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3.xml" ContentType="application/vnd.openxmlformats-officedocument.drawing+xml"/>
  <Override PartName="/xl/ctrlProps/ctrlProp8.xml" ContentType="application/vnd.ms-excel.controlproperties+xml"/>
  <Override PartName="/xl/drawings/drawing4.xml" ContentType="application/vnd.openxmlformats-officedocument.drawing+xml"/>
  <Override PartName="/xl/activeX/activeX3.xml" ContentType="application/vnd.ms-office.activeX+xml"/>
  <Override PartName="/xl/activeX/activeX3.bin" ContentType="application/vnd.ms-office.activeX"/>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drawings/drawing5.xml" ContentType="application/vnd.openxmlformats-officedocument.drawing+xml"/>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ctrlProps/ctrlProp13.xml" ContentType="application/vnd.ms-excel.controlproperties+xml"/>
  <Override PartName="/xl/ctrlProps/ctrlProp14.xml" ContentType="application/vnd.ms-excel.controlproperties+xml"/>
  <Override PartName="/xl/drawings/drawing6.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7.xml" ContentType="application/vnd.openxmlformats-officedocument.drawing+xml"/>
  <Override PartName="/xl/charts/chart24.xml" ContentType="application/vnd.openxmlformats-officedocument.drawingml.chart+xml"/>
  <Override PartName="/xl/drawings/drawing8.xml" ContentType="application/vnd.openxmlformats-officedocument.drawing+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drawings/drawing9.xml" ContentType="application/vnd.openxmlformats-officedocument.drawing+xml"/>
  <Override PartName="/xl/charts/chart32.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Tesis\TesisShared\Info\Hardware\Power\ADP5054\"/>
    </mc:Choice>
  </mc:AlternateContent>
  <workbookProtection workbookAlgorithmName="SHA-512" workbookHashValue="2ecU4PyYGp/V6OyE6Flx2/0KOiRwyGm4/qt4p3aR1R45nlv2SrMoMJaKFxfAmy0KKeuHjwaZ/pi+Qg4XU2oVGg==" workbookSaltValue="RMNYEzz5zfacUYft0pKJgg==" workbookSpinCount="100000" lockStructure="1"/>
  <bookViews>
    <workbookView xWindow="0" yWindow="225" windowWidth="23565" windowHeight="10260" tabRatio="857"/>
  </bookViews>
  <sheets>
    <sheet name="Enable Macros" sheetId="41" r:id="rId1"/>
    <sheet name="User Interface" sheetId="6" r:id="rId2"/>
    <sheet name="Build This Design!" sheetId="77" r:id="rId3"/>
    <sheet name="ADISimpower" sheetId="1" state="veryHidden" r:id="rId4"/>
    <sheet name="Simplis" sheetId="154" state="veryHidden" r:id="rId5"/>
    <sheet name="UI_Stuff" sheetId="13" state="veryHidden" r:id="rId6"/>
    <sheet name="Schematics" sheetId="14" state="veryHidden" r:id="rId7"/>
    <sheet name="Bode" sheetId="10" state="veryHidden" r:id="rId8"/>
    <sheet name="Export" sheetId="7" state="veryHidden" r:id="rId9"/>
    <sheet name="Diode" sheetId="276" state="veryHidden" r:id="rId10"/>
    <sheet name="Capacitor" sheetId="277" state="veryHidden" r:id="rId11"/>
    <sheet name="CLM" sheetId="278" state="veryHidden" r:id="rId12"/>
    <sheet name="Inductor" sheetId="279" state="veryHidden" r:id="rId13"/>
    <sheet name="NFET" sheetId="280" state="veryHidden" r:id="rId14"/>
    <sheet name="SCHEM_001" sheetId="281" state="veryHidden" r:id="rId15"/>
    <sheet name="SCHEM_002" sheetId="282" state="veryHidden" r:id="rId16"/>
    <sheet name="SCHEM_003" sheetId="283" state="veryHidden" r:id="rId17"/>
    <sheet name="SCHEM_004" sheetId="284" state="veryHidden" r:id="rId18"/>
  </sheets>
  <externalReferences>
    <externalReference r:id="rId19"/>
  </externalReferences>
  <definedNames>
    <definedName name="_xlnm._FilterDatabase" localSheetId="10" hidden="1">Capacitor!$A$2:$AT$416</definedName>
    <definedName name="_xlnm._FilterDatabase" localSheetId="13" hidden="1">NFET!$A$1:$AN$196</definedName>
    <definedName name="ADI_LCV_ERROR">Simplis!$A$262:$D$278</definedName>
    <definedName name="ADI_Price_Error">ADISimpower!$A$8:$D$11</definedName>
    <definedName name="Board_array">Schematics!$N$11:$S$119</definedName>
    <definedName name="Bode_Data_export">Bode!$A$4:$BD$103</definedName>
    <definedName name="BOM_Logic_array">Schematics!$C$11:$L$119</definedName>
    <definedName name="C_database" localSheetId="10">Capacitor!$A$3:$AA$1058</definedName>
    <definedName name="C_database">#REF!</definedName>
    <definedName name="C_header" localSheetId="10">Capacitor!$A$1:$AW$2</definedName>
    <definedName name="C_header">#REF!</definedName>
    <definedName name="cbeg1">'User Interface'!$A$195</definedName>
    <definedName name="cbeg2">'User Interface'!$A$273</definedName>
    <definedName name="cbeg3">'User Interface'!$A$348</definedName>
    <definedName name="cbeg4">'User Interface'!$A$423</definedName>
    <definedName name="cbeg5">'User Interface'!$A$497</definedName>
    <definedName name="cend1">'User Interface'!$A$272</definedName>
    <definedName name="cend2">'User Interface'!$A$347</definedName>
    <definedName name="cend3">'User Interface'!$A$422</definedName>
    <definedName name="cend4">'User Interface'!$A$496</definedName>
    <definedName name="cend5">'User Interface'!$A$519</definedName>
    <definedName name="ch3ch4_parallelEnable">ADISimpower!$A$13</definedName>
    <definedName name="Chan1_dropout_flag" localSheetId="4">Export!$A$117</definedName>
    <definedName name="Chan1_dropout_flag">Export!$A$99</definedName>
    <definedName name="Chan2_dropout_flag">Export!$I$99</definedName>
    <definedName name="channels">Export!$A$3:$J$129</definedName>
    <definedName name="CLM_Header" localSheetId="11">CLM!$A$1:$E$3</definedName>
    <definedName name="CLM_Header">#REF!</definedName>
    <definedName name="Components">ADISimpower!$C$427:$E$457</definedName>
    <definedName name="CoreLossMap" localSheetId="11">CLM!$A$4:$E$16</definedName>
    <definedName name="CoreLossMap">#REF!</definedName>
    <definedName name="D_database" localSheetId="9">Diode!$A$2:$AT$90</definedName>
    <definedName name="D_database" localSheetId="4">#REF!</definedName>
    <definedName name="D_database">#REF!</definedName>
    <definedName name="D_header" localSheetId="9">Diode!$A$1:$AX$1</definedName>
    <definedName name="D_header" localSheetId="4">#REF!</definedName>
    <definedName name="D_header">#REF!</definedName>
    <definedName name="Des_array">Schematics!$B$11:$B$119</definedName>
    <definedName name="designfor">ADISimpower!$N$89</definedName>
    <definedName name="Dual_Channel">Export!$A$87</definedName>
    <definedName name="Dual_FET_Flag">ADISimpower!$N$168</definedName>
    <definedName name="Enable1">ADISimpower!$N$181</definedName>
    <definedName name="Enable2">ADISimpower!$N$195</definedName>
    <definedName name="Enable3">ADISimpower!$N$208</definedName>
    <definedName name="Enable4">ADISimpower!$N$222</definedName>
    <definedName name="Enable5">ADISimpower!$N$231</definedName>
    <definedName name="Error_array">Export!$AN$3:$AN$12</definedName>
    <definedName name="FET_database" localSheetId="13">NFET!$A$2:$AN$196</definedName>
    <definedName name="FET_database">#REF!</definedName>
    <definedName name="FET_header" localSheetId="13">NFET!$A$1:$AR$1</definedName>
    <definedName name="FET_header">#REF!</definedName>
    <definedName name="I_Simplis_Diode">Simplis!$B$40:$B$54</definedName>
    <definedName name="IC_select1">ADISimpower!$N$86</definedName>
    <definedName name="IC_select2">ADISimpower!$N$87</definedName>
    <definedName name="IC_select3">ADISimpower!$N$160</definedName>
    <definedName name="IC_select4">ADISimpower!$N$161</definedName>
    <definedName name="IC_table1">Schematics!$C$131:$G$147</definedName>
    <definedName name="IC_Table2">Schematics!$C$159:$G$238</definedName>
    <definedName name="IC_Table3">Schematics!$L$159:$P$238</definedName>
    <definedName name="icPriceUsable2">Schematics!$O$131:$R$147</definedName>
    <definedName name="ICSAPPartNumber">'User Interface'!$F$101</definedName>
    <definedName name="Input_Chan">Export!$A$3:$J$129</definedName>
    <definedName name="Iout">'[1]Resistor Divider'!$B$2</definedName>
    <definedName name="Iout1">ADISimpower!$C$36</definedName>
    <definedName name="kevinWorld">ADISimpower!$T$160:$U$235</definedName>
    <definedName name="kill1">Schematics!$C$10:$N$10</definedName>
    <definedName name="kill10">ADISimpower!$L$64:$O$64</definedName>
    <definedName name="kill11">ADISimpower!$N$159:$P$159</definedName>
    <definedName name="kill12">ADISimpower!$S$159</definedName>
    <definedName name="kill13">ADISimpower!$B$302</definedName>
    <definedName name="kill14">ADISimpower!$B$326</definedName>
    <definedName name="kill15">ADISimpower!$B$330</definedName>
    <definedName name="kill16">ADISimpower!$B$336</definedName>
    <definedName name="kill17">ADISimpower!#REF!</definedName>
    <definedName name="kill18">ADISimpower!$B$341</definedName>
    <definedName name="kill19">ADISimpower!#REF!</definedName>
    <definedName name="kill2">Schematics!$B$2:$E$8</definedName>
    <definedName name="kill20">ADISimpower!$B$348:$J$348</definedName>
    <definedName name="kill21">ADISimpower!$B$350:$G$350</definedName>
    <definedName name="kill22">ADISimpower!$B$371:$J$371</definedName>
    <definedName name="kill23">ADISimpower!$B$383:$J$383</definedName>
    <definedName name="kill24">ADISimpower!$B$395</definedName>
    <definedName name="kill25">ADISimpower!$B$398</definedName>
    <definedName name="kill26">ADISimpower!$B$402</definedName>
    <definedName name="kill27">ADISimpower!#REF!</definedName>
    <definedName name="kill28">ADISimpower!$B$410</definedName>
    <definedName name="kill29">ADISimpower!#REF!</definedName>
    <definedName name="kill30">ADISimpower!#REF!</definedName>
    <definedName name="kill31">ADISimpower!#REF!</definedName>
    <definedName name="kill32">ADISimpower!$B$426:$B$457</definedName>
    <definedName name="kill33">ADISimpower!$B$426:$E$426</definedName>
    <definedName name="kill36">ADISimpower!$H$427:$H$434</definedName>
    <definedName name="kill37">ADISimpower!$B$474:$AE$475</definedName>
    <definedName name="kill39">ADISimpower!#REF!</definedName>
    <definedName name="kill4">ADISimpower!$B$2:$B$62</definedName>
    <definedName name="kill40">ADISimpower!$B$519:$AC$520</definedName>
    <definedName name="kill41" localSheetId="4">UI_Stuff!#REF!</definedName>
    <definedName name="kill41">UI_Stuff!#REF!</definedName>
    <definedName name="kill42">ADISimpower!$B$692:$AG$694</definedName>
    <definedName name="kill43">ADISimpower!$B$740:$S$741</definedName>
    <definedName name="kill44">ADISimpower!$B$824:$S$825</definedName>
    <definedName name="kill45">UI_Stuff!$B$3:$B$26</definedName>
    <definedName name="kill46">UI_Stuff!$F$22:$F$26</definedName>
    <definedName name="kill5">ADISimpower!$C$31:$O$33</definedName>
    <definedName name="kill50">Export!$A$2:$J$2</definedName>
    <definedName name="kill51">Export!$O$2:$Z$2</definedName>
    <definedName name="kill52">Export!$K$1:$K$129</definedName>
    <definedName name="kill53">Export!$H$132:$H$289</definedName>
    <definedName name="kill6">ADISimpower!$C$40:$E$40</definedName>
    <definedName name="kill7">ADISimpower!$C$50:$C$54</definedName>
    <definedName name="kill70">Bode!$A$1:$AB$3</definedName>
    <definedName name="kill8">ADISimpower!$C$56:$F$56</definedName>
    <definedName name="L_database" localSheetId="12">Inductor!$A$3:$AX$3064</definedName>
    <definedName name="L_database" localSheetId="4">#REF!</definedName>
    <definedName name="L_database">#REF!</definedName>
    <definedName name="L_header" localSheetId="12">Inductor!$A$1:$CY$2</definedName>
    <definedName name="L_header" localSheetId="4">#REF!</definedName>
    <definedName name="L_header">#REF!</definedName>
    <definedName name="Linear_Log_Flag">ADISimpower!$B$346</definedName>
    <definedName name="max_Rail1_eff">Export!$I$173:$DD$207</definedName>
    <definedName name="max_Rail2_eff">Export!$I$255:$DD$289</definedName>
    <definedName name="max_Rail3_eff">Export!$I$335:$DD$369</definedName>
    <definedName name="max_Rail4_eff">Export!$I$414:$DD$448</definedName>
    <definedName name="max_Rail5_eff">Export!$I$491:$DD$525</definedName>
    <definedName name="min_Rail1_eff">Export!$I$132:$DD$166</definedName>
    <definedName name="min_Rail2_eff">Export!$I$215:$DD$249</definedName>
    <definedName name="min_Rail3_eff">Export!$I$295:$DD$329</definedName>
    <definedName name="min_Rail4_eff">Export!$I$375:$DD$409</definedName>
    <definedName name="min_Rail5_eff">Export!$I$453:$DD$487</definedName>
    <definedName name="mu">ADISimpower!$B$63</definedName>
    <definedName name="multiplier">Schematics!$L$241</definedName>
    <definedName name="mymu">ADISimpower!$C$473</definedName>
    <definedName name="myohm">ADISimpower!$B$473</definedName>
    <definedName name="New_part_number" localSheetId="10">#REF!</definedName>
    <definedName name="New_part_number" localSheetId="11">#REF!</definedName>
    <definedName name="New_part_number" localSheetId="9">#REF!</definedName>
    <definedName name="New_part_number" localSheetId="12">#REF!</definedName>
    <definedName name="New_part_number" localSheetId="13">#REF!</definedName>
    <definedName name="New_part_number" localSheetId="4">#REF!</definedName>
    <definedName name="New_part_number">#REF!</definedName>
    <definedName name="ohm">ADISimpower!$B$64</definedName>
    <definedName name="output_Filter_Flag">ADISimpower!$P$67</definedName>
    <definedName name="output_filter_flag1">Export!$A$101</definedName>
    <definedName name="output_filter_flag2">Export!$C$101</definedName>
    <definedName name="output_filter_flag3">Export!$E$101</definedName>
    <definedName name="output_filter_flag4">Export!$G$101</definedName>
    <definedName name="Part_Number">Schematics!$B$124:$F$125</definedName>
    <definedName name="PN_delete" localSheetId="10">#REF!</definedName>
    <definedName name="PN_delete" localSheetId="11">#REF!</definedName>
    <definedName name="PN_delete" localSheetId="9">#REF!</definedName>
    <definedName name="PN_delete" localSheetId="12">#REF!</definedName>
    <definedName name="PN_delete" localSheetId="13">#REF!</definedName>
    <definedName name="PN_delete" localSheetId="4">#REF!</definedName>
    <definedName name="PN_delete">#REF!</definedName>
    <definedName name="_xlnm.Print_Area" localSheetId="2">'Build This Design!'!$A$1:$K$181</definedName>
    <definedName name="_xlnm.Print_Area" localSheetId="6">Schematics!$B$11:$AB$281</definedName>
    <definedName name="_xlnm.Print_Area" localSheetId="1">'User Interface'!$A$1:$M$653</definedName>
    <definedName name="Qn">#REF!</definedName>
    <definedName name="Rail1_low_side_FET_flag" localSheetId="4">Export!$A$108</definedName>
    <definedName name="Rail1_low_side_FET_flag">Export!$A$90</definedName>
    <definedName name="Rail2_low_side_FET_flag">Export!$I$90</definedName>
    <definedName name="revDB" localSheetId="4">ADISimpower!$A$3</definedName>
    <definedName name="revDB">ADISimpower!$A$3</definedName>
    <definedName name="revLink">ADISimpower!$A$5</definedName>
    <definedName name="revName">ADISimpower!$A$4</definedName>
    <definedName name="revText">ADISimpower!$A$6</definedName>
    <definedName name="revTool" localSheetId="4">ADISimpower!$A$2</definedName>
    <definedName name="revTool">ADISimpower!$A$2</definedName>
    <definedName name="roots_array">Bode!$B$110:$I$114</definedName>
    <definedName name="Rshunt1">#REF!</definedName>
    <definedName name="Rshunt2">#REF!</definedName>
    <definedName name="Rshunt3">#REF!</definedName>
    <definedName name="selectCin11">ADISimpower!$C$431</definedName>
    <definedName name="selectCin12">ADISimpower!$C$437</definedName>
    <definedName name="selectCin13">ADISimpower!$C$443</definedName>
    <definedName name="selectCin14">ADISimpower!$C$449</definedName>
    <definedName name="selectCin5">ADISimpower!$C$455</definedName>
    <definedName name="selectCout11">ADISimpower!$C$432</definedName>
    <definedName name="selectCout12">ADISimpower!$C$438</definedName>
    <definedName name="selectCout13">ADISimpower!$C$444</definedName>
    <definedName name="selectCout14">ADISimpower!$C$450</definedName>
    <definedName name="SelectCout21">ADISimpower!$C$433</definedName>
    <definedName name="selectCout22">ADISimpower!$C$439</definedName>
    <definedName name="selectCout23">ADISimpower!$C$445</definedName>
    <definedName name="selectCout24">ADISimpower!$C$451</definedName>
    <definedName name="selectCout5">ADISimpower!$C$457</definedName>
    <definedName name="SelectFreqEnd">Simplis!$B$31</definedName>
    <definedName name="selectIC">ADISimpower!$C$427</definedName>
    <definedName name="selectL11">ADISimpower!$C$428</definedName>
    <definedName name="selectL12">ADISimpower!$C$434</definedName>
    <definedName name="selectL13">ADISimpower!$C$440</definedName>
    <definedName name="selectL14">ADISimpower!$C$446</definedName>
    <definedName name="SelectL21">ADISimpower!$C$429</definedName>
    <definedName name="selectL22">ADISimpower!$C$435</definedName>
    <definedName name="selectL23">ADISimpower!$C$441</definedName>
    <definedName name="selectL24">ADISimpower!$C$447</definedName>
    <definedName name="selectL5">ADISimpower!$C$452</definedName>
    <definedName name="selectQ1">ADISimpower!$C$430</definedName>
    <definedName name="selectQ2">ADISimpower!$C$436</definedName>
    <definedName name="selectQ3">ADISimpower!$C$442</definedName>
    <definedName name="selectQ4">ADISimpower!$C$448</definedName>
    <definedName name="selectQ5">ADISimpower!$C$454</definedName>
    <definedName name="SelectSchematic">Simplis!$B$30</definedName>
    <definedName name="SelectSimulation">Simplis!$B$23</definedName>
    <definedName name="SelectTransEndTime">Simplis!$B$32</definedName>
    <definedName name="setCin11">ADISimpower!$B$695:$N$734</definedName>
    <definedName name="setCin12">ADISimpower!$R$695:$AD$734</definedName>
    <definedName name="setCin13">ADISimpower!$AH$695:$AT$734</definedName>
    <definedName name="setCin14">ADISimpower!$AX$695:$BJ$734</definedName>
    <definedName name="SetCins">ADISimpower!$B$695:$BM$734</definedName>
    <definedName name="setCout11">ADISimpower!$B$742:$O$821</definedName>
    <definedName name="setCout12">ADISimpower!$B$826:$O$905</definedName>
    <definedName name="setCout13">ADISimpower!$B$909:$O$989</definedName>
    <definedName name="setCout14">ADISimpower!$B$994:$O$1073</definedName>
    <definedName name="setCout21">ADISimpower!$B$1091:$S$1170</definedName>
    <definedName name="setCout22">ADISimpower!$B$1175:$S$1254</definedName>
    <definedName name="setCout23">ADISimpower!$B$1258:$S$1337</definedName>
    <definedName name="setCout24">ADISimpower!$B$1343:$S$1422</definedName>
    <definedName name="setFETS">ADISimpower!$B$476:$AG$515</definedName>
    <definedName name="SetFiltInductors">ADISimpower!$B$605:$BE$684</definedName>
    <definedName name="setIC">ADISimpower!$B$462:$G$471</definedName>
    <definedName name="SetInductors">ADISimpower!$B$521:$BE$600</definedName>
    <definedName name="setL11">ADISimpower!$B$521:$O$600</definedName>
    <definedName name="setL12">ADISimpower!$P$521:$AC$600</definedName>
    <definedName name="setL13">ADISimpower!$AD$521:$AQ$600</definedName>
    <definedName name="setL14">ADISimpower!$AR$521:$BE$600</definedName>
    <definedName name="setL21">ADISimpower!$B$605:$O$684</definedName>
    <definedName name="setL22">ADISimpower!$P$605:$AC$684</definedName>
    <definedName name="setL23">ADISimpower!$AD$605:$AQ$684</definedName>
    <definedName name="setl24">ADISimpower!$AR$605:$BE$684</definedName>
    <definedName name="setQ1">ADISimpower!$B$476:$O$515</definedName>
    <definedName name="setQ2">ADISimpower!$Q$476:$AD$515</definedName>
    <definedName name="setSchematics">Simplis!$B$5:$D$8</definedName>
    <definedName name="setSimChanPD">Simplis!$B$34:$C$37</definedName>
    <definedName name="setSimplisBOM">Simplis!$B$72:$U$146</definedName>
    <definedName name="setSimulate_Out">Simplis!$B$23:$D$27</definedName>
    <definedName name="setSimulateLCV">Simplis!$B$156:$C$255</definedName>
    <definedName name="setSimulations">Simplis!$B$12:$E$19</definedName>
    <definedName name="SIM_onOff">Simplis!$D$19</definedName>
    <definedName name="SP_Basic_Input">ADISimpower!$C$34:$O$38</definedName>
    <definedName name="SP_Basic_Input_Out">ADISimpower!$C$41:$G$45</definedName>
    <definedName name="SP_BS1">ADISimpower!$B$86:$M$141</definedName>
    <definedName name="SP_BS1_Columns">ADISimpower!$C$66:$D$71</definedName>
    <definedName name="SP_BS1_flyover">ADISimpower!$S$86:$T$141</definedName>
    <definedName name="SP_BS1_Out">ADISimpower!$N$86:$P$141</definedName>
    <definedName name="SP_BS1_Out2">ADISimpower!$N$86:$O$141</definedName>
    <definedName name="SP_BS2">ADISimpower!$B$160:$M$235</definedName>
    <definedName name="SP_BS2_Columns">ADISimpower!$C$73:$D$78</definedName>
    <definedName name="SP_BS2_flyover">ADISimpower!$T$160:$U$235</definedName>
    <definedName name="SP_BS2_Out">ADISimpower!$N$160:$P$235</definedName>
    <definedName name="SP_BS2_Out2">ADISimpower!$N$160:$O$235</definedName>
    <definedName name="SP_Channel_Out">ADISimpower!#REF!</definedName>
    <definedName name="SP_Data_Channel">ADISimpower!$B$327:$D$328</definedName>
    <definedName name="SP_Data_Clk_Out">ADISimpower!#REF!</definedName>
    <definedName name="SP_Data_Enable">ADISimpower!$B$403:$D$406</definedName>
    <definedName name="SP_Data_Enable2">ADISimpower!#REF!</definedName>
    <definedName name="SP_Data_Feature">ADISimpower!$B$284:$D$288</definedName>
    <definedName name="SP_Data_FET_Diode1">ADISimpower!#REF!</definedName>
    <definedName name="SP_Data_Freq_Select">ADISimpower!$B$342:$D$343</definedName>
    <definedName name="SP_Data_Freq_sync">ADISimpower!$B$337:$D$338</definedName>
    <definedName name="SP_Data_HgtMax">ADISimpower!$B$303:$D$312</definedName>
    <definedName name="SP_Data_Hyst">ADISimpower!#REF!</definedName>
    <definedName name="SP_Data_Istep1">ADISimpower!$B$372:$D$381</definedName>
    <definedName name="SP_Data_Istep2">ADISimpower!$G$372:$I$381</definedName>
    <definedName name="SP_Data_mode">ADISimpower!$B$331:$D$333</definedName>
    <definedName name="SP_Data_part">ADISimpower!$B$292:$D$296</definedName>
    <definedName name="SP_Data_PwrGD">ADISimpower!$B$399:$D$400</definedName>
    <definedName name="SP_Data_SS">ADISimpower!$B$396:$D$396</definedName>
    <definedName name="SP_Data_Sync_config">ADISimpower!#REF!</definedName>
    <definedName name="SP_Data_Track1">ADISimpower!#REF!</definedName>
    <definedName name="SP_Data_Track2">ADISimpower!#REF!</definedName>
    <definedName name="SP_Data_UVLO">ADISimpower!$B$411:$D$420</definedName>
    <definedName name="SP_Data_Vripple">ADISimpower!$B$351:$E$369</definedName>
    <definedName name="SP_Data_Vripple1">ADISimpower!$B$351:$D$369</definedName>
    <definedName name="SP_Data_Vripple2">ADISimpower!$G$351:$I$369</definedName>
    <definedName name="SP_Data_Vstep1">ADISimpower!$B$384:$D$393</definedName>
    <definedName name="SP_Data_Vstep2">ADISimpower!$G$384:$I$393</definedName>
    <definedName name="SP_DesignFor_menu">ADISimpower!$C$57:$D$60</definedName>
    <definedName name="SP_DesignFor_Out">ADISimpower!$N$89:$O$89</definedName>
    <definedName name="SP_NumberChannels">ADISimpower!$B$18:$C$27</definedName>
    <definedName name="SP_parallel">ADISimpower!$N$91</definedName>
    <definedName name="SP_parallel3">ADISimpower!$N$109</definedName>
    <definedName name="SP_Rail_Src">ADISimpower!$B$315:$D$320</definedName>
    <definedName name="square">ADISimpower!$C$63</definedName>
    <definedName name="ss_array">Schematics!$B$248:$I$255</definedName>
    <definedName name="ss_array1">Schematics!$B$261:$J$268</definedName>
    <definedName name="ss_array3">Schematics!$B$274:$J$281</definedName>
    <definedName name="test_chan">Export!#REF!</definedName>
    <definedName name="vCapSolOut11">ADISimpower!$B$742:$S$821</definedName>
    <definedName name="vCapSolOut12">ADISimpower!$B$826:$S$905</definedName>
    <definedName name="vCapSolOut13">ADISimpower!$B$909:$S$988</definedName>
    <definedName name="vCapSolOut14">ADISimpower!$B$994:$S$1073</definedName>
    <definedName name="vCapSolOut21">ADISimpower!$B$1091:$S$1170</definedName>
    <definedName name="vCapSolOut22">ADISimpower!$B$1175:$S$1254</definedName>
    <definedName name="vCapSolOut23">ADISimpower!$B$1258:$S$1337</definedName>
    <definedName name="vCapSolOut24">ADISimpower!$B$1343:$S$1422</definedName>
    <definedName name="vendorDev">ADISimpower!$B$245:$F$246</definedName>
    <definedName name="vendorOut">ADISimpower!$B$247:$F$279</definedName>
    <definedName name="vEvalBoard">ADISimpower!$I$50</definedName>
    <definedName name="View3BOM">Export!$AC$3:$AK$123</definedName>
    <definedName name="View4BOM">'Build This Design!'!$C$72:$J$180</definedName>
    <definedName name="Vinmin">ADISimpower!$C$57</definedName>
    <definedName name="vinmin22">ADISimpower!$C$57</definedName>
    <definedName name="Vout">ADISimpower!$C$35</definedName>
    <definedName name="Vout_LDO">'Build This Design!'!$D$65</definedName>
    <definedName name="Vref_7182">Schematics!$C$167</definedName>
    <definedName name="ww_BOM_v3">'User Interface'!$C$101:$K$192</definedName>
  </definedNames>
  <calcPr calcId="152511"/>
</workbook>
</file>

<file path=xl/calcChain.xml><?xml version="1.0" encoding="utf-8"?>
<calcChain xmlns="http://schemas.openxmlformats.org/spreadsheetml/2006/main">
  <c r="K1410" i="277" l="1"/>
  <c r="K1409" i="277"/>
  <c r="K1408" i="277"/>
  <c r="K1407" i="277"/>
  <c r="K1406" i="277"/>
  <c r="K1405" i="277"/>
  <c r="K1404" i="277"/>
  <c r="K1403" i="277"/>
  <c r="K1402" i="277"/>
  <c r="K1401" i="277"/>
  <c r="K1400" i="277"/>
  <c r="K1399" i="277"/>
  <c r="K1398" i="277"/>
  <c r="K1397" i="277"/>
  <c r="K1396" i="277"/>
  <c r="K1395" i="277"/>
  <c r="K1394" i="277"/>
  <c r="K1393" i="277"/>
  <c r="K1388" i="277"/>
  <c r="K1387" i="277"/>
  <c r="K1385" i="277"/>
  <c r="K1384" i="277"/>
  <c r="K1383" i="277"/>
  <c r="K1377" i="277"/>
  <c r="K1376" i="277"/>
  <c r="K1375" i="277"/>
  <c r="K1374" i="277"/>
  <c r="K1373" i="277"/>
  <c r="K1372" i="277"/>
  <c r="K1371" i="277"/>
  <c r="K1370" i="277"/>
  <c r="K1369" i="277"/>
  <c r="K1368" i="277"/>
  <c r="K1367" i="277"/>
  <c r="K1366" i="277"/>
  <c r="K1365" i="277"/>
  <c r="K1364" i="277"/>
  <c r="K1363" i="277"/>
  <c r="K1362" i="277"/>
  <c r="K1361" i="277"/>
  <c r="K1360" i="277"/>
  <c r="K1359" i="277"/>
  <c r="K1358" i="277"/>
  <c r="K1357" i="277"/>
  <c r="K1356" i="277"/>
  <c r="K1355" i="277"/>
  <c r="K1354" i="277"/>
  <c r="K1353" i="277"/>
  <c r="K1352" i="277"/>
  <c r="K1351" i="277"/>
  <c r="K1350" i="277"/>
  <c r="K1349" i="277"/>
  <c r="K1348" i="277"/>
  <c r="K1347" i="277"/>
  <c r="K1346" i="277"/>
  <c r="K1345" i="277"/>
  <c r="K1344" i="277"/>
  <c r="K1343" i="277"/>
  <c r="K1342" i="277"/>
  <c r="K936" i="277"/>
  <c r="K935" i="277"/>
  <c r="K934" i="277"/>
  <c r="K933" i="277"/>
  <c r="K930" i="277"/>
  <c r="K929" i="277"/>
  <c r="K928" i="277"/>
  <c r="K927" i="277"/>
  <c r="K926" i="277"/>
  <c r="K925" i="277"/>
  <c r="K924" i="277"/>
  <c r="K920" i="277"/>
  <c r="K919" i="277"/>
  <c r="K918" i="277"/>
  <c r="K914" i="277"/>
  <c r="K912" i="277"/>
  <c r="K911" i="277"/>
  <c r="K910" i="277"/>
  <c r="K907" i="277"/>
  <c r="K906" i="277"/>
  <c r="K905" i="277"/>
  <c r="K904" i="277"/>
  <c r="K903" i="277"/>
  <c r="K902" i="277"/>
  <c r="K900" i="277"/>
  <c r="K899" i="277"/>
  <c r="K893" i="277"/>
  <c r="K887" i="277"/>
  <c r="K884" i="277"/>
  <c r="K883" i="277"/>
  <c r="K882" i="277"/>
  <c r="K881" i="277"/>
  <c r="K880" i="277"/>
  <c r="K879" i="277"/>
  <c r="K878" i="277"/>
  <c r="K877" i="277"/>
  <c r="K876" i="277"/>
  <c r="K875" i="277"/>
  <c r="K872" i="277"/>
  <c r="K854" i="277"/>
  <c r="K845" i="277"/>
  <c r="K844" i="277"/>
  <c r="K843" i="277"/>
  <c r="K842" i="277"/>
  <c r="K841" i="277"/>
  <c r="K840" i="277"/>
  <c r="K839" i="277"/>
  <c r="K838" i="277"/>
  <c r="K837" i="277"/>
  <c r="K836" i="277"/>
  <c r="K834" i="277"/>
  <c r="K833" i="277"/>
  <c r="K832" i="277"/>
  <c r="K831" i="277"/>
  <c r="K830" i="277"/>
  <c r="K829" i="277"/>
  <c r="K828" i="277"/>
  <c r="K827" i="277"/>
  <c r="K826" i="277"/>
  <c r="K825" i="277"/>
  <c r="K822" i="277"/>
  <c r="K821" i="277"/>
  <c r="K820" i="277"/>
  <c r="K819" i="277"/>
  <c r="K818" i="277"/>
  <c r="K813" i="277"/>
  <c r="K797" i="277"/>
  <c r="K796" i="277"/>
  <c r="K792" i="277"/>
  <c r="K791" i="277"/>
  <c r="K789" i="277"/>
  <c r="K788" i="277"/>
  <c r="K787" i="277"/>
  <c r="K786" i="277"/>
  <c r="K785" i="277"/>
  <c r="K784" i="277"/>
  <c r="K783" i="277"/>
  <c r="K782" i="277"/>
  <c r="K781" i="277"/>
  <c r="K780" i="277"/>
  <c r="K779" i="277"/>
  <c r="K770" i="277"/>
  <c r="K769" i="277"/>
  <c r="K768" i="277"/>
  <c r="K767" i="277"/>
  <c r="K766" i="277"/>
  <c r="K765" i="277"/>
  <c r="K764" i="277"/>
  <c r="K763" i="277"/>
  <c r="K762" i="277"/>
  <c r="K761" i="277"/>
  <c r="K760" i="277"/>
  <c r="K759" i="277"/>
  <c r="K757" i="277"/>
  <c r="K756" i="277"/>
  <c r="K754" i="277"/>
  <c r="K753" i="277"/>
  <c r="K752" i="277"/>
  <c r="K751" i="277"/>
  <c r="K750" i="277"/>
  <c r="K749" i="277"/>
  <c r="K747" i="277"/>
  <c r="K746" i="277"/>
  <c r="K745" i="277"/>
  <c r="K744" i="277"/>
  <c r="K743" i="277"/>
  <c r="K742" i="277"/>
  <c r="K737" i="277"/>
  <c r="K736" i="277"/>
  <c r="K735" i="277"/>
  <c r="K734" i="277"/>
  <c r="K733" i="277"/>
  <c r="K731" i="277"/>
  <c r="K730" i="277"/>
  <c r="K729" i="277"/>
  <c r="K728" i="277"/>
  <c r="K726" i="277"/>
  <c r="K718" i="277"/>
  <c r="K717" i="277"/>
  <c r="K706" i="277"/>
  <c r="K704" i="277"/>
  <c r="K698" i="277"/>
  <c r="K697" i="277"/>
  <c r="K696" i="277"/>
  <c r="K695" i="277"/>
  <c r="K694" i="277"/>
  <c r="K693" i="277"/>
  <c r="K692" i="277"/>
  <c r="K691" i="277"/>
  <c r="K690" i="277"/>
  <c r="K689" i="277"/>
  <c r="K688" i="277"/>
  <c r="K687" i="277"/>
  <c r="K681" i="277"/>
  <c r="K676" i="277"/>
  <c r="K675" i="277"/>
  <c r="K674" i="277"/>
  <c r="K672" i="277"/>
  <c r="K670" i="277"/>
  <c r="K669" i="277"/>
  <c r="K668" i="277"/>
  <c r="K667" i="277"/>
  <c r="K666" i="277"/>
  <c r="K665" i="277"/>
  <c r="K664" i="277"/>
  <c r="K663" i="277"/>
  <c r="K662" i="277"/>
  <c r="K661" i="277"/>
  <c r="K660" i="277"/>
  <c r="K659" i="277"/>
  <c r="K658" i="277"/>
  <c r="K656" i="277"/>
  <c r="K655" i="277"/>
  <c r="K654" i="277"/>
  <c r="K653" i="277"/>
  <c r="K652" i="277"/>
  <c r="K651" i="277"/>
  <c r="K650" i="277"/>
  <c r="K649" i="277"/>
  <c r="K648" i="277"/>
  <c r="K647" i="277"/>
  <c r="K645" i="277"/>
  <c r="K644" i="277"/>
  <c r="K643" i="277"/>
  <c r="K642" i="277"/>
  <c r="K640" i="277"/>
  <c r="K639" i="277"/>
  <c r="K638" i="277"/>
  <c r="K637" i="277"/>
  <c r="K636" i="277"/>
  <c r="K633" i="277"/>
  <c r="K631" i="277"/>
  <c r="K629" i="277"/>
  <c r="K628" i="277"/>
  <c r="K620" i="277"/>
  <c r="K619" i="277"/>
  <c r="K602" i="277"/>
  <c r="K601" i="277"/>
  <c r="K600" i="277"/>
  <c r="K597" i="277"/>
  <c r="K596" i="277"/>
  <c r="K595" i="277"/>
  <c r="K594" i="277"/>
  <c r="K592" i="277"/>
  <c r="K591" i="277"/>
  <c r="K590" i="277"/>
  <c r="K589" i="277"/>
  <c r="K588" i="277"/>
  <c r="K587" i="277"/>
  <c r="K586" i="277"/>
  <c r="K572" i="277"/>
  <c r="K571" i="277"/>
  <c r="K570" i="277"/>
  <c r="K569" i="277"/>
  <c r="K568" i="277"/>
  <c r="K567" i="277"/>
  <c r="K566" i="277"/>
  <c r="K565" i="277"/>
  <c r="K564" i="277"/>
  <c r="K563" i="277"/>
  <c r="K562" i="277"/>
  <c r="K561" i="277"/>
  <c r="K560" i="277"/>
  <c r="K559" i="277"/>
  <c r="K556" i="277"/>
  <c r="K555" i="277"/>
  <c r="K550" i="277"/>
  <c r="K549" i="277"/>
  <c r="K548" i="277"/>
  <c r="K545" i="277"/>
  <c r="K544" i="277"/>
  <c r="K538" i="277"/>
  <c r="K537" i="277"/>
  <c r="K530" i="277"/>
  <c r="K529" i="277"/>
  <c r="K528" i="277"/>
  <c r="K527" i="277"/>
  <c r="K526" i="277"/>
  <c r="K525" i="277"/>
  <c r="K524" i="277"/>
  <c r="K517" i="277"/>
  <c r="K513" i="277"/>
  <c r="K512" i="277"/>
  <c r="K511" i="277"/>
  <c r="K510" i="277"/>
  <c r="K509" i="277"/>
  <c r="K508" i="277"/>
  <c r="K507" i="277"/>
  <c r="K506" i="277"/>
  <c r="K505" i="277"/>
  <c r="K504" i="277"/>
  <c r="K503" i="277"/>
  <c r="K502" i="277"/>
  <c r="K501" i="277"/>
  <c r="K500" i="277"/>
  <c r="K498" i="277"/>
  <c r="K497" i="277"/>
  <c r="K496" i="277"/>
  <c r="K495" i="277"/>
  <c r="K494" i="277"/>
  <c r="K489" i="277"/>
  <c r="K488" i="277"/>
  <c r="K487" i="277"/>
  <c r="K486" i="277"/>
  <c r="K485" i="277"/>
  <c r="K484" i="277"/>
  <c r="K483" i="277"/>
  <c r="K482" i="277"/>
  <c r="K481" i="277"/>
  <c r="K480" i="277"/>
  <c r="K477" i="277"/>
  <c r="K468" i="277"/>
  <c r="K467" i="277"/>
  <c r="K466" i="277"/>
  <c r="K465" i="277"/>
  <c r="K461" i="277"/>
  <c r="K460" i="277"/>
  <c r="K459" i="277"/>
  <c r="K458" i="277"/>
  <c r="K451" i="277"/>
  <c r="K450" i="277"/>
  <c r="K449" i="277"/>
  <c r="K446" i="277"/>
  <c r="K445" i="277"/>
  <c r="K444" i="277"/>
  <c r="K439" i="277"/>
  <c r="K436" i="277"/>
  <c r="K435" i="277"/>
  <c r="K434" i="277"/>
  <c r="K433" i="277"/>
  <c r="K431" i="277"/>
  <c r="K430" i="277"/>
  <c r="K429" i="277"/>
  <c r="K428" i="277"/>
  <c r="K427" i="277"/>
  <c r="K426" i="277"/>
  <c r="K422" i="277"/>
  <c r="K421" i="277"/>
  <c r="K420" i="277"/>
  <c r="K419" i="277"/>
  <c r="K418" i="277"/>
  <c r="K417" i="277"/>
  <c r="K416" i="277"/>
  <c r="K415" i="277"/>
  <c r="K414" i="277"/>
  <c r="K413" i="277"/>
  <c r="K409" i="277"/>
  <c r="K408" i="277"/>
  <c r="K407" i="277"/>
  <c r="K406" i="277"/>
  <c r="K400" i="277"/>
  <c r="K399" i="277"/>
  <c r="K392" i="277"/>
  <c r="K391" i="277"/>
  <c r="K390" i="277"/>
  <c r="K389" i="277"/>
  <c r="K383" i="277"/>
  <c r="K382" i="277"/>
  <c r="K381" i="277"/>
  <c r="K380" i="277"/>
  <c r="K379" i="277"/>
  <c r="K378" i="277"/>
  <c r="K377" i="277"/>
  <c r="K372" i="277"/>
  <c r="K371" i="277"/>
  <c r="K370" i="277"/>
  <c r="K369" i="277"/>
  <c r="K367" i="277"/>
  <c r="K366" i="277"/>
  <c r="K365" i="277"/>
  <c r="K363" i="277"/>
  <c r="K362" i="277"/>
  <c r="K361" i="277"/>
  <c r="K360" i="277"/>
  <c r="K355" i="277"/>
  <c r="K354" i="277"/>
  <c r="K352" i="277"/>
  <c r="K351" i="277"/>
  <c r="K350" i="277"/>
  <c r="K349" i="277"/>
  <c r="K344" i="277"/>
  <c r="K343" i="277"/>
  <c r="K342" i="277"/>
  <c r="K341" i="277"/>
  <c r="K335" i="277"/>
  <c r="K334" i="277"/>
  <c r="K333" i="277"/>
  <c r="K332" i="277"/>
  <c r="K329" i="277"/>
  <c r="K328" i="277"/>
  <c r="K327" i="277"/>
  <c r="K326" i="277"/>
  <c r="K322" i="277"/>
  <c r="K464" i="6" l="1"/>
  <c r="I464" i="6"/>
  <c r="J464" i="6"/>
  <c r="J455" i="6"/>
  <c r="I455" i="6"/>
  <c r="K455" i="6"/>
  <c r="H455" i="6"/>
  <c r="H464" i="6"/>
  <c r="H463" i="6"/>
  <c r="H389" i="6"/>
  <c r="K389" i="6"/>
  <c r="J389" i="6"/>
  <c r="I389" i="6"/>
  <c r="J380" i="6"/>
  <c r="I380" i="6"/>
  <c r="K380" i="6"/>
  <c r="H379" i="6"/>
  <c r="H380" i="6"/>
  <c r="H305" i="6"/>
  <c r="H388" i="6"/>
  <c r="H315" i="6"/>
  <c r="K315" i="6"/>
  <c r="J315" i="6"/>
  <c r="I315" i="6"/>
  <c r="J305" i="6"/>
  <c r="I305" i="6"/>
  <c r="K305" i="6"/>
  <c r="H250" i="6"/>
  <c r="H249" i="6"/>
  <c r="H314" i="6"/>
  <c r="H251" i="6"/>
  <c r="J250" i="6"/>
  <c r="I250" i="6"/>
  <c r="K250" i="6"/>
  <c r="H241" i="6"/>
  <c r="J241" i="6"/>
  <c r="I241" i="6"/>
  <c r="K241" i="6"/>
  <c r="T162" i="1" l="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S227" i="1"/>
  <c r="S213" i="1"/>
  <c r="S200" i="1"/>
  <c r="S186" i="1"/>
  <c r="H248" i="6" l="1"/>
  <c r="M216" i="14" l="1"/>
  <c r="L216" i="14"/>
  <c r="N217" i="14" l="1"/>
  <c r="O217" i="14"/>
  <c r="N218" i="14"/>
  <c r="O218" i="14"/>
  <c r="N219" i="14"/>
  <c r="O219" i="14"/>
  <c r="N220" i="14"/>
  <c r="O220" i="14"/>
  <c r="N221" i="14"/>
  <c r="O221" i="14"/>
  <c r="N216" i="14"/>
  <c r="O216" i="14"/>
  <c r="M217" i="14" l="1"/>
  <c r="L217" i="14"/>
  <c r="M218" i="14"/>
  <c r="M219" i="14"/>
  <c r="M220" i="14"/>
  <c r="M221" i="14"/>
  <c r="L218" i="14"/>
  <c r="L219" i="14"/>
  <c r="L220" i="14"/>
  <c r="L221" i="14"/>
  <c r="T218" i="14"/>
  <c r="T217" i="14"/>
  <c r="T216" i="14"/>
  <c r="H402" i="6" l="1"/>
  <c r="H399" i="6"/>
  <c r="H394" i="6"/>
  <c r="J382" i="6"/>
  <c r="I382" i="6"/>
  <c r="J240" i="6"/>
  <c r="I240" i="6"/>
  <c r="H237" i="6"/>
  <c r="H356" i="6"/>
  <c r="H376" i="6"/>
  <c r="H240" i="6"/>
  <c r="J359" i="6" l="1"/>
  <c r="I354" i="6"/>
  <c r="I353" i="6"/>
  <c r="I215" i="6"/>
  <c r="M177" i="14" l="1"/>
  <c r="N177" i="14"/>
  <c r="O177" i="14"/>
  <c r="L177" i="14"/>
  <c r="S228" i="1" l="1"/>
  <c r="S201" i="1"/>
  <c r="R211" i="14"/>
  <c r="R210" i="14"/>
  <c r="L126" i="1" l="1"/>
  <c r="L125" i="1"/>
  <c r="L116" i="1"/>
  <c r="L115" i="1"/>
  <c r="L106" i="1"/>
  <c r="L105" i="1"/>
  <c r="L97" i="1"/>
  <c r="L96" i="1"/>
  <c r="C119" i="1" l="1"/>
  <c r="S163" i="1"/>
  <c r="S109" i="1"/>
  <c r="R160" i="14"/>
  <c r="R161" i="14"/>
  <c r="R162" i="14"/>
  <c r="R163" i="14"/>
  <c r="R164" i="14"/>
  <c r="R165" i="14"/>
  <c r="R166" i="14"/>
  <c r="R167" i="14"/>
  <c r="R168" i="14"/>
  <c r="R170" i="14"/>
  <c r="R172" i="14"/>
  <c r="R173" i="14"/>
  <c r="R174" i="14"/>
  <c r="R175" i="14"/>
  <c r="R176" i="14"/>
  <c r="R177" i="14"/>
  <c r="R178" i="14"/>
  <c r="R180" i="14"/>
  <c r="R181" i="14"/>
  <c r="R182" i="14"/>
  <c r="R183" i="14"/>
  <c r="R184" i="14"/>
  <c r="R185" i="14"/>
  <c r="R186" i="14"/>
  <c r="R187" i="14"/>
  <c r="R188" i="14"/>
  <c r="R189" i="14"/>
  <c r="R190" i="14"/>
  <c r="R191" i="14"/>
  <c r="R192" i="14"/>
  <c r="R193" i="14"/>
  <c r="R194" i="14"/>
  <c r="R195" i="14"/>
  <c r="R196" i="14"/>
  <c r="R197" i="14"/>
  <c r="R198" i="14"/>
  <c r="R199" i="14"/>
  <c r="R200" i="14"/>
  <c r="R201" i="14"/>
  <c r="R202" i="14"/>
  <c r="R203" i="14"/>
  <c r="R204" i="14"/>
  <c r="R205" i="14"/>
  <c r="R206" i="14"/>
  <c r="R207" i="14"/>
  <c r="R208" i="14"/>
  <c r="R209" i="14"/>
  <c r="R212" i="14"/>
  <c r="R213" i="14"/>
  <c r="R214" i="14"/>
  <c r="R215" i="14"/>
  <c r="R216" i="14"/>
  <c r="R217" i="14"/>
  <c r="R218" i="14"/>
  <c r="R219" i="14"/>
  <c r="R220" i="14"/>
  <c r="R221" i="14"/>
  <c r="R222" i="14"/>
  <c r="R223" i="14"/>
  <c r="R224" i="14"/>
  <c r="R228" i="14"/>
  <c r="R229" i="14"/>
  <c r="R230" i="14"/>
  <c r="R231" i="14"/>
  <c r="R232" i="14"/>
  <c r="R233" i="14"/>
  <c r="R234" i="14"/>
  <c r="R235" i="14"/>
  <c r="R236" i="14"/>
  <c r="R237" i="14"/>
  <c r="R238" i="14"/>
  <c r="R159" i="14"/>
  <c r="O227" i="14" l="1"/>
  <c r="N227" i="14"/>
  <c r="M227" i="14"/>
  <c r="L227" i="14"/>
  <c r="O226" i="14"/>
  <c r="N226" i="14"/>
  <c r="M226" i="14"/>
  <c r="L226" i="14"/>
  <c r="O225" i="14"/>
  <c r="N225" i="14"/>
  <c r="M225" i="14"/>
  <c r="L225" i="14"/>
  <c r="O179" i="14"/>
  <c r="N179" i="14"/>
  <c r="M179" i="14"/>
  <c r="L179" i="14"/>
  <c r="O171" i="14"/>
  <c r="N171" i="14"/>
  <c r="M171" i="14"/>
  <c r="L171" i="14"/>
  <c r="O169" i="14"/>
  <c r="N169" i="14"/>
  <c r="M169" i="14"/>
  <c r="L169" i="14"/>
  <c r="C37" i="154" l="1"/>
  <c r="C36" i="154"/>
  <c r="C35" i="154"/>
  <c r="C34" i="154"/>
  <c r="D227" i="14" l="1"/>
  <c r="E227" i="14"/>
  <c r="F227" i="14"/>
  <c r="G227" i="14"/>
  <c r="C227" i="14"/>
  <c r="R227" i="14" s="1"/>
  <c r="J234" i="6"/>
  <c r="H462" i="6" l="1"/>
  <c r="H387" i="6"/>
  <c r="H316" i="6"/>
  <c r="H313" i="6"/>
  <c r="J436" i="6" l="1"/>
  <c r="I436" i="6"/>
  <c r="I508" i="6"/>
  <c r="I507" i="6"/>
  <c r="I439" i="6"/>
  <c r="I438" i="6"/>
  <c r="I364" i="6"/>
  <c r="I363" i="6"/>
  <c r="I289" i="6"/>
  <c r="I288" i="6"/>
  <c r="I225" i="6"/>
  <c r="I224" i="6" l="1"/>
  <c r="S128" i="1" l="1"/>
  <c r="S129" i="1"/>
  <c r="S130" i="1"/>
  <c r="S131" i="1"/>
  <c r="S132" i="1"/>
  <c r="S87" i="1"/>
  <c r="T126" i="1"/>
  <c r="T125" i="1"/>
  <c r="T124" i="1"/>
  <c r="T123" i="1"/>
  <c r="T122" i="1"/>
  <c r="T121" i="1"/>
  <c r="T120" i="1"/>
  <c r="T106" i="1"/>
  <c r="T105" i="1"/>
  <c r="T104" i="1"/>
  <c r="T103" i="1"/>
  <c r="T102" i="1"/>
  <c r="T101" i="1"/>
  <c r="T100" i="1"/>
  <c r="T111" i="1"/>
  <c r="T116" i="1"/>
  <c r="T115" i="1"/>
  <c r="T114" i="1"/>
  <c r="T113" i="1"/>
  <c r="T112" i="1"/>
  <c r="T110" i="1"/>
  <c r="T97" i="1"/>
  <c r="T96" i="1"/>
  <c r="T95" i="1"/>
  <c r="T94" i="1"/>
  <c r="T93" i="1"/>
  <c r="T92" i="1"/>
  <c r="C188" i="1"/>
  <c r="S188" i="1"/>
  <c r="S175" i="1"/>
  <c r="S215" i="1"/>
  <c r="C215" i="1"/>
  <c r="S189" i="1"/>
  <c r="C131" i="1"/>
  <c r="C132" i="1"/>
  <c r="S127" i="1"/>
  <c r="C127" i="1"/>
  <c r="C107" i="1"/>
  <c r="C117" i="1"/>
  <c r="C98" i="1"/>
  <c r="C141" i="1"/>
  <c r="C129" i="1"/>
  <c r="C130" i="1"/>
  <c r="C128" i="1"/>
  <c r="S92" i="1" l="1"/>
  <c r="I429" i="6" l="1"/>
  <c r="I279" i="6"/>
  <c r="J229" i="6" l="1"/>
  <c r="I229" i="6"/>
  <c r="J443" i="6"/>
  <c r="I443" i="6"/>
  <c r="J368" i="6"/>
  <c r="I368" i="6"/>
  <c r="J293" i="6"/>
  <c r="I293" i="6"/>
  <c r="P161" i="1" l="1"/>
  <c r="P160" i="1"/>
  <c r="I212" i="6" l="1"/>
  <c r="S168" i="1" l="1"/>
  <c r="J207" i="6" l="1"/>
  <c r="I207" i="6"/>
  <c r="S134" i="1" l="1"/>
  <c r="S120" i="1"/>
  <c r="S110" i="1"/>
  <c r="S100" i="1"/>
  <c r="D179" i="14" l="1"/>
  <c r="E179" i="14"/>
  <c r="F179" i="14"/>
  <c r="G179" i="14"/>
  <c r="C179" i="14"/>
  <c r="R179" i="14" s="1"/>
  <c r="D171" i="14" l="1"/>
  <c r="E171" i="14"/>
  <c r="F171" i="14"/>
  <c r="G171" i="14"/>
  <c r="D169" i="14"/>
  <c r="E169" i="14"/>
  <c r="F169" i="14"/>
  <c r="G169" i="14"/>
  <c r="C171" i="14"/>
  <c r="R171" i="14" s="1"/>
  <c r="C169" i="14"/>
  <c r="R169" i="14" s="1"/>
  <c r="J235" i="6"/>
  <c r="J228" i="6"/>
  <c r="H270" i="6" l="1"/>
  <c r="H267" i="6"/>
  <c r="J239" i="6"/>
  <c r="I239" i="6"/>
  <c r="J242" i="6"/>
  <c r="J243" i="6"/>
  <c r="J244" i="6"/>
  <c r="I242" i="6"/>
  <c r="I243" i="6"/>
  <c r="J230" i="6"/>
  <c r="J231" i="6"/>
  <c r="J232" i="6"/>
  <c r="J271" i="6"/>
  <c r="J268" i="6"/>
  <c r="J264" i="6"/>
  <c r="J265" i="6"/>
  <c r="J260" i="6"/>
  <c r="J261" i="6"/>
  <c r="J255" i="6"/>
  <c r="J256" i="6"/>
  <c r="J257" i="6"/>
  <c r="J248" i="6"/>
  <c r="J249" i="6"/>
  <c r="J251" i="6"/>
  <c r="J219" i="6"/>
  <c r="H217" i="6"/>
  <c r="H209" i="6"/>
  <c r="S234" i="1" l="1"/>
  <c r="T161" i="1"/>
  <c r="T160" i="1"/>
  <c r="S225" i="1"/>
  <c r="S211" i="1"/>
  <c r="S198" i="1"/>
  <c r="S184" i="1"/>
  <c r="S162" i="1" l="1"/>
  <c r="J508" i="6" l="1"/>
  <c r="J507" i="6"/>
  <c r="J203" i="6"/>
  <c r="J197" i="6"/>
  <c r="J517" i="6"/>
  <c r="I517" i="6"/>
  <c r="J513" i="6"/>
  <c r="I513" i="6"/>
  <c r="J512" i="6"/>
  <c r="I512" i="6"/>
  <c r="J511" i="6"/>
  <c r="I511" i="6"/>
  <c r="J208" i="6" l="1"/>
  <c r="I208" i="6"/>
  <c r="J282" i="6"/>
  <c r="I506" i="6" l="1"/>
  <c r="I503" i="6"/>
  <c r="I502" i="6"/>
  <c r="I501" i="6"/>
  <c r="I500" i="6"/>
  <c r="J502" i="6"/>
  <c r="S160" i="1"/>
  <c r="S214" i="1"/>
  <c r="S187" i="1"/>
  <c r="D291" i="1" l="1"/>
  <c r="S140" i="1"/>
  <c r="J477" i="6" l="1"/>
  <c r="I477" i="6"/>
  <c r="J474" i="6"/>
  <c r="I474" i="6"/>
  <c r="J403" i="6"/>
  <c r="I403" i="6"/>
  <c r="J400" i="6"/>
  <c r="I400" i="6"/>
  <c r="J338" i="6"/>
  <c r="J335" i="6"/>
  <c r="I338" i="6"/>
  <c r="I335" i="6"/>
  <c r="I268" i="6"/>
  <c r="I271" i="6"/>
  <c r="J218" i="6"/>
  <c r="D225" i="14" l="1"/>
  <c r="E225" i="14"/>
  <c r="F225" i="14"/>
  <c r="G225" i="14"/>
  <c r="D226" i="14"/>
  <c r="E226" i="14"/>
  <c r="F226" i="14"/>
  <c r="G226" i="14"/>
  <c r="C226" i="14"/>
  <c r="R226" i="14" s="1"/>
  <c r="C225" i="14"/>
  <c r="R225" i="14" s="1"/>
  <c r="J306" i="6" l="1"/>
  <c r="I306" i="6"/>
  <c r="J316" i="6"/>
  <c r="I316" i="6"/>
  <c r="I251" i="6"/>
  <c r="I265" i="6"/>
  <c r="I264" i="6"/>
  <c r="I332" i="6"/>
  <c r="J332" i="6"/>
  <c r="I428" i="6" l="1"/>
  <c r="I427" i="6"/>
  <c r="I426" i="6"/>
  <c r="I425" i="6"/>
  <c r="I352" i="6"/>
  <c r="I351" i="6"/>
  <c r="I350" i="6"/>
  <c r="J439" i="6"/>
  <c r="J438" i="6"/>
  <c r="I437" i="6"/>
  <c r="J435" i="6"/>
  <c r="I435" i="6"/>
  <c r="I434" i="6"/>
  <c r="J434" i="6" s="1"/>
  <c r="J433" i="6"/>
  <c r="I433" i="6"/>
  <c r="J432" i="6"/>
  <c r="J364" i="6"/>
  <c r="J363" i="6"/>
  <c r="I362" i="6"/>
  <c r="J361" i="6"/>
  <c r="I361" i="6"/>
  <c r="J360" i="6"/>
  <c r="I360" i="6"/>
  <c r="I359" i="6"/>
  <c r="J358" i="6"/>
  <c r="I358" i="6"/>
  <c r="J357" i="6"/>
  <c r="I228" i="6"/>
  <c r="I230" i="6"/>
  <c r="I231" i="6"/>
  <c r="I232" i="6"/>
  <c r="I234" i="6"/>
  <c r="I235" i="6"/>
  <c r="I244" i="6"/>
  <c r="I248" i="6"/>
  <c r="I249" i="6"/>
  <c r="I255" i="6"/>
  <c r="I256" i="6"/>
  <c r="I257" i="6"/>
  <c r="I260" i="6"/>
  <c r="I261" i="6"/>
  <c r="J471" i="6"/>
  <c r="I471" i="6"/>
  <c r="J470" i="6"/>
  <c r="I470" i="6"/>
  <c r="J469" i="6"/>
  <c r="I469" i="6"/>
  <c r="J463" i="6"/>
  <c r="I463" i="6"/>
  <c r="J462" i="6"/>
  <c r="I462" i="6"/>
  <c r="J458" i="6"/>
  <c r="I458" i="6"/>
  <c r="J457" i="6"/>
  <c r="I457" i="6"/>
  <c r="J456" i="6"/>
  <c r="I456" i="6"/>
  <c r="J454" i="6"/>
  <c r="I454" i="6"/>
  <c r="J453" i="6"/>
  <c r="I453" i="6"/>
  <c r="J449" i="6"/>
  <c r="I449" i="6"/>
  <c r="J448" i="6"/>
  <c r="I448" i="6"/>
  <c r="J446" i="6"/>
  <c r="I446" i="6"/>
  <c r="J445" i="6"/>
  <c r="I445" i="6"/>
  <c r="J444" i="6"/>
  <c r="I444" i="6"/>
  <c r="J442" i="6"/>
  <c r="I442" i="6"/>
  <c r="J397" i="6"/>
  <c r="I397" i="6"/>
  <c r="J396" i="6"/>
  <c r="I396" i="6"/>
  <c r="J395" i="6"/>
  <c r="I395" i="6"/>
  <c r="J388" i="6"/>
  <c r="I388" i="6"/>
  <c r="J387" i="6"/>
  <c r="I387" i="6"/>
  <c r="J383" i="6"/>
  <c r="I383" i="6"/>
  <c r="J381" i="6"/>
  <c r="I381" i="6"/>
  <c r="J379" i="6"/>
  <c r="I379" i="6"/>
  <c r="J378" i="6"/>
  <c r="I378" i="6"/>
  <c r="J374" i="6"/>
  <c r="I374" i="6"/>
  <c r="J373" i="6"/>
  <c r="I373" i="6"/>
  <c r="J371" i="6"/>
  <c r="I371" i="6"/>
  <c r="J370" i="6"/>
  <c r="I370" i="6"/>
  <c r="J369" i="6"/>
  <c r="I369" i="6"/>
  <c r="J367" i="6"/>
  <c r="I367" i="6"/>
  <c r="J331" i="6"/>
  <c r="J328" i="6"/>
  <c r="J327" i="6"/>
  <c r="J324" i="6"/>
  <c r="J323" i="6"/>
  <c r="J322" i="6"/>
  <c r="J314" i="6"/>
  <c r="J313" i="6"/>
  <c r="J309" i="6"/>
  <c r="J308" i="6"/>
  <c r="J307" i="6"/>
  <c r="J304" i="6"/>
  <c r="J303" i="6"/>
  <c r="J299" i="6"/>
  <c r="J298" i="6"/>
  <c r="J296" i="6"/>
  <c r="J295" i="6"/>
  <c r="J294" i="6"/>
  <c r="J292" i="6"/>
  <c r="I276" i="6"/>
  <c r="I331" i="6"/>
  <c r="I328" i="6"/>
  <c r="I327" i="6"/>
  <c r="I324" i="6"/>
  <c r="I323" i="6"/>
  <c r="I322" i="6"/>
  <c r="I314" i="6"/>
  <c r="I313" i="6"/>
  <c r="I309" i="6"/>
  <c r="I308" i="6"/>
  <c r="I307" i="6"/>
  <c r="I304" i="6"/>
  <c r="I303" i="6"/>
  <c r="I299" i="6"/>
  <c r="I298" i="6"/>
  <c r="I296" i="6"/>
  <c r="I295" i="6"/>
  <c r="I294" i="6"/>
  <c r="I292" i="6"/>
  <c r="J289" i="6"/>
  <c r="J288" i="6"/>
  <c r="I287" i="6"/>
  <c r="J286" i="6"/>
  <c r="I286" i="6"/>
  <c r="J285" i="6"/>
  <c r="I285" i="6"/>
  <c r="I284" i="6"/>
  <c r="J284" i="6" s="1"/>
  <c r="J283" i="6"/>
  <c r="I283" i="6"/>
  <c r="I278" i="6"/>
  <c r="I277" i="6"/>
  <c r="I275" i="6"/>
  <c r="J427" i="6"/>
  <c r="J352" i="6"/>
  <c r="S229" i="1"/>
  <c r="S216" i="1"/>
  <c r="S202" i="1"/>
  <c r="I214" i="6"/>
  <c r="K242" i="6"/>
  <c r="H242" i="6"/>
  <c r="H259" i="6"/>
  <c r="H254" i="6"/>
  <c r="J220" i="6"/>
  <c r="I220" i="6" s="1"/>
  <c r="S86" i="1" l="1"/>
  <c r="S91" i="1"/>
  <c r="S126" i="1" l="1"/>
  <c r="S116" i="1"/>
  <c r="S106" i="1"/>
  <c r="S97" i="1"/>
  <c r="S89" i="1" l="1"/>
  <c r="S141" i="1"/>
  <c r="S90" i="1"/>
  <c r="S93" i="1"/>
  <c r="S94" i="1"/>
  <c r="S95" i="1"/>
  <c r="S96" i="1"/>
  <c r="S98" i="1"/>
  <c r="S99" i="1"/>
  <c r="S101" i="1"/>
  <c r="S102" i="1"/>
  <c r="S103" i="1"/>
  <c r="S104" i="1"/>
  <c r="S105" i="1"/>
  <c r="S117" i="1"/>
  <c r="S108" i="1"/>
  <c r="S111" i="1"/>
  <c r="S112" i="1"/>
  <c r="S113" i="1"/>
  <c r="S114" i="1"/>
  <c r="S115" i="1"/>
  <c r="S107" i="1"/>
  <c r="S118" i="1"/>
  <c r="S121" i="1"/>
  <c r="S122" i="1"/>
  <c r="S123" i="1"/>
  <c r="S124" i="1"/>
  <c r="S125" i="1"/>
  <c r="S133" i="1"/>
  <c r="S135" i="1"/>
  <c r="S136" i="1"/>
  <c r="S137" i="1"/>
  <c r="S138" i="1"/>
  <c r="S139" i="1"/>
  <c r="S235" i="1"/>
  <c r="S233" i="1"/>
  <c r="S232" i="1"/>
  <c r="S231" i="1"/>
  <c r="S226" i="1"/>
  <c r="S224" i="1"/>
  <c r="S223" i="1"/>
  <c r="S222" i="1"/>
  <c r="S221" i="1"/>
  <c r="S220" i="1"/>
  <c r="S219" i="1"/>
  <c r="S218" i="1"/>
  <c r="S212" i="1"/>
  <c r="S210" i="1"/>
  <c r="S209" i="1"/>
  <c r="S208" i="1"/>
  <c r="S207" i="1"/>
  <c r="S206" i="1"/>
  <c r="S205" i="1"/>
  <c r="S204" i="1"/>
  <c r="S199" i="1"/>
  <c r="S197" i="1"/>
  <c r="S196" i="1"/>
  <c r="S195" i="1"/>
  <c r="S194" i="1"/>
  <c r="S193" i="1"/>
  <c r="S192" i="1"/>
  <c r="S191" i="1"/>
  <c r="S185" i="1"/>
  <c r="S181" i="1"/>
  <c r="S174" i="1"/>
  <c r="D283" i="1" l="1"/>
  <c r="S88" i="1" l="1"/>
  <c r="L37" i="1" l="1"/>
  <c r="I37" i="1"/>
  <c r="G5" i="6" l="1"/>
  <c r="F5" i="6" l="1"/>
  <c r="F37" i="1" l="1"/>
  <c r="N84" i="7" l="1"/>
  <c r="O37" i="1"/>
  <c r="I200" i="6"/>
  <c r="J225" i="6"/>
  <c r="K193" i="6" l="1"/>
  <c r="H193" i="6"/>
  <c r="I193" i="6"/>
  <c r="J193" i="6"/>
  <c r="I222" i="6" l="1"/>
  <c r="J222" i="6"/>
  <c r="DI133" i="7"/>
  <c r="DI134" i="7"/>
  <c r="DI135" i="7"/>
  <c r="DI136" i="7"/>
  <c r="DI137" i="7"/>
  <c r="DI138" i="7"/>
  <c r="DI139" i="7"/>
  <c r="DI140" i="7"/>
  <c r="DI141" i="7"/>
  <c r="DI142" i="7"/>
  <c r="DI143" i="7"/>
  <c r="DI144" i="7"/>
  <c r="DI145" i="7"/>
  <c r="DI146" i="7"/>
  <c r="DI147" i="7"/>
  <c r="DI148" i="7"/>
  <c r="DI149" i="7"/>
  <c r="DI150" i="7"/>
  <c r="DI151" i="7"/>
  <c r="DI152" i="7"/>
  <c r="DI153" i="7"/>
  <c r="DI154" i="7"/>
  <c r="DI155" i="7"/>
  <c r="DI156" i="7"/>
  <c r="DI157" i="7"/>
  <c r="DI158" i="7"/>
  <c r="DI159" i="7"/>
  <c r="DI160" i="7"/>
  <c r="DI161" i="7"/>
  <c r="DI162" i="7"/>
  <c r="DI163" i="7"/>
  <c r="DI166" i="7"/>
  <c r="DI167" i="7"/>
  <c r="DI168" i="7"/>
  <c r="DI169" i="7"/>
  <c r="DI170" i="7"/>
  <c r="DI171" i="7"/>
  <c r="DI172" i="7"/>
  <c r="DI173" i="7"/>
  <c r="DI174" i="7"/>
  <c r="DI175" i="7"/>
  <c r="DI176" i="7"/>
  <c r="DI177" i="7"/>
  <c r="DI178" i="7"/>
  <c r="DI179" i="7"/>
  <c r="DI180" i="7"/>
  <c r="DI181" i="7"/>
  <c r="DI182" i="7"/>
  <c r="DI183" i="7"/>
  <c r="DI184" i="7"/>
  <c r="DI185" i="7"/>
  <c r="DI186" i="7"/>
  <c r="DI187" i="7"/>
  <c r="DI188" i="7"/>
  <c r="DI189" i="7"/>
  <c r="DI190" i="7"/>
  <c r="DI191" i="7"/>
  <c r="DI192" i="7"/>
  <c r="DI193" i="7"/>
  <c r="DI194" i="7"/>
  <c r="DI195" i="7"/>
  <c r="DI196" i="7"/>
  <c r="DI197" i="7"/>
  <c r="DI198" i="7"/>
  <c r="DI199" i="7"/>
  <c r="DI200" i="7"/>
  <c r="DI201" i="7"/>
  <c r="DI202" i="7"/>
  <c r="DI203" i="7"/>
  <c r="DI204" i="7"/>
  <c r="DI207" i="7"/>
  <c r="DI208" i="7"/>
  <c r="DI209" i="7"/>
  <c r="DI210" i="7"/>
  <c r="DI211" i="7"/>
  <c r="DI212" i="7"/>
  <c r="DI213" i="7"/>
  <c r="DI214" i="7"/>
  <c r="DI215" i="7"/>
  <c r="DI216" i="7"/>
  <c r="DI217" i="7"/>
  <c r="DI218" i="7"/>
  <c r="DI219" i="7"/>
  <c r="DI220" i="7"/>
  <c r="DI221" i="7"/>
  <c r="DI222" i="7"/>
  <c r="DI223" i="7"/>
  <c r="DI224" i="7"/>
  <c r="DI225" i="7"/>
  <c r="DI226" i="7"/>
  <c r="DI227" i="7"/>
  <c r="DI228" i="7"/>
  <c r="DI229" i="7"/>
  <c r="DI230" i="7"/>
  <c r="DI231" i="7"/>
  <c r="DI232" i="7"/>
  <c r="DI233" i="7"/>
  <c r="DI234" i="7"/>
  <c r="DI235" i="7"/>
  <c r="DI132" i="7"/>
  <c r="I204" i="6" l="1"/>
  <c r="AK124" i="7" l="1"/>
  <c r="AJ124" i="7"/>
  <c r="AI124" i="7"/>
  <c r="AH124" i="7"/>
  <c r="B9" i="6"/>
  <c r="B10" i="6"/>
  <c r="B11" i="6"/>
  <c r="B12" i="6"/>
  <c r="B13" i="6"/>
  <c r="B14" i="6"/>
  <c r="B15" i="6"/>
  <c r="B16" i="6"/>
  <c r="B17" i="6"/>
  <c r="B8" i="6"/>
  <c r="S165" i="1"/>
  <c r="S166" i="1"/>
  <c r="S167" i="1"/>
  <c r="S171" i="1"/>
  <c r="S170" i="1"/>
  <c r="S172" i="1"/>
  <c r="S173" i="1"/>
  <c r="S177" i="1"/>
  <c r="S178" i="1"/>
  <c r="S179" i="1"/>
  <c r="S180" i="1"/>
  <c r="S182" i="1"/>
  <c r="S183" i="1"/>
  <c r="S164" i="1"/>
  <c r="G26" i="13"/>
  <c r="C26" i="13"/>
  <c r="G25" i="13"/>
  <c r="C25" i="13"/>
  <c r="G24" i="13"/>
  <c r="C24" i="13"/>
  <c r="G23" i="13"/>
  <c r="C23" i="13"/>
  <c r="G22" i="13"/>
  <c r="C22" i="13"/>
  <c r="G21" i="13"/>
  <c r="C21" i="13"/>
  <c r="G20" i="13"/>
  <c r="C20" i="13"/>
  <c r="G19" i="13"/>
  <c r="C19" i="13"/>
  <c r="G18" i="13"/>
  <c r="C18" i="13"/>
  <c r="G17" i="13"/>
  <c r="C17" i="13"/>
  <c r="G15" i="13"/>
  <c r="C15" i="13"/>
  <c r="G14" i="13"/>
  <c r="C14" i="13"/>
  <c r="G13" i="13"/>
  <c r="C13" i="13"/>
  <c r="G12" i="13"/>
  <c r="C12" i="13"/>
  <c r="G11" i="13"/>
  <c r="C11" i="13"/>
  <c r="G10" i="13"/>
  <c r="C10" i="13"/>
  <c r="G9" i="13"/>
  <c r="C9" i="13"/>
  <c r="G8" i="13"/>
  <c r="C8" i="13"/>
  <c r="G7" i="13"/>
  <c r="C7" i="13"/>
  <c r="G6" i="13"/>
  <c r="C6" i="13"/>
  <c r="G5" i="13"/>
  <c r="C5" i="13"/>
  <c r="G4" i="13"/>
  <c r="C4" i="13"/>
  <c r="J224" i="6"/>
  <c r="C412" i="1"/>
  <c r="C413" i="1"/>
  <c r="C414" i="1"/>
  <c r="C415" i="1"/>
  <c r="C416" i="1"/>
  <c r="C417" i="1"/>
  <c r="C418" i="1"/>
  <c r="C419" i="1"/>
  <c r="C420" i="1"/>
  <c r="C411" i="1"/>
  <c r="J277" i="6"/>
  <c r="J213" i="6"/>
  <c r="I213" i="6"/>
  <c r="I203" i="6"/>
  <c r="J221" i="6"/>
  <c r="D330" i="1"/>
  <c r="I223" i="6"/>
  <c r="I221" i="6"/>
  <c r="I219" i="6"/>
  <c r="I202" i="6"/>
  <c r="I201" i="6"/>
  <c r="I199" i="6"/>
  <c r="I198" i="6"/>
  <c r="I197" i="6"/>
  <c r="I211" i="6"/>
  <c r="G385" i="1"/>
  <c r="J385" i="1" s="1"/>
  <c r="G386" i="1"/>
  <c r="J386" i="1" s="1"/>
  <c r="G387" i="1"/>
  <c r="J387" i="1" s="1"/>
  <c r="G388" i="1"/>
  <c r="J388" i="1" s="1"/>
  <c r="G389" i="1"/>
  <c r="J389" i="1" s="1"/>
  <c r="G390" i="1"/>
  <c r="J390" i="1" s="1"/>
  <c r="G391" i="1"/>
  <c r="J391" i="1" s="1"/>
  <c r="G392" i="1"/>
  <c r="J392" i="1" s="1"/>
  <c r="G393" i="1"/>
  <c r="J393" i="1" s="1"/>
  <c r="G384" i="1"/>
  <c r="J384" i="1" s="1"/>
  <c r="G373" i="1"/>
  <c r="J373" i="1" s="1"/>
  <c r="G374" i="1"/>
  <c r="J374" i="1" s="1"/>
  <c r="G375" i="1"/>
  <c r="J375" i="1" s="1"/>
  <c r="G376" i="1"/>
  <c r="J376" i="1" s="1"/>
  <c r="G377" i="1"/>
  <c r="J377" i="1" s="1"/>
  <c r="G378" i="1"/>
  <c r="J378" i="1" s="1"/>
  <c r="G379" i="1"/>
  <c r="J379" i="1" s="1"/>
  <c r="G380" i="1"/>
  <c r="J380" i="1" s="1"/>
  <c r="G381" i="1"/>
  <c r="J381" i="1" s="1"/>
  <c r="G372" i="1"/>
  <c r="J372" i="1" s="1"/>
  <c r="G368" i="1"/>
  <c r="J368" i="1" s="1"/>
  <c r="G369" i="1"/>
  <c r="J369" i="1" s="1"/>
  <c r="B373" i="1"/>
  <c r="E373" i="1" s="1"/>
  <c r="B374" i="1"/>
  <c r="E374" i="1" s="1"/>
  <c r="B375" i="1"/>
  <c r="E375" i="1" s="1"/>
  <c r="B376" i="1"/>
  <c r="E376" i="1" s="1"/>
  <c r="B377" i="1"/>
  <c r="E377" i="1" s="1"/>
  <c r="B378" i="1"/>
  <c r="E378" i="1" s="1"/>
  <c r="B379" i="1"/>
  <c r="E379" i="1" s="1"/>
  <c r="B380" i="1"/>
  <c r="E380" i="1" s="1"/>
  <c r="B381" i="1"/>
  <c r="E381" i="1" s="1"/>
  <c r="B372" i="1"/>
  <c r="E372" i="1" s="1"/>
  <c r="B386" i="1"/>
  <c r="E386" i="1" s="1"/>
  <c r="B387" i="1"/>
  <c r="E387" i="1" s="1"/>
  <c r="B388" i="1"/>
  <c r="E388" i="1" s="1"/>
  <c r="B389" i="1"/>
  <c r="E389" i="1" s="1"/>
  <c r="B390" i="1"/>
  <c r="E390" i="1" s="1"/>
  <c r="B391" i="1"/>
  <c r="E391" i="1" s="1"/>
  <c r="B392" i="1"/>
  <c r="E392" i="1" s="1"/>
  <c r="B393" i="1"/>
  <c r="E393" i="1" s="1"/>
  <c r="B384" i="1"/>
  <c r="E384" i="1" s="1"/>
  <c r="B385" i="1"/>
  <c r="E385" i="1" s="1"/>
  <c r="D326" i="1"/>
  <c r="D336" i="1"/>
</calcChain>
</file>

<file path=xl/sharedStrings.xml><?xml version="1.0" encoding="utf-8"?>
<sst xmlns="http://schemas.openxmlformats.org/spreadsheetml/2006/main" count="33837" uniqueCount="7463">
  <si>
    <t>Package</t>
  </si>
  <si>
    <t>SPECs</t>
  </si>
  <si>
    <t>Ripple</t>
  </si>
  <si>
    <t>Value (uF)</t>
  </si>
  <si>
    <t>Vrated (V)</t>
  </si>
  <si>
    <t>ESR</t>
  </si>
  <si>
    <t>SMT = 1</t>
  </si>
  <si>
    <t>Cost</t>
  </si>
  <si>
    <t>Vinimn</t>
  </si>
  <si>
    <t>vinmax</t>
  </si>
  <si>
    <t>Taiyo Yuden</t>
  </si>
  <si>
    <t>TMK107 BJ105MA-T</t>
  </si>
  <si>
    <t>X5R</t>
  </si>
  <si>
    <t>TMK212 BJ105KG-T</t>
  </si>
  <si>
    <t>TMK212 BJ225KG-T</t>
  </si>
  <si>
    <t>TMK212 BJ105KD-T</t>
  </si>
  <si>
    <t>TMK316 BJ106ML-T</t>
  </si>
  <si>
    <t>TDK</t>
  </si>
  <si>
    <t>C2012X7R1E105K</t>
  </si>
  <si>
    <t>X7R</t>
  </si>
  <si>
    <t>TMK316 B7225ML-T</t>
  </si>
  <si>
    <t>C3216X7R1E475M</t>
  </si>
  <si>
    <t>TMK212 BJ475KG-T</t>
  </si>
  <si>
    <t>TMK212 B7105KG-T</t>
  </si>
  <si>
    <t>Murata</t>
  </si>
  <si>
    <t>GRM21BR71E105K</t>
  </si>
  <si>
    <t>GRM31MR71E105K</t>
  </si>
  <si>
    <t>GRM31CR61E106K</t>
  </si>
  <si>
    <t>GRM31CR71E475K</t>
  </si>
  <si>
    <t>GRM31CR71H225K</t>
  </si>
  <si>
    <t>7</t>
  </si>
  <si>
    <t/>
  </si>
  <si>
    <t>Pkg</t>
  </si>
  <si>
    <t>Func_cap</t>
  </si>
  <si>
    <t>Vripple (mV)</t>
  </si>
  <si>
    <t>ESR (mOhms)</t>
  </si>
  <si>
    <t>specs</t>
  </si>
  <si>
    <t>JMK212 BJ106MG-T</t>
  </si>
  <si>
    <t>JMK212 BJ106MD-T</t>
  </si>
  <si>
    <t>LMK212 BJ106KD-T</t>
  </si>
  <si>
    <t>LMK107 BJ105KA-T</t>
  </si>
  <si>
    <t>LMK107 BJ105MA-T</t>
  </si>
  <si>
    <t>LMK212 BJ106KG-T</t>
  </si>
  <si>
    <t>LMK212 BJ106MG-T</t>
  </si>
  <si>
    <t>JMK212 BJ475KG-T</t>
  </si>
  <si>
    <t>EMK316 BJ475KL-T</t>
  </si>
  <si>
    <t>LMK316 BJ475KL-T</t>
  </si>
  <si>
    <t>JMK212 BJ475KD-T</t>
  </si>
  <si>
    <t>JMK107 BJ225KA-T</t>
  </si>
  <si>
    <t>LMK212 BJ475KG-T</t>
  </si>
  <si>
    <t>LMK212 BJ475MD-T</t>
  </si>
  <si>
    <t>LMK212 BJ475MG-T</t>
  </si>
  <si>
    <t>LMK212 BJ475KD-T</t>
  </si>
  <si>
    <t>JMK316 BJ106KD-T</t>
  </si>
  <si>
    <t>LMK316 BJ106MD-T</t>
  </si>
  <si>
    <t>LMK212 BJ225KG-T</t>
  </si>
  <si>
    <t>EMK107 BJ105KA-T</t>
  </si>
  <si>
    <t>EMK212 BJ106KG-T</t>
  </si>
  <si>
    <t>LMK212 BJ225MD-T</t>
  </si>
  <si>
    <t>EMK316 BJ106ML-T</t>
  </si>
  <si>
    <t>LMK212 BJ105KG-T</t>
  </si>
  <si>
    <t>EMK107 B7105KA-T</t>
  </si>
  <si>
    <t>EMK212 BJ105KD-T</t>
  </si>
  <si>
    <t>LMK212 BJ105KD-T</t>
  </si>
  <si>
    <t>EMK212 B7225KG-T</t>
  </si>
  <si>
    <t>GRM31CR71A106K</t>
  </si>
  <si>
    <t>GRM21BR60J475K</t>
  </si>
  <si>
    <t>LMK316 B7335KL-T</t>
  </si>
  <si>
    <t>LMK316 B7335ML-T</t>
  </si>
  <si>
    <t>C3216X5R1A106K</t>
  </si>
  <si>
    <t>EMK212 BJ155MD-T</t>
  </si>
  <si>
    <t>JMK316 BJ475MD-T</t>
  </si>
  <si>
    <t>GRM31MR71H105K</t>
  </si>
  <si>
    <t>GRM188R61E105K</t>
  </si>
  <si>
    <t>GRM219R71H334</t>
  </si>
  <si>
    <t>C3216X7R1H105K</t>
  </si>
  <si>
    <t>GRM21BR71H105</t>
  </si>
  <si>
    <t>GCM21BR71H474</t>
  </si>
  <si>
    <t>C3216X7R1E225K</t>
  </si>
  <si>
    <t>GRM31CR72A105</t>
  </si>
  <si>
    <t>GRM21BR72A474</t>
  </si>
  <si>
    <t>Coilcraft</t>
  </si>
  <si>
    <t>Length</t>
  </si>
  <si>
    <t>Width</t>
  </si>
  <si>
    <t>1206-8</t>
  </si>
  <si>
    <t>SO8dual</t>
  </si>
  <si>
    <t>PP8dual</t>
  </si>
  <si>
    <t>Vdsmax</t>
  </si>
  <si>
    <t>Vendor</t>
  </si>
  <si>
    <t>Tjmax</t>
  </si>
  <si>
    <t>Tjc</t>
  </si>
  <si>
    <t>ThetaJA</t>
  </si>
  <si>
    <t>$/1k</t>
  </si>
  <si>
    <t>$/100k</t>
  </si>
  <si>
    <t>Vgsmax</t>
  </si>
  <si>
    <t>nC/A</t>
  </si>
  <si>
    <t>mm</t>
  </si>
  <si>
    <t>n</t>
  </si>
  <si>
    <t>BSC016N03LS</t>
  </si>
  <si>
    <t>avnet</t>
  </si>
  <si>
    <t>Fairchild</t>
  </si>
  <si>
    <t>13/7.5</t>
  </si>
  <si>
    <t>BSC016N03MS</t>
  </si>
  <si>
    <t>BSC020N03LS</t>
  </si>
  <si>
    <t>BSC020N03MS</t>
  </si>
  <si>
    <t>BSC025N03LS</t>
  </si>
  <si>
    <t>BSC025N03MS</t>
  </si>
  <si>
    <t>BSC026N02KS</t>
  </si>
  <si>
    <t>BSC030N03LS</t>
  </si>
  <si>
    <t>BSC030N03MS</t>
  </si>
  <si>
    <t>BSC042N03LS</t>
  </si>
  <si>
    <t>BSC042N03MS</t>
  </si>
  <si>
    <t>BSC050N03LS</t>
  </si>
  <si>
    <t>BSC050N03MS</t>
  </si>
  <si>
    <t>BSC057N03LS</t>
  </si>
  <si>
    <t>BSC057N03MS</t>
  </si>
  <si>
    <t>BSO119N03S</t>
  </si>
  <si>
    <t>BSZ035N03LS</t>
  </si>
  <si>
    <t>BSZ035N03MS</t>
  </si>
  <si>
    <t>BSZ050N03LS</t>
  </si>
  <si>
    <t>BSZ058N03MS</t>
  </si>
  <si>
    <t>IRF3717PbF</t>
  </si>
  <si>
    <t>IRF7805ZPbF</t>
  </si>
  <si>
    <t>IRF7811AVPbF</t>
  </si>
  <si>
    <t>43/15</t>
  </si>
  <si>
    <t>IRF7822PbF</t>
  </si>
  <si>
    <t>IRF7832PbF</t>
  </si>
  <si>
    <t>IRF7842PbF</t>
  </si>
  <si>
    <t>IRLR3110ZPbF</t>
  </si>
  <si>
    <t>IRLR3706CPbF</t>
  </si>
  <si>
    <t>45/21</t>
  </si>
  <si>
    <t>IRLR3715ZPbF</t>
  </si>
  <si>
    <t>5.3/12</t>
  </si>
  <si>
    <t>IRLR3717PbF</t>
  </si>
  <si>
    <t>IRLR7821CPbF</t>
  </si>
  <si>
    <t>digi</t>
  </si>
  <si>
    <t>IRLR8711CPbF</t>
  </si>
  <si>
    <t>IRLR8713PbF</t>
  </si>
  <si>
    <t>IRLR8715CPbF</t>
  </si>
  <si>
    <t>IRLR8743PbF</t>
  </si>
  <si>
    <t>UPA2722UT1A</t>
  </si>
  <si>
    <t>UPA2723UT1A</t>
  </si>
  <si>
    <t>UPA2724UT1A</t>
  </si>
  <si>
    <t>UPA2725UT1A</t>
  </si>
  <si>
    <t>UPA2726UT1A</t>
  </si>
  <si>
    <t>UPA2727UT1A</t>
  </si>
  <si>
    <t>UPA2800T1L</t>
  </si>
  <si>
    <t>23/17</t>
  </si>
  <si>
    <t>UPA2801T1L</t>
  </si>
  <si>
    <t>23/15</t>
  </si>
  <si>
    <t>26/30</t>
  </si>
  <si>
    <t>15.6/30</t>
  </si>
  <si>
    <t>18.2/30</t>
  </si>
  <si>
    <t>NTD80N02</t>
  </si>
  <si>
    <t>38/20</t>
  </si>
  <si>
    <t>NTGS3446G</t>
  </si>
  <si>
    <t>20/1.7</t>
  </si>
  <si>
    <t>15/2</t>
  </si>
  <si>
    <t>NTHS4501NG</t>
  </si>
  <si>
    <t>19/1.1</t>
  </si>
  <si>
    <t>NTHS5404G</t>
  </si>
  <si>
    <t>20.9/5.2</t>
  </si>
  <si>
    <t>NTMFS4108NG</t>
  </si>
  <si>
    <t>41/6</t>
  </si>
  <si>
    <t>NTMFS4119NG</t>
  </si>
  <si>
    <t>28/1</t>
  </si>
  <si>
    <t>28/7</t>
  </si>
  <si>
    <t>37/30</t>
  </si>
  <si>
    <t>NTMFS4836NG</t>
  </si>
  <si>
    <t>27/30</t>
  </si>
  <si>
    <t>22/30</t>
  </si>
  <si>
    <t>NTMS4107NG</t>
  </si>
  <si>
    <t>41/3</t>
  </si>
  <si>
    <t>NTMS4503NG</t>
  </si>
  <si>
    <t>48/14</t>
  </si>
  <si>
    <t>NTMS4706NG</t>
  </si>
  <si>
    <t>34/2.1</t>
  </si>
  <si>
    <t>Si2312BDS</t>
  </si>
  <si>
    <t>7/3.1</t>
  </si>
  <si>
    <t>10/4.9</t>
  </si>
  <si>
    <t>Si3458BDV</t>
  </si>
  <si>
    <t>22/2.5</t>
  </si>
  <si>
    <t>Si3460BDV</t>
  </si>
  <si>
    <t>Si4368DY</t>
  </si>
  <si>
    <t>42/2.9</t>
  </si>
  <si>
    <t>Si4378DY</t>
  </si>
  <si>
    <t>50/2.9</t>
  </si>
  <si>
    <t>Si4398DY</t>
  </si>
  <si>
    <t>Si4466DY</t>
  </si>
  <si>
    <t>55/2.7</t>
  </si>
  <si>
    <t>Si4472DY</t>
  </si>
  <si>
    <t>63/5</t>
  </si>
  <si>
    <t>Si4778DY</t>
  </si>
  <si>
    <t>8/5.6</t>
  </si>
  <si>
    <t>Si4848DY</t>
  </si>
  <si>
    <t>45/2.5</t>
  </si>
  <si>
    <t>Si4850EY</t>
  </si>
  <si>
    <t>50/1.7</t>
  </si>
  <si>
    <t>Si4866BDY</t>
  </si>
  <si>
    <t>50/9.5</t>
  </si>
  <si>
    <t>Si4890BDY</t>
  </si>
  <si>
    <t>24/5</t>
  </si>
  <si>
    <t>Si4972DY bot</t>
  </si>
  <si>
    <t>Si4972DY top</t>
  </si>
  <si>
    <t>11/2</t>
  </si>
  <si>
    <t>15/3</t>
  </si>
  <si>
    <t>Si5402BDC</t>
  </si>
  <si>
    <t>20/1.1</t>
  </si>
  <si>
    <t>Si5404BDC</t>
  </si>
  <si>
    <t>Si5406CDC</t>
  </si>
  <si>
    <t>15/6.9</t>
  </si>
  <si>
    <t>Si5424DC</t>
  </si>
  <si>
    <t>24/4.9</t>
  </si>
  <si>
    <t>45/.9</t>
  </si>
  <si>
    <t>Si7106DN</t>
  </si>
  <si>
    <t>30/3.2</t>
  </si>
  <si>
    <t>Si7110DN</t>
  </si>
  <si>
    <t>Si7114DN</t>
  </si>
  <si>
    <t>Si7136DP</t>
  </si>
  <si>
    <t>43/23</t>
  </si>
  <si>
    <t>40/10</t>
  </si>
  <si>
    <t>Si7328DN</t>
  </si>
  <si>
    <t>Si7336ADP</t>
  </si>
  <si>
    <t>45/2.9</t>
  </si>
  <si>
    <t>Si7366DP</t>
  </si>
  <si>
    <t>40/4.1</t>
  </si>
  <si>
    <t>Si7386DP</t>
  </si>
  <si>
    <t>25/2.8</t>
  </si>
  <si>
    <t>Si7454DP</t>
  </si>
  <si>
    <t>50/4</t>
  </si>
  <si>
    <t>Si7658ADP</t>
  </si>
  <si>
    <t>17/10</t>
  </si>
  <si>
    <t>Si7686DP</t>
  </si>
  <si>
    <t>25/2.6</t>
  </si>
  <si>
    <t>Si7716ADN</t>
  </si>
  <si>
    <t>10/10</t>
  </si>
  <si>
    <t>40/2.9</t>
  </si>
  <si>
    <t>Si7850DP</t>
  </si>
  <si>
    <t>50/33.8</t>
  </si>
  <si>
    <t>Si7858ADP</t>
  </si>
  <si>
    <t>Si7866ADP</t>
  </si>
  <si>
    <t>51/20</t>
  </si>
  <si>
    <t>Si7892BDP</t>
  </si>
  <si>
    <t>20/5.1</t>
  </si>
  <si>
    <t>PP8-3x3dual</t>
  </si>
  <si>
    <t>31/2.9</t>
  </si>
  <si>
    <t>30/2.9</t>
  </si>
  <si>
    <t>SiR402DP</t>
  </si>
  <si>
    <t>13/10</t>
  </si>
  <si>
    <t>SiR890DP</t>
  </si>
  <si>
    <t>14/10</t>
  </si>
  <si>
    <t>SUD06N10-225L</t>
  </si>
  <si>
    <t>35/6.5</t>
  </si>
  <si>
    <t>29/12</t>
  </si>
  <si>
    <t>TI</t>
  </si>
  <si>
    <t>CSD16406Q3</t>
  </si>
  <si>
    <t>CSD16407Q5</t>
  </si>
  <si>
    <t>CSD16409Q3</t>
  </si>
  <si>
    <t>CSD16410Q5A</t>
  </si>
  <si>
    <t>CSD16411Q3</t>
  </si>
  <si>
    <t>CSD16412Q5A</t>
  </si>
  <si>
    <t>CSD16401Q5</t>
  </si>
  <si>
    <t>SiR866DP</t>
  </si>
  <si>
    <t>34/10</t>
  </si>
  <si>
    <t>SiR492DP</t>
  </si>
  <si>
    <t>30/2</t>
  </si>
  <si>
    <t>BSC046N02KSG</t>
  </si>
  <si>
    <t>58/30</t>
  </si>
  <si>
    <t>28/92</t>
  </si>
  <si>
    <t>BSC019N02KS</t>
  </si>
  <si>
    <t>55/50</t>
  </si>
  <si>
    <t xml:space="preserve">Si4838BDY </t>
  </si>
  <si>
    <t>Si7102DN</t>
  </si>
  <si>
    <t>SiR404DP</t>
  </si>
  <si>
    <t>36/10</t>
  </si>
  <si>
    <t>IRF7476PbF</t>
  </si>
  <si>
    <t>60/12</t>
  </si>
  <si>
    <t>10/2.7</t>
  </si>
  <si>
    <t>Si2306BDS</t>
  </si>
  <si>
    <t>10/1.25</t>
  </si>
  <si>
    <t>Si3456DDV</t>
  </si>
  <si>
    <t>4.01/8</t>
  </si>
  <si>
    <t>12/6.3</t>
  </si>
  <si>
    <t>Vrated</t>
  </si>
  <si>
    <t>QtyReel</t>
  </si>
  <si>
    <t>CostReel</t>
  </si>
  <si>
    <t>CostQty</t>
  </si>
  <si>
    <t>Tmax</t>
  </si>
  <si>
    <t>Shielded</t>
  </si>
  <si>
    <t>B</t>
  </si>
  <si>
    <t>C</t>
  </si>
  <si>
    <t>D</t>
  </si>
  <si>
    <t>Ferrite</t>
  </si>
  <si>
    <t>SM</t>
  </si>
  <si>
    <t>C0uf</t>
  </si>
  <si>
    <t>Ctol</t>
  </si>
  <si>
    <t>Vbreak</t>
  </si>
  <si>
    <t>Cvdrop</t>
  </si>
  <si>
    <t>ESR300</t>
  </si>
  <si>
    <t>ESR600</t>
  </si>
  <si>
    <t>ESR1000</t>
  </si>
  <si>
    <t>ESL</t>
  </si>
  <si>
    <t>Irms</t>
  </si>
  <si>
    <t>Case</t>
  </si>
  <si>
    <t>Dielectric</t>
  </si>
  <si>
    <t>Tmin</t>
  </si>
  <si>
    <t>SMT</t>
  </si>
  <si>
    <t>Leadcenter</t>
  </si>
  <si>
    <t>Kemet fsw break point</t>
  </si>
  <si>
    <t>Kemet Cvdrop</t>
  </si>
  <si>
    <t>GRM188R72A104</t>
  </si>
  <si>
    <t>0603</t>
  </si>
  <si>
    <t>0805</t>
  </si>
  <si>
    <t>C1005X5R0J105M</t>
  </si>
  <si>
    <t>0402</t>
  </si>
  <si>
    <t>GRM188R61A105K</t>
  </si>
  <si>
    <t>GRM188R61C105K</t>
  </si>
  <si>
    <t>JMK107 BJ105MA-T</t>
  </si>
  <si>
    <t>JMK107 BJ105MK-T</t>
  </si>
  <si>
    <t>LMK107 BJ105KK-T</t>
  </si>
  <si>
    <t>GRM21BR71C105K</t>
  </si>
  <si>
    <t>JMK212 BJ105MK-T</t>
  </si>
  <si>
    <t>GRM31MR71H105</t>
  </si>
  <si>
    <t>GCM31MR71H105</t>
  </si>
  <si>
    <t>1206</t>
  </si>
  <si>
    <t>GRM188R60J225K</t>
  </si>
  <si>
    <t>GRM188R61A225K</t>
  </si>
  <si>
    <t>GRM188R61C225K</t>
  </si>
  <si>
    <t>GRM188R71A225K</t>
  </si>
  <si>
    <t>LMK107 BJ225MA-T</t>
  </si>
  <si>
    <t>C2012X7R1C225K</t>
  </si>
  <si>
    <t>GRM21BR61C225K</t>
  </si>
  <si>
    <t>GRM21BR61E225K</t>
  </si>
  <si>
    <t>GRM21BR71A225K</t>
  </si>
  <si>
    <t>GRM21BR71C225K</t>
  </si>
  <si>
    <t>GRM21BR70J225K</t>
  </si>
  <si>
    <t>EMK212 BJ225KD-T</t>
  </si>
  <si>
    <t>EMK212 BJ225MD-T</t>
  </si>
  <si>
    <t>GRM31MR71E225K</t>
  </si>
  <si>
    <t>GRM31MR71C225K</t>
  </si>
  <si>
    <t>GRM31MR71A225K</t>
  </si>
  <si>
    <t>GCM31CR71H225</t>
  </si>
  <si>
    <t>GRM32ER72A225</t>
  </si>
  <si>
    <t>1210</t>
  </si>
  <si>
    <t>LMK212 BJ335MG-T</t>
  </si>
  <si>
    <t>EMK316 BJ335KL-T</t>
  </si>
  <si>
    <t>GRM188R60J475K</t>
  </si>
  <si>
    <t>JMK107 BJ475MK-T</t>
  </si>
  <si>
    <t>LMK107 BJ475KA-T</t>
  </si>
  <si>
    <t>GRM21BR61A475K</t>
  </si>
  <si>
    <t>GRM21BR61C475K</t>
  </si>
  <si>
    <t>GRM21BR61E475K</t>
  </si>
  <si>
    <t>EMK212 BJ475KG-T</t>
  </si>
  <si>
    <t>JMK212 BJ475MK-T</t>
  </si>
  <si>
    <t>C3216X7R1C475K</t>
  </si>
  <si>
    <t>GRM31CR61C475K</t>
  </si>
  <si>
    <t>GRM31CR71C475K</t>
  </si>
  <si>
    <t>GRM31CR71A475K</t>
  </si>
  <si>
    <t>GRM32ER71H475K</t>
  </si>
  <si>
    <t>GRM32DR71E475K</t>
  </si>
  <si>
    <t>GRM32RR71C475K</t>
  </si>
  <si>
    <t>GRM32ER71H475</t>
  </si>
  <si>
    <t>GCM32ER71H475</t>
  </si>
  <si>
    <t>8mm</t>
  </si>
  <si>
    <t>Kemet</t>
  </si>
  <si>
    <t>A700V685M016ATE070</t>
  </si>
  <si>
    <t>AO</t>
  </si>
  <si>
    <t>35SVPD8R2M</t>
  </si>
  <si>
    <t>A700V825M016ATE045</t>
  </si>
  <si>
    <t>C1608X5R0G106M</t>
  </si>
  <si>
    <t>GRM188R60G106M</t>
  </si>
  <si>
    <t>GRM188R60J106M</t>
  </si>
  <si>
    <t>GRM21BR60J106K</t>
  </si>
  <si>
    <t>GRM21BR61A106K</t>
  </si>
  <si>
    <t>GRM21BR71A106K</t>
  </si>
  <si>
    <t>GRM21BR70J106K</t>
  </si>
  <si>
    <t>GRM31MR61A106K</t>
  </si>
  <si>
    <t>GRM31CR71C106K</t>
  </si>
  <si>
    <t>C3225X7R1E106K</t>
  </si>
  <si>
    <t>C3225X7R1C106M</t>
  </si>
  <si>
    <t>GRM32DR61E106K</t>
  </si>
  <si>
    <t>GRM32ER61A106K</t>
  </si>
  <si>
    <t>GRM32DR71E106K</t>
  </si>
  <si>
    <t>GRM32DR71C106K</t>
  </si>
  <si>
    <t>25SVPD10M</t>
  </si>
  <si>
    <t>T520A106M010ATE080</t>
  </si>
  <si>
    <t>T</t>
  </si>
  <si>
    <t>A700V106M016ATE045</t>
  </si>
  <si>
    <t>T510X106M050ATE090</t>
  </si>
  <si>
    <t>X</t>
  </si>
  <si>
    <t>T520A156M010ATE080</t>
  </si>
  <si>
    <t>35SVPD18M</t>
  </si>
  <si>
    <t>GRM21BR60J226M</t>
  </si>
  <si>
    <t>JMK212 BJ226MD-T</t>
  </si>
  <si>
    <t>JMK212 BJ226MG-T</t>
  </si>
  <si>
    <t>GRM31CR60J226K</t>
  </si>
  <si>
    <t>EMK316 BJ226ML-T</t>
  </si>
  <si>
    <t>C3225X7R1C226M</t>
  </si>
  <si>
    <t>C3225X5R1A226M</t>
  </si>
  <si>
    <t>GRM32ER61A226K</t>
  </si>
  <si>
    <t>GRM32ER61C226K</t>
  </si>
  <si>
    <t>GRM32ER61E226K</t>
  </si>
  <si>
    <t>GRM32ER71A226K</t>
  </si>
  <si>
    <t>25SVPD22M</t>
  </si>
  <si>
    <t>35SVPD22M</t>
  </si>
  <si>
    <t>A700V226M006ATE028</t>
  </si>
  <si>
    <t>A700V226M010ATE025</t>
  </si>
  <si>
    <t>A700D226M016ATE025</t>
  </si>
  <si>
    <t>T510X226M035ATE060</t>
  </si>
  <si>
    <t>T520A336M004ATE070</t>
  </si>
  <si>
    <t>T520A336M006ATE070</t>
  </si>
  <si>
    <t>A700V336M006ATE018</t>
  </si>
  <si>
    <t>A700V336M010ATE018</t>
  </si>
  <si>
    <t>T510X336M035ATE050</t>
  </si>
  <si>
    <t>25SVPD39M</t>
  </si>
  <si>
    <t>16SVPC39M</t>
  </si>
  <si>
    <t>16SVPC39MV</t>
  </si>
  <si>
    <t>JMK212 BJ476MG-T</t>
  </si>
  <si>
    <t>C3216X5R0J476M</t>
  </si>
  <si>
    <t>GRM31CR60J476M</t>
  </si>
  <si>
    <t>LMK316 BJ476ML-T</t>
  </si>
  <si>
    <t>GRM32ER60J476M</t>
  </si>
  <si>
    <t>GRM32ER61A476K</t>
  </si>
  <si>
    <t>GRM32ER61C476K</t>
  </si>
  <si>
    <t>35SVPD47M</t>
  </si>
  <si>
    <t>25SVPD47M</t>
  </si>
  <si>
    <t>T520A476M004ATE070</t>
  </si>
  <si>
    <t>T520A476M2R5ATE090</t>
  </si>
  <si>
    <t>T520D476M016ATE035</t>
  </si>
  <si>
    <t>T525D476M016ATE035</t>
  </si>
  <si>
    <t>T510E476M035ATE050</t>
  </si>
  <si>
    <t>E</t>
  </si>
  <si>
    <t>A700V476M006ATE018</t>
  </si>
  <si>
    <t>T510X476M035ATE055</t>
  </si>
  <si>
    <t>10SVPD56M</t>
  </si>
  <si>
    <t>A700D566M010ATE015</t>
  </si>
  <si>
    <t>A700V566M006ATE018</t>
  </si>
  <si>
    <t>10SVPC68M</t>
  </si>
  <si>
    <t>10SVPC68MV</t>
  </si>
  <si>
    <t>16SVPC68M</t>
  </si>
  <si>
    <t>16SVPC68MV</t>
  </si>
  <si>
    <t>T520A686M2R5ATE070</t>
  </si>
  <si>
    <t>A700D686M010ATE015</t>
  </si>
  <si>
    <t>10TPE68M</t>
  </si>
  <si>
    <t>D2E</t>
  </si>
  <si>
    <t>POSCAP</t>
  </si>
  <si>
    <t>A700V686M006ATE018</t>
  </si>
  <si>
    <t>T510X686M025ATE045</t>
  </si>
  <si>
    <t>25SVPD82M</t>
  </si>
  <si>
    <t>16SVPD82M</t>
  </si>
  <si>
    <t>A700V826M004ATE018</t>
  </si>
  <si>
    <t>A700V826M006ATE018</t>
  </si>
  <si>
    <t>GRM31CR60J107M</t>
  </si>
  <si>
    <t>C3225X5R0J107M</t>
  </si>
  <si>
    <t>GRM32ER60J107M</t>
  </si>
  <si>
    <t>6SVPC100M</t>
  </si>
  <si>
    <t>6SVPC100MY</t>
  </si>
  <si>
    <t>4TPE100MZB</t>
  </si>
  <si>
    <t>B2</t>
  </si>
  <si>
    <t>A700D107M006ATE015</t>
  </si>
  <si>
    <t>A700V107M002ATE018</t>
  </si>
  <si>
    <t>T520D107M006ATE007</t>
  </si>
  <si>
    <t>T520D107M010ATE018</t>
  </si>
  <si>
    <t>T525D107M010ATE025</t>
  </si>
  <si>
    <t>6TPE100M</t>
  </si>
  <si>
    <t>6TPE100MI</t>
  </si>
  <si>
    <t>T510E107M025ATE050</t>
  </si>
  <si>
    <t>A700X107M010ATE010</t>
  </si>
  <si>
    <t>T510X107M020ATE035</t>
  </si>
  <si>
    <t>6SVPC120MV</t>
  </si>
  <si>
    <t>10SVPC120M</t>
  </si>
  <si>
    <t>10SVPC120MV</t>
  </si>
  <si>
    <t>16SVPC120M</t>
  </si>
  <si>
    <t>A700D127M004ATE015</t>
  </si>
  <si>
    <t>A700V127M002ATE018</t>
  </si>
  <si>
    <t>A700X127M010ATE010</t>
  </si>
  <si>
    <t>4SVPC150M</t>
  </si>
  <si>
    <t>4SVPC150MY</t>
  </si>
  <si>
    <t>4SVPC150MV</t>
  </si>
  <si>
    <t>16SVPC150M</t>
  </si>
  <si>
    <t>A700V157M002ATE009</t>
  </si>
  <si>
    <t>T520D157M004ATE007</t>
  </si>
  <si>
    <t>T520D157M006ATE006</t>
  </si>
  <si>
    <t>T520D157M010ATE025</t>
  </si>
  <si>
    <t>T525D157M006ATE025</t>
  </si>
  <si>
    <t>T525D157M010ATE025</t>
  </si>
  <si>
    <t>6TPE150M</t>
  </si>
  <si>
    <t>6TPE150MI</t>
  </si>
  <si>
    <t>4TPE150MI</t>
  </si>
  <si>
    <t>10TPF150ML</t>
  </si>
  <si>
    <t>D3L</t>
  </si>
  <si>
    <t>A700D157M004ATE015</t>
  </si>
  <si>
    <t>A700X157M006ATE010</t>
  </si>
  <si>
    <t>A700X157M010ATE010</t>
  </si>
  <si>
    <t>T510X157M016ATE030</t>
  </si>
  <si>
    <t>T520X157M016ATE040</t>
  </si>
  <si>
    <t>2R5SVPC180M</t>
  </si>
  <si>
    <t>2R5SVPC180MY</t>
  </si>
  <si>
    <t>2R5SVPC180MV</t>
  </si>
  <si>
    <t>16SEPC180M</t>
  </si>
  <si>
    <t>A700D187M002ATE015</t>
  </si>
  <si>
    <t>A700D187M004ATE015</t>
  </si>
  <si>
    <t>A700X187M004ATE010</t>
  </si>
  <si>
    <t>A700X187M006ATE010</t>
  </si>
  <si>
    <t>6SVPC220M</t>
  </si>
  <si>
    <t>6SVPC220MV</t>
  </si>
  <si>
    <t>25ME220WG</t>
  </si>
  <si>
    <t>AE</t>
  </si>
  <si>
    <t>2R5TPE220MZB</t>
  </si>
  <si>
    <t>2R5TPE220MLB</t>
  </si>
  <si>
    <t>A700V227M002ATE009</t>
  </si>
  <si>
    <t>T520D227M004ATE006</t>
  </si>
  <si>
    <t>T520D227M006ATE006</t>
  </si>
  <si>
    <t>T520D227M010ATE018</t>
  </si>
  <si>
    <t>T520D227M2R5ATE007</t>
  </si>
  <si>
    <t>T525D227M004ATE025</t>
  </si>
  <si>
    <t>T525D227M006ATE025</t>
  </si>
  <si>
    <t>T525D227M010ATE025</t>
  </si>
  <si>
    <t>6TPE220M</t>
  </si>
  <si>
    <t>6TPE220MI</t>
  </si>
  <si>
    <t>4TPE220M</t>
  </si>
  <si>
    <t>4TPE220MI</t>
  </si>
  <si>
    <t>4TPE220MF</t>
  </si>
  <si>
    <t>2R5TPE220M</t>
  </si>
  <si>
    <t>2R5TPE220MI</t>
  </si>
  <si>
    <t>2R5TPE220MF</t>
  </si>
  <si>
    <t>2R5TPE220M9</t>
  </si>
  <si>
    <t>10TPE220ML</t>
  </si>
  <si>
    <t>6TPF220ML</t>
  </si>
  <si>
    <t>A700D227M002ATE015</t>
  </si>
  <si>
    <t>A700D227M004ATE009</t>
  </si>
  <si>
    <t>A700X227M004ATE010</t>
  </si>
  <si>
    <t>T510X227M016ATE025</t>
  </si>
  <si>
    <t>16SEPC270M</t>
  </si>
  <si>
    <t>10SVPC270M</t>
  </si>
  <si>
    <t>16SVPC270M</t>
  </si>
  <si>
    <t>A700X277M004ATE010</t>
  </si>
  <si>
    <t>6SVPC330M</t>
  </si>
  <si>
    <t>4SVPC330M</t>
  </si>
  <si>
    <t>4SVPC330MY</t>
  </si>
  <si>
    <t>4SVPC330MV</t>
  </si>
  <si>
    <t>16ME330WG</t>
  </si>
  <si>
    <t>25ME330WG</t>
  </si>
  <si>
    <t>T520D337M004ATE006</t>
  </si>
  <si>
    <t>T520D337M006ATE009</t>
  </si>
  <si>
    <t>T520D337M2R5ATE006</t>
  </si>
  <si>
    <t>T525D337M004ATE025</t>
  </si>
  <si>
    <t>T525D337M006ATE025</t>
  </si>
  <si>
    <t>T525D337M2R5ATE025</t>
  </si>
  <si>
    <t>4TPE330M</t>
  </si>
  <si>
    <t>4TPE330MI</t>
  </si>
  <si>
    <t>2R5TPE330M</t>
  </si>
  <si>
    <t>2R5TPE330MI</t>
  </si>
  <si>
    <t>2R5TPE330MF</t>
  </si>
  <si>
    <t>2R5TPE330MC</t>
  </si>
  <si>
    <t>2R5TPE330M9</t>
  </si>
  <si>
    <t>6TPE330ML</t>
  </si>
  <si>
    <t>6TPE330MIL</t>
  </si>
  <si>
    <t>6TPF330M9L</t>
  </si>
  <si>
    <t>4TPF330ML</t>
  </si>
  <si>
    <t>2R5TPF330M7L</t>
  </si>
  <si>
    <t>10TPE330M</t>
  </si>
  <si>
    <t>D4</t>
  </si>
  <si>
    <t>A700D337M002ATE007</t>
  </si>
  <si>
    <t>A700X337M002ATE010</t>
  </si>
  <si>
    <t>A700X337M004ATE010</t>
  </si>
  <si>
    <t>T520X337M010ATE010</t>
  </si>
  <si>
    <t>2R5SVPC390M</t>
  </si>
  <si>
    <t>2R5SVPC390MV</t>
  </si>
  <si>
    <t>6SVPC390M</t>
  </si>
  <si>
    <t>A700X397M002ATE010</t>
  </si>
  <si>
    <t>16SEPC470M</t>
  </si>
  <si>
    <t>25ME470WG</t>
  </si>
  <si>
    <t>25ME470WGV</t>
  </si>
  <si>
    <t>6SEPC470MX</t>
  </si>
  <si>
    <t>6SEPC470M</t>
  </si>
  <si>
    <t>10ME470WG</t>
  </si>
  <si>
    <t>16ME470WG</t>
  </si>
  <si>
    <t>25ME470WGL</t>
  </si>
  <si>
    <t>T520D477M004ATE010</t>
  </si>
  <si>
    <t>T520D477M006ATE025</t>
  </si>
  <si>
    <t>T520D477M2R5ATE006</t>
  </si>
  <si>
    <t>T525D477M004ATE025</t>
  </si>
  <si>
    <t>T525D477M2R5ATE025</t>
  </si>
  <si>
    <t>2R5TPE470MI</t>
  </si>
  <si>
    <t>2R5TPE470MF</t>
  </si>
  <si>
    <t>2R5TPE470MC</t>
  </si>
  <si>
    <t>2R5TPE470M9</t>
  </si>
  <si>
    <t>4TPE470ML</t>
  </si>
  <si>
    <t>4TPE470MIL</t>
  </si>
  <si>
    <t>4TPE470MFL</t>
  </si>
  <si>
    <t>4TPE470MCL</t>
  </si>
  <si>
    <t>4TPF470ML</t>
  </si>
  <si>
    <t>2R5TPF470ML</t>
  </si>
  <si>
    <t>2R5TPF470M7L</t>
  </si>
  <si>
    <t>6TPE470M</t>
  </si>
  <si>
    <t>6TPE470MI</t>
  </si>
  <si>
    <t>T510X477M006ATE030</t>
  </si>
  <si>
    <t>T520X477M006ATE010</t>
  </si>
  <si>
    <t>4SEPC560MX</t>
  </si>
  <si>
    <t>2SEPC560MX</t>
  </si>
  <si>
    <t>4SEPC560M</t>
  </si>
  <si>
    <t>4SVPC560M</t>
  </si>
  <si>
    <t>4SVPC560MX</t>
  </si>
  <si>
    <t>6SEPC680M</t>
  </si>
  <si>
    <t>16ME680WG</t>
  </si>
  <si>
    <t>25ME680WG</t>
  </si>
  <si>
    <t>25ME680WGV</t>
  </si>
  <si>
    <t>4SEPC680M</t>
  </si>
  <si>
    <t>10ME680WG</t>
  </si>
  <si>
    <t>16ME680WGL</t>
  </si>
  <si>
    <t>2R5SVPC680M</t>
  </si>
  <si>
    <t>T520D687M004ATE012</t>
  </si>
  <si>
    <t>T520D687M2R5ATE010</t>
  </si>
  <si>
    <t>T525D687M2R5ATE025</t>
  </si>
  <si>
    <t>2R5TPE680MFL</t>
  </si>
  <si>
    <t>2R5TPE680MCL</t>
  </si>
  <si>
    <t>2R5TPF680ML</t>
  </si>
  <si>
    <t>2R5TPF680M7L</t>
  </si>
  <si>
    <t>6TPE680M</t>
  </si>
  <si>
    <t>6TPE680MI</t>
  </si>
  <si>
    <t>T510E687M006AT5012</t>
  </si>
  <si>
    <t>T510X687M004ATE030</t>
  </si>
  <si>
    <t>T510X687M006ATE023</t>
  </si>
  <si>
    <t>T520X687M004ATE010</t>
  </si>
  <si>
    <t>2SEPC820MX</t>
  </si>
  <si>
    <t>2SEPC820MY</t>
  </si>
  <si>
    <t>6ME820WG</t>
  </si>
  <si>
    <t>6SVPC820M</t>
  </si>
  <si>
    <t>2R5SVPC820M</t>
  </si>
  <si>
    <t>10ME1000WG</t>
  </si>
  <si>
    <t>16ME1000WG</t>
  </si>
  <si>
    <t>25ME1000WGL</t>
  </si>
  <si>
    <t>2SEPC1000MX</t>
  </si>
  <si>
    <t>6ME1000WG</t>
  </si>
  <si>
    <t>10ME1000WGL</t>
  </si>
  <si>
    <t>16ME1000WGL</t>
  </si>
  <si>
    <t>T520D108M2R5ATE015</t>
  </si>
  <si>
    <t>2R5TPE1000MF</t>
  </si>
  <si>
    <t>T510E108M004ATE010</t>
  </si>
  <si>
    <t>T510X108M004ATE018</t>
  </si>
  <si>
    <t>T520X108M2R5ATE004</t>
  </si>
  <si>
    <t>6ME1200WG</t>
  </si>
  <si>
    <t>4SVPC1200M</t>
  </si>
  <si>
    <t>6SEPC1500M</t>
  </si>
  <si>
    <t>6ME1500WGV</t>
  </si>
  <si>
    <t>6ME1500WG</t>
  </si>
  <si>
    <t>10ME1500WG</t>
  </si>
  <si>
    <t>16ME1500WG</t>
  </si>
  <si>
    <t>6ME1500WGL2</t>
  </si>
  <si>
    <t>10ME1500WGL</t>
  </si>
  <si>
    <t>4SVPC1500M</t>
  </si>
  <si>
    <t>2R5SVPC1500M</t>
  </si>
  <si>
    <t>10ME1800WG</t>
  </si>
  <si>
    <t>16ME1800WG</t>
  </si>
  <si>
    <t>6ME1800WGL2</t>
  </si>
  <si>
    <t>6ME1800WG</t>
  </si>
  <si>
    <t>6ME2200WG</t>
  </si>
  <si>
    <t>10ME2200WG</t>
  </si>
  <si>
    <t>2SEPC2700M</t>
  </si>
  <si>
    <t>2R5SVPC2700M</t>
  </si>
  <si>
    <t>6ME3300WG</t>
  </si>
  <si>
    <t>Frequency Sync</t>
  </si>
  <si>
    <t>Freq_sync</t>
  </si>
  <si>
    <t>No external CLK</t>
  </si>
  <si>
    <t>External CLK</t>
  </si>
  <si>
    <t>SP_Data_Freq_sync</t>
  </si>
  <si>
    <t>Dual Output</t>
  </si>
  <si>
    <t>Single (parallel) Output</t>
  </si>
  <si>
    <t>User entered</t>
  </si>
  <si>
    <t>switch_Freq</t>
  </si>
  <si>
    <t>Soft Start Time</t>
  </si>
  <si>
    <t>Enable</t>
  </si>
  <si>
    <t>Power Good</t>
  </si>
  <si>
    <t>SoftStartTime1</t>
  </si>
  <si>
    <t>VoutStep1</t>
  </si>
  <si>
    <t>IoutStep1</t>
  </si>
  <si>
    <t>VoutRipple1</t>
  </si>
  <si>
    <t>SP_Data_Enable</t>
  </si>
  <si>
    <t>SP_Data_SS</t>
  </si>
  <si>
    <t>SP_Data_PwrGD</t>
  </si>
  <si>
    <t>Allows user to enter desired switching frequency</t>
  </si>
  <si>
    <t>When checked, all components will be surface mount</t>
  </si>
  <si>
    <t>Will only allow the selection of shielded inductors</t>
  </si>
  <si>
    <t>The amount of ripple voltage on the output capacitors at the switching frequency</t>
  </si>
  <si>
    <t>Size of the instaneous current transient applied to the output</t>
  </si>
  <si>
    <t>Percent deviation when Istep applied</t>
  </si>
  <si>
    <t>Power good selection for Channel1</t>
  </si>
  <si>
    <t>Always On</t>
  </si>
  <si>
    <t>Power Good Used</t>
  </si>
  <si>
    <t>Power Good Not Used</t>
  </si>
  <si>
    <t>SoftStartTime2</t>
  </si>
  <si>
    <t>VoutStep2</t>
  </si>
  <si>
    <t>IoutStep2</t>
  </si>
  <si>
    <t>VoutRipple2</t>
  </si>
  <si>
    <t>SP_Data_Vripple1</t>
  </si>
  <si>
    <t>SP_Data_Istep1</t>
  </si>
  <si>
    <t>SP_Data_Vstep1</t>
  </si>
  <si>
    <t>Enable selection</t>
  </si>
  <si>
    <t>Channel2</t>
  </si>
  <si>
    <t>Cout Channel 2</t>
  </si>
  <si>
    <t>Cout Channel1</t>
  </si>
  <si>
    <t>Display or Hide description</t>
  </si>
  <si>
    <t>(1/0)</t>
  </si>
  <si>
    <t>1.1 mm</t>
  </si>
  <si>
    <t>2 mm</t>
  </si>
  <si>
    <t>3 mm</t>
  </si>
  <si>
    <t>4 mm</t>
  </si>
  <si>
    <t>5 mm</t>
  </si>
  <si>
    <t>10 mm</t>
  </si>
  <si>
    <t>12 mm</t>
  </si>
  <si>
    <t>20 mm</t>
  </si>
  <si>
    <t>26 mm</t>
  </si>
  <si>
    <t>100 mm</t>
  </si>
  <si>
    <t>Freq_select</t>
  </si>
  <si>
    <t xml:space="preserve">  'Component values</t>
  </si>
  <si>
    <t>Provided Specifications</t>
  </si>
  <si>
    <t>Ambient Temp</t>
  </si>
  <si>
    <t>˚C</t>
  </si>
  <si>
    <t>Design Optimized for</t>
  </si>
  <si>
    <t>Advanced Target Settings</t>
  </si>
  <si>
    <t>Units</t>
  </si>
  <si>
    <t>mVppk</t>
  </si>
  <si>
    <t>mVpk</t>
  </si>
  <si>
    <t>Operational Estimates</t>
  </si>
  <si>
    <t>DCM at Iout max</t>
  </si>
  <si>
    <t>y/n</t>
  </si>
  <si>
    <t>Don (switch duty cycle)</t>
  </si>
  <si>
    <t>Doff (diode duty cycle)</t>
  </si>
  <si>
    <t>Ddead (switches off)</t>
  </si>
  <si>
    <t>W</t>
  </si>
  <si>
    <t>Cout</t>
  </si>
  <si>
    <t>Total Converter Loss</t>
  </si>
  <si>
    <t>Efficiency</t>
  </si>
  <si>
    <t>W/W</t>
  </si>
  <si>
    <t>Component</t>
  </si>
  <si>
    <r>
      <rPr>
        <sz val="11"/>
        <color indexed="8"/>
        <rFont val="Calibri"/>
        <family val="2"/>
      </rPr>
      <t>˚</t>
    </r>
    <r>
      <rPr>
        <sz val="9.9"/>
        <color indexed="8"/>
        <rFont val="Calibri"/>
        <family val="2"/>
      </rPr>
      <t>C</t>
    </r>
  </si>
  <si>
    <t>Component Stress</t>
  </si>
  <si>
    <t>Internal MOSFET</t>
  </si>
  <si>
    <t>UVLO from Vin</t>
  </si>
  <si>
    <t>UVLO2</t>
  </si>
  <si>
    <t>HYST2</t>
  </si>
  <si>
    <t>HYST1</t>
  </si>
  <si>
    <t>SS_time</t>
  </si>
  <si>
    <t xml:space="preserve">Vripple </t>
  </si>
  <si>
    <t>CCM at Iout max</t>
  </si>
  <si>
    <t>ADP2323 (U1)</t>
  </si>
  <si>
    <t>RDSonFET1</t>
  </si>
  <si>
    <t>RDSonFET2</t>
  </si>
  <si>
    <t>L</t>
  </si>
  <si>
    <t>Cout1</t>
  </si>
  <si>
    <t>Cout2</t>
  </si>
  <si>
    <t>Cc1</t>
  </si>
  <si>
    <t>min_Rail1</t>
  </si>
  <si>
    <t>IC</t>
  </si>
  <si>
    <t>Cbst1</t>
  </si>
  <si>
    <t>Cin4</t>
  </si>
  <si>
    <t>J1</t>
  </si>
  <si>
    <t>J2</t>
  </si>
  <si>
    <t>J3</t>
  </si>
  <si>
    <t>J4</t>
  </si>
  <si>
    <t>J5</t>
  </si>
  <si>
    <t>J6</t>
  </si>
  <si>
    <t>J7</t>
  </si>
  <si>
    <t>J8</t>
  </si>
  <si>
    <t>J9</t>
  </si>
  <si>
    <t>Rrt</t>
  </si>
  <si>
    <t>Cbst2</t>
  </si>
  <si>
    <t>Des</t>
  </si>
  <si>
    <t>MFG</t>
  </si>
  <si>
    <t>Component Specs</t>
  </si>
  <si>
    <t>Part Number</t>
  </si>
  <si>
    <t>Qty</t>
  </si>
  <si>
    <t>Area (mm²)</t>
  </si>
  <si>
    <t>Height (mm)</t>
  </si>
  <si>
    <t>Cost*</t>
  </si>
  <si>
    <t>ADI</t>
  </si>
  <si>
    <t>ADP2323ACPZ-R7</t>
  </si>
  <si>
    <t>5% tolerance</t>
  </si>
  <si>
    <t>10% tolerance</t>
  </si>
  <si>
    <t>J10</t>
  </si>
  <si>
    <t>Not Used</t>
  </si>
  <si>
    <t>H</t>
  </si>
  <si>
    <t>Any</t>
  </si>
  <si>
    <t>Configuration</t>
  </si>
  <si>
    <t>Mode Select</t>
  </si>
  <si>
    <t>Mode_select</t>
  </si>
  <si>
    <t>SP_Data_mode</t>
  </si>
  <si>
    <t>CCM Always</t>
  </si>
  <si>
    <t>100 nF, &gt;20V</t>
  </si>
  <si>
    <t>1% tolerance</t>
  </si>
  <si>
    <t>mOhms</t>
  </si>
  <si>
    <t>Freq_List</t>
  </si>
  <si>
    <t>CompMag</t>
  </si>
  <si>
    <t>CompPhase</t>
  </si>
  <si>
    <t>gvcMag</t>
  </si>
  <si>
    <t>Mag</t>
  </si>
  <si>
    <t>GvcPhase</t>
  </si>
  <si>
    <t>Phase</t>
  </si>
  <si>
    <t>Rail2</t>
  </si>
  <si>
    <t>Roots (Raili1)</t>
  </si>
  <si>
    <t>Roots(Rail2)</t>
  </si>
  <si>
    <t>Real</t>
  </si>
  <si>
    <t>i</t>
  </si>
  <si>
    <t>Phase Margin</t>
  </si>
  <si>
    <t>˚</t>
  </si>
  <si>
    <t>sec/sec</t>
  </si>
  <si>
    <t>SP_Data_UVLO</t>
  </si>
  <si>
    <t>IpkL</t>
  </si>
  <si>
    <t>IminL</t>
  </si>
  <si>
    <t>Ipp</t>
  </si>
  <si>
    <t>IrmsL</t>
  </si>
  <si>
    <t>Ipk_FET1</t>
  </si>
  <si>
    <t>Ipk_FET2</t>
  </si>
  <si>
    <t>Imin_FET1</t>
  </si>
  <si>
    <t>Imin_FET2</t>
  </si>
  <si>
    <t>Irms_FET1</t>
  </si>
  <si>
    <t>Irms_FET2</t>
  </si>
  <si>
    <t>Irms_SW2</t>
  </si>
  <si>
    <t>Iavg_SW2</t>
  </si>
  <si>
    <t>Idrvr</t>
  </si>
  <si>
    <t>IrmsCin</t>
  </si>
  <si>
    <t>Iin</t>
  </si>
  <si>
    <t>Iout_design</t>
  </si>
  <si>
    <t>DCR_loss</t>
  </si>
  <si>
    <t>Core_loss</t>
  </si>
  <si>
    <t>Diode_loss</t>
  </si>
  <si>
    <t>FET1_loss</t>
  </si>
  <si>
    <t>FET2_loss</t>
  </si>
  <si>
    <t>SW2_loss</t>
  </si>
  <si>
    <t>Cout_loss</t>
  </si>
  <si>
    <t>Board_loss</t>
  </si>
  <si>
    <t>IC_loss</t>
  </si>
  <si>
    <t>Converter_loss</t>
  </si>
  <si>
    <t>Total_loss</t>
  </si>
  <si>
    <t>efficiency</t>
  </si>
  <si>
    <t>Errors and Warnings:</t>
  </si>
  <si>
    <t>ideal Cout_flag</t>
  </si>
  <si>
    <t>L1a (DCR+core)</t>
  </si>
  <si>
    <t>FDS6574A</t>
  </si>
  <si>
    <t>NXP</t>
  </si>
  <si>
    <t>PSMN006-20K</t>
  </si>
  <si>
    <t>BSC028N06LS3</t>
  </si>
  <si>
    <t>BSZ067N06LS3</t>
  </si>
  <si>
    <t>39/20</t>
  </si>
  <si>
    <t>IRFH5302PBF</t>
  </si>
  <si>
    <t>48/50</t>
  </si>
  <si>
    <t>IRFH5301PBF</t>
  </si>
  <si>
    <t>53/50</t>
  </si>
  <si>
    <t>IRFH5300PBF</t>
  </si>
  <si>
    <t>68/50</t>
  </si>
  <si>
    <t>IRFH5250PBF</t>
  </si>
  <si>
    <t>FDMC7692S</t>
  </si>
  <si>
    <t>16/12</t>
  </si>
  <si>
    <t>FDMC7692</t>
  </si>
  <si>
    <t>7.01/13</t>
  </si>
  <si>
    <t>CSD16323Q3</t>
  </si>
  <si>
    <t>21/24</t>
  </si>
  <si>
    <t>Crossover Frequency</t>
  </si>
  <si>
    <t>Short Out</t>
  </si>
  <si>
    <t>UVLO1</t>
  </si>
  <si>
    <t>uvlo_enable1</t>
  </si>
  <si>
    <t>uvlo_enable2</t>
  </si>
  <si>
    <t>% of Vinmin</t>
  </si>
  <si>
    <t>ext_rail1</t>
  </si>
  <si>
    <t>ext_rail2</t>
  </si>
  <si>
    <t>IRLR3715LPbF</t>
  </si>
  <si>
    <t>ALL MLCC capacitors</t>
  </si>
  <si>
    <t>MLCC</t>
  </si>
  <si>
    <t>Inductor (L2)</t>
  </si>
  <si>
    <t>Value</t>
  </si>
  <si>
    <t>loss</t>
  </si>
  <si>
    <t>shield</t>
  </si>
  <si>
    <t>DCR (mohms)</t>
  </si>
  <si>
    <t>ISAT</t>
  </si>
  <si>
    <t>Area</t>
  </si>
  <si>
    <t>Vramp</t>
  </si>
  <si>
    <t>I peak</t>
  </si>
  <si>
    <t xml:space="preserve">I pp </t>
  </si>
  <si>
    <t xml:space="preserve">I rms </t>
  </si>
  <si>
    <t xml:space="preserve">I peak </t>
  </si>
  <si>
    <t>Item #</t>
  </si>
  <si>
    <t>I pp</t>
  </si>
  <si>
    <t>I rms</t>
  </si>
  <si>
    <t>External Rail for Enabling Channel 1</t>
  </si>
  <si>
    <t>Selecting this box will limit the capacitor selection to only ceramic capacitors</t>
  </si>
  <si>
    <t>TH</t>
  </si>
  <si>
    <t>Totals</t>
  </si>
  <si>
    <t>Simplified Schematic  (Note: not all components are populated.  See BOM below)</t>
  </si>
  <si>
    <t>Error Stuff</t>
  </si>
  <si>
    <t>msec</t>
  </si>
  <si>
    <t>PFM_Fsw_ratio</t>
  </si>
  <si>
    <t>Switching_loss</t>
  </si>
  <si>
    <t>Vout_dropout</t>
  </si>
  <si>
    <t>1008AF</t>
  </si>
  <si>
    <t>DO1605T-102MLB</t>
  </si>
  <si>
    <t>DO1605T</t>
  </si>
  <si>
    <t>DO1605T-152MLB</t>
  </si>
  <si>
    <t>DO1605T-222MLB</t>
  </si>
  <si>
    <t>DO1605T-332MLB</t>
  </si>
  <si>
    <t>DO1605T-472MLB</t>
  </si>
  <si>
    <t>DO1605T-682MLB</t>
  </si>
  <si>
    <t>DO1605T-822MLB</t>
  </si>
  <si>
    <t>DO1605T-103MLB</t>
  </si>
  <si>
    <t>DO1605T-153MLB</t>
  </si>
  <si>
    <t>DO1605T-223MLB</t>
  </si>
  <si>
    <t>DO1605T-333MLB</t>
  </si>
  <si>
    <t>DO1605T-473MLB</t>
  </si>
  <si>
    <t>DO1605T-683MLB</t>
  </si>
  <si>
    <t>DO1605T-104MLB</t>
  </si>
  <si>
    <t>DO1605T-154MLB</t>
  </si>
  <si>
    <t>DO1605T-224MLB</t>
  </si>
  <si>
    <t>DO1605T-334MLB</t>
  </si>
  <si>
    <t>DO1605T-474MLB</t>
  </si>
  <si>
    <t>DO1605T-684MLB</t>
  </si>
  <si>
    <t>DO1605T-105MLB</t>
  </si>
  <si>
    <t>DO1606T-102MLB</t>
  </si>
  <si>
    <t>DO1606T</t>
  </si>
  <si>
    <t>DO1606T-152MLB</t>
  </si>
  <si>
    <t>DO1606T-222MLB</t>
  </si>
  <si>
    <t>DO1606T-332MLB</t>
  </si>
  <si>
    <t>DO1606T-472MLB</t>
  </si>
  <si>
    <t>DO1606T-682MLB</t>
  </si>
  <si>
    <t>DO1606T-822MLB</t>
  </si>
  <si>
    <t>DO1606T-103MLB</t>
  </si>
  <si>
    <t>DO1606T-153MLB</t>
  </si>
  <si>
    <t>DO1606T-223MLB</t>
  </si>
  <si>
    <t>DO1606T-333MLB</t>
  </si>
  <si>
    <t>DO1606T-473MLB</t>
  </si>
  <si>
    <t>DO1606T-683MLB</t>
  </si>
  <si>
    <t>DO1606T-104MLB</t>
  </si>
  <si>
    <t>DO1606T-154MLB</t>
  </si>
  <si>
    <t>DO1606T-224MLB</t>
  </si>
  <si>
    <t>DO1606T-334MLB</t>
  </si>
  <si>
    <t>DO1606T-474MLB</t>
  </si>
  <si>
    <t>DO1606T-684MLB</t>
  </si>
  <si>
    <t>DO1606T-105MLB</t>
  </si>
  <si>
    <t>DO1607B-105MLB</t>
  </si>
  <si>
    <t>DO1607B</t>
  </si>
  <si>
    <t>DO1607B-155MLB</t>
  </si>
  <si>
    <t>DO1607B-225MLB</t>
  </si>
  <si>
    <t>DO1607B-335MLB</t>
  </si>
  <si>
    <t>DO1607B-475MLB</t>
  </si>
  <si>
    <t>DO1607B-685MLB</t>
  </si>
  <si>
    <t>DO1608C-102MLB</t>
  </si>
  <si>
    <t>DO1608C</t>
  </si>
  <si>
    <t>DO1608C-152MLB</t>
  </si>
  <si>
    <t>DO1608C-222MLB</t>
  </si>
  <si>
    <t>DO1608C-272MLB</t>
  </si>
  <si>
    <t>DO1608C-332MLB</t>
  </si>
  <si>
    <t>DO1608C-472MLB</t>
  </si>
  <si>
    <t>DO1608C-682MLB</t>
  </si>
  <si>
    <t>DO1608C-822MLB</t>
  </si>
  <si>
    <t>DO1608C-103MLB</t>
  </si>
  <si>
    <t>DO1608C-153MLB</t>
  </si>
  <si>
    <t>DO1608C-223MLB</t>
  </si>
  <si>
    <t>DO1608C-333MLB</t>
  </si>
  <si>
    <t>DO1608C-473MLB</t>
  </si>
  <si>
    <t>DO1608C-683MLB</t>
  </si>
  <si>
    <t>DO1608C-104MLB</t>
  </si>
  <si>
    <t>DO1608C-154MLB</t>
  </si>
  <si>
    <t>DO1608C-224MLB</t>
  </si>
  <si>
    <t>DO1608C-334MLB</t>
  </si>
  <si>
    <t>DO1608C-474MLB</t>
  </si>
  <si>
    <t>DO1608C-684MLB</t>
  </si>
  <si>
    <t>DO1608C-105MLB</t>
  </si>
  <si>
    <t>DO1813H-181MLB</t>
  </si>
  <si>
    <t>DO1813H</t>
  </si>
  <si>
    <t>DO1813H-331MLB</t>
  </si>
  <si>
    <t>DO1813H-561MLB</t>
  </si>
  <si>
    <t>DO1813H-122MLB</t>
  </si>
  <si>
    <t>DO1813H-222MLB</t>
  </si>
  <si>
    <t>DO1813H-332MLB</t>
  </si>
  <si>
    <t>DO1813H-472MLB</t>
  </si>
  <si>
    <t>DO1813H-682MLB</t>
  </si>
  <si>
    <t>DO1813H-822MLB</t>
  </si>
  <si>
    <t>DO1813H-103MLB</t>
  </si>
  <si>
    <t>DO1813H-153MLB</t>
  </si>
  <si>
    <t>DO1813H-223MLB</t>
  </si>
  <si>
    <t>DO1813H-333MLB</t>
  </si>
  <si>
    <t>DO1813H-473MLB</t>
  </si>
  <si>
    <t>DO3308P-472MLB</t>
  </si>
  <si>
    <t>DO3308P</t>
  </si>
  <si>
    <t>DO3308P-682MLB</t>
  </si>
  <si>
    <t>DO3308P-103MLB</t>
  </si>
  <si>
    <t>DO3308P-153MLB</t>
  </si>
  <si>
    <t>DO3308P-223MLB</t>
  </si>
  <si>
    <t>DO3308P-333MLB</t>
  </si>
  <si>
    <t>DO3308P-473MLB</t>
  </si>
  <si>
    <t>DO3308P-683MLB</t>
  </si>
  <si>
    <t>DO3308P-104MLB</t>
  </si>
  <si>
    <t>DO3308P-154MLB</t>
  </si>
  <si>
    <t>DO3308P-224MLB</t>
  </si>
  <si>
    <t>DO3308P-334MLB</t>
  </si>
  <si>
    <t>DO3308P-474MLB</t>
  </si>
  <si>
    <t>DO3308P-684MLB</t>
  </si>
  <si>
    <t>DO3308P-105MLB</t>
  </si>
  <si>
    <t>DO3314-102MLB</t>
  </si>
  <si>
    <t>DO3314</t>
  </si>
  <si>
    <t>DO3314-152MLB</t>
  </si>
  <si>
    <t>DO3314-222MLB</t>
  </si>
  <si>
    <t>DO3314-332MLB</t>
  </si>
  <si>
    <t>DO3314-472MLB</t>
  </si>
  <si>
    <t>DO3314-682MLB</t>
  </si>
  <si>
    <t>DO3314-822MLB</t>
  </si>
  <si>
    <t>DO3314-103MLB</t>
  </si>
  <si>
    <t>DO3314-153MLB</t>
  </si>
  <si>
    <t>DO3314-223MLB</t>
  </si>
  <si>
    <t>DO3314-333MLB</t>
  </si>
  <si>
    <t>DO3316H-121MLB</t>
  </si>
  <si>
    <t>DO3316H</t>
  </si>
  <si>
    <t>DO3316H-331MLB</t>
  </si>
  <si>
    <t>DO3316H-681MLB</t>
  </si>
  <si>
    <t>DO3316H-102MLB</t>
  </si>
  <si>
    <t>DO3316H-152MLB</t>
  </si>
  <si>
    <t>DO3316H-222MLB</t>
  </si>
  <si>
    <t>DO3316H-272MLB</t>
  </si>
  <si>
    <t>DO3316H-332MLB</t>
  </si>
  <si>
    <t>DO3316H-392MLB</t>
  </si>
  <si>
    <t>DO3316H-472MLB</t>
  </si>
  <si>
    <t>DO3316P-102MLB</t>
  </si>
  <si>
    <t>DO3316P</t>
  </si>
  <si>
    <t>DO3316P-152MLB</t>
  </si>
  <si>
    <t>DO3316P-222MLB</t>
  </si>
  <si>
    <t>DO3316P-332MLB</t>
  </si>
  <si>
    <t>DO3316P-472MLB</t>
  </si>
  <si>
    <t>DO3316P-682MLB</t>
  </si>
  <si>
    <t>DO3316P-103MLB</t>
  </si>
  <si>
    <t>DO3316P-153MLB</t>
  </si>
  <si>
    <t>DO3316P-223MLB</t>
  </si>
  <si>
    <t>DO3316P-333MLB</t>
  </si>
  <si>
    <t>CCM + PFM</t>
  </si>
  <si>
    <t>Switches between automatically choosing a reasonable switching frequency or enabling the user to enter a value</t>
  </si>
  <si>
    <t>Allows the chip to be synced to an external CLK</t>
  </si>
  <si>
    <t>Determines whether the part will skip pulses at low load</t>
  </si>
  <si>
    <t>DO3316P-473MLB</t>
  </si>
  <si>
    <t>DO3316P-683MLB</t>
  </si>
  <si>
    <t>DO3316P-104MLB</t>
  </si>
  <si>
    <t>DO3316P-154MLB</t>
  </si>
  <si>
    <t>DO3316P-224MLB</t>
  </si>
  <si>
    <t>DO3316P-334MLB</t>
  </si>
  <si>
    <t>DO3316P-474MLB</t>
  </si>
  <si>
    <t>DO3316P-684MLB</t>
  </si>
  <si>
    <t>DO3316P-105MLB</t>
  </si>
  <si>
    <t>DO3316P-155MLB</t>
  </si>
  <si>
    <t>DO3316P-335MLB</t>
  </si>
  <si>
    <t>DO3316T-331MLB</t>
  </si>
  <si>
    <t>DO3316T</t>
  </si>
  <si>
    <t>DO3316T-681MLB</t>
  </si>
  <si>
    <t>DO3316T-102MLB</t>
  </si>
  <si>
    <t>DO3316T-152MLB</t>
  </si>
  <si>
    <t>DO3316T-222MLB</t>
  </si>
  <si>
    <t>DO3316T-272MLB</t>
  </si>
  <si>
    <t>DO3316T-332MLB</t>
  </si>
  <si>
    <t>DO3316T-392MLB</t>
  </si>
  <si>
    <t>DO3316T-472MLB</t>
  </si>
  <si>
    <t>DO3316T-562MLB</t>
  </si>
  <si>
    <t>DO3316T-682MLB</t>
  </si>
  <si>
    <t>DO3316T-822MLB</t>
  </si>
  <si>
    <t>DO3316T-103MLB</t>
  </si>
  <si>
    <t>DO3316T-123MLB</t>
  </si>
  <si>
    <t>DO3316T-153MLB</t>
  </si>
  <si>
    <t>DO3316T-183MLB</t>
  </si>
  <si>
    <t>DO3316T-223MLB</t>
  </si>
  <si>
    <t>DO3316T-273MLB</t>
  </si>
  <si>
    <t>DO3316T-333MLB</t>
  </si>
  <si>
    <t>DO3316T-393MLB</t>
  </si>
  <si>
    <t>DO3316T-473MLB</t>
  </si>
  <si>
    <t>DO3316T-563MLB</t>
  </si>
  <si>
    <t>DO3316T-683MLB</t>
  </si>
  <si>
    <t>DO3316T-823MLB</t>
  </si>
  <si>
    <t>DO3316T-104MLB</t>
  </si>
  <si>
    <t>DO3316T-124MLB</t>
  </si>
  <si>
    <t>DO3316T-154MLB</t>
  </si>
  <si>
    <t>DO3316T-184MLB</t>
  </si>
  <si>
    <t>DO3316T-224MLB</t>
  </si>
  <si>
    <t>DO3316T-274MLB</t>
  </si>
  <si>
    <t>DO3316T-334MLB</t>
  </si>
  <si>
    <t>DO3316T-394MLB</t>
  </si>
  <si>
    <t>DO3316T-474MLB</t>
  </si>
  <si>
    <t>DO3340P-103MLB</t>
  </si>
  <si>
    <t>DO3340P</t>
  </si>
  <si>
    <t>DO3340P-153MLB</t>
  </si>
  <si>
    <t>DO3340P-223MLB</t>
  </si>
  <si>
    <t>DO3340P-333MLB</t>
  </si>
  <si>
    <t>DO3340P-473MLB</t>
  </si>
  <si>
    <t>DO3340P-683MLB</t>
  </si>
  <si>
    <t>DO3340P-104MLB</t>
  </si>
  <si>
    <t>DO3340P-154MLB</t>
  </si>
  <si>
    <t>DO3340P-224MLB</t>
  </si>
  <si>
    <t>DO3340P-334MLB</t>
  </si>
  <si>
    <t>DO3340P-474MLB</t>
  </si>
  <si>
    <t>DO3340P-684MLB</t>
  </si>
  <si>
    <t>DO3340P-105MLB</t>
  </si>
  <si>
    <t>DO5010H-781MLB</t>
  </si>
  <si>
    <t>DO5010H</t>
  </si>
  <si>
    <t>DO5010H-152MLB</t>
  </si>
  <si>
    <t>DO5010H-222MLB</t>
  </si>
  <si>
    <t>DO5010H-332MLB</t>
  </si>
  <si>
    <t>DO5010H-392MLB</t>
  </si>
  <si>
    <t>DO5010H-472MLB</t>
  </si>
  <si>
    <t>DO5010H-602MLB</t>
  </si>
  <si>
    <t>DO5010H-782MLB</t>
  </si>
  <si>
    <t>DO5010H-103MLB</t>
  </si>
  <si>
    <t>DO5010H-123MLB</t>
  </si>
  <si>
    <t>DO5010H-153MLB</t>
  </si>
  <si>
    <t>DO5010H-223MLB</t>
  </si>
  <si>
    <t>DO5010H-333MLB</t>
  </si>
  <si>
    <t>DO5010H-473MLB</t>
  </si>
  <si>
    <t>DO5010H-683MLB</t>
  </si>
  <si>
    <t>DO5010H-104MLB</t>
  </si>
  <si>
    <t>DO5010H-154MLB</t>
  </si>
  <si>
    <t>DO5010H-224MLB</t>
  </si>
  <si>
    <t>DO5010H-334MLB</t>
  </si>
  <si>
    <t>DO5010H-474MLB</t>
  </si>
  <si>
    <t>DO5010H-684MLB</t>
  </si>
  <si>
    <t>DO5010H-105MLB</t>
  </si>
  <si>
    <t>DO5022P-102MLB</t>
  </si>
  <si>
    <t>DO5022P</t>
  </si>
  <si>
    <t>DO5022P-222MLB</t>
  </si>
  <si>
    <t>DO5022P-332MLB</t>
  </si>
  <si>
    <t>DO5022P-562MLB</t>
  </si>
  <si>
    <t>DO5022P-822MLB</t>
  </si>
  <si>
    <t>DO5022P-103MLB</t>
  </si>
  <si>
    <t>DO5022P-153MLB</t>
  </si>
  <si>
    <t>DO5022P-223MLB</t>
  </si>
  <si>
    <t>DO5022P-333MLB</t>
  </si>
  <si>
    <t>DO5022P-473MLB</t>
  </si>
  <si>
    <t>DO5022P-683MLB</t>
  </si>
  <si>
    <t>DO5022P-104MLB</t>
  </si>
  <si>
    <t>DO5022P-154MLB</t>
  </si>
  <si>
    <t>DO5022P-224MLB</t>
  </si>
  <si>
    <t>DO5022P-334MLB</t>
  </si>
  <si>
    <t>DO5022P-474MLB</t>
  </si>
  <si>
    <t>DO5022P-684MLB</t>
  </si>
  <si>
    <t>DO5022P-105MLB</t>
  </si>
  <si>
    <t>DO5040H-282MLB</t>
  </si>
  <si>
    <t>DO5040H</t>
  </si>
  <si>
    <t>DO5040H-392MLB</t>
  </si>
  <si>
    <t>DO5040H-682MLB</t>
  </si>
  <si>
    <t>DO5040H-103MLB</t>
  </si>
  <si>
    <t>DO5040H-123MLB</t>
  </si>
  <si>
    <t>DO5040H-153MLB</t>
  </si>
  <si>
    <t>DO5040H-183MLB</t>
  </si>
  <si>
    <t>DO5040H-223MLB</t>
  </si>
  <si>
    <t>DO5040H-333MLB</t>
  </si>
  <si>
    <t>DO5040H-473MLB</t>
  </si>
  <si>
    <t>DO5040H-683MLB</t>
  </si>
  <si>
    <t>DO5040H-104MLB</t>
  </si>
  <si>
    <t>EPL2010-181MLB</t>
  </si>
  <si>
    <t>EPL2010</t>
  </si>
  <si>
    <t>EPL2010-271MLB</t>
  </si>
  <si>
    <t>EPL2010-421MLB</t>
  </si>
  <si>
    <t>EPL2010-681MLB</t>
  </si>
  <si>
    <t>EPL2010-821MLB</t>
  </si>
  <si>
    <t>EPL2010-102MLB</t>
  </si>
  <si>
    <t>EPL2010-152MLB</t>
  </si>
  <si>
    <t>EPL2010-222MLB</t>
  </si>
  <si>
    <t>EPL2010-332MLB</t>
  </si>
  <si>
    <t>EPL2010-472MLB</t>
  </si>
  <si>
    <t>EPL2010-682MLB</t>
  </si>
  <si>
    <t>EPL2010-822MLB</t>
  </si>
  <si>
    <t>EPL2010-103MLB</t>
  </si>
  <si>
    <t>EPL2010-123MLB</t>
  </si>
  <si>
    <t>EPL2014-271MLB</t>
  </si>
  <si>
    <t>EPL2014</t>
  </si>
  <si>
    <t>EPL2014-421MLB</t>
  </si>
  <si>
    <t>EPL2014-601MLB</t>
  </si>
  <si>
    <t>EPL2014-821MLB</t>
  </si>
  <si>
    <t>EPL2014-102MLB</t>
  </si>
  <si>
    <t>EPL2014-152MLB</t>
  </si>
  <si>
    <t>EPL2014-222MLB</t>
  </si>
  <si>
    <t>EPL2014-332MLB</t>
  </si>
  <si>
    <t>EPL2014-472MLB</t>
  </si>
  <si>
    <t>EPL2014-682MLB</t>
  </si>
  <si>
    <t>EPL2014-822MLB</t>
  </si>
  <si>
    <t>EPL2014-103MLB</t>
  </si>
  <si>
    <t>EPL3010-301MLB</t>
  </si>
  <si>
    <t>EPL3010</t>
  </si>
  <si>
    <t>EPL3010-102MLB</t>
  </si>
  <si>
    <t>EPL3010-152MLB</t>
  </si>
  <si>
    <t>EPL3010-222MLB</t>
  </si>
  <si>
    <t>EPL3010-472MLB</t>
  </si>
  <si>
    <t>EPL3010-103MLB</t>
  </si>
  <si>
    <t>EPL3010-223MLB</t>
  </si>
  <si>
    <t>EPL3012-102MLB</t>
  </si>
  <si>
    <t>EPL3012</t>
  </si>
  <si>
    <t>EPL3012-152MLB</t>
  </si>
  <si>
    <t>EPL3012-182MLB</t>
  </si>
  <si>
    <t>EPL3012-222MLB</t>
  </si>
  <si>
    <t>EPL3012-332MLB</t>
  </si>
  <si>
    <t>EPL3012-472MLB</t>
  </si>
  <si>
    <t>EPL3012-103MLB</t>
  </si>
  <si>
    <t>EPL3012-223MLB</t>
  </si>
  <si>
    <t>EPL3015-901MLB</t>
  </si>
  <si>
    <t>EPL3015</t>
  </si>
  <si>
    <t>EPL3015-122MLB</t>
  </si>
  <si>
    <t>EPL3015-152MLB</t>
  </si>
  <si>
    <t>EPL3015-222MLB</t>
  </si>
  <si>
    <t>EPL3015-332MLB</t>
  </si>
  <si>
    <t>EPL3015-472MLB</t>
  </si>
  <si>
    <t>EPL3015-682MLB</t>
  </si>
  <si>
    <t>EPL3015-103MLB</t>
  </si>
  <si>
    <t>EPL3015-333MLB</t>
  </si>
  <si>
    <t>HA3588-BL</t>
  </si>
  <si>
    <t>HA3588</t>
  </si>
  <si>
    <t>LPO2506</t>
  </si>
  <si>
    <t>LPO3010-102NLB</t>
  </si>
  <si>
    <t>LPO3010</t>
  </si>
  <si>
    <t>LPO3010-122NLB</t>
  </si>
  <si>
    <t>LPO3010-152NLB</t>
  </si>
  <si>
    <t>LPO3010-222NLB</t>
  </si>
  <si>
    <t>LPO3010-332NLB</t>
  </si>
  <si>
    <t>LPO3010-472NLB</t>
  </si>
  <si>
    <t>LPO3010-682NLB</t>
  </si>
  <si>
    <t>LPO3010-822NLB</t>
  </si>
  <si>
    <t>LPO3010-103MLB</t>
  </si>
  <si>
    <t>LPO3010-153MLB</t>
  </si>
  <si>
    <t>LPO3010-223MLB</t>
  </si>
  <si>
    <t>LPO3010-333MLB</t>
  </si>
  <si>
    <t>LPO3010-473MLB</t>
  </si>
  <si>
    <t>LPO3310-301MLB</t>
  </si>
  <si>
    <t>LPO3310</t>
  </si>
  <si>
    <t>LPO3310-471MLB</t>
  </si>
  <si>
    <t>LPO3310-701MLB</t>
  </si>
  <si>
    <t>LPO3310-102MLB</t>
  </si>
  <si>
    <t>LPO3310-152MLB</t>
  </si>
  <si>
    <t>LPO3310-222MLB</t>
  </si>
  <si>
    <t>LPO3310-332MLB</t>
  </si>
  <si>
    <t>LPO3310-472MLB</t>
  </si>
  <si>
    <t>LPO3310-682MLB</t>
  </si>
  <si>
    <t>LPO3310-822MLB</t>
  </si>
  <si>
    <t>LPO3310-103MLB</t>
  </si>
  <si>
    <t>LPO3310-153MLB</t>
  </si>
  <si>
    <t>LPO3310-223MLB</t>
  </si>
  <si>
    <t>LPO3310-333MLB</t>
  </si>
  <si>
    <t>LPO3310-473MLB</t>
  </si>
  <si>
    <t>LPO4812-102MLB</t>
  </si>
  <si>
    <t>LPO4812</t>
  </si>
  <si>
    <t>LPO4812-152MLB</t>
  </si>
  <si>
    <t>LPO4812-222MLB</t>
  </si>
  <si>
    <t>LPO4812-332MLB</t>
  </si>
  <si>
    <t>LPO4812-472MLB</t>
  </si>
  <si>
    <t>LPO4812-682MLB</t>
  </si>
  <si>
    <t>LPO4812-103KLB</t>
  </si>
  <si>
    <t>LPO4812-153KLB</t>
  </si>
  <si>
    <t>LPO4812-223KLB</t>
  </si>
  <si>
    <t>LPO4812-333KLB</t>
  </si>
  <si>
    <t>LPO4812-473KLB</t>
  </si>
  <si>
    <t>LPO4812-683KLB</t>
  </si>
  <si>
    <t>LPO4812-104KLB</t>
  </si>
  <si>
    <t>LPO4812-154KLB</t>
  </si>
  <si>
    <t>LPO4812-224KLB</t>
  </si>
  <si>
    <t>LPO4815-102MLB</t>
  </si>
  <si>
    <t>LPO4815</t>
  </si>
  <si>
    <t>LPO4815-152MLB</t>
  </si>
  <si>
    <t>LPO4815-222MLB</t>
  </si>
  <si>
    <t>LPO4815-332MLB</t>
  </si>
  <si>
    <t>LPO4815-392MLB</t>
  </si>
  <si>
    <t>LPO4815-472MLB</t>
  </si>
  <si>
    <t>LPO4815-682MLB</t>
  </si>
  <si>
    <t>LPO4815-822KLB</t>
  </si>
  <si>
    <t>LPO4815-103KLB</t>
  </si>
  <si>
    <t>LPO4815-123KLB</t>
  </si>
  <si>
    <t>LPO4815-153KLB</t>
  </si>
  <si>
    <t>LPO4815-223KLB</t>
  </si>
  <si>
    <t>LPO4815-333KLB</t>
  </si>
  <si>
    <t>LPO4815-393KLB</t>
  </si>
  <si>
    <t>LPO4815-473KLB</t>
  </si>
  <si>
    <t>LPO4815-683KLB</t>
  </si>
  <si>
    <t>LPO4815-104KLB</t>
  </si>
  <si>
    <t>LPO4815-154KLB</t>
  </si>
  <si>
    <t>LPO4815-224KLB</t>
  </si>
  <si>
    <t>LPO6013-102MLB</t>
  </si>
  <si>
    <t>LPO6013</t>
  </si>
  <si>
    <t>LPO6013-152MLB</t>
  </si>
  <si>
    <t>LPO6013-222MLB</t>
  </si>
  <si>
    <t>LPO6013-332MLB</t>
  </si>
  <si>
    <t>LPO6013-392MLB</t>
  </si>
  <si>
    <t>LPO6013-472MLB</t>
  </si>
  <si>
    <t>LPO6013-682MLB</t>
  </si>
  <si>
    <t>LPO6013-822MLB</t>
  </si>
  <si>
    <t>LPO6013-103KLB</t>
  </si>
  <si>
    <t>LPO6013-153KLB</t>
  </si>
  <si>
    <t>LPO6013-223KLB</t>
  </si>
  <si>
    <t>LPO6013-333KLB</t>
  </si>
  <si>
    <t>LPO6013-393KLB</t>
  </si>
  <si>
    <t>LPO6013-473KLB</t>
  </si>
  <si>
    <t>LPO6013-683KLB</t>
  </si>
  <si>
    <t>LPO6013-104KLB</t>
  </si>
  <si>
    <t>LPO6013-154KLB</t>
  </si>
  <si>
    <t>LPO6013-224KLB</t>
  </si>
  <si>
    <t>LPO6013-334KLB</t>
  </si>
  <si>
    <t>LPO6013-474KLB</t>
  </si>
  <si>
    <t>LPO6013-684KLB</t>
  </si>
  <si>
    <t>LPO6013-105KLB</t>
  </si>
  <si>
    <t>LPO6610-122MLB</t>
  </si>
  <si>
    <t>LPO6610</t>
  </si>
  <si>
    <t>LPO6610-152MLB</t>
  </si>
  <si>
    <t>LPO6610-222MLB</t>
  </si>
  <si>
    <t>LPO6610-332MLB</t>
  </si>
  <si>
    <t>LPO6610-472MLB</t>
  </si>
  <si>
    <t>LPO6610-682MLB</t>
  </si>
  <si>
    <t>LPO6610-103MLB</t>
  </si>
  <si>
    <t>LPO6610-153MLB</t>
  </si>
  <si>
    <t>LPO6610-223MLB</t>
  </si>
  <si>
    <t>LPO6610-333MLB</t>
  </si>
  <si>
    <t>LPO6610-473MLB</t>
  </si>
  <si>
    <t>LPO6610-683MLB</t>
  </si>
  <si>
    <t>LPO6610-104MLB</t>
  </si>
  <si>
    <t>LPO6610-154MLB</t>
  </si>
  <si>
    <t>LPO6610-224MLB</t>
  </si>
  <si>
    <t>LPO6610-334MLB</t>
  </si>
  <si>
    <t>LPS3008</t>
  </si>
  <si>
    <t>LPS3008-224MLB</t>
  </si>
  <si>
    <t>LPS3008-334MLB</t>
  </si>
  <si>
    <t>LPS3010</t>
  </si>
  <si>
    <t>LPS3010-334MLB</t>
  </si>
  <si>
    <t>LPS3015</t>
  </si>
  <si>
    <t>LPS3015-334MLB</t>
  </si>
  <si>
    <t>LPS3314</t>
  </si>
  <si>
    <t>LPS3314-105MLB</t>
  </si>
  <si>
    <t>LPS3314-155MLB</t>
  </si>
  <si>
    <t>LPS4012</t>
  </si>
  <si>
    <t>LPS4012-102NLB</t>
  </si>
  <si>
    <t>LPS4012-335MLB</t>
  </si>
  <si>
    <t>LPS4018</t>
  </si>
  <si>
    <t>LPS4018-102NLB</t>
  </si>
  <si>
    <t>LPS4018-155MLB</t>
  </si>
  <si>
    <t>LPS4018-185MLB</t>
  </si>
  <si>
    <t>LPS4018-225MLB</t>
  </si>
  <si>
    <t>LPS4018-335MLB</t>
  </si>
  <si>
    <t>LPS4414</t>
  </si>
  <si>
    <t>LPS4414-155MLB</t>
  </si>
  <si>
    <t>LPS4414-185MLB</t>
  </si>
  <si>
    <t>LPS4414-225MLB</t>
  </si>
  <si>
    <t>LPS4414-335MLB</t>
  </si>
  <si>
    <t>LPS5010</t>
  </si>
  <si>
    <t>LPS5010-105MLB</t>
  </si>
  <si>
    <t>LPS5015</t>
  </si>
  <si>
    <t>LPS5015-335MLB</t>
  </si>
  <si>
    <t>LPS5015-475MLB</t>
  </si>
  <si>
    <t>LPS5030</t>
  </si>
  <si>
    <t>LPS6225</t>
  </si>
  <si>
    <t>LPS6235</t>
  </si>
  <si>
    <t>ME3215-102MLB</t>
  </si>
  <si>
    <t>ME3215</t>
  </si>
  <si>
    <t>ME3215-222MLB</t>
  </si>
  <si>
    <t>ME3215-332MLB</t>
  </si>
  <si>
    <t>ME3215-472MLB</t>
  </si>
  <si>
    <t>ME3215-103KLB</t>
  </si>
  <si>
    <t>ME3215-153KLB</t>
  </si>
  <si>
    <t>ME3215-223KLB</t>
  </si>
  <si>
    <t>ME3215-333KLB</t>
  </si>
  <si>
    <t>ME3215-473KLB</t>
  </si>
  <si>
    <t>ME3215-683KLB</t>
  </si>
  <si>
    <t>ME3215-104KLB</t>
  </si>
  <si>
    <t>ME3220-102MLB</t>
  </si>
  <si>
    <t>ME3220</t>
  </si>
  <si>
    <t>ME3220-152MLB</t>
  </si>
  <si>
    <t>ME3220-222MLB</t>
  </si>
  <si>
    <t>ME3220-332MLB</t>
  </si>
  <si>
    <t>ME3220-472MLB</t>
  </si>
  <si>
    <t>ME3220-562MLB</t>
  </si>
  <si>
    <t>ME3220-682MLB</t>
  </si>
  <si>
    <t>ME3220-822MLB</t>
  </si>
  <si>
    <t>ME3220-103KLB</t>
  </si>
  <si>
    <t>ME3220-123KLB</t>
  </si>
  <si>
    <t>ME3220-153KLB</t>
  </si>
  <si>
    <t>ME3220-183KLB</t>
  </si>
  <si>
    <t>ME3220-223KLB</t>
  </si>
  <si>
    <t>ME3220-273KLB</t>
  </si>
  <si>
    <t>ME3220-333KLB</t>
  </si>
  <si>
    <t>ME3220-393KLB</t>
  </si>
  <si>
    <t>ME3220-473KLB</t>
  </si>
  <si>
    <t>ME3220-563KLB</t>
  </si>
  <si>
    <t>ME3220-683KLB</t>
  </si>
  <si>
    <t>ME3220-823KLB</t>
  </si>
  <si>
    <t>ME3220-104KLB</t>
  </si>
  <si>
    <t>MLC1240-451MLB</t>
  </si>
  <si>
    <t>MLC</t>
  </si>
  <si>
    <t>MLC1240-901MLB</t>
  </si>
  <si>
    <t>MLC1245-152MLB</t>
  </si>
  <si>
    <t>MLC1245-402MLB</t>
  </si>
  <si>
    <t>MLC1250-801MLB</t>
  </si>
  <si>
    <t>MLC1250-132MLB</t>
  </si>
  <si>
    <t>MLC1255-421MLB</t>
  </si>
  <si>
    <t>MLC1255-122MLB</t>
  </si>
  <si>
    <t>MLC1260-401MLB</t>
  </si>
  <si>
    <t>MLC1260-122MLB</t>
  </si>
  <si>
    <t>MLC1260-172MLB</t>
  </si>
  <si>
    <t>MLC1265-361MLB</t>
  </si>
  <si>
    <t>MLC1265-701MLB</t>
  </si>
  <si>
    <t>MLC1538-102MLB</t>
  </si>
  <si>
    <t>MLC1538-152MLB</t>
  </si>
  <si>
    <t>MLC1550-102MLB</t>
  </si>
  <si>
    <t>MLC1550-252MLB</t>
  </si>
  <si>
    <t>MLC1550-452MLB</t>
  </si>
  <si>
    <t>MLC1555-551MLB</t>
  </si>
  <si>
    <t>MLC1555-302MLB</t>
  </si>
  <si>
    <t>MLC1560-901MLB</t>
  </si>
  <si>
    <t>MLC1565-451MLB</t>
  </si>
  <si>
    <t>MLC1565-801MLB</t>
  </si>
  <si>
    <t>MLC1565-142MLB</t>
  </si>
  <si>
    <t>MLC1565-202MLB</t>
  </si>
  <si>
    <t>MLC1565-282MLB</t>
  </si>
  <si>
    <t>MLC1565-372MLB</t>
  </si>
  <si>
    <t>MLC1565-472MLB</t>
  </si>
  <si>
    <t>MLC1565-602MLB</t>
  </si>
  <si>
    <t>MLC1565-732MLB</t>
  </si>
  <si>
    <t>MLC1565-922MLB</t>
  </si>
  <si>
    <t>MLC1565-113MLB</t>
  </si>
  <si>
    <t>MLC1565-133MLB</t>
  </si>
  <si>
    <t>MLC1565-153MLB</t>
  </si>
  <si>
    <t>MOS6020-222MLB</t>
  </si>
  <si>
    <t>MOS6020</t>
  </si>
  <si>
    <t>MOS6020-332MLB</t>
  </si>
  <si>
    <t>MOS6020-472MLB</t>
  </si>
  <si>
    <t>MOS6020-682MLB</t>
  </si>
  <si>
    <t>MOS6020-822MLB</t>
  </si>
  <si>
    <t>MOS6020-103MLB</t>
  </si>
  <si>
    <t>MOS6020-153MLB</t>
  </si>
  <si>
    <t>MOS6020-223MLB</t>
  </si>
  <si>
    <t>MOS6020-333MLB</t>
  </si>
  <si>
    <t>MOS6020-473MLB</t>
  </si>
  <si>
    <t>MOS6020-683MLB</t>
  </si>
  <si>
    <t>MOS6020-104MLB</t>
  </si>
  <si>
    <t>MOS6020-154MLB</t>
  </si>
  <si>
    <t>MOS6020-224MLB</t>
  </si>
  <si>
    <t>MOS6020-334MLB</t>
  </si>
  <si>
    <t>MOS6020-474MLB</t>
  </si>
  <si>
    <t>MSS1038-102NLB</t>
  </si>
  <si>
    <t>MSS1038</t>
  </si>
  <si>
    <t>MSS1038-152NLB</t>
  </si>
  <si>
    <t>MSS1038-252NLB</t>
  </si>
  <si>
    <t>MSS1038-382NLB</t>
  </si>
  <si>
    <t>MSS1038-522NLB</t>
  </si>
  <si>
    <t>MSS1038-702NLB</t>
  </si>
  <si>
    <t>MSS1038-103NLB</t>
  </si>
  <si>
    <t>MSS1038-123MLB</t>
  </si>
  <si>
    <t>MSS1038-153MLB</t>
  </si>
  <si>
    <t>MSS1038-183MLB</t>
  </si>
  <si>
    <t>MSS1038-223MLB</t>
  </si>
  <si>
    <t>MSS1038-273MLB</t>
  </si>
  <si>
    <t>MSS1038-333MLB</t>
  </si>
  <si>
    <t>MSS1038-393MLB</t>
  </si>
  <si>
    <t>MSS1038-473MLB</t>
  </si>
  <si>
    <t>MSS1038-563MLB</t>
  </si>
  <si>
    <t>MSS1038-683MLB</t>
  </si>
  <si>
    <t>MSS1038-823MLB</t>
  </si>
  <si>
    <t>MSS1038-104MLB</t>
  </si>
  <si>
    <t>MSS1038-124KLB</t>
  </si>
  <si>
    <t>MSS1038-154KLB</t>
  </si>
  <si>
    <t>MSS1038-184KLB</t>
  </si>
  <si>
    <t>MSS1038-224KLB</t>
  </si>
  <si>
    <t>MSS1038-274KLB</t>
  </si>
  <si>
    <t>MSS1038-334KLB</t>
  </si>
  <si>
    <t>MSS1038-394KLB</t>
  </si>
  <si>
    <t>MSS1038-474KLB</t>
  </si>
  <si>
    <t>MSS1038-564KLB</t>
  </si>
  <si>
    <t>MSS1038-684KLB</t>
  </si>
  <si>
    <t>MSS1038-824KLB</t>
  </si>
  <si>
    <t>MSS1038-105KLB</t>
  </si>
  <si>
    <t>MSS1048-801NLB</t>
  </si>
  <si>
    <t>MSS1048</t>
  </si>
  <si>
    <t>MSS1048-152NLB</t>
  </si>
  <si>
    <t>MSS1048-222NLB</t>
  </si>
  <si>
    <t>MSS1048-332NLB</t>
  </si>
  <si>
    <t>MSS1048-472NLB</t>
  </si>
  <si>
    <t>MSS1048-682NLB</t>
  </si>
  <si>
    <t>MSS1048-822NLB</t>
  </si>
  <si>
    <t>MSS1048-103MLB</t>
  </si>
  <si>
    <t>MSS1048-153MLB</t>
  </si>
  <si>
    <t>MSS1048-223MLB</t>
  </si>
  <si>
    <t>MSS1048-333MLB</t>
  </si>
  <si>
    <t>MSS1048-473MLB</t>
  </si>
  <si>
    <t>MSS1048-563MLB</t>
  </si>
  <si>
    <t>MSS1048-683MLB</t>
  </si>
  <si>
    <t>MSS1048-823MLB</t>
  </si>
  <si>
    <t>MSS1048-104MLB</t>
  </si>
  <si>
    <t>MSS1048-154KLB</t>
  </si>
  <si>
    <t>MSS1048-184KLB</t>
  </si>
  <si>
    <t>MSS1048-224KLB</t>
  </si>
  <si>
    <t>MSS1048-334KLB</t>
  </si>
  <si>
    <t>MSS1048-474KLB</t>
  </si>
  <si>
    <t>MSS1246-472MLB</t>
  </si>
  <si>
    <t>MSS1246</t>
  </si>
  <si>
    <t>MSS1246-562MLB</t>
  </si>
  <si>
    <t>MSS1246-682MLB</t>
  </si>
  <si>
    <t>MSS1246-822MLB</t>
  </si>
  <si>
    <t>MSS1246-103MLB</t>
  </si>
  <si>
    <t>MSS1246-123MLB</t>
  </si>
  <si>
    <t>MSS1246-153MLB</t>
  </si>
  <si>
    <t>MSS1246-183MLB</t>
  </si>
  <si>
    <t>MSS1246-223MLB</t>
  </si>
  <si>
    <t>MSS1246-273MLB</t>
  </si>
  <si>
    <t>MSS1246-333MLB</t>
  </si>
  <si>
    <t>MSS1246-393MLB</t>
  </si>
  <si>
    <t>MSS1246-473MLB</t>
  </si>
  <si>
    <t>MSS1246-563MLB</t>
  </si>
  <si>
    <t>MSS1246-683MLB</t>
  </si>
  <si>
    <t>MSS1246-823MLB</t>
  </si>
  <si>
    <t>MSS1246-104MLB</t>
  </si>
  <si>
    <t>MSS1246-124KLB</t>
  </si>
  <si>
    <t>MSS1246-154KLB</t>
  </si>
  <si>
    <t>MSS1246-184KLB</t>
  </si>
  <si>
    <t>MSS1246-224KLB</t>
  </si>
  <si>
    <t>MSS1246-274KLB</t>
  </si>
  <si>
    <t>MSS1246-334KLB</t>
  </si>
  <si>
    <t>MSS1246-394KLB</t>
  </si>
  <si>
    <t>MSS1246-474KLB</t>
  </si>
  <si>
    <t>MSS1246-564KLB</t>
  </si>
  <si>
    <t>MSS1246-684KLB</t>
  </si>
  <si>
    <t>MSS1246-824KLB</t>
  </si>
  <si>
    <t>MSS1246-105KLB</t>
  </si>
  <si>
    <t>MSS1246T-102MLB</t>
  </si>
  <si>
    <t>MSS1246T</t>
  </si>
  <si>
    <t>MSS1246T-152MLB</t>
  </si>
  <si>
    <t>MSS1246T-272MLB</t>
  </si>
  <si>
    <t>MSS1246T-332MLB</t>
  </si>
  <si>
    <t>MSS1246T-472MLB</t>
  </si>
  <si>
    <t>MSS1246T-562MLB</t>
  </si>
  <si>
    <t>MSS1246T-682MLB</t>
  </si>
  <si>
    <t>MSS1246T-822MLB</t>
  </si>
  <si>
    <t>MSS1246T-103MLB</t>
  </si>
  <si>
    <t>MSS1246T-123MLB</t>
  </si>
  <si>
    <t>MSS1246T-153MLB</t>
  </si>
  <si>
    <t>MSS1246T-183MLB</t>
  </si>
  <si>
    <t>MSS1246T-223MLB</t>
  </si>
  <si>
    <t>MSS1246T-273MLB</t>
  </si>
  <si>
    <t>MSS1246T-333MLB</t>
  </si>
  <si>
    <t>MSS1246T-393MLB</t>
  </si>
  <si>
    <t>MSS1246T-473MLB</t>
  </si>
  <si>
    <t>MSS1246T-563MLB</t>
  </si>
  <si>
    <t>MSS1246T-683MLB</t>
  </si>
  <si>
    <t>MSS1246T-823MLB</t>
  </si>
  <si>
    <t>MSS1246T-104MLB</t>
  </si>
  <si>
    <t>MSS1246T-124KLB</t>
  </si>
  <si>
    <t>MSS1246T-154KLB</t>
  </si>
  <si>
    <t>MSS1246T-184KLB</t>
  </si>
  <si>
    <t>MSS1246T-224KLB</t>
  </si>
  <si>
    <t>MSS1246T-274KLB</t>
  </si>
  <si>
    <t>MSS1246T-334KLB</t>
  </si>
  <si>
    <t>MSS1246T-394KLB</t>
  </si>
  <si>
    <t>MSS1246T-474KLB</t>
  </si>
  <si>
    <t>MSS1246T-564KLB</t>
  </si>
  <si>
    <t>MSS1246T-684KLB</t>
  </si>
  <si>
    <t>MSS1246T-824KLB</t>
  </si>
  <si>
    <t>MSS1246T-105KLB</t>
  </si>
  <si>
    <t>MSS1260-102NLB</t>
  </si>
  <si>
    <t>MSS1260</t>
  </si>
  <si>
    <t>MSS1260-152NLB</t>
  </si>
  <si>
    <t>MSS1260-222NLB</t>
  </si>
  <si>
    <t>MSS1260-332NLB</t>
  </si>
  <si>
    <t>MSS1260-472MLB</t>
  </si>
  <si>
    <t>MSS1260-562MLB</t>
  </si>
  <si>
    <t>MSS1260-682MLB</t>
  </si>
  <si>
    <t>MSS1260-822MLB</t>
  </si>
  <si>
    <t>MSS1260-103MLB</t>
  </si>
  <si>
    <t>MSS1260-123MLB</t>
  </si>
  <si>
    <t>MSS1260-153MLB</t>
  </si>
  <si>
    <t>MSS1260-183MLB</t>
  </si>
  <si>
    <t>MSS1260-223MLB</t>
  </si>
  <si>
    <t>MSS1260-273MLB</t>
  </si>
  <si>
    <t>MSS1260-333MLB</t>
  </si>
  <si>
    <t>MSS1260-393MLB</t>
  </si>
  <si>
    <t>MSS1260-473MLB</t>
  </si>
  <si>
    <t>MSS1260-563MLB</t>
  </si>
  <si>
    <t>MSS1260-683MLB</t>
  </si>
  <si>
    <t>MSS1260-823MLB</t>
  </si>
  <si>
    <t>MSS1260-104MLB</t>
  </si>
  <si>
    <t>MSS1260-124KLB</t>
  </si>
  <si>
    <t>MSS1260-154KLB</t>
  </si>
  <si>
    <t>MSS1260-184KLB</t>
  </si>
  <si>
    <t>MSS1260-224KLB</t>
  </si>
  <si>
    <t>MSS1260-274KLB</t>
  </si>
  <si>
    <t>MSS1260-334KLB</t>
  </si>
  <si>
    <t>MSS1260-394KLB</t>
  </si>
  <si>
    <t>MSS1260-474KLB</t>
  </si>
  <si>
    <t>MSS1260-564KLB</t>
  </si>
  <si>
    <t>MSS1260-684KLB</t>
  </si>
  <si>
    <t>MSS1260-824KLB</t>
  </si>
  <si>
    <t>MSS1260-105KLB</t>
  </si>
  <si>
    <t>MSS1260T</t>
  </si>
  <si>
    <t>MSS1260T-472MLB</t>
  </si>
  <si>
    <t>MSS1260T-562MLB</t>
  </si>
  <si>
    <t>MSS1260T-682MLB</t>
  </si>
  <si>
    <t>MSS1260T-822MLB</t>
  </si>
  <si>
    <t>MSS1260T-103MLB</t>
  </si>
  <si>
    <t>MSS1260T-123MLB</t>
  </si>
  <si>
    <t>MSS1260T-153MLB</t>
  </si>
  <si>
    <t>MSS1260T-183MLB</t>
  </si>
  <si>
    <t>MSS1260T-223MLB</t>
  </si>
  <si>
    <t>MSS1260T-273MLB</t>
  </si>
  <si>
    <t>MSS1260T-333MLB</t>
  </si>
  <si>
    <t>MSS1260T-393MLB</t>
  </si>
  <si>
    <t>MSS1260T-473MLB</t>
  </si>
  <si>
    <t>MSS1260T-563MLB</t>
  </si>
  <si>
    <t>MSS1260T-683MLB</t>
  </si>
  <si>
    <t>MSS1260T-823MLB</t>
  </si>
  <si>
    <t>MSS1260T-104MLB</t>
  </si>
  <si>
    <t>MSS1260T-124KLB</t>
  </si>
  <si>
    <t>MSS1260T-154KLB</t>
  </si>
  <si>
    <t>MSS1260T-184KLB</t>
  </si>
  <si>
    <t>MSS1260T-224KLB</t>
  </si>
  <si>
    <t>MSS1260T-274KLB</t>
  </si>
  <si>
    <t>MSS1260T-334KLB</t>
  </si>
  <si>
    <t>MSS1260T-394KLB</t>
  </si>
  <si>
    <t>MSS1260T-474KLB</t>
  </si>
  <si>
    <t>MSS1260T-564KLB</t>
  </si>
  <si>
    <t>MSS1260T-684KLB</t>
  </si>
  <si>
    <t>MSS1260T-824KLB</t>
  </si>
  <si>
    <t>MSS1260T-105KLB</t>
  </si>
  <si>
    <t>MSS1278</t>
  </si>
  <si>
    <t>MSS1278-472MLB</t>
  </si>
  <si>
    <t>MSS1278-562MLB</t>
  </si>
  <si>
    <t>MSS1278-682MLB</t>
  </si>
  <si>
    <t>MSS1278-822MLB</t>
  </si>
  <si>
    <t>MSS1278-103MLB</t>
  </si>
  <si>
    <t>MSS1278-123MLB</t>
  </si>
  <si>
    <t>MSS1278-153MLB</t>
  </si>
  <si>
    <t>MSS1278-183MLB</t>
  </si>
  <si>
    <t>MSS1278-223MLB</t>
  </si>
  <si>
    <t>MSS1278-273MLB</t>
  </si>
  <si>
    <t>MSS1278-333MLB</t>
  </si>
  <si>
    <t>MSS1278-393MLB</t>
  </si>
  <si>
    <t>MSS1278-473MLB</t>
  </si>
  <si>
    <t>MSS1278-563MLB</t>
  </si>
  <si>
    <t>MSS1278-683MLB</t>
  </si>
  <si>
    <t>MSS1278-823MLB</t>
  </si>
  <si>
    <t>MSS1278-104MLB</t>
  </si>
  <si>
    <t>MSS1278-124KLB</t>
  </si>
  <si>
    <t>MSS1278-154KLB</t>
  </si>
  <si>
    <t>MSS1278-184KLB</t>
  </si>
  <si>
    <t>MSS1278-224KLB</t>
  </si>
  <si>
    <t>MSS1278-274KLB</t>
  </si>
  <si>
    <t>MSS1278-334KLB</t>
  </si>
  <si>
    <t>MSS1278-394KLB</t>
  </si>
  <si>
    <t>MSS1278-474KLB</t>
  </si>
  <si>
    <t>MSS1278-564KLB</t>
  </si>
  <si>
    <t>MSS1278-684KLB</t>
  </si>
  <si>
    <t>MSS1278-824KLB</t>
  </si>
  <si>
    <t>MSS1278-105KLB</t>
  </si>
  <si>
    <t>MSS1278T</t>
  </si>
  <si>
    <t>MSS1278T-472MLB</t>
  </si>
  <si>
    <t>MSS1278T-562MLB</t>
  </si>
  <si>
    <t>MSS1278T-682MLB</t>
  </si>
  <si>
    <t>MSS1278T-822MLB</t>
  </si>
  <si>
    <t>MSS1278T-103MLB</t>
  </si>
  <si>
    <t>MSS1278T-123MLB</t>
  </si>
  <si>
    <t>MSS1278T-153MLB</t>
  </si>
  <si>
    <t>MSS1278T-183MLB</t>
  </si>
  <si>
    <t>MSS1278T-223MLB</t>
  </si>
  <si>
    <t>MSS1278T-273MLB</t>
  </si>
  <si>
    <t>MSS1278T-333MLB</t>
  </si>
  <si>
    <t>MSS1278T-393MLB</t>
  </si>
  <si>
    <t>MSS1278T-473MLB</t>
  </si>
  <si>
    <t>MSS1278T-563MLB</t>
  </si>
  <si>
    <t>MSS1278T-683MLB</t>
  </si>
  <si>
    <t>MSS1278T-823MLB</t>
  </si>
  <si>
    <t>MSS1278T-104MLB</t>
  </si>
  <si>
    <t>MSS1278T-124KLB</t>
  </si>
  <si>
    <t>MSS1278T-154KLB</t>
  </si>
  <si>
    <t>MSS1278T-184KLB</t>
  </si>
  <si>
    <t>MSS1278T-224KLB</t>
  </si>
  <si>
    <t>MSS1278T-274KLB</t>
  </si>
  <si>
    <t>MSS1278T-334KLB</t>
  </si>
  <si>
    <t>MSS1278T-394KLB</t>
  </si>
  <si>
    <t>MSS1278T-474KLB</t>
  </si>
  <si>
    <t>MSS1278T-564KLB</t>
  </si>
  <si>
    <t>MSS1278T-684KLB</t>
  </si>
  <si>
    <t>MSS1278T-824KLB</t>
  </si>
  <si>
    <t>MSS1278T-105KLB</t>
  </si>
  <si>
    <t>MSS5121-222MLB</t>
  </si>
  <si>
    <t>MSS5121</t>
  </si>
  <si>
    <t>MSS5121-332MLB</t>
  </si>
  <si>
    <t>MSS5121-472MLB</t>
  </si>
  <si>
    <t>MSS5121-562MLB</t>
  </si>
  <si>
    <t>MSS5121-682MLB</t>
  </si>
  <si>
    <t>MSS5121-822MLB</t>
  </si>
  <si>
    <t>MSS5121-103MLB</t>
  </si>
  <si>
    <t>MSS5121-123MLB</t>
  </si>
  <si>
    <t>MSS5121-153MLB</t>
  </si>
  <si>
    <t>MSS5121-183MLB</t>
  </si>
  <si>
    <t>MSS5121-223MLB</t>
  </si>
  <si>
    <t>MSS5121-273MLB</t>
  </si>
  <si>
    <t>MSS5121-333MLB</t>
  </si>
  <si>
    <t>MSS5121-393MLB</t>
  </si>
  <si>
    <t>MSS5121-473MLB</t>
  </si>
  <si>
    <t>MSS5121-563MLB</t>
  </si>
  <si>
    <t>MSS5121-683MLB</t>
  </si>
  <si>
    <t>MSS5121-823MLB</t>
  </si>
  <si>
    <t>MSS5121-104MLB</t>
  </si>
  <si>
    <t>MSS5121-124MLB</t>
  </si>
  <si>
    <t>MSS5121-154MLB</t>
  </si>
  <si>
    <t>MSS5121-184MLB</t>
  </si>
  <si>
    <t>MSS5121-224MLB</t>
  </si>
  <si>
    <t>MSS5121-274MLB</t>
  </si>
  <si>
    <t>MSS5121-334MLB</t>
  </si>
  <si>
    <t>MSS5121-394MLB</t>
  </si>
  <si>
    <t>MSS5131-222MLB</t>
  </si>
  <si>
    <t>MSS5131</t>
  </si>
  <si>
    <t>MSS5131-332MLB</t>
  </si>
  <si>
    <t>MSS5131-472MLB</t>
  </si>
  <si>
    <t>MSS5131-562MLB</t>
  </si>
  <si>
    <t>MSS5131-682MLB</t>
  </si>
  <si>
    <t>MSS5131-822MLB</t>
  </si>
  <si>
    <t>MSS5131-103MLB</t>
  </si>
  <si>
    <t>MSS5131-123MLB</t>
  </si>
  <si>
    <t>MSS5131-153MLB</t>
  </si>
  <si>
    <t>MSS5131-183MLB</t>
  </si>
  <si>
    <t>MSS5131-223MLB</t>
  </si>
  <si>
    <t>MSS5131-273MLB</t>
  </si>
  <si>
    <t>MSS5131-333MLB</t>
  </si>
  <si>
    <t>MSS5131-393MLB</t>
  </si>
  <si>
    <t>MSS5131-473MLB</t>
  </si>
  <si>
    <t>MSS5131-563MLB</t>
  </si>
  <si>
    <t>MSS5131-683MLB</t>
  </si>
  <si>
    <t>MSS5131-823MLB</t>
  </si>
  <si>
    <t>MSS5131-104MLB</t>
  </si>
  <si>
    <t>MSS5131-124MLB</t>
  </si>
  <si>
    <t>MSS5131-154MLB</t>
  </si>
  <si>
    <t>MSS5131-184MLB</t>
  </si>
  <si>
    <t>MSS5131-224MLB</t>
  </si>
  <si>
    <t>MSS5131-274MLB</t>
  </si>
  <si>
    <t>MSS5131-334MLB</t>
  </si>
  <si>
    <t>MSS5131-394MLB</t>
  </si>
  <si>
    <t>MSS6122-472MLB</t>
  </si>
  <si>
    <t>MSS6122</t>
  </si>
  <si>
    <t>MSS6122-562MLB</t>
  </si>
  <si>
    <t>MSS6122-682MLB</t>
  </si>
  <si>
    <t>MSS6122-822MLB</t>
  </si>
  <si>
    <t>MSS6122-103MLB</t>
  </si>
  <si>
    <t>MSS6122-123MLB</t>
  </si>
  <si>
    <t>MSS6122-153MLB</t>
  </si>
  <si>
    <t>MSS6122-183MLB</t>
  </si>
  <si>
    <t>MSS6122-223MLB</t>
  </si>
  <si>
    <t>MSS6122-273MLB</t>
  </si>
  <si>
    <t>MSS6122-333MLB</t>
  </si>
  <si>
    <t>MSS6122-393MLB</t>
  </si>
  <si>
    <t>MSS6122-473MLB</t>
  </si>
  <si>
    <t>MSS6122-563MLB</t>
  </si>
  <si>
    <t>MSS6122-683MLB</t>
  </si>
  <si>
    <t>MSS6122-823MLB</t>
  </si>
  <si>
    <t>MSS6122-104MLB</t>
  </si>
  <si>
    <t>MSS6132-472MLB</t>
  </si>
  <si>
    <t>MSS6132</t>
  </si>
  <si>
    <t>MSS6132-562MLB</t>
  </si>
  <si>
    <t>MSS6132-682MLB</t>
  </si>
  <si>
    <t>MSS6132-822MLB</t>
  </si>
  <si>
    <t>MSS6132-103MLB</t>
  </si>
  <si>
    <t>MSS6132-123MLB</t>
  </si>
  <si>
    <t>MSS6132-153MLB</t>
  </si>
  <si>
    <t>MSS6132-183MLB</t>
  </si>
  <si>
    <t>MSS6132-223MLB</t>
  </si>
  <si>
    <t>MSS6132-273MLB</t>
  </si>
  <si>
    <t>MSS6132-333MLB</t>
  </si>
  <si>
    <t>MSS6132-393MLB</t>
  </si>
  <si>
    <t>MSS6132-473MLB</t>
  </si>
  <si>
    <t>MSS6132-563MLB</t>
  </si>
  <si>
    <t>MSS6132-683MLB</t>
  </si>
  <si>
    <t>MSS6132-823MLB</t>
  </si>
  <si>
    <t>MSS6132-104MLB</t>
  </si>
  <si>
    <t>MSS7341-332NLB</t>
  </si>
  <si>
    <t>MSS7341</t>
  </si>
  <si>
    <t>MSS7341-502NLB</t>
  </si>
  <si>
    <t>MSS7341-622NLB</t>
  </si>
  <si>
    <t>MSS7341-742NLB</t>
  </si>
  <si>
    <t>MSS7341-872NLB</t>
  </si>
  <si>
    <t>MSS7341-103MLB</t>
  </si>
  <si>
    <t>MSS7341-123MLB</t>
  </si>
  <si>
    <t>MSS7341-153MLB</t>
  </si>
  <si>
    <t>MSS7341-183MLB</t>
  </si>
  <si>
    <t>MSS7341-223MLB</t>
  </si>
  <si>
    <t>MSS7341-273MLB</t>
  </si>
  <si>
    <t>MSS7341-333MLB</t>
  </si>
  <si>
    <t>MSS7341-393MLB</t>
  </si>
  <si>
    <t>MSS7341-473MLB</t>
  </si>
  <si>
    <t>MSS7341-563MLB</t>
  </si>
  <si>
    <t>MSS7341-683MLB</t>
  </si>
  <si>
    <t>MSS7341-823MLB</t>
  </si>
  <si>
    <t>MSS7341-104MLB</t>
  </si>
  <si>
    <t>MSS7341-224MLB</t>
  </si>
  <si>
    <t>MSS7341T-332NLB</t>
  </si>
  <si>
    <t>MSS7341T</t>
  </si>
  <si>
    <t>MSS7341T-502NLB</t>
  </si>
  <si>
    <t>MSS7341T-622NLB</t>
  </si>
  <si>
    <t>MSS7341T-742NLB</t>
  </si>
  <si>
    <t>MSS7341T-872NLB</t>
  </si>
  <si>
    <t>MSS7341T-103MLB</t>
  </si>
  <si>
    <t>MSS7341T-123MLB</t>
  </si>
  <si>
    <t>MSS7341T-153MLB</t>
  </si>
  <si>
    <t>MSS7341T-183MLB</t>
  </si>
  <si>
    <t>MSS7341T-223MLB</t>
  </si>
  <si>
    <t>MSS7341T-273MLB</t>
  </si>
  <si>
    <t>MSS7341T-333MLB</t>
  </si>
  <si>
    <t>MSS7341T-393MLB</t>
  </si>
  <si>
    <t>MSS7341T-473MLB</t>
  </si>
  <si>
    <t>MSS7341T-563MLB</t>
  </si>
  <si>
    <t>MSS7341T-683MLB</t>
  </si>
  <si>
    <t>MSS7341T-823MLB</t>
  </si>
  <si>
    <t>MSS7341T-104MLB</t>
  </si>
  <si>
    <t>MSS7341T-224MLB</t>
  </si>
  <si>
    <t>MSS7341T-474KLB</t>
  </si>
  <si>
    <t>MVR1247C-361MLB</t>
  </si>
  <si>
    <t>MVR</t>
  </si>
  <si>
    <t>MVR1251T-251MLB</t>
  </si>
  <si>
    <t>MVR1251T-361MLB</t>
  </si>
  <si>
    <t>MVR1251T-561MLB</t>
  </si>
  <si>
    <t>MVR1255C-651MLB</t>
  </si>
  <si>
    <t>MVR1261C-112MLB</t>
  </si>
  <si>
    <t>MVR1271C-162MLB</t>
  </si>
  <si>
    <t>MVR1278C-232MLB</t>
  </si>
  <si>
    <t>PFL2010-471MEB</t>
  </si>
  <si>
    <t>PFL2010</t>
  </si>
  <si>
    <t>PFL2010-681MEB</t>
  </si>
  <si>
    <t>PFL2010-102MEB</t>
  </si>
  <si>
    <t>PFL2010-222MEB</t>
  </si>
  <si>
    <t>PFL2010-472MEB</t>
  </si>
  <si>
    <t>PFL2510-681MEB</t>
  </si>
  <si>
    <t>PFL2510</t>
  </si>
  <si>
    <t>PFL2510-102MEB</t>
  </si>
  <si>
    <t>PFL2510-222MEB</t>
  </si>
  <si>
    <t>PFL2510-332MEB</t>
  </si>
  <si>
    <t>PFL2510-472MEB</t>
  </si>
  <si>
    <t>SER1052-801MLB</t>
  </si>
  <si>
    <t>SER1052</t>
  </si>
  <si>
    <t>SER1052-102MLB</t>
  </si>
  <si>
    <t>SER1052-122MLB</t>
  </si>
  <si>
    <t>SER1052-132MLB</t>
  </si>
  <si>
    <t>SER1052-152MLB</t>
  </si>
  <si>
    <t>SER1052-182MLB</t>
  </si>
  <si>
    <t>SER1052-202MLB</t>
  </si>
  <si>
    <t>SER1052-222MLB</t>
  </si>
  <si>
    <t>SER1052-252MLB</t>
  </si>
  <si>
    <t>SER1052-322MLB</t>
  </si>
  <si>
    <t>SER1052-402MLB</t>
  </si>
  <si>
    <t>SER1052-432MLB</t>
  </si>
  <si>
    <t>SER1052-572MLB</t>
  </si>
  <si>
    <t>SER1360-331KLB</t>
  </si>
  <si>
    <t>SER1360</t>
  </si>
  <si>
    <t>SER1360-651KLB</t>
  </si>
  <si>
    <t>SER1360-102KLB</t>
  </si>
  <si>
    <t>SER1360-182KLB</t>
  </si>
  <si>
    <t>SER1360-272KLB</t>
  </si>
  <si>
    <t>SER1360-402KLB</t>
  </si>
  <si>
    <t>SER1360-472KLB</t>
  </si>
  <si>
    <t>SER1360-602KLB</t>
  </si>
  <si>
    <t>SER1360-802KLB</t>
  </si>
  <si>
    <t>SER1360-103KLB</t>
  </si>
  <si>
    <t>SER1408-301MLB</t>
  </si>
  <si>
    <t>SER1400</t>
  </si>
  <si>
    <t>SER1408-501MLB</t>
  </si>
  <si>
    <t>SER1408-681MLB</t>
  </si>
  <si>
    <t>SER1408-102MLB</t>
  </si>
  <si>
    <t>SER1410-152MLB</t>
  </si>
  <si>
    <t>SER1410-202MLB</t>
  </si>
  <si>
    <t>SER1412-301MLB</t>
  </si>
  <si>
    <t>SER1412-501MLB</t>
  </si>
  <si>
    <t>SER1412-681MLB</t>
  </si>
  <si>
    <t>SER1412-102MLB</t>
  </si>
  <si>
    <t>SER1412-152MLB</t>
  </si>
  <si>
    <t>SER1412-202MLB</t>
  </si>
  <si>
    <t>SER1412-362MLB</t>
  </si>
  <si>
    <t>SER1590-301MLB</t>
  </si>
  <si>
    <t>SER1590</t>
  </si>
  <si>
    <t>SER1590-501MLB</t>
  </si>
  <si>
    <t>SER1590-601MLB</t>
  </si>
  <si>
    <t>SER1590-681MLB</t>
  </si>
  <si>
    <t>SER1590-801MLB</t>
  </si>
  <si>
    <t>SER1590-901MLB</t>
  </si>
  <si>
    <t>SER1590-102MLB</t>
  </si>
  <si>
    <t>SER1590-122MLB</t>
  </si>
  <si>
    <t>SER1590-152MLB</t>
  </si>
  <si>
    <t>SER2009-301MLB</t>
  </si>
  <si>
    <t>SER2000</t>
  </si>
  <si>
    <t>SER2009-501MLB</t>
  </si>
  <si>
    <t>SER2009-601MLB</t>
  </si>
  <si>
    <t>SER2009-681MLB</t>
  </si>
  <si>
    <t>SER2009-801MLB</t>
  </si>
  <si>
    <t>SER2009-901MLB</t>
  </si>
  <si>
    <t>SER2009-102MLB</t>
  </si>
  <si>
    <t>SER2009-122MLB</t>
  </si>
  <si>
    <t>SER2009-202MLB</t>
  </si>
  <si>
    <t>SER2010-301MLB</t>
  </si>
  <si>
    <t>SER2010-501MLB</t>
  </si>
  <si>
    <t>SER2010-601MLB</t>
  </si>
  <si>
    <t>SER2010-681MLB</t>
  </si>
  <si>
    <t>SER2010-801MLB</t>
  </si>
  <si>
    <t>SER2010-901MLB</t>
  </si>
  <si>
    <t>SER2010-102MLB</t>
  </si>
  <si>
    <t>SER2010-122MLB</t>
  </si>
  <si>
    <t>SER2010-202MLB</t>
  </si>
  <si>
    <t>SER2011-501MLB</t>
  </si>
  <si>
    <t>SER2011-601MLB</t>
  </si>
  <si>
    <t>SER2011-681MLB</t>
  </si>
  <si>
    <t>SER2011-801MLB</t>
  </si>
  <si>
    <t>SER2011-901MLB</t>
  </si>
  <si>
    <t>SER2011-102MLB</t>
  </si>
  <si>
    <t>SER2011-122MLB</t>
  </si>
  <si>
    <t>SER2011-202MLB</t>
  </si>
  <si>
    <t>SER2012-601MLB</t>
  </si>
  <si>
    <t>SER2012-681MLB</t>
  </si>
  <si>
    <t>SER2012-801MLB</t>
  </si>
  <si>
    <t>SER2012-901MLB</t>
  </si>
  <si>
    <t>SER2012-102MLB</t>
  </si>
  <si>
    <t>SER2012-122MLB</t>
  </si>
  <si>
    <t>SER2012-202MLB</t>
  </si>
  <si>
    <t>SER2013-681MLB</t>
  </si>
  <si>
    <t>SER2013-801MLB</t>
  </si>
  <si>
    <t>SER2013-901MLB</t>
  </si>
  <si>
    <t>SER2013-102MLB</t>
  </si>
  <si>
    <t>SER2013-122MLB</t>
  </si>
  <si>
    <t>SER2013-202MLB</t>
  </si>
  <si>
    <t>SER2013-362MLB</t>
  </si>
  <si>
    <t>SER2013-402MLB</t>
  </si>
  <si>
    <t>SER2013-472MLB</t>
  </si>
  <si>
    <t>SER2014-801MLB</t>
  </si>
  <si>
    <t>SER2014-901MLB</t>
  </si>
  <si>
    <t>SER2014-102MLB</t>
  </si>
  <si>
    <t>SER2014-122MLB</t>
  </si>
  <si>
    <t>SER2014-202MLB</t>
  </si>
  <si>
    <t>SER2014-402MLB</t>
  </si>
  <si>
    <t>SER2915H-222KL</t>
  </si>
  <si>
    <t>SER2900</t>
  </si>
  <si>
    <t>SER2915H-332KL</t>
  </si>
  <si>
    <t>SER2915H-472KL</t>
  </si>
  <si>
    <t>SER2915H-682KL</t>
  </si>
  <si>
    <t>SER2915H-103KL</t>
  </si>
  <si>
    <t>SER2915H-153KL</t>
  </si>
  <si>
    <t>SER2915H-223KL</t>
  </si>
  <si>
    <t>SER2915H-333KL</t>
  </si>
  <si>
    <t>SER2915L-152KL</t>
  </si>
  <si>
    <t>SER2915L-222KL</t>
  </si>
  <si>
    <t>SER2915L-332KL</t>
  </si>
  <si>
    <t>SER2915L-472KL</t>
  </si>
  <si>
    <t>SER2915L-682KL</t>
  </si>
  <si>
    <t>SER2915L-103KL</t>
  </si>
  <si>
    <t>SER2915L-153KL</t>
  </si>
  <si>
    <t>SER2915L-223KL</t>
  </si>
  <si>
    <t>SER2915L-333KL</t>
  </si>
  <si>
    <t>SER2918H-332KL</t>
  </si>
  <si>
    <t>SER2918H-472KL</t>
  </si>
  <si>
    <t>SER2918H-682KL</t>
  </si>
  <si>
    <t>SER2918H-103KL</t>
  </si>
  <si>
    <t>SER2918H-153KL</t>
  </si>
  <si>
    <t>SER2918H-223KL</t>
  </si>
  <si>
    <t>SER2918H-333KL</t>
  </si>
  <si>
    <t>SLC1049-750MLB</t>
  </si>
  <si>
    <t>SLC1049</t>
  </si>
  <si>
    <t>SLC1049-101MLB</t>
  </si>
  <si>
    <t>SLC1049-121MLB</t>
  </si>
  <si>
    <t>SLC1049-151MLB</t>
  </si>
  <si>
    <t>SLC1175-700MLB</t>
  </si>
  <si>
    <t>SLC1175</t>
  </si>
  <si>
    <t>SLC1480-111MLB</t>
  </si>
  <si>
    <t>SLC1480</t>
  </si>
  <si>
    <t>SLC1480-131MLB</t>
  </si>
  <si>
    <t>SLC1480-151MLB</t>
  </si>
  <si>
    <t>SLC1480-171MLB</t>
  </si>
  <si>
    <t>SLC1480-201MLB</t>
  </si>
  <si>
    <t>SLC1480-231MLB</t>
  </si>
  <si>
    <t>SLC1480-261MLB</t>
  </si>
  <si>
    <t>SLC1480-301MLB</t>
  </si>
  <si>
    <t>SLC1480-321MLB</t>
  </si>
  <si>
    <t>SLC1480-441MLB</t>
  </si>
  <si>
    <t>SLC7530S-500MLB</t>
  </si>
  <si>
    <t>SLC7530S</t>
  </si>
  <si>
    <t>SLC7530S-640MLB</t>
  </si>
  <si>
    <t>SLC7530S-820MLB</t>
  </si>
  <si>
    <t>SLC7530S-101MLB</t>
  </si>
  <si>
    <t>SLC7649S-360KLB</t>
  </si>
  <si>
    <t>SLC7649</t>
  </si>
  <si>
    <t>SLC7649S-500KLB</t>
  </si>
  <si>
    <t>SLC7649S-700KLB</t>
  </si>
  <si>
    <t>SLC7649S-101KLB</t>
  </si>
  <si>
    <t>SLC7649S-121KLB</t>
  </si>
  <si>
    <t>SLC7649S-151KLB</t>
  </si>
  <si>
    <t>SPT20L-112MLB</t>
  </si>
  <si>
    <t>SPT</t>
  </si>
  <si>
    <t>SPT20L-233MLB</t>
  </si>
  <si>
    <t>SPT20L-702MLB</t>
  </si>
  <si>
    <t>SPT30L-123MLB</t>
  </si>
  <si>
    <t>SPT30L-174MLB</t>
  </si>
  <si>
    <t>SPT30L-353MLB</t>
  </si>
  <si>
    <t>SPT30L-522MLB</t>
  </si>
  <si>
    <t>SPT38L-223MLB</t>
  </si>
  <si>
    <t>SPT38L-294MLB</t>
  </si>
  <si>
    <t>SPT38L-382MLB</t>
  </si>
  <si>
    <t>SPT38L-674MLB</t>
  </si>
  <si>
    <t>SPT38L-733MLB</t>
  </si>
  <si>
    <t>SPT38L-752MLB</t>
  </si>
  <si>
    <t>SPT44H-282MLB</t>
  </si>
  <si>
    <t>SPT44H-422MLB</t>
  </si>
  <si>
    <t>SPT44L-115MLB</t>
  </si>
  <si>
    <t>SPT44L-143MLB</t>
  </si>
  <si>
    <t>SPT44L-413MLB</t>
  </si>
  <si>
    <t>SPT44L-792MLB</t>
  </si>
  <si>
    <t>SPT50H-652MLB</t>
  </si>
  <si>
    <t>SPT50H-842MLB</t>
  </si>
  <si>
    <t>SPT50L-163MLB</t>
  </si>
  <si>
    <t>SPT50L-205MLB</t>
  </si>
  <si>
    <t>SPT50L-263MLB</t>
  </si>
  <si>
    <t>SPT50L-564MLB</t>
  </si>
  <si>
    <t>SPT50L-733MLB</t>
  </si>
  <si>
    <t>SPT68H-113MLB</t>
  </si>
  <si>
    <t>SPT68H-183MLB</t>
  </si>
  <si>
    <t>XAL1010-221MEB</t>
  </si>
  <si>
    <t>XAL1010</t>
  </si>
  <si>
    <t>XAL1010-451MEB</t>
  </si>
  <si>
    <t>XAL1010-102MEB</t>
  </si>
  <si>
    <t>XAL1010-152MEB</t>
  </si>
  <si>
    <t>XAL1010-222MEB</t>
  </si>
  <si>
    <t>XAL1010-332MEB</t>
  </si>
  <si>
    <t>XAL1010-472MEB</t>
  </si>
  <si>
    <t>XAL1010-562MEB</t>
  </si>
  <si>
    <t>XAL1010-682MEB</t>
  </si>
  <si>
    <t>XAL1010-822MEB</t>
  </si>
  <si>
    <t>XAL1010-103MEB</t>
  </si>
  <si>
    <t>XAL1010-153MEB</t>
  </si>
  <si>
    <t>XAL1060-181MEB</t>
  </si>
  <si>
    <t>XAL1060</t>
  </si>
  <si>
    <t>XAL1060-401MEB</t>
  </si>
  <si>
    <t>XAL1060-681MEB</t>
  </si>
  <si>
    <t>XAL1060-122MEB</t>
  </si>
  <si>
    <t>XAL1060-152MEB</t>
  </si>
  <si>
    <t>XAL1060-472MEB</t>
  </si>
  <si>
    <t>XAL4020-221MEB</t>
  </si>
  <si>
    <t>XAL4020-401MEB</t>
  </si>
  <si>
    <t>XAL4020-601MEB</t>
  </si>
  <si>
    <t>XAL4020-102MEB</t>
  </si>
  <si>
    <t>XAL4020-152MEB</t>
  </si>
  <si>
    <t>XAL4020-222MEB</t>
  </si>
  <si>
    <t>XAL4030-332MEB</t>
  </si>
  <si>
    <t>XAL4030-472MEB</t>
  </si>
  <si>
    <t>XAL4030-682MEB</t>
  </si>
  <si>
    <t>XAL4040-822MEB</t>
  </si>
  <si>
    <t>XAL4040-103MEB</t>
  </si>
  <si>
    <t>XAL4040-153MEB</t>
  </si>
  <si>
    <t>XAL5030-161MEB</t>
  </si>
  <si>
    <t>XAL50XX</t>
  </si>
  <si>
    <t>XAL5030-331MEB</t>
  </si>
  <si>
    <t>XAL5030-601MEB</t>
  </si>
  <si>
    <t>XAL5030-801MEB</t>
  </si>
  <si>
    <t>XAL5030-122MEB</t>
  </si>
  <si>
    <t>XAL5030-222MEB</t>
  </si>
  <si>
    <t>XAL5030-332MEB</t>
  </si>
  <si>
    <t>XAL5030-472MEB</t>
  </si>
  <si>
    <t>XAL5050-562MEB</t>
  </si>
  <si>
    <t>XAL5050-682MEB</t>
  </si>
  <si>
    <t>XAL5050-822MEB</t>
  </si>
  <si>
    <t>XAL5050-103MEB</t>
  </si>
  <si>
    <t>XAL5050-153MEB</t>
  </si>
  <si>
    <t>XAL5050-223MEB</t>
  </si>
  <si>
    <t>XAL6030-181MEB</t>
  </si>
  <si>
    <t>XAL60XX</t>
  </si>
  <si>
    <t>XAL6030-331MEB</t>
  </si>
  <si>
    <t>XAL6030-561MEB</t>
  </si>
  <si>
    <t>XAL6030-102MEB</t>
  </si>
  <si>
    <t>XAL6030-122MEB</t>
  </si>
  <si>
    <t>XAL6030-182MEB</t>
  </si>
  <si>
    <t>XAL6030-222MEB</t>
  </si>
  <si>
    <t>XAL6030-332MEB</t>
  </si>
  <si>
    <t>XAL6060-472MEB</t>
  </si>
  <si>
    <t>XAL6060-562MEB</t>
  </si>
  <si>
    <t>XAL6060-682MEB</t>
  </si>
  <si>
    <t>XAL6060-822MEB</t>
  </si>
  <si>
    <t>XAL6060-103MEB</t>
  </si>
  <si>
    <t>XAL6060-153MEB</t>
  </si>
  <si>
    <t>XAL6060-223MEB</t>
  </si>
  <si>
    <t>XAL7070-161MEB</t>
  </si>
  <si>
    <t>XAL7070</t>
  </si>
  <si>
    <t>XAL7070-301MEB</t>
  </si>
  <si>
    <t>XAL7070-551MEB</t>
  </si>
  <si>
    <t>XAL7070-651MEB</t>
  </si>
  <si>
    <t>XAL7070-801MEB</t>
  </si>
  <si>
    <t>XAL7070-102MEB</t>
  </si>
  <si>
    <t>XAL7070-122MEB</t>
  </si>
  <si>
    <t>XAL7070-182MEB</t>
  </si>
  <si>
    <t>XAL7070-222MEB</t>
  </si>
  <si>
    <t>XAL7070-332MEB</t>
  </si>
  <si>
    <t>XAL7070-472MEB</t>
  </si>
  <si>
    <t>XAL7070-562MEB</t>
  </si>
  <si>
    <t>XAL7070-682MEB</t>
  </si>
  <si>
    <t>XFL2006-102MEB</t>
  </si>
  <si>
    <t>XFL2006</t>
  </si>
  <si>
    <t>XFL2006-222MEB</t>
  </si>
  <si>
    <t>XFL2006-332MEB</t>
  </si>
  <si>
    <t>XFL2006-472MEB</t>
  </si>
  <si>
    <t>XFL2006-562MEB</t>
  </si>
  <si>
    <t>XFL2006-682MEB</t>
  </si>
  <si>
    <t>XFL2006-822MEB</t>
  </si>
  <si>
    <t>XFL2006-103MEB</t>
  </si>
  <si>
    <t>XFL2006-153MEB</t>
  </si>
  <si>
    <t>XFL2006-223MEB</t>
  </si>
  <si>
    <t>XFL2006-333MEB</t>
  </si>
  <si>
    <t>XFL2006-473MEB</t>
  </si>
  <si>
    <t>XFL2006-563MEB</t>
  </si>
  <si>
    <t>XFL2006-683MEB</t>
  </si>
  <si>
    <t>XFL2006-823MEB</t>
  </si>
  <si>
    <t>XFL2006-104MEB</t>
  </si>
  <si>
    <t>XFL3010-601MEB</t>
  </si>
  <si>
    <t>XFL3010</t>
  </si>
  <si>
    <t>XFL3010-102MEB</t>
  </si>
  <si>
    <t>XFL3010-152MEB</t>
  </si>
  <si>
    <t>XFL3010-222MEB</t>
  </si>
  <si>
    <t>XFL3010-332MEB</t>
  </si>
  <si>
    <t>XFL3010-472MEB</t>
  </si>
  <si>
    <t>XFL3012-221MEB</t>
  </si>
  <si>
    <t>XFL3012</t>
  </si>
  <si>
    <t>XFL3012-361MEB</t>
  </si>
  <si>
    <t>XFL3012-601MEB</t>
  </si>
  <si>
    <t>XFL3012-102MEB</t>
  </si>
  <si>
    <t>XFL3012-152MEB</t>
  </si>
  <si>
    <t>XFL3012-222MEB</t>
  </si>
  <si>
    <t>XFL3012-332MEB</t>
  </si>
  <si>
    <t>XFL3012-472MEB</t>
  </si>
  <si>
    <t>XFL4020-102MEB</t>
  </si>
  <si>
    <t>XFL4020</t>
  </si>
  <si>
    <t>XFL4020-152MEB</t>
  </si>
  <si>
    <t>XFL4020-222MEB</t>
  </si>
  <si>
    <t>XFL4020-332MEB</t>
  </si>
  <si>
    <t>XFL4020-472MEB</t>
  </si>
  <si>
    <t>XPL2010-201MLB</t>
  </si>
  <si>
    <t>XPL2010</t>
  </si>
  <si>
    <t>XPL2010-331MLB</t>
  </si>
  <si>
    <t>XPL2010-501MLB</t>
  </si>
  <si>
    <t>XPL2010-681MLB</t>
  </si>
  <si>
    <t>XPL2010-821MLB</t>
  </si>
  <si>
    <t>XPL2010-102MLB</t>
  </si>
  <si>
    <t>XPL2010-152MLB</t>
  </si>
  <si>
    <t>XPL2010-222MLB</t>
  </si>
  <si>
    <t>XPL2010-332MLB</t>
  </si>
  <si>
    <t>XPL2010-472MLB</t>
  </si>
  <si>
    <t>XPL2010-682MLB</t>
  </si>
  <si>
    <t>XPL2010-822MLB</t>
  </si>
  <si>
    <t>XPL2010-103MLB</t>
  </si>
  <si>
    <t>XPL2010-104MLB</t>
  </si>
  <si>
    <t>XPL2010-224MLB</t>
  </si>
  <si>
    <t>Linear_Log_Flag</t>
  </si>
  <si>
    <t>* Cost is for distributer 1k or reel pricing.  It is provided for comparison purposes only</t>
  </si>
  <si>
    <t>Integer</t>
  </si>
  <si>
    <t>symbols</t>
  </si>
  <si>
    <t>SP_NumberChannels</t>
  </si>
  <si>
    <t>µ</t>
  </si>
  <si>
    <t>Ω</t>
  </si>
  <si>
    <t>pi</t>
  </si>
  <si>
    <t>Channel1</t>
  </si>
  <si>
    <t>Simplis Inputs</t>
  </si>
  <si>
    <t>Vin</t>
  </si>
  <si>
    <t>V</t>
  </si>
  <si>
    <t>Vinmin</t>
  </si>
  <si>
    <t>2.7 &lt;= x &lt;= Vinmax</t>
  </si>
  <si>
    <t>SP_Basic_Input</t>
  </si>
  <si>
    <t>Vout</t>
  </si>
  <si>
    <t>Vinmax</t>
  </si>
  <si>
    <t>Vinmin &lt;= x &lt;= 5.5</t>
  </si>
  <si>
    <t>Iout</t>
  </si>
  <si>
    <t>A</t>
  </si>
  <si>
    <t>Vout1</t>
  </si>
  <si>
    <t>1 &lt;= x &lt;= Vinmin</t>
  </si>
  <si>
    <t>Rload</t>
  </si>
  <si>
    <t>ohms</t>
  </si>
  <si>
    <t>Iout1</t>
  </si>
  <si>
    <t>.01 &lt;= x &lt;= 0.6</t>
  </si>
  <si>
    <t>L1</t>
  </si>
  <si>
    <t>uH</t>
  </si>
  <si>
    <t>-40 &lt;= x &lt;= 100</t>
  </si>
  <si>
    <t>DCR</t>
  </si>
  <si>
    <t>Cout1a</t>
  </si>
  <si>
    <t>uF</t>
  </si>
  <si>
    <t>Channel 1</t>
  </si>
  <si>
    <t>Channel 2</t>
  </si>
  <si>
    <t>ESR1a</t>
  </si>
  <si>
    <t>Ohms</t>
  </si>
  <si>
    <t>Cout1b</t>
  </si>
  <si>
    <t>SP_Basic_Input_OUT</t>
  </si>
  <si>
    <t>ESR1b</t>
  </si>
  <si>
    <t>SP_DesignFor_menu</t>
  </si>
  <si>
    <t>Lowest Cost</t>
  </si>
  <si>
    <t>Least Parts Count</t>
  </si>
  <si>
    <t>Most Efficient</t>
  </si>
  <si>
    <t>Smallest Size</t>
  </si>
  <si>
    <t>Fsw</t>
  </si>
  <si>
    <t>kHz</t>
  </si>
  <si>
    <t>cc1</t>
  </si>
  <si>
    <t>pF</t>
  </si>
  <si>
    <t>cc2</t>
  </si>
  <si>
    <t>nF</t>
  </si>
  <si>
    <t>Rc1</t>
  </si>
  <si>
    <t>k</t>
  </si>
  <si>
    <t>Ω</t>
  </si>
  <si>
    <t>IstepL</t>
  </si>
  <si>
    <t>²</t>
  </si>
  <si>
    <t>Rf1</t>
  </si>
  <si>
    <t>kohms</t>
  </si>
  <si>
    <t>≈</t>
  </si>
  <si>
    <t>Rf2</t>
  </si>
  <si>
    <t>Unique Identifier</t>
  </si>
  <si>
    <t>Active</t>
  </si>
  <si>
    <t>Column # for Display</t>
  </si>
  <si>
    <t>Flyover Message Active</t>
  </si>
  <si>
    <t>Message  Named Range</t>
  </si>
  <si>
    <t>Message Index</t>
  </si>
  <si>
    <t>Range for PD Menu</t>
  </si>
  <si>
    <t>LB for tb</t>
  </si>
  <si>
    <t>UB for tb</t>
  </si>
  <si>
    <t>Units for tb</t>
  </si>
  <si>
    <t>Result [tb-cb value, pd index]</t>
  </si>
  <si>
    <t>cancel (ignore)</t>
  </si>
  <si>
    <t>Default</t>
  </si>
  <si>
    <t>SP_Data_HgtMax</t>
  </si>
  <si>
    <t>Frequency Select</t>
  </si>
  <si>
    <t>SP_Data_Freq_Select</t>
  </si>
  <si>
    <t>Index into Vout ripple table</t>
  </si>
  <si>
    <t>Istep</t>
  </si>
  <si>
    <t>Vstep</t>
  </si>
  <si>
    <t>1 = yes, 0 = no</t>
  </si>
  <si>
    <t>Shielded inductor</t>
  </si>
  <si>
    <t>All surface mount</t>
  </si>
  <si>
    <t>Index</t>
  </si>
  <si>
    <t>Height</t>
  </si>
  <si>
    <t>This is the tallest component allowed</t>
  </si>
  <si>
    <t>Auto Frequency</t>
  </si>
  <si>
    <t>Switching Frequency</t>
  </si>
  <si>
    <t>10mm</t>
  </si>
  <si>
    <t>index</t>
  </si>
  <si>
    <t>%</t>
  </si>
  <si>
    <t>FET</t>
  </si>
  <si>
    <t>Mfg</t>
  </si>
  <si>
    <t>PN</t>
  </si>
  <si>
    <t>Quantity</t>
  </si>
  <si>
    <t>Specs</t>
  </si>
  <si>
    <t>Vishay</t>
  </si>
  <si>
    <t>Si2304DDS</t>
  </si>
  <si>
    <t>SOT23-3</t>
  </si>
  <si>
    <t>ON</t>
  </si>
  <si>
    <t>NTGS4141NG</t>
  </si>
  <si>
    <t>SOT23-6</t>
  </si>
  <si>
    <t>NTD4810NG</t>
  </si>
  <si>
    <t>DPAK</t>
  </si>
  <si>
    <t>Si2304BDS</t>
  </si>
  <si>
    <t>IR</t>
  </si>
  <si>
    <t>IRF8707PbF</t>
  </si>
  <si>
    <t>SO8</t>
  </si>
  <si>
    <t>Si2316BDS</t>
  </si>
  <si>
    <t>IRF8714PbF</t>
  </si>
  <si>
    <t>Si4128DY</t>
  </si>
  <si>
    <t>Si3456CDV</t>
  </si>
  <si>
    <t>IRF8721PbF</t>
  </si>
  <si>
    <t>Si3454CDV</t>
  </si>
  <si>
    <t>Infineon</t>
  </si>
  <si>
    <t>BSZ130N03MS</t>
  </si>
  <si>
    <t>PP8-3x3</t>
  </si>
  <si>
    <t>BSC120N03MS</t>
  </si>
  <si>
    <t>PP8</t>
  </si>
  <si>
    <t>BSC120N03LS</t>
  </si>
  <si>
    <t>BSZ100N03MS</t>
  </si>
  <si>
    <t>BSZ088N03LS</t>
  </si>
  <si>
    <t>IRLR7807ZPbF</t>
  </si>
  <si>
    <t>IRF7807ZPbF</t>
  </si>
  <si>
    <t>NTMFS4839NG</t>
  </si>
  <si>
    <t>NTD4805NG</t>
  </si>
  <si>
    <t>BSZ058N03LS</t>
  </si>
  <si>
    <t>NTMFS4122NG</t>
  </si>
  <si>
    <t>BSZ130N03LS</t>
  </si>
  <si>
    <t>NTMFS4744N</t>
  </si>
  <si>
    <t>IRLR8721PbF</t>
  </si>
  <si>
    <t>BSZ100N03LS</t>
  </si>
  <si>
    <t>BSZ050N03MS</t>
  </si>
  <si>
    <t>BSC100N03MS</t>
  </si>
  <si>
    <t>BSC100N03LS</t>
  </si>
  <si>
    <t>BSC090N03MS</t>
  </si>
  <si>
    <t>BSC090N03LS</t>
  </si>
  <si>
    <t>IRF7821PbF</t>
  </si>
  <si>
    <t>BSZ088N03MS</t>
  </si>
  <si>
    <t>BSC080N03MS</t>
  </si>
  <si>
    <t>BSC080N03LS</t>
  </si>
  <si>
    <t>NTD4809NHG</t>
  </si>
  <si>
    <t>IRF7862PbF</t>
  </si>
  <si>
    <t>IRFR3709ZPbF</t>
  </si>
  <si>
    <t>Diode</t>
  </si>
  <si>
    <t>UID</t>
  </si>
  <si>
    <t>mous</t>
  </si>
  <si>
    <t>FDD3706</t>
  </si>
  <si>
    <t>FDD8780</t>
  </si>
  <si>
    <t>FDS6612A</t>
  </si>
  <si>
    <t>FDS8878</t>
  </si>
  <si>
    <t>IPD30N10S3L-34</t>
  </si>
  <si>
    <t>BSC010NE2LS</t>
  </si>
  <si>
    <t>BSC011N03LS</t>
  </si>
  <si>
    <t>BSC018NE2LS</t>
  </si>
  <si>
    <t>BSC024NE2LS</t>
  </si>
  <si>
    <t>BSC032NE2LS</t>
  </si>
  <si>
    <t>BSC050NE2LS</t>
  </si>
  <si>
    <t>BSC052N03LS</t>
  </si>
  <si>
    <t>BSC082N10LS</t>
  </si>
  <si>
    <t>226/25</t>
  </si>
  <si>
    <t>BSC0901NS</t>
  </si>
  <si>
    <t>BSC0902NS</t>
  </si>
  <si>
    <t>BSC0904NSI</t>
  </si>
  <si>
    <t>.61/5a</t>
  </si>
  <si>
    <t>BSC0906NS</t>
  </si>
  <si>
    <t>BSC0908NS</t>
  </si>
  <si>
    <t>BSC0909NS</t>
  </si>
  <si>
    <t>BSC205N10LS</t>
  </si>
  <si>
    <t>238/25</t>
  </si>
  <si>
    <t>BSC265N10LS</t>
  </si>
  <si>
    <t>BSZ018NE2LS</t>
  </si>
  <si>
    <t>BSZ019N03LS</t>
  </si>
  <si>
    <t>BSZ036NE2LS</t>
  </si>
  <si>
    <t>BSZ060NE2LS</t>
  </si>
  <si>
    <t>BSZ065NE2LS</t>
  </si>
  <si>
    <t>BSZ0901NS</t>
  </si>
  <si>
    <t>BSZ0902NS</t>
  </si>
  <si>
    <t>BSZ0904NS</t>
  </si>
  <si>
    <t>BSZ0909NS</t>
  </si>
  <si>
    <t>IRLR6225PbF</t>
  </si>
  <si>
    <t>PHD38N02</t>
  </si>
  <si>
    <t>NTD4804NG</t>
  </si>
  <si>
    <t>NTD85N02R-D</t>
  </si>
  <si>
    <t>NTTFS4824</t>
  </si>
  <si>
    <t>SUD50N02-06</t>
  </si>
  <si>
    <t>FDS6910 1/2 dual</t>
  </si>
  <si>
    <t xml:space="preserve">FDS8984 1/2 dual </t>
  </si>
  <si>
    <t>FDS9926A 1/2 dual</t>
  </si>
  <si>
    <t xml:space="preserve"> FDC6305N 1/2 dual</t>
  </si>
  <si>
    <t>SOT23-6dual</t>
  </si>
  <si>
    <t>BSC072N03LD 1/2 dual</t>
  </si>
  <si>
    <t>BSO150N03M 1/2 dual</t>
  </si>
  <si>
    <t>IRF8910PbF 1/2 dual</t>
  </si>
  <si>
    <t>CSD86330Q3 bot</t>
  </si>
  <si>
    <t>CSD86330Q3 top</t>
  </si>
  <si>
    <t>Si5908DC 1/2 dual</t>
  </si>
  <si>
    <t>1206-8dual</t>
  </si>
  <si>
    <t>Si7236DP 1/2 dual</t>
  </si>
  <si>
    <t>Si7844DP 1/2 dual</t>
  </si>
  <si>
    <t>Si7958DP 1/2 dual</t>
  </si>
  <si>
    <t>Si7960DP 1/2 dual</t>
  </si>
  <si>
    <t>Si7904BDN 1/2 dual</t>
  </si>
  <si>
    <t>ST</t>
  </si>
  <si>
    <t>STD5N20L</t>
  </si>
  <si>
    <t>IPD220N06L3</t>
  </si>
  <si>
    <t>FDMC86106LZ</t>
  </si>
  <si>
    <t>FDS6898A 1/2 dual</t>
  </si>
  <si>
    <t>DI</t>
  </si>
  <si>
    <t>DMG6898LSD 1/2 dual</t>
  </si>
  <si>
    <t>Wurth</t>
  </si>
  <si>
    <t>NickelZn</t>
  </si>
  <si>
    <t>SuperF200</t>
  </si>
  <si>
    <t>WE-PERM</t>
  </si>
  <si>
    <t>WE-PERM2</t>
  </si>
  <si>
    <t>GRM31CR70J226KE19</t>
  </si>
  <si>
    <t>Suncon</t>
  </si>
  <si>
    <t>2R5SEPC820M</t>
  </si>
  <si>
    <t>25HVH27M</t>
  </si>
  <si>
    <t>6.3 x 4.5</t>
  </si>
  <si>
    <t>Al Poly</t>
  </si>
  <si>
    <t>35HVH12M</t>
  </si>
  <si>
    <t>25HVH47M</t>
  </si>
  <si>
    <t>6.3 x 6.0</t>
  </si>
  <si>
    <t>35HVH27M</t>
  </si>
  <si>
    <t>40HVH18M</t>
  </si>
  <si>
    <t>50HVH10MS</t>
  </si>
  <si>
    <t>50HVH5.6M</t>
  </si>
  <si>
    <t>63HVH2.7M</t>
  </si>
  <si>
    <t>63HVH6R8M</t>
  </si>
  <si>
    <t>25HVH68M</t>
  </si>
  <si>
    <t>6.3 x 7.7</t>
  </si>
  <si>
    <t>35HVH47M</t>
  </si>
  <si>
    <t>40HVH27M</t>
  </si>
  <si>
    <t>50HVH15M</t>
  </si>
  <si>
    <t>63HVH3.9M</t>
  </si>
  <si>
    <t>25HVH150M</t>
  </si>
  <si>
    <t>8 x 10.5</t>
  </si>
  <si>
    <t>35HVH100M</t>
  </si>
  <si>
    <t>40HVH56M</t>
  </si>
  <si>
    <t>50HVH33M</t>
  </si>
  <si>
    <t>63HVH22M</t>
  </si>
  <si>
    <t>25HVH270M</t>
  </si>
  <si>
    <t>10 x 10.5</t>
  </si>
  <si>
    <t>35HVH150M</t>
  </si>
  <si>
    <t>40HVH100M</t>
  </si>
  <si>
    <t>50HVH56M</t>
  </si>
  <si>
    <t>63HVH33M</t>
  </si>
  <si>
    <t>80HVH12M</t>
  </si>
  <si>
    <t>100HVH10M</t>
  </si>
  <si>
    <t>Ic Select</t>
  </si>
  <si>
    <t>Part Information</t>
  </si>
  <si>
    <t>Hi-side FET RDSon (Typ)</t>
  </si>
  <si>
    <t>Peak Current Limit</t>
  </si>
  <si>
    <t>Low-side FET RDSon</t>
  </si>
  <si>
    <t>external</t>
  </si>
  <si>
    <t>Customize design by selecting parts from top to bottom</t>
  </si>
  <si>
    <t>External FET (Q1a)</t>
  </si>
  <si>
    <t>ADP2325ACPZ-R7</t>
  </si>
  <si>
    <t>IC (U1)</t>
  </si>
  <si>
    <t xml:space="preserve">Automatic </t>
  </si>
  <si>
    <t>IC Loss</t>
  </si>
  <si>
    <t>Core Loss Mapping</t>
  </si>
  <si>
    <t>Code</t>
  </si>
  <si>
    <t>Description</t>
  </si>
  <si>
    <t>Enum</t>
  </si>
  <si>
    <t>Idx</t>
  </si>
  <si>
    <t>Powdered Iron</t>
  </si>
  <si>
    <t>CL_OLIVER</t>
  </si>
  <si>
    <t>CL_STEINMETZ</t>
  </si>
  <si>
    <t>MnZn</t>
  </si>
  <si>
    <t>CL_COOPER1</t>
  </si>
  <si>
    <t>Cooper-Bussman/Coiltronics</t>
  </si>
  <si>
    <t>LPD3015-391</t>
  </si>
  <si>
    <t>LPD3015-561</t>
  </si>
  <si>
    <t>LPD3015-102</t>
  </si>
  <si>
    <t>LPD3015-152</t>
  </si>
  <si>
    <t>LPD3015-182</t>
  </si>
  <si>
    <t>LPD3015-222</t>
  </si>
  <si>
    <t>LPD3015-332</t>
  </si>
  <si>
    <t>LPD3015-472</t>
  </si>
  <si>
    <t>LPD3015-682</t>
  </si>
  <si>
    <t>LPD3015-103</t>
  </si>
  <si>
    <t>LPD3015-153</t>
  </si>
  <si>
    <t>LPD3015-183</t>
  </si>
  <si>
    <t>LPD3015-223</t>
  </si>
  <si>
    <t>LPD3015-333</t>
  </si>
  <si>
    <t>LPD3015-473</t>
  </si>
  <si>
    <t>LPD3015-683</t>
  </si>
  <si>
    <t>LPD3015-104</t>
  </si>
  <si>
    <t>LPD3015-124</t>
  </si>
  <si>
    <t>LPD3015-154</t>
  </si>
  <si>
    <t>LPD3015-184</t>
  </si>
  <si>
    <t>LPD3015-224</t>
  </si>
  <si>
    <t>LPD3015-334</t>
  </si>
  <si>
    <t>LPD4012-331</t>
  </si>
  <si>
    <t>LPD4012-561</t>
  </si>
  <si>
    <t>LPD4012-821</t>
  </si>
  <si>
    <t>LPD4012-152</t>
  </si>
  <si>
    <t>LPD4012-222</t>
  </si>
  <si>
    <t>LPD4012-332</t>
  </si>
  <si>
    <t>LPD4012-472</t>
  </si>
  <si>
    <t>LPD4012-562</t>
  </si>
  <si>
    <t>LPD4012-682</t>
  </si>
  <si>
    <t>LPD4012-822</t>
  </si>
  <si>
    <t>LPD4012-103</t>
  </si>
  <si>
    <t>LPD4012-153</t>
  </si>
  <si>
    <t>LPD4012-223</t>
  </si>
  <si>
    <t>LPD4012-333</t>
  </si>
  <si>
    <t>LPD4012-473</t>
  </si>
  <si>
    <t>LPD4012-683</t>
  </si>
  <si>
    <t>LPD4012-823</t>
  </si>
  <si>
    <t>LPD4012-104</t>
  </si>
  <si>
    <t>LPD4012-124</t>
  </si>
  <si>
    <t>LPD4012-154</t>
  </si>
  <si>
    <t>LPD4012-184</t>
  </si>
  <si>
    <t>LPD4012-224</t>
  </si>
  <si>
    <t>LPD4012-334</t>
  </si>
  <si>
    <t>MSD1260-472</t>
  </si>
  <si>
    <t>MSD1260-562</t>
  </si>
  <si>
    <t>MSD1260-682</t>
  </si>
  <si>
    <t>MSD1260-822</t>
  </si>
  <si>
    <t>MSD1260-103</t>
  </si>
  <si>
    <t>MSD1260-123</t>
  </si>
  <si>
    <t>MSD1260-153</t>
  </si>
  <si>
    <t>MSD1260-183</t>
  </si>
  <si>
    <t>MSD1260-223</t>
  </si>
  <si>
    <t>MSD1260-273</t>
  </si>
  <si>
    <t>MSD1260-333</t>
  </si>
  <si>
    <t>MSD1260-393</t>
  </si>
  <si>
    <t>MSD1260-473</t>
  </si>
  <si>
    <t>MSD1260-563</t>
  </si>
  <si>
    <t>MSD1260-683</t>
  </si>
  <si>
    <t>MSD1260-823</t>
  </si>
  <si>
    <t>MSD1260-104</t>
  </si>
  <si>
    <t>MSD1260-124</t>
  </si>
  <si>
    <t>MSD1260-154</t>
  </si>
  <si>
    <t>MSD1260-184</t>
  </si>
  <si>
    <t>MSD1260-224</t>
  </si>
  <si>
    <t>MSD1260-274</t>
  </si>
  <si>
    <t>MSD1260-334</t>
  </si>
  <si>
    <t>MSD1260-394</t>
  </si>
  <si>
    <t>MSD1260-474</t>
  </si>
  <si>
    <t>MSD1260-564</t>
  </si>
  <si>
    <t>MSD1260-684</t>
  </si>
  <si>
    <t>MSD1260-824</t>
  </si>
  <si>
    <t>MSD1260-105</t>
  </si>
  <si>
    <t>MSD1278-472</t>
  </si>
  <si>
    <t>MSD1278-562</t>
  </si>
  <si>
    <t>MSD1278-682</t>
  </si>
  <si>
    <t>MSD1278-822</t>
  </si>
  <si>
    <t>MSD1278-103</t>
  </si>
  <si>
    <t>MSD1278-123</t>
  </si>
  <si>
    <t>MSD1278-153</t>
  </si>
  <si>
    <t>MSD1278-183</t>
  </si>
  <si>
    <t>MSD1278-223</t>
  </si>
  <si>
    <t>MSD1278-273</t>
  </si>
  <si>
    <t>MSD1278-333</t>
  </si>
  <si>
    <t>MSD1278-393</t>
  </si>
  <si>
    <t>MSD1278-473</t>
  </si>
  <si>
    <t>MSD1278-563</t>
  </si>
  <si>
    <t>MSD1278-683</t>
  </si>
  <si>
    <t>MSD1278-823</t>
  </si>
  <si>
    <t>MSD1278-104</t>
  </si>
  <si>
    <t>MSD1278-124</t>
  </si>
  <si>
    <t>MSD1278-154</t>
  </si>
  <si>
    <t>MSD1278-184</t>
  </si>
  <si>
    <t>MSD1278-224</t>
  </si>
  <si>
    <t>MSD1278-274</t>
  </si>
  <si>
    <t>MSD1278-334</t>
  </si>
  <si>
    <t>MSD1278-394</t>
  </si>
  <si>
    <t>MSD1278-474</t>
  </si>
  <si>
    <t>MSD1278-564</t>
  </si>
  <si>
    <t>MSD1278-684</t>
  </si>
  <si>
    <t>MSD1278-824</t>
  </si>
  <si>
    <t>MSD1278-105</t>
  </si>
  <si>
    <t>MSD7342-252</t>
  </si>
  <si>
    <t>MSD7342-332</t>
  </si>
  <si>
    <t>MSD7342-472</t>
  </si>
  <si>
    <t>MSD7342-562</t>
  </si>
  <si>
    <t>MSD7342-682</t>
  </si>
  <si>
    <t>MSD7342-822</t>
  </si>
  <si>
    <t>MSD7342-103</t>
  </si>
  <si>
    <t>MSD7342-123</t>
  </si>
  <si>
    <t>MSD7342-153</t>
  </si>
  <si>
    <t>MSD7342-183</t>
  </si>
  <si>
    <t>MSD7342-223</t>
  </si>
  <si>
    <t>MSD7342-273</t>
  </si>
  <si>
    <t>MSD7342-333</t>
  </si>
  <si>
    <t>MSD7342-393</t>
  </si>
  <si>
    <t>MSD7342-473</t>
  </si>
  <si>
    <t>MSD7342-563</t>
  </si>
  <si>
    <t>MSD7342-683</t>
  </si>
  <si>
    <t>MSD7342-823</t>
  </si>
  <si>
    <t>MSD7342-104</t>
  </si>
  <si>
    <t>MSD7342-124</t>
  </si>
  <si>
    <t>MSD7342-154</t>
  </si>
  <si>
    <t>MSD7342-184</t>
  </si>
  <si>
    <t>MSD7342-224</t>
  </si>
  <si>
    <t>MSD7342-274</t>
  </si>
  <si>
    <t>MSD7342-334</t>
  </si>
  <si>
    <t>MSD7342-394</t>
  </si>
  <si>
    <t>MSD7342-474</t>
  </si>
  <si>
    <t>MSD7342-564</t>
  </si>
  <si>
    <t>MSD7342-684</t>
  </si>
  <si>
    <t>MSD7342-824</t>
  </si>
  <si>
    <t>MSD7342-105</t>
  </si>
  <si>
    <t xml:space="preserve"> </t>
  </si>
  <si>
    <t>GRM21BR70J106KE76</t>
  </si>
  <si>
    <t>GRM21BR71A106KE51</t>
  </si>
  <si>
    <t>GRM31CR71A106KA01</t>
  </si>
  <si>
    <t>GRM31CR71C106KAC7</t>
  </si>
  <si>
    <t>GRM32DR71E106KA12</t>
  </si>
  <si>
    <t>GRM31CR71E106KA12</t>
  </si>
  <si>
    <t>GRM32ER7YA106KA12</t>
  </si>
  <si>
    <t>GRM31CR71A226KE15</t>
  </si>
  <si>
    <t>GRM32ER70J476ME20</t>
  </si>
  <si>
    <t>GRM32ER70J476KE20</t>
  </si>
  <si>
    <t>GRM32ER71A476ME15</t>
  </si>
  <si>
    <t>GRM32ER71A476KE15</t>
  </si>
  <si>
    <t>Nichicon</t>
  </si>
  <si>
    <t>RR70E681MDN1</t>
  </si>
  <si>
    <t>8x11.5</t>
  </si>
  <si>
    <t>RR70E821MDN1</t>
  </si>
  <si>
    <t>RR70E152MDN1</t>
  </si>
  <si>
    <t>10x12.5</t>
  </si>
  <si>
    <t>RR70G561MDN1</t>
  </si>
  <si>
    <t>RR70G821MDN1</t>
  </si>
  <si>
    <t>RR70G122MDN1</t>
  </si>
  <si>
    <t>RR70J151MDN1</t>
  </si>
  <si>
    <t>RR70J221MDN1</t>
  </si>
  <si>
    <t>RR70J331MDN1</t>
  </si>
  <si>
    <t>RR70J391MDN1</t>
  </si>
  <si>
    <t>RR70J681MDN1</t>
  </si>
  <si>
    <t>RR70J821MDN1</t>
  </si>
  <si>
    <t>RR70J102MDN1</t>
  </si>
  <si>
    <t>RR71A101MDN1</t>
  </si>
  <si>
    <t>RR71A221MDN1</t>
  </si>
  <si>
    <t>RR71A471MDN1</t>
  </si>
  <si>
    <t>RR71A681MDN1</t>
  </si>
  <si>
    <t>RR71C680MDN1</t>
  </si>
  <si>
    <t>RR71C101MDN1</t>
  </si>
  <si>
    <t>RR71C151MDN1</t>
  </si>
  <si>
    <t>RR71C331MDN1</t>
  </si>
  <si>
    <t>RR50E561MDN1</t>
  </si>
  <si>
    <t>RR50E681MDN1</t>
  </si>
  <si>
    <t>RR50E821MDN1</t>
  </si>
  <si>
    <t>RR50E102MDN1</t>
  </si>
  <si>
    <t>RR50E152MDN1</t>
  </si>
  <si>
    <t>RR50G561MDN1</t>
  </si>
  <si>
    <t>RR50G821MDN1</t>
  </si>
  <si>
    <t>RR50G122MDN1</t>
  </si>
  <si>
    <t>RR50J391MDN1</t>
  </si>
  <si>
    <t>RR50J681MDN1</t>
  </si>
  <si>
    <t>RR50J821MDN1</t>
  </si>
  <si>
    <t>RF80E101MDN1</t>
  </si>
  <si>
    <t>5X8</t>
  </si>
  <si>
    <t>RF80E331MDN1</t>
  </si>
  <si>
    <t>RF80E471MDN1</t>
  </si>
  <si>
    <t>RF80E561MDN1</t>
  </si>
  <si>
    <t>RF80G331MDN1</t>
  </si>
  <si>
    <t>RF80G271MDN1</t>
  </si>
  <si>
    <t>RE50E561MDN1</t>
  </si>
  <si>
    <t>8X8</t>
  </si>
  <si>
    <t>RE50E821MDN1</t>
  </si>
  <si>
    <t>RE50G561MDN1</t>
  </si>
  <si>
    <t>RS80E331MDN1</t>
  </si>
  <si>
    <t>6.3X6.3</t>
  </si>
  <si>
    <t>RS80E331MDNASQ</t>
  </si>
  <si>
    <t>RS80E471MDN1</t>
  </si>
  <si>
    <t>RS80E471MDNASQ</t>
  </si>
  <si>
    <t>RS80E561MDN1</t>
  </si>
  <si>
    <t>RS80E561MDNASQ</t>
  </si>
  <si>
    <t>RS80E821MDN1</t>
  </si>
  <si>
    <t>RS80E821MDNASQ</t>
  </si>
  <si>
    <t>RS80G561MDN1</t>
  </si>
  <si>
    <t>RS80G561MDNASQ</t>
  </si>
  <si>
    <t>RS80J331MDN1</t>
  </si>
  <si>
    <t>RS80J331MDNASQ</t>
  </si>
  <si>
    <t>RS80J471MDN1</t>
  </si>
  <si>
    <t>RS80J471MDNASQ</t>
  </si>
  <si>
    <t>RS80J561MDN1</t>
  </si>
  <si>
    <t>RS80J561MDNASQ</t>
  </si>
  <si>
    <t>RL80E561MDN1</t>
  </si>
  <si>
    <t>RL80E561MDNASQ</t>
  </si>
  <si>
    <t>RL80E821MDN1</t>
  </si>
  <si>
    <t>RL80E821MDNASQ</t>
  </si>
  <si>
    <t>RL80E102MDN1</t>
  </si>
  <si>
    <t>RL80E122MDN1</t>
  </si>
  <si>
    <t>RL80E152MDN1</t>
  </si>
  <si>
    <t>RL80G561MDN1</t>
  </si>
  <si>
    <t>RL80G561MDNASQ</t>
  </si>
  <si>
    <t>RL80G821MDN1</t>
  </si>
  <si>
    <t>RL80J471MDN1</t>
  </si>
  <si>
    <t>RL80J471MDNASQ</t>
  </si>
  <si>
    <t>RL80J561MDN1</t>
  </si>
  <si>
    <t>RL80J561MDNASQ</t>
  </si>
  <si>
    <t>RL80J681MDN1</t>
  </si>
  <si>
    <t>RL80J821MDN1</t>
  </si>
  <si>
    <t>RL80J102MDN1</t>
  </si>
  <si>
    <t>RL81C181MDN1</t>
  </si>
  <si>
    <t>RL81C221MDN1</t>
  </si>
  <si>
    <t>RL81C271MDN1</t>
  </si>
  <si>
    <t>RHT0J681MDN1</t>
  </si>
  <si>
    <t>10X12.5</t>
  </si>
  <si>
    <t>RHT0J821MDN1</t>
  </si>
  <si>
    <t>RHT1A221MDN1</t>
  </si>
  <si>
    <t>8X11.5</t>
  </si>
  <si>
    <t>RHT1A331MDN1</t>
  </si>
  <si>
    <t>RHT1A561MDN1</t>
  </si>
  <si>
    <t>RHT1C331MDN1</t>
  </si>
  <si>
    <t>RHT1D151MDN1</t>
  </si>
  <si>
    <t>RHA0E681MCN1GS</t>
  </si>
  <si>
    <t>8X6.7</t>
  </si>
  <si>
    <t>RHS0E821MCN1GS</t>
  </si>
  <si>
    <t>8X11.7</t>
  </si>
  <si>
    <t>RHA0E821MCN1GS</t>
  </si>
  <si>
    <t>RHA0E102MCN1GS</t>
  </si>
  <si>
    <t>8X7.7</t>
  </si>
  <si>
    <t>RHS0E152MCN1GS</t>
  </si>
  <si>
    <t>RHS0G561MCN1GS</t>
  </si>
  <si>
    <t>RHA0G561MCN1GS</t>
  </si>
  <si>
    <t>RHA0G681MCN1GS</t>
  </si>
  <si>
    <t>RHS0G122MCN1GS</t>
  </si>
  <si>
    <t>RHS0G152MCN1GS</t>
  </si>
  <si>
    <t>RHA0J331MCN1GS</t>
  </si>
  <si>
    <t>RHS0J391MCN1GS</t>
  </si>
  <si>
    <t>RHA0J391MCN1GS</t>
  </si>
  <si>
    <t>RHA0J471MCN1GS</t>
  </si>
  <si>
    <t>RHA0J561MCN1GS</t>
  </si>
  <si>
    <t>RHS0J821MCN1GS</t>
  </si>
  <si>
    <t>RHS0J102MCN1GS</t>
  </si>
  <si>
    <t>RHS1A151MCN1GS</t>
  </si>
  <si>
    <t>RHA1C151MCN1GS</t>
  </si>
  <si>
    <t>RSL0E101MCN1GB</t>
  </si>
  <si>
    <t>6.3X4.2</t>
  </si>
  <si>
    <t>RSL0E221MCN1GB</t>
  </si>
  <si>
    <t>RSL0E331MCN1GB</t>
  </si>
  <si>
    <t>RSH0E391MCN1GB</t>
  </si>
  <si>
    <t>6.3X4.7</t>
  </si>
  <si>
    <t>RSL0J101MCN1GB</t>
  </si>
  <si>
    <t>RSL0J151MCN1GB</t>
  </si>
  <si>
    <t>RSL0J221MCN1GB</t>
  </si>
  <si>
    <t>RSL1C150MCN1GB</t>
  </si>
  <si>
    <t>RSH0J271MCN1GB</t>
  </si>
  <si>
    <t>Vout2</t>
  </si>
  <si>
    <t>ParingCategory</t>
  </si>
  <si>
    <t>HMK316B7105KL</t>
  </si>
  <si>
    <t>HMK325B7225K</t>
  </si>
  <si>
    <t>RSA1C101MCN1GS</t>
  </si>
  <si>
    <t>6.3X7.7</t>
  </si>
  <si>
    <t>RPS1C390MCN1GS</t>
  </si>
  <si>
    <t>6.3X5.7</t>
  </si>
  <si>
    <t>RPA1C390MCN1GS</t>
  </si>
  <si>
    <t>RPS1C560MCN1GS</t>
  </si>
  <si>
    <t>RPS1C820MCN1GS</t>
  </si>
  <si>
    <t>RPS1C101MCN1GS</t>
  </si>
  <si>
    <t>10X7.7</t>
  </si>
  <si>
    <t>RPS1C151MCN1GS</t>
  </si>
  <si>
    <t>RPS1C181MCN1GS</t>
  </si>
  <si>
    <t>RPS1C221MCN1GS</t>
  </si>
  <si>
    <t>RPS1C331MCN1GS</t>
  </si>
  <si>
    <t>10X12.4</t>
  </si>
  <si>
    <t>variable name: L_CLMap and L_CLMethod</t>
  </si>
  <si>
    <t>LQH3NPN1R0MM0</t>
  </si>
  <si>
    <t>LQH3NP</t>
  </si>
  <si>
    <t>LQH3NPN2R2MM0</t>
  </si>
  <si>
    <t>LQH3NPN3R3MM0</t>
  </si>
  <si>
    <t>LQH3NPN4R7MM0</t>
  </si>
  <si>
    <t>LQH3NPN6R8MM0</t>
  </si>
  <si>
    <t>LQH3NPN100MM0</t>
  </si>
  <si>
    <t>LQH3NPN150MM0</t>
  </si>
  <si>
    <t>(arrow pricing)</t>
  </si>
  <si>
    <t>LQH3NPN220MM0</t>
  </si>
  <si>
    <t>LQH3NPN330MM0</t>
  </si>
  <si>
    <t>LQH3NPN470MM0</t>
  </si>
  <si>
    <t>LQH3NPN101MM0</t>
  </si>
  <si>
    <t>LQH32PNR47NN0</t>
  </si>
  <si>
    <t>LQH32P</t>
  </si>
  <si>
    <t>LQH32PN1R0NN0</t>
  </si>
  <si>
    <t>LQH32PN1R5NN0</t>
  </si>
  <si>
    <t>LQH32PN2R2NN0</t>
  </si>
  <si>
    <t>LQH32PN3R3NN0</t>
  </si>
  <si>
    <t>LQH32PN4R7NN0</t>
  </si>
  <si>
    <t>LQH32PN6R8NN0</t>
  </si>
  <si>
    <t>LQH32PN100MN0</t>
  </si>
  <si>
    <t>LQH32PN150MN0</t>
  </si>
  <si>
    <t>LQH32PN220MN0</t>
  </si>
  <si>
    <t>LQH32PN330MN0</t>
  </si>
  <si>
    <t>LQH32PN470MN0</t>
  </si>
  <si>
    <t>LQH32PN680MN0</t>
  </si>
  <si>
    <t>LQH32PN101MN0</t>
  </si>
  <si>
    <t>LQH32PN121MN0</t>
  </si>
  <si>
    <t>LQH44PN1R0NJ0</t>
  </si>
  <si>
    <t>LQH44P</t>
  </si>
  <si>
    <t>LQH44PN1R5MJ0</t>
  </si>
  <si>
    <t>LQH44PN2R2MJ0</t>
  </si>
  <si>
    <t>LQH44PN3R3MJ0</t>
  </si>
  <si>
    <t>LQH44PN4R7MJ0</t>
  </si>
  <si>
    <t>LQH44PN6R8MJ0</t>
  </si>
  <si>
    <t>LQH44PN100MJ0</t>
  </si>
  <si>
    <t>LQH44PN150MJ0</t>
  </si>
  <si>
    <t>LQH44PN220MJ0</t>
  </si>
  <si>
    <t>LQH44PN330MJ0</t>
  </si>
  <si>
    <t>LQH44PN470MJ0</t>
  </si>
  <si>
    <t>LPD3015</t>
  </si>
  <si>
    <t>LPD4012</t>
  </si>
  <si>
    <t>MSD1260</t>
  </si>
  <si>
    <t>MSD1278</t>
  </si>
  <si>
    <t>WE-DD</t>
  </si>
  <si>
    <t>Dual _Sister</t>
  </si>
  <si>
    <t xml:space="preserve">N _or_ P </t>
  </si>
  <si>
    <t>RDS25C2.5vgs</t>
  </si>
  <si>
    <t>RDS25C4.5vgs</t>
  </si>
  <si>
    <t>RDS25C10vgs</t>
  </si>
  <si>
    <t>Rds125c/Rds25c</t>
  </si>
  <si>
    <t>Rgtyp</t>
  </si>
  <si>
    <t>Vf251A</t>
  </si>
  <si>
    <t>dvth2x25C</t>
  </si>
  <si>
    <t>vth1a25c</t>
  </si>
  <si>
    <t>dvth2x125c</t>
  </si>
  <si>
    <t>vth1a125c</t>
  </si>
  <si>
    <t>Ciss0vnF</t>
  </si>
  <si>
    <t>Ciss2vnF</t>
  </si>
  <si>
    <t>CissMaxvnF</t>
  </si>
  <si>
    <t>Coss0vnF</t>
  </si>
  <si>
    <t>Coss2vnF</t>
  </si>
  <si>
    <t>CossMaxvnF</t>
  </si>
  <si>
    <t>Crss0vnF</t>
  </si>
  <si>
    <t>Crss2vnF</t>
  </si>
  <si>
    <t>CrssMaxvnF</t>
  </si>
  <si>
    <t>PkgGrp</t>
  </si>
  <si>
    <t>Length_mm</t>
  </si>
  <si>
    <t>Width_mm</t>
  </si>
  <si>
    <t>Height_mm</t>
  </si>
  <si>
    <t>date_price</t>
  </si>
  <si>
    <t>source_price</t>
  </si>
  <si>
    <t>qty_price</t>
  </si>
  <si>
    <t>$1/0k</t>
  </si>
  <si>
    <t>Cap</t>
  </si>
  <si>
    <t>Inductor</t>
  </si>
  <si>
    <t>Used by Tool</t>
  </si>
  <si>
    <t>used</t>
  </si>
  <si>
    <t>COILCRAFT</t>
  </si>
  <si>
    <t>FAIRCHILD</t>
  </si>
  <si>
    <t>INFINEON</t>
  </si>
  <si>
    <t>KEMET</t>
  </si>
  <si>
    <t>MURATA</t>
  </si>
  <si>
    <t>NICHICON</t>
  </si>
  <si>
    <t>TAIYO YUDEN</t>
  </si>
  <si>
    <t>VISHAY</t>
  </si>
  <si>
    <t>WURTH</t>
  </si>
  <si>
    <t>Macros are probably NOT enabled (yet) 
if you are seeing this tab UPON opening the Excel file.</t>
  </si>
  <si>
    <t>Macros need to be enable for this design tool to operate.</t>
  </si>
  <si>
    <r>
      <t xml:space="preserve">The steps required to enable macros will vary </t>
    </r>
    <r>
      <rPr>
        <b/>
        <sz val="11"/>
        <rFont val="Calibri"/>
        <family val="2"/>
      </rPr>
      <t>depending upon Excel version</t>
    </r>
    <r>
      <rPr>
        <sz val="11"/>
        <rFont val="Calibri"/>
        <family val="2"/>
      </rPr>
      <t xml:space="preserve"> and </t>
    </r>
    <r>
      <rPr>
        <b/>
        <sz val="11"/>
        <rFont val="Calibri"/>
        <family val="2"/>
      </rPr>
      <t>the security settings</t>
    </r>
    <r>
      <rPr>
        <sz val="11"/>
        <rFont val="Calibri"/>
        <family val="2"/>
      </rPr>
      <t xml:space="preserve"> specified by you.</t>
    </r>
  </si>
  <si>
    <t>If you do not enable macros within the first couple of operations, macros will be disabled and the tool won't work. To get macros to run after having been disabled: close the workbook, re-open it, and enable the macros when prompted.</t>
  </si>
  <si>
    <r>
      <t xml:space="preserve">When macros are enabled in this Excel file, focus will be changed to the </t>
    </r>
    <r>
      <rPr>
        <b/>
        <sz val="11"/>
        <rFont val="Calibri"/>
        <family val="2"/>
      </rPr>
      <t>"User Interface"</t>
    </r>
    <r>
      <rPr>
        <sz val="11"/>
        <rFont val="Calibri"/>
        <family val="2"/>
      </rPr>
      <t xml:space="preserve"> tab. A dialog box opens for you to enter your design criteria.</t>
    </r>
  </si>
  <si>
    <t>Excel 97-2003; Excel 2007</t>
  </si>
  <si>
    <r>
      <t>Assuming your Excel has its default security setting (</t>
    </r>
    <r>
      <rPr>
        <b/>
        <sz val="11"/>
        <rFont val="Calibri"/>
        <family val="2"/>
      </rPr>
      <t>Disable all macros with notification</t>
    </r>
    <r>
      <rPr>
        <sz val="11"/>
        <rFont val="Calibri"/>
        <family val="2"/>
      </rPr>
      <t xml:space="preserve">), you will be prompted with a </t>
    </r>
    <r>
      <rPr>
        <b/>
        <sz val="11"/>
        <rFont val="Calibri"/>
        <family val="2"/>
      </rPr>
      <t>Security Warning:</t>
    </r>
    <r>
      <rPr>
        <i/>
        <sz val="11"/>
        <rFont val="Calibri"/>
        <family val="2"/>
      </rPr>
      <t xml:space="preserve"> "Some active content has been disabled"</t>
    </r>
    <r>
      <rPr>
        <sz val="11"/>
        <rFont val="Calibri"/>
        <family val="2"/>
      </rPr>
      <t xml:space="preserve"> followed by an </t>
    </r>
    <r>
      <rPr>
        <b/>
        <sz val="11"/>
        <rFont val="Calibri"/>
        <family val="2"/>
      </rPr>
      <t>"Options"</t>
    </r>
    <r>
      <rPr>
        <sz val="11"/>
        <rFont val="Calibri"/>
        <family val="2"/>
      </rPr>
      <t xml:space="preserve"> button. </t>
    </r>
  </si>
  <si>
    <r>
      <t xml:space="preserve">Click on the </t>
    </r>
    <r>
      <rPr>
        <b/>
        <sz val="11"/>
        <rFont val="Calibri"/>
        <family val="2"/>
      </rPr>
      <t>"Options"</t>
    </r>
    <r>
      <rPr>
        <sz val="11"/>
        <rFont val="Calibri"/>
        <family val="2"/>
      </rPr>
      <t xml:space="preserve"> button. The resulting dialog box could be </t>
    </r>
    <r>
      <rPr>
        <b/>
        <sz val="11"/>
        <rFont val="Calibri"/>
        <family val="2"/>
      </rPr>
      <t>"Security Alert - Macros &amp; ActiveX"</t>
    </r>
    <r>
      <rPr>
        <sz val="11"/>
        <rFont val="Calibri"/>
        <family val="2"/>
      </rPr>
      <t xml:space="preserve"> or </t>
    </r>
    <r>
      <rPr>
        <b/>
        <sz val="11"/>
        <rFont val="Calibri"/>
        <family val="2"/>
      </rPr>
      <t>"Microsoft Office Excel Security Notice."</t>
    </r>
    <r>
      <rPr>
        <sz val="11"/>
        <rFont val="Calibri"/>
        <family val="2"/>
      </rPr>
      <t xml:space="preserve"> You will need to click on either </t>
    </r>
    <r>
      <rPr>
        <b/>
        <sz val="11"/>
        <rFont val="Calibri"/>
        <family val="2"/>
      </rPr>
      <t>"Enable this content"</t>
    </r>
    <r>
      <rPr>
        <sz val="11"/>
        <rFont val="Calibri"/>
        <family val="2"/>
      </rPr>
      <t xml:space="preserve"> or</t>
    </r>
    <r>
      <rPr>
        <b/>
        <sz val="11"/>
        <rFont val="Calibri"/>
        <family val="2"/>
      </rPr>
      <t xml:space="preserve"> "Enable Macros"</t>
    </r>
    <r>
      <rPr>
        <sz val="11"/>
        <rFont val="Calibri"/>
        <family val="2"/>
      </rPr>
      <t>, repsectively.</t>
    </r>
  </si>
  <si>
    <t>Otherwise, if you saw neither the security notification nor the user input forms for the tool, you may need to further adjust your security settings.</t>
  </si>
  <si>
    <r>
      <t>You can change the macro security settings in the Trust Center. [</t>
    </r>
    <r>
      <rPr>
        <b/>
        <sz val="11"/>
        <rFont val="Calibri"/>
        <family val="2"/>
      </rPr>
      <t>Microsoft Office</t>
    </r>
    <r>
      <rPr>
        <sz val="11"/>
        <rFont val="Calibri"/>
        <family val="2"/>
      </rPr>
      <t xml:space="preserve"> button, </t>
    </r>
    <r>
      <rPr>
        <b/>
        <sz val="11"/>
        <rFont val="Calibri"/>
        <family val="2"/>
      </rPr>
      <t>Excel Options</t>
    </r>
    <r>
      <rPr>
        <sz val="11"/>
        <rFont val="Calibri"/>
        <family val="2"/>
      </rPr>
      <t xml:space="preserve"> button, </t>
    </r>
    <r>
      <rPr>
        <b/>
        <sz val="11"/>
        <rFont val="Calibri"/>
        <family val="2"/>
      </rPr>
      <t>Trust Center</t>
    </r>
    <r>
      <rPr>
        <sz val="11"/>
        <rFont val="Calibri"/>
        <family val="2"/>
      </rPr>
      <t xml:space="preserve"> category, </t>
    </r>
    <r>
      <rPr>
        <b/>
        <sz val="11"/>
        <rFont val="Calibri"/>
        <family val="2"/>
      </rPr>
      <t>Trust Center Settings</t>
    </r>
    <r>
      <rPr>
        <sz val="11"/>
        <rFont val="Calibri"/>
        <family val="2"/>
      </rPr>
      <t xml:space="preserve"> button, </t>
    </r>
    <r>
      <rPr>
        <b/>
        <sz val="11"/>
        <rFont val="Calibri"/>
        <family val="2"/>
      </rPr>
      <t>Macro Settings</t>
    </r>
    <r>
      <rPr>
        <sz val="11"/>
        <rFont val="Calibri"/>
        <family val="2"/>
      </rPr>
      <t xml:space="preserve"> category.] Any macro setting changes made in Excel apply only to Excel and not to other Office programs.</t>
    </r>
  </si>
  <si>
    <r>
      <t xml:space="preserve">- </t>
    </r>
    <r>
      <rPr>
        <b/>
        <sz val="11"/>
        <rFont val="Calibri"/>
        <family val="2"/>
      </rPr>
      <t>Enable all macros</t>
    </r>
    <r>
      <rPr>
        <sz val="11"/>
        <rFont val="Calibri"/>
        <family val="2"/>
      </rPr>
      <t xml:space="preserve"> (not recommended): This makes your computer vulnerable to potentially malicious code.</t>
    </r>
  </si>
  <si>
    <r>
      <t xml:space="preserve">- </t>
    </r>
    <r>
      <rPr>
        <b/>
        <sz val="11"/>
        <rFont val="Calibri"/>
        <family val="2"/>
      </rPr>
      <t>Disable all macros with notification</t>
    </r>
    <r>
      <rPr>
        <sz val="11"/>
        <rFont val="Calibri"/>
        <family val="2"/>
      </rPr>
      <t xml:space="preserve"> (default): Provides a security alert that macros are present in the Excel file. You should choose to enable them for this Analog Devices tool.</t>
    </r>
  </si>
  <si>
    <r>
      <t xml:space="preserve">- </t>
    </r>
    <r>
      <rPr>
        <b/>
        <sz val="11"/>
        <rFont val="Calibri"/>
        <family val="2"/>
      </rPr>
      <t>Disable all macros without notification</t>
    </r>
    <r>
      <rPr>
        <sz val="11"/>
        <rFont val="Calibri"/>
        <family val="2"/>
      </rPr>
      <t>: Not recommended because this design tool will not work.</t>
    </r>
  </si>
  <si>
    <t>Excel 2010</t>
  </si>
  <si>
    <t>Excel 2010 puts an additional layer of security features between opening a file and enabling macro content when you first open a file. However, after enabling the macro content once, Excel 2010 will not prompt you again regarding this file when you open again.</t>
  </si>
  <si>
    <r>
      <t xml:space="preserve">A red message about </t>
    </r>
    <r>
      <rPr>
        <b/>
        <sz val="11"/>
        <rFont val="Calibri"/>
        <family val="2"/>
      </rPr>
      <t>"Protected View"</t>
    </r>
    <r>
      <rPr>
        <sz val="11"/>
        <rFont val="Calibri"/>
        <family val="2"/>
      </rPr>
      <t xml:space="preserve"> may appear as your first security alert when opening this tool.</t>
    </r>
  </si>
  <si>
    <t xml:space="preserve">In order to use this design tool, you need to: </t>
  </si>
  <si>
    <r>
      <t xml:space="preserve">- Click on the </t>
    </r>
    <r>
      <rPr>
        <b/>
        <sz val="11"/>
        <rFont val="Calibri"/>
        <family val="2"/>
      </rPr>
      <t>"Protected View"</t>
    </r>
    <r>
      <rPr>
        <sz val="11"/>
        <rFont val="Calibri"/>
        <family val="2"/>
      </rPr>
      <t xml:space="preserve"> link in the red  warning message.</t>
    </r>
  </si>
  <si>
    <r>
      <t xml:space="preserve">- Click on the </t>
    </r>
    <r>
      <rPr>
        <b/>
        <sz val="11"/>
        <rFont val="Calibri"/>
        <family val="2"/>
      </rPr>
      <t>"Edit Anyway"</t>
    </r>
    <r>
      <rPr>
        <sz val="11"/>
        <rFont val="Calibri"/>
        <family val="2"/>
      </rPr>
      <t xml:space="preserve"> button from that </t>
    </r>
    <r>
      <rPr>
        <b/>
        <sz val="11"/>
        <rFont val="Calibri"/>
        <family val="2"/>
      </rPr>
      <t>File</t>
    </r>
    <r>
      <rPr>
        <sz val="11"/>
        <rFont val="Calibri"/>
        <family val="2"/>
      </rPr>
      <t xml:space="preserve"> tab.</t>
    </r>
  </si>
  <si>
    <r>
      <t xml:space="preserve">- Click on links in the </t>
    </r>
    <r>
      <rPr>
        <b/>
        <sz val="11"/>
        <rFont val="Calibri"/>
        <family val="2"/>
      </rPr>
      <t>Enable Content</t>
    </r>
    <r>
      <rPr>
        <sz val="11"/>
        <rFont val="Calibri"/>
        <family val="2"/>
      </rPr>
      <t xml:space="preserve"> button in the message bar. [Assumes </t>
    </r>
    <r>
      <rPr>
        <b/>
        <sz val="11"/>
        <rFont val="Calibri"/>
        <family val="2"/>
      </rPr>
      <t>Disable all macros with notification</t>
    </r>
    <r>
      <rPr>
        <sz val="11"/>
        <rFont val="Calibri"/>
        <family val="2"/>
      </rPr>
      <t>] .</t>
    </r>
  </si>
  <si>
    <r>
      <t xml:space="preserve">- The file will be </t>
    </r>
    <r>
      <rPr>
        <b/>
        <sz val="11"/>
        <rFont val="Calibri"/>
        <family val="2"/>
      </rPr>
      <t>"read only"</t>
    </r>
    <r>
      <rPr>
        <sz val="11"/>
        <rFont val="Calibri"/>
        <family val="2"/>
      </rPr>
      <t>, so any changes made will need to be saved under a different file name.</t>
    </r>
  </si>
  <si>
    <r>
      <t xml:space="preserve">While in the </t>
    </r>
    <r>
      <rPr>
        <b/>
        <sz val="11"/>
        <rFont val="Calibri"/>
        <family val="2"/>
      </rPr>
      <t>Trust Center</t>
    </r>
    <r>
      <rPr>
        <sz val="11"/>
        <rFont val="Calibri"/>
        <family val="2"/>
      </rPr>
      <t xml:space="preserve">, look into the options given in the </t>
    </r>
    <r>
      <rPr>
        <b/>
        <sz val="11"/>
        <rFont val="Calibri"/>
        <family val="2"/>
      </rPr>
      <t>Protected View</t>
    </r>
    <r>
      <rPr>
        <sz val="11"/>
        <rFont val="Calibri"/>
        <family val="2"/>
      </rPr>
      <t xml:space="preserve"> category to make sure they are suitable for you.</t>
    </r>
  </si>
  <si>
    <t>Generic</t>
  </si>
  <si>
    <t>1uF, 10V, X5R</t>
  </si>
  <si>
    <t>GRM32EC80J107ME20L</t>
  </si>
  <si>
    <t>X6S</t>
  </si>
  <si>
    <t>GRM32EC80G107ME20L</t>
  </si>
  <si>
    <t>LPD5010-681</t>
  </si>
  <si>
    <t>LPD5010</t>
  </si>
  <si>
    <t>LPD5010-102</t>
  </si>
  <si>
    <t>LPD5010-152</t>
  </si>
  <si>
    <t>LPD5010-222</t>
  </si>
  <si>
    <t>LPD5010-332</t>
  </si>
  <si>
    <t>LPD5010-472</t>
  </si>
  <si>
    <t>LPD5010-562</t>
  </si>
  <si>
    <t>LPD5010-682</t>
  </si>
  <si>
    <t>LPD5010-822</t>
  </si>
  <si>
    <t>LPD5010-103</t>
  </si>
  <si>
    <t>LPD5010-153</t>
  </si>
  <si>
    <t>LPD5010-223</t>
  </si>
  <si>
    <t>LPD5010-333</t>
  </si>
  <si>
    <t>LPD5010-473</t>
  </si>
  <si>
    <t>LPD5010-683</t>
  </si>
  <si>
    <t>LPD5010-104</t>
  </si>
  <si>
    <t>LPD5010-154</t>
  </si>
  <si>
    <t>LPD5010-224</t>
  </si>
  <si>
    <t>LPD5030-102</t>
  </si>
  <si>
    <t>LPD5030</t>
  </si>
  <si>
    <t>LPD5030-152</t>
  </si>
  <si>
    <t>LPD5030-222</t>
  </si>
  <si>
    <t>LPD5030-332</t>
  </si>
  <si>
    <t>LPD5030-472</t>
  </si>
  <si>
    <t>LPD5030-562</t>
  </si>
  <si>
    <t>LPD5030-682</t>
  </si>
  <si>
    <t>LPD5030-103</t>
  </si>
  <si>
    <t>LPD5030-153</t>
  </si>
  <si>
    <t>LPD5030-223</t>
  </si>
  <si>
    <t>LPD5030-333</t>
  </si>
  <si>
    <t>LPD5030-473</t>
  </si>
  <si>
    <t>LPD5030-683</t>
  </si>
  <si>
    <t>LPD5030-104</t>
  </si>
  <si>
    <t>LPD5030-154</t>
  </si>
  <si>
    <t>LPD5030-224</t>
  </si>
  <si>
    <t>LPD5030-334</t>
  </si>
  <si>
    <t>LPD5030-474</t>
  </si>
  <si>
    <t>LPD5030-684</t>
  </si>
  <si>
    <t>LPD5030-105</t>
  </si>
  <si>
    <t>LPD6235-682</t>
  </si>
  <si>
    <t>LPD6235</t>
  </si>
  <si>
    <t>LPD6235-103</t>
  </si>
  <si>
    <t>LPD6235-223</t>
  </si>
  <si>
    <t>LPD6235-473</t>
  </si>
  <si>
    <t>LPD6235-474</t>
  </si>
  <si>
    <t>LPD6235-105</t>
  </si>
  <si>
    <t>LPD6235-155</t>
  </si>
  <si>
    <t>LPD6235-205</t>
  </si>
  <si>
    <t>MSC1278-103</t>
  </si>
  <si>
    <t>MSC1278</t>
  </si>
  <si>
    <t>MSC1278-223</t>
  </si>
  <si>
    <t>MSC1278-333</t>
  </si>
  <si>
    <t>MSC1278-473</t>
  </si>
  <si>
    <t>MSD1260T-472</t>
  </si>
  <si>
    <t>MSD1260T</t>
  </si>
  <si>
    <t>MSD1260T-562</t>
  </si>
  <si>
    <t>MSD1260T-682</t>
  </si>
  <si>
    <t>MSD1260T-822</t>
  </si>
  <si>
    <t>MSD1260T-103</t>
  </si>
  <si>
    <t>MSD1260T-123</t>
  </si>
  <si>
    <t>MSD1260T-153</t>
  </si>
  <si>
    <t>MSD1260T-183</t>
  </si>
  <si>
    <t>MSD1260T-223</t>
  </si>
  <si>
    <t>MSD1260T-273</t>
  </si>
  <si>
    <t>MSD1260T-333</t>
  </si>
  <si>
    <t>MSD1260T-393</t>
  </si>
  <si>
    <t>MSD1260T-473</t>
  </si>
  <si>
    <t>MSD1260T-563</t>
  </si>
  <si>
    <t>MSD1260T-683</t>
  </si>
  <si>
    <t>MSD1260T-823</t>
  </si>
  <si>
    <t>MSD1260T-104</t>
  </si>
  <si>
    <t>MSD1260T-124</t>
  </si>
  <si>
    <t>MSD1260T-154</t>
  </si>
  <si>
    <t>MSD1260T-184</t>
  </si>
  <si>
    <t>MSD1260T-224</t>
  </si>
  <si>
    <t>MSD1260T-274</t>
  </si>
  <si>
    <t>MSD1260T-334</t>
  </si>
  <si>
    <t>MSD1260T-394</t>
  </si>
  <si>
    <t>MSD1260T-474</t>
  </si>
  <si>
    <t>MSD1260T-564</t>
  </si>
  <si>
    <t>MSD1260T-684</t>
  </si>
  <si>
    <t>MSD1260T-824</t>
  </si>
  <si>
    <t>MSD1260T-105</t>
  </si>
  <si>
    <t>MSD1278T-472</t>
  </si>
  <si>
    <t>MSD1278T</t>
  </si>
  <si>
    <t>MSD1278T-562</t>
  </si>
  <si>
    <t>MSD1278T-682</t>
  </si>
  <si>
    <t>MSD1278T-822</t>
  </si>
  <si>
    <t>MSD1278T-103</t>
  </si>
  <si>
    <t>MSD1278T-123</t>
  </si>
  <si>
    <t>MSD1278T-153</t>
  </si>
  <si>
    <t>MSD1278T-183</t>
  </si>
  <si>
    <t>MSD1278T-223</t>
  </si>
  <si>
    <t>MSD1278T-273</t>
  </si>
  <si>
    <t>MSD1278T-333</t>
  </si>
  <si>
    <t>MSD1278T-393</t>
  </si>
  <si>
    <t>MSD1278T-473</t>
  </si>
  <si>
    <t>MSD1278T-563</t>
  </si>
  <si>
    <t>MSD1278T-683</t>
  </si>
  <si>
    <t>MSD1278T-823</t>
  </si>
  <si>
    <t>MSD1278T-104</t>
  </si>
  <si>
    <t>MSD1278T-124</t>
  </si>
  <si>
    <t>MSD1278T-154</t>
  </si>
  <si>
    <t>MSD1278T-184</t>
  </si>
  <si>
    <t>MSD1278T-224</t>
  </si>
  <si>
    <t>MSD1278T-274</t>
  </si>
  <si>
    <t>MSD1278T-334</t>
  </si>
  <si>
    <t>MSD1278T-394</t>
  </si>
  <si>
    <t>MSD1278T-474</t>
  </si>
  <si>
    <t>MSD1278T-564</t>
  </si>
  <si>
    <t>MSD1278T-684</t>
  </si>
  <si>
    <t>MSD1278T-824</t>
  </si>
  <si>
    <t>MSD1278T-105</t>
  </si>
  <si>
    <t>MSD7342</t>
  </si>
  <si>
    <t>PFD2015-102</t>
  </si>
  <si>
    <t>PFD2015</t>
  </si>
  <si>
    <t>PFD2015-122</t>
  </si>
  <si>
    <t>PFD2015-182</t>
  </si>
  <si>
    <t>PFD2015-272</t>
  </si>
  <si>
    <t>PFD2015-332</t>
  </si>
  <si>
    <t>PFD2015-472</t>
  </si>
  <si>
    <t>PFD2015-682</t>
  </si>
  <si>
    <t>PFD2015-822</t>
  </si>
  <si>
    <t>PFD2015-103</t>
  </si>
  <si>
    <t>CSD16327Q3</t>
  </si>
  <si>
    <t>64.9 kOhms</t>
  </si>
  <si>
    <t>16.2 kOhms</t>
  </si>
  <si>
    <t>C3225X7R1E475K</t>
  </si>
  <si>
    <t>C3216X7R1E105K/1.60</t>
  </si>
  <si>
    <t>C2012X7R1C105K/1.25</t>
  </si>
  <si>
    <t>C3225X7R1H105K/2.00</t>
  </si>
  <si>
    <t>C3225X7R1H225K/2.00</t>
  </si>
  <si>
    <t>C1608X5R0J106M</t>
  </si>
  <si>
    <t>C1608X5R0J475K/0.80</t>
  </si>
  <si>
    <t>C3216X7R2A105K</t>
  </si>
  <si>
    <t>C2012X5R1A475K/1.25</t>
  </si>
  <si>
    <t>C2012X5R1C475K</t>
  </si>
  <si>
    <t>C2012X5R1C475M</t>
  </si>
  <si>
    <t>C3216X5R0J226M/1.60</t>
  </si>
  <si>
    <t>C2012X5R0J106M</t>
  </si>
  <si>
    <t>C3216X5R1C106M/1.60</t>
  </si>
  <si>
    <t>C3216X7R1C106M</t>
  </si>
  <si>
    <t>C3225X5R0J476M</t>
  </si>
  <si>
    <t>C3225X7R1E106M</t>
  </si>
  <si>
    <t>C3225X5R1C106M</t>
  </si>
  <si>
    <t>C2012X5R1A226M/0.85</t>
  </si>
  <si>
    <t>C2012X5R1A226M/1.25</t>
  </si>
  <si>
    <t>C2012X5R1C226M</t>
  </si>
  <si>
    <t>C1608X5R0J475K/0.50</t>
  </si>
  <si>
    <t>C1608X5R1C105K</t>
  </si>
  <si>
    <t>C2012X5R1A475K/0.85</t>
  </si>
  <si>
    <t>C2012X5R1C225K/1.25</t>
  </si>
  <si>
    <t>C2012X5R1E105K/0.85</t>
  </si>
  <si>
    <t>C2012X5R1E105K/1.25</t>
  </si>
  <si>
    <t>C2012X7R1C105K/0.85</t>
  </si>
  <si>
    <t>C3216X5R0J226M/0.85</t>
  </si>
  <si>
    <t>C3216X7R1E105K/0.85</t>
  </si>
  <si>
    <t>C3225X5R1E106M</t>
  </si>
  <si>
    <t>C3225X7R1H105K/1.60</t>
  </si>
  <si>
    <t>C3225X7R1H225K/2.50</t>
  </si>
  <si>
    <t>FDMC8651</t>
  </si>
  <si>
    <t>Renesas</t>
  </si>
  <si>
    <t>UPA622TT</t>
  </si>
  <si>
    <t>RJK1051DPB</t>
  </si>
  <si>
    <t>LFPAK</t>
  </si>
  <si>
    <t>Out of Range Capacitors not to be loaded (missing info or old or else)</t>
  </si>
  <si>
    <t>RFS1317-273KL</t>
  </si>
  <si>
    <t>RFS1317</t>
  </si>
  <si>
    <t>RFS1317-333KL</t>
  </si>
  <si>
    <t>RFS1317-473KL</t>
  </si>
  <si>
    <t>RFS1317-683KL</t>
  </si>
  <si>
    <t>RFS1317-823KL</t>
  </si>
  <si>
    <t>RFS1317-104KL</t>
  </si>
  <si>
    <t>RFS1317-124KL</t>
  </si>
  <si>
    <t>RFS1317-154KL</t>
  </si>
  <si>
    <t>RFS1317-184KL</t>
  </si>
  <si>
    <t>RFS1317-224KL</t>
  </si>
  <si>
    <t>RFS1317-274KL</t>
  </si>
  <si>
    <t>RFS1317-334KL</t>
  </si>
  <si>
    <t>RFS1317-394KL</t>
  </si>
  <si>
    <t>RFS1317-474KL</t>
  </si>
  <si>
    <t>RFS1317-564KL</t>
  </si>
  <si>
    <t>RFS1317-684KL</t>
  </si>
  <si>
    <t>RFS1317-824KL</t>
  </si>
  <si>
    <t>RFS1317-105KL</t>
  </si>
  <si>
    <t>RFS1317-125KL</t>
  </si>
  <si>
    <t>RFS1317-155KL</t>
  </si>
  <si>
    <t>RFS1317-185KL</t>
  </si>
  <si>
    <t>RFS1317-225KL</t>
  </si>
  <si>
    <t>RFS1317-275KL</t>
  </si>
  <si>
    <t>RFS1317-335KL</t>
  </si>
  <si>
    <t>RFS1317-395KL</t>
  </si>
  <si>
    <t>RFS1317-475KL</t>
  </si>
  <si>
    <t>RFS1317-565KL</t>
  </si>
  <si>
    <t>RFS1317-685KL</t>
  </si>
  <si>
    <t>RFS1317-825KL</t>
  </si>
  <si>
    <t>RFS1317-106KL</t>
  </si>
  <si>
    <t>VER2923-332KL</t>
  </si>
  <si>
    <t>VER2923</t>
  </si>
  <si>
    <t>VER2923-472KL</t>
  </si>
  <si>
    <t>VER2923-682 KL</t>
  </si>
  <si>
    <t>VER2923-103KL</t>
  </si>
  <si>
    <t>VER2923-153KL</t>
  </si>
  <si>
    <t>VER2923-223 KL</t>
  </si>
  <si>
    <t>VER2923-333KL</t>
  </si>
  <si>
    <t>25HVH330M</t>
  </si>
  <si>
    <t>35HVH220M</t>
  </si>
  <si>
    <t>10 x 12.5</t>
  </si>
  <si>
    <t>40HVH120M</t>
  </si>
  <si>
    <t>50HVH82M</t>
  </si>
  <si>
    <t>63HVH33MS</t>
  </si>
  <si>
    <t>63HVH47M</t>
  </si>
  <si>
    <t>63HVH56M</t>
  </si>
  <si>
    <t>25HVP68M</t>
  </si>
  <si>
    <t>35HVP47M</t>
  </si>
  <si>
    <t>50HVP15M</t>
  </si>
  <si>
    <t>63HVP10M</t>
  </si>
  <si>
    <t>25HVP150M</t>
  </si>
  <si>
    <t>35HVP100M</t>
  </si>
  <si>
    <t>50HVP33M</t>
  </si>
  <si>
    <t>63HVP22M</t>
  </si>
  <si>
    <t>63HVP33MS</t>
  </si>
  <si>
    <t>100HVP10M</t>
  </si>
  <si>
    <t>25HVP270M</t>
  </si>
  <si>
    <t>35HVP150M</t>
  </si>
  <si>
    <t>50HVP56M</t>
  </si>
  <si>
    <t>63HVP33M</t>
  </si>
  <si>
    <t>80HVP12M</t>
  </si>
  <si>
    <t>25HVP330M</t>
  </si>
  <si>
    <t>35HVP220M</t>
  </si>
  <si>
    <t>50HVP82M</t>
  </si>
  <si>
    <t>63HVP56M</t>
  </si>
  <si>
    <t>XAL1580-401MEB</t>
  </si>
  <si>
    <t>XAL1580</t>
  </si>
  <si>
    <t>XAL1580-741MEB</t>
  </si>
  <si>
    <t>XAL1580-102MEB</t>
  </si>
  <si>
    <t>XAL1580-132MEB</t>
  </si>
  <si>
    <t>XAL1580-182MEB</t>
  </si>
  <si>
    <t>XAL1580-202MEB</t>
  </si>
  <si>
    <t>XAL1580-302MEB</t>
  </si>
  <si>
    <t>XAL1580-452MEB</t>
  </si>
  <si>
    <t>XAL1580-532MEB</t>
  </si>
  <si>
    <t>XAL1580-612MEB</t>
  </si>
  <si>
    <t>XAL7030-161MEB</t>
  </si>
  <si>
    <t>XAL7030</t>
  </si>
  <si>
    <t>XAL7030-301MEB</t>
  </si>
  <si>
    <t>XAL7030-601MEB</t>
  </si>
  <si>
    <t>XAL7030-102MEB</t>
  </si>
  <si>
    <t>XAL7030-152MEB</t>
  </si>
  <si>
    <t>XAL7030-222MEB</t>
  </si>
  <si>
    <t>XAL7030-332MEB</t>
  </si>
  <si>
    <t>XAL7030-472MEB</t>
  </si>
  <si>
    <t>XAL7030-562MEB</t>
  </si>
  <si>
    <t>XAL7030-682MEB</t>
  </si>
  <si>
    <t>XAL7030-822MEB</t>
  </si>
  <si>
    <t>XFL2005-151MEB</t>
  </si>
  <si>
    <t>XFL2005</t>
  </si>
  <si>
    <t>XFL2005-221MEB</t>
  </si>
  <si>
    <t>XFL2005-331MEB</t>
  </si>
  <si>
    <t>XFL2005-471MEB</t>
  </si>
  <si>
    <t>XFL2005-681MEB</t>
  </si>
  <si>
    <t>XFL3010-153MEB</t>
  </si>
  <si>
    <t>XFL3010-223MEB</t>
  </si>
  <si>
    <t>XFL3010-333MEB</t>
  </si>
  <si>
    <t>XFL3010-393MEB</t>
  </si>
  <si>
    <t>XFL3010-473MEB</t>
  </si>
  <si>
    <t>XFL3010-563MEB</t>
  </si>
  <si>
    <t>XFL3010-683MEB</t>
  </si>
  <si>
    <t>XFL3010-823MEB</t>
  </si>
  <si>
    <t>XFL3012-153MEB</t>
  </si>
  <si>
    <t>XFL3012-223MEB</t>
  </si>
  <si>
    <t>XFL3012-333MEB</t>
  </si>
  <si>
    <t>XFL3012-393MEB</t>
  </si>
  <si>
    <t>XFL3012-473MEB</t>
  </si>
  <si>
    <t>XFL3012-563MEB</t>
  </si>
  <si>
    <t>XFL3012-683MEB</t>
  </si>
  <si>
    <t>XFL3012-823MEB</t>
  </si>
  <si>
    <t>XFL3012-104MEB</t>
  </si>
  <si>
    <t>XFL3012-224MEB</t>
  </si>
  <si>
    <t>XFL4012-121MEB</t>
  </si>
  <si>
    <t>XFL4012</t>
  </si>
  <si>
    <t>XFL4012-251MEB</t>
  </si>
  <si>
    <t>XFL4012-471MEB</t>
  </si>
  <si>
    <t>XFL4012-601MEB</t>
  </si>
  <si>
    <t>MSD1583-103</t>
  </si>
  <si>
    <t>MSD1583</t>
  </si>
  <si>
    <t>MSD1583-123</t>
  </si>
  <si>
    <t>MSD1583-153</t>
  </si>
  <si>
    <t>MSD1583-183</t>
  </si>
  <si>
    <t>MSD1583-223</t>
  </si>
  <si>
    <t>MSD1583-333</t>
  </si>
  <si>
    <t>MSD1583-473</t>
  </si>
  <si>
    <t>MSD1583-683</t>
  </si>
  <si>
    <t>MSD1583-104</t>
  </si>
  <si>
    <t>MSD1583-154</t>
  </si>
  <si>
    <t>MSD1583-224</t>
  </si>
  <si>
    <t>MSD1583-474</t>
  </si>
  <si>
    <t>MSD1583-105</t>
  </si>
  <si>
    <t xml:space="preserve">CSD16321Q5C </t>
  </si>
  <si>
    <t>FDMC8200S top</t>
  </si>
  <si>
    <t>FDMC8200S bot</t>
  </si>
  <si>
    <t>8.28.12</t>
  </si>
  <si>
    <t>FDMS3615S top</t>
  </si>
  <si>
    <t>FDMS3615S bot</t>
  </si>
  <si>
    <t>FDMS3624S top</t>
  </si>
  <si>
    <t>FDMS3624S bot</t>
  </si>
  <si>
    <t>FDMS7608S top</t>
  </si>
  <si>
    <t>FDMS7608S bot</t>
  </si>
  <si>
    <t>8.30.12</t>
  </si>
  <si>
    <t>IRLH6224PbF</t>
  </si>
  <si>
    <t>FDMS8020</t>
  </si>
  <si>
    <t>9.14.12</t>
  </si>
  <si>
    <t>FDMS8025S</t>
  </si>
  <si>
    <t>9.20.12</t>
  </si>
  <si>
    <t>FDMS8558S</t>
  </si>
  <si>
    <t>ADP505x Multi Channel Buck Designer</t>
  </si>
  <si>
    <t>Interface 
1 = Checkbox
2 = Pulldown
3 = Text Box
4 = Label</t>
  </si>
  <si>
    <t>BS1 (1)
Voltage operating conditons</t>
  </si>
  <si>
    <t>Flyover Messages for BS1</t>
  </si>
  <si>
    <t>SP_BS1_flyover</t>
  </si>
  <si>
    <t>BS1</t>
  </si>
  <si>
    <t>BS2</t>
  </si>
  <si>
    <t>SP_BS2_flyover</t>
  </si>
  <si>
    <t>Iout2</t>
  </si>
  <si>
    <t>Vout3</t>
  </si>
  <si>
    <t>Iout3</t>
  </si>
  <si>
    <t>Vout4</t>
  </si>
  <si>
    <t>Iout4</t>
  </si>
  <si>
    <t>Source</t>
  </si>
  <si>
    <t>SP_Rail_Src</t>
  </si>
  <si>
    <t>External</t>
  </si>
  <si>
    <t>Design Criteria</t>
  </si>
  <si>
    <t>Ambient Temp (max)</t>
  </si>
  <si>
    <t>Deg C</t>
  </si>
  <si>
    <t>Same as Rail 1</t>
  </si>
  <si>
    <t>Q1</t>
  </si>
  <si>
    <t>Cin1</t>
  </si>
  <si>
    <t>Ren11</t>
  </si>
  <si>
    <t>Ren21</t>
  </si>
  <si>
    <t>Rlim1</t>
  </si>
  <si>
    <t>Rss11</t>
  </si>
  <si>
    <t>Rss21</t>
  </si>
  <si>
    <t>Rf11</t>
  </si>
  <si>
    <t>Rf21</t>
  </si>
  <si>
    <t>L2</t>
  </si>
  <si>
    <t>Ren12</t>
  </si>
  <si>
    <t>Ren22</t>
  </si>
  <si>
    <t>Rlim2</t>
  </si>
  <si>
    <t>Rf12</t>
  </si>
  <si>
    <t>Rf22</t>
  </si>
  <si>
    <t>Cin2</t>
  </si>
  <si>
    <t>L3</t>
  </si>
  <si>
    <t>Cin3</t>
  </si>
  <si>
    <t>Cout3</t>
  </si>
  <si>
    <t>Cbst3</t>
  </si>
  <si>
    <t>Ren13</t>
  </si>
  <si>
    <t>Ren23</t>
  </si>
  <si>
    <t>Rf13</t>
  </si>
  <si>
    <t>Rf23</t>
  </si>
  <si>
    <t>L4</t>
  </si>
  <si>
    <t>Cout4</t>
  </si>
  <si>
    <t>Cbst4</t>
  </si>
  <si>
    <t>Ren14</t>
  </si>
  <si>
    <t>Rf14</t>
  </si>
  <si>
    <t>Rf24</t>
  </si>
  <si>
    <t>Cin5</t>
  </si>
  <si>
    <t>Cout5</t>
  </si>
  <si>
    <t>Ren15</t>
  </si>
  <si>
    <t>Ren25</t>
  </si>
  <si>
    <t>Ren24</t>
  </si>
  <si>
    <t>Cvreg</t>
  </si>
  <si>
    <t>Cv</t>
  </si>
  <si>
    <t>Rpgd</t>
  </si>
  <si>
    <t>J11</t>
  </si>
  <si>
    <t>J12</t>
  </si>
  <si>
    <t>J13</t>
  </si>
  <si>
    <t>Ra0</t>
  </si>
  <si>
    <t>J14</t>
  </si>
  <si>
    <t>Rf15</t>
  </si>
  <si>
    <t>Rf25</t>
  </si>
  <si>
    <t>Cc11</t>
  </si>
  <si>
    <t>Rc11</t>
  </si>
  <si>
    <t>Cc12</t>
  </si>
  <si>
    <t>Rc12</t>
  </si>
  <si>
    <t>Cc13</t>
  </si>
  <si>
    <t>Rc13</t>
  </si>
  <si>
    <t>Cc14</t>
  </si>
  <si>
    <t>Rc14</t>
  </si>
  <si>
    <t>SP_Data_Feataure</t>
  </si>
  <si>
    <t>SP_data_Feature</t>
  </si>
  <si>
    <t>tamb</t>
  </si>
  <si>
    <t>design</t>
  </si>
  <si>
    <t>vinmin1</t>
  </si>
  <si>
    <t>vinmax1</t>
  </si>
  <si>
    <t>vout1</t>
  </si>
  <si>
    <t>source2</t>
  </si>
  <si>
    <t>vinmin2</t>
  </si>
  <si>
    <t>vinmax2</t>
  </si>
  <si>
    <t>vout2</t>
  </si>
  <si>
    <t>source3</t>
  </si>
  <si>
    <t>vinmin3</t>
  </si>
  <si>
    <t>vinmax3</t>
  </si>
  <si>
    <t>vout3</t>
  </si>
  <si>
    <t>source4</t>
  </si>
  <si>
    <t>vinmin4</t>
  </si>
  <si>
    <t>vinmax4</t>
  </si>
  <si>
    <t>vout4</t>
  </si>
  <si>
    <t>source5</t>
  </si>
  <si>
    <t>vout5</t>
  </si>
  <si>
    <t>Vout5</t>
  </si>
  <si>
    <t>Iout5</t>
  </si>
  <si>
    <t>vinmin5</t>
  </si>
  <si>
    <t>vinmax5</t>
  </si>
  <si>
    <t>parallel</t>
  </si>
  <si>
    <t>VoutRipple3</t>
  </si>
  <si>
    <t>IoutStep3</t>
  </si>
  <si>
    <t>VoutStep3</t>
  </si>
  <si>
    <t>SoftStartTime3</t>
  </si>
  <si>
    <t>uvlo_enable3</t>
  </si>
  <si>
    <t>ext_rail3</t>
  </si>
  <si>
    <t>UVLO3</t>
  </si>
  <si>
    <t>HYST3</t>
  </si>
  <si>
    <t>VoutRipple4</t>
  </si>
  <si>
    <t>IoutStep4</t>
  </si>
  <si>
    <t>VoutStep4</t>
  </si>
  <si>
    <t>SoftStartTime4</t>
  </si>
  <si>
    <t>uvlo_enable4</t>
  </si>
  <si>
    <t>ext_rail4</t>
  </si>
  <si>
    <t>UVLO4</t>
  </si>
  <si>
    <t>HYST4</t>
  </si>
  <si>
    <t>uvlo_enable5</t>
  </si>
  <si>
    <t>ext_rail5</t>
  </si>
  <si>
    <t>UVLO5</t>
  </si>
  <si>
    <t>HYST5</t>
  </si>
  <si>
    <t>Displays when chip will turn off</t>
  </si>
  <si>
    <t>Soft start time for Channel 1 and Channel2</t>
  </si>
  <si>
    <t>Soft start time for Channel 3 and Channel 4</t>
  </si>
  <si>
    <t>Voltage on enable input that rail will be enabled.</t>
  </si>
  <si>
    <t>Cout Channel3</t>
  </si>
  <si>
    <t>Cout Channel4</t>
  </si>
  <si>
    <t>Advanced Setting (BS2)</t>
  </si>
  <si>
    <t>ic_select</t>
  </si>
  <si>
    <t>3.2mm x 2.5mm x 1.6mm</t>
  </si>
  <si>
    <t>1.5uF, 16V, 8mΩ</t>
  </si>
  <si>
    <t>23.2 kOhms</t>
  </si>
  <si>
    <t>34.8 kOhms</t>
  </si>
  <si>
    <t>Specification</t>
  </si>
  <si>
    <t>Comments</t>
  </si>
  <si>
    <t xml:space="preserve">  Tja</t>
  </si>
  <si>
    <t>Neg_Current_Limit</t>
  </si>
  <si>
    <t>UVLOfalling_typ</t>
  </si>
  <si>
    <t>FET1_Rdson_term4</t>
  </si>
  <si>
    <t>FET1_RDSon_max</t>
  </si>
  <si>
    <t>FET1_Rdson_typ</t>
  </si>
  <si>
    <t>Rdrvr_source_typ</t>
  </si>
  <si>
    <t>Rdrvr_source_max</t>
  </si>
  <si>
    <t>Rdrvr_sink_typ</t>
  </si>
  <si>
    <t>Rdrvr_sink_max</t>
  </si>
  <si>
    <t>Cgs_FET1</t>
  </si>
  <si>
    <t>Cgd_FET1</t>
  </si>
  <si>
    <t>Cds_FET1</t>
  </si>
  <si>
    <t>Vth_FET1</t>
  </si>
  <si>
    <t>Rgate_FET1</t>
  </si>
  <si>
    <t>Vcomp_offset</t>
  </si>
  <si>
    <t>PFM_Threshold</t>
  </si>
  <si>
    <t>Part_Number</t>
  </si>
  <si>
    <t>Released</t>
  </si>
  <si>
    <t>Internal_Low_Side_FET</t>
  </si>
  <si>
    <t>Board_Select</t>
  </si>
  <si>
    <t>16-Lead TSSOP</t>
  </si>
  <si>
    <t>FET2_Rdson_term4</t>
  </si>
  <si>
    <t>FET2_RDSon_max</t>
  </si>
  <si>
    <t>FET2_Rdson_typ</t>
  </si>
  <si>
    <t>Current_Spec</t>
  </si>
  <si>
    <t>max_temp</t>
  </si>
  <si>
    <t>Rgate_FET2</t>
  </si>
  <si>
    <t>Cgs_FET2</t>
  </si>
  <si>
    <t>Cgd_FET2</t>
  </si>
  <si>
    <t>Cds_FET2</t>
  </si>
  <si>
    <t>Rail1</t>
  </si>
  <si>
    <t>Rail5</t>
  </si>
  <si>
    <t>Rail3</t>
  </si>
  <si>
    <t>Rail4</t>
  </si>
  <si>
    <t>UVLOrising_typ</t>
  </si>
  <si>
    <t>Vdrvr_FET1</t>
  </si>
  <si>
    <t>Vdrvr_FET2</t>
  </si>
  <si>
    <t>Vth_FET2</t>
  </si>
  <si>
    <t>ADP5050</t>
  </si>
  <si>
    <t>ADP5051</t>
  </si>
  <si>
    <t>ADP5052</t>
  </si>
  <si>
    <t>ADP5053</t>
  </si>
  <si>
    <t>Fixed_Output_V_low</t>
  </si>
  <si>
    <t>Fixed_Output_V_high</t>
  </si>
  <si>
    <t>Number_Channels</t>
  </si>
  <si>
    <t>I2C</t>
  </si>
  <si>
    <t>FET2_Rdson_term2</t>
  </si>
  <si>
    <t xml:space="preserve"> FET2_RDSon_term3</t>
  </si>
  <si>
    <t>FET2_RDSon_term1</t>
  </si>
  <si>
    <t>FET1_Rdson_term2</t>
  </si>
  <si>
    <t>FET1_RDSon_term1</t>
  </si>
  <si>
    <t>Max_minOffTime</t>
  </si>
  <si>
    <t>Vref_typ</t>
  </si>
  <si>
    <t>Vref_max</t>
  </si>
  <si>
    <t>Enable_Vcompare_high</t>
  </si>
  <si>
    <t>Enable_Vcompare_low</t>
  </si>
  <si>
    <t>Gm_min</t>
  </si>
  <si>
    <t>Gm_typ</t>
  </si>
  <si>
    <t>Gm_max</t>
  </si>
  <si>
    <t>Freq_res_K</t>
  </si>
  <si>
    <t>Freq_res_Power</t>
  </si>
  <si>
    <t>Fsw_max</t>
  </si>
  <si>
    <t>Fsw_min</t>
  </si>
  <si>
    <t>FET1_RDSon_term3</t>
  </si>
  <si>
    <t>Ri_max</t>
  </si>
  <si>
    <t>Ri_typ</t>
  </si>
  <si>
    <t>Ri_min</t>
  </si>
  <si>
    <t>Freq_tol</t>
  </si>
  <si>
    <t>Vref_min</t>
  </si>
  <si>
    <t>Max_minOnTime</t>
  </si>
  <si>
    <t>IQ_typ</t>
  </si>
  <si>
    <t>IQ_max</t>
  </si>
  <si>
    <t>ILimit_low</t>
  </si>
  <si>
    <t>ILimit_mid</t>
  </si>
  <si>
    <t>ILimit_high</t>
  </si>
  <si>
    <t>set all three the same at process min if single setting</t>
  </si>
  <si>
    <t>Vramp_gain</t>
  </si>
  <si>
    <t>Rtop</t>
  </si>
  <si>
    <t xml:space="preserve">Rbottom </t>
  </si>
  <si>
    <t>SS12 Pin</t>
  </si>
  <si>
    <t>SS34</t>
  </si>
  <si>
    <t>ch1</t>
  </si>
  <si>
    <t>ch2</t>
  </si>
  <si>
    <t>ch3</t>
  </si>
  <si>
    <t>ch4</t>
  </si>
  <si>
    <t>dnp</t>
  </si>
  <si>
    <t>Soft Start data table (kOhms)</t>
  </si>
  <si>
    <t>Rss13</t>
  </si>
  <si>
    <t>Rss23</t>
  </si>
  <si>
    <t>Multi Channel Switching Regulator</t>
  </si>
  <si>
    <t>22 kOhms</t>
  </si>
  <si>
    <t>95.3 kOhms</t>
  </si>
  <si>
    <t>Rnint1</t>
  </si>
  <si>
    <t>Rnint2</t>
  </si>
  <si>
    <t>Cbulk</t>
  </si>
  <si>
    <t>min_rail3</t>
  </si>
  <si>
    <t>max_rail3</t>
  </si>
  <si>
    <t>min_rail4</t>
  </si>
  <si>
    <t>min_rail5</t>
  </si>
  <si>
    <t>max_rail5</t>
  </si>
  <si>
    <t>max_rail4</t>
  </si>
  <si>
    <t>Tiout1</t>
  </si>
  <si>
    <t>Tiout2</t>
  </si>
  <si>
    <t>Tiout4</t>
  </si>
  <si>
    <t>RENESAS</t>
  </si>
  <si>
    <t>15uH, 684mΩ, 0.6Apk</t>
  </si>
  <si>
    <t>Channel3</t>
  </si>
  <si>
    <t>Channel4</t>
  </si>
  <si>
    <t>Channel5</t>
  </si>
  <si>
    <t>Channel 3</t>
  </si>
  <si>
    <t>Channel 4</t>
  </si>
  <si>
    <t>47µF, 6.3V, 5mΩ</t>
  </si>
  <si>
    <t>60 mΩ, 1.5 Vth,20 V</t>
  </si>
  <si>
    <t>Inductor (L3)</t>
  </si>
  <si>
    <t>Inductor (L4)</t>
  </si>
  <si>
    <t>External FET (Q1)</t>
  </si>
  <si>
    <t>Thermal Performance (with all outputs at Iout max)</t>
  </si>
  <si>
    <t>22 nF, &gt;6V</t>
  </si>
  <si>
    <t xml:space="preserve">sw_t3 </t>
  </si>
  <si>
    <t>sw_t4</t>
  </si>
  <si>
    <t>dead time</t>
  </si>
  <si>
    <t>2.21 kOhms</t>
  </si>
  <si>
    <t>Actual (Max)</t>
  </si>
  <si>
    <t>0 Ohms</t>
  </si>
  <si>
    <t>69.8 kOhms</t>
  </si>
  <si>
    <t>13.3 kOhms</t>
  </si>
  <si>
    <t>Advanced Target Settings (Channel 2)</t>
  </si>
  <si>
    <t>Channel 2 Losses (at Iout max)</t>
  </si>
  <si>
    <t>Channel 4 Losses (at Iout max)</t>
  </si>
  <si>
    <t>Tiout5</t>
  </si>
  <si>
    <t>Tiout3</t>
  </si>
  <si>
    <t>Part Select</t>
  </si>
  <si>
    <t>part_select</t>
  </si>
  <si>
    <t>SP_data_part</t>
  </si>
  <si>
    <t>LDO+I2C</t>
  </si>
  <si>
    <t>POR/WDI+I2C</t>
  </si>
  <si>
    <t>LDO</t>
  </si>
  <si>
    <t>POR/WDI</t>
  </si>
  <si>
    <t>TBD Chip</t>
  </si>
  <si>
    <t>TBD Chip 2</t>
  </si>
  <si>
    <t>Features:   4 Bucks +</t>
  </si>
  <si>
    <t>Half Frequency</t>
  </si>
  <si>
    <t>halffreq1</t>
  </si>
  <si>
    <t>Channel 5 Losses (at Iout max)</t>
  </si>
  <si>
    <t>Channel 5</t>
  </si>
  <si>
    <t>POR_WDI</t>
  </si>
  <si>
    <t>Maximum Height</t>
  </si>
  <si>
    <t>halffreq3</t>
  </si>
  <si>
    <t>Overal Design Specs</t>
  </si>
  <si>
    <t>Total IC Loss</t>
  </si>
  <si>
    <t>IC Temperature</t>
  </si>
  <si>
    <t>R_Ilimit_Low</t>
  </si>
  <si>
    <t>R_Ilimit_med</t>
  </si>
  <si>
    <t>R_Ilimit_high</t>
  </si>
  <si>
    <t>Advanced Target Settings  (All Channels)</t>
  </si>
  <si>
    <t>Soft start time for Channel 1 and Channel2.</t>
  </si>
  <si>
    <t>Channel 1 may be programmed by I2C to half the switching frequency as the rest of the channels</t>
  </si>
  <si>
    <t>Channel 3 may be programmed by I2C to half the switching frequency as the rest of the channels</t>
  </si>
  <si>
    <t>Percent deviation whenan instaneous change in output load current is applied</t>
  </si>
  <si>
    <t>set to zero because it is 1/9 fsw so needs to be calculated</t>
  </si>
  <si>
    <t>labelRail1</t>
  </si>
  <si>
    <t>uvloLabel1</t>
  </si>
  <si>
    <t>uvloLabel2</t>
  </si>
  <si>
    <t>uvloLabel3</t>
  </si>
  <si>
    <t>uvloLabel4</t>
  </si>
  <si>
    <t>uvloLabel5</t>
  </si>
  <si>
    <t>UVLO Threshold</t>
  </si>
  <si>
    <t>UVLO (Rising)</t>
  </si>
  <si>
    <t>UVLO (Falling)</t>
  </si>
  <si>
    <t>Vout Ripple</t>
  </si>
  <si>
    <t>Enable/UVLO Setting</t>
  </si>
  <si>
    <t>Ccp</t>
  </si>
  <si>
    <t>internal Cc0</t>
  </si>
  <si>
    <t>Max_minOffTime_fraction</t>
  </si>
  <si>
    <t>External MOSFET (Q1)</t>
  </si>
  <si>
    <t>Typ_minOnTime</t>
  </si>
  <si>
    <t>K_For_PSM</t>
  </si>
  <si>
    <t>Dropout1</t>
  </si>
  <si>
    <t>Dropout2</t>
  </si>
  <si>
    <t>Dropout3</t>
  </si>
  <si>
    <t>curve fit, x = output voltage</t>
  </si>
  <si>
    <t>Digital Enable</t>
  </si>
  <si>
    <t>UVLO Rail</t>
  </si>
  <si>
    <t>UVLO from Rail</t>
  </si>
  <si>
    <t>not used by 505x,</t>
  </si>
  <si>
    <t>close enough above 25 C where important</t>
  </si>
  <si>
    <t>Rail_Enable2</t>
  </si>
  <si>
    <t>Rail_Enable3</t>
  </si>
  <si>
    <t>Rail_Enable4</t>
  </si>
  <si>
    <t>Rail_Enable5</t>
  </si>
  <si>
    <t>Max_Inductor_Size</t>
  </si>
  <si>
    <t>labelrail1</t>
  </si>
  <si>
    <t>rail_enable2</t>
  </si>
  <si>
    <t>rail_enable3</t>
  </si>
  <si>
    <t>rail_enable4</t>
  </si>
  <si>
    <t>rail_enable5</t>
  </si>
  <si>
    <t>Dual_FETS</t>
  </si>
  <si>
    <t>Will only allow the selection of dual FETs</t>
  </si>
  <si>
    <t>Q2</t>
  </si>
  <si>
    <t>Dual</t>
  </si>
  <si>
    <t>singles</t>
  </si>
  <si>
    <t>J15</t>
  </si>
  <si>
    <t>RD1</t>
  </si>
  <si>
    <t>RD2</t>
  </si>
  <si>
    <t>CCM_Flag</t>
  </si>
  <si>
    <t>48-Lead LFCSP</t>
  </si>
  <si>
    <t>Demo Board</t>
  </si>
  <si>
    <t xml:space="preserve">freq       </t>
  </si>
  <si>
    <t xml:space="preserve">Gain       </t>
  </si>
  <si>
    <t xml:space="preserve">Phase      </t>
  </si>
  <si>
    <t>Y</t>
  </si>
  <si>
    <t>Ic table for all the different chips available; ADI_pricing module overwrites this table mostly with just new prices, but could zap any equations</t>
  </si>
  <si>
    <t>Trick, this defaults to  whatever is active on BS1</t>
  </si>
  <si>
    <t>Trick, this defaults to  whatever is active on BS2</t>
  </si>
  <si>
    <t>Use Dual FET</t>
  </si>
  <si>
    <t>Input Current</t>
  </si>
  <si>
    <t>Approx. Total Iout5</t>
  </si>
  <si>
    <t>Approx. Total Iout4</t>
  </si>
  <si>
    <t>Approx. Total Iout3</t>
  </si>
  <si>
    <t>Approx. Total Iout2</t>
  </si>
  <si>
    <t>Evaluation PCB board pictures and layer photo graphs</t>
  </si>
  <si>
    <t>Evaluation Board Top View</t>
  </si>
  <si>
    <t>Evaluation Board Bottom View</t>
  </si>
  <si>
    <t>Evaluation Board Mid Layer 1</t>
  </si>
  <si>
    <t>Evaluation Board Mid Layer 2</t>
  </si>
  <si>
    <t>Evaluation Board Bottom Layer</t>
  </si>
  <si>
    <t>Operational Estimates (at Iout max)</t>
  </si>
  <si>
    <t>Total Iout (Including cascaded rails at max Iout)</t>
  </si>
  <si>
    <t>Rail_Enable1</t>
  </si>
  <si>
    <t>Approx. Total Iout1</t>
  </si>
  <si>
    <t>Channel 1 &amp; 2 in Parallel</t>
  </si>
  <si>
    <t>rail_enable1</t>
  </si>
  <si>
    <t>Determines which IC is used in the design.</t>
  </si>
  <si>
    <t>This is the maximum ambient temperature at which the converter needs to operate and be thermally stable.   All components used will be rated to operate at this temperature or higher.</t>
  </si>
  <si>
    <t xml:space="preserve">The tool will design the converter to be (small signal and thermally) stable at any DC load current from no load up to Iout. </t>
  </si>
  <si>
    <t>Specifies total current delivered by rail when the rail is used a source for other rails.</t>
  </si>
  <si>
    <t>The minimum input voltage at which the converter will need to operate in steady state.</t>
  </si>
  <si>
    <t xml:space="preserve">The maximum input voltage at which the converter will need to operate in steady state. </t>
  </si>
  <si>
    <t xml:space="preserve">The nominal output voltage desired.  </t>
  </si>
  <si>
    <t>Specifies where the Vin comes from.</t>
  </si>
  <si>
    <t>Determines whether or not the rail is used.</t>
  </si>
  <si>
    <t>Determines whether or not Channel 2 is parallel with Channel 1</t>
  </si>
  <si>
    <t>Selecti features of the IC, which drives the Part Selection.</t>
  </si>
  <si>
    <t>labelrail2</t>
  </si>
  <si>
    <t>labelRail2</t>
  </si>
  <si>
    <t>labelRail4</t>
  </si>
  <si>
    <t>labelRail5</t>
  </si>
  <si>
    <t>labelRail3</t>
  </si>
  <si>
    <t>not used</t>
  </si>
  <si>
    <t>100 nF, &gt;5V</t>
  </si>
  <si>
    <t>Max_Qg</t>
  </si>
  <si>
    <t>UVLO (Rising Threshold)</t>
  </si>
  <si>
    <t>UVLO (Falling Threshold)</t>
  </si>
  <si>
    <t>C3216X7R1V106M160AB</t>
  </si>
  <si>
    <t>C3216X5R1H106M160AB</t>
  </si>
  <si>
    <t>CSD86350Q5Dbot</t>
  </si>
  <si>
    <t>CSD86350Q5Dtop</t>
  </si>
  <si>
    <t>Si7232DN 1/2 Dual</t>
  </si>
  <si>
    <t>PP8-3x3Dual</t>
  </si>
  <si>
    <t>FDMA1024NZTR 1/2 Dual</t>
  </si>
  <si>
    <t>PQFN-2x2</t>
  </si>
  <si>
    <t>IRFHM8363 1/2 dual</t>
  </si>
  <si>
    <t>IRLHS6276PbF 1/2 dual</t>
  </si>
  <si>
    <t>ADP505x Buck Regulator Design Tool</t>
  </si>
  <si>
    <t>http://download.analog.com/PMP/ADP505x_BuckDesigner.zip</t>
  </si>
  <si>
    <t>Product Pages:</t>
  </si>
  <si>
    <t>1008AF-103XJLB</t>
  </si>
  <si>
    <t>Unchanged</t>
  </si>
  <si>
    <t>1008AF-112XJLB</t>
  </si>
  <si>
    <t>Status</t>
  </si>
  <si>
    <t>1008AF-132XJLB</t>
  </si>
  <si>
    <t>Corrected part number</t>
  </si>
  <si>
    <t>1008AF-152XJLB</t>
  </si>
  <si>
    <t>1008AF-192XJLB</t>
  </si>
  <si>
    <t>1008AF-222XJLB</t>
  </si>
  <si>
    <t>1008AF-272XJLB</t>
  </si>
  <si>
    <t>1008AF-332XJLB</t>
  </si>
  <si>
    <t>1008AF-392XJLB</t>
  </si>
  <si>
    <t>1008AF-472XJLB</t>
  </si>
  <si>
    <t>1008AF-582XJLB</t>
  </si>
  <si>
    <t>1008AF-682XJLB</t>
  </si>
  <si>
    <t>1008AF-822XJLB</t>
  </si>
  <si>
    <t>1008AF-901XJLB</t>
  </si>
  <si>
    <t>Price change</t>
  </si>
  <si>
    <t>DO5040H-145KLB</t>
  </si>
  <si>
    <t>Part number correction, Price changed</t>
  </si>
  <si>
    <t>DO5040H-334KLB</t>
  </si>
  <si>
    <t>DO5040H-684KLB</t>
  </si>
  <si>
    <t>EPL7040-102MEB</t>
  </si>
  <si>
    <t>EPL7040</t>
  </si>
  <si>
    <t>EPL7040-152MEB</t>
  </si>
  <si>
    <t>EPL7040-222MEB</t>
  </si>
  <si>
    <t>Added part</t>
  </si>
  <si>
    <t>EPL7040-332MEB</t>
  </si>
  <si>
    <t>EPL7040-472MEB</t>
  </si>
  <si>
    <t>EPL7040-781MEB</t>
  </si>
  <si>
    <t>LPO2506I-103LB</t>
  </si>
  <si>
    <t>LPO2506I-104LB</t>
  </si>
  <si>
    <t>LPO2506I-105LB</t>
  </si>
  <si>
    <t>Part number correction</t>
  </si>
  <si>
    <t>LPO2506I-153LB</t>
  </si>
  <si>
    <t>LPO2506I-154LB</t>
  </si>
  <si>
    <t>LPO2506I-223LB</t>
  </si>
  <si>
    <t>LPO2506I-224LB</t>
  </si>
  <si>
    <t>LPO2506I-333LB</t>
  </si>
  <si>
    <t>LPO2506I-334LB</t>
  </si>
  <si>
    <t>LPO2506I-472LB</t>
  </si>
  <si>
    <t>LPO2506I-473LB</t>
  </si>
  <si>
    <t>LPO2506I-474LB</t>
  </si>
  <si>
    <t>LPO2506I-682LB</t>
  </si>
  <si>
    <t>LPO2506I-683LB</t>
  </si>
  <si>
    <t>LPO2506I-684LB</t>
  </si>
  <si>
    <t>LPO2506I-822LB</t>
  </si>
  <si>
    <t>LPO2506O-103LB</t>
  </si>
  <si>
    <t>LPO2506O-104LB</t>
  </si>
  <si>
    <t>LPO2506O-105LB</t>
  </si>
  <si>
    <t>LPO2506O-153LB</t>
  </si>
  <si>
    <t>LPO2506O-154LB</t>
  </si>
  <si>
    <t>LPO2506O-223LB</t>
  </si>
  <si>
    <t>LPO2506O-224LB</t>
  </si>
  <si>
    <t>LPO2506O-333LB</t>
  </si>
  <si>
    <t>LPO2506O-334LB</t>
  </si>
  <si>
    <t>LPO2506O-472LB</t>
  </si>
  <si>
    <t>LPO2506O-473LB</t>
  </si>
  <si>
    <t>LPO2506O-474LB</t>
  </si>
  <si>
    <t>LPO2506O-682LB</t>
  </si>
  <si>
    <t>LPO2506O-683LB</t>
  </si>
  <si>
    <t>LPO2506O-684LB</t>
  </si>
  <si>
    <t>LPO2506O-822LB</t>
  </si>
  <si>
    <t>K2 change</t>
  </si>
  <si>
    <t>LPO4812-822MLB</t>
  </si>
  <si>
    <t>LPO4815-822MLB</t>
  </si>
  <si>
    <t>MSS1210-103MEB</t>
  </si>
  <si>
    <t>MSS1210</t>
  </si>
  <si>
    <t>MSS1210-104KEB</t>
  </si>
  <si>
    <t>MSS1210-105KEB</t>
  </si>
  <si>
    <t>MSS1210-106KEB</t>
  </si>
  <si>
    <t>MSS1210-125KEB</t>
  </si>
  <si>
    <t>MSS1210-153MEB</t>
  </si>
  <si>
    <t>MSS1210-154KEB</t>
  </si>
  <si>
    <t>MSS1210-155KEB</t>
  </si>
  <si>
    <t>MSS1210-184KEB</t>
  </si>
  <si>
    <t>MSS1210-185KEB</t>
  </si>
  <si>
    <t>MSS1210-223MEB</t>
  </si>
  <si>
    <t>MSS1210-224KEB</t>
  </si>
  <si>
    <t>MSS1210-225KEB</t>
  </si>
  <si>
    <t>MSS1210-275KEB</t>
  </si>
  <si>
    <t>MSS1210-333MEB</t>
  </si>
  <si>
    <t>MSS1210-334KEB</t>
  </si>
  <si>
    <t>MSS1210-335KEB</t>
  </si>
  <si>
    <t>MSS1210-395KEB</t>
  </si>
  <si>
    <t>MSS1210-473MEB</t>
  </si>
  <si>
    <t>MSS1210-474KEB</t>
  </si>
  <si>
    <t>MSS1210-475KEB</t>
  </si>
  <si>
    <t>MSS1210-565KEB</t>
  </si>
  <si>
    <t>MSS1210-683MEB</t>
  </si>
  <si>
    <t>MSS1210-684KEB</t>
  </si>
  <si>
    <t>MSS1210-685KEB</t>
  </si>
  <si>
    <t>MSS1210-825KEB</t>
  </si>
  <si>
    <t>Price change, K2 change</t>
  </si>
  <si>
    <t>MSS1260T-102NLB</t>
  </si>
  <si>
    <t>Part number corrected</t>
  </si>
  <si>
    <t>MSS1260T-152NLB</t>
  </si>
  <si>
    <t>MSS1260T-222NLB</t>
  </si>
  <si>
    <t>MSS1260T-332NLB</t>
  </si>
  <si>
    <t>MSS1278-142MLB</t>
  </si>
  <si>
    <t>MSS1278T-102NLB</t>
  </si>
  <si>
    <t>MSS1278T-142NLB</t>
  </si>
  <si>
    <t>MSS1278T-222NLB</t>
  </si>
  <si>
    <t>MSS1278T-272NLB</t>
  </si>
  <si>
    <t>MSS1278T-392NLB</t>
  </si>
  <si>
    <t>MSS7341-474MLB</t>
  </si>
  <si>
    <t>PFL1609-102MEU</t>
  </si>
  <si>
    <t>PFL1609</t>
  </si>
  <si>
    <t>PFL1609-222MEU</t>
  </si>
  <si>
    <t>PFL1609-471MEU</t>
  </si>
  <si>
    <t>PFL1609-472MEU</t>
  </si>
  <si>
    <t>PFL1609-561MEU</t>
  </si>
  <si>
    <t>PFL1609-681MEU</t>
  </si>
  <si>
    <t>PFL2015-102MEB</t>
  </si>
  <si>
    <t>PFL2015</t>
  </si>
  <si>
    <t>PFL2015-222MEB</t>
  </si>
  <si>
    <t>PFL2015-472MEB</t>
  </si>
  <si>
    <t>PFL2015-561MEB</t>
  </si>
  <si>
    <t>PFL2015-682MEB</t>
  </si>
  <si>
    <t>PFL2510-151MEB</t>
  </si>
  <si>
    <t>PFL2510-221MEB</t>
  </si>
  <si>
    <t>PFL2512-102MEB</t>
  </si>
  <si>
    <t>PFL2512</t>
  </si>
  <si>
    <t>PFL2512-152MEB</t>
  </si>
  <si>
    <t>PFL2512-222MEB</t>
  </si>
  <si>
    <t>PFL2512-332MEB</t>
  </si>
  <si>
    <t>PFL2512-472MEB</t>
  </si>
  <si>
    <t>PFL2512-681MEB</t>
  </si>
  <si>
    <t>PFL3215-102MEB</t>
  </si>
  <si>
    <t>PFL3215</t>
  </si>
  <si>
    <t>PFL3215-103MEB</t>
  </si>
  <si>
    <t>PFL3215-222MEB</t>
  </si>
  <si>
    <t>PFL3215-332MEB</t>
  </si>
  <si>
    <t>PFL3215-472MEB</t>
  </si>
  <si>
    <t>PFL3215-681MEB</t>
  </si>
  <si>
    <t>PFL3215-682MEB</t>
  </si>
  <si>
    <t>PFL4514-102MEB</t>
  </si>
  <si>
    <t>PFL4514</t>
  </si>
  <si>
    <t>PFL4514-103MEB</t>
  </si>
  <si>
    <t>PFL4514-153MEB</t>
  </si>
  <si>
    <t>PFL4514-222MEB</t>
  </si>
  <si>
    <t>PFL4514-223MEB</t>
  </si>
  <si>
    <t>PFL4514-472MEB</t>
  </si>
  <si>
    <t>PFL4514-682MEB</t>
  </si>
  <si>
    <t>PFL4517-102MEB</t>
  </si>
  <si>
    <t>PFL4517</t>
  </si>
  <si>
    <t>PFL4517-103MEB</t>
  </si>
  <si>
    <t>PFL4517-222MEB</t>
  </si>
  <si>
    <t>PFL4517-332MEB</t>
  </si>
  <si>
    <t>PFL4517-472MEB</t>
  </si>
  <si>
    <t>PFL4517-562MEB</t>
  </si>
  <si>
    <t>PFL4517-681MEB</t>
  </si>
  <si>
    <t>PFL4517-822MEB</t>
  </si>
  <si>
    <t>SLC1049-231MLB</t>
  </si>
  <si>
    <t>SLC1175-121MEB</t>
  </si>
  <si>
    <t>SLC1175-151MEB</t>
  </si>
  <si>
    <t>SLC1175-171MEB</t>
  </si>
  <si>
    <t>SLC1175-201MEB</t>
  </si>
  <si>
    <t>SLC1175-231MEB</t>
  </si>
  <si>
    <t>SLC1175-271MEB</t>
  </si>
  <si>
    <t>SLC1175-301MEB</t>
  </si>
  <si>
    <t>SLC1175-700MEB</t>
  </si>
  <si>
    <t>SLC7530D-101MLB</t>
  </si>
  <si>
    <t>SLC7530D</t>
  </si>
  <si>
    <t>SLC7530D-500MLB</t>
  </si>
  <si>
    <t>SLC7530D-640MLB</t>
  </si>
  <si>
    <t>SLC7530D-820MLB</t>
  </si>
  <si>
    <t>XAL1030-161MEB</t>
  </si>
  <si>
    <t>XAL1030</t>
  </si>
  <si>
    <t>XAL1030-301MEB</t>
  </si>
  <si>
    <t>XAL1030-561MEB</t>
  </si>
  <si>
    <t>XAL1030-102MEB</t>
  </si>
  <si>
    <t>XAL1060-222MEB</t>
  </si>
  <si>
    <t>XAL40XX</t>
  </si>
  <si>
    <t>XAL5020-122MEB</t>
  </si>
  <si>
    <t>XAL5020</t>
  </si>
  <si>
    <t>XAL5020-161MEB</t>
  </si>
  <si>
    <t>XAL5020-222MEB</t>
  </si>
  <si>
    <t>XAL5020-331MEB</t>
  </si>
  <si>
    <t>XAL5020-561MEB</t>
  </si>
  <si>
    <t>XAL5020-801MEB</t>
  </si>
  <si>
    <t>XAL6060-102MEB</t>
  </si>
  <si>
    <t>XAL6060-182MEB</t>
  </si>
  <si>
    <t>XAL6060-222MEB</t>
  </si>
  <si>
    <t>XAL6060-681MEB</t>
  </si>
  <si>
    <t>XAL7020-102MEB</t>
  </si>
  <si>
    <t>XAL7020</t>
  </si>
  <si>
    <t>XAL7030-103MEB</t>
  </si>
  <si>
    <t>XAL8080-102MEB</t>
  </si>
  <si>
    <t>XAL8080</t>
  </si>
  <si>
    <t>XAL8080-103MEB</t>
  </si>
  <si>
    <t>XAL8080-222MEB</t>
  </si>
  <si>
    <t>XAL8080-472MEB</t>
  </si>
  <si>
    <t>XAL8080-682MEB</t>
  </si>
  <si>
    <t>XFL3010-103MEB</t>
  </si>
  <si>
    <t>XFL3010-682MEB</t>
  </si>
  <si>
    <t>XFL5015-221MEB</t>
  </si>
  <si>
    <t>XFL5015</t>
  </si>
  <si>
    <t>XFL5015-421MEB</t>
  </si>
  <si>
    <t>XFL5015-681MEB</t>
  </si>
  <si>
    <t>XFL5015-122MEB</t>
  </si>
  <si>
    <t>XFL5015-152MEB</t>
  </si>
  <si>
    <t>XFL5015-222MEB</t>
  </si>
  <si>
    <t>XFL6012-181MEB</t>
  </si>
  <si>
    <t>XFL6012</t>
  </si>
  <si>
    <t>XFL6012-391MEB</t>
  </si>
  <si>
    <t>XFL6012-601MEB</t>
  </si>
  <si>
    <t>XFL6012-801MEB</t>
  </si>
  <si>
    <t>XFL6012-102MEB</t>
  </si>
  <si>
    <t>XFL7015-251MEB</t>
  </si>
  <si>
    <t>XFL7015</t>
  </si>
  <si>
    <t>XFL7015-471MEB</t>
  </si>
  <si>
    <t>XFL7015-681MEB</t>
  </si>
  <si>
    <t>XFL7015-102MEB</t>
  </si>
  <si>
    <t>XFL7015-152MEB</t>
  </si>
  <si>
    <t>XFL7015-222MEB</t>
  </si>
  <si>
    <t>XPL2010-183MLB</t>
  </si>
  <si>
    <t>XPL2010-223MLB</t>
  </si>
  <si>
    <t>XPL2010-333MLB</t>
  </si>
  <si>
    <t>XPL2010-473MLB</t>
  </si>
  <si>
    <t>XPL2010-563MLB</t>
  </si>
  <si>
    <t>XPL2010-683MLB</t>
  </si>
  <si>
    <t>XPL2010-823MLB</t>
  </si>
  <si>
    <t>PFD3215-391</t>
  </si>
  <si>
    <t>PFD3215</t>
  </si>
  <si>
    <t>PFD3215-102</t>
  </si>
  <si>
    <t>PFD3215-182</t>
  </si>
  <si>
    <t>PFD3215-222</t>
  </si>
  <si>
    <t>PFD3215-332</t>
  </si>
  <si>
    <t>PFD3215-472</t>
  </si>
  <si>
    <t>PFD3215-682</t>
  </si>
  <si>
    <t>PFD3215-103</t>
  </si>
  <si>
    <t>ADP5050: 4 Bucks + LDO</t>
  </si>
  <si>
    <t>ADP5051: 4 Bucks + POR/WDI + I2C</t>
  </si>
  <si>
    <t>ADP5052: 4 Bucks + LDO</t>
  </si>
  <si>
    <t>ADP5053: 4 Bucks + POR/WDI</t>
  </si>
  <si>
    <t>FDD8778</t>
  </si>
  <si>
    <t>FDC6305N 1/2 dual</t>
  </si>
  <si>
    <t>Si7228DN 1/2 Dual</t>
  </si>
  <si>
    <t>16/7</t>
  </si>
  <si>
    <t>FET must fit eval board</t>
  </si>
  <si>
    <t>fit_FETS</t>
  </si>
  <si>
    <t>Will only allow Fets that fit the eval board</t>
  </si>
  <si>
    <r>
      <t xml:space="preserve">Component                   </t>
    </r>
    <r>
      <rPr>
        <b/>
        <u/>
        <sz val="11"/>
        <color theme="1"/>
        <rFont val="Calibri"/>
        <family val="2"/>
        <scheme val="minor"/>
      </rPr>
      <t>Tja ˚C/W</t>
    </r>
  </si>
  <si>
    <r>
      <t xml:space="preserve">Component                  </t>
    </r>
    <r>
      <rPr>
        <b/>
        <u/>
        <sz val="11"/>
        <color theme="1"/>
        <rFont val="Calibri"/>
        <family val="2"/>
        <scheme val="minor"/>
      </rPr>
      <t>Tja ˚C/W</t>
    </r>
  </si>
  <si>
    <t>GRM31CR6YA106KA12</t>
  </si>
  <si>
    <t>GRM31CR61H106KA12</t>
  </si>
  <si>
    <t>GRM32ER71H106KA12</t>
  </si>
  <si>
    <t>GRM31CR72A105KA01</t>
  </si>
  <si>
    <t>GRM32ER72A105KA01</t>
  </si>
  <si>
    <t>GRM32ER72A225KA35</t>
  </si>
  <si>
    <t>GMK325BJ106KN-T</t>
  </si>
  <si>
    <t>UMK316BBJ106ML-T</t>
  </si>
  <si>
    <t>UMK325AB7106KM-T</t>
  </si>
  <si>
    <t>UMK325BJ106KM-T</t>
  </si>
  <si>
    <t>HMK316B7105KL-T</t>
  </si>
  <si>
    <t>HMK325B7105KN-T</t>
  </si>
  <si>
    <t>HMK325B7225KN-T</t>
  </si>
  <si>
    <t>C2012X5R1V106M125AC</t>
  </si>
  <si>
    <t>C2012X5R1V106K085AC</t>
  </si>
  <si>
    <t>C3216X5R1V106K160AB</t>
  </si>
  <si>
    <t>C3216X7R1V106K160AC</t>
  </si>
  <si>
    <t>C3216X5R1H106K160AB</t>
  </si>
  <si>
    <t>C3225X5R1H106K250AB</t>
  </si>
  <si>
    <t>C3216X5R1V156M160AC</t>
  </si>
  <si>
    <t>C2012X5R1V226M125AC</t>
  </si>
  <si>
    <t>C3216X5R1V226M160AC</t>
  </si>
  <si>
    <t>C3216X7R2A105K160AA</t>
  </si>
  <si>
    <t>C3225X7R2A105K200AA</t>
  </si>
  <si>
    <t>C3225X7R2A225K230AB</t>
  </si>
  <si>
    <t>C3225X7R2A105K200AM</t>
  </si>
  <si>
    <t>C3225X7R2A225K230AM</t>
  </si>
  <si>
    <t>ADP5050/2</t>
  </si>
  <si>
    <t>Rv1</t>
  </si>
  <si>
    <t>Rv2</t>
  </si>
  <si>
    <t>Rv3</t>
  </si>
  <si>
    <t>Rv4</t>
  </si>
  <si>
    <t>Rv5</t>
  </si>
  <si>
    <t>Rnrst</t>
  </si>
  <si>
    <t>ADP5051/3</t>
  </si>
  <si>
    <t>Cm</t>
  </si>
  <si>
    <t>Pb</t>
  </si>
  <si>
    <t>Renable_int</t>
  </si>
  <si>
    <t>WE-LMHI</t>
  </si>
  <si>
    <t>This is imported into the tools to be able to decode what equations to use. Add a new maping function if needed, new code will be decoded as ldx)</t>
  </si>
  <si>
    <t>ldx=0</t>
  </si>
  <si>
    <t>Idx = 1</t>
  </si>
  <si>
    <t>ldx = 2</t>
  </si>
  <si>
    <t>xx</t>
  </si>
  <si>
    <t>ADP5050ACPZ-R7</t>
  </si>
  <si>
    <t>ADP5051ACPZ-R7</t>
  </si>
  <si>
    <t>ADP5052ACPZ-R7</t>
  </si>
  <si>
    <t>ADP5053ACPZ-R7</t>
  </si>
  <si>
    <t>MSS1210-124KEB</t>
  </si>
  <si>
    <t>XAL1510-472MEB</t>
  </si>
  <si>
    <t>XAL1510</t>
  </si>
  <si>
    <t>XAL1510-682MEB</t>
  </si>
  <si>
    <t>XAL1510-822MEB</t>
  </si>
  <si>
    <t>XAL1510-103MEB</t>
  </si>
  <si>
    <t>XAL1510-153MEB</t>
  </si>
  <si>
    <t>XAL1510-223MEB</t>
  </si>
  <si>
    <t>XAL1510-333MEB</t>
  </si>
  <si>
    <t>XAL6060-332MEB</t>
  </si>
  <si>
    <t>Chan 1 (Buck)</t>
  </si>
  <si>
    <t>Use Chan 1</t>
  </si>
  <si>
    <t>Chan 2 (Buck)</t>
  </si>
  <si>
    <t>Use Chan 2</t>
  </si>
  <si>
    <t>Chan 3 (Buck)</t>
  </si>
  <si>
    <t>Use Chan 3</t>
  </si>
  <si>
    <t>Chan 4 (Buck)</t>
  </si>
  <si>
    <t>Use Chan 4</t>
  </si>
  <si>
    <t>Chan 5 (LDO)</t>
  </si>
  <si>
    <t>Use Chan 5</t>
  </si>
  <si>
    <t>Max_Enable_Voltage</t>
  </si>
  <si>
    <t>Vin(min)</t>
  </si>
  <si>
    <t>Vin(max)</t>
  </si>
  <si>
    <t>LPS3008-102MRB</t>
  </si>
  <si>
    <t>LPS3008-103MRB</t>
  </si>
  <si>
    <t>LPS3008-104MRB</t>
  </si>
  <si>
    <t>LPS3008-123MRB</t>
  </si>
  <si>
    <t>LPS3008-124MRB</t>
  </si>
  <si>
    <t>LPS3008-152MRB</t>
  </si>
  <si>
    <t>LPS3008-154MRB</t>
  </si>
  <si>
    <t>LPS3008-183MRB</t>
  </si>
  <si>
    <t>LPS3008-184MRB</t>
  </si>
  <si>
    <t>LPS3008-222MRB</t>
  </si>
  <si>
    <t>LPS3008-223MRB</t>
  </si>
  <si>
    <t>LPS3008-332MRB</t>
  </si>
  <si>
    <t>LPS3008-333MRB</t>
  </si>
  <si>
    <t>LPS3008-472MRB</t>
  </si>
  <si>
    <t>LPS3008-473MRB</t>
  </si>
  <si>
    <t>LPS3008-561MRB</t>
  </si>
  <si>
    <t>LPS3008-562MRB</t>
  </si>
  <si>
    <t>LPS3008-682MRB</t>
  </si>
  <si>
    <t>LPS3008-683MRB</t>
  </si>
  <si>
    <t>LPS3008-801MRB</t>
  </si>
  <si>
    <t>LPS3008-822MRB</t>
  </si>
  <si>
    <t>LPS3010-102MRB</t>
  </si>
  <si>
    <t>LPS3010-103MRB</t>
  </si>
  <si>
    <t>LPS3010-104MRB</t>
  </si>
  <si>
    <t>LPS3010-123MRB</t>
  </si>
  <si>
    <t>LPS3010-124MRB</t>
  </si>
  <si>
    <t>LPS3010-152MRB</t>
  </si>
  <si>
    <t>LPS3010-153MRB</t>
  </si>
  <si>
    <t>LPS3010-154MRB</t>
  </si>
  <si>
    <t>LPS3010-182MRB</t>
  </si>
  <si>
    <t>LPS3010-183MRB</t>
  </si>
  <si>
    <t>LPS3010-184MRB</t>
  </si>
  <si>
    <t>LPS3010-222MRB</t>
  </si>
  <si>
    <t>LPS3010-223MRB</t>
  </si>
  <si>
    <t>LPS3010-224MRB</t>
  </si>
  <si>
    <t>LPS3010-332MRB</t>
  </si>
  <si>
    <t>LPS3010-333MRB</t>
  </si>
  <si>
    <t>LPS3010-471MRB</t>
  </si>
  <si>
    <t>LPS3010-472MRB</t>
  </si>
  <si>
    <t>LPS3010-473MRB</t>
  </si>
  <si>
    <t>LPS3010-562MRB</t>
  </si>
  <si>
    <t>LPS3010-681MRB</t>
  </si>
  <si>
    <t>LPS3010-682MRB</t>
  </si>
  <si>
    <t>LPS3010-683MRB</t>
  </si>
  <si>
    <t>LPS3010-822MRB</t>
  </si>
  <si>
    <t>LPS3015-102MRB</t>
  </si>
  <si>
    <t>LPS3015-103MRB</t>
  </si>
  <si>
    <t>LPS3015-104MRB</t>
  </si>
  <si>
    <t>LPS3015-124MRB</t>
  </si>
  <si>
    <t>LPS3015-152MRB</t>
  </si>
  <si>
    <t>LPS3015-153MRB</t>
  </si>
  <si>
    <t>LPS3015-154MRB</t>
  </si>
  <si>
    <t>LPS3015-182MRB</t>
  </si>
  <si>
    <t>LPS3015-183MRB</t>
  </si>
  <si>
    <t>LPS3015-184MRB</t>
  </si>
  <si>
    <t>LPS3015-222MRB</t>
  </si>
  <si>
    <t>LPS3015-223MRB</t>
  </si>
  <si>
    <t>LPS3015-224MRB</t>
  </si>
  <si>
    <t>LPS3015-332MRB</t>
  </si>
  <si>
    <t>LPS3015-333MRB</t>
  </si>
  <si>
    <t>LPS3015-472MRB</t>
  </si>
  <si>
    <t>LPS3015-473MRB</t>
  </si>
  <si>
    <t>LPS3015-682MRB</t>
  </si>
  <si>
    <t>LPS3015-683MRB</t>
  </si>
  <si>
    <t>LPS3314-102MRB</t>
  </si>
  <si>
    <t>LPS3314-103MRB</t>
  </si>
  <si>
    <t>LPS3314-104MRB</t>
  </si>
  <si>
    <t>LPS3314-124MRB</t>
  </si>
  <si>
    <t>LPS3314-153MRB</t>
  </si>
  <si>
    <t>LPS3314-154MRB</t>
  </si>
  <si>
    <t>LPS3314-183MRB</t>
  </si>
  <si>
    <t>LPS3314-184MRB</t>
  </si>
  <si>
    <t>LPS3314-222MRB</t>
  </si>
  <si>
    <t>LPS3314-223MRB</t>
  </si>
  <si>
    <t>LPS3314-224MRB</t>
  </si>
  <si>
    <t>LPS3314-332MRB</t>
  </si>
  <si>
    <t>LPS3314-333MRB</t>
  </si>
  <si>
    <t>LPS3314-334MRB</t>
  </si>
  <si>
    <t>LPS3314-472MRB</t>
  </si>
  <si>
    <t>LPS3314-473MRB</t>
  </si>
  <si>
    <t>LPS3314-474MRB</t>
  </si>
  <si>
    <t>LPS3314-562MRB</t>
  </si>
  <si>
    <t>LPS3314-563MRB</t>
  </si>
  <si>
    <t>LPS3314-564MRB</t>
  </si>
  <si>
    <t>LPS3314-682MRB</t>
  </si>
  <si>
    <t>LPS3314-683MRB</t>
  </si>
  <si>
    <t>LPS3314-684MRB</t>
  </si>
  <si>
    <t>LPS3314-822MRB</t>
  </si>
  <si>
    <t>LPS3314-823MRB</t>
  </si>
  <si>
    <t>LPS3314-824MRB</t>
  </si>
  <si>
    <t>LPS4012-103MRB</t>
  </si>
  <si>
    <t>LPS4012-104MRB</t>
  </si>
  <si>
    <t>LPS4012-105MRB</t>
  </si>
  <si>
    <t>LPS4012-124MRB</t>
  </si>
  <si>
    <t>LPS4012-152MRB</t>
  </si>
  <si>
    <t>LPS4012-153MRB</t>
  </si>
  <si>
    <t>LPS4012-154MRB</t>
  </si>
  <si>
    <t>LPS4012-155MRB</t>
  </si>
  <si>
    <t>LPS4012-184MRB</t>
  </si>
  <si>
    <t>LPS4012-185MRB</t>
  </si>
  <si>
    <t>LPS4012-222MRB</t>
  </si>
  <si>
    <t>LPS4012-223MRB</t>
  </si>
  <si>
    <t>LPS4012-224MRB</t>
  </si>
  <si>
    <t>LPS4012-225MRB</t>
  </si>
  <si>
    <t>LPS4012-331MRB</t>
  </si>
  <si>
    <t>LPS4012-332MRB</t>
  </si>
  <si>
    <t>LPS4012-333MRB</t>
  </si>
  <si>
    <t>LPS4012-334MRB</t>
  </si>
  <si>
    <t>LPS4012-472MRB</t>
  </si>
  <si>
    <t>LPS4012-473MRB</t>
  </si>
  <si>
    <t>LPS4012-474MRB</t>
  </si>
  <si>
    <t>LPS4012-562MRB</t>
  </si>
  <si>
    <t>LPS4012-564MRB</t>
  </si>
  <si>
    <t>LPS4012-681MRB</t>
  </si>
  <si>
    <t>LPS4012-682MRB</t>
  </si>
  <si>
    <t>LPS4012-683MRB</t>
  </si>
  <si>
    <t>LPS4012-684MRB</t>
  </si>
  <si>
    <t>LPS4012-824MRB</t>
  </si>
  <si>
    <t>LPS4018-103MRB</t>
  </si>
  <si>
    <t>LPS4018-104MRB</t>
  </si>
  <si>
    <t>LPS4018-105MRB</t>
  </si>
  <si>
    <t>LPS4018-124MRB</t>
  </si>
  <si>
    <t>LPS4018-153MRB</t>
  </si>
  <si>
    <t>LPS4018-154MRB</t>
  </si>
  <si>
    <t>LPS4018-183MRB</t>
  </si>
  <si>
    <t>LPS4018-184MRB</t>
  </si>
  <si>
    <t>LPS4018-222MRB</t>
  </si>
  <si>
    <t>LPS4018-223MRB</t>
  </si>
  <si>
    <t>LPS4018-224MRB</t>
  </si>
  <si>
    <t>LPS4018-332MRB</t>
  </si>
  <si>
    <t>LPS4018-333MRB</t>
  </si>
  <si>
    <t>LPS4018-334MRB</t>
  </si>
  <si>
    <t>LPS4018-472MRB</t>
  </si>
  <si>
    <t>LPS4018-473MRB</t>
  </si>
  <si>
    <t>LPS4018-474MRB</t>
  </si>
  <si>
    <t>LPS4018-561MRB</t>
  </si>
  <si>
    <t>LPS4018-564MRB</t>
  </si>
  <si>
    <t>LPS4018-682MRB</t>
  </si>
  <si>
    <t>LPS4018-683MRB</t>
  </si>
  <si>
    <t>LPS4018-684MRB</t>
  </si>
  <si>
    <t>LPS4018-824MRB</t>
  </si>
  <si>
    <t>LPS4414-102MRB</t>
  </si>
  <si>
    <t>LPS4414-103MRB</t>
  </si>
  <si>
    <t>LPS4414-104MRB</t>
  </si>
  <si>
    <t>LPS4414-105MRB</t>
  </si>
  <si>
    <t>LPS4414-123MRB</t>
  </si>
  <si>
    <t>LPS4414-124MRB</t>
  </si>
  <si>
    <t>LPS4414-152MRB</t>
  </si>
  <si>
    <t>LPS4414-153MRB</t>
  </si>
  <si>
    <t>LPS4414-154MRB</t>
  </si>
  <si>
    <t>LPS4414-182MRB</t>
  </si>
  <si>
    <t>LPS4414-183MRB</t>
  </si>
  <si>
    <t>LPS4414-222MRB</t>
  </si>
  <si>
    <t>LPS4414-223MRB</t>
  </si>
  <si>
    <t>LPS4414-224MRB</t>
  </si>
  <si>
    <t>LPS4414-301MRB</t>
  </si>
  <si>
    <t>LPS4414-332MRB</t>
  </si>
  <si>
    <t>LPS4414-333MRB</t>
  </si>
  <si>
    <t>LPS4414-334MRB</t>
  </si>
  <si>
    <t>LPS4414-472MRB</t>
  </si>
  <si>
    <t>LPS4414-473MRB</t>
  </si>
  <si>
    <t>LPS4414-474MRB</t>
  </si>
  <si>
    <t>LPS4414-501MRB</t>
  </si>
  <si>
    <t>LPS4414-562MRB</t>
  </si>
  <si>
    <t>LPS4414-563MRB</t>
  </si>
  <si>
    <t>LPS4414-564MRB</t>
  </si>
  <si>
    <t>LPS4414-682MRB</t>
  </si>
  <si>
    <t>LPS4414-683MRB</t>
  </si>
  <si>
    <t>LPS4414-684MRB</t>
  </si>
  <si>
    <t>LPS4414-701MRB</t>
  </si>
  <si>
    <t>LPS4414-822MRB</t>
  </si>
  <si>
    <t>LPS4414-824MRB</t>
  </si>
  <si>
    <t>LPS5010-103MRB</t>
  </si>
  <si>
    <t>LPS5010-104MRB</t>
  </si>
  <si>
    <t>LPS5010-124MRB</t>
  </si>
  <si>
    <t>LPS5010-152MRB</t>
  </si>
  <si>
    <t>LPS5010-153MRB</t>
  </si>
  <si>
    <t>LPS5010-154MRB</t>
  </si>
  <si>
    <t>LPS5010-222MRB</t>
  </si>
  <si>
    <t>LPS5010-223MRB</t>
  </si>
  <si>
    <t>LPS5010-224MRB</t>
  </si>
  <si>
    <t>LPS5010-332MRB</t>
  </si>
  <si>
    <t>LPS5010-333MRB</t>
  </si>
  <si>
    <t>LPS5010-334MRB</t>
  </si>
  <si>
    <t>LPS5010-471MRB</t>
  </si>
  <si>
    <t>LPS5010-472MRB</t>
  </si>
  <si>
    <t>LPS5010-473MRB</t>
  </si>
  <si>
    <t>LPS5010-474MRB</t>
  </si>
  <si>
    <t>LPS5010-562MRB</t>
  </si>
  <si>
    <t>LPS5010-564MRB</t>
  </si>
  <si>
    <t>LPS5010-682MRB</t>
  </si>
  <si>
    <t>LPS5010-683MRB</t>
  </si>
  <si>
    <t>LPS5010-684MRB</t>
  </si>
  <si>
    <t>LPS5010-821MRB</t>
  </si>
  <si>
    <t>LPS5015-102MRB</t>
  </si>
  <si>
    <t>LPS5015-103MRB</t>
  </si>
  <si>
    <t>LPS5015-104MRB</t>
  </si>
  <si>
    <t>LPS5015-105MRB</t>
  </si>
  <si>
    <t>LPS5015-123MRB</t>
  </si>
  <si>
    <t>LPS5015-124MRB</t>
  </si>
  <si>
    <t>LPS5015-132MRB</t>
  </si>
  <si>
    <t>LPS5015-153MRB</t>
  </si>
  <si>
    <t>LPS5015-154MRB</t>
  </si>
  <si>
    <t>LPS5015-155MRB</t>
  </si>
  <si>
    <t>LPS5015-182MRB</t>
  </si>
  <si>
    <t>LPS5015-183MRB</t>
  </si>
  <si>
    <t>LPS5015-185MRB</t>
  </si>
  <si>
    <t>LPS5015-222MRB</t>
  </si>
  <si>
    <t>LPS5015-223MRB</t>
  </si>
  <si>
    <t>LPS5015-224MRB</t>
  </si>
  <si>
    <t>LPS5015-225MRB</t>
  </si>
  <si>
    <t>LPS5015-332MRB</t>
  </si>
  <si>
    <t>LPS5015-333MRB</t>
  </si>
  <si>
    <t>LPS5015-334MRB</t>
  </si>
  <si>
    <t>LPS5015-472MRB</t>
  </si>
  <si>
    <t>LPS5015-473MRB</t>
  </si>
  <si>
    <t>LPS5015-474MRB</t>
  </si>
  <si>
    <t>LPS5015-562MRB</t>
  </si>
  <si>
    <t>LPS5015-563MRB</t>
  </si>
  <si>
    <t>LPS5015-564MRB</t>
  </si>
  <si>
    <t>LPS5015-682MRB</t>
  </si>
  <si>
    <t>LPS5015-683MRB</t>
  </si>
  <si>
    <t>LPS5015-684MRB</t>
  </si>
  <si>
    <t>LPS5015-822MRB</t>
  </si>
  <si>
    <t>LPS5030-103MRB</t>
  </si>
  <si>
    <t>LPS5030-104MRB</t>
  </si>
  <si>
    <t>LPS5030-105MRB</t>
  </si>
  <si>
    <t>LPS5030-122MRB</t>
  </si>
  <si>
    <t>LPS5030-123MRB</t>
  </si>
  <si>
    <t>LPS5030-124MRB</t>
  </si>
  <si>
    <t>LPS5030-153MRB</t>
  </si>
  <si>
    <t>LPS5030-154MRB</t>
  </si>
  <si>
    <t>LPS5030-155MRB</t>
  </si>
  <si>
    <t>LPS5030-172MRB</t>
  </si>
  <si>
    <t>LPS5030-183MRB</t>
  </si>
  <si>
    <t>LPS5030-185MRB</t>
  </si>
  <si>
    <t>LPS5030-222MRB</t>
  </si>
  <si>
    <t>LPS5030-223MRB</t>
  </si>
  <si>
    <t>LPS5030-224MRB</t>
  </si>
  <si>
    <t>LPS5030-225MRB</t>
  </si>
  <si>
    <t>LPS5030-332MRB</t>
  </si>
  <si>
    <t>LPS5030-333MRB</t>
  </si>
  <si>
    <t>LPS5030-334MRB</t>
  </si>
  <si>
    <t>LPS5030-335MRB</t>
  </si>
  <si>
    <t>LPS5030-472MRB</t>
  </si>
  <si>
    <t>LPS5030-473MRB</t>
  </si>
  <si>
    <t>LPS5030-474MRB</t>
  </si>
  <si>
    <t>LPS5030-475MRB</t>
  </si>
  <si>
    <t>LPS5030-562MRB</t>
  </si>
  <si>
    <t>LPS5030-564MRB</t>
  </si>
  <si>
    <t>LPS5030-682MRB</t>
  </si>
  <si>
    <t>LPS5030-683MRB</t>
  </si>
  <si>
    <t>LPS5030-684MRB</t>
  </si>
  <si>
    <t>LPS5030-822MRB</t>
  </si>
  <si>
    <t>LPS5030-823MRB</t>
  </si>
  <si>
    <t>LPS5030-901MRB</t>
  </si>
  <si>
    <t>LPS6225-103MRB</t>
  </si>
  <si>
    <t>LPS6225-104MRB</t>
  </si>
  <si>
    <t>LPS6225-105MRB</t>
  </si>
  <si>
    <t>LPS6225-106MRB</t>
  </si>
  <si>
    <t>LPS6225-122MRB</t>
  </si>
  <si>
    <t>LPS6225-124MRB</t>
  </si>
  <si>
    <t>LPS6225-153MRB</t>
  </si>
  <si>
    <t>LPS6225-154MRB</t>
  </si>
  <si>
    <t>LPS6225-155MRB</t>
  </si>
  <si>
    <t>LPS6225-185MRB</t>
  </si>
  <si>
    <t>LPS6225-222MRB</t>
  </si>
  <si>
    <t>LPS6225-223MRB</t>
  </si>
  <si>
    <t>LPS6225-224MRB</t>
  </si>
  <si>
    <t>LPS6225-225MRB</t>
  </si>
  <si>
    <t>LPS6225-332MRB</t>
  </si>
  <si>
    <t>LPS6225-333MRB</t>
  </si>
  <si>
    <t>LPS6225-334MRB</t>
  </si>
  <si>
    <t>LPS6225-335MRB</t>
  </si>
  <si>
    <t>LPS6225-472MRB</t>
  </si>
  <si>
    <t>LPS6225-473MRB</t>
  </si>
  <si>
    <t>LPS6225-474MRB</t>
  </si>
  <si>
    <t>LPS6225-475MRB</t>
  </si>
  <si>
    <t>LPS6225-565MRB</t>
  </si>
  <si>
    <t>LPS6225-682MRB</t>
  </si>
  <si>
    <t>LPS6225-683MRB</t>
  </si>
  <si>
    <t>LPS6225-684MRB</t>
  </si>
  <si>
    <t>LPS6225-685MRB</t>
  </si>
  <si>
    <t>LPS6225-825MRB</t>
  </si>
  <si>
    <t>LPS6235-103MRB</t>
  </si>
  <si>
    <t>LPS6235-104MRB</t>
  </si>
  <si>
    <t>LPS6235-105MRB</t>
  </si>
  <si>
    <t>LPS6235-106MRB</t>
  </si>
  <si>
    <t>LPS6235-123MRB</t>
  </si>
  <si>
    <t>LPS6235-124MRB</t>
  </si>
  <si>
    <t>LPS6235-153MRB</t>
  </si>
  <si>
    <t>LPS6235-154MRB</t>
  </si>
  <si>
    <t>LPS6235-155MRB</t>
  </si>
  <si>
    <t>LPS6235-183MRB</t>
  </si>
  <si>
    <t>LPS6235-185MRB</t>
  </si>
  <si>
    <t>LPS6235-223MRB</t>
  </si>
  <si>
    <t>LPS6235-224MRB</t>
  </si>
  <si>
    <t>LPS6235-225MRB</t>
  </si>
  <si>
    <t>LPS6235-333MRB</t>
  </si>
  <si>
    <t>LPS6235-334MRB</t>
  </si>
  <si>
    <t>LPS6235-335MRB</t>
  </si>
  <si>
    <t>LPS6235-473MRB</t>
  </si>
  <si>
    <t>LPS6235-474MRB</t>
  </si>
  <si>
    <t>LPS6235-475MRB</t>
  </si>
  <si>
    <t>LPS6235-563MRB</t>
  </si>
  <si>
    <t>LPS6235-564MRB</t>
  </si>
  <si>
    <t>LPS6235-565MRB</t>
  </si>
  <si>
    <t>LPS6235-682MRB</t>
  </si>
  <si>
    <t>LPS6235-683MRB</t>
  </si>
  <si>
    <t>LPS6235-684MRB</t>
  </si>
  <si>
    <t>LPS6235-685MRB</t>
  </si>
  <si>
    <t>LPS6235-822MRB</t>
  </si>
  <si>
    <t>LPS6235-823MRB</t>
  </si>
  <si>
    <t>LPS6235-824MRB</t>
  </si>
  <si>
    <t>LPS6235-825MRB</t>
  </si>
  <si>
    <t>Out of Range Inductors - Discontinued -Do Not Use - Not deleted for reference</t>
  </si>
  <si>
    <t>GRM21BC81A106KE18</t>
  </si>
  <si>
    <t>GRM31CC81A226KE19</t>
  </si>
  <si>
    <t>GRM32EC80J107ME20</t>
  </si>
  <si>
    <t>GRM32EC81A476KE19</t>
  </si>
  <si>
    <t>GRM32EC81E226KE15</t>
  </si>
  <si>
    <t>C2012X6S1A106K125AB</t>
  </si>
  <si>
    <t>C3216X6S1A226M160AB</t>
  </si>
  <si>
    <t>MLC1770-142MEB</t>
  </si>
  <si>
    <t>MLC1770</t>
  </si>
  <si>
    <t>MLC1770-202MEB</t>
  </si>
  <si>
    <t>MLC1770-282MEB</t>
  </si>
  <si>
    <t>MLC1770-801MEB</t>
  </si>
  <si>
    <t>DR0608-103L</t>
  </si>
  <si>
    <t>DR0608</t>
  </si>
  <si>
    <t>Added part- tb 6/14</t>
  </si>
  <si>
    <t>DR0608-104L</t>
  </si>
  <si>
    <t>DR0608-105L</t>
  </si>
  <si>
    <t>DR0608-123L</t>
  </si>
  <si>
    <t>DR0608-124L</t>
  </si>
  <si>
    <t>DR0608-153L</t>
  </si>
  <si>
    <t>DR0608-154L</t>
  </si>
  <si>
    <t>DR0608-183L</t>
  </si>
  <si>
    <t>DR0608-184L</t>
  </si>
  <si>
    <t>DR0608-223L</t>
  </si>
  <si>
    <t>DR0608-224L</t>
  </si>
  <si>
    <t>DR0608-273L</t>
  </si>
  <si>
    <t>DR0608-274L</t>
  </si>
  <si>
    <t>DR0608-332L</t>
  </si>
  <si>
    <t>DR0608-333L</t>
  </si>
  <si>
    <t>DR0608-334L</t>
  </si>
  <si>
    <t>DR0608-393L</t>
  </si>
  <si>
    <t>DR0608-394L</t>
  </si>
  <si>
    <t>DR0608-472L</t>
  </si>
  <si>
    <t>DR0608-473L</t>
  </si>
  <si>
    <t>DR0608-474L</t>
  </si>
  <si>
    <t>DR0608-562L</t>
  </si>
  <si>
    <t>DR0608-563L</t>
  </si>
  <si>
    <t>DR0608-564L</t>
  </si>
  <si>
    <t>DR0608-682L</t>
  </si>
  <si>
    <t>DR0608-683L</t>
  </si>
  <si>
    <t>DR0608-684L</t>
  </si>
  <si>
    <t>DR0608-822L</t>
  </si>
  <si>
    <t>DR0608-823L</t>
  </si>
  <si>
    <t>DR0608-824L</t>
  </si>
  <si>
    <t>DR0810-103L</t>
  </si>
  <si>
    <t>DR0810</t>
  </si>
  <si>
    <t>DR0810-104L</t>
  </si>
  <si>
    <t>DR0810-105L</t>
  </si>
  <si>
    <t>DR0810-123L</t>
  </si>
  <si>
    <t>DR0810-124L</t>
  </si>
  <si>
    <t>DR0810-153L</t>
  </si>
  <si>
    <t>DR0810-154L</t>
  </si>
  <si>
    <t>DR0810-183L</t>
  </si>
  <si>
    <t>DR0810-184L</t>
  </si>
  <si>
    <t>DR0810-223L</t>
  </si>
  <si>
    <t>DR0810-224L</t>
  </si>
  <si>
    <t>DR0810-273L</t>
  </si>
  <si>
    <t>DR0810-274L</t>
  </si>
  <si>
    <t>DR0810-332L</t>
  </si>
  <si>
    <t>DR0810-333L</t>
  </si>
  <si>
    <t>DR0810-334L</t>
  </si>
  <si>
    <t>DR0810-393L</t>
  </si>
  <si>
    <t>DR0810-394L</t>
  </si>
  <si>
    <t>DR0810-472L</t>
  </si>
  <si>
    <t>DR0810-473L</t>
  </si>
  <si>
    <t>DR0810-474L</t>
  </si>
  <si>
    <t>DR0810-562L</t>
  </si>
  <si>
    <t>DR0810-563L</t>
  </si>
  <si>
    <t>DR0810-564L</t>
  </si>
  <si>
    <t>DR0810-682L</t>
  </si>
  <si>
    <t>DR0810-683L</t>
  </si>
  <si>
    <t>DR0810-684L</t>
  </si>
  <si>
    <t>DR0810-822L</t>
  </si>
  <si>
    <t>DR0810-823L</t>
  </si>
  <si>
    <t>DR0810-824L</t>
  </si>
  <si>
    <t>EPL3314-102MEB</t>
  </si>
  <si>
    <t>EPL3314</t>
  </si>
  <si>
    <t>EPL3314-103MEB</t>
  </si>
  <si>
    <t>EPL3314-153MEB</t>
  </si>
  <si>
    <t>EPL3314-222MEB</t>
  </si>
  <si>
    <t>EPL3314-332MEB</t>
  </si>
  <si>
    <t>EPL3314-472MEB</t>
  </si>
  <si>
    <t>EPL3314-473MEB</t>
  </si>
  <si>
    <t>EPL3314-822MEB</t>
  </si>
  <si>
    <t>LPS8045B-103MRB</t>
  </si>
  <si>
    <t>LPS8045B</t>
  </si>
  <si>
    <t>LPS8045B-104MRB</t>
  </si>
  <si>
    <t>LPS8045B-105MRB</t>
  </si>
  <si>
    <t>LPS8045B-153MRB</t>
  </si>
  <si>
    <t>LPS8045B-154MRB</t>
  </si>
  <si>
    <t>LPS8045B-223MRB</t>
  </si>
  <si>
    <t>LPS8045B-224MRB</t>
  </si>
  <si>
    <t>LPS8045B-333MRB</t>
  </si>
  <si>
    <t>LPS8045B-334MRB</t>
  </si>
  <si>
    <t>LPS8045B-473MRB</t>
  </si>
  <si>
    <t>LPS8045B-474MRB</t>
  </si>
  <si>
    <t>LPS8045B-682MRB</t>
  </si>
  <si>
    <t>LPS8045B-683MRB</t>
  </si>
  <si>
    <t>LPS8045B-684MRB</t>
  </si>
  <si>
    <t>MLC7532-101NEB</t>
  </si>
  <si>
    <t>MLC75XX</t>
  </si>
  <si>
    <t>MLC7532-221MEB</t>
  </si>
  <si>
    <t>MLC7540-102MEB</t>
  </si>
  <si>
    <t>MLC7540-142MEB</t>
  </si>
  <si>
    <t>MLC7540-222MEB</t>
  </si>
  <si>
    <t>MLC7542-311MEB</t>
  </si>
  <si>
    <t>MLC7542-601MEB</t>
  </si>
  <si>
    <t>MSS1583-103MEB</t>
  </si>
  <si>
    <t>MSS1583</t>
  </si>
  <si>
    <t>MSS1583-104KEB</t>
  </si>
  <si>
    <t>MSS1583-105KEB</t>
  </si>
  <si>
    <t>MSS1583-123MEB</t>
  </si>
  <si>
    <t>MSS1583-153MEB</t>
  </si>
  <si>
    <t>MSS1583-154KEB</t>
  </si>
  <si>
    <t>MSS1583-183MEB</t>
  </si>
  <si>
    <t>MSS1583-223MEB</t>
  </si>
  <si>
    <t>MSS1583-224KEB</t>
  </si>
  <si>
    <t>MSS1583-333MEB</t>
  </si>
  <si>
    <t>MSS1583-334KEB</t>
  </si>
  <si>
    <t>MSS1583-473MEB</t>
  </si>
  <si>
    <t>MSS1583-474KEB</t>
  </si>
  <si>
    <t>MSS1583-683MEB</t>
  </si>
  <si>
    <t>MSS1583-684KEB</t>
  </si>
  <si>
    <t>MSS1583-824KEB</t>
  </si>
  <si>
    <t>RFS1113-103ME</t>
  </si>
  <si>
    <t>RFS1113</t>
  </si>
  <si>
    <t>Added part tb 6/14</t>
  </si>
  <si>
    <t>RFS1113-104ME</t>
  </si>
  <si>
    <t>RFS1113-105ME</t>
  </si>
  <si>
    <t>RFS1113-153ME</t>
  </si>
  <si>
    <t>RFS1113-223ME</t>
  </si>
  <si>
    <t>RFS1113-224ME</t>
  </si>
  <si>
    <t>RFS1113-273ME</t>
  </si>
  <si>
    <t>RFS1113-275ME</t>
  </si>
  <si>
    <t>RFS1113-333ME</t>
  </si>
  <si>
    <t>RFS1113-393ME</t>
  </si>
  <si>
    <t>RFS1113-473ME</t>
  </si>
  <si>
    <t>RFS1113-564ME</t>
  </si>
  <si>
    <t>RFS1113-682ME</t>
  </si>
  <si>
    <t>RFS1412-103ME</t>
  </si>
  <si>
    <t>RFS1412</t>
  </si>
  <si>
    <t>RFS1412-104KE</t>
  </si>
  <si>
    <t>RFS1412-105KE</t>
  </si>
  <si>
    <t>RFS1412-106KE</t>
  </si>
  <si>
    <t>RFS1412-153LE</t>
  </si>
  <si>
    <t>RFS1412-223KE</t>
  </si>
  <si>
    <t>RFS1412-224KE</t>
  </si>
  <si>
    <t>RFS1412-333KE</t>
  </si>
  <si>
    <t>RFS1412-393KE</t>
  </si>
  <si>
    <t>RFS1412-473KE</t>
  </si>
  <si>
    <t>RFS1412-564KE</t>
  </si>
  <si>
    <t>XAL4020-122MEB</t>
  </si>
  <si>
    <t>XAL4020</t>
  </si>
  <si>
    <t>XAL5030-102MEB</t>
  </si>
  <si>
    <t>XAL6020-112MEB</t>
  </si>
  <si>
    <t>XAL6020</t>
  </si>
  <si>
    <t>XAL6020-132MEB</t>
  </si>
  <si>
    <t>XAL6020-141MEB</t>
  </si>
  <si>
    <t>XAL6020-161MEB</t>
  </si>
  <si>
    <t>XAL6020-601MEB</t>
  </si>
  <si>
    <t>XAL6020-701MEB</t>
  </si>
  <si>
    <t>XAL6020-901MEB</t>
  </si>
  <si>
    <t>XAL8080-681MEB</t>
  </si>
  <si>
    <t>XFL3012-331MEB</t>
  </si>
  <si>
    <t>XFL3012-561MEB</t>
  </si>
  <si>
    <t>XFL3012-681MEB</t>
  </si>
  <si>
    <t>XFL4015-122MEB</t>
  </si>
  <si>
    <t>XFL4015</t>
  </si>
  <si>
    <t>XFL4015-181MEB</t>
  </si>
  <si>
    <t>XFL4015-331MEB</t>
  </si>
  <si>
    <t>XFL4015-471MEB</t>
  </si>
  <si>
    <t>XFL4015-701MEB</t>
  </si>
  <si>
    <t>named range: setSchematics</t>
  </si>
  <si>
    <t>schematic</t>
  </si>
  <si>
    <t>simplis file</t>
  </si>
  <si>
    <t>Diode data  (I_Simplis_Diode)</t>
  </si>
  <si>
    <t>named range: setSimulations</t>
  </si>
  <si>
    <t>disable = 0</t>
  </si>
  <si>
    <t>_B_LT_R</t>
  </si>
  <si>
    <t>1</t>
  </si>
  <si>
    <t>Bode + Load Transient + Ripple</t>
  </si>
  <si>
    <t>AC</t>
  </si>
  <si>
    <t>bool</t>
  </si>
  <si>
    <t>_Bode_only</t>
  </si>
  <si>
    <t>Bode (only)</t>
  </si>
  <si>
    <t>POP</t>
  </si>
  <si>
    <t>_LT_only</t>
  </si>
  <si>
    <t>Load Transient (only)</t>
  </si>
  <si>
    <t>TRANS</t>
  </si>
  <si>
    <t>_current</t>
  </si>
  <si>
    <t>Current Limit + Restart</t>
  </si>
  <si>
    <t>AcendFreq</t>
  </si>
  <si>
    <t>double</t>
  </si>
  <si>
    <t>_StartUp</t>
  </si>
  <si>
    <t>Start Up + UVLO</t>
  </si>
  <si>
    <t>TransEndTime</t>
  </si>
  <si>
    <t>_Shutdown</t>
  </si>
  <si>
    <t>Shutdown + UVLO</t>
  </si>
  <si>
    <t>_Rail</t>
  </si>
  <si>
    <t>0</t>
  </si>
  <si>
    <t>named range: setSimulate_Out</t>
  </si>
  <si>
    <t>active</t>
  </si>
  <si>
    <t>cancel</t>
  </si>
  <si>
    <t>default</t>
  </si>
  <si>
    <t>SelectSimulation</t>
  </si>
  <si>
    <t>Vin min/max</t>
  </si>
  <si>
    <t>Vin Startup ms</t>
  </si>
  <si>
    <t>Vin Shutdown ms</t>
  </si>
  <si>
    <t>Channel to Simulate</t>
  </si>
  <si>
    <t>named ranges</t>
  </si>
  <si>
    <t>SelectSchematic</t>
  </si>
  <si>
    <t>SelectFreqEnd</t>
  </si>
  <si>
    <t>AC End Freq</t>
  </si>
  <si>
    <t>SelectTransEndTime</t>
  </si>
  <si>
    <t>Trans End Time</t>
  </si>
  <si>
    <t>named range: setSimChanPD</t>
  </si>
  <si>
    <t>Guide to Simplis outputs</t>
  </si>
  <si>
    <t>U</t>
  </si>
  <si>
    <t>designator</t>
  </si>
  <si>
    <t>RdsH</t>
  </si>
  <si>
    <t>RdsL</t>
  </si>
  <si>
    <t>cin, cout, etc.</t>
  </si>
  <si>
    <t>CC (pimp caps)</t>
  </si>
  <si>
    <t>individual value</t>
  </si>
  <si>
    <t>quantity</t>
  </si>
  <si>
    <t>initial condition</t>
  </si>
  <si>
    <t>use IC</t>
  </si>
  <si>
    <t>Css, Creg, etc.</t>
  </si>
  <si>
    <t>value</t>
  </si>
  <si>
    <t>IC (optional)</t>
  </si>
  <si>
    <t>inductor</t>
  </si>
  <si>
    <t>Initial condition</t>
  </si>
  <si>
    <t>use initial condition (1 or 0)</t>
  </si>
  <si>
    <t>resistor</t>
  </si>
  <si>
    <t>R</t>
  </si>
  <si>
    <t>current pulse source (transient load)</t>
  </si>
  <si>
    <t>PS</t>
  </si>
  <si>
    <t>width of pulse</t>
  </si>
  <si>
    <t>rise</t>
  </si>
  <si>
    <t>fall</t>
  </si>
  <si>
    <t>delay</t>
  </si>
  <si>
    <t>initial value</t>
  </si>
  <si>
    <t>pulse value</t>
  </si>
  <si>
    <t>Period</t>
  </si>
  <si>
    <t>voltage pulse source (vin for startup)</t>
  </si>
  <si>
    <t>VPS</t>
  </si>
  <si>
    <t xml:space="preserve">DC source </t>
  </si>
  <si>
    <t>VS</t>
  </si>
  <si>
    <t>simulation time</t>
  </si>
  <si>
    <t>Jumper (one position, One pole)</t>
  </si>
  <si>
    <t>1 if shorted 0 if open</t>
  </si>
  <si>
    <t>Jumper (on pole, 2 Position)</t>
  </si>
  <si>
    <t>position (h or l)</t>
  </si>
  <si>
    <t>Sync CLK</t>
  </si>
  <si>
    <t>CLK</t>
  </si>
  <si>
    <t>Frequency (Hz)</t>
  </si>
  <si>
    <t>Duty (in percent)</t>
  </si>
  <si>
    <t>Amplitude</t>
  </si>
  <si>
    <t>Vsatlow1</t>
  </si>
  <si>
    <t>Vsatlow2</t>
  </si>
  <si>
    <t>Vsatlow3</t>
  </si>
  <si>
    <t>VsatHigh1</t>
  </si>
  <si>
    <t>VsatHigh2</t>
  </si>
  <si>
    <t>VsatHigh3</t>
  </si>
  <si>
    <t>Isatlow1</t>
  </si>
  <si>
    <t>Isatlow2</t>
  </si>
  <si>
    <t>Isatlow3</t>
  </si>
  <si>
    <t>IsatHigh1</t>
  </si>
  <si>
    <t>IsatHigh2</t>
  </si>
  <si>
    <t>IsatHigh3</t>
  </si>
  <si>
    <t>Thighsat</t>
  </si>
  <si>
    <t>TlowSat</t>
  </si>
  <si>
    <t>Temperature at which you are modeling</t>
  </si>
  <si>
    <t>Simplis Outputs</t>
  </si>
  <si>
    <t>named range: setSimplisBOM</t>
  </si>
  <si>
    <t>copy to be deleted gcm</t>
  </si>
  <si>
    <t>Type</t>
  </si>
  <si>
    <t>Designator</t>
  </si>
  <si>
    <t xml:space="preserve">col1 </t>
  </si>
  <si>
    <t>col2</t>
  </si>
  <si>
    <t>col3</t>
  </si>
  <si>
    <t>col4</t>
  </si>
  <si>
    <t>col5</t>
  </si>
  <si>
    <t>col6</t>
  </si>
  <si>
    <t>col7</t>
  </si>
  <si>
    <t>col8</t>
  </si>
  <si>
    <t>col9</t>
  </si>
  <si>
    <t>col10</t>
  </si>
  <si>
    <t>col11</t>
  </si>
  <si>
    <t>col12</t>
  </si>
  <si>
    <t>col13</t>
  </si>
  <si>
    <t>col14</t>
  </si>
  <si>
    <t>col15</t>
  </si>
  <si>
    <t>named range: setSimulateLCV</t>
  </si>
  <si>
    <t>component</t>
  </si>
  <si>
    <t>L1.P.Leff</t>
  </si>
  <si>
    <t>L1.P.dcr</t>
  </si>
  <si>
    <t>L1.P.IC</t>
  </si>
  <si>
    <t>L1.P.UseIC</t>
  </si>
  <si>
    <t>Istep.P.Twidth</t>
  </si>
  <si>
    <t>Istep.P.Trise</t>
  </si>
  <si>
    <t>Istep.P.Tfall</t>
  </si>
  <si>
    <t>Istep.P.Tdelay</t>
  </si>
  <si>
    <t>100u</t>
  </si>
  <si>
    <t>Istep.P.Iinitial</t>
  </si>
  <si>
    <t>Istep.P.Ipulse</t>
  </si>
  <si>
    <t>Istep.P.Tperiod</t>
  </si>
  <si>
    <t>100m</t>
  </si>
  <si>
    <t>Vin.P.SIMPLIS_VALUE</t>
  </si>
  <si>
    <t>Rload.P.value</t>
  </si>
  <si>
    <t>Range: ADI_LCV_ERROR</t>
  </si>
  <si>
    <t>10meg</t>
  </si>
  <si>
    <t>Rpgd.P.value</t>
  </si>
  <si>
    <t>8</t>
  </si>
  <si>
    <t>_onOff</t>
  </si>
  <si>
    <t>Disable ADIsimPE button</t>
  </si>
  <si>
    <t>Pwrgd</t>
  </si>
  <si>
    <t>J7.A.name</t>
  </si>
  <si>
    <t>J7.P.POSITIONLABEL1</t>
  </si>
  <si>
    <t>J7.P.POSITIONLABEL2</t>
  </si>
  <si>
    <t>EXT_CLK.P.Freq</t>
  </si>
  <si>
    <t>EXT_CLK.P.Duty</t>
  </si>
  <si>
    <t>50</t>
  </si>
  <si>
    <t>EXT_CLK.P.Amplitude</t>
  </si>
  <si>
    <t>5</t>
  </si>
  <si>
    <t>Ren1.P.value</t>
  </si>
  <si>
    <t>Ren2.P.value</t>
  </si>
  <si>
    <t>Rf1.P.value</t>
  </si>
  <si>
    <t>Rf2.P.value</t>
  </si>
  <si>
    <t>Rc1.P.value</t>
  </si>
  <si>
    <t>Rt</t>
  </si>
  <si>
    <t>Rt.P.value</t>
  </si>
  <si>
    <t>Kramp</t>
  </si>
  <si>
    <t>Vskipth</t>
  </si>
  <si>
    <t>Vneglim</t>
  </si>
  <si>
    <t>Vovp</t>
  </si>
  <si>
    <t>Voffset1</t>
  </si>
  <si>
    <t>Voffset2</t>
  </si>
  <si>
    <t>Model name</t>
  </si>
  <si>
    <t>U1</t>
  </si>
  <si>
    <t>U1.P.IC_NAME</t>
  </si>
  <si>
    <t>U1.P.value</t>
  </si>
  <si>
    <t>U1.P.RdsH</t>
  </si>
  <si>
    <t>U1.P.RdsL</t>
  </si>
  <si>
    <t>U1.P.Kramp</t>
  </si>
  <si>
    <t>U1.P.Vskipth</t>
  </si>
  <si>
    <t>U1.P.Vovp</t>
  </si>
  <si>
    <t>U1.P.Voffset1</t>
  </si>
  <si>
    <t>U1.P.Voffset2</t>
  </si>
  <si>
    <t>U1.P.ChanConfig</t>
  </si>
  <si>
    <t>U1.P.Iss</t>
  </si>
  <si>
    <t>U1.P.Labels</t>
  </si>
  <si>
    <t>U1.P.TminOn</t>
  </si>
  <si>
    <t>U1.P.Ri</t>
  </si>
  <si>
    <t>U1.P.VnegIlim</t>
  </si>
  <si>
    <t>U1.P.PARAMETERS</t>
  </si>
  <si>
    <t>col16</t>
  </si>
  <si>
    <t>col17</t>
  </si>
  <si>
    <t>col18</t>
  </si>
  <si>
    <t>ADP5050_1_2_3.wxsch</t>
  </si>
  <si>
    <t>Venable.P.SIMPLIS_VALUE</t>
  </si>
  <si>
    <t>U1.P.Ilimit</t>
  </si>
  <si>
    <t>Enable simulation on Individual channels</t>
  </si>
  <si>
    <t>CC</t>
  </si>
  <si>
    <t>Ren1</t>
  </si>
  <si>
    <t>Ren2</t>
  </si>
  <si>
    <t>EXT_CLK</t>
  </si>
  <si>
    <t>J16</t>
  </si>
  <si>
    <t>J17</t>
  </si>
  <si>
    <t>Venable</t>
  </si>
  <si>
    <t>valid</t>
  </si>
  <si>
    <t>Cout1.P.Ceff</t>
  </si>
  <si>
    <t>Cout1.P.esr</t>
  </si>
  <si>
    <t>Cout1.P.N</t>
  </si>
  <si>
    <t>Cout1.P.IC</t>
  </si>
  <si>
    <t>Cout1.P.UseIC</t>
  </si>
  <si>
    <t>PWL NSEG=4 X0=0 Y0=5 X1=0.0001 Y1=5 X2=0.0011 Y2=5 X3=1.0011 Y3=5 X4=1.0021 Y4=0.0001</t>
  </si>
  <si>
    <t>.Component</t>
  </si>
  <si>
    <t>.Schematic</t>
  </si>
  <si>
    <t>.SymbolLibrary</t>
  </si>
  <si>
    <t>.Symbol</t>
  </si>
  <si>
    <t>Segment x1=0 y1=0 x2=60 y2=-60</t>
  </si>
  <si>
    <t>Segment x1=60 y1=-60 x2=120 y2=-60</t>
  </si>
  <si>
    <t>Segment x1=60 y1=-60 x2=60 y2=-120</t>
  </si>
  <si>
    <t>Pin name="NODE" order=1 x=0 y=0 visible=0</t>
  </si>
  <si>
    <t>.EndSymbol</t>
  </si>
  <si>
    <t>Segment x1=-48 y1=432 x2=-24 y2=432</t>
  </si>
  <si>
    <t>Segment x1=-120 y1=372 x2=-60 y2=372</t>
  </si>
  <si>
    <t>Segment x1=-156 y1=432 x2=-132 y2=432</t>
  </si>
  <si>
    <t>Segment x1=0 y1=336 x2=24 y2=276</t>
  </si>
  <si>
    <t>Segment x1=0 y1=144 x2=0 y2=336</t>
  </si>
  <si>
    <t>Segment x1=216 y1=408 x2=216 y2=300</t>
  </si>
  <si>
    <t>Segment x1=0 y1=408 x2=216 y2=408</t>
  </si>
  <si>
    <t>Segment x1=216 y1=204 x2=156 y2=300</t>
  </si>
  <si>
    <t>Segment x1=156 y1=300 x2=276 y2=300</t>
  </si>
  <si>
    <t>Segment x1=0 y1=360 x2=0 y2=480</t>
  </si>
  <si>
    <t>Segment x1=0 y1=120 x2=0 y2=0</t>
  </si>
  <si>
    <t>Segment x1=276 y1=300 x2=216 y2=204</t>
  </si>
  <si>
    <t>Segment x1=156 y1=204 x2=276 y2=204</t>
  </si>
  <si>
    <t>Segment x1=216 y1=72 x2=0 y2=72</t>
  </si>
  <si>
    <t>Segment x1=216 y1=204 x2=216 y2=72</t>
  </si>
  <si>
    <t>Segment x1=-24 y1=276 x2=0 y2=336</t>
  </si>
  <si>
    <t>Segment x1=-132 y1=432 x2=-120 y2=372</t>
  </si>
  <si>
    <t>Segment x1=-60 y1=372 x2=-48 y2=432</t>
  </si>
  <si>
    <t>Arc l=-6 t=66 r=6 b=78 x1=0 y1=78 x2=0 y2=78</t>
  </si>
  <si>
    <t>Arc l=-6 t=402 r=6 b=414 x1=0 y1=414 x2=0 y2=414</t>
  </si>
  <si>
    <t>Arc l=-120 t=120 r=120 b=360 x1=0 y1=360 x2=0 y2=360</t>
  </si>
  <si>
    <t>Pin name="P" order=1 x=0 y=0 visible=0</t>
  </si>
  <si>
    <t>Pin name="N" order=2 x=0 y=480 visible=0</t>
  </si>
  <si>
    <t>Segment x1=48 y1=48 x2=48 y2=96</t>
  </si>
  <si>
    <t>Segment x1=24 y1=72 x2=72 y2=72</t>
  </si>
  <si>
    <t>Segment x1=0 y1=0 x2=0 y2=120</t>
  </si>
  <si>
    <t>Arc l=0 t=204 r=72 b=276 x1=0 y1=240 x2=72 y2=240</t>
  </si>
  <si>
    <t>Arc l=-72 t=204 r=0 b=276 x1=0 y1=240 x2=-72 y2=240</t>
  </si>
  <si>
    <t>Segment x1=360 y1=0 x2=480 y2=0</t>
  </si>
  <si>
    <t>Segment x1=0 y1=0 x2=120 y2=0</t>
  </si>
  <si>
    <t>Arc l=108 t=48 r=132 b=72 x1=108 y1=60 x2=132 y2=60</t>
  </si>
  <si>
    <t>Arc l=108 t=48 r=132 b=72 x1=132 y1=60 x2=108 y2=60</t>
  </si>
  <si>
    <t>Arc l=240 t=-60 r=360 b=60 x1=360 y1=0 x2=240 y2=0</t>
  </si>
  <si>
    <t>Arc l=120 t=-60 r=240 b=60 x1=240 y1=0 x2=120 y2=0</t>
  </si>
  <si>
    <t>Pin name="N" order=2 x=480 y=0 visible=0</t>
  </si>
  <si>
    <t>Pin name="N" order=2 x=0 y=240 visible=0</t>
  </si>
  <si>
    <t>Segment x1=0 y1=0 x2=240 y2=0</t>
  </si>
  <si>
    <t>Segment x1=120 y1=-240 x2=120 y2=240</t>
  </si>
  <si>
    <t>Segment x1=120 y1=240 x2=720 y2=240</t>
  </si>
  <si>
    <t>Segment x1=204 y1=84 x2=276 y2=84</t>
  </si>
  <si>
    <t>Segment x1=204 y1=108 x2=276 y2=108</t>
  </si>
  <si>
    <t>Segment x1=228 y1=120 x2=252 y2=120</t>
  </si>
  <si>
    <t>Segment x1=228 y1=96 x2=252 y2=96</t>
  </si>
  <si>
    <t>Segment x1=240 y1=-60 x2=360 y2=-60</t>
  </si>
  <si>
    <t>Segment x1=240 y1=0 x2=240 y2=-60</t>
  </si>
  <si>
    <t>Segment x1=240 y1=120 x2=240 y2=168</t>
  </si>
  <si>
    <t>Segment x1=240 y1=168 x2=540 y2=168</t>
  </si>
  <si>
    <t>Segment x1=240 y1=60 x2=240 y2=84</t>
  </si>
  <si>
    <t>Segment x1=360 y1=-120 x2=360 y2=120</t>
  </si>
  <si>
    <t>Segment x1=360 y1=120 x2=600 y2=0</t>
  </si>
  <si>
    <t>Segment x1=360 y1=60 x2=240 y2=60</t>
  </si>
  <si>
    <t>Segment x1=420 y1=-24 x2=444 y2=-24</t>
  </si>
  <si>
    <t>Segment x1=420 y1=24 x2=420 y2=-24</t>
  </si>
  <si>
    <t>Segment x1=432 y1=-24 x2=432 y2=24</t>
  </si>
  <si>
    <t>Segment x1=432 y1=24 x2=408 y2=24</t>
  </si>
  <si>
    <t>Segment x1=504 y1=180 x2=576 y2=180</t>
  </si>
  <si>
    <t>Segment x1=516 y1=192 x2=564 y2=192</t>
  </si>
  <si>
    <t>Segment x1=528 y1=204 x2=552 y2=204</t>
  </si>
  <si>
    <t>Segment x1=540 y1=24 x2=540 y2=180</t>
  </si>
  <si>
    <t>Segment x1=600 y1=0 x2=360 y2=-120</t>
  </si>
  <si>
    <t>Segment x1=600 y1=0 x2=840 y2=0</t>
  </si>
  <si>
    <t>Segment x1=720 y1=-240 x2=120 y2=-240</t>
  </si>
  <si>
    <t>Segment x1=720 y1=240 x2=720 y2=-240</t>
  </si>
  <si>
    <t>Pin name="IN" order=1 x=0 y=0 visible=0</t>
  </si>
  <si>
    <t>Pin name="OUT" order=2 x=840 y=0 visible=0</t>
  </si>
  <si>
    <t>Segment x1=0 y1=0 x2=-48 y2=0</t>
  </si>
  <si>
    <t>Segment x1=-240 y1=0 x2=-192 y2=0</t>
  </si>
  <si>
    <t>Arc l=-72 t=-24 r=-24 b=24 x1=-48 y1=24 x2=-48 y2=24</t>
  </si>
  <si>
    <t>Arc l=-216 t=-24 r=-168 b=24 x1=-192 y1=24 x2=-192 y2=24</t>
  </si>
  <si>
    <t>Pin name="1" order=1 x=0 y=0 visible=0</t>
  </si>
  <si>
    <t>Pin name="2" order=2 x=-240 y=0 visible=0</t>
  </si>
  <si>
    <t>Segment x1=168 y1=240 x2=792 y2=240</t>
  </si>
  <si>
    <t>Segment x1=840 y1=-96 x2=840 y2=192</t>
  </si>
  <si>
    <t>Segment x1=168 y1=-144 x2=792 y2=-144</t>
  </si>
  <si>
    <t>Segment x1=360 y1=-96 x2=576 y2=-96</t>
  </si>
  <si>
    <t>Segment x1=360 y1=24 x2=360 y2=-96</t>
  </si>
  <si>
    <t>Segment x1=504 y1=-72 x2=540 y2=0</t>
  </si>
  <si>
    <t>Segment x1=576 y1=-96 x2=576 y2=24</t>
  </si>
  <si>
    <t>Segment x1=576 y1=24 x2=360 y2=24</t>
  </si>
  <si>
    <t>Segment x1=396 y1=-72 x2=504 y2=-72</t>
  </si>
  <si>
    <t>Segment x1=960 y1=0 x2=840 y2=0</t>
  </si>
  <si>
    <t>Segment x1=120 y1=-96 x2=120 y2=192</t>
  </si>
  <si>
    <t>Arc l=120 t=144 r=216 b=240 x1=120 y1=192 x2=168 y2=240</t>
  </si>
  <si>
    <t>Arc l=120 t=-144 r=216 b=-48 x1=168 y1=-144 x2=120 y2=-96</t>
  </si>
  <si>
    <t>Arc l=744 t=-144 r=840 b=-48 x1=840 y1=-96 x2=792 y2=-144</t>
  </si>
  <si>
    <t>Arc l=744 t=144 r=840 b=240 x1=792 y1=240 x2=840 y2=192</t>
  </si>
  <si>
    <t>Pin name="IN" order=2 x=0 y=0 visible=1 xlabel=178 ylabel=-2 align=LeftBase rotated=0</t>
  </si>
  <si>
    <t>Pin name="OUT" order=1 x=960 y=0 visible=1 xlabel=-170 ylabel=-2 align=RightBase rotated=0</t>
  </si>
  <si>
    <t>Segment x1=-48 y1=0 x2=48 y2=0</t>
  </si>
  <si>
    <t>Segment x1=240 y1=0 x2=192 y2=0</t>
  </si>
  <si>
    <t>Arc l=168 t=-24 r=216 b=24 x1=192 y1=24 x2=192 y2=24</t>
  </si>
  <si>
    <t>Arc l=24 t=-24 r=72 b=24 x1=48 y1=24 x2=48 y2=24</t>
  </si>
  <si>
    <t>Arc l=-192 t=-72 r=-48 b=72 x1=-48 y1=0 x2=-192 y2=0</t>
  </si>
  <si>
    <t>Pin name="3" order=3 x=240 y=0 visible=0</t>
  </si>
  <si>
    <t>Arc l=48 t=-72 r=192 b=72 x1=192 y1=0 x2=48 y2=0</t>
  </si>
  <si>
    <t>Segment x1=-36 y1=270 x2=-36 y2=90</t>
  </si>
  <si>
    <t>Segment x1=-36 y1=90 x2=36 y2=90</t>
  </si>
  <si>
    <t>Segment x1=0 y1=270 x2=0 y2=360</t>
  </si>
  <si>
    <t>Segment x1=0 y1=90 x2=0 y2=0</t>
  </si>
  <si>
    <t>Segment x1=36 y1=270 x2=-36 y2=270</t>
  </si>
  <si>
    <t>Segment x1=36 y1=90 x2=36 y2=270</t>
  </si>
  <si>
    <t>Pin name="N" order=2 x=0 y=360 visible=0</t>
  </si>
  <si>
    <t>Segment x1=-24 y1=180 x2=24 y2=180</t>
  </si>
  <si>
    <t>Segment x1=-48 y1=240 x2=48 y2=240</t>
  </si>
  <si>
    <t>Segment x1=-48 y1=300 x2=-48 y2=240</t>
  </si>
  <si>
    <t>Segment x1=-60 y1=300 x2=-48 y2=300</t>
  </si>
  <si>
    <t>Segment x1=0 y1=156 x2=0 y2=204</t>
  </si>
  <si>
    <t>Segment x1=48 y1=240 x2=48 y2=300</t>
  </si>
  <si>
    <t>Segment x1=48 y1=300 x2=60 y2=300</t>
  </si>
  <si>
    <t>Segment x1=600 y1=1824 x2=624 y2=1800</t>
  </si>
  <si>
    <t>Segment x1=600 y1=1776 x2=576 y2=1800</t>
  </si>
  <si>
    <t>Segment x1=600 y1=1704 x2=624 y2=1680</t>
  </si>
  <si>
    <t>Segment x1=600 y1=1656 x2=576 y2=1680</t>
  </si>
  <si>
    <t>Segment x1=600 y1=1584 x2=624 y2=1560</t>
  </si>
  <si>
    <t>Segment x1=600 y1=1536 x2=576 y2=1560</t>
  </si>
  <si>
    <t>Segment x1=600 y1=1464 x2=624 y2=1440</t>
  </si>
  <si>
    <t>Segment x1=600 y1=1416 x2=576 y2=1440</t>
  </si>
  <si>
    <t>Segment x1=624 y1=1320 x2=600 y2=1296</t>
  </si>
  <si>
    <t>Segment x1=576 y1=1320 x2=600 y2=1344</t>
  </si>
  <si>
    <t>Segment x1=120 y1=2040 x2=1320 y2=2040</t>
  </si>
  <si>
    <t>Segment x1=600 y1=2160 x2=600 y2=2040</t>
  </si>
  <si>
    <t>Segment x1=840 y1=2160 x2=840 y2=2040</t>
  </si>
  <si>
    <t>Segment x1=1440 y1=720 x2=1320 y2=720</t>
  </si>
  <si>
    <t>Segment x1=1440 y1=1080 x2=1320 y2=1080</t>
  </si>
  <si>
    <t>Segment x1=1440 y1=1440 x2=1320 y2=1440</t>
  </si>
  <si>
    <t>Segment x1=720 y1=0 x2=720 y2=120</t>
  </si>
  <si>
    <t>Segment x1=0 y1=360 x2=120 y2=360</t>
  </si>
  <si>
    <t>Segment x1=1440 y1=360 x2=1320 y2=360</t>
  </si>
  <si>
    <t>Segment x1=0 y1=960 x2=120 y2=960</t>
  </si>
  <si>
    <t>Segment x1=0 y1=1440 x2=120 y2=1440</t>
  </si>
  <si>
    <t>Segment x1=0 y1=1800 x2=120 y2=1800</t>
  </si>
  <si>
    <t>Segment x1=120 y1=120 x2=120 y2=2040</t>
  </si>
  <si>
    <t>Segment x1=1320 y1=120 x2=1320 y2=2040</t>
  </si>
  <si>
    <t>Segment x1=120 y1=120 x2=1320 y2=120</t>
  </si>
  <si>
    <t>Segment x1=1440 y1=1800 x2=1320 y2=1800</t>
  </si>
  <si>
    <t>Segment x1=600 y1=1296 x2=576 y2=1320</t>
  </si>
  <si>
    <t>Segment x1=600 y1=1344 x2=624 y2=1320</t>
  </si>
  <si>
    <t>Segment x1=576 y1=1440 x2=600 y2=1464</t>
  </si>
  <si>
    <t>Segment x1=624 y1=1440 x2=600 y2=1416</t>
  </si>
  <si>
    <t>Segment x1=576 y1=1560 x2=600 y2=1584</t>
  </si>
  <si>
    <t>Segment x1=624 y1=1560 x2=600 y2=1536</t>
  </si>
  <si>
    <t>Segment x1=576 y1=1680 x2=600 y2=1704</t>
  </si>
  <si>
    <t>Segment x1=624 y1=1680 x2=600 y2=1656</t>
  </si>
  <si>
    <t>Segment x1=576 y1=1800 x2=600 y2=1824</t>
  </si>
  <si>
    <t>Segment x1=624 y1=1800 x2=600 y2=1776</t>
  </si>
  <si>
    <t>Pin name="ILimit" order=17 x=600 y=1800 visible=1 xlabel=48 ylabel=22 align=LeftBase rotated=0</t>
  </si>
  <si>
    <t>Pin name="UVP" order=15 x=600 y=1560 visible=1 xlabel=48 ylabel=22 align=LeftBase rotated=0</t>
  </si>
  <si>
    <t>Pin name="Run" order=13 x=600 y=1320 visible=1 xlabel=36 ylabel=10 align=LeftBase rotated=0</t>
  </si>
  <si>
    <t>Pin name="AGND" order=11 x=600 y=2160 visible=1 xlabel=-2 ylabel=-159 align=RightBase rotated=0</t>
  </si>
  <si>
    <t>Pin name="PGND" order=12 x=840 y=2160 visible=1 xlabel=-2 ylabel=-159 align=LeftBase rotated=0</t>
  </si>
  <si>
    <t>Pin name="BST" order=2 x=1440 y=720 visible=1 xlabel=-146 ylabel=9 align=RightBase rotated=0</t>
  </si>
  <si>
    <t>Pin name="SW" order=5 x=1440 y=1080 visible=1 xlabel=-146 ylabel=9 align=RightBase rotated=0</t>
  </si>
  <si>
    <t>Pin name="FB" order=8 x=1440 y=1440 visible=1 xlabel=-146 ylabel=9 align=RightBase rotated=0</t>
  </si>
  <si>
    <t>Pin name="COMP" order=10 x=1440 y=1800 visible=1 xlabel=-146 ylabel=9 align=RightBase rotated=0</t>
  </si>
  <si>
    <t>Pin name="PVIN" order=1 x=720 y=0 visible=1 xlabel=-2 ylabel=140 align=CentreTop rotated=0</t>
  </si>
  <si>
    <t>Pin name="EN" order=3 x=0 y=360 visible=1 xlabel=142 ylabel=9 align=LeftBase rotated=0</t>
  </si>
  <si>
    <t>Pin name="PWRGD" order=4 x=1440 y=360 visible=1 xlabel=-142 ylabel=9 align=RightBase rotated=0</t>
  </si>
  <si>
    <t>Pin name="SYNC_MODE" order=6 x=0 y=960 visible=1 xlabel=142 ylabel=9 align=LeftBase rotated=0</t>
  </si>
  <si>
    <t>Pin name="RT" order=7 x=0 y=1440 visible=1 xlabel=142 ylabel=9 align=LeftBase rotated=0</t>
  </si>
  <si>
    <t>Pin name="VREG" order=9 x=0 y=1800 visible=1 xlabel=142 ylabel=9 align=LeftBase rotated=0</t>
  </si>
  <si>
    <t>Pin name="PSM" order=14 x=600 y=1440 visible=1 xlabel=36 ylabel=22 align=LeftBase rotated=0</t>
  </si>
  <si>
    <t>Pin name="OVP" order=16 x=600 y=1680 visible=1 xlabel=48 ylabel=22 align=LeftBase rotated=0</t>
  </si>
  <si>
    <t>Segment x1=0 y1=0 x2=0 y2=96</t>
  </si>
  <si>
    <t>Segment x1=-84 y1=96 x2=84 y2=96</t>
  </si>
  <si>
    <t>Segment x1=-84 y1=144 x2=84 y2=144</t>
  </si>
  <si>
    <t>Segment x1=0 y1=144 x2=0 y2=240</t>
  </si>
  <si>
    <t>Segment x1=-84 y1=72 x2=-12 y2=72</t>
  </si>
  <si>
    <t>Segment x1=72 y1=204 x2=96 y2=204</t>
  </si>
  <si>
    <t>Segment x1=12 y1=276 x2=60 y2=276</t>
  </si>
  <si>
    <t>Segment x1=-48 y1=204 x2=0 y2=204</t>
  </si>
  <si>
    <t>Segment x1=-96 y1=276 x2=-60 y2=276</t>
  </si>
  <si>
    <t>Segment x1=-60 y1=276 x2=-48 y2=204</t>
  </si>
  <si>
    <t>Segment x1=0 y1=204 x2=12 y2=276</t>
  </si>
  <si>
    <t>Segment x1=60 y1=276 x2=72 y2=204</t>
  </si>
  <si>
    <t>Segment x1=-48 y1=36 x2=-48 y2=108</t>
  </si>
  <si>
    <t>Segment x1=13200 y1=10200 x2=0 y2=10200</t>
  </si>
  <si>
    <t>Segment x1=13200 y1=0 x2=13200 y2=10200</t>
  </si>
  <si>
    <t>Segment x1=0 y1=10200 x2=0 y2=0</t>
  </si>
  <si>
    <t>Segment x1=0 y1=0 x2=13200 y2=0</t>
  </si>
  <si>
    <t>Segment x1=2880 y1=1080 x2=2880 y2=0</t>
  </si>
  <si>
    <t>Segment x1=2880 y1=936 x2=0 y2=936</t>
  </si>
  <si>
    <t>Segment x1=0 y1=1080 x2=2880 y2=1080</t>
  </si>
  <si>
    <t>Segment x1=0 y1=792 x2=2880 y2=792</t>
  </si>
  <si>
    <t>Segment x1=0 y1=648 x2=2880 y2=648</t>
  </si>
  <si>
    <t>Segment x1=0 y1=288 x2=2880 y2=288</t>
  </si>
  <si>
    <t>Segment x1=0 y1=0 x2=2880 y2=0</t>
  </si>
  <si>
    <t>Segment x1=0 y1=0 x2=0 y2=1080</t>
  </si>
  <si>
    <t>Segment x1=-30 y1=210 x2=30 y2=270</t>
  </si>
  <si>
    <t>Segment x1=-30 y1=90 x2=30 y2=150</t>
  </si>
  <si>
    <t>Segment x1=0 y1=300 x2=0 y2=360</t>
  </si>
  <si>
    <t>Segment x1=0 y1=60 x2=-30 y2=90</t>
  </si>
  <si>
    <t>Segment x1=0 y1=60 x2=0 y2=0</t>
  </si>
  <si>
    <t>Segment x1=30 y1=150 x2=-30 y2=210</t>
  </si>
  <si>
    <t>Segment x1=30 y1=270 x2=0 y2=300</t>
  </si>
  <si>
    <t>Segment x1=-120 y1=120 x2=120 y2=120</t>
  </si>
  <si>
    <t>Segment x1=-24 y1=192 x2=24 y2=192</t>
  </si>
  <si>
    <t>Segment x1=-72 y1=156 x2=72 y2=156</t>
  </si>
  <si>
    <t>Pin name="GND" order=1 x=0 y=0 visible=0</t>
  </si>
  <si>
    <t>Segment x1=-30 y1=-30 x2=30 y2=-30</t>
  </si>
  <si>
    <t>Segment x1=-30 y1=30 x2=-30 y2=-30</t>
  </si>
  <si>
    <t>Segment x1=30 y1=-30 x2=30 y2=30</t>
  </si>
  <si>
    <t>Segment x1=30 y1=30 x2=-30 y2=30</t>
  </si>
  <si>
    <t>Pin name="A" order=1 x=0 y=0 visible=0</t>
  </si>
  <si>
    <t>.EndSymbolLibrary</t>
  </si>
  <si>
    <t>.Instance</t>
  </si>
  <si>
    <t>Attributes type=symbol name="term_small" selected=0 protected=0 x=8400 y=2400 orient=N0</t>
  </si>
  <si>
    <t>Netnames pin1="#Vreg"</t>
  </si>
  <si>
    <t>.EndInstance</t>
  </si>
  <si>
    <t>Attributes type=symbol name="gnd" selected=0 protected=0 x=16680 y=-1920 orient=N0</t>
  </si>
  <si>
    <t>Netnames pin1="0"</t>
  </si>
  <si>
    <t>Attributes type=symbol name="res" selected=0 protected=0 x=16440 y=-1920 orient=N90</t>
  </si>
  <si>
    <t>Netnames pin1="0" pin2="24"</t>
  </si>
  <si>
    <t>Attributes type=symbol name="gnd" selected=0 protected=0 x=4320 y=2040 orient=N0</t>
  </si>
  <si>
    <t>Attributes type=symbol name="vwave" selected=0 protected=0 x=4320 y=1560 orient=N0</t>
  </si>
  <si>
    <t>Netnames pin1="25" pin2="0"</t>
  </si>
  <si>
    <t>Netnames</t>
  </si>
  <si>
    <t>Attributes type=symbol name="term_small" selected=0 protected=0 x=15120 y=-1920 orient=M0</t>
  </si>
  <si>
    <t>Netnames pin1="#SW"</t>
  </si>
  <si>
    <t>Attributes type=symbol name="PERIODIC_OP" selected=0 protected=0 x=15240 y=-1920 orient=N0</t>
  </si>
  <si>
    <t>Netnames pin1="#SW" pin2="24"</t>
  </si>
  <si>
    <t>Attributes type=symbol name="Title_2" selected=0 protected=0 x=14040 y=6480 orient=N0</t>
  </si>
  <si>
    <t>Attributes type=symbol name="sheetC" selected=0 protected=1 x=3720 y=-2640 orient=N0</t>
  </si>
  <si>
    <t>Attributes type=symbol name="Free_text" selected=0 protected=0 x=3840 y=6720 orient=N0</t>
  </si>
  <si>
    <t>Attributes type=symbol name="jumper_1_1_0" selected=0 protected=0 x=5880 y=1680 orient=N180</t>
  </si>
  <si>
    <t>Netnames pin1="27" pin2="28"</t>
  </si>
  <si>
    <t>Attributes type=symbol name="term_small" selected=0 protected=0 x=6360 y=2160 orient=N180</t>
  </si>
  <si>
    <t>Attributes type=symbol name="term_small" selected=0 protected=0 x=8760 y=3600 orient=N0</t>
  </si>
  <si>
    <t>Attributes type=symbol name="jumper_1_2_2" selected=0 protected=0 x=6360 y=1680 orient=N90</t>
  </si>
  <si>
    <t>Attributes type=symbol name="gnd" selected=0 protected=0 x=7440 y=3960 orient=N0</t>
  </si>
  <si>
    <t>Attributes type=symbol name="nolibADIExtClk" selected=0 protected=0 x=7440 y=3480 orient=N0</t>
  </si>
  <si>
    <t>Netnames pin1="31" pin2="0"</t>
  </si>
  <si>
    <t>Attributes type=symbol name="jumper_1_1_0" selected=0 protected=0 x=7680 y=2760 orient=N180</t>
  </si>
  <si>
    <t>Netnames pin1="31" pin2="32"</t>
  </si>
  <si>
    <t>Attributes type=symbol name="nolibADICapESR" selected=0 protected=0 x=4920 y=1560 orient=N0</t>
  </si>
  <si>
    <t>Attributes type=symbol name="nolibADICapESR" selected=0 protected=0 x=12600 y=3000 orient=N0</t>
  </si>
  <si>
    <t>Netnames pin1="#Vout" pin2="0"</t>
  </si>
  <si>
    <t>Attributes type=symbol name="ac_source" selected=0 protected=0 x=12840 y=3960 orient=N270</t>
  </si>
  <si>
    <t>Attributes type=symbol name="Bode_Probe2" selected=0 protected=0 x=12600 y=4440 orient=M180</t>
  </si>
  <si>
    <t>Attributes type=symbol name="jumper_1_2_1" selected=0 protected=0 x=8400 y=2760 orient=N90</t>
  </si>
  <si>
    <t>Netnames pin1="32" pin2="#Vreg" pin3="0"</t>
  </si>
  <si>
    <t>Attributes type=symbol name="gnd" selected=0 protected=0 x=8400 y=3000 orient=N0</t>
  </si>
  <si>
    <t>Attributes type=symbol name="gnd" selected=0 protected=0 x=4920 y=2040 orient=N0</t>
  </si>
  <si>
    <t>Attributes type=symbol name="res" selected=0 protected=0 x=6840 y=1680 orient=N0</t>
  </si>
  <si>
    <t>Attributes type=symbol name="gnd" selected=0 protected=0 x=8520 y=3960 orient=N0</t>
  </si>
  <si>
    <t>Attributes type=symbol name="vwave" selected=0 protected=0 x=5640 y=2160 orient=M0</t>
  </si>
  <si>
    <t>Attributes type=symbol name="res" selected=0 protected=0 x=8880 y=3240 orient=M90</t>
  </si>
  <si>
    <t>Attributes type=symbol name="gnd" selected=0 protected=0 x=10680 y=4320 orient=N0</t>
  </si>
  <si>
    <t>Attributes type=symbol name="gnd" selected=0 protected=0 x=9840 y=3960 orient=N0</t>
  </si>
  <si>
    <t>Attributes type=symbol name="gnd" selected=0 protected=0 x=9600 y=3960 orient=N0</t>
  </si>
  <si>
    <t>Attributes type=symbol name="term_small" selected=0 protected=0 x=11160 y=2760 orient=M0</t>
  </si>
  <si>
    <t>Attributes type=symbol name="cap" selected=0 protected=0 x=10680 y=3960 orient=N0</t>
  </si>
  <si>
    <t>Netnames pin1="41" pin2="0"</t>
  </si>
  <si>
    <t>Attributes type=symbol name="res" selected=0 protected=0 x=10680 y=3600 orient=N0</t>
  </si>
  <si>
    <t>Netnames pin1="#Vout"</t>
  </si>
  <si>
    <t>Attributes type=symbol name="cap" selected=0 protected=0 x=10440 y=2520 orient=N0</t>
  </si>
  <si>
    <t>Netnames pin1="30" pin2="#SW"</t>
  </si>
  <si>
    <t>Attributes type=symbol name="cap" selected=0 protected=0 x=9000 y=3720 orient=M0</t>
  </si>
  <si>
    <t>Netnames pin1="#Vreg" pin2="0"</t>
  </si>
  <si>
    <t>Attributes type=symbol name="gnd" selected=0 protected=0 x=9000 y=3960 orient=N0</t>
  </si>
  <si>
    <t>Attributes type=symbol name="gnd" selected=0 protected=0 x=5640 y=2640 orient=N0</t>
  </si>
  <si>
    <t>Attributes type=symbol name="res" selected=0 protected=0 x=6840 y=2520 orient=N0</t>
  </si>
  <si>
    <t>Attributes type=symbol name="gnd" selected=0 protected=0 x=6840 y=2880 orient=N0</t>
  </si>
  <si>
    <t>Attributes type=symbol name="gnd" selected=0 protected=0 x=12600 y=3240 orient=N0</t>
  </si>
  <si>
    <t>Attributes type=symbol name="gnd" selected=0 protected=0 x=11640 y=4680 orient=N0</t>
  </si>
  <si>
    <t>Attributes type=symbol name="resz" selected=0 protected=0 x=11640 y=4680 orient=N180</t>
  </si>
  <si>
    <t>Attributes type=symbol name="resz" selected=0 protected=0 x=12000 y=3960 orient=N270</t>
  </si>
  <si>
    <t>Attributes type=symbol name="nolibADIIndDCR" selected=0 protected=0 x=11640 y=2880 orient=N0</t>
  </si>
  <si>
    <t>Wire x1=6360 y1=1920 x2=6360 y2=2160 net="#Vreg" branch=""</t>
  </si>
  <si>
    <t>Wire x1=13560 y1=3960 x2=13560 y2=4440 net="#Vout" branch=""</t>
  </si>
  <si>
    <t>Wire x1=9000 y1=3600 x2=9000 y2=3720 net="#Vreg" branch="+:Cvreg#P"</t>
  </si>
  <si>
    <t>Wire x1=10440 y1=2760 x2=10440 y2=2880 net="#SW" branch="-:Cbst#N"</t>
  </si>
  <si>
    <t>Wire x1=10440 y1=2880 x2=11160 y2=2880 net="#SW" branch="-:U1#SW-:Cbst#N"</t>
  </si>
  <si>
    <t>Wire x1=11160 y1=2760 x2=11160 y2=2880 net="#SW" branch="+:U1#SW+:Cbst#N+:L1#P"</t>
  </si>
  <si>
    <t>Wire x1=11160 y1=2880 x2=11640 y2=2880 net="#SW" branch="+:L1#P"</t>
  </si>
  <si>
    <t>Wire x1=8400 y1=2400 x2=8400 y2=2520 net="#Vreg" branch=""</t>
  </si>
  <si>
    <t>SimulatorMode value="Simplis"</t>
  </si>
  <si>
    <t>Property name="NetName" value="" type=value</t>
  </si>
  <si>
    <t>Property name="last_hierarchical_path" value="" type=value</t>
  </si>
  <si>
    <t>.EndSchematic</t>
  </si>
  <si>
    <t>.EndComponent</t>
  </si>
  <si>
    <t>ADP5054</t>
  </si>
  <si>
    <t>ADP5054ACPZ-R7</t>
  </si>
  <si>
    <t>SP_Data_Part</t>
  </si>
  <si>
    <t>Ic Table for the ADP505(0123)</t>
  </si>
  <si>
    <t>IC Table for ADP5054</t>
  </si>
  <si>
    <t>OK</t>
  </si>
  <si>
    <t>Channel 3 &amp; 4 in Parallel</t>
  </si>
  <si>
    <t>Determines whether or not Channel 4 is parallel with Channel 3</t>
  </si>
  <si>
    <t>para_3_4</t>
  </si>
  <si>
    <t>para_1_2</t>
  </si>
  <si>
    <t>labelrail3</t>
  </si>
  <si>
    <t>labelrail4</t>
  </si>
  <si>
    <t>labelrail5</t>
  </si>
  <si>
    <t>IC _Table3</t>
  </si>
  <si>
    <t>IC_Table2</t>
  </si>
  <si>
    <t>IC_Table</t>
  </si>
  <si>
    <t>ADP5050, ADP5051, ADP5052, ADP5053, ADP5054</t>
  </si>
  <si>
    <t>h</t>
  </si>
  <si>
    <t>jumper_1_2_1</t>
  </si>
  <si>
    <t>1000n</t>
  </si>
  <si>
    <t>J16.A.name</t>
  </si>
  <si>
    <t>jumper_1_1_0</t>
  </si>
  <si>
    <t>J2.A.name</t>
  </si>
  <si>
    <t>jumper_1_2_2</t>
  </si>
  <si>
    <t>J2.P.POSITIONLABEL1</t>
  </si>
  <si>
    <t>J2.P.POSITIONLABEL2</t>
  </si>
  <si>
    <t>J17.A.name</t>
  </si>
  <si>
    <t>2m</t>
  </si>
  <si>
    <t>Soft Start data ADP5054 chan 1/2</t>
  </si>
  <si>
    <t>NO IDEA!!!!</t>
  </si>
  <si>
    <t>Soft Start data ADP5054 chan 3/4</t>
  </si>
  <si>
    <t>Sync/mode</t>
  </si>
  <si>
    <t>N/A</t>
  </si>
  <si>
    <t>Sync/mode 1= Sync/Mode 0 = Clock Out</t>
  </si>
  <si>
    <t>FSW1</t>
  </si>
  <si>
    <t>FSW2</t>
  </si>
  <si>
    <t>halffreq2</t>
  </si>
  <si>
    <t>halffreq4</t>
  </si>
  <si>
    <t>ATTEND TO THIS!!</t>
  </si>
  <si>
    <t>FET1_Vth_IDS_term1</t>
  </si>
  <si>
    <t>FET1_Vth_IDS_term2</t>
  </si>
  <si>
    <t>Evaluation Top Board Layer</t>
  </si>
  <si>
    <t>CLK Out</t>
  </si>
  <si>
    <t>Complete schematic for the demo board</t>
  </si>
  <si>
    <t>Complete BOM for the Demo Board</t>
  </si>
  <si>
    <t>Irated_25C</t>
  </si>
  <si>
    <t>Tlowsat</t>
  </si>
  <si>
    <t>VlowLeak</t>
  </si>
  <si>
    <t>VhighLeak</t>
  </si>
  <si>
    <t>TlowLeak</t>
  </si>
  <si>
    <t>LeakVlowTlow</t>
  </si>
  <si>
    <t>LeakVhighTlow</t>
  </si>
  <si>
    <t>TmidLeak</t>
  </si>
  <si>
    <t>LeakVlowTmid</t>
  </si>
  <si>
    <t>LeakVhighTmid</t>
  </si>
  <si>
    <t>ThighLeak</t>
  </si>
  <si>
    <t>LeakVlowThigh</t>
  </si>
  <si>
    <t>LeakVhighThigh</t>
  </si>
  <si>
    <t>V low (cap)</t>
  </si>
  <si>
    <t>Cap V low</t>
  </si>
  <si>
    <t>V mid (cap)</t>
  </si>
  <si>
    <t>Cap V mid</t>
  </si>
  <si>
    <t>V rated (cap)</t>
  </si>
  <si>
    <t>Cap V rated</t>
  </si>
  <si>
    <t>Tja</t>
  </si>
  <si>
    <t>DiodesInc</t>
  </si>
  <si>
    <t>BAS40LP</t>
  </si>
  <si>
    <t xml:space="preserve">s  </t>
  </si>
  <si>
    <t>DFN1006</t>
  </si>
  <si>
    <t>BAT43WS</t>
  </si>
  <si>
    <t>SOD323</t>
  </si>
  <si>
    <t>BAT54</t>
  </si>
  <si>
    <t>SOT23</t>
  </si>
  <si>
    <t>BAT54LP</t>
  </si>
  <si>
    <t>BAT54WS</t>
  </si>
  <si>
    <t>PD3S0230</t>
  </si>
  <si>
    <t>DI-323</t>
  </si>
  <si>
    <t>ON Semi</t>
  </si>
  <si>
    <t>BAT54LT1G</t>
  </si>
  <si>
    <t>BAT54T1G</t>
  </si>
  <si>
    <t>SOD123</t>
  </si>
  <si>
    <t>SD103AW</t>
  </si>
  <si>
    <t>B0520LW</t>
  </si>
  <si>
    <t>B0520WS</t>
  </si>
  <si>
    <t>B0530W</t>
  </si>
  <si>
    <t>B0540W</t>
  </si>
  <si>
    <t>B0540WS</t>
  </si>
  <si>
    <t>MBR0520LT1G</t>
  </si>
  <si>
    <t>1N5819HW</t>
  </si>
  <si>
    <t>B130LAW</t>
  </si>
  <si>
    <t>B140HW</t>
  </si>
  <si>
    <t>BAT760</t>
  </si>
  <si>
    <t>DFLS120L</t>
  </si>
  <si>
    <t>DI-123</t>
  </si>
  <si>
    <t>DFLS130</t>
  </si>
  <si>
    <t>DFLS130L</t>
  </si>
  <si>
    <t>DFLS140L</t>
  </si>
  <si>
    <t>PD3S120L</t>
  </si>
  <si>
    <t>PD3S130H</t>
  </si>
  <si>
    <t>PD3S130L</t>
  </si>
  <si>
    <t>PD3S140</t>
  </si>
  <si>
    <t>SDM100K30L</t>
  </si>
  <si>
    <t>IR/Vishay</t>
  </si>
  <si>
    <t>10BQ015</t>
  </si>
  <si>
    <t>SMB</t>
  </si>
  <si>
    <t>MBR130LSFT1G</t>
  </si>
  <si>
    <t>SOD123FL</t>
  </si>
  <si>
    <t>MBR130T1G</t>
  </si>
  <si>
    <t>MBRA120ET3G</t>
  </si>
  <si>
    <t>SMA</t>
  </si>
  <si>
    <t>MBRA160T3G</t>
  </si>
  <si>
    <t>DFLS140</t>
  </si>
  <si>
    <t>DFLS220L</t>
  </si>
  <si>
    <t>DFLS230</t>
  </si>
  <si>
    <t>DFLS230L</t>
  </si>
  <si>
    <t>DFLS230LH</t>
  </si>
  <si>
    <t>DFLS240</t>
  </si>
  <si>
    <t>DFLS240L</t>
  </si>
  <si>
    <t>MBRS1100T3G</t>
  </si>
  <si>
    <t>MBRS190T3G</t>
  </si>
  <si>
    <t>MBRS240LT3G</t>
  </si>
  <si>
    <t>MBRS260T3G</t>
  </si>
  <si>
    <t>B320A</t>
  </si>
  <si>
    <t>B320B</t>
  </si>
  <si>
    <t>B330A</t>
  </si>
  <si>
    <t>B330B</t>
  </si>
  <si>
    <t>B340A</t>
  </si>
  <si>
    <t>B340B</t>
  </si>
  <si>
    <t>PDS340</t>
  </si>
  <si>
    <t>DI-5</t>
  </si>
  <si>
    <t>30BQ015</t>
  </si>
  <si>
    <t>SMC</t>
  </si>
  <si>
    <t>MBRS320T3G</t>
  </si>
  <si>
    <t>MBRS330T3G</t>
  </si>
  <si>
    <t>MBRS340T3G</t>
  </si>
  <si>
    <t>MBRS360BT3G</t>
  </si>
  <si>
    <t>MBRS360T3G</t>
  </si>
  <si>
    <t>PDS540</t>
  </si>
  <si>
    <t>MBRS540T3G</t>
  </si>
  <si>
    <t>PDS835L</t>
  </si>
  <si>
    <t>MBRD835LG</t>
  </si>
  <si>
    <t>Dpak</t>
  </si>
  <si>
    <t>PDS1040</t>
  </si>
  <si>
    <t>PDS1040L</t>
  </si>
  <si>
    <t>MBRD1035CTLT4G</t>
  </si>
  <si>
    <t>MBRB30H60CTT4G</t>
  </si>
  <si>
    <t>s</t>
  </si>
  <si>
    <t>D2pak</t>
  </si>
  <si>
    <t>MBRB2545CTT4G</t>
  </si>
  <si>
    <t>MBRB60H100CTT4G</t>
  </si>
  <si>
    <t>MBRD5H100T4G</t>
  </si>
  <si>
    <t>MBRD620CT</t>
  </si>
  <si>
    <t>MBRD640CT</t>
  </si>
  <si>
    <t>MBRD660CT</t>
  </si>
  <si>
    <t>MBRB8H100T4G</t>
  </si>
  <si>
    <t>PDS1045</t>
  </si>
  <si>
    <t>PD3S160</t>
  </si>
  <si>
    <t xml:space="preserve">Vishay </t>
  </si>
  <si>
    <t>B240A</t>
  </si>
  <si>
    <t>B360A</t>
  </si>
  <si>
    <t>BAS40</t>
  </si>
  <si>
    <t>DFLS160</t>
  </si>
  <si>
    <t>DFLS1100-7</t>
  </si>
  <si>
    <t>NSR0240HT1G</t>
  </si>
  <si>
    <t>MBRS3200T3G</t>
  </si>
  <si>
    <t>MBR0520L</t>
  </si>
  <si>
    <t>SS3P4</t>
  </si>
  <si>
    <t>DO-220AA (SMP)</t>
  </si>
  <si>
    <t>newly added for certain custom design only (11/11/2013)</t>
  </si>
  <si>
    <t>NSR10F20NXT5G</t>
  </si>
  <si>
    <t>DSN2</t>
  </si>
  <si>
    <t>NSR10F30NXT5G</t>
  </si>
  <si>
    <t>TOSHIBA</t>
  </si>
  <si>
    <t>CUS01</t>
  </si>
  <si>
    <t>SOD-323</t>
  </si>
  <si>
    <t>Un buy able, didn't feel like deleting</t>
  </si>
  <si>
    <t>NRVBB1060</t>
  </si>
  <si>
    <t>VB30100S</t>
  </si>
  <si>
    <t>MBRB4030T4G</t>
  </si>
  <si>
    <t>MBRD630CT</t>
  </si>
  <si>
    <t>MBRD650CT</t>
  </si>
  <si>
    <t>B3L30LP</t>
  </si>
  <si>
    <t>DFN3030</t>
  </si>
  <si>
    <t>GRM32ER71E226ME15</t>
  </si>
  <si>
    <t>MSS7331-152NLB</t>
  </si>
  <si>
    <t>MSS7331</t>
  </si>
  <si>
    <t>Added part tb 9/14</t>
  </si>
  <si>
    <t>MSS7331-302NLB</t>
  </si>
  <si>
    <t>MSS7331-392NLB</t>
  </si>
  <si>
    <t>MSS7331-502MLB</t>
  </si>
  <si>
    <t>MSS7331-602MLB</t>
  </si>
  <si>
    <t>MSS7331-732MLB</t>
  </si>
  <si>
    <t>MSS7331-862MLB</t>
  </si>
  <si>
    <t>MSS7331-103MLB</t>
  </si>
  <si>
    <t>MSS7331-123MLB</t>
  </si>
  <si>
    <t>MSS7331-153MLB</t>
  </si>
  <si>
    <t>MSS7331-183MLB</t>
  </si>
  <si>
    <t>MSS7331-223MLB</t>
  </si>
  <si>
    <t>MSS7331-273MLB</t>
  </si>
  <si>
    <t>MSS7331-333MLB</t>
  </si>
  <si>
    <t>MSS7331-393MLB</t>
  </si>
  <si>
    <t>MSS7331-473MLB</t>
  </si>
  <si>
    <t>MSS7331-563MLB</t>
  </si>
  <si>
    <t>MSS7331-683MLB</t>
  </si>
  <si>
    <t>MSS7331-823MLB</t>
  </si>
  <si>
    <t>MSS7331-104MLB</t>
  </si>
  <si>
    <t>SD43-102MLB</t>
  </si>
  <si>
    <t>SD43</t>
  </si>
  <si>
    <t>Added part tb  9/14</t>
  </si>
  <si>
    <t>SD43-142MLB</t>
  </si>
  <si>
    <t>SD43-182MLB</t>
  </si>
  <si>
    <t>SD43-222MLB</t>
  </si>
  <si>
    <t>SD43-272MLB</t>
  </si>
  <si>
    <t>SD43-332MLB</t>
  </si>
  <si>
    <t>SD43-392MLB</t>
  </si>
  <si>
    <t>SD43-472MLB</t>
  </si>
  <si>
    <t>SD43-562MLB</t>
  </si>
  <si>
    <t>SD43-682MLB</t>
  </si>
  <si>
    <t>SD43-822MLB</t>
  </si>
  <si>
    <t>SD43-103MLB</t>
  </si>
  <si>
    <t>SD43-123MLB</t>
  </si>
  <si>
    <t>SD43-153MLB</t>
  </si>
  <si>
    <t>SD43-183MLB</t>
  </si>
  <si>
    <t>SD43-223MLB</t>
  </si>
  <si>
    <t>SD43-273MLB</t>
  </si>
  <si>
    <t>SD43-333KLB</t>
  </si>
  <si>
    <t>SD43-393KLB</t>
  </si>
  <si>
    <t>SD43-473KLB</t>
  </si>
  <si>
    <t>SD43-563KLB</t>
  </si>
  <si>
    <t>SD43-683KLB</t>
  </si>
  <si>
    <t>SPM4015T-R47M</t>
  </si>
  <si>
    <t>SPM4015T</t>
  </si>
  <si>
    <t>SPM4015T-1R0M</t>
  </si>
  <si>
    <t>SPM4015T-1R5M</t>
  </si>
  <si>
    <t>SPM4015T-2R2M</t>
  </si>
  <si>
    <t>SPM4015T-3R3M</t>
  </si>
  <si>
    <t>SPM4015T-4R7M</t>
  </si>
  <si>
    <t>SPM4015T-6R8M</t>
  </si>
  <si>
    <t>SPM4015T-100M</t>
  </si>
  <si>
    <t>SPM4020T-R47M</t>
  </si>
  <si>
    <t>SPM4020T</t>
  </si>
  <si>
    <t>SPM4020T-1R0M</t>
  </si>
  <si>
    <t>SPM4020T-1R5M</t>
  </si>
  <si>
    <t>SPM4020T-2R2M</t>
  </si>
  <si>
    <t>SPM4020T-3R3M</t>
  </si>
  <si>
    <t>SPM4020T-4R7M</t>
  </si>
  <si>
    <t>SPM4020T-6R8M</t>
  </si>
  <si>
    <t>SPM4020T-100M</t>
  </si>
  <si>
    <t>Capacitance multiplier</t>
  </si>
  <si>
    <t>ADP5054.wxsch</t>
  </si>
  <si>
    <t>Netnames pin1="28" pin2="0"</t>
  </si>
  <si>
    <t>Netnames pin1="26" pin2="0"</t>
  </si>
  <si>
    <t>Netnames pin1="26" pin2="27"</t>
  </si>
  <si>
    <t>ADP5054: 4 Higher Current Bucks</t>
  </si>
  <si>
    <t>10µF, 6.3V, 2mΩ</t>
  </si>
  <si>
    <t>10µF, 10V, 3mΩ</t>
  </si>
  <si>
    <t>10µF, 10V, 7mΩ</t>
  </si>
  <si>
    <t>10µF, 6.3V, 3mΩ</t>
  </si>
  <si>
    <t>5mm x 5mm x 3mm</t>
  </si>
  <si>
    <t>Panasonic</t>
  </si>
  <si>
    <t>Attributes type=symbol name="res" selected=0 protected=0 x=10560 y=1200 orient=N0</t>
  </si>
  <si>
    <t>EEFCS1E100R</t>
  </si>
  <si>
    <t>SP-Cap</t>
  </si>
  <si>
    <t>-</t>
  </si>
  <si>
    <t>20TQC8R2M</t>
  </si>
  <si>
    <t>16TQC10M</t>
  </si>
  <si>
    <t>35TQC10M</t>
  </si>
  <si>
    <t>D2</t>
  </si>
  <si>
    <t>EEHZA1H100R</t>
  </si>
  <si>
    <t>Hybrid</t>
  </si>
  <si>
    <t>EEHZA1J100P</t>
  </si>
  <si>
    <t>EEHZC1H100R</t>
  </si>
  <si>
    <t>EEHZC1J100P</t>
  </si>
  <si>
    <t>6TPU10MSI</t>
  </si>
  <si>
    <t>S09</t>
  </si>
  <si>
    <t>50SVPF10M</t>
  </si>
  <si>
    <t>C6</t>
  </si>
  <si>
    <t>OS-CON</t>
  </si>
  <si>
    <t>EEFCX1E150R</t>
  </si>
  <si>
    <t>EEFCS1E150R</t>
  </si>
  <si>
    <t>EEFCS1C150R</t>
  </si>
  <si>
    <t>EEFCX1C150R</t>
  </si>
  <si>
    <t>25TQC15MV</t>
  </si>
  <si>
    <t>16TQC15M</t>
  </si>
  <si>
    <t>25TQC15MYFD</t>
  </si>
  <si>
    <t>25TQC15MYFB</t>
  </si>
  <si>
    <t>50SVPF18M</t>
  </si>
  <si>
    <t>E7</t>
  </si>
  <si>
    <t>EEFCX1E220R</t>
  </si>
  <si>
    <t>EEFCT1E220R</t>
  </si>
  <si>
    <t>EEFCS1C220R</t>
  </si>
  <si>
    <t>EEFCX1C220R</t>
  </si>
  <si>
    <t>25TQC22MV</t>
  </si>
  <si>
    <t>25TQC22MYFD</t>
  </si>
  <si>
    <t>25TQC22MYFT</t>
  </si>
  <si>
    <t>D15</t>
  </si>
  <si>
    <t>20TQC22MYFD</t>
  </si>
  <si>
    <t>EEHZA1H220P</t>
  </si>
  <si>
    <t>EEHZC1H220P</t>
  </si>
  <si>
    <t>EEHZA1J220XP</t>
  </si>
  <si>
    <t>D8</t>
  </si>
  <si>
    <t>EEHZC1J220XP</t>
  </si>
  <si>
    <t>20TQC22MYFB</t>
  </si>
  <si>
    <t>EEHZA1V220R</t>
  </si>
  <si>
    <t>EEHZC1V220R</t>
  </si>
  <si>
    <t>6TPU22MSI</t>
  </si>
  <si>
    <t>32SEPF22M</t>
  </si>
  <si>
    <t>C55</t>
  </si>
  <si>
    <t>35SEPF22M</t>
  </si>
  <si>
    <t>35SVPF22M</t>
  </si>
  <si>
    <t>EEEFP1C220AR</t>
  </si>
  <si>
    <t>AL Poly</t>
  </si>
  <si>
    <t>EEEFP1E220AR</t>
  </si>
  <si>
    <t>EEEFP1V220AR</t>
  </si>
  <si>
    <t>EEHZA1V270P</t>
  </si>
  <si>
    <t>25SVPF27MX</t>
  </si>
  <si>
    <t>B6</t>
  </si>
  <si>
    <t>EEFCX1E330R</t>
  </si>
  <si>
    <t>EEFCX1C330R</t>
  </si>
  <si>
    <t>EEFCS1C330R</t>
  </si>
  <si>
    <t>16TQC33MYFS</t>
  </si>
  <si>
    <t>D12</t>
  </si>
  <si>
    <t>EEHZA1H330XP</t>
  </si>
  <si>
    <t>EEHZC1H330XP</t>
  </si>
  <si>
    <t>EEHZA1J330P</t>
  </si>
  <si>
    <t>F</t>
  </si>
  <si>
    <t>EEHZC1J330P</t>
  </si>
  <si>
    <t>20TQC33MYFD</t>
  </si>
  <si>
    <t>25TQC33MYF</t>
  </si>
  <si>
    <t>12TPG33M</t>
  </si>
  <si>
    <t>B1G</t>
  </si>
  <si>
    <t>16TQC33MYFD</t>
  </si>
  <si>
    <t>EEHZA1E330R</t>
  </si>
  <si>
    <t>EEHZC1E330R</t>
  </si>
  <si>
    <t>EEEFP1E330AP</t>
  </si>
  <si>
    <t>EEEFP1V330AP</t>
  </si>
  <si>
    <t>EEEFP1A330AR</t>
  </si>
  <si>
    <t>EEEFPE330UAR</t>
  </si>
  <si>
    <t>(C)</t>
  </si>
  <si>
    <t>EEEFT1V330AR</t>
  </si>
  <si>
    <t>50SVPF39M</t>
  </si>
  <si>
    <t>E12</t>
  </si>
  <si>
    <t>35SEPF39M</t>
  </si>
  <si>
    <t>35SVPF39M</t>
  </si>
  <si>
    <t>EEFCX1C470R</t>
  </si>
  <si>
    <t>EEFCS1A470R</t>
  </si>
  <si>
    <t>EEFCX1A470R</t>
  </si>
  <si>
    <t>EEFCT1C470R</t>
  </si>
  <si>
    <t>10TPE47MAZB</t>
  </si>
  <si>
    <t>16TQC47MW</t>
  </si>
  <si>
    <t>16TQC47MYFT</t>
  </si>
  <si>
    <t>20TQC47MYFT</t>
  </si>
  <si>
    <t>16TQC47MYFD</t>
  </si>
  <si>
    <t>20TQC47MYF</t>
  </si>
  <si>
    <t>EEHZA1V470P</t>
  </si>
  <si>
    <t>EEHZC1V470P</t>
  </si>
  <si>
    <t>8TPG47M</t>
  </si>
  <si>
    <t>10TPG47M</t>
  </si>
  <si>
    <t>2R5TPU47MSI</t>
  </si>
  <si>
    <t>6TPU47MSI</t>
  </si>
  <si>
    <t>6TPH47MHA</t>
  </si>
  <si>
    <t>A09</t>
  </si>
  <si>
    <t>EEETP1V470AP</t>
  </si>
  <si>
    <t>EEEFP1C470AP</t>
  </si>
  <si>
    <t>EEEFP1E470AP</t>
  </si>
  <si>
    <t>EEEFP1V470AP</t>
  </si>
  <si>
    <t>25SVPF47M</t>
  </si>
  <si>
    <t>F12</t>
  </si>
  <si>
    <t>EEETQV470XAP</t>
  </si>
  <si>
    <t>EEETK1V470P</t>
  </si>
  <si>
    <t>EEEFP0J470AR</t>
  </si>
  <si>
    <t>EEEFPC470UAR</t>
  </si>
  <si>
    <t>EEEFT1E470AR</t>
  </si>
  <si>
    <t>EEEFT1V470AR</t>
  </si>
  <si>
    <t>EEHZA1J560P</t>
  </si>
  <si>
    <t>G</t>
  </si>
  <si>
    <t>EEHZC1J560P</t>
  </si>
  <si>
    <t>EEHZA1E560P</t>
  </si>
  <si>
    <t>EEHZC1E560P</t>
  </si>
  <si>
    <t>20SVPF56MX</t>
  </si>
  <si>
    <t>25SEPF56M</t>
  </si>
  <si>
    <t>25SVPF56M</t>
  </si>
  <si>
    <t>EEFLR0J680R</t>
  </si>
  <si>
    <t>EEFSR0J680R</t>
  </si>
  <si>
    <t>EEFCS0J680R</t>
  </si>
  <si>
    <t>EEFCX1C680R</t>
  </si>
  <si>
    <t>EEFCT1A680R</t>
  </si>
  <si>
    <t>EEFCX1A680R</t>
  </si>
  <si>
    <t>EEHZA1H680P</t>
  </si>
  <si>
    <t>EEHZC1H680P</t>
  </si>
  <si>
    <t>EEHZA1V680XP</t>
  </si>
  <si>
    <t>EEHZC1V680XP</t>
  </si>
  <si>
    <t>16TQC68MYF</t>
  </si>
  <si>
    <t>4TPU68MSI</t>
  </si>
  <si>
    <t>EEEFPV680XAP</t>
  </si>
  <si>
    <t>7.7</t>
  </si>
  <si>
    <t>50SVPF68M</t>
  </si>
  <si>
    <t>32SEPF68M</t>
  </si>
  <si>
    <t>EEEFP1C680AP</t>
  </si>
  <si>
    <t>EEEFP1E680AP</t>
  </si>
  <si>
    <t>EEEFT1V680AP</t>
  </si>
  <si>
    <t>EEEFT1C680AR</t>
  </si>
  <si>
    <t>EEEFT1E680AR</t>
  </si>
  <si>
    <t>EEFSX0G820ER</t>
  </si>
  <si>
    <t>35SEPF82M</t>
  </si>
  <si>
    <t>35SVPF82M</t>
  </si>
  <si>
    <t>16SVPF82M</t>
  </si>
  <si>
    <t>25SEPF82M</t>
  </si>
  <si>
    <t>25SVPF82M</t>
  </si>
  <si>
    <t>EEFSX0G101ER</t>
  </si>
  <si>
    <t>EEFCT0J101R</t>
  </si>
  <si>
    <t>EEFCX0J101R</t>
  </si>
  <si>
    <t>EEFCX1A101R</t>
  </si>
  <si>
    <t>6TPE100MPB</t>
  </si>
  <si>
    <t>EEHZA1H101P</t>
  </si>
  <si>
    <t>EEHZC1H101P</t>
  </si>
  <si>
    <t>EEHZA1E101XP</t>
  </si>
  <si>
    <t>EEHZC1E101XP</t>
  </si>
  <si>
    <t>8TPE100MAZB</t>
  </si>
  <si>
    <t>6TPE100MAZB</t>
  </si>
  <si>
    <t>16TQC100MYF</t>
  </si>
  <si>
    <t>6TPG100MG</t>
  </si>
  <si>
    <t>20TQC100MYF</t>
  </si>
  <si>
    <t>6TPG100M</t>
  </si>
  <si>
    <t>2SEPC100MZ</t>
  </si>
  <si>
    <t>B9</t>
  </si>
  <si>
    <t>EEEFP1V101AP</t>
  </si>
  <si>
    <t>16SEPC100MW</t>
  </si>
  <si>
    <t>C9</t>
  </si>
  <si>
    <t>ETPU100MSI</t>
  </si>
  <si>
    <t>EEEFPC101XAP</t>
  </si>
  <si>
    <t>EEEFPE101XAP</t>
  </si>
  <si>
    <t>EEEFPV101XAP</t>
  </si>
  <si>
    <t>EEEFP1E101AP</t>
  </si>
  <si>
    <t>EEEFP1H101AP</t>
  </si>
  <si>
    <t>EEUTP1V101</t>
  </si>
  <si>
    <t>EEETP1C101AP</t>
  </si>
  <si>
    <t>EEETP1V101AP</t>
  </si>
  <si>
    <t>EEETP1E101AP</t>
  </si>
  <si>
    <t>EEETK1V101P</t>
  </si>
  <si>
    <t>16SEPC100M</t>
  </si>
  <si>
    <t>16SVPC100M</t>
  </si>
  <si>
    <t>25SVPF100M</t>
  </si>
  <si>
    <t>EEEFP0J101AP</t>
  </si>
  <si>
    <t>EEEFP1C101AP</t>
  </si>
  <si>
    <t>EEEFT1E101AP</t>
  </si>
  <si>
    <t>EEEFT1V101AP</t>
  </si>
  <si>
    <t>EEETK1J101AQ</t>
  </si>
  <si>
    <t>H13</t>
  </si>
  <si>
    <t>EEETQV101XAP</t>
  </si>
  <si>
    <t>EEETK1C101P</t>
  </si>
  <si>
    <t>EEETK1E101P</t>
  </si>
  <si>
    <t>EEETK1V101UP</t>
  </si>
  <si>
    <t>(F)</t>
  </si>
  <si>
    <t>EEETK1K101AM</t>
  </si>
  <si>
    <t>EEETK2A101AM</t>
  </si>
  <si>
    <t>EEEFTH101XAP</t>
  </si>
  <si>
    <t>EEEFPJ101UAR</t>
  </si>
  <si>
    <t>EEEFT1C101AR</t>
  </si>
  <si>
    <t>EEFSX0J121E7</t>
  </si>
  <si>
    <t>EEFLR0G121R</t>
  </si>
  <si>
    <t>EEFSR0G121R</t>
  </si>
  <si>
    <t>EEFCS0G121R</t>
  </si>
  <si>
    <t>EEFCX0J121R</t>
  </si>
  <si>
    <t>6TPE120MAZB</t>
  </si>
  <si>
    <t>35SVPF120M</t>
  </si>
  <si>
    <t>35SEPF120M</t>
  </si>
  <si>
    <t>F13</t>
  </si>
  <si>
    <t>EEUTP1V121</t>
  </si>
  <si>
    <t>20SEPF120M</t>
  </si>
  <si>
    <t>20SVPF120M</t>
  </si>
  <si>
    <t>EEFSX0G151E7</t>
  </si>
  <si>
    <t>EEFSX0G151ER</t>
  </si>
  <si>
    <t>EEFSX0J151ER</t>
  </si>
  <si>
    <t>EEFSX0E151ER</t>
  </si>
  <si>
    <t>EEFCX0J151XR</t>
  </si>
  <si>
    <t>EEFCX0J151R</t>
  </si>
  <si>
    <t>EEFCX0G151R</t>
  </si>
  <si>
    <t>6TPE150MF</t>
  </si>
  <si>
    <t>6TPE150MAPB</t>
  </si>
  <si>
    <t>EEHZA1V151P</t>
  </si>
  <si>
    <t>EEHZC1V151P</t>
  </si>
  <si>
    <t>4TPE150MAZB</t>
  </si>
  <si>
    <t>6TPE150MAZB</t>
  </si>
  <si>
    <t>6TPG150MZG</t>
  </si>
  <si>
    <t>B15G</t>
  </si>
  <si>
    <t>16TQC150MYF</t>
  </si>
  <si>
    <t>6TPG150M</t>
  </si>
  <si>
    <t>EEEFP1V151AP</t>
  </si>
  <si>
    <t>EEEFP1E151AP</t>
  </si>
  <si>
    <t>6TPU150MBI</t>
  </si>
  <si>
    <t>B09</t>
  </si>
  <si>
    <t>6SVPE150M</t>
  </si>
  <si>
    <t>EEEFTV151XAP</t>
  </si>
  <si>
    <t>EEEFTE151XAP</t>
  </si>
  <si>
    <t>EEEFPC151XAP</t>
  </si>
  <si>
    <t>16SEPC150MD</t>
  </si>
  <si>
    <t>EEEFP1A151AP</t>
  </si>
  <si>
    <t>EEEFT1C151AP</t>
  </si>
  <si>
    <t>16SEPF150M</t>
  </si>
  <si>
    <t>EEEFT1A151AR</t>
  </si>
  <si>
    <t>EEFLR0E181R4</t>
  </si>
  <si>
    <t>EEFSR0E181R4</t>
  </si>
  <si>
    <t>EEFLS0E181R</t>
  </si>
  <si>
    <t>EEFSX0E181ER</t>
  </si>
  <si>
    <t>EEFLR0E181R</t>
  </si>
  <si>
    <t>EEFSS0E181R</t>
  </si>
  <si>
    <t>EEFSR0E181R</t>
  </si>
  <si>
    <t>EEFSX0G181ER</t>
  </si>
  <si>
    <t>EEFSX0D181ER</t>
  </si>
  <si>
    <t>EEFCT0G181R</t>
  </si>
  <si>
    <t>EEFCX0J181R</t>
  </si>
  <si>
    <t>EEFCX0G181XR</t>
  </si>
  <si>
    <t>EEFCX0G181R</t>
  </si>
  <si>
    <t>16SEPC180MX</t>
  </si>
  <si>
    <t>E9</t>
  </si>
  <si>
    <t>16SVPE180M</t>
  </si>
  <si>
    <t>C10</t>
  </si>
  <si>
    <t>6SVPE180M</t>
  </si>
  <si>
    <t>25SEPF180M</t>
  </si>
  <si>
    <t>25SVPF180M</t>
  </si>
  <si>
    <t>16SEPF180M</t>
  </si>
  <si>
    <t>16SVPF180M</t>
  </si>
  <si>
    <t>20SEPF180M</t>
  </si>
  <si>
    <t>20SVPF180M</t>
  </si>
  <si>
    <t>EEFSR0D221R4</t>
  </si>
  <si>
    <t>EEFLR0D221R4</t>
  </si>
  <si>
    <t>EEFLS0D221R</t>
  </si>
  <si>
    <t>EEFSX0E221E7</t>
  </si>
  <si>
    <t>EEFSS0D221R</t>
  </si>
  <si>
    <t>EEFLR0D221R</t>
  </si>
  <si>
    <t>EEFSR0D221R</t>
  </si>
  <si>
    <t>6TPF220M5L</t>
  </si>
  <si>
    <t>EEFSX0E221ER</t>
  </si>
  <si>
    <t>EEFSX0G221ER</t>
  </si>
  <si>
    <t>EEFSX0D221ER</t>
  </si>
  <si>
    <t>EEFCX0G221XR</t>
  </si>
  <si>
    <t>6TPF220M9L</t>
  </si>
  <si>
    <t>EEFCX0G221R</t>
  </si>
  <si>
    <t>EEFCX0E221R</t>
  </si>
  <si>
    <t>EEFCX0D221R</t>
  </si>
  <si>
    <t>2R5TPE220MAFB</t>
  </si>
  <si>
    <t>2R5TPE220MFGB</t>
  </si>
  <si>
    <t>10TPE220MIL</t>
  </si>
  <si>
    <t>2R5TPE220MAPB</t>
  </si>
  <si>
    <t>6TPE220MAP</t>
  </si>
  <si>
    <t>EEHZA1E221P</t>
  </si>
  <si>
    <t>EEHZC1E221P</t>
  </si>
  <si>
    <t>2R5TPG220MUG</t>
  </si>
  <si>
    <t>2R5TPE220MAZB</t>
  </si>
  <si>
    <t>4TPE220MAZB</t>
  </si>
  <si>
    <t>6TPE220MAZB</t>
  </si>
  <si>
    <t>2R5TPG220M</t>
  </si>
  <si>
    <t>4TPG220M</t>
  </si>
  <si>
    <t>EEEFP1V221AP</t>
  </si>
  <si>
    <t>EEEFP1E221AP</t>
  </si>
  <si>
    <t>6SVPE220M</t>
  </si>
  <si>
    <t>EEEFP1H221AP</t>
  </si>
  <si>
    <t>16SEPC220MD</t>
  </si>
  <si>
    <t>EEUTP1V221</t>
  </si>
  <si>
    <t>6SVPE220MW</t>
  </si>
  <si>
    <t>EEETP1V221AP</t>
  </si>
  <si>
    <t>EEETP1E221AP</t>
  </si>
  <si>
    <t>EEEFTE221XAP</t>
  </si>
  <si>
    <t>EEEFPA221XAP</t>
  </si>
  <si>
    <t>EEEFPC221XAP</t>
  </si>
  <si>
    <t>6SEPC220M</t>
  </si>
  <si>
    <t>EEEFP1A221AP</t>
  </si>
  <si>
    <t>EEEFP1C221AP</t>
  </si>
  <si>
    <t>EEEFT1H221AP</t>
  </si>
  <si>
    <t>EEUTP1E221</t>
  </si>
  <si>
    <t>10SVPE220M</t>
  </si>
  <si>
    <t>EEETP1A221AP</t>
  </si>
  <si>
    <t>EEETP1C221AP</t>
  </si>
  <si>
    <t>EEETK1C221P</t>
  </si>
  <si>
    <t>EEETK1E221P</t>
  </si>
  <si>
    <t>EEETK1V221UP</t>
  </si>
  <si>
    <t>(G)</t>
  </si>
  <si>
    <t>EEETK1H221AQ</t>
  </si>
  <si>
    <t>EEEFP0J221AP</t>
  </si>
  <si>
    <t>EEEFT1A221AP</t>
  </si>
  <si>
    <t>EEEFT1C221AP</t>
  </si>
  <si>
    <t>EEETK1J221AQ</t>
  </si>
  <si>
    <t>EEETK1K221AM</t>
  </si>
  <si>
    <t>K16</t>
  </si>
  <si>
    <t>EEETK2A221AM</t>
  </si>
  <si>
    <t>EEETK1C221UP</t>
  </si>
  <si>
    <t>EEETK1A221P</t>
  </si>
  <si>
    <t>EEETK1E221UP</t>
  </si>
  <si>
    <t>EEETKK221UAM</t>
  </si>
  <si>
    <t>(J16)</t>
  </si>
  <si>
    <t>EEEFT0J221AR</t>
  </si>
  <si>
    <t>EEFSX0D271E4</t>
  </si>
  <si>
    <t>EEFLT0E271R</t>
  </si>
  <si>
    <t>EEFST0E271R</t>
  </si>
  <si>
    <t>EEFSX0D271XE</t>
  </si>
  <si>
    <t>EEFSX0E271E7</t>
  </si>
  <si>
    <t>EEFSX0D271ER</t>
  </si>
  <si>
    <t>2TPSF270M6E</t>
  </si>
  <si>
    <t>B2S</t>
  </si>
  <si>
    <t>EEFCX0G271R</t>
  </si>
  <si>
    <t>2TPSF270M9G</t>
  </si>
  <si>
    <t>EEFCX0D271XR</t>
  </si>
  <si>
    <t>EEHZA1V271P</t>
  </si>
  <si>
    <t>EEHZC1V271P</t>
  </si>
  <si>
    <t>16SVPG270M</t>
  </si>
  <si>
    <t>2R5SVPE270M</t>
  </si>
  <si>
    <t>16SEPC270MX</t>
  </si>
  <si>
    <t>EEUTP1V271</t>
  </si>
  <si>
    <t>10SEPC270MD</t>
  </si>
  <si>
    <t>16SEPF270M</t>
  </si>
  <si>
    <t>16SVPF270M</t>
  </si>
  <si>
    <t>EEFGX0D331R</t>
  </si>
  <si>
    <t>EEFLX0E331R4</t>
  </si>
  <si>
    <t>EEFSX0D331E4</t>
  </si>
  <si>
    <t>EEFLX0D331R4</t>
  </si>
  <si>
    <t>EEFLX0E331R</t>
  </si>
  <si>
    <t>EEFSX0E331XE</t>
  </si>
  <si>
    <t>EEFST0D331R</t>
  </si>
  <si>
    <t>EEFSX0D331XE</t>
  </si>
  <si>
    <t>EEFLT0D331R</t>
  </si>
  <si>
    <t>EEFLX0D331R</t>
  </si>
  <si>
    <t>EEFSX0E331ER</t>
  </si>
  <si>
    <t>EEFSX0D331ER</t>
  </si>
  <si>
    <t>2R5TPE330M7</t>
  </si>
  <si>
    <t>6TPE330MA9EL</t>
  </si>
  <si>
    <t>EEFCX0E331R</t>
  </si>
  <si>
    <t>6TPE330MAA</t>
  </si>
  <si>
    <t>EEFCX0D331R</t>
  </si>
  <si>
    <t>2TPE330MADGB</t>
  </si>
  <si>
    <t>2TPE330MFB</t>
  </si>
  <si>
    <t>2TPE330MAFB</t>
  </si>
  <si>
    <t>6TPE330MFL</t>
  </si>
  <si>
    <t>EEHZA1E331P</t>
  </si>
  <si>
    <t>EEHZC1E331P</t>
  </si>
  <si>
    <t>6TPE330MAP</t>
  </si>
  <si>
    <t>6TPE330MAL</t>
  </si>
  <si>
    <t>2R5TPE330MAZB</t>
  </si>
  <si>
    <t>EEEFP1V331AP</t>
  </si>
  <si>
    <t>2SEPC330MZ</t>
  </si>
  <si>
    <t>EEEFP1C331AP</t>
  </si>
  <si>
    <t>EEEFP1E331AP</t>
  </si>
  <si>
    <t>EEEFP1A331AP</t>
  </si>
  <si>
    <t>EEEFT1V331AP</t>
  </si>
  <si>
    <t>2R5SVPE330MY</t>
  </si>
  <si>
    <t>EEEFT1H331AP</t>
  </si>
  <si>
    <t>EEETK1C331AQ</t>
  </si>
  <si>
    <t>EEETK1V331AQ</t>
  </si>
  <si>
    <t>EEETK1E331AQ</t>
  </si>
  <si>
    <t>EEUTP1E331</t>
  </si>
  <si>
    <t>25SVPF330M</t>
  </si>
  <si>
    <t>25SEPF330M</t>
  </si>
  <si>
    <t>2R5SVPE330M</t>
  </si>
  <si>
    <t>EEETP1A331AP</t>
  </si>
  <si>
    <t>EEETP1E331AP</t>
  </si>
  <si>
    <t>EEETP1C331AP</t>
  </si>
  <si>
    <t>EEEFTA331XAP</t>
  </si>
  <si>
    <t>EEEFTC331XAP</t>
  </si>
  <si>
    <t>EEEFPJ331XAP</t>
  </si>
  <si>
    <t>EEEFP0J331AP</t>
  </si>
  <si>
    <t>EEETK1J331AM</t>
  </si>
  <si>
    <t>EEETPA331UAP</t>
  </si>
  <si>
    <t>EEETK1E331UP</t>
  </si>
  <si>
    <t>EEETK1A331P</t>
  </si>
  <si>
    <t>EEETK1C331UP</t>
  </si>
  <si>
    <t>EEETK1H331AQ</t>
  </si>
  <si>
    <t>EEEFT0J331AP</t>
  </si>
  <si>
    <t>EEETK1K331AM</t>
  </si>
  <si>
    <t>EEETK2A331AM</t>
  </si>
  <si>
    <t>EEETK1A331UP</t>
  </si>
  <si>
    <t>EEETKK331UAM</t>
  </si>
  <si>
    <t>EEFSX0D391E4</t>
  </si>
  <si>
    <t>EEFSX0D391XE</t>
  </si>
  <si>
    <t>EEFSX0E391XE</t>
  </si>
  <si>
    <t>EEFSX0D391ER</t>
  </si>
  <si>
    <t>EEFSX0E391ER</t>
  </si>
  <si>
    <t>EEFCX0D391R</t>
  </si>
  <si>
    <t>EEFCX0E391R</t>
  </si>
  <si>
    <t>EEEFPV391UAP</t>
  </si>
  <si>
    <t>2R5SVPE390MX</t>
  </si>
  <si>
    <t>2SEPC390M</t>
  </si>
  <si>
    <t>2R5SVPE390M</t>
  </si>
  <si>
    <t>20SEPF390M</t>
  </si>
  <si>
    <t>20SVPF390M</t>
  </si>
  <si>
    <t>EEFGX0D471L</t>
  </si>
  <si>
    <t>EEFGX0E471L</t>
  </si>
  <si>
    <t>EEFGX0D471R</t>
  </si>
  <si>
    <t>EEFLX0E471R4</t>
  </si>
  <si>
    <t>EEFSX0E471E4</t>
  </si>
  <si>
    <t>EEFSX0D471E4</t>
  </si>
  <si>
    <t>EEFLX0D471R4</t>
  </si>
  <si>
    <t>EEFSX0D471XE</t>
  </si>
  <si>
    <t>EEFLX0D471R</t>
  </si>
  <si>
    <t>EEFLX0E471R</t>
  </si>
  <si>
    <t>EEFSX0E471XE</t>
  </si>
  <si>
    <t>ETPF470M5H</t>
  </si>
  <si>
    <t>EEFSX0D471ER</t>
  </si>
  <si>
    <t>EEFSX0E471ER</t>
  </si>
  <si>
    <t>2R5TPF470M6L</t>
  </si>
  <si>
    <t>2R5TPE470M7</t>
  </si>
  <si>
    <t>EEFCX0E471R</t>
  </si>
  <si>
    <t>EEFCX0D471R</t>
  </si>
  <si>
    <t>6TPF470MAH</t>
  </si>
  <si>
    <t>2TPE470MAJGB</t>
  </si>
  <si>
    <t>6TPE470MAZU</t>
  </si>
  <si>
    <t>D15E</t>
  </si>
  <si>
    <t>EEEFP1E471AP</t>
  </si>
  <si>
    <t>2SEPC470MZ</t>
  </si>
  <si>
    <t>6SEPC470MW</t>
  </si>
  <si>
    <t>E13</t>
  </si>
  <si>
    <t>EEEFP0J471AP</t>
  </si>
  <si>
    <t>EEEFP1C471AP</t>
  </si>
  <si>
    <t>EEEFP1A471AP</t>
  </si>
  <si>
    <t>EEEFT1E471AP</t>
  </si>
  <si>
    <t>EEETK1V471AM</t>
  </si>
  <si>
    <t>16SVPE470M</t>
  </si>
  <si>
    <t>EEETK1E471AQ</t>
  </si>
  <si>
    <t>EEETK1C471AQ</t>
  </si>
  <si>
    <t>EEETKV471UAQ</t>
  </si>
  <si>
    <t>(H13)</t>
  </si>
  <si>
    <t>EEUTP1E471</t>
  </si>
  <si>
    <t>EEETP1A471AP</t>
  </si>
  <si>
    <t>EEETP1C471AP</t>
  </si>
  <si>
    <t>EEETK1H471AM</t>
  </si>
  <si>
    <t>EEEFTJ471XAP</t>
  </si>
  <si>
    <t>EEEFTA471XAP</t>
  </si>
  <si>
    <t>EEETK1J471AM</t>
  </si>
  <si>
    <t>6SEPC470ME</t>
  </si>
  <si>
    <t>C7</t>
  </si>
  <si>
    <t>EEETK1A471UP</t>
  </si>
  <si>
    <t>EEETK1K471AM</t>
  </si>
  <si>
    <t>EEUTP1E511</t>
  </si>
  <si>
    <t>EEFGX0D561L</t>
  </si>
  <si>
    <t>EEFGX0D561R</t>
  </si>
  <si>
    <t>EEFSX0D561E4</t>
  </si>
  <si>
    <t>EEFLX0D561R4</t>
  </si>
  <si>
    <t>EEFLX0D561R</t>
  </si>
  <si>
    <t>EEFCX0D561R</t>
  </si>
  <si>
    <t>EEEFT1V561AP</t>
  </si>
  <si>
    <t>2SEPC560MZ</t>
  </si>
  <si>
    <t>6SEPC560MW</t>
  </si>
  <si>
    <t>2SEPC560MW</t>
  </si>
  <si>
    <t>4SEPC560MW</t>
  </si>
  <si>
    <t>6SEPC560MX</t>
  </si>
  <si>
    <t>EEEFPE561UAP</t>
  </si>
  <si>
    <t>2SEPC560M</t>
  </si>
  <si>
    <t>20SVPF560M</t>
  </si>
  <si>
    <t>20SEPF560M</t>
  </si>
  <si>
    <t>16SEPF560M</t>
  </si>
  <si>
    <t>16SVPF560M</t>
  </si>
  <si>
    <t>2R5SVPC560M</t>
  </si>
  <si>
    <t>ETPF680M5H</t>
  </si>
  <si>
    <t>2R5TPF680M6L</t>
  </si>
  <si>
    <t>4TPF680MAH</t>
  </si>
  <si>
    <t>EEEFP1C681AP</t>
  </si>
  <si>
    <t>EEETK1V681AM</t>
  </si>
  <si>
    <t>EEEFP1A681AP</t>
  </si>
  <si>
    <t>EEEFT1C681AP</t>
  </si>
  <si>
    <t>EEETK1E681AM</t>
  </si>
  <si>
    <t>EEETKV681UAM</t>
  </si>
  <si>
    <t>EEETK1C681AQ</t>
  </si>
  <si>
    <t>EEETKE681UAQ</t>
  </si>
  <si>
    <t>EEETK1H681AM</t>
  </si>
  <si>
    <t>EEETKH681UAM</t>
  </si>
  <si>
    <t>EEEFTJ681XAP</t>
  </si>
  <si>
    <t>EEEFT1E821AP</t>
  </si>
  <si>
    <t>2SEPC820MW</t>
  </si>
  <si>
    <t>4SEPC820M</t>
  </si>
  <si>
    <t>2SEPC820MD</t>
  </si>
  <si>
    <t>EEEFPC821UAP</t>
  </si>
  <si>
    <t>ETPF1000M5H</t>
  </si>
  <si>
    <t>ETPF1000M6H</t>
  </si>
  <si>
    <t>EEEFP1A102AP</t>
  </si>
  <si>
    <t>EEEFT1C102AP</t>
  </si>
  <si>
    <t>EEETK1E102AM</t>
  </si>
  <si>
    <t>EEETK1V102AM</t>
  </si>
  <si>
    <t>EEEFP0J102AP</t>
  </si>
  <si>
    <t>EEEFT1A102AP</t>
  </si>
  <si>
    <t>EEETKE102UAM</t>
  </si>
  <si>
    <t>EEETK1C102AM</t>
  </si>
  <si>
    <t>16SVPF1000M</t>
  </si>
  <si>
    <t>16SEPF1000M</t>
  </si>
  <si>
    <t>EEETK1A102AQ</t>
  </si>
  <si>
    <t>EEETKC102UAQ</t>
  </si>
  <si>
    <t>EEETK1H102AM</t>
  </si>
  <si>
    <t>2SVPE1200M</t>
  </si>
  <si>
    <t>EEEFPA122UAP</t>
  </si>
  <si>
    <t>2R5TPE1500MC</t>
  </si>
  <si>
    <t>2R5TPE1500MF</t>
  </si>
  <si>
    <t>EEEFP0J152AP</t>
  </si>
  <si>
    <t>EEEFT1A152AP</t>
  </si>
  <si>
    <t>EEEFT0J152AP</t>
  </si>
  <si>
    <t>EEETKA152UAQ</t>
  </si>
  <si>
    <t>EEEFPJ182UAP</t>
  </si>
  <si>
    <t>EEEFT0J222AP</t>
  </si>
  <si>
    <t>EEETK1C222AM</t>
  </si>
  <si>
    <t>EEETK1E222AM</t>
  </si>
  <si>
    <t>EEETK1A222AM</t>
  </si>
  <si>
    <t>EEETKC222UAM</t>
  </si>
  <si>
    <t>EEETK1A332AM</t>
  </si>
  <si>
    <t>EEETK1C332AM</t>
  </si>
  <si>
    <t>EEETKA332UAM</t>
  </si>
  <si>
    <t>EEETK1A472AM</t>
  </si>
  <si>
    <t>Zero price (not Digikey available)</t>
  </si>
  <si>
    <t>10SVPC330M</t>
  </si>
  <si>
    <t>16SVPG47M</t>
  </si>
  <si>
    <t>B45</t>
  </si>
  <si>
    <t>20SVPG33M</t>
  </si>
  <si>
    <t>25SVPG15M</t>
  </si>
  <si>
    <t>50SVPK22M</t>
  </si>
  <si>
    <t>63SXV33M</t>
  </si>
  <si>
    <t>100SXV15M</t>
  </si>
  <si>
    <t>63SXE33M</t>
  </si>
  <si>
    <t>100SXE15M</t>
  </si>
  <si>
    <t>6SEPC1000MD</t>
  </si>
  <si>
    <t>EEHZA1K220P</t>
  </si>
  <si>
    <t>EEHZA1K330P</t>
  </si>
  <si>
    <t>ETPH100MHA</t>
  </si>
  <si>
    <t>ETPH220MABC</t>
  </si>
  <si>
    <t>A14</t>
  </si>
  <si>
    <t>4TPH68MHA</t>
  </si>
  <si>
    <t>4TPH150MABC</t>
  </si>
  <si>
    <t>6TPH100MAEA</t>
  </si>
  <si>
    <t>6TPH100MABC</t>
  </si>
  <si>
    <t>ATPH33MAHA</t>
  </si>
  <si>
    <t>6TPG100MZGD</t>
  </si>
  <si>
    <t>ETPSF270M6E</t>
  </si>
  <si>
    <t>2TPE470MAFB</t>
  </si>
  <si>
    <t>4TPE470MAL</t>
  </si>
  <si>
    <t>16TQC33MYFB</t>
  </si>
  <si>
    <t>25TQC68MYF</t>
  </si>
  <si>
    <t>35TQC2R7MYF</t>
  </si>
  <si>
    <t>B15</t>
  </si>
  <si>
    <t>35TQC10MYF</t>
  </si>
  <si>
    <t>35TQC15MYF</t>
  </si>
  <si>
    <t>ETCE680MCL</t>
  </si>
  <si>
    <t>ETCE680MFL</t>
  </si>
  <si>
    <t>ETCE1000MF</t>
  </si>
  <si>
    <t>4TCE150MI</t>
  </si>
  <si>
    <t>4TCE220MF</t>
  </si>
  <si>
    <t>4TCE220MI</t>
  </si>
  <si>
    <t>4TCE220M</t>
  </si>
  <si>
    <t>4TCE330MI</t>
  </si>
  <si>
    <t>4TCE330M</t>
  </si>
  <si>
    <t>4TCE470MCL</t>
  </si>
  <si>
    <t>4TCE470MFL</t>
  </si>
  <si>
    <t>4TCE470MIL</t>
  </si>
  <si>
    <t>4TCE470ML</t>
  </si>
  <si>
    <t>6TCE100MI</t>
  </si>
  <si>
    <t>6TCE100M</t>
  </si>
  <si>
    <t>6TCE150MF</t>
  </si>
  <si>
    <t>6TCE150MI</t>
  </si>
  <si>
    <t>6TCE150M</t>
  </si>
  <si>
    <t>6TCE220MI</t>
  </si>
  <si>
    <t>6TCE220M</t>
  </si>
  <si>
    <t>6TCE330MFL</t>
  </si>
  <si>
    <t>6TCE330MIL</t>
  </si>
  <si>
    <t>6TCE330ML</t>
  </si>
  <si>
    <t>6TCE470MI</t>
  </si>
  <si>
    <t>6TCE470M</t>
  </si>
  <si>
    <t>6TCE680MI</t>
  </si>
  <si>
    <t>6TCE680M</t>
  </si>
  <si>
    <t>10TCE220MIL</t>
  </si>
  <si>
    <t>10TCE220ML</t>
  </si>
  <si>
    <t>10TCE330M</t>
  </si>
  <si>
    <t>ETCF680M6L</t>
  </si>
  <si>
    <t>ETCF680M7L</t>
  </si>
  <si>
    <t>ETCF680ML</t>
  </si>
  <si>
    <t>ETCF680M5H</t>
  </si>
  <si>
    <t>ETCF1000M5H</t>
  </si>
  <si>
    <t>ETCF1000M6H</t>
  </si>
  <si>
    <t>4TCF330ML</t>
  </si>
  <si>
    <t>4TCF470ML</t>
  </si>
  <si>
    <t>4TCF680MAH</t>
  </si>
  <si>
    <t>6TCF220M5L</t>
  </si>
  <si>
    <t>6TCF220M9L</t>
  </si>
  <si>
    <t>6TCF220ML</t>
  </si>
  <si>
    <t>6TCF330M9L</t>
  </si>
  <si>
    <t>6TCF470MAH</t>
  </si>
  <si>
    <t>10TCF150ML</t>
  </si>
  <si>
    <t>EEFCS1D100R</t>
  </si>
  <si>
    <t>EEFCS1D150R</t>
  </si>
  <si>
    <t>EEFCS1D220R</t>
  </si>
  <si>
    <t>EEFCS1V100R</t>
  </si>
  <si>
    <t>EEFCT1D330R</t>
  </si>
  <si>
    <t>EEFCT1D470R</t>
  </si>
  <si>
    <t>EEFCT1V150R</t>
  </si>
  <si>
    <t>EEFCX0D331XR</t>
  </si>
  <si>
    <t>EEFCX0J221R</t>
  </si>
  <si>
    <t>EEFCX1D220R</t>
  </si>
  <si>
    <t>EEFCX1D330R</t>
  </si>
  <si>
    <t>EEFCX1D470R</t>
  </si>
  <si>
    <t>EEFCX1D560R</t>
  </si>
  <si>
    <t>EEFCX1V150R</t>
  </si>
  <si>
    <t>EEFCX1V220R</t>
  </si>
  <si>
    <t>EEFGX0E471R</t>
  </si>
  <si>
    <t>EEFHX0D471R4</t>
  </si>
  <si>
    <t>EEFHX0D471R6</t>
  </si>
  <si>
    <t>EEFHX0D471R9</t>
  </si>
  <si>
    <t>EEFHX0D471R</t>
  </si>
  <si>
    <t>EEFHX0D561R4</t>
  </si>
  <si>
    <t>EEFHX0D561R</t>
  </si>
  <si>
    <t>EEFHX0E331R4</t>
  </si>
  <si>
    <t>EEFHX0E331R6</t>
  </si>
  <si>
    <t>EEFHX0E331R9</t>
  </si>
  <si>
    <t>EEFHX0E331R</t>
  </si>
  <si>
    <t>EEFHX0E471R4</t>
  </si>
  <si>
    <t>EEFHX0E471R6</t>
  </si>
  <si>
    <t>EEFHX0E471R9</t>
  </si>
  <si>
    <t>EEFHX0E471R</t>
  </si>
  <si>
    <t>EEFHX1A470R</t>
  </si>
  <si>
    <t>EEFHX1A680R</t>
  </si>
  <si>
    <t>EEFHX1A101R</t>
  </si>
  <si>
    <t>EEFHX1C150R</t>
  </si>
  <si>
    <t>EEFHX1C220R</t>
  </si>
  <si>
    <t>EEFHX1C330R</t>
  </si>
  <si>
    <t>EEFHX1C470R</t>
  </si>
  <si>
    <t>EEFHX1C680R</t>
  </si>
  <si>
    <t>EEFHX1D220R</t>
  </si>
  <si>
    <t>EEFHX1D330R</t>
  </si>
  <si>
    <t>EEFHX1D470R</t>
  </si>
  <si>
    <t>EEFHX1D560R</t>
  </si>
  <si>
    <t>EEFHX1E150R</t>
  </si>
  <si>
    <t>EEFHX1E220R</t>
  </si>
  <si>
    <t>EEFHX1E330R</t>
  </si>
  <si>
    <t>EEFSX0E331E4</t>
  </si>
  <si>
    <t>EEFSX0E391E4</t>
  </si>
  <si>
    <t>EEFSX0J181ER</t>
  </si>
  <si>
    <t>Height Elimination</t>
  </si>
  <si>
    <t>EEUTP1V221L</t>
  </si>
  <si>
    <t>EEUTP1V271L</t>
  </si>
  <si>
    <t>EEUTP1E471L</t>
  </si>
  <si>
    <t>EEUTP1V331</t>
  </si>
  <si>
    <t>EEUTP1E821</t>
  </si>
  <si>
    <t>EEUTP1E122</t>
  </si>
  <si>
    <t>EEUTP1V471</t>
  </si>
  <si>
    <t>EEUTP1V561</t>
  </si>
  <si>
    <t>EEUTP1V621</t>
  </si>
  <si>
    <t>EEUTP1E102</t>
  </si>
  <si>
    <t>EEUTP1E202S</t>
  </si>
  <si>
    <t>EEUTP1V122</t>
  </si>
  <si>
    <t>EEUTP1E182S</t>
  </si>
  <si>
    <t>EEUTP1V102</t>
  </si>
  <si>
    <t>EEUTP1V391</t>
  </si>
  <si>
    <t>EEUTP1V152S</t>
  </si>
  <si>
    <t>EEUTP1E222S</t>
  </si>
  <si>
    <t>EEUTP1E272S</t>
  </si>
  <si>
    <t>EEUTP1E182</t>
  </si>
  <si>
    <t>EEUTP1V821</t>
  </si>
  <si>
    <t>EEUTP1E222</t>
  </si>
  <si>
    <t>EEUTP1E272</t>
  </si>
  <si>
    <t>EEUTP1V152</t>
  </si>
  <si>
    <t>EEUTP1E332S</t>
  </si>
  <si>
    <t>EEUTP1E392S</t>
  </si>
  <si>
    <t>EEUTP1V202S</t>
  </si>
  <si>
    <t>EEUTP1V162</t>
  </si>
  <si>
    <t>EEUTP1V182S</t>
  </si>
  <si>
    <t>EEUTP1E332</t>
  </si>
  <si>
    <t>EEUTP1E392</t>
  </si>
  <si>
    <t>EEUTP1V182</t>
  </si>
  <si>
    <t>EEUTP1V202</t>
  </si>
  <si>
    <t>EEUTP1E472</t>
  </si>
  <si>
    <t>EEUTP1V222</t>
  </si>
  <si>
    <t>EEUTP1E512</t>
  </si>
  <si>
    <t>EEUTP1V272</t>
  </si>
  <si>
    <t>ESR Elimination</t>
  </si>
  <si>
    <t>EEETK1K470AQ</t>
  </si>
  <si>
    <t>EEETK2A470AQ</t>
  </si>
  <si>
    <t>EEETKK101UAQ</t>
  </si>
  <si>
    <t>F8</t>
  </si>
  <si>
    <t>EEETPC101XAP</t>
  </si>
  <si>
    <t>EEETPV470XAP</t>
  </si>
  <si>
    <t>EEEFT1H470AP</t>
  </si>
  <si>
    <t>EEEFP0J220AR</t>
  </si>
  <si>
    <t>EEEFP1A220AR</t>
  </si>
  <si>
    <t>EEEFP1C100AR</t>
  </si>
  <si>
    <t>EEEFP1E100AR</t>
  </si>
  <si>
    <t>EEEFPJ470UAR</t>
  </si>
  <si>
    <t>(B)</t>
  </si>
  <si>
    <t>EEEFPA330UAR</t>
  </si>
  <si>
    <t>EEEFPC220UAR</t>
  </si>
  <si>
    <t>EEEFPV100UAR</t>
  </si>
  <si>
    <t>EEEFT0J101AR</t>
  </si>
  <si>
    <t>EEEFT1A680AR</t>
  </si>
  <si>
    <t>EEEFT1C470AR</t>
  </si>
  <si>
    <t>EEEFT1E220AR</t>
  </si>
  <si>
    <t>EEEFT1E330AR</t>
  </si>
  <si>
    <t>EEEFT1V220AR</t>
  </si>
  <si>
    <t>EEEFT1H100AR</t>
  </si>
  <si>
    <t>EEEFT1H220AR</t>
  </si>
  <si>
    <t>EEEFTH100UAR</t>
  </si>
  <si>
    <t>( B )</t>
  </si>
  <si>
    <t>FDPC8014S top</t>
  </si>
  <si>
    <t>FDPC8014S bot</t>
  </si>
  <si>
    <t>IRFH4251DP top</t>
  </si>
  <si>
    <t>IRFH4251DP bot</t>
  </si>
  <si>
    <t>Attributes type=symbol name="Free_text" selected=0 protected=0 x=3840 y=-360 orient=N0</t>
  </si>
  <si>
    <t>Second Stage Output Filter</t>
  </si>
  <si>
    <t>Output_Filter1</t>
  </si>
  <si>
    <t>Adds a second stage LC filter for low noise outputs.</t>
  </si>
  <si>
    <t>Output_Filter3</t>
  </si>
  <si>
    <t>Output_Filter2</t>
  </si>
  <si>
    <t>Output_Filter4</t>
  </si>
  <si>
    <t>Cout11</t>
  </si>
  <si>
    <t>Cout21</t>
  </si>
  <si>
    <t>Cout22</t>
  </si>
  <si>
    <t>L11</t>
  </si>
  <si>
    <t>L12</t>
  </si>
  <si>
    <t>L22</t>
  </si>
  <si>
    <t>L21</t>
  </si>
  <si>
    <t>Cin11</t>
  </si>
  <si>
    <t>Cbst11</t>
  </si>
  <si>
    <t>Cin12</t>
  </si>
  <si>
    <t>Cout12</t>
  </si>
  <si>
    <t>Cbst12</t>
  </si>
  <si>
    <t>L13</t>
  </si>
  <si>
    <t>L23</t>
  </si>
  <si>
    <t>Cin13</t>
  </si>
  <si>
    <t>Cout13</t>
  </si>
  <si>
    <t>Cout23</t>
  </si>
  <si>
    <t>Cbst13</t>
  </si>
  <si>
    <t>L14</t>
  </si>
  <si>
    <t>L24</t>
  </si>
  <si>
    <t>Cin14</t>
  </si>
  <si>
    <t>Cout14</t>
  </si>
  <si>
    <t>Cout24</t>
  </si>
  <si>
    <t>Cbst14</t>
  </si>
  <si>
    <t>Cin15</t>
  </si>
  <si>
    <t>Cout15</t>
  </si>
  <si>
    <t>Rd11</t>
  </si>
  <si>
    <t>Rd12</t>
  </si>
  <si>
    <t>Rd13</t>
  </si>
  <si>
    <t>Rd14</t>
  </si>
  <si>
    <t>Cf11</t>
  </si>
  <si>
    <t>Cf12</t>
  </si>
  <si>
    <t>Cf13</t>
  </si>
  <si>
    <t>Cf14</t>
  </si>
  <si>
    <t>ADP5054_filt.wxsch</t>
  </si>
  <si>
    <t>ADP5050_1_2_3_filt.wxsch</t>
  </si>
  <si>
    <t>Attributes type=symbol name="ADP5050_1_2_3_CH1CH2_IC" selected=0 protected=0 x=9000 y=1800 orient=N0</t>
  </si>
  <si>
    <t>Attributes type=symbol name="ADIDisclaimer" selected=0 protected=0 x=3840 y=6840 orient=N0</t>
  </si>
  <si>
    <t>Attributes type=symbol name="ADP505xIC_Info" selected=0 protected=0 x=3840 y=-2520 orient=N0</t>
  </si>
  <si>
    <t>Attributes type=symbol name="res" selected=0 protected=0 x=10920 y=2160 orient=N90</t>
  </si>
  <si>
    <t>Attributes type=symbol name="gnd" selected=0 protected=0 x=11280 y=2160 orient=N0</t>
  </si>
  <si>
    <t>Attributes type=symbol name="Free_text" selected=0 protected=0 x=13560 y=-1440 orient=N0</t>
  </si>
  <si>
    <t>Wire x1=10920 y1=2160 x2=11280 y2=2160 net="0" branch="-:Rpgd#P"</t>
  </si>
  <si>
    <t>Wire x1=6360 y1=1680 x2=6840 y2=1680 net="28" branch="+:Ren1#P"</t>
  </si>
  <si>
    <t>Wire x1=4320 y1=1200 x2=4920 y2=1200 net="25" branch="-:Vin#P"</t>
  </si>
  <si>
    <t>Wire x1=8400 y1=2760 x2=9000 y2=2760 net="32" branch="+:U1#SYNC_MODE"</t>
  </si>
  <si>
    <t>Wire x1=12360 y1=3960 x2=12600 y2=3960 net="42" branch="-:Rf1#N"</t>
  </si>
  <si>
    <t>Wire x1=6360 y1=1200 x2=9720 y2=1200 net="25" branch="+:Ra0#P+:U1#PVIN"</t>
  </si>
  <si>
    <t>Wire x1=11640 y1=3240 x2=11640 y2=3960 net="36" branch="+:Rf1#P+:Rf2#N"</t>
  </si>
  <si>
    <t>Wire x1=10440 y1=3240 x2=11640 y2=3240 net="36" branch="-:U1#FB"</t>
  </si>
  <si>
    <t>Wire x1=10440 y1=2160 x2=10560 y2=2160 net="26" branch="-:U1#PWRGD"</t>
  </si>
  <si>
    <t>Wire x1=9720 y1=1200 x2=10560 y2=1200 net="25" branch="+:Ra0#P"</t>
  </si>
  <si>
    <t>Wire x1=10560 y1=1560 x2=10560 y2=2160 net="26" branch="-:Ra0#N"</t>
  </si>
  <si>
    <t>Wire x1=9720 y1=1200 x2=9720 y2=1800 net="25" branch="+:U1#PVIN"</t>
  </si>
  <si>
    <t>Wire x1=12600 y1=3960 x2=12840 y2=3960 net="42" branch="+:Vlg2#P"</t>
  </si>
  <si>
    <t>Wire x1=7440 y1=2760 x2=7440 y2=3480 net="31" branch="+:EXT_CLK#P"</t>
  </si>
  <si>
    <t>Wire x1=6840 y1=2160 x2=9000 y2=2160 net="29" branch="+:U1#EN"</t>
  </si>
  <si>
    <t>Wire x1=6840 y1=2040 x2=6840 y2=2160 net="29" branch="-:Ren1#N"</t>
  </si>
  <si>
    <t>Wire x1=4320 y1=1200 x2=4320 y2=1560 net="25" branch="+:Vin#P"</t>
  </si>
  <si>
    <t>Text value=".SIMULATOR SIMPLIS\n.AC DEC 50 1k 720000\n.PRINT ALL\n.OPTIONS PSP_NPT=50001 POP_ITRMAX=50 POP_SHOWDATA\n.POP TRIG_GATE={TRIG_GATE} TRIG_COND=0_TO_1 MAX_PERIOD=100u CONVERGENCE=10f CYCLES_BEFORE_LAUNCH=500 TD_RUN_AFTER_POP_FAILS=100u\n.TRAN 4.23770739683218E-04 0\n\n\n.SIMULATOR DEFAULT\n*\n* ADP5050_1_2_3_IC\n* ModelRev 2.3\n* 2014-08-13\n*\n.SUBCKT ADP5050_1_2_3_IC  255 258 260 280 283 267 275 272 256 290 269 279 268 293 294 282 296\n*#ASSOC Category=\"PSU Controllers\" Symbol=ADP5050_1_2_3_CH1CH2_IC\n.NODE_MAP PVIN 255\n.NODE_MAP bst 258\n.NODE_MAP EN 260\n.NODE_MAP PWRGD 280\n.NODE_MAP SW 283\n.NODE_MAP SYNC_MODE 267\n.NODE_MAP Rt 275\n.NODE_MAP FB 272\n.NODE_MAP Vreg 256\n.NODE_MAP COMP 290\n.NODE_MAP AGND 269\n.NODE_MAP PGND 279\n.NODE_MAP Run 268\n.NODE_MAP PSM 293\n.NODE_MAP UVP 294\n.NODE_MAP OVP 282\n.NODE_MAP Ilimit 296\n\n*\n?@@--START ENCRYPTION: \"ANALOG DEVICES ADP5050/1/2/3 Encryption\"\n?@@WjxWK096hFeS2IwliyFNO6WAjbVwJPRrpfHTu57grk57tpw8biK+bnmaUTtprwLFJGdI?##\n?@@C5Vy5WaaV5UbV1SDSsB9QpOCvfG+fSNm2CqNtCNc+xFzFFlsl5TiIFxtRkunpPor0wOQ?##\n?@@NPZ6DoEkT+b5nQ83hqlyGvRkXnNNq9NhZrdHen2Xgr/sFxff0x4KT24GJaFt7k/ZRBPi?##\n?@@jfM9yUqI+zvSPGktnekeNn4wmRNyJyZwylNLP79wcMJV6oHg9EKaQrV/sqTK7ciBPftS?##\n?@@jvxQIdlH2toi6Ivmp/QXz8EG4AcpXW/AsTa35GvQDDZ1j7lVLC4Ydj4cLU05HSmU8Wkd?##\n?@@zyspkQfUBm5GVPtm+jVcCPga+EJQLODf4qyduekOtMn2uLUE+NHUdfsCgjvPA7KFxZNX?##\n?@@oJanWAWfPKPUWBEWcIz1CCyzMc7cE7bn/7VgkT6vggue9iiaVhxjAsoxDfDQD6x73com?##\n?@@rQag1EdiVobT3DeGu72293T66mwxXwsofhyrs3DlBQFoZV98I/bTfAP1QK9+PRmGlYmK?##\n?@@itkDwFwH87mL8QRYIXccAtqh5Hb0xB47u9N5qynWxDXS7k77uUX9NY2E8+hC7c444hlg?##\n?@@VyM2JR31RiPjI/yTIh5BcuJ1/nrXai8f/KUZdKXlA7GqQfeobzdoiKR4OOacTFcY5q0Z?##\n?@@WCtJffh6izXNJ99h4a4F/4JQh5NBMEv8YRNebVX3yqkjMD2exrbYxbXhv2xtAI7gFjG8?##\n?@@8U+yTpEGQ0+uQk98SDOSej2Ouqoaf+MHkmJfJBZkKQJ+Li491Lof5NG3ou73WUAugEov?##\n?@@2on7XSdzpWFsY0ipomrAEBrQr2V8JmkAs3Zd5YdoH2SzLuQu6n8qpPMNsI1Lz083J2mN?##\n?@@7z6MnbTus3BYZ9YZFfWeadryDmFXBTuWRW2pFtR3KZdYpE4ynwDXsXGaIFr8P4aEZX+X?##\n?@@yO6jJrXwVCdEJf52vzQUKsqWvwqhGsSNMXP3c4oDViGvYdRwU6qG9KoVRdgTgEXFyQmz?##\n?@@Ue/DEs8Pi41lecvgKLTH3dWDsPfgkAJ+H3GKccjWk+TQ8CBqWTA3+VTZbFHW04Q8P/LR?##\n?@@mmM1Rci26XHc37H7ktGdwFwHaa/jFC7nS+IiY+pwEEtt4w+9itXrdWmpqB3c/4i2NWse?##\n?@@00118+UHiks7KR1teatM3syrjJ9n5lE2VznH/H19oYidql8d8lE/0IajXRyBLCXTeuAY?##\n?@@gINETBwlmzMObjevTz96LVq791oTdHUX3hCWu4dmB783aZD4PjdCNRCCZ20avvgEcusa?##\n?@@gYxYpJ9sUZh5o3F4hKejM8I1aOxFIEM55qXrMkETxEoKSuJX7+a2aZwn1rY4MuOUB7wE?##\n?@@noWBp8YmQgyIUQjfPSeWgu2+Bdq7wFDmNiAXaoJtbEcdcOzQpDJzl99FousF9fI5VhP2?##\n?@@K6ju9Js6rMNhmTsZPLNmgAqQCKqIkJxePdOsbKK5UsT4eCBfLJrjS6QbRG63PClyv7Kz?##\n?@@aLV6A++b6FaaeuayBsKXUibr9pVA53Qv7BWH9839mk4NtTAwOeaXRNUKp22vKkjXxptr?##\n?@@7Sxl7NiW0BFsSuVf1Uv43wwqTjabUEDhBXUUp/RYNPtZoTLeajDTNlmWiSHrwFnpKiGJ?##\n?@@3qtHv1+NyO+P7S8fqykC/CU6g+Y2a1q/2LeOLFPa2AOpZHMi2swOWnCPI/g4x3eUvKiN?##\n?@@dzaZMdnPcD2exDAwpsA5hZg8oTl1VrCrY3OSe8EKaHJ506Hs0DY7OKNU4oH2pDINNwlH?##\n?@@IEocKKpvAgJvXQJ5pK5kPEJlld4J+kkEn5YFagPvq0o5yas9gmNMxEFjjGhKkGgD5BWk?##\n?@@XVaoN0CMdUPtDPxVqZboA48LxkDiiK902D+1vrDJFFngzt5fibU2Udc8qmb97Nh5b0g9?##\n?@@1meu/H9Lc1vRhFbvHmhiYyloeBRVfaKOha3RZj8ULIODZxh2atFYmGDNqTDzuUKfK2PH?##\n?@@J4ahk4FfXIbaqgwMlwmnZwJ+7z6ppPLiCfG20jZ3boYYdAzpfkksShBqx/pJc6iigGy4?##\n?@@0DM86dWNqUQlNKYtyehOszZSEiopEn2njdCfYRIkLvK3GNIVL1H5hcX0oo24yUgtSpFl?##\n?@@5ejNKcCjArdaR7L4G0pDogR9QJSh0kMFjtg3YnIYKIYcb4LxT3Aquh2Y9fkkUpz0iRJ2?##\n?@@xt19dsqu18dHQAFyXcoalc6XF7Mwwaecgy4BbTVz0njcDuF15xvBaDQmwgRsGVEXMO2f?##\n?@@l0n8PL93hNTrJftfTnThSqgDuPFTD1Z84UDpmU4aCczH4U19LHmqB+9eJxmdNgUFH1Yu?##\n?@@lC/CMyzm5dMFjwQZltc1IjUooS/lGHjCK2WbEfS1MV5Qt+b8I6kThBmMzCxgcSt1cMgA?##\n?@@wbIdvPtQUToxn2g9k8qDknLC77j0AQVnXt9eEZHPEFMbPBFAJia6HHdcGXgv6DT7VrBv?##\n?@@oqjOCOpOuKE0njXmfUFqIO99HVwEByPRFhzENOktUVERgwEFqUk5tVGg2amrxcHgy4ij?##\n?@@37RaFwPoj4T9bxicTQotSy5eIa+OOw2iepSZ8/FkBBW/gvoFPizUxsmd/oiKNEffVCtW?##\n?@@3JohDplGeExMrKT+Rf8ei7vwz/hzKRnHUqEVe4lXG5k7a0V1RKcPsRbukvYF5LIT+vPZ?##\n?@@Ue/DEidR6Y8GTp6u8JCbonGwiRRJmJeVEGddS3U4vMco6TcuUL3zqqLfKvqBJIFCfvti?##\n?@@tlRL8Ks2np84FSmK0SXWsUCwd0G5Iij3/PVqaIZAH3U7dvpemEcLpHBGxaiHTGiVzFUh?##\n?@@o7DhYYnoBdcRe4bw/ptWh4cGu6JLB0BRSf5XZ1SPjPmxYnUfE73fsEzaBAr/aZAE2QIL?##\n?@@aLV6A7KCYZRn19vKy+C5XkTqPy8YGNypHCbdyXDOrl77UiL4UxbvIi68P5rhf7z14Q7F?##\n?@@FetKXMww6Tw6bH4rXjTpQKq1OPP2VDEZ5h8Vb/CuoRGOwUGD/b/xoOKLsG7OZf21kaEH?##\n?@@2on7XeZFAeGrHkeaXQQxxy2p2lJDrdG4AXhojxUv6tHc3PEpHntrdo1mowxQ/sS7Ktgo?##\n?@@12/BVP80Y/cAkZt00Jft/P8IdQ73bGXpc/NB/mV2A4DU0BJGg0uzSrTYV+NAw1u/hsaO?##\n?@@7CRSlJKfLXVRxtc4FAMBEAVHJ9ioa9dvwFp6xU61guHuzsfBf2NymgIAcLs/6VMx5tUy?##\n?@@qeRTc6kl1KU3k5927EfbNAV0hKdkG2XqQI9rxdhzj7GUebG/7kCntGK2bZcWQnElt24y?##\n?@@mmM1RdANF4iK8hjsue63pVNAbFthXees5QbwK5DJcJb3mrydx4QUWQaAQSeNrBBYnTmk?##\n?@@/8e9I+Pt11+4OaTuqqoDBzQP+rsZoZ16VKzWxCO6RRiB3w0SodI0nrWhbUmznQu/nbdx?##\n?@@1FaISwHlwmb+aoYSuRVdfdBbOnRQKtemD4rE9CipmSAgCwe5wQfiSCSyCjSdR50zA+BR?##\n?@@PUNFK7oN88nbF5vmkiomQ++H2VxDzXXFyZQal05i0nLTBvtjgWWToLZgXYorIyE4w63n?##\n?@@EtEQU1XnRXjaWGwm3lEg9Rvil/AkzkleNHr04parus3lEPv6QVrC5Wjbo6SydOcYqrrb?##\n?@@H0EJ0F9/Iag4B6iySHwAIG45mUjTpoU3LsCJW9tb6zPl1KR6SPyuofFvZ7E9bGn20pJf?##\n?@@6AEGMiQHOwKiQ8dAtb45/vLrgtVKXxl7GIBxwSsjgoaEojBOKPJ6ltM0CkzH/G7IzkJ2?##\n?@@Tc13sVsVivdBUTI+OVgOlLMkoYHt1MrrgmYKPHIt+HRc/IYZJR6Vc5qDrEdBVgjQZIhD?##\n?@@FvRdtTA/y5+PSOXdXGbmynhGC5AwyxB32hVLd55xmtQQSQlK9xJP9GrwTxpHW22FZ7h5?##\n?@@+6VxwVu1z3GqAgajVvGgIwKYUlFWNyHmTrlbXJpKWQzMLnU2hcYD4CywuUd/RT68vRZW?##\n?@@dBxfJ2MpxXm4gE52zWDV/gmJjbNTqIRgpbyUe+k4i0A8esYDlEZw0q5DD0v4epyOYyPW?##\n?@@fWkLQyo7BQLQelw0WPk1BCsaslQ4kzlQhf2DLH8Vss+gaxwSZOGUeHXgjRPMANAc4p97?##\n?@@AkjfzTAO8kyZMkhz1m21VjGbS3ZnbMMmyIAqzgpQubmcMuMLxALvhkLwCxexZRUH2jzK?##\n?@@E9ojrKVUAoFENe2WvgUyMphH6+2p27pEruQije9oFUixPk9H5qAeiyh2JdgdXCQ5sNZW?##\n?@@fGH46uRaqracUFQ2uzenmJYNS5959jQD4cirGfu37PjWsRCAr7R2/ML8IDyqkLmaIVmP?##\n?@@wbIdvLDhmxews4C6E+E176bNtZIkc1T/ZwIk3aJaT6RCtpRJIOrOP2gpoWOFAfOoyClV?##\n?@@itkDwG+enspr8CMXX5Jr/LvwvV9+zxKz6A7e2DeobJxQRJmchLT4/ZJTdfanqYAmRVhb?##\n?@@12/BVCWYWSrNgx0CbZ2l6iHzdUnf9SiJ+iOum1WBhpBU8nvnmJYcMaAe3yhyXYmPtQxz?##\n?@@YHDiQF2IOjc2I4UPQG5phg2tiHzXldGe4m5EO+ZFMbGGxTPrUOrYkVE75E5QwteZSxLw?##\n?@@AT/Mdb4U63AS6wlhIhWYi4wzFshnosPEnvdabg90P6RgGsyo7japxXMGXbk0tl/MF6DR?##\n?@@tlRL8LH2EPdIrQYdEk55Q/ypKhUUJL1paGmRtiS4KAXD6+npMZ38rFiScIu7YgN5VKCf?##\n?@@o7DhYfemQ1ZxaJNCrp8UYVIVAFtNJNdIXSW/tbeIsGjjtwCr5q6eGjyBcL/oJN2to5az?##\n?@@BFkFfpdCPQw9Qcrn3gBcjy6OYIfelbYvX/0/cMWi+H2RdL9Gz+44iXynCTyOABtDsUWN?##\n?@@3aM0ZjSAnSxhRqN92LnT8En0o7mlAK8QtECCgltI83AfoEfsQA2kp2a3H6uD3LVGbTb+?##\n?@@FvRdtQagqK2uiA54YfxbZ/RLTFiMmQnnGyaj2hyUQIft3PRa0bJ4hwa6GhVYycrA2h1j?##\n?@@jwRjeVe4rOumsCu7GUgTBy7aeLQT2K3ArJQWV7D5+hoWB+Ub81CorXHByvBXYNNG0b7g?##\n?@@dBxfJ+7Niqg70d88h+jKYVHDBzKwrQP+eTVadZqs6l6CM7/msGa1Rs4c7sULTCyuXSYI?##\n?@@tUs4l+0mNj6CrMwJJawp5z+toa2r9h0ZWqGrf/+iT44r26VRh37V31a0Q++CMSwb5g3F?##\n?@@kh6cgyAh2pMAoi6jxnkExpnufV2va7TJM/5NXQwZxzcc8SuaxN1VRM9Y+LP3njK+GJTW?##\n?@@o7DhYebowUf1pAHALqQdsCDDS+MH49RRqzqDxnMIT9qJlwAg9l5Ljj6iXbwobVgtBsm/?##\n?@@cPoTxnZd484gEvacpic8Q7TYdw/F39nM4qvoPLWCyhz3scTjqQZTMhI2sHtG/cFm+z+e?##\n?@@0TxPQgALVw17lzMLYV44UuTjnSTQqpXQLEVfIaBK5NUETKmVw+AL0NZag07EwUKfmH9+?##\n?@@LsIn/u+IeNNZqPDOyJCcaH0fu/bLWv0KQc9ZmWplkplzW471WQQ7Ie8lTZEbtc3yxvyE?##\n?@@C5WL6VxpRH4w9MnxFJOIzb3tk5YIsuenqeKpLCe7sgDfMNc1WWYw1rhnXnck10mcF8/W?##\n?@@EMDqoui2esIe78E4kYRTv3ptZFGt7ZTLbnBg4LTkct/kpLUMf+jx8rXyEgdo49F3fwDJ?##\n?@@PUNFKwQxGfbo53mxk3oO3u0mMCChexqu9cw8nmU461L5kBHjAvPUNUFbucCz2pcJ7UVH?##\n?@@SrM+qAvNSdwLSc6dOp9wTpOjZXLXFa4Bc6DVR1eHNuH1bcBMq3dA0QgDp44RghY0dqO4?##\n?@@E9ojrAwFeoTGy4NxHHOTVo3sDJqu/3caBWAynBr2cwpPMS6nNo3lcAKzSAC1E+RmDcVT?##\n?@@lC/CMyIaGvlWMY9B+Xx9Wm8Asvc4ZrT6ZUDXLZknhoIoXmpQJm+dJgd7T9O3jenIg9ro?##\n?@@VREQdFEgoYzyVCdASGHF9+zf8IdU5zlZ8Yss+XM/sw62wCQU40OWKbGmEzyYkF9z2nwe?##\n?@@ZqRUUuTfVl4UgCP44qoiUNT/ka0k7pfRSA5zLFrlGnNOwPoacpSlkuDVpiGCOAw5hdKP?##\n?@@W0WChprWNmObI87rYMjvR6WcB6tNCVWATnoNMj3pD2KzY0kyBurVIiw+TlVl831wsNCf?##\n?@@8Eaf9U2CGl+P/Hu50jiAC4OsgJfxM+Chdk8aUdQzwmeZ+qr/1PSgEkhUEjubcxEpMHA6?##\n?@@MdxgB2NkSc28M3p7HO1y7VMhzk7lv61XRQx0qZg5ArrQy8crd7Wr8xGo6ZqzVSA4xjyQ?##\n?@@unaYUVPsjqvz9C9MkFAGpeR9BfAYXEKHCyxeqWxqaAn0F2sIDfl/y6SsDSJ3aqdbhjpf?##\n?@@p9Mtwh/a8Q/aHv73siX8cMtDFltXaN75LnVVGfQXB6ptwYq1ozThhxJOJZO1nb0d4J9h?##\n?@@1FaIS5BHAX9G0s8UViWCk1gWVA67I+FGMJ3FcZ7AhlrLlcEKqL4avIpv/rqqsKAq1EXq?##\n?@@dSVygH6klxOFkt3y7D6vq1Q3X6+utESPsj70qvd5ZcqGoldXqqlTXqZIbHae3JfRbMky?##\n?@@PkxYg/5oNglh+vEbXhF2Df9EysjswHw/o/4VEHVhyHJurRuFedGZUjjesrkUJL2filH2?##\n?@@dzaZMQMhKgZ2an5Kx3jNYh6v0suwquO1SwjxUagbd/tMZ7xoRW6ye6n4+fM2s3/S64ds?##\n?@@tEIlPzXabMh459eYZujMt/keqxVQoSRbgFEhQWaqRmDvToPTUtpXwebefSb6zGaxcdEp?##\n?@@FetKXIYERe/f1zFUNweLXncoyOtXIp3zB6y6CXZD+OVZQfEZWn3y0GfP6SH/UFvLcZeo?##\n?@@Qm6l5TwCac3bD1bZu2o6KW6oMcYbBnVdEnYJm2j4av3gpR9o9JRqzz3jy2/IVDTKx0qT?##\n?@@n46U/9dKbV1eaZI2J6006Bdte73l21g79JwPhYhJDtQ+MyZOzADA/3UQfiS8ElvCdn3E?##\n?@@HCfPx/Nny2EBbJ8w8ec0AhfXNt6YYI+zMVD0YRrJiG9XbIu33miq9jY/OUZGmqHHi44O?##\n?@@XVaoN9hQAeg+FBp51q1bFvtjpJxC+ncuA5YMc5/Sq9g/K/8HQRWHupuHgu0o/t59jKLt?##\n?@@lkDo5EuPGzKOcp/0c8rluU0Xt3Z7LTRFvPlxNA6IJOslNr18ZEJUGXlgBWZm43gEbB/f?##\n?@@szoS56WM82E+nfgeoxCWlC+yl/KqiVR1qZMgDFdU4Y7jD3Y7HxJ1AlQnpAoVWRCMKk9g?##\n?@@KI+065HSQNOJRKLok6RWVo0Bf7ZCBUcP7JiKg/vbDrbKyGfVqXk0R+M0vHFDqpVfwY4H?##\n?@@JXV74lsbukqo0Veh/VarUsg0dsmNdVnD2EE2TskT/Ipn9GmKmMnQP/QPO8BK7COCnVq6?##\n?@@ZqRUUtEHhg6Z1l/k+RlqkNmMgGD/JfeygT/lmuP/Pm1F4DWiGPZu5RnyRGKQDS9K6dA+?##\n?@@kyev21koefl3JvytBiM/5Qx5T9NNHwAzwLk/d2vZlb5YMm6O8MkYy0knN+MXyZbMLQkB?##\n?@@EMDqos5niREtPvRQX7Jj5mvpJn0XwTEMZ0BJvvdnz4GGi0Uz4e9pvqpmigdoFkOZd5ja?##\n?@@lTjVjD46E5hN1vyNj5Bw2tnGJYB/aSYtZD05JBQqoTx2O3UHpf4nOSaEYXlo5KJeLcgW?##\n?@@mmM1RYB3DBs/lPgbIkAs5Teq0VVchLVXkTOeK7bQPfDPL+8gKhYcL09ChJ0+WRQQTcip?##\n?@@f3sx8/e8jXt1fTJyl0NuDx0sWhpNnv189ViilSLCKVVS+IbGYjNLF0NE6+tWFTY9PBD3?##\n?@@aLV6A7zFcDdfWau4X+evZXvBfQCjOmmn/TWq52qvp7YDv8wzi7qLvzg45HCSIvbZ3iVu?##\n?@@LboUpaB1gYx8x33T4LVbkgCeJFiL3lm9EtodtC3iOHbFDx5IcIYrAXJnqBZnUPQtf3uY?##\n?@@NgfAwbMMNJS3IK+WoWREFzvA9WWdqgCLp6Cq7b3JAmY4TwumVd2vuKm9sUZf5gBV//9v?##\n?@@a8+0DATN/YVL/u8QBuxoPCiYnhtPraSPwLB1zPyDEONeIMJsvr1ytf5stdWiebcK5DXp?##\n?@@rP6MfHlNonA5NcDQKDlwh1A1NypnP/tU4c4r6rUbcktdEyfIQ+bb++DxHaNdYmgKCME4?##\n?@@wbIdvFMaU/RAD7a6/BZTtzOHvaIfdcB34i+9xqx3RTyfvB6pLsDoIwt8EA5EnkSY43vg?##\n?@@/r+qyg6nPIg6vu4zkKBGa6C8pICoovNg16uCLhc31UPpJryX2jsPJcRAbh3f3t9BJoH5?##\n?@@P1Rs3PuBjrIipa/KV/vt3ACndZrfZHeDrqbHqXF08mo8o+W5QSt2rvxQOP5lSgzQDAWQ?##\n?@@gINETGE+YjVTz0Kyb5utubUP+jun1qBTlRFIE+ZoM4+qZGmC2RnrRCB+jO8IdNRGbTwa?##\n?@@SaoqUHP4MFYb+QkWVMuGhBO0awU6CrSpBNWAv+sceDUHeO7Vl12cAtV35gupTadvWlPy?##\n?@@Dq/E8hDilR2yON/U7/brn/os/ruY+f1SJfTIueccpfYiktyOrIvR4UwwEFCJIDDmbnlc?##\n?@@m2tInlNC1ogl+RDoDswYAxxD7qzzmVFOI5z4bHze8D/2V4kE3syjFdqoWTBZQHZQWf96?##\n?@@dBxfJxjWz2lMA7UGP6TQUb8V9HVLMQJxpwUhcCKMcMeZEG8w7FlYXoPHZ9riNI9U7mN1?##\n?@@3aM0Zl58enHzAWLE3RmErdL+K2pOVeDdga3gJsuahyvsvr6xZ6xLugzqn/zff8w8/PxV?##\n?@@OikMIuaUJ3psML6b40ulUGOcU51ifmoXLSS5khrXJR/Vfh4wdF69l5TeiFXDW6+6kl5H?##\n?@@Q3e4PdcTQsctml+douNufWGka5iMFUkUGxxy9MVHlbDfsU4x2+u9rcEr8JH6ROjyjGx4?##\n?@@1FaIS6ZcDPqowSSFwviQzScNAFpisghas3SpmF0lM/7cn48L1kkaqas+eK+4sZa45A08?##\n?@@ha6kBuKFuhtFT99dRUVA0ugkjPiFT9AhG5FXzepIE+MMbkNOjGJB4Zv/sWrw6Ngsa45q?##\n?@@Qm6l5UxatP2WEjOzXSFYmwBd7WBpPbE4182QQDl8zEzijXFz0MqYJiNTtahDmOv4iMNV?##\n?@@Gx+8byFvNBXkXQoBTE/tniZQ3aTGg/RHtMZqcUEF54bA7Zcl2qgA7jjoIlfH1tLUwC8H?##\n?@@3JohDr5cwZbTnBma+pBhtA1OcITBCze3/eul11kIpdcfqtvt4MbvGw8VzUT0bU7eNZa+?##\n?@@beDavUV19sjRR9A31btfMA+9doptH2lGkI3D5krgDQh5GKZ1xTzR3UM2IUKExesHWJH/?##\n?@@EtEQU+dSb7SseM0iNYJFAAu2QkDQvXnE0qfWoHZI6EaAfiqxn3tG3tV68Mo4zPC7c6U7?##\n?@@L8s6Vk5Z3LHCEbp9nvA9dUbxelyIsv2nNaZCBd2yUwiJfJB/M+ctPMk8ZD+rJpumNF17?##\n?@@tEIlPzD21rFfn0Dhw+KPDZP1x3/OwEMSjgbpphk3eh+XDxoOaEdEeFjcLUK38eViQqZZ?##\n?@@RYje7l0LabkwBWjhnnllotEfMo13edqDfpi5hOInYrhlayJwR29K0SCrkFTRPueuclsy?##\n?@@elDSOh/6fc1Fl1gu00/L0oF6PaNLvaS5oiuDvA7iMiq+2c31OgKZaljYcpRvEBxJAPzt?##\n?@@25IOtez68h+VwXyUY0ZJN9E3cA2p3wU0uUwjsc55j/1IilyKfEyq4b5R2MhRsDvagusN?##\n?@@3JohDuHxMtp3/X2NlmqDaWqE8rplEVdUyI9zeidZTMFGEqq3zaVRyZLDOxEzm4S9YvaF?##\n?@@SaoqUBLsALIymQPTKU6YTCo1E4IKjo4Gk8zBMTfrpIFA+sIoJtcIct7d30SPqjzaC9k2?##\n?@@psoaahApnDpNjI9LjqBKr3FL5SEfEQMG+Jrwp/L/GR8LS8wWebj5UPdPbz2OFHxi2Jnu?##\n?@@NxDTGZN8XmydmMBVusd2J0XzqzQvFUcVfOb5k8hdGzKzQv1glaBagwIzRg4HMHn2ngBg?##\n?@@xMxXxcn78anWiLmeN94EgFHdhEG+g3VoTBD+b4pb80In/wU1hJThgx9AoDpztxS2TJNk?##\n?@@PUNFK/2bnwblaJCLwvEhFhea0YBrF888RqorIenOldlGdx9tEuNTMsD8XBgqPGowGXVj?##\n?@@4s6TIAtyNASZ0Z8cGGvh636w/OyORd22y8iMXRYKhz43+d6Cd8zvksCXYSe0iTIY3RI6?##\n?@@S7tRADn994El5BA1n/hhihHe2fnNstw3JOE0jIsMveV2T5LuzoofxOa7EbsRRAu8Myt5?##\n?@@ZJIuooQoSNc57sG0JHOiM9isxiamepGSgciYj6Xq46YZvjzSN95u1ek2WhbRfEFlFgkC?##\n?@@oZ+6sKXLCKXq+tsnoKX8Y7E3A+bD2DeP2XjYI05WBrk3W+WFGvNpVlGTabQsSyczYUVr?##\n?@@ziIWOdoYz7JtdD2OL6Z1BWkibCbua0bBlfm2DRW18sWBjDNHy0wLaKoEb3n7naNLu7XH?##\n?@@p9MtwiM4DMJNQ1a7k4gHJGSZ7IYxhTmmgyIz8q0pq9+SB3xGVIDtmGXiJNqtmaOvQTKh?##\n?@@nHRb9ukt2P49k/50+MfWiNp9NNmAQUuiiT8NMb8YCMPq5mK5cKH6pxNHKQLWlOTplpr/?##\n?@@SaoqUDm6LH31vgbELY+hKOeDiLmMA4hRbmWM1aQ4FYOoNyTnPdwVtfw1TpAxmLFRkjtx?##\n?@@ygDJ1zuiajfiwufNgOc9PWXP23wizv9ajV4GyfYicyHa6/uB42qn7MPTjNqm566AEOWz?##\n?@@l0n8PEFHGphNB9SPxj24GAvi6C3E0nbnMzadJDwhSYvta30hvmvp+USCx0ZiEd6MJuev?##\n?@@SKIX94/BBCW/K2s03kdErZe9h75BOrZkOhCKnbeweLPaInKd+a6XfL3bwNfXltlDV+o+?##\n?@@LboUpWlypjNPu9+0oeWKF20Ld0OeimYkZPE+c3wySmoorJ4L3uDRFKLrGJ5trcSA1P6b?##\n?@@VhojzGCR/W5xaPVYyfp/g09xhnLMDjtvuIL69Fmvp7hwi6+NwzC0uLfifc5IeOA5Pesr?##\n?@@82DY/mxpEH3Wr1qbGyc+M1s5W0abL1JaL162vlrtzyXgwzXAPzovTEKbeN2aBOuY/M5A?##\n?@@wKoKZAkaWXwvsDQLS8tNysWYQqiIBmKY8iGO485gFCwXlG7CprTH5mdNiGujq+PPozyv?##\n?@@yfe2f/WyltxYF08iheCrxhPew/s/BdGE8gdS5bsU/M4D7VWpwKyut3GY7S5yKMtllRvA?##\n?@@Dq/E8lwZd3BBcsay/AnP/oWDqEXzHB6D+Y108xiAsGqA9skluBZuqOjWwR1sUaaS3xU6?##\n?@@49aneGnEm9IHPab7JXYOJzHhsnljaQ680qo+Vxqx4sVFB/qbO+k2uhC+29PoOH5rlgDg?##\n?@@7CRSlLDc1evy0DrXNTFsyggdYZh2jNcP+R7rBJzBLWv3/FIiBbwEJtfngVfUjOJs1mEj?##\n?@@XVaoN+Fco8+RI9OIWgE73qduSAQV2/izKc5TOkCJos4vcmjGLIaE3JbphYcVN8467+1m?##\n?@@IltC2RbgcF/YH5XZKu9Wp1QEk/UCXIJB0bM/oWz+k5TKDBhN5wvdD8CRtm15Fp2Wkypu?##\n?@@S7tRABY3ZgoJiXBR8SKuTuCRwl/igF7NSKizlffWvDUpno0nccE8+r/hykfyLSRcyE8v?##\n?@@bNfHZBtC02gtTPYMAYZqXZ956VDW/X5el0ZqWzIKT/xT/pSTqKYGxS/yOFYfD1dj7ONn?##\n?@@3aM0Zqcd8QXx8eYQOVBzjlRpam0n7L22zglN1+HkbUbD0I6deOzSTozwNP2Enlpo1wLn?##\n?@@Dq/E8l0ZJrj9JW8MsGFZkUvJYABG6j/idwXGWbLeKpadsNe8hZuVuDM5IYO4n1LfJ6uw?##\n?@@m2tInhc9iJW/t4OxxEYCj8Ivfs74tTt19eoPTUTm/7z43AvkO68Y65ltpB8SNz3zC/V6?##\n?@@oJanWA9NABXCXxfosTpFpYzA+AyeFN2ZDCjmmh2efj+pNy659Mz7Lk9ykBCIx3okONSk?##\n?@@lTjVjJO0KkM2cCegUDG3KVD5b+myROxMdNS8fe3cP8P/nlFG+c/X+6vu/gaca6m/5/V9?##\n?@@di2G2FzYLnu1Z2KG4r9jbIT31hCI6tCYwslJ3Rzfcl/Jb2QZBvCMHHCcKdMT8xYeiLGV?##\n?@@ywjcMFpcYMbHcjJYIfQAm+wI870B5kDipvAIxHNGW8yJIyj9Ug8hzN6B2Exg7Knz0MxK?##\n?@@bNfHZKLfbsWfMNZ7I9ilxlK1a0bgDm5oV8Dc9eeOdBhXtrTeIZsK3RoXsMaa2BY3Fyl+?##\n?@@wbIdvEI4q7lf5Ps4weG7MJ+PKM2YWJ6s/p30x8VwX6m5wtqeDfhnDX24cKQijyQMyMUH?##\n?@@6hMs44PGVUym+mZAH4KzevMR/AicA8khSQxE1Dq0/sm06VEdhmikV7BgW16d9dzLQYqF?##\n?@@82DY/kinqSIGTGjKSL8ydB5OTc0Cqfs75SHqFv2VzulmqOKxkmCMLVBUYOj1p6Dt1nau?##\n?@@QF1/NCI12hXuEeQNPrHT+BVy80+X58IL4+Z8KtTiSyQZIvFnu5KwmTE0rxh1JpT34+/n?##\n?@@wbIdvIJmGkFn/2ZLPxVqzfeNY/mCNrXhbryhIRWA8dncmFepTzfGk7V+uolzpFsmq23V?##\n?@@GhapFlQqQU8sBwDcnxKucp0R1QeaU915+VXMireyvZw+wJNBlCd2LqWpO2BDGVophhP9?##\n?@@f3sx8ysPQIFhR5W7InmTrmKqIt5XLxbORfJX49/IjbOqNdtIQ2ZsaGn4lFEZwFF2QcnL?##\n?@@eD6sibEqK1TiXd/KRIPiFRV94m3Y4NRfIFiOW7G1pEztnqcYX2AgFuGnNRqKBtT+tvt/?##\n?@@QWaSjXYi8OoCjUV+UCK26Wm8+sVyd1mgrtsO69IHGDMZIgedWNkOreQXkNW2CGiR3yok?##\n?@@3qtHvxnhjTwI/Tehf9CDtDWKO+fKxHpt66R2NNL5drHZOR+bXBmN5O/DfGl+CxQFHzWC?##\n?@@NxDTGfp8fCPEcwrSeTgEJvJBkLfdNMpJCe4BMThK++IFKmZA5Rwty5HP4uSyE1x3sF7u?##\n?@@LLEBTXd+zozZg+yces2nt9TO58fnZ20FPIhvoww6p80Z6pDBgTfmdW8KD0RqBhV0aP+5?##\n?@@6QoZi0CWsOt04tuJWTw8WkxQeWg2bF83GxrjOBEfvAGbOGW14uLR7s0gm7akELQcrRnC?##\n?@@Xl+7j7cZ4XyJQdL4BDpIjvto0EF9VS/VtqRsP/SEA1DMH+nNYSn1RAfSPO/40q2Mb05y?##\n?@@Z6xnq74c6FD30dIOt5HsVR/+zQM3o8Zhn3lYhuRGJkgEI8hK7wtJ7aKj0tD5OZ3oM5kj?##\n?@@ZJIuorMgVfwa6Rp2ynzP4UZ8cn75Z9LaL80MwyeFpiT21PDb6E1NwRU4oqaZ02NLum7D?##\n?@@eUe/4eFarg3a65F/L8TzrFuOAI7mDxy2NLiSSOmyyZJdVYALyS1H+4b4aCxyJ1IPqUUh?##\n?@@GhapFoXvx6Iwu0jRvo4FxtfEs0R06+X1/wnN/MbrSl+AWo2kovHt/9GH6llVX4JjLBU8?##\n?@@E9ojrFwm5Jft66qXHwV4J5gU+CqlkWEPd8fkF6QJ5+vFF9rW70kS0ynlGNqL/Y2qZuEK?##\n?@@TMRkWfOCRn8lEcik/7MZUPpAbMBYm0kducswkwjZ0/zpAm5ub38vshEofLeDu5gFtw0L?##\n?@@pcEHEkquMmfuuMUfvP1EOW/P5dpf/gpg6LdUKsU34IvGLfkUjqVQ7Rp8HUsG6LlOrWEA?##\n?@@gpRr/TMhA5U2q+w1ewBFVd4MDQWbDelfP7YH1C2Nvs3Os/V6JF4IN99kg1l+KRRJmjgX?##\n?@@m2tInimtreC5ymVwX2SZHAJGswwlWHSu8uz346kxi2vCOC1rZXZaVTSgFNkR11Vzg+IT?##\n?@@MNNNrqEXmMGT4mvV5IMf1giIUS69WtsHK+zbihknu8NjvTQoSWL9bK5pcvk7tI3x9UWa?##\n?@@dSVygPmKEEEJY4JY9F4yTBkEQKFNg/UU6lURoxi9k8gOD92o42p7dGga427AksPaBR+P?##\n?@@8lfFpgMM5aucbzsMcOq+mEsNbP3Ba0f2osC7KioM1BwoBKeTIZW4k5UQrdjOAts+gQCo?##\n?@@49aneN+qQk9ySsgj8hE0TdqdtY1CqKkrwPjxyjDOTbNCOsdiJTNZASGbhFFANIMacKvb?##\n?@@sCDZ3oPTqimvDn+GmhSAf1OCDoMEG0Sj+o1AmDSUD4LEVnLcMtWjarFgfKxod9GigzCn?##\n?@@FetKXPzNmFDZvVLBNfq6K92D6TYuBDBNwG8zbc+CJTQ/ewN5fNvmqSVAjZ5D0EKbEM52?##\n?@@gpRr/atchRfERcufuOtQJvZPtCOAADDRZ7KgD96dXhVAbp8jFuOMbe/vP12dhE8Rws7+?##\n?@@94IkYB0Jf/l8ajIUhDbYN8efkICGTqqB3hj0m6LtA+2N41hn5BpN3aXUDr+NAecy6wI0?##\n?@@LLEBTf5o2rBhLIj1ZnKk5CNIHwPJibki0A73eD+GXmBke2NMhMuZpcmchmJd1+sDo/iA?##\n?@@mVoi7SIYknvylPgqxulr9mjO1AV4tte0GqjOpuSynDzjIeKG6ynaEYudjvJ1Q1BrEYw8?##\n?@@OikMIv4h4G/giWIOHguBcy+awaFlaT/9giXYM6foVFk8IPbzx8xcsAndlclj2eTFcavL?##\n?@@+6VxweIPXZ3zFoNCEuaFOfjQRn8d/YPgxDe8oWsEll7n1yYGYFq2gT57inxQRg7TTOWg?##\n?@@iMjdD9YRQZMszYFSFpZ3W6ogM+aLOu0WA3oEa/ulBaqKUd9a6VBowNtVhEk5cHu37Hkh?##\n?@@2YHoBTDBD+l8MOvSD5FvLit2C/R9QWh5AYTM/Ik3eARRAgM3ihq1CpfF+zauqkMj8/sd?##\n?@@RpDxRkxW1cEDLfNG7UQEmR+syIddKhXOOLgzCgNCyuUp05zCMHDoJaSPu9pcLDGSWwJz?##\n?@@25IOtVA0SV6LWIURxgBPeefrKWZiR46tjpE/J6d6zW2AoZBLTqbMAeY/4fAmSmyuH1AN?##\n?@@/K2EGkDLXI4CmKuu+ukOZIGC8mk9+rFaDKnTWgNOWz2phuITuh23LxHLSDw0CIV+WWUw?##\n?@@mVoi7dL521xlLeMnPNVEdcJfGiqol3+Pc/eLk7r8Y/j40invI8G9/S6BDOUnR8noD47z?##\n?@@VhojzDhFtpQzeLGmETjbQJNcSSvW+iksmft6UzBlt8SS6JKlS1IrNNZSfHTfUS4KVm5z?##\n?@@Z6xnq17Y5c71jMrJZhHyGmUgDM9quiCpfvpP+cCeWx9o9k0Bt0dqYf+UsfdgajZ0ryTi?##\n?@@uGVyoW67rLgvzp5sloe2GPRuy4lbhXrJIYL+ZXGCkFN0XpHqDET4N0ug7+vzk4YTn+1Q?##\n?@@vZDRWqqqHlZD8EO65eu8D/cOoTVWlWW6pW+P6mNVkZowzzj/aZPZcqBy3Mf/mn7Ckx7K?##\n?@@Qm6l5RPuTrQLEka6Nqd+hRD9xP+ZFCTsGHKWZgcKrjG8MSBpiiak7I/xh7NUffYlGkz9?##\n?@@Z6xnq+hf6f57cK5thRntQbdMyTJiMyCodNgcfGP7v2+Ykf0DSAydnNrGvyZ6dlry9x1U?##\n?@@OBjmcQ163ojpKOFBCfv90nm3XOOwV2rdHgLqaZ/xrYOfbSTyDSU6EoOC5DEyMoox+Jil?##\n?@@Ue/DEsVvRJbvc0vN8BUyv8dfV5gX6XcThOoChhDPpwuSNQe+nOfgN2aJ/ki3Xs+j0Ir0?##\n?@@MuVzX2WJHUAabOn0M/E/5+grmihCzcT6nbGwd4VMhPz29T2rHgDNZg/eIRANa7YN5XXy?##\n?@@i+IWGPW9mz3g/U4o4/eEKk7/W4i4Z8HIWifrHg3iy557YEcHQarVNVL1LHK1wBCbh9kb?##\n?@@IEocKLzhiwAusnbyh8XYrzPKZiBZHpIL0oQeKyCPJh2LMcxXgrUDAGa/jZ0op8/O8Q1y?##\n?@@eUe/4Vb5TbNmAiq8FTHYL1WI1SScuu97FYBwavxoQw4VtOsmw8yDFmQZg5/U1vm0i326?##\n?@@Qm6l5ahVXIbBD3i7+vVpv8YuVFHWtfGZrWSzK9uJ23co4SMzRYgnE/7eWMlK+fJDKjV4?##\n?@@cxNMz+paTcwqXGdjSI18ikHUFJKeNWHVu0FmUZXxCIa/pVJYziLDMVv7AELKVVgq0hy/?##\n?@@ZJIuoqQcL5reTXBvIfqE/5rFSVuJ1MVfjCW0xsO7C2jNX1ipecM2LuOJblkU+UgTF5i1?##\n?@@IVIvgWIXOs7zRS69Wgjoii9gvODlb7JxdzL06zzZDMzgSBgMiTkm4hUR5qLvY9LthSV1?##\n?@@Dq/E8uyn0H8VHtVjmeejtaukFR1jIXk748LZYUu7yi1EGpERKUa445ni/J0hZ52Fmfao?##\n?@@f3sx8/CXZyJDfahPCAH9o48b4uyBJTcDIy6Svz24WD02zv0BB1XOCR9StZoXG14I5QD9?##\n?@@UOawujv4Mu8YHVKRpPf2diGzUetd3PgxtGg4RUd/TtKbCqYsACAI2KaeHQdjc1PXySyi?##\n?@@GQ6WvgAsHNh5EM9vupaAhzAJpBrYRtpuuA4uyYRGwBlgfUOKuMbvLbcbnYnxhwlfSdnK?##\n?@@KqDbnGuZOltATMmUetSRAqW9JMO8ehmFBqD3n+TuOvBNa7NlLBdw7EoIYmTf97P0sFoy?##\n?@@L8s6VoiKyvJ7ZpmFCp8iB0kj4K+Rn2xpqlfjzAwtm5g3jo5WuFczDdAFSMWR/Mf1lCql?##\n?@@vIe+AvRmcl0d+zAmuLR9Vq0xlotqCW1GSe1UFtSFJknlbhx2KQRjWYktAxXDYYS2I6ON?##\n?@@jfM9yXSvXQFC0SjEyxC/ltVJRuDN7gnt9dnfXfD2uC+4BEGIL5wnDL76geJ9DRmx+iBN?##\n?@@SrM+qBZPqDxJItZsCG0lNS/2+GkDhs6sHHTWna9h3/2BXvvSLnSwFjRg4nHou3u8B9Ga?##\n?@@u3+rqnh5RtbTCKG8BfEBlOF+/96HktXZvjwAcOzLT3DJnhL+tfzQ+4m3qThMsIbfuOko?##\n?@@0DM86XxPQMEwvO67y2V6O4qy0c9fQHhBhJ4xRocvOK/qsb3QuptEjXmI7oTBs7TTCSC7?##\n?@@yfe2f7ah0VeVfYdtT010UEQg2QWLgf1+S1TI1uJAowuMzl2Po/SIxukjxjqJh9nXSl7N?##\n?@@PkxYg8Ngs60E1sNS/VJInIideIlxDFKc2iInqq4/uwsw/ugH/8WYBXu4b5pv77rwXDpF?##\n?@@t1xeSOf2Ah3u1acZcJN39DBD9fJm6RX1feu41oYOerByITYrWvgVuMEnxgLVlDzJAwrT?##\n?@@DJ6eQapA65zBUfwr2+iHcoquw29nS8ACNb0rstdxvql+kihWk3Kq8glAniV29mkh2lIH?##\n?@@CYRlOBXbFLJ4Jc+Rd4/3l0fUKWFJJ6zt9v/XwcxOd985i4OmZn6EOmlkToH3516vlxEC?##\n?@@ziIWOX5418VedBHjVIbXOqIGg2xXPrSPfOK5sy05n5V1fELlGwKtNgDUh/qXEYwo67D4?##\n?@@n46U/zuH/BYHSFPJJ7p0PVCG4zm7RH8PRIqEhXuXtImcukuEjP15O7YiLOr/zxUl5n1U?##\n?@@RH/LlsOi6Jp9feT5g2o6LqI+1svFU7oWPMJZraCz54vir6ELW5lNSBCc1YAJD4PCLglC?##\n?@@dSVygI3SFGI4cGRLR1nPP3JXeKtnRfbdQsMEbPXDp+l8A6BvGO9omR+Urz8kPx4bkm5j?##\n?@@RpDxRtEJHm+It69K4Yol7uM1xDlEwm1KkxWsIrDDrLt8rhOlOG/hwSnCDA+q3/aDoza5?##\n?@@F/xwDTBVah5pebM/+rCjQP6XGaiYLBN9KCArApgau9tKEiJKUmTQ3yWkUDCsZHAcZzA3?##\n?@@cPoTxv8fuS9ueMgT/08SuJ2/cEHmvnmfqyD6YNOA7L1GV6n3ZpP0F2rXIaoMF8L8anSF?##\n?@@KZfHRB8iimQ7UHXi8A0A2ind9yHaAF+dlHmpYFAxt08+QkBBv5/ilqWuBNcdghkiuz1B?##\n?@@RpDxRpaNLplETXJBhI0keFTHgjGQ/Z4WkKRzmvfjuOUIC1CwyoRhAbwtC0H1isshihe4?##\n?@@rxfGhe4FB0dABbpTVGBCpqV97grwSJlhIw2EIyubs6hXRVaQxpA8LwAw/ObdC9n+YpNi?##\n?@@DJ6eQZSFJpKQpWhSnSxbFmhCYB47f2omYudMLThx6a03yyyPLkoWwsJBImDlBjNFPh2T?##\n?@@+ZRLEfQgD2wj+KcgntIj/KxmpM9QJ4Ss+aB3FJw3PsGQGpL+Ovu8MZVnGJiVbnPpHzfo?##\n?@@kh6cg9zwdm8zNpOUKq6tbMDE6NCoC3au1za4DQ7sZwrkZMHNCclIrvDfsHOYyGmR7VMj?##\n?@@szoS5/YvVR6D9yU/eyzn+gRJEiOpB5b1Az+U0/RWY+6dcWyJj23cUoUvVLOcI2SVlhIk?##\n?@@9GnrVzOOlv5ViVyEbc4JfsNuEzapk1Gy4wtaBURD1lVyUHNHzULMhgELEqDuwbbeXKHI?##\n?@@QWaSjeJvt4jxzNxg1+GDuERIK7RqpzQDudiG9fPdU4lI6g0F5h6PomyRMOUELfr/Lr9+?##\n?@@Dq/E8sbsXJZAdXWDQJRbvBC7UgvZ4ib1bFwI2UQlKlFHvMPE6GI0W86kLPfigsiPwJpu?##\n?@@w8NEbVVvkyN/WzvUOijuyM5X1uZ2ipQMXLeytH2uiMaGIphBoPCHfOlNFwaAlJnH9oET?##\n?@@5N+60ctMCbqkjYYv4T3mJoVBSjKq0N2PZvrH3ObqSKipJPNhm+4lI2lYYxZXhFsbNPIK?##\n?@@GQ6Wvnb0nzYks1tB9Wiu6uGApO1ETQcAIB4nXcKMKP6dgFt8bVRTS2lFkxC2mt1KQm3h?##\n?@@xt19dpyAX3I+zVpd631XJgbx/qoKYJMOVBp4vPjCycR9rjQRqyc4IEJLiPtGcwPqlSPx?##\n?@@P1Rs3FkHjkolZ3+NorvXzi5eFDSlpagkkAV4wtRl+V+3Up0FeCgAWhoPx+JzDbd4jtsh?##\n?@@YHDiQIz9sujvJObAP1GocGaaegV16sHJ9N+ZQ8wNb2pbTnmE+4z836J7z01xppMdvAq1?##\n?@@JXV74notHyqpiPRpPvgqul0r+cOhQ7lGCeiY1iN6VtAQlRjpWC/JgNz4rkLVeHauDBbz?##\n?@@FvRdtTh4hYAC1Ye+huYFvIMh5Ywkc3pAjbYqCBrlH57HQCUpcIR9ayrH0KFnTIiLkjn+?##\n?@@p9MtwhctA3zAN3SZmDYgwK3p4cSDMuQ1RJAqvW6j7tFc51T4A1FJoXeVVrbnmEuSUDQH?##\n?@@CHtR4LvBlHM9DkqRLG2Bxlvtnqs/bte6Hv8i4mIPh2ifZCONTonvoEceT0+mF/nyCSW5?##\n?@@9XH+r9X4bMWRyrkIiB7SPp8DqCYQELzWxl1hUUTmsfamVBK3XA5TCWTBGV/zpAONX/LM?##\n?@@FvRdtbUJsT+lGAfBsa6gf9xOtkD6q2lvUhejdEVewBjv/cvuzrBeAX6+MMyqwocbpawc?##\n?@@M+2Gt8NBFJe/+uUUi1dyoFx7fv1nBaXdCoe5n33F+WDgYhzSboEnNJTmR40K3GRf7yFW?##\n?@@oJanWGaj2rlStgvuTVKOX5WOc56J2IXiSlQf/TZtJa4TEnSsDUCexgugs7HdOOnt/QMb?##\n?@@1V6bo0qjBObzdEaHgRcbg0MFYKYsLNjIKb2dqXiV3pVH8l+CicujYo2X7oSR1ZrUv0GZ?##\n?@@MuVzXw6OBww0FNOMCUNeOk/cpyMia/BbFHjZYi0eZn0nYkpZaqxF/8yLK/x9FnShjdIP?##\n?@@25IOtQm7r9GSx47VxvdD8BKi8xaLoPWFzbAw/00lcQni6u3KsqIHs0jAFYwsxuCxzF2F?##\n?@@qNtAG+cRjGArV83GxmgTyjviQ6mdIECsPAUTTTjsOJyUg46K67nUqzViTfkY2/+/tqdz?##\n?@@ZZtB+qx5L5WXzIY/ICg7qLhotpn1krv3ph54k+QdAw/2L+BbGrqB6jT5q23w8Vy0fJKL?##\n?@@MuVzX3iccH4p4w27rQ4OTrukCznNvry0NUzA6URlCil/s37nfIcb+HhjnO59qEX/H3PV?##\n?@@UwDpw3xtgSm/Hdbn3pCPi/aH+y+MOXkL2a6qJgGuElAXNcOupT8bhr76KprAMQtPu7pt?##\n?@@9GnrVzDcjSOdOKX9vQzVR+UdcnF3QMaWLi4RBuA5R78CQWIkYnFcF/0EK8wbksyKexX2?##\n?@@BWIY1p9Ki+6jGigzXEB6/+j1bNRqVh+ryyd/Zh9WwjyX9aIWruqnOEMLzooXtwAl+Vqc?##\n?@@YoEI8WR9ZbD8aqhbLqVx3YtPVo3XJAiVTV2zUtLnze2+UiwMTSSjnFxu4O+1iWgVQiP8?##\n?@@B3M+h09+SK31axF5h+e6lDxOKyBfA6cScMiEk9cMBU46bY8iY85xx4uSmYDBCjgOC91A?##\n?@@fGH46s0//jLEQB/hLxsahy5z1FGcg+0+1Q+GMw72Z+zzfDxNPDSz+Y+h31e/ytPt1wjg?##\n?@@mVoi7Zdr4sRQhuq6nvRdAqYUxI2nc/pdfkzKHELwmp+yv0R9uon0DI//OWtxb5Vgmz/T?##\n?@@xt19djxC3rxOMdWTx00m8cQOh/CjEts5sSvn0SI817XwDlvuMRVRRsWYNzZvMWMywAkz?##\n?@@I2RVMT2Zu10pnN6mL3NFLnHLMKZFo1RXpQXowwifWVNSFQBi5p/JV77UnlTI+z1OyAwy?##\n?@@vIe+AlWue5/9VgfzTYXMD2GwvB+iuSwB/qtGJ2zi62MgzSUYWcOuOZl8VFXUs88DoNxu?##\n?@@kRWJKqN7rf6VNNKRCDRhlL3adADcHKvdaggFqp9gDgv/4DWDVQz8K09JAjsmi/Tj3Zv+?##\n?@@WjxvLsrvX7aCVkR487ol7JYRwcvRvqygg1lWP2ZySy0QwIS6KCW5xp24G6v8jWOPDyiM?##\n?@@82DY/oNofF/jKtKGHzY6s4i/mTWwHTprZksBxmlBUjR9OdrLdCaMnVUhWQqQeT1hC0m4?##\n?@@9GnrV0eiYTzYtF7KFtEvDEBI0MGc4t658BWBmzaVPylkTnG1JZtU+pEBbk/R27xOANjn?##\n?@@SaoqUNGsEBJZHGNrJXNrmH5+SvXUVI7WHhx82uzcgKQGL/Aay94z9JeVcT13BB1z/2cg?##\n?@@ZqRUUuoSTJFcjzfVnwWClQ1cWjqt5c0hprHxJGhX5LDRFjDobqMBVfZpijnXol5tQVZB?##\n?@@F/xwDcPuEi2JxDx0D1RZK+FXeJjYuBLE3tlv4W6d3z66esdkvJ8CpqHrung9bM0B2gJy?##\n?@@GAWDZQ9s1JpNPJJlICRUS0U2g3VFhS4rRyGzijMRZco34x3I6pP9nT1f7oKp/Kvhz8XT?##\n?@@2YHoBa4+xPUs/t+oFTZVDrdVmEHWRHJMT66qiL/XT3P1dRO7engLWPG43yegu6w+3b1A?##\n?@@WjxvLukcSEJFLpIRr/POm6rrKc+YmBJCaz2tYwyoyBhC673zwxSQZaoEwUi4aJlaIZVJ?##\n?@@7z6MnUtNjTew/OhYDxf7MGhDv4406lsLVBjTuUpxGScdbqHKhKhU4SFYng+herfTcF8s?##\n?@@dBxfJ2fr5KtSbZQy/f9AIdDfExhqwskxLhV+qPVVNaheLuTs3iNYzK1Mud7nd33agkue?##\n?@@5ejNKWI4jUW7WcJlRFbX+wdnAnenRn0fpflvZ3fV6JFWDkACIBIbp58TbN4BfkhHKwVC?##\n?@@LsIn/uOkSpxSJLKsLLE3Wh3oJmTO3G6NkzNc4dht6vz0FFIS9ijUuJroTaSzLs7ybOEl?##\n?@@X2fO6EmyUkZexa1xz2+d4LnSmpk+CVqZ35oWjLeLY8EyKUNooi0qvTyQErsap6AOeGGV?##\n?@@RH/LlkszY44j1IwzB49WDkROMtTgGekdXTvvk3Yq8J4n7NNsviPc2/vOa574Igey9A/Q?##\n?@@YXn1mJU/Ted3kPOMPe/DjxP0Lo1FtbivoaSlAiJFGIrprR1FXczgzZvzxMZmdNZreHPn?##\n?@@+pxeaXJ6Nfr6dw5+TckWNf0p85I2HvLrvioV11LBNFRTGIMuJXYHonr1VlMkzVTpxCUc?##\n?@@12/BVDjzKrGAOzr8g6Q9rbC9qa/ncOGzlZMJDY4dkEbWnZ8NMqgRW1xuZLUW681N9+Rt?##\n?@@TMRkWcVadOo7ydSjRD25djcz0wIx4uRNXE1zDUelI+LkwVd9+VIdMgiTKMerJp0juQdD?##\n?@@0TxPQj1mYARhxF/TfmtOF/Sg/HTc017w7XHRh2RXRYwAvlwmZXXul9vJ16Zom2dpxvCQ?##\n?@@xt19dp66187EMZ9sFazFXhroZqpUhmzRtd4A7KFMWQztHuPLUIu4VpO4zpdrEBHlrIUc?##\n?@@F/xwDZOM8NOgxhNuW6IzILxqdTN3GpJ8G6wgELDfMMsrwYNA/WiVpYuwBvidOQFGDVrs?##\n?@@DJ6eQWLBX2EOY/T6Ihun2ZyWyb/V9hlLtfm2b+McZKBuJ3FqAA3RKNTgl6zF3171w8Y3?##\n?@@nX1uT+Q+9Jbea2FwnbLYuRO+hTPkGqR4Aq+ZImj1JmpXOgx9sGBbkI6APTjSmApEtKmd?##\n?@@hre3Xu4HMd1y+/Plo7hTT9ajt7zuCgf+4XW55ezoQ1n+cF4F+Q3ad1NXKkGnjJuZoenk?##\n?@@b/EAbuUQI4VicWXOrG2R1duoxy9Y1Rbib5SjP6ueB9OJhuKyeecGXAwn14fKCEQETYEN?##\n?@@WCtJfUMy7pn9BS8pTWH2rvyUhwqUxsIodvM/HdG9HA060Kt+YhzlNg7C+HCfMhIvWzy0?##\n?@@wbIdvB16LPG6DpwCXL53wW9+7kieCfo1eZVy1f/FoeSA5vwxDbuxEmKYYvdmKCbRsOsX?##\n?@@WjxvLipgnTqw3MCehTzPwiP7u7XPdIYdgvatX37ki06vFiq7kTZYr+fdRXjLvYFiNUEU?##\n?@@5/nz2kdJkTHLNZaZjl3sy//sgxdSFKVQ8eYKSvLY9Hy1rhwmtOGN5kxQhL8ACQctNENf?##\n?@@jOoqcBAxDcgwygV1J2EhvLuB/+OiFWIYkkETAlpHexzSKWldaC71x4FO2wcGofgbovA6?##\n?@@IVIvgXTSLjO3yoBnmMVv1aOfqQL+EuS33lw/eX9EZwP2Blqi1Xq8zmHoVX2rYFYAJYnE?##\n?@@quxmyzUbV47826ry8YZ2icFWbdzNf0Y8+lFFPLLw5EwzS+V1bD9FCfr00fD9n44Dme0K?##\n?@@cxNMz7Ti+uX0cpce5fU00rgt7RV/UJmoD62RLGBcW7p8PMOCDMQKfA++H+jPnmE3t24N?##\n?@@XE6V3/PZ+wJO6jRV1Ukw9o9RIyLi7U36R3FSy+f/Ev2RyZHmWaB8aWCAZDqRW8z3DFH/?##\n?@@LboUpdkjQWvr6R6R88CAx39McZVHNfLFxh14QA/4WQsqqCDlTF4uAcOd3PrqCO/prEbE?##\n?@@OikMImFQKPXfzCEvgll2v7C0ZDUkskr7bpvGyxWJTl4OtK8L8/YO4f5X+XmiRjqSyw2N?##\n?@@+6VxwYxuYLV4COMw/Mm+PBPVjRsgsLog3nK5xdIgxvPKgb4NI2joyWCqtKMYWeYlOnuB?##\n?@@0DM86chr+Tr4oo2Nm9dbWK2eNEpZBxfkQ7ntb8SypaF7FIt5UF/bLd8amn5RpZCFncLT?##\n?@@QWaSjafMIqBvumt9/lLRWJrZLzBOft0NNqUTICff+uVxqQ4NQkCXmD9Pm2C5jfcpUFTR?##\n?@@wrswFHtNiXdDAGuLHnSsBAy6XVpWlyajkHVp3laKgLAMQfSjTqq7YDC+O9zCYP0Tv5bH?##\n?@@H0EJ0ByhHAxL1LQkUXVAD12swHIOEetKqBM93/DqIpSi3fReogf2uncrkbR+D5UHt6Ue?##\n?@@eD6sif/D+bGO8ZBzJOOFNxUA8FTEl1/EVoyu7oD75ES7Ud+//L+8sYBSX0/RS+2qdH5N?##\n?@@dSVygJokpiR0QsBQYmSSL3Z0OPwlFyMUtPGOrR2RilY8YRVjwmaJFp7KeOD5jZpNHxhv?##\n?@@3qtHv6zgKgN/YnRqxZDXjt/9X9Mt9pKmv9NfEt1OcOftK3yTFZDOcZUj8I/6Z4k7mHJr?##\n?@@o7DhYVNHTu/d09s9sTL+a7M/eKzkgc1N4HtmbvTZPyo+lc5CSyyv0Lknf8qE9q4LGpLw?##\n?@@oJanWM6ekRMO+fzmAS2mUnusqydh8ON2LmurjkaKEyyiWCeT86GvBMUCxS9fMaKfYx9k?##\n?@@0TxPQmWnYfcCUk7wWX/qtvxoLNcCdWT6HeMAuP8UW/38D2w6AEUs7SOpASZBKf5qgNo6?##\n?@@IltC2RV2STHRz8ZLCgA8+UH04NzYCkMMsllX+mB2grzPkogoZz8SOhnEDJY/3tEBTb+l?##\n?@@o7DhYZwGhtgSDp8bV61KwAxnEa06oczGaAkotY64F9k0ScVxHOeaLIYpM50mpkyqxFHm?##\n?@@hKaRrcMquP56NKaIAzvEy3B7nLFc9NA07cHasGX7Bt6eSx1zlb3RUsierNubjnjoTk3F?##\n?@@gYxYpKjQ8lFhuTYKsxEtvcuPTH7fUTYbLWmhoVZKXLL35OUeR6YRbhSShuHQuoJotDL5?##\n?@@Co14kOkAtCI80LXLmQn6dcdcIIaqTkzgWwNlbAQknrn5eYfrlku8Zhyg+s0oS2ifZrs+?##\n?@@VyM2JZv1T8onQmbegShyHzzm4dKMvABlWQzaR1p9gbXxuCUNXC6Z/kgdhX0Y47993/Qp?##\n?@@6AEGMuXlcow9PHClImOGC4AiWHfterrtM90eUDtBKnIpPEzCJensb1pqY0B2+JrBVKja?##\n?@@Nf6taB8FT+E9MXgaOh2Y4FiVoBHfYSQYR+V4msReIq31MaSubUHjKXe4ZVGf4aDqQ9rl?##\n?@@1meu/GsaYnZiGGjYVqWlO0mwSUuf6D/ffpjW/3hE1CA5qauGxH+ywATABIEjt+KlY+KW?##\n?@@Gx+8b/zhgyTX9/xHKgXV4r8/yvfmFVjkNnDNdO32o7//AD5Xf5UYga4hdV+SjqO9DMqG?##\n?@@sCDZ3m8r3J9iFvTvAi7Ww4dG754YnGh46+RmOo6UCE0Q79O0sO2tBnOreibAHtp3q/NK?##\n?@@xdVqHe2nSb9SRfoAoD3HW3q+OliE0J7c/BnEXuwd9PFnyZBIz4gZiRXtakrnvW9BXvGf?##\n?@@3qtHv5V4RvjQARcAvN6C5+nsp0vL+yRefmmGD0rtmveKP2/qaFUfl5h0PJNQG+lo5tY5?##\n?@@25IOtd26Ueki1xmeMeo1tF0joyhjtHbuM40sNcXXzOj18jn8EzAne3sU6lh+IHlZIgjT?##\n?@@6AEGMjVdKag70rKj/hyaNXSG4ee1hyqE0vGiQVAldwsnu/VIom/Wy30y3dqIGvX8c4t9?##\n?@@WTRc1Z4EqpD768DAp+HnqHjSOnshQT80fGe1ikicZhDoeVbi6D/XyT+9fgF7cjMK5lXZ?##\n?@@psoaatbwzs1f91yf/aXUOcEqhX253xiEwfXw2Y/ZuhAAUjIphja+m8zL7dNoytBZfF2E?##\n?@@ywjcMMN3Yb7qcQdpkEHaX49c421e2ZcdVHinnHzaKvZ5WcaGiimDDZEFY1l+SSepNaLT?##\n?@@tEIlP757Je/n8OxUrWRj8jhFkxpCv3sIa7UVkgSX2W9f61yCseFN5w2VDd0kI30wyn33?##\n?@@cQImHg/secJJgnieCXkVHAz7HY4wkULgyiAPe6NZ5lsicE+G4xuKAyuJymEVqWoDjy67?##\n?@@MuVzXyWocq5cpyKDmDztVEyGagilqmFQmD/Dz2BLQveeyjKQEyiPwsUm2nbXP9NK+Gob?##\n?@@szoS53pfgHbuE83dKcRAXsTfeD9l5Bix3c05Rp+uiSlpECRMyDElDQmJ0uHLOqP7lc2f?##\n?@@ZJIuokdRzPE2SYPKnPmEgXdN8bo6dnUPDU8wJFRRuGXFcjZomMQXOBkeRg9nL7jNwWOw?##\n?@@4cWAyBMUpuhfn74XL5QFkTV+jwhCO6kDTOEbPW7+dmYy8MVUKKPCL2oiTIbl42OgpeU2?##\n?@@4s6TIOqdT9UrO4kHMPIKoWAEC3DTihgSxVBHqr7SQkJqMzYOl4B/wQIyEC+/ItxaUZRD?##\n?@@Q3e4PcH45+tb1nMddOKYQIq0fO3lHexjuETB6fksoIDtRJdXB5rfxe8IwXXO4ypT925P?##\n?@@ADe5HT3R5Pku1NnuyZZX+YhFApXD5CGoybde69cuqsSsFDYFcFqbZM0rCMWUp6Rg+uie?##\n?@@PUNFK2aCg3gjRw2qmVpzUu3Nj3BpVR9i7mjtCV+q2RTYjHaNayvIFTuHcFKKWVMHSsCP?##\n?@@NgfAwUNzc/mDJxZvMrK3hTr3qKfCEi95g7gyj/VSbefcB3tL9xwtNofYIiUgALYzWHzC?##\n?@@UwDpwytlrjXAy3yrmgD87HVhox+ZJjce4M5iI2Cx60tBcR/xwV7G+fFU4aMOhEDT1h7/?##\n?@@GAWDZYYeLxgWMqTq6xE1iPYtAqoucLaEUEdsMs3Osu3EI/uv4WtvbujjhodGbIIf3eMi?##\n?@@ZZtB+vnB+HN0olmlVxhZl/CK0nYE2c/CqBv4GCxVD6PECcuyt+GJEw2gPxWlFRaXUDsX?##\n?@@ZqRUUtxeQxP2M9dHyywsGKoIZLCt3rlAwvJXVKvSPn3bvLZuvCIKYPxNpxZYXronoI0M?##\n?@@C5WL6dnyjV3k6iZTqM4vPqQXkHU5tGzVoj1P6iTYchZcqn7k9SELNtPJXaEsvnodTpQU?##\n?@@lC/CMwaauWggYOvpxKC0XFrJh4ymLJapr6JisaLRX1hEnOZoxYFAp7HrMHuUOm3bQGah?##\n?@@/baXciQQ+tDoxtLDX8q1RIBIWoNdW9dtGiXN3P7G8tR6Wso19mWQ461QwKxez3URMCx4?##\n?@@BmorL7r4Mb1FfhC0qJrhebWghn7Mus2UXXkU1hVhRplv1L1solauv310beI5UT4jC7AL?##\n?@@T96dYqS+EOM8GwxYYk7pL04loxV8RRo4IChMnCR+ag/S/+BnBOXNr6OOp5qSoMMSrrji?##\n?@@3JohDsTyvkK3rY/JUsOKC5RyW7rnKAN3no+qgBlgmGCIA9Z9OAWJeWpfiWWKyvGuer8D?##\n?@@zRkC4C5DPLE0qktE8pfpbc5M/hIGh/Y1FEA0DEbRP+GCCOBLLWLOtO/xMZhlRnR1zVU8?##\n?@@kh6cgyKGNCgrjWLK4yIdkTA+yGo0FOy1HPeiHsOMdqXfo1/gpxTeyqPeed4spCNrqN/5?##\n?@@K6ju9BwRYfsJs2XoJwpfiiH5EMXSdReQWwrRbPZNvy0D2vqKZ7AtHrb2o6ewynBYlKjd?##\n?@@iMjdD6tBdrwI3VjHdo/S0eM35CyD17JnnZFNwyOFmCQaFCD860auPIQD65u6YvTdTpfW?##\n?@@Tc13sUb3gEjhKdmcr7t6bToQ3PE29nynOP5oXblDf0iAWw8iam8mtEnz5bIKadmBayOz?##\n?@@rg+zLael0yDeeywIoS9Bx1Kvmc/u0bu+aUT/+cKBTbciTKWxA/+TFf6YI4QeN52E8nDy?##\n?@@+6VxwVRek5is2c7QS/c9c4njtnXog9xpuYZY5ehW0/lMtd2x80ENyGXj5feF1Pg1BUH3?##\n?@@4L1tb92LQMTmMfykYxjN9HTkFjKN1Zdy9R6dFcqBDbiQL9D01/fe0IBhgBZV3KJSjoeY?##\n?@@8U+yTovzIkMAF2a2NTpWPZxwGYcHk+g3HE7ZL4r+ZP+gL2mcYyy634DWdnQrnQxWRwG3?##\n?@@6hMs44zth/hsvAHvzanN0v2UTB83sKxdD/wHxVcI61hr8DQxvvHNr9tQC8SOxuzk+ntz?##\n?@@12/BVKdcYhQLUm6ZEJetnr1jlRusOgocYmDuR71S+5VvwM68QaUhaw3KNaYqqj18w12X?##\n?@@uGVyoRuZxk50nHhh/gH7yYcaqvpnl/Jt5M3iHF8bUl4B0RlvDQO73S4QTZwR+xiGQXMP?##\n?@@4cWAyO+KgZvdGouCeHbkGgPMNCOBfHi7e/gSnBMOB1QCMsIJWb3StT1ORfX0PpZMwrXC?##\n?@@9noRBwL4Xqz+2F2+m3Q8tLmfbe8Hv/kekH9CoSHMdxRx6snEUxDTra+wzYPS35dQkpOo?##\n?@@x+aQzil69/0fZK21BzWOhYHn/M95bqLyBfs9TzFwk62zJ4WziHHz7jw56RdHZgIXRDLf?##\n?@@pLn0uQ8/qR/RsTcWhhNQCamUtBth7rzXMD+eS/tLYtRVxizkFPoYz350s5qP4xrB431N?##\n?@@AT/Mda0tPgmCfBLeDRHRjmvncjdLIJlkpepugnNJuGo7Hfiq0ZAUSP6HQ+fawxio7KrH?##\n?@@RpDxRgVb1mmHhuQTvHo7uAu8EamkumB582VRTgYvv07UBkty62tR48IfCJaYrJ7B/CQe?##\n?@@W0WChjRmnks7ZNCdGzjCGTr0Dw3NKsXK49GHXzhBe7hMaUA0veiPBEpFCVakKdxGnLOI?##\n?@@IEocKMfVw617cAS0pd6NGMUpqey41VkkNFkDHoaHbZV7eq8aS3aBdtLz1UN+CUcHeqX9?##\n?@@XVaoN9VYesdqa8mtb07pY7CzuVtgMudxejGyT5Cz9P4VDMEue9gyLpYK0UyFUsJCD7/g?##\n?@@ZqRUUonPV/8R2OeTqmzFruQSOnsk/Yf73M9LR2W/lLzJYUiIYgKg1rU5C3yh</t>
  </si>
  <si>
    <t>y3kbY9iL?##\n?@@e1jlkgn2B6Cd7WT9XakegsLWLWO42cvIIOU5Tl0yiWjrKMisKigIu8z7NuC5ZgIrIZUq?##\n?@@0DM86f7d83bSy8+kzCDCkZqAyDaxGiT1aEgGOVkj2hQr2R3/T0342udwBA8LEYuODHUj?##\n?@@Ue/DEjkutS0NOsFgbO0p4Fgp+I4RGZWxzgEnx7GEnOCSUt73d6PsUMQT92P50CPNQ0E3?##\n?@@1meu/O2//46BD3YYRyN2i4TcRuCi0ycV9mqhdE4+M2Cl5yuOVoGwKxLq/xa/gaOyHBOe?##\n?@@x+aQzvpfGvsXiCSzDAhee6V/CV4Fexnl/zBxDfAwF1VY/kwuuoayYOEmPMrDoNmi/seP?##\n?@@RH/LlrZXf67t/XE1QfayRe3r8c1DlIDtnc4oHj50TcsNMMnKJ8zeT2zCT13bQ4bquWN/?##\n?@@WTRc1eViUw6WiHOYKhnHvKE76l+VJCBsAcb86O1X3XBQsQIlCFU0RbOhatTVwVcHPY35?##\n?@@BmorL3C5C3TMQzxbNmLsihlmCn/QkIM4nDzVTIo25+U3w6/6ZyeB6b2uhW/ESLkljKj1?##\n?@@A1DyJj6WZacC13vMq3rdbHUVFKkNZ9WZ4eBvNWQKVgokFSAlTR0Bfs8uevohHrXSBxwE?##\n?@@yO6jJjkVwhqfH37dh0r/oGPLxNJjre9y1aWET/4y/o2Wjkk+uy4v7+DpPhH8XANLNJy9?##\n?@@tUs4lxAyhmtuZONolxruVsaULgcx++wHYdlzJeXti+u6iPYH9nUep56sUcGmwbIo4odZ?##\n?@@UvjWa6UrHxBLCS9k1uBVW8DfPXpaysHSb65BMOP5/tt+by0urcUP16+ARri6gfSFFRqt?##\n?@@rxfGhRUZ4P/Jcs+E4ld2mxvankU8l5u4T8zyLOuOa2M5E12sPaGgUIsT12Deq08+WOfX?##\n?@@/K2EGlsvS9wJlZYnbAiBIc80KZl2V97fARk8D7b0s/3fl6JvEH+O20E/u8z8sc4KqgoM?##\n?@@WTRc1bmbyW89QWfZ9v7qpE+VgmEMEP0R9uTgQxLlh5n3OFo9hDzYmb0DoPfDH+9bIRoV?##\n?@@bujtFWDza6lOasnDItP2+LogsQPdnLnCYsbemHq1t4MBXuAes1d0pnM58Yvkjgp3cmr7?##\n?@@n46U/xwZZAb1GPq5ly7GKTDUN4MJjY7JMuGkf4C3RB7vB36smwdTs5lYt+RJ+B22RkuW?##\n?@@QF1/NPl9dy81EKZefltTvHcTnvfp8r5ALs9faiw6Qx5aOCphnzUfj1oJZo0LyV8L+Slt?##\n?@@kRWJKq0Pj+y72aqT/taMjoh08C8gbsszosz0tFC/sI+MUGnuWCmsERsZhCF7hVBQRm33?##\n?@@xt19dlqHOOzjp5uKmjOoTBW3YA9GO4reMmOhhtvuzpWf/MkVJFQa2qFLbAixB3Gk3ksw?##\n?@@ywjcMBzosetQQYAJDMvWCuoO2Jc3TjG+/6rVRf2VILSuTMbIzgTGZfWjsX4rLpPYujaA?##\n?@@eD6siRD//FWwLyX+5TvIlWuYrBokmKMDSpFPCIjMBqit+XlHoVQnQLQdU22CZZ2XIw0b?##\n?@@Nf6taAtaobEdjY388txSl7sTwniiexbg6M+BfntKa0jNHUQh/mHtNV3G28/bIUSP0wBE?##\n?@@hre3XhE3dvZaWhZFMMJy6+QPHaMx0C89nAgUBSd7KC+dNntyMAPZUvpT4XWg+/rH7GJ1?##\n?@@rxfGhTksck22YNCTmTCW3Npeh1uGpG3OIzBrD3hFWDjTRhFLiPvChqtgxOW5S7T6HCzq?##\n?@@FOM3BAUWAbU1Gkyt2NcGlBKhaCNbi7E6bVELSvVf4Sv2fZ/RoeU024BMkCYK1TPdPs/R?##\n?@@0TxPQmNxf1xmQJPbfyci/0BxfCJuuR5psqDbL8F40vbMMagkxyEOxFyKrR9fnsvpOp0o?##\n?@@+pxeaa2nBcyyo1Fi0CiwjdOJWl78GwY9wCGmOAyJLudCecIYPOj3J6b6PUlI65+tZwkQ?##\n?@@i+IWGGXI00ewtfopu9rq0sPJsDYc7arahA0Vhtdl4U1+kjLhe0oYCZpNGBf1SMyJ6WLC?##\n?@@1FaIS0OVrO5kFGU9hxnCs0HnSI74TcF6AHfeXQWKshiN6yAUQhSCf0rVI/OCyAy7016X?##\n?@@gYxYpGNDbwX2f6MZQF+iYaXTvRo9rAmWaXIukkoU38j9go3yfUHzPSFtYJn1KySp0XvP?##\n?@@Xl+7j11xq8gCq2dtRhYRo6aaq1bSU5AUElKhlFBA+V6b413pie3bUA04odnj20A2AfHU?##\n?@@UwDpwyzPmixmS5wMNMJNpFeJDJGD5jW4nF2qEZJU2dAvkEL1NIc0746OMPIIkxdl/2JO?##\n?@@pLn0uQyenKRtIQyKAwBJOnLWLRfPNruwC6JB/yQz2dhHKrx2FSTU0m2cu/9m4tYXwBEU?##\n?@@tUs4lyqr+wvWFcM/MMUclQvuUZ3x+h68oJ02mD2c2hBgfZYc4ia8qpWDKPHLBvNO5702?##\n?@@PkxYg/uUxwa/zDV8onPU1PNuyjLxgrmKX1cORecYs+8yJXcB2+vqUEJioUeKOAo0ym+b?##\n?@@UwDpw4CLkKxg7MjRlY4s36MDFsf+538Ue8BZZuMIz6WG6jYBkqxoEWvpbxXunJM7S6vi?##\n?@@uGVyoU8eGqgNIW3ZMqexsqgNCtw3sRYWRcx3XEiJwK71CzCqX0lAnDktaKoOhc1EQFUn?##\n?@@kRWJKq6HyehBdOudjuo4bDH+MiJXRSr+ztB8mOJLwZFEBbT2w6eMDXdtOt4zJ9jV6PTi?##\n?@@UvjWazA9aYnzt7uTwyyns5X3cdDiqDEJf6Fy3TYzUjwF/52D4XLKSx4RfLpr49gGewSn?##\n?@@x+aQztCpqm+0G0LtpEua1OoRyPrJ4d8YIm98GaJHUtHXyRrIkD23OE2dSPiABGxqzHc6?##\n?@@dBxfJzUM0xOCHFCJygyEDwXxnyN5ksDogP3seJQGwUOWRAMsa8/Ebld4u/tnE0rsf7K/?##\n?@@AT/MdZ8O0UX1bPcgngqWb2Zn5VF0tPyWjqhqZs4Xoab2Hgz/JYMPUGFd5VYVgfVbM64E?##\n?@@bujtFefMqNkWAmHD66O/yL/BBmrOehJHWtNkFMBWcWp/jMXGaliyndkbpZxOBP//bfbL?##\n?@@cxNMzxMn27RLd6JMi2yyZu38ZtZDbwJJY0JIga3vTm5ojLm0ihOFr1kAEF6b8T0yGB5a?##\n?@@7CRSlNEw/SaoLhSUJDExueYsIIYJsAWR0Cy0n246+md6dij+k5vDTxlcsh+MTBZUlo+S?##\n?@@cQImHgbZNmaz+EGRpTKEg19n+nC4fbxNv2jZkUjJTjaq4X7KaK2GzlzABYxKqG5N85pg?##\n?@@UvjWa7g3Fyf0mO0yh2R5LCXU/O/TG7XUSgqEtYPbM1nYPpCPwyeOvK0T3BGVycmVDaUm?##\n?@@OzIfeo2E0xHkika4LEJ5camEeFyb6I1L+fVprDxWdMeCUqTj75mRYYIazFwyj1KLvYRF?##\n?@@+Is3uBBYuEVPpr/CiaGdBQYi8+AB6hjgUGHCGaaZ6Ze0QvfZAbuyrs5vOdg7UY7ALY1y?##\n?@@1V6boyfmtrf6uXvDNkLkp/iIcNXwgGApMkSx/glWgf97B9P3eShKCRDF/SEPKWmhGTAB?##\n?@@TtWKCa+efEPo4T/EzSvjsKgmzZizGLVdb+ha/Er3wC42G1E+k2v8iHQnBxK8RL5UjcbP?##\n?@@K6ju9GNFFqIjhI++kMPtd4gW7XqVrYc6LM6nm1s6Av8xnfst9aF3Gstu7oNCcMtz0myt?##\n?@@wKoKZPXHChSn9QRWw3Be4qm+5xjW3P7yZd6FNNrfCbvestRVnKovsegBYSVnC+SHtZ19?##\n?@@sSnsNk5jvtGeRd+yuzBMAFpSjZjJooybLDsTdsAAk2ngxI8DSvnN4KeW1YZ60fQwMOWC?##\n?@@asagtDJyJJ4Dv9uZDiBQ9CmYo+hpXlhpQi+bZ/Uas7vbKzqNckO3/lViJ5tzK5+tQ9/l?##\n?@@A1DyJsgMFU6wfgUOW2ZNueAyp8UrYv9Kbum+eIWGNA9estlQdMCunW0az4lcs5BJQu3s?##\n?@@xMxXxUIFanZY4uFpTBxC3s/8ctUxgf+OfJhAl2kNTa9gc4gs7EIi1qO+nKwcRitQts3s?##\n?@@pcEHEj2ssEeE5FtuBoEnydM58AgK+JbNZZZ9gimejzB7fmXFaSX95LpAasVZk0h5d4An?##\n?@@mmM1RUtCoZOErQZX1Svd8ZIkqJmu60fGKOQzfe3gucQyZmSjvxRYWwwVlZu3i0+WEha8?##\n?@@dzaZMf9opITsPDSG8jZCt9MTR9GhujysiX4dykctvJd3i/M5hxIYa1qTmVrRYcCbaPZx?##\n?@@2HjVrOs/fDMDTT7H7kbQCrrAAsA31GnvB/ooa34qzIeBpEwg+RDoSlEVRGqeBZ01O/9/?##\n?@@dSVygJomhC8eWlo2K0zpbjJVSLFW7P4gzgDVklSjPCe0X7w7wkW4vbCQJZ17VSk66i15?##\n?@@KqDbnNMAn+0MwB1ayt8+/B8rkZ20pM6qfWVDo64CUG/t966E5Hs5fBxlYcnc76BQ3iY3?##\n?@@jwRjeeeuyngRbw4yv+J42EGLG64QEHgKrlFeAymfwJdWoGClpZ8WGvmiKL0Gh5Vlg03r?##\n?@@kA120lEDMkSlystIN+anq+h3yg4TCGpDFj+AKAI8j/26DHvellWBqwML0ka8dXkWzNoE?##\n?@@oZ+6sBhDBCArj10pmzPxd2yH/57lTxyEIlWPufTH2UJ46L00OUQarznWaIYZIK3+Y3Dd?##\n?@@8lfFpjITgvUrTwdmKMQg9WPUeXyMzV0sZKPg6gh6Uz6HACz8XjnMSX/w9SrSIngfAtlz?##\n?@@25IOtQfbFXPadf/UEhQfwySfsIegC+IoqzqVG5moTKEmGMk/Gr01nY6IL4cLoM46BshU?##\n?@@zBHviFHssPM8pqsQ/mxKcPzpQMT7f3b0cG77drheqvmYqhCqsdvO0iyDntxaNpBdi2Uc?##\n?@@YXn1mP+2BzBXX7KU5L/67ktNddwvVpHA0DQ9bWq4G8pVcrv2xrqaKiTh7KNgnkNFC4Ao?##\n?@@tlRL8Nb3NmK73aCUranQb+6tv5rBjpKNO600E3og8gq797z8wx7GIMZgy0VK4tGO/icx?##\n?@@p9MtwmaTADY9e8S4/nkIn2wgQSNxs4ZFKvLVOkXwdkCDhagk5txXqH46jCu+WQZW7AUx?##\n?@@aLV6A7F4SUk6JSOo/1MBdyaUUbeKt1tTehWU3de/JorfufZrerQp7Vr2d+KIAG33H2dd?##\n?@@SaoqUGiKN5zO83u3FbGeKiIAZkjzokb4LhP7VtvHAy+B9NKaoevfSusZlOpg8qQytIj7?##\n?@@vpjks+HAOpRlJifAJeT4USdozD5YLpmpgLczoJ8onJXQphefZ4ErZH0PbHcUE63+P9Z+?##\n?@@L8s6VkV+KrrJ49lsQImRMl3jjLlE0OPWibPFlpHvBTiGnpACFewo+mWF+W0WK9SPU7e4?##\n?@@IEocKNBdG3w2EVXuMcK3SNmNLvuq4bo0A8B7hOL2GsLtTmfYeKfmA1/W1KzJ68feiVur?##\n?@@1V6bo2/q4LNKWKOkkVB/nPTN7FAR/3vS4+a+OMe/j5hqTgYQ2GbVMnVBFxDYG8TcT4DM?##\n?@@FvRdtR31QFq5qtjEHC5lKC4/qTCHvg64RIL8pvjm2+LfljN/gOu1jKgJjnY1EEp1Bykx?##\n?@@NxDTGRY4zx1vjcY2pOGPNRnFblWedzMctOh/GRJVatO9d2Dzy74WrhpfAEYXf1FmPXbR?##\n?@@FOM3BMv6e0W5CexiEJ8yMYJ0a/69k0b116KtLowg55SezyHqCqEou03FsyhNCzLI0VIT?##\n?@@qeRTc0/LPSSscM8oyQLAbQ4zCg/xzDDcUZ+n4N0uzMyxTQ674VhdwJXozP0E8TMfy3wT?##\n?@@GhapFs27MGF7jbDUnnRH/9JzFkRTHANYap9JKaXrV6NO03xsbHYgfIzj6XM5y1y0tZbe?##\n?@@o7DhYeg83YKThQmnckH/iSevKBkbBlHLxUl5JPfsz0RGS4QN/nrblN7itxXqP1ez4qzP?##\n?@@SKIX9117pKT2zx86mlxEV7FX6whsQVUTksOZMXlKz5A2C6ZtFlmTBaNeCiGFAHvfsbFb?##\n?@@8U+yTu16anpbO30neh7r4E6pv6isse339RAhiOEXuHRX2djb1A8EpwimKA6PAMl80fzA?##\n?@@4s6TICuXBFeatWSN712jDZXHOXnc4ZE2e2yvoJGmXhPzFTCR/sA2ufQUweRNWEHFp+mT?##\n?@@49aneGjfA1mDh6wLCsHJW417Jnr6D5AfvqlqHGuPW429eS3UuchSF4X7occvPH/1Z+S1?##\n?@@gINETJxS1pqIGrb5zPr9v4QhwAU9UupzrMrLmSGBJNY81HaLIqV7jkp1/SfVLPLGpbqc?##\n?@@wbIdvBy/LRT/eStlNZIwBlHRDHu8RiPkB34oLtcXiIeC0GzsXCngZPNAOwsV/b+lYZJ6?##\n?@@di2G2FUYNRkx0jUY7CTyIy09cAkCtNKb1edGm/acUBhp3gAc+Y2BScT/L7foBO7l0/nX?##\n?@@7z6MnWcf+y0WheHC9qkrJqoOhsUcPWEUs3hMT0uTDvAmtwxwA4bU8BQLRv0fWZN9pso1?##\n?@@PDsy0751Gfq184VWfrn7zMhsWwhebuscLTLY74a4WuM+NMKFvCGAEeoos7m0eMm0E/Ha?##\n?@@jfM9yUEGpsSMTZhB0SeTtcvZK2119bJNKJDeB/W16p8p8qKQJXl4ObnbqJCCBOuvrkN/?##\n?@@AkjfzetoEEg25kkIZ8SWVtAZMJCmhsk6GJgKSoaE3ctrVyVtCqbg5iyG7QXBwJ40ppDW?##\n?@@Q3e4Pa0JRnbDJRUz+u53qBQsGRQo7ESl8Sa4Ry/L40L/wsYdA1fZe1CUHN1UAxCmml/r?##\n?@@UOawutSCHoNDtvehB3H2SIVSju11dwzgx2nTU4Z7SjzwqTwZJCcFSce24iW2NmOKukGO?##\n?@@4cWAyCeXveBDKFxY3cP4T94u3508POJhTdarr08V6c/oklV4mXDBXrZxr4rdUYo9nnww?##\n?@@NgfAwWoRwedDcryx/xK4hDYY2uxGaZukWTRJ7zTHOMdLD68KBaCa7ap8CjCp517PO3Wh?##\n?@@g51+VdyR1P1E2JDlatw1DDFo/YIoXqbUcBNJVMNHSfcwzW+YGhZ3ibTX/6GtHmtv/eGF?##\n?@@tEIlP+5furyPnF0D1zNZg9Qmfvwts5ku3vCxQs/JOql2AF1joarsoXjGZZgQq8oBlGYI?##\n?@@PUNFK3FAbIU9zCXr+7qv0A0cfXnrFqreD5MYmKT5spVgcS/SWAjfKiYCEO+1ecgO0vpw?##\n?@@6hMs451/bCssO/zyD4+Q9c4XcqZ/vPWKq0NU8GcIW/j2I46CN8I3qB1MG6izAdJqSUYN?##\n?@@P1Rs3KQmHD6y+BcuDeEfj4QW0PmbNSrsk0KHqj89nZfNI1iNufW3Xl+QUJehpL/We4sP?##\n?@@gINETFzRl8mjNiTehJSL4+W0NloivBXhS0J+UN+uNN7v7Qf24mzy6WYCtkfyW3woDVRA?##\n?@@Ecn9+20t6Sx2+jckedGqaLCimaYWxpTOV6v4PJdWcWHIELSj1fQSnAGaiw9bJ8SRNf4/?##\n?@@RpDxRhiPl6LzKDCBENtwVjDTkAuyo9dNjSdXX4blXi2VDWDUHtOJgFHeTkL2JTJy0djk?##\n?@@w8NEbcuwjcAP9rSInplUJ2NKw6OIXIkUP1MShk1LCbk3RKW4UDmzH+WFLJRRRFEAhpxF?##\n?@@WCtJfYIqGr6IYrm4w7sMIijPr6V8kTnUKrY78wpIGtkYJGSEJqNiRDhrUuHTsE8VJi9P?##\n?@@VREQdGeWI2hj48u0awz1mQshuanHVh8JSUpqxmWHEuc0w84dzIFIbiKOoUjTsgKNkrLm?##\n?@@LsIn/s5LPzKSQVEV+82b9148BBCImxYHKQI9rI3iUtx9rzkssTczFNRGKuf+RFyNzsxk?##\n?@@S7tRAFr9hwCrUAdQ3JCUQFbiP5z8qXKtpQn+hjPtJqBk02F3+bg+DfjfBuHqSpdvcezo?##\n?@@MNNNrpP5KFI5hZoqf9gxiyauhZm46LHvbCkjGiBh47SDu4KE1xgzL4RM+soRj2NDnF0w?##\n?@@ha6kBniOA0GcWEX7Ri4YOm+tja0rEhUibxKu2MikSu/Vqmlvp6l/hpd3GJ8AZ+m5uqy1?##\n?@@rg+zLelRw9nU6XMd3Z1u/mJYORgkiQmshNvLcrrtwOM0USaBJo82bPFEbdHtHnD+kxW8?##\n?@@/8e9I+ucooFZPnJ1Up44aNWn+lluPcM5jHRH8ZyiKRGJ9WOQunLtzSFS1oscjlUMPXdf?##\n?@@VAn8HKLHBryspmePSpbf2vUddqo+sfPXMtyZ1l6mLzxsk44XgsTsK+babBmUlSFS/rmE?##\n?@@RYje7sv+6TeV/qGOFtGAOvE1NllM3SqkUaxay6Zsoh9gl6DZUXVo+Cxl15gvrqjhfyrd?##\n?@@IltC2RbxEui1V3z5XbjHcWrhmxZQDnMK7YUJ/6vHZWbUuUDANoCKi3zxRSQJGv8pGFjP?##\n?@@+6VxwazFS25FFZ+ucbR7Krufv0Hx1xDbflvSRbji1lTfcoiwy9ZzzUBlx/dNpztt1YNc?##\n?@@nHRb9l4K5kzlrtdv9TjMwgIs4l9KoJ2VpWxl3V1hmsvB+LRRmqy/StA3pKiT4CXejNAA?##\n?@@idHwZ4kZmpaxzdVOlT0dA+wQjMXzqkNI4TYBMUr2rao72wKO/3w+VFpAN0lyb4UjIUpt?##\n?@@oqjOCP/UPGhTyZgWw/YQD+Src6TWw6dDtqyH+bm4dWXkAkJmiu1U8ntaU+Z3WnUwWgsx?##\n?@@dzaZMc0xm0Q0XMpOKIsRVKhczS0AEY1L/nYR/T17Nh+m7EYzE/tlXrQe56QU9TNIJdEj?##\n?@@MNNNrmmWStx83pP2IwtjOOZZCibXgjynmToQYgImCcuMH8+PCw+wcDTSyOxJ9SGT5MKp?##\n?@@1V6bo3pMJisQxgaLmrCQ2fLH0X22cZjomkySEICGU7MdtC83TXbG4mfjLLYqv/7RLLa/?##\n?@@NgfAwVD+1Q2ki48/M3jkToSaCX0FZ8hz7MJ/TNDYnRmq11JNpVWPQhnKvIe2qJInQMK9?##\n?@@B3M+h5Vjgw987vL+QDNvPUKzM7yB9WTPftIkodVa/IfQEoGl4M9ZPxqXMYiy+Jo/2/fT?##\n?@@9GnrV++TTfWyGcILM8bVogcCg8axZ44BFwKPOkZ1YwuYXYvgzsekZXLpRCFQ3D4qqnuR?##\n?@@yfe2f0bga+umVnyWG9i7oirUj2M4JlMCTDbR8I16bhNXnC4yV15lse4QllYX97Gk41iA?##\n?@@bujtFXEr4Kxwe73cI1HPG7GZZoSiZK8f8uDNQiX1YrYPr9ZfsAYPHFz9UxKeoJwe3zls?##\n?@@J4ahkx6T9EdbBG07+o8+gNlq4hHweJQEEzmVcPzASFMDg1WTqFEM56fWj899HFNPm7DX?##\n?@@9GnrV1upXs6aWkqrORx4GaM5zogbL08pe1ce3wIA1ypwUGAiovB5L23jR9DZiuKcUft0?##\n?@@jfM9yfwjFE2q4rIHWdVxMXjolZTQWr8qIDhnkc7uhzPSCu+8sDsw7McIks593ClaIjSk?##\n?@@MuVzX6Qdbn1Q1W6hMVN01A2qXadrjzWpDzIJR895R41emqqTmH8dxHzcvbWAQ6zrSGoM?##\n?@@e1jlkiy5GZrL0Y+pxxIRhOrwdB2x3zWO8To5MA3QTO4nRu0vzhMHuccyDQaS5VMu6J+p?##\n?@@8Eaf9W52a5cMZfPQJrcmLyxSfax2enrLDOYIobbatGRuuVUaNLMynjIB1V6iSOcUcGyk?##\n?@@oZ+6sIOX0dmBi+m6T5XjUOXutoOd2vChH+M/HShVHQSj4i84apdJsM9hSZwvm+VtAqJC?##\n?@@IltC2dFhMrqASoJ9CXoCGwFTgJqSC5KCY5e9j82WnC+59hRdEso45urAPu7joYE0SaAZ?##\n?@@kyev25/u57UTeY7TG6ji7z9fp1SGl5E0S3YbS351eFhfmzvnAH3olPHVpfEBOIOUkWpd?##\n?@@OBjmcV7ZR73VkTnaYnRCp3ujAExymCgSidj12qxBU+zi8+8j/23QstObq5c+eL/F21/6?##\n?@@dSVygHWaKHfbPoRjP+YioJZnsYq8z9icZOV9zd2h+Qs5+na4Cn2HkeSoSSSsoc3SrNH2?##\n?@@Akjfzd+UENBZiCx1qwmhal0Tkr931vr4vxyTXCvKfr5etCdaXuHrPLoDRIhUPCr8SMNc?##\n?@@u3+rqh/FBiEkCq0kLxZ77Au35MnmIamLPYnptRW/PoHeKYSnV/G2o0lpY2CPrdg6mios?##\n?@@OBjmcca+hpIRvtZ0BR+vZko9HlYgu9c4/yZUa0dzevDlnZGbkr4uFE4Up+IE1eiQ1iee?##\n?@@ZZtB+v+2WtcxEx80jAnlFC4i6+MzBSo5uYBwl7AW7n5F1oNfcsOlVTpL7GAQAoW6AHxa?##\n?@@tlRL8CZthAcLbSUcF7tDAe9Kh62iwZ8JZUB7M0n5l83LzdrngSj1eauCML0K13zvrifL?##\n?@@kyev29Ku2jHDV+HvrUZnSwf8w/2JhWPMaZ/Za2w8UzInIfh5pg9My/nDBOjzkf5d122K?##\n?@@gINETDtPcvS0bhVPuFC2SAHnNWtPzZkaL6NZKte5Tcfl+5RrzaIGFkXT0J+qXZM5Evp9?##\n?@@idHwZ+WPRMfJYyKBf2RxCIZN6tVS4C5MgA/Z03AEPjTiDhbpYQoxJDSK9riqHNqRhB9T?##\n?@@SrM+qGgDjZ3t6ikhNmO8k7MmYIeNQNak5yefMx9wFOqPV8PS341G0adykvRsEsJ+froM?##\n?@@e1jlkvz+mGNSCT26Aezyr4K/pUmJ49kbVy2dSvP6vpMD2s1MLHfxqbuLEHZwoUpzU0Ih?##\n?@@XE6V3wIgXd4z4/b+5JlSRCVxvx7rVovQaRt8yLYfpTGwvBAqZCy7KQjdeAu1uQiZU4JY?##\n?@@IVIvgTHxs4o5xuX9pdSMy0sw900vDsdeyGslylPLsjwHsX7pPu3Y9qYM9JlGwQgOlFvg?##\n?@@GhapFhe8msYaI+WpVlQEs+IOa26NdQ3a5STK5PP0IeXmX3WC+rCO96K4LL9ynxCJFTxm?##\n?@@VyM2JR8ZvTcxLFWGofrD/v4vsZytgpRTvnRfjwM1DNOi7oIoaZnoRFLS2DYvs9I15SNx?##\n?@@CHtR4HQKx9Bkt4XY6qggqPuszz7aUPX2f0YJPktyuY61j3d20/KKyb9wM/LQYJ1ggdJv?##\n?@@6QoZiz7N6aw32GbzxAduvUPMY4SJfSjFU4eNBW34z9ZTfe03Vs9PNXHfu7nnuPlRgQWh?##\n?@@oqjOCHk9pMwm93MJctFzJbZYQ+K8O0P0Pjhabc14RT5tUMN8ifOrQt9s8nIHVUt1Y/GD?##\n?@@+6Vxwe4CNh1bxdi++HNc2y8DNA9NGhN0IzDcMK0XQUiKSeVdbklUrdmbykVoiQE9OBHE?##\n?@@5N+60Qu4/V4ptqZ24dEbmVDadh3LxF4Y1F1VNg4LTaWx8EtrJPKMN2ep9njHQCmb/WI6?##\n?@@AT/MdbykDZQDt3FCemIRU4NT72ULg4HQVaSULgRwKlDoc/ZO58SI1rcheE9cog1Xu8Ah?##\n?@@IltC2eyM6kfcq80D80oDRJ/wkScura+5xV2PJkRurzwSJrmGDlehC3Rzs8At/A1eUTg1?##\n?@@+6VxwdNqsX17QwdP0mBWmkfOuWDm9id3BJAGqVjSlmz6AYKy3EHygshEs/EoL6HqMKbW?##\n?@@OBjmce+meqzjzi+7GAVqlY3/U2NSK2nV4UUrjFaReoleywKAV694M8MlxQCGCT00b3Zj?##\n?@@CYRlOIm8LPH44f42EpG2ylM6+dC000RCUxRGC/0cdfNq41DpTk+aUlKqU3UEiKijLSNR?##\n?@@8lfFplaN+G+9SHYF6zKe3JPPPSlRR6H76xMkWynmQFnRtvvm7LhDZYKvxX3Vi1UZvJVq?##\n?@@001181jNfy5IDS0cfKKfV0oxbN9nkPFJU9VHskNqykvkcSiXvlGo0m7GHEjHNPyRbvZB?##\n?@@dBxfJ8ee10Hh1kFAnAZK62yR/NYylYFRDXfGgLaArRzKaAV/rcIDWA129D0An0y9XH2W?##\n?@@jfM9ya0LoUXm4qPi49k/P+4Hw/36qA54jiUcyaWkXhqyZu0bSta2j6c3+5aKwBL0S205?##\n?@@lkDo5NwwWnzFglUnfiT7cBWnhzHysLD+Rn1chJ550DxofpirZ5Ju1Sh2k7YVozrShhdA?##\n?@@J4ahkztakPjehhGn1fxsTOhpZm0V5aRFZH5kEF03zilH8hpa4pEhCyU1Ysy4CGE9SsmP?##\n?@@9GnrV6kyFuHuseUTGAzlCaX3LWqM9gon9ZNivF788Ceig1lMDyKZwdmLsf20MMLiANGe?##\n?@@RYje7nXlthfZyqlY56HDqGr1h1aUL6MWBnXIzKsUcjRd3FEmAWki2+BwjOwFQHHUFKEF?##\n?@@SrM+qL4uL3PGijh2zoSiscEBfBEPfjiTf6//hzC6zRPTJTC/AA+pf6I/CM6TvFNo0M1+?##\n?@@6xs/O+IiVfHX3ZIEsQ0Ik9QJYHMBzCXwcUag5AXMCwIzdVExcOqSZVoIfBzXQhvEzZhG?##\n?@@CHtR4JGDkLU88VcW51wxRu1W/vrorc3M4UVf0e1VSJCYdjvbynzqlE2utwYgWy9Mdlrc?##\n?@@BWIY1j18kmL1GzorT6iLn69+TSSOItnH+zWG50r5Vs/wYkpkESJg4FLADceCLPDMLhI/?##\n?@@/r+qyo2v8SdLJcMlHcPHKRO2rexFZT/NUxNNQCDbti67bw8pSV9fNmrkTRW0sBcDJJRE?##\n?@@B3M+h4YMh7nkAIWJuWf/14GuHYYv37iTefXjBmYECS56CHIzlvMs8q03ydmb4CD8aZlq?##\n?@@HCfPx272usAn7/s7R5eaOtdbTf0w5q7lrwct8b/axJ0I+bEfjHpeU5V3SyAMrOpatxTL?##\n?@@jfM9yZK/F0CSIcJXsN7GuSU3K4XTD0j6Zm1Rmyl4XLxd/W0lEnynocvS/rJb1zPvaAHH?##\n?@@BmorLzQdDUVnEOVNjJlm2MND2WSXjY9HgO7ABxEuiN164awyXyaoYykItku3iX60kOS9?##\n?@@t1xeSNlZCodjkj+TRZ0IvGPGrV4XCcGxQAeLK1AxCTp318fZ9nTsKxIM7bCNJMbPC9qp?##\n?@@JGxoinNEqs6mhGhOBrMvDnaZTdXvLbsmPGf4E/VNUNJ/wjQQvKBzmqROgnw3J3KmZm/V?##\n?@@LboUpTZ1s2jMW9PsRdqU9zDxdACTy9XdMbGJL91/ZpGkB3spTwJE+4tm0Gftxpgfg8qC?##\n?@@mmM1RV1HGs9ANwKnLz/xdN6xmyOTBxKmcupr1XUuLKO4M0eRl6Dsxboc4VkE9vN8dIfx?##\n?@@I2RVMTawpcwvG2N+dlEtBZ1mMpKvikd4bCT3iLmd5oDVuQpaJ18pqI0q1zOB4t0/DcU3?##\n?@@pLn0uYECW1iKP1hwyxI2KgV2MMsv4sd1ujb67JrlAnN6vFpWvrIzfOW0iFKIgHhjvodO?##\n?@@Ue/DEiCd+TdFF1oWqvs3GWGKFfkMNqdcJp5NN+//cmDIAMvAgASvkjCG88QL0s0ciw/S?##\n?@@FvRdtbO8XMrNMAE+OHE7naO1dO0NoT1qNwfw2teFd9eUScSCuFMw92i7rdT2j7dU/wlo?##\n?@@ywjcMDsBw0WSO9DELNw9awBbvd3xw3EDyti0X64H2MBeiNSM7ADe/023DcKdaMzA9oOh?##\n?@@PDsy0z8RiRfbfTbdc/47A7CFEfkxJ+yWftW7kagCIQjx3e7yzD9rMFuftUnGK2LcGlo8?##\n?@@JXV74jfIucmaA/URfKv8QjRWar6DSceWu8HrifCF7RDrqGm651QC/XxdYqmo6u2B6RbM?##\n?@@kh6cg7SGNbmluBteo8NU0lDHApMBcH/cXtLUinKF6YN+wZ93QyGKS17i9RuwK7TLCcVX?##\n?@@g51+VXl98B0JliO1E8CLoRtOaaHH3mpTPjzaq/mKeiLyn2bEK4HyRYwUgjuALyCnfwnw?##\n?@@sCDZ3ooKsoG8GBs6C63ivqtYRcPZDJglMPFjyGwtEt95XLj5RWhmND3CgPaSzdFbYfBM?##\n?@@9XH+rwMEwGUR/N5R3YEZvEB+6BkzhWpr9zQFWpl4cS0cmauUBRd+IqPPGNgWCF5aCIhc?##\n?@@TtWKCV4wzaMmvybDlTYtN148SBRC/xSYZO1b3knK79Wa/LVkKdYxUPtx0NtWo2NPK6Nu?##\n?@@37RaF/G9e4LSINZmDIuovfWkvspr2XIfTraaKVT5wBeJjGZFfd4zf63xw9wAuYmwlxB5?##\n?@@5N+60UH4Ld1iOJN9woZ5xbY3fbbCL6MbcoFKTBHnsAd6EZBPfW2R8xt74frdtx9dDyzV?##\n?@@YXn1mAyaq/Ji6rMXI7bAT5/EnEhZmk/ZBoj925+/QP5FIgNMwCKrw9Vp+rtDhFbvlDpn?##\n?@@PkxYg4n/tBSnNsnSFZIMA1rxKy8ePpLj7W3oyBY3YxfMy6Cx3xfGWpa9XAipkAbq5dA+?##\n?@@v6H3C+aKtadwuzi8UEV68UhYdBEucH2EloxPwAVTHZpMZ11500+j7qQlikSTecGNvIoY?##\n?@@5N+60S49EC76D+1dZPlmL7DKmXrLuIjZhh9aF2zQIfWUQO3or9CZ9ZQPH6N+MFQGdGlb?##\n?@@LboUpQO96jWbUPfIom3l7vlHdy7vJZDAy/+O2ijyEE3cj9fi/yxX5iO6WTtwAbaWWLQP?##\n?@@rg+zLSQitnLh+8wDSJQSpiVuquSSzo1hfWqh7wE3+RmREjlsp7pLmJDAkCfn4AZ1C/Eu?##\n?@@/8e9I2KB//5GwMNXxPWSCONS8VxuwLybHFWL+lljh+sXuTVYbFRsadcGEoaf13XgVxty?##\n?@@1FaIS1a2bhiq9Z+ZLFd7o4pNgpLCjbkKm8LMEUqS/1/6411jCCH4bKxFY1UMBWxZJzcV?##\n?@@dSVygMZCpHonfquklra9/gaS+QTc3QmUXVlBRwcbksMUuruklP7kNBfm6MnSduXZ85z0?##\n?@@2on7XbrhGE9bLdSwkolr29RLK7io0gy/D8NLXpeXarxcABpOTghcWN4w/bKp0nejUU4I?##\n?@@W0WChrn5dJQPek6C43KVh4uSyVWK0+UeKvDfNluPWVWRfiI2VFK6wZWmajCMIcfPy/Ys?##\n?@@oJanWO/NVXRvQOBeJ21h7KB3Nq7s2A/NKA2pdUA9oZi5WIg8ukZAaHVk3RdV9SykgLYD?##\n?@@1V6bo5sMQuGJQqqkBmHeYkMO0sa+xGjhscgszOLlYQeL0JwLoIJ+u9E+oqCRDuzYBr6s?##\n?@@hre3XqBXTR+jGwuMRfYE9rW8YnIy/56HNQNpj4C5eT8uDlcRh4o2Sk/k1RFW3R/Y/P1X?##\n?@@82DY/kXZ+coc9bxsX9NeTfrRJggB8Icpz3ejKAsI6aeU1c0YTfDPkTrVZduAONpgWymj?##\n?@@GAWDZZ63kxoekA+C0F5SxyeLNZEbITio9t6t56lmfQ9ahvoApGW6gKMcUAlkFiQBFCWI?##\n?@@fWkLQx3HEpcfnCBt79rYKu6Dr94JrT99e4dTpW2Hri6BgXR4Lw9Bu+1KCuGPBUxbWFpI?##\n?@@lkDo5CnQRuJOZCp8LS+6aKmg9DW/lirESJErEHA0iEfLT41mhlFsZd3wd43q1anOnnnX?##\n?@@L8s6VpQzR8F3cL/UA1xZd2uNYzqnLSGCrbcS8A5bL3o70hbfJ3zcFhYXmausquCVgAht?##\n?@@aLV6AwhOaj8laFg20bYWRB6N/iz39nsMzHexma7wVeca8d6R71uuTvWTlUAauRjaTrhH?##\n?@@6QoZi3TLneIE3+WqDRNgf0vebp9aZRIPT4llDksEO61FMXgF7BVD3onpBfYBD7jvu3p2?##\n?@@elDSOuBYI2AqaGG/vttu2M50rD/03kmvLhqimV6l4poFtu0sAGm8DtbA8gM3brBj0w8j?##\n?@@C5WL6V8eZ5gkTuEs2pL+0xunwFIoMkaT4VaaYofeiPyp3VYug6//wFsO7aTOs04UW/X6?##\n?@@eD6siYI+usecPx2s5rHAtcZ2fjt4cbEk77wv3LaMMqX2UUEHXnvftQYua9AUtI5bA90U?##\n?@@IVIvgb03n1VTY+nTXt+5h9JSW0VfVpUzWeHrZFw9ypAAokV7YfkK/7lUO48dZkHckQ6V?##\n?@@KqDbnD6UYrFwNF4IVetvZ00/Pbf1crIfzS007sDVOUyB6rs7PFIZ9SOZ+FlwYGuB61ZR?##\n?@@a8+0DBHaPBtKL/KuCs4mim27cyZJNQEA6lczcdvrCI8vzBzXuc35K4Lsj/puDKfCtdTl?##\n?@@TMRkWXIT96jyH+qel+3Mzpt4wjZ2WTurjuKxTfST37UClDvQoAWR8dyzIuFpawZwAuYz?##\n?@@Ue/DEr22Kd7oOgSh/Fe7hvoBu1u/s0yMf+lmwwAZ4ZEGqtniIxd6dvdlLsLoPogFAeqL?##\n?@@IltC2ae6chFFscgH8ZF1nWNhlCGvBOZ8UrAAxLzelT6pv4Q0+8Gzaf/cncvRYUpmec6+?##\n?@@I2RVMc4HzERoKfNSsBeVgqrvbyZiqhopHSVHDojdzPRMsmAgkG2xie2havFAjO8R3BJU?##\n?@@RH/LlsKsK/2L591bEMHxDHaYFkKoxPxv8ref7pNn/nU+sXdUQMzzFy0/UnAdQsk/b2Nf?##\n?@@KZfHRKfr/pr3FqvRenbrOZQjFncDyHCdcqvyiyM3NhcNv4LAQlbEdfgyaEbJlWVauv1H?##\n?@@BmorL/Ve3ATedmdlzcYPCbzEW+Viz3UCDq8xhibKrnnYfhk9Mb9X+tM8Jd36kZoi5V2i?##\n?@@K6ju9IbUiS8mvRH75coG+w3PT5h0smAXkE9m5FEsqtZYAtfG9ZHL2mbTvQpsRz6JXH5O?##\n?@@RH/LlnphMYypuobsXmNzvMb5/cFAu5ojx7wLGd4BZmovp4wLGsL2bv9XyVucLDgWamFM?##\n?@@gYxYpIMo0eesa/zAovSfrA6q3VZLUeIVe2UuGSZa9i5wKEPjgwhd8V2ZNxOrWKTA3GTJ?##\n?@@ZqRUUorWc9B6MnE04lnKOEIYT/bhFTg7Uo8prj7Yccj04KHpmhuze/Be2CIMIMaPr/4D?##\n?@@NxDTGZCY5Ut6H0DZ5xLoNe/JTRyQk8/4vGkSyde++Lv8agxtNa+faxj2LoYTkH8W9e94?##\n?@@vIe+AkcVLnIAcxzbIkMcQCXLa3DW6kawU3bi6itHcX8i1plB2aF7pjzKge6UI9CbUwfU?##\n?@@5ejNKbpHO+2ba5AOcNnO/qYM3SeOZxcGxnar6Ff5Hdl7Bg89Xo9IuR2HfnovP/W/4PTY?##\n?@@jvxQIf3OWVSuV8D7rRPH5MWG1RtYEosVyMlnI6ONjXLNsRb9hdpT9ZJKskmFXvHlQ8AJ?##\n?@@F/xwDU4DJ2AnGhKMh8DoEb3gAl7qbtRtanMpS5UmWtDE3X2Ae9TEzc3UQmDPhgYns2sc?##\n?@@pLn0uX2dTTfs2IB8aqc/lEIAGA+jQb964KdThIRXeCHW/tbQiQfupflQQXotM0UAOemk?##\n?@@DaaxmX4njD8x3oyG0PbEvxs00Nv9Yh5OnXsf4oIAJRalku0DMsRFcNGdDF5I3T4LwRP7?##\n?@@Hjn1eNME3xyTHbFfp3eCGYttMbU4VEjvH1fBnr6Lrx4cUC0nzgkBBoaAwsUwEES/HjbJ?##\n?@@kyev2wbls6QD5UdzdIJnYIyCHTJdACigtlL3vRPSJwNZxfylFXWTJ9J8nJvq63oIlyhm?##\n?@@eD6siRpg9iijXJiT/2l2xMqR+wZlfoTDZ7R2QSZPHI00t/ciLMIpBav7nvOaCyneuclO?##\n?@@MdxgB5pyC8lHs2Pm8a3L7bM+fDPthh234hDnOF73Gqk0xKnYbHMP9AD7JS2Lz/iPd9yk?##\n?@@EtEQU6u7hoYSeAEnh65eMOz3lc+QsEfKGaY8q6KaVMi//iDwpicLpXks/DwvbDDrweXo?##\n?@@W0WChjrjp1DgEB8BwkGheIPSip0ex9fmJk2Z/vztKCJon3i4+JUFaXu9rc0YnIW68AbI?##\n?@@3JohDvN8kfOPnjqAkE6cw5wiCGGWuMFkZelFw3rNDTsME7WpoMNDuLRI1CUxdVmbGEh/?##\n?@@rQag1CC5ChzU0Q34xCbCsBgwiSNfXVIkKRx6NUQhNqn9JJnBtQJPYAu0hecbPm4jsZgO?##\n?@@FvRdtcGSkiz0GCu/N3wWj6T4XU01HO46r/nbF5AeMNgMCEPRxTIQx/dmH6qjpPNvsx2o?##\n?@@R5kEn98EN4bBcWbRzp3ofwoKi30t5z9EJExGu6aijrvR8oWbmjeTC9W8cFtij30vEvvs?##\n?@@xMxXxenBv8YL30jWkBMkPEOQ6FFWYkwrYWwiyynJge1cY9I5hrOLECjzDiBXJBG8fEYy?##\n?@@0TxPQs88i7KtwR/mMTSkAwERNUr2wSYuESksN0V4h/QGkmIUlwojRQv+qTIZaaJDcqjs?##\n?@@0kRimkHKgfRslQWUhkPEZsPAxbAgFjOU1+eXY2k2vDjCjM5AJVbbydaFRz+DB/obarz4?##\n?@@f3sx87YCYRj+lLVSPsGQ1ptEXprhajvbXnEaJj6ZIAeG29K0OKvocl6VSKa6LbMSj2fs?##\n?@@tEIlP57tSDhrVCBauC/et0nGvPQTzRgnAAhyacqoUIBPUrqo5PIvnUSrUb6fBHuZDV7d?##\n?@@CYRlOL1x8ZWYxYURkechs8CSK6XuHOiKq8GCLmRfDEJiy5M6TuoXF/6nL5bCH9/wKetG?##\n?@@asagtK0TtfkZFvRxjtYDfbvurwdYFVvFWs4b0rDOYk1biANMRHjDBp8pNEA6rVJqVZCc?##\n?@@5/nz2kK65QANLQo3wF/D75JNW022rgWLg9BZ88bZVndcK4Zha5I8OckxoeAttEKCthIv?##\n?@@sCDZ3u8JDu6sWQeqD6d10w0Z2l6iBiWTeG1iqRPsMqxAvG1FdhpveAk0sNxiF325FtHs?##\n?@@5ejNKcvIisICIdK4olGpI2onGqIjFzmiVPxkuzmHSBxuI4UgXgRVJSA9ALQr8KrpiKGO?##\n?@@ygDJ16vGO2+yNRyFv14oJyScaE+0iJbvMWkUHJZ0gWN0HxPUThIkiP7TQOAF30iCk9pw?##\n?@@i+IWGHg/x77IBFKCer2NHESLCbyymdKbrA116F6AMhsNaNhPfZQIQbHPQLToacgd7fS/?##\n?@@GAWDZUK7KlTHtBzo7sSXB4ykJk/jKJ3niDhPdKPCnGIjliTn/HXQfcaRyuyNy09Ew43i?##\n?@@Tc13sXl5yTeq/UnXxB6anhQlpPLJxiKTCdG+RR4znnR9wVDKpC96+QbZRNc10ew8Gg9m?##\n?@@Jn2OOwOmpZu2LyyPoD3ly8SL91Hzr3glJnVEz6n6FQExJtpBl7K4jwNXYozu+I8egqIt?##\n?@@K6ju9IRYh0NFes7c9dbAUL65VFOL7EY9qIS0jIMBgilLlklWwMXh1EzO8mFUtSE/P/pd?##\n?@@0DM86RD6ubR02FVWiorrG40t58OwGZqVM2Y5GSbtWsbFblnvNpyQQrkU3qjdJ+Ac3HFt?##\n?@@4cWAyDhzPliMgi+NfgdmxRk3Q3EM51th1lSa53Fu4+1K2ncbkUibUmCo1aaUY0qmFkyb?##\n?@@4s6TIIVfwfWcHL8g4GvMMbG7m14G5nZ2amSlZ7F2zsPX7435jguaa/nAwD7zYCajW8Cw?##\n?@@F/xwDRy0jJPGBw4VfyaLCUfn26dsuEpNvSCJkOealVWF/M0hLuVELkvNtBIymh1Eii7Y?##\n?@@SKIX97evTw+rM/9SJ/AOMOXc6S4F8VA98t/VVhxtqCCGg5g1qpDthpH+EoO4UBTiBwcg?##\n?@@ZZtB+ipPfMYKYvcrzQGQiTxC1hWKExAQgYTNuYmTewu0I9W+IFbVF1GGesagCiL+652m?##\n?@@rg+zLXfkjHn+hQ8dV7ijc7KBs2YURr5RVTqHTrlrQ4HWCKbg1jMfulr2uJBOFwkLhGcX?##\n?@@H0EJ0P5wUg/jZ3oid+oIEQ+FCRfpcmUuegKsuGgLokMl7Ci6k44kergO7ID+lfIcQ5dH?##\n?@@3JohDgczZB/PHIFGaG2uLtd86YCWgJtrHJfDDfwXGY1X3A4UFolrjyL7XAG24CrrsnZ5?##\n?@@WTRc1V9BNjfNkH30X1WpGYgO3TzL2yxcwhmo9lOc9RGlCX5eCMGEkKeconJanKKmGrGJ?##\n?@@KqDbnISqi36wzhJPaiCVdKeZollKSPx1VaJqMXbH3Q5Z41x4wKFEMjLRMT5dESlz/liY?##\n?@@C5WL6QPBYfezOWCbgxeShYVQf3Rxk3C0qUNEOTRyXIKNTnD+f/qDoMiduIkJixnUE0km?##\n?@@QF1/NJV6bS8qdXTMHmed4yprB0celE0w8F0ZeaMtM1jkfS+Q/Dk/PuDJuf1eqs+5VuPy?##\n?@@9XH+r2l1ZGAnHY0cEwJDYZFNY7jq64Qa8t6qAUl3bWfpjOJ+Mo5H5ciYLCQ3U2t7q2g6?##\n?@@tlRL8JLUS8PLjM5TRwsRmZe8zkBuCYqaL41DNZKrHSCrk8dJM0ZRA9cnwvVgLW0ajklr?##\n?@@J4ahkzaroPiPqc60SLkGkHwCsIYES8j6tKJpPg5M+h9mboTq3TIgWSHCQZ5OyHi7mtUc?##\n?@@4L1tb9JHp/5XGlraDcQJzFvESNIoOPkozPMzGmgHx4H1uTgQ8ph3SC73D05cQdSTNIH0?##\n?@@ab2NW8m8ZNHOapyZ4e0NM4GrUnNc+nSO6J+7CSU5HlAfc/ms6bU1tGeDM83Xn9zUUXqP?##\n?@@NgfAwYRzR7lM2swPLfR4aSxZxOCldbq/IPu1C2pJn0hciQ3Iqqb1Jr17hdsQqgpY/VLP?##\n?@@dzaZMbUICn5UpVmjiggc61Q+UPBxw4YtdrRUIANGYwrTxAETbM0S0BsffABSVL8wz+Sc?##\n?@@6AEGMgjNlXpxNQqrTQNMUlXTkae5JYkp1EMbZ8UThjx+trxIVxRTKzGISQjyBwoDlBWt?##\n?@@lTjVjDY/kVSIRPsCRpn8Rp1hsDTZ7XSfjwxD34ArF0Fm5bbgNQH4+5N7GvtCV1CkPuJ7?##\n?@@fnIemyRLw/49bDrhJknTK7maQnFbgQK6ZVCtPqb5BmEPs+6RBtalP47eKlPdD366AX7n?##\n?@@W0WChpdDL7LKvyW4XKYmR0bWVFBVHNBPCyBuBYq99eC5/YLA32ZenTvmjRLfmA8guFpf?##\n?@@CHtR4LXRcCjQH2caklZrEzoHUTw5MLqjXgTGUa0jQb85kM3C/2SmHTF/RmiVArpNSskB?##\n?@@HTDiH8kyMrp4tvoU5yKcLfgngegbhu5FowRCETHf0iPL1PXaPWUljwAbXPdUzX7nm5hf?##\n?@@IltC2Z+GAG+YkBq9fPLFQojW+ROZlFSQu0YJNqGyR2f9OcXNqiKcsBHcGKVvH2j6u969?##\n?@@UwDpw2c6hEjflvMamIYP4haiUndkEgzaWuseb5PrC1Zi/wi4mNm7MUgzNzAOi8IjnSL+?##\n?@@tEIlP0G8JSPRBrfY4uADp4Ia/OIq3e39mNCb+SRdThqUXuJ0KWwpVFZIkHjmTfbJ5mI5?##\n?@@LboUpdTJAZcsbcJurz1gL9WITgOPUFh6wROG8X5MUQct3PD+ThG5i8azJqWDeWgPJ1pK?##\n?@@noWBpw5qv6i6+ABMfHNg8VzY6H7P1CvKGw+bTZyG0sNYHlSgcJEOZXwqP7FjqfZaPdci?##\n?@@M+2Gt9odfaCpaHfRT3RaQZvzxAIqxN7w1N1XMgmaNrBPxFtggrjQ9oQtXSUDdehz5hcT?##\n?@@3JohDrAbPT168HOZTXxd+fzvuZo6H9j+kMSTayqc9qxgl8MsnLVLeeZ+k6y8IolUo/J2?##\n?@@dSVygPGaNye7agZ8CIYU3A/dP5lGYpfSJsVa4+ypyuJONlJIPiP+WQ59Le/9Is192JAa?##\n?@@+pxeacyBVNtppecAWYusD5aMQYTP9u4jwtqcVHQ01WiQhDgwyXeDu3+KeFxEYoHw3qij?##\n?@@82DY/pxQzuLsHoX0/5vjGiYK5F5T3/jB+2IBQ5X1L+/xEC9YJAUsgIMAwXHYlfiVrl25?##\n?@@OBjmcYh+8P1WbwYwKVuMNcXU9L5QczwbDkNFmaNr9nF2maG1x8UY2GGmeOIkKbPngWsW?##\n?@@MdxgBxba/G6xmo1iZTaANDb0gVEx10qmAe5iPbC4LOw/vgKq55L1VJhwLU7Ls2+S+GwK?##\n?@@YoEI8VyBeh0L5feFwZBKAQQDC32RTwjbEK6ncsZfbNi3FY6c/0BdKT2MSbfk/NY5q4Zv?##\n?@@D7jXSptWvZRlnkv7ynUnHxquPGCtcheR0CVeJvU+2QjEzCC41h+WFFFCj1JCTlfM7Qor?##\n?@@nHRb9hUgh48jUJQWLUDRuLINIETU17Rj+gqMJ8fcFE9eR0cWjI3iCYXQxDAUbQWb2W4k?##\n?@@JXV74kw20GBkCuu9g3ZgI2eVMBKCbnercEJVfglhCn1TBGa9rXwngDApUdxIIOhoeWV5?##\n?@@vpjks8tRzyw3F7CWkkojU0BBtJ7Gdo3wPpMPov7RBUHV3wvynBXh92LZ4AmSIazOY539?##\n?@@x+aQzirl/lSDgtP7sNa7Z7ylGIKgyAs2w2mcqNZoT25WlCEYioZV9N9Pl7xoEURkqZgE?##\n?@@yO6jJqzy71xqeQkdDORgqibzxRfdVGM00pgYHUD+SiEXKQsaTf4DgSULZde5kprvhwAP?##\n?@@0TxPQtltUctlg093Wz7H6bJM61fh2s2iZ9iFtS2iY6KUQD0267gI9+UhJONNMqVREzJl?##\n?@@di2G2MP4/SHObP3SJMzYvPxqlbQd6dZegTrfiJYOhXKjpmpsPSkQXxXiGYvf7fBcHVbr?##\n?@@cxNMz8mBs26BRo4tALTFd6fRh9LFBRj3ToDicxSG338Ydu+QnpQxcleEVr3MiXJBJVOQ?##\n?@@DJ6eQQvmYeMWtjgwC0A57d+7wSqBkH0oqCZaiMQ/glU1hCHpjB36mOZK5m0ASxljKnzf?##\n?@@beDavYOyJGNedeKt7JzMvUVY0VJiWTEhYWCj7UO8byJ/sizTeaPFs7Cc9/ynxO1Wqd7w?##\n?@@hre3XiUHFOxy4ZcWsotwF+90jasU3/8bLIV2xoWGhBKh+ZiPSGNT7nj7tfQXzQrM/kmL?##\n?@@l0n8PGmg0fXMEzTKK2MYkZElKKO78a3Noz8CGagm2X+BJyFYFqK4MdNaDtHe95AkiGzM?##\n?@@1FaISxXnOOL49MxoOngumnmGRXxwVSD7+QPKA5oLQxU+cl7gwsyAH2xLghNLSPueD/ba?##\n?@@jfM9ydX6SzJM/E1nI9nrkfZu55tTGUpU2GsAFWKkRX3o+f46N4qoiHLt+iRSdwlX8QjD?##\n?@@0kRimq03R6tNdiuZtcLUaHhzPlPrraA1MoNv3jOkHO/VyOXx2sDTXEpTFuz5sMefOrh3?##\n?@@001184enJoXhUWmFhpH5FqDjK1o9LeseHCVTsvBLbo1tP3HiCHZGtEJRXZVPufGVS7Vz?##\n?@@TMRkWZJEtOXcAahqnWZmC+tR0r9fWNMoRRC3Qae00rVVf609ZhyqcbBksuNdZOQk6sr5?##\n?@@SaoqUOgyg8MFSJas8Z8FFKab55fAvcJuxLzOuGnakWYclg0b1vkEd7z587IIzI39Ntdr?##\n?@@LsIn/hsZk4zjMVEEspK190M5UE0rB4t9n9oB56+ZnJcTLX4zPSxVli7MNV2dCzaXfy8Q?##\n?@@6xs/OzK9uLNrBG1mA/lNZ4rzV2LgBHRe+/GMvbIezIDTkwjwyJ5f85UHzqfk4NRi1J0U?##\n?@@JGxoiqSuTh4TJQ1gC4dHxwtEHRn1LDLN1+H0ROHbRmJZiw/LnxcNTQs9u+fqnJRIyWRf?##\n?@@qeRTc6hmqnrAheJ8rsGiEW0xxXEtpxXTLctsnExuKFt/ldBoNaF58lxrdr4YcddAzbDf?##\n?@@LsIn/toYZw8DLgmw6Jdd5flDoQ56OF+oNfGq5EIwKTzf5Qui+JdwmXuSnx3q6oQKEiCN?##\n?@@w8NEbbRp6PA7od0a1/VAK8H6hztXFVWyi5uBJXBcsBRCd7iIG+7BC1FzBjSL95KHrKFZ?##\n?@@NPaZEI5/5JqLDtczJmXQn2dgl6WqJCp9Ju6dTS39YPbbm6BIBdrOzchEh/06mEHSoDti?##\n?@@oZ+6sMfDtr2w05g4f5b7oycasn8+n2/lhZcWuIfvEedJr1rfR8Nf1DdKt2126wxbTrbu?##\n?@@sjH/jjX2s2BXfWu2yvA7BVr2nzQfHNCCas/7PrDtUTiGxNM6cMOsmi3ZzL7jkKkbRpqv?##\n?@@ywjcMI2rRe2A7AumcBqDNKXxb58G6QIMiqZRkun+fNMK0smaaAsefrH37l+vSakgy4ro?##\n?@@QF1/NFs5S+sBTcN+yRdUopC5Jl4CVObGbFGmW4ug2TbafCjJTpAliYdPhzLY39P9uct/?##\n?@@tUs4l+FM+u9AiraKrW/IAGEyliaxg/WHzpMksmhq6KPN+5yU2kr4O0y7PRZ07lGW4aWd?##\n?@@+pxeae0bfDMt7WxwzBIfH5/CEwf0Gus5+RVmQdGTp4dgN0XQJgYLv7mty0TUd7TFSaf2?##\n?@@+6VxwWCpkbW5mOTx3Fo4ELyNCT3Ndd7mGM0ArHILV08p0jecWN4vyjOFhhgDKWV7O8jJ?##\n?@@kA120kzRfr82gQQFm8yCZU1QKDbYq+UdssmKA1LLt/rHXidiI0R/VEr1JLqQAY/8GTAm?##\n?@@ha6kBjpoy7Rdq2tHg5vqzJyYxu95FJzWpAFXbICzHvM8bir7O9t+qHtEFElRBrxzT6QO?##\n?@@lkDo5OJVdAJYrUjVzr20VH6OQYvYx6UC1pjWtpXrZ3vLFHdxrUP7SCxXjkdOsnwdJSFH?##\n?@@zyspkR/hBjNaMe6M0hl/OW2kBWUA/8FJbPMTSMdnyonPH7pEhBX1jQlCCj25KAzLNLwC?##\n?@@MNNNri5M+TRUVy6Dm743sKFRpSVdPai8Nl16rYq+n/7BYuxoVwbimkdiTPemv7NAJsYT?##\n?@@1V6bo/ie0f31a5EMeVmvMxcrTGMMbGNn/U+1apkLqx6gxxd9fWDf4opeFvywvrD/Xf3T?##\n?@@NgfAwZd2ZXtIcomyRTAPzdLkhngsQ7/l+3ve+HCLCX+kQvd9rcJVRSnAZ8hUXvhidQKn?##\n?@@6xs/O7xZu9n/AUscN36pqe08X67xtfBgORH/ktqDIwe4bwHl3MDdn5R4rJ/+ITuk+cam?##\n?@@4L1tbyuKPoBXvoacmCQ7NG1OQC7PTMgv2uQ/oXS0XEwgeL98fPo7uuoE4AQpf6DWniBO?##\n?@@idHwZwZ5k22VcEWTB3n8WznMtlo8cbRVVUorFCMvdQscz4wzen3lXWfCkrHEgvxVC2om?##\n?@@sjH/jvO/xW2n780uDM/5NnVKxuNfUfk9JBnZ/9vjxy2jegU+BU1O1LDQtRMpoRRTf0IJ?##\n?@@e1jlkhLEAyGVnSYrHQ0I5wEdyaGLfaprmW6EPGOPuuJmKm1yHhnKaED8GEy+g3T3Zh/t?##\n?@@8Eaf9XdV8er1j9IBT0BJePKqG5ZHA8V6nR0m9SeUNcw0079uef1qJbYOtp4vR20bRxwa?##\n?@@Ecn9+4Klw1cJXv0FT9zzXktEDn31eitcOFdv5RIrfgIHwrPHYvhkm8Mhzq9d2e78Y3Mf?##\n?@@MuVzX7XGkH/8ZtMaXbRT9IuoZaPvTpfgZf/6x4JAfugMj+sfswrJUpc7DrZQ3d1yfWlD?##\n?@@kyev268AwU6104c/82LJZOob8zsVtBigQzmYyHGe0InuVMEOYkQwroONxk9GqvtMveSG?##\n?@@zBHviDVXClEQ9ZE2paf2Yihe+KkGpZv4UbQMfIgSxpjEr81lQHls2WiktNwVBy1RXBH7?##\n?@@ZZtB+sw0dKiYiisIZA/S/ZlIQoJhmTQwehpGqZCxrUA3hXUQ58fhJzBMBhCMMXV2/5/I?##\n?@@NgfAwWZtn9qMWOMOvxaciBTZBY+63nPlWxEskg91JPQs//IGc+J+sVRZmCqkM64hUX5O?##\n?@@C5WL6YS9dqoTfXhPt+3Tuc7/y7UMFKDRQhuqvfdPZDu4Z5sqEi8U2Xfh+w86tV2yhzg+?##\n?@@oJanWJYJjzYtoVYpVgnk7H/GJiSpfo3ahB35oaAL1jr22Sq0nkR4O0WQ7jRzzD6loydM?##\n?@@AT/MdU1bikWeKlKxgQfAE9OiYVV8N9G8wcRZEdhnTCp1X4CfqF5mm5YwCiTYu0l84RJG?##\n?@@kh6cg7gGiz/5j6qblw733phlENG0LHZkwlfeEHcSQU1caFphPmUSNf738mx/VGz5EbM2?##\n?@@p9Mtwj2rNdHK4SeDte1e/trWNXqZf+mqTzxm2mtYKXPb98S+VbJomp1FSAq5lHkZnhkI?##\n?@@HCfPx2QypEyP1iQO9ua52CroUlShovu65VIKBPQfZZ5ToCjLBW0vDcuZ9n/JMcRo+5v4?##\n?@@7Sxl7DKyGDzpDypQTDNs4sdwPClkOftf/FPvI8/fjHNG/wy80RX8BC1uck9D4ko5/RWP?##\n?@@PkxYg+br+OmP+5orfLM6UlOyOdAKQ7nHl1KbDViqdw5CGKtXZ6MpwBqDPau2CZ/KXIpw?##\n?@@S7tRAIDM0B83hu5CwwL5nwvQte1Vn0RO+STOCSf4MlaYNR5nbXajfD2fBcJkSwnfLPKj?##\n?@@GAWDZV0BxXK56m7tUqLjkKa9BHE3fUvAI+3cDLEqwqhFwqhA4zca+UTLojde0fAsTa6H?##\n?@@8U+yTmFacCbOvnDaKu7C2OZODLpuY9XT775+GwoQHHFjXtwqNKTK0sO1PR97mR6d3Pw4?##\n?@@UvjWa/y4kABAX+Rn6buUFFaW97WQFQx62MpL8SWHQ2zvZLzRb2KLYQquTnUDWRRIzCUG?##\n?@@Z6xnq+cq07TUJDNhST2aPoCU5pA+zv846yGLL/uhE+VrDlHu4QJ49spULHHQWNRObDSz?##\n?@@IEocKH77SJGfIj3cx9LFEzQodwrahZGKjli1ZRC7nqHGyFm6jorlKLE07pfzCqsnFiAn?##\n?@@vZDRWst6WjglFRH9i4RVsvo9Zf8lBFPz4X1TyB3oaTDyFCnjVfmgc0ZJNB/SFsPS/pr0?##\n?@@1meu/JVSkX3be0tvGx6WlHG8L/yxm5D9XckeFprLnT90Y51Z0W6Cw3rJGtGDpj2TM2Lq?##\n?@@82DY/kZWlQlvfJEWrE0SeFR+e6Ph7UJISGbq+fFe+iSChp8m56HPY3jATkDsiZtUxh97?##\n?@@7CRSlD5Vm5jb2b+x7Xbo0daWH1lwWpMQOK9iSkbQlMBGLviS65azuRwk2OYwTmpwRr+z?##\n?@@jfM9yYSCOpJgvXkVZV18uhhA4ie+ogo5l/Tj56T2ewQmygCdplvjvWNncgZMU764Upvf?##\n?@@9noRB//ibO9qXdhShG2SlrKOdsBK7A/6eK9cV29YK19VyBMEAWeyeX27LIUaGwCFLhoe?##\n?@@a8+0DBnDUKXXEGiH+E8o72vmwVfpUsPvqDzNodtFVTz5vXz8wswFq50d5bPFgdzoHLs2?##\n?@@GAWDZUmOaJor0Ys/pAmPB4LaflnoDTBPpVRh7zdOm/nm+Xjl0QFRBTnoEeNWomlVBDNG?##\n?@@idHwZ3wZHrtasdZruMKwof7GBsPb4Gslzm7U2AAlP2ySnByeMLz0LsGQeGt5iK4mW/pJ?##\n?@@/r+qyoJKNZQVXHNe1c9Wm+DvBQ4eqwf9ovj0cDMKTNYMmzQM88b5+cU+9/gEDxtNGjT2?##\n?@@12/BVOxa98r24BfZKco98Rxz1yxlUeSEWb0KBGyQa0PMQVlxaLf7p42ANFZfJ4gKwBsi?##\n?@@1FaISzbTg99gYN5KBUPMlX/MyFv4SQtYZQGJktmUXvPzBuobzG/2dTVhQLVhn3PMp77a?##\n?@@zRkC4Cnoj+T+rbfrfiQLEDbcJLR9nJcAs6MX/EMHbMyvNATyKT33yhrtjePUFujKc4qc?##\n?@@8lfFpjMNPHIqb4f37yW3XtbLBAgQRqCoD+am6wOBTRngQRZZ3V36TSOUmLXDKKXM2uo0?##\n?@@/8e9IyS1G2KALrpFpLHqItfpTIbfWeP7REACQvC7jrj5OEE9PB2OXbGfTwMmfyMfyukc?##\n?@@nHRb9q2i8OVzRh5duHFBDHzwW16hwZib7e1aI5tOr6Nr8yV/z2oYQ9FNvaiJ8PH8GyUC?##\n?@@kRWJKl3Th0fqhACGIPqJ8zl9RXsmeSflhTHlKo6N/7+6q6EHG0d9SmRUaH9w2yePVwg6?##\n?@@ziIWORf57mrNcszH1TkD95Evkpf6EOVNJcO2wA4px9GX3lPSIpSzXopqMF41VchYU422?##\n?@@kyev24N78qFpGaTEMzIlV23gRGIXPacyJW1/iF0QUAyyEBmCSI4e7aFDZ02YOjUsWoLn?##\n?@@3JohDtb3sM6qlA55eQ7ci2mjntF06eCJkRCOE6sAy7AHdymE28+VeP3VKLyd3K6i81F+?##\n?@@ab2NW/hAhF/3MSvlvd5fJSi7wYtHmSZDNhtj1x5SK5ba6i2wUjVU+tn3XC9Ao/paA07I?##\n?@@2on7XV2tfnvM8YVeRwnuMB6R1hIJgFJj8xGcqm7G9MBs+U3zF7mqtbuj/Cy/LB1kTiLR?##\n?@@M+2GtwR5/rq49mxa98vX461nDRdsk9stHR3fseYVAAMzoyUg5mz1xC/3deB6VWfikchF?##\n?@@+Is3uFaFOWbBv/83EKOvNUYOkg4tGeHZwHwHRb/PWYusLaIDCJTbCpitcfIuV5mbNK/6?##\n?@@0TxPQqu/BBOyrojbJV0D1dzweXvBDwx0foHr7KrcyezV3BPVsrUeWsFEoRZCFr10i+NC?##\n?@@IltC2fzP5uaKpUccSmIi+smcinD5Xsxu3SWlwNxkrbk7Aq9QrZi9/HBVmAirDYCM2qQ9?##\n?@@P1Rs3DZuZkKW7tiuORSHcOWF8pIHeCDcKdK15/kTpEb4SxJa1Prqdvg3JGSlqCHSxBqY?##\n?@@aLV6AxLSJCfDCBxLKnKiDDlTlQafACLEqQYbvxfeMGYxRQbIb/F1La7SbZewHgL0ry+r?##\n?@@0TxPQmvFGaWy6PHzSP+RuFxJEmy+aZGvuAduygKCqR1POGy/Fqe4BfDUq6/5gC+WBAdZ?##\n?@@ZqRUUqLXSg1KfiROq5YuwAJBSpeBdu6KJ3cDaBRkvyl+iu8GC9FYvXVRIoEHBPte5015?##\n?@@m2tIniIo7JVQmZLMD1m04999H7LL4tzHqV/oCoKcj9lhQSwNF41P9xa84ssV2Y6ZYbBP?##\n?@@oJanWKtxRDJbjrnGitrx73t+HxF+ayNFJ5FR3tnGi/vWoSyEKQpf71e6vvn8tQahxfrI?##\n?@@MdxgBysVesGgDyg9mbWL5WGm1wOVAYSrmw9cLLsTO47BxfmoACv8iXZGeS5PlcZwL+Ho?##\n?@@9noRBxoVszYG4lfOBQRTDxa+y9SHJW6rwDrtWvI8KdpeqexwnQNW1cYzC/t6Cpe/qVWb?##\n?@@t1xeSFti2jcGbsv5Jswnj+25YkozD8PgOJXMm0xmSZsSyU1h5KfpTH4hsdQ9Gukc/6Ju?##\n?@@yO6jJtYOikIFjjbDEzJh7zEfXsSn+xmzc7HPfjUBayrDa0je+pBCfB27BFoehByZSqKR?##\n?@@oZ+6sITdj/14XnO6DVv5YTnHEBN5sdApbzWqpi8GB9j7OCNbteIH6D2RTO+cthKORJRi?##\n?@@oqjOCF+e0yiTXtqZzLWu7hLlyeftmIMcShqnEKch6dfYgBS8mCCDnyv7kW+hwWotUALW?##\n?@@7z6MncY+ucvFaGNsVvb0DmXjZ2QCHeBYiVUku7whCg4VnbyF1CFjh7EzfAhqgD1HuNFy?##\n?@@YHDiQBs/Cdn5+nESFp3+5O6Mbx+72sn3YLuv39PZCrZsoR67sInfyHxtUWNcr7A/Jdgk?##\n?@@wbIdvIj0Ud6Nezqe8+t6+1wH5GJfMOwDxVlaqlVGPhIhkHVkrBm/JKkXQz309wMaf6cV?##\n?@@MuVzX3C8mcLGavsK4ZTuucfGVvGaMRgcz38TgzTM0ijvCdhbNckvBL5NNSVjXECt3CIN?##\n?@@W0WChgvFQgpHGla6lA4KjitiPpNhb9LQVVtXEAqFW190xTsrSRwCCUoUuf7vlaId</t>
  </si>
  <si>
    <t>Bbzv?##\n?@@oJanWBkzxmPapTzcrZXlXvELR21r9tuz7x/1Ptw+yfXXwLfK9KC2XsBKJBlzliS+Jz6G?##\n?@@VREQdHaOxjdM6Wfa3beyvReO3P0mwBeU07pA5yyAvQbIkggbj7zCQJaFgsMjBmz/VhoY?##\n?@@VhojzMehnz5Ftxv+WZZSjlzV+ulVvrAIox8MYJETFYAKQqQMrY9MtVh01niwiteiSX02?##\n?@@n46U/6ce7uCtY0AFyUIqek7OktFDBCWkKWi7fp2csxaM0jMj91Xa9kNtDJgcYi4+FnWq?##\n?@@uGVyocuGFTOcu24NT+7SaSXQrcvggqRI6uNLCSH80eqzLjwzYQE531kOCYdDOEMNJ5No?##\n?@@eUe/4YHETQrJ2G+26tMGHz1nU4fZJ9VJWqPD+9RbgHFabiurp+UlrvBS875g83Px0csK?##\n?@@SrM+qK9mONIvCUD0AI9df/sBtrkCZC1YR0dAZqZer8SYqJvZtelCJMrZGL8bIspI0GiZ?##\n?@@S7tRAJyG+MIZnHVGdJDdP0qnUTUYngaQXeJN9xY+3B/ukmr8jkkmBcTqZFlkulUUzefu?##\n?@@iMjdD25JIsxrAs6dZiU9Fxx3Sp4OLPF/DIW7qGiyEsPDd/dPNcnGIK6DgN4/CSfYy5nz?##\n?@@AT/MdUlXJ4OvS1xiAYb+Xq89N7ODI/9TfrdPvunyWU3STpA09zB0MuD/Da4Sna/RmJH7?##\n?@@bujtFVzumgLcQJdiGoJ00gk7ZJXTOnxxSdBEreWuOvSWIwya10324lQdqu9Mv7j3LI6q?##\n?@@q/V5JPmt8NeEwHO4FEX1nPkLpK3l467EdS6rWJztZde4UZoOIkkTwjhFPKJRLg4zQu+4?##\n?@@tEIlP0X2fQse9C7/YOhkqpCCmSoBFEsc87xKnU0PgMa8cF60Xbh4pFdMSwlnJmQKioT9?##\n?@@rQag1KgM80fZmwuWzFihmSgILbbWyyiTewruqYu0CW/aDg0U2dWz2Q2yU/P0srkFflea?##\n?@@Co14kAb6AbeKZ9x3r7C7fh25VDK4C9BMG0n7C3DypY9bm4W7hrqEHrDaAyIYnOKkgCUn?##\n?@@X2fO6CMIqcAWnXZQ7TyTAWlluAuLJHDXFyUy92ayxs0yfoNRFKmMPEWwg5HAZsUaqoph?##\n?@@aLV6A1cWG8QTdaZvB4j/kNLwhQSw/xYEOstQD6lHXEDXikB/uV+l+2+JvEWGaWF/8NcE?##\n?@@zRkC4JZUX8kxIaXXNOpeA7ptjqGObf7P9B+sfpRToBMU+ZpY5U+MBXP+GgqZSTVIrkkR?##\n?@@8lfFpit8zcAR1UZEqbjv3es05UcfZ7L0yzW72IxJUOskSTlHUZfT/XWiWcbzncf9qqET?##\n?@@K6ju9LSXfK1TZCwE09qrGAn5zgyU/VyUgWLvroGl9dS4ZCuJcab2jOY1hVzFJddYcCJG?##\n?@@VAn8HFyv5fxdcG787Rvtw/SBCkvfxbQGQGM91gqmtzNANQfScgHdmMmn2J38uShqcQhJ?##\n?@@ab2NWxgmcxJ+Sro1u+b1pTObPPgr9baJpK1IhOGWy9oYkbcMDddF4jeP17ugZKB9tT6c?##\n?@@VhojzOZOU6QZN+TBDighZLhcsDLlQjSf1WhrIhih6a8LpNXn5Qv6YeAmbSwdWDZDTFqa?##\n?@@K6ju9OXb66mot0gJSRRTsePTOcI0mf58FSX+ENfPPGNPtdibJ5fgV385s0L57sRUDw6r?##\n?@@tEIlP0Cue1vffUKj6bsmrBnMutv/oUja0KB3fft/iQ9OVGI6LPVNL8jj13yrZiOkCjgT?##\n?@@dSVygAp+3/CyiQOcelyvqoSleoRcC26HP0blz/ec3etbaf2yXKcVFl1HnFu+R1al3OT5?##\n?@@FvRdtbhYhzjYDJ7UFCAaZ3mVJPwYIVwU6sv4ArvRx7Iyv5hxBdzzBARqgB0HflHaAhsw?##\n?@@l0n8PHdWvNEe+HRM1owDPDortokAmgUcgwbR6Gs7fODy836mmE5bGzm7Tsugpo51SWxa?##\n?@@TMRkWXC11t1oiN6jrDvBTvkQiOwDKSG3F448evK7TfF71mjsB97YfX/vXIZ0yKSo113b?##\n?@@2YHoBXJ3N0D2+sF4gjLjxdnYg5a1QAPcEhvf4FkO55JDLasd8AekGTOvNKz0b3a3CAsY?##\n?@@cgs5d2v932HBo50DVDgeM7ClVasZdfpXf2hziudXuN9q8EJrgfc012vNUjHrp20D1+4x?##\n?@@A1DyJm08R4HhtsiEacgjN+sViEhRL9bfw0IBENatmCwcEa2EX1jN+DoffmS44TuvFSPn?##\n?@@ADe5HbBeNUs23CV+nLLEpD2hPug8OPdMsw08BvgYTOcLy2f7gBS5+mStuJ/H2RvnxF0n?##\n?@@Nf6taKvDZ1Ei+1Em9Ikm6CayNU46l086SQOIXtTxNh3+eN4NdCx5J7MxCsIzLQzaOhwV?##\n?@@wrswFBK9UA734UFaN4x5gN/S+xoXnXUlD6aiZAk74TR22JB6p1K9UItyl7ByuAnPt8nK?##\n?@@T96dYuIVGAaP6ddUa0q0l7/WfpdVivb43MV8dClf8kZpluGUw++jxiuDCbCN2ZZ9jEag?##\n?@@QF1/NI6znRA0BspHXm5SnjPykXf+U78hLiGNnqWcpBK6sxBg4MwjUg95K81Z783CFXKL?##\n?@@6QoZixe9uFcsnd7DOBGyi6wJPRJvuOEdDsMbvQ7RzifCtbrvxqzMdUi6E1PdXlAU+/Iy?##\n?@@itkDwFjEuPxI7dJ6cOXwUYIclE+6fe/1QPfTi5tLVL52uX75wWmYBZB0U84Sswh3gZMf?##\n?@@VyM2JQcbyqV46b0frNBBAXR5DtgnEVbeKDsB3r7nTfMTJte1QxKDSgiBO9+Va7czpey9?##\n?@@BFkFfjH34XyCxlfdBAn2n/m7Es1FMvnRd62Ck7j7x2v83Rojg6aPpsKZWPgok8LewPTj?##\n?@@2YHoBRCTRnKxeqnRTpXFFhjHmJamDU8tBFL/vgNIXrrCFh0ufMprgxW7Oj86ZHpPKaUZ?##\n?@@asagtHcuf6c5x2YqfzMkmlxr/LVx5LR1CqQDcqXbaYPLc6xZNy3Z+d01iVeOaLhY3qGU?##\n?@@12/BVEDNbb5nKTc8u7XTIT12JOk8k7oMoY8WAU8R0ToZylBY3L9ABI7jUnxfj45Vn7QE?##\n?@@ZJIuouFupZ15zFcSijlcnqUeon8mreW/H+Uu2tiVXBmU2b+qElG39BR49BXdwNqy7i9N?##\n?@@2YHoBbHVb9AgbIP2ybMPYgVmKcj4h3boxMNJXXXcIYtzH+2/fs96qcNqWlEUFLbkJztk?##\n?@@Jn2OOyaFsc5CYPolGa7rTVyvqtGHaKqYIUf9CzEXpqH2xZTN20Z4KQ5FRPNjReNbouOm?##\n?@@7z6MnRvQNuDtxbTPj6gboDkd0cSX1Z5v3ZYGkeS4rVeoIjhOTylKG9/fYU/IR4vyNndz?##\n?@@aLV6A7QfejN9Ja+xRuriYvXiee4vCODoKtpZ7JND2s1RQ2tVIgtRxybLtq0qXVnTxbWx?##\n?@@fWkLQwpwIO+jkCCImHG8sCcnoEJiXeuQZOZ3W5ClINiU9sAupCr/lwH5jRmlLflGBxww?##\n?@@oqjOCCe5RhHHgi4FhNlHaze9ZzadDSZIgmA/hwhixrMYdhirhJzkTN+O6PwjlyMRoT7Q?##\n?@@o7DhYdZPjBNcrFEEuTlgH1oCG3SMkn/4QcHMhJZVETlPPgtSy8J4+v5z8qM0SGy/WoCE?##\n?@@oJanWDlIBVt01Lu80VdYoZhqVQMfnESco4k32t9WyV9xb3tW/rbbk4Bn+3DJNARQV1Cq?##\n?@@pcEHEtshtQXl/m5lbhSo0GYVaXRctapKQ64bm2kpdKbf8dCy7wYSNQso6cF2qk2hvJuC?##\n?@@TtWKCQEYiKdM0i/a2CJX9dUYELAKwbdQ8CNW4uGGNQJqqGSzsi+PGYL4aQjNIdFrxWyu?##\n?@@t1xeSAG3ksZ7C08s/qmhpwsODa9cTlOtyQoRM+4oxdYYySbJ83FEdgDmQZ6iL0qim85W?##\n?@@WCtJffiNWejgFx9Rm9yBBVc7kQ5Agu53Si6MG1rkew1v8XC55xvGbnmaqItsyA3VRqie?##\n?@@kRWJKtlZ6dg56dutLs/Pvid4v/9d5ZXKDRf8yTdP0JRWZVAJzdqVi6i0owVBQLqUswkd?##\n?@@hre3Xg42EGv9uGXwpuLd2QElrqknLfeeeU+0DdL2og0yTekc8iy6UTwPP0MQ1aZb9IBy?##\n?@@q/V5JKAgv/BGEQN0xwGrtETulMwcyuJ/CX9Z33LlOtiFBbx8yYskgzf1MbvHMrWPKAf7?##\n?@@MNNNruE2JtLi7qLkH1aZ6msalYJCyB/7MRmeyJxsvs8u+glJkZhnwJIwBT5UtrCqPxdD?##\n?@@0TxPQiAlYB+e1M1jjxLtAGnORn/5tijnJBHIADsEuGKpwOUuRbIpvRiLx0bMDaSZvCEa?##\n?@@mmM1RRmvuVpJ1rxbkWm6MSFpIrDVNEZZltWPsI/H8zGJCRBXyqZGSNirrca55wZV4Isn?##\n?@@7z6MnQ8wSKC1o5MAYRlcZkGEjAogrSQlqRPtXdS7rTvDVKGoChSUa+R3LSZuQYdKak8Y?##\n?@@JGxoinmaHmAWeYDcxekTDLGFsAmrTiUWQ0Jqs2gcg5+sHkPbb6gXOw+r9ytznLCdJf3h?##\n?@@FetKXHlLi6/vRGCklFeZrof0dqeB+HyIN/XCT4cFX8cSAwLqsy0TAP7nI3nj1IoOE3eV?##\n?@@WjxvLvXgWJOwmESGwtpK6XU6hvjm6/XJmtZ7v9xh5tZDrDUh4Pp84+zzDKnuIsmWdNH/?##\n?@@Q3e4PbAHhNTPeHWkLct8A1EXt4F8IsJhv2SvSIISfREN2fC0GZ4fVokLJ6UBdz4bsuD0?##\n?@@fGH46ut0rFm0ioP55ZAHr6qr+GLhbrBuOoGNXnhZJ9sB6/OWA4JXtdMPUVh+lPjx2fYH?##\n?@@Nf6taKRlWNI7qTI+s1bRG8afbalgaobAGXiCNfHLXdFP7NkPrR2f1Gp1UZd0Xzj6wxbS?##\n?@@8lfFpqx1iO3SS2Jn3NU2yDPrVawxrGQsQL4S4KE1FcFY1vhs4zSyVDObcYZNOrGwrtuv?##\n?@@94IkYBf8LujMQOfUyWaNTNDrLh2g7jyJYtwo0FlwzxS+kBOR8z+g6rfB6ccygJXiZptC?##\n?@@qNtAG7VcsT1TuDNOpStDre6KG5SsaZmY/+1dktJt/Pw8p6FOUEs7aXTzr5bHwbQhKzvh?##\n?@@WTRc1ScXLtZQPu6gWYITLwH6ARbnsGarcclpDrhLyYTVis+Z25R34SsU9VsvnnOq51Jz?##\n?@@rg+zLZPr6B7wJcvRmmVLKXCewqq0NQdFHlVZ/9LXfq3SB0E3SVuThRrn2PFvRqcfutE3?##\n?@@dzaZMQHdbSEBOBPUQTlmQD6Tn07BCWo3cSzDEes0vRfLEFB/mCqevxgxqG01jYhdlq1n?##\n?@@BFkFfjfe2zwmx0+61HBF8l0NbgD1Nj83JOGE4Rgo8cAQOhx/JzqAPX7fmsIUSQb9kj3+?##\n?@@ZZtB+gVpjlaOkrtFYtz+vy/lMLLMgxmzjHG16l3MYJ+7z3F9hPKAt7vx8r1IL97FPQwE?##\n?@@ygDJ10ysWMncZclO5JWrepjIU20HNxS50BG+zL5jMLg8LKMeA6fozG/HYz0myxctNKvg?##\n?@@7z6MnQNfII19V1hygqZe9tDiY892vRAIVxmTsTFH51lB4Gy9UsyyhVXwPjcJ0JtUHeK0?##\n?@@RH/LlqwKfN9xT8JjcVx+5hAb6V0GIAQu2WksyMyY7O1oDkMDlO2VslWX0ZHVBgqHQ4mp?##\n?@@ZZtB+r+KMeX31ZX2YMFmTAgsxmGTA4YfqtcjqYcpSih88GXjsOXxzGR1FHoEo9Wo2v+G?##\n?@@Co14kC/wIfpFtOPzoHYzjsficr3Sf4m0jzkxEpNl0ChZFypRyjRSLa2aCtfj7QLigMSJ?##\n?@@D7jXSv1/+/m61SS698bdzYyjcTqudmkrvAlKRvJReY0K/bg3JerlN49bvsY3fsCNonvh?##\n?@@cPoTxswe+maXhgtXZWeZjbCSzHRdgTLaZsg8w2T+Lmo/95tBcvNH72Rx/ft49f1O2nMD?##\n?@@tUs4l9TGYeX6ZoItASgSnwA+5+NwFfGS/Y8czy4BINvXVsFNyPxvDuyi+sbENMe8potT?##\n?@@UvjWaxOwBNej7uimd4vcCOCAGQor4wdalleAD/CK5wu9A7EsT/YsScDZup043Q+VRmb7?##\n?@@E9ojrPAn9aD2eKw2I7zuCYGKdYpx01Qi5PN+29J2/Gn3mBIagQwPCRPafMTBRjdPO9bJ?##\n?@@GAWDZd/1B1sNJ2kYJeqNKnHpFYFmRfdzTv7GhO6/N1bHzvM0Q2tzUdNAguKJGXaL2wIT?##\n?@@beDavdtib1/xxPRtT23ycAy4MRILsseoSjO9Bj7w3w07oDvyM/qz6SduEQpthEXDZpPj?##\n?@@EtEQU0IGHvCOCJZuH9Hecil8Sm2/CnT66o1nFT/BmMX8yV3mrBQXwTF2mYYqoj2KRYR8?##\n?@@W0WChrAc1zJjB9KKJ64jNaK+hpWfjYlzu8JJql0OmWjo5dhRsH9Tg4RPPJKzwZ9HYyDC?##\n?@@iMjdD7rilcuI4OcSThW2iBILE71iBvMspIU5FPf5aTgXNAimN3cFGRNjY2MFxaIUVrYQ?##\n?@@MdxgB+rnqHr+2991dUx57DXqdiecIcOuePOMpUg1Dc2Ktaq5g6o9a8uYtNj3hY/zIzni?##\n?@@Qm6l5SvXtGT5Jy8Cl0BQltIdtIj9dVATdbBjPvxNCFUfwoNOb0Hnn2s03j1Kbo5X+7sW?##\n?@@L8s6Vo8wyPpVnKTXSbKp8fcMh1AuK709biUzSFZnBwdpLVNkhO17QXFdiabkjLMt/uKL?##\n?@@YHDiQNagn/nnLjBg9kH4gXNJ0gsccYHYVQPVOTM53jTHKMFz1u3QoF+nrOza0ky/IzHl?##\n?@@WTRc1X44KAx4VnrtN2/ssXn6dbleRTKYkdZE0g6femKGWZkTqgiecTyf2+OC60tv+Zif?##\n?@@Xl+7j5V/Mkjz98jxe9anDE5h+1NH7rCeaKkR+vf5+WDVk1kAIJY7h3wX+b9fYFyuhrd0?##\n?@@m2tInpHH54fyYp9NbgETjngLABQWL5adzz244kZi+IJErvS1/1sy9lM77r6ukz6pXtNl?##\n?@@nHRb9vIlzYnbOuwGwf2HBtFIwmrHxtkdNo0VAix7AoM3kFu+08p/h74R6lY30j+sog0d?##\n?@@BWIY1rcUTmySg+7S4bJBpehCCkWpQabg8Z//kKd9p2YT3RTi3spmkn5FaqoaQTrku1i4?##\n?@@bujtFWRmQRyj7l9OECFNooKCyaawLg257CW/KJM3neYRTvr+3he5Ql6waoMuMrYiFz/S?##\n?@@+6Vxwe7b36fvtSqK61RLb+/pehheIRjeuDqZSFb3OG4SiDfYhk0ygeD9s36cpTk8jNhT?##\n?@@6AEGMk14tzniqsL99tFa5ya7ilnDqlZRqOuIlicp53mIonaF9+ehwHoI6B6Ke7m7hnaI?##\n?@@nX1uT+Ft8QPoYiLO2gQGMd6VCOWZfNuNCDBE8dwbiSlqCp0z+egcwdIR/MYjr6v6lQ7v?##\n?@@OikMIml9EHUw/Egl5s8JaVo6re5Gc5XWI8GJeA0fjNBCSyezlVynEs/6u5i7Ac9FHhDY?##\n?@@ywjcMOaYlSGIslA9ZUX9bNQaaTQjUhIxNJMRZtNw0zFbOVG5Z9QGGDgtZxLNt0t2j/s5?##\n?@@UOawupeIvAke30u5Qp/7mslppf/UBPALS1tdyS28qg4x1fFA+VQ/cg3zyyBhRUR4F7bW?##\n?@@HTDiH7wlbzuC2kv27G7IYWw6+aSVn9tBPn3nMzdGl+2ci/9XWpvdgHWsrLWugDeUDGCv?##\n?@@1meu/I4J5XfCIxJX4Nmi8kmiFI2CznjqFD+iWPS5p1/nv2dP+N3gKDFDR2Ls37csdNVX?##\n?@@S7tRAA3Lz7ZKMSDjC/ndjuJgQSz4UfXvja+kwu8nHIfOKFOyL/Oq2VWG9pq/rT5tr4DF?##\n?@@zBHviG+8fC87UNVzbVDZFcZSOQKYhk9cX/wVA9NLyN5+F9TIQ3kXF7YS3sAVDNaX07Aa?##\n?@@zRkC4Oap9m2p4c2u0ubj1ifp97Ux0qeOsF/KkyPNlxgdR0OCTinTKeoaDVTcjKWnijnA?##\n?@@tlRL8HHtskN4rE0RbstjxIEI8DXkPcJuOvDvtxj+LVbCUD82LvKytE2+Q+YgKiTobR1D?##\n?@@b/EAbssAoLUspK4vdeAbkNU37sHzB7rf5oWEjqtL+HVBdpEDBfQ9auZ/IHndmOIWBDMQ?##\n?@@2HjVrHQYgLqbL1xQbgj9f3r3t+3zlSiWMQ8hW6S58wazf0uwclS3wmYAs3a4NzdSrKlv?##\n?@@uW2F+egU70H5ZPYYs+VYKkNui43TTFmRACwqz2JEngq5g6hXDjD9Nc8OBnJclggridKN?##\n?@@ygDJ12MjAjQAWpz+3D3PDoB8D1ae3HlAa67GrwtCC4kvYJXnQFFEKy8Xusdew8SofjVc?##\n?@@H0EJ0NAa3mWEjnqSP4kk6cVyH6+/6hNy9fva2mDzhwXUiDGcG+J5QuzSeew83mzo9g7b?##\n?@@GAWDZfaMcGooo4HwpHRkeDCayEj5byiJd7OWJNyPNnt46YOsiKz65+FFTOhxPHOHBGB4?##\n?@@oZ+6sF2SQXcWfyedceUAI1sy4DoRXMkLAUyTfx7Ri09TFvudekuazYUYKET54Ucadi6i?##\n?@@ygDJ14rc5fuqvJiK4V0xc5pJsAFATSwFzX2zVPqQ3u60NSZTH1T4esbgzLf1kQjtLK0Q?##\n?@@+6VxwbyJbDtsGPUTSg/U3B6QRzn9FBssHmF6UoEgxLVgBovZmAKlONwa4/IFLfxDjf8j?##\n?@@gINETDklDtlPciM+KQJlqMZeO5N0RSf6ZC+vLjuPUajDmycQifW5gxgSk5KwZPtbAyz1?##\n?@@OSH5yu1QDM0MYfKfi8+R0khHH7FT3AHoKAsTT2yXOKbCx2xgtTbdbLcbO+UCpldz95KI?##\n?@@itkDwLbeGT5Goz+SbS2sN39hAOwPMHfA9td+wAJtvCD8LLTWFPNlz3dxF0jELH7Ewz6t?##\n?@@K6ju9LO/xsbVUtBXGY1pbC5c9yyzv/0f0/It7G1NCjPP/SY31vqkDAbwlAO/zYEyuyi+?##\n?@@lC/CM5wFZvX0YzghiWCOaApJfuFvIug6kA6vcQaA9RFf9DGcJzsbJq62JcszgZ3BoB1c?##\n?@@JXV74oiJNfFv/iK1vSjHsR9PUQVcApPg/7u/PYqVL/FPZZbzYnEkit05Gwqek34atDoA?##\n?@@ZqRUUuxmzS+7rNEIXt5XWEcbs38CPnM8BmJqkijMb8mvBRfpvqMUkmhetyBQ/ky5oRhL?##\n?@@Z6xnqwlnDe6+UA7Tb5TmnctdOJiMpjgAFrC9dOXXm66t115nBN7lZrHvqdx+thjWocWZ?##\n?@@WCtJfRFValCaou0iyyWWL1AfeLIh7qxgCfjVbmlB4nOP9hK6yRWgGGVYkidatfI/CRmR?##\n?@@vZDRWlL7V/4olFQhpO8AeoOLVdqZSAZ8gQ2wI1CrIxREZF6pmT0UgpCiMeYPcQv+gEDW?##\n?@@di2G2M9CTXT/MyVrEpMahdVXWzzVR3gg+oCITAFPvD1f8dF2q83wEIe7SNZXOk81EGyb?##\n?@@S7tRACBQmwIpfGIzYh36l6uzUqgTGbGG6a/DXjqDViYcjJdnYfQADJndL76nBa7+MGGV?##\n?@@kA120ipEClwJvFh5j3TYKVWvgddA+HNHXwqC/fiv2GiuHWNkIgQAsdb0UemSguM9njSo?##\n?@@IVIvgaDnv8R/wtx7m4pbICUti79ePOE6YQDwdpplMjTppwTFgY+xSbIFVEFZdHA1Lsqn?##\n?@@Xl+7j9bvE16GnB93pBjnD4S38Ga+6rAV3qQWyxxGK7t7w6RM/XkaAiI2dhaxZl+dEB4r?##\n?@@B3M+h/II7ra/bPd33FjvjvDclNEffQ66XMWiC29xYjon/t+LiGLi0uOqZGfNhPD+uQRi?##\n?@@WCtJffABFus+2CBhWfsenbDEJRsexu2RgjwjGsPGSVg39UULutmIdnqwS5KCmAQwUrKy?##\n?@@uW2F+d9TM27uX1VKiLcrF4+dpVZgGfDQ7kJs5vbPkxuYJEEfiQFzTuMDZ26gG8c8xr2X?##\n?@@rg+zLZ63gBJQnzprB8+SIkf4HZWaCq3v/4aWFKtIqW65ix+LuyDGL2ncE+lI9MRC1QKU?##\n?@@e1jlkkLeMln7ZlvopAasDh1C6EZB6XRjC0L24uJdU2F7dTzx/dlKMKj+rRvh5r8ZTKIQ?##\n?@@6AEGMmLxnQAUp7eVmDv7vgL1GCgzei+3iGkXCLpqyW/qrhbV8veX7cbkUwOl879ZaGQ0?##\n?@@5ejNKdj5duqP4m1lOqKSiwOoJjCa1bBTJF/RKZwfhqzHmQl7FZL/NhTlFVpuyV1STT6Q?##\n?@@sjH/jo+HrQt4ozYmYeQnpgKBCLqhuTctIquQbMxzaWmdVyOi12b8k1Y6x6GudKEAqBUp?##\n?@@S7tRAPh6TdzMh9NkhKV40gqbxNETOgJ1A8I0yxfHLUieSx3WLrWmEX7uz0cK9Zmco4LU?##\n?@@1FaIS1jUuKYedfOWXIEYFEsMWjV6X3I/krOXry5eqoUPODFZgUODn6rKuENC0xLpQg63?##\n?@@JXV74qJNE78MAvUUVyiGQ0zrtVsWcOQZJ+O1MA0XcAypbW/b+uWvIRo1qSgC3lH64Uaf?##\n?@@Co14kPUHpW6al0sEaFCsetKKY/JqaegeQ6lJaERnYI3RSu957D7mAdz7AB1fFTY7f1lL?##\n?@@o7DhYcDZHS0B77568cZPRQ1U8+pIj6zJTdYXs0oq2zDS8OO2qp8R2rPRB+QC64fn5NsL?##\n?@@mFIPlc4Dly7lsRi2peTaRV0eYAwJ3BIb0o8L7gftU8dGbwdPW6CxCDSRq653rgedslkg?##\n?@@Tc13sfWetNLoMapuQqWhnbxouZKViIyDA/IBHZE0F7vChf5vCserhiHrMDjzmDrehBh2?##\n?@@elDSOiOj7F8nE73MGMDRXZ2zVwgDN2VlHTxuQwtyKIXiwDUHBtzHGP+m4FaPEPZJ2MKp?##\n?@@M+2Gt1mDtJpjNJ3FJ2ukT8dEd06Li9lSm0qhohsf+z+XA1VjeAxCBuEU1t4OSIW/Toy/?##\n?@@PDsy06cG4+Y33MW9qg17E2+IW+3rlrx4dyimmE1UJlwSTjDPaCV7asX8pnThdL3zNfJj?##\n?@@uW2F+UnJLNUyVvanr2NloYVlwjWDjtyGOf5FFCxHDW7eeE6C7y10+VMZCQUQlaCouvXo?##\n?@@Hjn1eI3mXn7X85cYMtEYREiNTg2aVuLPK4BaGpauT98TCAmtYMJ46aja748TfA/vLm8p?##\n?@@NxDTGTor/7Q3W+oGxRxhZiaaoc+nN1ZHxx4C/jeYmPWdzAtfwHiGBRUxfAlvuaal21zD?##\n?@@7CRSlHEmjlZ/nnubc8m3app6kHZpF3T6jXwxAtW+9T30JkGUOjHapAtTp/PX78B4e6Vv?##\n?@@uW2F+SrBnXdUGT2Ch+Cti2dczcRT1mL616iKVD34j9VsudZlG0qJ3x42g4xN2Lbjf+54?##\n?@@LsIn/oeyGnWU7lBPr8PrWAnpz8CjyXFv70DvCY3PZyDbQ7CXnxWgaedq77aDXyJqE556?##\n?@@12/BVD9Q9dwysUWO1AAHEfD7fn/5S138lq2xZ8NxwjQoViIzfNkKa6i2QjHxFUVMNbY2?##\n?@@9GnrV1s6f5icGdWVS7V1HO4uD+ukkhCURglIQwVSI4Njrxif4otSoF9oHdrrhEDbub42?##\n?@@HTDiH6QVjme7A8ifV5Ol7vn1KKnaqTqwA+57gtFEZaAkKLA1A1dkuoqgEzh4hsNuUGfe?##\n?@@PkxYg7Y0oCD1hrUXCWAyoll/XBHP7VHxNMJzaI5JN8FFi7cZ2uqJ71abSvFFwpnzXrKB?##\n?@@ywjcMJjdG/DVFWXtdjGiQdwVf+KvxjJFLFEau/fpGmHq3zd2J/z4J8krBWu/MFOY+LIi?##\n?@@kA120lanJgCGEsh8lwoJPSxkXC57iXIWT7dVpto254+As84BsLC/TKYoSxzRv99jJi7i?##\n?@@Ecn9+7Q7psRQRvBAeKfu/fwIOuA8FKUOHWjbfe02oh1mgdXbrqHX39oC0GAUeeR6g1b1?##\n?@@LsIn/nGegbrD1DqlqheGnXvcrYIe5sIH9Dalb+h5kiGczEDdXB4PMD8v+dkSokQAgdUq?##\n?@@rxfGhYKppg+xQycJ+Zp5oMBLnVvWFtah755Jn1PoWwObWOBZ1Prqi5yYOkcDkOBLN7TT?##\n?@@TMRkWdrDMcMnCONbm4B8i4sd6b7UtGk7h/yzPGvF1Wb++el/+7KxEpfo2XqXWL14ey8I?##\n?@@fWkLQ9oNWobHIfp5qmI4wqvJvVbpi81ay/qpPmdUIZYCvkNMT4wn/VzeOB6Ff1ziaHiz?##\n?@@PkxYg/5WqKD5OJKuQwCk8+1X1nIg7EUy98rxb5HQbFBJkl8rLYNyPYpuoh5rkY+ywrhv?##\n?@@F/xwDVXrOZzMLUjc5236N6Ls6FRFItgPRv0F1+mtGBGsrH7100KEbNs3iRN+8juIaloB?##\n?@@4L1tb3oI9UdT5xJ7FfBPi33b0FdzkJx5hOE3GCjgQ3M/inEVE5VFBV9f5s2uPtuzDt+y?##\n?@@AT/MdYXUl5j/YHF46SnyJxGtaOf854DcNLRU/IXOGuDBP/+iTEiELeZVQqlbK+8eJ54c?##\n?@@/r+qypNF46AWw+0b4avP9lYY4v9tscuXnnKtXmQKtiTE9Y3pAMcECh0MJa/3xUmQrPQ9?##\n?@@f3sx85FNO81aF0E7zLzy4FtZrBMDCmpbdbjmCNrIMb9tLzt5LOjUt9x6JyJllyLchptK?##\n?@@hKaRrbwcOwTe5zrAgXS8LRjzqXma5Ay6+SI1sFqW7suuLEYhLlqdEhOM6njIM6QJlbub?##\n?@@xdVqHc8jtKYTNs6EJ3tf5wKgRwTSi7cYR4S+avIOBqGUamd4/980af89DQinXm0AA/kG?##\n?@@Hjn1eMKj93c1YHD/YDbxXwhB70tatl6Yc8qVWedT6X5myXaahDAPk9Tk3Y5+abZgmQgl?##\n?@@J4ahk6Haxwn8km9TJMQe4vfdql/Rdk8gZFl15DlnfwyCvwKKtQrwCsqwNpp7IyorRSle?##\n?@@zBHviPH+9QwR9gq7dmXsBe2+WmHjH//NeV1C/9P8qqsYSJ3L8EYtyXwg1swI8X4A6DPi?##\n?@@gYxYpFtDM0aRbGNE26Z1GY1omyeivZmlzLwIBxZ8wg0VNQxGPHdw0NWdOY8/anG5Ff7X?##\n?@@di2G2JxVD4m6gsu45uHcu6OtVjKeAMipmk5f2xuK3uuHeFCAgbVtzwNfCjnHkpB7nXBq?##\n?@@A1DyJrUjPCDUWszHXEBPz5T24q7kBhB5G5VNUIS2codIEXYKoTew2tg8ZBnVr66Q9420?##\n?@@mFIPlaiKMjDf4yDvaNXZRN4wzxtbe/Zyaw67WCth5YeqeGFXBgg/FTOec0FCLZD2ozUL?##\n?@@0TxPQje6DsqIqYWmQs7rYSgCMXBBKcsel2LxjBKhJVQAxQLVWNgJFRm/mCyJ7xhDa8Bv?##\n?@@LsIn/jZY5brDfoYUx3OPEcFHR1jviO2tHX6WOFscEgxsk56EMLnqjLSgpBpm3tAzAyFZ?##\n?@@X2fO6NQgn7K7Uf8WHnacYCC45n1m4kzZGeKvlb4JTz6KELc6rQe4B6u0VAKXT3YUdUn1?##\n?@@KI+068rm5cO8VxmAxvjxBTlQkB1sfZVPjj66FzkT1F8Rk5IbPaz6aJLqE7zAuDfvet1X?##\n?@@rQag1JTCPAIfxIqcNL/23TOMUO6zeKPw4SF+1US+HxMvdw7YCf7fkWJhDht4apBH0lnJ?##\n?@@YoEI8QXdQ5lHNmLSZUpnF4++iwyYgzEhwWRBLZEd3ViyMpYMU+D07SA9n7+A58zOeYGh?##\n?@@dzaZMYLlnTp5hoMvW8RjSNzusXodUkBzbpPJLWpdoxsRDuJfwH9fonTotUUo2+xA7U9L?##\n?@@DJ6eQfUG24TEeksdrxiIfx5SjENR0zRlM7GT32kqeplvcTaOVvn5Anc6U6Mf+3ymSUrj?##\n?@@yfe2f/OamzWRpPOxbmvDHqjnitgpEiY6fD9eZajwhTOC7pmBFnPAINLRh70tid2QILpa?##\n?@@rg+zLWT/LGWuVE3qmmTz5uvURB5avAWg9mpgLZqd8YsMVewnLmZbQu0BgSDBskixet0I?##\n?@@cxNMz+opdiXoLgx/6tHr2CmgAkY1DzZuj3aPqff7gL7uC6l3XHqTWsP+3TmFwUylY8JW?##\n?@@9GnrV2buCr+gDyzuCYQGmhgu81lRwdibJibclvEK6sYxQyeec8Sj7uWI0b2Qj+WW0QnW?##\n?@@LboUpd37vvyti72jLDMYHQibsEo0SeJdISRhdhNMGdox6A+puvzC2jt6GYhuVkH2mlxn?##\n?@@Qm6l5Rqiohz1ouUdILx01L7+Ne0bv0uYvhedGYt7rcwjTr0/fhgVGLBA0hl6+Uy3ARPs?##\n?@@b/EAbu0LvjNtgi54dvQ8m/CC6quMSroNY5s4EbhZZQyirc6YiNe2qVaE+X2RVmngSL4C?##\n?@@HCfPx4lLQ+mGdSI4TTjURvlG25V9Yi2OM4QO5+FX05XFa9o881WiaI3xnnoyAc8kHpX4?##\n?@@ab2NWxpY/mXOSXFvXH5tdTkGsU/nBTI479Vkt7oGMBe1esXwteta5A8B2iPqu/hSek/h?##\n?@@/r+qyteCRNjx0KtXy3TXp1B3jpqDm8mYdXQ2GP8MwkwvgDeQ3J5q5cJYuwIRe2t40eo3?##\n?@@P1Rs3ETbqeidD5S3DAh2QJSYA4OMDt5LUviDGabrFNKKSTQKCMpZMOjYAZFkt1IJdStE?##\n?@@5N+60fOtg47tSgG01iiYmTusm9hWQ4JszizNY26vymvCDX6LF8Iyp+ulz7ZNIfgXLs1B?##\n?@@ZZtB+iJQ6JwdtzQdTDNGWsRyAbbWjSEeiAB/pZgoY4bKml6YhtdyhnpXuYfmPE9HVFcu?##\n?@@IltC2fACkfJVkDmSqwllzYAlL8hdAeG9u6FvtUiKJw23UREGf/YsBAjCX257E9DkMspM?##\n?@@P1Rs3JzDggCPhwMbk7o8gwzFJlinMSWarXblWaJ6/YwRUsynvuHCspzI8Z8ZMwMHPcva?##\n?@@MNNNroJ9LjFTnJLu8ONNlReaEBOXEWaBB4AlzLN3S9ugu3qaHQ0PIH8hBgwXq1qyo1dw?##\n?@@JXV74hUlZCXJrHoWgMhR8h2Q52QIGBMwPtS+cDuf02jfvESbzH7SFubTNA3l2RRAO6ww?##\n?@@PkxYg+DBZU/T6ZheivyEMnABOtyMskvf04JoUpfo54Q/ABECC86XjXzOkbuni7QQRQTb?##\n?@@I2RVMbEADDU940UKghgyI5eo08HitctxTk/+6HAS/XtxTc7i/J9DMnkVMmjoHxxcGepa?##\n?@@1FaIS5RKFQWg6VbrHzIifglkI4cNjNWI+2ikX2aQAn1mIOxvDym0rtyoK18ZfafCV6Tg?##\n?@@beDavSg3OWG7WJhDnwDaYjqYCTdY08e4EMFnX9Jtp794asuZOCMPh+86ZaUiVbRtOrG/?##\n?@@AkjfzQVpnOq2yMhYaoRJIvloisp2J1uF9EJVA/8vWl7CW9cYMeXEvIfngRtjOkt5qVdJ?##\n?@@82DY/l+EK7zim6N2942nPIoa2hz2gOqyaZhDWt3AVetPcIBZeOBNOle+I8mY8W8847lV?##\n?@@yO6jJg3g24tXHMZcuiueaA1QG6C0KvfYZnGQM4GWuFz1cniz2MVbvieVfsrCv4PdOgaQ?##\n?@@9XH+rzjUtNN0De0r7mtk7/6tFFQGQ26PLZGYBK4vvYDh4yS31tWKGWdsP7AFY+g3mUYI?##\n?@@quxmy1RRXXVFRmasaY5j8KA0859eXgeFYwmOsDSN2wmrwfbCYqU0hQmVT0T5fk9MV0+8?##\n?@@P1Rs3JTahBQg+9YLvBPTxbah1rUAGo2TrPihMg7uUqmPVvplTQJHIi2nqOSS2bCcf7ow?##\n?@@JGxoin9VPecfn4TI16bnr9Frwm+ALtrXuKeMwEag1aDuUfduG/pL04G/2bpqFIylY7J7?##\n?@@vZDRWgwXp5t83nRl8yMmah62WcqB6TbjbSBpDH4FFxsBw4i/u8abhJHPJLuz8YwkaZmC?##\n?@@lkDo5M0ayhs2AhVgH1lI5ZvLGC8JRu3APmqsBsO82oEebSmUtR13pUsBrG25a7f2k2Kr?##\n?@@t1xeSOofGFS3c4e7el6wMeCnS1F89f8jRMsSp89nfEgWYGJ2nLwcKHRZq3zooel4jYtB?##\n?@@8Eaf9eb9Bj22dooJBx0oQuZTdJpNmdPSlfCx2SMx7JX7mwvsm05Z7noIzWmJ8LYrrCNK?##\n?@@kRWJKp4Tu4OhMBaAgoGA8RWZh0WcVAI+ExJtChNMldLBbglkxZl0+aE8fMzBRzo/6i5/?##\n?@@Dq/E8rCs7AAUu1yiX8FvlMqq0hZJ71obJiBeRQ/+HTqXhAb1lViRmF0g9paaBVg/fFNx?##\n?@@zyspkapUMuCbLTi5XFaZ1XPo15BMGEG+Ypmt+4bks8CZeMdaQWlY3ndV0UCaU9EBPYiX?##\n?@@WCtJfVA3Afph9jaONgRvkJ7bLCH3qPIBkBB3PHQdznF2VPGt9TaXuGRNKaF40CzrIayP?##\n?@@Ue/DEhh4wkG6JLmCqcem34h8bsL9BxPTudrDpF5IhRmaWn1ptld33ej4mUbfD5p6AWOF?##\n?@@Hjn1eL+an9PIlTiRQlo3Fd2BP1NGMyhlY1qkL3IFIFNDHLirmOGBamIWZ/TR5PrRqlNH?##\n?@@E9ojrJewcpnV26spt5PcTxOCEoRVwQjv53kxMKQn0tb8sQnat5jsNbpK7b3zv7akQUMO?##\n?@@DJ6eQV/LlhzvSySsY90LWeLr5PfoBkPX3EeSyCf0HX0/ynRGY2YuX6jkWYJUqU5hQyQB?##\n?@@BWIY1gRc5dUnwHs8viSsfQ8iP6zptTDTfjP7PrSR+F69Fl+Cbh2Drma0xBlV/4h8dx8T?##\n?@@hre3XhD1cbooyAEam+fr8LhNOzoagcMuY9aXabzDlKwv+9WB3TXUPZczR7ZP4DgH2vis?##\n?@@A1DyJiBvY3K8uB08pl078hjPaBAnwHy30G5hGQn5d3ZKlCaFCSZVSTRir1k3XmaZ6UJ7?##\n?@@SKIX96ahOJa2nDlycukp0n/DTk3dHD7iuWCbOVldVrenHu4VKrzkdz3uVUIzaMFOJdxP?##\n?@@dSVygLBzmHE1h6ZOFvz0MhFsTd/Cu4E2Ko7PvTwBr4u3YtJiO/RUkfHjaYZUyPEBNvnv?##\n?@@lkDo5N4UeQZlht5cZbTNaoV9YtNbDnaElOscv1bJXfLFwAPOoxBNn/rxCQrWrG3pdw7e?##\n?@@q/V5JG8Ma+lWpFqQxQLvrmcTOPnK+Ld5uWt0XwA/9pL19F5zV/+lOK4Qa1LaALibFPNA?##\n?@@bNfHZN4kfcthdjsr4xJlLEjJZouScSDksB6+5oufJrrHAogrsTqjMBKP/zHf2kBj3sF4?##\n?@@tUs4l16+vew17RN+O/RKR0cb2tMiHADizZ0YsFTL1oeLc9vAEMops8Keis2LL1XyuPK+?##\n?@@Hjn1eLT983PWnu1S84adIuKRc61Jo0Zmd6+C4LwBmZNhuxGoKNuhaM8Jxk4tB2XMCFlu?##\n?@@L8s6Vpn58a7DX8+6JaMUyIpJAHipTFqgq7o62eQvT7D2UxZGuq+ytavGBv7MMG4yTnHk?##\n?@@wKoKZAXUK6HWIF5tfIFK3VQUZvHsfxR2waAovbH2q7WFwhQ9TwiMYi+CFVlYojgr7Jld?##\n?@@nX1uT2npB1r5mdktnUNqJIMyLRCAwJQUAJtcvuGmzxrisuVNAPs5nglIboadK7wWAuyn?##\n?@@gpRr/TOpfAWhS6jUS6ECggaGA7Q+ZiNqiCXKfhI20D3SLjBlRxRgncn3nfTt00drJ2q8?##\n?@@37RaF9Eq2NNYrgGAf5MphVtwpJz5Sa/GpJm7+a8Uwd6k7oqjdhiKbjSgKqlLaSqwAApS?##\n?@@UOawumQYJu7NwaBXMTuDweHrFb1nh8dQKpMXJCHIybKsHqp96+ikOGCHsC4Jo64oV2Yu?##\n?@@8U+yTtOgG7z3I1J+xSI/QHKa5XtnNBnOrCTw6J6yTUKYQhgtoX4x4ycILVUGN2jbvM2D?##\n?@@OikMIjXVqBsDk9TNj7dnpTOt4+tzLG7PVkYUZXZjN+VWBj4WSfcrxXZmTw66FTRtItP4?##\n?@@w8NEbe97G354fqeMFq+3vL4uhwSaMuUFpMMZSL5rfZcRn5n5TtKDpSx81Hs99PcOKMDG?##\n?@@3JohDsjiQWuaHzV1U46JO3nUTSQ+KvM2HiyOHJX7/brvdJFMEQMmuwaBCdJPb0HFePgl?##\n?@@lTjVjJevdFKECJ4Dw18QUMFEPx26Tlc3mMtST+5jVQ4RRVvpm1Fqzx3c5lWC+21bwGqc?##\n?@@unaYURmVoIHEZ0VRF5xdsaTGb+E0KziPTDlHTrI1zU329BZPxbHxL65pkN1GjxRcA2Z1?##\n?@@zyspkWvRk07HulU82+u4zAxvQivH6qT5AcYFBNpATYhWhIK/LL2VrGBmJbN7fxwAwB6u?##\n?@@GAWDZW0z6FTi2S5OW5KZlVOOPljltFovZI/VPt0OgFWu1OlACI1H/x1Sz55V8w38pV7D?##\n?@@+ZRLEZuRLqK4GbjxiFFIRgMNi+cIWNMYz7rPh9UzQet0WRGqCtIucPA0EenC5yUuwHvr?##\n?@@jvxQISonnncFgCJtdDSQ+3AlxnzSSXVJVzVo6p6MNyLlk4MzQLXTxRZYtQ8azq6Fg7bS?##\n?@@h7/KtiJVEBgNr2T3mhb2vsV1I2s+myuNZ55sGUisLMpSUuuuwl2uwfVm5qfv/6DRcebZ?##\n?@@DJ6eQfAi+KEitq6TJXsng3qqe+7uFnvyt0157dn4zJ2Obu0UNwDIyEKon3cRHYxRXHpR?##\n?@@3aM0ZmO977uhECImgUXGYBdqswntYxUbPL65psKxj4QnjiGI13OYf9rXkhIydIdpgbdz?##\n?@@bujtFUGTiM45CgMo/kQH8e7Upp4KwTjEs2nkdXYQj4RaCGobMZGDzL6HdYnlsPP/UPMX?##\n?@@7z6MnWrgg5R8ILCVtg3+s7xe/x6x/zk+wE9JmiDFe/ZM6J50Ec5MBd1a7l2aAOy/erGk?##\n?@@5N+60S779Th7YIWA+3j8FvwzVAfD2QkP0yYQn0Yf0U8X5FK5Hoj9aFJpiFfSU1hb3qHp?##\n?@@LboUpQmt0GYEcW/DKeeteoJ+Kl9EGqrtyUrIlaaZ5xDMl3BHUrEUN/ExwyVYNrMssPff?##\n?@@9noRB9Mc0gwfJu+tAWM7xLUuMWxUJCwpoUerfkwEY4mbnq4ziOVeP3IgOE2mnzNLACVa?##\n?@@ywjcMKN0j44kro7nJwY0BMKw4zweAiv5vYilZke6CQbLNEIslr8S2g8yIrnLpZWGGCOf?##\n?@@UOawulc88aFLZGV0JCbh7z0oPOaxtj2oD6GNYKcC/A6v6v1PMV+96kmACrml+ZjZng/u?##\n?@@uW2F+b0LvOC+Qp61+cWH9fAJoAfJEpTUb8Hi+CvvJKC9K3Ai1nFyKDoON+vCJTfzOusa?##\n?@@VhojzLZpPjAvZlLUQ5fViZiWHdKo5PUunC7FPDWZfbXrgwhz54NQWrh6yFKBl+fQ5O+H?##\n?@@NxDTGZ1ddiVwRetMN1w77DjwQyRSKM+hv+d/vWdOESKfVs4Amgy75/Osohu+01OvuQsk?##\n?@@jOoqcBapMxigRKzJq0tNlOlBksAKCuvsFLLrWToy31jXL9+XsF+BjvnbAF+U7bfvfmHt?##\n?@@Ecn9+2wFR6+2fRhS4rHxw5hhHd5DKKH7wLuTdHSrhZrKdoAuTzqP4lpudU6V8I7ZpiAe?##\n?@@bujtFTreayLk8gjenQns/IHulvZy2DY9LZI2+sEBBapMR+qji0umx7Z/8NsBdGNMuurI?##\n?@@a8+0DHI1oIG/LxDpSRWBf2hg7TG7eKApVcY1OWw/ZjKoCSfm216qK/O6PxoTlDj0eorp?##\n?@@XE6V3ycKNe9u/Q4nkzA5yuSu8+/A06dkSs/ffD0D/qk/8kZM8dw4EQRMTo1IQ2gnn5G/?##\n?@@uW2F+am2zukDiobxC/vQs8d80mVY7SWOPXd49zArU8PPFeuUYs12rCqFlLkH9BBbhSDI?##\n?@@4s6TIFPksVy03A1UURzGXgRRDcQNZUJUgnR9aMdQPl1If8KTepB6kgWhYthLPh4N8S1m?##\n?@@X2fO6EBp1tJdvNtQxhWF9JLx5SYhV24oPm9LD5afnYaCJqQ+VRC1/LpCkptGyb8ryYP0?##\n?@@QF1/NHVNzFtZERkdSUOxjzX0HCv0aqT06oDkTXTmx95zt5QqS0/nGYg5G2pjn0vxIIEs?##\n?@@tUs4l6wqovI/Jvyd9zbvGp1dYuQIHU/S4lCVOF7YuFSvoZ/mdWm8bFH+/agG4TYpCR54?##\n?@@3qtHv6HXO2QTIYMMSMG1jihSOmlr4JicVAVjucyhFPm237BtoYQ+ttGidQvrmLOE5ofj?##\n?@@x+aQzteYNA54WDv1umkjCjsvtUhod8NKnUIOingxcWfqMh+vAEvkr5Wts8DC5IFqRN0M?##\n?@@DJ6eQcqJ4DMQ/cWFsooRzfE9St8yQhXyO5hS3PP/8fnc1tpzFxHzhDUjM/kUmwz2LKka?##\n?@@yfe2f1rZkH0hTgrQoL7Xfkf/GyZJl+PVjdDEum7/UzZV+0l3QhJoMnMq3YgojcvXTXUe?##\n?@@di2G2JVBy1Z5acLPNCvasGV65POIE/aWEDIW386QcLnEmXUgMUP9nkIOTrOxodvXt9A4?##\n?@@q/V5JHQveDYT1lRUj79ryAGfnB1FimMTQiDy8Ovsgf/HnFBMTanOJhJYDZu0lftxhRWf?##\n?@@HCfPxyKAbUIdtTw4XImNECHyr9pE5DAY1ADggmr3v20NXBOOOX5/9ZzzS8No2xjjwVv2?##\n?@@Ecn9+5hgenAEAYAb32U5z8e7o+W9Fcr0mJ2jdee8/XfTgImLC4og1QCO+X4tI3KCytEU?##\n?@@Hjn1eEwUVlMpNmhZH6963FbT7BWnLSgB8SlktQvlhSpoxC7QYMdr6pzPoiRsvzimS/hZ?##\n?@@/8e9I+CWGxcoV/AeslXxBDu3Hi7ms902eNDwVlbWVZb+Ok9a9oIXRv9i7/891wXauNfg?##\n?@@wKoKZM8PvBOhv78G7KTER7FgvUy8ZFKmmDZ7zbhYFLo3NxyfwncUI+RFO3RJdEUZklag?##\n?@@xdVqHQQQvcTkcJKMColyoK4aLYg16fPbhJltMYOHSfvb0Fx3Iz0WXjhrCEz89TTppWuA?##\n?@@/r+qyqXWUG09T6ewD2BtrBE4mF0HqhS/XG2Ut53kHT6XTi0vVc9cozRzWNSgHpIkNtaG?##\n?@@q/V5JKBrzyVMaBowwSUsx+aLOyaHaErywhCEAWDKrcXCvw/Za5IThexkn9IRWCRUKN92?##\n?@@yO6jJko2tN3wgeuCqhnjkCKMD+4z96LNtHkxIA/NGFz7ML+Pb5ilOp9JKyvJxAKp2Blg?##\n?@@3aM0ZjLBtt+d+rTdxvKhtjSijRejjcguS/sYZTVus4k773jf7r9RU0NUEcP/8nogsvyi?##\n?@@+pxeaUlR1wYorfwZ5swxZugNi+fmHFB9jDal5FdzsurFbjtrFV7ff7hButmYYFcrpLr/?##\n?@@T96dYrHGfzbXAS8s+DHs6fqolAEFOc+nVS3bRCMWlSzstTV8GSji59b6O0FVWLqF9mEi?##\n?@@YHDiQP9Xsul/7zJH90qQ/fLuo9Ju8IZO+dMrO5+SNItNG98FwlAOPQQstoKylnhT3gbi?##\n?@@DaaxmYBPioYPhnjU7r9eBbjfmke7SeBnDPPvAsuGuqow+nEuLhVdhjf/mCx/djvK3PjW?##\n?@@gpRr/b0BobO/OKFvE1DSzMjE23ZzSKeE25vqurvQnLHGeHaEeko50dmGNXG2wKajo9pb?##\n?@@S7tRALDjLlC432I49KjJa295DlVtzSe4jm9KjncwrHUJ+3X+MGv+b2NnulQ76LYescw+?##\n?@@cPoTxmBeA+iG57l5klkpJBj5CcSMnczlbBzwylgVQ51MBaicWyaK/NZ1BrJp1LpTLzU0?##\n?@@wbIdvMnhWATMDpKKaEs3Lpl0ovrDV4opUQWImrl8UA6JduFgDKr5tq7BHlvqSn7oZx9x?##\n?@@jvxQIQJe1yoq8nFRBSzX9EOincjt+YPRcbFcc35dPhy6MfqTYHIrSKtYE7ld+Q/z9PU3?##\n?@@5/nz2hhOB65V6521i3YKXMHB3Eu52Z50+PK7xpdgoTKr3oBAJWZ/tCjJZLlM0yX8NXdT?##\n?@@mFIPlTu0KLo8+vmn3czccctZxI4KT6Vgcx8F/bwsYbNoVmMX5S/M1AR4ehBy4p+xSm3i?##\n?@@JXV74g9MiR1sG/OAwJODgbp7UlNFHRrQ3+PLJgyQ18LMesDxuSxmIIMG4unxybHjZSsT?##\n?@@NgfAwR/OQO67qfKxcLrVVQSE5giNBq6wAUgQl1TBN5FL6VSB7KeaU/cqmw67svW56aI1?##\n?@@ywjcMNLVvLeI6g5yAHv9+RqS0rZd2SR1b6ZhQdii4cZqSI5YZLB5TpyvDl03/5mMwuoD?##\n?@@ADe5Hap77aYv3uR+RLHdMgpocV2TsiDMigmPSpysZTiK6b2BjP8/iSnIqDUvILBJVcCg?##\n?@@6QoZi/O/xxpYIiq0HnayvibAA2PH/aES9tyq+I8jc1UNOHdWdBuf4wNL5TgypP51FZOm?##\n?@@5vDggiE4xX7nxngDQl0woxjneG6YyquarcFZ6isdl8oQ6iAC1+n9P/YZVlSzo4xa0eYZ?##\n?@@Gx+8b68i78uxAh+/Me8QI5sLKAKL+C5uz0lmEq/WGMzM+Q2hutv228meLl9lpPyPgaj4?##\n?@@xMxXxRymjMN65nllqFOpfnYHBZfi9TEXSt3KVkuioTiLkZhJAc8wbx6JDwMl7ulaGBr7?##\n?@@5ejNKcSx2jGRIRsROMN/QlEqQg/CBWZ8DLPB0BpeS/Sa2fzaK96q5zrAhx6C7ZBtKlbM?##\n?@@ZqRUUjQ+0OljV3uVcAvGOvHcoZvhisc1nkgFfiFdr3VC/9bEstb0IjknWVL4cZmB4a8M?##\n?@@i+IWGPrqgDZhliYZfbN9xGckjUnvnbPtza89IV05RqlEHkpc+ECbskdGsk11VDWmVseZ?##\n?@@uGVyoYqvyKA9OfGTAEjS0dJsuYi402SoM8cbp/5GqZhPQLEr/Fibz4Esp0RA2FbPG1eg?##\n?@@QWaSjfJXiBolUB+3wH+DCjvM2SzRDPwM84v4UGsGqPwI798WbvzXDFZNxwbI4LloO5Ev?##\n?@@ZqRUUu/BeKy/dP9NqXHVFGXuUcCChrgRT9GnzEzuMHDZBxQSnzud2Z86l9t3yBcq9pIo?##\n?@@v6H3C8jd7U78+XbNIcTN4BGIjxbeOaJYA5loOzOVfLrgm+/HNE9p9DJFXbdnC+zxMDMB?##\n?@@1FaIS9IkSWTIqtniXnBNFNgzIJfNksekvcijF5uLuI0h8ibmYFlQmalTDO+kstyaemDW?##\n?@@fWkLQ1QmvsOGoEG5YtV/R0Fp5MblpAiOS3Hx+ETKQd336w5gfyda1uPh4nAbnaq5CDMA?##\n?@@IltC2QBvFfNNiBJSGss/O1NLco/J5xU/VonrfyRDOU7Dl2zDR6RcwGCCzFqWzZKQ4lGW?##\n?@@R5kEn2YcZuiuDpsUu+0MJYji7lvI8N+FFkPtIEsaXehGxan0iQTk64oRqvpbPcC9UxoJ?##\n?@@lC/CMwKbmEfgi757c95fYv5w2wzgOqb0JQxVTR4wnODmdBwMavwa/sGIC9xEkNrJTrNC?##\n?@@beDavWng2k7rp/oukEk/7SmJkfczxYLSc2GIsI5gmODSyZbYckj7ltVd5D1jDklam6ro?##\n?@@wrswFFoD0p27Lf0tCkCHw52TqfYKlXHzl156SMTZxLXASxANn2WgD2vPf1zQakp19r27?##\n?@@001189ydNDR85MKc0UvCuWwm64tcybfzD4mYCNZYibqbj52YPijcSoh9mKXimKF33WFK?##\n?@@nHRb9gyRNv0ARxq7ZLCeHTCmA7jy+9Ko3/7tIAJhzdNytbtIpfPLkIy1aYX4mCou4Ykv?##\n?@@pcEHEoyJ57qmwGBtAxaVwatmfuckvzuv/dnQgJykhCIRvWUH8ogT3X/7SqQ+UdD8ykS8?##\n?@@YoEI8X+V619AQro31ZkAMeGO2GcAu5INBlf66LpH/tlR4LpLSjXong93fA6/nFcq2OrG?##\n?@@n46U/1o/b+aOC2IejsD3PVK+/hVD4obLaYLwxhjbgD2iWu4HPTHM+JQVoxIW9xDZ4Pw2?##\n?@@fGH46qUAkirQg0jtU2/USrBE9vastJWcM0PWDPC/+figfhxQ9rnzHwmQMOuYsIHt/zZs?##\n?@@BWIY1ghuWKEq67r4Oz3Nxs8OYbFXPGJ8fxwvuIiaRzWp0kguFtxRQ8Gt8EHQFuorWBek?##\n?@@1meu/PQRwTyWYpQlnJBm6SX7j8jJ+W6hMC0LJyGTtOEqJaTIjruocterjKKIjgTEWrsq?##\n?@@C5WL6c3lYo40NSVxCNx4Bbx8cGHUQO34FTR/5OCWMkckUufFu7C3zvqURz6P3gWgoG65?##\n?@@gINETOx289ufiJXlmenOjBwzMT4zWn+oQHtjYDZ5U7I/hpm1EcGzuWVAfJWpeMZ5Vu0S?##\n?@@zRkC4IWvdgoKn/50f7VDGOIpxKK/yWuaCT3DgS8/RqAdw7l776D5aRUkcxRMa5gXjzoW?##\n?@@elDSOtWEcRMasyXEfpwbxls4XjwULl2/za+bcTszWEpeEA1od2dvOwHzRU1gbg/EPy/s?##\n?@@X2fO6ENFVs2YtBvFKPsN7dC0Kidbly7y7CSksOAN/mAu0Wz4hG3QlDKOc2oqfLefzoKV?##\n?@@5N+60WZCijogjJM8/2YMAlMAng7bHRNCDIgnxY20I+auxiu/RWwgh6IqAn5i8TICdBDn?##\n?@@jfM9yayk8LJM40BQxXqZP8zNnY4N8NRRwwVdb/7R4/cFBmPZsKzh+ahzRWh2EraE8bmG?##\n?@@AkjfzQ5g5QjIE3vdqaAiRs6h7B63jYE1bYbEn//NEYy4+Tb3NefO25igBW5y22WMYmdY?##\n?@@p9MtwhcxjW6jIEgZD8ZoeVL3XdtpDArW/8myJrL5DHa77GRfUEGXz+Hv3YGxBmn8rt8H?##\n?@@bNfHZPGW66cCUzlclZ+VNUAiRynUQjd8ZTZyjJ8I8IJPfunouhxQLovydihq5va3CHRH?##\n?@@9XH+r3K1AMyevQ576Map809YwiH+4tS9qQAgk0YICeXdl+CWVh04k7rqeIqEjfYLpCpx?##\n?@@2on7XUC7qqoEJr3FH2pLGc2byS5Bzmjdm/cywcekeJrO8dHmjysYW55EVav3kDJnbUzC?##\n?@@P1Rs3FoVriYymUVqnipdDrrZahgSl9Vs4jQYc+Ux4eH77w02yZfRpZYJQ2DdUj8E+QTU?##\n?@@/K2EGsamN8W7uaLndFHX59VLW4LEs9bXr8SNiuXXNuMlBIhEMgQYinzw8f3uL8VTxpPk?##\n?@@QWaSjZOFK7XrQuFiVoViE4hIu3dktYkirV2kACa7S5uWFCCyPCMnKo7kgLvkqaQx76xY?##\n?@@ygDJ146ekJ8cUG2CqlYmWzDPSRN4lpnu90ll8pG2i+6beTcxwIhElCbCpDDQCyRiQkT5?##\n?@@P1Rs3Ix5jxuRc1Xotb10io4mbB9su9fF55ScUryvauZiwbim3DDSHZARHxdPdBULZbmv?##\n?@@BFkFfi6OztxIS3nfPGnwuhjLON+qc8pKrez/7+XGtQ+pBtuZgEs8bLyk2slsjqTEYKXh?##\n?@@0TxPQoM5KO0ToOuJCJT6nrfabEyh36vx5QtbFfqdLPtMT+2AJMyHeH815ljisP6ieJFz?##\n?@@gpRr/fJWRy7cbYFL9OtRJjyWsqjDMQ5IhZybq8iyWs3c09MYQtKfGr7TRhlwhNkdZ6v4?##\n?@@rxfGhQVVF234r0JYmktjfRsy5KiyNS7yQ4btN3Mhzl5w8Dz7b3dv4C9ZPT02QIPDdVTj?##\n?@@4L1tby5Ie46DLYtt2+lsTIy/l0AxuYnyQOi5P7/sY8lOU5wSUdB5xDV06pqyJIkfS75U?##\n?@@7Sxl7H0CNMUKL8a/f3OQc6A13Fyo5qsmAMMIlXzaAoirdj5OVWXaECy9oHLB3CmXKGxZ?##\n?@@oqjOCEHIFBxD/73DSG0CkYTs1b0KiWmsZtI4cyP9GEG5+q47/Uvx1niXlw4pi1T9oVwj?##\n?@@u3+rqlM1N7pjc3x9TYuk2xUaPzR5QXPbiMHI0QwulHGla7lxPoDqbmc0Qq6UkKQ5dV5P?##\n?@@qNtAG/0NtY7JJhy3AKTfHm5OHzdP72B85Ry3FZGvb5u5EkbsF2cZWCG4TAXpYL0ZvhGk?##\n?@@BWIY1lV/QRmF/a1beyG/aw49T3iIUTwr/62N0tzx2z2LjG0o7PHNkwBvPSZmD4Rnsx2B?##\n?@@itkDwOkXAg2O0Ia/m4NB96cjg7JIIWW0PQ9pkfxfWfPLlJYA2t2HRkll+tq6xbR9qGuz?##\n?@@E9ojrE/XEyK/+YJToV3WYBHKOuU16rMwh/gsw1fYjtWnlyJ4fb731UUK/44YWZi2gBO1?##\n?@@nHRb9iPZLip/ADFwvSvf4BcPU3SIS/ZeCWPH+aDnakjMpPcbh88dqKnJefU8ZjycSmOk?##\n?@@rQag1FWsxKeyiu/oZHxoenzpi7nFHpjqWdAjDNp6rNBNyUdp8ru6Xm+QbB+ncic/IqBp?##\n?@@unaYUZP0tIfVLTJpCm0Zf/sAIKj5IARoDPvYXkHkRKfsOsZIKBS7iwGXRgJl0ai9a+PY?##\n?@@82DY/qT5BDvN+k5RtIUsb0kLIZs01rVPNiYq8Dl07+BB914Zt7/vIJ6LvrRQOjsNvvxB?##\n?@@FOM3BIyZfsDCglBPaivrAVQ1kAg1YqeCefUrONMwtmUGSaPE3X16nFW134KE55Wjkv8N?##\n?@@xdVqHVHN3Yw82q3aZTOA+jzu/rqZFwzM5R0NscLo5I80BrwlSXm/QVcs0z3vptW/puNH?##\n?@@asagtIPh0MD7qINvZ0Stx+IHbCNNHacOn7ZikOUO2F2u0kV0ak3tZbb4NpD7o4AcIhWA?##\n?@@u3+rql+8oAOVnU4ncWC7QkKSGT4QIkQRU65jzYLHzo3FGZ1lMARWWZR10Itq9LJdKN2h?##\n?@@lC/CMz9UMReGNOba/KXu3FT9MyoRN2qTWVjgICbPLW6JHYV5cgKwRSt+7huJShIz2H7l?##\n?@@jfM9yc1ry1GIxFl4K7hQdZi8HmHnN/zw36T39O9ucVzA6A60elWvdhTTQuuUPXV0xE6F?##\n?@@kh6cgwM1hQYu5jchQ8x3G91eKAaxiNQLwOpF483TBuBosZbp7UZ8iotRjxrBUwj3dUku?##\n?@@szoS51uvtsIDF0wRrWZyZOb6eZbqMpo6bC9KYVyieOUJCUIvOE/YIz586BI9/WFCJYPB?##\n?@@IEocKGSWBeqbpwhU2IgQd3u/0v33XwvgSWY4fC9H3bn2CaO3NSCThk8lqPVq34uYgr2D?##\n?@@+ZRLEbUhhPtutuzERGg7dJgWXG2qW6JTi9OJ7SA7VODoVR3ucnF0PDogHBco+pTutFxF?##\n?@@5vDggqpfQIw0dm6dLvghKvQ48bLzNyTbFPbPpePeWnUNSTxVQ6X2fA+8/tLRyg9tEhzE?##\n?@@S7tRAENN5+68TO1wGvWPnCYl3gHyLKU95OmmRvK9K4mLQU2LQK3q/7QCswQOrAPmvRmC?##\n?@@GAWDZRxCpcZnnlJX5XgdUQDtLVLDR0hDO3bL/ewV7VbBfVnDEYjOWpAgPDiVh0Mu7cld?##\n?@@VREQdDMVPSMy9T8L49q66zk4IYYUZ2z+arU2bUBbZAFCp1SjxHlx5y2L908YrT4FaG9o?##\n?@@bujtFVRiU6qpJaytMpi2h/HpnurwaVR8Do/TY9ddj4fFyNInm39tyYqabKizldIrOIQX?##\n?@@F/xwDUygI6KUNIv3tXaPGBhDzQWJZcC409YEIbQkkjSu4bWKGoyzRofpn3+dzK/zdbJM?##\n?@@YHDiQFBMUV77r3dA5CQPeTEGUBWvttT1T8GwisD1v1uOQUwwH1MXnr7ptssKnu5x/aUw?##\n?@@eUe/4f0zhHbnYeNgsRQgH6jUMlY2LWuIsQBW/lh777j0PVjC1xqzuQdxkuXyPRk3bddi?##\n?@@Hjn1eINsR7KJM9P/07zZ1AtNSazulBir3ctU0Q5ncU60kLW2rcEB3KONG7GuYkmcwHOt?##\n?@@94IkYGKzAAaPVEXrL2o+kVHJdzp+VTsUbFHbcEYU2aUsX8Z0ZNaOKEjeEXDDtieG9kQV?##\n?@@zBHviAd0ubBzbjQ5lXLuwjHlzgyI4ev6tj7ottDfdnHloGW4ArQdOe4wd28dnmvDyvQ1?##\n?@@jfM9yXXQ6OCxy1GwRNFfu/QUNh2Ci0dyuA/hf/2mpQh0lFcdt1igXmaW8oNvpVzmmjLY?##\n?@@3qtHvydg7IQWG/w+7u6WKHVq1BRFQWcOGXfu3AwT17hfM3lVIzAiEuJJG53+5Ia4cvtK?##\n?@@jwRjef34ZbLeb2rOtCToADZFwbIKm3zFr5Z2f2puKpwPGBuO54fBzoi4zeGhFi8hPj1o?##\n?@@8Eaf9TZ5PhigpINkBPN1TT/IBEerZnFzvGATXUBGChNGlV+lNCHnSyG+HuLhRcLMd9dA?##\n?@@dSVygL7waVgH4aeObL2a8wIoHD/eGMEPrgjl+Teib76jNXPBVkMFmZZTpZjDSuAX5jec?##\n?@@6hMs4+qpU8PXkDAonnMraHJIeYbcXQvYuISgmmsXfyAFSj4/GOFocoFJYlTTkhWi7Kah?##\n?@@C5WL6YDxbmQsT9NlnZdvbReSGTWnziqc5rnt4qxe5ivOqr2oIgsCG4T/pRa+HYz4cwaV?##\n?@@SKIX90cUYIvssHmwjfqe86gU2qGBrFX7+PEIptpZufKWZU6ydNa78dM3g2iNM5hJ8KeE?##\n?@@PUNFK/Zp/38YX4yVbiwSK3ea7GeRmE4FQdAYyJ0Q4MpW9Gb4YrT7MTFGMe9bfrR/2PfB?##\n?@@BmorL1S2GVo6pYZ6neQTvJ2ne1cyn+sD1qrx+c7u47gOVno0KRiFlFYva8CG19gEcVDZ?##\n?@@Gx+8bz/Y3v33tgcyKmp0L3nKfkkWx9I3tz5ippIxV6uVrWCXRA4ezt4AmQ3nX0a9yxHy?##\n?@@eD6siYk4yZ4cTIUqc925IYPAJQ30Geuf48v1LHpLbPQ2Z6NYffEiduiWKAm4/8Qcro8i?##\n?@@pcEHEvPsdYf8VulSRvB56oIkJTRrGFVye+yK8XOrk8CbAgk5n4tAPMUZc8Hr15MikFTV?##\n?@@elDSOilUCsjJA4LU/lWk2GBBIOfe3m20zrKwzOgtRr5UCpQa/NL+lHJ0EsXxMxjr68dI?##\n?@@+6VxwZPdDlGxjAzQF3zb21uYal7/BvWXg7+LpRWMVHUAZgLan/1OORVkO+H+F1h1lRC3?##\n?@@EMDqotWO366NbOF7aFMgXW6wyKmdFVGGFfMD2G9RbnV65I2f0J0HXB0gAU6yvM0hdBgc?##\n?@@YXn1mGqrVfTsI2T0f5v4kXgtZJBgNYY3Nq+T3aG5pZXCk7GUSdQEYsWyqSJ4NBy46o70?##\n?@@7jV5RHgkgAJxIRsbkjxYeX5YUWdteu4uP/J12NE/h8hP2rbmWLShZYzefqOWXEYa8yfg?##\n?@@b/EAbuDlbhsnHZwlSTT6aIjwQn1VqWX8IlxeaTPMsMq2szdpbbFyKK9c7euUDl49GlLa?##\n?@@wKoKZO16BxUF1/iO58jaW0iyMyNSZPnXsy4VLs/IPIcWPlRDlq1m+bfoP/UQv++rfkm2?##\n?@@eUe/4SaMu8SuwgsSP0m93/r3vEvWM7TRxHTENHPqhdDWv+Zo8/Q6BiTWG+Exksq5ihPt?##\n?@@hre3XhmtXKZcEp2DWjx/5ADEWRG5Ii6ds0Y8YJa7urFv9CbSNfJm/WSpfOG07h35J7EE?##\n?@@94IkYFFu9TlFVD+GYSvKdSMhkKwL0q3Rb6L6Jp4ORh2P+fpFn91YzII/rAxTpWTkO8q4?##\n?@@YHDiQA6kzTLQ6OJtz1C6nIp0D9EHG7/qHroN3tLBGo0dBzF5W5yVuExIuqSlNCSRcBeg</t>
  </si>
  <si>
    <t>?##\n?@@fWkLQ/cBFM68pRi8vNPBWNFji01c8z7TimTPKy4rjdk/Xdxmo6mi45VW2pUjQkl0F36N?##\n?@@kh6cg7YP5mGYdf3VZ7kMD+Y6+EuhGp1ldECDohuV3YPSG9DSi42TteNOiMMBV50VA33P?##\n?@@ywjcMNMjCbSkCcD+G1TpZ4YdyKVOGgVtG8JrBdEmfYMOlpWjMGyyUuVWf9AVi0TtFRYY?##\n?@@GAWDZY/KipT3jvoOKn9ne9/lMdNw7OyhKW4fcFybVA6u6evjSaGVXcv0w70+0EqA6VB/?##\n?@@VREQdJ+S7P+PpsRGCA3EH8Y02DEI0wdGutK6dNn28k0M1aozsTn2r0/f7dRa7dmPRjKJ?##\n?@@fnIemyF+RQnzutfHEXy2lPl2k394U2K8huZoFdVeuCLnkRPztdGBafhqy5NdptwLaWjT?##\n?@@Gx+8b5OWvQ9RzFm+bOnbniZ3/LQlG8Z1ohUkaGN3EBDnoi1H0pZgSqObE7AmLtuu31mH?##\n?@@BFkFftbmPvMcE9J5twlDZqGSUI1ppWYEUuUUDULkoKBLVhXbsiUDyQSOWr2f4acVDH6F?##\n?@@oZ+6sGNvlKi3U+6An8Zk2Yr6wlVNmV9QzZa6h04m/oOqETXP/VaohzA5uBCr10ETlRKV?##\n?@@di2G2FlH3kovX/cGsoA3ndd7LyiFbhfND5fK4mGiMQol4pQFd63iJfymdQlh57hGeDlx?##\n?@@x+aQzm6e1bi4wc6E37DC0NAehDLG+u8EcX4BgjsY1/1D9tRx8Cf+cUT+qU3uK/uhDT3L?##\n?@@XE6V374P+x7e6tqqiWzdds0xxVGw1rXuyE5tcJhGbelKiyZKy7Vu8rV1uLfAIFf9cwGE?##\n?@@idHwZ5h5wCQF2jr/gbNo/f5KTGZU5agdO2FcARPTUXEsM/Z49TOCfiEIWsEUKQ8wBaWg?##\n?@@xt19dtgNVHfRVSbyqYV5dvnLXNyoOX/IxKvHAxEwxn4+cdJV4TuutjwAxI1itnekrb97?##\n?@@cxNMz7DsqkjDnZo5aV5+2ydyhY1FGrNruz8cMsyftF9kuNWtGFFWQWSUMnVy0bdCT+1c?##\n?@@GAWDZX3vIU52umH+fA4Di2ULhf69fc5QCQl7jF4yScUpiGpWEa1tLPA5yqCFXcUeS7dF?##\n?@@xdVqHYXp9xQcNnmh7Ge+Nbpbu50H43ej4OsjnRq3HpMZVwpItSZRdoakD4S3tfRUMlaJ?##\n?@@Dq/E8o+F2koycayJY9S7OtvaSL7BJk84sbvu2cV0pWMKeN7ou28rPzPdHwKofRZN9bT5?##\n?@@rxfGheSCv023Y9iiYCrnHd0x2Dk14Enh8X/Ky0e4+UbKGvuBKRU5qcdgiLJIeXpTc4bu?##\n?@@7CRSlIcGSsVEqovZewJF5PJGbCVKdo/23315/HWWJmMHorsmNvgFVzf9bz2l9hbH6Fl4?##\n?@@8U+yTuumWxgrNJOUYqHaY3zvtfZruKZfwtrsNY77oaYC37itPGjTNyJjawJXpDGF+g0S?##\n?@@rg+zLdFc/kXolCRi11hUTvKKzl0iCxREfsSl7IGGj0gMq8KBLZBLwzlGkrbSw22jxpxi?##\n?@@Y4obSaHt3jilJY6jrWxqWzAJxbMell76xbZy+8UqOIibanOE615k2AJWqEcSmFEjzx9C?##\n?@@RH/LltUD9YPIMSkJb8MQ4dyEn+ko3VQpymtBhaJAgyCM4Lv5E0Tnn2QJfevMLCFPTLq8?##\n?@@oZ+6sJ265wiN48TXPQoPveQLs4EmIQShJccuj06vNzRR/cm8qiALvNAzGQoAexWc+COT?##\n?@@7jV5RDpEUgN7EKLW5sEAvbrH0/+r4SvgMoFiH/4XiGQoD9zCBiNhRZb2x4sV28fqvGBw?##\n?@@L8s6VoMbVgzo03cTSfCDf8vqOdx/6fN3UyJCxnqj7YZ0Qm8r9VU72Bizm+o66kz/NLZ9?##\n?@@sCDZ3u/zFjSNwX5Jm6WVtk802LLC6AKTo1iHz8YGIglUV2a0hAovsWNxqXuy+bDkgoFq?##\n?@@Ue/DEmMilettX5l3LStKIRhMpHuPeu2x3jaDThxn1eX4bViM2MAWVyaZSltX4V0vSsni?##\n?@@di2G2FWFRU9YCvmWmqH9c2B6iWPQS8kCyC/y8ByC5aw14XZ1l3gxcvaLPv3gJcOarTc2?##\n?@@OzIfeusuP/vjP+Viy+xVOpkckbYYBFcBzfPo2e8iux2tXZks0JcLtHnMig05s1H1Z4ka?##\n?@@tEIlP3H1sG8p7Z5OkVgj5uA+74LFgKUW6z6SYYdN6rJ8ifKIrHAepPrna0Im9ShGfa2e?##\n?@@QWaSjVmXgF09rtYOBCDHX0jYqw5jjuMVz0MZgHd56ShJ2jYEFPATQfJv4zn+dUcPHdRX?##\n?@@asagtOcoMy8h4Mx+uthW4ddq2/KJOQ2+cpPJgO+bVRQHx5hjQVDqHtFyTw3gjSw/FhmL?##\n?@@o7DhYUTPP3dyWfImxNyB6gwfUbmvCvDbiyNpMUmLf1cz0Ha1wxshzqRjoVcSmUVYDiED?##\n?@@uGVyoajn/c7i4IyVCuPZPPVGtKgBmmJzYIhZiC/7OJYZQiTmiKuFlaC9eEDD9zD94yr6?##\n?@@yfe2fxW0TWLIeToi12XYY7jghg1AbK4MUfKk61Am+Oq3wQYjva2o+a9B6vY3IwuQnBQv?##\n?@@fnIem5IKNsbr3PjsD1Y41xHSFsXPOEaz3sBpiE6LwY6cTt+01DLuwGkG1Rtc/Yxm5j/a?##\n?@@OzIfevOFYaU8l5oM/TuEa+X/iI31Tp0zK7WB2NBMd6nlXanBazCH1QfrLgDZcMIvCwIv?##\n?@@uGVyoV0/UCs0CwqjblGXlnFILaN3MwTeWuKXI1T8lygavMtFP1t2aRAzbuuJvgFqAqLK?##\n?@@beDavR/oAgS8UZmQ+LQrQVksRmVmAxyEByvLL+nHadtAtnVKLqvz+ZUZaN+XQWSc40GG?##\n?@@VhojzOZwwnYaQXJ4S3GrrQ0Dojw1Y8IPLxka+FcfcUDXVj8xo4UBhJysNXed84gYXx3T?##\n?@@X2fO6AYXtpG3Z1eU09c0p34bD0c8OS3b2ncHDeVl3ALa6Vxx1gRwxTkBtbrf4hSIlzXR?##\n?@@mFIPlUVlFs486VS0Xsx6qoRrzwCdw96vV1//tQRiJHjb8lF3qS9u0gXmAxggFbHgIORO?##\n?@@zRkC4B4rmEfRbhDQtyJXhBQi5gNbcFZB2n5+hONPJxQiY0JcLMD8t1FWn4b8aLQ74FQ9?##\n?@@5vDggr+7o/HNkZw4k6GKSDtT/rwA/FT5B01Tgl1+/N5E6Ke8etzBzasU//me01+9wcjd?##\n?@@w8NEbSPxaETBOXfQhKg9fGWp73a6m9lDcmbrau3grZPi6nMqv69pvFnwDM/1lEDUGlqn?##\n?@@yO6jJsHYe3Kh2wqlNnsaTwEdoCQK9aoS8Zm+Ed2VrPq/YjuZTzSnVDGMUyO9HjFvHHu3?##\n?@@Ecn9+0GhpPnsi7ShwLYgBnaQywP25ibjUaec4bSQSm3D1uN0v7Mozik5zCx/Z/djAqiI?##\n?@@FvRdtS7QKdtyB+D1ojMI6etOstPpejg6TcniZv2V6+/r+KdG0rKooTTeykikcONjE3ih?##\n?@@b/EAbpFoVEiwrSfZxFGXpctTIO6UPZSBJw8z/Y/q2rpQi5sIcvs1JvDnPXO294Bj8Nax?##\n?@@CHtR4C7c44XyZ6uR9N4Qw+ofdmJ72LdkL5yIXvRd7829Eo+xO/IOe3OqwwNx+MtSne40?##\n?@@VREQdKq0LijEy1vNLeT4wa5Pic0kh14Q1V8M9Kzk4i64dYQ9qvE2V9p2WngKMj/JzVFQ?##\n?@@IltC2eQEXBaRQExrU1mpvhxL2Zt8vrW76qkJbGrnd48Ajk444dO4ixVkClt7AgMYy4fW?##\n?@@82DY/mNiE1JlkyMnhf6PRsXx38/1TAvnX+X2t2+LeB0pPsdNsqAUKsr7wn+lVxaf4sRn?##\n?@@qNtAGyxb7+XnxpN99eRqmW1LjcZMiNahUavSTQ81bALjv1c8UYsNEts3310w0pt5v+pZ?##\n?@@beDavfKKxPxglKv82bOS8a53mfHZQMEIfCNPM2JKc1nu5vnc5jtQ1Ra7VQRFdjTlutPh?##\n?@@lkDo5GkvMtdKGnvSH4KgzAlvnakfaARRZmCf97eqJOqzgiqGoSXaSqiVxfi7nUkfQa9P?##\n?@@m2tInrTRiuBIcfGJaa+JYzWpJXuNuJGvtmWIBGQbpFi0tC47/btGNls7wBPF4EC7QaQ+?##\n?@@eD6siWpzoU6IBgp+zctvyLaA+PAgfOswCRSma0BCExXk81/yk86sVwIvazTmw7CzZNfE?##\n?@@tUs4lyQhpy5DPUSx3JG7BIvOu1xEsH7KCBuBs0Ew3S0lhFFKFYlT3lwaLReEtjHnybo6?##\n?@@KqDbnO3U2vmwRt99+FClr9PZwA1doXcz8RfXEFwVUTxdfu7ieaxBkqsbNUwUDLQ+HHcb?##\n?@@o7DhYflCaqZ4tlHgBy0Y8BnwKsld2RfzZMTUQxnXcIrMGtos1ZlwTfKf82hvRQo18JIj?##\n?@@3JohDuLb/orh6oAYsfpkp/07KlwI71XevnuUI1feF/j+PjGndn8c44VkQIUB4IF69S1e?##\n?@@4cWAyCvc4q9fNB/6yOR78SjQw8HclXjIPXHSygD7AReZqbtRUPAOkLVU2PRiLW3TYUsX?##\n?@@FvRdtasXP6IapW+bxvTWwlw74tQxNll5MjvOsdA+aTZ5BJZpNtJXyuNXHJgMrVPHz4+q?##\n?@@zyspkRkk72FcWRVmsiI5dAFGJ0cYgqrN6Jbrdm5oR8hedCoguy/hC1dW6pKh7/vGuy74?##\n?@@6AEGMjzHI1Yr83niffdSs76utjPpEcQeeka/u02Wfe/EHJ1aUjikbmqHpkA8zF/aWlb7?##\n?@@XVaoN6COwpVQWwmJnmPnMQLF9zQjbknYWSjzVKiprfHA2dA5oSoCGdeKt6cznafxUugp?##\n?@@tlRL8A30aqiNUggQ2F8ih28Oul8qY2INECcyL0YWk4N1LuZS6JUW2L4MBbGRxZ6qMGgu?##\n?@@A1DyJjzmGeJpo9nupQatWlEr9rgbVKXAiQ/0Wk85XVq2jXyf90PQvLaXFnFk9A9rkDC8?##\n?@@2HjVrKDJ0fLuj90HtutvSL5WPzaYu8nmPiBNIuMPuJLT3DOumcH1u4JguFCdXf3hug8e?##\n?@@8U+yTuHUh1fDlF67ZFl1jG4wV6w0dL2Olp75dxIcpKsYm+iS0XdQSLxN2rwqYuu+M8IX?##\n?@@WjxvLojpXEZoNyLlz4arsjfcPOTFpZanER0uIEFP45qH8Pv0iqKuh0fJTUKrE/ig12zP?##\n?@@rxfGhdFcYEbdOV2mgchmNvT06ssUKxx7/YEhKwlx5Pk1KZLC6jUfvJ1PMHiuamkF8nFQ?##\n?@@cPoTxrJ4LHJbVieZ1q9fNrTYWEAqJn9CkxwOVMu/y10muqj5A2irqxNg5IRQqlfrmWkp?##\n?@@sSnsNtfMRGF9jtkRV1ykol6a2rrA6Jf8LeDyMvt+HgUQb6Nf0GfIso9UmX4rLTM5hffN?##\n?@@bujtFXyD/hE/z3j6ohkJRZOr6Ad2kXwkRlCgLVnfJOC2FiBv9MHyKTr1vo73Tuw7bQoT?##\n?@@L8s6Vqe53bn2lW8kMZcf5RLtW27tLAU9XIEgeHXz9h6N7ayba3svjYoI2e1eIwgMzTQY?##\n?@@zBHviCaN11elNpOv5vhZ9wZPTuX2gVD/h6dQKZQ1qm7FGPvqE3KuzRsoAvlav5MlnE3Q?##\n?@@Ecn9+2YPbhw+mZHw8TQcG/Xz4ROOfri+4xln7cZ6dCa2cHXMrYldMGt3t+o2D78Dgwj7?##\n?@@Hjn1eEMtNTqHA9m3ThounefnUq69FM53ebCziiHEHeb9FcVnbqO/1SQVt+uXHjaEYKTD?##\n?@@m2tInjXg0G59RVAJbIJOMZ/6OQxOMwxFUzg/8ICbqrUPO/dOyZcSEqh2FcO+BVAoNeRN?##\n?@@iMjdD2CdkGuFNIYN9oEW0Ywok7ehDwxRvQ9yH9i33Sege9DGHbY8urcJ4SoXeUaBLDDl?##\n?@@nX1uT50URldZZeSP7laEUmqHgE5DLqCKq2R0mj7EG+ifbnp8lb/UW/1Vica1V0/KdJEj?##\n?@@GhapFk7FROQ3gl2B4loz25DGNNjuiNqfnt73MlRaYRU9/fNbREKE+TJ/Z7gFXcpWKC6l?##\n?@@M+2Gt1khuNhECSqToavYnTMiTeUHZodRj9ETamjXqH+vRWrCf1WlMsgTGWwiKjB8XBHo?##\n?@@OBjmcSfwi5aNEPD2FMZAZGOmcB4jHhLvII0WL0fCzCgOGpdTVyBY/LGdO+MlnEuzLeVR?##\n?@@1V6bozg46ZelipySuIct8V+5Wg5Lbnrv5TdluD554dPKB3H9zAumW9p34f/eudAbd+z/?##\n?@@noWBp9QmQNPj+bJZHNrBFS/pZfgCHm0pe//GIw3BGy5m2rRqrzOu3wDW224tdSBuXodl?##\n?@@T96dYprV++ngeV9xTIjmslrwk8Xteocmu+g2BbJMK5rD92bxxCJfkaHRkXO4tAaG5gfh?##\n?@@kA120o4tx6yJeNZQHYny/j/P3m53DyV0TAXaJPDMzQxAW5YhakGfDygVuQRs5WUj4xdI?##\n?@@KZfHRNQMFzSCY9Y5YpS/6PQcZdElz5IixRK5Sqp27UA1Rhsz/08S51gg7jv7SE4jbJek?##\n?@@Co14kIU/BAO8sdJyyp8cdHVpb0ZVIlOZcCDh8KrjqiUmcDBVhNegAgTIpGo3pJuu/5s8?##\n?@@cxNMz5P00ZBKuHXcCptLzW+CQ1otG2JRPlUrS+9Dx2L8OjG3FDYnsXKdChFqeQpaTdwp?##\n?@@YHDiQGAr0q4nhLtvVrMLsdhP7dndMggo89NRX2C6qbjbWHnqSFMezerdZ7O7vdk6rb6e?##\n?@@9XH+rzJAMXHLRQwn1oAeHAR53YXPovDwA2afzkXQMCdJd0h2gVjnGMlcFinW3CuGMm15?##\n?@@psoaaulIq+PFCnx80VHwagwm4OQd9tQRVqSV2hxSyBxxNrW28+zXXDW05eDHDSFpM8MR?##\n?@@o7DhYUOMF+ZjrkNJ87FmJ2MRDBCWS359yfxPOCm8hSJMn/v6B/ri5emUEBQc+BEkrLWl?##\n?@@cPoTxmZy1AUnjxR6LZeYv4csS0J6svhEVwZIiv2dVrqojn6odaal/tdA7x+o9xnCSXbp?##\n?@@7Sxl7OnOY0ePdVGfthwjHnU+BTOblZYi5UiLyCknKu95+l0hy6JhAjzHAXYEV9VTldkx?##\n?@@4s6TIBGuhUI93y92DEwfo2dtOIYnt0j0D9A/Gi07HN5o0uwFLr8W5r7gzH/mi1Y/VGf2?##\n?@@o7DhYeohvMveSm8J3Dl0GElB9j2Dj2vh2FhBhVqudBWbhZhHJLjbuXdMLsz0PkhepM6G?##\n?@@DJ6eQe2P+c++qZ14/cp8Kat9aqa3Tpasm2E4LurW/Pvat0lm8Va9gQ5NSAnvNLdZmOXj?##\n?@@GQ6Wvj3FrcqJFzNbD5NsX3W3jbFQbXiiTx1JVEm+ekEVNSmBf8sMWebZEDsoWRJzzL72?##\n?@@tlRL8LTrNzc369fM63CZvF1NKOGZOgtJdzI0lyjFuoBm/gXg2yV0BSG125kqtGK7UEvo?##\n?@@jwRjeQlJpFQ4wNP4Hwwz+bkfYGC6/Atzkyv6d4QM5U0RwRekqPBxAVpw+blxydHKs5YS?##\n?@@OBjmcVn7XBVIkLGQ+gmmU/fTpSMhXeYANMH3DpR6sjfhZ9eRq3N0VOzK47BS/wfRGwH5?##\n?@@beDave4yglGyY0g2UXW1BmBd5XcSk+SjLSrFEq7fs8foWeCrBdx5qgFSr5hOVpStSVl3?##\n?@@OikMIrzrvP1bxmpnPuT3oMm7iTkzXkPIZCUp5jodPbR5TTW6Z/In46Lq2S0tIqGzmM2F?##\n?@@OzIfemB3B/OxMWjIXxLVFUul1zC6jgYVLnEjwV3qDCpEZ040vH2A26fy7/94DxEDVpVF?##\n?@@8Eaf9XY/iU2h1aI4uchIN23Pw+mE2zEeg0yGNKu1P0MDuc8o52jhGdKSxvJVJkuwN7dS?##\n?@@0TxPQuaylpRiUPbOctbma9nMFpDZmrh1KhhD7iNsUzhWCtVdRvGdGCFkeK925qlNneR2?##\n?@@EtEQUzN2V71albf+ouB8vwGe7qxydMu+7um/uhpu3y+O+1Vi/0GUSBDqltgszAkpHDLv?##\n?@@Z6xnq7fajiGlgbXlT0CePGwnB15iOyR1M83s1fw3eKirMn+/1FWSKdsyzpg0xdRoqNLe?##\n?@@fGH46ls0SfhDt3bho38yJZpeYB7gwULaj2UU+UWhk48HaK+52EFbZbknQXfOOtVih49c?##\n?@@gYxYpBDEET6uUj2KRoRyLVRBA4TrfPJadAjSpsXUTdkWJuU7T/9VFbWOeVVTBRrqHHUW?##\n?@@lkDo5OPf1mXguXQTXUSDcbQopCzfY+A7i5fdlbzLt8EWpqTaASDnbMaQ71f6FObZZrfi?##\n?@@Y4obSSgRaQM637tXRG4CEoOlZ1jfZEZQSqhjtFIEiklJzrMspdNw6Ef4nOAkTZStCX0j?##\n?@@6AEGMlU6U9lSKPnMKvfVwiqn2feWZJfWn8CZALns9Jm1dXtD7KdK5CbKSgRDR8bZ00eU?##\n?@@QWaSjaWO1KKgF3ovsy/I79zLRGAVKrYJnYJHm0VOPqR1x4TIt4koydDoYJmwONbNUrU7?##\n?@@SrM+qMGbfgGlCM3z4eUbtwyV48LwUpUAZuaz6r+bbR9RDPUHjAchfE9+lKlye3cFLwO5?##\n?@@NxDTGe/n6b/5bigjDaCs3QDKrsbNIC08b7I42i2uARTlFIyE1N/gVv/Barr9WPM8oG7d?##\n?@@9GnrVyQszyvqb+ub7bujVwkgtu6knIdOC8bI7Wjy3RTubiJhMKoBaMaJBNeNVqghTdAL?##\n?@@WTRc1QF7LbCTrxmkI+RoP4/smeU+ZPlCTDHPh7ln+Cq2HiiiKW27xykx7Vwa5wmBEowF?##\n?@@ziIWOZo62BZjn1syPR8WYDehSCZMfA0AcCmjP5UJqpoyfT+zoYE8nFHfsTeSV9on1OU7?##\n?@@cxNMz+eOTaJ2e8t4OYFYrN/vTMJDZjIqZGc89hc1drMCRV2DaPirGVN2lYfyskqdg693?##\n?@@VAn8HECfnTKkjp72WsLHDO9tnG4iNcXEGhIokBAmENhaMMrq3n+LN0CUgqFRmDPS+4xz?##\n?@@1V6bo3nLNJDsY9SxkRnNTLBjO5xxuca7bANj9K4uEBvR3UPTzx4IG+8GHfwP00zfEHFk?##\n?@@5vDggvQUwCu2baBCIRyb/m5rouOqiDdjrdi1l/FQoNMqTnLY3UwQKjtyIjDeleH4Cdxw?##\n?@@x+aQzjzr7cSTKSOlajBy6bTz3i7Ws9aOWuutJqzpyUnb5i/J5ERyFn6OwdkVv/CJ6yAz?##\n?@@EMDqokQxBWfMNQVL8WThR3MLDfGnTyHS/uur+hpylnV8eeOoQbq2hdRlGj3daEdXeCbi?##\n?@@rQag1BPHARee8o8TccLf9uYMGvuKZtHtgSYYBcqH4OyceOZegQXoQTrGJ5QPXBItJ4lh?##\n?@@EtEQU105KQDlfw5+BqMiMH83oQRTLiU+Nv/D8o63uf4DI2oaWEkN0KvMk1wz1ndGYRv3?##\n?@@C5WL6RWVpfRUKwx3teg00XkIH5EADOqF4xRPXXvXNoeFCk+zN5yOcEHR2SK36Oi5E0hs?##\n?@@uGVyoVunLZD+RoUQe9mHO1oxzcJMlzZ+7tXwDfpD4RUguMbrsvs+IbYKq7AoYAmPBabB?##\n?@@wbIdvHfEBS/Vp/LrnMxfysBnNytszSHWEghoI1uXrGWEKcpxCFH4YaNsNg02clf09S5L?##\n?@@Jn2OOwojDK3Os0mvY49T8R9bsrayOX6geRiw+BYg3xbvs72LEnG5RTPv5VjNiUnBXG8I?##\n?@@Z6xnq+EkJAvuxzKsEziFf5AIqQA+O0ILYPTGkzbmUVpQhi2bd+1JOub78bbLCJ34sNf/?##\n?@@NPaZEMiXheyYhXL02s+Oj9yGn24J3EZBKTrb1VQP9qrl0cqMPB1Q+8+cYCFt/JF4POgd?##\n?@@7Sxl7PWyc5i+nQ8UAvpG+0nMbVUsEFOdeWYqn8HINv9SGsX3EQrQMIErS17JZz9g3G0J?##\n?@@fnIemwfNnxRYQgncwcfkDVB5wptP7x1YaZ+A8VCqT8la31Gcy6LtlmlxapapaQwPrtph?##\n?@@94IkYC0xZZ4glELmo4GXOkDT7zjHvK9tXfTlop1Dav2y9eyeM0bJgipxs71XjleMTPCD?##\n?@@JGxoiu1u7pX6192QIvi7PRPjVL9SmSYIk6pUAyo2Sec4b19BLzUEh60ZcgzEKOIQeUwH?##\n?@@7Sxl7BkIDyx4uA8nhEiyUsGkpAv89qQchyv7vx30df5bHULWxqILDscy0/Vre1BKr0j2?##\n?@@ziIWOVpoJ5AIqMU3qeVpLUgV+pQqeLhKXzAydoekG37s0cHyBToG66JqsgolHPBGJv4f?##\n?@@82DY/iuOPLH+bEQZ9mNjPAKPAFbxrOrOx3TjhRV3qcSE1WYPA2GIwzyyakOpmywCI0w2?##\n?@@sCDZ3tO7wRXVk7BvqFdrTUhMKYsCxYYqxn3kM3ANlhaRfOCWzUr2l98MYjbZh1EjlnAh?##\n?@@4cWAyPfBfG/2Xdjk4WF29G2vtNrsJeRTNSU+Uq5o9594mX6JeXky9kZjPXxHDaROcKwe?##\n?@@Hjn1eKAM7/JEdXkznD3lyj43UgdvoJjKlnX4VHMfhifFpVv5eIiHdK7eZdku6YmPdnTj?##\n?@@UwDpw7/qkJWqqVdOzA46wYuHF2bdrheJEfuNoYHvy77Vt8Msw0tkiyCSio2/N2fDKDih?##\n?@@9GnrV9aFFfmADpZPKbrmvER77s28W50ctKwFs+m13+PFDY1xZJZELWGvp3FYCAilZ9Av?##\n?@@zRkC4IKwy8SSTXaLLXSuO3uIk02lNegvsu6rVLCKv9WeyNKNIuDylPdHSK1NmvHGrAfa?##\n?@@/r+qyi1reUuEGDfkWwMBGsOD1yVX01bucWag1dIAywuYT2q9CgtvZBQmSIfkmt7y+eOu?##\n?@@L8s6Vq/MREQ08e5ygMb8YdQSkok7/OuhYh1YftBu1q49dODr2/ePTF2w9QaNZF5InoYe?##\n?@@xMxXxaZV1qSJP7P79qfkBZHMhH66lVK1Qiom3Y0TOG1v0MzK38eyx1JrVhU2YMKSZoQ/?##\n?@@Ecn9++8Eh3GJYEXArQqCC2iufOrovY9oYoNPiE9C5LaKVD8ku4K8Qgg7gDm5reRLI4qO?##\n?@@VhojzNOQMoX91ED3zAEDpnTEptUoJFf4z0kLcYrhG8hSZD0us5H+FPRM0U8qnSAdV4TW?##\n?@@K6ju9IjFPsW7TFukeqU2Jn7lMr/YA15xhNnmVo1VzkF3ajOJo3q3KzzmShdvb+wu7INa?##\n?@@GAWDZaJcdxYUm6Wxg0dzML3SSN4qktn/qFb7BtKwQKgmx+9SPGcw+dnrxLt+s+g9qCuO?##\n?@@kRWJKnRyPlWlopQ7epy6WCOPHaj4NbPLQMnWOYp1gv8/G1OfUN+XU47Rni6hdodbjPET?##\n?@@xt19du3TMovlLUUOOrLbU7+UTP7hdQ+nCY7uIFkmFYHlP4Y8Ro0/XAYuNPJ815Mep8Sl?##\n?@@12/BVBTJCZNXKewxNGgb4Tdf3EdlmE/WKNepb1v5KH7fY8FX/hD3HrllnKzV77tUVu5R?##\n?@@bNfHZPCtwr2Rg0vnaTg38i/alGaNnUosY2cPMrL5mSV6xLHAO7WjdAx6mK/sRkdiylYl?##\n?@@IVIvgcnSvoCIdab4N3PNWjMJycLC/FuAEl4h9LDWfpgFiCSfKTNKzr+rRSHUpSvluL/J?##\n?@@di2G2OnewogGAuZU495VGLxBbeezIm07l9/r1Kwle53TWYi/EJLa6g/05c1qaGfjUM83?##\n?@@49aneOq3LWQYRzpUvAioZbHGKzC9H1sO3maZGUxvR56WmnPs2eC7a1HqTej7A/gyO1dx?##\n?@@ADe5HbcsFilxfKMTeCyyCgeBKclXvU9qV2zxzlc6+U4ZtRJnGPDDyI1rCbAwxJKmcNt5?##\n?@@uW2F+RNPgV9k+QMI0WYKtSM/DNUWcHuuam14Ha47laLqShzjn7cRSdocG/OGToIA9vLg?##\n?@@gpRr/aXkhT3P4JPUP2MTHh1LrxDQ6xlNc6fG1MF5go3O86C94WMylDYUK0op/W9TYQpd?##\n?@@J4ahky4J5ZGJC7QtWEDWs0NJ0KDeCEiU2sEDPcHVMgdrAnyBf0D+PDCyBAW95S+gLaeg?##\n?@@LLEBTYv6XwkbhCBWbV0fReSojwnrJETvSW8G8eeQBnw6BNVmhng6YWR5rHMOns2QSMC0?##\n?@@cQImHoS8zEfYLjysV770sdCMSgsgUs6l51+w90UlKMLpTRcRw5Aq9/ZYquOkOQCa3HR2?##\n?@@vpjks32c9eJVlWgofYvd+ZTkIUWj+IQ9yFa7gEhP29wKAfTk65emufLYAdEJdmpEuW37?##\n?@@ywjcMDEVopSwIYjAh3+PYjGwLuSF5T/NUFT2mkWfTR3hsvPGrmuyDT2eCaq1bONl2iuD?##\n?@@dBxfJ11Ct07HOV7FchkTWX2+YEK8IIrmw/+GHZJZQ5/ro+VHSy/UT+lgf7WADU18frU8?##\n?@@7Sxl7GNhPlhUMn5sa04O/NTIfbxs4WsfqRUouSPt8Yl2/ziBjOZEmJ8lVZoeApYZ1Hi+?##\n?@@hre3XqHDAiBZY2WEa0jgEgov1xXedCz34kc7wxkkjlgwcFs8OV9oOvgUJ5hlmvNc575S?##\n?@@T96dYqttB4eGDk1lwSxUDBQURAZe6cu3WQBWU0KmGBLqRrp6QvIxfiSJw2otJEC8Wcuu?##\n?@@eD6siZnBpXmv3W2r/SVgEzGo4sWgC9p/JNkQ1RPCU+Qp2t/keMiYDrNc+EoFXyOYQWeA?##\n?@@IVIvgecshT1QBRFILDszUabUw+NFsLzSKDEllYuMFGRiYPS1+AcW8HEa7ojQ8V3tMGWv?##\n?@@jvxQIUQFWbjju5BsiWgjeYBjUsAai/cZRlhZ7a+7GkxDuQ/ho6Qyp4PuAEPWrMDu5FCd?##\n?@@h7/Ktmc208g634t404aXZCtBtSR9j4xHKmX+B+DCSOcF5XuMY6kFrMrpD+pANbqiJmoa?##\n?@@YHDiQMHzepMpSmL4ZqEohze0YRkjOmjV5020kq8uffZfiTrnX6che5KTtWGwPzZ3EfAB?##\n?@@9XH+rzlNpXlCaFLOzSfB3fvtASYLwwPYxSYyK2kh4G6S4OQSn2WZX2AqAxGjnF2wFxyx?##\n?@@3qtHvyGiWanzxdfJZWolSgLKh6lrP3ShEPf1c3vESqPW0w/tmO7kzKYZG6Vzrw1/YvO1?##\n?@@a8+0DMAi0D3rUTTkwjuRe0x00FYItymNAAVWkJACuN7DFh1DgUxbFfljxN4dpj3ewh5l?##\n?@@SKIX90HfUqvZ//CAckcqaaCuZ1ZA2TXrt9mWJD1wHIBrCuIP1tbPot7UzcLmYpDVXS03?##\n?@@CYRlOP/D9r+l0eD33kfln9UIZ5ep7rLorPgqBo2xFALlK+hivRpQH2zn4q5pTtWSOFnE?##\n?@@BmorL5GpMx94ZqYomF2kkbE0oDEf2/AIbLfJShpikfsSLqIhPBlmVJH0QaKnbVJvBPyE?##\n?@@rxfGhVkw64JRvlgxkVGuL2RdtRhtQx+qG7CgEjPxO4GIB++d/oyJXg+PKt9SrosS7cf6?##\n?@@BFkFfrbkW8jgZOitmVtItpPuh90YIK56ozWFzhquGXQlBTQM+8xuEpDQZAruM5tN0elO?##\n?@@vZDRWq2Fv4F4Ehim0G8K4A6k/13seHsT/ikLSvodJpbyJonVgEdzgBHZXmBI40J1WSGG?##\n?@@UvjWa4xazjF6Xc2ZoWmyESp/QhL92Ldi7O+3XDTWxDjMJ7SOA4EV+PWFjlmyfVjYDGSe?##\n?@@I2RVMTCg6x+r+Ao953We79o19d8UbiWTf1/M94lCe9+XSbHBFOo/qE6FzzRchzfb+cLF?##\n?@@8Eaf9RJpAcj7gCrApZFtACrMVu6ZzjKTM/I62DekAgDR3HZX7L5eVXCjyj3vLJ1G+OEk?##\n?@@WTRc1cxeqYJ/0frSroZH15BxyCY4VD/FLJX1PBFllu3j8cG+V1NvHSTdxPgJ1YVSrptx?##\n?@@/r+qyq70MEost0/rAnVoZpSDvU8rDBhsW24Ne3fKrfY7Hk4hGNTe0J6QNrzGO60JZjff?##\n?@@K6ju9LM90kn2Gm61LGmgfiWQuUI9HBYocSsuumv21YssW1oPIUJBsvD1z7vPddxNMwdH?##\n?@@JGxoijtcAA817Cpg7iZwoiyCG0vJ34NnM5le76reY12x91jIucipbuJA/Mg/8VcB4jHO?##\n?@@6QoZi3n5aLtE+vjLJ+LZfo51oKzZtnNtGh5lZVvKgMxis/dLSJjgCo8IF2vajlrLT17j?##\n?@@MuVzX8GaUPOZPpPp0vrT/XbGw16OMKVkTY5bgsSgHgv4NBbQ6OnykWY2bPEpy5wX1eT6?##\n?@@25IOtfs8vHBH9q/UuxD7wep6Ne+e2BWtD1zjRxjPnybBBJcoTTteBrprRshjYXF55j47?##\n?@@4L1tb/O0ohyKr8J76VKYehoWXqMbCOa02YrpdodoYvfZbTSuIsSiQE7IDhwcixEFOAsA?##\n?@@yfe2fyq7onm7HzmC5hT7CcI4KqCg1sYS9NxmL5h4dOplRUy7ZqTlFFGH+eFljt7alboq?##\n?@@Co14kAKjQNJ7nOUxz3zg4ncpjyQAGykgs6dsmDopL97rDu2yzKmOFHJYGfAgIWErmXoN?##\n?@@b/EAbrB9ql+fRvEsFHfC589d60whCRVPj4Hvs4jpt2edv9XYJjgLsRxNHZHMz6DnSHph?##\n?@@fGH46j+d4YuJbTGPetKqR8ey5lW9q/5GU+Q7nlGJRv/88ODGK5VCXfXgKlbl8TZEFDVR?##\n?@@Ecn9+0gsInJPGMSCwkUqzXWlj/4NOivoZfYkmWK8A73GyizFNidX4pIDzpl3k5WV83G/?##\n?@@WjxvLheFtwINyKmQtEMcDoCr+JvMIyggvwaOq7cejdFCLeHKG1YO4MChNYpFTDqLMre3?##\n?@@q/V5JPONNFuNBkTNJ+n+uERByeg5gtG8tjHlHHeWEgR1Z2M6rXjbI1HvNME8//lm3vDo?##\n?@@fGH46jZ2gyMtUOGcYpf/+d7G84aRpUst1lTbnA8O0IqrGzyRXcNfOnIpzUn05pcIzfKX?##\n?@@yfe2f1oquyox0NKTrLaoNNal0dFmVpvWrKEguEC+xIK2Ml35ImQFsh/YrlNh3PjZxLI6?##\n?@@fnIemza/m9Vs/y1NcLK5tJ3uFwHjI6lsC46h+/TshNb4J/D27UFmgCKEY5vCxVrNPbq0?##\n?@@D7jXSolN1PUGW0G7utaFRhcYeWIzO8IF1POTaIGixDFuVpQwfwr7QS/ou3Y0nYdGj/zt?##\n?@@5N+60QUOMOQ1MgZFIfIJpPMUHkfRQrBPJFUTVwkH7SpXPttxp04bp4tp0/M1QODSQWRf?##\n?@@gYxYpLUBc0PSpSVU++zAI6oQ7ZE/wX6tBIBem8iM/Bz/QAMEEMUUovwIQFPxhWpxFkKn?##\n?@@jvxQIS5Beq5rrZL5/X+hNkA7iNYsLkUGGPXnaIFizwGESxcr0oSlFUqkdXsOEBxOyk+p?##\n?@@C5WL6UfOWzRYU0DAI+DtYYDDIpqXWt4SwEuD/bNo22FUUal8oWlSxGP5GlQ87/fcDT6l?##\n?@@FOM3BDDiS1Nna8lUtx21DXCnZ6zWfMw/cJBU8gPw+NBkVFk1cXkCcIEZZhWTF6nTTgtU?##\n?@@IVIvgX23MlZeGMWsyJxw/7GW6fw/VH/SgMxtWopv4XocrgjADUVLUenK7p2/IuKAqSMM?##\n?@@ygDJ10b+V5ei7MwmdUIrQR1W2pVlmqQH5EqArpV8m5Z1WthsQWwwQ+YU7++/novkbTAX?##\n?@@X2fO6K46SZER6t55QzSIV4kozLS2UugiMTE7xgQimk24mYCbgnXqb7PYsI/oCrPQj5sC?##\n?@@8Eaf9aW0iyJx0g0cH/iQu+sLlpQz0WQKFgnGDdldOAQt30uzF/O3h9wuAjhfUTcNm17j?##\n?@@SaoqUJFbmidfNVKikzShs3U1bjZ2y0eWaia6OWiXIsmeKM99aDUOYiOtsAHdF+DrvF+a?##\n?@@itkDwAWYrTsS8PKjnbLSWRs6VKzNrKGBZGRJPP0d8qWIdn7Mufd6OCjb6P77pwhDSoKF?##\n?@@v6H3C1Cs8HtiGBY+o2EemKn8O2GZC/w/lEbwVKlBd5lJErD22v/m+ijE6KZw+nl+d2Do?##\n?@@6AEGMraQ+Qp/+j3iN+wfwDTCnX2cK+7Gy1MFLEp0CwB8zwDemHfKtsokGWoNM7ScD99w?##\n?@@WTRc1fqJpnzOv+Hqe7rCr8YrvWJ1s/66aMfDJ7t/zbt+8ujiX9tU5cfME52vejFCphhU?##\n?@@tlRL8FMMT+DBRUv8UXQNcNjxVpUYx9R3paUax57AL6pCqzPqPVQndDNuPCvQhD6tKEZq?##\n?@@zyspkVClR1KvpeMZViHSvOA2o39wSteUyORY3tQ7IEb5fq14tv0zCjtQPS1mUJeEl9Xf?##\n?@@9GnrV3GBAQMNAb4Tplqutpz1W2V6zciZvMir9H318x5Qv/rJMjsSdAzRVo52beNHOwjx?##\n?@@mVoi7T6aYGLuX6/T3jd8w/s3l8VO9SExlm2H9yK8vziGcgdXilXdoI4wF2K5Ncyl2xeM?##\n?@@itkDwHxJ2CS10G0D6AsHkFC0e5fLH3XxRvCoFpNTh3fpVmYNYTrzIsohoQjL+atBSaPk?##\n?@@g51+VV5dRNwk+2ynNSAd7/i9W7HsyJ6h1Ac8FXb1OFDKmPXp2VHgXvkCxBqD9VmvI1Y6?##\n?@@9GnrVxz9v6HcyFA/2RlzMlgRLKeKb6izQpr43CiQ20kNFGYcx/U/sNAUtG+vfaDYhjtQ?##\n?@@eUe/4dKm+JG+XcWdB08KxodXy9EJ0ODuCL6uYcM7wNsxokY8Vg6dEtDw1fdpkMA9drAW?##\n?@@ygDJ1/Q7dcC4OymarNB6fsMX6WcM60qyupMnBy7LYN0xK12WXZr02bFWzTz9VS8SlHXM?##\n?@@J4ahkzURTval5Mz6lczDJ5ro/qprJQYFyl1kvmo+P8A/0EvPx8jNP+3Xcy2/wMSBiCBj?##\n?@@xMxXxaoYrFioyyKZND2rWolxLN2uflBijsycL5G7f/8HPxNJFl9Lsj+E+qx0jAWdKPdZ?##\n?@@8U+yTjKtYDAgzD1Rv2dYd0UBjlI3ALL3zR8x6yxSqf//PFYZNcLGB6DXFBZhlxb1Mr/u?##\n?@@WjxvLr5jM+R8ARI2SftD8srN/gQyI19I48BHNrYFyCgCLlxkBYBgySgro5KSqZen3LF/?##\n?@@kyev2yEmJDyTxIFDpCWZKi3LcPE9sFBnEGPUvHn9d6tHeO7Tu2AfvqOrfXUrQPSTs/dJ?##\n?@@vIe+AtjCz7T1edAkVYCqxp9mW+X+7HP0dcbAsKyJaYqWyKF3Xz0n9WXDO89jnLcblQI+?##\n?@@GQ6Wvv4DAycrXWiF7k3oPaJgf6NTDdjs5PbvfQvZKFk6a1Ua9nKTgE3W6pqUQVGAt3QC?##\n?@@Dq/E8nojSFHFtMG+EMv4sz5GU9AHwsyzGBYxuu1tCn5PPiO6g8bG3ulAAY8uKBPzen8P?##\n?@@UwDpwzbf+7LgWop2swItn0/eI5JkouevIdCCkk42uc+A1Jy9uZv0DO6EK/+oRlcmpVM9?##\n?@@xMxXxe9fMcMTzcuJOJ3y8dNL4M5gGcCtLYM25gA2FoXjbsoenKgywrBTvK8iybQFpxpc?##\n?@@+ZRLEckgqpC4zCvmRgydukJik1Aq9Ku5wxpbYmnlhDyD+mBMw2roIoN1SyTy8iEWjawV?##\n?@@elDSOg5IeDlB4fAxIoSovL3WU71ASdaCPELM3IjGs2vQFkxXvehjoHoLcrXQDL+PYWYi?##\n?@@g51+VUEU421MSYx1z3Qmt8b2TgkS7vVJw5GNAFZPvHKxIU5NRdMYuME6v6YWeRfHv7X6?##\n?@@GAWDZR19HzjNm3AT0ctyvaozHY5G1PONeqcK3j+KicprMDNnRaTXGGW8aLWlGPgh+QUu?##\n?@@vZDRWmzMJhnYWxGmhQy66aaWIqVc1B7llpoziOwtUk3Uow8zccQYK8cdJUxWRhzFN3+0?##\n?@@GhapFgqYYrKE0O1cCyMhjjb78Xoln2cU3nepb3gfi/tuhAm2Fz0reJBYtrbGmT9EXbxD?##\n?@@kyev201WfpakzBYn3oeYQIFPlm0+4OETk6hxOosfYTbPmnh4COOw4eB9H5lpJs7K2oIa?##\n?@@4L1tb528aTkVpHcLTkXUEd4LOz/oron9nOtFgGyxJyj9Rr4lfw7jytNKpFVWTJq6/jzJ?##\n?@@FetKXCZblPzzWBBbn7Y2SHfyxHoeAZg4aQ8nCNjYGX0FnjiFwAKpphz4vsL+goDW9qCV?##\n?@@9noRB0P43XX3ulpX9xXeXrVhs5KISwIlcxpxMtPSpjjehepnOrE1QSw7cekdzItyL0DL?##\n?@@Q3e4PYdoClZdAPVPedMRHgGWetjZq/bx9K72WRif2D/BxyzrDNa8ZZEBA6BUzk1CZWha?##\n?@@OBjmcZs9+58MYaDImBVoeUY4EK1crD3h70ABemnTfEbXOrdF/aYq99dpgz03Nfk80r1s?##\n?@@PUNFKyJ3KfEYL0KXrtMcaD6F43G16Cyf+1zYotgvd5YqARWSxbJz1zKVyDISCfXet62v?##\n?@@1meu/JLMKwG9PD5USDA0oqZgIaLttZkUtrGlO3xZy8xHoO1z/dYYwGd+fondmvFSvul1?##\n?@@R5kEnxDFLKbyt3/HuWq+NQ2QPmNnwmXmrRpV1vLAaVe7ikosexeY910qDs5+aanKJvOS?##\n?@@WCtJfQ/ktQyqtFt/loL4GK25jxOgViHCQ8Pm2fahZQrokteA2kFm9noLdx5e6KdtfG2/?##\n?@@+ZRLETEGLX+4JGE/GGldD1dwHTD6aUmmLh2nvs0Dfw6cH0UupPON/+neWwRReKMA27sq?##\n?@@ziIWOfdakwhy7sFaiSuOz2pgrUPxXCoF3E9iS0HCE5yR65SWh7oaY3OdSOW2L+5YEtv3?##\n?@@p9MtwrX6vbosaWyoZswsT7wf8XLn3RGcr+IR0jhmRDnfSxmL21cmAZDJ5QHoI3iiooNw?##\n?@@OBjmcVNIBv6Zk0tucqmFMLk4lKVtHNLXy3/jE3ebcEaGPMQ4lCgJJVXkwg3amBBbdz3v?##\n?@@LboUpb7eMc4J/ceVhsg7sU329WlFGexavRgRUmrBZfniV5KWs62AEv+pP2vZVW2H8cQi?##\n?@@tlRL8FlrE30FZGA68Mz00xySvadpwRdNPjOI7QkujuQrzQENEcfMdp2u6BkxpgdvBzVd?##\n?@@82DY/hU13k+3sFyy66bP0WmGnDlbKRhXP6RuUnb/q/VQHrnFcuA41B0GW+I48GUWVEwm?##\n?@@jOoqcNbwE59cX+JvZ5D6rhENOr5MeLFQ8uAuvxBKm1OCMoD7qcnZAHsNKD+Zb8jMWVub?##\n?@@5ejNKVR+bisrD8d20xtNiAjHLUIg4umeeHYB03CVeQuwzQnNCPPqYxXX9FewimT4T9eV?##\n?@@tlRL8GafT0+GHtuJIiWOyMlJk198pKI5wvJLyWzlW3A87+DGJwcuA7xT0E3ZJBZlIQi+?##\n?@@E9ojrHuPU9AyXL5pCG4uXS3rJRgaUMjBvAkvFiPwrZShWUppTJ6dCyJtWsR2zgeM2KAe?##\n?@@wKoKZHQo4Ccvke27mBASvlqDl01TQwAqRn4mZ4zLLAyEKZQYr5KucCAmq3dQsSuEaqtH?##\n?@@4cWAyCcOyKTJcm/as2Z1he44HAzyC1t1/R/9eJo1OoA+lrG9kQnh3/sJmQ9VMtqil0Dp?##\n?@@6hMs475gaxSa3SSxazK7Rk17qvNj1ScShmB9yKoKgXUMK9Jg6y9P4TlwydkaQ8BruyOF?##\n?@@C5WL6YFFidpTbI06ZUJjj1XFmsGKwc59/sURNSDZmI/kBLVisLaBvelRPGG2+2RKXaWm?##\n?@@ADe5HXPcamgZYBqrDfNts132Gi3nHAT4F5qblksr1ucWIUAG4J3ohXjLDQ0Xj5B2JWZD?##\n?@@1V6bo/7vlnKVST8P1RcwRrfY7zM50PlzBrz+wSbG5PPQxFsaijv6bZHYCjHeOcHiojo+?##\n?@@itkDwE4LVnBZRbcuxiJD/utnl0NI1ZxJziv5GvlC9LSHiAqFUpWOI2sc4KtQQpxfVDiT?##\n?@@12/BVFhifY8o67svt3Flu4smiLg6j2osjfmRI1MkAlt8KbdFoxjkgtLsDG52TSxhzmfb?##\n?@@mFIPldJ4VQd3r/Iur8Q3U5sHXlqiRgmaJAEW05FWYdSRYADJws3lRs/fVWFgzPBbBl3R?##\n?@@yfe2f/xohkVZTy3vM2NapflBz2XqzXekEcQMRSb0hS1Oc31uhVh7gHRHELxGaa3nNOy5?##\n?@@jvxQIX6rqWz2HXMhumaamQmZuZz/njdifsg6IF2UhA3U5RdDwl1Lkfflso4NNGo1izyK?##\n?@@v6H3C+vfdlhq5Mv5EcfYBJZKbUkG1JHNP7Y2DJRXfsIzEgfDpx6lGGH4SgSoW30CMbpC?##\n?@@KI+069J8CEORnAZdjGkyRCxc1Fp3iAyIGoUlBWbGQzgOMp/MFaVLJNQopmmKTo8cAH91?##\n?@@Tc13sfXDNF/YrjCvdZ6LXhg8q8j0XQ2nGwmXELaRsv7jO9KptmP0X0xwh54oCjReWKTQ?##\n?@@Dq/E8mvqIC5k7U6xiBC+o2coI2BLmhHHPiCGERHK0qnYWHK7Ey16kOvF9Tq2a4MCmycC?##\n?@@M+2Gtzr5llniKjRUY3zbJxMv77sl/rOZXFhYSquxQpXYs86maJmbqaDaZoyqThzItf07?##\n?@@dBxfJ24d7wWylQgWAIFPcyG/aQNC5Ae+W9K+Gdg09M2tXLVd4gucG7Htqgwj7E648s+q?##\n?@@SaoqUL6RxqrACDsNfbZpdqCBlS+UqxcNimrR7XKvb1R8j+wscaDJB7QLesnOsUAXeiPm?##\n?@@rg+zLaM++x56DoSH+43yjAyNSTaVCBQiQz3+Gb6bhpAGJ2iqSbNsZiTI+dTsCxvvkDY3?##\n?@@jwRjeUIa8wgbq6VVImZ0wKr9uBnjl6v36jziiiqBnJNgCnmeJBHcXHfIXZKIU5AGzgbp?##\n?@@mFIPlYTcM550ddCSqFf2PK0x4aDWsSsZTfFQvh3T5JDkPF7151eGwnXc/428CO6n1mdf?##\n?@@wbIdvBDNNY83pzib9ibqO5urP5CnOoC1tSc3wksN5FI8ksgJBCvc2+RQnKIJ0lyT0r5/?##\n?@@YoEI8QMwMRRT64IqyFIQxluCjstyYlPNEUu46u2YKXrJTAiWyyqSNrKYneKDrDxmTAO6?##\n?@@I2RVMW4bzqNtqqJgz6uuFx86NjKevAk3GNx8SnIoXeswF/23qAK1bJgpMETc6ncs2L37?##\n?@@zBHviP8oCah3o3pgRby8ilPoekhbRW66KvGg4ultSsm9RSEo8iayvIarO3cS63iqOcfW?##\n?@@sSnsNlim0uGwkEKN5YTvweWfFG30MGUIEMkrcEBXOfalgmruDXgkkBfdeIENtnt0hrvt?##\n?@@rg+zLT+MZKFEh84LnmYyQUSXiBNWQQ71MSL87ILwCUXRaMcjDBct+4t9J0flsMJnZ9/W?##\n?@@v6H3CyyI1QVdrHlRGvylueVo6PR4i2aUnRSVAuHo7niToD5BoTlIskm4IgpN/ATMEAyb?##\n?@@CHtR4F/QICC2YTl+EOnjYNsqASnUfyhDHwvHVNJkBiLQD8dmzOcQRoHOWstKLBCWJ6RV?##\n?@@YXn1mHPIi5mHqA9RGAnlZrx/sRPGZPPu3jZSZ6lSE/h59Gkn7YfeZkkqaz97oBU5LYPf?##\n?@@+pxeaas2bOzdfkgTD593lmtEdEPhOkpyNZF+6u8P2spaxhUYg5sLp7SQRhFekn/5fhax?##\n?@@K6ju9FeufsX5LH3L3OzA6Ag/1oZxUkO1hG2K6kq8v/kcN7Nn8iL3i010Slj79hgi+Z/E?##\n?@@ZJIuoi8ipQHQnCTXUiyqou9d4zL0QX4pd4hyv7cTweR2aTNi7UssUGMtat3kZI0s51sJ?##\n?@@pcEHEmq4TOGvo98Q5ioE24yGECCcLtVu56nLNlW0qfCoV7uCBOAfbh+t7nzEFJY1xfeS?##\n?@@Qm6l5WyUh68/mhkJ28i7uBPW73+o23BDrjdulzvTlkX0D2Ou5lhFUt2aPffMtTsXtYpl?##\n?@@e1jlkiZUSCrL0ygIMznhOtAfgyaCt/PcxSNt9IcHxpYNoKZYN8xDMMNbR8bq13TGcJkw?##\n?@@hKaRrQRHER4xyqkr1khR8DRfdbc6L1M+cpOpkSOPYTRAw1SvL4n8E38FpNmEnKX6IxAp?##\n?@@Ecn9+1yVPdLMkyak0gk6l99Q05qQlaRe10m4kh06g6bl8wMIJgWGY/F0cn4vJ4o19NzL?##\n?@@asagtEJ5vpWYyIF0mFXKPXvW1IkHccU/ILW2TIyPTA8HUv73ONvEj0+Uc4SjjOtZrHzp?##\n?@@I2RVMdpdhKnRSN0owUl7rU9ea44ar7ZdS/MDLjgzUPjrnZVsNOoynZSlyup6fYXlCC68?##\n?@@XE6V3w7UzLOcNECeF/7TiIszDttUgnExPuVw3L+wHda1PiQA4HQBducjdvHm+q6hu17/?##\n?@@vZDRWqKltDtMjz/uucYlS/5YU/+pvRycSD13hTWVA8kON8UFLCDo4q83v3iIGSEwoXsH?##\n?@@RpDxRgAwWFHlW/CfYsNe0Jpb7Z4hmCEzgn6r9n93p/jENJsxkc2zsK2+WUBjZs/fKC+v?##\n?@@rxfGhb6y0Z2CdohBA+FNYqhpUZAvW1h/7IkIaT32tPT/qUOUx/vG6TcqYDWDtDl3eOSK?##\n?@@1FaIS8KamxrutBAdt4VZc5asl8CcFoGdGd/zxl+oMfNOFBDakIQo2xuEFxVGNpN2pCcW?##\n?@@sSnsNvAxen+peaNzBWF7Ty6//v7sUY0slAr1vzP5PGa4vTbmZfu2H/7ptjq2kIwt3q2Q?##\n?@@ziIWOX36YMOYKPqfZJ3kWmpLARlz+gvMea+16AxNiyT9F+PVB1SRSrzVxt6rCCHdzisQ?##\n?@@OzIfek0IyhmXJHFzVS9i5qcXKAwgOSwYl4MFnoEE7Ym6JC1MhtFo4kWpNVviWgen9n+b?##\n?@@jOoqcLuMgCRAENossnLGM04GuK6kMrihEQ/qZeUdHFyUtwWN0sx2/KQOtFj6EDGIoxBV?##\n?@@fWkLQ7xgCn7/XfD2CdzyXwkaKo4ZsfTRWMNwMcThflu6/3OmtiaoPF+GTFnavZio64tk?##\n?@@tlRL8CqAqyFbXueFea4sar5wAcFz+BBpbxjIYtwbWKqWId8FQpmMc3Vljb6o6aInwFGx?##\n?@@/8e9I0NyCbXF75fIfe20x3U13tHL/KnDQF0oMxlmDcF5AYqyHdHkuEXbFtfll5s4zgGP?##\n?@@5N+60TgyB0hFpdu8KT+JdxcS6TDTnNi4aPp+pKRSlcEpVemSEPM3wZTGALUNHpuSsUBk?##\n?@@beDavZwr9FnlAkA9Z3t8PE9AbPRAqrUurwF+rq4RdQN8g+TGjM833W8Bl65ziLKrK8d/?##\n?@@asagtFyiFIu8WfkqykWmFA9RcUVRgZPCh5SEZc1eD7HcclYvf1duIHZHpKUthBuX/V0J?##\n?@@jwRjeTsgY5RZHZUPkh1lYGT22EOvXI8AxaWhzSX7K+dVKpjf6uTGDJ6nTh/7ug8W2c6Y?##\n?@@JGxoih/E2+Rmwknu6zynibdnCKIa2tUFlxiOdC34Zgo1yCck/U2TO227f/QMuZIZ4ryZ?##\n?@@vZDRWiRBvapIUQvxmS+d04cDssyzEjjX0DTjb3eBt4UZBytpVfuxtm66PKJ9Pofj6Y3X?##\n?@@elDSOp16wFvZgDBs9eSTGQYp+mvAt64yXvqDR+uyTbKJLJnAjHZMPOpcLHAcEcgs87pO?##\n?@@A1DyJkHdfhTVTyxscNO7AhHN6yOwt12v5xi8A+nq08K5H2PZOeZQp0Ikje3EfvQP0Ps0?##\n?@@WCtJfQsCRdE2g3dYVfDyyB3+2bKD4qk4A8S97FMf1y0q/AKUM/wBdIK6gELkYLosiHDs?##\n?@@lTjVjHX1YkkBvfJkIShTqqbqmHaLONn1kTxvgwT2gIZtaxA9fQJEzw/bdN8wrtN4fBKr?##\n?@@ziIWOS2w6bwUlJaTSySRcB6nEdJMgAACEZecPidrmE/9jz1lQupXv36p0v6UOamILohA?##\n?@@Y4obSQz34axbUdkUZDr77yhuD/NKsquDsTuJ1NP8hMgPYeeqBQLgjYRyOTRrTossf8qo?##\n?@@QF1/NGQaO54xvLG1P9uaRR3fI5gD4NKP2hCsOBrUFxlCyXOblRpMQo8ZaeHCqI1MDSaS?##\n?@@Ecn9+2CuuEl6U9Tgw+9MMvQURRp71hL5iTcER+74HuO1lM2p3fGsEtsUOcu0b/VmzRD8?##\n?@@BmorL03V2X5n45FWCo0jcrlVtHKoCUML18Q/2xikI8nIEWxE/ibL71LPbDl/lmfmrN1E?##\n?@@o7DhYYX6FVw4IftPDFG9b46Fw9cSaZj56OasvJR1i/or4u1yn71u4xXbMrUd5C7xhu/W?##\n?@@LLEBTR08AlGYNSQGIF2mQZqnDIUJZgwpUIdeTYPoEScAhYHEYLOa2PAPIrYplLkGcI3i?##\n?@@BWIY1k+rJhlqCIqKLY5Rxcb6R8yPtSjq+QFHXLrUdCafY4zMvoe8BWtkx96mN3aTLhF5?##\n?@@5vDggiTSIl32O6F2DmzWeQyNjW+rQ+HcW4rSoafBoPXS83w/q0nNyITTFWSAYBw3gjLD?##\n?@@q/V5JI99v1QeTUQn6lCNSUfISAV97LztAF3LiltNlLfjXXNC71UoR0zSCqlNK5GsQJUd?##\n?@@iMjdDwx9+eDeM5K6movFUVomiLW41T1smhe4gjvuuHJKORdO13t5Lv8/j68FyIS8qCTI?##\n?@@zRkC4DF1lf7r8VxX3ghg3t7+71tolxSfPi53pN8O0DUaKhRLsZPXUCvOzYpeevlbjCDP?##\n?@@7jV5ROLQdN06MCqHgPDOeCnWj23UvG9GI6sixKOxS5Co2WNWRubBhTcv/vzjEC6jftK0?##\n?@@UwDpw/V9ZXWIirJK4zItbZVkamO1LL83frbPs36aqCA1+dU/8rzhGr1u194A754GrcT1?##\n?@@5N+60VNss5R9xd6S678hWWTQ54N/pKOoHpxgZFwZrq8rIQxhdDv7sRTLbkif0Lmyxvcx?##\n?@@gYxYpGnGBjf3Nk/0zVFsVijW0AfxN92D/jriMMqElbXVd9eE9WSzO+4MTwF5GNpNqb/t?##\n?@@8lfFpsB/bqdRACQtWAgj8qEJdTG0lAMsGnY63oUvDy0unKjtRW8dw/z7JffzcXNUIcdc?##\n?@@J4ahkwPFgN0+ma2FkjgCn6rGGCO6AV+tGrhHv2yGwf3H2x1hChTQ5F7HC2ysHydyA4JZ?##\n?@@KI+06+3agDT14manGXFtxGXEIagB/ynWxKrFcBeZViH3btQWWh3d7VRbzFvzfkiJeSCM?##\n?@@YXn1mK2AYGbWlFAMxxa9sRz7Lb9GjiHg1lrgKvPoSzH4gScms5GOrmDoaHJIw1Hg470H?##\n?@@hre3Xo9VPr/RgZ/U2CQcBu8DJEhNO2MrWHJZHaFD3nJAgi3+2x3ufw33Sm8L4zZT5f6I?##\n?@@p9MtwtaCRNe8iV/nrm2BVRyYpkYGBgt5Z2yx6ZI46JB4vLVuQlJ/lzkGyl5S1sUEaT/s?##\n?@@kA120oFJDlxqSlezysMuXvRWPFFEG7X035Mp3VNdgbbIio3wYBilq6pEI44pZGyqXj4y?##\n?@@xdVqHawYslrlE7mQLL2nLj4dGHF+cFnOjyHuHHiq+LHU8Ybk51VNcjyn0WZ6oy7CD4Q5?##\n?@@itkDwOK1vc7nTZpCNVLcji2HIlAfynnxpipltEOhc0WliRv8Q/LI9RCGS+YH0aJ6zlBr?##\n?@@Q3e4PabWoxMV8x0zLzwG/p2s1B+ugr0y0gKv5izVsawdZU7MTUnSs1bZhdMkYbCcLW+z?##\n?@@qNtAG19iGgc9t8cR2d55em12lhTFQ+l2AeLu5Eoq+YZ0tfk/XYy1gs9iDdpmpjFYTVJR?##\n?@@lTjVjIMvl9ZghiOA3/pnZI/lDcAh69ai+KYkk2QSy7kG/2ZlTatZd5omj7QhmlXGlfLp?##\n?@@oqjOCJXTDpfepCvlDMg7b+01qSdmc7Mn6Bgn1WJBg/k7BxqaGv51cZQoYyez5C9XrXFa?##\n?@@VyM2JfVqBk5H5UfrlzyRBQIzzj3PfJC+r3Arzif/4O7Ck9ocYAroXvzYhl9ZsUOsmBH1?##\n?@@jOoqcEfAQcmpkFcC6oBx6X+xKKcz5frXegFcY11wRRdvlskvAv44MpR+jTxfczvmxo9X?##\n?@@DaaxmbAe5eAyaHzN3ga4G/TUE2pCwUUvb2trPo3Th2R1cUcoA6S4VEBM7jNwEQgdDphp?##\n?@@+pxeaV3806+clsVMMhMU4usmOClTwd72o9VKY6VzP9swwJ5QUmT9RQxUqszFkeqNOMP/?##\n?@@l0n8PB95TlizNGiDVAlyzxeb2/AZ9T5FMYFWvppiM3HUrC/zFcU8Wrtq2nJQ1f3UEltW?##\n?@@EMDqojRr9WCONOnoxdyuHVmO8VXgBBibluljStqIHff8BtbdifmfgsYySmZNjnkAXKW3?##\n?@@VREQdFJrGdvJTu7+X7BRfSQPRLIReAMfhu4LhoPfqwf8y4HncwXHo6HycCKFDpMJi1DH?##\n?@@Qm6l5YYsuxdiFTw5pQhhVWsEl50ZEjQPLnEwpSxT4zjRoPfxfR86hBa6qiBsomGysm52?##\n?@@b/EAbiH8rrBc/38KRTuUiXdU/TZKVN9BftwuBrpCUHuQ8AMps3gY+DTlIG1KshwuAevT?##\n?@@LLEBTRvhTiZyStNeyl0kTOfrU4bF9rfiFMl4VcO0hjVWObqIhuoyT7so/SfpQ1nfZ5fx?##\n?@@idHwZ/NWJHOraVNeuROpO71yOfgWuAq0fhSthb44AxSN5ULUy3kb7uXaswRNzmtDe4hg?##\n?@@UvjWa9KUfSnpPYlWdk5r1fsRpf6lzlHnaaMKnYFDbmpYaCCwjnLjlX3+yj2i9PSBHOCs?##\n?@@C5WL6TnWwpYKMJQnRdqAF4I0cvfG/1M+1/acYO8uKqZA0bb0jor0Sd1SDBK3ZzxLZr7/?##\n?@@+Is3uOfkktWSXYaJrTMd5INQYYqEdNPURDa+hEmUyjFddN4y9vv5adWgKHHlEPNMJBc4?##\n?@@fWkLQ1Zl0C21hAoc8loo3WzOArdL3SjgNz6IQc2XMUtq1We7T9O4dCGe22DuQ3vQGe/N?##\n?@@tlRL8DMRAyzf4gMpK19WBM8VZ3X2tsMBcOZXnS3cmIEk5W9lGdDX18DhjZ7/3Oaqlmqv?##\n?@@t1xeSHnB182HzO1OWGwpmiCm3BM6m2ubhMbYytiY9xDfQiS2FuFeiuovJSpGRYQCDUD4?##\n?@@fGH46oPzCIpRIBV49fMREzCyXhnTxjKa6rEWCSsZECkrDXdoSERZSqNAIdbGEPXYtR54?##\n?@@8U+yTppNOANlTAbx2s9NMamhOy91VlB/oFW9XDQLwqxm7CmCbINu/F0DcqC0L4ay7Pc/?##\n?@@Jn2OO747XbcV5oGDVXtbsBITp/oQkTmccJeyOmwVnqwAWaJ42dLN2QCtpg7tEDh/fm2S?##\n?@@rxfGhbBCjQYqeOXOeHEoDGcMzXjgkTe0oODKW8ndhOM2UvACEXvCdme+/6UqcNomndob?##\n?@@5N+60UoQ1+taPy/188+FLhWwTPJsWeBtezd1hS6IvCZpGBV++CpOJZOEsBkfWkcRTSjP?##\n?@@Nf6taMwh8glLZqghAjHEsiy/alnQx2u9O4B6j2QjhuRLcyM/d0aOe8qKFJQ5amia1zla?##\n?@@PkxYgyyhkZ9Cdqa0FhEWa1wm5MtogrTmcENT8J3G1w/1A8n4CsySFjGnkYSyJnktqvsa?##\n?@@Gx+8bx9ShaBeJDTzZwGE6QAdBudnmMBgb7VdvGIpFvxLXp4Odxc4eULkvs9b3Qg0Qp3o?##\n?@@RH/LlsVlx+xBeSFXueNRwwx2mIwC82JscreKb8I1MSMu5P1sJ7rHN1ANGBCLZE2JLggH?##\n?@@Ue/DEkKWpZ7M+wwFSNNh7kZQL+RZnIWHVta4qjsu1R0G2Hvhs3vXDH+5sfSyY4vNdOgw?##\n?@@kh6cg4DDvks1EF/4qPKbS1Mop4kbzDYTtMI0OLVr8glEzbtiUb26wJ+6hhl3o7lHltnu?##\n?@@F/xwDVsMqhjxNM0SbSZlGdS2kTwiL8175n6lnLsYwOgYWE6Ovnn2T5BJFeICCdXWAkaf?##\n?@@EMDqovJioFM4W1mmV3n9wZK7agLySxLwxseroOLxBxQw3Ld+fkI5gZxijw0DbTml3sGL?##\n?@@OSH5yj1qJp6vjggCtD7PN1SNZnWWm30L817FrWYesubFLKYHCnwZykZuIx4CwfZykzvX?##\n?@@OikMIrVbKgKGvwEmiizSTR2Blpf/oVR5Y2VpVqVLXnLbIZ1aDTXQ92tzDAHzBtIUPozz?##\n?@@25IOtVRHVWufuwO6i6UVyOUaupqzCGRhcAGQRLbb31Dlc82pR6NDkeLde8+SrGfOUjpR?##\n?@@cPoTxpb9FuHjd1tuWuTsW8/tw/IZb9PwWdSlMwS+n1fGDERXb5ZdEQcXftcBNC597Mf5?##\n?@@1V6bo122aqbitSoLNYSnOIk21SBem2HfxE3YCYApYbh9sY6ErldjNlcZzdtei/nNFG7y?##\n?@@PkxYg2eMFmUmBwF9+VftWN7Wh+GzUOClXs/2c8mAEIGek9DmoaDe2hPyT/GTBHPOVeo7?##\n?@@X2fO6LJALCT5h28Qpp6QOGhsWGVg9+/TJyr31bbhMbEGZIepk4raxlns3z+Ut30sCJJx?##\n?@@5N+60aPIQQxf9ebqXDlh1F17zZJIJ5Un8s1ZgFn8kuLdlXMlA4O5BxgsitpHI71BUSai?##\n?@@YXn1mP26bzBOxbbJZ7/fzWM8y60oBxORZbeVbWqb89M4SgZQq0saIpUyw8+Uy5M7MfgI?##\n?@@LsIn/tUhUidmQc/ef8TJWqBxi992T6Mx8E+NIAspB49rN1kF3EjeaqOstmSb/FVzY47n?##\n?@@u3+rqjVfqLQDbcle0a/lt4anY4eu7uUcKOSWIOSOpbmF0TeGGh3NgX3zA5O2qES1jOjU?##\n?@@pLn0uSnXXdPeOtitFIH/7QIAjjoO9KDUZWoVO0Kxzpwz+ILz8XlT4eBZ7MNClkCrUk7w?##\n?@@BWIY1lQ90tNmwQMScOWRxpMwxPs8uMNLT40dNZzK7YV2yKCL64npT3hYUtM6tEVv9vgl?##\n?@@VhojzCorjV9jVwr0YTBfsjXSBPJVL4uz14RXaHnof0rRW34iQqX9Rulu93jVWuEidU1f?##\n?@@kyev2ys72Y9pGci9nW5kOq/1YCg5xbDU+pytCOnZdYoV14p3JVj9MNfAh7+Jj9MfGSTf?##\n?@@RH/Lligdp15G6C+mlf8cgljXiU5hpUPBhYIckbdVfOp0R1XwnGGDYyphw/zbG6bFaLHk?##\n?@@3aM0ZrNVf6d6KUBPPK7hZlJk/h474Wo5YQCgwIGyzAxYHOj4OqrXYIEFgXmhT57m7CUT?##\n?@@jvxQIdrE491uiq3JbZ/FHLhcUNipu95m42bOTciHC7l7cRPNU40quGFv9oJbeTRV52ac?##\n?@@dzaZMU/pZXr2bHZ/vsoBk2sUkGTP7k1loQU/rnfxcwTizy6+e8qSJigWw0pBepF3xvUy?##\n?@@3JohDneFDjUSQo3kin4EQ3FgNfd9w+juDRAU8FD/K5wYMzgP7MAYRzw7FyZYRTNnRVMa?##\n?@@IVIvgbG3SFMnBD1qzjawYneEXJ0QnN4M23uPQWvCVsj8H5SkxonqJAgDGUq46dATdyly?##\n?@@YoEI8SN6ryx+3kUUIQo3TFkF5Y7WmbANZoE0AONYfcJG5oRmosC/+4o5vaTCCqZeG/HH?##\n?@@szoS5/utGvGxXbvhIxAwkxaq0zPHvc1sV3g5NeMP3v1bCfxA5HZTloL7xrHf04PzyJua?##\n?@@dBxfJ6eQvpimlmXPshmSjCfBs+H5TDQ+xtOVZ/xtuMjf1h09N3c2dcpS/UMV7QQ6w/kN?##\n?@@yfe2f9RZuOs+kWONbM4L+v2pS7hTw3ndMGqQvpH72vtXGSYNmiHPSdUaxbaOcYDNY9Dg?##\</t>
  </si>
  <si>
    <t>n?@@7jV5RGgtiyAwfcoArPrLcq9ECKtCvFiJJuZbnHhYHp0c7HfDUQXo1QpMq4B7cp5HB4Qc?##\n?@@5/nz2hd3YCsM/opVO/+6tyNk5uw+O5HZEj4LkTUit8HdSOtPnzmq4mGr5xf8lO0kRhjX?##\n?@@nHRb9rgeDCL3YyXaRzyU3xjb/clmCUWH0QmpACuPpjylAb/iiGf0GefL7vmSc4NnsHiI?##\n?@@7Sxl7B2Ut6fi0awdLKvPSaGfgtz3iVrShPnKVAyvN8x9l2uVP8qzZH2+SSZ9c/h2b5IP?##\n?@@BmorLzdZXiC5Z7Wlo8FbtjN/IPxEe9bcvtdn3Qp4E85QtLrW1fl/0Z1sGR55tj6bX4Jr?##\n?@@12/BVMHhSmOfmU6htkk3H+Wya3w5r6oKYSN7VOw1hCH5gCplDYaeTrgHkQKRj58LQ9vJ?##\n?@@PDsy07284puzUSal98HtB+3+TpdrVNyU6RzXL1Kj4eRwDvFLr61dgSAQjPvM1taXZ7Qp?##\n?@@MdxgBystD1zpLWq7q9u/lkWSKxiDcNpYPZnluEX/I8AoIhW7bHZe3IGQzC7bKSadETc9?##\n?@@oqjOCI/NPqmJ9rH4BzO4xaNnrtWMBjvykGbdcd9MPqS7BCIdGyMQVsBVx0hAVNaVABJr?##\n?@@n46U/8C+Ig9uw4lXNx/3nfHVE8iX5cLvEkPLQDmlkqG3j5nRNOl7d2vEL2AV2RCXe3pq?##\n?@@WCtJfeHoG3u4TZT53IH+Imu/3VvyIAjeFbRFoYcWRHxVN0vZxzuqqcLWbOlAbxoFvI9O?##\n?@@idHwZxzl3+4GU/IlXGXrtyk1+28EEHdUZFgnBBEpFkL46S7oybZNyCSo+WAXq0jmwGk7?##\n?@@PkxYgxDPF7ONke0CZ1/8E9ApoJo4/3JudAvHT3GiGIvgIj2fJ7Nv6co0uwGXDMlyeuSo?##\n?@@dzaZMeWN4grKcVnDo87kWHMqA1qkmqv6lbUSEK5Lv7pJMknRcrzcwr9Hw2/c6soFitO5?##\n?@@7CRSlFjkElFNZkZ+vO/mePd7rWv6UbTP9bIf+veA3icntlNyuymCLiY/+KzNCUVN4v7j?##\n?@@3aM0ZvupQ8RHXXU9KVcfh+GOIBfVCJvzrbvcNF275ZkdSHIBiMdzwtU8GOZ9gzxKeDMQ?##\n?@@fnIem0O7qQ/rwqROZTSqREMzfzdbnIzKj5xyy9QQ9xy5RTYVS8ptNNC+qzC68zFUJBk7?##\n?@@VyM2JZEhsSR8EqS2uoCxnV1wAAJEmSN8Izmroh04nNKFAVyYTu/VMNmIowPmybWl4Y2e?##\n?@@pLn0uYh/8LTBFdkz+yPMlB9GCwlFjzEKUYV/cp2Jo1hTFDwXQWgxwcy/jqyCsCafdS82?##\n?@@ab2NW4Hkca91Fa4/29QeW/5k1ArcmeNzfiB7vedPIOPKS/Vj8GQCc7pRqDnVfONJMgbD?##\n?@@jvxQIT/gk12FGEgDlz3r7jXLKsLTLiaMtzmGwmhV/hKw7WBlTqr+1k3FClZOM1LrQpOI?##\n?@@VyM2JasE8YIqes/sw3jnmsRQ8N/xX3IFcBi0HP564/ZU3+6oe7cDnjk5Xt/RTujCqzyu?##\n?@@KI+068cdg8xRgGmg/zUYhr1Hyj6N5foZVP1rjxIs2JoIHqm7iUSMriu/pQwaTkocUnyY?##\n?@@VREQdP54nETn6jBM0K7YB+UCeJEZTnCJTLuFcJxNRjhO+41l0ej22QqjL2MLR8sfBCqZ?##\n?@@gpRr/eSe38fd/jYactQJN0vp0B3solupqUqruRbZkXhwmEmAb9g4j9RyrNgzNPZgGaVs?##\n?@@Gx+8b1Lv2AYl6srmAHO5uKLRVT6AnS9HKcGAsVOMhKHtC/850Kcg4XpP4WQZu3DpSEMk?##\n?@@OBjmce+2pQbUfuL5i85nuljsWIxsgl7xpZax/xmGnwN4jE7Dyc2zCLV6xJqT3aGIZbHn?##\n?@@ha6kBmKL3wejJE9/xzCRovfKOiC+2WS8WSkG1YhqslZzw1DliH3z1dvI5B8m1524syKY?##\n?@@ziIWORMQHLBToeVpbQw2YnNkEpThKEQMvpeyH0LyfkrAwiR/8Huedcy1k+bbT3+Ipy8M?##\n?@@l0n8PPbeSeqD79siMc0VVw7ItqpwJ8amR7zuuhrLftUUvZhGge+MWb2FOwiFhBm/N0io?##\n?@@iMjdD8wFJVedeSEoLj4DKtRbvw3BLFL6gbtUEj3GTExW3HDJ2qD4dHqXSqcjXZ2tMUMO?##\n?@@BWIY1g0uEctcN4+A3ZM6FZnNnLS8FIxBkqioCsZRk6ynkzUWRcsEHDQj1O7LMLGM5MmA?##\n?@@/r+qyvGhF4KrDeIKJe6pPhn/Uj8SxiN6h9TXKWdK16h2+aTY0frp2ps6z+HTuHVpFncu?##\n?@@szoS55idaz+hyYGSbeiq2gruFb3UtHD7Em7lz7AfdLGjFazO3z8oQXjVphCrg8fkTfb5?##\n?@@IEocKHRW5BRBIMG8urHtM6Ggj/WAc+cLY5U2G54MJ+KJjVdK/wBd3zFeQwTuPwsO2uCt?##\n?@@zRkC4MEgaGLhahu6cJtATiNB3NXTnWFIJ1KEELYiwJJXw/INWe2XvrGFUxQRNYONZXz2?##\n?@@LsIn/hCSr5KLoVopqRIiPyS0R5U8571lfl/OvKSosqqxo24gesXkcPev96JQU0bPkBIi?##\n?@@D7jXShQlrBAK4pgsPNPHdKe38gLAg7u13+xGqRC64sMBuqVD39B67kIn+r0RjFT1hia+?##\n?@@9GnrV6PgB2iR7lTLKaH4jPpTB6hOlNjEh33HATFRfdc0aK4F2XDfEZ0OmhUSjSLlZTFe?##\n?@@vZDRWt7o9ufR+aJx21/Q4ydSv5sylr5+U63YwDhnuwQB62us3hp8I3mD54rjardmTn2P?##\n?@@lkDo5JdTt8r9YlQB72TIICWykzT0pWIYZhq4431w0qNRFuMVTA5yBzMiZcLW8BKVNHLM?##\n?@@b/EAbl+F6FruRIAQO0MJpqVN/OVWHAqeNTiwKsFyS7tvC7mDC3VTwV9ZNJT9cqLGLws6?##\n?@@iMjdD25QYJ87L9dXnCFX4j6a8snlBFw63vglZUMs+BVDLwekmA+mF5BqxsFBFnNrMTjV?##\n?@@FetKXGAbaxARjY9OFmaL6uAU0uqDbe2I2Bj/2l8IbCAWjLgacZPoz+gEtm58t4RPxSD5?##\n?@@ygDJ10EzuU1KhGRfTUI1aAFWsBlGxTosA7CQ3ZEnRqBI7FsqaXQiN/9eehq9yUDISFUs?##\n?@@7z6MnfVPgCChfwOzVWSD/2fhrvDG39dN/rq26uk7jBdAao9riT8XL853bfAcxq7GCXPL?##\n?@@fGH46rN0LOjJnXZlxsrbrMDktMvNKu/LMWewgi6+F5H+0JDiAHzDuL03ekd28P24zsP0?##\n?@@yfe2f3oyPuFJr0smFwmFS7FLtpGjDVXyTwxX2kPXIFO0KK/EVRpy3D29+cM2WFKN7Syq?##\n?@@4s6TIICmbNun18G+LgIhE/WTvmlUqX+5GxmJ2ilCdPv8heUHcH6PWsdQPwAhaEi2HIGQ?##\n?@@K6ju9G7phqCatUqsiJFzF9hm3QKBUYo9GtLK2KHdnljx4Kl86/dY2nqjcNY+iTi6Pfcd?##\n?@@+Is3uB+lIL/tMKR43t3iR1zFvS//+sOg2niBotYzI2yZPNE3uTK2A/DKgpYgVmKaGaJe?##\n?@@wbIdvPkGJA32OHuCwwHYsVjvTcuvVb3sHcIX4bL1ZtGpLAc5MndMzweQSdPC1t+p4ktr?##\n?@@SrM+qK+ZG4g8kI/2wHN5OQszhaW2Yii4rbdf7BmOmUYcXi85dmAqJGKMk/Iney4p2bjL?##\n?@@UwDpw+KHZY7BSZL0xxE/LzcyqCnEUnY/ANL+IPFYjn+CCnh8K7g5o1uXNW4PYQb0mGlc?##\n?@@GAWDZaSUbxJ3xT+qDajhYI4X6YIkRiz5IqKOYE8X5jHLoXvE/dA22VHJqQcxU653vo0X?##\n?@@nX1uTyt4GmC+8iggj+W+cxI3kkW1iT1U8qRstM/JE95IGOF6hm2OI1HnObVusMmtx2bH?##\n?@@ygDJ12CPG1U0zzBpjH2zxAQ7MdKUmpr3T7KRLRhaPwEYXcmLIZQ987sVj9qieIzmYq4c?##\n?@@R5kEn0kJisaye103O35ot2FNC9+1hR0KkTD8t7llV4BQj+hzvEi+mht7ZUF62teaMR5E?##\n?@@sCDZ3vc31XvbtL7rx/md3LnQPoyiRGEbNf1RBNrnWRUWi7RRUfGA/kitIBbgLF1egRmX?##\n?@@IVIvgfoIgS64Tfr7M2sTf6ukjfRwt9aqIo91i1Z2oUSSy03pp+K+MdGVPr8Ik9JLr4hH?##\n?@@di2G2Gve3rxQL4Y5dGW8l39m1l3E3MSIBcBbbj6+lBxb4EvM26xPj+gTIyUSwuhiB+Ym?##\n?@@R5kEn8vlkPld0lABjjkZJx3Nu8owoSnmRobnWfIdvR64oAuNZUaZQyeIJonQLI3+lbGH?##\n?@@HCfPx4pRIM77+vk087JP1FpFIch8moGNOsiC86Eyd/bU1M44n432h72BTSWO9sVZ7QbP?##\n?@@zRkC4K3poLfAKFabTHXm7pZP4/HMZYXHdgqSDTHOltFreVNqDbmfckE8LaehYZelLVs5?##\n?@@Jn2OO/UykwT3Fp8nqay5sSuT9rqPL4/6h7ZlgQBUAfn8IeahheUq/b/v6L6zienNYGWi?##\n?@@49aneFsCpABAjcpFEX0OvoaLg9s/qOk+rc4J34Rlkt4OAZ0nB/GC+2+1Q6/1VhnXuz1Z?##\n?@@dBxfJ1EWuB+xPJD+w0JlnksbaCumCVCcEvKDJHIbTUDVPfOnDBGSdXKuTGy+cG31V/oj?##\n?@@dSVygB9nzlcHIT/r6SdXy/Y+OrWVZ+JXdlTuK+uRe1fguPJ8RKe2fHTROjwa4uujCQQi?##\n?@@noWBpzoqKe9RiYekNJziwh/bOlvmpro6SDT+QHuD5yyVyRG1ZEImEFoJgDtaZ7DAdkIQ?##\n?@@ywjcMKPAGDFuDXlSyeWPEDLj5dxfz62Cr7RvtqEen4P8Ec2XD5jvbWCWL25S1Jbx7mPL?##\n?@@XE6V3wMoangYBVeBZ03nwrmeVa1QWWFnTI4C1HfgZq7jW2UloIMjhMrbru8Ia49VR9Vj?##\n?@@Ecn9+xkK60RZpdGU6dIo5inG7gzknlGtyDXlRja+tFDWot0gDDUxves0AQU9bzdbHWX9?##\n?@@wrswFCTgvLVRJwpBGYZnt3GBsbPiIklzf3UQbUGTQ4uJAUuE3rKMc4RUIPGt8gk+pzRq?##\n?@@OzIfeuwaKaWIhLHfkpve/ctmNL4NA/VZ6MxO4lLDmXNJ5TYkdHkeVwbHAjLo4BUZr85/?##\n?@@ADe5HfyvbF9ynpMtdeiTwWB2JwWrY94565FHZJ059pVFkXO06mWzjg142XG8fciBy5kn?##\n?@@uW2F+RUU/ksbNb+dNsPs51u1kuUBhfdIuXG5GFRpY3pSI6049YOAiNGPDslIGEW2hEEJ?##\n?@@AkjfzTlxQS7VYLprSoTNgvi3xLI8szXYP+mYnjrINx/PzL7RHN4WuxEQOUl6UI6YZzCL?##\n?@@94IkYGmSqVqHs7/JeLnmzNQjkxACXRJntWQHyx+F3up4YTL+wO+MMBoGkhIx0/tW3+gZ?##\n?@@dBxfJ32Ege+jmKe0Cl1Ozjf+QMl2Ci0xGZQAExnTsax4UqdYUNkC+NEgxxtIKvBIRcAG?##\n?@@Ecn9+6yef9Hp5ma15gKVZmV535cf5+eFF6V1FmrX5lv/Zk4Yj0rqfPRDJwYf4rwU1OYd?##\n?@@unaYUc/WTuCZxu1XNp67mhV9m1/8Rb2venZSUtp1rLQtBQoB8d4tZhU5MrT3Eje8CYlF?##\n?@@f3sx87P3IdWgNQKFRI1HtcObXC5WK2R+k6tJHbrlKa6JJ1ENEMPm+pZV+/L65I2Xl27h?##\n?@@kA120n7MVX9Dq7MV40kZqyCOT0/RYM5jEhU7LXlMtE6xEGU6dvu3ZkFVh8mIJP2EPzDH?##\n?@@DaaxmXhSvzuhqDNYkmrzubwF0UJq9ZlHFZ9mBhIECE9jvpKztbkRmLQ+Qa21kJj5yGn9?##\n?@@noWBp0E3h4i+5bN8ZMOmcWP8ARBl0g4IG+bHlQZyOT+4i/IwO3mCWkU75wDw0KnvUsoR?##\n?@@p9Mtwo14eJHec60z8t/Jd/RA+YuIGRZWyQOWRVz8l0PJ+9LsKq6bSRYBNLvjdMZZwoib?##\n?@@fGH46nt81Wf0iTIyQtNI+sZyR1TaDdnEyJlXUSRszKiXS6YLSDpIVK3iPMTSqpkZhcMD?##\n?@@+ZRLEWxOb2I2268CUdOo/6hsaEDwmE0maJXCyAf8TW28Dy4XE6XxulTqG/GXRJTPHDTD?##\n?@@GhapFmd4yJW03KaO4WE0RXBQrm/Y661ahJcj1+/o0uCP9hzQGEI8cX2pOJx9glI4NmBU?##\n?@@Z6xnqzXfavwsxwS9A4pCuvvd4EHccTTHqtzKutYigAubI1WsC//RgtpJtNIcoD1N4wY1?##\n?@@VAn8HEnOHCoGtgP1xyY435gADVWJpsGwS14v9IZ4rTQ5SM9f3M/8bidi2Cw3tfPvz6jW?##\n?@@Ecn9+0o3MIUXVdYwS6xuRKjff7grJ1ET0mB4H0zeAmHcAUYBZYvsRLKum6m/2qDnNfs+?##\n?@@WjxvLrgEUA4Iap3OT9QkDCwL3Qg9Fys+KDe9K0J7rjC8QSZsxqieJrSvAe0dq0rXOcCG?##\n?@@12/BVDPdFGYRbkRuo1ojB5zVYvYHbB+1MoerjVsdJvaSoWUMl2iIEUcmVsQg3hJfqRdW?##\n?@@UOawun1iK9Q0jJMk0+0dWB095/j95aUgboDFYGZ9Rv5Kd6BInkbHfffbipbm+K8p2ccP?##\n?@@tUs4l/R1B/0zmcY4pH1aUiS8xM9qSWCOYIaxHW5ko6WGlgNN9uf0GOmkHFdfl8RGpGnZ?##\n?@@quxmy1LuvQBab8HH1Ctevk+1fjkot7fQp80PYQ4087/rNLpTAAuMQoPqBvCGY6Gtx74M?##\n?@@/8e9I2S6F6W+9Oq/VrAgIzmJDLxQjgHznPQvWiMtoqK42dXKWLwQKC6u7FU0/yPd7mIu?##\n?@@aLV6A6v+hqEXNGpT8pJJKTVJk7VvMVCioNxBV/qT4/VhWaT3KOPWO5x7oYoycOamA3sE?##\n?@@LboUpbfP0iWSjX4JqZ2aLIU2hCoUXG6hu14w63ovbQgjQTvUCiJsSE2lIR6fW1uPfHue?##\n?@@RpDxRuKXbuCQstoisFzTDKjsfkxCUyMWKL8akyUl0mNWBXiuQbCJNaKwM2jchASAd9/M?##\n?@@b/EAbhSzO6VtCE8GcvhwM9HsLmTvAckYmjwwx176sTb0nOd2uFV6BazgEgdkMxsInw79?##\n?@@UOawunZ9crXTpRNGD+GnBKapdeo2a9vBjAVzifC9ayBdwoIa9PZK6A5mUr5FlGAPnTIg?##\n?@@6QoZi2dnQuAcI8jTq9bdvEir3yXa3rqXERx/7jQxZ6RIf6DPxGxtqk4PQceLfE0FtUXW?##\n?@@VhojzHqRdf6wSWeRaT1XCMBuF7G/UEVi8odfDLKV3WlKFftcEZm2Ry+1zVqHoEyb6tzq?##\n?@@D7jXSll2bJYcyjzvEv/hCl0DdBh0ncDqbVj3mXtVpcSjqxvjwHbyT2TO6j8W6kdmC+Y0?##\n?@@EMDqor4ltsgMhNZsIZJ/C2St5J+sw7WmvmetFKLnzhNBTQlrInnf2O+zQuHlZ3ulwMcz?##\n?@@4cWAyMTRYuDCp1YeRMtiNkSdSd5rOYqwy7btllAge6IrFBDAsNMsJXnyH742w3/CiHlH?##\n?@@WjxvLitPHhEViTTl6f+ABaxUVIj79fS/HLPhRCWto6xNn/fqLQmQfPNQIc/kWsWUdKcV?##\n?@@f3sx80VyLc0hmWO4IIbJ8cjtEDO3byuwd2K67AxWN8YrJzPzh5MWtlima8toZuDXLFgm?##\n?@@nHRb9m/6WngbSNI/DeskXIW9sFJ9Iik/Nb0eFcYLY37iZ93+Gx6u7I5HAlRcXvMn2EhX?##\n?@@LboUpQfG3NJHUgl75+kgYqMji3Ao+N3vAXzL4Z90M7G31fdlxBmPckH5CXP/dfmQJO+X?##\n?@@wrswFMJS24UO7YbpreHx3fy4LSv9Jct5IRuWayGWRe9KEMaFJx9Pkx4sZxDyJTntFcfh?##\n?@@5/nz2u07wN62HnZG2o0wj4u/+k+A1x15ZWoLMvA7LbpjeyMOhCbfDft0sHRRTKZ8nXum?##\n?@@eD6siUiBFhmfgoXLm4f9/5dPKHsLhUpqf/0CIMc6E8dRoQ/IMf/q/YeuYtoJaE3kkjLc?##\n?@@OSH5yqJhcQX7vrc85ZOWm7Ckmo+f8S4bV2TF21GawutoYsZvyYuV7k9SuikXGnn/gExq?##\n?@@6hMs4wjeX73f0gWGyEhwYnqS6l3vPVDyavYH0UjWM9tD6hZ86tBsbwaDEQXvzgiJPVce?##\n?@@/8e9I8JZu+0saZaYEuJ3EVA93LWRuC0ZWW57/GXweKUx1IklTHaoJzSvrFPjCr3JlApg?##\n?@@DJ6eQQqtHULmzRa/8FUj+O9uJXsf5notjHvA1zkfYwebJ0R+7O66fnajmIGNW0Y0MHXq?##\n?@@ab2NW53Eybf+rioeYbyzLBrg7mVPEiLOWRgRpcOecXEi0iqWkT+FrhHa87MeLncOTT/i?##\n?@@hre3XlozlVb/reKs6sMWa/osUbTd+jRz1MRK/D5R3iEZNyvoS6YhczYEmO41jamd1WEr?##\n?@@Y4obSSAkJNNrRFj2Mg2XCbgW8ha23MgkyTBfUV3qvLi5FT981PfWCAksbI/Q24Td4rgm?##\n?@@VAn8HMhbL6AEUux/nmLsM0LOGFKzqgqeTWbjcMVcgJ4wg1NC96dFcPwU6F9zb3APBfQ3?##\n?@@Nf6taIuCRlQrC53+tEj+A6szZ1xTgoNb+PK1Bpocek8vQM1VZrjHymORZ8yNTtw2ifsx?##\n?@@AkjfzSOM9ihtT9WKLBrbFPN55cOWrIvvG4Uu8kInLoaZLiT88oe1PrdE+bDKLQ2M0XQo?##\n?@@p9MtwgzczgeHzeQ+VK6yrYL80FneOPob9+bDK4GACVF3t01lL8ItvbJAuq+fxaIujFDw?##\n?@@0DM86Ufl322spLe7dk2tQy4fvBld9ZfU28omXaj0gJyBcfatyNEVf6z+UdHYm5aTAcZk?##\n?@@Ecn9+1Oeegbi7TBAh0O5jT4aF7joa39v8bZKDP9iTC0MO7zHH/251f26RNBfznQAzWFj?##\n?@@itkDwINTdQCi6pHaF+SK3w+qzEzO8DsYMCuMiMI7ElZm9sWBNNnWSNlWw53ZM1yJwUjX?##\n?@@49aneGuU8RIWJ4fOEN8pNAaPmVqVTx8aMXEjqfJc7D/ZqA9yn0174Q6Mm8di0uiIgpHZ?##\n?@@uGVyoSpMqxwX4faZXrqw9UVvpzRHQSHBLjFsmv9YbxNQ2PLaaXM4dx053a0NmbLuJLyP?##\n?@@idHwZ1TpwZUr9Tfr/KTJkfZt6wdD4qih+RQeZ8qi3D75T7d1kRIbulc9AZ1KAEquJU1D?##\n?@@ziIWOQ+lxT89Ig2hd51awT9MfxL7P0jq+adRgKtokIwWaySaahgT4hL3fdFuYYaqVame?##\n?@@H0EJ0IkVGOUNg+8r2D5rX+fAscnuhSzEStP1eCo6dWPX0SA+amdJPp4Nhksbj4VFeKvf?##\n?@@aLV6A5bLE5BCMu2FWGIjH9IUsdf3qsfewKGCiVx7VIzeTznFZe8QVxrTmuBnZ19WYrx1?##\n?@@uW2F+fHwEgeZCs9R1DcKv6HdBniiuknXgAORaoj92Y86esClTWaMiPPnm8IE7K0giya9?##\n?@@psoaanpBwFlFTP0yHeMsmrUKYsPBTIpEAmbgeYxo5eCgS16CJofw0i4hc59ZAb7WHOLh?##\n?@@6xs/O6KnBeRjHlNfYNGWWPFq7TAVYoWKcbCxgBfL4NXe/4VXHWwT5CQrjQYo6A7KHibM?##\n?@@zBHviB/vT95m7tmk61X8RAq5+GcZDbG3kinnkA+nZhLoDzXEn4WU4MvDQJ4Bute/L7+t?##\n?@@dSVygLiYCIdAZi0ceJsUIvxrMxaisSIRjs4TZpIeeu8Xqclz5f1OzDCtpqJbHv1KuoXv?##\n?@@1meu/EoMBxpx4GaG/nmOlSgpnu2Q3Vc3yFQm5K2hlV4ABzP+NBQ0H1T8Ehl4zLJk0oBE?##\n?@@L8s6Vj7uYRgjqY655X+kG2aMBToNAwh5AzbVEmFqIJ2996578USssAckpE7A23TrG4Z1?##\n?@@GAWDZdYQGZ2/g/9yZ8Nyp03AjnARH3kgPTHWmND9dAAM7RMl+LJveQt/BlFgIGSxj0N7?##\n?@@GQ6WvnW1VEmrOThQ4e3cG5Bb7ZQFutUGY9tvDxaJbtOxG7tvm+nkCZQ4oAICh4XhYdCD?##\n?@@psoaatF51UmnZTKLfmlWscJke/bKBGMwFbYSuUObOd8/uIr4+28anxNWAqrcfEK6Uq8F?##\n?@@7z6MnerLc+e+nvM+oet/H9H3M7oVt5MantfzJXrwCH4uODtSIzP6BtlWcjP+T6H5lx9G?##\n?@@sCDZ3uALARce+JIA1jJgK1rFQG4JUBC0mb7c+aWLWunR1Cjl3F3e04twMXD6nIzoP7aZ?##\n?@@9XH+rzMOCEKGvHs7Kuoq8i86OTiwNrmrV5aKxEPe5Zp4oDc2Wmv25EPtmNt5I8fICo/7?##\n?@@IltC2UuWkw/QT+Uu65/pOJUNRUkthfYyCxtrZRVbXr6PZzLD4hoSBDtogcCYT9IwUqJB?##\n?@@i+IWGOf+ugDDf0PMsgqre76Zek8ZBckiNDdmt6RFg+Zji5eL9vwJqkjwty3gFE1YwvD7?##\n?@@qNtAG9HxNBSZ9soAPq3Ycqc9hr3WNq63R+Ab7K6piUpOE5E5dVBbIMpBSM43kniWfL3h?##\n?@@2YHoBUIP4RJxPjifjVnbSf14P16HnZMnzZKxDpfDAnbTEQWqfZYbs1gKzQnI1wm0DXjD?##\n?@@psoaahO88X3wjEEH/fHrBv6i/c35eard42E2FgpWRK2dBgF21GBcWylyfaM7SHVLRsLI?##\n?@@g51+VYIQ96Ga4gKBrYBH5LdxFvq4aAMa/h40RpD63W8poIB5L+BHQMCJoS4UK8svsg41?##\n?@@PDsy07PXUrWA5Odg8VQ2d2e2ga1npJza6kpDR1PNdDh9wP7u6GoDejlShUGyXNvnEika?##\n?@@8U+yTvbN860EP0INVtQq5/U2Y97aTjRanwKoEblF4dUdfUMZ6IfNOVeYq25ENZb49sd+?##\n?@@SrM+qOuCvwakKYeU2AW7fj3KuIi0BQdHHHb/HDFJ6XX30NDVOIL8qHGgb3ecO901YjPJ?##\n?@@q/V5JHzmCfB9iuA566A9E/WbUmfCMsGFXmMtzywOSgG3URVmHoR1/v1nL6fRjJ/xvC5+?##\n?@@zBHviCQk/iqus0I17tH2Ls9tZmqDkMJOiKxn6dTNiKI+1nP2LzJRELr8/mBVt+FAlW+Q?##\n?@@JXV74sNPftshy1gq4Qjdfgl7TtBo/1mEF9S2CtLt1xRwF2u7tYvG8S9X62lM2jZa/j4L?##\n?@@FvRdtcMg8D/aYKWyoFru/YkX0rlDs5qZsVrK9qkS77A+BUmAHqDzmkqMhzfqxOdnqV2J?##\n?@@X2fO6BnPT4sVQM6yrdOMZ/Hx55/EQz/nNWcj5GfD90NMz0nRtWX1B36o9fcthEwGVh65?##\n?@@PDsy095fa/fhQwA+K4iLRBYdtyyauDJT3VgUd8dc3ZMkUi2si/+qbZ90Ezavzrc1Wnas?##\n?@@eUe/4W0Azz7taspIoq08Rb/DP6v6kp9UxBa9j/7gIiIKvDi0Q3KlFJI7qk3o0sF1G8HJ?##\n?@@0kRimsGvVswG+YE4e//bVTKHP9GytIq7S00fRe9/NLADq0yWJSLJa3fjNSaPBkRDD+6Q?##\n?@@t1xeSPpOri0przZj5LL6hXNDuZAhvRvFAk0owiqucvCQjfwkLfy9uluKX90CrbF26QHq?##\n?@@YHDiQDLr/PM9WTreV84OHj2jzgl57EBKadbhtuAs3BHSFXYH+OxjnCZ8DvTRuTM5NIwy?##\n?@@Tc13sTz04rdybETaNaGpkXxqLv6mfqYwixFXjEo0VzvEa42vL4xYVrEmAKJYjLkzSibx?##\n?@@9noRB0mj7KapWyGSTUfl1L05IjelBvmzXJjSe8sP851+aARpsOUy/EGjt/W55C/lUZNr?##\n?@@82DY/uidLdHifNPsF4CvkKUAlDr9DgsqJy+kES0AVZrvxhriYlb1GOqiaT8NB2JXE16L?##\n?@@MNNNrqq2OrXX9GRVBzw3VrjXnQCqkafZXeCRQzjdq3LkrmatuHeRL1vVqnLs/FyQpNJP?##\n?@@IVIvgRJ7XWhGtxywTUfxNbtfSnwKjIZsNXTy0ABVZw8kEv8A3dCBE43gDF2HDDTYP82w?##\n?@@9noRB/WDZ+fISvs/49sgqU8eA331Pd0AYi4DHK5TP1+MjRwP4kSSLebuuiC0n/ALMZGH?##\n?@@B3M+h1akngr/9tJxWwPenzPCDWpXmsfCYk03rjHeEsf5gboCII56e88htUDRMALulUlt?##\n?@@xMxXxRLBylzJHSiLIB040xjgO3Z/ZkEDGgFHhQfKdkp7HdOXWV/bNeEEqvvkbj+D+Qei?##\n?@@LboUpZRzMmIppveLAOJhqwO60dh/yr6+zJvJA5FHJsglbhRchMy6Gs17VZYEZQZCN3sb?##\n?@@lkDo5LGSflKXBABAeRYw6rmlRA//79w8xU+jy1Qc7z1WqYLvUa8QYhi7j1OtESOJqdl5?##\n?@@P1Rs3JWP3P7eXDobu5+rvbAMGOnWv1HHcRJlAdAmqgMr3cohAVd4UQx2RJ2z9juUoinH?##\n?@@wKoKZGzKfCYI5/hPnUrg12XJiks3zAamEe3dDl3uNQ6tm90AGaRB3CzJ7RZofSf61YOV?##\n?@@BWIY1u5dEqglHYRIpeSQT7v5E52XskBzjPynTKcyAFjqNZ564oHTRzm6zynaWMLoZI0M?##\n?@@Hjn1eIqnN5LxSQcJbKXC9CDj+lDSxfW/rGQL05k3edsQGb1eTtZn1msZkvyb2KFpGt21?##\n?@@OzIfejF6TkyeV7sfyQagxFjPRvfnAvt2u1nET53+sZphX4N2n6YdpCmGDiqPYEgMv41e?##\n?@@GAWDZeEzGg9ERDN+y3dKeJlqmIEYb96ZijYHNNreOI7Gm+haZXnWj44wv2YaYMN1aR+/?##\n?@@wbIdvNNrvGjEvDjQiuVIVAD0WPoJ288UlMVRXzhhE0CeIkhopDc0/IFANwBaHvOwZiHH?##\n?@@mmM1Rdx7z0sT9yKINeVSrrXhdxVTU/gosujCdd33cbvKYCnVYTeAnq8OvjHCyo+Vts4B?##\n?@@94IkYEIkR9eQmizuQseyrgzfU2A1+FPKyC0yMoSw5fdLj6NafZ3MP7gu7q0NF8lN0i73?##\n?@@tEIlPxKVfBUWl3Yd+D8crZrAmq+81klUKgrleRmTjtw9+GUH5nsYLUklpfUfSHVprVHg?##\n?@@zRkC4MwgenbuHM22jxjujxjTzKRXxOu1kofgocTN6Pj/9YIIOfKXXpnSGP9mZvqP/cax?##\n?@@ygDJ11ePT3qDBK4E5iDK2Jcw4SMYj5sTfI1bww/n9HJ8K2ycC7UPnWaMSnS9SrcYrk9w?##\n?@@H0EJ0JE8z3a/N/W1U4hSeHQMtAR9jpdX2HJVLbnuWivDa4i5ZhIj+M+0JFeX3lZBrOVM?##\n?@@mFIPlfTcqNYFzsQs8VItO8l6cYG8Nmgel4gw7pLEa7a8oybT9YnLM8ycstg60LpqA2/o?##\n?@@VREQdCqrZmvsLK8cMNNqOay7kUb0b6Fh5ax8T8UWlhBby8eCTbGlWZ6JZ/+gzvZORQHG?##\n?@@/r+qynhloBc1eu6DDASy5EowvG5R8o+G4sKAndOyZDtLPMFV1czrc8T1gfrpuGlyR+XS?##\n?@@W0WChqhRYy8i+sbprEZcRr0xT0uElaFrXKVl0furK10+nQaGHKjOm8rErHOmZs5TB7GP?##\n?@@XE6V34TsDHg0SSEE6ZGrgnj0mEzvniPGbdoTiVtmoybjNfsPa/3gYZInEjfPRySC5Elr?##\n?@@QWaSjcE8jjx15dEKv0M7x8QTVfCEd0+hQZJgRA+iorfimLmTlwFrrM59dNtfgfmqe0uV?##\n?@@oqjOCMvwZ5qJjmzXXM1R2WKg4gNiNJfpCrE3HppCaH/tl0fEKeC6ETedGHbVvt8u9ORq?##\n?@@a8+0DKvkxMQfYYhAvzw5iW0ITdsl1M0OD8CcieuoSJEJfdVc7CFu6YUh1lttaY+MDT1s?##\n?@@rP6MfC1My7VBurTWiLBeVZUruYu8n39NN44ySydYBLMezdapRaPTOjN341oLyzRzf2qw?##\n?@@lTjVjL1f1ktHcOaosN7OFraEKI1hYZkoEpJTVi21LzdzboLAQXsAyq5sYRwt9xoNX75g?##\n?@@RpDxRrmWWX2vgHFZP01Vh3zMeQ7pYNQkk+BayV0zheoqrTiVCWHqdmDc+sCnojxU5nn3?##\n?@@Z6xnq3d0Y5SIrOUi24Qn07mRAS/KfQ+oGWgAJQWmb08mccUi4TaXX4KE8xYWWLWpe0q9?##\n?@@+Is3uGokhE3rylHmzalRLovcHVWNoekKhO92NrjYgo2SSnYdIgo5vHVlRSyh6Lm7Lzai?##\n?@@FetKXLq/J9mqUMn3pIenzZD2bYWdmzH49iOxrgdKhIN8NC+eb8XJ6Fz7e9RX4PBDgSMU?##\n?@@0kRimjirDQCd2mboO2+Eq1FE0XFlV8cUVjGNg1S0R2wvLyWrcMwGkjOLKKzwXpwI4+um?##\n?@@82DY/kBQcBM3ftDhub3G80ed8lbVBywpj78wF1ERTOtx9h8zHg6Tf6LA7JsjuIcibG/G?##\n?@@OBjmceq8f1TnOCrlCYHxlfNQDy+EN9PeG1wa58e9qf+0rWgUeX+KllUaYOHlBSUro1wF?##\n?@@3aM0ZmmI+ExqD+4LL8q64QCFwDtXewS8CjwHzCTtmacd5ouDdevnjtYmWEWF2J7YzU7o?##\n?@@5vDggvEjvRYy6yckbTgN9NIvtLUtUHUkBmiBoxZK4djQp20jQJhG2EuYcB6RWfgaqBRo?##\n?@@n46U/0Hmld60lJj3KvGy3w7IRTLYs5NlTPOF+UnZWtIbifD42cLfYattJZ+y7DEGi3p1?##\n?@@hKaRrdCaX3PA6Sc+RRgZ6Cyc4vcKha9w6hTnUwoqQBzSeSIYOLNFSHolYzA1Qp01OQv4?##\n?@@wbIdvIEzowAaKn5pII9/7QWze8fqigUeOY4yNMS9cfGpyDV4Zdq8rBKRUYokruRL8fKV?##\n?@@RpDxRoMeii1nSdy1jj1tlQRHfuHyb/nz9ECvtB4m49W9sjE4f0QPWnRTZS+OcbR5w8sG?##\n?@@UwDpw517v2BsYE9n58R0nnhpqre/8loH0unBdhRkkr8GwjHdJ/pvtQhbGIz6kqeV6WR0?##\n?@@5N+60S0HBcxyW7gsvGQ0DGSIOv0Ve/YVONPFUfzDaxMXDWRZ/jrAcNKuY+uVFNOtaDU3?##\n?@@HTDiH5372EjNIN8KlLJs0ofHwb5kUCXEAMf+oWIkLiJqyaGv2o9ah0jGYQzeLOALFcoE?##\n?@@cgs5d2B/1KIv4g35orhL1az0YIsK5l2qi9ucCCQtaNH1c15hmLfChMNJD+SZKdyOA8VZ?##\n?@@dzaZMf7x70XHa4J8+bXy06Ifzr7B2uYZfBMfmh/KZgDfBSRdXZtM2Ap4Owv+al6ftTzs?##\n?@@hKaRrYojtT+Fx+tpMpYYfFPnwG9ccboFpKiZOkbt3TYoMEBHxkvJcg8BjG5aLdoev5Jj?##\n?@@pcEHEk4d2m4vulJb4ZVfwomTugfUXhvZ1SUF9oXpq7vWeG3fR8UuihZ0BvMnbza53N/D?##\n?@@PkxYg5vcIOMcs4DOfoZQOWG91qihLP7liejXC7HtSlx85fCEJUSF6+Yr+MTaS2kQ9Pjb?##\n?@@o7DhYcSXoG5iul7vC384rUzK69Nr3K6Jjp1dzLNyr1Xa+xbGvbfEBwx5+IUfEus52QED?##\n?@@FOM3BKVAH+mYahwKOKgCZC2zujFr9bn9yqpAOLXhqVWFSVxRJq4JRqSgfNJWLiAq3ipW?##\n?@@xdVqHVoZSn71VlnE1SYHef4XbBrPLTWFwfuLs4GfkNhG7PW5R0Mym+H43Ca1FKZZRMll?##\n?@@oqjOCIG9RYxoN8lkI7fuAeCg6Vd5llUaCv+soQz364+voTeyW1K7fNPIlLU9YkA78l/z?##\n?@@g51+VbE9lq2ikj7FxuhaJavbl6d+pT/9SQ30cNDrbI/M8wNwaNNPzp84P/rJ+p9yES8v?##\n?@@0DM86Q+8uW8yRwjYyIjdmexw2l6v1h0v7wLrpClX6fq929oYGMwv4mwGDE282LcEBNIm?##\n?@@qeRTc4br6wbQVnGqBYNqkgxXyvTSE6DyLg69mEySvt3mb+NoPeelEBz/FRLUOw3q2Hjx?##\n?@@GhapFgr8KO+HgQU/nqIX4OT27xRS05T8DkNZZ4lGaHjhdtEMz3kyVThK+vTuKIYgcBmL?##\n?@@I2RVMWcKzYn9uHgjaE4aJF6FuUzF82GaReFx3a93MC740kSD2XkTvloGo7t5/DNMOkiS?##\n?@@GAWDZR8hJIcqjYK03rI9Ns6D3ADZKDjy3ZbgBiKV11J25qf25JB/y1TphlYsdnNqJ1Zs?##\n?@@nX1uT2C34OnH+nzI9nEa6LKnFeiMzKka0TmX2OnaoTnzgZPXU9EKm+7XwdrObIPrXcCe?##\n?@@5vDggibM99ttZb0qkQ08OJhLrBC4WRTu/WF57/PVkH2160U5UD58qCR+Vj8kn2kXad7v?##\n?@@e1jlkpSk7tZtK5MPDWgdueVdC5RRfJ1QlUOrsdnrDodhiOA8JL2CBM4ahN5wml3+WPRe?##\n?@@NPaZEG2NAUGc/srDrEEUZyAGYvufCOdNTf8TW+vH5Fe0+m2TerhWcomufHcB2jGnasNj?##\n?@@3aM0Zp6CfUwGAttxPMaqI85jVT0QYZ7doZ3DutGRTfroF+2C3ghYafQ30JpXwVE2CKdI?##\n?@@lkDo5JFTysPWlm4Ucd961iuUPm/liAQSLhNWP5Gl8OHxi+9vccMqYV013mrIFOwSizn7?##\n?@@B3M+h2ywqLmz85VPfd8dBgkmi77BqOcXGIQsQ/ubCeNGxQgl4bnRZwzp4fx4u/jK6c1w?##\n?@@lC/CM2g1XQwEUH+70F/OzFUl5xdJkSOzNABORCdcwpYHVo4RPG8GCvrTiDiDQic7wJEN?##\n?@@kRWJKhGaHGqk1cxCvFQHgDbPD8oA2oaIWEbIy61++wnIXs6JYNkLka6lfHF2wMO68If5?##\n?@@PkxYgwRscXGn9MzZakhUXxTqBsU1LLZWhUzldE0p5oCg5sJy8NAu5GyZHpxRJiyqc8Md?##\n?@@zyspkVsRS6mY7wNnYyvI+124t6NTWJ10ILT5FI61UgG72/4JUSMeyWW3Su63OOmkko4o?##\n?@@MNNNru4J11GQzcs9udz0hGShg03CSiv4y50IJfrWt3ei/1T2JRTRWPzTj8BR9iJ37o+b?##\n?@@OSH5yjDz+7RUgqar8dktw9jeLRjxXAW5c/AUq0FDKCJ9c/AXmZcDZgrdp4kNKBJ+10oQ?##\n?@@UvjWa7Jq6yYj3vL0om86/lNntUlAoztTUOJWe+8ZD1aDC1ilWuxjbDZT304kr625xXjk?##\n?@@m2tInlqVPVEtz0hL1x4hm7he4cwKPb1ZZI9GP0mPcRKuc8GjWxorSC21Obr3ilz5f7I3?##\n?@@hKaRrWdfXsfMBO2M6TqjyjFyfQDePB1sHcnNXW5COJAdGdUriiLSWugpY6sJVA4YjLVd?##\n?@@RYje7oqSiWuMhdrLzep089ZuR/K0zB2SumxkM+kBz+1qvr11VpowlTnV6YNJ/GGd502g?##\n?@@+pxeafug0EFMu9yl9DQjKq1zF8WGu1w8TnYJfqRhzW/wBhhltRQNxdkUyn6tSv+kali8?##\n?@@f3sx86FUSt2uhw8u3eODiqyJOpxKBPDzPm64DAyUVSMB97y9VqK2VcNuaolfzPChx78x?##\n?@@0DM86ROcNXXbRY7K/4RouO4FRo4X5LIfhOPNUm8wcuwMGtWZLWp6EpuTwAmbTXNQrOfO?##\n?@@Ecn9+7dvecwfDqTJcwV126NfbAX77qVe106cPTSNpgHrCLol4IRrgf5KY7xqvSb1rQ7i?##\n?@@GhapFo1g67R66YmHuHyDBA7jJjP1J3h+NdNCXLW9C0MuKo6lN13IPN1uVMPStQ5YIUx3?##\n?@@t1xeSACBJhE4hDXZkhFe4eIEwxgILzZ87z/BhJgLA0bmxHMreNW417Ya75q9IbuQM2WC?##\n?@@CHtR4JhIrYf8qFXpTFIEdux4FM46op26vLJfxM3gwPVAVgIto1DtNZ2oh1KijPPy2i47?##\n?@@tUs4l1otSDaBdtCCqZbWCEJCj+DH4K6std399qr2n7Zk5LlGA+R3TPkj1m/Rdd8Tj0Qe?##\n?@@vpjks5tzh3P3la/8tFV7xCNtJ3xZC9f3Gn5qbtXl2iLqNcQqUBXXaDTzfWnx2PuCqcSt?##\n?@@o7DhYf3jaJD4LSjb72VD8npQXbcuEkms3duLZkkk9QBB2IS79vq8A9QjubCTDePrGAUj?##\n?@@FOM3BIQK9KFhKY2s1IhtwSvDANAo5vy8+jDDLRdH3V7jbrAxQZ9lzgp25Vvt92+RU+5o?##\n?@@1V6bo+TfharxchdzOU9cHReFtNPNFP8SprK0+K/4FfNBWv2OqDlwNXebImyEMKlKOyYy?##\n?@@psoaal+S9uhwIBSkqH+VpaSpdIojaB45xDeXzqCJXWmkJ8qF0HlNzJtH9irfwZuJY1ea?##\n?@@w8NEbfGeB/BTNO9px8JSepL8UMe90hXJ89KjM1c7i3z6tHYd+og9plDjNxW7n1ctrHQa?##\n?@@+Is3uNVzzKe25o6ksyq1m4XYMReati1JUdXpoW5CK9ZxrvzcGDpWAqiWeQQ7HlVWIe9L?##\n?@@AT/Mdd4gGRXv9mJjwVLZ6+6j2UzWkNtCIN0+O2on1lbQB9yUt8knZZVLzpLAdnQbLgId?##\n?@@6hMs4y1gdaa/DxvPdZO7R2XCjO/fyjEu3JwygVqn1wYhhp+Qn4d2UJzOmTjUCXpdn/p7?##\n?@@szoS5+7s49DRkVc9D7tcreHXIZBTzdw0dbWoujVEljaoJ8KxH/TYKwHuPc+Q73C+ogBK?##\n?@@sCDZ3gIfGIhtctZEOWVhju7dfyNjHYo6nCGCS+2YRoULr2/B18NC8leFgIgqBYzPhtu1?##\n?@@ha6kBh9s45CGbQgVoKvVaIyudR5Kv3Xjv1/XUTO9Zta8AydD8/PEsD1uwu5WJu2DHqwO?##\n?@@ygDJ13a/L9QnrOaA4UUE0DE74g5Cw1rATeNyX4K1JHAy9Hl/7cgEg0HwUeuNBfr/V7hs?##\n?@@o7DhYRVrv7PRTrvzP3Gj0n2A2hjWxJacGdQxXA57as3+40CgkWdYUOhBmoHfs9oJ6U/i?##\n?@@6AEGMmtpTGBHbxt3/6MHiMOGgFRvBhFo5Lhi6gOTT57F6x1sEl+Cb6L+oeEDlbM4UJrC?##\n?@@AT/MdW7khASGG6TfMKEIxFclGIQFktVwfjgmZXhs1HYqur0aQ6fg3YtzerUiJsGQ3VSs?##\n?@@OikMIqZcVjg33HChyR86Km+RBle2fSkPHc4QB7ikYaoECIkCwXiJatOXEZNczI9bqw0A?##\n?@@D7jXSq7vK/3w+NPGO4X8OJan/AsGA5uNEW1PJPJB6xQ/QJMpOuAIEaOG+MW5xq1IHuSu?##\n?@@SKIX9xKcBz/vg4yW4yiw1hsce1BPeHSzVIKqKrcxbfRCl8Y6rT383sFpi93qBUeLWxFi?##\n?@@OSH5yoFe8gvItqqNH6oXxYiHPI43G/PDWZGYEuvmnEjvnb2eVu09LrSmH68MFet3bFWh?##\n?@@IltC2W5dtoVFLAK2cfO8fxocvxo6MMi7HFO7NGca/GIw387LJ7/T68CZAxdqa2Mc8+QL?##\n?@@m2tInjhidPLJj39KD8kjHm/zs2xcqglMf6CqUqxM181BP6DESca+uILcvBat94166Qqf?##\n?@@LLEBTfvqZ6zM+WmAFuz3KC/njPgTglgrRpx5tgnD+Mt6ne43h6NTfidxbkzoePfwU4Rj?##\n?@@rQag1CF3bZI6qcxYR3rH9GeCU1oRiwBs7dkz7EhtJvH9hf+PDYgEqFrw0SmfHLQcFZVg?##\n?@@hre3XhBvfZnFHPVPqHGNeJNlvM8T783WmHPVi6P2AltmH5q5pECh/2mJnIZYq5tk5UXC?##\n?@@OzIfejBHnIG3dG3LnjGqfSmJHblzTECzHIE7Yw6o+AVFwSI+niajU9SjgRUv7i1u18Wz?##\n?@@EMDqohPmelo8vp0Wn3DtyTMvyDFu6JVGIiGFtR+pFV41qt/icyuhXUV6O+Esf9JUM9Yf?##\n?@@zRkC4OaPZ8k4o9dCNIiOfqSmky1CO8eVEBC6d43Gvi73avWkUuxqqJwlBGgYn1A186O8?##\n?@@xt19dh0uUGUxguBFH7EOPODbdB5rydrQb7dsLCSjFplXpTDoC0WGocKZWbowY1tg27Ow?##\n?@@12/BVFAWoC7EseuLgAMWcyfIlKtLQkeGFTBsNMdhjIY76lzbuSTv93MU0A01Zv++BVNI?##\n?@@mFIPlSNcvmOL2sPIyXqbaQnappJQrm1/Tos4KX0HD6dNZNn0pM3BrNSoKzF7IXB/1XSA?##\n?@@9XH+r9SIkWtVDHNHVMkyoKRoy9xanfAMVPMLF3c69lDvkKnlVx4KqD+bDj2njbW57OF6?##\n?@@YoEI8aRkhvym/e7uTPHLobuuBDB0tqbssp4GseHKaKeISpO+VftaVfVT/XDebvDjB9pT?##\n?@@q/V5JBQKAjofUZivJ80/V7nXkRmBjyUx4pX0wHwtD6CHtF/vzRsjHU/EQL7OYAMlV35I?##\n?@@VAn8HPdIS4juFXvWRq+BXIHL00Jle9Xt9gaYmrw+wjauodjaW0xq6bYbiH3O1yQNoF1l?##\n?@@PUNFK3p8Svl6I8dAqS3+eafmuU7O1BxtbQKSXZtnXllo27fcRDrunoUkL3vhVcM+erFE?##\n?@@kh6cgw6+U4SYrIRl+xD01sS7hyPIPLZnW2LFu8QfyC4UzhohyXaoVyQnxEt+NnI4W8sD?##\n?@@Q3e4PUn3ws++dEdABqbY+g6JDvudu/kifALZtuvWFqPioCnpbwy5spGf81VItpKJ1Wt/?##\n?@@LLEBTTj0DGnNMtY59CjnXRom5j0/kIuDKAdmCC+J32RifSqe0cvDtz8IM4vPFQK/2GDX?##\n?@@rQag1ItOxlq0bx3m13VhZAr3nFhiXClGk+2fzXYnh8U/nFlpuata7tFz5ZUybOVM5ut2?##\n?@@6hMs46XeLPEf8X6G43PZN9cE/BSmBpynxmarZTi6zeQVaIwSpRInYuSFsjraAgW7/6ot?##\n?@@VyM2JX7i+HoLUw+n2VTKS3nDOjYyCXjZpwZ9I21Pw9NzCeq0YHbbv8Iny9gy0/7DRtwy?##\n?@@JGxoiqz8P2fxtnfOaea5wg7PQ5fPZAWvC7/LFOCVij+016RECuvkhzU40evwwhSFjNF6?##\n?@@cQImHodsrsnlCqVZ2ecuy5GIhHSsx1VDKhOvN4ajk61BqVOJ3xmAzM1xyP1vW9iJY0Gv?##\n?@@gpRr/WMd/qa2Jy1WaEZJFsDxmiqCP505lOczyJzQxAadjJJndPMV9z64nioAPxwNOqjP?##\n?@@H0EJ0MnAXRxonXo3F9e1brksvK3YFS/eVm5b4vmlju/RXq9/bHgZP89iUw7uMebkkxp1?##\n?@@nHRb9iRQ6a0yOOKttaxHt75dDhkudP8Pe2RZ5DQ28XZ0y+/ubtoGUU8VZ7bPt24bvhhR?##\n?@@1V6bo6uvpWacGyW2wlB/wIZj4VYgQYmMvIXZpRVRfd4tGPnvj56beiKD3cHlf1FDgJfT?##\n?@@YoEI8Z3cYQg1dXKtDbybFT0bFv344P5qbKVCsx1NYIMWY9kHDL9Fwk7ApvyBKHkjRn//?##\n?@@kyev24ZtZVKz9jv7O+I+eiUKHr0n4cmmYS8eNjk2Z1nHr5XtLf5jfjCwVmEP8JLcI02K?##\n?@@FOM3BJgaSQte5iPMDQ/LIaUvm74f1b0VN0q/ZUFBydqLgvV8ykadqqRlTFy5SdI2qktl?##\n?@@eUe/4TY8PUZ94AqI4925n4slLhtjV5H8JrGFTkCh5PEPBsiPaov2M76sUKn5Pj4I3hWs?##\n?@@fnIem3JDcuQgOW+Hs2im2sFobiZZ3izZMI0H6VrWfeJGCYGbDyG/xD0J9mOAhVZDGrNq?##\n?@@ywjcMOIjXHVwxiUyZe5eUqGDZ/ZUw3XNbD/KOPbLbH2jYAC9OViF28eCEIlZhu36IPvs?##\n?@@xMxXxQxPUBXO0AFG9VwRu40TVWOEOXD4jZj1hwLCr2UVgPP10MjoymG8uNGT+luecYnU?##\n?@@IVIvgewAiPWCIwV/w6xjqSyjTFS2388Q9HDBEXNuENGDHjCNBblga9Sy8oJHuedlEHCb?##\n?@@WjxvLr/7y7875WVixZ1M6WRyRSBywnksVoK2zSUAoKTHdh9+jlxOQoD48h3xKlrbXxX9?##\n?@@a8+0DEU+tOQrv3yL8sg/fDGDc5KRQLjDVBB74GN/sSo28KvnFToQm0hSF1aXz9PTW74r?##\n?@@QF1/NGtLpNDS5bhj8rapPfYbdK0HH6GhJTTDwjOmFHUiuNIuGcaEQloViYXlXWsuKSZb?##\n?@@6QoZi4CPMtGlhHUByfWqxyBfpbk0eCvUJmtlmrmkFJsWGtfaOE1p4RUxcoIdBAvglSGu?##\n?@@lkDo5EfCfkzaFGEUMYF6+0C79qqSFXriF2mdk3y5KgsvvMY7nUVQvLZxyJQbxnJrGaxa?##\n?@@Z6xnqz9rC1ewf5KedR72yHRVq8h1HYb9TPVAbpQAyIRosUXQPio2hHFmq/wMNmf2kTVp?##\n?@@BFkFftbQfo4Ov8PDIQ0hBTeA6OyrDay7f3Lz5gjc/75WCg37KQeIFkV4XJlQ8el9u7Vb?##\n?@@beDavS078xIyz+Ve/yDCZhWdnCi0b11POgNdU36VdwydDdYvduTw/PVAYR2qQ08K3VOr?##\n?@@WjxvLq04b+gYbk5zXT9n0OdiXjfYBpnfOJP7LSOmCiU/VF545M9z0PeofZ+y6OGvprXa?##\n?@@C5WL6XIMs7Aa+y/MV1BI8QdE88aN5Jf1MMkGNQrAw0E3ZVoeL1UI3GPl2Tbu8WBaUKsd?##\n?@@UOawus7yPFnjtoTNRBMq4li23oqqXP5tryRxTld+ZacWgigT+aEFhWmmVYvwg8A2lA9H?##\n?@@QWaSjeottDsr+i8cB+CQyIhJsZnGkoVujzy+2+cHBdkTTCKDKVuGimNP303xvWnH4xdk?##\n?@@wrswFIlqqrM4GI2wXhiK5JydyEIgYNms+eXLJL5cOV9pE1FfzShPOL1oFfyIrg+pjxH4?##\n?@@L8s6ViRNAyXCp8FAT5CI/i+tqqGYxQVpoRBR3WOCkFY1vOSpCYKDJ0UHBWmzgyUv4hWA?##\n?@@fGH46rTfWlmlnpNFmO0Ugj4c8j0FMr/cQwZlfNEqATUvqKywt4xzsbjuV/gkK7Vdg9wY?##\n?@@GQ6Wvu0o0NnD6I++POUKzd0/iYhC4rpmxcymqO0dcGuUHMotLEuxbg3qHE5i4c4j8lGV?##\n?@@BmorL6JrQrSdgMyHQ+48Wv5XsJ02VY8VyUKZL+Bqdqofhn2SeaYxv2nOBoe06DUdyZln?##\n?@@+6VxwUtU34P668F8EmcopAJJykWVExozX0NHWKjN91eHLDnWATZNBfcC3nIQJ7yrbw6S?##\n?@@cPoTxlnm4wlfUedggKujXeOTUTMZwxphuxyWAq3m02zyx9xT0qWg555KYB1+AZtm/HVH?##\n?@@YXn1mMDZKOnyX9McASWzSrBq9oWebm/s6D0ZyQyMurKTW28Su3+Ppr6OkRhUzeb0mq56?##\n?@@unaYUVBVqJ2kRbkGzzDLQR7cVokeMnuFq/8sbPkdXAymI2kLcVRfzi2yUbSdNn9i4NGp?##\n?@@7z6MnR8RhNApFY5Nh1ziSuJnX7mmqDCAB/RTm73UL5mrdv1CetmNPDgGfHIAMzFZAy1F?##\n?@@aLV6A15cA7exJHEXTb3o3uvVz1r0H+RR+CjF+UjJ8hCetB0KZoduTI+U1juDHdB3rv4f?##\n?@@qeRTc7ea/1gmzH4fThJSXO0/wE/47nCVgddo8bQmJv9Gs/cpJp2mI9LD2rURTuMK+AGH?##\n?@@WjxvLjqsQkBhfjc6gke+l9VMhB+E9Ee2aqZy0VSSIpEoioefZlP2C5v929HBxQ39CSbB?##\n?@@e1jlkh74h+i6vxpz+OSJp9pu6Op3f1wokvEvCdEwBY/wjRzTgVIuJhIXcvrBlH3x+NHR?##\n?@@KI+06292IjZC5eneTqTRhPgDPfWSGNzvag1HwrJzZoARyvn2IfIe7SAaLvlFU2S8z//Z?##\n?@@2YHoBXZpmYOfUWQkrJFTIAmOoFd+nTVP9+JQ3lO2I5qnk4rBYFf/C1ykbcaiNCqlj6cP?##\n?@@itkDwESWkYITjjqkgt6l8/T92ljyMd+IXeB1Ze5X7613oFzbdT5GkkWjFXL+su8/m2vD?##\n?@@w8NEbQjNxyYcuirpLBK2Y2hiwmcE9dMyUbXQhV0UHv/xALPhzPyQDnS/JqIyflpvJGhf?##\n?@@lC/CM9QWYgQ4ABIoVUwPUO4tqlk/Vos2ibLGFfkSinqTCN3l1eZU4evsHUrdACUq+rhN?##\n?@@kRWJKsb4Pf4HXeT5ybdrcuNam7PSQmj5of/REsvj7U1J/qzCGHu935Gzv4kE913aIVD4?##\n?@@2on7XUm8CYrDhZwIsWE6xtOGMkDqS+RTs6cMIk+XwoiZWdJe2h7azVQY5wGxZ5am/gMx?##\n?@@T96dYpD165AiQvtHbh6QXd0Hdtc5hq1OSyBmm6linPo71YcWFY7d3xVN3b8TMsZ06s/w?##\n?@@gINETNwQIrZ52NqqBI0dvCmZV8Gc59I9O++uNxSZcYgFBpCv9v4QYv9aaaUJpXM9+z2E?##\n?@@lTjVjFi5vbd/1zNc/hM7ZWsc/0IALB2eVgyMUFzwjfVZor4XpVbt0ZtCiZQ8zeNyygYi?##\n?@@lkDo5DJkVxVo5SOwfAAGPUkH9h41C6Oj0TzNyXdnYVg4b2kye9JbiGrAuRotia8Z4Fti?##\n?@@UwDpw1LUmhwcyxm5kVpHzhfjHdmAqeAJRPMmt4X3cjwK5rrwDhhatzYKnTf/2XrWzM0M?##\n?@@gINETMeOxCWTGqHB6/5E7WSAwWc7kF1T81KV7fpC3Z5pXE1t6WwXpSc9qDJ0UUi6WaP+?##\n?@@ZZtB+rxVpy8WdRTQPbygm0gYDTZu+VZocuJtr/2VX2WkIogWmgPbpIeaFz2QB8Yg+CGD?##\n?@@+pxeaXt2bfubP5chWDFqLVDCUVZNOV5WbDElNbawwVFqHAjJACdVNnFuP9ve524jhIUi?##\n?@@+6VxwaJJ2iR5gtl0CfxpN/5Xgh6HbnneqmMG54pK5XZwyHjx+8ohtjPF9OUGB9avt/DH?##\n?@@rP6MfLGsP7F5LKb5T3M8J2n3etfEKPPvzCGA2sai21KFe6PucZSb5A7Rt6LBGP88QlSR?##\n?@@1V6bo4cqTg4TkoOSTObl2Hf28l0A4z1MI3WcfgH6qv+dLH0ZXrNl7IQvjl0UbuhGP5PJ?##\n?@@LsIn/hTTx8S70e4sjNfr6DTb9xmpF6zNo4l3Nz8VIvsWiuerU1ugqb1dyX+nkjger0s8?##\n?@@L8s6VgPp1enovhdAFzMuYRMkSCTzEMmXxh0BPbDYbyYfyJ1U2H1ndBHMmEkCk9trtKuf?##\n?@@cPoTxtmiehIsVX7InEuHkvA4CSOEKbPEG9RNeZoT3hT/1akOolKzwcHyYyyOSBqQ8vFN?##\n?@@QWaSjabP8rU+5aqUJpfLnoewVR+gLAbBbqzCcUsN05qsRLZqkDggmzhwWfr9B1BY3KrT?##\n?@@TtWKCUIgiGOjuu1dlSkl4VSc5+KSQKaEvER4faXMtxUOqnO0UOKR1tJmXGi9Zs+9OmKz?##\n?@@K6ju9FXrtm+soy742O08y5W+FI85VA+kkkj8dNnnKtWqwNeKL1ERHMd4WA9TjOygz3+Y?##\n?@@+Is3uBBMJ4lcmeq4FM+hpQxB3a8tJ6sOdvd9qtvANul2aq4r83UhQ59eSEVir3RKoc3N?##\n?@@+ZRLEcVD2OQrr3q+rzClTTojoVqAwv1R0GjxP+joK7cOhMoK88dVKmxqKs+llLVzjUob?##\n?@@kh6cgxLI3daqxvVeZuApjKvVbfaLQxiuLtaD3GXpW8+VqNAN5ZoJz7gNJlYi0HssN5Yp?##\n?@@e1jlkmumkGdUFP4qT0ycxLzIhLguPiJV3ML80CMs0u2akF20+hnjuiIipTDdGmpejAJx?##\n?@@kA120g9B3dAcwnS7R1wdxY9dDXcRJSZIzgpGZMF4qtkGr410X7i7nZlx8IYmJbocqG6r?##\n?@@ab2NW29pvnQcILTITOyerxmq/lrta8+CrTv+EE1Aa0PjgvPLCY0gBFKaE1qNdoXytdjk?##\n?@@8lfFpp5XS68Mefw9m/ARMREARvbur6Y8XNgJaCCCHWRK9DkoI1+Tcc3rdHUCZv+yuijS?##\n?@@OzIfek+6c0+3mnx6DCDoHuq+4gvcXSj+1VfXLtXvFz5VbEUXKORKGR4LkTeqTcWbdKC6?##\n?@@dBxfJwVaj3j00YHjjoyb6VzpSfxnaVRiEKxLDtRs7u/JKnTmrAdN/5rBeuwV5MHTF4jF?##\n?@@IVIvgf10fKTHC9DIv1uVGKETYDRvzAZrJw3is2VpFi3nVYQ4vcaKc8W2rmb35qtQeQmm?##\n?@@IltC2Y3eSh21QdFMGhRBcOv2TFQyAZ4rE220m4axad9P7AY5+3YDPrVKHYpssSE+pD1v?##\n?@@P1Rs3As1ZUjyJ6wcBFbh8rqhz9lDB90obSF3hhIEsyWQbF3tclWYY6TgrmWO+nQCAKCG?##\n?@@zBHviGvHtt+e0W2rcBoYZcIPae2T3ezuof+0/F72t/dsBiJ4vwAZ38mbzYH8lnN2zhtj?##\n?@@CYRlOH91Qwe0ad7wckx1vjJLe7SP6t2N7ZGIpRqWGcVsNIHz+j7Fl7uENB90UdhP/G14?##\n?@@KqDbnKYxT2iz+XgtZmI9TY10WkjqDXvJ3410TiEpcqZoX3eqYdQOV5vuRt44ccTt6WU5?##\n?@@f3sx88LedrkOVtosn9D0ZI1zf+IyG4PHWDICyn9ajWClXNy8D5T77ZMXDCsG0RZRUc0t?##\n?@@GAWDZSlSjwfizvYVgjjsa1l6dEsvhWt00yYfNjH8tJ5nJL4DXNwT2YC1FPdn8mwgknOm?##\n?@@wbIdvBd6mOaXmDTgDTDL/A4H0/wqDvJzJc4PYf4XBa8eqpNNbKrw5YczTfJYEAVea+Q2?##\n?@@/r+qysZkWoaFtt+VsGu8E3TZBBc/nD/YW5mGe89TzX74fdxTyO8YysJ5geuZiO1vK0Vg?##\n?@@dzaZMYJA9xvqZ91q+NXH0Aoqup2v6PF4vTiFN0uodSboMn0oJg1zH3GshlHJmXKH4x7t?##\n?@@yO6jJnHgd8Phq8LkrhHk1qhq/R6Haxt2Vh9vYx2Pt3CydiImnj41ROcIiU8/DuFEC7xj?##\n?@@cQImHoDHSaX2x8mGN7ZQs0IVJ627pqhv5BLiXu/cGoRV2R/5+jUyUgC4yCT1gMqf+Udq?##\n?@@hre3XvxH9fV1PGhGSTkG+1mYfAfOGTtm+kxWCHWg0j64Z8oOcgaBHP9+b+oVhScdaddq?##\n?@@Z6xnqz2ePKuREH6biXE+Zjp8VU76hkithcikGk7AM1KQTzWaKpP2LbYFF10NBsglusOs?##\n?@@OBjmcYGuV3VIrz5aBucwT8zSo7uzD7eLD5emT50+MI/KLwzPwt3Nb6vIEIN3JzhrPZzT?##\n?@@0TxPQkbEu1tF+SSaEoB/yhBaAcQyGQ0KfK7hYqYuuSkoJFcFDNwZ9kp9WxdIKPHo9SQW?##\n?@@YoEI8QHicd+TJPcAAzxHDGXdFaZtR1hk4VnfJcmsTboGMM5M8tIXfanADQkRCmtyKHcR?##\n?@@Q3e4PWbFDtx3tTYcZK2EiXD1S6eKJBO91lbOGps82p0w30h0Xfeyd06grCWPHE+RX+Ef?##\n?@@gINETKSKVCNhFolO3kJNs8amYgtpaw4j0cb6pXWJ33xZr7yX6kg5wbsjTT+f46WfAkTP?##\n?@@fWkLQ1CbKRK2eXJeqBZRO24ruJMBVyvWvtKMjWU9UldWbPsdac4hcZFW4AT4bwj8/wJC?##\n?@@8lfFpgFWvgcWRQO96YsabZy5bhe1y+gd20kPiuZY/fiKDsynYOb1dbCrxdq60aU1ymL1?##\n?@@82DY/iQdzf6p6LcOMaY15Hy0g3P3UdEUMqUD7m3RV5u6bvvIxt/RCJR2rOSjWNKio5L4?##\n?@@RH/Llsmcwj+az4emoM+uy61lx9RbNsgT39y321NxQCNCDRf3jpZ26W7roJct783TIncn?##\n?@@CYRlOGNBrbivQmD4G2okvN8P0lk+M17ZYRBWInegMgf7fGn1dILfuKCYlb/nW1BcyXov?##\n?@@tlRL8J6dTe0svIyWFD2NNWBn1U+xdoBqcV0JZ5FXnnqgYmhStkOp/vjiMyfYRL4dbYHl?##\n?@@e1jlkm0ELOwATF/Zr1yCfCHUUGJjpHAWesRkhXu3yS1LApKzo6GSnMXvAurETqQhueR8?##\n?@@FOM3BOivYqflI3ZYD4MUv/Xz/qyVjYm4QDRmEh4m3hYAqkWNGl5EaIhVSMBGkAgWPhdW?##\n?@@jfM9yegHNPxCsREvtBRGCMUfJLHAwLUHWmtEcwFwKsdN6w+TwzZIUA6m2M0y9M/gSP4B?##\n?@@SrM+qNUwa2jtQ1xtlO/KSeUmiFEu8uOi/MG1yc9PNenH2SAPki6V9huvp2LVSINE1jJx?##\n?@@OzIfetfzzjaNxfdQfABbZBtnn6Z6QOfmnxD2/nQmu5occX6pzK7ZSs2AjbknKMGO/W/7?##\n?@@oJanWNAY0zXCj9ykRFvmOVP7Xui0LSWxZUjuJ2XWmAdYjm2vGNokAMnqvt6R8DmlWhZl?##\n?@@dSVygK4E/mNBzxTD8fX8HbEpspEF23dmmpqEfEIePk5FaZ/XrUXoJ9TUMeqpLQb5TpWw?##\n?@@3qtDv3PZfA799OaPOlAEEAZLZK2jcjRtDT1Y8GfEie8VNPRKd2MoCJZfrwSZv3EULM0G?##\n?@@--END ENCRYPTION: \"ANALOG DEVICES ADP5050/1/2/3 Encryption\", 2079 lines\n*\n\n.ENDS ADP5050_1_2_3_IC\n"</t>
  </si>
  <si>
    <t>Property name="PlaceSymbol" value="ADIDisclaimer" type=value</t>
  </si>
  <si>
    <t>Attributes type=symbol name="gnd" selected=0 protected=0 x=13560 y=3600 orient=N0</t>
  </si>
  <si>
    <t>Attributes type=symbol name="nolibADICapESR" selected=0 protected=0 x=13560 y=3360 orient=N0</t>
  </si>
  <si>
    <t>Attributes type=symbol name="gnd" selected=0 protected=0 x=14520 y=3240 orient=N0</t>
  </si>
  <si>
    <t>Attributes type=symbol name="nolibADICapESR" selected=0 protected=0 x=14520 y=3000 orient=N0</t>
  </si>
  <si>
    <t>Attributes type=symbol name="nolibADICapESR" selected=0 protected=0 x=12360 y=3000 orient=N0</t>
  </si>
  <si>
    <t>Attributes type=symbol name="gnd" selected=0 protected=0 x=12360 y=3240 orient=N0</t>
  </si>
  <si>
    <t>Attributes type=symbol name="nolibADIIndDCR" selected=0 protected=0 x=13800 y=2880 orient=N0</t>
  </si>
  <si>
    <t>Attributes type=symbol name="resz" selected=0 protected=0 x=13560 y=3360 orient=N180</t>
  </si>
  <si>
    <t>Wire x1=14520 y1=2880 x2=14520 y2=3000 net="" branch=""</t>
  </si>
  <si>
    <t>Wire x1=12120 y1=2880 x2=12360 y2=2880 net="" branch=""</t>
  </si>
  <si>
    <t>Wire x1=13560 y1=2880 x2=13560 y2=3000 net="" branch=""</t>
  </si>
  <si>
    <t>Wire x1=14280 y1=2880 x2=14520 y2=2880 net="" branch=""</t>
  </si>
  <si>
    <t>Wire x1=14520 y1=2880 x2=15240 y2=2880 net="" branch=""</t>
  </si>
  <si>
    <t>Attributes type=symbol name="ADP5054_CH1CH2_IC" selected=0 protected=0 x=9480 y=3000 orient=N0</t>
  </si>
  <si>
    <t>Attributes type=symbol name="term_small" selected=0 protected=0 x=11400 y=2520 orient=N0</t>
  </si>
  <si>
    <t>Attributes type=symbol name="res" selected=0 protected=0 x=11400 y=2880 orient=N0</t>
  </si>
  <si>
    <t>Netnames pin1="#Vreg" pin2="29"</t>
  </si>
  <si>
    <t>Attributes type=symbol name="nolibADIIndDCR" selected=0 protected=0 x=12120 y=4080 orient=N0</t>
  </si>
  <si>
    <t>Attributes type=symbol name="probev_new" selected=0 protected=0 x=13680 y=4080 orient=N0</t>
  </si>
  <si>
    <t>Attributes type=symbol name="resz" selected=0 protected=0 x=12480 y=5160 orient=N270</t>
  </si>
  <si>
    <t>Attributes type=symbol name="resz" selected=0 protected=0 x=12120 y=5880 orient=N180</t>
  </si>
  <si>
    <t>Attributes type=symbol name="gnd" selected=0 protected=0 x=12120 y=5880 orient=N0</t>
  </si>
  <si>
    <t>Attributes type=symbol name="gnd" selected=0 protected=0 x=13080 y=4440 orient=N0</t>
  </si>
  <si>
    <t>Attributes type=symbol name="gnd" selected=0 protected=0 x=7320 y=4080 orient=N0</t>
  </si>
  <si>
    <t>Attributes type=symbol name="res" selected=0 protected=0 x=7320 y=3720 orient=N0</t>
  </si>
  <si>
    <t>Attributes type=symbol name="gnd" selected=0 protected=0 x=6120 y=3840 orient=N0</t>
  </si>
  <si>
    <t>Attributes type=symbol name="gnd" selected=0 protected=0 x=9480 y=5160 orient=N0</t>
  </si>
  <si>
    <t>Attributes type=symbol name="cap" selected=0 protected=0 x=9480 y=4920 orient=M0</t>
  </si>
  <si>
    <t>Attributes type=symbol name="cap" selected=0 protected=0 x=10920 y=3720 orient=N0</t>
  </si>
  <si>
    <t>Attributes type=symbol name="res" selected=0 protected=0 x=11160 y=4800 orient=N0</t>
  </si>
  <si>
    <t>Attributes type=symbol name="cap" selected=0 protected=0 x=11160 y=5160 orient=N0</t>
  </si>
  <si>
    <t>Attributes type=symbol name="term_small" selected=0 protected=0 x=11640 y=3960 orient=M0</t>
  </si>
  <si>
    <t>Attributes type=symbol name="gnd" selected=0 protected=0 x=10080 y=5160 orient=N0</t>
  </si>
  <si>
    <t>Attributes type=symbol name="gnd" selected=0 protected=0 x=10320 y=5160 orient=N0</t>
  </si>
  <si>
    <t>Attributes type=symbol name="gnd" selected=0 protected=0 x=11160 y=5520 orient=N0</t>
  </si>
  <si>
    <t>Attributes type=symbol name="res" selected=0 protected=0 x=9360 y=4440 orient=M90</t>
  </si>
  <si>
    <t>Attributes type=symbol name="vwave" selected=0 protected=0 x=6120 y=3360 orient=M0</t>
  </si>
  <si>
    <t>Attributes type=symbol name="gnd" selected=0 protected=0 x=9000 y=5160 orient=N0</t>
  </si>
  <si>
    <t>Attributes type=symbol name="res" selected=0 protected=0 x=7320 y=2880 orient=N0</t>
  </si>
  <si>
    <t>Attributes type=symbol name="gnd" selected=0 protected=0 x=5400 y=3240 orient=N0</t>
  </si>
  <si>
    <t>Attributes type=symbol name="gnd" selected=0 protected=0 x=4800 y=3240 orient=N0</t>
  </si>
  <si>
    <t>Attributes type=symbol name="gnd" selected=0 protected=0 x=8880 y=4200 orient=N0</t>
  </si>
  <si>
    <t>Attributes type=symbol name="jumper_1_2_1" selected=0 protected=0 x=8880 y=3960 orient=N90</t>
  </si>
  <si>
    <t>Attributes type=symbol name="Bode_Probe2" selected=0 protected=0 x=13080 y=5640 orient=M180</t>
  </si>
  <si>
    <t>Attributes type=symbol name="ac_source" selected=0 protected=0 x=13320 y=5160 orient=N270</t>
  </si>
  <si>
    <t>Attributes type=symbol name="nolibADICapESR" selected=0 protected=0 x=13080 y=4200 orient=N0</t>
  </si>
  <si>
    <t>Attributes type=symbol name="nolibADICapESR" selected=0 protected=0 x=5400 y=2760 orient=N0</t>
  </si>
  <si>
    <t>Attributes type=symbol name="jumper_1_1_0" selected=0 protected=0 x=8160 y=3960 orient=N180</t>
  </si>
  <si>
    <t>Attributes type=symbol name="nolibADIExtClk" selected=0 protected=0 x=7920 y=4680 orient=N0</t>
  </si>
  <si>
    <t>Attributes type=symbol name="gnd" selected=0 protected=0 x=7920 y=5160 orient=N0</t>
  </si>
  <si>
    <t>Attributes type=symbol name="jumper_1_2_2" selected=0 protected=0 x=6840 y=2880 orient=N90</t>
  </si>
  <si>
    <t>Netnames pin1="27" pin2="25" pin3="#Vreg"</t>
  </si>
  <si>
    <t>Attributes type=symbol name="term_small" selected=0 protected=0 x=9240 y=4800 orient=N0</t>
  </si>
  <si>
    <t>Attributes type=symbol name="term_small" selected=0 protected=0 x=6840 y=3360 orient=N180</t>
  </si>
  <si>
    <t>Attributes type=symbol name="jumper_1_1_0" selected=0 protected=0 x=6360 y=2880 orient=N180</t>
  </si>
  <si>
    <t>Attributes type=symbol name="Free_text" selected=0 protected=0 x=3840 y=-2520 orient=N0</t>
  </si>
  <si>
    <t>Attributes type=symbol name="Free_text" selected=0 protected=0 x=13320 y=-960 orient=N0</t>
  </si>
  <si>
    <t>Attributes type=symbol name="vwave" selected=0 protected=0 x=4800 y=2760 orient=N0</t>
  </si>
  <si>
    <t>Attributes type=symbol name="term_small" selected=0 protected=0 x=8880 y=3600 orient=N0</t>
  </si>
  <si>
    <t>Wire x1=10200 y1=2400 x2=10200 y2=3000 net="25" branch="+:U1#PVIN"</t>
  </si>
  <si>
    <t>Wire x1=8880 y1=3600 x2=8880 y2=3720 net="#Vreg" branch=""</t>
  </si>
  <si>
    <t>Wire x1=6840 y1=2880 x2=7320 y2=2880 net="27" branch="+:Ren1#P"</t>
  </si>
  <si>
    <t>Wire x1=4800 y1=2400 x2=5400 y2=2400 net="25" branch="-:Vin#P"</t>
  </si>
  <si>
    <t>Wire x1=8880 y1=3960 x2=9480 y2=3960 net="32" branch="+:U1#SYNC_MODE"</t>
  </si>
  <si>
    <t>Wire x1=6840 y1=2400 x2=10200 y2=2400 net="25" branch="+:U1#PVIN"</t>
  </si>
  <si>
    <t>Wire x1=11640 y1=4080 x2=12120 y2=4080 net="#SW" branch="+:L1#P"</t>
  </si>
  <si>
    <t>Wire x1=9480 y1=4800 x2=9480 y2=4920 net="#Vreg" branch="+:Cvreg#P"</t>
  </si>
  <si>
    <t>Wire x1=7920 y1=3960 x2=7920 y2=4680 net="31" branch="+:EXT_CLK#P"</t>
  </si>
  <si>
    <t>Wire x1=7320 y1=3360 x2=9480 y2=3360 net="28" branch="+:U1#EN"</t>
  </si>
  <si>
    <t>Wire x1=7320 y1=3240 x2=7320 y2=3360 net="28" branch="-:Ren1#N"</t>
  </si>
  <si>
    <t>Wire x1=6840 y1=3120 x2=6840 y2=3360 net="#Vreg" branch=""</t>
  </si>
  <si>
    <t>Wire x1=4800 y1=2400 x2=4800 y2=2760 net="25" branch="+:Vin#P"</t>
  </si>
  <si>
    <t>Wire x1=11400 y1=3240 x2=11400 y2=3360 net="29" branch="-:Rpgd#N"</t>
  </si>
  <si>
    <t>Wire x1=11400 y1=2520 x2=11400 y2=2880 net="#Vreg" branch="+:Rpgd#P"</t>
  </si>
  <si>
    <t>Text value=".SIMULATOR SIMPLIS\n.AC DEC 50 1k 720000\n.PRINT ALL\n.OPTIONS PSP_NPT=50001 POP_ITRMAX=50 POP_SHOWDATA\n.POP TRIG_GATE={TRIG_GATE} TRIG_COND=0_TO_1 MAX_PERIOD=100u CONVERGENCE=10f CYCLES_BEFORE_LAUNCH=500 TD_RUN_AFTER_POP_FAILS=100u\n.TRAN 4.75478590317764E-04 0\n\n.SIMULATOR DEFAULT\n*\n* ADP5054_IC\n* ModelRev 2.3\n* 2015-03-31\n*\n.SUBCKT ADP5054_IC  255 258 260 280 283 267 275 272 256 290 269 279 268 293 294 282 296\n*#ASSOC Category=\"PSU Controllers\" Symbol=ADP5054_CH1CH2_IC\n.NODE_MAP PVIN 255\n.NODE_MAP bst 258\n.NODE_MAP EN 260\n.NODE_MAP PWRGD 280\n.NODE_MAP SW 283\n.NODE_MAP SYNC_MODE 267\n.NODE_MAP Rt 275\n.NODE_MAP FB 272\n.NODE_MAP Vreg 256\n.NODE_MAP COMP 290\n.NODE_MAP AGND 269\n.NODE_MAP PGND 279\n.NODE_MAP Run 268\n.NODE_MAP PSM 293\n.NODE_MAP UVP 294\n.NODE_MAP OVP 282\n.NODE_MAP Ilimit 296\n\n*\n?@@--START ENCRYPTION: \"ANALOG DEVICES ADP5054 Encryption\"\n?@@kA1dz/aLZm9Hka4XtOcXb6i7ZJC1OT+TkUb4F5fdFIXowKq0taDajQLz4GiZSWxlYajy?##\n?@@6QoAh2uoZ/h1o+D2nkPVatqNh8lJtVh+TIl+L3kySyv7BgN095s2u47a6XP7HOYw7YAV?##\n?@@ziL3N5j2YFERusaCwhfgkNKtUqTOYf7RIqrrgX2zGA/FgPy5VNwoK0muod3jTzFgzt/A?##\n?@@kyev282DZRHK5Wxprp06aRbPaBlJniQs/sFwkbpjJ3vUnk8WmoYzBZDYUx6bKaEqJ4KJ?##\n?@@eD6siQnjhwRdnfB3dsfGPiuQalkzDQ45ZVb/hEIP6ZbkX0zRIghRFwzpSidqygBN4l7d?##\n?@@Tc13sUF7w/zLm80+dpx4YjH/R8wvsdSyPijA180DhrwqRSPZG9e8LFlEfZYUvGpzXTX7?##\n?@@xt19dprCy6llj26xHSbj3/mQ3nV91c/L0f3rkd3dxtHN4UWK8jgyvkAciPuFD7kWnonZ?##\n?@@jwRjeXGp5z95GtJZbGW2J1xGtM3vL7KVv0gs+uz0HR6NenFadUf6mlrmBZME4DjwnbMn?##\n?@@PDsy019iNslij4MsXyhITEFMNjLaVva4VNyRRHhGDUd9FKRps37p3rlik6TFL2H9iQc2?##\n?@@idHwZxc/7FvDzWQLYzHzxWM/a7bvsHS/5pR9sPZDxCRXB0YlYAGQu/R5rk6w+KYhOgJd?##\n?@@Hjn1eBkD8oXwAHk7uayOPiZEzNZNGP1ZjekzRy/ksUK3Acoodv+YOLdEeuT4ut17i780?##\n?@@w8NEbZrFroj3mhm3vsSFwDy/gZYMp32tExC+ocFMLEiTAGumTG/5CHt0IF2h0wy3hf5n?##\n?@@BFkFfn7w3ncL/3ay/vxhfgy3STx89QXC39qROfvMtjvQfDSHOlwsn3DCXuGloVhA2Efg?##\n?@@6QoZi1ligXog4W3UBeJDtpCpEcvIUPo/FFNG7fyPgO62exsD8kjT2KS5JnkmTtLJCeYD?##\n?@@Qm6l5c0spM1DrVC8rMFAMP3zEz8wTb6jfuZhgw7QtNYi5aHEXqChdA3u7DAvNDjEOZUJ?##\n?@@X2fO6BlHl6tHsN9003rxj8YF30Fs0pIJJDP1eOBFopR9/bksg84yn/zctdR42W4MACJf?##\n?@@tEIlP7y+ESb2g75tkcrqN+KI8wXFQ/d+unR268A1GQfudVCiCUwZLEGvRW6awOC9xg10?##\n?@@qeRTc32ZJ+X938SX0rAP81AX3zRaG3+3Cmvam0BascMuz8+t/1xC5El/c4z6uMKgZnYn?##\n?@@wrswFOpZsAuVeT4Yivlznjz4QxZQUHJ1vRjUxzaSHA0cHSKyfb058t6APubg09fW5hWF?##\n?@@Q3e4PSxXDie/O9H/S8g6vq7VOBmRaQyLUWW4qh1mgh+mm8PWeW1iRPiVusFCZSxmnGa+?##\n?@@WCtJfWmkzGOQm5DO7oqi+YcUi6E+xK+1JEjAonP46xb3c/GQotIXGtwvFZpzx/ip/NlH?##\n?@@jfM9yVhmX6MYz8wvqKQhmJlFfJ4WpixGdXpvdtcMt1VDFnCpTRDOqaN8t4XO3rn7lBUi?##\n?@@hre3XmNbMMZiz8hKwwaVmqDoynDJZ0p/47fa0lGp6RcD9xHQSZxJ623stBnGKPpp97j7?##\n?@@dzaZMdPTrSsg5Oh9RBuIZckBnR+3hDsnIsPqI9v+4RIF0efJmLp4vvBhyxIZRT9TbBkY?##\n?@@TMRkWSGCjsusBEyUbl0Qx3xT+f/IRg/yxZxhr9yHFgOOp7AHeYBgF1SocUbKr3DU7Tw9?##\n?@@eUe/4borwEhszTLNIQh/IV5zee9ZuzEdtSko8l7DCEN9KM2Tev7wu0G7rvDpe+otzsXS?##\n?@@ygDJ10rOessvUAbYcV+5+qH7NNnmjf+ov+w6u1EfdozDn03V5vOG6Dp/dQatTVGTqS1u?##\n?@@w8NEbW/n2gEwIKU03x10E9n6AS2D5VkoGAwA1hMYTqrqoGkX3aEG6Vhp9zyabRsqCAW1?##\n?@@qNtAG1/quUFvq4sm7Ot0RKZgSUHkLMO9GmeJspsgniCJ/Z+XmLAxE8iL11TynkaORynU?##\n?@@3aM0Zvkdjq6T9mVMwnVBSurhz1t94VgOXtuwDPcsuh/mTfBy1tGjt+rf3ER37tBgnCbA?##\n?@@GhapFkH+8VNxwih4CyPgYD+9QsAU+3nf9DI1cqvZqMl5sugeNTjUh9RhrlpgCfk6sloS?##\n?@@12/BVJe0QTxlEbOoWMyc8xy+PuGR0GOCfnkGgZa6jdBXhxZMdtp9x4KYGxNJj9S6xPnM?##\n?@@dBxfJyO+G+SAj1UaLYcTks/BvbfRRkPgkXvKUxjQ2Sk8rPRLC4AmKZC9SDm5Wx4eB6WO?##\n?@@FetKXNexHIqrHqJbMq9MRL71o3FH/i16ZqX1AuptsjR8kZ1UiCgXqf0IdFJ3Mf7K3zNo?##\n?@@LsIn/h4Qxq6g3prCVyJrnn9zd99XhRmtsWvo7o0bShUW99jIIZIICOEgxdL1PvvHD+W7?##\n?@@UwDpwy6gyOLpEjnj6/HF9aQrEKl/sArrVTwTq62EfVnJNs7Lty8WFb4wm2at+ggwlYju?##\n?@@3JohDt91Gl+Tc590v/8UQTXcCDLoxp69j84BmgbRB7wB7Ts/o0l/2pB/ukA4ZXfPNQ8o?##\n?@@1V6boyZZpzNt3z+hbsGz3duF5guVdY7FTzrJ5iD5rzO2nhH6kMQwtyD/r5fBSJPKNIaN?##\n?@@oqjOCP80mYt/AF40w+HTBiD+sYNTrtYt35Zgd+eQogDkWeX+LR4fCM5LEFjjdIOBNvAk?##\n?@@l0n8PORJt26cz5ONkFE795lEixVpU39QEWYgAmTlz/xADrzLcH7dw6EEH4S/YOozM2R6?##\n?@@kA120vfwrI6qrqAtoo7yUd6856DZWUc3i+lBS6t12GxWfWTUVfY+wjItLQ5rTjOnU7rg?##\n?@@JXV74vtj7iV0skko71TzS94MVteTBDieGlh85b6a1sEVod/iFE2Aph29aPq52322tedX?##\n?@@psoaapiXWh7ZanT9O1sLmyq9fPtD+B/IOcYqZC19TU7VjynwR+qfpJftmGuVowMgxzjr?##\n?@@I2RVMWvvvD5V5qK2sXv0OvYwsk7ggChEcbtNYcfOAjY8t+u+2GzWbRVD7uBAzlV3OGvP?##\n?@@aLV6A5mvO6W7+WBQKdljAsFoYnPW0tk7BHQTmghdxYB66GP3UAP3YqR16XUVvet8NBfa?##\n?@@+ZRLEVNHyWkKaSNYcRH9ZfVQJ0YTyjITnLQmWyZIHDKSmGnJtmlvjXMyJpasMZoXBmK8?##\n?@@GhapFiadUF0zN4Wyte4fgyrHELntFO/lnIyC4r8PxqCboLjDBBrhnXzO3FBOPqApufxD?##\n?@@L8s6VsDaooaRMNupl42UUiyITql8svHvHoQsLvBW32EI5aIUk/C/95jfqHAxZDS665J3?##\n?@@8Eaf9e5oZaat/AktccflspeC4wa6XkJl5PM3j8AVUHbB3NPwVyS9/JsqqzPzE/BOvDR5?##\n?@@1V6bowKTdEOPed5nwNJ9BElEolDmCI/si04VhjyGI4Zj/BAJhPEcSQxiq6AFZHx5hyxz?##\n?@@PkxYg9ZbZYCst1U9MzQNurrdvqUA8QBz/pzQJ+6O5AWu+LejNIGhgiPAFWH+qY7iUqjs?##\n?@@szoS58o6O3wmZM/DCyJ0HvAhLImydi2Gp0Xd76tUbHRRCgxOasE1X0pYFUpKOAqZ+mmh?##\n?@@4L1tb/1aDyuUQrAHplkxMpys+OstRvALcIzaVzI5Fhp3VQ+DuJg5OhVxdaFgWL++X5XU?##\n?@@vZDRWsQrKHu454gqvffXWRoGUDdHbTEFv/t1qeInWYpxNmYsfA6Q9OQJuhYxX1mlsz7O?##\n?@@BmorL+qN36ozZvjzVLg0N4rT6SlAzqOlAhQ2fVj70jse/rKmnzwo+F5MYIXB4znD/UyQ?##\n?@@Y4obSU7Mb41A+hhBhcDCquiNoqS/fwkINzr/vm+VwJaz6Djvw4RJ7mW4P+uZ8AGylceY?##\n?@@1FaIS32xP5H+qWFh79WGEba7y7FpqUROfok7p2XkhSmql1LOrNiJ2v1u1al8KRqoErC8?##\n?@@dSVygARkijzFn5Nav4AMDoFIqDqtZMIL95+6mmuwa1KuMz+iiE/1YExzfPfNggLqhZbt?##\n?@@WjxvLjH6Lg4RzKfrjwURc3cGnF1xcEDeXXk4d8yOhpvM6NKOX8RzfCkStVakr0OC8N3U?##\n?@@R5kEnwNwLY5cUypXHNajvxEK2+6GuorTFrqqA/GvjeyqZ8i6dhbVRDUJ8OdgoDhcNqrt?##\n?@@YHDiQLPOgPFDuqBiOkb4KoK/3FBwfpai4K7TuCMfqGf/kfnmFbo1lLD0p4iQiH+P58fF?##\n?@@GQ6WvpDvD/4SVGn8+YWca3nH85Tv3vpOVRFvmGPXCvq6FPkUNWU6xVAgYefw4+uUBwKQ?##\n?@@PkxYg9+Cjmh3+KeNT24US0W2j7L/Z3llF2mSfzr5hp7+AMl61BuTdzc+Q1HHoZ+RWCop?##\n?@@7z6MndN1aQH5KmKbdqS+kcUYJ2dke5mK9I5huFqL219wJlwh8P0swa9LnoT2oW9qd+QV?##\n?@@nHRb9mH4EAjLzDmTf746kLoKcVIx5UMP2xIvMB0FTcT+pHvD5Wx0ZplydVL+fmYC7Ppj?##\n?@@fWkLQ/LhgEs1AlH0scnNOomOsQBH7sq7Wt36QnXStqte2rOquj9oWkMWiM89q1I7f1n3?##\n?@@rg+zLSTJ/Hfdm07AKZf80GDVHprOiaxQ5D5Zp9qC1aK873hnbjm3S3/w90Kh0eTdJotc?##\n?@@C5WL6ZZXw1KcP8VkU1kb7km3MieX458rYvWhQBAiCGwErumLU92OnB6eAPSk7FII7ly9?##\n?@@LLEBTUIpK3AHVZ2Xgm5G2q92HBtii34L4Wq9xBq5mEGWONcLQvloDucHz8eRwL9TkMRK?##\n?@@/baXcotdPSfWNFiYlJ/vHeaj5r7fbS2iBOYq410WE+vwWf2gmZ8T3ABYX0iNy3s0jypK?##\n?@@8lfFpk/4H0nv+csaKedk5TAwXND4V3lPeuoNYLIYGJFoZhCRn8sw87TFAsrswjMTqGL2?##\n?@@cxNMz4rGaQk6k5h/58We6sL35Ztu/o2xubAp7LxihR8HG7yMSmDHyuAM0kPH6L8f2l9O?##\n?@@BFkFfsK2m0ZK8d5W6U4TGuoxdFnGZybNZwVCLIjQgbWCPAs1moHWB0iZi3mcdpamiYik?##\n?@@sSnsNgDKp//kr1VqM74/WrTRSuADjjKYzz5qpxomnsILZKaVz1J7fJPaG3nh5AMSwYMi?##\n?@@FvRdtTo3ZM3mgAc2WwUTlMXntfa95s7Yc6zdVTXAecF/uI6r1Oirf2EeEoGltg+yYG6c?##\n?@@T96dYuC575SimP/488dAhorBZByeRwI9nQwpUrorNKmwffyYYxoW93q/AxMm+8hdijA+?##\n?@@cPoTxmVV35CTXAt1FCD/plDk4yktCTEDZkpwWFPvVahFJRfm5ZZSzdwF1KsPzGq09th7?##\n?@@PUNFK6FvvVbpgDYgUiWsTj7YySrgF1Wx1J0F1IG2rVFvqyuN0kWxRpEHz89t7hEZEKTI?##\n?@@2on7XRhIRC6pOfgosEVvIZwsYhpYQwlQqLMXPJ4ZqTyaiuP7igUbcjPiuurwyDl77NAu?##\n?@@u3+rqmtX2CNjoCAZ/uBFNF/mkfUCDJMOHpIFE53ur9BGYm2+2kYyzHWPbzGU707Ebykg?##\n?@@rP6MfOyn+F+jdsCo6W1h1fH9t2zlEhxtVCva8VWSjKy7/NstRWE9ZCfLJCTbLHL0Jmdz?##\n?@@MdxgB7dfYIJhZXPtJ4U0DXO6jc3FJieHeXGCTU6K+sIj/3mhS0tqL0WOSCbyk9vRdkxV?##\n?@@8lfFprZRxrwi/SEm+ojPaJvQTh5E+so5oAbulRgXg6kpV8yrwmkCGQwniPssXUFh8h1F?##\n?@@7z6MnXGgQzh7TqrFOZKyFJ+ZFStwCRZ7r1aMzz9VZ2Y8HFaS3gAdJtxOVbaL1o2aB491?##\n?@@fGH46qnK3XeAeuSROgayNrdFQRNFOw/uLX7gujiV7qujGFWCIm7F1RDqesNGTpvdtOPq?##\n?@@PUNFK79hlZq6wBNCH/r6ikKHB9y3O/3DA2zrEUhA3MQWRhWFpGpk+GXdGl4OH7F43n8s?##\n?@@Akjfza50NpICkvJXjQhw7dqVlre2M5DkGLVWzpwdLMnAI37kiZwmU/kaNUCmNqEHnVLT?##\n?@@f3sx86FbGirZwzG391mw9bR0Ndlu0o8/lOk0uT4YzgefEf1R2RA9XdYzLnEVf2Xq6ykg?##\n?@@YHDiQPXcp2hW2idzY7ALC2qK7KkVSjCgMPP+F8/pzkwNJDa1H5INZPycm2bW1eqW9kJe?##\n?@@OSH5yphZLc74/9TPrwKDqD34e1XmBrdpGoHLI1H6AwXCNEtBigsA7+NAx/En4YfxhDAU?##\n?@@YoEI8WhVI0NCdnloQtHg87VmlWti+ZUapfZDDjuRxnlN+dU/4btPb3uHcbEdoqEChtTH?##\n?@@5/nz2qVMcscen5gxQscfBWu7ZQ5ZLfhddBZbUyDg6YHYHlD8doRPSmS70uRrJVMDrCVG?##\n?@@kA120rNL518eUaVUkJ+Q/zmLeOG8EpUDbV0sxydOXRfPN13LFlSp1ur32svdUe3m6W0y?##\n?@@6QoZi848l3iGTllYSbLsySU5/wWYmIIGb4awTma9OJ3q5FaQ1T4qcM1vxfgEe5XIGRih?##\n?@@lkDo5C6eMKBVEmvpvmUluWqgKweElKXu5qlvGPQ2PFeSqet6KVTLMICkINMcXjNvz5m0?##\n?@@L8s6Vv2M+LezxkC6IDA4L4pXQ3Mfu3fZ7CG6OOee9oBx1OfX4AJw5JbPlf2or+z9mjYM?##\n?@@PDsy0wgpG09M+8Z8ImbDXA6bOPbiwA3HgKA7M22ACT8NwFw3IhjYPg2eKFY7um0P+5Ol?##\n?@@MdxgB/gntVBrRRqHM7+NiaBR+Asfktk1gM/RNsKqTQ372rTSDusjvKHLaM3McHfdU9w8?##\n?@@PkxYg1RTaJp1v0F5jWtyju2uDcyMfufmBkZ/BRVbdPrxfWVCsw39qjrSI4glXryLy/RJ?##\n?@@g51+VRqF0NhfvljLokuHR7YGiBISUj8KdCp1XA6grmW46mO3yLttOparNuj4y12R4KK8?##\n?@@RH/LlgkG+jpFCQZP3/afLoOBaf3ulaDYh9dsDLX3J6ODUhO2PAXKRViUgS89k2eNrL/h?##\n?@@5ejNKSE44S2DJ4gjlmDN2u99hjagNoPpLKcycid6wCaSy47PdI5AG1B59P0W1uROmLCy?##\n?@@gpRr/WE/1hP8gCf+cxOhCsHuiajGZj6X+7TUxn7yFbZgZFKa5Fa4xAffsW80FcxgXhlH?##\n?@@L8s6VhQ9TooqVEsHWD9TuCdlIFpVatYkFtzWiCD3DLnR0ungjFrdbG6GrVPFbWj55TEC?##\n?@@TMRkWekYFimzphuAKQdgEANDdqBCu0fbNHaeJH6OngN2xehvcnYOf2f7vvRhNiqfGLbU?##\n?@@/baXchYIvQecUFcwwVENMStULWkf9sl6jeIHPqQs+lF9U8Qqb3m8bFvDOiVGXphGaUKT?##\n?@@GhapFkqRVX9Vno+DGT9wIeMwC6iD77HgbXoBRrhoF60468gi3JqeUyPsoSDqkVHlbgyc?##\n?@@001181eIWTeUs3l6cg78/gCZv3n5S13WgtbLqLFHuVxziXgfdoiz08mfBv09jzq2mFHO?##\n?@@gINETOqNjb1Maf2po+Ak4oxuWq+GNCAc00Ho6s3DX/xHMxUrs8xbdHGXRnH+6hkideT1?##\n?@@kRWJKp3rXtdsJgtMmrb3z46ah6vh6/ifm+5Hd9G3mVBQrx+NnHIp5A1vJGSW2MqAbPiG?##\n?@@oqjOCKJte90SX/N4Ur4SD0BcnTAt0o6V/rASXZMS/ALjD1dJeBGHu3ht580VTNBaulbo?##\n?@@zyspkTRZkXZzNZIhdFbJMakzKX/sZHajlyZzjzcyYsNABvNEQzYTbRHsswl491X064t9?##\n?@@kA120g1gxiDmk3W+niSQI2mG/OwsXSdvm+JPMGLv9LNlzBj2dGUZ6mO7llOhs81uDZ+W?##\n?@@RYje7iOwnrHmKuUVT7aKLia9HI2OM+f/IY6JZN4ILhBfeOBqFGsllk+GUUY5923ZEChM?##\n?@@rg+zLQ7jgPgUX4+kxW1fy1sycdua8Pgmwx1TPKC9eaQ26Defcm4u1l/I1PiZHSn1OqyQ?##\n?@@B3M+h0jkjFevLxz0eBcx+m+lQ+I+guG7PrbFHJyigUBuCxHtnLvb7EvxfJUMCyd/BWzw?##\n?@@HCfPx6y/3bGzSdfe3EwzhDvuBOMzfVUhIzkIiI6xr49QXc90EJYanS6k8yOJ7L9uP9CX?##\n?@@qeRTc3xmwHhOAjOisi2WBTCQKNJ/sjA6SbagwO9CwPtHH04RYEaO7B5t7EwY5VVKmTs8?##\n?@@unaYUeUhWYg+iEm7YZGanmPg1xOzEYfOCkVUyYfcfLO4rSp2M6Th2bbZeb7FRg9FxM95?##\n?@@T96dYnADvcQhs1jRHnyF6BvoHW6cMv9C2QiZS+PFAwsJlY/DwWYdoHkBR8TQIkJgYD+w?##\n?@@IEocKPc7EJRedriiUEU8gKfoxO8zCeoXR4a/ooKokkGftOPGtMZDuNy1C/27JxSie4RQ?##\n?@@beDavePaXl9XdCK83w708JoFf2P8zM7Z+7FPkmUpZoA5MWyj4et0Lt4sKUy+9lH02TPM?##\n?@@BmorL3nAHrhVKa1y5v3Jf/Hmy/bWhkDiBvsrx2M4NgWpmCDgCWWV+i/1nJLIl7FWEh62?##\n?@@n46U/6E+/zNgFWF2pzCw4Dgs8JfAP3iMH2P18ob+jdM5fnsgrgOW4boqiYLtHzNBaYiY?##\n?@@5N+60T0CUpWEGlRfSUZs5MpKhS4dDr7E47KALEsR18SQeRgIZYgI5VcNd7Mdt6UwXgvI?##\n?@@ab2NW4RfuYWIWjCwafLn+k5s1UKd1YwRcuhuN3N/JZ6n1MtGce8qc2tHe7yw3I/2LreA?##\n?@@hre3XicDlFWThPlziRhuLGomOg0WiDMuWRVswh8tCqV+1cdkImoNi3jBDYujznQRGobT?##\n?@@q/V5JLRHcdDeQgPwa9EDtkDqQv7YV0siQt2CzgRnmvc2nRXc1hFcLDkH8jtx4gIfdUtm?##\n?@@2HjVrGE7DeQbYQmIB3iv9hWsh9NT4BB24klsBj1CCPp0z75S76N3Lk6LrtbrYLLhEtIV?##\n?@@xdVqHQKBR0lBUhTAav3B1En8t+5n80urAwYia+RxUPmuZYayo5kQLJ+0pt8nuBgu48+u?##\n?@@6hMs4y/6ugFuM8joghZyqzKIbjAMfocgNnedh/1zSkRV9bCBNt5YG/3KqoPjnmvoCTo3?##\n?@@37RaF8yjH3/mlQLgzKmkfW49Xj9YEjifL4IZe2U7lwwLa1BUIcXcjrSk1BqnuOjhYMvl?##\n?@@WCtJfXoVlxDarDloFhuG2Ch5GUjRQjoWANfYKtxVkw4ZlyFZmp+13FunvQjn466p2NwP?##\n?@@AT/MdRoFvPRp8ciSfxQlu6pFsUw5Xlpupg8L3Rj30Tc/PqAMDzIglK1G3yotPHSi7Kp9?##\n?@@psoaapwQq1sxC8PEq/15BSjfd/sbC5LbINoZJdWiZsiefSD8kBkzTNuN+tUcWFeYzitN?##\n?@@ywjcMO5LUfNW2G9/8NJ7ial1BqnuG8hLtK2Yzf0/GupVKiIExruwNB/webdQfRySI/IN?##\n?@@GAWDZaR5dKTY6zL+SRVlILe+ZLxkoxHa8isT7QfQdW4JXwnSxcHg2f34fq7JZL+wNIBZ?##\n?@@jfM9yeLLFJabKSEShSG4/uXfjSBlTzN46RNfS9Wo+2VqfT4VuDlETYHjIPnvx/BiwiKw?##\n?@@4s6TIPLe3wFfGtab/t/gYgTOBQ7pgJ0WOw2lejF2VZQAzz1S34jHRBIJN4IdPQbYMRJO?##\n?@@VyM2JenTNUV9mNWTFJXaGf1QqUwkRCQuYXAxXdY44K94PYdJvPdwr9usQlsCYfBkIolh?##\n?@@IEocKMziivfUWmeobpL7ukM1eKw0cqLfrAj22XTZBjPQxj3uiKtDOVuhcI6l48gJ8IlR?##\n?@@KZfHRHxmd0MRBX8queYecZ+xrtxWsWpBzHdTldGW8Vi1Oxqm8BLhHavyyCUFeX8OiEHX?##\n?@@gpRr/cfNcqkOYfDtgRnGeTVowYBCCEKrGNbuUF3vfA9xs7IGzo2PJb652e0eK1CtwwzB?##\n?@@v6H3CzGgjucN9q0MAAm2f3gvcj6fb9QEBY0t7hgWyz7autYEPGOv2013ED/RLfxHXvFa?##\n?@@ADe5Hd9JP9yerCD/xEcQUYCg5F3A6ab5WuC/Q/BypD981Q9xyssNHxM7Apq2AFI2yVz+?##\n?@@JXV74n9/6ODqkHfYLsaDYT7ytgVTe8BZUbotWupiRu7EAoEmcCtJp/H3YQ7knXeQnugy?##\n?@@WjxvLsr/u47ixQDPZvVdKaugZKNg38v1LtYGdEavlTsHdtB6xcPXHFKnLYCvGd6yiKVn?##\n?@@jwRjeUkN5J/Wy8c+A5WpMOlqJfx1FPDuGem1xq12D1tprIA9SpAUvRJ4Dzz7P2wRkCvJ?##\n?@@BFkFfml3dgF2s6aSTS7fyiU1uTLp73jWwBwL45omalQ1OFwjmyvqs3sftuCK+zo/2Amm?##\n?@@7Sxl7BnnNwpSGCD1Fn6c+WhNTMrH7ppYsrdva+4ja22DjIwlmHwvgmDB/Ez1esPyRrxE?##\n?@@/r+qyls0sDcSyGgeQNLrbU+kTMZG+UxX0nP8PDAzxySjIxWmBqX7PVb+g8SImmekA2VO?##\n?@@f3sx87Fqsrd2Gcz4p35CfA9YNCNqRoRvbyCB1nrrt++0ofo7SdY5N98pWEduNO2MLRSd?##\n?@@aLV6A0emeJrtdIJ//wk3HW8MN9uQvXuTjRiolH5SV0kzXZNV5yVYbyf6w2hPqb2yV1M3?##\n?@@Ecn9+yJ8Yswz2J9f7yUvFlg4lXshdxLTlqT4Q/zyZgbPdzMYEexFDVTA/BzOmAvfUYn2?##\n?@@hre3XtaTOZSgxay2WzAhiPtTqiMg/MegiW0jqhf6o+7ugBkbvbyac8gAU6V6qGTW3cT8?##\n?@@x+aQzmDPhRmCEhkwW/Jv6hM9Hk33/sc3W73AQrQSD3bebXILTTxTyCUtN5oW1zl59ZY8?##\n?@@8Eaf9TkI/Heegx6l2W9xrIUju9TCOXfZdKpL7m0KVRmq0ioCz+0ZQP1HbVbo93SBid3S?##\n?@@eUe/4ZX0aT3jMarPhdPZnOpOWjlwBiLc2AiQp8i3DDygjh72uCkhJYN9EP6Q18pMsAmP?##\n?@@+pxeafDOHG0mWV0UO3fLMFCKqaJxSq/KEWGWqf2hI+d809Ddx8JXieZcWSlmp4vD2AjT?##\n?@@w8NEbdT0DB53Xd3jWc8d/vKE5GydnC9IrAvZ3BL5r2fubrnHGm8tafYZtVAVOnHz4ulR?##\n?@@gINETEzOnbCyoykPeIcItRpiqyz1v5LFEIkxNXiR8xd5DNed1N/4j8LakLCHNX72qq4w?##\n?@@YXn1mOUXSR38/Wu1Z/QO50ISM4XwNamuUdEo8Kg9GMkQHL7Bdx8D4/Rc+DNYFPEE5VBM?##\n?@@6hMs4/k1mBh8M6FtE5er2va0jUkuzyWTipdw53B445M9lo4PTRE8/+GMhyFCrYtIsEHC?##\n?@@w8NEbemqMp/RtVZBzdEkCZg3gNgxxP0OllYRnhJihbAHfQW5yRe8VeZNKa+W2bwmRznf?##\n?@@iMjdD/nxPnPq+FtG4tTJBpYSvZJvkqwcPPNG2j+i9ULaYODx+cuW1UrfrR9sS25RHzdR?##\n?@@VREQdMPeXY+Vu+nXWYluBJn2mq3XSuafuLivaKaSvzEijjCSOAzdfBoTcsOXEAJY3STQ?##\n?@@BmorL/13xqVkU9lnQkwtHddVjKX5uQYgIHnVVJTdvgpjsQvuw1rbk1cmkWPfnUiIpdkD?##\n?@@zyspkaywp5HoCssyLr9WrSkatfqe/RALjOGWDPLbsv5PIMmu/YCY89+3fjOA0o1MWB/I?##\n?@@ZJIuonEFlvrbkZ19zDc55RXav/akfFKIDNMI26TMJuP8rMQQtqj5BhX2sJgQowbcdNT8?##\n?@@cQImHjU58K/AR6RoUsyO8EbNWWMFGTEjd9+4iSYXAxYqhydLKjy8YWBfuOaUBQJ1TxMS?##\n?@@wrswFOs4j8CsFNY+efTL1TBhFqP4HUdg7FL3xzUcd3bNFT93galhNoz3Qww1H9hV1IJH?##\n?@@P1Rs3D8CkOIMpUrGWBsFehL2C2PovQIw9q4F4kGMZ/WacJVj7KPwo7m2jWExQbx6YeU1?##\n?@@yO6jJmFryIWwY1TXculIy0htQKA1W5HdxUGBgPFJ5sYgcGElEzPTrb0DZeBJC9pSPThj?##\n?@@JXV74oABKUrUoALbes7hp5hAGdJIMnpq/Wh/WuAyrP/QAq7IFheUS5gH2ABNkzUHET4l?##\n?@@quxmy+ioboJpPS7XQCaCu6b7av3s41pn5VuWUNStTjFxiDo5y+8xI0iIfhgxSkHQ2tA/?##\n?@@l0n8PN48UaWVI1sRov+ffFGuGbLKyPOhiL7i50KnxHIDIRmK50hOIZE791prueAR4BLz?##\n?@@IEocKK6B9e+de0dmjhDDtQAQz9oPO8T+E9N3iKWrHC7Z2PRL260LFVqrQK+oPcjaTvAD?##\n?@@MdxgB/cNuzFHAQkSY8EVmZAfPe3E6ZkVffsgdvJrIGSkB0ZD7F1e6kVryTHgOnYmbWXw?##\n?@@PkxYgwkVKmyGSB+8XKj53CImoxs3v+AyDWk+P85Momr8cKz0GjATt4PIlQ4AKyqgwku1?##\n?@@E9ojrNqwV7xYwl9/pc7J7un3XS+ZWU+6DokaOBGxDV1lJKA9Z5KlYWGFzFkSIjaiW/1t?##\n?@@NPaZEL2GU+UjhPRDCIySYOgfFA9/YFMVRMwc8j6d2MbMPXu+9OeYSu4C3OQbu3zPOmqT?##\n?@@5ejNKUXC1KQQVUHWM6b0/Bdc4SftaOImr1WxYWdLxaretjpZfFsjDOMZjL7GPJRPG/EU?##\n?@@7jV5RLzYWYrnEmqvJvmCjneuxkrgXmRBvqBmPNJPOS1vmnxLqUI4SFowF3Vbg5zo5eSr?##\n?@@P1Rs3IO+IO5seefWP+i5yeftMc1OnBO66zW6Vz2zGP/LvwAS8BJum5Ak3gAiCpV8WxHz?##\n?@@GAWDZYZoKMfRAxlYXCPgdDeenViIAmZTpYRtVsGfAkpmHVZEESOMTcNSd6iFZHjY5eMO?##\n?@@Ecn9+8ow0ckMSF/Du1MqEThU09eP0h1q75nAJ42gO3qyxePAo6easO6gokq99BfusHHv?##\n?@@sjH/jgnsl7MUGQ06cyvZNMobRVrDOk0+XXmzDC8H5VH/Iu+PyVQlxkMfNR3wpEmQFMAf?##\n?@@NxDTGUDE7tLeOyUjJVDFwsKsMARGLA5GT+5TCxCrY3ZflE0Dlobui8wAPDpAElm0P1m8?##\n?@@pLn0uTFGqiG3j6QJ/mJVnuS7T2mXAm/hRutPljCEqHVx5evU9QjOyDEd2LrEhuVFwo16?##\n?@@fWkLQ1/j50CmU+EkqIgMQhhLSjj3x6MvxfqoMdyaBT6Af1t/GMAhSdyKCEOMIDjq8zUM?##\n?@@BmorL8cL0Gd3RU/4Fbs2Q47O7UxmYqQ1k+AhDfpBTaey0DgANFS6XZhOWRgNgsHNzZ5z?##\n?@@a8+0DPxRHW2LttA5t05+5+nvtfSgbFFWP/fO6mGJzXxNoobw2++7oSl6EhgcN3NnwPTF?##\n?@@nHRb9sSzMlG8+jxFl2fBKZZ9NfR3lP/Kbpj4kbTTiTN+rwyQxR5XCjBiJG4IiqAjRV3K?##\n?@@dSVygBbvIkIz5Uuq+wDyQnFi3gQSNgB+RMwhpTyF5qZC7Llt+VKqYZgKGquD+dRJETA8?##\n?@@8lfFpiS5dyFKRj5nok7th1BXKhKOILipZp79vnqO8S2LtxLtuc6/IbCcybByNnmKxQz9?##\n?@@m2tIno3BiTnoNaWv/Up7M7bW0/1v+psDND7qm0JpPj9GJpkgpjDaz0dbzUS3GYb/EkSg?##\n?@@5N+60Zf2Lb7dNmj21uQ/t/rd/E4+YXElZFJIVy4Ay3YAyiDB/PgtSc7KSafOvOEwaPNO?##\n?@@mVoi7ZFiivkMvB33rhaetuFaHCky6XRTdIt6XMtGYCcPggDmFm+wyG+Sks2rXBJ6vk4l?##\n?@@PkxYgyzNevdqubkb8b+Q3VA3Irxw0u0e/e5SYPzNYzf1ggzayhEk6naOnQIHBEbYY+rN?##\n?@@e1jlkmVGCHhthjGQHfbcZGP0XZcCmYxvMe0rk4PDroSiZ5yjjtKddAs5W/n5yCHLHO5s?##\n?@@7CRSlLCGHl3jEDwGD5cJ/LVUqLC4yIgnSfcdP1SIewrvdN3fvcm2i4V6mBZ+faM1te1w?##\n?@@Ecn9+zSGP7O7mNHKnIOyOq/zPZmD45K40IvwiAYRBguBVCGGeFlywILRixLjnsIXGf6n?##\n?@@/r+qyg2OKl+lMQQJv7+3XGxudlL8cu23HP+09E0H3lVvYyE6F9djZ8M8jRrbf2MiK54D?##\n?@@rxfGhUSe2PfbJm1Kw4XMq227GQmGmGLekMW4jKzeV7qg7pzxY28xuCthO7yK8dHXfUZc?##\n?@@dBxfJ/0Et+SZ/LOGXBYqYJdQvGLfHWXogRBMdcnTeyXGGvwVZJAfhDX3y2y6MOS93O6E?##\n?@@lTjVjJ8QvK/F7LewqlwBGAjAhCA+qemcp6WQrIBK7piTjZDoJv+8duiYyhB7I47LpKO3?##\n?@@Co14kB1DZXkl4Yg3cfsVwZhKSlPEaZ/Pko684heqDntmWeFIAY8dWl2vFEw8yJ/V2a6X?##\n?@@jwRjeRKp91z3foGxzkz2Jdn5AD2+9qWiD8gWzZcss9b2sS1IFvpHxfacjGp+QKOrkOBK?##\n?@@aLV6A2DQgzs2qip04ROXjdETm63PWOfqU1CxII8TtzByWOecM9ouEsrDCQwCRXsSTv/2?##\n?@@wbIdvIBAgRfYGOkWhzjsZeGSccjkTQUIGYhfDcdv6L8RI1N4gUJPYNQOjAXZUYhWohdq?##\n?@@itkDwDzWIIDFjnh0akqHTleUNBWIwSSKk+jlJDY5BELcQFuh38erH4H5luEMk3es/+ua?##\n?@@n46U/+V/Z6FdRVLmf7E6eqRRZrfH3MfVWxi4/BFS9f85h9atFMYLZaLrTbbxMzyEb/0o?##\n?@@/K2EGjSwiGzmnSPVzBxB/+rU4KVmI8FdZYZpfx70AIp6IEh5vkxTNGInq4XhWsJ5EcLc?##\n?@@KZfHRPjynwTRrzzCgN5rk+NJS5RnzNGP/zNkfziv+lBBOQ+rFKfkjKufUetlD6vok07M?##\n?@@mmM1RXbRlS9NDIngV+dkjUBkiyNfHfvOS3VL2oec8idk/9cBvO6wPsKpnXprKPrSuukZ?##\n?@@f3sx81n9+XXrRgsWSkjsUch2UCGtGxvaqR4VC9njzXLswRBHMle2snzfMpniG3+0WVtX?##\n?@@lC/CMyj7/ZEEPoFsCwkY4rVOP3GXrGQdXbKg4X+p6BE4RhaMly7svMwolzB3b4RYd+8T?##\n?@@5ejNKYlefFVzOLNgPzSUYuLsISy/Bn3WqvxlhMs2SCGrlm+hCjNgOtbm0iaHZ8vmyTN1?##\n?@@cgs5d+E6zvU0grn78Vm8uwGMJk/tZC46DNNHV7d0BQv5CldlXRCF72awug1+Pkljk1jv?##\n?@@82DY/mPScdEJLk/iNqA7BejcDC+ZytC+iRYOUnGBHSe0lqEuvNkPrpUEGt9WJJAthdtX?##\n?@@RH/Llvq0I81PajvNN/XWqOphmpulobsDaqo2NwON2aiy3ajuiOcb40e2bGtryFR1D/Un?##\n?@@/baXchX6GmFPgAspDy4nldU8WUDxaRKSrPcznlF00jZ0/WNrX3raeBMNLLPJQ9vBzMh8?##\n?@@Co14kF8v5yVVtBg/IrR5NtIQNzwfy4DR4RrA/nos8VF9sOl2QqWDmqr/CJbjoB55WU7e?##\n?@@e1jlko08Y8AdbGoxxdabCuR+rqPwKVLuq+jv3xTeH2NBSZ0JWgWT9QMWOjjSR2Q3L7gx?##\n?@@5N+60YXPYSBjXG5ye8QAbEKJMmWLylokd136ecwWezJA4JOSMMMsM2wVk+2PlgIuzeSl?##\n?@@nX1uT/6B2hdX1nwCEJg7+KjBcSKnquusOcISLX0YRJu0vwKwgYN6liUuUGdPAm/hCYOl?##\n?@@FvRdtXDU3n6MteIkn7AeepmKxg1HIUI3q8kenVPTiU0n/RPiLMxy9cigcE79fLRAEUJb?##\n?@@6xs/O53+G3a6NO/kfyzJI0tbToXSZ7WzW7LDXpPas/rdqaQ+VwJ0/oyH3nzQFl0pBJsA?##\n?@@OBjmcdBzWDaZWinkNdHOpOItkmKCF5zEUdZxawNjKhppILSYBVZDIC83bvd6u4Ze/wsj?##\n?@@dSVygGz2YnZIcC9oCy3bmzu8GLJHaXOYyj7g23/cgoWD8fIRO/NtcfQgWz/jnQJXMXQ3?##\n?@@noWBp7ldAvgPXhOdePkA9bjwausFTIKKPBIYkzX/vB9cUoPXB4bppgWnnVmRkKvm4q/A?##\n?@@n46U/3etIwaoe9LYPozwarpH4Mr58zp1tyj8fhCvKAc4un76p2Q0la04palbSEfh3eBm?##\n?@@iMjdD3xDeuTPHbqglU7e/+AHUzbF7N3SCSpeyyzI821bsrcT1ajGo16+pHCKmk/DsvdO?##\n?@@JXV74i5z0w5WIkPFOT3ddb/zZLMnqN880AHVSU2GggVjVJO/TpLQpndiJH10qER9j330?##\n?@@lkDo5O+p0e0tmSS270A+1VenHRxoWEVvaUFd0agGYVhCDyF9sLL7WuBc24j2hw8tf6eU?##\n?@@S7tRAOydzX1vFYiBhvpkFrKZTM/Nvh18O0/Zzvo7uJ3SBooGfahNV18nUDMIQHH/znZ2?##\n?@@fGH46niGINRYLLLMAE8UQ6/JCBarkLqq15dcZiekf6eTzQnsTXFZt1kC4Rj/JxpCm/sg?##\n?@@qeRTcwtrjhnk/P3qoQG/FcyeqoWvwMxq/EIWIjAeLyDtKKQibY6JT5rgVbyrEeJqE5wZ?##\n?@@SrM+qDfzyjm7QQj0aPdDReo90p54IRV9Aj7E388xT3EujfNTRf5HMH+JDHggtagb3/fy?##\n?@@94IkYHyMB+1zdqeRIIpQGvCW/+qW2zb1a6T3zQ2wwle0EGnsaGtJ6MNZzoTk2B8FkL4M?##\n?@@OBjmcTd6fHUXDWkxxk9rrMiM5STll6kX0jB7s5UYIzm7YyZCmEyNU1a5hDbvpf0RatZs?##\n?@@SaoqULzNYm8pt/tKlNEqZm9z8NvjwDuvv9n2zE08yt+sC2vq0E34LID77AHWyCWK0Z+x?##\n?@@LsIn/raJ/N3+9XZDa7R36CrkYO25ahGUDV7xmzE/GWRzN/+FWig3HgjzMO7w1wgiZTNz?##\n?@@zyspkVkOqw/Q+dXEkim8vNEhu5/SrgxmMpiuGw/lACxl4mA4PAwyCxELFle+CWYehCeq?##\n?@@cPoTxm/VLb/X48z8WSGH+14D19/Kf6ys2CLql46hjILNBPxp7UTq8oLh85DyknF9ppmS?##\n?@@dSVygFKHthDMf4BQM08f1ijOYU8VQ86unWJlQ8ZHdZVURvDH2OmRsT53h93i210mkOSX?##\n?@@MuVzX7+3EETiQFGQuWIT+hIKVShO0HU3Fe/Is4dYnEyT2ks7gfKgaMdZLpNHQGgBwKkr?##\n?@@g51+VRv0H2EmrJWBSLIUf/eJbhXoLxdVEEltBlYGDDq8Yfw+YSpxobczRx3JKHq9DZn0?##\n?@@yO6jJjQDRbnSGDB4WaFsQGcNx/z5vDE2ZUHT1TK+Kxn9G1L06dVCV3Ooh83OWdsuwcs3?##\n?@@JXV74l34JvcAOZ3V6jUD0ebP3aymHU1X7HbZ/SNnw2dPL7rFaDvhFaFfd8ZNwhxr+aJH?##\n?@@Dq/E8iaoVk+4y/97VR1zfBQbxfYB1aQtnMwLVEBkurpU3xY1MUIO+VFO8LHzPdi2ieTb?##\n?@@szoS50bnaPz8Vu0I017PVGv1kVIeJwgJWJNHnyARVXwpAhG8zk3rKjr2Uth3CBVwG5EM?##\n?@@0DM86RADQUayOHQlunVRkoRQkGx5qkhhUGxmsrr78BiY98AjsXiZIbCgP83hFkwyCLSO?##\n?@@cQImHkmZaLrD2kAWyhrJ9buUFCcM9xHw0RhyyfHJm23myD1Bp2IlST+sXvqK+ZbwCKTq?##\n?@@+pxeaWIMQ59nyhunSdQpTw6G1/QqJbFewna9U9o0pnKArYN22l9/xBnBCXI9Jm0SLjP5?##\n?@@W0WCht3sF+CBinOFGNGkUrrd6TZhnytiR211FWAr8BqrqwFC7oVMJweGSSUGchdmLuy7?##\n?@@OBjmcYM0pmJzs2GZhT3NdoqSo2Aw530n8C2nwT8NdFt3+bOQ/mkCywY9gCQJt2C3olVK?##\n?@@xdVqHe4SOxLucwHU8SdKoIKOpcqqAgFN8p6whT76Txf1aGZvnNjUhyjae2VmREKFH0yp?##\n?@@7jV5RDxULoprRbGIuQ1vqofGHBNG1iX76Q7twpawJMqoen4IHPqJRDOQ2G6ymWJG9qns?##\n?@@w8NEbUW1oFtl8EpN0B+WV7wSfnKK52WbO45bAPxYg3k/T3Zl7BntWv3tyDEoVHc8DCkJ?##\n?@@2HjVrIrciu7OCcyg16EUqH1rLuIXSbDZQydaGTNdnM8+ZhRw3u9zBOZO1K3JOgc0Cawq?##\n?@@6QoZi8ns/+5c81uCGgxPmzm46DYddUn8VfvNKLKJXM8j1vXbhx15xxJULNamCbp008//?##\n?@@noWBpzLVmF8c+ltL4vD99PVGebrTLtD8bCAmz050VGIi//koXTw85TbNQdijWsWwaWQb?##\n?@@v6H3C1QwbDrgzBHNveoOpTWNr63kGJKYP/8ydGl5ITHkN1o5k4iNpjSDJH/OkVPTRm3L?##\n?@@2HjVrNFU7a0snX+Txt7DBrbXlApjj+4ZulSW4xOLweB0PBKeQhGK+rTj0IQ3z3GWiXSY?##\n?@@jfM9yVSmH2Go7EVzqtGmymYrGGFlbl1ZZCmNUVrOlPB0b2kO+da8rKrWS1NiOYiMXAX2?##\n?@@2on7XVn5iaZlnXM5uxF9Xk6ZKwBgjmFn8rumCAZp9TFoiOuGAJROc6bgOyw1LoMmYmg5?##\n?@@f3sx80iCFu197DpHbvZrt4I07Xl1Z2ZrLQrnvJySjeuw3bKWwZl+wXuZzsGyBSUZapQ+?##\n?@@uGVyoR1rblZdDnmkyr5kd7i1A4uc5smTS6OL9gQ+yoxWnqDcr5J9598t0FuAl0HUX75R?##\n?@@Ue/DEgU2nwcv1POArr/Z5MZYG7Dgu83MmFbDf5jSnEYXlUfGq+AAh8wvA3Re3gS8XYb4?##\n?@@BmorLw+pz4cEsyySCEdaiUsM+7CslpQQGyNXt0rCdhWI3Smx5e+0X7xfP4DkvxVOoiyY?##\n?@@49aneI6uX41cvv4c8B3RFPOu2dffzDeQ8CIun/K9nxPEDlTenmEzKdwWmejPOJp9qkPV?##\n?@@TMRkWdAY2QqH3W5Fyylrg1IFm3owcmTCw0p/2fL8d/2Z1HIO/ggiaOgEmF4lwuy02e2M?##\n?@@MdxgB692/9+EgqYFaX9o915hbWUNK6DljpzcFqZRNDYqVQMaKE1yplPjFbNCqPqeUwHp?##\n?@@NgfAwTNGlnNiJ8hFvUMPKSJBUOZUgxQAeNruSjegd/Sh6H41jKj1VHbztXP7Iy6vSIBW?##\n?@@jwRjeTVKmgMXxyHm+3xkdrfkd07RkK960ERgnghzcZuRc3svI77m/bhzzyWsxRgaMfRN?##\n?@@jOoqcDDFoh9kq+jktqoABKMF22Wdv5Qc0VoqoUqz0JhGNqq+gYb2XVT2QBsJ7tkaPHaB?##\n?@@2YHoBebCn+tJBsEMJjbPCCoMtsquGzL6xbuvHZzX1dxzBst4UmQcd2VNUTaBq8FWLaNx?##\n?@@psoaauU5m2eR8Z4DXgQ+osyXG47hxqaPA9LYr5RaqmJsEHojm9Pebyydn6szdgmZzioY?##\n?@@E9ojrC60jUOROnKCBlFvt7QqRJV46SZmZItqVMp5aFnghBotJOfMS0WnzmOyreVyxXvC?##\n?@@LLEBTRyU8g/SCDbEl5joG7ssiVs3yPB7bQ+QU1dEkfcVZoXPUrvGdVs8a+SbY/dnof7a?##\n?@@8U+yTtw5gTwbOxCt0QQDS9ukvITvhBht0RfHw0Ky2vx3UZNDGsNNteRRmGtF0+RyAxNh?##\n?@@tlRL8G3q6ov85a/5lEqxvmeIoB4IiL06ajIil1uhiFKoLNmG5+dxgZCHDDiub8K8wIId?##\n?@@u3+rquQ5AkbYrJL3WaysgNkTdd3S0OB6vZ2iOPVh0gl/11rXsRtGT5GtlSnxVOJpOUKc?##\n?@@mFIPldPCC5OFNr839n8jPpS7GnPcwJ7wcn0Jep1wBKCAqgI1qm3Jf3en2G0Jh2TGDxdV?##\n?@@OSH5yvaSGOTaY3sIvelTVdv0VnALaLH6bf+2w39pu6obixCSRAeFhxinDlnkkvoooSeM?##\n?@@rg+zLX2nzl/jY9KocnlWPL4gXpTGEcJOu5TMzXLp6pY6w6K/efpLOe3/065fDC6qTa3X?##\n?@@w8NEbUqTSk0oJHJYvgRQtSXxSd5RkkgoUc+3IlQZZlgsgSVTSxzvicxZ1sLxuleXyBlj?##\n?@@YHDiQP2zgIdHotV0BupvxnPmyenzR9elyDisDCcHGb/5fKxrbmI/qbf24ZPudtUksdV2?##\n?@@ZZtB+hJcwBIi/lvTRA4kz1QM5APx1loGNiSyEDbYjHUF/us8mK24JTvaoO7cqw6xxJB8?##\n?@@mmM1RQDHFOGvTtMAIGjilZJyq2G/SmGdx7eQutrW5xu3SQXPxYoJhS+v18EmjQ6iHupF?##\n?@@UwDpwxMCq+Yy1cjr2TYYYhirOA6+J278z3+abrCEz21VLlPN5QQGj77rZS9OUajDMuLH?##\n?@@bNfHZGiLIWQ2QmiY0cl7CeTm9DoqaFqjKKHATk1mMoOUTT74kKDtQxCh83tA7jdL6ZFM?##\n?@@fWkLQ4eWdFpKRR/jP7w3Q2FmC+lXu2Szexpaclk1dQpAu9/q9wP0TWUR7QOVa9kWpHPA?##\n?@@1meu/BIMrjlmJq07M2r4UcgTJ6LGsUrBKhbGIcz7YHJtfrNLDA9KVEr1fVA5SmVly64t?##\n?@@h7/Ktu1Mg76P5DDFZ5bx3dliKW8W405rF7oeADJNc0/L9pb14Deu96uxqcpyYE4fmYQ1?##\n?@@XE6V33hVfF56BQ/OZ7ub00Boq7I7dXLhhuWLaEEoj11vL/H5AZl5tr0jwFkSYsg/viwR?##\n?@@dSVygEAASAQI3p03Pha9xVuf9T2owH8D7Hdn7Yk8lwhmQffVZAjtp5TDSFHGd2irip7T?##\n?@@elDSOvjrAQ/pXTBd8ue1jGQThO4BaRYjSCEGBHnZek0ryFC6fZAIuUFtouKkL+sptex0?##\n?@@M+2Gt0hFTl7HI1R4+3azTtSJnBbFMC6dK9EqiCXYtobPqkBQfLErTGAGHBoJY60thoKW?##\n?@@kA120phywaNRtfYBhuIejwUP3KxmwTDTa+XGVrrbJ9uyHSAI1Cy2j72cT9TqiTfyxrdP?##\n?@@0TxPQg6/b3BVcVmkz3jY4fQ1Cv7awG2NxKIE7NfW8uufnXWbHbRQ/hiS4luYeYdjVOx7?##\n?@@jvxQIaZOx3/KiD+Cn29Q5XgL/9kg3kW6RwTBJpeD8brcHl5WKuyfuFjjDiEchZxokM5f?##\n?@@szoS58367rc3g7D95lK/du3NNZgbnVkNBPqDmIcyo8voUNcBMQpWdP8HWm1B5iTbkrOE?##\n?@@UOawujWQJscctJZ4XQFR6UB5LY8zZpUfX0vdicztlq8NOEixGPRkRaWv5pMzjJGOpSAF?##\n?@@lTjVjK3fGnYGWevXigjXUnyDaJLRRrB/52RBZ9fnlsmNDzygn/sFGtMgzYU6M4WxM1CI?##\n?@@oqjOCJf8RTfGznyivjg2dVWiBkR9m1lwclWLf6kxHEU4O/KULK434DaV+/3HZGRTgIwz?##\n?@@u3+rqvoU5CNFMdCvLNmMYjVtQ/FhMNGnS6iBoH80HtYHUPKdRkaFx46YRfemH0P8Qdgs?##\n?@@qNtAG5tRgBR9KjFHsc6vr6vIiaSt6c9SZIKqR7sgLoG5oMqpiidx8sSntamCwJEMK8BR?##\n?@@IVIvgUeUaPB7P0SnAXMgGxR3dOfJ2qWjszoQkJztnONS2GAtOfTJKGDn0Z/F8p0XX3G3?##\n?@@OikMIirxEn+eTb6NMeydxxJET+wgRMt9DuxiR10VHHRqObXkix6Rz8d7rJM47LYkotjS?##\n?@@t1xeSAN6Pg750yEJAjPPfVX33UUvvsfCCBcYZoqTnYuecYVBOWPHGTGgH+8+G5x/NTAp?##\n?@@WCtJfSMQISpvJkhObmBj+7lEwNtGTehPxEb+BuJJTSu8SU/2EQvK2rc0CZEe/V900Xu5?##\n?@@9XH+r/aDAMExER4lXZf9Bl8Fd7Rh0nRwVVqRuOF6gvxILp/NWhyRbwF96pHHB+DZCFbS?##\n?@@vpjkszD/G6+LCEL0osZtbJ3YGAzfsCphqxlWPNDwYDjp22iGwNYmxE9xaMgx3RjeRwa3?##\n?@@b/EAbjysxyCS3ygsHzYhBb8wkl6nVeaTsuGp+3qneWAEaoFfbxre+mAkswnAHWMgxhl4?##\n?@@FOM3BBfvLr6JX598wRUeZcvg7N5WLskBgk7k9aEbfRTO+9usEe9BUeYDPfv72gJUiIge?##\n?@@SaoqUJi7tfZ/Zd2YTxLpQv7gQC9zl/YqqzMFDFbu7dJ4exUdXm9pqwC33UI35ayLo4vk?##\n?@@jvxQIR61dxOBx8wUoggpDQ5Qfn70zBystn5yMM1HkVIoDCn73xhv20fDBbvBG5Ycf3EE?##\n?@@94IkYNJBpEBGWLSlZPYFuQXQiRIuZzaC81eg4NxsoeWqnF5cswoJmVYbdppdXIJiOGBR?##\n?@@gINETJQpedTPjlVJcdBG2Q5q1XC7VrMLEQBHdw8wy0zvfmejmjfR5WNiY57cX8d1YH0m?##\n?@@FetKXJFYtxzZhu01xyiDaIIxcIwSoMv9+HGGsDtrnTGlkEY5spoghOMPUMYsge9l7NYe?##\n?@@KqDbnFj147wjcvlRsJlvTIq5ObApHEDsrrx/9JriG610gkj7hfvN3OBlnBgTM2NL0kJn?##\n?@@J4ahkwdSwNEakQXLLsYSlbah+JShJLC0iKwsibjdTs/sPKjcHu9Gl/pJcwLHLW0Jrjgi?##\n?@@kA120jnejq/YCI3TZFGj97R2j4Kuoh0C5r+QLg9q/JVw0Vpe7CsfU3wZzMtzkiXciXZF?##\n?@@DaaxmWeXuWdzP95Gb7O6O3onq+HszNWsfrlFpZyCuApNqPFr6AY7FwdSujDlnJ7vHdrS?##\n?@@AkjfzbD1dVtu9z1x/5/kZemUkuStg2oO4cYxKW4HsfqIimZfNcevyzHMx+OeEzUCUJpZ?##\n?@@w8NEbRfEu2x0VcgikafSRt+sMfj/wBqsazVEdFxarvF8MxUOjjkkiUHG501FKJrJHiqE?##\n?@@kA120tVtnARZU9ZXtRvk1BTDHHvMobpYygtdbY/Z8DWVLzgGZknCfKk/DGpF97ghnBvF?##\n?@@nX1uTwoTZjxWBRiB/zwKGUDrxJOtdnD0flVCuyFzJT/VFhPRd9kK2UiyeQk25UYjI+tM?##\n?@@1meu/D20+TpSdoIWivPZjsc7yDc4BLmtDpsfXWSCunTWMElP/LCId8eYOGY2TndKFAy+?##\n?@@rxfGhXKSm5vgHgiaH8vfaNvd2uFFQ5idyBgYQmqF0Q9sP9n4gm6nEE1QrzuxnaKNa3GK?##\n?@@WCtJfSrEx/wQaniCCuTSUKt1JU8m12MGPrrK7sm+Bg8zy81ggX+lI6uThK4wFNSd+D5+?##\n?@@jfM9yX0Q+46XglsY4OtIWGAwJ5exCxI3wU8fAz2kI7dWEHXUtITm1Y+EvIxhwnOlMRbd?##\n?@@WjxvLpzs9mNIk8f1SjY9Od1jOUAxaWnCxVsbEg1Ugjw6cpprpjx+1hkBLF9exD7C8lBf?##\n?@@v6H3C1YP2P0YQDnGjj1xXDYsO72+7TH4I/X7a2eolt37vk4CLGiLOYJCzP3oYi+CY1/u?##\n?@@dBxfJ0534pQTvrAIdyMf28pBb603Ssya7tBsWEs0yjR/jjr/QDpUXy67Inu0iSe2p8y4?##\n?@@8U+yTjr9X+pet9Xedn/npqET3K5vcdkV3sOsKpOb4JGgQTEwtNG83t47Watra7ljh07Z?##\n?@@lkDo5ANRo0mHhUCW2iLhNQavvvgQymYpbHiCN0W7CTtc3mTn/VcAUWQ3zOkRGutNDBGx?##\n?@@h7/KtkPnFYMdVyUZWjhN5zFa+1T1CD15E5TM/Zh6rYLZJlDYt1MTGIjrbRcIShk1ytg+?##\n?@@nHRb9mmUm173LKtXSJzBWJgO2yv7UtayoPekED8XquT3Cyl5c3+5H5/Ku7g+RiXOao5V?##\n?@@oZ+6sB2CEikEmRFYZEQLDbDTzuM3UL1Zos592edsYy06OXqT+p8MIgnVeB68urbBJzQl?##\n?@@tlRL8Mfo1Y/YjxYNk9/+cobC6ssoZunLIckrVMUiwD9FcmR6X+rG7nU4xDIkV8Cmd0kR?##\n?@@g51+VT5wjtrRyYlIrWVD5z4kpwHOFhHewMhxL2HxR8UOyI12dHeMpAz1GmUTePG76XaX?##\n?@@bNfHZIlTEUNlkD0xt1HiANLJY0LM8NKp1RWDuA+8Lzkkh0ze/l7va/quG+IuTHxDLghI?##\n?@@xdVqHSIG46XvBYzw4VFE6bFiZV2PEYtDccRIe2ugjuMU9eGuSlOJwvtKhbpD3Oc2U1Lm?##\n?@@asagtCCW99OB6N/mt/AaXybcCvBLrvX7AyLodI6fW1M5VVhMAco5EHsNWdR+l3XRP9sS?##\n?@@VyM2JbkQY51UQb02ejvTPcuBtisk0PSmWWKAg4UaaNwmXNMCgDdLIzPXpFk2TwskoDR8?##\n?@@eD6siUOoff1oaO3xP6o0KR2ADWF0mHK/G0O8Ehp9igpS7USiiCSQgNiaMdVpJq2v2CsA?##\n?@@eUe/4VDMRVbFo0NoyrEhrU2ZIkrQmeCQyGx3wkpuBXQT66RXPtke4BexEbhWDK0ziRHK?##\n?@@7jV5RL/HeZjQjJQjV4SALUHgMasBfCEOXDtjpeqc7YKVaPnE8fydWQD1BgJqt4GHhm0/?##\n?@@94IkYFnEcYO+8GB4KdFXj0wqhvSTm/aWzVXcYv3QUWxpKbfRpt00ZQXuWi1erbxqrBUc?##\n?@@2HjVrGZ0ohGqFJt0d2/ZLOXi6ZJZ5BIygQCZZxZwBrfx3q/MeSUuE/3xCZjHrzzhsziy?##\n?@@9XH+ry7VuBsIBlZ56Q0MOaKfmJnHZq9s/EnIOYeg2/j9E53ubYd7avufBgQsNT4LhViC?##\n?@@BmorL1AGRvfnHEc2lBs3yf1oYpQOJkIybG5yl4YVYeeA+Jm7QZEkCdkoQ5HREixiwrWV?##\n?@@5/nz2jMX7/MPhAnTJmAVjeXqAclk7w4k3zOPiLDy6SePWhghFx85XWG5cZzXB5kBQGIO?##\n?@@lC/CM76ySKs3P3lwVKZlUts3fw0+1ADotrv3Y6kWEjMS8ofYOVQeUJT/AignBKOQbQ7a?##\n?@@MdxgB9uKs8MOLygd02luKKCZLtBhnfMTJsNz0f/O7fpq7V1tv+rz7Zmdfae3WJ69AHc7?##\n?@@lkDo5K3yn2tHusILi4Lunf+7EI735c43CyHYfaa8oQDpfr8AuKpuuT4+mNar/YbQ6aw9?##\n?@@K6ju9NMHhgJUcpShvFjQx/FtF+zZX4xVD32qTiSYPZUWqzJdmKOS8GtBXAS2PVn7QwtB?##\n?@@2HjVrO5cdgyH0X7+QeWHhOkgNgfJb4hT5M15LGZk2LBAAEtx5nfJ5bel1CKvvoCV4gjQ?##\n?@@4cWAyK6m1NO4OiegaU4fJ0I5z2K+NhSh2FPvS6jQ7Uei69xfC2EyP4dXn3NLmXVf8gDp?##\n?@@quxmyzyMGoRXjh3z4toFaU9/9fB6v9OjBKteHmhbX9ipN+SoJxTAA0M8YlbLmUpU8SSi?##\n?@@h7/KtjnlacU7ECpMjFANc60suAwYfD6gnxaxvFGujRPoH4WBR5z9niN2Rf02skYdPnJf?##\n?@@uGVyocyLHZg31fAJaReBSlpYzxW+Of45qB4yyCuLGg3VFyBgWBpH3SVLrEHQA9mEr4sU?##\n?@@cQImHvEmCghBJ97hXL47KJXPXLd1R7XzckKUg28bYgTZgSR3rVJtIVBzbmHHNi03JYOE?##\n?@@AkjfzVKE+5Dr/kR18KJ5lO5Nl8Nq8gR4Qs7UbikNSgbvdO83g6KpkCeeTpHM6gXFXnF9?##\n?@@e1jlkrweqkXrUTUcH+RjPfTe0VgQivEa5Ca78x01FK6XlUNEIdQe3vKDnnP20qD/SXmH?##\n?@@qNtAG/VgTLZ7S5SGeCA+L+MOHUEEzd8adT90QmzaZ4HPUfjU+E44xUadWxc9AlWYLrGz?##\n?@@DaaxmdAO1TjXEi8r+1QhtBtzsyFmITFG/bMbczg2zcV4Fk3RC4zhOFrNmo+eSlw4Ap6S?##\n?@@UvjWa1iErx28bVc/ITx4eFZMo76mYjgHbhEWI0o93hE8N67CmFjQaWEQsAc8cpKyYmAl?##\n?@@dzaZMYnIu+VyIKPzI1hK8FSe45ymR5N5Qpw+ArNle6vwMk/nCeKuWMA2wWW1DPMgNTFP?##\n?@@0DM86aLxYTDE8C83HTkyGyNe8ixd+GGsOGOyg/8RCaxwfrwrRVnE9cIYwAXurI1RFyFY?##\n?@@AT/MddGGGT1G5yVx/iBnpLAaJ3/2Ze7H/ylWgNhmMsT5hmy99s08q48FJrADSPHno97o?##\n?@@PkxYg53IiUVweYCBQrmU0dmMxpr24v0jiLuu9OCBJztrRtQFiytR/tHBtR4AGigy2oSz?##\n?@@12/BVKXnJ31hfguj39dDlnnX2Jhr7JClLbRDmGih7C/xDxOSCxxAL8OT7Uptp0T9xDmt?##\n?@@FOM3BIG8L49LmV7TxQECc2Mu9h+5dpQ7Tg/9h9DFt6wQV6tmLnRJKkZxnMyNQjya1x9B?##\n?@@7Sxl7A5Pmko/bP9KC+4OyfEWgZdokS0DzsZXIaVDz/DPHvD7r8Pfg894koH/idOvV6CL?##\n?@@Hjn1eGQLHwu5Dl2wuwDRpevR+RDLQd4GU1qxQu+MbnkGs1Tor3OUkTybnkZ7An44Posa?##\n?@@T96dYg79kHF+u26fjh3Sf77OEGZix0GtTe2qSzMbFiKyy7XoV0uRqJahXgpwti/CQz34?##\n?@@5N+60cogSNiQb5OBZRjmMKPxExBCN1tRozDlzuvJ85B8J1Y0bXxpgaMHJ1NlXJ6ZlDWa?##\n?@@lTjVjCZcmCN8L2HqpTV5E+5ZYao1GDj7KcmccggsNdqqiwRrJvyVLCxZcc8hE1DhIL9L?##\n?@@di2G2FqHXfesGD5uI8sIDlmpAVLodaVmsc409egv7MaFjlUe5TJzP9X9sGFKGF7OL+9K?##\n?@@S7tRAIfR7THpKjtxIF3hhKLROqQb10aVSTTZfjMmmuwwJAI/hSkUJnpl+jLy+WtSf1xy?##\n?@@nHRb9m1ocgJy2Vq9AyYQdT83d1XoEAaajkE2wIMzq1MYm72fvHRER1nVpN6nuOssoa9g?##\n?@@FetKXFOD6jlG11cPZSZdMTKWpjbM0l1bG7L88ZL2DX5OFrwRsvzGCZKlX3JOYnBcADsi?##\n?@@SrM+qCgUIHBfjoV2Rdn8bPGIPFNagiZbH77eEX8DZWdQ8a6uEj5+21opfl45ygByfNEg?##\n?@@W0WChj4FsFqx6nXRslbUlGJfPG9uE9oJ8XONt16+AdgwtiIg0mHTgJNORKMIP/apitFm?##\n?@@jOoqcKf+WjpfYLyUBAwW/Wd5bpG8iH5VioOTPENcBBMZeoxpTzm+hSnPIeVYF6jAi6jz?##\n?@@pcEHEld4IDJ2VpLq3MoGHiIUvIHbAsfUjGOEkqiQvqlMXKYrBv7SWxh6Y2ixQrRan7xx?##\n?@@+pxeaVnjhaOjFz9AR6ME2D1j1OwTMH287V2ZvtagfiPy1PK/rfplRY/4Bgwdmmucrwsi?##\n?@@A1DyJnugXrXZZmHqbQxXpoFFXUR66ax9pevPRT/CozJ7J8tQgucwYIIkPAtSGdsFGheE?##\n?@@hKaRrdQIplOm3tGg5LRfdEgy+xCrHKFyHQ5UYPkZCUin9bwHJOfPiRdYO/Sc9DDTsrkB?##\n?@@PUNFK+4EzdMTJkNrMswKgO12QDqkezp4h5RkcNKwkyI5DAid3qEorFB4j3gbR4oeIuOy?##\n?@@BmorL3y0/DjDr40ZCUxVQCxifyqt2ioybHeJ+9ANHeczzTYkkATFfZHHKgVUFQr2REXs?##\n?@@q/V5JCZ5JyF/Qn/MN/scMxd4R3sf7zWzAvxZbNTO+aQyAXDPejAndooGXQseia7T6Jsw?##\n?@@TMRkWaiFA5w7w9C3ue3OEbxafJch3Ls9evIX1xWfPvHFR7j1gZSfoaiG3K4GWtxgn7zI?##\n?@@kRWJKvbTLM1CcV2QRXTCawUrPU+ph+B9HQWTfpcyaxMd/6LUq0fkHshP4Kr7CvT1xso5?##\n?@@Qm6l5VCSvvUiZYk7zciYG72H+lAxwKlzncjruNSe7VzfF3a/7E9QX/Jc+db7XqA146fC?##\n?@@T96dYlL5ZDyOMV/pAYqMWw/T+Sq5wAF19R8Di/MDUwXmr3xaJ8mJLJ9GhM9ftLjL7pzD?##\n?@@lC/CM2ZehvRIJOBXdG9IhP/IWOMMtuGouuj0k1R5guYzDt2P+7iaDRV8u52PQ1KtZ6TA?##\n?@@cQImHuY5eBKH0qUYolNyA/sugvn3LmVwNsM85sKOOSA5XfI0VnzDpsRBRipzztgVqg8Y?##\n?@@Co14kOgCh6pAH6FQzpKwZXltZ9JiLhn5Q/25myojPS929AOGFlsD9VoF1WwC20ddCsO7?##\n?@@00118xNg9oJ3BS7rNcZpWPrr2J/wT2HJkCz+rWxRn2mvB66eTtCbt4qdzo7Lv1WSyytj?##\n?@@/K2EGnn0mgt/7owLAokEtCA7hc132bAg1H6Iu67MN4KGK2nrr3PKPf/xJLe9BkDfnA10?##\n?@@QWaSjR+Y/wCEnVu5dBHhdPkTontCjLKkGC7O93WlmJceW53eE1muVfuJinx7MAyQNo1N?##\n?@@EtEQU8obhAJGJPrfWy7/REbE1s5yAmqi+FFRjYfFt+8Zg+1ELmcH0Z6wkXACJz7y623C?##\n?@@C5WL6UdBGLFWbdj0jGmzL9lJmFW8RpMNIDgi+CyBJ3BOu6kTD/5+vop2C4h4WRq3PaxY?##\n?@@gINETAgfRkMAXcyThho7QKFsFYRx7SfGjK0ZnbBtoLsOtR6w8tqvAP58GXQrUJIydFId?##\n?@@FetKXE0q+W</t>
  </si>
  <si>
    <t>9Wp6dlw7dQEFjOxV40N0UhBUJtRGHmx4LP+SooANzJPWxCMlp6PT8p1Q9B?##\n?@@YoEI8Qnvtmm+t1Mn+Sgs2WDBJ81Cs2KRRmykbClEycqRQUF5kvMR/BajtTXF1w/ImaB3?##\n?@@i+IWGCzI7ZJ8fD9w2VqOCMeAPc2/HI7kQtcpIXwc8b0zhciQxFJ8768wJBFxlgBPwSbg?##\n?@@zBHviLoGEFyQir3/R36G9rglcSb4uIt0KwRMlEGL5QMyRROo4OKYvhWKIURvxsOgWreb?##\n?@@KZfHRFm3KfJdpmGaRPKVGw8MNCDaTprOTld3XGa6qnYAGcXVRVggfF93xWqucgGyOa9u?##\n?@@itkDwPe+2I5wslcveBRuSQ9fxu4+j2Ldaih9OwKPJJSOyxrAA8g3dPKFlI3MTLyrvycg?##\n?@@M+2Gt+YOqmDGFQFHwkRe2gSZAoT+S36F8qQ8tgOT/sJ5lH6yL6wzCB9tiL7c45PoS8+J?##\n?@@iMjdDzfiqYAxLGsItdOGtzbchzmEQZsDsXULJg4Z08hTWHG9HmgfcpG8adH/d6zBfL2X?##\n?@@QWaSjcOBhvBAABGoaG6FvaksVr00xu1ktJYVoii9MCHOdQ23mun/wvmSfELflWCpofdd?##\n?@@1meu/GlP+eE62vHoxnmuRlwkqurtSaZIVEq0+6j2xZhCn6+Vm4tbWaIyvsoLvdf0kYWE?##\n?@@Q3e4PUIzpDIdNpSbtirWvMEA/i2Xd90Kxv6u41LWeZUC1Ov5WdeCDTtUoew2oZErQz12?##\n?@@dBxfJ+3Vb+UD4L+2XG16/Z/Fi2IgVz7nDRRKFUJEbB8QdmxEVdjOVFHHYAMgYKHp+Mxl?##\n?@@eUe/4fO5kTM/L2qeEdjVOHACWstx17mQyaVQ8wEW7TkhBXPaMOCf9HItMVWT4TOl4YMN?##\n?@@gpRr/dm/0s9JtztpgJ4x9azmx1/XUDBwd9SX+00ukSE37oBcPc1CX6d2RvHKtbGwJInF?##\n?@@rxfGhe6FhjjT5RpPvN/NjLhXCo40+xhwo0/ELLVLEg03Xld8LucEChsRz9HB3gRuC+yt?##\n?@@RH/LlvTmFK6wK0M4+gmusRgcHYynn5tWnmRD/5vMLZpp17Wels2plqPpvznQPhbUxwfr?##\n?@@CYRlOBeoP5HTAR/o1i0FOsIfbrbFSO6yqyhHPJRGGEhOLkXR7MDtkctIBBPbB9fNofhl?##\n?@@UvjWa+rkRDdLj40CxOlXx/2l1ukIbe1AJSbW/uYNANNFcdAcFwdIBM2yrPHorwXahP+2?##\n?@@X2fO6NEJOc0Gj2168pTSPLCqaYDVopbF/EWK408fqegLPBS7qAUAs1XrZv+Mof2T7OX/?##\n?@@ZJIuot9lw3kC1duUOoJ74++vtnU1gENRegsfhAraC5hQA9WL7SKQKWCM4nIGRs3gYOJ6?##\n?@@Tc13sWjrStr/4TgyspdQxaCMtnmAOUff8N624PDrXyUjP8C4Zf+q9eAc5Qr7ilLg0pTI?##\n?@@jvxQIaFLo/yEza+lcgMTKr38SDvL3POSpcc2IPcMEMeSpwh8tjP92XXFP+/7Ydg8nt2X?##\n?@@82DY/sjX5KVsx54UIGbuGDrHCKZ1YAGKiee3GsDisZiFi4xZa449yNPCKwBfXpXm7OUW?##\n?@@nHRb9irmhJ2WTWFijQJJEyd9ioiWyPviDnhA63CH1m9qXmIEfulb2GExyNJ50zTQI1Ut?##\n?@@lTjVjGyMeWWBVoLmMPUHcB4wJnIQOM0NPUgJyvJ1OlZbuByCEyiP3AzHNSqB5JAIif74?##\n?@@3qtHv6jgF/4tuuXs5F+ajtK5O4LPwuq7xLxfVZePa5NhYVx7ELUerUjgkJ1vdxZKcT/9?##\n?@@ywjcMKByNimvrXLDi4wRmoW5Wep3qtkqmQ/8vTwBCsu0FvC+cwzng92zM8AivdIG7wTe?##\n?@@ADe5HeER3y/clIOjj9vlfhZoBRYqJeO03jqE0dy3zOVDOeKuLLmI6J/eka1e1G/tt6Q9?##\n?@@Tc13sX56CsLXillF+avmIbhmVKSe48LNeV/HkD7uEONZkfRuZNDCBdX6Z8Gb/SgI1Hyo?##\n?@@AkjfzbGppMfEWzr6OjrLEWfRpQMPtG9KAbRjYLv8ckpHw9MkkicF01xFSSgchiZj9TOS?##\n?@@L8s6VrsHi1h9kCR6U/g/0Jfou5wQPv9bYj+aZNBCe8PaQTsmFUm6nDztUY2EjJ/1/PsL?##\n?@@BFkFfr0bmss2kh27nGnKKFVb4bW1WxtYZ2KI9DN4S7kS4IqiLCYenHXCbpvkVUB1djL7?##\n?@@oZ+6sOTfi0yjcThkwuRjKLeLo/c6OsDozoMrS+Eyteu5Xnxr68/qKUGFPm6eD6va9B/G?##\n?@@rg+zLZ1CvwNq2pp3PogEHu5OjcqiHJv31WUQKB9ZJplRyUycSzURHrID+uEizlrwQDLq?##\n?@@jwRjeaa8VpTM68KcRoltdj0IOpPDhfVipSMZXOCnkmn5Hrac+bgSQMk+JJUdmuYJ90uN?##\n?@@NPaZEGJlQqvee2nYleS4aRHqorkAowEyQ3QPcEEVs4bh5slmnQvJx3rS7ckG7DE78dJN?##\n?@@QWaSjTCDo1K/BK1cLoplt6vus8A4e2Or2F8P7IVpWTbS6Mmy/jdaIFUlC0E4rFSqMkx7?##\n?@@TtWKCaze1YjjnFG7j1mPe9eChjpC7oOq74apFRI7IMSh/VpYxW48Ty0sh5dIdkP7ucRQ?##\n?@@49aneLGGndz2JSRVHz9LgPLGMuqtJsyEBS8inCil4coav9BaPM8H+v0dyIg/YL6EfKz8?##\n?@@EMDqojUb/yQ5dtdN8UD+eBxoYNQ6r68lxjxfGipZmgZPfxrEQNbiqXMWMYeiEofjHYuM?##\n?@@ab2NWzBzvWS6K01/H2YmyeOMDrwTerWpzWS+n7aN3fY1d/GrZgnp3HWrtTqm+TQm5yxs?##\n?@@quxmy9IM3WGbf2n/gG98iM3GfybKGMWtZIm2SQwxFNdsRM4oFeQ3gDw7uo+v3OO2/Qad?##\n?@@37RaF0oFpukneHs6Z2MO2dnNhXr8elkD4J2GOon55sf5jt2CH9PDxc+Tyuy05AgLUJN7?##\n?@@CHtR4I4mQE6cAINC4ODBDY2JGwP7aPijinanNlj65nOoGllA38bcuBONkligC0wdpJXq?##\n?@@3aM0ZpKBC5DOfEOYEOzmVY3GbVTubuzo4O+htxs+u677p1fH3uSM95EjeaSHQJjFtn7/?##\n?@@1meu/H01ubGlOpQ9ANFrBE7Jp/49SVmGZJrzozLz3o9Z4Vp/oOzeJrDFstHMm6YDuKed?##\n?@@UwDpwybXP1p7cuC2navUmAzOAUeXGQfsiXGfsrBCN9igr7tPR4nkrpOKVTfeecF+sps0?##\n?@@eD6siUgtSI+5bHYrrLVcQE+Fv5gOOu2tqac2YnmI4LOBIZcHSZb+BFPpe8LA5fvdcmBw?##\n?@@HTDiHzht+3j907CBHSQl65j4lpafisq+baHLcbzvNZrBtJC0xpn/sKsxN/DIsqTucTdc?##\n?@@quxmywjkZ2f8T8RSMiCYfs+faPLK9sAC5jLsDt11iC3ee2GkkYKQ+EiCpW4PUKHe9tKA?##\n?@@B3M+h12kDe4yr6fN7r0ekyTvbYjfNDw66I8S/oGEghCOZSjfJ4XK3C4icsaEhq5Dt4yM?##\n?@@FOM3BNlUvB9nUG8EPPux5XYQEdMiSBH8uyLfw81ffQmcGVUK9rL/kcM0T61gQLJbwg3R?##\n?@@mVoi7SY4jlWdTs+Ryc7M8rqGNH+YzN37+HrZHCYgciKWC4Yq8sZYmGXxIQt5Z2w/wGvc?##\n?@@TtWKCRxLUvUsJTxDDZk5jeTikQMD6M38ckwB5T56uBdfNxjT/MV4l+HxwA8xxTeXJgBq?##\n?@@R5kEn/TKNXVi0EF3nLbGaQwvkqj2LMbTJ7S9GJHPAVQGDP0+iympNiQ1UtNgiNYVlhbV?##\n?@@SKIX9673/wGGWFW/0SwiKKv2hZD+nvKetoqfEqTCfTUOvGuWsPZUnlvwGCMA6V9WDtCa?##\n?@@Ecn9+7g0rTTSPHW9Ff5gEW0BmQutrI6PpgvxNi95xsQP7n9GGugNUyETukR59Xng+0XG?##\n?@@3qtHv8/qgcwNPCtYyrLLdzcJPN+ry5ivOQzeKifXzykIY3tTMHizCtO3lC4WX4GVlfGa?##\n?@@F/xwDYNSZeCUxGsKhrL41GGywL1G+DlyC6s/MCOYx6b+aTLAVh2uL4ZFH1nHN1pDM3Wk?##\n?@@3JohDmpPSAiFj4iqz53d7TNGvhzyAy4pApr7fYDx6R/tJh4h2QQztq2gI1uXTP5irMHl?##\n?@@OSH5yk7j3NRVrrGLJGLJT13VaqQqYYDgk0y/XWoGVmrcFDVxwFA1mrTsbyaOye96O4B0?##\n?@@kh6cgySo7rX7DyckeCFZbdhpaU7qkJk7kZI7BguWG5wRz/LRBQp14VMyvO/rTk0594Rs?##\n?@@cxNMz17zun61qtSyFgCWEbjSINsBO48ntybrLLVkUFDpvPb/7Df+Tueoo6yNGJJ6Vu/L?##\n?@@5N+60YC5AYzufH4lXCCN0m+E6V6vsSUpzHkUICbukF9AVvL1SWmdTZkdaCOLogSvPFQb?##\n?@@GQ6WvinzjnrbgbVl0F3D/kWOQErIDFF/jO63+yrbECcjK8Ef9bYNc0Av4rok+wRgGELU?##\n?@@/r+qyuY1Qp2JBEMu5tDokcuUIBUuKYGNMIQ6YaFoYYrx+t/cxcOLx4/CQ6Z09tKy11Yg?##\n?@@o7DhYTof4QGrrPP2pAUkAegsnM8BVbf9PN6rwovZst51USz5/fdP5ynh/Se9D9XCWgb+?##\n?@@OBjmcU4TLDrTLRDVVKp+e7BX+vshQRGVJhXqduuxW/kHzmjsbMmoU+T+Qfia+UKGgxq3?##\n?@@QWaSjfbYjzdhfpiCdSY5TnATbE+Vdhnh5r8K+qAJOImkRZBX630l0h1pwkrcocr5Doik?##\n?@@noWBp5LqwNGnMCkO0IcJK1fSNHphkCK7ILnbSGV0WDgEoG2DFbB2CZXQkjyOVvXlf1eZ?##\n?@@F/xwDS8rybFz4wUx53xIuKxMd/kkCk7ZxUZVWIa9XwtkR127V/Fgo6z0L8nGUahapqlO?##\n?@@ADe5HXIg8RhEOnud7ir4UdT1V3xc8/7reY2b45i5mwIn+EahUj5jzwmCs+OvT4yNkn0L?##\n?@@mVoi7YEEMCe/RA6t6pWWx7q5f0JkqL0pAsoST1h2setJuC0UJs4P2I9sjG61Rq+SNJ6O?##\n?@@FvRdtZUx+Bue44PO4lhhNj7n3VOjj28C0EmfSVE+/VZuPXXDYyYdFEMbUKXNB0MImpCZ?##\n?@@x+aQzjB5VQpxLwVZtFLpS/SAmo9UuomP+GC6FsXEpSK6GyHMlg60YlVHlEvEjR7sEO9D?##\n?@@vIe+AkiFbOUD7RS8J5UL4tTKWCbqX5hVje1dMZxbd6Mm2R3W4QxMlX38fRp8G+6CVJeH?##\n?@@wbIdvIrtPm1HpibUcxU0qTsUma8G9VHq7I9vyAnc0bUTUEuHVRCK9LmSSDDB6+87yLp4?##\n?@@WjxvLkRaF04pVV9ynp1hH8cEbMzOY6K50ovuq8T5yXVET1zgPlDKpVoNHNrWx9hYhETB?##\n?@@ywjcMNG0JmE4U3i5Kf4qfX66H/Gw/EB2WF83mxiW9WgIS3JTcDFO4matgP4r1DxnYfB3?##\n?@@eD6sicp29tI2nxJ68aBZGWGjIY0k7EjqSKzjn46jvu0hkQeLhiPfOiufFlHjSJtvyASe?##\n?@@fWkLQ3oAkZZotU8vpSASOCPs8Xq2Y0IbK9q93RdaclM/LMSJ3Sg9+Ouv8qOFsUukLi/h?##\n?@@7jV5RA6azG2th3iGkeQgkz273OrV3nPHsOU3w3kBkNNXwtumAmQipXQF1RbxP+Db6loo?##\n?@@K6ju9N/H2z2ho07ey8bInhhgyCW+qzF8H4RgaMFi5JlKRWHgFk8eHJaLCN3b502O8fYX?##\n?@@WCtJfQpR1uRNIe5mnBC0MdutD6GTnt/wn6IlUSDU3GsQL9tFY0+DMkOhKQw+OnI5MD4c?##\n?@@Tc13se/R5Jq1wA+nYWe3zSjKp+mVc6Dr6h3KaCyzLHQ3rJ57Qxncn71hx/W9oNsBdSHU?##\n?@@1meu/OKhey/3XRXiFptQ0mi3gangdI2QUeylY5K4u2opcfNtuLxTJo4hfp54F/JESfTv?##\n?@@dzaZMZDKgBoq7KbBIPTsLU/0WX7lBblTcU6gt3+YsNYvawtt/lp3IDSKzpan+TGh4Y3z?##\n?@@EMDqomq7zr4CoLSXSeh8DG36fP8WKNL2/xDnaQR5I5ePAPTc19nZlL1zRDNumaMaC4JQ?##\n?@@ab2NW+qz1ryF3lvVVVxDjLglEvyBWK5HRIChgh9W91Xj2j8jaEJRfGT7tVEbRnBgnTQO?##\n?@@1meu/Eo99dKRnoi/kYM/YP6BZGlPvWGwbwoG3MCtG8dCVBs7LDOy4T1Dud/9H4YjvCkh?##\n?@@l0n8PCLZkD16ffixkH599jvgtI0SeUsFlyTXaKzmCtaPhaDuwhXgOMtq0jmNU3dZbrxo?##\n?@@RH/Llv2MaYo+qOLRO+uRECXpg1XJYtY95TEzwAXm09k8cM4BAbF77vDbWdH8/fKqOLPm?##\n?@@ZZtB+ho9Wv8WzXythAXdaSsExdmvZZPa+F5H/oRSlrZmeyP+Ia/lPPhwpP5VxdQdlTEL?##\n?@@bujtFXPRbG9doasWAoCDAVTlUKnXV2yLLQeraKmRzWRuZD05PnZI3lIwCETzNJXyurTZ?##\n?@@K6ju9A/zjfTEgx83PqANj8SikiuUciVn0XRvczqOtMnrTTQJQnT7IKWm3Q0Yqin5gLDJ?##\n?@@hKaRredp1A37utfR4g78gksG7zT/p4Z0tlLtVvF7vTCMkF4YwsHUKBantwR8N6ypR69O?##\n?@@9XH+r8yVlK24B0OF+4PzzvOD9ZbqyursluzRAnzVyrkF4hVI8vVkKX043PzPkyCjSrSs?##\n?@@Dq/E8kyErdlFnkOdw0aR/iHX1KslXHAQyyc+Ri/iRb1R5W30G5W7BsuEi5/H3Vava16Q?##\n?@@W0WChg6V0FWM0zB8GOkRCnyuSx4Bwfj/om0X2sx3YJ6MUo+32axgXOGw0nqyJazt5FUJ?##\n?@@HCfPx+jb9BgY+JvEGeaCozau8qCfzaR0y3DJ3QKYh0so8VgCh3xz4oVfCkI0NR+k8fxf?##\n?@@6QoZi0EGQoy5aOU5C+SbNNNXh486QHHz9c/w8QT0yEZdK9MRgic7M3mw/1zOf8P0t9tX?##\n?@@EtEQUxALsqPBmSIykix8nBLvWi3vWCfiiGxy3jrFkD32Sj94G9RTnwFrPc37uHR6pOJI?##\n?@@Q3e4PSwTEjfFfYgoTV7/4gN0NpEw5eDz59MdxROvr3BiqY93v5uBB0knVQRkSmJ5+aJT?##\n?@@rP6MfB3mDvIjk7UA6CXLAYbQUcnq3iFAFplh6Kx56j4d5RdxWPQichqKDm2QZohKc7wL?##\n?@@beDavaUfBOmq8OBnmnqaqVbEDUejWTbmcDCCdF4x5CXbUJ9lWE+Jy4VwTEK7CRQLwuz2?##\n?@@LsIn/qjpzgHNred2KFP4FeOHCExc6oQvfAlbrJMADH/2zC0UztnXrIBeHfJEg8zn3Pp+?##\n?@@t1xeSFJqlt03hGCBwqhebrUlKH7+PTRVz6CN0vBvrX/SIbODQ3dgo5o3bDKgDrB7z6Xr?##\n?@@lC/CM+FCxr6NNaQsTJbAVITv4DRR7uGQx6j+EbsYb5jnuslWsVFaanRx8160hvIGPAFq?##\n?@@zRkC4M+0Dx8HhQ3cSyegEHj+7K+a5WHxhjOEXPDi8ZfYTZziqVSocvgH80jb1b9apB2T?##\n?@@MuVzX5y+cjo1tGkgLuJICLyKx4M6Tzpz9zJ4qqcZHCunkhXA4A72jtraAS46toENC7pE?##\n?@@rxfGhfpXytQ529P9sIgg3nA2f0PfoEtxZE3rxQ4YMpfaH/GMS7qEYDf04adn7Rlp7QlZ?##\n?@@HCfPx8ZoNAWGggbQojhqtbWZE1pYKsFFKsS6eCPhG8giVI5PZQjgYFehwi3Aib8jXNfm?##\n?@@4cWAyLTSY7XAEsryW/ttQtGg6vs0i8XujbwLRaN80VltAceq+oPlIGjkUT11KbdAyqNT?##\n?@@gpRr/WBijAYrqIeUgDo2jW1GuvWHYPifrEu5P5EsUkkqjv+5bJSvYQS3TDoeR8e2dwDb?##\n?@@p9Mtwu8q2aqIQOa9XGk1sK6gtsTqE/lMQ5lVXDFBBjmlEdBTxJ1XWckJPU1wayp2zQUe?##\n?@@UOawuhLjBvwkLfJfusWlPftLCj5R8LiiHX8028O0Sjt8IFjs6mMNYnX3zQtiSumthrXG?##\n?@@Nf6taNhvrC7G/PwvkCyFL8G+oEPdNVuKqr06nCLWW28Pf0728cBG6TpglgqhIr3g1ddd?##\n?@@MuVzX6LQGLbBumXSdRfhpkO8s9vfTOHMcqzRhRWF7jo6HtEX+IumqCCANFI5nvhwkchd?##\n?@@37RaF2TXVNcvV/i5i5MSZvx8ZXo/icmKbMu0UtuVYoSrcmGvXIdRhg3Zp21JA/4eeqkZ?##\n?@@jOoqcAqAxF/Nk9F6qpV6JmsqAoW+oR6n8qqRPtr32d+kEzZSR55b07V6/KeIDMuZH0g+?##\n?@@5ejNKSk2flEfu6hDV/bqGoaLfImv7+YQWzo1to2ygwOTuX7UwfHUvQ/3mNcEEmKzh/WE?##\n?@@GhapFjEYZ44y0+v62FPiBcpsvUUYksHuxZJ797wNswk47QfL3ieETBXwqWVQoU+4ltjf?##\n?@@rxfGhVp+HQ3exgvo6itN/a7Qfvyhlt+EMT1LF2UJyLMcOvRImoFQGKBTzur9U0x80jXD?##\n?@@6AEGMsSk/7sfoQmd46Vxt1EEGyhahg36Kj+N1ICoyu96rSxoeypM9fFSBiR6/VH2Ujuj?##\n?@@xdVqHdO6lRk3omhP5hYOeiqDvbab3cfogWKDF/ZJV0alY3/X0oqzIq/FckXbk9pjD8Sn?##\n?@@YoEI8arTds/u36z3S6m3X4xJSZMFSpWfnpNxC0abdydn+YRI0J44dBmiL43ci+sRX7x7?##\n?@@m2tInp8ipw7xNgFGfbQJtz2hRDgS6JX/P3yBx5/hpXlTF9KEWql7SiNr60f2pZK90JYd?##\n?@@CHtR4BsLqpU87v8cZGBjrpnOwdK1zBa4B0e0ATh02cpj2jupyY7zVPDQd5YB4CSN9WN2?##\n?@@MdxgB78TWXa+trxtDPwKOxMtTL9iXhO7qy4/c/WbvIu5TSKaTsk15+TZU0Ry0OPb1zLy?##\n?@@7jV5RAdT/9UR4fp14wjyFKIh7DjCObz7iRBvj/KGkL418XPWE8eLwo6JEo7YfLjlfxpe?##\n?@@p9MtwiHbOA6B28snNZcJruqy042hzbQ3/DF+lMdiZcmmgplotihToauXQT0FbvrKbay6?##\n?@@4L1tb8Y7SHtsBssxoIoujAnu8CtDgazYwhyaDq+Nr/3gDwKvI35dGDr7lQ/WxEurw+ZH?##\n?@@3aM0Zit9O9we5n5sJVl3o6iIgNobssplGNDJy68jdqtJrk9SNastFDRPVH/tKKt0V0Qt?##\n?@@ZqRUUjIzKd0iRGWM47ucpp+6G4oZgn+LbMR+t5D7B9eIJy0WLIGKZYdrnhwgD+2ghQ8z?##\n?@@zyspkXXJmCKM7ZDAxg+t7C683JFi/e3SQQj5NQvOUoSqhIetCzhPMDS7a0hp8qvbCb0E?##\n?@@WCtJfS3foyLAgMjIjkOQ30uSHLOKNFSWDC/Dim9hDxDlBnlzlDVq09VxVHvLitLYslwM?##\n?@@0TxPQsH8YgpzIXjX8I9j42JiRuOx373RteYUFyFc4UQvUab6SOjFBmK+JHPhI/6FscHw?##\n?@@7jV5RAfPxbCMCOYuwK3Qc7WcdW7oL380Z2QPMsmoinjWibX+JuaPxoicvv56p/f0c6YX?##\n?@@v6H3C0JrlYJ/9EbO4zru//H9ILnWCGYifSy51jt0VXnLyk76qmbrsGskL0gg0QWvKdi2?##\n?@@rP6MfO46gHs6zwKdNn3P6JSp0SOM8kuexrEFfGw5V4x8RFk3GXMYKUXY8JNfZQPOC1oQ?##\n?@@AT/MdTRcjJFb3nDKzC+9IHYywROMwBb4Tf8Y/4SNGM5TejsO0zp6gu8Sy/40y6AptMFG?##\n?@@OikMIhAD/k8WO7gWBs+IcR805diS0TjXfD9bFaBPTO7IsI4vBPi3D15RqQTpqa48uBwQ?##\n?@@H0EJ0LIZ3Hz9JDgwdQKsLbuC56xMA3GVXg+LDjLqOTAK54VWYLd1N1VxZWwFhSo3YD6U?##\n?@@aLV6A7wVYbs3a2dwyOHGG5ZsW75XORbG1FIQNJirASins4aEC5XjuyPk+V1IFWbYVAi+?##\n?@@8U+yTmJ+zb2LoUo3b5BR93G29wWQru5d6qcV8IVdkP0j8t8FlZf69NrLpb3L+Em6xlLV?##\n?@@7jV5RIPhZgs6anfXOa5b+cHeovrPXoy78vUaxMJi1GL2MHuCx55NsgkIjrcRJuEfAYQP?##\n?@@rxfGhd0tx0ohDUZZbLmpRRSsIhRzvXjPN3aUzwxxVNHuKHAM1Nq1kVda/TO0l+m4ZNOV?##\n?@@qNtAG5wrHNu2jZ3vHv20mbILjBUjJuBNzEll+YoSiqpExvjIdhMkMkO+U/VigUeVIXK3?##\n?@@QWaSjZB9OZnbov1oLmVJUJ4r9cht7/jMnjPoTS+HWePILk0Z0lnsoORGuHSsWvjuzE3k?##\n?@@/r+qytQO+DZ5JFU3E/B1UCV6P7/lEYS1HIqKxaJmWGGRfmIoSwEwVynLnKmHi4EcCKJl?##\n?@@I2RVMW71xwT5mRwINAqz/8LSVFvSxVxZQNoOAHr1dpr6xrJUc9GiCVf4nAogRMt4LCKA?##\n?@@3JohDiVsBgg9KFhxGx+/41e9v1jUNd622qfItVxVl6Fi67RpCRNOVlUHMOaLHeDIXzIR?##\n?@@tUs4lwdq2cPrYqLSuNfIwbBJ+6rJkIsv3VKvLRfx/9pU/4tO7vvklSTJWNT5X1w+ODZo?##\n?@@UvjWa3RuOkOy2kj7o3vkb0S8pk5pEAtfYwEqeK88L1Uiv1ebR7lvw18qa+UuQm8+hZXs?##\n?@@5/nz2iVFKCcCizprwfy3lmXj0ig1jIbaLv/eB9w1wsUMI/f+t8ncC+ZCTVm22q3h1ra7?##\n?@@YHDiQBwS8vN2xZg0lIhDoAHkqTYQLATqfjhSk5Bm1d+b2SQWP6Ky3Mz36CLM0YvqB0cC?##\n?@@MdxgB6hocXvW4qZhvLyGS7Ov0pebqfMA2qyWMT9t8N70ET57uf/WbWHOyV2H2Qn9YwIb?##\n?@@itkDwBDyVWvyX3ohPqJ7/kbYsv0wCJ3kot/4RcrAHgh9y78sHS714BNcT7ZMcmhu/7iO?##\n?@@J4ahk1c1KRRZh0DHF2mb8gPLr6VzpYa6ChXugImnPdr8c1hRtyzHMciffmVc3qpjotxS?##\n?@@sCDZ3h9CiMbukyJqrYa/bOUy4J2lKPu7NMP+mgY0+Xa//ElfR9UOSCzRlfxhLigPUZyv?##\n?@@idHwZ1IO8HxILh0u5WllOFQGZ0IUDJfHVZjJhAhyInlYLXnjtz92h17iqgmzhF/gInwk?##\n?@@asagtP3n+glXGoH1dyMdCBmdOtqUW+R4pkAQiNcaNMsDxJvLwZ+TG4KIcu0D+SqlQhyp?##\n?@@ywjcMEJuYpAScm2zQQWhqFJyoxoN4V6zWtbNVCNwnZSlkXEKD8Wyh+u9eNXfXaWtwT3i?##\n?@@DJ6eQZM5MLiagJ11bedR92P1Nkqkapbge6tFL6Yie5tPipmTUypLVjWAIqZ19zhWLnli?##\n?@@Ue/DEktv++l0ysoTn8eOGv5vH36qqAlFnRfPJNOsgs5Yg5Gj3TLKTKCe3r0Q4W1t4vLo?##\n?@@Dq/E8tgNWTLA8LvPMngAKO5ivy2BOiMbrbA4Gt8lNetWllQUnAZsyYe4oPu+8fxwXvuk?##\n?@@12/BVIQ1XcyLv1n3YqBPbWFBD6XcOgOwKfVi/VnSX2yDF7hVDXIVeLHE3wL+hczgyQAD?##\n?@@BFkFflMu07Cp+1aOuzCKcCNXc8jpeVNTaN80me846PY84Lo6poIRJrhXrR4Qg763k3Kp?##\n?@@oZ+6sA7QCFW4+frWHcvuz6npvKIn+/jIUneAe0/aje7gv6b1KkE7zfICL0b3esk/82Ys?##\n?@@EtEQU/9rFPg1rlCH13ydhvAM6t1OCPGQRx5BUDWSUm8E9PUimx/jb9ZdwTRDkWVLRyag?##\n?@@q/V5JHE2zRan5/ew3GEDtjsQNJ5lpZW/zjPwaIYSBlbBXMpXxISBEtwVU+XCPZSAB9af?##\n?@@SKIX9wviMY2BYuqrrYYYacIrlUu+qxatFEBdSwlv8xLWz2FV5B0zS+k0BKwJJ19cnMw8?##\n?@@5ejNKcoUsinDspE8jFZOvuDH4SSjTpN9Q2VQHrSg3SEbgcqHyD/7xf5J/v0b5DLF9l4G?##\n?@@Co14kPFIALqlDU1DZSVgHNKkvveB6hGVY87ejF8hzij9NDOHP+QpOtNutsPLFDY57ZMk?##\n?@@K6ju9KvwjguzJhL/n3zROdmkzwEBQ6zwM4ashZfwmj1JN2sO2IxxKRieMBfOR+sgNfip?##\n?@@FOM3BPaK2qbD23L/MBZLyEhGZdPYLn5KiL8Uq4wqMuNmldUI5z665Urm/h7WrYFM13nT?##\n?@@SaoqUMUnOpcADFgmL2phM+lUE62u8U3kVe/IbBuN6/lf6g2k2nAMBELByVbViD3Ighqk?##\n?@@Dq/E8hXEP/8BPLg5Nq3qEUYy0t1AgiUYW3HZc0rpVOUYbIpMVNEReB5eHf4nfKEA+zUf?##\n?@@x+aQzpARoM/h1GR0lZ+H5Wa9ggzuhM654wzChKbnm/V+ViabCTOurdoE3VnR8pWXk7DK?##\n?@@LLEBTcenbCn8+ptPKKmbaPIMh4oOO1/G5LHF/+GpoG86Xj7PYDD528pTYbwP5OBk2JvT?##\n?@@tUs4lw/qWiAZ8t+dSWFxd05I2SnW7o2VYbXdaoMHkd9jDPjxpJScpputsv1Qz1coIhP7?##\n?@@wrswFESBWrbW2RRP2i9AVVtM2ZZoVDmZ42vQI2sknyxv7kz5LDmO6GJcxXO1jF4mo+oV?##\n?@@25IOtRYLW7uO9rqXS45Y2DqOVgWh2yY4Ac2sOXB78u2k+UVpBK6MA/nzJVp4B4xZfmMQ?##\n?@@EMDqooqP13FulYUt2FVnXNG2y7ST2oCSULHdhMyF2f7Uy+qNnep284yLFABN+nC1b7uN?##\n?@@kRWJKpUTQtlwLfUI4VSncs3PIowa3KjbLkNxSnI8A77473BvPN1DdgBx199Uk2nV8rmY?##\n?@@GhapFoBGJnMLOSipTt1Af5XZ8cWhF+uQwHjGFFcsSdDGQ3Eqson5Ccc/rudb1fundX0G?##\n?@@Gx+8b09T0LMxX5uu//CBuVjlAXEbJdOzeBUWfkEI50BB7WothyisU/1x969KM90/EKxI?##\n?@@MNNNri7KfhALbjctLYw9h2A7HtqJEiinJsnKH2Jgo72zz3PFddDd2cX7rFI9hwivkWKs?##\n?@@dSVygO6VB3r6e4yWe/vy+bL8c0t34+V0S6IGbVjhz6HQ6WlAYTDfcODtUpJamaplZfMC?##\n?@@YoEI8eXZo16ANPWqEB9C8oC+o6OqeIOmvfP6P5mjRSXQl53I6pXHpV+xMRkwxTADnd8q?##\n?@@82DY/p5qEUBK1w0SLcURaezI+6UlVxVwLie2x/H1LZ7wL6SZJvvP4/f7D7PzTJJkJ3sP?##\n?@@sCDZ3r0V2800oCxE18gUR+GoEnjGf53nKR94gt8GBiBn7MMpHcqXk3DnQIifC0HZi0Cv?##\n?@@qeRTcwbexkhylckOD+vzla4H1+8Ttj4wtfWfuG5ZVwtq+QBI3Rz2tXYofEd9sa+f3r2b?##\n?@@1meu/JVhpQt+sgd4rRs2rc2d3lVGkMj5mP69Rypi8VUgUwvy1lpBJSzSCshqWM0l1f4q?##\n?@@K6ju9LEZcvMiALeZE10DFfbnBNxl9u57DsLjh93eAq2CRfuCd0zALzoRK2qhEP03KDih?##\n?@@fGH46sYEvI8+9zioswgsCNQyP7IN50GOKBmpDiWpEMReV7ki3e0n8i5ktVLQDi2V0/Gk?##\n?@@AT/MdUNhycXbgK0VcqgecLmCuFAmALHbg08VK/eDxEoyiSpOFUPu8IL1K1i/xvp10Kn2?##\n?@@1meu/DZ92/HQWuWaZU9t1F9pTo6idYK79m0DfbjzHY23QdDUIm5YeKUnDmjw77iaeElm?##\n?@@12/BVEJTN9fgs4G02jfs4bdxacXdzT+FuRxauE3WzEwzKcYdVmXBywM4+jK4E0VupU2M?##\n?@@nHRb9mii9Rz4wTVkxvkIm1M3Q2aUSJShI9FhVc8fa8jwUxzrUQFPOFl8R3yrTGazxKZN?##\n?@@dSVygKWMhV6fp0rN11Cw2Yzw72iDWHd5VK4xBRpJG8pdzf4Wph4j9BNypNaO9PNhYmNy?##\n?@@quxmy8trfxCYbMFsgcKV8c4pCmx54QNGh5yijadROJ+ixzFCnBIF8qf5n5UrN7q8ogIR?##\n?@@zyspkW2ffhFe30WYuqiZxMg8qBsgpWsr6ubRE0SkKQfqhDGh2xWw1zgw7RYpAvjNzz7w?##\n?@@aLV6A+fz2uVxF3DMv8JMxM3SwF5huuXjCmhoztnK5PuftJiUOs29Db5e5IzO2jsvsP4P?##\n?@@VREQdD0922/94/bcil7usIW/q6A4qkeKyJ+Mb6MgYwwuwveMCVO6dyVnHEqxvALQGiFJ?##\n?@@wrswFC8v9aynhdcbRUTiWA9BX1xsHQAI/KhzpbnehEo4IBpGZEtoOe1ydY+m0j7qLNUc?##\n?@@OzIfejpyBLPYDgn2arZm6MuOnsBbwbnxL3cZu9BIqLrJE2jGiXWRBIx4BM6FXaRRy4Lo?##\n?@@ZJIuokbiO0NrzOQXYg8kcD2O2Yp+DgvhdTZYlt/ZEeqfPC86deJhjfu8hllmN0dBze/7?##\n?@@1V6bo8TWDwjR1jI8rfr0s8835cyv0T/4zCx/dmyTGC//IfPs1IoP8hwUIXrps4VtPVZF?##\n?@@FvRdtcyTP7Fx6BuwXbKjNQstLCcqgMfTryuEOq2OVWqy73WZGFlIBaRPM/rUE376/qdq?##\n?@@m2tIni1WqKbVEeC+a7YU8qoap2xNjTCVdJ+IulEEvZAkHoGcgsuyu4Z9oqrGMc2JDTEX?##\n?@@MNNNrg+EorFyjsQVx6YuCWXQOZdhYBrc/CFrqLmlBRnM9fy9zfZKN+lryCbnxxYWoQiN?##\n?@@WTRc1XZi/1GAcoi9g/PDUMo7HmXe+1wXLB211p7xYWsH045oq93bjs9TncngfGdOI2r2?##\n?@@vpjks6ufROSC5vHIrHb898iBZkac4uzETcFsn+R03tCqBP6EOSsiQ4VjabKFI1ZJUWuV?##\n?@@X2fO6JC4pYuyk1VMbifH3AKxBGz1AFnB6THHQAmbMHN5oZwanPTYzKa0GSvQ8GZUxZKr?##\n?@@kA120l+qJ19g/p5CBEzh5sAyTbfzt/Y+J2/WbW75udfGd65rBoDqKB/nucViwfOzztTs?##\n?@@9XH+r5gpDF5gH5LZleWb0Mrk34Vp/MKDkdnMs6XFupwQHkxQ3u/BLzh+zhQ0+wYRhT1M?##\n?@@wrswFJzrF2l4yzkSr1nHti9vDNVVcS75/+jviVioRsIqiRiQuJEoByNj+zu33+S1DFQw?##\n?@@49aneIN8J7eiBcNYp5162TU1YzQ7ic1Mw4hn7ZfAwExJ1YOqqZUWVbH/Ob/TH2JoS7T3?##\n?@@aLV6A5TeSNe2No2to1/wCZOnfK3wh1irE+NWpTJsdGyzA25FSnJxfQtjkSXxi+X37KKO?##\n?@@gYxYpIwM/5wSbVufGKmMR+6OsI9BOuEp0s6f/IvfSdauW7WgDL2gJ46TUptPsrZeA8sB?##\n?@@sjH/jmtfYsRkKJdkYPUsQ49ptUF9lgB7N/8ziGF15GVuGWAZIaZFH9s0c0r8bGKFLJ2P?##\n?@@25IOtZFdS0DyoVGIaB3DNqdC+7Ztan+QH+JJ+pIqCIoVqqdQlMwnVK2Z2p3dLbNW9lAw?##\n?@@xMxXxf8ZRV6zlFCXKBq1zsp/5eKrI+QfY3siXMV6MdXAT2buPFMJnpHYtsBts3mpU544?##\n?@@JXV74ru+vSkmsoG4fQQs+q9gj+kttuHxQdlDSBwdSueoGrUKAH3dq+8fuY2f80CJ7dra?##\n?@@di2G2DTEQR/MVW3DsDjakscZ1wHu9WfZnlGv/jdvFP5PNT5iZSWDPUpcvDG+LOAwvA/7?##\n?@@szoS51yBeajvtKiMa1VuFtDxFlhqfm42SPCSteIEKI2x8MM2sCvVKvOD9nYG1DKNqwmd?##\n?@@ZJIuopwWJaSvOTHY3SM30Z8ras9JLPzAYt8OdiT+R94tyrGRFIa1abDlQAGhGmBUmSwU?##\n?@@YXn1mJexN3ALIfJ70i2jpDwhFiXvg0hkLb1DKC1uX2coajkXeKXZtJDwA7t7eAkSSx/h?##\n?@@EtEQU0K602rcTqTpEvCAFZlg/h1jZeZmQm8tHMgEARvRMH3H5ZDNOp8ASwL69Hm01btM?##\n?@@l0n8PNjo1S1yfqfMwZdz65kZgVF5WqfQVVJGqvWiOrZc8zybDNvb5oZt6IsFUZdu7IjG?##\n?@@/K2EGgLyxIV2Irzz567bwlQ21ld+IIjj1lrwDKgZYfmrhwBxROwF3H7umOR4XdR/adTG?##\n?@@pcEHEm3Nzx1YsReIzxmMFakFXEdmVeUnlJaFBK2qrRlK9zqrWdM1LFsxuas/wHV1LPyJ?##\n?@@gpRr/d9rtrz9Sk27mKj2ZGzpCstRvFPJaXUyWRrekbfJwVFkuQtXSiwdCmvmwK1PGn2p?##\n?@@NxDTGew8fAEHoVxbxvawh8/OyMZn8KB3BnK592w5+mUNV6KmPZHhewbt2Qw1wKznz3gk?##\n?@@lC/CM61pWUsz73NtNd2j+baSqu+UOS/U/dpw5y4VP8uNfrKUhWkWzGqX2hInzanW2qXz?##\n?@@Tc13sc10PMXbaD5z6loTFXTuCpT6LGLri1xBlYsljdPVn8c185sksjyBJcX2ZvD91O4K?##\n?@@Dq/E8iuzDG7p8iqM77P4FTBBq7ZYMMhMSwu6CP4+Ue0uyWMbmUZ5jYGMbhhXQqdAdeNh?##\n?@@a8+0DGQ9h512Bbn8lWpzKs4xeuQodY2rl4L8MtMyWsXQxnQrj1r7G5v6JTJpQeCe8rK3?##\n?@@vIe+ApgtFWDi8klWuxVI+SL8OKeK9a5dzyGfTwFqQkUr7qg5lP0teGAM3Uu180ewNPge?##\n?@@cQImHh/3JC74C0ooqShCQuFtEDpTao7V+T/w7q+f8jy2EUK52lCULEkNogzVqJj8RBr0?##\n?@@Jn2OO4tC31UFAG1MfBD9G7swihKT0InfKfI9xOE08UBVhDSn4musebDUIkb2jZRqBJsq?##\n?@@94IkYEiJ+2DMP8FwBP6lVmGynCykpYj+rGNjHZmanKl4T4Iu17umc3ByUEDB51idSF2T?##\n?@@wKoKZO+a5TH8HxcrMZ11VDQ8Rtshgxc6NxD7NN6aLlXRqKN6auhQq0QicHe1bLFTFzXx?##\n?@@tUs4l3SqW9tPauGCHdVPgmUwS15GwtZ7kNEz9Tj7pxvTF4weRQC+4IHPIAH72ibZsacA?##\n?@@Jn2OO0u1Qa02Nlj1DSBEEZ8aq3tLUL736TUqiXsRvoaaUsZo9Cp6Dgkm3hr73Qrlf2+l?##\n?@@I2RVMXL36KeO/aJI06ogGj9t5/M4fZH41NeeJ8Dn+e+kEFiNjjm6yEypyWA7BIzJSh8u?##\n?@@eD6sieuAtkorUKXcKPwqZ2DwKgtgFmy8qC/KkfmnlzAWsPohfI2oJ0Tip5GwkXSkYuMd?##\n?@@qeRTcx8rad+q7stQv7FxoX7SqSkuZaqocCK1RlZa4KLEtY3gxW+ZW11JU16eZtxeFd/6?##\n?@@Xl+7j9Pq7I9xHZnbfGZRe1zJe3hrLczEmhDM9YkOdrb5s1IuNu4EVUzEvC9JLUlwQHGS?##\n?@@+6VxwWVze8VmUIu2jloTSokGA8aymMJMtjPYJzF0om2VI3uUmKJVY4sZ7WL0F4a04tpz?##\n?@@cPoTxoXvwUSjf8OatnNNWArosUeSmNg4JURyl9eZixMY1On4hE6VoCit4t8sVqULMDrg?##\n?@@/baXcuY8z4HTeDIklObnm8gxsrB+txpSj7H6cIPjR+luUFeeid1wTGONtPRv8Rhc5UGR?##\n?@@noWBpysjxQqOb0hmaGFtE4M1BYYV4yDFF3gDvG2TxclhKAl4SrNyuHmkwTfwAMirwDjF?##\n?@@25IOtVnPkSKpmzLkkRN8goYVWXOdUpswZmBIYEQgpQLKOb48zEGZIlNDAog4kyZHkLRZ?##\n?@@xMxXxQtRzSAWk2zuJlFRJXp40PlUv+4mPSoyyUjQM3Vd4QovnKhwoFatEGejXaVKQtQB?##\n?@@7Sxl7AL+C99dGGh3BcIbg+0nZz/lGk/p0gSqmrSb86uJ9+LG3yNzDbB5a8F5QgD9Pwtj?##\n?@@EtEQU3WDJj2W2ZtA4FRVMzGZG+dSdwhBv8CnGaWES4/6jDf7zRz4iOfvDH+XcrmlifnP?##\n?@@25IOtR0T51QsbyBVptrXHFyIuP+9efBiFNCAjRFMfvEts/TtgJ9cjrRb4a2Q4v3AYj7J?##\n?@@rP6MfASjLva7TGDdjZD0bbC0XvYThVXcCsTb50IMoLGLcIgVatFiv/r1Ao3RlFSCiPK1?##\n?@@2YHoBS6XSStCaqPYrCD/zHS+nbpIjELKRTtIfha+J8PzqenBZT8OLPrPrSMaW5lm4vHz?##\n?@@oqjOCOwZQXTzA7596muz3xjPINffK9vTei9pTjI8PMuftMBGCmMBCwR+vgqvutR6eM+E?##\n?@@n46U/5PWmyPqlxyurv+3D2bQCgD/Ug8giDyylNBMG6gmriBJBxYbQ0zeppv7swEEXhpr?##\n?@@vIe+Ank1b7mzTYZNoGFrR2t9/3onIpooR0Gpi/LEl/hrgCarpygHgQs3ZLVywAfRymEe?##\n?@@pcEHEkWgK+2EnCdzEotzCGKMUqcguywlQY3SlSgjqqYECDGVnpLd9ZRXHjAagwp1TxPk?##\n?@@UvjWa7uo2LbGHDVaN8uelfyk3DB29IT0AmJBPh8U2fVT6qGMHobe5QtJdVD3k+Ui4Tyi?##\n?@@Gx+8b0RWTo4HWbOutF9closE6a0PRFu83Sex536WDxcXBA8DDVk8anYSRdU5Q24e21Jk?##\n?@@DJ6eQQZVdDn93dUyazv9mZyuOjWiD7tI3IiJN5cQFbiGIgyzr3AqgGaYXam9XOl9gbDU?##\n?@@JXV74q+emEYvTekOZcOg1qGabTWL3gxMkjiDxMcyjZ1iy1CemEXyyj8Z87hlv3j1EFwK?##\n?@@Hjn1eL141RyHdGrUljqOihilBwB4+SC2dkW4kRKlGsA9k6twZO08mGbQWZVRUaO+fjtL?##\n?@@NxDTGdpXxeNoGN89lxUelGa2z87DLvOdFGja/ZvTVyfHJp/qxSpD3bb265UUshWk+K9z?##\n?@@pLn0uR93sobFpYk2xDobDMd2GzWVvpVFcVX9uGMlVQkKdtd18LCeF5KHdwN0Qao3iQ0p?##\n?@@Ue/DEhbWkzzm3h/29gOIrPA6NJevf8Hho6KV9KXijlgubDpjWGxOuB51U6jkIJPjDBnm?##\n?@@sjH/jhQjhgESjUPL0MQiHyR8t+XWB4V5I1VmTwDgIiB6YoycVcHAGclquiruzv9Yz9Vn?##\n?@@kyev22VnWG2suKp6uHHbrlk3PUs+GupmYhf+JjM3ncGd4tZSl3ZyBJ4XGREfOdE0lyw/?##\n?@@FOM3BN7RTNZgY6EoMwJ4YEG/ZoX625MBz02TMGyO1ItUVdvlv9TEnAmbOfTiZaO/1Mxj?##\n?@@QWaSjflV1c8zubBihPYZ2JUHK7cc3bf3HTYWr5rHzxCdnKsIBW884Ptc8bQ82A3FyEk9?##\n?@@tlRL8IyF6V2MUWkg9Gwz7AjYq/5MWXq95vs2Ff3AERFfCLOoYVhdjyrH2PJJlbEl5GXi?##\n?@@jwRjeRZKFoD0lEwVEGfq/ruaWl6zGofRgG0hMl57UcA5ZP+Ry2w1lQMNI2+d90Do8cnc?##\n?@@qNtAG40G0cITFI6K/Qd95aPF/GtMNuBlCnjx6+/7rAYcRzXql0+Y78OdOd35TMCi6OYE?##\n?@@mVoi7U5w+4JPLHrYtooXEXUFYnrK7vGEjdmKN0qa9k8RRO7Bd/aU6LooiCDKKAGZY8DX?##\n?@@6hMs41/L5J2mq8grpLdtdVq9IbvyrFctYROZnRYoOiaWeoJSzSEb4g79YQtXz42odsYw?##\n?@@cxNMz2uWM8WYQDP/c7v1MFEWW/PpVlFTrgNSCa4wBkt4l+reQMs1lIJGMUwKhg6re30O?##\n?@@nHRb9jrsz7iseZxvDHmQRelhjPqCUDkZUfsB2hqRkzcvZb/iVKxsfqOU1e3arkceHEjy?##\n?@@Tc13sdlrg4ir+p1emmhnc7bmqTyUmEys0Ei1vHa5VOT6CiUGQDBbkKnb2cDKPsviGDBd?##\n?@@ZqRUUpjuEXLQbbqwBvGlA/Jkb84hezjLoK03yQLHZ/E6hb1lPEzazrw3s2vwDVBre3LR?##\n?@@S7tRAIKGvYDS41WO1IYk5DajxdpbsvaGcwlmGtePUNaGGrmzic5OddQLUxCal+J4JOot?##\n?@@GAWDZfO5lUJThyJbKk0KB7+BsdRKsZLvoU7DvfZzEqHi9Lf4GYkcyNdki9FvE8cmUcBw?##\n?@@RYje7rM+bbOPeVcrB7fAMfxDkViPrQfw8Psh/Z8xHa3Qk1p86/dRI8zA9GoY3cxIyYTY?##\n?@@asagtE6Ig9TO3TGr3z+DTo+O0kF0tLGWr1FTZ3Edx+6kmIzhdUz2+VWaDMbR0zFOz5TK?##\n?@@12/BVLf69yv5oaBklqQBfa4Cgz/hsuAXescYzKzhu3LbKicf3T6cEWA/UhMsxszOdCBq?##\n?@@OBjmcbxUBZ/v1MUjkhiLUIt0wtBbvnLP3t+cUozrfLdHPPcgT4ntGCISuZPSJ7dawCN+?##\n?@@IVIvgWr1TQ6Mq576wDLQVK3SL0ce3L5BjQ6H+XIcFXy63NxOA/vq2raN0FoGRsdN7HG/?##\n?@@TtWKCSA9l4FaJ8dFQQj0yboAeW2advf5JiDyo3bu1NEzxORfD0r4q6PN59KSDu8DL9k8?##\n?@@Z6xnq2JZSnj50cM8cG8IHiVt+gjnHteyU/Jy1gIQayAZUroARwurFN24oONtD4H+UMzE?##\n?@@NPaZEPU0RvwR8irxKwn8jVJlmPGa78lwjeparVStrg8famRAPakC1RFYkp2TTSY3u0J6?##\n?@@pcEHEqTujfz4wR3ubaNpsNST825KXtB6mBe84KsftrS5zL9vGRsCCptBftV81z+Em06R?##\n?@@+pxeaZxtw+WCb6YncJihng4ChBR4QJLjmv+sJOO5QsuVCqvuCpT6veWszueCxIdrcPxw?##\n?@@Z6xnq1pl9CJULAnbNQzLfyUjY8lZkqC6cAVulLO7xMhs7/fBf/qX4yBzcqlWTLuCSvHS?##\n?@@oJanWBAgNJ7nXoRBiOXTGa3iH6WZV64rUb5XRLdLpuyegCM3mKGJnxBQvbXIHgrdY/vF?##\n?@@Ue/DElr0C0uNN1ExfTgmI3SxzFineVJ/6wkJu2rKytZD0d4Q7HSoErClkbXNIDbSgsUe?##\n?@@RpDxRs0sqItP/odQtgbhtkLd67hv9fbHNk2LgSq028+BuO7jShbtdBKkvIgAbhUJxxCx?##\n?@@Z6xnq15+QxFgIx9iwLkveXSsdgkDEzMkgCZFHFC1eQqa48TYXZZjf69Eu6D2oJC3oBzi?##\n?@@lC/CM2a+7+dkTJAX0BUxWgdOi1yaja6Rj1A0dQZENPpyr6RdjYGJAjyqaAcEYVv+cGuS?##\n?@@lTjVjBEJo+jweQIox5xEA3OZDQnE0VoU4+lzmas+tTzE8PxRyJlmRY15gwEb/E3offJ7?##\n?@@IltC2bb7/y+g4izoMFSxOkVTUWNsA0Pxu7NRHC73i7tYU2ciOtV32XNFvXsAgCTbjYHa?##\n?@@T96dYgJWhKGi3FfbQyyIt62RjtYeACEbebxEDpAu1sJIKIXFRzTUalRdgiwOHexvJ9cp?##\n?@@fGH46m4RqSQk/QgZMbBAAsdCOdFUblnI9He1QR/mYtfwN+LM2SdguZy1VNd/a5y0DgEh?##\n?@@MdxgB2WBP8tWCLeJBWFKqh/P2qUyBI5STmt8tyOZ9hEe7Wb6kXvXEvDdapBC+6PVEPEU?##\n?@@4s6TINd5MWeKiT8rbolk8+qJ0CR9kYpRnYT0HZFJRWjXt8DYRYXMQaq+T3Qsx9QG2BG1?##\n?@@v6H3C4cR/i1Q+IeRj0NFkhfRVGqgm//9x6VlQoTe964Gx/VQzfr5Kj371Rodn21QH5TV?##\n?@@hKaRrd74KxAmaDWzX2zAeem6u/ZOppmYD0YxhSjBhk4eE+6/xgi6sOFEcOnBghUuPL8b?##\n?@@2YHoBX3BW4tXzoJfv7WzClrp5YUqTeT3qKBxsrsC1xBNMzsc1Hf7yLn6K4TTh2gnolpd?##\n?@@hre3XvVSUDa2Rgf8SUvJbvZ1/shMhlM6SmOi7alUg1BDZp4c++aq2FXN0DZ3wXiyPevT?##\n?@@e1jlkoAxkQG6cmzjnHVXRbLfbYlbrVCbKydAhWMHCWktd6gccYPQKIP4d0SQuKFvljKn?##\n?@@+Is3uHfAc8qWnmFg69fSQmCs/xlDYqg9RJJahlBeYD63IUyQgckasc9jYMCHrYPqPGMx?##\n?@@lTjVjJMuij2ZBGQW9xUfRXH+JGutdHyCtOC3nZhqOnz4sHUEOoZCHhATSbIUW7ebpuaI?##\n?@@PkxYg/CXbG/cQmTBDcLH6HkQCv9ZiLeEcGra8pnI8W5sHr67snQaWJzLmuVILr3cfQ3B?##\n?@@A1DyJoE0fLw7Q3smkZHVvXaAKt8g2r9HT9K1bZ6k1oEM2mNNWzrOIuGUs28cnWQTVnRE?##\n?@@FOM3BOSHg8EuRwIBwWrVjWbK8DoFk5NMzxUmzbYStMplaWDQ5nFy20fwlwN7biI7vL1Q?##\n?@@kRWJKlcInWuvr6RDAXC0h742ndcm7msqKE+HmRxZ/rYxjWG8bgn25a2hzEPxHNsYg6XX?##\n?@@IltC2QKLkplPr5Ckn1fqSp6Ndji6CwMz3IvCyrfWkYOwJDVtAvY5nj1dlGxhREjVpl6c?##\n?@@K6ju9KR5W49TQRTHJDhsPMmO0Ym/VWFdh3cOYyYthmjauvycZ1aVaMurM2vR2qOZzTE0?##\n?@@nHRb9tvKSREpyvPOXErG+q1EViz72v9q+3rVawYAtGDpJaNyW1CyvYyfVLH5Nbj1V+wH?##\n?@@fWkLQy1luSHbhnS0w7ZIRK3/8WYMthJnnGZP0b9MjWaB8Hy0SrU5sEVM1EBW8h8SHPLd?##\n?@@noWBp82uDxJ5g5rfXRcY6eEc8bnyGD/Z4EeRtk40itcow7vArdJ8bQdwmMK8i//bPmLT?##\n?@@6xs/O9nreizt6v6vmwTEgDOHJkbsvcIGU5WeO84w6gzJYP9h5HKrBoP03bYVHdVDm64I?##\n?@@2HjVrDlCRMYCaeBje06e0SzlBKhauFuZtdttxb6GOuzRLnf5E4aZi7N8EGWE5FYqQjef?##\n?@@MdxgB/7+lr4+mjueORPTQPGVItM7AjEBxYw9Y2OzqVE//JWZhzRygAE99bzFLTp0Ei+n?##\n?@@elDSOjCSDfjWh+vrtrxpEVZ2AIg8IengGcKHurlaO0zyYsmtxX4GE/nlaCJzwphbLQiS?##\n?@@W0WChr6H6+6h0XW8o6ua/XOc89DoQFP8OMorzRZelS7T8hA3G8R423bGWzdaFhH+4hjw?##\n?@@1FaISynr2h88y4bq5dAtkrXJDsB3xrjAri8aJ4+Asm5FnSk222LJQZ2mxj29ofCQvf/B?##\n?@@OSH5yrecUiDRm5ijtZroQtUCzvxTWY5zcqgbpUbUxwzTPIzb8z2Uuq4MRb07AWg6Cdjq?##\n?@@ygDJ12c09qNbbttWIBJjoaJaGHT/oMTP/Mpi9Ay4s1R+1H85zGZTK1t7HMt+MJSk1rvK?##\n?@@g51+VT5dIHqlKYmJGu68LhH2vYm7+haUQ59I4JUFvzqR2FUzOLYZrw4aTnjdRTvEkUEO?##\n?@@iMjdD42q9Qj1prJ02msSZEYDGAmPLpqjc9w8fXJYycGli1bKJazVaFyaJimpzNxYJkcy?##\n?@@sSnsNswe0I5jr6nAJaNepfGYHvYdmic1iX7da2McuiuCpUtfQg+6W5XJpyrC/zNMJEz6?##\n?@@ygDJ1xQoglujwLFxcdp8+8BHhGMMhK3+/JN/lUgXSAlMnTA60cYsdbgJ5XDXqKAovNiM?##\n?@@jwRjeQMOy7YZnBEzRAMQtTNOwxfvTd9lATgUR+21jhoRuVRR9eUKXMU5MWrnbWk6hd2N?##\n?@@cPoTxj9iacz8ixbFTSDuVesVN7v4q22hXYjAn5koGdeZRUzS9uE54IbLN3k0E4gobfxW?##\n?@@beDavdA7QckPKt9lAxdoWPiDRwQ+i/uyMQp3KjuTl41ncLIyq9mRGbShZ5Co2/eNt+O4?##\n?@@di2G2GpQyuuure3c9blEdQZH0lxV1ukCjK9ZPNfbbqBqW5DusSTMr+0LKLjiCtLUe1xu?##\n?@@kyev2xX5X28Hy5X7RvvlqbCSMz/XkehpR4i6bYpWZwmEBGzsfa66GkNemEEU1t2kLgB+?##\n?@@lC/CM2GQmn4reKvO6nh9pvHyDagRmkNVfv1Q+of2wilKxWNP2PwyHwxNXLMtgnbYKtA1?##\n?@@ZZtB+pXMEBfINNefltP1luasebiUXm7t1/Ko5KCIMFNVuFXOcz2cPkCQ+gTuH4MsN8xy?##\n?@@elDSOtGhLmPWfu1vlkX5GUBn6gUf3D3Q02mdmUPK/I96PG7E5XaqO4STSO4xcrC6YeZB?##\n?@@A1DyJjisEoBQcHVg2QYrFfTP60YzGdSPztWYbIX/cWLX/fDFGjr+9GqVS/7nHAGeTfFn?##\n?@@vIe+AhS4+QmTR2mzCtjEt9ozgbTr5Mi96+DluSQuM8OTaASeKmgOT8OdHOgHwc5fNu08?##\n?@@sSnsNkPbdbQoZc4RNnUnjIq/oL7Et0N6jte8apmrj47et0tjPLqk8g97yseYYvKYvpQ6?##\n?@@4s6TILc9rd5ykNQkI5e1KvXj6mapAIa981H/TIwsavA61wl+RH2fYlJW1oizjGl1KFiR?##\n?@@B3M+h8iE4xPqDIIdbcDagSXNyqC6OAjJUq1JtY86CGNSc6eLzZfnQB22doJiS27669cn?##\n?@@/K2EGvnRIgWy58O87yzKQ5CWESqb6cUskzcPxcEGWrgi0w7rhZo+RqsyGp1/MWZLCuF2?##\n?@@WTRc1fgJPo+l8Yx5YJ72LTqwA0d/u/uBW/PfwatA2fT/LkNQB6gyQTUC2gjR1BXn+MXI?##\n?@@Co14kEZ9jcfXrY5HKieo1S2rWm/pDjNE/hrJ6Dud+2rX62jYunfphHOyH12GBqU9WnUZ?##\n?@@g51+VYsTdSZ8iDSJIZVJxGT1iFyvvPc2lGlJitks8pOJwtluG8Od6nRIafuP/1TO0xhJ?##\n?@@LLEBTdpsXH5AnKkfvnaec60PeepTD3lKa9OjiCS+6VkE3o3a3oJ1WMwGkIlPK/HUESqN?##\n?@@7Sxl7EYq6DjkMB/qi1meNGgtgQLKeGBZPkSRj3hJOhvvSFGlXALeVbCMSHWvYExqwAyD?##\n?@@Co14kFU8Md7a2gwKydOon70FUHCJs4rqbYZcJHfARmyBgpqIloDXNtdvAbJ/OmJ15p1U?##\n?@@g51+VTTa99gX6LqKfg4wCgWlvHS+gYNYpEKGWsjGgIdp0SnJdsyu8tO4Iv79VwUsO6KU?##\n?@@dBxfJ0xQs1i/zZ+cFzbLlHSt8llRUmvxAlyBsQQA6JyBfxEdJLSEa7sVvYPDaDR818EU?##\n?@@VREQdOBGcbki3eEwstqB1i63trs9KBxWZiwkhxzHh7R9+pF5bApIGcCyjwweVXjuzw+V?##\n?@@hre3XoTPuSPZTaHkQb5x4MZ6iIZlOf+0zy/LB+JcMeInTAP2lzO1jcg416Xkk+TZu7iY?##\n?@@x+aQznG65nk70FjZ8F+qPYHgB4Qdh44VZ92zliHTv8QdVBql6tJ3Qvrcu5YnXD78dtkF?##\n?@@VAn8HFcLtmanNhlh8jxTbkLnmZ6f/rHHIQieL4XE8wCIa2PJmqjfElwMG5nIgaJ7Rb03?##\n?@@lTjVjB/8Fev6fW5bRU32cYZEBAr6lNVwr1dzNjPo4TnJMi5wwt2o2KMbs2dxD+QdSDs3?##\n?@@Dq/E8jEPg95FVS9DvLidl38joRwRRIL4YkxeHiela0rVqE06XWF7LGiZQO1nypsZV72f?##\n?@@A1DyJpLHb+wIpT6IasgWw8hjEbNQWSZZmhF/Tm6D7LaHtdqSuhQLujC8PwtcnfF4+/Xw?##\n?@@PDsy0zB3HLkJQ+WxrxJezFAbIiY/8oUJM3/1KS2maEVDDAgMag5Wqpv+ElM3rdil4MGJ?##\n?@@Daaxmf3gHo5UTRhmlG+kdq2gTS/6+09x5XGeGc0eS6PX3iSc4w1p91u2cjWmu57Ji0DR?##\n?@@7jV5RAnF0oSKYNq2CskuDBwpWjbqG4zzFCW+LSw2BSY4qDuh29TXq/6+FPwuQR8dklQ2?##\n?@@P1Rs3HyghQxk4Jc1KLwdmcDleJBUWkTbq+P3yOcJyi+uymu01vM+SDSV2NAQSfdsvPqe?##\n?@@iMjdD1AGU5CVdstml4YK80T8jLS9S3UI7qqpTno3WHXSD0mdcrQKJi/qToE28rlscB1w?##\n?@@PUNFK2zQjU2uh+/srKwTG6DIUb/v3XB+jZyw06e6kQvAsesGYvaMnGjGRn1NSE8j44Gl?##\n?@@xt19dgmT8tOqA0GQekm1wiijVU3NyhWBFhNa2d45Cjk5lnspmdMcPcBhiLy+1a03PDo6?##\n?@@C5WL6dR1+DO89RLX+If9j8trxQ1m0ERyrFIBMi8vMTd4yiDDXYzgf0ENr5roBOxtIopL?##\n?@@UOawut80zQFmqECegOop8K9iqrMYh95f+yMy8yyrVkSDhyesZABbwUO8sAXabdyxM1nr?##\n?@@+ZRLEVdYGfNjEY1DYcI1xfw5yZMVy+m61GnZgz+ox+K8V3ts/yqt+6NbmKrtjqyTaYhm?##\n?@@WjxvLiPEtjrIAlYAA7EgnV7oTrHkBQFIpMwJ+rR0Vc9z9HRuIOeMu/N97hgIRbTHTUW9?##\n?@@szoS5y1vrjyGwq3V80QePSXToZEuu+B2LThvTLxAulx644tZrqFENcWElUunXxtpRzC7?##\n?@@OBjmccp9z/55jN1hBKN1AurGAlqI9y/QAF9moEsTVs7VTT4xSGlUV+p0zGnoLg0osCg+?##\n?@@OSH5yiWSXrpCclesU6j006D7vzA7F1D1c2K/rGjBoLCMoiqjZz/HYoOI7lXdbYcCcHgB?##\n?@@xt19di8AUu40x+priFB9n95xIDSdHj6HBjIFE/bjp/DBN15f9QU1/B/s50jLH3lIMQkA?##\n?@@D7jXSpWz8Px7ZQ3tp5wGtRdAApQp2IR0wjlvtPKYXnSFBs4rTtdCtcw89iRx+lX3nE9b?##\n?@@NPaZEGZ0slOtZxa0YfBF1DeeSRbhK88r+efQpij4IUqjRXlEy0CY+RWzRgLKnBcKV2w5?##\n?@@eUe/4eNvqZGYVPWv4EFzC8dmzi73P+NjS4COf2Gx8/lYxunt1FERJvT/r1fw07khxG7T?##\n?@@psoaauARCjBve1i7u+AndWvfFmClpgAnR2M17PzfHTr6p3wzbgnNRnvo348YXTjVJ/5Z?##\n?@@q/V5JDwHvzzor0U3eX25VfCzb2VTKFlK0KKDhvGX8IDZqiW/TTOCHfUvX3Mq2MrzsltC?##\n?@@LLEBTYOPGLJ+0CXY1NpPo4gGxeGYwej7vKLYl21E+hGgGNiYvmaT4t1IpvMtAHCH1CDw?##\n?@@XVaoN4tFrzaLPzYkoqEvyeY9HyYDUJZN4S7d12S6uAOvsZgF6O3ezOeezgRsItuSRaL1?##\n?@@KqDbnNaQIE8SGigqcOGzttCX54aCMeTxC5we8LYat6jpvZMuEoaiTVM73evWDKA/Ugrb?##\n?@@o7DhYSBQAbnzb0a+l0tHqXJTMb6HtrStMmOa1kBWdn4yYpVaNrl5baBVPMcdcxOOuri4?##\n?@@XE6V3yy5TjiDEf6A0Wd3gZuIsJU63K0Er+DeSD/3a7jNynIMF0UjmhOrD3VlKS65HHUk?##\n?@@Ecn9+wlJXIzUeeMmrWCVdeYKBZGnVP28ET3OVocK/J4dGNZ9LwqA4mwEMOzS3ubKntXu?##\n?@@ziIWOZTAiO71foAdqwirnmN9pYCaMYiTDMWE2rmy0itUO7lzdSBZDmwJbGVfTJX+s0V1?##\n?@@L8s6VrlAp4ShBw3bLXrSJcMGlkSepCNr+aYTevWJaWmCifp//oHN3c6FnZKBIc6bWwlL?##\n?@@UOawukYdsJyeXaODAautfLHXAXPjkKn1juoZuGLbgLUwjGtgnj7jGcyVKuioFf31JNpI?##\n?@@qeRTcySCbLaeWGjB/+CKMm3XIxtA6T3azS31KX3YvbzoCgwveOxuJSUF0E5Anpp7fOhX?##\n?@@NgfAwSBzo76FDzGmzu0I+1daIOzJb8A8GWcFElHR1EDr7iQvmHzLO5hoCemmXg2PJL4n?##\n?@@49aneL7a2R8g3dzgyGcNJ4D1HL5L4baUM5b1ErlR8zNsQrWDY4v4ySvmPyTQp0k3QWO6?##\n?@@wKoKZIK7rMb/6a10ojWs0EAWMvZAd13iEaPuFYAPUHY++B8ZMXp7i0pAYZ/DdY14Rn8N?##\n?@@/baXct8Jw253T4JhuucnFkxE2QhvTi/doNNQaXpWg7LL3HTtjdwZnrZr912Kvk/Exw44?##\n?@@VhojzLoGsn3ImGZB/KjFSRzPShATOsd67OPUQAjIa1MdxdamI1ZfP22JsmyLsgvFadHi?##\n?@@12/BVE8pKoXjJ4sRmrO9ik/nVOUAgDl4wIo9WS2wz7MZGqZjD2BzkTEpbEQ2THmjx8Tr?##\n?@@5N+60SOxJr3nwdhRLc9RMFcDYaHly6UxqM8ocqA9lISISZ4EsRW7M+Yf1/yunJLEWvkj?##\n?@@beDavYPp/O27kYMoZ2o+OERPSuCWiPQmE/qQdxVkLcQNakQiZFgR/Kq5Os78IkRbB5Ty?##\n?@@FvRdtURHJBwP96HNAXx0biQIDFdCMpyP/HZOVuQG/9JrFOQ+L+FvszD7ommbtNFbsHqi?##\n?@@E9ojrIs0Re5YfJuAgtCifTy+/8d2qz46J2pjFLLZ8lu+/CYZWg4vOThtW/7GqKU/yl4u?##\n?@@tEIlP9ULwrOqFB0bgo/UgAZ0B2hLnNoc+dCVgWTFFOm66dc8wvugXBLFiVhUnbvz2/vM?##\n?@@pcEHEsXiDWfAt6tg4gKWrtIUTh8/KLzI1AQ34qrV/4qpEGoYuJQAr3ZhMKSa8ACg8i4D?##\n?@@FvRdtcB74UxUZUPaCdqdcuBE/Y6dDYMmxofzG5N1ZJKECDewwEV+CfuMufNNWSBv+Mt0?##\n?@@i+IWGLLT0k9dXt39E32uR48wEqYvpMUDbk7vIfadYT5amawluNt5xpurvZkjw/6YWuqI?##\n?@@5N+60SueejfOcVAkljQc3ur4LcY+2TzYEfjbCVjHUCImEFJVeDLXx14OyYkY2+qTxHQT?##\n?@@Tc13sQ7vAx0/NmA8VujfKf7OkugnNkeW4kCwl/DW3KK4VJEOwZtqsrodluxw+Z5ITTcE?##\n?@@GhapFiZsS8s44US+3mpkzdu5xZSWozEsaIKDsW6x2BCAVW+ck074UawmQ0lTmNZwwj9G?##\n?@@w8NEbSc5SuO09CyyJQQrTYcta8YI3I+FW1IliFDPcWToX8pJx2Fg384hCbZHe7UmnbSY?##\n?@@RH/LliN5mbqQanMfH+p7Ix6QwNKDjD2VQEpfyQQNmbmA1bNKffoIWG7z0H3eKCpIsLQP?##\n?@@idHwZ9vgLqdZoqQmqnNrBIGZI5ZbvDFOs4E+zgWK7TdJBUcwXB4ah0VJrme34jB2QlBC?##\n?@@PkxYg/UAQVOdHeRFcoHxaL/4/cMjF8Fsq85hlPaBzCIv/Jya/R3L4C8rQf5QDQMaPvk4?##\n?@@W0WChnL2CBJsB2qZwUvZSE1fUyKg2obCTId63Stcz2oudwOtuovse3EAeWlvgY0JA0Lf?##\n?@@nHRb9gH86ebPzy+c27UBkIPkdVS0en8UGUqm11fuR62zcUHDplHGNCaD26YvSFtzW3Jd?##\n?@@RYje7loZqDKXlqCtZmdcKX9wSiZlrq46xWsyf8CfkMRBg/X6yap6phcXF+qACogqZNn3?##\n?@@Hjn1eIgTepfR0d</t>
  </si>
  <si>
    <t>u3pOPeZa2+/vUa5HkCeVhvKj7HKilF1a5VXPwt6gKH/HPrj2+Lf9Bl?##\n?@@e1jlkoo+2u4k2hMr6z41JYcVibtUgrzAJxK9M+U8Ig8iECIky0plYqhxVau1kFpLQZAx?##\n?@@OBjmcThLwP77IssxnAqhbw4DoMZ4f8iQwFHqRmI4FXjbxo3/Ns+Ja3NA6KNhSThdcxyB?##\n?@@Ue/DEs/My/bLzLH+logNvsxbxIN1dZ9qVWieokw4cKRO3xyxLUKz8oRUg/vpMjsartVI?##\n?@@TtWKCfOWjqTZFyU3P4AI7+005ikeuYzvTopt7aOH6mOC1RknwERHlXxjPKSiFE6OqjyY?##\n?@@P1Rs3DWQwKFzvgUnnDTUP+HOLm2qQzZXaYOLwX4RD7VLhQVgevZzuyesJ0W99dkR1nKh?##\n?@@uGVyoYl0Ci0BVYS3k5eOCJjxZNLePLma5x1vi2JutUkjDHVv5TEMufIUl8XQj6MrcKyb?##\n?@@dSVygEorkzXdYIfUMwjPKoCGyOyGW19/dNLWAD+jLpKQ6xOtm2cG/+R9Kyd+9P+5g9Vo?##\n?@@gpRr/QPrZzQOXkvDq8ze9eoAXDghHEaaRlvSz8NjT8952nk6n5EtkWgsL4DINS9lvap2?##\n?@@37RaF6uCVYus7w1vZGxJzhAPZltfXYxP9epBlCvWWzUIDMdI/sAEbMu+61hUczcWel0j?##\n?@@4L1tb3rNcWrjaOPmat/jMsV+rSHpEwj5SmzKYfGQc2kAOSdZWPWiE7wjwHnW9FEvLjrn?##\n?@@xdVqHVrBeOrY2tUGcfgAXj6b5tk6QD9ZyO8KX/UdhSI78Nk7k5sFRcO5Wz4ggvvsExa3?##\n?@@Jn2OOwutTqAUk/pzJIxqTWQ2WWSyL0j4yK1iY6b/AE5PYLJoLTQPe4nyASEsRXW17ocK?##\n?@@7z6MnWsA9hoNQLVN6et6T3LGUs2y8DBizAiCB0iD/6chfJkHQaa+sf7gWJ5g3tVk9xNi?##\n?@@MNNNru7JhAxABUCXL/vkU3JVSR241m4MAGvaVE7DLyhxpr6UdaZNB7aJoY7cwLMVQTUJ?##\n?@@GQ6WvqhaiSACv6xMx0NnxjV4BUAGDbAKB1SFFdR4MHJlZKdjcFQYZJfnYqealEJbhjNW?##\n?@@ygDJ1y3uJmuMqTQNDfafVtffu9/izJpx9/ar1X7kaxJMFGP6lRLK9eyfX1z8zCsylYi0?##\n?@@h7/KthBRd0LWZcMR3RPltGVxl5taCRSmyo89OMrdGCl73JtFlcQAgI0SEd1wRQKZZ9xc?##\n?@@fGH46mCXq6nQqfx6Z6aCJULY/AlI9+fz4LEljIn/yyPVkPhvOCAexIQvbWqrb4A7DWkQ?##\n?@@Nf6taGMwt5Rw8sCb1uOdE2+uDI1ECtc/LcaSiVguiEfOekSD4nIncLMJAKWnvL4NJqY2?##\n?@@VhojzCrQdH9mA6sbMHLLiKL20VadoMpA0krAdBQROkJsvLtqtJynBgleSEB8QyyJbZAK?##\n?@@E9ojrFrcx3dVXjmO2UVc3AUYujZOZJnRAuZIFYYeRM4+9+kEmBWE8uxc8BEEAXanaWJV?##\n?@@vIe+Auhx79IMWkQd7iPIivc4f86YQlV0PmOSnvszQuB/8dvjAXSTp2RuFia5GO25CFtz?##\n?@@/baXcrxDvvvYxRMjdBopneuIKZMHNgJm40Oh6pQ7UjXDQH7FOZocIrFrO7gVe/wZHqbp?##\n?@@asagtJTuq+px4bxTX4+Q/OTY+EFC0BH+WOftu5GlpF56NCn51Q3RYxm64Ag/S4jwjvuy?##\n?@@v6H3C87a5DpOMQtLIqHHcPMIbR6tMpjfZbeh0lUKsifO5lDasLaaOdwvjZkDS3zBuvqD?##\n?@@CHtR4F9JSOtcCH0g+uv41ubixjE+qgLCPrm96YR4XLXMuXrAgEX0c1jUTe+plnZHjCNg?##\n?@@4cWAyBfDL1UoG4VfCZYpLibeqegqViMy710oNzxGTIaVqgKkDgEuSeFR5qlCPRXZBmhG?##\n?@@ygDJ10kovifhmJJoYwycB7Gm6fG+YeyDNix1vgIzMsPQGP9eV06Ar/FYk7u9V7xazvif?##\n?@@12/BVBQ4L5lkQMLMP2qgj00JcpUhLjK8JNiAzdJgO73BpBYPOAxtRgtvFFqHEHvGyj1d?##\n?@@BFkFfoBLgJbZ8UqSIfJWO0kuhSd1Uwx3HT/W43ImcnfvMw1DIB09V4zkKI4itl4itSP4?##\n?@@PUNFK3iVIoAR2DhfF/8DVAkM9pGt/mEcrcywFOljQG6d9VzXKDwpS+qjyDszTkfzkJlI?##\n?@@9noRBykgvpf3WkdLi0doxsWLHz+pnlRr8wf5OwgwlQEOx8/6nYZpv7tvnmRBblPCPHyj?##\n?@@l0n8PKBQ7b0ic8vayI+yp34UiEco6RIjtWQcKPxP0+TQz5LoNHfppVxTgfVi7cYWLFDN?##\n?@@CHtR4OxWjmBEHKzq8n0bZWiFK/L0ssy4Y84qBJAusp17aQB3r68Z7GKPQ9u5wG4HXW6N?##\n?@@KZfHRIYSuoUzi3eDCSD0d9HqZCx1ZGEhDY6n4ZBir+SbICHx7u12skvay/Z5PGtVsGOE?##\n?@@wrswFHNp/dzMXd4jSPgy7iRy8NHT7/xzalfx6flznwn6N6vxSWOvpTZcurBQqFO/8N9z?##\n?@@J4ahkwoU6r/gK1kjmEOxdtKtviZHso8x/cM/KHoi6jKxhd3ho2BERZYPzzVcezl5P/12?##\n?@@NPaZECJX5OhrDtonVJ6JW70c36BX6Fy1NBzIredcQr5jc1GmLLuhUj14asdR0MOmIWC5?##\n?@@5ejNKc5gMjSmXSOcivyXSYNlWY4SpWR3qx3aNL3rj0xzb5l04zlTNLtxMYjiuum0lNUT?##\n?@@Jn2OOy9obzHQvjwrBKsYQglyecD9W4WNmoKO4qdqCTqtcaXXOjRbcaYZ3F40a0RafbBW?##\n?@@o7DhYUtk8t2YconmGvPOfIdhegEGSKjWuax0SEeSq50y0lTCRKVmhfF2q/mviSLsn7US?##\n?@@8Eaf9ZrR4LPiaf45Zf5E0YC7kKdlNxpLHBMr8qilwV35Srn0A0w24msCL60xcAmIMqNF?##\n?@@yfe2f9/UpQZlysLeFRKL7eO7qvzE0rJjT26da1vACEkXemmqPfpIBLqgCWJAImfRO9Ju?##\n?@@OikMIlnbO7gJ16aPapR1iLqtKLGF4yWF/DNZ2JLC+Rp26D3xxGv/IDuWd5kQz2dh1Gcp?##\n?@@Q3e4PUSieDv1sF/5yeDurakTucpZk6l3njwyhSEsLsnbszZyaR8drFnRtj6FPvSGGyYx?##\n?@@nHRb9jIJ7310aVbUA2tTsniQsMoSztK3u1C0peFqRPonKx4j9jATsFO4KNNPI7vqhkn3?##\n?@@vZDRWrQPlkPmazO2GWZo4OHKOSFkUJqfbQQEL8fC+eTv6hETujWtdICKl3hlxTxKW1CS?##\n?@@BmorL8AMx5CTzFl4f+kttW55mjDD0BHPQxcXhYUBF3bgmoxMQu0r707UXDQtaDJrUZpE?##\n?@@/8e9I305nl7htOws8DnjPW2yqx681fZMaFoveMLIEmqNc70/GdZJG4ZrhEK8s/XCSwWD?##\n?@@uGVyoYzYz6/FzCijMB0ovWSQ+oNALXDPXo/zjVSWUFyUPyztUwPxk2x4UJzK3g4m7n/K?##\n?@@YXn1mJLqxDwbnlol5qlLP4uWkoGkpBQ6jJOmvvXLphVg5zdrwa4LS7nX8sutKGwm0sYz?##\n?@@GhapFqyD/3mc7A1C+lnj7ws7W85/wXGrspuAErmkclBijFGCFNSE4rHloKSnmveFKf8M?##\n?@@i+IWGH8kg6QPZ1yT7NPp2ob0wGM9g5OiBug+uGQXFRKLQxAhJHCbgXYGTcIHT3rLk2ZS?##\n?@@GAWDZWJ4PECNcAuxLxH9SgNL5IjFApS9jP2kbI6Wu8T1FgIULM11KMS6WJzk3/Czt6LK?##\n?@@FetKXJlDeaOl+fexEpyEtMWej4npW9quY9wr36KaMMo6rcXpgDKPxfP4BjlmtHR3EzOd?##\n?@@Xl+7j1QOTfxBK+m3HeGVIscObGdwYKI7AsEhlYEGkI4x1b7Jh40o5jrt0Edb2zDKy9bN?##\n?@@7z6MnfDSb4LlOoRklorO4hGnoAu4IDTpbkmV5rM/V0psDtXko7A/YurYcbMMqiHp+ZQ+?##\n?@@tEIlP7o6DHaPpB6TgwPcijAXDbS27rQcX+C6Fgb5F3u46x9eRZQsN1NDMxl6TPOoVGIC?##\n?@@WTRc1UC7yMcauh0YZSRdl8co46S5zZMSxqP6UHsUx82k15VlZZ22MFnF0W1jZB26DGN2?##\n?@@cgs5d/t0vnLyDtulN6jJdoLnaAAm5YeInRB8pUZqmXtlHaHaV/Lm5sbIBCE/u50o4NBG?##\n?@@H0EJ0HB4LAYymuitzwHee5sC7QMp4UgLn075iSnMJ0FMjDpxb/egECUP1J5jZnxKbSq5?##\n?@@pLn0uRSck1HW65kOy7W19JrGfDIkPvU5DBbRJBzZcOikxSG2dDOl2uStpDA6I5VUw867?##\n?@@ZZtB+thhkhmL+qWc8bxi5bt47YTB/sCtlMDTKDPsYnpeSJTFw64S/5hWXK5l64meo3xu?##\n?@@fnIem+uq9OgaBHOvzxPCkS1Xu6uQDzxEPVWGAwzavZFgRGSbPElp7xihukr3DticyLJi?##\n?@@A1DyJmWpTsmkE3VAtFShHhBmoMVr1QBtQR718R77p+JEjDOvzNGkhikLo6HZiiufWF1e?##\n?@@8Eaf9SEmNxTu26j06roXQdY9UbuUDFlY7L0LE9vKkO6Z2kFmqU1VxU96zU7C1z20HAF0?##\n?@@lTjVjKb5Wfg3zavqtq4DNuPp4i9SQBB+saty4QF9irldcAQ7P+cQIku3DA0TAW3GQvyX?##\n?@@OikMIqsf6/RLVruqqL798Ac+FLvQEFN3hBiD0C+lqmqR0tciTXSG0WPoh3bEKnfZ3iFe?##\n?@@12/BVG6DU9dAhCq7tJdELs10QPzuYSJW+480ONShixLUv6lbqIH26cA7kwrgutlOw1dS?##\n?@@KI+0660+mH4eL2HrUQV8GMpy6ghAtTqYWWOwIZYPNtCgOqgBHUS4SKAPUE/X74M+Aq/S?##\n?@@1V6bo2vwAJRDvbCwH1IGkcOuCsKNFxswRQGuOVhQOl2UcqEOYcXFRp2YOB4Coqc34667?##\n?@@Qm6l5d/e5O3snpIHm7ID+5Xqs2D+99o9n23Om2JHnRyYADkBv5sep2DipbHzjr8AVFQ7?##\n?@@w8NEbUi418VWpYOfzUq3VhT/xUuRUvfht4r/MqTROd0ewOpMaQBPGgJKo3aSUS6bjXSc?##\n?@@mFIPla9T6ZVuvWqjfurthjpSRhfjAHV5gqE28naGzbWNClHkOhl4cVCWDRxkQp+4C9Xg?##\n?@@9XH+r0Krc6oouzrAqjksHUO+sTB0i3WtMTFxaSJeyJpA9sMLqGJQvSSOAdwVnGYJ2r5n?##\n?@@KqDbnNz6VdjfTLmqRVUhNsJXgHqw3pDpqx9ENwjQLBLwd/nPZfHA5CIMjdbxj1k4rMec?##\n?@@R5kEn2w69Ou1l999C7LmqPn0C4bkWqc4lziWnyLwofLa6nLiGFNHvd7SOgIi2MoNrhFf?##\n?@@GAWDZVE1luNRMooQGKbRf2EZuhYJK5dXNlFYs0QB1COn9COp0exrDCOcXZXid8We7Etr?##\n?@@IVIvgdmWlKvhWSW0BXpZVflQFyd9Vv6DsYYtJ8hv5onNBonbL/PI4Pt644xam/4kRILM?##\n?@@Co14kOYbAjyE1QZARQZCKS5Bt6uofyoV/FHLxrG/8uvRNVFsk3gY3Q9V+03iyF1U71/t?##\n?@@00118xKWjp0MdV2r/j+r6TXILf6Fy/0uUsEyHdvrqMdrzF7u1ycSSJno186Nu8aX4xsY?##\n?@@NPaZEN/6e6Jr46kkhfeLjj/1UxwJfPorXmPz1rS9xkL1Vhu99CkYDCFPRRR+hCiiypBD?##\n?@@CYRlOCrh0DwwsSJxeCj7ZZN/exdTUcVHivlM0uaovf+VlIyUvCW5r0CQN0WsR3qErDHP?##\n?@@6hMs41j5DL8E4sX3L2OQCu1mOT97CW0mQoxGovLRsA+16HvV6dsfdoSwvbp/hfKJSx0x?##\n?@@w8NEbTgN7bCixjwCrgWZJhmaD2epXhL2hmkqE3g44CPy8cP7LEWfpPRp8HZfUDVodqCh?##\n?@@CHtR4Kq0ykztNCdVyuxpNIQBUTepNUSg+PLc8NG8f9fPgRGZH2QzNo+3PWJ+RwcEc/n6?##\n?@@ha6kBs8zn93sGiueeMUc4Om6Oow6Kkqv8L8VAi00TIuNh25nzA7onPWK5Qi3yyHOi4hg?##\n?@@WjxvLhVgBTzIY1Nmw5Ht/4vBAQO8hcn5JBNoN7nsi+Ud5npVGIka7XlVh3/wOa4LcDBy?##\n?@@L8s6Vnd3ypizB7kdRUI/aqjUATgS7J4wCqdtpLQ7p5Vo0/6W2pqajR47wJMnI4WozHKN?##\n?@@aLV6Ay1UNAW44tsv7l8+rZC2JU7knsYF1B5dO+8mAYQpVlLOzZIHvX5FxGMNolL+oaD3?##\n?@@vZDRWgmZKBngLCiFMY91fo07dWcHJT1fWQNCyfHRRlgTwxj/X2hK0KWtVdGw200quj4c?##\n?@@psoaarawoFOl1P/CiVOLTFGZAQI99CuduIDkh6EhdWCo0tmkF4Mye4FEXzJfnioMGFpO?##\n?@@H0EJ0GDxSbzpV1twKrfg1wik9rh9cyS5z1Qz7txoRKL+Nr1ZWbJ6rPpw2eO/j2C25hXn?##\n?@@sCDZ3ihTOJsT0AOf/UkXfUieciteN46HKCLDwUyOcNS/RUNdtMFRLVh4rGKDVRupPfTK?##\n?@@zRkC4OPf6+eDVtssFTYmKSjfA9uyiqPFr9GzNB1sUFmXanUiik76oIvjsGeco87fEgFm?##\n?@@psoaalubqUtnbfZlTFdUgBKPZoeRgowqfEug5Rn5XSroyJT93P1SMW/QaHR+2nSDs3/m?##\n?@@W0WChqA/f6PLzdtUkW5XkINIBaxKIJvOWHdaYjw8uSE5uX96RYLlKyBmVhE6cofSRQB8?##\n?@@lC/CM2kUCZxAnlADB4zTJQNhgBtIxwQ0NA3bt7vOykL1rS5lMmObF1ad8iHaZoX52Yk2?##\n?@@Ue/DEpCNqP/4x6xaXqLPJ/5GO3Nka++xQfB2OzAm8ZFMeeHDzi6yvU0oig4LA/fAUx7M?##\n?@@5vDggmKx1NPbhHE8GtFmN4RHxpZqxVPa946GrWGETZ3PpzLBgvWClw3caDWEg7Xvcb3x?##\n?@@94IkYGf5nLrFs47EazQ+nrJo59/0y6UzUsGinBaD6R6rVH9otOZI+9YgZHsIgkxj4I8X?##\n?@@HCfPx5R5URIkpi3KAcCLD0YEYqDYxLaTS/vudk7F4TLWLTcCHNSlL+kRlb+QaKuYkt5A?##\n?@@eUe/4a+M8GpQJbwYDmHedv/wleyJ8H+eHj+4mAX9Y5haO/RMjemLrSf/Oy4rMMnGF0dw?##\n?@@5vDggpAQopnyo/C7mWOC36kNogmxcdquKBYMFjNNxLLYg9q0aZSWQaxBW8ZuNjh883Gl?##\n?@@L8s6Vsxtqn2kymqZZgR3mvnm8azwHGjFDze4YhXo9Vlc3lg7LcD4mnDnBBBVStNEtM+/?##\n?@@dBxfJ3LTtQ8Wzzr3Jgoacew20UoM836uXm+ggXYyIuEZd5VEdRIwncyzVgaq6m0JfPez?##\n?@@wbIdvFVLP7f4Zuo5yvxgfbm1d0LyIN6P68/SkpPgOBqf5Qi9E/3+6dF1QpKAdrT7jF+s?##\n?@@sjH/jkWskyfywbWl2i47H0joaJaJ8+rlMTd5sU57bdg8jUeNB5QMUkLClwrTEiMghMa5?##\n?@@Y4obSQiZtQax4lVS6dnT+wG6ELmyCTEzHocPxs1hZNeId0XBFjkCvz8+9NV+F9+AN2Ym?##\n?@@sCDZ3ugUkrhg7GGobmTCidSALur5nKRTRfpbS3ygAbKmOqkgA/RyHT/AEbgtidkkKeiB?##\n?@@zRkC4Dh2ryxCLOYkx65DGHR9i8yHxPB2OHfSd06G02sDYPzrRCMwsnsnh0BhKXlKGmNV?##\n?@@Co14kGduQYIfud5I+5QNPWNsW2zE9FWp+x5iy1x228l22RfJtxQz/EbMeMbBYXm9AFw7?##\n?@@25IOtaDOdrsrq8mfyqN4V9vLa0gPSLB/b3yicbjLm+9izBRiRRMJApuucpUu2YIN+R7n?##\n?@@RH/LlhxmVxkXxKIKoNdvO/QdUHGNUw9+ip2pfhaOEQ5MTcxHLjGRVnzjD9ZiJKEvBtu0?##\n?@@kRWJKkA5BncZXpDTdlwO/VYaefdMkiRgkK76rbbhuF+N5M3tZwZvryS7+eCKOBUzVb6D?##\n?@@BmorL7Bccr9ta22YRSbxgWZ10MppSdu260aEWgA5xN5gmD350u06IiBcfiU91XxghS2P?##\n?@@P1Rs3KMxuRcImD8ZSKSk05IAnOGoKfiv9l58WSZ9Qk7Kq/yi9CFfjt1kZSoulAsr9ads?##\n?@@vIe+AusXV2lEG26NFoIMb2G6HiAjYr1NO71b6FmaavTAyNYTAegpvcju7+s1ep3xtfeH?##\n?@@9XH+r8obrghRcIj8/JukYMuSH35FtUXC2GgxAyBZZqv9xyG1tm67AjwAKz/Nh/oZfiwd?##\n?@@5vDggiZJCcI/SZGyxlfymE3+HHs3sAY4uNKoQZZmQBF1nl1NUIEZhyV5bSDIsHqOBfQH?##\n?@@F/xwDWevK96NE9f/c8NYH2muRTgUqgnEVGSzwru0ugIE5xPIbcXx1jrX+M3r0XucFQWp?##\n?@@mFIPldVLdYXKgkMj7uyY4+QzZSbxJwI+mn3hJiNR7NmUSCmO1jboY/aIS8iEVe7cRFKJ?##\n?@@mVoi7cVgzQP5aBF0gwpxgYx9XbBjS6uB3d6B0bqas8zCGSP31Bihv30pIW2LeZ2rYi8D?##\n?@@noWBp6it/jesAz82sWabIAc3R9PU/0b327KVbFuR/b/S2TsJHE8ckybxGtfk5eAIcMe0?##\n?@@6xs/OwwkcxaYQBch0+keEzhNJzR0UoWsJF2o/WTUOuHc1I3eh2rP6FHlvX0FJknMZ3mB?##\n?@@5N+60ZzKV1lnMi2I/4bmBra4YWzm/FjQWm1TauLMYpjCuKzkYcESS8kK7gwoLCMRugkR?##\n?@@QWaSjRMKo5sjHXykdFoRv37oZnG+xplQB2cFjdLgwGSQfKM8SZBJyvfDvSHYsbElV7YP?##\n?@@elDSOuC9jg+l5CUhpkwfAv762vDvQJCFiugtlDANrqAJfjBivdam+mTF3A9el6XN0gxD?##\n?@@7z6MneBdsbVqnGmxCrFgskcfrHYTXSlTtpUTgTNeFWvhWwlGUaFKQQ2xHxvBmcJx5N1j?##\n?@@xMxXxTvR4jbia7zvaOuuv79BjSH39Uvf3dXGy2Jmtf4p7eIcwXWD5gYg5aPH1DUPhKhI?##\n?@@beDavXdhFspZfu5UO1XdcV/G9+ZdjrGtRvKCi+DtLoDRH/BetWrmtyAdNND17/fhqpcg?##\n?@@GhapFldjnAFNoka44ArIQp/2fmUBx3xZIY8oqqlcASCPgfsnR26pT/8vq9CtvIWmkjTN?##\n?@@6xs/O2VbB2sl18PKrFAVT9Glok1LEyBrljm5vE4/pykQeBMQaVAFOM5gUQ7Z013D/9Qi?##\n?@@JGxoitY/DW9000LhnKFyW41q8/wYk+Y29Ea+SwQeBXKINV+wvXu8+UF7DIGiTJj5YEtT?##\n?@@jfM9yfr8FaLlr6GS4qV1Kl9qL8G8U9eLOKi//zPmSm/OpnmrctrFe8wcBv6Jnvq9Qfy/?##\n?@@3qtHv2zPEwO8TeVHFYOx5mcV1lV+K94E0rzVBRJNJp8lg7FVY1TtMWJM3sCbTrD4I4iV?##\n?@@K6ju9Bz9CQ8OneIwjajDZ3GfTvLp4N1E8qk3fkViVC0wUi92YWKoq0HSlzb3DyuUpWIa?##\n?@@1FaIS3T3dur38vknIC9j0DRnY9hk72v0EUZOW7/3yc5xXa8PpH/KpHXX8PTeorwCxoEb?##\n?@@YXn1mGXhV4eGaSZHW/pgxv+M6tlcOn2BPbI7khjyYSk1mJLdjO2xSKWm+TBA3LeVK9PG?##\n?@@RpDxRg18TFSshG6yGktshj9HedZ3tPB3Iu+OmzYFDRakyX8ex25aACnWTb1tqRnJA3hR?##\n?@@T96dYlCenYaaJ8xRiLDGqZ22VV39O/xOq+mPGt1RAKur0d8LFzVzCoKIdvrDDgaTy/d0?##\n?@@ADe5HWpeYgdEHxrX1uhg68goOD9h/RO4uVTUVpThvPzYkyjWY8erTLJsHl2vtfJIvv37?##\n?@@nX1uT3RspqZC94ug1oMKSwyk/yq3a8mkqCsLgfjgkWRGtz+Lw2i1ptFXfFKpcI+cQMIr?##\n?@@itkDwIFwe7/0gy6okxLD61fGXo45RU8FPyBNnbbFoy/o6LmO7ZjnDkcDJTfRluYSSL6N?##\n?@@Gx+8b9HPuvFAb5/eug6szdZ06vJpwpc9StxacE07N35ENzyKweitMci6w5/R5LQYuerF?##\n?@@kA120h8Gu2Ms8mIEh4qJTShItFviCTODxANYuOlmCfLOjIwsbTV1JGL1Ml5+DrXkkQ24?##\n?@@5ejNKcOAlVTjkYzjvoazHLtgQYW6Qb2H96ptivy3LHvd7Ebd8zy35ukYen1PsRBnprE+?##\n?@@PkxYg44Ci0fy3Q8IvZYKqt9GEDY7rSeCyS+vKTVRB0s/sv9lSq4HjX7wYxrgz9Zoch5v?##\n?@@D7jXSgnHFDd2IU/ssK+SFYUAVnJqLWtxPvkLP5NGDANx7/jwUrCDMfqSoVIs+FrQJlCg?##\n?@@iMjdDzYhtdwTBtfXlEgdJGPYRw9hyu+nyrd5JI71WJNOQ9hu/tPtOH7oswszXeU1rEUx?##\n?@@LboUpdnvEd4L/v19s06NSNblX/BfzjoKN93gbnAPH7TRyKgaFSykyRI/IBFegGrmlt9t?##\n?@@elDSOqFuqDuQ+Laenll7cT7B90wecZkeMCtahu4GZVSGWWitQHKCh9f22/1VuZ+vLMJ1?##\n?@@/8e9I0rys+qy+mrud2PAzwk+K5py5rduvvEaIa/KXFfwFxZVcocfhIOXChBRCTp1QQRS?##\n?@@rP6MfMsApQikIxGPxhIGvbnIV4tdjpKfQELAt9m0MgylwMJIoODhpgpfHRqsGIaWSPlb?##\n?@@XVaoNyp/Gi4m3DXAIQWx3rWA2vRX/8xnaL9xcbIVGLSojs5+eV5oEyzTJ9uBqkCeN05d?##\n?@@quxmyy0kp3grvB8Y2sEODKk7pXdWuUZr+cB/+mt+NkjuJfeU/0DIpATSJbqDKd1u88Ez?##\n?@@49aneFtYjgGWs/Ncf8XN2FtKJJ+4sUZjVT/Rrlko/uYMnS4UDeidEXIXLz5vu1ny1y6e?##\n?@@GAWDZYYMnZr5TS4oOloCpg+5o1igV+lolpi5z3/wsn9kMr0MBV9DPRGbRxWyv/eNCyCn?##\n?@@FetKXC1xxzHV8kHvAC+3EoIoKIvxINFo/QQHps4z7/wZUv08MXxhTaCIGooT2Dhuk0Q0?##\n?@@+pxeadf32MH5nqnutSY8N2b3BW2DSOkMU4ggaOahS+IiMuVyv3K5LRY9pHAUGKob1GBb?##\n?@@001186Q9RZRmWxIw73F1ji84j041QOf6dMc2QGmyW2udrqiVWbfkZ5wl5fzqVgS6jv14?##\n?@@oJanWFVUby4pUBED3As7VcWxKUeRM+NvPRQBB7bhr4YgvFpMtgzb+avWOZ4L+OPlNFwf?##\n?@@GQ6WvmuhL7Ta2HZ21F4WR/geXC8iogZcI3iNefewUTubFnr0onoyDIgYaheIHcsGu7iw?##\n?@@tlRL8OqGNSj55V3U15f8cQya4ppTKnc7t77UuWFG2VZ2daXiQbyiSs7RhKJCSkOTT6r3?##\n?@@12/BVMt+6b2M8bHbPn4p902H69zI1vcudtABCdJfb/InZ0zpcXP3sToespvZkwo32oPY?##\n?@@oJanWFx/qrQH2RTl/+u5KV6RjasLZ7Zx4iT/M/3jhYBmjbHOmkCG3hI5fJIWxubjxw6u?##\n?@@6QoZi8yu0H64jiN9xtU2iUh+jTFc7ah9S5V3lbHZWK98+DWkuAMNj0pvVJhboJFNAuN6?##\n?@@fnIem+PaP+nq7Tk3KWnGYbokf57OiSnfs86IlQ6057zqevsGKNJ2ktA1SL8C2mZzmW8a?##\n?@@Gx+8b5F5tz6BhK/AXFlrQrOsj98v8fjtHP7um58W1Gf+0cbN1hL2xYWfJJ/C9KV8fEzy?##\n?@@MNNNrj8wtTAu+cpC5Wsqz4IiAAAl9uOuDNnO0gJogAZ/9UAKSVbBkZ5qPJBlPnEKRSQx?##\n?@@WTRc1SIUwUmuDgaY6O203Y9/ISSVXgXOoi0nVbkPNXuA1nnqhfdjb7gRBiKR2PB7jeAo?##\n?@@TtWKCcrnr21Pt9uCuGb7hUChWGmuUV6QXFjBqyo60P/45l5zFzyK/OnLobozSqpk2PIl?##\n?@@T96dYvBNxl+SxlGmTJsNKrHDYOExUDh8PTJwt8nT/zxQPfow49B5URdqf0yAmKigiRVn?##\n?@@kA120ie8l+XPtxY6YkMmMD6x5P6Vo1Bj49XgPGZyIrZqzxJHykLky9z8FlLMaQBsvcgN?##\n?@@YXn1mDlAbz/mTqRMzC23KtXiAGW1bdkAJ5ZBe+pGIc2XpxUQDEXLITjrmQNAkLFH7Lec?##\n?@@0kRimr+8Jb8X3Vv17eKIfA3Np3uHqh6EcZYE6ucwLwaqV+Yg/bF4SJR1l3jOXVsrT4Rb?##\n?@@rxfGhX9/xbbLuKt+3jUHYO3XktAWXbiefbFdtDzgLls+jq7Q2gD9rSTB7j+ZCA0olDSO?##\n?@@GAWDZeHFADzdKzMo0W2zCDjfvFm9P9vj3LiEepQ4IBYI6Yuo6X6PF+2BZG+zENtKxGT6?##\n?@@GQ6WvlquPKAnZ2OZEaBxWiZ6LiZmJYbLlBLZXqjx/QLFkwb+ABbMzsICR/Th4u42t5uM?##\n?@@FvRdtZbTicHcLjAv/Wj3rC3NPyLxsR3ie7mOzq6tgHQh317iw3zy+n6L4fMr+xDN4ZqQ?##\n?@@/8e9I+Q/Cn3oI9M/9YI1pSrZFBOnPIIQGt6LvEvqBhj9OfwO1DYQlhHCIW4dJcAIcVo3?##\n?@@sCDZ3rkhrqGJtCjgab8R7jA6N3g74p9YohcS3yPLEFPQdfbKEZm+5qi5L7Gkx6DzxbSD?##\n?@@idHwZxbEcrpU1t/dAjoOXCWV1cKnzBL+2ZUCM8OfW253UQ+/mqzclFii5EtgRwdsDR3C?##\n?@@EtEQU8mEL3OXsGl/EuBU/5KwT50ZGNaV5ky9734rCO0+Jy88BQBLYUDhe2q9WPTau8IY?##\n?@@v6H3C9tQGxq6AzRNoRl5OXPJmnibJ0jujRg5hqMWHqOCsMLqbmxEAYV+pMuW9UgJEzIs?##\n?@@+Is3uKVcDRdcWe8AlnvL8Hz9ejE+CKLLSSQDQbKs3kzB/KKe3NvEjIA240l46fGkNKX/?##\n?@@QWaSjZNEnL+TkHLnBx32SCf1mXbcv67ctRP4d+3B/W4DtoH4EpCjSCZV2K2Dpnxzi+NT?##\n?@@Qm6l5ZaZsiVK2fP7n7t2Nj2sd4CpLgN/4lSnCnntxJ7anuIOQcBnNvRxML2oU82AfcXt?##\n?@@w8NEbdbXqSab3UXdmcigjO6zbila5GdFHFlYGE+vXJdZ2pAuPicwdq6na5yuDPYuCnhJ?##\n?@@UOawuuc/BTzC5j6oPwnG8a0EFcLXbvZnUv0UaHXOl+Y6KPiuB88J/cMrFAMOkOlM3Ic4?##\n?@@jfM9yZb70JP1PEInZWGB/lPmAcHo/g97feRVBk1tSt7GTEKvgmV7ywlzeOqxylta9wck?##\n?@@rg+zLeT0a6AlsOx9nHj/ZuRT/RWQLwaehyNbuK5tjSvzhXDxYk/tPugVvQRyt49gU/NH?##\n?@@A1DyJrWf9uHEXtKkgFoN/Ef70OROikbCeRarCmNYGAyQYmbNZd6QtiwF6HekpzlJpHc4?##\n?@@nHRb9vSLx75VGjDwhanKySVN444iHz1kdDf1s2zHLX0CghdPzvyBfTsQwnGqq9E4D6OA?##\n?@@RYje7inD2wJ8dvIXvS5Yq/Y4r429d/EYd5dGputslSNkpqgMSD9qch8r2ec1FKgdNsgU?##\n?@@gpRr/WXpLKTqluO0T5HY6vKU8XYf7dGra9eHXSkDrhGgUpeuLC4pdYD4ac5Z/GwJ5ZMG?##\n?@@l0n8PONag3iNySUhj41mQsZRLOvypUVYkcJE8waOINXaE//djtcC1ZNCVOIsv3ejSnUk?##\n?@@TMRkWaW4ql7rEQcHJ/y7nbL7r8i1gRlRmy1+2Jb2qN13Qa3Sdbf/CCBzfTjdMNei9l5+?##\n?@@kRWJKpMwVHNUL+7DjK1aAQT5rC/+ziVJrviBrV/SyCnZsKsHsfAOivDulh3nKUXk3y9h?##\n?@@Co14kLyltZkkjicdBULt8yGjAfxBgLdX20kfv0w4283UmRTa4kDqiKwDHQxhv4J4XZ/Y?##\n?@@h7/KtiL+T0/naBBqxQQWcJiUJ4uaC/uSiUwjBs1wo7IDImHu1DWmeAJ03P3OkUIill6t?##\n?@@vIe+Am4zywKknHPL3nRqrj0EuMPoE0zyj3o02a23m8UNvcTKakYkqLWNFn/NlJxKfXkE?##\n?@@VREQdPLsSg2lwgIMIPdhkgDfFJ/EIy7MCVqgsXpCGoIrzM0rzBJJRx41znFE+tHhLsQQ?##\n?@@gpRr/fwfdVXumCaoI2Zal508WZk/JBEqWeWuPGBAnyw1vX8K/lCS1ssmq+iC1AS+zvHW?##\n?@@Y4obSUfYdjXoMremQO4zLBzPipyzH66wEhewJ+uX87e8KwANWaBhybkKFCnxw5xGnZhK?##\n?@@BFkFfnve4u6B/Ha7nZuPH4sMbzn3kyLhfY+N/GeC7td9fpCnE4gxBDwVAmwpnMkB/Sr0?##\n?@@AT/MdWR9iJFrLv1fbCVcSJIxYS2MZYstkfvG2Efrl1RUHAriYvokIu4h6fsuSCYJF1Xp?##\n?@@EtEQU1TSKEqndbnoM0RfvLPpdwqeSnIZ1znrwUJiTziEaFVrmLICfFdjlw9UDPvnWoHC?##\n?@@dzaZMXA7Gd5guDU7UPIVR+vunLH7FQln8IP6ihoL2NYDoTxuZ7P7CARZr1BlyvhSbv9N?##\n?@@yO6jJhJP+PNcIt3EuV2OYVAJQ5iyOp5ftbD09tL+JgpuNkyWF1TxcTznOx5hmiH420Pi?##\n?@@jfM9yevKy6Tt8oxfrfYX+w9KfSrlcpbppikkEMMEY+6CZFsvvu5Lf06Puqz5MgXqSR3v?##\n?@@OikMItrba4a0KoGjRAe20wx0IqYoV3JiQrKxle782qhZzssfITRQovH1cfMJpTMBJBWy?##\n?@@/8e9I5FGPZ82Vf/3Osyls5u9a1G2KAPEVzG0tQY4L8a5uXQTzktLhEJwq3mV8SSQQUiY?##\n?@@mFIPlRyE6/2X7UMDmaK8qfMNyb7pW0DM5SkEuHw9wK+Mfn3kZDTYmQAl8pO4ZJq8vABa?##\n?@@Ecn9+9c24asV2pwwD7fKRqVQXsr0ErymHNJ+It5KYAcEFw1YF/ede9fhDBAwXzieNCCT?##\n?@@asagtHFc7YHbDsSm0EjDUeYE/gQuhfOePqgDFcy5DWIGSHExLJhZDa+CBEAjkFWr6eWD?##\n?@@W0WChkhGM1rsffQ1QuKJXaHpib8LbLU2ynTwV91UvgOiWE1uekJtdJ1cUoe3f52+W/tl?##\n?@@JGxoijUFcEQxXZKEbAKviwKnqqWlEr2dQLTthfUsBKI8l6s/K6qf7mUT3mlePeqPuUUU?##\n?@@lTjVjAHSsJIHivavJqO5xOjm8LjWSBG2OEpM4p+Ygy2QSwmoGLbAS0Zzd6Pt9hVA2zLT?##\n?@@YoEI8ck4LdH0Wth2v/tFMeU0gu8YIB5rfvvN8JOB3fs9WG0F6sDlrsgFN6cbi6C5hiMW?##\n?@@NxDTGTKPRMORHfgIVZZCw09HVFt1NMBrJ3yoeu7I0g+QmlHcbif1Df8tbsnnXIbEFDwW?##\n?@@RH/LlhLTXYSYyE/NHGx+PqaQYXXzB1gwyrMXHsNGvrm03xhgBRu+0PIqd5LXTY8Ydc89?##\n?@@qeRTc4PONW9x/xlUC/t5bHURux86b6r7DVn6s30fbpZrNGqK/iqkK6HN+/ZE9NE1iJkA?##\n?@@Dq/E8iDoqgYOvx0hsOfQ/1jKO5JAWhS8CmiTcCnIP9JwYto/z3qdu4ZegSoXzVOmZv+k?##\n?@@OzIfek5O+fnPRUf74SfAfiLLjVDduBb/vNYzUbDuy7CpHSn7D/taKmjNtvWIyeZmJFG9?##\n?@@IEocKEAZjzbxXtTO3z9mfcGK4IQaS4Kv10a49jKwKhHCCrnPUEqIKEarhLFOpco7a+G4?##\n?@@mVoi7eYDgJcggFrnZHqTAv3JaEkP/3934ybXrhz/+/ossU3n531Qu6WazTuT9Q9Nqi0X?##\n?@@oqjOCP6aR0IfvurCwkBLZc1MSbosz4wNR22Pvz4H0/gCBTanrt2Z10DJxGpdBEoK6TK1?##\n?@@J4ahk+bgr2sbT+SaseZRWkuWZYCfrr7ngVBA7xQno9B3JYf0zIjeOaFaaZccVCtjqF0a?##\n?@@1FaIS2FN4eGDkJTeb4SBIeRUn+FeJ1AafVFuNZgNvlNjqzmN2HYOfjLUt8a7HQoktMTf?##\n?@@oZ+6sI+1HvKbYR2VklSAsZxTbEpJQpkESrI4t8ut6QCrGs2sv/06pakZyyhcGEfNVNCV?##\n?@@5vDggp16934sO9ruCoYGW+0dXTTsSJWCLF1auetOCNOH1HkAe1vzNX5ASjHuO745wBwI?##\n?@@S7tRABKf6sK3JtIzCtOT7WknAHHCxWNJChYgk2k/QygYziVjvhl08qQp+UbktuaBnNyz?##\n?@@mFIPldZ0bffQm10D9JwDRQt6NygXI9uqzf/WiZiJuT8viWYjfFvNQd3sSTC/2ZraiY7s?##\n?@@ha6kBjjaEdWPzs3wb9d93PsMo8eHgrBKPc1LVGAy3wqPT1UuEYNtydcwrIzL5w/jZbir?##\n?@@Jn2OO0OZhFOkzlU1a6uaJdA4Nhbd6IfUJ6+UZzaO6bYwl2ibfom5uGBrw72dFwNtNi9q?##\n?@@dzaZMTG9s3RvUh+sOApT0v+3vzPtdSg9McED6IJNAjZcGWXlOEwYGOFFiWMQozhD/2GV?##\n?@@yO6jJurqcSXyl25TOKKdXcUajjmE3GM2So2exErGr+BqbT1s4E5T7t3i4ayyy627KIJ/?##\n?@@xdVqHYETG8q31nLcoRu1qOpr+qJzdMKrcD0UF8oZV4ZZW+nvOIZB7YfcAYP4xhBd6UA3?##\n?@@noWBp1hcbjU6wlHwXRvC3LLHcYhQtzAKJYX0vffKanKe+usz5Cl5GGktmf9UaTQaCdS5?##\n?@@12/BVCam3slMDy5A8Yk1u1Clkx38z25Nb1zW9GFU6x+go+tG997npkKFJMrjLktc025j?##\n?@@tEIlP8L+W5dk23QPnve/CKVGA5alAZBd0Hgtw/8KzGoh7pKGtDhUQJ+vYGGmue0l5o3k?##\n?@@mVoi7UDr0yoH+Vm8SHzsyrteSiwnvS2OYp3l4fNxQZ3CnXiR+IZUQH5q18F1Y4Qdz4AI?##\n?@@2on7XUTaDp0+F4wTwBnOyQ+brfQczMKleaTVuhFbmfpNqRZGaOqVPXVZLTtDR0/IsnU4?##\n?@@t1xeSJt7gF/X8QLUC0/DY6nLp9JTUaMeGyFlbfj5tycpgo1ExfRb9US+4dPkyXckrRc1?##\n?@@ZJIuoq5Dt5DVPRs5qGkA4RZrS/arC9hW9OSXxgPTaQDDcJlvv1Q25DC5fsU4zBliAZKe?##\n?@@lTjVjEbWxsbWQ2dwbPus4kfowYpYM4rVjQU5ZyTpG03TS7IH4pOcF025fy723a+5JeqC?##\n?@@kh6cg4nYc979YuvOP5WRPleOL3WOZ4aiwPp1ztb5kx/uztEE+tJfCIMgF/qAN0o6xuBp?##\n?@@7z6MnTRECiWzOGlkX8fW4Ur0o3gtJ/D8yjoWP6WoxLTpX6q63ew3VB8u5EjKHUNsOngh?##\n?@@zBHviJOt+TPGmM458CdKgOKtB8uOX+V5pikK9LBTg9aGB414gWbcJggKApF26S4OStv1?##\n?@@0TxPQn/TUTQT+fmUSwzw7j+7kxtbaVL8euT2tVhzrc3USjoZOQtGeFsoXllP+ctA9yoc?##\n?@@/r+qymsQ21RBrhTHlgYOOFBiRGg56tmwff8e97Jajrq5kqnq3gP9jCFKDhFErUE/A42o?##\n?@@C5WL6RxP2auhHaDOMCdtX47Ec63XJRGXPihihxsLk6BhU6JAITZ8yGTB+x7JPuEcWcrN?##\n?@@OBjmcbbJn3qNRyIdG84CklOTbfojIQNuZuCvA2HqaNM9HFZBXuu2RAegi43V4QznutNe?##\n?@@VREQdKJHsDA/jkF88mKK4EGzkzbEeRdpuggzg87aHH5CN2sQ/2gskbKEY7mwEAa21MLs?##\n?@@FvRdtWLGHZqaUZ7A0km2c+5Aflgis1YHu1ogUfRD0PanYw40gDwi+yQQH+mVhRrnpC6q?##\n?@@i+IWGCXjm9hAXEH+GjRqw/i7MgBDZO5cW+KBlPk+KKGbcIvkiVNE5a10//sqHU46d39n?##\n?@@gINETAY/1y9chYMWBEDRT8Q2EKFKZEwqOVkEBpQSia+lD0uwjhLwgOm58X/DsGK+t429?##\n?@@FetKXOrksTrsBtsWF4Z3bFiqDC2RNHs1MyIfsDyeO8DzQEJz1mk0/G/GM5oJB5jBWeny?##\n?@@8lfFpsPD4+KlXdJyWMeTBj7Z1uPYI8rfQhdH2SQAq/Tws7Noqajs56L7Ll78XCXtAY37?##\n?@@37RaF062zalJriW4mg5KSpEBMrpNmLoVW/HeK1lE5CLhnXHJi+/Wa9u0LAZTeTlGBcdI?##\n?@@zBHviPFMXCNvKZJDTlH9olyi1IYYJVQZtthCKfpUCkJm4oxc02H5cyN1qBfXgVWO6uZ3?##\n?@@lTjVjB5k1ajggwCxapd8IrfweebWIqjvzMgQx882zPR8ZN/hGPoQeUp4ehvlBAHOK11D?##\n?@@mmM1RX9B+aEp3zpV4dCNH2FTvMn9vQk2NXk3l+taR9NEk5X+isWSziidZvwufSn2dKsH?##\n?@@/8e9I3PgeuO9O0RmvlIDUukdL0EDMe0ZsbVSh/xQTTkkfNcgPtFI1kTFI/ogLyEynH2X?##\n?@@OBjmcXSrtQqy9T6hg6fSF6ehO8cQE3+ohOihFvL0Yr+RiL17eRmOVSigiOyXBaSoOq0B?##\n?@@2YHoBQQYHRNCP5fgUw/42X3Dsgq9lESI/r13SYvfe3nP3lUDhjHdPZc6BTha5gk8U9Mz?##\n?@@OikMInt95odm3JUYdbGS4VkJXzSJJ1ukk/tJOXWyzH5zD3X8P0V99adhCHM3Eokfxx5y?##\n?@@Z6xnq/To1Ra2LIpfEI4TNiJACSYXOStcI4GxhxLqEdE0ANKD2EJgUwkcUaKiPTbqaM3v?##\n?@@YHDiQM8Da6kiczIGAd2/tOwg/d8aLM4jHrVuqNk9SVGVc8Nd9nGQreZjpkVEBWDaXR7F?##\n?@@3aM0ZvC7usR5lgSqUiEBlWn7cmIMIzu6chn+3msVVro/eB/YOHoAq7dGZiu3fxHyrz+D?##\n?@@Hjn1eNWLL79vOJ4feNO8OHu0q52Dzex/woyG3a0xSDvy1KLAOdkLVLXhdgKOnLXBR3XT?##\n?@@VyM2JVY+dcfcFvTS+IYpBYSQeGObbwER7P6RPjEaE5OhBz7w1kHhzMHZIx7cUZeuO7jT?##\n?@@2HjVrNlOcleDjOVWm7nXIgAKhTq9ulBuGeSN05weF8LCcJH8wZR/93UPdb2UZuxZGK9C?##\n?@@Tc13sbIoACNeLiWjrNRIti+mg/rQVTSXPR84ZpcbcLwoEz4U1flsvKkY6HSZ/r2rbyN+?##\n?@@5vDggqykuyZmrpJ43u5UlJmVqiNlx6pIf8iQ0om/5D1No034nxpzIgwW0l0Pm3IvaObn?##\n?@@J4ahk8TpCIKmrQVze28nIU8iVnBjvq2WYehocI8sG7sEHxO2sosT6VnLEJqkgetj0gkz?##\n?@@VAn8HA4Vq00c5qIlrapktEzEbEYhQJPotJjFnVyIHNt1slyJocAe5sttw5bD+146M65P?##\n?@@0TxPQq3MXMwgd4+VUtm5m2dlqneOzAxdhCu/E0RTy/xIgALOFk6yGH4h/G/CC5WK2Bd0?##\n?@@VhojzGKNlUryUwOCJYJtqgnJ14oEFLjeIzuNN+syqgWXh2NeY41RuTR4AxeaoP5e4KQu?##\n?@@v6H3C3VYf4aBHsyDOnyprWn2pWJUJEtiC6s37yZ6ATE+LlwQnoGpSdschfelJ1aM++HO?##\n?@@QF1/NLlzRsiHA5RSVmGIHw4vB8Q/MJVtWPXmCbvJYC2Wtab43qokkhLZY1QstgMhRYy2?##\n?@@jfM9ydi/lLYomeLQgi4PyVtCS336S/HTMkMt8jxkHSaVQkz+o+/wEtkPfACYa/pYhLOb?##\n?@@7jV5REc6I7ZBWdobuVEdRpqn/9AY8DBkRXayhgDLjVJl0xS3o1NQnZ17481oXukAbzeG?##\n?@@W0WChqFkJN2Y0fBpPaSaVk2RRBXyl7o01IAtoemvAH9XdP9wRV2k88Mj9IZZaHoLK1ji?##\n?@@LLEBTXyw8uBq6MwaG/uJI5nt4Yn6MdfvSfJI0LFRTcdf4jKR36jBTNd7bV6p765YfmoA?##\n?@@beDavTMVXdRoFqqZPglXZAMXVH8ZkvPDiR3eZPgsNaem4P91vgtJtkcSAxkiBI+LTIR3?##\n?@@gpRr/WTKUBqnxbjbZUQHUJgqf2QIR+7I7rET0kWBnCNi/jtDrdwyrpjxdZsbGsF2BPY5?##\n?@@v6H3CyYQEiaTihdEZoFuGE7vE4OYabMGJitTT25NrheODmIvOVb0oLJJh0QTJ8+NCap6?##\n?@@ZJIuovhcG3u4LfQvCfyGtiscQzjct/yYhwWf1CXZieDWomPY8BCBBL8hp+I8CW2G92DJ?##\n?@@QWaSjZ4KFsMG9QFH24opfkhQAdhWH4jdYrvkJPBZNC40vhL6CF5bCCfh8KhlMHgsXm/A?##\n?@@bujtFcOXrfQWWzgI6JEGiHLJE8VaBeABn76jIZtoAW2NTU+f+2GF+Y4dcImBXMONUrrZ?##\n?@@zyspkWaywrHMtlkGUMpwxi8Pv4XEJK1zZrR0FS47VY4tqwBULs0yWa7fYWIBlN2YRMpR?##\n?@@wKoKZFskERlCVbM/wiFgTzaBjqAJ3euz69ZWzNa52pXglKHNF6dRoNvbKa+sNS06NgyR?##\n?@@Nf6taA0UrqZPA7+SJGZKTbvfl96s0qCghrgrBZJY5j4Hbkq2VhfACQVnYVoQEJhRKjsZ?##\n?@@noWBp3Mr8pX5MAOfkN5MwaQ2g+p7Us6T02WrSIuApRLwkZ28Uj3bgq03az1XBVZebJbI?##\n?@@X2fO6IAcIAKcft5k8NVX5YorBocuj5x7VQR+MACtAU8nk9nJmEdMeNgez+3WuQToq+RY?##\n?@@aLV6A2DNZn25UtxUMzxm7nDz7/KgEA9QIkRmB8gZlt3J3xZi3KO8r6ZbybCQ2yGK8guB?##\n?@@lTjVjIBoWtb0qpZSCbmiXT2AZC2QbaB2pN+KgN9Sjzbxhm4PwsuDZlByQWHZB6zxaMBm?##\n?@@RpDxRldCB6s8r3wahgi8rM0tSRmo6Cgu09+XlzQpp0wOCVEnPySj8cVDIYuFWTeTWDHd?##\n?@@A1DyJqwz2RRFNQXNrbGMQeSZ/nuIO8b5Gcn9MApEgMdI0O2L3kzNHATWv/WnTkcwMcNJ?##\n?@@3JohDrOA1yMNHoqNcv/R/42u+Al2eCqhRroMEe5WvXEE3tpufGtDVTlFPqMqvcRyjkGs?##\n?@@AT/Mde5PQ3nWERk9B/Fv67zIrvhH3PLL1gn7XMoe1TMcho+hvdtstfE/Ts3aA41yrhmp?##\n?@@kh6cgzw/zFfERMJpvKBGXfx6p4N50WV+wXxa5OBF4gF7Zk/qNlVmStNmkYriqq0eDgGy?##\n?@@001183VDLUE/FSJfiKxX/Ld1F8FiNVW5mZnp30CHRNEAhZcWefzhXwvVubH3bgTSAv+S?##\n?@@8Eaf9U2CWW4o5G8K7W3bBXFy0lri6RULLKla7l4AqNCp8A1syucXqn25MMVXca94Ib2a?##\n?@@2YHoBYF7c8NPMO1XSMZ5bEc7+SeXqsl0tC6UGQfkaKM3l0tRmnv3JBMNLXGgXWBed4jK?##\n?@@asagtPtCi/MrH6YVC6c8WfEL71vtdiN4L+0kMM/VUhJzw8F+C/OjfFjEpsPt7ij860j9?##\n?@@OzIfegZJgZDLtbNRHDeNULpoaSB2vN3vwWmlr5sdVBvmU7cDKi5rGV8MQikHk5r6dDQv?##\n?@@nHRb9tCzj45lP5RUNNhzgaS/4ZiuEDKhX3U2pwSVM9vEVP2L8fa/A5SVwOyr5+hSh9LO?##\n?@@nX1uT7nRgUGqunAa2bEbTAaL0V9fW1VAIQeAIPjV79dOnvxUcBj2QnUWrw+M29Mpiyu9?##\n?@@bujtFbt+I2Z3ZLrwPmuDtNAqZ4z2abKiGOCU8RiQVqlZmEmoq8eoB637JwdMo7G5J/Yt?##\n?@@Z6xnqzdsBRnp34X5m9uHSztrsv3qSJ6IsYpiFgEh0k+l3SKZ9Cbms4Ia+MIf7RfrFP7M?##\n?@@XE6V30QdA4Ie5lCAuP0IFpUQqZZ1N2Wsl2DM8toApWtU8z3beVqBCo1UQcTLgwhZ50l8?##\n?@@ha6kBtDHe1luKcHO0v7BYOqZxJajVkjfiPcyg0DCdiiAyUKiYaK6UqGdvmdLb5h5KQXN?##\n?@@/r+qyozKaaTKGV7jUz8z2cDWebpz+ASJvj0L0h72Ub+xShjrr1H1yNCq4rVttirgzIWA?##\n?@@o7DhYSaMW0+fnnFm4annM1C28EwORPn3TW4MyuzeTojOh8fsqf53dUhRvpVu2MF5DZvY?##\n?@@cPoTxsypT+UP16QrxtzDwgjyikBkGNbSbq5Oj/jD6dOsWzqAA+YIBr8GzQVfOoDLzbTe?##\n?@@idHwZyanzW5JH90VYmjJWeCtt5JD2U6Kxy2NgxoRIhTlu4/ufwoGMh/o0BBiF7ju0Afv?##\n?@@YoEI8T8D+fPUWv2Cqc2a/SHAIDtmanclntHKzVgPrD4/W7jCvoNa331palj0n8I4q4/g?##\n?@@jwRjea3hento7mZl9x1CZUrkknueXjmNmXdbwX8iO1tf3cr2ypRVQMvbKksYTCSUrvSv?##\n?@@zBHviANtRXRCbTsXR8W6v5NabwmeckE6o9F6KRH9l4JTGt40sQ2tYzkjOoNOxjjWNCz3?##\n?@@XVaoN+2257wXNa5TVgd8dvcaLgLAR5n8OShKkmw623jkU5Dj/2KqQrlHNG7S9Fo1fXxv?##\n?@@Co14kH6Bo99uC/pkTiV65/5rMZZVgUsAJsHbNSXouEjDTC9jz2aFGRRN4EuqwbouptBa?##\n?@@i+IWGHm6QKVrECwe+e+dTnars2u0crGtiO9yjy0rLWdU5hWrE3+oUPuXDnB248eTf7GP?##\n?@@WCtJfcF7uqWkaEe6bJlfni1bj2yO0RXDem9n9dSHT0vK+zRyv67SymKbd3VIFpZVHZA2?##\n?@@beDaveLb0Fy6ph6+CTw9v8hMQfhLLmFJXU0qRTIcln6mZWjVmTM1itMqMu9KuyBoQfjJ?##\n?@@UvjWawZsBLm0ecn3RlfSk+MLzrA/yaZ+/hbN80iQw9YOjeyTjFyT+O4fhy9yyHWWHfK0?##\n?@@e1jlkjoYc8FEN9N9yZh+72ff7FJJwKoKAnARUcN3TmSZi9TKFh9ODFAfWvm0n7mkAc7Y?##\n?@@tEIlP2bgOuZwjOytSaqjWbzQ9btSnOn5T+4kfzdYLz4knAmwlh4sgCgSFP7/nhxnfSUP?##\n?@@5ejNKRtEZR/1bqcUVh+eyayNMJaAuz5cwSDgw/66Rv/T2KogoBlrTc0aal9Obb8ISD54?##\n?@@itkDwChQBDTnw43fzQzlvaOx5gPcLYioBDMiZSMHSadLYC0i76AnUXHdhcit4b5pwNwH?##\n?@@zyspkXKC+T6d+cZ08ooWlvNUh+edpWx0clkGL3RfniU5U/kfABT3JLZBmitpEfgMr3kg?##\n?@@CHtR4INncAQRX1wIRN07KCODdsfqCtheg8mi5UhmaeIvfYqae2tB6vMGkRsTnFluw5Zf?##\n?@@Ecn9+7Rth0lXRFeoqmy+szP0gP3abON8nyUVZT2+uDLIa4UFWc3BdsOPw9jZwONw7kM0?##\n?@@Hjn1eJ7InSC3N66q3RDf6P8lIYjcjDQave51taQpBHgN2h3+EaVsYhsA0caNqFxcYYqj?##\n?@@49aneAzBCNTko0tvdVTFc3VPm38JQCvl0ioo0EG4h97COFOacYKnLLljYnFE5082Q9bv?##\n?@@cPoTxhXKxRoSMFc1i9wo6sP0vC095V5G/1ojrDcf0+UfuXsOhrtOyZkVTxG81hu3JoOo?##\n?@@LboUpYE+U7Q6qyCkcA80OjHCOwMFwZGtNU1FmintZcjSqITMsPtHmhjwAF3SBd1JtrzY?##\n?@@AkjfzUUN6aLKb2+ibiDUeJ9+azqJqOwFWFg/HPjdVEqzbRtQeodmyiC0iYsVVo04QT/L?##\n?@@zyspkcxnYkUqASdMONqEc6tFQN5/PNW6fRlRDcZuCvfVwkdNVzSQltO9EU5PIaor1vlr?##\n?@@XE6V3+TFQeKivjpvUulgzYlSQp0/2DXmV9/KaZTneI6BTSjV7zya9BdzBGXyzrj8QdBq?##\n?@@YXn1mMdXnq7hMBr7JFGs/uh1pD+PGi1TH+rKrzd7ngdThoX4ADTHRTFmWW0UlC87Dp9D?##\n?@@VhojzG7qaKCk+Zezk+nCr8P+jgpvs58kYkzkIYUUEt3zEN6gtA+xmP5OiqzUGj21apdL?##\n?@@NxDTGSTXc/02TuJl882Xg8HZnFLldubBK2BxTV001pSCLz9QhUkNsjYijmpGPgGzN4aj?##\n?@@8Eaf9fGAQBXs1rz9415jr8UqQrzjYaKP/nFpB4upMnUocOhMDZ03ck7R7iIUWICdq8VF?##\n?@@LboUpURbD2vW0Vv6HWoNCY98bkeRBfzHo7R382wenB7xWRWoXJaAPt+9CiCWBYf/uMKV?##\n?@@gpRr/RZiM2XEH7ksV9FOZQT06FRAQdp56erY83ZZc+Bmahw4f4MnvIcYC9xaXQ6qEf7l?##\n?@@D7jXSqASf9J10BodMiOatiomFEkcsUUKAtfsK3yd6bbZ6G1O60DUP2k9XZUQxx1ULVfw?##\n?@@GAWDZc/PHzU3o1a1cL1kR6JpmRqWsOCa7AESVKIeQLDmnbgDiwiYYpV16ZLgMiBmwU1l?##\n?@@AT/Mdcqf+Dw44TempCgL01W0hPZdTZTCLuu2uMyMMqmx9g5ZUkcB7iO/+ZKrVkGnAmA0?##\n?@@5vDggqZFaWDwmZTIXumGh1xmP3qe8VxtbzK2Oewl28IS76LmvpKwfPXKI/3/HvqCPruO?##\n?@@25IOtY7jDaVv9kvl95qxnEM8d6C/p+pdrCc6j9ziGls5WEvLvG3xEj0G5bYWq68hHqDH?##\n?@@QF1/NJ7lPfXjgKXPQbyOHRR0FBo+iTTAryJHOBPXfeoi+P1LoAIW3KrF6o25AHMhcddt?##\n?@@nX1uTzlf6RF5d7jW0Mtz4l2b5OLjRfK+pRa/gAcggKDWHk3s+LI7wCe73y1Taps1tlkh?##\n?@@AkjfzWbY9U937eDu+awcRiC/Kvc2rcEWjnsDOU+ge1JHPi50ltbYALt0+VDq0Umj73Oj?##\n?@@n46U/+25RH4vkYfMRJHfBajqvcpOUL2+JZlwiCpMmCDvc0tsZnBwEcdZ2Kt7wGKf1oQk?##\n?@@+Is3uPUn7kOqN/XfW287jiF7p7U3MZsyFzSdiBhrIrOQf+/AC6h36xbQL8boLEd3J2vf?##\n?@@Ue/DEolZJzlq4R7ni0u53Lxs/xU0gwvRn4+BZhBx3j1mgKmrT8ixAIzC5EqK0AYhOPg5?##\n?@@quxmy1zJ7zho16xd5n8csvh/iwoXt+gREnYwG5EpV1Qn8VLR5IEagNiGz3yj9Tfdtqdh?##\n?@@H0EJ0EnA49/0ppr/UsKhdcflQXpRmCodDIcbb97+yY2EJNEmhIdY3WpJgx4+DFq4zmBw?##\n?@@jOoqcK45pMeSAQSaM30eXZAy4zr0/GJY2PvnKtEr7f3YvtQ/cGvcbGqXP9mkJfLndqhC?##\n?@@JXV74qS5fV+T9xp3epsq3Wf0NqCC74Uq07ibKkQn1/CNISE4vKq9ye7W5Ur4U++DMqlX?##\n?@@OikMIpjZY15ydkBDpMyQFpmHievYYsehBq48g9dcKwTqCF4lA+DbgsHxaj+0iSH9FFQd?##\n?@@25IOtfoLizxeaDMhMYMA8bYVChCdaCgA/QYm95LnQOajRh6NgfZZ8ea9c9ZotBhrpPMb?##\n?@@OBjmcfU5AY4Okhr0yi7ckd74KSkPExyLrQrpmbUKmUJTWpljyjUBz1ze7u10vVjoVcvB?##\n?@@DaaxmRGC/1QcGHxUpAn/+27DB4yHW6/eBT1gsUfcDa35zX+a8m05vbV5b8l7fJnnBCRH?##\n?@@ZqRUUhVuq/t5kwLi4dQ4bmxD3uhnWV7CWJBP3Mj1wPm9HE6MEcyKmC2QcmvLdFrfZ8Tl?##\n?@@Q3e4PXZ5sj+69dGHhVzTfHfS8M/NEo4gIYxCxMyb93s/N9zY/vyK1MBZajHJlCxq8wK6?##\n?@@wKoKZMqV/H8SxhF+LLe0QbEj+2Pe0O6+5t9gDygo+JkOmBWAZ6iW6G+MnyyaAm5l13Bf?##\n?@@8U+yTsA/H3vdgM7g9jqWK9T0//puebTVT1sOtyZLxxMtLIsedWiU42EhirCRjsaXhlCW?##\n?@@NgfAwTdTNw9ZpgmFpwU5F5SHTQhPF83bLf0Nvh6ybHSU3u2p+Z1a/789gmkoa16XXO6Q?##\n?@@F/xwDTuyy2alIq9uToAg75xwp/V1DGSm6gVzad8ZCABuTTiJrpSwjAFRwjNkt2FeA1eQ?##\n?@@pLn0uaZS21xZ7DRtd77KFWCLIKg/fE5NQg5CDHBFuk6BXXF6dcpt8k7pbpiGKQXQdJzk?##\n?@@cQImHkhD/4mA6Li2SrxywtvymoUR21JnyhWjiS8fgWTwa1hHR67+sKRhGQGZSM+1JvAx?##\n?@@OikMIvxnHT2i6qLHFfS0WTv+8o3kQ5b+0rxbT7NAlSibLkg8sUQmpG5Uk1flmWqLHEXy?##\n?@@p9MtwlADg0Q0R9/xAHB7X6D/18K5KGKZGh58gV6GAKvg7d46OWTR0vxCFvmrD0mrJp+Y?##\n?@@HCfPx2kUXziSQJWf2rPtiDOkMt9Eytj4DBs1kQOrIjxTJ77jlshs+gnUPstHQ1y246pa?##\n?@@7Sxl7LiHXny3nFwj7X8Xq1d8BVXHmwYyeaR4SfZ6O9Z1CtD5bFvcpjSdz86tNIzFoXvC?##\n?@@WjxvLlfo1e5WRwDHaX8uQORpG3PvdbjNsghO3TvQgSckbXC7Y7NBl0bWH3SS+GKDbrHS?##\n?@@+6VxwSkSudygfLCFfs0PjV2/GXx5tpnbwevgJwUotfk+BdmiMWesJwAniqtLMhFHSPKd?##\n?@@vIe+Auk/aSVfik7bvNpQO4v3F63Hym1Bie1F1yN01jAHluSsxcioWDU3niUlP5vYWJ5d?##\n?@@rQag1GiBwRTca+w8VesAJLNvFaw3ydRoB1xP+bqydqL5FqUVCUIS4oNsj5Uo7yPDuX0A?##\n?@@mmM1RYHWCLrnIfYtzD+ZTLmpnpeRrbdbjbHtV01a6X39rRN+HuF3rUKUwYmb3Sq2nuAf?##\n?@@a8+0DDp/OE6k3jZRRU8PTaJgFILYk59PkBg5JMlZRQmuDIRSCPNTOodjGu8fJS8oH92r?##\n?@@nHRb9i2A3lk/Pd0c52+B1xJlMUF0OtBETMAoPVX6g8STyWMPPUvmqxQ+G6OvajJkAcis?##\n?@@vZDRWtgAQgZVIwpMJYOzIoSc/omAQNMi99GSl+xmB2PHwFK8rh3ShhDbjxENhJI/pfzU?##\n?@@WjxvLrDlZ1pQ91MYCSaUfAjxwGQAktaXZNksjvEhrZXQohvbxoysIm/0FarDShewXu0V?##\n?@@F/xwDffC/Oe/IbHWcdfDsEmMhRH18dB6EKdAtNrgP8xLDlIEspuwtC/dqnCsCY/Kvs3z?##\n?@@KI+066OAaTkAAs+xYphf2W6OHQ8JqpFVnZZ2mWGtfSu79wq8CTgYO0+mRfnz9SDmgMno?##\n?@@eUe/4YsP6g68y7jpBWCveusSLgGVj+vZX0gcFetrr7ZCKK5N7O7bkX2EDNaxWqMafTEt?##\n?@@fnIemzS86zjO4gdpuN/MYM4U5yWooEKhgewlJaZ1qnmgLetygas8PUACnFJAwnJaqXJw?##\n?@@A1DyJrFr7UVbL3DGydFgsuHB0NHX08yk6NDF0gO97HsakRRVRtqJekzsHovMh4k1DEi/?##\n?@@KI+06xwhNfIYuiY60JaFUgpWEFE5u4NxgGEhUfC4UAb8POP95MjQFDOLL4n+aIQtimd4?##\n?@@+ZRLEQAOrdS/PoKCSPwu2Gll2P3DIWbAyhV2I2cXKNHDDuVXuJliCeQBkX97u0hjPYl/?##\n?@@di2G2MxU9fb5ikuXOCDRl6ZL5M6VSqMd/0xtmsr0/c014BP+VhLmEO20r9ZPMeO+MTMi?##\n?@@82DY/rXzxqBA8wlf1fP/lPvYIch9Q9XYEJCunfSVGVZIiWc0xOtNu32b8MNt2Ok8JNhX?##\n?@@sCDZ3kJOb4noMd6c31Nz0ex5qVPg4kYHjEJUtC/PQuzTnnnNPV0qYi3vZE1XUwgMKJnu?##\n?@@RYje7g3saByZEqhMQLEn3XEncqMgB9MXOQd7nnIzQoHL3tJz6X1XoTLaXuQ+mPyqvuCg?##\n?@@OikMIhEYTpH/9nefUyuYs9KtanPjCJy9+mNAbvMjju0rG8D7ZfekzciQDL+V8xkzApno?##\n?@@Z6xnq6c+xXMj/q1g9HqvIGWUXl9+BFBhA1ZlKTgmWZU8wyKJbv9JBEfSe7jVqxRuupdQ?##\n?@@NPaZELubrB88F8W2tz1XTZ42FiSwhgvscsiC0GZxNKjsP0ANmkyoqk4MWHzhE7///Ewk?##\n?@@idHwZ9no0TseN7yecg3Z9gWNqtRjzbdlhGhoNbEZmqb4LK5mMXcQlSc2sMADNfQZc2z1?##\n?@@RpDxRpVgRIcrA6GbDEzcwkISi4C8N0JtxpGYw87sSE8w71VdS42d/Q8XiIyA2ZTX2Muz?##\n?@@zyspkWg9Dowu7IjhqlLqDAPOTZYVJdEqn6VW6T03zbZ722t1QYSjVC4osTUZBI09mOrG?##\n?@@QF1/NMS73cx711NldTxcErBXyMHawRaDhNKfA6Z3kQFXllYQxSuQvSDklvd62PFtuGh6?##\n?@@Ecn9+w/fRd3oLxo4pJD7pWl+XEE3HlwkdAOflKPBQAXDLrdG6OF+Wu8qKZzeIVcLb3B5?##\n?@@PkxYgwtdlddFab005Auv8JD8+YXJYAXrFwyjWI4lhTOvEyDZNmIdmfy+HkkmrIk8J3Ww?##\n?@@6xs/O6ltU3bHkYtzZflxeFcWUImPy52nUKM/zCxXnuzTU/yQjXjsllBHbr+8mM7gfmUX?##\n?@@VAn8HL3x0Yw2a8JzRr2GIaNhq0g7QbdMVvtRll1DR+/uOvtiI3aVkPo++NDC+WTZvQnF?##\n?@@fWkLQ+1hkssUMGTtS8WOq/1imp5+Dapn4QamyJl7NtibOB9eKszaBXXGxW0cIXlOk+UA?##\n?@@sjH/jrnUcws6RjHrlOvlLxbCy5TLeJOh9b7fCKqr64QvT3JlF91+Ieb4RbKljHBKop7j?##\n?@@b/EAblgYXFibFlg4JviB7qAvXT+StFYewpK1Krl1DlUBnEjrnUb15B3n7pE5K9xu1END?##\n?@@fGH46hem1+FP8OfapIsgwTeib/l1J7wlq6ER1NG8KyUfV+Nrkdl9FBYfqIpXg18sM5mD?##\n?@@kRWJKhk6wp8LYeCIB9gSbiaFTIpRc93h2Ph2UY1R9AYYgpH1Hb53T1vJiml6ULSNb3M+?##\n?@@itkDwAWhaP7TheyfaZqMNd95VAi+IJwbgF9wKW7rNXw5hxirtQPixvcVBcXjwpokmAj7?##\n?@@/8e9IwIxsPMo5eptfuAZGX6wseBCXjKZ8QWTIaNqJloVGoHLYPBcnHyF3cm7WBxrDRKD?##\n?@@3JohDppiErcRs8WNHTjGNP0+GgbR60ivxRXmea2EnqZp+z0ZlxWndbIi5Z6DXm70Py+u?##\n?@@MdxgB/IIq5gpOBCXQuWOdpm7GFZBytmTbWy+pYhfnzbozXJHk7THN2pr3YV+Iq/83zKY?##\n?@@ygDJ1/gOpZTy8sFv4UryE4tgbzGt36t+DlPg6vYuLXw0gafFPmMi/7XmK/ByBh+VnO9a?##\n?@@jwRjeW4VmuEA/CC0y1</t>
  </si>
  <si>
    <t>p7BKxA4SRdYtOpp88JdDnYFNWzAONPsB7xXXW6mCiia1TBSz1i?##\n?@@xMxXxTPrrJg2RAWI5EjGvBDMfSUGsuPvAEJCkHu+JWvucdKQi38f/ch0wO8wU8CYjHLo?##\n?@@ab2NW+yVlAZd81j4MeTyv4c+WxrEThnpjycT+nT81noixmjlqK0+uQJPkSfWeafF4VFg?##\n?@@NgfAwU6Ci5nrjBADNNjicL2WPDhBXGdOWNx/Mwmmo2A5tatzpJUKTGXkFV3uL0uMTwef?##\n?@@B3M+h83NWR95z9MSlFUVG1QC8g/uhaVOAHTu9wZvVLc/5wItUWq69obnLvZYcLE8X4z+?##\n?@@PDsy0+E4gjmMAchw65YXMHJF8+kUlCnM01DFV8d+Blg3Zz+mXZa1u3czgAm8hUirBLdH?##\n?@@lTjVjCw5YY4uOZMZeIL+xt+38IeoI0PgdcQw/MHlH11ovti05gMZSM9282BvCYyxjcO7?##\n?@@6hMs49b1WT74h+1gSLFC6YOaneSrJWz8evaplaTVCiNmrDFrcu0YrBK6U0uTkmetdJk6?##\n?@@a8+0DFx0Tg0XTXPovk2H4NNsztrxGkRJHUY46NzyF5MNPus7mSTy/16GgSkni/tI5sjm?##\n?@@1FaIS3aUTEWPrWAvurGvDarAWTO4l7e+BHf4x/Dwqx6A88Bw03YzliC/Nsx0hhncVVQc?##\n?@@zRkC4FuF1S1Y20u0xPFnV12rwAfAqMrmiydsUKzJw8xp1g3oIZBJ8dY+4408IB6jQXyL?##\n?@@Hjn1eG+duthEvrZpXQslpXg9RDUIVL4b1PXMSqhcxnlCbpfjeziP6Xr6JtOsmrYPU3sQ?##\n?@@t1xeSH4Nz5vzyjAFffLagcsUZ4k8HhdmNCOoXWF0ok/IRaynfWv03WXfY7CuawUQ+TW3?##\n?@@2HjVrInXFADfOzUkOMlnu6OyE4xhrO5Xa8eJB4gBYqu5NPW7CAIFFSIQJqFzr3uhxajR?##\n?@@GQ6WvtxijHIJ0eK6UzBoY8cPoCX67x4cT5mJjd3QAxk2ji5c0s0bJfp8E0M0SaXY1ni9?##\n?@@ZqRUUquWlB0sGe5CdI1jAmwHKUI/ihBr1JYaqn5RN4AxeKHHdHS0BFctNxxhNx+TFFCs?##\n?@@zyspkXqI5afLyYs8Z8xQMGdWvKFp/UnulWRrSLlgz1+fhkAo5ObgmfaOvAcg0+h5EX9r?##\n?@@hKaRrQ7ute8UzNvixX3Ex2jSJeKogXyfTsrCJNN9O5jzps8zUe1ynBRQ61hiGBp/N1Kq?##\n?@@pcEHEum12rS2r5o4LBf3+zk3K2sKfVQG2CJUEZPCnnWawcWFFjBMMO3CsICP5If1r+NS?##\n?@@2on7XTUveYVhmeq20cWfTriiwR/B2IsyMEliR/qCHa9UrCbLiTD/W0cQIyOk8PFkeQgm?##\n?@@h7/Ktn5kFeQJHcJ4GsYQRSnt++uliCfYlnvAI258lyOAUYNoZpnHv2yBFWoGhKPF2Uuy?##\n?@@ADe5HVe2f9FWTr6xbW+u1sXCfWjmiLe3LoZqXuS1i3yK4x6rM9/Th6sVwrj75PNE3/Ta?##\n?@@IVIvgcQ9VJZgTe4JoL+AhxTPicY+PZp4BhHm4+ZmUtAgfSF0aQYNHifkcnpeAlmo0wdb?##\n?@@5vDggkxYienJbQ41ZWBIlGy8c/AwRDy1svNb/2tUjcJ72F+yFdBB8v2rTOHxPHz4lRu1?##\n?@@OzIfelx5S4BVrykAKROG0HvKAvd+WWmNl/osSWl5tViSbZoOaxiqzpVES2LRUIxD/ULq?##\n?@@zBHviFJoedUb37+6VMSEm1PorKQyz8mMtENwsDvpo4CCy9+tp9ANWFEyLaoL7tU3onrp?##\n?@@yfe2f3EfTYTovVtPdgWUaehbpXIxzoj5Ixc6yY/Nd3i2T7SV6KRD5WoIROXGr79dN0tR?##\n?@@tlRL8Fn3NkXeCA/MbySHmRKpKErBD2jVwpIf7RpEdGw1HgV1RpW4TmIB1/VTUovB+8mE?##\n?@@OzIfeuc8hmKKBveBA0u6xpSKhkz0dlODLefdDi0tOfNKSXBqipABNto4ZAaYclP6LFR5?##\n?@@WCtJfVV9OzWo5gllHWjwCr3CWnNDjDx0ueHzpHo4LhrPId5eZZX4bO9UeuU5y8v1BlZO?##\n?@@YXn1mNFscT4zaeiD9TBhIn0yBSlq7NHJSbIOVZQra5m2XTqLKzumy8jbtA8pOW5j/fW0?##\n?@@+pxeaRy2nBvB7Z/H6QbZLAfKTL1qBmxW+JuauGBezOoI8n7GMGn+m++JG8BUNG468ORU?##\n?@@82DY/nbXsRmdiK7K7CzwxZFwEsWh3rG38uhHZmULXkIkBAxTtIc+FmzA3BK6oMY06e7G?##\n?@@ADe5HeVzXklboYSU1HRk6D4A0SiNTBhO7kyP5AjeTgVBJ2fKy3ACA7jFG4uGSKyE0k/i?##\n?@@ab2NW7fpyo+E/ebEsjs7UlR0RqWGuOimy6nXWNZ9lW23PLHNs8t3uQWVeHNDX4usYgTX?##\n?@@Jn2OO/muPcZKk2Pcpbg5kUAYstw42v8GywkKnvDCBIgRmxb5lMqMNB/0yManj2feRYhC?##\n?@@82DY/qAQ5Qq++ELFys0/MHyNwAMsWNDypYc5AnG42v5cxltjevxYAGVBdElyIatn0fyj?##\n?@@eD6siTPde3eKIb7oeaTBMQzBNTkbc4JQAjebeZsUwx7u2SmS18a5oirJQn09ch+cfmqG?##\n?@@tUs4lwSfbXxpmbutQjNJYwfag+nSF9cWVv+WIBBn7nKmFfVwMp8XaJAScIBbe4XHyLB8?##\n?@@xt19dkMcbR7iXqzLQiACXQtOyRbz0n2Q5vXsratA3olZs4ld07Q4sF41+q/Tm2gdAemk?##\n?@@I2RVMY2J1B/aFWLUBo6hHEeLYVfJ+gPUXWfAPcRB/9t8a7AACJQEF/NU28adenbX+yGS?##\n?@@yO6jJlwKy2bH0en/8x7Z3ex/sllM+F7i5PSBM/fFEIpnG7Mauyc8/OlUhx+Tpz9KPcyX?##\n?@@oZ+6sA0SysHs7n/g83cZiBm9MNDoBiOnPG7f++cAW70LzWW9fKwYt0iMhTJCqD4bfdyf?##\n?@@WjxvLiXt1UoSjUh7VoLeB1pfcjn7LXWUBE2spTuYjfJ8mO2T1NOlpKR2sHrC84D4GDDb?##\n?@@h7/KtmWLQI2M6x0CWXOoKgCzSLBb+AE9c1tQa7b1l+KzZ0B2wEL2mFinF4zRWB31U/1d?##\n?@@5N+60dctw2bN02FQvhuAKzzFO9rxtG66oQbr+IDiwon7SSw4E1bDAw2Drb0mH9tLroFY?##\n?@@fWkLQ3jTVENyk9TCv9YoMhS2CPAX0k3h/73fInBy01ecjXOwXZ0lVT3ycaks9HTocQb3?##\n?@@UvjWa6kXCPIHyd4DosgxV6lT3ZnFB9OFUVq82/bN/1k+cxML1tTRmTkOg+nurlYfi252?##\n?@@Gx+8b6RcjAwHGzBesYdVirPP2+wZWh/NWj596z4mFFXVAAwkYqon6zKjJ3YdZx3b325j?##\n?@@tEIlP4URZ1RpZQr8lCc55GH2+GN6I2dx37aR460Rr6j7q/b2q1S0ZOxJnrMjtVrwtZBi?##\n?@@GQ6Wvm5vWtnm0xspJ5IdzhYgFwNmlFaGMPF48e4ydCzpussN1IM0LuXCwieO7owlv8F1?##\n?@@bujtFTVIcR4GqAcYijdakLzJhT4gTE9LiD9dN/mQPxRx8SPOHSeow0t9f9fszAKP8+7F?##\n?@@J4ahk43DCZ7Exy786o2PUttSqftb9JCa6JOdzp20mtmi0yalyYBUnQJ6xnZuIk0n0e2P?##\n?@@2HjVrH8o3AB3XguTQP4HldmARj4l9neJcdwRRR6KxKjWsI4pr9kuu2Pg34P+3Z+taXlF?##\n?@@PUNFKwnry8RUxyIJih510ARkph4Er3DuWebszM0ADznQP8luh7zo57JoVpPySp1hWAwj?##\n?@@mmM1RcWt3y8khJ1F7IgAjnVxkHkTh2xmWFgXmwO0S/B5nE2YfkXr947raFHxnuyCB1gW?##\n?@@Gx+8b1ZjMOilCpIeGIed3HPghS3i8d2zZnvHuz5MdG1IpBEeXQ2nopo3P8WeEGH2/LuG?##\n?@@sCDZ3t81BUBdzNZalT7H7Y8qYHavLxdSlgWvKCFySptntanj4myuxhoclSa1Y6+512ZZ?##\n?@@Nf6taHXpwiSA3MKw1WreiG1NDdDJ4HKIb7zzH7o5L0Ja6OvzifXf2ZEdlVQKT71CdzbN?##\n?@@Co14kMY4EZzu2dj75fM90jpxB8tLuykK8kI4vHIL96bnjP2wlyT+2dyn2wKE2qCttBkN?##\n?@@7z6MncqV5n6fnubDuCkzRPu3j2viJSDval5lhBOxrigpziLyAjQX+1K6LL2EPq7tc2U0?##\n?@@IEocKAmLMpbzeEL1calIP9VfD4lONu8c2qxfDK+ZGG659+5lWOhDdmvQs5vR7k+mGNnf?##\n?@@BWIY1gO+4aKaTE8+hm3jrixY7RDOCMRyLsooxNJPoit9sIiiQrMIurHxvZYeHPKTYdik?##\n?@@IltC2bL8J/vS8pV8AB1haevUoppuyozeMQZ62cR/Oc+btMTBz0wENvjGYUQgNLKmICya?##\n?@@H0EJ0A2p6CESBvtC8bkiNad1bLM5ATcl3MSpP6Tlc3MI/6QtdTuJL0BEm9K0ujHt0LYd?##\n?@@mFIPlWXbXqznhVzEcPabeKoQtQahRgNSHBm95cqBUjj1Mtcq81GOgc5Zq+n3jADR+oUb?##\n?@@DaaxmaUv3M+sbVkppzk/81dkvG09F5hJD9Rdy3avYS9k4ISi9C4tPPkh/CIvxurQvHx/?##\n?@@9noRBxCdCP3ly8T9eIw3E2TaYJ6yB6j+IlbqV491ZF60Spfo/d0KjC5H12BQJRoGhi3z?##\n?@@6xs/OxKntD5lqm7ZCn8OWF2g4Du+8vH+R7fuzJlla0IwHKRwHzPukM1JBMR0bN/xX4N4?##\n?@@2HjVrNgl8tFys85MF5hRwiUsRtnvDuRCFnS4Ru3avM9VX4Z7BgyedQI5mLGW279x0h1m?##\n?@@zRkC4Oqg879sJhzwZ6aP8qNoE+X9zKv6tCbEp1TeJlMGAeAjiota6/23T/UO9KV5NZs5?##\n?@@Xl+7j+048jSLZk8yq6zukuI6/P547juJIKFN60XhTk+JWKoS65/+riHDzQw9WK6B95Aj?##\n?@@R5kEn+iDlVpKwI6AoD1dYbTA5JNPQeFJfahoomuHYtBjWV6o5AEcgiNLAm3inVXEn8Dz?##\n?@@MNNNrhH3jXarO/+eUGoU/qTegSiG1lGNdjIcPdAsn0VN7PZ0b//dZojVa7oNt65nrxhm?##\n?@@fWkLQ9qY7JcLgG0ecePLvvDxAK9Jse7kwj75w18SprioCKptBXQ+SybEpPiC1L5icMol?##\n?@@gpRr/XVW/wdYuNGLeqtgLpdDLJmk69u+Ug9ZAyBXbP5HamD9xvLY7TiE3PLw95LaCmIu?##\n?@@f3sx8zcBnmgf/vuBdPUIUYVRyJDiEfaKYKViblFHGt2JHSrC/JB9deLg7w6HA6PyHWQd?##\n?@@DJ6eQdpi9o9nchgBF0vPqMeTfzxFa7nY1iIwYWAB6eQjqOaExMfYTZn9lroCyqqRcJ1y?##\n?@@sSnsNp9W8PzcdVaJ+wJpmhSVxrJJca9RVLBc4Gigx4KA/WCdsEyCcb3jVh8wXSGLQGom?##\n?@@4s6TIDA2zxdlPd5pS3k77DU+VQEFxhU7SgM04i55yzOiDZxqy77Jg/K2f6dRKACoo+Db?##\n?@@zyspkW98Zxuo8ewlEAc58/3BIpXg6qZTJdqXXSDVfAXPdTQqIkKVYgEs7FimPVamjYky?##\n?@@NPaZEAsIY4Vb+e/j8RyT0DWEsSKtnZEfpvOkPfzPLrH3IDVD2tqRhdyQRA6CnA9J6RUw?##\n?@@gYxYpJD9zR195UfY6P4xobQ5sxbwB0sRbQWIS7Ao7tQNz+HkiUWcIAOO/v7v++mldBB0?##\n?@@7jV5RCHJMj5iIgSTgGNJ9Op9FUxms9h5LSJQgBF3TFJcZ1h2PPqpcOFzHpflCbgynbS9?##\n?@@+6VxwdW+sXRpCObfCyPNmd+UMo7hqo8xNFFF6BsXjROZm/5KmIR32i3EzBFEP/B1dzWc?##\n?@@IEocKF1YaLMvm45YdtY0AFXQw+AkSBFuOWdbeLu7yGLFyEmGmfYnEBZ3OuCVPjFw0jj9?##\n?@@9XH+r09L1BQYM6zXLkqRHCSFhsDbr7leaUXcXzNZ59Ww/3AXK8IueDe2e4SUp842lB1f?##\n?@@ZqRUUog6Khy1zAQPfaTpk7SoDeYRwPbjgVhi/r8g/vU4Qf/sVkzFPb9G/Oiej8BkEBvC?##\n?@@5/nz2vuMvm7BW/FGMom0E9vrJXs/bw3oZJ0UHdUtak2h2xcLn2ftko2JmIflnUd+YYgM?##\n?@@4L1tbxV3//HdRvp8+K2HD96LuBnowZ8ORbSlvJzZuTmlBG1Gb0Fjj2xCzYPeBLn3WxGg?##\n?@@nX1uTzIFGgOWXHPBTsEsDm+urm5k2MmQ4lE8PfWOglxLnzaRaGCfBLh70E9sCVWcgkB3?##\n?@@mmM1ReoLr4TnchICZNpHZ1mrOsPa45aUQZm9rcR8PWqijSzoLjc838ioZoMPyZJR2TJX?##\n?@@n46U/6RbKqPmFgb18OJEJqDJLjflgLyifPtUpLygs6oeysZTZq3JE8xu3n9XEv97cSYa?##\n?@@ZJIuojlRxZWn7i2o1e4qwPDeZ252gSSWM63mDCc9eGhrzzDKdO9KpjdsgdDa29qA9VSA?##\n?@@YXn1mAb9ryuewza2Fc5EJJyXAmzHxsAjgVkVPWFSAeRMgNjzsxK8/fy2sB73JYailh3x?##\n?@@9noRB8YfriuHJm0ip87/9y4e0llHc2LBh96EL0g+X5oMsk1gvj6WhAKI/KuKFfVosdNi?##\n?@@49aneK1aAAyMLFkLQDUUgwWsKy4kbLPKOOB5Zo2zknahAaBkGOcpAof6BAkMU67MLbNb?##\n?@@ZJIuom3pPXY922TEEBF42LneR66cD3Pc53EPwzX3EYHyRsrklp6UhX7w7GlA1R4jXpDX?##\n?@@RYje7s7RnuWVhYKIWP3ANhTrxe34nSQWN34vwQAl9xUihiepQqfIiNiwMjbRqQN0ahtv?##\n?@@psoaauxK/h2JpTxQmsCWiQsQ4gZ1YVEyP6JcXnTSnT/CCCrOq/peWi/jMFLcg7BbXjt3?##\n?@@ywjcMObIz/uk5tFCrFGySMN0m/jOk7I4B2Yj/Uu/j9WanOr89j9Fk2v7Od7djJPOjhtj?##\n?@@fGH46i8mRhHZdTLY5K5B066LJ4IOvcgZZLmVq0Dxejkts9zMbadlWUjveZcaOO5PbHmg?##\n?@@qeRTc8BVS/atXS6ptZyv3nUrv3xyKjybOleIuRgNPfE6NlliZ0auZIC4sW11aOxDxEkF?##\n?@@9noRB6QEndYKsFNJBowBePjkBLbGowTvbEQYnJ6XkJDMo+tNEpUJ0Xhg2outGt1qao3w?##\n?@@+6VxwSykPvhudCCNulm9WL9G4qBR5pAjiaYb0lr0XHSvqDSKwiGIF8rZr+wwamBGFB6/?##\n?@@3JohDq8ai1545e/CWHQCWoTfli70gYII6zuj6SUifgvtZv85nqeSjg8UWGoOrIOMBl5K?##\n?@@cQImHjiV8NQg5v2lM6s3g/K7X2mJQBw06yJkiY+/ZRpmtIHhxQUf03/dg7C3X0AnDrA1?##\n?@@hre3XiRThWUr6wmHrbaMkLaCouy+2tN9YsfhPPLtK4SRkIHAZh7OBzOtzpqY0q6Sw9tF?##\n?@@n46U/zQflRB4+NXlQnAArGcW1gJY8sM3DC23Nly4LllkkVjx1k8eR6LG/v796iNfeqo1?##\n?@@ADe5HW5Y3vW1PHEI+Asip+kqRwhl8UZHICoykxJuGyNfOpDYr6D7rUiUD9BGh5Tx8f+6?##\n?@@DaaxmaBtfKeyVHSZYUZ0z9p/rRBXwJfHJt3EqCjNNRWOBZhE8phjj0w95V/fabv5bfqR?##\n?@@GhapFgwly+28UD+UlHX9Vn22cKjE9g4kZvSDRmil52mJ34IxBY/SwPpxKmVu1IRRYQ3Q?##\n?@@Z6xnqwqbBonuapYEQimWdBuYrNVYhfdcIbC+9d8qYs8VyZ2rymuAgu4cn0X1XjiZQxNe?##\n?@@8Eaf9Sl2JZwj16iuLTbLKo5l/JdY6+Zt9d+mFgTmo1NRdkUA8yG1e5lkFA7G7NBiqEgE?##\n?@@dSVygGVeIg6UTd6TnYIDmiEdZWlq/M8rnSXBTke0hrQgC4vD/3GV9lJZZpFnguwrVypZ?##\n?@@MuVzX/5hvW5OeIo3YU3Icc0SFzRozQCuNPhDxbakifPDGqSZackEf2GclKgUf4en1iUc?##\n?@@82DY/k3EFoGM8B75oM6sNdYWchnJI65V78mVLJt53hCSpdisxkct0gSCaC4mXhXDfLyx?##\n?@@2HjVrJviRL0CfMKCepBFWGEdh73x/tFmJTFQFNdi04bRx7VQjtBvp8Fdr9WHsfTxfNgI?##\n?@@JXV74vITM5BONMqB/tgPBd0KrZyB2tWvcjb5uIrlviwVm+nPJMQfMYVmWY1Q4YuTbNi+?##\n?@@oqjOCCE5b33fbzKq9KIvuWBboLX3VTRRMOLkQeubQG/lISbXAtSQyqbGNaVYLRsUQquX?##\n?@@o7DhYXcKkIfm9g1azC52mJnsfbAQ7CVEt4YIpnXdM300ZfTlHWzgYJzQAPSxMzyFX8mp?##\n?@@BFkFfuujM7ho1AMM35NP+B5MOTiHuxLG5gqgU9YNVWU2pckT36AaDrW5ccZ9UVvxfwOB?##\n?@@wbIdvPPbmGeNBANvnCTdB8BdUEfrtHc9HxqlEVyaL23PPfm9waoKfQudhh9iE9eGwq1D?##\n?@@YoEI8R7AV3nvcaPYmp1gZQMZyfv6wfdiihZgk7iVs+DvmZzkY3bHmRVXqvZyfpe34Ito?##\n?@@W0WChrWzG5hB8hQFYvF2XR4KWFPCFi+hUOF/lKGBPeCkiinMdU+YqODR8YYfHgIFEilL?##\n?@@eD6siSiic8hHc10XiimepKUdXn/kAx2GULRid7ZXJrUSbDgFWfb1WYsNKlzd13C3iVCu?##\n?@@2YHoBS44wfPjrF96ag5O2yYN21PYC7bIkiwKhLHA+ANteSy0mQajGAAEjQRu+7aEA75i?##\n?@@itkDwPCKqxhl5k6Q9ZOK3pt5ahuCo9Ankir8lhpJokwemYTDPeybvIuYF3vNEBpulPDi?##\n?@@J4ahk50Z0Z0t/8zIQVkI4ziJorYJpmJKA7Emd7oo+B9SHX/aRi6mnRazRb3UzdQ/y/hu?##\n?@@MNNNrqxpeUeGI/xOwTn2tTdJRdfsDHVNAm4tr4V0AZ5MtCQCRmuB9KafhYEUuBfsYUbO?##\n?@@uW2F+SxObxOloXC0sJF6foNOMycuEPBP+sBbtV3QYHQP7Ms/AgHBJKyRgpUCLI+UfC49?##\n?@@vpjksw2Z8MgigXR0Tx6vZLafcOHqC5feBDJrUClNRMYLj+FZtXwp6ZTDNxOPtb2MH0Du?##\n?@@K6ju9E8yNhGQ1kFe14fOtLGHKtw31lAdNeZGY1dQqS4NzF1/NdaIO1d+3ZvPOI/nXFmm?##\n?@@EMDqonudBwKIIzLE/0J5jiryGQSB5F2XnkezNDQI0d+Pne0DBtqSNM9iOSAf9yxA1Bd3?##\n?@@nX1uT4ea3Uy5kjcsq0sOuji2kV/TIiYYzMpNWaz3NBhhXe5oodU70mF04OihlC7pJMaS?##\n?@@8lfFpmIhX7Tz+c7kGJCD83Si6vIC5H+E1JcvP5BLXMXGAJt0AWOQRFtrN2zMs1aMI6Sd?##\n?@@t1xeSMtp6I5cov2s37vcVfY6JfcYebwLO4U4R4uoESmsgGMBMYdaRvEprV4TTqeY2dMP?##\n?@@7CRSlOxC32x5f0akudyxUKNbuwOwwg3/KUvAIAQ1zrMa/QfJOMQKKehuRqo+tEZZ+iW3?##\n?@@rQag1BKUoYCNS9Rr2vYXXRysLgtUrIx0U+fFGuNjjHFG5bDglz5f3Nt5GQIaOJgR/dbJ?##\n?@@Dq/E8mKVR7ipE1Sfyx1yhk3M1Zw4LX/PcLTCNRZSHakynP/krdkaDb/RSoJ4KnC2sL8/?##\n?@@00118zNNPEVLUT57rGdvX7wqnmh2vmLPBRwPHzrlzcZ6yG5DHiqLt0J/EZWIfohk2z3T?##\n?@@vIe+AqtiP4Ax/T/feg2Ms1ZfYkg3f8Q21YxTvwq1QXxQX1WpSEhUB3pRvihfEbptH5uP?##\n?@@BWIY1umjxO6PvMGrNlxRQZHuNhmws7mXfU1huVkKiVY9HzS9sd4z9P6LVpIzYxf0ULcT?##\n?@@FvRdtboqzoFk9EIxpJRTC+OkjxyUu4ZQewnw5OEU62VulNSB5P1264ATLWTZMpK+z4oP?##\n?@@D7jXShJWJRoyxSS9yPTXJ/fbPqwmvxjmjrLHMhpdR8wEia8Heniw7HmGWR7a5z7PwK9L?##\n?@@mFIPlWArkoSr3XbFnu60y//qFNahbdhmeFNy8dmhe641MJfv/AVLyJikUQ+FVLZegk3n?##\n?@@eUe/4fQZnTcW6U1kVuIGn0S3Yi2Xc3UayMqc1QaaFDVmJKPNMpaqBbusElIa9LCs8zzG?##\n?@@BmorL/P/mQffX2TnGV4b+lldurNZf79zWsXK+PjCsM49in9CjBQODYU1Hx5dr/KHgEqs?##\n?@@t1xeSP2ZnC5LjzKJ4/n5K+//KTjTOR3jvxqoKEH4YqGuZ4ZGcXdflm9tdmXqupjtmjPR?##\n?@@iMjdD2gMohgxH9gkaKQw72+FbdInuCoqjZWtoeuo+Vs2wXa9ulMUAp1oSBjtagiTexMz?##\n?@@yfe2f7D7LyT9uc9ED9qo71mZwSlK7EJmLbVInT6fVIN3FMWKTse648oVmhYeTsz94BId?##\n?@@wrswFKdPHiFzMeYAW+kt0gzpOnZ27lHP3NQ7GytcxZ15CkPIbCk/S/vOoMXFj/bhjH/L?##\n?@@B3M+h2aplUr+hBWW+Rpt+y2b2F5GOxk2nS+GY66p7sPSPlIwXXByALbDHonNr+AfRIYN?##\n?@@HCfPx7Jl5mJUkLvWcao/hpSwgvmziSvXs4FdaV2yvFpFJhcK9SqGMvclMEPVtC4RCaiI?##\n?@@4cWAyAl5M7I0dvPyGmpBL29er1R6bQvahD6cYXwWLkSNrTVsGC3KXnjtqVS9drKgGQB9?##\n?@@Hjn1eBFp2FdG69UIS7JE3WJRyTaXjQ+35kpCOGtbIKXJHsaIl/GuN+T10nJHz/aKRdxL?##\n?@@J4ahkx7eZrIVlK+zwHvklNCMi4fBxBgsGH9m5XO/2XiKDUQamJoVoVhL821TgCM1V/u4?##\n?@@PDsy07xtj6mLRJZtaDlemezxqCF6qPB3hHgM8qCHxf+JQ5feLu3DUEW5RpRQMkUuShXQ?##\n?@@kRWJKtH6yHjcJW0Zr+MUBigonzY9uX3uGPkSu7xLVor0KdWkdpBXBXvKgmXktrIQzdHI?##\n?@@di2G2In46HUrx99nCeP2TVayJzAvX5pIs7LF6P2CHoc5Qjsr7/1Jb6XazbCsXp3otqPp?##\n?@@l0n8PNl7e2hYpXLd1dIaPRzmPLH0l7cUUi1WLIc8re5eGQs0acDbTioVGOTR1CtdS4JS?##\n?@@iMjdD5S4FQT5VE5yG3sBtvB95qwJvZhcupVZKDX5l3Yvb4z/O6JlPGbBIuTe0mRdjxPh?##\n?@@BWIY1qqlzX4Z0xh610FUX0EREDSgklhIlM5CivFOi1Oez7VycALxNzddMCskgkIIXAZG?##\n?@@GhapFqbTje37g43/5/V140o12qpu4AOewZsHGHyPe8W5BAlawG9rhjCKGCqvkjbi6lfD?##\n?@@x+aQzqOTEtoRwZ+44hVxBKElloPFXi9H+FuNpyzBi7WUtB6QU2oN9yJuEVZmJImyPlRs?##\n?@@xMxXxb1IKmPHWy6tAd5ASDGghhdsBuLqLV56vz1yPG2aBbXJRhAG37OYCm2jV1ZpewMw?##\n?@@7Sxl7L/GMkjk5v1ekc0wTCO7oT0gI5HroNNIJ6Bv79rYwmuFPcJiOJI21J3fTAmSxL3z?##\n?@@di2G2BdsYL3mJc+NZ+25KvJ3qlkoNuVCw2JVCmUeSFutdo8lbA6D1RjpyUI7Es40QgcI?##\n?@@E9ojrD4rwdeO8oHMqF7lJTOFLsTiSkBplOwpXQvoLOXRIJNxiaaDSGd5tgVmIib5Xy+4?##\n?@@cPoTxsninSU087dmAxOZ/barfS2Uxvt08s/gKRRSWwbseDjba6At/Ee4er7hO9HGeqpC?##\n?@@vZDRWrHrJg/n6E2n7BIOMSc9VXuHsVU4F/x1kXQ2lmfZiVjZsH0qE4HWdI2iXjZQImVZ?##\n?@@GhapFq/d2hKG2uC45jYrHze33gtARnEUq9zeCJdvI7ucJAYwprI0b1UPkIns3a/LfzKf?##\n?@@L8s6VsSp+DN9f5HHCS/7v5Lu9XYuUyzMxWZE1qrR7Vt6drt4xNslalcUjWvVn8bjD1PU?##\n?@@YHDiQLk14NwckBhlmGMzVhYrvT+YdIRCIMAjTDfCEhsUlpxj3EncHBN1aef9gLb3FEuY?##\n?@@AT/MdQMWlOGcrfG1yyi55A/I+XAAERF4MNeduinj7MvWXRRbRwt3+z3ISzPPULdyv+nn?##\n?@@UvjWazJok2S5O/G0QjS3XWykNc1NOhh855qDt2zCG0GDduWaaHe3zJv/0mF4B/qPUXTh?##\n?@@h7/KtqjOoYnILKgr6nW34/baWIzNrZV0OkRYM2+/Z0PKteEgGnJn/dbFgsCuc1MMHaRu?##\n?@@8Eaf9R6LJ9yA3QCQ9t0EB89opLJWOvp9HCZtttKbUeA+kVP1SfMJeszpl34B2kStf7y6?##\n?@@OSH5yu44OlseV9MEyphswOps2GwAg54ey7twi49Nph7SWzJ/ovamTmB1+mJpMHkSXjno?##\n?@@9noRB/xVq0z2pM/v/+tMcG/7NwzKT64mDmL/6KjuLLvkkW5EkjXz5Dwr9n1fEn3+1cij?##\n?@@R5kEn7692KZK28kNLwgjAIbjBw9BtsfmKhdvl0/nDMBcfJ6jNdpyKu6JUr4A4aGaN1Ug?##\n?@@cPoTxigGd9DechiS7QsABnTYOjiDmTg/DbOR9UjTO04zMW2n+kjbFJ5cna05sVRO1wkR?##\n?@@OSH5ygkWMWt9kougZO0eTKE1UU16M09bKFvL1WQ1jmMPWlKRtCeQvX3vBn9hMw9CjHTl?##\n?@@kh6cg7dOUwDACFyvQEZKhg8tf+w148ui2RBMd7+ZiLpt6+xxh+Jj+nowG2PBg6eiRuA2?##\n?@@u3+rqjFzI98tt8AiYpqZCm8jaMjogMa8xw8uHhuiFbrqTG8YtQj1AdCZIK7z7Sfp3Jt0?##\n?@@sCDZ3sCgtWmCs+r1/09yQFC7gfentSXmkDkk9t6uiABa1FJ15h2V7HhGfGASaJ0mrEkU?##\n?@@lTjVjIxwyJ7Ns4aHk5NwgsDDZrtvEldNkbX2l2XI7h2uaBurtxUXHKmXXgcfz9UNQ9cT?##\n?@@Qm6l5f/4WRfygKyfc50GrKIs8514NKXwxqDyvTW94alLSSnHKqQZzs45aZwx8XxZE3wr?##\n?@@g51+VSefJRhpKm7edZMXgYdiUEUaRE71Dy7PzroXVxR7ZL8oceZkBrFfFa/2wFppP/+s?##\n?@@eD6sici7OzUVX6tBGEfUn9hoNYCq1+Ny9MNKUy2X5qoKvtHC9dNk0/VbDGoHV5AQOBok?##\n?@@yfe2f8PTPqBSj3izmLGhAgFopYxnbTIlzpwzzZs1pcuQDOz9rdM625+SDu5625dVZOdh?##\n?@@2on7XaPWLyiTJvUN8CJTs6ccXi49tRwJFWIkmY2fu3vjK+m4BmQANdpqLs8RGbF4DYa9?##\n?@@/8e9I3wfu1ZpIEdvk6EmMuo1I7AZYQp8cg330ylCW3Iw/eanppdtlu5lolGTqQZcc5/5?##\n?@@eD6siT/uxDro8exZUVsbJuOvsOb+azbuqSBjuizHWmlCJN3wojzZoYQuiP33EKWoaMm7?##\n?@@eUe/4dQKehGs9ZNckV5HSJuNgPGknPSSrO3DCkDep7hNcm0LHd0UR6Ap8uUtLlBxrqqG?##\n?@@UvjWa+oyKtF6sspr5QKK7BpAiP9Ln5X4o4VN/8c0M345WynwqjOqW6IN9Akf0MTtQ+AI?##\n?@@E9ojrMR6XFEmMWlzDN1Q4qqhGwFgIX1kCE/tALxec7EptSKxJD96B+PdcUWy6GHNGYs7?##\n?@@7CRSlO61ehldHX9D1oxXjheJvffkBkNt3cwO1dyCmvWBlCX9MT/grRrNAEGO6cLkIMZj?##\n?@@mVoi7Ya8zccyfYUN8mee86f2tFIB9R2OR+LUyZrVntRaamemwNvd28zO1PBH3iNZowiK?##\n?@@wrswFEqW7qUUb4LbCkZ1L8U8paMKkLpVbPS2VHV1hMg1v5mqek0clJaYW2mI2oZcdZru?##\n?@@kyev22L9CU5kMuwZerKqpHf5NbRy+CNXBsJnlxk09QhuVyzL/7d7GB8+EHuBygZoaY5j?##\n?@@mFIPlQ315g1iHa6MSFjslvidK3kDM8Y0y/d/7wXWlpEolMtzRqWdbLAuQmhyGKSnkqAo?##\n?@@Ecn9++2MF4WC45tdLTK16jdn3e0eETme6uRaXp5Gg7gR27eInBraFoGRLJdbr5Y9ecl9?##\n?@@lkDo5GStWXeoMvhgNZGF+VGIdiNEUD61gyxP218oFxnhQgEUyjdd7BfQ1kQWRh9dNj0c?##\n?@@E9ojrLn2wbqwdYzMloNUJBTkHUVynYeqBhmX/FoAU0NcNdrMgMvt0pxtmFfi+k0v2QGv?##\n?@@/K2EGoEn0q2vFiqjLE+HvH0TT7gT2ybhBRahxHJBL5F9i6bf38KID6NQIDta/IAzgGDu?##\n?@@HTDiH/y6R+9oMyLCk4x0fv2xtwQi+RoXsQ7dF3WDFw/AGU/sccfq0P8Cl/I5kJ15yF7x?##\n?@@lkDo5APKt3RSH8MLCLMAtzFB4CHYCoYmBobUaAMJvVmDH2d3UFEmGV7MrJ1e1PMsfLwP?##\n?@@D7jXSrtW4b/qCGV5a1dGfQPWTjhs/J1Z6nr6M3KWrKlBkioTbHUhr1pcChYJfTd2AmzR?##\n?@@7CRSlEjAmvKv51T0HjlI15tBjJCM26i38jq7TqMwYnjgtERKjyTrchK6N5t3tOw5WXXt?##\n?@@5ejNKeX66rhGeJbY1axsHEIQKu880NU5F8xN+B+axTIcdksJCcXy995ymqZCi9U3TtkR?##\n?@@cgs5d3Ha2nDRf7ou+hZEe5Q/qU7XAfoGhpYJuTPzQhopix4W2h1szV54ccuRvKaI8O3o?##\n?@@jwRjeWv8kyiUt6X57rVPuYUuCROYczv4BOdj7IP4KiJjrWNmYqcINCQ2s72bgbBPH8hu?##\n?@@xMxXxYtQz3tnqWZJDTAf841ZwQNVx/CAUSdEGTUYSQQKI7vzeRymPxnfLrIHm39zpHNm?##\n?@@6QoZi/1y/vbRF3Jv9k5EVzgW9kSuqwGV1OhyG9DJCKs1F6eXzMVhAlnhGVoolFHMLeTp?##\n?@@ZqRUUlGiTACoOXBmlRjEiXgNVXYphdrJvaWxoQmQzAG3ThV8yeWojes9RseJ7CrMES3p?##\n?@@v6H3C7orQQ/z4/zEj6t4vTinxSShTQZJcrdYGQX24BTjSN/PotpRHRUMoUzE9i9Uy/vy?##\n?@@OBjmcQc7dr0fq9I1i1op+t7gtilnuCwXjrVdwz6P0r5uBhT9uUdT6YWgzuALNq8S2Pgh?##\n?@@mVoi7RJam3Pc4npPPsd55AWFyDJmN3GlPdDWtRX5Dru3LkinQn/WI8R1eLb4w37fvL91?##\n?@@NgfAwdnrMNmX+CgT/QD+hsX68/hPoMMb9NB3e5+NYcLK24eMjG4iYgnJrdu4E87UuSeO?##\n?@@6xs/OxAMLV1hsk8YzZH+1QMwZJS8VnIF00k65GqEpifhiLPttSlyAh/bGhcoOAkqawJ0?##\n?@@UOawukMechSLZombivfjd9aJnkzBzVeb6/FYeIY1yzbZHlOHfBb8DQnfP/svE/GMfJu6?##\n?@@tUs4l7ASvwxEPsGOoazDmY+QKhTJKNWGU2vjKNsNw8/KBi5u+uuyg5n3XWJ2Tbhcfhus?##\n?@@xt19duq0Hr59aPNMVcZnWtFG3P3TaRz8ZLw8tyiqT7w5r0pURoTjcbTogwrBr+Ecs9pk?##\n?@@szoS58yt7+i1lT8cV/fYZur1g5GnnxvNmH4GRAWDmTAIFCFSDaQEEsMJkthorQBS206H?##\n?@@nHRb9gvOOMOL6D2a5ZpP/4iVqgCkLVhu+Vm2BJXQsNLMwaxyT2ka4+YEJ9hhMTvTLCg0?##\n?@@jfM9yeolGj/x8eD6EZ6e/3zN5c0flNk/30QBOz4pMBbXCrlqVFF5cn+MdCJ2rSSLStZ9?##\n?@@hre3XmeDnduzWNJhubmRT0YKHqBkvVcU3o6cYrhCEXDIxeyJlZUoQURZmc8agrBl813j?##\n?@@25IOtU7uPpmuS0xV3J5+M3Up/rotwcdZabKXr26OVtOjHiw5iP3lygVLxpTLeS8ykGM0?##\n?@@aLV6AwixUvXMq8XqQqQVshOVk1fPyLL7hOEWKEiO4idhvSpUrRShX6Oc5u5dJrMwzMH6?##\n?@@jfM9yWRY9vGVXTaZguJRowR4r1ntrbIPGO+BmnfbHasQUw4zSXLW/azRz2nOWt1aBlBs?##\n?@@bujtFXH0HYW7dtDB1gL3nzo0yM0JwepBpKzq2DhTSQATpXSuHE3OTGpEi6uDFCmsrA7l?##\n?@@f3sx8347vSPqH40sC4N/QQqzzjbIogih7ItClSPm2HB8duwIni8QTsEvfFoFdNte2D++?##\n?@@8Eaf9f6420qD2FFIolmXjQLsXob4X+x4kSPU3Smpx6Tbk6oak0kLc4yfrZJoVCIJC4qw?##\n?@@4cWAyBW8uBXeEDcIphthGOIh18tVPyrGk1Qrx0qUChRBFiW4zgKNKacfgaD4Eee2TZaV?##\n?@@lkDo5H581F23SF+7B8K4PUlZQhkuZHS231FMgcuK3yrGcOeodvJV5D5V10jgS33pGV6O?##\n?@@12/BVLVrQuaUvOKHxwViG9THlldEnqqAS71avvoKNJF71tCuOiSngMhQCCGsgjXUDVds?##\n?@@+Is3uKM29JkFQkIZD+w+xQ4yb6nqQV+GC8XleLS9vlU1dCJCqQRVdwe/sJavh5OStXjB?##\n?@@1V6bo41vS93rNzFeIXI8s4TjCcH6l40NafDJJWTHRcPeYLe4P4zNrbAgsTh4bE+FiAfk?##\n?@@asagtLCR076HkPbntWDW1R4qH9yK3zV18hLPz7PUqd0+7f4X+1lvRDAl3AkUlSAETwna?##\n?@@P1Rs3KY897AscGT9kRMDPoA4OOYqbkCobBAFnM8rJxDBfWO7JUEY4d1Jql7XMYyQjVB1?##\n?@@ZJIuojNt6M+ftHd++VsGI+NC+aIm/6EqroOoTZgN7zuWaJbs/v27KQFZonEWrRBtVHg/?##\n?@@beDavb7npi2xi0v/PSw7/y/h0iU80PZycdLPH/flq8/3rIQ9EcRUBj/a1ZC9OLJgAEmH?##\n?@@FvRdtR/zbrV8K1X0PzNcE4LOqsWwSTq5/8o2I22Q5C9dN1VWvIi3VPgj1YsYu6z4Rx2h?##\n?@@B3M+h+FilQapYsxCO3RMfMcF4aRTfe+SkDa+zo6cocQo39cT0aC/3Nh0Es4X4VGwvPF0?##\n?@@pLn0uQPVVPayBFkunlrmfJcFJwYbeJOOVrTTQXwEwWaCXwbIF2g4lcwzcbyfzY3M47bh?##\n?@@pcEHEgzNSvLyy8mQs16KFrW6mF76omIofG5CpRShCOi/JX2aaqUuY/HDWzhXLT0+MMaO?##\n?@@gpRr/aYk45cL2OtYwyx6o+VfNU2HbLMPVFvbP4nscAu5p63c04LECc573GMsWdiCl7ML?##\n?@@NxDTGao4kp+4RoKoE1ywR8GLgduj1FUR/DLzreTWj7skcVlA9h+6CRgw1R7Aa7GloDK6?##\n?@@FOM3BJ29xjTA7clTpAkCcXeOpRyWa+MKj7urqpf6HGY/t/C2mdSvgpp7/wdGWHq6uH1V?##\n?@@YXn1mBJS6WxqaJIK+e7my1lfKwjsKhU44lZ4OaZJXTCjKvJ3iWq4Qd2TGsyF56GXI8aP?##\n?@@sjH/jgyTdPTK6HtvcvqZpUnnSd9imKk+xtpVSbsVTE5Fuuf5aI/VYzoy4G+m7AgZTVhQ?##\n?@@J4ahkw0YGBQxSyrF+MOFW2DLGlpZzFJSqqyDiUMwPspvnf3PLgyQooXoxtz3dTBk6heU?##\n?@@BFkFfq80nt/9U4cyqEWfGFiP2zM4UF9irafj2ovpKdfQ5FYTnalVVcN/SrvYfMmbeO49?##\n?@@dSVygBNd/yxQPy5rFd5PlDnxTSszSBjqAyO92XR1dr90U6rZTYuM+2CbpnYM+/spD10V?##\n?@@BmorL9M5jjTyvtVt6tmlbQNE1ts6do4s45pqiKdVXPscc547s1exOfDw+LL0/pVq6AFr?##\n?@@94IkYDIA7Kld8w2Go/3G/63rpkSwq4hoX4guQxyU+Yb8G9YA79h0SORSglznFrWH6/qp?##\n?@@RH/Llr3znzrGYmF4efauM9XEToe/CsGcTUdSYIHzbZcSxh1EX7b5+uGjzkNaffApt2eI?##\n?@@dSVygCL4selhPG+AiGfnsXr/cR1ReisX8oz9eYbGyQcLfnBtfCr289LzoER7zutrppp4?##\n?@@/r+qyk6KIJxHOQvfxZT5fV98hVZ20D0FVTRDDfCuXasSsDmnUaMAYnie6FoAfQVCDnUH?##\n?@@D7jXSpUETr1vmJsFJuc2OtdoJlaAHT234kt4qbguest3WJG5Cfv0/Wm2RFPEASdBoBc7?##\n?@@ADe5Hfv7O5JpHrDeUH5w0qhVVl+GSvTB13vxLFYR4UAWVxBJhdTXE+ptHMxOEWoU72Of?##\n?@@QWaSjWwoBE7ClIT7lW21jr3GB4y8W8vNhIgfdkOCSdYHo+tAXhojgNQSkGyA5YcY8Q2k?##\n?@@0kRimjgjUbinGvYwuMHcejVbKyDr86WuKvsP+jo2iNbL9SoOb9Y95DnenbLm2B0Y1zj7?##\n?@@a8+0DFm73MIRcpuQWhlw7M2R3jJfpAmGYP67e+3fAC9V+IXl9Ctb567sdTnlh5hhqzDZ?##\n?@@hKaRrTghY7sattKIvfeEY7zzL4tv591Htovk91LWccVD4K5xpbwehuzEhlwlZl6eVw1b?##\n?@@fWkLQ8/R4qKTkJANpwItFyPtxMTvUx1wvoTIjWgBCrQVEuXpqd8CSjgwrEmrQEj/9baU?##\n?@@elDSOkXoB8ZaHvEyXHK6J+CgbbsKJBCl1LxwvR9dRl+FbNFVzuJ4iahKAgWLnjSnsAOe?##\n?@@7z6MneD9B/JR0qtVtx5pqE8oeAfks3/NVpH/TjkSz6rdiYA5Z3vhkfLUh+yFJo/PqV/n?##\n?@@DJ6eQRY1PVepglPmdG4qxaZAkxhE/8fJ42loYAei8iIHLgMtTR0Q5lf36bIZ3bKHkgO3?##\n?@@VREQdJHWat5EEZuiVnj5QrFOaO1padZ9LuMaLvGOtA8OWBEyKKqN//tlb9270I0Egr9Y?##\n?@@quxmy0vZGhsxlqdupCbMDDg/e1bM8swWxtxfmkeIr2vs9txdScKvdUPSMjXEejcVb7Ir?##\n?@@b/EAbolX+DJMXKiZA1oi/xTAwUacez5FEv2GX4JaCpLJT4Z3kfPxtQg7QOwB5dDgjlWo?##\n?@@wKoKZLnCefVhKP5sV92jRO8Y7AP/kbRd0J6W/pzjy2j8psnVS7yIHiBJHlJ4vovmzPTA?##\n?@@FetKXJ8Ifk8H1h8HkQbVEuwV3dU5wlHuvCAt8rBAIEM1+VDKcDz3PAyxOaq6edhALPX6?##\n?@@asagtKKSOQQ8AypiXuLny0Al7pSXEyqocSkoqcRcouQp+MTV7uTdvV+PTCjqQBOfBAAu?##\n?@@R5kEn40IGX1S5Ec5Vl2uvjZHC8Q37RMetisDUH+jwXKiSR+qOHQG5im8qMJUgs4Nx3Z+?##\n?@@vIe+AlztDvGq4+Vxd+ZvX72Nannrib6rnHZmRrPp+yi2LPnb+YFcb3Rjc9icRfrEkT3j?##\n?@@XVaoN9SGL+qwx6BgYPlAUS9tLDbmNk8ipBHCZ5MOkTy49LAxmdeoa1/2StXC8PA9pH/B?##\n?@@SrM+qPCEowcNgYyLJTyeMVUpKs2SUdrnkqtDXJyYkY7X5MOW/7xHuL4iqxj3Hlnum3X5?##\n?@@x+aQziD5eKPMN+NxI+Xm8Km2qxspo/OkBcVEcPtC57fQzPjKVFFKC1jkg+yzKlifKMZH?##\n?@@OBjmcaTbEZ8oo+eFyKBiFrHlgf0DMttGagT0e78aGot+iMSC0YMiWfaf90/Np3hdUsYz?##\n?@@VREQdDKRpGvY0Gh1Y/+EJ4ByNYfuFamlC37/RxJhQ5s00Mz+td97NKZhipgHy9Tm4Uo7?##\n?@@lkDo5OJilI+vSLD4G+0YHrP57vInbPA/C/OqkD6tGA6Sz7ftasBOLccYfAXtXNjChVOY?##\n?@@W0WChuolYVEAQZq1kzHOsdA3oKUfVDiVnMIlxsp8vt1fbtR50cpwThGSP4R2ZLm4peHF?##\n?@@yO6jJppUCZMDK13Z2TNrk2ruuuZhDKQt9XbXpiK5Jtn0FkYLI4T+IVKYn45GQu3IgTG9?##\n?@@tUs4l9zH4uRuH+Ei0IQkxIvOp1fhhitSNquVHLuIiBpvFMiZrsi6R0DVQYExqPcZvoEf?##\n?@@7jV5RM3mnBknWcvzNmiXgdS8qPSxqUei0Wgc2b30+e8rx+FJkIEmL/7KIacEZ/HuR1ly?##\n?@@kyev2zXmdPlzKtbT/QOdExwu7V/aAeOBeEWcfmh2mUsortZgA60frZLhMl8iI8Wvd+7w?##\n?@@6AEGMt0wsSaVjtznpyU68TyLhGlKzhcbF/1ujH+GPAEDX/sanekVdl4UdQVfY/lxh/u2?##\n?@@tUs4l4DiEmA6iNrWqqTRqCCuLFkYeY0G2bJaX/6mgJrgBOZCtV2tyzTsULUQh9WpbsJ3?##\n?@@sjH/jugSAHG6BBSmiduvTrK15MCWwTNp4gCC7yWcQl9kDzMCGWhOu52cbWJ6iTLMcXih?##\n?@@VyM2JSs2V/uEXlqwzly5+Kc8eC8KqmeGmHJ1Ok8tij0bEhfYp99LVwYDKvWcPD+++QhR?##\n?@@PDsy0+7CVC/TTESFqjTMG2GdAgQZm9y3cE1G0HECLDM+zpENfWB4P48ZOTcCET3mWeWH?##\n?@@sSnsNgveXCXOEVhdL48xqnHzECAE7jIX+5pK7yrx8LhRTey+aV1dgaImTYRT1q4GpqWM?##\n?@@xt19drXFVzN4ilp8WaUdbhiDpczoLnFa3u3dlwHbiFg1nyxlWgr713DjENN+8TxVpjx2?##\n?@@R5kEnwxfWcwJLPlqmgEKou6UjisNsTOcaYNWTynuPuHle1cX8DIuq8k1yiDr/btrOANM?##\n?@@VAn8HM6Kp1Oyn80LGBgLMqEIeCQe1HgMxAsHUw2oNtRIpEIwzrS3ZvkTGN5NbuVKtlsM?##\n?@@+ZRLEexeDDDESFPQ6lghFLtMLHirr/4E4y1SY8hUi6tgROZYm4odaM6O92PJq2UiTySg?##\n?@@mmM1RXIgZP4+2B8GNf2jL6f+uFwg4yvqd1hOe5mACZ947vgr/3CJUqeLWik5YczZOHpo?##\n?@@J4ahk6CN5Q9Guw24/bkgt/UGvDK55njmaZlxgEC4O5JW7GioJKveL/ZZIx3ICm1wBFF8?##\n?@@4L1tb3ESLLZ+oOGgVkFo6qBRBM87EN8EGmrcZKBPojVBp2ov0eyS21giS8mIkSm/1lav?##\n?@@XVaoN4wmLDcOlNacUxyQkk1pbASoZsBw0iqaYbxvbffFsj8mWWTOuJQiAXWjpLk0cSjq?##\n?@@itkDwNSKQEyXMrHSKP/ADWIpY09npIxL176116G8qxZwi8SeDAql+1rJo94NPea2S/BF?##\n?@@dzaZMcu0b9f51g6yva5dU+waQekmkqwwloiowOcOU+yxDNqBlMf7QeC4ysxQfeNfja2Z?##\n?@@VAn8HIUCk/s9tF5hYMVpalxEobyeJ3swH6qwG7NNuoEiF6UqLjhbr6ePV/D9oBJbtGJS?##\n?@@pcEHEuCfc9/aD2adH88D6lUPcOIAt/BU6HTON6vTsW4ojh/9s3NB2Z6zIQBPWBZmmr5G?##\n?@@SrM+qJxU5GxGYYykBhWAS+aYMRHlb+GhE49jlp605HF8sZfr4aiImT9CpurnDVAcfQzo?##\n?@@C5WL6fs5DH7oxhOi3tGcQwWsVL70p0aajLjMvXTwosUIYL8fQ4T+H0OJWYhOzf2Vk5L7?##\n?@@oJanWPNFPv7VMrgAeojuPdg1kumGrPEoBGi+T9Sm0tYCh22pXWz/Teoql2Nm67iR9Cx0?##\n?@@HTDiHxBst53/MJKC327IVVheDgSvxm9y12/HV89yXpNgF9fBNEZT3c6n3tbO99MSLExZ?##\n?@@RpDxRt2aHOkRUiQO7y1KbJtqnX2IpbRzUIqoe6u4Qbc4I9MG1DB7yTmdRQdbd0pF3mG1?##\n?@@P1Rs3DzB41C6x1U0pJZPX6rAIvkaAK27dw15M02ZYM3Z/8i0xFLp5DqoPuTpgJ08zPMN?##\n?@@fGH46jCxcuIvDVFSUIt4p3q4quOquK0irusbO+vQX4BLWiBneWz0//VOKBG6XclpnDLJ?##\n?@@yfe2f8ItTUYp2fZs5bcN2c6me9/19SjHbxfFyGPsNBnjgWl1Gz0rVZIWc1R8zGvcdH11?##\n?@@quxmy2vAitFSd3E+pxS3to6B45JpMf6oN5JQoukfUYLvSIPhMraUJbp3ejlR6eQnMntc?##\n?@@Y4obSetAmykHHG1HOBALFPzM7nAiYn2fZ+G5xMyHh94p+OORdQAIyKbwgGdmpAsSJbyK?##\n?@@vIe+AqLUIdD7MyMvqFV4u1eff0QoqpjRRqR3xhs4OPR0RNTkRjZVUCsdLo9mDaAd3J3c?##\n?@@CYRlOIhIAKQ6mj7eJZZLH+PH4lp2CBdw1oCGYStDcQ1P8s9pZhMgtDq/US1gpBO7F9dc?##\n?@@wrswFDPCsu7DWn7JMm60QF/WWvgVoDTFAC/F9OsEAoyPlQdsEQOJ06yEc+LgMpfM2mOh?##\n?@@R5kEnyH5oNAIU0zvpAM3BPY4G9pwxRUjPLUYyCdsmQLdgvDwkmubMOUwxS73Ge3ZlrDO?##\n?@@vIe+AkiEKCor+sh37BUQXs20gxHcAAwDpP8V01FwUX4iGzA5MIn6Qiw8qn610byyk9NT?##\n?@@XVaoNw0o+lM3eqFuuW0bM91v5NGe1YGBBVTeFQSKn9EHri80VCXSvv4Wn9VIshGKUGMB?##\n?@@LsIn/syizB68xBrMf+623HYh11L+twRCKJsnioyixELviYzYfa8SHzpDoRNqEH6dlh0N?##\n?@@szoS57ARcZD6TLZFxov1AW//EH4QkqhycCEGOPo2vepgGuHKCS5j7dIEpkQHFXn1+ncW?##\n?@@lC/CM5WY+ZQghoNvm/l5gZebq1SJnj3Ci/+3uzm5fhDDplMtn1x8U64uywLLgJoEupLk?##\n?@@mVoi7frW+wN/MAFU1ZvwGLiSooo+/eDJNiiPgo+1vPTgt/jDKRYTAOCTOblyGsQGkw6/?##\n?@@TtWKCQuT/Vh7uxJS82NNP7EivyvdmIahY6jKoeQPPhSCj5lOf4UVNLKQx3P+uMqFr8E8?##\n?@@VyM2JWcnjgyg3qj85kb7Nhbpk4UUPmtM7jg6buT4ee1X2O1bDQ/8YIN1+BvLPv6rrmKA?##\n?@@TMRkWTJkYOCM3a/JF++yt88OVXByC9ee+ixlCFpU+G831GWPo17jXDn/eY1PNR1uAJMl?##\n?@@tUs4l1f3pS+7O0ZJ3u6U4J6DwYNS2iRKgWCCqPMoZ2QFFudixW6Yv9D3D1UKJAqeMBRb?##\n?@@BmorLxPyn7HmE7TC8O3lj6WLiFtqIk8G9CW9rKVCgGhP2PlvaKUfV+bX2IP0tu9urHTT?##\n?@@b/EAboGl32+CTr0x7wkwnAV/7aR5Uyx/o+U5N9l+M1r+8mqvBb58dlWDjcvVc5MV/0Om?##\n?@@rP6MfOC3c5z5Iag3jV50QH5gW/faU7UbYuGV0uRniiuvcQ2r1QqSCuf5hdGkMX/KhJev?##\n?@@yfe2f62bSr2lMmMBWeAluuExWV1FrBA7Uuu4cGhOxyjvQmW5DR8znQhmi5gb/THsAkXW?##\n?@@KqDbnDb6wu0BcpQhWYEl+Qnzx3nmRo7GxLe1CNVXoeH2F5GgPPcw6ooZrqWS5ke/GgJu?##\n?@@v6H3C0R/9ud1MXsy1fvAdWKISXXR0+XJauOOwW3xMcAyop67b0RgjkrTIU2Po6Un4NSB?##\n?@@yO6jJm8NE0LVusj7O+o6jh9Wtx29b1CMhWasO2V3f3Z5PBw6HKPK6XxIgKQUcZn/hVDX?##\n?@@QWaSjb6KkjHqu6doJAf52jFpOwHxN+hR8a5RA1S499IxHZd1PREy8FEhGkXnc9qidwif?##\n?@@TtWKCWRMlTP2Exvx66nnS8lDEyUdUi47cJ2K2uIjodZqtxEbD+E1T+gS2wn8wesn1Rl2?##\n?@@x+aQzpfURc46Z7JTEEZ/3z7BCubTVD9fKjHIkNiKCkJmK2pvbPZvBOfcgPszX12EScfa?##\n?@@3JohDqybDs2uhphc4gcnd8n3BtN17TPzaSHNltv3C43JWShM+reyUaKrdbH4Z8mcT4JT?##\n?@@5ejNKZt/Nw6wGwjLhrlPEjyDqvLPmkTSGYaxJtWQsH/bHv62WUQAbCihrpGSHUTOJqhl?##\n?@@7jV5RCcUZuzQZGQ6WcNq4juJp2b/pDvMtsFDc0cCUXXuMYyD+0twO4sG/B/BgMI/MA8Q?##\n?@@v6H3C7XCAqFTRVWbEKZR/EblomnTXZV+iA6kAYViHkJ6pIMVVNaEgCR/OK6EaXqWzmzB?##\n?@@SKIX96OQn7BQbqBhMR821O9nI+9ZvaPSuhWrTW1PeUR4SZxrxI4yGymNi7bbHSRUJKQv?##\n?@@ZZtB+gF+78vAO9v6TUNSQrJPb4MJmgoOt60ibqzmhJOw5WK+BUhKXLaSabvVyB6kfq68?##\n?@@EtEQU/omilQ/MPgdAv8cKT1okSjzLi5J4E/nIhElcjPS5CaEWHPteufYoIPWH9tXdqu+?##\n?@@OzIfemusybGiWqQvDoiKDY5soDa93y5fME8cF1iYICSf6xxmNbe1Phyhwu1/+wlxUlDj?##\n?@@8Eaf9Qfa93uvSEB/Dw7pygp+BpjPQ4g/+ujvBhTU+Jiv31AxVoCjXS+PgA5DHPcsOmKW?##\n?@@/baXcpYiWCciWNuSx2yKYbKfOAyzetmqNZR3Fvw3FIJAIOCeT9/Wcdb3VpYpOcqYHtZI?##\n?@@5vDggqA3ANgnUJUrL58mEAO3VwWgRMdUBG0cFrA2OaSMy0q+c6Gp0SpiktSsJNyWMjHg?##\n?@@UwDpw+nEo6TMJNO2iaO1uRRZ5Z9LUGAQMX5tJUU2MRGC/n+n1/XAaLjvC2sN0VIVXPa0?##\n?@@RH/LltWbpyVRzsQjO5ZRdSmu/CYbb6p7aY7UimVSC8hsBRRr/E3A1d7qRELTs7vWWmQW?##\n?@@cQImHtcLMRsDcFz6PynmIADL1S4ivGS/xOHIZJ1aADtNDAq/2zZxaKL8pqU3I1q8sIVk?##\n?@@GhapFpTUJ83z3N558no+iZzYmaLRtXvE1r4D/nY+lXp/FP9IEQc1qdyyIsFYQ7gof8W/?##\n?@@D7jXSl51JkSAKijlO4ylGdJxrwvchU2Sw2Qgz3ntEmCjb8qT0Ok1QJCq6DmKzZbuWo6f?##\n?@@BFkFfjrOY4I66vdfsLPiNVqQv2grTZGojmu18LieDRo3q6XLsksZtf+TpJkpTL2SiNp5?##\n?@@pcEHEjD6s7dJh8jm81TYNh9jWgTnCdMF2CSp4ekTQFzvxms4XkIKNIbKgteJaQvcpdek?##\n?@@hre3XjJQS4j1oDssdfvhZtXax0xq6zVi0sZM9VyvBckvZh6Alb/P4+DuvvqXJGI9+6XB?##\n?@@/8e9IzfoPBbB1/4IIdn5XqL1Qx6QhBym579CI5fU4J5rmTqAXhaahpY0xz0hhdNY8htK?##\n?@@gINETKTSPxkeXZ3T5LBMgqtY9zkXGOLyGXqu3eHKWHipBHfPXNB8vro+xul55tCqdop9?##\n?@@CYRlOAb9jOhLAeQ9JR0JndDtzovxdaRou0a5ykaub1BoXz1A2p/xllIomYQUH7nSmrlx?##\n?@@7jV5REymmloUvrqKrTvnH83SkPLWIcuaZqDaXpruGft42OEoULOgvbjnmw/zd2fnFdon?##\n?@@b/EAbhy8vRkol0xHQ0zRxw7gl0fEQj6E1Y7De18JblSfLLgqahPaBy52dO7bbRUR6C62?##\n?@@JGxoiv0+ef79iiBss1f7LyeZ/GTALjr/9axtwmFrbQ8JPpZWAIYj987TLmgcKRwXoEuF?##\n?@@lTjVjBIlYje0j+Vw7oXZp57hw0h6lEMSxuigdOvavqfV6djJEt20/GRNy5/eoiAjCju/?##\n?@@mmM1RcirC0jNXlVKdHhG4XkR824tRdjAui77tQ8VsXXO+9k+0VQZu0JnDX6wyY8+E6yC?##\n?@@m2tInqMeIysccxJHdtiIX3vSUJfS/jZEMDkwF0knhO83Nj0/Ag6jHNkjWtX8ajbFQG1B?##\n?@@HCfPx2bG/56IPcJevgcfztJKLUJb2eErPIh3+N47igz1U5neDtnbYRievwUHDe9BGG6k?##\n?@@xdVqHTDd2r9QcfH04b2BpkiCU9/YmGEx8WcG/GkhAggpQM7vfQjU3Om10+uWxYgdctlz?##\n?@@lkDo5DfwwlqxvMkvfgMs3uC+Y/9CjMcpq/IHx2TbhLzWTFuO/y4aqZVnt4ARaY8ACtbU?##\n?@@R5kEn/j0pXUQb6B5uh7xjnR/SrGz9kxi73dwgAPS1g5RIlJBmTyNUbqZjGCNJfM6P3Y/?##\n?@@GAWDZerFDn6A+1HOQsCoS4negf0ogOaU1BEirYkchGyoV8js/R6s2+bxa7rwmBwcUaXv?##\n?@@PUNFK0nqmPvKqHwxJSlSDYxx0U5oQuzXS5TQnBncM0b9lDjk6Ddx6bk/rUrl/L/T23Fx?##\n?@@oqjOCA/u7qWHGi/OcJQzsiCcjHDanVBxrGNU1gwohZtGHB0ib4ZmtJnzr0bnthA4c1M3?##\n?@@VyM2JW2L+qyRo/lVOb9Iiadx2dtbLlWd2DP47+tQqxmIdYhAeD2gXk9Y6C5KmZVAGj/K?##\n?@@8Eaf9aIJwyjloiCsY4Jjj5kpBmoSKvii9RemzMMs5dmCXocRIkG5Zr07CDpO/HtIYDFX?##\n?@@KZfHRDYVs2dnD9MuYc/bNRG7VJwCfnrQZkAvp8rzhPYMjbHieYt2UqhWdRP/3GLAMQ0t?##\n?@@Dq/E8pOo5M2w5/Yk5/t0xJL2+2LKKKvenEu/be0W11HTajtEXp+v/vzwnCgHvm0zi2oi?##\n?@@OzIfevc2k2aF1OCc67mRIMvsStJzkJoK741xync1jVQQZRugGTwN1tu+1+Wijkz0lrYS?##\n?@@zBHviNRuVRXjNrMEGaYfSHMEkVoyA+n/1Q2UScGsFlDNXg0zCURYEh705iDstlS4OsTt?##\n?@@nX1uTxEvBVLZNwMx0BuFwEcsoeRyvPIYscYOc4axuWZOvGhPNHTewQbQMivAtqEk8Qoe?##\n?@@4s6TIMfHnBwHZWGJ02byRmvPqlIIKKsEJvP983KueJbopG8LLcGqOguPGRahCsu2b92t?##\n?@@T96dYidU1tx3JPf2IrEau9ztamC2XMH7nDkGIEjW7U8RoAa5bPZIe0Ku26YJ3EznhQ7D?##\n?@@LLEBTWi4lnX2BBn+kCra4ojIXq3J2Oosxy3beD0P669h+meqmyDTjq+1tnoZU0MWFqv4?##\n?@@cQImHr3Lk3NbMWVYK7hxjIbd+FQxglBKNWfdzmV5/fwlGDC5nollaxoqtCLOzLh5u7BK?##\n?@@di2G2B5YN0ABXDZbAWpWsPbHkFQeGapeimMBoqLE4DzkEr4lPPyLBXWdFSNFJKx0YJ7a?##\n?@@R5kEn/x5ImP2YykVBWJl9K5WgMVFRlUN9Z9EWJKcws+y5/PtZI32sPnQe2sVVd2mTF2x?##\n?@@5N+60dHNvSeUSJ+mHC1VpU8G49zrXzJy3P61ZKf4oS2WpFfznGta0yCMkn50Yr+u6s0g?##\n?@@ab2NW0UBJacsiEmdgf05AvT3aJ1aiDMf79TCK5Pise1guKK4MCMLkE0gOvyIlkGYQosH?##\n?@@6hMs4/lbxd8hpkieN7Wx3qElc6MasfTuD1tLp0AMvrNuT2fYiRqR6x0uPMHEOlSDG9lv?##\n?@@K6ju9ETRI2kEy/KTUN35EJCpC/sLprNW/BTDsl4lwU0gL7l/xXROvXaIC36AKxPiDbd+?##\n?@@7CRSlGoiEe22NQa/ZLcaRjI2OKOgd2ymJbKr4PYzZqD952megDyemEm2V9/6mU6+PWsS?##\n?@@BWIY1gtbfk1TzZaSm/108l9T+SADuGSBbKYspFm+H/M52GIL060/yQ1Ntau7qZI68qFl?##\n?@@psoaaiTGyHDCbPp7zPSQ7DapDEnKdQEEp1rkO4rTC13/9Dvr3yySg3DTHg07OB/9rXbf?##\n?@@i+IWGGrC1I5oadZbBWbEEiUtW979jdpo3rDNKbzcM5ItwP0oB3CltOBEIXFojvfdGwgI?##\n?@@XE6V3x0rEyigWRIFjTpeHFjqCa1LwsbQfsiCmRcZffMu5idv6at8ciZHJLtXy5bbeeKE?##\n?@@fWkLQ0+Lrg+jReYDDAb0iBlgTKftVoLwQsVSZVo7VtC1G4BXRj0dvv85mvu+dJDd291s?##\n?@@psoaak5s3yZNerdZ2mZ6H5/rvVS7RGjkHrYlCVCQFYFAZlRMNr9QW8BuNqc12ZNtjCNd?##\n?@@szoS56raN9R9J6wpzTkMbxjaYddQLLC9R1LOMv5OpmpMgxIPYZBvFIwnT7r3IMg6PZ88?##\n?@@2HjVrJ//x+YhnxNJAUQdZp9hb869M028nAsy+L8HPZYSyRWO+UN2jWEd/t3VO4ScQV7n?##\n?@@yfe2f3pJkIuHc/yUXNai6/6/7AL9d9KBL5WhBWZyOFAl7yl/GJKbWk9Pc3CTLPTbNtwX?##\n?@@ziIWORHCLU/ijvrQaVsmhkj/YDMNHcxOcEXfJKV4HdKmVLK51niRF6y25s2E0l4RvDY1?##\n?@@37RaF9NMRxmvrD2uBWtzY/h/M8cRRQ50FHj/2u22nkmYlUCA37Cpgjzohw/WGo5lfaCX?##\n?@@VAn8HG5PMl+RJQEQmImNsYoxVguRgIV3WhOKBTquo+mYH4/iYvMXXAviEL5SoHiqphj7?##\n?@@nX1uT1zs5F78Rdyv+x1XZlbfzRsIY+9hWnHzK20GIYrVPEA2OD4LeGjlWHRkJmlGjaZ4?##\n?@@VhojzAC/C9qS3rzfDd+vRbAuLGnp1mOHBwj46VnCIuvqSL/Vq2f/3KtzMYlPq+vCNnh6?##\n?@@NxDTGTM2q82xvTY4LGdK8lwBInO/ZdvJDVzFKlABvZuB7KzBHe8HJAoLM+w+Cd6UWn06?##\n?@@HCfPxzhchMJ+IDyrKvjxI6k9Hg0gpk3DoVQ+7a+XUrfMaBxo1ii+O+4ZSCMjXcEld8Ez?##\n?@@AT/MdVuvsg/vpv4MVZpbykJ9AdV2eVN3n48V7pVlFuoZUsjW+UYIeoZxwXvq4SNR9Uo7?##\n?@@bujtFeiFA/RKq5CNwmRMZrrWT1Kq6+DVp/wzHxARP51ZqSoeEIgDIC94BjSX1KtCqRuh?##\n?@@12/BVNelbNk9Z8X/hITIVpj21xRO+Qt5add/9AM6fvy0i4FUwWC9M8MW8xxCTf6drBGT?##\n?@@CHtR4MpQ+Vp9ar6C0iMZU0evjDPQ8wq5FsdTaimlaMT08qcZUBiVrcPhODAhaevLRemr?##\n?@@ha6kBglZywkzlfqenRMnjnQAvNjyaoygUGBnulHaqPwRGrrPXoh0PoeDFk8cHVjcAw4n?##\n?@@kh6cg/FM6oIwOXxQhAv6WMYyuUk46L++dWp4RK0u1FrfnvhsEvjsOlI+dTqdOHfT92QP?##\n?@@94IkYEo7L/bxbMhUVIQTJuX1FqmO5f+kYnnxLnorSXSBt9q/VisJEhzjwngMVmytlk0C?##\n?@@pLn0uQ57Ac8na5CyYPVwAdfeLqwNYx841X4cSwa8Dqdh3hiMHyU0YL1Trvh9wJZNB8FU?##\n?@@dSVygI/TSWJgQbrJiI2L9IOISsrRW/dTM6l9WbYdU+jaP/8sm5NjF0N88ovmsfqE+w/B?##\n?@@ygDJ1/9hdRDKPmPFPynrzYYJZrl3T4u8UBdDNaHLpvXktYsiKQNy1Zdq93TWHvbW3Upo?##\n?@@K6ju9LZEflvFdBT2sySAMXTeqy6CT+nkp3V+X4EILqz2xlrVMpr6FyS3VebORTy9B2lf?##\n?@@qNtAGxctEEe7a3GGfqysDW</t>
  </si>
  <si>
    <t>KVvhc2QFkM7L/CunKh4xYTBS3hZI1YxzYVotS0+mElWyJH?##\n?@@cQImHibBbmKicg154/ALcOst67gq47XqrrIkXbtHldVx5rrAdFSFdjHzqcmpNjvgiNea?##\n?@@psoaasBhN/rXSP+S269VG1VwTDYkkgMNcxxF/D96FKwLbF4fN1CTfcn1fHsnFkh+5V8K?##\n?@@7z6Mne6YjWBz9K6omGGHJtDSz9dC2+xY8nJMat0d7lkQ9rq74XyPYmwfHFxkp/+OgxHC?##\n?@@TMRkWamWXTLhwXfsANXnv3z1n6J+RgmSySV/k4CR9IlvBKpcJiQXY8FTC0UUm1rK0QZH?##\n?@@2YHoBSHbjm03m3PBtG4WQ1k7/9m2SVx5PH/Z1wYrFHqOEM85qBbn/prG4hHNWMbN59MW?##\n?@@Dq/E8siTNisa4VX1xly6ngafkoLt37m4Ty74K/CektjvDJccMNdwGfdrDZS0/g59XwsM?##\n?@@5/nz2soLfSTOWi9DNEwHsHrMPrHa5puKvKaMKu3UPteZ6ynWFIbhP6JkuwW+wTjYFyOZ?##\n?@@7CRSlJf2ENl8Wqd+XKzqcrwGd82TcSRDdB5luG6R3dxOH+dLdSbAHbm7ocd41WbO5wui?##\n?@@kRWJKsH9+ErF23YZzkIXWmHbDzxPPpz45DHocERVgOcjN6MnqtE0/l37NF1RVGTop9IS?##\n?@@oqjOCBp7Do3m6fikc3ZtrfsSdkris83RiTqP+Bn84vrXlt+T1Yzgm63trI1fQoaAFuQQ?##\n?@@o7DhYTtOImhzdf8kt0mxVnOYe9p+nKjjbBAwTR5/aKY5N3WZ5rQouVrpy3v7x03r6vWd?##\n?@@PDsy02P3p3Ixi7JTkZxfTyQb9aHG3049wxPfWWa456dTC3pnbUdQASMu5+G4dsbPtueq?##\n?@@CYRlOC56tafTU0sUhlZziYwydI3fpG3jGhS7d0s3EX7x9XzjH2y+af0lTWjSYbWS07D1?##\n?@@itkDwMG662Ftx4bRtGLp3ztv8Xntdri9F9y5D9UAfZSf9g1xTR0EdJHuBL3SrIhtqVAN?##\n?@@001187iKz4WAqgX171iEpE0/UwIk1QIE+sjiCNB3fYK2rZv6Vvqrn7pcJXGNqwywV8ef?##\n?@@4L1tb7J31BT8QrBEsSQkbcSgJ1J/NgIkYfEBNQZjfuMt2MQQ0V0mVH5Lx4eWFi15tMTx?##\n?@@nX1uTx5ocVL+cNq8ukZxeeN6It3AhVb8gTTGYPlj/yyMPyhO4GDsePUHkk3oiolAyHxa?##\n?@@fnIem1KrfgOq/K8H3fNJy5AfWnaxjKhRed4HMPtF9pX6lE0h9dOqZnxBhPHip3z2OvYi?##\n?@@6xs/OzJmoKMuRmALV7dWeWP7jB0fRwXuMuAOzM78v9Zj/JlE/4GtdQdN/Q7oHjtdstRO?##\n?@@zBHviAqDTRH084nnMY5TRwfbDb+R9dYSXdHMusmuE2MlZaCD/J3ATdkj7X+6OKemL8wn?##\n?@@ZZtB+mtxfuieO66GOJZq4GWgXS7NhSWsaROAQRi6Bg/GAjG6Q1EkjYKvF+jINnLmw9hb?##\n?@@tlRL8AE20lCYGGvEdgzKmz6K8u6n3auSA0m/r8CK/Q7s00IjI51N5wfIOaxHU1K+pi7M?##\n?@@25IOtaHy2LeAmW97zowRwA9dia34LHCQhUC0/XyFAWfrps0RIEdfB7G8VQVzwXUnfhLw?##\n?@@TMRkWTQsDmFXyih41EGh37SRY5mgvlu56ymL3vyvcpSxldBxCwRdQxd1rGTBbHKXV7rb?##\n?@@BWIY1vZ4lo1Xvv9fV/yKBlnQ43wjgyDchi0xMS36SKNifa7zYtzJmqXBoHLJ7gDCWMAP?##\n?@@jvxQIXk4vqFW3CaYaypTZxYeEeuKyJ+9avNntsh2b1+4d4bBUNcrvNUpxwB7SNJAiMGB?##\n?@@W0WChgHn8ABYTDAkjYxI2q1sGnIMFNaRAkmo4mUMJOylcWKqwNAFhDGXzmh8/a+40Vgl?##\n?@@nHRb9pE2UazHx1ue8zdUPCXCjsA29jBmn32iHos5fsPfGIYBqEABKadNDbA/Bf0KIMZO?##\n?@@Daaxmb6qPTXIzSX+Vn97y3C25+zu8B+2qzmXngyTf5ZZRWfdexigQ8pLYs+iXIc3G5FD?##\n?@@VhojzPJ86rrzvi1fhbftOmMobU6O8BXqDajhPKqe/6d6brs+9kuTUfks8nmyEyHLiKFk?##\n?@@P1Rs3I6Q8QfPDUP2ZC85zf6uXgPLrsj5bNC1724Y/0yBN8a9cFjmSiVXgqbDo9MkHFHx?##\n?@@HCfPx/a6IKFExaA1nyNbnafPeeXFRQvQk+dRCRydYj6LPA39V7tKeKW7pUi9Fl0U6MJw?##\n?@@yfe2f1yc8YDxLdLjfvxcm5hfGRpsXAgU+CRmrYvfwiMFXmT70NCjmBDyG5kNU/e9ysTh?##\n?@@3qtHv33njUKeQS5oZHrIJnQSxY3ABf5JQiHqEKLqDEPsVNG5APavCIGIBJxWY/sqf7h6?##\n?@@R5kEn2SoW04rmz+YggwF78QAUK8NJ5qkX4SDnwqoMi4I+Jb/dSw6vxx4ycnNpMTct/0b?##\n?@@FOM3BDnh+RFavAsN6VWMdWccT91Rwvi4GH7woqeJ5IW//5GWup2YwIzsA7W8AqQEVaZt?##\n?@@2YHoBTNEb52XaInW8C/nsxcIDPDYqVO4cuO8QxVi5SG9VjHe7BequXVRHDl8YnTK5XBe?##\n?@@7jV5RJuoF29uwsLUrBtBcqWaqKP183M9/ORMPooMBexTzNmWRqOnGHQqRigy6Xvm5QbO?##\n?@@w8NEbV3TJoDdzDOWVrpfbH/TKPuUz25IdxkxgSUJMSdoCh4WCWA+8LX04Md5n5amYb3f?##\n?@@9GnrVxoamSdzqrhFY+C0GqNTSeHYvmGHYwmplsEqcANcdX+TQzaggcMQm+MhwB0VkAnO?##\n?@@nX1uT0ZwNcS+hUfXOrPut53IWq04/4YxD+lih+1/BJsd7lKvL6JK3BQzce1Dz+PvpZ8u?##\n?@@NgfAwX9ILHNmlKvc6gpS3liJB9OvaMKmt6V7HyrHxUGexux1krQLetVEmKQO2E9qCZtJ?##\n?@@u3+rqvBjOS0XWvjDDRomov7MTLrwaJghQvJ/69tAE0R/3gSV9EyJDl5ehzv6R78bvSx2?##\n?@@GAWDZRBncc8A2elFi50v1itLS3cnBqA2rq5p3J0iuPylk+pe8fG/YpSZYtPt89wDJmu4?##\n?@@+ZRLEW0qQ69XrBfQiwrupFWjPAV4gJ/+2XLWa2SbK6pKqlZpd7oVhYufTRwcWC09lak7?##\n?@@8lfFptpI03UrNRQcHuzOScq2YDCAf7WhqUoMIaAsqNc/PPVSOrX0ZgPE6HaGvP7V72r6?##\n?@@I2RVMWvmssWBaoK90ENz31pV0bSCk9kAWTFcIpQNmF4zD/pLLPB48cd9Pc3x9CAvHnAL?##\n?@@0DM86fgpIgH+MJdeN10UMBX5Llre3ZmZXiatL9LvOhUN3+4mLr+2RNq9ueT62JJPn3ot?##\n?@@wbIdvJMmXlJoDuqU0SK30+exPkwf8GM1m2ubJUJXnbwKAHJbNb6zFAIgmVwxIGBkEii+?##\n?@@5vDggnMmCB94B2DsAbJGJJQpAY/R9TYhwssYhaS3sJCf1aIHGj8PrKc5y8eAvefDBGTa?##\n?@@49aneBos3cRVkgGd5RzGlmVuMfNBCtB+XaGZds9CoWuzEDzONlVJYjPDOOO8NcWSGO6H?##\n?@@7CRSlLkn+j/G1tFSvoP0LQpsQUe3YkO0GZ4YBwfvyaZJ/q9Ll8FMeGlpTl2FMcn8yAqO?##\n?@@7Sxl7CoXxKTyGBJfjaeKERk+rKYT0yHmL7zeCRXfhDYOY0LMC22ZAIlJboa6YbnhZwRA?##\n?@@9noRB+gLtK/sqwwYzNOfM1/TSTj+pmlS0yPo0+8W5hjVYGmGogz5fAm2fu2hzschjEGU?##\n?@@NxDTGeQBCkamAPxxsIuH8eCNDy4T4vJCa3aNzz0+rQtaN/5cSwFGpicvm/EkJADT7h76?##\n?@@NPaZEEtqY03BUKYtvNW96UAzp7CTs1SsZ8xKNF/MbRQf9MeAVqSIgtIvqgDgrdnq2eYV?##\n?@@MdxgB4aU3uOlT9yCmFrFu+/IKWOEEDXLvJSWkogsdvw+CW7ABISSvPYiU33oLgbxAd1N?##\n?@@LsIn/hIdeP8xiPLf2AvQnsfYcmovmJigxtr8O0fhbdVfmpapU0NKj5G3pihUUEiHJx8a?##\n?@@R5kEn614x8Z3KOw8Wtc0EcYl0fRnbpaJgc3O2rHkGAGpDPRF2LkUtDGHL81vk+2WghBv?##\n?@@WCtJfdTM21a/BsNOYzkbMaW8KFc2z+hjVyEbSt70WcLMdkqvTZNxGFnZ+kfl/ury7mhj?##\n?@@lTjVjMN1yiClkOreNxIOhQF2dk96xviEeSxLe60ETnykn51XUfog6g78vSBHEl5yY3MN?##\n?@@TtWKCegUE+GNpHlzqcL+R1F/AjWqwlK/zCaGauIiPNTHMUkt1dP3xn3D+EveEek3On5h?##\n?@@94IkYHyLfVyDjtbZHz6KyDRyE2+4ZyaWUz9GyLGKPceA2XOfWbxuBSn53JsLB9iJUZn7?##\n?@@lC/CM1G/XWgKmRZ7O4yhIYxN4m8HadBX3Lx0HAaQa9ItgbtIG6WTmTy4UZ7HGHNDOak/?##\n?@@cQImHi6CjtnuMKJ1TBZKkHBx5vOWcVPciGRI2M9guh3yT/Pyt2fzJo22hcp5GfoUoPNc?##\n?@@bujtFb00+HYiTPcU5q3KBIDC2SEOs9LvOJLQ177joWF8a+vSIWttlD1hfiTEF7TfRrXy?##\n?@@7z6MnfEnBbeubb1ek7Q1tuJuOGaRLvuZITpz5hOn5AlJGUFyszXNUCU3szX0YQCKeoAi?##\n?@@EMDqosIYJHFoOjhRsSQwQKbzSIUXRaCKtO25E1wbBkZ8h88Fco0kxr/1W3KUVbyGkhPg?##\n?@@5ejNKYF2lo7ebtoQtBtNWecxxRU8TETgB6NR04NQZIljCNAfA7SPSpn+9+0IZWPCEXzd?##\n?@@ziIWOdrxcTf0r1eSkJEnlctgGk1PSAgDB+TGR/by4DuUWZ2JfHLjfLB8xEBVRABv7hG+?##\n?@@UwDpw5Y31NahL7D7A+iM0DfP316CIbmHaPR4xtyvr+mQOaumrhSZBTBYwGj5ApecdL7D?##\n?@@hKaRrQUe6/rJ92wzmvHLLvFzH3wrNxbalcsNnSfdz1dgEedkkBIunZQr4JX55T7eWb38?##\n?@@9XH+r1VLseptd9aqNs7oiKEhPa7TjeQuT4Xc+EXhyqf6pS1LTQVJIXX3g2cY91gkKF5X?##\n?@@YoEI8aAfUu/XA6hvE/3OWWhXaIiVnYvpk1Rb/sdygssoZ+8MObciFFhLavJCnk7cS5xp?##\n?@@cxNMz1BKJ5Zk6VuMXJWChyPTA7ChsqhT7pSjoP7l1zFI2nC8BV4H3JiTWGdRkZZBuz5F?##\n?@@jOoqcHUyG3dePIRXrfn1RIHZGFmdZR8hu4PzyfwdTCLTO1x/iFOOrRQskZpE0gVHzic2?##\n?@@ZZtB+viVcpaCjGzX1SB2OvY/UYkl/srjqnCSD1RHE6CJvVKD0d3NQdb+6MYBItTWILQl?##\n?@@di2G2MRBlM/AG0dv91tkLmX5+QnQBn8g1rVi7v1rUITinnvmMVs55AgmVz1/biwKOBeT?##\n?@@u3+rqrJKIBUV0Jq43cKZPoC8H++ILP8QuzL572c72RjTgmWFuBRwa7gDykrbhrFY7Ljy?##\n?@@IEocKD1y61m7+xvJD+fJcd+bbmOZD3YQTg0aFdnjUouU8TdrkaE+6J3sB5GOynvI1NWm?##\n?@@Ue/DEoAi60fUWMWXDVDk7E54xq+Bq+sAi9vVRMJbDzvXZ/E3RdLqfGoXFDr21WqhbGin?##\n?@@RpDxRiKUZAx5R64DPvGkdDdiWZ30nc/nEnR6PR9Lf9F4DDEYZf5tGh3dbDgYf0u6Aq1c?##\n?@@VyM2JazOzo9HmNo1cAozMs6oBB2ZSP7IWKljFgnG9aYiq2ONDzpt/85pcZFEltGEybmg?##\n?@@kA120uhJTaaJnEDnXM6x/O5sfkcHBRSvLxfaDQeiKWOvzAs4RhtLddFPkWARx3sj35wZ?##\n?@@VREQdCNloV3SbaC2Yiqi15CckpTe92A4Glx7USM26oUnGE/1Bh6jdQPDyrlzHRkPAmhe?##\n?@@lkDo5NcNrEdoeWNLJ3chV01uskR48+oCQZX+RikdYVcMV+FK3Y9JFFRZDhodRFp+qNbN?##\n?@@94IkYCcPT4Q4Bt/VQgOkwJeK2xATpIIGQk9xK8/WT4gO0tFd2GND7ZeTDbhDcrXcLkpN?##\n?@@rP6MfEqKbUxuvXMfS+Gf3tRS4XRXaJsrNZRYQ8HCF9PeITOkjS/Rn565dcBv645rs5qF?##\n?@@oZ+6sAIOfNTWweJHP9ACOkvPDeSJY7NDNQZojRvpEIDRQx5cb1gf+ND6A7JP4xTp4Ezo?##\n?@@SrM+qHV0H6ey7nBbbOS57iYMXjfd9ye8IMX/4SGza+MDBcIk/p7gnXgHQYRRvPqUSasm?##\n?@@cxNMz5BJGKtfwjMdGP8ppTTJctq+lbhPEnv+FQF+8/kaGeGsY5ohzs7kH8VkTbEiCaH3?##\n?@@oJanWB1OIMznIMz8UhwO0fef6g6Hrv3yja6v1Zim9RHGq6kqPJNw0DkluT85wSP7W6OF?##\n?@@sSnsNiHbRo58/1xnmdwBw8oI8i0BbrEBPs4GKYpSQLiG0qwPSFuoMdGPb1vMaplHPJat?##\n?@@0kRimt3I1o14Nf2ND0Q88nIrBuACJvdSBIjg0DagOdnFLjB9QXFclvJKgYsPhLVqSQ/D?##\n?@@82DY/ledLftSJTTrwE8nWEDIzitiHaWYuoIBMkj0XxaAD4+MBZ7nIxtdleuOP34Rz1qq?##\n?@@VAn8HIX9wDlvR2iOhb8WtTtvo3LzgharsR2tQKTNTAfCVT5P63xlsIygti2m6gxKuIHX?##\n?@@jfM9yXhd0grCbpt147UF19DiCIDcZtDzJTry09hZv5ONQlJRP0od3a9FjpvPRNgyQFwf?##\n?@@itkDwGPyD5YrkpkhaR797HGKulj0WCej1QX0fygpcYtVhZc56Jx+2UfkrDE7oJdL5d+9?##\n?@@W0WChvmL8ji1wSm20uAY5K18aCTWOziyzdZT1jA+LNSDpYv+1q8mPYV176CmyRQEoLnf?##\n?@@zBHviORdhJjL8x3JXb5Y8eRR7N3/p1LaqESWnDTnU5l0UUGjeAfNyIYvjNhk3gyY0/VM?##\n?@@xdVqHWscJdNDQ7gn3/1KCqwenB8b5aZaRkSZwRSGWH6hu/Q9jUsi5d0btw6JStgkVmUx?##\n?@@Jn2OO7XRg5wJv8T51JUha45IVYoCfJGrCBG8+Og6rAwKoGZwOgo0fvB3TzdjT0zVrJYq?##\n?@@t1xeSChtlF+j4Bq78mXtU64y2W+qWsgR7OlSIWzJatmD1zM5j5+dxuAostCnDh1viYaD?##\n?@@aLV6A9G3l5g25a98YBULmbi2HDLSeGc4xI7yvanDEXxZqzdahZEICHHuSuAjdmFxGLK4?##\n?@@3aM0ZhwQro5MXP7FZJE9WIiEvDAFOl3bqUfW+2ypD3/CBsLBbnKP36J3D/hoAvNtOgLO?##\n?@@rg+zLQ4rf2JEhGg836yirtzs89N4U4H+wbwpiY33wTNXmGy0qA7XdQtbhefaHh3vP07f?##\n?@@Y4obSXijRadlLKqWQnrNj0wrCYBN5l5CIjKC5w2mXui9rdgbLiROtCl+xOWUf/hT/RnU?##\n?@@DJ6eQUwBo9+ywUeUVCqgBaJIkX96AFihG7sB2ZAhBwIgGk1+4fJTlnnxT/Hk5hQoXu18?##\n?@@PUNFK06jKH7NAR4Ak4ifBVodRYoW9ps6oGz6MqgmMA/ZSVbmX0Zl/Vbnc/bqLYdGiRfu?##\n?@@sjH/jjpQ9ZcfEOAknaLejnVpjNISBerTrjSmNQpOQFlffoYayoa//Fx0Cq3qRUBUz1eN?##\n?@@dzaZMRvdtyJh4ednhGkPmvBN6s8+HRuNFHZNQ0UKdrdJW8whL12RvoXBZyqWfNVYyI2H?##\n?@@KI+06wyQFp6Bnu0Og58KdiGCoV7/qVD8nv3QsBYbFoYyZjBU8ApHOwlYfuOxyAW7BTak?##\n?@@4cWAyJR8svAcs1hoTA8eiTTPc7+jMGPpwALkeotJApyM/oDvFSzL2MyFddzCpQoddDG0?##\n?@@fnIem0fxVy+/vhTb7BSGzSsxe1VxD1IauqNEoanB+HNFbCwk3xIrg2JTiP0+wE3WuvP4?##\n?@@l0n8PLQMoiOpwdOsLGIK5sjDMmSeH8H8fj/LzI1isiRoC9fDKipzUXIgHuZSUzoTXWf1?##\n?@@GAWDZQdaBOM+70HX5d/LvwBiteMyjHGe6nm1qMgfy0C7dxLp88RlgWq52zff/gARaxYy?##\n?@@Ecn9+8kwHVxGu5z8JHhGmYA9YHXc8aYStkcOXebAHngGLbdy+6zfsFc0/lFc8K/u9+nw?##\n?@@sjH/jssxEqiuUVntcG8NeUzLONFmNUmD9akia4nh+BY4Laeah5ImYXR/tge+lGlDm3Qk?##\n?@@t1xeSHtH/32yhoibXmQOo70pTV6zfGgBmC3Xea9E8wkwbh5ugFuQzPukAXj0SLMnnIKK?##\n?@@kA120uVmwQaU1FzHH3C85N6TX1NzPi2v5oIXrsKVKvh1pXlAL7BDyKungoFJcgBJxi6P?##\n?@@2YHoBc7dqZ4cu+Laiyz0Xa263KU8wTFJPyZEm0ExkqE5DILgvVS0nHKT/f8mkOpU+hEc?##\n?@@SrM+qD9Ktp4OlXTekaw0BNZDxS7oxyxStu7/aqPeyF4Iy3vWHOQGUAfS7bMSEfX9QTNJ?##\n?@@I2RVMWKKwAF5j7/Y59DXkW7sI2Ay1tDKsjmmM1I8mx2l9zlKZcVty6pTfBew9C1kESoP?##\n?@@mFIPlWIV4FaO7QJJNh6jR7FRSskJX4JWkaaV3jhpDUFzFJop4AEX/gN13e/6PvrX2QIx?##\n?@@lTjVjEtcgi2WSPr3yRbHXS7qzmm1q/nCEtwz9fWMhWSYgpaUW8F8O5UGEzFUzNPaSCur?##\n?@@8lfFpoVfL5C7umzju/K1hcTDQwUI4bkWHnKKQIrEaCV/7kbYGimCF4hKLEkJS6042rpx?##\n?@@szoS5+XQsSPJ70m+K4nJxQAfyVXdFva9Vh8u08Q6iGR3KDbiqwNVtpI4N8XrqZdPr9Ww?##\n?@@wKoKZBwMmgXAtUh+/aC+FQBKES1JobcaOCdoahC9UgxGQMr906WbctmyHROrFt4GUH45?##\n?@@wbIdvDq7Xs6BoaOQ73UEz9yh6sYZ1RX1U0QXHygK3S3XRnIzv6R4zHsWIU7OBaNKkHKs?##\n?@@UvjWa/LLjwn5UzEpHzOkB8m89XHrVmScKHHKqg3KQmTkqssHrtuJV5RBs/vZhHEs68gm?##\n?@@82DY/rx+Rd3jWSyShgdUzWqrWV6IVU6r10fCQTLHJcNYr3ArWeKMQ+pPxT12E1DAf2sH?##\n?@@uGVyoYIP1lia3WsWxnk7asIVm4hXhOXlKuYNdQ6bKrzxOdhTlePyf9Akhb8q9LWVkS8G?##\n?@@nX1uT5aq5X6pavMZdDGkTMgYJNC4f+hg1HOrU5hJbxv63DgOA9T+aQOx1tS4l9Pqo/zM?##\n?@@jvxQIcqvWFZT4qmJPVW319Waj3spJAMRcszEnLpuP8KmmNI4nCuaTe0iboFzPktXLXXu?##\n?@@m2tInk75GkNtTZqS7LykFJzbvFVW6NWYy6iMQ0pDHhN9+rRK6p+jXe+/vhsmcLiASmu6?##\n?@@9GnrV/C2INTukkzatkHWzMOYg2QGvEmYomwhotQCSCgaCmvs0ZWZLhloFxgq3Ppm/VHt?##\n?@@HTDiH8iBZILozFkpYHIsvbvwtPWbzIR8yARgFQnIuTgeJPhZYDyuNRgbvwU/ZWyRHbk0?##\n?@@9noRBwOe2e4pWVLY033TV79AeSmOSFRrFhJUqGeU3Xu/QpAqkuLn386l5Z29uOnNvCec?##\n?@@R5kEnx9b2NfzyN41eS7KNWPQeISBQLhZL2nAQc8zkgAmnsKPAhy1lerJ5EzYSqtsE4PC?##\n?@@ZJIuopu8eqzt4k+Brn1Tcpp/8DQ7EaK52pHCXtGyatNLRnQ0yAhQ+T8RH1hRykRxJn6R?##\n?@@KZfHRI5yW/xb5zgDaiRssVNojRnvYdK0t1gvr2KiZLjcSvPF7K97xATuQSOeae+32F4K?##\n?@@kh6cgxNhR66gDRrRHyt7RqZBwxZL68GLUXQZS+39VKPqXQGM2jm/vqMLagx6je/u0/9d?##\n?@@J4ahkzJzsftzd7qjtiDTcqQ/prC55ppdirVCec3AQUg3BwW/jAGLQY5Ut2xiOC8eziMM?##\n?@@wKoKZDpk/rPB9ZjB6MYnzyAufi4iWwkEGryaJtUerO2tyafZbO4DUxXPZ245lhAXkm8C?##\n?@@YXn1mBg7zJCvAwZTQjXZsByHsg5/QZwqhZHyhFz8ca7lDL4TS/Ne7xhZzLrUf4blTmOt?##\n?@@8lfFpkTfgsoljajO2moPk80U2OGWiFlB5NaFEgwSGvUBLiYhcT8I8Qcmfmxf154F3oMr?##\n?@@Gx+8b8sLm4WWtX1dN8/dDSTPs4pLNb+hXGNlphl3dzpXzm1Nr/hJFNyja/UiRF/ooGKN?##\n?@@3JohDtl0EMRZ7blcL6z00IJ2xr5Jn0rCDOGU33IIR5mUTFQqSHPJ5nH6KBikhlzabMSb?##\n?@@idHwZ0Kbh+7ZiGcQXclV+ErDpNQ7IPi6j7V4Xdlru1kNbaPW2eRF9X+7nireucNrSl61?##\n?@@xt19dvlVj4ZhOtPHhJJK7B7CwxJVgBz59+7BuAw9/PXAy0EkCB3W5FePMITqYjLVClLG?##\n?@@Y4obSap2E5OZHC0PgqTMMHK05ROGoElVHUD3UCD4TFXI1QE2IkZD3QCQ8JV1GBC/5xuf?##\n?@@FOM3BHl2jJcqvJjwiZEE4i9uMBpsZt59jHj5Sx50nYDapMrZ6r2sZIPN1ZIdFzQqoNgl?##\n?@@ha6kBqP+9n1luoyEGU3MHVv8tFE4Jm0HjteUuLfMrCiKy5clcuTfW1uPT4YT7cNFPBAf?##\n?@@5vDgghcAMmvDqW2yqSAQIZS3UkXYDMFN5FmSuKDHKA7UsljaYiP5QTr2p5dkNNDpeuA3?##\n?@@VyM2JQn7qkkBWMKdjknZjA/lY8BRnqjY28ZhZpS+V0QGh5WWgCTV6XKnD+fYQU37bddu?##\n?@@HCfPx49xla/KkUua7PPD41G9KF8e+jdWeM4/gE4VRwunjXLzXRWuKmnavadz9gJPq27t?##\n?@@YXn1mKgwJWd8uF9AyqRXaXiHCHv50FeNjQOeOWvf9xRw9tyZ6N9OCqcvCHVwRn5tyf7J?##\n?@@FvRdtcLf7gFnn3vW9wA3Atr1NpsRCoqqZ+tSJx7GkT4VY2GbespFlcKMhbGCai1Bt+s+?##\n?@@F/xwDc22zsA6v6FFIV3C21UI05v8x+cS0m3JKn2Jlx3suYzatgFCBs03+uQwBpYeQ1E5?##\n?@@YHDiQJAe7OODcxQUiMsbPFwWxYaG1BbYukSVNYRpOznm/r2x3iOceM0v9re74FoEe4Ob?##\n?@@3aM0ZvZZbkdaOYdHzQwdDck1QiDh+KylKwi5LxY/sFc/zisHqEzAXf4f4m5KbXzqtsY2?##\n?@@OikMIt8LifHw59S70dK7ZAZosaWL2V9FjXpZtngNRuWpWOEq6NqdskAEyJXKSJGf2bcE?##\n?@@C5WL6Yfpq6/WF/YdRb/rcEvZe8EwYskKhZDhsm38Ji1CJxdkii6gnBeOLVIiefEUxXU7?##\n?@@cPoTxgRqEd/N745el6t3ntvQFVOpIqWWEBFzVZ9TQC52GfkNm/vKmqI9LHxb8u1sLxVI?##\n?@@SaoqUK4BdNEFm2cohYxyFU+uAg8n6JcdTG2f3blE77KkyiGTYco09iq84/2Np4xKRr3a?##\n?@@Jn2OO6sEOT8ruouG341j4LOrbH8a87Fc5X4WAmRKeO0KhJmqmW3y8obAXOOFnafzhp88?##\n?@@kyev24r6Tk7P3s8P6ts+9CtYyGZcOdr72oYIr0oYxU1ggMQ8Zul3l5mM0tM/jqU/AE2N?##\n?@@0DM86XhN34gAy5lkZzdTx6zoTT5rNyNsjlFad/3gVwxkgXmaM144bkgwqvDQnbfMe9dR?##\n?@@dSVygJwmNi+5aNJKModq3ApihAG4y9zH5o6JuQ1wz8AI9gnigFyrsgwmfVCN/hXggb77?##\n?@@bujtFadTJ5uDFyEixqSPZlaTDW2XQqQqa8herF3RS8IM0a8oXnxMT0PBBYJMKvMvIyz3?##\n?@@L8s6VkuHxOYt7qTPpSOJbRA9w9SWrz4ibYv92zzpB51g/+m7iBwP7KOZ+ig7k1rM6h7P?##\n?@@hKaRrYdBjV3+njr3eFTfjFku/WS/9rR7l2ow/xWO0WmxCV/9qvT5TBvANWAGmh2UvrQW?##\n?@@KZfHRB0j5gorA93iSNR8Tsuog8+KYXP+xieADFSuRLdlJMREHISYhetce/GTHRmIZIlL?##\n?@@jvxQIT2mnjALZ/DkK/tuCmJ71Lsj1Amk8OzYmahR5GinDWT8QXq3Zp7NAOmAKjE6wZ/I?##\n?@@szoS59BsGfFV+ibPGsn+lZLDqY+ql05IIR5YDoWQkOqpUYJTcvwe7KklgWT+MPN8XkYr?##\n?@@7CRSlA9Z4hY4YLn1Owf7VpZltwb0OOz632+4IdL3bVmpcBvSVuxzFch9laRPZNwrtADF?##\n?@@eUe/4Xnwq4RY4cWwkx2AmMp0EvsYLHbHt8DVI219yN8ob5avffKU8wZW4B52XlxRNBMK?##\n?@@jvxQIV9B2MJnXi9rpwWeUB355QKwqhxOwTn6EJ5AQpMLf3cD5oUZZTPcZ45+qrmtkQ0h?##\n?@@e1jlkkuQe/yzQVHrHgUqzt5Tf6HNOaZal9qo3m9pRLC6ivihP4Y+gY22PsODSrhcvMdd?##\n?@@7CRSlKAFEFVHxLqBaDxT1s2Q1zjPqmx6JDCB5V3DjIEYhBlsJNfS9513miLeraapToPO?##\n?@@2YHoBbxm53cpVREIQALSvWR+VRIhZpE8NYs5iVE2XAdjROojvz4jaVVj/Dy0oe5DXFHG?##\n?@@mmM1ReRtF7iEJdjpRsC8u1lcx5aCg1UqmoKs8LhTFOQy1XYMTRcJ1E/DOG4Pfil/HCON?##\n?@@12/BVNObQmvC9sEWwftzFvFk/p1MhUuBI+2SXOp/nQ3D5giGoQtMU/7t+H6FFwhmVkiH?##\n?@@WCtJfXurigCX/5mtat05h1q6fZlakqayubTPFyNFBGFnfz/7C5t/DtSdP8xDx5o3JVvI?##\n?@@cQImHr2eyHOJQA3LYODU7693/ryE3wGNVwY6INnkSih5d5HA6mTKSksXDCNGmKdcvCZ4?##\n?@@/r+qyv/BPC1VBCBDLFn2JGXfAlG2cpdzO8aCUomG8HkGl1CEkP92un6fOY3FGiTpuN6Y?##\n?@@l0n8PC4ALt09Vxd/wauAX4iTIwTTK6zg8GP3pJVfQSfXHPbsKrqu0HDkalzyn6OMhvaJ?##\n?@@KI+065D3jvNhsJ0xDOiZStuSi7SpdwjgkM2UgATMchcTWuFXnxOUdjcOrFZdTW5U45Zy?##\n?@@wbIdvMM8i5cCqHtyHDh5GgoEQUCf5YpVp1pzrWkQXOpDBhBtv7I+F8JSnPi5hR4Ykdy8?##\n?@@9noRBwsG9T8yByQNRUc8ary8RSNH4BniZnUuMeQFmuKzKcPBU70Y/h8BVDa3B2YhbWBA?##\n?@@g51+VTNqfpEZRQ1vtFatg2xAuh+/koGxJAdwbLp12G/eqH7CSpyRjqigjmLeLu+t4hzk?##\n?@@EMDqolLjhwBdI4CsTwpAdupC2lCI0LdUqf/wmSznMTWudnJPZfKVeDGYsNsoscszP1gE?##\n?@@AT/MdWJUnyq+k8giJLWGtpR4/CO7Qar/iwhzxoPjG7Pn0icosR7H/vMTzMYli6zrF/uN?##\n?@@quxmy9mC1M66H4hLDibelPUf8S7QZYzZYKasAxBmVxOc8Kvwnd4wOEgJhObT6VYGWPJR?##\n?@@S7tRABNU7dn+N5WphHSylnbz+qxMmMQJKhBGPg5dWLDFifC3fWhet7+aAwI1XB8LEXMr?##\n?@@fGH46tZhne7lxyXxi2HIfxm4LQgPV+Tuv+pWt3Pzb1GhYM3l+ijZ8BWpkD7WYEaet+FA?##\n?@@xdVqHbcMejRSmPDbPgyOhLeSnHSzWJSwWj55HnfReFHE6C1iLTh8pVGUU9EQhcUVo1KB?##\n?@@mmM1RVYpycAtjuFNROioTQzOJePnm32i3gJeM8A0rpF15rbzYQLGjfRnuP1gT0kjkqCf?##\n?@@K6ju9D3haqaUTm2RqQhYIGM+azqmcwWX629Aifg6ZcbySSWu1CVOtMRhvPk6hRPNTJsM?##\n?@@mFIPlfihMoP6yuwC5lXIpiRTwnaYK3LsRcra7DIEYyKKVBIrkRQ0g97kyxlOKm8Z0LUP?##\n?@@JXV74hU9MhGhh8l0sKB9QPYABultXaL8mRifZtT6IQrzwvdx0d6phLtII8u259ZQT6MW?##\n?@@mmM1RWHsay89BopkKW6YW8RvLZxCcve7ZA97DOQ7jmW35dpZ/kMKSUoZAIeGqFk3KUXe?##\n?@@S7tRAE+IvoB7rshDsvQTPUVhOXmYuVwriaTWZlOOWdXifeXykgse3HO12CxZSS3Mxylj?##\n?@@sCDZ3vmTttwPdgc6+L7oc6gjCY3o15KqUJXfEC22AptVq14ZrHgFUuv1975GvtK5INMm?##\n?@@jfM9ybBU0/S0XL7AkBWn/HV1rP8orA34KAIUlrBzijZKRcAd4UTVbs5x32+qTrmBbsxc?##\n?@@oqjOCAmWAkzP55jCOG9RC+wYQsSGa4k8eHNwZhN5/TsJJKjHcvD7zLYTPY3ydkKG3tJ9?##\n?@@x+aQzoF5NBwZuxK4NqRrrVrvp9S/NZpRrK6hv9iYx/9aFbbDnvmvp824h1hRXV6iLuVy?##\n?@@yO6jJrHYrLEKvy4hIz+BY0RyZVy/PDf6dOdsXBdnfOYyxMghUMMg6vituWg5Lrtltp5C?##\n?@@xdVqHW81vfKzKpAR4CqdOYCPiIWOqSqJh1aDjJrP9DxMUKA619XdcQ85szLio0d7itcO?##\n?@@ZqRUUnEVUmH6Nwp7jpeOLsamA6AcYKlKKrlqAsEEKzFZ7LGOhgiZOb76zjtaF87FQFmg?##\n?@@cxNMzx64hH6HY3Ad//GbWNGDtMAHpvYLNxM+fSBl7vPHIKBCocyQ1NC1YbGju+4uCi8h?##\n?@@eD6siTYIaZqgvqbkhntUZ/ysZyc4YE4VLiMYVNAH98myuyBzHVKlPcPkNruWTvX8Z2+O?##\n?@@fWkLQw0B7W5ZZUewBmIdF+4Sqd5xukNCYU59vVUhgfjL8T1WJUeOqrR0J48Mq+IM3ECM?##\n?@@UvjWawgs7ZJgFJu/lZqeYBd0nyiYowh1kqWlvioGSYVhEdXe5+6edJuI6tD0ULCWuzk9?##\n?@@R5kEn5yg8CNehjHOSpzcwbD2mGPWZBuFjDfWKPI2LtU6UVQBrlRntr+GRB7hwFfhNkHr?##\n?@@bNfHZLkmvLoT6+rvEmKAiIoJiF2KzOniy+P9XBmlOW1Xs1PS/wgnfbWjMrTIrRnwADss?##\n?@@8U+yTsCIlB5KjUI0mJYuymgT4N7DG72RC/1yn4cfm+xv25R5dIimZHWUQ6temznHGaOC?##\n?@@9noRBxiJNiUSB8b48dswA0CwSSJ+I6Z33KGl56fIo9U/X67+b9Vj2WrN0snSjY0trUC2?##\n?@@v6H3CzuNbE1HFA4XkJZw2/jB5OP6HztHJ3z494uaV1/AjlSgbvIkg+uz5r1WHPUPAPCH?##\n?@@FOM3BPGnGA5yi98wfaw2yGtefpp5HteSPjuZ7KH9JfPQaeB21iUr3W2FNhuDZ8GlpGVg?##\n?@@5ejNKRnYM/MPN0fUNYMd79/wkgYoC+N6vA8XNlIVPs+fd4Ig+hcOMzRZ6oDblSwWYRBQ?##\n?@@1meu/KDkwVO595xMyWhYauMdkNbL/B4I+m41Kd2R7gq7KZh+WTx6n6/iQSmCbs0xJTkb?##\n?@@f3sx85dbx+iq6z2LYccfKE2WyowmesZsQCb2QHJCmwrEDB5omHWcjJyoRnlsdlOPRXCT?##\n?@@BFkFftBirz95d3a8iry89Ptow4e/zf5mGgJ+NFf5OO5lMsJuUoHuTslcoZF26PQRuCiR?##\n?@@PUNFK6rAgdyIsIHm68Z95q550/var1nvzqk5xdN1MUfybTTeburroS1Pi41SZQygQBAn?##\n?@@WjxvLkMcFi0wWiH3X49lQYFpOQkQeWU9tjddiqyr4cufPRgVSVbMnAsv1QHIiuN+fT/t?##\n?@@szoS57M15GBL7Qk8NupX0hYl2c4TH+ZhbBUhZYDBFPnvE69aPVp+M3M28gjqiAwKuLut?##\n?@@uGVyoUmSBnGAWcVXThGLQR8EkjjfYMD0NJuj9qdNmijft5tEQEKmQvGVsyDqC5WDjqE3?##\n?@@ab2NWzHC/l7eJMtl2V6EGO+hmE9S2uKkKPBVbeX6uGMsYCv8XZtSlLMsQICexgG31YTs?##\n?@@fnIemyVRwYL9a9dUTSwH+AeZ3PT6s8hLRd8urCLt36sIzc17h6sm3zentGLRofHxTc5q?##\n?@@b/EAbsdo740YzIRRHO2dsngTN4Jk7SPKp2tnXM3UmpghQ5LW6S5lKrNRTQaNZXv7GKVU?##\n?@@OBjmcc2wH33B+RRQUphUy3CWkl7jt7ek6bA7b7bKtaF+yU+OFOC+m4Tyf+p7fHM+0A32?##\n?@@xdVqHeyJGYQRhByJGydKHiDrKipkguXZu/8nVpuEKeEywe1IRtfK6xTjRi1z8UJqQkrq?##\n?@@Jn2OOwNEBQpMT9lCnfhjEriQUFqB6ua7GmEgHH6ADdWBtjExB8Hevt0CigUfkbb8sZOR?##\n?@@i+IWGIPM63n0Q7p+ganW/S+DU5RTpOqj5ONa48Lv/cLPDUWYhnF2FZPk1noKjL9YN3xc?##\n?@@FOM3BAL+yU6ZYPuRhqatIMgUqmLS1avXqjrKsZCW2Hl8/i5sVnlfISdT9RzoqgpF5aQe?##\n?@@BWIY1lgsiHA0TXXvO6dqkZ8tBvV5JpzQ95QN9zM4xAfE7N5Fx1iVOrM434Ve+MxEZ+qE?##\n?@@Jn2OO3aoDqTy8uMLoBizCMmwZkK3k9KkvM66vyOmn0zZJt0KwUMp/MyQuJ7uQHX95CvE?##\n?@@ywjcMKMFpjdERZu+ykqbDddATAl1JzkxZaDd0TIRryryMJVqtztnfpNa3K7SlAP9K0/+?##\n?@@0DM86XVkocUvP0WdcmtJaeMmXtToOIfx057nVFo3pqiL4PHEkBQ6LInEGoh5fDXpp6M8?##\n?@@MdxgB6C70EQcv70mDSTw7rGFfiCVLRIghdYX3tH16zSUNy0UrvIHAzerGsY7hfVp2i0z?##\n?@@di2G2GrnAn/eVAuYblEBC9UiIMuR9j7oKPP5GSie1AtjE1+XusmhYfKF1aLMx31+IZSn?##\n?@@E9ojrJtA/wkbNJcMyDDbn6znQ3SVGyaCl6z5xXzQOLxPGw/hU+cooo9+Z7+oGnoUQGTw?##\n?@@1FaISz4xPwTOeW0KLoWKc5puDmAWMbouuyZxFanWVtEN+0ECLusUm47K1t9ZsbM/382z?##\n?@@2YHoBaB05gFPcqubEhgEeJ1vSCUWDy3zYGJjSl+lni8UqSDbX16x6xbQzHAzyBE7JKRH?##\n?@@LsIn/rIy71YFn0MRxC54eR0VOO9B55wy/3TAvvPn4kBUhh4yF8xktpb0HgeQfcwJy56f?##\n?@@00118+5UqKIrixHTp3sBTnI7hS6rSUoO2M/Lj2Boq55klS6PDQ98FnbmMBT0qHPbr0Io?##\n?@@HCfPx3kFF9nNs2JPmyz7L/fPWjHigIwM2kbZ4bgnpCBG5ARFtIHfQBzv23pNmH8NBb6x?##\n?@@rQag1B8CVSRLHSkx9SmuXmquTjlIzGsBPPYiAXQt/op6WxgDip0RoStigC21NuY26Nos?##\n?@@VhojzCpIu5sE4u3J9WFq9KZdYStIr1gqPcoDQnhmyoVlcn19FN/W+atx4ikNSB1uPWYh?##\n?@@Z6xnq+FcfA7YAp7P0DtZaP+xNYWe6swBDEdxifgkuTIqGXzopgxAJ3T0wtF126KTob1O?##\n?@@8Eaf9Uc5eRR1GsMFaAPaqkzxPbu5JTKhrOc9PUMSBTMUpE1wdIf4NtnK9ZbpQmW9lnvB?##\n?@@IVIvgeX+CYwGkOpIBhlik6yRXPI620lpAoAcMFN/dTCvmfc41UlU8TtO6Rqcj7XM4jzm?##\n?@@GhapFpyYnlDErB8r0ylTd/7JfeN5UAuu6LGBqNQ9JuR+2GIXxaWHeSL1GYqIytFPiKpe?##\n?@@g51+VUiIEDVaWyWkGghWxJzdyyqcynY88MjG1xDiTPHmRpw262rquAg8i0V1TC2CeMnS?##\n?@@XE6V3wQ0HsGs/ddBw2LSFTSVTucnbnje16RNcem3tbzD6Qqd7ycjp9c8fSR32kC/U76r?##\n?@@wbIdvD3UwAjhm7BjIWMdAzvz3ELo0VEv8bwp1vCgEBxKNnVZRkviKYF30NkX9XypMVgb?##\n?@@KqDbnHOuzMcqHuH6ZFnKCRL9ldg2++39fM5ObQ/G4IvMGxNleZ4S+Udkr5XXPGaG4Qvy?##\n?@@L8s6VoPNJfCRv4TrkdH1X2fzgCNyJREYKvVJJ2mwPNkwPdyzA5NQuWz6ZMurH9T/YdXt?##\n?@@IEocKPWrwJVzxoBvunhByXE9LVLkquC25V5IWSDf+I1HfPN21JL7g9gTSw0a3TxUb9pM?##\n?@@qeRTc7EAZ4gmHwF9ENzsPXhDZg3i4gcsWACq0m7UKjPyAdvLtpIT0Bds7PvXSPoDUSVg?##\n?@@Xl+7jzAwy6Z3Z42y4aWMXWqj1PJImHvQiKX33pcGvfISEQnJ27qpblM3adf+8YsO5Ku6?##\n?@@X2fO6M5fG6YvoMk3sNdOf00E69L65I50ZjmP6mxXOew2t/vFCaJLK9PNi7y0wJoFQEMA?##\n?@@jOoqcPzIPiiUSk7zfDVyvBRgkyVLBI0pxnNcVfbkZjunq0/e2cb3bAiSB8rKaZ4FcY8L?##\n?@@Ecn9+wSQW2trZvbMXYnGIP9NgSr6t31GLHwnDkoaL8MRX11yeLzd6BAgKzt3osLAaz5K?##\n?@@Qm6l5c0YF6R9q95im4JgP7hr4Ia2SxshINWxCi2zfkekyxNatDTuA+Q+t4SNysPEPI9J?##\n?@@l0n8PEnPRTxq7XjYUngDFlRJuAZa5uqwycBfdG3vH7iZYNeFjEzuFgzS1zc8iwG7xNaF?##\n?@@DJ6eQXaPI2PZWUawgopv2RzFgqrH96kOluXl/fCD1DIxrlvFZPBU/Xhm99OPTGise04i?##\n?@@8U+yTp8UNEiSdhEh9OxZMrhVSYQLxc/phyQoyX2slCisY1hXL3Te8xxKAKfeYAq3CVU4?##\n?@@jvxQIdwCtTaVxgMaasLTExtQJZAGKH1sVpcUDKANrYRl63OKyIGA+OpgLtGA7iB2o4cy?##\n?@@25IOtUWP0Xdkcx/RrA6PtIMGUm/snZL/fn4MFTN6vcqHmzJMAPck1+pnHr974FoLfRgl?##\n?@@MNNNrjJc+LUtTdHFqynZ8Hpi8qxzAkds+DphmI+BpOioNJ9BJpcExBOfUM0nOOL1kkbZ?##\n?@@/baXcnWc11mUZG1D4+doaCenqlHQ+8Cl3fFwnWE+qOgAdO8ihFoQuKkAZfpLN9VcSZX8?##\n?@@3qtHvyws8bkcHC2xbd5iz9LgK5gSheIX7KHPlWcZoZNlZtf9yYL8RQ01psJGwAxeRwyU?##\n?@@i+IWGBLNo22Io2jeb9LfG/s2AVgJgfzmTRIsraUYuVAuar9/8ZyS+/5OqpxrUvpYSz70?##\n?@@RH/LlsXNVtoxRJkPrEu70BSUmG2RPk8YaNqxl39tsTFhKmMzI8I2vowPj4LXqKj70yT5?##\n?@@PUNFKwqsCkfS0QipHsu/FE7HSzQ+Kq+0cGlXoPsPocLe93+TDL83FbcBFyALRrqUnelW?##\n?@@xt19dkwtD4R16cqLXTPaeKMD4k2/PreoxIDWwBn3nbms1WRr640X25JRrhCFiuSMEjsS?##\n?@@i+IWGFhkUq55/YKqGIPE+6WNjhhE7Wr0vGJ1IkbPd+H5pc8I8g5ltX62iW3I3xjR1WVp?##\n?@@IEocKGSHjjuhkzPdg9EFZ7P2i/6OO5wj3w0leTQwz/YtuPLTxB39Y6XTYpLDz16PtUKJ?##\n?@@QWaSjf4F3fuMFjCx5Vf/rM8FbGIsAmbb/YoHqxvM34lL9YxF4tNUIX9C/OaT5vg/ZaIU?##\n?@@+pxeaT9ta72khKu+mT8BMdD4D1Gq5/+WHvZD6b5sy4rsd+0UbK8trnNEe8R5PXuAnuHI?##\n?@@S7tRAEC3gmU/AhVRnN0UNe8BgOXFhqw8BTFyFmCysuVdsGO+oJWprP1Cgc4cAn/j3xwS?##\n?@@7CRSlLZbdGWXVrbFA3HAAVGbX09T3NMTfMwBcC3qwZwxVRguCJN0U5ZHQ0wwGNdvYNRd?##\n?@@uW2F+WU/SubGA8EnOPCTwca6q0/k00/RtoBMQzng4eeE322qdMa64A1J9zpdBqDtW5ab?##\n?@@SrM+qC4piBqdu9yAKlncEG5Ps5wWtaVq/nC1GI+14ZZBPpkxym8wQGpr+2pB2Bfye5R9?##\n?@@J4ahk4Zew9tbF3US9NNgfNfMBcxiqvW7T058SSRpoS7MctofAnk92yS/RfX4bQWN0k9W?##\n?@@jOoqcAFCr3534sAmZO4iz7XLxlBEvyrQhiFIGf0LL2XHj7kyK6vDgF7LJQcqYUHRDJqs?##\n?@@fWkLQ1R/R0EHDXytcNAaPjYQZTIu5tZFXkDExYYQFVMNPMmRf4kme2ZRl7aWtR99sub9?##\n?@@fnIem/Aqm+qFjsGu5LeF/rY/mgb0xM8AUff8Vkuyp1LMSe/i0Y8XhpM9OQhIc8MljJFz?##\n?@@NxDTGYYZHCEfEey73xcCLdzMvBTcgbQu7vOPcVm3dbsSHC0KPObvdX3HCnL2y/FttYHn?##\n?@@DJ6eQQenOGCtgSObCyWZIyAf9MHGgpl2qCP3H8jb8v+QK1+vvWxabh/j5vgZpxcjctDz?##\n?@@Ue/DEl+oVWMQ3/9D7WwEMGMFAZPN6Y5KoYmkze5vYD9Epdkq/OjLobdyXmEgNscp3pmH?##\n?@@RpDxRuxiJtmaWAXrjhPi1OLZh3Ak3VBmnBZdN39oem753RzsODNiWM1IkfSEdiSmCG/C?##\n?@@H0EJ0HHR6nE56QvBhMlgpFfTzKDNU09Yz3HCj4NGcvNOMB2UgV/DDUibJ6MXEOAFjyh/?##\n?@@LLEBTS90IXvkj8r2UG8OMWCXuebDGu0n6MW5/ixjyLTk60Ne5qfmPxmUii/3IXeZd0S5?##\n?@@GQ6Wvn9lLX+SUJ73Yjm2o/cNU9uhYGpQPK4YpT5ittq28xp2EXiPjM8o3WCz/TQ65AYB?##\n?@@3qtHvxyRdAcgOTUKNia2D5p9X2DlBautLh8999IMShJvHHODuX0bZbechnmxs+CU6OBj?##\n?@@b/EAbm/kpmrPLeTT/hklf//YWCZK1YJ04Jf9iyq6xUmUYEfK2lPBP4wLv5KldsfEiQYg?##\n?@@oJanWPmLHmmNlRmY53F6cXXD0SSkHPwhrYrj70Zysgh6Bax3SiwDXH/jsxLregfNfose?##\n?@@qeRTc877/CPK59h/iDsqdsFkmZtC/dOxK7/3T8xqugX5lQ7US++AjWpUDJgfCKSQGws4?##\n?@@psoaaq1IwHpUreCiqaP1ZsvxvT43k3ZdM/bhpUNW1cALQ93QkTaG5JASHNko4oTnLD4j?##\n?@@12/BVGcQR2x9WPw1th6Ncd8EhV3Lqab42w2OVIzJaH9i5NqWZQw8fStFaXn6w5+sCSTT?##\n?@@DJ6eQccHv+kY1S18Vc/6kebwvyxyEewsQiggFFk2CqE0Icymbpp4LjAVzmwz8wPX7sPQ?##\n?@@+ZRLEfR8kI5JIpuHvV3E7f2hDlhMNYz3xaZw04sOLPv2iDPEF8sK4QGfWvbejBTMrsCA?##\n?@@SrM+qM2Cfh8Y4iGG6QBXgqL/KA4tfkmTcgNvLZlpmguZMboYDGG9x/QiaeiNxHkJ80nB?##\n?@@L8s6VudUttzzZSwaeaa9FAK24pblDjysL/ueqFBkLx22xg8ks40BFV0FOkDM8ImXuG+3?##\n?@@yO6jJsz+CZ/t8etQJlupfEpjpT8WArW5Aa6b3cUof/2ruSJ1dZ2fOhL2uDdgGKUu+RNr?##\n?@@vZDRWijqFdaXbMn7snQAxotYPbfYGOQ7og+z/Buru1RIJ9c8RrhUPuI4F3v0ylVpiN6H?##\n?@@cgs5d/n3j8E2UacxOHTaJFbVIxpC0TVHvimV8BWD4dIrMr2DNM6Y9CQen/iIYOFwIlnh?##\n?@@OzIferyDEIhgA/eGE8Dq2RHhLrU1Y5jtaX6ezyGwUh7eFfFwC6X+7Dg3RFK++IytrjsP?##\n?@@WCtJffS9TQneUzuQfMgMHvCGkeS7TvLh+5UmYToUexLpBEewxNap5i/wyupcZ59jI0rl?##\n?@@/baXcnPdgrPMdygdLWKWIwY/A/LFmWL53/lzyi2uPS0/yI9Pg50PFVlTCOhC3nfp5I84?##\n?@@elDSOlKmGLqY69pBrkbBnkg8hERtls1pW79y9MtSVl98vw2OQuxCZ41pf8HSb6jrJjLV?##\n?@@37RaF10kQkQQIQE0QpHJd0HXmP2IVXDX/rqCEbcwOJNS4Kr0d+xGO9tuw6gVvonYW8bl?##\n?@@XE6V37xepJacbow8yJvMn+aBLSkoaPBM3mWW7WfTOvLLricWVatc/PlGE/N9mSXV4piy?##\n?@@rQag1KzKMrmsEkcsw4OWwGNZCoVnPRqdtrTtZ1l0ZKukBP2jmLq8Ll6AMfW4sZlEawdu?##\n?@@3qtHvylCoMfgZjgvZtsnvRr3yBJpVKKpwAOROLzkUcVmX6bxgC1I92eFopkXQOy/YnnQ?##\n?@@7z6MnR7raOkP3nDXyuKUx9dBpstNFIixs3G8BNsc382o/+1hjpo/V97rHeXT/LDOtWfU?##\n?@@mFIPlQ8gJDRX3MjqPK1NtKwTJaX+g4fhrdllzw4GLv4Uik5pNEiOOMFHms5aXG2D17JD?##\n?@@tUs4l8lDQrkeVS2flKJwtTzGyv40BbcvAkrynY7SzYwfN8vpf0LtaRzckEKjqzxWm5AR?##\n?@@Qm6l5aegxWNcleOeJdSIkMaCLtTavavohEpDGm4/mETVteU3UDP/RA64JC2ZrxgebxUu?##\n?@@Y4obSfse7TRuzSnAvjQIBkHmekWGkCNXDvpPXM0AxZykFYRAH2Fv02Fb4/pJFoHDmShY?##\n?@@8Eaf9YQlt8flTOYIFuqWZi4W2Vil/AVKZqYny8z1tZCDcVLzG2QIP1xVxJ3ICISzjgSw?##\n?@@tUs4l0EXvhEdkEC8qPv8SvbXvk2SnID4ZVviqsUflhj7BED69w95Rod4VzqD5A+v5gzY?##\n?@@0kRimuMJxJ3/tf4DE96j0uJ23xys53TQSpAts8b+WatNuEQBYjergrhGA3bFV4NGHEJR?##\n?@@7z6MnfGfr4Xu+GhE49E+mn1s2F0Ke0910SJbbCKu4czf1VyB3vvJS0cJnLPkQ0qMSicc?##\n?@@cPoTxsC6YJfzFZb0FWDtdYmJDr4mdPjHSeFDQd3oNzyUrghX+J5wM7yJMRG4Ky31Q35N?##\n?@@DaaxmT2KCgdV6fvaLS8luur44OLzrAPePuYCAmydOEAlEC4pc2ryg/u9PHUZuyAP/dCu?##\n?@@PkxYgx8gE8aMNuNVZAfiF/ScUvOykL5DtYgd0fv0krNEBujxhkiwpyIk4MPSYm8+9fNh?##\n?@@/8e9IzIgHZqANUjsKRbNI+tL2ox57u69RgmIX0Rv6cB97B8MCwKZDTd/PRExfsSo5Mu+?##\n?@@PDsy03I/GxNsQ/YN/0pd4apqlHH0hlxSJOJk/hecIWUYgAPw6l2fBsiA3VXMLC2sZUJL?##\n?@@oZ+6sD+7j6wCMOGE2IFQIoBOmUCGckh2xDNXke4nGYZtPRWdYDCEnvlbsx4P+YXRTPsE?##\n?@@wrswFMr/suKNaXL/n9Owi4BkwOgyrpowxooEX0ugPMDrxJ2cJgj/uqO4QUn3+k2eFJtT?##\n?@@v6H3C0+kAmrO6ja1OeTBfq9E+QUEcU4igSKKDWMFG1ADi0cgQGKtvz2kUOeFevdgYn71?##\n?@@QF1/NAoquDhi9dbTexLsfpczqYWLY0Iv3qu3HXncIXSYXZ/DDC6Kf1IEyHpNplfzXi4d?##\n?@@RYje7tzkkDRsY1PyJ4sYbjw/Q8XMI7To65WZIWWg2v2GQ0Ys65an/fpSkVImf/mJgPLW?##\n?@@hre3XtGbpiD/zaGQOaVW3csuuN6NMGauqib4Z+dKRxhjz1kx62VdjiQMFPmF/4n7IfwY?##\n?@@37RaFyUtTxu6l4/d5xo1SmGZg1v/rVO5YLtTj60cqsG4F+GwiwB1IzAcl4t5y6LEzSOS?##\n?@@6AEGMsA2pMlmXC1LO1hLz52o0z1v3pymK3xVJmvzi4nfWW2d2OXjoc2SSau9YpP5M3us?##\n?@@8U+yTv60GYiV+YcaOwFrRkNjqvedReMKmez3oiwzieDiJOBiWH6g4RuK0oQbopiWt9JD?##\n?@@psoaauLaUaRcsLg+BQWDcIdFo5PVPcq05iBH81yaMSPGrboucnBoTWloOe3FSGb4seRV?##\n?@@NxDTGQG5zELTzZHevTVMxSNr1TMEZasr6Ep3YuI6lfYjZHEf7Z7X4tmEVxthRZLGUWyx?##\n?@@KI+062KjKZFjr7hyNZzxygWtWmJEnUTNwqjVwaqvQedlBMFkHXj/kAE7L5O3Jv5Dbrbz?##\n?@@WTRc1U/VRom2BEMyGtCrLesiejveRc7Ch2Ou+bn3y82uEdrA6qevIrIeoEiFTqTqQL7m?##\n?@@9noRB5V7WVplO10pltQhU5FGbWWj4hHWf8cS+AlUbdqmXcg5kwXLN1DT8G2x0Aam4c7n?##\n?@@7z6MnUUWpnZljHGDElSw/ajWIcCl+h0jAMiRLxBfXXyFvYP1ZLMG1oWRdhXk+4P6rFgA?##\n?@@hKaRrZ2lXXuN0I5JMzDffkL1RQOLXRtTwiE9pZCP+WgJqTZKMKvyPjNYoLE8Afjf0rLE?##\n?@@6QoZixLlt4CiOzvrXGMpKMk7L26eA9gUoMJe4hQ6Zg1Vaa/3h/a6ryVV11szF5mLH73P?##\n?@@bujtFUADORovA/E2Bc95OIG7BUotvULJNd4OCRdxm/GI+KTZYYqHGehXVhO+Gi7Lg5mp?##\n?@@h7/KtrXpMAGcfli5xTtK7nhtp0+jfEfGeTA+BueV1fMmMNvkKN5PyG6yddyinqnLjPeG?##\n?@@nHRb9oT+U+rKGRu5ZlIaMESNVo9CL16jxG0UiJiu9timy4yJE5mv6T+mezt7IoU6iJ46?##\n?@@MdxgB0Zr7bO9TOeIEwYo7GW0OLCYS5dlGPoT0DUeNDSX5QXT9EeShdSIG0Q2EBLjAVw5?##\n?@@itkDwIVG2C7yIKBgEap1QBDf8x413mqf/WmPLeO4YwW1po+C+Z34xOxr3Cq2YGxalQNL?##\n?@@b/EAbvMPqpRc0g5V0QhVxYnFzFcEftFVl4Kz8eWRv01aGYGOh7+tDoHWrNJBzr2AdqDS?##\n?@@NPaZENVuWTLd2Vqi65VC+xCncmVgTm627MWdaHCqLczVgucCkFksRS4MOcq2oMbahUEl?##\n?@@GQ6WvhtKB8EKhP1Lt8wNSrCcSA0lCsx6H+cdOv2EIITLQH6Q74q3BATTUKlC6d6fVDIE?##\n?@@7jV5RM/iH2JxZU+cfKnqNM2Cwni8RPlnor9dA8JoZE2ZYFcOq9CnO4MmFA0FNEf6wKaK?##\n?@@Z6xnq+rqCmOaXmYcDNM2sSkCHpmWfySTy0EeUkkZ4Bn3brJshdVQYWzpyBst6K8iJ4NQ?##\n?@@MNNNroMDY8HhaK1w9Sh0duwHlC94/kDSq/lJaqVnDurB80i+uJHCzrJuROwwzJ3qU64Y?##\n?@@3aM0ZkMyXwaVPSpHLSaPuu0jfDbdeYmv3eWAGUCUX5O9LPg2lBay78Pv1CdM7E87tWH4?##\n?@@KqDbnICalctvcIhO7ffIX/MVPdqGzZ7R9Hy+fzlDDVQDMeXPmjISzc6WPu6cNxX+XJxz?##\n?@@v6H3CznvXvyxOGRR10Xfyo0e1iw6uGdrJpnXO81D0vSEflbww4GihvZwvGHdE40tCgW6?##\n?@@ADe5HQM4XRjl76h8R2YzUQZFikWKTMXQbKE4rhvP6xa4C8qmtmjLpMNT/ShoX2lpz+qi?##\n?@@pcEHEtQ0WYZBQGdeds/6b3OvIUoFjPswDc9lZ/nHCo97YpyJNi9dW8SWxA3rIr16O9na?##\n?@@itkDwIHXqaaX8qBpdpvf741cNd1UTaj/FMGApysKLQDf/+itkvlWPEBUSKfGP40UNL+o?##\n?@@49aneJjGMDTAX6CcGKrUce97t+7+rD1heFSKjP01aMh6sYwkC/CGajMkMtZJAVe/+OQX?##\n?@@ADe5HXmUGELfa6k9vgeJj4qk8bggU+c6iV0g9wfblEgjlhQH6K2HpaPxCIbcghooDAPA?##\n?@@VREQdJgdnfyyhSRzVjWEi/Zhe06D7KrRm9DyT12nY/jbHP9PXZ9krUHM/H4ewfLJg12G?##\n?@@SrM+qL+Fqd06uipaCTgVUTnvIGGXwbl9eTJ21iWrv2hptPQ9ExT+B6qw9pWwBrZ00qBZ?##\n?@@Y4obSQUT+YeSc4Cfp/98LZqhZgA4fd1LfJar7XB8G3W+UkHvlhpT/2zDit3kIckk5iKR?##\n?@@5N+60QDkeR9i8F0Ss+C6PynJC8nfM+F72XHje3/kbROsfovWkUclu8JkSSsG3J1KBX5g?##\n?@@+ZRLETCoCprSAW5/TXyA8twDdYJ4f1ykcSl9OEBRMWCSChZlWNwPtrDM4MxEScBk6kAs?##\n?@@LsIn/knTtXt2Z2gqKFqx8A3nbrcHDU4ZSeD1Tp3I/DUKHesUYbCOKhLy82Hl+Ak0KT1o?##\n?@@J4ahk20+Pkt8n+Q2hUx5d3HvzDfi0eybYJJSlMmgywdld6dHu218vt00YgfpvgMUak2O?##\n?@@GAWDZTJo/3HqWlGT0RzZXG+5uXnPz5Aeb+lnRlNtc2jzen2uJiTBZWbmXzrFfJ2F3Fpo?##\n?@@7Sxl7J8i8Vg9Qo5oTnPIthIMM8HXZwqXK12BNYMtJmlg/ju5ELtVdkvCFbrqi5Y+9RlC?##\n?@@GhapFmyVNAkiXOpapC+DsbLF9+A7n2wPqzp7I4ThpYobUJZpr3gGHXnTlXpSQs891HRb?##\n?@@a8+0DER1rm4qyFjgZb97JtmAJY+EzW7r/9J1u3zZozZXHbv3Cns41c2jBuLghwrB9vMM?##\n?@@ZJIuopRMZ2TihmNvIUuYvgSHcOWFKpvxQEMy91l8hi9cLdbgJtc5Vv6ZrEII67SeMrpk?##\n?@@SaoqUHuTXRwPn/tt/bS2S3SGUcBjJKeBs/VO9jy4f5iCFImwLF1shMCtZevvdUdbnAah?##\n?@@fnIem9Zumm1FCMccpg8apY+ZFVCAGqXp1xAQu+aqpOqzfMtcHGOJlSp+Muve/SPq4UT9?##\n?@@u3+rqqvPuBd1JVMJfVtEMIHvCFBqaitpZ4RAe3Kq+DanThgalwDjzE/OMFQw2irFNKGK?##\n?@@eD6siSePC6+kDSHBujV2AeUJ+rgUiadpMPCFF51fEhu/gVSGqpS6M8vYzv8hT9NZEPWg?##\n?@@FetKXMle7WBsjYGZ3/o2W9lE0eP47vgLwdh3tmWAIK4bYfH7yg3AKJKzanmTQMxjrPSp?##\n?@@tlRL8DOb7wvfLA+FPco3sTbVr77XdIfc/5aqZlBUcBOzHaaAH9li/BPiTL0ZCgrtsWdu?##\n?@@zyspkX4RtinY0MVEKwzjPeXn3L8L+sPYurtY5smDQ0JrmvERWfl27RsbogNO4c92luXJ?##\n?@@9GnrV/w9HEq1eD2WCVPrkKLgo6K5NJervjIqntBlaRRe8sYTxW/iivsX1FJWaL6zQLth?##\n?@@fWkLQw7+vf4dNpbO48fegUGzecq6TKpwG8wwyvAnXwLBx4swjjV2/pToGNwnyOZ6O6N1?##\n?@@di2G2E68x8kReI/ky6Yd7/GC0GJhb08X27CK4Heo9ZUMUYLMZ3BLO2jeHwsdOvRZMkmU?##\n?@@Q3e4PYMKqTRwkZBk4SEvE1EPgxG5NtxnBGvsBZWq0PYgHMJ/31flihbYC3XwQ9DTpz/5?##\n?@@1FaIS8HR1iqvQVSRJybw99d99UGTPTVk3KRev60HeHmjxqhvhh7YflpMV7bNmNoPJ4Nr?##\n?@@MdxgB4/+RF/lmLvDS1FVLaY/FV9rGMuwwEu0B+3JBYchOEmYdH46zC7jLaZCNRsRPszX?##\n?@@xt19dqdsMDtCdN+d1xWFs4RMRcC3XmHTujwp4LPZh3lcCXCREaBDvpZMj3mDXcOD+zgt?##\n?@@R5kEn1sEsGsvylXvoJwweZWGbY9xpLaLx5On8looWqSk+E2yKt8jLflaH2yZiulveLro?##\n?@@xMxXxV0ESiXpaSoHK0s/E+mD07J3ecG+UtCN/6zra6faE7uUeIULqDnfWxfvol2CDMxv?##\n?@@CYRlOJlkZOe1zhuoHMjLlN8DlYoICt7ZAr94orRk/zgQs867/Ly/m6TfDdiImTlFIZJW?##\n?@@mmM1RWEr2PY/tEYXhUpMOl2syG4m86Dyw1uUyMmgKbaAkUNzRert10XTqVV8b6RWM5UC?##\n?@@u3+rqkeTdaJRqtbCSI7JkFpU08kA3elwhm00nv1bPhGYocCR2vryjwjHqI/QIfAEMd15?##\n?@@0DM86SHlxF6useSc7xhe2p83ClVGdi/mpjbQZkl244oe/3jjYwiBs1t4L10s3Su90Ocz?##\n?@@kRWJKvHqaeWYOIQKZsUlt8tlQ3zZcaURC4cdsxiGh8WDkh7mRyUdMe5nPF8xB64OI/V9?##\n?@@di2G2PItlYvSgDpYrXsXETYdlIqZhMYvF+GvXjS/1WfbMUD+eSpp1nKe3EduuayOhEMy?##\n?@@37RHF8No+6QqO9vs4jXHYAJYFKekI/6avltWBcBWAUbxYu2Eiy+22x8f61haVXQAsgyq?##\n?@@--END ENCRYPTION: \"ANALOG DEVICES ADP5054 Encryption\", 2078 lines\n*\n\n.ENDS ADP5054_IC\n"</t>
  </si>
  <si>
    <t>Attributes type=symbol name="resz" selected=0 protected=0 x=13800 y=4440 orient=N180</t>
  </si>
  <si>
    <t>Attributes type=symbol name="nolibADICapESR" selected=0 protected=0 x=14640 y=4200 orient=N0</t>
  </si>
  <si>
    <t>Attributes type=symbol name="gnd" selected=0 protected=0 x=14640 y=4440 orient=N0</t>
  </si>
  <si>
    <t>Attributes type=symbol name="gnd" selected=0 protected=0 x=12840 y=4440 orient=N0</t>
  </si>
  <si>
    <t>Attributes type=symbol name="nolibADICapESR" selected=0 protected=0 x=12840 y=4200 orient=N0</t>
  </si>
  <si>
    <t>Attributes type=symbol name="nolibADIIndDCR" selected=0 protected=0 x=14040 y=4080 orient=N0</t>
  </si>
  <si>
    <t>Attributes type=symbol name="nolibADICapESR" selected=0 protected=0 x=13800 y=4440 orient=N0</t>
  </si>
  <si>
    <t>Attributes type=symbol name="gnd" selected=0 protected=0 x=13800 y=4680 orient=N0</t>
  </si>
  <si>
    <t>Attributes type=symbol name="resz" selected=0 protected=0 x=11640 y=4920 orient=N180</t>
  </si>
  <si>
    <t>Attributes type=symbol name="gnd" selected=0 protected=0 x=11640 y=4920 orient=N0</t>
  </si>
  <si>
    <t>Attributes type=symbol name="resz" selected=0 protected=0 x=12120 y=6120 orient=N180</t>
  </si>
  <si>
    <t>Attributes type=symbol name="gnd" selected=0 protected=0 x=12120 y=6120 orient=N0</t>
  </si>
  <si>
    <t>Attributes type=symbol name="cap" selected=0 protected=0 x=12720 y=5640 orient=N90</t>
  </si>
  <si>
    <t>Cout34</t>
  </si>
  <si>
    <t>Cout33</t>
  </si>
  <si>
    <t>Cout32</t>
  </si>
  <si>
    <t>Cout31</t>
  </si>
  <si>
    <t>100n</t>
  </si>
  <si>
    <t>Cin1.P.Ceff</t>
  </si>
  <si>
    <t>Cin1.P.esr</t>
  </si>
  <si>
    <t>Cin1.P.N</t>
  </si>
  <si>
    <t>Cin1.P.IC</t>
  </si>
  <si>
    <t>Cin1.P.UseIC</t>
  </si>
  <si>
    <t>Cbst1.P.value</t>
  </si>
  <si>
    <t>Cc1.P.value</t>
  </si>
  <si>
    <t xml:space="preserve">SCV: Cf1.P.value + 18p; </t>
  </si>
  <si>
    <t xml:space="preserve">SCV: L2.P.Leff + 1000n; SCV: L2.P.dcr + 52.7m; SCV: L2.P.IC + 600m; SCV: L2.P.UseIC + 1; SCV: Rd1.P.value + 10meg; </t>
  </si>
  <si>
    <t xml:space="preserve">SCV: L2.P.Leff + 0; SCV: L2.P.dcr + 0; SCV: L2.P.IC + 600m; SCV: L2.P.UseIC + 1; SCV: Rd1.P.value + 10meg; </t>
  </si>
  <si>
    <t xml:space="preserve">SCV: L2.P.Leff + 0; SCV: L2.P.dcr + 0; SCV: L2.P.IC + 0; SCV: L2.P.UseIC + 1; SCV: Rd1.P.value + 10meg; </t>
  </si>
  <si>
    <t xml:space="preserve">SCV: L2.P.Leff + 0; SCV: L2.P.dcr + 0; SCV: L2.P.IC + 1000m; SCV: L2.P.UseIC + 1; SCV: Rd1.P.value + 10meg; </t>
  </si>
  <si>
    <t xml:space="preserve">SCV: Rss1.P.Leff + 0; SCV: Rss1.P.dcr + 0; SCV: Rss1.P.IC + 0; SCV: Rss1.P.UseIC + 1; SCV: Rd1.P.value + 10meg; </t>
  </si>
  <si>
    <t xml:space="preserve">SCV: Rss1.P.value + 0; SCV: Rss2.P.value + 10meg; </t>
  </si>
  <si>
    <t>Filter components</t>
  </si>
  <si>
    <t xml:space="preserve">SCV: L2.P.Leff + 0; SCV: L2.P.dcr + 0; SCV: L2.P.IC + 600m; SCV: L2.P.UseIC + 1; </t>
  </si>
  <si>
    <t>FilterInductors (L2)</t>
  </si>
  <si>
    <t>PANASONIC</t>
  </si>
  <si>
    <t>10µF, 10V, 2.7mΩ</t>
  </si>
  <si>
    <t>10µF, 16V, 4.2mΩ</t>
  </si>
  <si>
    <t>10µF, 16V, 2.2mΩ</t>
  </si>
  <si>
    <t>Cout2's for filters</t>
  </si>
  <si>
    <t>10µF, 6.3V, 15mΩ</t>
  </si>
  <si>
    <t>22µF, 6.3V, 2mΩ</t>
  </si>
  <si>
    <t>10µF, 6.3V, 4mΩ</t>
  </si>
  <si>
    <t>47µF, 6.3V, 3.6mΩ</t>
  </si>
  <si>
    <t>100µF, 6.3V, 5.5mΩ</t>
  </si>
  <si>
    <t>22µF, 6.3V, 1.5mΩ</t>
  </si>
  <si>
    <t>100µF, 6.3V, 2.1mΩ</t>
  </si>
  <si>
    <t>47µF, 10V, 7mΩ</t>
  </si>
  <si>
    <t>47µF, 6.3V, 1.5mΩ</t>
  </si>
  <si>
    <t>47µF, 6.3V, 2mΩ</t>
  </si>
  <si>
    <t>100µF, 6.3V, 2mΩ</t>
  </si>
  <si>
    <t>47µF, 6.3V, 3mΩ</t>
  </si>
  <si>
    <t>47µF, 6.3V, 1.4mΩ</t>
  </si>
  <si>
    <t>47µF, 16V, 1.2mΩ</t>
  </si>
  <si>
    <t>22µF, 6.3V, 5mΩ</t>
  </si>
  <si>
    <t>22µF, 6.3V, 3.1mΩ</t>
  </si>
  <si>
    <t>losses</t>
  </si>
  <si>
    <t>22µF, 10V, 1.6mΩ</t>
  </si>
  <si>
    <t>L12 (DCR+core)</t>
  </si>
  <si>
    <t>L14 (DCR+core)</t>
  </si>
  <si>
    <t>68.1k</t>
  </si>
  <si>
    <t>300k</t>
  </si>
  <si>
    <t>SIMetrixFile type=schematic format=1.0 revision=8</t>
  </si>
  <si>
    <t>Attributes format=1.0 revision=8 name="ac_source" description="AC Voltage Source" catalog="Sources" track=1</t>
  </si>
  <si>
    <t>Property name="MODEL" value="V" autopos=1 normal=Left rotated=Left visible=0 font=Default order=-1</t>
  </si>
  <si>
    <t>Property name="SIMULATOR" value="DUAL" autopos=0 x=-240 y=780 align=LeftBase protected=1 visible=0 font=Default order=-1</t>
  </si>
  <si>
    <t>Property name="VALUESCRIPT" value="edit_acsource" autopos=0 x=-240 y=600 align=LeftBase protected=1 visible=0 font=Default order=-1</t>
  </si>
  <si>
    <t>Property name="VALUE" value="AC 1" autopos=1 normal=Right rotated=Top font=Default order=1</t>
  </si>
  <si>
    <t>Property name="REF" value="V?" autopos=1 normal=Right rotated=Bottom font=Default order=2</t>
  </si>
  <si>
    <t>Attributes format=1.0 revision=8 name="ADIDisclaimer" description="ADIDisclaimer" catalog="Graphics" track=1</t>
  </si>
  <si>
    <t>Property name="SIMULATOR" value="DUAL" autopos=1 normal=Left rotated=Left protected=1 visible=0 font=Default displayName=1 order=-1</t>
  </si>
  <si>
    <t>Property name="VALUE" value="Disclaimer:\nThis model is provided \"AS IS\" and all responsibility for the actual design performance and verification is born by the user. \nADI disclaims any liability for damages of any kind resulting from the use of this simulation model.This simulation model is \nthe property of Analog Devices and may not be copied, transferred, or used for other purposes without express written \napproval of Analog Devices Inc." autopos=0 x=0 y=0 align=LeftBase protected=1 font=Default order=-1</t>
  </si>
  <si>
    <t>Attributes format=1.0 revision=8 name="ADP5050_1_2_3_CH1CH2_IC" description="ADP5050_1_2_3_CH1CH2_IC" catalog="Switching Regulators" track=1</t>
  </si>
  <si>
    <t>Property name="ChanConfig" value="CH1/CH2" autopos=0 x=720 y=720 align=CentreBase font=Default order=-1</t>
  </si>
  <si>
    <t>Property name="ENth" value="0.806" autopos=1 normal=Left rotated=Left visible=0 font=Default displayName=1 order=-1</t>
  </si>
  <si>
    <t>Property name="FswTol" value="0" autopos=1 normal=Left rotated=Left visible=0 font=Default displayName=1 order=-1</t>
  </si>
  <si>
    <t>Property name="Gm" value="470u" autopos=1 normal=Left rotated=Left visible=0 font=Default displayName=1 order=-1</t>
  </si>
  <si>
    <t>Property name="IC_NAME" value="ADP5050_1_2_3" autopos=0 x=720 y=600 align=CentreBase font=Default order=-1</t>
  </si>
  <si>
    <t>Property name="Ilimit" value="6.44" autopos=1 normal=Left rotated=Left visible=0 font=Default displayName=1 order=-1</t>
  </si>
  <si>
    <t>Property name="Iss" value="2m" autopos=1 normal=Left rotated=Left visible=0 font=Default displayName=1 order=-1</t>
  </si>
  <si>
    <t>Property name="Kramp" value="500m" autopos=1 normal=Left rotated=Left visible=0 font=Default displayName=1 order=-1</t>
  </si>
  <si>
    <t>Property name="LABELS" value="UVLO Threshold (Rising):LIST:4.0|4.2|4.5,Error Amplifier Gm:LIST:340u|470u|600u,Current Sense Gain:LIST:80m|100m|130m, Vreg Current Limit:LIST:65m|100m|135m,Rdson H::0,Rdson L::0,SW Current Limit:LIST:2.63|6.44|4.4,Tminon:LIST:117n|145n,Oscillator Tolerance (%):LIST:-11|0|11,Enable Threshold:LIST:0.72|0.806|1.28,SS Time:LIST:2m|4m|8m" autopos=1 normal=Left rotated=Left visible=0 font=Default displayName=1 order=-1</t>
  </si>
  <si>
    <t>Property name="Model" value="X" autopos=1 normal=Left rotated=Left visible=0 font=Default order=-1</t>
  </si>
  <si>
    <t>Property name="ModelRev" value="2.3" autopos=1 normal=Left rotated=Left visible=0 font=Default displayName=1 order=-1</t>
  </si>
  <si>
    <t>Property name="ModuleName" value="ADP5050_1_2_3_IC" autopos=1 normal=Right rotated=Right visible=0 font=Default order=-1</t>
  </si>
  <si>
    <t>Property name="PARAMETERS" value="UVLOth=4.2 Gm=470u Ri=100m VregIlim=100m RdsH=100m RdsL=11.6m Ilimit=6.44 Tminon=117n FswTol=0 ENth=0.806 Iss=2m" autopos=1 normal=Left rotated=Left visible=0 font=Default order=-1</t>
  </si>
  <si>
    <t>Property name="PLACE_MENU_HIERARCHY" value="Switching Regulators|ADP5050/1/2/3 CH1/2" autopos=1 normal=Left rotated=Left protected=1 visible=0 font=Default displayName=1 order=-1</t>
  </si>
  <si>
    <t>Property name="RdsH" value="100m" autopos=1 normal=Left rotated=Left visible=0 font=Default displayName=1 order=-1</t>
  </si>
  <si>
    <t>Property name="RdsL" value="11.6m" autopos=1 normal=Left rotated=Left visible=0 font=Default displayName=1 order=-1</t>
  </si>
  <si>
    <t>Property name="Ref" value="U?" autopos=0 x=118 y=-3 align=LeftTop font=Default order=-1</t>
  </si>
  <si>
    <t>Property name="Ri" value="100m" autopos=1 normal=Left rotated=Left visible=0 font=Default displayName=1 order=-1</t>
  </si>
  <si>
    <t>Property name="SIMPLIS_TEMPLATE" value="&lt;ref&gt; &lt;nodelist&gt; &lt;value&gt; vars: UVLOth=%UVLOth% Gm=%Gm% Ri=%Ri% VregIlim=%VregIlim% RdsH=%RdsH% RdsL=%RdsL% Ilimit=%Ilimit% Tminon=%Tminon% FswTol=%FswTol% ENth=%ENth% Iss=%Iss% Kramp=%Kramp% Vskipth=%Vskipth% VnegIlim=%VnegIlim% Kramp=%Kramp% Vovp=%Vovp% Voffset1=%Voffset1% Voffset2=%Voffset2%" autopos=1 normal=Left rotated=Left protected=1 visible=0 font=Default order=-1</t>
  </si>
  <si>
    <t>Property name="SIMULATOR" value="Simplis" autopos=1 normal=Left rotated=Left protected=1 visible=0 font=Default order=-1</t>
  </si>
  <si>
    <t>Property name="SymbolRev" value="2.3" autopos=1 normal=Left rotated=Left visible=0 font=Default displayName=1 order=-1</t>
  </si>
  <si>
    <t>Property name="TminOn" value="117n" autopos=1 normal=Left rotated=Left visible=0 font=Default displayName=1 order=-1</t>
  </si>
  <si>
    <t>Property name="txt1" value="ICstatus" autopos=0 x=720 y=1222 align=CentreBase font=Default order=-1</t>
  </si>
  <si>
    <t>Property name="UVLOth" value="4.2" autopos=1 normal=Left rotated=Left visible=0 font=Default displayName=1 order=-1</t>
  </si>
  <si>
    <t>Property name="value" value="ADP5050_1_2_3_IC" autopos=1 normal=Left rotated=Left visible=0 font=Default displayName=1 order=-1</t>
  </si>
  <si>
    <t>Property name="VALUESCRIPT" value="edit_parameterised_multi_prop_device" autopos=1 normal=Left rotated=Left visible=0 font=Default order=-1</t>
  </si>
  <si>
    <t>Property name="VnegIlim" value="2.06" autopos=1 normal=Left rotated=Left visible=0 font=Default displayName=1 order=-1</t>
  </si>
  <si>
    <t>Property name="Voffset1" value="1.15" autopos=1 normal=Left rotated=Left visible=0 font=Default displayName=1 order=-1</t>
  </si>
  <si>
    <t>Property name="Voffset2" value="0" autopos=1 normal=Left rotated=Left visible=0 font=Default displayName=1 order=-1</t>
  </si>
  <si>
    <t>Property name="Vovp" value="0.992" autopos=1 normal=Left rotated=Left visible=0 font=Default displayName=1 order=-1</t>
  </si>
  <si>
    <t>Property name="VregIlim" value="100m" autopos=1 normal=Left rotated=Left visible=0 font=Default displayName=1 order=-1</t>
  </si>
  <si>
    <t>Property name="Vskipth" value="1.23" autopos=1 normal=Left rotated=Left visible=0 font=Default displayName=1 order=-1</t>
  </si>
  <si>
    <t>Attributes format=1.0 revision=8 name="ADP505xIC_Info" description="ADP505xIC_Info" catalog="Graphics;IC_Info" track=1</t>
  </si>
  <si>
    <t>Property name="SIMULATOR" value="SIMPLIS" autopos=1 normal=Left rotated=Left protected=1 visible=0 font=Default displayName=1 order=-1</t>
  </si>
  <si>
    <t>Property name="VALUE" value="ADP505x models most part features are implemented. Notes:\n--NOT included: Parallel/interleaved operation, Sync Out, phase shift, DVS, Latch off and other I2C setting feature.\n--No temperature dependence on anything\n--Must run at least100 cycles before POP begins if sync'ing to ext clk\n--All current limits, UVP and OVP disabled during POP\n--If design hits neg Ilimit, exiting POP causes operating point shift appearing as a transient at t=0. See datasheet for details on negative current limit.\n\nDouble-clicking IC symbol will allow setting IC operating parameters to min/typ/max limits from datasheet. \nRdson of H &amp; L fets should be set according to IC temperature--see datasheet for Rdson vs. T curves\n\nIC Status pins provide valuable information on fault conditions:\n--Run-H during normal operation, L if fault occurs, UVLO or EN thresholds not met. Other status signals indicate specific fault if L.\n--SYNC_MODE set to low to pulse skip mode active. \n--UVP-undervoltage protection active if H. See datasheet.\n--OVP-overvoltage protection active if H. See datasheet.\n--ILimit-H if Current Limit event occurs. See datasheet." autopos=0 x=0 y=0 align=LeftTop protected=1 font=Default order=-1</t>
  </si>
  <si>
    <t>Attributes format=1.0 revision=8 name="Bode_Probe2" description="Probe - Bode plot (combined gain and phase) w/ Measurements" catalog="Connections;Probes" track=1</t>
  </si>
  <si>
    <t>Property name="CLASS" value="PROBE" autopos=0 x=0 y=1078 align=LeftBase protected=1 visible=0 font=Default order=-1</t>
  </si>
  <si>
    <t>Property name="CURVE_LOCATION" value="1" autopos=1 normal=Top rotated=Left visible=0 font=Default order=-1</t>
  </si>
  <si>
    <t>Property name="GAIN_AXIS_LABEL" value="" autopos=1 normal=Top rotated=Left visible=0 font=Default order=-1</t>
  </si>
  <si>
    <t>Property name="GAIN_COLOR" value="-1" autopos=1 normal=Top rotated=Left visible=0 font=Default order=-1</t>
  </si>
  <si>
    <t>Property name="GAIN_GRID" value="20" autopos=1 normal=Top rotated=Left visible=0 font=Default order=-1</t>
  </si>
  <si>
    <t>Property name="GAIN_LABEL" value="Gain" autopos=1 normal=Top rotated=Left visible=0 font=Default order=-1</t>
  </si>
  <si>
    <t>Property name="GAIN_LIMIT_MAX" value="40" autopos=1 normal=Top rotated=Left visible=0 font=Default order=-1</t>
  </si>
  <si>
    <t>Property name="GAIN_LIMIT_MIN" value="-40" autopos=1 normal=Top rotated=Left visible=0 font=Default order=-1</t>
  </si>
  <si>
    <t>Property name="GAIN_USE_AUTO_GRID" value="0" autopos=1 normal=Top rotated=Left visible=0 font=Default order=-1</t>
  </si>
  <si>
    <t>Property name="GAIN_USE_AUTO_LIMITS" value="1" autopos=1 normal=Top rotated=Left visible=0 font=Default order=-1</t>
  </si>
  <si>
    <t>Property name="GAIN_VERTICAL" value="0" autopos=1 normal=Top rotated=Left visible=0 font=Default order=-1</t>
  </si>
  <si>
    <t>Property name="GRAPH_NAME" value="" autopos=1 normal=Top rotated=Left visible=0 font=Default order=-1</t>
  </si>
  <si>
    <t>Property name="PARAMS_MENU" value="Edit/Add Measurement..." autopos=0 x=240 y=840 align=LeftTop protected=1 visible=0 font=Default order=-1</t>
  </si>
  <si>
    <t>Property name="PARAMSSCRIPT" value="edit_probe_measure 'bode'" autopos=0 x=-504 y=276 align=LeftTop protected=1 visible=0 font=Default order=-1</t>
  </si>
  <si>
    <t>Property name="PERSISTENCE" value="-1" autopos=1 normal=Top rotated=Left visible=0 font=Default order=-1</t>
  </si>
  <si>
    <t>Property name="PHASE_AXIS_LABEL" value="" autopos=1 normal=Top rotated=Left visible=0 font=Default order=-1</t>
  </si>
  <si>
    <t>Property name="PHASE_COLOR" value="-1" autopos=1 normal=Top rotated=Left visible=0 font=Default order=-1</t>
  </si>
  <si>
    <t>Property name="PHASE_GRID" value="45" autopos=1 normal=Top rotated=Left visible=0 font=Default order=-1</t>
  </si>
  <si>
    <t>Property name="PHASE_LABEL" value="Phase" autopos=1 normal=Top rotated=Left visible=0 font=Default order=-1</t>
  </si>
  <si>
    <t>Property name="PHASE_LIMIT_MAX" value="180" autopos=1 normal=Top rotated=Left visible=0 font=Default order=-1</t>
  </si>
  <si>
    <t>Property name="PHASE_LIMIT_MIN" value="-180" autopos=1 normal=Top rotated=Left visible=0 font=Default order=-1</t>
  </si>
  <si>
    <t>Property name="PHASE_USE_AUTO_GRID" value="0" autopos=1 normal=Top rotated=Left visible=0 font=Default order=-1</t>
  </si>
  <si>
    <t>Property name="PHASE_USE_AUTO_LIMITS" value="1" autopos=1 normal=Top rotated=Left visible=0 font=Default order=-1</t>
  </si>
  <si>
    <t>Property name="PHASE_VERTICAL" value="0" autopos=1 normal=Top rotated=Left visible=0 font=Default order=-1</t>
  </si>
  <si>
    <t>Property name="PLOT_GAIN" value="1" autopos=1 normal=Top rotated=Left visible=0 font=Default order=-1</t>
  </si>
  <si>
    <t>Property name="PLOT_PHASE" value="1" autopos=1 normal=Top rotated=Left visible=0 font=Default order=-1</t>
  </si>
  <si>
    <t>Property name="ProbeType" value="Bode" autopos=0 x=0 y=1198 align=LeftBase protected=1 visible=0 font=Default order=-1</t>
  </si>
  <si>
    <t>Property name="REF" value="Probe?" autopos=1 normal=Top rotated=Right visible=0 font=Default order=-1</t>
  </si>
  <si>
    <t>Property name="SIMPLIS_TEMPLATE" value=".PRINT V(&lt;probe[1]&gt;);.PRINT V(&lt;probe[2]&gt;);.GRAPH \"&lt;if:{'%GAIN_VERTICAL%'=='0'}:db:mag&gt;(:&lt;probe[1]&gt;/:&lt;probe[2]&gt;)\" Curvelabel=\"%GAIN_LABEL%\" nowarn=true yunit=\"&lt;if:{'%GAIN_VERTICAL%'=='0'}:dB:V/V&gt;\" complete=True analysis=\"&lt;if:{'%PLOT_GAIN%'=='1'}:ac:none&gt;\" ylog=lin xlog=auto &lt;if:{'%GAIN_USE_AUTO_LIMITS%'=='0'}:ymax=%GAIN_LIMIT_MAX% ymin=%GAIN_LIMIT_MIN%&gt; &lt;if:{'%GAIN_USE_AUTO_GRID%'=='0'}:ydelta=%GAIN_GRID%&gt; persistence=%PERSISTENCE% &lt;if:{'%GAIN_COLOR%'=='-1'&amp;&amp;'%PHASE_COLOR%'=='-1'}:colourname=%REF%_bode_color&gt; &lt;if:{'%GAIN_COLOR%'!='-1'}:colour=%GAIN_COLOR%&gt; &lt;ifd:GRAPH_NAME:graphname=\"%GRAPH_NAME%\"&gt; &lt;if:{'%PLOT_GAIN%'=='1'&amp;&amp;'%PLOT_PHASE%'=='1'&amp;&amp;'%VERTICAL_ORDER%'=='1'&amp;&amp;'%CURVE_LOCATION%'=='1'}:axistype=grid&gt; axisname=bodemag &lt;ifd:GAIN_AXIS_LABEL:ylabel=\"%GAIN_AXIS_LABEL%\"&gt; &lt;ifd:MEASURE_SPEC_GAIN:userid=%REF%$GAIN.&lt;block&gt; MeasureSpec=\"%MEASURE_SPEC_GAIN%\";.post_process probe_measure %REF%$GAIN.&lt;block&gt; %MEASURE_SPEC_GAIN%&gt;;.GRAPH \"ph(&lt;if:{'%PHASE_VERTICAL%'=='1'}:-&gt;:&lt;probe[1]&gt;/:&lt;probe[2]&gt;)\" Curvelabel=\"%PHASE_LABEL%\" nowarn=true yunit=\"degrees\" complete=True analysis=&lt;if:{'%PLOT_PHASE%'=='1'}:\"ac\":\"none\"&gt; ylog=lin xlog=auto &lt;if:{'%PHASE_USE_AUTO_LIMITS%'=='0'}:ymax=%PHASE_LIMIT_MAX% ymin=%PHASE_LIMIT_MIN%&gt; &lt;if:{'%PHASE_USE_AUTO_GRID%'=='0'}:ydelta=%PHASE_GRID%&gt; persistence=%PERSISTENCE% &lt;if:{'%GAIN_COLOR%'=='-1'&amp;&amp;'%PHASE_COLOR%'=='-1'}:colourname=%REF%_bode_color&gt; &lt;if:{'%PHASE_COLOR%'!='-1'}:colour=%PHASE_COLOR%&gt; &lt;ifd:GRAPH_NAME:graphname=\"%GRAPH_NAME%\"&gt; &lt;if:{'%PLOT_GAIN%'=='1'&amp;&amp;'%PLOT_PHASE%'=='1'&amp;&amp;'%VERTICAL_ORDER%'=='0'&amp;&amp;'%CURVE_LOCATION%'=='1'}:axistype=grid&gt; axisname=bodephase &lt;ifd:PHASE_AXIS_LABEL:ylabel=\"%PHASE_AXIS_LABEL%\"&gt; &lt;ifd:MEASURE_SPEC_PHASE:userid=%REF%$PHASE.&lt;block&gt; MeasureSpec=\"%MEASURE_SPEC_PHASE%\";.post_process probe_measure %REF%$PHASE.&lt;block&gt; %MEASURE_SPEC_PHASE%&gt;" autopos=0 x=0 y=600 align=LeftBase protected=1 visible=0 font=Default order=-1</t>
  </si>
  <si>
    <t>Property name="SIMULATOR" value="DUAL" autopos=0 x=0 y=958 align=LeftBase protected=1 visible=0 font=Default order=-1</t>
  </si>
  <si>
    <t>Property name="TEMPLATE" value=".KEEP &lt;node[1]&gt; &lt;node[2]&gt;;.GRAPH \"&lt;if:{'%GAIN_VERTICAL%'=='0'}:db:mag&gt;(:&lt;node[1]&gt;/:&lt;node[2]&gt;)\" Curvelabel=\"%GAIN_LABEL%\" nowarn=true yunit=\"&lt;if:{'%GAIN_VERTICAL%'=='0'}:dB:V/V&gt;\" complete=True analysis=\"&lt;if:{'%PLOT_GAIN%'=='1'}:ac:none&gt;\" ylog=lin xlog=auto &lt;if:{'%GAIN_USE_AUTO_LIMITS%'=='0'}:ymax=%GAIN_LIMIT_MAX% ymin=%GAIN_LIMIT_MIN%&gt; &lt;if:{'%GAIN_USE_AUTO_GRID%'=='0'}:ydelta=%GAIN_GRID%&gt; persistence=%PERSISTENCE% &lt;if:{'%GAIN_COLOR%'=='-1'&amp;&amp;'%PHASE_COLOR%'=='-1'}:colourname=%REF%_bode_color&gt; &lt;if:{'%GAIN_COLOR%'!='-1'}:colour=%GAIN_COLOR%&gt; &lt;ifd:GRAPH_NAME:graphname=\"%GRAPH_NAME%\"&gt; &lt;if:{'%PLOT_GAIN%'=='1'&amp;&amp;'%PLOT_PHASE%'=='1'&amp;&amp;'%VERTICAL_ORDER%'=='1'&amp;&amp;'%CURVE_LOCATION%'=='1'}:axistype=grid&gt;  axisname=bodemag  &lt;ifd:GAIN_AXIS_LABEL:ylabel=\"%GAIN_AXIS_LABEL%\"&gt; &lt;ifd:MEASURE_SPEC_GAIN:userid=%REF%$GAIN.&lt;block&gt; MeasureSpec=\"%MEASURE_SPEC_GAIN%\";.post_process probe_measure %REF%$GAIN.&lt;block&gt; %MEASURE_SPEC_GAIN%&gt;;.GRAPH \"ph(&lt;if:{'%PHASE_VERTICAL%'=='1'}:-&gt;:&lt;node[1]&gt;/:&lt;node[2]&gt;)\" Curvelabel=\"%PHASE_LABEL%\" nowarn=true yunit=\"degrees\" complete=True analysis=&lt;if:{'%PLOT_PHASE%'=='1'}:\"ac\":\"none\"&gt; ylog=lin xlog=auto &lt;if:{'%PHASE_USE_AUTO_LIMITS%'=='0'}:ymax=%PHASE_LIMIT_MAX% ymin=%PHASE_LIMIT_MIN%&gt; &lt;if:{'%PHASE_USE_AUTO_GRID%'=='0'}:ydelta=%PHASE_GRID%&gt; persistence=%PERSISTENCE% &lt;if:{'%GAIN_COLOR%'=='-1'&amp;&amp;'%PHASE_COLOR%'=='-1'}:colourname=%REF%_bode_color&gt; &lt;if:{'%PHASE_COLOR%'!='-1'}:colour=%PHASE_COLOR%&gt; &lt;ifd:GRAPH_NAME:graphname=\"%GRAPH_NAME%\"&gt; &lt;if:{'%PLOT_GAIN%'=='1'&amp;&amp;'%PLOT_PHASE%'=='1'&amp;&amp;'%VERTICAL_ORDER%'=='0'&amp;&amp;'%CURVE_LOCATION%'=='1'}:axistype=grid&gt;  axisname=bodephase &lt;ifd:PHASE_AXIS_LABEL:ylabel=\"%PHASE_AXIS_LABEL%\"&gt; &lt;ifd:MEASURE_SPEC_PHASE:userid=%REF%$PHASE.&lt;block&gt; MeasureSpec=\"%MEASURE_SPEC_PHASE%\";.post_process probe_measure %REF%$PHASE.&lt;block&gt; %MEASURE_SPEC_PHASE%&gt;" autopos=0 x=0 y=720 align=LeftBase protected=1 visible=0 font=Default order=-1</t>
  </si>
  <si>
    <t>Property name="TEXT" value="=OUT/IN" autopos=0 x=478 y=188 align=CentreBase protected=1 linear=1 font=Annotation overrideStyle="LegacyFontAnnotation" order=-1</t>
  </si>
  <si>
    <t>Property name="VALUESCRIPT" value="edit_bode_plot_probe2" autopos=0 x=0 y=838 align=LeftBase protected=1 visible=0 font=Default order=-1</t>
  </si>
  <si>
    <t>Property name="VERTICAL_ORDER" value="0" autopos=1 normal=Top rotated=Left visible=0 font=Default order=-1</t>
  </si>
  <si>
    <t>Attributes format=1.0 revision=8 name="cap" description="Capacitor" catalog="Passives" track=1</t>
  </si>
  <si>
    <t>FilledPoly x="0,-71,-71,71,71,0" y="72,72,95,95,72,72"</t>
  </si>
  <si>
    <t>FilledPoly x="0,71,71,-71,-71,0" y="167,167,144,144,167,167"</t>
  </si>
  <si>
    <t>Segment x1=0 y1=72 x2=0 y2=0</t>
  </si>
  <si>
    <t>Segment x1=-72 y1=72 x2=72 y2=72</t>
  </si>
  <si>
    <t>Segment x1=-72 y1=72 x2=-72 y2=96</t>
  </si>
  <si>
    <t>Segment x1=72 y1=96 x2=72 y2=72</t>
  </si>
  <si>
    <t>Segment x1=-72 y1=96 x2=72 y2=96</t>
  </si>
  <si>
    <t>Segment x1=-72 y1=144 x2=72 y2=144</t>
  </si>
  <si>
    <t>Segment x1=-72 y1=168 x2=-72 y2=144</t>
  </si>
  <si>
    <t>Segment x1=72 y1=144 x2=72 y2=168</t>
  </si>
  <si>
    <t>Segment x1=-72 y1=168 x2=72 y2=168</t>
  </si>
  <si>
    <t>Segment x1=0 y1=168 x2=0 y2=240</t>
  </si>
  <si>
    <t>Property name="DECSCRIPT" value="inc_dec_passive 1" autopos=1 normal=Left rotated=Left protected=1 visible=0 font=Default order=-1</t>
  </si>
  <si>
    <t>Property name="ICANAL" value="0;1;0;0;" autopos=0 x=0 y=660 align=LeftTop visible=0 font=Default order=-1</t>
  </si>
  <si>
    <t>Property name="INCSCRIPT" value="inc_dec_passive 0" autopos=1 normal=Left rotated=Left protected=1 visible=0 font=Default order=-1</t>
  </si>
  <si>
    <t>Property name="INIT_SCRIPT" value="ic_reactive" autopos=0 x=0 y=840 align=LeftBase visible=0 font=Default order=-1</t>
  </si>
  <si>
    <t>Property name="MODEL" value="C" autopos=1 normal=Left rotated=Left visible=0 font=Default order=-1</t>
  </si>
  <si>
    <t>Property name="PARAMSSCRIPT" value="params_capacitor" autopos=0 x=0 y=900 align=LeftTop protected=1 visible=0 font=Default order=-1</t>
  </si>
  <si>
    <t>Property name="plus" value=" +" autopos=0 x=-60 y=60 align=CentreBase visible=0 linear=1 font=User2 overrideStyle="PropertySmall" order=-1</t>
  </si>
  <si>
    <t>Property name="REF" value="C?" autopos=1 normal=Right rotated=Bottom font=Default order=-1</t>
  </si>
  <si>
    <t>Property name="SIMPLIS_TEMPLATE" value="&lt;ref&gt; &lt;nodelist&gt; %VALUE%" autopos=0 x=0 y=480 align=LeftBase visible=0 font=Default order=-1</t>
  </si>
  <si>
    <t>Property name="SIMULATOR" value="DUAL" autopos=1 normal=Left rotated=Left protected=1 visible=0 font=Default order=-1</t>
  </si>
  <si>
    <t>Property name="TEMPLATE" value="&lt;ref&gt; &lt;nodelist&gt; &lt;value&gt; &lt;paramsvalue&gt; %FORM%" autopos=0 x=0 y=360 align=LeftBase protected=1 visible=0 font=Default order=-1</t>
  </si>
  <si>
    <t>Property name="VALUE" value="1n" autopos=1 normal=Right rotated=Top font=Default order=-1</t>
  </si>
  <si>
    <t>Property name="VALUESCRIPT" value="edit_reactive" autopos=0 x=0 y=600 align=LeftBase protected=1 visible=0 font=Default order=-1</t>
  </si>
  <si>
    <t>Attributes format=1.0 revision=8 name="gnd" description="Ground" catalog="Connections;Terminals" track=1</t>
  </si>
  <si>
    <t>Property name="netname" value="" autopos=1 normal=Left rotated=Left visible=0 font=Default order=-1</t>
  </si>
  <si>
    <t>Property name="VALUE" value="0" autopos=1 normal=Left rotated=Left protected=1 visible=0 font=Default order=-1</t>
  </si>
  <si>
    <t>Attributes format=1.0 revision=8 name="InlineCurrentProbe" description="Inline Current Probe" catalog="Connections;Probes" track=1</t>
  </si>
  <si>
    <t>Segment x1=0 y1=0 x2=48 y2=48</t>
  </si>
  <si>
    <t>Segment x1=192 y1=48 x2=240 y2=0</t>
  </si>
  <si>
    <t>Segment x1=120 y1=24 x2=168 y2=48</t>
  </si>
  <si>
    <t>Segment x1=48 y1=48 x2=192 y2=48</t>
  </si>
  <si>
    <t>Segment x1=168 y1=48 x2=120 y2=72</t>
  </si>
  <si>
    <t>Pin name="N" order=2 x=240 y=0 visible=0</t>
  </si>
  <si>
    <t>Property name="CLASS" value="PROBE" autopos=0 x=0 y=840 align=LeftBase protected=1 visible=0 font=Default order=-1</t>
  </si>
  <si>
    <t>Property name="LABEL" value="" autopos=1 normal=Top rotated=Right font=Default order=-1</t>
  </si>
  <si>
    <t>Property name="PARAMS_MENU" value="Edit/Add Measurement..." autopos=0 x=0 y=660 align=LeftTop protected=1 visible=0 font=Default order=-1</t>
  </si>
  <si>
    <t>Property name="PARAMSSCRIPT" value="edit_probe_measure" autopos=0 x=0 y=720 align=LeftTop protected=1 visible=0 font=Default order=-1</t>
  </si>
  <si>
    <t>Property name="PROBE_DISABLED" value="false" autopos=0 x=0 y=864 align=LeftTop visible=0 font=Default order=-1</t>
  </si>
  <si>
    <t>Property name="ProbeType" value="I" autopos=1 normal=Left rotated=Left protected=1 visible=0 font=Default order=-1</t>
  </si>
  <si>
    <t>Property name="REF" value="IPROBE?" autopos=1 normal=Top rotated=Right visible=0 font=Default order=-1</t>
  </si>
  <si>
    <t>Property name="SIMPLIS_TEMPLATE" value="V&lt;sep&gt;%REF% &lt;NODELIST&gt; 0.0;.PRINT I(V&lt;sep&gt;%REF%);.GRAPH %REF%#P %VALUE% &lt;ifd:PROBE_DISABLED:disabled=%PROBE_DISABLED%&gt; &lt;ifd:MEASURE_SPEC:userid=%REF%.&lt;block&gt; MeasureSpec=\"%MEASURE_SPEC%\";.post_process probe_measure %REF%.&lt;block&gt; %MEASURE_SPEC%&gt;" autopos=0 x=0 y=240 align=LeftBase protected=1 visible=0 font=Default order=-1</t>
  </si>
  <si>
    <t>Property name="TEMPLATE" value="V&lt;sep&gt;%REF% &lt;NODELIST&gt; 0.0 ;.GRAPH %REF%#p %VALUE% &lt;ifd:PROBE_DISABLED:disabled=%PROBE_DISABLED%&gt; &lt;ifd:MEASURE_SPEC:userid=%REF%.&lt;block&gt; MeasureSpec=\"%MEASURE_SPEC%\";.post_process probe_measure %REF%.&lt;block&gt; %MEASURE_SPEC%&gt;" autopos=0 x=0 y=360 align=LeftBase protected=1 visible=0 font=Default order=-1</t>
  </si>
  <si>
    <t>Property name="VALUE" value="" autopos=0 x=0 y=600 align=LeftBase visible=0 font=Default order=-1</t>
  </si>
  <si>
    <t>Property name="VALUESCRIPT" value="edit_probe" autopos=0 x=0 y=480 align=LeftBase protected=1 visible=0 font=Default order=-1</t>
  </si>
  <si>
    <t>Attributes format=1.0 revision=8 name="jumper_1_1_0" description="jumper_1_1_0" catalog="Connections;Jumpers"</t>
  </si>
  <si>
    <t>Property name="CLASS" value="JUMPER" autopos=1 normal=Left rotated=Left protected=1 visible=0 font=Default order=-1</t>
  </si>
  <si>
    <t>Property name="NPOLES" value="1" autopos=1 normal=Left rotated=Left protected=1 visible=0 font=Default order=-1</t>
  </si>
  <si>
    <t>Property name="NPOSITIONS" value="1" autopos=1 normal=Left rotated=Left protected=1 visible=0 font=Default order=-1</t>
  </si>
  <si>
    <t>Property name="POSITION" value="0" autopos=1 normal=Left rotated=Left protected=1 visible=0 font=Default order=-1</t>
  </si>
  <si>
    <t>Property name="SIMPLIS_TEMPLATE" value="" autopos=1 normal=Left rotated=Left protected=1 visible=0 font=Default order=-1</t>
  </si>
  <si>
    <t>Property name="TEMPLATE" value="" autopos=1 normal=Left rotated=Left protected=1 visible=0 font=Default order=-1</t>
  </si>
  <si>
    <t>Property name="VALUESCRIPT" value="edit_jumper" autopos=1 normal=Left rotated=Left protected=1 visible=0 font=Default order=-1</t>
  </si>
  <si>
    <t>Property name="REF" value="J?" autopos=1 normal=Bottom rotated=Left font=Default order=1</t>
  </si>
  <si>
    <t>Attributes format=1.0 revision=8 name="jumper_1_2_1" description="jumper_1_2_1" catalog="Connections;Jumpers"</t>
  </si>
  <si>
    <t>Property name="NPOSITIONS" value="2" autopos=1 normal=Left rotated=Left protected=1 visible=0 font=Default order=-1</t>
  </si>
  <si>
    <t>Property name="POSITION" value="1" autopos=1 normal=Left rotated=Left protected=1 visible=0 font=Default order=-1</t>
  </si>
  <si>
    <t>Property name="POSITIONLABEL1" value="1" autopos=0 x=-120 y=-96 align=CentreBase font=Default order=-1</t>
  </si>
  <si>
    <t>Property name="POSITIONLABEL2" value="2" autopos=0 x=120 y=-96 align=CentreBase font=Default order=-1</t>
  </si>
  <si>
    <t>Property name="SIMPLIS_TEMPLATE" value="V&lt;sep&gt;%REF%_pole_1 &lt;NODE[1]&gt; &lt;NODE[2]&gt; 0.0" autopos=1 normal=Left rotated=Left protected=1 visible=0 font=Default order=-1</t>
  </si>
  <si>
    <t>Property name="TEMPLATE" value="V&lt;sep&gt;%REF%_pole_1 &lt;NODE[1]&gt; &lt;NODE[2]&gt; 0.0" autopos=1 normal=Left rotated=Left protected=1 visible=0 font=Default order=-1</t>
  </si>
  <si>
    <t>Attributes format=1.0 revision=8 name="jumper_1_2_2" description="jumper_1_2_2" catalog="Connections;Jumpers"</t>
  </si>
  <si>
    <t>Property name="POSITION" value="2" autopos=1 normal=Left rotated=Left protected=1 visible=0 font=Default order=-1</t>
  </si>
  <si>
    <t>Property name="SIMPLIS_TEMPLATE" value="V&lt;sep&gt;%REF%_pole_1 &lt;NODE[1]&gt; &lt;NODE[3]&gt; 0.0" autopos=1 normal=Left rotated=Left protected=1 visible=0 font=Default order=-1</t>
  </si>
  <si>
    <t>Property name="TEMPLATE" value="V&lt;sep&gt;%REF%_pole_1 &lt;NODE[1]&gt; &lt;NODE[3]&gt; 0.0" autopos=1 normal=Left rotated=Left protected=1 visible=0 font=Default order=-1</t>
  </si>
  <si>
    <t>Attributes format=1.0 revision=8 name="nolibADICapESR" description="Capacitor w/ ESR" catalog="Passives" track=1</t>
  </si>
  <si>
    <t>Property name="Ceff" value="1u" autopos=0 x=108 y=120 align=LeftBase font=Default order=-1</t>
  </si>
  <si>
    <t>Property name="esr" value="3m" autopos=0 x=120 y=216 align=LeftBase font=Default displayName=1 order=-1</t>
  </si>
  <si>
    <t>Property name="IC" value="0" autopos=1 normal=Left rotated=Left visible=0 font=Default displayName=1 order=-1</t>
  </si>
  <si>
    <t>Property name="LABELS" value="Effective Capacitance,Equiv. Series Resistance::0,Quantity (in parallel):INT:1|10,Initial Condition,Use Initial Condition:BOOL" autopos=1 normal=Left rotated=Left protected=1 visible=0 font=Default displayName=1 order=-1</t>
  </si>
  <si>
    <t>Property name="MODEL" value="X" autopos=1 normal=Left rotated=Left protected=1 visible=0 font=Default displayName=1 order=-1</t>
  </si>
  <si>
    <t>Property name="ModelRev" value="1.0 - 2014-05-20 - Initial Release\n1.1 - 2014-06-30 - Added NODE_MAP statements to subcircuit" autopos=1 normal=Left rotated=Left protected=1 visible=0 font=Default displayName=1 order=-1</t>
  </si>
  <si>
    <t>Property name="N" value="1" autopos=0 x=120 y=312 align=LeftBase font=Default displayName=1 order=-1</t>
  </si>
  <si>
    <t>Property name="PARAMETERS" value="Ceff=1u esr=3m  N=1 IC=0 UseIC=0" autopos=1 normal=Left rotated=Left protected=1 visible=0 font=Default displayName=1 order=-1</t>
  </si>
  <si>
    <t>Property name="Ref" value="C?" autopos=0 x=108 y=36 align=LeftBase font=Default order=-1</t>
  </si>
  <si>
    <t>Property name="SIMPLIS_TEMPLATE" value="&lt;ref&gt; &lt;nodelist&gt; ADICapEsr&lt;sep&gt;&lt;ref&gt; vars: Ceff=%Ceff% esr=%esr% N=%N% IC=%IC% UseIC=%UseIC%\n.subckt ADICapEsr&lt;sep&gt;&lt;ref&gt; 1 2\n.NODE_MAP P 1\n.NODE_MAP N 2\n.if {%UseIC%}\nC1 1 3 {%Ceff%*%N%} IC={%IC%}\n.else\nC1 1 3 {%Ceff%*%N%}\n.endif\nR1 3 2 {%esr%/%N%}\n.ends ADICapEsr&lt;sep&gt;&lt;ref&gt;\n\n" autopos=1 normal=Left rotated=Left protected=1 visible=0 font=Default displayName=1 order=-1</t>
  </si>
  <si>
    <t>Property name="SIMULATOR" value="Simplis" autopos=1 normal=Left rotated=Left protected=1 visible=0 font=Default displayName=1 order=-1</t>
  </si>
  <si>
    <t>Property name="SymbolRev" value="1.0 - 2014-05-20 - Initial Release\n1.1 - 2014-07-07 - Changed SIMPLIS_TEMPLATE for .NODE_MAP statements" autopos=1 normal=Left rotated=Left protected=1 visible=0 font=Default displayName=1 order=-1</t>
  </si>
  <si>
    <t>Property name="UseIC" value="0" autopos=1 normal=Left rotated=Left visible=0 font=Default displayName=1 order=-1</t>
  </si>
  <si>
    <t>Property name="VALUESCRIPT" value="edit_parameterised_multi_prop_device" autopos=1 normal=Left rotated=Left protected=1 visible=0 font=Default displayName=1 order=-1</t>
  </si>
  <si>
    <t>Attributes format=1.0 revision=8 name="nolibADIExtClk" description="External Clock" catalog="Sources" track=1</t>
  </si>
  <si>
    <t>Property name="Amplitude" value="5" autopos=1 normal=Left rotated=Left visible=0 font=Default displayName=1 order=-1</t>
  </si>
  <si>
    <t>Property name="Duty" value="50" autopos=1 normal=Left rotated=Left visible=0 font=Default displayName=1 order=-1</t>
  </si>
  <si>
    <t>Property name="Freq" value="600k" autopos=0 x=120 y=120 align=LeftTop font=Default displayName=1 order=-1</t>
  </si>
  <si>
    <t>Property name="LABELS" value="Frequency (Hz),Amplitude (V),Duty Cycle (%)" autopos=1 normal=Left rotated=Left protected=1 visible=0 font=Default displayName=1 order=-1</t>
  </si>
  <si>
    <t>Property name="PARAMETERS" value="Freq=600k Amplitude=5 Duty=50" autopos=1 normal=Left rotated=Left protected=1 visible=0 font=Default displayName=1 order=-1</t>
  </si>
  <si>
    <t>Property name="SIMPLIS_TEMPLATE" value="&lt;ref&gt; &lt;nodelist&gt;  ADIExtClk&lt;sep&gt;&lt;ref&gt;  vars: Amplitude=%Amplitude% Freq=%Freq% Duty=%Duty%\n.subckt ADIExtClk&lt;sep&gt;&lt;ref&gt; 1 2 \n.NODE_MAP P 1\n.NODE_MAP N 2\nV1 1 2 PUL V1=0 V2=%Amplitude% FREQ=%Freq% T_RISE=0 T_FALL=0 PWIDTH={%Duty%/(100*%Freq%)} DELAY=0 OFF_UNTIL_DELAY=NO\n.ends ADIExtClk&lt;sep&gt;&lt;ref&gt;" autopos=1 normal=Left rotated=Left protected=1 visible=0 font=Default displayName=1 order=-1</t>
  </si>
  <si>
    <t>Property name="SymbolRev" value="1.0 - 2014-05-20 - Initial Release\n1.1 - 2014-07-08 - Changed SIMPLIS_TEMPLATE to add .NODE_MAP statements" autopos=1 normal=Left rotated=Left protected=1 visible=0 font=Default displayName=1 order=-1</t>
  </si>
  <si>
    <t>Property name="REF" value="V?" autopos=1 normal=Left rotated=Left font=Default order=1</t>
  </si>
  <si>
    <t>Attributes format=1.0 revision=8 name="nolibADIILoadClamped" description="ILoadClamped" catalog="Sources" track=1</t>
  </si>
  <si>
    <t>Property name="Iinitial" value="4" autopos=1 normal=Left rotated=Left visible=0 font=Default displayName=1 order=-1</t>
  </si>
  <si>
    <t>Property name="Ipulse" value="2" autopos=1 normal=Left rotated=Left visible=0 font=Default displayName=1 order=-1</t>
  </si>
  <si>
    <t>Property name="LABELS" value="Initial Current,Pulse Current,Pulse Delay,Rise Time,Pulse Width,Fall Time,Period" autopos=1 normal=Left rotated=Left protected=1 visible=0 font=Default displayName=1 order=-1</t>
  </si>
  <si>
    <t>Property name="Model" value="X" autopos=1 normal=Left rotated=Left protected=1 visible=0 font=Default displayName=1 order=-1</t>
  </si>
  <si>
    <t>Property name="ModelRev" value="1.0 - 2014-05-20 - Initial Release\n1.1 - 2014-06-30 - Added Node Map Statements to Subcircuit" autopos=1 normal=Left rotated=Left protected=1 visible=0 font=Default displayName=1 order=-1</t>
  </si>
  <si>
    <t>Property name="ModuleName" value="ClampedLoad" autopos=1 normal=Top rotated=Right protected=1 visible=0 font=Default displayName=1 order=-1</t>
  </si>
  <si>
    <t>Property name="PARAMETERS" value="Iinitial=4 Ipulse=2 Tdelay=100u Trise=1n Twidth=300u Tfall=1n Tperiod=100m" autopos=1 normal=Left rotated=Left protected=1 visible=0 font=Default displayName=1 order=-1</t>
  </si>
  <si>
    <t>Property name="Ref" value="I?" autopos=0 x=-36 y=96 align=RightBase font=Default order=-1</t>
  </si>
  <si>
    <t>Property name="SIMPLIS_TEMPLATE" value="&lt;ref&gt; &lt;nodelist&gt; ADIClampedLoad&lt;sep&gt;&lt;ref&gt; vars: Iinitial=%Iinitial% Ipulse=%Ipulse% Tdelay=%Tdelay% Trise=%Trise% Twidth=%Twidth% Tfall=%Tfall% Tperiod=%Tperiod%\n.subckt ADIClampedLoad&lt;sep&gt;&lt;ref&gt; 3 4\n.NODE_MAP P 3\n.NODE_MAP N 4\nI1 3 4 PUL V1={{IInitial}} V2={{Ipulse}} FREQ={{1/Tperiod}} T_RISE={{Trise}} T_FALL={{Tfall}} PWIDTH={{Twidth}} DELAY={{Tdelay}} OFF_UNTIL_DELAY=NO IDLE_IN_POP=YES\n!R$Rprecdiode1 4 3 Rprecdiode1$TP_SSPWLR IC=1\n.MODEL Rprecdiode1$TP_SSPWLR VPWLR NSEG=2 X0=-10 Y0=-1p X1=0 Y1=0 X2=10m Y2=10\n.ends ADIClampedLoad&lt;sep&gt;&lt;ref&gt;" autopos=1 normal=Left rotated=Left protected=1 visible=0 font=Default displayName=1 order=-1</t>
  </si>
  <si>
    <t>Property name="Tdelay" value="100u" autopos=1 normal=Left rotated=Left visible=0 font=Default displayName=1 order=-1</t>
  </si>
  <si>
    <t>Property name="Tfall" value="10n" autopos=1 normal=Left rotated=Left visible=0 font=Default displayName=1 order=-1</t>
  </si>
  <si>
    <t>Property name="Tperiod" value="100m" autopos=1 normal=Left rotated=Left visible=0 font=Default displayName=1 order=-1</t>
  </si>
  <si>
    <t>Property name="Trise" value="10n" autopos=1 normal=Left rotated=Left visible=0 font=Default displayName=1 order=-1</t>
  </si>
  <si>
    <t>Property name="Twidth" value="300u" autopos=1 normal=Left rotated=Left visible=0 font=Default displayName=1 order=-1</t>
  </si>
  <si>
    <t>Attributes format=1.0 revision=8 name="nolibADIIndDCR" description="Inductor w/ DCR" catalog="Passives" track=1</t>
  </si>
  <si>
    <t>Property name="dcr" value="20m" autopos=0 x=270 y=-90 align=LeftBase font=Default displayName=1 order=-1</t>
  </si>
  <si>
    <t>Property name="LABELS" value="Effective Inductance::0,DC Resistance::0,Initial Condition,Use Initial Condition:BOOL" autopos=1 normal=Left rotated=Left protected=1 visible=0 font=Default displayName=1 order=-1</t>
  </si>
  <si>
    <t>Property name="Leff" value="1u" autopos=0 x=210 y=-90 align=RightBase font=Default displayName=1 order=-1</t>
  </si>
  <si>
    <t>Property name="PARAMETERS" value="Leff=1u dcr=20m IC=0 UseIC=0" autopos=1 normal=Left rotated=Left protected=1 visible=0 font=Default displayName=1 order=-1</t>
  </si>
  <si>
    <t>Property name="REF" value="L?" autopos=0 x=240 y=30 align=CentreTop font=Default order=-1</t>
  </si>
  <si>
    <t>Property name="SIMPLIS_TEMPLATE" value="&lt;ref&gt; &lt;nodelist&gt; ADIIndDcr&lt;sep&gt;&lt;ref&gt; vars: Leff=%Leff% dcr=%dcr% IC=%IC% UseIC=%UseIC%\n.subckt ADIIndDcr&lt;sep&gt;&lt;ref&gt; 1 2\n.NODE_MAP P 1\n.NODE_MAP N 2\n.if {%UseIC%}\nL1 1 3 {%Leff%} IC={%IC%}\n.else\nL1 1 3 {%Leff%}\n.endif\nR1 3 2 {%dcr%}\n.ends ADIIndDcr&lt;sep&gt;&lt;ref&gt;\n" autopos=0 x=0 y=240 align=LeftBase protected=1 visible=0 font=Default displayName=1 order=-1</t>
  </si>
  <si>
    <t>Property name="SymbolRev" value="1.0 - 2014-05-20 - Initial Release\n1.1 - 2014-07-08 - Modified SIMPLIS_TEMPLATE to include .NODE_MAP statements" autopos=1 normal=Left rotated=Left protected=1 visible=0 font=Default displayName=1 order=-1</t>
  </si>
  <si>
    <t>Property name="valuescript" value="edit_parameterised_multi_prop_device" autopos=0 x=0 y=480 align=LeftBase protected=1 visible=0 font=Default displayName=1 order=-1</t>
  </si>
  <si>
    <t>Attributes format=1.0 revision=8 name="PERIODIC_OP" description="PERIODIC_OP" catalog="Obsolete;Simplis;Special" track=1</t>
  </si>
  <si>
    <t>Property name="INIT_SCRIPT" value="ic_parameterised_subckt 'VALUE'" autopos=0 x=240 y=960 align=LeftBase protected=1 visible=0 font=Default order=-1</t>
  </si>
  <si>
    <t>Property name="MODEL" value="X" autopos=0 x=240 y=1200 align=LeftBase protected=1 visible=0 font=Default order=-1</t>
  </si>
  <si>
    <t>Property name="PARAM_MODEL_NAME" value="PERIODIC_OP" autopos=0 x=240 y=1080 align=LeftBase protected=1 visible=0 font=Default order=-1</t>
  </si>
  <si>
    <t>Property name="SIMPLIS_TEMPLATE" value="&lt;ref&gt; &lt;nodelist&gt; %PARAM_MODEL_NAME% vars: %VALUE%" autopos=0 x=240 y=720 align=LeftBase protected=1 visible=0 font=Default order=-1</t>
  </si>
  <si>
    <t>Property name="SIMULATOR" value="SIMPLIS" autopos=0 x=240 y=480 align=LeftBase protected=1 visible=0 font=Default order=-1</t>
  </si>
  <si>
    <t>Property name="TEMPLATE" value="" autopos=0 x=240 y=840 align=LeftBase protected=1 visible=0 font=Default order=-1</t>
  </si>
  <si>
    <t>Property name="VALUE" value="" autopos=1 normal=Bottom rotated=Left visible=0 font=Default order=-1</t>
  </si>
  <si>
    <t>Property name="VALUESCRIPT" value="edit_parameterised_subckt 'VALUE" autopos=0 x=240 y=600 align=LeftBase protected=1 visible=0 font=Default order=-1</t>
  </si>
  <si>
    <t>Property name="REF" value="X?" autopos=1 normal=Right rotated=Right font=Default order=1</t>
  </si>
  <si>
    <t>Attributes format=1.0 revision=8 name="probev_new" description="Probe Voltage" catalog="Connections;Probes" track=1</t>
  </si>
  <si>
    <t>Property name="CLASS" value="PROBE" autopos=0 x=-240 y=480 align=LeftBase protected=1 visible=0 font=Default order=-1</t>
  </si>
  <si>
    <t>Property name="Label" value="" autopos=1 normal=Right rotated=Right font=Default order=-1</t>
  </si>
  <si>
    <t>Property name="PARAMS_MENU" value="Edit/Add Measurement..." autopos=0 x=-240 y=780 align=LeftTop protected=1 visible=0 font=Default order=-1</t>
  </si>
  <si>
    <t>Property name="PARAMSSCRIPT" value="edit_probe_measure" autopos=0 x=-240 y=840 align=LeftTop protected=1 visible=0 font=Default order=-1</t>
  </si>
  <si>
    <t>Property name="PROBE_DISABLED" value="false" autopos=0 x=-240 y=1020 align=LeftTop visible=0 font=Default order=-1</t>
  </si>
  <si>
    <t>Property name="PROBETYPE" value="V" autopos=0 x=-240 y=600 align=LeftBase protected=1 visible=0 font=Default order=-1</t>
  </si>
  <si>
    <t>Property name="REF" value="Probe?" autopos=1 normal=Left rotated=Left visible=0 font=Default order=-1</t>
  </si>
  <si>
    <t>Property name="SIMPLIS_TEMPLATE" value=".PRINT V(&lt;probe[1]&gt;);.GRAPH :&lt;probe[1]&gt; %VALUE% &lt;ifd:PROBE_DISABLED:disabled=%PROBE_DISABLED%&gt; &lt;ifd:MEASURE_SPEC:userid=%REF%.&lt;block&gt; MeasureSpec=\"%MEASURE_SPEC%\";.post_process probe_measure %REF%.&lt;block&gt; %MEASURE_SPEC%&gt;" autopos=0 x=-240 y=240 align=LeftBase protected=1 visible=0 font=Default order=-1</t>
  </si>
  <si>
    <t>Property name="SIMULATOR" value="DUAL" autopos=0 x=-240 y=720 align=LeftBase protected=1 visible=0 font=Default order=-1</t>
  </si>
  <si>
    <t>Property name="TEMPLATE" value=".GRAPH &lt;node[1]&gt; %VALUE% &lt;ifd:PROBE_DISABLED:disabled=%PROBE_DISABLED%&gt; &lt;ifd:MEASURE_SPEC:userid=%REF%.&lt;block&gt; MeasureSpec=\"%MEASURE_SPEC%\" ;.post_process probe_measure %REF%.&lt;block&gt; %MEASURE_SPEC%&gt;" autopos=0 x=-240 y=120 align=LeftBase protected=1 visible=0 font=Default order=-1</t>
  </si>
  <si>
    <t>Property name="VALUE" value="" autopos=1 normal=Right rotated=Right font=Default order=-1</t>
  </si>
  <si>
    <t>Property name="VALUESCRIPT" value="edit_probe" autopos=0 x=-240 y=360 align=LeftBase protected=1 visible=0 font=Default order=-1</t>
  </si>
  <si>
    <t>Attributes format=1.0 revision=8 name="res" description="Resistor (Box shape)" catalog="Passives" track=1</t>
  </si>
  <si>
    <t>Property name="MODEL" value="R" autopos=1 normal=Left rotated=Left visible=0 font=Default order=-1</t>
  </si>
  <si>
    <t>Property name="REF" value="R?" autopos=1 normal=Right rotated=Bottom font=Default order=-1</t>
  </si>
  <si>
    <t>Property name="VALUE" value="1K" autopos=1 normal=Right rotated=Top font=Default order=-1</t>
  </si>
  <si>
    <t>Attributes format=1.0 revision=8 name="resz" description="Resistor (Z shape)" catalog="Passives" track=1</t>
  </si>
  <si>
    <t>Property name="DECSCRIPT" value="dec_passive" autopos=1 normal=Left rotated=Left protected=1 visible=0 font=Default order=-1</t>
  </si>
  <si>
    <t>Property name="INCSCRIPT" value="inc_passive" autopos=1 normal=Left rotated=Left protected=1 visible=0 font=Default order=-1</t>
  </si>
  <si>
    <t>Attributes format=1.0 revision=8 name="sheetC" description="11 X 8.5 sheet" catalog="Sheet/Text" track=1</t>
  </si>
  <si>
    <t>Property name="type" value="Worksheet" autopos=1 normal=Left rotated=Left visible=0 font=Default order=-1</t>
  </si>
  <si>
    <t>Attributes format=1.0 revision=8 name="term_small" description="Terminal, small" catalog="Connections;Terminals" track=1</t>
  </si>
  <si>
    <t>Property name="netname" value="" autopos=1 normal=Left rotated=Left font=Default order=-1</t>
  </si>
  <si>
    <t>Property name="VALUE" value="1" autopos=1 normal=Right rotated=Bottom font=Default order=-1</t>
  </si>
  <si>
    <t>Attributes format=1.0 revision=8 name="Title_2" description="Title Block" catalog="Sheet/Text" track=1</t>
  </si>
  <si>
    <t>Property name="Company" value="" autopos=0 x=72 y=120 align=LeftBase linear=1 font=FreeText overrideStyle="LegacyFontFreeText" order=-1</t>
  </si>
  <si>
    <t>Property name="Company2" value="" autopos=0 x=72 y=264 align=LeftBase linear=1 font=FreeText overrideStyle="LegacyFontFreeText" order=-1</t>
  </si>
  <si>
    <t>Property name="Date" value="&lt;date&gt;" autopos=0 x=720 y=912 align=LeftBase protected=1 linear=1 font=FreeText resolveSymbolic=1 overrideStyle="LegacyFontFreeText" order=-1</t>
  </si>
  <si>
    <t>Property name="DateText" value="Date:" autopos=0 x=72 y=912 align=LeftBase linear=1 font=FreeText overrideStyle="LegacyFontFreeText" order=-1</t>
  </si>
  <si>
    <t>Property name="DrawnBy" value="" autopos=0 x=720 y=1056 align=LeftBase linear=1 font=FreeText overrideStyle="LegacyFontFreeText" order=-1</t>
  </si>
  <si>
    <t>Property name="DrawnByText" value="Drawn By:" autopos=0 x=72 y=1056 align=LeftBase linear=1 font=FreeText overrideStyle="LegacyFontFreeText" order=-1</t>
  </si>
  <si>
    <t>Property name="Title" value="" autopos=0 x=360 y=408 align=LeftBase linear=1 font=FreeText overrideStyle="LegacyFontFreeText" order=-1</t>
  </si>
  <si>
    <t>Property name="Title2" value="" autopos=0 x=360 y=552 align=LeftBase linear=1 font=FreeText overrideStyle="LegacyFontFreeText" order=-1</t>
  </si>
  <si>
    <t>Property name="TitleText" value="Title:" autopos=0 x=48 y=408 align=LeftBase linear=1 font=FreeText overrideStyle="LegacyFontFreeText" order=-1</t>
  </si>
  <si>
    <t>Property name="type" value="TitleBlock" autopos=1 normal=Left rotated=Left visible=0 font=Default order=-1</t>
  </si>
  <si>
    <t>Property name="Version" value="&lt;version&gt;" autopos=0 x=720 y=768 align=LeftBase protected=1 linear=1 font=FreeText resolveSymbolic=1 overrideStyle="LegacyFontFreeText" order=-1</t>
  </si>
  <si>
    <t>Property name="VersionText" value="Version:" autopos=0 x=72 y=768 align=LeftBase protected=1 linear=1 font=FreeText overrideStyle="LegacyFontFreeText" order=-1</t>
  </si>
  <si>
    <t>Attributes format=1.0 revision=8 name="vwave" description="Voltage Waveform" catalog="Obsolete" track=1</t>
  </si>
  <si>
    <t>Property name="EditLiteralScript" value="edit_vwave_literal" autopos=0 x=-720 y=1020 align=LeftBase protected=1 visible=0 font=Default order=-1</t>
  </si>
  <si>
    <t>Property name="SIMPLIS_TEMPLATE" value="&lt;ref&gt; &lt;nodelist&gt; %SIMPLIS_VALUE%" autopos=0 x=-720 y=780 align=LeftBase protected=1 visible=0 font=Default order=-1</t>
  </si>
  <si>
    <t>Property name="SIMPLIS_VALUE" value="SQU V1=0 V2=1 FREQ=10k DELAY=0 OFF_UNTIL_DELAY=NO" autopos=0 x=-720 y=840 align=LeftBase visible=0 font=Default order=-1</t>
  </si>
  <si>
    <t>Property name="SIMULATOR" value="DUAL" autopos=0 x=-720 y=960 align=LeftBase visible=0 font=Default order=-1</t>
  </si>
  <si>
    <t>Property name="USE_PHASE" value="NO" autopos=1 normal=Left rotated=Left visible=0 font=Default order=-1</t>
  </si>
  <si>
    <t>Property name="VALUE" value="PULSE 0 1 0 100n 100n 49.9u 100u" autopos=0 x=-720 y=720 align=LeftBase visible=0 font=Default order=-1</t>
  </si>
  <si>
    <t>Property name="VALUESCRIPT" value="edit_wave" autopos=1 normal=Left rotated=Left protected=1 visible=0 font=Default order=-1</t>
  </si>
  <si>
    <t>Property name="REF" value="V?" autopos=1 normal=Right rotated=Bottom font=Default order=1</t>
  </si>
  <si>
    <t>.StyleLibrary</t>
  </si>
  <si>
    <t>Style name="DefaultBackground" lineColour="16777215" lineThickness="0" penstyle="solid" fontFamily="arial" fontSize="9" fontItalics="0" fontBold="0" fontColour="0" fontOverline="0" fontUnderline="0" propertyStyle=0</t>
  </si>
  <si>
    <t>Style name="DefaultGrid" lineColour="0" lineThickness="0" penstyle="solid" fontFamily="arial" fontSize="9" fontItalics="0" fontBold="0" fontColour="0" fontOverline="0" fontUnderline="0" propertyStyle=0</t>
  </si>
  <si>
    <t>Style name="DefaultInstance" lineColour="255" lineThickness="0" penstyle="solid" fontFamily="arial" fontSize="7" fontItalics="0" fontBold="0" fontColour="0" fontOverline="0" fontUnderline="0" propertyStyle=1</t>
  </si>
  <si>
    <t>Style name="DefaultOutline" lineColour="2004318071" lineThickness="0" penstyle="solid" fontFamily="arial" fontSize="9" fontItalics="0" fontBold="0" fontColour="0" fontOverline="0" fontUnderline="0" propertyStyle=0</t>
  </si>
  <si>
    <t>Style name="DefaultSelected" lineColour="16711680" lineThickness="0" penstyle="solid" fontFamily="arial" fontSize="9" fontItalics="0" fontBold="0" fontColour="16711680" fontOverline="0" fontUnderline="0" propertyStyle=0</t>
  </si>
  <si>
    <t>Style name="DefaultSelectionRect" lineColour="0" lineThickness="0" penstyle="dash" fontFamily="arial" fontSize="9" fontItalics="0" fontBold="0" fontColour="0" fontOverline="0" fontUnderline="0" propertyStyle=0</t>
  </si>
  <si>
    <t>Style name="DefaultWire" lineColour="39168" lineThickness="0" penstyle="solid" fontFamily="arial" fontSize="9" fontItalics="0" fontBold="0" fontColour="0" fontOverline="0" fontUnderline="0" propertyStyle=0</t>
  </si>
  <si>
    <t>Style name="DefaultWireCreation" lineColour="0" lineThickness="0" penstyle="solid" fontFamily="arial" fontSize="9" fontItalics="0" fontBold="0" fontColour="0" fontOverline="0" fontUnderline="0" propertyStyle=0</t>
  </si>
  <si>
    <t>Style name="DefaultWireMoving" lineColour="10761149" lineThickness="0" penstyle="solid" fontFamily="arial" fontSize="9" fontItalics="0" fontBold="0" fontColour="0" fontOverline="0" fontUnderline="0" propertyStyle=0</t>
  </si>
  <si>
    <t>Style name="LegacyFontAnnotation" lineColour="0" lineThickness="0" penstyle="solid" fontFamily="arial" fontSize="9" fontItalics="0" fontBold="0" fontColour="0" fontOverline="0" fontUnderline="0" propertyStyle=1</t>
  </si>
  <si>
    <t>Style name="LegacyFontFreeText" lineColour="0" lineThickness="0" penstyle="solid" fontFamily="arial" fontSize="10" fontItalics="0" fontBold="0" fontColour="0" fontOverline="0" fontUnderline="0" propertyStyle=1</t>
  </si>
  <si>
    <t>Style name="LegacyFontFreeTextSelected" lineColour="0" lineThickness="0" penstyle="solid" fontFamily="arial" fontSize="10" fontItalics="0" fontBold="0" fontColour="16711680" fontOverline="0" fontUnderline="0" propertyStyle=1</t>
  </si>
  <si>
    <t>.EndStyleLibrary</t>
  </si>
  <si>
    <t>Property name="Protected" value="true" autopos=1 normal=Left rotated=Left visible=0 font=Default order=-1</t>
  </si>
  <si>
    <t>Property name="StyleNormal" value="DefaultInstance" autopos=1 normal=Left rotated=Left visible=0 font=Default order=-1</t>
  </si>
  <si>
    <t>Property name="StyleSelected" value="DefaultSelected" autopos=1 normal=Left rotated=Left visible=0 font=Default order=-1</t>
  </si>
  <si>
    <t>Property name="netname" value="" autopos=0 x=-60 y=-30 align=RightTop font=Default order=-1</t>
  </si>
  <si>
    <t>Property name="VALUE" value="Vreg" autopos=0 x=-8 y=-136 align=LeftTop font=Default order=-1</t>
  </si>
  <si>
    <t>Property name="VALUE" value="SW" autopos=0 x=-108 y=-204 align=LeftTop font=Default order=-1</t>
  </si>
  <si>
    <t>Property name="Company" value="Analog Devices, Inc." autopos=0 x=72 y=120 align=LeftBase linear=1 font=FreeText overrideStyle="LegacyFontFreeText" order=-1</t>
  </si>
  <si>
    <t>Property name="Company2" value="All Rights Reserved" autopos=0 x=72 y=264 align=LeftBase linear=1 font=FreeText overrideStyle="LegacyFontFreeText" order=-1</t>
  </si>
  <si>
    <t>Property name="DrawnBy" value="LV" autopos=0 x=720 y=1056 align=LeftBase linear=1 font=FreeText overrideStyle="LegacyFontFreeText" order=-1</t>
  </si>
  <si>
    <t>Property name="Title" value="AD505x Switching Model" autopos=0 x=360 y=408 align=LeftBase linear=1 font=FreeText overrideStyle="LegacyFontFreeText" order=-1</t>
  </si>
  <si>
    <t>Attributes type=symbol name="gnd" selected=0 protected=0 x=14520 y=3480 orient=N0</t>
  </si>
  <si>
    <t>Property name="VALUE" value="SW" autopos=1 normal=Right rotated=Bottom font=Default order=-1</t>
  </si>
  <si>
    <t>Property name="VALUE" value="Vout" autopos=0 x=-8 y=-136 align=LeftTop font=Default order=-1</t>
  </si>
  <si>
    <t>Property name="INIT_COND" value="5.180266783586860e+000" autopos=1 normal=Left rotated=Left visible=0 font=Default order=-1</t>
  </si>
  <si>
    <t>Property name="plus" value=" +" autopos=0 x=-60 y=60 align=CentreBase visible=0 font=Default order=-1</t>
  </si>
  <si>
    <t>Property name="REF" value="Cbst1" autopos=1 normal=Right rotated=Bottom font=Default order=-1</t>
  </si>
  <si>
    <t>Property name="VALUE" value="100n" autopos=1 normal=Right rotated=Top font=Default order=-1</t>
  </si>
  <si>
    <t>Property name="FORM" value="BRANCH={IF(ANALYSIS=2,1,0)}" autopos=1 normal=Left rotated=Left visible=0 font=Default order=-1</t>
  </si>
  <si>
    <t>Property name="INIT_COND" value="1.861124061473029e+000" autopos=1 normal=Left rotated=Left visible=0 font=Default order=-1</t>
  </si>
  <si>
    <t>Property name="plus" value=" +" autopos=0 x=-60 y=60 align=CentreBase font=Default order=-1</t>
  </si>
  <si>
    <t>Property name="REF" value="Cc1" autopos=1 normal=Right rotated=Bottom font=Default order=-1</t>
  </si>
  <si>
    <t>Property name="VALUE" value="2.2n IC=1.5" autopos=1 normal=Right rotated=Top font=Default order=-1</t>
  </si>
  <si>
    <t>Netnames pin1="42" pin2="0"</t>
  </si>
  <si>
    <t>Attributes type=symbol name="cap" selected=0 protected=0 x=12240 y=4560 orient=N90</t>
  </si>
  <si>
    <t>Property name="REF" value="Cf1" autopos=1 normal=Right rotated=Bottom font=Default order=-1</t>
  </si>
  <si>
    <t>Netnames pin1="43" pin2="37"</t>
  </si>
  <si>
    <t>Property name="Ceff" value="3.38u" autopos=0 x=108 y=120 align=LeftBase font=Default order=-1</t>
  </si>
  <si>
    <t>Property name="esr" value="3.9m" autopos=0 x=120 y=216 align=LeftBase font=Default displayName=1 order=-1</t>
  </si>
  <si>
    <t>Property name="IC" value="12" autopos=1 normal=Left rotated=Left visible=0 font=Default displayName=1 order=-1</t>
  </si>
  <si>
    <t>Property name="Ref" value="Cin1" autopos=0 x=108 y=36 align=LeftBase font=Default order=-1</t>
  </si>
  <si>
    <t>Property name="UseIC" value="1" autopos=1 normal=Left rotated=Left visible=0 font=Default displayName=1 order=-1</t>
  </si>
  <si>
    <t>Property name="Ceff" value="6.99u" autopos=0 x=108 y=120 align=LeftBase font=Default order=-1</t>
  </si>
  <si>
    <t>Property name="esr" value="2.7m" autopos=0 x=120 y=216 align=LeftBase font=Default displayName=1 order=-1</t>
  </si>
  <si>
    <t>Property name="IC" value="4.5" autopos=1 normal=Left rotated=Left visible=0 font=Default displayName=1 order=-1</t>
  </si>
  <si>
    <t>Property name="Ref" value="Cout1" autopos=0 x=108 y=36 align=LeftBase font=Default order=-1</t>
  </si>
  <si>
    <t>Netnames pin1="33" pin2="0"</t>
  </si>
  <si>
    <t>Property name="INIT_COND" value="4.999301542647407e+000" autopos=1 normal=Left rotated=Left visible=0 font=Default order=-1</t>
  </si>
  <si>
    <t>Property name="plus" value=" +" autopos=0 x=-60 y=60 align=CentreBase visible=0 linear=1 font=User2 overrideStyle="LegacyFontUser2" order=-1</t>
  </si>
  <si>
    <t>Property name="REF" value="Cvreg" autopos=1 normal=Right rotated=Bottom font=Default order=-1</t>
  </si>
  <si>
    <t>Property name="VALUE" value="500n" autopos=1 normal=Right rotated=Top font=Default order=-1</t>
  </si>
  <si>
    <t>Property name="REF" value="EXT_CLK" autopos=1 normal=Left rotated=Left font=Default order=-1</t>
  </si>
  <si>
    <t>Attributes type=symbol name="InlineCurrentProbe" selected=0 protected=0 x=14160 y=2880 orient=N0</t>
  </si>
  <si>
    <t>Property name="label" value="Iout" autopos=1 normal=Top rotated=Right font=Default order=-1</t>
  </si>
  <si>
    <t>Property name="ref" value="IPROBE1" autopos=1 normal=Top rotated=Right visible=0 font=Default order=-1</t>
  </si>
  <si>
    <t>Property name="VALUE" value="axisType=\"grid\" persistence=-1 curveLabel=\"Iout\" analysis=\"tran\" xLog=\"auto\" yLog=\"lin\"  nowarn=true" autopos=0 x=0 y=600 align=LeftBase visible=0 font=Default order=-1</t>
  </si>
  <si>
    <t>Netnames pin1="33" pin2="#Vout"</t>
  </si>
  <si>
    <t>Property name="Iinitial" value="0" autopos=1 normal=Left rotated=Left visible=0 font=Default displayName=1 order=-1</t>
  </si>
  <si>
    <t>Property name="Ipulse" value="-300m" autopos=1 normal=Left rotated=Left visible=0 font=Default displayName=1 order=-1</t>
  </si>
  <si>
    <t>Property name="Tfall" value="1000n" autopos=1 normal=Left rotated=Left visible=0 font=Default displayName=1 order=-1</t>
  </si>
  <si>
    <t>Property name="Trise" value="1000n" autopos=1 normal=Left rotated=Left visible=0 font=Default displayName=1 order=-1</t>
  </si>
  <si>
    <t>Property name="Twidth" value="237.7u" autopos=1 normal=Left rotated=Left visible=0 font=Default displayName=1 order=-1</t>
  </si>
  <si>
    <t>Property name="REF" value="J16" autopos=1 normal=Bottom rotated=Left font=Default order=-1</t>
  </si>
  <si>
    <t>Property name="REF" value="J17" autopos=1 normal=Bottom rotated=Left font=Default order=-1</t>
  </si>
  <si>
    <t>Property name="POSITIONLABEL1" value="H" autopos=0 x=-120 y=-96 align=CentreBase font=Default order=-1</t>
  </si>
  <si>
    <t>Property name="POSITIONLABEL2" value="L" autopos=0 x=120 y=-96 align=CentreBase font=Default order=-1</t>
  </si>
  <si>
    <t>Property name="REF" value="J2" autopos=1 normal=Bottom rotated=Left font=Default order=-1</t>
  </si>
  <si>
    <t>Netnames pin1="28" pin2="25" pin3="#Vreg"</t>
  </si>
  <si>
    <t>Property name="REF" value="J7" autopos=1 normal=Bottom rotated=Left font=Default order=-1</t>
  </si>
  <si>
    <t>Property name="dcr" value="113.8m" autopos=0 x=270 y=-90 align=LeftBase font=Default displayName=1 order=-1</t>
  </si>
  <si>
    <t>Property name="IC" value="1000m" autopos=1 normal=Left rotated=Left visible=0 font=Default displayName=1 order=-1</t>
  </si>
  <si>
    <t>Property name="Leff" value="2.2u" autopos=0 x=210 y=-90 align=RightBase font=Default displayName=1 order=-1</t>
  </si>
  <si>
    <t>Property name="REF" value="L1" autopos=0 x=240 y=30 align=CentreTop font=Default order=-1</t>
  </si>
  <si>
    <t>Netnames pin1="#SW" pin2="33"</t>
  </si>
  <si>
    <t>Attributes type=symbol name="probev_new" selected=0 protected=0 x=14520 y=2880 orient=N0</t>
  </si>
  <si>
    <t>Property name="Label" value="Vout" autopos=1 normal=Right rotated=Right font=Default order=-1</t>
  </si>
  <si>
    <t>Property name="ref" value="Probe1" autopos=1 normal=Left rotated=Left visible=0 font=Default order=-1</t>
  </si>
  <si>
    <t>Property name="VALUE" value="axisType=\"auto\" persistence=-1 curveLabel=\"Vout\" analysis=\"tran|pop\" xLog=\"auto\" yLog=\"auto\"  nowarn=true" autopos=1 normal=Right rotated=Right visible=0 font=Default order=-1</t>
  </si>
  <si>
    <t>Property name="GAIN_USE_AUTO_GRID" value="1" autopos=1 normal=Top rotated=Left visible=0 font=Default order=-1</t>
  </si>
  <si>
    <t>Property name="MEASURE_SPEC_GAIN" value="Gain\\sCrossover\\sFrequency\\s(dB\\sPlot)|0|0|0|0!Gain\\sMargin\\s(dB\\sPlot)|0|0|0|0" autopos=1 normal=Left rotated=Left visible=0 font=Default order=-1</t>
  </si>
  <si>
    <t>Property name="MEASURE_SPEC_PHASE" value="Phase\\sMargin\\s(Phase\\sPlot)|0|0|0|0" autopos=1 normal=Left rotated=Left visible=0 font=Default order=-1</t>
  </si>
  <si>
    <t>Property name="PHASE_GRID" value="20" autopos=1 normal=Top rotated=Left visible=0 font=Default order=-1</t>
  </si>
  <si>
    <t>Property name="PHASE_USE_AUTO_LIMITS" value="0" autopos=1 normal=Top rotated=Left visible=0 font=Default order=-1</t>
  </si>
  <si>
    <t>Property name="PROBE_DISABLED" value="false" autopos=0 x=0 y=1260 align=LeftTop visible=0 font=Default order=-1</t>
  </si>
  <si>
    <t>Property name="REF" value="Probe3" autopos=1 normal=Top rotated=Right visible=0 font=Default order=-1</t>
  </si>
  <si>
    <t>Property name="VERTICAL_ORDER" value="1" autopos=1 normal=Top rotated=Left visible=0 font=Default order=-1</t>
  </si>
  <si>
    <t>Netnames pin1="33" pin2="43"</t>
  </si>
  <si>
    <t>Property name="REF" value="Ra0" autopos=1 normal=Right rotated=Bottom font=Default order=-1</t>
  </si>
  <si>
    <t>Property name="VALUE" value="10meg" autopos=1 normal=Right rotated=Top font=Default order=-1</t>
  </si>
  <si>
    <t>Netnames pin1="25" pin2="26"</t>
  </si>
  <si>
    <t>Property name="REF" value="Rc1" autopos=1 normal=Right rotated=Bottom font=Default order=-1</t>
  </si>
  <si>
    <t>Property name="VALUE" value="2.74k" autopos=1 normal=Right rotated=Top font=Default order=-1</t>
  </si>
  <si>
    <t>Netnames pin1="41" pin2="42"</t>
  </si>
  <si>
    <t>Property name="REF" value="Ren1" autopos=1 normal=Right rotated=Bottom font=Default order=-1</t>
  </si>
  <si>
    <t>Property name="VALUE" value="0" autopos=1 normal=Right rotated=Top font=Default order=-1</t>
  </si>
  <si>
    <t>Netnames pin1="28" pin2="29"</t>
  </si>
  <si>
    <t>Property name="REF" value="Ren2" autopos=1 normal=Right rotated=Bottom font=Default order=-1</t>
  </si>
  <si>
    <t>Netnames pin1="29" pin2="0"</t>
  </si>
  <si>
    <t>Property name="REF" value="Rf1" autopos=1 normal=Right rotated=Bottom font=Default order=-1</t>
  </si>
  <si>
    <t>Property name="VALUE" value="69.8k" autopos=1 normal=Right rotated=Top font=Default order=-1</t>
  </si>
  <si>
    <t>Netnames pin1="37" pin2="43"</t>
  </si>
  <si>
    <t>Property name="REF" value="Rf2" autopos=0 x=85 y=270 align=LeftBase font=Default order=-1</t>
  </si>
  <si>
    <t>Property name="VALUE" value="13.3k" autopos=0 x=80 y=170 align=LeftBase font=Default order=-1</t>
  </si>
  <si>
    <t>Netnames pin1="0" pin2="37"</t>
  </si>
  <si>
    <t>Attributes type=symbol name="res" selected=0 protected=0 x=14520 y=3120 orient=N0</t>
  </si>
  <si>
    <t>Property name="VALUE" value="1.65" autopos=1 normal=Right rotated=Top font=Default order=-1</t>
  </si>
  <si>
    <t>Property name="REF" value="Rnint" autopos=1 normal=Right rotated=Bottom font=Default order=-1</t>
  </si>
  <si>
    <t>Property name="REF" value="Rpgd" autopos=1 normal=Right rotated=Bottom font=Default order=-1</t>
  </si>
  <si>
    <t>Netnames pin1="0" pin2="26"</t>
  </si>
  <si>
    <t>Property name="REF" value="Rt" autopos=1 normal=Right rotated=Bottom font=Default order=-1</t>
  </si>
  <si>
    <t>Property name="VALUE" value="31.6k" autopos=1 normal=Right rotated=Top font=Default order=-1</t>
  </si>
  <si>
    <t>Netnames pin1="35" pin2="0"</t>
  </si>
  <si>
    <t>Property name="Ref" value="U1" autopos=0 x=118 y=-3 align=LeftTop font=Default order=-1</t>
  </si>
  <si>
    <t>Netnames pin1="25" pin2="30" pin3="29" pin4="26" pin5="#SW" pin6="32" pin7="35" pin8="37" pin9="#Vreg" pin10="41" pin11="0" pin12="0" pin13="34" pin14="36" pin15="38" pin16="39" pin17="40"</t>
  </si>
  <si>
    <t>Property name="REF" value="Venable" autopos=1 normal=Right rotated=Bottom font=Default order=-1</t>
  </si>
  <si>
    <t>Property name="SIMPLIS_VALUE" value="PWL NSEG=4 X0=0 Y0=5 X1=0.0001 Y1=5 X2=0.0011 Y2=5 X3=1.0011 Y3=5 X4=1.0021 Y4=0.0001" autopos=0 x=-720 y=840 align=LeftBase visible=0 font=Default order=-1</t>
  </si>
  <si>
    <t>Property name="VALUE" value="PWL 0 5 1e-006 5 1e-006 5 1e-006 5 1e-006 5" autopos=0 x=-720 y=720 align=LeftBase visible=0 font=Default order=-1</t>
  </si>
  <si>
    <t>Netnames pin1="27" pin2="0"</t>
  </si>
  <si>
    <t>Property name="REF" value="Vin" autopos=1 normal=Right rotated=Bottom font=Default order=-1</t>
  </si>
  <si>
    <t>Property name="SIMPLIS_VALUE" value="PWL NSEG=4 X0=0 Y0=12 X1=0 Y1=12 X2=0 Y2=12 X3=1 Y3=12 X4=1 Y4=0" autopos=0 x=-720 y=840 align=LeftBase visible=0 font=Default order=-1</t>
  </si>
  <si>
    <t>Property name="VALUE" value="PWL 0 12 0.0001 12 0.0001 12" autopos=0 x=-720 y=720 align=LeftBase visible=0 font=Default order=-1</t>
  </si>
  <si>
    <t>Property name="REF" value="Vlg2" autopos=0 x=131 y=240 align=CentreTop font=Default rotated=1 order=-1</t>
  </si>
  <si>
    <t>Property name="VALUE" value="AC 1 0" autopos=0 x=328 y=240 align=CentreBase font=Default rotated=1 order=-1</t>
  </si>
  <si>
    <t>Netnames pin1="43" pin2="33"</t>
  </si>
  <si>
    <t>Property name="REF" value="X1" autopos=0 x=340 y=-430 align=LeftTop font=Default order=-1</t>
  </si>
  <si>
    <t>Property name="VALUE" value="VREF=2.5 VOL=0 VOH=5 HYSTWD=2m DIVIDE_BY_2=0 IC=0 DELAY=0 TRIG_COND='0_TO_1'" autopos=1 normal=Bottom rotated=Left visible=0 font=Default order=-1</t>
  </si>
  <si>
    <t>.Wire</t>
  </si>
  <si>
    <t>Attributes x1=4320 y1=1200 x2=4320 y2=1560</t>
  </si>
  <si>
    <t>Property name="BranchFormula" value="+:Vin#P" autopos=1 normal=Left rotated=Left visible=0 font=Default order=-1</t>
  </si>
  <si>
    <t>Property name="NetName" value="25" autopos=1 normal=Left rotated=Left visible=0 font=Default order=-1</t>
  </si>
  <si>
    <t>Property name="StyleNormal" value="DefaultWire" autopos=1 normal=Left rotated=Left visible=0 font=Default order=-1</t>
  </si>
  <si>
    <t>.EndWire</t>
  </si>
  <si>
    <t>Attributes x1=4320 y1=1200 x2=4920 y2=1200</t>
  </si>
  <si>
    <t>Property name="BranchFormula" value="-:Vin#P" autopos=1 normal=Left rotated=Left visible=0 font=Default order=-1</t>
  </si>
  <si>
    <t>Wire x1=4920 y1=1200 x2=4920 y2=1560 net="25" branch="+:Cin1#P"</t>
  </si>
  <si>
    <t>Attributes x1=4920 y1=1200 x2=4920 y2=1560</t>
  </si>
  <si>
    <t>Property name="BranchFormula" value="+:Cin1#P" autopos=1 normal=Left rotated=Left visible=0 font=Default order=-1</t>
  </si>
  <si>
    <t>Wire x1=4920 y1=1200 x2=6360 y2=1200 net="25" branch=""</t>
  </si>
  <si>
    <t>Attributes x1=4920 y1=1200 x2=6360 y2=1200</t>
  </si>
  <si>
    <t>Property name="BranchFormula" value="" autopos=1 normal=Left rotated=Left visible=0 font=Default order=-1</t>
  </si>
  <si>
    <t>Wire x1=4920 y1=1800 x2=4920 y2=2040 net="0" branch="-:Cin1#N"</t>
  </si>
  <si>
    <t>Attributes x1=4920 y1=1800 x2=4920 y2=2040</t>
  </si>
  <si>
    <t>Property name="BranchFormula" value="-:Cin1#N" autopos=1 normal=Left rotated=Left visible=0 font=Default order=-1</t>
  </si>
  <si>
    <t>Property name="NetName" value="0" autopos=1 normal=Left rotated=Left visible=0 font=Default order=-1</t>
  </si>
  <si>
    <t>Wire x1=5640 y1=1680 x2=5640 y2=2160 net="27" branch="+:Venable#P"</t>
  </si>
  <si>
    <t>Attributes x1=5640 y1=1680 x2=5640 y2=2160</t>
  </si>
  <si>
    <t>Property name="BranchFormula" value="+:Venable#P" autopos=1 normal=Left rotated=Left visible=0 font=Default order=-1</t>
  </si>
  <si>
    <t>Property name="NetName" value="27" autopos=1 normal=Left rotated=Left visible=0 font=Default order=-1</t>
  </si>
  <si>
    <t>Wire x1=5640 y1=1680 x2=5880 y2=1680 net="27" branch="-:Venable#P"</t>
  </si>
  <si>
    <t>Attributes x1=5640 y1=1680 x2=5880 y2=1680</t>
  </si>
  <si>
    <t>Property name="BranchFormula" value="-:Venable#P" autopos=1 normal=Left rotated=Left visible=0 font=Default order=-1</t>
  </si>
  <si>
    <t>Wire x1=6120 y1=1680 x2=6360 y2=1680 net="28" branch="+:Ren1#P"</t>
  </si>
  <si>
    <t>Attributes x1=6120 y1=1680 x2=6360 y2=1680</t>
  </si>
  <si>
    <t>Property name="BranchFormula" value="+:Ren1#P" autopos=1 normal=Left rotated=Left visible=0 font=Default order=-1</t>
  </si>
  <si>
    <t>Property name="NetName" value="28" autopos=1 normal=Left rotated=Left visible=0 font=Default order=-1</t>
  </si>
  <si>
    <t>Wire x1=6360 y1=1200 x2=6360 y2=1440 net="25" branch=""</t>
  </si>
  <si>
    <t>Attributes x1=6360 y1=1200 x2=6360 y2=1440</t>
  </si>
  <si>
    <t>Attributes x1=6360 y1=1200 x2=9720 y2=1200</t>
  </si>
  <si>
    <t>Property name="BranchFormula" value="+:Ra0#P+:U1#PVIN" autopos=1 normal=Left rotated=Left visible=0 font=Default order=-1</t>
  </si>
  <si>
    <t>Attributes x1=6360 y1=1680 x2=6840 y2=1680</t>
  </si>
  <si>
    <t>Attributes x1=6360 y1=1920 x2=6360 y2=2160</t>
  </si>
  <si>
    <t>Property name="NetName" value="#Vreg" autopos=1 normal=Left rotated=Left visible=0 font=Default order=-1</t>
  </si>
  <si>
    <t>Attributes x1=6840 y1=2040 x2=6840 y2=2160</t>
  </si>
  <si>
    <t>Property name="BranchFormula" value="-:Ren1#N" autopos=1 normal=Left rotated=Left visible=0 font=Default order=-1</t>
  </si>
  <si>
    <t>Property name="NetName" value="29" autopos=1 normal=Left rotated=Left visible=0 font=Default order=-1</t>
  </si>
  <si>
    <t>Wire x1=6840 y1=2160 x2=6840 y2=2520 net="29" branch="+:Ren2#P"</t>
  </si>
  <si>
    <t>Attributes x1=6840 y1=2160 x2=6840 y2=2520</t>
  </si>
  <si>
    <t>Property name="BranchFormula" value="+:Ren2#P" autopos=1 normal=Left rotated=Left visible=0 font=Default order=-1</t>
  </si>
  <si>
    <t>Attributes x1=6840 y1=2160 x2=9000 y2=2160</t>
  </si>
  <si>
    <t>Property name="BranchFormula" value="+:U1#EN" autopos=1 normal=Left rotated=Left visible=0 font=Default order=-1</t>
  </si>
  <si>
    <t>Attributes x1=7440 y1=2760 x2=7440 y2=3480</t>
  </si>
  <si>
    <t>Property name="BranchFormula" value="+:EXT_CLK#P" autopos=1 normal=Left rotated=Left visible=0 font=Default order=-1</t>
  </si>
  <si>
    <t>Property name="NetName" value="31" autopos=1 normal=Left rotated=Left visible=0 font=Default order=-1</t>
  </si>
  <si>
    <t>Wire x1=7440 y1=2760 x2=7680 y2=2760 net="31" branch="-:EXT_CLK#P"</t>
  </si>
  <si>
    <t>Attributes x1=7440 y1=2760 x2=7680 y2=2760</t>
  </si>
  <si>
    <t>Property name="BranchFormula" value="-:EXT_CLK#P" autopos=1 normal=Left rotated=Left visible=0 font=Default order=-1</t>
  </si>
  <si>
    <t>Wire x1=7920 y1=2760 x2=8400 y2=2760 net="32" branch="+:U1#SYNC_MODE"</t>
  </si>
  <si>
    <t>Attributes x1=7920 y1=2760 x2=8400 y2=2760</t>
  </si>
  <si>
    <t>Property name="BranchFormula" value="+:U1#SYNC_MODE" autopos=1 normal=Left rotated=Left visible=0 font=Default order=-1</t>
  </si>
  <si>
    <t>Property name="NetName" value="32" autopos=1 normal=Left rotated=Left visible=0 font=Default order=-1</t>
  </si>
  <si>
    <t>Attributes x1=8400 y1=2400 x2=8400 y2=2520</t>
  </si>
  <si>
    <t>Attributes x1=8400 y1=2760 x2=9000 y2=2760</t>
  </si>
  <si>
    <t>Wire x1=8520 y1=3240 x2=8520 y2=3960 net="0" branch="-:Rt#N"</t>
  </si>
  <si>
    <t>Attributes x1=8520 y1=3240 x2=8520 y2=3960</t>
  </si>
  <si>
    <t>Property name="BranchFormula" value="-:Rt#N" autopos=1 normal=Left rotated=Left visible=0 font=Default order=-1</t>
  </si>
  <si>
    <t>Wire x1=8760 y1=3600 x2=9000 y2=3600 net="#Vreg" branch="+:U1#VREG+:Cvreg#P"</t>
  </si>
  <si>
    <t>Attributes x1=8760 y1=3600 x2=9000 y2=3600</t>
  </si>
  <si>
    <t>Property name="BranchFormula" value="+:U1#VREG+:Cvreg#P" autopos=1 normal=Left rotated=Left visible=0 font=Default order=-1</t>
  </si>
  <si>
    <t>Wire x1=8880 y1=3240 x2=9000 y2=3240 net="35" branch="-:Rt#P"</t>
  </si>
  <si>
    <t>Attributes x1=8880 y1=3240 x2=9000 y2=3240</t>
  </si>
  <si>
    <t>Property name="BranchFormula" value="-:Rt#P" autopos=1 normal=Left rotated=Left visible=0 font=Default order=-1</t>
  </si>
  <si>
    <t>Property name="NetName" value="35" autopos=1 normal=Left rotated=Left visible=0 font=Default order=-1</t>
  </si>
  <si>
    <t>Attributes x1=9000 y1=3600 x2=9000 y2=3720</t>
  </si>
  <si>
    <t>Property name="BranchFormula" value="+:Cvreg#P" autopos=1 normal=Left rotated=Left visible=0 font=Default order=-1</t>
  </si>
  <si>
    <t>Attributes x1=9720 y1=1200 x2=9720 y2=1800</t>
  </si>
  <si>
    <t>Property name="BranchFormula" value="+:U1#PVIN" autopos=1 normal=Left rotated=Left visible=0 font=Default order=-1</t>
  </si>
  <si>
    <t>Attributes x1=9720 y1=1200 x2=10560 y2=1200</t>
  </si>
  <si>
    <t>Property name="BranchFormula" value="+:Ra0#P" autopos=1 normal=Left rotated=Left visible=0 font=Default order=-1</t>
  </si>
  <si>
    <t>Attributes x1=10440 y1=2160 x2=10560 y2=2160</t>
  </si>
  <si>
    <t>Property name="BranchFormula" value="-:U1#PWRGD" autopos=1 normal=Left rotated=Left visible=0 font=Default order=-1</t>
  </si>
  <si>
    <t>Property name="NetName" value="26" autopos=1 normal=Left rotated=Left visible=0 font=Default order=-1</t>
  </si>
  <si>
    <t>Wire x1=10440 y1=2760 x2=10440 y2=2880 net="#SW" branch="-:Cbst1#N"</t>
  </si>
  <si>
    <t>Attributes x1=10440 y1=2760 x2=10440 y2=2880</t>
  </si>
  <si>
    <t>Property name="BranchFormula" value="-:Cbst1#N" autopos=1 normal=Left rotated=Left visible=0 font=Default order=-1</t>
  </si>
  <si>
    <t>Property name="NetName" value="#SW" autopos=1 normal=Left rotated=Left visible=0 font=Default order=-1</t>
  </si>
  <si>
    <t>Wire x1=10440 y1=2880 x2=11160 y2=2880 net="#SW" branch="-:U1#SW-:Cbst1#N"</t>
  </si>
  <si>
    <t>Attributes x1=10440 y1=2880 x2=11160 y2=2880</t>
  </si>
  <si>
    <t>Property name="BranchFormula" value="-:U1#SW-:Cbst1#N" autopos=1 normal=Left rotated=Left visible=0 font=Default order=-1</t>
  </si>
  <si>
    <t>Wire x1=10440 y1=3240 x2=11640 y2=3240 net="37" branch="-:U1#FB"</t>
  </si>
  <si>
    <t>Attributes x1=10440 y1=3240 x2=11640 y2=3240</t>
  </si>
  <si>
    <t>Property name="BranchFormula" value="-:U1#FB" autopos=1 normal=Left rotated=Left visible=0 font=Default order=-1</t>
  </si>
  <si>
    <t>Property name="NetName" value="37" autopos=1 normal=Left rotated=Left visible=0 font=Default order=-1</t>
  </si>
  <si>
    <t>Wire x1=10440 y1=3600 x2=10680 y2=3600 net="41" branch="-:U1#COMP"</t>
  </si>
  <si>
    <t>Attributes x1=10440 y1=3600 x2=10680 y2=3600</t>
  </si>
  <si>
    <t>Property name="BranchFormula" value="-:U1#COMP" autopos=1 normal=Left rotated=Left visible=0 font=Default order=-1</t>
  </si>
  <si>
    <t>Property name="NetName" value="41" autopos=1 normal=Left rotated=Left visible=0 font=Default order=-1</t>
  </si>
  <si>
    <t>Attributes x1=10560 y1=1560 x2=10560 y2=2160</t>
  </si>
  <si>
    <t>Property name="BranchFormula" value="-:Ra0#N" autopos=1 normal=Left rotated=Left visible=0 font=Default order=-1</t>
  </si>
  <si>
    <t>Wire x1=10680 y1=4200 x2=10680 y2=4320 net="0" branch="-:Cc1#N"</t>
  </si>
  <si>
    <t>Attributes x1=10680 y1=4200 x2=10680 y2=4320</t>
  </si>
  <si>
    <t>Property name="BranchFormula" value="-:Cc1#N" autopos=1 normal=Left rotated=Left visible=0 font=Default order=-1</t>
  </si>
  <si>
    <t>Attributes x1=10920 y1=2160 x2=11280 y2=2160</t>
  </si>
  <si>
    <t>Property name="BranchFormula" value="-:Rpgd#P" autopos=1 normal=Left rotated=Left visible=0 font=Default order=-1</t>
  </si>
  <si>
    <t>Wire x1=11160 y1=2760 x2=11160 y2=2880 net="#SW" branch="+:U1#SW+:Cbst1#N+:L1#P"</t>
  </si>
  <si>
    <t>Attributes x1=11160 y1=2760 x2=11160 y2=2880</t>
  </si>
  <si>
    <t>Property name="BranchFormula" value="+:U1#SW+:Cbst1#N+:L1#P" autopos=1 normal=Left rotated=Left visible=0 font=Default order=-1</t>
  </si>
  <si>
    <t>Attributes x1=11160 y1=2880 x2=11640 y2=2880</t>
  </si>
  <si>
    <t>Property name="BranchFormula" value="+:L1#P" autopos=1 normal=Left rotated=Left visible=0 font=Default order=-1</t>
  </si>
  <si>
    <t>Wire x1=11640 y1=3240 x2=11640 y2=3960 net="37" branch="+:Rf1#P+:Rf2#N+:Cf1#N"</t>
  </si>
  <si>
    <t>Attributes x1=11640 y1=3240 x2=11640 y2=3960</t>
  </si>
  <si>
    <t>Property name="BranchFormula" value="+:Rf1#P+:Rf2#N+:Cf1#N" autopos=1 normal=Left rotated=Left visible=0 font=Default order=-1</t>
  </si>
  <si>
    <t>Wire x1=11640 y1=3960 x2=11640 y2=4560 net="37" branch="+:Rf2#N+:Cf1#N"</t>
  </si>
  <si>
    <t>Attributes x1=11640 y1=3960 x2=11640 y2=4560</t>
  </si>
  <si>
    <t>Property name="BranchFormula" value="+:Rf2#N+:Cf1#N" autopos=1 normal=Left rotated=Left visible=0 font=Default order=-1</t>
  </si>
  <si>
    <t>Wire x1=11640 y1=3960 x2=12000 y2=3960 net="37" branch="+:Rf1#P"</t>
  </si>
  <si>
    <t>Attributes x1=11640 y1=3960 x2=12000 y2=3960</t>
  </si>
  <si>
    <t>Property name="BranchFormula" value="+:Rf1#P" autopos=1 normal=Left rotated=Left visible=0 font=Default order=-1</t>
  </si>
  <si>
    <t>Wire x1=11640 y1=4560 x2=12000 y2=4560 net="37" branch="+:Cf1#N"</t>
  </si>
  <si>
    <t>Attributes x1=11640 y1=4560 x2=12000 y2=4560</t>
  </si>
  <si>
    <t>Property name="BranchFormula" value="+:Cf1#N" autopos=1 normal=Left rotated=Left visible=0 font=Default order=-1</t>
  </si>
  <si>
    <t>Wire x1=12120 y1=2880 x2=12600 y2=2880 net="33" branch="-:L1#N"</t>
  </si>
  <si>
    <t>Attributes x1=12120 y1=2880 x2=12600 y2=2880</t>
  </si>
  <si>
    <t>Property name="BranchFormula" value="-:L1#N" autopos=1 normal=Left rotated=Left visible=0 font=Default order=-1</t>
  </si>
  <si>
    <t>Property name="NetName" value="33" autopos=1 normal=Left rotated=Left visible=0 font=Default order=-1</t>
  </si>
  <si>
    <t>Wire x1=12240 y1=4560 x2=12600 y2=4560 net="43" branch="-:Cf1#P"</t>
  </si>
  <si>
    <t>Attributes x1=12240 y1=4560 x2=12600 y2=4560</t>
  </si>
  <si>
    <t>Property name="BranchFormula" value="-:Cf1#P" autopos=1 normal=Left rotated=Left visible=0 font=Default order=-1</t>
  </si>
  <si>
    <t>Property name="NetName" value="43" autopos=1 normal=Left rotated=Left visible=0 font=Default order=-1</t>
  </si>
  <si>
    <t>Wire x1=12360 y1=3960 x2=12600 y2=3960 net="43" branch="-:Rf1#N"</t>
  </si>
  <si>
    <t>Attributes x1=12360 y1=3960 x2=12600 y2=3960</t>
  </si>
  <si>
    <t>Property name="BranchFormula" value="-:Rf1#N" autopos=1 normal=Left rotated=Left visible=0 font=Default order=-1</t>
  </si>
  <si>
    <t>Wire x1=12600 y1=2880 x2=12600 y2=3000 net="33" branch="+:Cout1#P"</t>
  </si>
  <si>
    <t>Attributes x1=12600 y1=2880 x2=12600 y2=3000</t>
  </si>
  <si>
    <t>Property name="BranchFormula" value="+:Cout1#P" autopos=1 normal=Left rotated=Left visible=0 font=Default order=-1</t>
  </si>
  <si>
    <t>Wire x1=12600 y1=2880 x2=13800 y2=2880 net="33" branch="-:L1#N-:Cout1#P"</t>
  </si>
  <si>
    <t>Attributes x1=12600 y1=2880 x2=13800 y2=2880</t>
  </si>
  <si>
    <t>Property name="BranchFormula" value="-:L1#N-:Cout1#P" autopos=1 normal=Left rotated=Left visible=0 font=Default order=-1</t>
  </si>
  <si>
    <t>Wire x1=12600 y1=3960 x2=12600 y2=4440 net="43" branch="+:Cf1#P"</t>
  </si>
  <si>
    <t>Attributes x1=12600 y1=3960 x2=12600 y2=4440</t>
  </si>
  <si>
    <t>Property name="BranchFormula" value="+:Cf1#P" autopos=1 normal=Left rotated=Left visible=0 font=Default order=-1</t>
  </si>
  <si>
    <t>Wire x1=12600 y1=3960 x2=12840 y2=3960 net="43" branch="+:Vlg2#P"</t>
  </si>
  <si>
    <t>Attributes x1=12600 y1=3960 x2=12840 y2=3960</t>
  </si>
  <si>
    <t>Property name="BranchFormula" value="+:Vlg2#P" autopos=1 normal=Left rotated=Left visible=0 font=Default order=-1</t>
  </si>
  <si>
    <t>Wire x1=12600 y1=4440 x2=12600 y2=4560 net="43" branch="+:Cf1#P"</t>
  </si>
  <si>
    <t>Attributes x1=12600 y1=4440 x2=12600 y2=4560</t>
  </si>
  <si>
    <t>Wire x1=13320 y1=3960 x2=13560 y2=3960 net="33" branch="-:Vlg2#N"</t>
  </si>
  <si>
    <t>Attributes x1=13320 y1=3960 x2=13560 y2=3960</t>
  </si>
  <si>
    <t>Property name="BranchFormula" value="-:Vlg2#N" autopos=1 normal=Left rotated=Left visible=0 font=Default order=-1</t>
  </si>
  <si>
    <t>Wire x1=13560 y1=3960 x2=13560 y2=4440 net="33" branch=""</t>
  </si>
  <si>
    <t>Attributes x1=13560 y1=3960 x2=13560 y2=4440</t>
  </si>
  <si>
    <t>Wire x1=13560 y1=3960 x2=13800 y2=3960 net="33" branch=""</t>
  </si>
  <si>
    <t>Attributes x1=13560 y1=3960 x2=13800 y2=3960</t>
  </si>
  <si>
    <t>Wire x1=13800 y1=2880 x2=13800 y2=3960 net="33" branch=""</t>
  </si>
  <si>
    <t>Attributes x1=13800 y1=2880 x2=13800 y2=3960</t>
  </si>
  <si>
    <t>Wire x1=13800 y1=2880 x2=14160 y2=2880 net="33" branch=""</t>
  </si>
  <si>
    <t>Attributes x1=13800 y1=2880 x2=14160 y2=2880</t>
  </si>
  <si>
    <t>Wire x1=14400 y1=2880 x2=14520 y2=2880 net="#Vout" branch=""</t>
  </si>
  <si>
    <t>Attributes x1=14400 y1=2880 x2=14520 y2=2880</t>
  </si>
  <si>
    <t>Property name="NetName" value="#Vout" autopos=1 normal=Left rotated=Left visible=0 font=Default order=-1</t>
  </si>
  <si>
    <t>Wire x1=14520 y1=2880 x2=14520 y2=3120 net="#Vout" branch="+:Rload1#P"</t>
  </si>
  <si>
    <t>Attributes x1=14520 y1=2880 x2=14520 y2=3120</t>
  </si>
  <si>
    <t>Property name="BranchFormula" value="+:Rload1#P" autopos=1 normal=Left rotated=Left visible=0 font=Default order=-1</t>
  </si>
  <si>
    <t>Property name="BranchFormula" value="+:Istep1#P" autopos=1 normal=Left rotated=Left visible=0 font=Default order=-1</t>
  </si>
  <si>
    <t>Wire x1=15120 y1=-1920 x2=15240 y2=-1920 net="#SW" branch="+:X1#IN"</t>
  </si>
  <si>
    <t>Attributes x1=15120 y1=-1920 x2=15240 y2=-1920</t>
  </si>
  <si>
    <t>Property name="BranchFormula" value="+:X1#IN" autopos=1 normal=Left rotated=Left visible=0 font=Default order=-1</t>
  </si>
  <si>
    <t>Wire x1=16440 y1=-1920 x2=16680 y2=-1920 net="0" branch="-:Rnint#P"</t>
  </si>
  <si>
    <t>Attributes x1=16440 y1=-1920 x2=16680 y2=-1920</t>
  </si>
  <si>
    <t>Property name="BranchFormula" value="-:Rnint#P" autopos=1 normal=Left rotated=Left visible=0 font=Default order=-1</t>
  </si>
  <si>
    <t>.TextAnnotation</t>
  </si>
  <si>
    <t>Attributes orient=N0 x=13560 y=-1440</t>
  </si>
  <si>
    <t>TextInfo text="Rt formula:\n\nFsw=14822/(Rt(kohms)^0.925 implemented \n\n" font="arial" size="10" italics="false" bold="false"</t>
  </si>
  <si>
    <t>Property name="StyleNormal" value="LegacyFontFreeText" autopos=1 normal=Left rotated=Left visible=0 font=Default order=-1</t>
  </si>
  <si>
    <t>Property name="StyleSelected" value="LegacyFontFreeTextSelected" autopos=1 normal=Left rotated=Left visible=0 font=Default order=-1</t>
  </si>
  <si>
    <t>.EndTextAnnotation</t>
  </si>
  <si>
    <t>--SXVERSION1.5</t>
  </si>
  <si>
    <t>Property name="value" value="Rt formula:\n\nFsw=14822/(Rt(kohms)^0.925 implemented \n\n" autopos=0 x=0 y=156 align=LeftBase linear=1 selectable=1 font=FreeText</t>
  </si>
  <si>
    <t>--EndSXVERSION1.5</t>
  </si>
  <si>
    <t>LicenseInfo version="8.00h" feats=Basic|AD|Micron|Mcore2|Schematic|Advanced|Sim|Demo|Rtn|SIMPLIS_IF|beta serial=unknown user="unknown" code=unknown product="ADIsimPE" binarch=x86 system="WINNT/6.1.SP1/x64/8488062976/4/1/8/752146201"</t>
  </si>
  <si>
    <t>Attributes type=symbol name="gnd" selected=0 protected=0 x=16440 y=3480 orient=N0</t>
  </si>
  <si>
    <t>Attributes type=symbol name="term_small" selected=0 protected=0 x=16680 y=2880 orient=N0</t>
  </si>
  <si>
    <t>Property name="Ref" value="Cout2" autopos=0 x=108 y=36 align=LeftBase font=Default order=-1</t>
  </si>
  <si>
    <t>Property name="Ref" value="Cout3" autopos=0 x=108 y=36 align=LeftBase font=Default order=-1</t>
  </si>
  <si>
    <t>Attributes type=symbol name="nolibADIILoadClamped" selected=0 protected=0 x=16440 y=3000 orient=N0</t>
  </si>
  <si>
    <t>Property name="REF" value="L2" autopos=0 x=240 y=30 align=CentreTop font=Default order=-1</t>
  </si>
  <si>
    <t>Property name="ref" value="Probe2" autopos=1 normal=Left rotated=Left visible=0 font=Default order=-1</t>
  </si>
  <si>
    <t>Property name="REF" value="Rd1" autopos=0 x=85 y=270 align=LeftBase font=Default order=-1</t>
  </si>
  <si>
    <t>Wire x1=8880 y1=3240 x2=9000 y2=3240 net="34" branch="-:Rt#P"</t>
  </si>
  <si>
    <t>Property name="NetName" value="34" autopos=1 normal=Left rotated=Left visible=0 font=Default order=-1</t>
  </si>
  <si>
    <t>Property name="BranchFormula" value="-:Cbst#N" autopos=1 normal=Left rotated=Left visible=0 font=Default order=-1</t>
  </si>
  <si>
    <t>Property name="BranchFormula" value="-:U1#SW-:Cbst#N" autopos=1 normal=Left rotated=Left visible=0 font=Default order=-1</t>
  </si>
  <si>
    <t>Property name="NetName" value="36" autopos=1 normal=Left rotated=Left visible=0 font=Default order=-1</t>
  </si>
  <si>
    <t>Wire x1=10440 y1=3600 x2=10680 y2=3600 net="40" branch="-:U1#COMP"</t>
  </si>
  <si>
    <t>Property name="NetName" value="40" autopos=1 normal=Left rotated=Left visible=0 font=Default order=-1</t>
  </si>
  <si>
    <t>Property name="BranchFormula" value="+:U1#SW+:Cbst#N+:L1#P" autopos=1 normal=Left rotated=Left visible=0 font=Default order=-1</t>
  </si>
  <si>
    <t>Property name="BranchFormula" value="+:Rf1#P+:Rf2#N" autopos=1 normal=Left rotated=Left visible=0 font=Default order=-1</t>
  </si>
  <si>
    <t>Wire x1=11640 y1=3960 x2=11640 y2=4320 net="36" branch="+:Rf2#N"</t>
  </si>
  <si>
    <t>Attributes x1=11640 y1=3960 x2=11640 y2=4320</t>
  </si>
  <si>
    <t>Property name="BranchFormula" value="+:Rf2#N" autopos=1 normal=Left rotated=Left visible=0 font=Default order=-1</t>
  </si>
  <si>
    <t>Wire x1=11640 y1=3960 x2=12000 y2=3960 net="36" branch="+:Rf1#P"</t>
  </si>
  <si>
    <t>Attributes x1=12120 y1=2880 x2=12360 y2=2880</t>
  </si>
  <si>
    <t>Property name="NetName" value="" autopos=1 normal=Left rotated=Left visible=0 font=Default order=-1</t>
  </si>
  <si>
    <t>Wire x1=12360 y1=2880 x2=12360 y2=3000 net="" branch=""</t>
  </si>
  <si>
    <t>Attributes x1=12360 y1=2880 x2=12360 y2=3000</t>
  </si>
  <si>
    <t>Wire x1=12360 y1=2880 x2=13560 y2=2880 net="" branch=""</t>
  </si>
  <si>
    <t>Attributes x1=12360 y1=2880 x2=13560 y2=2880</t>
  </si>
  <si>
    <t>Property name="NetName" value="42" autopos=1 normal=Left rotated=Left visible=0 font=Default order=-1</t>
  </si>
  <si>
    <t>Wire x1=12600 y1=3960 x2=12600 y2=4440 net="42" branch="-:Rf1#N-:Vlg2#P"</t>
  </si>
  <si>
    <t>Property name="BranchFormula" value="-:Rf1#N-:Vlg2#P" autopos=1 normal=Left rotated=Left visible=0 font=Default order=-1</t>
  </si>
  <si>
    <t>Wire x1=13320 y1=3960 x2=13560 y2=3960 net="#Vout" branch="-:Vlg2#N"</t>
  </si>
  <si>
    <t>Attributes x1=13560 y1=2880 x2=13560 y2=3000</t>
  </si>
  <si>
    <t>Wire x1=13560 y1=2880 x2=13800 y2=2880 net="" branch="+:L2#P"</t>
  </si>
  <si>
    <t>Attributes x1=13560 y1=2880 x2=13800 y2=2880</t>
  </si>
  <si>
    <t>Property name="BranchFormula" value="+:L2#P" autopos=1 normal=Left rotated=Left visible=0 font=Default order=-1</t>
  </si>
  <si>
    <t>Wire x1=13560 y1=3960 x2=15240 y2=3960 net="" branch=""</t>
  </si>
  <si>
    <t>Attributes x1=13560 y1=3960 x2=15240 y2=3960</t>
  </si>
  <si>
    <t>Attributes x1=14280 y1=2880 x2=14520 y2=2880</t>
  </si>
  <si>
    <t>Attributes x1=14520 y1=2880 x2=14520 y2=3000</t>
  </si>
  <si>
    <t>Attributes x1=14520 y1=2880 x2=15240 y2=2880</t>
  </si>
  <si>
    <t>Wire x1=15240 y1=2880 x2=15240 y2=3960 net="" branch=""</t>
  </si>
  <si>
    <t>Attributes x1=15240 y1=2880 x2=15240 y2=3960</t>
  </si>
  <si>
    <t>Property name="BranchFormula" value="+:Rload#P" autopos=1 normal=Left rotated=Left visible=0 font=Default order=-1</t>
  </si>
  <si>
    <t>Wire x1=16440 y1=2880 x2=16440 y2=3000 net="#Vout" branch="+:Istep#P"</t>
  </si>
  <si>
    <t>Attributes x1=16440 y1=2880 x2=16440 y2=3000</t>
  </si>
  <si>
    <t>Property name="BranchFormula" value="+:Istep#P" autopos=1 normal=Left rotated=Left visible=0 font=Default order=-1</t>
  </si>
  <si>
    <t>Wire x1=16440 y1=2880 x2=16680 y2=2880 net="#Vout" branch=""</t>
  </si>
  <si>
    <t>Attributes x1=16440 y1=2880 x2=16680 y2=2880</t>
  </si>
  <si>
    <t>Property name="UserVersion" value="131" type=value</t>
  </si>
  <si>
    <t>Attributes format=1.0 revision=8 name="ADP5054_CH1CH2_IC" description="ADP5054_CH1CH2_IC" catalog="Switching Regulators" track=1</t>
  </si>
  <si>
    <t>Property name="IC_NAME" value="ADP5054" autopos=0 x=720 y=600 align=CentreBase font=Default order=-1</t>
  </si>
  <si>
    <t>Property name="Ilimit" value="7.8" autopos=1 normal=Left rotated=Left visible=0 font=Default displayName=1 order=-1</t>
  </si>
  <si>
    <t>Property name="Kramp" value="240m" autopos=1 normal=Left rotated=Left visible=0 font=Default displayName=1 order=-1</t>
  </si>
  <si>
    <t>Property name="LABELS" value="UVLO Threshold (Rising):LIST:4.0|4.2|4.5,Error Amplifier Gm:LIST:340u|470u|600u,Current Sense Gain:LIST:80m|100m|130m, Vreg Current Limit:LIST:65m|100m|135m,Rdson H::0,Rdson L::0,SW Current Limit:LIST:2.6|7.8|5.2,Tminon:LIST:100n|135n,Oscillator Tolerance (%):LIST:-11|0|11,Enable Threshold:LIST:0.72|0.806|1.28,SS Time:LIST:2m|8m|16m" autopos=1 normal=Left rotated=Left visible=0 font=Default displayName=1 order=-1</t>
  </si>
  <si>
    <t>Property name="ModuleName" value="ADP5054_IC" autopos=1 normal=Right rotated=Right visible=0 font=Default order=-1</t>
  </si>
  <si>
    <t>Property name="PARAMETERS" value="UVLOth=4.2 Gm=470u Ri=100m VregIlim=100m RdsH=50m RdsL=11.6m Ilimit=6.44 Tminon=100n FswTol=0 ENth=0.806 Iss=2m" autopos=1 normal=Left rotated=Left visible=0 font=Default order=-1</t>
  </si>
  <si>
    <t>Property name="PLACE_MENU_HIERARCHY" value="Switching Regulators|ADP5054 CH1/2" autopos=1 normal=Left rotated=Left protected=1 visible=0 font=Default displayName=1 order=-1</t>
  </si>
  <si>
    <t>Property name="RdsH" value="50m" autopos=1 normal=Left rotated=Left visible=0 font=Default displayName=1 order=-1</t>
  </si>
  <si>
    <t>Property name="Ri" value="50m" autopos=1 normal=Left rotated=Left visible=0 font=Default displayName=1 order=-1</t>
  </si>
  <si>
    <t>Property name="TminOn" value="100n" autopos=1 normal=Left rotated=Left visible=0 font=Default displayName=1 order=-1</t>
  </si>
  <si>
    <t>Property name="value" value="ADP5054_IC" autopos=1 normal=Left rotated=Left visible=0 font=Default displayName=1 order=-1</t>
  </si>
  <si>
    <t>Property name="VnegIlim" value="2.4" autopos=1 normal=Left rotated=Left visible=0 font=Default displayName=1 order=-1</t>
  </si>
  <si>
    <t>Property name="DrawnBy" value="KMT" autopos=0 x=720 y=1056 align=LeftBase linear=1 font=FreeText overrideStyle="LegacyFontFreeText" order=-1</t>
  </si>
  <si>
    <t>Property name="Title" value="AD5054 Switching Model" autopos=0 x=360 y=408 align=LeftBase linear=1 font=FreeText overrideStyle="LegacyFontFreeText" order=-1</t>
  </si>
  <si>
    <t>Attributes type=symbol name="gnd" selected=0 protected=0 x=15000 y=4680 orient=N0</t>
  </si>
  <si>
    <t>Property name="VALUE" value="6.8n IC=0" autopos=1 normal=Right rotated=Top font=Default order=-1</t>
  </si>
  <si>
    <t>Property name="Ceff" value="5.07u" autopos=0 x=108 y=120 align=LeftBase font=Default order=-1</t>
  </si>
  <si>
    <t>Property name="esr" value="2.1m" autopos=0 x=120 y=216 align=LeftBase font=Default displayName=1 order=-1</t>
  </si>
  <si>
    <t>Property name="Ceff" value="13.69u" autopos=0 x=108 y=120 align=LeftBase font=Default order=-1</t>
  </si>
  <si>
    <t>Property name="esr" value="2m" autopos=0 x=120 y=216 align=LeftBase font=Default displayName=1 order=-1</t>
  </si>
  <si>
    <t>Property name="IC" value="1.485" autopos=1 normal=Left rotated=Left visible=0 font=Default displayName=1 order=-1</t>
  </si>
  <si>
    <t>Property name="N" value="2" autopos=0 x=120 y=312 align=LeftBase font=Default displayName=1 order=-1</t>
  </si>
  <si>
    <t>Attributes type=symbol name="InlineCurrentProbe" selected=0 protected=0 x=14640 y=4080 orient=N0</t>
  </si>
  <si>
    <t>Property name="dcr" value="65.6m" autopos=0 x=270 y=-90 align=LeftBase font=Default displayName=1 order=-1</t>
  </si>
  <si>
    <t>Property name="Leff" value="1.5u" autopos=0 x=210 y=-90 align=RightBase font=Default displayName=1 order=-1</t>
  </si>
  <si>
    <t>Property name="REF" value="Probe1" autopos=1 normal=Left rotated=Left visible=0 font=Default order=-1</t>
  </si>
  <si>
    <t>Netnames pin1="33"</t>
  </si>
  <si>
    <t>Attributes type=symbol name="probev_new" selected=0 protected=0 x=15000 y=4080 orient=N0</t>
  </si>
  <si>
    <t>Property name="VALUE" value="1.62k" autopos=1 normal=Right rotated=Top font=Default order=-1</t>
  </si>
  <si>
    <t>Property name="VALUE" value="26.7k" autopos=1 normal=Right rotated=Top font=Default order=-1</t>
  </si>
  <si>
    <t>Property name="VALUE" value="24.9k" autopos=0 x=80 y=170 align=LeftBase font=Default order=-1</t>
  </si>
  <si>
    <t>Attributes type=symbol name="res" selected=0 protected=0 x=15000 y=4320 orient=N0</t>
  </si>
  <si>
    <t>Property name="Ri" value="80m" autopos=1 normal=Left rotated=Left visible=0 font=Default displayName=1 order=-1</t>
  </si>
  <si>
    <t>Netnames pin1="25" pin2="30" pin3="28" pin4="29" pin5="#SW" pin6="32" pin7="35" pin8="37" pin9="#Vreg" pin10="41" pin11="0" pin12="0" pin13="34" pin14="36" pin15="38" pin16="39" pin17="40"</t>
  </si>
  <si>
    <t>Property name="SIMPLIS_VALUE" value="PWL NSEG=4 X0=0 Y0=4.5 X1=0 Y1=4.5 X2=0 Y2=4.5 X3=1 Y3=4.5 X4=1 Y4=0" autopos=0 x=-720 y=840 align=LeftBase visible=0 font=Default order=-1</t>
  </si>
  <si>
    <t>Property name="VALUE" value="PWL 0 0 1e-012 0 1e-012 12 1.000000000001 12 1.000000000001 0" autopos=0 x=-720 y=720 align=LeftBase visible=0 font=Default order=-1</t>
  </si>
  <si>
    <t>Property name="REF" value="X1" autopos=1 normal=Right rotated=Right font=Default order=-1</t>
  </si>
  <si>
    <t>Attributes x1=4800 y1=2400 x2=4800 y2=2760</t>
  </si>
  <si>
    <t>Attributes x1=4800 y1=2400 x2=5400 y2=2400</t>
  </si>
  <si>
    <t>Wire x1=5400 y1=2400 x2=5400 y2=2760 net="25" branch="+:Cin1#P"</t>
  </si>
  <si>
    <t>Attributes x1=5400 y1=2400 x2=5400 y2=2760</t>
  </si>
  <si>
    <t>Wire x1=5400 y1=2400 x2=6840 y2=2400 net="25" branch=""</t>
  </si>
  <si>
    <t>Attributes x1=5400 y1=2400 x2=6840 y2=2400</t>
  </si>
  <si>
    <t>Wire x1=5400 y1=3000 x2=5400 y2=3240 net="0" branch="-:Cin1#N"</t>
  </si>
  <si>
    <t>Attributes x1=5400 y1=3000 x2=5400 y2=3240</t>
  </si>
  <si>
    <t>Wire x1=6120 y1=2880 x2=6120 y2=3360 net="26" branch="+:Venable#P"</t>
  </si>
  <si>
    <t>Attributes x1=6120 y1=2880 x2=6120 y2=3360</t>
  </si>
  <si>
    <t>Wire x1=6120 y1=2880 x2=6360 y2=2880 net="26" branch="-:Venable#P"</t>
  </si>
  <si>
    <t>Attributes x1=6120 y1=2880 x2=6360 y2=2880</t>
  </si>
  <si>
    <t>Wire x1=6600 y1=2880 x2=6840 y2=2880 net="27" branch="+:Ren1#P"</t>
  </si>
  <si>
    <t>Attributes x1=6600 y1=2880 x2=6840 y2=2880</t>
  </si>
  <si>
    <t>Wire x1=6840 y1=2400 x2=6840 y2=2640 net="25" branch=""</t>
  </si>
  <si>
    <t>Attributes x1=6840 y1=2400 x2=6840 y2=2640</t>
  </si>
  <si>
    <t>Attributes x1=6840 y1=2400 x2=10200 y2=2400</t>
  </si>
  <si>
    <t>Attributes x1=6840 y1=2880 x2=7320 y2=2880</t>
  </si>
  <si>
    <t>Attributes x1=6840 y1=3120 x2=6840 y2=3360</t>
  </si>
  <si>
    <t>Attributes x1=7320 y1=3240 x2=7320 y2=3360</t>
  </si>
  <si>
    <t>Wire x1=7320 y1=3360 x2=7320 y2=3720 net="28" branch="+:Ren2#P"</t>
  </si>
  <si>
    <t>Attributes x1=7320 y1=3360 x2=7320 y2=3720</t>
  </si>
  <si>
    <t>Attributes x1=7320 y1=3360 x2=9480 y2=3360</t>
  </si>
  <si>
    <t>Attributes x1=7920 y1=3960 x2=7920 y2=4680</t>
  </si>
  <si>
    <t>Wire x1=7920 y1=3960 x2=8160 y2=3960 net="31" branch="-:EXT_CLK#P"</t>
  </si>
  <si>
    <t>Attributes x1=7920 y1=3960 x2=8160 y2=3960</t>
  </si>
  <si>
    <t>Wire x1=8400 y1=3960 x2=8880 y2=3960 net="32" branch="+:U1#SYNC_MODE"</t>
  </si>
  <si>
    <t>Attributes x1=8400 y1=3960 x2=8880 y2=3960</t>
  </si>
  <si>
    <t>Attributes x1=8880 y1=3600 x2=8880 y2=3720</t>
  </si>
  <si>
    <t>Attributes x1=8880 y1=3960 x2=9480 y2=3960</t>
  </si>
  <si>
    <t>Wire x1=9000 y1=4440 x2=9000 y2=5160 net="0" branch="-:Rt#N"</t>
  </si>
  <si>
    <t>Attributes x1=9000 y1=4440 x2=9000 y2=5160</t>
  </si>
  <si>
    <t>Wire x1=9240 y1=4800 x2=9480 y2=4800 net="#Vreg" branch="+:U1#VREG+:Cvreg#P"</t>
  </si>
  <si>
    <t>Attributes x1=9240 y1=4800 x2=9480 y2=4800</t>
  </si>
  <si>
    <t>Wire x1=9360 y1=4440 x2=9480 y2=4440 net="35" branch="-:Rt#P"</t>
  </si>
  <si>
    <t>Attributes x1=9360 y1=4440 x2=9480 y2=4440</t>
  </si>
  <si>
    <t>Attributes x1=9480 y1=4800 x2=9480 y2=4920</t>
  </si>
  <si>
    <t>Attributes x1=10200 y1=2400 x2=10200 y2=3000</t>
  </si>
  <si>
    <t>Wire x1=10920 y1=3360 x2=11400 y2=3360 net="29" branch="-:U1#PWRGD"</t>
  </si>
  <si>
    <t>Attributes x1=10920 y1=3360 x2=11400 y2=3360</t>
  </si>
  <si>
    <t>Wire x1=10920 y1=3960 x2=10920 y2=4080 net="#SW" branch="-:Cbst1#N"</t>
  </si>
  <si>
    <t>Attributes x1=10920 y1=3960 x2=10920 y2=4080</t>
  </si>
  <si>
    <t>Wire x1=10920 y1=4080 x2=11640 y2=4080 net="#SW" branch="-:U1#SW-:Cbst1#N"</t>
  </si>
  <si>
    <t>Attributes x1=10920 y1=4080 x2=11640 y2=4080</t>
  </si>
  <si>
    <t>Wire x1=10920 y1=4440 x2=12120 y2=4440 net="37" branch="-:U1#FB"</t>
  </si>
  <si>
    <t>Attributes x1=10920 y1=4440 x2=12120 y2=4440</t>
  </si>
  <si>
    <t>Wire x1=10920 y1=4800 x2=11160 y2=4800 net="41" branch="-:U1#COMP"</t>
  </si>
  <si>
    <t>Attributes x1=10920 y1=4800 x2=11160 y2=4800</t>
  </si>
  <si>
    <t>Wire x1=11160 y1=5400 x2=11160 y2=5520 net="0" branch="-:Cc1#N"</t>
  </si>
  <si>
    <t>Attributes x1=11160 y1=5400 x2=11160 y2=5520</t>
  </si>
  <si>
    <t>Attributes x1=11400 y1=2520 x2=11400 y2=2880</t>
  </si>
  <si>
    <t>Property name="BranchFormula" value="+:Rpgd#P" autopos=1 normal=Left rotated=Left visible=0 font=Default order=-1</t>
  </si>
  <si>
    <t>Attributes x1=11400 y1=3240 x2=11400 y2=3360</t>
  </si>
  <si>
    <t>Property name="BranchFormula" value="-:Rpgd#N" autopos=1 normal=Left rotated=Left visible=0 font=Default order=-1</t>
  </si>
  <si>
    <t>Wire x1=11640 y1=3960 x2=11640 y2=4080 net="#SW" branch="+:U1#SW+:Cbst1#N+:L1#P"</t>
  </si>
  <si>
    <t>Attributes x1=11640 y1=3960 x2=11640 y2=4080</t>
  </si>
  <si>
    <t>Attributes x1=11640 y1=4080 x2=12120 y2=4080</t>
  </si>
  <si>
    <t>Wire x1=12120 y1=4440 x2=12120 y2=5160 net="37" branch="+:Rf1#P+:Cf1#N+:Rf2#N"</t>
  </si>
  <si>
    <t>Attributes x1=12120 y1=4440 x2=12120 y2=5160</t>
  </si>
  <si>
    <t>Property name="BranchFormula" value="+:Rf1#P+:Cf1#N+:Rf2#N" autopos=1 normal=Left rotated=Left visible=0 font=Default order=-1</t>
  </si>
  <si>
    <t>Wire x1=12120 y1=5160 x2=12120 y2=5640 net="37" branch="+:Cf1#N+:Rf2#N"</t>
  </si>
  <si>
    <t>Attributes x1=12120 y1=5160 x2=12120 y2=5640</t>
  </si>
  <si>
    <t>Property name="BranchFormula" value="+:Cf1#N+:Rf2#N" autopos=1 normal=Left rotated=Left visible=0 font=Default order=-1</t>
  </si>
  <si>
    <t>Wire x1=12120 y1=5160 x2=12480 y2=5160 net="37" branch="+:Rf1#P"</t>
  </si>
  <si>
    <t>Attributes x1=12120 y1=5160 x2=12480 y2=5160</t>
  </si>
  <si>
    <t>Wire x1=12120 y1=5640 x2=12120 y2=5760 net="37" branch="+:Rf2#N"</t>
  </si>
  <si>
    <t>Attributes x1=12120 y1=5640 x2=12120 y2=5760</t>
  </si>
  <si>
    <t>Wire x1=12120 y1=5640 x2=12480 y2=5640 net="37" branch="+:Cf1#N"</t>
  </si>
  <si>
    <t>Attributes x1=12120 y1=5640 x2=12480 y2=5640</t>
  </si>
  <si>
    <t>Wire x1=12600 y1=4080 x2=13080 y2=4080 net="33" branch="-:L1#N"</t>
  </si>
  <si>
    <t>Attributes x1=12600 y1=4080 x2=13080 y2=4080</t>
  </si>
  <si>
    <t>Wire x1=12720 y1=5640 x2=13080 y2=5640 net="43" branch="-:Cf1#P"</t>
  </si>
  <si>
    <t>Attributes x1=12720 y1=5640 x2=13080 y2=5640</t>
  </si>
  <si>
    <t>Wire x1=12840 y1=5160 x2=13080 y2=5160 net="43" branch="-:Rf1#N"</t>
  </si>
  <si>
    <t>Attributes x1=12840 y1=5160 x2=13080 y2=5160</t>
  </si>
  <si>
    <t>Wire x1=13080 y1=4080 x2=13080 y2=4200 net="33" branch="+:Cout1#P"</t>
  </si>
  <si>
    <t>Attributes x1=13080 y1=4080 x2=13080 y2=4200</t>
  </si>
  <si>
    <t>Wire x1=13080 y1=4080 x2=13680 y2=4080 net="33" branch="-:L1#N-:Cout1#P"</t>
  </si>
  <si>
    <t>Attributes x1=13080 y1=4080 x2=13680 y2=4080</t>
  </si>
  <si>
    <t>Wire x1=13080 y1=5160 x2=13080 y2=5640 net="43" branch="+:Cf1#P"</t>
  </si>
  <si>
    <t>Attributes x1=13080 y1=5160 x2=13080 y2=5640</t>
  </si>
  <si>
    <t>Wire x1=13080 y1=5160 x2=13320 y2=5160 net="43" branch="+:Vlg2#P"</t>
  </si>
  <si>
    <t>Attributes x1=13080 y1=5160 x2=13320 y2=5160</t>
  </si>
  <si>
    <t>Wire x1=13680 y1=4080 x2=14280 y2=4080 net="33" branch=""</t>
  </si>
  <si>
    <t>Attributes x1=13680 y1=4080 x2=14280 y2=4080</t>
  </si>
  <si>
    <t>Wire x1=13800 y1=5160 x2=14040 y2=5160 net="33" branch="-:Vlg2#N"</t>
  </si>
  <si>
    <t>Attributes x1=13800 y1=5160 x2=14040 y2=5160</t>
  </si>
  <si>
    <t>Wire x1=14040 y1=5160 x2=14040 y2=5640 net="33" branch=""</t>
  </si>
  <si>
    <t>Attributes x1=14040 y1=5160 x2=14040 y2=5640</t>
  </si>
  <si>
    <t>Wire x1=14040 y1=5160 x2=14280 y2=5160 net="33" branch=""</t>
  </si>
  <si>
    <t>Attributes x1=14040 y1=5160 x2=14280 y2=5160</t>
  </si>
  <si>
    <t>Wire x1=14280 y1=4080 x2=14280 y2=5160 net="33" branch=""</t>
  </si>
  <si>
    <t>Attributes x1=14280 y1=4080 x2=14280 y2=5160</t>
  </si>
  <si>
    <t>Wire x1=14280 y1=4080 x2=14640 y2=4080 net="33" branch=""</t>
  </si>
  <si>
    <t>Attributes x1=14280 y1=4080 x2=14640 y2=4080</t>
  </si>
  <si>
    <t>Wire x1=14880 y1=4080 x2=15000 y2=4080 net="#Vout" branch=""</t>
  </si>
  <si>
    <t>Attributes x1=14880 y1=4080 x2=15000 y2=4080</t>
  </si>
  <si>
    <t>Wire x1=15000 y1=4080 x2=15000 y2=4320 net="#Vout" branch="+:Rload1#P"</t>
  </si>
  <si>
    <t>Attributes x1=15000 y1=4080 x2=15000 y2=4320</t>
  </si>
  <si>
    <t>Attributes orient=N0 x=3840 y=-2520</t>
  </si>
  <si>
    <t>TextInfo text="ADP5054 models most part features are implemented.\nNOT included: Parallel/interleaved operation, Sync Out, phase shift, DVS, Latch off and other I2C setting feature.\nNotes:\nNo temperature dependence on anything\nMust run at least100 cycles before POP begins if sync'ing to ext clk\nAll current limits, UVP and OVP disabled during POP\nIf design hits neg Ilimit, exiting POP causes operating point shift appearing as a transient at t=0. See datasheet for details on negative current limit.\n\nDouble-clicking IC symbol will allow setting IC operating parameters to min/typ/max limits from datasheet. \nRdson of H &amp; L fets should be set according to IC temperature--see datasheet for Rdson vs. T curves" font="arial" size="10" italics="false" bold="false"</t>
  </si>
  <si>
    <t>Property name="value" value="ADP5054 models most part features are implemented.\nNOT included: Parallel/interleaved operation, Sync Out, phase shift, DVS, Latch off and other I2C setting feature.\nNotes:\nNo temperature dependence on anything\nMust run at least100 cycles before POP begins if sync'ing to ext clk\nAll current limits, UVP and OVP disabled during POP\nIf design hits neg Ilimit, exiting POP causes operating point shift appearing as a transient at t=0. See datasheet for details on negative current limit.\n\nDouble-clicking IC symbol will allow setting IC operating parameters to min/typ/max limits from datasheet. \nRdson of H &amp; L fets should be set according to IC temperature--see datasheet for Rdson vs. T curves" autopos=0 x=0 y=156 align=LeftBase linear=1 selectable=1 font=FreeText</t>
  </si>
  <si>
    <t>Attributes orient=N0 x=3840 y=-360</t>
  </si>
  <si>
    <t>TextInfo text="IC Status pins provide valuable information on fault conditions:\n\nRun-H during normal operation, L if fault occurs, UVLO or EN thresholds not met. Other status signals indicate specific fault if L.\nSYNC_MODE set to low to pulse skip mode active. \nUVP-undervoltage protection active if H. See datasheet.\nOVP-overvoltage protection active if H. See datasheet.\nILimit-H if Current Limit event occurs. See datasheet." font="arial" size="10" italics="false" bold="false"</t>
  </si>
  <si>
    <t>Property name="value" value="IC Status pins provide valuable information on fault conditions:\n\nRun-H during normal operation, L if fault occurs, UVLO or EN thresholds not met. Other status signals indicate specific fault if L.\nSYNC_MODE set to low to pulse skip mode active. \nUVP-undervoltage protection active if H. See datasheet.\nOVP-overvoltage protection active if H. See datasheet.\nILimit-H if Current Limit event occurs. See datasheet." autopos=0 x=0 y=156 align=LeftBase linear=1 selectable=1 font=FreeText</t>
  </si>
  <si>
    <t>Attributes orient=N0 x=3840 y=6720</t>
  </si>
  <si>
    <t>TextInfo text="Disclaimer:\nThis model is provided \"AS IS\" and all responsibility for the actual design performance and verification is born by the user.  ADI disclaims any liability for\ndamages of any kind resulting from the use of this simulation model.This simulation model is the property of Analog Devices and may not be copied,\ntransferred, or used for other purposes without express written approval of Analog Devices Inc." font="arial" size="10" italics="false" bold="false"</t>
  </si>
  <si>
    <t>Property name="value" value="Disclaimer:\nThis model is provided \"AS IS\" and all responsibility for the actual design performance and verification is born by the user.  ADI disclaims any liability for\ndamages of any kind resulting from the use of this simulation model.This simulation model is the property of Analog Devices and may not be copied,\ntransferred, or used for other purposes without express written approval of Analog Devices Inc." autopos=0 x=0 y=156 align=LeftBase linear=1 selectable=1 font=FreeText</t>
  </si>
  <si>
    <t>Attributes orient=N0 x=13320 y=-960</t>
  </si>
  <si>
    <t>Netnames pin1="32" pin2="#SW"</t>
  </si>
  <si>
    <t>Netnames pin1="46" pin2="0"</t>
  </si>
  <si>
    <t>Netnames pin1="36" pin2="0"</t>
  </si>
  <si>
    <t>Property name="REF" value="IPROBE1" autopos=1 normal=Top rotated=Right visible=0 font=Default order=-1</t>
  </si>
  <si>
    <t>Netnames pin1="36" pin2="#Vout"</t>
  </si>
  <si>
    <t>Property name="Ref" value="Istep" autopos=0 x=-36 y=96 align=RightBase font=Default order=-1</t>
  </si>
  <si>
    <t>Netnames pin1="33" pin2="34"</t>
  </si>
  <si>
    <t>Netnames pin1="29" pin2="27" pin3="#Vreg"</t>
  </si>
  <si>
    <t>Netnames pin1="34" pin2="#Vreg" pin3="0"</t>
  </si>
  <si>
    <t>Netnames pin1="#SW" pin2="35"</t>
  </si>
  <si>
    <t>Netnames pin1="35" pin2="36"</t>
  </si>
  <si>
    <t>Netnames pin1="36" pin2="47"</t>
  </si>
  <si>
    <t>Netnames pin1="45" pin2="46"</t>
  </si>
  <si>
    <t>Netnames pin1="41" pin2="35"</t>
  </si>
  <si>
    <t>Netnames pin1="29" pin2="30"</t>
  </si>
  <si>
    <t>Netnames pin1="30" pin2="0"</t>
  </si>
  <si>
    <t>Netnames pin1="40" pin2="47"</t>
  </si>
  <si>
    <t>Netnames pin1="0" pin2="40"</t>
  </si>
  <si>
    <t>Property name="REF" value="Rload" autopos=1 normal=Right rotated=Bottom font=Default order=-1</t>
  </si>
  <si>
    <t>Netnames pin1="#Vreg" pin2="31"</t>
  </si>
  <si>
    <t>Netnames pin1="38" pin2="0"</t>
  </si>
  <si>
    <t>Netnames pin1="27" pin2="32" pin3="30" pin4="31" pin5="#SW" pin6="34" pin7="38" pin8="40" pin9="#Vreg" pin10="45" pin11="0" pin12="0" pin13="37" pin14="39" pin15="42" pin16="43" pin17="44"</t>
  </si>
  <si>
    <t>Netnames pin1="47" pin2="36"</t>
  </si>
  <si>
    <t>Netnames pin1="#SW" pin2="26"</t>
  </si>
  <si>
    <t>Wire x1=4800 y1=2400 x2=4800 y2=2760 net="27" branch="+:Vin#P"</t>
  </si>
  <si>
    <t>Wire x1=4800 y1=2400 x2=5400 y2=2400 net="27" branch="-:Vin#P"</t>
  </si>
  <si>
    <t>Wire x1=5400 y1=2400 x2=5400 y2=2760 net="27" branch="+:Cin1#P"</t>
  </si>
  <si>
    <t>Wire x1=5400 y1=2400 x2=6840 y2=2400 net="27" branch=""</t>
  </si>
  <si>
    <t>Wire x1=6120 y1=2880 x2=6120 y2=3360 net="28" branch="+:Venable#P"</t>
  </si>
  <si>
    <t>Wire x1=6120 y1=2880 x2=6360 y2=2880 net="28" branch="-:Venable#P"</t>
  </si>
  <si>
    <t>Wire x1=6600 y1=2880 x2=6840 y2=2880 net="29" branch="+:Ren1#P"</t>
  </si>
  <si>
    <t>Wire x1=6840 y1=2400 x2=6840 y2=2640 net="27" branch=""</t>
  </si>
  <si>
    <t>Wire x1=6840 y1=2400 x2=10200 y2=2400 net="27" branch="+:U1#PVIN"</t>
  </si>
  <si>
    <t>Wire x1=6840 y1=2880 x2=7320 y2=2880 net="29" branch="+:Ren1#P"</t>
  </si>
  <si>
    <t>Wire x1=7320 y1=3240 x2=7320 y2=3360 net="30" branch="-:Ren1#N"</t>
  </si>
  <si>
    <t>Property name="NetName" value="30" autopos=1 normal=Left rotated=Left visible=0 font=Default order=-1</t>
  </si>
  <si>
    <t>Wire x1=7320 y1=3360 x2=7320 y2=3720 net="30" branch="+:Ren2#P"</t>
  </si>
  <si>
    <t>Wire x1=7320 y1=3360 x2=9480 y2=3360 net="30" branch="+:U1#EN"</t>
  </si>
  <si>
    <t>Wire x1=7920 y1=3960 x2=7920 y2=4680 net="33" branch="+:EXT_CLK#P"</t>
  </si>
  <si>
    <t>Wire x1=7920 y1=3960 x2=8160 y2=3960 net="33" branch="-:EXT_CLK#P"</t>
  </si>
  <si>
    <t>Wire x1=8400 y1=3960 x2=8880 y2=3960 net="34" branch="+:U1#SYNC_MODE"</t>
  </si>
  <si>
    <t>Wire x1=8880 y1=3960 x2=9480 y2=3960 net="34" branch="+:U1#SYNC_MODE"</t>
  </si>
  <si>
    <t>Wire x1=9360 y1=4440 x2=9480 y2=4440 net="38" branch="-:Rt#P"</t>
  </si>
  <si>
    <t>Property name="NetName" value="38" autopos=1 normal=Left rotated=Left visible=0 font=Default order=-1</t>
  </si>
  <si>
    <t>Wire x1=10200 y1=2400 x2=10200 y2=3000 net="27" branch="+:U1#PVIN"</t>
  </si>
  <si>
    <t>Wire x1=10920 y1=3360 x2=11400 y2=3360 net="31" branch="-:U1#PWRGD"</t>
  </si>
  <si>
    <t>Wire x1=10920 y1=4440 x2=12120 y2=4440 net="40" branch="-:U1#FB"</t>
  </si>
  <si>
    <t>Wire x1=10920 y1=4800 x2=11160 y2=4800 net="45" branch="-:U1#COMP"</t>
  </si>
  <si>
    <t>Property name="NetName" value="45" autopos=1 normal=Left rotated=Left visible=0 font=Default order=-1</t>
  </si>
  <si>
    <t>Wire x1=11400 y1=3240 x2=11400 y2=3360 net="31" branch="-:Rpgd#N"</t>
  </si>
  <si>
    <t>Wire x1=12120 y1=4440 x2=12120 y2=5160 net="40" branch="+:Rf1#P+:Rf2#N"</t>
  </si>
  <si>
    <t>Wire x1=12120 y1=5160 x2=12120 y2=5520 net="40" branch="+:Rf2#N"</t>
  </si>
  <si>
    <t>Attributes x1=12120 y1=5160 x2=12120 y2=5520</t>
  </si>
  <si>
    <t>Wire x1=12120 y1=5160 x2=12480 y2=5160 net="40" branch="+:Rf1#P"</t>
  </si>
  <si>
    <t>Wire x1=12600 y1=4080 x2=12840 y2=4080 net="35" branch="-:L1#N"</t>
  </si>
  <si>
    <t>Attributes x1=12600 y1=4080 x2=12840 y2=4080</t>
  </si>
  <si>
    <t>Wire x1=12840 y1=4080 x2=12840 y2=4200 net="35" branch="+:Cout1#P"</t>
  </si>
  <si>
    <t>Attributes x1=12840 y1=4080 x2=12840 y2=4200</t>
  </si>
  <si>
    <t>Wire x1=12840 y1=4080 x2=13800 y2=4080 net="35" branch="+:Rd1#N+:L2#P"</t>
  </si>
  <si>
    <t>Attributes x1=12840 y1=4080 x2=13800 y2=4080</t>
  </si>
  <si>
    <t>Property name="BranchFormula" value="+:Rd1#N+:L2#P" autopos=1 normal=Left rotated=Left visible=0 font=Default order=-1</t>
  </si>
  <si>
    <t>Wire x1=12840 y1=5160 x2=13080 y2=5160 net="47" branch="-:Rf1#N"</t>
  </si>
  <si>
    <t>Property name="NetName" value="47" autopos=1 normal=Left rotated=Left visible=0 font=Default order=-1</t>
  </si>
  <si>
    <t>Wire x1=13080 y1=5160 x2=13080 y2=5640 net="47" branch="-:Rf1#N-:Vlg2#P"</t>
  </si>
  <si>
    <t>Wire x1=13080 y1=5160 x2=13320 y2=5160 net="47" branch="+:Vlg2#P"</t>
  </si>
  <si>
    <t>Wire x1=13800 y1=4080 x2=14040 y2=4080 net="35" branch="+:L2#P"</t>
  </si>
  <si>
    <t>Attributes x1=13800 y1=4080 x2=14040 y2=4080</t>
  </si>
  <si>
    <t>Wire x1=13800 y1=5160 x2=14040 y2=5160 net="36" branch="-:Vlg2#N"</t>
  </si>
  <si>
    <t>Wire x1=14040 y1=5160 x2=14040 y2=5640 net="36" branch=""</t>
  </si>
  <si>
    <t>Wire x1=14040 y1=5160 x2=15240 y2=5160 net="36" branch=""</t>
  </si>
  <si>
    <t>Attributes x1=14040 y1=5160 x2=15240 y2=5160</t>
  </si>
  <si>
    <t>Wire x1=14520 y1=4080 x2=14640 y2=4080 net="36" branch="-:L2#N"</t>
  </si>
  <si>
    <t>Attributes x1=14520 y1=4080 x2=14640 y2=4080</t>
  </si>
  <si>
    <t>Property name="BranchFormula" value="-:L2#N" autopos=1 normal=Left rotated=Left visible=0 font=Default order=-1</t>
  </si>
  <si>
    <t>Wire x1=14640 y1=4080 x2=14640 y2=4200 net="36" branch="+:Cout2#P"</t>
  </si>
  <si>
    <t>Attributes x1=14640 y1=4080 x2=14640 y2=4200</t>
  </si>
  <si>
    <t>Property name="BranchFormula" value="+:Cout2#P" autopos=1 normal=Left rotated=Left visible=0 font=Default order=-1</t>
  </si>
  <si>
    <t>Wire x1=14640 y1=4080 x2=15240 y2=4080 net="36" branch="-:L2#N-:Cout2#P"</t>
  </si>
  <si>
    <t>Attributes x1=14640 y1=4080 x2=15240 y2=4080</t>
  </si>
  <si>
    <t>Property name="BranchFormula" value="-:L2#N-:Cout2#P" autopos=1 normal=Left rotated=Left visible=0 font=Default order=-1</t>
  </si>
  <si>
    <t>Wire x1=15240 y1=4080 x2=15240 y2=5160 net="36" branch=""</t>
  </si>
  <si>
    <t>Attributes x1=15240 y1=4080 x2=15240 y2=5160</t>
  </si>
  <si>
    <t>Wire x1=15240 y1=4080 x2=15360 y2=4080 net="36" branch=""</t>
  </si>
  <si>
    <t>Attributes x1=15240 y1=4080 x2=15360 y2=4080</t>
  </si>
  <si>
    <t>Wire x1=15600 y1=4080 x2=15720 y2=4080 net="#Vout" branch=""</t>
  </si>
  <si>
    <t>Attributes x1=15600 y1=4080 x2=15720 y2=4080</t>
  </si>
  <si>
    <t>Wire x1=15720 y1=4080 x2=15720 y2=4320 net="#Vout" branch="+:Rload#P"</t>
  </si>
  <si>
    <t>Attributes x1=15720 y1=4080 x2=15720 y2=4320</t>
  </si>
  <si>
    <t>22µF, 10V, 2.6mΩ</t>
  </si>
  <si>
    <t>22µF, 16V, 2.5mΩ</t>
  </si>
  <si>
    <t>22µF, 16V, 13mΩ</t>
  </si>
  <si>
    <t>22µF, 6.3V, 3.5mΩ</t>
  </si>
  <si>
    <t>22µF, 10V, 3mΩ</t>
  </si>
  <si>
    <t>22µF, 25V, 2mΩ</t>
  </si>
  <si>
    <t>22µF, 10V, 0.8mΩ</t>
  </si>
  <si>
    <t>22µF, 16V, 0.9mΩ</t>
  </si>
  <si>
    <t>47µF, 10V, 2mΩ</t>
  </si>
  <si>
    <t>22µF, 10V, 2mΩ</t>
  </si>
  <si>
    <t>47µF, 10V, 3mΩ</t>
  </si>
  <si>
    <t>10µF, 10V, 1.8mΩ</t>
  </si>
  <si>
    <t>22µF, 16V, 1.6mΩ</t>
  </si>
  <si>
    <t>22µF, 6.3V, 10mΩ</t>
  </si>
  <si>
    <t>22µF, 35V, 2.1mΩ</t>
  </si>
  <si>
    <t>PRD1503</t>
  </si>
  <si>
    <t>10uH, 84mΩ, 3Apk</t>
  </si>
  <si>
    <t>10µF, 10V, 4mΩ</t>
  </si>
  <si>
    <t>15uH, 125mΩ, 2Apk</t>
  </si>
  <si>
    <t>ADP5050_1_2_3_IC</t>
  </si>
  <si>
    <t>110.3m</t>
  </si>
  <si>
    <t>16.93m</t>
  </si>
  <si>
    <t>CH1/CH2</t>
  </si>
  <si>
    <t>UVLO Threshold (Rising):LIST:4.0|4.2|4.5,Error Amplifier Gm:LIST:340u|470u|600u,Current Sense Gain:LIST:80m|100m|130m, Vreg Current Limit:LIST:65m|100m|135m,Rdson H::0,Rdson L::0,SW Current Limit:LIST:2.63|6.44|4.4,Tminon:LIST:117n|145n,Oscillator Tolerance (%):LIST:-11|0|11,Enable Threshold:LIST:0.72|0.806|1.28,SS Time:LIST:2m|4m|8m</t>
  </si>
  <si>
    <t>117n</t>
  </si>
  <si>
    <t>UVLOth=4.2 Gm=470u  Ri=100m VregIlim=100m RdsH=100m RdsL=11.6m Ilimit=4.4 Tminon=117n FswTol=0 ENth=0.806 Iss=2m</t>
  </si>
  <si>
    <t>2.2u</t>
  </si>
  <si>
    <t>8.13m</t>
  </si>
  <si>
    <t>1.5</t>
  </si>
  <si>
    <t>5.03u</t>
  </si>
  <si>
    <t>4m</t>
  </si>
  <si>
    <t>14.8u</t>
  </si>
  <si>
    <t>16.2k</t>
  </si>
  <si>
    <t>64.9k</t>
  </si>
  <si>
    <t>5.6n</t>
  </si>
  <si>
    <t>2.94k</t>
  </si>
  <si>
    <t>Cf1</t>
  </si>
  <si>
    <t>220p</t>
  </si>
  <si>
    <t>1.42305676925334E-03</t>
  </si>
  <si>
    <t>5.6n IC=0</t>
  </si>
  <si>
    <t>Cf1.P.value</t>
  </si>
  <si>
    <t>Ra0.P.value</t>
  </si>
  <si>
    <t>474u</t>
  </si>
  <si>
    <t>-450m</t>
  </si>
  <si>
    <t>PWL NSEG=4 X0=0 Y0=4.95 X1=0 Y1=4.95 X2=0 Y2=4.95 X3=1 Y3=4.95 X4=1 Y4=0</t>
  </si>
  <si>
    <t>667m</t>
  </si>
  <si>
    <t xml:space="preserve">SCV: Istep.P.Twidth + 474u; SCV: Istep.P.Trise + 1000n; SCV: Istep.P.Tfall + 1000n; SCV: Istep.P.Tdelay + 100u; SCV: Istep.P.Iinitial + 0; SCV: Istep.P.Ipulse + -450m; SCV: Istep.P.Tperiod + 100m; SCV: Rload.P.value + 667m; </t>
  </si>
  <si>
    <t>Attributes type=symbol name="gnd" selected=0 protected=0 x=15360 y=3480 orient=N0</t>
  </si>
  <si>
    <t>Attributes type=symbol name="term_small" selected=0 protected=0 x=15600 y=2880 orient=N0</t>
  </si>
  <si>
    <t>Attributes type=symbol name="nolibADIILoadClamped" selected=0 protected=0 x=15360 y=3000 orient=N0</t>
  </si>
  <si>
    <t>Property name="ref" value="Istep" autopos=0 x=-36 y=96 align=RightBase linear=1 font=Default order=-1</t>
  </si>
  <si>
    <t>Property name="ref" value="Rload" autopos=1 normal=Right rotated=Bottom linear=1 font=Default order=-1</t>
  </si>
  <si>
    <t>Wire x1=14520 y1=2880 x2=15360 y2=2880 net="" branch=""</t>
  </si>
  <si>
    <t>Attributes x1=14520 y1=2880 x2=15360 y2=2880</t>
  </si>
  <si>
    <t>Wire x1=15360 y1=2880 x2=15360 y2=3000 net="#Vout" branch="+:Istep1#P"</t>
  </si>
  <si>
    <t>Attributes x1=15360 y1=2880 x2=15360 y2=3000</t>
  </si>
  <si>
    <t>Wire x1=15360 y1=2880 x2=15600 y2=2880 net="#Vout" branch=""</t>
  </si>
  <si>
    <t>Attributes x1=15360 y1=2880 x2=15600 y2=2880</t>
  </si>
  <si>
    <t>View x=1943 y=-3585 zoomlevel=34 zoom=11 snapgrid=120 offsetX=-1943 offsetY=3279</t>
  </si>
  <si>
    <t>Property name="UserVersion" value="129" type=value</t>
  </si>
  <si>
    <t>Attributes type=symbol name="gnd" selected=0 protected=0 x=15840 y=3480 orient=N0</t>
  </si>
  <si>
    <t>Attributes type=symbol name="InlineCurrentProbe" selected=0 protected=0 x=15360 y=2880 orient=N0</t>
  </si>
  <si>
    <t>Attributes type=symbol name="probev_new" selected=0 protected=0 x=15840 y=2880 orient=N0</t>
  </si>
  <si>
    <t>Attributes type=symbol name="res" selected=0 protected=0 x=15840 y=3120 orient=N0</t>
  </si>
  <si>
    <t>Wire x1=15240 y1=2880 x2=15360 y2=2880 net="" branch=""</t>
  </si>
  <si>
    <t>Attributes x1=15240 y1=2880 x2=15360 y2=2880</t>
  </si>
  <si>
    <t>Wire x1=15600 y1=2880 x2=15840 y2=2880 net="" branch=""</t>
  </si>
  <si>
    <t>Attributes x1=15600 y1=2880 x2=15840 y2=2880</t>
  </si>
  <si>
    <t>Wire x1=15840 y1=2880 x2=15840 y2=3120 net="#Vout" branch="+:Rload#P"</t>
  </si>
  <si>
    <t>Attributes x1=15840 y1=2880 x2=15840 y2=3120</t>
  </si>
  <si>
    <t>Wire x1=15840 y1=2880 x2=16440 y2=2880 net="" branch=""</t>
  </si>
  <si>
    <t>Attributes x1=15840 y1=2880 x2=16440 y2=2880</t>
  </si>
  <si>
    <t>View x=1373 y=-3279 zoomlevel=34 zoom=11 snapgrid=120 offsetX=-1943 offsetY=3279</t>
  </si>
  <si>
    <t>Property name="UserVersion" value="132" type=value</t>
  </si>
  <si>
    <t>Attributes type=symbol name="gnd" selected=0 protected=0 x=15720 y=4680 orient=N0</t>
  </si>
  <si>
    <t>Attributes type=symbol name="term_small" selected=0 protected=0 x=15960 y=4080 orient=N0</t>
  </si>
  <si>
    <t>Attributes type=symbol name="nolibADIILoadClamped" selected=0 protected=0 x=15720 y=4200 orient=N0</t>
  </si>
  <si>
    <t>Wire x1=15000 y1=4080 x2=15720 y2=4080 net="" branch=""</t>
  </si>
  <si>
    <t>Attributes x1=15000 y1=4080 x2=15720 y2=4080</t>
  </si>
  <si>
    <t>Wire x1=15720 y1=4080 x2=15720 y2=4200 net="#Vout" branch="+:Istep1#P"</t>
  </si>
  <si>
    <t>Attributes x1=15720 y1=4080 x2=15720 y2=4200</t>
  </si>
  <si>
    <t>Wire x1=15720 y1=4080 x2=15960 y2=4080 net="#Vout" branch=""</t>
  </si>
  <si>
    <t>Attributes x1=15720 y1=4080 x2=15960 y2=4080</t>
  </si>
  <si>
    <t>Attributes type=symbol name="gnd" selected=0 protected=0 x=16440 y=4680 orient=N0</t>
  </si>
  <si>
    <t>Attributes type=symbol name="term_small" selected=0 protected=0 x=16680 y=4080 orient=N0</t>
  </si>
  <si>
    <t>Attributes type=symbol name="InlineCurrentProbe" selected=0 protected=0 x=15360 y=4080 orient=N0</t>
  </si>
  <si>
    <t>Attributes type=symbol name="nolibADIILoadClamped" selected=0 protected=0 x=16440 y=4200 orient=N0</t>
  </si>
  <si>
    <t>Attributes type=symbol name="probev_new" selected=0 protected=0 x=15720 y=4080 orient=N0</t>
  </si>
  <si>
    <t>Attributes type=symbol name="res" selected=0 protected=0 x=15720 y=4320 orient=N0</t>
  </si>
  <si>
    <t>Wire x1=15720 y1=4080 x2=16440 y2=4080 net="" branch=""</t>
  </si>
  <si>
    <t>Attributes x1=15720 y1=4080 x2=16440 y2=4080</t>
  </si>
  <si>
    <t>Wire x1=16440 y1=4080 x2=16440 y2=4200 net="#Vout" branch="+:Istep#P"</t>
  </si>
  <si>
    <t>Attributes x1=16440 y1=4080 x2=16440 y2=4200</t>
  </si>
  <si>
    <t>Wire x1=16440 y1=4080 x2=16680 y2=4080 net="#Vout" branch=""</t>
  </si>
  <si>
    <t>Attributes x1=16440 y1=4080 x2=16680 y2=4080</t>
  </si>
  <si>
    <t>22µF, 6.3V, 2.8mΩ</t>
  </si>
  <si>
    <t>10µF, 6.3V, 2.9mΩ</t>
  </si>
  <si>
    <t>10µF, 10V, 5mΩ</t>
  </si>
  <si>
    <t>10µF, 10V, 2.5mΩ</t>
  </si>
  <si>
    <t>10µF, 6.3V, 5mΩ</t>
  </si>
  <si>
    <t>10µF, 16V, 5mΩ</t>
  </si>
  <si>
    <t>NOTE: We currently have matching boars for the ADP5050, ADP5052, and ADP5054 with dual FETS.  All other boards do</t>
  </si>
  <si>
    <t>not have the second stage output filter option and the designators are of the form L1, L2, L3…  instead of L11, L12, L13.</t>
  </si>
  <si>
    <t>Sorry for the inconvience.</t>
  </si>
  <si>
    <t>10µF, 16V, 3.9mΩ</t>
  </si>
  <si>
    <t>4.7µF, 6.3V, 6mΩ</t>
  </si>
  <si>
    <t>4.7µF, 10V, 3mΩ</t>
  </si>
  <si>
    <t>4.7µF, 6.3V, 3.1mΩ</t>
  </si>
  <si>
    <t>4.7µF, 6.3V, 3mΩ</t>
  </si>
  <si>
    <t>4.7µF, 10V, 1.6mΩ</t>
  </si>
  <si>
    <t>4.7µF, 16V, 2.6mΩ</t>
  </si>
  <si>
    <t>10µF, 10V, 1mΩ</t>
  </si>
  <si>
    <t>4.7µF, 10V, 6mΩ</t>
  </si>
  <si>
    <t>10µF, 10V, 2mΩ</t>
  </si>
  <si>
    <t>4.7µF, 16V, 5.2mΩ</t>
  </si>
  <si>
    <t>4.7µF, 16V, 6mΩ</t>
  </si>
  <si>
    <t>10µF, 16V, 1.7mΩ</t>
  </si>
  <si>
    <t>10µF, 16V, 2.7mΩ</t>
  </si>
  <si>
    <t>10µF, 6.3V, 11mΩ</t>
  </si>
  <si>
    <t>4.7µF, 6.3V, 8mΩ</t>
  </si>
  <si>
    <t>4.7µF, 6.3V, 5mΩ</t>
  </si>
  <si>
    <t>10µF, 25V, 2.1mΩ</t>
  </si>
  <si>
    <t>10uF, 25V, 2mΩ</t>
  </si>
  <si>
    <t>PMEG2005AELD</t>
  </si>
  <si>
    <t>SOD882D</t>
  </si>
  <si>
    <t>-</t>
    <phoneticPr fontId="6"/>
  </si>
  <si>
    <t>LMK325ABJ107MM-T</t>
  </si>
  <si>
    <t xml:space="preserve"> obsolete</t>
  </si>
  <si>
    <t>4.7µF, 16V, 2mΩ</t>
  </si>
  <si>
    <t>4.7µF, 25V, 5mΩ</t>
  </si>
  <si>
    <t>Hybrid</t>
    <phoneticPr fontId="6"/>
  </si>
  <si>
    <t>No Price Found for: , ADP5050ACPZ-R7, ADP5051ACPZ-R7, ADP5052ACPZ-R7, ADP5053ACPZ-R7, ADP5054ACPZ-R7</t>
  </si>
  <si>
    <t>DB20161201</t>
  </si>
  <si>
    <t>D8</t>
    <phoneticPr fontId="6"/>
  </si>
  <si>
    <t>F</t>
    <phoneticPr fontId="6"/>
  </si>
  <si>
    <t>Panasonic</t>
    <phoneticPr fontId="6"/>
  </si>
  <si>
    <t>Revised Irms rating</t>
  </si>
  <si>
    <t>XAL7020-152MEB</t>
  </si>
  <si>
    <t xml:space="preserve">Revised DCR, Isat </t>
  </si>
  <si>
    <t>XAL7020-222MEB</t>
  </si>
  <si>
    <t>XEL4030-101MEB</t>
  </si>
  <si>
    <t>XEL4030</t>
  </si>
  <si>
    <t>XEL4030-201MEB</t>
  </si>
  <si>
    <t>XEL4030-301MEB</t>
  </si>
  <si>
    <t>XEL4030-471MEB</t>
  </si>
  <si>
    <t>XEL4030-641MEB</t>
  </si>
  <si>
    <t>XEL4030-901MEB</t>
  </si>
  <si>
    <t>XEL4030-102MEB</t>
  </si>
  <si>
    <t>XEL4030-122MEB</t>
  </si>
  <si>
    <t>XEL4030-152MEB</t>
  </si>
  <si>
    <t>XEL4030-222MEB</t>
  </si>
  <si>
    <t>XEL4030-332MEB</t>
  </si>
  <si>
    <t>XEL4030-472MEB</t>
  </si>
  <si>
    <t>XEL4030-682MEB</t>
  </si>
  <si>
    <t>New parts on order - add to database when they arrive</t>
  </si>
  <si>
    <t>XFL2005-103MEB</t>
  </si>
  <si>
    <t>XEL6030-151MEB</t>
  </si>
  <si>
    <t>XEL6030</t>
  </si>
  <si>
    <t>XEL6030-281MEB</t>
  </si>
  <si>
    <t>XEL6030-471MEB</t>
  </si>
  <si>
    <t>XEL6030-821MEB</t>
  </si>
  <si>
    <t>XEL6030-102MEB</t>
  </si>
  <si>
    <t>XEL6030-152MEB</t>
  </si>
  <si>
    <t>XEL6030-222MEB</t>
  </si>
  <si>
    <t>XEL6030-332MEB</t>
  </si>
  <si>
    <t>XEL6060-331MEB</t>
  </si>
  <si>
    <t>XEL6060</t>
  </si>
  <si>
    <t>XEL6060-561MEB</t>
  </si>
  <si>
    <t>XEL6060-821MEB</t>
  </si>
  <si>
    <t>XEL6060-102MEB</t>
  </si>
  <si>
    <t>XEL6060-152MEB</t>
  </si>
  <si>
    <t>XEL6060-222MEB</t>
  </si>
  <si>
    <t>XEL6060-272MEB</t>
  </si>
  <si>
    <t>XEL6060-472MEB</t>
  </si>
  <si>
    <t>XEL6060-682MEB</t>
  </si>
  <si>
    <t>XEL6060-822MEB</t>
  </si>
  <si>
    <t>XEL6060-123MEB</t>
  </si>
  <si>
    <t>XEL3515-720MEB</t>
  </si>
  <si>
    <t>XEL3515</t>
  </si>
  <si>
    <t>XEL3515-151MEB</t>
  </si>
  <si>
    <t>XEL3515-221MEB</t>
  </si>
  <si>
    <t>XEL3515-351MEB</t>
  </si>
  <si>
    <t>XEL3515-561MEB</t>
  </si>
  <si>
    <r>
      <t>= 0.0189x</t>
    </r>
    <r>
      <rPr>
        <vertAlign val="superscript"/>
        <sz val="11"/>
        <color theme="0"/>
        <rFont val="Calibri"/>
        <family val="2"/>
        <scheme val="minor"/>
      </rPr>
      <t>2</t>
    </r>
    <r>
      <rPr>
        <sz val="11"/>
        <color theme="0"/>
        <rFont val="Calibri"/>
        <family val="2"/>
        <scheme val="minor"/>
      </rPr>
      <t xml:space="preserve"> - 0.1445x + 0.3492</t>
    </r>
  </si>
  <si>
    <t>Closed &amp; Locked</t>
  </si>
  <si>
    <t>100 pF, &gt;5V</t>
  </si>
  <si>
    <t>10uF, 16V, 5mΩ</t>
  </si>
  <si>
    <t>47µF, 6,3V, 3mΩ</t>
  </si>
  <si>
    <t>100µF, 6,3V, 1,8mΩ</t>
  </si>
  <si>
    <t>100µF, 6,3V, 1,1mΩ</t>
  </si>
  <si>
    <t>100µF, 10V, 3mΩ</t>
  </si>
  <si>
    <t>22µF, 6,3V, 3mΩ</t>
  </si>
  <si>
    <t>47µF, 6,3V, 2mΩ</t>
  </si>
  <si>
    <t>47µF, 6,3V, 1,7mΩ</t>
  </si>
  <si>
    <t>100µF, 6,3V, 1,3mΩ</t>
  </si>
  <si>
    <t>22µF, 6,3V, 6mΩ</t>
  </si>
  <si>
    <t>22µF, 6,3V, 2mΩ</t>
  </si>
  <si>
    <t>22µF, 6,3V, 3,5mΩ</t>
  </si>
  <si>
    <t>47µF, 6,3V, 1,2mΩ</t>
  </si>
  <si>
    <t>47µF, 16V, 2mΩ</t>
  </si>
  <si>
    <t>22µF, 6,3V, 2,8mΩ</t>
  </si>
  <si>
    <t>22µF, 16V, 4mΩ</t>
  </si>
  <si>
    <t>22µF, 10V, 0,7mΩ</t>
  </si>
  <si>
    <t>22µF, 16V, 0,7mΩ</t>
  </si>
  <si>
    <t>22µF, 16V, 1,8mΩ</t>
  </si>
  <si>
    <t>22µF, 25V, 2,3mΩ</t>
  </si>
  <si>
    <t>10µF, 6,3V, 13mΩ</t>
  </si>
  <si>
    <t>10µF, 6,3V, 6mΩ</t>
  </si>
  <si>
    <t>10µF, 6,3V, 5,2mΩ</t>
  </si>
  <si>
    <t>10µF, 4V, 7mΩ</t>
  </si>
  <si>
    <t>10µF, 6,3V, 4mΩ</t>
  </si>
  <si>
    <t>10µF, 6,3V, 5mΩ</t>
  </si>
  <si>
    <t>22µF, 10V, 1,6mΩ</t>
  </si>
  <si>
    <t>10µF, 6,3V, 3mΩ</t>
  </si>
  <si>
    <t>10µF, 6,3V, 2,9mΩ</t>
  </si>
  <si>
    <t>10µF, 10V, 6mΩ</t>
  </si>
  <si>
    <t>22µF, 10V, 2,9mΩ</t>
  </si>
  <si>
    <t>22µF, 16V, 1,6mΩ</t>
  </si>
  <si>
    <t>22µF, 35V, 2,2mΩ</t>
  </si>
  <si>
    <t>4,7µF, 6,3V, 4,1mΩ</t>
  </si>
  <si>
    <t>4,7µF, 6,3V, 10mΩ</t>
  </si>
  <si>
    <t>4,7µF, 10V, 4mΩ</t>
  </si>
  <si>
    <t>4,7µF, 16V, 2,7mΩ</t>
  </si>
  <si>
    <t>4,7µF, 6,3V, 4mΩ</t>
  </si>
  <si>
    <t>4,7µF, 10V, 2,4mΩ</t>
  </si>
  <si>
    <t>4,7µF, 6,3V, 11mΩ</t>
  </si>
  <si>
    <t>4,7µF, 10V, 11mΩ</t>
  </si>
  <si>
    <t>4,7µF, 10V, 10mΩ</t>
  </si>
  <si>
    <t>4,7µF, 25V, 10mΩ</t>
  </si>
  <si>
    <t>4,7µF, 16V, 11mΩ</t>
  </si>
  <si>
    <t>4,7µF, 25V, 11mΩ</t>
  </si>
  <si>
    <t>4,7µF, 16V, 10mΩ</t>
  </si>
  <si>
    <t>1µF, 6,3V, 12,8mΩ</t>
  </si>
  <si>
    <t>10µF, 35V, 4,2mΩ</t>
  </si>
  <si>
    <t>10µF, 35V, 2,8mΩ</t>
  </si>
  <si>
    <t>10µF, 10V, 2,5mΩ</t>
  </si>
  <si>
    <t>1uH, 11mΩ, 5,4Apk</t>
  </si>
  <si>
    <t>4mm x 4mm x 2,1mm</t>
  </si>
  <si>
    <t>30 mΩ, 2,3 Vth,30 V</t>
  </si>
  <si>
    <t>16,2 kOhms</t>
  </si>
  <si>
    <t>64,9 kOhms</t>
  </si>
  <si>
    <t>1,8 nF, &gt;6V</t>
  </si>
  <si>
    <t>150 pF, &gt;5V</t>
  </si>
  <si>
    <t>1,5uH, 14mΩ, 4,6Apk</t>
  </si>
  <si>
    <t>35,7 kOhms</t>
  </si>
  <si>
    <t>28,7 kOhms</t>
  </si>
  <si>
    <t>1,5 nF, &gt;6V</t>
  </si>
  <si>
    <t>68 pF, &gt;5V</t>
  </si>
  <si>
    <t>12uH, 211mΩ, 1,62Apk</t>
  </si>
  <si>
    <t>4mm x 4,5mm x 3,2mm</t>
  </si>
  <si>
    <t>41,2 kOhms</t>
  </si>
  <si>
    <t>13,3 kOhms</t>
  </si>
  <si>
    <t>1 nF, &gt;6V</t>
  </si>
  <si>
    <t>3,92 kOhms</t>
  </si>
  <si>
    <t>56 pF, &gt;5V</t>
  </si>
  <si>
    <t>4,7uH, 190mΩ, 1,5Apk</t>
  </si>
  <si>
    <t>3,2mm x 2,5mm x 2mm</t>
  </si>
  <si>
    <t>4,7uF, 16V, 2,7mΩ</t>
  </si>
  <si>
    <t>23,2 kOhms</t>
  </si>
  <si>
    <t>26,7 kOhms</t>
  </si>
  <si>
    <t>7,5 kOhms</t>
  </si>
  <si>
    <t>43,2 kOhms</t>
  </si>
  <si>
    <t>1uF, 6,3V, X5R</t>
  </si>
  <si>
    <t>2,2uH, 21mΩ, 3,7Apk</t>
  </si>
  <si>
    <t>15uH, 235mΩ, 1,46Apk</t>
  </si>
  <si>
    <t>5,6uH, 200mΩ, 1,4Apk</t>
  </si>
  <si>
    <t>1uH, 49mΩ, 5,72Apk</t>
  </si>
  <si>
    <t>4mm x 4mm x 1,8mm</t>
  </si>
  <si>
    <t>2,2uH, 70mΩ, 2,9Apk</t>
  </si>
  <si>
    <t>18uH, 338mΩ, 1,29Apk</t>
  </si>
  <si>
    <t>4,7uH, 52mΩ, 2,7Apk</t>
  </si>
  <si>
    <t>1,4uH, 56mΩ, 5,04Apk</t>
  </si>
  <si>
    <t>22uH, 371mΩ, 1,22Apk</t>
  </si>
  <si>
    <t>4,7uH, 125mΩ, 1,9Apk</t>
  </si>
  <si>
    <t>4,4mm x 4,1mm x 2mm</t>
  </si>
  <si>
    <t>1uH, 28mΩ, 6,7Apk</t>
  </si>
  <si>
    <t>2,2uH, 71mΩ, 3,38Apk</t>
  </si>
  <si>
    <t>4,3mm x 4,3mm x 4,1mm</t>
  </si>
  <si>
    <t>6,8uH, 150mΩ, 1,3Apk</t>
  </si>
  <si>
    <t>4,4mm x 4,1mm x 1,5mm</t>
  </si>
  <si>
    <t>1uH, 34mΩ, 6,7Apk</t>
  </si>
  <si>
    <t>1,8uH, 64mΩ, 3,6Apk</t>
  </si>
  <si>
    <t>15uH, 109mΩ, 2,8Apk</t>
  </si>
  <si>
    <t>4mm x 4mm x 1,2mm</t>
  </si>
  <si>
    <t>4,7uH, 175mΩ, 1,8Apk</t>
  </si>
  <si>
    <t>1,5uH, 40mΩ, 4,3Apk</t>
  </si>
  <si>
    <t>4,7mm x 4,2mm x 3,4mm</t>
  </si>
  <si>
    <t>12uH, 210mΩ, 1,9Apk</t>
  </si>
  <si>
    <t>10uH, 200mΩ, 1,3Apk</t>
  </si>
  <si>
    <t>1,5uH, 49mΩ, 4,4Apk</t>
  </si>
  <si>
    <t>15uH, 235mΩ, 1,73Apk</t>
  </si>
  <si>
    <t>5,6uH, 260mΩ, 1,6Apk</t>
  </si>
  <si>
    <t>4,4mm x 4,1mm x 1,8mm</t>
  </si>
  <si>
    <t>1uH, 27mΩ, 9Apk</t>
  </si>
  <si>
    <t>2,2uH, 62mΩ, 3,8Apk</t>
  </si>
  <si>
    <t>18uH, 338mΩ, 1,58Apk</t>
  </si>
  <si>
    <t>6,8uH, 340mΩ, 1,4Apk</t>
  </si>
  <si>
    <t>1,2uH, 30mΩ, 8,5Apk</t>
  </si>
  <si>
    <t>2,2uH, 63mΩ, 4,3Apk</t>
  </si>
  <si>
    <t>22uH, 378mΩ, 1,43Apk</t>
  </si>
  <si>
    <t>4,9mm x 3,4mm x 1,4mm</t>
  </si>
  <si>
    <t>4,7uH, 220mΩ, 2,1Apk</t>
  </si>
  <si>
    <t>1,5uH, 42mΩ, 8Apk</t>
  </si>
  <si>
    <t>12uH, 155mΩ, 1,4Apk</t>
  </si>
  <si>
    <t>4,9mm x 3,4mm x 1,7mm</t>
  </si>
  <si>
    <t>4,7uH, 250mΩ, 2,6Apk</t>
  </si>
  <si>
    <t>4,3mm x 4,3mm x 1,6mm</t>
  </si>
  <si>
    <t>1,2uH, 19mΩ, 4,5Apk</t>
  </si>
  <si>
    <t>5,2mm x 5,8mm x 4,5mm</t>
  </si>
  <si>
    <t>12uH, 120mΩ, 1,94Apk</t>
  </si>
  <si>
    <t>5,6uH, 290mΩ, 2,8Apk</t>
  </si>
  <si>
    <t>4,3mm x 4,3mm x 3,1mm</t>
  </si>
  <si>
    <t>0,9uH, 8mΩ, 10Apk</t>
  </si>
  <si>
    <t>2,2uH, 61mΩ, 6,5Apk</t>
  </si>
  <si>
    <t>15uH, 140mΩ, 1,9Apk</t>
  </si>
  <si>
    <t>6,8uH, 400mΩ, 1,7Apk</t>
  </si>
  <si>
    <t>1uH, 9mΩ, 9Apk</t>
  </si>
  <si>
    <t>18uH, 150mΩ, 1,69Apk</t>
  </si>
  <si>
    <t>3,9uH, 94mΩ, 2,57Apk</t>
  </si>
  <si>
    <t>1,2uH, 10mΩ, 8,7Apk</t>
  </si>
  <si>
    <t>2,2uH, 20mΩ, 6,1Apk</t>
  </si>
  <si>
    <t>22uH, 180mΩ, 1,53Apk</t>
  </si>
  <si>
    <t>4,7uH, 110mΩ, 2,46Apk</t>
  </si>
  <si>
    <t>1,5uH, 15mΩ, 8,5Apk</t>
  </si>
  <si>
    <t>5,2mm x 5,8mm x 2mm</t>
  </si>
  <si>
    <t>22uH, 330mΩ, 1,2Apk</t>
  </si>
  <si>
    <t>5,6uH, 126mΩ, 2,43Apk</t>
  </si>
  <si>
    <t>4,3mm x 4,3mm x 2,1mm</t>
  </si>
  <si>
    <t>1,2uH, 20mΩ, 7,9Apk</t>
  </si>
  <si>
    <t>5,7mm x 5,5mm x 5,1mm</t>
  </si>
  <si>
    <t>10uH, 41mΩ, 4,9Apk</t>
  </si>
  <si>
    <t>6,8uH, 131mΩ, 2,1Apk</t>
  </si>
  <si>
    <t>1uH, 13mΩ, 8,7Apk</t>
  </si>
  <si>
    <t>15uH, 70mΩ, 3,7Apk</t>
  </si>
  <si>
    <t>8,2uH, 146mΩ, 1,8Apk</t>
  </si>
  <si>
    <t>1,5uH, 22mΩ, 7,1Apk</t>
  </si>
  <si>
    <t>2,2uH, 35mΩ, 5,6Apk</t>
  </si>
  <si>
    <t>5,8mm x 5,8mm x 2,8mm</t>
  </si>
  <si>
    <t>10uH, 70mΩ, 1,4Apk</t>
  </si>
  <si>
    <t>10uH, 182mΩ, 1,74Apk</t>
  </si>
  <si>
    <t>1uH, 33mΩ, 6,5Apk</t>
  </si>
  <si>
    <t>12uH, 80mΩ, 1,25Apk</t>
  </si>
  <si>
    <t>1,4uH, 38mΩ, 5,9Apk</t>
  </si>
  <si>
    <t>1,8uH, 42mΩ, 5,1Apk</t>
  </si>
  <si>
    <t>6mm x 6mm x 3,5mm</t>
  </si>
  <si>
    <t>12uH, 110mΩ, 2,3Apk</t>
  </si>
  <si>
    <t>2,2uH, 47mΩ, 4,4Apk</t>
  </si>
  <si>
    <t>4,7uH, 147mΩ, 2,6Apk</t>
  </si>
  <si>
    <t>0,82uH, 14mΩ, 5,8Apk</t>
  </si>
  <si>
    <t>18uH, 140mΩ, 1,9Apk</t>
  </si>
  <si>
    <t>6,8uH, 193mΩ, 2Apk</t>
  </si>
  <si>
    <t>1,2uH, 21mΩ, 4,6Apk</t>
  </si>
  <si>
    <t>1,2uH, 43mΩ, 3,7Apk</t>
  </si>
  <si>
    <t>6mm x 6mm x 2,4mm</t>
  </si>
  <si>
    <t>15uH, 135mΩ, 2,2Apk</t>
  </si>
  <si>
    <t>4,7uH, 204mΩ, 2,7Apk</t>
  </si>
  <si>
    <t>5,7mm x 5,5mm x 3,1mm</t>
  </si>
  <si>
    <t>0,8uH, 5mΩ, 18,5Apk</t>
  </si>
  <si>
    <t>1,7uH, 51mΩ, 3,3Apk</t>
  </si>
  <si>
    <t>22uH, 175mΩ, 1,6Apk</t>
  </si>
  <si>
    <t>6,8uH, 235mΩ, 1,9Apk</t>
  </si>
  <si>
    <t>1uH, 8mΩ, 14Apk</t>
  </si>
  <si>
    <t>2,2uH, 57mΩ, 3,2Apk</t>
  </si>
  <si>
    <t>5,9mm x 6,2mm x 5,1mm</t>
  </si>
  <si>
    <t>10uH, 88mΩ, 1,8Apk</t>
  </si>
  <si>
    <t>10uH, 284mΩ, 1,7Apk</t>
  </si>
  <si>
    <t>5,7mm x 5,5mm x 2mm</t>
  </si>
  <si>
    <t>1,2uH, 18mΩ, 9,5Apk</t>
  </si>
  <si>
    <t>1,7uH, 27mΩ, 3,6Apk</t>
  </si>
  <si>
    <t>5,9mm x 6,2mm x 3,3mm</t>
  </si>
  <si>
    <t>15uH, 200mΩ, 1,4Apk</t>
  </si>
  <si>
    <t>10uH, 345mΩ, 1,4Apk</t>
  </si>
  <si>
    <t>1uH, 34mΩ, 5,5Apk</t>
  </si>
  <si>
    <t>6,1mm x 6,1mm x 3,2mm</t>
  </si>
  <si>
    <t>10uH, 70mΩ, 1,84Apk</t>
  </si>
  <si>
    <t>4,7uH, 105mΩ, 4Apk</t>
  </si>
  <si>
    <t>1uH, 39mΩ, 4,5Apk</t>
  </si>
  <si>
    <t>2,2uH, 41mΩ, 8,2Apk</t>
  </si>
  <si>
    <t>12uH, 79mΩ, 1,7Apk</t>
  </si>
  <si>
    <t>5,6uH, 125mΩ, 3,8Apk</t>
  </si>
  <si>
    <t>6,6mm x 6,4mm x 3,1mm</t>
  </si>
  <si>
    <t>1,8uH, 10mΩ, 18,2Apk</t>
  </si>
  <si>
    <t>2,2uH, 36mΩ, 3,5Apk</t>
  </si>
  <si>
    <t>15uH, 106mΩ, 1,56Apk</t>
  </si>
  <si>
    <t>8,2uH, 180mΩ, 2,8Apk</t>
  </si>
  <si>
    <t>1,2uH, 7mΩ, 22Apk</t>
  </si>
  <si>
    <t>2,2uH, 13mΩ, 12,9Apk</t>
  </si>
  <si>
    <t>18uH, 118mΩ, 1,36Apk</t>
  </si>
  <si>
    <t>6,8uH, 172mΩ, 3,5Apk</t>
  </si>
  <si>
    <t>1uH, 6mΩ, 23Apk</t>
  </si>
  <si>
    <t>2,2uH, 35mΩ, 7Apk</t>
  </si>
  <si>
    <t>22uH, 158mΩ, 1,22Apk</t>
  </si>
  <si>
    <t>10uH, 243mΩ, 2,4Apk</t>
  </si>
  <si>
    <t>6,6mm x 6,4mm x 6,1mm</t>
  </si>
  <si>
    <t>1uH, 4mΩ, 21Apk</t>
  </si>
  <si>
    <t>4,7uH, 40mΩ, 4,6Apk</t>
  </si>
  <si>
    <t>6,8mm x 6,6mm x 2,1mm</t>
  </si>
  <si>
    <t>1,3uH, 15mΩ, 16Apk</t>
  </si>
  <si>
    <t>2,2uH, 49mΩ, 4Apk</t>
  </si>
  <si>
    <t>6,8uH, 67mΩ, 3,6Apk</t>
  </si>
  <si>
    <t>1,1uH, 13mΩ, 20Apk</t>
  </si>
  <si>
    <t>2,2uH, 54mΩ, 3,3Apk</t>
  </si>
  <si>
    <t>4,7uH, 40mΩ, 4,5Apk</t>
  </si>
  <si>
    <t>0,9uH, 11mΩ, 24Apk</t>
  </si>
  <si>
    <t>6,8mm x 6mm x 2,4mm</t>
  </si>
  <si>
    <t>2,2uH, 35mΩ, 3,56Apk</t>
  </si>
  <si>
    <t>6,8mm x 6,8mm x 2,3mm</t>
  </si>
  <si>
    <t>1uH, 14mΩ, 4,6Apk</t>
  </si>
  <si>
    <t>2,2uH, 13mΩ, 15,9Apk</t>
  </si>
  <si>
    <t>4,3mm x 4,3mm x 1,4mm</t>
  </si>
  <si>
    <t>4,7uH, 215mΩ, 1,55Apk</t>
  </si>
  <si>
    <t>1,5uH, 18mΩ, 4Apk</t>
  </si>
  <si>
    <t>2,2uH, 6mΩ, 16,4Apk</t>
  </si>
  <si>
    <t>5,6uH, 260mΩ, 1,5Apk</t>
  </si>
  <si>
    <t>7mm x 6,9mm x 5mm</t>
  </si>
  <si>
    <t>1,1uH, 3mΩ, 13Apk</t>
  </si>
  <si>
    <t>6,8uH, 270mΩ, 1,4Apk</t>
  </si>
  <si>
    <t>1,5uH, 5mΩ, 11Apk</t>
  </si>
  <si>
    <t>1,8uH, 5mΩ, 18,1Apk</t>
  </si>
  <si>
    <t>8,2uH, 350mΩ, 1,3Apk</t>
  </si>
  <si>
    <t>7mm x 6,9mm x 4mm</t>
  </si>
  <si>
    <t>1uH, 5mΩ, 19Apk</t>
  </si>
  <si>
    <t>8,2uH, 61mΩ, 4Apk</t>
  </si>
  <si>
    <t>1,5uH, 7mΩ, 14Apk</t>
  </si>
  <si>
    <t>7mm x 6,9mm x 3mm</t>
  </si>
  <si>
    <t>0,95uH, 7mΩ, 13Apk</t>
  </si>
  <si>
    <t>3,9uH, 76mΩ, 3,2Apk</t>
  </si>
  <si>
    <t>1,15uH, 9mΩ, 13Apk</t>
  </si>
  <si>
    <t>2uH, 6mΩ, 9Apk</t>
  </si>
  <si>
    <t>4,7uH, 94mΩ, 3Apk</t>
  </si>
  <si>
    <t>1,5uH, 14mΩ, 12Apk</t>
  </si>
  <si>
    <t>2,2uH, 13mΩ, 13Apk</t>
  </si>
  <si>
    <t>5,6uH, 101mΩ, 2,7Apk</t>
  </si>
  <si>
    <t>7,5mm x 7mm x 4mm</t>
  </si>
  <si>
    <t>1,4uH, 7mΩ, 14,3Apk</t>
  </si>
  <si>
    <t>6,8uH, 110mΩ, 2,5Apk</t>
  </si>
  <si>
    <t>1uH, 4mΩ, 15,7Apk</t>
  </si>
  <si>
    <t>8,2uH, 132mΩ, 2,2Apk</t>
  </si>
  <si>
    <t>7,3mm x 7,3mm x 4,5mm</t>
  </si>
  <si>
    <t>1uH, 10mΩ, 9Apk</t>
  </si>
  <si>
    <t>2uH, 16mΩ, 9Apk</t>
  </si>
  <si>
    <t>10uH, 182mΩ, 2,1Apk</t>
  </si>
  <si>
    <t>1uH, 11mΩ, 9,5Apk</t>
  </si>
  <si>
    <t>7,3mm x 7,3mm x 3,1mm</t>
  </si>
  <si>
    <t>1,5uH, 12mΩ, 5,1Apk</t>
  </si>
  <si>
    <t>7,3mm x 7,3mm x 3,2mm</t>
  </si>
  <si>
    <t>1uH, 12mΩ, 6,4Apk</t>
  </si>
  <si>
    <t>2,17uH, 12mΩ, 11,4Apk</t>
  </si>
  <si>
    <t>4,8mm x 4,8mm x 2,8mm</t>
  </si>
  <si>
    <t>3,9uH, 60mΩ, 1,65Apk</t>
  </si>
  <si>
    <t>4,7uH, 70mΩ, 1,7Apk</t>
  </si>
  <si>
    <t>1,5uH, 18mΩ, 7,3Apk</t>
  </si>
  <si>
    <t>2,2uH, 20mΩ, 6,5Apk</t>
  </si>
  <si>
    <t>6,8uH, 90mΩ, 1,25Apk</t>
  </si>
  <si>
    <t>7,5mm x 7,2mm x 7mm</t>
  </si>
  <si>
    <t>1,2uH, 3mΩ, 31,2Apk</t>
  </si>
  <si>
    <t>2,2uH, 20mΩ, 6Apk</t>
  </si>
  <si>
    <t>4,8mm x 4,8mm x 1,8mm</t>
  </si>
  <si>
    <t>4,7uH, 82mΩ, 1,65Apk</t>
  </si>
  <si>
    <t>0,8uH, 2mΩ, 37,8Apk</t>
  </si>
  <si>
    <t>2,2uH, 20mΩ, 4,8Apk</t>
  </si>
  <si>
    <t>5,6uH, 90mΩ, 1,35Apk</t>
  </si>
  <si>
    <t>1uH, 3mΩ, 34,8Apk</t>
  </si>
  <si>
    <t>4,7uH, 83mΩ, 2Apk</t>
  </si>
  <si>
    <t>8,9mm x 6,1mm x 5mm</t>
  </si>
  <si>
    <t>1,15uH, 17mΩ, 5,3Apk</t>
  </si>
  <si>
    <t>5,6uH, 89mΩ, 1,9Apk</t>
  </si>
  <si>
    <t>8mm x 8mm x 3,1mm</t>
  </si>
  <si>
    <t>1uH, 5mΩ, 28Apk</t>
  </si>
  <si>
    <t>6,8uH, 99mΩ, 1,7Apk</t>
  </si>
  <si>
    <t>1,5uH, 8mΩ, 23,5Apk</t>
  </si>
  <si>
    <t>2,2uH, 6mΩ, 19,6Apk</t>
  </si>
  <si>
    <t>8,2uH, 125mΩ, 1,7Apk</t>
  </si>
  <si>
    <t>8mm x 8mm x 2mm</t>
  </si>
  <si>
    <t>1uH, 10mΩ, 16,4Apk</t>
  </si>
  <si>
    <t>1,8uH, 4mΩ, 25Apk</t>
  </si>
  <si>
    <t>10uH, 127mΩ, 1,4Apk</t>
  </si>
  <si>
    <t>1,2uH, 16mΩ, 4,2Apk</t>
  </si>
  <si>
    <t>1,5uH, 18mΩ, 15Apk</t>
  </si>
  <si>
    <t>5mm x 5mm x 1,5mm</t>
  </si>
  <si>
    <t>4,7uH, 150mΩ, 1,8Apk</t>
  </si>
  <si>
    <t>8,4mm x 7,9mm x 7,2mm</t>
  </si>
  <si>
    <t>1uH, 3mΩ, 24Apk</t>
  </si>
  <si>
    <t>2,06uH, 35mΩ, 3,5Apk</t>
  </si>
  <si>
    <t>5,6uH, 175mΩ, 1,6Apk</t>
  </si>
  <si>
    <t>1,5uH, 5mΩ, 18,5Apk</t>
  </si>
  <si>
    <t>2,2uH, 21mΩ, 3,2Apk</t>
  </si>
  <si>
    <t>6,8uH, 225mΩ, 1,5Apk</t>
  </si>
  <si>
    <t>8,8mm x 8,3mm x 8mm</t>
  </si>
  <si>
    <t>1uH, 2mΩ, 31,38Apk</t>
  </si>
  <si>
    <t>2,2uH, 14mΩ, 18Apk</t>
  </si>
  <si>
    <t>8,2uH, 280mΩ, 1,4Apk</t>
  </si>
  <si>
    <t>10mm x 10mm x 3,8mm</t>
  </si>
  <si>
    <t>1,5uH, 7mΩ, 10Apk</t>
  </si>
  <si>
    <t>5,1mm x 5,1mm x 3,1mm</t>
  </si>
  <si>
    <t>5,6uH, 42mΩ, 1,3Apk</t>
  </si>
  <si>
    <t>10mm x 10mm x 2,8mm</t>
  </si>
  <si>
    <t>1uH, 7mΩ, 9,5Apk</t>
  </si>
  <si>
    <t>4,7uH, 38mΩ, 1,42Apk</t>
  </si>
  <si>
    <t>1,5uH, 10mΩ, 7,5Apk</t>
  </si>
  <si>
    <t>2,2uH, 29mΩ, 13,6Apk</t>
  </si>
  <si>
    <t>5,1mm x 5,1mm x 2,2mm</t>
  </si>
  <si>
    <t>4,7uH, 95mΩ, 1,66Apk</t>
  </si>
  <si>
    <t>10,2mm x 10,2mm x 4mm</t>
  </si>
  <si>
    <t>1uH, 4mΩ, 20Apk</t>
  </si>
  <si>
    <t>8mm x 8mm x 1,4mm</t>
  </si>
  <si>
    <t>1,6uH, 35mΩ, 3,3Apk</t>
  </si>
  <si>
    <t>10uH, 160mΩ, 1,18Apk</t>
  </si>
  <si>
    <t>1,5uH, 6mΩ, 17Apk</t>
  </si>
  <si>
    <t>2,2uH, 45mΩ, 2,85Apk</t>
  </si>
  <si>
    <t>3,9uH, 54mΩ, 2,6Apk</t>
  </si>
  <si>
    <t>10,2mm x 10,2mm x 6,4mm</t>
  </si>
  <si>
    <t>1,8uH, 10mΩ, 12,8Apk</t>
  </si>
  <si>
    <t>2,2uH, 5mΩ, 12,5Apk</t>
  </si>
  <si>
    <t>4,7uH, 71mΩ, 5,5Apk</t>
  </si>
  <si>
    <t>1,1uH, 9mΩ, 16Apk</t>
  </si>
  <si>
    <t>4,7uH, 65mΩ, 2,4Apk</t>
  </si>
  <si>
    <t>10,2mm x 10,2mm x 4,5mm</t>
  </si>
  <si>
    <t>1,1uH, 14mΩ, 16Apk</t>
  </si>
  <si>
    <t>2,2uH, 4mΩ, 23,88Apk</t>
  </si>
  <si>
    <t>6,8uH, 82mΩ, 5Apk</t>
  </si>
  <si>
    <t>1,8uH, 16mΩ, 13,3Apk</t>
  </si>
  <si>
    <t>2,2uH, 10mΩ, 6,8Apk</t>
  </si>
  <si>
    <t>5,6uH, 78mΩ, 2,1Apk</t>
  </si>
  <si>
    <t>10,5mm x 10,2mm x 4mm</t>
  </si>
  <si>
    <t>1,5uH, 8mΩ, 11,06Apk</t>
  </si>
  <si>
    <t>6,2uH, 90mΩ, 2Apk</t>
  </si>
  <si>
    <t>1uH, 6mΩ, 12,1Apk</t>
  </si>
  <si>
    <t>2,2uH, 15mΩ, 5,9Apk</t>
  </si>
  <si>
    <t>10uH, 100mΩ, 2,16Apk</t>
  </si>
  <si>
    <t>10,5mm x 10,3mm x 5,1mm</t>
  </si>
  <si>
    <t>1,5uH, 5mΩ, 10,5Apk</t>
  </si>
  <si>
    <t>7,6uH, 105mΩ, 1,8Apk</t>
  </si>
  <si>
    <t>2uH, 8mΩ, 13Apk</t>
  </si>
  <si>
    <t>10uH, 130mΩ, 1,6Apk</t>
  </si>
  <si>
    <t>10uF, 35V, 2,8mΩ</t>
  </si>
  <si>
    <t>22uF, 16V, 1,6mΩ</t>
  </si>
  <si>
    <t>22uF, 35V, 2,2mΩ</t>
  </si>
  <si>
    <t>10uF, 35V, 2,3mΩ</t>
  </si>
  <si>
    <t>22uF, 16V, 4mΩ</t>
  </si>
  <si>
    <t>10uF, 35V, 4,3mΩ</t>
  </si>
  <si>
    <t>10uF, 16V, 4mΩ</t>
  </si>
  <si>
    <t>4,7uF, 16V, 11mΩ</t>
  </si>
  <si>
    <t>22uF, 35V, 2mΩ</t>
  </si>
  <si>
    <t>4,7uF, 25V, 10mΩ</t>
  </si>
  <si>
    <t>4,7uF, 25V, 11mΩ</t>
  </si>
  <si>
    <t>4,7uF, 16V, 10mΩ</t>
  </si>
  <si>
    <t>10uF, 35V, 4,2mΩ</t>
  </si>
  <si>
    <t>10uF, 16V, 3,5mΩ</t>
  </si>
  <si>
    <t>10uF, 16V, 1,7mΩ</t>
  </si>
  <si>
    <t>10uF, 25V, 3mΩ</t>
  </si>
  <si>
    <t>10uF, 25V, 2,2mΩ</t>
  </si>
  <si>
    <t>10uF, 16V, 2,2mΩ</t>
  </si>
  <si>
    <t>4,7uF, 16V, 6,2mΩ</t>
  </si>
  <si>
    <t>10uF, 16V, 7mΩ</t>
  </si>
  <si>
    <t>4,7uF, 16V, 9mΩ</t>
  </si>
  <si>
    <t>10uF, 35V, 3,2mΩ</t>
  </si>
  <si>
    <t>4,7uF, 16V, 2,5mΩ</t>
  </si>
  <si>
    <t>10uF, 25V, 1,8mΩ</t>
  </si>
  <si>
    <t>10uF, 16V, 1,5mΩ</t>
  </si>
  <si>
    <t>4,7uF, 16V, 3mΩ</t>
  </si>
  <si>
    <t>22uF, 16V, 1,8mΩ</t>
  </si>
  <si>
    <t>10uF, 35V, 2mΩ</t>
  </si>
  <si>
    <t>47uF, 16V, 2mΩ</t>
  </si>
  <si>
    <t>4,7uF, 25V, 1,8mΩ</t>
  </si>
  <si>
    <t>22uF, 25V, 2mΩ</t>
  </si>
  <si>
    <t>15uF, 35V, 2,6mΩ</t>
  </si>
  <si>
    <t>10uF, 25V, 7mΩ</t>
  </si>
  <si>
    <t>22uF, 16V, 0,7mΩ</t>
  </si>
  <si>
    <t>10uF, 50V, 2,1mΩ</t>
  </si>
  <si>
    <t>10uF, 50V, 2mΩ</t>
  </si>
  <si>
    <t>22uF, 25V, 2,3mΩ</t>
  </si>
  <si>
    <t>10uF, 25V, 5mΩ</t>
  </si>
  <si>
    <t>10uF, 50V, 3,2mΩ</t>
  </si>
  <si>
    <t>10uF, 16V, 2,7mΩ</t>
  </si>
  <si>
    <t>19 mΩ, 2,5 Vth,30 V</t>
  </si>
  <si>
    <t>14,6 mΩ, 2,6 Vth,20 V</t>
  </si>
  <si>
    <t>17 mΩ, 2,7 Vth,30 V</t>
  </si>
  <si>
    <t>9,4 mΩ, 2,3 Vth,30 V</t>
  </si>
  <si>
    <t>20 mΩ, 2,5 Vth,40 V</t>
  </si>
  <si>
    <t>25 mΩ, 2,8 Vth,60 V</t>
  </si>
  <si>
    <t>5,2 mΩ, 1,5 Vth,20 V</t>
  </si>
  <si>
    <t xml:space="preserve">BSC072N03LD </t>
  </si>
  <si>
    <t>4,75 kOhms</t>
  </si>
  <si>
    <t>5,76 kOhms</t>
  </si>
</sst>
</file>

<file path=xl/styles.xml><?xml version="1.0" encoding="utf-8"?>
<styleSheet xmlns="http://schemas.openxmlformats.org/spreadsheetml/2006/main" xmlns:mc="http://schemas.openxmlformats.org/markup-compatibility/2006" xmlns:x14ac="http://schemas.microsoft.com/office/spreadsheetml/2009/9/ac" mc:Ignorable="x14ac">
  <numFmts count="17">
    <numFmt numFmtId="164" formatCode="_(* #,##0_);_(* \(#,##0\);_(* &quot;-&quot;_);_(@_)"/>
    <numFmt numFmtId="165" formatCode="_(&quot;$&quot;* #,##0.00_);_(&quot;$&quot;* \(#,##0.00\);_(&quot;$&quot;* &quot;-&quot;??_);_(@_)"/>
    <numFmt numFmtId="166" formatCode="_(* #,##0.00_);_(* \(#,##0.00\);_(* &quot;-&quot;??_);_(@_)"/>
    <numFmt numFmtId="167" formatCode="0.000"/>
    <numFmt numFmtId="168" formatCode="0.0"/>
    <numFmt numFmtId="169" formatCode="0.0%"/>
    <numFmt numFmtId="170" formatCode="0.00000"/>
    <numFmt numFmtId="171" formatCode="0.0000"/>
    <numFmt numFmtId="172" formatCode="0.00_ "/>
    <numFmt numFmtId="173" formatCode="&quot;$&quot;#,##0.000"/>
    <numFmt numFmtId="174" formatCode="0###"/>
    <numFmt numFmtId="175" formatCode="0.000_ "/>
    <numFmt numFmtId="176" formatCode="0.0_ "/>
    <numFmt numFmtId="177" formatCode="#,##0.000"/>
    <numFmt numFmtId="178" formatCode="0000"/>
    <numFmt numFmtId="179" formatCode="0.000000000000000"/>
    <numFmt numFmtId="180" formatCode="0.000E+00"/>
  </numFmts>
  <fonts count="82">
    <font>
      <sz val="11"/>
      <color theme="1"/>
      <name val="Calibri"/>
      <family val="2"/>
      <scheme val="minor"/>
    </font>
    <font>
      <sz val="11"/>
      <color indexed="8"/>
      <name val="Calibri"/>
      <family val="2"/>
    </font>
    <font>
      <sz val="11"/>
      <color indexed="8"/>
      <name val="Calibri"/>
      <family val="2"/>
    </font>
    <font>
      <sz val="11"/>
      <name val="Calibri"/>
      <family val="2"/>
    </font>
    <font>
      <sz val="10"/>
      <name val="Arial"/>
      <family val="2"/>
    </font>
    <font>
      <sz val="10"/>
      <name val="MS Sans Serif"/>
      <family val="2"/>
    </font>
    <font>
      <b/>
      <sz val="10"/>
      <name val="Arial"/>
      <family val="2"/>
    </font>
    <font>
      <sz val="11"/>
      <name val="ＭＳ Ｐゴシック"/>
      <family val="3"/>
      <charset val="128"/>
    </font>
    <font>
      <sz val="11"/>
      <color indexed="10"/>
      <name val="Calibri"/>
      <family val="2"/>
    </font>
    <font>
      <sz val="10"/>
      <color indexed="8"/>
      <name val="Arial"/>
      <family val="2"/>
    </font>
    <font>
      <b/>
      <sz val="18"/>
      <color indexed="8"/>
      <name val="Calibri"/>
      <family val="2"/>
    </font>
    <font>
      <b/>
      <sz val="11"/>
      <color indexed="8"/>
      <name val="Calibri"/>
      <family val="2"/>
    </font>
    <font>
      <sz val="11"/>
      <name val="Calibri"/>
      <family val="2"/>
    </font>
    <font>
      <b/>
      <sz val="11"/>
      <color indexed="8"/>
      <name val="Calibri"/>
      <family val="2"/>
    </font>
    <font>
      <b/>
      <u/>
      <sz val="11"/>
      <color indexed="8"/>
      <name val="Calibri"/>
      <family val="2"/>
    </font>
    <font>
      <b/>
      <sz val="14"/>
      <color indexed="8"/>
      <name val="Calibri"/>
      <family val="2"/>
    </font>
    <font>
      <b/>
      <u/>
      <sz val="12"/>
      <color indexed="8"/>
      <name val="Calibri"/>
      <family val="2"/>
    </font>
    <font>
      <sz val="9.9"/>
      <color indexed="8"/>
      <name val="Calibri"/>
      <family val="2"/>
    </font>
    <font>
      <b/>
      <u/>
      <sz val="16"/>
      <color indexed="8"/>
      <name val="Calibri"/>
      <family val="2"/>
    </font>
    <font>
      <sz val="12"/>
      <color indexed="8"/>
      <name val="Calibri"/>
      <family val="2"/>
    </font>
    <font>
      <b/>
      <u/>
      <sz val="12"/>
      <color indexed="8"/>
      <name val="Calibri"/>
      <family val="2"/>
    </font>
    <font>
      <sz val="11"/>
      <color indexed="8"/>
      <name val="Calibri"/>
      <family val="2"/>
    </font>
    <font>
      <u/>
      <sz val="12"/>
      <color indexed="8"/>
      <name val="Calibri"/>
      <family val="2"/>
    </font>
    <font>
      <b/>
      <u/>
      <sz val="11"/>
      <color indexed="8"/>
      <name val="Calibri"/>
      <family val="2"/>
    </font>
    <font>
      <b/>
      <sz val="11"/>
      <name val="Calibri"/>
      <family val="2"/>
    </font>
    <font>
      <sz val="11"/>
      <color indexed="10"/>
      <name val="Calibri"/>
      <family val="2"/>
    </font>
    <font>
      <b/>
      <sz val="16"/>
      <color indexed="8"/>
      <name val="Calibri"/>
      <family val="2"/>
    </font>
    <font>
      <b/>
      <u/>
      <sz val="14"/>
      <color indexed="8"/>
      <name val="Calibri"/>
      <family val="2"/>
    </font>
    <font>
      <b/>
      <u/>
      <sz val="14"/>
      <color indexed="8"/>
      <name val="Calibri"/>
      <family val="2"/>
    </font>
    <font>
      <b/>
      <sz val="14"/>
      <color indexed="8"/>
      <name val="Calibri"/>
      <family val="2"/>
    </font>
    <font>
      <b/>
      <u/>
      <sz val="16"/>
      <name val="Calibri"/>
      <family val="2"/>
    </font>
    <font>
      <sz val="16"/>
      <name val="Calibri"/>
      <family val="2"/>
    </font>
    <font>
      <sz val="16"/>
      <color indexed="8"/>
      <name val="Calibri"/>
      <family val="2"/>
    </font>
    <font>
      <sz val="8"/>
      <name val="Calibri"/>
      <family val="2"/>
    </font>
    <font>
      <sz val="11"/>
      <color theme="1"/>
      <name val="Calibri"/>
      <family val="2"/>
      <scheme val="minor"/>
    </font>
    <font>
      <b/>
      <sz val="11"/>
      <color theme="1"/>
      <name val="Calibri"/>
      <family val="2"/>
    </font>
    <font>
      <u/>
      <sz val="7.7"/>
      <color theme="10"/>
      <name val="Calibri"/>
      <family val="2"/>
    </font>
    <font>
      <u/>
      <sz val="14"/>
      <color theme="10"/>
      <name val="Calibri"/>
      <family val="2"/>
    </font>
    <font>
      <b/>
      <sz val="11"/>
      <color theme="1"/>
      <name val="Calibri"/>
      <family val="2"/>
      <scheme val="minor"/>
    </font>
    <font>
      <b/>
      <sz val="18"/>
      <color theme="1"/>
      <name val="Calibri"/>
      <family val="2"/>
      <scheme val="minor"/>
    </font>
    <font>
      <i/>
      <sz val="11"/>
      <name val="Calibri"/>
      <family val="2"/>
    </font>
    <font>
      <sz val="10"/>
      <color rgb="FF000000"/>
      <name val="Arial"/>
      <family val="2"/>
    </font>
    <font>
      <b/>
      <u/>
      <sz val="16"/>
      <color theme="1"/>
      <name val="Calibri"/>
      <family val="2"/>
      <scheme val="minor"/>
    </font>
    <font>
      <sz val="10"/>
      <name val="MS Sans Serif"/>
      <family val="2"/>
    </font>
    <font>
      <u/>
      <sz val="10"/>
      <color indexed="12"/>
      <name val="MS Sans Serif"/>
      <family val="2"/>
    </font>
    <font>
      <b/>
      <u/>
      <sz val="14"/>
      <color theme="1"/>
      <name val="Calibri"/>
      <family val="2"/>
    </font>
    <font>
      <sz val="11"/>
      <color theme="1"/>
      <name val="Calibri"/>
      <family val="2"/>
    </font>
    <font>
      <u/>
      <sz val="10"/>
      <color theme="10"/>
      <name val="Arial"/>
      <family val="2"/>
    </font>
    <font>
      <b/>
      <u/>
      <sz val="22"/>
      <color theme="1"/>
      <name val="Calibri"/>
      <family val="2"/>
      <scheme val="minor"/>
    </font>
    <font>
      <b/>
      <sz val="14"/>
      <color theme="1"/>
      <name val="Calibri"/>
      <family val="2"/>
      <scheme val="minor"/>
    </font>
    <font>
      <u/>
      <sz val="11"/>
      <color theme="10"/>
      <name val="Calibri"/>
      <family val="2"/>
    </font>
    <font>
      <sz val="10"/>
      <color theme="1"/>
      <name val="Arial"/>
      <family val="2"/>
    </font>
    <font>
      <b/>
      <u/>
      <sz val="11"/>
      <color theme="1"/>
      <name val="Calibri"/>
      <family val="2"/>
      <scheme val="minor"/>
    </font>
    <font>
      <sz val="11"/>
      <color theme="0"/>
      <name val="Calibri"/>
      <family val="2"/>
      <scheme val="minor"/>
    </font>
    <font>
      <b/>
      <sz val="18"/>
      <color rgb="FF000000"/>
      <name val="Calibri"/>
      <family val="2"/>
    </font>
    <font>
      <b/>
      <sz val="14"/>
      <color rgb="FF000000"/>
      <name val="Calibri"/>
      <family val="2"/>
    </font>
    <font>
      <u/>
      <sz val="9.35"/>
      <color theme="10"/>
      <name val="Calibri"/>
      <family val="2"/>
    </font>
    <font>
      <sz val="11"/>
      <color rgb="FF000000"/>
      <name val="Calibri"/>
      <family val="2"/>
    </font>
    <font>
      <sz val="10"/>
      <name val="ＭＳ Ｐゴシック"/>
      <family val="3"/>
      <charset val="128"/>
    </font>
    <font>
      <sz val="14"/>
      <color theme="1"/>
      <name val="Calibri"/>
      <family val="2"/>
      <scheme val="minor"/>
    </font>
    <font>
      <b/>
      <sz val="11"/>
      <color theme="0"/>
      <name val="Calibri"/>
      <family val="2"/>
      <scheme val="minor"/>
    </font>
    <font>
      <sz val="11"/>
      <color theme="0"/>
      <name val="Calibri"/>
      <family val="2"/>
    </font>
    <font>
      <b/>
      <sz val="11"/>
      <color theme="0"/>
      <name val="Calibri"/>
      <family val="2"/>
    </font>
    <font>
      <sz val="10"/>
      <color theme="0"/>
      <name val="Helv"/>
      <family val="2"/>
    </font>
    <font>
      <sz val="14"/>
      <color theme="0"/>
      <name val="Calibri"/>
      <family val="2"/>
    </font>
    <font>
      <sz val="9"/>
      <color theme="0"/>
      <name val="Arial"/>
      <family val="2"/>
    </font>
    <font>
      <sz val="10"/>
      <color theme="0"/>
      <name val="Arial"/>
      <family val="2"/>
    </font>
    <font>
      <sz val="11"/>
      <color theme="0"/>
      <name val="Arial"/>
      <family val="2"/>
    </font>
    <font>
      <b/>
      <sz val="12"/>
      <color theme="0"/>
      <name val="Arial"/>
      <family val="2"/>
    </font>
    <font>
      <b/>
      <sz val="20"/>
      <color theme="0"/>
      <name val="Calibri"/>
      <family val="2"/>
    </font>
    <font>
      <b/>
      <sz val="10"/>
      <color theme="0"/>
      <name val="Arial"/>
      <family val="2"/>
    </font>
    <font>
      <sz val="26"/>
      <color theme="0"/>
      <name val="Calibri"/>
      <family val="2"/>
      <scheme val="minor"/>
    </font>
    <font>
      <b/>
      <sz val="14"/>
      <color theme="0"/>
      <name val="Calibri"/>
      <family val="2"/>
      <scheme val="minor"/>
    </font>
    <font>
      <b/>
      <u/>
      <sz val="11"/>
      <color theme="0"/>
      <name val="Calibri"/>
      <family val="2"/>
    </font>
    <font>
      <sz val="10"/>
      <color theme="0"/>
      <name val="Calibri"/>
      <family val="2"/>
      <scheme val="minor"/>
    </font>
    <font>
      <vertAlign val="superscript"/>
      <sz val="11"/>
      <color theme="0"/>
      <name val="Calibri"/>
      <family val="2"/>
      <scheme val="minor"/>
    </font>
    <font>
      <sz val="12"/>
      <color theme="0"/>
      <name val="Arial"/>
      <family val="2"/>
    </font>
    <font>
      <sz val="12"/>
      <color theme="0"/>
      <name val="Calibri"/>
      <family val="2"/>
    </font>
    <font>
      <b/>
      <sz val="20"/>
      <color theme="0"/>
      <name val="Arial"/>
      <family val="2"/>
    </font>
    <font>
      <sz val="18"/>
      <color theme="0"/>
      <name val="Arial"/>
      <family val="2"/>
    </font>
    <font>
      <sz val="22"/>
      <color theme="0"/>
      <name val="Arial"/>
      <family val="2"/>
    </font>
    <font>
      <i/>
      <sz val="10"/>
      <color theme="0"/>
      <name val="Arial"/>
      <family val="2"/>
    </font>
  </fonts>
  <fills count="6">
    <fill>
      <patternFill patternType="none"/>
    </fill>
    <fill>
      <patternFill patternType="gray125"/>
    </fill>
    <fill>
      <patternFill patternType="solid">
        <fgColor indexed="43"/>
        <bgColor indexed="64"/>
      </patternFill>
    </fill>
    <fill>
      <patternFill patternType="solid">
        <fgColor rgb="FFFFFF99"/>
        <bgColor indexed="64"/>
      </patternFill>
    </fill>
    <fill>
      <patternFill patternType="solid">
        <fgColor rgb="FFE0E0E0"/>
        <bgColor indexed="64"/>
      </patternFill>
    </fill>
    <fill>
      <patternFill patternType="solid">
        <fgColor theme="0"/>
        <bgColor indexed="64"/>
      </patternFill>
    </fill>
  </fills>
  <borders count="22">
    <border>
      <left/>
      <right/>
      <top/>
      <bottom/>
      <diagonal/>
    </border>
    <border>
      <left style="medium">
        <color indexed="64"/>
      </left>
      <right/>
      <top style="medium">
        <color indexed="64"/>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top style="medium">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842">
    <xf numFmtId="0" fontId="0"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5" fontId="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9" fontId="1"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7" fillId="0" borderId="0"/>
    <xf numFmtId="0" fontId="4" fillId="0" borderId="0"/>
    <xf numFmtId="0" fontId="4" fillId="0" borderId="0"/>
    <xf numFmtId="165" fontId="4" fillId="0" borderId="0" applyFont="0" applyFill="0" applyBorder="0" applyAlignment="0" applyProtection="0"/>
    <xf numFmtId="0" fontId="4" fillId="0" borderId="0"/>
    <xf numFmtId="0" fontId="1" fillId="0" borderId="0"/>
    <xf numFmtId="0" fontId="36" fillId="0" borderId="0" applyNumberFormat="0" applyFill="0" applyBorder="0" applyAlignment="0" applyProtection="0">
      <alignment vertical="top"/>
      <protection locked="0"/>
    </xf>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9"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4" fillId="0" borderId="0"/>
    <xf numFmtId="9" fontId="4" fillId="0" borderId="0" applyFont="0" applyFill="0" applyBorder="0" applyAlignment="0" applyProtection="0"/>
    <xf numFmtId="165" fontId="4" fillId="0" borderId="0" applyFont="0" applyFill="0" applyBorder="0" applyAlignment="0" applyProtection="0"/>
    <xf numFmtId="0" fontId="9" fillId="0" borderId="0"/>
    <xf numFmtId="164" fontId="3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3" fillId="0" borderId="0"/>
    <xf numFmtId="0" fontId="44" fillId="0" borderId="0" applyNumberFormat="0" applyFill="0" applyBorder="0" applyAlignment="0" applyProtection="0"/>
    <xf numFmtId="0" fontId="4" fillId="0" borderId="0"/>
    <xf numFmtId="9" fontId="5" fillId="0" borderId="0" applyFont="0" applyFill="0" applyBorder="0" applyAlignment="0" applyProtection="0"/>
    <xf numFmtId="0" fontId="4" fillId="0" borderId="0"/>
    <xf numFmtId="0" fontId="4" fillId="0" borderId="0"/>
    <xf numFmtId="0" fontId="4" fillId="0" borderId="0"/>
    <xf numFmtId="0" fontId="5" fillId="0" borderId="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7" fillId="0" borderId="0" applyNumberFormat="0" applyFill="0" applyBorder="0" applyAlignment="0" applyProtection="0">
      <alignment vertical="top"/>
      <protection locked="0"/>
    </xf>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4" fillId="0" borderId="0"/>
    <xf numFmtId="0" fontId="4" fillId="0" borderId="0"/>
    <xf numFmtId="0" fontId="4" fillId="0" borderId="0"/>
    <xf numFmtId="0" fontId="4" fillId="0" borderId="0"/>
    <xf numFmtId="0" fontId="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4" fillId="0" borderId="0"/>
    <xf numFmtId="0" fontId="4" fillId="0" borderId="0"/>
    <xf numFmtId="0" fontId="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9" fontId="1"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4" fillId="0" borderId="0"/>
    <xf numFmtId="165" fontId="4" fillId="0" borderId="0" applyFont="0" applyFill="0" applyBorder="0" applyAlignment="0" applyProtection="0"/>
    <xf numFmtId="165" fontId="4" fillId="0" borderId="0" applyFont="0" applyFill="0" applyBorder="0" applyAlignment="0" applyProtection="0"/>
    <xf numFmtId="0" fontId="51" fillId="0" borderId="0"/>
    <xf numFmtId="0" fontId="51" fillId="0" borderId="0"/>
    <xf numFmtId="165" fontId="4" fillId="0" borderId="0" applyFont="0" applyFill="0" applyBorder="0" applyAlignment="0" applyProtection="0"/>
    <xf numFmtId="0" fontId="36" fillId="0" borderId="0" applyNumberFormat="0" applyFill="0" applyBorder="0" applyAlignment="0" applyProtection="0">
      <alignment vertical="top"/>
      <protection locked="0"/>
    </xf>
    <xf numFmtId="164" fontId="1" fillId="0" borderId="0" applyFont="0" applyFill="0" applyBorder="0" applyAlignment="0" applyProtection="0"/>
    <xf numFmtId="165" fontId="4" fillId="0" borderId="0" applyFont="0" applyFill="0" applyBorder="0" applyAlignment="0" applyProtection="0"/>
    <xf numFmtId="0" fontId="36" fillId="0" borderId="0" applyNumberFormat="0" applyFill="0" applyBorder="0" applyAlignment="0" applyProtection="0">
      <alignment vertical="top"/>
      <protection locked="0"/>
    </xf>
    <xf numFmtId="0" fontId="44" fillId="0" borderId="0" applyNumberFormat="0" applyFill="0" applyBorder="0" applyAlignment="0" applyProtection="0"/>
    <xf numFmtId="0" fontId="56"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56"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34" fillId="0" borderId="0"/>
    <xf numFmtId="0" fontId="34"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5" fillId="0" borderId="0" applyFont="0" applyFill="0" applyBorder="0" applyAlignment="0" applyProtection="0"/>
    <xf numFmtId="0" fontId="1" fillId="0" borderId="0"/>
    <xf numFmtId="0" fontId="1" fillId="0" borderId="0"/>
    <xf numFmtId="0" fontId="58" fillId="0" borderId="0"/>
  </cellStyleXfs>
  <cellXfs count="455">
    <xf numFmtId="0" fontId="0" fillId="0" borderId="0" xfId="0"/>
    <xf numFmtId="0" fontId="0" fillId="0" borderId="0" xfId="0" applyProtection="1">
      <protection hidden="1"/>
    </xf>
    <xf numFmtId="0" fontId="0" fillId="2" borderId="0" xfId="0" applyFill="1" applyProtection="1">
      <protection hidden="1"/>
    </xf>
    <xf numFmtId="0" fontId="0" fillId="0" borderId="0" xfId="0" applyFill="1"/>
    <xf numFmtId="0" fontId="35" fillId="3" borderId="11" xfId="0" applyFont="1" applyFill="1" applyBorder="1" applyAlignment="1" applyProtection="1">
      <alignment horizontal="center"/>
      <protection hidden="1"/>
    </xf>
    <xf numFmtId="168" fontId="35" fillId="3" borderId="11" xfId="0" applyNumberFormat="1" applyFont="1" applyFill="1" applyBorder="1" applyAlignment="1" applyProtection="1">
      <alignment horizontal="center"/>
      <protection hidden="1"/>
    </xf>
    <xf numFmtId="0" fontId="10" fillId="2" borderId="0" xfId="0" applyFont="1" applyFill="1" applyAlignment="1" applyProtection="1">
      <alignment horizontal="center"/>
      <protection hidden="1"/>
    </xf>
    <xf numFmtId="0" fontId="0" fillId="0" borderId="0" xfId="0"/>
    <xf numFmtId="0" fontId="0" fillId="2" borderId="0" xfId="0" applyFill="1" applyAlignment="1" applyProtection="1">
      <alignment vertical="top"/>
      <protection hidden="1"/>
    </xf>
    <xf numFmtId="0" fontId="18" fillId="2" borderId="0" xfId="0" applyFont="1" applyFill="1" applyAlignment="1" applyProtection="1">
      <alignment vertical="top"/>
      <protection hidden="1"/>
    </xf>
    <xf numFmtId="0" fontId="0" fillId="0" borderId="0" xfId="0" applyAlignment="1">
      <alignment vertical="top"/>
    </xf>
    <xf numFmtId="0" fontId="8" fillId="2" borderId="0" xfId="0" applyFont="1" applyFill="1" applyAlignment="1" applyProtection="1">
      <alignment vertical="top"/>
      <protection hidden="1"/>
    </xf>
    <xf numFmtId="0" fontId="30" fillId="2" borderId="0" xfId="0" applyFont="1" applyFill="1" applyAlignment="1" applyProtection="1">
      <alignment vertical="top"/>
      <protection hidden="1"/>
    </xf>
    <xf numFmtId="0" fontId="3" fillId="2" borderId="0" xfId="0" applyFont="1" applyFill="1" applyAlignment="1" applyProtection="1">
      <alignment vertical="top"/>
      <protection hidden="1"/>
    </xf>
    <xf numFmtId="0" fontId="0" fillId="3" borderId="0" xfId="0" applyFill="1"/>
    <xf numFmtId="0" fontId="0" fillId="3" borderId="13" xfId="0" applyFont="1" applyFill="1" applyBorder="1" applyAlignment="1">
      <alignment horizontal="center"/>
    </xf>
    <xf numFmtId="0" fontId="0" fillId="3" borderId="13" xfId="0" applyFont="1" applyFill="1" applyBorder="1" applyAlignment="1" applyProtection="1">
      <alignment horizontal="center"/>
      <protection hidden="1"/>
    </xf>
    <xf numFmtId="178" fontId="0" fillId="3" borderId="13" xfId="0" applyNumberFormat="1" applyFont="1" applyFill="1" applyBorder="1" applyAlignment="1" applyProtection="1">
      <alignment horizontal="center"/>
      <protection hidden="1"/>
    </xf>
    <xf numFmtId="168" fontId="0" fillId="3" borderId="13" xfId="0" applyNumberFormat="1" applyFont="1" applyFill="1" applyBorder="1" applyAlignment="1" applyProtection="1">
      <alignment horizontal="center"/>
      <protection hidden="1"/>
    </xf>
    <xf numFmtId="0" fontId="29" fillId="3" borderId="10" xfId="0" applyFont="1" applyFill="1" applyBorder="1" applyProtection="1">
      <protection hidden="1"/>
    </xf>
    <xf numFmtId="0" fontId="29" fillId="3" borderId="10" xfId="0" applyFont="1" applyFill="1" applyBorder="1" applyAlignment="1" applyProtection="1">
      <alignment horizontal="center"/>
      <protection hidden="1"/>
    </xf>
    <xf numFmtId="0" fontId="29" fillId="3" borderId="10" xfId="0" applyFont="1" applyFill="1" applyBorder="1" applyAlignment="1" applyProtection="1">
      <alignment horizontal="center" wrapText="1"/>
      <protection hidden="1"/>
    </xf>
    <xf numFmtId="0" fontId="0" fillId="3" borderId="10" xfId="0" applyFill="1" applyBorder="1" applyAlignment="1" applyProtection="1">
      <alignment horizontal="center"/>
      <protection hidden="1"/>
    </xf>
    <xf numFmtId="0" fontId="0" fillId="3" borderId="0" xfId="0" applyFill="1" applyProtection="1">
      <protection hidden="1"/>
    </xf>
    <xf numFmtId="0" fontId="42" fillId="3" borderId="0" xfId="0" applyFont="1" applyFill="1"/>
    <xf numFmtId="0" fontId="0" fillId="3" borderId="14" xfId="0" applyFont="1" applyFill="1" applyBorder="1" applyAlignment="1">
      <alignment horizontal="center"/>
    </xf>
    <xf numFmtId="0" fontId="0" fillId="3" borderId="14" xfId="0" applyFont="1" applyFill="1" applyBorder="1" applyAlignment="1" applyProtection="1">
      <alignment horizontal="center"/>
      <protection hidden="1"/>
    </xf>
    <xf numFmtId="178" fontId="0" fillId="3" borderId="14" xfId="0" applyNumberFormat="1" applyFont="1" applyFill="1" applyBorder="1" applyAlignment="1" applyProtection="1">
      <alignment horizontal="center"/>
      <protection hidden="1"/>
    </xf>
    <xf numFmtId="168" fontId="0" fillId="3" borderId="14" xfId="0" applyNumberFormat="1" applyFont="1" applyFill="1" applyBorder="1" applyAlignment="1" applyProtection="1">
      <alignment horizontal="center"/>
      <protection hidden="1"/>
    </xf>
    <xf numFmtId="0" fontId="0" fillId="3" borderId="0" xfId="0" applyFill="1" applyBorder="1" applyProtection="1">
      <protection hidden="1"/>
    </xf>
    <xf numFmtId="0" fontId="26" fillId="3" borderId="0" xfId="0" applyFont="1" applyFill="1" applyProtection="1">
      <protection hidden="1"/>
    </xf>
    <xf numFmtId="0" fontId="27" fillId="3" borderId="1" xfId="0" applyFont="1" applyFill="1" applyBorder="1" applyAlignment="1" applyProtection="1">
      <alignment vertical="center"/>
      <protection hidden="1"/>
    </xf>
    <xf numFmtId="0" fontId="0" fillId="3" borderId="8" xfId="0" applyFill="1" applyBorder="1" applyAlignment="1" applyProtection="1">
      <alignment vertical="center"/>
      <protection hidden="1"/>
    </xf>
    <xf numFmtId="0" fontId="21" fillId="3" borderId="8" xfId="0" applyFont="1" applyFill="1" applyBorder="1" applyAlignment="1" applyProtection="1">
      <alignment vertical="center"/>
      <protection hidden="1"/>
    </xf>
    <xf numFmtId="0" fontId="0" fillId="3" borderId="4" xfId="0" applyFill="1" applyBorder="1" applyProtection="1">
      <protection hidden="1"/>
    </xf>
    <xf numFmtId="0" fontId="0" fillId="3" borderId="5" xfId="0" applyFill="1" applyBorder="1" applyAlignment="1" applyProtection="1">
      <alignment vertical="center"/>
      <protection hidden="1"/>
    </xf>
    <xf numFmtId="0" fontId="0" fillId="3" borderId="0" xfId="0" applyFill="1" applyAlignment="1" applyProtection="1">
      <alignment vertical="center"/>
      <protection hidden="1"/>
    </xf>
    <xf numFmtId="0" fontId="0" fillId="3" borderId="0" xfId="0" applyFill="1" applyBorder="1" applyAlignment="1" applyProtection="1">
      <alignment vertical="center"/>
      <protection hidden="1"/>
    </xf>
    <xf numFmtId="0" fontId="0" fillId="3" borderId="6" xfId="0" applyFill="1" applyBorder="1" applyProtection="1">
      <protection hidden="1"/>
    </xf>
    <xf numFmtId="0" fontId="21" fillId="3" borderId="0" xfId="0" applyFont="1" applyFill="1" applyAlignment="1" applyProtection="1">
      <alignment vertical="center"/>
      <protection hidden="1"/>
    </xf>
    <xf numFmtId="0" fontId="0" fillId="3" borderId="3" xfId="0" applyFill="1" applyBorder="1" applyAlignment="1" applyProtection="1">
      <alignment vertical="center"/>
      <protection hidden="1"/>
    </xf>
    <xf numFmtId="0" fontId="0" fillId="3" borderId="7" xfId="0" applyFill="1" applyBorder="1" applyAlignment="1" applyProtection="1">
      <alignment vertical="center"/>
      <protection hidden="1"/>
    </xf>
    <xf numFmtId="0" fontId="0" fillId="3" borderId="2" xfId="0" applyFill="1" applyBorder="1" applyProtection="1">
      <protection hidden="1"/>
    </xf>
    <xf numFmtId="0" fontId="27" fillId="3" borderId="5" xfId="0" applyFont="1" applyFill="1" applyBorder="1" applyAlignment="1" applyProtection="1">
      <alignment vertical="center"/>
      <protection hidden="1"/>
    </xf>
    <xf numFmtId="0" fontId="20" fillId="3" borderId="0" xfId="0" applyFont="1" applyFill="1" applyAlignment="1" applyProtection="1">
      <alignment vertical="center"/>
      <protection hidden="1"/>
    </xf>
    <xf numFmtId="0" fontId="2" fillId="3" borderId="5" xfId="457" applyFill="1" applyBorder="1" applyAlignment="1" applyProtection="1">
      <alignment vertical="center"/>
      <protection hidden="1"/>
    </xf>
    <xf numFmtId="0" fontId="0" fillId="3" borderId="0" xfId="0" applyFill="1" applyAlignment="1" applyProtection="1">
      <alignment horizontal="center" vertical="center"/>
      <protection hidden="1"/>
    </xf>
    <xf numFmtId="1" fontId="0" fillId="3" borderId="0" xfId="0" applyNumberFormat="1" applyFill="1" applyBorder="1" applyAlignment="1" applyProtection="1">
      <alignment horizontal="center" vertical="center"/>
      <protection hidden="1"/>
    </xf>
    <xf numFmtId="0" fontId="0" fillId="3" borderId="0" xfId="0" applyFill="1" applyBorder="1" applyAlignment="1" applyProtection="1">
      <alignment horizontal="center" vertical="center"/>
      <protection hidden="1"/>
    </xf>
    <xf numFmtId="1" fontId="0" fillId="3" borderId="0" xfId="0" applyNumberFormat="1" applyFill="1" applyAlignment="1" applyProtection="1">
      <alignment horizontal="center" vertical="center"/>
      <protection hidden="1"/>
    </xf>
    <xf numFmtId="0" fontId="0" fillId="3" borderId="5" xfId="0" applyFill="1" applyBorder="1" applyProtection="1">
      <protection hidden="1"/>
    </xf>
    <xf numFmtId="0" fontId="28" fillId="3" borderId="1" xfId="0" applyFont="1" applyFill="1" applyBorder="1" applyAlignment="1" applyProtection="1">
      <alignment vertical="center"/>
      <protection hidden="1"/>
    </xf>
    <xf numFmtId="0" fontId="14" fillId="3" borderId="0" xfId="0" applyFont="1" applyFill="1" applyAlignment="1" applyProtection="1">
      <alignment horizontal="center" vertical="center"/>
      <protection hidden="1"/>
    </xf>
    <xf numFmtId="0" fontId="14" fillId="3" borderId="0" xfId="0" applyFont="1" applyFill="1" applyBorder="1" applyAlignment="1" applyProtection="1">
      <alignment horizontal="center" vertical="center"/>
      <protection hidden="1"/>
    </xf>
    <xf numFmtId="167" fontId="0" fillId="3" borderId="0" xfId="0" applyNumberFormat="1" applyFill="1" applyAlignment="1" applyProtection="1">
      <alignment horizontal="center" vertical="center"/>
      <protection hidden="1"/>
    </xf>
    <xf numFmtId="168" fontId="0" fillId="3" borderId="0" xfId="0" applyNumberFormat="1" applyFill="1" applyAlignment="1" applyProtection="1">
      <alignment horizontal="center" vertical="center"/>
      <protection hidden="1"/>
    </xf>
    <xf numFmtId="0" fontId="27" fillId="3" borderId="5" xfId="0" applyFont="1" applyFill="1" applyBorder="1" applyProtection="1">
      <protection hidden="1"/>
    </xf>
    <xf numFmtId="0" fontId="22" fillId="3" borderId="0" xfId="0" applyFont="1" applyFill="1" applyAlignment="1" applyProtection="1">
      <alignment vertical="center"/>
      <protection hidden="1"/>
    </xf>
    <xf numFmtId="0" fontId="19" fillId="3" borderId="0" xfId="0" applyFont="1" applyFill="1" applyAlignment="1" applyProtection="1">
      <alignment vertical="center"/>
      <protection hidden="1"/>
    </xf>
    <xf numFmtId="167" fontId="2" fillId="3" borderId="0" xfId="0" applyNumberFormat="1" applyFont="1" applyFill="1" applyAlignment="1" applyProtection="1">
      <alignment horizontal="center" vertical="center"/>
      <protection hidden="1"/>
    </xf>
    <xf numFmtId="0" fontId="2" fillId="3" borderId="0" xfId="0" applyFont="1" applyFill="1" applyBorder="1" applyAlignment="1" applyProtection="1">
      <alignment horizontal="center" vertical="center"/>
      <protection hidden="1"/>
    </xf>
    <xf numFmtId="0" fontId="13" fillId="3" borderId="5" xfId="0" applyFont="1" applyFill="1" applyBorder="1" applyAlignment="1" applyProtection="1">
      <alignment vertical="center"/>
      <protection hidden="1"/>
    </xf>
    <xf numFmtId="167" fontId="13" fillId="3" borderId="0" xfId="0" applyNumberFormat="1" applyFont="1" applyFill="1" applyAlignment="1" applyProtection="1">
      <alignment horizontal="center" vertical="center"/>
      <protection hidden="1"/>
    </xf>
    <xf numFmtId="0" fontId="13" fillId="3" borderId="0" xfId="0" applyFont="1" applyFill="1" applyBorder="1" applyAlignment="1" applyProtection="1">
      <alignment horizontal="center" vertical="center"/>
      <protection hidden="1"/>
    </xf>
    <xf numFmtId="0" fontId="16" fillId="3" borderId="3" xfId="0" applyFont="1" applyFill="1" applyBorder="1" applyAlignment="1" applyProtection="1">
      <alignment vertical="center"/>
      <protection hidden="1"/>
    </xf>
    <xf numFmtId="0" fontId="14" fillId="3" borderId="0" xfId="0" applyFont="1" applyFill="1" applyAlignment="1" applyProtection="1">
      <alignment vertical="center"/>
      <protection hidden="1"/>
    </xf>
    <xf numFmtId="0" fontId="21" fillId="3" borderId="0" xfId="0" applyFont="1" applyFill="1" applyBorder="1" applyAlignment="1" applyProtection="1">
      <alignment horizontal="center" vertical="center"/>
      <protection hidden="1"/>
    </xf>
    <xf numFmtId="0" fontId="21" fillId="3" borderId="7" xfId="0" applyFont="1" applyFill="1" applyBorder="1" applyAlignment="1" applyProtection="1">
      <alignment vertical="center"/>
      <protection hidden="1"/>
    </xf>
    <xf numFmtId="0" fontId="18" fillId="3" borderId="1" xfId="0" applyFont="1" applyFill="1" applyBorder="1" applyProtection="1">
      <protection hidden="1"/>
    </xf>
    <xf numFmtId="1" fontId="0" fillId="3" borderId="8" xfId="0" applyNumberFormat="1" applyFill="1" applyBorder="1" applyProtection="1">
      <protection hidden="1"/>
    </xf>
    <xf numFmtId="167" fontId="0" fillId="3" borderId="5" xfId="0" applyNumberFormat="1" applyFill="1" applyBorder="1" applyAlignment="1" applyProtection="1">
      <alignment horizontal="left" vertical="center"/>
      <protection hidden="1"/>
    </xf>
    <xf numFmtId="0" fontId="15" fillId="3" borderId="0" xfId="0" applyFont="1" applyFill="1" applyAlignment="1" applyProtection="1">
      <alignment horizontal="center" vertical="center"/>
      <protection hidden="1"/>
    </xf>
    <xf numFmtId="0" fontId="15" fillId="3" borderId="0" xfId="0" applyFont="1" applyFill="1" applyBorder="1" applyAlignment="1" applyProtection="1">
      <alignment horizontal="center" vertical="center"/>
      <protection hidden="1"/>
    </xf>
    <xf numFmtId="0" fontId="16" fillId="3" borderId="5" xfId="0" applyFont="1" applyFill="1" applyBorder="1" applyAlignment="1" applyProtection="1">
      <alignment horizontal="left" vertical="center"/>
      <protection hidden="1"/>
    </xf>
    <xf numFmtId="0" fontId="23" fillId="3" borderId="0" xfId="0" applyFont="1" applyFill="1" applyProtection="1">
      <protection hidden="1"/>
    </xf>
    <xf numFmtId="0" fontId="0" fillId="3" borderId="5" xfId="0" applyFill="1" applyBorder="1" applyAlignment="1" applyProtection="1">
      <alignment horizontal="left" vertical="center"/>
      <protection hidden="1"/>
    </xf>
    <xf numFmtId="167" fontId="0" fillId="3" borderId="0" xfId="0" applyNumberFormat="1" applyFill="1" applyBorder="1" applyAlignment="1" applyProtection="1">
      <alignment horizontal="center" vertical="center"/>
      <protection hidden="1"/>
    </xf>
    <xf numFmtId="167" fontId="0" fillId="3" borderId="0" xfId="0" applyNumberFormat="1" applyFill="1" applyBorder="1" applyAlignment="1" applyProtection="1">
      <alignment horizontal="left" vertical="center"/>
      <protection hidden="1"/>
    </xf>
    <xf numFmtId="0" fontId="0" fillId="3" borderId="3" xfId="0" applyFill="1" applyBorder="1" applyProtection="1">
      <protection hidden="1"/>
    </xf>
    <xf numFmtId="0" fontId="0" fillId="3" borderId="7" xfId="0" applyFill="1" applyBorder="1" applyProtection="1">
      <protection hidden="1"/>
    </xf>
    <xf numFmtId="0" fontId="0" fillId="3" borderId="8" xfId="0" applyFill="1" applyBorder="1" applyProtection="1">
      <protection hidden="1"/>
    </xf>
    <xf numFmtId="0" fontId="26" fillId="3" borderId="7" xfId="0" applyFont="1" applyFill="1" applyBorder="1" applyProtection="1">
      <protection hidden="1"/>
    </xf>
    <xf numFmtId="0" fontId="16" fillId="3" borderId="0" xfId="0" applyFont="1" applyFill="1" applyAlignment="1" applyProtection="1">
      <alignment horizontal="right" vertical="center"/>
      <protection hidden="1"/>
    </xf>
    <xf numFmtId="0" fontId="14" fillId="3" borderId="0" xfId="0" applyFont="1" applyFill="1" applyBorder="1" applyAlignment="1" applyProtection="1">
      <alignment vertical="center"/>
      <protection hidden="1"/>
    </xf>
    <xf numFmtId="167" fontId="13" fillId="3" borderId="0" xfId="0" applyNumberFormat="1" applyFont="1" applyFill="1" applyBorder="1" applyAlignment="1" applyProtection="1">
      <alignment horizontal="center" vertical="center"/>
      <protection hidden="1"/>
    </xf>
    <xf numFmtId="0" fontId="21" fillId="3" borderId="0" xfId="0" applyFont="1" applyFill="1" applyBorder="1" applyAlignment="1" applyProtection="1">
      <alignment vertical="center"/>
      <protection hidden="1"/>
    </xf>
    <xf numFmtId="0" fontId="23" fillId="3" borderId="0" xfId="0" applyFont="1" applyFill="1" applyBorder="1" applyProtection="1">
      <protection hidden="1"/>
    </xf>
    <xf numFmtId="0" fontId="16" fillId="3" borderId="0" xfId="0" applyFont="1" applyFill="1" applyBorder="1" applyAlignment="1" applyProtection="1">
      <alignment vertical="center"/>
      <protection hidden="1"/>
    </xf>
    <xf numFmtId="0" fontId="0" fillId="3" borderId="3" xfId="0" applyFill="1" applyBorder="1" applyAlignment="1" applyProtection="1">
      <alignment horizontal="left" vertical="center"/>
      <protection hidden="1"/>
    </xf>
    <xf numFmtId="167" fontId="0" fillId="3" borderId="7" xfId="0" applyNumberFormat="1" applyFill="1" applyBorder="1" applyAlignment="1" applyProtection="1">
      <alignment horizontal="center" vertical="center"/>
      <protection hidden="1"/>
    </xf>
    <xf numFmtId="0" fontId="0" fillId="3" borderId="0" xfId="0" applyFont="1" applyFill="1" applyBorder="1" applyAlignment="1" applyProtection="1">
      <alignment horizontal="center"/>
      <protection hidden="1"/>
    </xf>
    <xf numFmtId="0" fontId="35" fillId="3" borderId="0" xfId="0" applyFont="1" applyFill="1" applyBorder="1" applyAlignment="1" applyProtection="1">
      <alignment horizontal="center"/>
      <protection hidden="1"/>
    </xf>
    <xf numFmtId="168" fontId="35" fillId="3" borderId="0" xfId="0" applyNumberFormat="1" applyFont="1" applyFill="1" applyBorder="1" applyAlignment="1" applyProtection="1">
      <alignment horizontal="center"/>
      <protection hidden="1"/>
    </xf>
    <xf numFmtId="0" fontId="0" fillId="3" borderId="0" xfId="0" applyFill="1" applyAlignment="1" applyProtection="1">
      <alignment horizontal="center"/>
      <protection hidden="1"/>
    </xf>
    <xf numFmtId="0" fontId="0" fillId="3" borderId="9" xfId="0" applyFill="1" applyBorder="1" applyProtection="1">
      <protection hidden="1"/>
    </xf>
    <xf numFmtId="0" fontId="18" fillId="3" borderId="0" xfId="0" applyFont="1" applyFill="1" applyBorder="1" applyProtection="1">
      <protection hidden="1"/>
    </xf>
    <xf numFmtId="0" fontId="32" fillId="3" borderId="0" xfId="0" applyFont="1" applyFill="1" applyProtection="1">
      <protection hidden="1"/>
    </xf>
    <xf numFmtId="0" fontId="31" fillId="3" borderId="0" xfId="0" applyFont="1" applyFill="1" applyProtection="1">
      <protection hidden="1"/>
    </xf>
    <xf numFmtId="0" fontId="30" fillId="3" borderId="0" xfId="0" applyFont="1" applyFill="1" applyProtection="1">
      <protection hidden="1"/>
    </xf>
    <xf numFmtId="0" fontId="12" fillId="3" borderId="0" xfId="0" applyFont="1" applyFill="1" applyProtection="1">
      <protection hidden="1"/>
    </xf>
    <xf numFmtId="0" fontId="25" fillId="3" borderId="0" xfId="0" applyFont="1" applyFill="1" applyProtection="1">
      <protection hidden="1"/>
    </xf>
    <xf numFmtId="0" fontId="18" fillId="3" borderId="0" xfId="0" applyFont="1" applyFill="1" applyProtection="1">
      <protection hidden="1"/>
    </xf>
    <xf numFmtId="0" fontId="10" fillId="3" borderId="0" xfId="0" applyFont="1" applyFill="1" applyAlignment="1" applyProtection="1">
      <alignment horizontal="center"/>
      <protection hidden="1"/>
    </xf>
    <xf numFmtId="0" fontId="0" fillId="5" borderId="0" xfId="0" applyFill="1" applyProtection="1">
      <protection hidden="1"/>
    </xf>
    <xf numFmtId="0" fontId="0" fillId="3" borderId="6" xfId="0" applyFill="1" applyBorder="1" applyAlignment="1" applyProtection="1">
      <alignment horizontal="center" vertical="center"/>
      <protection hidden="1"/>
    </xf>
    <xf numFmtId="0" fontId="20" fillId="3" borderId="6" xfId="0" applyFont="1" applyFill="1" applyBorder="1" applyAlignment="1" applyProtection="1">
      <alignment vertical="center"/>
      <protection hidden="1"/>
    </xf>
    <xf numFmtId="0" fontId="46" fillId="3" borderId="0" xfId="0" applyFont="1" applyFill="1" applyBorder="1" applyAlignment="1" applyProtection="1">
      <alignment horizontal="left"/>
      <protection hidden="1"/>
    </xf>
    <xf numFmtId="0" fontId="46" fillId="3" borderId="3" xfId="0" applyFont="1" applyFill="1" applyBorder="1" applyAlignment="1" applyProtection="1">
      <alignment horizontal="left"/>
      <protection hidden="1"/>
    </xf>
    <xf numFmtId="168" fontId="35" fillId="3" borderId="7" xfId="0" applyNumberFormat="1" applyFont="1" applyFill="1" applyBorder="1" applyAlignment="1" applyProtection="1">
      <alignment horizontal="center"/>
      <protection hidden="1"/>
    </xf>
    <xf numFmtId="0" fontId="35" fillId="3" borderId="7" xfId="0" applyFont="1" applyFill="1" applyBorder="1" applyAlignment="1" applyProtection="1">
      <alignment horizontal="center"/>
      <protection hidden="1"/>
    </xf>
    <xf numFmtId="0" fontId="14" fillId="3" borderId="0" xfId="0" applyFont="1" applyFill="1" applyAlignment="1" applyProtection="1">
      <alignment horizontal="center"/>
      <protection hidden="1"/>
    </xf>
    <xf numFmtId="0" fontId="20" fillId="3" borderId="0" xfId="0" applyFont="1" applyFill="1" applyAlignment="1" applyProtection="1">
      <alignment horizontal="center"/>
      <protection hidden="1"/>
    </xf>
    <xf numFmtId="0" fontId="13" fillId="3" borderId="3" xfId="0" applyFont="1" applyFill="1" applyBorder="1" applyAlignment="1" applyProtection="1">
      <alignment vertical="center"/>
      <protection hidden="1"/>
    </xf>
    <xf numFmtId="169" fontId="13" fillId="3" borderId="7" xfId="458" applyNumberFormat="1" applyFont="1" applyFill="1" applyBorder="1" applyAlignment="1" applyProtection="1">
      <alignment horizontal="center" vertical="center"/>
      <protection hidden="1"/>
    </xf>
    <xf numFmtId="9" fontId="13" fillId="3" borderId="7" xfId="458" applyFont="1" applyFill="1" applyBorder="1" applyAlignment="1" applyProtection="1">
      <alignment horizontal="center" vertical="center"/>
      <protection hidden="1"/>
    </xf>
    <xf numFmtId="0" fontId="18" fillId="3" borderId="5" xfId="0" applyFont="1" applyFill="1" applyBorder="1" applyProtection="1">
      <protection hidden="1"/>
    </xf>
    <xf numFmtId="1" fontId="0" fillId="3" borderId="0" xfId="0" applyNumberFormat="1" applyFill="1" applyBorder="1" applyProtection="1">
      <protection hidden="1"/>
    </xf>
    <xf numFmtId="1" fontId="0" fillId="3" borderId="7" xfId="0" applyNumberFormat="1" applyFill="1" applyBorder="1" applyAlignment="1" applyProtection="1">
      <alignment horizontal="center" vertical="center"/>
      <protection hidden="1"/>
    </xf>
    <xf numFmtId="0" fontId="0" fillId="3" borderId="7" xfId="0" applyFill="1" applyBorder="1" applyAlignment="1" applyProtection="1">
      <alignment horizontal="right" vertical="center"/>
      <protection hidden="1"/>
    </xf>
    <xf numFmtId="169" fontId="13" fillId="3" borderId="0" xfId="458" applyNumberFormat="1" applyFont="1" applyFill="1" applyBorder="1" applyAlignment="1" applyProtection="1">
      <alignment horizontal="center" vertical="center"/>
      <protection hidden="1"/>
    </xf>
    <xf numFmtId="167" fontId="35" fillId="3" borderId="0" xfId="0" applyNumberFormat="1" applyFont="1" applyFill="1" applyBorder="1" applyAlignment="1" applyProtection="1">
      <alignment horizontal="center"/>
      <protection hidden="1"/>
    </xf>
    <xf numFmtId="0" fontId="0" fillId="3" borderId="15" xfId="0" applyFont="1" applyFill="1" applyBorder="1" applyAlignment="1">
      <alignment horizontal="center"/>
    </xf>
    <xf numFmtId="0" fontId="0" fillId="3" borderId="15" xfId="0" applyFont="1" applyFill="1" applyBorder="1" applyAlignment="1" applyProtection="1">
      <alignment horizontal="center"/>
      <protection hidden="1"/>
    </xf>
    <xf numFmtId="178" fontId="0" fillId="3" borderId="15" xfId="0" applyNumberFormat="1" applyFont="1" applyFill="1" applyBorder="1" applyAlignment="1" applyProtection="1">
      <alignment horizontal="center"/>
      <protection hidden="1"/>
    </xf>
    <xf numFmtId="168" fontId="0" fillId="3" borderId="15" xfId="0" applyNumberFormat="1" applyFont="1" applyFill="1" applyBorder="1" applyAlignment="1" applyProtection="1">
      <alignment horizontal="center"/>
      <protection hidden="1"/>
    </xf>
    <xf numFmtId="0" fontId="0" fillId="3" borderId="16" xfId="0" applyFont="1" applyFill="1" applyBorder="1" applyAlignment="1">
      <alignment horizontal="center"/>
    </xf>
    <xf numFmtId="0" fontId="0" fillId="3" borderId="16" xfId="0" applyFont="1" applyFill="1" applyBorder="1" applyAlignment="1" applyProtection="1">
      <alignment horizontal="center"/>
      <protection hidden="1"/>
    </xf>
    <xf numFmtId="178" fontId="0" fillId="3" borderId="16" xfId="0" applyNumberFormat="1" applyFont="1" applyFill="1" applyBorder="1" applyAlignment="1" applyProtection="1">
      <alignment horizontal="center"/>
      <protection hidden="1"/>
    </xf>
    <xf numFmtId="168" fontId="0" fillId="3" borderId="16" xfId="0" applyNumberFormat="1" applyFont="1" applyFill="1" applyBorder="1" applyAlignment="1" applyProtection="1">
      <alignment horizontal="center"/>
      <protection hidden="1"/>
    </xf>
    <xf numFmtId="0" fontId="0" fillId="0" borderId="0" xfId="0"/>
    <xf numFmtId="0" fontId="0" fillId="3" borderId="17" xfId="0" applyFont="1" applyFill="1" applyBorder="1" applyAlignment="1">
      <alignment horizontal="center"/>
    </xf>
    <xf numFmtId="0" fontId="0" fillId="3" borderId="17" xfId="0" applyFont="1" applyFill="1" applyBorder="1" applyAlignment="1" applyProtection="1">
      <alignment horizontal="center"/>
      <protection hidden="1"/>
    </xf>
    <xf numFmtId="178" fontId="0" fillId="3" borderId="17" xfId="0" applyNumberFormat="1" applyFont="1" applyFill="1" applyBorder="1" applyAlignment="1" applyProtection="1">
      <alignment horizontal="center"/>
      <protection hidden="1"/>
    </xf>
    <xf numFmtId="168" fontId="0" fillId="3" borderId="17" xfId="0" applyNumberFormat="1" applyFont="1" applyFill="1" applyBorder="1" applyAlignment="1" applyProtection="1">
      <alignment horizontal="center"/>
      <protection hidden="1"/>
    </xf>
    <xf numFmtId="0" fontId="0" fillId="3" borderId="0" xfId="0" applyFill="1" applyBorder="1" applyAlignment="1" applyProtection="1">
      <alignment horizontal="left" vertical="center"/>
      <protection hidden="1"/>
    </xf>
    <xf numFmtId="0" fontId="48" fillId="3" borderId="0" xfId="0" applyFont="1" applyFill="1" applyProtection="1">
      <protection hidden="1"/>
    </xf>
    <xf numFmtId="0" fontId="49" fillId="3" borderId="0" xfId="0" applyFont="1" applyFill="1" applyProtection="1">
      <protection hidden="1"/>
    </xf>
    <xf numFmtId="0" fontId="0" fillId="3" borderId="2" xfId="0" applyFill="1" applyBorder="1" applyAlignment="1" applyProtection="1">
      <alignment vertical="center"/>
      <protection hidden="1"/>
    </xf>
    <xf numFmtId="0" fontId="0" fillId="3" borderId="5" xfId="0" applyFill="1" applyBorder="1" applyAlignment="1" applyProtection="1">
      <alignment vertical="center" wrapText="1"/>
      <protection hidden="1"/>
    </xf>
    <xf numFmtId="167" fontId="0" fillId="3" borderId="3" xfId="0" applyNumberFormat="1" applyFill="1" applyBorder="1" applyAlignment="1" applyProtection="1">
      <alignment horizontal="center" vertical="center"/>
      <protection hidden="1"/>
    </xf>
    <xf numFmtId="0" fontId="0" fillId="3" borderId="12" xfId="0" applyFill="1" applyBorder="1" applyAlignment="1" applyProtection="1">
      <alignment vertical="center"/>
      <protection hidden="1"/>
    </xf>
    <xf numFmtId="0" fontId="0" fillId="3" borderId="12" xfId="0" applyFill="1" applyBorder="1" applyAlignment="1" applyProtection="1">
      <alignment horizontal="right" vertical="center"/>
      <protection hidden="1"/>
    </xf>
    <xf numFmtId="0" fontId="0" fillId="3" borderId="12" xfId="0" applyFill="1" applyBorder="1" applyProtection="1">
      <protection hidden="1"/>
    </xf>
    <xf numFmtId="0" fontId="0" fillId="3" borderId="18" xfId="0" applyFont="1" applyFill="1" applyBorder="1" applyAlignment="1" applyProtection="1">
      <alignment horizontal="center"/>
      <protection hidden="1"/>
    </xf>
    <xf numFmtId="0" fontId="1" fillId="3" borderId="7" xfId="0" applyFont="1" applyFill="1" applyBorder="1" applyAlignment="1" applyProtection="1">
      <alignment horizontal="center" vertical="center"/>
      <protection hidden="1"/>
    </xf>
    <xf numFmtId="0" fontId="45" fillId="3" borderId="1" xfId="0" applyFont="1" applyFill="1" applyBorder="1" applyAlignment="1" applyProtection="1">
      <alignment horizontal="left"/>
      <protection hidden="1"/>
    </xf>
    <xf numFmtId="1" fontId="35" fillId="3" borderId="7" xfId="0" applyNumberFormat="1" applyFont="1" applyFill="1" applyBorder="1" applyAlignment="1" applyProtection="1">
      <alignment horizontal="center"/>
      <protection hidden="1"/>
    </xf>
    <xf numFmtId="0" fontId="38" fillId="3" borderId="0" xfId="0" applyFont="1" applyFill="1" applyProtection="1">
      <protection hidden="1"/>
    </xf>
    <xf numFmtId="0" fontId="50" fillId="3" borderId="0" xfId="476" applyFont="1" applyFill="1" applyAlignment="1" applyProtection="1"/>
    <xf numFmtId="0" fontId="0" fillId="3" borderId="19" xfId="0" applyFont="1" applyFill="1" applyBorder="1" applyAlignment="1">
      <alignment horizontal="center"/>
    </xf>
    <xf numFmtId="0" fontId="0" fillId="3" borderId="19" xfId="0" applyFont="1" applyFill="1" applyBorder="1" applyAlignment="1" applyProtection="1">
      <alignment horizontal="center"/>
      <protection hidden="1"/>
    </xf>
    <xf numFmtId="178" fontId="0" fillId="3" borderId="19" xfId="0" applyNumberFormat="1" applyFont="1" applyFill="1" applyBorder="1" applyAlignment="1" applyProtection="1">
      <alignment horizontal="center"/>
      <protection hidden="1"/>
    </xf>
    <xf numFmtId="168" fontId="0" fillId="3" borderId="19" xfId="0" applyNumberFormat="1" applyFont="1" applyFill="1" applyBorder="1" applyAlignment="1" applyProtection="1">
      <alignment horizontal="center"/>
      <protection hidden="1"/>
    </xf>
    <xf numFmtId="0" fontId="53" fillId="0" borderId="0" xfId="0" applyFont="1" applyFill="1"/>
    <xf numFmtId="0" fontId="11" fillId="3" borderId="0" xfId="0" applyFont="1" applyFill="1" applyBorder="1" applyAlignment="1" applyProtection="1">
      <alignment horizontal="center" vertical="center"/>
      <protection hidden="1"/>
    </xf>
    <xf numFmtId="9" fontId="11" fillId="3" borderId="0" xfId="458" applyFont="1" applyFill="1" applyBorder="1" applyAlignment="1" applyProtection="1">
      <alignment horizontal="center" vertical="center"/>
      <protection hidden="1"/>
    </xf>
    <xf numFmtId="0" fontId="15" fillId="3" borderId="10" xfId="0" applyFont="1" applyFill="1" applyBorder="1" applyAlignment="1" applyProtection="1">
      <alignment horizontal="center"/>
      <protection hidden="1"/>
    </xf>
    <xf numFmtId="0" fontId="0" fillId="3" borderId="20" xfId="0" applyFont="1" applyFill="1" applyBorder="1" applyAlignment="1">
      <alignment horizontal="center"/>
    </xf>
    <xf numFmtId="0" fontId="0" fillId="3" borderId="20" xfId="0" applyFont="1" applyFill="1" applyBorder="1" applyAlignment="1" applyProtection="1">
      <alignment horizontal="center"/>
      <protection hidden="1"/>
    </xf>
    <xf numFmtId="178" fontId="0" fillId="3" borderId="20" xfId="0" applyNumberFormat="1" applyFont="1" applyFill="1" applyBorder="1" applyAlignment="1" applyProtection="1">
      <alignment horizontal="center"/>
      <protection hidden="1"/>
    </xf>
    <xf numFmtId="168" fontId="0" fillId="3" borderId="20" xfId="0" applyNumberFormat="1" applyFont="1" applyFill="1" applyBorder="1" applyAlignment="1" applyProtection="1">
      <alignment horizontal="center"/>
      <protection hidden="1"/>
    </xf>
    <xf numFmtId="0" fontId="0" fillId="3" borderId="21" xfId="0" applyFont="1" applyFill="1" applyBorder="1" applyAlignment="1">
      <alignment horizontal="center"/>
    </xf>
    <xf numFmtId="0" fontId="0" fillId="3" borderId="21" xfId="0" applyFont="1" applyFill="1" applyBorder="1" applyAlignment="1" applyProtection="1">
      <alignment horizontal="center"/>
      <protection hidden="1"/>
    </xf>
    <xf numFmtId="178" fontId="0" fillId="3" borderId="21" xfId="0" applyNumberFormat="1" applyFont="1" applyFill="1" applyBorder="1" applyAlignment="1" applyProtection="1">
      <alignment horizontal="center"/>
      <protection hidden="1"/>
    </xf>
    <xf numFmtId="168" fontId="0" fillId="3" borderId="21" xfId="0" applyNumberFormat="1" applyFont="1" applyFill="1" applyBorder="1" applyAlignment="1" applyProtection="1">
      <alignment horizontal="center"/>
      <protection hidden="1"/>
    </xf>
    <xf numFmtId="2" fontId="0" fillId="3" borderId="21" xfId="0" applyNumberFormat="1" applyFont="1" applyFill="1" applyBorder="1" applyAlignment="1" applyProtection="1">
      <alignment horizontal="center"/>
      <protection hidden="1"/>
    </xf>
    <xf numFmtId="0" fontId="37" fillId="4" borderId="21" xfId="476" applyFont="1" applyFill="1" applyBorder="1" applyAlignment="1" applyProtection="1">
      <alignment horizontal="center"/>
    </xf>
    <xf numFmtId="0" fontId="0" fillId="3" borderId="20" xfId="0" applyFont="1" applyFill="1" applyBorder="1" applyAlignment="1">
      <alignment horizontal="left" vertical="top"/>
    </xf>
    <xf numFmtId="0" fontId="1" fillId="3" borderId="0" xfId="0" applyFont="1" applyFill="1" applyBorder="1" applyAlignment="1" applyProtection="1">
      <alignment horizontal="center" vertical="center"/>
      <protection hidden="1"/>
    </xf>
    <xf numFmtId="0" fontId="59" fillId="5" borderId="0" xfId="0" applyFont="1" applyFill="1" applyProtection="1">
      <protection hidden="1"/>
    </xf>
    <xf numFmtId="0" fontId="61" fillId="0" borderId="0" xfId="457" applyFont="1" applyFill="1" applyBorder="1"/>
    <xf numFmtId="0" fontId="61" fillId="0" borderId="0" xfId="457" applyFont="1" applyFill="1" applyBorder="1" applyAlignment="1">
      <alignment horizontal="left"/>
    </xf>
    <xf numFmtId="0" fontId="61" fillId="0" borderId="0" xfId="457" applyFont="1" applyFill="1" applyBorder="1" applyProtection="1"/>
    <xf numFmtId="0" fontId="61" fillId="0" borderId="0" xfId="409" applyFont="1" applyFill="1" applyBorder="1"/>
    <xf numFmtId="1" fontId="53" fillId="0" borderId="0" xfId="0" applyNumberFormat="1" applyFont="1" applyFill="1" applyBorder="1" applyAlignment="1" applyProtection="1">
      <alignment vertical="center"/>
      <protection hidden="1"/>
    </xf>
    <xf numFmtId="0" fontId="64" fillId="0" borderId="0" xfId="409" applyFont="1" applyFill="1" applyBorder="1"/>
    <xf numFmtId="0" fontId="61" fillId="0" borderId="0" xfId="457" applyFont="1" applyFill="1" applyBorder="1" applyAlignment="1">
      <alignment horizontal="right"/>
    </xf>
    <xf numFmtId="0" fontId="61" fillId="0" borderId="0" xfId="457" quotePrefix="1" applyFont="1" applyFill="1" applyBorder="1" applyAlignment="1">
      <alignment horizontal="right"/>
    </xf>
    <xf numFmtId="2" fontId="61" fillId="0" borderId="0" xfId="457" applyNumberFormat="1" applyFont="1" applyFill="1" applyBorder="1" applyAlignment="1">
      <alignment horizontal="right"/>
    </xf>
    <xf numFmtId="2" fontId="65" fillId="0" borderId="0" xfId="0" quotePrefix="1" applyNumberFormat="1" applyFont="1" applyFill="1" applyBorder="1" applyAlignment="1" applyProtection="1">
      <alignment horizontal="right"/>
      <protection locked="0"/>
    </xf>
    <xf numFmtId="2" fontId="65" fillId="0" borderId="0" xfId="0" applyNumberFormat="1" applyFont="1" applyFill="1" applyBorder="1" applyAlignment="1" applyProtection="1">
      <alignment horizontal="right"/>
      <protection locked="0"/>
    </xf>
    <xf numFmtId="0" fontId="66" fillId="0" borderId="0" xfId="457" applyFont="1" applyFill="1" applyBorder="1"/>
    <xf numFmtId="0" fontId="63" fillId="0" borderId="0" xfId="0" applyFont="1" applyFill="1" applyBorder="1"/>
    <xf numFmtId="0" fontId="66" fillId="0" borderId="0" xfId="0" applyFont="1" applyFill="1" applyBorder="1" applyAlignment="1">
      <alignment horizontal="center"/>
    </xf>
    <xf numFmtId="0" fontId="67" fillId="0" borderId="0" xfId="457" applyFont="1" applyFill="1" applyBorder="1"/>
    <xf numFmtId="0" fontId="66" fillId="0" borderId="0" xfId="0" applyFont="1" applyFill="1" applyBorder="1" applyAlignment="1">
      <alignment vertical="top"/>
    </xf>
    <xf numFmtId="1" fontId="68" fillId="0" borderId="0" xfId="304" applyNumberFormat="1" applyFont="1" applyFill="1" applyBorder="1" applyAlignment="1" applyProtection="1">
      <alignment horizontal="center"/>
      <protection locked="0"/>
    </xf>
    <xf numFmtId="0" fontId="61" fillId="0" borderId="0" xfId="475" applyFont="1" applyFill="1" applyBorder="1" applyAlignment="1">
      <alignment vertical="top" wrapText="1"/>
    </xf>
    <xf numFmtId="0" fontId="61" fillId="0" borderId="0" xfId="49" applyFont="1" applyFill="1" applyBorder="1" applyAlignment="1">
      <alignment vertical="top" wrapText="1"/>
    </xf>
    <xf numFmtId="0" fontId="61" fillId="0" borderId="0" xfId="475" applyFont="1" applyFill="1" applyBorder="1" applyAlignment="1">
      <alignment horizontal="left" vertical="top" wrapText="1"/>
    </xf>
    <xf numFmtId="0" fontId="69" fillId="0" borderId="0" xfId="611" applyFont="1" applyFill="1" applyBorder="1" applyAlignment="1">
      <alignment vertical="top"/>
    </xf>
    <xf numFmtId="0" fontId="61" fillId="0" borderId="0" xfId="611" applyFont="1" applyFill="1" applyBorder="1" applyAlignment="1">
      <alignment vertical="top" wrapText="1"/>
    </xf>
    <xf numFmtId="0" fontId="61" fillId="0" borderId="0" xfId="475" applyFont="1" applyFill="1" applyBorder="1"/>
    <xf numFmtId="0" fontId="61" fillId="0" borderId="0" xfId="475" applyFont="1" applyFill="1" applyBorder="1" applyAlignment="1">
      <alignment horizontal="center"/>
    </xf>
    <xf numFmtId="0" fontId="61" fillId="0" borderId="0" xfId="475" applyFont="1" applyFill="1" applyBorder="1" applyAlignment="1">
      <alignment horizontal="left"/>
    </xf>
    <xf numFmtId="0" fontId="61" fillId="0" borderId="0" xfId="475" quotePrefix="1" applyFont="1" applyFill="1" applyBorder="1" applyAlignment="1">
      <alignment horizontal="center"/>
    </xf>
    <xf numFmtId="0" fontId="61" fillId="0" borderId="0" xfId="475" applyFont="1" applyFill="1" applyBorder="1" applyAlignment="1">
      <alignment horizontal="center" vertical="center"/>
    </xf>
    <xf numFmtId="0" fontId="65" fillId="0" borderId="0" xfId="26" applyFont="1" applyFill="1" applyBorder="1"/>
    <xf numFmtId="0" fontId="61" fillId="0" borderId="0" xfId="611" applyFont="1" applyFill="1" applyBorder="1"/>
    <xf numFmtId="0" fontId="66" fillId="0" borderId="0" xfId="457" applyFont="1" applyFill="1" applyBorder="1" applyAlignment="1">
      <alignment horizontal="center"/>
    </xf>
    <xf numFmtId="0" fontId="61" fillId="0" borderId="0" xfId="475" quotePrefix="1" applyFont="1" applyFill="1" applyBorder="1" applyAlignment="1">
      <alignment horizontal="center" vertical="center"/>
    </xf>
    <xf numFmtId="0" fontId="61" fillId="0" borderId="0" xfId="475" applyNumberFormat="1" applyFont="1" applyFill="1" applyBorder="1"/>
    <xf numFmtId="0" fontId="61" fillId="0" borderId="0" xfId="457" applyFont="1" applyFill="1" applyBorder="1" applyAlignment="1">
      <alignment vertical="top"/>
    </xf>
    <xf numFmtId="0" fontId="61" fillId="0" borderId="0" xfId="457" applyFont="1" applyFill="1" applyBorder="1" applyAlignment="1">
      <alignment horizontal="left" vertical="top"/>
    </xf>
    <xf numFmtId="0" fontId="61" fillId="0" borderId="0" xfId="165" applyFont="1" applyFill="1" applyBorder="1" applyAlignment="1">
      <alignment vertical="top"/>
    </xf>
    <xf numFmtId="0" fontId="61" fillId="0" borderId="0" xfId="165" applyFont="1" applyFill="1" applyBorder="1"/>
    <xf numFmtId="0" fontId="61" fillId="0" borderId="0" xfId="457" applyFont="1" applyFill="1" applyBorder="1" applyAlignment="1">
      <alignment horizontal="center"/>
    </xf>
    <xf numFmtId="0" fontId="65" fillId="0" borderId="0" xfId="0" applyFont="1" applyFill="1" applyBorder="1"/>
    <xf numFmtId="1" fontId="65" fillId="0" borderId="0" xfId="0" applyNumberFormat="1" applyFont="1" applyFill="1" applyBorder="1" applyAlignment="1" applyProtection="1">
      <alignment horizontal="right"/>
      <protection locked="0"/>
    </xf>
    <xf numFmtId="0" fontId="66" fillId="0" borderId="0" xfId="287" applyFont="1" applyFill="1" applyBorder="1"/>
    <xf numFmtId="0" fontId="61" fillId="0" borderId="0" xfId="457" quotePrefix="1" applyFont="1" applyFill="1" applyBorder="1" applyAlignment="1">
      <alignment horizontal="center"/>
    </xf>
    <xf numFmtId="0" fontId="61" fillId="0" borderId="0" xfId="475" quotePrefix="1" applyFont="1" applyFill="1" applyBorder="1"/>
    <xf numFmtId="0" fontId="66" fillId="0" borderId="0" xfId="0" applyFont="1" applyFill="1" applyBorder="1" applyAlignment="1" applyProtection="1">
      <alignment vertical="top"/>
      <protection hidden="1"/>
    </xf>
    <xf numFmtId="0" fontId="53" fillId="0" borderId="0" xfId="0" applyFont="1" applyFill="1" applyBorder="1" applyAlignment="1" applyProtection="1">
      <alignment horizontal="center" vertical="center"/>
      <protection hidden="1"/>
    </xf>
    <xf numFmtId="0" fontId="53" fillId="0" borderId="0" xfId="0" applyFont="1" applyFill="1" applyBorder="1" applyAlignment="1" applyProtection="1">
      <alignment horizontal="center"/>
      <protection hidden="1"/>
    </xf>
    <xf numFmtId="0" fontId="66" fillId="0" borderId="0" xfId="292" applyFont="1" applyFill="1" applyBorder="1" applyAlignment="1">
      <alignment horizontal="right"/>
    </xf>
    <xf numFmtId="0" fontId="66" fillId="0" borderId="0" xfId="292" applyFont="1" applyFill="1" applyBorder="1" applyAlignment="1">
      <alignment horizontal="center"/>
    </xf>
    <xf numFmtId="0" fontId="66" fillId="0" borderId="0" xfId="292" applyFont="1" applyFill="1" applyBorder="1" applyAlignment="1" applyProtection="1">
      <alignment horizontal="center"/>
      <protection locked="0"/>
    </xf>
    <xf numFmtId="0" fontId="70" fillId="0" borderId="0" xfId="292" applyFont="1" applyFill="1" applyBorder="1" applyAlignment="1">
      <alignment horizontal="center"/>
    </xf>
    <xf numFmtId="2" fontId="66" fillId="0" borderId="0" xfId="292" applyNumberFormat="1" applyFont="1" applyFill="1" applyBorder="1" applyAlignment="1">
      <alignment horizontal="center"/>
    </xf>
    <xf numFmtId="0" fontId="66" fillId="0" borderId="0" xfId="288" applyFont="1" applyFill="1" applyBorder="1"/>
    <xf numFmtId="0" fontId="70" fillId="0" borderId="0" xfId="292" applyFont="1" applyFill="1" applyBorder="1" applyAlignment="1">
      <alignment horizontal="left"/>
    </xf>
    <xf numFmtId="0" fontId="66" fillId="0" borderId="0" xfId="292" applyFont="1" applyFill="1" applyBorder="1" applyAlignment="1">
      <alignment horizontal="left"/>
    </xf>
    <xf numFmtId="0" fontId="53" fillId="0" borderId="0" xfId="0" applyFont="1" applyFill="1" applyBorder="1"/>
    <xf numFmtId="0" fontId="53" fillId="0" borderId="0" xfId="0" applyFont="1" applyFill="1" applyBorder="1" applyAlignment="1">
      <alignment horizontal="left"/>
    </xf>
    <xf numFmtId="0" fontId="53" fillId="0" borderId="0" xfId="0" applyFont="1" applyFill="1" applyBorder="1" applyAlignment="1">
      <alignment horizontal="center"/>
    </xf>
    <xf numFmtId="168" fontId="66" fillId="0" borderId="0" xfId="0" applyNumberFormat="1" applyFont="1" applyFill="1" applyBorder="1" applyAlignment="1" applyProtection="1">
      <alignment horizontal="left"/>
      <protection locked="0"/>
    </xf>
    <xf numFmtId="1" fontId="66" fillId="0" borderId="0" xfId="0" applyNumberFormat="1" applyFont="1" applyFill="1" applyBorder="1" applyAlignment="1" applyProtection="1">
      <alignment horizontal="left"/>
      <protection locked="0"/>
    </xf>
    <xf numFmtId="2" fontId="66" fillId="0" borderId="0" xfId="0" applyNumberFormat="1" applyFont="1" applyFill="1" applyBorder="1" applyAlignment="1" applyProtection="1">
      <alignment horizontal="left"/>
      <protection locked="0"/>
    </xf>
    <xf numFmtId="165" fontId="66" fillId="0" borderId="0" xfId="11" applyFont="1" applyFill="1" applyBorder="1" applyAlignment="1" applyProtection="1">
      <alignment horizontal="left"/>
      <protection locked="0"/>
    </xf>
    <xf numFmtId="1" fontId="66" fillId="0" borderId="0" xfId="0" applyNumberFormat="1" applyFont="1" applyFill="1" applyBorder="1" applyAlignment="1" applyProtection="1">
      <alignment horizontal="center"/>
      <protection locked="0"/>
    </xf>
    <xf numFmtId="0" fontId="66" fillId="0" borderId="0" xfId="286" applyFont="1" applyFill="1" applyBorder="1" applyAlignment="1">
      <alignment vertical="center"/>
    </xf>
    <xf numFmtId="0" fontId="66" fillId="0" borderId="0" xfId="286" applyFont="1" applyFill="1" applyBorder="1" applyAlignment="1">
      <alignment horizontal="left" vertical="center"/>
    </xf>
    <xf numFmtId="0" fontId="66" fillId="0" borderId="0" xfId="286" applyFont="1" applyFill="1" applyBorder="1" applyAlignment="1">
      <alignment horizontal="center"/>
    </xf>
    <xf numFmtId="168" fontId="66" fillId="0" borderId="0" xfId="286" applyNumberFormat="1" applyFont="1" applyFill="1" applyBorder="1" applyAlignment="1" applyProtection="1">
      <alignment horizontal="left"/>
      <protection locked="0"/>
    </xf>
    <xf numFmtId="167" fontId="66" fillId="0" borderId="0" xfId="286" applyNumberFormat="1" applyFont="1" applyFill="1" applyBorder="1" applyAlignment="1" applyProtection="1">
      <alignment horizontal="left"/>
      <protection locked="0"/>
    </xf>
    <xf numFmtId="165" fontId="66" fillId="0" borderId="0" xfId="22" applyFont="1" applyFill="1" applyBorder="1" applyAlignment="1" applyProtection="1">
      <alignment horizontal="right"/>
      <protection locked="0"/>
    </xf>
    <xf numFmtId="0" fontId="66" fillId="0" borderId="0" xfId="286" applyFont="1" applyFill="1" applyBorder="1" applyAlignment="1">
      <alignment horizontal="left"/>
    </xf>
    <xf numFmtId="0" fontId="66" fillId="0" borderId="0" xfId="287" applyFont="1" applyFill="1" applyBorder="1" applyAlignment="1">
      <alignment horizontal="center"/>
    </xf>
    <xf numFmtId="168" fontId="66" fillId="0" borderId="0" xfId="287" applyNumberFormat="1" applyFont="1" applyFill="1" applyBorder="1" applyAlignment="1" applyProtection="1">
      <alignment horizontal="left"/>
      <protection locked="0"/>
    </xf>
    <xf numFmtId="168" fontId="66" fillId="0" borderId="0" xfId="287" applyNumberFormat="1" applyFont="1" applyFill="1" applyBorder="1" applyAlignment="1" applyProtection="1">
      <alignment horizontal="left" vertical="top"/>
      <protection locked="0"/>
    </xf>
    <xf numFmtId="168" fontId="66" fillId="0" borderId="0" xfId="287" applyNumberFormat="1" applyFont="1" applyFill="1" applyBorder="1" applyAlignment="1" applyProtection="1">
      <alignment horizontal="center"/>
      <protection locked="0"/>
    </xf>
    <xf numFmtId="167" fontId="66" fillId="0" borderId="0" xfId="287" applyNumberFormat="1" applyFont="1" applyFill="1" applyBorder="1" applyAlignment="1" applyProtection="1">
      <alignment horizontal="center"/>
      <protection locked="0"/>
    </xf>
    <xf numFmtId="49" fontId="66" fillId="0" borderId="0" xfId="287" applyNumberFormat="1" applyFont="1" applyFill="1" applyBorder="1" applyAlignment="1" applyProtection="1">
      <alignment horizontal="center"/>
      <protection locked="0"/>
    </xf>
    <xf numFmtId="1" fontId="66" fillId="0" borderId="0" xfId="287" applyNumberFormat="1" applyFont="1" applyFill="1" applyBorder="1" applyAlignment="1" applyProtection="1">
      <alignment horizontal="left"/>
      <protection locked="0"/>
    </xf>
    <xf numFmtId="1" fontId="66" fillId="0" borderId="0" xfId="287" applyNumberFormat="1" applyFont="1" applyFill="1" applyBorder="1" applyAlignment="1" applyProtection="1">
      <alignment horizontal="center"/>
      <protection locked="0"/>
    </xf>
    <xf numFmtId="0" fontId="66" fillId="0" borderId="0" xfId="287" applyFont="1" applyFill="1" applyBorder="1" applyAlignment="1">
      <alignment horizontal="left" vertical="top"/>
    </xf>
    <xf numFmtId="0" fontId="66" fillId="0" borderId="0" xfId="287" applyFont="1" applyFill="1" applyBorder="1" applyAlignment="1">
      <alignment horizontal="left"/>
    </xf>
    <xf numFmtId="168" fontId="53" fillId="0" borderId="0" xfId="0" applyNumberFormat="1" applyFont="1" applyFill="1" applyBorder="1" applyAlignment="1" applyProtection="1">
      <alignment vertical="center"/>
      <protection hidden="1"/>
    </xf>
    <xf numFmtId="0" fontId="61" fillId="0" borderId="0" xfId="0" applyFont="1" applyFill="1" applyBorder="1"/>
    <xf numFmtId="0" fontId="53" fillId="0" borderId="0" xfId="0" applyNumberFormat="1" applyFont="1" applyFill="1" applyBorder="1"/>
    <xf numFmtId="0" fontId="53" fillId="0" borderId="0" xfId="0" applyFont="1" applyFill="1" applyBorder="1" applyProtection="1">
      <protection hidden="1"/>
    </xf>
    <xf numFmtId="11" fontId="61" fillId="0" borderId="0" xfId="0" applyNumberFormat="1" applyFont="1" applyFill="1" applyBorder="1"/>
    <xf numFmtId="0" fontId="53" fillId="0" borderId="0" xfId="0" applyFont="1" applyFill="1" applyBorder="1" applyProtection="1"/>
    <xf numFmtId="0" fontId="53" fillId="0" borderId="0" xfId="26" applyFont="1" applyFill="1" applyBorder="1"/>
    <xf numFmtId="0" fontId="66" fillId="0" borderId="0" xfId="0" applyFont="1" applyFill="1" applyBorder="1" applyProtection="1"/>
    <xf numFmtId="0" fontId="66" fillId="0" borderId="0" xfId="0" quotePrefix="1" applyFont="1" applyFill="1" applyBorder="1" applyProtection="1"/>
    <xf numFmtId="0" fontId="53" fillId="0" borderId="0" xfId="0" applyFont="1" applyFill="1" applyBorder="1" applyAlignment="1">
      <alignment vertical="top"/>
    </xf>
    <xf numFmtId="0" fontId="63" fillId="0" borderId="0" xfId="288" applyFont="1" applyFill="1" applyBorder="1"/>
    <xf numFmtId="0" fontId="66" fillId="0" borderId="0" xfId="288" applyFont="1" applyFill="1" applyBorder="1" applyAlignment="1">
      <alignment horizontal="left"/>
    </xf>
    <xf numFmtId="0" fontId="66" fillId="0" borderId="0" xfId="311" applyFont="1" applyFill="1" applyBorder="1"/>
    <xf numFmtId="0" fontId="66" fillId="0" borderId="0" xfId="311" applyNumberFormat="1" applyFont="1" applyFill="1" applyBorder="1"/>
    <xf numFmtId="0" fontId="66" fillId="0" borderId="0" xfId="286" applyFont="1" applyFill="1" applyBorder="1"/>
    <xf numFmtId="11" fontId="53" fillId="0" borderId="0" xfId="0" applyNumberFormat="1" applyFont="1" applyFill="1" applyBorder="1"/>
    <xf numFmtId="0" fontId="71" fillId="0" borderId="0" xfId="0" applyFont="1" applyFill="1" applyBorder="1"/>
    <xf numFmtId="0" fontId="63" fillId="0" borderId="0" xfId="26" applyFont="1" applyFill="1" applyBorder="1"/>
    <xf numFmtId="0" fontId="63" fillId="0" borderId="0" xfId="26" applyFont="1" applyFill="1" applyBorder="1" applyAlignment="1">
      <alignment horizontal="right"/>
    </xf>
    <xf numFmtId="0" fontId="63" fillId="0" borderId="0" xfId="0" applyFont="1" applyFill="1" applyBorder="1" applyAlignment="1">
      <alignment horizontal="right"/>
    </xf>
    <xf numFmtId="0" fontId="53" fillId="0" borderId="0" xfId="0" applyFont="1" applyFill="1" applyBorder="1" applyAlignment="1">
      <alignment horizontal="right"/>
    </xf>
    <xf numFmtId="0" fontId="53" fillId="0" borderId="0" xfId="26" applyFont="1" applyFill="1" applyBorder="1" applyAlignment="1">
      <alignment horizontal="right"/>
    </xf>
    <xf numFmtId="9" fontId="66" fillId="0" borderId="0" xfId="466" applyFont="1" applyFill="1" applyBorder="1" applyAlignment="1">
      <alignment horizontal="left"/>
    </xf>
    <xf numFmtId="0" fontId="63" fillId="0" borderId="0" xfId="0" quotePrefix="1" applyFont="1" applyFill="1" applyBorder="1"/>
    <xf numFmtId="0" fontId="53" fillId="0" borderId="0" xfId="459" applyNumberFormat="1" applyFont="1" applyFill="1" applyBorder="1" applyProtection="1">
      <protection locked="0"/>
    </xf>
    <xf numFmtId="169" fontId="53" fillId="0" borderId="0" xfId="459" applyNumberFormat="1" applyFont="1" applyFill="1" applyBorder="1" applyProtection="1">
      <protection locked="0"/>
    </xf>
    <xf numFmtId="169" fontId="53" fillId="0" borderId="0" xfId="459" applyNumberFormat="1" applyFont="1" applyFill="1" applyBorder="1" applyAlignment="1" applyProtection="1">
      <alignment horizontal="left"/>
      <protection locked="0"/>
    </xf>
    <xf numFmtId="2" fontId="66" fillId="0" borderId="0" xfId="292" applyNumberFormat="1" applyFont="1" applyFill="1" applyBorder="1" applyAlignment="1">
      <alignment horizontal="right"/>
    </xf>
    <xf numFmtId="49" fontId="53" fillId="0" borderId="0" xfId="0" applyNumberFormat="1" applyFont="1" applyFill="1" applyBorder="1"/>
    <xf numFmtId="49" fontId="53" fillId="0" borderId="0" xfId="0" applyNumberFormat="1" applyFont="1" applyFill="1" applyBorder="1" applyAlignment="1">
      <alignment horizontal="right"/>
    </xf>
    <xf numFmtId="49" fontId="53" fillId="0" borderId="0" xfId="0" applyNumberFormat="1" applyFont="1" applyFill="1" applyBorder="1" applyAlignment="1" applyProtection="1">
      <alignment horizontal="right"/>
      <protection locked="0"/>
    </xf>
    <xf numFmtId="49" fontId="53" fillId="0" borderId="0" xfId="0" quotePrefix="1" applyNumberFormat="1" applyFont="1" applyFill="1" applyBorder="1" applyAlignment="1" applyProtection="1">
      <alignment horizontal="right"/>
      <protection locked="0"/>
    </xf>
    <xf numFmtId="0" fontId="53" fillId="0" borderId="0" xfId="0" applyFont="1" applyFill="1" applyBorder="1" applyProtection="1">
      <protection locked="0"/>
    </xf>
    <xf numFmtId="0" fontId="60" fillId="0" borderId="0" xfId="0" applyFont="1" applyFill="1" applyBorder="1"/>
    <xf numFmtId="0" fontId="72" fillId="0" borderId="0" xfId="0" applyFont="1" applyFill="1" applyBorder="1"/>
    <xf numFmtId="49" fontId="53" fillId="0" borderId="0" xfId="0" quotePrefix="1" applyNumberFormat="1" applyFont="1" applyFill="1" applyBorder="1"/>
    <xf numFmtId="170" fontId="53" fillId="0" borderId="0" xfId="0" applyNumberFormat="1" applyFont="1" applyFill="1" applyBorder="1"/>
    <xf numFmtId="49" fontId="60" fillId="0" borderId="0" xfId="0" applyNumberFormat="1" applyFont="1" applyFill="1" applyBorder="1"/>
    <xf numFmtId="2" fontId="53" fillId="0" borderId="0" xfId="0" applyNumberFormat="1" applyFont="1" applyFill="1" applyBorder="1"/>
    <xf numFmtId="169" fontId="62" fillId="0" borderId="0" xfId="458" applyNumberFormat="1" applyFont="1" applyFill="1" applyBorder="1" applyAlignment="1" applyProtection="1">
      <alignment horizontal="right" vertical="center"/>
      <protection hidden="1"/>
    </xf>
    <xf numFmtId="0" fontId="73" fillId="0" borderId="0" xfId="0" applyFont="1" applyFill="1" applyBorder="1"/>
    <xf numFmtId="167" fontId="53" fillId="0" borderId="0" xfId="0" applyNumberFormat="1" applyFont="1" applyFill="1" applyBorder="1"/>
    <xf numFmtId="168" fontId="53" fillId="0" borderId="0" xfId="0" applyNumberFormat="1" applyFont="1" applyFill="1" applyBorder="1"/>
    <xf numFmtId="1" fontId="53" fillId="0" borderId="0" xfId="0" applyNumberFormat="1" applyFont="1" applyFill="1" applyBorder="1"/>
    <xf numFmtId="167" fontId="61" fillId="0" borderId="0" xfId="0" applyNumberFormat="1" applyFont="1" applyFill="1" applyBorder="1" applyAlignment="1" applyProtection="1">
      <alignment vertical="center"/>
      <protection hidden="1"/>
    </xf>
    <xf numFmtId="167" fontId="53" fillId="0" borderId="0" xfId="0" applyNumberFormat="1" applyFont="1" applyFill="1" applyBorder="1" applyAlignment="1" applyProtection="1">
      <alignment horizontal="right" vertical="center"/>
      <protection hidden="1"/>
    </xf>
    <xf numFmtId="167" fontId="53" fillId="0" borderId="0" xfId="0" applyNumberFormat="1" applyFont="1" applyFill="1" applyBorder="1" applyAlignment="1" applyProtection="1">
      <alignment vertical="center"/>
      <protection hidden="1"/>
    </xf>
    <xf numFmtId="167" fontId="62" fillId="0" borderId="0" xfId="0" applyNumberFormat="1" applyFont="1" applyFill="1" applyBorder="1" applyAlignment="1" applyProtection="1">
      <alignment horizontal="right" vertical="center"/>
      <protection hidden="1"/>
    </xf>
    <xf numFmtId="0" fontId="53" fillId="0" borderId="0" xfId="0" applyFont="1" applyFill="1" applyBorder="1" applyAlignment="1" applyProtection="1">
      <alignment vertical="center"/>
      <protection hidden="1"/>
    </xf>
    <xf numFmtId="0" fontId="62" fillId="0" borderId="0" xfId="0" applyFont="1" applyFill="1" applyBorder="1" applyAlignment="1" applyProtection="1">
      <alignment vertical="center"/>
      <protection hidden="1"/>
    </xf>
    <xf numFmtId="0" fontId="74" fillId="0" borderId="0" xfId="0" applyFont="1" applyFill="1" applyBorder="1" applyAlignment="1">
      <alignment horizontal="center" vertical="center" readingOrder="1"/>
    </xf>
    <xf numFmtId="0" fontId="53" fillId="0" borderId="0" xfId="0" applyFont="1" applyFill="1" applyBorder="1" applyAlignment="1">
      <alignment horizontal="center" vertical="center"/>
    </xf>
    <xf numFmtId="0" fontId="60" fillId="0" borderId="0" xfId="0" applyFont="1" applyFill="1" applyBorder="1" applyAlignment="1">
      <alignment horizontal="left" vertical="center"/>
    </xf>
    <xf numFmtId="0" fontId="66" fillId="0" borderId="0" xfId="311" applyFont="1" applyFill="1" applyBorder="1" applyAlignment="1" applyProtection="1">
      <alignment horizontal="center"/>
      <protection hidden="1"/>
    </xf>
    <xf numFmtId="0" fontId="62" fillId="0" borderId="0" xfId="0" applyFont="1" applyFill="1" applyBorder="1"/>
    <xf numFmtId="0" fontId="60" fillId="0" borderId="0" xfId="0" applyFont="1" applyFill="1" applyBorder="1" applyAlignment="1">
      <alignment horizontal="center" vertical="center"/>
    </xf>
    <xf numFmtId="0" fontId="66" fillId="0" borderId="0" xfId="311" applyFont="1" applyFill="1" applyBorder="1" applyAlignment="1" applyProtection="1">
      <alignment horizontal="left" vertical="center"/>
      <protection hidden="1"/>
    </xf>
    <xf numFmtId="0" fontId="66" fillId="0" borderId="0" xfId="311" applyFont="1" applyFill="1" applyBorder="1" applyAlignment="1" applyProtection="1">
      <alignment horizontal="center" vertical="center"/>
      <protection hidden="1"/>
    </xf>
    <xf numFmtId="0" fontId="66" fillId="0" borderId="0" xfId="311" applyFont="1" applyFill="1" applyBorder="1" applyAlignment="1" applyProtection="1">
      <alignment horizontal="center" vertical="center" wrapText="1"/>
      <protection hidden="1"/>
    </xf>
    <xf numFmtId="0" fontId="53" fillId="0" borderId="0" xfId="0" applyFont="1" applyFill="1" applyBorder="1" applyAlignment="1">
      <alignment horizontal="left" vertical="center"/>
    </xf>
    <xf numFmtId="11" fontId="53" fillId="0" borderId="0" xfId="0" applyNumberFormat="1" applyFont="1" applyFill="1" applyBorder="1" applyAlignment="1">
      <alignment horizontal="center" vertical="center"/>
    </xf>
    <xf numFmtId="4" fontId="53" fillId="0" borderId="0" xfId="0" applyNumberFormat="1" applyFont="1" applyFill="1" applyBorder="1" applyAlignment="1">
      <alignment horizontal="center" vertical="center"/>
    </xf>
    <xf numFmtId="0" fontId="53" fillId="0" borderId="0" xfId="0" applyFont="1" applyFill="1" applyBorder="1" applyAlignment="1">
      <alignment horizontal="center" wrapText="1"/>
    </xf>
    <xf numFmtId="0" fontId="66" fillId="0" borderId="0" xfId="846" applyFont="1" applyFill="1" applyBorder="1"/>
    <xf numFmtId="0" fontId="61" fillId="0" borderId="0" xfId="0" applyFont="1" applyFill="1" applyBorder="1" applyAlignment="1">
      <alignment horizontal="center" vertical="center"/>
    </xf>
    <xf numFmtId="167" fontId="61" fillId="0" borderId="0" xfId="0" applyNumberFormat="1" applyFont="1" applyFill="1" applyBorder="1" applyAlignment="1">
      <alignment horizontal="center" vertical="center"/>
    </xf>
    <xf numFmtId="11" fontId="61" fillId="0" borderId="0" xfId="0" applyNumberFormat="1" applyFont="1" applyFill="1" applyBorder="1" applyAlignment="1">
      <alignment horizontal="center" vertical="center"/>
    </xf>
    <xf numFmtId="179" fontId="53" fillId="0" borderId="0" xfId="0" applyNumberFormat="1" applyFont="1" applyFill="1" applyBorder="1"/>
    <xf numFmtId="0" fontId="61" fillId="0" borderId="0" xfId="0" applyNumberFormat="1" applyFont="1" applyFill="1" applyBorder="1" applyAlignment="1">
      <alignment horizontal="center" vertical="center"/>
    </xf>
    <xf numFmtId="0" fontId="62" fillId="0" borderId="0" xfId="0" applyFont="1" applyFill="1" applyBorder="1" applyAlignment="1" applyProtection="1">
      <alignment horizontal="center" vertical="center"/>
      <protection hidden="1"/>
    </xf>
    <xf numFmtId="0" fontId="62" fillId="0" borderId="0" xfId="0" applyFont="1" applyFill="1" applyBorder="1" applyAlignment="1" applyProtection="1">
      <alignment horizontal="center" vertical="center" wrapText="1"/>
      <protection hidden="1"/>
    </xf>
    <xf numFmtId="178" fontId="53" fillId="0" borderId="0" xfId="0" applyNumberFormat="1" applyFont="1" applyFill="1" applyBorder="1" applyAlignment="1">
      <alignment horizontal="center"/>
    </xf>
    <xf numFmtId="168" fontId="53" fillId="0" borderId="0" xfId="0" applyNumberFormat="1" applyFont="1" applyFill="1" applyBorder="1" applyAlignment="1">
      <alignment horizontal="center"/>
    </xf>
    <xf numFmtId="167" fontId="53" fillId="0" borderId="0" xfId="0" applyNumberFormat="1" applyFont="1" applyFill="1" applyBorder="1" applyAlignment="1">
      <alignment horizontal="center"/>
    </xf>
    <xf numFmtId="0" fontId="61" fillId="0" borderId="0" xfId="0" applyFont="1" applyFill="1" applyBorder="1" applyAlignment="1">
      <alignment horizontal="center"/>
    </xf>
    <xf numFmtId="0" fontId="70" fillId="0" borderId="0" xfId="846" applyFont="1" applyFill="1" applyBorder="1" applyAlignment="1">
      <alignment horizontal="center"/>
    </xf>
    <xf numFmtId="0" fontId="66" fillId="0" borderId="0" xfId="846" applyFont="1" applyFill="1" applyBorder="1" applyAlignment="1">
      <alignment horizontal="center"/>
    </xf>
    <xf numFmtId="0" fontId="66" fillId="0" borderId="0" xfId="846" applyNumberFormat="1" applyFont="1" applyFill="1" applyBorder="1" applyAlignment="1">
      <alignment horizontal="center"/>
    </xf>
    <xf numFmtId="1" fontId="66" fillId="0" borderId="0" xfId="846" applyNumberFormat="1" applyFont="1" applyFill="1" applyBorder="1" applyAlignment="1">
      <alignment horizontal="center"/>
    </xf>
    <xf numFmtId="0" fontId="61" fillId="0" borderId="0" xfId="1839" applyFont="1" applyFill="1" applyBorder="1" applyAlignment="1">
      <alignment horizontal="center"/>
    </xf>
    <xf numFmtId="0" fontId="66" fillId="0" borderId="0" xfId="1839" applyFont="1" applyFill="1" applyBorder="1" applyAlignment="1">
      <alignment horizontal="center"/>
    </xf>
    <xf numFmtId="0" fontId="66" fillId="0" borderId="0" xfId="311" applyFont="1" applyFill="1" applyBorder="1" applyAlignment="1">
      <alignment horizontal="center"/>
    </xf>
    <xf numFmtId="0" fontId="66" fillId="0" borderId="0" xfId="311" applyNumberFormat="1" applyFont="1" applyFill="1" applyBorder="1" applyAlignment="1">
      <alignment horizontal="center"/>
    </xf>
    <xf numFmtId="1" fontId="66" fillId="0" borderId="0" xfId="311" applyNumberFormat="1" applyFont="1" applyFill="1" applyBorder="1" applyAlignment="1">
      <alignment horizontal="center"/>
    </xf>
    <xf numFmtId="167" fontId="66" fillId="0" borderId="0" xfId="311" applyNumberFormat="1" applyFont="1" applyFill="1" applyBorder="1" applyAlignment="1">
      <alignment horizontal="center"/>
    </xf>
    <xf numFmtId="0" fontId="61" fillId="0" borderId="0" xfId="1840" applyFont="1" applyFill="1" applyBorder="1" applyAlignment="1">
      <alignment horizontal="center"/>
    </xf>
    <xf numFmtId="0" fontId="66" fillId="0" borderId="0" xfId="1840" applyFont="1" applyFill="1" applyBorder="1" applyAlignment="1">
      <alignment horizontal="center"/>
    </xf>
    <xf numFmtId="1" fontId="66" fillId="0" borderId="0" xfId="1839" applyNumberFormat="1" applyFont="1" applyFill="1" applyBorder="1" applyAlignment="1">
      <alignment horizontal="center"/>
    </xf>
    <xf numFmtId="167" fontId="66" fillId="0" borderId="0" xfId="846" applyNumberFormat="1" applyFont="1" applyFill="1" applyBorder="1" applyAlignment="1">
      <alignment horizontal="center"/>
    </xf>
    <xf numFmtId="0" fontId="76" fillId="0" borderId="0" xfId="846" applyFont="1" applyFill="1" applyBorder="1" applyAlignment="1">
      <alignment horizontal="center" vertical="center"/>
    </xf>
    <xf numFmtId="0" fontId="76" fillId="0" borderId="0" xfId="1839" applyFont="1" applyFill="1" applyBorder="1" applyAlignment="1">
      <alignment horizontal="center" vertical="center"/>
    </xf>
    <xf numFmtId="0" fontId="76" fillId="0" borderId="0" xfId="846" applyNumberFormat="1" applyFont="1" applyFill="1" applyBorder="1" applyAlignment="1">
      <alignment horizontal="center" vertical="center"/>
    </xf>
    <xf numFmtId="1" fontId="76" fillId="0" borderId="0" xfId="846" applyNumberFormat="1" applyFont="1" applyFill="1" applyBorder="1" applyAlignment="1">
      <alignment horizontal="center" vertical="center"/>
    </xf>
    <xf numFmtId="167" fontId="76" fillId="0" borderId="0" xfId="846" applyNumberFormat="1" applyFont="1" applyFill="1" applyBorder="1" applyAlignment="1">
      <alignment horizontal="center" vertical="center"/>
    </xf>
    <xf numFmtId="2" fontId="76" fillId="0" borderId="0" xfId="846" applyNumberFormat="1" applyFont="1" applyFill="1" applyBorder="1" applyAlignment="1">
      <alignment horizontal="center" vertical="center"/>
    </xf>
    <xf numFmtId="0" fontId="77" fillId="0" borderId="0" xfId="1839" applyFont="1" applyFill="1" applyBorder="1" applyAlignment="1">
      <alignment horizontal="center" vertical="center"/>
    </xf>
    <xf numFmtId="2" fontId="66" fillId="0" borderId="0" xfId="1839" applyNumberFormat="1" applyFont="1" applyFill="1" applyBorder="1" applyAlignment="1">
      <alignment horizontal="center"/>
    </xf>
    <xf numFmtId="11" fontId="66" fillId="0" borderId="0" xfId="311" applyNumberFormat="1" applyFont="1" applyFill="1" applyBorder="1" applyAlignment="1">
      <alignment horizontal="center"/>
    </xf>
    <xf numFmtId="171" fontId="66" fillId="0" borderId="0" xfId="311" applyNumberFormat="1" applyFont="1" applyFill="1" applyBorder="1" applyAlignment="1">
      <alignment horizontal="center"/>
    </xf>
    <xf numFmtId="170" fontId="66" fillId="0" borderId="0" xfId="311" applyNumberFormat="1" applyFont="1" applyFill="1" applyBorder="1" applyAlignment="1">
      <alignment horizontal="center"/>
    </xf>
    <xf numFmtId="0" fontId="66" fillId="0" borderId="0" xfId="846" applyFont="1" applyFill="1" applyBorder="1" applyAlignment="1">
      <alignment horizontal="left"/>
    </xf>
    <xf numFmtId="0" fontId="70" fillId="0" borderId="0" xfId="846" applyFont="1" applyFill="1" applyBorder="1"/>
    <xf numFmtId="0" fontId="66" fillId="0" borderId="0" xfId="846" applyNumberFormat="1" applyFont="1" applyFill="1" applyBorder="1"/>
    <xf numFmtId="0" fontId="66" fillId="0" borderId="0" xfId="455" applyFont="1" applyFill="1" applyBorder="1" applyAlignment="1">
      <alignment horizontal="left"/>
    </xf>
    <xf numFmtId="177" fontId="66" fillId="0" borderId="0" xfId="1181" applyNumberFormat="1" applyFont="1" applyFill="1" applyBorder="1" applyAlignment="1">
      <alignment horizontal="center"/>
    </xf>
    <xf numFmtId="173" fontId="66" fillId="0" borderId="0" xfId="455" applyNumberFormat="1" applyFont="1" applyFill="1" applyBorder="1" applyAlignment="1">
      <alignment horizontal="center"/>
    </xf>
    <xf numFmtId="167" fontId="66" fillId="0" borderId="0" xfId="455" applyNumberFormat="1" applyFont="1" applyFill="1" applyBorder="1" applyAlignment="1">
      <alignment horizontal="center"/>
    </xf>
    <xf numFmtId="49" fontId="66" fillId="0" borderId="0" xfId="846" applyNumberFormat="1" applyFont="1" applyFill="1" applyBorder="1" applyAlignment="1">
      <alignment horizontal="center"/>
    </xf>
    <xf numFmtId="0" fontId="66" fillId="0" borderId="0" xfId="839" applyFont="1" applyFill="1" applyBorder="1" applyAlignment="1">
      <alignment horizontal="center"/>
    </xf>
    <xf numFmtId="0" fontId="66" fillId="0" borderId="0" xfId="839" applyFont="1" applyFill="1" applyBorder="1"/>
    <xf numFmtId="0" fontId="66" fillId="0" borderId="0" xfId="1181" applyFont="1" applyFill="1" applyBorder="1" applyAlignment="1">
      <alignment horizontal="left"/>
    </xf>
    <xf numFmtId="174" fontId="66" fillId="0" borderId="0" xfId="846" applyNumberFormat="1" applyFont="1" applyFill="1" applyBorder="1" applyAlignment="1">
      <alignment horizontal="center"/>
    </xf>
    <xf numFmtId="0" fontId="66" fillId="0" borderId="0" xfId="1181" applyNumberFormat="1" applyFont="1" applyFill="1" applyBorder="1" applyAlignment="1">
      <alignment horizontal="center"/>
    </xf>
    <xf numFmtId="167" fontId="66" fillId="0" borderId="0" xfId="1181" applyNumberFormat="1" applyFont="1" applyFill="1" applyBorder="1" applyAlignment="1">
      <alignment horizontal="center"/>
    </xf>
    <xf numFmtId="173" fontId="66" fillId="0" borderId="0" xfId="1181" applyNumberFormat="1" applyFont="1" applyFill="1" applyBorder="1" applyAlignment="1">
      <alignment horizontal="center"/>
    </xf>
    <xf numFmtId="0" fontId="67" fillId="0" borderId="0" xfId="846" applyFont="1" applyFill="1" applyBorder="1" applyAlignment="1">
      <alignment horizontal="center"/>
    </xf>
    <xf numFmtId="3" fontId="67" fillId="0" borderId="0" xfId="1181" applyNumberFormat="1" applyFont="1" applyFill="1" applyBorder="1" applyAlignment="1">
      <alignment horizontal="center"/>
    </xf>
    <xf numFmtId="0" fontId="67" fillId="0" borderId="0" xfId="455" applyFont="1" applyFill="1" applyBorder="1" applyAlignment="1">
      <alignment horizontal="center"/>
    </xf>
    <xf numFmtId="167" fontId="67" fillId="0" borderId="0" xfId="13" applyNumberFormat="1" applyFont="1" applyFill="1" applyBorder="1" applyAlignment="1">
      <alignment horizontal="center"/>
    </xf>
    <xf numFmtId="3" fontId="67" fillId="0" borderId="0" xfId="455" applyNumberFormat="1" applyFont="1" applyFill="1" applyBorder="1" applyAlignment="1">
      <alignment horizontal="center"/>
    </xf>
    <xf numFmtId="0" fontId="67" fillId="0" borderId="0" xfId="1841" applyFont="1" applyFill="1" applyBorder="1" applyAlignment="1">
      <alignment horizontal="center" wrapText="1"/>
    </xf>
    <xf numFmtId="172" fontId="67" fillId="0" borderId="0" xfId="1841" applyNumberFormat="1" applyFont="1" applyFill="1" applyBorder="1" applyAlignment="1">
      <alignment horizontal="center" wrapText="1"/>
    </xf>
    <xf numFmtId="176" fontId="67" fillId="0" borderId="0" xfId="1841" applyNumberFormat="1" applyFont="1" applyFill="1" applyBorder="1" applyAlignment="1">
      <alignment horizontal="center" wrapText="1"/>
    </xf>
    <xf numFmtId="168" fontId="67" fillId="0" borderId="0" xfId="1841" applyNumberFormat="1" applyFont="1" applyFill="1" applyBorder="1" applyAlignment="1">
      <alignment horizontal="center" wrapText="1"/>
    </xf>
    <xf numFmtId="1" fontId="67" fillId="0" borderId="0" xfId="1841" applyNumberFormat="1" applyFont="1" applyFill="1" applyBorder="1" applyAlignment="1">
      <alignment horizontal="center" wrapText="1"/>
    </xf>
    <xf numFmtId="0" fontId="67" fillId="0" borderId="0" xfId="1841" applyFont="1" applyFill="1" applyBorder="1" applyAlignment="1">
      <alignment horizontal="center"/>
    </xf>
    <xf numFmtId="176" fontId="67" fillId="0" borderId="0" xfId="1841" applyNumberFormat="1" applyFont="1" applyFill="1" applyBorder="1" applyAlignment="1">
      <alignment horizontal="center"/>
    </xf>
    <xf numFmtId="168" fontId="67" fillId="0" borderId="0" xfId="1841" applyNumberFormat="1" applyFont="1" applyFill="1" applyBorder="1" applyAlignment="1">
      <alignment horizontal="center"/>
    </xf>
    <xf numFmtId="175" fontId="66" fillId="0" borderId="0" xfId="846" applyNumberFormat="1" applyFont="1" applyFill="1" applyBorder="1" applyAlignment="1">
      <alignment horizontal="center"/>
    </xf>
    <xf numFmtId="168" fontId="66" fillId="0" borderId="0" xfId="846" applyNumberFormat="1" applyFont="1" applyFill="1" applyBorder="1" applyAlignment="1">
      <alignment horizontal="center"/>
    </xf>
    <xf numFmtId="0" fontId="66" fillId="0" borderId="0" xfId="455" applyNumberFormat="1" applyFont="1" applyFill="1" applyBorder="1" applyAlignment="1">
      <alignment horizontal="center"/>
    </xf>
    <xf numFmtId="172" fontId="66" fillId="0" borderId="0" xfId="846" applyNumberFormat="1" applyFont="1" applyFill="1" applyBorder="1" applyAlignment="1">
      <alignment horizontal="center"/>
    </xf>
    <xf numFmtId="172" fontId="66" fillId="0" borderId="0" xfId="846" quotePrefix="1" applyNumberFormat="1" applyFont="1" applyFill="1" applyBorder="1" applyAlignment="1">
      <alignment horizontal="center"/>
    </xf>
    <xf numFmtId="176" fontId="66" fillId="0" borderId="0" xfId="846" applyNumberFormat="1" applyFont="1" applyFill="1" applyBorder="1" applyAlignment="1">
      <alignment horizontal="center"/>
    </xf>
    <xf numFmtId="0" fontId="66" fillId="0" borderId="0" xfId="470" applyNumberFormat="1" applyFont="1" applyFill="1" applyBorder="1" applyAlignment="1">
      <alignment horizontal="center"/>
    </xf>
    <xf numFmtId="0" fontId="66" fillId="0" borderId="0" xfId="470" applyFont="1" applyFill="1" applyBorder="1" applyAlignment="1">
      <alignment horizontal="center"/>
    </xf>
    <xf numFmtId="0" fontId="66" fillId="0" borderId="0" xfId="846" quotePrefix="1" applyFont="1" applyFill="1" applyBorder="1" applyAlignment="1">
      <alignment horizontal="center"/>
    </xf>
    <xf numFmtId="3" fontId="66" fillId="0" borderId="0" xfId="455" applyNumberFormat="1" applyFont="1" applyFill="1" applyBorder="1" applyAlignment="1">
      <alignment horizontal="center"/>
    </xf>
    <xf numFmtId="167" fontId="66" fillId="0" borderId="0" xfId="13" applyNumberFormat="1" applyFont="1" applyFill="1" applyBorder="1" applyAlignment="1">
      <alignment horizontal="center"/>
    </xf>
    <xf numFmtId="0" fontId="67" fillId="0" borderId="0" xfId="846" applyNumberFormat="1" applyFont="1" applyFill="1" applyBorder="1" applyAlignment="1">
      <alignment horizontal="center"/>
    </xf>
    <xf numFmtId="167" fontId="67" fillId="0" borderId="0" xfId="846" applyNumberFormat="1" applyFont="1" applyFill="1" applyBorder="1" applyAlignment="1">
      <alignment horizontal="center"/>
    </xf>
    <xf numFmtId="0" fontId="66" fillId="0" borderId="0" xfId="846" applyFont="1" applyFill="1" applyBorder="1" applyAlignment="1">
      <alignment horizontal="center" vertical="center"/>
    </xf>
    <xf numFmtId="0" fontId="74" fillId="0" borderId="0" xfId="846" applyFont="1" applyFill="1" applyBorder="1" applyAlignment="1">
      <alignment horizontal="center"/>
    </xf>
    <xf numFmtId="0" fontId="70" fillId="0" borderId="0" xfId="846" applyFont="1" applyFill="1" applyBorder="1" applyAlignment="1">
      <alignment horizontal="left"/>
    </xf>
    <xf numFmtId="0" fontId="78" fillId="0" borderId="0" xfId="846" applyFont="1" applyFill="1" applyBorder="1" applyAlignment="1">
      <alignment horizontal="left"/>
    </xf>
    <xf numFmtId="0" fontId="79" fillId="0" borderId="0" xfId="846" applyFont="1" applyFill="1" applyBorder="1" applyAlignment="1">
      <alignment horizontal="left"/>
    </xf>
    <xf numFmtId="0" fontId="80" fillId="0" borderId="0" xfId="846" applyFont="1" applyFill="1" applyBorder="1" applyAlignment="1">
      <alignment horizontal="left"/>
    </xf>
    <xf numFmtId="170" fontId="66" fillId="0" borderId="0" xfId="846" applyNumberFormat="1" applyFont="1" applyFill="1" applyBorder="1" applyAlignment="1">
      <alignment horizontal="center"/>
    </xf>
    <xf numFmtId="180" fontId="66" fillId="0" borderId="0" xfId="846" applyNumberFormat="1" applyFont="1" applyFill="1" applyBorder="1" applyAlignment="1">
      <alignment horizontal="center"/>
    </xf>
    <xf numFmtId="0" fontId="66" fillId="0" borderId="0" xfId="840" applyFont="1" applyFill="1" applyBorder="1" applyAlignment="1">
      <alignment horizontal="center" wrapText="1"/>
    </xf>
    <xf numFmtId="0" fontId="66" fillId="0" borderId="0" xfId="840" applyNumberFormat="1" applyFont="1" applyFill="1" applyBorder="1" applyAlignment="1">
      <alignment horizontal="center" wrapText="1"/>
    </xf>
    <xf numFmtId="0" fontId="66" fillId="0" borderId="0" xfId="840" applyFont="1" applyFill="1" applyBorder="1" applyAlignment="1">
      <alignment horizontal="center"/>
    </xf>
    <xf numFmtId="2" fontId="66" fillId="0" borderId="0" xfId="840" applyNumberFormat="1" applyFont="1" applyFill="1" applyBorder="1" applyAlignment="1">
      <alignment horizontal="center" wrapText="1"/>
    </xf>
    <xf numFmtId="11" fontId="66" fillId="0" borderId="0" xfId="840" applyNumberFormat="1" applyFont="1" applyFill="1" applyBorder="1" applyAlignment="1">
      <alignment horizontal="center" wrapText="1"/>
    </xf>
    <xf numFmtId="0" fontId="81" fillId="0" borderId="0" xfId="846" applyFont="1" applyFill="1" applyBorder="1" applyAlignment="1">
      <alignment horizontal="center"/>
    </xf>
    <xf numFmtId="0" fontId="66" fillId="0" borderId="0" xfId="840" applyNumberFormat="1" applyFont="1" applyFill="1" applyBorder="1" applyAlignment="1">
      <alignment horizontal="center"/>
    </xf>
    <xf numFmtId="2" fontId="66" fillId="0" borderId="0" xfId="840" applyNumberFormat="1" applyFont="1" applyFill="1" applyBorder="1" applyAlignment="1">
      <alignment horizontal="center"/>
    </xf>
    <xf numFmtId="11" fontId="66" fillId="0" borderId="0" xfId="840" applyNumberFormat="1" applyFont="1" applyFill="1" applyBorder="1" applyAlignment="1">
      <alignment horizontal="center"/>
    </xf>
    <xf numFmtId="2" fontId="66" fillId="0" borderId="0" xfId="846" applyNumberFormat="1" applyFont="1" applyFill="1" applyBorder="1" applyAlignment="1">
      <alignment horizontal="center"/>
    </xf>
    <xf numFmtId="11" fontId="66" fillId="0" borderId="0" xfId="846" applyNumberFormat="1" applyFont="1" applyFill="1" applyBorder="1" applyAlignment="1">
      <alignment horizontal="center"/>
    </xf>
    <xf numFmtId="0" fontId="66" fillId="0" borderId="0" xfId="1191" applyNumberFormat="1" applyFont="1" applyFill="1" applyBorder="1" applyAlignment="1">
      <alignment horizontal="right" wrapText="1"/>
    </xf>
    <xf numFmtId="0" fontId="66" fillId="0" borderId="0" xfId="1191" applyFont="1" applyFill="1" applyBorder="1" applyAlignment="1">
      <alignment horizontal="center"/>
    </xf>
    <xf numFmtId="0" fontId="66" fillId="0" borderId="0" xfId="1191" applyNumberFormat="1" applyFont="1" applyFill="1" applyBorder="1" applyAlignment="1">
      <alignment horizontal="center"/>
    </xf>
    <xf numFmtId="2" fontId="66" fillId="0" borderId="0" xfId="1191" applyNumberFormat="1" applyFont="1" applyFill="1" applyBorder="1" applyAlignment="1">
      <alignment horizontal="center"/>
    </xf>
    <xf numFmtId="11" fontId="66" fillId="0" borderId="0" xfId="1191" applyNumberFormat="1" applyFont="1" applyFill="1" applyBorder="1" applyAlignment="1">
      <alignment horizontal="center"/>
    </xf>
    <xf numFmtId="0" fontId="66" fillId="0" borderId="0" xfId="1191" applyFont="1" applyFill="1" applyBorder="1" applyAlignment="1">
      <alignment horizontal="center" wrapText="1"/>
    </xf>
    <xf numFmtId="0" fontId="66" fillId="0" borderId="0" xfId="1191" applyNumberFormat="1" applyFont="1" applyFill="1" applyBorder="1" applyAlignment="1">
      <alignment horizontal="center" wrapText="1"/>
    </xf>
    <xf numFmtId="2" fontId="66" fillId="0" borderId="0" xfId="1191" applyNumberFormat="1" applyFont="1" applyFill="1" applyBorder="1" applyAlignment="1">
      <alignment horizontal="center" wrapText="1"/>
    </xf>
    <xf numFmtId="11" fontId="66" fillId="0" borderId="0" xfId="1191" applyNumberFormat="1" applyFont="1" applyFill="1" applyBorder="1" applyAlignment="1">
      <alignment horizontal="center" wrapText="1"/>
    </xf>
    <xf numFmtId="0" fontId="66" fillId="0" borderId="0" xfId="1191" applyFont="1" applyFill="1" applyBorder="1" applyAlignment="1">
      <alignment wrapText="1"/>
    </xf>
    <xf numFmtId="0" fontId="66" fillId="0" borderId="0" xfId="1191" applyFont="1" applyFill="1" applyBorder="1" applyAlignment="1">
      <alignment horizontal="right" wrapText="1"/>
    </xf>
    <xf numFmtId="4" fontId="66" fillId="0" borderId="0" xfId="1191" applyNumberFormat="1" applyFont="1" applyFill="1" applyBorder="1" applyAlignment="1">
      <alignment horizontal="right" wrapText="1"/>
    </xf>
    <xf numFmtId="0" fontId="66" fillId="0" borderId="0" xfId="1191" applyNumberFormat="1" applyFont="1" applyFill="1" applyBorder="1" applyAlignment="1">
      <alignment wrapText="1"/>
    </xf>
    <xf numFmtId="2" fontId="66" fillId="0" borderId="0" xfId="1191" applyNumberFormat="1" applyFont="1" applyFill="1" applyBorder="1" applyAlignment="1">
      <alignment wrapText="1"/>
    </xf>
    <xf numFmtId="2" fontId="66" fillId="0" borderId="0" xfId="1191" applyNumberFormat="1" applyFont="1" applyFill="1" applyBorder="1" applyAlignment="1">
      <alignment horizontal="right" wrapText="1"/>
    </xf>
    <xf numFmtId="4" fontId="66" fillId="0" borderId="0" xfId="1191" applyNumberFormat="1" applyFont="1" applyFill="1" applyBorder="1" applyAlignment="1">
      <alignment horizontal="center" wrapText="1"/>
    </xf>
    <xf numFmtId="0" fontId="66" fillId="0" borderId="0" xfId="456" applyNumberFormat="1" applyFont="1" applyFill="1" applyBorder="1" applyAlignment="1">
      <alignment horizontal="center"/>
    </xf>
    <xf numFmtId="0" fontId="66" fillId="0" borderId="0" xfId="456" applyFont="1" applyFill="1" applyBorder="1" applyAlignment="1">
      <alignment horizontal="center"/>
    </xf>
    <xf numFmtId="180" fontId="66" fillId="0" borderId="0" xfId="456" applyNumberFormat="1" applyFont="1" applyFill="1" applyBorder="1" applyAlignment="1">
      <alignment horizontal="center"/>
    </xf>
    <xf numFmtId="0" fontId="66" fillId="0" borderId="0" xfId="846" applyFont="1" applyFill="1" applyBorder="1" applyAlignment="1">
      <alignment horizontal="right"/>
    </xf>
    <xf numFmtId="11" fontId="66" fillId="0" borderId="0" xfId="846" applyNumberFormat="1" applyFont="1" applyFill="1" applyBorder="1"/>
    <xf numFmtId="0" fontId="70" fillId="0" borderId="0" xfId="846" applyFont="1" applyFill="1" applyBorder="1" applyAlignment="1" applyProtection="1">
      <alignment horizontal="center"/>
      <protection locked="0"/>
    </xf>
    <xf numFmtId="0" fontId="66" fillId="0" borderId="0" xfId="846" applyFont="1" applyFill="1" applyBorder="1" applyAlignment="1" applyProtection="1">
      <alignment horizontal="center"/>
      <protection locked="0"/>
    </xf>
    <xf numFmtId="0" fontId="81" fillId="0" borderId="0" xfId="846" applyFont="1" applyFill="1" applyBorder="1" applyAlignment="1" applyProtection="1">
      <alignment horizontal="center"/>
      <protection locked="0"/>
    </xf>
    <xf numFmtId="2" fontId="66" fillId="0" borderId="0" xfId="846" applyNumberFormat="1" applyFont="1" applyFill="1" applyBorder="1" applyAlignment="1" applyProtection="1">
      <alignment horizontal="center"/>
      <protection locked="0"/>
    </xf>
    <xf numFmtId="0" fontId="66" fillId="0" borderId="0" xfId="846" applyFont="1" applyFill="1" applyBorder="1" applyAlignment="1" applyProtection="1">
      <alignment horizontal="center"/>
    </xf>
    <xf numFmtId="167" fontId="66" fillId="0" borderId="0" xfId="846" applyNumberFormat="1" applyFont="1" applyFill="1" applyBorder="1" applyAlignment="1" applyProtection="1">
      <alignment horizontal="center"/>
      <protection locked="0"/>
    </xf>
    <xf numFmtId="0" fontId="70" fillId="0" borderId="0" xfId="846" applyFont="1" applyFill="1" applyBorder="1" applyAlignment="1" applyProtection="1">
      <alignment horizontal="center"/>
    </xf>
    <xf numFmtId="168" fontId="66" fillId="0" borderId="0" xfId="846" applyNumberFormat="1" applyFont="1" applyFill="1" applyBorder="1" applyAlignment="1" applyProtection="1">
      <alignment horizontal="center"/>
      <protection locked="0"/>
    </xf>
    <xf numFmtId="2" fontId="66" fillId="0" borderId="0" xfId="846" applyNumberFormat="1" applyFont="1" applyFill="1" applyBorder="1" applyAlignment="1" applyProtection="1">
      <alignment horizontal="center"/>
    </xf>
    <xf numFmtId="2" fontId="70" fillId="0" borderId="0" xfId="846" applyNumberFormat="1" applyFont="1" applyFill="1" applyBorder="1" applyAlignment="1" applyProtection="1">
      <alignment horizontal="center"/>
      <protection locked="0"/>
    </xf>
    <xf numFmtId="16" fontId="66" fillId="0" borderId="0" xfId="846" applyNumberFormat="1" applyFont="1" applyFill="1" applyBorder="1" applyAlignment="1">
      <alignment horizontal="center"/>
    </xf>
    <xf numFmtId="16" fontId="66" fillId="0" borderId="0" xfId="846" applyNumberFormat="1" applyFont="1" applyFill="1" applyBorder="1" applyAlignment="1" applyProtection="1">
      <alignment horizontal="center"/>
      <protection locked="0"/>
    </xf>
    <xf numFmtId="16" fontId="66" fillId="0" borderId="0" xfId="846" quotePrefix="1" applyNumberFormat="1" applyFont="1" applyFill="1" applyBorder="1" applyAlignment="1" applyProtection="1">
      <alignment horizontal="center"/>
      <protection locked="0"/>
    </xf>
    <xf numFmtId="1" fontId="66" fillId="0" borderId="0" xfId="846" quotePrefix="1" applyNumberFormat="1" applyFont="1" applyFill="1" applyBorder="1" applyAlignment="1" applyProtection="1">
      <alignment horizontal="center"/>
      <protection locked="0"/>
    </xf>
    <xf numFmtId="0" fontId="66" fillId="0" borderId="0" xfId="467" applyFont="1" applyFill="1" applyBorder="1" applyAlignment="1">
      <alignment horizontal="center"/>
    </xf>
    <xf numFmtId="0" fontId="70" fillId="0" borderId="0" xfId="467" applyFont="1" applyFill="1" applyBorder="1" applyAlignment="1">
      <alignment horizontal="center"/>
    </xf>
    <xf numFmtId="0" fontId="53" fillId="0" borderId="0" xfId="0" quotePrefix="1" applyFont="1" applyFill="1" applyBorder="1"/>
    <xf numFmtId="0" fontId="3" fillId="2" borderId="0" xfId="0" applyFont="1" applyFill="1" applyAlignment="1" applyProtection="1">
      <alignment vertical="top" wrapText="1"/>
      <protection hidden="1"/>
    </xf>
    <xf numFmtId="0" fontId="0" fillId="0" borderId="0" xfId="0" applyAlignment="1">
      <alignment vertical="top" wrapText="1"/>
    </xf>
    <xf numFmtId="0" fontId="3" fillId="2" borderId="0" xfId="0" quotePrefix="1" applyFont="1" applyFill="1" applyAlignment="1" applyProtection="1">
      <alignment vertical="top" wrapText="1"/>
      <protection hidden="1"/>
    </xf>
    <xf numFmtId="0" fontId="3" fillId="2" borderId="0" xfId="0" applyFont="1" applyFill="1" applyAlignment="1" applyProtection="1">
      <alignment horizontal="left" vertical="top" wrapText="1"/>
      <protection hidden="1"/>
    </xf>
    <xf numFmtId="0" fontId="0" fillId="0" borderId="0" xfId="0" applyFont="1" applyAlignment="1">
      <alignment horizontal="left" vertical="top" wrapText="1"/>
    </xf>
    <xf numFmtId="0" fontId="24" fillId="2" borderId="0" xfId="0" applyFont="1" applyFill="1" applyAlignment="1" applyProtection="1">
      <alignment horizontal="center" vertical="top" wrapText="1"/>
      <protection hidden="1"/>
    </xf>
    <xf numFmtId="0" fontId="38" fillId="0" borderId="0" xfId="0" applyFont="1" applyAlignment="1">
      <alignment horizontal="center" vertical="top" wrapText="1"/>
    </xf>
    <xf numFmtId="0" fontId="39" fillId="2" borderId="0" xfId="0" applyFont="1" applyFill="1" applyAlignment="1" applyProtection="1">
      <alignment horizontal="center" vertical="top" wrapText="1"/>
      <protection hidden="1"/>
    </xf>
    <xf numFmtId="0" fontId="0" fillId="0" borderId="0" xfId="0" applyFont="1" applyAlignment="1">
      <alignment vertical="top" wrapText="1"/>
    </xf>
  </cellXfs>
  <cellStyles count="1842">
    <cellStyle name="Comma [0] 2" xfId="1"/>
    <cellStyle name="Comma [0] 3" xfId="2"/>
    <cellStyle name="Comma [0] 4" xfId="3"/>
    <cellStyle name="Comma [0] 5" xfId="4"/>
    <cellStyle name="Comma [0] 6" xfId="5"/>
    <cellStyle name="Comma [0] 7" xfId="1192"/>
    <cellStyle name="Comma [0] 7 2" xfId="1390"/>
    <cellStyle name="Comma 10" xfId="1219"/>
    <cellStyle name="Comma 11" xfId="1220"/>
    <cellStyle name="Comma 12" xfId="1221"/>
    <cellStyle name="Comma 13" xfId="1222"/>
    <cellStyle name="Comma 14" xfId="1223"/>
    <cellStyle name="Comma 2" xfId="6"/>
    <cellStyle name="Comma 3" xfId="7"/>
    <cellStyle name="Comma 4" xfId="8"/>
    <cellStyle name="Comma 5" xfId="9"/>
    <cellStyle name="Comma 6" xfId="10"/>
    <cellStyle name="Comma 7" xfId="1224"/>
    <cellStyle name="Comma 8" xfId="1225"/>
    <cellStyle name="Comma 9" xfId="1226"/>
    <cellStyle name="Currency 10" xfId="1227"/>
    <cellStyle name="Currency 10 2" xfId="1384"/>
    <cellStyle name="Currency 11" xfId="1385"/>
    <cellStyle name="Currency 11 2" xfId="1388"/>
    <cellStyle name="Currency 12" xfId="1391"/>
    <cellStyle name="Currency 2" xfId="11"/>
    <cellStyle name="Currency 2 10" xfId="12"/>
    <cellStyle name="Currency 2 11" xfId="477"/>
    <cellStyle name="Currency 2 11 2" xfId="1229"/>
    <cellStyle name="Currency 2 11 3" xfId="1228"/>
    <cellStyle name="Currency 2 12" xfId="847"/>
    <cellStyle name="Currency 2 13" xfId="1193"/>
    <cellStyle name="Currency 2 13 2" xfId="1194"/>
    <cellStyle name="Currency 2 14" xfId="1195"/>
    <cellStyle name="Currency 2 15" xfId="1196"/>
    <cellStyle name="Currency 2 15 2" xfId="1230"/>
    <cellStyle name="Currency 2 2" xfId="13"/>
    <cellStyle name="Currency 2 3" xfId="14"/>
    <cellStyle name="Currency 2 3 2" xfId="1184"/>
    <cellStyle name="Currency 2 3 3" xfId="1231"/>
    <cellStyle name="Currency 2 4" xfId="15"/>
    <cellStyle name="Currency 2 5" xfId="16"/>
    <cellStyle name="Currency 2 6" xfId="17"/>
    <cellStyle name="Currency 2 7" xfId="18"/>
    <cellStyle name="Currency 2 8" xfId="19"/>
    <cellStyle name="Currency 2 9" xfId="20"/>
    <cellStyle name="Currency 3" xfId="21"/>
    <cellStyle name="Currency 3 2" xfId="1185"/>
    <cellStyle name="Currency 4" xfId="22"/>
    <cellStyle name="Currency 4 2" xfId="1186"/>
    <cellStyle name="Currency 5" xfId="1190"/>
    <cellStyle name="Currency 5 2" xfId="23"/>
    <cellStyle name="Currency 5 3" xfId="24"/>
    <cellStyle name="Currency 5 4" xfId="1136"/>
    <cellStyle name="Currency 5 5" xfId="1187"/>
    <cellStyle name="Currency 5 6" xfId="1197"/>
    <cellStyle name="Currency 5 6 2" xfId="1232"/>
    <cellStyle name="Currency 6" xfId="25"/>
    <cellStyle name="Currency 7" xfId="1233"/>
    <cellStyle name="Currency 8" xfId="1169"/>
    <cellStyle name="Currency 9" xfId="473"/>
    <cellStyle name="Hyperlink" xfId="476" builtinId="8"/>
    <cellStyle name="Hyperlink 2" xfId="1212"/>
    <cellStyle name="Hyperlink 2 2" xfId="1392"/>
    <cellStyle name="Hyperlink 2 3" xfId="1393"/>
    <cellStyle name="Hyperlink 3" xfId="1234"/>
    <cellStyle name="Hyperlink 3 2" xfId="1394"/>
    <cellStyle name="Hyperlink 4" xfId="1389"/>
    <cellStyle name="Hyperlink 4 2" xfId="1395"/>
    <cellStyle name="Hyperlink 4 3" xfId="1396"/>
    <cellStyle name="Normal" xfId="0" builtinId="0"/>
    <cellStyle name="Normal 10" xfId="26"/>
    <cellStyle name="Normal 10 2" xfId="27"/>
    <cellStyle name="Normal 10 2 10" xfId="28"/>
    <cellStyle name="Normal 10 2 10 2" xfId="479"/>
    <cellStyle name="Normal 10 2 10 3" xfId="1137"/>
    <cellStyle name="Normal 10 2 10_ADISimpower" xfId="1397"/>
    <cellStyle name="Normal 10 2 11" xfId="29"/>
    <cellStyle name="Normal 10 2 11 2" xfId="480"/>
    <cellStyle name="Normal 10 2 11_ADISimpower" xfId="1398"/>
    <cellStyle name="Normal 10 2 12" xfId="478"/>
    <cellStyle name="Normal 10 2 13" xfId="848"/>
    <cellStyle name="Normal 10 2 2" xfId="30"/>
    <cellStyle name="Normal 10 2 2 2" xfId="481"/>
    <cellStyle name="Normal 10 2 2 3" xfId="890"/>
    <cellStyle name="Normal 10 2 2_ADISimpower" xfId="1399"/>
    <cellStyle name="Normal 10 2 3" xfId="31"/>
    <cellStyle name="Normal 10 2 3 2" xfId="482"/>
    <cellStyle name="Normal 10 2 3 3" xfId="889"/>
    <cellStyle name="Normal 10 2 3_ADISimpower" xfId="1400"/>
    <cellStyle name="Normal 10 2 4" xfId="32"/>
    <cellStyle name="Normal 10 2 4 2" xfId="483"/>
    <cellStyle name="Normal 10 2 4 3" xfId="953"/>
    <cellStyle name="Normal 10 2 4_ADISimpower" xfId="1401"/>
    <cellStyle name="Normal 10 2 5" xfId="33"/>
    <cellStyle name="Normal 10 2 5 2" xfId="484"/>
    <cellStyle name="Normal 10 2 5 3" xfId="1018"/>
    <cellStyle name="Normal 10 2 5_ADISimpower" xfId="1402"/>
    <cellStyle name="Normal 10 2 6" xfId="34"/>
    <cellStyle name="Normal 10 2 6 2" xfId="485"/>
    <cellStyle name="Normal 10 2 6 3" xfId="1030"/>
    <cellStyle name="Normal 10 2 6_ADISimpower" xfId="1403"/>
    <cellStyle name="Normal 10 2 7" xfId="35"/>
    <cellStyle name="Normal 10 2 7 2" xfId="486"/>
    <cellStyle name="Normal 10 2 7 3" xfId="1040"/>
    <cellStyle name="Normal 10 2 7_ADISimpower" xfId="1404"/>
    <cellStyle name="Normal 10 2 8" xfId="36"/>
    <cellStyle name="Normal 10 2 8 2" xfId="487"/>
    <cellStyle name="Normal 10 2 8 3" xfId="1086"/>
    <cellStyle name="Normal 10 2 8_ADISimpower" xfId="1405"/>
    <cellStyle name="Normal 10 2 9" xfId="37"/>
    <cellStyle name="Normal 10 2 9 2" xfId="488"/>
    <cellStyle name="Normal 10 2 9 3" xfId="1104"/>
    <cellStyle name="Normal 10 2 9_ADISimpower" xfId="1406"/>
    <cellStyle name="Normal 10 2_ADISimpower" xfId="1407"/>
    <cellStyle name="Normal 10 3" xfId="38"/>
    <cellStyle name="Normal 10 3 10" xfId="39"/>
    <cellStyle name="Normal 10 3 10 2" xfId="490"/>
    <cellStyle name="Normal 10 3 10 3" xfId="1138"/>
    <cellStyle name="Normal 10 3 10_ADISimpower" xfId="1408"/>
    <cellStyle name="Normal 10 3 11" xfId="40"/>
    <cellStyle name="Normal 10 3 11 2" xfId="491"/>
    <cellStyle name="Normal 10 3 11_ADISimpower" xfId="1409"/>
    <cellStyle name="Normal 10 3 12" xfId="489"/>
    <cellStyle name="Normal 10 3 13" xfId="849"/>
    <cellStyle name="Normal 10 3 2" xfId="41"/>
    <cellStyle name="Normal 10 3 2 2" xfId="492"/>
    <cellStyle name="Normal 10 3 2 3" xfId="906"/>
    <cellStyle name="Normal 10 3 2_ADISimpower" xfId="1410"/>
    <cellStyle name="Normal 10 3 3" xfId="42"/>
    <cellStyle name="Normal 10 3 3 2" xfId="493"/>
    <cellStyle name="Normal 10 3 3 3" xfId="928"/>
    <cellStyle name="Normal 10 3 3_ADISimpower" xfId="1411"/>
    <cellStyle name="Normal 10 3 4" xfId="43"/>
    <cellStyle name="Normal 10 3 4 2" xfId="494"/>
    <cellStyle name="Normal 10 3 4 3" xfId="954"/>
    <cellStyle name="Normal 10 3 4_ADISimpower" xfId="1412"/>
    <cellStyle name="Normal 10 3 5" xfId="44"/>
    <cellStyle name="Normal 10 3 5 2" xfId="495"/>
    <cellStyle name="Normal 10 3 5 3" xfId="1016"/>
    <cellStyle name="Normal 10 3 5_ADISimpower" xfId="1413"/>
    <cellStyle name="Normal 10 3 6" xfId="45"/>
    <cellStyle name="Normal 10 3 6 2" xfId="496"/>
    <cellStyle name="Normal 10 3 6 3" xfId="1028"/>
    <cellStyle name="Normal 10 3 6_ADISimpower" xfId="1414"/>
    <cellStyle name="Normal 10 3 7" xfId="46"/>
    <cellStyle name="Normal 10 3 7 2" xfId="497"/>
    <cellStyle name="Normal 10 3 7 3" xfId="1041"/>
    <cellStyle name="Normal 10 3 7_ADISimpower" xfId="1415"/>
    <cellStyle name="Normal 10 3 8" xfId="47"/>
    <cellStyle name="Normal 10 3 8 2" xfId="498"/>
    <cellStyle name="Normal 10 3 8 3" xfId="1082"/>
    <cellStyle name="Normal 10 3 8_ADISimpower" xfId="1416"/>
    <cellStyle name="Normal 10 3 9" xfId="48"/>
    <cellStyle name="Normal 10 3 9 2" xfId="499"/>
    <cellStyle name="Normal 10 3 9 3" xfId="1105"/>
    <cellStyle name="Normal 10 3 9_ADISimpower" xfId="1417"/>
    <cellStyle name="Normal 10 3_ADISimpower" xfId="1418"/>
    <cellStyle name="Normal 10 4" xfId="1235"/>
    <cellStyle name="Normal 10 4 2" xfId="1236"/>
    <cellStyle name="Normal 10 4_ADISimpower" xfId="1419"/>
    <cellStyle name="Normal 10 5" xfId="1237"/>
    <cellStyle name="Normal 10_ADISimpower" xfId="1420"/>
    <cellStyle name="Normal 11" xfId="49"/>
    <cellStyle name="Normal 11 2" xfId="50"/>
    <cellStyle name="Normal 11 2 10" xfId="51"/>
    <cellStyle name="Normal 11 2 10 2" xfId="501"/>
    <cellStyle name="Normal 11 2 10 3" xfId="1139"/>
    <cellStyle name="Normal 11 2 10_ADISimpower" xfId="1421"/>
    <cellStyle name="Normal 11 2 11" xfId="52"/>
    <cellStyle name="Normal 11 2 11 2" xfId="502"/>
    <cellStyle name="Normal 11 2 11_ADISimpower" xfId="1422"/>
    <cellStyle name="Normal 11 2 12" xfId="500"/>
    <cellStyle name="Normal 11 2 13" xfId="850"/>
    <cellStyle name="Normal 11 2 2" xfId="53"/>
    <cellStyle name="Normal 11 2 2 2" xfId="503"/>
    <cellStyle name="Normal 11 2 2 3" xfId="891"/>
    <cellStyle name="Normal 11 2 2_ADISimpower" xfId="1423"/>
    <cellStyle name="Normal 11 2 3" xfId="54"/>
    <cellStyle name="Normal 11 2 3 2" xfId="504"/>
    <cellStyle name="Normal 11 2 3 3" xfId="882"/>
    <cellStyle name="Normal 11 2 3_ADISimpower" xfId="1424"/>
    <cellStyle name="Normal 11 2 4" xfId="55"/>
    <cellStyle name="Normal 11 2 4 2" xfId="505"/>
    <cellStyle name="Normal 11 2 4 3" xfId="956"/>
    <cellStyle name="Normal 11 2 4_ADISimpower" xfId="1425"/>
    <cellStyle name="Normal 11 2 5" xfId="56"/>
    <cellStyle name="Normal 11 2 5 2" xfId="506"/>
    <cellStyle name="Normal 11 2 5 3" xfId="1013"/>
    <cellStyle name="Normal 11 2 5_ADISimpower" xfId="1426"/>
    <cellStyle name="Normal 11 2 6" xfId="57"/>
    <cellStyle name="Normal 11 2 6 2" xfId="507"/>
    <cellStyle name="Normal 11 2 6 3" xfId="945"/>
    <cellStyle name="Normal 11 2 6_ADISimpower" xfId="1427"/>
    <cellStyle name="Normal 11 2 7" xfId="58"/>
    <cellStyle name="Normal 11 2 7 2" xfId="508"/>
    <cellStyle name="Normal 11 2 7 3" xfId="1042"/>
    <cellStyle name="Normal 11 2 7_ADISimpower" xfId="1428"/>
    <cellStyle name="Normal 11 2 8" xfId="59"/>
    <cellStyle name="Normal 11 2 8 2" xfId="509"/>
    <cellStyle name="Normal 11 2 8 3" xfId="1103"/>
    <cellStyle name="Normal 11 2 8_ADISimpower" xfId="1429"/>
    <cellStyle name="Normal 11 2 9" xfId="60"/>
    <cellStyle name="Normal 11 2 9 2" xfId="510"/>
    <cellStyle name="Normal 11 2 9 3" xfId="1106"/>
    <cellStyle name="Normal 11 2 9_ADISimpower" xfId="1430"/>
    <cellStyle name="Normal 11 2_ADISimpower" xfId="1431"/>
    <cellStyle name="Normal 11 3" xfId="61"/>
    <cellStyle name="Normal 11 3 10" xfId="62"/>
    <cellStyle name="Normal 11 3 10 2" xfId="512"/>
    <cellStyle name="Normal 11 3 10 3" xfId="1140"/>
    <cellStyle name="Normal 11 3 10_ADISimpower" xfId="1432"/>
    <cellStyle name="Normal 11 3 11" xfId="63"/>
    <cellStyle name="Normal 11 3 11 2" xfId="513"/>
    <cellStyle name="Normal 11 3 11_ADISimpower" xfId="1433"/>
    <cellStyle name="Normal 11 3 12" xfId="511"/>
    <cellStyle name="Normal 11 3 13" xfId="851"/>
    <cellStyle name="Normal 11 3 2" xfId="64"/>
    <cellStyle name="Normal 11 3 2 2" xfId="514"/>
    <cellStyle name="Normal 11 3 2 3" xfId="907"/>
    <cellStyle name="Normal 11 3 2_ADISimpower" xfId="1434"/>
    <cellStyle name="Normal 11 3 3" xfId="65"/>
    <cellStyle name="Normal 11 3 3 2" xfId="515"/>
    <cellStyle name="Normal 11 3 3 3" xfId="929"/>
    <cellStyle name="Normal 11 3 3_ADISimpower" xfId="1435"/>
    <cellStyle name="Normal 11 3 4" xfId="66"/>
    <cellStyle name="Normal 11 3 4 2" xfId="516"/>
    <cellStyle name="Normal 11 3 4 3" xfId="958"/>
    <cellStyle name="Normal 11 3 4_ADISimpower" xfId="1436"/>
    <cellStyle name="Normal 11 3 5" xfId="67"/>
    <cellStyle name="Normal 11 3 5 2" xfId="517"/>
    <cellStyle name="Normal 11 3 5 3" xfId="1011"/>
    <cellStyle name="Normal 11 3 5_ADISimpower" xfId="1437"/>
    <cellStyle name="Normal 11 3 6" xfId="68"/>
    <cellStyle name="Normal 11 3 6 2" xfId="518"/>
    <cellStyle name="Normal 11 3 6 3" xfId="947"/>
    <cellStyle name="Normal 11 3 6_ADISimpower" xfId="1438"/>
    <cellStyle name="Normal 11 3 7" xfId="69"/>
    <cellStyle name="Normal 11 3 7 2" xfId="519"/>
    <cellStyle name="Normal 11 3 7 3" xfId="1043"/>
    <cellStyle name="Normal 11 3 7_ADISimpower" xfId="1439"/>
    <cellStyle name="Normal 11 3 8" xfId="70"/>
    <cellStyle name="Normal 11 3 8 2" xfId="520"/>
    <cellStyle name="Normal 11 3 8 3" xfId="1101"/>
    <cellStyle name="Normal 11 3 8_ADISimpower" xfId="1440"/>
    <cellStyle name="Normal 11 3 9" xfId="71"/>
    <cellStyle name="Normal 11 3 9 2" xfId="521"/>
    <cellStyle name="Normal 11 3 9 3" xfId="1107"/>
    <cellStyle name="Normal 11 3 9_ADISimpower" xfId="1441"/>
    <cellStyle name="Normal 11 3_ADISimpower" xfId="1442"/>
    <cellStyle name="Normal 11 4" xfId="1238"/>
    <cellStyle name="Normal 11 4 2" xfId="1239"/>
    <cellStyle name="Normal 11 4_ADISimpower" xfId="1443"/>
    <cellStyle name="Normal 11 5" xfId="1240"/>
    <cellStyle name="Normal 11_ADISimpower" xfId="1444"/>
    <cellStyle name="Normal 12" xfId="72"/>
    <cellStyle name="Normal 12 2" xfId="73"/>
    <cellStyle name="Normal 12 2 10" xfId="74"/>
    <cellStyle name="Normal 12 2 10 2" xfId="523"/>
    <cellStyle name="Normal 12 2 10 3" xfId="1141"/>
    <cellStyle name="Normal 12 2 10_ADISimpower" xfId="1445"/>
    <cellStyle name="Normal 12 2 11" xfId="75"/>
    <cellStyle name="Normal 12 2 11 2" xfId="524"/>
    <cellStyle name="Normal 12 2 11_ADISimpower" xfId="1446"/>
    <cellStyle name="Normal 12 2 12" xfId="522"/>
    <cellStyle name="Normal 12 2 13" xfId="852"/>
    <cellStyle name="Normal 12 2 2" xfId="76"/>
    <cellStyle name="Normal 12 2 2 2" xfId="525"/>
    <cellStyle name="Normal 12 2 2 3" xfId="892"/>
    <cellStyle name="Normal 12 2 2_ADISimpower" xfId="1447"/>
    <cellStyle name="Normal 12 2 3" xfId="77"/>
    <cellStyle name="Normal 12 2 3 2" xfId="526"/>
    <cellStyle name="Normal 12 2 3 3" xfId="881"/>
    <cellStyle name="Normal 12 2 3_ADISimpower" xfId="1448"/>
    <cellStyle name="Normal 12 2 4" xfId="78"/>
    <cellStyle name="Normal 12 2 4 2" xfId="527"/>
    <cellStyle name="Normal 12 2 4 3" xfId="960"/>
    <cellStyle name="Normal 12 2 4_ADISimpower" xfId="1449"/>
    <cellStyle name="Normal 12 2 5" xfId="79"/>
    <cellStyle name="Normal 12 2 5 2" xfId="528"/>
    <cellStyle name="Normal 12 2 5 3" xfId="1009"/>
    <cellStyle name="Normal 12 2 5_ADISimpower" xfId="1450"/>
    <cellStyle name="Normal 12 2 6" xfId="80"/>
    <cellStyle name="Normal 12 2 6 2" xfId="529"/>
    <cellStyle name="Normal 12 2 6 3" xfId="949"/>
    <cellStyle name="Normal 12 2 6_ADISimpower" xfId="1451"/>
    <cellStyle name="Normal 12 2 7" xfId="81"/>
    <cellStyle name="Normal 12 2 7 2" xfId="530"/>
    <cellStyle name="Normal 12 2 7 3" xfId="1044"/>
    <cellStyle name="Normal 12 2 7_ADISimpower" xfId="1452"/>
    <cellStyle name="Normal 12 2 8" xfId="82"/>
    <cellStyle name="Normal 12 2 8 2" xfId="531"/>
    <cellStyle name="Normal 12 2 8 3" xfId="1089"/>
    <cellStyle name="Normal 12 2 8_ADISimpower" xfId="1453"/>
    <cellStyle name="Normal 12 2 9" xfId="83"/>
    <cellStyle name="Normal 12 2 9 2" xfId="532"/>
    <cellStyle name="Normal 12 2 9 3" xfId="1108"/>
    <cellStyle name="Normal 12 2 9_ADISimpower" xfId="1454"/>
    <cellStyle name="Normal 12 2_ADISimpower" xfId="1455"/>
    <cellStyle name="Normal 12 3" xfId="84"/>
    <cellStyle name="Normal 12 3 10" xfId="85"/>
    <cellStyle name="Normal 12 3 10 2" xfId="534"/>
    <cellStyle name="Normal 12 3 10 3" xfId="1142"/>
    <cellStyle name="Normal 12 3 10_ADISimpower" xfId="1456"/>
    <cellStyle name="Normal 12 3 11" xfId="86"/>
    <cellStyle name="Normal 12 3 11 2" xfId="535"/>
    <cellStyle name="Normal 12 3 11_ADISimpower" xfId="1457"/>
    <cellStyle name="Normal 12 3 12" xfId="533"/>
    <cellStyle name="Normal 12 3 13" xfId="853"/>
    <cellStyle name="Normal 12 3 2" xfId="87"/>
    <cellStyle name="Normal 12 3 2 2" xfId="536"/>
    <cellStyle name="Normal 12 3 2 3" xfId="908"/>
    <cellStyle name="Normal 12 3 2_ADISimpower" xfId="1458"/>
    <cellStyle name="Normal 12 3 3" xfId="88"/>
    <cellStyle name="Normal 12 3 3 2" xfId="537"/>
    <cellStyle name="Normal 12 3 3 3" xfId="930"/>
    <cellStyle name="Normal 12 3 3_ADISimpower" xfId="1459"/>
    <cellStyle name="Normal 12 3 4" xfId="89"/>
    <cellStyle name="Normal 12 3 4 2" xfId="538"/>
    <cellStyle name="Normal 12 3 4 3" xfId="961"/>
    <cellStyle name="Normal 12 3 4_ADISimpower" xfId="1460"/>
    <cellStyle name="Normal 12 3 5" xfId="90"/>
    <cellStyle name="Normal 12 3 5 2" xfId="539"/>
    <cellStyle name="Normal 12 3 5 3" xfId="1008"/>
    <cellStyle name="Normal 12 3 5_ADISimpower" xfId="1461"/>
    <cellStyle name="Normal 12 3 6" xfId="91"/>
    <cellStyle name="Normal 12 3 6 2" xfId="540"/>
    <cellStyle name="Normal 12 3 6 3" xfId="950"/>
    <cellStyle name="Normal 12 3 6_ADISimpower" xfId="1462"/>
    <cellStyle name="Normal 12 3 7" xfId="92"/>
    <cellStyle name="Normal 12 3 7 2" xfId="541"/>
    <cellStyle name="Normal 12 3 7 3" xfId="1045"/>
    <cellStyle name="Normal 12 3 7_ADISimpower" xfId="1463"/>
    <cellStyle name="Normal 12 3 8" xfId="93"/>
    <cellStyle name="Normal 12 3 8 2" xfId="542"/>
    <cellStyle name="Normal 12 3 8 3" xfId="1084"/>
    <cellStyle name="Normal 12 3 8_ADISimpower" xfId="1464"/>
    <cellStyle name="Normal 12 3 9" xfId="94"/>
    <cellStyle name="Normal 12 3 9 2" xfId="543"/>
    <cellStyle name="Normal 12 3 9 3" xfId="1109"/>
    <cellStyle name="Normal 12 3 9_ADISimpower" xfId="1465"/>
    <cellStyle name="Normal 12 3_ADISimpower" xfId="1466"/>
    <cellStyle name="Normal 12 4" xfId="1241"/>
    <cellStyle name="Normal 12 4 2" xfId="1242"/>
    <cellStyle name="Normal 12 4_ADISimpower" xfId="1467"/>
    <cellStyle name="Normal 12 5" xfId="1243"/>
    <cellStyle name="Normal 12_ADISimpower" xfId="1468"/>
    <cellStyle name="Normal 13" xfId="95"/>
    <cellStyle name="Normal 13 2" xfId="96"/>
    <cellStyle name="Normal 13 2 10" xfId="97"/>
    <cellStyle name="Normal 13 2 10 2" xfId="545"/>
    <cellStyle name="Normal 13 2 10 3" xfId="1143"/>
    <cellStyle name="Normal 13 2 10_ADISimpower" xfId="1469"/>
    <cellStyle name="Normal 13 2 11" xfId="98"/>
    <cellStyle name="Normal 13 2 11 2" xfId="546"/>
    <cellStyle name="Normal 13 2 11_ADISimpower" xfId="1470"/>
    <cellStyle name="Normal 13 2 12" xfId="544"/>
    <cellStyle name="Normal 13 2 13" xfId="854"/>
    <cellStyle name="Normal 13 2 2" xfId="99"/>
    <cellStyle name="Normal 13 2 2 2" xfId="547"/>
    <cellStyle name="Normal 13 2 2 3" xfId="893"/>
    <cellStyle name="Normal 13 2 2_ADISimpower" xfId="1471"/>
    <cellStyle name="Normal 13 2 3" xfId="100"/>
    <cellStyle name="Normal 13 2 3 2" xfId="548"/>
    <cellStyle name="Normal 13 2 3 3" xfId="880"/>
    <cellStyle name="Normal 13 2 3_ADISimpower" xfId="1472"/>
    <cellStyle name="Normal 13 2 4" xfId="101"/>
    <cellStyle name="Normal 13 2 4 2" xfId="549"/>
    <cellStyle name="Normal 13 2 4 3" xfId="963"/>
    <cellStyle name="Normal 13 2 4_ADISimpower" xfId="1473"/>
    <cellStyle name="Normal 13 2 5" xfId="102"/>
    <cellStyle name="Normal 13 2 5 2" xfId="550"/>
    <cellStyle name="Normal 13 2 5 3" xfId="1005"/>
    <cellStyle name="Normal 13 2 5_ADISimpower" xfId="1474"/>
    <cellStyle name="Normal 13 2 6" xfId="103"/>
    <cellStyle name="Normal 13 2 6 2" xfId="551"/>
    <cellStyle name="Normal 13 2 6 3" xfId="952"/>
    <cellStyle name="Normal 13 2 6_ADISimpower" xfId="1475"/>
    <cellStyle name="Normal 13 2 7" xfId="104"/>
    <cellStyle name="Normal 13 2 7 2" xfId="552"/>
    <cellStyle name="Normal 13 2 7 3" xfId="1046"/>
    <cellStyle name="Normal 13 2 7_ADISimpower" xfId="1476"/>
    <cellStyle name="Normal 13 2 8" xfId="105"/>
    <cellStyle name="Normal 13 2 8 2" xfId="553"/>
    <cellStyle name="Normal 13 2 8 3" xfId="1100"/>
    <cellStyle name="Normal 13 2 8_ADISimpower" xfId="1477"/>
    <cellStyle name="Normal 13 2 9" xfId="106"/>
    <cellStyle name="Normal 13 2 9 2" xfId="554"/>
    <cellStyle name="Normal 13 2 9 3" xfId="1110"/>
    <cellStyle name="Normal 13 2 9_ADISimpower" xfId="1478"/>
    <cellStyle name="Normal 13 2_ADISimpower" xfId="1479"/>
    <cellStyle name="Normal 13 3" xfId="107"/>
    <cellStyle name="Normal 13 3 10" xfId="108"/>
    <cellStyle name="Normal 13 3 10 2" xfId="556"/>
    <cellStyle name="Normal 13 3 10 3" xfId="1144"/>
    <cellStyle name="Normal 13 3 10_ADISimpower" xfId="1480"/>
    <cellStyle name="Normal 13 3 11" xfId="109"/>
    <cellStyle name="Normal 13 3 11 2" xfId="557"/>
    <cellStyle name="Normal 13 3 11_ADISimpower" xfId="1481"/>
    <cellStyle name="Normal 13 3 12" xfId="555"/>
    <cellStyle name="Normal 13 3 13" xfId="855"/>
    <cellStyle name="Normal 13 3 2" xfId="110"/>
    <cellStyle name="Normal 13 3 2 2" xfId="558"/>
    <cellStyle name="Normal 13 3 2 3" xfId="909"/>
    <cellStyle name="Normal 13 3 2_ADISimpower" xfId="1482"/>
    <cellStyle name="Normal 13 3 3" xfId="111"/>
    <cellStyle name="Normal 13 3 3 2" xfId="559"/>
    <cellStyle name="Normal 13 3 3 3" xfId="931"/>
    <cellStyle name="Normal 13 3 3_ADISimpower" xfId="1483"/>
    <cellStyle name="Normal 13 3 4" xfId="112"/>
    <cellStyle name="Normal 13 3 4 2" xfId="560"/>
    <cellStyle name="Normal 13 3 4 3" xfId="965"/>
    <cellStyle name="Normal 13 3 4_ADISimpower" xfId="1484"/>
    <cellStyle name="Normal 13 3 5" xfId="113"/>
    <cellStyle name="Normal 13 3 5 2" xfId="561"/>
    <cellStyle name="Normal 13 3 5 3" xfId="1003"/>
    <cellStyle name="Normal 13 3 5_ADISimpower" xfId="1485"/>
    <cellStyle name="Normal 13 3 6" xfId="114"/>
    <cellStyle name="Normal 13 3 6 2" xfId="562"/>
    <cellStyle name="Normal 13 3 6 3" xfId="955"/>
    <cellStyle name="Normal 13 3 6_ADISimpower" xfId="1486"/>
    <cellStyle name="Normal 13 3 7" xfId="115"/>
    <cellStyle name="Normal 13 3 7 2" xfId="563"/>
    <cellStyle name="Normal 13 3 7 3" xfId="1047"/>
    <cellStyle name="Normal 13 3 7_ADISimpower" xfId="1487"/>
    <cellStyle name="Normal 13 3 8" xfId="116"/>
    <cellStyle name="Normal 13 3 8 2" xfId="564"/>
    <cellStyle name="Normal 13 3 8 3" xfId="1097"/>
    <cellStyle name="Normal 13 3 8_ADISimpower" xfId="1488"/>
    <cellStyle name="Normal 13 3 9" xfId="117"/>
    <cellStyle name="Normal 13 3 9 2" xfId="565"/>
    <cellStyle name="Normal 13 3 9 3" xfId="1111"/>
    <cellStyle name="Normal 13 3 9_ADISimpower" xfId="1489"/>
    <cellStyle name="Normal 13 3_ADISimpower" xfId="1490"/>
    <cellStyle name="Normal 13 4" xfId="1244"/>
    <cellStyle name="Normal 13 4 2" xfId="1245"/>
    <cellStyle name="Normal 13 4_ADISimpower" xfId="1491"/>
    <cellStyle name="Normal 13 5" xfId="1246"/>
    <cellStyle name="Normal 13_ADISimpower" xfId="1492"/>
    <cellStyle name="Normal 14" xfId="118"/>
    <cellStyle name="Normal 14 2" xfId="119"/>
    <cellStyle name="Normal 14 2 10" xfId="120"/>
    <cellStyle name="Normal 14 2 10 2" xfId="567"/>
    <cellStyle name="Normal 14 2 10 3" xfId="1145"/>
    <cellStyle name="Normal 14 2 10_ADISimpower" xfId="1493"/>
    <cellStyle name="Normal 14 2 11" xfId="121"/>
    <cellStyle name="Normal 14 2 11 2" xfId="568"/>
    <cellStyle name="Normal 14 2 11_ADISimpower" xfId="1494"/>
    <cellStyle name="Normal 14 2 12" xfId="566"/>
    <cellStyle name="Normal 14 2 13" xfId="856"/>
    <cellStyle name="Normal 14 2 2" xfId="122"/>
    <cellStyle name="Normal 14 2 2 2" xfId="569"/>
    <cellStyle name="Normal 14 2 2 3" xfId="894"/>
    <cellStyle name="Normal 14 2 2_ADISimpower" xfId="1495"/>
    <cellStyle name="Normal 14 2 3" xfId="123"/>
    <cellStyle name="Normal 14 2 3 2" xfId="570"/>
    <cellStyle name="Normal 14 2 3 3" xfId="888"/>
    <cellStyle name="Normal 14 2 3_ADISimpower" xfId="1496"/>
    <cellStyle name="Normal 14 2 4" xfId="124"/>
    <cellStyle name="Normal 14 2 4 2" xfId="571"/>
    <cellStyle name="Normal 14 2 4 3" xfId="968"/>
    <cellStyle name="Normal 14 2 4_ADISimpower" xfId="1497"/>
    <cellStyle name="Normal 14 2 5" xfId="125"/>
    <cellStyle name="Normal 14 2 5 2" xfId="572"/>
    <cellStyle name="Normal 14 2 5 3" xfId="1001"/>
    <cellStyle name="Normal 14 2 5_ADISimpower" xfId="1498"/>
    <cellStyle name="Normal 14 2 6" xfId="126"/>
    <cellStyle name="Normal 14 2 6 2" xfId="573"/>
    <cellStyle name="Normal 14 2 6 3" xfId="957"/>
    <cellStyle name="Normal 14 2 6_ADISimpower" xfId="1499"/>
    <cellStyle name="Normal 14 2 7" xfId="127"/>
    <cellStyle name="Normal 14 2 7 2" xfId="574"/>
    <cellStyle name="Normal 14 2 7 3" xfId="1048"/>
    <cellStyle name="Normal 14 2 7_ADISimpower" xfId="1500"/>
    <cellStyle name="Normal 14 2 8" xfId="128"/>
    <cellStyle name="Normal 14 2 8 2" xfId="575"/>
    <cellStyle name="Normal 14 2 8 3" xfId="1081"/>
    <cellStyle name="Normal 14 2 8_ADISimpower" xfId="1501"/>
    <cellStyle name="Normal 14 2 9" xfId="129"/>
    <cellStyle name="Normal 14 2 9 2" xfId="576"/>
    <cellStyle name="Normal 14 2 9 3" xfId="1112"/>
    <cellStyle name="Normal 14 2 9_ADISimpower" xfId="1502"/>
    <cellStyle name="Normal 14 2_ADISimpower" xfId="1503"/>
    <cellStyle name="Normal 14 3" xfId="130"/>
    <cellStyle name="Normal 14 3 10" xfId="131"/>
    <cellStyle name="Normal 14 3 10 2" xfId="578"/>
    <cellStyle name="Normal 14 3 10 3" xfId="1146"/>
    <cellStyle name="Normal 14 3 10_ADISimpower" xfId="1504"/>
    <cellStyle name="Normal 14 3 11" xfId="132"/>
    <cellStyle name="Normal 14 3 11 2" xfId="579"/>
    <cellStyle name="Normal 14 3 11_ADISimpower" xfId="1505"/>
    <cellStyle name="Normal 14 3 12" xfId="577"/>
    <cellStyle name="Normal 14 3 13" xfId="857"/>
    <cellStyle name="Normal 14 3 2" xfId="133"/>
    <cellStyle name="Normal 14 3 2 2" xfId="580"/>
    <cellStyle name="Normal 14 3 2 3" xfId="910"/>
    <cellStyle name="Normal 14 3 2_ADISimpower" xfId="1506"/>
    <cellStyle name="Normal 14 3 3" xfId="134"/>
    <cellStyle name="Normal 14 3 3 2" xfId="581"/>
    <cellStyle name="Normal 14 3 3 3" xfId="932"/>
    <cellStyle name="Normal 14 3 3_ADISimpower" xfId="1507"/>
    <cellStyle name="Normal 14 3 4" xfId="135"/>
    <cellStyle name="Normal 14 3 4 2" xfId="582"/>
    <cellStyle name="Normal 14 3 4 3" xfId="969"/>
    <cellStyle name="Normal 14 3 4_ADISimpower" xfId="1508"/>
    <cellStyle name="Normal 14 3 5" xfId="136"/>
    <cellStyle name="Normal 14 3 5 2" xfId="583"/>
    <cellStyle name="Normal 14 3 5 3" xfId="1000"/>
    <cellStyle name="Normal 14 3 5_ADISimpower" xfId="1509"/>
    <cellStyle name="Normal 14 3 6" xfId="137"/>
    <cellStyle name="Normal 14 3 6 2" xfId="584"/>
    <cellStyle name="Normal 14 3 6 3" xfId="959"/>
    <cellStyle name="Normal 14 3 6_ADISimpower" xfId="1510"/>
    <cellStyle name="Normal 14 3 7" xfId="138"/>
    <cellStyle name="Normal 14 3 7 2" xfId="585"/>
    <cellStyle name="Normal 14 3 7 3" xfId="1049"/>
    <cellStyle name="Normal 14 3 7_ADISimpower" xfId="1511"/>
    <cellStyle name="Normal 14 3 8" xfId="139"/>
    <cellStyle name="Normal 14 3 8 2" xfId="586"/>
    <cellStyle name="Normal 14 3 8 3" xfId="1076"/>
    <cellStyle name="Normal 14 3 8_ADISimpower" xfId="1512"/>
    <cellStyle name="Normal 14 3 9" xfId="140"/>
    <cellStyle name="Normal 14 3 9 2" xfId="587"/>
    <cellStyle name="Normal 14 3 9 3" xfId="1113"/>
    <cellStyle name="Normal 14 3 9_ADISimpower" xfId="1513"/>
    <cellStyle name="Normal 14 3_ADISimpower" xfId="1514"/>
    <cellStyle name="Normal 14 4" xfId="1247"/>
    <cellStyle name="Normal 14 4 2" xfId="1248"/>
    <cellStyle name="Normal 14 4_ADISimpower" xfId="1515"/>
    <cellStyle name="Normal 14 5" xfId="1249"/>
    <cellStyle name="Normal 14_ADISimpower" xfId="1516"/>
    <cellStyle name="Normal 15" xfId="141"/>
    <cellStyle name="Normal 15 2" xfId="142"/>
    <cellStyle name="Normal 15 2 10" xfId="143"/>
    <cellStyle name="Normal 15 2 10 2" xfId="589"/>
    <cellStyle name="Normal 15 2 10 3" xfId="1147"/>
    <cellStyle name="Normal 15 2 10_ADISimpower" xfId="1517"/>
    <cellStyle name="Normal 15 2 11" xfId="144"/>
    <cellStyle name="Normal 15 2 11 2" xfId="590"/>
    <cellStyle name="Normal 15 2 11_ADISimpower" xfId="1518"/>
    <cellStyle name="Normal 15 2 12" xfId="588"/>
    <cellStyle name="Normal 15 2 13" xfId="858"/>
    <cellStyle name="Normal 15 2 2" xfId="145"/>
    <cellStyle name="Normal 15 2 2 2" xfId="591"/>
    <cellStyle name="Normal 15 2 2 3" xfId="895"/>
    <cellStyle name="Normal 15 2 2_ADISimpower" xfId="1519"/>
    <cellStyle name="Normal 15 2 3" xfId="146"/>
    <cellStyle name="Normal 15 2 3 2" xfId="592"/>
    <cellStyle name="Normal 15 2 3 3" xfId="887"/>
    <cellStyle name="Normal 15 2 3_ADISimpower" xfId="1520"/>
    <cellStyle name="Normal 15 2 4" xfId="147"/>
    <cellStyle name="Normal 15 2 4 2" xfId="593"/>
    <cellStyle name="Normal 15 2 4 3" xfId="971"/>
    <cellStyle name="Normal 15 2 4_ADISimpower" xfId="1521"/>
    <cellStyle name="Normal 15 2 5" xfId="148"/>
    <cellStyle name="Normal 15 2 5 2" xfId="594"/>
    <cellStyle name="Normal 15 2 5 3" xfId="999"/>
    <cellStyle name="Normal 15 2 5_ADISimpower" xfId="1522"/>
    <cellStyle name="Normal 15 2 6" xfId="149"/>
    <cellStyle name="Normal 15 2 6 2" xfId="595"/>
    <cellStyle name="Normal 15 2 6 3" xfId="962"/>
    <cellStyle name="Normal 15 2 6_ADISimpower" xfId="1523"/>
    <cellStyle name="Normal 15 2 7" xfId="150"/>
    <cellStyle name="Normal 15 2 7 2" xfId="596"/>
    <cellStyle name="Normal 15 2 7 3" xfId="1050"/>
    <cellStyle name="Normal 15 2 7_ADISimpower" xfId="1524"/>
    <cellStyle name="Normal 15 2 8" xfId="151"/>
    <cellStyle name="Normal 15 2 8 2" xfId="597"/>
    <cellStyle name="Normal 15 2 8 3" xfId="1099"/>
    <cellStyle name="Normal 15 2 8_ADISimpower" xfId="1525"/>
    <cellStyle name="Normal 15 2 9" xfId="152"/>
    <cellStyle name="Normal 15 2 9 2" xfId="598"/>
    <cellStyle name="Normal 15 2 9 3" xfId="1114"/>
    <cellStyle name="Normal 15 2 9_ADISimpower" xfId="1526"/>
    <cellStyle name="Normal 15 2_ADISimpower" xfId="1527"/>
    <cellStyle name="Normal 15 3" xfId="153"/>
    <cellStyle name="Normal 15 3 10" xfId="154"/>
    <cellStyle name="Normal 15 3 10 2" xfId="600"/>
    <cellStyle name="Normal 15 3 10 3" xfId="1148"/>
    <cellStyle name="Normal 15 3 10_ADISimpower" xfId="1528"/>
    <cellStyle name="Normal 15 3 11" xfId="155"/>
    <cellStyle name="Normal 15 3 11 2" xfId="601"/>
    <cellStyle name="Normal 15 3 11_ADISimpower" xfId="1529"/>
    <cellStyle name="Normal 15 3 12" xfId="599"/>
    <cellStyle name="Normal 15 3 13" xfId="859"/>
    <cellStyle name="Normal 15 3 2" xfId="156"/>
    <cellStyle name="Normal 15 3 2 2" xfId="602"/>
    <cellStyle name="Normal 15 3 2 3" xfId="911"/>
    <cellStyle name="Normal 15 3 2_ADISimpower" xfId="1530"/>
    <cellStyle name="Normal 15 3 3" xfId="157"/>
    <cellStyle name="Normal 15 3 3 2" xfId="603"/>
    <cellStyle name="Normal 15 3 3 3" xfId="933"/>
    <cellStyle name="Normal 15 3 3_ADISimpower" xfId="1531"/>
    <cellStyle name="Normal 15 3 4" xfId="158"/>
    <cellStyle name="Normal 15 3 4 2" xfId="604"/>
    <cellStyle name="Normal 15 3 4 3" xfId="973"/>
    <cellStyle name="Normal 15 3 4_ADISimpower" xfId="1532"/>
    <cellStyle name="Normal 15 3 5" xfId="159"/>
    <cellStyle name="Normal 15 3 5 2" xfId="605"/>
    <cellStyle name="Normal 15 3 5 3" xfId="997"/>
    <cellStyle name="Normal 15 3 5_ADISimpower" xfId="1533"/>
    <cellStyle name="Normal 15 3 6" xfId="160"/>
    <cellStyle name="Normal 15 3 6 2" xfId="606"/>
    <cellStyle name="Normal 15 3 6 3" xfId="966"/>
    <cellStyle name="Normal 15 3 6_ADISimpower" xfId="1534"/>
    <cellStyle name="Normal 15 3 7" xfId="161"/>
    <cellStyle name="Normal 15 3 7 2" xfId="607"/>
    <cellStyle name="Normal 15 3 7 3" xfId="1051"/>
    <cellStyle name="Normal 15 3 7_ADISimpower" xfId="1535"/>
    <cellStyle name="Normal 15 3 8" xfId="162"/>
    <cellStyle name="Normal 15 3 8 2" xfId="608"/>
    <cellStyle name="Normal 15 3 8 3" xfId="1096"/>
    <cellStyle name="Normal 15 3 8_ADISimpower" xfId="1536"/>
    <cellStyle name="Normal 15 3 9" xfId="163"/>
    <cellStyle name="Normal 15 3 9 2" xfId="609"/>
    <cellStyle name="Normal 15 3 9 3" xfId="1115"/>
    <cellStyle name="Normal 15 3 9_ADISimpower" xfId="1537"/>
    <cellStyle name="Normal 15 3_ADISimpower" xfId="1538"/>
    <cellStyle name="Normal 15 4" xfId="1250"/>
    <cellStyle name="Normal 15 4 2" xfId="1251"/>
    <cellStyle name="Normal 15 4_ADISimpower" xfId="1539"/>
    <cellStyle name="Normal 15 5" xfId="1252"/>
    <cellStyle name="Normal 15_ADISimpower" xfId="1540"/>
    <cellStyle name="Normal 16" xfId="164"/>
    <cellStyle name="Normal 16 2" xfId="165"/>
    <cellStyle name="Normal 16 2 10" xfId="166"/>
    <cellStyle name="Normal 16 2 10 2" xfId="611"/>
    <cellStyle name="Normal 16 2 10 3" xfId="1149"/>
    <cellStyle name="Normal 16 2 10_ADISimpower" xfId="1541"/>
    <cellStyle name="Normal 16 2 11" xfId="167"/>
    <cellStyle name="Normal 16 2 11 2" xfId="612"/>
    <cellStyle name="Normal 16 2 11_ADISimpower" xfId="1542"/>
    <cellStyle name="Normal 16 2 12" xfId="610"/>
    <cellStyle name="Normal 16 2 13" xfId="860"/>
    <cellStyle name="Normal 16 2 2" xfId="168"/>
    <cellStyle name="Normal 16 2 2 2" xfId="613"/>
    <cellStyle name="Normal 16 2 2 3" xfId="896"/>
    <cellStyle name="Normal 16 2 2_ADISimpower" xfId="1543"/>
    <cellStyle name="Normal 16 2 3" xfId="169"/>
    <cellStyle name="Normal 16 2 3 2" xfId="614"/>
    <cellStyle name="Normal 16 2 3 3" xfId="886"/>
    <cellStyle name="Normal 16 2 3_ADISimpower" xfId="1544"/>
    <cellStyle name="Normal 16 2 4" xfId="170"/>
    <cellStyle name="Normal 16 2 4 2" xfId="615"/>
    <cellStyle name="Normal 16 2 4 3" xfId="975"/>
    <cellStyle name="Normal 16 2 4_ADISimpower" xfId="1545"/>
    <cellStyle name="Normal 16 2 5" xfId="171"/>
    <cellStyle name="Normal 16 2 5 2" xfId="616"/>
    <cellStyle name="Normal 16 2 5 3" xfId="995"/>
    <cellStyle name="Normal 16 2 5_ADISimpower" xfId="1546"/>
    <cellStyle name="Normal 16 2 6" xfId="172"/>
    <cellStyle name="Normal 16 2 6 2" xfId="617"/>
    <cellStyle name="Normal 16 2 6 3" xfId="970"/>
    <cellStyle name="Normal 16 2 6_ADISimpower" xfId="1547"/>
    <cellStyle name="Normal 16 2 7" xfId="173"/>
    <cellStyle name="Normal 16 2 7 2" xfId="618"/>
    <cellStyle name="Normal 16 2 7 3" xfId="1052"/>
    <cellStyle name="Normal 16 2 7_ADISimpower" xfId="1548"/>
    <cellStyle name="Normal 16 2 8" xfId="174"/>
    <cellStyle name="Normal 16 2 8 2" xfId="619"/>
    <cellStyle name="Normal 16 2 8 3" xfId="1083"/>
    <cellStyle name="Normal 16 2 8_ADISimpower" xfId="1549"/>
    <cellStyle name="Normal 16 2 9" xfId="175"/>
    <cellStyle name="Normal 16 2 9 2" xfId="620"/>
    <cellStyle name="Normal 16 2 9 3" xfId="1116"/>
    <cellStyle name="Normal 16 2 9_ADISimpower" xfId="1550"/>
    <cellStyle name="Normal 16 2_ADISimpower" xfId="1551"/>
    <cellStyle name="Normal 16 3" xfId="176"/>
    <cellStyle name="Normal 16 3 10" xfId="177"/>
    <cellStyle name="Normal 16 3 10 2" xfId="622"/>
    <cellStyle name="Normal 16 3 10 3" xfId="1150"/>
    <cellStyle name="Normal 16 3 10_ADISimpower" xfId="1552"/>
    <cellStyle name="Normal 16 3 11" xfId="178"/>
    <cellStyle name="Normal 16 3 11 2" xfId="623"/>
    <cellStyle name="Normal 16 3 11_ADISimpower" xfId="1553"/>
    <cellStyle name="Normal 16 3 12" xfId="621"/>
    <cellStyle name="Normal 16 3 13" xfId="861"/>
    <cellStyle name="Normal 16 3 2" xfId="179"/>
    <cellStyle name="Normal 16 3 2 2" xfId="624"/>
    <cellStyle name="Normal 16 3 2 3" xfId="912"/>
    <cellStyle name="Normal 16 3 2_ADISimpower" xfId="1554"/>
    <cellStyle name="Normal 16 3 3" xfId="180"/>
    <cellStyle name="Normal 16 3 3 2" xfId="625"/>
    <cellStyle name="Normal 16 3 3 3" xfId="934"/>
    <cellStyle name="Normal 16 3 3_ADISimpower" xfId="1555"/>
    <cellStyle name="Normal 16 3 4" xfId="181"/>
    <cellStyle name="Normal 16 3 4 2" xfId="626"/>
    <cellStyle name="Normal 16 3 4 3" xfId="977"/>
    <cellStyle name="Normal 16 3 4_ADISimpower" xfId="1556"/>
    <cellStyle name="Normal 16 3 5" xfId="182"/>
    <cellStyle name="Normal 16 3 5 2" xfId="627"/>
    <cellStyle name="Normal 16 3 5 3" xfId="993"/>
    <cellStyle name="Normal 16 3 5_ADISimpower" xfId="1557"/>
    <cellStyle name="Normal 16 3 6" xfId="183"/>
    <cellStyle name="Normal 16 3 6 2" xfId="628"/>
    <cellStyle name="Normal 16 3 6 3" xfId="972"/>
    <cellStyle name="Normal 16 3 6_ADISimpower" xfId="1558"/>
    <cellStyle name="Normal 16 3 7" xfId="184"/>
    <cellStyle name="Normal 16 3 7 2" xfId="629"/>
    <cellStyle name="Normal 16 3 7 3" xfId="1053"/>
    <cellStyle name="Normal 16 3 7_ADISimpower" xfId="1559"/>
    <cellStyle name="Normal 16 3 8" xfId="185"/>
    <cellStyle name="Normal 16 3 8 2" xfId="630"/>
    <cellStyle name="Normal 16 3 8 3" xfId="1102"/>
    <cellStyle name="Normal 16 3 8_ADISimpower" xfId="1560"/>
    <cellStyle name="Normal 16 3 9" xfId="186"/>
    <cellStyle name="Normal 16 3 9 2" xfId="631"/>
    <cellStyle name="Normal 16 3 9 3" xfId="1117"/>
    <cellStyle name="Normal 16 3 9_ADISimpower" xfId="1561"/>
    <cellStyle name="Normal 16 3_ADISimpower" xfId="1562"/>
    <cellStyle name="Normal 16 4" xfId="1253"/>
    <cellStyle name="Normal 16 4 2" xfId="1254"/>
    <cellStyle name="Normal 16 4_ADISimpower" xfId="1563"/>
    <cellStyle name="Normal 16 5" xfId="1255"/>
    <cellStyle name="Normal 16_ADISimpower" xfId="1564"/>
    <cellStyle name="Normal 17" xfId="187"/>
    <cellStyle name="Normal 17 2" xfId="188"/>
    <cellStyle name="Normal 17 2 10" xfId="189"/>
    <cellStyle name="Normal 17 2 10 2" xfId="633"/>
    <cellStyle name="Normal 17 2 10 3" xfId="1151"/>
    <cellStyle name="Normal 17 2 10_ADISimpower" xfId="1565"/>
    <cellStyle name="Normal 17 2 11" xfId="190"/>
    <cellStyle name="Normal 17 2 11 2" xfId="634"/>
    <cellStyle name="Normal 17 2 11_ADISimpower" xfId="1566"/>
    <cellStyle name="Normal 17 2 12" xfId="632"/>
    <cellStyle name="Normal 17 2 13" xfId="862"/>
    <cellStyle name="Normal 17 2 2" xfId="191"/>
    <cellStyle name="Normal 17 2 2 2" xfId="635"/>
    <cellStyle name="Normal 17 2 2 3" xfId="897"/>
    <cellStyle name="Normal 17 2 2_ADISimpower" xfId="1567"/>
    <cellStyle name="Normal 17 2 3" xfId="192"/>
    <cellStyle name="Normal 17 2 3 2" xfId="636"/>
    <cellStyle name="Normal 17 2 3 3" xfId="885"/>
    <cellStyle name="Normal 17 2 3_ADISimpower" xfId="1568"/>
    <cellStyle name="Normal 17 2 4" xfId="193"/>
    <cellStyle name="Normal 17 2 4 2" xfId="637"/>
    <cellStyle name="Normal 17 2 4 3" xfId="980"/>
    <cellStyle name="Normal 17 2 4_ADISimpower" xfId="1569"/>
    <cellStyle name="Normal 17 2 5" xfId="194"/>
    <cellStyle name="Normal 17 2 5 2" xfId="638"/>
    <cellStyle name="Normal 17 2 5 3" xfId="991"/>
    <cellStyle name="Normal 17 2 5_ADISimpower" xfId="1570"/>
    <cellStyle name="Normal 17 2 6" xfId="195"/>
    <cellStyle name="Normal 17 2 6 2" xfId="639"/>
    <cellStyle name="Normal 17 2 6 3" xfId="974"/>
    <cellStyle name="Normal 17 2 6_ADISimpower" xfId="1571"/>
    <cellStyle name="Normal 17 2 7" xfId="196"/>
    <cellStyle name="Normal 17 2 7 2" xfId="640"/>
    <cellStyle name="Normal 17 2 7 3" xfId="1054"/>
    <cellStyle name="Normal 17 2 7_ADISimpower" xfId="1572"/>
    <cellStyle name="Normal 17 2 8" xfId="197"/>
    <cellStyle name="Normal 17 2 8 2" xfId="641"/>
    <cellStyle name="Normal 17 2 8 3" xfId="1095"/>
    <cellStyle name="Normal 17 2 8_ADISimpower" xfId="1573"/>
    <cellStyle name="Normal 17 2 9" xfId="198"/>
    <cellStyle name="Normal 17 2 9 2" xfId="642"/>
    <cellStyle name="Normal 17 2 9 3" xfId="1118"/>
    <cellStyle name="Normal 17 2 9_ADISimpower" xfId="1574"/>
    <cellStyle name="Normal 17 2_ADISimpower" xfId="1575"/>
    <cellStyle name="Normal 17 3" xfId="199"/>
    <cellStyle name="Normal 17 3 10" xfId="200"/>
    <cellStyle name="Normal 17 3 10 2" xfId="644"/>
    <cellStyle name="Normal 17 3 10 3" xfId="1152"/>
    <cellStyle name="Normal 17 3 10_ADISimpower" xfId="1576"/>
    <cellStyle name="Normal 17 3 11" xfId="201"/>
    <cellStyle name="Normal 17 3 11 2" xfId="645"/>
    <cellStyle name="Normal 17 3 11_ADISimpower" xfId="1577"/>
    <cellStyle name="Normal 17 3 12" xfId="643"/>
    <cellStyle name="Normal 17 3 13" xfId="863"/>
    <cellStyle name="Normal 17 3 2" xfId="202"/>
    <cellStyle name="Normal 17 3 2 2" xfId="646"/>
    <cellStyle name="Normal 17 3 2 3" xfId="913"/>
    <cellStyle name="Normal 17 3 2_ADISimpower" xfId="1578"/>
    <cellStyle name="Normal 17 3 3" xfId="203"/>
    <cellStyle name="Normal 17 3 3 2" xfId="647"/>
    <cellStyle name="Normal 17 3 3 3" xfId="935"/>
    <cellStyle name="Normal 17 3 3_ADISimpower" xfId="1579"/>
    <cellStyle name="Normal 17 3 4" xfId="204"/>
    <cellStyle name="Normal 17 3 4 2" xfId="648"/>
    <cellStyle name="Normal 17 3 4 3" xfId="981"/>
    <cellStyle name="Normal 17 3 4_ADISimpower" xfId="1580"/>
    <cellStyle name="Normal 17 3 5" xfId="205"/>
    <cellStyle name="Normal 17 3 5 2" xfId="649"/>
    <cellStyle name="Normal 17 3 5 3" xfId="988"/>
    <cellStyle name="Normal 17 3 5_ADISimpower" xfId="1581"/>
    <cellStyle name="Normal 17 3 6" xfId="206"/>
    <cellStyle name="Normal 17 3 6 2" xfId="650"/>
    <cellStyle name="Normal 17 3 6 3" xfId="979"/>
    <cellStyle name="Normal 17 3 6_ADISimpower" xfId="1582"/>
    <cellStyle name="Normal 17 3 7" xfId="207"/>
    <cellStyle name="Normal 17 3 7 2" xfId="651"/>
    <cellStyle name="Normal 17 3 7 3" xfId="1055"/>
    <cellStyle name="Normal 17 3 7_ADISimpower" xfId="1583"/>
    <cellStyle name="Normal 17 3 8" xfId="208"/>
    <cellStyle name="Normal 17 3 8 2" xfId="652"/>
    <cellStyle name="Normal 17 3 8 3" xfId="1085"/>
    <cellStyle name="Normal 17 3 8_ADISimpower" xfId="1584"/>
    <cellStyle name="Normal 17 3 9" xfId="209"/>
    <cellStyle name="Normal 17 3 9 2" xfId="653"/>
    <cellStyle name="Normal 17 3 9 3" xfId="1119"/>
    <cellStyle name="Normal 17 3 9_ADISimpower" xfId="1585"/>
    <cellStyle name="Normal 17 3_ADISimpower" xfId="1586"/>
    <cellStyle name="Normal 17 4" xfId="1256"/>
    <cellStyle name="Normal 17 4 2" xfId="1257"/>
    <cellStyle name="Normal 17 4_ADISimpower" xfId="1587"/>
    <cellStyle name="Normal 17 5" xfId="1258"/>
    <cellStyle name="Normal 17_ADISimpower" xfId="1588"/>
    <cellStyle name="Normal 18" xfId="210"/>
    <cellStyle name="Normal 18 2" xfId="211"/>
    <cellStyle name="Normal 18 2 10" xfId="212"/>
    <cellStyle name="Normal 18 2 10 2" xfId="655"/>
    <cellStyle name="Normal 18 2 10 3" xfId="1153"/>
    <cellStyle name="Normal 18 2 10_ADISimpower" xfId="1589"/>
    <cellStyle name="Normal 18 2 11" xfId="213"/>
    <cellStyle name="Normal 18 2 11 2" xfId="656"/>
    <cellStyle name="Normal 18 2 11_ADISimpower" xfId="1590"/>
    <cellStyle name="Normal 18 2 12" xfId="654"/>
    <cellStyle name="Normal 18 2 13" xfId="864"/>
    <cellStyle name="Normal 18 2 2" xfId="214"/>
    <cellStyle name="Normal 18 2 2 2" xfId="657"/>
    <cellStyle name="Normal 18 2 2 3" xfId="898"/>
    <cellStyle name="Normal 18 2 2_ADISimpower" xfId="1591"/>
    <cellStyle name="Normal 18 2 3" xfId="215"/>
    <cellStyle name="Normal 18 2 3 2" xfId="658"/>
    <cellStyle name="Normal 18 2 3 3" xfId="884"/>
    <cellStyle name="Normal 18 2 3_ADISimpower" xfId="1592"/>
    <cellStyle name="Normal 18 2 4" xfId="216"/>
    <cellStyle name="Normal 18 2 4 2" xfId="659"/>
    <cellStyle name="Normal 18 2 4 3" xfId="984"/>
    <cellStyle name="Normal 18 2 4_ADISimpower" xfId="1593"/>
    <cellStyle name="Normal 18 2 5" xfId="217"/>
    <cellStyle name="Normal 18 2 5 2" xfId="660"/>
    <cellStyle name="Normal 18 2 5 3" xfId="985"/>
    <cellStyle name="Normal 18 2 5_ADISimpower" xfId="1594"/>
    <cellStyle name="Normal 18 2 6" xfId="218"/>
    <cellStyle name="Normal 18 2 6 2" xfId="661"/>
    <cellStyle name="Normal 18 2 6 3" xfId="983"/>
    <cellStyle name="Normal 18 2 6_ADISimpower" xfId="1595"/>
    <cellStyle name="Normal 18 2 7" xfId="219"/>
    <cellStyle name="Normal 18 2 7 2" xfId="662"/>
    <cellStyle name="Normal 18 2 7 3" xfId="1056"/>
    <cellStyle name="Normal 18 2 7_ADISimpower" xfId="1596"/>
    <cellStyle name="Normal 18 2 8" xfId="220"/>
    <cellStyle name="Normal 18 2 8 2" xfId="663"/>
    <cellStyle name="Normal 18 2 8 3" xfId="1073"/>
    <cellStyle name="Normal 18 2 8_ADISimpower" xfId="1597"/>
    <cellStyle name="Normal 18 2 9" xfId="221"/>
    <cellStyle name="Normal 18 2 9 2" xfId="664"/>
    <cellStyle name="Normal 18 2 9 3" xfId="1120"/>
    <cellStyle name="Normal 18 2 9_ADISimpower" xfId="1598"/>
    <cellStyle name="Normal 18 2_ADISimpower" xfId="1599"/>
    <cellStyle name="Normal 18 3" xfId="222"/>
    <cellStyle name="Normal 18 3 10" xfId="223"/>
    <cellStyle name="Normal 18 3 10 2" xfId="666"/>
    <cellStyle name="Normal 18 3 10 3" xfId="1154"/>
    <cellStyle name="Normal 18 3 10_ADISimpower" xfId="1600"/>
    <cellStyle name="Normal 18 3 11" xfId="224"/>
    <cellStyle name="Normal 18 3 11 2" xfId="667"/>
    <cellStyle name="Normal 18 3 11_ADISimpower" xfId="1601"/>
    <cellStyle name="Normal 18 3 12" xfId="665"/>
    <cellStyle name="Normal 18 3 13" xfId="865"/>
    <cellStyle name="Normal 18 3 2" xfId="225"/>
    <cellStyle name="Normal 18 3 2 2" xfId="668"/>
    <cellStyle name="Normal 18 3 2 3" xfId="914"/>
    <cellStyle name="Normal 18 3 2_ADISimpower" xfId="1602"/>
    <cellStyle name="Normal 18 3 3" xfId="226"/>
    <cellStyle name="Normal 18 3 3 2" xfId="669"/>
    <cellStyle name="Normal 18 3 3 3" xfId="936"/>
    <cellStyle name="Normal 18 3 3_ADISimpower" xfId="1603"/>
    <cellStyle name="Normal 18 3 4" xfId="227"/>
    <cellStyle name="Normal 18 3 4 2" xfId="670"/>
    <cellStyle name="Normal 18 3 4 3" xfId="986"/>
    <cellStyle name="Normal 18 3 4_ADISimpower" xfId="1604"/>
    <cellStyle name="Normal 18 3 5" xfId="228"/>
    <cellStyle name="Normal 18 3 5 2" xfId="671"/>
    <cellStyle name="Normal 18 3 5 3" xfId="982"/>
    <cellStyle name="Normal 18 3 5_ADISimpower" xfId="1605"/>
    <cellStyle name="Normal 18 3 6" xfId="229"/>
    <cellStyle name="Normal 18 3 6 2" xfId="672"/>
    <cellStyle name="Normal 18 3 6 3" xfId="987"/>
    <cellStyle name="Normal 18 3 6_ADISimpower" xfId="1606"/>
    <cellStyle name="Normal 18 3 7" xfId="230"/>
    <cellStyle name="Normal 18 3 7 2" xfId="673"/>
    <cellStyle name="Normal 18 3 7 3" xfId="1057"/>
    <cellStyle name="Normal 18 3 7_ADISimpower" xfId="1607"/>
    <cellStyle name="Normal 18 3 8" xfId="231"/>
    <cellStyle name="Normal 18 3 8 2" xfId="674"/>
    <cellStyle name="Normal 18 3 8 3" xfId="1098"/>
    <cellStyle name="Normal 18 3 8_ADISimpower" xfId="1608"/>
    <cellStyle name="Normal 18 3 9" xfId="232"/>
    <cellStyle name="Normal 18 3 9 2" xfId="675"/>
    <cellStyle name="Normal 18 3 9 3" xfId="1121"/>
    <cellStyle name="Normal 18 3 9_ADISimpower" xfId="1609"/>
    <cellStyle name="Normal 18 3_ADISimpower" xfId="1610"/>
    <cellStyle name="Normal 18 4" xfId="1259"/>
    <cellStyle name="Normal 18 4 2" xfId="1260"/>
    <cellStyle name="Normal 18 4_ADISimpower" xfId="1611"/>
    <cellStyle name="Normal 18 5" xfId="1261"/>
    <cellStyle name="Normal 18_ADISimpower" xfId="1612"/>
    <cellStyle name="Normal 19" xfId="233"/>
    <cellStyle name="Normal 19 2" xfId="234"/>
    <cellStyle name="Normal 19 2 10" xfId="235"/>
    <cellStyle name="Normal 19 2 10 2" xfId="677"/>
    <cellStyle name="Normal 19 2 10 3" xfId="1155"/>
    <cellStyle name="Normal 19 2 10_ADISimpower" xfId="1613"/>
    <cellStyle name="Normal 19 2 11" xfId="236"/>
    <cellStyle name="Normal 19 2 11 2" xfId="678"/>
    <cellStyle name="Normal 19 2 11_ADISimpower" xfId="1614"/>
    <cellStyle name="Normal 19 2 12" xfId="676"/>
    <cellStyle name="Normal 19 2 13" xfId="866"/>
    <cellStyle name="Normal 19 2 2" xfId="237"/>
    <cellStyle name="Normal 19 2 2 2" xfId="679"/>
    <cellStyle name="Normal 19 2 2 3" xfId="899"/>
    <cellStyle name="Normal 19 2 2_ADISimpower" xfId="1615"/>
    <cellStyle name="Normal 19 2 3" xfId="238"/>
    <cellStyle name="Normal 19 2 3 2" xfId="680"/>
    <cellStyle name="Normal 19 2 3 3" xfId="883"/>
    <cellStyle name="Normal 19 2 3_ADISimpower" xfId="1616"/>
    <cellStyle name="Normal 19 2 4" xfId="239"/>
    <cellStyle name="Normal 19 2 4 2" xfId="681"/>
    <cellStyle name="Normal 19 2 4 3" xfId="989"/>
    <cellStyle name="Normal 19 2 4_ADISimpower" xfId="1617"/>
    <cellStyle name="Normal 19 2 5" xfId="240"/>
    <cellStyle name="Normal 19 2 5 2" xfId="682"/>
    <cellStyle name="Normal 19 2 5 3" xfId="978"/>
    <cellStyle name="Normal 19 2 5_ADISimpower" xfId="1618"/>
    <cellStyle name="Normal 19 2 6" xfId="241"/>
    <cellStyle name="Normal 19 2 6 2" xfId="683"/>
    <cellStyle name="Normal 19 2 6 3" xfId="992"/>
    <cellStyle name="Normal 19 2 6_ADISimpower" xfId="1619"/>
    <cellStyle name="Normal 19 2 7" xfId="242"/>
    <cellStyle name="Normal 19 2 7 2" xfId="684"/>
    <cellStyle name="Normal 19 2 7 3" xfId="1058"/>
    <cellStyle name="Normal 19 2 7_ADISimpower" xfId="1620"/>
    <cellStyle name="Normal 19 2 8" xfId="243"/>
    <cellStyle name="Normal 19 2 8 2" xfId="685"/>
    <cellStyle name="Normal 19 2 8 3" xfId="1094"/>
    <cellStyle name="Normal 19 2 8_ADISimpower" xfId="1621"/>
    <cellStyle name="Normal 19 2 9" xfId="244"/>
    <cellStyle name="Normal 19 2 9 2" xfId="686"/>
    <cellStyle name="Normal 19 2 9 3" xfId="1122"/>
    <cellStyle name="Normal 19 2 9_ADISimpower" xfId="1622"/>
    <cellStyle name="Normal 19 2_ADISimpower" xfId="1623"/>
    <cellStyle name="Normal 19 3" xfId="245"/>
    <cellStyle name="Normal 19 3 10" xfId="246"/>
    <cellStyle name="Normal 19 3 10 2" xfId="688"/>
    <cellStyle name="Normal 19 3 10 3" xfId="1156"/>
    <cellStyle name="Normal 19 3 10_ADISimpower" xfId="1624"/>
    <cellStyle name="Normal 19 3 11" xfId="247"/>
    <cellStyle name="Normal 19 3 11 2" xfId="689"/>
    <cellStyle name="Normal 19 3 11_ADISimpower" xfId="1625"/>
    <cellStyle name="Normal 19 3 12" xfId="687"/>
    <cellStyle name="Normal 19 3 13" xfId="867"/>
    <cellStyle name="Normal 19 3 2" xfId="248"/>
    <cellStyle name="Normal 19 3 2 2" xfId="690"/>
    <cellStyle name="Normal 19 3 2 3" xfId="915"/>
    <cellStyle name="Normal 19 3 2_ADISimpower" xfId="1626"/>
    <cellStyle name="Normal 19 3 3" xfId="249"/>
    <cellStyle name="Normal 19 3 3 2" xfId="691"/>
    <cellStyle name="Normal 19 3 3 3" xfId="937"/>
    <cellStyle name="Normal 19 3 3_ADISimpower" xfId="1627"/>
    <cellStyle name="Normal 19 3 4" xfId="250"/>
    <cellStyle name="Normal 19 3 4 2" xfId="692"/>
    <cellStyle name="Normal 19 3 4 3" xfId="990"/>
    <cellStyle name="Normal 19 3 4_ADISimpower" xfId="1628"/>
    <cellStyle name="Normal 19 3 5" xfId="251"/>
    <cellStyle name="Normal 19 3 5 2" xfId="693"/>
    <cellStyle name="Normal 19 3 5 3" xfId="976"/>
    <cellStyle name="Normal 19 3 5_ADISimpower" xfId="1629"/>
    <cellStyle name="Normal 19 3 6" xfId="252"/>
    <cellStyle name="Normal 19 3 6 2" xfId="694"/>
    <cellStyle name="Normal 19 3 6 3" xfId="994"/>
    <cellStyle name="Normal 19 3 6_ADISimpower" xfId="1630"/>
    <cellStyle name="Normal 19 3 7" xfId="253"/>
    <cellStyle name="Normal 19 3 7 2" xfId="695"/>
    <cellStyle name="Normal 19 3 7 3" xfId="1059"/>
    <cellStyle name="Normal 19 3 7_ADISimpower" xfId="1631"/>
    <cellStyle name="Normal 19 3 8" xfId="254"/>
    <cellStyle name="Normal 19 3 8 2" xfId="696"/>
    <cellStyle name="Normal 19 3 8 3" xfId="1088"/>
    <cellStyle name="Normal 19 3 8_ADISimpower" xfId="1632"/>
    <cellStyle name="Normal 19 3 9" xfId="255"/>
    <cellStyle name="Normal 19 3 9 2" xfId="697"/>
    <cellStyle name="Normal 19 3 9 3" xfId="1123"/>
    <cellStyle name="Normal 19 3 9_ADISimpower" xfId="1633"/>
    <cellStyle name="Normal 19 3_ADISimpower" xfId="1634"/>
    <cellStyle name="Normal 19 4" xfId="1262"/>
    <cellStyle name="Normal 19 4 2" xfId="1263"/>
    <cellStyle name="Normal 19 4_ADISimpower" xfId="1635"/>
    <cellStyle name="Normal 19 5" xfId="1264"/>
    <cellStyle name="Normal 19_ADISimpower" xfId="1636"/>
    <cellStyle name="Normal 2" xfId="256"/>
    <cellStyle name="Normal 2 10" xfId="846"/>
    <cellStyle name="Normal 2 11" xfId="1174"/>
    <cellStyle name="Normal 2 12" xfId="1176"/>
    <cellStyle name="Normal 2 13" xfId="1177"/>
    <cellStyle name="Normal 2 14" xfId="1178"/>
    <cellStyle name="Normal 2 15" xfId="1179"/>
    <cellStyle name="Normal 2 16" xfId="1180"/>
    <cellStyle name="Normal 2 17" xfId="1182"/>
    <cellStyle name="Normal 2 18" xfId="1183"/>
    <cellStyle name="Normal 2 2" xfId="257"/>
    <cellStyle name="Normal 2 2 2" xfId="1265"/>
    <cellStyle name="Normal 2 3" xfId="258"/>
    <cellStyle name="Normal 2 3 2" xfId="1266"/>
    <cellStyle name="Normal 2 4" xfId="259"/>
    <cellStyle name="Normal 2 4 2" xfId="1267"/>
    <cellStyle name="Normal 2 5" xfId="260"/>
    <cellStyle name="Normal 2 5 2" xfId="1268"/>
    <cellStyle name="Normal 2 6" xfId="261"/>
    <cellStyle name="Normal 2 6 2" xfId="1269"/>
    <cellStyle name="Normal 2 7" xfId="839"/>
    <cellStyle name="Normal 2 8" xfId="841"/>
    <cellStyle name="Normal 2 9" xfId="843"/>
    <cellStyle name="Normal 2_SimPower_Template" xfId="262"/>
    <cellStyle name="Normal 20" xfId="263"/>
    <cellStyle name="Normal 20 2" xfId="264"/>
    <cellStyle name="Normal 20 2 10" xfId="265"/>
    <cellStyle name="Normal 20 2 10 2" xfId="699"/>
    <cellStyle name="Normal 20 2 10 3" xfId="1157"/>
    <cellStyle name="Normal 20 2 10_ADISimpower" xfId="1637"/>
    <cellStyle name="Normal 20 2 11" xfId="266"/>
    <cellStyle name="Normal 20 2 11 2" xfId="700"/>
    <cellStyle name="Normal 20 2 11_ADISimpower" xfId="1638"/>
    <cellStyle name="Normal 20 2 12" xfId="698"/>
    <cellStyle name="Normal 20 2 13" xfId="868"/>
    <cellStyle name="Normal 20 2 2" xfId="267"/>
    <cellStyle name="Normal 20 2 2 2" xfId="701"/>
    <cellStyle name="Normal 20 2 2 3" xfId="900"/>
    <cellStyle name="Normal 20 2 2_ADISimpower" xfId="1639"/>
    <cellStyle name="Normal 20 2 3" xfId="268"/>
    <cellStyle name="Normal 20 2 3 2" xfId="702"/>
    <cellStyle name="Normal 20 2 3 3" xfId="922"/>
    <cellStyle name="Normal 20 2 3_ADISimpower" xfId="1640"/>
    <cellStyle name="Normal 20 2 4" xfId="269"/>
    <cellStyle name="Normal 20 2 4 2" xfId="703"/>
    <cellStyle name="Normal 20 2 4 3" xfId="996"/>
    <cellStyle name="Normal 20 2 4_ADISimpower" xfId="1641"/>
    <cellStyle name="Normal 20 2 5" xfId="270"/>
    <cellStyle name="Normal 20 2 5 2" xfId="704"/>
    <cellStyle name="Normal 20 2 5 3" xfId="967"/>
    <cellStyle name="Normal 20 2 5_ADISimpower" xfId="1642"/>
    <cellStyle name="Normal 20 2 6" xfId="271"/>
    <cellStyle name="Normal 20 2 6 2" xfId="705"/>
    <cellStyle name="Normal 20 2 6 3" xfId="1002"/>
    <cellStyle name="Normal 20 2 6_ADISimpower" xfId="1643"/>
    <cellStyle name="Normal 20 2 7" xfId="272"/>
    <cellStyle name="Normal 20 2 7 2" xfId="706"/>
    <cellStyle name="Normal 20 2 7 3" xfId="1060"/>
    <cellStyle name="Normal 20 2 7_ADISimpower" xfId="1644"/>
    <cellStyle name="Normal 20 2 8" xfId="273"/>
    <cellStyle name="Normal 20 2 8 2" xfId="707"/>
    <cellStyle name="Normal 20 2 8 3" xfId="1070"/>
    <cellStyle name="Normal 20 2 8_ADISimpower" xfId="1645"/>
    <cellStyle name="Normal 20 2 9" xfId="274"/>
    <cellStyle name="Normal 20 2 9 2" xfId="708"/>
    <cellStyle name="Normal 20 2 9 3" xfId="1124"/>
    <cellStyle name="Normal 20 2 9_ADISimpower" xfId="1646"/>
    <cellStyle name="Normal 20 2_ADISimpower" xfId="1647"/>
    <cellStyle name="Normal 20 3" xfId="275"/>
    <cellStyle name="Normal 20 3 10" xfId="276"/>
    <cellStyle name="Normal 20 3 10 2" xfId="710"/>
    <cellStyle name="Normal 20 3 10 3" xfId="1158"/>
    <cellStyle name="Normal 20 3 10_ADISimpower" xfId="1648"/>
    <cellStyle name="Normal 20 3 11" xfId="277"/>
    <cellStyle name="Normal 20 3 11 2" xfId="711"/>
    <cellStyle name="Normal 20 3 11_ADISimpower" xfId="1649"/>
    <cellStyle name="Normal 20 3 12" xfId="709"/>
    <cellStyle name="Normal 20 3 13" xfId="869"/>
    <cellStyle name="Normal 20 3 2" xfId="278"/>
    <cellStyle name="Normal 20 3 2 2" xfId="712"/>
    <cellStyle name="Normal 20 3 2 3" xfId="916"/>
    <cellStyle name="Normal 20 3 2_ADISimpower" xfId="1650"/>
    <cellStyle name="Normal 20 3 3" xfId="279"/>
    <cellStyle name="Normal 20 3 3 2" xfId="713"/>
    <cellStyle name="Normal 20 3 3 3" xfId="938"/>
    <cellStyle name="Normal 20 3 3_ADISimpower" xfId="1651"/>
    <cellStyle name="Normal 20 3 4" xfId="280"/>
    <cellStyle name="Normal 20 3 4 2" xfId="714"/>
    <cellStyle name="Normal 20 3 4 3" xfId="998"/>
    <cellStyle name="Normal 20 3 4_ADISimpower" xfId="1652"/>
    <cellStyle name="Normal 20 3 5" xfId="281"/>
    <cellStyle name="Normal 20 3 5 2" xfId="715"/>
    <cellStyle name="Normal 20 3 5 3" xfId="964"/>
    <cellStyle name="Normal 20 3 5_ADISimpower" xfId="1653"/>
    <cellStyle name="Normal 20 3 6" xfId="282"/>
    <cellStyle name="Normal 20 3 6 2" xfId="716"/>
    <cellStyle name="Normal 20 3 6 3" xfId="1004"/>
    <cellStyle name="Normal 20 3 6_ADISimpower" xfId="1654"/>
    <cellStyle name="Normal 20 3 7" xfId="283"/>
    <cellStyle name="Normal 20 3 7 2" xfId="717"/>
    <cellStyle name="Normal 20 3 7 3" xfId="1061"/>
    <cellStyle name="Normal 20 3 7_ADISimpower" xfId="1655"/>
    <cellStyle name="Normal 20 3 8" xfId="284"/>
    <cellStyle name="Normal 20 3 8 2" xfId="718"/>
    <cellStyle name="Normal 20 3 8 3" xfId="1069"/>
    <cellStyle name="Normal 20 3 8_ADISimpower" xfId="1656"/>
    <cellStyle name="Normal 20 3 9" xfId="285"/>
    <cellStyle name="Normal 20 3 9 2" xfId="719"/>
    <cellStyle name="Normal 20 3 9 3" xfId="1125"/>
    <cellStyle name="Normal 20 3 9_ADISimpower" xfId="1657"/>
    <cellStyle name="Normal 20 3_ADISimpower" xfId="1658"/>
    <cellStyle name="Normal 20 4" xfId="1270"/>
    <cellStyle name="Normal 20 4 2" xfId="1271"/>
    <cellStyle name="Normal 20 4_ADISimpower" xfId="1659"/>
    <cellStyle name="Normal 20 5" xfId="1272"/>
    <cellStyle name="Normal 20_ADISimpower" xfId="1660"/>
    <cellStyle name="Normal 21" xfId="286"/>
    <cellStyle name="Normal 22" xfId="287"/>
    <cellStyle name="Normal 23" xfId="288"/>
    <cellStyle name="Normal 23 2" xfId="289"/>
    <cellStyle name="Normal 23 3" xfId="290"/>
    <cellStyle name="Normal 24" xfId="291"/>
    <cellStyle name="Normal 25" xfId="292"/>
    <cellStyle name="Normal 26" xfId="293"/>
    <cellStyle name="Normal 26 2" xfId="294"/>
    <cellStyle name="Normal 26 3" xfId="295"/>
    <cellStyle name="Normal 27" xfId="296"/>
    <cellStyle name="Normal 27 2" xfId="297"/>
    <cellStyle name="Normal 27 3" xfId="298"/>
    <cellStyle name="Normal 28" xfId="299"/>
    <cellStyle name="Normal 28 2" xfId="300"/>
    <cellStyle name="Normal 28 3" xfId="301"/>
    <cellStyle name="Normal 28 4" xfId="302"/>
    <cellStyle name="Normal 29" xfId="303"/>
    <cellStyle name="Normal 3" xfId="304"/>
    <cellStyle name="Normal 3 2" xfId="1188"/>
    <cellStyle name="Normal 3 2 2" xfId="1273"/>
    <cellStyle name="Normal 3 2 2 2" xfId="1274"/>
    <cellStyle name="Normal 3 2 2_ADISimpower" xfId="1661"/>
    <cellStyle name="Normal 3 2 3" xfId="1275"/>
    <cellStyle name="Normal 3 2_ADISimpower" xfId="1662"/>
    <cellStyle name="Normal 3 3" xfId="1213"/>
    <cellStyle name="Normal 3 3 2" xfId="1277"/>
    <cellStyle name="Normal 3 3 3" xfId="1276"/>
    <cellStyle name="Normal 3 3 4" xfId="1663"/>
    <cellStyle name="Normal 3 4" xfId="1278"/>
    <cellStyle name="Normal 30" xfId="305"/>
    <cellStyle name="Normal 31" xfId="306"/>
    <cellStyle name="Normal 32" xfId="307"/>
    <cellStyle name="Normal 32 2" xfId="1279"/>
    <cellStyle name="Normal 32 2 2" xfId="1280"/>
    <cellStyle name="Normal 32 2_ADISimpower" xfId="1664"/>
    <cellStyle name="Normal 32 3" xfId="1281"/>
    <cellStyle name="Normal 32 4" xfId="1282"/>
    <cellStyle name="Normal 33" xfId="838"/>
    <cellStyle name="Normal 34" xfId="308"/>
    <cellStyle name="Normal 35" xfId="471"/>
    <cellStyle name="Normal 36" xfId="309"/>
    <cellStyle name="Normal 37" xfId="310"/>
    <cellStyle name="Normal 38" xfId="472"/>
    <cellStyle name="Normal 38 2" xfId="1170"/>
    <cellStyle name="Normal 38 3" xfId="1171"/>
    <cellStyle name="Normal 38 4" xfId="1173"/>
    <cellStyle name="Normal 38 5" xfId="1172"/>
    <cellStyle name="Normal 38 6" xfId="1175"/>
    <cellStyle name="Normal 39" xfId="474"/>
    <cellStyle name="Normal 4" xfId="311"/>
    <cellStyle name="Normal 40" xfId="834"/>
    <cellStyle name="Normal 40 2" xfId="1198"/>
    <cellStyle name="Normal 40 3" xfId="1199"/>
    <cellStyle name="Normal 40 4" xfId="1383"/>
    <cellStyle name="Normal 41" xfId="835"/>
    <cellStyle name="Normal 41 2" xfId="1200"/>
    <cellStyle name="Normal 42" xfId="831"/>
    <cellStyle name="Normal 43" xfId="836"/>
    <cellStyle name="Normal 43 2" xfId="1201"/>
    <cellStyle name="Normal 44" xfId="832"/>
    <cellStyle name="Normal 45" xfId="837"/>
    <cellStyle name="Normal 45 2" xfId="1202"/>
    <cellStyle name="Normal 46" xfId="833"/>
    <cellStyle name="Normal 47" xfId="842"/>
    <cellStyle name="Normal 47 2" xfId="1203"/>
    <cellStyle name="Normal 48" xfId="844"/>
    <cellStyle name="Normal 49" xfId="845"/>
    <cellStyle name="Normal 5" xfId="312"/>
    <cellStyle name="Normal 5 10" xfId="313"/>
    <cellStyle name="Normal 5 10 2" xfId="1283"/>
    <cellStyle name="Normal 5 10 2 2" xfId="1284"/>
    <cellStyle name="Normal 5 10 2_ADISimpower" xfId="1665"/>
    <cellStyle name="Normal 5 10 3" xfId="1285"/>
    <cellStyle name="Normal 5 10_ADISimpower" xfId="1666"/>
    <cellStyle name="Normal 5 11" xfId="314"/>
    <cellStyle name="Normal 5 11 2" xfId="1286"/>
    <cellStyle name="Normal 5 11 2 2" xfId="1287"/>
    <cellStyle name="Normal 5 11 2_ADISimpower" xfId="1667"/>
    <cellStyle name="Normal 5 11 3" xfId="1288"/>
    <cellStyle name="Normal 5 11_ADISimpower" xfId="1668"/>
    <cellStyle name="Normal 5 12" xfId="315"/>
    <cellStyle name="Normal 5 12 2" xfId="1289"/>
    <cellStyle name="Normal 5 12 2 2" xfId="1290"/>
    <cellStyle name="Normal 5 12 2_ADISimpower" xfId="1669"/>
    <cellStyle name="Normal 5 12 3" xfId="1291"/>
    <cellStyle name="Normal 5 12_ADISimpower" xfId="1670"/>
    <cellStyle name="Normal 5 13" xfId="316"/>
    <cellStyle name="Normal 5 13 2" xfId="1292"/>
    <cellStyle name="Normal 5 13 2 2" xfId="1293"/>
    <cellStyle name="Normal 5 13 2_ADISimpower" xfId="1671"/>
    <cellStyle name="Normal 5 13 3" xfId="1294"/>
    <cellStyle name="Normal 5 13_ADISimpower" xfId="1672"/>
    <cellStyle name="Normal 5 14" xfId="317"/>
    <cellStyle name="Normal 5 14 2" xfId="1295"/>
    <cellStyle name="Normal 5 14 2 2" xfId="1296"/>
    <cellStyle name="Normal 5 14 2_ADISimpower" xfId="1673"/>
    <cellStyle name="Normal 5 14 3" xfId="1297"/>
    <cellStyle name="Normal 5 14_ADISimpower" xfId="1674"/>
    <cellStyle name="Normal 5 15" xfId="318"/>
    <cellStyle name="Normal 5 15 2" xfId="1298"/>
    <cellStyle name="Normal 5 15 2 2" xfId="1299"/>
    <cellStyle name="Normal 5 15 2_ADISimpower" xfId="1675"/>
    <cellStyle name="Normal 5 15 3" xfId="1300"/>
    <cellStyle name="Normal 5 15_ADISimpower" xfId="1676"/>
    <cellStyle name="Normal 5 16" xfId="319"/>
    <cellStyle name="Normal 5 16 2" xfId="1301"/>
    <cellStyle name="Normal 5 16 2 2" xfId="1302"/>
    <cellStyle name="Normal 5 16 2_ADISimpower" xfId="1677"/>
    <cellStyle name="Normal 5 16 3" xfId="1303"/>
    <cellStyle name="Normal 5 16_ADISimpower" xfId="1678"/>
    <cellStyle name="Normal 5 17" xfId="320"/>
    <cellStyle name="Normal 5 17 2" xfId="1304"/>
    <cellStyle name="Normal 5 17 2 2" xfId="1305"/>
    <cellStyle name="Normal 5 17 2_ADISimpower" xfId="1679"/>
    <cellStyle name="Normal 5 17 3" xfId="1306"/>
    <cellStyle name="Normal 5 17_ADISimpower" xfId="1680"/>
    <cellStyle name="Normal 5 18" xfId="1307"/>
    <cellStyle name="Normal 5 18 2" xfId="1308"/>
    <cellStyle name="Normal 5 18_ADISimpower" xfId="1681"/>
    <cellStyle name="Normal 5 19" xfId="1309"/>
    <cellStyle name="Normal 5 2" xfId="321"/>
    <cellStyle name="Normal 5 2 2" xfId="1310"/>
    <cellStyle name="Normal 5 2 2 2" xfId="1311"/>
    <cellStyle name="Normal 5 2 2_ADISimpower" xfId="1682"/>
    <cellStyle name="Normal 5 2 3" xfId="1312"/>
    <cellStyle name="Normal 5 2_ADISimpower" xfId="1683"/>
    <cellStyle name="Normal 5 3" xfId="322"/>
    <cellStyle name="Normal 5 3 2" xfId="1313"/>
    <cellStyle name="Normal 5 3 2 2" xfId="1314"/>
    <cellStyle name="Normal 5 3 2_ADISimpower" xfId="1684"/>
    <cellStyle name="Normal 5 3 3" xfId="1315"/>
    <cellStyle name="Normal 5 3_ADISimpower" xfId="1685"/>
    <cellStyle name="Normal 5 4" xfId="323"/>
    <cellStyle name="Normal 5 4 2" xfId="1316"/>
    <cellStyle name="Normal 5 4 2 2" xfId="1317"/>
    <cellStyle name="Normal 5 4 2_ADISimpower" xfId="1686"/>
    <cellStyle name="Normal 5 4 3" xfId="1318"/>
    <cellStyle name="Normal 5 4_ADISimpower" xfId="1687"/>
    <cellStyle name="Normal 5 5" xfId="324"/>
    <cellStyle name="Normal 5 5 2" xfId="1319"/>
    <cellStyle name="Normal 5 5 2 2" xfId="1320"/>
    <cellStyle name="Normal 5 5 2_ADISimpower" xfId="1688"/>
    <cellStyle name="Normal 5 5 3" xfId="1321"/>
    <cellStyle name="Normal 5 5_ADISimpower" xfId="1689"/>
    <cellStyle name="Normal 5 6" xfId="325"/>
    <cellStyle name="Normal 5 6 2" xfId="1322"/>
    <cellStyle name="Normal 5 6 2 2" xfId="1323"/>
    <cellStyle name="Normal 5 6 2_ADISimpower" xfId="1690"/>
    <cellStyle name="Normal 5 6 3" xfId="1324"/>
    <cellStyle name="Normal 5 6_ADISimpower" xfId="1691"/>
    <cellStyle name="Normal 5 7" xfId="326"/>
    <cellStyle name="Normal 5 7 10" xfId="327"/>
    <cellStyle name="Normal 5 7 10 2" xfId="721"/>
    <cellStyle name="Normal 5 7 10 3" xfId="1159"/>
    <cellStyle name="Normal 5 7 10_ADISimpower" xfId="1692"/>
    <cellStyle name="Normal 5 7 11" xfId="328"/>
    <cellStyle name="Normal 5 7 11 2" xfId="722"/>
    <cellStyle name="Normal 5 7 11_ADISimpower" xfId="1693"/>
    <cellStyle name="Normal 5 7 12" xfId="720"/>
    <cellStyle name="Normal 5 7 13" xfId="870"/>
    <cellStyle name="Normal 5 7 2" xfId="329"/>
    <cellStyle name="Normal 5 7 2 2" xfId="723"/>
    <cellStyle name="Normal 5 7 2 3" xfId="901"/>
    <cellStyle name="Normal 5 7 2_ADISimpower" xfId="1694"/>
    <cellStyle name="Normal 5 7 3" xfId="330"/>
    <cellStyle name="Normal 5 7 3 2" xfId="724"/>
    <cellStyle name="Normal 5 7 3 3" xfId="923"/>
    <cellStyle name="Normal 5 7 3_ADISimpower" xfId="1695"/>
    <cellStyle name="Normal 5 7 4" xfId="331"/>
    <cellStyle name="Normal 5 7 4 2" xfId="725"/>
    <cellStyle name="Normal 5 7 4 3" xfId="1006"/>
    <cellStyle name="Normal 5 7 4_ADISimpower" xfId="1696"/>
    <cellStyle name="Normal 5 7 5" xfId="332"/>
    <cellStyle name="Normal 5 7 5 2" xfId="726"/>
    <cellStyle name="Normal 5 7 5 3" xfId="944"/>
    <cellStyle name="Normal 5 7 5_ADISimpower" xfId="1697"/>
    <cellStyle name="Normal 5 7 6" xfId="333"/>
    <cellStyle name="Normal 5 7 6 2" xfId="727"/>
    <cellStyle name="Normal 5 7 6 3" xfId="1025"/>
    <cellStyle name="Normal 5 7 6_ADISimpower" xfId="1698"/>
    <cellStyle name="Normal 5 7 7" xfId="334"/>
    <cellStyle name="Normal 5 7 7 2" xfId="728"/>
    <cellStyle name="Normal 5 7 7 3" xfId="1067"/>
    <cellStyle name="Normal 5 7 7_ADISimpower" xfId="1699"/>
    <cellStyle name="Normal 5 7 8" xfId="335"/>
    <cellStyle name="Normal 5 7 8 2" xfId="729"/>
    <cellStyle name="Normal 5 7 8 3" xfId="1066"/>
    <cellStyle name="Normal 5 7 8_ADISimpower" xfId="1700"/>
    <cellStyle name="Normal 5 7 9" xfId="336"/>
    <cellStyle name="Normal 5 7 9 2" xfId="730"/>
    <cellStyle name="Normal 5 7 9 3" xfId="1126"/>
    <cellStyle name="Normal 5 7 9_ADISimpower" xfId="1701"/>
    <cellStyle name="Normal 5 7_ADISimpower" xfId="1702"/>
    <cellStyle name="Normal 5 8" xfId="337"/>
    <cellStyle name="Normal 5 8 10" xfId="338"/>
    <cellStyle name="Normal 5 8 10 2" xfId="732"/>
    <cellStyle name="Normal 5 8 10 3" xfId="1160"/>
    <cellStyle name="Normal 5 8 10_ADISimpower" xfId="1703"/>
    <cellStyle name="Normal 5 8 11" xfId="339"/>
    <cellStyle name="Normal 5 8 11 2" xfId="733"/>
    <cellStyle name="Normal 5 8 11_ADISimpower" xfId="1704"/>
    <cellStyle name="Normal 5 8 12" xfId="731"/>
    <cellStyle name="Normal 5 8 13" xfId="871"/>
    <cellStyle name="Normal 5 8 2" xfId="340"/>
    <cellStyle name="Normal 5 8 2 2" xfId="734"/>
    <cellStyle name="Normal 5 8 2 3" xfId="917"/>
    <cellStyle name="Normal 5 8 2_ADISimpower" xfId="1705"/>
    <cellStyle name="Normal 5 8 3" xfId="341"/>
    <cellStyle name="Normal 5 8 3 2" xfId="735"/>
    <cellStyle name="Normal 5 8 3 3" xfId="939"/>
    <cellStyle name="Normal 5 8 3_ADISimpower" xfId="1706"/>
    <cellStyle name="Normal 5 8 4" xfId="342"/>
    <cellStyle name="Normal 5 8 4 2" xfId="736"/>
    <cellStyle name="Normal 5 8 4 3" xfId="1007"/>
    <cellStyle name="Normal 5 8 4_ADISimpower" xfId="1707"/>
    <cellStyle name="Normal 5 8 5" xfId="343"/>
    <cellStyle name="Normal 5 8 5 2" xfId="737"/>
    <cellStyle name="Normal 5 8 5 3" xfId="951"/>
    <cellStyle name="Normal 5 8 5_ADISimpower" xfId="1708"/>
    <cellStyle name="Normal 5 8 6" xfId="344"/>
    <cellStyle name="Normal 5 8 6 2" xfId="738"/>
    <cellStyle name="Normal 5 8 6 3" xfId="1020"/>
    <cellStyle name="Normal 5 8 6_ADISimpower" xfId="1709"/>
    <cellStyle name="Normal 5 8 7" xfId="345"/>
    <cellStyle name="Normal 5 8 7 2" xfId="739"/>
    <cellStyle name="Normal 5 8 7 3" xfId="1068"/>
    <cellStyle name="Normal 5 8 7_ADISimpower" xfId="1710"/>
    <cellStyle name="Normal 5 8 8" xfId="346"/>
    <cellStyle name="Normal 5 8 8 2" xfId="740"/>
    <cellStyle name="Normal 5 8 8 3" xfId="1065"/>
    <cellStyle name="Normal 5 8 8_ADISimpower" xfId="1711"/>
    <cellStyle name="Normal 5 8 9" xfId="347"/>
    <cellStyle name="Normal 5 8 9 2" xfId="741"/>
    <cellStyle name="Normal 5 8 9 3" xfId="1127"/>
    <cellStyle name="Normal 5 8 9_ADISimpower" xfId="1712"/>
    <cellStyle name="Normal 5 8_ADISimpower" xfId="1713"/>
    <cellStyle name="Normal 5 9" xfId="348"/>
    <cellStyle name="Normal 5 9 2" xfId="1325"/>
    <cellStyle name="Normal 5 9 2 2" xfId="1326"/>
    <cellStyle name="Normal 5 9 2_ADISimpower" xfId="1714"/>
    <cellStyle name="Normal 5 9 3" xfId="1327"/>
    <cellStyle name="Normal 5 9_ADISimpower" xfId="1715"/>
    <cellStyle name="Normal 50" xfId="1204"/>
    <cellStyle name="Normal 50 2" xfId="1716"/>
    <cellStyle name="Normal 50 3" xfId="1717"/>
    <cellStyle name="Normal 51" xfId="1205"/>
    <cellStyle name="Normal 52" xfId="1206"/>
    <cellStyle name="Normal 52 2" xfId="1328"/>
    <cellStyle name="Normal 52 3" xfId="1329"/>
    <cellStyle name="Normal 53" xfId="1207"/>
    <cellStyle name="Normal 54" xfId="1208"/>
    <cellStyle name="Normal 55" xfId="1209"/>
    <cellStyle name="Normal 56" xfId="1210"/>
    <cellStyle name="Normal 56 2" xfId="1330"/>
    <cellStyle name="Normal 57" xfId="1211"/>
    <cellStyle name="Normal 57 2" xfId="1218"/>
    <cellStyle name="Normal 57 3" xfId="1718"/>
    <cellStyle name="Normal 57 4" xfId="1719"/>
    <cellStyle name="Normal 57_ADISimpower" xfId="1720"/>
    <cellStyle name="Normal 58" xfId="1386"/>
    <cellStyle name="Normal 59" xfId="1387"/>
    <cellStyle name="Normal 6" xfId="349"/>
    <cellStyle name="Normal 6 10" xfId="350"/>
    <cellStyle name="Normal 6 10 2" xfId="1331"/>
    <cellStyle name="Normal 6 10_ADISimpower" xfId="1721"/>
    <cellStyle name="Normal 6 11" xfId="351"/>
    <cellStyle name="Normal 6 11 2" xfId="1332"/>
    <cellStyle name="Normal 6 11_ADISimpower" xfId="1722"/>
    <cellStyle name="Normal 6 12" xfId="352"/>
    <cellStyle name="Normal 6 12 2" xfId="1333"/>
    <cellStyle name="Normal 6 12 2 2" xfId="1334"/>
    <cellStyle name="Normal 6 12 2_ADISimpower" xfId="1723"/>
    <cellStyle name="Normal 6 12 3" xfId="1335"/>
    <cellStyle name="Normal 6 12_ADISimpower" xfId="1724"/>
    <cellStyle name="Normal 6 13" xfId="353"/>
    <cellStyle name="Normal 6 13 2" xfId="1336"/>
    <cellStyle name="Normal 6 13 2 2" xfId="1337"/>
    <cellStyle name="Normal 6 13 2_ADISimpower" xfId="1725"/>
    <cellStyle name="Normal 6 13 3" xfId="1338"/>
    <cellStyle name="Normal 6 13_ADISimpower" xfId="1726"/>
    <cellStyle name="Normal 6 14" xfId="354"/>
    <cellStyle name="Normal 6 14 2" xfId="1339"/>
    <cellStyle name="Normal 6 14 2 2" xfId="1340"/>
    <cellStyle name="Normal 6 14 2_ADISimpower" xfId="1727"/>
    <cellStyle name="Normal 6 14 3" xfId="1341"/>
    <cellStyle name="Normal 6 14_ADISimpower" xfId="1728"/>
    <cellStyle name="Normal 6 15" xfId="355"/>
    <cellStyle name="Normal 6 15 2" xfId="1342"/>
    <cellStyle name="Normal 6 15 2 2" xfId="1343"/>
    <cellStyle name="Normal 6 15 2_ADISimpower" xfId="1729"/>
    <cellStyle name="Normal 6 15 3" xfId="1344"/>
    <cellStyle name="Normal 6 15_ADISimpower" xfId="1730"/>
    <cellStyle name="Normal 6 16" xfId="356"/>
    <cellStyle name="Normal 6 16 2" xfId="1345"/>
    <cellStyle name="Normal 6 16 2 2" xfId="1346"/>
    <cellStyle name="Normal 6 16 2_ADISimpower" xfId="1731"/>
    <cellStyle name="Normal 6 16 3" xfId="1347"/>
    <cellStyle name="Normal 6 16_ADISimpower" xfId="1732"/>
    <cellStyle name="Normal 6 17" xfId="357"/>
    <cellStyle name="Normal 6 17 2" xfId="1348"/>
    <cellStyle name="Normal 6 17 2 2" xfId="1349"/>
    <cellStyle name="Normal 6 17 2_ADISimpower" xfId="1733"/>
    <cellStyle name="Normal 6 17 3" xfId="1350"/>
    <cellStyle name="Normal 6 17_ADISimpower" xfId="1734"/>
    <cellStyle name="Normal 6 18" xfId="1351"/>
    <cellStyle name="Normal 6 18 2" xfId="1352"/>
    <cellStyle name="Normal 6 18_ADISimpower" xfId="1735"/>
    <cellStyle name="Normal 6 19" xfId="1353"/>
    <cellStyle name="Normal 6 2" xfId="358"/>
    <cellStyle name="Normal 6 2 2" xfId="1354"/>
    <cellStyle name="Normal 6 2_ADISimpower" xfId="1736"/>
    <cellStyle name="Normal 6 3" xfId="359"/>
    <cellStyle name="Normal 6 3 2" xfId="1355"/>
    <cellStyle name="Normal 6 3_ADISimpower" xfId="1737"/>
    <cellStyle name="Normal 6 4" xfId="360"/>
    <cellStyle name="Normal 6 4 2" xfId="1356"/>
    <cellStyle name="Normal 6 4_ADISimpower" xfId="1738"/>
    <cellStyle name="Normal 6 5" xfId="361"/>
    <cellStyle name="Normal 6 5 2" xfId="1357"/>
    <cellStyle name="Normal 6 5_ADISimpower" xfId="1739"/>
    <cellStyle name="Normal 6 6" xfId="362"/>
    <cellStyle name="Normal 6 6 2" xfId="1358"/>
    <cellStyle name="Normal 6 6_ADISimpower" xfId="1740"/>
    <cellStyle name="Normal 6 7" xfId="363"/>
    <cellStyle name="Normal 6 7 10" xfId="364"/>
    <cellStyle name="Normal 6 7 10 2" xfId="743"/>
    <cellStyle name="Normal 6 7 10 3" xfId="1161"/>
    <cellStyle name="Normal 6 7 10_ADISimpower" xfId="1741"/>
    <cellStyle name="Normal 6 7 11" xfId="365"/>
    <cellStyle name="Normal 6 7 11 2" xfId="744"/>
    <cellStyle name="Normal 6 7 11_ADISimpower" xfId="1742"/>
    <cellStyle name="Normal 6 7 12" xfId="742"/>
    <cellStyle name="Normal 6 7 13" xfId="872"/>
    <cellStyle name="Normal 6 7 14" xfId="1359"/>
    <cellStyle name="Normal 6 7 2" xfId="366"/>
    <cellStyle name="Normal 6 7 2 2" xfId="745"/>
    <cellStyle name="Normal 6 7 2 3" xfId="902"/>
    <cellStyle name="Normal 6 7 2_ADISimpower" xfId="1743"/>
    <cellStyle name="Normal 6 7 3" xfId="367"/>
    <cellStyle name="Normal 6 7 3 2" xfId="746"/>
    <cellStyle name="Normal 6 7 3 3" xfId="924"/>
    <cellStyle name="Normal 6 7 3_ADISimpower" xfId="1744"/>
    <cellStyle name="Normal 6 7 4" xfId="368"/>
    <cellStyle name="Normal 6 7 4 2" xfId="747"/>
    <cellStyle name="Normal 6 7 4 3" xfId="1010"/>
    <cellStyle name="Normal 6 7 4_ADISimpower" xfId="1745"/>
    <cellStyle name="Normal 6 7 5" xfId="369"/>
    <cellStyle name="Normal 6 7 5 2" xfId="748"/>
    <cellStyle name="Normal 6 7 5 3" xfId="948"/>
    <cellStyle name="Normal 6 7 5_ADISimpower" xfId="1746"/>
    <cellStyle name="Normal 6 7 6" xfId="370"/>
    <cellStyle name="Normal 6 7 6 2" xfId="749"/>
    <cellStyle name="Normal 6 7 6 3" xfId="1023"/>
    <cellStyle name="Normal 6 7 6_ADISimpower" xfId="1747"/>
    <cellStyle name="Normal 6 7 7" xfId="371"/>
    <cellStyle name="Normal 6 7 7 2" xfId="750"/>
    <cellStyle name="Normal 6 7 7 3" xfId="1071"/>
    <cellStyle name="Normal 6 7 7_ADISimpower" xfId="1748"/>
    <cellStyle name="Normal 6 7 8" xfId="372"/>
    <cellStyle name="Normal 6 7 8 2" xfId="751"/>
    <cellStyle name="Normal 6 7 8 3" xfId="1064"/>
    <cellStyle name="Normal 6 7 8_ADISimpower" xfId="1749"/>
    <cellStyle name="Normal 6 7 9" xfId="373"/>
    <cellStyle name="Normal 6 7 9 2" xfId="752"/>
    <cellStyle name="Normal 6 7 9 3" xfId="1128"/>
    <cellStyle name="Normal 6 7 9_ADISimpower" xfId="1750"/>
    <cellStyle name="Normal 6 7_ADISimpower" xfId="1751"/>
    <cellStyle name="Normal 6 8" xfId="374"/>
    <cellStyle name="Normal 6 8 10" xfId="375"/>
    <cellStyle name="Normal 6 8 10 2" xfId="754"/>
    <cellStyle name="Normal 6 8 10 3" xfId="1162"/>
    <cellStyle name="Normal 6 8 10_ADISimpower" xfId="1752"/>
    <cellStyle name="Normal 6 8 11" xfId="376"/>
    <cellStyle name="Normal 6 8 11 2" xfId="755"/>
    <cellStyle name="Normal 6 8 11_ADISimpower" xfId="1753"/>
    <cellStyle name="Normal 6 8 12" xfId="753"/>
    <cellStyle name="Normal 6 8 13" xfId="873"/>
    <cellStyle name="Normal 6 8 14" xfId="1360"/>
    <cellStyle name="Normal 6 8 2" xfId="377"/>
    <cellStyle name="Normal 6 8 2 2" xfId="756"/>
    <cellStyle name="Normal 6 8 2 3" xfId="918"/>
    <cellStyle name="Normal 6 8 2_ADISimpower" xfId="1754"/>
    <cellStyle name="Normal 6 8 3" xfId="378"/>
    <cellStyle name="Normal 6 8 3 2" xfId="757"/>
    <cellStyle name="Normal 6 8 3 3" xfId="940"/>
    <cellStyle name="Normal 6 8 3_ADISimpower" xfId="1755"/>
    <cellStyle name="Normal 6 8 4" xfId="379"/>
    <cellStyle name="Normal 6 8 4 2" xfId="758"/>
    <cellStyle name="Normal 6 8 4 3" xfId="1012"/>
    <cellStyle name="Normal 6 8 4_ADISimpower" xfId="1756"/>
    <cellStyle name="Normal 6 8 5" xfId="380"/>
    <cellStyle name="Normal 6 8 5 2" xfId="759"/>
    <cellStyle name="Normal 6 8 5 3" xfId="946"/>
    <cellStyle name="Normal 6 8 5_ADISimpower" xfId="1757"/>
    <cellStyle name="Normal 6 8 6" xfId="381"/>
    <cellStyle name="Normal 6 8 6 2" xfId="760"/>
    <cellStyle name="Normal 6 8 6 3" xfId="1024"/>
    <cellStyle name="Normal 6 8 6_ADISimpower" xfId="1758"/>
    <cellStyle name="Normal 6 8 7" xfId="382"/>
    <cellStyle name="Normal 6 8 7 2" xfId="761"/>
    <cellStyle name="Normal 6 8 7 3" xfId="1072"/>
    <cellStyle name="Normal 6 8 7_ADISimpower" xfId="1759"/>
    <cellStyle name="Normal 6 8 8" xfId="383"/>
    <cellStyle name="Normal 6 8 8 2" xfId="762"/>
    <cellStyle name="Normal 6 8 8 3" xfId="1063"/>
    <cellStyle name="Normal 6 8 8_ADISimpower" xfId="1760"/>
    <cellStyle name="Normal 6 8 9" xfId="384"/>
    <cellStyle name="Normal 6 8 9 2" xfId="763"/>
    <cellStyle name="Normal 6 8 9 3" xfId="1129"/>
    <cellStyle name="Normal 6 8 9_ADISimpower" xfId="1761"/>
    <cellStyle name="Normal 6 8_ADISimpower" xfId="1762"/>
    <cellStyle name="Normal 6 9" xfId="385"/>
    <cellStyle name="Normal 6 9 2" xfId="1361"/>
    <cellStyle name="Normal 6 9_ADISimpower" xfId="1763"/>
    <cellStyle name="Normal 60" xfId="1764"/>
    <cellStyle name="Normal 7" xfId="386"/>
    <cellStyle name="Normal 7 2" xfId="387"/>
    <cellStyle name="Normal 7 2 10" xfId="388"/>
    <cellStyle name="Normal 7 2 10 2" xfId="765"/>
    <cellStyle name="Normal 7 2 10 3" xfId="1163"/>
    <cellStyle name="Normal 7 2 10_ADISimpower" xfId="1765"/>
    <cellStyle name="Normal 7 2 11" xfId="389"/>
    <cellStyle name="Normal 7 2 11 2" xfId="766"/>
    <cellStyle name="Normal 7 2 11_ADISimpower" xfId="1766"/>
    <cellStyle name="Normal 7 2 12" xfId="764"/>
    <cellStyle name="Normal 7 2 13" xfId="874"/>
    <cellStyle name="Normal 7 2 2" xfId="390"/>
    <cellStyle name="Normal 7 2 2 2" xfId="767"/>
    <cellStyle name="Normal 7 2 2 3" xfId="903"/>
    <cellStyle name="Normal 7 2 2_ADISimpower" xfId="1767"/>
    <cellStyle name="Normal 7 2 3" xfId="391"/>
    <cellStyle name="Normal 7 2 3 2" xfId="768"/>
    <cellStyle name="Normal 7 2 3 3" xfId="925"/>
    <cellStyle name="Normal 7 2 3_ADISimpower" xfId="1768"/>
    <cellStyle name="Normal 7 2 4" xfId="392"/>
    <cellStyle name="Normal 7 2 4 2" xfId="769"/>
    <cellStyle name="Normal 7 2 4 3" xfId="1014"/>
    <cellStyle name="Normal 7 2 4_ADISimpower" xfId="1769"/>
    <cellStyle name="Normal 7 2 5" xfId="393"/>
    <cellStyle name="Normal 7 2 5 2" xfId="770"/>
    <cellStyle name="Normal 7 2 5 3" xfId="1026"/>
    <cellStyle name="Normal 7 2 5_ADISimpower" xfId="1770"/>
    <cellStyle name="Normal 7 2 6" xfId="394"/>
    <cellStyle name="Normal 7 2 6 2" xfId="771"/>
    <cellStyle name="Normal 7 2 6 3" xfId="1034"/>
    <cellStyle name="Normal 7 2 6_ADISimpower" xfId="1771"/>
    <cellStyle name="Normal 7 2 7" xfId="395"/>
    <cellStyle name="Normal 7 2 7 2" xfId="772"/>
    <cellStyle name="Normal 7 2 7 3" xfId="1074"/>
    <cellStyle name="Normal 7 2 7_ADISimpower" xfId="1772"/>
    <cellStyle name="Normal 7 2 8" xfId="396"/>
    <cellStyle name="Normal 7 2 8 2" xfId="773"/>
    <cellStyle name="Normal 7 2 8 3" xfId="1062"/>
    <cellStyle name="Normal 7 2 8_ADISimpower" xfId="1773"/>
    <cellStyle name="Normal 7 2 9" xfId="397"/>
    <cellStyle name="Normal 7 2 9 2" xfId="774"/>
    <cellStyle name="Normal 7 2 9 3" xfId="1130"/>
    <cellStyle name="Normal 7 2 9_ADISimpower" xfId="1774"/>
    <cellStyle name="Normal 7 2_ADISimpower" xfId="1775"/>
    <cellStyle name="Normal 7 3" xfId="398"/>
    <cellStyle name="Normal 7 3 10" xfId="399"/>
    <cellStyle name="Normal 7 3 10 2" xfId="776"/>
    <cellStyle name="Normal 7 3 10 3" xfId="1164"/>
    <cellStyle name="Normal 7 3 10_ADISimpower" xfId="1776"/>
    <cellStyle name="Normal 7 3 11" xfId="400"/>
    <cellStyle name="Normal 7 3 11 2" xfId="777"/>
    <cellStyle name="Normal 7 3 11_ADISimpower" xfId="1777"/>
    <cellStyle name="Normal 7 3 12" xfId="775"/>
    <cellStyle name="Normal 7 3 13" xfId="875"/>
    <cellStyle name="Normal 7 3 2" xfId="401"/>
    <cellStyle name="Normal 7 3 2 2" xfId="778"/>
    <cellStyle name="Normal 7 3 2 3" xfId="919"/>
    <cellStyle name="Normal 7 3 2_ADISimpower" xfId="1778"/>
    <cellStyle name="Normal 7 3 3" xfId="402"/>
    <cellStyle name="Normal 7 3 3 2" xfId="779"/>
    <cellStyle name="Normal 7 3 3 3" xfId="941"/>
    <cellStyle name="Normal 7 3 3_ADISimpower" xfId="1779"/>
    <cellStyle name="Normal 7 3 4" xfId="403"/>
    <cellStyle name="Normal 7 3 4 2" xfId="780"/>
    <cellStyle name="Normal 7 3 4 3" xfId="1015"/>
    <cellStyle name="Normal 7 3 4_ADISimpower" xfId="1780"/>
    <cellStyle name="Normal 7 3 5" xfId="404"/>
    <cellStyle name="Normal 7 3 5 2" xfId="781"/>
    <cellStyle name="Normal 7 3 5 3" xfId="1027"/>
    <cellStyle name="Normal 7 3 5_ADISimpower" xfId="1781"/>
    <cellStyle name="Normal 7 3 6" xfId="405"/>
    <cellStyle name="Normal 7 3 6 2" xfId="782"/>
    <cellStyle name="Normal 7 3 6 3" xfId="1035"/>
    <cellStyle name="Normal 7 3 6_ADISimpower" xfId="1782"/>
    <cellStyle name="Normal 7 3 7" xfId="406"/>
    <cellStyle name="Normal 7 3 7 2" xfId="783"/>
    <cellStyle name="Normal 7 3 7 3" xfId="1075"/>
    <cellStyle name="Normal 7 3 7_ADISimpower" xfId="1783"/>
    <cellStyle name="Normal 7 3 8" xfId="407"/>
    <cellStyle name="Normal 7 3 8 2" xfId="784"/>
    <cellStyle name="Normal 7 3 8 3" xfId="1093"/>
    <cellStyle name="Normal 7 3 8_ADISimpower" xfId="1784"/>
    <cellStyle name="Normal 7 3 9" xfId="408"/>
    <cellStyle name="Normal 7 3 9 2" xfId="785"/>
    <cellStyle name="Normal 7 3 9 3" xfId="1131"/>
    <cellStyle name="Normal 7 3 9_ADISimpower" xfId="1785"/>
    <cellStyle name="Normal 7 3_ADISimpower" xfId="1786"/>
    <cellStyle name="Normal 7 4" xfId="1362"/>
    <cellStyle name="Normal 7 4 2" xfId="1363"/>
    <cellStyle name="Normal 7 4_ADISimpower" xfId="1787"/>
    <cellStyle name="Normal 7 5" xfId="1364"/>
    <cellStyle name="Normal 7_ADISimpower" xfId="1788"/>
    <cellStyle name="Normal 8" xfId="409"/>
    <cellStyle name="Normal 8 2" xfId="410"/>
    <cellStyle name="Normal 8 2 10" xfId="411"/>
    <cellStyle name="Normal 8 2 10 2" xfId="787"/>
    <cellStyle name="Normal 8 2 10 3" xfId="1165"/>
    <cellStyle name="Normal 8 2 10_ADISimpower" xfId="1789"/>
    <cellStyle name="Normal 8 2 11" xfId="412"/>
    <cellStyle name="Normal 8 2 11 2" xfId="788"/>
    <cellStyle name="Normal 8 2 11_ADISimpower" xfId="1790"/>
    <cellStyle name="Normal 8 2 12" xfId="786"/>
    <cellStyle name="Normal 8 2 13" xfId="876"/>
    <cellStyle name="Normal 8 2 2" xfId="413"/>
    <cellStyle name="Normal 8 2 2 2" xfId="789"/>
    <cellStyle name="Normal 8 2 2 3" xfId="904"/>
    <cellStyle name="Normal 8 2 2_ADISimpower" xfId="1791"/>
    <cellStyle name="Normal 8 2 3" xfId="414"/>
    <cellStyle name="Normal 8 2 3 2" xfId="790"/>
    <cellStyle name="Normal 8 2 3 3" xfId="926"/>
    <cellStyle name="Normal 8 2 3_ADISimpower" xfId="1792"/>
    <cellStyle name="Normal 8 2 4" xfId="415"/>
    <cellStyle name="Normal 8 2 4 2" xfId="791"/>
    <cellStyle name="Normal 8 2 4 3" xfId="1017"/>
    <cellStyle name="Normal 8 2 4_ADISimpower" xfId="1793"/>
    <cellStyle name="Normal 8 2 5" xfId="416"/>
    <cellStyle name="Normal 8 2 5 2" xfId="792"/>
    <cellStyle name="Normal 8 2 5 3" xfId="1029"/>
    <cellStyle name="Normal 8 2 5_ADISimpower" xfId="1794"/>
    <cellStyle name="Normal 8 2 6" xfId="417"/>
    <cellStyle name="Normal 8 2 6 2" xfId="793"/>
    <cellStyle name="Normal 8 2 6 3" xfId="1036"/>
    <cellStyle name="Normal 8 2 6_ADISimpower" xfId="1795"/>
    <cellStyle name="Normal 8 2 7" xfId="418"/>
    <cellStyle name="Normal 8 2 7 2" xfId="794"/>
    <cellStyle name="Normal 8 2 7 3" xfId="1077"/>
    <cellStyle name="Normal 8 2 7_ADISimpower" xfId="1796"/>
    <cellStyle name="Normal 8 2 8" xfId="419"/>
    <cellStyle name="Normal 8 2 8 2" xfId="795"/>
    <cellStyle name="Normal 8 2 8 3" xfId="1091"/>
    <cellStyle name="Normal 8 2 8_ADISimpower" xfId="1797"/>
    <cellStyle name="Normal 8 2 9" xfId="420"/>
    <cellStyle name="Normal 8 2 9 2" xfId="796"/>
    <cellStyle name="Normal 8 2 9 3" xfId="1132"/>
    <cellStyle name="Normal 8 2 9_ADISimpower" xfId="1798"/>
    <cellStyle name="Normal 8 2_ADISimpower" xfId="1799"/>
    <cellStyle name="Normal 8 3" xfId="421"/>
    <cellStyle name="Normal 8 3 10" xfId="422"/>
    <cellStyle name="Normal 8 3 10 2" xfId="798"/>
    <cellStyle name="Normal 8 3 10 3" xfId="1166"/>
    <cellStyle name="Normal 8 3 10_ADISimpower" xfId="1800"/>
    <cellStyle name="Normal 8 3 11" xfId="423"/>
    <cellStyle name="Normal 8 3 11 2" xfId="799"/>
    <cellStyle name="Normal 8 3 11_ADISimpower" xfId="1801"/>
    <cellStyle name="Normal 8 3 12" xfId="797"/>
    <cellStyle name="Normal 8 3 13" xfId="877"/>
    <cellStyle name="Normal 8 3 2" xfId="424"/>
    <cellStyle name="Normal 8 3 2 2" xfId="800"/>
    <cellStyle name="Normal 8 3 2 3" xfId="920"/>
    <cellStyle name="Normal 8 3 2_ADISimpower" xfId="1802"/>
    <cellStyle name="Normal 8 3 3" xfId="425"/>
    <cellStyle name="Normal 8 3 3 2" xfId="801"/>
    <cellStyle name="Normal 8 3 3 3" xfId="942"/>
    <cellStyle name="Normal 8 3 3_ADISimpower" xfId="1803"/>
    <cellStyle name="Normal 8 3 4" xfId="426"/>
    <cellStyle name="Normal 8 3 4 2" xfId="802"/>
    <cellStyle name="Normal 8 3 4 3" xfId="1019"/>
    <cellStyle name="Normal 8 3 4_ADISimpower" xfId="1804"/>
    <cellStyle name="Normal 8 3 5" xfId="427"/>
    <cellStyle name="Normal 8 3 5 2" xfId="803"/>
    <cellStyle name="Normal 8 3 5 3" xfId="1031"/>
    <cellStyle name="Normal 8 3 5_ADISimpower" xfId="1805"/>
    <cellStyle name="Normal 8 3 6" xfId="428"/>
    <cellStyle name="Normal 8 3 6 2" xfId="804"/>
    <cellStyle name="Normal 8 3 6 3" xfId="1037"/>
    <cellStyle name="Normal 8 3 6_ADISimpower" xfId="1806"/>
    <cellStyle name="Normal 8 3 7" xfId="429"/>
    <cellStyle name="Normal 8 3 7 2" xfId="805"/>
    <cellStyle name="Normal 8 3 7 3" xfId="1078"/>
    <cellStyle name="Normal 8 3 7_ADISimpower" xfId="1807"/>
    <cellStyle name="Normal 8 3 8" xfId="430"/>
    <cellStyle name="Normal 8 3 8 2" xfId="806"/>
    <cellStyle name="Normal 8 3 8 3" xfId="1087"/>
    <cellStyle name="Normal 8 3 8_ADISimpower" xfId="1808"/>
    <cellStyle name="Normal 8 3 9" xfId="431"/>
    <cellStyle name="Normal 8 3 9 2" xfId="807"/>
    <cellStyle name="Normal 8 3 9 3" xfId="1133"/>
    <cellStyle name="Normal 8 3 9_ADISimpower" xfId="1809"/>
    <cellStyle name="Normal 8 3_ADISimpower" xfId="1810"/>
    <cellStyle name="Normal 8 4" xfId="1365"/>
    <cellStyle name="Normal 8 4 2" xfId="1366"/>
    <cellStyle name="Normal 8 4_ADISimpower" xfId="1811"/>
    <cellStyle name="Normal 8 5" xfId="1367"/>
    <cellStyle name="Normal 8_ADISimpower" xfId="1812"/>
    <cellStyle name="Normal 9" xfId="432"/>
    <cellStyle name="Normal 9 2" xfId="433"/>
    <cellStyle name="Normal 9 2 10" xfId="434"/>
    <cellStyle name="Normal 9 2 10 2" xfId="809"/>
    <cellStyle name="Normal 9 2 10 3" xfId="1167"/>
    <cellStyle name="Normal 9 2 10_ADISimpower" xfId="1813"/>
    <cellStyle name="Normal 9 2 11" xfId="435"/>
    <cellStyle name="Normal 9 2 11 2" xfId="810"/>
    <cellStyle name="Normal 9 2 11_ADISimpower" xfId="1814"/>
    <cellStyle name="Normal 9 2 12" xfId="808"/>
    <cellStyle name="Normal 9 2 13" xfId="878"/>
    <cellStyle name="Normal 9 2 2" xfId="436"/>
    <cellStyle name="Normal 9 2 2 2" xfId="811"/>
    <cellStyle name="Normal 9 2 2 3" xfId="905"/>
    <cellStyle name="Normal 9 2 2_ADISimpower" xfId="1815"/>
    <cellStyle name="Normal 9 2 3" xfId="437"/>
    <cellStyle name="Normal 9 2 3 2" xfId="812"/>
    <cellStyle name="Normal 9 2 3 3" xfId="927"/>
    <cellStyle name="Normal 9 2 3_ADISimpower" xfId="1816"/>
    <cellStyle name="Normal 9 2 4" xfId="438"/>
    <cellStyle name="Normal 9 2 4 2" xfId="813"/>
    <cellStyle name="Normal 9 2 4 3" xfId="1021"/>
    <cellStyle name="Normal 9 2 4_ADISimpower" xfId="1817"/>
    <cellStyle name="Normal 9 2 5" xfId="439"/>
    <cellStyle name="Normal 9 2 5 2" xfId="814"/>
    <cellStyle name="Normal 9 2 5 3" xfId="1032"/>
    <cellStyle name="Normal 9 2 5_ADISimpower" xfId="1818"/>
    <cellStyle name="Normal 9 2 6" xfId="440"/>
    <cellStyle name="Normal 9 2 6 2" xfId="815"/>
    <cellStyle name="Normal 9 2 6 3" xfId="1038"/>
    <cellStyle name="Normal 9 2 6_ADISimpower" xfId="1819"/>
    <cellStyle name="Normal 9 2 7" xfId="441"/>
    <cellStyle name="Normal 9 2 7 2" xfId="816"/>
    <cellStyle name="Normal 9 2 7 3" xfId="1079"/>
    <cellStyle name="Normal 9 2 7_ADISimpower" xfId="1820"/>
    <cellStyle name="Normal 9 2 8" xfId="442"/>
    <cellStyle name="Normal 9 2 8 2" xfId="817"/>
    <cellStyle name="Normal 9 2 8 3" xfId="1092"/>
    <cellStyle name="Normal 9 2 8_ADISimpower" xfId="1821"/>
    <cellStyle name="Normal 9 2 9" xfId="443"/>
    <cellStyle name="Normal 9 2 9 2" xfId="818"/>
    <cellStyle name="Normal 9 2 9 3" xfId="1134"/>
    <cellStyle name="Normal 9 2 9_ADISimpower" xfId="1822"/>
    <cellStyle name="Normal 9 2_ADISimpower" xfId="1823"/>
    <cellStyle name="Normal 9 3" xfId="444"/>
    <cellStyle name="Normal 9 3 10" xfId="445"/>
    <cellStyle name="Normal 9 3 10 2" xfId="820"/>
    <cellStyle name="Normal 9 3 10 3" xfId="1168"/>
    <cellStyle name="Normal 9 3 10_ADISimpower" xfId="1824"/>
    <cellStyle name="Normal 9 3 11" xfId="446"/>
    <cellStyle name="Normal 9 3 11 2" xfId="821"/>
    <cellStyle name="Normal 9 3 11_ADISimpower" xfId="1825"/>
    <cellStyle name="Normal 9 3 12" xfId="819"/>
    <cellStyle name="Normal 9 3 13" xfId="879"/>
    <cellStyle name="Normal 9 3 2" xfId="447"/>
    <cellStyle name="Normal 9 3 2 2" xfId="822"/>
    <cellStyle name="Normal 9 3 2 3" xfId="921"/>
    <cellStyle name="Normal 9 3 2_ADISimpower" xfId="1826"/>
    <cellStyle name="Normal 9 3 3" xfId="448"/>
    <cellStyle name="Normal 9 3 3 2" xfId="823"/>
    <cellStyle name="Normal 9 3 3 3" xfId="943"/>
    <cellStyle name="Normal 9 3 3_ADISimpower" xfId="1827"/>
    <cellStyle name="Normal 9 3 4" xfId="449"/>
    <cellStyle name="Normal 9 3 4 2" xfId="824"/>
    <cellStyle name="Normal 9 3 4 3" xfId="1022"/>
    <cellStyle name="Normal 9 3 4_ADISimpower" xfId="1828"/>
    <cellStyle name="Normal 9 3 5" xfId="450"/>
    <cellStyle name="Normal 9 3 5 2" xfId="825"/>
    <cellStyle name="Normal 9 3 5 3" xfId="1033"/>
    <cellStyle name="Normal 9 3 5_ADISimpower" xfId="1829"/>
    <cellStyle name="Normal 9 3 6" xfId="451"/>
    <cellStyle name="Normal 9 3 6 2" xfId="826"/>
    <cellStyle name="Normal 9 3 6 3" xfId="1039"/>
    <cellStyle name="Normal 9 3 6_ADISimpower" xfId="1830"/>
    <cellStyle name="Normal 9 3 7" xfId="452"/>
    <cellStyle name="Normal 9 3 7 2" xfId="827"/>
    <cellStyle name="Normal 9 3 7 3" xfId="1080"/>
    <cellStyle name="Normal 9 3 7_ADISimpower" xfId="1831"/>
    <cellStyle name="Normal 9 3 8" xfId="453"/>
    <cellStyle name="Normal 9 3 8 2" xfId="828"/>
    <cellStyle name="Normal 9 3 8 3" xfId="1090"/>
    <cellStyle name="Normal 9 3 8_ADISimpower" xfId="1832"/>
    <cellStyle name="Normal 9 3 9" xfId="454"/>
    <cellStyle name="Normal 9 3 9 2" xfId="829"/>
    <cellStyle name="Normal 9 3 9 3" xfId="1135"/>
    <cellStyle name="Normal 9 3 9_ADISimpower" xfId="1833"/>
    <cellStyle name="Normal 9 3_ADISimpower" xfId="1834"/>
    <cellStyle name="Normal 9 4" xfId="1368"/>
    <cellStyle name="Normal 9 4 2" xfId="1369"/>
    <cellStyle name="Normal 9 4_ADISimpower" xfId="1835"/>
    <cellStyle name="Normal 9 5" xfId="1370"/>
    <cellStyle name="Normal 9_ADISimpower" xfId="1836"/>
    <cellStyle name="Normal_Analog 2" xfId="840"/>
    <cellStyle name="Normal_Diode_Import" xfId="1839"/>
    <cellStyle name="Normal_Diode_Import 3" xfId="1840"/>
    <cellStyle name="Normal_Disty STD price T106 (02.05.01)" xfId="455"/>
    <cellStyle name="Normal_Disty STD price T106 (02.05.01) 2" xfId="1181"/>
    <cellStyle name="Normal_Inductor DB and Selector (05-22-2008)" xfId="456"/>
    <cellStyle name="Normal_Sheet1" xfId="1191"/>
    <cellStyle name="Normal_SimPower_Template" xfId="457"/>
    <cellStyle name="Normal_SimPower_Template 2" xfId="475"/>
    <cellStyle name="Percent" xfId="458" builtinId="5"/>
    <cellStyle name="Percent 2" xfId="459"/>
    <cellStyle name="Percent 2 2" xfId="460"/>
    <cellStyle name="Percent 2 2 2" xfId="1189"/>
    <cellStyle name="Percent 2 2 3" xfId="1371"/>
    <cellStyle name="Percent 2 3" xfId="461"/>
    <cellStyle name="Percent 2 4" xfId="830"/>
    <cellStyle name="Percent 3" xfId="462"/>
    <cellStyle name="Percent 4" xfId="463"/>
    <cellStyle name="Percent 5" xfId="464"/>
    <cellStyle name="Percent 6" xfId="465"/>
    <cellStyle name="Percent 7" xfId="466"/>
    <cellStyle name="Percent 8" xfId="1214"/>
    <cellStyle name="Percent 8 2" xfId="1372"/>
    <cellStyle name="Percent 8 3" xfId="1837"/>
    <cellStyle name="Percent 8 4" xfId="1838"/>
    <cellStyle name="Style 1" xfId="467"/>
    <cellStyle name="Style 1 10" xfId="1373"/>
    <cellStyle name="Style 1 11" xfId="1374"/>
    <cellStyle name="Style 1 12" xfId="1375"/>
    <cellStyle name="Style 1 13" xfId="1376"/>
    <cellStyle name="Style 1 14" xfId="1377"/>
    <cellStyle name="Style 1 15" xfId="1378"/>
    <cellStyle name="Style 1 16" xfId="1379"/>
    <cellStyle name="Style 1 2" xfId="468"/>
    <cellStyle name="Style 1 3" xfId="469"/>
    <cellStyle name="Style 1 4" xfId="1215"/>
    <cellStyle name="Style 1 5" xfId="1216"/>
    <cellStyle name="Style 1 6" xfId="1217"/>
    <cellStyle name="Style 1 7" xfId="1380"/>
    <cellStyle name="Style 1 8" xfId="1381"/>
    <cellStyle name="Style 1 9" xfId="1382"/>
    <cellStyle name="標準 7" xfId="1841"/>
    <cellStyle name="標準_EMK212BJ105KG" xfId="470"/>
  </cellStyles>
  <dxfs count="1">
    <dxf>
      <font>
        <condense val="0"/>
        <extend val="0"/>
        <color indexed="43"/>
      </font>
      <fill>
        <patternFill>
          <bgColor indexed="43"/>
        </patternFill>
      </fill>
      <border>
        <left/>
        <right/>
        <top/>
        <bottom/>
      </border>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Efficiency (Channel</a:t>
            </a:r>
            <a:r>
              <a:rPr lang="en-US" baseline="0"/>
              <a:t> 2)</a:t>
            </a:r>
            <a:endParaRPr lang="en-US"/>
          </a:p>
        </c:rich>
      </c:tx>
      <c:layout/>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0"/>
          <c:order val="0"/>
          <c:tx>
            <c:v>Vinmax</c:v>
          </c:tx>
          <c:spPr>
            <a:ln>
              <a:solidFill>
                <a:srgbClr val="F60460"/>
              </a:solidFill>
            </a:ln>
          </c:spPr>
          <c:marker>
            <c:symbol val="none"/>
          </c:marker>
          <c:xVal>
            <c:numRef>
              <c:f>Export!$I$255:$DD$255</c:f>
              <c:numCache>
                <c:formatCode>General</c:formatCode>
                <c:ptCount val="100"/>
                <c:pt idx="0">
                  <c:v>2.96796357793513E-3</c:v>
                </c:pt>
                <c:pt idx="1">
                  <c:v>3.1697863849222264E-3</c:v>
                </c:pt>
                <c:pt idx="2">
                  <c:v>3.3853332300757509E-3</c:v>
                </c:pt>
                <c:pt idx="3">
                  <c:v>3.6155373539268677E-3</c:v>
                </c:pt>
                <c:pt idx="4">
                  <c:v>3.8613954577664997E-3</c:v>
                </c:pt>
                <c:pt idx="5">
                  <c:v>4.1239720190044396E-3</c:v>
                </c:pt>
                <c:pt idx="6">
                  <c:v>4.4044038999747495E-3</c:v>
                </c:pt>
                <c:pt idx="7">
                  <c:v>4.7039052701419171E-3</c:v>
                </c:pt>
                <c:pt idx="8">
                  <c:v>5.0237728630191589E-3</c:v>
                </c:pt>
                <c:pt idx="9">
                  <c:v>5.36539159055945E-3</c:v>
                </c:pt>
                <c:pt idx="10">
                  <c:v>5.7302405393275593E-3</c:v>
                </c:pt>
                <c:pt idx="11">
                  <c:v>6.1198993744143899E-3</c:v>
                </c:pt>
                <c:pt idx="12">
                  <c:v>6.5360551788202501E-3</c:v>
                </c:pt>
                <c:pt idx="13">
                  <c:v>6.9805097579191599E-3</c:v>
                </c:pt>
                <c:pt idx="14">
                  <c:v>7.4551874406298783E-3</c:v>
                </c:pt>
                <c:pt idx="15">
                  <c:v>7.9621434110699434E-3</c:v>
                </c:pt>
                <c:pt idx="16">
                  <c:v>8.5035726067657792E-3</c:v>
                </c:pt>
                <c:pt idx="17">
                  <c:v>9.0818192219449482E-3</c:v>
                </c:pt>
                <c:pt idx="18">
                  <c:v>9.6993868570563937E-3</c:v>
                </c:pt>
                <c:pt idx="19">
                  <c:v>1.0358949358462419E-2</c:v>
                </c:pt>
                <c:pt idx="20">
                  <c:v>1.1063362395234451E-2</c:v>
                </c:pt>
                <c:pt idx="21">
                  <c:v>1.1815675823175886E-2</c:v>
                </c:pt>
                <c:pt idx="22">
                  <c:v>1.2619146889603864E-2</c:v>
                </c:pt>
                <c:pt idx="23">
                  <c:v>1.3477254336061888E-2</c:v>
                </c:pt>
                <c:pt idx="24">
                  <c:v>1.4393713460023039E-2</c:v>
                </c:pt>
                <c:pt idx="25">
                  <c:v>1.5372492200795475E-2</c:v>
                </c:pt>
                <c:pt idx="26">
                  <c:v>1.641782831927651E-2</c:v>
                </c:pt>
                <c:pt idx="27">
                  <c:v>1.7534247745937363E-2</c:v>
                </c:pt>
                <c:pt idx="28">
                  <c:v>1.8726584176478829E-2</c:v>
                </c:pt>
                <c:pt idx="29">
                  <c:v>1.9999999999999993E-2</c:v>
                </c:pt>
                <c:pt idx="30">
                  <c:v>2.1360008650291508E-2</c:v>
                </c:pt>
                <c:pt idx="31">
                  <c:v>2.2812498477026408E-2</c:v>
                </c:pt>
                <c:pt idx="32">
                  <c:v>2.4363758240202305E-2</c:v>
                </c:pt>
                <c:pt idx="33">
                  <c:v>2.6020504338216625E-2</c:v>
                </c:pt>
                <c:pt idx="34">
                  <c:v>2.7789909887462747E-2</c:v>
                </c:pt>
                <c:pt idx="35">
                  <c:v>2.9679635779351291E-2</c:v>
                </c:pt>
                <c:pt idx="36">
                  <c:v>3.1697863849222262E-2</c:v>
                </c:pt>
                <c:pt idx="37">
                  <c:v>3.3853332300757502E-2</c:v>
                </c:pt>
                <c:pt idx="38">
                  <c:v>3.6155373539268683E-2</c:v>
                </c:pt>
                <c:pt idx="39">
                  <c:v>3.8613954577664991E-2</c:v>
                </c:pt>
                <c:pt idx="40">
                  <c:v>4.1239720190044404E-2</c:v>
                </c:pt>
                <c:pt idx="41">
                  <c:v>4.4044038999747494E-2</c:v>
                </c:pt>
                <c:pt idx="42">
                  <c:v>4.7039052701419171E-2</c:v>
                </c:pt>
                <c:pt idx="43">
                  <c:v>5.0237728630191596E-2</c:v>
                </c:pt>
                <c:pt idx="44">
                  <c:v>5.3653915905594519E-2</c:v>
                </c:pt>
                <c:pt idx="45">
                  <c:v>5.73024053932756E-2</c:v>
                </c:pt>
                <c:pt idx="46">
                  <c:v>6.1198993744143886E-2</c:v>
                </c:pt>
                <c:pt idx="47">
                  <c:v>6.5360551788202506E-2</c:v>
                </c:pt>
                <c:pt idx="48">
                  <c:v>6.980509757919158E-2</c:v>
                </c:pt>
                <c:pt idx="49">
                  <c:v>7.455187440629879E-2</c:v>
                </c:pt>
                <c:pt idx="50">
                  <c:v>7.9621434110699427E-2</c:v>
                </c:pt>
                <c:pt idx="51">
                  <c:v>8.5035726067657802E-2</c:v>
                </c:pt>
                <c:pt idx="52">
                  <c:v>9.0818192219449478E-2</c:v>
                </c:pt>
                <c:pt idx="53">
                  <c:v>9.6993868570563954E-2</c:v>
                </c:pt>
                <c:pt idx="54">
                  <c:v>0.10358949358462419</c:v>
                </c:pt>
                <c:pt idx="55">
                  <c:v>0.11063362395234454</c:v>
                </c:pt>
                <c:pt idx="56">
                  <c:v>0.11815675823175886</c:v>
                </c:pt>
                <c:pt idx="57">
                  <c:v>0.12619146889603866</c:v>
                </c:pt>
                <c:pt idx="58">
                  <c:v>0.13477254336061889</c:v>
                </c:pt>
                <c:pt idx="59">
                  <c:v>0.14393713460023033</c:v>
                </c:pt>
                <c:pt idx="60">
                  <c:v>0.15372492200795476</c:v>
                </c:pt>
                <c:pt idx="61">
                  <c:v>0.16417828319276506</c:v>
                </c:pt>
                <c:pt idx="62">
                  <c:v>0.17534247745937362</c:v>
                </c:pt>
                <c:pt idx="63">
                  <c:v>0.18726584176478825</c:v>
                </c:pt>
                <c:pt idx="64">
                  <c:v>0.19999999999999998</c:v>
                </c:pt>
                <c:pt idx="65">
                  <c:v>0.21360008650291509</c:v>
                </c:pt>
                <c:pt idx="66">
                  <c:v>0.22812498477026416</c:v>
                </c:pt>
                <c:pt idx="67">
                  <c:v>0.24363758240202307</c:v>
                </c:pt>
                <c:pt idx="68">
                  <c:v>0.26020504338216632</c:v>
                </c:pt>
                <c:pt idx="69">
                  <c:v>0.27789909887462749</c:v>
                </c:pt>
                <c:pt idx="70">
                  <c:v>0.29679635779351293</c:v>
                </c:pt>
                <c:pt idx="71">
                  <c:v>0.31697863849222252</c:v>
                </c:pt>
                <c:pt idx="72">
                  <c:v>0.33853332300757522</c:v>
                </c:pt>
                <c:pt idx="73">
                  <c:v>0.36155373539268681</c:v>
                </c:pt>
                <c:pt idx="74">
                  <c:v>0.38613954577664994</c:v>
                </c:pt>
                <c:pt idx="75">
                  <c:v>0.41239720190044382</c:v>
                </c:pt>
                <c:pt idx="76">
                  <c:v>0.44044038999747515</c:v>
                </c:pt>
                <c:pt idx="77">
                  <c:v>0.47039052701419176</c:v>
                </c:pt>
                <c:pt idx="78">
                  <c:v>0.50237728630191592</c:v>
                </c:pt>
                <c:pt idx="79">
                  <c:v>0.53653915905594485</c:v>
                </c:pt>
                <c:pt idx="80">
                  <c:v>0.57302405393275635</c:v>
                </c:pt>
                <c:pt idx="81">
                  <c:v>0.61198993744143915</c:v>
                </c:pt>
                <c:pt idx="82">
                  <c:v>0.65360551788202503</c:v>
                </c:pt>
                <c:pt idx="83">
                  <c:v>0.69805097579191588</c:v>
                </c:pt>
                <c:pt idx="84">
                  <c:v>0.74551874406298746</c:v>
                </c:pt>
                <c:pt idx="85">
                  <c:v>0.79621434110699463</c:v>
                </c:pt>
                <c:pt idx="86">
                  <c:v>0.85035726067657802</c:v>
                </c:pt>
                <c:pt idx="87">
                  <c:v>0.90818192219449489</c:v>
                </c:pt>
                <c:pt idx="88">
                  <c:v>0.96993868570563913</c:v>
                </c:pt>
                <c:pt idx="89">
                  <c:v>1.0358949358462426</c:v>
                </c:pt>
                <c:pt idx="90">
                  <c:v>1.1063362395234453</c:v>
                </c:pt>
                <c:pt idx="91">
                  <c:v>1.1815675823175886</c:v>
                </c:pt>
                <c:pt idx="92">
                  <c:v>1.2619146889603861</c:v>
                </c:pt>
                <c:pt idx="93">
                  <c:v>1.3477254336061881</c:v>
                </c:pt>
                <c:pt idx="94">
                  <c:v>1.4393713460023041</c:v>
                </c:pt>
                <c:pt idx="95">
                  <c:v>1.5372492200795473</c:v>
                </c:pt>
                <c:pt idx="96">
                  <c:v>1.6417828319276504</c:v>
                </c:pt>
                <c:pt idx="97">
                  <c:v>1.7534247745937355</c:v>
                </c:pt>
                <c:pt idx="98">
                  <c:v>1.8726584176478833</c:v>
                </c:pt>
                <c:pt idx="99">
                  <c:v>2</c:v>
                </c:pt>
              </c:numCache>
            </c:numRef>
          </c:xVal>
          <c:yVal>
            <c:numRef>
              <c:f>Export!$I$283:$DD$283</c:f>
              <c:numCache>
                <c:formatCode>General</c:formatCode>
                <c:ptCount val="100"/>
                <c:pt idx="0">
                  <c:v>2.20887980070145E-2</c:v>
                </c:pt>
                <c:pt idx="1">
                  <c:v>2.3555295275294947E-2</c:v>
                </c:pt>
                <c:pt idx="2">
                  <c:v>2.5116641447370427E-2</c:v>
                </c:pt>
                <c:pt idx="3">
                  <c:v>2.6778627649026519E-2</c:v>
                </c:pt>
                <c:pt idx="4">
                  <c:v>2.8547351794397675E-2</c:v>
                </c:pt>
                <c:pt idx="5">
                  <c:v>3.0429228373739629E-2</c:v>
                </c:pt>
                <c:pt idx="6">
                  <c:v>3.2430997585010238E-2</c:v>
                </c:pt>
                <c:pt idx="7">
                  <c:v>3.4559733625221571E-2</c:v>
                </c:pt>
                <c:pt idx="8">
                  <c:v>3.6822851934023036E-2</c:v>
                </c:pt>
                <c:pt idx="9">
                  <c:v>3.922811515695368E-2</c:v>
                </c:pt>
                <c:pt idx="10">
                  <c:v>4.1783637569304088E-2</c:v>
                </c:pt>
                <c:pt idx="11">
                  <c:v>4.4497887673749389E-2</c:v>
                </c:pt>
                <c:pt idx="12">
                  <c:v>4.7379688656128932E-2</c:v>
                </c:pt>
                <c:pt idx="13">
                  <c:v>5.0438216354329844E-2</c:v>
                </c:pt>
                <c:pt idx="14">
                  <c:v>5.3682994365665315E-2</c:v>
                </c:pt>
                <c:pt idx="15">
                  <c:v>5.7123885889039862E-2</c:v>
                </c:pt>
                <c:pt idx="16">
                  <c:v>6.0771081870324956E-2</c:v>
                </c:pt>
                <c:pt idx="17">
                  <c:v>6.4635084993651032E-2</c:v>
                </c:pt>
                <c:pt idx="18">
                  <c:v>6.8726689038857203E-2</c:v>
                </c:pt>
                <c:pt idx="19">
                  <c:v>7.3056953107414474E-2</c:v>
                </c:pt>
                <c:pt idx="20">
                  <c:v>7.7637170207235984E-2</c:v>
                </c:pt>
                <c:pt idx="21">
                  <c:v>8.2478829682586019E-2</c:v>
                </c:pt>
                <c:pt idx="22">
                  <c:v>8.7593572980668305E-2</c:v>
                </c:pt>
                <c:pt idx="23">
                  <c:v>9.2993142263450859E-2</c:v>
                </c:pt>
                <c:pt idx="24">
                  <c:v>9.8689321404048486E-2</c:v>
                </c:pt>
                <c:pt idx="25">
                  <c:v>0.10469386895380589</c:v>
                </c:pt>
                <c:pt idx="26">
                  <c:v>0.11101844273140173</c:v>
                </c:pt>
                <c:pt idx="27">
                  <c:v>0.11767451577106174</c:v>
                </c:pt>
                <c:pt idx="28">
                  <c:v>0.12467328347539507</c:v>
                </c:pt>
                <c:pt idx="29">
                  <c:v>0.13202556195120943</c:v>
                </c:pt>
                <c:pt idx="30">
                  <c:v>0.13974167766522119</c:v>
                </c:pt>
                <c:pt idx="31">
                  <c:v>0.14783134874150797</c:v>
                </c:pt>
                <c:pt idx="32">
                  <c:v>0.15630355843368535</c:v>
                </c:pt>
                <c:pt idx="33">
                  <c:v>0.16516642154090097</c:v>
                </c:pt>
                <c:pt idx="34">
                  <c:v>0.17442704479537519</c:v>
                </c:pt>
                <c:pt idx="35">
                  <c:v>0.18409138252648174</c:v>
                </c:pt>
                <c:pt idx="36">
                  <c:v>0.19416408919677117</c:v>
                </c:pt>
                <c:pt idx="37">
                  <c:v>0.20464837070171099</c:v>
                </c:pt>
                <c:pt idx="38">
                  <c:v>0.21554583661833307</c:v>
                </c:pt>
                <c:pt idx="39">
                  <c:v>0.22685635586784061</c:v>
                </c:pt>
                <c:pt idx="40">
                  <c:v>0.23857791851144688</c:v>
                </c:pt>
                <c:pt idx="41">
                  <c:v>0.25070650661398292</c:v>
                </c:pt>
                <c:pt idx="42">
                  <c:v>0.26323597727210063</c:v>
                </c:pt>
                <c:pt idx="43">
                  <c:v>0.27615796099899043</c:v>
                </c:pt>
                <c:pt idx="44">
                  <c:v>0.28946177867183431</c:v>
                </c:pt>
                <c:pt idx="45">
                  <c:v>0.30313438016950744</c:v>
                </c:pt>
                <c:pt idx="46">
                  <c:v>0.31716030764648462</c:v>
                </c:pt>
                <c:pt idx="47">
                  <c:v>0.33152168609788724</c:v>
                </c:pt>
                <c:pt idx="48">
                  <c:v>0.3461982434677045</c:v>
                </c:pt>
                <c:pt idx="49">
                  <c:v>0.36116736203988475</c:v>
                </c:pt>
                <c:pt idx="50">
                  <c:v>0.37640416223814133</c:v>
                </c:pt>
                <c:pt idx="51">
                  <c:v>0.39188161925858511</c:v>
                </c:pt>
                <c:pt idx="52">
                  <c:v>0.40757071218890301</c:v>
                </c:pt>
                <c:pt idx="53">
                  <c:v>0.42344060445315534</c:v>
                </c:pt>
                <c:pt idx="54">
                  <c:v>0.4394588535909596</c:v>
                </c:pt>
                <c:pt idx="55">
                  <c:v>0.45559164756549253</c:v>
                </c:pt>
                <c:pt idx="56">
                  <c:v>0.47180406402933994</c:v>
                </c:pt>
                <c:pt idx="57">
                  <c:v>0.48806034829334211</c:v>
                </c:pt>
                <c:pt idx="58">
                  <c:v>0.50432420517141807</c:v>
                </c:pt>
                <c:pt idx="59">
                  <c:v>0.52055909943995937</c:v>
                </c:pt>
                <c:pt idx="60">
                  <c:v>0.53672855937389818</c:v>
                </c:pt>
                <c:pt idx="61">
                  <c:v>0.55279647771597484</c:v>
                </c:pt>
                <c:pt idx="62">
                  <c:v>0.56872740450598158</c:v>
                </c:pt>
                <c:pt idx="63">
                  <c:v>0.58448682643937333</c:v>
                </c:pt>
                <c:pt idx="64">
                  <c:v>0.60004142782802561</c:v>
                </c:pt>
                <c:pt idx="65">
                  <c:v>0.61535932878107036</c:v>
                </c:pt>
                <c:pt idx="66">
                  <c:v>0.63041029688552352</c:v>
                </c:pt>
                <c:pt idx="67">
                  <c:v>0.64516592941515472</c:v>
                </c:pt>
                <c:pt idx="68">
                  <c:v>0.65959980389937867</c:v>
                </c:pt>
                <c:pt idx="69">
                  <c:v>0.67368759570866787</c:v>
                </c:pt>
                <c:pt idx="70">
                  <c:v>0.68740716212701503</c:v>
                </c:pt>
                <c:pt idx="71">
                  <c:v>0.70073859315580866</c:v>
                </c:pt>
                <c:pt idx="72">
                  <c:v>0.71366423000171542</c:v>
                </c:pt>
                <c:pt idx="73">
                  <c:v>0.72616865282326359</c:v>
                </c:pt>
                <c:pt idx="74">
                  <c:v>0.73823863983180582</c:v>
                </c:pt>
                <c:pt idx="75">
                  <c:v>0.74986310025302827</c:v>
                </c:pt>
                <c:pt idx="76">
                  <c:v>0.76103298395125285</c:v>
                </c:pt>
                <c:pt idx="77">
                  <c:v>0.77174073849556568</c:v>
                </c:pt>
                <c:pt idx="78">
                  <c:v>0.7819816162855785</c:v>
                </c:pt>
                <c:pt idx="79">
                  <c:v>0.79175180262023992</c:v>
                </c:pt>
                <c:pt idx="80">
                  <c:v>0.80104914217245082</c:v>
                </c:pt>
                <c:pt idx="81">
                  <c:v>0.80987282284433437</c:v>
                </c:pt>
                <c:pt idx="82">
                  <c:v>0.81822320728053521</c:v>
                </c:pt>
                <c:pt idx="83">
                  <c:v>0.82610080207508185</c:v>
                </c:pt>
                <c:pt idx="84">
                  <c:v>0.83350791286222425</c:v>
                </c:pt>
                <c:pt idx="85">
                  <c:v>0.8404483039963756</c:v>
                </c:pt>
                <c:pt idx="86">
                  <c:v>0.84692498496151991</c:v>
                </c:pt>
                <c:pt idx="87">
                  <c:v>0.85294155374903513</c:v>
                </c:pt>
                <c:pt idx="88">
                  <c:v>0.85850173186737277</c:v>
                </c:pt>
                <c:pt idx="89">
                  <c:v>0.8636091897782654</c:v>
                </c:pt>
                <c:pt idx="90">
                  <c:v>0.86826737138303678</c:v>
                </c:pt>
                <c:pt idx="91">
                  <c:v>0.87176844775096141</c:v>
                </c:pt>
                <c:pt idx="92">
                  <c:v>0.87515086870292047</c:v>
                </c:pt>
                <c:pt idx="93">
                  <c:v>0.87810737515235715</c:v>
                </c:pt>
                <c:pt idx="94">
                  <c:v>0.88063843746633397</c:v>
                </c:pt>
                <c:pt idx="95">
                  <c:v>0.88274322897446833</c:v>
                </c:pt>
                <c:pt idx="96">
                  <c:v>0.88441937900040812</c:v>
                </c:pt>
                <c:pt idx="97">
                  <c:v>0.88566268652281421</c:v>
                </c:pt>
                <c:pt idx="98">
                  <c:v>0.88646678024085557</c:v>
                </c:pt>
                <c:pt idx="99">
                  <c:v>0.88682270594934265</c:v>
                </c:pt>
              </c:numCache>
            </c:numRef>
          </c:yVal>
          <c:smooth val="1"/>
        </c:ser>
        <c:ser>
          <c:idx val="1"/>
          <c:order val="1"/>
          <c:tx>
            <c:v>Vinmin</c:v>
          </c:tx>
          <c:spPr>
            <a:ln>
              <a:solidFill>
                <a:srgbClr val="000064"/>
              </a:solidFill>
            </a:ln>
          </c:spPr>
          <c:marker>
            <c:symbol val="none"/>
          </c:marker>
          <c:xVal>
            <c:numRef>
              <c:f>Export!$I$215:$DD$215</c:f>
              <c:numCache>
                <c:formatCode>General</c:formatCode>
                <c:ptCount val="100"/>
                <c:pt idx="0">
                  <c:v>2.96796357793513E-3</c:v>
                </c:pt>
                <c:pt idx="1">
                  <c:v>3.1697863849222264E-3</c:v>
                </c:pt>
                <c:pt idx="2">
                  <c:v>3.3853332300757509E-3</c:v>
                </c:pt>
                <c:pt idx="3">
                  <c:v>3.6155373539268677E-3</c:v>
                </c:pt>
                <c:pt idx="4">
                  <c:v>3.8613954577664997E-3</c:v>
                </c:pt>
                <c:pt idx="5">
                  <c:v>4.1239720190044396E-3</c:v>
                </c:pt>
                <c:pt idx="6">
                  <c:v>4.4044038999747495E-3</c:v>
                </c:pt>
                <c:pt idx="7">
                  <c:v>4.7039052701419171E-3</c:v>
                </c:pt>
                <c:pt idx="8">
                  <c:v>5.0237728630191589E-3</c:v>
                </c:pt>
                <c:pt idx="9">
                  <c:v>5.36539159055945E-3</c:v>
                </c:pt>
                <c:pt idx="10">
                  <c:v>5.7302405393275593E-3</c:v>
                </c:pt>
                <c:pt idx="11">
                  <c:v>6.1198993744143899E-3</c:v>
                </c:pt>
                <c:pt idx="12">
                  <c:v>6.5360551788202501E-3</c:v>
                </c:pt>
                <c:pt idx="13">
                  <c:v>6.9805097579191599E-3</c:v>
                </c:pt>
                <c:pt idx="14">
                  <c:v>7.4551874406298783E-3</c:v>
                </c:pt>
                <c:pt idx="15">
                  <c:v>7.9621434110699434E-3</c:v>
                </c:pt>
                <c:pt idx="16">
                  <c:v>8.5035726067657792E-3</c:v>
                </c:pt>
                <c:pt idx="17">
                  <c:v>9.0818192219449482E-3</c:v>
                </c:pt>
                <c:pt idx="18">
                  <c:v>9.6993868570563937E-3</c:v>
                </c:pt>
                <c:pt idx="19">
                  <c:v>1.0358949358462419E-2</c:v>
                </c:pt>
                <c:pt idx="20">
                  <c:v>1.1063362395234451E-2</c:v>
                </c:pt>
                <c:pt idx="21">
                  <c:v>1.1815675823175886E-2</c:v>
                </c:pt>
                <c:pt idx="22">
                  <c:v>1.2619146889603864E-2</c:v>
                </c:pt>
                <c:pt idx="23">
                  <c:v>1.3477254336061888E-2</c:v>
                </c:pt>
                <c:pt idx="24">
                  <c:v>1.4393713460023039E-2</c:v>
                </c:pt>
                <c:pt idx="25">
                  <c:v>1.5372492200795475E-2</c:v>
                </c:pt>
                <c:pt idx="26">
                  <c:v>1.641782831927651E-2</c:v>
                </c:pt>
                <c:pt idx="27">
                  <c:v>1.7534247745937363E-2</c:v>
                </c:pt>
                <c:pt idx="28">
                  <c:v>1.8726584176478829E-2</c:v>
                </c:pt>
                <c:pt idx="29">
                  <c:v>1.9999999999999993E-2</c:v>
                </c:pt>
                <c:pt idx="30">
                  <c:v>2.1360008650291508E-2</c:v>
                </c:pt>
                <c:pt idx="31">
                  <c:v>2.2812498477026408E-2</c:v>
                </c:pt>
                <c:pt idx="32">
                  <c:v>2.4363758240202305E-2</c:v>
                </c:pt>
                <c:pt idx="33">
                  <c:v>2.6020504338216625E-2</c:v>
                </c:pt>
                <c:pt idx="34">
                  <c:v>2.7789909887462747E-2</c:v>
                </c:pt>
                <c:pt idx="35">
                  <c:v>2.9679635779351291E-2</c:v>
                </c:pt>
                <c:pt idx="36">
                  <c:v>3.1697863849222262E-2</c:v>
                </c:pt>
                <c:pt idx="37">
                  <c:v>3.3853332300757502E-2</c:v>
                </c:pt>
                <c:pt idx="38">
                  <c:v>3.6155373539268683E-2</c:v>
                </c:pt>
                <c:pt idx="39">
                  <c:v>3.8613954577664991E-2</c:v>
                </c:pt>
                <c:pt idx="40">
                  <c:v>4.1239720190044404E-2</c:v>
                </c:pt>
                <c:pt idx="41">
                  <c:v>4.4044038999747494E-2</c:v>
                </c:pt>
                <c:pt idx="42">
                  <c:v>4.7039052701419171E-2</c:v>
                </c:pt>
                <c:pt idx="43">
                  <c:v>5.0237728630191596E-2</c:v>
                </c:pt>
                <c:pt idx="44">
                  <c:v>5.3653915905594519E-2</c:v>
                </c:pt>
                <c:pt idx="45">
                  <c:v>5.73024053932756E-2</c:v>
                </c:pt>
                <c:pt idx="46">
                  <c:v>6.1198993744143886E-2</c:v>
                </c:pt>
                <c:pt idx="47">
                  <c:v>6.5360551788202506E-2</c:v>
                </c:pt>
                <c:pt idx="48">
                  <c:v>6.980509757919158E-2</c:v>
                </c:pt>
                <c:pt idx="49">
                  <c:v>7.455187440629879E-2</c:v>
                </c:pt>
                <c:pt idx="50">
                  <c:v>7.9621434110699427E-2</c:v>
                </c:pt>
                <c:pt idx="51">
                  <c:v>8.5035726067657802E-2</c:v>
                </c:pt>
                <c:pt idx="52">
                  <c:v>9.0818192219449478E-2</c:v>
                </c:pt>
                <c:pt idx="53">
                  <c:v>9.6993868570563954E-2</c:v>
                </c:pt>
                <c:pt idx="54">
                  <c:v>0.10358949358462419</c:v>
                </c:pt>
                <c:pt idx="55">
                  <c:v>0.11063362395234454</c:v>
                </c:pt>
                <c:pt idx="56">
                  <c:v>0.11815675823175886</c:v>
                </c:pt>
                <c:pt idx="57">
                  <c:v>0.12619146889603866</c:v>
                </c:pt>
                <c:pt idx="58">
                  <c:v>0.13477254336061889</c:v>
                </c:pt>
                <c:pt idx="59">
                  <c:v>0.14393713460023033</c:v>
                </c:pt>
                <c:pt idx="60">
                  <c:v>0.15372492200795476</c:v>
                </c:pt>
                <c:pt idx="61">
                  <c:v>0.16417828319276506</c:v>
                </c:pt>
                <c:pt idx="62">
                  <c:v>0.17534247745937362</c:v>
                </c:pt>
                <c:pt idx="63">
                  <c:v>0.18726584176478825</c:v>
                </c:pt>
                <c:pt idx="64">
                  <c:v>0.19999999999999998</c:v>
                </c:pt>
                <c:pt idx="65">
                  <c:v>0.21360008650291509</c:v>
                </c:pt>
                <c:pt idx="66">
                  <c:v>0.22812498477026416</c:v>
                </c:pt>
                <c:pt idx="67">
                  <c:v>0.24363758240202307</c:v>
                </c:pt>
                <c:pt idx="68">
                  <c:v>0.26020504338216632</c:v>
                </c:pt>
                <c:pt idx="69">
                  <c:v>0.27789909887462749</c:v>
                </c:pt>
                <c:pt idx="70">
                  <c:v>0.29679635779351293</c:v>
                </c:pt>
                <c:pt idx="71">
                  <c:v>0.31697863849222252</c:v>
                </c:pt>
                <c:pt idx="72">
                  <c:v>0.33853332300757522</c:v>
                </c:pt>
                <c:pt idx="73">
                  <c:v>0.36155373539268681</c:v>
                </c:pt>
                <c:pt idx="74">
                  <c:v>0.38613954577664994</c:v>
                </c:pt>
                <c:pt idx="75">
                  <c:v>0.41239720190044382</c:v>
                </c:pt>
                <c:pt idx="76">
                  <c:v>0.44044038999747515</c:v>
                </c:pt>
                <c:pt idx="77">
                  <c:v>0.47039052701419176</c:v>
                </c:pt>
                <c:pt idx="78">
                  <c:v>0.50237728630191592</c:v>
                </c:pt>
                <c:pt idx="79">
                  <c:v>0.53653915905594485</c:v>
                </c:pt>
                <c:pt idx="80">
                  <c:v>0.57302405393275635</c:v>
                </c:pt>
                <c:pt idx="81">
                  <c:v>0.61198993744143915</c:v>
                </c:pt>
                <c:pt idx="82">
                  <c:v>0.65360551788202503</c:v>
                </c:pt>
                <c:pt idx="83">
                  <c:v>0.69805097579191588</c:v>
                </c:pt>
                <c:pt idx="84">
                  <c:v>0.74551874406298746</c:v>
                </c:pt>
                <c:pt idx="85">
                  <c:v>0.79621434110699463</c:v>
                </c:pt>
                <c:pt idx="86">
                  <c:v>0.85035726067657802</c:v>
                </c:pt>
                <c:pt idx="87">
                  <c:v>0.90818192219449489</c:v>
                </c:pt>
                <c:pt idx="88">
                  <c:v>0.96993868570563913</c:v>
                </c:pt>
                <c:pt idx="89">
                  <c:v>1.0358949358462426</c:v>
                </c:pt>
                <c:pt idx="90">
                  <c:v>1.1063362395234453</c:v>
                </c:pt>
                <c:pt idx="91">
                  <c:v>1.1815675823175886</c:v>
                </c:pt>
                <c:pt idx="92">
                  <c:v>1.2619146889603861</c:v>
                </c:pt>
                <c:pt idx="93">
                  <c:v>1.3477254336061881</c:v>
                </c:pt>
                <c:pt idx="94">
                  <c:v>1.4393713460023041</c:v>
                </c:pt>
                <c:pt idx="95">
                  <c:v>1.5372492200795473</c:v>
                </c:pt>
                <c:pt idx="96">
                  <c:v>1.6417828319276504</c:v>
                </c:pt>
                <c:pt idx="97">
                  <c:v>1.7534247745937355</c:v>
                </c:pt>
                <c:pt idx="98">
                  <c:v>1.8726584176478833</c:v>
                </c:pt>
                <c:pt idx="99">
                  <c:v>2</c:v>
                </c:pt>
              </c:numCache>
            </c:numRef>
          </c:xVal>
          <c:yVal>
            <c:numRef>
              <c:f>Export!$I$243:$DD$243</c:f>
              <c:numCache>
                <c:formatCode>General</c:formatCode>
                <c:ptCount val="100"/>
                <c:pt idx="0">
                  <c:v>5.0941443942090214E-2</c:v>
                </c:pt>
                <c:pt idx="1">
                  <c:v>5.4217581597997812E-2</c:v>
                </c:pt>
                <c:pt idx="2">
                  <c:v>5.7691596040617535E-2</c:v>
                </c:pt>
                <c:pt idx="3">
                  <c:v>6.1373752830061301E-2</c:v>
                </c:pt>
                <c:pt idx="4">
                  <c:v>6.5274629257809122E-2</c:v>
                </c:pt>
                <c:pt idx="5">
                  <c:v>6.9405093227524084E-2</c:v>
                </c:pt>
                <c:pt idx="6">
                  <c:v>7.3776276945840644E-2</c:v>
                </c:pt>
                <c:pt idx="7">
                  <c:v>7.8399544912022501E-2</c:v>
                </c:pt>
                <c:pt idx="8">
                  <c:v>8.3286455692143407E-2</c:v>
                </c:pt>
                <c:pt idx="9">
                  <c:v>8.8448716969989002E-2</c:v>
                </c:pt>
                <c:pt idx="10">
                  <c:v>9.3898133385282162E-2</c:v>
                </c:pt>
                <c:pt idx="11">
                  <c:v>9.9646546702297847E-2</c:v>
                </c:pt>
                <c:pt idx="12">
                  <c:v>0.10570576790073159</c:v>
                </c:pt>
                <c:pt idx="13">
                  <c:v>0.11208750084812671</c:v>
                </c:pt>
                <c:pt idx="14">
                  <c:v>0.11880325730146914</c:v>
                </c:pt>
                <c:pt idx="15">
                  <c:v>0.12586426309677798</c:v>
                </c:pt>
                <c:pt idx="16">
                  <c:v>0.13328135552137038</c:v>
                </c:pt>
                <c:pt idx="17">
                  <c:v>0.14106487202520906</c:v>
                </c:pt>
                <c:pt idx="18">
                  <c:v>0.14922453061592766</c:v>
                </c:pt>
                <c:pt idx="19">
                  <c:v>0.1577693024964954</c:v>
                </c:pt>
                <c:pt idx="20">
                  <c:v>0.16670727774368807</c:v>
                </c:pt>
                <c:pt idx="21">
                  <c:v>0.17604552508696819</c:v>
                </c:pt>
                <c:pt idx="22">
                  <c:v>0.1857899471269788</c:v>
                </c:pt>
                <c:pt idx="23">
                  <c:v>0.1959451326249522</c:v>
                </c:pt>
                <c:pt idx="24">
                  <c:v>0.20651420779154661</c:v>
                </c:pt>
                <c:pt idx="25">
                  <c:v>0.21749868879682316</c:v>
                </c:pt>
                <c:pt idx="26">
                  <c:v>0.22889833800148959</c:v>
                </c:pt>
                <c:pt idx="27">
                  <c:v>0.24071102666088054</c:v>
                </c:pt>
                <c:pt idx="28">
                  <c:v>0.25293260706400844</c:v>
                </c:pt>
                <c:pt idx="29">
                  <c:v>0.2655567972262704</c:v>
                </c:pt>
                <c:pt idx="30">
                  <c:v>0.27857508134184494</c:v>
                </c:pt>
                <c:pt idx="31">
                  <c:v>0.29197662920691181</c:v>
                </c:pt>
                <c:pt idx="32">
                  <c:v>0.30574823773557525</c:v>
                </c:pt>
                <c:pt idx="33">
                  <c:v>0.31987429749717056</c:v>
                </c:pt>
                <c:pt idx="34">
                  <c:v>0.33433678690030266</c:v>
                </c:pt>
                <c:pt idx="35">
                  <c:v>0.34911529623353277</c:v>
                </c:pt>
                <c:pt idx="36">
                  <c:v>0.3641870832481322</c:v>
                </c:pt>
                <c:pt idx="37">
                  <c:v>0.37952716134329767</c:v>
                </c:pt>
                <c:pt idx="38">
                  <c:v>0.39510842070292784</c:v>
                </c:pt>
                <c:pt idx="39">
                  <c:v>0.41090178195536137</c:v>
                </c:pt>
                <c:pt idx="40">
                  <c:v>0.4268763811083145</c:v>
                </c:pt>
                <c:pt idx="41">
                  <c:v>0.44299978367968257</c:v>
                </c:pt>
                <c:pt idx="42">
                  <c:v>0.45923822513281609</c:v>
                </c:pt>
                <c:pt idx="43">
                  <c:v>0.4755568739654199</c:v>
                </c:pt>
                <c:pt idx="44">
                  <c:v>0.49192011312687167</c:v>
                </c:pt>
                <c:pt idx="45">
                  <c:v>0.50829183487941432</c:v>
                </c:pt>
                <c:pt idx="46">
                  <c:v>0.52463574379991618</c:v>
                </c:pt>
                <c:pt idx="47">
                  <c:v>0.5409156623602005</c:v>
                </c:pt>
                <c:pt idx="48">
                  <c:v>0.55709583343753866</c:v>
                </c:pt>
                <c:pt idx="49">
                  <c:v>0.57314121419684294</c:v>
                </c:pt>
                <c:pt idx="50">
                  <c:v>0.58901775604805628</c:v>
                </c:pt>
                <c:pt idx="51">
                  <c:v>0.60469266580380387</c:v>
                </c:pt>
                <c:pt idx="52">
                  <c:v>0.62013464372379445</c:v>
                </c:pt>
                <c:pt idx="53">
                  <c:v>0.63531409480806544</c:v>
                </c:pt>
                <c:pt idx="54">
                  <c:v>0.65020331046087543</c:v>
                </c:pt>
                <c:pt idx="55">
                  <c:v>0.66477661845833158</c:v>
                </c:pt>
                <c:pt idx="56">
                  <c:v>0.67901049998255758</c:v>
                </c:pt>
                <c:pt idx="57">
                  <c:v>0.69288367330151246</c:v>
                </c:pt>
                <c:pt idx="58">
                  <c:v>0.70637714444741828</c:v>
                </c:pt>
                <c:pt idx="59">
                  <c:v>0.71947422595334876</c:v>
                </c:pt>
                <c:pt idx="60">
                  <c:v>0.73216052532706022</c:v>
                </c:pt>
                <c:pt idx="61">
                  <c:v>0.74442390545948789</c:v>
                </c:pt>
                <c:pt idx="62">
                  <c:v>0.75625441957400596</c:v>
                </c:pt>
                <c:pt idx="63">
                  <c:v>0.7676442236185913</c:v>
                </c:pt>
                <c:pt idx="64">
                  <c:v>0.77858746212224395</c:v>
                </c:pt>
                <c:pt idx="65">
                  <c:v>0.78908000060238292</c:v>
                </c:pt>
                <c:pt idx="66">
                  <c:v>0.79911986142654401</c:v>
                </c:pt>
                <c:pt idx="67">
                  <c:v>0.80870629315647036</c:v>
                </c:pt>
                <c:pt idx="68">
                  <c:v>0.81784007931189839</c:v>
                </c:pt>
                <c:pt idx="69">
                  <c:v>0.82652328025265831</c:v>
                </c:pt>
                <c:pt idx="70">
                  <c:v>0.83475907268203597</c:v>
                </c:pt>
                <c:pt idx="71">
                  <c:v>0.84255158912242634</c:v>
                </c:pt>
                <c:pt idx="72">
                  <c:v>0.84990575915624789</c:v>
                </c:pt>
                <c:pt idx="73">
                  <c:v>0.85682715390458941</c:v>
                </c:pt>
                <c:pt idx="74">
                  <c:v>0.86332183489544312</c:v>
                </c:pt>
                <c:pt idx="75">
                  <c:v>0.8693962081589155</c:v>
                </c:pt>
                <c:pt idx="76">
                  <c:v>0.87505688408249405</c:v>
                </c:pt>
                <c:pt idx="77">
                  <c:v>0.88031054326722746</c:v>
                </c:pt>
                <c:pt idx="78">
                  <c:v>0.88516380834550568</c:v>
                </c:pt>
                <c:pt idx="79">
                  <c:v>0.88962265669997009</c:v>
                </c:pt>
                <c:pt idx="80">
                  <c:v>0.8936939680070709</c:v>
                </c:pt>
                <c:pt idx="81">
                  <c:v>0.89738248467284898</c:v>
                </c:pt>
                <c:pt idx="82">
                  <c:v>0.9006941724904397</c:v>
                </c:pt>
                <c:pt idx="83">
                  <c:v>0.90363346069455541</c:v>
                </c:pt>
                <c:pt idx="84">
                  <c:v>0.90620417068053993</c:v>
                </c:pt>
                <c:pt idx="85">
                  <c:v>0.9084092716524772</c:v>
                </c:pt>
                <c:pt idx="86">
                  <c:v>0.91016659240863851</c:v>
                </c:pt>
                <c:pt idx="87">
                  <c:v>0.91073789867625987</c:v>
                </c:pt>
                <c:pt idx="88">
                  <c:v>0.91155113196148574</c:v>
                </c:pt>
                <c:pt idx="89">
                  <c:v>0.91201790934624549</c:v>
                </c:pt>
                <c:pt idx="90">
                  <c:v>0.91213447138827419</c:v>
                </c:pt>
                <c:pt idx="91">
                  <c:v>0.91189529675428738</c:v>
                </c:pt>
                <c:pt idx="92">
                  <c:v>0.91129286135521204</c:v>
                </c:pt>
                <c:pt idx="93">
                  <c:v>0.91031734401492626</c:v>
                </c:pt>
                <c:pt idx="94">
                  <c:v>0.90895626109297456</c:v>
                </c:pt>
                <c:pt idx="95">
                  <c:v>0.9071940071673863</c:v>
                </c:pt>
                <c:pt idx="96">
                  <c:v>0.9050112706624418</c:v>
                </c:pt>
                <c:pt idx="97">
                  <c:v>0.90238428150858208</c:v>
                </c:pt>
                <c:pt idx="98">
                  <c:v>0.89928383071718243</c:v>
                </c:pt>
                <c:pt idx="99">
                  <c:v>0.8956739762124023</c:v>
                </c:pt>
              </c:numCache>
            </c:numRef>
          </c:yVal>
          <c:smooth val="1"/>
        </c:ser>
        <c:dLbls>
          <c:showLegendKey val="0"/>
          <c:showVal val="0"/>
          <c:showCatName val="0"/>
          <c:showSerName val="0"/>
          <c:showPercent val="0"/>
          <c:showBubbleSize val="0"/>
        </c:dLbls>
        <c:axId val="483604920"/>
        <c:axId val="483601784"/>
      </c:scatterChart>
      <c:valAx>
        <c:axId val="483604920"/>
        <c:scaling>
          <c:orientation val="minMax"/>
          <c:max val="2"/>
          <c:min val="0"/>
        </c:scaling>
        <c:delete val="0"/>
        <c:axPos val="b"/>
        <c:majorGridlines/>
        <c:minorGridlines/>
        <c:title>
          <c:tx>
            <c:rich>
              <a:bodyPr/>
              <a:lstStyle/>
              <a:p>
                <a:pPr>
                  <a:defRPr sz="1400"/>
                </a:pPr>
                <a:r>
                  <a:rPr lang="en-US" sz="1400"/>
                  <a:t>Iout (A)</a:t>
                </a:r>
              </a:p>
            </c:rich>
          </c:tx>
          <c:layout/>
          <c:overlay val="0"/>
          <c:spPr>
            <a:no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s-ES"/>
          </a:p>
        </c:txPr>
        <c:crossAx val="483601784"/>
        <c:crosses val="autoZero"/>
        <c:crossBetween val="midCat"/>
      </c:valAx>
      <c:valAx>
        <c:axId val="483601784"/>
        <c:scaling>
          <c:orientation val="minMax"/>
          <c:max val="1"/>
          <c:min val="0"/>
        </c:scaling>
        <c:delete val="0"/>
        <c:axPos val="l"/>
        <c:majorGridlines/>
        <c:minorGridlines/>
        <c:title>
          <c:tx>
            <c:rich>
              <a:bodyPr rot="-5400000" vert="horz"/>
              <a:lstStyle/>
              <a:p>
                <a:pPr>
                  <a:defRPr sz="1200"/>
                </a:pPr>
                <a:r>
                  <a:rPr lang="en-US" sz="1400"/>
                  <a:t>Efficiency</a:t>
                </a:r>
              </a:p>
            </c:rich>
          </c:tx>
          <c:layout/>
          <c:overlay val="0"/>
          <c:spPr>
            <a:noFill/>
            <a:ln w="25400">
              <a:noFill/>
            </a:ln>
          </c:spPr>
        </c:title>
        <c:numFmt formatCode="0%" sourceLinked="0"/>
        <c:majorTickMark val="out"/>
        <c:minorTickMark val="none"/>
        <c:tickLblPos val="nextTo"/>
        <c:crossAx val="483604920"/>
        <c:crossesAt val="1E-3"/>
        <c:crossBetween val="midCat"/>
        <c:majorUnit val="0.1"/>
      </c:valAx>
      <c:spPr>
        <a:solidFill>
          <a:srgbClr val="B4FBD2"/>
        </a:solidFill>
      </c:spPr>
    </c:plotArea>
    <c:legend>
      <c:legendPos val="r"/>
      <c:layout>
        <c:manualLayout>
          <c:xMode val="edge"/>
          <c:yMode val="edge"/>
          <c:x val="0.77007388674956678"/>
          <c:y val="0.67016806722690003"/>
          <c:w val="0.14233589414461878"/>
          <c:h val="0.11974789915966257"/>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Efficiency (Channel</a:t>
            </a:r>
            <a:r>
              <a:rPr lang="en-US" baseline="0"/>
              <a:t> 1)</a:t>
            </a:r>
            <a:endParaRPr lang="en-US"/>
          </a:p>
        </c:rich>
      </c:tx>
      <c:layout/>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0"/>
          <c:order val="0"/>
          <c:tx>
            <c:v>Vinmax</c:v>
          </c:tx>
          <c:spPr>
            <a:ln>
              <a:solidFill>
                <a:srgbClr val="F60460"/>
              </a:solidFill>
            </a:ln>
          </c:spPr>
          <c:marker>
            <c:symbol val="none"/>
          </c:marker>
          <c:xVal>
            <c:numRef>
              <c:f>Export!$I$173:$DD$173</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Export!$I$201:$DD$201</c:f>
              <c:numCache>
                <c:formatCode>General</c:formatCode>
                <c:ptCount val="100"/>
                <c:pt idx="0">
                  <c:v>2.0159678994654758E-2</c:v>
                </c:pt>
                <c:pt idx="1">
                  <c:v>2.1500808446128634E-2</c:v>
                </c:pt>
                <c:pt idx="2">
                  <c:v>2.2929049520522431E-2</c:v>
                </c:pt>
                <c:pt idx="3">
                  <c:v>2.4449771733495922E-2</c:v>
                </c:pt>
                <c:pt idx="4">
                  <c:v>2.6068636118485203E-2</c:v>
                </c:pt>
                <c:pt idx="5">
                  <c:v>2.7791605595537294E-2</c:v>
                </c:pt>
                <c:pt idx="6">
                  <c:v>2.9624954898397449E-2</c:v>
                </c:pt>
                <c:pt idx="7">
                  <c:v>3.1575279905252884E-2</c:v>
                </c:pt>
                <c:pt idx="8">
                  <c:v>3.3649506197088529E-2</c:v>
                </c:pt>
                <c:pt idx="9">
                  <c:v>3.585489664476222E-2</c:v>
                </c:pt>
                <c:pt idx="10">
                  <c:v>3.8199057801414874E-2</c:v>
                </c:pt>
                <c:pt idx="11">
                  <c:v>4.0689944850798222E-2</c:v>
                </c:pt>
                <c:pt idx="12">
                  <c:v>4.3335864834689729E-2</c:v>
                </c:pt>
                <c:pt idx="13">
                  <c:v>4.6145477854016043E-2</c:v>
                </c:pt>
                <c:pt idx="14">
                  <c:v>4.9127795908950077E-2</c:v>
                </c:pt>
                <c:pt idx="15">
                  <c:v>5.2292179013525515E-2</c:v>
                </c:pt>
                <c:pt idx="16">
                  <c:v>5.5648328190784066E-2</c:v>
                </c:pt>
                <c:pt idx="17">
                  <c:v>5.9206274925838527E-2</c:v>
                </c:pt>
                <c:pt idx="18">
                  <c:v>6.2976366627354674E-2</c:v>
                </c:pt>
                <c:pt idx="19">
                  <c:v>6.6969247623856032E-2</c:v>
                </c:pt>
                <c:pt idx="20">
                  <c:v>7.1195835201150443E-2</c:v>
                </c:pt>
                <c:pt idx="21">
                  <c:v>7.5667290172471161E-2</c:v>
                </c:pt>
                <c:pt idx="22">
                  <c:v>8.0394981465224308E-2</c:v>
                </c:pt>
                <c:pt idx="23">
                  <c:v>8.5390444209330674E-2</c:v>
                </c:pt>
                <c:pt idx="24">
                  <c:v>9.0665330824028015E-2</c:v>
                </c:pt>
                <c:pt idx="25">
                  <c:v>9.6231354624785062E-2</c:v>
                </c:pt>
                <c:pt idx="26">
                  <c:v>0.10210022551192358</c:v>
                </c:pt>
                <c:pt idx="27">
                  <c:v>0.10828357735994878</c:v>
                </c:pt>
                <c:pt idx="28">
                  <c:v>0.11479288680373403</c:v>
                </c:pt>
                <c:pt idx="29">
                  <c:v>0.12163938321674966</c:v>
                </c:pt>
                <c:pt idx="30">
                  <c:v>0.12883394979937982</c:v>
                </c:pt>
                <c:pt idx="31">
                  <c:v>0.13638701584354723</c:v>
                </c:pt>
                <c:pt idx="32">
                  <c:v>0.14430844041431673</c:v>
                </c:pt>
                <c:pt idx="33">
                  <c:v>0.15260738789006262</c:v>
                </c:pt>
                <c:pt idx="34">
                  <c:v>0.16129219602940112</c:v>
                </c:pt>
                <c:pt idx="35">
                  <c:v>0.17037023748347788</c:v>
                </c:pt>
                <c:pt idx="36">
                  <c:v>0.1798477759430688</c:v>
                </c:pt>
                <c:pt idx="37">
                  <c:v>0.18972981839647599</c:v>
                </c:pt>
                <c:pt idx="38">
                  <c:v>0.20001996526988755</c:v>
                </c:pt>
                <c:pt idx="39">
                  <c:v>0.21072026051848083</c:v>
                </c:pt>
                <c:pt idx="40">
                  <c:v>0.22183104402414874</c:v>
                </c:pt>
                <c:pt idx="41">
                  <c:v>0.23335080892275725</c:v>
                </c:pt>
                <c:pt idx="42">
                  <c:v>0.2452760667174235</c:v>
                </c:pt>
                <c:pt idx="43">
                  <c:v>0.2576012232205821</c:v>
                </c:pt>
                <c:pt idx="44">
                  <c:v>0.27031846849233032</c:v>
                </c:pt>
                <c:pt idx="45">
                  <c:v>0.28341768399170392</c:v>
                </c:pt>
                <c:pt idx="46">
                  <c:v>0.29688637011820657</c:v>
                </c:pt>
                <c:pt idx="47">
                  <c:v>0.31070959718211616</c:v>
                </c:pt>
                <c:pt idx="48">
                  <c:v>0.32486998259574829</c:v>
                </c:pt>
                <c:pt idx="49">
                  <c:v>0.33934769671969595</c:v>
                </c:pt>
                <c:pt idx="50">
                  <c:v>0.35412049932844514</c:v>
                </c:pt>
                <c:pt idx="51">
                  <c:v>0.36916380808433574</c:v>
                </c:pt>
                <c:pt idx="52">
                  <c:v>0.38445079973886787</c:v>
                </c:pt>
                <c:pt idx="53">
                  <c:v>0.39995254403289132</c:v>
                </c:pt>
                <c:pt idx="54">
                  <c:v>0.41563816946464544</c:v>
                </c:pt>
                <c:pt idx="55">
                  <c:v>0.43147505926406926</c:v>
                </c:pt>
                <c:pt idx="56">
                  <c:v>0.44742907508389479</c:v>
                </c:pt>
                <c:pt idx="57">
                  <c:v>0.46346480512553689</c:v>
                </c:pt>
                <c:pt idx="58">
                  <c:v>0.4795458326937585</c:v>
                </c:pt>
                <c:pt idx="59">
                  <c:v>0.49563502055006542</c:v>
                </c:pt>
                <c:pt idx="60">
                  <c:v>0.51169480593882644</c:v>
                </c:pt>
                <c:pt idx="61">
                  <c:v>0.52768750081508131</c:v>
                </c:pt>
                <c:pt idx="62">
                  <c:v>0.54357559162501456</c:v>
                </c:pt>
                <c:pt idx="63">
                  <c:v>0.55932203298748784</c:v>
                </c:pt>
                <c:pt idx="64">
                  <c:v>0.57489052979786559</c:v>
                </c:pt>
                <c:pt idx="65">
                  <c:v>0.5902458026152676</c:v>
                </c:pt>
                <c:pt idx="66">
                  <c:v>0.6053538316852376</c:v>
                </c:pt>
                <c:pt idx="67">
                  <c:v>0.62018207556873239</c:v>
                </c:pt>
                <c:pt idx="68">
                  <c:v>0.63469966106719788</c:v>
                </c:pt>
                <c:pt idx="69">
                  <c:v>0.64887754192067237</c:v>
                </c:pt>
                <c:pt idx="70">
                  <c:v>0.66268862457811994</c:v>
                </c:pt>
                <c:pt idx="71">
                  <c:v>0.67610786016359536</c:v>
                </c:pt>
                <c:pt idx="72">
                  <c:v>0.68911230255746592</c:v>
                </c:pt>
                <c:pt idx="73">
                  <c:v>0.7016811332513001</c:v>
                </c:pt>
                <c:pt idx="74">
                  <c:v>0.7137956542953442</c:v>
                </c:pt>
                <c:pt idx="75">
                  <c:v>0.72543925122113961</c:v>
                </c:pt>
                <c:pt idx="76">
                  <c:v>0.73659732827686075</c:v>
                </c:pt>
                <c:pt idx="77">
                  <c:v>0.74725679357599961</c:v>
                </c:pt>
                <c:pt idx="78">
                  <c:v>0.75740734843762303</c:v>
                </c:pt>
                <c:pt idx="79">
                  <c:v>0.7670396779030122</c:v>
                </c:pt>
                <c:pt idx="80">
                  <c:v>0.77614615346239457</c:v>
                </c:pt>
                <c:pt idx="81">
                  <c:v>0.78472052505015266</c:v>
                </c:pt>
                <c:pt idx="82">
                  <c:v>0.79275774996654402</c:v>
                </c:pt>
                <c:pt idx="83">
                  <c:v>0.80014233753013153</c:v>
                </c:pt>
                <c:pt idx="84">
                  <c:v>0.80602944875631333</c:v>
                </c:pt>
                <c:pt idx="85">
                  <c:v>0.81183964328275982</c:v>
                </c:pt>
                <c:pt idx="86">
                  <c:v>0.8171194821000255</c:v>
                </c:pt>
                <c:pt idx="87">
                  <c:v>0.82186809013811757</c:v>
                </c:pt>
                <c:pt idx="88">
                  <c:v>0.82608448467471396</c:v>
                </c:pt>
                <c:pt idx="89">
                  <c:v>0.82976738736142375</c:v>
                </c:pt>
                <c:pt idx="90">
                  <c:v>0.83291503352249763</c:v>
                </c:pt>
                <c:pt idx="91">
                  <c:v>0.8355234961314747</c:v>
                </c:pt>
                <c:pt idx="92">
                  <c:v>0.83759092616944919</c:v>
                </c:pt>
                <c:pt idx="93">
                  <c:v>0.83911265069032903</c:v>
                </c:pt>
                <c:pt idx="94">
                  <c:v>0.84008285694119667</c:v>
                </c:pt>
                <c:pt idx="95">
                  <c:v>0.84049412948209989</c:v>
                </c:pt>
                <c:pt idx="96">
                  <c:v>0.84033715495616845</c:v>
                </c:pt>
                <c:pt idx="97">
                  <c:v>0.83960037926039488</c:v>
                </c:pt>
                <c:pt idx="98">
                  <c:v>0.83826960042991094</c:v>
                </c:pt>
                <c:pt idx="99">
                  <c:v>0.83632747492137671</c:v>
                </c:pt>
              </c:numCache>
            </c:numRef>
          </c:yVal>
          <c:smooth val="1"/>
        </c:ser>
        <c:ser>
          <c:idx val="1"/>
          <c:order val="1"/>
          <c:tx>
            <c:v>Vinmin</c:v>
          </c:tx>
          <c:spPr>
            <a:ln>
              <a:solidFill>
                <a:srgbClr val="000064"/>
              </a:solidFill>
            </a:ln>
          </c:spPr>
          <c:marker>
            <c:symbol val="none"/>
          </c:marker>
          <c:xVal>
            <c:numRef>
              <c:f>Export!$I$132:$DD$132</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Export!$I$160:$DD$160</c:f>
              <c:numCache>
                <c:formatCode>General</c:formatCode>
                <c:ptCount val="100"/>
                <c:pt idx="0">
                  <c:v>4.6062041184102683E-2</c:v>
                </c:pt>
                <c:pt idx="1">
                  <c:v>4.904041523733213E-2</c:v>
                </c:pt>
                <c:pt idx="2">
                  <c:v>5.2200809323330016E-2</c:v>
                </c:pt>
                <c:pt idx="3">
                  <c:v>5.5552948741992153E-2</c:v>
                </c:pt>
                <c:pt idx="4">
                  <c:v>5.9106893960428675E-2</c:v>
                </c:pt>
                <c:pt idx="5">
                  <c:v>6.2873026676431729E-2</c:v>
                </c:pt>
                <c:pt idx="6">
                  <c:v>6.6862031472041727E-2</c:v>
                </c:pt>
                <c:pt idx="7">
                  <c:v>7.1084872565190554E-2</c:v>
                </c:pt>
                <c:pt idx="8">
                  <c:v>7.5552765152252413E-2</c:v>
                </c:pt>
                <c:pt idx="9">
                  <c:v>8.0277140825869953E-2</c:v>
                </c:pt>
                <c:pt idx="10">
                  <c:v>8.5269606552583782E-2</c:v>
                </c:pt>
                <c:pt idx="11">
                  <c:v>9.0541896705544092E-2</c:v>
                </c:pt>
                <c:pt idx="12">
                  <c:v>9.6105817671041122E-2</c:v>
                </c:pt>
                <c:pt idx="13">
                  <c:v>0.10197318458600527</c:v>
                </c:pt>
                <c:pt idx="14">
                  <c:v>0.10815574981929453</c:v>
                </c:pt>
                <c:pt idx="15">
                  <c:v>0.11466512288480502</c:v>
                </c:pt>
                <c:pt idx="16">
                  <c:v>0.12151268157138544</c:v>
                </c:pt>
                <c:pt idx="17">
                  <c:v>0.1287094741951578</c:v>
                </c:pt>
                <c:pt idx="18">
                  <c:v>0.13626611302570604</c:v>
                </c:pt>
                <c:pt idx="19">
                  <c:v>0.14419265910971696</c:v>
                </c:pt>
                <c:pt idx="20">
                  <c:v>0.15249849891431766</c:v>
                </c:pt>
                <c:pt idx="21">
                  <c:v>0.16119221343689782</c:v>
                </c:pt>
                <c:pt idx="22">
                  <c:v>0.17028144067683437</c:v>
                </c:pt>
                <c:pt idx="23">
                  <c:v>0.17977273263409496</c:v>
                </c:pt>
                <c:pt idx="24">
                  <c:v>0.18967140828553061</c:v>
                </c:pt>
                <c:pt idx="25">
                  <c:v>0.19998140428543407</c:v>
                </c:pt>
                <c:pt idx="26">
                  <c:v>0.21070512543458769</c:v>
                </c:pt>
                <c:pt idx="27">
                  <c:v>0.22184329725175328</c:v>
                </c:pt>
                <c:pt idx="28">
                  <c:v>0.2333948232519592</c:v>
                </c:pt>
                <c:pt idx="29">
                  <c:v>0.24535664977423183</c:v>
                </c:pt>
                <c:pt idx="30">
                  <c:v>0.25772364139380005</c:v>
                </c:pt>
                <c:pt idx="31">
                  <c:v>0.27048847008600668</c:v>
                </c:pt>
                <c:pt idx="32">
                  <c:v>0.28364152136709941</c:v>
                </c:pt>
                <c:pt idx="33">
                  <c:v>0.29717082060763855</c:v>
                </c:pt>
                <c:pt idx="34">
                  <c:v>0.31106198258620738</c:v>
                </c:pt>
                <c:pt idx="35">
                  <c:v>0.32529818711600783</c:v>
                </c:pt>
                <c:pt idx="36">
                  <c:v>0.33986018323005562</c:v>
                </c:pt>
                <c:pt idx="37">
                  <c:v>0.35472632395190057</c:v>
                </c:pt>
                <c:pt idx="38">
                  <c:v>0.36987263311317253</c:v>
                </c:pt>
                <c:pt idx="39">
                  <c:v>0.38527290501749556</c:v>
                </c:pt>
                <c:pt idx="40">
                  <c:v>0.40089883700890577</c:v>
                </c:pt>
                <c:pt idx="41">
                  <c:v>0.41672019420375378</c:v>
                </c:pt>
                <c:pt idx="42">
                  <c:v>0.43270500481490171</c:v>
                </c:pt>
                <c:pt idx="43">
                  <c:v>0.44881978366621683</c:v>
                </c:pt>
                <c:pt idx="44">
                  <c:v>0.46502978069660389</c:v>
                </c:pt>
                <c:pt idx="45">
                  <c:v>0.48129925051927896</c:v>
                </c:pt>
                <c:pt idx="46">
                  <c:v>0.49759173846553156</c:v>
                </c:pt>
                <c:pt idx="47">
                  <c:v>0.51387037803140867</c:v>
                </c:pt>
                <c:pt idx="48">
                  <c:v>0.53009819428410998</c:v>
                </c:pt>
                <c:pt idx="49">
                  <c:v>0.54623840758933684</c:v>
                </c:pt>
                <c:pt idx="50">
                  <c:v>0.56225473200061504</c:v>
                </c:pt>
                <c:pt idx="51">
                  <c:v>0.57811166280763659</c:v>
                </c:pt>
                <c:pt idx="52">
                  <c:v>0.59377474806545427</c:v>
                </c:pt>
                <c:pt idx="53">
                  <c:v>0.60921083940457987</c:v>
                </c:pt>
                <c:pt idx="54">
                  <c:v>0.6243883180314409</c:v>
                </c:pt>
                <c:pt idx="55">
                  <c:v>0.63927729254164045</c:v>
                </c:pt>
                <c:pt idx="56">
                  <c:v>0.65384976595367528</c:v>
                </c:pt>
                <c:pt idx="57">
                  <c:v>0.6680797701951573</c:v>
                </c:pt>
                <c:pt idx="58">
                  <c:v>0.68194346710414511</c:v>
                </c:pt>
                <c:pt idx="59">
                  <c:v>0.69541921581389399</c:v>
                </c:pt>
                <c:pt idx="60">
                  <c:v>0.70848760714246783</c:v>
                </c:pt>
                <c:pt idx="61">
                  <c:v>0.72113146628616698</c:v>
                </c:pt>
                <c:pt idx="62">
                  <c:v>0.73333582569979916</c:v>
                </c:pt>
                <c:pt idx="63">
                  <c:v>0.74508787052541825</c:v>
                </c:pt>
                <c:pt idx="64">
                  <c:v>0.75637685387735221</c:v>
                </c:pt>
                <c:pt idx="65">
                  <c:v>0.76719388287615475</c:v>
                </c:pt>
                <c:pt idx="66">
                  <c:v>0.77753224268025878</c:v>
                </c:pt>
                <c:pt idx="67">
                  <c:v>0.78738665752202264</c:v>
                </c:pt>
                <c:pt idx="68">
                  <c:v>0.7967534979143277</c:v>
                </c:pt>
                <c:pt idx="69">
                  <c:v>0.80563054772422438</c:v>
                </c:pt>
                <c:pt idx="70">
                  <c:v>0.81401684077352143</c:v>
                </c:pt>
                <c:pt idx="71">
                  <c:v>0.8219124935291201</c:v>
                </c:pt>
                <c:pt idx="72">
                  <c:v>0.82931853606760209</c:v>
                </c:pt>
                <c:pt idx="73">
                  <c:v>0.83623674326715902</c:v>
                </c:pt>
                <c:pt idx="74">
                  <c:v>0.84266946785151697</c:v>
                </c:pt>
                <c:pt idx="75">
                  <c:v>0.84861947657425629</c:v>
                </c:pt>
                <c:pt idx="76">
                  <c:v>0.85408979049432376</c:v>
                </c:pt>
                <c:pt idx="77">
                  <c:v>0.85908352995873294</c:v>
                </c:pt>
                <c:pt idx="78">
                  <c:v>0.86360376457825805</c:v>
                </c:pt>
                <c:pt idx="79">
                  <c:v>0.86765288120865813</c:v>
                </c:pt>
                <c:pt idx="80">
                  <c:v>0.87123417283719318</c:v>
                </c:pt>
                <c:pt idx="81">
                  <c:v>0.87349465447484576</c:v>
                </c:pt>
                <c:pt idx="82">
                  <c:v>0.8756025415071208</c:v>
                </c:pt>
                <c:pt idx="83">
                  <c:v>0.87727588317011473</c:v>
                </c:pt>
                <c:pt idx="84">
                  <c:v>0.87851428052043834</c:v>
                </c:pt>
                <c:pt idx="85">
                  <c:v>0.87931624977973444</c:v>
                </c:pt>
                <c:pt idx="86">
                  <c:v>0.8796789241039602</c:v>
                </c:pt>
                <c:pt idx="87">
                  <c:v>0.87959659786001265</c:v>
                </c:pt>
                <c:pt idx="88">
                  <c:v>0.87906649446025342</c:v>
                </c:pt>
                <c:pt idx="89">
                  <c:v>0.8780802621354501</c:v>
                </c:pt>
                <c:pt idx="90">
                  <c:v>0.87662877115449245</c:v>
                </c:pt>
                <c:pt idx="91">
                  <c:v>0.87470077749041664</c:v>
                </c:pt>
                <c:pt idx="92">
                  <c:v>0.87228263714340359</c:v>
                </c:pt>
                <c:pt idx="93">
                  <c:v>0.86935795815224937</c:v>
                </c:pt>
                <c:pt idx="94">
                  <c:v>0.86590716930582734</c:v>
                </c:pt>
                <c:pt idx="95">
                  <c:v>0.86190697868676691</c:v>
                </c:pt>
                <c:pt idx="96">
                  <c:v>0.85732968560452527</c:v>
                </c:pt>
                <c:pt idx="97">
                  <c:v>0.85214229577680767</c:v>
                </c:pt>
                <c:pt idx="98">
                  <c:v>0.84630536969842596</c:v>
                </c:pt>
                <c:pt idx="99">
                  <c:v>0.83977150464122985</c:v>
                </c:pt>
              </c:numCache>
            </c:numRef>
          </c:yVal>
          <c:smooth val="1"/>
        </c:ser>
        <c:dLbls>
          <c:showLegendKey val="0"/>
          <c:showVal val="0"/>
          <c:showCatName val="0"/>
          <c:showSerName val="0"/>
          <c:showPercent val="0"/>
          <c:showBubbleSize val="0"/>
        </c:dLbls>
        <c:axId val="548993336"/>
        <c:axId val="548994904"/>
      </c:scatterChart>
      <c:valAx>
        <c:axId val="548993336"/>
        <c:scaling>
          <c:orientation val="minMax"/>
          <c:max val="3"/>
          <c:min val="0"/>
        </c:scaling>
        <c:delete val="0"/>
        <c:axPos val="b"/>
        <c:majorGridlines/>
        <c:minorGridlines/>
        <c:title>
          <c:tx>
            <c:rich>
              <a:bodyPr/>
              <a:lstStyle/>
              <a:p>
                <a:pPr>
                  <a:defRPr sz="1200"/>
                </a:pPr>
                <a:r>
                  <a:rPr lang="en-US" sz="1400"/>
                  <a:t>Iout (A</a:t>
                </a:r>
                <a:r>
                  <a:rPr lang="en-US" sz="1200"/>
                  <a:t>)</a:t>
                </a:r>
              </a:p>
            </c:rich>
          </c:tx>
          <c:layout/>
          <c:overlay val="0"/>
          <c:spPr>
            <a:no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s-ES"/>
          </a:p>
        </c:txPr>
        <c:crossAx val="548994904"/>
        <c:crosses val="autoZero"/>
        <c:crossBetween val="midCat"/>
      </c:valAx>
      <c:valAx>
        <c:axId val="548994904"/>
        <c:scaling>
          <c:orientation val="minMax"/>
          <c:max val="1"/>
          <c:min val="0"/>
        </c:scaling>
        <c:delete val="0"/>
        <c:axPos val="l"/>
        <c:majorGridlines/>
        <c:minorGridlines/>
        <c:title>
          <c:tx>
            <c:rich>
              <a:bodyPr rot="-5400000" vert="horz"/>
              <a:lstStyle/>
              <a:p>
                <a:pPr>
                  <a:defRPr sz="1400"/>
                </a:pPr>
                <a:r>
                  <a:rPr lang="en-US" sz="1400"/>
                  <a:t>Efficiency</a:t>
                </a:r>
              </a:p>
            </c:rich>
          </c:tx>
          <c:layout/>
          <c:overlay val="0"/>
          <c:spPr>
            <a:noFill/>
            <a:ln w="25400">
              <a:noFill/>
            </a:ln>
          </c:spPr>
        </c:title>
        <c:numFmt formatCode="0%" sourceLinked="0"/>
        <c:majorTickMark val="out"/>
        <c:minorTickMark val="none"/>
        <c:tickLblPos val="nextTo"/>
        <c:crossAx val="548993336"/>
        <c:crossesAt val="1E-3"/>
        <c:crossBetween val="midCat"/>
        <c:majorUnit val="0.1"/>
      </c:valAx>
      <c:spPr>
        <a:solidFill>
          <a:srgbClr val="B4FBD2"/>
        </a:solidFill>
      </c:spPr>
    </c:plotArea>
    <c:legend>
      <c:legendPos val="r"/>
      <c:layout>
        <c:manualLayout>
          <c:xMode val="edge"/>
          <c:yMode val="edge"/>
          <c:x val="0.77261992250970424"/>
          <c:y val="0.67347081614799587"/>
          <c:w val="0.14285726784151975"/>
          <c:h val="0.1201816439611738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Power Loss (Channel</a:t>
            </a:r>
            <a:r>
              <a:rPr lang="en-US" baseline="0"/>
              <a:t> 1)</a:t>
            </a:r>
            <a:endParaRPr lang="en-US"/>
          </a:p>
        </c:rich>
      </c:tx>
      <c:layout/>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0"/>
          <c:order val="0"/>
          <c:tx>
            <c:v>Vinmax</c:v>
          </c:tx>
          <c:spPr>
            <a:ln>
              <a:solidFill>
                <a:srgbClr val="F60460"/>
              </a:solidFill>
            </a:ln>
          </c:spPr>
          <c:marker>
            <c:symbol val="none"/>
          </c:marker>
          <c:xVal>
            <c:numRef>
              <c:f>Export!$I$173:$DD$173</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Export!$I$200:$DD$200</c:f>
              <c:numCache>
                <c:formatCode>General</c:formatCode>
                <c:ptCount val="100"/>
                <c:pt idx="0">
                  <c:v>0.21638219430779682</c:v>
                </c:pt>
                <c:pt idx="1">
                  <c:v>0.21638489242040596</c:v>
                </c:pt>
                <c:pt idx="2">
                  <c:v>0.21638778052090679</c:v>
                </c:pt>
                <c:pt idx="3">
                  <c:v>0.21639087244098604</c:v>
                </c:pt>
                <c:pt idx="4">
                  <c:v>0.21639418308511083</c:v>
                </c:pt>
                <c:pt idx="5">
                  <c:v>0.21639772851819597</c:v>
                </c:pt>
                <c:pt idx="6">
                  <c:v>0.21640152606518576</c:v>
                </c:pt>
                <c:pt idx="7">
                  <c:v>0.21640559442031532</c:v>
                </c:pt>
                <c:pt idx="8">
                  <c:v>0.21640995376711997</c:v>
                </c:pt>
                <c:pt idx="9">
                  <c:v>0.21641462591038957</c:v>
                </c:pt>
                <c:pt idx="10">
                  <c:v>0.21641963442141382</c:v>
                </c:pt>
                <c:pt idx="11">
                  <c:v>0.21642500479802926</c:v>
                </c:pt>
                <c:pt idx="12">
                  <c:v>0.21643076464116873</c:v>
                </c:pt>
                <c:pt idx="13">
                  <c:v>0.21643694384982554</c:v>
                </c:pt>
                <c:pt idx="14">
                  <c:v>0.21644357483658822</c:v>
                </c:pt>
                <c:pt idx="15">
                  <c:v>0.21645069276617368</c:v>
                </c:pt>
                <c:pt idx="16">
                  <c:v>0.21645833581969742</c:v>
                </c:pt>
                <c:pt idx="17">
                  <c:v>0.21646654548777211</c:v>
                </c:pt>
                <c:pt idx="18">
                  <c:v>0.21647536689592356</c:v>
                </c:pt>
                <c:pt idx="19">
                  <c:v>0.21648484916626681</c:v>
                </c:pt>
                <c:pt idx="20">
                  <c:v>0.21649504581989981</c:v>
                </c:pt>
                <c:pt idx="21">
                  <c:v>0.21650601522505475</c:v>
                </c:pt>
                <c:pt idx="22">
                  <c:v>0.21651782109671092</c:v>
                </c:pt>
                <c:pt idx="23">
                  <c:v>0.21653053305412806</c:v>
                </c:pt>
                <c:pt idx="24">
                  <c:v>0.21654422724361305</c:v>
                </c:pt>
                <c:pt idx="25">
                  <c:v>0.21655898703480944</c:v>
                </c:pt>
                <c:pt idx="26">
                  <c:v>0.21657490379990546</c:v>
                </c:pt>
                <c:pt idx="27">
                  <c:v>0.21659207778641645</c:v>
                </c:pt>
                <c:pt idx="28">
                  <c:v>0.21661061909563123</c:v>
                </c:pt>
                <c:pt idx="29">
                  <c:v>0.21663064878044375</c:v>
                </c:pt>
                <c:pt idx="30">
                  <c:v>0.21665230007814806</c:v>
                </c:pt>
                <c:pt idx="31">
                  <c:v>0.2166757197958894</c:v>
                </c:pt>
                <c:pt idx="32">
                  <c:v>0.21670106986887253</c:v>
                </c:pt>
                <c:pt idx="33">
                  <c:v>0.21672852911417095</c:v>
                </c:pt>
                <c:pt idx="34">
                  <c:v>0.21675829520610615</c:v>
                </c:pt>
                <c:pt idx="35">
                  <c:v>0.21679058690272685</c:v>
                </c:pt>
                <c:pt idx="36">
                  <c:v>0.21682564655697661</c:v>
                </c:pt>
                <c:pt idx="37">
                  <c:v>0.2168637429507658</c:v>
                </c:pt>
                <c:pt idx="38">
                  <c:v>0.21690517449543856</c:v>
                </c:pt>
                <c:pt idx="39">
                  <c:v>0.21695027284814189</c:v>
                </c:pt>
                <c:pt idx="40">
                  <c:v>0.21699940700046638</c:v>
                </c:pt>
                <c:pt idx="41">
                  <c:v>0.21705298790355676</c:v>
                </c:pt>
                <c:pt idx="42">
                  <c:v>0.21711147370282491</c:v>
                </c:pt>
                <c:pt idx="43">
                  <c:v>0.21717537566559175</c:v>
                </c:pt>
                <c:pt idx="44">
                  <c:v>0.21724526489662721</c:v>
                </c:pt>
                <c:pt idx="45">
                  <c:v>0.2173217799498442</c:v>
                </c:pt>
                <c:pt idx="46">
                  <c:v>0.21740563545958169</c:v>
                </c:pt>
                <c:pt idx="47">
                  <c:v>0.21749763193225108</c:v>
                </c:pt>
                <c:pt idx="48">
                  <c:v>0.21759866685892698</c:v>
                </c:pt>
                <c:pt idx="49">
                  <c:v>0.21770974733210813</c:v>
                </c:pt>
                <c:pt idx="50">
                  <c:v>0.21783200437575234</c:v>
                </c:pt>
                <c:pt idx="51">
                  <c:v>0.21796670922728933</c:v>
                </c:pt>
                <c:pt idx="52">
                  <c:v>0.21811529184416514</c:v>
                </c:pt>
                <c:pt idx="53">
                  <c:v>0.21827936194620884</c:v>
                </c:pt>
                <c:pt idx="54">
                  <c:v>0.21846073294944496</c:v>
                </c:pt>
                <c:pt idx="55">
                  <c:v>0.21866144919773942</c:v>
                </c:pt>
                <c:pt idx="56">
                  <c:v>0.2188838169568087</c:v>
                </c:pt>
                <c:pt idx="57">
                  <c:v>0.21913043970175325</c:v>
                </c:pt>
                <c:pt idx="58">
                  <c:v>0.21940425830565716</c:v>
                </c:pt>
                <c:pt idx="59">
                  <c:v>0.21970859682440794</c:v>
                </c:pt>
                <c:pt idx="60">
                  <c:v>0.22004721467342928</c:v>
                </c:pt>
                <c:pt idx="61">
                  <c:v>0.22042436610746419</c:v>
                </c:pt>
                <c:pt idx="62">
                  <c:v>0.22084486804718756</c:v>
                </c:pt>
                <c:pt idx="63">
                  <c:v>0.22131417744893242</c:v>
                </c:pt>
                <c:pt idx="64">
                  <c:v>0.22183847958929065</c:v>
                </c:pt>
                <c:pt idx="65">
                  <c:v>0.2224247888384242</c:v>
                </c:pt>
                <c:pt idx="66">
                  <c:v>0.22308106372884076</c:v>
                </c:pt>
                <c:pt idx="67">
                  <c:v>0.22381633839512521</c:v>
                </c:pt>
                <c:pt idx="68">
                  <c:v>0.22464087277052974</c:v>
                </c:pt>
                <c:pt idx="69">
                  <c:v>0.22556632428531115</c:v>
                </c:pt>
                <c:pt idx="70">
                  <c:v>0.22660594422742952</c:v>
                </c:pt>
                <c:pt idx="71">
                  <c:v>0.22777480240837786</c:v>
                </c:pt>
                <c:pt idx="72">
                  <c:v>0.22909004433704366</c:v>
                </c:pt>
                <c:pt idx="73">
                  <c:v>0.23057118575641664</c:v>
                </c:pt>
                <c:pt idx="74">
                  <c:v>0.23224045015824343</c:v>
                </c:pt>
                <c:pt idx="75">
                  <c:v>0.23412315577940124</c:v>
                </c:pt>
                <c:pt idx="76">
                  <c:v>0.23624815962510076</c:v>
                </c:pt>
                <c:pt idx="77">
                  <c:v>0.23864890441498016</c:v>
                </c:pt>
                <c:pt idx="78">
                  <c:v>0.24136227002568514</c:v>
                </c:pt>
                <c:pt idx="79">
                  <c:v>0.24443129653937753</c:v>
                </c:pt>
                <c:pt idx="80">
                  <c:v>0.24790493013304896</c:v>
                </c:pt>
                <c:pt idx="81">
                  <c:v>0.25183909723508757</c:v>
                </c:pt>
                <c:pt idx="82">
                  <c:v>0.25629773691749391</c:v>
                </c:pt>
                <c:pt idx="83">
                  <c:v>0.26153628503877796</c:v>
                </c:pt>
                <c:pt idx="84">
                  <c:v>0.26911302429122186</c:v>
                </c:pt>
                <c:pt idx="85">
                  <c:v>0.27680831248941784</c:v>
                </c:pt>
                <c:pt idx="86">
                  <c:v>0.28547925910332067</c:v>
                </c:pt>
                <c:pt idx="87">
                  <c:v>0.29525938939061469</c:v>
                </c:pt>
                <c:pt idx="88">
                  <c:v>0.30630169701985871</c:v>
                </c:pt>
                <c:pt idx="89">
                  <c:v>0.31878169237693726</c:v>
                </c:pt>
                <c:pt idx="90">
                  <c:v>0.33290097918846351</c:v>
                </c:pt>
                <c:pt idx="91">
                  <c:v>0.34889522423448815</c:v>
                </c:pt>
                <c:pt idx="92">
                  <c:v>0.36702832400149865</c:v>
                </c:pt>
                <c:pt idx="93">
                  <c:v>0.38760940935357352</c:v>
                </c:pt>
                <c:pt idx="94">
                  <c:v>0.41099544804097471</c:v>
                </c:pt>
                <c:pt idx="95">
                  <c:v>0.43760021596374515</c:v>
                </c:pt>
                <c:pt idx="96">
                  <c:v>0.46790454821081917</c:v>
                </c:pt>
                <c:pt idx="97">
                  <c:v>0.50246880978308095</c:v>
                </c:pt>
                <c:pt idx="98">
                  <c:v>0.5419481882484285</c:v>
                </c:pt>
                <c:pt idx="99">
                  <c:v>0.58711161591579941</c:v>
                </c:pt>
              </c:numCache>
            </c:numRef>
          </c:yVal>
          <c:smooth val="1"/>
        </c:ser>
        <c:ser>
          <c:idx val="1"/>
          <c:order val="1"/>
          <c:tx>
            <c:v>Vinmin</c:v>
          </c:tx>
          <c:spPr>
            <a:ln>
              <a:solidFill>
                <a:srgbClr val="000064"/>
              </a:solidFill>
            </a:ln>
          </c:spPr>
          <c:marker>
            <c:symbol val="none"/>
          </c:marker>
          <c:xVal>
            <c:numRef>
              <c:f>Export!$I$132:$DD$132</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Export!$I$159:$DD$159</c:f>
              <c:numCache>
                <c:formatCode>General</c:formatCode>
                <c:ptCount val="100"/>
                <c:pt idx="0">
                  <c:v>9.2199120292757814E-2</c:v>
                </c:pt>
                <c:pt idx="1">
                  <c:v>9.2199629524058135E-2</c:v>
                </c:pt>
                <c:pt idx="2">
                  <c:v>9.2200182446288609E-2</c:v>
                </c:pt>
                <c:pt idx="3">
                  <c:v>9.2200783305538672E-2</c:v>
                </c:pt>
                <c:pt idx="4">
                  <c:v>9.2201436815577797E-2</c:v>
                </c:pt>
                <c:pt idx="5">
                  <c:v>9.2202148215239643E-2</c:v>
                </c:pt>
                <c:pt idx="6">
                  <c:v>9.2202923332899589E-2</c:v>
                </c:pt>
                <c:pt idx="7">
                  <c:v>9.2203768659385454E-2</c:v>
                </c:pt>
                <c:pt idx="8">
                  <c:v>9.2204691430464961E-2</c:v>
                </c:pt>
                <c:pt idx="9">
                  <c:v>9.2205699720211004E-2</c:v>
                </c:pt>
                <c:pt idx="10">
                  <c:v>9.2206802546726502E-2</c:v>
                </c:pt>
                <c:pt idx="11">
                  <c:v>9.2208009991915127E-2</c:v>
                </c:pt>
                <c:pt idx="12">
                  <c:v>9.2209333337219077E-2</c:v>
                </c:pt>
                <c:pt idx="13">
                  <c:v>9.2210785217510527E-2</c:v>
                </c:pt>
                <c:pt idx="14">
                  <c:v>9.2212379795628352E-2</c:v>
                </c:pt>
                <c:pt idx="15">
                  <c:v>9.221413296039771E-2</c:v>
                </c:pt>
                <c:pt idx="16">
                  <c:v>9.221606255136551E-2</c:v>
                </c:pt>
                <c:pt idx="17">
                  <c:v>9.2218188613934576E-2</c:v>
                </c:pt>
                <c:pt idx="18">
                  <c:v>9.2220533689094261E-2</c:v>
                </c:pt>
                <c:pt idx="19">
                  <c:v>9.2223123142529728E-2</c:v>
                </c:pt>
                <c:pt idx="20">
                  <c:v>9.2225985538561081E-2</c:v>
                </c:pt>
                <c:pt idx="21">
                  <c:v>9.2229153065125247E-2</c:v>
                </c:pt>
                <c:pt idx="22">
                  <c:v>9.2232662016882461E-2</c:v>
                </c:pt>
                <c:pt idx="23">
                  <c:v>9.2236553344520966E-2</c:v>
                </c:pt>
                <c:pt idx="24">
                  <c:v>9.2240873279463995E-2</c:v>
                </c:pt>
                <c:pt idx="25">
                  <c:v>9.2245674044473716E-2</c:v>
                </c:pt>
                <c:pt idx="26">
                  <c:v>9.2251014662118852E-2</c:v>
                </c:pt>
                <c:pt idx="27">
                  <c:v>9.2256961874751853E-2</c:v>
                </c:pt>
                <c:pt idx="28">
                  <c:v>9.2263591191558969E-2</c:v>
                </c:pt>
                <c:pt idx="29">
                  <c:v>9.2270988080432659E-2</c:v>
                </c:pt>
                <c:pt idx="30">
                  <c:v>9.2279249324913076E-2</c:v>
                </c:pt>
                <c:pt idx="31">
                  <c:v>9.2288484569293616E-2</c:v>
                </c:pt>
                <c:pt idx="32">
                  <c:v>9.2298818078238407E-2</c:v>
                </c:pt>
                <c:pt idx="33">
                  <c:v>9.2310390740971499E-2</c:v>
                </c:pt>
                <c:pt idx="34">
                  <c:v>9.2323362354336747E-2</c:v>
                </c:pt>
                <c:pt idx="35">
                  <c:v>9.2337914223867001E-2</c:v>
                </c:pt>
                <c:pt idx="36">
                  <c:v>9.2354252127527764E-2</c:v>
                </c:pt>
                <c:pt idx="37">
                  <c:v>9.2372609693112478E-2</c:v>
                </c:pt>
                <c:pt idx="38">
                  <c:v>9.2393252247476215E-2</c:v>
                </c:pt>
                <c:pt idx="39">
                  <c:v>9.2416481204030398E-2</c:v>
                </c:pt>
                <c:pt idx="40">
                  <c:v>9.2442639064331061E-2</c:v>
                </c:pt>
                <c:pt idx="41">
                  <c:v>9.2472115120346129E-2</c:v>
                </c:pt>
                <c:pt idx="42">
                  <c:v>9.2505351956276405E-2</c:v>
                </c:pt>
                <c:pt idx="43">
                  <c:v>9.254285286285327E-2</c:v>
                </c:pt>
                <c:pt idx="44">
                  <c:v>9.2585190293098224E-2</c:v>
                </c:pt>
                <c:pt idx="45">
                  <c:v>9.2633015506896954E-2</c:v>
                </c:pt>
                <c:pt idx="46">
                  <c:v>9.2687069572751732E-2</c:v>
                </c:pt>
                <c:pt idx="47">
                  <c:v>9.2748195919113721E-2</c:v>
                </c:pt>
                <c:pt idx="48">
                  <c:v>9.281735465520885E-2</c:v>
                </c:pt>
                <c:pt idx="49">
                  <c:v>9.2895638912765102E-2</c:v>
                </c:pt>
                <c:pt idx="50">
                  <c:v>9.2984293496115991E-2</c:v>
                </c:pt>
                <c:pt idx="51">
                  <c:v>9.308473616947302E-2</c:v>
                </c:pt>
                <c:pt idx="52">
                  <c:v>9.3198581957511184E-2</c:v>
                </c:pt>
                <c:pt idx="53">
                  <c:v>9.3327670889702091E-2</c:v>
                </c:pt>
                <c:pt idx="54">
                  <c:v>9.3474099681104247E-2</c:v>
                </c:pt>
                <c:pt idx="55">
                  <c:v>9.3640257913791575E-2</c:v>
                </c:pt>
                <c:pt idx="56">
                  <c:v>9.3828869365174761E-2</c:v>
                </c:pt>
                <c:pt idx="57">
                  <c:v>9.4043039223777922E-2</c:v>
                </c:pt>
                <c:pt idx="58">
                  <c:v>9.4286308041473754E-2</c:v>
                </c:pt>
                <c:pt idx="59">
                  <c:v>9.4562713395969167E-2</c:v>
                </c:pt>
                <c:pt idx="60">
                  <c:v>9.4876860381056291E-2</c:v>
                </c:pt>
                <c:pt idx="61">
                  <c:v>9.5234002207828239E-2</c:v>
                </c:pt>
                <c:pt idx="62">
                  <c:v>9.5640132391260582E-2</c:v>
                </c:pt>
                <c:pt idx="63">
                  <c:v>9.610209021745926E-2</c:v>
                </c:pt>
                <c:pt idx="64">
                  <c:v>9.6627684284804283E-2</c:v>
                </c:pt>
                <c:pt idx="65">
                  <c:v>9.7225892696713112E-2</c:v>
                </c:pt>
                <c:pt idx="66">
                  <c:v>9.7906783084963325E-2</c:v>
                </c:pt>
                <c:pt idx="67">
                  <c:v>9.8682013949986686E-2</c:v>
                </c:pt>
                <c:pt idx="68">
                  <c:v>9.9564856064483565E-2</c:v>
                </c:pt>
                <c:pt idx="69">
                  <c:v>0.10057047077368811</c:v>
                </c:pt>
                <c:pt idx="70">
                  <c:v>0.10171618356856729</c:v>
                </c:pt>
                <c:pt idx="71">
                  <c:v>0.10302179814403993</c:v>
                </c:pt>
                <c:pt idx="72">
                  <c:v>0.10450995723817191</c:v>
                </c:pt>
                <c:pt idx="73">
                  <c:v>0.10620655753626855</c:v>
                </c:pt>
                <c:pt idx="74">
                  <c:v>0.10814122714480254</c:v>
                </c:pt>
                <c:pt idx="75">
                  <c:v>0.11034787559027694</c:v>
                </c:pt>
                <c:pt idx="76">
                  <c:v>0.11286532802733536</c:v>
                </c:pt>
                <c:pt idx="77">
                  <c:v>0.11573805741138223</c:v>
                </c:pt>
                <c:pt idx="78">
                  <c:v>0.11901703088296806</c:v>
                </c:pt>
                <c:pt idx="79">
                  <c:v>0.12276121019882907</c:v>
                </c:pt>
                <c:pt idx="80">
                  <c:v>0.12703688386421544</c:v>
                </c:pt>
                <c:pt idx="81">
                  <c:v>0.13294872171912575</c:v>
                </c:pt>
                <c:pt idx="82">
                  <c:v>0.13928728177541178</c:v>
                </c:pt>
                <c:pt idx="83">
                  <c:v>0.14647790589557985</c:v>
                </c:pt>
                <c:pt idx="84">
                  <c:v>0.15464156306202037</c:v>
                </c:pt>
                <c:pt idx="85">
                  <c:v>0.16391736082669933</c:v>
                </c:pt>
                <c:pt idx="86">
                  <c:v>0.17446575852348722</c:v>
                </c:pt>
                <c:pt idx="87">
                  <c:v>0.18647444770753846</c:v>
                </c:pt>
                <c:pt idx="88">
                  <c:v>0.20015224017783506</c:v>
                </c:pt>
                <c:pt idx="89">
                  <c:v>0.21574799789903476</c:v>
                </c:pt>
                <c:pt idx="90">
                  <c:v>0.23354822339433168</c:v>
                </c:pt>
                <c:pt idx="91">
                  <c:v>0.25388596286324461</c:v>
                </c:pt>
                <c:pt idx="92">
                  <c:v>0.27714941699142148</c:v>
                </c:pt>
                <c:pt idx="93">
                  <c:v>0.30379247267261361</c:v>
                </c:pt>
                <c:pt idx="94">
                  <c:v>0.33434769634762412</c:v>
                </c:pt>
                <c:pt idx="95">
                  <c:v>0.36944251739724604</c:v>
                </c:pt>
                <c:pt idx="96">
                  <c:v>0.40981960044060489</c:v>
                </c:pt>
                <c:pt idx="97">
                  <c:v>0.45636279818119013</c:v>
                </c:pt>
                <c:pt idx="98">
                  <c:v>0.51013065759718068</c:v>
                </c:pt>
                <c:pt idx="99">
                  <c:v>0.57240032963689402</c:v>
                </c:pt>
              </c:numCache>
            </c:numRef>
          </c:yVal>
          <c:smooth val="1"/>
        </c:ser>
        <c:dLbls>
          <c:showLegendKey val="0"/>
          <c:showVal val="0"/>
          <c:showCatName val="0"/>
          <c:showSerName val="0"/>
          <c:showPercent val="0"/>
          <c:showBubbleSize val="0"/>
        </c:dLbls>
        <c:axId val="548998040"/>
        <c:axId val="548992944"/>
      </c:scatterChart>
      <c:valAx>
        <c:axId val="548998040"/>
        <c:scaling>
          <c:orientation val="minMax"/>
          <c:max val="3"/>
          <c:min val="0"/>
        </c:scaling>
        <c:delete val="0"/>
        <c:axPos val="b"/>
        <c:majorGridlines/>
        <c:minorGridlines/>
        <c:title>
          <c:tx>
            <c:rich>
              <a:bodyPr/>
              <a:lstStyle/>
              <a:p>
                <a:pPr>
                  <a:defRPr/>
                </a:pPr>
                <a:r>
                  <a:rPr lang="en-US" sz="1400"/>
                  <a:t>Iout (A</a:t>
                </a:r>
                <a:r>
                  <a:rPr lang="en-US"/>
                  <a:t>)</a:t>
                </a:r>
              </a:p>
            </c:rich>
          </c:tx>
          <c:layout/>
          <c:overlay val="0"/>
          <c:spPr>
            <a:no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s-ES"/>
          </a:p>
        </c:txPr>
        <c:crossAx val="548992944"/>
        <c:crosses val="autoZero"/>
        <c:crossBetween val="midCat"/>
      </c:valAx>
      <c:valAx>
        <c:axId val="548992944"/>
        <c:scaling>
          <c:orientation val="minMax"/>
          <c:max val="0.6"/>
          <c:min val="0"/>
        </c:scaling>
        <c:delete val="0"/>
        <c:axPos val="l"/>
        <c:majorGridlines/>
        <c:minorGridlines/>
        <c:title>
          <c:tx>
            <c:rich>
              <a:bodyPr rot="-5400000" vert="horz"/>
              <a:lstStyle/>
              <a:p>
                <a:pPr>
                  <a:defRPr/>
                </a:pPr>
                <a:r>
                  <a:rPr lang="en-US" sz="1400"/>
                  <a:t>Power Loss (W)</a:t>
                </a:r>
              </a:p>
            </c:rich>
          </c:tx>
          <c:layout/>
          <c:overlay val="0"/>
          <c:spPr>
            <a:noFill/>
            <a:ln w="25400">
              <a:noFill/>
            </a:ln>
          </c:spPr>
        </c:title>
        <c:numFmt formatCode="General" sourceLinked="1"/>
        <c:majorTickMark val="out"/>
        <c:minorTickMark val="none"/>
        <c:tickLblPos val="nextTo"/>
        <c:crossAx val="548998040"/>
        <c:crossesAt val="1E-3"/>
        <c:crossBetween val="midCat"/>
        <c:majorUnit val="0.1"/>
      </c:valAx>
      <c:spPr>
        <a:solidFill>
          <a:srgbClr val="B4FBD2"/>
        </a:solidFill>
      </c:spPr>
    </c:plotArea>
    <c:legend>
      <c:legendPos val="r"/>
      <c:layout>
        <c:manualLayout>
          <c:xMode val="edge"/>
          <c:yMode val="edge"/>
          <c:x val="0.76449704142011865"/>
          <c:y val="0.68025818661079385"/>
          <c:w val="0.14201183431952671"/>
          <c:h val="0.12231782186025032"/>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Power Loss (Channel</a:t>
            </a:r>
            <a:r>
              <a:rPr lang="en-US" baseline="0"/>
              <a:t> 2)</a:t>
            </a:r>
            <a:endParaRPr lang="en-US"/>
          </a:p>
        </c:rich>
      </c:tx>
      <c:layout/>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0"/>
          <c:order val="0"/>
          <c:tx>
            <c:v>Vinmax</c:v>
          </c:tx>
          <c:spPr>
            <a:ln>
              <a:solidFill>
                <a:srgbClr val="F60460"/>
              </a:solidFill>
            </a:ln>
          </c:spPr>
          <c:marker>
            <c:symbol val="none"/>
          </c:marker>
          <c:xVal>
            <c:numRef>
              <c:f>Export!$I$255:$DD$255</c:f>
              <c:numCache>
                <c:formatCode>General</c:formatCode>
                <c:ptCount val="100"/>
                <c:pt idx="0">
                  <c:v>2.96796357793513E-3</c:v>
                </c:pt>
                <c:pt idx="1">
                  <c:v>3.1697863849222264E-3</c:v>
                </c:pt>
                <c:pt idx="2">
                  <c:v>3.3853332300757509E-3</c:v>
                </c:pt>
                <c:pt idx="3">
                  <c:v>3.6155373539268677E-3</c:v>
                </c:pt>
                <c:pt idx="4">
                  <c:v>3.8613954577664997E-3</c:v>
                </c:pt>
                <c:pt idx="5">
                  <c:v>4.1239720190044396E-3</c:v>
                </c:pt>
                <c:pt idx="6">
                  <c:v>4.4044038999747495E-3</c:v>
                </c:pt>
                <c:pt idx="7">
                  <c:v>4.7039052701419171E-3</c:v>
                </c:pt>
                <c:pt idx="8">
                  <c:v>5.0237728630191589E-3</c:v>
                </c:pt>
                <c:pt idx="9">
                  <c:v>5.36539159055945E-3</c:v>
                </c:pt>
                <c:pt idx="10">
                  <c:v>5.7302405393275593E-3</c:v>
                </c:pt>
                <c:pt idx="11">
                  <c:v>6.1198993744143899E-3</c:v>
                </c:pt>
                <c:pt idx="12">
                  <c:v>6.5360551788202501E-3</c:v>
                </c:pt>
                <c:pt idx="13">
                  <c:v>6.9805097579191599E-3</c:v>
                </c:pt>
                <c:pt idx="14">
                  <c:v>7.4551874406298783E-3</c:v>
                </c:pt>
                <c:pt idx="15">
                  <c:v>7.9621434110699434E-3</c:v>
                </c:pt>
                <c:pt idx="16">
                  <c:v>8.5035726067657792E-3</c:v>
                </c:pt>
                <c:pt idx="17">
                  <c:v>9.0818192219449482E-3</c:v>
                </c:pt>
                <c:pt idx="18">
                  <c:v>9.6993868570563937E-3</c:v>
                </c:pt>
                <c:pt idx="19">
                  <c:v>1.0358949358462419E-2</c:v>
                </c:pt>
                <c:pt idx="20">
                  <c:v>1.1063362395234451E-2</c:v>
                </c:pt>
                <c:pt idx="21">
                  <c:v>1.1815675823175886E-2</c:v>
                </c:pt>
                <c:pt idx="22">
                  <c:v>1.2619146889603864E-2</c:v>
                </c:pt>
                <c:pt idx="23">
                  <c:v>1.3477254336061888E-2</c:v>
                </c:pt>
                <c:pt idx="24">
                  <c:v>1.4393713460023039E-2</c:v>
                </c:pt>
                <c:pt idx="25">
                  <c:v>1.5372492200795475E-2</c:v>
                </c:pt>
                <c:pt idx="26">
                  <c:v>1.641782831927651E-2</c:v>
                </c:pt>
                <c:pt idx="27">
                  <c:v>1.7534247745937363E-2</c:v>
                </c:pt>
                <c:pt idx="28">
                  <c:v>1.8726584176478829E-2</c:v>
                </c:pt>
                <c:pt idx="29">
                  <c:v>1.9999999999999993E-2</c:v>
                </c:pt>
                <c:pt idx="30">
                  <c:v>2.1360008650291508E-2</c:v>
                </c:pt>
                <c:pt idx="31">
                  <c:v>2.2812498477026408E-2</c:v>
                </c:pt>
                <c:pt idx="32">
                  <c:v>2.4363758240202305E-2</c:v>
                </c:pt>
                <c:pt idx="33">
                  <c:v>2.6020504338216625E-2</c:v>
                </c:pt>
                <c:pt idx="34">
                  <c:v>2.7789909887462747E-2</c:v>
                </c:pt>
                <c:pt idx="35">
                  <c:v>2.9679635779351291E-2</c:v>
                </c:pt>
                <c:pt idx="36">
                  <c:v>3.1697863849222262E-2</c:v>
                </c:pt>
                <c:pt idx="37">
                  <c:v>3.3853332300757502E-2</c:v>
                </c:pt>
                <c:pt idx="38">
                  <c:v>3.6155373539268683E-2</c:v>
                </c:pt>
                <c:pt idx="39">
                  <c:v>3.8613954577664991E-2</c:v>
                </c:pt>
                <c:pt idx="40">
                  <c:v>4.1239720190044404E-2</c:v>
                </c:pt>
                <c:pt idx="41">
                  <c:v>4.4044038999747494E-2</c:v>
                </c:pt>
                <c:pt idx="42">
                  <c:v>4.7039052701419171E-2</c:v>
                </c:pt>
                <c:pt idx="43">
                  <c:v>5.0237728630191596E-2</c:v>
                </c:pt>
                <c:pt idx="44">
                  <c:v>5.3653915905594519E-2</c:v>
                </c:pt>
                <c:pt idx="45">
                  <c:v>5.73024053932756E-2</c:v>
                </c:pt>
                <c:pt idx="46">
                  <c:v>6.1198993744143886E-2</c:v>
                </c:pt>
                <c:pt idx="47">
                  <c:v>6.5360551788202506E-2</c:v>
                </c:pt>
                <c:pt idx="48">
                  <c:v>6.980509757919158E-2</c:v>
                </c:pt>
                <c:pt idx="49">
                  <c:v>7.455187440629879E-2</c:v>
                </c:pt>
                <c:pt idx="50">
                  <c:v>7.9621434110699427E-2</c:v>
                </c:pt>
                <c:pt idx="51">
                  <c:v>8.5035726067657802E-2</c:v>
                </c:pt>
                <c:pt idx="52">
                  <c:v>9.0818192219449478E-2</c:v>
                </c:pt>
                <c:pt idx="53">
                  <c:v>9.6993868570563954E-2</c:v>
                </c:pt>
                <c:pt idx="54">
                  <c:v>0.10358949358462419</c:v>
                </c:pt>
                <c:pt idx="55">
                  <c:v>0.11063362395234454</c:v>
                </c:pt>
                <c:pt idx="56">
                  <c:v>0.11815675823175886</c:v>
                </c:pt>
                <c:pt idx="57">
                  <c:v>0.12619146889603866</c:v>
                </c:pt>
                <c:pt idx="58">
                  <c:v>0.13477254336061889</c:v>
                </c:pt>
                <c:pt idx="59">
                  <c:v>0.14393713460023033</c:v>
                </c:pt>
                <c:pt idx="60">
                  <c:v>0.15372492200795476</c:v>
                </c:pt>
                <c:pt idx="61">
                  <c:v>0.16417828319276506</c:v>
                </c:pt>
                <c:pt idx="62">
                  <c:v>0.17534247745937362</c:v>
                </c:pt>
                <c:pt idx="63">
                  <c:v>0.18726584176478825</c:v>
                </c:pt>
                <c:pt idx="64">
                  <c:v>0.19999999999999998</c:v>
                </c:pt>
                <c:pt idx="65">
                  <c:v>0.21360008650291509</c:v>
                </c:pt>
                <c:pt idx="66">
                  <c:v>0.22812498477026416</c:v>
                </c:pt>
                <c:pt idx="67">
                  <c:v>0.24363758240202307</c:v>
                </c:pt>
                <c:pt idx="68">
                  <c:v>0.26020504338216632</c:v>
                </c:pt>
                <c:pt idx="69">
                  <c:v>0.27789909887462749</c:v>
                </c:pt>
                <c:pt idx="70">
                  <c:v>0.29679635779351293</c:v>
                </c:pt>
                <c:pt idx="71">
                  <c:v>0.31697863849222252</c:v>
                </c:pt>
                <c:pt idx="72">
                  <c:v>0.33853332300757522</c:v>
                </c:pt>
                <c:pt idx="73">
                  <c:v>0.36155373539268681</c:v>
                </c:pt>
                <c:pt idx="74">
                  <c:v>0.38613954577664994</c:v>
                </c:pt>
                <c:pt idx="75">
                  <c:v>0.41239720190044382</c:v>
                </c:pt>
                <c:pt idx="76">
                  <c:v>0.44044038999747515</c:v>
                </c:pt>
                <c:pt idx="77">
                  <c:v>0.47039052701419176</c:v>
                </c:pt>
                <c:pt idx="78">
                  <c:v>0.50237728630191592</c:v>
                </c:pt>
                <c:pt idx="79">
                  <c:v>0.53653915905594485</c:v>
                </c:pt>
                <c:pt idx="80">
                  <c:v>0.57302405393275635</c:v>
                </c:pt>
                <c:pt idx="81">
                  <c:v>0.61198993744143915</c:v>
                </c:pt>
                <c:pt idx="82">
                  <c:v>0.65360551788202503</c:v>
                </c:pt>
                <c:pt idx="83">
                  <c:v>0.69805097579191588</c:v>
                </c:pt>
                <c:pt idx="84">
                  <c:v>0.74551874406298746</c:v>
                </c:pt>
                <c:pt idx="85">
                  <c:v>0.79621434110699463</c:v>
                </c:pt>
                <c:pt idx="86">
                  <c:v>0.85035726067657802</c:v>
                </c:pt>
                <c:pt idx="87">
                  <c:v>0.90818192219449489</c:v>
                </c:pt>
                <c:pt idx="88">
                  <c:v>0.96993868570563913</c:v>
                </c:pt>
                <c:pt idx="89">
                  <c:v>1.0358949358462426</c:v>
                </c:pt>
                <c:pt idx="90">
                  <c:v>1.1063362395234453</c:v>
                </c:pt>
                <c:pt idx="91">
                  <c:v>1.1815675823175886</c:v>
                </c:pt>
                <c:pt idx="92">
                  <c:v>1.2619146889603861</c:v>
                </c:pt>
                <c:pt idx="93">
                  <c:v>1.3477254336061881</c:v>
                </c:pt>
                <c:pt idx="94">
                  <c:v>1.4393713460023041</c:v>
                </c:pt>
                <c:pt idx="95">
                  <c:v>1.5372492200795473</c:v>
                </c:pt>
                <c:pt idx="96">
                  <c:v>1.6417828319276504</c:v>
                </c:pt>
                <c:pt idx="97">
                  <c:v>1.7534247745937355</c:v>
                </c:pt>
                <c:pt idx="98">
                  <c:v>1.8726584176478833</c:v>
                </c:pt>
                <c:pt idx="99">
                  <c:v>2</c:v>
                </c:pt>
              </c:numCache>
            </c:numRef>
          </c:xVal>
          <c:yVal>
            <c:numRef>
              <c:f>Export!$I$282:$DD$282</c:f>
              <c:numCache>
                <c:formatCode>General</c:formatCode>
                <c:ptCount val="100"/>
                <c:pt idx="0">
                  <c:v>0.23651484758414051</c:v>
                </c:pt>
                <c:pt idx="1">
                  <c:v>0.23651658661403185</c:v>
                </c:pt>
                <c:pt idx="2">
                  <c:v>0.23651844793535756</c:v>
                </c:pt>
                <c:pt idx="3">
                  <c:v>0.23652044043060183</c:v>
                </c:pt>
                <c:pt idx="4">
                  <c:v>0.23652257366704349</c:v>
                </c:pt>
                <c:pt idx="5">
                  <c:v>0.2365248579535939</c:v>
                </c:pt>
                <c:pt idx="6">
                  <c:v>0.2365273044040358</c:v>
                </c:pt>
                <c:pt idx="7">
                  <c:v>0.23652992500636377</c:v>
                </c:pt>
                <c:pt idx="8">
                  <c:v>0.23653273269889541</c:v>
                </c:pt>
                <c:pt idx="9">
                  <c:v>0.23653574145390224</c:v>
                </c:pt>
                <c:pt idx="10">
                  <c:v>0.23653896636960187</c:v>
                </c:pt>
                <c:pt idx="11">
                  <c:v>0.23654242377145626</c:v>
                </c:pt>
                <c:pt idx="12">
                  <c:v>0.23654613132383823</c:v>
                </c:pt>
                <c:pt idx="13">
                  <c:v>0.23655010815326097</c:v>
                </c:pt>
                <c:pt idx="14">
                  <c:v>0.23655437498451537</c:v>
                </c:pt>
                <c:pt idx="15">
                  <c:v>0.23655895429123081</c:v>
                </c:pt>
                <c:pt idx="16">
                  <c:v>0.23656387046256647</c:v>
                </c:pt>
                <c:pt idx="17">
                  <c:v>0.23656914998796064</c:v>
                </c:pt>
                <c:pt idx="18">
                  <c:v>0.2365748216621113</c:v>
                </c:pt>
                <c:pt idx="19">
                  <c:v>0.23658091681264415</c:v>
                </c:pt>
                <c:pt idx="20">
                  <c:v>0.23658746955324239</c:v>
                </c:pt>
                <c:pt idx="21">
                  <c:v>0.23659451706537463</c:v>
                </c:pt>
                <c:pt idx="22">
                  <c:v>0.23660209991216996</c:v>
                </c:pt>
                <c:pt idx="23">
                  <c:v>0.23661026238845459</c:v>
                </c:pt>
                <c:pt idx="24">
                  <c:v>0.23661905291149701</c:v>
                </c:pt>
                <c:pt idx="25">
                  <c:v>0.23662852445761107</c:v>
                </c:pt>
                <c:pt idx="26">
                  <c:v>0.23663873505045305</c:v>
                </c:pt>
                <c:pt idx="27">
                  <c:v>0.23664974830762864</c:v>
                </c:pt>
                <c:pt idx="28">
                  <c:v>0.23666163405311252</c:v>
                </c:pt>
                <c:pt idx="29">
                  <c:v>0.23667446900399433</c:v>
                </c:pt>
                <c:pt idx="30">
                  <c:v>0.23668833754121146</c:v>
                </c:pt>
                <c:pt idx="31">
                  <c:v>0.23670333257523832</c:v>
                </c:pt>
                <c:pt idx="32">
                  <c:v>0.23671955651918936</c:v>
                </c:pt>
                <c:pt idx="33">
                  <c:v>0.23673712238348782</c:v>
                </c:pt>
                <c:pt idx="34">
                  <c:v>0.23675615500818295</c:v>
                </c:pt>
                <c:pt idx="35">
                  <c:v>0.23677679245119626</c:v>
                </c:pt>
                <c:pt idx="36">
                  <c:v>0.23679918755328294</c:v>
                </c:pt>
                <c:pt idx="37">
                  <c:v>0.23682350970334781</c:v>
                </c:pt>
                <c:pt idx="38">
                  <c:v>0.23684994683100935</c:v>
                </c:pt>
                <c:pt idx="39">
                  <c:v>0.23687870765701186</c:v>
                </c:pt>
                <c:pt idx="40">
                  <c:v>0.2369100242363148</c:v>
                </c:pt>
                <c:pt idx="41">
                  <c:v>0.23694415483350775</c:v>
                </c:pt>
                <c:pt idx="42">
                  <c:v>0.23698138717569853</c:v>
                </c:pt>
                <c:pt idx="43">
                  <c:v>0.23702204213429282</c:v>
                </c:pt>
                <c:pt idx="44">
                  <c:v>0.23706647789423999</c:v>
                </c:pt>
                <c:pt idx="45">
                  <c:v>0.23711509467748565</c:v>
                </c:pt>
                <c:pt idx="46">
                  <c:v>0.23716834009669119</c:v>
                </c:pt>
                <c:pt idx="47">
                  <c:v>0.2372267152259214</c:v>
                </c:pt>
                <c:pt idx="48">
                  <c:v>0.23729078148715146</c:v>
                </c:pt>
                <c:pt idx="49">
                  <c:v>0.2373611684653211</c:v>
                </c:pt>
                <c:pt idx="50">
                  <c:v>0.23743858278051691</c:v>
                </c:pt>
                <c:pt idx="51">
                  <c:v>0.2375238181639801</c:v>
                </c:pt>
                <c:pt idx="52">
                  <c:v>0.23761776690534347</c:v>
                </c:pt>
                <c:pt idx="53">
                  <c:v>0.23772143286217604</c:v>
                </c:pt>
                <c:pt idx="54">
                  <c:v>0.23783594624999282</c:v>
                </c:pt>
                <c:pt idx="55">
                  <c:v>0.23796258046186805</c:v>
                </c:pt>
                <c:pt idx="56">
                  <c:v>0.23810277120224899</c:v>
                </c:pt>
                <c:pt idx="57">
                  <c:v>0.23825813826016884</c:v>
                </c:pt>
                <c:pt idx="58">
                  <c:v>0.23843051029356888</c:v>
                </c:pt>
                <c:pt idx="59">
                  <c:v>0.23862195304974432</c:v>
                </c:pt>
                <c:pt idx="60">
                  <c:v>0.23883480150805375</c:v>
                </c:pt>
                <c:pt idx="61">
                  <c:v>0.23907169650116705</c:v>
                </c:pt>
                <c:pt idx="62">
                  <c:v>0.23933562645164966</c:v>
                </c:pt>
                <c:pt idx="63">
                  <c:v>0.23962997495319724</c:v>
                </c:pt>
                <c:pt idx="64">
                  <c:v>0.23995857503221846</c:v>
                </c:pt>
                <c:pt idx="65">
                  <c:v>0.24032577104789332</c:v>
                </c:pt>
                <c:pt idx="66">
                  <c:v>0.2407364893298756</c:v>
                </c:pt>
                <c:pt idx="67">
                  <c:v>0.24119631881545794</c:v>
                </c:pt>
                <c:pt idx="68">
                  <c:v>0.24171160313581519</c:v>
                </c:pt>
                <c:pt idx="69">
                  <c:v>0.24228954581805975</c:v>
                </c:pt>
                <c:pt idx="70">
                  <c:v>0.24293833052122787</c:v>
                </c:pt>
                <c:pt idx="71">
                  <c:v>0.24366725851585061</c:v>
                </c:pt>
                <c:pt idx="72">
                  <c:v>0.24448690595547187</c:v>
                </c:pt>
                <c:pt idx="73">
                  <c:v>0.24540930388277446</c:v>
                </c:pt>
                <c:pt idx="74">
                  <c:v>0.2464481443730111</c:v>
                </c:pt>
                <c:pt idx="75">
                  <c:v>0.24761901675547279</c:v>
                </c:pt>
                <c:pt idx="76">
                  <c:v>0.24893967848470103</c:v>
                </c:pt>
                <c:pt idx="77">
                  <c:v>0.25043098041403244</c:v>
                </c:pt>
                <c:pt idx="78">
                  <c:v>0.2521152250232529</c:v>
                </c:pt>
                <c:pt idx="79">
                  <c:v>0.25401895163244914</c:v>
                </c:pt>
                <c:pt idx="80">
                  <c:v>0.25617220960728265</c:v>
                </c:pt>
                <c:pt idx="81">
                  <c:v>0.25860931339882787</c:v>
                </c:pt>
                <c:pt idx="82">
                  <c:v>0.2613694706247649</c:v>
                </c:pt>
                <c:pt idx="83">
                  <c:v>0.26449908787499044</c:v>
                </c:pt>
                <c:pt idx="84">
                  <c:v>0.26804946373174354</c:v>
                </c:pt>
                <c:pt idx="85">
                  <c:v>0.27207768309309222</c:v>
                </c:pt>
                <c:pt idx="86">
                  <c:v>0.27665166927353296</c:v>
                </c:pt>
                <c:pt idx="87">
                  <c:v>0.28184871430801556</c:v>
                </c:pt>
                <c:pt idx="88">
                  <c:v>0.28775755531975633</c:v>
                </c:pt>
                <c:pt idx="89">
                  <c:v>0.29448017957484451</c:v>
                </c:pt>
                <c:pt idx="90">
                  <c:v>0.30213394443473218</c:v>
                </c:pt>
                <c:pt idx="91">
                  <c:v>0.31284183547305933</c:v>
                </c:pt>
                <c:pt idx="92">
                  <c:v>0.32404483041675242</c:v>
                </c:pt>
                <c:pt idx="93">
                  <c:v>0.3367469988118808</c:v>
                </c:pt>
                <c:pt idx="94">
                  <c:v>0.35116580211371956</c:v>
                </c:pt>
                <c:pt idx="95">
                  <c:v>0.3675532963661674</c:v>
                </c:pt>
                <c:pt idx="96">
                  <c:v>0.3862024179696788</c:v>
                </c:pt>
                <c:pt idx="97">
                  <c:v>0.40745465072858994</c:v>
                </c:pt>
                <c:pt idx="98">
                  <c:v>0.43170945592834548</c:v>
                </c:pt>
                <c:pt idx="99">
                  <c:v>0.4594359795357339</c:v>
                </c:pt>
              </c:numCache>
            </c:numRef>
          </c:yVal>
          <c:smooth val="1"/>
        </c:ser>
        <c:ser>
          <c:idx val="1"/>
          <c:order val="1"/>
          <c:tx>
            <c:v>Vinmin</c:v>
          </c:tx>
          <c:spPr>
            <a:ln>
              <a:solidFill>
                <a:srgbClr val="000064"/>
              </a:solidFill>
            </a:ln>
          </c:spPr>
          <c:marker>
            <c:symbol val="none"/>
          </c:marker>
          <c:xVal>
            <c:numRef>
              <c:f>Export!$I$215:$DD$215</c:f>
              <c:numCache>
                <c:formatCode>General</c:formatCode>
                <c:ptCount val="100"/>
                <c:pt idx="0">
                  <c:v>2.96796357793513E-3</c:v>
                </c:pt>
                <c:pt idx="1">
                  <c:v>3.1697863849222264E-3</c:v>
                </c:pt>
                <c:pt idx="2">
                  <c:v>3.3853332300757509E-3</c:v>
                </c:pt>
                <c:pt idx="3">
                  <c:v>3.6155373539268677E-3</c:v>
                </c:pt>
                <c:pt idx="4">
                  <c:v>3.8613954577664997E-3</c:v>
                </c:pt>
                <c:pt idx="5">
                  <c:v>4.1239720190044396E-3</c:v>
                </c:pt>
                <c:pt idx="6">
                  <c:v>4.4044038999747495E-3</c:v>
                </c:pt>
                <c:pt idx="7">
                  <c:v>4.7039052701419171E-3</c:v>
                </c:pt>
                <c:pt idx="8">
                  <c:v>5.0237728630191589E-3</c:v>
                </c:pt>
                <c:pt idx="9">
                  <c:v>5.36539159055945E-3</c:v>
                </c:pt>
                <c:pt idx="10">
                  <c:v>5.7302405393275593E-3</c:v>
                </c:pt>
                <c:pt idx="11">
                  <c:v>6.1198993744143899E-3</c:v>
                </c:pt>
                <c:pt idx="12">
                  <c:v>6.5360551788202501E-3</c:v>
                </c:pt>
                <c:pt idx="13">
                  <c:v>6.9805097579191599E-3</c:v>
                </c:pt>
                <c:pt idx="14">
                  <c:v>7.4551874406298783E-3</c:v>
                </c:pt>
                <c:pt idx="15">
                  <c:v>7.9621434110699434E-3</c:v>
                </c:pt>
                <c:pt idx="16">
                  <c:v>8.5035726067657792E-3</c:v>
                </c:pt>
                <c:pt idx="17">
                  <c:v>9.0818192219449482E-3</c:v>
                </c:pt>
                <c:pt idx="18">
                  <c:v>9.6993868570563937E-3</c:v>
                </c:pt>
                <c:pt idx="19">
                  <c:v>1.0358949358462419E-2</c:v>
                </c:pt>
                <c:pt idx="20">
                  <c:v>1.1063362395234451E-2</c:v>
                </c:pt>
                <c:pt idx="21">
                  <c:v>1.1815675823175886E-2</c:v>
                </c:pt>
                <c:pt idx="22">
                  <c:v>1.2619146889603864E-2</c:v>
                </c:pt>
                <c:pt idx="23">
                  <c:v>1.3477254336061888E-2</c:v>
                </c:pt>
                <c:pt idx="24">
                  <c:v>1.4393713460023039E-2</c:v>
                </c:pt>
                <c:pt idx="25">
                  <c:v>1.5372492200795475E-2</c:v>
                </c:pt>
                <c:pt idx="26">
                  <c:v>1.641782831927651E-2</c:v>
                </c:pt>
                <c:pt idx="27">
                  <c:v>1.7534247745937363E-2</c:v>
                </c:pt>
                <c:pt idx="28">
                  <c:v>1.8726584176478829E-2</c:v>
                </c:pt>
                <c:pt idx="29">
                  <c:v>1.9999999999999993E-2</c:v>
                </c:pt>
                <c:pt idx="30">
                  <c:v>2.1360008650291508E-2</c:v>
                </c:pt>
                <c:pt idx="31">
                  <c:v>2.2812498477026408E-2</c:v>
                </c:pt>
                <c:pt idx="32">
                  <c:v>2.4363758240202305E-2</c:v>
                </c:pt>
                <c:pt idx="33">
                  <c:v>2.6020504338216625E-2</c:v>
                </c:pt>
                <c:pt idx="34">
                  <c:v>2.7789909887462747E-2</c:v>
                </c:pt>
                <c:pt idx="35">
                  <c:v>2.9679635779351291E-2</c:v>
                </c:pt>
                <c:pt idx="36">
                  <c:v>3.1697863849222262E-2</c:v>
                </c:pt>
                <c:pt idx="37">
                  <c:v>3.3853332300757502E-2</c:v>
                </c:pt>
                <c:pt idx="38">
                  <c:v>3.6155373539268683E-2</c:v>
                </c:pt>
                <c:pt idx="39">
                  <c:v>3.8613954577664991E-2</c:v>
                </c:pt>
                <c:pt idx="40">
                  <c:v>4.1239720190044404E-2</c:v>
                </c:pt>
                <c:pt idx="41">
                  <c:v>4.4044038999747494E-2</c:v>
                </c:pt>
                <c:pt idx="42">
                  <c:v>4.7039052701419171E-2</c:v>
                </c:pt>
                <c:pt idx="43">
                  <c:v>5.0237728630191596E-2</c:v>
                </c:pt>
                <c:pt idx="44">
                  <c:v>5.3653915905594519E-2</c:v>
                </c:pt>
                <c:pt idx="45">
                  <c:v>5.73024053932756E-2</c:v>
                </c:pt>
                <c:pt idx="46">
                  <c:v>6.1198993744143886E-2</c:v>
                </c:pt>
                <c:pt idx="47">
                  <c:v>6.5360551788202506E-2</c:v>
                </c:pt>
                <c:pt idx="48">
                  <c:v>6.980509757919158E-2</c:v>
                </c:pt>
                <c:pt idx="49">
                  <c:v>7.455187440629879E-2</c:v>
                </c:pt>
                <c:pt idx="50">
                  <c:v>7.9621434110699427E-2</c:v>
                </c:pt>
                <c:pt idx="51">
                  <c:v>8.5035726067657802E-2</c:v>
                </c:pt>
                <c:pt idx="52">
                  <c:v>9.0818192219449478E-2</c:v>
                </c:pt>
                <c:pt idx="53">
                  <c:v>9.6993868570563954E-2</c:v>
                </c:pt>
                <c:pt idx="54">
                  <c:v>0.10358949358462419</c:v>
                </c:pt>
                <c:pt idx="55">
                  <c:v>0.11063362395234454</c:v>
                </c:pt>
                <c:pt idx="56">
                  <c:v>0.11815675823175886</c:v>
                </c:pt>
                <c:pt idx="57">
                  <c:v>0.12619146889603866</c:v>
                </c:pt>
                <c:pt idx="58">
                  <c:v>0.13477254336061889</c:v>
                </c:pt>
                <c:pt idx="59">
                  <c:v>0.14393713460023033</c:v>
                </c:pt>
                <c:pt idx="60">
                  <c:v>0.15372492200795476</c:v>
                </c:pt>
                <c:pt idx="61">
                  <c:v>0.16417828319276506</c:v>
                </c:pt>
                <c:pt idx="62">
                  <c:v>0.17534247745937362</c:v>
                </c:pt>
                <c:pt idx="63">
                  <c:v>0.18726584176478825</c:v>
                </c:pt>
                <c:pt idx="64">
                  <c:v>0.19999999999999998</c:v>
                </c:pt>
                <c:pt idx="65">
                  <c:v>0.21360008650291509</c:v>
                </c:pt>
                <c:pt idx="66">
                  <c:v>0.22812498477026416</c:v>
                </c:pt>
                <c:pt idx="67">
                  <c:v>0.24363758240202307</c:v>
                </c:pt>
                <c:pt idx="68">
                  <c:v>0.26020504338216632</c:v>
                </c:pt>
                <c:pt idx="69">
                  <c:v>0.27789909887462749</c:v>
                </c:pt>
                <c:pt idx="70">
                  <c:v>0.29679635779351293</c:v>
                </c:pt>
                <c:pt idx="71">
                  <c:v>0.31697863849222252</c:v>
                </c:pt>
                <c:pt idx="72">
                  <c:v>0.33853332300757522</c:v>
                </c:pt>
                <c:pt idx="73">
                  <c:v>0.36155373539268681</c:v>
                </c:pt>
                <c:pt idx="74">
                  <c:v>0.38613954577664994</c:v>
                </c:pt>
                <c:pt idx="75">
                  <c:v>0.41239720190044382</c:v>
                </c:pt>
                <c:pt idx="76">
                  <c:v>0.44044038999747515</c:v>
                </c:pt>
                <c:pt idx="77">
                  <c:v>0.47039052701419176</c:v>
                </c:pt>
                <c:pt idx="78">
                  <c:v>0.50237728630191592</c:v>
                </c:pt>
                <c:pt idx="79">
                  <c:v>0.53653915905594485</c:v>
                </c:pt>
                <c:pt idx="80">
                  <c:v>0.57302405393275635</c:v>
                </c:pt>
                <c:pt idx="81">
                  <c:v>0.61198993744143915</c:v>
                </c:pt>
                <c:pt idx="82">
                  <c:v>0.65360551788202503</c:v>
                </c:pt>
                <c:pt idx="83">
                  <c:v>0.69805097579191588</c:v>
                </c:pt>
                <c:pt idx="84">
                  <c:v>0.74551874406298746</c:v>
                </c:pt>
                <c:pt idx="85">
                  <c:v>0.79621434110699463</c:v>
                </c:pt>
                <c:pt idx="86">
                  <c:v>0.85035726067657802</c:v>
                </c:pt>
                <c:pt idx="87">
                  <c:v>0.90818192219449489</c:v>
                </c:pt>
                <c:pt idx="88">
                  <c:v>0.96993868570563913</c:v>
                </c:pt>
                <c:pt idx="89">
                  <c:v>1.0358949358462426</c:v>
                </c:pt>
                <c:pt idx="90">
                  <c:v>1.1063362395234453</c:v>
                </c:pt>
                <c:pt idx="91">
                  <c:v>1.1815675823175886</c:v>
                </c:pt>
                <c:pt idx="92">
                  <c:v>1.2619146889603861</c:v>
                </c:pt>
                <c:pt idx="93">
                  <c:v>1.3477254336061881</c:v>
                </c:pt>
                <c:pt idx="94">
                  <c:v>1.4393713460023041</c:v>
                </c:pt>
                <c:pt idx="95">
                  <c:v>1.5372492200795473</c:v>
                </c:pt>
                <c:pt idx="96">
                  <c:v>1.6417828319276504</c:v>
                </c:pt>
                <c:pt idx="97">
                  <c:v>1.7534247745937355</c:v>
                </c:pt>
                <c:pt idx="98">
                  <c:v>1.8726584176478833</c:v>
                </c:pt>
                <c:pt idx="99">
                  <c:v>2</c:v>
                </c:pt>
              </c:numCache>
            </c:numRef>
          </c:xVal>
          <c:yVal>
            <c:numRef>
              <c:f>Export!$I$242:$DD$242</c:f>
              <c:numCache>
                <c:formatCode>General</c:formatCode>
                <c:ptCount val="100"/>
                <c:pt idx="0">
                  <c:v>9.9529730952216303E-2</c:v>
                </c:pt>
                <c:pt idx="1">
                  <c:v>9.9529906356213185E-2</c:v>
                </c:pt>
                <c:pt idx="2">
                  <c:v>9.9530099863823288E-2</c:v>
                </c:pt>
                <c:pt idx="3">
                  <c:v>9.9530313574736795E-2</c:v>
                </c:pt>
                <c:pt idx="4">
                  <c:v>9.9530549853565964E-2</c:v>
                </c:pt>
                <c:pt idx="5">
                  <c:v>9.9530811365071831E-2</c:v>
                </c:pt>
                <c:pt idx="6">
                  <c:v>9.9531101114176707E-2</c:v>
                </c:pt>
                <c:pt idx="7">
                  <c:v>9.9531422491455454E-2</c:v>
                </c:pt>
                <c:pt idx="8">
                  <c:v>9.9531779324866135E-2</c:v>
                </c:pt>
                <c:pt idx="9">
                  <c:v>9.9532175938586848E-2</c:v>
                </c:pt>
                <c:pt idx="10">
                  <c:v>9.9532617219947384E-2</c:v>
                </c:pt>
                <c:pt idx="11">
                  <c:v>9.9533108695581976E-2</c:v>
                </c:pt>
                <c:pt idx="12">
                  <c:v>9.9533656618087774E-2</c:v>
                </c:pt>
                <c:pt idx="13">
                  <c:v>9.9534268064653056E-2</c:v>
                </c:pt>
                <c:pt idx="14">
                  <c:v>9.9534951049324916E-2</c:v>
                </c:pt>
                <c:pt idx="15">
                  <c:v>9.9535714650819507E-2</c:v>
                </c:pt>
                <c:pt idx="16">
                  <c:v>9.9536569158045679E-2</c:v>
                </c:pt>
                <c:pt idx="17">
                  <c:v>9.9537526235816617E-2</c:v>
                </c:pt>
                <c:pt idx="18">
                  <c:v>9.9538599113571768E-2</c:v>
                </c:pt>
                <c:pt idx="19">
                  <c:v>9.9539802800327148E-2</c:v>
                </c:pt>
                <c:pt idx="20">
                  <c:v>9.9541154329525053E-2</c:v>
                </c:pt>
                <c:pt idx="21">
                  <c:v>9.9542673037968099E-2</c:v>
                </c:pt>
                <c:pt idx="22">
                  <c:v>9.9544380883612532E-2</c:v>
                </c:pt>
                <c:pt idx="23">
                  <c:v>9.9546302807665424E-2</c:v>
                </c:pt>
                <c:pt idx="24">
                  <c:v>9.9548467147196784E-2</c:v>
                </c:pt>
                <c:pt idx="25">
                  <c:v>9.9550906105351111E-2</c:v>
                </c:pt>
                <c:pt idx="26">
                  <c:v>9.9553656287239167E-2</c:v>
                </c:pt>
                <c:pt idx="27">
                  <c:v>9.9556759310729145E-2</c:v>
                </c:pt>
                <c:pt idx="28">
                  <c:v>9.9560262502653457E-2</c:v>
                </c:pt>
                <c:pt idx="29">
                  <c:v>9.9564219692429193E-2</c:v>
                </c:pt>
                <c:pt idx="30">
                  <c:v>9.9568692116780613E-2</c:v>
                </c:pt>
                <c:pt idx="31">
                  <c:v>9.957374945118154E-2</c:v>
                </c:pt>
                <c:pt idx="32">
                  <c:v>9.9579470985837734E-2</c:v>
                </c:pt>
                <c:pt idx="33">
                  <c:v>9.9585946966543257E-2</c:v>
                </c:pt>
                <c:pt idx="34">
                  <c:v>9.9593280123614653E-2</c:v>
                </c:pt>
                <c:pt idx="35">
                  <c:v>9.9601587415382803E-2</c:v>
                </c:pt>
                <c:pt idx="36">
                  <c:v>9.9611002016463543E-2</c:v>
                </c:pt>
                <c:pt idx="37">
                  <c:v>9.9621675585298788E-2</c:v>
                </c:pt>
                <c:pt idx="38">
                  <c:v>9.9633780850338485E-2</c:v>
                </c:pt>
                <c:pt idx="39">
                  <c:v>9.9647514559804085E-2</c:v>
                </c:pt>
                <c:pt idx="40">
                  <c:v>9.9663100846338018E-2</c:v>
                </c:pt>
                <c:pt idx="41">
                  <c:v>9.9680795065112793E-2</c:v>
                </c:pt>
                <c:pt idx="42">
                  <c:v>9.9700888172278984E-2</c:v>
                </c:pt>
                <c:pt idx="43">
                  <c:v>9.972371172012276E-2</c:v>
                </c:pt>
                <c:pt idx="44">
                  <c:v>9.974964355615043E-2</c:v>
                </c:pt>
                <c:pt idx="45">
                  <c:v>9.9779114325718482E-2</c:v>
                </c:pt>
                <c:pt idx="46">
                  <c:v>9.981261489200452E-2</c:v>
                </c:pt>
                <c:pt idx="47">
                  <c:v>9.9850704803329401E-2</c:v>
                </c:pt>
                <c:pt idx="48">
                  <c:v>9.9894021956387774E-2</c:v>
                </c:pt>
                <c:pt idx="49">
                  <c:v>9.9943293625167157E-2</c:v>
                </c:pt>
                <c:pt idx="50">
                  <c:v>9.9999349049625541E-2</c:v>
                </c:pt>
                <c:pt idx="51">
                  <c:v>0.10006313380600984</c:v>
                </c:pt>
                <c:pt idx="52">
                  <c:v>0.10013572621255104</c:v>
                </c:pt>
                <c:pt idx="53">
                  <c:v>0.10021835606077326</c:v>
                </c:pt>
                <c:pt idx="54">
                  <c:v>0.10031242600449561</c:v>
                </c:pt>
                <c:pt idx="55">
                  <c:v>0.10041953598659849</c:v>
                </c:pt>
                <c:pt idx="56">
                  <c:v>0.10054151113869826</c:v>
                </c:pt>
                <c:pt idx="57">
                  <c:v>0.10068043365211712</c:v>
                </c:pt>
                <c:pt idx="58">
                  <c:v>0.10083867919120446</c:v>
                </c:pt>
                <c:pt idx="59">
                  <c:v>0.1010189585036346</c:v>
                </c:pt>
                <c:pt idx="60">
                  <c:v>0.10122436497848908</c:v>
                </c:pt>
                <c:pt idx="61">
                  <c:v>0.10145842901373867</c:v>
                </c:pt>
                <c:pt idx="62">
                  <c:v>0.10172518018252978</c:v>
                </c:pt>
                <c:pt idx="63">
                  <c:v>0.10202921833522523</c:v>
                </c:pt>
                <c:pt idx="64">
                  <c:v>0.10237579914108266</c:v>
                </c:pt>
                <c:pt idx="65">
                  <c:v>0.10277101706777381</c:v>
                </c:pt>
                <c:pt idx="66">
                  <c:v>0.10322156334300421</c:v>
                </c:pt>
                <c:pt idx="67">
                  <c:v>0.10373531897211358</c:v>
                </c:pt>
                <c:pt idx="68">
                  <c:v>0.10432121911784346</c:v>
                </c:pt>
                <c:pt idx="69">
                  <c:v>0.10498947270038923</c:v>
                </c:pt>
                <c:pt idx="70">
                  <c:v>0.10575174632349885</c:v>
                </c:pt>
                <c:pt idx="71">
                  <c:v>0.10662137535874255</c:v>
                </c:pt>
                <c:pt idx="72">
                  <c:v>0.10761360636224149</c:v>
                </c:pt>
                <c:pt idx="73">
                  <c:v>0.10874587568574164</c:v>
                </c:pt>
                <c:pt idx="74">
                  <c:v>0.11003812995811983</c:v>
                </c:pt>
                <c:pt idx="75">
                  <c:v>0.11151319508102923</c:v>
                </c:pt>
                <c:pt idx="76">
                  <c:v>0.11319720153716634</c:v>
                </c:pt>
                <c:pt idx="77">
                  <c:v>0.11512007519403851</c:v>
                </c:pt>
                <c:pt idx="78">
                  <c:v>0.1173161044539718</c:v>
                </c:pt>
                <c:pt idx="79">
                  <c:v>0.11982516375074793</c:v>
                </c:pt>
                <c:pt idx="80">
                  <c:v>0.12269148955171284</c:v>
                </c:pt>
                <c:pt idx="81">
                  <c:v>0.12596813303642418</c:v>
                </c:pt>
                <c:pt idx="82">
                  <c:v>0.12971362515815621</c:v>
                </c:pt>
                <c:pt idx="83">
                  <c:v>0.13399654561205829</c:v>
                </c:pt>
                <c:pt idx="84">
                  <c:v>0.13889561761356525</c:v>
                </c:pt>
                <c:pt idx="85">
                  <c:v>0.1445015332374725</c:v>
                </c:pt>
                <c:pt idx="86">
                  <c:v>0.15107441193820928</c:v>
                </c:pt>
                <c:pt idx="87">
                  <c:v>0.16022085868926295</c:v>
                </c:pt>
                <c:pt idx="88">
                  <c:v>0.16940570469051319</c:v>
                </c:pt>
                <c:pt idx="89">
                  <c:v>0.17987844558194827</c:v>
                </c:pt>
                <c:pt idx="90">
                  <c:v>0.19183122533254465</c:v>
                </c:pt>
                <c:pt idx="91">
                  <c:v>0.20548739623471529</c:v>
                </c:pt>
                <c:pt idx="92">
                  <c:v>0.22110731119857435</c:v>
                </c:pt>
                <c:pt idx="93">
                  <c:v>0.23899541736120244</c:v>
                </c:pt>
                <c:pt idx="94">
                  <c:v>0.25950901965799844</c:v>
                </c:pt>
                <c:pt idx="95">
                  <c:v>0.28306921138399499</c:v>
                </c:pt>
                <c:pt idx="96">
                  <c:v>0.31017465328356952</c:v>
                </c:pt>
                <c:pt idx="97">
                  <c:v>0.34141915020024177</c:v>
                </c:pt>
                <c:pt idx="98">
                  <c:v>0.37751436906248481</c:v>
                </c:pt>
                <c:pt idx="99">
                  <c:v>0.41931963595008714</c:v>
                </c:pt>
              </c:numCache>
            </c:numRef>
          </c:yVal>
          <c:smooth val="1"/>
        </c:ser>
        <c:dLbls>
          <c:showLegendKey val="0"/>
          <c:showVal val="0"/>
          <c:showCatName val="0"/>
          <c:showSerName val="0"/>
          <c:showPercent val="0"/>
          <c:showBubbleSize val="0"/>
        </c:dLbls>
        <c:axId val="548985888"/>
        <c:axId val="548994512"/>
      </c:scatterChart>
      <c:valAx>
        <c:axId val="548985888"/>
        <c:scaling>
          <c:orientation val="minMax"/>
          <c:max val="2"/>
          <c:min val="0"/>
        </c:scaling>
        <c:delete val="0"/>
        <c:axPos val="b"/>
        <c:majorGridlines/>
        <c:minorGridlines/>
        <c:title>
          <c:tx>
            <c:rich>
              <a:bodyPr/>
              <a:lstStyle/>
              <a:p>
                <a:pPr>
                  <a:defRPr/>
                </a:pPr>
                <a:r>
                  <a:rPr lang="en-US" sz="1400"/>
                  <a:t>Iout (A)</a:t>
                </a:r>
                <a:endParaRPr lang="en-US"/>
              </a:p>
            </c:rich>
          </c:tx>
          <c:layout/>
          <c:overlay val="0"/>
          <c:spPr>
            <a:no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s-ES"/>
          </a:p>
        </c:txPr>
        <c:crossAx val="548994512"/>
        <c:crosses val="autoZero"/>
        <c:crossBetween val="midCat"/>
      </c:valAx>
      <c:valAx>
        <c:axId val="548994512"/>
        <c:scaling>
          <c:orientation val="minMax"/>
          <c:max val="0.5"/>
          <c:min val="0"/>
        </c:scaling>
        <c:delete val="0"/>
        <c:axPos val="l"/>
        <c:majorGridlines/>
        <c:minorGridlines/>
        <c:title>
          <c:tx>
            <c:rich>
              <a:bodyPr rot="-5400000" vert="horz"/>
              <a:lstStyle/>
              <a:p>
                <a:pPr>
                  <a:defRPr sz="1400"/>
                </a:pPr>
                <a:r>
                  <a:rPr lang="en-US" sz="1400"/>
                  <a:t>Power Loss (W)</a:t>
                </a:r>
              </a:p>
            </c:rich>
          </c:tx>
          <c:layout/>
          <c:overlay val="0"/>
          <c:spPr>
            <a:noFill/>
            <a:ln w="25400">
              <a:noFill/>
            </a:ln>
          </c:spPr>
        </c:title>
        <c:numFmt formatCode="General" sourceLinked="1"/>
        <c:majorTickMark val="out"/>
        <c:minorTickMark val="none"/>
        <c:tickLblPos val="nextTo"/>
        <c:crossAx val="548985888"/>
        <c:crossesAt val="1E-3"/>
        <c:crossBetween val="midCat"/>
        <c:majorUnit val="0.1"/>
      </c:valAx>
      <c:spPr>
        <a:solidFill>
          <a:srgbClr val="B4FBD2"/>
        </a:solidFill>
      </c:spPr>
    </c:plotArea>
    <c:legend>
      <c:legendPos val="r"/>
      <c:layout>
        <c:manualLayout>
          <c:xMode val="edge"/>
          <c:yMode val="edge"/>
          <c:x val="0.77239760284201764"/>
          <c:y val="0.67338773177546352"/>
          <c:w val="0.14406792371292834"/>
          <c:h val="0.12096795360257384"/>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Bode Plot (Channel</a:t>
            </a:r>
            <a:r>
              <a:rPr lang="en-US" baseline="0"/>
              <a:t> 1)</a:t>
            </a:r>
            <a:endParaRPr lang="en-US"/>
          </a:p>
        </c:rich>
      </c:tx>
      <c:layout/>
      <c:overlay val="0"/>
      <c:spPr>
        <a:noFill/>
        <a:ln w="25400">
          <a:noFill/>
        </a:ln>
      </c:spPr>
    </c:title>
    <c:autoTitleDeleted val="0"/>
    <c:plotArea>
      <c:layout>
        <c:manualLayout>
          <c:layoutTarget val="inner"/>
          <c:xMode val="edge"/>
          <c:yMode val="edge"/>
          <c:x val="8.0718549489930319E-2"/>
          <c:y val="0.14215381942958524"/>
          <c:w val="0.83114103308063358"/>
          <c:h val="0.67647478186848264"/>
        </c:manualLayout>
      </c:layout>
      <c:scatterChart>
        <c:scatterStyle val="smoothMarker"/>
        <c:varyColors val="0"/>
        <c:ser>
          <c:idx val="1"/>
          <c:order val="0"/>
          <c:tx>
            <c:v>Gain (Vinmin)</c:v>
          </c:tx>
          <c:spPr>
            <a:ln>
              <a:solidFill>
                <a:srgbClr val="000064"/>
              </a:solidFill>
            </a:ln>
          </c:spPr>
          <c:marker>
            <c:symbol val="none"/>
          </c:marker>
          <c:xVal>
            <c:numRef>
              <c:f>Bode!$A$4:$A$103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Bode!$E$4:$E$103</c:f>
              <c:numCache>
                <c:formatCode>General</c:formatCode>
                <c:ptCount val="100"/>
                <c:pt idx="0">
                  <c:v>77.180203887388586</c:v>
                </c:pt>
                <c:pt idx="1">
                  <c:v>60.216485224544044</c:v>
                </c:pt>
                <c:pt idx="2">
                  <c:v>59.216453174557842</c:v>
                </c:pt>
                <c:pt idx="3">
                  <c:v>58.21641282669431</c:v>
                </c:pt>
                <c:pt idx="4">
                  <c:v>57.216362032818999</c:v>
                </c:pt>
                <c:pt idx="5">
                  <c:v>56.216298088822711</c:v>
                </c:pt>
                <c:pt idx="6">
                  <c:v>55.216217590801847</c:v>
                </c:pt>
                <c:pt idx="7">
                  <c:v>54.216116254078301</c:v>
                </c:pt>
                <c:pt idx="8">
                  <c:v>53.215988685485172</c:v>
                </c:pt>
                <c:pt idx="9">
                  <c:v>52.215828096891542</c:v>
                </c:pt>
                <c:pt idx="10">
                  <c:v>51.21562594486565</c:v>
                </c:pt>
                <c:pt idx="11">
                  <c:v>50.215371477538312</c:v>
                </c:pt>
                <c:pt idx="12">
                  <c:v>49.215051164929719</c:v>
                </c:pt>
                <c:pt idx="13">
                  <c:v>48.214647983026126</c:v>
                </c:pt>
                <c:pt idx="14">
                  <c:v>47.214140514471467</c:v>
                </c:pt>
                <c:pt idx="15">
                  <c:v>46.213501819547112</c:v>
                </c:pt>
                <c:pt idx="16">
                  <c:v>45.21269801978957</c:v>
                </c:pt>
                <c:pt idx="17">
                  <c:v>44.211686522735562</c:v>
                </c:pt>
                <c:pt idx="18">
                  <c:v>43.210413799436211</c:v>
                </c:pt>
                <c:pt idx="19">
                  <c:v>42.208812606148314</c:v>
                </c:pt>
                <c:pt idx="20">
                  <c:v>41.206798517642738</c:v>
                </c:pt>
                <c:pt idx="21">
                  <c:v>40.204265611763091</c:v>
                </c:pt>
                <c:pt idx="22">
                  <c:v>39.201081113546593</c:v>
                </c:pt>
                <c:pt idx="23">
                  <c:v>38.197078773519372</c:v>
                </c:pt>
                <c:pt idx="24">
                  <c:v>37.192050721172706</c:v>
                </c:pt>
                <c:pt idx="25">
                  <c:v>36.185737505870939</c:v>
                </c:pt>
                <c:pt idx="26">
                  <c:v>35.177816021770056</c:v>
                </c:pt>
                <c:pt idx="27">
                  <c:v>34.167885024419213</c:v>
                </c:pt>
                <c:pt idx="28">
                  <c:v>33.155448006121539</c:v>
                </c:pt>
                <c:pt idx="29">
                  <c:v>32.139893337567919</c:v>
                </c:pt>
                <c:pt idx="30">
                  <c:v>31.120471852023702</c:v>
                </c:pt>
                <c:pt idx="31">
                  <c:v>30.096272510306655</c:v>
                </c:pt>
                <c:pt idx="32">
                  <c:v>29.066197522088149</c:v>
                </c:pt>
                <c:pt idx="33">
                  <c:v>28.028939403611222</c:v>
                </c:pt>
                <c:pt idx="34">
                  <c:v>26.982964002817347</c:v>
                </c:pt>
                <c:pt idx="35">
                  <c:v>25.926505538016123</c:v>
                </c:pt>
                <c:pt idx="36">
                  <c:v>24.857582046901442</c:v>
                </c:pt>
                <c:pt idx="37">
                  <c:v>23.774041926836723</c:v>
                </c:pt>
                <c:pt idx="38">
                  <c:v>22.673653643029457</c:v>
                </c:pt>
                <c:pt idx="39">
                  <c:v>21.554249854557952</c:v>
                </c:pt>
                <c:pt idx="40">
                  <c:v>20.413932424731197</c:v>
                </c:pt>
                <c:pt idx="41">
                  <c:v>19.25133442556541</c:v>
                </c:pt>
                <c:pt idx="42">
                  <c:v>18.065918874390867</c:v>
                </c:pt>
                <c:pt idx="43">
                  <c:v>16.858273684449657</c:v>
                </c:pt>
                <c:pt idx="44">
                  <c:v>15.630343844416533</c:v>
                </c:pt>
                <c:pt idx="45">
                  <c:v>14.385533701579874</c:v>
                </c:pt>
                <c:pt idx="46">
                  <c:v>13.128622632901701</c:v>
                </c:pt>
                <c:pt idx="47">
                  <c:v>11.865469327493114</c:v>
                </c:pt>
                <c:pt idx="48">
                  <c:v>10.602527203604224</c:v>
                </c:pt>
                <c:pt idx="49">
                  <c:v>9.3462412228676968</c:v>
                </c:pt>
                <c:pt idx="50">
                  <c:v>8.1024266459986656</c:v>
                </c:pt>
                <c:pt idx="51">
                  <c:v>6.8757307417777564</c:v>
                </c:pt>
                <c:pt idx="52">
                  <c:v>5.6692486999380511</c:v>
                </c:pt>
                <c:pt idx="53">
                  <c:v>4.4843169699347225</c:v>
                </c:pt>
                <c:pt idx="54">
                  <c:v>3.3204595074410834</c:v>
                </c:pt>
                <c:pt idx="55">
                  <c:v>2.1754315634885177</c:v>
                </c:pt>
                <c:pt idx="56">
                  <c:v>1.0452998338746875</c:v>
                </c:pt>
                <c:pt idx="57">
                  <c:v>-7.5484950782683136E-2</c:v>
                </c:pt>
                <c:pt idx="58">
                  <c:v>-1.1940359423256339</c:v>
                </c:pt>
                <c:pt idx="59">
                  <c:v>-2.3189794010125055</c:v>
                </c:pt>
                <c:pt idx="60">
                  <c:v>-3.4603645819484958</c:v>
                </c:pt>
                <c:pt idx="61">
                  <c:v>-4.6294909257501846</c:v>
                </c:pt>
                <c:pt idx="62">
                  <c:v>-5.8386266810300453</c:v>
                </c:pt>
                <c:pt idx="63">
                  <c:v>-7.1006242987111126</c:v>
                </c:pt>
                <c:pt idx="64">
                  <c:v>-8.4284705755940106</c:v>
                </c:pt>
                <c:pt idx="65">
                  <c:v>-9.8348310548680224</c:v>
                </c:pt>
                <c:pt idx="66">
                  <c:v>-11.331651713998031</c:v>
                </c:pt>
                <c:pt idx="67">
                  <c:v>-12.929867094839125</c:v>
                </c:pt>
                <c:pt idx="68">
                  <c:v>-14.639238105199325</c:v>
                </c:pt>
                <c:pt idx="69">
                  <c:v>-16.46831112194997</c:v>
                </c:pt>
                <c:pt idx="70">
                  <c:v>-18.424459157017665</c:v>
                </c:pt>
                <c:pt idx="71">
                  <c:v>-20.513943250973114</c:v>
                </c:pt>
                <c:pt idx="72">
                  <c:v>-22.741926280539012</c:v>
                </c:pt>
                <c:pt idx="73">
                  <c:v>-25.112387619790876</c:v>
                </c:pt>
              </c:numCache>
            </c:numRef>
          </c:yVal>
          <c:smooth val="1"/>
        </c:ser>
        <c:ser>
          <c:idx val="0"/>
          <c:order val="1"/>
          <c:tx>
            <c:v>Gain (Vinmax)</c:v>
          </c:tx>
          <c:spPr>
            <a:ln>
              <a:solidFill>
                <a:srgbClr val="000064"/>
              </a:solidFill>
              <a:prstDash val="dash"/>
            </a:ln>
          </c:spPr>
          <c:marker>
            <c:symbol val="none"/>
          </c:marker>
          <c:xVal>
            <c:numRef>
              <c:f>Bode!$H$4:$H$103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Bode!$L$4:$L$103</c:f>
              <c:numCache>
                <c:formatCode>General</c:formatCode>
                <c:ptCount val="100"/>
                <c:pt idx="0">
                  <c:v>77.747445078138824</c:v>
                </c:pt>
                <c:pt idx="1">
                  <c:v>60.783701526238289</c:v>
                </c:pt>
                <c:pt idx="2">
                  <c:v>59.78366289990003</c:v>
                </c:pt>
                <c:pt idx="3">
                  <c:v>58.783614273128201</c:v>
                </c:pt>
                <c:pt idx="4">
                  <c:v>57.783553057087218</c:v>
                </c:pt>
                <c:pt idx="5">
                  <c:v>56.783475992935877</c:v>
                </c:pt>
                <c:pt idx="6">
                  <c:v>55.783378978528312</c:v>
                </c:pt>
                <c:pt idx="7">
                  <c:v>54.783256850347826</c:v>
                </c:pt>
                <c:pt idx="8">
                  <c:v>53.783103109146367</c:v>
                </c:pt>
                <c:pt idx="9">
                  <c:v>52.782909574812301</c:v>
                </c:pt>
                <c:pt idx="10">
                  <c:v>51.782665952294806</c:v>
                </c:pt>
                <c:pt idx="11">
                  <c:v>50.782359285804283</c:v>
                </c:pt>
                <c:pt idx="12">
                  <c:v>49.781973272749006</c:v>
                </c:pt>
                <c:pt idx="13">
                  <c:v>48.781487401707672</c:v>
                </c:pt>
                <c:pt idx="14">
                  <c:v>47.780875869853958</c:v>
                </c:pt>
                <c:pt idx="15">
                  <c:v>46.780106224270426</c:v>
                </c:pt>
                <c:pt idx="16">
                  <c:v>45.779137658105931</c:v>
                </c:pt>
                <c:pt idx="17">
                  <c:v>44.777918876062472</c:v>
                </c:pt>
                <c:pt idx="18">
                  <c:v>43.776385423794672</c:v>
                </c:pt>
                <c:pt idx="19">
                  <c:v>42.774456352023442</c:v>
                </c:pt>
                <c:pt idx="20">
                  <c:v>41.772030058235551</c:v>
                </c:pt>
                <c:pt idx="21">
                  <c:v>40.768979116824561</c:v>
                </c:pt>
                <c:pt idx="22">
                  <c:v>39.765143873092278</c:v>
                </c:pt>
                <c:pt idx="23">
                  <c:v>38.760324539487627</c:v>
                </c:pt>
                <c:pt idx="24">
                  <c:v>37.754271497446915</c:v>
                </c:pt>
                <c:pt idx="25">
                  <c:v>36.746673481851474</c:v>
                </c:pt>
                <c:pt idx="26">
                  <c:v>35.737143318729274</c:v>
                </c:pt>
                <c:pt idx="27">
                  <c:v>34.725200918621155</c:v>
                </c:pt>
                <c:pt idx="28">
                  <c:v>33.710253326280785</c:v>
                </c:pt>
                <c:pt idx="29">
                  <c:v>32.69157183401699</c:v>
                </c:pt>
                <c:pt idx="30">
                  <c:v>31.668266540244076</c:v>
                </c:pt>
                <c:pt idx="31">
                  <c:v>30.639259355147502</c:v>
                </c:pt>
                <c:pt idx="32">
                  <c:v>29.603257416317206</c:v>
                </c:pt>
                <c:pt idx="33">
                  <c:v>28.558730274875217</c:v>
                </c:pt>
                <c:pt idx="34">
                  <c:v>27.503896109481023</c:v>
                </c:pt>
                <c:pt idx="35">
                  <c:v>26.43672458205349</c:v>
                </c:pt>
                <c:pt idx="36">
                  <c:v>25.354966512802807</c:v>
                </c:pt>
                <c:pt idx="37">
                  <c:v>24.256222711142772</c:v>
                </c:pt>
                <c:pt idx="38">
                  <c:v>23.13806494417771</c:v>
                </c:pt>
                <c:pt idx="39">
                  <c:v>21.998219535690819</c:v>
                </c:pt>
                <c:pt idx="40">
                  <c:v>20.834816631454807</c:v>
                </c:pt>
                <c:pt idx="41">
                  <c:v>19.646694489436399</c:v>
                </c:pt>
                <c:pt idx="42">
                  <c:v>18.433728878731092</c:v>
                </c:pt>
                <c:pt idx="43">
                  <c:v>17.197136606072839</c:v>
                </c:pt>
                <c:pt idx="44">
                  <c:v>15.93968661227464</c:v>
                </c:pt>
                <c:pt idx="45">
                  <c:v>14.665750882270681</c:v>
                </c:pt>
                <c:pt idx="46">
                  <c:v>13.381146970875079</c:v>
                </c:pt>
                <c:pt idx="47">
                  <c:v>12.092763538059252</c:v>
                </c:pt>
                <c:pt idx="48">
                  <c:v>10.80801008841194</c:v>
                </c:pt>
                <c:pt idx="49">
                  <c:v>9.5341759134545914</c:v>
                </c:pt>
                <c:pt idx="50">
                  <c:v>8.2778050930012039</c:v>
                </c:pt>
                <c:pt idx="51">
                  <c:v>7.0441858098227987</c:v>
                </c:pt>
                <c:pt idx="52">
                  <c:v>5.8370160938132551</c:v>
                </c:pt>
                <c:pt idx="53">
                  <c:v>4.6582576287490198</c:v>
                </c:pt>
                <c:pt idx="54">
                  <c:v>3.5081421300701461</c:v>
                </c:pt>
                <c:pt idx="55">
                  <c:v>2.3852657985490815</c:v>
                </c:pt>
                <c:pt idx="56">
                  <c:v>1.2867029011872706</c:v>
                </c:pt>
                <c:pt idx="57">
                  <c:v>0.2080866812707054</c:v>
                </c:pt>
                <c:pt idx="58">
                  <c:v>-0.85636502886580868</c:v>
                </c:pt>
                <c:pt idx="59">
                  <c:v>-1.9138729938009487</c:v>
                </c:pt>
                <c:pt idx="60">
                  <c:v>-2.973143725366616</c:v>
                </c:pt>
                <c:pt idx="61">
                  <c:v>-4.0444143040593037</c:v>
                </c:pt>
                <c:pt idx="62">
                  <c:v>-5.1394824178464544</c:v>
                </c:pt>
                <c:pt idx="63">
                  <c:v>-6.2717276984187666</c:v>
                </c:pt>
                <c:pt idx="64">
                  <c:v>-7.4561367631094679</c:v>
                </c:pt>
                <c:pt idx="65">
                  <c:v>-8.7093229757671615</c:v>
                </c:pt>
                <c:pt idx="66">
                  <c:v>-10.049478775305086</c:v>
                </c:pt>
                <c:pt idx="67">
                  <c:v>-11.496129268738535</c:v>
                </c:pt>
                <c:pt idx="68">
                  <c:v>-13.069509653795983</c:v>
                </c:pt>
                <c:pt idx="69">
                  <c:v>-14.789421742376646</c:v>
                </c:pt>
                <c:pt idx="70">
                  <c:v>-16.673581826955406</c:v>
                </c:pt>
                <c:pt idx="71">
                  <c:v>-18.73573478001186</c:v>
                </c:pt>
                <c:pt idx="72">
                  <c:v>-20.984049903955452</c:v>
                </c:pt>
                <c:pt idx="73">
                  <c:v>-23.420341376039506</c:v>
                </c:pt>
              </c:numCache>
            </c:numRef>
          </c:yVal>
          <c:smooth val="1"/>
        </c:ser>
        <c:dLbls>
          <c:showLegendKey val="0"/>
          <c:showVal val="0"/>
          <c:showCatName val="0"/>
          <c:showSerName val="0"/>
          <c:showPercent val="0"/>
          <c:showBubbleSize val="0"/>
        </c:dLbls>
        <c:axId val="548986280"/>
        <c:axId val="548995296"/>
      </c:scatterChart>
      <c:scatterChart>
        <c:scatterStyle val="smoothMarker"/>
        <c:varyColors val="0"/>
        <c:ser>
          <c:idx val="2"/>
          <c:order val="2"/>
          <c:tx>
            <c:v>Phase (Vinmin)</c:v>
          </c:tx>
          <c:spPr>
            <a:ln>
              <a:solidFill>
                <a:srgbClr val="F60460"/>
              </a:solidFill>
            </a:ln>
          </c:spPr>
          <c:marker>
            <c:symbol val="none"/>
          </c:marker>
          <c:xVal>
            <c:numRef>
              <c:f>Bode!$A$4:$A$104</c:f>
              <c:numCache>
                <c:formatCode>General</c:formatCode>
                <c:ptCount val="101"/>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Bode!$G$4:$G$103</c:f>
              <c:numCache>
                <c:formatCode>General</c:formatCode>
                <c:ptCount val="100"/>
                <c:pt idx="0">
                  <c:v>89.972346824400404</c:v>
                </c:pt>
                <c:pt idx="1">
                  <c:v>89.805053436401181</c:v>
                </c:pt>
                <c:pt idx="2">
                  <c:v>89.781267614788263</c:v>
                </c:pt>
                <c:pt idx="3">
                  <c:v>89.754580003004378</c:v>
                </c:pt>
                <c:pt idx="4">
                  <c:v>89.724636743187702</c:v>
                </c:pt>
                <c:pt idx="5">
                  <c:v>89.691040888588248</c:v>
                </c:pt>
                <c:pt idx="6">
                  <c:v>89.653347182341165</c:v>
                </c:pt>
                <c:pt idx="7">
                  <c:v>89.611056214164321</c:v>
                </c:pt>
                <c:pt idx="8">
                  <c:v>89.563607885258918</c:v>
                </c:pt>
                <c:pt idx="9">
                  <c:v>89.510374105728275</c:v>
                </c:pt>
                <c:pt idx="10">
                  <c:v>89.450650643183891</c:v>
                </c:pt>
                <c:pt idx="11">
                  <c:v>89.383648036341626</c:v>
                </c:pt>
                <c:pt idx="12">
                  <c:v>89.308481484023304</c:v>
                </c:pt>
                <c:pt idx="13">
                  <c:v>89.224159619086862</c:v>
                </c:pt>
                <c:pt idx="14">
                  <c:v>89.129572079896349</c:v>
                </c:pt>
                <c:pt idx="15">
                  <c:v>89.023475801142055</c:v>
                </c:pt>
                <c:pt idx="16">
                  <c:v>88.904479964167436</c:v>
                </c:pt>
                <c:pt idx="17">
                  <c:v>88.771029578749975</c:v>
                </c:pt>
                <c:pt idx="18">
                  <c:v>88.621387719556012</c:v>
                </c:pt>
                <c:pt idx="19">
                  <c:v>88.453616519643788</c:v>
                </c:pt>
                <c:pt idx="20">
                  <c:v>88.265557142043221</c:v>
                </c:pt>
                <c:pt idx="21">
                  <c:v>88.054809124458274</c:v>
                </c:pt>
                <c:pt idx="22">
                  <c:v>87.818709742936065</c:v>
                </c:pt>
                <c:pt idx="23">
                  <c:v>87.554314396345461</c:v>
                </c:pt>
                <c:pt idx="24">
                  <c:v>87.258379511596686</c:v>
                </c:pt>
                <c:pt idx="25">
                  <c:v>86.927350156107238</c:v>
                </c:pt>
                <c:pt idx="26">
                  <c:v>86.55735547477228</c:v>
                </c:pt>
                <c:pt idx="27">
                  <c:v>86.144216305558444</c:v>
                </c:pt>
                <c:pt idx="28">
                  <c:v>85.683470930357714</c:v>
                </c:pt>
                <c:pt idx="29">
                  <c:v>85.170426924375931</c:v>
                </c:pt>
                <c:pt idx="30">
                  <c:v>84.600249459857295</c:v>
                </c:pt>
                <c:pt idx="31">
                  <c:v>83.968099061518586</c:v>
                </c:pt>
                <c:pt idx="32">
                  <c:v>83.2693343471893</c:v>
                </c:pt>
                <c:pt idx="33">
                  <c:v>82.499797001729519</c:v>
                </c:pt>
                <c:pt idx="34">
                  <c:v>81.656195865063609</c:v>
                </c:pt>
                <c:pt idx="35">
                  <c:v>80.736602582753306</c:v>
                </c:pt>
                <c:pt idx="36">
                  <c:v>79.74106000112819</c:v>
                </c:pt>
                <c:pt idx="37">
                  <c:v>78.6722831119001</c:v>
                </c:pt>
                <c:pt idx="38">
                  <c:v>77.536398038969622</c:v>
                </c:pt>
                <c:pt idx="39">
                  <c:v>76.343616944892233</c:v>
                </c:pt>
                <c:pt idx="40">
                  <c:v>75.108691009593429</c:v>
                </c:pt>
                <c:pt idx="41">
                  <c:v>73.850933915555402</c:v>
                </c:pt>
                <c:pt idx="42">
                  <c:v>72.5935888744701</c:v>
                </c:pt>
                <c:pt idx="43">
                  <c:v>71.362353219778981</c:v>
                </c:pt>
                <c:pt idx="44">
                  <c:v>70.182998897105449</c:v>
                </c:pt>
                <c:pt idx="45">
                  <c:v>69.078231486641201</c:v>
                </c:pt>
                <c:pt idx="46">
                  <c:v>68.064170012569207</c:v>
                </c:pt>
                <c:pt idx="47">
                  <c:v>67.14702240689715</c:v>
                </c:pt>
                <c:pt idx="48">
                  <c:v>66.320587417209197</c:v>
                </c:pt>
                <c:pt idx="49">
                  <c:v>65.565082273088436</c:v>
                </c:pt>
                <c:pt idx="50">
                  <c:v>64.847500259211444</c:v>
                </c:pt>
                <c:pt idx="51">
                  <c:v>64.123340873539433</c:v>
                </c:pt>
                <c:pt idx="52">
                  <c:v>63.33925759081508</c:v>
                </c:pt>
                <c:pt idx="53">
                  <c:v>62.436037510160261</c:v>
                </c:pt>
                <c:pt idx="54">
                  <c:v>61.351394202180245</c:v>
                </c:pt>
                <c:pt idx="55">
                  <c:v>60.022271435763386</c:v>
                </c:pt>
                <c:pt idx="56">
                  <c:v>58.386623772300112</c:v>
                </c:pt>
                <c:pt idx="57">
                  <c:v>56.384859422186082</c:v>
                </c:pt>
                <c:pt idx="58">
                  <c:v>53.961232283706863</c:v>
                </c:pt>
                <c:pt idx="59">
                  <c:v>51.065431389284711</c:v>
                </c:pt>
                <c:pt idx="60">
                  <c:v>47.654460945116924</c:v>
                </c:pt>
                <c:pt idx="61">
                  <c:v>43.694694653760052</c:v>
                </c:pt>
                <c:pt idx="62">
                  <c:v>39.163807119521067</c:v>
                </c:pt>
                <c:pt idx="63">
                  <c:v>34.052207960348426</c:v>
                </c:pt>
                <c:pt idx="64">
                  <c:v>28.363664295993374</c:v>
                </c:pt>
                <c:pt idx="65">
                  <c:v>22.114969864777237</c:v>
                </c:pt>
                <c:pt idx="66">
                  <c:v>15.334737432449629</c:v>
                </c:pt>
                <c:pt idx="67">
                  <c:v>8.0615843018320561</c:v>
                </c:pt>
                <c:pt idx="68">
                  <c:v>0.34210135887889237</c:v>
                </c:pt>
                <c:pt idx="69">
                  <c:v>-7.7709780116544493</c:v>
                </c:pt>
                <c:pt idx="70">
                  <c:v>-16.220070864156099</c:v>
                </c:pt>
                <c:pt idx="71">
                  <c:v>-24.94333987582138</c:v>
                </c:pt>
                <c:pt idx="72">
                  <c:v>-33.874679458993995</c:v>
                </c:pt>
                <c:pt idx="73">
                  <c:v>-42.943431026454931</c:v>
                </c:pt>
              </c:numCache>
            </c:numRef>
          </c:yVal>
          <c:smooth val="1"/>
        </c:ser>
        <c:ser>
          <c:idx val="3"/>
          <c:order val="3"/>
          <c:tx>
            <c:v>Phase (Vinmax)</c:v>
          </c:tx>
          <c:spPr>
            <a:ln>
              <a:solidFill>
                <a:srgbClr val="F60460"/>
              </a:solidFill>
              <a:prstDash val="dash"/>
            </a:ln>
          </c:spPr>
          <c:marker>
            <c:symbol val="none"/>
          </c:marker>
          <c:xVal>
            <c:numRef>
              <c:f>Bode!$H$4:$H$103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Bode!$N$4:$N$103</c:f>
              <c:numCache>
                <c:formatCode>General</c:formatCode>
                <c:ptCount val="100"/>
                <c:pt idx="0">
                  <c:v>89.969780378123545</c:v>
                </c:pt>
                <c:pt idx="1">
                  <c:v>89.786961505943751</c:v>
                </c:pt>
                <c:pt idx="2">
                  <c:v>89.760968473035135</c:v>
                </c:pt>
                <c:pt idx="3">
                  <c:v>89.731804468997112</c:v>
                </c:pt>
                <c:pt idx="4">
                  <c:v>89.699082848483883</c:v>
                </c:pt>
                <c:pt idx="5">
                  <c:v>89.662369900321423</c:v>
                </c:pt>
                <c:pt idx="6">
                  <c:v>89.621179150807492</c:v>
                </c:pt>
                <c:pt idx="7">
                  <c:v>89.574964990952111</c:v>
                </c:pt>
                <c:pt idx="8">
                  <c:v>89.523115553010072</c:v>
                </c:pt>
                <c:pt idx="9">
                  <c:v>89.464944755774681</c:v>
                </c:pt>
                <c:pt idx="10">
                  <c:v>89.399683432824645</c:v>
                </c:pt>
                <c:pt idx="11">
                  <c:v>89.326469453858394</c:v>
                </c:pt>
                <c:pt idx="12">
                  <c:v>89.244336747318656</c:v>
                </c:pt>
                <c:pt idx="13">
                  <c:v>89.152203134027204</c:v>
                </c:pt>
                <c:pt idx="14">
                  <c:v>89.048856888423188</c:v>
                </c:pt>
                <c:pt idx="15">
                  <c:v>88.932941958957159</c:v>
                </c:pt>
                <c:pt idx="16">
                  <c:v>88.802941806108549</c:v>
                </c:pt>
                <c:pt idx="17">
                  <c:v>88.657161860822825</c:v>
                </c:pt>
                <c:pt idx="18">
                  <c:v>88.493710675537613</c:v>
                </c:pt>
                <c:pt idx="19">
                  <c:v>88.31047994496393</c:v>
                </c:pt>
                <c:pt idx="20">
                  <c:v>88.105123728962866</c:v>
                </c:pt>
                <c:pt idx="21">
                  <c:v>87.875037434969016</c:v>
                </c:pt>
                <c:pt idx="22">
                  <c:v>87.617337438944134</c:v>
                </c:pt>
                <c:pt idx="23">
                  <c:v>87.32884267659972</c:v>
                </c:pt>
                <c:pt idx="24">
                  <c:v>87.00606016519049</c:v>
                </c:pt>
                <c:pt idx="25">
                  <c:v>86.645177275556307</c:v>
                </c:pt>
                <c:pt idx="26">
                  <c:v>86.242064728357036</c:v>
                </c:pt>
                <c:pt idx="27">
                  <c:v>85.792295805146424</c:v>
                </c:pt>
                <c:pt idx="28">
                  <c:v>85.291189201561053</c:v>
                </c:pt>
                <c:pt idx="29">
                  <c:v>84.733885326509309</c:v>
                </c:pt>
                <c:pt idx="30">
                  <c:v>84.115468600639417</c:v>
                </c:pt>
                <c:pt idx="31">
                  <c:v>83.431151191981456</c:v>
                </c:pt>
                <c:pt idx="32">
                  <c:v>82.676536111388799</c:v>
                </c:pt>
                <c:pt idx="33">
                  <c:v>81.847978668630702</c:v>
                </c:pt>
                <c:pt idx="34">
                  <c:v>80.943063284425364</c:v>
                </c:pt>
                <c:pt idx="35">
                  <c:v>79.961205067878055</c:v>
                </c:pt>
                <c:pt idx="36">
                  <c:v>78.904369159245405</c:v>
                </c:pt>
                <c:pt idx="37">
                  <c:v>77.777872202803891</c:v>
                </c:pt>
                <c:pt idx="38">
                  <c:v>76.591187382653331</c:v>
                </c:pt>
                <c:pt idx="39">
                  <c:v>75.358619139741904</c:v>
                </c:pt>
                <c:pt idx="40">
                  <c:v>74.09965537987793</c:v>
                </c:pt>
                <c:pt idx="41">
                  <c:v>72.838763278774564</c:v>
                </c:pt>
                <c:pt idx="42">
                  <c:v>71.604398351569444</c:v>
                </c:pt>
                <c:pt idx="43">
                  <c:v>70.427074447623141</c:v>
                </c:pt>
                <c:pt idx="44">
                  <c:v>69.336507861154161</c:v>
                </c:pt>
                <c:pt idx="45">
                  <c:v>68.358080507102969</c:v>
                </c:pt>
                <c:pt idx="46">
                  <c:v>67.509102272011035</c:v>
                </c:pt>
                <c:pt idx="47">
                  <c:v>66.79550284436975</c:v>
                </c:pt>
                <c:pt idx="48">
                  <c:v>66.209572372277606</c:v>
                </c:pt>
                <c:pt idx="49">
                  <c:v>65.72917503386418</c:v>
                </c:pt>
                <c:pt idx="50">
                  <c:v>65.318529252825968</c:v>
                </c:pt>
                <c:pt idx="51">
                  <c:v>64.930289205177175</c:v>
                </c:pt>
                <c:pt idx="52">
                  <c:v>64.508394771456878</c:v>
                </c:pt>
                <c:pt idx="53">
                  <c:v>63.991065284964876</c:v>
                </c:pt>
                <c:pt idx="54">
                  <c:v>63.313410988474459</c:v>
                </c:pt>
                <c:pt idx="55">
                  <c:v>62.409369730571626</c:v>
                </c:pt>
                <c:pt idx="56">
                  <c:v>61.212949820934284</c:v>
                </c:pt>
                <c:pt idx="57">
                  <c:v>59.658979573040753</c:v>
                </c:pt>
                <c:pt idx="58">
                  <c:v>57.683669908870172</c:v>
                </c:pt>
                <c:pt idx="59">
                  <c:v>55.225275038749146</c:v>
                </c:pt>
                <c:pt idx="60">
                  <c:v>52.225019613873442</c:v>
                </c:pt>
                <c:pt idx="61">
                  <c:v>48.62831690693136</c:v>
                </c:pt>
                <c:pt idx="62">
                  <c:v>44.386215677744872</c:v>
                </c:pt>
                <c:pt idx="63">
                  <c:v>39.457048345338706</c:v>
                </c:pt>
                <c:pt idx="64">
                  <c:v>33.808412434425549</c:v>
                </c:pt>
                <c:pt idx="65">
                  <c:v>27.419814154736656</c:v>
                </c:pt>
                <c:pt idx="66">
                  <c:v>20.286373683874956</c:v>
                </c:pt>
                <c:pt idx="67">
                  <c:v>12.423752561124218</c:v>
                </c:pt>
                <c:pt idx="68">
                  <c:v>3.8738070333185419</c:v>
                </c:pt>
                <c:pt idx="69">
                  <c:v>-5.2905000331862198</c:v>
                </c:pt>
                <c:pt idx="70">
                  <c:v>-14.963238041690801</c:v>
                </c:pt>
                <c:pt idx="71">
                  <c:v>-25.008982852868968</c:v>
                </c:pt>
                <c:pt idx="72">
                  <c:v>-35.272453875988532</c:v>
                </c:pt>
                <c:pt idx="73">
                  <c:v>-45.592609001888519</c:v>
                </c:pt>
              </c:numCache>
            </c:numRef>
          </c:yVal>
          <c:smooth val="1"/>
        </c:ser>
        <c:dLbls>
          <c:showLegendKey val="0"/>
          <c:showVal val="0"/>
          <c:showCatName val="0"/>
          <c:showSerName val="0"/>
          <c:showPercent val="0"/>
          <c:showBubbleSize val="0"/>
        </c:dLbls>
        <c:axId val="548996472"/>
        <c:axId val="548994120"/>
      </c:scatterChart>
      <c:valAx>
        <c:axId val="548986280"/>
        <c:scaling>
          <c:logBase val="10"/>
          <c:orientation val="minMax"/>
          <c:max val="1000000"/>
          <c:min val="10"/>
        </c:scaling>
        <c:delete val="0"/>
        <c:axPos val="b"/>
        <c:majorGridlines/>
        <c:minorGridlines/>
        <c:title>
          <c:tx>
            <c:rich>
              <a:bodyPr/>
              <a:lstStyle/>
              <a:p>
                <a:pPr>
                  <a:defRPr sz="1200"/>
                </a:pPr>
                <a:r>
                  <a:rPr lang="en-US" sz="1200"/>
                  <a:t>Frequency (HZ)</a:t>
                </a:r>
              </a:p>
            </c:rich>
          </c:tx>
          <c:layout/>
          <c:overlay val="0"/>
          <c:spPr>
            <a:noFill/>
            <a:ln w="25400">
              <a:noFill/>
            </a:ln>
          </c:spPr>
        </c:title>
        <c:numFmt formatCode="General" sourceLinked="0"/>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s-ES"/>
          </a:p>
        </c:txPr>
        <c:crossAx val="548995296"/>
        <c:crosses val="autoZero"/>
        <c:crossBetween val="midCat"/>
      </c:valAx>
      <c:valAx>
        <c:axId val="548995296"/>
        <c:scaling>
          <c:orientation val="minMax"/>
          <c:max val="60"/>
          <c:min val="-60"/>
        </c:scaling>
        <c:delete val="0"/>
        <c:axPos val="l"/>
        <c:majorGridlines/>
        <c:title>
          <c:tx>
            <c:rich>
              <a:bodyPr rot="-5400000" vert="horz"/>
              <a:lstStyle/>
              <a:p>
                <a:pPr>
                  <a:defRPr sz="1400"/>
                </a:pPr>
                <a:r>
                  <a:rPr lang="en-US" sz="1400"/>
                  <a:t>Gain (dB)</a:t>
                </a:r>
              </a:p>
            </c:rich>
          </c:tx>
          <c:layout/>
          <c:overlay val="0"/>
          <c:spPr>
            <a:noFill/>
            <a:ln w="25400">
              <a:noFill/>
            </a:ln>
          </c:spPr>
        </c:title>
        <c:numFmt formatCode="General" sourceLinked="1"/>
        <c:majorTickMark val="out"/>
        <c:minorTickMark val="none"/>
        <c:tickLblPos val="nextTo"/>
        <c:crossAx val="548986280"/>
        <c:crosses val="autoZero"/>
        <c:crossBetween val="midCat"/>
      </c:valAx>
      <c:valAx>
        <c:axId val="548996472"/>
        <c:scaling>
          <c:logBase val="10"/>
          <c:orientation val="minMax"/>
        </c:scaling>
        <c:delete val="1"/>
        <c:axPos val="t"/>
        <c:numFmt formatCode="General" sourceLinked="1"/>
        <c:majorTickMark val="out"/>
        <c:minorTickMark val="none"/>
        <c:tickLblPos val="none"/>
        <c:crossAx val="548994120"/>
        <c:crosses val="max"/>
        <c:crossBetween val="midCat"/>
      </c:valAx>
      <c:valAx>
        <c:axId val="548994120"/>
        <c:scaling>
          <c:orientation val="minMax"/>
          <c:max val="120"/>
          <c:min val="-120"/>
        </c:scaling>
        <c:delete val="0"/>
        <c:axPos val="r"/>
        <c:title>
          <c:tx>
            <c:rich>
              <a:bodyPr/>
              <a:lstStyle/>
              <a:p>
                <a:pPr>
                  <a:defRPr/>
                </a:pPr>
                <a:r>
                  <a:rPr lang="en-US" sz="1400"/>
                  <a:t>Phas</a:t>
                </a:r>
                <a:r>
                  <a:rPr lang="en-US" sz="1400" baseline="0"/>
                  <a:t> Margin (Degrees)</a:t>
                </a:r>
                <a:endParaRPr lang="en-US" sz="1400"/>
              </a:p>
            </c:rich>
          </c:tx>
          <c:layout/>
          <c:overlay val="0"/>
        </c:title>
        <c:numFmt formatCode="General" sourceLinked="1"/>
        <c:majorTickMark val="out"/>
        <c:minorTickMark val="none"/>
        <c:tickLblPos val="nextTo"/>
        <c:crossAx val="548996472"/>
        <c:crosses val="max"/>
        <c:crossBetween val="midCat"/>
        <c:majorUnit val="40"/>
        <c:minorUnit val="10"/>
      </c:valAx>
      <c:spPr>
        <a:solidFill>
          <a:srgbClr val="B4FBD2"/>
        </a:solidFill>
      </c:spPr>
    </c:plotArea>
    <c:legend>
      <c:legendPos val="r"/>
      <c:layout>
        <c:manualLayout>
          <c:xMode val="edge"/>
          <c:yMode val="edge"/>
          <c:x val="0.13038277511961477"/>
          <c:y val="0.65753486293665342"/>
          <c:w val="0.36842105263157893"/>
          <c:h val="0.1350295596612067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Bode Plot (Channel</a:t>
            </a:r>
            <a:r>
              <a:rPr lang="en-US" baseline="0"/>
              <a:t> 2)</a:t>
            </a:r>
            <a:endParaRPr lang="en-US"/>
          </a:p>
        </c:rich>
      </c:tx>
      <c:layout/>
      <c:overlay val="0"/>
      <c:spPr>
        <a:noFill/>
        <a:ln w="25400">
          <a:noFill/>
        </a:ln>
      </c:spPr>
    </c:title>
    <c:autoTitleDeleted val="0"/>
    <c:plotArea>
      <c:layout>
        <c:manualLayout>
          <c:layoutTarget val="inner"/>
          <c:xMode val="edge"/>
          <c:yMode val="edge"/>
          <c:x val="9.400227385080405E-2"/>
          <c:y val="0.13936978442185663"/>
          <c:w val="0.80103356132642956"/>
          <c:h val="0.67647478186848264"/>
        </c:manualLayout>
      </c:layout>
      <c:scatterChart>
        <c:scatterStyle val="smoothMarker"/>
        <c:varyColors val="0"/>
        <c:ser>
          <c:idx val="1"/>
          <c:order val="0"/>
          <c:tx>
            <c:v>Gain (Vinmin)</c:v>
          </c:tx>
          <c:spPr>
            <a:ln>
              <a:solidFill>
                <a:srgbClr val="000064"/>
              </a:solidFill>
            </a:ln>
          </c:spPr>
          <c:marker>
            <c:symbol val="none"/>
          </c:marker>
          <c:xVal>
            <c:numRef>
              <c:f>Bode!$O$4:$O$103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Bode!$S$4:$S$103</c:f>
              <c:numCache>
                <c:formatCode>General</c:formatCode>
                <c:ptCount val="100"/>
                <c:pt idx="0">
                  <c:v>79.912505757073163</c:v>
                </c:pt>
                <c:pt idx="1">
                  <c:v>62.948806485023937</c:v>
                </c:pt>
                <c:pt idx="2">
                  <c:v>61.948779558678083</c:v>
                </c:pt>
                <c:pt idx="3">
                  <c:v>60.948745660962331</c:v>
                </c:pt>
                <c:pt idx="4">
                  <c:v>59.948702987130545</c:v>
                </c:pt>
                <c:pt idx="5">
                  <c:v>58.94864926532847</c:v>
                </c:pt>
                <c:pt idx="6">
                  <c:v>57.94858163575708</c:v>
                </c:pt>
                <c:pt idx="7">
                  <c:v>56.948496498610027</c:v>
                </c:pt>
                <c:pt idx="8">
                  <c:v>55.948389322742784</c:v>
                </c:pt>
                <c:pt idx="9">
                  <c:v>54.948254404957552</c:v>
                </c:pt>
                <c:pt idx="10">
                  <c:v>53.948084567217222</c:v>
                </c:pt>
                <c:pt idx="11">
                  <c:v>52.947870775861105</c:v>
                </c:pt>
                <c:pt idx="12">
                  <c:v>51.947601662861842</c:v>
                </c:pt>
                <c:pt idx="13">
                  <c:v>50.947262924131593</c:v>
                </c:pt>
                <c:pt idx="14">
                  <c:v>49.946836563630001</c:v>
                </c:pt>
                <c:pt idx="15">
                  <c:v>48.946299944276774</c:v>
                </c:pt>
                <c:pt idx="16">
                  <c:v>47.945624597120059</c:v>
                </c:pt>
                <c:pt idx="17">
                  <c:v>46.944774728488298</c:v>
                </c:pt>
                <c:pt idx="18">
                  <c:v>45.94370535060331</c:v>
                </c:pt>
                <c:pt idx="19">
                  <c:v>44.942359943953868</c:v>
                </c:pt>
                <c:pt idx="20">
                  <c:v>43.940667539337369</c:v>
                </c:pt>
                <c:pt idx="21">
                  <c:v>42.938539083699709</c:v>
                </c:pt>
                <c:pt idx="22">
                  <c:v>41.935862926963331</c:v>
                </c:pt>
                <c:pt idx="23">
                  <c:v>40.932499237737623</c:v>
                </c:pt>
                <c:pt idx="24">
                  <c:v>39.928273126102454</c:v>
                </c:pt>
                <c:pt idx="25">
                  <c:v>38.922966225256374</c:v>
                </c:pt>
                <c:pt idx="26">
                  <c:v>37.916306467352051</c:v>
                </c:pt>
                <c:pt idx="27">
                  <c:v>36.907955793355157</c:v>
                </c:pt>
                <c:pt idx="28">
                  <c:v>35.897495579895782</c:v>
                </c:pt>
                <c:pt idx="29">
                  <c:v>34.884409674895444</c:v>
                </c:pt>
                <c:pt idx="30">
                  <c:v>33.868065147933223</c:v>
                </c:pt>
                <c:pt idx="31">
                  <c:v>32.847691236258385</c:v>
                </c:pt>
                <c:pt idx="32">
                  <c:v>31.822357575199838</c:v>
                </c:pt>
                <c:pt idx="33">
                  <c:v>30.790953727029013</c:v>
                </c:pt>
                <c:pt idx="34">
                  <c:v>29.752173346238862</c:v>
                </c:pt>
                <c:pt idx="35">
                  <c:v>28.70450808273532</c:v>
                </c:pt>
                <c:pt idx="36">
                  <c:v>27.646258459702821</c:v>
                </c:pt>
                <c:pt idx="37">
                  <c:v>26.575571184509474</c:v>
                </c:pt>
                <c:pt idx="38">
                  <c:v>25.490514017309735</c:v>
                </c:pt>
                <c:pt idx="39">
                  <c:v>24.389199317106424</c:v>
                </c:pt>
                <c:pt idx="40">
                  <c:v>23.269964141173453</c:v>
                </c:pt>
                <c:pt idx="41">
                  <c:v>22.131606622270311</c:v>
                </c:pt>
                <c:pt idx="42">
                  <c:v>20.973664376541919</c:v>
                </c:pt>
                <c:pt idx="43">
                  <c:v>19.796702063073049</c:v>
                </c:pt>
                <c:pt idx="44">
                  <c:v>18.602556376120027</c:v>
                </c:pt>
                <c:pt idx="45">
                  <c:v>17.394475442339299</c:v>
                </c:pt>
                <c:pt idx="46">
                  <c:v>16.177094465821224</c:v>
                </c:pt>
                <c:pt idx="47">
                  <c:v>14.956215385710902</c:v>
                </c:pt>
                <c:pt idx="48">
                  <c:v>13.738401632420018</c:v>
                </c:pt>
                <c:pt idx="49">
                  <c:v>12.530446442757869</c:v>
                </c:pt>
                <c:pt idx="50">
                  <c:v>11.338806277845933</c:v>
                </c:pt>
                <c:pt idx="51">
                  <c:v>10.169095237610883</c:v>
                </c:pt>
                <c:pt idx="52">
                  <c:v>9.0257093255523859</c:v>
                </c:pt>
                <c:pt idx="53">
                  <c:v>7.9116018604331853</c:v>
                </c:pt>
                <c:pt idx="54">
                  <c:v>6.8281821421344162</c:v>
                </c:pt>
                <c:pt idx="55">
                  <c:v>5.7752764898455773</c:v>
                </c:pt>
                <c:pt idx="56">
                  <c:v>4.7510837160503767</c:v>
                </c:pt>
                <c:pt idx="57">
                  <c:v>3.7520757950482064</c:v>
                </c:pt>
                <c:pt idx="58">
                  <c:v>2.7728313173795911</c:v>
                </c:pt>
                <c:pt idx="59">
                  <c:v>1.8058328853688999</c:v>
                </c:pt>
                <c:pt idx="60">
                  <c:v>0.84129731739748914</c:v>
                </c:pt>
                <c:pt idx="61">
                  <c:v>-0.13287249625251629</c:v>
                </c:pt>
                <c:pt idx="62">
                  <c:v>-1.1309316775695972</c:v>
                </c:pt>
                <c:pt idx="63">
                  <c:v>-2.1688859298920891</c:v>
                </c:pt>
                <c:pt idx="64">
                  <c:v>-3.2638417418273749</c:v>
                </c:pt>
                <c:pt idx="65">
                  <c:v>-4.4331864664592899</c:v>
                </c:pt>
                <c:pt idx="66">
                  <c:v>-5.6937208131519199</c:v>
                </c:pt>
                <c:pt idx="67">
                  <c:v>-7.0608865287577309</c:v>
                </c:pt>
                <c:pt idx="68">
                  <c:v>-8.5482129763246757</c:v>
                </c:pt>
                <c:pt idx="69">
                  <c:v>-10.167050876402197</c:v>
                </c:pt>
                <c:pt idx="70">
                  <c:v>-11.926585398981334</c:v>
                </c:pt>
                <c:pt idx="71">
                  <c:v>-13.834048253620221</c:v>
                </c:pt>
                <c:pt idx="72">
                  <c:v>-15.895003352473843</c:v>
                </c:pt>
                <c:pt idx="73">
                  <c:v>-18.113577488598054</c:v>
                </c:pt>
              </c:numCache>
            </c:numRef>
          </c:yVal>
          <c:smooth val="1"/>
        </c:ser>
        <c:ser>
          <c:idx val="0"/>
          <c:order val="1"/>
          <c:tx>
            <c:v>Gain (Vinmax)</c:v>
          </c:tx>
          <c:spPr>
            <a:ln>
              <a:solidFill>
                <a:srgbClr val="000064"/>
              </a:solidFill>
              <a:prstDash val="dash"/>
            </a:ln>
          </c:spPr>
          <c:marker>
            <c:symbol val="none"/>
          </c:marker>
          <c:xVal>
            <c:numRef>
              <c:f>Bode!$V$4:$V$103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Bode!$Z$4:$Z$103</c:f>
              <c:numCache>
                <c:formatCode>General</c:formatCode>
                <c:ptCount val="100"/>
                <c:pt idx="0">
                  <c:v>80.860774504572376</c:v>
                </c:pt>
                <c:pt idx="1">
                  <c:v>63.897035382297481</c:v>
                </c:pt>
                <c:pt idx="2">
                  <c:v>62.896997926427069</c:v>
                </c:pt>
                <c:pt idx="3">
                  <c:v>61.896950773172641</c:v>
                </c:pt>
                <c:pt idx="4">
                  <c:v>60.89689141215738</c:v>
                </c:pt>
                <c:pt idx="5">
                  <c:v>59.896816683309254</c:v>
                </c:pt>
                <c:pt idx="6">
                  <c:v>58.89672260881779</c:v>
                </c:pt>
                <c:pt idx="7">
                  <c:v>57.896604181682868</c:v>
                </c:pt>
                <c:pt idx="8">
                  <c:v>56.896455099680679</c:v>
                </c:pt>
                <c:pt idx="9">
                  <c:v>55.896267430706999</c:v>
                </c:pt>
                <c:pt idx="10">
                  <c:v>54.89603119188655</c:v>
                </c:pt>
                <c:pt idx="11">
                  <c:v>53.895733820358814</c:v>
                </c:pt>
                <c:pt idx="12">
                  <c:v>52.895359508080006</c:v>
                </c:pt>
                <c:pt idx="13">
                  <c:v>51.894888366036128</c:v>
                </c:pt>
                <c:pt idx="14">
                  <c:v>50.894295374662441</c:v>
                </c:pt>
                <c:pt idx="15">
                  <c:v>49.893549066629781</c:v>
                </c:pt>
                <c:pt idx="16">
                  <c:v>48.892609875109613</c:v>
                </c:pt>
                <c:pt idx="17">
                  <c:v>47.891428064697969</c:v>
                </c:pt>
                <c:pt idx="18">
                  <c:v>46.889941142938028</c:v>
                </c:pt>
                <c:pt idx="19">
                  <c:v>45.888070627415289</c:v>
                </c:pt>
                <c:pt idx="20">
                  <c:v>44.885718016463116</c:v>
                </c:pt>
                <c:pt idx="21">
                  <c:v>43.882759780704362</c:v>
                </c:pt>
                <c:pt idx="22">
                  <c:v>42.879041158662147</c:v>
                </c:pt>
                <c:pt idx="23">
                  <c:v>41.874368504324778</c:v>
                </c:pt>
                <c:pt idx="24">
                  <c:v>40.868499901500648</c:v>
                </c:pt>
                <c:pt idx="25">
                  <c:v>39.861133735651649</c:v>
                </c:pt>
                <c:pt idx="26">
                  <c:v>38.851894909866111</c:v>
                </c:pt>
                <c:pt idx="27">
                  <c:v>37.840318425810388</c:v>
                </c:pt>
                <c:pt idx="28">
                  <c:v>36.825830150882993</c:v>
                </c:pt>
                <c:pt idx="29">
                  <c:v>35.807724800905945</c:v>
                </c:pt>
                <c:pt idx="30">
                  <c:v>34.785141542165931</c:v>
                </c:pt>
                <c:pt idx="31">
                  <c:v>33.757038235129755</c:v>
                </c:pt>
                <c:pt idx="32">
                  <c:v>32.72216629835826</c:v>
                </c:pt>
                <c:pt idx="33">
                  <c:v>31.679049560413549</c:v>
                </c:pt>
                <c:pt idx="34">
                  <c:v>30.625972352252784</c:v>
                </c:pt>
                <c:pt idx="35">
                  <c:v>29.560984434563849</c:v>
                </c:pt>
                <c:pt idx="36">
                  <c:v>28.481932905431687</c:v>
                </c:pt>
                <c:pt idx="37">
                  <c:v>27.386533389257039</c:v>
                </c:pt>
                <c:pt idx="38">
                  <c:v>26.272493470380212</c:v>
                </c:pt>
                <c:pt idx="39">
                  <c:v>25.137698897281098</c:v>
                </c:pt>
                <c:pt idx="40">
                  <c:v>23.980465719961551</c:v>
                </c:pt>
                <c:pt idx="41">
                  <c:v>22.799847979211521</c:v>
                </c:pt>
                <c:pt idx="42">
                  <c:v>21.595971444894587</c:v>
                </c:pt>
                <c:pt idx="43">
                  <c:v>20.370342978745505</c:v>
                </c:pt>
                <c:pt idx="44">
                  <c:v>19.126069634669044</c:v>
                </c:pt>
                <c:pt idx="45">
                  <c:v>17.867920503018389</c:v>
                </c:pt>
                <c:pt idx="46">
                  <c:v>16.602183948913428</c:v>
                </c:pt>
                <c:pt idx="47">
                  <c:v>15.33631251319823</c:v>
                </c:pt>
                <c:pt idx="48">
                  <c:v>14.078397318660999</c:v>
                </c:pt>
                <c:pt idx="49">
                  <c:v>12.83655683094152</c:v>
                </c:pt>
                <c:pt idx="50">
                  <c:v>11.618345057978797</c:v>
                </c:pt>
                <c:pt idx="51">
                  <c:v>10.430273264419544</c:v>
                </c:pt>
                <c:pt idx="52">
                  <c:v>9.2775003665423537</c:v>
                </c:pt>
                <c:pt idx="53">
                  <c:v>8.1636941376377905</c:v>
                </c:pt>
                <c:pt idx="54">
                  <c:v>7.0910163676473736</c:v>
                </c:pt>
                <c:pt idx="55">
                  <c:v>6.0601552555949425</c:v>
                </c:pt>
                <c:pt idx="56">
                  <c:v>5.0703244689462679</c:v>
                </c:pt>
                <c:pt idx="57">
                  <c:v>4.1191685920911887</c:v>
                </c:pt>
                <c:pt idx="58">
                  <c:v>3.2025512035227921</c:v>
                </c:pt>
                <c:pt idx="59">
                  <c:v>2.3142440927427219</c:v>
                </c:pt>
                <c:pt idx="60">
                  <c:v>1.4455734762624646</c:v>
                </c:pt>
                <c:pt idx="61">
                  <c:v>0.58510230097425486</c:v>
                </c:pt>
                <c:pt idx="62">
                  <c:v>-0.2815686868586269</c:v>
                </c:pt>
                <c:pt idx="63">
                  <c:v>-1.1718137512868845</c:v>
                </c:pt>
                <c:pt idx="64">
                  <c:v>-2.1057678468354757</c:v>
                </c:pt>
                <c:pt idx="65">
                  <c:v>-3.105869316327345</c:v>
                </c:pt>
                <c:pt idx="66">
                  <c:v>-4.1961576261980937</c:v>
                </c:pt>
                <c:pt idx="67">
                  <c:v>-5.4013262298422529</c:v>
                </c:pt>
                <c:pt idx="68">
                  <c:v>-6.7455345005958094</c:v>
                </c:pt>
                <c:pt idx="69">
                  <c:v>-8.2510127306714729</c:v>
                </c:pt>
                <c:pt idx="70">
                  <c:v>-9.9365695132543337</c:v>
                </c:pt>
                <c:pt idx="71">
                  <c:v>-11.81621805986914</c:v>
                </c:pt>
                <c:pt idx="72">
                  <c:v>-13.898215220397713</c:v>
                </c:pt>
                <c:pt idx="73">
                  <c:v>-16.18477241622449</c:v>
                </c:pt>
              </c:numCache>
            </c:numRef>
          </c:yVal>
          <c:smooth val="1"/>
        </c:ser>
        <c:dLbls>
          <c:showLegendKey val="0"/>
          <c:showVal val="0"/>
          <c:showCatName val="0"/>
          <c:showSerName val="0"/>
          <c:showPercent val="0"/>
          <c:showBubbleSize val="0"/>
        </c:dLbls>
        <c:axId val="548995688"/>
        <c:axId val="548993728"/>
      </c:scatterChart>
      <c:scatterChart>
        <c:scatterStyle val="smoothMarker"/>
        <c:varyColors val="0"/>
        <c:ser>
          <c:idx val="2"/>
          <c:order val="2"/>
          <c:tx>
            <c:v>Phase (Vinmin)</c:v>
          </c:tx>
          <c:spPr>
            <a:ln>
              <a:solidFill>
                <a:srgbClr val="F60460"/>
              </a:solidFill>
            </a:ln>
          </c:spPr>
          <c:marker>
            <c:symbol val="none"/>
          </c:marker>
          <c:xVal>
            <c:numRef>
              <c:f>Bode!$O$4:$O$104</c:f>
              <c:numCache>
                <c:formatCode>General</c:formatCode>
                <c:ptCount val="101"/>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Bode!$U$4:$U$103</c:f>
              <c:numCache>
                <c:formatCode>General</c:formatCode>
                <c:ptCount val="100"/>
                <c:pt idx="0">
                  <c:v>89.977701404670057</c:v>
                </c:pt>
                <c:pt idx="1">
                  <c:v>89.842801696910485</c:v>
                </c:pt>
                <c:pt idx="2">
                  <c:v>89.823621644313604</c:v>
                </c:pt>
                <c:pt idx="3">
                  <c:v>89.802101701515028</c:v>
                </c:pt>
                <c:pt idx="4">
                  <c:v>89.77795653617143</c:v>
                </c:pt>
                <c:pt idx="5">
                  <c:v>89.750866073315024</c:v>
                </c:pt>
                <c:pt idx="6">
                  <c:v>89.720471286293261</c:v>
                </c:pt>
                <c:pt idx="7">
                  <c:v>89.686369486567429</c:v>
                </c:pt>
                <c:pt idx="8">
                  <c:v>89.648109056347735</c:v>
                </c:pt>
                <c:pt idx="9">
                  <c:v>89.605183563315535</c:v>
                </c:pt>
                <c:pt idx="10">
                  <c:v>89.557025192246726</c:v>
                </c:pt>
                <c:pt idx="11">
                  <c:v>89.502997424591129</c:v>
                </c:pt>
                <c:pt idx="12">
                  <c:v>89.442386894563469</c:v>
                </c:pt>
                <c:pt idx="13">
                  <c:v>89.374394349912365</c:v>
                </c:pt>
                <c:pt idx="14">
                  <c:v>89.298124648492788</c:v>
                </c:pt>
                <c:pt idx="15">
                  <c:v>89.212575729849206</c:v>
                </c:pt>
                <c:pt idx="16">
                  <c:v>89.11662651675617</c:v>
                </c:pt>
                <c:pt idx="17">
                  <c:v>89.009023728645104</c:v>
                </c:pt>
                <c:pt idx="18">
                  <c:v>88.888367632109592</c:v>
                </c:pt>
                <c:pt idx="19">
                  <c:v>88.753096820257156</c:v>
                </c:pt>
                <c:pt idx="20">
                  <c:v>88.601472212291085</c:v>
                </c:pt>
                <c:pt idx="21">
                  <c:v>88.431560610692202</c:v>
                </c:pt>
                <c:pt idx="22">
                  <c:v>88.241218363780689</c:v>
                </c:pt>
                <c:pt idx="23">
                  <c:v>88.028075980351886</c:v>
                </c:pt>
                <c:pt idx="24">
                  <c:v>87.789524961961874</c:v>
                </c:pt>
                <c:pt idx="25">
                  <c:v>87.522708697267632</c:v>
                </c:pt>
                <c:pt idx="26">
                  <c:v>87.224520050322383</c:v>
                </c:pt>
                <c:pt idx="27">
                  <c:v>86.891609326491817</c:v>
                </c:pt>
                <c:pt idx="28">
                  <c:v>86.520407672035503</c:v>
                </c:pt>
                <c:pt idx="29">
                  <c:v>86.107172699420801</c:v>
                </c:pt>
                <c:pt idx="30">
                  <c:v>85.648065232207898</c:v>
                </c:pt>
                <c:pt idx="31">
                  <c:v>85.139268442698153</c:v>
                </c:pt>
                <c:pt idx="32">
                  <c:v>84.577163053000149</c:v>
                </c:pt>
                <c:pt idx="33">
                  <c:v>83.958574133026559</c:v>
                </c:pt>
                <c:pt idx="34">
                  <c:v>83.281105348322768</c:v>
                </c:pt>
                <c:pt idx="35">
                  <c:v>82.543573643236513</c:v>
                </c:pt>
                <c:pt idx="36">
                  <c:v>81.746548900389541</c:v>
                </c:pt>
                <c:pt idx="37">
                  <c:v>80.892986086333096</c:v>
                </c:pt>
                <c:pt idx="38">
                  <c:v>79.988908810965597</c:v>
                </c:pt>
                <c:pt idx="39">
                  <c:v>79.044061740893028</c:v>
                </c:pt>
                <c:pt idx="40">
                  <c:v>78.072397851533538</c:v>
                </c:pt>
                <c:pt idx="41">
                  <c:v>77.092215659525721</c:v>
                </c:pt>
                <c:pt idx="42">
                  <c:v>76.125731837449507</c:v>
                </c:pt>
                <c:pt idx="43">
                  <c:v>75.197894280278376</c:v>
                </c:pt>
                <c:pt idx="44">
                  <c:v>74.334335951863807</c:v>
                </c:pt>
                <c:pt idx="45">
                  <c:v>73.558546967575396</c:v>
                </c:pt>
                <c:pt idx="46">
                  <c:v>72.888569627168152</c:v>
                </c:pt>
                <c:pt idx="47">
                  <c:v>72.333724990752287</c:v>
                </c:pt>
                <c:pt idx="48">
                  <c:v>71.891967879501635</c:v>
                </c:pt>
                <c:pt idx="49">
                  <c:v>71.548375025638293</c:v>
                </c:pt>
                <c:pt idx="50">
                  <c:v>71.275005003255842</c:v>
                </c:pt>
                <c:pt idx="51">
                  <c:v>71.032016721308395</c:v>
                </c:pt>
                <c:pt idx="52">
                  <c:v>70.769629090591081</c:v>
                </c:pt>
                <c:pt idx="53">
                  <c:v>70.430362571693408</c:v>
                </c:pt>
                <c:pt idx="54">
                  <c:v>69.951066373215752</c:v>
                </c:pt>
                <c:pt idx="55">
                  <c:v>69.264462047372575</c:v>
                </c:pt>
                <c:pt idx="56">
                  <c:v>68.300229940637891</c:v>
                </c:pt>
                <c:pt idx="57">
                  <c:v>66.985925633271151</c:v>
                </c:pt>
                <c:pt idx="58">
                  <c:v>65.24816044239742</c:v>
                </c:pt>
                <c:pt idx="59">
                  <c:v>63.014472038414681</c:v>
                </c:pt>
                <c:pt idx="60">
                  <c:v>60.216144935065941</c:v>
                </c:pt>
                <c:pt idx="61">
                  <c:v>56.791950941566967</c:v>
                </c:pt>
                <c:pt idx="62">
                  <c:v>52.692439748817577</c:v>
                </c:pt>
                <c:pt idx="63">
                  <c:v>47.884120741118153</c:v>
                </c:pt>
                <c:pt idx="64">
                  <c:v>42.352740646008925</c:v>
                </c:pt>
                <c:pt idx="65">
                  <c:v>36.1049436877056</c:v>
                </c:pt>
                <c:pt idx="66">
                  <c:v>29.167902937904671</c:v>
                </c:pt>
                <c:pt idx="67">
                  <c:v>21.586962631483431</c:v>
                </c:pt>
                <c:pt idx="68">
                  <c:v>13.421803566639369</c:v>
                </c:pt>
                <c:pt idx="69">
                  <c:v>4.7419888766276017</c:v>
                </c:pt>
                <c:pt idx="70">
                  <c:v>-4.3771534292790761</c:v>
                </c:pt>
                <c:pt idx="71">
                  <c:v>-13.857542529751896</c:v>
                </c:pt>
                <c:pt idx="72">
                  <c:v>-23.619897952100814</c:v>
                </c:pt>
                <c:pt idx="73">
                  <c:v>-33.583982469223372</c:v>
                </c:pt>
              </c:numCache>
            </c:numRef>
          </c:yVal>
          <c:smooth val="1"/>
        </c:ser>
        <c:ser>
          <c:idx val="3"/>
          <c:order val="3"/>
          <c:tx>
            <c:v>Phase (Vinmax)</c:v>
          </c:tx>
          <c:spPr>
            <a:ln>
              <a:solidFill>
                <a:srgbClr val="F60460"/>
              </a:solidFill>
              <a:prstDash val="dash"/>
            </a:ln>
          </c:spPr>
          <c:marker>
            <c:symbol val="none"/>
          </c:marker>
          <c:xVal>
            <c:numRef>
              <c:f>Bode!$V$4:$V$103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Bode!$AB$4:$AB$103</c:f>
              <c:numCache>
                <c:formatCode>General</c:formatCode>
                <c:ptCount val="100"/>
                <c:pt idx="0">
                  <c:v>89.9730670239353</c:v>
                </c:pt>
                <c:pt idx="1">
                  <c:v>89.810131497957187</c:v>
                </c:pt>
                <c:pt idx="2">
                  <c:v>89.786965598921086</c:v>
                </c:pt>
                <c:pt idx="3">
                  <c:v>89.760973680050668</c:v>
                </c:pt>
                <c:pt idx="4">
                  <c:v>89.731811181799984</c:v>
                </c:pt>
                <c:pt idx="5">
                  <c:v>89.699091612131838</c:v>
                </c:pt>
                <c:pt idx="6">
                  <c:v>89.662381475393417</c:v>
                </c:pt>
                <c:pt idx="7">
                  <c:v>89.62119460113955</c:v>
                </c:pt>
                <c:pt idx="8">
                  <c:v>89.574985807396743</c:v>
                </c:pt>
                <c:pt idx="9">
                  <c:v>89.523143828037732</c:v>
                </c:pt>
                <c:pt idx="10">
                  <c:v>89.464983429827399</c:v>
                </c:pt>
                <c:pt idx="11">
                  <c:v>89.399736641920498</c:v>
                </c:pt>
                <c:pt idx="12">
                  <c:v>89.326543020049996</c:v>
                </c:pt>
                <c:pt idx="13">
                  <c:v>89.244438870656907</c:v>
                </c:pt>
                <c:pt idx="14">
                  <c:v>89.152345368677899</c:v>
                </c:pt>
                <c:pt idx="15">
                  <c:v>89.049055519324455</c:v>
                </c:pt>
                <c:pt idx="16">
                  <c:v>88.933219942795006</c:v>
                </c:pt>
                <c:pt idx="17">
                  <c:v>88.803331506845069</c:v>
                </c:pt>
                <c:pt idx="18">
                  <c:v>88.657708903033907</c:v>
                </c:pt>
                <c:pt idx="19">
                  <c:v>88.494479368707914</c:v>
                </c:pt>
                <c:pt idx="20">
                  <c:v>88.311560912705886</c:v>
                </c:pt>
                <c:pt idx="21">
                  <c:v>88.106644627852589</c:v>
                </c:pt>
                <c:pt idx="22">
                  <c:v>87.877177993613444</c:v>
                </c:pt>
                <c:pt idx="23">
                  <c:v>87.620350522071405</c:v>
                </c:pt>
                <c:pt idx="24">
                  <c:v>87.333083723514633</c:v>
                </c:pt>
                <c:pt idx="25">
                  <c:v>87.012028218487174</c:v>
                </c:pt>
                <c:pt idx="26">
                  <c:v>86.65357196412188</c:v>
                </c:pt>
                <c:pt idx="27">
                  <c:v>86.253865060265412</c:v>
                </c:pt>
                <c:pt idx="28">
                  <c:v>85.808868511611934</c:v>
                </c:pt>
                <c:pt idx="29">
                  <c:v>85.314436665015776</c:v>
                </c:pt>
                <c:pt idx="30">
                  <c:v>84.766445749330302</c:v>
                </c:pt>
                <c:pt idx="31">
                  <c:v>84.16098378310177</c:v>
                </c:pt>
                <c:pt idx="32">
                  <c:v>83.494619553683094</c:v>
                </c:pt>
                <c:pt idx="33">
                  <c:v>82.764769413848114</c:v>
                </c:pt>
                <c:pt idx="34">
                  <c:v>81.970178628695635</c:v>
                </c:pt>
                <c:pt idx="35">
                  <c:v>81.111526463607859</c:v>
                </c:pt>
                <c:pt idx="36">
                  <c:v>80.192147915672749</c:v>
                </c:pt>
                <c:pt idx="37">
                  <c:v>79.218836571751098</c:v>
                </c:pt>
                <c:pt idx="38">
                  <c:v>78.202650444688857</c:v>
                </c:pt>
                <c:pt idx="39">
                  <c:v>77.159587647472677</c:v>
                </c:pt>
                <c:pt idx="40">
                  <c:v>76.11094067457968</c:v>
                </c:pt>
                <c:pt idx="41">
                  <c:v>75.083096294527039</c:v>
                </c:pt>
                <c:pt idx="42">
                  <c:v>74.106551122793746</c:v>
                </c:pt>
                <c:pt idx="43">
                  <c:v>73.213989957560344</c:v>
                </c:pt>
                <c:pt idx="44">
                  <c:v>72.437438096265865</c:v>
                </c:pt>
                <c:pt idx="45">
                  <c:v>71.804728828523693</c:v>
                </c:pt>
                <c:pt idx="46">
                  <c:v>71.335759996940155</c:v>
                </c:pt>
                <c:pt idx="47">
                  <c:v>71.039159874854207</c:v>
                </c:pt>
                <c:pt idx="48">
                  <c:v>70.909965889138562</c:v>
                </c:pt>
                <c:pt idx="49">
                  <c:v>70.928717381825678</c:v>
                </c:pt>
                <c:pt idx="50">
                  <c:v>71.062027352718289</c:v>
                </c:pt>
                <c:pt idx="51">
                  <c:v>71.264338013138087</c:v>
                </c:pt>
                <c:pt idx="52">
                  <c:v>71.480304399725881</c:v>
                </c:pt>
                <c:pt idx="53">
                  <c:v>71.647174270518946</c:v>
                </c:pt>
                <c:pt idx="54">
                  <c:v>71.696654923411472</c:v>
                </c:pt>
                <c:pt idx="55">
                  <c:v>71.556022578251287</c:v>
                </c:pt>
                <c:pt idx="56">
                  <c:v>71.14854304580075</c:v>
                </c:pt>
                <c:pt idx="57">
                  <c:v>70.393540168674377</c:v>
                </c:pt>
                <c:pt idx="58">
                  <c:v>69.206605545605015</c:v>
                </c:pt>
                <c:pt idx="59">
                  <c:v>67.500459743481301</c:v>
                </c:pt>
                <c:pt idx="60">
                  <c:v>65.186855552728176</c:v>
                </c:pt>
                <c:pt idx="61">
                  <c:v>62.179693110095542</c:v>
                </c:pt>
                <c:pt idx="62">
                  <c:v>58.399257806788341</c:v>
                </c:pt>
                <c:pt idx="63">
                  <c:v>53.777270708138047</c:v>
                </c:pt>
                <c:pt idx="64">
                  <c:v>48.262316956907625</c:v>
                </c:pt>
                <c:pt idx="65">
                  <c:v>41.825200213392748</c:v>
                </c:pt>
                <c:pt idx="66">
                  <c:v>34.463807163102786</c:v>
                </c:pt>
                <c:pt idx="67">
                  <c:v>26.207059586909082</c:v>
                </c:pt>
                <c:pt idx="68">
                  <c:v>17.117403306649265</c:v>
                </c:pt>
                <c:pt idx="69">
                  <c:v>7.2910572925617316</c:v>
                </c:pt>
                <c:pt idx="70">
                  <c:v>-3.1448831270415099</c:v>
                </c:pt>
                <c:pt idx="71">
                  <c:v>-14.039110710331528</c:v>
                </c:pt>
                <c:pt idx="72">
                  <c:v>-25.226267202720294</c:v>
                </c:pt>
                <c:pt idx="73">
                  <c:v>-36.539072728298635</c:v>
                </c:pt>
              </c:numCache>
            </c:numRef>
          </c:yVal>
          <c:smooth val="1"/>
        </c:ser>
        <c:dLbls>
          <c:showLegendKey val="0"/>
          <c:showVal val="0"/>
          <c:showCatName val="0"/>
          <c:showSerName val="0"/>
          <c:showPercent val="0"/>
          <c:showBubbleSize val="0"/>
        </c:dLbls>
        <c:axId val="548989808"/>
        <c:axId val="548996864"/>
      </c:scatterChart>
      <c:valAx>
        <c:axId val="548995688"/>
        <c:scaling>
          <c:logBase val="10"/>
          <c:orientation val="minMax"/>
          <c:max val="1000000"/>
          <c:min val="10"/>
        </c:scaling>
        <c:delete val="0"/>
        <c:axPos val="b"/>
        <c:majorGridlines/>
        <c:minorGridlines/>
        <c:title>
          <c:tx>
            <c:rich>
              <a:bodyPr/>
              <a:lstStyle/>
              <a:p>
                <a:pPr>
                  <a:defRPr sz="1400"/>
                </a:pPr>
                <a:r>
                  <a:rPr lang="en-US" sz="1400"/>
                  <a:t>Frequency (HZ)</a:t>
                </a:r>
              </a:p>
            </c:rich>
          </c:tx>
          <c:layout/>
          <c:overlay val="0"/>
          <c:spPr>
            <a:noFill/>
            <a:ln w="25400">
              <a:noFill/>
            </a:ln>
          </c:spPr>
        </c:title>
        <c:numFmt formatCode="General" sourceLinked="0"/>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s-ES"/>
          </a:p>
        </c:txPr>
        <c:crossAx val="548993728"/>
        <c:crosses val="autoZero"/>
        <c:crossBetween val="midCat"/>
      </c:valAx>
      <c:valAx>
        <c:axId val="548993728"/>
        <c:scaling>
          <c:orientation val="minMax"/>
          <c:max val="60"/>
          <c:min val="-60"/>
        </c:scaling>
        <c:delete val="0"/>
        <c:axPos val="l"/>
        <c:majorGridlines/>
        <c:title>
          <c:tx>
            <c:rich>
              <a:bodyPr rot="-5400000" vert="horz"/>
              <a:lstStyle/>
              <a:p>
                <a:pPr>
                  <a:defRPr sz="1400"/>
                </a:pPr>
                <a:r>
                  <a:rPr lang="en-US" sz="1400"/>
                  <a:t>Gain (dB)</a:t>
                </a:r>
              </a:p>
            </c:rich>
          </c:tx>
          <c:layout/>
          <c:overlay val="0"/>
          <c:spPr>
            <a:noFill/>
            <a:ln w="25400">
              <a:noFill/>
            </a:ln>
          </c:spPr>
        </c:title>
        <c:numFmt formatCode="General" sourceLinked="1"/>
        <c:majorTickMark val="out"/>
        <c:minorTickMark val="none"/>
        <c:tickLblPos val="nextTo"/>
        <c:crossAx val="548995688"/>
        <c:crosses val="autoZero"/>
        <c:crossBetween val="midCat"/>
      </c:valAx>
      <c:valAx>
        <c:axId val="548989808"/>
        <c:scaling>
          <c:logBase val="10"/>
          <c:orientation val="minMax"/>
        </c:scaling>
        <c:delete val="1"/>
        <c:axPos val="t"/>
        <c:numFmt formatCode="General" sourceLinked="1"/>
        <c:majorTickMark val="out"/>
        <c:minorTickMark val="none"/>
        <c:tickLblPos val="none"/>
        <c:crossAx val="548996864"/>
        <c:crosses val="max"/>
        <c:crossBetween val="midCat"/>
      </c:valAx>
      <c:valAx>
        <c:axId val="548996864"/>
        <c:scaling>
          <c:orientation val="minMax"/>
          <c:max val="120"/>
          <c:min val="-120"/>
        </c:scaling>
        <c:delete val="0"/>
        <c:axPos val="r"/>
        <c:title>
          <c:tx>
            <c:rich>
              <a:bodyPr/>
              <a:lstStyle/>
              <a:p>
                <a:pPr>
                  <a:defRPr/>
                </a:pPr>
                <a:r>
                  <a:rPr lang="en-US" sz="1400"/>
                  <a:t>Phase Margin (Degrees)</a:t>
                </a:r>
              </a:p>
            </c:rich>
          </c:tx>
          <c:layout/>
          <c:overlay val="0"/>
        </c:title>
        <c:numFmt formatCode="General" sourceLinked="1"/>
        <c:majorTickMark val="out"/>
        <c:minorTickMark val="none"/>
        <c:tickLblPos val="nextTo"/>
        <c:crossAx val="548989808"/>
        <c:crosses val="max"/>
        <c:crossBetween val="midCat"/>
        <c:majorUnit val="40"/>
        <c:minorUnit val="10"/>
      </c:valAx>
      <c:spPr>
        <a:solidFill>
          <a:srgbClr val="B4FBD2"/>
        </a:solidFill>
      </c:spPr>
    </c:plotArea>
    <c:legend>
      <c:legendPos val="r"/>
      <c:layout>
        <c:manualLayout>
          <c:xMode val="edge"/>
          <c:yMode val="edge"/>
          <c:x val="0.15625012618615094"/>
          <c:y val="0.65784114052954956"/>
          <c:w val="0.38461563698769002"/>
          <c:h val="0.13238289205702691"/>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Efficiency (Channel</a:t>
            </a:r>
            <a:r>
              <a:rPr lang="en-US" baseline="0"/>
              <a:t> 3)</a:t>
            </a:r>
            <a:endParaRPr lang="en-US"/>
          </a:p>
        </c:rich>
      </c:tx>
      <c:layout/>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0"/>
          <c:order val="0"/>
          <c:tx>
            <c:v>Vinmax</c:v>
          </c:tx>
          <c:spPr>
            <a:ln>
              <a:solidFill>
                <a:srgbClr val="F60460"/>
              </a:solidFill>
            </a:ln>
          </c:spPr>
          <c:marker>
            <c:symbol val="none"/>
          </c:marker>
          <c:xVal>
            <c:numRef>
              <c:f>Export!$I$335:$DD$335</c:f>
              <c:numCache>
                <c:formatCode>General</c:formatCode>
                <c:ptCount val="100"/>
                <c:pt idx="0">
                  <c:v>1.483981788967565E-3</c:v>
                </c:pt>
                <c:pt idx="1">
                  <c:v>1.5848931924611132E-3</c:v>
                </c:pt>
                <c:pt idx="2">
                  <c:v>1.6926666150378755E-3</c:v>
                </c:pt>
                <c:pt idx="3">
                  <c:v>1.8077686769634338E-3</c:v>
                </c:pt>
                <c:pt idx="4">
                  <c:v>1.9306977288832499E-3</c:v>
                </c:pt>
                <c:pt idx="5">
                  <c:v>2.0619860095022198E-3</c:v>
                </c:pt>
                <c:pt idx="6">
                  <c:v>2.2022019499873748E-3</c:v>
                </c:pt>
                <c:pt idx="7">
                  <c:v>2.3519526350709585E-3</c:v>
                </c:pt>
                <c:pt idx="8">
                  <c:v>2.5118864315095794E-3</c:v>
                </c:pt>
                <c:pt idx="9">
                  <c:v>2.682695795279725E-3</c:v>
                </c:pt>
                <c:pt idx="10">
                  <c:v>2.8651202696637797E-3</c:v>
                </c:pt>
                <c:pt idx="11">
                  <c:v>3.059949687207195E-3</c:v>
                </c:pt>
                <c:pt idx="12">
                  <c:v>3.268027589410125E-3</c:v>
                </c:pt>
                <c:pt idx="13">
                  <c:v>3.49025487895958E-3</c:v>
                </c:pt>
                <c:pt idx="14">
                  <c:v>3.7275937203149392E-3</c:v>
                </c:pt>
                <c:pt idx="15">
                  <c:v>3.9810717055349717E-3</c:v>
                </c:pt>
                <c:pt idx="16">
                  <c:v>4.2517863033828896E-3</c:v>
                </c:pt>
                <c:pt idx="17">
                  <c:v>4.5409096109724741E-3</c:v>
                </c:pt>
                <c:pt idx="18">
                  <c:v>4.8496934285281968E-3</c:v>
                </c:pt>
                <c:pt idx="19">
                  <c:v>5.1794746792312094E-3</c:v>
                </c:pt>
                <c:pt idx="20">
                  <c:v>5.5316811976172256E-3</c:v>
                </c:pt>
                <c:pt idx="21">
                  <c:v>5.9078379115879431E-3</c:v>
                </c:pt>
                <c:pt idx="22">
                  <c:v>6.309573444801932E-3</c:v>
                </c:pt>
                <c:pt idx="23">
                  <c:v>6.7386271680309438E-3</c:v>
                </c:pt>
                <c:pt idx="24">
                  <c:v>7.1968567300115197E-3</c:v>
                </c:pt>
                <c:pt idx="25">
                  <c:v>7.6862461003977377E-3</c:v>
                </c:pt>
                <c:pt idx="26">
                  <c:v>8.2089141596382552E-3</c:v>
                </c:pt>
                <c:pt idx="27">
                  <c:v>8.7671238729686816E-3</c:v>
                </c:pt>
                <c:pt idx="28">
                  <c:v>9.3632920882394145E-3</c:v>
                </c:pt>
                <c:pt idx="29">
                  <c:v>9.9999999999999967E-3</c:v>
                </c:pt>
                <c:pt idx="30">
                  <c:v>1.0680004325145754E-2</c:v>
                </c:pt>
                <c:pt idx="31">
                  <c:v>1.1406249238513204E-2</c:v>
                </c:pt>
                <c:pt idx="32">
                  <c:v>1.2181879120101153E-2</c:v>
                </c:pt>
                <c:pt idx="33">
                  <c:v>1.3010252169108312E-2</c:v>
                </c:pt>
                <c:pt idx="34">
                  <c:v>1.3894954943731374E-2</c:v>
                </c:pt>
                <c:pt idx="35">
                  <c:v>1.4839817889675646E-2</c:v>
                </c:pt>
                <c:pt idx="36">
                  <c:v>1.5848931924611131E-2</c:v>
                </c:pt>
                <c:pt idx="37">
                  <c:v>1.6926666150378751E-2</c:v>
                </c:pt>
                <c:pt idx="38">
                  <c:v>1.8077686769634341E-2</c:v>
                </c:pt>
                <c:pt idx="39">
                  <c:v>1.9306977288832496E-2</c:v>
                </c:pt>
                <c:pt idx="40">
                  <c:v>2.0619860095022202E-2</c:v>
                </c:pt>
                <c:pt idx="41">
                  <c:v>2.2022019499873747E-2</c:v>
                </c:pt>
                <c:pt idx="42">
                  <c:v>2.3519526350709585E-2</c:v>
                </c:pt>
                <c:pt idx="43">
                  <c:v>2.5118864315095798E-2</c:v>
                </c:pt>
                <c:pt idx="44">
                  <c:v>2.682695795279726E-2</c:v>
                </c:pt>
                <c:pt idx="45">
                  <c:v>2.86512026966378E-2</c:v>
                </c:pt>
                <c:pt idx="46">
                  <c:v>3.0599496872071943E-2</c:v>
                </c:pt>
                <c:pt idx="47">
                  <c:v>3.2680275894101253E-2</c:v>
                </c:pt>
                <c:pt idx="48">
                  <c:v>3.490254878959579E-2</c:v>
                </c:pt>
                <c:pt idx="49">
                  <c:v>3.7275937203149395E-2</c:v>
                </c:pt>
                <c:pt idx="50">
                  <c:v>3.9810717055349713E-2</c:v>
                </c:pt>
                <c:pt idx="51">
                  <c:v>4.2517863033828901E-2</c:v>
                </c:pt>
                <c:pt idx="52">
                  <c:v>4.5409096109724739E-2</c:v>
                </c:pt>
                <c:pt idx="53">
                  <c:v>4.8496934285281977E-2</c:v>
                </c:pt>
                <c:pt idx="54">
                  <c:v>5.1794746792312094E-2</c:v>
                </c:pt>
                <c:pt idx="55">
                  <c:v>5.5316811976172268E-2</c:v>
                </c:pt>
                <c:pt idx="56">
                  <c:v>5.9078379115879431E-2</c:v>
                </c:pt>
                <c:pt idx="57">
                  <c:v>6.3095734448019331E-2</c:v>
                </c:pt>
                <c:pt idx="58">
                  <c:v>6.7386271680309445E-2</c:v>
                </c:pt>
                <c:pt idx="59">
                  <c:v>7.1968567300115166E-2</c:v>
                </c:pt>
                <c:pt idx="60">
                  <c:v>7.6862461003977381E-2</c:v>
                </c:pt>
                <c:pt idx="61">
                  <c:v>8.2089141596382531E-2</c:v>
                </c:pt>
                <c:pt idx="62">
                  <c:v>8.767123872968681E-2</c:v>
                </c:pt>
                <c:pt idx="63">
                  <c:v>9.3632920882394124E-2</c:v>
                </c:pt>
                <c:pt idx="64">
                  <c:v>9.9999999999999992E-2</c:v>
                </c:pt>
                <c:pt idx="65">
                  <c:v>0.10680004325145755</c:v>
                </c:pt>
                <c:pt idx="66">
                  <c:v>0.11406249238513208</c:v>
                </c:pt>
                <c:pt idx="67">
                  <c:v>0.12181879120101154</c:v>
                </c:pt>
                <c:pt idx="68">
                  <c:v>0.13010252169108316</c:v>
                </c:pt>
                <c:pt idx="69">
                  <c:v>0.13894954943731375</c:v>
                </c:pt>
                <c:pt idx="70">
                  <c:v>0.14839817889675647</c:v>
                </c:pt>
                <c:pt idx="71">
                  <c:v>0.15848931924611126</c:v>
                </c:pt>
                <c:pt idx="72">
                  <c:v>0.16926666150378761</c:v>
                </c:pt>
                <c:pt idx="73">
                  <c:v>0.18077686769634341</c:v>
                </c:pt>
                <c:pt idx="74">
                  <c:v>0.19306977288832497</c:v>
                </c:pt>
                <c:pt idx="75">
                  <c:v>0.20619860095022191</c:v>
                </c:pt>
                <c:pt idx="76">
                  <c:v>0.22022019499873757</c:v>
                </c:pt>
                <c:pt idx="77">
                  <c:v>0.23519526350709588</c:v>
                </c:pt>
                <c:pt idx="78">
                  <c:v>0.25118864315095796</c:v>
                </c:pt>
                <c:pt idx="79">
                  <c:v>0.26826957952797242</c:v>
                </c:pt>
                <c:pt idx="80">
                  <c:v>0.28651202696637817</c:v>
                </c:pt>
                <c:pt idx="81">
                  <c:v>0.30599496872071957</c:v>
                </c:pt>
                <c:pt idx="82">
                  <c:v>0.32680275894101252</c:v>
                </c:pt>
                <c:pt idx="83">
                  <c:v>0.34902548789595794</c:v>
                </c:pt>
                <c:pt idx="84">
                  <c:v>0.37275937203149373</c:v>
                </c:pt>
                <c:pt idx="85">
                  <c:v>0.39810717055349731</c:v>
                </c:pt>
                <c:pt idx="86">
                  <c:v>0.42517863033828901</c:v>
                </c:pt>
                <c:pt idx="87">
                  <c:v>0.45409096109724745</c:v>
                </c:pt>
                <c:pt idx="88">
                  <c:v>0.48496934285281956</c:v>
                </c:pt>
                <c:pt idx="89">
                  <c:v>0.5179474679231213</c:v>
                </c:pt>
                <c:pt idx="90">
                  <c:v>0.55316811976172264</c:v>
                </c:pt>
                <c:pt idx="91">
                  <c:v>0.59078379115879431</c:v>
                </c:pt>
                <c:pt idx="92">
                  <c:v>0.63095734448019303</c:v>
                </c:pt>
                <c:pt idx="93">
                  <c:v>0.67386271680309406</c:v>
                </c:pt>
                <c:pt idx="94">
                  <c:v>0.71968567300115205</c:v>
                </c:pt>
                <c:pt idx="95">
                  <c:v>0.76862461003977367</c:v>
                </c:pt>
                <c:pt idx="96">
                  <c:v>0.8208914159638252</c:v>
                </c:pt>
                <c:pt idx="97">
                  <c:v>0.87671238729686773</c:v>
                </c:pt>
                <c:pt idx="98">
                  <c:v>0.93632920882394166</c:v>
                </c:pt>
                <c:pt idx="99">
                  <c:v>1</c:v>
                </c:pt>
              </c:numCache>
            </c:numRef>
          </c:xVal>
          <c:yVal>
            <c:numRef>
              <c:f>Export!$I$363:$DD$363</c:f>
              <c:numCache>
                <c:formatCode>General</c:formatCode>
                <c:ptCount val="100"/>
                <c:pt idx="0">
                  <c:v>7.4549450417200111E-2</c:v>
                </c:pt>
                <c:pt idx="1">
                  <c:v>7.9215776773363181E-2</c:v>
                </c:pt>
                <c:pt idx="2">
                  <c:v>8.4147507413926792E-2</c:v>
                </c:pt>
                <c:pt idx="3">
                  <c:v>8.9356338783228004E-2</c:v>
                </c:pt>
                <c:pt idx="4">
                  <c:v>9.4854051106448262E-2</c:v>
                </c:pt>
                <c:pt idx="5">
                  <c:v>0.1006524469255735</c:v>
                </c:pt>
                <c:pt idx="6">
                  <c:v>0.10676328148976159</c:v>
                </c:pt>
                <c:pt idx="7">
                  <c:v>0.11319818467666103</c:v>
                </c:pt>
                <c:pt idx="8">
                  <c:v>0.11996857421401338</c:v>
                </c:pt>
                <c:pt idx="9">
                  <c:v>0.12708556008694721</c:v>
                </c:pt>
                <c:pt idx="10">
                  <c:v>0.13455984015734357</c:v>
                </c:pt>
                <c:pt idx="11">
                  <c:v>0.14240158718863941</c:v>
                </c:pt>
                <c:pt idx="12">
                  <c:v>0.15062032766284658</c:v>
                </c:pt>
                <c:pt idx="13">
                  <c:v>0.15922481299592256</c:v>
                </c:pt>
                <c:pt idx="14">
                  <c:v>0.16822288400133464</c:v>
                </c:pt>
                <c:pt idx="15">
                  <c:v>0.17762132971682573</c:v>
                </c:pt>
                <c:pt idx="16">
                  <c:v>0.18742574199162321</c:v>
                </c:pt>
                <c:pt idx="17">
                  <c:v>0.19764036752462424</c:v>
                </c:pt>
                <c:pt idx="18">
                  <c:v>0.20826795934069678</c:v>
                </c:pt>
                <c:pt idx="19">
                  <c:v>0.21930962998269657</c:v>
                </c:pt>
                <c:pt idx="20">
                  <c:v>0.23076470897001611</c:v>
                </c:pt>
                <c:pt idx="21">
                  <c:v>0.24263060731792457</c:v>
                </c:pt>
                <c:pt idx="22">
                  <c:v>0.25490269211204636</c:v>
                </c:pt>
                <c:pt idx="23">
                  <c:v>0.26757417427488495</c:v>
                </c:pt>
                <c:pt idx="24">
                  <c:v>0.28063601273223504</c:v>
                </c:pt>
                <c:pt idx="25">
                  <c:v>0.29407683817337121</c:v>
                </c:pt>
                <c:pt idx="26">
                  <c:v>0.30788289948850356</c:v>
                </c:pt>
                <c:pt idx="27">
                  <c:v>0.32203803575122641</c:v>
                </c:pt>
                <c:pt idx="28">
                  <c:v>0.33652367628718866</c:v>
                </c:pt>
                <c:pt idx="29">
                  <c:v>0.35131887093204589</c:v>
                </c:pt>
                <c:pt idx="30">
                  <c:v>0.36640035203605281</c:v>
                </c:pt>
                <c:pt idx="31">
                  <c:v>0.38174262912915546</c:v>
                </c:pt>
                <c:pt idx="32">
                  <c:v>0.3973181164345958</c:v>
                </c:pt>
                <c:pt idx="33">
                  <c:v>0.41309729263178974</c:v>
                </c:pt>
                <c:pt idx="34">
                  <c:v>0.4290488914464598</c:v>
                </c:pt>
                <c:pt idx="35">
                  <c:v>0.44514012081741394</c:v>
                </c:pt>
                <c:pt idx="36">
                  <c:v>0.46133690758722651</c:v>
                </c:pt>
                <c:pt idx="37">
                  <c:v>0.47760416392145144</c:v>
                </c:pt>
                <c:pt idx="38">
                  <c:v>0.49390607100994655</c:v>
                </c:pt>
                <c:pt idx="39">
                  <c:v>0.51020637507348865</c:v>
                </c:pt>
                <c:pt idx="40">
                  <c:v>0.52646869031349885</c:v>
                </c:pt>
                <c:pt idx="41">
                  <c:v>0.54265680322035093</c:v>
                </c:pt>
                <c:pt idx="42">
                  <c:v>0.55873497260697724</c:v>
                </c:pt>
                <c:pt idx="43">
                  <c:v>0.57466821986154881</c:v>
                </c:pt>
                <c:pt idx="44">
                  <c:v>0.59042260420988968</c:v>
                </c:pt>
                <c:pt idx="45">
                  <c:v>0.60596547823089952</c:v>
                </c:pt>
                <c:pt idx="46">
                  <c:v>0.62126571945559039</c:v>
                </c:pt>
                <c:pt idx="47">
                  <c:v>0.63629393457565142</c:v>
                </c:pt>
                <c:pt idx="48">
                  <c:v>0.65102263356008394</c:v>
                </c:pt>
                <c:pt idx="49">
                  <c:v>0.6654263717956399</c:v>
                </c:pt>
                <c:pt idx="50">
                  <c:v>0.67948185919562576</c:v>
                </c:pt>
                <c:pt idx="51">
                  <c:v>0.69316803603079558</c:v>
                </c:pt>
                <c:pt idx="52">
                  <c:v>0.70646611599739773</c:v>
                </c:pt>
                <c:pt idx="53">
                  <c:v>0.71935959772721902</c:v>
                </c:pt>
                <c:pt idx="54">
                  <c:v>0.73183424654413265</c:v>
                </c:pt>
                <c:pt idx="55">
                  <c:v>0.74387804876834784</c:v>
                </c:pt>
                <c:pt idx="56">
                  <c:v>0.75548114125603827</c:v>
                </c:pt>
                <c:pt idx="57">
                  <c:v>0.76663571913653938</c:v>
                </c:pt>
                <c:pt idx="58">
                  <c:v>0.77733592487478198</c:v>
                </c:pt>
                <c:pt idx="59">
                  <c:v>0.7875777218501514</c:v>
                </c:pt>
                <c:pt idx="60">
                  <c:v>0.79735875561462743</c:v>
                </c:pt>
                <c:pt idx="61">
                  <c:v>0.80667820588524153</c:v>
                </c:pt>
                <c:pt idx="62">
                  <c:v>0.81553663215219496</c:v>
                </c:pt>
                <c:pt idx="63">
                  <c:v>0.82393581555845541</c:v>
                </c:pt>
                <c:pt idx="64">
                  <c:v>0.83187859944309694</c:v>
                </c:pt>
                <c:pt idx="65">
                  <c:v>0.83936873065195916</c:v>
                </c:pt>
                <c:pt idx="66">
                  <c:v>0.84641070341699542</c:v>
                </c:pt>
                <c:pt idx="67">
                  <c:v>0.85300960729995101</c:v>
                </c:pt>
                <c:pt idx="68">
                  <c:v>0.85917098039498929</c:v>
                </c:pt>
                <c:pt idx="69">
                  <c:v>0.86490066869492643</c:v>
                </c:pt>
                <c:pt idx="70">
                  <c:v>0.87020469225142516</c:v>
                </c:pt>
                <c:pt idx="71">
                  <c:v>0.87508911850361559</c:v>
                </c:pt>
                <c:pt idx="72">
                  <c:v>0.87955994291340345</c:v>
                </c:pt>
                <c:pt idx="73">
                  <c:v>0.88362297682890434</c:v>
                </c:pt>
                <c:pt idx="74">
                  <c:v>0.88728374229845697</c:v>
                </c:pt>
                <c:pt idx="75">
                  <c:v>0.8905473733737419</c:v>
                </c:pt>
                <c:pt idx="76">
                  <c:v>0.89341852326783844</c:v>
                </c:pt>
                <c:pt idx="77">
                  <c:v>0.89489631958133964</c:v>
                </c:pt>
                <c:pt idx="78">
                  <c:v>0.89684265677405073</c:v>
                </c:pt>
                <c:pt idx="79">
                  <c:v>0.89841522708491139</c:v>
                </c:pt>
                <c:pt idx="80">
                  <c:v>0.89961573712983611</c:v>
                </c:pt>
                <c:pt idx="81">
                  <c:v>0.90044498765428871</c:v>
                </c:pt>
                <c:pt idx="82">
                  <c:v>0.90090279584359079</c:v>
                </c:pt>
                <c:pt idx="83">
                  <c:v>0.90098638492395078</c:v>
                </c:pt>
                <c:pt idx="84">
                  <c:v>0.90069355553076369</c:v>
                </c:pt>
                <c:pt idx="85">
                  <c:v>0.90002195978673227</c:v>
                </c:pt>
                <c:pt idx="86">
                  <c:v>0.89896614836999511</c:v>
                </c:pt>
                <c:pt idx="87">
                  <c:v>0.89751954457304606</c:v>
                </c:pt>
                <c:pt idx="88">
                  <c:v>0.89567392194688555</c:v>
                </c:pt>
                <c:pt idx="89">
                  <c:v>0.89341922459305867</c:v>
                </c:pt>
                <c:pt idx="90">
                  <c:v>0.8907433511784858</c:v>
                </c:pt>
                <c:pt idx="91">
                  <c:v>0.88762956947615812</c:v>
                </c:pt>
                <c:pt idx="92">
                  <c:v>0.88406270462536485</c:v>
                </c:pt>
                <c:pt idx="93">
                  <c:v>0.8800226708040827</c:v>
                </c:pt>
                <c:pt idx="94">
                  <c:v>0.87548581970277783</c:v>
                </c:pt>
                <c:pt idx="95">
                  <c:v>0.87042436981225202</c:v>
                </c:pt>
                <c:pt idx="96">
                  <c:v>0.86480563946546662</c:v>
                </c:pt>
                <c:pt idx="97">
                  <c:v>0.85859107825158643</c:v>
                </c:pt>
                <c:pt idx="98">
                  <c:v>0.85173503495251379</c:v>
                </c:pt>
                <c:pt idx="99">
                  <c:v>0.84418317771025464</c:v>
                </c:pt>
              </c:numCache>
            </c:numRef>
          </c:yVal>
          <c:smooth val="1"/>
        </c:ser>
        <c:ser>
          <c:idx val="1"/>
          <c:order val="1"/>
          <c:tx>
            <c:v>Vinmin</c:v>
          </c:tx>
          <c:spPr>
            <a:ln>
              <a:solidFill>
                <a:srgbClr val="000064"/>
              </a:solidFill>
            </a:ln>
          </c:spPr>
          <c:marker>
            <c:symbol val="none"/>
          </c:marker>
          <c:xVal>
            <c:numRef>
              <c:f>Export!$I$295:$DD$295</c:f>
              <c:numCache>
                <c:formatCode>General</c:formatCode>
                <c:ptCount val="100"/>
                <c:pt idx="0">
                  <c:v>1.483981788967565E-3</c:v>
                </c:pt>
                <c:pt idx="1">
                  <c:v>1.5848931924611132E-3</c:v>
                </c:pt>
                <c:pt idx="2">
                  <c:v>1.6926666150378755E-3</c:v>
                </c:pt>
                <c:pt idx="3">
                  <c:v>1.8077686769634338E-3</c:v>
                </c:pt>
                <c:pt idx="4">
                  <c:v>1.9306977288832499E-3</c:v>
                </c:pt>
                <c:pt idx="5">
                  <c:v>2.0619860095022198E-3</c:v>
                </c:pt>
                <c:pt idx="6">
                  <c:v>2.2022019499873748E-3</c:v>
                </c:pt>
                <c:pt idx="7">
                  <c:v>2.3519526350709585E-3</c:v>
                </c:pt>
                <c:pt idx="8">
                  <c:v>2.5118864315095794E-3</c:v>
                </c:pt>
                <c:pt idx="9">
                  <c:v>2.682695795279725E-3</c:v>
                </c:pt>
                <c:pt idx="10">
                  <c:v>2.8651202696637797E-3</c:v>
                </c:pt>
                <c:pt idx="11">
                  <c:v>3.059949687207195E-3</c:v>
                </c:pt>
                <c:pt idx="12">
                  <c:v>3.268027589410125E-3</c:v>
                </c:pt>
                <c:pt idx="13">
                  <c:v>3.49025487895958E-3</c:v>
                </c:pt>
                <c:pt idx="14">
                  <c:v>3.7275937203149392E-3</c:v>
                </c:pt>
                <c:pt idx="15">
                  <c:v>3.9810717055349717E-3</c:v>
                </c:pt>
                <c:pt idx="16">
                  <c:v>4.2517863033828896E-3</c:v>
                </c:pt>
                <c:pt idx="17">
                  <c:v>4.5409096109724741E-3</c:v>
                </c:pt>
                <c:pt idx="18">
                  <c:v>4.8496934285281968E-3</c:v>
                </c:pt>
                <c:pt idx="19">
                  <c:v>5.1794746792312094E-3</c:v>
                </c:pt>
                <c:pt idx="20">
                  <c:v>5.5316811976172256E-3</c:v>
                </c:pt>
                <c:pt idx="21">
                  <c:v>5.9078379115879431E-3</c:v>
                </c:pt>
                <c:pt idx="22">
                  <c:v>6.309573444801932E-3</c:v>
                </c:pt>
                <c:pt idx="23">
                  <c:v>6.7386271680309438E-3</c:v>
                </c:pt>
                <c:pt idx="24">
                  <c:v>7.1968567300115197E-3</c:v>
                </c:pt>
                <c:pt idx="25">
                  <c:v>7.6862461003977377E-3</c:v>
                </c:pt>
                <c:pt idx="26">
                  <c:v>8.2089141596382552E-3</c:v>
                </c:pt>
                <c:pt idx="27">
                  <c:v>8.7671238729686816E-3</c:v>
                </c:pt>
                <c:pt idx="28">
                  <c:v>9.3632920882394145E-3</c:v>
                </c:pt>
                <c:pt idx="29">
                  <c:v>9.9999999999999967E-3</c:v>
                </c:pt>
                <c:pt idx="30">
                  <c:v>1.0680004325145754E-2</c:v>
                </c:pt>
                <c:pt idx="31">
                  <c:v>1.1406249238513204E-2</c:v>
                </c:pt>
                <c:pt idx="32">
                  <c:v>1.2181879120101153E-2</c:v>
                </c:pt>
                <c:pt idx="33">
                  <c:v>1.3010252169108312E-2</c:v>
                </c:pt>
                <c:pt idx="34">
                  <c:v>1.3894954943731374E-2</c:v>
                </c:pt>
                <c:pt idx="35">
                  <c:v>1.4839817889675646E-2</c:v>
                </c:pt>
                <c:pt idx="36">
                  <c:v>1.5848931924611131E-2</c:v>
                </c:pt>
                <c:pt idx="37">
                  <c:v>1.6926666150378751E-2</c:v>
                </c:pt>
                <c:pt idx="38">
                  <c:v>1.8077686769634341E-2</c:v>
                </c:pt>
                <c:pt idx="39">
                  <c:v>1.9306977288832496E-2</c:v>
                </c:pt>
                <c:pt idx="40">
                  <c:v>2.0619860095022202E-2</c:v>
                </c:pt>
                <c:pt idx="41">
                  <c:v>2.2022019499873747E-2</c:v>
                </c:pt>
                <c:pt idx="42">
                  <c:v>2.3519526350709585E-2</c:v>
                </c:pt>
                <c:pt idx="43">
                  <c:v>2.5118864315095798E-2</c:v>
                </c:pt>
                <c:pt idx="44">
                  <c:v>2.682695795279726E-2</c:v>
                </c:pt>
                <c:pt idx="45">
                  <c:v>2.86512026966378E-2</c:v>
                </c:pt>
                <c:pt idx="46">
                  <c:v>3.0599496872071943E-2</c:v>
                </c:pt>
                <c:pt idx="47">
                  <c:v>3.2680275894101253E-2</c:v>
                </c:pt>
                <c:pt idx="48">
                  <c:v>3.490254878959579E-2</c:v>
                </c:pt>
                <c:pt idx="49">
                  <c:v>3.7275937203149395E-2</c:v>
                </c:pt>
                <c:pt idx="50">
                  <c:v>3.9810717055349713E-2</c:v>
                </c:pt>
                <c:pt idx="51">
                  <c:v>4.2517863033828901E-2</c:v>
                </c:pt>
                <c:pt idx="52">
                  <c:v>4.5409096109724739E-2</c:v>
                </c:pt>
                <c:pt idx="53">
                  <c:v>4.8496934285281977E-2</c:v>
                </c:pt>
                <c:pt idx="54">
                  <c:v>5.1794746792312094E-2</c:v>
                </c:pt>
                <c:pt idx="55">
                  <c:v>5.5316811976172268E-2</c:v>
                </c:pt>
                <c:pt idx="56">
                  <c:v>5.9078379115879431E-2</c:v>
                </c:pt>
                <c:pt idx="57">
                  <c:v>6.3095734448019331E-2</c:v>
                </c:pt>
                <c:pt idx="58">
                  <c:v>6.7386271680309445E-2</c:v>
                </c:pt>
                <c:pt idx="59">
                  <c:v>7.1968567300115166E-2</c:v>
                </c:pt>
                <c:pt idx="60">
                  <c:v>7.6862461003977381E-2</c:v>
                </c:pt>
                <c:pt idx="61">
                  <c:v>8.2089141596382531E-2</c:v>
                </c:pt>
                <c:pt idx="62">
                  <c:v>8.767123872968681E-2</c:v>
                </c:pt>
                <c:pt idx="63">
                  <c:v>9.3632920882394124E-2</c:v>
                </c:pt>
                <c:pt idx="64">
                  <c:v>9.9999999999999992E-2</c:v>
                </c:pt>
                <c:pt idx="65">
                  <c:v>0.10680004325145755</c:v>
                </c:pt>
                <c:pt idx="66">
                  <c:v>0.11406249238513208</c:v>
                </c:pt>
                <c:pt idx="67">
                  <c:v>0.12181879120101154</c:v>
                </c:pt>
                <c:pt idx="68">
                  <c:v>0.13010252169108316</c:v>
                </c:pt>
                <c:pt idx="69">
                  <c:v>0.13894954943731375</c:v>
                </c:pt>
                <c:pt idx="70">
                  <c:v>0.14839817889675647</c:v>
                </c:pt>
                <c:pt idx="71">
                  <c:v>0.15848931924611126</c:v>
                </c:pt>
                <c:pt idx="72">
                  <c:v>0.16926666150378761</c:v>
                </c:pt>
                <c:pt idx="73">
                  <c:v>0.18077686769634341</c:v>
                </c:pt>
                <c:pt idx="74">
                  <c:v>0.19306977288832497</c:v>
                </c:pt>
                <c:pt idx="75">
                  <c:v>0.20619860095022191</c:v>
                </c:pt>
                <c:pt idx="76">
                  <c:v>0.22022019499873757</c:v>
                </c:pt>
                <c:pt idx="77">
                  <c:v>0.23519526350709588</c:v>
                </c:pt>
                <c:pt idx="78">
                  <c:v>0.25118864315095796</c:v>
                </c:pt>
                <c:pt idx="79">
                  <c:v>0.26826957952797242</c:v>
                </c:pt>
                <c:pt idx="80">
                  <c:v>0.28651202696637817</c:v>
                </c:pt>
                <c:pt idx="81">
                  <c:v>0.30599496872071957</c:v>
                </c:pt>
                <c:pt idx="82">
                  <c:v>0.32680275894101252</c:v>
                </c:pt>
                <c:pt idx="83">
                  <c:v>0.34902548789595794</c:v>
                </c:pt>
                <c:pt idx="84">
                  <c:v>0.37275937203149373</c:v>
                </c:pt>
                <c:pt idx="85">
                  <c:v>0.39810717055349731</c:v>
                </c:pt>
                <c:pt idx="86">
                  <c:v>0.42517863033828901</c:v>
                </c:pt>
                <c:pt idx="87">
                  <c:v>0.45409096109724745</c:v>
                </c:pt>
                <c:pt idx="88">
                  <c:v>0.48496934285281956</c:v>
                </c:pt>
                <c:pt idx="89">
                  <c:v>0.5179474679231213</c:v>
                </c:pt>
                <c:pt idx="90">
                  <c:v>0.55316811976172264</c:v>
                </c:pt>
                <c:pt idx="91">
                  <c:v>0.59078379115879431</c:v>
                </c:pt>
                <c:pt idx="92">
                  <c:v>0.63095734448019303</c:v>
                </c:pt>
                <c:pt idx="93">
                  <c:v>0.67386271680309406</c:v>
                </c:pt>
                <c:pt idx="94">
                  <c:v>0.71968567300115205</c:v>
                </c:pt>
                <c:pt idx="95">
                  <c:v>0.76862461003977367</c:v>
                </c:pt>
                <c:pt idx="96">
                  <c:v>0.8208914159638252</c:v>
                </c:pt>
                <c:pt idx="97">
                  <c:v>0.87671238729686773</c:v>
                </c:pt>
                <c:pt idx="98">
                  <c:v>0.93632920882394166</c:v>
                </c:pt>
                <c:pt idx="99">
                  <c:v>1</c:v>
                </c:pt>
              </c:numCache>
            </c:numRef>
          </c:xVal>
          <c:yVal>
            <c:numRef>
              <c:f>Export!$I$323:$DD$323</c:f>
              <c:numCache>
                <c:formatCode>General</c:formatCode>
                <c:ptCount val="100"/>
                <c:pt idx="0">
                  <c:v>0.23353182359138983</c:v>
                </c:pt>
                <c:pt idx="1">
                  <c:v>0.2455193242969497</c:v>
                </c:pt>
                <c:pt idx="2">
                  <c:v>0.25791539758411602</c:v>
                </c:pt>
                <c:pt idx="3">
                  <c:v>0.27071308166835745</c:v>
                </c:pt>
                <c:pt idx="4">
                  <c:v>0.28390315896125545</c:v>
                </c:pt>
                <c:pt idx="5">
                  <c:v>0.29747408397758712</c:v>
                </c:pt>
                <c:pt idx="6">
                  <c:v>0.31141193447790166</c:v>
                </c:pt>
                <c:pt idx="7">
                  <c:v>0.32570038867714418</c:v>
                </c:pt>
                <c:pt idx="8">
                  <c:v>0.34032073100534754</c:v>
                </c:pt>
                <c:pt idx="9">
                  <c:v>0.35525188845035527</c:v>
                </c:pt>
                <c:pt idx="10">
                  <c:v>0.37047049894998585</c:v>
                </c:pt>
                <c:pt idx="11">
                  <c:v>0.38595101264265325</c:v>
                </c:pt>
                <c:pt idx="12">
                  <c:v>0.40166582604757517</c:v>
                </c:pt>
                <c:pt idx="13">
                  <c:v>0.41758544845016027</c:v>
                </c:pt>
                <c:pt idx="14">
                  <c:v>0.43367869894153543</c:v>
                </c:pt>
                <c:pt idx="15">
                  <c:v>0.4499129317337503</c:v>
                </c:pt>
                <c:pt idx="16">
                  <c:v>0.46625428657649959</c:v>
                </c:pt>
                <c:pt idx="17">
                  <c:v>0.48266796037032295</c:v>
                </c:pt>
                <c:pt idx="18">
                  <c:v>0.49911849543692682</c:v>
                </c:pt>
                <c:pt idx="19">
                  <c:v>0.51557007939801291</c:v>
                </c:pt>
                <c:pt idx="20">
                  <c:v>0.53198685125328515</c:v>
                </c:pt>
                <c:pt idx="21">
                  <c:v>0.54833320805304264</c:v>
                </c:pt>
                <c:pt idx="22">
                  <c:v>0.56457410654022222</c:v>
                </c:pt>
                <c:pt idx="23">
                  <c:v>0.58067535429188932</c:v>
                </c:pt>
                <c:pt idx="24">
                  <c:v>0.59660388521361141</c:v>
                </c:pt>
                <c:pt idx="25">
                  <c:v>0.61232801471664089</c:v>
                </c:pt>
                <c:pt idx="26">
                  <c:v>0.62781767051530413</c:v>
                </c:pt>
                <c:pt idx="27">
                  <c:v>0.64304459569293371</c:v>
                </c:pt>
                <c:pt idx="28">
                  <c:v>0.65798252146793468</c:v>
                </c:pt>
                <c:pt idx="29">
                  <c:v>0.67260730791419221</c:v>
                </c:pt>
                <c:pt idx="30">
                  <c:v>0.68689705171918636</c:v>
                </c:pt>
                <c:pt idx="31">
                  <c:v>0.70083216086793954</c:v>
                </c:pt>
                <c:pt idx="32">
                  <c:v>0.71439539689374953</c:v>
                </c:pt>
                <c:pt idx="33">
                  <c:v>0.72757188601454925</c:v>
                </c:pt>
                <c:pt idx="34">
                  <c:v>0.74034910105903762</c:v>
                </c:pt>
                <c:pt idx="35">
                  <c:v>0.75271681656746858</c:v>
                </c:pt>
                <c:pt idx="36">
                  <c:v>0.76466703982188</c:v>
                </c:pt>
                <c:pt idx="37">
                  <c:v>0.7761939208186216</c:v>
                </c:pt>
                <c:pt idx="38">
                  <c:v>0.78729364434605298</c:v>
                </c:pt>
                <c:pt idx="39">
                  <c:v>0.79796430737987523</c:v>
                </c:pt>
                <c:pt idx="40">
                  <c:v>0.80820578496839912</c:v>
                </c:pt>
                <c:pt idx="41">
                  <c:v>0.81801958766284821</c:v>
                </c:pt>
                <c:pt idx="42">
                  <c:v>0.82740871336745947</c:v>
                </c:pt>
                <c:pt idx="43">
                  <c:v>0.83637749625488533</c:v>
                </c:pt>
                <c:pt idx="44">
                  <c:v>0.84493145512815959</c:v>
                </c:pt>
                <c:pt idx="45">
                  <c:v>0.85307714332422702</c:v>
                </c:pt>
                <c:pt idx="46">
                  <c:v>0.86082200195748648</c:v>
                </c:pt>
                <c:pt idx="47">
                  <c:v>0.86817421800506156</c:v>
                </c:pt>
                <c:pt idx="48">
                  <c:v>0.8751425884470273</c:v>
                </c:pt>
                <c:pt idx="49">
                  <c:v>0.88173639140126625</c:v>
                </c:pt>
                <c:pt idx="50">
                  <c:v>0.88796526493899308</c:v>
                </c:pt>
                <c:pt idx="51">
                  <c:v>0.89383909403674644</c:v>
                </c:pt>
                <c:pt idx="52">
                  <c:v>0.89936790591584204</c:v>
                </c:pt>
                <c:pt idx="53">
                  <c:v>0.90456177384180103</c:v>
                </c:pt>
                <c:pt idx="54">
                  <c:v>0.90943072930399105</c:v>
                </c:pt>
                <c:pt idx="55">
                  <c:v>0.9139846823687594</c:v>
                </c:pt>
                <c:pt idx="56">
                  <c:v>0.91823334989618388</c:v>
                </c:pt>
                <c:pt idx="57">
                  <c:v>0.9221861912293321</c:v>
                </c:pt>
                <c:pt idx="58">
                  <c:v>0.92585235090337892</c:v>
                </c:pt>
                <c:pt idx="59">
                  <c:v>0.92924060787776341</c:v>
                </c:pt>
                <c:pt idx="60">
                  <c:v>0.93235933076535582</c:v>
                </c:pt>
                <c:pt idx="61">
                  <c:v>0.9352164385159859</c:v>
                </c:pt>
                <c:pt idx="62">
                  <c:v>0.93781936600535354</c:v>
                </c:pt>
                <c:pt idx="63">
                  <c:v>0.94017503398211189</c:v>
                </c:pt>
                <c:pt idx="64">
                  <c:v>0.94227872570893978</c:v>
                </c:pt>
                <c:pt idx="65">
                  <c:v>0.94320513880059431</c:v>
                </c:pt>
                <c:pt idx="66">
                  <c:v>0.94480087091620313</c:v>
                </c:pt>
                <c:pt idx="67">
                  <c:v>0.94617472733455465</c:v>
                </c:pt>
                <c:pt idx="68">
                  <c:v>0.94733060230394306</c:v>
                </c:pt>
                <c:pt idx="69">
                  <c:v>0.94827176010809677</c:v>
                </c:pt>
                <c:pt idx="70">
                  <c:v>0.94900082177061673</c:v>
                </c:pt>
                <c:pt idx="71">
                  <c:v>0.94951975205610206</c:v>
                </c:pt>
                <c:pt idx="72">
                  <c:v>0.94982984630836209</c:v>
                </c:pt>
                <c:pt idx="73">
                  <c:v>0.94993171665091292</c:v>
                </c:pt>
                <c:pt idx="74">
                  <c:v>0.94982527704807229</c:v>
                </c:pt>
                <c:pt idx="75">
                  <c:v>0.94950972668400779</c:v>
                </c:pt>
                <c:pt idx="76">
                  <c:v>0.94898353105904143</c:v>
                </c:pt>
                <c:pt idx="77">
                  <c:v>0.94824440012364763</c:v>
                </c:pt>
                <c:pt idx="78">
                  <c:v>0.94728926266635705</c:v>
                </c:pt>
                <c:pt idx="79">
                  <c:v>0.94611379257507178</c:v>
                </c:pt>
                <c:pt idx="80">
                  <c:v>0.94471393793456515</c:v>
                </c:pt>
                <c:pt idx="81">
                  <c:v>0.94308313304784641</c:v>
                </c:pt>
                <c:pt idx="82">
                  <c:v>0.94121546515612231</c:v>
                </c:pt>
                <c:pt idx="83">
                  <c:v>0.93910324860751515</c:v>
                </c:pt>
                <c:pt idx="84">
                  <c:v>0.9367378082075879</c:v>
                </c:pt>
                <c:pt idx="85">
                  <c:v>0.93410929358646588</c:v>
                </c:pt>
                <c:pt idx="86">
                  <c:v>0.93120639958546958</c:v>
                </c:pt>
                <c:pt idx="87">
                  <c:v>0.92801501975820111</c:v>
                </c:pt>
                <c:pt idx="88">
                  <c:v>0.92452355251051443</c:v>
                </c:pt>
                <c:pt idx="89">
                  <c:v>0.92071504156814832</c:v>
                </c:pt>
                <c:pt idx="90">
                  <c:v>0.91657148080764916</c:v>
                </c:pt>
                <c:pt idx="91">
                  <c:v>0.9120725138780954</c:v>
                </c:pt>
                <c:pt idx="92">
                  <c:v>0.90719505359737451</c:v>
                </c:pt>
                <c:pt idx="93">
                  <c:v>0.90191280972012189</c:v>
                </c:pt>
                <c:pt idx="94">
                  <c:v>0.89619569973315261</c:v>
                </c:pt>
                <c:pt idx="95">
                  <c:v>0.89000910989099258</c:v>
                </c:pt>
                <c:pt idx="96">
                  <c:v>0.88331296301355966</c:v>
                </c:pt>
                <c:pt idx="97">
                  <c:v>0.87606053476184931</c:v>
                </c:pt>
                <c:pt idx="98">
                  <c:v>0.86819693932701647</c:v>
                </c:pt>
                <c:pt idx="99">
                  <c:v>0.85965717588543</c:v>
                </c:pt>
              </c:numCache>
            </c:numRef>
          </c:yVal>
          <c:smooth val="1"/>
        </c:ser>
        <c:dLbls>
          <c:showLegendKey val="0"/>
          <c:showVal val="0"/>
          <c:showCatName val="0"/>
          <c:showSerName val="0"/>
          <c:showPercent val="0"/>
          <c:showBubbleSize val="0"/>
        </c:dLbls>
        <c:axId val="548986672"/>
        <c:axId val="548987848"/>
      </c:scatterChart>
      <c:valAx>
        <c:axId val="548986672"/>
        <c:scaling>
          <c:orientation val="minMax"/>
          <c:max val="1"/>
          <c:min val="0"/>
        </c:scaling>
        <c:delete val="0"/>
        <c:axPos val="b"/>
        <c:majorGridlines/>
        <c:minorGridlines/>
        <c:title>
          <c:tx>
            <c:rich>
              <a:bodyPr/>
              <a:lstStyle/>
              <a:p>
                <a:pPr>
                  <a:defRPr sz="1200"/>
                </a:pPr>
                <a:r>
                  <a:rPr lang="en-US" sz="1200"/>
                  <a:t>Iout (A)</a:t>
                </a:r>
              </a:p>
            </c:rich>
          </c:tx>
          <c:layout/>
          <c:overlay val="0"/>
          <c:spPr>
            <a:no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s-ES"/>
          </a:p>
        </c:txPr>
        <c:crossAx val="548987848"/>
        <c:crosses val="autoZero"/>
        <c:crossBetween val="midCat"/>
      </c:valAx>
      <c:valAx>
        <c:axId val="548987848"/>
        <c:scaling>
          <c:orientation val="minMax"/>
          <c:max val="1"/>
          <c:min val="0"/>
        </c:scaling>
        <c:delete val="0"/>
        <c:axPos val="l"/>
        <c:majorGridlines/>
        <c:minorGridlines/>
        <c:title>
          <c:tx>
            <c:rich>
              <a:bodyPr rot="-5400000" vert="horz"/>
              <a:lstStyle/>
              <a:p>
                <a:pPr>
                  <a:defRPr sz="1400"/>
                </a:pPr>
                <a:r>
                  <a:rPr lang="en-US" sz="1400"/>
                  <a:t>Efficiency</a:t>
                </a:r>
              </a:p>
            </c:rich>
          </c:tx>
          <c:layout/>
          <c:overlay val="0"/>
          <c:spPr>
            <a:noFill/>
            <a:ln w="25400">
              <a:noFill/>
            </a:ln>
          </c:spPr>
        </c:title>
        <c:numFmt formatCode="0%" sourceLinked="0"/>
        <c:majorTickMark val="out"/>
        <c:minorTickMark val="none"/>
        <c:tickLblPos val="nextTo"/>
        <c:crossAx val="548986672"/>
        <c:crossesAt val="1E-3"/>
        <c:crossBetween val="midCat"/>
        <c:majorUnit val="0.1"/>
      </c:valAx>
      <c:spPr>
        <a:solidFill>
          <a:srgbClr val="B4FBD2"/>
        </a:solidFill>
      </c:spPr>
    </c:plotArea>
    <c:legend>
      <c:legendPos val="r"/>
      <c:layout>
        <c:manualLayout>
          <c:xMode val="edge"/>
          <c:yMode val="edge"/>
          <c:x val="0.77261992250970424"/>
          <c:y val="0.67347081614799587"/>
          <c:w val="9.5737470109215447E-2"/>
          <c:h val="0.10945126622713569"/>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Power Loss (Channel</a:t>
            </a:r>
            <a:r>
              <a:rPr lang="en-US" baseline="0"/>
              <a:t> 3)</a:t>
            </a:r>
            <a:endParaRPr lang="en-US"/>
          </a:p>
        </c:rich>
      </c:tx>
      <c:layout/>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0"/>
          <c:order val="0"/>
          <c:tx>
            <c:v>Vinmax</c:v>
          </c:tx>
          <c:spPr>
            <a:ln>
              <a:solidFill>
                <a:srgbClr val="F60460"/>
              </a:solidFill>
            </a:ln>
          </c:spPr>
          <c:marker>
            <c:symbol val="none"/>
          </c:marker>
          <c:xVal>
            <c:numRef>
              <c:f>Export!$I$335:$DD$335</c:f>
              <c:numCache>
                <c:formatCode>General</c:formatCode>
                <c:ptCount val="100"/>
                <c:pt idx="0">
                  <c:v>1.483981788967565E-3</c:v>
                </c:pt>
                <c:pt idx="1">
                  <c:v>1.5848931924611132E-3</c:v>
                </c:pt>
                <c:pt idx="2">
                  <c:v>1.6926666150378755E-3</c:v>
                </c:pt>
                <c:pt idx="3">
                  <c:v>1.8077686769634338E-3</c:v>
                </c:pt>
                <c:pt idx="4">
                  <c:v>1.9306977288832499E-3</c:v>
                </c:pt>
                <c:pt idx="5">
                  <c:v>2.0619860095022198E-3</c:v>
                </c:pt>
                <c:pt idx="6">
                  <c:v>2.2022019499873748E-3</c:v>
                </c:pt>
                <c:pt idx="7">
                  <c:v>2.3519526350709585E-3</c:v>
                </c:pt>
                <c:pt idx="8">
                  <c:v>2.5118864315095794E-3</c:v>
                </c:pt>
                <c:pt idx="9">
                  <c:v>2.682695795279725E-3</c:v>
                </c:pt>
                <c:pt idx="10">
                  <c:v>2.8651202696637797E-3</c:v>
                </c:pt>
                <c:pt idx="11">
                  <c:v>3.059949687207195E-3</c:v>
                </c:pt>
                <c:pt idx="12">
                  <c:v>3.268027589410125E-3</c:v>
                </c:pt>
                <c:pt idx="13">
                  <c:v>3.49025487895958E-3</c:v>
                </c:pt>
                <c:pt idx="14">
                  <c:v>3.7275937203149392E-3</c:v>
                </c:pt>
                <c:pt idx="15">
                  <c:v>3.9810717055349717E-3</c:v>
                </c:pt>
                <c:pt idx="16">
                  <c:v>4.2517863033828896E-3</c:v>
                </c:pt>
                <c:pt idx="17">
                  <c:v>4.5409096109724741E-3</c:v>
                </c:pt>
                <c:pt idx="18">
                  <c:v>4.8496934285281968E-3</c:v>
                </c:pt>
                <c:pt idx="19">
                  <c:v>5.1794746792312094E-3</c:v>
                </c:pt>
                <c:pt idx="20">
                  <c:v>5.5316811976172256E-3</c:v>
                </c:pt>
                <c:pt idx="21">
                  <c:v>5.9078379115879431E-3</c:v>
                </c:pt>
                <c:pt idx="22">
                  <c:v>6.309573444801932E-3</c:v>
                </c:pt>
                <c:pt idx="23">
                  <c:v>6.7386271680309438E-3</c:v>
                </c:pt>
                <c:pt idx="24">
                  <c:v>7.1968567300115197E-3</c:v>
                </c:pt>
                <c:pt idx="25">
                  <c:v>7.6862461003977377E-3</c:v>
                </c:pt>
                <c:pt idx="26">
                  <c:v>8.2089141596382552E-3</c:v>
                </c:pt>
                <c:pt idx="27">
                  <c:v>8.7671238729686816E-3</c:v>
                </c:pt>
                <c:pt idx="28">
                  <c:v>9.3632920882394145E-3</c:v>
                </c:pt>
                <c:pt idx="29">
                  <c:v>9.9999999999999967E-3</c:v>
                </c:pt>
                <c:pt idx="30">
                  <c:v>1.0680004325145754E-2</c:v>
                </c:pt>
                <c:pt idx="31">
                  <c:v>1.1406249238513204E-2</c:v>
                </c:pt>
                <c:pt idx="32">
                  <c:v>1.2181879120101153E-2</c:v>
                </c:pt>
                <c:pt idx="33">
                  <c:v>1.3010252169108312E-2</c:v>
                </c:pt>
                <c:pt idx="34">
                  <c:v>1.3894954943731374E-2</c:v>
                </c:pt>
                <c:pt idx="35">
                  <c:v>1.4839817889675646E-2</c:v>
                </c:pt>
                <c:pt idx="36">
                  <c:v>1.5848931924611131E-2</c:v>
                </c:pt>
                <c:pt idx="37">
                  <c:v>1.6926666150378751E-2</c:v>
                </c:pt>
                <c:pt idx="38">
                  <c:v>1.8077686769634341E-2</c:v>
                </c:pt>
                <c:pt idx="39">
                  <c:v>1.9306977288832496E-2</c:v>
                </c:pt>
                <c:pt idx="40">
                  <c:v>2.0619860095022202E-2</c:v>
                </c:pt>
                <c:pt idx="41">
                  <c:v>2.2022019499873747E-2</c:v>
                </c:pt>
                <c:pt idx="42">
                  <c:v>2.3519526350709585E-2</c:v>
                </c:pt>
                <c:pt idx="43">
                  <c:v>2.5118864315095798E-2</c:v>
                </c:pt>
                <c:pt idx="44">
                  <c:v>2.682695795279726E-2</c:v>
                </c:pt>
                <c:pt idx="45">
                  <c:v>2.86512026966378E-2</c:v>
                </c:pt>
                <c:pt idx="46">
                  <c:v>3.0599496872071943E-2</c:v>
                </c:pt>
                <c:pt idx="47">
                  <c:v>3.2680275894101253E-2</c:v>
                </c:pt>
                <c:pt idx="48">
                  <c:v>3.490254878959579E-2</c:v>
                </c:pt>
                <c:pt idx="49">
                  <c:v>3.7275937203149395E-2</c:v>
                </c:pt>
                <c:pt idx="50">
                  <c:v>3.9810717055349713E-2</c:v>
                </c:pt>
                <c:pt idx="51">
                  <c:v>4.2517863033828901E-2</c:v>
                </c:pt>
                <c:pt idx="52">
                  <c:v>4.5409096109724739E-2</c:v>
                </c:pt>
                <c:pt idx="53">
                  <c:v>4.8496934285281977E-2</c:v>
                </c:pt>
                <c:pt idx="54">
                  <c:v>5.1794746792312094E-2</c:v>
                </c:pt>
                <c:pt idx="55">
                  <c:v>5.5316811976172268E-2</c:v>
                </c:pt>
                <c:pt idx="56">
                  <c:v>5.9078379115879431E-2</c:v>
                </c:pt>
                <c:pt idx="57">
                  <c:v>6.3095734448019331E-2</c:v>
                </c:pt>
                <c:pt idx="58">
                  <c:v>6.7386271680309445E-2</c:v>
                </c:pt>
                <c:pt idx="59">
                  <c:v>7.1968567300115166E-2</c:v>
                </c:pt>
                <c:pt idx="60">
                  <c:v>7.6862461003977381E-2</c:v>
                </c:pt>
                <c:pt idx="61">
                  <c:v>8.2089141596382531E-2</c:v>
                </c:pt>
                <c:pt idx="62">
                  <c:v>8.767123872968681E-2</c:v>
                </c:pt>
                <c:pt idx="63">
                  <c:v>9.3632920882394124E-2</c:v>
                </c:pt>
                <c:pt idx="64">
                  <c:v>9.9999999999999992E-2</c:v>
                </c:pt>
                <c:pt idx="65">
                  <c:v>0.10680004325145755</c:v>
                </c:pt>
                <c:pt idx="66">
                  <c:v>0.11406249238513208</c:v>
                </c:pt>
                <c:pt idx="67">
                  <c:v>0.12181879120101154</c:v>
                </c:pt>
                <c:pt idx="68">
                  <c:v>0.13010252169108316</c:v>
                </c:pt>
                <c:pt idx="69">
                  <c:v>0.13894954943731375</c:v>
                </c:pt>
                <c:pt idx="70">
                  <c:v>0.14839817889675647</c:v>
                </c:pt>
                <c:pt idx="71">
                  <c:v>0.15848931924611126</c:v>
                </c:pt>
                <c:pt idx="72">
                  <c:v>0.16926666150378761</c:v>
                </c:pt>
                <c:pt idx="73">
                  <c:v>0.18077686769634341</c:v>
                </c:pt>
                <c:pt idx="74">
                  <c:v>0.19306977288832497</c:v>
                </c:pt>
                <c:pt idx="75">
                  <c:v>0.20619860095022191</c:v>
                </c:pt>
                <c:pt idx="76">
                  <c:v>0.22022019499873757</c:v>
                </c:pt>
                <c:pt idx="77">
                  <c:v>0.23519526350709588</c:v>
                </c:pt>
                <c:pt idx="78">
                  <c:v>0.25118864315095796</c:v>
                </c:pt>
                <c:pt idx="79">
                  <c:v>0.26826957952797242</c:v>
                </c:pt>
                <c:pt idx="80">
                  <c:v>0.28651202696637817</c:v>
                </c:pt>
                <c:pt idx="81">
                  <c:v>0.30599496872071957</c:v>
                </c:pt>
                <c:pt idx="82">
                  <c:v>0.32680275894101252</c:v>
                </c:pt>
                <c:pt idx="83">
                  <c:v>0.34902548789595794</c:v>
                </c:pt>
                <c:pt idx="84">
                  <c:v>0.37275937203149373</c:v>
                </c:pt>
                <c:pt idx="85">
                  <c:v>0.39810717055349731</c:v>
                </c:pt>
                <c:pt idx="86">
                  <c:v>0.42517863033828901</c:v>
                </c:pt>
                <c:pt idx="87">
                  <c:v>0.45409096109724745</c:v>
                </c:pt>
                <c:pt idx="88">
                  <c:v>0.48496934285281956</c:v>
                </c:pt>
                <c:pt idx="89">
                  <c:v>0.5179474679231213</c:v>
                </c:pt>
                <c:pt idx="90">
                  <c:v>0.55316811976172264</c:v>
                </c:pt>
                <c:pt idx="91">
                  <c:v>0.59078379115879431</c:v>
                </c:pt>
                <c:pt idx="92">
                  <c:v>0.63095734448019303</c:v>
                </c:pt>
                <c:pt idx="93">
                  <c:v>0.67386271680309406</c:v>
                </c:pt>
                <c:pt idx="94">
                  <c:v>0.71968567300115205</c:v>
                </c:pt>
                <c:pt idx="95">
                  <c:v>0.76862461003977367</c:v>
                </c:pt>
                <c:pt idx="96">
                  <c:v>0.8208914159638252</c:v>
                </c:pt>
                <c:pt idx="97">
                  <c:v>0.87671238729686773</c:v>
                </c:pt>
                <c:pt idx="98">
                  <c:v>0.93632920882394166</c:v>
                </c:pt>
                <c:pt idx="99">
                  <c:v>1</c:v>
                </c:pt>
              </c:numCache>
            </c:numRef>
          </c:xVal>
          <c:yVal>
            <c:numRef>
              <c:f>Export!$I$362:$DD$362</c:f>
              <c:numCache>
                <c:formatCode>General</c:formatCode>
                <c:ptCount val="100"/>
                <c:pt idx="0">
                  <c:v>6.0792679084839069E-2</c:v>
                </c:pt>
                <c:pt idx="1">
                  <c:v>6.0793916712650047E-2</c:v>
                </c:pt>
                <c:pt idx="2">
                  <c:v>6.0795249369468861E-2</c:v>
                </c:pt>
                <c:pt idx="3">
                  <c:v>6.0796685045868513E-2</c:v>
                </c:pt>
                <c:pt idx="4">
                  <c:v>6.0798232490767247E-2</c:v>
                </c:pt>
                <c:pt idx="5">
                  <c:v>6.0799901293204998E-2</c:v>
                </c:pt>
                <c:pt idx="6">
                  <c:v>6.0801701973953431E-2</c:v>
                </c:pt>
                <c:pt idx="7">
                  <c:v>6.0803646088204759E-2</c:v>
                </c:pt>
                <c:pt idx="8">
                  <c:v>6.0805746340774694E-2</c:v>
                </c:pt>
                <c:pt idx="9">
                  <c:v>6.0808016715448492E-2</c:v>
                </c:pt>
                <c:pt idx="10">
                  <c:v>6.0810472620319023E-2</c:v>
                </c:pt>
                <c:pt idx="11">
                  <c:v>6.0813131051216641E-2</c:v>
                </c:pt>
                <c:pt idx="12">
                  <c:v>6.081601077561561E-2</c:v>
                </c:pt>
                <c:pt idx="13">
                  <c:v>6.0819132539726269E-2</c:v>
                </c:pt>
                <c:pt idx="14">
                  <c:v>6.0822519301851931E-2</c:v>
                </c:pt>
                <c:pt idx="15">
                  <c:v>6.0826196495509945E-2</c:v>
                </c:pt>
                <c:pt idx="16">
                  <c:v>6.0830192326295357E-2</c:v>
                </c:pt>
                <c:pt idx="17">
                  <c:v>6.0834538107011234E-2</c:v>
                </c:pt>
                <c:pt idx="18">
                  <c:v>6.0839268636210982E-2</c:v>
                </c:pt>
                <c:pt idx="19">
                  <c:v>6.0844422626005513E-2</c:v>
                </c:pt>
                <c:pt idx="20">
                  <c:v>6.0850043185794511E-2</c:v>
                </c:pt>
                <c:pt idx="21">
                  <c:v>6.0856178369499275E-2</c:v>
                </c:pt>
                <c:pt idx="22">
                  <c:v>6.0862881794921296E-2</c:v>
                </c:pt>
                <c:pt idx="23">
                  <c:v>6.0870213345042765E-2</c:v>
                </c:pt>
                <c:pt idx="24">
                  <c:v>6.0878239962444326E-2</c:v>
                </c:pt>
                <c:pt idx="25">
                  <c:v>6.0887036549563796E-2</c:v>
                </c:pt>
                <c:pt idx="26">
                  <c:v>6.0896686989284576E-2</c:v>
                </c:pt>
                <c:pt idx="27">
                  <c:v>6.0907285302353724E-2</c:v>
                </c:pt>
                <c:pt idx="28">
                  <c:v>6.0918936960423817E-2</c:v>
                </c:pt>
                <c:pt idx="29">
                  <c:v>6.0931760376125764E-2</c:v>
                </c:pt>
                <c:pt idx="30">
                  <c:v>6.0945888594560661E-2</c:v>
                </c:pt>
                <c:pt idx="31">
                  <c:v>6.0961471213996782E-2</c:v>
                </c:pt>
                <c:pt idx="32">
                  <c:v>6.0978676567431944E-2</c:v>
                </c:pt>
                <c:pt idx="33">
                  <c:v>6.099769420110001E-2</c:v>
                </c:pt>
                <c:pt idx="34">
                  <c:v>6.1018737691038161E-2</c:v>
                </c:pt>
                <c:pt idx="35">
                  <c:v>6.1042047844578694E-2</c:v>
                </c:pt>
                <c:pt idx="36">
                  <c:v>6.1067896340181962E-2</c:v>
                </c:pt>
                <c:pt idx="37">
                  <c:v>6.1096589866504271E-2</c:v>
                </c:pt>
                <c:pt idx="38">
                  <c:v>6.1128474830122022E-2</c:v>
                </c:pt>
                <c:pt idx="39">
                  <c:v>6.1163942711064234E-2</c:v>
                </c:pt>
                <c:pt idx="40">
                  <c:v>6.1203436156406825E-2</c:v>
                </c:pt>
                <c:pt idx="41">
                  <c:v>6.124745591485186E-2</c:v>
                </c:pt>
                <c:pt idx="42">
                  <c:v>6.1296568729672735E-2</c:v>
                </c:pt>
                <c:pt idx="43">
                  <c:v>6.1351416323910675E-2</c:v>
                </c:pt>
                <c:pt idx="44">
                  <c:v>6.1412725630548205E-2</c:v>
                </c:pt>
                <c:pt idx="45">
                  <c:v>6.1481320441897302E-2</c:v>
                </c:pt>
                <c:pt idx="46">
                  <c:v>6.1558134677006812E-2</c:v>
                </c:pt>
                <c:pt idx="47">
                  <c:v>6.1644227493954686E-2</c:v>
                </c:pt>
                <c:pt idx="48">
                  <c:v>6.1740800505950419E-2</c:v>
                </c:pt>
                <c:pt idx="49">
                  <c:v>6.1849217396810541E-2</c:v>
                </c:pt>
                <c:pt idx="50">
                  <c:v>6.1971026273251573E-2</c:v>
                </c:pt>
                <c:pt idx="51">
                  <c:v>6.2107985139335568E-2</c:v>
                </c:pt>
                <c:pt idx="52">
                  <c:v>6.226209093318693E-2</c:v>
                </c:pt>
                <c:pt idx="53">
                  <c:v>6.2435612628791499E-2</c:v>
                </c:pt>
                <c:pt idx="54">
                  <c:v>6.2631128977467865E-2</c:v>
                </c:pt>
                <c:pt idx="55">
                  <c:v>6.2851571545822271E-2</c:v>
                </c:pt>
                <c:pt idx="56">
                  <c:v>6.3100273801242529E-2</c:v>
                </c:pt>
                <c:pt idx="57">
                  <c:v>6.3381027104076143E-2</c:v>
                </c:pt>
                <c:pt idx="58">
                  <c:v>6.3698144589707878E-2</c:v>
                </c:pt>
                <c:pt idx="59">
                  <c:v>6.4056534066276705E-2</c:v>
                </c:pt>
                <c:pt idx="60">
                  <c:v>6.4461781217658914E-2</c:v>
                </c:pt>
                <c:pt idx="61">
                  <c:v>6.4920244589991349E-2</c:v>
                </c:pt>
                <c:pt idx="62">
                  <c:v>6.5439164057417121E-2</c:v>
                </c:pt>
                <c:pt idx="63">
                  <c:v>6.6026784713629272E-2</c:v>
                </c:pt>
                <c:pt idx="64">
                  <c:v>6.669249842575499E-2</c:v>
                </c:pt>
                <c:pt idx="65">
                  <c:v>6.7447005622810557E-2</c:v>
                </c:pt>
                <c:pt idx="66">
                  <c:v>6.8302500280303602E-2</c:v>
                </c:pt>
                <c:pt idx="67">
                  <c:v>6.9272881515075324E-2</c:v>
                </c:pt>
                <c:pt idx="68">
                  <c:v>7.0373995731625089E-2</c:v>
                </c:pt>
                <c:pt idx="69">
                  <c:v>7.1623913876813411E-2</c:v>
                </c:pt>
                <c:pt idx="70">
                  <c:v>7.3043249080875533E-2</c:v>
                </c:pt>
                <c:pt idx="71">
                  <c:v>7.465552080973463E-2</c:v>
                </c:pt>
                <c:pt idx="72">
                  <c:v>7.6487572652063213E-2</c:v>
                </c:pt>
                <c:pt idx="73">
                  <c:v>7.8570052045781061E-2</c:v>
                </c:pt>
                <c:pt idx="74">
                  <c:v>8.0937961651727924E-2</c:v>
                </c:pt>
                <c:pt idx="75">
                  <c:v>8.3631293755920377E-2</c:v>
                </c:pt>
                <c:pt idx="76">
                  <c:v>8.6695761087519613E-2</c:v>
                </c:pt>
                <c:pt idx="77">
                  <c:v>9.115651499891142E-2</c:v>
                </c:pt>
                <c:pt idx="78">
                  <c:v>9.5344979974887417E-2</c:v>
                </c:pt>
                <c:pt idx="79">
                  <c:v>0.10010064559551266</c:v>
                </c:pt>
                <c:pt idx="80">
                  <c:v>0.105503140466748</c:v>
                </c:pt>
                <c:pt idx="81">
                  <c:v>0.1116436871892077</c:v>
                </c:pt>
                <c:pt idx="82">
                  <c:v>0.11862688358225146</c:v>
                </c:pt>
                <c:pt idx="83">
                  <c:v>0.12657495211038738</c:v>
                </c:pt>
                <c:pt idx="84">
                  <c:v>0.13562597983597574</c:v>
                </c:pt>
                <c:pt idx="85">
                  <c:v>0.14593701309635077</c:v>
                </c:pt>
                <c:pt idx="86">
                  <c:v>0.15769173802009648</c:v>
                </c:pt>
                <c:pt idx="87">
                  <c:v>0.17110154422111515</c:v>
                </c:pt>
                <c:pt idx="88">
                  <c:v>0.18641084585707399</c:v>
                </c:pt>
                <c:pt idx="89">
                  <c:v>0.20390282195046047</c:v>
                </c:pt>
                <c:pt idx="90">
                  <c:v>0.22390632861456694</c:v>
                </c:pt>
                <c:pt idx="91">
                  <c:v>0.24681002424700579</c:v>
                </c:pt>
                <c:pt idx="92">
                  <c:v>0.27305745303939971</c:v>
                </c:pt>
                <c:pt idx="93">
                  <c:v>0.30317312334518137</c:v>
                </c:pt>
                <c:pt idx="94">
                  <c:v>0.33777421606918911</c:v>
                </c:pt>
                <c:pt idx="95">
                  <c:v>0.37759002566662231</c:v>
                </c:pt>
                <c:pt idx="96">
                  <c:v>0.42348664306788497</c:v>
                </c:pt>
                <c:pt idx="97">
                  <c:v>0.47649848279094353</c:v>
                </c:pt>
                <c:pt idx="98">
                  <c:v>0.53786903048901147</c:v>
                </c:pt>
                <c:pt idx="99">
                  <c:v>0.60910419341789424</c:v>
                </c:pt>
              </c:numCache>
            </c:numRef>
          </c:yVal>
          <c:smooth val="1"/>
        </c:ser>
        <c:ser>
          <c:idx val="1"/>
          <c:order val="1"/>
          <c:tx>
            <c:v>Vinmin</c:v>
          </c:tx>
          <c:spPr>
            <a:ln>
              <a:solidFill>
                <a:srgbClr val="000064"/>
              </a:solidFill>
            </a:ln>
          </c:spPr>
          <c:marker>
            <c:symbol val="none"/>
          </c:marker>
          <c:xVal>
            <c:numRef>
              <c:f>Export!$I$295:$DD$295</c:f>
              <c:numCache>
                <c:formatCode>General</c:formatCode>
                <c:ptCount val="100"/>
                <c:pt idx="0">
                  <c:v>1.483981788967565E-3</c:v>
                </c:pt>
                <c:pt idx="1">
                  <c:v>1.5848931924611132E-3</c:v>
                </c:pt>
                <c:pt idx="2">
                  <c:v>1.6926666150378755E-3</c:v>
                </c:pt>
                <c:pt idx="3">
                  <c:v>1.8077686769634338E-3</c:v>
                </c:pt>
                <c:pt idx="4">
                  <c:v>1.9306977288832499E-3</c:v>
                </c:pt>
                <c:pt idx="5">
                  <c:v>2.0619860095022198E-3</c:v>
                </c:pt>
                <c:pt idx="6">
                  <c:v>2.2022019499873748E-3</c:v>
                </c:pt>
                <c:pt idx="7">
                  <c:v>2.3519526350709585E-3</c:v>
                </c:pt>
                <c:pt idx="8">
                  <c:v>2.5118864315095794E-3</c:v>
                </c:pt>
                <c:pt idx="9">
                  <c:v>2.682695795279725E-3</c:v>
                </c:pt>
                <c:pt idx="10">
                  <c:v>2.8651202696637797E-3</c:v>
                </c:pt>
                <c:pt idx="11">
                  <c:v>3.059949687207195E-3</c:v>
                </c:pt>
                <c:pt idx="12">
                  <c:v>3.268027589410125E-3</c:v>
                </c:pt>
                <c:pt idx="13">
                  <c:v>3.49025487895958E-3</c:v>
                </c:pt>
                <c:pt idx="14">
                  <c:v>3.7275937203149392E-3</c:v>
                </c:pt>
                <c:pt idx="15">
                  <c:v>3.9810717055349717E-3</c:v>
                </c:pt>
                <c:pt idx="16">
                  <c:v>4.2517863033828896E-3</c:v>
                </c:pt>
                <c:pt idx="17">
                  <c:v>4.5409096109724741E-3</c:v>
                </c:pt>
                <c:pt idx="18">
                  <c:v>4.8496934285281968E-3</c:v>
                </c:pt>
                <c:pt idx="19">
                  <c:v>5.1794746792312094E-3</c:v>
                </c:pt>
                <c:pt idx="20">
                  <c:v>5.5316811976172256E-3</c:v>
                </c:pt>
                <c:pt idx="21">
                  <c:v>5.9078379115879431E-3</c:v>
                </c:pt>
                <c:pt idx="22">
                  <c:v>6.309573444801932E-3</c:v>
                </c:pt>
                <c:pt idx="23">
                  <c:v>6.7386271680309438E-3</c:v>
                </c:pt>
                <c:pt idx="24">
                  <c:v>7.1968567300115197E-3</c:v>
                </c:pt>
                <c:pt idx="25">
                  <c:v>7.6862461003977377E-3</c:v>
                </c:pt>
                <c:pt idx="26">
                  <c:v>8.2089141596382552E-3</c:v>
                </c:pt>
                <c:pt idx="27">
                  <c:v>8.7671238729686816E-3</c:v>
                </c:pt>
                <c:pt idx="28">
                  <c:v>9.3632920882394145E-3</c:v>
                </c:pt>
                <c:pt idx="29">
                  <c:v>9.9999999999999967E-3</c:v>
                </c:pt>
                <c:pt idx="30">
                  <c:v>1.0680004325145754E-2</c:v>
                </c:pt>
                <c:pt idx="31">
                  <c:v>1.1406249238513204E-2</c:v>
                </c:pt>
                <c:pt idx="32">
                  <c:v>1.2181879120101153E-2</c:v>
                </c:pt>
                <c:pt idx="33">
                  <c:v>1.3010252169108312E-2</c:v>
                </c:pt>
                <c:pt idx="34">
                  <c:v>1.3894954943731374E-2</c:v>
                </c:pt>
                <c:pt idx="35">
                  <c:v>1.4839817889675646E-2</c:v>
                </c:pt>
                <c:pt idx="36">
                  <c:v>1.5848931924611131E-2</c:v>
                </c:pt>
                <c:pt idx="37">
                  <c:v>1.6926666150378751E-2</c:v>
                </c:pt>
                <c:pt idx="38">
                  <c:v>1.8077686769634341E-2</c:v>
                </c:pt>
                <c:pt idx="39">
                  <c:v>1.9306977288832496E-2</c:v>
                </c:pt>
                <c:pt idx="40">
                  <c:v>2.0619860095022202E-2</c:v>
                </c:pt>
                <c:pt idx="41">
                  <c:v>2.2022019499873747E-2</c:v>
                </c:pt>
                <c:pt idx="42">
                  <c:v>2.3519526350709585E-2</c:v>
                </c:pt>
                <c:pt idx="43">
                  <c:v>2.5118864315095798E-2</c:v>
                </c:pt>
                <c:pt idx="44">
                  <c:v>2.682695795279726E-2</c:v>
                </c:pt>
                <c:pt idx="45">
                  <c:v>2.86512026966378E-2</c:v>
                </c:pt>
                <c:pt idx="46">
                  <c:v>3.0599496872071943E-2</c:v>
                </c:pt>
                <c:pt idx="47">
                  <c:v>3.2680275894101253E-2</c:v>
                </c:pt>
                <c:pt idx="48">
                  <c:v>3.490254878959579E-2</c:v>
                </c:pt>
                <c:pt idx="49">
                  <c:v>3.7275937203149395E-2</c:v>
                </c:pt>
                <c:pt idx="50">
                  <c:v>3.9810717055349713E-2</c:v>
                </c:pt>
                <c:pt idx="51">
                  <c:v>4.2517863033828901E-2</c:v>
                </c:pt>
                <c:pt idx="52">
                  <c:v>4.5409096109724739E-2</c:v>
                </c:pt>
                <c:pt idx="53">
                  <c:v>4.8496934285281977E-2</c:v>
                </c:pt>
                <c:pt idx="54">
                  <c:v>5.1794746792312094E-2</c:v>
                </c:pt>
                <c:pt idx="55">
                  <c:v>5.5316811976172268E-2</c:v>
                </c:pt>
                <c:pt idx="56">
                  <c:v>5.9078379115879431E-2</c:v>
                </c:pt>
                <c:pt idx="57">
                  <c:v>6.3095734448019331E-2</c:v>
                </c:pt>
                <c:pt idx="58">
                  <c:v>6.7386271680309445E-2</c:v>
                </c:pt>
                <c:pt idx="59">
                  <c:v>7.1968567300115166E-2</c:v>
                </c:pt>
                <c:pt idx="60">
                  <c:v>7.6862461003977381E-2</c:v>
                </c:pt>
                <c:pt idx="61">
                  <c:v>8.2089141596382531E-2</c:v>
                </c:pt>
                <c:pt idx="62">
                  <c:v>8.767123872968681E-2</c:v>
                </c:pt>
                <c:pt idx="63">
                  <c:v>9.3632920882394124E-2</c:v>
                </c:pt>
                <c:pt idx="64">
                  <c:v>9.9999999999999992E-2</c:v>
                </c:pt>
                <c:pt idx="65">
                  <c:v>0.10680004325145755</c:v>
                </c:pt>
                <c:pt idx="66">
                  <c:v>0.11406249238513208</c:v>
                </c:pt>
                <c:pt idx="67">
                  <c:v>0.12181879120101154</c:v>
                </c:pt>
                <c:pt idx="68">
                  <c:v>0.13010252169108316</c:v>
                </c:pt>
                <c:pt idx="69">
                  <c:v>0.13894954943731375</c:v>
                </c:pt>
                <c:pt idx="70">
                  <c:v>0.14839817889675647</c:v>
                </c:pt>
                <c:pt idx="71">
                  <c:v>0.15848931924611126</c:v>
                </c:pt>
                <c:pt idx="72">
                  <c:v>0.16926666150378761</c:v>
                </c:pt>
                <c:pt idx="73">
                  <c:v>0.18077686769634341</c:v>
                </c:pt>
                <c:pt idx="74">
                  <c:v>0.19306977288832497</c:v>
                </c:pt>
                <c:pt idx="75">
                  <c:v>0.20619860095022191</c:v>
                </c:pt>
                <c:pt idx="76">
                  <c:v>0.22022019499873757</c:v>
                </c:pt>
                <c:pt idx="77">
                  <c:v>0.23519526350709588</c:v>
                </c:pt>
                <c:pt idx="78">
                  <c:v>0.25118864315095796</c:v>
                </c:pt>
                <c:pt idx="79">
                  <c:v>0.26826957952797242</c:v>
                </c:pt>
                <c:pt idx="80">
                  <c:v>0.28651202696637817</c:v>
                </c:pt>
                <c:pt idx="81">
                  <c:v>0.30599496872071957</c:v>
                </c:pt>
                <c:pt idx="82">
                  <c:v>0.32680275894101252</c:v>
                </c:pt>
                <c:pt idx="83">
                  <c:v>0.34902548789595794</c:v>
                </c:pt>
                <c:pt idx="84">
                  <c:v>0.37275937203149373</c:v>
                </c:pt>
                <c:pt idx="85">
                  <c:v>0.39810717055349731</c:v>
                </c:pt>
                <c:pt idx="86">
                  <c:v>0.42517863033828901</c:v>
                </c:pt>
                <c:pt idx="87">
                  <c:v>0.45409096109724745</c:v>
                </c:pt>
                <c:pt idx="88">
                  <c:v>0.48496934285281956</c:v>
                </c:pt>
                <c:pt idx="89">
                  <c:v>0.5179474679231213</c:v>
                </c:pt>
                <c:pt idx="90">
                  <c:v>0.55316811976172264</c:v>
                </c:pt>
                <c:pt idx="91">
                  <c:v>0.59078379115879431</c:v>
                </c:pt>
                <c:pt idx="92">
                  <c:v>0.63095734448019303</c:v>
                </c:pt>
                <c:pt idx="93">
                  <c:v>0.67386271680309406</c:v>
                </c:pt>
                <c:pt idx="94">
                  <c:v>0.71968567300115205</c:v>
                </c:pt>
                <c:pt idx="95">
                  <c:v>0.76862461003977367</c:v>
                </c:pt>
                <c:pt idx="96">
                  <c:v>0.8208914159638252</c:v>
                </c:pt>
                <c:pt idx="97">
                  <c:v>0.87671238729686773</c:v>
                </c:pt>
                <c:pt idx="98">
                  <c:v>0.93632920882394166</c:v>
                </c:pt>
                <c:pt idx="99">
                  <c:v>1</c:v>
                </c:pt>
              </c:numCache>
            </c:numRef>
          </c:xVal>
          <c:yVal>
            <c:numRef>
              <c:f>Export!$I$322:$DD$322</c:f>
              <c:numCache>
                <c:formatCode>General</c:formatCode>
                <c:ptCount val="100"/>
                <c:pt idx="0">
                  <c:v>1.6072764019058196E-2</c:v>
                </c:pt>
                <c:pt idx="1">
                  <c:v>1.6072238947483403E-2</c:v>
                </c:pt>
                <c:pt idx="2">
                  <c:v>1.6071688951374397E-2</c:v>
                </c:pt>
                <c:pt idx="3">
                  <c:v>1.6071113851864036E-2</c:v>
                </c:pt>
                <c:pt idx="4">
                  <c:v>1.6070513671109794E-2</c:v>
                </c:pt>
                <c:pt idx="5">
                  <c:v>1.6069888675943604E-2</c:v>
                </c:pt>
                <c:pt idx="6">
                  <c:v>1.6069239428705133E-2</c:v>
                </c:pt>
                <c:pt idx="7">
                  <c:v>1.6068566846340504E-2</c:v>
                </c:pt>
                <c:pt idx="8">
                  <c:v>1.6067872269004677E-2</c:v>
                </c:pt>
                <c:pt idx="9">
                  <c:v>1.6067157539585063E-2</c:v>
                </c:pt>
                <c:pt idx="10">
                  <c:v>1.6066425095768902E-2</c:v>
                </c:pt>
                <c:pt idx="11">
                  <c:v>1.6065678076510825E-2</c:v>
                </c:pt>
                <c:pt idx="12">
                  <c:v>1.6064920445024528E-2</c:v>
                </c:pt>
                <c:pt idx="13">
                  <c:v>1.606415713072782E-2</c:v>
                </c:pt>
                <c:pt idx="14">
                  <c:v>1.6063394192919148E-2</c:v>
                </c:pt>
                <c:pt idx="15">
                  <c:v>1.6062639009362063E-2</c:v>
                </c:pt>
                <c:pt idx="16">
                  <c:v>1.6061900493408943E-2</c:v>
                </c:pt>
                <c:pt idx="17">
                  <c:v>1.606118934381489E-2</c:v>
                </c:pt>
                <c:pt idx="18">
                  <c:v>1.6060518331985553E-2</c:v>
                </c:pt>
                <c:pt idx="19">
                  <c:v>1.605990263208016E-2</c:v>
                </c:pt>
                <c:pt idx="20">
                  <c:v>1.6059360200163783E-2</c:v>
                </c:pt>
                <c:pt idx="21">
                  <c:v>1.6058912209485715E-2</c:v>
                </c:pt>
                <c:pt idx="22">
                  <c:v>1.6058583549968183E-2</c:v>
                </c:pt>
                <c:pt idx="23">
                  <c:v>1.6058403401139846E-2</c:v>
                </c:pt>
                <c:pt idx="24">
                  <c:v>1.6058405889061177E-2</c:v>
                </c:pt>
                <c:pt idx="25">
                  <c:v>1.6058630839287446E-2</c:v>
                </c:pt>
                <c:pt idx="26">
                  <c:v>1.6059124639625225E-2</c:v>
                </c:pt>
                <c:pt idx="27">
                  <c:v>1.6059941228390592E-2</c:v>
                </c:pt>
                <c:pt idx="28">
                  <c:v>1.6061143226105155E-2</c:v>
                </c:pt>
                <c:pt idx="29">
                  <c:v>1.6062803231109056E-2</c:v>
                </c:pt>
                <c:pt idx="30">
                  <c:v>1.606500530247245E-2</c:v>
                </c:pt>
                <c:pt idx="31">
                  <c:v>1.6067846656899289E-2</c:v>
                </c:pt>
                <c:pt idx="32">
                  <c:v>1.6071439610097979E-2</c:v>
                </c:pt>
                <c:pt idx="33">
                  <c:v>1.6075913797408033E-2</c:v>
                </c:pt>
                <c:pt idx="34">
                  <c:v>1.6081418713396745E-2</c:v>
                </c:pt>
                <c:pt idx="35">
                  <c:v>1.6088126615760333E-2</c:v>
                </c:pt>
                <c:pt idx="36">
                  <c:v>1.6096235845279631E-2</c:v>
                </c:pt>
                <c:pt idx="37">
                  <c:v>1.6105974620902859E-2</c:v>
                </c:pt>
                <c:pt idx="38">
                  <c:v>1.6117605377386594E-2</c:v>
                </c:pt>
                <c:pt idx="39">
                  <c:v>1.6131429722467561E-2</c:v>
                </c:pt>
                <c:pt idx="40">
                  <c:v>1.6147794101430232E-2</c:v>
                </c:pt>
                <c:pt idx="41">
                  <c:v>1.6167096269371212E-2</c:v>
                </c:pt>
                <c:pt idx="42">
                  <c:v>1.618979268565994E-2</c:v>
                </c:pt>
                <c:pt idx="43">
                  <c:v>1.6216406961309465E-2</c:v>
                </c:pt>
                <c:pt idx="44">
                  <c:v>1.6247539508487313E-2</c:v>
                </c:pt>
                <c:pt idx="45">
                  <c:v>1.6283878562546632E-2</c:v>
                </c:pt>
                <c:pt idx="46">
                  <c:v>1.6326212771118738E-2</c:v>
                </c:pt>
                <c:pt idx="47">
                  <c:v>1.6375445572414916E-2</c:v>
                </c:pt>
                <c:pt idx="48">
                  <c:v>1.6432611616435312E-2</c:v>
                </c:pt>
                <c:pt idx="49">
                  <c:v>1.6498895518848478E-2</c:v>
                </c:pt>
                <c:pt idx="50">
                  <c:v>1.6575653278544763E-2</c:v>
                </c:pt>
                <c:pt idx="51">
                  <c:v>1.6664436737037477E-2</c:v>
                </c:pt>
                <c:pt idx="52">
                  <c:v>1.6767021511860977E-2</c:v>
                </c:pt>
                <c:pt idx="53">
                  <c:v>1.6885438897902009E-2</c:v>
                </c:pt>
                <c:pt idx="54">
                  <c:v>1.7022012301364815E-2</c:v>
                </c:pt>
                <c:pt idx="55">
                  <c:v>1.7179398852159945E-2</c:v>
                </c:pt>
                <c:pt idx="56">
                  <c:v>1.7360636933486526E-2</c:v>
                </c:pt>
                <c:pt idx="57">
                  <c:v>1.7569200474066508E-2</c:v>
                </c:pt>
                <c:pt idx="58">
                  <c:v>1.7809060971006332E-2</c:v>
                </c:pt>
                <c:pt idx="59">
                  <c:v>1.8084758352083563E-2</c:v>
                </c:pt>
                <c:pt idx="60">
                  <c:v>1.8401481948282609E-2</c:v>
                </c:pt>
                <c:pt idx="61">
                  <c:v>1.8765163034044918E-2</c:v>
                </c:pt>
                <c:pt idx="62">
                  <c:v>1.9182580607973364E-2</c:v>
                </c:pt>
                <c:pt idx="63">
                  <c:v>1.9661482335394234E-2</c:v>
                </c:pt>
                <c:pt idx="64">
                  <c:v>2.021484725946537E-2</c:v>
                </c:pt>
                <c:pt idx="65">
                  <c:v>2.1222094922947729E-2</c:v>
                </c:pt>
                <c:pt idx="66">
                  <c:v>2.1991190349398265E-2</c:v>
                </c:pt>
                <c:pt idx="67">
                  <c:v>2.2868786522246796E-2</c:v>
                </c:pt>
                <c:pt idx="68">
                  <c:v>2.3870220966671213E-2</c:v>
                </c:pt>
                <c:pt idx="69">
                  <c:v>2.5013010577939622E-2</c:v>
                </c:pt>
                <c:pt idx="70">
                  <c:v>2.6317164856779166E-2</c:v>
                </c:pt>
                <c:pt idx="71">
                  <c:v>2.7805545254261238E-2</c:v>
                </c:pt>
                <c:pt idx="72">
                  <c:v>2.9504277743240229E-2</c:v>
                </c:pt>
                <c:pt idx="73">
                  <c:v>3.1443226930124205E-2</c:v>
                </c:pt>
                <c:pt idx="74">
                  <c:v>3.3656541447349746E-2</c:v>
                </c:pt>
                <c:pt idx="75">
                  <c:v>3.6183282075313579E-2</c:v>
                </c:pt>
                <c:pt idx="76">
                  <c:v>3.9068146098486557E-2</c:v>
                </c:pt>
                <c:pt idx="77">
                  <c:v>4.2362303887781963E-2</c:v>
                </c:pt>
                <c:pt idx="78">
                  <c:v>4.6124366727314306E-2</c:v>
                </c:pt>
                <c:pt idx="79">
                  <c:v>5.0421947192377796E-2</c:v>
                </c:pt>
                <c:pt idx="80">
                  <c:v>5.5331460168737155E-2</c:v>
                </c:pt>
                <c:pt idx="81">
                  <c:v>6.0942355165642156E-2</c:v>
                </c:pt>
                <c:pt idx="82">
                  <c:v>6.7355596362440984E-2</c:v>
                </c:pt>
                <c:pt idx="83">
                  <c:v>7.4688178016567464E-2</c:v>
                </c:pt>
                <c:pt idx="84">
                  <c:v>8.3074683696490306E-2</c:v>
                </c:pt>
                <c:pt idx="85">
                  <c:v>9.2670266200489251E-2</c:v>
                </c:pt>
                <c:pt idx="86">
                  <c:v>0.1036543317184284</c:v>
                </c:pt>
                <c:pt idx="87">
                  <c:v>0.11623680969578468</c:v>
                </c:pt>
                <c:pt idx="88">
                  <c:v>0.1306536951205492</c:v>
                </c:pt>
                <c:pt idx="89">
                  <c:v>0.14718556482029871</c:v>
                </c:pt>
                <c:pt idx="90">
                  <c:v>0.16615724316782918</c:v>
                </c:pt>
                <c:pt idx="91">
                  <c:v>0.18794803950954622</c:v>
                </c:pt>
                <c:pt idx="92">
                  <c:v>0.21300234784711466</c:v>
                </c:pt>
                <c:pt idx="93">
                  <c:v>0.24184276948245464</c:v>
                </c:pt>
                <c:pt idx="94">
                  <c:v>0.27508650563339376</c:v>
                </c:pt>
                <c:pt idx="95">
                  <c:v>0.31346603473918311</c:v>
                </c:pt>
                <c:pt idx="96">
                  <c:v>0.35785547183160843</c:v>
                </c:pt>
                <c:pt idx="97">
                  <c:v>0.40930456110542152</c:v>
                </c:pt>
                <c:pt idx="98">
                  <c:v>0.46908306718215748</c:v>
                </c:pt>
                <c:pt idx="99">
                  <c:v>0.53873954940359192</c:v>
                </c:pt>
              </c:numCache>
            </c:numRef>
          </c:yVal>
          <c:smooth val="1"/>
        </c:ser>
        <c:dLbls>
          <c:showLegendKey val="0"/>
          <c:showVal val="0"/>
          <c:showCatName val="0"/>
          <c:showSerName val="0"/>
          <c:showPercent val="0"/>
          <c:showBubbleSize val="0"/>
        </c:dLbls>
        <c:axId val="548988632"/>
        <c:axId val="548989024"/>
      </c:scatterChart>
      <c:valAx>
        <c:axId val="548988632"/>
        <c:scaling>
          <c:orientation val="minMax"/>
          <c:max val="1"/>
          <c:min val="0"/>
        </c:scaling>
        <c:delete val="0"/>
        <c:axPos val="b"/>
        <c:majorGridlines/>
        <c:minorGridlines/>
        <c:title>
          <c:tx>
            <c:rich>
              <a:bodyPr/>
              <a:lstStyle/>
              <a:p>
                <a:pPr>
                  <a:defRPr/>
                </a:pPr>
                <a:r>
                  <a:rPr lang="en-US" sz="1400"/>
                  <a:t>Iout (A</a:t>
                </a:r>
                <a:r>
                  <a:rPr lang="en-US"/>
                  <a:t>)</a:t>
                </a:r>
              </a:p>
            </c:rich>
          </c:tx>
          <c:layout/>
          <c:overlay val="0"/>
          <c:spPr>
            <a:no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s-ES"/>
          </a:p>
        </c:txPr>
        <c:crossAx val="548989024"/>
        <c:crosses val="autoZero"/>
        <c:crossBetween val="midCat"/>
      </c:valAx>
      <c:valAx>
        <c:axId val="548989024"/>
        <c:scaling>
          <c:orientation val="minMax"/>
          <c:max val="0.7"/>
          <c:min val="0"/>
        </c:scaling>
        <c:delete val="0"/>
        <c:axPos val="l"/>
        <c:majorGridlines/>
        <c:minorGridlines/>
        <c:title>
          <c:tx>
            <c:rich>
              <a:bodyPr rot="-5400000" vert="horz"/>
              <a:lstStyle/>
              <a:p>
                <a:pPr>
                  <a:defRPr/>
                </a:pPr>
                <a:r>
                  <a:rPr lang="en-US" sz="1400"/>
                  <a:t>Power Loss (W)</a:t>
                </a:r>
              </a:p>
            </c:rich>
          </c:tx>
          <c:layout/>
          <c:overlay val="0"/>
          <c:spPr>
            <a:noFill/>
            <a:ln w="25400">
              <a:noFill/>
            </a:ln>
          </c:spPr>
        </c:title>
        <c:numFmt formatCode="General" sourceLinked="1"/>
        <c:majorTickMark val="out"/>
        <c:minorTickMark val="none"/>
        <c:tickLblPos val="nextTo"/>
        <c:crossAx val="548988632"/>
        <c:crossesAt val="1E-3"/>
        <c:crossBetween val="midCat"/>
        <c:majorUnit val="0.1"/>
      </c:valAx>
      <c:spPr>
        <a:solidFill>
          <a:srgbClr val="B4FBD2"/>
        </a:solidFill>
      </c:spPr>
    </c:plotArea>
    <c:legend>
      <c:legendPos val="r"/>
      <c:layout>
        <c:manualLayout>
          <c:xMode val="edge"/>
          <c:yMode val="edge"/>
          <c:x val="0.76449704142011865"/>
          <c:y val="0.68025818661079385"/>
          <c:w val="0.14201183431952671"/>
          <c:h val="0.12231782186025032"/>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Efficiency (Channel</a:t>
            </a:r>
            <a:r>
              <a:rPr lang="en-US" baseline="0"/>
              <a:t> 4)</a:t>
            </a:r>
            <a:endParaRPr lang="en-US"/>
          </a:p>
        </c:rich>
      </c:tx>
      <c:layout/>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0"/>
          <c:order val="0"/>
          <c:tx>
            <c:v>Vinmax</c:v>
          </c:tx>
          <c:spPr>
            <a:ln>
              <a:solidFill>
                <a:srgbClr val="F60460"/>
              </a:solidFill>
            </a:ln>
          </c:spPr>
          <c:marker>
            <c:symbol val="none"/>
          </c:marker>
          <c:xVal>
            <c:numRef>
              <c:f>Export!$I$414:$DD$414</c:f>
              <c:numCache>
                <c:formatCode>General</c:formatCode>
                <c:ptCount val="100"/>
                <c:pt idx="0">
                  <c:v>1.483981788967565E-3</c:v>
                </c:pt>
                <c:pt idx="1">
                  <c:v>1.5848931924611132E-3</c:v>
                </c:pt>
                <c:pt idx="2">
                  <c:v>1.6926666150378755E-3</c:v>
                </c:pt>
                <c:pt idx="3">
                  <c:v>1.8077686769634338E-3</c:v>
                </c:pt>
                <c:pt idx="4">
                  <c:v>1.9306977288832499E-3</c:v>
                </c:pt>
                <c:pt idx="5">
                  <c:v>2.0619860095022198E-3</c:v>
                </c:pt>
                <c:pt idx="6">
                  <c:v>2.2022019499873748E-3</c:v>
                </c:pt>
                <c:pt idx="7">
                  <c:v>2.3519526350709585E-3</c:v>
                </c:pt>
                <c:pt idx="8">
                  <c:v>2.5118864315095794E-3</c:v>
                </c:pt>
                <c:pt idx="9">
                  <c:v>2.682695795279725E-3</c:v>
                </c:pt>
                <c:pt idx="10">
                  <c:v>2.8651202696637797E-3</c:v>
                </c:pt>
                <c:pt idx="11">
                  <c:v>3.059949687207195E-3</c:v>
                </c:pt>
                <c:pt idx="12">
                  <c:v>3.268027589410125E-3</c:v>
                </c:pt>
                <c:pt idx="13">
                  <c:v>3.49025487895958E-3</c:v>
                </c:pt>
                <c:pt idx="14">
                  <c:v>3.7275937203149392E-3</c:v>
                </c:pt>
                <c:pt idx="15">
                  <c:v>3.9810717055349717E-3</c:v>
                </c:pt>
                <c:pt idx="16">
                  <c:v>4.2517863033828896E-3</c:v>
                </c:pt>
                <c:pt idx="17">
                  <c:v>4.5409096109724741E-3</c:v>
                </c:pt>
                <c:pt idx="18">
                  <c:v>4.8496934285281968E-3</c:v>
                </c:pt>
                <c:pt idx="19">
                  <c:v>5.1794746792312094E-3</c:v>
                </c:pt>
                <c:pt idx="20">
                  <c:v>5.5316811976172256E-3</c:v>
                </c:pt>
                <c:pt idx="21">
                  <c:v>5.9078379115879431E-3</c:v>
                </c:pt>
                <c:pt idx="22">
                  <c:v>6.309573444801932E-3</c:v>
                </c:pt>
                <c:pt idx="23">
                  <c:v>6.7386271680309438E-3</c:v>
                </c:pt>
                <c:pt idx="24">
                  <c:v>7.1968567300115197E-3</c:v>
                </c:pt>
                <c:pt idx="25">
                  <c:v>7.6862461003977377E-3</c:v>
                </c:pt>
                <c:pt idx="26">
                  <c:v>8.2089141596382552E-3</c:v>
                </c:pt>
                <c:pt idx="27">
                  <c:v>8.7671238729686816E-3</c:v>
                </c:pt>
                <c:pt idx="28">
                  <c:v>9.3632920882394145E-3</c:v>
                </c:pt>
                <c:pt idx="29">
                  <c:v>9.9999999999999967E-3</c:v>
                </c:pt>
                <c:pt idx="30">
                  <c:v>1.0680004325145754E-2</c:v>
                </c:pt>
                <c:pt idx="31">
                  <c:v>1.1406249238513204E-2</c:v>
                </c:pt>
                <c:pt idx="32">
                  <c:v>1.2181879120101153E-2</c:v>
                </c:pt>
                <c:pt idx="33">
                  <c:v>1.3010252169108312E-2</c:v>
                </c:pt>
                <c:pt idx="34">
                  <c:v>1.3894954943731374E-2</c:v>
                </c:pt>
                <c:pt idx="35">
                  <c:v>1.4839817889675646E-2</c:v>
                </c:pt>
                <c:pt idx="36">
                  <c:v>1.5848931924611131E-2</c:v>
                </c:pt>
                <c:pt idx="37">
                  <c:v>1.6926666150378751E-2</c:v>
                </c:pt>
                <c:pt idx="38">
                  <c:v>1.8077686769634341E-2</c:v>
                </c:pt>
                <c:pt idx="39">
                  <c:v>1.9306977288832496E-2</c:v>
                </c:pt>
                <c:pt idx="40">
                  <c:v>2.0619860095022202E-2</c:v>
                </c:pt>
                <c:pt idx="41">
                  <c:v>2.2022019499873747E-2</c:v>
                </c:pt>
                <c:pt idx="42">
                  <c:v>2.3519526350709585E-2</c:v>
                </c:pt>
                <c:pt idx="43">
                  <c:v>2.5118864315095798E-2</c:v>
                </c:pt>
                <c:pt idx="44">
                  <c:v>2.682695795279726E-2</c:v>
                </c:pt>
                <c:pt idx="45">
                  <c:v>2.86512026966378E-2</c:v>
                </c:pt>
                <c:pt idx="46">
                  <c:v>3.0599496872071943E-2</c:v>
                </c:pt>
                <c:pt idx="47">
                  <c:v>3.2680275894101253E-2</c:v>
                </c:pt>
                <c:pt idx="48">
                  <c:v>3.490254878959579E-2</c:v>
                </c:pt>
                <c:pt idx="49">
                  <c:v>3.7275937203149395E-2</c:v>
                </c:pt>
                <c:pt idx="50">
                  <c:v>3.9810717055349713E-2</c:v>
                </c:pt>
                <c:pt idx="51">
                  <c:v>4.2517863033828901E-2</c:v>
                </c:pt>
                <c:pt idx="52">
                  <c:v>4.5409096109724739E-2</c:v>
                </c:pt>
                <c:pt idx="53">
                  <c:v>4.8496934285281977E-2</c:v>
                </c:pt>
                <c:pt idx="54">
                  <c:v>5.1794746792312094E-2</c:v>
                </c:pt>
                <c:pt idx="55">
                  <c:v>5.5316811976172268E-2</c:v>
                </c:pt>
                <c:pt idx="56">
                  <c:v>5.9078379115879431E-2</c:v>
                </c:pt>
                <c:pt idx="57">
                  <c:v>6.3095734448019331E-2</c:v>
                </c:pt>
                <c:pt idx="58">
                  <c:v>6.7386271680309445E-2</c:v>
                </c:pt>
                <c:pt idx="59">
                  <c:v>7.1968567300115166E-2</c:v>
                </c:pt>
                <c:pt idx="60">
                  <c:v>7.6862461003977381E-2</c:v>
                </c:pt>
                <c:pt idx="61">
                  <c:v>8.2089141596382531E-2</c:v>
                </c:pt>
                <c:pt idx="62">
                  <c:v>8.767123872968681E-2</c:v>
                </c:pt>
                <c:pt idx="63">
                  <c:v>9.3632920882394124E-2</c:v>
                </c:pt>
                <c:pt idx="64">
                  <c:v>9.9999999999999992E-2</c:v>
                </c:pt>
                <c:pt idx="65">
                  <c:v>0.10680004325145755</c:v>
                </c:pt>
                <c:pt idx="66">
                  <c:v>0.11406249238513208</c:v>
                </c:pt>
                <c:pt idx="67">
                  <c:v>0.12181879120101154</c:v>
                </c:pt>
                <c:pt idx="68">
                  <c:v>0.13010252169108316</c:v>
                </c:pt>
                <c:pt idx="69">
                  <c:v>0.13894954943731375</c:v>
                </c:pt>
                <c:pt idx="70">
                  <c:v>0.14839817889675647</c:v>
                </c:pt>
                <c:pt idx="71">
                  <c:v>0.15848931924611126</c:v>
                </c:pt>
                <c:pt idx="72">
                  <c:v>0.16926666150378761</c:v>
                </c:pt>
                <c:pt idx="73">
                  <c:v>0.18077686769634341</c:v>
                </c:pt>
                <c:pt idx="74">
                  <c:v>0.19306977288832497</c:v>
                </c:pt>
                <c:pt idx="75">
                  <c:v>0.20619860095022191</c:v>
                </c:pt>
                <c:pt idx="76">
                  <c:v>0.22022019499873757</c:v>
                </c:pt>
                <c:pt idx="77">
                  <c:v>0.23519526350709588</c:v>
                </c:pt>
                <c:pt idx="78">
                  <c:v>0.25118864315095796</c:v>
                </c:pt>
                <c:pt idx="79">
                  <c:v>0.26826957952797242</c:v>
                </c:pt>
                <c:pt idx="80">
                  <c:v>0.28651202696637817</c:v>
                </c:pt>
                <c:pt idx="81">
                  <c:v>0.30599496872071957</c:v>
                </c:pt>
                <c:pt idx="82">
                  <c:v>0.32680275894101252</c:v>
                </c:pt>
                <c:pt idx="83">
                  <c:v>0.34902548789595794</c:v>
                </c:pt>
                <c:pt idx="84">
                  <c:v>0.37275937203149373</c:v>
                </c:pt>
                <c:pt idx="85">
                  <c:v>0.39810717055349731</c:v>
                </c:pt>
                <c:pt idx="86">
                  <c:v>0.42517863033828901</c:v>
                </c:pt>
                <c:pt idx="87">
                  <c:v>0.45409096109724745</c:v>
                </c:pt>
                <c:pt idx="88">
                  <c:v>0.48496934285281956</c:v>
                </c:pt>
                <c:pt idx="89">
                  <c:v>0.5179474679231213</c:v>
                </c:pt>
                <c:pt idx="90">
                  <c:v>0.55316811976172264</c:v>
                </c:pt>
                <c:pt idx="91">
                  <c:v>0.59078379115879431</c:v>
                </c:pt>
                <c:pt idx="92">
                  <c:v>0.63095734448019303</c:v>
                </c:pt>
                <c:pt idx="93">
                  <c:v>0.67386271680309406</c:v>
                </c:pt>
                <c:pt idx="94">
                  <c:v>0.71968567300115205</c:v>
                </c:pt>
                <c:pt idx="95">
                  <c:v>0.76862461003977367</c:v>
                </c:pt>
                <c:pt idx="96">
                  <c:v>0.8208914159638252</c:v>
                </c:pt>
                <c:pt idx="97">
                  <c:v>0.87671238729686773</c:v>
                </c:pt>
                <c:pt idx="98">
                  <c:v>0.93632920882394166</c:v>
                </c:pt>
                <c:pt idx="99">
                  <c:v>1</c:v>
                </c:pt>
              </c:numCache>
            </c:numRef>
          </c:xVal>
          <c:yVal>
            <c:numRef>
              <c:f>Export!$I$442:$DD$442</c:f>
              <c:numCache>
                <c:formatCode>General</c:formatCode>
                <c:ptCount val="100"/>
                <c:pt idx="0">
                  <c:v>2.7514350085799465E-2</c:v>
                </c:pt>
                <c:pt idx="1">
                  <c:v>2.9329486937242372E-2</c:v>
                </c:pt>
                <c:pt idx="2">
                  <c:v>3.1260445734345596E-2</c:v>
                </c:pt>
                <c:pt idx="3">
                  <c:v>3.3314084382622129E-2</c:v>
                </c:pt>
                <c:pt idx="4">
                  <c:v>3.54975947620201E-2</c:v>
                </c:pt>
                <c:pt idx="5">
                  <c:v>3.7818509029552687E-2</c:v>
                </c:pt>
                <c:pt idx="6">
                  <c:v>4.028470448226424E-2</c:v>
                </c:pt>
                <c:pt idx="7">
                  <c:v>4.290440670399185E-2</c:v>
                </c:pt>
                <c:pt idx="8">
                  <c:v>4.5686190690602792E-2</c:v>
                </c:pt>
                <c:pt idx="9">
                  <c:v>4.8638979618737546E-2</c:v>
                </c:pt>
                <c:pt idx="10">
                  <c:v>5.1772040892979584E-2</c:v>
                </c:pt>
                <c:pt idx="11">
                  <c:v>5.5094979076351247E-2</c:v>
                </c:pt>
                <c:pt idx="12">
                  <c:v>5.8617725279782408E-2</c:v>
                </c:pt>
                <c:pt idx="13">
                  <c:v>6.2350522558557157E-2</c:v>
                </c:pt>
                <c:pt idx="14">
                  <c:v>6.6303906838717314E-2</c:v>
                </c:pt>
                <c:pt idx="15">
                  <c:v>7.0488682875189154E-2</c:v>
                </c:pt>
                <c:pt idx="16">
                  <c:v>7.4915894727384386E-2</c:v>
                </c:pt>
                <c:pt idx="17">
                  <c:v>7.9596790228798869E-2</c:v>
                </c:pt>
                <c:pt idx="18">
                  <c:v>8.4542778926473452E-2</c:v>
                </c:pt>
                <c:pt idx="19">
                  <c:v>8.9765382976063887E-2</c:v>
                </c:pt>
                <c:pt idx="20">
                  <c:v>9.5276180500819818E-2</c:v>
                </c:pt>
                <c:pt idx="21">
                  <c:v>0.10108674096025257</c:v>
                </c:pt>
                <c:pt idx="22">
                  <c:v>0.10720855212900351</c:v>
                </c:pt>
                <c:pt idx="23">
                  <c:v>0.11365293836072138</c:v>
                </c:pt>
                <c:pt idx="24">
                  <c:v>0.12043096990783407</c:v>
                </c:pt>
                <c:pt idx="25">
                  <c:v>0.12755336318793783</c:v>
                </c:pt>
                <c:pt idx="26">
                  <c:v>0.13503037203274018</c:v>
                </c:pt>
                <c:pt idx="27">
                  <c:v>0.14287167012715019</c:v>
                </c:pt>
                <c:pt idx="28">
                  <c:v>0.15108622504455382</c:v>
                </c:pt>
                <c:pt idx="29">
                  <c:v>0.15968216450895234</c:v>
                </c:pt>
                <c:pt idx="30">
                  <c:v>0.16866663576374261</c:v>
                </c:pt>
                <c:pt idx="31">
                  <c:v>0.17804565919741019</c:v>
                </c:pt>
                <c:pt idx="32">
                  <c:v>0.18782397766368653</c:v>
                </c:pt>
                <c:pt idx="33">
                  <c:v>0.19800490323152536</c:v>
                </c:pt>
                <c:pt idx="34">
                  <c:v>0.20859016340057321</c:v>
                </c:pt>
                <c:pt idx="35">
                  <c:v>0.2195797491108808</c:v>
                </c:pt>
                <c:pt idx="36">
                  <c:v>0.23097176715003209</c:v>
                </c:pt>
                <c:pt idx="37">
                  <c:v>0.24276229980384398</c:v>
                </c:pt>
                <c:pt idx="38">
                  <c:v>0.25494527479446605</c:v>
                </c:pt>
                <c:pt idx="39">
                  <c:v>0.26751234868770796</c:v>
                </c:pt>
                <c:pt idx="40">
                  <c:v>0.28045280701552211</c:v>
                </c:pt>
                <c:pt idx="41">
                  <c:v>0.29375348433646026</c:v>
                </c:pt>
                <c:pt idx="42">
                  <c:v>0.30739870733514535</c:v>
                </c:pt>
                <c:pt idx="43">
                  <c:v>0.32137026383263484</c:v>
                </c:pt>
                <c:pt idx="44">
                  <c:v>0.33564740023800316</c:v>
                </c:pt>
                <c:pt idx="45">
                  <c:v>0.35020684951707565</c:v>
                </c:pt>
                <c:pt idx="46">
                  <c:v>0.36502289119179293</c:v>
                </c:pt>
                <c:pt idx="47">
                  <c:v>0.38006744422361949</c:v>
                </c:pt>
                <c:pt idx="48">
                  <c:v>0.39531019289300029</c:v>
                </c:pt>
                <c:pt idx="49">
                  <c:v>0.41071874498590388</c:v>
                </c:pt>
                <c:pt idx="50">
                  <c:v>0.42625882076463983</c:v>
                </c:pt>
                <c:pt idx="51">
                  <c:v>0.44189447036390694</c:v>
                </c:pt>
                <c:pt idx="52">
                  <c:v>0.45758831644725823</c:v>
                </c:pt>
                <c:pt idx="53">
                  <c:v>0.47330181821740508</c:v>
                </c:pt>
                <c:pt idx="54">
                  <c:v>0.48899555222827473</c:v>
                </c:pt>
                <c:pt idx="55">
                  <c:v>0.50462950492662073</c:v>
                </c:pt>
                <c:pt idx="56">
                  <c:v>0.52016337148031178</c:v>
                </c:pt>
                <c:pt idx="57">
                  <c:v>0.53555685524677821</c:v>
                </c:pt>
                <c:pt idx="58">
                  <c:v>0.55076996220823538</c:v>
                </c:pt>
                <c:pt idx="59">
                  <c:v>0.56576328485169236</c:v>
                </c:pt>
                <c:pt idx="60">
                  <c:v>0.58049827029428291</c:v>
                </c:pt>
                <c:pt idx="61">
                  <c:v>0.59493746793305058</c:v>
                </c:pt>
                <c:pt idx="62">
                  <c:v>0.60904475251080537</c:v>
                </c:pt>
                <c:pt idx="63">
                  <c:v>0.62278551920828706</c:v>
                </c:pt>
                <c:pt idx="64">
                  <c:v>0.63612684816596077</c:v>
                </c:pt>
                <c:pt idx="65">
                  <c:v>0.64903763667266323</c:v>
                </c:pt>
                <c:pt idx="66">
                  <c:v>0.66148869809932753</c:v>
                </c:pt>
                <c:pt idx="67">
                  <c:v>0.67345282747207258</c:v>
                </c:pt>
                <c:pt idx="68">
                  <c:v>0.68490483434129013</c:v>
                </c:pt>
                <c:pt idx="69">
                  <c:v>0.69582154428759202</c:v>
                </c:pt>
                <c:pt idx="70">
                  <c:v>0.7061817709923901</c:v>
                </c:pt>
                <c:pt idx="71">
                  <c:v>0.71596626127681062</c:v>
                </c:pt>
                <c:pt idx="72">
                  <c:v>0.72515761586948546</c:v>
                </c:pt>
                <c:pt idx="73">
                  <c:v>0.73374018889848747</c:v>
                </c:pt>
                <c:pt idx="74">
                  <c:v>0.74169996921684556</c:v>
                </c:pt>
                <c:pt idx="75">
                  <c:v>0.74902444666979784</c:v>
                </c:pt>
                <c:pt idx="76">
                  <c:v>0.75570246630306614</c:v>
                </c:pt>
                <c:pt idx="77">
                  <c:v>0.7617227974782429</c:v>
                </c:pt>
                <c:pt idx="78">
                  <c:v>0.76707814899661175</c:v>
                </c:pt>
                <c:pt idx="79">
                  <c:v>0.77176002028860358</c:v>
                </c:pt>
                <c:pt idx="80">
                  <c:v>0.77576105355727842</c:v>
                </c:pt>
                <c:pt idx="81">
                  <c:v>0.77907442020165907</c:v>
                </c:pt>
                <c:pt idx="82">
                  <c:v>0.78169364816933407</c:v>
                </c:pt>
                <c:pt idx="83">
                  <c:v>0.78167508411534636</c:v>
                </c:pt>
                <c:pt idx="84">
                  <c:v>0.7826533623475459</c:v>
                </c:pt>
                <c:pt idx="85">
                  <c:v>0.78293420910179057</c:v>
                </c:pt>
                <c:pt idx="86">
                  <c:v>0.78251024998195129</c:v>
                </c:pt>
                <c:pt idx="87">
                  <c:v>0.78137420034869609</c:v>
                </c:pt>
                <c:pt idx="88">
                  <c:v>0.77951793422871796</c:v>
                </c:pt>
                <c:pt idx="89">
                  <c:v>0.77693226483899647</c:v>
                </c:pt>
                <c:pt idx="90">
                  <c:v>0.77360669964781215</c:v>
                </c:pt>
                <c:pt idx="91">
                  <c:v>0.76952492043048437</c:v>
                </c:pt>
                <c:pt idx="92">
                  <c:v>0.76467644428371018</c:v>
                </c:pt>
                <c:pt idx="93">
                  <c:v>0.75904498097687301</c:v>
                </c:pt>
                <c:pt idx="94">
                  <c:v>0.75261140886810995</c:v>
                </c:pt>
                <c:pt idx="95">
                  <c:v>0.74535329614188239</c:v>
                </c:pt>
                <c:pt idx="96">
                  <c:v>0.73724422576891557</c:v>
                </c:pt>
                <c:pt idx="97">
                  <c:v>0.72825296481974144</c:v>
                </c:pt>
                <c:pt idx="98">
                  <c:v>0.71834243451826785</c:v>
                </c:pt>
                <c:pt idx="99">
                  <c:v>0.70746842376300456</c:v>
                </c:pt>
              </c:numCache>
            </c:numRef>
          </c:yVal>
          <c:smooth val="1"/>
        </c:ser>
        <c:ser>
          <c:idx val="1"/>
          <c:order val="1"/>
          <c:tx>
            <c:v>Vinmin</c:v>
          </c:tx>
          <c:spPr>
            <a:ln>
              <a:solidFill>
                <a:srgbClr val="000064"/>
              </a:solidFill>
            </a:ln>
          </c:spPr>
          <c:marker>
            <c:symbol val="none"/>
          </c:marker>
          <c:xVal>
            <c:numRef>
              <c:f>Export!$I$375:$DD$375</c:f>
              <c:numCache>
                <c:formatCode>General</c:formatCode>
                <c:ptCount val="100"/>
                <c:pt idx="0">
                  <c:v>1.483981788967565E-3</c:v>
                </c:pt>
                <c:pt idx="1">
                  <c:v>1.5848931924611132E-3</c:v>
                </c:pt>
                <c:pt idx="2">
                  <c:v>1.6926666150378755E-3</c:v>
                </c:pt>
                <c:pt idx="3">
                  <c:v>1.8077686769634338E-3</c:v>
                </c:pt>
                <c:pt idx="4">
                  <c:v>1.9306977288832499E-3</c:v>
                </c:pt>
                <c:pt idx="5">
                  <c:v>2.0619860095022198E-3</c:v>
                </c:pt>
                <c:pt idx="6">
                  <c:v>2.2022019499873748E-3</c:v>
                </c:pt>
                <c:pt idx="7">
                  <c:v>2.3519526350709585E-3</c:v>
                </c:pt>
                <c:pt idx="8">
                  <c:v>2.5118864315095794E-3</c:v>
                </c:pt>
                <c:pt idx="9">
                  <c:v>2.682695795279725E-3</c:v>
                </c:pt>
                <c:pt idx="10">
                  <c:v>2.8651202696637797E-3</c:v>
                </c:pt>
                <c:pt idx="11">
                  <c:v>3.059949687207195E-3</c:v>
                </c:pt>
                <c:pt idx="12">
                  <c:v>3.268027589410125E-3</c:v>
                </c:pt>
                <c:pt idx="13">
                  <c:v>3.49025487895958E-3</c:v>
                </c:pt>
                <c:pt idx="14">
                  <c:v>3.7275937203149392E-3</c:v>
                </c:pt>
                <c:pt idx="15">
                  <c:v>3.9810717055349717E-3</c:v>
                </c:pt>
                <c:pt idx="16">
                  <c:v>4.2517863033828896E-3</c:v>
                </c:pt>
                <c:pt idx="17">
                  <c:v>4.5409096109724741E-3</c:v>
                </c:pt>
                <c:pt idx="18">
                  <c:v>4.8496934285281968E-3</c:v>
                </c:pt>
                <c:pt idx="19">
                  <c:v>5.1794746792312094E-3</c:v>
                </c:pt>
                <c:pt idx="20">
                  <c:v>5.5316811976172256E-3</c:v>
                </c:pt>
                <c:pt idx="21">
                  <c:v>5.9078379115879431E-3</c:v>
                </c:pt>
                <c:pt idx="22">
                  <c:v>6.309573444801932E-3</c:v>
                </c:pt>
                <c:pt idx="23">
                  <c:v>6.7386271680309438E-3</c:v>
                </c:pt>
                <c:pt idx="24">
                  <c:v>7.1968567300115197E-3</c:v>
                </c:pt>
                <c:pt idx="25">
                  <c:v>7.6862461003977377E-3</c:v>
                </c:pt>
                <c:pt idx="26">
                  <c:v>8.2089141596382552E-3</c:v>
                </c:pt>
                <c:pt idx="27">
                  <c:v>8.7671238729686816E-3</c:v>
                </c:pt>
                <c:pt idx="28">
                  <c:v>9.3632920882394145E-3</c:v>
                </c:pt>
                <c:pt idx="29">
                  <c:v>9.9999999999999967E-3</c:v>
                </c:pt>
                <c:pt idx="30">
                  <c:v>1.0680004325145754E-2</c:v>
                </c:pt>
                <c:pt idx="31">
                  <c:v>1.1406249238513204E-2</c:v>
                </c:pt>
                <c:pt idx="32">
                  <c:v>1.2181879120101153E-2</c:v>
                </c:pt>
                <c:pt idx="33">
                  <c:v>1.3010252169108312E-2</c:v>
                </c:pt>
                <c:pt idx="34">
                  <c:v>1.3894954943731374E-2</c:v>
                </c:pt>
                <c:pt idx="35">
                  <c:v>1.4839817889675646E-2</c:v>
                </c:pt>
                <c:pt idx="36">
                  <c:v>1.5848931924611131E-2</c:v>
                </c:pt>
                <c:pt idx="37">
                  <c:v>1.6926666150378751E-2</c:v>
                </c:pt>
                <c:pt idx="38">
                  <c:v>1.8077686769634341E-2</c:v>
                </c:pt>
                <c:pt idx="39">
                  <c:v>1.9306977288832496E-2</c:v>
                </c:pt>
                <c:pt idx="40">
                  <c:v>2.0619860095022202E-2</c:v>
                </c:pt>
                <c:pt idx="41">
                  <c:v>2.2022019499873747E-2</c:v>
                </c:pt>
                <c:pt idx="42">
                  <c:v>2.3519526350709585E-2</c:v>
                </c:pt>
                <c:pt idx="43">
                  <c:v>2.5118864315095798E-2</c:v>
                </c:pt>
                <c:pt idx="44">
                  <c:v>2.682695795279726E-2</c:v>
                </c:pt>
                <c:pt idx="45">
                  <c:v>2.86512026966378E-2</c:v>
                </c:pt>
                <c:pt idx="46">
                  <c:v>3.0599496872071943E-2</c:v>
                </c:pt>
                <c:pt idx="47">
                  <c:v>3.2680275894101253E-2</c:v>
                </c:pt>
                <c:pt idx="48">
                  <c:v>3.490254878959579E-2</c:v>
                </c:pt>
                <c:pt idx="49">
                  <c:v>3.7275937203149395E-2</c:v>
                </c:pt>
                <c:pt idx="50">
                  <c:v>3.9810717055349713E-2</c:v>
                </c:pt>
                <c:pt idx="51">
                  <c:v>4.2517863033828901E-2</c:v>
                </c:pt>
                <c:pt idx="52">
                  <c:v>4.5409096109724739E-2</c:v>
                </c:pt>
                <c:pt idx="53">
                  <c:v>4.8496934285281977E-2</c:v>
                </c:pt>
                <c:pt idx="54">
                  <c:v>5.1794746792312094E-2</c:v>
                </c:pt>
                <c:pt idx="55">
                  <c:v>5.5316811976172268E-2</c:v>
                </c:pt>
                <c:pt idx="56">
                  <c:v>5.9078379115879431E-2</c:v>
                </c:pt>
                <c:pt idx="57">
                  <c:v>6.3095734448019331E-2</c:v>
                </c:pt>
                <c:pt idx="58">
                  <c:v>6.7386271680309445E-2</c:v>
                </c:pt>
                <c:pt idx="59">
                  <c:v>7.1968567300115166E-2</c:v>
                </c:pt>
                <c:pt idx="60">
                  <c:v>7.6862461003977381E-2</c:v>
                </c:pt>
                <c:pt idx="61">
                  <c:v>8.2089141596382531E-2</c:v>
                </c:pt>
                <c:pt idx="62">
                  <c:v>8.767123872968681E-2</c:v>
                </c:pt>
                <c:pt idx="63">
                  <c:v>9.3632920882394124E-2</c:v>
                </c:pt>
                <c:pt idx="64">
                  <c:v>9.9999999999999992E-2</c:v>
                </c:pt>
                <c:pt idx="65">
                  <c:v>0.10680004325145755</c:v>
                </c:pt>
                <c:pt idx="66">
                  <c:v>0.11406249238513208</c:v>
                </c:pt>
                <c:pt idx="67">
                  <c:v>0.12181879120101154</c:v>
                </c:pt>
                <c:pt idx="68">
                  <c:v>0.13010252169108316</c:v>
                </c:pt>
                <c:pt idx="69">
                  <c:v>0.13894954943731375</c:v>
                </c:pt>
                <c:pt idx="70">
                  <c:v>0.14839817889675647</c:v>
                </c:pt>
                <c:pt idx="71">
                  <c:v>0.15848931924611126</c:v>
                </c:pt>
                <c:pt idx="72">
                  <c:v>0.16926666150378761</c:v>
                </c:pt>
                <c:pt idx="73">
                  <c:v>0.18077686769634341</c:v>
                </c:pt>
                <c:pt idx="74">
                  <c:v>0.19306977288832497</c:v>
                </c:pt>
                <c:pt idx="75">
                  <c:v>0.20619860095022191</c:v>
                </c:pt>
                <c:pt idx="76">
                  <c:v>0.22022019499873757</c:v>
                </c:pt>
                <c:pt idx="77">
                  <c:v>0.23519526350709588</c:v>
                </c:pt>
                <c:pt idx="78">
                  <c:v>0.25118864315095796</c:v>
                </c:pt>
                <c:pt idx="79">
                  <c:v>0.26826957952797242</c:v>
                </c:pt>
                <c:pt idx="80">
                  <c:v>0.28651202696637817</c:v>
                </c:pt>
                <c:pt idx="81">
                  <c:v>0.30599496872071957</c:v>
                </c:pt>
                <c:pt idx="82">
                  <c:v>0.32680275894101252</c:v>
                </c:pt>
                <c:pt idx="83">
                  <c:v>0.34902548789595794</c:v>
                </c:pt>
                <c:pt idx="84">
                  <c:v>0.37275937203149373</c:v>
                </c:pt>
                <c:pt idx="85">
                  <c:v>0.39810717055349731</c:v>
                </c:pt>
                <c:pt idx="86">
                  <c:v>0.42517863033828901</c:v>
                </c:pt>
                <c:pt idx="87">
                  <c:v>0.45409096109724745</c:v>
                </c:pt>
                <c:pt idx="88">
                  <c:v>0.48496934285281956</c:v>
                </c:pt>
                <c:pt idx="89">
                  <c:v>0.5179474679231213</c:v>
                </c:pt>
                <c:pt idx="90">
                  <c:v>0.55316811976172264</c:v>
                </c:pt>
                <c:pt idx="91">
                  <c:v>0.59078379115879431</c:v>
                </c:pt>
                <c:pt idx="92">
                  <c:v>0.63095734448019303</c:v>
                </c:pt>
                <c:pt idx="93">
                  <c:v>0.67386271680309406</c:v>
                </c:pt>
                <c:pt idx="94">
                  <c:v>0.71968567300115205</c:v>
                </c:pt>
                <c:pt idx="95">
                  <c:v>0.76862461003977367</c:v>
                </c:pt>
                <c:pt idx="96">
                  <c:v>0.8208914159638252</c:v>
                </c:pt>
                <c:pt idx="97">
                  <c:v>0.87671238729686773</c:v>
                </c:pt>
                <c:pt idx="98">
                  <c:v>0.93632920882394166</c:v>
                </c:pt>
                <c:pt idx="99">
                  <c:v>1</c:v>
                </c:pt>
              </c:numCache>
            </c:numRef>
          </c:xVal>
          <c:yVal>
            <c:numRef>
              <c:f>Export!$I$403:$DD$403</c:f>
              <c:numCache>
                <c:formatCode>General</c:formatCode>
                <c:ptCount val="100"/>
                <c:pt idx="0">
                  <c:v>5.5904673346484322E-2</c:v>
                </c:pt>
                <c:pt idx="1">
                  <c:v>5.9479588256229787E-2</c:v>
                </c:pt>
                <c:pt idx="2">
                  <c:v>6.3267734170267889E-2</c:v>
                </c:pt>
                <c:pt idx="3">
                  <c:v>6.7279819295266635E-2</c:v>
                </c:pt>
                <c:pt idx="4">
                  <c:v>7.1526827677430668E-2</c:v>
                </c:pt>
                <c:pt idx="5">
                  <c:v>7.6019989759433498E-2</c:v>
                </c:pt>
                <c:pt idx="6">
                  <c:v>8.0770746925015985E-2</c:v>
                </c:pt>
                <c:pt idx="7">
                  <c:v>8.5790709511085361E-2</c:v>
                </c:pt>
                <c:pt idx="8">
                  <c:v>9.1091607778477288E-2</c:v>
                </c:pt>
                <c:pt idx="9">
                  <c:v>9.6685235356772717E-2</c:v>
                </c:pt>
                <c:pt idx="10">
                  <c:v>0.10258338471795786</c:v>
                </c:pt>
                <c:pt idx="11">
                  <c:v>0.10879777429060448</c:v>
                </c:pt>
                <c:pt idx="12">
                  <c:v>0.1153399669029293</c:v>
                </c:pt>
                <c:pt idx="13">
                  <c:v>0.12222127934175885</c:v>
                </c:pt>
                <c:pt idx="14">
                  <c:v>0.12945268293702022</c:v>
                </c:pt>
                <c:pt idx="15">
                  <c:v>0.13704469522945645</c:v>
                </c:pt>
                <c:pt idx="16">
                  <c:v>0.14500726295382335</c:v>
                </c:pt>
                <c:pt idx="17">
                  <c:v>0.15334963677110058</c:v>
                </c:pt>
                <c:pt idx="18">
                  <c:v>0.16208023841053756</c:v>
                </c:pt>
                <c:pt idx="19">
                  <c:v>0.17120652113377585</c:v>
                </c:pt>
                <c:pt idx="20">
                  <c:v>0.18073482470560592</c:v>
                </c:pt>
                <c:pt idx="21">
                  <c:v>0.19067022634435027</c:v>
                </c:pt>
                <c:pt idx="22">
                  <c:v>0.20101638942296074</c:v>
                </c:pt>
                <c:pt idx="23">
                  <c:v>0.21177541199146693</c:v>
                </c:pt>
                <c:pt idx="24">
                  <c:v>0.22294767748248157</c:v>
                </c:pt>
                <c:pt idx="25">
                  <c:v>0.23453171023247851</c:v>
                </c:pt>
                <c:pt idx="26">
                  <c:v>0.24652403868959344</c:v>
                </c:pt>
                <c:pt idx="27">
                  <c:v>0.25891906936981046</c:v>
                </c:pt>
                <c:pt idx="28">
                  <c:v>0.27170897475322658</c:v>
                </c:pt>
                <c:pt idx="29">
                  <c:v>0.28488359836646471</c:v>
                </c:pt>
                <c:pt idx="30">
                  <c:v>0.29843038026311036</c:v>
                </c:pt>
                <c:pt idx="31">
                  <c:v>0.31233430598007411</c:v>
                </c:pt>
                <c:pt idx="32">
                  <c:v>0.32657788180570052</c:v>
                </c:pt>
                <c:pt idx="33">
                  <c:v>0.34114113884071556</c:v>
                </c:pt>
                <c:pt idx="34">
                  <c:v>0.35600166786582582</c:v>
                </c:pt>
                <c:pt idx="35">
                  <c:v>0.37113468645534115</c:v>
                </c:pt>
                <c:pt idx="36">
                  <c:v>0.38651313910567126</c:v>
                </c:pt>
                <c:pt idx="37">
                  <c:v>0.40210783039781134</c:v>
                </c:pt>
                <c:pt idx="38">
                  <c:v>0.41788759040633799</c:v>
                </c:pt>
                <c:pt idx="39">
                  <c:v>0.43381947073108201</c:v>
                </c:pt>
                <c:pt idx="40">
                  <c:v>0.44986896869234028</c:v>
                </c:pt>
                <c:pt idx="41">
                  <c:v>0.46600027642917741</c:v>
                </c:pt>
                <c:pt idx="42">
                  <c:v>0.48217655090651523</c:v>
                </c:pt>
                <c:pt idx="43">
                  <c:v>0.49836020020224797</c:v>
                </c:pt>
                <c:pt idx="44">
                  <c:v>0.5145131809391843</c:v>
                </c:pt>
                <c:pt idx="45">
                  <c:v>0.53059730137158867</c:v>
                </c:pt>
                <c:pt idx="46">
                  <c:v>0.54657452444921717</c:v>
                </c:pt>
                <c:pt idx="47">
                  <c:v>0.56240726517193018</c:v>
                </c:pt>
                <c:pt idx="48">
                  <c:v>0.57805867671575661</c:v>
                </c:pt>
                <c:pt idx="49">
                  <c:v>0.59349292014877653</c:v>
                </c:pt>
                <c:pt idx="50">
                  <c:v>0.60867541304658646</c:v>
                </c:pt>
                <c:pt idx="51">
                  <c:v>0.62357305293976828</c:v>
                </c:pt>
                <c:pt idx="52">
                  <c:v>0.63815441225165825</c:v>
                </c:pt>
                <c:pt idx="53">
                  <c:v>0.65238990218217352</c:v>
                </c:pt>
                <c:pt idx="54">
                  <c:v>0.66625190382913924</c:v>
                </c:pt>
                <c:pt idx="55">
                  <c:v>0.67971486567937678</c:v>
                </c:pt>
                <c:pt idx="56">
                  <c:v>0.69275536741657673</c:v>
                </c:pt>
                <c:pt idx="57">
                  <c:v>0.70535215075408719</c:v>
                </c:pt>
                <c:pt idx="58">
                  <c:v>0.71748611868513235</c:v>
                </c:pt>
                <c:pt idx="59">
                  <c:v>0.72914030513305561</c:v>
                </c:pt>
                <c:pt idx="60">
                  <c:v>0.74029981746803342</c:v>
                </c:pt>
                <c:pt idx="61">
                  <c:v>0.75095175472812914</c:v>
                </c:pt>
                <c:pt idx="62">
                  <c:v>0.76108510464067147</c:v>
                </c:pt>
                <c:pt idx="63">
                  <c:v>0.77069062268846877</c:v>
                </c:pt>
                <c:pt idx="64">
                  <c:v>0.77976068559283251</c:v>
                </c:pt>
                <c:pt idx="65">
                  <c:v>0.78828891566562076</c:v>
                </c:pt>
                <c:pt idx="66">
                  <c:v>0.79627092179909731</c:v>
                </c:pt>
                <c:pt idx="67">
                  <c:v>0.80370292009778876</c:v>
                </c:pt>
                <c:pt idx="68">
                  <c:v>0.81058228635066965</c:v>
                </c:pt>
                <c:pt idx="69">
                  <c:v>0.81690723826713618</c:v>
                </c:pt>
                <c:pt idx="70">
                  <c:v>0.82267667367620612</c:v>
                </c:pt>
                <c:pt idx="71">
                  <c:v>0.8278900123465861</c:v>
                </c:pt>
                <c:pt idx="72">
                  <c:v>0.8325470428702656</c:v>
                </c:pt>
                <c:pt idx="73">
                  <c:v>0.83664777572181892</c:v>
                </c:pt>
                <c:pt idx="74">
                  <c:v>0.84019230327424244</c:v>
                </c:pt>
                <c:pt idx="75">
                  <c:v>0.8431806672256823</c:v>
                </c:pt>
                <c:pt idx="76">
                  <c:v>0.84561273356999023</c:v>
                </c:pt>
                <c:pt idx="77">
                  <c:v>0.84748807492587463</c:v>
                </c:pt>
                <c:pt idx="78">
                  <c:v>0.84880585972078726</c:v>
                </c:pt>
                <c:pt idx="79">
                  <c:v>0.84751460437689985</c:v>
                </c:pt>
                <c:pt idx="80">
                  <c:v>0.84764176585261641</c:v>
                </c:pt>
                <c:pt idx="81">
                  <c:v>0.84721070285885525</c:v>
                </c:pt>
                <c:pt idx="82">
                  <c:v>0.84621943931679167</c:v>
                </c:pt>
                <c:pt idx="83">
                  <c:v>0.84466333185889453</c:v>
                </c:pt>
                <c:pt idx="84">
                  <c:v>0.84253693827105958</c:v>
                </c:pt>
                <c:pt idx="85">
                  <c:v>0.83983369896362792</c:v>
                </c:pt>
                <c:pt idx="86">
                  <c:v>0.83654547768525933</c:v>
                </c:pt>
                <c:pt idx="87">
                  <c:v>0.83266003003651123</c:v>
                </c:pt>
                <c:pt idx="88">
                  <c:v>0.82817184260919263</c:v>
                </c:pt>
                <c:pt idx="89">
                  <c:v>0.82306645984088345</c:v>
                </c:pt>
                <c:pt idx="90">
                  <c:v>0.81732950738234222</c:v>
                </c:pt>
                <c:pt idx="91">
                  <c:v>0.81094439867221135</c:v>
                </c:pt>
                <c:pt idx="92">
                  <c:v>0.80389199835885983</c:v>
                </c:pt>
                <c:pt idx="93">
                  <c:v>0.79615020819988647</c:v>
                </c:pt>
                <c:pt idx="94">
                  <c:v>0.78769345475512276</c:v>
                </c:pt>
                <c:pt idx="95">
                  <c:v>0.77849205371661345</c:v>
                </c:pt>
                <c:pt idx="96">
                  <c:v>0.76851141896381359</c:v>
                </c:pt>
                <c:pt idx="97">
                  <c:v>0.75771107543551741</c:v>
                </c:pt>
                <c:pt idx="98">
                  <c:v>0.74604342278848379</c:v>
                </c:pt>
                <c:pt idx="99">
                  <c:v>0.73345218028866643</c:v>
                </c:pt>
              </c:numCache>
            </c:numRef>
          </c:yVal>
          <c:smooth val="1"/>
        </c:ser>
        <c:dLbls>
          <c:showLegendKey val="0"/>
          <c:showVal val="0"/>
          <c:showCatName val="0"/>
          <c:showSerName val="0"/>
          <c:showPercent val="0"/>
          <c:showBubbleSize val="0"/>
        </c:dLbls>
        <c:axId val="548990984"/>
        <c:axId val="548989416"/>
      </c:scatterChart>
      <c:valAx>
        <c:axId val="548990984"/>
        <c:scaling>
          <c:orientation val="minMax"/>
          <c:max val="1"/>
          <c:min val="0"/>
        </c:scaling>
        <c:delete val="0"/>
        <c:axPos val="b"/>
        <c:majorGridlines/>
        <c:minorGridlines/>
        <c:title>
          <c:tx>
            <c:rich>
              <a:bodyPr/>
              <a:lstStyle/>
              <a:p>
                <a:pPr>
                  <a:defRPr sz="1200"/>
                </a:pPr>
                <a:r>
                  <a:rPr lang="en-US" sz="1200"/>
                  <a:t>Iout (A)</a:t>
                </a:r>
              </a:p>
            </c:rich>
          </c:tx>
          <c:layout/>
          <c:overlay val="0"/>
          <c:spPr>
            <a:no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s-ES"/>
          </a:p>
        </c:txPr>
        <c:crossAx val="548989416"/>
        <c:crosses val="autoZero"/>
        <c:crossBetween val="midCat"/>
      </c:valAx>
      <c:valAx>
        <c:axId val="548989416"/>
        <c:scaling>
          <c:orientation val="minMax"/>
          <c:max val="1"/>
          <c:min val="0"/>
        </c:scaling>
        <c:delete val="0"/>
        <c:axPos val="l"/>
        <c:majorGridlines/>
        <c:minorGridlines/>
        <c:title>
          <c:tx>
            <c:rich>
              <a:bodyPr rot="-5400000" vert="horz"/>
              <a:lstStyle/>
              <a:p>
                <a:pPr>
                  <a:defRPr sz="1400"/>
                </a:pPr>
                <a:r>
                  <a:rPr lang="en-US" sz="1400"/>
                  <a:t>Efficiency</a:t>
                </a:r>
              </a:p>
            </c:rich>
          </c:tx>
          <c:layout/>
          <c:overlay val="0"/>
          <c:spPr>
            <a:noFill/>
            <a:ln w="25400">
              <a:noFill/>
            </a:ln>
          </c:spPr>
        </c:title>
        <c:numFmt formatCode="0%" sourceLinked="0"/>
        <c:majorTickMark val="out"/>
        <c:minorTickMark val="none"/>
        <c:tickLblPos val="nextTo"/>
        <c:crossAx val="548990984"/>
        <c:crossesAt val="1E-3"/>
        <c:crossBetween val="midCat"/>
        <c:majorUnit val="0.1"/>
      </c:valAx>
      <c:spPr>
        <a:solidFill>
          <a:srgbClr val="B4FBD2"/>
        </a:solidFill>
      </c:spPr>
    </c:plotArea>
    <c:legend>
      <c:legendPos val="r"/>
      <c:layout>
        <c:manualLayout>
          <c:xMode val="edge"/>
          <c:yMode val="edge"/>
          <c:x val="0.77261992250970424"/>
          <c:y val="0.67347081614799587"/>
          <c:w val="0.14285726784151975"/>
          <c:h val="0.1201816439611738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Power Loss (Channel</a:t>
            </a:r>
            <a:r>
              <a:rPr lang="en-US" baseline="0"/>
              <a:t> 4)</a:t>
            </a:r>
            <a:endParaRPr lang="en-US"/>
          </a:p>
        </c:rich>
      </c:tx>
      <c:layout/>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0"/>
          <c:order val="0"/>
          <c:tx>
            <c:v>Vinmax</c:v>
          </c:tx>
          <c:spPr>
            <a:ln>
              <a:solidFill>
                <a:srgbClr val="F60460"/>
              </a:solidFill>
            </a:ln>
          </c:spPr>
          <c:marker>
            <c:symbol val="none"/>
          </c:marker>
          <c:xVal>
            <c:numRef>
              <c:f>Export!$I$414:$DD$414</c:f>
              <c:numCache>
                <c:formatCode>General</c:formatCode>
                <c:ptCount val="100"/>
                <c:pt idx="0">
                  <c:v>1.483981788967565E-3</c:v>
                </c:pt>
                <c:pt idx="1">
                  <c:v>1.5848931924611132E-3</c:v>
                </c:pt>
                <c:pt idx="2">
                  <c:v>1.6926666150378755E-3</c:v>
                </c:pt>
                <c:pt idx="3">
                  <c:v>1.8077686769634338E-3</c:v>
                </c:pt>
                <c:pt idx="4">
                  <c:v>1.9306977288832499E-3</c:v>
                </c:pt>
                <c:pt idx="5">
                  <c:v>2.0619860095022198E-3</c:v>
                </c:pt>
                <c:pt idx="6">
                  <c:v>2.2022019499873748E-3</c:v>
                </c:pt>
                <c:pt idx="7">
                  <c:v>2.3519526350709585E-3</c:v>
                </c:pt>
                <c:pt idx="8">
                  <c:v>2.5118864315095794E-3</c:v>
                </c:pt>
                <c:pt idx="9">
                  <c:v>2.682695795279725E-3</c:v>
                </c:pt>
                <c:pt idx="10">
                  <c:v>2.8651202696637797E-3</c:v>
                </c:pt>
                <c:pt idx="11">
                  <c:v>3.059949687207195E-3</c:v>
                </c:pt>
                <c:pt idx="12">
                  <c:v>3.268027589410125E-3</c:v>
                </c:pt>
                <c:pt idx="13">
                  <c:v>3.49025487895958E-3</c:v>
                </c:pt>
                <c:pt idx="14">
                  <c:v>3.7275937203149392E-3</c:v>
                </c:pt>
                <c:pt idx="15">
                  <c:v>3.9810717055349717E-3</c:v>
                </c:pt>
                <c:pt idx="16">
                  <c:v>4.2517863033828896E-3</c:v>
                </c:pt>
                <c:pt idx="17">
                  <c:v>4.5409096109724741E-3</c:v>
                </c:pt>
                <c:pt idx="18">
                  <c:v>4.8496934285281968E-3</c:v>
                </c:pt>
                <c:pt idx="19">
                  <c:v>5.1794746792312094E-3</c:v>
                </c:pt>
                <c:pt idx="20">
                  <c:v>5.5316811976172256E-3</c:v>
                </c:pt>
                <c:pt idx="21">
                  <c:v>5.9078379115879431E-3</c:v>
                </c:pt>
                <c:pt idx="22">
                  <c:v>6.309573444801932E-3</c:v>
                </c:pt>
                <c:pt idx="23">
                  <c:v>6.7386271680309438E-3</c:v>
                </c:pt>
                <c:pt idx="24">
                  <c:v>7.1968567300115197E-3</c:v>
                </c:pt>
                <c:pt idx="25">
                  <c:v>7.6862461003977377E-3</c:v>
                </c:pt>
                <c:pt idx="26">
                  <c:v>8.2089141596382552E-3</c:v>
                </c:pt>
                <c:pt idx="27">
                  <c:v>8.7671238729686816E-3</c:v>
                </c:pt>
                <c:pt idx="28">
                  <c:v>9.3632920882394145E-3</c:v>
                </c:pt>
                <c:pt idx="29">
                  <c:v>9.9999999999999967E-3</c:v>
                </c:pt>
                <c:pt idx="30">
                  <c:v>1.0680004325145754E-2</c:v>
                </c:pt>
                <c:pt idx="31">
                  <c:v>1.1406249238513204E-2</c:v>
                </c:pt>
                <c:pt idx="32">
                  <c:v>1.2181879120101153E-2</c:v>
                </c:pt>
                <c:pt idx="33">
                  <c:v>1.3010252169108312E-2</c:v>
                </c:pt>
                <c:pt idx="34">
                  <c:v>1.3894954943731374E-2</c:v>
                </c:pt>
                <c:pt idx="35">
                  <c:v>1.4839817889675646E-2</c:v>
                </c:pt>
                <c:pt idx="36">
                  <c:v>1.5848931924611131E-2</c:v>
                </c:pt>
                <c:pt idx="37">
                  <c:v>1.6926666150378751E-2</c:v>
                </c:pt>
                <c:pt idx="38">
                  <c:v>1.8077686769634341E-2</c:v>
                </c:pt>
                <c:pt idx="39">
                  <c:v>1.9306977288832496E-2</c:v>
                </c:pt>
                <c:pt idx="40">
                  <c:v>2.0619860095022202E-2</c:v>
                </c:pt>
                <c:pt idx="41">
                  <c:v>2.2022019499873747E-2</c:v>
                </c:pt>
                <c:pt idx="42">
                  <c:v>2.3519526350709585E-2</c:v>
                </c:pt>
                <c:pt idx="43">
                  <c:v>2.5118864315095798E-2</c:v>
                </c:pt>
                <c:pt idx="44">
                  <c:v>2.682695795279726E-2</c:v>
                </c:pt>
                <c:pt idx="45">
                  <c:v>2.86512026966378E-2</c:v>
                </c:pt>
                <c:pt idx="46">
                  <c:v>3.0599496872071943E-2</c:v>
                </c:pt>
                <c:pt idx="47">
                  <c:v>3.2680275894101253E-2</c:v>
                </c:pt>
                <c:pt idx="48">
                  <c:v>3.490254878959579E-2</c:v>
                </c:pt>
                <c:pt idx="49">
                  <c:v>3.7275937203149395E-2</c:v>
                </c:pt>
                <c:pt idx="50">
                  <c:v>3.9810717055349713E-2</c:v>
                </c:pt>
                <c:pt idx="51">
                  <c:v>4.2517863033828901E-2</c:v>
                </c:pt>
                <c:pt idx="52">
                  <c:v>4.5409096109724739E-2</c:v>
                </c:pt>
                <c:pt idx="53">
                  <c:v>4.8496934285281977E-2</c:v>
                </c:pt>
                <c:pt idx="54">
                  <c:v>5.1794746792312094E-2</c:v>
                </c:pt>
                <c:pt idx="55">
                  <c:v>5.5316811976172268E-2</c:v>
                </c:pt>
                <c:pt idx="56">
                  <c:v>5.9078379115879431E-2</c:v>
                </c:pt>
                <c:pt idx="57">
                  <c:v>6.3095734448019331E-2</c:v>
                </c:pt>
                <c:pt idx="58">
                  <c:v>6.7386271680309445E-2</c:v>
                </c:pt>
                <c:pt idx="59">
                  <c:v>7.1968567300115166E-2</c:v>
                </c:pt>
                <c:pt idx="60">
                  <c:v>7.6862461003977381E-2</c:v>
                </c:pt>
                <c:pt idx="61">
                  <c:v>8.2089141596382531E-2</c:v>
                </c:pt>
                <c:pt idx="62">
                  <c:v>8.767123872968681E-2</c:v>
                </c:pt>
                <c:pt idx="63">
                  <c:v>9.3632920882394124E-2</c:v>
                </c:pt>
                <c:pt idx="64">
                  <c:v>9.9999999999999992E-2</c:v>
                </c:pt>
                <c:pt idx="65">
                  <c:v>0.10680004325145755</c:v>
                </c:pt>
                <c:pt idx="66">
                  <c:v>0.11406249238513208</c:v>
                </c:pt>
                <c:pt idx="67">
                  <c:v>0.12181879120101154</c:v>
                </c:pt>
                <c:pt idx="68">
                  <c:v>0.13010252169108316</c:v>
                </c:pt>
                <c:pt idx="69">
                  <c:v>0.13894954943731375</c:v>
                </c:pt>
                <c:pt idx="70">
                  <c:v>0.14839817889675647</c:v>
                </c:pt>
                <c:pt idx="71">
                  <c:v>0.15848931924611126</c:v>
                </c:pt>
                <c:pt idx="72">
                  <c:v>0.16926666150378761</c:v>
                </c:pt>
                <c:pt idx="73">
                  <c:v>0.18077686769634341</c:v>
                </c:pt>
                <c:pt idx="74">
                  <c:v>0.19306977288832497</c:v>
                </c:pt>
                <c:pt idx="75">
                  <c:v>0.20619860095022191</c:v>
                </c:pt>
                <c:pt idx="76">
                  <c:v>0.22022019499873757</c:v>
                </c:pt>
                <c:pt idx="77">
                  <c:v>0.23519526350709588</c:v>
                </c:pt>
                <c:pt idx="78">
                  <c:v>0.25118864315095796</c:v>
                </c:pt>
                <c:pt idx="79">
                  <c:v>0.26826957952797242</c:v>
                </c:pt>
                <c:pt idx="80">
                  <c:v>0.28651202696637817</c:v>
                </c:pt>
                <c:pt idx="81">
                  <c:v>0.30599496872071957</c:v>
                </c:pt>
                <c:pt idx="82">
                  <c:v>0.32680275894101252</c:v>
                </c:pt>
                <c:pt idx="83">
                  <c:v>0.34902548789595794</c:v>
                </c:pt>
                <c:pt idx="84">
                  <c:v>0.37275937203149373</c:v>
                </c:pt>
                <c:pt idx="85">
                  <c:v>0.39810717055349731</c:v>
                </c:pt>
                <c:pt idx="86">
                  <c:v>0.42517863033828901</c:v>
                </c:pt>
                <c:pt idx="87">
                  <c:v>0.45409096109724745</c:v>
                </c:pt>
                <c:pt idx="88">
                  <c:v>0.48496934285281956</c:v>
                </c:pt>
                <c:pt idx="89">
                  <c:v>0.5179474679231213</c:v>
                </c:pt>
                <c:pt idx="90">
                  <c:v>0.55316811976172264</c:v>
                </c:pt>
                <c:pt idx="91">
                  <c:v>0.59078379115879431</c:v>
                </c:pt>
                <c:pt idx="92">
                  <c:v>0.63095734448019303</c:v>
                </c:pt>
                <c:pt idx="93">
                  <c:v>0.67386271680309406</c:v>
                </c:pt>
                <c:pt idx="94">
                  <c:v>0.71968567300115205</c:v>
                </c:pt>
                <c:pt idx="95">
                  <c:v>0.76862461003977367</c:v>
                </c:pt>
                <c:pt idx="96">
                  <c:v>0.8208914159638252</c:v>
                </c:pt>
                <c:pt idx="97">
                  <c:v>0.87671238729686773</c:v>
                </c:pt>
                <c:pt idx="98">
                  <c:v>0.93632920882394166</c:v>
                </c:pt>
                <c:pt idx="99">
                  <c:v>1</c:v>
                </c:pt>
              </c:numCache>
            </c:numRef>
          </c:xVal>
          <c:yVal>
            <c:numRef>
              <c:f>Export!$I$441:$DD$441</c:f>
              <c:numCache>
                <c:formatCode>General</c:formatCode>
                <c:ptCount val="100"/>
                <c:pt idx="0">
                  <c:v>7.8676272018312579E-2</c:v>
                </c:pt>
                <c:pt idx="1">
                  <c:v>7.8678963506983807E-2</c:v>
                </c:pt>
                <c:pt idx="2">
                  <c:v>7.8681848434292906E-2</c:v>
                </c:pt>
                <c:pt idx="3">
                  <c:v>7.8684941418939197E-2</c:v>
                </c:pt>
                <c:pt idx="4">
                  <c:v>7.8688258279731998E-2</c:v>
                </c:pt>
                <c:pt idx="5">
                  <c:v>7.8691816146136767E-2</c:v>
                </c:pt>
                <c:pt idx="6">
                  <c:v>7.8695633580445595E-2</c:v>
                </c:pt>
                <c:pt idx="7">
                  <c:v>7.8699730712902871E-2</c:v>
                </c:pt>
                <c:pt idx="8">
                  <c:v>7.870412939132046E-2</c:v>
                </c:pt>
                <c:pt idx="9">
                  <c:v>7.8708853346914201E-2</c:v>
                </c:pt>
                <c:pt idx="10">
                  <c:v>7.8713928378314466E-2</c:v>
                </c:pt>
                <c:pt idx="11">
                  <c:v>7.8719382555957007E-2</c:v>
                </c:pt>
                <c:pt idx="12">
                  <c:v>7.8725246449347197E-2</c:v>
                </c:pt>
                <c:pt idx="13">
                  <c:v>7.8731553380014557E-2</c:v>
                </c:pt>
                <c:pt idx="14">
                  <c:v>7.8738339703345317E-2</c:v>
                </c:pt>
                <c:pt idx="15">
                  <c:v>7.8745645122898722E-2</c:v>
                </c:pt>
                <c:pt idx="16">
                  <c:v>7.8753513041290107E-2</c:v>
                </c:pt>
                <c:pt idx="17">
                  <c:v>7.8761990952264382E-2</c:v>
                </c:pt>
                <c:pt idx="18">
                  <c:v>7.8771130879199264E-2</c:v>
                </c:pt>
                <c:pt idx="19">
                  <c:v>7.8780989865976536E-2</c:v>
                </c:pt>
                <c:pt idx="20">
                  <c:v>7.8791630526955148E-2</c:v>
                </c:pt>
                <c:pt idx="21">
                  <c:v>7.8803121663684472E-2</c:v>
                </c:pt>
                <c:pt idx="22">
                  <c:v>7.8815538957024436E-2</c:v>
                </c:pt>
                <c:pt idx="23">
                  <c:v>7.8828965744510426E-2</c:v>
                </c:pt>
                <c:pt idx="24">
                  <c:v>7.8843493894132449E-2</c:v>
                </c:pt>
                <c:pt idx="25">
                  <c:v>7.8859224787214119E-2</c:v>
                </c:pt>
                <c:pt idx="26">
                  <c:v>7.8876270424803288E-2</c:v>
                </c:pt>
                <c:pt idx="27">
                  <c:v>7.8894754673950213E-2</c:v>
                </c:pt>
                <c:pt idx="28">
                  <c:v>7.8914814672487316E-2</c:v>
                </c:pt>
                <c:pt idx="29">
                  <c:v>7.8936602413471446E-2</c:v>
                </c:pt>
                <c:pt idx="30">
                  <c:v>7.8960286533352991E-2</c:v>
                </c:pt>
                <c:pt idx="31">
                  <c:v>7.898605433124091E-2</c:v>
                </c:pt>
                <c:pt idx="32">
                  <c:v>7.9014114050400042E-2</c:v>
                </c:pt>
                <c:pt idx="33">
                  <c:v>7.9044697457408747E-2</c:v>
                </c:pt>
                <c:pt idx="34">
                  <c:v>7.9078062759295659E-2</c:v>
                </c:pt>
                <c:pt idx="35">
                  <c:v>7.91144979045494E-2</c:v>
                </c:pt>
                <c:pt idx="36">
                  <c:v>7.9154324320249145E-2</c:v>
                </c:pt>
                <c:pt idx="37">
                  <c:v>7.9197901144809291E-2</c:v>
                </c:pt>
                <c:pt idx="38">
                  <c:v>7.9245630024090907E-2</c:v>
                </c:pt>
                <c:pt idx="39">
                  <c:v>7.9297960548053575E-2</c:v>
                </c:pt>
                <c:pt idx="40">
                  <c:v>7.9355396415864893E-2</c:v>
                </c:pt>
                <c:pt idx="41">
                  <c:v>7.9418502429640547E-2</c:v>
                </c:pt>
                <c:pt idx="42">
                  <c:v>7.9487912430971447E-2</c:v>
                </c:pt>
                <c:pt idx="43">
                  <c:v>7.9564338310349259E-2</c:v>
                </c:pt>
                <c:pt idx="44">
                  <c:v>7.9648580237813071E-2</c:v>
                </c:pt>
                <c:pt idx="45">
                  <c:v>7.9741538283928007E-2</c:v>
                </c:pt>
                <c:pt idx="46">
                  <c:v>7.9844225623941667E-2</c:v>
                </c:pt>
                <c:pt idx="47">
                  <c:v>7.9957783545072658E-2</c:v>
                </c:pt>
                <c:pt idx="48">
                  <c:v>8.0083498507851278E-2</c:v>
                </c:pt>
                <c:pt idx="49">
                  <c:v>8.0222821547817597E-2</c:v>
                </c:pt>
                <c:pt idx="50">
                  <c:v>8.0377390344328031E-2</c:v>
                </c:pt>
                <c:pt idx="51">
                  <c:v>8.0549054329470446E-2</c:v>
                </c:pt>
                <c:pt idx="52">
                  <c:v>8.0739903262989993E-2</c:v>
                </c:pt>
                <c:pt idx="53">
                  <c:v>8.0952299759669569E-2</c:v>
                </c:pt>
                <c:pt idx="54">
                  <c:v>8.1188916324926599E-2</c:v>
                </c:pt>
                <c:pt idx="55">
                  <c:v>8.1452777533793208E-2</c:v>
                </c:pt>
                <c:pt idx="56">
                  <c:v>8.1747308079470907E-2</c:v>
                </c:pt>
                <c:pt idx="57">
                  <c:v>8.2076387522056399E-2</c:v>
                </c:pt>
                <c:pt idx="58">
                  <c:v>8.2444412687886298E-2</c:v>
                </c:pt>
                <c:pt idx="59">
                  <c:v>8.2856368807647379E-2</c:v>
                </c:pt>
                <c:pt idx="60">
                  <c:v>8.3317910639752746E-2</c:v>
                </c:pt>
                <c:pt idx="61">
                  <c:v>8.3835455007789661E-2</c:v>
                </c:pt>
                <c:pt idx="62">
                  <c:v>8.4416286390976369E-2</c:v>
                </c:pt>
                <c:pt idx="63">
                  <c:v>8.5068677449093105E-2</c:v>
                </c:pt>
                <c:pt idx="64">
                  <c:v>8.58020266436956E-2</c:v>
                </c:pt>
                <c:pt idx="65">
                  <c:v>8.6627015442012345E-2</c:v>
                </c:pt>
                <c:pt idx="66">
                  <c:v>8.7555787966453191E-2</c:v>
                </c:pt>
                <c:pt idx="67">
                  <c:v>8.8602156390329867E-2</c:v>
                </c:pt>
                <c:pt idx="68">
                  <c:v>8.9781835890298256E-2</c:v>
                </c:pt>
                <c:pt idx="69">
                  <c:v>9.111271356159989E-2</c:v>
                </c:pt>
                <c:pt idx="70">
                  <c:v>9.2615156399730947E-2</c:v>
                </c:pt>
                <c:pt idx="71">
                  <c:v>9.4312364271648991E-2</c:v>
                </c:pt>
                <c:pt idx="72">
                  <c:v>9.623077476556513E-2</c:v>
                </c:pt>
                <c:pt idx="73">
                  <c:v>9.8400527951067684E-2</c:v>
                </c:pt>
                <c:pt idx="74">
                  <c:v>0.10085600043844184</c:v>
                </c:pt>
                <c:pt idx="75">
                  <c:v>0.10363641974467383</c:v>
                </c:pt>
                <c:pt idx="76">
                  <c:v>0.10678657191296073</c:v>
                </c:pt>
                <c:pt idx="77">
                  <c:v>0.11035839340840861</c:v>
                </c:pt>
                <c:pt idx="78">
                  <c:v>0.11440944535497868</c:v>
                </c:pt>
                <c:pt idx="79">
                  <c:v>0.11900689679238385</c:v>
                </c:pt>
                <c:pt idx="80">
                  <c:v>0.12422734057510706</c:v>
                </c:pt>
                <c:pt idx="81">
                  <c:v>0.13015852040650061</c:v>
                </c:pt>
                <c:pt idx="82">
                  <c:v>0.13690104475011858</c:v>
                </c:pt>
                <c:pt idx="83">
                  <c:v>0.14622628090939782</c:v>
                </c:pt>
                <c:pt idx="84">
                  <c:v>0.15527563043006859</c:v>
                </c:pt>
                <c:pt idx="85">
                  <c:v>0.16556074603812895</c:v>
                </c:pt>
                <c:pt idx="86">
                  <c:v>0.17726028641942462</c:v>
                </c:pt>
                <c:pt idx="87">
                  <c:v>0.19057962133894096</c:v>
                </c:pt>
                <c:pt idx="88">
                  <c:v>0.20575609203987349</c:v>
                </c:pt>
                <c:pt idx="89">
                  <c:v>0.22306455883756474</c:v>
                </c:pt>
                <c:pt idx="90">
                  <c:v>0.24282407909500492</c:v>
                </c:pt>
                <c:pt idx="91">
                  <c:v>0.26541234272088149</c:v>
                </c:pt>
                <c:pt idx="92">
                  <c:v>0.29125872828632254</c:v>
                </c:pt>
                <c:pt idx="93">
                  <c:v>0.32087150527752339</c:v>
                </c:pt>
                <c:pt idx="94">
                  <c:v>0.35484851000862611</c:v>
                </c:pt>
                <c:pt idx="95">
                  <c:v>0.39389587018127598</c:v>
                </c:pt>
                <c:pt idx="96">
                  <c:v>0.43885177805821296</c:v>
                </c:pt>
                <c:pt idx="97">
                  <c:v>0.49071683219175288</c:v>
                </c:pt>
                <c:pt idx="98">
                  <c:v>0.55069321978099262</c:v>
                </c:pt>
                <c:pt idx="99">
                  <c:v>0.6202359704218916</c:v>
                </c:pt>
              </c:numCache>
            </c:numRef>
          </c:yVal>
          <c:smooth val="1"/>
        </c:ser>
        <c:ser>
          <c:idx val="1"/>
          <c:order val="1"/>
          <c:tx>
            <c:v>Vinmin</c:v>
          </c:tx>
          <c:spPr>
            <a:ln>
              <a:solidFill>
                <a:srgbClr val="000064"/>
              </a:solidFill>
            </a:ln>
          </c:spPr>
          <c:marker>
            <c:symbol val="none"/>
          </c:marker>
          <c:xVal>
            <c:numRef>
              <c:f>Export!$I$375:$DD$375</c:f>
              <c:numCache>
                <c:formatCode>General</c:formatCode>
                <c:ptCount val="100"/>
                <c:pt idx="0">
                  <c:v>1.483981788967565E-3</c:v>
                </c:pt>
                <c:pt idx="1">
                  <c:v>1.5848931924611132E-3</c:v>
                </c:pt>
                <c:pt idx="2">
                  <c:v>1.6926666150378755E-3</c:v>
                </c:pt>
                <c:pt idx="3">
                  <c:v>1.8077686769634338E-3</c:v>
                </c:pt>
                <c:pt idx="4">
                  <c:v>1.9306977288832499E-3</c:v>
                </c:pt>
                <c:pt idx="5">
                  <c:v>2.0619860095022198E-3</c:v>
                </c:pt>
                <c:pt idx="6">
                  <c:v>2.2022019499873748E-3</c:v>
                </c:pt>
                <c:pt idx="7">
                  <c:v>2.3519526350709585E-3</c:v>
                </c:pt>
                <c:pt idx="8">
                  <c:v>2.5118864315095794E-3</c:v>
                </c:pt>
                <c:pt idx="9">
                  <c:v>2.682695795279725E-3</c:v>
                </c:pt>
                <c:pt idx="10">
                  <c:v>2.8651202696637797E-3</c:v>
                </c:pt>
                <c:pt idx="11">
                  <c:v>3.059949687207195E-3</c:v>
                </c:pt>
                <c:pt idx="12">
                  <c:v>3.268027589410125E-3</c:v>
                </c:pt>
                <c:pt idx="13">
                  <c:v>3.49025487895958E-3</c:v>
                </c:pt>
                <c:pt idx="14">
                  <c:v>3.7275937203149392E-3</c:v>
                </c:pt>
                <c:pt idx="15">
                  <c:v>3.9810717055349717E-3</c:v>
                </c:pt>
                <c:pt idx="16">
                  <c:v>4.2517863033828896E-3</c:v>
                </c:pt>
                <c:pt idx="17">
                  <c:v>4.5409096109724741E-3</c:v>
                </c:pt>
                <c:pt idx="18">
                  <c:v>4.8496934285281968E-3</c:v>
                </c:pt>
                <c:pt idx="19">
                  <c:v>5.1794746792312094E-3</c:v>
                </c:pt>
                <c:pt idx="20">
                  <c:v>5.5316811976172256E-3</c:v>
                </c:pt>
                <c:pt idx="21">
                  <c:v>5.9078379115879431E-3</c:v>
                </c:pt>
                <c:pt idx="22">
                  <c:v>6.309573444801932E-3</c:v>
                </c:pt>
                <c:pt idx="23">
                  <c:v>6.7386271680309438E-3</c:v>
                </c:pt>
                <c:pt idx="24">
                  <c:v>7.1968567300115197E-3</c:v>
                </c:pt>
                <c:pt idx="25">
                  <c:v>7.6862461003977377E-3</c:v>
                </c:pt>
                <c:pt idx="26">
                  <c:v>8.2089141596382552E-3</c:v>
                </c:pt>
                <c:pt idx="27">
                  <c:v>8.7671238729686816E-3</c:v>
                </c:pt>
                <c:pt idx="28">
                  <c:v>9.3632920882394145E-3</c:v>
                </c:pt>
                <c:pt idx="29">
                  <c:v>9.9999999999999967E-3</c:v>
                </c:pt>
                <c:pt idx="30">
                  <c:v>1.0680004325145754E-2</c:v>
                </c:pt>
                <c:pt idx="31">
                  <c:v>1.1406249238513204E-2</c:v>
                </c:pt>
                <c:pt idx="32">
                  <c:v>1.2181879120101153E-2</c:v>
                </c:pt>
                <c:pt idx="33">
                  <c:v>1.3010252169108312E-2</c:v>
                </c:pt>
                <c:pt idx="34">
                  <c:v>1.3894954943731374E-2</c:v>
                </c:pt>
                <c:pt idx="35">
                  <c:v>1.4839817889675646E-2</c:v>
                </c:pt>
                <c:pt idx="36">
                  <c:v>1.5848931924611131E-2</c:v>
                </c:pt>
                <c:pt idx="37">
                  <c:v>1.6926666150378751E-2</c:v>
                </c:pt>
                <c:pt idx="38">
                  <c:v>1.8077686769634341E-2</c:v>
                </c:pt>
                <c:pt idx="39">
                  <c:v>1.9306977288832496E-2</c:v>
                </c:pt>
                <c:pt idx="40">
                  <c:v>2.0619860095022202E-2</c:v>
                </c:pt>
                <c:pt idx="41">
                  <c:v>2.2022019499873747E-2</c:v>
                </c:pt>
                <c:pt idx="42">
                  <c:v>2.3519526350709585E-2</c:v>
                </c:pt>
                <c:pt idx="43">
                  <c:v>2.5118864315095798E-2</c:v>
                </c:pt>
                <c:pt idx="44">
                  <c:v>2.682695795279726E-2</c:v>
                </c:pt>
                <c:pt idx="45">
                  <c:v>2.86512026966378E-2</c:v>
                </c:pt>
                <c:pt idx="46">
                  <c:v>3.0599496872071943E-2</c:v>
                </c:pt>
                <c:pt idx="47">
                  <c:v>3.2680275894101253E-2</c:v>
                </c:pt>
                <c:pt idx="48">
                  <c:v>3.490254878959579E-2</c:v>
                </c:pt>
                <c:pt idx="49">
                  <c:v>3.7275937203149395E-2</c:v>
                </c:pt>
                <c:pt idx="50">
                  <c:v>3.9810717055349713E-2</c:v>
                </c:pt>
                <c:pt idx="51">
                  <c:v>4.2517863033828901E-2</c:v>
                </c:pt>
                <c:pt idx="52">
                  <c:v>4.5409096109724739E-2</c:v>
                </c:pt>
                <c:pt idx="53">
                  <c:v>4.8496934285281977E-2</c:v>
                </c:pt>
                <c:pt idx="54">
                  <c:v>5.1794746792312094E-2</c:v>
                </c:pt>
                <c:pt idx="55">
                  <c:v>5.5316811976172268E-2</c:v>
                </c:pt>
                <c:pt idx="56">
                  <c:v>5.9078379115879431E-2</c:v>
                </c:pt>
                <c:pt idx="57">
                  <c:v>6.3095734448019331E-2</c:v>
                </c:pt>
                <c:pt idx="58">
                  <c:v>6.7386271680309445E-2</c:v>
                </c:pt>
                <c:pt idx="59">
                  <c:v>7.1968567300115166E-2</c:v>
                </c:pt>
                <c:pt idx="60">
                  <c:v>7.6862461003977381E-2</c:v>
                </c:pt>
                <c:pt idx="61">
                  <c:v>8.2089141596382531E-2</c:v>
                </c:pt>
                <c:pt idx="62">
                  <c:v>8.767123872968681E-2</c:v>
                </c:pt>
                <c:pt idx="63">
                  <c:v>9.3632920882394124E-2</c:v>
                </c:pt>
                <c:pt idx="64">
                  <c:v>9.9999999999999992E-2</c:v>
                </c:pt>
                <c:pt idx="65">
                  <c:v>0.10680004325145755</c:v>
                </c:pt>
                <c:pt idx="66">
                  <c:v>0.11406249238513208</c:v>
                </c:pt>
                <c:pt idx="67">
                  <c:v>0.12181879120101154</c:v>
                </c:pt>
                <c:pt idx="68">
                  <c:v>0.13010252169108316</c:v>
                </c:pt>
                <c:pt idx="69">
                  <c:v>0.13894954943731375</c:v>
                </c:pt>
                <c:pt idx="70">
                  <c:v>0.14839817889675647</c:v>
                </c:pt>
                <c:pt idx="71">
                  <c:v>0.15848931924611126</c:v>
                </c:pt>
                <c:pt idx="72">
                  <c:v>0.16926666150378761</c:v>
                </c:pt>
                <c:pt idx="73">
                  <c:v>0.18077686769634341</c:v>
                </c:pt>
                <c:pt idx="74">
                  <c:v>0.19306977288832497</c:v>
                </c:pt>
                <c:pt idx="75">
                  <c:v>0.20619860095022191</c:v>
                </c:pt>
                <c:pt idx="76">
                  <c:v>0.22022019499873757</c:v>
                </c:pt>
                <c:pt idx="77">
                  <c:v>0.23519526350709588</c:v>
                </c:pt>
                <c:pt idx="78">
                  <c:v>0.25118864315095796</c:v>
                </c:pt>
                <c:pt idx="79">
                  <c:v>0.26826957952797242</c:v>
                </c:pt>
                <c:pt idx="80">
                  <c:v>0.28651202696637817</c:v>
                </c:pt>
                <c:pt idx="81">
                  <c:v>0.30599496872071957</c:v>
                </c:pt>
                <c:pt idx="82">
                  <c:v>0.32680275894101252</c:v>
                </c:pt>
                <c:pt idx="83">
                  <c:v>0.34902548789595794</c:v>
                </c:pt>
                <c:pt idx="84">
                  <c:v>0.37275937203149373</c:v>
                </c:pt>
                <c:pt idx="85">
                  <c:v>0.39810717055349731</c:v>
                </c:pt>
                <c:pt idx="86">
                  <c:v>0.42517863033828901</c:v>
                </c:pt>
                <c:pt idx="87">
                  <c:v>0.45409096109724745</c:v>
                </c:pt>
                <c:pt idx="88">
                  <c:v>0.48496934285281956</c:v>
                </c:pt>
                <c:pt idx="89">
                  <c:v>0.5179474679231213</c:v>
                </c:pt>
                <c:pt idx="90">
                  <c:v>0.55316811976172264</c:v>
                </c:pt>
                <c:pt idx="91">
                  <c:v>0.59078379115879431</c:v>
                </c:pt>
                <c:pt idx="92">
                  <c:v>0.63095734448019303</c:v>
                </c:pt>
                <c:pt idx="93">
                  <c:v>0.67386271680309406</c:v>
                </c:pt>
                <c:pt idx="94">
                  <c:v>0.71968567300115205</c:v>
                </c:pt>
                <c:pt idx="95">
                  <c:v>0.76862461003977367</c:v>
                </c:pt>
                <c:pt idx="96">
                  <c:v>0.8208914159638252</c:v>
                </c:pt>
                <c:pt idx="97">
                  <c:v>0.87671238729686773</c:v>
                </c:pt>
                <c:pt idx="98">
                  <c:v>0.93632920882394166</c:v>
                </c:pt>
                <c:pt idx="99">
                  <c:v>1</c:v>
                </c:pt>
              </c:numCache>
            </c:numRef>
          </c:xVal>
          <c:yVal>
            <c:numRef>
              <c:f>Export!$I$402:$DD$402</c:f>
              <c:numCache>
                <c:formatCode>General</c:formatCode>
                <c:ptCount val="100"/>
                <c:pt idx="0">
                  <c:v>3.7591318970419521E-2</c:v>
                </c:pt>
                <c:pt idx="1">
                  <c:v>3.759166232427557E-2</c:v>
                </c:pt>
                <c:pt idx="2">
                  <c:v>3.7592039316556539E-2</c:v>
                </c:pt>
                <c:pt idx="3">
                  <c:v>3.7592453681760632E-2</c:v>
                </c:pt>
                <c:pt idx="4">
                  <c:v>3.7592909611826153E-2</c:v>
                </c:pt>
                <c:pt idx="5">
                  <c:v>3.7593411815857437E-2</c:v>
                </c:pt>
                <c:pt idx="6">
                  <c:v>3.7593965587933688E-2</c:v>
                </c:pt>
                <c:pt idx="7">
                  <c:v>3.7594576884119157E-2</c:v>
                </c:pt>
                <c:pt idx="8">
                  <c:v>3.7595252409945899E-2</c:v>
                </c:pt>
                <c:pt idx="9">
                  <c:v>3.7595999719817544E-2</c:v>
                </c:pt>
                <c:pt idx="10">
                  <c:v>3.7596827329984782E-2</c:v>
                </c:pt>
                <c:pt idx="11">
                  <c:v>3.759774484697323E-2</c:v>
                </c:pt>
                <c:pt idx="12">
                  <c:v>3.759876311360736E-2</c:v>
                </c:pt>
                <c:pt idx="13">
                  <c:v>3.7599894375073509E-2</c:v>
                </c:pt>
                <c:pt idx="14">
                  <c:v>3.7601152467806209E-2</c:v>
                </c:pt>
                <c:pt idx="15">
                  <c:v>3.7602553034371967E-2</c:v>
                </c:pt>
                <c:pt idx="16">
                  <c:v>3.7604113767967642E-2</c:v>
                </c:pt>
                <c:pt idx="17">
                  <c:v>3.7605854690657838E-2</c:v>
                </c:pt>
                <c:pt idx="18">
                  <c:v>3.7607798470052099E-2</c:v>
                </c:pt>
                <c:pt idx="19">
                  <c:v>3.7609970779781371E-2</c:v>
                </c:pt>
                <c:pt idx="20">
                  <c:v>3.7612400709883878E-2</c:v>
                </c:pt>
                <c:pt idx="21">
                  <c:v>3.7615121234066337E-2</c:v>
                </c:pt>
                <c:pt idx="22">
                  <c:v>3.7618169741782961E-2</c:v>
                </c:pt>
                <c:pt idx="23">
                  <c:v>3.7621588644188193E-2</c:v>
                </c:pt>
                <c:pt idx="24">
                  <c:v>3.7625426064288404E-2</c:v>
                </c:pt>
                <c:pt idx="25">
                  <c:v>3.762973662306688E-2</c:v>
                </c:pt>
                <c:pt idx="26">
                  <c:v>3.7634582335007438E-2</c:v>
                </c:pt>
                <c:pt idx="27">
                  <c:v>3.7640033628326519E-2</c:v>
                </c:pt>
                <c:pt idx="28">
                  <c:v>3.7646170507372463E-2</c:v>
                </c:pt>
                <c:pt idx="29">
                  <c:v>3.7653083877101624E-2</c:v>
                </c:pt>
                <c:pt idx="30">
                  <c:v>3.7660877052337297E-2</c:v>
                </c:pt>
                <c:pt idx="31">
                  <c:v>3.7669667477706573E-2</c:v>
                </c:pt>
                <c:pt idx="32">
                  <c:v>3.7679588687788923E-2</c:v>
                </c:pt>
                <c:pt idx="33">
                  <c:v>3.7690792541160728E-2</c:v>
                </c:pt>
                <c:pt idx="34">
                  <c:v>3.770345176675572E-2</c:v>
                </c:pt>
                <c:pt idx="35">
                  <c:v>3.7717762866363615E-2</c:v>
                </c:pt>
                <c:pt idx="36">
                  <c:v>3.7733949423253629E-2</c:v>
                </c:pt>
                <c:pt idx="37">
                  <c:v>3.7752265873943661E-2</c:v>
                </c:pt>
                <c:pt idx="38">
                  <c:v>3.777300180816176E-2</c:v>
                </c:pt>
                <c:pt idx="39">
                  <c:v>3.779648687120684E-2</c:v>
                </c:pt>
                <c:pt idx="40">
                  <c:v>3.7823096353369459E-2</c:v>
                </c:pt>
                <c:pt idx="41">
                  <c:v>3.7853257563006261E-2</c:v>
                </c:pt>
                <c:pt idx="42">
                  <c:v>3.7887457093483186E-2</c:v>
                </c:pt>
                <c:pt idx="43">
                  <c:v>3.7926249109754E-2</c:v>
                </c:pt>
                <c:pt idx="44">
                  <c:v>3.7970264798098306E-2</c:v>
                </c:pt>
                <c:pt idx="45">
                  <c:v>3.8020223142822239E-2</c:v>
                </c:pt>
                <c:pt idx="46">
                  <c:v>3.8076943216888849E-2</c:v>
                </c:pt>
                <c:pt idx="47">
                  <c:v>3.8141358199908333E-2</c:v>
                </c:pt>
                <c:pt idx="48">
                  <c:v>3.8214531367158425E-2</c:v>
                </c:pt>
                <c:pt idx="49">
                  <c:v>3.8297674327870609E-2</c:v>
                </c:pt>
                <c:pt idx="50">
                  <c:v>3.8392167830536887E-2</c:v>
                </c:pt>
                <c:pt idx="51">
                  <c:v>3.849958549819317E-2</c:v>
                </c:pt>
                <c:pt idx="52">
                  <c:v>3.8621720908351177E-2</c:v>
                </c:pt>
                <c:pt idx="53">
                  <c:v>3.8760618491449614E-2</c:v>
                </c:pt>
                <c:pt idx="54">
                  <c:v>3.8918608789489634E-2</c:v>
                </c:pt>
                <c:pt idx="55">
                  <c:v>3.9098348694202797E-2</c:v>
                </c:pt>
                <c:pt idx="56">
                  <c:v>3.9302867373167807E-2</c:v>
                </c:pt>
                <c:pt idx="57">
                  <c:v>3.9535618694487441E-2</c:v>
                </c:pt>
                <c:pt idx="58">
                  <c:v>3.9800541077987681E-2</c:v>
                </c:pt>
                <c:pt idx="59">
                  <c:v>4.0102125835774098E-2</c:v>
                </c:pt>
                <c:pt idx="60">
                  <c:v>4.0445495220153213E-2</c:v>
                </c:pt>
                <c:pt idx="61">
                  <c:v>4.0836491575656643E-2</c:v>
                </c:pt>
                <c:pt idx="62">
                  <c:v>4.1281779198033941E-2</c:v>
                </c:pt>
                <c:pt idx="63">
                  <c:v>4.1788960741152112E-2</c:v>
                </c:pt>
                <c:pt idx="64">
                  <c:v>4.2366712981892332E-2</c:v>
                </c:pt>
                <c:pt idx="65">
                  <c:v>4.3024998539968912E-2</c:v>
                </c:pt>
                <c:pt idx="66">
                  <c:v>4.3775012614582429E-2</c:v>
                </c:pt>
                <c:pt idx="67">
                  <c:v>4.462968665162912E-2</c:v>
                </c:pt>
                <c:pt idx="68">
                  <c:v>4.5603739337222851E-2</c:v>
                </c:pt>
                <c:pt idx="69">
                  <c:v>4.6713975999247169E-2</c:v>
                </c:pt>
                <c:pt idx="70">
                  <c:v>4.7979588235031123E-2</c:v>
                </c:pt>
                <c:pt idx="71">
                  <c:v>4.942249762380288E-2</c:v>
                </c:pt>
                <c:pt idx="72">
                  <c:v>5.1067750324176896E-2</c:v>
                </c:pt>
                <c:pt idx="73">
                  <c:v>5.2943970497195535E-2</c:v>
                </c:pt>
                <c:pt idx="74">
                  <c:v>5.5083881854921177E-2</c:v>
                </c:pt>
                <c:pt idx="75">
                  <c:v>5.7524908261487713E-2</c:v>
                </c:pt>
                <c:pt idx="76">
                  <c:v>6.0309866269991665E-2</c:v>
                </c:pt>
                <c:pt idx="77">
                  <c:v>6.3487764843630543E-2</c:v>
                </c:pt>
                <c:pt idx="78">
                  <c:v>6.7114730384172705E-2</c:v>
                </c:pt>
                <c:pt idx="79">
                  <c:v>7.2400863814094885E-2</c:v>
                </c:pt>
                <c:pt idx="80">
                  <c:v>7.7248080939020775E-2</c:v>
                </c:pt>
                <c:pt idx="81">
                  <c:v>8.2776497113058109E-2</c:v>
                </c:pt>
                <c:pt idx="82">
                  <c:v>8.9083119285246801E-2</c:v>
                </c:pt>
                <c:pt idx="83">
                  <c:v>9.6280590753415649E-2</c:v>
                </c:pt>
                <c:pt idx="84">
                  <c:v>0.10449838340978349</c:v>
                </c:pt>
                <c:pt idx="85">
                  <c:v>0.11388567701372612</c:v>
                </c:pt>
                <c:pt idx="86">
                  <c:v>0.12461492849022671</c:v>
                </c:pt>
                <c:pt idx="87">
                  <c:v>0.13688822277329654</c:v>
                </c:pt>
                <c:pt idx="88">
                  <c:v>0.15093133626269772</c:v>
                </c:pt>
                <c:pt idx="89">
                  <c:v>0.16701375330092683</c:v>
                </c:pt>
                <c:pt idx="90">
                  <c:v>0.18544691955552006</c:v>
                </c:pt>
                <c:pt idx="91">
                  <c:v>0.20659428391473983</c:v>
                </c:pt>
                <c:pt idx="92">
                  <c:v>0.23088135756933195</c:v>
                </c:pt>
                <c:pt idx="93">
                  <c:v>0.25880814909178806</c:v>
                </c:pt>
                <c:pt idx="94">
                  <c:v>0.29096467282048716</c:v>
                </c:pt>
                <c:pt idx="95">
                  <c:v>0.32805047531305154</c:v>
                </c:pt>
                <c:pt idx="96">
                  <c:v>0.37089947730861134</c:v>
                </c:pt>
                <c:pt idx="97">
                  <c:v>0.42051193724816166</c:v>
                </c:pt>
                <c:pt idx="98">
                  <c:v>0.4780960874783664</c:v>
                </c:pt>
                <c:pt idx="99">
                  <c:v>0.54512310456237467</c:v>
                </c:pt>
              </c:numCache>
            </c:numRef>
          </c:yVal>
          <c:smooth val="1"/>
        </c:ser>
        <c:dLbls>
          <c:showLegendKey val="0"/>
          <c:showVal val="0"/>
          <c:showCatName val="0"/>
          <c:showSerName val="0"/>
          <c:showPercent val="0"/>
          <c:showBubbleSize val="0"/>
        </c:dLbls>
        <c:axId val="548991768"/>
        <c:axId val="548992160"/>
      </c:scatterChart>
      <c:valAx>
        <c:axId val="548991768"/>
        <c:scaling>
          <c:orientation val="minMax"/>
          <c:max val="1"/>
          <c:min val="0"/>
        </c:scaling>
        <c:delete val="0"/>
        <c:axPos val="b"/>
        <c:majorGridlines/>
        <c:minorGridlines/>
        <c:title>
          <c:tx>
            <c:rich>
              <a:bodyPr/>
              <a:lstStyle/>
              <a:p>
                <a:pPr>
                  <a:defRPr/>
                </a:pPr>
                <a:r>
                  <a:rPr lang="en-US" sz="1400"/>
                  <a:t>Iout (A</a:t>
                </a:r>
                <a:r>
                  <a:rPr lang="en-US"/>
                  <a:t>)</a:t>
                </a:r>
              </a:p>
            </c:rich>
          </c:tx>
          <c:layout/>
          <c:overlay val="0"/>
          <c:spPr>
            <a:no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s-ES"/>
          </a:p>
        </c:txPr>
        <c:crossAx val="548992160"/>
        <c:crosses val="autoZero"/>
        <c:crossBetween val="midCat"/>
      </c:valAx>
      <c:valAx>
        <c:axId val="548992160"/>
        <c:scaling>
          <c:orientation val="minMax"/>
          <c:max val="0.7"/>
          <c:min val="0"/>
        </c:scaling>
        <c:delete val="0"/>
        <c:axPos val="l"/>
        <c:majorGridlines/>
        <c:minorGridlines/>
        <c:title>
          <c:tx>
            <c:rich>
              <a:bodyPr rot="-5400000" vert="horz"/>
              <a:lstStyle/>
              <a:p>
                <a:pPr>
                  <a:defRPr/>
                </a:pPr>
                <a:r>
                  <a:rPr lang="en-US" sz="1400"/>
                  <a:t>Power Loss (W)</a:t>
                </a:r>
              </a:p>
            </c:rich>
          </c:tx>
          <c:layout/>
          <c:overlay val="0"/>
          <c:spPr>
            <a:noFill/>
            <a:ln w="25400">
              <a:noFill/>
            </a:ln>
          </c:spPr>
        </c:title>
        <c:numFmt formatCode="General" sourceLinked="1"/>
        <c:majorTickMark val="out"/>
        <c:minorTickMark val="none"/>
        <c:tickLblPos val="nextTo"/>
        <c:crossAx val="548991768"/>
        <c:crossesAt val="1E-3"/>
        <c:crossBetween val="midCat"/>
        <c:majorUnit val="0.1"/>
      </c:valAx>
      <c:spPr>
        <a:solidFill>
          <a:srgbClr val="B4FBD2"/>
        </a:solidFill>
      </c:spPr>
    </c:plotArea>
    <c:legend>
      <c:legendPos val="r"/>
      <c:layout>
        <c:manualLayout>
          <c:xMode val="edge"/>
          <c:yMode val="edge"/>
          <c:x val="0.76449704142011865"/>
          <c:y val="0.68025818661079385"/>
          <c:w val="0.14201183431952671"/>
          <c:h val="0.12231782186025032"/>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Bode Plot (Channel</a:t>
            </a:r>
            <a:r>
              <a:rPr lang="en-US" baseline="0"/>
              <a:t> 3)</a:t>
            </a:r>
            <a:endParaRPr lang="en-US"/>
          </a:p>
        </c:rich>
      </c:tx>
      <c:layout/>
      <c:overlay val="0"/>
      <c:spPr>
        <a:noFill/>
        <a:ln w="25400">
          <a:noFill/>
        </a:ln>
      </c:spPr>
    </c:title>
    <c:autoTitleDeleted val="0"/>
    <c:plotArea>
      <c:layout>
        <c:manualLayout>
          <c:layoutTarget val="inner"/>
          <c:xMode val="edge"/>
          <c:yMode val="edge"/>
          <c:x val="0.10233959964760424"/>
          <c:y val="0.14215393860475345"/>
          <c:w val="0.80103356132642956"/>
          <c:h val="0.67647478186848264"/>
        </c:manualLayout>
      </c:layout>
      <c:scatterChart>
        <c:scatterStyle val="smoothMarker"/>
        <c:varyColors val="0"/>
        <c:ser>
          <c:idx val="1"/>
          <c:order val="0"/>
          <c:tx>
            <c:v>Gain (Vinmin)</c:v>
          </c:tx>
          <c:spPr>
            <a:ln>
              <a:solidFill>
                <a:srgbClr val="000064"/>
              </a:solidFill>
            </a:ln>
          </c:spPr>
          <c:marker>
            <c:symbol val="none"/>
          </c:marker>
          <c:xVal>
            <c:numRef>
              <c:f>Bode!$AC$4:$AC$103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Bode!$AG$4:$AG$103</c:f>
              <c:numCache>
                <c:formatCode>General</c:formatCode>
                <c:ptCount val="100"/>
                <c:pt idx="0">
                  <c:v>83.84438471347255</c:v>
                </c:pt>
                <c:pt idx="1">
                  <c:v>66.880751199698437</c:v>
                </c:pt>
                <c:pt idx="2">
                  <c:v>65.880741648642413</c:v>
                </c:pt>
                <c:pt idx="3">
                  <c:v>64.880729624635435</c:v>
                </c:pt>
                <c:pt idx="4">
                  <c:v>63.88071448740304</c:v>
                </c:pt>
                <c:pt idx="5">
                  <c:v>62.880695430907814</c:v>
                </c:pt>
                <c:pt idx="6">
                  <c:v>61.880671440441262</c:v>
                </c:pt>
                <c:pt idx="7">
                  <c:v>60.880641238613457</c:v>
                </c:pt>
                <c:pt idx="8">
                  <c:v>59.880603217367181</c:v>
                </c:pt>
                <c:pt idx="9">
                  <c:v>58.880555352408273</c:v>
                </c:pt>
                <c:pt idx="10">
                  <c:v>57.88049509550796</c:v>
                </c:pt>
                <c:pt idx="11">
                  <c:v>56.880419238962034</c:v>
                </c:pt>
                <c:pt idx="12">
                  <c:v>55.880323745027916</c:v>
                </c:pt>
                <c:pt idx="13">
                  <c:v>54.880203531308339</c:v>
                </c:pt>
                <c:pt idx="14">
                  <c:v>53.880052200743428</c:v>
                </c:pt>
                <c:pt idx="15">
                  <c:v>52.879861701970285</c:v>
                </c:pt>
                <c:pt idx="16">
                  <c:v>51.879621902184965</c:v>
                </c:pt>
                <c:pt idx="17">
                  <c:v>50.879320050110799</c:v>
                </c:pt>
                <c:pt idx="18">
                  <c:v>49.878940101028093</c:v>
                </c:pt>
                <c:pt idx="19">
                  <c:v>48.878461868800201</c:v>
                </c:pt>
                <c:pt idx="20">
                  <c:v>47.87785996112693</c:v>
                </c:pt>
                <c:pt idx="21">
                  <c:v>46.877102443525388</c:v>
                </c:pt>
                <c:pt idx="22">
                  <c:v>45.876149164365771</c:v>
                </c:pt>
                <c:pt idx="23">
                  <c:v>44.87494965726458</c:v>
                </c:pt>
                <c:pt idx="24">
                  <c:v>43.873440517808234</c:v>
                </c:pt>
                <c:pt idx="25">
                  <c:v>42.871542128610471</c:v>
                </c:pt>
                <c:pt idx="26">
                  <c:v>41.869154579889056</c:v>
                </c:pt>
                <c:pt idx="27">
                  <c:v>40.866152602296104</c:v>
                </c:pt>
                <c:pt idx="28">
                  <c:v>39.86237929553311</c:v>
                </c:pt>
                <c:pt idx="29">
                  <c:v>38.85763840243041</c:v>
                </c:pt>
                <c:pt idx="30">
                  <c:v>37.851684847779914</c:v>
                </c:pt>
                <c:pt idx="31">
                  <c:v>36.844213241611044</c:v>
                </c:pt>
                <c:pt idx="32">
                  <c:v>35.834844050062379</c:v>
                </c:pt>
                <c:pt idx="33">
                  <c:v>34.823107183273244</c:v>
                </c:pt>
                <c:pt idx="34">
                  <c:v>33.808422869167998</c:v>
                </c:pt>
                <c:pt idx="35">
                  <c:v>32.790079919576712</c:v>
                </c:pt>
                <c:pt idx="36">
                  <c:v>31.767211914146106</c:v>
                </c:pt>
                <c:pt idx="37">
                  <c:v>30.738772511751698</c:v>
                </c:pt>
                <c:pt idx="38">
                  <c:v>29.703512149636847</c:v>
                </c:pt>
                <c:pt idx="39">
                  <c:v>28.659959910521863</c:v>
                </c:pt>
                <c:pt idx="40">
                  <c:v>27.60641639605765</c:v>
                </c:pt>
                <c:pt idx="41">
                  <c:v>26.540966004088553</c:v>
                </c:pt>
                <c:pt idx="42">
                  <c:v>25.461519808854444</c:v>
                </c:pt>
                <c:pt idx="43">
                  <c:v>24.365902654743948</c:v>
                </c:pt>
                <c:pt idx="44">
                  <c:v>23.251998944301221</c:v>
                </c:pt>
                <c:pt idx="45">
                  <c:v>22.117969241066987</c:v>
                </c:pt>
                <c:pt idx="46">
                  <c:v>20.962542284405689</c:v>
                </c:pt>
                <c:pt idx="47">
                  <c:v>19.785372941646202</c:v>
                </c:pt>
                <c:pt idx="48">
                  <c:v>18.587436440772464</c:v>
                </c:pt>
                <c:pt idx="49">
                  <c:v>17.371406472077702</c:v>
                </c:pt>
                <c:pt idx="50">
                  <c:v>16.141946322320155</c:v>
                </c:pt>
                <c:pt idx="51">
                  <c:v>14.905836606957468</c:v>
                </c:pt>
                <c:pt idx="52">
                  <c:v>13.671876700961914</c:v>
                </c:pt>
                <c:pt idx="53">
                  <c:v>12.45052974512827</c:v>
                </c:pt>
                <c:pt idx="54">
                  <c:v>11.253325542798086</c:v>
                </c:pt>
                <c:pt idx="55">
                  <c:v>10.092078985317642</c:v>
                </c:pt>
                <c:pt idx="56">
                  <c:v>8.9780110893563023</c:v>
                </c:pt>
                <c:pt idx="57">
                  <c:v>7.9208674950085971</c:v>
                </c:pt>
                <c:pt idx="58">
                  <c:v>6.9281148685085574</c:v>
                </c:pt>
                <c:pt idx="59">
                  <c:v>6.0042649746723997</c:v>
                </c:pt>
                <c:pt idx="60">
                  <c:v>5.1503379227339217</c:v>
                </c:pt>
                <c:pt idx="61">
                  <c:v>4.3634371127388905</c:v>
                </c:pt>
                <c:pt idx="62">
                  <c:v>3.6363710171298305</c:v>
                </c:pt>
                <c:pt idx="63">
                  <c:v>2.9572209066755395</c:v>
                </c:pt>
                <c:pt idx="64">
                  <c:v>2.308723993979934</c:v>
                </c:pt>
                <c:pt idx="65">
                  <c:v>1.6673410497830332</c:v>
                </c:pt>
                <c:pt idx="66">
                  <c:v>1.001963664623154</c:v>
                </c:pt>
                <c:pt idx="67">
                  <c:v>0.27249498049137233</c:v>
                </c:pt>
                <c:pt idx="68">
                  <c:v>-0.57086757443402802</c:v>
                </c:pt>
                <c:pt idx="69">
                  <c:v>-1.5859664002652101</c:v>
                </c:pt>
                <c:pt idx="70">
                  <c:v>-2.8325473424922563</c:v>
                </c:pt>
                <c:pt idx="71">
                  <c:v>-4.3611479228693115</c:v>
                </c:pt>
                <c:pt idx="72">
                  <c:v>-6.2007448446351248</c:v>
                </c:pt>
                <c:pt idx="73">
                  <c:v>-8.3523605100054663</c:v>
                </c:pt>
              </c:numCache>
            </c:numRef>
          </c:yVal>
          <c:smooth val="1"/>
        </c:ser>
        <c:ser>
          <c:idx val="0"/>
          <c:order val="1"/>
          <c:tx>
            <c:v>Gain (Vinmax)</c:v>
          </c:tx>
          <c:spPr>
            <a:ln>
              <a:solidFill>
                <a:srgbClr val="000064"/>
              </a:solidFill>
              <a:prstDash val="dash"/>
            </a:ln>
          </c:spPr>
          <c:marker>
            <c:symbol val="none"/>
          </c:marker>
          <c:xVal>
            <c:numRef>
              <c:f>Bode!$AJ$4:$AJ$103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Bode!$AN$4:$AN$103</c:f>
              <c:numCache>
                <c:formatCode>General</c:formatCode>
                <c:ptCount val="100"/>
                <c:pt idx="0">
                  <c:v>83.660755486804007</c:v>
                </c:pt>
                <c:pt idx="1">
                  <c:v>66.697124005568384</c:v>
                </c:pt>
                <c:pt idx="2">
                  <c:v>65.69711499158575</c:v>
                </c:pt>
                <c:pt idx="3">
                  <c:v>64.697103643708985</c:v>
                </c:pt>
                <c:pt idx="4">
                  <c:v>63.697089357665725</c:v>
                </c:pt>
                <c:pt idx="5">
                  <c:v>62.697071372740922</c:v>
                </c:pt>
                <c:pt idx="6">
                  <c:v>61.697048731281036</c:v>
                </c:pt>
                <c:pt idx="7">
                  <c:v>60.697020227718859</c:v>
                </c:pt>
                <c:pt idx="8">
                  <c:v>59.696984344409913</c:v>
                </c:pt>
                <c:pt idx="9">
                  <c:v>58.696939170872</c:v>
                </c:pt>
                <c:pt idx="10">
                  <c:v>57.696882302138448</c:v>
                </c:pt>
                <c:pt idx="11">
                  <c:v>56.696810710833617</c:v>
                </c:pt>
                <c:pt idx="12">
                  <c:v>55.696720586190075</c:v>
                </c:pt>
                <c:pt idx="13">
                  <c:v>54.696607131484043</c:v>
                </c:pt>
                <c:pt idx="14">
                  <c:v>53.696464309184378</c:v>
                </c:pt>
                <c:pt idx="15">
                  <c:v>52.696284520369659</c:v>
                </c:pt>
                <c:pt idx="16">
                  <c:v>51.696058201542911</c:v>
                </c:pt>
                <c:pt idx="17">
                  <c:v>50.695773317693693</c:v>
                </c:pt>
                <c:pt idx="18">
                  <c:v>49.695414725117658</c:v>
                </c:pt>
                <c:pt idx="19">
                  <c:v>48.694963370864102</c:v>
                </c:pt>
                <c:pt idx="20">
                  <c:v>47.694395287447939</c:v>
                </c:pt>
                <c:pt idx="21">
                  <c:v>46.693680331301266</c:v>
                </c:pt>
                <c:pt idx="22">
                  <c:v>45.692780600958656</c:v>
                </c:pt>
                <c:pt idx="23">
                  <c:v>44.691648455762461</c:v>
                </c:pt>
                <c:pt idx="24">
                  <c:v>43.690224037508614</c:v>
                </c:pt>
                <c:pt idx="25">
                  <c:v>42.688432175571393</c:v>
                </c:pt>
                <c:pt idx="26">
                  <c:v>41.686178530429686</c:v>
                </c:pt>
                <c:pt idx="27">
                  <c:v>40.683344801289209</c:v>
                </c:pt>
                <c:pt idx="28">
                  <c:v>39.67978279140857</c:v>
                </c:pt>
                <c:pt idx="29">
                  <c:v>38.675307091631879</c:v>
                </c:pt>
                <c:pt idx="30">
                  <c:v>37.669686112173437</c:v>
                </c:pt>
                <c:pt idx="31">
                  <c:v>36.662631171523437</c:v>
                </c:pt>
                <c:pt idx="32">
                  <c:v>35.65378335060052</c:v>
                </c:pt>
                <c:pt idx="33">
                  <c:v>34.642697858059215</c:v>
                </c:pt>
                <c:pt idx="34">
                  <c:v>33.628825756945872</c:v>
                </c:pt>
                <c:pt idx="35">
                  <c:v>32.61149311537374</c:v>
                </c:pt>
                <c:pt idx="36">
                  <c:v>31.589878023796082</c:v>
                </c:pt>
                <c:pt idx="37">
                  <c:v>30.562986548070718</c:v>
                </c:pt>
                <c:pt idx="38">
                  <c:v>29.529629658169927</c:v>
                </c:pt>
                <c:pt idx="39">
                  <c:v>28.488404590018611</c:v>
                </c:pt>
                <c:pt idx="40">
                  <c:v>27.43768603900817</c:v>
                </c:pt>
                <c:pt idx="41">
                  <c:v>26.37563503400953</c:v>
                </c:pt>
                <c:pt idx="42">
                  <c:v>25.300236088199416</c:v>
                </c:pt>
                <c:pt idx="43">
                  <c:v>24.209375709918397</c:v>
                </c:pt>
                <c:pt idx="44">
                  <c:v>23.100976528354025</c:v>
                </c:pt>
                <c:pt idx="45">
                  <c:v>21.973199541048107</c:v>
                </c:pt>
                <c:pt idx="46">
                  <c:v>20.824720393955435</c:v>
                </c:pt>
                <c:pt idx="47">
                  <c:v>19.65507260463982</c:v>
                </c:pt>
                <c:pt idx="48">
                  <c:v>18.4650312681079</c:v>
                </c:pt>
                <c:pt idx="49">
                  <c:v>17.256988010489799</c:v>
                </c:pt>
                <c:pt idx="50">
                  <c:v>16.035248220164043</c:v>
                </c:pt>
                <c:pt idx="51">
                  <c:v>14.806173431008585</c:v>
                </c:pt>
                <c:pt idx="52">
                  <c:v>13.578102248466706</c:v>
                </c:pt>
                <c:pt idx="53">
                  <c:v>12.361013783258581</c:v>
                </c:pt>
                <c:pt idx="54">
                  <c:v>11.165941674537546</c:v>
                </c:pt>
                <c:pt idx="55">
                  <c:v>10.004191832973182</c:v>
                </c:pt>
                <c:pt idx="56">
                  <c:v>8.8864494291689553</c:v>
                </c:pt>
                <c:pt idx="57">
                  <c:v>7.8218713883074091</c:v>
                </c:pt>
                <c:pt idx="58">
                  <c:v>6.8172484558953306</c:v>
                </c:pt>
                <c:pt idx="59">
                  <c:v>5.8762917791903329</c:v>
                </c:pt>
                <c:pt idx="60">
                  <c:v>4.9990625928125212</c:v>
                </c:pt>
                <c:pt idx="61">
                  <c:v>4.1815285646928713</c:v>
                </c:pt>
                <c:pt idx="62">
                  <c:v>3.4152012322042715</c:v>
                </c:pt>
                <c:pt idx="63">
                  <c:v>2.6867882615103147</c:v>
                </c:pt>
                <c:pt idx="64">
                  <c:v>1.977789101189956</c:v>
                </c:pt>
                <c:pt idx="65">
                  <c:v>1.2639926110479287</c:v>
                </c:pt>
                <c:pt idx="66">
                  <c:v>0.51493639677738279</c:v>
                </c:pt>
                <c:pt idx="67">
                  <c:v>-0.30639807727326918</c:v>
                </c:pt>
                <c:pt idx="68">
                  <c:v>-1.2430516505576241</c:v>
                </c:pt>
                <c:pt idx="69">
                  <c:v>-2.3418173440137329</c:v>
                </c:pt>
                <c:pt idx="70">
                  <c:v>-3.6484892631676096</c:v>
                </c:pt>
                <c:pt idx="71">
                  <c:v>-5.2009886351317949</c:v>
                </c:pt>
                <c:pt idx="72">
                  <c:v>-7.0225838047431743</c:v>
                </c:pt>
                <c:pt idx="73">
                  <c:v>-9.1184649866513237</c:v>
                </c:pt>
              </c:numCache>
            </c:numRef>
          </c:yVal>
          <c:smooth val="1"/>
        </c:ser>
        <c:dLbls>
          <c:showLegendKey val="0"/>
          <c:showVal val="0"/>
          <c:showCatName val="0"/>
          <c:showSerName val="0"/>
          <c:showPercent val="0"/>
          <c:showBubbleSize val="0"/>
        </c:dLbls>
        <c:axId val="548999608"/>
        <c:axId val="549000392"/>
      </c:scatterChart>
      <c:scatterChart>
        <c:scatterStyle val="smoothMarker"/>
        <c:varyColors val="0"/>
        <c:ser>
          <c:idx val="2"/>
          <c:order val="2"/>
          <c:tx>
            <c:v>Phase (Vinmin)</c:v>
          </c:tx>
          <c:spPr>
            <a:ln>
              <a:solidFill>
                <a:srgbClr val="F60460"/>
              </a:solidFill>
            </a:ln>
          </c:spPr>
          <c:marker>
            <c:symbol val="none"/>
          </c:marker>
          <c:xVal>
            <c:numRef>
              <c:f>Bode!$AC$4:$AC$104</c:f>
              <c:numCache>
                <c:formatCode>General</c:formatCode>
                <c:ptCount val="101"/>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Bode!$AI$4:$AI$103</c:f>
              <c:numCache>
                <c:formatCode>General</c:formatCode>
                <c:ptCount val="100"/>
                <c:pt idx="0">
                  <c:v>89.98670969766286</c:v>
                </c:pt>
                <c:pt idx="1">
                  <c:v>89.906305999107616</c:v>
                </c:pt>
                <c:pt idx="2">
                  <c:v>89.89487380991315</c:v>
                </c:pt>
                <c:pt idx="3">
                  <c:v>89.882046769049481</c:v>
                </c:pt>
                <c:pt idx="4">
                  <c:v>89.867654714508134</c:v>
                </c:pt>
                <c:pt idx="5">
                  <c:v>89.851506736075805</c:v>
                </c:pt>
                <c:pt idx="6">
                  <c:v>89.833388649734076</c:v>
                </c:pt>
                <c:pt idx="7">
                  <c:v>89.813060166390599</c:v>
                </c:pt>
                <c:pt idx="8">
                  <c:v>89.79025171867535</c:v>
                </c:pt>
                <c:pt idx="9">
                  <c:v>89.764660905536445</c:v>
                </c:pt>
                <c:pt idx="10">
                  <c:v>89.735948510056218</c:v>
                </c:pt>
                <c:pt idx="11">
                  <c:v>89.703734041317588</c:v>
                </c:pt>
                <c:pt idx="12">
                  <c:v>89.667590746345766</c:v>
                </c:pt>
                <c:pt idx="13">
                  <c:v>89.627040033253792</c:v>
                </c:pt>
                <c:pt idx="14">
                  <c:v>89.581545241919272</c:v>
                </c:pt>
                <c:pt idx="15">
                  <c:v>89.530504694110277</c:v>
                </c:pt>
                <c:pt idx="16">
                  <c:v>89.473243951411249</c:v>
                </c:pt>
                <c:pt idx="17">
                  <c:v>89.409007207235874</c:v>
                </c:pt>
                <c:pt idx="18">
                  <c:v>89.336947739631071</c:v>
                </c:pt>
                <c:pt idx="19">
                  <c:v>89.256117355878843</c:v>
                </c:pt>
                <c:pt idx="20">
                  <c:v>89.165454770119865</c:v>
                </c:pt>
                <c:pt idx="21">
                  <c:v>89.063772874227595</c:v>
                </c:pt>
                <c:pt idx="22">
                  <c:v>88.949744894040592</c:v>
                </c:pt>
                <c:pt idx="23">
                  <c:v>88.821889473534711</c:v>
                </c:pt>
                <c:pt idx="24">
                  <c:v>88.678554806589787</c:v>
                </c:pt>
                <c:pt idx="25">
                  <c:v>88.517902050745576</c:v>
                </c:pt>
                <c:pt idx="26">
                  <c:v>88.337888424952112</c:v>
                </c:pt>
                <c:pt idx="27">
                  <c:v>88.136250634418232</c:v>
                </c:pt>
                <c:pt idx="28">
                  <c:v>87.910489607838826</c:v>
                </c:pt>
                <c:pt idx="29">
                  <c:v>87.657858011736437</c:v>
                </c:pt>
                <c:pt idx="30">
                  <c:v>87.375352669674214</c:v>
                </c:pt>
                <c:pt idx="31">
                  <c:v>87.059714917640761</c:v>
                </c:pt>
                <c:pt idx="32">
                  <c:v>86.707443137045487</c:v>
                </c:pt>
                <c:pt idx="33">
                  <c:v>86.314823292629967</c:v>
                </c:pt>
                <c:pt idx="34">
                  <c:v>85.877985321899359</c:v>
                </c:pt>
                <c:pt idx="35">
                  <c:v>85.392995692557335</c:v>
                </c:pt>
                <c:pt idx="36">
                  <c:v>84.855999288643631</c:v>
                </c:pt>
                <c:pt idx="37">
                  <c:v>84.263426746967156</c:v>
                </c:pt>
                <c:pt idx="38">
                  <c:v>83.612285869400267</c:v>
                </c:pt>
                <c:pt idx="39">
                  <c:v>82.900556709996636</c:v>
                </c:pt>
                <c:pt idx="40">
                  <c:v>82.127707593616677</c:v>
                </c:pt>
                <c:pt idx="41">
                  <c:v>81.295341007861964</c:v>
                </c:pt>
                <c:pt idx="42">
                  <c:v>80.407960560064851</c:v>
                </c:pt>
                <c:pt idx="43">
                  <c:v>79.473819333897708</c:v>
                </c:pt>
                <c:pt idx="44">
                  <c:v>78.505763652447641</c:v>
                </c:pt>
                <c:pt idx="45">
                  <c:v>77.521926105607605</c:v>
                </c:pt>
                <c:pt idx="46">
                  <c:v>76.546056935711675</c:v>
                </c:pt>
                <c:pt idx="47">
                  <c:v>75.607233040311215</c:v>
                </c:pt>
                <c:pt idx="48">
                  <c:v>74.738677745059988</c:v>
                </c:pt>
                <c:pt idx="49">
                  <c:v>73.975491879642902</c:v>
                </c:pt>
                <c:pt idx="50">
                  <c:v>73.351252426760382</c:v>
                </c:pt>
                <c:pt idx="51">
                  <c:v>72.893662030673255</c:v>
                </c:pt>
                <c:pt idx="52">
                  <c:v>72.619675914160723</c:v>
                </c:pt>
                <c:pt idx="53">
                  <c:v>72.53071426543417</c:v>
                </c:pt>
                <c:pt idx="54">
                  <c:v>72.608619629681954</c:v>
                </c:pt>
                <c:pt idx="55">
                  <c:v>72.812914020324172</c:v>
                </c:pt>
                <c:pt idx="56">
                  <c:v>73.079677611404151</c:v>
                </c:pt>
                <c:pt idx="57">
                  <c:v>73.322079656773056</c:v>
                </c:pt>
                <c:pt idx="58">
                  <c:v>73.432324665536157</c:v>
                </c:pt>
                <c:pt idx="59">
                  <c:v>73.284596694256209</c:v>
                </c:pt>
                <c:pt idx="60">
                  <c:v>72.738519099103399</c:v>
                </c:pt>
                <c:pt idx="61">
                  <c:v>71.64269061243759</c:v>
                </c:pt>
                <c:pt idx="62">
                  <c:v>69.838001185102058</c:v>
                </c:pt>
                <c:pt idx="63">
                  <c:v>67.1606973665656</c:v>
                </c:pt>
                <c:pt idx="64">
                  <c:v>63.445640092453615</c:v>
                </c:pt>
                <c:pt idx="65">
                  <c:v>58.531001470962707</c:v>
                </c:pt>
                <c:pt idx="66">
                  <c:v>52.266848811054643</c:v>
                </c:pt>
                <c:pt idx="67">
                  <c:v>44.531390944625656</c:v>
                </c:pt>
                <c:pt idx="68">
                  <c:v>35.258872357963185</c:v>
                </c:pt>
                <c:pt idx="69">
                  <c:v>24.479276447307882</c:v>
                </c:pt>
                <c:pt idx="70">
                  <c:v>12.358798791188349</c:v>
                </c:pt>
                <c:pt idx="71">
                  <c:v>-0.78536349179961462</c:v>
                </c:pt>
                <c:pt idx="72">
                  <c:v>-14.524006860577913</c:v>
                </c:pt>
                <c:pt idx="73">
                  <c:v>-28.406024477146673</c:v>
                </c:pt>
              </c:numCache>
            </c:numRef>
          </c:yVal>
          <c:smooth val="1"/>
        </c:ser>
        <c:ser>
          <c:idx val="3"/>
          <c:order val="3"/>
          <c:tx>
            <c:v>Phase (Vinmax)</c:v>
          </c:tx>
          <c:spPr>
            <a:ln>
              <a:solidFill>
                <a:srgbClr val="F60460"/>
              </a:solidFill>
              <a:prstDash val="dash"/>
            </a:ln>
          </c:spPr>
          <c:marker>
            <c:symbol val="none"/>
          </c:marker>
          <c:xVal>
            <c:numRef>
              <c:f>Bode!$AJ$4:$AJ$103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Bode!$AP$4:$AP$103</c:f>
              <c:numCache>
                <c:formatCode>General</c:formatCode>
                <c:ptCount val="100"/>
                <c:pt idx="0">
                  <c:v>89.986956411761568</c:v>
                </c:pt>
                <c:pt idx="1">
                  <c:v>89.908045245753442</c:v>
                </c:pt>
                <c:pt idx="2">
                  <c:v>89.896825261777522</c:v>
                </c:pt>
                <c:pt idx="3">
                  <c:v>89.88423631291208</c:v>
                </c:pt>
                <c:pt idx="4">
                  <c:v>89.870111393267024</c:v>
                </c:pt>
                <c:pt idx="5">
                  <c:v>89.854263132801535</c:v>
                </c:pt>
                <c:pt idx="6">
                  <c:v>89.836481318152522</c:v>
                </c:pt>
                <c:pt idx="7">
                  <c:v>89.81653011328045</c:v>
                </c:pt>
                <c:pt idx="8">
                  <c:v>89.794144944262712</c:v>
                </c:pt>
                <c:pt idx="9">
                  <c:v>89.769029008606907</c:v>
                </c:pt>
                <c:pt idx="10">
                  <c:v>89.740849365177766</c:v>
                </c:pt>
                <c:pt idx="11">
                  <c:v>89.709232556262592</c:v>
                </c:pt>
                <c:pt idx="12">
                  <c:v>89.673759708494387</c:v>
                </c:pt>
                <c:pt idx="13">
                  <c:v>89.633961054419714</c:v>
                </c:pt>
                <c:pt idx="14">
                  <c:v>89.589309811607492</c:v>
                </c:pt>
                <c:pt idx="15">
                  <c:v>89.539215351615567</c:v>
                </c:pt>
                <c:pt idx="16">
                  <c:v>89.483015587276412</c:v>
                </c:pt>
                <c:pt idx="17">
                  <c:v>89.419968504236834</c:v>
                </c:pt>
                <c:pt idx="18">
                  <c:v>89.349242762393601</c:v>
                </c:pt>
                <c:pt idx="19">
                  <c:v>89.269907296098879</c:v>
                </c:pt>
                <c:pt idx="20">
                  <c:v>89.180919850647925</c:v>
                </c:pt>
                <c:pt idx="21">
                  <c:v>89.081114409264543</c:v>
                </c:pt>
                <c:pt idx="22">
                  <c:v>88.969187493358902</c:v>
                </c:pt>
                <c:pt idx="23">
                  <c:v>88.843683364561215</c:v>
                </c:pt>
                <c:pt idx="24">
                  <c:v>88.702978227374658</c:v>
                </c:pt>
                <c:pt idx="25">
                  <c:v>88.545263636552249</c:v>
                </c:pt>
                <c:pt idx="26">
                  <c:v>88.368529467661276</c:v>
                </c:pt>
                <c:pt idx="27">
                  <c:v>88.170547032030115</c:v>
                </c:pt>
                <c:pt idx="28">
                  <c:v>87.948853234220039</c:v>
                </c:pt>
                <c:pt idx="29">
                  <c:v>87.70073711536368</c:v>
                </c:pt>
                <c:pt idx="30">
                  <c:v>87.42323074287043</c:v>
                </c:pt>
                <c:pt idx="31">
                  <c:v>87.113107250272634</c:v>
                </c:pt>
                <c:pt idx="32">
                  <c:v>86.766889963873339</c:v>
                </c:pt>
                <c:pt idx="33">
                  <c:v>86.380878043133151</c:v>
                </c:pt>
                <c:pt idx="34">
                  <c:v>85.951195968802026</c:v>
                </c:pt>
                <c:pt idx="35">
                  <c:v>85.473876561782305</c:v>
                </c:pt>
                <c:pt idx="36">
                  <c:v>84.944989949727315</c:v>
                </c:pt>
                <c:pt idx="37">
                  <c:v>84.360833798037845</c:v>
                </c:pt>
                <c:pt idx="38">
                  <c:v>83.718202680326144</c:v>
                </c:pt>
                <c:pt idx="39">
                  <c:v>83.014755711424726</c:v>
                </c:pt>
                <c:pt idx="40">
                  <c:v>82.249499863873382</c:v>
                </c:pt>
                <c:pt idx="41">
                  <c:v>81.423399249742999</c:v>
                </c:pt>
                <c:pt idx="42">
                  <c:v>80.540104750682318</c:v>
                </c:pt>
                <c:pt idx="43">
                  <c:v>79.606770039372151</c:v>
                </c:pt>
                <c:pt idx="44">
                  <c:v>78.634876547297239</c:v>
                </c:pt>
                <c:pt idx="45">
                  <c:v>77.640932059618066</c:v>
                </c:pt>
                <c:pt idx="46">
                  <c:v>76.646843065195924</c:v>
                </c:pt>
                <c:pt idx="47">
                  <c:v>75.679707519009071</c:v>
                </c:pt>
                <c:pt idx="48">
                  <c:v>74.770759967145452</c:v>
                </c:pt>
                <c:pt idx="49">
                  <c:v>73.953255748190088</c:v>
                </c:pt>
                <c:pt idx="50">
                  <c:v>73.259224084351274</c:v>
                </c:pt>
                <c:pt idx="51">
                  <c:v>72.715240479265987</c:v>
                </c:pt>
                <c:pt idx="52">
                  <c:v>72.337617278701515</c:v>
                </c:pt>
                <c:pt idx="53">
                  <c:v>72.12761008901731</c:v>
                </c:pt>
                <c:pt idx="54">
                  <c:v>72.067312948963519</c:v>
                </c:pt>
                <c:pt idx="55">
                  <c:v>72.116831336603667</c:v>
                </c:pt>
                <c:pt idx="56">
                  <c:v>72.213100625404962</c:v>
                </c:pt>
                <c:pt idx="57">
                  <c:v>72.270427444987831</c:v>
                </c:pt>
                <c:pt idx="58">
                  <c:v>72.182559565989777</c:v>
                </c:pt>
                <c:pt idx="59">
                  <c:v>71.825907313338007</c:v>
                </c:pt>
                <c:pt idx="60">
                  <c:v>71.063478273778443</c:v>
                </c:pt>
                <c:pt idx="61">
                  <c:v>69.749141570049687</c:v>
                </c:pt>
                <c:pt idx="62">
                  <c:v>67.731990256012864</c:v>
                </c:pt>
                <c:pt idx="63">
                  <c:v>64.860822462947112</c:v>
                </c:pt>
                <c:pt idx="64">
                  <c:v>60.989144913280711</c:v>
                </c:pt>
                <c:pt idx="65">
                  <c:v>55.981637426817201</c:v>
                </c:pt>
                <c:pt idx="66">
                  <c:v>49.7236135450174</c:v>
                </c:pt>
                <c:pt idx="67">
                  <c:v>42.135294816795806</c:v>
                </c:pt>
                <c:pt idx="68">
                  <c:v>33.191833611420975</c:v>
                </c:pt>
                <c:pt idx="69">
                  <c:v>22.946782066392842</c:v>
                </c:pt>
                <c:pt idx="70">
                  <c:v>11.550854799676642</c:v>
                </c:pt>
                <c:pt idx="71">
                  <c:v>-0.7473420903315855</c:v>
                </c:pt>
                <c:pt idx="72">
                  <c:v>-13.629066762807099</c:v>
                </c:pt>
                <c:pt idx="73">
                  <c:v>-26.75728332932178</c:v>
                </c:pt>
              </c:numCache>
            </c:numRef>
          </c:yVal>
          <c:smooth val="1"/>
        </c:ser>
        <c:dLbls>
          <c:showLegendKey val="0"/>
          <c:showVal val="0"/>
          <c:showCatName val="0"/>
          <c:showSerName val="0"/>
          <c:showPercent val="0"/>
          <c:showBubbleSize val="0"/>
        </c:dLbls>
        <c:axId val="549000784"/>
        <c:axId val="549000000"/>
      </c:scatterChart>
      <c:valAx>
        <c:axId val="548999608"/>
        <c:scaling>
          <c:logBase val="10"/>
          <c:orientation val="minMax"/>
          <c:min val="10"/>
        </c:scaling>
        <c:delete val="0"/>
        <c:axPos val="b"/>
        <c:majorGridlines/>
        <c:minorGridlines/>
        <c:title>
          <c:tx>
            <c:rich>
              <a:bodyPr/>
              <a:lstStyle/>
              <a:p>
                <a:pPr>
                  <a:defRPr sz="1200"/>
                </a:pPr>
                <a:r>
                  <a:rPr lang="en-US" sz="1200"/>
                  <a:t>Frequency (HZ)</a:t>
                </a:r>
              </a:p>
            </c:rich>
          </c:tx>
          <c:layout/>
          <c:overlay val="0"/>
          <c:spPr>
            <a:noFill/>
            <a:ln w="25400">
              <a:noFill/>
            </a:ln>
          </c:spPr>
        </c:title>
        <c:numFmt formatCode="General" sourceLinked="0"/>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s-ES"/>
          </a:p>
        </c:txPr>
        <c:crossAx val="549000392"/>
        <c:crosses val="autoZero"/>
        <c:crossBetween val="midCat"/>
      </c:valAx>
      <c:valAx>
        <c:axId val="549000392"/>
        <c:scaling>
          <c:orientation val="minMax"/>
          <c:max val="60"/>
          <c:min val="-60"/>
        </c:scaling>
        <c:delete val="0"/>
        <c:axPos val="l"/>
        <c:majorGridlines/>
        <c:title>
          <c:tx>
            <c:rich>
              <a:bodyPr rot="-5400000" vert="horz"/>
              <a:lstStyle/>
              <a:p>
                <a:pPr>
                  <a:defRPr sz="1400"/>
                </a:pPr>
                <a:r>
                  <a:rPr lang="en-US" sz="1400"/>
                  <a:t>Gain (dB)</a:t>
                </a:r>
              </a:p>
            </c:rich>
          </c:tx>
          <c:layout/>
          <c:overlay val="0"/>
          <c:spPr>
            <a:noFill/>
            <a:ln w="25400">
              <a:noFill/>
            </a:ln>
          </c:spPr>
        </c:title>
        <c:numFmt formatCode="General" sourceLinked="1"/>
        <c:majorTickMark val="out"/>
        <c:minorTickMark val="none"/>
        <c:tickLblPos val="nextTo"/>
        <c:crossAx val="548999608"/>
        <c:crosses val="autoZero"/>
        <c:crossBetween val="midCat"/>
      </c:valAx>
      <c:valAx>
        <c:axId val="549000784"/>
        <c:scaling>
          <c:logBase val="10"/>
          <c:orientation val="minMax"/>
        </c:scaling>
        <c:delete val="1"/>
        <c:axPos val="t"/>
        <c:numFmt formatCode="General" sourceLinked="1"/>
        <c:majorTickMark val="out"/>
        <c:minorTickMark val="none"/>
        <c:tickLblPos val="none"/>
        <c:crossAx val="549000000"/>
        <c:crosses val="max"/>
        <c:crossBetween val="midCat"/>
      </c:valAx>
      <c:valAx>
        <c:axId val="549000000"/>
        <c:scaling>
          <c:orientation val="minMax"/>
          <c:max val="120"/>
          <c:min val="-120"/>
        </c:scaling>
        <c:delete val="0"/>
        <c:axPos val="r"/>
        <c:title>
          <c:tx>
            <c:rich>
              <a:bodyPr/>
              <a:lstStyle/>
              <a:p>
                <a:pPr>
                  <a:defRPr/>
                </a:pPr>
                <a:r>
                  <a:rPr lang="en-US" sz="1400"/>
                  <a:t>Phase Margin (Degrees)</a:t>
                </a:r>
              </a:p>
            </c:rich>
          </c:tx>
          <c:layout/>
          <c:overlay val="0"/>
        </c:title>
        <c:numFmt formatCode="General" sourceLinked="1"/>
        <c:majorTickMark val="out"/>
        <c:minorTickMark val="none"/>
        <c:tickLblPos val="nextTo"/>
        <c:crossAx val="549000784"/>
        <c:crosses val="max"/>
        <c:crossBetween val="midCat"/>
        <c:majorUnit val="40"/>
        <c:minorUnit val="10"/>
      </c:valAx>
      <c:spPr>
        <a:solidFill>
          <a:srgbClr val="B4FBD2"/>
        </a:solidFill>
      </c:spPr>
    </c:plotArea>
    <c:legend>
      <c:legendPos val="r"/>
      <c:layout>
        <c:manualLayout>
          <c:xMode val="edge"/>
          <c:yMode val="edge"/>
          <c:x val="0.13143872113676741"/>
          <c:y val="0.65656724727590876"/>
          <c:w val="0.53285968028420005"/>
          <c:h val="0.1338386489567591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Bode Plot (Channel</a:t>
            </a:r>
            <a:r>
              <a:rPr lang="en-US" baseline="0"/>
              <a:t> 4)</a:t>
            </a:r>
            <a:endParaRPr lang="en-US"/>
          </a:p>
        </c:rich>
      </c:tx>
      <c:layout/>
      <c:overlay val="0"/>
      <c:spPr>
        <a:noFill/>
        <a:ln w="25400">
          <a:noFill/>
        </a:ln>
      </c:spPr>
    </c:title>
    <c:autoTitleDeleted val="0"/>
    <c:plotArea>
      <c:layout>
        <c:manualLayout>
          <c:layoutTarget val="inner"/>
          <c:xMode val="edge"/>
          <c:yMode val="edge"/>
          <c:x val="0.10253313121906411"/>
          <c:y val="0.14215389415945925"/>
          <c:w val="0.80103356132642956"/>
          <c:h val="0.67647478186848264"/>
        </c:manualLayout>
      </c:layout>
      <c:scatterChart>
        <c:scatterStyle val="smoothMarker"/>
        <c:varyColors val="0"/>
        <c:ser>
          <c:idx val="1"/>
          <c:order val="0"/>
          <c:tx>
            <c:v>Gain (Vinmin)</c:v>
          </c:tx>
          <c:spPr>
            <a:ln>
              <a:solidFill>
                <a:srgbClr val="000064"/>
              </a:solidFill>
            </a:ln>
          </c:spPr>
          <c:marker>
            <c:symbol val="none"/>
          </c:marker>
          <c:xVal>
            <c:numRef>
              <c:f>Bode!$AQ$4:$AQ$103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Bode!$AU$4:$AU$103</c:f>
              <c:numCache>
                <c:formatCode>General</c:formatCode>
                <c:ptCount val="100"/>
                <c:pt idx="0">
                  <c:v>83.766243787594789</c:v>
                </c:pt>
                <c:pt idx="1">
                  <c:v>66.802470930143983</c:v>
                </c:pt>
                <c:pt idx="2">
                  <c:v>65.802424560393661</c:v>
                </c:pt>
                <c:pt idx="3">
                  <c:v>64.802366185450964</c:v>
                </c:pt>
                <c:pt idx="4">
                  <c:v>63.802292697518062</c:v>
                </c:pt>
                <c:pt idx="5">
                  <c:v>62.802200184490573</c:v>
                </c:pt>
                <c:pt idx="6">
                  <c:v>61.802083721924575</c:v>
                </c:pt>
                <c:pt idx="7">
                  <c:v>60.801937111269879</c:v>
                </c:pt>
                <c:pt idx="8">
                  <c:v>59.801752550530203</c:v>
                </c:pt>
                <c:pt idx="9">
                  <c:v>58.801520219977533</c:v>
                </c:pt>
                <c:pt idx="10">
                  <c:v>57.801227761114028</c:v>
                </c:pt>
                <c:pt idx="11">
                  <c:v>56.800859621545399</c:v>
                </c:pt>
                <c:pt idx="12">
                  <c:v>55.800396231523813</c:v>
                </c:pt>
                <c:pt idx="13">
                  <c:v>54.799812969335328</c:v>
                </c:pt>
                <c:pt idx="14">
                  <c:v>53.799078862055424</c:v>
                </c:pt>
                <c:pt idx="15">
                  <c:v>52.798154955051558</c:v>
                </c:pt>
                <c:pt idx="16">
                  <c:v>51.796992267460588</c:v>
                </c:pt>
                <c:pt idx="17">
                  <c:v>50.79552923117641</c:v>
                </c:pt>
                <c:pt idx="18">
                  <c:v>49.79368848709202</c:v>
                </c:pt>
                <c:pt idx="19">
                  <c:v>48.791372883960044</c:v>
                </c:pt>
                <c:pt idx="20">
                  <c:v>47.78846049196909</c:v>
                </c:pt>
                <c:pt idx="21">
                  <c:v>46.784798405091713</c:v>
                </c:pt>
                <c:pt idx="22">
                  <c:v>45.780195064338777</c:v>
                </c:pt>
                <c:pt idx="23">
                  <c:v>44.774410790507993</c:v>
                </c:pt>
                <c:pt idx="24">
                  <c:v>43.767146174361976</c:v>
                </c:pt>
                <c:pt idx="25">
                  <c:v>42.758027942574387</c:v>
                </c:pt>
                <c:pt idx="26">
                  <c:v>41.746591913005233</c:v>
                </c:pt>
                <c:pt idx="27">
                  <c:v>40.732262695036432</c:v>
                </c:pt>
                <c:pt idx="28">
                  <c:v>39.714329913874202</c:v>
                </c:pt>
                <c:pt idx="29">
                  <c:v>38.691920992052076</c:v>
                </c:pt>
                <c:pt idx="30">
                  <c:v>37.663970976947155</c:v>
                </c:pt>
                <c:pt idx="31">
                  <c:v>36.629190651550552</c:v>
                </c:pt>
                <c:pt idx="32">
                  <c:v>35.586035314900471</c:v>
                </c:pt>
                <c:pt idx="33">
                  <c:v>34.532678273641572</c:v>
                </c:pt>
                <c:pt idx="34">
                  <c:v>33.466995305376756</c:v>
                </c:pt>
                <c:pt idx="35">
                  <c:v>32.386569067593342</c:v>
                </c:pt>
                <c:pt idx="36">
                  <c:v>31.28872530753738</c:v>
                </c:pt>
                <c:pt idx="37">
                  <c:v>30.170615040947443</c:v>
                </c:pt>
                <c:pt idx="38">
                  <c:v>29.029357336703093</c:v>
                </c:pt>
                <c:pt idx="39">
                  <c:v>27.862254203079353</c:v>
                </c:pt>
                <c:pt idx="40">
                  <c:v>26.66708046922275</c:v>
                </c:pt>
                <c:pt idx="41">
                  <c:v>25.442436487001945</c:v>
                </c:pt>
                <c:pt idx="42">
                  <c:v>24.188131104641229</c:v>
                </c:pt>
                <c:pt idx="43">
                  <c:v>22.90554109198419</c:v>
                </c:pt>
                <c:pt idx="44">
                  <c:v>21.597878442403008</c:v>
                </c:pt>
                <c:pt idx="45">
                  <c:v>20.270296792649454</c:v>
                </c:pt>
                <c:pt idx="46">
                  <c:v>18.929787320892416</c:v>
                </c:pt>
                <c:pt idx="47">
                  <c:v>17.584850953107768</c:v>
                </c:pt>
                <c:pt idx="48">
                  <c:v>16.244978598089549</c:v>
                </c:pt>
                <c:pt idx="49">
                  <c:v>14.920011785057962</c:v>
                </c:pt>
                <c:pt idx="50">
                  <c:v>13.619480828324434</c:v>
                </c:pt>
                <c:pt idx="51">
                  <c:v>12.352019384300824</c:v>
                </c:pt>
                <c:pt idx="52">
                  <c:v>11.124932044398708</c:v>
                </c:pt>
                <c:pt idx="53">
                  <c:v>9.9439509083945854</c:v>
                </c:pt>
                <c:pt idx="54">
                  <c:v>8.8131689810171974</c:v>
                </c:pt>
                <c:pt idx="55">
                  <c:v>7.7350966258581275</c:v>
                </c:pt>
                <c:pt idx="56">
                  <c:v>6.7107642656121049</c:v>
                </c:pt>
                <c:pt idx="57">
                  <c:v>5.7397957453510626</c:v>
                </c:pt>
                <c:pt idx="58">
                  <c:v>4.8203996071079525</c:v>
                </c:pt>
                <c:pt idx="59">
                  <c:v>3.9492599558484667</c:v>
                </c:pt>
                <c:pt idx="60">
                  <c:v>3.1213400084572811</c:v>
                </c:pt>
                <c:pt idx="61">
                  <c:v>2.3296236027634878</c:v>
                </c:pt>
                <c:pt idx="62">
                  <c:v>1.5647983970765234</c:v>
                </c:pt>
                <c:pt idx="63">
                  <c:v>0.8148205542669551</c:v>
                </c:pt>
                <c:pt idx="64">
                  <c:v>6.419731918055227E-2</c:v>
                </c:pt>
                <c:pt idx="65">
                  <c:v>-0.70729356964207213</c:v>
                </c:pt>
                <c:pt idx="66">
                  <c:v>-1.5267844709436051</c:v>
                </c:pt>
                <c:pt idx="67">
                  <c:v>-2.4315374045093368</c:v>
                </c:pt>
                <c:pt idx="68">
                  <c:v>-3.4724952897983474</c:v>
                </c:pt>
                <c:pt idx="69">
                  <c:v>-4.7155065623797601</c:v>
                </c:pt>
                <c:pt idx="70">
                  <c:v>-6.2351114419143912</c:v>
                </c:pt>
                <c:pt idx="71">
                  <c:v>-8.0966972882536261</c:v>
                </c:pt>
                <c:pt idx="72">
                  <c:v>-10.332359776333242</c:v>
                </c:pt>
                <c:pt idx="73">
                  <c:v>-12.927784253604836</c:v>
                </c:pt>
              </c:numCache>
            </c:numRef>
          </c:yVal>
          <c:smooth val="1"/>
        </c:ser>
        <c:ser>
          <c:idx val="0"/>
          <c:order val="1"/>
          <c:tx>
            <c:v>Gain (Vinmax)</c:v>
          </c:tx>
          <c:spPr>
            <a:ln>
              <a:solidFill>
                <a:srgbClr val="000064"/>
              </a:solidFill>
              <a:prstDash val="dash"/>
            </a:ln>
          </c:spPr>
          <c:marker>
            <c:symbol val="none"/>
          </c:marker>
          <c:xVal>
            <c:numRef>
              <c:f>Bode!$AX$4:$AX$103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Bode!$BB$4:$BB$103</c:f>
              <c:numCache>
                <c:formatCode>General</c:formatCode>
                <c:ptCount val="100"/>
                <c:pt idx="0">
                  <c:v>83.494521099515623</c:v>
                </c:pt>
                <c:pt idx="1">
                  <c:v>66.530761759290627</c:v>
                </c:pt>
                <c:pt idx="2">
                  <c:v>65.530718961129708</c:v>
                </c:pt>
                <c:pt idx="3">
                  <c:v>64.530665082414387</c:v>
                </c:pt>
                <c:pt idx="4">
                  <c:v>63.530597254679066</c:v>
                </c:pt>
                <c:pt idx="5">
                  <c:v>62.530511867073251</c:v>
                </c:pt>
                <c:pt idx="6">
                  <c:v>61.530404374335724</c:v>
                </c:pt>
                <c:pt idx="7">
                  <c:v>60.53026905516014</c:v>
                </c:pt>
                <c:pt idx="8">
                  <c:v>59.530098708178812</c:v>
                </c:pt>
                <c:pt idx="9">
                  <c:v>58.529884269513936</c:v>
                </c:pt>
                <c:pt idx="10">
                  <c:v>57.529614331758253</c:v>
                </c:pt>
                <c:pt idx="11">
                  <c:v>56.529274539126938</c:v>
                </c:pt>
                <c:pt idx="12">
                  <c:v>55.528846827138182</c:v>
                </c:pt>
                <c:pt idx="13">
                  <c:v>54.528308467232833</c:v>
                </c:pt>
                <c:pt idx="14">
                  <c:v>53.527630866877928</c:v>
                </c:pt>
                <c:pt idx="15">
                  <c:v>52.526778063507415</c:v>
                </c:pt>
                <c:pt idx="16">
                  <c:v>51.525704835658033</c:v>
                </c:pt>
                <c:pt idx="17">
                  <c:v>50.524354336338916</c:v>
                </c:pt>
                <c:pt idx="18">
                  <c:v>49.522655131493806</c:v>
                </c:pt>
                <c:pt idx="19">
                  <c:v>48.520517499867452</c:v>
                </c:pt>
                <c:pt idx="20">
                  <c:v>47.517828819339151</c:v>
                </c:pt>
                <c:pt idx="21">
                  <c:v>46.514447828825027</c:v>
                </c:pt>
                <c:pt idx="22">
                  <c:v>45.510197514834687</c:v>
                </c:pt>
                <c:pt idx="23">
                  <c:v>44.504856329551515</c:v>
                </c:pt>
                <c:pt idx="24">
                  <c:v>43.498147406677447</c:v>
                </c:pt>
                <c:pt idx="25">
                  <c:v>42.48972540928245</c:v>
                </c:pt>
                <c:pt idx="26">
                  <c:v>41.479160632491876</c:v>
                </c:pt>
                <c:pt idx="27">
                  <c:v>40.465920012525501</c:v>
                </c:pt>
                <c:pt idx="28">
                  <c:v>39.449344792640673</c:v>
                </c:pt>
                <c:pt idx="29">
                  <c:v>38.42862481102231</c:v>
                </c:pt>
                <c:pt idx="30">
                  <c:v>37.402769769495684</c:v>
                </c:pt>
                <c:pt idx="31">
                  <c:v>36.370578500225406</c:v>
                </c:pt>
                <c:pt idx="32">
                  <c:v>35.33060827361551</c:v>
                </c:pt>
                <c:pt idx="33">
                  <c:v>34.281147691512714</c:v>
                </c:pt>
                <c:pt idx="34">
                  <c:v>33.220198759954719</c:v>
                </c:pt>
                <c:pt idx="35">
                  <c:v>32.145476306432208</c:v>
                </c:pt>
                <c:pt idx="36">
                  <c:v>31.054435751477527</c:v>
                </c:pt>
                <c:pt idx="37">
                  <c:v>29.944342746953694</c:v>
                </c:pt>
                <c:pt idx="38">
                  <c:v>28.812399224830955</c:v>
                </c:pt>
                <c:pt idx="39">
                  <c:v>27.655938301830432</c:v>
                </c:pt>
                <c:pt idx="40">
                  <c:v>26.472693363675521</c:v>
                </c:pt>
                <c:pt idx="41">
                  <c:v>25.261133170133757</c:v>
                </c:pt>
                <c:pt idx="42">
                  <c:v>24.020835461625889</c:v>
                </c:pt>
                <c:pt idx="43">
                  <c:v>22.752849865914037</c:v>
                </c:pt>
                <c:pt idx="44">
                  <c:v>21.459983760226564</c:v>
                </c:pt>
                <c:pt idx="45">
                  <c:v>20.146940514635475</c:v>
                </c:pt>
                <c:pt idx="46">
                  <c:v>18.820254357104975</c:v>
                </c:pt>
                <c:pt idx="47">
                  <c:v>17.487999924197435</c:v>
                </c:pt>
                <c:pt idx="48">
                  <c:v>16.159299766663235</c:v>
                </c:pt>
                <c:pt idx="49">
                  <c:v>14.843696827282233</c:v>
                </c:pt>
                <c:pt idx="50">
                  <c:v>13.550487988335318</c:v>
                </c:pt>
                <c:pt idx="51">
                  <c:v>12.288120197444201</c:v>
                </c:pt>
                <c:pt idx="52">
                  <c:v>11.063730286570813</c:v>
                </c:pt>
                <c:pt idx="53">
                  <c:v>9.8828687934840591</c:v>
                </c:pt>
                <c:pt idx="54">
                  <c:v>8.7493986215505757</c:v>
                </c:pt>
                <c:pt idx="55">
                  <c:v>7.6655159763898419</c:v>
                </c:pt>
                <c:pt idx="56">
                  <c:v>6.6318163947083235</c:v>
                </c:pt>
                <c:pt idx="57">
                  <c:v>5.6473288618433584</c:v>
                </c:pt>
                <c:pt idx="58">
                  <c:v>4.709463484912348</c:v>
                </c:pt>
                <c:pt idx="59">
                  <c:v>3.8138531768234989</c:v>
                </c:pt>
                <c:pt idx="60">
                  <c:v>2.9541033282094791</c:v>
                </c:pt>
                <c:pt idx="61">
                  <c:v>2.1214808154301643</c:v>
                </c:pt>
                <c:pt idx="62">
                  <c:v>1.3045636072103681</c:v>
                </c:pt>
                <c:pt idx="63">
                  <c:v>0.48883208783812115</c:v>
                </c:pt>
                <c:pt idx="64">
                  <c:v>-0.34387418652608659</c:v>
                </c:pt>
                <c:pt idx="65">
                  <c:v>-1.2161488755175665</c:v>
                </c:pt>
                <c:pt idx="66">
                  <c:v>-2.1561241813437011</c:v>
                </c:pt>
                <c:pt idx="67">
                  <c:v>-3.1987044709758994</c:v>
                </c:pt>
                <c:pt idx="68">
                  <c:v>-4.3861911894694234</c:v>
                </c:pt>
                <c:pt idx="69">
                  <c:v>-5.7667927000875583</c:v>
                </c:pt>
                <c:pt idx="70">
                  <c:v>-7.389200365436098</c:v>
                </c:pt>
                <c:pt idx="71">
                  <c:v>-9.2928984992776229</c:v>
                </c:pt>
                <c:pt idx="72">
                  <c:v>-11.497604762824729</c:v>
                </c:pt>
                <c:pt idx="73">
                  <c:v>-13.998133969724991</c:v>
                </c:pt>
              </c:numCache>
            </c:numRef>
          </c:yVal>
          <c:smooth val="1"/>
        </c:ser>
        <c:dLbls>
          <c:showLegendKey val="0"/>
          <c:showVal val="0"/>
          <c:showCatName val="0"/>
          <c:showSerName val="0"/>
          <c:showPercent val="0"/>
          <c:showBubbleSize val="0"/>
        </c:dLbls>
        <c:axId val="549001568"/>
        <c:axId val="548998432"/>
      </c:scatterChart>
      <c:scatterChart>
        <c:scatterStyle val="smoothMarker"/>
        <c:varyColors val="0"/>
        <c:ser>
          <c:idx val="2"/>
          <c:order val="2"/>
          <c:tx>
            <c:v>Phase (Vinmin)</c:v>
          </c:tx>
          <c:spPr>
            <a:ln>
              <a:solidFill>
                <a:srgbClr val="F60460"/>
              </a:solidFill>
            </a:ln>
          </c:spPr>
          <c:marker>
            <c:symbol val="none"/>
          </c:marker>
          <c:xVal>
            <c:numRef>
              <c:f>Bode!$AQ$4:$AQ$104</c:f>
              <c:numCache>
                <c:formatCode>General</c:formatCode>
                <c:ptCount val="101"/>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Bode!$AW$4:$AW$103</c:f>
              <c:numCache>
                <c:formatCode>General</c:formatCode>
                <c:ptCount val="100"/>
                <c:pt idx="0">
                  <c:v>89.966993180682422</c:v>
                </c:pt>
                <c:pt idx="1">
                  <c:v>89.767313335265555</c:v>
                </c:pt>
                <c:pt idx="2">
                  <c:v>89.73892320177832</c:v>
                </c:pt>
                <c:pt idx="3">
                  <c:v>89.707069746337481</c:v>
                </c:pt>
                <c:pt idx="4">
                  <c:v>89.67133070901744</c:v>
                </c:pt>
                <c:pt idx="5">
                  <c:v>89.631232442190182</c:v>
                </c:pt>
                <c:pt idx="6">
                  <c:v>89.586243696274423</c:v>
                </c:pt>
                <c:pt idx="7">
                  <c:v>89.53576867031164</c:v>
                </c:pt>
                <c:pt idx="8">
                  <c:v>89.479139247171162</c:v>
                </c:pt>
                <c:pt idx="9">
                  <c:v>89.415606327308168</c:v>
                </c:pt>
                <c:pt idx="10">
                  <c:v>89.344330170009485</c:v>
                </c:pt>
                <c:pt idx="11">
                  <c:v>89.264369647719732</c:v>
                </c:pt>
                <c:pt idx="12">
                  <c:v>89.174670318465189</c:v>
                </c:pt>
                <c:pt idx="13">
                  <c:v>89.074051225210923</c:v>
                </c:pt>
                <c:pt idx="14">
                  <c:v>88.961190341529743</c:v>
                </c:pt>
                <c:pt idx="15">
                  <c:v>88.834608603563339</c:v>
                </c:pt>
                <c:pt idx="16">
                  <c:v>88.692652503630995</c:v>
                </c:pt>
                <c:pt idx="17">
                  <c:v>88.533475277618777</c:v>
                </c:pt>
                <c:pt idx="18">
                  <c:v>88.355016805718776</c:v>
                </c:pt>
                <c:pt idx="19">
                  <c:v>88.154982476998569</c:v>
                </c:pt>
                <c:pt idx="20">
                  <c:v>87.93082146024112</c:v>
                </c:pt>
                <c:pt idx="21">
                  <c:v>87.679705100340371</c:v>
                </c:pt>
                <c:pt idx="22">
                  <c:v>87.398506553105079</c:v>
                </c:pt>
                <c:pt idx="23">
                  <c:v>87.083783323327893</c:v>
                </c:pt>
                <c:pt idx="24">
                  <c:v>86.731765134605041</c:v>
                </c:pt>
                <c:pt idx="25">
                  <c:v>86.338350599854252</c:v>
                </c:pt>
                <c:pt idx="26">
                  <c:v>85.899117553982393</c:v>
                </c:pt>
                <c:pt idx="27">
                  <c:v>85.409353732590304</c:v>
                </c:pt>
                <c:pt idx="28">
                  <c:v>84.864116796442531</c:v>
                </c:pt>
                <c:pt idx="29">
                  <c:v>84.258335525807937</c:v>
                </c:pt>
                <c:pt idx="30">
                  <c:v>83.586967247810549</c:v>
                </c:pt>
                <c:pt idx="31">
                  <c:v>82.845229911178251</c:v>
                </c:pt>
                <c:pt idx="32">
                  <c:v>82.028930026317028</c:v>
                </c:pt>
                <c:pt idx="33">
                  <c:v>81.134908729798411</c:v>
                </c:pt>
                <c:pt idx="34">
                  <c:v>80.161625529373424</c:v>
                </c:pt>
                <c:pt idx="35">
                  <c:v>79.109889961835393</c:v>
                </c:pt>
                <c:pt idx="36">
                  <c:v>77.983731844214489</c:v>
                </c:pt>
                <c:pt idx="37">
                  <c:v>76.791367472531263</c:v>
                </c:pt>
                <c:pt idx="38">
                  <c:v>75.546170340255401</c:v>
                </c:pt>
                <c:pt idx="39">
                  <c:v>74.267493864392279</c:v>
                </c:pt>
                <c:pt idx="40">
                  <c:v>72.98113171642882</c:v>
                </c:pt>
                <c:pt idx="41">
                  <c:v>71.719160521136061</c:v>
                </c:pt>
                <c:pt idx="42">
                  <c:v>70.518919350464614</c:v>
                </c:pt>
                <c:pt idx="43">
                  <c:v>69.420967194183845</c:v>
                </c:pt>
                <c:pt idx="44">
                  <c:v>68.466030439337842</c:v>
                </c:pt>
                <c:pt idx="45">
                  <c:v>67.691180026426323</c:v>
                </c:pt>
                <c:pt idx="46">
                  <c:v>67.125700395995381</c:v>
                </c:pt>
                <c:pt idx="47">
                  <c:v>66.787253417993156</c:v>
                </c:pt>
                <c:pt idx="48">
                  <c:v>66.678942547828996</c:v>
                </c:pt>
                <c:pt idx="49">
                  <c:v>66.787731787066633</c:v>
                </c:pt>
                <c:pt idx="50">
                  <c:v>67.084405175199947</c:v>
                </c:pt>
                <c:pt idx="51">
                  <c:v>67.524934205128915</c:v>
                </c:pt>
                <c:pt idx="52">
                  <c:v>68.052835410961535</c:v>
                </c:pt>
                <c:pt idx="53">
                  <c:v>68.601924987113676</c:v>
                </c:pt>
                <c:pt idx="54">
                  <c:v>69.098860914062215</c:v>
                </c:pt>
                <c:pt idx="55">
                  <c:v>69.465008243565251</c:v>
                </c:pt>
                <c:pt idx="56">
                  <c:v>69.61741983446646</c:v>
                </c:pt>
                <c:pt idx="57">
                  <c:v>69.469005977186242</c:v>
                </c:pt>
                <c:pt idx="58">
                  <c:v>68.928179137585118</c:v>
                </c:pt>
                <c:pt idx="59">
                  <c:v>67.898335821789573</c:v>
                </c:pt>
                <c:pt idx="60">
                  <c:v>66.277451328114523</c:v>
                </c:pt>
                <c:pt idx="61">
                  <c:v>63.957844569502882</c:v>
                </c:pt>
                <c:pt idx="62">
                  <c:v>60.825911583519812</c:v>
                </c:pt>
                <c:pt idx="63">
                  <c:v>56.761489653913088</c:v>
                </c:pt>
                <c:pt idx="64">
                  <c:v>51.636738460913193</c:v>
                </c:pt>
                <c:pt idx="65">
                  <c:v>45.315344225326413</c:v>
                </c:pt>
                <c:pt idx="66">
                  <c:v>37.654898892608031</c:v>
                </c:pt>
                <c:pt idx="67">
                  <c:v>28.518794737688211</c:v>
                </c:pt>
                <c:pt idx="68">
                  <c:v>17.807995886352131</c:v>
                </c:pt>
                <c:pt idx="69">
                  <c:v>5.522432029394821</c:v>
                </c:pt>
                <c:pt idx="70">
                  <c:v>-8.1557392570717298</c:v>
                </c:pt>
                <c:pt idx="71">
                  <c:v>-22.806498539344233</c:v>
                </c:pt>
                <c:pt idx="72">
                  <c:v>-37.821893972459549</c:v>
                </c:pt>
                <c:pt idx="73">
                  <c:v>-52.576549006836473</c:v>
                </c:pt>
              </c:numCache>
            </c:numRef>
          </c:yVal>
          <c:smooth val="1"/>
        </c:ser>
        <c:ser>
          <c:idx val="3"/>
          <c:order val="3"/>
          <c:tx>
            <c:v>Phase (Vinmax)</c:v>
          </c:tx>
          <c:spPr>
            <a:ln>
              <a:solidFill>
                <a:srgbClr val="F60460"/>
              </a:solidFill>
              <a:prstDash val="dash"/>
            </a:ln>
          </c:spPr>
          <c:marker>
            <c:symbol val="none"/>
          </c:marker>
          <c:xVal>
            <c:numRef>
              <c:f>Bode!$AX$4:$AX$103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Bode!$BD$4:$BD$103</c:f>
              <c:numCache>
                <c:formatCode>General</c:formatCode>
                <c:ptCount val="100"/>
                <c:pt idx="0">
                  <c:v>89.968362415447316</c:v>
                </c:pt>
                <c:pt idx="1">
                  <c:v>89.776965586363929</c:v>
                </c:pt>
                <c:pt idx="2">
                  <c:v>89.749753013372811</c:v>
                </c:pt>
                <c:pt idx="3">
                  <c:v>89.719220723231132</c:v>
                </c:pt>
                <c:pt idx="4">
                  <c:v>89.684963945738005</c:v>
                </c:pt>
                <c:pt idx="5">
                  <c:v>89.646528643569596</c:v>
                </c:pt>
                <c:pt idx="6">
                  <c:v>89.603405551216866</c:v>
                </c:pt>
                <c:pt idx="7">
                  <c:v>89.555023507352871</c:v>
                </c:pt>
                <c:pt idx="8">
                  <c:v>89.500742002978541</c:v>
                </c:pt>
                <c:pt idx="9">
                  <c:v>89.439842861742022</c:v>
                </c:pt>
                <c:pt idx="10">
                  <c:v>89.371520963592957</c:v>
                </c:pt>
                <c:pt idx="11">
                  <c:v>89.294873919094968</c:v>
                </c:pt>
                <c:pt idx="12">
                  <c:v>89.208890600274984</c:v>
                </c:pt>
                <c:pt idx="13">
                  <c:v>89.112438436292948</c:v>
                </c:pt>
                <c:pt idx="14">
                  <c:v>89.004249390560886</c:v>
                </c:pt>
                <c:pt idx="15">
                  <c:v>88.882904553221792</c:v>
                </c:pt>
                <c:pt idx="16">
                  <c:v>88.746817313360253</c:v>
                </c:pt>
                <c:pt idx="17">
                  <c:v>88.594215124938856</c:v>
                </c:pt>
                <c:pt idx="18">
                  <c:v>88.423119957599027</c:v>
                </c:pt>
                <c:pt idx="19">
                  <c:v>88.231327639736648</c:v>
                </c:pt>
                <c:pt idx="20">
                  <c:v>88.016386472614755</c:v>
                </c:pt>
                <c:pt idx="21">
                  <c:v>87.775575742409472</c:v>
                </c:pt>
                <c:pt idx="22">
                  <c:v>87.50588511110287</c:v>
                </c:pt>
                <c:pt idx="23">
                  <c:v>87.203996365365512</c:v>
                </c:pt>
                <c:pt idx="24">
                  <c:v>86.866269694248032</c:v>
                </c:pt>
                <c:pt idx="25">
                  <c:v>86.488737612636811</c:v>
                </c:pt>
                <c:pt idx="26">
                  <c:v>86.067110919628689</c:v>
                </c:pt>
                <c:pt idx="27">
                  <c:v>85.596802755814267</c:v>
                </c:pt>
                <c:pt idx="28">
                  <c:v>85.072978968502724</c:v>
                </c:pt>
                <c:pt idx="29">
                  <c:v>84.490645639177501</c:v>
                </c:pt>
                <c:pt idx="30">
                  <c:v>83.844787713071469</c:v>
                </c:pt>
                <c:pt idx="31">
                  <c:v>83.130575959316502</c:v>
                </c:pt>
                <c:pt idx="32">
                  <c:v>82.343662432303063</c:v>
                </c:pt>
                <c:pt idx="33">
                  <c:v>81.480586154748266</c:v>
                </c:pt>
                <c:pt idx="34">
                  <c:v>80.539309145299313</c:v>
                </c:pt>
                <c:pt idx="35">
                  <c:v>79.519895541095281</c:v>
                </c:pt>
                <c:pt idx="36">
                  <c:v>78.425329981958171</c:v>
                </c:pt>
                <c:pt idx="37">
                  <c:v>77.262441972442303</c:v>
                </c:pt>
                <c:pt idx="38">
                  <c:v>76.042858254914464</c:v>
                </c:pt>
                <c:pt idx="39">
                  <c:v>74.783846919263794</c:v>
                </c:pt>
                <c:pt idx="40">
                  <c:v>73.508854130491443</c:v>
                </c:pt>
                <c:pt idx="41">
                  <c:v>72.247486255473419</c:v>
                </c:pt>
                <c:pt idx="42">
                  <c:v>71.034685123556613</c:v>
                </c:pt>
                <c:pt idx="43">
                  <c:v>69.908911150065677</c:v>
                </c:pt>
                <c:pt idx="44">
                  <c:v>68.909301998461473</c:v>
                </c:pt>
                <c:pt idx="45">
                  <c:v>68.071995421882093</c:v>
                </c:pt>
                <c:pt idx="46">
                  <c:v>67.426038504114842</c:v>
                </c:pt>
                <c:pt idx="47">
                  <c:v>66.989473889875512</c:v>
                </c:pt>
                <c:pt idx="48">
                  <c:v>66.766228474685533</c:v>
                </c:pt>
                <c:pt idx="49">
                  <c:v>66.744303843209707</c:v>
                </c:pt>
                <c:pt idx="50">
                  <c:v>66.895506142227177</c:v>
                </c:pt>
                <c:pt idx="51">
                  <c:v>67.176625277406302</c:v>
                </c:pt>
                <c:pt idx="52">
                  <c:v>67.531669826461382</c:v>
                </c:pt>
                <c:pt idx="53">
                  <c:v>67.894570771724901</c:v>
                </c:pt>
                <c:pt idx="54">
                  <c:v>68.191739517047864</c:v>
                </c:pt>
                <c:pt idx="55">
                  <c:v>68.344008072027151</c:v>
                </c:pt>
                <c:pt idx="56">
                  <c:v>68.267740661339047</c:v>
                </c:pt>
                <c:pt idx="57">
                  <c:v>67.875197762943074</c:v>
                </c:pt>
                <c:pt idx="58">
                  <c:v>67.07446217920571</c:v>
                </c:pt>
                <c:pt idx="59">
                  <c:v>65.769334568864508</c:v>
                </c:pt>
                <c:pt idx="60">
                  <c:v>63.859550604055897</c:v>
                </c:pt>
                <c:pt idx="61">
                  <c:v>61.241496483294668</c:v>
                </c:pt>
                <c:pt idx="62">
                  <c:v>57.809396497441384</c:v>
                </c:pt>
                <c:pt idx="63">
                  <c:v>53.456863809815616</c:v>
                </c:pt>
                <c:pt idx="64">
                  <c:v>48.078926090810768</c:v>
                </c:pt>
                <c:pt idx="65">
                  <c:v>41.5753287465987</c:v>
                </c:pt>
                <c:pt idx="66">
                  <c:v>33.857121898232606</c:v>
                </c:pt>
                <c:pt idx="67">
                  <c:v>24.859900484841148</c:v>
                </c:pt>
                <c:pt idx="68">
                  <c:v>14.567303550189934</c:v>
                </c:pt>
                <c:pt idx="69">
                  <c:v>3.0447790712680387</c:v>
                </c:pt>
                <c:pt idx="70">
                  <c:v>-9.5265430614843467</c:v>
                </c:pt>
                <c:pt idx="71">
                  <c:v>-22.839338355993675</c:v>
                </c:pt>
                <c:pt idx="72">
                  <c:v>-36.496931354106721</c:v>
                </c:pt>
                <c:pt idx="73">
                  <c:v>-50.094077903460317</c:v>
                </c:pt>
              </c:numCache>
            </c:numRef>
          </c:yVal>
          <c:smooth val="1"/>
        </c:ser>
        <c:dLbls>
          <c:showLegendKey val="0"/>
          <c:showVal val="0"/>
          <c:showCatName val="0"/>
          <c:showSerName val="0"/>
          <c:showPercent val="0"/>
          <c:showBubbleSize val="0"/>
        </c:dLbls>
        <c:axId val="548998824"/>
        <c:axId val="548999216"/>
      </c:scatterChart>
      <c:valAx>
        <c:axId val="549001568"/>
        <c:scaling>
          <c:logBase val="10"/>
          <c:orientation val="minMax"/>
          <c:min val="10"/>
        </c:scaling>
        <c:delete val="0"/>
        <c:axPos val="b"/>
        <c:majorGridlines/>
        <c:minorGridlines/>
        <c:title>
          <c:tx>
            <c:rich>
              <a:bodyPr/>
              <a:lstStyle/>
              <a:p>
                <a:pPr>
                  <a:defRPr sz="1200"/>
                </a:pPr>
                <a:r>
                  <a:rPr lang="en-US" sz="1200"/>
                  <a:t>Frequency (HZ)</a:t>
                </a:r>
              </a:p>
            </c:rich>
          </c:tx>
          <c:layout/>
          <c:overlay val="0"/>
          <c:spPr>
            <a:noFill/>
            <a:ln w="25400">
              <a:noFill/>
            </a:ln>
          </c:spPr>
        </c:title>
        <c:numFmt formatCode="General" sourceLinked="0"/>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s-ES"/>
          </a:p>
        </c:txPr>
        <c:crossAx val="548998432"/>
        <c:crosses val="autoZero"/>
        <c:crossBetween val="midCat"/>
      </c:valAx>
      <c:valAx>
        <c:axId val="548998432"/>
        <c:scaling>
          <c:orientation val="minMax"/>
          <c:max val="60"/>
          <c:min val="-60"/>
        </c:scaling>
        <c:delete val="0"/>
        <c:axPos val="l"/>
        <c:majorGridlines/>
        <c:title>
          <c:tx>
            <c:rich>
              <a:bodyPr rot="-5400000" vert="horz"/>
              <a:lstStyle/>
              <a:p>
                <a:pPr>
                  <a:defRPr sz="1400"/>
                </a:pPr>
                <a:r>
                  <a:rPr lang="en-US" sz="1400"/>
                  <a:t>Gain (dB)</a:t>
                </a:r>
              </a:p>
            </c:rich>
          </c:tx>
          <c:layout/>
          <c:overlay val="0"/>
          <c:spPr>
            <a:noFill/>
            <a:ln w="25400">
              <a:noFill/>
            </a:ln>
          </c:spPr>
        </c:title>
        <c:numFmt formatCode="General" sourceLinked="1"/>
        <c:majorTickMark val="out"/>
        <c:minorTickMark val="none"/>
        <c:tickLblPos val="nextTo"/>
        <c:crossAx val="549001568"/>
        <c:crosses val="autoZero"/>
        <c:crossBetween val="midCat"/>
      </c:valAx>
      <c:valAx>
        <c:axId val="548998824"/>
        <c:scaling>
          <c:logBase val="10"/>
          <c:orientation val="minMax"/>
        </c:scaling>
        <c:delete val="1"/>
        <c:axPos val="t"/>
        <c:numFmt formatCode="General" sourceLinked="1"/>
        <c:majorTickMark val="out"/>
        <c:minorTickMark val="none"/>
        <c:tickLblPos val="none"/>
        <c:crossAx val="548999216"/>
        <c:crosses val="max"/>
        <c:crossBetween val="midCat"/>
      </c:valAx>
      <c:valAx>
        <c:axId val="548999216"/>
        <c:scaling>
          <c:orientation val="minMax"/>
          <c:max val="120"/>
          <c:min val="-120"/>
        </c:scaling>
        <c:delete val="0"/>
        <c:axPos val="r"/>
        <c:title>
          <c:tx>
            <c:rich>
              <a:bodyPr/>
              <a:lstStyle/>
              <a:p>
                <a:pPr>
                  <a:defRPr/>
                </a:pPr>
                <a:r>
                  <a:rPr lang="en-US" sz="1400"/>
                  <a:t>Phase Margin (Degrees</a:t>
                </a:r>
                <a:r>
                  <a:rPr lang="en-US"/>
                  <a:t>)</a:t>
                </a:r>
              </a:p>
            </c:rich>
          </c:tx>
          <c:layout/>
          <c:overlay val="0"/>
        </c:title>
        <c:numFmt formatCode="General" sourceLinked="1"/>
        <c:majorTickMark val="out"/>
        <c:minorTickMark val="none"/>
        <c:tickLblPos val="nextTo"/>
        <c:crossAx val="548998824"/>
        <c:crosses val="max"/>
        <c:crossBetween val="midCat"/>
        <c:majorUnit val="40"/>
        <c:minorUnit val="10"/>
      </c:valAx>
      <c:spPr>
        <a:solidFill>
          <a:srgbClr val="B4FBD2"/>
        </a:solidFill>
      </c:spPr>
    </c:plotArea>
    <c:legend>
      <c:legendPos val="r"/>
      <c:layout>
        <c:manualLayout>
          <c:xMode val="edge"/>
          <c:yMode val="edge"/>
          <c:x val="0.13143872113676741"/>
          <c:y val="0.65656724727590876"/>
          <c:w val="0.53285968028420005"/>
          <c:h val="0.1338386489567591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Efficiency (Channel</a:t>
            </a:r>
            <a:r>
              <a:rPr lang="en-US" baseline="0"/>
              <a:t>  1 + Channel  2)</a:t>
            </a:r>
            <a:endParaRPr lang="en-US"/>
          </a:p>
        </c:rich>
      </c:tx>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0"/>
          <c:order val="0"/>
          <c:tx>
            <c:v>Vinmax</c:v>
          </c:tx>
          <c:spPr>
            <a:ln>
              <a:solidFill>
                <a:srgbClr val="F60460"/>
              </a:solidFill>
            </a:ln>
          </c:spPr>
          <c:marker>
            <c:symbol val="none"/>
          </c:marker>
          <c:xVal>
            <c:numRef>
              <c:f>Export!$I$173:$DD$173</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Export!$I$201:$DD$201</c:f>
              <c:numCache>
                <c:formatCode>General</c:formatCode>
                <c:ptCount val="100"/>
                <c:pt idx="0">
                  <c:v>2.0159678994654758E-2</c:v>
                </c:pt>
                <c:pt idx="1">
                  <c:v>2.1500808446128634E-2</c:v>
                </c:pt>
                <c:pt idx="2">
                  <c:v>2.2929049520522431E-2</c:v>
                </c:pt>
                <c:pt idx="3">
                  <c:v>2.4449771733495922E-2</c:v>
                </c:pt>
                <c:pt idx="4">
                  <c:v>2.6068636118485203E-2</c:v>
                </c:pt>
                <c:pt idx="5">
                  <c:v>2.7791605595537294E-2</c:v>
                </c:pt>
                <c:pt idx="6">
                  <c:v>2.9624954898397449E-2</c:v>
                </c:pt>
                <c:pt idx="7">
                  <c:v>3.1575279905252884E-2</c:v>
                </c:pt>
                <c:pt idx="8">
                  <c:v>3.3649506197088529E-2</c:v>
                </c:pt>
                <c:pt idx="9">
                  <c:v>3.585489664476222E-2</c:v>
                </c:pt>
                <c:pt idx="10">
                  <c:v>3.8199057801414874E-2</c:v>
                </c:pt>
                <c:pt idx="11">
                  <c:v>4.0689944850798222E-2</c:v>
                </c:pt>
                <c:pt idx="12">
                  <c:v>4.3335864834689729E-2</c:v>
                </c:pt>
                <c:pt idx="13">
                  <c:v>4.6145477854016043E-2</c:v>
                </c:pt>
                <c:pt idx="14">
                  <c:v>4.9127795908950077E-2</c:v>
                </c:pt>
                <c:pt idx="15">
                  <c:v>5.2292179013525515E-2</c:v>
                </c:pt>
                <c:pt idx="16">
                  <c:v>5.5648328190784066E-2</c:v>
                </c:pt>
                <c:pt idx="17">
                  <c:v>5.9206274925838527E-2</c:v>
                </c:pt>
                <c:pt idx="18">
                  <c:v>6.2976366627354674E-2</c:v>
                </c:pt>
                <c:pt idx="19">
                  <c:v>6.6969247623856032E-2</c:v>
                </c:pt>
                <c:pt idx="20">
                  <c:v>7.1195835201150443E-2</c:v>
                </c:pt>
                <c:pt idx="21">
                  <c:v>7.5667290172471161E-2</c:v>
                </c:pt>
                <c:pt idx="22">
                  <c:v>8.0394981465224308E-2</c:v>
                </c:pt>
                <c:pt idx="23">
                  <c:v>8.5390444209330674E-2</c:v>
                </c:pt>
                <c:pt idx="24">
                  <c:v>9.0665330824028015E-2</c:v>
                </c:pt>
                <c:pt idx="25">
                  <c:v>9.6231354624785062E-2</c:v>
                </c:pt>
                <c:pt idx="26">
                  <c:v>0.10210022551192358</c:v>
                </c:pt>
                <c:pt idx="27">
                  <c:v>0.10828357735994878</c:v>
                </c:pt>
                <c:pt idx="28">
                  <c:v>0.11479288680373403</c:v>
                </c:pt>
                <c:pt idx="29">
                  <c:v>0.12163938321674966</c:v>
                </c:pt>
                <c:pt idx="30">
                  <c:v>0.12883394979937982</c:v>
                </c:pt>
                <c:pt idx="31">
                  <c:v>0.13638701584354723</c:v>
                </c:pt>
                <c:pt idx="32">
                  <c:v>0.14430844041431673</c:v>
                </c:pt>
                <c:pt idx="33">
                  <c:v>0.15260738789006262</c:v>
                </c:pt>
                <c:pt idx="34">
                  <c:v>0.16129219602940112</c:v>
                </c:pt>
                <c:pt idx="35">
                  <c:v>0.17037023748347788</c:v>
                </c:pt>
                <c:pt idx="36">
                  <c:v>0.1798477759430688</c:v>
                </c:pt>
                <c:pt idx="37">
                  <c:v>0.18972981839647599</c:v>
                </c:pt>
                <c:pt idx="38">
                  <c:v>0.20001996526988755</c:v>
                </c:pt>
                <c:pt idx="39">
                  <c:v>0.21072026051848083</c:v>
                </c:pt>
                <c:pt idx="40">
                  <c:v>0.22183104402414874</c:v>
                </c:pt>
                <c:pt idx="41">
                  <c:v>0.23335080892275725</c:v>
                </c:pt>
                <c:pt idx="42">
                  <c:v>0.2452760667174235</c:v>
                </c:pt>
                <c:pt idx="43">
                  <c:v>0.2576012232205821</c:v>
                </c:pt>
                <c:pt idx="44">
                  <c:v>0.27031846849233032</c:v>
                </c:pt>
                <c:pt idx="45">
                  <c:v>0.28341768399170392</c:v>
                </c:pt>
                <c:pt idx="46">
                  <c:v>0.29688637011820657</c:v>
                </c:pt>
                <c:pt idx="47">
                  <c:v>0.31070959718211616</c:v>
                </c:pt>
                <c:pt idx="48">
                  <c:v>0.32486998259574829</c:v>
                </c:pt>
                <c:pt idx="49">
                  <c:v>0.33934769671969595</c:v>
                </c:pt>
                <c:pt idx="50">
                  <c:v>0.35412049932844514</c:v>
                </c:pt>
                <c:pt idx="51">
                  <c:v>0.36916380808433574</c:v>
                </c:pt>
                <c:pt idx="52">
                  <c:v>0.38445079973886787</c:v>
                </c:pt>
                <c:pt idx="53">
                  <c:v>0.39995254403289132</c:v>
                </c:pt>
                <c:pt idx="54">
                  <c:v>0.41563816946464544</c:v>
                </c:pt>
                <c:pt idx="55">
                  <c:v>0.43147505926406926</c:v>
                </c:pt>
                <c:pt idx="56">
                  <c:v>0.44742907508389479</c:v>
                </c:pt>
                <c:pt idx="57">
                  <c:v>0.46346480512553689</c:v>
                </c:pt>
                <c:pt idx="58">
                  <c:v>0.4795458326937585</c:v>
                </c:pt>
                <c:pt idx="59">
                  <c:v>0.49563502055006542</c:v>
                </c:pt>
                <c:pt idx="60">
                  <c:v>0.51169480593882644</c:v>
                </c:pt>
                <c:pt idx="61">
                  <c:v>0.52768750081508131</c:v>
                </c:pt>
                <c:pt idx="62">
                  <c:v>0.54357559162501456</c:v>
                </c:pt>
                <c:pt idx="63">
                  <c:v>0.55932203298748784</c:v>
                </c:pt>
                <c:pt idx="64">
                  <c:v>0.57489052979786559</c:v>
                </c:pt>
                <c:pt idx="65">
                  <c:v>0.5902458026152676</c:v>
                </c:pt>
                <c:pt idx="66">
                  <c:v>0.6053538316852376</c:v>
                </c:pt>
                <c:pt idx="67">
                  <c:v>0.62018207556873239</c:v>
                </c:pt>
                <c:pt idx="68">
                  <c:v>0.63469966106719788</c:v>
                </c:pt>
                <c:pt idx="69">
                  <c:v>0.64887754192067237</c:v>
                </c:pt>
                <c:pt idx="70">
                  <c:v>0.66268862457811994</c:v>
                </c:pt>
                <c:pt idx="71">
                  <c:v>0.67610786016359536</c:v>
                </c:pt>
                <c:pt idx="72">
                  <c:v>0.68911230255746592</c:v>
                </c:pt>
                <c:pt idx="73">
                  <c:v>0.7016811332513001</c:v>
                </c:pt>
                <c:pt idx="74">
                  <c:v>0.7137956542953442</c:v>
                </c:pt>
                <c:pt idx="75">
                  <c:v>0.72543925122113961</c:v>
                </c:pt>
                <c:pt idx="76">
                  <c:v>0.73659732827686075</c:v>
                </c:pt>
                <c:pt idx="77">
                  <c:v>0.74725679357599961</c:v>
                </c:pt>
                <c:pt idx="78">
                  <c:v>0.75740734843762303</c:v>
                </c:pt>
                <c:pt idx="79">
                  <c:v>0.7670396779030122</c:v>
                </c:pt>
                <c:pt idx="80">
                  <c:v>0.77614615346239457</c:v>
                </c:pt>
                <c:pt idx="81">
                  <c:v>0.78472052505015266</c:v>
                </c:pt>
                <c:pt idx="82">
                  <c:v>0.79275774996654402</c:v>
                </c:pt>
                <c:pt idx="83">
                  <c:v>0.80014233753013153</c:v>
                </c:pt>
                <c:pt idx="84">
                  <c:v>0.80602944875631333</c:v>
                </c:pt>
                <c:pt idx="85">
                  <c:v>0.81183964328275982</c:v>
                </c:pt>
                <c:pt idx="86">
                  <c:v>0.8171194821000255</c:v>
                </c:pt>
                <c:pt idx="87">
                  <c:v>0.82186809013811757</c:v>
                </c:pt>
                <c:pt idx="88">
                  <c:v>0.82608448467471396</c:v>
                </c:pt>
                <c:pt idx="89">
                  <c:v>0.82976738736142375</c:v>
                </c:pt>
                <c:pt idx="90">
                  <c:v>0.83291503352249763</c:v>
                </c:pt>
                <c:pt idx="91">
                  <c:v>0.8355234961314747</c:v>
                </c:pt>
                <c:pt idx="92">
                  <c:v>0.83759092616944919</c:v>
                </c:pt>
                <c:pt idx="93">
                  <c:v>0.83911265069032903</c:v>
                </c:pt>
                <c:pt idx="94">
                  <c:v>0.84008285694119667</c:v>
                </c:pt>
                <c:pt idx="95">
                  <c:v>0.84049412948209989</c:v>
                </c:pt>
                <c:pt idx="96">
                  <c:v>0.84033715495616845</c:v>
                </c:pt>
                <c:pt idx="97">
                  <c:v>0.83960037926039488</c:v>
                </c:pt>
                <c:pt idx="98">
                  <c:v>0.83826960042991094</c:v>
                </c:pt>
                <c:pt idx="99">
                  <c:v>0.83632747492137671</c:v>
                </c:pt>
              </c:numCache>
            </c:numRef>
          </c:yVal>
          <c:smooth val="1"/>
        </c:ser>
        <c:ser>
          <c:idx val="1"/>
          <c:order val="1"/>
          <c:tx>
            <c:v>Vinmin</c:v>
          </c:tx>
          <c:spPr>
            <a:ln>
              <a:solidFill>
                <a:srgbClr val="000064"/>
              </a:solidFill>
            </a:ln>
          </c:spPr>
          <c:marker>
            <c:symbol val="none"/>
          </c:marker>
          <c:xVal>
            <c:numRef>
              <c:f>Export!$I$132:$DD$132</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Export!$I$160:$DD$160</c:f>
              <c:numCache>
                <c:formatCode>General</c:formatCode>
                <c:ptCount val="100"/>
                <c:pt idx="0">
                  <c:v>4.6062041184102683E-2</c:v>
                </c:pt>
                <c:pt idx="1">
                  <c:v>4.904041523733213E-2</c:v>
                </c:pt>
                <c:pt idx="2">
                  <c:v>5.2200809323330016E-2</c:v>
                </c:pt>
                <c:pt idx="3">
                  <c:v>5.5552948741992153E-2</c:v>
                </c:pt>
                <c:pt idx="4">
                  <c:v>5.9106893960428675E-2</c:v>
                </c:pt>
                <c:pt idx="5">
                  <c:v>6.2873026676431729E-2</c:v>
                </c:pt>
                <c:pt idx="6">
                  <c:v>6.6862031472041727E-2</c:v>
                </c:pt>
                <c:pt idx="7">
                  <c:v>7.1084872565190554E-2</c:v>
                </c:pt>
                <c:pt idx="8">
                  <c:v>7.5552765152252413E-2</c:v>
                </c:pt>
                <c:pt idx="9">
                  <c:v>8.0277140825869953E-2</c:v>
                </c:pt>
                <c:pt idx="10">
                  <c:v>8.5269606552583782E-2</c:v>
                </c:pt>
                <c:pt idx="11">
                  <c:v>9.0541896705544092E-2</c:v>
                </c:pt>
                <c:pt idx="12">
                  <c:v>9.6105817671041122E-2</c:v>
                </c:pt>
                <c:pt idx="13">
                  <c:v>0.10197318458600527</c:v>
                </c:pt>
                <c:pt idx="14">
                  <c:v>0.10815574981929453</c:v>
                </c:pt>
                <c:pt idx="15">
                  <c:v>0.11466512288480502</c:v>
                </c:pt>
                <c:pt idx="16">
                  <c:v>0.12151268157138544</c:v>
                </c:pt>
                <c:pt idx="17">
                  <c:v>0.1287094741951578</c:v>
                </c:pt>
                <c:pt idx="18">
                  <c:v>0.13626611302570604</c:v>
                </c:pt>
                <c:pt idx="19">
                  <c:v>0.14419265910971696</c:v>
                </c:pt>
                <c:pt idx="20">
                  <c:v>0.15249849891431766</c:v>
                </c:pt>
                <c:pt idx="21">
                  <c:v>0.16119221343689782</c:v>
                </c:pt>
                <c:pt idx="22">
                  <c:v>0.17028144067683437</c:v>
                </c:pt>
                <c:pt idx="23">
                  <c:v>0.17977273263409496</c:v>
                </c:pt>
                <c:pt idx="24">
                  <c:v>0.18967140828553061</c:v>
                </c:pt>
                <c:pt idx="25">
                  <c:v>0.19998140428543407</c:v>
                </c:pt>
                <c:pt idx="26">
                  <c:v>0.21070512543458769</c:v>
                </c:pt>
                <c:pt idx="27">
                  <c:v>0.22184329725175328</c:v>
                </c:pt>
                <c:pt idx="28">
                  <c:v>0.2333948232519592</c:v>
                </c:pt>
                <c:pt idx="29">
                  <c:v>0.24535664977423183</c:v>
                </c:pt>
                <c:pt idx="30">
                  <c:v>0.25772364139380005</c:v>
                </c:pt>
                <c:pt idx="31">
                  <c:v>0.27048847008600668</c:v>
                </c:pt>
                <c:pt idx="32">
                  <c:v>0.28364152136709941</c:v>
                </c:pt>
                <c:pt idx="33">
                  <c:v>0.29717082060763855</c:v>
                </c:pt>
                <c:pt idx="34">
                  <c:v>0.31106198258620738</c:v>
                </c:pt>
                <c:pt idx="35">
                  <c:v>0.32529818711600783</c:v>
                </c:pt>
                <c:pt idx="36">
                  <c:v>0.33986018323005562</c:v>
                </c:pt>
                <c:pt idx="37">
                  <c:v>0.35472632395190057</c:v>
                </c:pt>
                <c:pt idx="38">
                  <c:v>0.36987263311317253</c:v>
                </c:pt>
                <c:pt idx="39">
                  <c:v>0.38527290501749556</c:v>
                </c:pt>
                <c:pt idx="40">
                  <c:v>0.40089883700890577</c:v>
                </c:pt>
                <c:pt idx="41">
                  <c:v>0.41672019420375378</c:v>
                </c:pt>
                <c:pt idx="42">
                  <c:v>0.43270500481490171</c:v>
                </c:pt>
                <c:pt idx="43">
                  <c:v>0.44881978366621683</c:v>
                </c:pt>
                <c:pt idx="44">
                  <c:v>0.46502978069660389</c:v>
                </c:pt>
                <c:pt idx="45">
                  <c:v>0.48129925051927896</c:v>
                </c:pt>
                <c:pt idx="46">
                  <c:v>0.49759173846553156</c:v>
                </c:pt>
                <c:pt idx="47">
                  <c:v>0.51387037803140867</c:v>
                </c:pt>
                <c:pt idx="48">
                  <c:v>0.53009819428410998</c:v>
                </c:pt>
                <c:pt idx="49">
                  <c:v>0.54623840758933684</c:v>
                </c:pt>
                <c:pt idx="50">
                  <c:v>0.56225473200061504</c:v>
                </c:pt>
                <c:pt idx="51">
                  <c:v>0.57811166280763659</c:v>
                </c:pt>
                <c:pt idx="52">
                  <c:v>0.59377474806545427</c:v>
                </c:pt>
                <c:pt idx="53">
                  <c:v>0.60921083940457987</c:v>
                </c:pt>
                <c:pt idx="54">
                  <c:v>0.6243883180314409</c:v>
                </c:pt>
                <c:pt idx="55">
                  <c:v>0.63927729254164045</c:v>
                </c:pt>
                <c:pt idx="56">
                  <c:v>0.65384976595367528</c:v>
                </c:pt>
                <c:pt idx="57">
                  <c:v>0.6680797701951573</c:v>
                </c:pt>
                <c:pt idx="58">
                  <c:v>0.68194346710414511</c:v>
                </c:pt>
                <c:pt idx="59">
                  <c:v>0.69541921581389399</c:v>
                </c:pt>
                <c:pt idx="60">
                  <c:v>0.70848760714246783</c:v>
                </c:pt>
                <c:pt idx="61">
                  <c:v>0.72113146628616698</c:v>
                </c:pt>
                <c:pt idx="62">
                  <c:v>0.73333582569979916</c:v>
                </c:pt>
                <c:pt idx="63">
                  <c:v>0.74508787052541825</c:v>
                </c:pt>
                <c:pt idx="64">
                  <c:v>0.75637685387735221</c:v>
                </c:pt>
                <c:pt idx="65">
                  <c:v>0.76719388287615475</c:v>
                </c:pt>
                <c:pt idx="66">
                  <c:v>0.77753224268025878</c:v>
                </c:pt>
                <c:pt idx="67">
                  <c:v>0.78738665752202264</c:v>
                </c:pt>
                <c:pt idx="68">
                  <c:v>0.7967534979143277</c:v>
                </c:pt>
                <c:pt idx="69">
                  <c:v>0.80563054772422438</c:v>
                </c:pt>
                <c:pt idx="70">
                  <c:v>0.81401684077352143</c:v>
                </c:pt>
                <c:pt idx="71">
                  <c:v>0.8219124935291201</c:v>
                </c:pt>
                <c:pt idx="72">
                  <c:v>0.82931853606760209</c:v>
                </c:pt>
                <c:pt idx="73">
                  <c:v>0.83623674326715902</c:v>
                </c:pt>
                <c:pt idx="74">
                  <c:v>0.84266946785151697</c:v>
                </c:pt>
                <c:pt idx="75">
                  <c:v>0.84861947657425629</c:v>
                </c:pt>
                <c:pt idx="76">
                  <c:v>0.85408979049432376</c:v>
                </c:pt>
                <c:pt idx="77">
                  <c:v>0.85908352995873294</c:v>
                </c:pt>
                <c:pt idx="78">
                  <c:v>0.86360376457825805</c:v>
                </c:pt>
                <c:pt idx="79">
                  <c:v>0.86765288120865813</c:v>
                </c:pt>
                <c:pt idx="80">
                  <c:v>0.87123417283719318</c:v>
                </c:pt>
                <c:pt idx="81">
                  <c:v>0.87349465447484576</c:v>
                </c:pt>
                <c:pt idx="82">
                  <c:v>0.8756025415071208</c:v>
                </c:pt>
                <c:pt idx="83">
                  <c:v>0.87727588317011473</c:v>
                </c:pt>
                <c:pt idx="84">
                  <c:v>0.87851428052043834</c:v>
                </c:pt>
                <c:pt idx="85">
                  <c:v>0.87931624977973444</c:v>
                </c:pt>
                <c:pt idx="86">
                  <c:v>0.8796789241039602</c:v>
                </c:pt>
                <c:pt idx="87">
                  <c:v>0.87959659786001265</c:v>
                </c:pt>
                <c:pt idx="88">
                  <c:v>0.87906649446025342</c:v>
                </c:pt>
                <c:pt idx="89">
                  <c:v>0.8780802621354501</c:v>
                </c:pt>
                <c:pt idx="90">
                  <c:v>0.87662877115449245</c:v>
                </c:pt>
                <c:pt idx="91">
                  <c:v>0.87470077749041664</c:v>
                </c:pt>
                <c:pt idx="92">
                  <c:v>0.87228263714340359</c:v>
                </c:pt>
                <c:pt idx="93">
                  <c:v>0.86935795815224937</c:v>
                </c:pt>
                <c:pt idx="94">
                  <c:v>0.86590716930582734</c:v>
                </c:pt>
                <c:pt idx="95">
                  <c:v>0.86190697868676691</c:v>
                </c:pt>
                <c:pt idx="96">
                  <c:v>0.85732968560452527</c:v>
                </c:pt>
                <c:pt idx="97">
                  <c:v>0.85214229577680767</c:v>
                </c:pt>
                <c:pt idx="98">
                  <c:v>0.84630536969842596</c:v>
                </c:pt>
                <c:pt idx="99">
                  <c:v>0.83977150464122985</c:v>
                </c:pt>
              </c:numCache>
            </c:numRef>
          </c:yVal>
          <c:smooth val="1"/>
        </c:ser>
        <c:dLbls>
          <c:showLegendKey val="0"/>
          <c:showVal val="0"/>
          <c:showCatName val="0"/>
          <c:showSerName val="0"/>
          <c:showPercent val="0"/>
          <c:showBubbleSize val="0"/>
        </c:dLbls>
        <c:axId val="550118472"/>
        <c:axId val="550122784"/>
      </c:scatterChart>
      <c:valAx>
        <c:axId val="550118472"/>
        <c:scaling>
          <c:orientation val="minMax"/>
          <c:max val="0.6"/>
          <c:min val="0"/>
        </c:scaling>
        <c:delete val="0"/>
        <c:axPos val="b"/>
        <c:majorGridlines/>
        <c:minorGridlines/>
        <c:title>
          <c:tx>
            <c:rich>
              <a:bodyPr/>
              <a:lstStyle/>
              <a:p>
                <a:pPr>
                  <a:defRPr sz="1200"/>
                </a:pPr>
                <a:r>
                  <a:rPr lang="en-US" sz="1400"/>
                  <a:t>Iout (A</a:t>
                </a:r>
                <a:r>
                  <a:rPr lang="en-US" sz="1200"/>
                  <a:t>)</a:t>
                </a:r>
              </a:p>
            </c:rich>
          </c:tx>
          <c:overlay val="0"/>
          <c:spPr>
            <a:no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s-ES"/>
          </a:p>
        </c:txPr>
        <c:crossAx val="550122784"/>
        <c:crosses val="autoZero"/>
        <c:crossBetween val="midCat"/>
      </c:valAx>
      <c:valAx>
        <c:axId val="550122784"/>
        <c:scaling>
          <c:orientation val="minMax"/>
          <c:max val="1"/>
          <c:min val="0"/>
        </c:scaling>
        <c:delete val="0"/>
        <c:axPos val="l"/>
        <c:majorGridlines/>
        <c:minorGridlines/>
        <c:title>
          <c:tx>
            <c:rich>
              <a:bodyPr rot="-5400000" vert="horz"/>
              <a:lstStyle/>
              <a:p>
                <a:pPr>
                  <a:defRPr sz="1400"/>
                </a:pPr>
                <a:r>
                  <a:rPr lang="en-US" sz="1400"/>
                  <a:t>Efficiency</a:t>
                </a:r>
              </a:p>
            </c:rich>
          </c:tx>
          <c:overlay val="0"/>
          <c:spPr>
            <a:noFill/>
            <a:ln w="25400">
              <a:noFill/>
            </a:ln>
          </c:spPr>
        </c:title>
        <c:numFmt formatCode="0%" sourceLinked="0"/>
        <c:majorTickMark val="out"/>
        <c:minorTickMark val="none"/>
        <c:tickLblPos val="nextTo"/>
        <c:crossAx val="550118472"/>
        <c:crossesAt val="1E-3"/>
        <c:crossBetween val="midCat"/>
        <c:majorUnit val="0.1"/>
      </c:valAx>
      <c:spPr>
        <a:solidFill>
          <a:srgbClr val="B4FBD2"/>
        </a:solidFill>
      </c:spPr>
    </c:plotArea>
    <c:legend>
      <c:legendPos val="r"/>
      <c:layout>
        <c:manualLayout>
          <c:xMode val="edge"/>
          <c:yMode val="edge"/>
          <c:x val="0.77261992250970424"/>
          <c:y val="0.67347081614799587"/>
          <c:w val="0.14285726784151975"/>
          <c:h val="0.1201816439611738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Power Loss (Channel</a:t>
            </a:r>
            <a:r>
              <a:rPr lang="en-US" baseline="0"/>
              <a:t> 1 + Channel 2)</a:t>
            </a:r>
            <a:endParaRPr lang="en-US"/>
          </a:p>
        </c:rich>
      </c:tx>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0"/>
          <c:order val="0"/>
          <c:tx>
            <c:v>Vinmax</c:v>
          </c:tx>
          <c:spPr>
            <a:ln>
              <a:solidFill>
                <a:srgbClr val="F60460"/>
              </a:solidFill>
            </a:ln>
          </c:spPr>
          <c:marker>
            <c:symbol val="none"/>
          </c:marker>
          <c:xVal>
            <c:numRef>
              <c:f>Export!$I$173:$DD$173</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Export!$I$200:$DD$200</c:f>
              <c:numCache>
                <c:formatCode>General</c:formatCode>
                <c:ptCount val="100"/>
                <c:pt idx="0">
                  <c:v>0.21638219430779682</c:v>
                </c:pt>
                <c:pt idx="1">
                  <c:v>0.21638489242040596</c:v>
                </c:pt>
                <c:pt idx="2">
                  <c:v>0.21638778052090679</c:v>
                </c:pt>
                <c:pt idx="3">
                  <c:v>0.21639087244098604</c:v>
                </c:pt>
                <c:pt idx="4">
                  <c:v>0.21639418308511083</c:v>
                </c:pt>
                <c:pt idx="5">
                  <c:v>0.21639772851819597</c:v>
                </c:pt>
                <c:pt idx="6">
                  <c:v>0.21640152606518576</c:v>
                </c:pt>
                <c:pt idx="7">
                  <c:v>0.21640559442031532</c:v>
                </c:pt>
                <c:pt idx="8">
                  <c:v>0.21640995376711997</c:v>
                </c:pt>
                <c:pt idx="9">
                  <c:v>0.21641462591038957</c:v>
                </c:pt>
                <c:pt idx="10">
                  <c:v>0.21641963442141382</c:v>
                </c:pt>
                <c:pt idx="11">
                  <c:v>0.21642500479802926</c:v>
                </c:pt>
                <c:pt idx="12">
                  <c:v>0.21643076464116873</c:v>
                </c:pt>
                <c:pt idx="13">
                  <c:v>0.21643694384982554</c:v>
                </c:pt>
                <c:pt idx="14">
                  <c:v>0.21644357483658822</c:v>
                </c:pt>
                <c:pt idx="15">
                  <c:v>0.21645069276617368</c:v>
                </c:pt>
                <c:pt idx="16">
                  <c:v>0.21645833581969742</c:v>
                </c:pt>
                <c:pt idx="17">
                  <c:v>0.21646654548777211</c:v>
                </c:pt>
                <c:pt idx="18">
                  <c:v>0.21647536689592356</c:v>
                </c:pt>
                <c:pt idx="19">
                  <c:v>0.21648484916626681</c:v>
                </c:pt>
                <c:pt idx="20">
                  <c:v>0.21649504581989981</c:v>
                </c:pt>
                <c:pt idx="21">
                  <c:v>0.21650601522505475</c:v>
                </c:pt>
                <c:pt idx="22">
                  <c:v>0.21651782109671092</c:v>
                </c:pt>
                <c:pt idx="23">
                  <c:v>0.21653053305412806</c:v>
                </c:pt>
                <c:pt idx="24">
                  <c:v>0.21654422724361305</c:v>
                </c:pt>
                <c:pt idx="25">
                  <c:v>0.21655898703480944</c:v>
                </c:pt>
                <c:pt idx="26">
                  <c:v>0.21657490379990546</c:v>
                </c:pt>
                <c:pt idx="27">
                  <c:v>0.21659207778641645</c:v>
                </c:pt>
                <c:pt idx="28">
                  <c:v>0.21661061909563123</c:v>
                </c:pt>
                <c:pt idx="29">
                  <c:v>0.21663064878044375</c:v>
                </c:pt>
                <c:pt idx="30">
                  <c:v>0.21665230007814806</c:v>
                </c:pt>
                <c:pt idx="31">
                  <c:v>0.2166757197958894</c:v>
                </c:pt>
                <c:pt idx="32">
                  <c:v>0.21670106986887253</c:v>
                </c:pt>
                <c:pt idx="33">
                  <c:v>0.21672852911417095</c:v>
                </c:pt>
                <c:pt idx="34">
                  <c:v>0.21675829520610615</c:v>
                </c:pt>
                <c:pt idx="35">
                  <c:v>0.21679058690272685</c:v>
                </c:pt>
                <c:pt idx="36">
                  <c:v>0.21682564655697661</c:v>
                </c:pt>
                <c:pt idx="37">
                  <c:v>0.2168637429507658</c:v>
                </c:pt>
                <c:pt idx="38">
                  <c:v>0.21690517449543856</c:v>
                </c:pt>
                <c:pt idx="39">
                  <c:v>0.21695027284814189</c:v>
                </c:pt>
                <c:pt idx="40">
                  <c:v>0.21699940700046638</c:v>
                </c:pt>
                <c:pt idx="41">
                  <c:v>0.21705298790355676</c:v>
                </c:pt>
                <c:pt idx="42">
                  <c:v>0.21711147370282491</c:v>
                </c:pt>
                <c:pt idx="43">
                  <c:v>0.21717537566559175</c:v>
                </c:pt>
                <c:pt idx="44">
                  <c:v>0.21724526489662721</c:v>
                </c:pt>
                <c:pt idx="45">
                  <c:v>0.2173217799498442</c:v>
                </c:pt>
                <c:pt idx="46">
                  <c:v>0.21740563545958169</c:v>
                </c:pt>
                <c:pt idx="47">
                  <c:v>0.21749763193225108</c:v>
                </c:pt>
                <c:pt idx="48">
                  <c:v>0.21759866685892698</c:v>
                </c:pt>
                <c:pt idx="49">
                  <c:v>0.21770974733210813</c:v>
                </c:pt>
                <c:pt idx="50">
                  <c:v>0.21783200437575234</c:v>
                </c:pt>
                <c:pt idx="51">
                  <c:v>0.21796670922728933</c:v>
                </c:pt>
                <c:pt idx="52">
                  <c:v>0.21811529184416514</c:v>
                </c:pt>
                <c:pt idx="53">
                  <c:v>0.21827936194620884</c:v>
                </c:pt>
                <c:pt idx="54">
                  <c:v>0.21846073294944496</c:v>
                </c:pt>
                <c:pt idx="55">
                  <c:v>0.21866144919773942</c:v>
                </c:pt>
                <c:pt idx="56">
                  <c:v>0.2188838169568087</c:v>
                </c:pt>
                <c:pt idx="57">
                  <c:v>0.21913043970175325</c:v>
                </c:pt>
                <c:pt idx="58">
                  <c:v>0.21940425830565716</c:v>
                </c:pt>
                <c:pt idx="59">
                  <c:v>0.21970859682440794</c:v>
                </c:pt>
                <c:pt idx="60">
                  <c:v>0.22004721467342928</c:v>
                </c:pt>
                <c:pt idx="61">
                  <c:v>0.22042436610746419</c:v>
                </c:pt>
                <c:pt idx="62">
                  <c:v>0.22084486804718756</c:v>
                </c:pt>
                <c:pt idx="63">
                  <c:v>0.22131417744893242</c:v>
                </c:pt>
                <c:pt idx="64">
                  <c:v>0.22183847958929065</c:v>
                </c:pt>
                <c:pt idx="65">
                  <c:v>0.2224247888384242</c:v>
                </c:pt>
                <c:pt idx="66">
                  <c:v>0.22308106372884076</c:v>
                </c:pt>
                <c:pt idx="67">
                  <c:v>0.22381633839512521</c:v>
                </c:pt>
                <c:pt idx="68">
                  <c:v>0.22464087277052974</c:v>
                </c:pt>
                <c:pt idx="69">
                  <c:v>0.22556632428531115</c:v>
                </c:pt>
                <c:pt idx="70">
                  <c:v>0.22660594422742952</c:v>
                </c:pt>
                <c:pt idx="71">
                  <c:v>0.22777480240837786</c:v>
                </c:pt>
                <c:pt idx="72">
                  <c:v>0.22909004433704366</c:v>
                </c:pt>
                <c:pt idx="73">
                  <c:v>0.23057118575641664</c:v>
                </c:pt>
                <c:pt idx="74">
                  <c:v>0.23224045015824343</c:v>
                </c:pt>
                <c:pt idx="75">
                  <c:v>0.23412315577940124</c:v>
                </c:pt>
                <c:pt idx="76">
                  <c:v>0.23624815962510076</c:v>
                </c:pt>
                <c:pt idx="77">
                  <c:v>0.23864890441498016</c:v>
                </c:pt>
                <c:pt idx="78">
                  <c:v>0.24136227002568514</c:v>
                </c:pt>
                <c:pt idx="79">
                  <c:v>0.24443129653937753</c:v>
                </c:pt>
                <c:pt idx="80">
                  <c:v>0.24790493013304896</c:v>
                </c:pt>
                <c:pt idx="81">
                  <c:v>0.25183909723508757</c:v>
                </c:pt>
                <c:pt idx="82">
                  <c:v>0.25629773691749391</c:v>
                </c:pt>
                <c:pt idx="83">
                  <c:v>0.26153628503877796</c:v>
                </c:pt>
                <c:pt idx="84">
                  <c:v>0.26911302429122186</c:v>
                </c:pt>
                <c:pt idx="85">
                  <c:v>0.27680831248941784</c:v>
                </c:pt>
                <c:pt idx="86">
                  <c:v>0.28547925910332067</c:v>
                </c:pt>
                <c:pt idx="87">
                  <c:v>0.29525938939061469</c:v>
                </c:pt>
                <c:pt idx="88">
                  <c:v>0.30630169701985871</c:v>
                </c:pt>
                <c:pt idx="89">
                  <c:v>0.31878169237693726</c:v>
                </c:pt>
                <c:pt idx="90">
                  <c:v>0.33290097918846351</c:v>
                </c:pt>
                <c:pt idx="91">
                  <c:v>0.34889522423448815</c:v>
                </c:pt>
                <c:pt idx="92">
                  <c:v>0.36702832400149865</c:v>
                </c:pt>
                <c:pt idx="93">
                  <c:v>0.38760940935357352</c:v>
                </c:pt>
                <c:pt idx="94">
                  <c:v>0.41099544804097471</c:v>
                </c:pt>
                <c:pt idx="95">
                  <c:v>0.43760021596374515</c:v>
                </c:pt>
                <c:pt idx="96">
                  <c:v>0.46790454821081917</c:v>
                </c:pt>
                <c:pt idx="97">
                  <c:v>0.50246880978308095</c:v>
                </c:pt>
                <c:pt idx="98">
                  <c:v>0.5419481882484285</c:v>
                </c:pt>
                <c:pt idx="99">
                  <c:v>0.58711161591579941</c:v>
                </c:pt>
              </c:numCache>
            </c:numRef>
          </c:yVal>
          <c:smooth val="1"/>
        </c:ser>
        <c:ser>
          <c:idx val="1"/>
          <c:order val="1"/>
          <c:tx>
            <c:v>Vinmin</c:v>
          </c:tx>
          <c:spPr>
            <a:ln>
              <a:solidFill>
                <a:srgbClr val="000064"/>
              </a:solidFill>
            </a:ln>
          </c:spPr>
          <c:marker>
            <c:symbol val="none"/>
          </c:marker>
          <c:xVal>
            <c:numRef>
              <c:f>Export!$I$132:$DD$132</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Export!$I$159:$DD$159</c:f>
              <c:numCache>
                <c:formatCode>General</c:formatCode>
                <c:ptCount val="100"/>
                <c:pt idx="0">
                  <c:v>9.2199120292757814E-2</c:v>
                </c:pt>
                <c:pt idx="1">
                  <c:v>9.2199629524058135E-2</c:v>
                </c:pt>
                <c:pt idx="2">
                  <c:v>9.2200182446288609E-2</c:v>
                </c:pt>
                <c:pt idx="3">
                  <c:v>9.2200783305538672E-2</c:v>
                </c:pt>
                <c:pt idx="4">
                  <c:v>9.2201436815577797E-2</c:v>
                </c:pt>
                <c:pt idx="5">
                  <c:v>9.2202148215239643E-2</c:v>
                </c:pt>
                <c:pt idx="6">
                  <c:v>9.2202923332899589E-2</c:v>
                </c:pt>
                <c:pt idx="7">
                  <c:v>9.2203768659385454E-2</c:v>
                </c:pt>
                <c:pt idx="8">
                  <c:v>9.2204691430464961E-2</c:v>
                </c:pt>
                <c:pt idx="9">
                  <c:v>9.2205699720211004E-2</c:v>
                </c:pt>
                <c:pt idx="10">
                  <c:v>9.2206802546726502E-2</c:v>
                </c:pt>
                <c:pt idx="11">
                  <c:v>9.2208009991915127E-2</c:v>
                </c:pt>
                <c:pt idx="12">
                  <c:v>9.2209333337219077E-2</c:v>
                </c:pt>
                <c:pt idx="13">
                  <c:v>9.2210785217510527E-2</c:v>
                </c:pt>
                <c:pt idx="14">
                  <c:v>9.2212379795628352E-2</c:v>
                </c:pt>
                <c:pt idx="15">
                  <c:v>9.221413296039771E-2</c:v>
                </c:pt>
                <c:pt idx="16">
                  <c:v>9.221606255136551E-2</c:v>
                </c:pt>
                <c:pt idx="17">
                  <c:v>9.2218188613934576E-2</c:v>
                </c:pt>
                <c:pt idx="18">
                  <c:v>9.2220533689094261E-2</c:v>
                </c:pt>
                <c:pt idx="19">
                  <c:v>9.2223123142529728E-2</c:v>
                </c:pt>
                <c:pt idx="20">
                  <c:v>9.2225985538561081E-2</c:v>
                </c:pt>
                <c:pt idx="21">
                  <c:v>9.2229153065125247E-2</c:v>
                </c:pt>
                <c:pt idx="22">
                  <c:v>9.2232662016882461E-2</c:v>
                </c:pt>
                <c:pt idx="23">
                  <c:v>9.2236553344520966E-2</c:v>
                </c:pt>
                <c:pt idx="24">
                  <c:v>9.2240873279463995E-2</c:v>
                </c:pt>
                <c:pt idx="25">
                  <c:v>9.2245674044473716E-2</c:v>
                </c:pt>
                <c:pt idx="26">
                  <c:v>9.2251014662118852E-2</c:v>
                </c:pt>
                <c:pt idx="27">
                  <c:v>9.2256961874751853E-2</c:v>
                </c:pt>
                <c:pt idx="28">
                  <c:v>9.2263591191558969E-2</c:v>
                </c:pt>
                <c:pt idx="29">
                  <c:v>9.2270988080432659E-2</c:v>
                </c:pt>
                <c:pt idx="30">
                  <c:v>9.2279249324913076E-2</c:v>
                </c:pt>
                <c:pt idx="31">
                  <c:v>9.2288484569293616E-2</c:v>
                </c:pt>
                <c:pt idx="32">
                  <c:v>9.2298818078238407E-2</c:v>
                </c:pt>
                <c:pt idx="33">
                  <c:v>9.2310390740971499E-2</c:v>
                </c:pt>
                <c:pt idx="34">
                  <c:v>9.2323362354336747E-2</c:v>
                </c:pt>
                <c:pt idx="35">
                  <c:v>9.2337914223867001E-2</c:v>
                </c:pt>
                <c:pt idx="36">
                  <c:v>9.2354252127527764E-2</c:v>
                </c:pt>
                <c:pt idx="37">
                  <c:v>9.2372609693112478E-2</c:v>
                </c:pt>
                <c:pt idx="38">
                  <c:v>9.2393252247476215E-2</c:v>
                </c:pt>
                <c:pt idx="39">
                  <c:v>9.2416481204030398E-2</c:v>
                </c:pt>
                <c:pt idx="40">
                  <c:v>9.2442639064331061E-2</c:v>
                </c:pt>
                <c:pt idx="41">
                  <c:v>9.2472115120346129E-2</c:v>
                </c:pt>
                <c:pt idx="42">
                  <c:v>9.2505351956276405E-2</c:v>
                </c:pt>
                <c:pt idx="43">
                  <c:v>9.254285286285327E-2</c:v>
                </c:pt>
                <c:pt idx="44">
                  <c:v>9.2585190293098224E-2</c:v>
                </c:pt>
                <c:pt idx="45">
                  <c:v>9.2633015506896954E-2</c:v>
                </c:pt>
                <c:pt idx="46">
                  <c:v>9.2687069572751732E-2</c:v>
                </c:pt>
                <c:pt idx="47">
                  <c:v>9.2748195919113721E-2</c:v>
                </c:pt>
                <c:pt idx="48">
                  <c:v>9.281735465520885E-2</c:v>
                </c:pt>
                <c:pt idx="49">
                  <c:v>9.2895638912765102E-2</c:v>
                </c:pt>
                <c:pt idx="50">
                  <c:v>9.2984293496115991E-2</c:v>
                </c:pt>
                <c:pt idx="51">
                  <c:v>9.308473616947302E-2</c:v>
                </c:pt>
                <c:pt idx="52">
                  <c:v>9.3198581957511184E-2</c:v>
                </c:pt>
                <c:pt idx="53">
                  <c:v>9.3327670889702091E-2</c:v>
                </c:pt>
                <c:pt idx="54">
                  <c:v>9.3474099681104247E-2</c:v>
                </c:pt>
                <c:pt idx="55">
                  <c:v>9.3640257913791575E-2</c:v>
                </c:pt>
                <c:pt idx="56">
                  <c:v>9.3828869365174761E-2</c:v>
                </c:pt>
                <c:pt idx="57">
                  <c:v>9.4043039223777922E-2</c:v>
                </c:pt>
                <c:pt idx="58">
                  <c:v>9.4286308041473754E-2</c:v>
                </c:pt>
                <c:pt idx="59">
                  <c:v>9.4562713395969167E-2</c:v>
                </c:pt>
                <c:pt idx="60">
                  <c:v>9.4876860381056291E-2</c:v>
                </c:pt>
                <c:pt idx="61">
                  <c:v>9.5234002207828239E-2</c:v>
                </c:pt>
                <c:pt idx="62">
                  <c:v>9.5640132391260582E-2</c:v>
                </c:pt>
                <c:pt idx="63">
                  <c:v>9.610209021745926E-2</c:v>
                </c:pt>
                <c:pt idx="64">
                  <c:v>9.6627684284804283E-2</c:v>
                </c:pt>
                <c:pt idx="65">
                  <c:v>9.7225892696713112E-2</c:v>
                </c:pt>
                <c:pt idx="66">
                  <c:v>9.7906783084963325E-2</c:v>
                </c:pt>
                <c:pt idx="67">
                  <c:v>9.8682013949986686E-2</c:v>
                </c:pt>
                <c:pt idx="68">
                  <c:v>9.9564856064483565E-2</c:v>
                </c:pt>
                <c:pt idx="69">
                  <c:v>0.10057047077368811</c:v>
                </c:pt>
                <c:pt idx="70">
                  <c:v>0.10171618356856729</c:v>
                </c:pt>
                <c:pt idx="71">
                  <c:v>0.10302179814403993</c:v>
                </c:pt>
                <c:pt idx="72">
                  <c:v>0.10450995723817191</c:v>
                </c:pt>
                <c:pt idx="73">
                  <c:v>0.10620655753626855</c:v>
                </c:pt>
                <c:pt idx="74">
                  <c:v>0.10814122714480254</c:v>
                </c:pt>
                <c:pt idx="75">
                  <c:v>0.11034787559027694</c:v>
                </c:pt>
                <c:pt idx="76">
                  <c:v>0.11286532802733536</c:v>
                </c:pt>
                <c:pt idx="77">
                  <c:v>0.11573805741138223</c:v>
                </c:pt>
                <c:pt idx="78">
                  <c:v>0.11901703088296806</c:v>
                </c:pt>
                <c:pt idx="79">
                  <c:v>0.12276121019882907</c:v>
                </c:pt>
                <c:pt idx="80">
                  <c:v>0.12703688386421544</c:v>
                </c:pt>
                <c:pt idx="81">
                  <c:v>0.13294872171912575</c:v>
                </c:pt>
                <c:pt idx="82">
                  <c:v>0.13928728177541178</c:v>
                </c:pt>
                <c:pt idx="83">
                  <c:v>0.14647790589557985</c:v>
                </c:pt>
                <c:pt idx="84">
                  <c:v>0.15464156306202037</c:v>
                </c:pt>
                <c:pt idx="85">
                  <c:v>0.16391736082669933</c:v>
                </c:pt>
                <c:pt idx="86">
                  <c:v>0.17446575852348722</c:v>
                </c:pt>
                <c:pt idx="87">
                  <c:v>0.18647444770753846</c:v>
                </c:pt>
                <c:pt idx="88">
                  <c:v>0.20015224017783506</c:v>
                </c:pt>
                <c:pt idx="89">
                  <c:v>0.21574799789903476</c:v>
                </c:pt>
                <c:pt idx="90">
                  <c:v>0.23354822339433168</c:v>
                </c:pt>
                <c:pt idx="91">
                  <c:v>0.25388596286324461</c:v>
                </c:pt>
                <c:pt idx="92">
                  <c:v>0.27714941699142148</c:v>
                </c:pt>
                <c:pt idx="93">
                  <c:v>0.30379247267261361</c:v>
                </c:pt>
                <c:pt idx="94">
                  <c:v>0.33434769634762412</c:v>
                </c:pt>
                <c:pt idx="95">
                  <c:v>0.36944251739724604</c:v>
                </c:pt>
                <c:pt idx="96">
                  <c:v>0.40981960044060489</c:v>
                </c:pt>
                <c:pt idx="97">
                  <c:v>0.45636279818119013</c:v>
                </c:pt>
                <c:pt idx="98">
                  <c:v>0.51013065759718068</c:v>
                </c:pt>
                <c:pt idx="99">
                  <c:v>0.57240032963689402</c:v>
                </c:pt>
              </c:numCache>
            </c:numRef>
          </c:yVal>
          <c:smooth val="1"/>
        </c:ser>
        <c:dLbls>
          <c:showLegendKey val="0"/>
          <c:showVal val="0"/>
          <c:showCatName val="0"/>
          <c:showSerName val="0"/>
          <c:showPercent val="0"/>
          <c:showBubbleSize val="0"/>
        </c:dLbls>
        <c:axId val="550126312"/>
        <c:axId val="550117296"/>
      </c:scatterChart>
      <c:valAx>
        <c:axId val="550126312"/>
        <c:scaling>
          <c:orientation val="minMax"/>
          <c:max val="0.6"/>
          <c:min val="0"/>
        </c:scaling>
        <c:delete val="0"/>
        <c:axPos val="b"/>
        <c:majorGridlines/>
        <c:minorGridlines/>
        <c:title>
          <c:tx>
            <c:rich>
              <a:bodyPr/>
              <a:lstStyle/>
              <a:p>
                <a:pPr>
                  <a:defRPr/>
                </a:pPr>
                <a:r>
                  <a:rPr lang="en-US" sz="1400"/>
                  <a:t>Iout (A</a:t>
                </a:r>
                <a:r>
                  <a:rPr lang="en-US"/>
                  <a:t>)</a:t>
                </a:r>
              </a:p>
            </c:rich>
          </c:tx>
          <c:overlay val="0"/>
          <c:spPr>
            <a:no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s-ES"/>
          </a:p>
        </c:txPr>
        <c:crossAx val="550117296"/>
        <c:crosses val="autoZero"/>
        <c:crossBetween val="midCat"/>
      </c:valAx>
      <c:valAx>
        <c:axId val="550117296"/>
        <c:scaling>
          <c:orientation val="minMax"/>
          <c:max val="0.9"/>
          <c:min val="0"/>
        </c:scaling>
        <c:delete val="0"/>
        <c:axPos val="l"/>
        <c:majorGridlines/>
        <c:minorGridlines/>
        <c:title>
          <c:tx>
            <c:rich>
              <a:bodyPr rot="-5400000" vert="horz"/>
              <a:lstStyle/>
              <a:p>
                <a:pPr>
                  <a:defRPr/>
                </a:pPr>
                <a:r>
                  <a:rPr lang="en-US" sz="1400"/>
                  <a:t>Power Loss (W)</a:t>
                </a:r>
              </a:p>
            </c:rich>
          </c:tx>
          <c:overlay val="0"/>
          <c:spPr>
            <a:noFill/>
            <a:ln w="25400">
              <a:noFill/>
            </a:ln>
          </c:spPr>
        </c:title>
        <c:numFmt formatCode="General" sourceLinked="1"/>
        <c:majorTickMark val="out"/>
        <c:minorTickMark val="none"/>
        <c:tickLblPos val="nextTo"/>
        <c:crossAx val="550126312"/>
        <c:crossesAt val="1E-3"/>
        <c:crossBetween val="midCat"/>
        <c:majorUnit val="0.1"/>
      </c:valAx>
      <c:spPr>
        <a:solidFill>
          <a:srgbClr val="B4FBD2"/>
        </a:solidFill>
      </c:spPr>
    </c:plotArea>
    <c:legend>
      <c:legendPos val="r"/>
      <c:layout>
        <c:manualLayout>
          <c:xMode val="edge"/>
          <c:yMode val="edge"/>
          <c:x val="0.76449704142011865"/>
          <c:y val="0.68025818661079385"/>
          <c:w val="0.14201183431952671"/>
          <c:h val="0.12231782186025032"/>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Bode Plot (Channel</a:t>
            </a:r>
            <a:r>
              <a:rPr lang="en-US" baseline="0"/>
              <a:t> 1 + Channel 2)</a:t>
            </a:r>
            <a:endParaRPr lang="en-US"/>
          </a:p>
        </c:rich>
      </c:tx>
      <c:overlay val="0"/>
      <c:spPr>
        <a:noFill/>
        <a:ln w="25400">
          <a:noFill/>
        </a:ln>
      </c:spPr>
    </c:title>
    <c:autoTitleDeleted val="0"/>
    <c:plotArea>
      <c:layout>
        <c:manualLayout>
          <c:layoutTarget val="inner"/>
          <c:xMode val="edge"/>
          <c:yMode val="edge"/>
          <c:x val="7.7599120173558189E-2"/>
          <c:y val="0.14483197508767731"/>
          <c:w val="0.83114103308063358"/>
          <c:h val="0.67647478186848264"/>
        </c:manualLayout>
      </c:layout>
      <c:scatterChart>
        <c:scatterStyle val="smoothMarker"/>
        <c:varyColors val="0"/>
        <c:ser>
          <c:idx val="1"/>
          <c:order val="0"/>
          <c:tx>
            <c:v>Gain (Vinmin)</c:v>
          </c:tx>
          <c:spPr>
            <a:ln>
              <a:solidFill>
                <a:srgbClr val="000064"/>
              </a:solidFill>
            </a:ln>
          </c:spPr>
          <c:marker>
            <c:symbol val="none"/>
          </c:marker>
          <c:xVal>
            <c:numRef>
              <c:f>Bode!$A$4:$A$103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Bode!$E$4:$E$103</c:f>
              <c:numCache>
                <c:formatCode>General</c:formatCode>
                <c:ptCount val="100"/>
                <c:pt idx="0">
                  <c:v>77.180203887388586</c:v>
                </c:pt>
                <c:pt idx="1">
                  <c:v>60.216485224544044</c:v>
                </c:pt>
                <c:pt idx="2">
                  <c:v>59.216453174557842</c:v>
                </c:pt>
                <c:pt idx="3">
                  <c:v>58.21641282669431</c:v>
                </c:pt>
                <c:pt idx="4">
                  <c:v>57.216362032818999</c:v>
                </c:pt>
                <c:pt idx="5">
                  <c:v>56.216298088822711</c:v>
                </c:pt>
                <c:pt idx="6">
                  <c:v>55.216217590801847</c:v>
                </c:pt>
                <c:pt idx="7">
                  <c:v>54.216116254078301</c:v>
                </c:pt>
                <c:pt idx="8">
                  <c:v>53.215988685485172</c:v>
                </c:pt>
                <c:pt idx="9">
                  <c:v>52.215828096891542</c:v>
                </c:pt>
                <c:pt idx="10">
                  <c:v>51.21562594486565</c:v>
                </c:pt>
                <c:pt idx="11">
                  <c:v>50.215371477538312</c:v>
                </c:pt>
                <c:pt idx="12">
                  <c:v>49.215051164929719</c:v>
                </c:pt>
                <c:pt idx="13">
                  <c:v>48.214647983026126</c:v>
                </c:pt>
                <c:pt idx="14">
                  <c:v>47.214140514471467</c:v>
                </c:pt>
                <c:pt idx="15">
                  <c:v>46.213501819547112</c:v>
                </c:pt>
                <c:pt idx="16">
                  <c:v>45.21269801978957</c:v>
                </c:pt>
                <c:pt idx="17">
                  <c:v>44.211686522735562</c:v>
                </c:pt>
                <c:pt idx="18">
                  <c:v>43.210413799436211</c:v>
                </c:pt>
                <c:pt idx="19">
                  <c:v>42.208812606148314</c:v>
                </c:pt>
                <c:pt idx="20">
                  <c:v>41.206798517642738</c:v>
                </c:pt>
                <c:pt idx="21">
                  <c:v>40.204265611763091</c:v>
                </c:pt>
                <c:pt idx="22">
                  <c:v>39.201081113546593</c:v>
                </c:pt>
                <c:pt idx="23">
                  <c:v>38.197078773519372</c:v>
                </c:pt>
                <c:pt idx="24">
                  <c:v>37.192050721172706</c:v>
                </c:pt>
                <c:pt idx="25">
                  <c:v>36.185737505870939</c:v>
                </c:pt>
                <c:pt idx="26">
                  <c:v>35.177816021770056</c:v>
                </c:pt>
                <c:pt idx="27">
                  <c:v>34.167885024419213</c:v>
                </c:pt>
                <c:pt idx="28">
                  <c:v>33.155448006121539</c:v>
                </c:pt>
                <c:pt idx="29">
                  <c:v>32.139893337567919</c:v>
                </c:pt>
                <c:pt idx="30">
                  <c:v>31.120471852023702</c:v>
                </c:pt>
                <c:pt idx="31">
                  <c:v>30.096272510306655</c:v>
                </c:pt>
                <c:pt idx="32">
                  <c:v>29.066197522088149</c:v>
                </c:pt>
                <c:pt idx="33">
                  <c:v>28.028939403611222</c:v>
                </c:pt>
                <c:pt idx="34">
                  <c:v>26.982964002817347</c:v>
                </c:pt>
                <c:pt idx="35">
                  <c:v>25.926505538016123</c:v>
                </c:pt>
                <c:pt idx="36">
                  <c:v>24.857582046901442</c:v>
                </c:pt>
                <c:pt idx="37">
                  <c:v>23.774041926836723</c:v>
                </c:pt>
                <c:pt idx="38">
                  <c:v>22.673653643029457</c:v>
                </c:pt>
                <c:pt idx="39">
                  <c:v>21.554249854557952</c:v>
                </c:pt>
                <c:pt idx="40">
                  <c:v>20.413932424731197</c:v>
                </c:pt>
                <c:pt idx="41">
                  <c:v>19.25133442556541</c:v>
                </c:pt>
                <c:pt idx="42">
                  <c:v>18.065918874390867</c:v>
                </c:pt>
                <c:pt idx="43">
                  <c:v>16.858273684449657</c:v>
                </c:pt>
                <c:pt idx="44">
                  <c:v>15.630343844416533</c:v>
                </c:pt>
                <c:pt idx="45">
                  <c:v>14.385533701579874</c:v>
                </c:pt>
                <c:pt idx="46">
                  <c:v>13.128622632901701</c:v>
                </c:pt>
                <c:pt idx="47">
                  <c:v>11.865469327493114</c:v>
                </c:pt>
                <c:pt idx="48">
                  <c:v>10.602527203604224</c:v>
                </c:pt>
                <c:pt idx="49">
                  <c:v>9.3462412228676968</c:v>
                </c:pt>
                <c:pt idx="50">
                  <c:v>8.1024266459986656</c:v>
                </c:pt>
                <c:pt idx="51">
                  <c:v>6.8757307417777564</c:v>
                </c:pt>
                <c:pt idx="52">
                  <c:v>5.6692486999380511</c:v>
                </c:pt>
                <c:pt idx="53">
                  <c:v>4.4843169699347225</c:v>
                </c:pt>
                <c:pt idx="54">
                  <c:v>3.3204595074410834</c:v>
                </c:pt>
                <c:pt idx="55">
                  <c:v>2.1754315634885177</c:v>
                </c:pt>
                <c:pt idx="56">
                  <c:v>1.0452998338746875</c:v>
                </c:pt>
                <c:pt idx="57">
                  <c:v>-7.5484950782683136E-2</c:v>
                </c:pt>
                <c:pt idx="58">
                  <c:v>-1.1940359423256339</c:v>
                </c:pt>
                <c:pt idx="59">
                  <c:v>-2.3189794010125055</c:v>
                </c:pt>
                <c:pt idx="60">
                  <c:v>-3.4603645819484958</c:v>
                </c:pt>
                <c:pt idx="61">
                  <c:v>-4.6294909257501846</c:v>
                </c:pt>
                <c:pt idx="62">
                  <c:v>-5.8386266810300453</c:v>
                </c:pt>
                <c:pt idx="63">
                  <c:v>-7.1006242987111126</c:v>
                </c:pt>
                <c:pt idx="64">
                  <c:v>-8.4284705755940106</c:v>
                </c:pt>
                <c:pt idx="65">
                  <c:v>-9.8348310548680224</c:v>
                </c:pt>
                <c:pt idx="66">
                  <c:v>-11.331651713998031</c:v>
                </c:pt>
                <c:pt idx="67">
                  <c:v>-12.929867094839125</c:v>
                </c:pt>
                <c:pt idx="68">
                  <c:v>-14.639238105199325</c:v>
                </c:pt>
                <c:pt idx="69">
                  <c:v>-16.46831112194997</c:v>
                </c:pt>
                <c:pt idx="70">
                  <c:v>-18.424459157017665</c:v>
                </c:pt>
                <c:pt idx="71">
                  <c:v>-20.513943250973114</c:v>
                </c:pt>
                <c:pt idx="72">
                  <c:v>-22.741926280539012</c:v>
                </c:pt>
                <c:pt idx="73">
                  <c:v>-25.112387619790876</c:v>
                </c:pt>
              </c:numCache>
            </c:numRef>
          </c:yVal>
          <c:smooth val="1"/>
        </c:ser>
        <c:ser>
          <c:idx val="0"/>
          <c:order val="1"/>
          <c:tx>
            <c:v>Gain (Vinmax)</c:v>
          </c:tx>
          <c:spPr>
            <a:ln>
              <a:solidFill>
                <a:srgbClr val="000064"/>
              </a:solidFill>
              <a:prstDash val="dash"/>
            </a:ln>
          </c:spPr>
          <c:marker>
            <c:symbol val="none"/>
          </c:marker>
          <c:xVal>
            <c:numRef>
              <c:f>Bode!$H$4:$H$103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Bode!$L$4:$L$103</c:f>
              <c:numCache>
                <c:formatCode>General</c:formatCode>
                <c:ptCount val="100"/>
                <c:pt idx="0">
                  <c:v>77.747445078138824</c:v>
                </c:pt>
                <c:pt idx="1">
                  <c:v>60.783701526238289</c:v>
                </c:pt>
                <c:pt idx="2">
                  <c:v>59.78366289990003</c:v>
                </c:pt>
                <c:pt idx="3">
                  <c:v>58.783614273128201</c:v>
                </c:pt>
                <c:pt idx="4">
                  <c:v>57.783553057087218</c:v>
                </c:pt>
                <c:pt idx="5">
                  <c:v>56.783475992935877</c:v>
                </c:pt>
                <c:pt idx="6">
                  <c:v>55.783378978528312</c:v>
                </c:pt>
                <c:pt idx="7">
                  <c:v>54.783256850347826</c:v>
                </c:pt>
                <c:pt idx="8">
                  <c:v>53.783103109146367</c:v>
                </c:pt>
                <c:pt idx="9">
                  <c:v>52.782909574812301</c:v>
                </c:pt>
                <c:pt idx="10">
                  <c:v>51.782665952294806</c:v>
                </c:pt>
                <c:pt idx="11">
                  <c:v>50.782359285804283</c:v>
                </c:pt>
                <c:pt idx="12">
                  <c:v>49.781973272749006</c:v>
                </c:pt>
                <c:pt idx="13">
                  <c:v>48.781487401707672</c:v>
                </c:pt>
                <c:pt idx="14">
                  <c:v>47.780875869853958</c:v>
                </c:pt>
                <c:pt idx="15">
                  <c:v>46.780106224270426</c:v>
                </c:pt>
                <c:pt idx="16">
                  <c:v>45.779137658105931</c:v>
                </c:pt>
                <c:pt idx="17">
                  <c:v>44.777918876062472</c:v>
                </c:pt>
                <c:pt idx="18">
                  <c:v>43.776385423794672</c:v>
                </c:pt>
                <c:pt idx="19">
                  <c:v>42.774456352023442</c:v>
                </c:pt>
                <c:pt idx="20">
                  <c:v>41.772030058235551</c:v>
                </c:pt>
                <c:pt idx="21">
                  <c:v>40.768979116824561</c:v>
                </c:pt>
                <c:pt idx="22">
                  <c:v>39.765143873092278</c:v>
                </c:pt>
                <c:pt idx="23">
                  <c:v>38.760324539487627</c:v>
                </c:pt>
                <c:pt idx="24">
                  <c:v>37.754271497446915</c:v>
                </c:pt>
                <c:pt idx="25">
                  <c:v>36.746673481851474</c:v>
                </c:pt>
                <c:pt idx="26">
                  <c:v>35.737143318729274</c:v>
                </c:pt>
                <c:pt idx="27">
                  <c:v>34.725200918621155</c:v>
                </c:pt>
                <c:pt idx="28">
                  <c:v>33.710253326280785</c:v>
                </c:pt>
                <c:pt idx="29">
                  <c:v>32.69157183401699</c:v>
                </c:pt>
                <c:pt idx="30">
                  <c:v>31.668266540244076</c:v>
                </c:pt>
                <c:pt idx="31">
                  <c:v>30.639259355147502</c:v>
                </c:pt>
                <c:pt idx="32">
                  <c:v>29.603257416317206</c:v>
                </c:pt>
                <c:pt idx="33">
                  <c:v>28.558730274875217</c:v>
                </c:pt>
                <c:pt idx="34">
                  <c:v>27.503896109481023</c:v>
                </c:pt>
                <c:pt idx="35">
                  <c:v>26.43672458205349</c:v>
                </c:pt>
                <c:pt idx="36">
                  <c:v>25.354966512802807</c:v>
                </c:pt>
                <c:pt idx="37">
                  <c:v>24.256222711142772</c:v>
                </c:pt>
                <c:pt idx="38">
                  <c:v>23.13806494417771</c:v>
                </c:pt>
                <c:pt idx="39">
                  <c:v>21.998219535690819</c:v>
                </c:pt>
                <c:pt idx="40">
                  <c:v>20.834816631454807</c:v>
                </c:pt>
                <c:pt idx="41">
                  <c:v>19.646694489436399</c:v>
                </c:pt>
                <c:pt idx="42">
                  <c:v>18.433728878731092</c:v>
                </c:pt>
                <c:pt idx="43">
                  <c:v>17.197136606072839</c:v>
                </c:pt>
                <c:pt idx="44">
                  <c:v>15.93968661227464</c:v>
                </c:pt>
                <c:pt idx="45">
                  <c:v>14.665750882270681</c:v>
                </c:pt>
                <c:pt idx="46">
                  <c:v>13.381146970875079</c:v>
                </c:pt>
                <c:pt idx="47">
                  <c:v>12.092763538059252</c:v>
                </c:pt>
                <c:pt idx="48">
                  <c:v>10.80801008841194</c:v>
                </c:pt>
                <c:pt idx="49">
                  <c:v>9.5341759134545914</c:v>
                </c:pt>
                <c:pt idx="50">
                  <c:v>8.2778050930012039</c:v>
                </c:pt>
                <c:pt idx="51">
                  <c:v>7.0441858098227987</c:v>
                </c:pt>
                <c:pt idx="52">
                  <c:v>5.8370160938132551</c:v>
                </c:pt>
                <c:pt idx="53">
                  <c:v>4.6582576287490198</c:v>
                </c:pt>
                <c:pt idx="54">
                  <c:v>3.5081421300701461</c:v>
                </c:pt>
                <c:pt idx="55">
                  <c:v>2.3852657985490815</c:v>
                </c:pt>
                <c:pt idx="56">
                  <c:v>1.2867029011872706</c:v>
                </c:pt>
                <c:pt idx="57">
                  <c:v>0.2080866812707054</c:v>
                </c:pt>
                <c:pt idx="58">
                  <c:v>-0.85636502886580868</c:v>
                </c:pt>
                <c:pt idx="59">
                  <c:v>-1.9138729938009487</c:v>
                </c:pt>
                <c:pt idx="60">
                  <c:v>-2.973143725366616</c:v>
                </c:pt>
                <c:pt idx="61">
                  <c:v>-4.0444143040593037</c:v>
                </c:pt>
                <c:pt idx="62">
                  <c:v>-5.1394824178464544</c:v>
                </c:pt>
                <c:pt idx="63">
                  <c:v>-6.2717276984187666</c:v>
                </c:pt>
                <c:pt idx="64">
                  <c:v>-7.4561367631094679</c:v>
                </c:pt>
                <c:pt idx="65">
                  <c:v>-8.7093229757671615</c:v>
                </c:pt>
                <c:pt idx="66">
                  <c:v>-10.049478775305086</c:v>
                </c:pt>
                <c:pt idx="67">
                  <c:v>-11.496129268738535</c:v>
                </c:pt>
                <c:pt idx="68">
                  <c:v>-13.069509653795983</c:v>
                </c:pt>
                <c:pt idx="69">
                  <c:v>-14.789421742376646</c:v>
                </c:pt>
                <c:pt idx="70">
                  <c:v>-16.673581826955406</c:v>
                </c:pt>
                <c:pt idx="71">
                  <c:v>-18.73573478001186</c:v>
                </c:pt>
                <c:pt idx="72">
                  <c:v>-20.984049903955452</c:v>
                </c:pt>
                <c:pt idx="73">
                  <c:v>-23.420341376039506</c:v>
                </c:pt>
              </c:numCache>
            </c:numRef>
          </c:yVal>
          <c:smooth val="1"/>
        </c:ser>
        <c:dLbls>
          <c:showLegendKey val="0"/>
          <c:showVal val="0"/>
          <c:showCatName val="0"/>
          <c:showSerName val="0"/>
          <c:showPercent val="0"/>
          <c:showBubbleSize val="0"/>
        </c:dLbls>
        <c:axId val="550119648"/>
        <c:axId val="550122392"/>
      </c:scatterChart>
      <c:scatterChart>
        <c:scatterStyle val="smoothMarker"/>
        <c:varyColors val="0"/>
        <c:ser>
          <c:idx val="2"/>
          <c:order val="2"/>
          <c:tx>
            <c:v>Phase (Vinmin)</c:v>
          </c:tx>
          <c:spPr>
            <a:ln>
              <a:solidFill>
                <a:srgbClr val="F60460"/>
              </a:solidFill>
            </a:ln>
          </c:spPr>
          <c:marker>
            <c:symbol val="none"/>
          </c:marker>
          <c:xVal>
            <c:numRef>
              <c:f>Bode!$A$4:$A$104</c:f>
              <c:numCache>
                <c:formatCode>General</c:formatCode>
                <c:ptCount val="101"/>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Bode!$G$4:$G$103</c:f>
              <c:numCache>
                <c:formatCode>General</c:formatCode>
                <c:ptCount val="100"/>
                <c:pt idx="0">
                  <c:v>89.972346824400404</c:v>
                </c:pt>
                <c:pt idx="1">
                  <c:v>89.805053436401181</c:v>
                </c:pt>
                <c:pt idx="2">
                  <c:v>89.781267614788263</c:v>
                </c:pt>
                <c:pt idx="3">
                  <c:v>89.754580003004378</c:v>
                </c:pt>
                <c:pt idx="4">
                  <c:v>89.724636743187702</c:v>
                </c:pt>
                <c:pt idx="5">
                  <c:v>89.691040888588248</c:v>
                </c:pt>
                <c:pt idx="6">
                  <c:v>89.653347182341165</c:v>
                </c:pt>
                <c:pt idx="7">
                  <c:v>89.611056214164321</c:v>
                </c:pt>
                <c:pt idx="8">
                  <c:v>89.563607885258918</c:v>
                </c:pt>
                <c:pt idx="9">
                  <c:v>89.510374105728275</c:v>
                </c:pt>
                <c:pt idx="10">
                  <c:v>89.450650643183891</c:v>
                </c:pt>
                <c:pt idx="11">
                  <c:v>89.383648036341626</c:v>
                </c:pt>
                <c:pt idx="12">
                  <c:v>89.308481484023304</c:v>
                </c:pt>
                <c:pt idx="13">
                  <c:v>89.224159619086862</c:v>
                </c:pt>
                <c:pt idx="14">
                  <c:v>89.129572079896349</c:v>
                </c:pt>
                <c:pt idx="15">
                  <c:v>89.023475801142055</c:v>
                </c:pt>
                <c:pt idx="16">
                  <c:v>88.904479964167436</c:v>
                </c:pt>
                <c:pt idx="17">
                  <c:v>88.771029578749975</c:v>
                </c:pt>
                <c:pt idx="18">
                  <c:v>88.621387719556012</c:v>
                </c:pt>
                <c:pt idx="19">
                  <c:v>88.453616519643788</c:v>
                </c:pt>
                <c:pt idx="20">
                  <c:v>88.265557142043221</c:v>
                </c:pt>
                <c:pt idx="21">
                  <c:v>88.054809124458274</c:v>
                </c:pt>
                <c:pt idx="22">
                  <c:v>87.818709742936065</c:v>
                </c:pt>
                <c:pt idx="23">
                  <c:v>87.554314396345461</c:v>
                </c:pt>
                <c:pt idx="24">
                  <c:v>87.258379511596686</c:v>
                </c:pt>
                <c:pt idx="25">
                  <c:v>86.927350156107238</c:v>
                </c:pt>
                <c:pt idx="26">
                  <c:v>86.55735547477228</c:v>
                </c:pt>
                <c:pt idx="27">
                  <c:v>86.144216305558444</c:v>
                </c:pt>
                <c:pt idx="28">
                  <c:v>85.683470930357714</c:v>
                </c:pt>
                <c:pt idx="29">
                  <c:v>85.170426924375931</c:v>
                </c:pt>
                <c:pt idx="30">
                  <c:v>84.600249459857295</c:v>
                </c:pt>
                <c:pt idx="31">
                  <c:v>83.968099061518586</c:v>
                </c:pt>
                <c:pt idx="32">
                  <c:v>83.2693343471893</c:v>
                </c:pt>
                <c:pt idx="33">
                  <c:v>82.499797001729519</c:v>
                </c:pt>
                <c:pt idx="34">
                  <c:v>81.656195865063609</c:v>
                </c:pt>
                <c:pt idx="35">
                  <c:v>80.736602582753306</c:v>
                </c:pt>
                <c:pt idx="36">
                  <c:v>79.74106000112819</c:v>
                </c:pt>
                <c:pt idx="37">
                  <c:v>78.6722831119001</c:v>
                </c:pt>
                <c:pt idx="38">
                  <c:v>77.536398038969622</c:v>
                </c:pt>
                <c:pt idx="39">
                  <c:v>76.343616944892233</c:v>
                </c:pt>
                <c:pt idx="40">
                  <c:v>75.108691009593429</c:v>
                </c:pt>
                <c:pt idx="41">
                  <c:v>73.850933915555402</c:v>
                </c:pt>
                <c:pt idx="42">
                  <c:v>72.5935888744701</c:v>
                </c:pt>
                <c:pt idx="43">
                  <c:v>71.362353219778981</c:v>
                </c:pt>
                <c:pt idx="44">
                  <c:v>70.182998897105449</c:v>
                </c:pt>
                <c:pt idx="45">
                  <c:v>69.078231486641201</c:v>
                </c:pt>
                <c:pt idx="46">
                  <c:v>68.064170012569207</c:v>
                </c:pt>
                <c:pt idx="47">
                  <c:v>67.14702240689715</c:v>
                </c:pt>
                <c:pt idx="48">
                  <c:v>66.320587417209197</c:v>
                </c:pt>
                <c:pt idx="49">
                  <c:v>65.565082273088436</c:v>
                </c:pt>
                <c:pt idx="50">
                  <c:v>64.847500259211444</c:v>
                </c:pt>
                <c:pt idx="51">
                  <c:v>64.123340873539433</c:v>
                </c:pt>
                <c:pt idx="52">
                  <c:v>63.33925759081508</c:v>
                </c:pt>
                <c:pt idx="53">
                  <c:v>62.436037510160261</c:v>
                </c:pt>
                <c:pt idx="54">
                  <c:v>61.351394202180245</c:v>
                </c:pt>
                <c:pt idx="55">
                  <c:v>60.022271435763386</c:v>
                </c:pt>
                <c:pt idx="56">
                  <c:v>58.386623772300112</c:v>
                </c:pt>
                <c:pt idx="57">
                  <c:v>56.384859422186082</c:v>
                </c:pt>
                <c:pt idx="58">
                  <c:v>53.961232283706863</c:v>
                </c:pt>
                <c:pt idx="59">
                  <c:v>51.065431389284711</c:v>
                </c:pt>
                <c:pt idx="60">
                  <c:v>47.654460945116924</c:v>
                </c:pt>
                <c:pt idx="61">
                  <c:v>43.694694653760052</c:v>
                </c:pt>
                <c:pt idx="62">
                  <c:v>39.163807119521067</c:v>
                </c:pt>
                <c:pt idx="63">
                  <c:v>34.052207960348426</c:v>
                </c:pt>
                <c:pt idx="64">
                  <c:v>28.363664295993374</c:v>
                </c:pt>
                <c:pt idx="65">
                  <c:v>22.114969864777237</c:v>
                </c:pt>
                <c:pt idx="66">
                  <c:v>15.334737432449629</c:v>
                </c:pt>
                <c:pt idx="67">
                  <c:v>8.0615843018320561</c:v>
                </c:pt>
                <c:pt idx="68">
                  <c:v>0.34210135887889237</c:v>
                </c:pt>
                <c:pt idx="69">
                  <c:v>-7.7709780116544493</c:v>
                </c:pt>
                <c:pt idx="70">
                  <c:v>-16.220070864156099</c:v>
                </c:pt>
                <c:pt idx="71">
                  <c:v>-24.94333987582138</c:v>
                </c:pt>
                <c:pt idx="72">
                  <c:v>-33.874679458993995</c:v>
                </c:pt>
                <c:pt idx="73">
                  <c:v>-42.943431026454931</c:v>
                </c:pt>
              </c:numCache>
            </c:numRef>
          </c:yVal>
          <c:smooth val="1"/>
        </c:ser>
        <c:ser>
          <c:idx val="3"/>
          <c:order val="3"/>
          <c:tx>
            <c:v>Phase (Vinmax)</c:v>
          </c:tx>
          <c:spPr>
            <a:ln>
              <a:solidFill>
                <a:srgbClr val="F60460"/>
              </a:solidFill>
              <a:prstDash val="dash"/>
            </a:ln>
          </c:spPr>
          <c:marker>
            <c:symbol val="none"/>
          </c:marker>
          <c:xVal>
            <c:numRef>
              <c:f>Bode!$H$4:$H$103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Bode!$N$4:$N$103</c:f>
              <c:numCache>
                <c:formatCode>General</c:formatCode>
                <c:ptCount val="100"/>
                <c:pt idx="0">
                  <c:v>89.969780378123545</c:v>
                </c:pt>
                <c:pt idx="1">
                  <c:v>89.786961505943751</c:v>
                </c:pt>
                <c:pt idx="2">
                  <c:v>89.760968473035135</c:v>
                </c:pt>
                <c:pt idx="3">
                  <c:v>89.731804468997112</c:v>
                </c:pt>
                <c:pt idx="4">
                  <c:v>89.699082848483883</c:v>
                </c:pt>
                <c:pt idx="5">
                  <c:v>89.662369900321423</c:v>
                </c:pt>
                <c:pt idx="6">
                  <c:v>89.621179150807492</c:v>
                </c:pt>
                <c:pt idx="7">
                  <c:v>89.574964990952111</c:v>
                </c:pt>
                <c:pt idx="8">
                  <c:v>89.523115553010072</c:v>
                </c:pt>
                <c:pt idx="9">
                  <c:v>89.464944755774681</c:v>
                </c:pt>
                <c:pt idx="10">
                  <c:v>89.399683432824645</c:v>
                </c:pt>
                <c:pt idx="11">
                  <c:v>89.326469453858394</c:v>
                </c:pt>
                <c:pt idx="12">
                  <c:v>89.244336747318656</c:v>
                </c:pt>
                <c:pt idx="13">
                  <c:v>89.152203134027204</c:v>
                </c:pt>
                <c:pt idx="14">
                  <c:v>89.048856888423188</c:v>
                </c:pt>
                <c:pt idx="15">
                  <c:v>88.932941958957159</c:v>
                </c:pt>
                <c:pt idx="16">
                  <c:v>88.802941806108549</c:v>
                </c:pt>
                <c:pt idx="17">
                  <c:v>88.657161860822825</c:v>
                </c:pt>
                <c:pt idx="18">
                  <c:v>88.493710675537613</c:v>
                </c:pt>
                <c:pt idx="19">
                  <c:v>88.31047994496393</c:v>
                </c:pt>
                <c:pt idx="20">
                  <c:v>88.105123728962866</c:v>
                </c:pt>
                <c:pt idx="21">
                  <c:v>87.875037434969016</c:v>
                </c:pt>
                <c:pt idx="22">
                  <c:v>87.617337438944134</c:v>
                </c:pt>
                <c:pt idx="23">
                  <c:v>87.32884267659972</c:v>
                </c:pt>
                <c:pt idx="24">
                  <c:v>87.00606016519049</c:v>
                </c:pt>
                <c:pt idx="25">
                  <c:v>86.645177275556307</c:v>
                </c:pt>
                <c:pt idx="26">
                  <c:v>86.242064728357036</c:v>
                </c:pt>
                <c:pt idx="27">
                  <c:v>85.792295805146424</c:v>
                </c:pt>
                <c:pt idx="28">
                  <c:v>85.291189201561053</c:v>
                </c:pt>
                <c:pt idx="29">
                  <c:v>84.733885326509309</c:v>
                </c:pt>
                <c:pt idx="30">
                  <c:v>84.115468600639417</c:v>
                </c:pt>
                <c:pt idx="31">
                  <c:v>83.431151191981456</c:v>
                </c:pt>
                <c:pt idx="32">
                  <c:v>82.676536111388799</c:v>
                </c:pt>
                <c:pt idx="33">
                  <c:v>81.847978668630702</c:v>
                </c:pt>
                <c:pt idx="34">
                  <c:v>80.943063284425364</c:v>
                </c:pt>
                <c:pt idx="35">
                  <c:v>79.961205067878055</c:v>
                </c:pt>
                <c:pt idx="36">
                  <c:v>78.904369159245405</c:v>
                </c:pt>
                <c:pt idx="37">
                  <c:v>77.777872202803891</c:v>
                </c:pt>
                <c:pt idx="38">
                  <c:v>76.591187382653331</c:v>
                </c:pt>
                <c:pt idx="39">
                  <c:v>75.358619139741904</c:v>
                </c:pt>
                <c:pt idx="40">
                  <c:v>74.09965537987793</c:v>
                </c:pt>
                <c:pt idx="41">
                  <c:v>72.838763278774564</c:v>
                </c:pt>
                <c:pt idx="42">
                  <c:v>71.604398351569444</c:v>
                </c:pt>
                <c:pt idx="43">
                  <c:v>70.427074447623141</c:v>
                </c:pt>
                <c:pt idx="44">
                  <c:v>69.336507861154161</c:v>
                </c:pt>
                <c:pt idx="45">
                  <c:v>68.358080507102969</c:v>
                </c:pt>
                <c:pt idx="46">
                  <c:v>67.509102272011035</c:v>
                </c:pt>
                <c:pt idx="47">
                  <c:v>66.79550284436975</c:v>
                </c:pt>
                <c:pt idx="48">
                  <c:v>66.209572372277606</c:v>
                </c:pt>
                <c:pt idx="49">
                  <c:v>65.72917503386418</c:v>
                </c:pt>
                <c:pt idx="50">
                  <c:v>65.318529252825968</c:v>
                </c:pt>
                <c:pt idx="51">
                  <c:v>64.930289205177175</c:v>
                </c:pt>
                <c:pt idx="52">
                  <c:v>64.508394771456878</c:v>
                </c:pt>
                <c:pt idx="53">
                  <c:v>63.991065284964876</c:v>
                </c:pt>
                <c:pt idx="54">
                  <c:v>63.313410988474459</c:v>
                </c:pt>
                <c:pt idx="55">
                  <c:v>62.409369730571626</c:v>
                </c:pt>
                <c:pt idx="56">
                  <c:v>61.212949820934284</c:v>
                </c:pt>
                <c:pt idx="57">
                  <c:v>59.658979573040753</c:v>
                </c:pt>
                <c:pt idx="58">
                  <c:v>57.683669908870172</c:v>
                </c:pt>
                <c:pt idx="59">
                  <c:v>55.225275038749146</c:v>
                </c:pt>
                <c:pt idx="60">
                  <c:v>52.225019613873442</c:v>
                </c:pt>
                <c:pt idx="61">
                  <c:v>48.62831690693136</c:v>
                </c:pt>
                <c:pt idx="62">
                  <c:v>44.386215677744872</c:v>
                </c:pt>
                <c:pt idx="63">
                  <c:v>39.457048345338706</c:v>
                </c:pt>
                <c:pt idx="64">
                  <c:v>33.808412434425549</c:v>
                </c:pt>
                <c:pt idx="65">
                  <c:v>27.419814154736656</c:v>
                </c:pt>
                <c:pt idx="66">
                  <c:v>20.286373683874956</c:v>
                </c:pt>
                <c:pt idx="67">
                  <c:v>12.423752561124218</c:v>
                </c:pt>
                <c:pt idx="68">
                  <c:v>3.8738070333185419</c:v>
                </c:pt>
                <c:pt idx="69">
                  <c:v>-5.2905000331862198</c:v>
                </c:pt>
                <c:pt idx="70">
                  <c:v>-14.963238041690801</c:v>
                </c:pt>
                <c:pt idx="71">
                  <c:v>-25.008982852868968</c:v>
                </c:pt>
                <c:pt idx="72">
                  <c:v>-35.272453875988532</c:v>
                </c:pt>
                <c:pt idx="73">
                  <c:v>-45.592609001888519</c:v>
                </c:pt>
              </c:numCache>
            </c:numRef>
          </c:yVal>
          <c:smooth val="1"/>
        </c:ser>
        <c:dLbls>
          <c:showLegendKey val="0"/>
          <c:showVal val="0"/>
          <c:showCatName val="0"/>
          <c:showSerName val="0"/>
          <c:showPercent val="0"/>
          <c:showBubbleSize val="0"/>
        </c:dLbls>
        <c:axId val="550119256"/>
        <c:axId val="550121608"/>
      </c:scatterChart>
      <c:valAx>
        <c:axId val="550119648"/>
        <c:scaling>
          <c:logBase val="10"/>
          <c:orientation val="minMax"/>
          <c:max val="1000000"/>
          <c:min val="10"/>
        </c:scaling>
        <c:delete val="0"/>
        <c:axPos val="b"/>
        <c:majorGridlines/>
        <c:minorGridlines/>
        <c:title>
          <c:tx>
            <c:rich>
              <a:bodyPr/>
              <a:lstStyle/>
              <a:p>
                <a:pPr>
                  <a:defRPr sz="1200"/>
                </a:pPr>
                <a:r>
                  <a:rPr lang="en-US" sz="1200"/>
                  <a:t>Frequency (HZ)</a:t>
                </a:r>
              </a:p>
            </c:rich>
          </c:tx>
          <c:overlay val="0"/>
          <c:spPr>
            <a:noFill/>
            <a:ln w="25400">
              <a:noFill/>
            </a:ln>
          </c:spPr>
        </c:title>
        <c:numFmt formatCode="General" sourceLinked="0"/>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s-ES"/>
          </a:p>
        </c:txPr>
        <c:crossAx val="550122392"/>
        <c:crosses val="autoZero"/>
        <c:crossBetween val="midCat"/>
      </c:valAx>
      <c:valAx>
        <c:axId val="550122392"/>
        <c:scaling>
          <c:orientation val="minMax"/>
          <c:max val="60"/>
          <c:min val="-60"/>
        </c:scaling>
        <c:delete val="0"/>
        <c:axPos val="l"/>
        <c:majorGridlines/>
        <c:title>
          <c:tx>
            <c:rich>
              <a:bodyPr rot="-5400000" vert="horz"/>
              <a:lstStyle/>
              <a:p>
                <a:pPr>
                  <a:defRPr sz="1400"/>
                </a:pPr>
                <a:r>
                  <a:rPr lang="en-US" sz="1400"/>
                  <a:t>Gain (dB)</a:t>
                </a:r>
              </a:p>
            </c:rich>
          </c:tx>
          <c:overlay val="0"/>
          <c:spPr>
            <a:noFill/>
            <a:ln w="25400">
              <a:noFill/>
            </a:ln>
          </c:spPr>
        </c:title>
        <c:numFmt formatCode="General" sourceLinked="1"/>
        <c:majorTickMark val="out"/>
        <c:minorTickMark val="none"/>
        <c:tickLblPos val="nextTo"/>
        <c:crossAx val="550119648"/>
        <c:crosses val="autoZero"/>
        <c:crossBetween val="midCat"/>
      </c:valAx>
      <c:valAx>
        <c:axId val="550119256"/>
        <c:scaling>
          <c:logBase val="10"/>
          <c:orientation val="minMax"/>
        </c:scaling>
        <c:delete val="1"/>
        <c:axPos val="t"/>
        <c:numFmt formatCode="General" sourceLinked="1"/>
        <c:majorTickMark val="out"/>
        <c:minorTickMark val="none"/>
        <c:tickLblPos val="none"/>
        <c:crossAx val="550121608"/>
        <c:crosses val="max"/>
        <c:crossBetween val="midCat"/>
      </c:valAx>
      <c:valAx>
        <c:axId val="550121608"/>
        <c:scaling>
          <c:orientation val="minMax"/>
          <c:max val="120"/>
          <c:min val="-120"/>
        </c:scaling>
        <c:delete val="0"/>
        <c:axPos val="r"/>
        <c:title>
          <c:tx>
            <c:rich>
              <a:bodyPr/>
              <a:lstStyle/>
              <a:p>
                <a:pPr>
                  <a:defRPr/>
                </a:pPr>
                <a:r>
                  <a:rPr lang="en-US" sz="1400"/>
                  <a:t>Phase Margin (Degrees)</a:t>
                </a:r>
              </a:p>
            </c:rich>
          </c:tx>
          <c:overlay val="0"/>
        </c:title>
        <c:numFmt formatCode="General" sourceLinked="1"/>
        <c:majorTickMark val="out"/>
        <c:minorTickMark val="none"/>
        <c:tickLblPos val="nextTo"/>
        <c:crossAx val="550119256"/>
        <c:crosses val="max"/>
        <c:crossBetween val="midCat"/>
        <c:majorUnit val="40"/>
        <c:minorUnit val="10"/>
      </c:valAx>
      <c:spPr>
        <a:solidFill>
          <a:srgbClr val="B4FBD2"/>
        </a:solidFill>
      </c:spPr>
    </c:plotArea>
    <c:legend>
      <c:legendPos val="r"/>
      <c:layout>
        <c:manualLayout>
          <c:xMode val="edge"/>
          <c:yMode val="edge"/>
          <c:x val="0.13038277511961477"/>
          <c:y val="0.65753486293665342"/>
          <c:w val="0.36842105263157893"/>
          <c:h val="0.1350295596612067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Power Loss (Channel</a:t>
            </a:r>
            <a:r>
              <a:rPr lang="en-US" baseline="0"/>
              <a:t> 3+Channel 4)</a:t>
            </a:r>
            <a:endParaRPr lang="en-US"/>
          </a:p>
        </c:rich>
      </c:tx>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0"/>
          <c:order val="0"/>
          <c:tx>
            <c:v>Vinmax</c:v>
          </c:tx>
          <c:spPr>
            <a:ln>
              <a:solidFill>
                <a:srgbClr val="F60460"/>
              </a:solidFill>
            </a:ln>
          </c:spPr>
          <c:marker>
            <c:symbol val="none"/>
          </c:marker>
          <c:xVal>
            <c:numRef>
              <c:f>Export!$I$335:$DD$335</c:f>
              <c:numCache>
                <c:formatCode>General</c:formatCode>
                <c:ptCount val="100"/>
                <c:pt idx="0">
                  <c:v>1.483981788967565E-3</c:v>
                </c:pt>
                <c:pt idx="1">
                  <c:v>1.5848931924611132E-3</c:v>
                </c:pt>
                <c:pt idx="2">
                  <c:v>1.6926666150378755E-3</c:v>
                </c:pt>
                <c:pt idx="3">
                  <c:v>1.8077686769634338E-3</c:v>
                </c:pt>
                <c:pt idx="4">
                  <c:v>1.9306977288832499E-3</c:v>
                </c:pt>
                <c:pt idx="5">
                  <c:v>2.0619860095022198E-3</c:v>
                </c:pt>
                <c:pt idx="6">
                  <c:v>2.2022019499873748E-3</c:v>
                </c:pt>
                <c:pt idx="7">
                  <c:v>2.3519526350709585E-3</c:v>
                </c:pt>
                <c:pt idx="8">
                  <c:v>2.5118864315095794E-3</c:v>
                </c:pt>
                <c:pt idx="9">
                  <c:v>2.682695795279725E-3</c:v>
                </c:pt>
                <c:pt idx="10">
                  <c:v>2.8651202696637797E-3</c:v>
                </c:pt>
                <c:pt idx="11">
                  <c:v>3.059949687207195E-3</c:v>
                </c:pt>
                <c:pt idx="12">
                  <c:v>3.268027589410125E-3</c:v>
                </c:pt>
                <c:pt idx="13">
                  <c:v>3.49025487895958E-3</c:v>
                </c:pt>
                <c:pt idx="14">
                  <c:v>3.7275937203149392E-3</c:v>
                </c:pt>
                <c:pt idx="15">
                  <c:v>3.9810717055349717E-3</c:v>
                </c:pt>
                <c:pt idx="16">
                  <c:v>4.2517863033828896E-3</c:v>
                </c:pt>
                <c:pt idx="17">
                  <c:v>4.5409096109724741E-3</c:v>
                </c:pt>
                <c:pt idx="18">
                  <c:v>4.8496934285281968E-3</c:v>
                </c:pt>
                <c:pt idx="19">
                  <c:v>5.1794746792312094E-3</c:v>
                </c:pt>
                <c:pt idx="20">
                  <c:v>5.5316811976172256E-3</c:v>
                </c:pt>
                <c:pt idx="21">
                  <c:v>5.9078379115879431E-3</c:v>
                </c:pt>
                <c:pt idx="22">
                  <c:v>6.309573444801932E-3</c:v>
                </c:pt>
                <c:pt idx="23">
                  <c:v>6.7386271680309438E-3</c:v>
                </c:pt>
                <c:pt idx="24">
                  <c:v>7.1968567300115197E-3</c:v>
                </c:pt>
                <c:pt idx="25">
                  <c:v>7.6862461003977377E-3</c:v>
                </c:pt>
                <c:pt idx="26">
                  <c:v>8.2089141596382552E-3</c:v>
                </c:pt>
                <c:pt idx="27">
                  <c:v>8.7671238729686816E-3</c:v>
                </c:pt>
                <c:pt idx="28">
                  <c:v>9.3632920882394145E-3</c:v>
                </c:pt>
                <c:pt idx="29">
                  <c:v>9.9999999999999967E-3</c:v>
                </c:pt>
                <c:pt idx="30">
                  <c:v>1.0680004325145754E-2</c:v>
                </c:pt>
                <c:pt idx="31">
                  <c:v>1.1406249238513204E-2</c:v>
                </c:pt>
                <c:pt idx="32">
                  <c:v>1.2181879120101153E-2</c:v>
                </c:pt>
                <c:pt idx="33">
                  <c:v>1.3010252169108312E-2</c:v>
                </c:pt>
                <c:pt idx="34">
                  <c:v>1.3894954943731374E-2</c:v>
                </c:pt>
                <c:pt idx="35">
                  <c:v>1.4839817889675646E-2</c:v>
                </c:pt>
                <c:pt idx="36">
                  <c:v>1.5848931924611131E-2</c:v>
                </c:pt>
                <c:pt idx="37">
                  <c:v>1.6926666150378751E-2</c:v>
                </c:pt>
                <c:pt idx="38">
                  <c:v>1.8077686769634341E-2</c:v>
                </c:pt>
                <c:pt idx="39">
                  <c:v>1.9306977288832496E-2</c:v>
                </c:pt>
                <c:pt idx="40">
                  <c:v>2.0619860095022202E-2</c:v>
                </c:pt>
                <c:pt idx="41">
                  <c:v>2.2022019499873747E-2</c:v>
                </c:pt>
                <c:pt idx="42">
                  <c:v>2.3519526350709585E-2</c:v>
                </c:pt>
                <c:pt idx="43">
                  <c:v>2.5118864315095798E-2</c:v>
                </c:pt>
                <c:pt idx="44">
                  <c:v>2.682695795279726E-2</c:v>
                </c:pt>
                <c:pt idx="45">
                  <c:v>2.86512026966378E-2</c:v>
                </c:pt>
                <c:pt idx="46">
                  <c:v>3.0599496872071943E-2</c:v>
                </c:pt>
                <c:pt idx="47">
                  <c:v>3.2680275894101253E-2</c:v>
                </c:pt>
                <c:pt idx="48">
                  <c:v>3.490254878959579E-2</c:v>
                </c:pt>
                <c:pt idx="49">
                  <c:v>3.7275937203149395E-2</c:v>
                </c:pt>
                <c:pt idx="50">
                  <c:v>3.9810717055349713E-2</c:v>
                </c:pt>
                <c:pt idx="51">
                  <c:v>4.2517863033828901E-2</c:v>
                </c:pt>
                <c:pt idx="52">
                  <c:v>4.5409096109724739E-2</c:v>
                </c:pt>
                <c:pt idx="53">
                  <c:v>4.8496934285281977E-2</c:v>
                </c:pt>
                <c:pt idx="54">
                  <c:v>5.1794746792312094E-2</c:v>
                </c:pt>
                <c:pt idx="55">
                  <c:v>5.5316811976172268E-2</c:v>
                </c:pt>
                <c:pt idx="56">
                  <c:v>5.9078379115879431E-2</c:v>
                </c:pt>
                <c:pt idx="57">
                  <c:v>6.3095734448019331E-2</c:v>
                </c:pt>
                <c:pt idx="58">
                  <c:v>6.7386271680309445E-2</c:v>
                </c:pt>
                <c:pt idx="59">
                  <c:v>7.1968567300115166E-2</c:v>
                </c:pt>
                <c:pt idx="60">
                  <c:v>7.6862461003977381E-2</c:v>
                </c:pt>
                <c:pt idx="61">
                  <c:v>8.2089141596382531E-2</c:v>
                </c:pt>
                <c:pt idx="62">
                  <c:v>8.767123872968681E-2</c:v>
                </c:pt>
                <c:pt idx="63">
                  <c:v>9.3632920882394124E-2</c:v>
                </c:pt>
                <c:pt idx="64">
                  <c:v>9.9999999999999992E-2</c:v>
                </c:pt>
                <c:pt idx="65">
                  <c:v>0.10680004325145755</c:v>
                </c:pt>
                <c:pt idx="66">
                  <c:v>0.11406249238513208</c:v>
                </c:pt>
                <c:pt idx="67">
                  <c:v>0.12181879120101154</c:v>
                </c:pt>
                <c:pt idx="68">
                  <c:v>0.13010252169108316</c:v>
                </c:pt>
                <c:pt idx="69">
                  <c:v>0.13894954943731375</c:v>
                </c:pt>
                <c:pt idx="70">
                  <c:v>0.14839817889675647</c:v>
                </c:pt>
                <c:pt idx="71">
                  <c:v>0.15848931924611126</c:v>
                </c:pt>
                <c:pt idx="72">
                  <c:v>0.16926666150378761</c:v>
                </c:pt>
                <c:pt idx="73">
                  <c:v>0.18077686769634341</c:v>
                </c:pt>
                <c:pt idx="74">
                  <c:v>0.19306977288832497</c:v>
                </c:pt>
                <c:pt idx="75">
                  <c:v>0.20619860095022191</c:v>
                </c:pt>
                <c:pt idx="76">
                  <c:v>0.22022019499873757</c:v>
                </c:pt>
                <c:pt idx="77">
                  <c:v>0.23519526350709588</c:v>
                </c:pt>
                <c:pt idx="78">
                  <c:v>0.25118864315095796</c:v>
                </c:pt>
                <c:pt idx="79">
                  <c:v>0.26826957952797242</c:v>
                </c:pt>
                <c:pt idx="80">
                  <c:v>0.28651202696637817</c:v>
                </c:pt>
                <c:pt idx="81">
                  <c:v>0.30599496872071957</c:v>
                </c:pt>
                <c:pt idx="82">
                  <c:v>0.32680275894101252</c:v>
                </c:pt>
                <c:pt idx="83">
                  <c:v>0.34902548789595794</c:v>
                </c:pt>
                <c:pt idx="84">
                  <c:v>0.37275937203149373</c:v>
                </c:pt>
                <c:pt idx="85">
                  <c:v>0.39810717055349731</c:v>
                </c:pt>
                <c:pt idx="86">
                  <c:v>0.42517863033828901</c:v>
                </c:pt>
                <c:pt idx="87">
                  <c:v>0.45409096109724745</c:v>
                </c:pt>
                <c:pt idx="88">
                  <c:v>0.48496934285281956</c:v>
                </c:pt>
                <c:pt idx="89">
                  <c:v>0.5179474679231213</c:v>
                </c:pt>
                <c:pt idx="90">
                  <c:v>0.55316811976172264</c:v>
                </c:pt>
                <c:pt idx="91">
                  <c:v>0.59078379115879431</c:v>
                </c:pt>
                <c:pt idx="92">
                  <c:v>0.63095734448019303</c:v>
                </c:pt>
                <c:pt idx="93">
                  <c:v>0.67386271680309406</c:v>
                </c:pt>
                <c:pt idx="94">
                  <c:v>0.71968567300115205</c:v>
                </c:pt>
                <c:pt idx="95">
                  <c:v>0.76862461003977367</c:v>
                </c:pt>
                <c:pt idx="96">
                  <c:v>0.8208914159638252</c:v>
                </c:pt>
                <c:pt idx="97">
                  <c:v>0.87671238729686773</c:v>
                </c:pt>
                <c:pt idx="98">
                  <c:v>0.93632920882394166</c:v>
                </c:pt>
                <c:pt idx="99">
                  <c:v>1</c:v>
                </c:pt>
              </c:numCache>
            </c:numRef>
          </c:xVal>
          <c:yVal>
            <c:numRef>
              <c:f>Export!$I$362:$DD$362</c:f>
              <c:numCache>
                <c:formatCode>General</c:formatCode>
                <c:ptCount val="100"/>
                <c:pt idx="0">
                  <c:v>6.0792679084839069E-2</c:v>
                </c:pt>
                <c:pt idx="1">
                  <c:v>6.0793916712650047E-2</c:v>
                </c:pt>
                <c:pt idx="2">
                  <c:v>6.0795249369468861E-2</c:v>
                </c:pt>
                <c:pt idx="3">
                  <c:v>6.0796685045868513E-2</c:v>
                </c:pt>
                <c:pt idx="4">
                  <c:v>6.0798232490767247E-2</c:v>
                </c:pt>
                <c:pt idx="5">
                  <c:v>6.0799901293204998E-2</c:v>
                </c:pt>
                <c:pt idx="6">
                  <c:v>6.0801701973953431E-2</c:v>
                </c:pt>
                <c:pt idx="7">
                  <c:v>6.0803646088204759E-2</c:v>
                </c:pt>
                <c:pt idx="8">
                  <c:v>6.0805746340774694E-2</c:v>
                </c:pt>
                <c:pt idx="9">
                  <c:v>6.0808016715448492E-2</c:v>
                </c:pt>
                <c:pt idx="10">
                  <c:v>6.0810472620319023E-2</c:v>
                </c:pt>
                <c:pt idx="11">
                  <c:v>6.0813131051216641E-2</c:v>
                </c:pt>
                <c:pt idx="12">
                  <c:v>6.081601077561561E-2</c:v>
                </c:pt>
                <c:pt idx="13">
                  <c:v>6.0819132539726269E-2</c:v>
                </c:pt>
                <c:pt idx="14">
                  <c:v>6.0822519301851931E-2</c:v>
                </c:pt>
                <c:pt idx="15">
                  <c:v>6.0826196495509945E-2</c:v>
                </c:pt>
                <c:pt idx="16">
                  <c:v>6.0830192326295357E-2</c:v>
                </c:pt>
                <c:pt idx="17">
                  <c:v>6.0834538107011234E-2</c:v>
                </c:pt>
                <c:pt idx="18">
                  <c:v>6.0839268636210982E-2</c:v>
                </c:pt>
                <c:pt idx="19">
                  <c:v>6.0844422626005513E-2</c:v>
                </c:pt>
                <c:pt idx="20">
                  <c:v>6.0850043185794511E-2</c:v>
                </c:pt>
                <c:pt idx="21">
                  <c:v>6.0856178369499275E-2</c:v>
                </c:pt>
                <c:pt idx="22">
                  <c:v>6.0862881794921296E-2</c:v>
                </c:pt>
                <c:pt idx="23">
                  <c:v>6.0870213345042765E-2</c:v>
                </c:pt>
                <c:pt idx="24">
                  <c:v>6.0878239962444326E-2</c:v>
                </c:pt>
                <c:pt idx="25">
                  <c:v>6.0887036549563796E-2</c:v>
                </c:pt>
                <c:pt idx="26">
                  <c:v>6.0896686989284576E-2</c:v>
                </c:pt>
                <c:pt idx="27">
                  <c:v>6.0907285302353724E-2</c:v>
                </c:pt>
                <c:pt idx="28">
                  <c:v>6.0918936960423817E-2</c:v>
                </c:pt>
                <c:pt idx="29">
                  <c:v>6.0931760376125764E-2</c:v>
                </c:pt>
                <c:pt idx="30">
                  <c:v>6.0945888594560661E-2</c:v>
                </c:pt>
                <c:pt idx="31">
                  <c:v>6.0961471213996782E-2</c:v>
                </c:pt>
                <c:pt idx="32">
                  <c:v>6.0978676567431944E-2</c:v>
                </c:pt>
                <c:pt idx="33">
                  <c:v>6.099769420110001E-2</c:v>
                </c:pt>
                <c:pt idx="34">
                  <c:v>6.1018737691038161E-2</c:v>
                </c:pt>
                <c:pt idx="35">
                  <c:v>6.1042047844578694E-2</c:v>
                </c:pt>
                <c:pt idx="36">
                  <c:v>6.1067896340181962E-2</c:v>
                </c:pt>
                <c:pt idx="37">
                  <c:v>6.1096589866504271E-2</c:v>
                </c:pt>
                <c:pt idx="38">
                  <c:v>6.1128474830122022E-2</c:v>
                </c:pt>
                <c:pt idx="39">
                  <c:v>6.1163942711064234E-2</c:v>
                </c:pt>
                <c:pt idx="40">
                  <c:v>6.1203436156406825E-2</c:v>
                </c:pt>
                <c:pt idx="41">
                  <c:v>6.124745591485186E-2</c:v>
                </c:pt>
                <c:pt idx="42">
                  <c:v>6.1296568729672735E-2</c:v>
                </c:pt>
                <c:pt idx="43">
                  <c:v>6.1351416323910675E-2</c:v>
                </c:pt>
                <c:pt idx="44">
                  <c:v>6.1412725630548205E-2</c:v>
                </c:pt>
                <c:pt idx="45">
                  <c:v>6.1481320441897302E-2</c:v>
                </c:pt>
                <c:pt idx="46">
                  <c:v>6.1558134677006812E-2</c:v>
                </c:pt>
                <c:pt idx="47">
                  <c:v>6.1644227493954686E-2</c:v>
                </c:pt>
                <c:pt idx="48">
                  <c:v>6.1740800505950419E-2</c:v>
                </c:pt>
                <c:pt idx="49">
                  <c:v>6.1849217396810541E-2</c:v>
                </c:pt>
                <c:pt idx="50">
                  <c:v>6.1971026273251573E-2</c:v>
                </c:pt>
                <c:pt idx="51">
                  <c:v>6.2107985139335568E-2</c:v>
                </c:pt>
                <c:pt idx="52">
                  <c:v>6.226209093318693E-2</c:v>
                </c:pt>
                <c:pt idx="53">
                  <c:v>6.2435612628791499E-2</c:v>
                </c:pt>
                <c:pt idx="54">
                  <c:v>6.2631128977467865E-2</c:v>
                </c:pt>
                <c:pt idx="55">
                  <c:v>6.2851571545822271E-2</c:v>
                </c:pt>
                <c:pt idx="56">
                  <c:v>6.3100273801242529E-2</c:v>
                </c:pt>
                <c:pt idx="57">
                  <c:v>6.3381027104076143E-2</c:v>
                </c:pt>
                <c:pt idx="58">
                  <c:v>6.3698144589707878E-2</c:v>
                </c:pt>
                <c:pt idx="59">
                  <c:v>6.4056534066276705E-2</c:v>
                </c:pt>
                <c:pt idx="60">
                  <c:v>6.4461781217658914E-2</c:v>
                </c:pt>
                <c:pt idx="61">
                  <c:v>6.4920244589991349E-2</c:v>
                </c:pt>
                <c:pt idx="62">
                  <c:v>6.5439164057417121E-2</c:v>
                </c:pt>
                <c:pt idx="63">
                  <c:v>6.6026784713629272E-2</c:v>
                </c:pt>
                <c:pt idx="64">
                  <c:v>6.669249842575499E-2</c:v>
                </c:pt>
                <c:pt idx="65">
                  <c:v>6.7447005622810557E-2</c:v>
                </c:pt>
                <c:pt idx="66">
                  <c:v>6.8302500280303602E-2</c:v>
                </c:pt>
                <c:pt idx="67">
                  <c:v>6.9272881515075324E-2</c:v>
                </c:pt>
                <c:pt idx="68">
                  <c:v>7.0373995731625089E-2</c:v>
                </c:pt>
                <c:pt idx="69">
                  <c:v>7.1623913876813411E-2</c:v>
                </c:pt>
                <c:pt idx="70">
                  <c:v>7.3043249080875533E-2</c:v>
                </c:pt>
                <c:pt idx="71">
                  <c:v>7.465552080973463E-2</c:v>
                </c:pt>
                <c:pt idx="72">
                  <c:v>7.6487572652063213E-2</c:v>
                </c:pt>
                <c:pt idx="73">
                  <c:v>7.8570052045781061E-2</c:v>
                </c:pt>
                <c:pt idx="74">
                  <c:v>8.0937961651727924E-2</c:v>
                </c:pt>
                <c:pt idx="75">
                  <c:v>8.3631293755920377E-2</c:v>
                </c:pt>
                <c:pt idx="76">
                  <c:v>8.6695761087519613E-2</c:v>
                </c:pt>
                <c:pt idx="77">
                  <c:v>9.115651499891142E-2</c:v>
                </c:pt>
                <c:pt idx="78">
                  <c:v>9.5344979974887417E-2</c:v>
                </c:pt>
                <c:pt idx="79">
                  <c:v>0.10010064559551266</c:v>
                </c:pt>
                <c:pt idx="80">
                  <c:v>0.105503140466748</c:v>
                </c:pt>
                <c:pt idx="81">
                  <c:v>0.1116436871892077</c:v>
                </c:pt>
                <c:pt idx="82">
                  <c:v>0.11862688358225146</c:v>
                </c:pt>
                <c:pt idx="83">
                  <c:v>0.12657495211038738</c:v>
                </c:pt>
                <c:pt idx="84">
                  <c:v>0.13562597983597574</c:v>
                </c:pt>
                <c:pt idx="85">
                  <c:v>0.14593701309635077</c:v>
                </c:pt>
                <c:pt idx="86">
                  <c:v>0.15769173802009648</c:v>
                </c:pt>
                <c:pt idx="87">
                  <c:v>0.17110154422111515</c:v>
                </c:pt>
                <c:pt idx="88">
                  <c:v>0.18641084585707399</c:v>
                </c:pt>
                <c:pt idx="89">
                  <c:v>0.20390282195046047</c:v>
                </c:pt>
                <c:pt idx="90">
                  <c:v>0.22390632861456694</c:v>
                </c:pt>
                <c:pt idx="91">
                  <c:v>0.24681002424700579</c:v>
                </c:pt>
                <c:pt idx="92">
                  <c:v>0.27305745303939971</c:v>
                </c:pt>
                <c:pt idx="93">
                  <c:v>0.30317312334518137</c:v>
                </c:pt>
                <c:pt idx="94">
                  <c:v>0.33777421606918911</c:v>
                </c:pt>
                <c:pt idx="95">
                  <c:v>0.37759002566662231</c:v>
                </c:pt>
                <c:pt idx="96">
                  <c:v>0.42348664306788497</c:v>
                </c:pt>
                <c:pt idx="97">
                  <c:v>0.47649848279094353</c:v>
                </c:pt>
                <c:pt idx="98">
                  <c:v>0.53786903048901147</c:v>
                </c:pt>
                <c:pt idx="99">
                  <c:v>0.60910419341789424</c:v>
                </c:pt>
              </c:numCache>
            </c:numRef>
          </c:yVal>
          <c:smooth val="1"/>
        </c:ser>
        <c:ser>
          <c:idx val="1"/>
          <c:order val="1"/>
          <c:tx>
            <c:v>Vinmin</c:v>
          </c:tx>
          <c:spPr>
            <a:ln>
              <a:solidFill>
                <a:srgbClr val="000064"/>
              </a:solidFill>
            </a:ln>
          </c:spPr>
          <c:marker>
            <c:symbol val="none"/>
          </c:marker>
          <c:xVal>
            <c:numRef>
              <c:f>Export!$I$295:$DD$295</c:f>
              <c:numCache>
                <c:formatCode>General</c:formatCode>
                <c:ptCount val="100"/>
                <c:pt idx="0">
                  <c:v>1.483981788967565E-3</c:v>
                </c:pt>
                <c:pt idx="1">
                  <c:v>1.5848931924611132E-3</c:v>
                </c:pt>
                <c:pt idx="2">
                  <c:v>1.6926666150378755E-3</c:v>
                </c:pt>
                <c:pt idx="3">
                  <c:v>1.8077686769634338E-3</c:v>
                </c:pt>
                <c:pt idx="4">
                  <c:v>1.9306977288832499E-3</c:v>
                </c:pt>
                <c:pt idx="5">
                  <c:v>2.0619860095022198E-3</c:v>
                </c:pt>
                <c:pt idx="6">
                  <c:v>2.2022019499873748E-3</c:v>
                </c:pt>
                <c:pt idx="7">
                  <c:v>2.3519526350709585E-3</c:v>
                </c:pt>
                <c:pt idx="8">
                  <c:v>2.5118864315095794E-3</c:v>
                </c:pt>
                <c:pt idx="9">
                  <c:v>2.682695795279725E-3</c:v>
                </c:pt>
                <c:pt idx="10">
                  <c:v>2.8651202696637797E-3</c:v>
                </c:pt>
                <c:pt idx="11">
                  <c:v>3.059949687207195E-3</c:v>
                </c:pt>
                <c:pt idx="12">
                  <c:v>3.268027589410125E-3</c:v>
                </c:pt>
                <c:pt idx="13">
                  <c:v>3.49025487895958E-3</c:v>
                </c:pt>
                <c:pt idx="14">
                  <c:v>3.7275937203149392E-3</c:v>
                </c:pt>
                <c:pt idx="15">
                  <c:v>3.9810717055349717E-3</c:v>
                </c:pt>
                <c:pt idx="16">
                  <c:v>4.2517863033828896E-3</c:v>
                </c:pt>
                <c:pt idx="17">
                  <c:v>4.5409096109724741E-3</c:v>
                </c:pt>
                <c:pt idx="18">
                  <c:v>4.8496934285281968E-3</c:v>
                </c:pt>
                <c:pt idx="19">
                  <c:v>5.1794746792312094E-3</c:v>
                </c:pt>
                <c:pt idx="20">
                  <c:v>5.5316811976172256E-3</c:v>
                </c:pt>
                <c:pt idx="21">
                  <c:v>5.9078379115879431E-3</c:v>
                </c:pt>
                <c:pt idx="22">
                  <c:v>6.309573444801932E-3</c:v>
                </c:pt>
                <c:pt idx="23">
                  <c:v>6.7386271680309438E-3</c:v>
                </c:pt>
                <c:pt idx="24">
                  <c:v>7.1968567300115197E-3</c:v>
                </c:pt>
                <c:pt idx="25">
                  <c:v>7.6862461003977377E-3</c:v>
                </c:pt>
                <c:pt idx="26">
                  <c:v>8.2089141596382552E-3</c:v>
                </c:pt>
                <c:pt idx="27">
                  <c:v>8.7671238729686816E-3</c:v>
                </c:pt>
                <c:pt idx="28">
                  <c:v>9.3632920882394145E-3</c:v>
                </c:pt>
                <c:pt idx="29">
                  <c:v>9.9999999999999967E-3</c:v>
                </c:pt>
                <c:pt idx="30">
                  <c:v>1.0680004325145754E-2</c:v>
                </c:pt>
                <c:pt idx="31">
                  <c:v>1.1406249238513204E-2</c:v>
                </c:pt>
                <c:pt idx="32">
                  <c:v>1.2181879120101153E-2</c:v>
                </c:pt>
                <c:pt idx="33">
                  <c:v>1.3010252169108312E-2</c:v>
                </c:pt>
                <c:pt idx="34">
                  <c:v>1.3894954943731374E-2</c:v>
                </c:pt>
                <c:pt idx="35">
                  <c:v>1.4839817889675646E-2</c:v>
                </c:pt>
                <c:pt idx="36">
                  <c:v>1.5848931924611131E-2</c:v>
                </c:pt>
                <c:pt idx="37">
                  <c:v>1.6926666150378751E-2</c:v>
                </c:pt>
                <c:pt idx="38">
                  <c:v>1.8077686769634341E-2</c:v>
                </c:pt>
                <c:pt idx="39">
                  <c:v>1.9306977288832496E-2</c:v>
                </c:pt>
                <c:pt idx="40">
                  <c:v>2.0619860095022202E-2</c:v>
                </c:pt>
                <c:pt idx="41">
                  <c:v>2.2022019499873747E-2</c:v>
                </c:pt>
                <c:pt idx="42">
                  <c:v>2.3519526350709585E-2</c:v>
                </c:pt>
                <c:pt idx="43">
                  <c:v>2.5118864315095798E-2</c:v>
                </c:pt>
                <c:pt idx="44">
                  <c:v>2.682695795279726E-2</c:v>
                </c:pt>
                <c:pt idx="45">
                  <c:v>2.86512026966378E-2</c:v>
                </c:pt>
                <c:pt idx="46">
                  <c:v>3.0599496872071943E-2</c:v>
                </c:pt>
                <c:pt idx="47">
                  <c:v>3.2680275894101253E-2</c:v>
                </c:pt>
                <c:pt idx="48">
                  <c:v>3.490254878959579E-2</c:v>
                </c:pt>
                <c:pt idx="49">
                  <c:v>3.7275937203149395E-2</c:v>
                </c:pt>
                <c:pt idx="50">
                  <c:v>3.9810717055349713E-2</c:v>
                </c:pt>
                <c:pt idx="51">
                  <c:v>4.2517863033828901E-2</c:v>
                </c:pt>
                <c:pt idx="52">
                  <c:v>4.5409096109724739E-2</c:v>
                </c:pt>
                <c:pt idx="53">
                  <c:v>4.8496934285281977E-2</c:v>
                </c:pt>
                <c:pt idx="54">
                  <c:v>5.1794746792312094E-2</c:v>
                </c:pt>
                <c:pt idx="55">
                  <c:v>5.5316811976172268E-2</c:v>
                </c:pt>
                <c:pt idx="56">
                  <c:v>5.9078379115879431E-2</c:v>
                </c:pt>
                <c:pt idx="57">
                  <c:v>6.3095734448019331E-2</c:v>
                </c:pt>
                <c:pt idx="58">
                  <c:v>6.7386271680309445E-2</c:v>
                </c:pt>
                <c:pt idx="59">
                  <c:v>7.1968567300115166E-2</c:v>
                </c:pt>
                <c:pt idx="60">
                  <c:v>7.6862461003977381E-2</c:v>
                </c:pt>
                <c:pt idx="61">
                  <c:v>8.2089141596382531E-2</c:v>
                </c:pt>
                <c:pt idx="62">
                  <c:v>8.767123872968681E-2</c:v>
                </c:pt>
                <c:pt idx="63">
                  <c:v>9.3632920882394124E-2</c:v>
                </c:pt>
                <c:pt idx="64">
                  <c:v>9.9999999999999992E-2</c:v>
                </c:pt>
                <c:pt idx="65">
                  <c:v>0.10680004325145755</c:v>
                </c:pt>
                <c:pt idx="66">
                  <c:v>0.11406249238513208</c:v>
                </c:pt>
                <c:pt idx="67">
                  <c:v>0.12181879120101154</c:v>
                </c:pt>
                <c:pt idx="68">
                  <c:v>0.13010252169108316</c:v>
                </c:pt>
                <c:pt idx="69">
                  <c:v>0.13894954943731375</c:v>
                </c:pt>
                <c:pt idx="70">
                  <c:v>0.14839817889675647</c:v>
                </c:pt>
                <c:pt idx="71">
                  <c:v>0.15848931924611126</c:v>
                </c:pt>
                <c:pt idx="72">
                  <c:v>0.16926666150378761</c:v>
                </c:pt>
                <c:pt idx="73">
                  <c:v>0.18077686769634341</c:v>
                </c:pt>
                <c:pt idx="74">
                  <c:v>0.19306977288832497</c:v>
                </c:pt>
                <c:pt idx="75">
                  <c:v>0.20619860095022191</c:v>
                </c:pt>
                <c:pt idx="76">
                  <c:v>0.22022019499873757</c:v>
                </c:pt>
                <c:pt idx="77">
                  <c:v>0.23519526350709588</c:v>
                </c:pt>
                <c:pt idx="78">
                  <c:v>0.25118864315095796</c:v>
                </c:pt>
                <c:pt idx="79">
                  <c:v>0.26826957952797242</c:v>
                </c:pt>
                <c:pt idx="80">
                  <c:v>0.28651202696637817</c:v>
                </c:pt>
                <c:pt idx="81">
                  <c:v>0.30599496872071957</c:v>
                </c:pt>
                <c:pt idx="82">
                  <c:v>0.32680275894101252</c:v>
                </c:pt>
                <c:pt idx="83">
                  <c:v>0.34902548789595794</c:v>
                </c:pt>
                <c:pt idx="84">
                  <c:v>0.37275937203149373</c:v>
                </c:pt>
                <c:pt idx="85">
                  <c:v>0.39810717055349731</c:v>
                </c:pt>
                <c:pt idx="86">
                  <c:v>0.42517863033828901</c:v>
                </c:pt>
                <c:pt idx="87">
                  <c:v>0.45409096109724745</c:v>
                </c:pt>
                <c:pt idx="88">
                  <c:v>0.48496934285281956</c:v>
                </c:pt>
                <c:pt idx="89">
                  <c:v>0.5179474679231213</c:v>
                </c:pt>
                <c:pt idx="90">
                  <c:v>0.55316811976172264</c:v>
                </c:pt>
                <c:pt idx="91">
                  <c:v>0.59078379115879431</c:v>
                </c:pt>
                <c:pt idx="92">
                  <c:v>0.63095734448019303</c:v>
                </c:pt>
                <c:pt idx="93">
                  <c:v>0.67386271680309406</c:v>
                </c:pt>
                <c:pt idx="94">
                  <c:v>0.71968567300115205</c:v>
                </c:pt>
                <c:pt idx="95">
                  <c:v>0.76862461003977367</c:v>
                </c:pt>
                <c:pt idx="96">
                  <c:v>0.8208914159638252</c:v>
                </c:pt>
                <c:pt idx="97">
                  <c:v>0.87671238729686773</c:v>
                </c:pt>
                <c:pt idx="98">
                  <c:v>0.93632920882394166</c:v>
                </c:pt>
                <c:pt idx="99">
                  <c:v>1</c:v>
                </c:pt>
              </c:numCache>
            </c:numRef>
          </c:xVal>
          <c:yVal>
            <c:numRef>
              <c:f>Export!$I$322:$DD$322</c:f>
              <c:numCache>
                <c:formatCode>General</c:formatCode>
                <c:ptCount val="100"/>
                <c:pt idx="0">
                  <c:v>1.6072764019058196E-2</c:v>
                </c:pt>
                <c:pt idx="1">
                  <c:v>1.6072238947483403E-2</c:v>
                </c:pt>
                <c:pt idx="2">
                  <c:v>1.6071688951374397E-2</c:v>
                </c:pt>
                <c:pt idx="3">
                  <c:v>1.6071113851864036E-2</c:v>
                </c:pt>
                <c:pt idx="4">
                  <c:v>1.6070513671109794E-2</c:v>
                </c:pt>
                <c:pt idx="5">
                  <c:v>1.6069888675943604E-2</c:v>
                </c:pt>
                <c:pt idx="6">
                  <c:v>1.6069239428705133E-2</c:v>
                </c:pt>
                <c:pt idx="7">
                  <c:v>1.6068566846340504E-2</c:v>
                </c:pt>
                <c:pt idx="8">
                  <c:v>1.6067872269004677E-2</c:v>
                </c:pt>
                <c:pt idx="9">
                  <c:v>1.6067157539585063E-2</c:v>
                </c:pt>
                <c:pt idx="10">
                  <c:v>1.6066425095768902E-2</c:v>
                </c:pt>
                <c:pt idx="11">
                  <c:v>1.6065678076510825E-2</c:v>
                </c:pt>
                <c:pt idx="12">
                  <c:v>1.6064920445024528E-2</c:v>
                </c:pt>
                <c:pt idx="13">
                  <c:v>1.606415713072782E-2</c:v>
                </c:pt>
                <c:pt idx="14">
                  <c:v>1.6063394192919148E-2</c:v>
                </c:pt>
                <c:pt idx="15">
                  <c:v>1.6062639009362063E-2</c:v>
                </c:pt>
                <c:pt idx="16">
                  <c:v>1.6061900493408943E-2</c:v>
                </c:pt>
                <c:pt idx="17">
                  <c:v>1.606118934381489E-2</c:v>
                </c:pt>
                <c:pt idx="18">
                  <c:v>1.6060518331985553E-2</c:v>
                </c:pt>
                <c:pt idx="19">
                  <c:v>1.605990263208016E-2</c:v>
                </c:pt>
                <c:pt idx="20">
                  <c:v>1.6059360200163783E-2</c:v>
                </c:pt>
                <c:pt idx="21">
                  <c:v>1.6058912209485715E-2</c:v>
                </c:pt>
                <c:pt idx="22">
                  <c:v>1.6058583549968183E-2</c:v>
                </c:pt>
                <c:pt idx="23">
                  <c:v>1.6058403401139846E-2</c:v>
                </c:pt>
                <c:pt idx="24">
                  <c:v>1.6058405889061177E-2</c:v>
                </c:pt>
                <c:pt idx="25">
                  <c:v>1.6058630839287446E-2</c:v>
                </c:pt>
                <c:pt idx="26">
                  <c:v>1.6059124639625225E-2</c:v>
                </c:pt>
                <c:pt idx="27">
                  <c:v>1.6059941228390592E-2</c:v>
                </c:pt>
                <c:pt idx="28">
                  <c:v>1.6061143226105155E-2</c:v>
                </c:pt>
                <c:pt idx="29">
                  <c:v>1.6062803231109056E-2</c:v>
                </c:pt>
                <c:pt idx="30">
                  <c:v>1.606500530247245E-2</c:v>
                </c:pt>
                <c:pt idx="31">
                  <c:v>1.6067846656899289E-2</c:v>
                </c:pt>
                <c:pt idx="32">
                  <c:v>1.6071439610097979E-2</c:v>
                </c:pt>
                <c:pt idx="33">
                  <c:v>1.6075913797408033E-2</c:v>
                </c:pt>
                <c:pt idx="34">
                  <c:v>1.6081418713396745E-2</c:v>
                </c:pt>
                <c:pt idx="35">
                  <c:v>1.6088126615760333E-2</c:v>
                </c:pt>
                <c:pt idx="36">
                  <c:v>1.6096235845279631E-2</c:v>
                </c:pt>
                <c:pt idx="37">
                  <c:v>1.6105974620902859E-2</c:v>
                </c:pt>
                <c:pt idx="38">
                  <c:v>1.6117605377386594E-2</c:v>
                </c:pt>
                <c:pt idx="39">
                  <c:v>1.6131429722467561E-2</c:v>
                </c:pt>
                <c:pt idx="40">
                  <c:v>1.6147794101430232E-2</c:v>
                </c:pt>
                <c:pt idx="41">
                  <c:v>1.6167096269371212E-2</c:v>
                </c:pt>
                <c:pt idx="42">
                  <c:v>1.618979268565994E-2</c:v>
                </c:pt>
                <c:pt idx="43">
                  <c:v>1.6216406961309465E-2</c:v>
                </c:pt>
                <c:pt idx="44">
                  <c:v>1.6247539508487313E-2</c:v>
                </c:pt>
                <c:pt idx="45">
                  <c:v>1.6283878562546632E-2</c:v>
                </c:pt>
                <c:pt idx="46">
                  <c:v>1.6326212771118738E-2</c:v>
                </c:pt>
                <c:pt idx="47">
                  <c:v>1.6375445572414916E-2</c:v>
                </c:pt>
                <c:pt idx="48">
                  <c:v>1.6432611616435312E-2</c:v>
                </c:pt>
                <c:pt idx="49">
                  <c:v>1.6498895518848478E-2</c:v>
                </c:pt>
                <c:pt idx="50">
                  <c:v>1.6575653278544763E-2</c:v>
                </c:pt>
                <c:pt idx="51">
                  <c:v>1.6664436737037477E-2</c:v>
                </c:pt>
                <c:pt idx="52">
                  <c:v>1.6767021511860977E-2</c:v>
                </c:pt>
                <c:pt idx="53">
                  <c:v>1.6885438897902009E-2</c:v>
                </c:pt>
                <c:pt idx="54">
                  <c:v>1.7022012301364815E-2</c:v>
                </c:pt>
                <c:pt idx="55">
                  <c:v>1.7179398852159945E-2</c:v>
                </c:pt>
                <c:pt idx="56">
                  <c:v>1.7360636933486526E-2</c:v>
                </c:pt>
                <c:pt idx="57">
                  <c:v>1.7569200474066508E-2</c:v>
                </c:pt>
                <c:pt idx="58">
                  <c:v>1.7809060971006332E-2</c:v>
                </c:pt>
                <c:pt idx="59">
                  <c:v>1.8084758352083563E-2</c:v>
                </c:pt>
                <c:pt idx="60">
                  <c:v>1.8401481948282609E-2</c:v>
                </c:pt>
                <c:pt idx="61">
                  <c:v>1.8765163034044918E-2</c:v>
                </c:pt>
                <c:pt idx="62">
                  <c:v>1.9182580607973364E-2</c:v>
                </c:pt>
                <c:pt idx="63">
                  <c:v>1.9661482335394234E-2</c:v>
                </c:pt>
                <c:pt idx="64">
                  <c:v>2.021484725946537E-2</c:v>
                </c:pt>
                <c:pt idx="65">
                  <c:v>2.1222094922947729E-2</c:v>
                </c:pt>
                <c:pt idx="66">
                  <c:v>2.1991190349398265E-2</c:v>
                </c:pt>
                <c:pt idx="67">
                  <c:v>2.2868786522246796E-2</c:v>
                </c:pt>
                <c:pt idx="68">
                  <c:v>2.3870220966671213E-2</c:v>
                </c:pt>
                <c:pt idx="69">
                  <c:v>2.5013010577939622E-2</c:v>
                </c:pt>
                <c:pt idx="70">
                  <c:v>2.6317164856779166E-2</c:v>
                </c:pt>
                <c:pt idx="71">
                  <c:v>2.7805545254261238E-2</c:v>
                </c:pt>
                <c:pt idx="72">
                  <c:v>2.9504277743240229E-2</c:v>
                </c:pt>
                <c:pt idx="73">
                  <c:v>3.1443226930124205E-2</c:v>
                </c:pt>
                <c:pt idx="74">
                  <c:v>3.3656541447349746E-2</c:v>
                </c:pt>
                <c:pt idx="75">
                  <c:v>3.6183282075313579E-2</c:v>
                </c:pt>
                <c:pt idx="76">
                  <c:v>3.9068146098486557E-2</c:v>
                </c:pt>
                <c:pt idx="77">
                  <c:v>4.2362303887781963E-2</c:v>
                </c:pt>
                <c:pt idx="78">
                  <c:v>4.6124366727314306E-2</c:v>
                </c:pt>
                <c:pt idx="79">
                  <c:v>5.0421947192377796E-2</c:v>
                </c:pt>
                <c:pt idx="80">
                  <c:v>5.5331460168737155E-2</c:v>
                </c:pt>
                <c:pt idx="81">
                  <c:v>6.0942355165642156E-2</c:v>
                </c:pt>
                <c:pt idx="82">
                  <c:v>6.7355596362440984E-2</c:v>
                </c:pt>
                <c:pt idx="83">
                  <c:v>7.4688178016567464E-2</c:v>
                </c:pt>
                <c:pt idx="84">
                  <c:v>8.3074683696490306E-2</c:v>
                </c:pt>
                <c:pt idx="85">
                  <c:v>9.2670266200489251E-2</c:v>
                </c:pt>
                <c:pt idx="86">
                  <c:v>0.1036543317184284</c:v>
                </c:pt>
                <c:pt idx="87">
                  <c:v>0.11623680969578468</c:v>
                </c:pt>
                <c:pt idx="88">
                  <c:v>0.1306536951205492</c:v>
                </c:pt>
                <c:pt idx="89">
                  <c:v>0.14718556482029871</c:v>
                </c:pt>
                <c:pt idx="90">
                  <c:v>0.16615724316782918</c:v>
                </c:pt>
                <c:pt idx="91">
                  <c:v>0.18794803950954622</c:v>
                </c:pt>
                <c:pt idx="92">
                  <c:v>0.21300234784711466</c:v>
                </c:pt>
                <c:pt idx="93">
                  <c:v>0.24184276948245464</c:v>
                </c:pt>
                <c:pt idx="94">
                  <c:v>0.27508650563339376</c:v>
                </c:pt>
                <c:pt idx="95">
                  <c:v>0.31346603473918311</c:v>
                </c:pt>
                <c:pt idx="96">
                  <c:v>0.35785547183160843</c:v>
                </c:pt>
                <c:pt idx="97">
                  <c:v>0.40930456110542152</c:v>
                </c:pt>
                <c:pt idx="98">
                  <c:v>0.46908306718215748</c:v>
                </c:pt>
                <c:pt idx="99">
                  <c:v>0.53873954940359192</c:v>
                </c:pt>
              </c:numCache>
            </c:numRef>
          </c:yVal>
          <c:smooth val="1"/>
        </c:ser>
        <c:dLbls>
          <c:showLegendKey val="0"/>
          <c:showVal val="0"/>
          <c:showCatName val="0"/>
          <c:showSerName val="0"/>
          <c:showPercent val="0"/>
          <c:showBubbleSize val="0"/>
        </c:dLbls>
        <c:axId val="550120040"/>
        <c:axId val="550118080"/>
      </c:scatterChart>
      <c:valAx>
        <c:axId val="550120040"/>
        <c:scaling>
          <c:orientation val="minMax"/>
          <c:max val="1"/>
          <c:min val="0"/>
        </c:scaling>
        <c:delete val="0"/>
        <c:axPos val="b"/>
        <c:majorGridlines/>
        <c:minorGridlines/>
        <c:title>
          <c:tx>
            <c:rich>
              <a:bodyPr/>
              <a:lstStyle/>
              <a:p>
                <a:pPr>
                  <a:defRPr/>
                </a:pPr>
                <a:r>
                  <a:rPr lang="en-US" sz="1400"/>
                  <a:t>Iout (A</a:t>
                </a:r>
                <a:r>
                  <a:rPr lang="en-US"/>
                  <a:t>)</a:t>
                </a:r>
              </a:p>
            </c:rich>
          </c:tx>
          <c:overlay val="0"/>
          <c:spPr>
            <a:no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s-ES"/>
          </a:p>
        </c:txPr>
        <c:crossAx val="550118080"/>
        <c:crosses val="autoZero"/>
        <c:crossBetween val="midCat"/>
      </c:valAx>
      <c:valAx>
        <c:axId val="550118080"/>
        <c:scaling>
          <c:orientation val="minMax"/>
          <c:max val="0.3"/>
          <c:min val="0"/>
        </c:scaling>
        <c:delete val="0"/>
        <c:axPos val="l"/>
        <c:majorGridlines/>
        <c:minorGridlines/>
        <c:title>
          <c:tx>
            <c:rich>
              <a:bodyPr rot="-5400000" vert="horz"/>
              <a:lstStyle/>
              <a:p>
                <a:pPr>
                  <a:defRPr/>
                </a:pPr>
                <a:r>
                  <a:rPr lang="en-US" sz="1400"/>
                  <a:t>Power Loss (W)</a:t>
                </a:r>
              </a:p>
            </c:rich>
          </c:tx>
          <c:overlay val="0"/>
          <c:spPr>
            <a:noFill/>
            <a:ln w="25400">
              <a:noFill/>
            </a:ln>
          </c:spPr>
        </c:title>
        <c:numFmt formatCode="General" sourceLinked="1"/>
        <c:majorTickMark val="out"/>
        <c:minorTickMark val="none"/>
        <c:tickLblPos val="nextTo"/>
        <c:crossAx val="550120040"/>
        <c:crossesAt val="1E-3"/>
        <c:crossBetween val="midCat"/>
        <c:majorUnit val="0.05"/>
      </c:valAx>
      <c:spPr>
        <a:solidFill>
          <a:srgbClr val="B4FBD2"/>
        </a:solidFill>
      </c:spPr>
    </c:plotArea>
    <c:legend>
      <c:legendPos val="r"/>
      <c:layout>
        <c:manualLayout>
          <c:xMode val="edge"/>
          <c:yMode val="edge"/>
          <c:x val="0.76449704142011865"/>
          <c:y val="0.68025818661079385"/>
          <c:w val="0.14201183431952671"/>
          <c:h val="0.12231782186025032"/>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Bode Plot (Channel</a:t>
            </a:r>
            <a:r>
              <a:rPr lang="en-US" baseline="0"/>
              <a:t> 3 + Channel 4)</a:t>
            </a:r>
            <a:endParaRPr lang="en-US"/>
          </a:p>
        </c:rich>
      </c:tx>
      <c:overlay val="0"/>
      <c:spPr>
        <a:noFill/>
        <a:ln w="25400">
          <a:noFill/>
        </a:ln>
      </c:spPr>
    </c:title>
    <c:autoTitleDeleted val="0"/>
    <c:plotArea>
      <c:layout>
        <c:manualLayout>
          <c:layoutTarget val="inner"/>
          <c:xMode val="edge"/>
          <c:yMode val="edge"/>
          <c:x val="0.11028151137957135"/>
          <c:y val="0.15014816597526742"/>
          <c:w val="0.80103356132642956"/>
          <c:h val="0.67647478186848264"/>
        </c:manualLayout>
      </c:layout>
      <c:scatterChart>
        <c:scatterStyle val="smoothMarker"/>
        <c:varyColors val="0"/>
        <c:ser>
          <c:idx val="1"/>
          <c:order val="0"/>
          <c:tx>
            <c:v>Gain (Vinmin)</c:v>
          </c:tx>
          <c:spPr>
            <a:ln>
              <a:solidFill>
                <a:srgbClr val="000064"/>
              </a:solidFill>
            </a:ln>
          </c:spPr>
          <c:marker>
            <c:symbol val="none"/>
          </c:marker>
          <c:xVal>
            <c:numRef>
              <c:f>Bode!$AC$4:$AC$103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Bode!$AG$4:$AG$103</c:f>
              <c:numCache>
                <c:formatCode>General</c:formatCode>
                <c:ptCount val="100"/>
                <c:pt idx="0">
                  <c:v>83.84438471347255</c:v>
                </c:pt>
                <c:pt idx="1">
                  <c:v>66.880751199698437</c:v>
                </c:pt>
                <c:pt idx="2">
                  <c:v>65.880741648642413</c:v>
                </c:pt>
                <c:pt idx="3">
                  <c:v>64.880729624635435</c:v>
                </c:pt>
                <c:pt idx="4">
                  <c:v>63.88071448740304</c:v>
                </c:pt>
                <c:pt idx="5">
                  <c:v>62.880695430907814</c:v>
                </c:pt>
                <c:pt idx="6">
                  <c:v>61.880671440441262</c:v>
                </c:pt>
                <c:pt idx="7">
                  <c:v>60.880641238613457</c:v>
                </c:pt>
                <c:pt idx="8">
                  <c:v>59.880603217367181</c:v>
                </c:pt>
                <c:pt idx="9">
                  <c:v>58.880555352408273</c:v>
                </c:pt>
                <c:pt idx="10">
                  <c:v>57.88049509550796</c:v>
                </c:pt>
                <c:pt idx="11">
                  <c:v>56.880419238962034</c:v>
                </c:pt>
                <c:pt idx="12">
                  <c:v>55.880323745027916</c:v>
                </c:pt>
                <c:pt idx="13">
                  <c:v>54.880203531308339</c:v>
                </c:pt>
                <c:pt idx="14">
                  <c:v>53.880052200743428</c:v>
                </c:pt>
                <c:pt idx="15">
                  <c:v>52.879861701970285</c:v>
                </c:pt>
                <c:pt idx="16">
                  <c:v>51.879621902184965</c:v>
                </c:pt>
                <c:pt idx="17">
                  <c:v>50.879320050110799</c:v>
                </c:pt>
                <c:pt idx="18">
                  <c:v>49.878940101028093</c:v>
                </c:pt>
                <c:pt idx="19">
                  <c:v>48.878461868800201</c:v>
                </c:pt>
                <c:pt idx="20">
                  <c:v>47.87785996112693</c:v>
                </c:pt>
                <c:pt idx="21">
                  <c:v>46.877102443525388</c:v>
                </c:pt>
                <c:pt idx="22">
                  <c:v>45.876149164365771</c:v>
                </c:pt>
                <c:pt idx="23">
                  <c:v>44.87494965726458</c:v>
                </c:pt>
                <c:pt idx="24">
                  <c:v>43.873440517808234</c:v>
                </c:pt>
                <c:pt idx="25">
                  <c:v>42.871542128610471</c:v>
                </c:pt>
                <c:pt idx="26">
                  <c:v>41.869154579889056</c:v>
                </c:pt>
                <c:pt idx="27">
                  <c:v>40.866152602296104</c:v>
                </c:pt>
                <c:pt idx="28">
                  <c:v>39.86237929553311</c:v>
                </c:pt>
                <c:pt idx="29">
                  <c:v>38.85763840243041</c:v>
                </c:pt>
                <c:pt idx="30">
                  <c:v>37.851684847779914</c:v>
                </c:pt>
                <c:pt idx="31">
                  <c:v>36.844213241611044</c:v>
                </c:pt>
                <c:pt idx="32">
                  <c:v>35.834844050062379</c:v>
                </c:pt>
                <c:pt idx="33">
                  <c:v>34.823107183273244</c:v>
                </c:pt>
                <c:pt idx="34">
                  <c:v>33.808422869167998</c:v>
                </c:pt>
                <c:pt idx="35">
                  <c:v>32.790079919576712</c:v>
                </c:pt>
                <c:pt idx="36">
                  <c:v>31.767211914146106</c:v>
                </c:pt>
                <c:pt idx="37">
                  <c:v>30.738772511751698</c:v>
                </c:pt>
                <c:pt idx="38">
                  <c:v>29.703512149636847</c:v>
                </c:pt>
                <c:pt idx="39">
                  <c:v>28.659959910521863</c:v>
                </c:pt>
                <c:pt idx="40">
                  <c:v>27.60641639605765</c:v>
                </c:pt>
                <c:pt idx="41">
                  <c:v>26.540966004088553</c:v>
                </c:pt>
                <c:pt idx="42">
                  <c:v>25.461519808854444</c:v>
                </c:pt>
                <c:pt idx="43">
                  <c:v>24.365902654743948</c:v>
                </c:pt>
                <c:pt idx="44">
                  <c:v>23.251998944301221</c:v>
                </c:pt>
                <c:pt idx="45">
                  <c:v>22.117969241066987</c:v>
                </c:pt>
                <c:pt idx="46">
                  <c:v>20.962542284405689</c:v>
                </c:pt>
                <c:pt idx="47">
                  <c:v>19.785372941646202</c:v>
                </c:pt>
                <c:pt idx="48">
                  <c:v>18.587436440772464</c:v>
                </c:pt>
                <c:pt idx="49">
                  <c:v>17.371406472077702</c:v>
                </c:pt>
                <c:pt idx="50">
                  <c:v>16.141946322320155</c:v>
                </c:pt>
                <c:pt idx="51">
                  <c:v>14.905836606957468</c:v>
                </c:pt>
                <c:pt idx="52">
                  <c:v>13.671876700961914</c:v>
                </c:pt>
                <c:pt idx="53">
                  <c:v>12.45052974512827</c:v>
                </c:pt>
                <c:pt idx="54">
                  <c:v>11.253325542798086</c:v>
                </c:pt>
                <c:pt idx="55">
                  <c:v>10.092078985317642</c:v>
                </c:pt>
                <c:pt idx="56">
                  <c:v>8.9780110893563023</c:v>
                </c:pt>
                <c:pt idx="57">
                  <c:v>7.9208674950085971</c:v>
                </c:pt>
                <c:pt idx="58">
                  <c:v>6.9281148685085574</c:v>
                </c:pt>
                <c:pt idx="59">
                  <c:v>6.0042649746723997</c:v>
                </c:pt>
                <c:pt idx="60">
                  <c:v>5.1503379227339217</c:v>
                </c:pt>
                <c:pt idx="61">
                  <c:v>4.3634371127388905</c:v>
                </c:pt>
                <c:pt idx="62">
                  <c:v>3.6363710171298305</c:v>
                </c:pt>
                <c:pt idx="63">
                  <c:v>2.9572209066755395</c:v>
                </c:pt>
                <c:pt idx="64">
                  <c:v>2.308723993979934</c:v>
                </c:pt>
                <c:pt idx="65">
                  <c:v>1.6673410497830332</c:v>
                </c:pt>
                <c:pt idx="66">
                  <c:v>1.001963664623154</c:v>
                </c:pt>
                <c:pt idx="67">
                  <c:v>0.27249498049137233</c:v>
                </c:pt>
                <c:pt idx="68">
                  <c:v>-0.57086757443402802</c:v>
                </c:pt>
                <c:pt idx="69">
                  <c:v>-1.5859664002652101</c:v>
                </c:pt>
                <c:pt idx="70">
                  <c:v>-2.8325473424922563</c:v>
                </c:pt>
                <c:pt idx="71">
                  <c:v>-4.3611479228693115</c:v>
                </c:pt>
                <c:pt idx="72">
                  <c:v>-6.2007448446351248</c:v>
                </c:pt>
                <c:pt idx="73">
                  <c:v>-8.3523605100054663</c:v>
                </c:pt>
              </c:numCache>
            </c:numRef>
          </c:yVal>
          <c:smooth val="1"/>
        </c:ser>
        <c:ser>
          <c:idx val="0"/>
          <c:order val="1"/>
          <c:tx>
            <c:v>Gain (Vinmax)</c:v>
          </c:tx>
          <c:spPr>
            <a:ln>
              <a:solidFill>
                <a:srgbClr val="000064"/>
              </a:solidFill>
              <a:prstDash val="dash"/>
            </a:ln>
          </c:spPr>
          <c:marker>
            <c:symbol val="none"/>
          </c:marker>
          <c:xVal>
            <c:numRef>
              <c:f>Bode!$AJ$4:$AJ$103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Bode!$AN$4:$AN$103</c:f>
              <c:numCache>
                <c:formatCode>General</c:formatCode>
                <c:ptCount val="100"/>
                <c:pt idx="0">
                  <c:v>83.660755486804007</c:v>
                </c:pt>
                <c:pt idx="1">
                  <c:v>66.697124005568384</c:v>
                </c:pt>
                <c:pt idx="2">
                  <c:v>65.69711499158575</c:v>
                </c:pt>
                <c:pt idx="3">
                  <c:v>64.697103643708985</c:v>
                </c:pt>
                <c:pt idx="4">
                  <c:v>63.697089357665725</c:v>
                </c:pt>
                <c:pt idx="5">
                  <c:v>62.697071372740922</c:v>
                </c:pt>
                <c:pt idx="6">
                  <c:v>61.697048731281036</c:v>
                </c:pt>
                <c:pt idx="7">
                  <c:v>60.697020227718859</c:v>
                </c:pt>
                <c:pt idx="8">
                  <c:v>59.696984344409913</c:v>
                </c:pt>
                <c:pt idx="9">
                  <c:v>58.696939170872</c:v>
                </c:pt>
                <c:pt idx="10">
                  <c:v>57.696882302138448</c:v>
                </c:pt>
                <c:pt idx="11">
                  <c:v>56.696810710833617</c:v>
                </c:pt>
                <c:pt idx="12">
                  <c:v>55.696720586190075</c:v>
                </c:pt>
                <c:pt idx="13">
                  <c:v>54.696607131484043</c:v>
                </c:pt>
                <c:pt idx="14">
                  <c:v>53.696464309184378</c:v>
                </c:pt>
                <c:pt idx="15">
                  <c:v>52.696284520369659</c:v>
                </c:pt>
                <c:pt idx="16">
                  <c:v>51.696058201542911</c:v>
                </c:pt>
                <c:pt idx="17">
                  <c:v>50.695773317693693</c:v>
                </c:pt>
                <c:pt idx="18">
                  <c:v>49.695414725117658</c:v>
                </c:pt>
                <c:pt idx="19">
                  <c:v>48.694963370864102</c:v>
                </c:pt>
                <c:pt idx="20">
                  <c:v>47.694395287447939</c:v>
                </c:pt>
                <c:pt idx="21">
                  <c:v>46.693680331301266</c:v>
                </c:pt>
                <c:pt idx="22">
                  <c:v>45.692780600958656</c:v>
                </c:pt>
                <c:pt idx="23">
                  <c:v>44.691648455762461</c:v>
                </c:pt>
                <c:pt idx="24">
                  <c:v>43.690224037508614</c:v>
                </c:pt>
                <c:pt idx="25">
                  <c:v>42.688432175571393</c:v>
                </c:pt>
                <c:pt idx="26">
                  <c:v>41.686178530429686</c:v>
                </c:pt>
                <c:pt idx="27">
                  <c:v>40.683344801289209</c:v>
                </c:pt>
                <c:pt idx="28">
                  <c:v>39.67978279140857</c:v>
                </c:pt>
                <c:pt idx="29">
                  <c:v>38.675307091631879</c:v>
                </c:pt>
                <c:pt idx="30">
                  <c:v>37.669686112173437</c:v>
                </c:pt>
                <c:pt idx="31">
                  <c:v>36.662631171523437</c:v>
                </c:pt>
                <c:pt idx="32">
                  <c:v>35.65378335060052</c:v>
                </c:pt>
                <c:pt idx="33">
                  <c:v>34.642697858059215</c:v>
                </c:pt>
                <c:pt idx="34">
                  <c:v>33.628825756945872</c:v>
                </c:pt>
                <c:pt idx="35">
                  <c:v>32.61149311537374</c:v>
                </c:pt>
                <c:pt idx="36">
                  <c:v>31.589878023796082</c:v>
                </c:pt>
                <c:pt idx="37">
                  <c:v>30.562986548070718</c:v>
                </c:pt>
                <c:pt idx="38">
                  <c:v>29.529629658169927</c:v>
                </c:pt>
                <c:pt idx="39">
                  <c:v>28.488404590018611</c:v>
                </c:pt>
                <c:pt idx="40">
                  <c:v>27.43768603900817</c:v>
                </c:pt>
                <c:pt idx="41">
                  <c:v>26.37563503400953</c:v>
                </c:pt>
                <c:pt idx="42">
                  <c:v>25.300236088199416</c:v>
                </c:pt>
                <c:pt idx="43">
                  <c:v>24.209375709918397</c:v>
                </c:pt>
                <c:pt idx="44">
                  <c:v>23.100976528354025</c:v>
                </c:pt>
                <c:pt idx="45">
                  <c:v>21.973199541048107</c:v>
                </c:pt>
                <c:pt idx="46">
                  <c:v>20.824720393955435</c:v>
                </c:pt>
                <c:pt idx="47">
                  <c:v>19.65507260463982</c:v>
                </c:pt>
                <c:pt idx="48">
                  <c:v>18.4650312681079</c:v>
                </c:pt>
                <c:pt idx="49">
                  <c:v>17.256988010489799</c:v>
                </c:pt>
                <c:pt idx="50">
                  <c:v>16.035248220164043</c:v>
                </c:pt>
                <c:pt idx="51">
                  <c:v>14.806173431008585</c:v>
                </c:pt>
                <c:pt idx="52">
                  <c:v>13.578102248466706</c:v>
                </c:pt>
                <c:pt idx="53">
                  <c:v>12.361013783258581</c:v>
                </c:pt>
                <c:pt idx="54">
                  <c:v>11.165941674537546</c:v>
                </c:pt>
                <c:pt idx="55">
                  <c:v>10.004191832973182</c:v>
                </c:pt>
                <c:pt idx="56">
                  <c:v>8.8864494291689553</c:v>
                </c:pt>
                <c:pt idx="57">
                  <c:v>7.8218713883074091</c:v>
                </c:pt>
                <c:pt idx="58">
                  <c:v>6.8172484558953306</c:v>
                </c:pt>
                <c:pt idx="59">
                  <c:v>5.8762917791903329</c:v>
                </c:pt>
                <c:pt idx="60">
                  <c:v>4.9990625928125212</c:v>
                </c:pt>
                <c:pt idx="61">
                  <c:v>4.1815285646928713</c:v>
                </c:pt>
                <c:pt idx="62">
                  <c:v>3.4152012322042715</c:v>
                </c:pt>
                <c:pt idx="63">
                  <c:v>2.6867882615103147</c:v>
                </c:pt>
                <c:pt idx="64">
                  <c:v>1.977789101189956</c:v>
                </c:pt>
                <c:pt idx="65">
                  <c:v>1.2639926110479287</c:v>
                </c:pt>
                <c:pt idx="66">
                  <c:v>0.51493639677738279</c:v>
                </c:pt>
                <c:pt idx="67">
                  <c:v>-0.30639807727326918</c:v>
                </c:pt>
                <c:pt idx="68">
                  <c:v>-1.2430516505576241</c:v>
                </c:pt>
                <c:pt idx="69">
                  <c:v>-2.3418173440137329</c:v>
                </c:pt>
                <c:pt idx="70">
                  <c:v>-3.6484892631676096</c:v>
                </c:pt>
                <c:pt idx="71">
                  <c:v>-5.2009886351317949</c:v>
                </c:pt>
                <c:pt idx="72">
                  <c:v>-7.0225838047431743</c:v>
                </c:pt>
                <c:pt idx="73">
                  <c:v>-9.1184649866513237</c:v>
                </c:pt>
              </c:numCache>
            </c:numRef>
          </c:yVal>
          <c:smooth val="1"/>
        </c:ser>
        <c:dLbls>
          <c:showLegendKey val="0"/>
          <c:showVal val="0"/>
          <c:showCatName val="0"/>
          <c:showSerName val="0"/>
          <c:showPercent val="0"/>
          <c:showBubbleSize val="0"/>
        </c:dLbls>
        <c:axId val="550127488"/>
        <c:axId val="550121216"/>
      </c:scatterChart>
      <c:scatterChart>
        <c:scatterStyle val="smoothMarker"/>
        <c:varyColors val="0"/>
        <c:ser>
          <c:idx val="2"/>
          <c:order val="2"/>
          <c:tx>
            <c:v>Phase (Vinmin)</c:v>
          </c:tx>
          <c:spPr>
            <a:ln>
              <a:solidFill>
                <a:srgbClr val="F60460"/>
              </a:solidFill>
            </a:ln>
          </c:spPr>
          <c:marker>
            <c:symbol val="none"/>
          </c:marker>
          <c:xVal>
            <c:numRef>
              <c:f>Bode!$AC$4:$AC$104</c:f>
              <c:numCache>
                <c:formatCode>General</c:formatCode>
                <c:ptCount val="101"/>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Bode!$AI$4:$AI$103</c:f>
              <c:numCache>
                <c:formatCode>General</c:formatCode>
                <c:ptCount val="100"/>
                <c:pt idx="0">
                  <c:v>89.98670969766286</c:v>
                </c:pt>
                <c:pt idx="1">
                  <c:v>89.906305999107616</c:v>
                </c:pt>
                <c:pt idx="2">
                  <c:v>89.89487380991315</c:v>
                </c:pt>
                <c:pt idx="3">
                  <c:v>89.882046769049481</c:v>
                </c:pt>
                <c:pt idx="4">
                  <c:v>89.867654714508134</c:v>
                </c:pt>
                <c:pt idx="5">
                  <c:v>89.851506736075805</c:v>
                </c:pt>
                <c:pt idx="6">
                  <c:v>89.833388649734076</c:v>
                </c:pt>
                <c:pt idx="7">
                  <c:v>89.813060166390599</c:v>
                </c:pt>
                <c:pt idx="8">
                  <c:v>89.79025171867535</c:v>
                </c:pt>
                <c:pt idx="9">
                  <c:v>89.764660905536445</c:v>
                </c:pt>
                <c:pt idx="10">
                  <c:v>89.735948510056218</c:v>
                </c:pt>
                <c:pt idx="11">
                  <c:v>89.703734041317588</c:v>
                </c:pt>
                <c:pt idx="12">
                  <c:v>89.667590746345766</c:v>
                </c:pt>
                <c:pt idx="13">
                  <c:v>89.627040033253792</c:v>
                </c:pt>
                <c:pt idx="14">
                  <c:v>89.581545241919272</c:v>
                </c:pt>
                <c:pt idx="15">
                  <c:v>89.530504694110277</c:v>
                </c:pt>
                <c:pt idx="16">
                  <c:v>89.473243951411249</c:v>
                </c:pt>
                <c:pt idx="17">
                  <c:v>89.409007207235874</c:v>
                </c:pt>
                <c:pt idx="18">
                  <c:v>89.336947739631071</c:v>
                </c:pt>
                <c:pt idx="19">
                  <c:v>89.256117355878843</c:v>
                </c:pt>
                <c:pt idx="20">
                  <c:v>89.165454770119865</c:v>
                </c:pt>
                <c:pt idx="21">
                  <c:v>89.063772874227595</c:v>
                </c:pt>
                <c:pt idx="22">
                  <c:v>88.949744894040592</c:v>
                </c:pt>
                <c:pt idx="23">
                  <c:v>88.821889473534711</c:v>
                </c:pt>
                <c:pt idx="24">
                  <c:v>88.678554806589787</c:v>
                </c:pt>
                <c:pt idx="25">
                  <c:v>88.517902050745576</c:v>
                </c:pt>
                <c:pt idx="26">
                  <c:v>88.337888424952112</c:v>
                </c:pt>
                <c:pt idx="27">
                  <c:v>88.136250634418232</c:v>
                </c:pt>
                <c:pt idx="28">
                  <c:v>87.910489607838826</c:v>
                </c:pt>
                <c:pt idx="29">
                  <c:v>87.657858011736437</c:v>
                </c:pt>
                <c:pt idx="30">
                  <c:v>87.375352669674214</c:v>
                </c:pt>
                <c:pt idx="31">
                  <c:v>87.059714917640761</c:v>
                </c:pt>
                <c:pt idx="32">
                  <c:v>86.707443137045487</c:v>
                </c:pt>
                <c:pt idx="33">
                  <c:v>86.314823292629967</c:v>
                </c:pt>
                <c:pt idx="34">
                  <c:v>85.877985321899359</c:v>
                </c:pt>
                <c:pt idx="35">
                  <c:v>85.392995692557335</c:v>
                </c:pt>
                <c:pt idx="36">
                  <c:v>84.855999288643631</c:v>
                </c:pt>
                <c:pt idx="37">
                  <c:v>84.263426746967156</c:v>
                </c:pt>
                <c:pt idx="38">
                  <c:v>83.612285869400267</c:v>
                </c:pt>
                <c:pt idx="39">
                  <c:v>82.900556709996636</c:v>
                </c:pt>
                <c:pt idx="40">
                  <c:v>82.127707593616677</c:v>
                </c:pt>
                <c:pt idx="41">
                  <c:v>81.295341007861964</c:v>
                </c:pt>
                <c:pt idx="42">
                  <c:v>80.407960560064851</c:v>
                </c:pt>
                <c:pt idx="43">
                  <c:v>79.473819333897708</c:v>
                </c:pt>
                <c:pt idx="44">
                  <c:v>78.505763652447641</c:v>
                </c:pt>
                <c:pt idx="45">
                  <c:v>77.521926105607605</c:v>
                </c:pt>
                <c:pt idx="46">
                  <c:v>76.546056935711675</c:v>
                </c:pt>
                <c:pt idx="47">
                  <c:v>75.607233040311215</c:v>
                </c:pt>
                <c:pt idx="48">
                  <c:v>74.738677745059988</c:v>
                </c:pt>
                <c:pt idx="49">
                  <c:v>73.975491879642902</c:v>
                </c:pt>
                <c:pt idx="50">
                  <c:v>73.351252426760382</c:v>
                </c:pt>
                <c:pt idx="51">
                  <c:v>72.893662030673255</c:v>
                </c:pt>
                <c:pt idx="52">
                  <c:v>72.619675914160723</c:v>
                </c:pt>
                <c:pt idx="53">
                  <c:v>72.53071426543417</c:v>
                </c:pt>
                <c:pt idx="54">
                  <c:v>72.608619629681954</c:v>
                </c:pt>
                <c:pt idx="55">
                  <c:v>72.812914020324172</c:v>
                </c:pt>
                <c:pt idx="56">
                  <c:v>73.079677611404151</c:v>
                </c:pt>
                <c:pt idx="57">
                  <c:v>73.322079656773056</c:v>
                </c:pt>
                <c:pt idx="58">
                  <c:v>73.432324665536157</c:v>
                </c:pt>
                <c:pt idx="59">
                  <c:v>73.284596694256209</c:v>
                </c:pt>
                <c:pt idx="60">
                  <c:v>72.738519099103399</c:v>
                </c:pt>
                <c:pt idx="61">
                  <c:v>71.64269061243759</c:v>
                </c:pt>
                <c:pt idx="62">
                  <c:v>69.838001185102058</c:v>
                </c:pt>
                <c:pt idx="63">
                  <c:v>67.1606973665656</c:v>
                </c:pt>
                <c:pt idx="64">
                  <c:v>63.445640092453615</c:v>
                </c:pt>
                <c:pt idx="65">
                  <c:v>58.531001470962707</c:v>
                </c:pt>
                <c:pt idx="66">
                  <c:v>52.266848811054643</c:v>
                </c:pt>
                <c:pt idx="67">
                  <c:v>44.531390944625656</c:v>
                </c:pt>
                <c:pt idx="68">
                  <c:v>35.258872357963185</c:v>
                </c:pt>
                <c:pt idx="69">
                  <c:v>24.479276447307882</c:v>
                </c:pt>
                <c:pt idx="70">
                  <c:v>12.358798791188349</c:v>
                </c:pt>
                <c:pt idx="71">
                  <c:v>-0.78536349179961462</c:v>
                </c:pt>
                <c:pt idx="72">
                  <c:v>-14.524006860577913</c:v>
                </c:pt>
                <c:pt idx="73">
                  <c:v>-28.406024477146673</c:v>
                </c:pt>
              </c:numCache>
            </c:numRef>
          </c:yVal>
          <c:smooth val="1"/>
        </c:ser>
        <c:ser>
          <c:idx val="3"/>
          <c:order val="3"/>
          <c:tx>
            <c:v>Phase (Vinmax)</c:v>
          </c:tx>
          <c:spPr>
            <a:ln>
              <a:solidFill>
                <a:srgbClr val="F60460"/>
              </a:solidFill>
              <a:prstDash val="dash"/>
            </a:ln>
          </c:spPr>
          <c:marker>
            <c:symbol val="none"/>
          </c:marker>
          <c:xVal>
            <c:numRef>
              <c:f>Bode!$AJ$4:$AJ$103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Bode!$AP$4:$AP$103</c:f>
              <c:numCache>
                <c:formatCode>General</c:formatCode>
                <c:ptCount val="100"/>
                <c:pt idx="0">
                  <c:v>89.986956411761568</c:v>
                </c:pt>
                <c:pt idx="1">
                  <c:v>89.908045245753442</c:v>
                </c:pt>
                <c:pt idx="2">
                  <c:v>89.896825261777522</c:v>
                </c:pt>
                <c:pt idx="3">
                  <c:v>89.88423631291208</c:v>
                </c:pt>
                <c:pt idx="4">
                  <c:v>89.870111393267024</c:v>
                </c:pt>
                <c:pt idx="5">
                  <c:v>89.854263132801535</c:v>
                </c:pt>
                <c:pt idx="6">
                  <c:v>89.836481318152522</c:v>
                </c:pt>
                <c:pt idx="7">
                  <c:v>89.81653011328045</c:v>
                </c:pt>
                <c:pt idx="8">
                  <c:v>89.794144944262712</c:v>
                </c:pt>
                <c:pt idx="9">
                  <c:v>89.769029008606907</c:v>
                </c:pt>
                <c:pt idx="10">
                  <c:v>89.740849365177766</c:v>
                </c:pt>
                <c:pt idx="11">
                  <c:v>89.709232556262592</c:v>
                </c:pt>
                <c:pt idx="12">
                  <c:v>89.673759708494387</c:v>
                </c:pt>
                <c:pt idx="13">
                  <c:v>89.633961054419714</c:v>
                </c:pt>
                <c:pt idx="14">
                  <c:v>89.589309811607492</c:v>
                </c:pt>
                <c:pt idx="15">
                  <c:v>89.539215351615567</c:v>
                </c:pt>
                <c:pt idx="16">
                  <c:v>89.483015587276412</c:v>
                </c:pt>
                <c:pt idx="17">
                  <c:v>89.419968504236834</c:v>
                </c:pt>
                <c:pt idx="18">
                  <c:v>89.349242762393601</c:v>
                </c:pt>
                <c:pt idx="19">
                  <c:v>89.269907296098879</c:v>
                </c:pt>
                <c:pt idx="20">
                  <c:v>89.180919850647925</c:v>
                </c:pt>
                <c:pt idx="21">
                  <c:v>89.081114409264543</c:v>
                </c:pt>
                <c:pt idx="22">
                  <c:v>88.969187493358902</c:v>
                </c:pt>
                <c:pt idx="23">
                  <c:v>88.843683364561215</c:v>
                </c:pt>
                <c:pt idx="24">
                  <c:v>88.702978227374658</c:v>
                </c:pt>
                <c:pt idx="25">
                  <c:v>88.545263636552249</c:v>
                </c:pt>
                <c:pt idx="26">
                  <c:v>88.368529467661276</c:v>
                </c:pt>
                <c:pt idx="27">
                  <c:v>88.170547032030115</c:v>
                </c:pt>
                <c:pt idx="28">
                  <c:v>87.948853234220039</c:v>
                </c:pt>
                <c:pt idx="29">
                  <c:v>87.70073711536368</c:v>
                </c:pt>
                <c:pt idx="30">
                  <c:v>87.42323074287043</c:v>
                </c:pt>
                <c:pt idx="31">
                  <c:v>87.113107250272634</c:v>
                </c:pt>
                <c:pt idx="32">
                  <c:v>86.766889963873339</c:v>
                </c:pt>
                <c:pt idx="33">
                  <c:v>86.380878043133151</c:v>
                </c:pt>
                <c:pt idx="34">
                  <c:v>85.951195968802026</c:v>
                </c:pt>
                <c:pt idx="35">
                  <c:v>85.473876561782305</c:v>
                </c:pt>
                <c:pt idx="36">
                  <c:v>84.944989949727315</c:v>
                </c:pt>
                <c:pt idx="37">
                  <c:v>84.360833798037845</c:v>
                </c:pt>
                <c:pt idx="38">
                  <c:v>83.718202680326144</c:v>
                </c:pt>
                <c:pt idx="39">
                  <c:v>83.014755711424726</c:v>
                </c:pt>
                <c:pt idx="40">
                  <c:v>82.249499863873382</c:v>
                </c:pt>
                <c:pt idx="41">
                  <c:v>81.423399249742999</c:v>
                </c:pt>
                <c:pt idx="42">
                  <c:v>80.540104750682318</c:v>
                </c:pt>
                <c:pt idx="43">
                  <c:v>79.606770039372151</c:v>
                </c:pt>
                <c:pt idx="44">
                  <c:v>78.634876547297239</c:v>
                </c:pt>
                <c:pt idx="45">
                  <c:v>77.640932059618066</c:v>
                </c:pt>
                <c:pt idx="46">
                  <c:v>76.646843065195924</c:v>
                </c:pt>
                <c:pt idx="47">
                  <c:v>75.679707519009071</c:v>
                </c:pt>
                <c:pt idx="48">
                  <c:v>74.770759967145452</c:v>
                </c:pt>
                <c:pt idx="49">
                  <c:v>73.953255748190088</c:v>
                </c:pt>
                <c:pt idx="50">
                  <c:v>73.259224084351274</c:v>
                </c:pt>
                <c:pt idx="51">
                  <c:v>72.715240479265987</c:v>
                </c:pt>
                <c:pt idx="52">
                  <c:v>72.337617278701515</c:v>
                </c:pt>
                <c:pt idx="53">
                  <c:v>72.12761008901731</c:v>
                </c:pt>
                <c:pt idx="54">
                  <c:v>72.067312948963519</c:v>
                </c:pt>
                <c:pt idx="55">
                  <c:v>72.116831336603667</c:v>
                </c:pt>
                <c:pt idx="56">
                  <c:v>72.213100625404962</c:v>
                </c:pt>
                <c:pt idx="57">
                  <c:v>72.270427444987831</c:v>
                </c:pt>
                <c:pt idx="58">
                  <c:v>72.182559565989777</c:v>
                </c:pt>
                <c:pt idx="59">
                  <c:v>71.825907313338007</c:v>
                </c:pt>
                <c:pt idx="60">
                  <c:v>71.063478273778443</c:v>
                </c:pt>
                <c:pt idx="61">
                  <c:v>69.749141570049687</c:v>
                </c:pt>
                <c:pt idx="62">
                  <c:v>67.731990256012864</c:v>
                </c:pt>
                <c:pt idx="63">
                  <c:v>64.860822462947112</c:v>
                </c:pt>
                <c:pt idx="64">
                  <c:v>60.989144913280711</c:v>
                </c:pt>
                <c:pt idx="65">
                  <c:v>55.981637426817201</c:v>
                </c:pt>
                <c:pt idx="66">
                  <c:v>49.7236135450174</c:v>
                </c:pt>
                <c:pt idx="67">
                  <c:v>42.135294816795806</c:v>
                </c:pt>
                <c:pt idx="68">
                  <c:v>33.191833611420975</c:v>
                </c:pt>
                <c:pt idx="69">
                  <c:v>22.946782066392842</c:v>
                </c:pt>
                <c:pt idx="70">
                  <c:v>11.550854799676642</c:v>
                </c:pt>
                <c:pt idx="71">
                  <c:v>-0.7473420903315855</c:v>
                </c:pt>
                <c:pt idx="72">
                  <c:v>-13.629066762807099</c:v>
                </c:pt>
                <c:pt idx="73">
                  <c:v>-26.75728332932178</c:v>
                </c:pt>
              </c:numCache>
            </c:numRef>
          </c:yVal>
          <c:smooth val="1"/>
        </c:ser>
        <c:dLbls>
          <c:showLegendKey val="0"/>
          <c:showVal val="0"/>
          <c:showCatName val="0"/>
          <c:showSerName val="0"/>
          <c:showPercent val="0"/>
          <c:showBubbleSize val="0"/>
        </c:dLbls>
        <c:axId val="550125528"/>
        <c:axId val="550117688"/>
      </c:scatterChart>
      <c:valAx>
        <c:axId val="550127488"/>
        <c:scaling>
          <c:logBase val="10"/>
          <c:orientation val="minMax"/>
          <c:min val="10"/>
        </c:scaling>
        <c:delete val="0"/>
        <c:axPos val="b"/>
        <c:majorGridlines/>
        <c:minorGridlines/>
        <c:title>
          <c:tx>
            <c:rich>
              <a:bodyPr/>
              <a:lstStyle/>
              <a:p>
                <a:pPr>
                  <a:defRPr sz="1200"/>
                </a:pPr>
                <a:r>
                  <a:rPr lang="en-US" sz="1200"/>
                  <a:t>Frequency (HZ)</a:t>
                </a:r>
              </a:p>
            </c:rich>
          </c:tx>
          <c:overlay val="0"/>
          <c:spPr>
            <a:noFill/>
            <a:ln w="25400">
              <a:noFill/>
            </a:ln>
          </c:spPr>
        </c:title>
        <c:numFmt formatCode="General" sourceLinked="0"/>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s-ES"/>
          </a:p>
        </c:txPr>
        <c:crossAx val="550121216"/>
        <c:crosses val="autoZero"/>
        <c:crossBetween val="midCat"/>
      </c:valAx>
      <c:valAx>
        <c:axId val="550121216"/>
        <c:scaling>
          <c:orientation val="minMax"/>
          <c:max val="60"/>
          <c:min val="-60"/>
        </c:scaling>
        <c:delete val="0"/>
        <c:axPos val="l"/>
        <c:majorGridlines/>
        <c:title>
          <c:tx>
            <c:rich>
              <a:bodyPr rot="-5400000" vert="horz"/>
              <a:lstStyle/>
              <a:p>
                <a:pPr>
                  <a:defRPr sz="1400"/>
                </a:pPr>
                <a:r>
                  <a:rPr lang="en-US" sz="1400"/>
                  <a:t>Gain (dB)</a:t>
                </a:r>
              </a:p>
            </c:rich>
          </c:tx>
          <c:overlay val="0"/>
          <c:spPr>
            <a:noFill/>
            <a:ln w="25400">
              <a:noFill/>
            </a:ln>
          </c:spPr>
        </c:title>
        <c:numFmt formatCode="General" sourceLinked="1"/>
        <c:majorTickMark val="out"/>
        <c:minorTickMark val="none"/>
        <c:tickLblPos val="nextTo"/>
        <c:crossAx val="550127488"/>
        <c:crosses val="autoZero"/>
        <c:crossBetween val="midCat"/>
      </c:valAx>
      <c:valAx>
        <c:axId val="550125528"/>
        <c:scaling>
          <c:logBase val="10"/>
          <c:orientation val="minMax"/>
        </c:scaling>
        <c:delete val="1"/>
        <c:axPos val="t"/>
        <c:numFmt formatCode="General" sourceLinked="1"/>
        <c:majorTickMark val="out"/>
        <c:minorTickMark val="none"/>
        <c:tickLblPos val="none"/>
        <c:crossAx val="550117688"/>
        <c:crosses val="max"/>
        <c:crossBetween val="midCat"/>
      </c:valAx>
      <c:valAx>
        <c:axId val="550117688"/>
        <c:scaling>
          <c:orientation val="minMax"/>
          <c:max val="120"/>
          <c:min val="-120"/>
        </c:scaling>
        <c:delete val="0"/>
        <c:axPos val="r"/>
        <c:title>
          <c:tx>
            <c:rich>
              <a:bodyPr/>
              <a:lstStyle/>
              <a:p>
                <a:pPr>
                  <a:defRPr/>
                </a:pPr>
                <a:r>
                  <a:rPr lang="en-US" sz="1400"/>
                  <a:t>Phase Margin (Degrees)</a:t>
                </a:r>
              </a:p>
            </c:rich>
          </c:tx>
          <c:overlay val="0"/>
        </c:title>
        <c:numFmt formatCode="General" sourceLinked="1"/>
        <c:majorTickMark val="out"/>
        <c:minorTickMark val="none"/>
        <c:tickLblPos val="nextTo"/>
        <c:crossAx val="550125528"/>
        <c:crosses val="max"/>
        <c:crossBetween val="midCat"/>
        <c:majorUnit val="40"/>
        <c:minorUnit val="10"/>
      </c:valAx>
      <c:spPr>
        <a:solidFill>
          <a:srgbClr val="B4FBD2"/>
        </a:solidFill>
      </c:spPr>
    </c:plotArea>
    <c:legend>
      <c:legendPos val="r"/>
      <c:layout>
        <c:manualLayout>
          <c:xMode val="edge"/>
          <c:yMode val="edge"/>
          <c:x val="0.13143872113676741"/>
          <c:y val="0.65656724727590876"/>
          <c:w val="0.53285968028420005"/>
          <c:h val="0.1338386489567591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Efficiency (Channel</a:t>
            </a:r>
            <a:r>
              <a:rPr lang="en-US" baseline="0"/>
              <a:t> 3 + Channel 4)</a:t>
            </a:r>
            <a:endParaRPr lang="en-US"/>
          </a:p>
        </c:rich>
      </c:tx>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0"/>
          <c:order val="0"/>
          <c:tx>
            <c:v>Vinmax</c:v>
          </c:tx>
          <c:spPr>
            <a:ln>
              <a:solidFill>
                <a:srgbClr val="F60460"/>
              </a:solidFill>
            </a:ln>
          </c:spPr>
          <c:marker>
            <c:symbol val="none"/>
          </c:marker>
          <c:xVal>
            <c:numRef>
              <c:f>Export!$I$335:$DD$335</c:f>
              <c:numCache>
                <c:formatCode>General</c:formatCode>
                <c:ptCount val="100"/>
                <c:pt idx="0">
                  <c:v>1.483981788967565E-3</c:v>
                </c:pt>
                <c:pt idx="1">
                  <c:v>1.5848931924611132E-3</c:v>
                </c:pt>
                <c:pt idx="2">
                  <c:v>1.6926666150378755E-3</c:v>
                </c:pt>
                <c:pt idx="3">
                  <c:v>1.8077686769634338E-3</c:v>
                </c:pt>
                <c:pt idx="4">
                  <c:v>1.9306977288832499E-3</c:v>
                </c:pt>
                <c:pt idx="5">
                  <c:v>2.0619860095022198E-3</c:v>
                </c:pt>
                <c:pt idx="6">
                  <c:v>2.2022019499873748E-3</c:v>
                </c:pt>
                <c:pt idx="7">
                  <c:v>2.3519526350709585E-3</c:v>
                </c:pt>
                <c:pt idx="8">
                  <c:v>2.5118864315095794E-3</c:v>
                </c:pt>
                <c:pt idx="9">
                  <c:v>2.682695795279725E-3</c:v>
                </c:pt>
                <c:pt idx="10">
                  <c:v>2.8651202696637797E-3</c:v>
                </c:pt>
                <c:pt idx="11">
                  <c:v>3.059949687207195E-3</c:v>
                </c:pt>
                <c:pt idx="12">
                  <c:v>3.268027589410125E-3</c:v>
                </c:pt>
                <c:pt idx="13">
                  <c:v>3.49025487895958E-3</c:v>
                </c:pt>
                <c:pt idx="14">
                  <c:v>3.7275937203149392E-3</c:v>
                </c:pt>
                <c:pt idx="15">
                  <c:v>3.9810717055349717E-3</c:v>
                </c:pt>
                <c:pt idx="16">
                  <c:v>4.2517863033828896E-3</c:v>
                </c:pt>
                <c:pt idx="17">
                  <c:v>4.5409096109724741E-3</c:v>
                </c:pt>
                <c:pt idx="18">
                  <c:v>4.8496934285281968E-3</c:v>
                </c:pt>
                <c:pt idx="19">
                  <c:v>5.1794746792312094E-3</c:v>
                </c:pt>
                <c:pt idx="20">
                  <c:v>5.5316811976172256E-3</c:v>
                </c:pt>
                <c:pt idx="21">
                  <c:v>5.9078379115879431E-3</c:v>
                </c:pt>
                <c:pt idx="22">
                  <c:v>6.309573444801932E-3</c:v>
                </c:pt>
                <c:pt idx="23">
                  <c:v>6.7386271680309438E-3</c:v>
                </c:pt>
                <c:pt idx="24">
                  <c:v>7.1968567300115197E-3</c:v>
                </c:pt>
                <c:pt idx="25">
                  <c:v>7.6862461003977377E-3</c:v>
                </c:pt>
                <c:pt idx="26">
                  <c:v>8.2089141596382552E-3</c:v>
                </c:pt>
                <c:pt idx="27">
                  <c:v>8.7671238729686816E-3</c:v>
                </c:pt>
                <c:pt idx="28">
                  <c:v>9.3632920882394145E-3</c:v>
                </c:pt>
                <c:pt idx="29">
                  <c:v>9.9999999999999967E-3</c:v>
                </c:pt>
                <c:pt idx="30">
                  <c:v>1.0680004325145754E-2</c:v>
                </c:pt>
                <c:pt idx="31">
                  <c:v>1.1406249238513204E-2</c:v>
                </c:pt>
                <c:pt idx="32">
                  <c:v>1.2181879120101153E-2</c:v>
                </c:pt>
                <c:pt idx="33">
                  <c:v>1.3010252169108312E-2</c:v>
                </c:pt>
                <c:pt idx="34">
                  <c:v>1.3894954943731374E-2</c:v>
                </c:pt>
                <c:pt idx="35">
                  <c:v>1.4839817889675646E-2</c:v>
                </c:pt>
                <c:pt idx="36">
                  <c:v>1.5848931924611131E-2</c:v>
                </c:pt>
                <c:pt idx="37">
                  <c:v>1.6926666150378751E-2</c:v>
                </c:pt>
                <c:pt idx="38">
                  <c:v>1.8077686769634341E-2</c:v>
                </c:pt>
                <c:pt idx="39">
                  <c:v>1.9306977288832496E-2</c:v>
                </c:pt>
                <c:pt idx="40">
                  <c:v>2.0619860095022202E-2</c:v>
                </c:pt>
                <c:pt idx="41">
                  <c:v>2.2022019499873747E-2</c:v>
                </c:pt>
                <c:pt idx="42">
                  <c:v>2.3519526350709585E-2</c:v>
                </c:pt>
                <c:pt idx="43">
                  <c:v>2.5118864315095798E-2</c:v>
                </c:pt>
                <c:pt idx="44">
                  <c:v>2.682695795279726E-2</c:v>
                </c:pt>
                <c:pt idx="45">
                  <c:v>2.86512026966378E-2</c:v>
                </c:pt>
                <c:pt idx="46">
                  <c:v>3.0599496872071943E-2</c:v>
                </c:pt>
                <c:pt idx="47">
                  <c:v>3.2680275894101253E-2</c:v>
                </c:pt>
                <c:pt idx="48">
                  <c:v>3.490254878959579E-2</c:v>
                </c:pt>
                <c:pt idx="49">
                  <c:v>3.7275937203149395E-2</c:v>
                </c:pt>
                <c:pt idx="50">
                  <c:v>3.9810717055349713E-2</c:v>
                </c:pt>
                <c:pt idx="51">
                  <c:v>4.2517863033828901E-2</c:v>
                </c:pt>
                <c:pt idx="52">
                  <c:v>4.5409096109724739E-2</c:v>
                </c:pt>
                <c:pt idx="53">
                  <c:v>4.8496934285281977E-2</c:v>
                </c:pt>
                <c:pt idx="54">
                  <c:v>5.1794746792312094E-2</c:v>
                </c:pt>
                <c:pt idx="55">
                  <c:v>5.5316811976172268E-2</c:v>
                </c:pt>
                <c:pt idx="56">
                  <c:v>5.9078379115879431E-2</c:v>
                </c:pt>
                <c:pt idx="57">
                  <c:v>6.3095734448019331E-2</c:v>
                </c:pt>
                <c:pt idx="58">
                  <c:v>6.7386271680309445E-2</c:v>
                </c:pt>
                <c:pt idx="59">
                  <c:v>7.1968567300115166E-2</c:v>
                </c:pt>
                <c:pt idx="60">
                  <c:v>7.6862461003977381E-2</c:v>
                </c:pt>
                <c:pt idx="61">
                  <c:v>8.2089141596382531E-2</c:v>
                </c:pt>
                <c:pt idx="62">
                  <c:v>8.767123872968681E-2</c:v>
                </c:pt>
                <c:pt idx="63">
                  <c:v>9.3632920882394124E-2</c:v>
                </c:pt>
                <c:pt idx="64">
                  <c:v>9.9999999999999992E-2</c:v>
                </c:pt>
                <c:pt idx="65">
                  <c:v>0.10680004325145755</c:v>
                </c:pt>
                <c:pt idx="66">
                  <c:v>0.11406249238513208</c:v>
                </c:pt>
                <c:pt idx="67">
                  <c:v>0.12181879120101154</c:v>
                </c:pt>
                <c:pt idx="68">
                  <c:v>0.13010252169108316</c:v>
                </c:pt>
                <c:pt idx="69">
                  <c:v>0.13894954943731375</c:v>
                </c:pt>
                <c:pt idx="70">
                  <c:v>0.14839817889675647</c:v>
                </c:pt>
                <c:pt idx="71">
                  <c:v>0.15848931924611126</c:v>
                </c:pt>
                <c:pt idx="72">
                  <c:v>0.16926666150378761</c:v>
                </c:pt>
                <c:pt idx="73">
                  <c:v>0.18077686769634341</c:v>
                </c:pt>
                <c:pt idx="74">
                  <c:v>0.19306977288832497</c:v>
                </c:pt>
                <c:pt idx="75">
                  <c:v>0.20619860095022191</c:v>
                </c:pt>
                <c:pt idx="76">
                  <c:v>0.22022019499873757</c:v>
                </c:pt>
                <c:pt idx="77">
                  <c:v>0.23519526350709588</c:v>
                </c:pt>
                <c:pt idx="78">
                  <c:v>0.25118864315095796</c:v>
                </c:pt>
                <c:pt idx="79">
                  <c:v>0.26826957952797242</c:v>
                </c:pt>
                <c:pt idx="80">
                  <c:v>0.28651202696637817</c:v>
                </c:pt>
                <c:pt idx="81">
                  <c:v>0.30599496872071957</c:v>
                </c:pt>
                <c:pt idx="82">
                  <c:v>0.32680275894101252</c:v>
                </c:pt>
                <c:pt idx="83">
                  <c:v>0.34902548789595794</c:v>
                </c:pt>
                <c:pt idx="84">
                  <c:v>0.37275937203149373</c:v>
                </c:pt>
                <c:pt idx="85">
                  <c:v>0.39810717055349731</c:v>
                </c:pt>
                <c:pt idx="86">
                  <c:v>0.42517863033828901</c:v>
                </c:pt>
                <c:pt idx="87">
                  <c:v>0.45409096109724745</c:v>
                </c:pt>
                <c:pt idx="88">
                  <c:v>0.48496934285281956</c:v>
                </c:pt>
                <c:pt idx="89">
                  <c:v>0.5179474679231213</c:v>
                </c:pt>
                <c:pt idx="90">
                  <c:v>0.55316811976172264</c:v>
                </c:pt>
                <c:pt idx="91">
                  <c:v>0.59078379115879431</c:v>
                </c:pt>
                <c:pt idx="92">
                  <c:v>0.63095734448019303</c:v>
                </c:pt>
                <c:pt idx="93">
                  <c:v>0.67386271680309406</c:v>
                </c:pt>
                <c:pt idx="94">
                  <c:v>0.71968567300115205</c:v>
                </c:pt>
                <c:pt idx="95">
                  <c:v>0.76862461003977367</c:v>
                </c:pt>
                <c:pt idx="96">
                  <c:v>0.8208914159638252</c:v>
                </c:pt>
                <c:pt idx="97">
                  <c:v>0.87671238729686773</c:v>
                </c:pt>
                <c:pt idx="98">
                  <c:v>0.93632920882394166</c:v>
                </c:pt>
                <c:pt idx="99">
                  <c:v>1</c:v>
                </c:pt>
              </c:numCache>
            </c:numRef>
          </c:xVal>
          <c:yVal>
            <c:numRef>
              <c:f>Export!$I$363:$DD$363</c:f>
              <c:numCache>
                <c:formatCode>General</c:formatCode>
                <c:ptCount val="100"/>
                <c:pt idx="0">
                  <c:v>7.4549450417200111E-2</c:v>
                </c:pt>
                <c:pt idx="1">
                  <c:v>7.9215776773363181E-2</c:v>
                </c:pt>
                <c:pt idx="2">
                  <c:v>8.4147507413926792E-2</c:v>
                </c:pt>
                <c:pt idx="3">
                  <c:v>8.9356338783228004E-2</c:v>
                </c:pt>
                <c:pt idx="4">
                  <c:v>9.4854051106448262E-2</c:v>
                </c:pt>
                <c:pt idx="5">
                  <c:v>0.1006524469255735</c:v>
                </c:pt>
                <c:pt idx="6">
                  <c:v>0.10676328148976159</c:v>
                </c:pt>
                <c:pt idx="7">
                  <c:v>0.11319818467666103</c:v>
                </c:pt>
                <c:pt idx="8">
                  <c:v>0.11996857421401338</c:v>
                </c:pt>
                <c:pt idx="9">
                  <c:v>0.12708556008694721</c:v>
                </c:pt>
                <c:pt idx="10">
                  <c:v>0.13455984015734357</c:v>
                </c:pt>
                <c:pt idx="11">
                  <c:v>0.14240158718863941</c:v>
                </c:pt>
                <c:pt idx="12">
                  <c:v>0.15062032766284658</c:v>
                </c:pt>
                <c:pt idx="13">
                  <c:v>0.15922481299592256</c:v>
                </c:pt>
                <c:pt idx="14">
                  <c:v>0.16822288400133464</c:v>
                </c:pt>
                <c:pt idx="15">
                  <c:v>0.17762132971682573</c:v>
                </c:pt>
                <c:pt idx="16">
                  <c:v>0.18742574199162321</c:v>
                </c:pt>
                <c:pt idx="17">
                  <c:v>0.19764036752462424</c:v>
                </c:pt>
                <c:pt idx="18">
                  <c:v>0.20826795934069678</c:v>
                </c:pt>
                <c:pt idx="19">
                  <c:v>0.21930962998269657</c:v>
                </c:pt>
                <c:pt idx="20">
                  <c:v>0.23076470897001611</c:v>
                </c:pt>
                <c:pt idx="21">
                  <c:v>0.24263060731792457</c:v>
                </c:pt>
                <c:pt idx="22">
                  <c:v>0.25490269211204636</c:v>
                </c:pt>
                <c:pt idx="23">
                  <c:v>0.26757417427488495</c:v>
                </c:pt>
                <c:pt idx="24">
                  <c:v>0.28063601273223504</c:v>
                </c:pt>
                <c:pt idx="25">
                  <c:v>0.29407683817337121</c:v>
                </c:pt>
                <c:pt idx="26">
                  <c:v>0.30788289948850356</c:v>
                </c:pt>
                <c:pt idx="27">
                  <c:v>0.32203803575122641</c:v>
                </c:pt>
                <c:pt idx="28">
                  <c:v>0.33652367628718866</c:v>
                </c:pt>
                <c:pt idx="29">
                  <c:v>0.35131887093204589</c:v>
                </c:pt>
                <c:pt idx="30">
                  <c:v>0.36640035203605281</c:v>
                </c:pt>
                <c:pt idx="31">
                  <c:v>0.38174262912915546</c:v>
                </c:pt>
                <c:pt idx="32">
                  <c:v>0.3973181164345958</c:v>
                </c:pt>
                <c:pt idx="33">
                  <c:v>0.41309729263178974</c:v>
                </c:pt>
                <c:pt idx="34">
                  <c:v>0.4290488914464598</c:v>
                </c:pt>
                <c:pt idx="35">
                  <c:v>0.44514012081741394</c:v>
                </c:pt>
                <c:pt idx="36">
                  <c:v>0.46133690758722651</c:v>
                </c:pt>
                <c:pt idx="37">
                  <c:v>0.47760416392145144</c:v>
                </c:pt>
                <c:pt idx="38">
                  <c:v>0.49390607100994655</c:v>
                </c:pt>
                <c:pt idx="39">
                  <c:v>0.51020637507348865</c:v>
                </c:pt>
                <c:pt idx="40">
                  <c:v>0.52646869031349885</c:v>
                </c:pt>
                <c:pt idx="41">
                  <c:v>0.54265680322035093</c:v>
                </c:pt>
                <c:pt idx="42">
                  <c:v>0.55873497260697724</c:v>
                </c:pt>
                <c:pt idx="43">
                  <c:v>0.57466821986154881</c:v>
                </c:pt>
                <c:pt idx="44">
                  <c:v>0.59042260420988968</c:v>
                </c:pt>
                <c:pt idx="45">
                  <c:v>0.60596547823089952</c:v>
                </c:pt>
                <c:pt idx="46">
                  <c:v>0.62126571945559039</c:v>
                </c:pt>
                <c:pt idx="47">
                  <c:v>0.63629393457565142</c:v>
                </c:pt>
                <c:pt idx="48">
                  <c:v>0.65102263356008394</c:v>
                </c:pt>
                <c:pt idx="49">
                  <c:v>0.6654263717956399</c:v>
                </c:pt>
                <c:pt idx="50">
                  <c:v>0.67948185919562576</c:v>
                </c:pt>
                <c:pt idx="51">
                  <c:v>0.69316803603079558</c:v>
                </c:pt>
                <c:pt idx="52">
                  <c:v>0.70646611599739773</c:v>
                </c:pt>
                <c:pt idx="53">
                  <c:v>0.71935959772721902</c:v>
                </c:pt>
                <c:pt idx="54">
                  <c:v>0.73183424654413265</c:v>
                </c:pt>
                <c:pt idx="55">
                  <c:v>0.74387804876834784</c:v>
                </c:pt>
                <c:pt idx="56">
                  <c:v>0.75548114125603827</c:v>
                </c:pt>
                <c:pt idx="57">
                  <c:v>0.76663571913653938</c:v>
                </c:pt>
                <c:pt idx="58">
                  <c:v>0.77733592487478198</c:v>
                </c:pt>
                <c:pt idx="59">
                  <c:v>0.7875777218501514</c:v>
                </c:pt>
                <c:pt idx="60">
                  <c:v>0.79735875561462743</c:v>
                </c:pt>
                <c:pt idx="61">
                  <c:v>0.80667820588524153</c:v>
                </c:pt>
                <c:pt idx="62">
                  <c:v>0.81553663215219496</c:v>
                </c:pt>
                <c:pt idx="63">
                  <c:v>0.82393581555845541</c:v>
                </c:pt>
                <c:pt idx="64">
                  <c:v>0.83187859944309694</c:v>
                </c:pt>
                <c:pt idx="65">
                  <c:v>0.83936873065195916</c:v>
                </c:pt>
                <c:pt idx="66">
                  <c:v>0.84641070341699542</c:v>
                </c:pt>
                <c:pt idx="67">
                  <c:v>0.85300960729995101</c:v>
                </c:pt>
                <c:pt idx="68">
                  <c:v>0.85917098039498929</c:v>
                </c:pt>
                <c:pt idx="69">
                  <c:v>0.86490066869492643</c:v>
                </c:pt>
                <c:pt idx="70">
                  <c:v>0.87020469225142516</c:v>
                </c:pt>
                <c:pt idx="71">
                  <c:v>0.87508911850361559</c:v>
                </c:pt>
                <c:pt idx="72">
                  <c:v>0.87955994291340345</c:v>
                </c:pt>
                <c:pt idx="73">
                  <c:v>0.88362297682890434</c:v>
                </c:pt>
                <c:pt idx="74">
                  <c:v>0.88728374229845697</c:v>
                </c:pt>
                <c:pt idx="75">
                  <c:v>0.8905473733737419</c:v>
                </c:pt>
                <c:pt idx="76">
                  <c:v>0.89341852326783844</c:v>
                </c:pt>
                <c:pt idx="77">
                  <c:v>0.89489631958133964</c:v>
                </c:pt>
                <c:pt idx="78">
                  <c:v>0.89684265677405073</c:v>
                </c:pt>
                <c:pt idx="79">
                  <c:v>0.89841522708491139</c:v>
                </c:pt>
                <c:pt idx="80">
                  <c:v>0.89961573712983611</c:v>
                </c:pt>
                <c:pt idx="81">
                  <c:v>0.90044498765428871</c:v>
                </c:pt>
                <c:pt idx="82">
                  <c:v>0.90090279584359079</c:v>
                </c:pt>
                <c:pt idx="83">
                  <c:v>0.90098638492395078</c:v>
                </c:pt>
                <c:pt idx="84">
                  <c:v>0.90069355553076369</c:v>
                </c:pt>
                <c:pt idx="85">
                  <c:v>0.90002195978673227</c:v>
                </c:pt>
                <c:pt idx="86">
                  <c:v>0.89896614836999511</c:v>
                </c:pt>
                <c:pt idx="87">
                  <c:v>0.89751954457304606</c:v>
                </c:pt>
                <c:pt idx="88">
                  <c:v>0.89567392194688555</c:v>
                </c:pt>
                <c:pt idx="89">
                  <c:v>0.89341922459305867</c:v>
                </c:pt>
                <c:pt idx="90">
                  <c:v>0.8907433511784858</c:v>
                </c:pt>
                <c:pt idx="91">
                  <c:v>0.88762956947615812</c:v>
                </c:pt>
                <c:pt idx="92">
                  <c:v>0.88406270462536485</c:v>
                </c:pt>
                <c:pt idx="93">
                  <c:v>0.8800226708040827</c:v>
                </c:pt>
                <c:pt idx="94">
                  <c:v>0.87548581970277783</c:v>
                </c:pt>
                <c:pt idx="95">
                  <c:v>0.87042436981225202</c:v>
                </c:pt>
                <c:pt idx="96">
                  <c:v>0.86480563946546662</c:v>
                </c:pt>
                <c:pt idx="97">
                  <c:v>0.85859107825158643</c:v>
                </c:pt>
                <c:pt idx="98">
                  <c:v>0.85173503495251379</c:v>
                </c:pt>
                <c:pt idx="99">
                  <c:v>0.84418317771025464</c:v>
                </c:pt>
              </c:numCache>
            </c:numRef>
          </c:yVal>
          <c:smooth val="1"/>
        </c:ser>
        <c:ser>
          <c:idx val="1"/>
          <c:order val="1"/>
          <c:tx>
            <c:v>Vinmin</c:v>
          </c:tx>
          <c:spPr>
            <a:ln>
              <a:solidFill>
                <a:srgbClr val="000064"/>
              </a:solidFill>
            </a:ln>
          </c:spPr>
          <c:marker>
            <c:symbol val="none"/>
          </c:marker>
          <c:xVal>
            <c:numRef>
              <c:f>Export!$I$295:$DD$295</c:f>
              <c:numCache>
                <c:formatCode>General</c:formatCode>
                <c:ptCount val="100"/>
                <c:pt idx="0">
                  <c:v>1.483981788967565E-3</c:v>
                </c:pt>
                <c:pt idx="1">
                  <c:v>1.5848931924611132E-3</c:v>
                </c:pt>
                <c:pt idx="2">
                  <c:v>1.6926666150378755E-3</c:v>
                </c:pt>
                <c:pt idx="3">
                  <c:v>1.8077686769634338E-3</c:v>
                </c:pt>
                <c:pt idx="4">
                  <c:v>1.9306977288832499E-3</c:v>
                </c:pt>
                <c:pt idx="5">
                  <c:v>2.0619860095022198E-3</c:v>
                </c:pt>
                <c:pt idx="6">
                  <c:v>2.2022019499873748E-3</c:v>
                </c:pt>
                <c:pt idx="7">
                  <c:v>2.3519526350709585E-3</c:v>
                </c:pt>
                <c:pt idx="8">
                  <c:v>2.5118864315095794E-3</c:v>
                </c:pt>
                <c:pt idx="9">
                  <c:v>2.682695795279725E-3</c:v>
                </c:pt>
                <c:pt idx="10">
                  <c:v>2.8651202696637797E-3</c:v>
                </c:pt>
                <c:pt idx="11">
                  <c:v>3.059949687207195E-3</c:v>
                </c:pt>
                <c:pt idx="12">
                  <c:v>3.268027589410125E-3</c:v>
                </c:pt>
                <c:pt idx="13">
                  <c:v>3.49025487895958E-3</c:v>
                </c:pt>
                <c:pt idx="14">
                  <c:v>3.7275937203149392E-3</c:v>
                </c:pt>
                <c:pt idx="15">
                  <c:v>3.9810717055349717E-3</c:v>
                </c:pt>
                <c:pt idx="16">
                  <c:v>4.2517863033828896E-3</c:v>
                </c:pt>
                <c:pt idx="17">
                  <c:v>4.5409096109724741E-3</c:v>
                </c:pt>
                <c:pt idx="18">
                  <c:v>4.8496934285281968E-3</c:v>
                </c:pt>
                <c:pt idx="19">
                  <c:v>5.1794746792312094E-3</c:v>
                </c:pt>
                <c:pt idx="20">
                  <c:v>5.5316811976172256E-3</c:v>
                </c:pt>
                <c:pt idx="21">
                  <c:v>5.9078379115879431E-3</c:v>
                </c:pt>
                <c:pt idx="22">
                  <c:v>6.309573444801932E-3</c:v>
                </c:pt>
                <c:pt idx="23">
                  <c:v>6.7386271680309438E-3</c:v>
                </c:pt>
                <c:pt idx="24">
                  <c:v>7.1968567300115197E-3</c:v>
                </c:pt>
                <c:pt idx="25">
                  <c:v>7.6862461003977377E-3</c:v>
                </c:pt>
                <c:pt idx="26">
                  <c:v>8.2089141596382552E-3</c:v>
                </c:pt>
                <c:pt idx="27">
                  <c:v>8.7671238729686816E-3</c:v>
                </c:pt>
                <c:pt idx="28">
                  <c:v>9.3632920882394145E-3</c:v>
                </c:pt>
                <c:pt idx="29">
                  <c:v>9.9999999999999967E-3</c:v>
                </c:pt>
                <c:pt idx="30">
                  <c:v>1.0680004325145754E-2</c:v>
                </c:pt>
                <c:pt idx="31">
                  <c:v>1.1406249238513204E-2</c:v>
                </c:pt>
                <c:pt idx="32">
                  <c:v>1.2181879120101153E-2</c:v>
                </c:pt>
                <c:pt idx="33">
                  <c:v>1.3010252169108312E-2</c:v>
                </c:pt>
                <c:pt idx="34">
                  <c:v>1.3894954943731374E-2</c:v>
                </c:pt>
                <c:pt idx="35">
                  <c:v>1.4839817889675646E-2</c:v>
                </c:pt>
                <c:pt idx="36">
                  <c:v>1.5848931924611131E-2</c:v>
                </c:pt>
                <c:pt idx="37">
                  <c:v>1.6926666150378751E-2</c:v>
                </c:pt>
                <c:pt idx="38">
                  <c:v>1.8077686769634341E-2</c:v>
                </c:pt>
                <c:pt idx="39">
                  <c:v>1.9306977288832496E-2</c:v>
                </c:pt>
                <c:pt idx="40">
                  <c:v>2.0619860095022202E-2</c:v>
                </c:pt>
                <c:pt idx="41">
                  <c:v>2.2022019499873747E-2</c:v>
                </c:pt>
                <c:pt idx="42">
                  <c:v>2.3519526350709585E-2</c:v>
                </c:pt>
                <c:pt idx="43">
                  <c:v>2.5118864315095798E-2</c:v>
                </c:pt>
                <c:pt idx="44">
                  <c:v>2.682695795279726E-2</c:v>
                </c:pt>
                <c:pt idx="45">
                  <c:v>2.86512026966378E-2</c:v>
                </c:pt>
                <c:pt idx="46">
                  <c:v>3.0599496872071943E-2</c:v>
                </c:pt>
                <c:pt idx="47">
                  <c:v>3.2680275894101253E-2</c:v>
                </c:pt>
                <c:pt idx="48">
                  <c:v>3.490254878959579E-2</c:v>
                </c:pt>
                <c:pt idx="49">
                  <c:v>3.7275937203149395E-2</c:v>
                </c:pt>
                <c:pt idx="50">
                  <c:v>3.9810717055349713E-2</c:v>
                </c:pt>
                <c:pt idx="51">
                  <c:v>4.2517863033828901E-2</c:v>
                </c:pt>
                <c:pt idx="52">
                  <c:v>4.5409096109724739E-2</c:v>
                </c:pt>
                <c:pt idx="53">
                  <c:v>4.8496934285281977E-2</c:v>
                </c:pt>
                <c:pt idx="54">
                  <c:v>5.1794746792312094E-2</c:v>
                </c:pt>
                <c:pt idx="55">
                  <c:v>5.5316811976172268E-2</c:v>
                </c:pt>
                <c:pt idx="56">
                  <c:v>5.9078379115879431E-2</c:v>
                </c:pt>
                <c:pt idx="57">
                  <c:v>6.3095734448019331E-2</c:v>
                </c:pt>
                <c:pt idx="58">
                  <c:v>6.7386271680309445E-2</c:v>
                </c:pt>
                <c:pt idx="59">
                  <c:v>7.1968567300115166E-2</c:v>
                </c:pt>
                <c:pt idx="60">
                  <c:v>7.6862461003977381E-2</c:v>
                </c:pt>
                <c:pt idx="61">
                  <c:v>8.2089141596382531E-2</c:v>
                </c:pt>
                <c:pt idx="62">
                  <c:v>8.767123872968681E-2</c:v>
                </c:pt>
                <c:pt idx="63">
                  <c:v>9.3632920882394124E-2</c:v>
                </c:pt>
                <c:pt idx="64">
                  <c:v>9.9999999999999992E-2</c:v>
                </c:pt>
                <c:pt idx="65">
                  <c:v>0.10680004325145755</c:v>
                </c:pt>
                <c:pt idx="66">
                  <c:v>0.11406249238513208</c:v>
                </c:pt>
                <c:pt idx="67">
                  <c:v>0.12181879120101154</c:v>
                </c:pt>
                <c:pt idx="68">
                  <c:v>0.13010252169108316</c:v>
                </c:pt>
                <c:pt idx="69">
                  <c:v>0.13894954943731375</c:v>
                </c:pt>
                <c:pt idx="70">
                  <c:v>0.14839817889675647</c:v>
                </c:pt>
                <c:pt idx="71">
                  <c:v>0.15848931924611126</c:v>
                </c:pt>
                <c:pt idx="72">
                  <c:v>0.16926666150378761</c:v>
                </c:pt>
                <c:pt idx="73">
                  <c:v>0.18077686769634341</c:v>
                </c:pt>
                <c:pt idx="74">
                  <c:v>0.19306977288832497</c:v>
                </c:pt>
                <c:pt idx="75">
                  <c:v>0.20619860095022191</c:v>
                </c:pt>
                <c:pt idx="76">
                  <c:v>0.22022019499873757</c:v>
                </c:pt>
                <c:pt idx="77">
                  <c:v>0.23519526350709588</c:v>
                </c:pt>
                <c:pt idx="78">
                  <c:v>0.25118864315095796</c:v>
                </c:pt>
                <c:pt idx="79">
                  <c:v>0.26826957952797242</c:v>
                </c:pt>
                <c:pt idx="80">
                  <c:v>0.28651202696637817</c:v>
                </c:pt>
                <c:pt idx="81">
                  <c:v>0.30599496872071957</c:v>
                </c:pt>
                <c:pt idx="82">
                  <c:v>0.32680275894101252</c:v>
                </c:pt>
                <c:pt idx="83">
                  <c:v>0.34902548789595794</c:v>
                </c:pt>
                <c:pt idx="84">
                  <c:v>0.37275937203149373</c:v>
                </c:pt>
                <c:pt idx="85">
                  <c:v>0.39810717055349731</c:v>
                </c:pt>
                <c:pt idx="86">
                  <c:v>0.42517863033828901</c:v>
                </c:pt>
                <c:pt idx="87">
                  <c:v>0.45409096109724745</c:v>
                </c:pt>
                <c:pt idx="88">
                  <c:v>0.48496934285281956</c:v>
                </c:pt>
                <c:pt idx="89">
                  <c:v>0.5179474679231213</c:v>
                </c:pt>
                <c:pt idx="90">
                  <c:v>0.55316811976172264</c:v>
                </c:pt>
                <c:pt idx="91">
                  <c:v>0.59078379115879431</c:v>
                </c:pt>
                <c:pt idx="92">
                  <c:v>0.63095734448019303</c:v>
                </c:pt>
                <c:pt idx="93">
                  <c:v>0.67386271680309406</c:v>
                </c:pt>
                <c:pt idx="94">
                  <c:v>0.71968567300115205</c:v>
                </c:pt>
                <c:pt idx="95">
                  <c:v>0.76862461003977367</c:v>
                </c:pt>
                <c:pt idx="96">
                  <c:v>0.8208914159638252</c:v>
                </c:pt>
                <c:pt idx="97">
                  <c:v>0.87671238729686773</c:v>
                </c:pt>
                <c:pt idx="98">
                  <c:v>0.93632920882394166</c:v>
                </c:pt>
                <c:pt idx="99">
                  <c:v>1</c:v>
                </c:pt>
              </c:numCache>
            </c:numRef>
          </c:xVal>
          <c:yVal>
            <c:numRef>
              <c:f>Export!$I$323:$DD$323</c:f>
              <c:numCache>
                <c:formatCode>General</c:formatCode>
                <c:ptCount val="100"/>
                <c:pt idx="0">
                  <c:v>0.23353182359138983</c:v>
                </c:pt>
                <c:pt idx="1">
                  <c:v>0.2455193242969497</c:v>
                </c:pt>
                <c:pt idx="2">
                  <c:v>0.25791539758411602</c:v>
                </c:pt>
                <c:pt idx="3">
                  <c:v>0.27071308166835745</c:v>
                </c:pt>
                <c:pt idx="4">
                  <c:v>0.28390315896125545</c:v>
                </c:pt>
                <c:pt idx="5">
                  <c:v>0.29747408397758712</c:v>
                </c:pt>
                <c:pt idx="6">
                  <c:v>0.31141193447790166</c:v>
                </c:pt>
                <c:pt idx="7">
                  <c:v>0.32570038867714418</c:v>
                </c:pt>
                <c:pt idx="8">
                  <c:v>0.34032073100534754</c:v>
                </c:pt>
                <c:pt idx="9">
                  <c:v>0.35525188845035527</c:v>
                </c:pt>
                <c:pt idx="10">
                  <c:v>0.37047049894998585</c:v>
                </c:pt>
                <c:pt idx="11">
                  <c:v>0.38595101264265325</c:v>
                </c:pt>
                <c:pt idx="12">
                  <c:v>0.40166582604757517</c:v>
                </c:pt>
                <c:pt idx="13">
                  <c:v>0.41758544845016027</c:v>
                </c:pt>
                <c:pt idx="14">
                  <c:v>0.43367869894153543</c:v>
                </c:pt>
                <c:pt idx="15">
                  <c:v>0.4499129317337503</c:v>
                </c:pt>
                <c:pt idx="16">
                  <c:v>0.46625428657649959</c:v>
                </c:pt>
                <c:pt idx="17">
                  <c:v>0.48266796037032295</c:v>
                </c:pt>
                <c:pt idx="18">
                  <c:v>0.49911849543692682</c:v>
                </c:pt>
                <c:pt idx="19">
                  <c:v>0.51557007939801291</c:v>
                </c:pt>
                <c:pt idx="20">
                  <c:v>0.53198685125328515</c:v>
                </c:pt>
                <c:pt idx="21">
                  <c:v>0.54833320805304264</c:v>
                </c:pt>
                <c:pt idx="22">
                  <c:v>0.56457410654022222</c:v>
                </c:pt>
                <c:pt idx="23">
                  <c:v>0.58067535429188932</c:v>
                </c:pt>
                <c:pt idx="24">
                  <c:v>0.59660388521361141</c:v>
                </c:pt>
                <c:pt idx="25">
                  <c:v>0.61232801471664089</c:v>
                </c:pt>
                <c:pt idx="26">
                  <c:v>0.62781767051530413</c:v>
                </c:pt>
                <c:pt idx="27">
                  <c:v>0.64304459569293371</c:v>
                </c:pt>
                <c:pt idx="28">
                  <c:v>0.65798252146793468</c:v>
                </c:pt>
                <c:pt idx="29">
                  <c:v>0.67260730791419221</c:v>
                </c:pt>
                <c:pt idx="30">
                  <c:v>0.68689705171918636</c:v>
                </c:pt>
                <c:pt idx="31">
                  <c:v>0.70083216086793954</c:v>
                </c:pt>
                <c:pt idx="32">
                  <c:v>0.71439539689374953</c:v>
                </c:pt>
                <c:pt idx="33">
                  <c:v>0.72757188601454925</c:v>
                </c:pt>
                <c:pt idx="34">
                  <c:v>0.74034910105903762</c:v>
                </c:pt>
                <c:pt idx="35">
                  <c:v>0.75271681656746858</c:v>
                </c:pt>
                <c:pt idx="36">
                  <c:v>0.76466703982188</c:v>
                </c:pt>
                <c:pt idx="37">
                  <c:v>0.7761939208186216</c:v>
                </c:pt>
                <c:pt idx="38">
                  <c:v>0.78729364434605298</c:v>
                </c:pt>
                <c:pt idx="39">
                  <c:v>0.79796430737987523</c:v>
                </c:pt>
                <c:pt idx="40">
                  <c:v>0.80820578496839912</c:v>
                </c:pt>
                <c:pt idx="41">
                  <c:v>0.81801958766284821</c:v>
                </c:pt>
                <c:pt idx="42">
                  <c:v>0.82740871336745947</c:v>
                </c:pt>
                <c:pt idx="43">
                  <c:v>0.83637749625488533</c:v>
                </c:pt>
                <c:pt idx="44">
                  <c:v>0.84493145512815959</c:v>
                </c:pt>
                <c:pt idx="45">
                  <c:v>0.85307714332422702</c:v>
                </c:pt>
                <c:pt idx="46">
                  <c:v>0.86082200195748648</c:v>
                </c:pt>
                <c:pt idx="47">
                  <c:v>0.86817421800506156</c:v>
                </c:pt>
                <c:pt idx="48">
                  <c:v>0.8751425884470273</c:v>
                </c:pt>
                <c:pt idx="49">
                  <c:v>0.88173639140126625</c:v>
                </c:pt>
                <c:pt idx="50">
                  <c:v>0.88796526493899308</c:v>
                </c:pt>
                <c:pt idx="51">
                  <c:v>0.89383909403674644</c:v>
                </c:pt>
                <c:pt idx="52">
                  <c:v>0.89936790591584204</c:v>
                </c:pt>
                <c:pt idx="53">
                  <c:v>0.90456177384180103</c:v>
                </c:pt>
                <c:pt idx="54">
                  <c:v>0.90943072930399105</c:v>
                </c:pt>
                <c:pt idx="55">
                  <c:v>0.9139846823687594</c:v>
                </c:pt>
                <c:pt idx="56">
                  <c:v>0.91823334989618388</c:v>
                </c:pt>
                <c:pt idx="57">
                  <c:v>0.9221861912293321</c:v>
                </c:pt>
                <c:pt idx="58">
                  <c:v>0.92585235090337892</c:v>
                </c:pt>
                <c:pt idx="59">
                  <c:v>0.92924060787776341</c:v>
                </c:pt>
                <c:pt idx="60">
                  <c:v>0.93235933076535582</c:v>
                </c:pt>
                <c:pt idx="61">
                  <c:v>0.9352164385159859</c:v>
                </c:pt>
                <c:pt idx="62">
                  <c:v>0.93781936600535354</c:v>
                </c:pt>
                <c:pt idx="63">
                  <c:v>0.94017503398211189</c:v>
                </c:pt>
                <c:pt idx="64">
                  <c:v>0.94227872570893978</c:v>
                </c:pt>
                <c:pt idx="65">
                  <c:v>0.94320513880059431</c:v>
                </c:pt>
                <c:pt idx="66">
                  <c:v>0.94480087091620313</c:v>
                </c:pt>
                <c:pt idx="67">
                  <c:v>0.94617472733455465</c:v>
                </c:pt>
                <c:pt idx="68">
                  <c:v>0.94733060230394306</c:v>
                </c:pt>
                <c:pt idx="69">
                  <c:v>0.94827176010809677</c:v>
                </c:pt>
                <c:pt idx="70">
                  <c:v>0.94900082177061673</c:v>
                </c:pt>
                <c:pt idx="71">
                  <c:v>0.94951975205610206</c:v>
                </c:pt>
                <c:pt idx="72">
                  <c:v>0.94982984630836209</c:v>
                </c:pt>
                <c:pt idx="73">
                  <c:v>0.94993171665091292</c:v>
                </c:pt>
                <c:pt idx="74">
                  <c:v>0.94982527704807229</c:v>
                </c:pt>
                <c:pt idx="75">
                  <c:v>0.94950972668400779</c:v>
                </c:pt>
                <c:pt idx="76">
                  <c:v>0.94898353105904143</c:v>
                </c:pt>
                <c:pt idx="77">
                  <c:v>0.94824440012364763</c:v>
                </c:pt>
                <c:pt idx="78">
                  <c:v>0.94728926266635705</c:v>
                </c:pt>
                <c:pt idx="79">
                  <c:v>0.94611379257507178</c:v>
                </c:pt>
                <c:pt idx="80">
                  <c:v>0.94471393793456515</c:v>
                </c:pt>
                <c:pt idx="81">
                  <c:v>0.94308313304784641</c:v>
                </c:pt>
                <c:pt idx="82">
                  <c:v>0.94121546515612231</c:v>
                </c:pt>
                <c:pt idx="83">
                  <c:v>0.93910324860751515</c:v>
                </c:pt>
                <c:pt idx="84">
                  <c:v>0.9367378082075879</c:v>
                </c:pt>
                <c:pt idx="85">
                  <c:v>0.93410929358646588</c:v>
                </c:pt>
                <c:pt idx="86">
                  <c:v>0.93120639958546958</c:v>
                </c:pt>
                <c:pt idx="87">
                  <c:v>0.92801501975820111</c:v>
                </c:pt>
                <c:pt idx="88">
                  <c:v>0.92452355251051443</c:v>
                </c:pt>
                <c:pt idx="89">
                  <c:v>0.92071504156814832</c:v>
                </c:pt>
                <c:pt idx="90">
                  <c:v>0.91657148080764916</c:v>
                </c:pt>
                <c:pt idx="91">
                  <c:v>0.9120725138780954</c:v>
                </c:pt>
                <c:pt idx="92">
                  <c:v>0.90719505359737451</c:v>
                </c:pt>
                <c:pt idx="93">
                  <c:v>0.90191280972012189</c:v>
                </c:pt>
                <c:pt idx="94">
                  <c:v>0.89619569973315261</c:v>
                </c:pt>
                <c:pt idx="95">
                  <c:v>0.89000910989099258</c:v>
                </c:pt>
                <c:pt idx="96">
                  <c:v>0.88331296301355966</c:v>
                </c:pt>
                <c:pt idx="97">
                  <c:v>0.87606053476184931</c:v>
                </c:pt>
                <c:pt idx="98">
                  <c:v>0.86819693932701647</c:v>
                </c:pt>
                <c:pt idx="99">
                  <c:v>0.85965717588543</c:v>
                </c:pt>
              </c:numCache>
            </c:numRef>
          </c:yVal>
          <c:smooth val="1"/>
        </c:ser>
        <c:dLbls>
          <c:showLegendKey val="0"/>
          <c:showVal val="0"/>
          <c:showCatName val="0"/>
          <c:showSerName val="0"/>
          <c:showPercent val="0"/>
          <c:showBubbleSize val="0"/>
        </c:dLbls>
        <c:axId val="550123176"/>
        <c:axId val="550123568"/>
      </c:scatterChart>
      <c:valAx>
        <c:axId val="550123176"/>
        <c:scaling>
          <c:orientation val="minMax"/>
          <c:max val="1"/>
          <c:min val="0"/>
        </c:scaling>
        <c:delete val="0"/>
        <c:axPos val="b"/>
        <c:majorGridlines/>
        <c:minorGridlines/>
        <c:title>
          <c:tx>
            <c:rich>
              <a:bodyPr/>
              <a:lstStyle/>
              <a:p>
                <a:pPr>
                  <a:defRPr sz="1200"/>
                </a:pPr>
                <a:r>
                  <a:rPr lang="en-US" sz="1200"/>
                  <a:t>Iout (A)</a:t>
                </a:r>
              </a:p>
            </c:rich>
          </c:tx>
          <c:overlay val="0"/>
          <c:spPr>
            <a:no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s-ES"/>
          </a:p>
        </c:txPr>
        <c:crossAx val="550123568"/>
        <c:crosses val="autoZero"/>
        <c:crossBetween val="midCat"/>
      </c:valAx>
      <c:valAx>
        <c:axId val="550123568"/>
        <c:scaling>
          <c:orientation val="minMax"/>
          <c:max val="1"/>
          <c:min val="0"/>
        </c:scaling>
        <c:delete val="0"/>
        <c:axPos val="l"/>
        <c:majorGridlines/>
        <c:minorGridlines/>
        <c:title>
          <c:tx>
            <c:rich>
              <a:bodyPr rot="-5400000" vert="horz"/>
              <a:lstStyle/>
              <a:p>
                <a:pPr>
                  <a:defRPr sz="1400"/>
                </a:pPr>
                <a:r>
                  <a:rPr lang="en-US" sz="1400"/>
                  <a:t>Efficiency</a:t>
                </a:r>
              </a:p>
            </c:rich>
          </c:tx>
          <c:overlay val="0"/>
          <c:spPr>
            <a:noFill/>
            <a:ln w="25400">
              <a:noFill/>
            </a:ln>
          </c:spPr>
        </c:title>
        <c:numFmt formatCode="0%" sourceLinked="0"/>
        <c:majorTickMark val="out"/>
        <c:minorTickMark val="none"/>
        <c:tickLblPos val="nextTo"/>
        <c:crossAx val="550123176"/>
        <c:crossesAt val="1E-3"/>
        <c:crossBetween val="midCat"/>
        <c:majorUnit val="0.1"/>
      </c:valAx>
      <c:spPr>
        <a:solidFill>
          <a:srgbClr val="B4FBD2"/>
        </a:solidFill>
      </c:spPr>
    </c:plotArea>
    <c:legend>
      <c:legendPos val="r"/>
      <c:layout>
        <c:manualLayout>
          <c:xMode val="edge"/>
          <c:yMode val="edge"/>
          <c:x val="0.77261992250970424"/>
          <c:y val="0.67347081614799587"/>
          <c:w val="9.5737470109215447E-2"/>
          <c:h val="0.10945126622713569"/>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IpkL (Channel 1)</a:t>
            </a:r>
          </a:p>
        </c:rich>
      </c:tx>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0"/>
          <c:order val="0"/>
          <c:tx>
            <c:v>IpkL at Vinmax</c:v>
          </c:tx>
          <c:spPr>
            <a:ln>
              <a:solidFill>
                <a:srgbClr val="F60460"/>
              </a:solidFill>
            </a:ln>
          </c:spPr>
          <c:marker>
            <c:symbol val="none"/>
          </c:marker>
          <c:xVal>
            <c:numRef>
              <c:f>Export!$I$173:$DD$173</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Export!$I$174:$DD$174</c:f>
              <c:numCache>
                <c:formatCode>General</c:formatCode>
                <c:ptCount val="100"/>
                <c:pt idx="0">
                  <c:v>1.0188941840165242</c:v>
                </c:pt>
                <c:pt idx="1">
                  <c:v>1.0192030644371362</c:v>
                </c:pt>
                <c:pt idx="2">
                  <c:v>1.0195329488415215</c:v>
                </c:pt>
                <c:pt idx="3">
                  <c:v>1.0198852655070787</c:v>
                </c:pt>
                <c:pt idx="4">
                  <c:v>1.0202615398343238</c:v>
                </c:pt>
                <c:pt idx="5">
                  <c:v>1.0206634009512545</c:v>
                </c:pt>
                <c:pt idx="6">
                  <c:v>1.0210925887668074</c:v>
                </c:pt>
                <c:pt idx="7">
                  <c:v>1.0215509615039433</c:v>
                </c:pt>
                <c:pt idx="8">
                  <c:v>1.0220405037449771</c:v>
                </c:pt>
                <c:pt idx="9">
                  <c:v>1.022563335023984</c:v>
                </c:pt>
                <c:pt idx="10">
                  <c:v>1.0231217190034791</c:v>
                </c:pt>
                <c:pt idx="11">
                  <c:v>1.0237180732751057</c:v>
                </c:pt>
                <c:pt idx="12">
                  <c:v>1.0243549798267539</c:v>
                </c:pt>
                <c:pt idx="13">
                  <c:v>1.0250351962214355</c:v>
                </c:pt>
                <c:pt idx="14">
                  <c:v>1.0257616675363037</c:v>
                </c:pt>
                <c:pt idx="15">
                  <c:v>1.0265375391135108</c:v>
                </c:pt>
                <c:pt idx="16">
                  <c:v>1.0273661701781032</c:v>
                </c:pt>
                <c:pt idx="17">
                  <c:v>1.0282511483819117</c:v>
                </c:pt>
                <c:pt idx="18">
                  <c:v>1.0291963053363962</c:v>
                </c:pt>
                <c:pt idx="19">
                  <c:v>1.0302057332016961</c:v>
                </c:pt>
                <c:pt idx="20">
                  <c:v>1.0312838024036992</c:v>
                </c:pt>
                <c:pt idx="21">
                  <c:v>1.0324351805558323</c:v>
                </c:pt>
                <c:pt idx="22">
                  <c:v>1.0336648526674823</c:v>
                </c:pt>
                <c:pt idx="23">
                  <c:v>1.0349781427265428</c:v>
                </c:pt>
                <c:pt idx="24">
                  <c:v>1.0363807367495057</c:v>
                </c:pt>
                <c:pt idx="25">
                  <c:v>1.0378787073988953</c:v>
                </c:pt>
                <c:pt idx="26">
                  <c:v>1.0394785402746018</c:v>
                </c:pt>
                <c:pt idx="27">
                  <c:v>1.0411871619929396</c:v>
                </c:pt>
                <c:pt idx="28">
                  <c:v>1.043011970174972</c:v>
                </c:pt>
                <c:pt idx="29">
                  <c:v>1.0449608654739289</c:v>
                </c:pt>
                <c:pt idx="30">
                  <c:v>1.0470422857803479</c:v>
                </c:pt>
                <c:pt idx="31">
                  <c:v>1.0492652427530187</c:v>
                </c:pt>
                <c:pt idx="32">
                  <c:v>1.0516393608338503</c:v>
                </c:pt>
                <c:pt idx="33">
                  <c:v>1.05417491891556</c:v>
                </c:pt>
                <c:pt idx="34">
                  <c:v>1.0568828948425366</c:v>
                </c:pt>
                <c:pt idx="35">
                  <c:v>1.059775012937513</c:v>
                </c:pt>
                <c:pt idx="36">
                  <c:v>1.0628637947597672</c:v>
                </c:pt>
                <c:pt idx="37">
                  <c:v>1.0661626133145632</c:v>
                </c:pt>
                <c:pt idx="38">
                  <c:v>1.0696857509484701</c:v>
                </c:pt>
                <c:pt idx="39">
                  <c:v>1.073448461181161</c:v>
                </c:pt>
                <c:pt idx="40">
                  <c:v>1.0774670347413178</c:v>
                </c:pt>
                <c:pt idx="41">
                  <c:v>1.0817588700924741</c:v>
                </c:pt>
                <c:pt idx="42">
                  <c:v>1.0863425487540446</c:v>
                </c:pt>
                <c:pt idx="43">
                  <c:v>1.0912379157435559</c:v>
                </c:pt>
                <c:pt idx="44">
                  <c:v>1.0964661654882486</c:v>
                </c:pt>
                <c:pt idx="45">
                  <c:v>1.1020499335778913</c:v>
                </c:pt>
                <c:pt idx="46">
                  <c:v>1.1080133947559305</c:v>
                </c:pt>
                <c:pt idx="47">
                  <c:v>1.1143823675731008</c:v>
                </c:pt>
                <c:pt idx="48">
                  <c:v>1.121184426156447</c:v>
                </c:pt>
                <c:pt idx="49">
                  <c:v>1.1284490195775236</c:v>
                </c:pt>
                <c:pt idx="50">
                  <c:v>1.1362075993364167</c:v>
                </c:pt>
                <c:pt idx="51">
                  <c:v>1.144493755513381</c:v>
                </c:pt>
                <c:pt idx="52">
                  <c:v>1.1533433621773985</c:v>
                </c:pt>
                <c:pt idx="53">
                  <c:v>1.1627947326810602</c:v>
                </c:pt>
                <c:pt idx="54">
                  <c:v>1.1728887855139765</c:v>
                </c:pt>
                <c:pt idx="55">
                  <c:v>1.183669221432667</c:v>
                </c:pt>
                <c:pt idx="56">
                  <c:v>1.1951827126337271</c:v>
                </c:pt>
                <c:pt idx="57">
                  <c:v>1.2074791047892617</c:v>
                </c:pt>
                <c:pt idx="58">
                  <c:v>1.2206116328193277</c:v>
                </c:pt>
                <c:pt idx="59">
                  <c:v>1.2346371513357097</c:v>
                </c:pt>
                <c:pt idx="60">
                  <c:v>1.2496163807549798</c:v>
                </c:pt>
                <c:pt idx="61">
                  <c:v>1.2656141701468155</c:v>
                </c:pt>
                <c:pt idx="62">
                  <c:v>1.2826997779562228</c:v>
                </c:pt>
                <c:pt idx="63">
                  <c:v>1.3009471718159784</c:v>
                </c:pt>
                <c:pt idx="64">
                  <c:v>1.3204353487486296</c:v>
                </c:pt>
                <c:pt idx="65">
                  <c:v>1.3412486771461332</c:v>
                </c:pt>
                <c:pt idx="66">
                  <c:v>1.3634772620101105</c:v>
                </c:pt>
                <c:pt idx="67">
                  <c:v>1.3872173350371337</c:v>
                </c:pt>
                <c:pt idx="68">
                  <c:v>1.4125716712420167</c:v>
                </c:pt>
                <c:pt idx="69">
                  <c:v>1.4396500339281326</c:v>
                </c:pt>
                <c:pt idx="70">
                  <c:v>1.4685696499380332</c:v>
                </c:pt>
                <c:pt idx="71">
                  <c:v>1.4994557172505822</c:v>
                </c:pt>
                <c:pt idx="72">
                  <c:v>1.5324419471331816</c:v>
                </c:pt>
                <c:pt idx="73">
                  <c:v>1.5676711432101218</c:v>
                </c:pt>
                <c:pt idx="74">
                  <c:v>1.6052958199714662</c:v>
                </c:pt>
                <c:pt idx="75">
                  <c:v>1.645478863421981</c:v>
                </c:pt>
                <c:pt idx="76">
                  <c:v>1.6883942367574316</c:v>
                </c:pt>
                <c:pt idx="77">
                  <c:v>1.7342277184264698</c:v>
                </c:pt>
                <c:pt idx="78">
                  <c:v>1.7831777574300824</c:v>
                </c:pt>
                <c:pt idx="79">
                  <c:v>1.8354562749776233</c:v>
                </c:pt>
                <c:pt idx="80">
                  <c:v>1.8912896126319536</c:v>
                </c:pt>
                <c:pt idx="81">
                  <c:v>1.9509195089018285</c:v>
                </c:pt>
                <c:pt idx="82">
                  <c:v>2.0146041480890862</c:v>
                </c:pt>
                <c:pt idx="83">
                  <c:v>2.0826192322198258</c:v>
                </c:pt>
                <c:pt idx="84">
                  <c:v>2.1723954709047186</c:v>
                </c:pt>
                <c:pt idx="85">
                  <c:v>2.2499843727768489</c:v>
                </c:pt>
                <c:pt idx="86">
                  <c:v>2.332849428091293</c:v>
                </c:pt>
                <c:pt idx="87">
                  <c:v>2.4213495197621642</c:v>
                </c:pt>
                <c:pt idx="88">
                  <c:v>2.515867968340463</c:v>
                </c:pt>
                <c:pt idx="89">
                  <c:v>2.616814202337947</c:v>
                </c:pt>
                <c:pt idx="90">
                  <c:v>2.7246255440754017</c:v>
                </c:pt>
                <c:pt idx="91">
                  <c:v>2.8397693227719389</c:v>
                </c:pt>
                <c:pt idx="92">
                  <c:v>2.9627440033554846</c:v>
                </c:pt>
                <c:pt idx="93">
                  <c:v>3.0940828632806987</c:v>
                </c:pt>
                <c:pt idx="94">
                  <c:v>3.2343552651686136</c:v>
                </c:pt>
                <c:pt idx="95">
                  <c:v>3.3841694376303897</c:v>
                </c:pt>
                <c:pt idx="96">
                  <c:v>3.5441751504767325</c:v>
                </c:pt>
                <c:pt idx="97">
                  <c:v>3.7150665775825313</c:v>
                </c:pt>
                <c:pt idx="98">
                  <c:v>3.897585360609944</c:v>
                </c:pt>
                <c:pt idx="99">
                  <c:v>4.0925238873257683</c:v>
                </c:pt>
              </c:numCache>
            </c:numRef>
          </c:yVal>
          <c:smooth val="1"/>
        </c:ser>
        <c:ser>
          <c:idx val="1"/>
          <c:order val="1"/>
          <c:tx>
            <c:v>IpkL at Vinmin</c:v>
          </c:tx>
          <c:spPr>
            <a:ln>
              <a:solidFill>
                <a:srgbClr val="000064"/>
              </a:solidFill>
            </a:ln>
          </c:spPr>
          <c:marker>
            <c:symbol val="none"/>
          </c:marker>
          <c:xVal>
            <c:numRef>
              <c:f>Export!$I$132:$DD$132</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Export!$I$133:$DD$133</c:f>
              <c:numCache>
                <c:formatCode>General</c:formatCode>
                <c:ptCount val="100"/>
                <c:pt idx="0">
                  <c:v>0.88758816753163272</c:v>
                </c:pt>
                <c:pt idx="1">
                  <c:v>0.88789411984436706</c:v>
                </c:pt>
                <c:pt idx="2">
                  <c:v>0.88822087696497498</c:v>
                </c:pt>
                <c:pt idx="3">
                  <c:v>0.88856985361789209</c:v>
                </c:pt>
                <c:pt idx="4">
                  <c:v>0.88894256072781008</c:v>
                </c:pt>
                <c:pt idx="5">
                  <c:v>0.88934061196110847</c:v>
                </c:pt>
                <c:pt idx="6">
                  <c:v>0.88976573071207243</c:v>
                </c:pt>
                <c:pt idx="7">
                  <c:v>0.89021975756414229</c:v>
                </c:pt>
                <c:pt idx="8">
                  <c:v>0.89070465825848777</c:v>
                </c:pt>
                <c:pt idx="9">
                  <c:v>0.89122253220440328</c:v>
                </c:pt>
                <c:pt idx="10">
                  <c:v>0.89177562156835644</c:v>
                </c:pt>
                <c:pt idx="11">
                  <c:v>0.89236632098103585</c:v>
                </c:pt>
                <c:pt idx="12">
                  <c:v>0.89299718790441152</c:v>
                </c:pt>
                <c:pt idx="13">
                  <c:v>0.89367095370367777</c:v>
                </c:pt>
                <c:pt idx="14">
                  <c:v>0.89439053547200209</c:v>
                </c:pt>
                <c:pt idx="15">
                  <c:v>0.895159048659256</c:v>
                </c:pt>
                <c:pt idx="16">
                  <c:v>0.89597982055938574</c:v>
                </c:pt>
                <c:pt idx="17">
                  <c:v>0.89685640471479167</c:v>
                </c:pt>
                <c:pt idx="18">
                  <c:v>0.89779259630005737</c:v>
                </c:pt>
                <c:pt idx="19">
                  <c:v>0.89879244855159757</c:v>
                </c:pt>
                <c:pt idx="20">
                  <c:v>0.89986029031432824</c:v>
                </c:pt>
                <c:pt idx="21">
                  <c:v>0.90100074478128245</c:v>
                </c:pt>
                <c:pt idx="22">
                  <c:v>0.90221874950726588</c:v>
                </c:pt>
                <c:pt idx="23">
                  <c:v>0.90351957778314218</c:v>
                </c:pt>
                <c:pt idx="24">
                  <c:v>0.90490886146323701</c:v>
                </c:pt>
                <c:pt idx="25">
                  <c:v>0.90639261534461635</c:v>
                </c:pt>
                <c:pt idx="26">
                  <c:v>0.90797726320371741</c:v>
                </c:pt>
                <c:pt idx="27">
                  <c:v>0.90966966560296436</c:v>
                </c:pt>
                <c:pt idx="28">
                  <c:v>0.91147714958765924</c:v>
                </c:pt>
                <c:pt idx="29">
                  <c:v>0.91340754040159877</c:v>
                </c:pt>
                <c:pt idx="30">
                  <c:v>0.91546919535860205</c:v>
                </c:pt>
                <c:pt idx="31">
                  <c:v>0.91767104001643618</c:v>
                </c:pt>
                <c:pt idx="32">
                  <c:v>0.92002260680958237</c:v>
                </c:pt>
                <c:pt idx="33">
                  <c:v>0.92253407630790307</c:v>
                </c:pt>
                <c:pt idx="34">
                  <c:v>0.92521632127960352</c:v>
                </c:pt>
                <c:pt idx="35">
                  <c:v>0.92808095374899935</c:v>
                </c:pt>
                <c:pt idx="36">
                  <c:v>0.93114037525252069</c:v>
                </c:pt>
                <c:pt idx="37">
                  <c:v>0.93440783051018972</c:v>
                </c:pt>
                <c:pt idx="38">
                  <c:v>0.93789746474454494</c:v>
                </c:pt>
                <c:pt idx="39">
                  <c:v>0.94162438489471834</c:v>
                </c:pt>
                <c:pt idx="40">
                  <c:v>0.94560472499016812</c:v>
                </c:pt>
                <c:pt idx="41">
                  <c:v>0.94985571596650542</c:v>
                </c:pt>
                <c:pt idx="42">
                  <c:v>0.95439576022499173</c:v>
                </c:pt>
                <c:pt idx="43">
                  <c:v>0.9592445112577267</c:v>
                </c:pt>
                <c:pt idx="44">
                  <c:v>0.96442295868235806</c:v>
                </c:pt>
                <c:pt idx="45">
                  <c:v>0.96995351905342975</c:v>
                </c:pt>
                <c:pt idx="46">
                  <c:v>0.97586013284234741</c:v>
                </c:pt>
                <c:pt idx="47">
                  <c:v>0.98216836800446006</c:v>
                </c:pt>
                <c:pt idx="48">
                  <c:v>0.98890553058008168</c:v>
                </c:pt>
                <c:pt idx="49">
                  <c:v>0.99610078280648273</c:v>
                </c:pt>
                <c:pt idx="50">
                  <c:v>1.0037852692501388</c:v>
                </c:pt>
                <c:pt idx="51">
                  <c:v>1.0119922515029216</c:v>
                </c:pt>
                <c:pt idx="52">
                  <c:v>1.020757252022638</c:v>
                </c:pt>
                <c:pt idx="53">
                  <c:v>1.0301182077374895</c:v>
                </c:pt>
                <c:pt idx="54">
                  <c:v>1.0401156340758031</c:v>
                </c:pt>
                <c:pt idx="55">
                  <c:v>1.0507928001269629</c:v>
                </c:pt>
                <c:pt idx="56">
                  <c:v>1.0621959156869889</c:v>
                </c:pt>
                <c:pt idx="57">
                  <c:v>1.0743743309929117</c:v>
                </c:pt>
                <c:pt idx="58">
                  <c:v>1.0873807500041162</c:v>
                </c:pt>
                <c:pt idx="59">
                  <c:v>1.101271458146444</c:v>
                </c:pt>
                <c:pt idx="60">
                  <c:v>1.1161065654962254</c:v>
                </c:pt>
                <c:pt idx="61">
                  <c:v>1.1319502664468279</c:v>
                </c:pt>
                <c:pt idx="62">
                  <c:v>1.1488711169699775</c:v>
                </c:pt>
                <c:pt idx="63">
                  <c:v>1.1669423306583</c:v>
                </c:pt>
                <c:pt idx="64">
                  <c:v>1.1862420943139493</c:v>
                </c:pt>
                <c:pt idx="65">
                  <c:v>1.2068538940615572</c:v>
                </c:pt>
                <c:pt idx="66">
                  <c:v>1.2288669185676231</c:v>
                </c:pt>
                <c:pt idx="67">
                  <c:v>1.2523763867922941</c:v>
                </c:pt>
                <c:pt idx="68">
                  <c:v>1.2774839915944076</c:v>
                </c:pt>
                <c:pt idx="69">
                  <c:v>1.3042983311330174</c:v>
                </c:pt>
                <c:pt idx="70">
                  <c:v>1.3329353768882344</c:v>
                </c:pt>
                <c:pt idx="71">
                  <c:v>1.3635189732629183</c:v>
                </c:pt>
                <c:pt idx="72">
                  <c:v>1.396181370858542</c:v>
                </c:pt>
                <c:pt idx="73">
                  <c:v>1.4310637956601764</c:v>
                </c:pt>
                <c:pt idx="74">
                  <c:v>1.4683170565061632</c:v>
                </c:pt>
                <c:pt idx="75">
                  <c:v>1.508102193365495</c:v>
                </c:pt>
                <c:pt idx="76">
                  <c:v>1.5505911691000258</c:v>
                </c:pt>
                <c:pt idx="77">
                  <c:v>1.595967607548801</c:v>
                </c:pt>
                <c:pt idx="78">
                  <c:v>1.6444275809372781</c:v>
                </c:pt>
                <c:pt idx="79">
                  <c:v>1.6961803491337135</c:v>
                </c:pt>
                <c:pt idx="80">
                  <c:v>1.7514496080923472</c:v>
                </c:pt>
                <c:pt idx="81">
                  <c:v>1.8275852370955255</c:v>
                </c:pt>
                <c:pt idx="82">
                  <c:v>1.8906269904921336</c:v>
                </c:pt>
                <c:pt idx="83">
                  <c:v>1.9579512621053301</c:v>
                </c:pt>
                <c:pt idx="84">
                  <c:v>2.029848560431069</c:v>
                </c:pt>
                <c:pt idx="85">
                  <c:v>2.1066290238644445</c:v>
                </c:pt>
                <c:pt idx="86">
                  <c:v>2.1886236878445855</c:v>
                </c:pt>
                <c:pt idx="87">
                  <c:v>2.2761856534114289</c:v>
                </c:pt>
                <c:pt idx="88">
                  <c:v>2.3696926103419726</c:v>
                </c:pt>
                <c:pt idx="89">
                  <c:v>2.4695469898200417</c:v>
                </c:pt>
                <c:pt idx="90">
                  <c:v>2.576178435555927</c:v>
                </c:pt>
                <c:pt idx="91">
                  <c:v>2.6900453999592426</c:v>
                </c:pt>
                <c:pt idx="92">
                  <c:v>2.8116370035714233</c:v>
                </c:pt>
                <c:pt idx="93">
                  <c:v>2.9414749919366137</c:v>
                </c:pt>
                <c:pt idx="94">
                  <c:v>3.0801157862603041</c:v>
                </c:pt>
                <c:pt idx="95">
                  <c:v>3.2281526199664676</c:v>
                </c:pt>
                <c:pt idx="96">
                  <c:v>3.3862177466586107</c:v>
                </c:pt>
                <c:pt idx="97">
                  <c:v>3.5549846949373696</c:v>
                </c:pt>
                <c:pt idx="98">
                  <c:v>3.7351705300778777</c:v>
                </c:pt>
                <c:pt idx="99">
                  <c:v>3.9275380585059199</c:v>
                </c:pt>
              </c:numCache>
            </c:numRef>
          </c:yVal>
          <c:smooth val="1"/>
        </c:ser>
        <c:dLbls>
          <c:showLegendKey val="0"/>
          <c:showVal val="0"/>
          <c:showCatName val="0"/>
          <c:showSerName val="0"/>
          <c:showPercent val="0"/>
          <c:showBubbleSize val="0"/>
        </c:dLbls>
        <c:axId val="550124744"/>
        <c:axId val="550115728"/>
      </c:scatterChart>
      <c:valAx>
        <c:axId val="550124744"/>
        <c:scaling>
          <c:orientation val="minMax"/>
        </c:scaling>
        <c:delete val="0"/>
        <c:axPos val="b"/>
        <c:majorGridlines/>
        <c:title>
          <c:tx>
            <c:rich>
              <a:bodyPr/>
              <a:lstStyle/>
              <a:p>
                <a:pPr>
                  <a:defRPr sz="1200"/>
                </a:pPr>
                <a:r>
                  <a:rPr lang="en-US" sz="1200"/>
                  <a:t>Iout (A)</a:t>
                </a:r>
              </a:p>
            </c:rich>
          </c:tx>
          <c:overlay val="0"/>
          <c:spPr>
            <a:no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s-ES"/>
          </a:p>
        </c:txPr>
        <c:crossAx val="550115728"/>
        <c:crosses val="autoZero"/>
        <c:crossBetween val="midCat"/>
      </c:valAx>
      <c:valAx>
        <c:axId val="550115728"/>
        <c:scaling>
          <c:orientation val="minMax"/>
        </c:scaling>
        <c:delete val="0"/>
        <c:axPos val="l"/>
        <c:majorGridlines/>
        <c:title>
          <c:tx>
            <c:rich>
              <a:bodyPr rot="-5400000" vert="horz"/>
              <a:lstStyle/>
              <a:p>
                <a:pPr>
                  <a:defRPr sz="1400"/>
                </a:pPr>
                <a:r>
                  <a:rPr lang="en-US" sz="1400"/>
                  <a:t>Current (A)</a:t>
                </a:r>
              </a:p>
            </c:rich>
          </c:tx>
          <c:overlay val="0"/>
          <c:spPr>
            <a:noFill/>
            <a:ln w="25400">
              <a:noFill/>
            </a:ln>
          </c:spPr>
        </c:title>
        <c:numFmt formatCode="General" sourceLinked="1"/>
        <c:majorTickMark val="out"/>
        <c:minorTickMark val="none"/>
        <c:tickLblPos val="nextTo"/>
        <c:crossAx val="550124744"/>
        <c:crosses val="autoZero"/>
        <c:crossBetween val="midCat"/>
      </c:valAx>
      <c:spPr>
        <a:solidFill>
          <a:srgbClr val="B4FBD2"/>
        </a:solidFill>
      </c:spPr>
    </c:plotArea>
    <c:legend>
      <c:legendPos val="r"/>
      <c:layout>
        <c:manualLayout>
          <c:xMode val="edge"/>
          <c:yMode val="edge"/>
          <c:x val="0.17863836081263476"/>
          <c:y val="0.17046413502109936"/>
          <c:w val="0.26335213623158904"/>
          <c:h val="0.12151898734177036"/>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IminL (Channel 1)</a:t>
            </a:r>
          </a:p>
        </c:rich>
      </c:tx>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0"/>
          <c:order val="0"/>
          <c:tx>
            <c:v>IminL at Vinmax</c:v>
          </c:tx>
          <c:spPr>
            <a:ln>
              <a:solidFill>
                <a:srgbClr val="F60460"/>
              </a:solidFill>
            </a:ln>
          </c:spPr>
          <c:marker>
            <c:symbol val="none"/>
          </c:marker>
          <c:xVal>
            <c:numRef>
              <c:f>Export!$I$173:$DD$173</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Export!$I$175:$DD$175</c:f>
              <c:numCache>
                <c:formatCode>General</c:formatCode>
                <c:ptCount val="100"/>
                <c:pt idx="0">
                  <c:v>-1.0099902932827187</c:v>
                </c:pt>
                <c:pt idx="1">
                  <c:v>-1.0096937052823693</c:v>
                </c:pt>
                <c:pt idx="2">
                  <c:v>-1.0093769491512943</c:v>
                </c:pt>
                <c:pt idx="3">
                  <c:v>-1.009038653445298</c:v>
                </c:pt>
                <c:pt idx="4">
                  <c:v>-1.0086773534610243</c:v>
                </c:pt>
                <c:pt idx="5">
                  <c:v>-1.0082914848942413</c:v>
                </c:pt>
                <c:pt idx="6">
                  <c:v>-1.0078793770668832</c:v>
                </c:pt>
                <c:pt idx="7">
                  <c:v>-1.0074392456935175</c:v>
                </c:pt>
                <c:pt idx="8">
                  <c:v>-1.0069691851559195</c:v>
                </c:pt>
                <c:pt idx="9">
                  <c:v>-1.0064671602523054</c:v>
                </c:pt>
                <c:pt idx="10">
                  <c:v>-1.0059309973854966</c:v>
                </c:pt>
                <c:pt idx="11">
                  <c:v>-1.0053583751518627</c:v>
                </c:pt>
                <c:pt idx="12">
                  <c:v>-1.0047468142902931</c:v>
                </c:pt>
                <c:pt idx="13">
                  <c:v>-1.0040936669476781</c:v>
                </c:pt>
                <c:pt idx="14">
                  <c:v>-1.003396105214414</c:v>
                </c:pt>
                <c:pt idx="15">
                  <c:v>-1.0026511088803007</c:v>
                </c:pt>
                <c:pt idx="16">
                  <c:v>-1.001855452357806</c:v>
                </c:pt>
                <c:pt idx="17">
                  <c:v>-1.0010056907160769</c:v>
                </c:pt>
                <c:pt idx="18">
                  <c:v>-1.0000981447652271</c:v>
                </c:pt>
                <c:pt idx="19">
                  <c:v>-0.99912888512630871</c:v>
                </c:pt>
                <c:pt idx="20">
                  <c:v>-0.99809371521799584</c:v>
                </c:pt>
                <c:pt idx="21">
                  <c:v>-0.99698815308630473</c:v>
                </c:pt>
                <c:pt idx="22">
                  <c:v>-0.99580741199867084</c:v>
                </c:pt>
                <c:pt idx="23">
                  <c:v>-0.99454637971835691</c:v>
                </c:pt>
                <c:pt idx="24">
                  <c:v>-0.99319959636943667</c:v>
                </c:pt>
                <c:pt idx="25">
                  <c:v>-0.99176123079650869</c:v>
                </c:pt>
                <c:pt idx="26">
                  <c:v>-0.99022505531677218</c:v>
                </c:pt>
                <c:pt idx="27">
                  <c:v>-0.98858441875512759</c:v>
                </c:pt>
                <c:pt idx="28">
                  <c:v>-0.98683221764553575</c:v>
                </c:pt>
                <c:pt idx="29">
                  <c:v>-0.9849608654739288</c:v>
                </c:pt>
                <c:pt idx="30">
                  <c:v>-0.98296225982947338</c:v>
                </c:pt>
                <c:pt idx="31">
                  <c:v>-0.98082774732193956</c:v>
                </c:pt>
                <c:pt idx="32">
                  <c:v>-0.9785480861132434</c:v>
                </c:pt>
                <c:pt idx="33">
                  <c:v>-0.97611340590091022</c:v>
                </c:pt>
                <c:pt idx="34">
                  <c:v>-0.97351316518014852</c:v>
                </c:pt>
                <c:pt idx="35">
                  <c:v>-0.970736105599459</c:v>
                </c:pt>
                <c:pt idx="36">
                  <c:v>-0.9677702032121005</c:v>
                </c:pt>
                <c:pt idx="37">
                  <c:v>-0.9646026164122905</c:v>
                </c:pt>
                <c:pt idx="38">
                  <c:v>-0.96121963033066415</c:v>
                </c:pt>
                <c:pt idx="39">
                  <c:v>-0.95760659744816601</c:v>
                </c:pt>
                <c:pt idx="40">
                  <c:v>-0.95374787417118467</c:v>
                </c:pt>
                <c:pt idx="41">
                  <c:v>-0.94962675309323141</c:v>
                </c:pt>
                <c:pt idx="42">
                  <c:v>-0.94522539064978695</c:v>
                </c:pt>
                <c:pt idx="43">
                  <c:v>-0.9405247298529813</c:v>
                </c:pt>
                <c:pt idx="44">
                  <c:v>-0.93550441777146509</c:v>
                </c:pt>
                <c:pt idx="45">
                  <c:v>-0.93014271739806431</c:v>
                </c:pt>
                <c:pt idx="46">
                  <c:v>-0.92441641352349868</c:v>
                </c:pt>
                <c:pt idx="47">
                  <c:v>-0.91830071220849341</c:v>
                </c:pt>
                <c:pt idx="48">
                  <c:v>-0.91176913341887245</c:v>
                </c:pt>
                <c:pt idx="49">
                  <c:v>-0.90479339635862721</c:v>
                </c:pt>
                <c:pt idx="50">
                  <c:v>-0.89734329700431825</c:v>
                </c:pt>
                <c:pt idx="51">
                  <c:v>-0.88938657731040749</c:v>
                </c:pt>
                <c:pt idx="52">
                  <c:v>-0.88088878551905014</c:v>
                </c:pt>
                <c:pt idx="53">
                  <c:v>-0.8718131269693683</c:v>
                </c:pt>
                <c:pt idx="54">
                  <c:v>-0.86212030476010382</c:v>
                </c:pt>
                <c:pt idx="55">
                  <c:v>-0.85176834957563319</c:v>
                </c:pt>
                <c:pt idx="56">
                  <c:v>-0.84071243793845074</c:v>
                </c:pt>
                <c:pt idx="57">
                  <c:v>-0.82890469810114564</c:v>
                </c:pt>
                <c:pt idx="58">
                  <c:v>-0.81629400273747099</c:v>
                </c:pt>
                <c:pt idx="59">
                  <c:v>-0.8028257475350189</c:v>
                </c:pt>
                <c:pt idx="60">
                  <c:v>-0.78844161473111574</c:v>
                </c:pt>
                <c:pt idx="61">
                  <c:v>-0.77307932056852025</c:v>
                </c:pt>
                <c:pt idx="62">
                  <c:v>-0.75667234557810192</c:v>
                </c:pt>
                <c:pt idx="63">
                  <c:v>-0.73914964652161363</c:v>
                </c:pt>
                <c:pt idx="64">
                  <c:v>-0.72043534874862947</c:v>
                </c:pt>
                <c:pt idx="65">
                  <c:v>-0.70044841763738797</c:v>
                </c:pt>
                <c:pt idx="66">
                  <c:v>-0.6791023076993179</c:v>
                </c:pt>
                <c:pt idx="67">
                  <c:v>-0.65630458783106427</c:v>
                </c:pt>
                <c:pt idx="68">
                  <c:v>-0.63195654109551769</c:v>
                </c:pt>
                <c:pt idx="69">
                  <c:v>-0.60595273730425037</c:v>
                </c:pt>
                <c:pt idx="70">
                  <c:v>-0.57818057655749433</c:v>
                </c:pt>
                <c:pt idx="71">
                  <c:v>-0.54851980177391457</c:v>
                </c:pt>
                <c:pt idx="72">
                  <c:v>-0.51684197811045607</c:v>
                </c:pt>
                <c:pt idx="73">
                  <c:v>-0.4830099370320613</c:v>
                </c:pt>
                <c:pt idx="74">
                  <c:v>-0.44687718264151632</c:v>
                </c:pt>
                <c:pt idx="75">
                  <c:v>-0.40828725772064955</c:v>
                </c:pt>
                <c:pt idx="76">
                  <c:v>-0.36707306676500595</c:v>
                </c:pt>
                <c:pt idx="77">
                  <c:v>-0.32305613738389449</c:v>
                </c:pt>
                <c:pt idx="78">
                  <c:v>-0.27604589852433481</c:v>
                </c:pt>
                <c:pt idx="79">
                  <c:v>-0.22583879780978866</c:v>
                </c:pt>
                <c:pt idx="80">
                  <c:v>-0.17221745083368489</c:v>
                </c:pt>
                <c:pt idx="81">
                  <c:v>-0.11494969657751097</c:v>
                </c:pt>
                <c:pt idx="82">
                  <c:v>-5.3787594443011066E-2</c:v>
                </c:pt>
                <c:pt idx="83">
                  <c:v>1.1533695155921286E-2</c:v>
                </c:pt>
                <c:pt idx="84">
                  <c:v>6.4160761284244305E-2</c:v>
                </c:pt>
                <c:pt idx="85">
                  <c:v>0.13865865054413451</c:v>
                </c:pt>
                <c:pt idx="86">
                  <c:v>0.21822235393844114</c:v>
                </c:pt>
                <c:pt idx="87">
                  <c:v>0.30319624682132096</c:v>
                </c:pt>
                <c:pt idx="88">
                  <c:v>0.39394808877645371</c:v>
                </c:pt>
                <c:pt idx="89">
                  <c:v>0.49087060520077985</c:v>
                </c:pt>
                <c:pt idx="90">
                  <c:v>0.59438317449493416</c:v>
                </c:pt>
                <c:pt idx="91">
                  <c:v>0.70493342418082694</c:v>
                </c:pt>
                <c:pt idx="92">
                  <c:v>0.82300006352567356</c:v>
                </c:pt>
                <c:pt idx="93">
                  <c:v>0.94909343753786546</c:v>
                </c:pt>
                <c:pt idx="94">
                  <c:v>1.0837587728382991</c:v>
                </c:pt>
                <c:pt idx="95">
                  <c:v>1.2275782226082517</c:v>
                </c:pt>
                <c:pt idx="96">
                  <c:v>1.3811733453062183</c:v>
                </c:pt>
                <c:pt idx="97">
                  <c:v>1.5452077461986753</c:v>
                </c:pt>
                <c:pt idx="98">
                  <c:v>1.7203898923337069</c:v>
                </c:pt>
                <c:pt idx="99">
                  <c:v>1.9074761126742308</c:v>
                </c:pt>
              </c:numCache>
            </c:numRef>
          </c:yVal>
          <c:smooth val="1"/>
        </c:ser>
        <c:ser>
          <c:idx val="1"/>
          <c:order val="1"/>
          <c:tx>
            <c:v>IminL at Vinmin</c:v>
          </c:tx>
          <c:spPr>
            <a:ln>
              <a:solidFill>
                <a:srgbClr val="000064"/>
              </a:solidFill>
            </a:ln>
          </c:spPr>
          <c:marker>
            <c:symbol val="none"/>
          </c:marker>
          <c:xVal>
            <c:numRef>
              <c:f>Export!$I$132:$DD$132</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Export!$I$134:$DD$134</c:f>
              <c:numCache>
                <c:formatCode>General</c:formatCode>
                <c:ptCount val="100"/>
                <c:pt idx="0">
                  <c:v>-0.87868427679782724</c:v>
                </c:pt>
                <c:pt idx="1">
                  <c:v>-0.87838476068960047</c:v>
                </c:pt>
                <c:pt idx="2">
                  <c:v>-0.8780648772747478</c:v>
                </c:pt>
                <c:pt idx="3">
                  <c:v>-0.87772324155611159</c:v>
                </c:pt>
                <c:pt idx="4">
                  <c:v>-0.87735837435451058</c:v>
                </c:pt>
                <c:pt idx="5">
                  <c:v>-0.87696869590409521</c:v>
                </c:pt>
                <c:pt idx="6">
                  <c:v>-0.87655251901214826</c:v>
                </c:pt>
                <c:pt idx="7">
                  <c:v>-0.87610804175371648</c:v>
                </c:pt>
                <c:pt idx="8">
                  <c:v>-0.87563333966943036</c:v>
                </c:pt>
                <c:pt idx="9">
                  <c:v>-0.87512635743272493</c:v>
                </c:pt>
                <c:pt idx="10">
                  <c:v>-0.8745848999503737</c:v>
                </c:pt>
                <c:pt idx="11">
                  <c:v>-0.87400662285779263</c:v>
                </c:pt>
                <c:pt idx="12">
                  <c:v>-0.87338902236795068</c:v>
                </c:pt>
                <c:pt idx="13">
                  <c:v>-0.87272942442992019</c:v>
                </c:pt>
                <c:pt idx="14">
                  <c:v>-0.8720249731501124</c:v>
                </c:pt>
                <c:pt idx="15">
                  <c:v>-0.8712726184260462</c:v>
                </c:pt>
                <c:pt idx="16">
                  <c:v>-0.8704691027390884</c:v>
                </c:pt>
                <c:pt idx="17">
                  <c:v>-0.86961094704895692</c:v>
                </c:pt>
                <c:pt idx="18">
                  <c:v>-0.86869443572888827</c:v>
                </c:pt>
                <c:pt idx="19">
                  <c:v>-0.86771560047621021</c:v>
                </c:pt>
                <c:pt idx="20">
                  <c:v>-0.86667020312862486</c:v>
                </c:pt>
                <c:pt idx="21">
                  <c:v>-0.86555371731175468</c:v>
                </c:pt>
                <c:pt idx="22">
                  <c:v>-0.86436130883845419</c:v>
                </c:pt>
                <c:pt idx="23">
                  <c:v>-0.86308781477495655</c:v>
                </c:pt>
                <c:pt idx="24">
                  <c:v>-0.86172772108316797</c:v>
                </c:pt>
                <c:pt idx="25">
                  <c:v>-0.86027513874222994</c:v>
                </c:pt>
                <c:pt idx="26">
                  <c:v>-0.85872377824588797</c:v>
                </c:pt>
                <c:pt idx="27">
                  <c:v>-0.85706692236515236</c:v>
                </c:pt>
                <c:pt idx="28">
                  <c:v>-0.85529739705822272</c:v>
                </c:pt>
                <c:pt idx="29">
                  <c:v>-0.85340754040159872</c:v>
                </c:pt>
                <c:pt idx="30">
                  <c:v>-0.85138916940772758</c:v>
                </c:pt>
                <c:pt idx="31">
                  <c:v>-0.84923354458535705</c:v>
                </c:pt>
                <c:pt idx="32">
                  <c:v>-0.84693133208897542</c:v>
                </c:pt>
                <c:pt idx="33">
                  <c:v>-0.84447256329325326</c:v>
                </c:pt>
                <c:pt idx="34">
                  <c:v>-0.8418465916172152</c:v>
                </c:pt>
                <c:pt idx="35">
                  <c:v>-0.83904204641094537</c:v>
                </c:pt>
                <c:pt idx="36">
                  <c:v>-0.83604678370485397</c:v>
                </c:pt>
                <c:pt idx="37">
                  <c:v>-0.83284783360791725</c:v>
                </c:pt>
                <c:pt idx="38">
                  <c:v>-0.8294313441267388</c:v>
                </c:pt>
                <c:pt idx="39">
                  <c:v>-0.82578252116172335</c:v>
                </c:pt>
                <c:pt idx="40">
                  <c:v>-0.82188556442003502</c:v>
                </c:pt>
                <c:pt idx="41">
                  <c:v>-0.81772359896726299</c:v>
                </c:pt>
                <c:pt idx="42">
                  <c:v>-0.81327860212073411</c:v>
                </c:pt>
                <c:pt idx="43">
                  <c:v>-0.80853132536715189</c:v>
                </c:pt>
                <c:pt idx="44">
                  <c:v>-0.80346121096557455</c:v>
                </c:pt>
                <c:pt idx="45">
                  <c:v>-0.79804630287360301</c:v>
                </c:pt>
                <c:pt idx="46">
                  <c:v>-0.79226315160991578</c:v>
                </c:pt>
                <c:pt idx="47">
                  <c:v>-0.78608671263985264</c:v>
                </c:pt>
                <c:pt idx="48">
                  <c:v>-0.77949023784250693</c:v>
                </c:pt>
                <c:pt idx="49">
                  <c:v>-0.77244515958758631</c:v>
                </c:pt>
                <c:pt idx="50">
                  <c:v>-0.76492096691804057</c:v>
                </c:pt>
                <c:pt idx="51">
                  <c:v>-0.75688507329994814</c:v>
                </c:pt>
                <c:pt idx="52">
                  <c:v>-0.7483026753642894</c:v>
                </c:pt>
                <c:pt idx="53">
                  <c:v>-0.73913660202579745</c:v>
                </c:pt>
                <c:pt idx="54">
                  <c:v>-0.72934715332193045</c:v>
                </c:pt>
                <c:pt idx="55">
                  <c:v>-0.71889192826992931</c:v>
                </c:pt>
                <c:pt idx="56">
                  <c:v>-0.70772564099171231</c:v>
                </c:pt>
                <c:pt idx="57">
                  <c:v>-0.69579992430479565</c:v>
                </c:pt>
                <c:pt idx="58">
                  <c:v>-0.68306311992225943</c:v>
                </c:pt>
                <c:pt idx="59">
                  <c:v>-0.66946005434575295</c:v>
                </c:pt>
                <c:pt idx="60">
                  <c:v>-0.65493179947236113</c:v>
                </c:pt>
                <c:pt idx="61">
                  <c:v>-0.63941541686853265</c:v>
                </c:pt>
                <c:pt idx="62">
                  <c:v>-0.62284368459185657</c:v>
                </c:pt>
                <c:pt idx="63">
                  <c:v>-0.60514480536393522</c:v>
                </c:pt>
                <c:pt idx="64">
                  <c:v>-0.58624209431394925</c:v>
                </c:pt>
                <c:pt idx="65">
                  <c:v>-0.56605363455281199</c:v>
                </c:pt>
                <c:pt idx="66">
                  <c:v>-0.54449196425683066</c:v>
                </c:pt>
                <c:pt idx="67">
                  <c:v>-0.5214636395862251</c:v>
                </c:pt>
                <c:pt idx="68">
                  <c:v>-0.49686886144790865</c:v>
                </c:pt>
                <c:pt idx="69">
                  <c:v>-0.47060103450913493</c:v>
                </c:pt>
                <c:pt idx="70">
                  <c:v>-0.44254630350769553</c:v>
                </c:pt>
                <c:pt idx="71">
                  <c:v>-0.41258305778625082</c:v>
                </c:pt>
                <c:pt idx="72">
                  <c:v>-0.38058140183581646</c:v>
                </c:pt>
                <c:pt idx="73">
                  <c:v>-0.34640258948211611</c:v>
                </c:pt>
                <c:pt idx="74">
                  <c:v>-0.30989841917621352</c:v>
                </c:pt>
                <c:pt idx="75">
                  <c:v>-0.27091058766416354</c:v>
                </c:pt>
                <c:pt idx="76">
                  <c:v>-0.22926999910760038</c:v>
                </c:pt>
                <c:pt idx="77">
                  <c:v>-0.1847960265062254</c:v>
                </c:pt>
                <c:pt idx="78">
                  <c:v>-0.13729572203153007</c:v>
                </c:pt>
                <c:pt idx="79">
                  <c:v>-8.6562871965879085E-2</c:v>
                </c:pt>
                <c:pt idx="80">
                  <c:v>-3.237744629407846E-2</c:v>
                </c:pt>
                <c:pt idx="81">
                  <c:v>8.3845752287923236E-3</c:v>
                </c:pt>
                <c:pt idx="82">
                  <c:v>7.0189563153941537E-2</c:v>
                </c:pt>
                <c:pt idx="83">
                  <c:v>0.13620166527041744</c:v>
                </c:pt>
                <c:pt idx="84">
                  <c:v>0.20670767175789329</c:v>
                </c:pt>
                <c:pt idx="85">
                  <c:v>0.2820139994565396</c:v>
                </c:pt>
                <c:pt idx="86">
                  <c:v>0.36244809418514823</c:v>
                </c:pt>
                <c:pt idx="87">
                  <c:v>0.44836011317205582</c:v>
                </c:pt>
                <c:pt idx="88">
                  <c:v>0.5401234467749445</c:v>
                </c:pt>
                <c:pt idx="89">
                  <c:v>0.63813781771868539</c:v>
                </c:pt>
                <c:pt idx="90">
                  <c:v>0.74283028301440845</c:v>
                </c:pt>
                <c:pt idx="91">
                  <c:v>0.85465734699352325</c:v>
                </c:pt>
                <c:pt idx="92">
                  <c:v>0.97410706330973462</c:v>
                </c:pt>
                <c:pt idx="93">
                  <c:v>1.1017013088819509</c:v>
                </c:pt>
                <c:pt idx="94">
                  <c:v>1.237998251746609</c:v>
                </c:pt>
                <c:pt idx="95">
                  <c:v>1.3835950402721739</c:v>
                </c:pt>
                <c:pt idx="96">
                  <c:v>1.5391307491243407</c:v>
                </c:pt>
                <c:pt idx="97">
                  <c:v>1.7052896288438368</c:v>
                </c:pt>
                <c:pt idx="98">
                  <c:v>1.8828047228657727</c:v>
                </c:pt>
                <c:pt idx="99">
                  <c:v>2.0724619414940797</c:v>
                </c:pt>
              </c:numCache>
            </c:numRef>
          </c:yVal>
          <c:smooth val="1"/>
        </c:ser>
        <c:dLbls>
          <c:showLegendKey val="0"/>
          <c:showVal val="0"/>
          <c:showCatName val="0"/>
          <c:showSerName val="0"/>
          <c:showPercent val="0"/>
          <c:showBubbleSize val="0"/>
        </c:dLbls>
        <c:axId val="550125136"/>
        <c:axId val="550130624"/>
      </c:scatterChart>
      <c:valAx>
        <c:axId val="550125136"/>
        <c:scaling>
          <c:orientation val="minMax"/>
        </c:scaling>
        <c:delete val="0"/>
        <c:axPos val="b"/>
        <c:majorGridlines/>
        <c:title>
          <c:tx>
            <c:rich>
              <a:bodyPr/>
              <a:lstStyle/>
              <a:p>
                <a:pPr>
                  <a:defRPr sz="1200"/>
                </a:pPr>
                <a:r>
                  <a:rPr lang="en-US" sz="1200"/>
                  <a:t>Iout (A)</a:t>
                </a:r>
              </a:p>
            </c:rich>
          </c:tx>
          <c:overlay val="0"/>
          <c:spPr>
            <a:noFill/>
            <a:ln w="25400">
              <a:noFill/>
            </a:ln>
          </c:spPr>
        </c:title>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s-ES"/>
          </a:p>
        </c:txPr>
        <c:crossAx val="550130624"/>
        <c:crosses val="autoZero"/>
        <c:crossBetween val="midCat"/>
      </c:valAx>
      <c:valAx>
        <c:axId val="550130624"/>
        <c:scaling>
          <c:orientation val="minMax"/>
        </c:scaling>
        <c:delete val="0"/>
        <c:axPos val="l"/>
        <c:majorGridlines/>
        <c:title>
          <c:tx>
            <c:rich>
              <a:bodyPr rot="-5400000" vert="horz"/>
              <a:lstStyle/>
              <a:p>
                <a:pPr>
                  <a:defRPr sz="1400"/>
                </a:pPr>
                <a:r>
                  <a:rPr lang="en-US" sz="1400"/>
                  <a:t>Current (A)</a:t>
                </a:r>
              </a:p>
            </c:rich>
          </c:tx>
          <c:overlay val="0"/>
          <c:spPr>
            <a:noFill/>
            <a:ln w="25400">
              <a:noFill/>
            </a:ln>
          </c:spPr>
        </c:title>
        <c:numFmt formatCode="General" sourceLinked="1"/>
        <c:majorTickMark val="out"/>
        <c:minorTickMark val="none"/>
        <c:tickLblPos val="low"/>
        <c:crossAx val="550125136"/>
        <c:crosses val="autoZero"/>
        <c:crossBetween val="midCat"/>
      </c:valAx>
      <c:spPr>
        <a:solidFill>
          <a:srgbClr val="B4FBD2"/>
        </a:solidFill>
      </c:spPr>
    </c:plotArea>
    <c:legend>
      <c:legendPos val="r"/>
      <c:layout>
        <c:manualLayout>
          <c:xMode val="edge"/>
          <c:yMode val="edge"/>
          <c:x val="0.6391825906199321"/>
          <c:y val="0.6767932489451477"/>
          <c:w val="0.26335213623158971"/>
          <c:h val="0.12151898734177036"/>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Losses at Vinmin (Channel 1)</a:t>
            </a:r>
          </a:p>
        </c:rich>
      </c:tx>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1"/>
          <c:order val="0"/>
          <c:tx>
            <c:strRef>
              <c:f>Export!$H$149</c:f>
              <c:strCache>
                <c:ptCount val="1"/>
              </c:strCache>
            </c:strRef>
          </c:tx>
          <c:spPr>
            <a:ln>
              <a:solidFill>
                <a:srgbClr val="000064"/>
              </a:solidFill>
            </a:ln>
          </c:spPr>
          <c:marker>
            <c:symbol val="none"/>
          </c:marker>
          <c:xVal>
            <c:numRef>
              <c:f>Export!$I$132:$DD$132</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Export!$I$149:$DD$149</c:f>
              <c:numCache>
                <c:formatCode>General</c:formatCode>
                <c:ptCount val="100"/>
                <c:pt idx="0">
                  <c:v>3.1415976268247808E-3</c:v>
                </c:pt>
                <c:pt idx="1">
                  <c:v>3.1416542326155633E-3</c:v>
                </c:pt>
                <c:pt idx="2">
                  <c:v>3.1417171338046068E-3</c:v>
                </c:pt>
                <c:pt idx="3">
                  <c:v>3.1417871024756977E-3</c:v>
                </c:pt>
                <c:pt idx="4">
                  <c:v>3.1418650115888152E-3</c:v>
                </c:pt>
                <c:pt idx="5">
                  <c:v>3.1419518486423808E-3</c:v>
                </c:pt>
                <c:pt idx="6">
                  <c:v>3.1420487312211511E-3</c:v>
                </c:pt>
                <c:pt idx="7">
                  <c:v>3.1421569246925379E-3</c:v>
                </c:pt>
                <c:pt idx="8">
                  <c:v>3.142277862350868E-3</c:v>
                </c:pt>
                <c:pt idx="9">
                  <c:v>3.1424131683510737E-3</c:v>
                </c:pt>
                <c:pt idx="10">
                  <c:v>3.1425646838211139E-3</c:v>
                </c:pt>
                <c:pt idx="11">
                  <c:v>3.1427344965970338E-3</c:v>
                </c:pt>
                <c:pt idx="12">
                  <c:v>3.1429249750866755E-3</c:v>
                </c:pt>
                <c:pt idx="13">
                  <c:v>3.1431388068390797E-3</c:v>
                </c:pt>
                <c:pt idx="14">
                  <c:v>3.1433790424774872E-3</c:v>
                </c:pt>
                <c:pt idx="15">
                  <c:v>3.1436491457460807E-3</c:v>
                </c:pt>
                <c:pt idx="16">
                  <c:v>3.1439530505258727E-3</c:v>
                </c:pt>
                <c:pt idx="17">
                  <c:v>3.1442952257950824E-3</c:v>
                </c:pt>
                <c:pt idx="18">
                  <c:v>3.1446807496462591E-3</c:v>
                </c:pt>
                <c:pt idx="19">
                  <c:v>3.1451153936283859E-3</c:v>
                </c:pt>
                <c:pt idx="20">
                  <c:v>3.1456057188603156E-3</c:v>
                </c:pt>
                <c:pt idx="21">
                  <c:v>3.146159185564764E-3</c:v>
                </c:pt>
                <c:pt idx="22">
                  <c:v>3.1467842779037323E-3</c:v>
                </c:pt>
                <c:pt idx="23">
                  <c:v>3.1474906462601831E-3</c:v>
                </c:pt>
                <c:pt idx="24">
                  <c:v>3.1482892694120646E-3</c:v>
                </c:pt>
                <c:pt idx="25">
                  <c:v>3.1491926393881716E-3</c:v>
                </c:pt>
                <c:pt idx="26">
                  <c:v>3.1502149721871807E-3</c:v>
                </c:pt>
                <c:pt idx="27">
                  <c:v>3.1513724479879579E-3</c:v>
                </c:pt>
                <c:pt idx="28">
                  <c:v>3.1526834849889421E-3</c:v>
                </c:pt>
                <c:pt idx="29">
                  <c:v>3.1541690515956137E-3</c:v>
                </c:pt>
                <c:pt idx="30">
                  <c:v>3.1558530223381055E-3</c:v>
                </c:pt>
                <c:pt idx="31">
                  <c:v>3.1577625836571631E-3</c:v>
                </c:pt>
                <c:pt idx="32">
                  <c:v>3.1599286965592181E-3</c:v>
                </c:pt>
                <c:pt idx="33">
                  <c:v>3.1623866241251193E-3</c:v>
                </c:pt>
                <c:pt idx="34">
                  <c:v>3.16517653297914E-3</c:v>
                </c:pt>
                <c:pt idx="35">
                  <c:v>3.1683441791049011E-3</c:v>
                </c:pt>
                <c:pt idx="36">
                  <c:v>3.1719416898547078E-3</c:v>
                </c:pt>
                <c:pt idx="37">
                  <c:v>3.1760284556640889E-3</c:v>
                </c:pt>
                <c:pt idx="38">
                  <c:v>3.180672146882849E-3</c:v>
                </c:pt>
                <c:pt idx="39">
                  <c:v>3.1859498733007182E-3</c:v>
                </c:pt>
                <c:pt idx="40">
                  <c:v>3.1919495064171451E-3</c:v>
                </c:pt>
                <c:pt idx="41">
                  <c:v>3.1987711873242889E-3</c:v>
                </c:pt>
                <c:pt idx="42">
                  <c:v>3.206529046288307E-3</c:v>
                </c:pt>
                <c:pt idx="43">
                  <c:v>3.2153531637828464E-3</c:v>
                </c:pt>
                <c:pt idx="44">
                  <c:v>3.2253918069140076E-3</c:v>
                </c:pt>
                <c:pt idx="45">
                  <c:v>3.2368139799505988E-3</c:v>
                </c:pt>
                <c:pt idx="46">
                  <c:v>3.2498123331205966E-3</c:v>
                </c:pt>
                <c:pt idx="47">
                  <c:v>3.2646064800490519E-3</c:v>
                </c:pt>
                <c:pt idx="48">
                  <c:v>3.2814467813028483E-3</c:v>
                </c:pt>
                <c:pt idx="49">
                  <c:v>3.3006186595970033E-3</c:v>
                </c:pt>
                <c:pt idx="50">
                  <c:v>3.3224475214474565E-3</c:v>
                </c:pt>
                <c:pt idx="51">
                  <c:v>3.3473043705873119E-3</c:v>
                </c:pt>
                <c:pt idx="52">
                  <c:v>3.3756122104820836E-3</c:v>
                </c:pt>
                <c:pt idx="53">
                  <c:v>3.4078533469950449E-3</c:v>
                </c:pt>
                <c:pt idx="54">
                  <c:v>3.4445777179071668E-3</c:v>
                </c:pt>
                <c:pt idx="55">
                  <c:v>3.4864123938627553E-3</c:v>
                </c:pt>
                <c:pt idx="56">
                  <c:v>3.5340724157062434E-3</c:v>
                </c:pt>
                <c:pt idx="57">
                  <c:v>3.5883731564584826E-3</c:v>
                </c:pt>
                <c:pt idx="58">
                  <c:v>3.6502444227638564E-3</c:v>
                </c:pt>
                <c:pt idx="59">
                  <c:v>3.7207465409954334E-3</c:v>
                </c:pt>
                <c:pt idx="60">
                  <c:v>3.8010887078745847E-3</c:v>
                </c:pt>
                <c:pt idx="61">
                  <c:v>3.8926499250644974E-3</c:v>
                </c:pt>
                <c:pt idx="62">
                  <c:v>3.9970028824450089E-3</c:v>
                </c:pt>
                <c:pt idx="63">
                  <c:v>4.1159412064862236E-3</c:v>
                </c:pt>
                <c:pt idx="64">
                  <c:v>4.2515105456700205E-3</c:v>
                </c:pt>
                <c:pt idx="65">
                  <c:v>4.4060439618986936E-3</c:v>
                </c:pt>
                <c:pt idx="66">
                  <c:v>4.582202714179937E-3</c:v>
                </c:pt>
                <c:pt idx="67">
                  <c:v>4.7830220415271789E-3</c:v>
                </c:pt>
                <c:pt idx="68">
                  <c:v>5.0119641115417878E-3</c:v>
                </c:pt>
                <c:pt idx="69">
                  <c:v>5.2729781328373247E-3</c:v>
                </c:pt>
                <c:pt idx="70">
                  <c:v>5.5705690262432238E-3</c:v>
                </c:pt>
                <c:pt idx="71">
                  <c:v>5.9098758162458966E-3</c:v>
                </c:pt>
                <c:pt idx="72">
                  <c:v>6.2967611291713591E-3</c:v>
                </c:pt>
                <c:pt idx="73">
                  <c:v>6.7379133856269001E-3</c:v>
                </c:pt>
                <c:pt idx="74">
                  <c:v>7.2409635057424293E-3</c:v>
                </c:pt>
                <c:pt idx="75">
                  <c:v>7.8146182116176129E-3</c:v>
                </c:pt>
                <c:pt idx="76">
                  <c:v>8.4688123177040012E-3</c:v>
                </c:pt>
                <c:pt idx="77">
                  <c:v>9.2148827532530404E-3</c:v>
                </c:pt>
                <c:pt idx="78">
                  <c:v>1.0065767469280326E-2</c:v>
                </c:pt>
                <c:pt idx="79">
                  <c:v>1.1036232129213008E-2</c:v>
                </c:pt>
                <c:pt idx="80">
                  <c:v>1.214313275004123E-2</c:v>
                </c:pt>
                <c:pt idx="81">
                  <c:v>1.3530580389025618E-2</c:v>
                </c:pt>
                <c:pt idx="82">
                  <c:v>1.4971017671903094E-2</c:v>
                </c:pt>
                <c:pt idx="83">
                  <c:v>1.6614203749131858E-2</c:v>
                </c:pt>
                <c:pt idx="84">
                  <c:v>1.8488789177819997E-2</c:v>
                </c:pt>
                <c:pt idx="85">
                  <c:v>2.0627501074003268E-2</c:v>
                </c:pt>
                <c:pt idx="86">
                  <c:v>2.3067730835743858E-2</c:v>
                </c:pt>
                <c:pt idx="87">
                  <c:v>2.5852207713582855E-2</c:v>
                </c:pt>
                <c:pt idx="88">
                  <c:v>2.9029782651441616E-2</c:v>
                </c:pt>
                <c:pt idx="89">
                  <c:v>3.2656310669049803E-2</c:v>
                </c:pt>
                <c:pt idx="90">
                  <c:v>3.6795685374303708E-2</c:v>
                </c:pt>
                <c:pt idx="91">
                  <c:v>4.152102404304036E-2</c:v>
                </c:pt>
                <c:pt idx="92">
                  <c:v>4.6916037939930814E-2</c:v>
                </c:pt>
                <c:pt idx="93">
                  <c:v>5.3076617850073421E-2</c:v>
                </c:pt>
                <c:pt idx="94">
                  <c:v>6.0112672069283092E-2</c:v>
                </c:pt>
                <c:pt idx="95">
                  <c:v>6.8150261545024654E-2</c:v>
                </c:pt>
                <c:pt idx="96">
                  <c:v>7.7334086062397986E-2</c:v>
                </c:pt>
                <c:pt idx="97">
                  <c:v>8.7830386817887227E-2</c:v>
                </c:pt>
                <c:pt idx="98">
                  <c:v>9.9830345055358524E-2</c:v>
                </c:pt>
                <c:pt idx="99">
                  <c:v>0.11355407449449562</c:v>
                </c:pt>
              </c:numCache>
            </c:numRef>
          </c:yVal>
          <c:smooth val="1"/>
        </c:ser>
        <c:ser>
          <c:idx val="0"/>
          <c:order val="1"/>
          <c:tx>
            <c:strRef>
              <c:f>Export!$H$150</c:f>
              <c:strCache>
                <c:ptCount val="1"/>
              </c:strCache>
            </c:strRef>
          </c:tx>
          <c:spPr>
            <a:ln>
              <a:solidFill>
                <a:srgbClr val="FF0000"/>
              </a:solidFill>
            </a:ln>
          </c:spPr>
          <c:marker>
            <c:symbol val="none"/>
          </c:marker>
          <c:xVal>
            <c:numRef>
              <c:f>Export!$I$132:$DD$132</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Export!$I$150:$DD$150</c:f>
              <c:numCache>
                <c:formatCode>General</c:formatCode>
                <c:ptCount val="100"/>
                <c:pt idx="0">
                  <c:v>4.4920876709761545E-3</c:v>
                </c:pt>
                <c:pt idx="1">
                  <c:v>4.4921315398502885E-3</c:v>
                </c:pt>
                <c:pt idx="2">
                  <c:v>4.492178391009384E-3</c:v>
                </c:pt>
                <c:pt idx="3">
                  <c:v>4.4922284271350426E-3</c:v>
                </c:pt>
                <c:pt idx="4">
                  <c:v>4.4922818646751152E-3</c:v>
                </c:pt>
                <c:pt idx="5">
                  <c:v>4.4923389347775317E-3</c:v>
                </c:pt>
                <c:pt idx="6">
                  <c:v>4.4923998842872825E-3</c:v>
                </c:pt>
                <c:pt idx="7">
                  <c:v>4.4924649768108733E-3</c:v>
                </c:pt>
                <c:pt idx="8">
                  <c:v>4.4925344938527133E-3</c:v>
                </c:pt>
                <c:pt idx="9">
                  <c:v>4.4926087360283229E-3</c:v>
                </c:pt>
                <c:pt idx="10">
                  <c:v>4.4926880243594701E-3</c:v>
                </c:pt>
                <c:pt idx="11">
                  <c:v>4.492772701656763E-3</c:v>
                </c:pt>
                <c:pt idx="12">
                  <c:v>4.4928631339955626E-3</c:v>
                </c:pt>
                <c:pt idx="13">
                  <c:v>4.4929597122914198E-3</c:v>
                </c:pt>
                <c:pt idx="14">
                  <c:v>4.4930628539817351E-3</c:v>
                </c:pt>
                <c:pt idx="15">
                  <c:v>4.4931730048206947E-3</c:v>
                </c:pt>
                <c:pt idx="16">
                  <c:v>4.4932906407950781E-3</c:v>
                </c:pt>
                <c:pt idx="17">
                  <c:v>4.4934162701689272E-3</c:v>
                </c:pt>
                <c:pt idx="18">
                  <c:v>4.4935504356657194E-3</c:v>
                </c:pt>
                <c:pt idx="19">
                  <c:v>4.4936937167970792E-3</c:v>
                </c:pt>
                <c:pt idx="20">
                  <c:v>4.4938467323478327E-3</c:v>
                </c:pt>
                <c:pt idx="21">
                  <c:v>4.4940101430276493E-3</c:v>
                </c:pt>
                <c:pt idx="22">
                  <c:v>4.49418465430037E-3</c:v>
                </c:pt>
                <c:pt idx="23">
                  <c:v>4.4943710194026007E-3</c:v>
                </c:pt>
                <c:pt idx="24">
                  <c:v>4.4945700425641126E-3</c:v>
                </c:pt>
                <c:pt idx="25">
                  <c:v>4.4947825824432058E-3</c:v>
                </c:pt>
                <c:pt idx="26">
                  <c:v>4.4950095557911105E-3</c:v>
                </c:pt>
                <c:pt idx="27">
                  <c:v>4.4952519413603157E-3</c:v>
                </c:pt>
                <c:pt idx="28">
                  <c:v>4.4955107840727237E-3</c:v>
                </c:pt>
                <c:pt idx="29">
                  <c:v>4.4957871994643515E-3</c:v>
                </c:pt>
                <c:pt idx="30">
                  <c:v>4.4960823784244977E-3</c:v>
                </c:pt>
                <c:pt idx="31">
                  <c:v>4.4963975922481863E-3</c:v>
                </c:pt>
                <c:pt idx="32">
                  <c:v>4.4967341980219604E-3</c:v>
                </c:pt>
                <c:pt idx="33">
                  <c:v>4.4970936443642162E-3</c:v>
                </c:pt>
                <c:pt idx="34">
                  <c:v>4.4974774775424289E-3</c:v>
                </c:pt>
                <c:pt idx="35">
                  <c:v>4.4978873479910456E-3</c:v>
                </c:pt>
                <c:pt idx="36">
                  <c:v>4.4983250172549961E-3</c:v>
                </c:pt>
                <c:pt idx="37">
                  <c:v>4.49879236538524E-3</c:v>
                </c:pt>
                <c:pt idx="38">
                  <c:v>4.4992913988141465E-3</c:v>
                </c:pt>
                <c:pt idx="39">
                  <c:v>4.4998242587399621E-3</c:v>
                </c:pt>
                <c:pt idx="40">
                  <c:v>4.5003932300511093E-3</c:v>
                </c:pt>
                <c:pt idx="41">
                  <c:v>4.5010007508225871E-3</c:v>
                </c:pt>
                <c:pt idx="42">
                  <c:v>4.5016494224182314E-3</c:v>
                </c:pt>
                <c:pt idx="43">
                  <c:v>4.5023420202341506E-3</c:v>
                </c:pt>
                <c:pt idx="44">
                  <c:v>4.503081505120154E-3</c:v>
                </c:pt>
                <c:pt idx="45">
                  <c:v>4.5038710355174219E-3</c:v>
                </c:pt>
                <c:pt idx="46">
                  <c:v>4.5047139803521263E-3</c:v>
                </c:pt>
                <c:pt idx="47">
                  <c:v>4.5056139327259758E-3</c:v>
                </c:pt>
                <c:pt idx="48">
                  <c:v>4.506574724445829E-3</c:v>
                </c:pt>
                <c:pt idx="49">
                  <c:v>4.5076004414355379E-3</c:v>
                </c:pt>
                <c:pt idx="50">
                  <c:v>4.5086954400739157E-3</c:v>
                </c:pt>
                <c:pt idx="51">
                  <c:v>4.5098643645031158E-3</c:v>
                </c:pt>
                <c:pt idx="52">
                  <c:v>4.5111121649518216E-3</c:v>
                </c:pt>
                <c:pt idx="53">
                  <c:v>4.5124441171171216E-3</c:v>
                </c:pt>
                <c:pt idx="54">
                  <c:v>4.5138658426478705E-3</c:v>
                </c:pt>
                <c:pt idx="55">
                  <c:v>4.5153833307704999E-3</c:v>
                </c:pt>
                <c:pt idx="56">
                  <c:v>4.5170029610953006E-3</c:v>
                </c:pt>
                <c:pt idx="57">
                  <c:v>4.5187315276373208E-3</c:v>
                </c:pt>
                <c:pt idx="58">
                  <c:v>4.5205762640803957E-3</c:v>
                </c:pt>
                <c:pt idx="59">
                  <c:v>4.5225448703056191E-3</c:v>
                </c:pt>
                <c:pt idx="60">
                  <c:v>4.5246455401959946E-3</c:v>
                </c:pt>
                <c:pt idx="61">
                  <c:v>4.5268869907168904E-3</c:v>
                </c:pt>
                <c:pt idx="62">
                  <c:v>4.5292784922562924E-3</c:v>
                </c:pt>
                <c:pt idx="63">
                  <c:v>4.5318299001893851E-3</c:v>
                </c:pt>
                <c:pt idx="64">
                  <c:v>4.5345516807436589E-3</c:v>
                </c:pt>
                <c:pt idx="65">
                  <c:v>4.5374547887824662E-3</c:v>
                </c:pt>
                <c:pt idx="66">
                  <c:v>4.5405512909469769E-3</c:v>
                </c:pt>
                <c:pt idx="67">
                  <c:v>4.5438536203441932E-3</c:v>
                </c:pt>
                <c:pt idx="68">
                  <c:v>4.5473750639303595E-3</c:v>
                </c:pt>
                <c:pt idx="69">
                  <c:v>4.551129702319758E-3</c:v>
                </c:pt>
                <c:pt idx="70">
                  <c:v>4.555132445679796E-3</c:v>
                </c:pt>
                <c:pt idx="71">
                  <c:v>4.559399069031648E-3</c:v>
                </c:pt>
                <c:pt idx="72">
                  <c:v>4.5639462461911284E-3</c:v>
                </c:pt>
                <c:pt idx="73">
                  <c:v>4.5687915815187299E-3</c:v>
                </c:pt>
                <c:pt idx="74">
                  <c:v>4.5739536384287989E-3</c:v>
                </c:pt>
                <c:pt idx="75">
                  <c:v>4.5794519633339517E-3</c:v>
                </c:pt>
                <c:pt idx="76">
                  <c:v>4.5853071033571426E-3</c:v>
                </c:pt>
                <c:pt idx="77">
                  <c:v>4.5915406157110003E-3</c:v>
                </c:pt>
                <c:pt idx="78">
                  <c:v>4.5981750660972175E-3</c:v>
                </c:pt>
                <c:pt idx="79">
                  <c:v>4.6052326191753689E-3</c:v>
                </c:pt>
                <c:pt idx="80">
                  <c:v>4.6127398854309233E-3</c:v>
                </c:pt>
                <c:pt idx="81">
                  <c:v>4.8619851419787691E-3</c:v>
                </c:pt>
                <c:pt idx="82">
                  <c:v>4.8708485990579488E-3</c:v>
                </c:pt>
                <c:pt idx="83">
                  <c:v>4.8802635166422239E-3</c:v>
                </c:pt>
                <c:pt idx="84">
                  <c:v>4.8902585946724048E-3</c:v>
                </c:pt>
                <c:pt idx="85">
                  <c:v>4.9008628161010597E-3</c:v>
                </c:pt>
                <c:pt idx="86">
                  <c:v>4.912104493088521E-3</c:v>
                </c:pt>
                <c:pt idx="87">
                  <c:v>4.9240075712444174E-3</c:v>
                </c:pt>
                <c:pt idx="88">
                  <c:v>4.9366060866979089E-3</c:v>
                </c:pt>
                <c:pt idx="89">
                  <c:v>4.949922923928987E-3</c:v>
                </c:pt>
                <c:pt idx="90">
                  <c:v>4.9639804024848508E-3</c:v>
                </c:pt>
                <c:pt idx="91">
                  <c:v>4.9787965296213222E-3</c:v>
                </c:pt>
                <c:pt idx="92">
                  <c:v>4.9943832060134309E-3</c:v>
                </c:pt>
                <c:pt idx="93">
                  <c:v>5.0107438596565497E-3</c:v>
                </c:pt>
                <c:pt idx="94">
                  <c:v>5.0278703086630095E-3</c:v>
                </c:pt>
                <c:pt idx="95">
                  <c:v>5.0457385778963316E-3</c:v>
                </c:pt>
                <c:pt idx="96">
                  <c:v>5.064303281651316E-3</c:v>
                </c:pt>
                <c:pt idx="97">
                  <c:v>5.0834900183787538E-3</c:v>
                </c:pt>
                <c:pt idx="98">
                  <c:v>5.1031849744111093E-3</c:v>
                </c:pt>
                <c:pt idx="99">
                  <c:v>5.1232205537642926E-3</c:v>
                </c:pt>
              </c:numCache>
            </c:numRef>
          </c:yVal>
          <c:smooth val="1"/>
        </c:ser>
        <c:ser>
          <c:idx val="2"/>
          <c:order val="2"/>
          <c:tx>
            <c:strRef>
              <c:f>Export!$H$151</c:f>
              <c:strCache>
                <c:ptCount val="1"/>
              </c:strCache>
            </c:strRef>
          </c:tx>
          <c:marker>
            <c:symbol val="none"/>
          </c:marker>
          <c:xVal>
            <c:numRef>
              <c:f>Export!$I$132:$DD$132</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Export!$I$151:$DD$151</c:f>
              <c:numCache>
                <c:formatCode>General</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yVal>
          <c:smooth val="1"/>
        </c:ser>
        <c:ser>
          <c:idx val="3"/>
          <c:order val="3"/>
          <c:tx>
            <c:strRef>
              <c:f>Export!$H$152</c:f>
              <c:strCache>
                <c:ptCount val="1"/>
              </c:strCache>
            </c:strRef>
          </c:tx>
          <c:marker>
            <c:symbol val="none"/>
          </c:marker>
          <c:xVal>
            <c:numRef>
              <c:f>Export!$I$132:$DD$132</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Export!$I$152:$DD$152</c:f>
              <c:numCache>
                <c:formatCode>General</c:formatCode>
                <c:ptCount val="100"/>
                <c:pt idx="0">
                  <c:v>5.7696050496953092E-3</c:v>
                </c:pt>
                <c:pt idx="1">
                  <c:v>5.7697813678403579E-3</c:v>
                </c:pt>
                <c:pt idx="2">
                  <c:v>5.7699741790969488E-3</c:v>
                </c:pt>
                <c:pt idx="3">
                  <c:v>5.7701852388714666E-3</c:v>
                </c:pt>
                <c:pt idx="4">
                  <c:v>5.7704165107522526E-3</c:v>
                </c:pt>
                <c:pt idx="5">
                  <c:v>5.7706701935348438E-3</c:v>
                </c:pt>
                <c:pt idx="6">
                  <c:v>5.770948751527308E-3</c:v>
                </c:pt>
                <c:pt idx="7">
                  <c:v>5.7712549489315236E-3</c:v>
                </c:pt>
                <c:pt idx="8">
                  <c:v>5.7715918888615663E-3</c:v>
                </c:pt>
                <c:pt idx="9">
                  <c:v>5.7719630576384033E-3</c:v>
                </c:pt>
                <c:pt idx="10">
                  <c:v>5.7723723750896334E-3</c:v>
                </c:pt>
                <c:pt idx="11">
                  <c:v>5.7728242516843315E-3</c:v>
                </c:pt>
                <c:pt idx="12">
                  <c:v>5.7733236534494581E-3</c:v>
                </c:pt>
                <c:pt idx="13">
                  <c:v>5.773876175746347E-3</c:v>
                </c:pt>
                <c:pt idx="14">
                  <c:v>5.7744881271369029E-3</c:v>
                </c:pt>
                <c:pt idx="15">
                  <c:v>5.7751666247413029E-3</c:v>
                </c:pt>
                <c:pt idx="16">
                  <c:v>5.7759197026855339E-3</c:v>
                </c:pt>
                <c:pt idx="17">
                  <c:v>5.7767564354611377E-3</c:v>
                </c:pt>
                <c:pt idx="18">
                  <c:v>5.7776870782755615E-3</c:v>
                </c:pt>
                <c:pt idx="19">
                  <c:v>5.778723226763211E-3</c:v>
                </c:pt>
                <c:pt idx="20">
                  <c:v>5.7798779987606047E-3</c:v>
                </c:pt>
                <c:pt idx="21">
                  <c:v>5.7811662412291841E-3</c:v>
                </c:pt>
                <c:pt idx="22">
                  <c:v>5.7826047658434089E-3</c:v>
                </c:pt>
                <c:pt idx="23">
                  <c:v>5.7842126172572388E-3</c:v>
                </c:pt>
                <c:pt idx="24">
                  <c:v>5.7860113786276837E-3</c:v>
                </c:pt>
                <c:pt idx="25">
                  <c:v>5.7880255196201174E-3</c:v>
                </c:pt>
                <c:pt idx="26">
                  <c:v>5.7902827928574315E-3</c:v>
                </c:pt>
                <c:pt idx="27">
                  <c:v>5.7928146856174433E-3</c:v>
                </c:pt>
                <c:pt idx="28">
                  <c:v>5.7956569345450149E-3</c:v>
                </c:pt>
                <c:pt idx="29">
                  <c:v>5.7988501122442299E-3</c:v>
                </c:pt>
                <c:pt idx="30">
                  <c:v>5.8024402958714531E-3</c:v>
                </c:pt>
                <c:pt idx="31">
                  <c:v>5.8064798292847926E-3</c:v>
                </c:pt>
                <c:pt idx="32">
                  <c:v>5.8110281919447641E-3</c:v>
                </c:pt>
                <c:pt idx="33">
                  <c:v>5.8161529896348938E-3</c:v>
                </c:pt>
                <c:pt idx="34">
                  <c:v>5.8219310842131918E-3</c:v>
                </c:pt>
                <c:pt idx="35">
                  <c:v>5.8284498820547004E-3</c:v>
                </c:pt>
                <c:pt idx="36">
                  <c:v>5.8358088036465213E-3</c:v>
                </c:pt>
                <c:pt idx="37">
                  <c:v>5.8441209600007954E-3</c:v>
                </c:pt>
                <c:pt idx="38">
                  <c:v>5.8535150652171729E-3</c:v>
                </c:pt>
                <c:pt idx="39">
                  <c:v>5.8641376187214475E-3</c:v>
                </c:pt>
                <c:pt idx="40">
                  <c:v>5.8761553955096746E-3</c:v>
                </c:pt>
                <c:pt idx="41">
                  <c:v>5.8897582882260742E-3</c:v>
                </c:pt>
                <c:pt idx="42">
                  <c:v>5.9051625512014294E-3</c:v>
                </c:pt>
                <c:pt idx="43">
                  <c:v>5.9226145037955301E-3</c:v>
                </c:pt>
                <c:pt idx="44">
                  <c:v>5.9423947586589188E-3</c:v>
                </c:pt>
                <c:pt idx="45">
                  <c:v>5.9648230500136037E-3</c:v>
                </c:pt>
                <c:pt idx="46">
                  <c:v>5.9902637479325284E-3</c:v>
                </c:pt>
                <c:pt idx="47">
                  <c:v>6.0191321570837262E-3</c:v>
                </c:pt>
                <c:pt idx="48">
                  <c:v>6.05190171274189E-3</c:v>
                </c:pt>
                <c:pt idx="49">
                  <c:v>6.0891122033406514E-3</c:v>
                </c:pt>
                <c:pt idx="50">
                  <c:v>6.1313791677713855E-3</c:v>
                </c:pt>
                <c:pt idx="51">
                  <c:v>6.1794046374116125E-3</c:v>
                </c:pt>
                <c:pt idx="52">
                  <c:v>6.2339894179311893E-3</c:v>
                </c:pt>
                <c:pt idx="53">
                  <c:v>6.2960471347972904E-3</c:v>
                </c:pt>
                <c:pt idx="54">
                  <c:v>6.3666202996836676E-3</c:v>
                </c:pt>
                <c:pt idx="55">
                  <c:v>6.4468986933948029E-3</c:v>
                </c:pt>
                <c:pt idx="56">
                  <c:v>6.5382404052717925E-3</c:v>
                </c:pt>
                <c:pt idx="57">
                  <c:v>6.6421959203296138E-3</c:v>
                </c:pt>
                <c:pt idx="58">
                  <c:v>6.7605357047351216E-3</c:v>
                </c:pt>
                <c:pt idx="59">
                  <c:v>6.8952818090283214E-3</c:v>
                </c:pt>
                <c:pt idx="60">
                  <c:v>7.0487440883243851E-3</c:v>
                </c:pt>
                <c:pt idx="61">
                  <c:v>7.223561731518671E-3</c:v>
                </c:pt>
                <c:pt idx="62">
                  <c:v>7.4227508995257461E-3</c:v>
                </c:pt>
                <c:pt idx="63">
                  <c:v>7.6497593985329687E-3</c:v>
                </c:pt>
                <c:pt idx="64">
                  <c:v>7.9085320796372996E-3</c:v>
                </c:pt>
                <c:pt idx="65">
                  <c:v>8.2036402723713615E-3</c:v>
                </c:pt>
                <c:pt idx="66">
                  <c:v>8.5401449597896882E-3</c:v>
                </c:pt>
                <c:pt idx="67">
                  <c:v>8.9239871911524684E-3</c:v>
                </c:pt>
                <c:pt idx="68">
                  <c:v>9.3619262222435062E-3</c:v>
                </c:pt>
                <c:pt idx="69">
                  <c:v>9.8617029643113842E-3</c:v>
                </c:pt>
                <c:pt idx="70">
                  <c:v>1.0432186153288944E-2</c:v>
                </c:pt>
                <c:pt idx="71">
                  <c:v>1.1083541091663738E-2</c:v>
                </c:pt>
                <c:pt idx="72">
                  <c:v>1.1827424724875208E-2</c:v>
                </c:pt>
                <c:pt idx="73">
                  <c:v>1.2677211444238549E-2</c:v>
                </c:pt>
                <c:pt idx="74">
                  <c:v>1.3648254815988213E-2</c:v>
                </c:pt>
                <c:pt idx="75">
                  <c:v>1.4758191412314048E-2</c:v>
                </c:pt>
                <c:pt idx="76">
                  <c:v>1.6027294105889732E-2</c:v>
                </c:pt>
                <c:pt idx="77">
                  <c:v>1.7478883636280966E-2</c:v>
                </c:pt>
                <c:pt idx="78">
                  <c:v>1.9139809031482182E-2</c:v>
                </c:pt>
                <c:pt idx="79">
                  <c:v>2.1041513293581837E-2</c:v>
                </c:pt>
                <c:pt idx="80">
                  <c:v>2.3218949623493607E-2</c:v>
                </c:pt>
                <c:pt idx="81">
                  <c:v>2.595299230022537E-2</c:v>
                </c:pt>
                <c:pt idx="82">
                  <c:v>2.8814676288643211E-2</c:v>
                </c:pt>
                <c:pt idx="83">
                  <c:v>3.209685968083513E-2</c:v>
                </c:pt>
                <c:pt idx="84">
                  <c:v>3.586363949565001E-2</c:v>
                </c:pt>
                <c:pt idx="85">
                  <c:v>4.018948040750097E-2</c:v>
                </c:pt>
                <c:pt idx="86">
                  <c:v>4.5161335543759493E-2</c:v>
                </c:pt>
                <c:pt idx="87">
                  <c:v>5.0883095274224271E-2</c:v>
                </c:pt>
                <c:pt idx="88">
                  <c:v>5.7468800294567558E-2</c:v>
                </c:pt>
                <c:pt idx="89">
                  <c:v>6.5058842487794852E-2</c:v>
                </c:pt>
                <c:pt idx="90">
                  <c:v>7.3816391264027365E-2</c:v>
                </c:pt>
                <c:pt idx="91">
                  <c:v>8.3933980564498467E-2</c:v>
                </c:pt>
                <c:pt idx="92">
                  <c:v>9.563965640792739E-2</c:v>
                </c:pt>
                <c:pt idx="93">
                  <c:v>0.10920467814880565</c:v>
                </c:pt>
                <c:pt idx="94">
                  <c:v>0.12495325658514798</c:v>
                </c:pt>
                <c:pt idx="95">
                  <c:v>0.14327499022122323</c:v>
                </c:pt>
                <c:pt idx="96">
                  <c:v>0.16464092058266452</c:v>
                </c:pt>
                <c:pt idx="97">
                  <c:v>0.18962450813592882</c:v>
                </c:pt>
                <c:pt idx="98">
                  <c:v>0.21892939840737119</c:v>
                </c:pt>
                <c:pt idx="99">
                  <c:v>0.25342671208696704</c:v>
                </c:pt>
              </c:numCache>
            </c:numRef>
          </c:yVal>
          <c:smooth val="1"/>
        </c:ser>
        <c:ser>
          <c:idx val="4"/>
          <c:order val="4"/>
          <c:tx>
            <c:strRef>
              <c:f>Export!$H$153</c:f>
              <c:strCache>
                <c:ptCount val="1"/>
              </c:strCache>
            </c:strRef>
          </c:tx>
          <c:marker>
            <c:symbol val="none"/>
          </c:marker>
          <c:xVal>
            <c:numRef>
              <c:f>Export!$I$132:$DD$132</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Export!$I$153:$DD$153</c:f>
              <c:numCache>
                <c:formatCode>General</c:formatCode>
                <c:ptCount val="100"/>
                <c:pt idx="0">
                  <c:v>2.8308676327786247E-2</c:v>
                </c:pt>
                <c:pt idx="1">
                  <c:v>2.8310636729570716E-2</c:v>
                </c:pt>
                <c:pt idx="2">
                  <c:v>2.8312732184027599E-2</c:v>
                </c:pt>
                <c:pt idx="3">
                  <c:v>2.8314972120096184E-2</c:v>
                </c:pt>
                <c:pt idx="4">
                  <c:v>2.8317366642378387E-2</c:v>
                </c:pt>
                <c:pt idx="5">
                  <c:v>2.8319926581933212E-2</c:v>
                </c:pt>
                <c:pt idx="6">
                  <c:v>2.832266355120704E-2</c:v>
                </c:pt>
                <c:pt idx="7">
                  <c:v>2.8325590003476731E-2</c:v>
                </c:pt>
                <c:pt idx="8">
                  <c:v>2.8328719297221736E-2</c:v>
                </c:pt>
                <c:pt idx="9">
                  <c:v>2.8332065765884887E-2</c:v>
                </c:pt>
                <c:pt idx="10">
                  <c:v>2.8335644793530596E-2</c:v>
                </c:pt>
                <c:pt idx="11">
                  <c:v>2.8339472896963487E-2</c:v>
                </c:pt>
                <c:pt idx="12">
                  <c:v>2.8343567814931754E-2</c:v>
                </c:pt>
                <c:pt idx="13">
                  <c:v>2.8347948605107812E-2</c:v>
                </c:pt>
                <c:pt idx="14">
                  <c:v>2.835263574961561E-2</c:v>
                </c:pt>
                <c:pt idx="15">
                  <c:v>2.8357651269960017E-2</c:v>
                </c:pt>
                <c:pt idx="16">
                  <c:v>2.8363018852310486E-2</c:v>
                </c:pt>
                <c:pt idx="17">
                  <c:v>2.8368763984199612E-2</c:v>
                </c:pt>
                <c:pt idx="18">
                  <c:v>2.8374914103819818E-2</c:v>
                </c:pt>
                <c:pt idx="19">
                  <c:v>2.8381498763238568E-2</c:v>
                </c:pt>
                <c:pt idx="20">
                  <c:v>2.8388549807007644E-2</c:v>
                </c:pt>
                <c:pt idx="21">
                  <c:v>2.8396101567816672E-2</c:v>
                </c:pt>
                <c:pt idx="22">
                  <c:v>2.840419108103772E-2</c:v>
                </c:pt>
                <c:pt idx="23">
                  <c:v>2.8412858320230199E-2</c:v>
                </c:pt>
                <c:pt idx="24">
                  <c:v>2.842214645592591E-2</c:v>
                </c:pt>
                <c:pt idx="25">
                  <c:v>2.8432102140297438E-2</c:v>
                </c:pt>
                <c:pt idx="26">
                  <c:v>2.8442775820633127E-2</c:v>
                </c:pt>
                <c:pt idx="27">
                  <c:v>2.8454222084903887E-2</c:v>
                </c:pt>
                <c:pt idx="28">
                  <c:v>2.8466500043116419E-2</c:v>
                </c:pt>
                <c:pt idx="29">
                  <c:v>2.8479673748610698E-2</c:v>
                </c:pt>
                <c:pt idx="30">
                  <c:v>2.8493812663984132E-2</c:v>
                </c:pt>
                <c:pt idx="31">
                  <c:v>2.8508992176918577E-2</c:v>
                </c:pt>
                <c:pt idx="32">
                  <c:v>2.8525294171859471E-2</c:v>
                </c:pt>
                <c:pt idx="33">
                  <c:v>2.8542807664258808E-2</c:v>
                </c:pt>
                <c:pt idx="34">
                  <c:v>2.8561629504958171E-2</c:v>
                </c:pt>
                <c:pt idx="35">
                  <c:v>2.8581865163268421E-2</c:v>
                </c:pt>
                <c:pt idx="36">
                  <c:v>2.8603629598414546E-2</c:v>
                </c:pt>
                <c:pt idx="37">
                  <c:v>2.8627048230275655E-2</c:v>
                </c:pt>
                <c:pt idx="38">
                  <c:v>2.8652258021782145E-2</c:v>
                </c:pt>
                <c:pt idx="39">
                  <c:v>2.8679408686956741E-2</c:v>
                </c:pt>
                <c:pt idx="40">
                  <c:v>2.8708664040431597E-2</c:v>
                </c:pt>
                <c:pt idx="41">
                  <c:v>2.8740203506368481E-2</c:v>
                </c:pt>
                <c:pt idx="42">
                  <c:v>2.8774223807088748E-2</c:v>
                </c:pt>
                <c:pt idx="43">
                  <c:v>2.8810940854422686E-2</c:v>
                </c:pt>
                <c:pt idx="44">
                  <c:v>2.8850591869858482E-2</c:v>
                </c:pt>
                <c:pt idx="45">
                  <c:v>2.8893437763060189E-2</c:v>
                </c:pt>
                <c:pt idx="46">
                  <c:v>2.8939765802288769E-2</c:v>
                </c:pt>
                <c:pt idx="47">
                  <c:v>2.898989261476613E-2</c:v>
                </c:pt>
                <c:pt idx="48">
                  <c:v>2.9044167560143296E-2</c:v>
                </c:pt>
                <c:pt idx="49">
                  <c:v>2.9102976526055105E-2</c:v>
                </c:pt>
                <c:pt idx="50">
                  <c:v>2.9166746201360744E-2</c:v>
                </c:pt>
                <c:pt idx="51">
                  <c:v>2.9235948890192272E-2</c:v>
                </c:pt>
                <c:pt idx="52">
                  <c:v>2.9311107938485102E-2</c:v>
                </c:pt>
                <c:pt idx="53">
                  <c:v>2.9392803854387847E-2</c:v>
                </c:pt>
                <c:pt idx="54">
                  <c:v>2.9481681215003715E-2</c:v>
                </c:pt>
                <c:pt idx="55">
                  <c:v>2.957845646448503E-2</c:v>
                </c:pt>
                <c:pt idx="56">
                  <c:v>2.9683926722794289E-2</c:v>
                </c:pt>
                <c:pt idx="57">
                  <c:v>2.9798979740695598E-2</c:v>
                </c:pt>
                <c:pt idx="58">
                  <c:v>2.9924605155017991E-2</c:v>
                </c:pt>
                <c:pt idx="59">
                  <c:v>3.0061907219242984E-2</c:v>
                </c:pt>
                <c:pt idx="60">
                  <c:v>3.0212119208359853E-2</c:v>
                </c:pt>
                <c:pt idx="61">
                  <c:v>3.0376619724098913E-2</c:v>
                </c:pt>
                <c:pt idx="62">
                  <c:v>3.0556951157545299E-2</c:v>
                </c:pt>
                <c:pt idx="63">
                  <c:v>3.0754840601264495E-2</c:v>
                </c:pt>
                <c:pt idx="64">
                  <c:v>3.0972223535591623E-2</c:v>
                </c:pt>
                <c:pt idx="65">
                  <c:v>3.1211270510950854E-2</c:v>
                </c:pt>
                <c:pt idx="66">
                  <c:v>3.1474418228128936E-2</c:v>
                </c:pt>
                <c:pt idx="67">
                  <c:v>3.1764403210086015E-2</c:v>
                </c:pt>
                <c:pt idx="68">
                  <c:v>3.2084301437219215E-2</c:v>
                </c:pt>
                <c:pt idx="69">
                  <c:v>3.2437572653714691E-2</c:v>
                </c:pt>
                <c:pt idx="70">
                  <c:v>3.2828110755961766E-2</c:v>
                </c:pt>
                <c:pt idx="71">
                  <c:v>3.3260300975866706E-2</c:v>
                </c:pt>
                <c:pt idx="72">
                  <c:v>3.3739084786357974E-2</c:v>
                </c:pt>
                <c:pt idx="73">
                  <c:v>3.4270033584099996E-2</c:v>
                </c:pt>
                <c:pt idx="74">
                  <c:v>3.4859432349471385E-2</c:v>
                </c:pt>
                <c:pt idx="75">
                  <c:v>3.5514374648990793E-2</c:v>
                </c:pt>
                <c:pt idx="76">
                  <c:v>3.6242870533412991E-2</c:v>
                </c:pt>
                <c:pt idx="77">
                  <c:v>3.7053969098888057E-2</c:v>
                </c:pt>
                <c:pt idx="78">
                  <c:v>3.795789772255654E-2</c:v>
                </c:pt>
                <c:pt idx="79">
                  <c:v>3.8966218223494671E-2</c:v>
                </c:pt>
                <c:pt idx="80">
                  <c:v>4.0092013632817954E-2</c:v>
                </c:pt>
                <c:pt idx="81">
                  <c:v>4.1598644702056264E-2</c:v>
                </c:pt>
                <c:pt idx="82">
                  <c:v>4.3395221289362261E-2</c:v>
                </c:pt>
                <c:pt idx="83">
                  <c:v>4.5386308002113789E-2</c:v>
                </c:pt>
                <c:pt idx="84">
                  <c:v>4.7595198847911954E-2</c:v>
                </c:pt>
                <c:pt idx="85">
                  <c:v>5.0048169470708996E-2</c:v>
                </c:pt>
                <c:pt idx="86">
                  <c:v>5.2774872681098331E-2</c:v>
                </c:pt>
                <c:pt idx="87">
                  <c:v>5.5808943842553457E-2</c:v>
                </c:pt>
                <c:pt idx="88">
                  <c:v>5.9187912274200075E-2</c:v>
                </c:pt>
                <c:pt idx="89">
                  <c:v>6.2954661369442846E-2</c:v>
                </c:pt>
                <c:pt idx="90">
                  <c:v>6.7157514176798411E-2</c:v>
                </c:pt>
                <c:pt idx="91">
                  <c:v>7.185112339174593E-2</c:v>
                </c:pt>
                <c:pt idx="92">
                  <c:v>7.7097321201093166E-2</c:v>
                </c:pt>
                <c:pt idx="93">
                  <c:v>8.2966082956448417E-2</c:v>
                </c:pt>
                <c:pt idx="94">
                  <c:v>8.9536618272759327E-2</c:v>
                </c:pt>
                <c:pt idx="95">
                  <c:v>9.6898603789232762E-2</c:v>
                </c:pt>
                <c:pt idx="96">
                  <c:v>0.10515357150336541</c:v>
                </c:pt>
                <c:pt idx="97">
                  <c:v>0.11441646467564075</c:v>
                </c:pt>
                <c:pt idx="98">
                  <c:v>0.12481736852641342</c:v>
                </c:pt>
                <c:pt idx="99">
                  <c:v>0.13650341308481811</c:v>
                </c:pt>
              </c:numCache>
            </c:numRef>
          </c:yVal>
          <c:smooth val="1"/>
        </c:ser>
        <c:ser>
          <c:idx val="5"/>
          <c:order val="5"/>
          <c:tx>
            <c:v>Switching Loss</c:v>
          </c:tx>
          <c:marker>
            <c:symbol val="none"/>
          </c:marker>
          <c:xVal>
            <c:numRef>
              <c:f>Export!$I$132:$DD$132</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Export!$I$162:$DD$162</c:f>
              <c:numCache>
                <c:formatCode>General</c:formatCode>
                <c:ptCount val="100"/>
                <c:pt idx="0">
                  <c:v>8.3967441114929757E-3</c:v>
                </c:pt>
                <c:pt idx="1">
                  <c:v>8.395008489724463E-3</c:v>
                </c:pt>
                <c:pt idx="2">
                  <c:v>8.3931548098516526E-3</c:v>
                </c:pt>
                <c:pt idx="3">
                  <c:v>8.3911750389907731E-3</c:v>
                </c:pt>
                <c:pt idx="4">
                  <c:v>8.3890605972954772E-3</c:v>
                </c:pt>
                <c:pt idx="5">
                  <c:v>8.3868023207010704E-3</c:v>
                </c:pt>
                <c:pt idx="6">
                  <c:v>8.3843904210876737E-3</c:v>
                </c:pt>
                <c:pt idx="7">
                  <c:v>8.3818144437191669E-3</c:v>
                </c:pt>
                <c:pt idx="8">
                  <c:v>8.3790632217705888E-3</c:v>
                </c:pt>
                <c:pt idx="9">
                  <c:v>8.3761248277435234E-3</c:v>
                </c:pt>
                <c:pt idx="10">
                  <c:v>8.3729865215552042E-3</c:v>
                </c:pt>
                <c:pt idx="11">
                  <c:v>8.3696346950719418E-3</c:v>
                </c:pt>
                <c:pt idx="12">
                  <c:v>8.3660548128416338E-3</c:v>
                </c:pt>
                <c:pt idx="13">
                  <c:v>8.3622313487627976E-3</c:v>
                </c:pt>
                <c:pt idx="14">
                  <c:v>8.3581477184092867E-3</c:v>
                </c:pt>
                <c:pt idx="15">
                  <c:v>8.3537862067100503E-3</c:v>
                </c:pt>
                <c:pt idx="16">
                  <c:v>8.349127890662212E-3</c:v>
                </c:pt>
                <c:pt idx="17">
                  <c:v>8.3441525567330213E-3</c:v>
                </c:pt>
                <c:pt idx="18">
                  <c:v>8.3388386125819204E-3</c:v>
                </c:pt>
                <c:pt idx="19">
                  <c:v>8.3331629927079227E-3</c:v>
                </c:pt>
                <c:pt idx="20">
                  <c:v>8.3271010575994044E-3</c:v>
                </c:pt>
                <c:pt idx="21">
                  <c:v>8.3206264859334526E-3</c:v>
                </c:pt>
                <c:pt idx="22">
                  <c:v>8.3137111593395725E-3</c:v>
                </c:pt>
                <c:pt idx="23">
                  <c:v>8.3063250392079787E-3</c:v>
                </c:pt>
                <c:pt idx="24">
                  <c:v>8.2984360349853958E-3</c:v>
                </c:pt>
                <c:pt idx="25">
                  <c:v>8.2900098633613972E-3</c:v>
                </c:pt>
                <c:pt idx="26">
                  <c:v>8.2810098977053118E-3</c:v>
                </c:pt>
                <c:pt idx="27">
                  <c:v>8.2713970070675304E-3</c:v>
                </c:pt>
                <c:pt idx="28">
                  <c:v>8.2611293840094725E-3</c:v>
                </c:pt>
                <c:pt idx="29">
                  <c:v>8.2501623604730491E-3</c:v>
                </c:pt>
                <c:pt idx="30">
                  <c:v>8.2384482108430451E-3</c:v>
                </c:pt>
                <c:pt idx="31">
                  <c:v>8.225935941294206E-3</c:v>
                </c:pt>
                <c:pt idx="32">
                  <c:v>8.2125710644482403E-3</c:v>
                </c:pt>
                <c:pt idx="33">
                  <c:v>8.1982953582946314E-3</c:v>
                </c:pt>
                <c:pt idx="34">
                  <c:v>8.1830466082521668E-3</c:v>
                </c:pt>
                <c:pt idx="35">
                  <c:v>8.166758331165409E-3</c:v>
                </c:pt>
                <c:pt idx="36">
                  <c:v>8.149359479941205E-3</c:v>
                </c:pt>
                <c:pt idx="37">
                  <c:v>8.1307741274346448E-3</c:v>
                </c:pt>
                <c:pt idx="38">
                  <c:v>8.110921128090651E-3</c:v>
                </c:pt>
                <c:pt idx="39">
                  <c:v>8.0897137557365828E-3</c:v>
                </c:pt>
                <c:pt idx="40">
                  <c:v>8.0670593158018947E-3</c:v>
                </c:pt>
                <c:pt idx="41">
                  <c:v>8.0428587301127046E-3</c:v>
                </c:pt>
                <c:pt idx="42">
                  <c:v>8.0170060922712741E-3</c:v>
                </c:pt>
                <c:pt idx="43">
                  <c:v>7.9893881914824116E-3</c:v>
                </c:pt>
                <c:pt idx="44">
                  <c:v>7.9598840025299402E-3</c:v>
                </c:pt>
                <c:pt idx="45">
                  <c:v>7.9283641394360463E-3</c:v>
                </c:pt>
                <c:pt idx="46">
                  <c:v>7.8946902701538015E-3</c:v>
                </c:pt>
                <c:pt idx="47">
                  <c:v>7.8587144894479658E-3</c:v>
                </c:pt>
                <c:pt idx="48">
                  <c:v>7.8202786469106292E-3</c:v>
                </c:pt>
                <c:pt idx="49">
                  <c:v>7.7792136268358559E-3</c:v>
                </c:pt>
                <c:pt idx="50">
                  <c:v>7.7353385764409076E-3</c:v>
                </c:pt>
                <c:pt idx="51">
                  <c:v>7.6884600786704931E-3</c:v>
                </c:pt>
                <c:pt idx="52">
                  <c:v>7.6383712655547602E-3</c:v>
                </c:pt>
                <c:pt idx="53">
                  <c:v>7.5848508678115056E-3</c:v>
                </c:pt>
                <c:pt idx="54">
                  <c:v>7.5276621960888822E-3</c:v>
                </c:pt>
                <c:pt idx="55">
                  <c:v>7.4665520489374205E-3</c:v>
                </c:pt>
                <c:pt idx="56">
                  <c:v>7.4012495422809523E-3</c:v>
                </c:pt>
                <c:pt idx="57">
                  <c:v>7.3314648548267591E-3</c:v>
                </c:pt>
                <c:pt idx="58">
                  <c:v>7.2568878835189872E-3</c:v>
                </c:pt>
                <c:pt idx="59">
                  <c:v>7.1771868027993273E-3</c:v>
                </c:pt>
                <c:pt idx="60">
                  <c:v>7.0920065211002876E-3</c:v>
                </c:pt>
                <c:pt idx="61">
                  <c:v>7.000967027665026E-3</c:v>
                </c:pt>
                <c:pt idx="62">
                  <c:v>6.9036616224715311E-3</c:v>
                </c:pt>
                <c:pt idx="63">
                  <c:v>6.7996550217478535E-3</c:v>
                </c:pt>
                <c:pt idx="64">
                  <c:v>6.6884815736590209E-3</c:v>
                </c:pt>
                <c:pt idx="65">
                  <c:v>6.5696482238074769E-3</c:v>
                </c:pt>
                <c:pt idx="66">
                  <c:v>6.4426121765176238E-3</c:v>
                </c:pt>
                <c:pt idx="67">
                  <c:v>6.3068055398549892E-3</c:v>
                </c:pt>
                <c:pt idx="68">
                  <c:v>6.1616168163606535E-3</c:v>
                </c:pt>
                <c:pt idx="69">
                  <c:v>6.0063914998703082E-3</c:v>
                </c:pt>
                <c:pt idx="70">
                  <c:v>5.8404290915513857E-3</c:v>
                </c:pt>
                <c:pt idx="71">
                  <c:v>5.6629799260248578E-3</c:v>
                </c:pt>
                <c:pt idx="72">
                  <c:v>5.4732418053869128E-3</c:v>
                </c:pt>
                <c:pt idx="73">
                  <c:v>5.2703564367084718E-3</c:v>
                </c:pt>
                <c:pt idx="74">
                  <c:v>5.053405670368688E-3</c:v>
                </c:pt>
                <c:pt idx="75">
                  <c:v>4.82140753890253E-3</c:v>
                </c:pt>
                <c:pt idx="76">
                  <c:v>4.5733120990303034E-3</c:v>
                </c:pt>
                <c:pt idx="77">
                  <c:v>4.3079970833333732E-3</c:v>
                </c:pt>
                <c:pt idx="78">
                  <c:v>4.0242633728214995E-3</c:v>
                </c:pt>
                <c:pt idx="79">
                  <c:v>3.7208514679654839E-3</c:v>
                </c:pt>
                <c:pt idx="80">
                  <c:v>3.3963608231416423E-3</c:v>
                </c:pt>
                <c:pt idx="81">
                  <c:v>3.2113608961197269E-3</c:v>
                </c:pt>
                <c:pt idx="82">
                  <c:v>3.2049388017416393E-3</c:v>
                </c:pt>
                <c:pt idx="83">
                  <c:v>3.1989162603962883E-3</c:v>
                </c:pt>
                <c:pt idx="84">
                  <c:v>3.1935037482029756E-3</c:v>
                </c:pt>
                <c:pt idx="85">
                  <c:v>3.1889650698788512E-3</c:v>
                </c:pt>
                <c:pt idx="86">
                  <c:v>3.1856348326492426E-3</c:v>
                </c:pt>
                <c:pt idx="87">
                  <c:v>3.1839692838572312E-3</c:v>
                </c:pt>
                <c:pt idx="88">
                  <c:v>3.1843903116809636E-3</c:v>
                </c:pt>
                <c:pt idx="89">
                  <c:v>3.1875566502639991E-3</c:v>
                </c:pt>
                <c:pt idx="90">
                  <c:v>3.1942399104624934E-3</c:v>
                </c:pt>
                <c:pt idx="91">
                  <c:v>3.2053905775631403E-3</c:v>
                </c:pt>
                <c:pt idx="92">
                  <c:v>3.2221788752405029E-3</c:v>
                </c:pt>
                <c:pt idx="93">
                  <c:v>3.2460456806968083E-3</c:v>
                </c:pt>
                <c:pt idx="94">
                  <c:v>3.2787663888215156E-3</c:v>
                </c:pt>
                <c:pt idx="95">
                  <c:v>3.3225316105343693E-3</c:v>
                </c:pt>
                <c:pt idx="96">
                  <c:v>3.380050007228574E-3</c:v>
                </c:pt>
                <c:pt idx="97">
                  <c:v>3.4546805992050683E-3</c:v>
                </c:pt>
                <c:pt idx="98">
                  <c:v>3.5506048585741308E-3</c:v>
                </c:pt>
                <c:pt idx="99">
                  <c:v>3.6730533127465139E-3</c:v>
                </c:pt>
              </c:numCache>
            </c:numRef>
          </c:yVal>
          <c:smooth val="1"/>
        </c:ser>
        <c:ser>
          <c:idx val="6"/>
          <c:order val="6"/>
          <c:tx>
            <c:v>IC_Loss</c:v>
          </c:tx>
          <c:marker>
            <c:symbol val="none"/>
          </c:marker>
          <c:xVal>
            <c:numRef>
              <c:f>Export!$I$132:$DD$132</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Export!$I$166:$DD$166</c:f>
              <c:numCache>
                <c:formatCode>General</c:formatCode>
                <c:ptCount val="100"/>
                <c:pt idx="0">
                  <c:v>4.179206522825725E-2</c:v>
                </c:pt>
                <c:pt idx="1">
                  <c:v>4.179206522825725E-2</c:v>
                </c:pt>
                <c:pt idx="2">
                  <c:v>4.179206522825725E-2</c:v>
                </c:pt>
                <c:pt idx="3">
                  <c:v>4.179206522825725E-2</c:v>
                </c:pt>
                <c:pt idx="4">
                  <c:v>4.179206522825725E-2</c:v>
                </c:pt>
                <c:pt idx="5">
                  <c:v>4.179206522825725E-2</c:v>
                </c:pt>
                <c:pt idx="6">
                  <c:v>4.179206522825725E-2</c:v>
                </c:pt>
                <c:pt idx="7">
                  <c:v>4.179206522825725E-2</c:v>
                </c:pt>
                <c:pt idx="8">
                  <c:v>4.179206522825725E-2</c:v>
                </c:pt>
                <c:pt idx="9">
                  <c:v>4.179206522825725E-2</c:v>
                </c:pt>
                <c:pt idx="10">
                  <c:v>4.179206522825725E-2</c:v>
                </c:pt>
                <c:pt idx="11">
                  <c:v>4.179206522825725E-2</c:v>
                </c:pt>
                <c:pt idx="12">
                  <c:v>4.179206522825725E-2</c:v>
                </c:pt>
                <c:pt idx="13">
                  <c:v>4.179206522825725E-2</c:v>
                </c:pt>
                <c:pt idx="14">
                  <c:v>4.179206522825725E-2</c:v>
                </c:pt>
                <c:pt idx="15">
                  <c:v>4.179206522825725E-2</c:v>
                </c:pt>
                <c:pt idx="16">
                  <c:v>4.179206522825725E-2</c:v>
                </c:pt>
                <c:pt idx="17">
                  <c:v>4.179206522825725E-2</c:v>
                </c:pt>
                <c:pt idx="18">
                  <c:v>4.179206522825725E-2</c:v>
                </c:pt>
                <c:pt idx="19">
                  <c:v>4.179206522825725E-2</c:v>
                </c:pt>
                <c:pt idx="20">
                  <c:v>4.179206522825725E-2</c:v>
                </c:pt>
                <c:pt idx="21">
                  <c:v>4.179206522825725E-2</c:v>
                </c:pt>
                <c:pt idx="22">
                  <c:v>4.179206522825725E-2</c:v>
                </c:pt>
                <c:pt idx="23">
                  <c:v>4.179206522825725E-2</c:v>
                </c:pt>
                <c:pt idx="24">
                  <c:v>4.179206522825725E-2</c:v>
                </c:pt>
                <c:pt idx="25">
                  <c:v>4.179206522825725E-2</c:v>
                </c:pt>
                <c:pt idx="26">
                  <c:v>4.179206522825725E-2</c:v>
                </c:pt>
                <c:pt idx="27">
                  <c:v>4.179206522825725E-2</c:v>
                </c:pt>
                <c:pt idx="28">
                  <c:v>4.179206522825725E-2</c:v>
                </c:pt>
                <c:pt idx="29">
                  <c:v>4.179206522825725E-2</c:v>
                </c:pt>
                <c:pt idx="30">
                  <c:v>4.179206522825725E-2</c:v>
                </c:pt>
                <c:pt idx="31">
                  <c:v>4.179206522825725E-2</c:v>
                </c:pt>
                <c:pt idx="32">
                  <c:v>4.179206522825725E-2</c:v>
                </c:pt>
                <c:pt idx="33">
                  <c:v>4.179206522825725E-2</c:v>
                </c:pt>
                <c:pt idx="34">
                  <c:v>4.179206522825725E-2</c:v>
                </c:pt>
                <c:pt idx="35">
                  <c:v>4.179206522825725E-2</c:v>
                </c:pt>
                <c:pt idx="36">
                  <c:v>4.179206522825725E-2</c:v>
                </c:pt>
                <c:pt idx="37">
                  <c:v>4.179206522825725E-2</c:v>
                </c:pt>
                <c:pt idx="38">
                  <c:v>4.179206522825725E-2</c:v>
                </c:pt>
                <c:pt idx="39">
                  <c:v>4.179206522825725E-2</c:v>
                </c:pt>
                <c:pt idx="40">
                  <c:v>4.179206522825725E-2</c:v>
                </c:pt>
                <c:pt idx="41">
                  <c:v>4.179206522825725E-2</c:v>
                </c:pt>
                <c:pt idx="42">
                  <c:v>4.179206522825725E-2</c:v>
                </c:pt>
                <c:pt idx="43">
                  <c:v>4.179206522825725E-2</c:v>
                </c:pt>
                <c:pt idx="44">
                  <c:v>4.179206522825725E-2</c:v>
                </c:pt>
                <c:pt idx="45">
                  <c:v>4.179206522825725E-2</c:v>
                </c:pt>
                <c:pt idx="46">
                  <c:v>4.179206522825725E-2</c:v>
                </c:pt>
                <c:pt idx="47">
                  <c:v>4.179206522825725E-2</c:v>
                </c:pt>
                <c:pt idx="48">
                  <c:v>4.179206522825725E-2</c:v>
                </c:pt>
                <c:pt idx="49">
                  <c:v>4.179206522825725E-2</c:v>
                </c:pt>
                <c:pt idx="50">
                  <c:v>4.179206522825725E-2</c:v>
                </c:pt>
                <c:pt idx="51">
                  <c:v>4.179206522825725E-2</c:v>
                </c:pt>
                <c:pt idx="52">
                  <c:v>4.179206522825725E-2</c:v>
                </c:pt>
                <c:pt idx="53">
                  <c:v>4.179206522825725E-2</c:v>
                </c:pt>
                <c:pt idx="54">
                  <c:v>4.179206522825725E-2</c:v>
                </c:pt>
                <c:pt idx="55">
                  <c:v>4.179206522825725E-2</c:v>
                </c:pt>
                <c:pt idx="56">
                  <c:v>4.179206522825725E-2</c:v>
                </c:pt>
                <c:pt idx="57">
                  <c:v>4.179206522825725E-2</c:v>
                </c:pt>
                <c:pt idx="58">
                  <c:v>4.179206522825725E-2</c:v>
                </c:pt>
                <c:pt idx="59">
                  <c:v>4.179206522825725E-2</c:v>
                </c:pt>
                <c:pt idx="60">
                  <c:v>4.179206522825725E-2</c:v>
                </c:pt>
                <c:pt idx="61">
                  <c:v>4.179206522825725E-2</c:v>
                </c:pt>
                <c:pt idx="62">
                  <c:v>4.179206522825725E-2</c:v>
                </c:pt>
                <c:pt idx="63">
                  <c:v>4.179206522825725E-2</c:v>
                </c:pt>
                <c:pt idx="64">
                  <c:v>4.179206522825725E-2</c:v>
                </c:pt>
                <c:pt idx="65">
                  <c:v>4.179206522825725E-2</c:v>
                </c:pt>
                <c:pt idx="66">
                  <c:v>4.179206522825725E-2</c:v>
                </c:pt>
                <c:pt idx="67">
                  <c:v>4.179206522825725E-2</c:v>
                </c:pt>
                <c:pt idx="68">
                  <c:v>4.179206522825725E-2</c:v>
                </c:pt>
                <c:pt idx="69">
                  <c:v>4.179206522825725E-2</c:v>
                </c:pt>
                <c:pt idx="70">
                  <c:v>4.179206522825725E-2</c:v>
                </c:pt>
                <c:pt idx="71">
                  <c:v>4.179206522825725E-2</c:v>
                </c:pt>
                <c:pt idx="72">
                  <c:v>4.179206522825725E-2</c:v>
                </c:pt>
                <c:pt idx="73">
                  <c:v>4.179206522825725E-2</c:v>
                </c:pt>
                <c:pt idx="74">
                  <c:v>4.179206522825725E-2</c:v>
                </c:pt>
                <c:pt idx="75">
                  <c:v>4.179206522825725E-2</c:v>
                </c:pt>
                <c:pt idx="76">
                  <c:v>4.179206522825725E-2</c:v>
                </c:pt>
                <c:pt idx="77">
                  <c:v>4.179206522825725E-2</c:v>
                </c:pt>
                <c:pt idx="78">
                  <c:v>4.179206522825725E-2</c:v>
                </c:pt>
                <c:pt idx="79">
                  <c:v>4.179206522825725E-2</c:v>
                </c:pt>
                <c:pt idx="80">
                  <c:v>4.179206522825725E-2</c:v>
                </c:pt>
                <c:pt idx="81">
                  <c:v>4.179206522825725E-2</c:v>
                </c:pt>
                <c:pt idx="82">
                  <c:v>4.179206522825725E-2</c:v>
                </c:pt>
                <c:pt idx="83">
                  <c:v>4.179206522825725E-2</c:v>
                </c:pt>
                <c:pt idx="84">
                  <c:v>4.179206522825725E-2</c:v>
                </c:pt>
                <c:pt idx="85">
                  <c:v>4.179206522825725E-2</c:v>
                </c:pt>
                <c:pt idx="86">
                  <c:v>4.179206522825725E-2</c:v>
                </c:pt>
                <c:pt idx="87">
                  <c:v>4.179206522825725E-2</c:v>
                </c:pt>
                <c:pt idx="88">
                  <c:v>4.179206522825725E-2</c:v>
                </c:pt>
                <c:pt idx="89">
                  <c:v>4.179206522825725E-2</c:v>
                </c:pt>
                <c:pt idx="90">
                  <c:v>4.179206522825725E-2</c:v>
                </c:pt>
                <c:pt idx="91">
                  <c:v>4.179206522825725E-2</c:v>
                </c:pt>
                <c:pt idx="92">
                  <c:v>4.179206522825725E-2</c:v>
                </c:pt>
                <c:pt idx="93">
                  <c:v>4.179206522825725E-2</c:v>
                </c:pt>
                <c:pt idx="94">
                  <c:v>4.179206522825725E-2</c:v>
                </c:pt>
                <c:pt idx="95">
                  <c:v>4.179206522825725E-2</c:v>
                </c:pt>
                <c:pt idx="96">
                  <c:v>4.179206522825725E-2</c:v>
                </c:pt>
                <c:pt idx="97">
                  <c:v>4.179206522825725E-2</c:v>
                </c:pt>
                <c:pt idx="98">
                  <c:v>4.179206522825725E-2</c:v>
                </c:pt>
                <c:pt idx="99">
                  <c:v>4.179206522825725E-2</c:v>
                </c:pt>
              </c:numCache>
            </c:numRef>
          </c:yVal>
          <c:smooth val="1"/>
        </c:ser>
        <c:dLbls>
          <c:showLegendKey val="0"/>
          <c:showVal val="0"/>
          <c:showCatName val="0"/>
          <c:showSerName val="0"/>
          <c:showPercent val="0"/>
          <c:showBubbleSize val="0"/>
        </c:dLbls>
        <c:axId val="550130232"/>
        <c:axId val="550128664"/>
      </c:scatterChart>
      <c:valAx>
        <c:axId val="550130232"/>
        <c:scaling>
          <c:orientation val="minMax"/>
        </c:scaling>
        <c:delete val="0"/>
        <c:axPos val="b"/>
        <c:majorGridlines/>
        <c:title>
          <c:tx>
            <c:rich>
              <a:bodyPr/>
              <a:lstStyle/>
              <a:p>
                <a:pPr>
                  <a:defRPr sz="1200"/>
                </a:pPr>
                <a:r>
                  <a:rPr lang="en-US" sz="1200"/>
                  <a:t>Iout (A)</a:t>
                </a:r>
              </a:p>
            </c:rich>
          </c:tx>
          <c:overlay val="0"/>
          <c:spPr>
            <a:noFill/>
            <a:ln w="25400">
              <a:noFill/>
            </a:ln>
          </c:spPr>
        </c:title>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s-ES"/>
          </a:p>
        </c:txPr>
        <c:crossAx val="550128664"/>
        <c:crosses val="autoZero"/>
        <c:crossBetween val="midCat"/>
      </c:valAx>
      <c:valAx>
        <c:axId val="550128664"/>
        <c:scaling>
          <c:orientation val="minMax"/>
        </c:scaling>
        <c:delete val="0"/>
        <c:axPos val="l"/>
        <c:majorGridlines/>
        <c:title>
          <c:tx>
            <c:rich>
              <a:bodyPr rot="-5400000" vert="horz"/>
              <a:lstStyle/>
              <a:p>
                <a:pPr>
                  <a:defRPr sz="1400"/>
                </a:pPr>
                <a:r>
                  <a:rPr lang="en-US" sz="1400"/>
                  <a:t>Loss (W)</a:t>
                </a:r>
              </a:p>
            </c:rich>
          </c:tx>
          <c:overlay val="0"/>
          <c:spPr>
            <a:noFill/>
            <a:ln w="25400">
              <a:noFill/>
            </a:ln>
          </c:spPr>
        </c:title>
        <c:numFmt formatCode="General" sourceLinked="1"/>
        <c:majorTickMark val="out"/>
        <c:minorTickMark val="none"/>
        <c:tickLblPos val="low"/>
        <c:crossAx val="550130232"/>
        <c:crosses val="autoZero"/>
        <c:crossBetween val="midCat"/>
      </c:valAx>
      <c:spPr>
        <a:solidFill>
          <a:srgbClr val="B4FBD2"/>
        </a:solidFill>
      </c:spPr>
    </c:plotArea>
    <c:legend>
      <c:legendPos val="r"/>
      <c:layout>
        <c:manualLayout>
          <c:xMode val="edge"/>
          <c:yMode val="edge"/>
          <c:x val="0.17741094616137407"/>
          <c:y val="0.1646174863387978"/>
          <c:w val="0.18109239407861191"/>
          <c:h val="0.3458480702207318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IppL (Channel 1)</a:t>
            </a:r>
          </a:p>
        </c:rich>
      </c:tx>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0"/>
          <c:order val="0"/>
          <c:tx>
            <c:v>IppL at Vinmax</c:v>
          </c:tx>
          <c:spPr>
            <a:ln>
              <a:solidFill>
                <a:srgbClr val="F60460"/>
              </a:solidFill>
            </a:ln>
          </c:spPr>
          <c:marker>
            <c:symbol val="none"/>
          </c:marker>
          <c:xVal>
            <c:numRef>
              <c:f>Export!$I$173:$DD$173</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Export!$I$176:$DD$176</c:f>
              <c:numCache>
                <c:formatCode>General</c:formatCode>
                <c:ptCount val="100"/>
                <c:pt idx="0">
                  <c:v>2.0288844772992429</c:v>
                </c:pt>
                <c:pt idx="1">
                  <c:v>2.0288967697195055</c:v>
                </c:pt>
                <c:pt idx="2">
                  <c:v>2.0289098979928157</c:v>
                </c:pt>
                <c:pt idx="3">
                  <c:v>2.0289239189523767</c:v>
                </c:pt>
                <c:pt idx="4">
                  <c:v>2.028938893295348</c:v>
                </c:pt>
                <c:pt idx="5">
                  <c:v>2.0289548858454958</c:v>
                </c:pt>
                <c:pt idx="6">
                  <c:v>2.0289719658336907</c:v>
                </c:pt>
                <c:pt idx="7">
                  <c:v>2.0289902071974608</c:v>
                </c:pt>
                <c:pt idx="8">
                  <c:v>2.0290096889008966</c:v>
                </c:pt>
                <c:pt idx="9">
                  <c:v>2.0290304952762894</c:v>
                </c:pt>
                <c:pt idx="10">
                  <c:v>2.0290527163889758</c:v>
                </c:pt>
                <c:pt idx="11">
                  <c:v>2.0290764484269683</c:v>
                </c:pt>
                <c:pt idx="12">
                  <c:v>2.0291017941170471</c:v>
                </c:pt>
                <c:pt idx="13">
                  <c:v>2.0291288631691136</c:v>
                </c:pt>
                <c:pt idx="14">
                  <c:v>2.0291577727507177</c:v>
                </c:pt>
                <c:pt idx="15">
                  <c:v>2.0291886479938115</c:v>
                </c:pt>
                <c:pt idx="16">
                  <c:v>2.0292216225359092</c:v>
                </c:pt>
                <c:pt idx="17">
                  <c:v>2.0292568390979886</c:v>
                </c:pt>
                <c:pt idx="18">
                  <c:v>2.0292944501016232</c:v>
                </c:pt>
                <c:pt idx="19">
                  <c:v>2.0293346183280048</c:v>
                </c:pt>
                <c:pt idx="20">
                  <c:v>2.029377517621695</c:v>
                </c:pt>
                <c:pt idx="21">
                  <c:v>2.029423333642137</c:v>
                </c:pt>
                <c:pt idx="22">
                  <c:v>2.0294722646661532</c:v>
                </c:pt>
                <c:pt idx="23">
                  <c:v>2.0295245224448997</c:v>
                </c:pt>
                <c:pt idx="24">
                  <c:v>2.0295803331189424</c:v>
                </c:pt>
                <c:pt idx="25">
                  <c:v>2.029639938195404</c:v>
                </c:pt>
                <c:pt idx="26">
                  <c:v>2.029703595591374</c:v>
                </c:pt>
                <c:pt idx="27">
                  <c:v>2.0297715807480672</c:v>
                </c:pt>
                <c:pt idx="28">
                  <c:v>2.0298441878205078</c:v>
                </c:pt>
                <c:pt idx="29">
                  <c:v>2.0299217309478577</c:v>
                </c:pt>
                <c:pt idx="30">
                  <c:v>2.0300045456098212</c:v>
                </c:pt>
                <c:pt idx="31">
                  <c:v>2.0300929900749582</c:v>
                </c:pt>
                <c:pt idx="32">
                  <c:v>2.0301874469470937</c:v>
                </c:pt>
                <c:pt idx="33">
                  <c:v>2.0302883248164703</c:v>
                </c:pt>
                <c:pt idx="34">
                  <c:v>2.0303960600226851</c:v>
                </c:pt>
                <c:pt idx="35">
                  <c:v>2.030511118536972</c:v>
                </c:pt>
                <c:pt idx="36">
                  <c:v>2.0306339979718677</c:v>
                </c:pt>
                <c:pt idx="37">
                  <c:v>2.0307652297268537</c:v>
                </c:pt>
                <c:pt idx="38">
                  <c:v>2.0309053812791342</c:v>
                </c:pt>
                <c:pt idx="39">
                  <c:v>2.031055058629327</c:v>
                </c:pt>
                <c:pt idx="40">
                  <c:v>2.0312149089125024</c:v>
                </c:pt>
                <c:pt idx="41">
                  <c:v>2.0313856231857055</c:v>
                </c:pt>
                <c:pt idx="42">
                  <c:v>2.0315679394038315</c:v>
                </c:pt>
                <c:pt idx="43">
                  <c:v>2.0317626455965372</c:v>
                </c:pt>
                <c:pt idx="44">
                  <c:v>2.0319705832597137</c:v>
                </c:pt>
                <c:pt idx="45">
                  <c:v>2.0321926509759556</c:v>
                </c:pt>
                <c:pt idx="46">
                  <c:v>2.0324298082794292</c:v>
                </c:pt>
                <c:pt idx="47">
                  <c:v>2.0326830797815942</c:v>
                </c:pt>
                <c:pt idx="48">
                  <c:v>2.0329535595753194</c:v>
                </c:pt>
                <c:pt idx="49">
                  <c:v>2.0332424159361508</c:v>
                </c:pt>
                <c:pt idx="50">
                  <c:v>2.0335508963407349</c:v>
                </c:pt>
                <c:pt idx="51">
                  <c:v>2.0338803328237884</c:v>
                </c:pt>
                <c:pt idx="52">
                  <c:v>2.0342321476964487</c:v>
                </c:pt>
                <c:pt idx="53">
                  <c:v>2.0346078596504285</c:v>
                </c:pt>
                <c:pt idx="54">
                  <c:v>2.0350090902740803</c:v>
                </c:pt>
                <c:pt idx="55">
                  <c:v>2.0354375710083001</c:v>
                </c:pt>
                <c:pt idx="56">
                  <c:v>2.0358951505721778</c:v>
                </c:pt>
                <c:pt idx="57">
                  <c:v>2.0363838028904073</c:v>
                </c:pt>
                <c:pt idx="58">
                  <c:v>2.0369056355567987</c:v>
                </c:pt>
                <c:pt idx="59">
                  <c:v>2.0374628988707286</c:v>
                </c:pt>
                <c:pt idx="60">
                  <c:v>2.0380579954860956</c:v>
                </c:pt>
                <c:pt idx="61">
                  <c:v>2.0386934907153358</c:v>
                </c:pt>
                <c:pt idx="62">
                  <c:v>2.0393721235343247</c:v>
                </c:pt>
                <c:pt idx="63">
                  <c:v>2.040096818337592</c:v>
                </c:pt>
                <c:pt idx="64">
                  <c:v>2.040870697497259</c:v>
                </c:pt>
                <c:pt idx="65">
                  <c:v>2.0416970947835211</c:v>
                </c:pt>
                <c:pt idx="66">
                  <c:v>2.0425795697094284</c:v>
                </c:pt>
                <c:pt idx="67">
                  <c:v>2.043521922868198</c:v>
                </c:pt>
                <c:pt idx="68">
                  <c:v>2.0445282123375343</c:v>
                </c:pt>
                <c:pt idx="69">
                  <c:v>2.045602771232383</c:v>
                </c:pt>
                <c:pt idx="70">
                  <c:v>2.0467502264955275</c:v>
                </c:pt>
                <c:pt idx="71">
                  <c:v>2.0479755190244968</c:v>
                </c:pt>
                <c:pt idx="72">
                  <c:v>2.0492839252436377</c:v>
                </c:pt>
                <c:pt idx="73">
                  <c:v>2.0506810802421831</c:v>
                </c:pt>
                <c:pt idx="74">
                  <c:v>2.0521730026129825</c:v>
                </c:pt>
                <c:pt idx="75">
                  <c:v>2.0537661211426306</c:v>
                </c:pt>
                <c:pt idx="76">
                  <c:v>2.0554673035224376</c:v>
                </c:pt>
                <c:pt idx="77">
                  <c:v>2.0572838558103643</c:v>
                </c:pt>
                <c:pt idx="78">
                  <c:v>2.0592236559544173</c:v>
                </c:pt>
                <c:pt idx="79">
                  <c:v>2.061295072787412</c:v>
                </c:pt>
                <c:pt idx="80">
                  <c:v>2.0635070634656385</c:v>
                </c:pt>
                <c:pt idx="81">
                  <c:v>2.0658692054793395</c:v>
                </c:pt>
                <c:pt idx="82">
                  <c:v>2.0683917425320972</c:v>
                </c:pt>
                <c:pt idx="83">
                  <c:v>2.0710855370639045</c:v>
                </c:pt>
                <c:pt idx="84">
                  <c:v>2.1082347096204743</c:v>
                </c:pt>
                <c:pt idx="85">
                  <c:v>2.1113257222327144</c:v>
                </c:pt>
                <c:pt idx="86">
                  <c:v>2.1146270741528519</c:v>
                </c:pt>
                <c:pt idx="87">
                  <c:v>2.1181532729408432</c:v>
                </c:pt>
                <c:pt idx="88">
                  <c:v>2.1219198795640093</c:v>
                </c:pt>
                <c:pt idx="89">
                  <c:v>2.1259435971371672</c:v>
                </c:pt>
                <c:pt idx="90">
                  <c:v>2.1302423695804675</c:v>
                </c:pt>
                <c:pt idx="91">
                  <c:v>2.134835898591112</c:v>
                </c:pt>
                <c:pt idx="92">
                  <c:v>2.139743939829811</c:v>
                </c:pt>
                <c:pt idx="93">
                  <c:v>2.1449894257428332</c:v>
                </c:pt>
                <c:pt idx="94">
                  <c:v>2.1505964923303145</c:v>
                </c:pt>
                <c:pt idx="95">
                  <c:v>2.156591215022138</c:v>
                </c:pt>
                <c:pt idx="96">
                  <c:v>2.1630018051705142</c:v>
                </c:pt>
                <c:pt idx="97">
                  <c:v>2.169858831383856</c:v>
                </c:pt>
                <c:pt idx="98">
                  <c:v>2.1771954682762371</c:v>
                </c:pt>
                <c:pt idx="99">
                  <c:v>2.1850477746515375</c:v>
                </c:pt>
              </c:numCache>
            </c:numRef>
          </c:yVal>
          <c:smooth val="1"/>
        </c:ser>
        <c:ser>
          <c:idx val="1"/>
          <c:order val="1"/>
          <c:tx>
            <c:v>IppL at Vinmin</c:v>
          </c:tx>
          <c:spPr>
            <a:ln>
              <a:solidFill>
                <a:srgbClr val="000064"/>
              </a:solidFill>
            </a:ln>
          </c:spPr>
          <c:marker>
            <c:symbol val="none"/>
          </c:marker>
          <c:xVal>
            <c:numRef>
              <c:f>Export!$I$132:$DD$132</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Export!$I$135:$DD$135</c:f>
              <c:numCache>
                <c:formatCode>General</c:formatCode>
                <c:ptCount val="100"/>
                <c:pt idx="0">
                  <c:v>1.76627244432946</c:v>
                </c:pt>
                <c:pt idx="1">
                  <c:v>1.7662788805339675</c:v>
                </c:pt>
                <c:pt idx="2">
                  <c:v>1.7662857542397228</c:v>
                </c:pt>
                <c:pt idx="3">
                  <c:v>1.7662930951740037</c:v>
                </c:pt>
                <c:pt idx="4">
                  <c:v>1.7663009350823207</c:v>
                </c:pt>
                <c:pt idx="5">
                  <c:v>1.7663093078652037</c:v>
                </c:pt>
                <c:pt idx="6">
                  <c:v>1.7663182497242207</c:v>
                </c:pt>
                <c:pt idx="7">
                  <c:v>1.7663277993178588</c:v>
                </c:pt>
                <c:pt idx="8">
                  <c:v>1.7663379979279181</c:v>
                </c:pt>
                <c:pt idx="9">
                  <c:v>1.7663488896371282</c:v>
                </c:pt>
                <c:pt idx="10">
                  <c:v>1.7663605215187301</c:v>
                </c:pt>
                <c:pt idx="11">
                  <c:v>1.7663729438388285</c:v>
                </c:pt>
                <c:pt idx="12">
                  <c:v>1.7663862102723622</c:v>
                </c:pt>
                <c:pt idx="13">
                  <c:v>1.766400378133598</c:v>
                </c:pt>
                <c:pt idx="14">
                  <c:v>1.7664155086221145</c:v>
                </c:pt>
                <c:pt idx="15">
                  <c:v>1.7664316670853022</c:v>
                </c:pt>
                <c:pt idx="16">
                  <c:v>1.7664489232984741</c:v>
                </c:pt>
                <c:pt idx="17">
                  <c:v>1.7664673517637486</c:v>
                </c:pt>
                <c:pt idx="18">
                  <c:v>1.7664870320289456</c:v>
                </c:pt>
                <c:pt idx="19">
                  <c:v>1.7665080490278078</c:v>
                </c:pt>
                <c:pt idx="20">
                  <c:v>1.7665304934429531</c:v>
                </c:pt>
                <c:pt idx="21">
                  <c:v>1.7665544620930371</c:v>
                </c:pt>
                <c:pt idx="22">
                  <c:v>1.7665800583457201</c:v>
                </c:pt>
                <c:pt idx="23">
                  <c:v>1.7666073925580987</c:v>
                </c:pt>
                <c:pt idx="24">
                  <c:v>1.766636582546405</c:v>
                </c:pt>
                <c:pt idx="25">
                  <c:v>1.7666677540868463</c:v>
                </c:pt>
                <c:pt idx="26">
                  <c:v>1.7667010414496054</c:v>
                </c:pt>
                <c:pt idx="27">
                  <c:v>1.7667365879681167</c:v>
                </c:pt>
                <c:pt idx="28">
                  <c:v>1.766774546645882</c:v>
                </c:pt>
                <c:pt idx="29">
                  <c:v>1.7668150808031975</c:v>
                </c:pt>
                <c:pt idx="30">
                  <c:v>1.7668583647663296</c:v>
                </c:pt>
                <c:pt idx="31">
                  <c:v>1.7669045846017932</c:v>
                </c:pt>
                <c:pt idx="32">
                  <c:v>1.7669539388985578</c:v>
                </c:pt>
                <c:pt idx="33">
                  <c:v>1.7670066396011563</c:v>
                </c:pt>
                <c:pt idx="34">
                  <c:v>1.7670629128968187</c:v>
                </c:pt>
                <c:pt idx="35">
                  <c:v>1.7671230001599447</c:v>
                </c:pt>
                <c:pt idx="36">
                  <c:v>1.7671871589573747</c:v>
                </c:pt>
                <c:pt idx="37">
                  <c:v>1.767255664118107</c:v>
                </c:pt>
                <c:pt idx="38">
                  <c:v>1.7673288088712837</c:v>
                </c:pt>
                <c:pt idx="39">
                  <c:v>1.7674069060564417</c:v>
                </c:pt>
                <c:pt idx="40">
                  <c:v>1.7674902894102031</c:v>
                </c:pt>
                <c:pt idx="41">
                  <c:v>1.7675793149337684</c:v>
                </c:pt>
                <c:pt idx="42">
                  <c:v>1.7676743623457258</c:v>
                </c:pt>
                <c:pt idx="43">
                  <c:v>1.7677758366248786</c:v>
                </c:pt>
                <c:pt idx="44">
                  <c:v>1.7678841696479326</c:v>
                </c:pt>
                <c:pt idx="45">
                  <c:v>1.7679998219270328</c:v>
                </c:pt>
                <c:pt idx="46">
                  <c:v>1.7681232844522632</c:v>
                </c:pt>
                <c:pt idx="47">
                  <c:v>1.7682550806443127</c:v>
                </c:pt>
                <c:pt idx="48">
                  <c:v>1.7683957684225886</c:v>
                </c:pt>
                <c:pt idx="49">
                  <c:v>1.768545942394069</c:v>
                </c:pt>
                <c:pt idx="50">
                  <c:v>1.7687062361681793</c:v>
                </c:pt>
                <c:pt idx="51">
                  <c:v>1.7688773248028697</c:v>
                </c:pt>
                <c:pt idx="52">
                  <c:v>1.7690599273869274</c:v>
                </c:pt>
                <c:pt idx="53">
                  <c:v>1.769254809763287</c:v>
                </c:pt>
                <c:pt idx="54">
                  <c:v>1.7694627873977335</c:v>
                </c:pt>
                <c:pt idx="55">
                  <c:v>1.7696847283968922</c:v>
                </c:pt>
                <c:pt idx="56">
                  <c:v>1.7699215566787012</c:v>
                </c:pt>
                <c:pt idx="57">
                  <c:v>1.7701742552977073</c:v>
                </c:pt>
                <c:pt idx="58">
                  <c:v>1.7704438699263756</c:v>
                </c:pt>
                <c:pt idx="59">
                  <c:v>1.770731512492197</c:v>
                </c:pt>
                <c:pt idx="60">
                  <c:v>1.7710383649685866</c:v>
                </c:pt>
                <c:pt idx="61">
                  <c:v>1.7713656833153606</c:v>
                </c:pt>
                <c:pt idx="62">
                  <c:v>1.771714801561834</c:v>
                </c:pt>
                <c:pt idx="63">
                  <c:v>1.7720871360222352</c:v>
                </c:pt>
                <c:pt idx="64">
                  <c:v>1.7724841886278986</c:v>
                </c:pt>
                <c:pt idx="65">
                  <c:v>1.7729075286143692</c:v>
                </c:pt>
                <c:pt idx="66">
                  <c:v>1.7733588828244538</c:v>
                </c:pt>
                <c:pt idx="67">
                  <c:v>1.7738400263785192</c:v>
                </c:pt>
                <c:pt idx="68">
                  <c:v>1.7743528530423163</c:v>
                </c:pt>
                <c:pt idx="69">
                  <c:v>1.7748993656421523</c:v>
                </c:pt>
                <c:pt idx="70">
                  <c:v>1.7754816803959299</c:v>
                </c:pt>
                <c:pt idx="71">
                  <c:v>1.7761020310491691</c:v>
                </c:pt>
                <c:pt idx="72">
                  <c:v>1.7767627726943584</c:v>
                </c:pt>
                <c:pt idx="73">
                  <c:v>1.7774663851422925</c:v>
                </c:pt>
                <c:pt idx="74">
                  <c:v>1.7782154756823767</c:v>
                </c:pt>
                <c:pt idx="75">
                  <c:v>1.7790127810296585</c:v>
                </c:pt>
                <c:pt idx="76">
                  <c:v>1.7798611682076262</c:v>
                </c:pt>
                <c:pt idx="77">
                  <c:v>1.7807636340550264</c:v>
                </c:pt>
                <c:pt idx="78">
                  <c:v>1.7817233029688082</c:v>
                </c:pt>
                <c:pt idx="79">
                  <c:v>1.7827432210995926</c:v>
                </c:pt>
                <c:pt idx="80">
                  <c:v>1.7838270543864256</c:v>
                </c:pt>
                <c:pt idx="81">
                  <c:v>1.8192006618667331</c:v>
                </c:pt>
                <c:pt idx="82">
                  <c:v>1.820437427338192</c:v>
                </c:pt>
                <c:pt idx="83">
                  <c:v>1.8217495968349127</c:v>
                </c:pt>
                <c:pt idx="84">
                  <c:v>1.8231408886731757</c:v>
                </c:pt>
                <c:pt idx="85">
                  <c:v>1.8246150244079049</c:v>
                </c:pt>
                <c:pt idx="86">
                  <c:v>1.8261755936594373</c:v>
                </c:pt>
                <c:pt idx="87">
                  <c:v>1.827825540239373</c:v>
                </c:pt>
                <c:pt idx="88">
                  <c:v>1.8295691635670281</c:v>
                </c:pt>
                <c:pt idx="89">
                  <c:v>1.8314091721013563</c:v>
                </c:pt>
                <c:pt idx="90">
                  <c:v>1.8333481525415185</c:v>
                </c:pt>
                <c:pt idx="91">
                  <c:v>1.8353880529657194</c:v>
                </c:pt>
                <c:pt idx="92">
                  <c:v>1.8375299402616887</c:v>
                </c:pt>
                <c:pt idx="93">
                  <c:v>1.8397736830546627</c:v>
                </c:pt>
                <c:pt idx="94">
                  <c:v>1.8421175345136951</c:v>
                </c:pt>
                <c:pt idx="95">
                  <c:v>1.8445575796942937</c:v>
                </c:pt>
                <c:pt idx="96">
                  <c:v>1.8470869975342701</c:v>
                </c:pt>
                <c:pt idx="97">
                  <c:v>1.8496950660935327</c:v>
                </c:pt>
                <c:pt idx="98">
                  <c:v>1.852365807212105</c:v>
                </c:pt>
                <c:pt idx="99">
                  <c:v>1.8550761170118399</c:v>
                </c:pt>
              </c:numCache>
            </c:numRef>
          </c:yVal>
          <c:smooth val="1"/>
        </c:ser>
        <c:dLbls>
          <c:showLegendKey val="0"/>
          <c:showVal val="0"/>
          <c:showCatName val="0"/>
          <c:showSerName val="0"/>
          <c:showPercent val="0"/>
          <c:showBubbleSize val="0"/>
        </c:dLbls>
        <c:axId val="550129056"/>
        <c:axId val="550129448"/>
      </c:scatterChart>
      <c:valAx>
        <c:axId val="550129056"/>
        <c:scaling>
          <c:orientation val="minMax"/>
        </c:scaling>
        <c:delete val="0"/>
        <c:axPos val="b"/>
        <c:majorGridlines/>
        <c:title>
          <c:tx>
            <c:rich>
              <a:bodyPr/>
              <a:lstStyle/>
              <a:p>
                <a:pPr>
                  <a:defRPr sz="1200"/>
                </a:pPr>
                <a:r>
                  <a:rPr lang="en-US" sz="1200"/>
                  <a:t>Iout (A)</a:t>
                </a:r>
              </a:p>
            </c:rich>
          </c:tx>
          <c:overlay val="0"/>
          <c:spPr>
            <a:no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s-ES"/>
          </a:p>
        </c:txPr>
        <c:crossAx val="550129448"/>
        <c:crosses val="autoZero"/>
        <c:crossBetween val="midCat"/>
      </c:valAx>
      <c:valAx>
        <c:axId val="550129448"/>
        <c:scaling>
          <c:orientation val="minMax"/>
        </c:scaling>
        <c:delete val="0"/>
        <c:axPos val="l"/>
        <c:majorGridlines/>
        <c:title>
          <c:tx>
            <c:rich>
              <a:bodyPr rot="-5400000" vert="horz"/>
              <a:lstStyle/>
              <a:p>
                <a:pPr>
                  <a:defRPr sz="1400"/>
                </a:pPr>
                <a:r>
                  <a:rPr lang="en-US" sz="1400"/>
                  <a:t>Current (A)</a:t>
                </a:r>
              </a:p>
            </c:rich>
          </c:tx>
          <c:overlay val="0"/>
          <c:spPr>
            <a:noFill/>
            <a:ln w="25400">
              <a:noFill/>
            </a:ln>
          </c:spPr>
        </c:title>
        <c:numFmt formatCode="General" sourceLinked="1"/>
        <c:majorTickMark val="out"/>
        <c:minorTickMark val="none"/>
        <c:tickLblPos val="nextTo"/>
        <c:crossAx val="550129056"/>
        <c:crosses val="autoZero"/>
        <c:crossBetween val="midCat"/>
      </c:valAx>
      <c:spPr>
        <a:solidFill>
          <a:srgbClr val="B4FBD2"/>
        </a:solidFill>
      </c:spPr>
    </c:plotArea>
    <c:legend>
      <c:legendPos val="r"/>
      <c:layout>
        <c:manualLayout>
          <c:xMode val="edge"/>
          <c:yMode val="edge"/>
          <c:x val="0.66973719445290369"/>
          <c:y val="0.54514767932489905"/>
          <c:w val="0.26335213623158904"/>
          <c:h val="0.12151898734177036"/>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Losses at Vinmax (Channel 1)</a:t>
            </a:r>
          </a:p>
        </c:rich>
      </c:tx>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1"/>
          <c:order val="0"/>
          <c:tx>
            <c:strRef>
              <c:f>Export!$H$190</c:f>
              <c:strCache>
                <c:ptCount val="1"/>
              </c:strCache>
            </c:strRef>
          </c:tx>
          <c:spPr>
            <a:ln>
              <a:solidFill>
                <a:srgbClr val="000064"/>
              </a:solidFill>
            </a:ln>
          </c:spPr>
          <c:marker>
            <c:symbol val="none"/>
          </c:marker>
          <c:xVal>
            <c:numRef>
              <c:f>Export!$I$173:$DD$173</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Export!$I$190:$DD$190</c:f>
              <c:numCache>
                <c:formatCode>General</c:formatCode>
                <c:ptCount val="100"/>
                <c:pt idx="0">
                  <c:v>4.1465133211897858E-3</c:v>
                </c:pt>
                <c:pt idx="1">
                  <c:v>4.1465973369286995E-3</c:v>
                </c:pt>
                <c:pt idx="2">
                  <c:v>4.1466895136926087E-3</c:v>
                </c:pt>
                <c:pt idx="3">
                  <c:v>4.1467907506734141E-3</c:v>
                </c:pt>
                <c:pt idx="4">
                  <c:v>4.146902056617054E-3</c:v>
                </c:pt>
                <c:pt idx="5">
                  <c:v>4.1470245640807127E-3</c:v>
                </c:pt>
                <c:pt idx="6">
                  <c:v>4.1471595456168114E-3</c:v>
                </c:pt>
                <c:pt idx="7">
                  <c:v>4.1473084321494739E-3</c:v>
                </c:pt>
                <c:pt idx="8">
                  <c:v>4.1474728338460358E-3</c:v>
                </c:pt>
                <c:pt idx="9">
                  <c:v>4.1476545638284906E-3</c:v>
                </c:pt>
                <c:pt idx="10">
                  <c:v>4.1478556651177124E-3</c:v>
                </c:pt>
                <c:pt idx="11">
                  <c:v>4.148078441258184E-3</c:v>
                </c:pt>
                <c:pt idx="12">
                  <c:v>4.1483254911334113E-3</c:v>
                </c:pt>
                <c:pt idx="13">
                  <c:v>4.1485997485534746E-3</c:v>
                </c:pt>
                <c:pt idx="14">
                  <c:v>4.1489045272773643E-3</c:v>
                </c:pt>
                <c:pt idx="15">
                  <c:v>4.1492435722254107E-3</c:v>
                </c:pt>
                <c:pt idx="16">
                  <c:v>4.1496211177426932E-3</c:v>
                </c:pt>
                <c:pt idx="17">
                  <c:v>4.150041953894709E-3</c:v>
                </c:pt>
                <c:pt idx="18">
                  <c:v>4.150511501913934E-3</c:v>
                </c:pt>
                <c:pt idx="19">
                  <c:v>4.1510359000724219E-3</c:v>
                </c:pt>
                <c:pt idx="20">
                  <c:v>4.1516221014341707E-3</c:v>
                </c:pt>
                <c:pt idx="21">
                  <c:v>4.1522779851445131E-3</c:v>
                </c:pt>
                <c:pt idx="22">
                  <c:v>4.1530124831459757E-3</c:v>
                </c:pt>
                <c:pt idx="23">
                  <c:v>4.1538357244748714E-3</c:v>
                </c:pt>
                <c:pt idx="24">
                  <c:v>4.1547591995946204E-3</c:v>
                </c:pt>
                <c:pt idx="25">
                  <c:v>4.1557959475663408E-3</c:v>
                </c:pt>
                <c:pt idx="26">
                  <c:v>4.1569607692497207E-3</c:v>
                </c:pt>
                <c:pt idx="27">
                  <c:v>4.1582704701750945E-3</c:v>
                </c:pt>
                <c:pt idx="28">
                  <c:v>4.1597441372383049E-3</c:v>
                </c:pt>
                <c:pt idx="29">
                  <c:v>4.1614034539524201E-3</c:v>
                </c:pt>
                <c:pt idx="30">
                  <c:v>4.163273059654588E-3</c:v>
                </c:pt>
                <c:pt idx="31">
                  <c:v>4.1653809588239939E-3</c:v>
                </c:pt>
                <c:pt idx="32">
                  <c:v>4.1677589875308762E-3</c:v>
                </c:pt>
                <c:pt idx="33">
                  <c:v>4.1704433450221682E-3</c:v>
                </c:pt>
                <c:pt idx="34">
                  <c:v>4.1734751995731777E-3</c:v>
                </c:pt>
                <c:pt idx="35">
                  <c:v>4.176901379016891E-3</c:v>
                </c:pt>
                <c:pt idx="36">
                  <c:v>4.1807751578246451E-3</c:v>
                </c:pt>
                <c:pt idx="37">
                  <c:v>4.1851571542797306E-3</c:v>
                </c:pt>
                <c:pt idx="38">
                  <c:v>4.1901163531878564E-3</c:v>
                </c:pt>
                <c:pt idx="39">
                  <c:v>4.1957312717382685E-3</c:v>
                </c:pt>
                <c:pt idx="40">
                  <c:v>4.2020912886044292E-3</c:v>
                </c:pt>
                <c:pt idx="41">
                  <c:v>4.2092981591963933E-3</c:v>
                </c:pt>
                <c:pt idx="42">
                  <c:v>4.2174677431974922E-3</c:v>
                </c:pt>
                <c:pt idx="43">
                  <c:v>4.2267319741916857E-3</c:v>
                </c:pt>
                <c:pt idx="44">
                  <c:v>4.2372411053786287E-3</c:v>
                </c:pt>
                <c:pt idx="45">
                  <c:v>4.2491662701542995E-3</c:v>
                </c:pt>
                <c:pt idx="46">
                  <c:v>4.2627024017889053E-3</c:v>
                </c:pt>
                <c:pt idx="47">
                  <c:v>4.278071562656016E-3</c:v>
                </c:pt>
                <c:pt idx="48">
                  <c:v>4.2955267405655603E-3</c:v>
                </c:pt>
                <c:pt idx="49">
                  <c:v>4.3153561778528178E-3</c:v>
                </c:pt>
                <c:pt idx="50">
                  <c:v>4.3378883081166691E-3</c:v>
                </c:pt>
                <c:pt idx="51">
                  <c:v>4.3634973860453537E-3</c:v>
                </c:pt>
                <c:pt idx="52">
                  <c:v>4.3926099078009139E-3</c:v>
                </c:pt>
                <c:pt idx="53">
                  <c:v>4.4257119331655168E-3</c:v>
                </c:pt>
                <c:pt idx="54">
                  <c:v>4.4633574363251213E-3</c:v>
                </c:pt>
                <c:pt idx="55">
                  <c:v>4.506177830053964E-3</c:v>
                </c:pt>
                <c:pt idx="56">
                  <c:v>4.5548928284824923E-3</c:v>
                </c:pt>
                <c:pt idx="57">
                  <c:v>4.6103228369423566E-3</c:v>
                </c:pt>
                <c:pt idx="58">
                  <c:v>4.6734030839978777E-3</c:v>
                </c:pt>
                <c:pt idx="59">
                  <c:v>4.745199741166709E-3</c:v>
                </c:pt>
                <c:pt idx="60">
                  <c:v>4.826928310545188E-3</c:v>
                </c:pt>
                <c:pt idx="61">
                  <c:v>4.9199746002071346E-3</c:v>
                </c:pt>
                <c:pt idx="62">
                  <c:v>5.0259186525515006E-3</c:v>
                </c:pt>
                <c:pt idx="63">
                  <c:v>5.1465620425521332E-3</c:v>
                </c:pt>
                <c:pt idx="64">
                  <c:v>5.2839590220529623E-3</c:v>
                </c:pt>
                <c:pt idx="65">
                  <c:v>5.4404520539352193E-3</c:v>
                </c:pt>
                <c:pt idx="66">
                  <c:v>5.6187123574062189E-3</c:v>
                </c:pt>
                <c:pt idx="67">
                  <c:v>5.8217861742574659E-3</c:v>
                </c:pt>
                <c:pt idx="68">
                  <c:v>6.0531475673728935E-3</c:v>
                </c:pt>
                <c:pt idx="69">
                  <c:v>6.3167586789526758E-3</c:v>
                </c:pt>
                <c:pt idx="70">
                  <c:v>6.6171385090777442E-3</c:v>
                </c:pt>
                <c:pt idx="71">
                  <c:v>6.959441427952579E-3</c:v>
                </c:pt>
                <c:pt idx="72">
                  <c:v>7.3495468104299135E-3</c:v>
                </c:pt>
                <c:pt idx="73">
                  <c:v>7.7941613827376809E-3</c:v>
                </c:pt>
                <c:pt idx="74">
                  <c:v>8.300936102784701E-3</c:v>
                </c:pt>
                <c:pt idx="75">
                  <c:v>8.8785996618089731E-3</c:v>
                </c:pt>
                <c:pt idx="76">
                  <c:v>9.5371110020870484E-3</c:v>
                </c:pt>
                <c:pt idx="77">
                  <c:v>1.0287833468664728E-2</c:v>
                </c:pt>
                <c:pt idx="78">
                  <c:v>1.114373443165077E-2</c:v>
                </c:pt>
                <c:pt idx="79">
                  <c:v>1.2119612560419254E-2</c:v>
                </c:pt>
                <c:pt idx="80">
                  <c:v>1.3232358563233758E-2</c:v>
                </c:pt>
                <c:pt idx="81">
                  <c:v>1.450125319679855E-2</c:v>
                </c:pt>
                <c:pt idx="82">
                  <c:v>1.5948308436513656E-2</c:v>
                </c:pt>
                <c:pt idx="83">
                  <c:v>1.7598657786199515E-2</c:v>
                </c:pt>
                <c:pt idx="84">
                  <c:v>1.9626583794561295E-2</c:v>
                </c:pt>
                <c:pt idx="85">
                  <c:v>2.1774148924708324E-2</c:v>
                </c:pt>
                <c:pt idx="86">
                  <c:v>2.4223997869003276E-2</c:v>
                </c:pt>
                <c:pt idx="87">
                  <c:v>2.7018942163228636E-2</c:v>
                </c:pt>
                <c:pt idx="88">
                  <c:v>3.0207919893340335E-2</c:v>
                </c:pt>
                <c:pt idx="89">
                  <c:v>3.3846890405184925E-2</c:v>
                </c:pt>
                <c:pt idx="90">
                  <c:v>3.7999865004943782E-2</c:v>
                </c:pt>
                <c:pt idx="91">
                  <c:v>4.2740097689022129E-2</c:v>
                </c:pt>
                <c:pt idx="92">
                  <c:v>4.8151450695046089E-2</c:v>
                </c:pt>
                <c:pt idx="93">
                  <c:v>5.4329997073329264E-2</c:v>
                </c:pt>
                <c:pt idx="94">
                  <c:v>6.138585432483698E-2</c:v>
                </c:pt>
                <c:pt idx="95">
                  <c:v>6.9445328188047342E-2</c:v>
                </c:pt>
                <c:pt idx="96">
                  <c:v>7.8653406659730321E-2</c:v>
                </c:pt>
                <c:pt idx="97">
                  <c:v>8.9176672578986899E-2</c:v>
                </c:pt>
                <c:pt idx="98">
                  <c:v>0.10120671520086742</c:v>
                </c:pt>
                <c:pt idx="99">
                  <c:v>0.11496413956226557</c:v>
                </c:pt>
              </c:numCache>
            </c:numRef>
          </c:yVal>
          <c:smooth val="1"/>
        </c:ser>
        <c:ser>
          <c:idx val="0"/>
          <c:order val="1"/>
          <c:tx>
            <c:strRef>
              <c:f>Export!$H$191</c:f>
              <c:strCache>
                <c:ptCount val="1"/>
              </c:strCache>
            </c:strRef>
          </c:tx>
          <c:spPr>
            <a:ln>
              <a:solidFill>
                <a:srgbClr val="FF0000"/>
              </a:solidFill>
            </a:ln>
          </c:spPr>
          <c:marker>
            <c:symbol val="none"/>
          </c:marker>
          <c:xVal>
            <c:numRef>
              <c:f>Export!$I$173:$DD$173</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Export!$I$191:$DD$191</c:f>
              <c:numCache>
                <c:formatCode>General</c:formatCode>
                <c:ptCount val="100"/>
                <c:pt idx="0">
                  <c:v>6.5130321364966926E-3</c:v>
                </c:pt>
                <c:pt idx="1">
                  <c:v>6.5131378913496534E-3</c:v>
                </c:pt>
                <c:pt idx="2">
                  <c:v>6.5132508384500741E-3</c:v>
                </c:pt>
                <c:pt idx="3">
                  <c:v>6.5133714669966068E-3</c:v>
                </c:pt>
                <c:pt idx="4">
                  <c:v>6.5135002994708875E-3</c:v>
                </c:pt>
                <c:pt idx="5">
                  <c:v>6.5136378939032267E-3</c:v>
                </c:pt>
                <c:pt idx="6">
                  <c:v>6.5137848462927337E-3</c:v>
                </c:pt>
                <c:pt idx="7">
                  <c:v>6.513941793192376E-3</c:v>
                </c:pt>
                <c:pt idx="8">
                  <c:v>6.5141094144702755E-3</c:v>
                </c:pt>
                <c:pt idx="9">
                  <c:v>6.5142884362592857E-3</c:v>
                </c:pt>
                <c:pt idx="10">
                  <c:v>6.5144796341077144E-3</c:v>
                </c:pt>
                <c:pt idx="11">
                  <c:v>6.5146838363449918E-3</c:v>
                </c:pt>
                <c:pt idx="12">
                  <c:v>6.5149019276769344E-3</c:v>
                </c:pt>
                <c:pt idx="13">
                  <c:v>6.5151348530263732E-3</c:v>
                </c:pt>
                <c:pt idx="14">
                  <c:v>6.5153836216359203E-3</c:v>
                </c:pt>
                <c:pt idx="15">
                  <c:v>6.5156493114508678E-3</c:v>
                </c:pt>
                <c:pt idx="16">
                  <c:v>6.5159330738014274E-3</c:v>
                </c:pt>
                <c:pt idx="17">
                  <c:v>6.516236138404817E-3</c:v>
                </c:pt>
                <c:pt idx="18">
                  <c:v>6.5165598187091759E-3</c:v>
                </c:pt>
                <c:pt idx="19">
                  <c:v>6.516905517602813E-3</c:v>
                </c:pt>
                <c:pt idx="20">
                  <c:v>6.5172747335138599E-3</c:v>
                </c:pt>
                <c:pt idx="21">
                  <c:v>6.5176690669272444E-3</c:v>
                </c:pt>
                <c:pt idx="22">
                  <c:v>6.5180902273476145E-3</c:v>
                </c:pt>
                <c:pt idx="23">
                  <c:v>6.5185400407391349E-3</c:v>
                </c:pt>
                <c:pt idx="24">
                  <c:v>6.5190204574748179E-3</c:v>
                </c:pt>
                <c:pt idx="25">
                  <c:v>6.5195335608307691E-3</c:v>
                </c:pt>
                <c:pt idx="26">
                  <c:v>6.5200815760629027E-3</c:v>
                </c:pt>
                <c:pt idx="27">
                  <c:v>6.5206668801064752E-3</c:v>
                </c:pt>
                <c:pt idx="28">
                  <c:v>6.521292011941562E-3</c:v>
                </c:pt>
                <c:pt idx="29">
                  <c:v>6.5219596836707545E-3</c:v>
                </c:pt>
                <c:pt idx="30">
                  <c:v>6.5226727923584178E-3</c:v>
                </c:pt>
                <c:pt idx="31">
                  <c:v>6.5234344326846666E-3</c:v>
                </c:pt>
                <c:pt idx="32">
                  <c:v>6.5242479104706767E-3</c:v>
                </c:pt>
                <c:pt idx="33">
                  <c:v>6.5251167571363329E-3</c:v>
                </c:pt>
                <c:pt idx="34">
                  <c:v>6.5260447451552309E-3</c:v>
                </c:pt>
                <c:pt idx="35">
                  <c:v>6.5270359045770986E-3</c:v>
                </c:pt>
                <c:pt idx="36">
                  <c:v>6.5280945406924898E-3</c:v>
                </c:pt>
                <c:pt idx="37">
                  <c:v>6.5292252529202312E-3</c:v>
                </c:pt>
                <c:pt idx="38">
                  <c:v>6.5304329550038322E-3</c:v>
                </c:pt>
                <c:pt idx="39">
                  <c:v>6.5317228966095325E-3</c:v>
                </c:pt>
                <c:pt idx="40">
                  <c:v>6.5331006864253766E-3</c:v>
                </c:pt>
                <c:pt idx="41">
                  <c:v>6.5345723168682172E-3</c:v>
                </c:pt>
                <c:pt idx="42">
                  <c:v>6.5361441905133384E-3</c:v>
                </c:pt>
                <c:pt idx="43">
                  <c:v>6.5378231483702058E-3</c:v>
                </c:pt>
                <c:pt idx="44">
                  <c:v>6.5396165001370956E-3</c:v>
                </c:pt>
                <c:pt idx="45">
                  <c:v>6.5415320565774693E-3</c:v>
                </c:pt>
                <c:pt idx="46">
                  <c:v>6.5435781641719759E-3</c:v>
                </c:pt>
                <c:pt idx="47">
                  <c:v>6.54576374221192E-3</c:v>
                </c:pt>
                <c:pt idx="48">
                  <c:v>6.548098322512884E-3</c:v>
                </c:pt>
                <c:pt idx="49">
                  <c:v>6.5505920919415126E-3</c:v>
                </c:pt>
                <c:pt idx="50">
                  <c:v>6.5532559379636503E-3</c:v>
                </c:pt>
                <c:pt idx="51">
                  <c:v>6.5561014974390309E-3</c:v>
                </c:pt>
                <c:pt idx="52">
                  <c:v>6.5591412089059343E-3</c:v>
                </c:pt>
                <c:pt idx="53">
                  <c:v>6.5623883686194992E-3</c:v>
                </c:pt>
                <c:pt idx="54">
                  <c:v>6.5658571906294025E-3</c:v>
                </c:pt>
                <c:pt idx="55">
                  <c:v>6.5695628712068698E-3</c:v>
                </c:pt>
                <c:pt idx="56">
                  <c:v>6.5735216579579023E-3</c:v>
                </c:pt>
                <c:pt idx="57">
                  <c:v>6.5777509239888232E-3</c:v>
                </c:pt>
                <c:pt idx="58">
                  <c:v>6.5822692475231911E-3</c:v>
                </c:pt>
                <c:pt idx="59">
                  <c:v>6.5870964974051168E-3</c:v>
                </c:pt>
                <c:pt idx="60">
                  <c:v>6.5922539249642547E-3</c:v>
                </c:pt>
                <c:pt idx="61">
                  <c:v>6.5977642627625182E-3</c:v>
                </c:pt>
                <c:pt idx="62">
                  <c:v>6.6036518307924967E-3</c:v>
                </c:pt>
                <c:pt idx="63">
                  <c:v>6.6099426507534838E-3</c:v>
                </c:pt>
                <c:pt idx="64">
                  <c:v>6.6166645690938107E-3</c:v>
                </c:pt>
                <c:pt idx="65">
                  <c:v>6.6238473895787464E-3</c:v>
                </c:pt>
                <c:pt idx="66">
                  <c:v>6.6315230162230744E-3</c:v>
                </c:pt>
                <c:pt idx="67">
                  <c:v>6.63972560751742E-3</c:v>
                </c:pt>
                <c:pt idx="68">
                  <c:v>6.6484917429801968E-3</c:v>
                </c:pt>
                <c:pt idx="69">
                  <c:v>6.6578606031832306E-3</c:v>
                </c:pt>
                <c:pt idx="70">
                  <c:v>6.6678741645325706E-3</c:v>
                </c:pt>
                <c:pt idx="71">
                  <c:v>6.6785774102383795E-3</c:v>
                </c:pt>
                <c:pt idx="72">
                  <c:v>6.6900185590829187E-3</c:v>
                </c:pt>
                <c:pt idx="73">
                  <c:v>6.7022493137975691E-3</c:v>
                </c:pt>
                <c:pt idx="74">
                  <c:v>6.7153251310930508E-3</c:v>
                </c:pt>
                <c:pt idx="75">
                  <c:v>6.7293055156572848E-3</c:v>
                </c:pt>
                <c:pt idx="76">
                  <c:v>6.7442543407494155E-3</c:v>
                </c:pt>
                <c:pt idx="77">
                  <c:v>6.7602399213217874E-3</c:v>
                </c:pt>
                <c:pt idx="78">
                  <c:v>6.7773362785755473E-3</c:v>
                </c:pt>
                <c:pt idx="79">
                  <c:v>6.7956225308803799E-3</c:v>
                </c:pt>
                <c:pt idx="80">
                  <c:v>6.8151838692318747E-3</c:v>
                </c:pt>
                <c:pt idx="81">
                  <c:v>6.8361119752305046E-3</c:v>
                </c:pt>
                <c:pt idx="82">
                  <c:v>6.8585055815118699E-3</c:v>
                </c:pt>
                <c:pt idx="83">
                  <c:v>6.8824702239603727E-3</c:v>
                </c:pt>
                <c:pt idx="84">
                  <c:v>7.2183247289295989E-3</c:v>
                </c:pt>
                <c:pt idx="85">
                  <c:v>7.2467227281243453E-3</c:v>
                </c:pt>
                <c:pt idx="86">
                  <c:v>7.2771304074688396E-3</c:v>
                </c:pt>
                <c:pt idx="87">
                  <c:v>7.3096972823330237E-3</c:v>
                </c:pt>
                <c:pt idx="88">
                  <c:v>7.3445852414106968E-3</c:v>
                </c:pt>
                <c:pt idx="89">
                  <c:v>7.3819697860315553E-3</c:v>
                </c:pt>
                <c:pt idx="90">
                  <c:v>7.4220414288181736E-3</c:v>
                </c:pt>
                <c:pt idx="91">
                  <c:v>7.4650110905304665E-3</c:v>
                </c:pt>
                <c:pt idx="92">
                  <c:v>7.511094784712638E-3</c:v>
                </c:pt>
                <c:pt idx="93">
                  <c:v>7.5605435943730858E-3</c:v>
                </c:pt>
                <c:pt idx="94">
                  <c:v>7.6136261116315834E-3</c:v>
                </c:pt>
                <c:pt idx="95">
                  <c:v>7.6706363486210407E-3</c:v>
                </c:pt>
                <c:pt idx="96">
                  <c:v>7.7318967948404446E-3</c:v>
                </c:pt>
                <c:pt idx="97">
                  <c:v>7.7977619248660651E-3</c:v>
                </c:pt>
                <c:pt idx="98">
                  <c:v>7.8686222232024639E-3</c:v>
                </c:pt>
                <c:pt idx="99">
                  <c:v>7.9449087963543111E-3</c:v>
                </c:pt>
              </c:numCache>
            </c:numRef>
          </c:yVal>
          <c:smooth val="1"/>
        </c:ser>
        <c:ser>
          <c:idx val="2"/>
          <c:order val="2"/>
          <c:tx>
            <c:strRef>
              <c:f>Export!$H$192</c:f>
              <c:strCache>
                <c:ptCount val="1"/>
              </c:strCache>
            </c:strRef>
          </c:tx>
          <c:marker>
            <c:symbol val="none"/>
          </c:marker>
          <c:xVal>
            <c:numRef>
              <c:f>Export!$I$173:$DD$173</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Export!$I$192:$DD$192</c:f>
              <c:numCache>
                <c:formatCode>General</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yVal>
          <c:smooth val="1"/>
        </c:ser>
        <c:ser>
          <c:idx val="3"/>
          <c:order val="3"/>
          <c:tx>
            <c:strRef>
              <c:f>Export!$H$193</c:f>
              <c:strCache>
                <c:ptCount val="1"/>
              </c:strCache>
            </c:strRef>
          </c:tx>
          <c:marker>
            <c:symbol val="none"/>
          </c:marker>
          <c:xVal>
            <c:numRef>
              <c:f>Export!$I$173:$DD$173</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Export!$I$193:$DD$193</c:f>
              <c:numCache>
                <c:formatCode>General</c:formatCode>
                <c:ptCount val="100"/>
                <c:pt idx="0">
                  <c:v>3.2254518828411902E-3</c:v>
                </c:pt>
                <c:pt idx="1">
                  <c:v>3.2255481808649042E-3</c:v>
                </c:pt>
                <c:pt idx="2">
                  <c:v>3.225652936608829E-3</c:v>
                </c:pt>
                <c:pt idx="3">
                  <c:v>3.2257669927635286E-3</c:v>
                </c:pt>
                <c:pt idx="4">
                  <c:v>3.225891287980199E-3</c:v>
                </c:pt>
                <c:pt idx="5">
                  <c:v>3.2260268678187551E-3</c:v>
                </c:pt>
                <c:pt idx="6">
                  <c:v>3.2261748980797482E-3</c:v>
                </c:pt>
                <c:pt idx="7">
                  <c:v>3.226336679896163E-3</c:v>
                </c:pt>
                <c:pt idx="8">
                  <c:v>3.2265136668250152E-3</c:v>
                </c:pt>
                <c:pt idx="9">
                  <c:v>3.2267074842118209E-3</c:v>
                </c:pt>
                <c:pt idx="10">
                  <c:v>3.2269199511390004E-3</c:v>
                </c:pt>
                <c:pt idx="11">
                  <c:v>3.2271531053124254E-3</c:v>
                </c:pt>
                <c:pt idx="12">
                  <c:v>3.2274092312896364E-3</c:v>
                </c:pt>
                <c:pt idx="13">
                  <c:v>3.2276908925093981E-3</c:v>
                </c:pt>
                <c:pt idx="14">
                  <c:v>3.2280009676463519E-3</c:v>
                </c:pt>
                <c:pt idx="15">
                  <c:v>3.2283426918875637E-3</c:v>
                </c:pt>
                <c:pt idx="16">
                  <c:v>3.2287197038110339E-3</c:v>
                </c:pt>
                <c:pt idx="17">
                  <c:v>3.2291360986413872E-3</c:v>
                </c:pt>
                <c:pt idx="18">
                  <c:v>3.2295964887661655E-3</c:v>
                </c:pt>
                <c:pt idx="19">
                  <c:v>3.2301060725199887E-3</c:v>
                </c:pt>
                <c:pt idx="20">
                  <c:v>3.2306707123847512E-3</c:v>
                </c:pt>
                <c:pt idx="21">
                  <c:v>3.2312970239150741E-3</c:v>
                </c:pt>
                <c:pt idx="22">
                  <c:v>3.2319924768817827E-3</c:v>
                </c:pt>
                <c:pt idx="23">
                  <c:v>3.2327655103358039E-3</c:v>
                </c:pt>
                <c:pt idx="24">
                  <c:v>3.2336256635339777E-3</c:v>
                </c:pt>
                <c:pt idx="25">
                  <c:v>3.234583724941223E-3</c:v>
                </c:pt>
                <c:pt idx="26">
                  <c:v>3.2356519018350363E-3</c:v>
                </c:pt>
                <c:pt idx="27">
                  <c:v>3.2368440133939561E-3</c:v>
                </c:pt>
                <c:pt idx="28">
                  <c:v>3.2381757105576113E-3</c:v>
                </c:pt>
                <c:pt idx="29">
                  <c:v>3.2396647264095108E-3</c:v>
                </c:pt>
                <c:pt idx="30">
                  <c:v>3.2413311613631703E-3</c:v>
                </c:pt>
                <c:pt idx="31">
                  <c:v>3.2431978080365762E-3</c:v>
                </c:pt>
                <c:pt idx="32">
                  <c:v>3.2452905213905384E-3</c:v>
                </c:pt>
                <c:pt idx="33">
                  <c:v>3.247638640495207E-3</c:v>
                </c:pt>
                <c:pt idx="34">
                  <c:v>3.2502754691900947E-3</c:v>
                </c:pt>
                <c:pt idx="35">
                  <c:v>3.2532388239326377E-3</c:v>
                </c:pt>
                <c:pt idx="36">
                  <c:v>3.2565716583070232E-3</c:v>
                </c:pt>
                <c:pt idx="37">
                  <c:v>3.2603227750099663E-3</c:v>
                </c:pt>
                <c:pt idx="38">
                  <c:v>3.2645476376677025E-3</c:v>
                </c:pt>
                <c:pt idx="39">
                  <c:v>3.2693092965967725E-3</c:v>
                </c:pt>
                <c:pt idx="40">
                  <c:v>3.2746794446316921E-3</c:v>
                </c:pt>
                <c:pt idx="41">
                  <c:v>3.28073962144294E-3</c:v>
                </c:pt>
                <c:pt idx="42">
                  <c:v>3.2875825874005321E-3</c:v>
                </c:pt>
                <c:pt idx="43">
                  <c:v>3.2953138910503527E-3</c:v>
                </c:pt>
                <c:pt idx="44">
                  <c:v>3.3040536577190285E-3</c:v>
                </c:pt>
                <c:pt idx="45">
                  <c:v>3.3139386307116919E-3</c:v>
                </c:pt>
                <c:pt idx="46">
                  <c:v>3.3251245010905623E-3</c:v>
                </c:pt>
                <c:pt idx="47">
                  <c:v>3.3377885672058582E-3</c:v>
                </c:pt>
                <c:pt idx="48">
                  <c:v>3.3521327710926484E-3</c:v>
                </c:pt>
                <c:pt idx="49">
                  <c:v>3.3683871656620982E-3</c:v>
                </c:pt>
                <c:pt idx="50">
                  <c:v>3.3868138744342626E-3</c:v>
                </c:pt>
                <c:pt idx="51">
                  <c:v>3.4077116145348777E-3</c:v>
                </c:pt>
                <c:pt idx="52">
                  <c:v>3.4314208639865049E-3</c:v>
                </c:pt>
                <c:pt idx="53">
                  <c:v>3.4583297661702496E-3</c:v>
                </c:pt>
                <c:pt idx="54">
                  <c:v>3.4888808779550006E-3</c:v>
                </c:pt>
                <c:pt idx="55">
                  <c:v>3.5235788836645806E-3</c:v>
                </c:pt>
                <c:pt idx="56">
                  <c:v>3.5629994151007071E-3</c:v>
                </c:pt>
                <c:pt idx="57">
                  <c:v>3.6077991386388895E-3</c:v>
                </c:pt>
                <c:pt idx="58">
                  <c:v>3.6587272944045993E-3</c:v>
                </c:pt>
                <c:pt idx="59">
                  <c:v>3.7166389002356633E-3</c:v>
                </c:pt>
                <c:pt idx="60">
                  <c:v>3.7825098651491696E-3</c:v>
                </c:pt>
                <c:pt idx="61">
                  <c:v>3.8574542940721583E-3</c:v>
                </c:pt>
                <c:pt idx="62">
                  <c:v>3.942744308507504E-3</c:v>
                </c:pt>
                <c:pt idx="63">
                  <c:v>4.0398327575876811E-3</c:v>
                </c:pt>
                <c:pt idx="64">
                  <c:v>4.1503792518041991E-3</c:v>
                </c:pt>
                <c:pt idx="65">
                  <c:v>4.2762800190000614E-3</c:v>
                </c:pt>
                <c:pt idx="66">
                  <c:v>4.4197021606623855E-3</c:v>
                </c:pt>
                <c:pt idx="67">
                  <c:v>4.5831229781727522E-3</c:v>
                </c:pt>
                <c:pt idx="68">
                  <c:v>4.7693751458963429E-3</c:v>
                </c:pt>
                <c:pt idx="69">
                  <c:v>4.9816986337548113E-3</c:v>
                </c:pt>
                <c:pt idx="70">
                  <c:v>5.2238004297956615E-3</c:v>
                </c:pt>
                <c:pt idx="71">
                  <c:v>5.4999232875832891E-3</c:v>
                </c:pt>
                <c:pt idx="72">
                  <c:v>5.8149249293048596E-3</c:v>
                </c:pt>
                <c:pt idx="73">
                  <c:v>6.1743693798358701E-3</c:v>
                </c:pt>
                <c:pt idx="74">
                  <c:v>6.5846323977095311E-3</c:v>
                </c:pt>
                <c:pt idx="75">
                  <c:v>7.0530233159885125E-3</c:v>
                </c:pt>
                <c:pt idx="76">
                  <c:v>7.5879260219364726E-3</c:v>
                </c:pt>
                <c:pt idx="77">
                  <c:v>8.1991638146628413E-3</c:v>
                </c:pt>
                <c:pt idx="78">
                  <c:v>8.8975521468466108E-3</c:v>
                </c:pt>
                <c:pt idx="79">
                  <c:v>9.6958617525557608E-3</c:v>
                </c:pt>
                <c:pt idx="80">
                  <c:v>1.0608704691695035E-2</c:v>
                </c:pt>
                <c:pt idx="81">
                  <c:v>1.165289919836685E-2</c:v>
                </c:pt>
                <c:pt idx="82">
                  <c:v>1.2847820549669955E-2</c:v>
                </c:pt>
                <c:pt idx="83">
                  <c:v>1.4216525931979215E-2</c:v>
                </c:pt>
                <c:pt idx="84">
                  <c:v>1.5902059002940134E-2</c:v>
                </c:pt>
                <c:pt idx="85">
                  <c:v>1.7699950634639847E-2</c:v>
                </c:pt>
                <c:pt idx="86">
                  <c:v>1.9761598275362995E-2</c:v>
                </c:pt>
                <c:pt idx="87">
                  <c:v>2.2127156118025862E-2</c:v>
                </c:pt>
                <c:pt idx="88">
                  <c:v>2.4843266880772957E-2</c:v>
                </c:pt>
                <c:pt idx="89">
                  <c:v>2.7964214197500354E-2</c:v>
                </c:pt>
                <c:pt idx="90">
                  <c:v>3.1553309329437319E-2</c:v>
                </c:pt>
                <c:pt idx="91">
                  <c:v>3.5686541997819364E-2</c:v>
                </c:pt>
                <c:pt idx="92">
                  <c:v>4.0449443770678793E-2</c:v>
                </c:pt>
                <c:pt idx="93">
                  <c:v>4.5944217129796676E-2</c:v>
                </c:pt>
                <c:pt idx="94">
                  <c:v>5.2291474425284541E-2</c:v>
                </c:pt>
                <c:pt idx="95">
                  <c:v>5.9634056102908305E-2</c:v>
                </c:pt>
                <c:pt idx="96">
                  <c:v>6.8141838654682499E-2</c:v>
                </c:pt>
                <c:pt idx="97">
                  <c:v>7.8017805155971495E-2</c:v>
                </c:pt>
                <c:pt idx="98">
                  <c:v>8.950578241422133E-2</c:v>
                </c:pt>
                <c:pt idx="99">
                  <c:v>0.102900403807348</c:v>
                </c:pt>
              </c:numCache>
            </c:numRef>
          </c:yVal>
          <c:smooth val="1"/>
        </c:ser>
        <c:ser>
          <c:idx val="4"/>
          <c:order val="4"/>
          <c:tx>
            <c:strRef>
              <c:f>Export!$H$194</c:f>
              <c:strCache>
                <c:ptCount val="1"/>
              </c:strCache>
            </c:strRef>
          </c:tx>
          <c:marker>
            <c:symbol val="none"/>
          </c:marker>
          <c:xVal>
            <c:numRef>
              <c:f>Export!$I$173:$DD$173</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Export!$I$194:$DD$194</c:f>
              <c:numCache>
                <c:formatCode>General</c:formatCode>
                <c:ptCount val="100"/>
                <c:pt idx="0">
                  <c:v>7.3333049575273021E-2</c:v>
                </c:pt>
                <c:pt idx="1">
                  <c:v>7.3335061527163459E-2</c:v>
                </c:pt>
                <c:pt idx="2">
                  <c:v>7.333721230444433E-2</c:v>
                </c:pt>
                <c:pt idx="3">
                  <c:v>7.3339511630204107E-2</c:v>
                </c:pt>
                <c:pt idx="4">
                  <c:v>7.3341969928487127E-2</c:v>
                </c:pt>
                <c:pt idx="5">
                  <c:v>7.3344598377552958E-2</c:v>
                </c:pt>
                <c:pt idx="6">
                  <c:v>7.3347408967543951E-2</c:v>
                </c:pt>
                <c:pt idx="7">
                  <c:v>7.3350414562971381E-2</c:v>
                </c:pt>
                <c:pt idx="8">
                  <c:v>7.3353628970474122E-2</c:v>
                </c:pt>
                <c:pt idx="9">
                  <c:v>7.3357067012352034E-2</c:v>
                </c:pt>
                <c:pt idx="10">
                  <c:v>7.3360744606431161E-2</c:v>
                </c:pt>
                <c:pt idx="11">
                  <c:v>7.3364678852878062E-2</c:v>
                </c:pt>
                <c:pt idx="12">
                  <c:v>7.3368888128650084E-2</c:v>
                </c:pt>
                <c:pt idx="13">
                  <c:v>7.3373392190343292E-2</c:v>
                </c:pt>
                <c:pt idx="14">
                  <c:v>7.3378212286287908E-2</c:v>
                </c:pt>
                <c:pt idx="15">
                  <c:v>7.3383371278836262E-2</c:v>
                </c:pt>
                <c:pt idx="16">
                  <c:v>7.3388893777897798E-2</c:v>
                </c:pt>
                <c:pt idx="17">
                  <c:v>7.3394806286898318E-2</c:v>
                </c:pt>
                <c:pt idx="18">
                  <c:v>7.3401137362478275E-2</c:v>
                </c:pt>
                <c:pt idx="19">
                  <c:v>7.340791778940027E-2</c:v>
                </c:pt>
                <c:pt idx="20">
                  <c:v>7.3415180772312169E-2</c:v>
                </c:pt>
                <c:pt idx="21">
                  <c:v>7.3422962146208873E-2</c:v>
                </c:pt>
                <c:pt idx="22">
                  <c:v>7.3431300607660163E-2</c:v>
                </c:pt>
                <c:pt idx="23">
                  <c:v>7.344023796912412E-2</c:v>
                </c:pt>
                <c:pt idx="24">
                  <c:v>7.3449819438950584E-2</c:v>
                </c:pt>
                <c:pt idx="25">
                  <c:v>7.3460093930002329E-2</c:v>
                </c:pt>
                <c:pt idx="26">
                  <c:v>7.3471114400185972E-2</c:v>
                </c:pt>
                <c:pt idx="27">
                  <c:v>7.3482938228598207E-2</c:v>
                </c:pt>
                <c:pt idx="28">
                  <c:v>7.3495627631460253E-2</c:v>
                </c:pt>
                <c:pt idx="29">
                  <c:v>7.3509250122543945E-2</c:v>
                </c:pt>
                <c:pt idx="30">
                  <c:v>7.3523879023392899E-2</c:v>
                </c:pt>
                <c:pt idx="31">
                  <c:v>7.3539594029323072E-2</c:v>
                </c:pt>
                <c:pt idx="32">
                  <c:v>7.3556481837959375E-2</c:v>
                </c:pt>
                <c:pt idx="33">
                  <c:v>7.3574636847940814E-2</c:v>
                </c:pt>
                <c:pt idx="34">
                  <c:v>7.3594161936420446E-2</c:v>
                </c:pt>
                <c:pt idx="35">
                  <c:v>7.3615169325114901E-2</c:v>
                </c:pt>
                <c:pt idx="36">
                  <c:v>7.3637781545939307E-2</c:v>
                </c:pt>
                <c:pt idx="37">
                  <c:v>7.366213251871867E-2</c:v>
                </c:pt>
                <c:pt idx="38">
                  <c:v>7.3688368755119679E-2</c:v>
                </c:pt>
                <c:pt idx="39">
                  <c:v>7.3716650704825165E-2</c:v>
                </c:pt>
                <c:pt idx="40">
                  <c:v>7.3747154262108761E-2</c:v>
                </c:pt>
                <c:pt idx="41">
                  <c:v>7.3780072453393852E-2</c:v>
                </c:pt>
                <c:pt idx="42">
                  <c:v>7.3815617329140881E-2</c:v>
                </c:pt>
                <c:pt idx="43">
                  <c:v>7.3854022086545359E-2</c:v>
                </c:pt>
                <c:pt idx="44">
                  <c:v>7.3895543453098941E-2</c:v>
                </c:pt>
                <c:pt idx="45">
                  <c:v>7.3940464365127481E-2</c:v>
                </c:pt>
                <c:pt idx="46">
                  <c:v>7.3989096980041177E-2</c:v>
                </c:pt>
                <c:pt idx="47">
                  <c:v>7.4041786066292178E-2</c:v>
                </c:pt>
                <c:pt idx="48">
                  <c:v>7.4098912821020893E-2</c:v>
                </c:pt>
                <c:pt idx="49">
                  <c:v>7.4160899172188988E-2</c:v>
                </c:pt>
                <c:pt idx="50">
                  <c:v>7.422821262975636E-2</c:v>
                </c:pt>
                <c:pt idx="51">
                  <c:v>7.4301371759298449E-2</c:v>
                </c:pt>
                <c:pt idx="52">
                  <c:v>7.4380952361524574E-2</c:v>
                </c:pt>
                <c:pt idx="53">
                  <c:v>7.4467594452626532E-2</c:v>
                </c:pt>
                <c:pt idx="54">
                  <c:v>7.4562010153450209E-2</c:v>
                </c:pt>
                <c:pt idx="55">
                  <c:v>7.4664992610372793E-2</c:v>
                </c:pt>
                <c:pt idx="56">
                  <c:v>7.4777426087736076E-2</c:v>
                </c:pt>
                <c:pt idx="57">
                  <c:v>7.4900297391032628E-2</c:v>
                </c:pt>
                <c:pt idx="58">
                  <c:v>7.5034708802098921E-2</c:v>
                </c:pt>
                <c:pt idx="59">
                  <c:v>7.5181892732726741E-2</c:v>
                </c:pt>
                <c:pt idx="60">
                  <c:v>7.5343228331802639E-2</c:v>
                </c:pt>
                <c:pt idx="61">
                  <c:v>7.5520260313833701E-2</c:v>
                </c:pt>
                <c:pt idx="62">
                  <c:v>7.5714720314096887E-2</c:v>
                </c:pt>
                <c:pt idx="63">
                  <c:v>7.5928551118331342E-2</c:v>
                </c:pt>
                <c:pt idx="64">
                  <c:v>7.6163934163645183E-2</c:v>
                </c:pt>
                <c:pt idx="65">
                  <c:v>7.642332076302126E-2</c:v>
                </c:pt>
                <c:pt idx="66">
                  <c:v>7.6709467569500547E-2</c:v>
                </c:pt>
                <c:pt idx="67">
                  <c:v>7.7025476868982506E-2</c:v>
                </c:pt>
                <c:pt idx="68">
                  <c:v>7.7374842373976932E-2</c:v>
                </c:pt>
                <c:pt idx="69">
                  <c:v>7.7761501286159898E-2</c:v>
                </c:pt>
                <c:pt idx="70">
                  <c:v>7.8189893505074728E-2</c:v>
                </c:pt>
                <c:pt idx="71">
                  <c:v>7.8665028985927338E-2</c:v>
                </c:pt>
                <c:pt idx="72">
                  <c:v>7.9192564393671686E-2</c:v>
                </c:pt>
                <c:pt idx="73">
                  <c:v>7.9778890366409089E-2</c:v>
                </c:pt>
                <c:pt idx="74">
                  <c:v>8.0431230892003214E-2</c:v>
                </c:pt>
                <c:pt idx="75">
                  <c:v>8.1157756521827384E-2</c:v>
                </c:pt>
                <c:pt idx="76">
                  <c:v>8.1967713399555914E-2</c:v>
                </c:pt>
                <c:pt idx="77">
                  <c:v>8.2871570040693635E-2</c:v>
                </c:pt>
                <c:pt idx="78">
                  <c:v>8.3881186194468729E-2</c:v>
                </c:pt>
                <c:pt idx="79">
                  <c:v>8.5010003154534081E-2</c:v>
                </c:pt>
                <c:pt idx="80">
                  <c:v>8.6273263047467463E-2</c:v>
                </c:pt>
                <c:pt idx="81">
                  <c:v>8.7688258598929328E-2</c:v>
                </c:pt>
                <c:pt idx="82">
                  <c:v>8.9274618809439224E-2</c:v>
                </c:pt>
                <c:pt idx="83">
                  <c:v>9.1127296716474349E-2</c:v>
                </c:pt>
                <c:pt idx="84">
                  <c:v>9.368462104756918E-2</c:v>
                </c:pt>
                <c:pt idx="85">
                  <c:v>9.6401081670612676E-2</c:v>
                </c:pt>
                <c:pt idx="86">
                  <c:v>9.9430021103780644E-2</c:v>
                </c:pt>
                <c:pt idx="87">
                  <c:v>0.10281088934497212</c:v>
                </c:pt>
                <c:pt idx="88">
                  <c:v>0.10658845757357771</c:v>
                </c:pt>
                <c:pt idx="89">
                  <c:v>0.11081357663519326</c:v>
                </c:pt>
                <c:pt idx="90">
                  <c:v>0.11554405101368173</c:v>
                </c:pt>
                <c:pt idx="91">
                  <c:v>0.12084623040422117</c:v>
                </c:pt>
                <c:pt idx="92">
                  <c:v>0.1267939150430899</c:v>
                </c:pt>
                <c:pt idx="93">
                  <c:v>0.13347300485062508</c:v>
                </c:pt>
                <c:pt idx="94">
                  <c:v>0.14098093242006171</c:v>
                </c:pt>
                <c:pt idx="95">
                  <c:v>0.14942901517567486</c:v>
                </c:pt>
                <c:pt idx="96">
                  <c:v>0.15894459516623449</c:v>
                </c:pt>
                <c:pt idx="97">
                  <c:v>0.16967354745800661</c:v>
                </c:pt>
                <c:pt idx="98">
                  <c:v>0.18178323080544589</c:v>
                </c:pt>
                <c:pt idx="99">
                  <c:v>0.1954659714957197</c:v>
                </c:pt>
              </c:numCache>
            </c:numRef>
          </c:yVal>
          <c:smooth val="1"/>
        </c:ser>
        <c:ser>
          <c:idx val="5"/>
          <c:order val="5"/>
          <c:tx>
            <c:strRef>
              <c:f>Export!$H$203</c:f>
              <c:strCache>
                <c:ptCount val="1"/>
              </c:strCache>
            </c:strRef>
          </c:tx>
          <c:marker>
            <c:symbol val="none"/>
          </c:marker>
          <c:xVal>
            <c:numRef>
              <c:f>Export!$I$173:$DD$173</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Export!$I$162:$DD$162</c:f>
              <c:numCache>
                <c:formatCode>General</c:formatCode>
                <c:ptCount val="100"/>
                <c:pt idx="0">
                  <c:v>8.3967441114929757E-3</c:v>
                </c:pt>
                <c:pt idx="1">
                  <c:v>8.395008489724463E-3</c:v>
                </c:pt>
                <c:pt idx="2">
                  <c:v>8.3931548098516526E-3</c:v>
                </c:pt>
                <c:pt idx="3">
                  <c:v>8.3911750389907731E-3</c:v>
                </c:pt>
                <c:pt idx="4">
                  <c:v>8.3890605972954772E-3</c:v>
                </c:pt>
                <c:pt idx="5">
                  <c:v>8.3868023207010704E-3</c:v>
                </c:pt>
                <c:pt idx="6">
                  <c:v>8.3843904210876737E-3</c:v>
                </c:pt>
                <c:pt idx="7">
                  <c:v>8.3818144437191669E-3</c:v>
                </c:pt>
                <c:pt idx="8">
                  <c:v>8.3790632217705888E-3</c:v>
                </c:pt>
                <c:pt idx="9">
                  <c:v>8.3761248277435234E-3</c:v>
                </c:pt>
                <c:pt idx="10">
                  <c:v>8.3729865215552042E-3</c:v>
                </c:pt>
                <c:pt idx="11">
                  <c:v>8.3696346950719418E-3</c:v>
                </c:pt>
                <c:pt idx="12">
                  <c:v>8.3660548128416338E-3</c:v>
                </c:pt>
                <c:pt idx="13">
                  <c:v>8.3622313487627976E-3</c:v>
                </c:pt>
                <c:pt idx="14">
                  <c:v>8.3581477184092867E-3</c:v>
                </c:pt>
                <c:pt idx="15">
                  <c:v>8.3537862067100503E-3</c:v>
                </c:pt>
                <c:pt idx="16">
                  <c:v>8.349127890662212E-3</c:v>
                </c:pt>
                <c:pt idx="17">
                  <c:v>8.3441525567330213E-3</c:v>
                </c:pt>
                <c:pt idx="18">
                  <c:v>8.3388386125819204E-3</c:v>
                </c:pt>
                <c:pt idx="19">
                  <c:v>8.3331629927079227E-3</c:v>
                </c:pt>
                <c:pt idx="20">
                  <c:v>8.3271010575994044E-3</c:v>
                </c:pt>
                <c:pt idx="21">
                  <c:v>8.3206264859334526E-3</c:v>
                </c:pt>
                <c:pt idx="22">
                  <c:v>8.3137111593395725E-3</c:v>
                </c:pt>
                <c:pt idx="23">
                  <c:v>8.3063250392079787E-3</c:v>
                </c:pt>
                <c:pt idx="24">
                  <c:v>8.2984360349853958E-3</c:v>
                </c:pt>
                <c:pt idx="25">
                  <c:v>8.2900098633613972E-3</c:v>
                </c:pt>
                <c:pt idx="26">
                  <c:v>8.2810098977053118E-3</c:v>
                </c:pt>
                <c:pt idx="27">
                  <c:v>8.2713970070675304E-3</c:v>
                </c:pt>
                <c:pt idx="28">
                  <c:v>8.2611293840094725E-3</c:v>
                </c:pt>
                <c:pt idx="29">
                  <c:v>8.2501623604730491E-3</c:v>
                </c:pt>
                <c:pt idx="30">
                  <c:v>8.2384482108430451E-3</c:v>
                </c:pt>
                <c:pt idx="31">
                  <c:v>8.225935941294206E-3</c:v>
                </c:pt>
                <c:pt idx="32">
                  <c:v>8.2125710644482403E-3</c:v>
                </c:pt>
                <c:pt idx="33">
                  <c:v>8.1982953582946314E-3</c:v>
                </c:pt>
                <c:pt idx="34">
                  <c:v>8.1830466082521668E-3</c:v>
                </c:pt>
                <c:pt idx="35">
                  <c:v>8.166758331165409E-3</c:v>
                </c:pt>
                <c:pt idx="36">
                  <c:v>8.149359479941205E-3</c:v>
                </c:pt>
                <c:pt idx="37">
                  <c:v>8.1307741274346448E-3</c:v>
                </c:pt>
                <c:pt idx="38">
                  <c:v>8.110921128090651E-3</c:v>
                </c:pt>
                <c:pt idx="39">
                  <c:v>8.0897137557365828E-3</c:v>
                </c:pt>
                <c:pt idx="40">
                  <c:v>8.0670593158018947E-3</c:v>
                </c:pt>
                <c:pt idx="41">
                  <c:v>8.0428587301127046E-3</c:v>
                </c:pt>
                <c:pt idx="42">
                  <c:v>8.0170060922712741E-3</c:v>
                </c:pt>
                <c:pt idx="43">
                  <c:v>7.9893881914824116E-3</c:v>
                </c:pt>
                <c:pt idx="44">
                  <c:v>7.9598840025299402E-3</c:v>
                </c:pt>
                <c:pt idx="45">
                  <c:v>7.9283641394360463E-3</c:v>
                </c:pt>
                <c:pt idx="46">
                  <c:v>7.8946902701538015E-3</c:v>
                </c:pt>
                <c:pt idx="47">
                  <c:v>7.8587144894479658E-3</c:v>
                </c:pt>
                <c:pt idx="48">
                  <c:v>7.8202786469106292E-3</c:v>
                </c:pt>
                <c:pt idx="49">
                  <c:v>7.7792136268358559E-3</c:v>
                </c:pt>
                <c:pt idx="50">
                  <c:v>7.7353385764409076E-3</c:v>
                </c:pt>
                <c:pt idx="51">
                  <c:v>7.6884600786704931E-3</c:v>
                </c:pt>
                <c:pt idx="52">
                  <c:v>7.6383712655547602E-3</c:v>
                </c:pt>
                <c:pt idx="53">
                  <c:v>7.5848508678115056E-3</c:v>
                </c:pt>
                <c:pt idx="54">
                  <c:v>7.5276621960888822E-3</c:v>
                </c:pt>
                <c:pt idx="55">
                  <c:v>7.4665520489374205E-3</c:v>
                </c:pt>
                <c:pt idx="56">
                  <c:v>7.4012495422809523E-3</c:v>
                </c:pt>
                <c:pt idx="57">
                  <c:v>7.3314648548267591E-3</c:v>
                </c:pt>
                <c:pt idx="58">
                  <c:v>7.2568878835189872E-3</c:v>
                </c:pt>
                <c:pt idx="59">
                  <c:v>7.1771868027993273E-3</c:v>
                </c:pt>
                <c:pt idx="60">
                  <c:v>7.0920065211002876E-3</c:v>
                </c:pt>
                <c:pt idx="61">
                  <c:v>7.000967027665026E-3</c:v>
                </c:pt>
                <c:pt idx="62">
                  <c:v>6.9036616224715311E-3</c:v>
                </c:pt>
                <c:pt idx="63">
                  <c:v>6.7996550217478535E-3</c:v>
                </c:pt>
                <c:pt idx="64">
                  <c:v>6.6884815736590209E-3</c:v>
                </c:pt>
                <c:pt idx="65">
                  <c:v>6.5696482238074769E-3</c:v>
                </c:pt>
                <c:pt idx="66">
                  <c:v>6.4426121765176238E-3</c:v>
                </c:pt>
                <c:pt idx="67">
                  <c:v>6.3068055398549892E-3</c:v>
                </c:pt>
                <c:pt idx="68">
                  <c:v>6.1616168163606535E-3</c:v>
                </c:pt>
                <c:pt idx="69">
                  <c:v>6.0063914998703082E-3</c:v>
                </c:pt>
                <c:pt idx="70">
                  <c:v>5.8404290915513857E-3</c:v>
                </c:pt>
                <c:pt idx="71">
                  <c:v>5.6629799260248578E-3</c:v>
                </c:pt>
                <c:pt idx="72">
                  <c:v>5.4732418053869128E-3</c:v>
                </c:pt>
                <c:pt idx="73">
                  <c:v>5.2703564367084718E-3</c:v>
                </c:pt>
                <c:pt idx="74">
                  <c:v>5.053405670368688E-3</c:v>
                </c:pt>
                <c:pt idx="75">
                  <c:v>4.82140753890253E-3</c:v>
                </c:pt>
                <c:pt idx="76">
                  <c:v>4.5733120990303034E-3</c:v>
                </c:pt>
                <c:pt idx="77">
                  <c:v>4.3079970833333732E-3</c:v>
                </c:pt>
                <c:pt idx="78">
                  <c:v>4.0242633728214995E-3</c:v>
                </c:pt>
                <c:pt idx="79">
                  <c:v>3.7208514679654839E-3</c:v>
                </c:pt>
                <c:pt idx="80">
                  <c:v>3.3963608231416423E-3</c:v>
                </c:pt>
                <c:pt idx="81">
                  <c:v>3.2113608961197269E-3</c:v>
                </c:pt>
                <c:pt idx="82">
                  <c:v>3.2049388017416393E-3</c:v>
                </c:pt>
                <c:pt idx="83">
                  <c:v>3.1989162603962883E-3</c:v>
                </c:pt>
                <c:pt idx="84">
                  <c:v>3.1935037482029756E-3</c:v>
                </c:pt>
                <c:pt idx="85">
                  <c:v>3.1889650698788512E-3</c:v>
                </c:pt>
                <c:pt idx="86">
                  <c:v>3.1856348326492426E-3</c:v>
                </c:pt>
                <c:pt idx="87">
                  <c:v>3.1839692838572312E-3</c:v>
                </c:pt>
                <c:pt idx="88">
                  <c:v>3.1843903116809636E-3</c:v>
                </c:pt>
                <c:pt idx="89">
                  <c:v>3.1875566502639991E-3</c:v>
                </c:pt>
                <c:pt idx="90">
                  <c:v>3.1942399104624934E-3</c:v>
                </c:pt>
                <c:pt idx="91">
                  <c:v>3.2053905775631403E-3</c:v>
                </c:pt>
                <c:pt idx="92">
                  <c:v>3.2221788752405029E-3</c:v>
                </c:pt>
                <c:pt idx="93">
                  <c:v>3.2460456806968083E-3</c:v>
                </c:pt>
                <c:pt idx="94">
                  <c:v>3.2787663888215156E-3</c:v>
                </c:pt>
                <c:pt idx="95">
                  <c:v>3.3225316105343693E-3</c:v>
                </c:pt>
                <c:pt idx="96">
                  <c:v>3.380050007228574E-3</c:v>
                </c:pt>
                <c:pt idx="97">
                  <c:v>3.4546805992050683E-3</c:v>
                </c:pt>
                <c:pt idx="98">
                  <c:v>3.5506048585741308E-3</c:v>
                </c:pt>
                <c:pt idx="99">
                  <c:v>3.6730533127465139E-3</c:v>
                </c:pt>
              </c:numCache>
            </c:numRef>
          </c:yVal>
          <c:smooth val="1"/>
        </c:ser>
        <c:ser>
          <c:idx val="6"/>
          <c:order val="6"/>
          <c:tx>
            <c:strRef>
              <c:f>Export!$H$207</c:f>
              <c:strCache>
                <c:ptCount val="1"/>
              </c:strCache>
            </c:strRef>
          </c:tx>
          <c:marker>
            <c:symbol val="none"/>
          </c:marker>
          <c:xVal>
            <c:numRef>
              <c:f>Export!$I$173:$DD$173</c:f>
              <c:numCache>
                <c:formatCode>General</c:formatCode>
                <c:ptCount val="100"/>
                <c:pt idx="0">
                  <c:v>4.4519453669026945E-3</c:v>
                </c:pt>
                <c:pt idx="1">
                  <c:v>4.7546795773833394E-3</c:v>
                </c:pt>
                <c:pt idx="2">
                  <c:v>5.0779998451136264E-3</c:v>
                </c:pt>
                <c:pt idx="3">
                  <c:v>5.4233060308903017E-3</c:v>
                </c:pt>
                <c:pt idx="4">
                  <c:v>5.7920931866497494E-3</c:v>
                </c:pt>
                <c:pt idx="5">
                  <c:v>6.1859580285066598E-3</c:v>
                </c:pt>
                <c:pt idx="6">
                  <c:v>6.6066058499621248E-3</c:v>
                </c:pt>
                <c:pt idx="7">
                  <c:v>7.0558579052128756E-3</c:v>
                </c:pt>
                <c:pt idx="8">
                  <c:v>7.5356592945287383E-3</c:v>
                </c:pt>
                <c:pt idx="9">
                  <c:v>8.0480873858391755E-3</c:v>
                </c:pt>
                <c:pt idx="10">
                  <c:v>8.595360808991339E-3</c:v>
                </c:pt>
                <c:pt idx="11">
                  <c:v>9.1798490616215849E-3</c:v>
                </c:pt>
                <c:pt idx="12">
                  <c:v>9.8040827682303756E-3</c:v>
                </c:pt>
                <c:pt idx="13">
                  <c:v>1.0470764636878739E-2</c:v>
                </c:pt>
                <c:pt idx="14">
                  <c:v>1.1182781160944818E-2</c:v>
                </c:pt>
                <c:pt idx="15">
                  <c:v>1.1943215116604915E-2</c:v>
                </c:pt>
                <c:pt idx="16">
                  <c:v>1.2755358910148668E-2</c:v>
                </c:pt>
                <c:pt idx="17">
                  <c:v>1.3622728832917423E-2</c:v>
                </c:pt>
                <c:pt idx="18">
                  <c:v>1.4549080285584591E-2</c:v>
                </c:pt>
                <c:pt idx="19">
                  <c:v>1.5538424037693628E-2</c:v>
                </c:pt>
                <c:pt idx="20">
                  <c:v>1.6595043592851678E-2</c:v>
                </c:pt>
                <c:pt idx="21">
                  <c:v>1.7723513734763829E-2</c:v>
                </c:pt>
                <c:pt idx="22">
                  <c:v>1.8928720334405794E-2</c:v>
                </c:pt>
                <c:pt idx="23">
                  <c:v>2.0215881504092831E-2</c:v>
                </c:pt>
                <c:pt idx="24">
                  <c:v>2.1590570190034557E-2</c:v>
                </c:pt>
                <c:pt idx="25">
                  <c:v>2.3058738301193215E-2</c:v>
                </c:pt>
                <c:pt idx="26">
                  <c:v>2.4626742478914766E-2</c:v>
                </c:pt>
                <c:pt idx="27">
                  <c:v>2.6301371618906045E-2</c:v>
                </c:pt>
                <c:pt idx="28">
                  <c:v>2.8089876264718244E-2</c:v>
                </c:pt>
                <c:pt idx="29">
                  <c:v>2.9999999999999988E-2</c:v>
                </c:pt>
                <c:pt idx="30">
                  <c:v>3.2040012975437258E-2</c:v>
                </c:pt>
                <c:pt idx="31">
                  <c:v>3.4218747715539614E-2</c:v>
                </c:pt>
                <c:pt idx="32">
                  <c:v>3.654563736030346E-2</c:v>
                </c:pt>
                <c:pt idx="33">
                  <c:v>3.9030756507324939E-2</c:v>
                </c:pt>
                <c:pt idx="34">
                  <c:v>4.1684864831194123E-2</c:v>
                </c:pt>
                <c:pt idx="35">
                  <c:v>4.4519453669026932E-2</c:v>
                </c:pt>
                <c:pt idx="36">
                  <c:v>4.7546795773833396E-2</c:v>
                </c:pt>
                <c:pt idx="37">
                  <c:v>5.077999845113626E-2</c:v>
                </c:pt>
                <c:pt idx="38">
                  <c:v>5.4233060308903021E-2</c:v>
                </c:pt>
                <c:pt idx="39">
                  <c:v>5.7920931866497487E-2</c:v>
                </c:pt>
                <c:pt idx="40">
                  <c:v>6.18595802850666E-2</c:v>
                </c:pt>
                <c:pt idx="41">
                  <c:v>6.606605849962123E-2</c:v>
                </c:pt>
                <c:pt idx="42">
                  <c:v>7.0558579052128756E-2</c:v>
                </c:pt>
                <c:pt idx="43">
                  <c:v>7.535659294528739E-2</c:v>
                </c:pt>
                <c:pt idx="44">
                  <c:v>8.0480873858391769E-2</c:v>
                </c:pt>
                <c:pt idx="45">
                  <c:v>8.5953608089913397E-2</c:v>
                </c:pt>
                <c:pt idx="46">
                  <c:v>9.1798490616215825E-2</c:v>
                </c:pt>
                <c:pt idx="47">
                  <c:v>9.8040827682303752E-2</c:v>
                </c:pt>
                <c:pt idx="48">
                  <c:v>0.10470764636878736</c:v>
                </c:pt>
                <c:pt idx="49">
                  <c:v>0.11182781160944819</c:v>
                </c:pt>
                <c:pt idx="50">
                  <c:v>0.11943215116604913</c:v>
                </c:pt>
                <c:pt idx="51">
                  <c:v>0.1275535891014867</c:v>
                </c:pt>
                <c:pt idx="52">
                  <c:v>0.13622728832917422</c:v>
                </c:pt>
                <c:pt idx="53">
                  <c:v>0.14549080285584595</c:v>
                </c:pt>
                <c:pt idx="54">
                  <c:v>0.15538424037693629</c:v>
                </c:pt>
                <c:pt idx="55">
                  <c:v>0.1659504359285168</c:v>
                </c:pt>
                <c:pt idx="56">
                  <c:v>0.17723513734763829</c:v>
                </c:pt>
                <c:pt idx="57">
                  <c:v>0.18928720334405799</c:v>
                </c:pt>
                <c:pt idx="58">
                  <c:v>0.20215881504092831</c:v>
                </c:pt>
                <c:pt idx="59">
                  <c:v>0.2159057019003455</c:v>
                </c:pt>
                <c:pt idx="60">
                  <c:v>0.23058738301193213</c:v>
                </c:pt>
                <c:pt idx="61">
                  <c:v>0.24626742478914759</c:v>
                </c:pt>
                <c:pt idx="62">
                  <c:v>0.26301371618906044</c:v>
                </c:pt>
                <c:pt idx="63">
                  <c:v>0.28089876264718239</c:v>
                </c:pt>
                <c:pt idx="64">
                  <c:v>0.3</c:v>
                </c:pt>
                <c:pt idx="65">
                  <c:v>0.32040012975437265</c:v>
                </c:pt>
                <c:pt idx="66">
                  <c:v>0.34218747715539621</c:v>
                </c:pt>
                <c:pt idx="67">
                  <c:v>0.36545637360303462</c:v>
                </c:pt>
                <c:pt idx="68">
                  <c:v>0.39030756507324943</c:v>
                </c:pt>
                <c:pt idx="69">
                  <c:v>0.41684864831194118</c:v>
                </c:pt>
                <c:pt idx="70">
                  <c:v>0.44519453669026937</c:v>
                </c:pt>
                <c:pt idx="71">
                  <c:v>0.47546795773833372</c:v>
                </c:pt>
                <c:pt idx="72">
                  <c:v>0.50779998451136288</c:v>
                </c:pt>
                <c:pt idx="73">
                  <c:v>0.54233060308903025</c:v>
                </c:pt>
                <c:pt idx="74">
                  <c:v>0.57920931866497483</c:v>
                </c:pt>
                <c:pt idx="75">
                  <c:v>0.61859580285066573</c:v>
                </c:pt>
                <c:pt idx="76">
                  <c:v>0.66066058499621272</c:v>
                </c:pt>
                <c:pt idx="77">
                  <c:v>0.70558579052128767</c:v>
                </c:pt>
                <c:pt idx="78">
                  <c:v>0.75356592945287393</c:v>
                </c:pt>
                <c:pt idx="79">
                  <c:v>0.80480873858391733</c:v>
                </c:pt>
                <c:pt idx="80">
                  <c:v>0.85953608089913447</c:v>
                </c:pt>
                <c:pt idx="81">
                  <c:v>0.91798490616215878</c:v>
                </c:pt>
                <c:pt idx="82">
                  <c:v>0.98040827682303755</c:v>
                </c:pt>
                <c:pt idx="83">
                  <c:v>1.0470764636878738</c:v>
                </c:pt>
                <c:pt idx="84">
                  <c:v>1.1182781160944812</c:v>
                </c:pt>
                <c:pt idx="85">
                  <c:v>1.1943215116604919</c:v>
                </c:pt>
                <c:pt idx="86">
                  <c:v>1.2755358910148671</c:v>
                </c:pt>
                <c:pt idx="87">
                  <c:v>1.3622728832917423</c:v>
                </c:pt>
                <c:pt idx="88">
                  <c:v>1.4549080285584586</c:v>
                </c:pt>
                <c:pt idx="89">
                  <c:v>1.5538424037693637</c:v>
                </c:pt>
                <c:pt idx="90">
                  <c:v>1.6595043592851679</c:v>
                </c:pt>
                <c:pt idx="91">
                  <c:v>1.7723513734763829</c:v>
                </c:pt>
                <c:pt idx="92">
                  <c:v>1.8928720334405789</c:v>
                </c:pt>
                <c:pt idx="93">
                  <c:v>2.0215881504092823</c:v>
                </c:pt>
                <c:pt idx="94">
                  <c:v>2.1590570190034564</c:v>
                </c:pt>
                <c:pt idx="95">
                  <c:v>2.3058738301193209</c:v>
                </c:pt>
                <c:pt idx="96">
                  <c:v>2.4626742478914756</c:v>
                </c:pt>
                <c:pt idx="97">
                  <c:v>2.6301371618906031</c:v>
                </c:pt>
                <c:pt idx="98">
                  <c:v>2.8089876264718252</c:v>
                </c:pt>
                <c:pt idx="99">
                  <c:v>3</c:v>
                </c:pt>
              </c:numCache>
            </c:numRef>
          </c:xVal>
          <c:yVal>
            <c:numRef>
              <c:f>Export!$I$207:$DD$207</c:f>
              <c:numCache>
                <c:formatCode>General</c:formatCode>
                <c:ptCount val="100"/>
                <c:pt idx="0">
                  <c:v>0.10036165571476174</c:v>
                </c:pt>
                <c:pt idx="1">
                  <c:v>0.10036165571476174</c:v>
                </c:pt>
                <c:pt idx="2">
                  <c:v>0.10036165571476174</c:v>
                </c:pt>
                <c:pt idx="3">
                  <c:v>0.10036165571476174</c:v>
                </c:pt>
                <c:pt idx="4">
                  <c:v>0.10036165571476174</c:v>
                </c:pt>
                <c:pt idx="5">
                  <c:v>0.10036165571476174</c:v>
                </c:pt>
                <c:pt idx="6">
                  <c:v>0.10036165571476174</c:v>
                </c:pt>
                <c:pt idx="7">
                  <c:v>0.10036165571476174</c:v>
                </c:pt>
                <c:pt idx="8">
                  <c:v>0.10036165571476174</c:v>
                </c:pt>
                <c:pt idx="9">
                  <c:v>0.10036165571476174</c:v>
                </c:pt>
                <c:pt idx="10">
                  <c:v>0.10036165571476174</c:v>
                </c:pt>
                <c:pt idx="11">
                  <c:v>0.10036165571476174</c:v>
                </c:pt>
                <c:pt idx="12">
                  <c:v>0.10036165571476174</c:v>
                </c:pt>
                <c:pt idx="13">
                  <c:v>0.10036165571476174</c:v>
                </c:pt>
                <c:pt idx="14">
                  <c:v>0.10036165571476174</c:v>
                </c:pt>
                <c:pt idx="15">
                  <c:v>0.10036165571476174</c:v>
                </c:pt>
                <c:pt idx="16">
                  <c:v>0.10036165571476174</c:v>
                </c:pt>
                <c:pt idx="17">
                  <c:v>0.10036165571476174</c:v>
                </c:pt>
                <c:pt idx="18">
                  <c:v>0.10036165571476174</c:v>
                </c:pt>
                <c:pt idx="19">
                  <c:v>0.10036165571476174</c:v>
                </c:pt>
                <c:pt idx="20">
                  <c:v>0.10036165571476174</c:v>
                </c:pt>
                <c:pt idx="21">
                  <c:v>0.10036165571476174</c:v>
                </c:pt>
                <c:pt idx="22">
                  <c:v>0.10036165571476174</c:v>
                </c:pt>
                <c:pt idx="23">
                  <c:v>0.10036165571476174</c:v>
                </c:pt>
                <c:pt idx="24">
                  <c:v>0.10036165571476174</c:v>
                </c:pt>
                <c:pt idx="25">
                  <c:v>0.10036165571476174</c:v>
                </c:pt>
                <c:pt idx="26">
                  <c:v>0.10036165571476174</c:v>
                </c:pt>
                <c:pt idx="27">
                  <c:v>0.10036165571476174</c:v>
                </c:pt>
                <c:pt idx="28">
                  <c:v>0.10036165571476174</c:v>
                </c:pt>
                <c:pt idx="29">
                  <c:v>0.10036165571476174</c:v>
                </c:pt>
                <c:pt idx="30">
                  <c:v>0.10036165571476174</c:v>
                </c:pt>
                <c:pt idx="31">
                  <c:v>0.10036165571476174</c:v>
                </c:pt>
                <c:pt idx="32">
                  <c:v>0.10036165571476174</c:v>
                </c:pt>
                <c:pt idx="33">
                  <c:v>0.10036165571476174</c:v>
                </c:pt>
                <c:pt idx="34">
                  <c:v>0.10036165571476174</c:v>
                </c:pt>
                <c:pt idx="35">
                  <c:v>0.10036165571476174</c:v>
                </c:pt>
                <c:pt idx="36">
                  <c:v>0.10036165571476174</c:v>
                </c:pt>
                <c:pt idx="37">
                  <c:v>0.10036165571476174</c:v>
                </c:pt>
                <c:pt idx="38">
                  <c:v>0.10036165571476174</c:v>
                </c:pt>
                <c:pt idx="39">
                  <c:v>0.10036165571476174</c:v>
                </c:pt>
                <c:pt idx="40">
                  <c:v>0.10036165571476174</c:v>
                </c:pt>
                <c:pt idx="41">
                  <c:v>0.10036165571476174</c:v>
                </c:pt>
                <c:pt idx="42">
                  <c:v>0.10036165571476174</c:v>
                </c:pt>
                <c:pt idx="43">
                  <c:v>0.10036165571476174</c:v>
                </c:pt>
                <c:pt idx="44">
                  <c:v>0.10036165571476174</c:v>
                </c:pt>
                <c:pt idx="45">
                  <c:v>0.10036165571476174</c:v>
                </c:pt>
                <c:pt idx="46">
                  <c:v>0.10036165571476174</c:v>
                </c:pt>
                <c:pt idx="47">
                  <c:v>0.10036165571476174</c:v>
                </c:pt>
                <c:pt idx="48">
                  <c:v>0.10036165571476174</c:v>
                </c:pt>
                <c:pt idx="49">
                  <c:v>0.10036165571476174</c:v>
                </c:pt>
                <c:pt idx="50">
                  <c:v>0.10036165571476174</c:v>
                </c:pt>
                <c:pt idx="51">
                  <c:v>0.10036165571476174</c:v>
                </c:pt>
                <c:pt idx="52">
                  <c:v>0.10036165571476174</c:v>
                </c:pt>
                <c:pt idx="53">
                  <c:v>0.10036165571476174</c:v>
                </c:pt>
                <c:pt idx="54">
                  <c:v>0.10036165571476174</c:v>
                </c:pt>
                <c:pt idx="55">
                  <c:v>0.10036165571476174</c:v>
                </c:pt>
                <c:pt idx="56">
                  <c:v>0.10036165571476174</c:v>
                </c:pt>
                <c:pt idx="57">
                  <c:v>0.10036165571476174</c:v>
                </c:pt>
                <c:pt idx="58">
                  <c:v>0.10036165571476174</c:v>
                </c:pt>
                <c:pt idx="59">
                  <c:v>0.10036165571476174</c:v>
                </c:pt>
                <c:pt idx="60">
                  <c:v>0.10036165571476174</c:v>
                </c:pt>
                <c:pt idx="61">
                  <c:v>0.10036165571476174</c:v>
                </c:pt>
                <c:pt idx="62">
                  <c:v>0.10036165571476174</c:v>
                </c:pt>
                <c:pt idx="63">
                  <c:v>0.10036165571476174</c:v>
                </c:pt>
                <c:pt idx="64">
                  <c:v>0.10036165571476174</c:v>
                </c:pt>
                <c:pt idx="65">
                  <c:v>0.10036165571476174</c:v>
                </c:pt>
                <c:pt idx="66">
                  <c:v>0.10036165571476174</c:v>
                </c:pt>
                <c:pt idx="67">
                  <c:v>0.10036165571476174</c:v>
                </c:pt>
                <c:pt idx="68">
                  <c:v>0.10036165571476174</c:v>
                </c:pt>
                <c:pt idx="69">
                  <c:v>0.10036165571476174</c:v>
                </c:pt>
                <c:pt idx="70">
                  <c:v>0.10036165571476174</c:v>
                </c:pt>
                <c:pt idx="71">
                  <c:v>0.10036165571476174</c:v>
                </c:pt>
                <c:pt idx="72">
                  <c:v>0.10036165571476174</c:v>
                </c:pt>
                <c:pt idx="73">
                  <c:v>0.10036165571476174</c:v>
                </c:pt>
                <c:pt idx="74">
                  <c:v>0.10036165571476174</c:v>
                </c:pt>
                <c:pt idx="75">
                  <c:v>0.10036165571476174</c:v>
                </c:pt>
                <c:pt idx="76">
                  <c:v>0.10036165571476174</c:v>
                </c:pt>
                <c:pt idx="77">
                  <c:v>0.10036165571476174</c:v>
                </c:pt>
                <c:pt idx="78">
                  <c:v>0.10036165571476174</c:v>
                </c:pt>
                <c:pt idx="79">
                  <c:v>0.10036165571476174</c:v>
                </c:pt>
                <c:pt idx="80">
                  <c:v>0.10036165571476174</c:v>
                </c:pt>
                <c:pt idx="81">
                  <c:v>0.10036165571476174</c:v>
                </c:pt>
                <c:pt idx="82">
                  <c:v>0.10036165571476174</c:v>
                </c:pt>
                <c:pt idx="83">
                  <c:v>0.10036165571476174</c:v>
                </c:pt>
                <c:pt idx="84">
                  <c:v>0.10036165571476174</c:v>
                </c:pt>
                <c:pt idx="85">
                  <c:v>0.10036165571476174</c:v>
                </c:pt>
                <c:pt idx="86">
                  <c:v>0.10036165571476174</c:v>
                </c:pt>
                <c:pt idx="87">
                  <c:v>0.10036165571476174</c:v>
                </c:pt>
                <c:pt idx="88">
                  <c:v>0.10036165571476174</c:v>
                </c:pt>
                <c:pt idx="89">
                  <c:v>0.10036165571476174</c:v>
                </c:pt>
                <c:pt idx="90">
                  <c:v>0.10036165571476174</c:v>
                </c:pt>
                <c:pt idx="91">
                  <c:v>0.10036165571476174</c:v>
                </c:pt>
                <c:pt idx="92">
                  <c:v>0.10036165571476174</c:v>
                </c:pt>
                <c:pt idx="93">
                  <c:v>0.10036165571476174</c:v>
                </c:pt>
                <c:pt idx="94">
                  <c:v>0.10036165571476174</c:v>
                </c:pt>
                <c:pt idx="95">
                  <c:v>0.10036165571476174</c:v>
                </c:pt>
                <c:pt idx="96">
                  <c:v>0.10036165571476174</c:v>
                </c:pt>
                <c:pt idx="97">
                  <c:v>0.10036165571476174</c:v>
                </c:pt>
                <c:pt idx="98">
                  <c:v>0.10036165571476174</c:v>
                </c:pt>
                <c:pt idx="99">
                  <c:v>0.10036165571476174</c:v>
                </c:pt>
              </c:numCache>
            </c:numRef>
          </c:yVal>
          <c:smooth val="1"/>
        </c:ser>
        <c:dLbls>
          <c:showLegendKey val="0"/>
          <c:showVal val="0"/>
          <c:showCatName val="0"/>
          <c:showSerName val="0"/>
          <c:showPercent val="0"/>
          <c:showBubbleSize val="0"/>
        </c:dLbls>
        <c:axId val="550129840"/>
        <c:axId val="551936504"/>
      </c:scatterChart>
      <c:valAx>
        <c:axId val="550129840"/>
        <c:scaling>
          <c:orientation val="minMax"/>
        </c:scaling>
        <c:delete val="0"/>
        <c:axPos val="b"/>
        <c:majorGridlines/>
        <c:title>
          <c:tx>
            <c:rich>
              <a:bodyPr/>
              <a:lstStyle/>
              <a:p>
                <a:pPr>
                  <a:defRPr sz="1200"/>
                </a:pPr>
                <a:r>
                  <a:rPr lang="en-US" sz="1200"/>
                  <a:t>Iout (A)</a:t>
                </a:r>
              </a:p>
            </c:rich>
          </c:tx>
          <c:overlay val="0"/>
          <c:spPr>
            <a:noFill/>
            <a:ln w="25400">
              <a:noFill/>
            </a:ln>
          </c:spPr>
        </c:title>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s-ES"/>
          </a:p>
        </c:txPr>
        <c:crossAx val="551936504"/>
        <c:crosses val="autoZero"/>
        <c:crossBetween val="midCat"/>
      </c:valAx>
      <c:valAx>
        <c:axId val="551936504"/>
        <c:scaling>
          <c:orientation val="minMax"/>
        </c:scaling>
        <c:delete val="0"/>
        <c:axPos val="l"/>
        <c:majorGridlines/>
        <c:title>
          <c:tx>
            <c:rich>
              <a:bodyPr rot="-5400000" vert="horz"/>
              <a:lstStyle/>
              <a:p>
                <a:pPr>
                  <a:defRPr sz="1400"/>
                </a:pPr>
                <a:r>
                  <a:rPr lang="en-US" sz="1400"/>
                  <a:t>Loss (W)</a:t>
                </a:r>
              </a:p>
            </c:rich>
          </c:tx>
          <c:overlay val="0"/>
          <c:spPr>
            <a:noFill/>
            <a:ln w="25400">
              <a:noFill/>
            </a:ln>
          </c:spPr>
        </c:title>
        <c:numFmt formatCode="General" sourceLinked="1"/>
        <c:majorTickMark val="out"/>
        <c:minorTickMark val="none"/>
        <c:tickLblPos val="low"/>
        <c:crossAx val="550129840"/>
        <c:crosses val="autoZero"/>
        <c:crossBetween val="midCat"/>
      </c:valAx>
      <c:spPr>
        <a:solidFill>
          <a:srgbClr val="B4FBD2"/>
        </a:solidFill>
      </c:spPr>
    </c:plotArea>
    <c:legend>
      <c:legendPos val="r"/>
      <c:layout>
        <c:manualLayout>
          <c:xMode val="edge"/>
          <c:yMode val="edge"/>
          <c:x val="0.17741094616137407"/>
          <c:y val="0.1646174863387978"/>
          <c:w val="0.18109239407861191"/>
          <c:h val="0.3458480702207318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59229534510433E-2"/>
          <c:y val="2.2558908760940199E-2"/>
          <c:w val="0.7225995626951125"/>
          <c:h val="0.91039857935973612"/>
        </c:manualLayout>
      </c:layout>
      <c:scatterChart>
        <c:scatterStyle val="lineMarker"/>
        <c:varyColors val="0"/>
        <c:ser>
          <c:idx val="0"/>
          <c:order val="0"/>
          <c:marker>
            <c:symbol val="none"/>
          </c:marker>
          <c:trendline>
            <c:trendlineType val="poly"/>
            <c:order val="3"/>
            <c:dispRSqr val="0"/>
            <c:dispEq val="1"/>
            <c:trendlineLbl>
              <c:layout>
                <c:manualLayout>
                  <c:x val="5.5981627296587927E-2"/>
                  <c:y val="0.53656240886554085"/>
                </c:manualLayout>
              </c:layout>
              <c:numFmt formatCode="0.0000E+00" sourceLinked="0"/>
              <c:spPr>
                <a:noFill/>
                <a:ln w="25400">
                  <a:noFill/>
                </a:ln>
              </c:spPr>
            </c:trendlineLbl>
          </c:trendline>
          <c:xVal>
            <c:numRef>
              <c:f>#REF!</c:f>
              <c:numCache>
                <c:formatCode>General</c:formatCode>
                <c:ptCount val="1"/>
                <c:pt idx="0">
                  <c:v>1</c:v>
                </c:pt>
              </c:numCache>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551932584"/>
        <c:axId val="551938464"/>
      </c:scatterChart>
      <c:valAx>
        <c:axId val="551932584"/>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s-ES"/>
          </a:p>
        </c:txPr>
        <c:crossAx val="551938464"/>
        <c:crosses val="autoZero"/>
        <c:crossBetween val="midCat"/>
      </c:valAx>
      <c:valAx>
        <c:axId val="551938464"/>
        <c:scaling>
          <c:orientation val="minMax"/>
        </c:scaling>
        <c:delete val="0"/>
        <c:axPos val="l"/>
        <c:majorGridlines/>
        <c:numFmt formatCode="General" sourceLinked="1"/>
        <c:majorTickMark val="out"/>
        <c:minorTickMark val="none"/>
        <c:tickLblPos val="nextTo"/>
        <c:crossAx val="551932584"/>
        <c:crosses val="autoZero"/>
        <c:crossBetween val="midCat"/>
      </c:valAx>
    </c:plotArea>
    <c:legend>
      <c:legendPos val="r"/>
      <c:layout>
        <c:manualLayout>
          <c:xMode val="edge"/>
          <c:yMode val="edge"/>
          <c:x val="0.79935794542535243"/>
          <c:y val="0.46006389776357831"/>
          <c:w val="0.18619582664526524"/>
          <c:h val="7.6677316293930875E-2"/>
        </c:manualLayout>
      </c:layout>
      <c:overlay val="0"/>
    </c:legend>
    <c:plotVisOnly val="1"/>
    <c:dispBlanksAs val="gap"/>
    <c:showDLblsOverMax val="0"/>
  </c:chart>
  <c:printSettings>
    <c:headerFooter/>
    <c:pageMargins b="0.75000000000001399" l="0.70000000000000062" r="0.70000000000000062" t="0.75000000000001399"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Bode Plot (Channel</a:t>
            </a:r>
            <a:r>
              <a:rPr lang="en-US" baseline="0"/>
              <a:t> 3)</a:t>
            </a:r>
            <a:endParaRPr lang="en-US"/>
          </a:p>
        </c:rich>
      </c:tx>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1"/>
          <c:order val="0"/>
          <c:tx>
            <c:v>Gain (Vinmin)</c:v>
          </c:tx>
          <c:spPr>
            <a:ln>
              <a:solidFill>
                <a:srgbClr val="000064"/>
              </a:solidFill>
            </a:ln>
          </c:spPr>
          <c:marker>
            <c:symbol val="none"/>
          </c:marker>
          <c:xVal>
            <c:numRef>
              <c:f>Bode!$AC$4:$AC$103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Bode!$AG$4:$AG$103</c:f>
              <c:numCache>
                <c:formatCode>General</c:formatCode>
                <c:ptCount val="100"/>
                <c:pt idx="0">
                  <c:v>83.84438471347255</c:v>
                </c:pt>
                <c:pt idx="1">
                  <c:v>66.880751199698437</c:v>
                </c:pt>
                <c:pt idx="2">
                  <c:v>65.880741648642413</c:v>
                </c:pt>
                <c:pt idx="3">
                  <c:v>64.880729624635435</c:v>
                </c:pt>
                <c:pt idx="4">
                  <c:v>63.88071448740304</c:v>
                </c:pt>
                <c:pt idx="5">
                  <c:v>62.880695430907814</c:v>
                </c:pt>
                <c:pt idx="6">
                  <c:v>61.880671440441262</c:v>
                </c:pt>
                <c:pt idx="7">
                  <c:v>60.880641238613457</c:v>
                </c:pt>
                <c:pt idx="8">
                  <c:v>59.880603217367181</c:v>
                </c:pt>
                <c:pt idx="9">
                  <c:v>58.880555352408273</c:v>
                </c:pt>
                <c:pt idx="10">
                  <c:v>57.88049509550796</c:v>
                </c:pt>
                <c:pt idx="11">
                  <c:v>56.880419238962034</c:v>
                </c:pt>
                <c:pt idx="12">
                  <c:v>55.880323745027916</c:v>
                </c:pt>
                <c:pt idx="13">
                  <c:v>54.880203531308339</c:v>
                </c:pt>
                <c:pt idx="14">
                  <c:v>53.880052200743428</c:v>
                </c:pt>
                <c:pt idx="15">
                  <c:v>52.879861701970285</c:v>
                </c:pt>
                <c:pt idx="16">
                  <c:v>51.879621902184965</c:v>
                </c:pt>
                <c:pt idx="17">
                  <c:v>50.879320050110799</c:v>
                </c:pt>
                <c:pt idx="18">
                  <c:v>49.878940101028093</c:v>
                </c:pt>
                <c:pt idx="19">
                  <c:v>48.878461868800201</c:v>
                </c:pt>
                <c:pt idx="20">
                  <c:v>47.87785996112693</c:v>
                </c:pt>
                <c:pt idx="21">
                  <c:v>46.877102443525388</c:v>
                </c:pt>
                <c:pt idx="22">
                  <c:v>45.876149164365771</c:v>
                </c:pt>
                <c:pt idx="23">
                  <c:v>44.87494965726458</c:v>
                </c:pt>
                <c:pt idx="24">
                  <c:v>43.873440517808234</c:v>
                </c:pt>
                <c:pt idx="25">
                  <c:v>42.871542128610471</c:v>
                </c:pt>
                <c:pt idx="26">
                  <c:v>41.869154579889056</c:v>
                </c:pt>
                <c:pt idx="27">
                  <c:v>40.866152602296104</c:v>
                </c:pt>
                <c:pt idx="28">
                  <c:v>39.86237929553311</c:v>
                </c:pt>
                <c:pt idx="29">
                  <c:v>38.85763840243041</c:v>
                </c:pt>
                <c:pt idx="30">
                  <c:v>37.851684847779914</c:v>
                </c:pt>
                <c:pt idx="31">
                  <c:v>36.844213241611044</c:v>
                </c:pt>
                <c:pt idx="32">
                  <c:v>35.834844050062379</c:v>
                </c:pt>
                <c:pt idx="33">
                  <c:v>34.823107183273244</c:v>
                </c:pt>
                <c:pt idx="34">
                  <c:v>33.808422869167998</c:v>
                </c:pt>
                <c:pt idx="35">
                  <c:v>32.790079919576712</c:v>
                </c:pt>
                <c:pt idx="36">
                  <c:v>31.767211914146106</c:v>
                </c:pt>
                <c:pt idx="37">
                  <c:v>30.738772511751698</c:v>
                </c:pt>
                <c:pt idx="38">
                  <c:v>29.703512149636847</c:v>
                </c:pt>
                <c:pt idx="39">
                  <c:v>28.659959910521863</c:v>
                </c:pt>
                <c:pt idx="40">
                  <c:v>27.60641639605765</c:v>
                </c:pt>
                <c:pt idx="41">
                  <c:v>26.540966004088553</c:v>
                </c:pt>
                <c:pt idx="42">
                  <c:v>25.461519808854444</c:v>
                </c:pt>
                <c:pt idx="43">
                  <c:v>24.365902654743948</c:v>
                </c:pt>
                <c:pt idx="44">
                  <c:v>23.251998944301221</c:v>
                </c:pt>
                <c:pt idx="45">
                  <c:v>22.117969241066987</c:v>
                </c:pt>
                <c:pt idx="46">
                  <c:v>20.962542284405689</c:v>
                </c:pt>
                <c:pt idx="47">
                  <c:v>19.785372941646202</c:v>
                </c:pt>
                <c:pt idx="48">
                  <c:v>18.587436440772464</c:v>
                </c:pt>
                <c:pt idx="49">
                  <c:v>17.371406472077702</c:v>
                </c:pt>
                <c:pt idx="50">
                  <c:v>16.141946322320155</c:v>
                </c:pt>
                <c:pt idx="51">
                  <c:v>14.905836606957468</c:v>
                </c:pt>
                <c:pt idx="52">
                  <c:v>13.671876700961914</c:v>
                </c:pt>
                <c:pt idx="53">
                  <c:v>12.45052974512827</c:v>
                </c:pt>
                <c:pt idx="54">
                  <c:v>11.253325542798086</c:v>
                </c:pt>
                <c:pt idx="55">
                  <c:v>10.092078985317642</c:v>
                </c:pt>
                <c:pt idx="56">
                  <c:v>8.9780110893563023</c:v>
                </c:pt>
                <c:pt idx="57">
                  <c:v>7.9208674950085971</c:v>
                </c:pt>
                <c:pt idx="58">
                  <c:v>6.9281148685085574</c:v>
                </c:pt>
                <c:pt idx="59">
                  <c:v>6.0042649746723997</c:v>
                </c:pt>
                <c:pt idx="60">
                  <c:v>5.1503379227339217</c:v>
                </c:pt>
                <c:pt idx="61">
                  <c:v>4.3634371127388905</c:v>
                </c:pt>
                <c:pt idx="62">
                  <c:v>3.6363710171298305</c:v>
                </c:pt>
                <c:pt idx="63">
                  <c:v>2.9572209066755395</c:v>
                </c:pt>
                <c:pt idx="64">
                  <c:v>2.308723993979934</c:v>
                </c:pt>
                <c:pt idx="65">
                  <c:v>1.6673410497830332</c:v>
                </c:pt>
                <c:pt idx="66">
                  <c:v>1.001963664623154</c:v>
                </c:pt>
                <c:pt idx="67">
                  <c:v>0.27249498049137233</c:v>
                </c:pt>
                <c:pt idx="68">
                  <c:v>-0.57086757443402802</c:v>
                </c:pt>
                <c:pt idx="69">
                  <c:v>-1.5859664002652101</c:v>
                </c:pt>
                <c:pt idx="70">
                  <c:v>-2.8325473424922563</c:v>
                </c:pt>
                <c:pt idx="71">
                  <c:v>-4.3611479228693115</c:v>
                </c:pt>
                <c:pt idx="72">
                  <c:v>-6.2007448446351248</c:v>
                </c:pt>
                <c:pt idx="73">
                  <c:v>-8.3523605100054663</c:v>
                </c:pt>
              </c:numCache>
            </c:numRef>
          </c:yVal>
          <c:smooth val="1"/>
        </c:ser>
        <c:ser>
          <c:idx val="0"/>
          <c:order val="1"/>
          <c:tx>
            <c:v>Gain (Vinmax)</c:v>
          </c:tx>
          <c:spPr>
            <a:ln>
              <a:solidFill>
                <a:srgbClr val="000064"/>
              </a:solidFill>
              <a:prstDash val="dash"/>
            </a:ln>
          </c:spPr>
          <c:marker>
            <c:symbol val="none"/>
          </c:marker>
          <c:xVal>
            <c:numRef>
              <c:f>Bode!$AJ$4:$AJ$103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Bode!$AN$4:$AN$103</c:f>
              <c:numCache>
                <c:formatCode>General</c:formatCode>
                <c:ptCount val="100"/>
                <c:pt idx="0">
                  <c:v>83.660755486804007</c:v>
                </c:pt>
                <c:pt idx="1">
                  <c:v>66.697124005568384</c:v>
                </c:pt>
                <c:pt idx="2">
                  <c:v>65.69711499158575</c:v>
                </c:pt>
                <c:pt idx="3">
                  <c:v>64.697103643708985</c:v>
                </c:pt>
                <c:pt idx="4">
                  <c:v>63.697089357665725</c:v>
                </c:pt>
                <c:pt idx="5">
                  <c:v>62.697071372740922</c:v>
                </c:pt>
                <c:pt idx="6">
                  <c:v>61.697048731281036</c:v>
                </c:pt>
                <c:pt idx="7">
                  <c:v>60.697020227718859</c:v>
                </c:pt>
                <c:pt idx="8">
                  <c:v>59.696984344409913</c:v>
                </c:pt>
                <c:pt idx="9">
                  <c:v>58.696939170872</c:v>
                </c:pt>
                <c:pt idx="10">
                  <c:v>57.696882302138448</c:v>
                </c:pt>
                <c:pt idx="11">
                  <c:v>56.696810710833617</c:v>
                </c:pt>
                <c:pt idx="12">
                  <c:v>55.696720586190075</c:v>
                </c:pt>
                <c:pt idx="13">
                  <c:v>54.696607131484043</c:v>
                </c:pt>
                <c:pt idx="14">
                  <c:v>53.696464309184378</c:v>
                </c:pt>
                <c:pt idx="15">
                  <c:v>52.696284520369659</c:v>
                </c:pt>
                <c:pt idx="16">
                  <c:v>51.696058201542911</c:v>
                </c:pt>
                <c:pt idx="17">
                  <c:v>50.695773317693693</c:v>
                </c:pt>
                <c:pt idx="18">
                  <c:v>49.695414725117658</c:v>
                </c:pt>
                <c:pt idx="19">
                  <c:v>48.694963370864102</c:v>
                </c:pt>
                <c:pt idx="20">
                  <c:v>47.694395287447939</c:v>
                </c:pt>
                <c:pt idx="21">
                  <c:v>46.693680331301266</c:v>
                </c:pt>
                <c:pt idx="22">
                  <c:v>45.692780600958656</c:v>
                </c:pt>
                <c:pt idx="23">
                  <c:v>44.691648455762461</c:v>
                </c:pt>
                <c:pt idx="24">
                  <c:v>43.690224037508614</c:v>
                </c:pt>
                <c:pt idx="25">
                  <c:v>42.688432175571393</c:v>
                </c:pt>
                <c:pt idx="26">
                  <c:v>41.686178530429686</c:v>
                </c:pt>
                <c:pt idx="27">
                  <c:v>40.683344801289209</c:v>
                </c:pt>
                <c:pt idx="28">
                  <c:v>39.67978279140857</c:v>
                </c:pt>
                <c:pt idx="29">
                  <c:v>38.675307091631879</c:v>
                </c:pt>
                <c:pt idx="30">
                  <c:v>37.669686112173437</c:v>
                </c:pt>
                <c:pt idx="31">
                  <c:v>36.662631171523437</c:v>
                </c:pt>
                <c:pt idx="32">
                  <c:v>35.65378335060052</c:v>
                </c:pt>
                <c:pt idx="33">
                  <c:v>34.642697858059215</c:v>
                </c:pt>
                <c:pt idx="34">
                  <c:v>33.628825756945872</c:v>
                </c:pt>
                <c:pt idx="35">
                  <c:v>32.61149311537374</c:v>
                </c:pt>
                <c:pt idx="36">
                  <c:v>31.589878023796082</c:v>
                </c:pt>
                <c:pt idx="37">
                  <c:v>30.562986548070718</c:v>
                </c:pt>
                <c:pt idx="38">
                  <c:v>29.529629658169927</c:v>
                </c:pt>
                <c:pt idx="39">
                  <c:v>28.488404590018611</c:v>
                </c:pt>
                <c:pt idx="40">
                  <c:v>27.43768603900817</c:v>
                </c:pt>
                <c:pt idx="41">
                  <c:v>26.37563503400953</c:v>
                </c:pt>
                <c:pt idx="42">
                  <c:v>25.300236088199416</c:v>
                </c:pt>
                <c:pt idx="43">
                  <c:v>24.209375709918397</c:v>
                </c:pt>
                <c:pt idx="44">
                  <c:v>23.100976528354025</c:v>
                </c:pt>
                <c:pt idx="45">
                  <c:v>21.973199541048107</c:v>
                </c:pt>
                <c:pt idx="46">
                  <c:v>20.824720393955435</c:v>
                </c:pt>
                <c:pt idx="47">
                  <c:v>19.65507260463982</c:v>
                </c:pt>
                <c:pt idx="48">
                  <c:v>18.4650312681079</c:v>
                </c:pt>
                <c:pt idx="49">
                  <c:v>17.256988010489799</c:v>
                </c:pt>
                <c:pt idx="50">
                  <c:v>16.035248220164043</c:v>
                </c:pt>
                <c:pt idx="51">
                  <c:v>14.806173431008585</c:v>
                </c:pt>
                <c:pt idx="52">
                  <c:v>13.578102248466706</c:v>
                </c:pt>
                <c:pt idx="53">
                  <c:v>12.361013783258581</c:v>
                </c:pt>
                <c:pt idx="54">
                  <c:v>11.165941674537546</c:v>
                </c:pt>
                <c:pt idx="55">
                  <c:v>10.004191832973182</c:v>
                </c:pt>
                <c:pt idx="56">
                  <c:v>8.8864494291689553</c:v>
                </c:pt>
                <c:pt idx="57">
                  <c:v>7.8218713883074091</c:v>
                </c:pt>
                <c:pt idx="58">
                  <c:v>6.8172484558953306</c:v>
                </c:pt>
                <c:pt idx="59">
                  <c:v>5.8762917791903329</c:v>
                </c:pt>
                <c:pt idx="60">
                  <c:v>4.9990625928125212</c:v>
                </c:pt>
                <c:pt idx="61">
                  <c:v>4.1815285646928713</c:v>
                </c:pt>
                <c:pt idx="62">
                  <c:v>3.4152012322042715</c:v>
                </c:pt>
                <c:pt idx="63">
                  <c:v>2.6867882615103147</c:v>
                </c:pt>
                <c:pt idx="64">
                  <c:v>1.977789101189956</c:v>
                </c:pt>
                <c:pt idx="65">
                  <c:v>1.2639926110479287</c:v>
                </c:pt>
                <c:pt idx="66">
                  <c:v>0.51493639677738279</c:v>
                </c:pt>
                <c:pt idx="67">
                  <c:v>-0.30639807727326918</c:v>
                </c:pt>
                <c:pt idx="68">
                  <c:v>-1.2430516505576241</c:v>
                </c:pt>
                <c:pt idx="69">
                  <c:v>-2.3418173440137329</c:v>
                </c:pt>
                <c:pt idx="70">
                  <c:v>-3.6484892631676096</c:v>
                </c:pt>
                <c:pt idx="71">
                  <c:v>-5.2009886351317949</c:v>
                </c:pt>
                <c:pt idx="72">
                  <c:v>-7.0225838047431743</c:v>
                </c:pt>
                <c:pt idx="73">
                  <c:v>-9.1184649866513237</c:v>
                </c:pt>
              </c:numCache>
            </c:numRef>
          </c:yVal>
          <c:smooth val="1"/>
        </c:ser>
        <c:dLbls>
          <c:showLegendKey val="0"/>
          <c:showVal val="0"/>
          <c:showCatName val="0"/>
          <c:showSerName val="0"/>
          <c:showPercent val="0"/>
          <c:showBubbleSize val="0"/>
        </c:dLbls>
        <c:axId val="551938072"/>
        <c:axId val="551942776"/>
      </c:scatterChart>
      <c:scatterChart>
        <c:scatterStyle val="smoothMarker"/>
        <c:varyColors val="0"/>
        <c:ser>
          <c:idx val="2"/>
          <c:order val="2"/>
          <c:tx>
            <c:v>Phase (Vinmin)</c:v>
          </c:tx>
          <c:spPr>
            <a:ln>
              <a:solidFill>
                <a:srgbClr val="F60460"/>
              </a:solidFill>
            </a:ln>
          </c:spPr>
          <c:marker>
            <c:symbol val="none"/>
          </c:marker>
          <c:xVal>
            <c:numRef>
              <c:f>Bode!$AC$4:$AC$104</c:f>
              <c:numCache>
                <c:formatCode>General</c:formatCode>
                <c:ptCount val="101"/>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Bode!$AI$4:$AI$103</c:f>
              <c:numCache>
                <c:formatCode>General</c:formatCode>
                <c:ptCount val="100"/>
                <c:pt idx="0">
                  <c:v>89.98670969766286</c:v>
                </c:pt>
                <c:pt idx="1">
                  <c:v>89.906305999107616</c:v>
                </c:pt>
                <c:pt idx="2">
                  <c:v>89.89487380991315</c:v>
                </c:pt>
                <c:pt idx="3">
                  <c:v>89.882046769049481</c:v>
                </c:pt>
                <c:pt idx="4">
                  <c:v>89.867654714508134</c:v>
                </c:pt>
                <c:pt idx="5">
                  <c:v>89.851506736075805</c:v>
                </c:pt>
                <c:pt idx="6">
                  <c:v>89.833388649734076</c:v>
                </c:pt>
                <c:pt idx="7">
                  <c:v>89.813060166390599</c:v>
                </c:pt>
                <c:pt idx="8">
                  <c:v>89.79025171867535</c:v>
                </c:pt>
                <c:pt idx="9">
                  <c:v>89.764660905536445</c:v>
                </c:pt>
                <c:pt idx="10">
                  <c:v>89.735948510056218</c:v>
                </c:pt>
                <c:pt idx="11">
                  <c:v>89.703734041317588</c:v>
                </c:pt>
                <c:pt idx="12">
                  <c:v>89.667590746345766</c:v>
                </c:pt>
                <c:pt idx="13">
                  <c:v>89.627040033253792</c:v>
                </c:pt>
                <c:pt idx="14">
                  <c:v>89.581545241919272</c:v>
                </c:pt>
                <c:pt idx="15">
                  <c:v>89.530504694110277</c:v>
                </c:pt>
                <c:pt idx="16">
                  <c:v>89.473243951411249</c:v>
                </c:pt>
                <c:pt idx="17">
                  <c:v>89.409007207235874</c:v>
                </c:pt>
                <c:pt idx="18">
                  <c:v>89.336947739631071</c:v>
                </c:pt>
                <c:pt idx="19">
                  <c:v>89.256117355878843</c:v>
                </c:pt>
                <c:pt idx="20">
                  <c:v>89.165454770119865</c:v>
                </c:pt>
                <c:pt idx="21">
                  <c:v>89.063772874227595</c:v>
                </c:pt>
                <c:pt idx="22">
                  <c:v>88.949744894040592</c:v>
                </c:pt>
                <c:pt idx="23">
                  <c:v>88.821889473534711</c:v>
                </c:pt>
                <c:pt idx="24">
                  <c:v>88.678554806589787</c:v>
                </c:pt>
                <c:pt idx="25">
                  <c:v>88.517902050745576</c:v>
                </c:pt>
                <c:pt idx="26">
                  <c:v>88.337888424952112</c:v>
                </c:pt>
                <c:pt idx="27">
                  <c:v>88.136250634418232</c:v>
                </c:pt>
                <c:pt idx="28">
                  <c:v>87.910489607838826</c:v>
                </c:pt>
                <c:pt idx="29">
                  <c:v>87.657858011736437</c:v>
                </c:pt>
                <c:pt idx="30">
                  <c:v>87.375352669674214</c:v>
                </c:pt>
                <c:pt idx="31">
                  <c:v>87.059714917640761</c:v>
                </c:pt>
                <c:pt idx="32">
                  <c:v>86.707443137045487</c:v>
                </c:pt>
                <c:pt idx="33">
                  <c:v>86.314823292629967</c:v>
                </c:pt>
                <c:pt idx="34">
                  <c:v>85.877985321899359</c:v>
                </c:pt>
                <c:pt idx="35">
                  <c:v>85.392995692557335</c:v>
                </c:pt>
                <c:pt idx="36">
                  <c:v>84.855999288643631</c:v>
                </c:pt>
                <c:pt idx="37">
                  <c:v>84.263426746967156</c:v>
                </c:pt>
                <c:pt idx="38">
                  <c:v>83.612285869400267</c:v>
                </c:pt>
                <c:pt idx="39">
                  <c:v>82.900556709996636</c:v>
                </c:pt>
                <c:pt idx="40">
                  <c:v>82.127707593616677</c:v>
                </c:pt>
                <c:pt idx="41">
                  <c:v>81.295341007861964</c:v>
                </c:pt>
                <c:pt idx="42">
                  <c:v>80.407960560064851</c:v>
                </c:pt>
                <c:pt idx="43">
                  <c:v>79.473819333897708</c:v>
                </c:pt>
                <c:pt idx="44">
                  <c:v>78.505763652447641</c:v>
                </c:pt>
                <c:pt idx="45">
                  <c:v>77.521926105607605</c:v>
                </c:pt>
                <c:pt idx="46">
                  <c:v>76.546056935711675</c:v>
                </c:pt>
                <c:pt idx="47">
                  <c:v>75.607233040311215</c:v>
                </c:pt>
                <c:pt idx="48">
                  <c:v>74.738677745059988</c:v>
                </c:pt>
                <c:pt idx="49">
                  <c:v>73.975491879642902</c:v>
                </c:pt>
                <c:pt idx="50">
                  <c:v>73.351252426760382</c:v>
                </c:pt>
                <c:pt idx="51">
                  <c:v>72.893662030673255</c:v>
                </c:pt>
                <c:pt idx="52">
                  <c:v>72.619675914160723</c:v>
                </c:pt>
                <c:pt idx="53">
                  <c:v>72.53071426543417</c:v>
                </c:pt>
                <c:pt idx="54">
                  <c:v>72.608619629681954</c:v>
                </c:pt>
                <c:pt idx="55">
                  <c:v>72.812914020324172</c:v>
                </c:pt>
                <c:pt idx="56">
                  <c:v>73.079677611404151</c:v>
                </c:pt>
                <c:pt idx="57">
                  <c:v>73.322079656773056</c:v>
                </c:pt>
                <c:pt idx="58">
                  <c:v>73.432324665536157</c:v>
                </c:pt>
                <c:pt idx="59">
                  <c:v>73.284596694256209</c:v>
                </c:pt>
                <c:pt idx="60">
                  <c:v>72.738519099103399</c:v>
                </c:pt>
                <c:pt idx="61">
                  <c:v>71.64269061243759</c:v>
                </c:pt>
                <c:pt idx="62">
                  <c:v>69.838001185102058</c:v>
                </c:pt>
                <c:pt idx="63">
                  <c:v>67.1606973665656</c:v>
                </c:pt>
                <c:pt idx="64">
                  <c:v>63.445640092453615</c:v>
                </c:pt>
                <c:pt idx="65">
                  <c:v>58.531001470962707</c:v>
                </c:pt>
                <c:pt idx="66">
                  <c:v>52.266848811054643</c:v>
                </c:pt>
                <c:pt idx="67">
                  <c:v>44.531390944625656</c:v>
                </c:pt>
                <c:pt idx="68">
                  <c:v>35.258872357963185</c:v>
                </c:pt>
                <c:pt idx="69">
                  <c:v>24.479276447307882</c:v>
                </c:pt>
                <c:pt idx="70">
                  <c:v>12.358798791188349</c:v>
                </c:pt>
                <c:pt idx="71">
                  <c:v>-0.78536349179961462</c:v>
                </c:pt>
                <c:pt idx="72">
                  <c:v>-14.524006860577913</c:v>
                </c:pt>
                <c:pt idx="73">
                  <c:v>-28.406024477146673</c:v>
                </c:pt>
              </c:numCache>
            </c:numRef>
          </c:yVal>
          <c:smooth val="1"/>
        </c:ser>
        <c:ser>
          <c:idx val="3"/>
          <c:order val="3"/>
          <c:tx>
            <c:v>Phase (Vinmax)</c:v>
          </c:tx>
          <c:spPr>
            <a:ln>
              <a:solidFill>
                <a:srgbClr val="F60460"/>
              </a:solidFill>
              <a:prstDash val="dash"/>
            </a:ln>
          </c:spPr>
          <c:marker>
            <c:symbol val="none"/>
          </c:marker>
          <c:xVal>
            <c:numRef>
              <c:f>Bode!$AJ$4:$AJ$103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Bode!$AP$4:$AP$103</c:f>
              <c:numCache>
                <c:formatCode>General</c:formatCode>
                <c:ptCount val="100"/>
                <c:pt idx="0">
                  <c:v>89.986956411761568</c:v>
                </c:pt>
                <c:pt idx="1">
                  <c:v>89.908045245753442</c:v>
                </c:pt>
                <c:pt idx="2">
                  <c:v>89.896825261777522</c:v>
                </c:pt>
                <c:pt idx="3">
                  <c:v>89.88423631291208</c:v>
                </c:pt>
                <c:pt idx="4">
                  <c:v>89.870111393267024</c:v>
                </c:pt>
                <c:pt idx="5">
                  <c:v>89.854263132801535</c:v>
                </c:pt>
                <c:pt idx="6">
                  <c:v>89.836481318152522</c:v>
                </c:pt>
                <c:pt idx="7">
                  <c:v>89.81653011328045</c:v>
                </c:pt>
                <c:pt idx="8">
                  <c:v>89.794144944262712</c:v>
                </c:pt>
                <c:pt idx="9">
                  <c:v>89.769029008606907</c:v>
                </c:pt>
                <c:pt idx="10">
                  <c:v>89.740849365177766</c:v>
                </c:pt>
                <c:pt idx="11">
                  <c:v>89.709232556262592</c:v>
                </c:pt>
                <c:pt idx="12">
                  <c:v>89.673759708494387</c:v>
                </c:pt>
                <c:pt idx="13">
                  <c:v>89.633961054419714</c:v>
                </c:pt>
                <c:pt idx="14">
                  <c:v>89.589309811607492</c:v>
                </c:pt>
                <c:pt idx="15">
                  <c:v>89.539215351615567</c:v>
                </c:pt>
                <c:pt idx="16">
                  <c:v>89.483015587276412</c:v>
                </c:pt>
                <c:pt idx="17">
                  <c:v>89.419968504236834</c:v>
                </c:pt>
                <c:pt idx="18">
                  <c:v>89.349242762393601</c:v>
                </c:pt>
                <c:pt idx="19">
                  <c:v>89.269907296098879</c:v>
                </c:pt>
                <c:pt idx="20">
                  <c:v>89.180919850647925</c:v>
                </c:pt>
                <c:pt idx="21">
                  <c:v>89.081114409264543</c:v>
                </c:pt>
                <c:pt idx="22">
                  <c:v>88.969187493358902</c:v>
                </c:pt>
                <c:pt idx="23">
                  <c:v>88.843683364561215</c:v>
                </c:pt>
                <c:pt idx="24">
                  <c:v>88.702978227374658</c:v>
                </c:pt>
                <c:pt idx="25">
                  <c:v>88.545263636552249</c:v>
                </c:pt>
                <c:pt idx="26">
                  <c:v>88.368529467661276</c:v>
                </c:pt>
                <c:pt idx="27">
                  <c:v>88.170547032030115</c:v>
                </c:pt>
                <c:pt idx="28">
                  <c:v>87.948853234220039</c:v>
                </c:pt>
                <c:pt idx="29">
                  <c:v>87.70073711536368</c:v>
                </c:pt>
                <c:pt idx="30">
                  <c:v>87.42323074287043</c:v>
                </c:pt>
                <c:pt idx="31">
                  <c:v>87.113107250272634</c:v>
                </c:pt>
                <c:pt idx="32">
                  <c:v>86.766889963873339</c:v>
                </c:pt>
                <c:pt idx="33">
                  <c:v>86.380878043133151</c:v>
                </c:pt>
                <c:pt idx="34">
                  <c:v>85.951195968802026</c:v>
                </c:pt>
                <c:pt idx="35">
                  <c:v>85.473876561782305</c:v>
                </c:pt>
                <c:pt idx="36">
                  <c:v>84.944989949727315</c:v>
                </c:pt>
                <c:pt idx="37">
                  <c:v>84.360833798037845</c:v>
                </c:pt>
                <c:pt idx="38">
                  <c:v>83.718202680326144</c:v>
                </c:pt>
                <c:pt idx="39">
                  <c:v>83.014755711424726</c:v>
                </c:pt>
                <c:pt idx="40">
                  <c:v>82.249499863873382</c:v>
                </c:pt>
                <c:pt idx="41">
                  <c:v>81.423399249742999</c:v>
                </c:pt>
                <c:pt idx="42">
                  <c:v>80.540104750682318</c:v>
                </c:pt>
                <c:pt idx="43">
                  <c:v>79.606770039372151</c:v>
                </c:pt>
                <c:pt idx="44">
                  <c:v>78.634876547297239</c:v>
                </c:pt>
                <c:pt idx="45">
                  <c:v>77.640932059618066</c:v>
                </c:pt>
                <c:pt idx="46">
                  <c:v>76.646843065195924</c:v>
                </c:pt>
                <c:pt idx="47">
                  <c:v>75.679707519009071</c:v>
                </c:pt>
                <c:pt idx="48">
                  <c:v>74.770759967145452</c:v>
                </c:pt>
                <c:pt idx="49">
                  <c:v>73.953255748190088</c:v>
                </c:pt>
                <c:pt idx="50">
                  <c:v>73.259224084351274</c:v>
                </c:pt>
                <c:pt idx="51">
                  <c:v>72.715240479265987</c:v>
                </c:pt>
                <c:pt idx="52">
                  <c:v>72.337617278701515</c:v>
                </c:pt>
                <c:pt idx="53">
                  <c:v>72.12761008901731</c:v>
                </c:pt>
                <c:pt idx="54">
                  <c:v>72.067312948963519</c:v>
                </c:pt>
                <c:pt idx="55">
                  <c:v>72.116831336603667</c:v>
                </c:pt>
                <c:pt idx="56">
                  <c:v>72.213100625404962</c:v>
                </c:pt>
                <c:pt idx="57">
                  <c:v>72.270427444987831</c:v>
                </c:pt>
                <c:pt idx="58">
                  <c:v>72.182559565989777</c:v>
                </c:pt>
                <c:pt idx="59">
                  <c:v>71.825907313338007</c:v>
                </c:pt>
                <c:pt idx="60">
                  <c:v>71.063478273778443</c:v>
                </c:pt>
                <c:pt idx="61">
                  <c:v>69.749141570049687</c:v>
                </c:pt>
                <c:pt idx="62">
                  <c:v>67.731990256012864</c:v>
                </c:pt>
                <c:pt idx="63">
                  <c:v>64.860822462947112</c:v>
                </c:pt>
                <c:pt idx="64">
                  <c:v>60.989144913280711</c:v>
                </c:pt>
                <c:pt idx="65">
                  <c:v>55.981637426817201</c:v>
                </c:pt>
                <c:pt idx="66">
                  <c:v>49.7236135450174</c:v>
                </c:pt>
                <c:pt idx="67">
                  <c:v>42.135294816795806</c:v>
                </c:pt>
                <c:pt idx="68">
                  <c:v>33.191833611420975</c:v>
                </c:pt>
                <c:pt idx="69">
                  <c:v>22.946782066392842</c:v>
                </c:pt>
                <c:pt idx="70">
                  <c:v>11.550854799676642</c:v>
                </c:pt>
                <c:pt idx="71">
                  <c:v>-0.7473420903315855</c:v>
                </c:pt>
                <c:pt idx="72">
                  <c:v>-13.629066762807099</c:v>
                </c:pt>
                <c:pt idx="73">
                  <c:v>-26.75728332932178</c:v>
                </c:pt>
              </c:numCache>
            </c:numRef>
          </c:yVal>
          <c:smooth val="1"/>
        </c:ser>
        <c:dLbls>
          <c:showLegendKey val="0"/>
          <c:showVal val="0"/>
          <c:showCatName val="0"/>
          <c:showSerName val="0"/>
          <c:showPercent val="0"/>
          <c:showBubbleSize val="0"/>
        </c:dLbls>
        <c:axId val="551943560"/>
        <c:axId val="551932192"/>
      </c:scatterChart>
      <c:valAx>
        <c:axId val="551938072"/>
        <c:scaling>
          <c:logBase val="10"/>
          <c:orientation val="minMax"/>
          <c:min val="10"/>
        </c:scaling>
        <c:delete val="0"/>
        <c:axPos val="b"/>
        <c:majorGridlines/>
        <c:minorGridlines/>
        <c:title>
          <c:tx>
            <c:rich>
              <a:bodyPr/>
              <a:lstStyle/>
              <a:p>
                <a:pPr>
                  <a:defRPr sz="1200"/>
                </a:pPr>
                <a:r>
                  <a:rPr lang="en-US" sz="1200"/>
                  <a:t>Frequency (HZ)</a:t>
                </a:r>
              </a:p>
            </c:rich>
          </c:tx>
          <c:overlay val="0"/>
          <c:spPr>
            <a:noFill/>
            <a:ln w="25400">
              <a:noFill/>
            </a:ln>
          </c:spPr>
        </c:title>
        <c:numFmt formatCode="General" sourceLinked="0"/>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s-ES"/>
          </a:p>
        </c:txPr>
        <c:crossAx val="551942776"/>
        <c:crosses val="autoZero"/>
        <c:crossBetween val="midCat"/>
      </c:valAx>
      <c:valAx>
        <c:axId val="551942776"/>
        <c:scaling>
          <c:orientation val="minMax"/>
          <c:max val="60"/>
          <c:min val="-60"/>
        </c:scaling>
        <c:delete val="0"/>
        <c:axPos val="l"/>
        <c:majorGridlines/>
        <c:title>
          <c:tx>
            <c:rich>
              <a:bodyPr rot="-5400000" vert="horz"/>
              <a:lstStyle/>
              <a:p>
                <a:pPr>
                  <a:defRPr sz="1400"/>
                </a:pPr>
                <a:r>
                  <a:rPr lang="en-US" sz="1400"/>
                  <a:t>Gain (dB)</a:t>
                </a:r>
              </a:p>
            </c:rich>
          </c:tx>
          <c:overlay val="0"/>
          <c:spPr>
            <a:noFill/>
            <a:ln w="25400">
              <a:noFill/>
            </a:ln>
          </c:spPr>
        </c:title>
        <c:numFmt formatCode="General" sourceLinked="1"/>
        <c:majorTickMark val="out"/>
        <c:minorTickMark val="none"/>
        <c:tickLblPos val="nextTo"/>
        <c:crossAx val="551938072"/>
        <c:crosses val="autoZero"/>
        <c:crossBetween val="midCat"/>
      </c:valAx>
      <c:valAx>
        <c:axId val="551943560"/>
        <c:scaling>
          <c:logBase val="10"/>
          <c:orientation val="minMax"/>
        </c:scaling>
        <c:delete val="1"/>
        <c:axPos val="t"/>
        <c:numFmt formatCode="General" sourceLinked="1"/>
        <c:majorTickMark val="out"/>
        <c:minorTickMark val="none"/>
        <c:tickLblPos val="none"/>
        <c:crossAx val="551932192"/>
        <c:crosses val="max"/>
        <c:crossBetween val="midCat"/>
      </c:valAx>
      <c:valAx>
        <c:axId val="551932192"/>
        <c:scaling>
          <c:orientation val="minMax"/>
          <c:max val="120"/>
          <c:min val="-120"/>
        </c:scaling>
        <c:delete val="0"/>
        <c:axPos val="r"/>
        <c:numFmt formatCode="General" sourceLinked="1"/>
        <c:majorTickMark val="out"/>
        <c:minorTickMark val="none"/>
        <c:tickLblPos val="nextTo"/>
        <c:crossAx val="551943560"/>
        <c:crosses val="max"/>
        <c:crossBetween val="midCat"/>
        <c:majorUnit val="40"/>
        <c:minorUnit val="10"/>
      </c:valAx>
      <c:spPr>
        <a:solidFill>
          <a:srgbClr val="B4FBD2"/>
        </a:solidFill>
      </c:spPr>
    </c:plotArea>
    <c:legend>
      <c:legendPos val="r"/>
      <c:layout>
        <c:manualLayout>
          <c:xMode val="edge"/>
          <c:yMode val="edge"/>
          <c:x val="0.13143872113676741"/>
          <c:y val="0.65656724727590876"/>
          <c:w val="0.53285968028420005"/>
          <c:h val="0.1338386489567591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Bode Plot (Plant) (Channel</a:t>
            </a:r>
            <a:r>
              <a:rPr lang="en-US" baseline="0"/>
              <a:t> 3)</a:t>
            </a:r>
            <a:endParaRPr lang="en-US"/>
          </a:p>
        </c:rich>
      </c:tx>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1"/>
          <c:order val="0"/>
          <c:tx>
            <c:v>Gain (Vinmin)</c:v>
          </c:tx>
          <c:spPr>
            <a:ln>
              <a:solidFill>
                <a:srgbClr val="000064"/>
              </a:solidFill>
            </a:ln>
          </c:spPr>
          <c:marker>
            <c:symbol val="none"/>
          </c:marker>
          <c:xVal>
            <c:numRef>
              <c:f>Bode!$AC$4:$AC$103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Bode!$AF$4:$AF$103</c:f>
              <c:numCache>
                <c:formatCode>General</c:formatCode>
                <c:ptCount val="100"/>
                <c:pt idx="0">
                  <c:v>18.771877360050148</c:v>
                </c:pt>
                <c:pt idx="1">
                  <c:v>18.771824207915294</c:v>
                </c:pt>
                <c:pt idx="2">
                  <c:v>18.771810162991279</c:v>
                </c:pt>
                <c:pt idx="3">
                  <c:v>18.771792481543933</c:v>
                </c:pt>
                <c:pt idx="4">
                  <c:v>18.771770222022774</c:v>
                </c:pt>
                <c:pt idx="5">
                  <c:v>18.771742199107798</c:v>
                </c:pt>
                <c:pt idx="6">
                  <c:v>18.771706920604409</c:v>
                </c:pt>
                <c:pt idx="7">
                  <c:v>18.771662508006649</c:v>
                </c:pt>
                <c:pt idx="8">
                  <c:v>18.771606596503165</c:v>
                </c:pt>
                <c:pt idx="9">
                  <c:v>18.771536209111609</c:v>
                </c:pt>
                <c:pt idx="10">
                  <c:v>18.771447598254362</c:v>
                </c:pt>
                <c:pt idx="11">
                  <c:v>18.771336046359245</c:v>
                </c:pt>
                <c:pt idx="12">
                  <c:v>18.771195614908741</c:v>
                </c:pt>
                <c:pt idx="13">
                  <c:v>18.771018828629188</c:v>
                </c:pt>
                <c:pt idx="14">
                  <c:v>18.770796278098651</c:v>
                </c:pt>
                <c:pt idx="15">
                  <c:v>18.77051611975924</c:v>
                </c:pt>
                <c:pt idx="16">
                  <c:v>18.7701634469447</c:v>
                </c:pt>
                <c:pt idx="17">
                  <c:v>18.769719498803802</c:v>
                </c:pt>
                <c:pt idx="18">
                  <c:v>18.769160665584316</c:v>
                </c:pt>
                <c:pt idx="19">
                  <c:v>18.768457238246889</c:v>
                </c:pt>
                <c:pt idx="20">
                  <c:v>18.767571837307692</c:v>
                </c:pt>
                <c:pt idx="21">
                  <c:v>18.766457439596159</c:v>
                </c:pt>
                <c:pt idx="22">
                  <c:v>18.765054901567474</c:v>
                </c:pt>
                <c:pt idx="23">
                  <c:v>18.763289853164288</c:v>
                </c:pt>
                <c:pt idx="24">
                  <c:v>18.761068806110494</c:v>
                </c:pt>
                <c:pt idx="25">
                  <c:v>18.758274284065472</c:v>
                </c:pt>
                <c:pt idx="26">
                  <c:v>18.754758738432589</c:v>
                </c:pt>
                <c:pt idx="27">
                  <c:v>18.750336962238116</c:v>
                </c:pt>
                <c:pt idx="28">
                  <c:v>18.744776655330448</c:v>
                </c:pt>
                <c:pt idx="29">
                  <c:v>18.737786728223348</c:v>
                </c:pt>
                <c:pt idx="30">
                  <c:v>18.72900286209509</c:v>
                </c:pt>
                <c:pt idx="31">
                  <c:v>18.717969774729347</c:v>
                </c:pt>
                <c:pt idx="32">
                  <c:v>18.704119587428654</c:v>
                </c:pt>
                <c:pt idx="33">
                  <c:v>18.686745664606356</c:v>
                </c:pt>
                <c:pt idx="34">
                  <c:v>18.664971335368485</c:v>
                </c:pt>
                <c:pt idx="35">
                  <c:v>18.63771304990815</c:v>
                </c:pt>
                <c:pt idx="36">
                  <c:v>18.603637837993027</c:v>
                </c:pt>
                <c:pt idx="37">
                  <c:v>18.561115510748557</c:v>
                </c:pt>
                <c:pt idx="38">
                  <c:v>18.508166990945888</c:v>
                </c:pt>
                <c:pt idx="39">
                  <c:v>18.442411591689467</c:v>
                </c:pt>
                <c:pt idx="40">
                  <c:v>18.361018086398623</c:v>
                </c:pt>
                <c:pt idx="41">
                  <c:v>18.260667032997748</c:v>
                </c:pt>
                <c:pt idx="42">
                  <c:v>18.137534842622237</c:v>
                </c:pt>
                <c:pt idx="43">
                  <c:v>17.987312982528273</c:v>
                </c:pt>
                <c:pt idx="44">
                  <c:v>17.805277451747109</c:v>
                </c:pt>
                <c:pt idx="45">
                  <c:v>17.586422731465014</c:v>
                </c:pt>
                <c:pt idx="46">
                  <c:v>17.325669012254629</c:v>
                </c:pt>
                <c:pt idx="47">
                  <c:v>17.018140353454449</c:v>
                </c:pt>
                <c:pt idx="48">
                  <c:v>16.659494922870852</c:v>
                </c:pt>
                <c:pt idx="49">
                  <c:v>16.246269784880901</c:v>
                </c:pt>
                <c:pt idx="50">
                  <c:v>15.776187941732564</c:v>
                </c:pt>
                <c:pt idx="51">
                  <c:v>15.248371612548599</c:v>
                </c:pt>
                <c:pt idx="52">
                  <c:v>14.663417564918381</c:v>
                </c:pt>
                <c:pt idx="53">
                  <c:v>14.023316109709416</c:v>
                </c:pt>
                <c:pt idx="54">
                  <c:v>13.331226930256594</c:v>
                </c:pt>
                <c:pt idx="55">
                  <c:v>12.591150986537105</c:v>
                </c:pt>
                <c:pt idx="56">
                  <c:v>11.807549587821118</c:v>
                </c:pt>
                <c:pt idx="57">
                  <c:v>10.984956979980698</c:v>
                </c:pt>
                <c:pt idx="58">
                  <c:v>10.127615157619248</c:v>
                </c:pt>
                <c:pt idx="59">
                  <c:v>9.2391355012152054</c:v>
                </c:pt>
                <c:pt idx="60">
                  <c:v>8.32216660565118</c:v>
                </c:pt>
                <c:pt idx="61">
                  <c:v>7.37802364126141</c:v>
                </c:pt>
                <c:pt idx="62">
                  <c:v>6.4062115300429117</c:v>
                </c:pt>
                <c:pt idx="63">
                  <c:v>5.4037519382002754</c:v>
                </c:pt>
                <c:pt idx="64">
                  <c:v>4.3642077474908234</c:v>
                </c:pt>
                <c:pt idx="65">
                  <c:v>3.2763089161142189</c:v>
                </c:pt>
                <c:pt idx="66">
                  <c:v>2.1221739051714801</c:v>
                </c:pt>
                <c:pt idx="67">
                  <c:v>0.87539483367274351</c:v>
                </c:pt>
                <c:pt idx="68">
                  <c:v>-0.50016221670793504</c:v>
                </c:pt>
                <c:pt idx="69">
                  <c:v>-2.049149970930189</c:v>
                </c:pt>
                <c:pt idx="70">
                  <c:v>-3.8190341447005824</c:v>
                </c:pt>
                <c:pt idx="71">
                  <c:v>-5.8493764579510676</c:v>
                </c:pt>
                <c:pt idx="72">
                  <c:v>-8.1598219092051387</c:v>
                </c:pt>
                <c:pt idx="73">
                  <c:v>-10.743957781383875</c:v>
                </c:pt>
              </c:numCache>
            </c:numRef>
          </c:yVal>
          <c:smooth val="1"/>
        </c:ser>
        <c:ser>
          <c:idx val="0"/>
          <c:order val="1"/>
          <c:tx>
            <c:v>Gain (Vinmax)</c:v>
          </c:tx>
          <c:spPr>
            <a:ln>
              <a:solidFill>
                <a:srgbClr val="000064"/>
              </a:solidFill>
              <a:prstDash val="dash"/>
            </a:ln>
          </c:spPr>
          <c:marker>
            <c:symbol val="none"/>
          </c:marker>
          <c:xVal>
            <c:numRef>
              <c:f>Bode!$AJ$4:$AJ$103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Bode!$AM$4:$AM$103</c:f>
              <c:numCache>
                <c:formatCode>General</c:formatCode>
                <c:ptCount val="100"/>
                <c:pt idx="0">
                  <c:v>18.588248133381608</c:v>
                </c:pt>
                <c:pt idx="1">
                  <c:v>18.588197013785233</c:v>
                </c:pt>
                <c:pt idx="2">
                  <c:v>18.588183505934605</c:v>
                </c:pt>
                <c:pt idx="3">
                  <c:v>18.588166500617486</c:v>
                </c:pt>
                <c:pt idx="4">
                  <c:v>18.588145092285458</c:v>
                </c:pt>
                <c:pt idx="5">
                  <c:v>18.588118140940907</c:v>
                </c:pt>
                <c:pt idx="6">
                  <c:v>18.588084211444183</c:v>
                </c:pt>
                <c:pt idx="7">
                  <c:v>18.588041497112052</c:v>
                </c:pt>
                <c:pt idx="8">
                  <c:v>18.587987723545901</c:v>
                </c:pt>
                <c:pt idx="9">
                  <c:v>18.587920027575336</c:v>
                </c:pt>
                <c:pt idx="10">
                  <c:v>18.587834804884846</c:v>
                </c:pt>
                <c:pt idx="11">
                  <c:v>18.587727518230828</c:v>
                </c:pt>
                <c:pt idx="12">
                  <c:v>18.587592456070901</c:v>
                </c:pt>
                <c:pt idx="13">
                  <c:v>18.587422428804892</c:v>
                </c:pt>
                <c:pt idx="14">
                  <c:v>18.587208386539601</c:v>
                </c:pt>
                <c:pt idx="15">
                  <c:v>18.586938938158621</c:v>
                </c:pt>
                <c:pt idx="16">
                  <c:v>18.58659974630265</c:v>
                </c:pt>
                <c:pt idx="17">
                  <c:v>18.586172766386692</c:v>
                </c:pt>
                <c:pt idx="18">
                  <c:v>18.585635289673888</c:v>
                </c:pt>
                <c:pt idx="19">
                  <c:v>18.584958740310793</c:v>
                </c:pt>
                <c:pt idx="20">
                  <c:v>18.584107163628698</c:v>
                </c:pt>
                <c:pt idx="21">
                  <c:v>18.583035327372041</c:v>
                </c:pt>
                <c:pt idx="22">
                  <c:v>18.581686338160363</c:v>
                </c:pt>
                <c:pt idx="23">
                  <c:v>18.57998865166217</c:v>
                </c:pt>
                <c:pt idx="24">
                  <c:v>18.577852325810873</c:v>
                </c:pt>
                <c:pt idx="25">
                  <c:v>18.575164331026397</c:v>
                </c:pt>
                <c:pt idx="26">
                  <c:v>18.571782688973226</c:v>
                </c:pt>
                <c:pt idx="27">
                  <c:v>18.567529161231217</c:v>
                </c:pt>
                <c:pt idx="28">
                  <c:v>18.562180151205908</c:v>
                </c:pt>
                <c:pt idx="29">
                  <c:v>18.55545541742481</c:v>
                </c:pt>
                <c:pt idx="30">
                  <c:v>18.547004126488609</c:v>
                </c:pt>
                <c:pt idx="31">
                  <c:v>18.536387704641736</c:v>
                </c:pt>
                <c:pt idx="32">
                  <c:v>18.523058887966794</c:v>
                </c:pt>
                <c:pt idx="33">
                  <c:v>18.506336339392327</c:v>
                </c:pt>
                <c:pt idx="34">
                  <c:v>18.485374223146362</c:v>
                </c:pt>
                <c:pt idx="35">
                  <c:v>18.459126245705178</c:v>
                </c:pt>
                <c:pt idx="36">
                  <c:v>18.426303947643003</c:v>
                </c:pt>
                <c:pt idx="37">
                  <c:v>18.385329547067581</c:v>
                </c:pt>
                <c:pt idx="38">
                  <c:v>18.334284499478969</c:v>
                </c:pt>
                <c:pt idx="39">
                  <c:v>18.270856271186215</c:v>
                </c:pt>
                <c:pt idx="40">
                  <c:v>18.192287729349143</c:v>
                </c:pt>
                <c:pt idx="41">
                  <c:v>18.095336062918726</c:v>
                </c:pt>
                <c:pt idx="42">
                  <c:v>17.976251121967209</c:v>
                </c:pt>
                <c:pt idx="43">
                  <c:v>17.830786037702723</c:v>
                </c:pt>
                <c:pt idx="44">
                  <c:v>17.654255035799913</c:v>
                </c:pt>
                <c:pt idx="45">
                  <c:v>17.441653031446133</c:v>
                </c:pt>
                <c:pt idx="46">
                  <c:v>17.187847121804374</c:v>
                </c:pt>
                <c:pt idx="47">
                  <c:v>16.887840016448063</c:v>
                </c:pt>
                <c:pt idx="48">
                  <c:v>16.537089750206288</c:v>
                </c:pt>
                <c:pt idx="49">
                  <c:v>16.131851323292999</c:v>
                </c:pt>
                <c:pt idx="50">
                  <c:v>15.669489839576453</c:v>
                </c:pt>
                <c:pt idx="51">
                  <c:v>15.148708436599716</c:v>
                </c:pt>
                <c:pt idx="52">
                  <c:v>14.569643112423174</c:v>
                </c:pt>
                <c:pt idx="53">
                  <c:v>13.933800147839728</c:v>
                </c:pt>
                <c:pt idx="54">
                  <c:v>13.243843061996055</c:v>
                </c:pt>
                <c:pt idx="55">
                  <c:v>12.503263834192646</c:v>
                </c:pt>
                <c:pt idx="56">
                  <c:v>11.715987927633771</c:v>
                </c:pt>
                <c:pt idx="57">
                  <c:v>10.88596087327951</c:v>
                </c:pt>
                <c:pt idx="58">
                  <c:v>10.016748745006021</c:v>
                </c:pt>
                <c:pt idx="59">
                  <c:v>9.1111623057331386</c:v>
                </c:pt>
                <c:pt idx="60">
                  <c:v>8.1708912757297796</c:v>
                </c:pt>
                <c:pt idx="61">
                  <c:v>7.1961150932153908</c:v>
                </c:pt>
                <c:pt idx="62">
                  <c:v>6.1850417451173527</c:v>
                </c:pt>
                <c:pt idx="63">
                  <c:v>5.1333192930350506</c:v>
                </c:pt>
                <c:pt idx="64">
                  <c:v>4.0332728547008454</c:v>
                </c:pt>
                <c:pt idx="65">
                  <c:v>2.8729604773791144</c:v>
                </c:pt>
                <c:pt idx="66">
                  <c:v>1.6351466373257089</c:v>
                </c:pt>
                <c:pt idx="67">
                  <c:v>0.29650177590810201</c:v>
                </c:pt>
                <c:pt idx="68">
                  <c:v>-1.1723462928315311</c:v>
                </c:pt>
                <c:pt idx="69">
                  <c:v>-2.805000914678712</c:v>
                </c:pt>
                <c:pt idx="70">
                  <c:v>-4.6349760653759358</c:v>
                </c:pt>
                <c:pt idx="71">
                  <c:v>-6.689217170213551</c:v>
                </c:pt>
                <c:pt idx="72">
                  <c:v>-8.9816608693131883</c:v>
                </c:pt>
                <c:pt idx="73">
                  <c:v>-11.510062258029732</c:v>
                </c:pt>
              </c:numCache>
            </c:numRef>
          </c:yVal>
          <c:smooth val="1"/>
        </c:ser>
        <c:dLbls>
          <c:showLegendKey val="0"/>
          <c:showVal val="0"/>
          <c:showCatName val="0"/>
          <c:showSerName val="0"/>
          <c:showPercent val="0"/>
          <c:showBubbleSize val="0"/>
        </c:dLbls>
        <c:axId val="551936896"/>
        <c:axId val="551943168"/>
      </c:scatterChart>
      <c:scatterChart>
        <c:scatterStyle val="smoothMarker"/>
        <c:varyColors val="0"/>
        <c:ser>
          <c:idx val="2"/>
          <c:order val="2"/>
          <c:tx>
            <c:v>Phase (Vinmin)</c:v>
          </c:tx>
          <c:spPr>
            <a:ln>
              <a:solidFill>
                <a:srgbClr val="F60460"/>
              </a:solidFill>
            </a:ln>
          </c:spPr>
          <c:marker>
            <c:symbol val="none"/>
          </c:marker>
          <c:xVal>
            <c:numRef>
              <c:f>Bode!$AC$4:$AC$104</c:f>
              <c:numCache>
                <c:formatCode>General</c:formatCode>
                <c:ptCount val="101"/>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Bode!$AH$4:$AH$103</c:f>
              <c:numCache>
                <c:formatCode>General</c:formatCode>
                <c:ptCount val="100"/>
                <c:pt idx="0">
                  <c:v>-3.3431759903440328E-2</c:v>
                </c:pt>
                <c:pt idx="1">
                  <c:v>-0.2356880640918283</c:v>
                </c:pt>
                <c:pt idx="2">
                  <c:v>-0.26444611308004523</c:v>
                </c:pt>
                <c:pt idx="3">
                  <c:v>-0.29671307397800373</c:v>
                </c:pt>
                <c:pt idx="4">
                  <c:v>-0.33291705722028214</c:v>
                </c:pt>
                <c:pt idx="5">
                  <c:v>-0.37353839346543183</c:v>
                </c:pt>
                <c:pt idx="6">
                  <c:v>-0.41911599835302754</c:v>
                </c:pt>
                <c:pt idx="7">
                  <c:v>-0.4702545109604771</c:v>
                </c:pt>
                <c:pt idx="8">
                  <c:v>-0.52763229916255838</c:v>
                </c:pt>
                <c:pt idx="9">
                  <c:v>-0.59201043597190439</c:v>
                </c:pt>
                <c:pt idx="10">
                  <c:v>-0.66424276293893869</c:v>
                </c:pt>
                <c:pt idx="11">
                  <c:v>-0.74528716986322174</c:v>
                </c:pt>
                <c:pt idx="12">
                  <c:v>-0.836218234444432</c:v>
                </c:pt>
                <c:pt idx="13">
                  <c:v>-0.9382413810552509</c:v>
                </c:pt>
                <c:pt idx="14">
                  <c:v>-1.0527087344608961</c:v>
                </c:pt>
                <c:pt idx="15">
                  <c:v>-1.1811368618407105</c:v>
                </c:pt>
                <c:pt idx="16">
                  <c:v>-1.3252266145263305</c:v>
                </c:pt>
                <c:pt idx="17">
                  <c:v>-1.4868852988653112</c:v>
                </c:pt>
                <c:pt idx="18">
                  <c:v>-1.668251422617236</c:v>
                </c:pt>
                <c:pt idx="19">
                  <c:v>-1.8717222778711353</c:v>
                </c:pt>
                <c:pt idx="20">
                  <c:v>-2.0999846315289554</c:v>
                </c:pt>
                <c:pt idx="21">
                  <c:v>-2.3560487968394996</c:v>
                </c:pt>
                <c:pt idx="22">
                  <c:v>-2.6432863498241241</c:v>
                </c:pt>
                <c:pt idx="23">
                  <c:v>-2.9654717263297501</c:v>
                </c:pt>
                <c:pt idx="24">
                  <c:v>-3.3268278798412907</c:v>
                </c:pt>
                <c:pt idx="25">
                  <c:v>-3.7320760844245222</c:v>
                </c:pt>
                <c:pt idx="26">
                  <c:v>-4.1864898136755322</c:v>
                </c:pt>
                <c:pt idx="27">
                  <c:v>-4.695952391210251</c:v>
                </c:pt>
                <c:pt idx="28">
                  <c:v>-5.2670177583785032</c:v>
                </c:pt>
                <c:pt idx="29">
                  <c:v>-5.9069731970564723</c:v>
                </c:pt>
                <c:pt idx="30">
                  <c:v>-6.6239021229352808</c:v>
                </c:pt>
                <c:pt idx="31">
                  <c:v>-7.4267440561650009</c:v>
                </c:pt>
                <c:pt idx="32">
                  <c:v>-8.3253474951443796</c:v>
                </c:pt>
                <c:pt idx="33">
                  <c:v>-9.330509568461121</c:v>
                </c:pt>
                <c:pt idx="34">
                  <c:v>-10.453993923440255</c:v>
                </c:pt>
                <c:pt idx="35">
                  <c:v>-11.708515258656691</c:v>
                </c:pt>
                <c:pt idx="36">
                  <c:v>-13.107675230034523</c:v>
                </c:pt>
                <c:pt idx="37">
                  <c:v>-14.665830325179918</c:v>
                </c:pt>
                <c:pt idx="38">
                  <c:v>-16.397868171671192</c:v>
                </c:pt>
                <c:pt idx="39">
                  <c:v>-18.318865564580143</c:v>
                </c:pt>
                <c:pt idx="40">
                  <c:v>-20.443600907450271</c:v>
                </c:pt>
                <c:pt idx="41">
                  <c:v>-22.785898280087796</c:v>
                </c:pt>
                <c:pt idx="42">
                  <c:v>-25.357793353614372</c:v>
                </c:pt>
                <c:pt idx="43">
                  <c:v>-28.168536585531641</c:v>
                </c:pt>
                <c:pt idx="44">
                  <c:v>-31.223489213160175</c:v>
                </c:pt>
                <c:pt idx="45">
                  <c:v>-34.523021629015574</c:v>
                </c:pt>
                <c:pt idx="46">
                  <c:v>-38.061584014066113</c:v>
                </c:pt>
                <c:pt idx="47">
                  <c:v>-41.827168485900216</c:v>
                </c:pt>
                <c:pt idx="48">
                  <c:v>-45.801395168588591</c:v>
                </c:pt>
                <c:pt idx="49">
                  <c:v>-49.960406043799175</c:v>
                </c:pt>
                <c:pt idx="50">
                  <c:v>-54.27662940935808</c:v>
                </c:pt>
                <c:pt idx="51">
                  <c:v>-58.721303099569418</c:v>
                </c:pt>
                <c:pt idx="52">
                  <c:v>-63.267467723241474</c:v>
                </c:pt>
                <c:pt idx="53">
                  <c:v>-67.893028097055748</c:v>
                </c:pt>
                <c:pt idx="54">
                  <c:v>-72.583479456757829</c:v>
                </c:pt>
                <c:pt idx="55">
                  <c:v>-77.334006980282112</c:v>
                </c:pt>
                <c:pt idx="56">
                  <c:v>-82.150847821944211</c:v>
                </c:pt>
                <c:pt idx="57">
                  <c:v>-87.051987981633729</c:v>
                </c:pt>
                <c:pt idx="58">
                  <c:v>-92.067397177388841</c:v>
                </c:pt>
                <c:pt idx="59">
                  <c:v>-97.23905879023215</c:v>
                </c:pt>
                <c:pt idx="60">
                  <c:v>-102.62103090797922</c:v>
                </c:pt>
                <c:pt idx="61">
                  <c:v>-108.27968906860742</c:v>
                </c:pt>
                <c:pt idx="62">
                  <c:v>-114.29414905182233</c:v>
                </c:pt>
                <c:pt idx="63">
                  <c:v>-120.75661499254967</c:v>
                </c:pt>
                <c:pt idx="64">
                  <c:v>-127.77196613749005</c:v>
                </c:pt>
                <c:pt idx="65">
                  <c:v>-135.45516915628801</c:v>
                </c:pt>
                <c:pt idx="66">
                  <c:v>-143.9240060879844</c:v>
                </c:pt>
                <c:pt idx="67">
                  <c:v>-153.28338182965629</c:v>
                </c:pt>
                <c:pt idx="68">
                  <c:v>-163.59732266346083</c:v>
                </c:pt>
                <c:pt idx="69">
                  <c:v>-174.84859707425511</c:v>
                </c:pt>
                <c:pt idx="70">
                  <c:v>-186.89703681192083</c:v>
                </c:pt>
                <c:pt idx="71">
                  <c:v>-199.46298967326788</c:v>
                </c:pt>
                <c:pt idx="72">
                  <c:v>-212.16396320232792</c:v>
                </c:pt>
                <c:pt idx="73">
                  <c:v>-224.60179726653143</c:v>
                </c:pt>
              </c:numCache>
            </c:numRef>
          </c:yVal>
          <c:smooth val="1"/>
        </c:ser>
        <c:ser>
          <c:idx val="3"/>
          <c:order val="3"/>
          <c:tx>
            <c:v>Phase (Vinmax)</c:v>
          </c:tx>
          <c:spPr>
            <a:ln>
              <a:solidFill>
                <a:srgbClr val="F60460"/>
              </a:solidFill>
              <a:prstDash val="dash"/>
            </a:ln>
          </c:spPr>
          <c:marker>
            <c:symbol val="none"/>
          </c:marker>
          <c:xVal>
            <c:numRef>
              <c:f>Bode!$AJ$4:$AJ$103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Bode!$AO$4:$AO$103</c:f>
              <c:numCache>
                <c:formatCode>General</c:formatCode>
                <c:ptCount val="100"/>
                <c:pt idx="0">
                  <c:v>-3.3185045804734477E-2</c:v>
                </c:pt>
                <c:pt idx="1">
                  <c:v>-0.23394881744600191</c:v>
                </c:pt>
                <c:pt idx="2">
                  <c:v>-0.26249466121567516</c:v>
                </c:pt>
                <c:pt idx="3">
                  <c:v>-0.29452353011540527</c:v>
                </c:pt>
                <c:pt idx="4">
                  <c:v>-0.33046037846140019</c:v>
                </c:pt>
                <c:pt idx="5">
                  <c:v>-0.37078199673970574</c:v>
                </c:pt>
                <c:pt idx="6">
                  <c:v>-0.41602332993457403</c:v>
                </c:pt>
                <c:pt idx="7">
                  <c:v>-0.46678456407061919</c:v>
                </c:pt>
                <c:pt idx="8">
                  <c:v>-0.52373907357519345</c:v>
                </c:pt>
                <c:pt idx="9">
                  <c:v>-0.58764233290143586</c:v>
                </c:pt>
                <c:pt idx="10">
                  <c:v>-0.65934190781739044</c:v>
                </c:pt>
                <c:pt idx="11">
                  <c:v>-0.73978865491821244</c:v>
                </c:pt>
                <c:pt idx="12">
                  <c:v>-0.83004927229580439</c:v>
                </c:pt>
                <c:pt idx="13">
                  <c:v>-0.93132035988931983</c:v>
                </c:pt>
                <c:pt idx="14">
                  <c:v>-1.044944164772674</c:v>
                </c:pt>
                <c:pt idx="15">
                  <c:v>-1.1724262043354203</c:v>
                </c:pt>
                <c:pt idx="16">
                  <c:v>-1.3154549786611678</c:v>
                </c:pt>
                <c:pt idx="17">
                  <c:v>-1.4759240018643536</c:v>
                </c:pt>
                <c:pt idx="18">
                  <c:v>-1.6559563998547038</c:v>
                </c:pt>
                <c:pt idx="19">
                  <c:v>-1.8579323376510983</c:v>
                </c:pt>
                <c:pt idx="20">
                  <c:v>-2.0845195510008976</c:v>
                </c:pt>
                <c:pt idx="21">
                  <c:v>-2.3387072618025568</c:v>
                </c:pt>
                <c:pt idx="22">
                  <c:v>-2.623843750505817</c:v>
                </c:pt>
                <c:pt idx="23">
                  <c:v>-2.9436778353032538</c:v>
                </c:pt>
                <c:pt idx="24">
                  <c:v>-3.3024044590564205</c:v>
                </c:pt>
                <c:pt idx="25">
                  <c:v>-3.7047144986178444</c:v>
                </c:pt>
                <c:pt idx="26">
                  <c:v>-4.1558487709663723</c:v>
                </c:pt>
                <c:pt idx="27">
                  <c:v>-4.6616559935983721</c:v>
                </c:pt>
                <c:pt idx="28">
                  <c:v>-5.2286541319972901</c:v>
                </c:pt>
                <c:pt idx="29">
                  <c:v>-5.8640940934292347</c:v>
                </c:pt>
                <c:pt idx="30">
                  <c:v>-6.5760240497390603</c:v>
                </c:pt>
                <c:pt idx="31">
                  <c:v>-7.3733517235331378</c:v>
                </c:pt>
                <c:pt idx="32">
                  <c:v>-8.2659006683165313</c:v>
                </c:pt>
                <c:pt idx="33">
                  <c:v>-9.2644548179579349</c:v>
                </c:pt>
                <c:pt idx="34">
                  <c:v>-10.380783276537587</c:v>
                </c:pt>
                <c:pt idx="35">
                  <c:v>-11.627634389431714</c:v>
                </c:pt>
                <c:pt idx="36">
                  <c:v>-13.018684568950848</c:v>
                </c:pt>
                <c:pt idx="37">
                  <c:v>-14.568423274109231</c:v>
                </c:pt>
                <c:pt idx="38">
                  <c:v>-16.291951360745315</c:v>
                </c:pt>
                <c:pt idx="39">
                  <c:v>-18.204666563152053</c:v>
                </c:pt>
                <c:pt idx="40">
                  <c:v>-20.32180863719357</c:v>
                </c:pt>
                <c:pt idx="41">
                  <c:v>-22.657840038206764</c:v>
                </c:pt>
                <c:pt idx="42">
                  <c:v>-25.225649162996902</c:v>
                </c:pt>
                <c:pt idx="43">
                  <c:v>-28.035585880057205</c:v>
                </c:pt>
                <c:pt idx="44">
                  <c:v>-31.094376318310577</c:v>
                </c:pt>
                <c:pt idx="45">
                  <c:v>-34.404015675005112</c:v>
                </c:pt>
                <c:pt idx="46">
                  <c:v>-37.960797884581872</c:v>
                </c:pt>
                <c:pt idx="47">
                  <c:v>-41.754694007202367</c:v>
                </c:pt>
                <c:pt idx="48">
                  <c:v>-45.769312946503121</c:v>
                </c:pt>
                <c:pt idx="49">
                  <c:v>-49.982642175251989</c:v>
                </c:pt>
                <c:pt idx="50">
                  <c:v>-54.368657751767181</c:v>
                </c:pt>
                <c:pt idx="51">
                  <c:v>-58.89972465097668</c:v>
                </c:pt>
                <c:pt idx="52">
                  <c:v>-63.549526358700689</c:v>
                </c:pt>
                <c:pt idx="53">
                  <c:v>-68.296132273472608</c:v>
                </c:pt>
                <c:pt idx="54">
                  <c:v>-73.124786137476264</c:v>
                </c:pt>
                <c:pt idx="55">
                  <c:v>-78.030089664002617</c:v>
                </c:pt>
                <c:pt idx="56">
                  <c:v>-83.017424807943399</c:v>
                </c:pt>
                <c:pt idx="57">
                  <c:v>-88.103640193418954</c:v>
                </c:pt>
                <c:pt idx="58">
                  <c:v>-93.317162276935221</c:v>
                </c:pt>
                <c:pt idx="59">
                  <c:v>-98.697748171150351</c:v>
                </c:pt>
                <c:pt idx="60">
                  <c:v>-104.29607173330417</c:v>
                </c:pt>
                <c:pt idx="61">
                  <c:v>-110.17323811099533</c:v>
                </c:pt>
                <c:pt idx="62">
                  <c:v>-116.40015998091152</c:v>
                </c:pt>
                <c:pt idx="63">
                  <c:v>-123.05648989616816</c:v>
                </c:pt>
                <c:pt idx="64">
                  <c:v>-130.22846131666296</c:v>
                </c:pt>
                <c:pt idx="65">
                  <c:v>-138.00453320043351</c:v>
                </c:pt>
                <c:pt idx="66">
                  <c:v>-146.46724135402164</c:v>
                </c:pt>
                <c:pt idx="67">
                  <c:v>-155.67947795748614</c:v>
                </c:pt>
                <c:pt idx="68">
                  <c:v>-165.66436141000304</c:v>
                </c:pt>
                <c:pt idx="69">
                  <c:v>-176.38109145517015</c:v>
                </c:pt>
                <c:pt idx="70">
                  <c:v>-187.70498080343253</c:v>
                </c:pt>
                <c:pt idx="71">
                  <c:v>-199.42496827179986</c:v>
                </c:pt>
                <c:pt idx="72">
                  <c:v>-211.26902310455711</c:v>
                </c:pt>
                <c:pt idx="73">
                  <c:v>-222.95305611870654</c:v>
                </c:pt>
              </c:numCache>
            </c:numRef>
          </c:yVal>
          <c:smooth val="1"/>
        </c:ser>
        <c:dLbls>
          <c:showLegendKey val="0"/>
          <c:showVal val="0"/>
          <c:showCatName val="0"/>
          <c:showSerName val="0"/>
          <c:showPercent val="0"/>
          <c:showBubbleSize val="0"/>
        </c:dLbls>
        <c:axId val="551935328"/>
        <c:axId val="551943952"/>
      </c:scatterChart>
      <c:valAx>
        <c:axId val="551936896"/>
        <c:scaling>
          <c:logBase val="10"/>
          <c:orientation val="minMax"/>
          <c:min val="10"/>
        </c:scaling>
        <c:delete val="0"/>
        <c:axPos val="b"/>
        <c:majorGridlines/>
        <c:minorGridlines/>
        <c:title>
          <c:tx>
            <c:rich>
              <a:bodyPr/>
              <a:lstStyle/>
              <a:p>
                <a:pPr>
                  <a:defRPr sz="1200"/>
                </a:pPr>
                <a:r>
                  <a:rPr lang="en-US" sz="1200"/>
                  <a:t>Frequency (HZ)</a:t>
                </a:r>
              </a:p>
            </c:rich>
          </c:tx>
          <c:overlay val="0"/>
          <c:spPr>
            <a:noFill/>
            <a:ln w="25400">
              <a:noFill/>
            </a:ln>
          </c:spPr>
        </c:title>
        <c:numFmt formatCode="General" sourceLinked="0"/>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s-ES"/>
          </a:p>
        </c:txPr>
        <c:crossAx val="551943168"/>
        <c:crosses val="autoZero"/>
        <c:crossBetween val="midCat"/>
      </c:valAx>
      <c:valAx>
        <c:axId val="551943168"/>
        <c:scaling>
          <c:orientation val="minMax"/>
          <c:max val="60"/>
          <c:min val="-60"/>
        </c:scaling>
        <c:delete val="0"/>
        <c:axPos val="l"/>
        <c:majorGridlines/>
        <c:title>
          <c:tx>
            <c:rich>
              <a:bodyPr rot="-5400000" vert="horz"/>
              <a:lstStyle/>
              <a:p>
                <a:pPr>
                  <a:defRPr sz="1400"/>
                </a:pPr>
                <a:r>
                  <a:rPr lang="en-US" sz="1400"/>
                  <a:t>Gain (dB)</a:t>
                </a:r>
              </a:p>
            </c:rich>
          </c:tx>
          <c:overlay val="0"/>
          <c:spPr>
            <a:noFill/>
            <a:ln w="25400">
              <a:noFill/>
            </a:ln>
          </c:spPr>
        </c:title>
        <c:numFmt formatCode="General" sourceLinked="1"/>
        <c:majorTickMark val="out"/>
        <c:minorTickMark val="none"/>
        <c:tickLblPos val="nextTo"/>
        <c:crossAx val="551936896"/>
        <c:crosses val="autoZero"/>
        <c:crossBetween val="midCat"/>
      </c:valAx>
      <c:valAx>
        <c:axId val="551935328"/>
        <c:scaling>
          <c:logBase val="10"/>
          <c:orientation val="minMax"/>
        </c:scaling>
        <c:delete val="1"/>
        <c:axPos val="t"/>
        <c:numFmt formatCode="General" sourceLinked="1"/>
        <c:majorTickMark val="out"/>
        <c:minorTickMark val="none"/>
        <c:tickLblPos val="none"/>
        <c:crossAx val="551943952"/>
        <c:crosses val="max"/>
        <c:crossBetween val="midCat"/>
      </c:valAx>
      <c:valAx>
        <c:axId val="551943952"/>
        <c:scaling>
          <c:orientation val="minMax"/>
          <c:max val="120"/>
          <c:min val="-120"/>
        </c:scaling>
        <c:delete val="0"/>
        <c:axPos val="r"/>
        <c:numFmt formatCode="General" sourceLinked="1"/>
        <c:majorTickMark val="out"/>
        <c:minorTickMark val="none"/>
        <c:tickLblPos val="nextTo"/>
        <c:crossAx val="551935328"/>
        <c:crosses val="max"/>
        <c:crossBetween val="midCat"/>
        <c:majorUnit val="40"/>
        <c:minorUnit val="10"/>
      </c:valAx>
      <c:spPr>
        <a:solidFill>
          <a:srgbClr val="B4FBD2"/>
        </a:solidFill>
      </c:spPr>
    </c:plotArea>
    <c:legend>
      <c:legendPos val="r"/>
      <c:layout>
        <c:manualLayout>
          <c:xMode val="edge"/>
          <c:yMode val="edge"/>
          <c:x val="0.13143872113676741"/>
          <c:y val="0.15909117420928442"/>
          <c:w val="0.53285968028420005"/>
          <c:h val="0.1338386489567591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Bode Plot (Compensation) (Channel</a:t>
            </a:r>
            <a:r>
              <a:rPr lang="en-US" baseline="0"/>
              <a:t> 2)</a:t>
            </a:r>
            <a:endParaRPr lang="en-US"/>
          </a:p>
        </c:rich>
      </c:tx>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1"/>
          <c:order val="0"/>
          <c:tx>
            <c:v>Gain (Vinmin)</c:v>
          </c:tx>
          <c:spPr>
            <a:ln>
              <a:solidFill>
                <a:srgbClr val="000064"/>
              </a:solidFill>
            </a:ln>
          </c:spPr>
          <c:marker>
            <c:symbol val="none"/>
          </c:marker>
          <c:xVal>
            <c:numRef>
              <c:f>Bode!$AC$4:$AC$103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Bode!$AD$4:$AD$103</c:f>
              <c:numCache>
                <c:formatCode>General</c:formatCode>
                <c:ptCount val="100"/>
                <c:pt idx="0">
                  <c:v>65.072507353422395</c:v>
                </c:pt>
                <c:pt idx="1">
                  <c:v>48.10892699178315</c:v>
                </c:pt>
                <c:pt idx="2">
                  <c:v>47.108931485651141</c:v>
                </c:pt>
                <c:pt idx="3">
                  <c:v>46.108937143091502</c:v>
                </c:pt>
                <c:pt idx="4">
                  <c:v>45.108944265380266</c:v>
                </c:pt>
                <c:pt idx="5">
                  <c:v>44.108953231800015</c:v>
                </c:pt>
                <c:pt idx="6">
                  <c:v>43.108964519836853</c:v>
                </c:pt>
                <c:pt idx="7">
                  <c:v>42.108978730606808</c:v>
                </c:pt>
                <c:pt idx="8">
                  <c:v>41.108996620864012</c:v>
                </c:pt>
                <c:pt idx="9">
                  <c:v>40.109019143296663</c:v>
                </c:pt>
                <c:pt idx="10">
                  <c:v>39.109047497253599</c:v>
                </c:pt>
                <c:pt idx="11">
                  <c:v>38.109083192602789</c:v>
                </c:pt>
                <c:pt idx="12">
                  <c:v>37.109128130119174</c:v>
                </c:pt>
                <c:pt idx="13">
                  <c:v>36.109184702679151</c:v>
                </c:pt>
                <c:pt idx="14">
                  <c:v>35.109255922644778</c:v>
                </c:pt>
                <c:pt idx="15">
                  <c:v>34.109345582211041</c:v>
                </c:pt>
                <c:pt idx="16">
                  <c:v>33.109458455240265</c:v>
                </c:pt>
                <c:pt idx="17">
                  <c:v>32.109600551306997</c:v>
                </c:pt>
                <c:pt idx="18">
                  <c:v>31.109779435443773</c:v>
                </c:pt>
                <c:pt idx="19">
                  <c:v>30.110004630553309</c:v>
                </c:pt>
                <c:pt idx="20">
                  <c:v>29.110288123819242</c:v>
                </c:pt>
                <c:pt idx="21">
                  <c:v>28.110645003929225</c:v>
                </c:pt>
                <c:pt idx="22">
                  <c:v>27.111094262798293</c:v>
                </c:pt>
                <c:pt idx="23">
                  <c:v>26.111659804100292</c:v>
                </c:pt>
                <c:pt idx="24">
                  <c:v>25.11237171169774</c:v>
                </c:pt>
                <c:pt idx="25">
                  <c:v>24.113267844544996</c:v>
                </c:pt>
                <c:pt idx="26">
                  <c:v>23.114395841456464</c:v>
                </c:pt>
                <c:pt idx="27">
                  <c:v>22.115815640057988</c:v>
                </c:pt>
                <c:pt idx="28">
                  <c:v>21.117602640202662</c:v>
                </c:pt>
                <c:pt idx="29">
                  <c:v>20.119851674207066</c:v>
                </c:pt>
                <c:pt idx="30">
                  <c:v>19.122681985684824</c:v>
                </c:pt>
                <c:pt idx="31">
                  <c:v>18.1262434668817</c:v>
                </c:pt>
                <c:pt idx="32">
                  <c:v>17.130724462633726</c:v>
                </c:pt>
                <c:pt idx="33">
                  <c:v>16.136361518666888</c:v>
                </c:pt>
                <c:pt idx="34">
                  <c:v>15.143451533799512</c:v>
                </c:pt>
                <c:pt idx="35">
                  <c:v>14.152366869668562</c:v>
                </c:pt>
                <c:pt idx="36">
                  <c:v>13.163574076153079</c:v>
                </c:pt>
                <c:pt idx="37">
                  <c:v>12.177657001003139</c:v>
                </c:pt>
                <c:pt idx="38">
                  <c:v>11.195345158690959</c:v>
                </c:pt>
                <c:pt idx="39">
                  <c:v>10.217548318832394</c:v>
                </c:pt>
                <c:pt idx="40">
                  <c:v>9.2453983096590271</c:v>
                </c:pt>
                <c:pt idx="41">
                  <c:v>8.2802989710908044</c:v>
                </c:pt>
                <c:pt idx="42">
                  <c:v>7.3239849662322065</c:v>
                </c:pt>
                <c:pt idx="43">
                  <c:v>6.3785896722156732</c:v>
                </c:pt>
                <c:pt idx="44">
                  <c:v>5.4467214925541096</c:v>
                </c:pt>
                <c:pt idx="45">
                  <c:v>4.5315465096019736</c:v>
                </c:pt>
                <c:pt idx="46">
                  <c:v>3.6368732721510599</c:v>
                </c:pt>
                <c:pt idx="47">
                  <c:v>2.7672325881917548</c:v>
                </c:pt>
                <c:pt idx="48">
                  <c:v>1.9279415179016102</c:v>
                </c:pt>
                <c:pt idx="49">
                  <c:v>1.1251366871968016</c:v>
                </c:pt>
                <c:pt idx="50">
                  <c:v>0.3657583805875908</c:v>
                </c:pt>
                <c:pt idx="51">
                  <c:v>-0.34253500559113137</c:v>
                </c:pt>
                <c:pt idx="52">
                  <c:v>-0.99154086395646823</c:v>
                </c:pt>
                <c:pt idx="53">
                  <c:v>-1.5727863645811468</c:v>
                </c:pt>
                <c:pt idx="54">
                  <c:v>-2.0779013874585086</c:v>
                </c:pt>
                <c:pt idx="55">
                  <c:v>-2.4990720012194636</c:v>
                </c:pt>
                <c:pt idx="56">
                  <c:v>-2.8295384984648155</c:v>
                </c:pt>
                <c:pt idx="57">
                  <c:v>-3.0640894849721012</c:v>
                </c:pt>
                <c:pt idx="58">
                  <c:v>-3.1995002891106905</c:v>
                </c:pt>
                <c:pt idx="59">
                  <c:v>-3.2348705265428057</c:v>
                </c:pt>
                <c:pt idx="60">
                  <c:v>-3.1718286829172584</c:v>
                </c:pt>
                <c:pt idx="61">
                  <c:v>-3.0145865285225195</c:v>
                </c:pt>
                <c:pt idx="62">
                  <c:v>-2.7698405129130812</c:v>
                </c:pt>
                <c:pt idx="63">
                  <c:v>-2.4465310315247359</c:v>
                </c:pt>
                <c:pt idx="64">
                  <c:v>-2.0554837535108894</c:v>
                </c:pt>
                <c:pt idx="65">
                  <c:v>-1.6089678663311857</c:v>
                </c:pt>
                <c:pt idx="66">
                  <c:v>-1.1202102405483261</c:v>
                </c:pt>
                <c:pt idx="67">
                  <c:v>-0.60289985318137118</c:v>
                </c:pt>
                <c:pt idx="68">
                  <c:v>-7.0705357726092988E-2</c:v>
                </c:pt>
                <c:pt idx="69">
                  <c:v>0.46318357066497895</c:v>
                </c:pt>
                <c:pt idx="70">
                  <c:v>0.98648680220832619</c:v>
                </c:pt>
                <c:pt idx="71">
                  <c:v>1.4882285350817559</c:v>
                </c:pt>
                <c:pt idx="72">
                  <c:v>1.9590770645700135</c:v>
                </c:pt>
                <c:pt idx="73">
                  <c:v>2.3915972713784086</c:v>
                </c:pt>
              </c:numCache>
            </c:numRef>
          </c:yVal>
          <c:smooth val="1"/>
        </c:ser>
        <c:ser>
          <c:idx val="0"/>
          <c:order val="1"/>
          <c:tx>
            <c:v>Gain (Vinmax)</c:v>
          </c:tx>
          <c:spPr>
            <a:ln>
              <a:solidFill>
                <a:srgbClr val="000064"/>
              </a:solidFill>
              <a:prstDash val="dash"/>
            </a:ln>
          </c:spPr>
          <c:marker>
            <c:symbol val="none"/>
          </c:marker>
          <c:xVal>
            <c:numRef>
              <c:f>Bode!$AJ$4:$AJ$103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Bode!$AK$4:$AK$103</c:f>
              <c:numCache>
                <c:formatCode>General</c:formatCode>
                <c:ptCount val="100"/>
                <c:pt idx="0">
                  <c:v>65.072507353422395</c:v>
                </c:pt>
                <c:pt idx="1">
                  <c:v>48.10892699178315</c:v>
                </c:pt>
                <c:pt idx="2">
                  <c:v>47.108931485651141</c:v>
                </c:pt>
                <c:pt idx="3">
                  <c:v>46.108937143091502</c:v>
                </c:pt>
                <c:pt idx="4">
                  <c:v>45.108944265380266</c:v>
                </c:pt>
                <c:pt idx="5">
                  <c:v>44.108953231800015</c:v>
                </c:pt>
                <c:pt idx="6">
                  <c:v>43.108964519836853</c:v>
                </c:pt>
                <c:pt idx="7">
                  <c:v>42.108978730606808</c:v>
                </c:pt>
                <c:pt idx="8">
                  <c:v>41.108996620864012</c:v>
                </c:pt>
                <c:pt idx="9">
                  <c:v>40.109019143296663</c:v>
                </c:pt>
                <c:pt idx="10">
                  <c:v>39.109047497253599</c:v>
                </c:pt>
                <c:pt idx="11">
                  <c:v>38.109083192602789</c:v>
                </c:pt>
                <c:pt idx="12">
                  <c:v>37.109128130119174</c:v>
                </c:pt>
                <c:pt idx="13">
                  <c:v>36.109184702679151</c:v>
                </c:pt>
                <c:pt idx="14">
                  <c:v>35.109255922644778</c:v>
                </c:pt>
                <c:pt idx="15">
                  <c:v>34.109345582211041</c:v>
                </c:pt>
                <c:pt idx="16">
                  <c:v>33.109458455240265</c:v>
                </c:pt>
                <c:pt idx="17">
                  <c:v>32.109600551306997</c:v>
                </c:pt>
                <c:pt idx="18">
                  <c:v>31.109779435443773</c:v>
                </c:pt>
                <c:pt idx="19">
                  <c:v>30.110004630553309</c:v>
                </c:pt>
                <c:pt idx="20">
                  <c:v>29.110288123819242</c:v>
                </c:pt>
                <c:pt idx="21">
                  <c:v>28.110645003929225</c:v>
                </c:pt>
                <c:pt idx="22">
                  <c:v>27.111094262798293</c:v>
                </c:pt>
                <c:pt idx="23">
                  <c:v>26.111659804100292</c:v>
                </c:pt>
                <c:pt idx="24">
                  <c:v>25.11237171169774</c:v>
                </c:pt>
                <c:pt idx="25">
                  <c:v>24.113267844544996</c:v>
                </c:pt>
                <c:pt idx="26">
                  <c:v>23.114395841456464</c:v>
                </c:pt>
                <c:pt idx="27">
                  <c:v>22.115815640057988</c:v>
                </c:pt>
                <c:pt idx="28">
                  <c:v>21.117602640202662</c:v>
                </c:pt>
                <c:pt idx="29">
                  <c:v>20.119851674207066</c:v>
                </c:pt>
                <c:pt idx="30">
                  <c:v>19.122681985684824</c:v>
                </c:pt>
                <c:pt idx="31">
                  <c:v>18.1262434668817</c:v>
                </c:pt>
                <c:pt idx="32">
                  <c:v>17.130724462633726</c:v>
                </c:pt>
                <c:pt idx="33">
                  <c:v>16.136361518666888</c:v>
                </c:pt>
                <c:pt idx="34">
                  <c:v>15.143451533799512</c:v>
                </c:pt>
                <c:pt idx="35">
                  <c:v>14.152366869668562</c:v>
                </c:pt>
                <c:pt idx="36">
                  <c:v>13.163574076153079</c:v>
                </c:pt>
                <c:pt idx="37">
                  <c:v>12.177657001003139</c:v>
                </c:pt>
                <c:pt idx="38">
                  <c:v>11.195345158690959</c:v>
                </c:pt>
                <c:pt idx="39">
                  <c:v>10.217548318832394</c:v>
                </c:pt>
                <c:pt idx="40">
                  <c:v>9.2453983096590271</c:v>
                </c:pt>
                <c:pt idx="41">
                  <c:v>8.2802989710908044</c:v>
                </c:pt>
                <c:pt idx="42">
                  <c:v>7.3239849662322065</c:v>
                </c:pt>
                <c:pt idx="43">
                  <c:v>6.3785896722156732</c:v>
                </c:pt>
                <c:pt idx="44">
                  <c:v>5.4467214925541096</c:v>
                </c:pt>
                <c:pt idx="45">
                  <c:v>4.5315465096019736</c:v>
                </c:pt>
                <c:pt idx="46">
                  <c:v>3.6368732721510599</c:v>
                </c:pt>
                <c:pt idx="47">
                  <c:v>2.7672325881917548</c:v>
                </c:pt>
                <c:pt idx="48">
                  <c:v>1.9279415179016102</c:v>
                </c:pt>
                <c:pt idx="49">
                  <c:v>1.1251366871968016</c:v>
                </c:pt>
                <c:pt idx="50">
                  <c:v>0.3657583805875908</c:v>
                </c:pt>
                <c:pt idx="51">
                  <c:v>-0.34253500559113137</c:v>
                </c:pt>
                <c:pt idx="52">
                  <c:v>-0.99154086395646823</c:v>
                </c:pt>
                <c:pt idx="53">
                  <c:v>-1.5727863645811468</c:v>
                </c:pt>
                <c:pt idx="54">
                  <c:v>-2.0779013874585086</c:v>
                </c:pt>
                <c:pt idx="55">
                  <c:v>-2.4990720012194636</c:v>
                </c:pt>
                <c:pt idx="56">
                  <c:v>-2.8295384984648155</c:v>
                </c:pt>
                <c:pt idx="57">
                  <c:v>-3.0640894849721012</c:v>
                </c:pt>
                <c:pt idx="58">
                  <c:v>-3.1995002891106905</c:v>
                </c:pt>
                <c:pt idx="59">
                  <c:v>-3.2348705265428057</c:v>
                </c:pt>
                <c:pt idx="60">
                  <c:v>-3.1718286829172584</c:v>
                </c:pt>
                <c:pt idx="61">
                  <c:v>-3.0145865285225195</c:v>
                </c:pt>
                <c:pt idx="62">
                  <c:v>-2.7698405129130812</c:v>
                </c:pt>
                <c:pt idx="63">
                  <c:v>-2.4465310315247359</c:v>
                </c:pt>
                <c:pt idx="64">
                  <c:v>-2.0554837535108894</c:v>
                </c:pt>
                <c:pt idx="65">
                  <c:v>-1.6089678663311857</c:v>
                </c:pt>
                <c:pt idx="66">
                  <c:v>-1.1202102405483261</c:v>
                </c:pt>
                <c:pt idx="67">
                  <c:v>-0.60289985318137118</c:v>
                </c:pt>
                <c:pt idx="68">
                  <c:v>-7.0705357726092988E-2</c:v>
                </c:pt>
                <c:pt idx="69">
                  <c:v>0.46318357066497895</c:v>
                </c:pt>
                <c:pt idx="70">
                  <c:v>0.98648680220832619</c:v>
                </c:pt>
                <c:pt idx="71">
                  <c:v>1.4882285350817559</c:v>
                </c:pt>
                <c:pt idx="72">
                  <c:v>1.9590770645700135</c:v>
                </c:pt>
                <c:pt idx="73">
                  <c:v>2.3915972713784086</c:v>
                </c:pt>
              </c:numCache>
            </c:numRef>
          </c:yVal>
          <c:smooth val="1"/>
        </c:ser>
        <c:dLbls>
          <c:showLegendKey val="0"/>
          <c:showVal val="0"/>
          <c:showCatName val="0"/>
          <c:showSerName val="0"/>
          <c:showPercent val="0"/>
          <c:showBubbleSize val="0"/>
        </c:dLbls>
        <c:axId val="551932976"/>
        <c:axId val="551939640"/>
      </c:scatterChart>
      <c:scatterChart>
        <c:scatterStyle val="smoothMarker"/>
        <c:varyColors val="0"/>
        <c:ser>
          <c:idx val="2"/>
          <c:order val="2"/>
          <c:tx>
            <c:v>Phase (Vinmin)</c:v>
          </c:tx>
          <c:spPr>
            <a:ln>
              <a:solidFill>
                <a:srgbClr val="F60460"/>
              </a:solidFill>
            </a:ln>
          </c:spPr>
          <c:marker>
            <c:symbol val="none"/>
          </c:marker>
          <c:xVal>
            <c:numRef>
              <c:f>Bode!$AC$4:$AC$104</c:f>
              <c:numCache>
                <c:formatCode>General</c:formatCode>
                <c:ptCount val="101"/>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Bode!$AE$4:$AE$103</c:f>
              <c:numCache>
                <c:formatCode>General</c:formatCode>
                <c:ptCount val="100"/>
                <c:pt idx="0">
                  <c:v>90.020141457566297</c:v>
                </c:pt>
                <c:pt idx="1">
                  <c:v>90.141994063199448</c:v>
                </c:pt>
                <c:pt idx="2">
                  <c:v>90.159319922993191</c:v>
                </c:pt>
                <c:pt idx="3">
                  <c:v>90.178759843027478</c:v>
                </c:pt>
                <c:pt idx="4">
                  <c:v>90.20057177172842</c:v>
                </c:pt>
                <c:pt idx="5">
                  <c:v>90.225045129541243</c:v>
                </c:pt>
                <c:pt idx="6">
                  <c:v>90.252504648087097</c:v>
                </c:pt>
                <c:pt idx="7">
                  <c:v>90.283314677351072</c:v>
                </c:pt>
                <c:pt idx="8">
                  <c:v>90.317884017837912</c:v>
                </c:pt>
                <c:pt idx="9">
                  <c:v>90.356671341508346</c:v>
                </c:pt>
                <c:pt idx="10">
                  <c:v>90.400191272995158</c:v>
                </c:pt>
                <c:pt idx="11">
                  <c:v>90.449021211180806</c:v>
                </c:pt>
                <c:pt idx="12">
                  <c:v>90.503808980790197</c:v>
                </c:pt>
                <c:pt idx="13">
                  <c:v>90.565281414309041</c:v>
                </c:pt>
                <c:pt idx="14">
                  <c:v>90.634253976380165</c:v>
                </c:pt>
                <c:pt idx="15">
                  <c:v>90.71164155595099</c:v>
                </c:pt>
                <c:pt idx="16">
                  <c:v>90.798470565937578</c:v>
                </c:pt>
                <c:pt idx="17">
                  <c:v>90.895892506101191</c:v>
                </c:pt>
                <c:pt idx="18">
                  <c:v>91.005199162248303</c:v>
                </c:pt>
                <c:pt idx="19">
                  <c:v>91.127839633749971</c:v>
                </c:pt>
                <c:pt idx="20">
                  <c:v>91.26543940164882</c:v>
                </c:pt>
                <c:pt idx="21">
                  <c:v>91.419821671067098</c:v>
                </c:pt>
                <c:pt idx="22">
                  <c:v>91.593031243864715</c:v>
                </c:pt>
                <c:pt idx="23">
                  <c:v>91.787361199864463</c:v>
                </c:pt>
                <c:pt idx="24">
                  <c:v>92.005382686431076</c:v>
                </c:pt>
                <c:pt idx="25">
                  <c:v>92.249978135170096</c:v>
                </c:pt>
                <c:pt idx="26">
                  <c:v>92.524378238627648</c:v>
                </c:pt>
                <c:pt idx="27">
                  <c:v>92.832203025628488</c:v>
                </c:pt>
                <c:pt idx="28">
                  <c:v>93.177507366217327</c:v>
                </c:pt>
                <c:pt idx="29">
                  <c:v>93.56483120879291</c:v>
                </c:pt>
                <c:pt idx="30">
                  <c:v>93.999254792609491</c:v>
                </c:pt>
                <c:pt idx="31">
                  <c:v>94.486458973805767</c:v>
                </c:pt>
                <c:pt idx="32">
                  <c:v>95.032790632189872</c:v>
                </c:pt>
                <c:pt idx="33">
                  <c:v>95.645332861091092</c:v>
                </c:pt>
                <c:pt idx="34">
                  <c:v>96.33197924533961</c:v>
                </c:pt>
                <c:pt idx="35">
                  <c:v>97.101510951214024</c:v>
                </c:pt>
                <c:pt idx="36">
                  <c:v>97.963674518678161</c:v>
                </c:pt>
                <c:pt idx="37">
                  <c:v>98.929257072147081</c:v>
                </c:pt>
                <c:pt idx="38">
                  <c:v>100.01015404107146</c:v>
                </c:pt>
                <c:pt idx="39">
                  <c:v>101.21942227457677</c:v>
                </c:pt>
                <c:pt idx="40">
                  <c:v>102.57130850106695</c:v>
                </c:pt>
                <c:pt idx="41">
                  <c:v>104.08123928794976</c:v>
                </c:pt>
                <c:pt idx="42">
                  <c:v>105.76575391367922</c:v>
                </c:pt>
                <c:pt idx="43">
                  <c:v>107.64235591942935</c:v>
                </c:pt>
                <c:pt idx="44">
                  <c:v>109.72925286560782</c:v>
                </c:pt>
                <c:pt idx="45">
                  <c:v>112.04494773462318</c:v>
                </c:pt>
                <c:pt idx="46">
                  <c:v>114.60764094977779</c:v>
                </c:pt>
                <c:pt idx="47">
                  <c:v>117.43440152621143</c:v>
                </c:pt>
                <c:pt idx="48">
                  <c:v>120.54007291364857</c:v>
                </c:pt>
                <c:pt idx="49">
                  <c:v>123.93589792344208</c:v>
                </c:pt>
                <c:pt idx="50">
                  <c:v>127.62788183611846</c:v>
                </c:pt>
                <c:pt idx="51">
                  <c:v>131.61496513024267</c:v>
                </c:pt>
                <c:pt idx="52">
                  <c:v>135.8871436374022</c:v>
                </c:pt>
                <c:pt idx="53">
                  <c:v>140.42374236248992</c:v>
                </c:pt>
                <c:pt idx="54">
                  <c:v>145.19209908643978</c:v>
                </c:pt>
                <c:pt idx="55">
                  <c:v>150.14692100060628</c:v>
                </c:pt>
                <c:pt idx="56">
                  <c:v>155.23052543334836</c:v>
                </c:pt>
                <c:pt idx="57">
                  <c:v>160.37406763840679</c:v>
                </c:pt>
                <c:pt idx="58">
                  <c:v>165.499721842925</c:v>
                </c:pt>
                <c:pt idx="59">
                  <c:v>170.52365548448836</c:v>
                </c:pt>
                <c:pt idx="60">
                  <c:v>175.35955000708262</c:v>
                </c:pt>
                <c:pt idx="61">
                  <c:v>179.92237968104502</c:v>
                </c:pt>
                <c:pt idx="62">
                  <c:v>184.13215023692439</c:v>
                </c:pt>
                <c:pt idx="63">
                  <c:v>187.91731235911527</c:v>
                </c:pt>
                <c:pt idx="64">
                  <c:v>191.21760622994367</c:v>
                </c:pt>
                <c:pt idx="65">
                  <c:v>193.98617062725071</c:v>
                </c:pt>
                <c:pt idx="66">
                  <c:v>196.19085489903904</c:v>
                </c:pt>
                <c:pt idx="67">
                  <c:v>197.81477277428195</c:v>
                </c:pt>
                <c:pt idx="68">
                  <c:v>198.85619502142401</c:v>
                </c:pt>
                <c:pt idx="69">
                  <c:v>199.32787352156299</c:v>
                </c:pt>
                <c:pt idx="70">
                  <c:v>199.25583560310918</c:v>
                </c:pt>
                <c:pt idx="71">
                  <c:v>198.67762618146827</c:v>
                </c:pt>
                <c:pt idx="72">
                  <c:v>197.63995634175001</c:v>
                </c:pt>
                <c:pt idx="73">
                  <c:v>196.19577278938476</c:v>
                </c:pt>
              </c:numCache>
            </c:numRef>
          </c:yVal>
          <c:smooth val="1"/>
        </c:ser>
        <c:ser>
          <c:idx val="3"/>
          <c:order val="3"/>
          <c:tx>
            <c:v>Phase (Vinmax)</c:v>
          </c:tx>
          <c:spPr>
            <a:ln>
              <a:solidFill>
                <a:srgbClr val="F60460"/>
              </a:solidFill>
              <a:prstDash val="dash"/>
            </a:ln>
          </c:spPr>
          <c:marker>
            <c:symbol val="none"/>
          </c:marker>
          <c:xVal>
            <c:numRef>
              <c:f>Bode!$AJ$4:$AJ$103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Bode!$AL$4:$AL$103</c:f>
              <c:numCache>
                <c:formatCode>General</c:formatCode>
                <c:ptCount val="100"/>
                <c:pt idx="0">
                  <c:v>90.020141457566297</c:v>
                </c:pt>
                <c:pt idx="1">
                  <c:v>90.141994063199448</c:v>
                </c:pt>
                <c:pt idx="2">
                  <c:v>90.159319922993191</c:v>
                </c:pt>
                <c:pt idx="3">
                  <c:v>90.178759843027478</c:v>
                </c:pt>
                <c:pt idx="4">
                  <c:v>90.20057177172842</c:v>
                </c:pt>
                <c:pt idx="5">
                  <c:v>90.225045129541243</c:v>
                </c:pt>
                <c:pt idx="6">
                  <c:v>90.252504648087097</c:v>
                </c:pt>
                <c:pt idx="7">
                  <c:v>90.283314677351072</c:v>
                </c:pt>
                <c:pt idx="8">
                  <c:v>90.317884017837912</c:v>
                </c:pt>
                <c:pt idx="9">
                  <c:v>90.356671341508346</c:v>
                </c:pt>
                <c:pt idx="10">
                  <c:v>90.400191272995158</c:v>
                </c:pt>
                <c:pt idx="11">
                  <c:v>90.449021211180806</c:v>
                </c:pt>
                <c:pt idx="12">
                  <c:v>90.503808980790197</c:v>
                </c:pt>
                <c:pt idx="13">
                  <c:v>90.565281414309041</c:v>
                </c:pt>
                <c:pt idx="14">
                  <c:v>90.634253976380165</c:v>
                </c:pt>
                <c:pt idx="15">
                  <c:v>90.71164155595099</c:v>
                </c:pt>
                <c:pt idx="16">
                  <c:v>90.798470565937578</c:v>
                </c:pt>
                <c:pt idx="17">
                  <c:v>90.895892506101191</c:v>
                </c:pt>
                <c:pt idx="18">
                  <c:v>91.005199162248303</c:v>
                </c:pt>
                <c:pt idx="19">
                  <c:v>91.127839633749971</c:v>
                </c:pt>
                <c:pt idx="20">
                  <c:v>91.26543940164882</c:v>
                </c:pt>
                <c:pt idx="21">
                  <c:v>91.419821671067098</c:v>
                </c:pt>
                <c:pt idx="22">
                  <c:v>91.593031243864715</c:v>
                </c:pt>
                <c:pt idx="23">
                  <c:v>91.787361199864463</c:v>
                </c:pt>
                <c:pt idx="24">
                  <c:v>92.005382686431076</c:v>
                </c:pt>
                <c:pt idx="25">
                  <c:v>92.249978135170096</c:v>
                </c:pt>
                <c:pt idx="26">
                  <c:v>92.524378238627648</c:v>
                </c:pt>
                <c:pt idx="27">
                  <c:v>92.832203025628488</c:v>
                </c:pt>
                <c:pt idx="28">
                  <c:v>93.177507366217327</c:v>
                </c:pt>
                <c:pt idx="29">
                  <c:v>93.56483120879291</c:v>
                </c:pt>
                <c:pt idx="30">
                  <c:v>93.999254792609491</c:v>
                </c:pt>
                <c:pt idx="31">
                  <c:v>94.486458973805767</c:v>
                </c:pt>
                <c:pt idx="32">
                  <c:v>95.032790632189872</c:v>
                </c:pt>
                <c:pt idx="33">
                  <c:v>95.645332861091092</c:v>
                </c:pt>
                <c:pt idx="34">
                  <c:v>96.33197924533961</c:v>
                </c:pt>
                <c:pt idx="35">
                  <c:v>97.101510951214024</c:v>
                </c:pt>
                <c:pt idx="36">
                  <c:v>97.963674518678161</c:v>
                </c:pt>
                <c:pt idx="37">
                  <c:v>98.929257072147081</c:v>
                </c:pt>
                <c:pt idx="38">
                  <c:v>100.01015404107146</c:v>
                </c:pt>
                <c:pt idx="39">
                  <c:v>101.21942227457677</c:v>
                </c:pt>
                <c:pt idx="40">
                  <c:v>102.57130850106695</c:v>
                </c:pt>
                <c:pt idx="41">
                  <c:v>104.08123928794976</c:v>
                </c:pt>
                <c:pt idx="42">
                  <c:v>105.76575391367922</c:v>
                </c:pt>
                <c:pt idx="43">
                  <c:v>107.64235591942935</c:v>
                </c:pt>
                <c:pt idx="44">
                  <c:v>109.72925286560782</c:v>
                </c:pt>
                <c:pt idx="45">
                  <c:v>112.04494773462318</c:v>
                </c:pt>
                <c:pt idx="46">
                  <c:v>114.60764094977779</c:v>
                </c:pt>
                <c:pt idx="47">
                  <c:v>117.43440152621143</c:v>
                </c:pt>
                <c:pt idx="48">
                  <c:v>120.54007291364857</c:v>
                </c:pt>
                <c:pt idx="49">
                  <c:v>123.93589792344208</c:v>
                </c:pt>
                <c:pt idx="50">
                  <c:v>127.62788183611846</c:v>
                </c:pt>
                <c:pt idx="51">
                  <c:v>131.61496513024267</c:v>
                </c:pt>
                <c:pt idx="52">
                  <c:v>135.8871436374022</c:v>
                </c:pt>
                <c:pt idx="53">
                  <c:v>140.42374236248992</c:v>
                </c:pt>
                <c:pt idx="54">
                  <c:v>145.19209908643978</c:v>
                </c:pt>
                <c:pt idx="55">
                  <c:v>150.14692100060628</c:v>
                </c:pt>
                <c:pt idx="56">
                  <c:v>155.23052543334836</c:v>
                </c:pt>
                <c:pt idx="57">
                  <c:v>160.37406763840679</c:v>
                </c:pt>
                <c:pt idx="58">
                  <c:v>165.499721842925</c:v>
                </c:pt>
                <c:pt idx="59">
                  <c:v>170.52365548448836</c:v>
                </c:pt>
                <c:pt idx="60">
                  <c:v>175.35955000708262</c:v>
                </c:pt>
                <c:pt idx="61">
                  <c:v>179.92237968104502</c:v>
                </c:pt>
                <c:pt idx="62">
                  <c:v>184.13215023692439</c:v>
                </c:pt>
                <c:pt idx="63">
                  <c:v>187.91731235911527</c:v>
                </c:pt>
                <c:pt idx="64">
                  <c:v>191.21760622994367</c:v>
                </c:pt>
                <c:pt idx="65">
                  <c:v>193.98617062725071</c:v>
                </c:pt>
                <c:pt idx="66">
                  <c:v>196.19085489903904</c:v>
                </c:pt>
                <c:pt idx="67">
                  <c:v>197.81477277428195</c:v>
                </c:pt>
                <c:pt idx="68">
                  <c:v>198.85619502142401</c:v>
                </c:pt>
                <c:pt idx="69">
                  <c:v>199.32787352156299</c:v>
                </c:pt>
                <c:pt idx="70">
                  <c:v>199.25583560310918</c:v>
                </c:pt>
                <c:pt idx="71">
                  <c:v>198.67762618146827</c:v>
                </c:pt>
                <c:pt idx="72">
                  <c:v>197.63995634175001</c:v>
                </c:pt>
                <c:pt idx="73">
                  <c:v>196.19577278938476</c:v>
                </c:pt>
              </c:numCache>
            </c:numRef>
          </c:yVal>
          <c:smooth val="1"/>
        </c:ser>
        <c:dLbls>
          <c:showLegendKey val="0"/>
          <c:showVal val="0"/>
          <c:showCatName val="0"/>
          <c:showSerName val="0"/>
          <c:showPercent val="0"/>
          <c:showBubbleSize val="0"/>
        </c:dLbls>
        <c:axId val="551944344"/>
        <c:axId val="551937288"/>
      </c:scatterChart>
      <c:valAx>
        <c:axId val="551932976"/>
        <c:scaling>
          <c:logBase val="10"/>
          <c:orientation val="minMax"/>
          <c:min val="10"/>
        </c:scaling>
        <c:delete val="0"/>
        <c:axPos val="b"/>
        <c:majorGridlines/>
        <c:minorGridlines/>
        <c:title>
          <c:tx>
            <c:rich>
              <a:bodyPr/>
              <a:lstStyle/>
              <a:p>
                <a:pPr>
                  <a:defRPr sz="1200"/>
                </a:pPr>
                <a:r>
                  <a:rPr lang="en-US" sz="1200"/>
                  <a:t>Frequency (HZ)</a:t>
                </a:r>
              </a:p>
            </c:rich>
          </c:tx>
          <c:overlay val="0"/>
          <c:spPr>
            <a:noFill/>
            <a:ln w="25400">
              <a:noFill/>
            </a:ln>
          </c:spPr>
        </c:title>
        <c:numFmt formatCode="General" sourceLinked="0"/>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s-ES"/>
          </a:p>
        </c:txPr>
        <c:crossAx val="551939640"/>
        <c:crosses val="autoZero"/>
        <c:crossBetween val="midCat"/>
      </c:valAx>
      <c:valAx>
        <c:axId val="551939640"/>
        <c:scaling>
          <c:orientation val="minMax"/>
          <c:max val="60"/>
          <c:min val="-60"/>
        </c:scaling>
        <c:delete val="0"/>
        <c:axPos val="l"/>
        <c:majorGridlines/>
        <c:title>
          <c:tx>
            <c:rich>
              <a:bodyPr rot="-5400000" vert="horz"/>
              <a:lstStyle/>
              <a:p>
                <a:pPr>
                  <a:defRPr sz="1400"/>
                </a:pPr>
                <a:r>
                  <a:rPr lang="en-US" sz="1400"/>
                  <a:t>Gain (dB)</a:t>
                </a:r>
              </a:p>
            </c:rich>
          </c:tx>
          <c:overlay val="0"/>
          <c:spPr>
            <a:noFill/>
            <a:ln w="25400">
              <a:noFill/>
            </a:ln>
          </c:spPr>
        </c:title>
        <c:numFmt formatCode="General" sourceLinked="1"/>
        <c:majorTickMark val="out"/>
        <c:minorTickMark val="none"/>
        <c:tickLblPos val="nextTo"/>
        <c:crossAx val="551932976"/>
        <c:crosses val="autoZero"/>
        <c:crossBetween val="midCat"/>
      </c:valAx>
      <c:valAx>
        <c:axId val="551944344"/>
        <c:scaling>
          <c:logBase val="10"/>
          <c:orientation val="minMax"/>
        </c:scaling>
        <c:delete val="1"/>
        <c:axPos val="t"/>
        <c:numFmt formatCode="General" sourceLinked="1"/>
        <c:majorTickMark val="out"/>
        <c:minorTickMark val="none"/>
        <c:tickLblPos val="none"/>
        <c:crossAx val="551937288"/>
        <c:crosses val="max"/>
        <c:crossBetween val="midCat"/>
      </c:valAx>
      <c:valAx>
        <c:axId val="551937288"/>
        <c:scaling>
          <c:orientation val="minMax"/>
          <c:max val="180"/>
          <c:min val="-180"/>
        </c:scaling>
        <c:delete val="0"/>
        <c:axPos val="r"/>
        <c:numFmt formatCode="General" sourceLinked="1"/>
        <c:majorTickMark val="out"/>
        <c:minorTickMark val="none"/>
        <c:tickLblPos val="nextTo"/>
        <c:crossAx val="551944344"/>
        <c:crosses val="max"/>
        <c:crossBetween val="midCat"/>
        <c:majorUnit val="60"/>
        <c:minorUnit val="10"/>
      </c:valAx>
      <c:spPr>
        <a:solidFill>
          <a:srgbClr val="B4FBD2"/>
        </a:solidFill>
      </c:spPr>
    </c:plotArea>
    <c:legend>
      <c:legendPos val="r"/>
      <c:layout>
        <c:manualLayout>
          <c:xMode val="edge"/>
          <c:yMode val="edge"/>
          <c:x val="0.13143872113676741"/>
          <c:y val="0.65656724727590876"/>
          <c:w val="0.53285968028419906"/>
          <c:h val="0.1338386489567591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Bode Plot (Channel</a:t>
            </a:r>
            <a:r>
              <a:rPr lang="en-US" baseline="0"/>
              <a:t> 4)</a:t>
            </a:r>
            <a:endParaRPr lang="en-US"/>
          </a:p>
        </c:rich>
      </c:tx>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1"/>
          <c:order val="0"/>
          <c:tx>
            <c:v>Gain (Vinmin)</c:v>
          </c:tx>
          <c:spPr>
            <a:ln>
              <a:solidFill>
                <a:srgbClr val="000064"/>
              </a:solidFill>
            </a:ln>
          </c:spPr>
          <c:marker>
            <c:symbol val="none"/>
          </c:marker>
          <c:xVal>
            <c:numRef>
              <c:f>Bode!$AQ$4:$AQ$103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Bode!$AU$4:$AU$103</c:f>
              <c:numCache>
                <c:formatCode>General</c:formatCode>
                <c:ptCount val="100"/>
                <c:pt idx="0">
                  <c:v>83.766243787594789</c:v>
                </c:pt>
                <c:pt idx="1">
                  <c:v>66.802470930143983</c:v>
                </c:pt>
                <c:pt idx="2">
                  <c:v>65.802424560393661</c:v>
                </c:pt>
                <c:pt idx="3">
                  <c:v>64.802366185450964</c:v>
                </c:pt>
                <c:pt idx="4">
                  <c:v>63.802292697518062</c:v>
                </c:pt>
                <c:pt idx="5">
                  <c:v>62.802200184490573</c:v>
                </c:pt>
                <c:pt idx="6">
                  <c:v>61.802083721924575</c:v>
                </c:pt>
                <c:pt idx="7">
                  <c:v>60.801937111269879</c:v>
                </c:pt>
                <c:pt idx="8">
                  <c:v>59.801752550530203</c:v>
                </c:pt>
                <c:pt idx="9">
                  <c:v>58.801520219977533</c:v>
                </c:pt>
                <c:pt idx="10">
                  <c:v>57.801227761114028</c:v>
                </c:pt>
                <c:pt idx="11">
                  <c:v>56.800859621545399</c:v>
                </c:pt>
                <c:pt idx="12">
                  <c:v>55.800396231523813</c:v>
                </c:pt>
                <c:pt idx="13">
                  <c:v>54.799812969335328</c:v>
                </c:pt>
                <c:pt idx="14">
                  <c:v>53.799078862055424</c:v>
                </c:pt>
                <c:pt idx="15">
                  <c:v>52.798154955051558</c:v>
                </c:pt>
                <c:pt idx="16">
                  <c:v>51.796992267460588</c:v>
                </c:pt>
                <c:pt idx="17">
                  <c:v>50.79552923117641</c:v>
                </c:pt>
                <c:pt idx="18">
                  <c:v>49.79368848709202</c:v>
                </c:pt>
                <c:pt idx="19">
                  <c:v>48.791372883960044</c:v>
                </c:pt>
                <c:pt idx="20">
                  <c:v>47.78846049196909</c:v>
                </c:pt>
                <c:pt idx="21">
                  <c:v>46.784798405091713</c:v>
                </c:pt>
                <c:pt idx="22">
                  <c:v>45.780195064338777</c:v>
                </c:pt>
                <c:pt idx="23">
                  <c:v>44.774410790507993</c:v>
                </c:pt>
                <c:pt idx="24">
                  <c:v>43.767146174361976</c:v>
                </c:pt>
                <c:pt idx="25">
                  <c:v>42.758027942574387</c:v>
                </c:pt>
                <c:pt idx="26">
                  <c:v>41.746591913005233</c:v>
                </c:pt>
                <c:pt idx="27">
                  <c:v>40.732262695036432</c:v>
                </c:pt>
                <c:pt idx="28">
                  <c:v>39.714329913874202</c:v>
                </c:pt>
                <c:pt idx="29">
                  <c:v>38.691920992052076</c:v>
                </c:pt>
                <c:pt idx="30">
                  <c:v>37.663970976947155</c:v>
                </c:pt>
                <c:pt idx="31">
                  <c:v>36.629190651550552</c:v>
                </c:pt>
                <c:pt idx="32">
                  <c:v>35.586035314900471</c:v>
                </c:pt>
                <c:pt idx="33">
                  <c:v>34.532678273641572</c:v>
                </c:pt>
                <c:pt idx="34">
                  <c:v>33.466995305376756</c:v>
                </c:pt>
                <c:pt idx="35">
                  <c:v>32.386569067593342</c:v>
                </c:pt>
                <c:pt idx="36">
                  <c:v>31.28872530753738</c:v>
                </c:pt>
                <c:pt idx="37">
                  <c:v>30.170615040947443</c:v>
                </c:pt>
                <c:pt idx="38">
                  <c:v>29.029357336703093</c:v>
                </c:pt>
                <c:pt idx="39">
                  <c:v>27.862254203079353</c:v>
                </c:pt>
                <c:pt idx="40">
                  <c:v>26.66708046922275</c:v>
                </c:pt>
                <c:pt idx="41">
                  <c:v>25.442436487001945</c:v>
                </c:pt>
                <c:pt idx="42">
                  <c:v>24.188131104641229</c:v>
                </c:pt>
                <c:pt idx="43">
                  <c:v>22.90554109198419</c:v>
                </c:pt>
                <c:pt idx="44">
                  <c:v>21.597878442403008</c:v>
                </c:pt>
                <c:pt idx="45">
                  <c:v>20.270296792649454</c:v>
                </c:pt>
                <c:pt idx="46">
                  <c:v>18.929787320892416</c:v>
                </c:pt>
                <c:pt idx="47">
                  <c:v>17.584850953107768</c:v>
                </c:pt>
                <c:pt idx="48">
                  <c:v>16.244978598089549</c:v>
                </c:pt>
                <c:pt idx="49">
                  <c:v>14.920011785057962</c:v>
                </c:pt>
                <c:pt idx="50">
                  <c:v>13.619480828324434</c:v>
                </c:pt>
                <c:pt idx="51">
                  <c:v>12.352019384300824</c:v>
                </c:pt>
                <c:pt idx="52">
                  <c:v>11.124932044398708</c:v>
                </c:pt>
                <c:pt idx="53">
                  <c:v>9.9439509083945854</c:v>
                </c:pt>
                <c:pt idx="54">
                  <c:v>8.8131689810171974</c:v>
                </c:pt>
                <c:pt idx="55">
                  <c:v>7.7350966258581275</c:v>
                </c:pt>
                <c:pt idx="56">
                  <c:v>6.7107642656121049</c:v>
                </c:pt>
                <c:pt idx="57">
                  <c:v>5.7397957453510626</c:v>
                </c:pt>
                <c:pt idx="58">
                  <c:v>4.8203996071079525</c:v>
                </c:pt>
                <c:pt idx="59">
                  <c:v>3.9492599558484667</c:v>
                </c:pt>
                <c:pt idx="60">
                  <c:v>3.1213400084572811</c:v>
                </c:pt>
                <c:pt idx="61">
                  <c:v>2.3296236027634878</c:v>
                </c:pt>
                <c:pt idx="62">
                  <c:v>1.5647983970765234</c:v>
                </c:pt>
                <c:pt idx="63">
                  <c:v>0.8148205542669551</c:v>
                </c:pt>
                <c:pt idx="64">
                  <c:v>6.419731918055227E-2</c:v>
                </c:pt>
                <c:pt idx="65">
                  <c:v>-0.70729356964207213</c:v>
                </c:pt>
                <c:pt idx="66">
                  <c:v>-1.5267844709436051</c:v>
                </c:pt>
                <c:pt idx="67">
                  <c:v>-2.4315374045093368</c:v>
                </c:pt>
                <c:pt idx="68">
                  <c:v>-3.4724952897983474</c:v>
                </c:pt>
                <c:pt idx="69">
                  <c:v>-4.7155065623797601</c:v>
                </c:pt>
                <c:pt idx="70">
                  <c:v>-6.2351114419143912</c:v>
                </c:pt>
                <c:pt idx="71">
                  <c:v>-8.0966972882536261</c:v>
                </c:pt>
                <c:pt idx="72">
                  <c:v>-10.332359776333242</c:v>
                </c:pt>
                <c:pt idx="73">
                  <c:v>-12.927784253604836</c:v>
                </c:pt>
              </c:numCache>
            </c:numRef>
          </c:yVal>
          <c:smooth val="1"/>
        </c:ser>
        <c:ser>
          <c:idx val="0"/>
          <c:order val="1"/>
          <c:tx>
            <c:v>Gain (Vinmax)</c:v>
          </c:tx>
          <c:spPr>
            <a:ln>
              <a:solidFill>
                <a:srgbClr val="000064"/>
              </a:solidFill>
              <a:prstDash val="dash"/>
            </a:ln>
          </c:spPr>
          <c:marker>
            <c:symbol val="none"/>
          </c:marker>
          <c:xVal>
            <c:numRef>
              <c:f>Bode!$AX$4:$AX$103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Bode!$BB$4:$BB$103</c:f>
              <c:numCache>
                <c:formatCode>General</c:formatCode>
                <c:ptCount val="100"/>
                <c:pt idx="0">
                  <c:v>83.494521099515623</c:v>
                </c:pt>
                <c:pt idx="1">
                  <c:v>66.530761759290627</c:v>
                </c:pt>
                <c:pt idx="2">
                  <c:v>65.530718961129708</c:v>
                </c:pt>
                <c:pt idx="3">
                  <c:v>64.530665082414387</c:v>
                </c:pt>
                <c:pt idx="4">
                  <c:v>63.530597254679066</c:v>
                </c:pt>
                <c:pt idx="5">
                  <c:v>62.530511867073251</c:v>
                </c:pt>
                <c:pt idx="6">
                  <c:v>61.530404374335724</c:v>
                </c:pt>
                <c:pt idx="7">
                  <c:v>60.53026905516014</c:v>
                </c:pt>
                <c:pt idx="8">
                  <c:v>59.530098708178812</c:v>
                </c:pt>
                <c:pt idx="9">
                  <c:v>58.529884269513936</c:v>
                </c:pt>
                <c:pt idx="10">
                  <c:v>57.529614331758253</c:v>
                </c:pt>
                <c:pt idx="11">
                  <c:v>56.529274539126938</c:v>
                </c:pt>
                <c:pt idx="12">
                  <c:v>55.528846827138182</c:v>
                </c:pt>
                <c:pt idx="13">
                  <c:v>54.528308467232833</c:v>
                </c:pt>
                <c:pt idx="14">
                  <c:v>53.527630866877928</c:v>
                </c:pt>
                <c:pt idx="15">
                  <c:v>52.526778063507415</c:v>
                </c:pt>
                <c:pt idx="16">
                  <c:v>51.525704835658033</c:v>
                </c:pt>
                <c:pt idx="17">
                  <c:v>50.524354336338916</c:v>
                </c:pt>
                <c:pt idx="18">
                  <c:v>49.522655131493806</c:v>
                </c:pt>
                <c:pt idx="19">
                  <c:v>48.520517499867452</c:v>
                </c:pt>
                <c:pt idx="20">
                  <c:v>47.517828819339151</c:v>
                </c:pt>
                <c:pt idx="21">
                  <c:v>46.514447828825027</c:v>
                </c:pt>
                <c:pt idx="22">
                  <c:v>45.510197514834687</c:v>
                </c:pt>
                <c:pt idx="23">
                  <c:v>44.504856329551515</c:v>
                </c:pt>
                <c:pt idx="24">
                  <c:v>43.498147406677447</c:v>
                </c:pt>
                <c:pt idx="25">
                  <c:v>42.48972540928245</c:v>
                </c:pt>
                <c:pt idx="26">
                  <c:v>41.479160632491876</c:v>
                </c:pt>
                <c:pt idx="27">
                  <c:v>40.465920012525501</c:v>
                </c:pt>
                <c:pt idx="28">
                  <c:v>39.449344792640673</c:v>
                </c:pt>
                <c:pt idx="29">
                  <c:v>38.42862481102231</c:v>
                </c:pt>
                <c:pt idx="30">
                  <c:v>37.402769769495684</c:v>
                </c:pt>
                <c:pt idx="31">
                  <c:v>36.370578500225406</c:v>
                </c:pt>
                <c:pt idx="32">
                  <c:v>35.33060827361551</c:v>
                </c:pt>
                <c:pt idx="33">
                  <c:v>34.281147691512714</c:v>
                </c:pt>
                <c:pt idx="34">
                  <c:v>33.220198759954719</c:v>
                </c:pt>
                <c:pt idx="35">
                  <c:v>32.145476306432208</c:v>
                </c:pt>
                <c:pt idx="36">
                  <c:v>31.054435751477527</c:v>
                </c:pt>
                <c:pt idx="37">
                  <c:v>29.944342746953694</c:v>
                </c:pt>
                <c:pt idx="38">
                  <c:v>28.812399224830955</c:v>
                </c:pt>
                <c:pt idx="39">
                  <c:v>27.655938301830432</c:v>
                </c:pt>
                <c:pt idx="40">
                  <c:v>26.472693363675521</c:v>
                </c:pt>
                <c:pt idx="41">
                  <c:v>25.261133170133757</c:v>
                </c:pt>
                <c:pt idx="42">
                  <c:v>24.020835461625889</c:v>
                </c:pt>
                <c:pt idx="43">
                  <c:v>22.752849865914037</c:v>
                </c:pt>
                <c:pt idx="44">
                  <c:v>21.459983760226564</c:v>
                </c:pt>
                <c:pt idx="45">
                  <c:v>20.146940514635475</c:v>
                </c:pt>
                <c:pt idx="46">
                  <c:v>18.820254357104975</c:v>
                </c:pt>
                <c:pt idx="47">
                  <c:v>17.487999924197435</c:v>
                </c:pt>
                <c:pt idx="48">
                  <c:v>16.159299766663235</c:v>
                </c:pt>
                <c:pt idx="49">
                  <c:v>14.843696827282233</c:v>
                </c:pt>
                <c:pt idx="50">
                  <c:v>13.550487988335318</c:v>
                </c:pt>
                <c:pt idx="51">
                  <c:v>12.288120197444201</c:v>
                </c:pt>
                <c:pt idx="52">
                  <c:v>11.063730286570813</c:v>
                </c:pt>
                <c:pt idx="53">
                  <c:v>9.8828687934840591</c:v>
                </c:pt>
                <c:pt idx="54">
                  <c:v>8.7493986215505757</c:v>
                </c:pt>
                <c:pt idx="55">
                  <c:v>7.6655159763898419</c:v>
                </c:pt>
                <c:pt idx="56">
                  <c:v>6.6318163947083235</c:v>
                </c:pt>
                <c:pt idx="57">
                  <c:v>5.6473288618433584</c:v>
                </c:pt>
                <c:pt idx="58">
                  <c:v>4.709463484912348</c:v>
                </c:pt>
                <c:pt idx="59">
                  <c:v>3.8138531768234989</c:v>
                </c:pt>
                <c:pt idx="60">
                  <c:v>2.9541033282094791</c:v>
                </c:pt>
                <c:pt idx="61">
                  <c:v>2.1214808154301643</c:v>
                </c:pt>
                <c:pt idx="62">
                  <c:v>1.3045636072103681</c:v>
                </c:pt>
                <c:pt idx="63">
                  <c:v>0.48883208783812115</c:v>
                </c:pt>
                <c:pt idx="64">
                  <c:v>-0.34387418652608659</c:v>
                </c:pt>
                <c:pt idx="65">
                  <c:v>-1.2161488755175665</c:v>
                </c:pt>
                <c:pt idx="66">
                  <c:v>-2.1561241813437011</c:v>
                </c:pt>
                <c:pt idx="67">
                  <c:v>-3.1987044709758994</c:v>
                </c:pt>
                <c:pt idx="68">
                  <c:v>-4.3861911894694234</c:v>
                </c:pt>
                <c:pt idx="69">
                  <c:v>-5.7667927000875583</c:v>
                </c:pt>
                <c:pt idx="70">
                  <c:v>-7.389200365436098</c:v>
                </c:pt>
                <c:pt idx="71">
                  <c:v>-9.2928984992776229</c:v>
                </c:pt>
                <c:pt idx="72">
                  <c:v>-11.497604762824729</c:v>
                </c:pt>
                <c:pt idx="73">
                  <c:v>-13.998133969724991</c:v>
                </c:pt>
              </c:numCache>
            </c:numRef>
          </c:yVal>
          <c:smooth val="1"/>
        </c:ser>
        <c:dLbls>
          <c:showLegendKey val="0"/>
          <c:showVal val="0"/>
          <c:showCatName val="0"/>
          <c:showSerName val="0"/>
          <c:showPercent val="0"/>
          <c:showBubbleSize val="0"/>
        </c:dLbls>
        <c:axId val="551941992"/>
        <c:axId val="551938856"/>
      </c:scatterChart>
      <c:scatterChart>
        <c:scatterStyle val="smoothMarker"/>
        <c:varyColors val="0"/>
        <c:ser>
          <c:idx val="2"/>
          <c:order val="2"/>
          <c:tx>
            <c:v>Phase (Vinmin)</c:v>
          </c:tx>
          <c:spPr>
            <a:ln>
              <a:solidFill>
                <a:srgbClr val="F60460"/>
              </a:solidFill>
            </a:ln>
          </c:spPr>
          <c:marker>
            <c:symbol val="none"/>
          </c:marker>
          <c:xVal>
            <c:numRef>
              <c:f>Bode!$AQ$4:$AQ$104</c:f>
              <c:numCache>
                <c:formatCode>General</c:formatCode>
                <c:ptCount val="101"/>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Bode!$AW$4:$AW$103</c:f>
              <c:numCache>
                <c:formatCode>General</c:formatCode>
                <c:ptCount val="100"/>
                <c:pt idx="0">
                  <c:v>89.966993180682422</c:v>
                </c:pt>
                <c:pt idx="1">
                  <c:v>89.767313335265555</c:v>
                </c:pt>
                <c:pt idx="2">
                  <c:v>89.73892320177832</c:v>
                </c:pt>
                <c:pt idx="3">
                  <c:v>89.707069746337481</c:v>
                </c:pt>
                <c:pt idx="4">
                  <c:v>89.67133070901744</c:v>
                </c:pt>
                <c:pt idx="5">
                  <c:v>89.631232442190182</c:v>
                </c:pt>
                <c:pt idx="6">
                  <c:v>89.586243696274423</c:v>
                </c:pt>
                <c:pt idx="7">
                  <c:v>89.53576867031164</c:v>
                </c:pt>
                <c:pt idx="8">
                  <c:v>89.479139247171162</c:v>
                </c:pt>
                <c:pt idx="9">
                  <c:v>89.415606327308168</c:v>
                </c:pt>
                <c:pt idx="10">
                  <c:v>89.344330170009485</c:v>
                </c:pt>
                <c:pt idx="11">
                  <c:v>89.264369647719732</c:v>
                </c:pt>
                <c:pt idx="12">
                  <c:v>89.174670318465189</c:v>
                </c:pt>
                <c:pt idx="13">
                  <c:v>89.074051225210923</c:v>
                </c:pt>
                <c:pt idx="14">
                  <c:v>88.961190341529743</c:v>
                </c:pt>
                <c:pt idx="15">
                  <c:v>88.834608603563339</c:v>
                </c:pt>
                <c:pt idx="16">
                  <c:v>88.692652503630995</c:v>
                </c:pt>
                <c:pt idx="17">
                  <c:v>88.533475277618777</c:v>
                </c:pt>
                <c:pt idx="18">
                  <c:v>88.355016805718776</c:v>
                </c:pt>
                <c:pt idx="19">
                  <c:v>88.154982476998569</c:v>
                </c:pt>
                <c:pt idx="20">
                  <c:v>87.93082146024112</c:v>
                </c:pt>
                <c:pt idx="21">
                  <c:v>87.679705100340371</c:v>
                </c:pt>
                <c:pt idx="22">
                  <c:v>87.398506553105079</c:v>
                </c:pt>
                <c:pt idx="23">
                  <c:v>87.083783323327893</c:v>
                </c:pt>
                <c:pt idx="24">
                  <c:v>86.731765134605041</c:v>
                </c:pt>
                <c:pt idx="25">
                  <c:v>86.338350599854252</c:v>
                </c:pt>
                <c:pt idx="26">
                  <c:v>85.899117553982393</c:v>
                </c:pt>
                <c:pt idx="27">
                  <c:v>85.409353732590304</c:v>
                </c:pt>
                <c:pt idx="28">
                  <c:v>84.864116796442531</c:v>
                </c:pt>
                <c:pt idx="29">
                  <c:v>84.258335525807937</c:v>
                </c:pt>
                <c:pt idx="30">
                  <c:v>83.586967247810549</c:v>
                </c:pt>
                <c:pt idx="31">
                  <c:v>82.845229911178251</c:v>
                </c:pt>
                <c:pt idx="32">
                  <c:v>82.028930026317028</c:v>
                </c:pt>
                <c:pt idx="33">
                  <c:v>81.134908729798411</c:v>
                </c:pt>
                <c:pt idx="34">
                  <c:v>80.161625529373424</c:v>
                </c:pt>
                <c:pt idx="35">
                  <c:v>79.109889961835393</c:v>
                </c:pt>
                <c:pt idx="36">
                  <c:v>77.983731844214489</c:v>
                </c:pt>
                <c:pt idx="37">
                  <c:v>76.791367472531263</c:v>
                </c:pt>
                <c:pt idx="38">
                  <c:v>75.546170340255401</c:v>
                </c:pt>
                <c:pt idx="39">
                  <c:v>74.267493864392279</c:v>
                </c:pt>
                <c:pt idx="40">
                  <c:v>72.98113171642882</c:v>
                </c:pt>
                <c:pt idx="41">
                  <c:v>71.719160521136061</c:v>
                </c:pt>
                <c:pt idx="42">
                  <c:v>70.518919350464614</c:v>
                </c:pt>
                <c:pt idx="43">
                  <c:v>69.420967194183845</c:v>
                </c:pt>
                <c:pt idx="44">
                  <c:v>68.466030439337842</c:v>
                </c:pt>
                <c:pt idx="45">
                  <c:v>67.691180026426323</c:v>
                </c:pt>
                <c:pt idx="46">
                  <c:v>67.125700395995381</c:v>
                </c:pt>
                <c:pt idx="47">
                  <c:v>66.787253417993156</c:v>
                </c:pt>
                <c:pt idx="48">
                  <c:v>66.678942547828996</c:v>
                </c:pt>
                <c:pt idx="49">
                  <c:v>66.787731787066633</c:v>
                </c:pt>
                <c:pt idx="50">
                  <c:v>67.084405175199947</c:v>
                </c:pt>
                <c:pt idx="51">
                  <c:v>67.524934205128915</c:v>
                </c:pt>
                <c:pt idx="52">
                  <c:v>68.052835410961535</c:v>
                </c:pt>
                <c:pt idx="53">
                  <c:v>68.601924987113676</c:v>
                </c:pt>
                <c:pt idx="54">
                  <c:v>69.098860914062215</c:v>
                </c:pt>
                <c:pt idx="55">
                  <c:v>69.465008243565251</c:v>
                </c:pt>
                <c:pt idx="56">
                  <c:v>69.61741983446646</c:v>
                </c:pt>
                <c:pt idx="57">
                  <c:v>69.469005977186242</c:v>
                </c:pt>
                <c:pt idx="58">
                  <c:v>68.928179137585118</c:v>
                </c:pt>
                <c:pt idx="59">
                  <c:v>67.898335821789573</c:v>
                </c:pt>
                <c:pt idx="60">
                  <c:v>66.277451328114523</c:v>
                </c:pt>
                <c:pt idx="61">
                  <c:v>63.957844569502882</c:v>
                </c:pt>
                <c:pt idx="62">
                  <c:v>60.825911583519812</c:v>
                </c:pt>
                <c:pt idx="63">
                  <c:v>56.761489653913088</c:v>
                </c:pt>
                <c:pt idx="64">
                  <c:v>51.636738460913193</c:v>
                </c:pt>
                <c:pt idx="65">
                  <c:v>45.315344225326413</c:v>
                </c:pt>
                <c:pt idx="66">
                  <c:v>37.654898892608031</c:v>
                </c:pt>
                <c:pt idx="67">
                  <c:v>28.518794737688211</c:v>
                </c:pt>
                <c:pt idx="68">
                  <c:v>17.807995886352131</c:v>
                </c:pt>
                <c:pt idx="69">
                  <c:v>5.522432029394821</c:v>
                </c:pt>
                <c:pt idx="70">
                  <c:v>-8.1557392570717298</c:v>
                </c:pt>
                <c:pt idx="71">
                  <c:v>-22.806498539344233</c:v>
                </c:pt>
                <c:pt idx="72">
                  <c:v>-37.821893972459549</c:v>
                </c:pt>
                <c:pt idx="73">
                  <c:v>-52.576549006836473</c:v>
                </c:pt>
              </c:numCache>
            </c:numRef>
          </c:yVal>
          <c:smooth val="1"/>
        </c:ser>
        <c:ser>
          <c:idx val="3"/>
          <c:order val="3"/>
          <c:tx>
            <c:v>Phase (Vinmax)</c:v>
          </c:tx>
          <c:spPr>
            <a:ln>
              <a:solidFill>
                <a:srgbClr val="F60460"/>
              </a:solidFill>
              <a:prstDash val="dash"/>
            </a:ln>
          </c:spPr>
          <c:marker>
            <c:symbol val="none"/>
          </c:marker>
          <c:xVal>
            <c:numRef>
              <c:f>Bode!$AX$4:$AX$103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Bode!$BD$4:$BD$103</c:f>
              <c:numCache>
                <c:formatCode>General</c:formatCode>
                <c:ptCount val="100"/>
                <c:pt idx="0">
                  <c:v>89.968362415447316</c:v>
                </c:pt>
                <c:pt idx="1">
                  <c:v>89.776965586363929</c:v>
                </c:pt>
                <c:pt idx="2">
                  <c:v>89.749753013372811</c:v>
                </c:pt>
                <c:pt idx="3">
                  <c:v>89.719220723231132</c:v>
                </c:pt>
                <c:pt idx="4">
                  <c:v>89.684963945738005</c:v>
                </c:pt>
                <c:pt idx="5">
                  <c:v>89.646528643569596</c:v>
                </c:pt>
                <c:pt idx="6">
                  <c:v>89.603405551216866</c:v>
                </c:pt>
                <c:pt idx="7">
                  <c:v>89.555023507352871</c:v>
                </c:pt>
                <c:pt idx="8">
                  <c:v>89.500742002978541</c:v>
                </c:pt>
                <c:pt idx="9">
                  <c:v>89.439842861742022</c:v>
                </c:pt>
                <c:pt idx="10">
                  <c:v>89.371520963592957</c:v>
                </c:pt>
                <c:pt idx="11">
                  <c:v>89.294873919094968</c:v>
                </c:pt>
                <c:pt idx="12">
                  <c:v>89.208890600274984</c:v>
                </c:pt>
                <c:pt idx="13">
                  <c:v>89.112438436292948</c:v>
                </c:pt>
                <c:pt idx="14">
                  <c:v>89.004249390560886</c:v>
                </c:pt>
                <c:pt idx="15">
                  <c:v>88.882904553221792</c:v>
                </c:pt>
                <c:pt idx="16">
                  <c:v>88.746817313360253</c:v>
                </c:pt>
                <c:pt idx="17">
                  <c:v>88.594215124938856</c:v>
                </c:pt>
                <c:pt idx="18">
                  <c:v>88.423119957599027</c:v>
                </c:pt>
                <c:pt idx="19">
                  <c:v>88.231327639736648</c:v>
                </c:pt>
                <c:pt idx="20">
                  <c:v>88.016386472614755</c:v>
                </c:pt>
                <c:pt idx="21">
                  <c:v>87.775575742409472</c:v>
                </c:pt>
                <c:pt idx="22">
                  <c:v>87.50588511110287</c:v>
                </c:pt>
                <c:pt idx="23">
                  <c:v>87.203996365365512</c:v>
                </c:pt>
                <c:pt idx="24">
                  <c:v>86.866269694248032</c:v>
                </c:pt>
                <c:pt idx="25">
                  <c:v>86.488737612636811</c:v>
                </c:pt>
                <c:pt idx="26">
                  <c:v>86.067110919628689</c:v>
                </c:pt>
                <c:pt idx="27">
                  <c:v>85.596802755814267</c:v>
                </c:pt>
                <c:pt idx="28">
                  <c:v>85.072978968502724</c:v>
                </c:pt>
                <c:pt idx="29">
                  <c:v>84.490645639177501</c:v>
                </c:pt>
                <c:pt idx="30">
                  <c:v>83.844787713071469</c:v>
                </c:pt>
                <c:pt idx="31">
                  <c:v>83.130575959316502</c:v>
                </c:pt>
                <c:pt idx="32">
                  <c:v>82.343662432303063</c:v>
                </c:pt>
                <c:pt idx="33">
                  <c:v>81.480586154748266</c:v>
                </c:pt>
                <c:pt idx="34">
                  <c:v>80.539309145299313</c:v>
                </c:pt>
                <c:pt idx="35">
                  <c:v>79.519895541095281</c:v>
                </c:pt>
                <c:pt idx="36">
                  <c:v>78.425329981958171</c:v>
                </c:pt>
                <c:pt idx="37">
                  <c:v>77.262441972442303</c:v>
                </c:pt>
                <c:pt idx="38">
                  <c:v>76.042858254914464</c:v>
                </c:pt>
                <c:pt idx="39">
                  <c:v>74.783846919263794</c:v>
                </c:pt>
                <c:pt idx="40">
                  <c:v>73.508854130491443</c:v>
                </c:pt>
                <c:pt idx="41">
                  <c:v>72.247486255473419</c:v>
                </c:pt>
                <c:pt idx="42">
                  <c:v>71.034685123556613</c:v>
                </c:pt>
                <c:pt idx="43">
                  <c:v>69.908911150065677</c:v>
                </c:pt>
                <c:pt idx="44">
                  <c:v>68.909301998461473</c:v>
                </c:pt>
                <c:pt idx="45">
                  <c:v>68.071995421882093</c:v>
                </c:pt>
                <c:pt idx="46">
                  <c:v>67.426038504114842</c:v>
                </c:pt>
                <c:pt idx="47">
                  <c:v>66.989473889875512</c:v>
                </c:pt>
                <c:pt idx="48">
                  <c:v>66.766228474685533</c:v>
                </c:pt>
                <c:pt idx="49">
                  <c:v>66.744303843209707</c:v>
                </c:pt>
                <c:pt idx="50">
                  <c:v>66.895506142227177</c:v>
                </c:pt>
                <c:pt idx="51">
                  <c:v>67.176625277406302</c:v>
                </c:pt>
                <c:pt idx="52">
                  <c:v>67.531669826461382</c:v>
                </c:pt>
                <c:pt idx="53">
                  <c:v>67.894570771724901</c:v>
                </c:pt>
                <c:pt idx="54">
                  <c:v>68.191739517047864</c:v>
                </c:pt>
                <c:pt idx="55">
                  <c:v>68.344008072027151</c:v>
                </c:pt>
                <c:pt idx="56">
                  <c:v>68.267740661339047</c:v>
                </c:pt>
                <c:pt idx="57">
                  <c:v>67.875197762943074</c:v>
                </c:pt>
                <c:pt idx="58">
                  <c:v>67.07446217920571</c:v>
                </c:pt>
                <c:pt idx="59">
                  <c:v>65.769334568864508</c:v>
                </c:pt>
                <c:pt idx="60">
                  <c:v>63.859550604055897</c:v>
                </c:pt>
                <c:pt idx="61">
                  <c:v>61.241496483294668</c:v>
                </c:pt>
                <c:pt idx="62">
                  <c:v>57.809396497441384</c:v>
                </c:pt>
                <c:pt idx="63">
                  <c:v>53.456863809815616</c:v>
                </c:pt>
                <c:pt idx="64">
                  <c:v>48.078926090810768</c:v>
                </c:pt>
                <c:pt idx="65">
                  <c:v>41.5753287465987</c:v>
                </c:pt>
                <c:pt idx="66">
                  <c:v>33.857121898232606</c:v>
                </c:pt>
                <c:pt idx="67">
                  <c:v>24.859900484841148</c:v>
                </c:pt>
                <c:pt idx="68">
                  <c:v>14.567303550189934</c:v>
                </c:pt>
                <c:pt idx="69">
                  <c:v>3.0447790712680387</c:v>
                </c:pt>
                <c:pt idx="70">
                  <c:v>-9.5265430614843467</c:v>
                </c:pt>
                <c:pt idx="71">
                  <c:v>-22.839338355993675</c:v>
                </c:pt>
                <c:pt idx="72">
                  <c:v>-36.496931354106721</c:v>
                </c:pt>
                <c:pt idx="73">
                  <c:v>-50.094077903460317</c:v>
                </c:pt>
              </c:numCache>
            </c:numRef>
          </c:yVal>
          <c:smooth val="1"/>
        </c:ser>
        <c:dLbls>
          <c:showLegendKey val="0"/>
          <c:showVal val="0"/>
          <c:showCatName val="0"/>
          <c:showSerName val="0"/>
          <c:showPercent val="0"/>
          <c:showBubbleSize val="0"/>
        </c:dLbls>
        <c:axId val="551942384"/>
        <c:axId val="551933368"/>
      </c:scatterChart>
      <c:valAx>
        <c:axId val="551941992"/>
        <c:scaling>
          <c:logBase val="10"/>
          <c:orientation val="minMax"/>
          <c:min val="10"/>
        </c:scaling>
        <c:delete val="0"/>
        <c:axPos val="b"/>
        <c:majorGridlines/>
        <c:minorGridlines/>
        <c:title>
          <c:tx>
            <c:rich>
              <a:bodyPr/>
              <a:lstStyle/>
              <a:p>
                <a:pPr>
                  <a:defRPr sz="1200"/>
                </a:pPr>
                <a:r>
                  <a:rPr lang="en-US" sz="1200"/>
                  <a:t>Frequency (HZ)</a:t>
                </a:r>
              </a:p>
            </c:rich>
          </c:tx>
          <c:overlay val="0"/>
          <c:spPr>
            <a:noFill/>
            <a:ln w="25400">
              <a:noFill/>
            </a:ln>
          </c:spPr>
        </c:title>
        <c:numFmt formatCode="General" sourceLinked="0"/>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s-ES"/>
          </a:p>
        </c:txPr>
        <c:crossAx val="551938856"/>
        <c:crosses val="autoZero"/>
        <c:crossBetween val="midCat"/>
      </c:valAx>
      <c:valAx>
        <c:axId val="551938856"/>
        <c:scaling>
          <c:orientation val="minMax"/>
          <c:max val="60"/>
          <c:min val="-60"/>
        </c:scaling>
        <c:delete val="0"/>
        <c:axPos val="l"/>
        <c:majorGridlines/>
        <c:title>
          <c:tx>
            <c:rich>
              <a:bodyPr rot="-5400000" vert="horz"/>
              <a:lstStyle/>
              <a:p>
                <a:pPr>
                  <a:defRPr sz="1400"/>
                </a:pPr>
                <a:r>
                  <a:rPr lang="en-US" sz="1400"/>
                  <a:t>Gain (dB)</a:t>
                </a:r>
              </a:p>
            </c:rich>
          </c:tx>
          <c:overlay val="0"/>
          <c:spPr>
            <a:noFill/>
            <a:ln w="25400">
              <a:noFill/>
            </a:ln>
          </c:spPr>
        </c:title>
        <c:numFmt formatCode="General" sourceLinked="1"/>
        <c:majorTickMark val="out"/>
        <c:minorTickMark val="none"/>
        <c:tickLblPos val="nextTo"/>
        <c:crossAx val="551941992"/>
        <c:crosses val="autoZero"/>
        <c:crossBetween val="midCat"/>
      </c:valAx>
      <c:valAx>
        <c:axId val="551942384"/>
        <c:scaling>
          <c:logBase val="10"/>
          <c:orientation val="minMax"/>
        </c:scaling>
        <c:delete val="1"/>
        <c:axPos val="t"/>
        <c:numFmt formatCode="General" sourceLinked="1"/>
        <c:majorTickMark val="out"/>
        <c:minorTickMark val="none"/>
        <c:tickLblPos val="none"/>
        <c:crossAx val="551933368"/>
        <c:crosses val="max"/>
        <c:crossBetween val="midCat"/>
      </c:valAx>
      <c:valAx>
        <c:axId val="551933368"/>
        <c:scaling>
          <c:orientation val="minMax"/>
          <c:max val="120"/>
          <c:min val="-120"/>
        </c:scaling>
        <c:delete val="0"/>
        <c:axPos val="r"/>
        <c:numFmt formatCode="General" sourceLinked="1"/>
        <c:majorTickMark val="out"/>
        <c:minorTickMark val="none"/>
        <c:tickLblPos val="nextTo"/>
        <c:crossAx val="551942384"/>
        <c:crosses val="max"/>
        <c:crossBetween val="midCat"/>
        <c:majorUnit val="40"/>
        <c:minorUnit val="10"/>
      </c:valAx>
      <c:spPr>
        <a:solidFill>
          <a:srgbClr val="B4FBD2"/>
        </a:solidFill>
      </c:spPr>
    </c:plotArea>
    <c:legend>
      <c:legendPos val="r"/>
      <c:layout>
        <c:manualLayout>
          <c:xMode val="edge"/>
          <c:yMode val="edge"/>
          <c:x val="0.13143872113676741"/>
          <c:y val="0.65656724727590876"/>
          <c:w val="0.53285968028420005"/>
          <c:h val="0.1338386489567591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Bode Plot (Plant) (Channel</a:t>
            </a:r>
            <a:r>
              <a:rPr lang="en-US" baseline="0"/>
              <a:t> 4)</a:t>
            </a:r>
            <a:endParaRPr lang="en-US"/>
          </a:p>
        </c:rich>
      </c:tx>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1"/>
          <c:order val="0"/>
          <c:tx>
            <c:v>Gain (Vinmin)</c:v>
          </c:tx>
          <c:spPr>
            <a:ln>
              <a:solidFill>
                <a:srgbClr val="000064"/>
              </a:solidFill>
            </a:ln>
          </c:spPr>
          <c:marker>
            <c:symbol val="none"/>
          </c:marker>
          <c:xVal>
            <c:numRef>
              <c:f>Bode!$AQ$4:$AQ$103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Bode!$AT$4:$AT$103</c:f>
              <c:numCache>
                <c:formatCode>General</c:formatCode>
                <c:ptCount val="100"/>
                <c:pt idx="0">
                  <c:v>11.874624212386619</c:v>
                </c:pt>
                <c:pt idx="1">
                  <c:v>11.874398563009533</c:v>
                </c:pt>
                <c:pt idx="2">
                  <c:v>11.8743389389015</c:v>
                </c:pt>
                <c:pt idx="3">
                  <c:v>11.874263877761903</c:v>
                </c:pt>
                <c:pt idx="4">
                  <c:v>11.874169383232298</c:v>
                </c:pt>
                <c:pt idx="5">
                  <c:v>11.874050424594158</c:v>
                </c:pt>
                <c:pt idx="6">
                  <c:v>11.873900669179333</c:v>
                </c:pt>
                <c:pt idx="7">
                  <c:v>11.873712145631982</c:v>
                </c:pt>
                <c:pt idx="8">
                  <c:v>11.87347482019524</c:v>
                </c:pt>
                <c:pt idx="9">
                  <c:v>11.873176063630437</c:v>
                </c:pt>
                <c:pt idx="10">
                  <c:v>11.872799980649502</c:v>
                </c:pt>
                <c:pt idx="11">
                  <c:v>11.872326566578534</c:v>
                </c:pt>
                <c:pt idx="12">
                  <c:v>11.871730647018721</c:v>
                </c:pt>
                <c:pt idx="13">
                  <c:v>11.870980545110738</c:v>
                </c:pt>
                <c:pt idx="14">
                  <c:v>11.870036407125168</c:v>
                </c:pt>
                <c:pt idx="15">
                  <c:v>11.868848099896978</c:v>
                </c:pt>
                <c:pt idx="16">
                  <c:v>11.867352572378691</c:v>
                </c:pt>
                <c:pt idx="17">
                  <c:v>11.865470547515981</c:v>
                </c:pt>
                <c:pt idx="18">
                  <c:v>11.863102378871757</c:v>
                </c:pt>
                <c:pt idx="19">
                  <c:v>11.860122868066638</c:v>
                </c:pt>
                <c:pt idx="20">
                  <c:v>11.856374793394748</c:v>
                </c:pt>
                <c:pt idx="21">
                  <c:v>11.851660846449247</c:v>
                </c:pt>
                <c:pt idx="22">
                  <c:v>11.845733612479476</c:v>
                </c:pt>
                <c:pt idx="23">
                  <c:v>11.838283162950615</c:v>
                </c:pt>
                <c:pt idx="24">
                  <c:v>11.828921759018042</c:v>
                </c:pt>
                <c:pt idx="25">
                  <c:v>11.817165099532671</c:v>
                </c:pt>
                <c:pt idx="26">
                  <c:v>11.802409499529231</c:v>
                </c:pt>
                <c:pt idx="27">
                  <c:v>11.783904376148639</c:v>
                </c:pt>
                <c:pt idx="28">
                  <c:v>11.760719482103836</c:v>
                </c:pt>
                <c:pt idx="29">
                  <c:v>11.731706512408861</c:v>
                </c:pt>
                <c:pt idx="30">
                  <c:v>11.695455089748405</c:v>
                </c:pt>
                <c:pt idx="31">
                  <c:v>11.650243802959237</c:v>
                </c:pt>
                <c:pt idx="32">
                  <c:v>11.593988047144403</c:v>
                </c:pt>
                <c:pt idx="33">
                  <c:v>11.524188011698852</c:v>
                </c:pt>
                <c:pt idx="34">
                  <c:v>11.437882364919345</c:v>
                </c:pt>
                <c:pt idx="35">
                  <c:v>11.331615956372032</c:v>
                </c:pt>
                <c:pt idx="36">
                  <c:v>11.201432928786499</c:v>
                </c:pt>
                <c:pt idx="37">
                  <c:v>11.042909338035454</c:v>
                </c:pt>
                <c:pt idx="38">
                  <c:v>10.851240548163458</c:v>
                </c:pt>
                <c:pt idx="39">
                  <c:v>10.621396650213468</c:v>
                </c:pt>
                <c:pt idx="40">
                  <c:v>10.348352216670076</c:v>
                </c:pt>
                <c:pt idx="41">
                  <c:v>10.027383913527199</c:v>
                </c:pt>
                <c:pt idx="42">
                  <c:v>9.6544119510741506</c:v>
                </c:pt>
                <c:pt idx="43">
                  <c:v>9.2263431521991475</c:v>
                </c:pt>
                <c:pt idx="44">
                  <c:v>8.7413612408598436</c:v>
                </c:pt>
                <c:pt idx="45">
                  <c:v>8.199110619388092</c:v>
                </c:pt>
                <c:pt idx="46">
                  <c:v>7.6007364848838517</c:v>
                </c:pt>
                <c:pt idx="47">
                  <c:v>6.9487730788986664</c:v>
                </c:pt>
                <c:pt idx="48">
                  <c:v>6.2469036649244289</c:v>
                </c:pt>
                <c:pt idx="49">
                  <c:v>5.4996395237843929</c:v>
                </c:pt>
                <c:pt idx="50">
                  <c:v>4.711973918620612</c:v>
                </c:pt>
                <c:pt idx="51">
                  <c:v>3.8890604973823701</c:v>
                </c:pt>
                <c:pt idx="52">
                  <c:v>3.0359493603831385</c:v>
                </c:pt>
                <c:pt idx="53">
                  <c:v>2.1573951662009514</c:v>
                </c:pt>
                <c:pt idx="54">
                  <c:v>1.2577356826714046</c:v>
                </c:pt>
                <c:pt idx="55">
                  <c:v>0.34082853699585336</c:v>
                </c:pt>
                <c:pt idx="56">
                  <c:v>-0.58997169332842836</c:v>
                </c:pt>
                <c:pt idx="57">
                  <c:v>-1.5318163005700767</c:v>
                </c:pt>
                <c:pt idx="58">
                  <c:v>-2.4823669626225549</c:v>
                </c:pt>
                <c:pt idx="59">
                  <c:v>-3.4398268297160897</c:v>
                </c:pt>
                <c:pt idx="60">
                  <c:v>-4.4030302267041534</c:v>
                </c:pt>
                <c:pt idx="61">
                  <c:v>-5.3716372677223685</c:v>
                </c:pt>
                <c:pt idx="62">
                  <c:v>-6.3465049031609269</c:v>
                </c:pt>
                <c:pt idx="63">
                  <c:v>-7.3303466263892361</c:v>
                </c:pt>
                <c:pt idx="64">
                  <c:v>-8.3288514385188464</c:v>
                </c:pt>
                <c:pt idx="65">
                  <c:v>-9.352497251407236</c:v>
                </c:pt>
                <c:pt idx="66">
                  <c:v>-10.419306964570676</c:v>
                </c:pt>
                <c:pt idx="67">
                  <c:v>-11.558580026488368</c:v>
                </c:pt>
                <c:pt idx="68">
                  <c:v>-12.814799399824349</c:v>
                </c:pt>
                <c:pt idx="69">
                  <c:v>-14.249001452573065</c:v>
                </c:pt>
                <c:pt idx="70">
                  <c:v>-15.932492251035297</c:v>
                </c:pt>
                <c:pt idx="71">
                  <c:v>-17.928756369977307</c:v>
                </c:pt>
                <c:pt idx="72">
                  <c:v>-20.268959294905095</c:v>
                </c:pt>
                <c:pt idx="73">
                  <c:v>-22.938426833033489</c:v>
                </c:pt>
              </c:numCache>
            </c:numRef>
          </c:yVal>
          <c:smooth val="1"/>
        </c:ser>
        <c:ser>
          <c:idx val="0"/>
          <c:order val="1"/>
          <c:tx>
            <c:v>Gain (Vinmax)</c:v>
          </c:tx>
          <c:spPr>
            <a:ln>
              <a:solidFill>
                <a:srgbClr val="000064"/>
              </a:solidFill>
              <a:prstDash val="dash"/>
            </a:ln>
          </c:spPr>
          <c:marker>
            <c:symbol val="none"/>
          </c:marker>
          <c:xVal>
            <c:numRef>
              <c:f>Bode!$AX$4:$AX$103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Bode!$BA$4:$BA$103</c:f>
              <c:numCache>
                <c:formatCode>General</c:formatCode>
                <c:ptCount val="100"/>
                <c:pt idx="0">
                  <c:v>11.602901524307461</c:v>
                </c:pt>
                <c:pt idx="1">
                  <c:v>11.602689392156185</c:v>
                </c:pt>
                <c:pt idx="2">
                  <c:v>11.60263333963754</c:v>
                </c:pt>
                <c:pt idx="3">
                  <c:v>11.602562774725333</c:v>
                </c:pt>
                <c:pt idx="4">
                  <c:v>11.602473940393301</c:v>
                </c:pt>
                <c:pt idx="5">
                  <c:v>11.602362107176836</c:v>
                </c:pt>
                <c:pt idx="6">
                  <c:v>11.602221321590482</c:v>
                </c:pt>
                <c:pt idx="7">
                  <c:v>11.602044089522243</c:v>
                </c:pt>
                <c:pt idx="8">
                  <c:v>11.601820977843849</c:v>
                </c:pt>
                <c:pt idx="9">
                  <c:v>11.601540113166839</c:v>
                </c:pt>
                <c:pt idx="10">
                  <c:v>11.601186551293727</c:v>
                </c:pt>
                <c:pt idx="11">
                  <c:v>11.600741484160073</c:v>
                </c:pt>
                <c:pt idx="12">
                  <c:v>11.60018124263309</c:v>
                </c:pt>
                <c:pt idx="13">
                  <c:v>11.599476043008243</c:v>
                </c:pt>
                <c:pt idx="14">
                  <c:v>11.598588411947677</c:v>
                </c:pt>
                <c:pt idx="15">
                  <c:v>11.597471208352834</c:v>
                </c:pt>
                <c:pt idx="16">
                  <c:v>11.596065140576135</c:v>
                </c:pt>
                <c:pt idx="17">
                  <c:v>11.594295652678488</c:v>
                </c:pt>
                <c:pt idx="18">
                  <c:v>11.592069023273543</c:v>
                </c:pt>
                <c:pt idx="19">
                  <c:v>11.589267483974046</c:v>
                </c:pt>
                <c:pt idx="20">
                  <c:v>11.585743120764809</c:v>
                </c:pt>
                <c:pt idx="21">
                  <c:v>11.581310270182561</c:v>
                </c:pt>
                <c:pt idx="22">
                  <c:v>11.575736062975386</c:v>
                </c:pt>
                <c:pt idx="23">
                  <c:v>11.568728701994138</c:v>
                </c:pt>
                <c:pt idx="24">
                  <c:v>11.559922991333512</c:v>
                </c:pt>
                <c:pt idx="25">
                  <c:v>11.548862566240734</c:v>
                </c:pt>
                <c:pt idx="26">
                  <c:v>11.534978219015875</c:v>
                </c:pt>
                <c:pt idx="27">
                  <c:v>11.517561693637708</c:v>
                </c:pt>
                <c:pt idx="28">
                  <c:v>11.495734360870307</c:v>
                </c:pt>
                <c:pt idx="29">
                  <c:v>11.468410331379095</c:v>
                </c:pt>
                <c:pt idx="30">
                  <c:v>11.434253882296934</c:v>
                </c:pt>
                <c:pt idx="31">
                  <c:v>11.391631651634091</c:v>
                </c:pt>
                <c:pt idx="32">
                  <c:v>11.338561005859438</c:v>
                </c:pt>
                <c:pt idx="33">
                  <c:v>11.272657429569994</c:v>
                </c:pt>
                <c:pt idx="34">
                  <c:v>11.191085819497308</c:v>
                </c:pt>
                <c:pt idx="35">
                  <c:v>11.090523195210897</c:v>
                </c:pt>
                <c:pt idx="36">
                  <c:v>10.967143372726644</c:v>
                </c:pt>
                <c:pt idx="37">
                  <c:v>10.816637044041704</c:v>
                </c:pt>
                <c:pt idx="38">
                  <c:v>10.63428243629132</c:v>
                </c:pt>
                <c:pt idx="39">
                  <c:v>10.415080748964547</c:v>
                </c:pt>
                <c:pt idx="40">
                  <c:v>10.153965111122847</c:v>
                </c:pt>
                <c:pt idx="41">
                  <c:v>9.8460805966590108</c:v>
                </c:pt>
                <c:pt idx="42">
                  <c:v>9.487116308058809</c:v>
                </c:pt>
                <c:pt idx="43">
                  <c:v>9.0736519261289956</c:v>
                </c:pt>
                <c:pt idx="44">
                  <c:v>8.6034665586833992</c:v>
                </c:pt>
                <c:pt idx="45">
                  <c:v>8.0757543413741111</c:v>
                </c:pt>
                <c:pt idx="46">
                  <c:v>7.4912035210964136</c:v>
                </c:pt>
                <c:pt idx="47">
                  <c:v>6.8519220499883362</c:v>
                </c:pt>
                <c:pt idx="48">
                  <c:v>6.1612248334981148</c:v>
                </c:pt>
                <c:pt idx="49">
                  <c:v>5.4233245660086631</c:v>
                </c:pt>
                <c:pt idx="50">
                  <c:v>4.6429810786314967</c:v>
                </c:pt>
                <c:pt idx="51">
                  <c:v>3.8251613105257465</c:v>
                </c:pt>
                <c:pt idx="52">
                  <c:v>2.9747476025552428</c:v>
                </c:pt>
                <c:pt idx="53">
                  <c:v>2.0963130512904256</c:v>
                </c:pt>
                <c:pt idx="54">
                  <c:v>1.1939653232047815</c:v>
                </c:pt>
                <c:pt idx="55">
                  <c:v>0.27124788752756746</c:v>
                </c:pt>
                <c:pt idx="56">
                  <c:v>-0.66891956423221011</c:v>
                </c:pt>
                <c:pt idx="57">
                  <c:v>-1.6242831840777805</c:v>
                </c:pt>
                <c:pt idx="58">
                  <c:v>-2.5933030848181593</c:v>
                </c:pt>
                <c:pt idx="59">
                  <c:v>-3.5752336087410574</c:v>
                </c:pt>
                <c:pt idx="60">
                  <c:v>-4.5702669069519555</c:v>
                </c:pt>
                <c:pt idx="61">
                  <c:v>-5.579780055055692</c:v>
                </c:pt>
                <c:pt idx="62">
                  <c:v>-6.6067396930270821</c:v>
                </c:pt>
                <c:pt idx="63">
                  <c:v>-7.65633509281807</c:v>
                </c:pt>
                <c:pt idx="64">
                  <c:v>-8.7369229442254852</c:v>
                </c:pt>
                <c:pt idx="65">
                  <c:v>-9.8613525572827303</c:v>
                </c:pt>
                <c:pt idx="66">
                  <c:v>-11.048646674970772</c:v>
                </c:pt>
                <c:pt idx="67">
                  <c:v>-12.325747092954931</c:v>
                </c:pt>
                <c:pt idx="68">
                  <c:v>-13.728495299495425</c:v>
                </c:pt>
                <c:pt idx="69">
                  <c:v>-15.300287590280863</c:v>
                </c:pt>
                <c:pt idx="70">
                  <c:v>-17.086581174557004</c:v>
                </c:pt>
                <c:pt idx="71">
                  <c:v>-19.124957581001304</c:v>
                </c:pt>
                <c:pt idx="72">
                  <c:v>-21.434204281396582</c:v>
                </c:pt>
                <c:pt idx="73">
                  <c:v>-24.008776549153644</c:v>
                </c:pt>
              </c:numCache>
            </c:numRef>
          </c:yVal>
          <c:smooth val="1"/>
        </c:ser>
        <c:dLbls>
          <c:showLegendKey val="0"/>
          <c:showVal val="0"/>
          <c:showCatName val="0"/>
          <c:showSerName val="0"/>
          <c:showPercent val="0"/>
          <c:showBubbleSize val="0"/>
        </c:dLbls>
        <c:axId val="551934544"/>
        <c:axId val="551937680"/>
      </c:scatterChart>
      <c:scatterChart>
        <c:scatterStyle val="smoothMarker"/>
        <c:varyColors val="0"/>
        <c:ser>
          <c:idx val="2"/>
          <c:order val="2"/>
          <c:tx>
            <c:v>Phase (Vinmin)</c:v>
          </c:tx>
          <c:spPr>
            <a:ln>
              <a:solidFill>
                <a:srgbClr val="F60460"/>
              </a:solidFill>
            </a:ln>
          </c:spPr>
          <c:marker>
            <c:symbol val="none"/>
          </c:marker>
          <c:xVal>
            <c:numRef>
              <c:f>Bode!$AQ$4:$AQ$104</c:f>
              <c:numCache>
                <c:formatCode>General</c:formatCode>
                <c:ptCount val="101"/>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Bode!$AV$4:$AV$103</c:f>
              <c:numCache>
                <c:formatCode>General</c:formatCode>
                <c:ptCount val="100"/>
                <c:pt idx="0">
                  <c:v>-6.3412516528865676E-2</c:v>
                </c:pt>
                <c:pt idx="1">
                  <c:v>-0.44704149072405169</c:v>
                </c:pt>
                <c:pt idx="2">
                  <c:v>-0.50158665878051645</c:v>
                </c:pt>
                <c:pt idx="3">
                  <c:v>-0.56278645965295471</c:v>
                </c:pt>
                <c:pt idx="4">
                  <c:v>-0.63145251659674773</c:v>
                </c:pt>
                <c:pt idx="5">
                  <c:v>-0.70849533544144971</c:v>
                </c:pt>
                <c:pt idx="6">
                  <c:v>-0.79493630805371307</c:v>
                </c:pt>
                <c:pt idx="7">
                  <c:v>-0.89192115487270762</c:v>
                </c:pt>
                <c:pt idx="8">
                  <c:v>-1.0007349715783178</c:v>
                </c:pt>
                <c:pt idx="9">
                  <c:v>-1.1228190607598969</c:v>
                </c:pt>
                <c:pt idx="10">
                  <c:v>-1.2597897454124372</c:v>
                </c:pt>
                <c:pt idx="11">
                  <c:v>-1.4134593764885917</c:v>
                </c:pt>
                <c:pt idx="12">
                  <c:v>-1.5858597604948743</c:v>
                </c:pt>
                <c:pt idx="13">
                  <c:v>-1.7792682436039875</c:v>
                </c:pt>
                <c:pt idx="14">
                  <c:v>-1.9962366935675486</c:v>
                </c:pt>
                <c:pt idx="15">
                  <c:v>-2.2396236163629721</c:v>
                </c:pt>
                <c:pt idx="16">
                  <c:v>-2.5126296259924894</c:v>
                </c:pt>
                <c:pt idx="17">
                  <c:v>-2.8188364460496973</c:v>
                </c:pt>
                <c:pt idx="18">
                  <c:v>-3.1622495505476214</c:v>
                </c:pt>
                <c:pt idx="19">
                  <c:v>-3.5473444350541934</c:v>
                </c:pt>
                <c:pt idx="20">
                  <c:v>-3.9791163280442765</c:v>
                </c:pt>
                <c:pt idx="21">
                  <c:v>-4.4631328800924575</c:v>
                </c:pt>
                <c:pt idx="22">
                  <c:v>-5.0055889694481053</c:v>
                </c:pt>
                <c:pt idx="23">
                  <c:v>-5.6133621894720571</c:v>
                </c:pt>
                <c:pt idx="24">
                  <c:v>-6.2940667754172726</c:v>
                </c:pt>
                <c:pt idx="25">
                  <c:v>-7.0561026089493764</c:v>
                </c:pt>
                <c:pt idx="26">
                  <c:v>-7.9086944181576442</c:v>
                </c:pt>
                <c:pt idx="27">
                  <c:v>-8.8619142696274462</c:v>
                </c:pt>
                <c:pt idx="28">
                  <c:v>-9.9266778351767311</c:v>
                </c:pt>
                <c:pt idx="29">
                  <c:v>-11.114701655236598</c:v>
                </c:pt>
                <c:pt idx="30">
                  <c:v>-12.438404756280708</c:v>
                </c:pt>
                <c:pt idx="31">
                  <c:v>-13.910733747629756</c:v>
                </c:pt>
                <c:pt idx="32">
                  <c:v>-15.544886501093679</c:v>
                </c:pt>
                <c:pt idx="33">
                  <c:v>-17.353906822678763</c:v>
                </c:pt>
                <c:pt idx="34">
                  <c:v>-19.35012303505474</c:v>
                </c:pt>
                <c:pt idx="35">
                  <c:v>-21.544409882153012</c:v>
                </c:pt>
                <c:pt idx="36">
                  <c:v>-23.945269196494266</c:v>
                </c:pt>
                <c:pt idx="37">
                  <c:v>-26.557753934526716</c:v>
                </c:pt>
                <c:pt idx="38">
                  <c:v>-29.382304430028405</c:v>
                </c:pt>
                <c:pt idx="39">
                  <c:v>-32.413622516362878</c:v>
                </c:pt>
                <c:pt idx="40">
                  <c:v>-35.639768229405398</c:v>
                </c:pt>
                <c:pt idx="41">
                  <c:v>-39.041705245525748</c:v>
                </c:pt>
                <c:pt idx="42">
                  <c:v>-42.59351847275444</c:v>
                </c:pt>
                <c:pt idx="43">
                  <c:v>-46.263457277141505</c:v>
                </c:pt>
                <c:pt idx="44">
                  <c:v>-50.015817073562559</c:v>
                </c:pt>
                <c:pt idx="45">
                  <c:v>-53.813489070826236</c:v>
                </c:pt>
                <c:pt idx="46">
                  <c:v>-57.620841111150298</c:v>
                </c:pt>
                <c:pt idx="47">
                  <c:v>-61.406506078097891</c:v>
                </c:pt>
                <c:pt idx="48">
                  <c:v>-65.145684739355772</c:v>
                </c:pt>
                <c:pt idx="49">
                  <c:v>-68.821704591816911</c:v>
                </c:pt>
                <c:pt idx="50">
                  <c:v>-72.426761203789169</c:v>
                </c:pt>
                <c:pt idx="51">
                  <c:v>-75.961938495052522</c:v>
                </c:pt>
                <c:pt idx="52">
                  <c:v>-79.436714264429639</c:v>
                </c:pt>
                <c:pt idx="53">
                  <c:v>-82.868195553752656</c:v>
                </c:pt>
                <c:pt idx="54">
                  <c:v>-86.280310753380803</c:v>
                </c:pt>
                <c:pt idx="55">
                  <c:v>-89.703138649490256</c:v>
                </c:pt>
                <c:pt idx="56">
                  <c:v>-93.172503414788451</c:v>
                </c:pt>
                <c:pt idx="57">
                  <c:v>-96.729924411663973</c:v>
                </c:pt>
                <c:pt idx="58">
                  <c:v>-100.4229867608812</c:v>
                </c:pt>
                <c:pt idx="59">
                  <c:v>-104.30619179642187</c:v>
                </c:pt>
                <c:pt idx="60">
                  <c:v>-108.44234874556739</c:v>
                </c:pt>
                <c:pt idx="61">
                  <c:v>-112.90456540550879</c:v>
                </c:pt>
                <c:pt idx="62">
                  <c:v>-117.77885554819763</c:v>
                </c:pt>
                <c:pt idx="63">
                  <c:v>-123.16723881826812</c:v>
                </c:pt>
                <c:pt idx="64">
                  <c:v>-129.19082786327772</c:v>
                </c:pt>
                <c:pt idx="65">
                  <c:v>-135.99151142272942</c:v>
                </c:pt>
                <c:pt idx="66">
                  <c:v>-143.72902097923321</c:v>
                </c:pt>
                <c:pt idx="67">
                  <c:v>-152.56702601002843</c:v>
                </c:pt>
                <c:pt idx="68">
                  <c:v>-162.63823248163814</c:v>
                </c:pt>
                <c:pt idx="69">
                  <c:v>-173.97931693216694</c:v>
                </c:pt>
                <c:pt idx="70">
                  <c:v>-186.44409277913604</c:v>
                </c:pt>
                <c:pt idx="71">
                  <c:v>-199.64494206398714</c:v>
                </c:pt>
                <c:pt idx="72">
                  <c:v>-213.00076925684999</c:v>
                </c:pt>
                <c:pt idx="73">
                  <c:v>-225.90657921016492</c:v>
                </c:pt>
              </c:numCache>
            </c:numRef>
          </c:yVal>
          <c:smooth val="1"/>
        </c:ser>
        <c:ser>
          <c:idx val="3"/>
          <c:order val="3"/>
          <c:tx>
            <c:v>Phase (Vinmax)</c:v>
          </c:tx>
          <c:spPr>
            <a:ln>
              <a:solidFill>
                <a:srgbClr val="F60460"/>
              </a:solidFill>
              <a:prstDash val="dash"/>
            </a:ln>
          </c:spPr>
          <c:marker>
            <c:symbol val="none"/>
          </c:marker>
          <c:xVal>
            <c:numRef>
              <c:f>Bode!$AX$4:$AX$103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Bode!$BC$4:$BC$103</c:f>
              <c:numCache>
                <c:formatCode>General</c:formatCode>
                <c:ptCount val="100"/>
                <c:pt idx="0">
                  <c:v>-6.2043281763983577E-2</c:v>
                </c:pt>
                <c:pt idx="1">
                  <c:v>-0.43738923962566811</c:v>
                </c:pt>
                <c:pt idx="2">
                  <c:v>-0.49075684718602214</c:v>
                </c:pt>
                <c:pt idx="3">
                  <c:v>-0.55063548275930652</c:v>
                </c:pt>
                <c:pt idx="4">
                  <c:v>-0.6178192798761899</c:v>
                </c:pt>
                <c:pt idx="5">
                  <c:v>-0.69319913406204048</c:v>
                </c:pt>
                <c:pt idx="6">
                  <c:v>-0.77777445311126669</c:v>
                </c:pt>
                <c:pt idx="7">
                  <c:v>-0.87266631783147863</c:v>
                </c:pt>
                <c:pt idx="8">
                  <c:v>-0.97913221577092857</c:v>
                </c:pt>
                <c:pt idx="9">
                  <c:v>-1.0985825263260387</c:v>
                </c:pt>
                <c:pt idx="10">
                  <c:v>-1.2325989518289664</c:v>
                </c:pt>
                <c:pt idx="11">
                  <c:v>-1.382955105113354</c:v>
                </c:pt>
                <c:pt idx="12">
                  <c:v>-1.5516394786850762</c:v>
                </c:pt>
                <c:pt idx="13">
                  <c:v>-1.7408810325219735</c:v>
                </c:pt>
                <c:pt idx="14">
                  <c:v>-1.9531776445364144</c:v>
                </c:pt>
                <c:pt idx="15">
                  <c:v>-2.1913276667045229</c:v>
                </c:pt>
                <c:pt idx="16">
                  <c:v>-2.4584648162632283</c:v>
                </c:pt>
                <c:pt idx="17">
                  <c:v>-2.758096598729626</c:v>
                </c:pt>
                <c:pt idx="18">
                  <c:v>-3.0941463986673821</c:v>
                </c:pt>
                <c:pt idx="19">
                  <c:v>-3.4709992723161207</c:v>
                </c:pt>
                <c:pt idx="20">
                  <c:v>-3.8935513156706398</c:v>
                </c:pt>
                <c:pt idx="21">
                  <c:v>-4.367262238023355</c:v>
                </c:pt>
                <c:pt idx="22">
                  <c:v>-4.8982104114503127</c:v>
                </c:pt>
                <c:pt idx="23">
                  <c:v>-5.4931491474344405</c:v>
                </c:pt>
                <c:pt idx="24">
                  <c:v>-6.1595622157742804</c:v>
                </c:pt>
                <c:pt idx="25">
                  <c:v>-6.9057155961668135</c:v>
                </c:pt>
                <c:pt idx="26">
                  <c:v>-7.740701052511338</c:v>
                </c:pt>
                <c:pt idx="27">
                  <c:v>-8.6744652464034804</c:v>
                </c:pt>
                <c:pt idx="28">
                  <c:v>-9.7178156631165322</c:v>
                </c:pt>
                <c:pt idx="29">
                  <c:v>-10.882391541867037</c:v>
                </c:pt>
                <c:pt idx="30">
                  <c:v>-12.180584291019787</c:v>
                </c:pt>
                <c:pt idx="31">
                  <c:v>-13.62538769949151</c:v>
                </c:pt>
                <c:pt idx="32">
                  <c:v>-15.230154095107633</c:v>
                </c:pt>
                <c:pt idx="33">
                  <c:v>-17.008229397728911</c:v>
                </c:pt>
                <c:pt idx="34">
                  <c:v>-18.972439419128843</c:v>
                </c:pt>
                <c:pt idx="35">
                  <c:v>-21.13440430289312</c:v>
                </c:pt>
                <c:pt idx="36">
                  <c:v>-23.503671058750587</c:v>
                </c:pt>
                <c:pt idx="37">
                  <c:v>-26.086679434615668</c:v>
                </c:pt>
                <c:pt idx="38">
                  <c:v>-28.885616515369332</c:v>
                </c:pt>
                <c:pt idx="39">
                  <c:v>-31.897269461491355</c:v>
                </c:pt>
                <c:pt idx="40">
                  <c:v>-35.112045815342782</c:v>
                </c:pt>
                <c:pt idx="41">
                  <c:v>-38.51337951118839</c:v>
                </c:pt>
                <c:pt idx="42">
                  <c:v>-42.077752699662433</c:v>
                </c:pt>
                <c:pt idx="43">
                  <c:v>-45.77551332125968</c:v>
                </c:pt>
                <c:pt idx="44">
                  <c:v>-49.572545514438936</c:v>
                </c:pt>
                <c:pt idx="45">
                  <c:v>-53.432673675370474</c:v>
                </c:pt>
                <c:pt idx="46">
                  <c:v>-57.320503003030836</c:v>
                </c:pt>
                <c:pt idx="47">
                  <c:v>-61.204285606215542</c:v>
                </c:pt>
                <c:pt idx="48">
                  <c:v>-65.058398812499235</c:v>
                </c:pt>
                <c:pt idx="49">
                  <c:v>-68.865132535673837</c:v>
                </c:pt>
                <c:pt idx="50">
                  <c:v>-72.61566023676194</c:v>
                </c:pt>
                <c:pt idx="51">
                  <c:v>-76.310247422775134</c:v>
                </c:pt>
                <c:pt idx="52">
                  <c:v>-79.957879848929792</c:v>
                </c:pt>
                <c:pt idx="53">
                  <c:v>-83.575549769141432</c:v>
                </c:pt>
                <c:pt idx="54">
                  <c:v>-87.187432150395153</c:v>
                </c:pt>
                <c:pt idx="55">
                  <c:v>-90.824138821028356</c:v>
                </c:pt>
                <c:pt idx="56">
                  <c:v>-94.522182587915864</c:v>
                </c:pt>
                <c:pt idx="57">
                  <c:v>-98.323732625907141</c:v>
                </c:pt>
                <c:pt idx="58">
                  <c:v>-102.27670371926061</c:v>
                </c:pt>
                <c:pt idx="59">
                  <c:v>-106.43519304934694</c:v>
                </c:pt>
                <c:pt idx="60">
                  <c:v>-110.86024946962601</c:v>
                </c:pt>
                <c:pt idx="61">
                  <c:v>-115.620913491717</c:v>
                </c:pt>
                <c:pt idx="62">
                  <c:v>-120.79537063427605</c:v>
                </c:pt>
                <c:pt idx="63">
                  <c:v>-126.47186466236559</c:v>
                </c:pt>
                <c:pt idx="64">
                  <c:v>-132.74864023338014</c:v>
                </c:pt>
                <c:pt idx="65">
                  <c:v>-139.73152690145713</c:v>
                </c:pt>
                <c:pt idx="66">
                  <c:v>-147.52679797360864</c:v>
                </c:pt>
                <c:pt idx="67">
                  <c:v>-156.22592026287549</c:v>
                </c:pt>
                <c:pt idx="68">
                  <c:v>-165.87892481780034</c:v>
                </c:pt>
                <c:pt idx="69">
                  <c:v>-176.45696989029372</c:v>
                </c:pt>
                <c:pt idx="70">
                  <c:v>-187.81489658354866</c:v>
                </c:pt>
                <c:pt idx="71">
                  <c:v>-199.67778188063659</c:v>
                </c:pt>
                <c:pt idx="72">
                  <c:v>-211.67580663849716</c:v>
                </c:pt>
                <c:pt idx="73">
                  <c:v>-223.42410810678876</c:v>
                </c:pt>
              </c:numCache>
            </c:numRef>
          </c:yVal>
          <c:smooth val="1"/>
        </c:ser>
        <c:dLbls>
          <c:showLegendKey val="0"/>
          <c:showVal val="0"/>
          <c:showCatName val="0"/>
          <c:showSerName val="0"/>
          <c:showPercent val="0"/>
          <c:showBubbleSize val="0"/>
        </c:dLbls>
        <c:axId val="551939248"/>
        <c:axId val="551934152"/>
      </c:scatterChart>
      <c:valAx>
        <c:axId val="551934544"/>
        <c:scaling>
          <c:logBase val="10"/>
          <c:orientation val="minMax"/>
          <c:min val="10"/>
        </c:scaling>
        <c:delete val="0"/>
        <c:axPos val="b"/>
        <c:majorGridlines/>
        <c:minorGridlines/>
        <c:title>
          <c:tx>
            <c:rich>
              <a:bodyPr/>
              <a:lstStyle/>
              <a:p>
                <a:pPr>
                  <a:defRPr sz="1200"/>
                </a:pPr>
                <a:r>
                  <a:rPr lang="en-US" sz="1200"/>
                  <a:t>Frequency (HZ)</a:t>
                </a:r>
              </a:p>
            </c:rich>
          </c:tx>
          <c:overlay val="0"/>
          <c:spPr>
            <a:noFill/>
            <a:ln w="25400">
              <a:noFill/>
            </a:ln>
          </c:spPr>
        </c:title>
        <c:numFmt formatCode="General" sourceLinked="0"/>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s-ES"/>
          </a:p>
        </c:txPr>
        <c:crossAx val="551937680"/>
        <c:crosses val="autoZero"/>
        <c:crossBetween val="midCat"/>
      </c:valAx>
      <c:valAx>
        <c:axId val="551937680"/>
        <c:scaling>
          <c:orientation val="minMax"/>
          <c:max val="60"/>
          <c:min val="-60"/>
        </c:scaling>
        <c:delete val="0"/>
        <c:axPos val="l"/>
        <c:majorGridlines/>
        <c:title>
          <c:tx>
            <c:rich>
              <a:bodyPr rot="-5400000" vert="horz"/>
              <a:lstStyle/>
              <a:p>
                <a:pPr>
                  <a:defRPr sz="1400"/>
                </a:pPr>
                <a:r>
                  <a:rPr lang="en-US" sz="1400"/>
                  <a:t>Gain (dB)</a:t>
                </a:r>
              </a:p>
            </c:rich>
          </c:tx>
          <c:overlay val="0"/>
          <c:spPr>
            <a:noFill/>
            <a:ln w="25400">
              <a:noFill/>
            </a:ln>
          </c:spPr>
        </c:title>
        <c:numFmt formatCode="General" sourceLinked="1"/>
        <c:majorTickMark val="out"/>
        <c:minorTickMark val="none"/>
        <c:tickLblPos val="nextTo"/>
        <c:crossAx val="551934544"/>
        <c:crosses val="autoZero"/>
        <c:crossBetween val="midCat"/>
      </c:valAx>
      <c:valAx>
        <c:axId val="551939248"/>
        <c:scaling>
          <c:logBase val="10"/>
          <c:orientation val="minMax"/>
        </c:scaling>
        <c:delete val="1"/>
        <c:axPos val="t"/>
        <c:numFmt formatCode="General" sourceLinked="1"/>
        <c:majorTickMark val="out"/>
        <c:minorTickMark val="none"/>
        <c:tickLblPos val="none"/>
        <c:crossAx val="551934152"/>
        <c:crosses val="max"/>
        <c:crossBetween val="midCat"/>
      </c:valAx>
      <c:valAx>
        <c:axId val="551934152"/>
        <c:scaling>
          <c:orientation val="minMax"/>
          <c:max val="120"/>
          <c:min val="-120"/>
        </c:scaling>
        <c:delete val="0"/>
        <c:axPos val="r"/>
        <c:numFmt formatCode="General" sourceLinked="1"/>
        <c:majorTickMark val="out"/>
        <c:minorTickMark val="none"/>
        <c:tickLblPos val="nextTo"/>
        <c:crossAx val="551939248"/>
        <c:crosses val="max"/>
        <c:crossBetween val="midCat"/>
        <c:majorUnit val="40"/>
        <c:minorUnit val="10"/>
      </c:valAx>
      <c:spPr>
        <a:solidFill>
          <a:srgbClr val="B4FBD2"/>
        </a:solidFill>
      </c:spPr>
    </c:plotArea>
    <c:legend>
      <c:legendPos val="r"/>
      <c:layout>
        <c:manualLayout>
          <c:xMode val="edge"/>
          <c:yMode val="edge"/>
          <c:x val="0.13143872113676741"/>
          <c:y val="0.15909117420928442"/>
          <c:w val="0.53285968028420005"/>
          <c:h val="0.1338386489567591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Bode Plot (Compensation) (Channel</a:t>
            </a:r>
            <a:r>
              <a:rPr lang="en-US" baseline="0"/>
              <a:t> 2)</a:t>
            </a:r>
            <a:endParaRPr lang="en-US"/>
          </a:p>
        </c:rich>
      </c:tx>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1"/>
          <c:order val="0"/>
          <c:tx>
            <c:v>Gain (Vinmin)</c:v>
          </c:tx>
          <c:spPr>
            <a:ln>
              <a:solidFill>
                <a:srgbClr val="000064"/>
              </a:solidFill>
            </a:ln>
          </c:spPr>
          <c:marker>
            <c:symbol val="none"/>
          </c:marker>
          <c:xVal>
            <c:numRef>
              <c:f>Bode!$AQ$4:$AQ$103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Bode!$AR$4:$AR$103</c:f>
              <c:numCache>
                <c:formatCode>General</c:formatCode>
                <c:ptCount val="100"/>
                <c:pt idx="0">
                  <c:v>71.891619575208168</c:v>
                </c:pt>
                <c:pt idx="1">
                  <c:v>54.928072367134448</c:v>
                </c:pt>
                <c:pt idx="2">
                  <c:v>53.928085621492166</c:v>
                </c:pt>
                <c:pt idx="3">
                  <c:v>52.928102307689059</c:v>
                </c:pt>
                <c:pt idx="4">
                  <c:v>51.928123314285763</c:v>
                </c:pt>
                <c:pt idx="5">
                  <c:v>50.928149759896414</c:v>
                </c:pt>
                <c:pt idx="6">
                  <c:v>49.92818305274524</c:v>
                </c:pt>
                <c:pt idx="7">
                  <c:v>48.928224965637895</c:v>
                </c:pt>
                <c:pt idx="8">
                  <c:v>47.928277730334962</c:v>
                </c:pt>
                <c:pt idx="9">
                  <c:v>46.928344156347094</c:v>
                </c:pt>
                <c:pt idx="10">
                  <c:v>45.928427780464524</c:v>
                </c:pt>
                <c:pt idx="11">
                  <c:v>44.928533054966863</c:v>
                </c:pt>
                <c:pt idx="12">
                  <c:v>43.92866558450509</c:v>
                </c:pt>
                <c:pt idx="13">
                  <c:v>42.928832424224588</c:v>
                </c:pt>
                <c:pt idx="14">
                  <c:v>41.929042454930254</c:v>
                </c:pt>
                <c:pt idx="15">
                  <c:v>40.929306855154579</c:v>
                </c:pt>
                <c:pt idx="16">
                  <c:v>39.929639695081896</c:v>
                </c:pt>
                <c:pt idx="17">
                  <c:v>38.930058683660427</c:v>
                </c:pt>
                <c:pt idx="18">
                  <c:v>37.930586108220261</c:v>
                </c:pt>
                <c:pt idx="19">
                  <c:v>36.931250015893404</c:v>
                </c:pt>
                <c:pt idx="20">
                  <c:v>35.93208569857434</c:v>
                </c:pt>
                <c:pt idx="21">
                  <c:v>34.933137558642464</c:v>
                </c:pt>
                <c:pt idx="22">
                  <c:v>33.934461451859299</c:v>
                </c:pt>
                <c:pt idx="23">
                  <c:v>32.936127627557376</c:v>
                </c:pt>
                <c:pt idx="24">
                  <c:v>31.938224415343935</c:v>
                </c:pt>
                <c:pt idx="25">
                  <c:v>30.940862843041714</c:v>
                </c:pt>
                <c:pt idx="26">
                  <c:v>29.944182413476003</c:v>
                </c:pt>
                <c:pt idx="27">
                  <c:v>28.948358318887795</c:v>
                </c:pt>
                <c:pt idx="28">
                  <c:v>27.953610431770365</c:v>
                </c:pt>
                <c:pt idx="29">
                  <c:v>26.960214479643216</c:v>
                </c:pt>
                <c:pt idx="30">
                  <c:v>25.968515887198752</c:v>
                </c:pt>
                <c:pt idx="31">
                  <c:v>24.978946848591313</c:v>
                </c:pt>
                <c:pt idx="32">
                  <c:v>23.992047267756071</c:v>
                </c:pt>
                <c:pt idx="33">
                  <c:v>23.008490261942722</c:v>
                </c:pt>
                <c:pt idx="34">
                  <c:v>22.029112940457409</c:v>
                </c:pt>
                <c:pt idx="35">
                  <c:v>21.054953111221312</c:v>
                </c:pt>
                <c:pt idx="36">
                  <c:v>20.087292378750881</c:v>
                </c:pt>
                <c:pt idx="37">
                  <c:v>19.127705702911989</c:v>
                </c:pt>
                <c:pt idx="38">
                  <c:v>18.178116788539633</c:v>
                </c:pt>
                <c:pt idx="39">
                  <c:v>17.240857552865887</c:v>
                </c:pt>
                <c:pt idx="40">
                  <c:v>16.318728252552674</c:v>
                </c:pt>
                <c:pt idx="41">
                  <c:v>15.415052573474746</c:v>
                </c:pt>
                <c:pt idx="42">
                  <c:v>14.53371915356708</c:v>
                </c:pt>
                <c:pt idx="43">
                  <c:v>13.679197939785041</c:v>
                </c:pt>
                <c:pt idx="44">
                  <c:v>12.856517201543163</c:v>
                </c:pt>
                <c:pt idx="45">
                  <c:v>12.071186173261363</c:v>
                </c:pt>
                <c:pt idx="46">
                  <c:v>11.329050836008562</c:v>
                </c:pt>
                <c:pt idx="47">
                  <c:v>10.6360778742091</c:v>
                </c:pt>
                <c:pt idx="48">
                  <c:v>9.9980749331651211</c:v>
                </c:pt>
                <c:pt idx="49">
                  <c:v>9.4203722612735703</c:v>
                </c:pt>
                <c:pt idx="50">
                  <c:v>8.9075069097038213</c:v>
                </c:pt>
                <c:pt idx="51">
                  <c:v>8.4629588869184538</c:v>
                </c:pt>
                <c:pt idx="52">
                  <c:v>8.0889826840155692</c:v>
                </c:pt>
                <c:pt idx="53">
                  <c:v>7.7865557421936336</c:v>
                </c:pt>
                <c:pt idx="54">
                  <c:v>7.5554332983457932</c:v>
                </c:pt>
                <c:pt idx="55">
                  <c:v>7.3942680888622743</c:v>
                </c:pt>
                <c:pt idx="56">
                  <c:v>7.3007359589405336</c:v>
                </c:pt>
                <c:pt idx="57">
                  <c:v>7.2716120459211391</c:v>
                </c:pt>
                <c:pt idx="58">
                  <c:v>7.3027665697305073</c:v>
                </c:pt>
                <c:pt idx="59">
                  <c:v>7.3890867855645563</c:v>
                </c:pt>
                <c:pt idx="60">
                  <c:v>7.5243702351614346</c:v>
                </c:pt>
                <c:pt idx="61">
                  <c:v>7.7012608704858563</c:v>
                </c:pt>
                <c:pt idx="62">
                  <c:v>7.9113033002374502</c:v>
                </c:pt>
                <c:pt idx="63">
                  <c:v>8.1451671806561912</c:v>
                </c:pt>
                <c:pt idx="64">
                  <c:v>8.3930487576993986</c:v>
                </c:pt>
                <c:pt idx="65">
                  <c:v>8.6452036817651639</c:v>
                </c:pt>
                <c:pt idx="66">
                  <c:v>8.8925224936270713</c:v>
                </c:pt>
                <c:pt idx="67">
                  <c:v>9.1270426219790313</c:v>
                </c:pt>
                <c:pt idx="68">
                  <c:v>9.3423041100260011</c:v>
                </c:pt>
                <c:pt idx="69">
                  <c:v>9.533494890193305</c:v>
                </c:pt>
                <c:pt idx="70">
                  <c:v>9.6973808091209062</c:v>
                </c:pt>
                <c:pt idx="71">
                  <c:v>9.8320590817236813</c:v>
                </c:pt>
                <c:pt idx="72">
                  <c:v>9.9365995185718532</c:v>
                </c:pt>
                <c:pt idx="73">
                  <c:v>10.010642579428653</c:v>
                </c:pt>
              </c:numCache>
            </c:numRef>
          </c:yVal>
          <c:smooth val="1"/>
        </c:ser>
        <c:ser>
          <c:idx val="0"/>
          <c:order val="1"/>
          <c:tx>
            <c:v>Gain (Vinmax)</c:v>
          </c:tx>
          <c:spPr>
            <a:ln>
              <a:solidFill>
                <a:srgbClr val="000064"/>
              </a:solidFill>
              <a:prstDash val="dash"/>
            </a:ln>
          </c:spPr>
          <c:marker>
            <c:symbol val="none"/>
          </c:marker>
          <c:xVal>
            <c:numRef>
              <c:f>Bode!$AX$4:$AX$103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Bode!$AY$4:$AY$103</c:f>
              <c:numCache>
                <c:formatCode>General</c:formatCode>
                <c:ptCount val="100"/>
                <c:pt idx="0">
                  <c:v>71.891619575208168</c:v>
                </c:pt>
                <c:pt idx="1">
                  <c:v>54.928072367134448</c:v>
                </c:pt>
                <c:pt idx="2">
                  <c:v>53.928085621492166</c:v>
                </c:pt>
                <c:pt idx="3">
                  <c:v>52.928102307689059</c:v>
                </c:pt>
                <c:pt idx="4">
                  <c:v>51.928123314285763</c:v>
                </c:pt>
                <c:pt idx="5">
                  <c:v>50.928149759896414</c:v>
                </c:pt>
                <c:pt idx="6">
                  <c:v>49.92818305274524</c:v>
                </c:pt>
                <c:pt idx="7">
                  <c:v>48.928224965637895</c:v>
                </c:pt>
                <c:pt idx="8">
                  <c:v>47.928277730334962</c:v>
                </c:pt>
                <c:pt idx="9">
                  <c:v>46.928344156347094</c:v>
                </c:pt>
                <c:pt idx="10">
                  <c:v>45.928427780464524</c:v>
                </c:pt>
                <c:pt idx="11">
                  <c:v>44.928533054966863</c:v>
                </c:pt>
                <c:pt idx="12">
                  <c:v>43.92866558450509</c:v>
                </c:pt>
                <c:pt idx="13">
                  <c:v>42.928832424224588</c:v>
                </c:pt>
                <c:pt idx="14">
                  <c:v>41.929042454930254</c:v>
                </c:pt>
                <c:pt idx="15">
                  <c:v>40.929306855154579</c:v>
                </c:pt>
                <c:pt idx="16">
                  <c:v>39.929639695081896</c:v>
                </c:pt>
                <c:pt idx="17">
                  <c:v>38.930058683660427</c:v>
                </c:pt>
                <c:pt idx="18">
                  <c:v>37.930586108220261</c:v>
                </c:pt>
                <c:pt idx="19">
                  <c:v>36.931250015893404</c:v>
                </c:pt>
                <c:pt idx="20">
                  <c:v>35.93208569857434</c:v>
                </c:pt>
                <c:pt idx="21">
                  <c:v>34.933137558642464</c:v>
                </c:pt>
                <c:pt idx="22">
                  <c:v>33.934461451859299</c:v>
                </c:pt>
                <c:pt idx="23">
                  <c:v>32.936127627557376</c:v>
                </c:pt>
                <c:pt idx="24">
                  <c:v>31.938224415343935</c:v>
                </c:pt>
                <c:pt idx="25">
                  <c:v>30.940862843041714</c:v>
                </c:pt>
                <c:pt idx="26">
                  <c:v>29.944182413476003</c:v>
                </c:pt>
                <c:pt idx="27">
                  <c:v>28.948358318887795</c:v>
                </c:pt>
                <c:pt idx="28">
                  <c:v>27.953610431770365</c:v>
                </c:pt>
                <c:pt idx="29">
                  <c:v>26.960214479643216</c:v>
                </c:pt>
                <c:pt idx="30">
                  <c:v>25.968515887198752</c:v>
                </c:pt>
                <c:pt idx="31">
                  <c:v>24.978946848591313</c:v>
                </c:pt>
                <c:pt idx="32">
                  <c:v>23.992047267756071</c:v>
                </c:pt>
                <c:pt idx="33">
                  <c:v>23.008490261942722</c:v>
                </c:pt>
                <c:pt idx="34">
                  <c:v>22.029112940457409</c:v>
                </c:pt>
                <c:pt idx="35">
                  <c:v>21.054953111221312</c:v>
                </c:pt>
                <c:pt idx="36">
                  <c:v>20.087292378750881</c:v>
                </c:pt>
                <c:pt idx="37">
                  <c:v>19.127705702911989</c:v>
                </c:pt>
                <c:pt idx="38">
                  <c:v>18.178116788539633</c:v>
                </c:pt>
                <c:pt idx="39">
                  <c:v>17.240857552865887</c:v>
                </c:pt>
                <c:pt idx="40">
                  <c:v>16.318728252552674</c:v>
                </c:pt>
                <c:pt idx="41">
                  <c:v>15.415052573474746</c:v>
                </c:pt>
                <c:pt idx="42">
                  <c:v>14.53371915356708</c:v>
                </c:pt>
                <c:pt idx="43">
                  <c:v>13.679197939785041</c:v>
                </c:pt>
                <c:pt idx="44">
                  <c:v>12.856517201543163</c:v>
                </c:pt>
                <c:pt idx="45">
                  <c:v>12.071186173261363</c:v>
                </c:pt>
                <c:pt idx="46">
                  <c:v>11.329050836008562</c:v>
                </c:pt>
                <c:pt idx="47">
                  <c:v>10.6360778742091</c:v>
                </c:pt>
                <c:pt idx="48">
                  <c:v>9.9980749331651211</c:v>
                </c:pt>
                <c:pt idx="49">
                  <c:v>9.4203722612735703</c:v>
                </c:pt>
                <c:pt idx="50">
                  <c:v>8.9075069097038213</c:v>
                </c:pt>
                <c:pt idx="51">
                  <c:v>8.4629588869184538</c:v>
                </c:pt>
                <c:pt idx="52">
                  <c:v>8.0889826840155692</c:v>
                </c:pt>
                <c:pt idx="53">
                  <c:v>7.7865557421936336</c:v>
                </c:pt>
                <c:pt idx="54">
                  <c:v>7.5554332983457932</c:v>
                </c:pt>
                <c:pt idx="55">
                  <c:v>7.3942680888622743</c:v>
                </c:pt>
                <c:pt idx="56">
                  <c:v>7.3007359589405336</c:v>
                </c:pt>
                <c:pt idx="57">
                  <c:v>7.2716120459211391</c:v>
                </c:pt>
                <c:pt idx="58">
                  <c:v>7.3027665697305073</c:v>
                </c:pt>
                <c:pt idx="59">
                  <c:v>7.3890867855645563</c:v>
                </c:pt>
                <c:pt idx="60">
                  <c:v>7.5243702351614346</c:v>
                </c:pt>
                <c:pt idx="61">
                  <c:v>7.7012608704858563</c:v>
                </c:pt>
                <c:pt idx="62">
                  <c:v>7.9113033002374502</c:v>
                </c:pt>
                <c:pt idx="63">
                  <c:v>8.1451671806561912</c:v>
                </c:pt>
                <c:pt idx="64">
                  <c:v>8.3930487576993986</c:v>
                </c:pt>
                <c:pt idx="65">
                  <c:v>8.6452036817651639</c:v>
                </c:pt>
                <c:pt idx="66">
                  <c:v>8.8925224936270713</c:v>
                </c:pt>
                <c:pt idx="67">
                  <c:v>9.1270426219790313</c:v>
                </c:pt>
                <c:pt idx="68">
                  <c:v>9.3423041100260011</c:v>
                </c:pt>
                <c:pt idx="69">
                  <c:v>9.533494890193305</c:v>
                </c:pt>
                <c:pt idx="70">
                  <c:v>9.6973808091209062</c:v>
                </c:pt>
                <c:pt idx="71">
                  <c:v>9.8320590817236813</c:v>
                </c:pt>
                <c:pt idx="72">
                  <c:v>9.9365995185718532</c:v>
                </c:pt>
                <c:pt idx="73">
                  <c:v>10.010642579428653</c:v>
                </c:pt>
              </c:numCache>
            </c:numRef>
          </c:yVal>
          <c:smooth val="1"/>
        </c:ser>
        <c:dLbls>
          <c:showLegendKey val="0"/>
          <c:showVal val="0"/>
          <c:showCatName val="0"/>
          <c:showSerName val="0"/>
          <c:showPercent val="0"/>
          <c:showBubbleSize val="0"/>
        </c:dLbls>
        <c:axId val="551940424"/>
        <c:axId val="551940816"/>
      </c:scatterChart>
      <c:scatterChart>
        <c:scatterStyle val="smoothMarker"/>
        <c:varyColors val="0"/>
        <c:ser>
          <c:idx val="2"/>
          <c:order val="2"/>
          <c:tx>
            <c:v>Phase (Vinmin)</c:v>
          </c:tx>
          <c:spPr>
            <a:ln>
              <a:solidFill>
                <a:srgbClr val="F60460"/>
              </a:solidFill>
            </a:ln>
          </c:spPr>
          <c:marker>
            <c:symbol val="none"/>
          </c:marker>
          <c:xVal>
            <c:numRef>
              <c:f>Bode!$AQ$4:$AQ$104</c:f>
              <c:numCache>
                <c:formatCode>General</c:formatCode>
                <c:ptCount val="101"/>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Bode!$AS$4:$AS$103</c:f>
              <c:numCache>
                <c:formatCode>General</c:formatCode>
                <c:ptCount val="100"/>
                <c:pt idx="0">
                  <c:v>90.030405697211293</c:v>
                </c:pt>
                <c:pt idx="1">
                  <c:v>90.214354825989602</c:v>
                </c:pt>
                <c:pt idx="2">
                  <c:v>90.240509860558831</c:v>
                </c:pt>
                <c:pt idx="3">
                  <c:v>90.269856205990436</c:v>
                </c:pt>
                <c:pt idx="4">
                  <c:v>90.302783225614192</c:v>
                </c:pt>
                <c:pt idx="5">
                  <c:v>90.339727777631637</c:v>
                </c:pt>
                <c:pt idx="6">
                  <c:v>90.381180004328129</c:v>
                </c:pt>
                <c:pt idx="7">
                  <c:v>90.427689825184345</c:v>
                </c:pt>
                <c:pt idx="8">
                  <c:v>90.479874218749472</c:v>
                </c:pt>
                <c:pt idx="9">
                  <c:v>90.538425388068063</c:v>
                </c:pt>
                <c:pt idx="10">
                  <c:v>90.604119915421919</c:v>
                </c:pt>
                <c:pt idx="11">
                  <c:v>90.677829024208322</c:v>
                </c:pt>
                <c:pt idx="12">
                  <c:v>90.760530078960059</c:v>
                </c:pt>
                <c:pt idx="13">
                  <c:v>90.853319468814917</c:v>
                </c:pt>
                <c:pt idx="14">
                  <c:v>90.957427035097297</c:v>
                </c:pt>
                <c:pt idx="15">
                  <c:v>91.074232219926316</c:v>
                </c:pt>
                <c:pt idx="16">
                  <c:v>91.205282129623484</c:v>
                </c:pt>
                <c:pt idx="17">
                  <c:v>91.352311723668478</c:v>
                </c:pt>
                <c:pt idx="18">
                  <c:v>91.517266356266404</c:v>
                </c:pt>
                <c:pt idx="19">
                  <c:v>91.702326912052769</c:v>
                </c:pt>
                <c:pt idx="20">
                  <c:v>91.90993778828539</c:v>
                </c:pt>
                <c:pt idx="21">
                  <c:v>92.14283798043283</c:v>
                </c:pt>
                <c:pt idx="22">
                  <c:v>92.404095522553177</c:v>
                </c:pt>
                <c:pt idx="23">
                  <c:v>92.697145512799949</c:v>
                </c:pt>
                <c:pt idx="24">
                  <c:v>93.025831910022319</c:v>
                </c:pt>
                <c:pt idx="25">
                  <c:v>93.394453208803625</c:v>
                </c:pt>
                <c:pt idx="26">
                  <c:v>93.80781197214003</c:v>
                </c:pt>
                <c:pt idx="27">
                  <c:v>94.271268002217752</c:v>
                </c:pt>
                <c:pt idx="28">
                  <c:v>94.790794631619264</c:v>
                </c:pt>
                <c:pt idx="29">
                  <c:v>95.373037181044538</c:v>
                </c:pt>
                <c:pt idx="30">
                  <c:v>96.025372004091253</c:v>
                </c:pt>
                <c:pt idx="31">
                  <c:v>96.755963658808014</c:v>
                </c:pt>
                <c:pt idx="32">
                  <c:v>97.573816527410699</c:v>
                </c:pt>
                <c:pt idx="33">
                  <c:v>98.488815552477178</c:v>
                </c:pt>
                <c:pt idx="34">
                  <c:v>99.51174856442816</c:v>
                </c:pt>
                <c:pt idx="35">
                  <c:v>100.6542998439884</c:v>
                </c:pt>
                <c:pt idx="36">
                  <c:v>101.92900104070875</c:v>
                </c:pt>
                <c:pt idx="37">
                  <c:v>103.34912140705798</c:v>
                </c:pt>
                <c:pt idx="38">
                  <c:v>104.9284747702838</c:v>
                </c:pt>
                <c:pt idx="39">
                  <c:v>106.68111638075516</c:v>
                </c:pt>
                <c:pt idx="40">
                  <c:v>108.62089994583422</c:v>
                </c:pt>
                <c:pt idx="41">
                  <c:v>110.76086576666181</c:v>
                </c:pt>
                <c:pt idx="42">
                  <c:v>113.11243782321905</c:v>
                </c:pt>
                <c:pt idx="43">
                  <c:v>115.68442447132536</c:v>
                </c:pt>
                <c:pt idx="44">
                  <c:v>118.4818475129004</c:v>
                </c:pt>
                <c:pt idx="45">
                  <c:v>121.50466909725256</c:v>
                </c:pt>
                <c:pt idx="46">
                  <c:v>124.74654150714568</c:v>
                </c:pt>
                <c:pt idx="47">
                  <c:v>128.19375949609105</c:v>
                </c:pt>
                <c:pt idx="48">
                  <c:v>131.82462728718477</c:v>
                </c:pt>
                <c:pt idx="49">
                  <c:v>135.60943637888354</c:v>
                </c:pt>
                <c:pt idx="50">
                  <c:v>139.51116637898912</c:v>
                </c:pt>
                <c:pt idx="51">
                  <c:v>143.48687270018144</c:v>
                </c:pt>
                <c:pt idx="52">
                  <c:v>147.48954967539117</c:v>
                </c:pt>
                <c:pt idx="53">
                  <c:v>151.47012054086633</c:v>
                </c:pt>
                <c:pt idx="54">
                  <c:v>155.37917166744302</c:v>
                </c:pt>
                <c:pt idx="55">
                  <c:v>159.16814689305551</c:v>
                </c:pt>
                <c:pt idx="56">
                  <c:v>162.78992324925491</c:v>
                </c:pt>
                <c:pt idx="57">
                  <c:v>166.19893038885021</c:v>
                </c:pt>
                <c:pt idx="58">
                  <c:v>169.35116589846632</c:v>
                </c:pt>
                <c:pt idx="59">
                  <c:v>172.20452761821144</c:v>
                </c:pt>
                <c:pt idx="60">
                  <c:v>174.71980007368191</c:v>
                </c:pt>
                <c:pt idx="61">
                  <c:v>176.86240997501167</c:v>
                </c:pt>
                <c:pt idx="62">
                  <c:v>178.60476713171744</c:v>
                </c:pt>
                <c:pt idx="63">
                  <c:v>179.92872847218121</c:v>
                </c:pt>
                <c:pt idx="64">
                  <c:v>180.82756632419091</c:v>
                </c:pt>
                <c:pt idx="65">
                  <c:v>181.30685564805583</c:v>
                </c:pt>
                <c:pt idx="66">
                  <c:v>181.38391987184124</c:v>
                </c:pt>
                <c:pt idx="67">
                  <c:v>181.08582074771664</c:v>
                </c:pt>
                <c:pt idx="68">
                  <c:v>180.44622836799027</c:v>
                </c:pt>
                <c:pt idx="69">
                  <c:v>179.50174896156176</c:v>
                </c:pt>
                <c:pt idx="70">
                  <c:v>178.28835352206431</c:v>
                </c:pt>
                <c:pt idx="71">
                  <c:v>176.83844352464291</c:v>
                </c:pt>
                <c:pt idx="72">
                  <c:v>175.17887528439044</c:v>
                </c:pt>
                <c:pt idx="73">
                  <c:v>173.33003020332845</c:v>
                </c:pt>
              </c:numCache>
            </c:numRef>
          </c:yVal>
          <c:smooth val="1"/>
        </c:ser>
        <c:ser>
          <c:idx val="3"/>
          <c:order val="3"/>
          <c:tx>
            <c:v>Phase (Vinmax)</c:v>
          </c:tx>
          <c:spPr>
            <a:ln>
              <a:solidFill>
                <a:srgbClr val="F60460"/>
              </a:solidFill>
              <a:prstDash val="dash"/>
            </a:ln>
          </c:spPr>
          <c:marker>
            <c:symbol val="none"/>
          </c:marker>
          <c:xVal>
            <c:numRef>
              <c:f>Bode!$AX$4:$AX$103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Bode!$AZ$4:$AZ$103</c:f>
              <c:numCache>
                <c:formatCode>General</c:formatCode>
                <c:ptCount val="100"/>
                <c:pt idx="0">
                  <c:v>90.030405697211293</c:v>
                </c:pt>
                <c:pt idx="1">
                  <c:v>90.214354825989602</c:v>
                </c:pt>
                <c:pt idx="2">
                  <c:v>90.240509860558831</c:v>
                </c:pt>
                <c:pt idx="3">
                  <c:v>90.269856205990436</c:v>
                </c:pt>
                <c:pt idx="4">
                  <c:v>90.302783225614192</c:v>
                </c:pt>
                <c:pt idx="5">
                  <c:v>90.339727777631637</c:v>
                </c:pt>
                <c:pt idx="6">
                  <c:v>90.381180004328129</c:v>
                </c:pt>
                <c:pt idx="7">
                  <c:v>90.427689825184345</c:v>
                </c:pt>
                <c:pt idx="8">
                  <c:v>90.479874218749472</c:v>
                </c:pt>
                <c:pt idx="9">
                  <c:v>90.538425388068063</c:v>
                </c:pt>
                <c:pt idx="10">
                  <c:v>90.604119915421919</c:v>
                </c:pt>
                <c:pt idx="11">
                  <c:v>90.677829024208322</c:v>
                </c:pt>
                <c:pt idx="12">
                  <c:v>90.760530078960059</c:v>
                </c:pt>
                <c:pt idx="13">
                  <c:v>90.853319468814917</c:v>
                </c:pt>
                <c:pt idx="14">
                  <c:v>90.957427035097297</c:v>
                </c:pt>
                <c:pt idx="15">
                  <c:v>91.074232219926316</c:v>
                </c:pt>
                <c:pt idx="16">
                  <c:v>91.205282129623484</c:v>
                </c:pt>
                <c:pt idx="17">
                  <c:v>91.352311723668478</c:v>
                </c:pt>
                <c:pt idx="18">
                  <c:v>91.517266356266404</c:v>
                </c:pt>
                <c:pt idx="19">
                  <c:v>91.702326912052769</c:v>
                </c:pt>
                <c:pt idx="20">
                  <c:v>91.90993778828539</c:v>
                </c:pt>
                <c:pt idx="21">
                  <c:v>92.14283798043283</c:v>
                </c:pt>
                <c:pt idx="22">
                  <c:v>92.404095522553177</c:v>
                </c:pt>
                <c:pt idx="23">
                  <c:v>92.697145512799949</c:v>
                </c:pt>
                <c:pt idx="24">
                  <c:v>93.025831910022319</c:v>
                </c:pt>
                <c:pt idx="25">
                  <c:v>93.394453208803625</c:v>
                </c:pt>
                <c:pt idx="26">
                  <c:v>93.80781197214003</c:v>
                </c:pt>
                <c:pt idx="27">
                  <c:v>94.271268002217752</c:v>
                </c:pt>
                <c:pt idx="28">
                  <c:v>94.790794631619264</c:v>
                </c:pt>
                <c:pt idx="29">
                  <c:v>95.373037181044538</c:v>
                </c:pt>
                <c:pt idx="30">
                  <c:v>96.025372004091253</c:v>
                </c:pt>
                <c:pt idx="31">
                  <c:v>96.755963658808014</c:v>
                </c:pt>
                <c:pt idx="32">
                  <c:v>97.573816527410699</c:v>
                </c:pt>
                <c:pt idx="33">
                  <c:v>98.488815552477178</c:v>
                </c:pt>
                <c:pt idx="34">
                  <c:v>99.51174856442816</c:v>
                </c:pt>
                <c:pt idx="35">
                  <c:v>100.6542998439884</c:v>
                </c:pt>
                <c:pt idx="36">
                  <c:v>101.92900104070875</c:v>
                </c:pt>
                <c:pt idx="37">
                  <c:v>103.34912140705798</c:v>
                </c:pt>
                <c:pt idx="38">
                  <c:v>104.9284747702838</c:v>
                </c:pt>
                <c:pt idx="39">
                  <c:v>106.68111638075516</c:v>
                </c:pt>
                <c:pt idx="40">
                  <c:v>108.62089994583422</c:v>
                </c:pt>
                <c:pt idx="41">
                  <c:v>110.76086576666181</c:v>
                </c:pt>
                <c:pt idx="42">
                  <c:v>113.11243782321905</c:v>
                </c:pt>
                <c:pt idx="43">
                  <c:v>115.68442447132536</c:v>
                </c:pt>
                <c:pt idx="44">
                  <c:v>118.4818475129004</c:v>
                </c:pt>
                <c:pt idx="45">
                  <c:v>121.50466909725256</c:v>
                </c:pt>
                <c:pt idx="46">
                  <c:v>124.74654150714568</c:v>
                </c:pt>
                <c:pt idx="47">
                  <c:v>128.19375949609105</c:v>
                </c:pt>
                <c:pt idx="48">
                  <c:v>131.82462728718477</c:v>
                </c:pt>
                <c:pt idx="49">
                  <c:v>135.60943637888354</c:v>
                </c:pt>
                <c:pt idx="50">
                  <c:v>139.51116637898912</c:v>
                </c:pt>
                <c:pt idx="51">
                  <c:v>143.48687270018144</c:v>
                </c:pt>
                <c:pt idx="52">
                  <c:v>147.48954967539117</c:v>
                </c:pt>
                <c:pt idx="53">
                  <c:v>151.47012054086633</c:v>
                </c:pt>
                <c:pt idx="54">
                  <c:v>155.37917166744302</c:v>
                </c:pt>
                <c:pt idx="55">
                  <c:v>159.16814689305551</c:v>
                </c:pt>
                <c:pt idx="56">
                  <c:v>162.78992324925491</c:v>
                </c:pt>
                <c:pt idx="57">
                  <c:v>166.19893038885021</c:v>
                </c:pt>
                <c:pt idx="58">
                  <c:v>169.35116589846632</c:v>
                </c:pt>
                <c:pt idx="59">
                  <c:v>172.20452761821144</c:v>
                </c:pt>
                <c:pt idx="60">
                  <c:v>174.71980007368191</c:v>
                </c:pt>
                <c:pt idx="61">
                  <c:v>176.86240997501167</c:v>
                </c:pt>
                <c:pt idx="62">
                  <c:v>178.60476713171744</c:v>
                </c:pt>
                <c:pt idx="63">
                  <c:v>179.92872847218121</c:v>
                </c:pt>
                <c:pt idx="64">
                  <c:v>180.82756632419091</c:v>
                </c:pt>
                <c:pt idx="65">
                  <c:v>181.30685564805583</c:v>
                </c:pt>
                <c:pt idx="66">
                  <c:v>181.38391987184124</c:v>
                </c:pt>
                <c:pt idx="67">
                  <c:v>181.08582074771664</c:v>
                </c:pt>
                <c:pt idx="68">
                  <c:v>180.44622836799027</c:v>
                </c:pt>
                <c:pt idx="69">
                  <c:v>179.50174896156176</c:v>
                </c:pt>
                <c:pt idx="70">
                  <c:v>178.28835352206431</c:v>
                </c:pt>
                <c:pt idx="71">
                  <c:v>176.83844352464291</c:v>
                </c:pt>
                <c:pt idx="72">
                  <c:v>175.17887528439044</c:v>
                </c:pt>
                <c:pt idx="73">
                  <c:v>173.33003020332845</c:v>
                </c:pt>
              </c:numCache>
            </c:numRef>
          </c:yVal>
          <c:smooth val="1"/>
        </c:ser>
        <c:dLbls>
          <c:showLegendKey val="0"/>
          <c:showVal val="0"/>
          <c:showCatName val="0"/>
          <c:showSerName val="0"/>
          <c:showPercent val="0"/>
          <c:showBubbleSize val="0"/>
        </c:dLbls>
        <c:axId val="551947088"/>
        <c:axId val="551950224"/>
      </c:scatterChart>
      <c:valAx>
        <c:axId val="551940424"/>
        <c:scaling>
          <c:logBase val="10"/>
          <c:orientation val="minMax"/>
          <c:min val="10"/>
        </c:scaling>
        <c:delete val="0"/>
        <c:axPos val="b"/>
        <c:majorGridlines/>
        <c:minorGridlines/>
        <c:title>
          <c:tx>
            <c:rich>
              <a:bodyPr/>
              <a:lstStyle/>
              <a:p>
                <a:pPr>
                  <a:defRPr sz="1200"/>
                </a:pPr>
                <a:r>
                  <a:rPr lang="en-US" sz="1200"/>
                  <a:t>Frequency (HZ)</a:t>
                </a:r>
              </a:p>
            </c:rich>
          </c:tx>
          <c:overlay val="0"/>
          <c:spPr>
            <a:noFill/>
            <a:ln w="25400">
              <a:noFill/>
            </a:ln>
          </c:spPr>
        </c:title>
        <c:numFmt formatCode="General" sourceLinked="0"/>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s-ES"/>
          </a:p>
        </c:txPr>
        <c:crossAx val="551940816"/>
        <c:crosses val="autoZero"/>
        <c:crossBetween val="midCat"/>
      </c:valAx>
      <c:valAx>
        <c:axId val="551940816"/>
        <c:scaling>
          <c:orientation val="minMax"/>
          <c:max val="60"/>
          <c:min val="-60"/>
        </c:scaling>
        <c:delete val="0"/>
        <c:axPos val="l"/>
        <c:majorGridlines/>
        <c:title>
          <c:tx>
            <c:rich>
              <a:bodyPr rot="-5400000" vert="horz"/>
              <a:lstStyle/>
              <a:p>
                <a:pPr>
                  <a:defRPr sz="1400"/>
                </a:pPr>
                <a:r>
                  <a:rPr lang="en-US" sz="1400"/>
                  <a:t>Gain (dB)</a:t>
                </a:r>
              </a:p>
            </c:rich>
          </c:tx>
          <c:overlay val="0"/>
          <c:spPr>
            <a:noFill/>
            <a:ln w="25400">
              <a:noFill/>
            </a:ln>
          </c:spPr>
        </c:title>
        <c:numFmt formatCode="General" sourceLinked="1"/>
        <c:majorTickMark val="out"/>
        <c:minorTickMark val="none"/>
        <c:tickLblPos val="nextTo"/>
        <c:crossAx val="551940424"/>
        <c:crosses val="autoZero"/>
        <c:crossBetween val="midCat"/>
      </c:valAx>
      <c:valAx>
        <c:axId val="551947088"/>
        <c:scaling>
          <c:logBase val="10"/>
          <c:orientation val="minMax"/>
        </c:scaling>
        <c:delete val="1"/>
        <c:axPos val="t"/>
        <c:numFmt formatCode="General" sourceLinked="1"/>
        <c:majorTickMark val="out"/>
        <c:minorTickMark val="none"/>
        <c:tickLblPos val="none"/>
        <c:crossAx val="551950224"/>
        <c:crosses val="max"/>
        <c:crossBetween val="midCat"/>
      </c:valAx>
      <c:valAx>
        <c:axId val="551950224"/>
        <c:scaling>
          <c:orientation val="minMax"/>
          <c:max val="180"/>
          <c:min val="-180"/>
        </c:scaling>
        <c:delete val="0"/>
        <c:axPos val="r"/>
        <c:numFmt formatCode="General" sourceLinked="1"/>
        <c:majorTickMark val="out"/>
        <c:minorTickMark val="none"/>
        <c:tickLblPos val="nextTo"/>
        <c:crossAx val="551947088"/>
        <c:crosses val="max"/>
        <c:crossBetween val="midCat"/>
        <c:majorUnit val="60"/>
        <c:minorUnit val="10"/>
      </c:valAx>
      <c:spPr>
        <a:solidFill>
          <a:srgbClr val="B4FBD2"/>
        </a:solidFill>
      </c:spPr>
    </c:plotArea>
    <c:legend>
      <c:legendPos val="r"/>
      <c:layout>
        <c:manualLayout>
          <c:xMode val="edge"/>
          <c:yMode val="edge"/>
          <c:x val="0.13143872113676741"/>
          <c:y val="0.65656724727590876"/>
          <c:w val="0.53285968028419906"/>
          <c:h val="0.1338386489567591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Bode Plot (Channel</a:t>
            </a:r>
            <a:r>
              <a:rPr lang="en-US" baseline="0"/>
              <a:t> 1)</a:t>
            </a:r>
            <a:endParaRPr lang="en-US"/>
          </a:p>
        </c:rich>
      </c:tx>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1"/>
          <c:order val="0"/>
          <c:tx>
            <c:v>Gain (Vinmin)</c:v>
          </c:tx>
          <c:spPr>
            <a:ln>
              <a:solidFill>
                <a:srgbClr val="000064"/>
              </a:solidFill>
            </a:ln>
          </c:spPr>
          <c:marker>
            <c:symbol val="none"/>
          </c:marker>
          <c:xVal>
            <c:numRef>
              <c:f>Bode!$A$4:$A$103</c:f>
              <c:numCache>
                <c:formatCode>General</c:formatCode>
                <c:ptCount val="100"/>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Bode!$E$4:$E$103</c:f>
              <c:numCache>
                <c:formatCode>General</c:formatCode>
                <c:ptCount val="100"/>
                <c:pt idx="0">
                  <c:v>77.180203887388586</c:v>
                </c:pt>
                <c:pt idx="1">
                  <c:v>60.216485224544044</c:v>
                </c:pt>
                <c:pt idx="2">
                  <c:v>59.216453174557842</c:v>
                </c:pt>
                <c:pt idx="3">
                  <c:v>58.21641282669431</c:v>
                </c:pt>
                <c:pt idx="4">
                  <c:v>57.216362032818999</c:v>
                </c:pt>
                <c:pt idx="5">
                  <c:v>56.216298088822711</c:v>
                </c:pt>
                <c:pt idx="6">
                  <c:v>55.216217590801847</c:v>
                </c:pt>
                <c:pt idx="7">
                  <c:v>54.216116254078301</c:v>
                </c:pt>
                <c:pt idx="8">
                  <c:v>53.215988685485172</c:v>
                </c:pt>
                <c:pt idx="9">
                  <c:v>52.215828096891542</c:v>
                </c:pt>
                <c:pt idx="10">
                  <c:v>51.21562594486565</c:v>
                </c:pt>
                <c:pt idx="11">
                  <c:v>50.215371477538312</c:v>
                </c:pt>
                <c:pt idx="12">
                  <c:v>49.215051164929719</c:v>
                </c:pt>
                <c:pt idx="13">
                  <c:v>48.214647983026126</c:v>
                </c:pt>
                <c:pt idx="14">
                  <c:v>47.214140514471467</c:v>
                </c:pt>
                <c:pt idx="15">
                  <c:v>46.213501819547112</c:v>
                </c:pt>
                <c:pt idx="16">
                  <c:v>45.21269801978957</c:v>
                </c:pt>
                <c:pt idx="17">
                  <c:v>44.211686522735562</c:v>
                </c:pt>
                <c:pt idx="18">
                  <c:v>43.210413799436211</c:v>
                </c:pt>
                <c:pt idx="19">
                  <c:v>42.208812606148314</c:v>
                </c:pt>
                <c:pt idx="20">
                  <c:v>41.206798517642738</c:v>
                </c:pt>
                <c:pt idx="21">
                  <c:v>40.204265611763091</c:v>
                </c:pt>
                <c:pt idx="22">
                  <c:v>39.201081113546593</c:v>
                </c:pt>
                <c:pt idx="23">
                  <c:v>38.197078773519372</c:v>
                </c:pt>
                <c:pt idx="24">
                  <c:v>37.192050721172706</c:v>
                </c:pt>
                <c:pt idx="25">
                  <c:v>36.185737505870939</c:v>
                </c:pt>
                <c:pt idx="26">
                  <c:v>35.177816021770056</c:v>
                </c:pt>
                <c:pt idx="27">
                  <c:v>34.167885024419213</c:v>
                </c:pt>
                <c:pt idx="28">
                  <c:v>33.155448006121539</c:v>
                </c:pt>
                <c:pt idx="29">
                  <c:v>32.139893337567919</c:v>
                </c:pt>
                <c:pt idx="30">
                  <c:v>31.120471852023702</c:v>
                </c:pt>
                <c:pt idx="31">
                  <c:v>30.096272510306655</c:v>
                </c:pt>
                <c:pt idx="32">
                  <c:v>29.066197522088149</c:v>
                </c:pt>
                <c:pt idx="33">
                  <c:v>28.028939403611222</c:v>
                </c:pt>
                <c:pt idx="34">
                  <c:v>26.982964002817347</c:v>
                </c:pt>
                <c:pt idx="35">
                  <c:v>25.926505538016123</c:v>
                </c:pt>
                <c:pt idx="36">
                  <c:v>24.857582046901442</c:v>
                </c:pt>
                <c:pt idx="37">
                  <c:v>23.774041926836723</c:v>
                </c:pt>
                <c:pt idx="38">
                  <c:v>22.673653643029457</c:v>
                </c:pt>
                <c:pt idx="39">
                  <c:v>21.554249854557952</c:v>
                </c:pt>
                <c:pt idx="40">
                  <c:v>20.413932424731197</c:v>
                </c:pt>
                <c:pt idx="41">
                  <c:v>19.25133442556541</c:v>
                </c:pt>
                <c:pt idx="42">
                  <c:v>18.065918874390867</c:v>
                </c:pt>
                <c:pt idx="43">
                  <c:v>16.858273684449657</c:v>
                </c:pt>
                <c:pt idx="44">
                  <c:v>15.630343844416533</c:v>
                </c:pt>
                <c:pt idx="45">
                  <c:v>14.385533701579874</c:v>
                </c:pt>
                <c:pt idx="46">
                  <c:v>13.128622632901701</c:v>
                </c:pt>
                <c:pt idx="47">
                  <c:v>11.865469327493114</c:v>
                </c:pt>
                <c:pt idx="48">
                  <c:v>10.602527203604224</c:v>
                </c:pt>
                <c:pt idx="49">
                  <c:v>9.3462412228676968</c:v>
                </c:pt>
                <c:pt idx="50">
                  <c:v>8.1024266459986656</c:v>
                </c:pt>
                <c:pt idx="51">
                  <c:v>6.8757307417777564</c:v>
                </c:pt>
                <c:pt idx="52">
                  <c:v>5.6692486999380511</c:v>
                </c:pt>
                <c:pt idx="53">
                  <c:v>4.4843169699347225</c:v>
                </c:pt>
                <c:pt idx="54">
                  <c:v>3.3204595074410834</c:v>
                </c:pt>
                <c:pt idx="55">
                  <c:v>2.1754315634885177</c:v>
                </c:pt>
                <c:pt idx="56">
                  <c:v>1.0452998338746875</c:v>
                </c:pt>
                <c:pt idx="57">
                  <c:v>-7.5484950782683136E-2</c:v>
                </c:pt>
                <c:pt idx="58">
                  <c:v>-1.1940359423256339</c:v>
                </c:pt>
                <c:pt idx="59">
                  <c:v>-2.3189794010125055</c:v>
                </c:pt>
                <c:pt idx="60">
                  <c:v>-3.4603645819484958</c:v>
                </c:pt>
                <c:pt idx="61">
                  <c:v>-4.6294909257501846</c:v>
                </c:pt>
                <c:pt idx="62">
                  <c:v>-5.8386266810300453</c:v>
                </c:pt>
                <c:pt idx="63">
                  <c:v>-7.1006242987111126</c:v>
                </c:pt>
                <c:pt idx="64">
                  <c:v>-8.4284705755940106</c:v>
                </c:pt>
                <c:pt idx="65">
                  <c:v>-9.8348310548680224</c:v>
                </c:pt>
                <c:pt idx="66">
                  <c:v>-11.331651713998031</c:v>
                </c:pt>
                <c:pt idx="67">
                  <c:v>-12.929867094839125</c:v>
                </c:pt>
                <c:pt idx="68">
                  <c:v>-14.639238105199325</c:v>
                </c:pt>
                <c:pt idx="69">
                  <c:v>-16.46831112194997</c:v>
                </c:pt>
                <c:pt idx="70">
                  <c:v>-18.424459157017665</c:v>
                </c:pt>
                <c:pt idx="71">
                  <c:v>-20.513943250973114</c:v>
                </c:pt>
                <c:pt idx="72">
                  <c:v>-22.741926280539012</c:v>
                </c:pt>
                <c:pt idx="73">
                  <c:v>-25.112387619790876</c:v>
                </c:pt>
              </c:numCache>
            </c:numRef>
          </c:yVal>
          <c:smooth val="1"/>
        </c:ser>
        <c:ser>
          <c:idx val="0"/>
          <c:order val="1"/>
          <c:tx>
            <c:v>Gain (Measured)</c:v>
          </c:tx>
          <c:spPr>
            <a:ln>
              <a:solidFill>
                <a:srgbClr val="000064"/>
              </a:solidFill>
              <a:prstDash val="dash"/>
            </a:ln>
          </c:spPr>
          <c:marker>
            <c:symbol val="none"/>
          </c:marker>
          <c:xVal>
            <c:numRef>
              <c:f>Bode!$BG$6:$BG$105</c:f>
              <c:numCache>
                <c:formatCode>0.00E+00</c:formatCode>
                <c:ptCount val="100"/>
                <c:pt idx="0">
                  <c:v>1000</c:v>
                </c:pt>
                <c:pt idx="1">
                  <c:v>1072.26722201032</c:v>
                </c:pt>
                <c:pt idx="2">
                  <c:v>1149.75699539774</c:v>
                </c:pt>
                <c:pt idx="3">
                  <c:v>1232.84673944207</c:v>
                </c:pt>
                <c:pt idx="4">
                  <c:v>1321.94114846603</c:v>
                </c:pt>
                <c:pt idx="5">
                  <c:v>1417.4741629268001</c:v>
                </c:pt>
                <c:pt idx="6">
                  <c:v>1519.91108295293</c:v>
                </c:pt>
                <c:pt idx="7">
                  <c:v>1629.75083462064</c:v>
                </c:pt>
                <c:pt idx="8">
                  <c:v>1747.5284000076799</c:v>
                </c:pt>
                <c:pt idx="9">
                  <c:v>1873.81742286038</c:v>
                </c:pt>
                <c:pt idx="10">
                  <c:v>2009.2330025650499</c:v>
                </c:pt>
                <c:pt idx="11">
                  <c:v>2154.4346900318801</c:v>
                </c:pt>
                <c:pt idx="12">
                  <c:v>2310.1297000831601</c:v>
                </c:pt>
                <c:pt idx="13">
                  <c:v>2477.07635599171</c:v>
                </c:pt>
                <c:pt idx="14">
                  <c:v>2656.0877829466899</c:v>
                </c:pt>
                <c:pt idx="15">
                  <c:v>2848.0358684357998</c:v>
                </c:pt>
                <c:pt idx="16">
                  <c:v>3053.8555088334201</c:v>
                </c:pt>
                <c:pt idx="17">
                  <c:v>3274.5491628777299</c:v>
                </c:pt>
                <c:pt idx="18">
                  <c:v>3511.1917342151301</c:v>
                </c:pt>
                <c:pt idx="19">
                  <c:v>3764.93580679247</c:v>
                </c:pt>
                <c:pt idx="20">
                  <c:v>4037.0172585965502</c:v>
                </c:pt>
                <c:pt idx="21">
                  <c:v>4328.7612810830597</c:v>
                </c:pt>
                <c:pt idx="22">
                  <c:v>4641.58883361278</c:v>
                </c:pt>
                <c:pt idx="23">
                  <c:v>4977.0235643321103</c:v>
                </c:pt>
                <c:pt idx="24">
                  <c:v>5336.6992312063103</c:v>
                </c:pt>
                <c:pt idx="25">
                  <c:v>5722.3676593502196</c:v>
                </c:pt>
                <c:pt idx="26">
                  <c:v>6135.9072734131796</c:v>
                </c:pt>
                <c:pt idx="27">
                  <c:v>6579.3322465756801</c:v>
                </c:pt>
                <c:pt idx="28">
                  <c:v>7054.80231071865</c:v>
                </c:pt>
                <c:pt idx="29">
                  <c:v>7564.63327554629</c:v>
                </c:pt>
                <c:pt idx="30">
                  <c:v>8111.3083078968702</c:v>
                </c:pt>
                <c:pt idx="31">
                  <c:v>8697.4900261778293</c:v>
                </c:pt>
                <c:pt idx="32">
                  <c:v>9326.0334688322</c:v>
                </c:pt>
                <c:pt idx="33">
                  <c:v>10000</c:v>
                </c:pt>
                <c:pt idx="34">
                  <c:v>10722.672220103201</c:v>
                </c:pt>
                <c:pt idx="35">
                  <c:v>11497.5699539774</c:v>
                </c:pt>
                <c:pt idx="36">
                  <c:v>12328.467394420701</c:v>
                </c:pt>
                <c:pt idx="37">
                  <c:v>13219.411484660301</c:v>
                </c:pt>
                <c:pt idx="38">
                  <c:v>14174.741629268001</c:v>
                </c:pt>
                <c:pt idx="39">
                  <c:v>15199.1108295293</c:v>
                </c:pt>
                <c:pt idx="40">
                  <c:v>16297.508346206399</c:v>
                </c:pt>
                <c:pt idx="41">
                  <c:v>17475.284000076801</c:v>
                </c:pt>
                <c:pt idx="42">
                  <c:v>18738.174228603799</c:v>
                </c:pt>
                <c:pt idx="43">
                  <c:v>20092.330025650499</c:v>
                </c:pt>
                <c:pt idx="44">
                  <c:v>21544.346900318898</c:v>
                </c:pt>
                <c:pt idx="45">
                  <c:v>23101.297000831601</c:v>
                </c:pt>
                <c:pt idx="46">
                  <c:v>24770.763559917101</c:v>
                </c:pt>
                <c:pt idx="47">
                  <c:v>26560.877829466801</c:v>
                </c:pt>
                <c:pt idx="48">
                  <c:v>28480.358684358001</c:v>
                </c:pt>
                <c:pt idx="49">
                  <c:v>30538.555088334098</c:v>
                </c:pt>
                <c:pt idx="50">
                  <c:v>32745.491628777301</c:v>
                </c:pt>
                <c:pt idx="51">
                  <c:v>35111.917342151297</c:v>
                </c:pt>
                <c:pt idx="52">
                  <c:v>37649.358067924702</c:v>
                </c:pt>
                <c:pt idx="53">
                  <c:v>40370.1725859656</c:v>
                </c:pt>
                <c:pt idx="54">
                  <c:v>43287.6128108306</c:v>
                </c:pt>
                <c:pt idx="55">
                  <c:v>46415.888336127799</c:v>
                </c:pt>
                <c:pt idx="56">
                  <c:v>49770.235643321103</c:v>
                </c:pt>
                <c:pt idx="57">
                  <c:v>53366.992312063099</c:v>
                </c:pt>
                <c:pt idx="58">
                  <c:v>57223.676593502198</c:v>
                </c:pt>
                <c:pt idx="59">
                  <c:v>61359.072734131798</c:v>
                </c:pt>
                <c:pt idx="60">
                  <c:v>65793.322465756806</c:v>
                </c:pt>
                <c:pt idx="61">
                  <c:v>70548.023107186498</c:v>
                </c:pt>
                <c:pt idx="62">
                  <c:v>75646.332755462907</c:v>
                </c:pt>
                <c:pt idx="63">
                  <c:v>81113.083078968702</c:v>
                </c:pt>
                <c:pt idx="64">
                  <c:v>86974.900261778297</c:v>
                </c:pt>
                <c:pt idx="65">
                  <c:v>93260.334688321993</c:v>
                </c:pt>
                <c:pt idx="66">
                  <c:v>100000</c:v>
                </c:pt>
                <c:pt idx="67">
                  <c:v>107226.722201032</c:v>
                </c:pt>
                <c:pt idx="68">
                  <c:v>114975.699539774</c:v>
                </c:pt>
                <c:pt idx="69">
                  <c:v>123284.673944207</c:v>
                </c:pt>
                <c:pt idx="70">
                  <c:v>132194.11484660301</c:v>
                </c:pt>
                <c:pt idx="71">
                  <c:v>141747.41629267999</c:v>
                </c:pt>
                <c:pt idx="72">
                  <c:v>151991.108295293</c:v>
                </c:pt>
                <c:pt idx="73">
                  <c:v>162975.083462065</c:v>
                </c:pt>
                <c:pt idx="74">
                  <c:v>174752.84000076799</c:v>
                </c:pt>
                <c:pt idx="75">
                  <c:v>187381.74228603899</c:v>
                </c:pt>
                <c:pt idx="76">
                  <c:v>200923.300256505</c:v>
                </c:pt>
                <c:pt idx="77">
                  <c:v>215443.46900318901</c:v>
                </c:pt>
                <c:pt idx="78">
                  <c:v>231012.97000831601</c:v>
                </c:pt>
                <c:pt idx="79">
                  <c:v>247707.63559917099</c:v>
                </c:pt>
                <c:pt idx="80">
                  <c:v>265608.77829466801</c:v>
                </c:pt>
                <c:pt idx="81">
                  <c:v>284803.58684358001</c:v>
                </c:pt>
                <c:pt idx="82">
                  <c:v>305385.550883341</c:v>
                </c:pt>
                <c:pt idx="83">
                  <c:v>327454.916287773</c:v>
                </c:pt>
                <c:pt idx="84">
                  <c:v>351119.173421513</c:v>
                </c:pt>
                <c:pt idx="85">
                  <c:v>376493.58067924698</c:v>
                </c:pt>
                <c:pt idx="86">
                  <c:v>403701.72585965501</c:v>
                </c:pt>
                <c:pt idx="87">
                  <c:v>432876.12810830597</c:v>
                </c:pt>
                <c:pt idx="88">
                  <c:v>464158.88336127799</c:v>
                </c:pt>
                <c:pt idx="89">
                  <c:v>497702.35643321101</c:v>
                </c:pt>
                <c:pt idx="90">
                  <c:v>533669.92312063102</c:v>
                </c:pt>
                <c:pt idx="91">
                  <c:v>572236.76593502203</c:v>
                </c:pt>
                <c:pt idx="92">
                  <c:v>613590.72734131804</c:v>
                </c:pt>
                <c:pt idx="93">
                  <c:v>657933.22465756803</c:v>
                </c:pt>
                <c:pt idx="94">
                  <c:v>705480.23107186402</c:v>
                </c:pt>
                <c:pt idx="95">
                  <c:v>756463.32755462895</c:v>
                </c:pt>
                <c:pt idx="96">
                  <c:v>811130.830789687</c:v>
                </c:pt>
                <c:pt idx="97">
                  <c:v>869749.00261778303</c:v>
                </c:pt>
                <c:pt idx="98">
                  <c:v>932603.34688322002</c:v>
                </c:pt>
                <c:pt idx="99">
                  <c:v>1000000</c:v>
                </c:pt>
              </c:numCache>
            </c:numRef>
          </c:xVal>
          <c:yVal>
            <c:numRef>
              <c:f>Bode!$BH$6:$BH$105</c:f>
              <c:numCache>
                <c:formatCode>0.00E+00</c:formatCode>
                <c:ptCount val="100"/>
                <c:pt idx="0">
                  <c:v>31.003612051869901</c:v>
                </c:pt>
                <c:pt idx="1">
                  <c:v>31.520429851926998</c:v>
                </c:pt>
                <c:pt idx="2">
                  <c:v>29.601377102057</c:v>
                </c:pt>
                <c:pt idx="3">
                  <c:v>29.173138922397602</c:v>
                </c:pt>
                <c:pt idx="4">
                  <c:v>27.736945938327199</c:v>
                </c:pt>
                <c:pt idx="5">
                  <c:v>27.705215982093399</c:v>
                </c:pt>
                <c:pt idx="6">
                  <c:v>27.180911341686301</c:v>
                </c:pt>
                <c:pt idx="7">
                  <c:v>26.8962872024624</c:v>
                </c:pt>
                <c:pt idx="8">
                  <c:v>25.9607136931958</c:v>
                </c:pt>
                <c:pt idx="9">
                  <c:v>24.513021403458101</c:v>
                </c:pt>
                <c:pt idx="10">
                  <c:v>24.164604912357301</c:v>
                </c:pt>
                <c:pt idx="11">
                  <c:v>23.580982566084899</c:v>
                </c:pt>
                <c:pt idx="12">
                  <c:v>22.7292229832806</c:v>
                </c:pt>
                <c:pt idx="13">
                  <c:v>22.352748683430001</c:v>
                </c:pt>
                <c:pt idx="14">
                  <c:v>21.966834516291598</c:v>
                </c:pt>
                <c:pt idx="15">
                  <c:v>21.147455544279499</c:v>
                </c:pt>
                <c:pt idx="16">
                  <c:v>20.769949761232201</c:v>
                </c:pt>
                <c:pt idx="17">
                  <c:v>19.229564259272301</c:v>
                </c:pt>
                <c:pt idx="18">
                  <c:v>19.205969791170499</c:v>
                </c:pt>
                <c:pt idx="19">
                  <c:v>18.296279720628199</c:v>
                </c:pt>
                <c:pt idx="20">
                  <c:v>18.239167850141101</c:v>
                </c:pt>
                <c:pt idx="21">
                  <c:v>17.945573476790599</c:v>
                </c:pt>
                <c:pt idx="22">
                  <c:v>17.318403720589401</c:v>
                </c:pt>
                <c:pt idx="23">
                  <c:v>16.8220433500612</c:v>
                </c:pt>
                <c:pt idx="24">
                  <c:v>16.146139175235799</c:v>
                </c:pt>
                <c:pt idx="25">
                  <c:v>15.840712700971</c:v>
                </c:pt>
                <c:pt idx="26">
                  <c:v>15.5190620608429</c:v>
                </c:pt>
                <c:pt idx="27">
                  <c:v>14.7795903409716</c:v>
                </c:pt>
                <c:pt idx="28">
                  <c:v>14.556768114802599</c:v>
                </c:pt>
                <c:pt idx="29">
                  <c:v>13.8761233971502</c:v>
                </c:pt>
                <c:pt idx="30">
                  <c:v>13.4532166991777</c:v>
                </c:pt>
                <c:pt idx="31">
                  <c:v>12.836675938065699</c:v>
                </c:pt>
                <c:pt idx="32">
                  <c:v>12.319883873253801</c:v>
                </c:pt>
                <c:pt idx="33">
                  <c:v>11.9485963215424</c:v>
                </c:pt>
                <c:pt idx="34">
                  <c:v>11.2412626994471</c:v>
                </c:pt>
                <c:pt idx="35">
                  <c:v>10.9340427187076</c:v>
                </c:pt>
                <c:pt idx="36">
                  <c:v>10.2047541435997</c:v>
                </c:pt>
                <c:pt idx="37">
                  <c:v>9.4445651268489303</c:v>
                </c:pt>
                <c:pt idx="38">
                  <c:v>8.8542047109117608</c:v>
                </c:pt>
                <c:pt idx="39">
                  <c:v>8.4742697050822198</c:v>
                </c:pt>
                <c:pt idx="40">
                  <c:v>7.9149457950017696</c:v>
                </c:pt>
                <c:pt idx="41">
                  <c:v>7.2634953870220498</c:v>
                </c:pt>
                <c:pt idx="42">
                  <c:v>6.5979628803294501</c:v>
                </c:pt>
                <c:pt idx="43">
                  <c:v>6.0731748394824399</c:v>
                </c:pt>
                <c:pt idx="44">
                  <c:v>5.3956405057783501</c:v>
                </c:pt>
                <c:pt idx="45">
                  <c:v>5.0474176845332002</c:v>
                </c:pt>
                <c:pt idx="46">
                  <c:v>4.3946043171264098</c:v>
                </c:pt>
                <c:pt idx="47">
                  <c:v>3.86060366607947</c:v>
                </c:pt>
                <c:pt idx="48">
                  <c:v>3.35094037768995</c:v>
                </c:pt>
                <c:pt idx="49">
                  <c:v>2.83466922880995</c:v>
                </c:pt>
                <c:pt idx="50">
                  <c:v>1.8725227497213299</c:v>
                </c:pt>
                <c:pt idx="51">
                  <c:v>1.1655383279638101</c:v>
                </c:pt>
                <c:pt idx="52">
                  <c:v>0.56040233608868995</c:v>
                </c:pt>
                <c:pt idx="53">
                  <c:v>-3.8407201929787901E-2</c:v>
                </c:pt>
                <c:pt idx="54">
                  <c:v>-0.63932696753570595</c:v>
                </c:pt>
                <c:pt idx="55">
                  <c:v>-1.44686644856979</c:v>
                </c:pt>
                <c:pt idx="56">
                  <c:v>-1.68661355241515</c:v>
                </c:pt>
                <c:pt idx="57">
                  <c:v>-2.7785589336099599</c:v>
                </c:pt>
                <c:pt idx="58">
                  <c:v>-3.61017326884823</c:v>
                </c:pt>
                <c:pt idx="59">
                  <c:v>-3.8488888762828601</c:v>
                </c:pt>
                <c:pt idx="60">
                  <c:v>-4.7266250326583696</c:v>
                </c:pt>
                <c:pt idx="61">
                  <c:v>-5.3480894448128096</c:v>
                </c:pt>
                <c:pt idx="62">
                  <c:v>-6.1439204384545798</c:v>
                </c:pt>
                <c:pt idx="63">
                  <c:v>-6.87540816915162</c:v>
                </c:pt>
                <c:pt idx="64">
                  <c:v>-7.6806155381543499</c:v>
                </c:pt>
                <c:pt idx="65">
                  <c:v>-8.5538902729965294</c:v>
                </c:pt>
                <c:pt idx="66">
                  <c:v>-9.3914579350858602</c:v>
                </c:pt>
                <c:pt idx="67">
                  <c:v>-9.9476228909259206</c:v>
                </c:pt>
                <c:pt idx="68">
                  <c:v>-10.576927400866699</c:v>
                </c:pt>
                <c:pt idx="69">
                  <c:v>-9.9977597370135793</c:v>
                </c:pt>
                <c:pt idx="70">
                  <c:v>-11.413940419686501</c:v>
                </c:pt>
                <c:pt idx="71">
                  <c:v>-12.644274856807201</c:v>
                </c:pt>
                <c:pt idx="72">
                  <c:v>-14.439828875693401</c:v>
                </c:pt>
                <c:pt idx="73">
                  <c:v>-15.5637129593681</c:v>
                </c:pt>
                <c:pt idx="74">
                  <c:v>-16.422962116703101</c:v>
                </c:pt>
                <c:pt idx="75">
                  <c:v>-17.058724466145701</c:v>
                </c:pt>
                <c:pt idx="76">
                  <c:v>-18.3193197487021</c:v>
                </c:pt>
                <c:pt idx="77">
                  <c:v>-19.7036816528834</c:v>
                </c:pt>
                <c:pt idx="78">
                  <c:v>-20.640340416851899</c:v>
                </c:pt>
                <c:pt idx="79">
                  <c:v>-21.945674282318699</c:v>
                </c:pt>
                <c:pt idx="80">
                  <c:v>-22.8771224141922</c:v>
                </c:pt>
                <c:pt idx="81">
                  <c:v>-24.0947431279216</c:v>
                </c:pt>
                <c:pt idx="82">
                  <c:v>-24.996759039585299</c:v>
                </c:pt>
                <c:pt idx="83">
                  <c:v>-25.8130726041408</c:v>
                </c:pt>
                <c:pt idx="84">
                  <c:v>-26.762630685129</c:v>
                </c:pt>
                <c:pt idx="85">
                  <c:v>-27.4430235349196</c:v>
                </c:pt>
                <c:pt idx="86">
                  <c:v>-27.956989048521798</c:v>
                </c:pt>
                <c:pt idx="87">
                  <c:v>-28.2090904741491</c:v>
                </c:pt>
                <c:pt idx="88">
                  <c:v>-29.177912520595299</c:v>
                </c:pt>
                <c:pt idx="89">
                  <c:v>-29.896551686595799</c:v>
                </c:pt>
                <c:pt idx="90">
                  <c:v>-31.666809344016301</c:v>
                </c:pt>
                <c:pt idx="91">
                  <c:v>-34.209165892784902</c:v>
                </c:pt>
                <c:pt idx="92">
                  <c:v>-34.045646242546603</c:v>
                </c:pt>
                <c:pt idx="93">
                  <c:v>-33.566364178686896</c:v>
                </c:pt>
                <c:pt idx="94">
                  <c:v>-33.132104529970199</c:v>
                </c:pt>
                <c:pt idx="95">
                  <c:v>-31.857387774166199</c:v>
                </c:pt>
                <c:pt idx="96">
                  <c:v>-31.8704902936717</c:v>
                </c:pt>
                <c:pt idx="97">
                  <c:v>-31.970024197230401</c:v>
                </c:pt>
                <c:pt idx="98">
                  <c:v>-33.449355451903102</c:v>
                </c:pt>
                <c:pt idx="99">
                  <c:v>-30.500360569771601</c:v>
                </c:pt>
              </c:numCache>
            </c:numRef>
          </c:yVal>
          <c:smooth val="1"/>
        </c:ser>
        <c:dLbls>
          <c:showLegendKey val="0"/>
          <c:showVal val="0"/>
          <c:showCatName val="0"/>
          <c:showSerName val="0"/>
          <c:showPercent val="0"/>
          <c:showBubbleSize val="0"/>
        </c:dLbls>
        <c:axId val="551945128"/>
        <c:axId val="551951008"/>
      </c:scatterChart>
      <c:scatterChart>
        <c:scatterStyle val="smoothMarker"/>
        <c:varyColors val="0"/>
        <c:ser>
          <c:idx val="2"/>
          <c:order val="2"/>
          <c:tx>
            <c:v>Phase (Vinmin)</c:v>
          </c:tx>
          <c:spPr>
            <a:ln>
              <a:solidFill>
                <a:srgbClr val="F60460"/>
              </a:solidFill>
            </a:ln>
          </c:spPr>
          <c:marker>
            <c:symbol val="none"/>
          </c:marker>
          <c:xVal>
            <c:numRef>
              <c:f>Bode!$A$4:$A$104</c:f>
              <c:numCache>
                <c:formatCode>General</c:formatCode>
                <c:ptCount val="101"/>
                <c:pt idx="0">
                  <c:v>10</c:v>
                </c:pt>
                <c:pt idx="1">
                  <c:v>70.498498673749651</c:v>
                </c:pt>
                <c:pt idx="2">
                  <c:v>79.100616512529626</c:v>
                </c:pt>
                <c:pt idx="3">
                  <c:v>88.75235147372085</c:v>
                </c:pt>
                <c:pt idx="4">
                  <c:v>99.581776216208851</c:v>
                </c:pt>
                <c:pt idx="5">
                  <c:v>111.73259062675467</c:v>
                </c:pt>
                <c:pt idx="6">
                  <c:v>125.36602863018533</c:v>
                </c:pt>
                <c:pt idx="7">
                  <c:v>140.66299766561622</c:v>
                </c:pt>
                <c:pt idx="8">
                  <c:v>157.82647921825543</c:v>
                </c:pt>
                <c:pt idx="9">
                  <c:v>177.08422226038789</c:v>
                </c:pt>
                <c:pt idx="10">
                  <c:v>198.69176534186579</c:v>
                </c:pt>
                <c:pt idx="11">
                  <c:v>222.93582743140871</c:v>
                </c:pt>
                <c:pt idx="12">
                  <c:v>250.13811250311841</c:v>
                </c:pt>
                <c:pt idx="13">
                  <c:v>280.65957835275958</c:v>
                </c:pt>
                <c:pt idx="14">
                  <c:v>314.90522628840404</c:v>
                </c:pt>
                <c:pt idx="15">
                  <c:v>353.32947525172517</c:v>
                </c:pt>
                <c:pt idx="16">
                  <c:v>396.4421916812646</c:v>
                </c:pt>
                <c:pt idx="17">
                  <c:v>444.81545513029511</c:v>
                </c:pt>
                <c:pt idx="18">
                  <c:v>499.09114941491816</c:v>
                </c:pt>
                <c:pt idx="19">
                  <c:v>559.98948002231657</c:v>
                </c:pt>
                <c:pt idx="20">
                  <c:v>628.31853079999996</c:v>
                </c:pt>
                <c:pt idx="21">
                  <c:v>704.98498673749668</c:v>
                </c:pt>
                <c:pt idx="22">
                  <c:v>791.00616512529632</c:v>
                </c:pt>
                <c:pt idx="23">
                  <c:v>887.5235147372083</c:v>
                </c:pt>
                <c:pt idx="24">
                  <c:v>995.81776216208834</c:v>
                </c:pt>
                <c:pt idx="25">
                  <c:v>1117.3259062675468</c:v>
                </c:pt>
                <c:pt idx="26">
                  <c:v>1253.6602863018534</c:v>
                </c:pt>
                <c:pt idx="27">
                  <c:v>1406.6299766561626</c:v>
                </c:pt>
                <c:pt idx="28">
                  <c:v>1578.2647921825539</c:v>
                </c:pt>
                <c:pt idx="29">
                  <c:v>1770.8422226038788</c:v>
                </c:pt>
                <c:pt idx="30">
                  <c:v>1986.9176534186579</c:v>
                </c:pt>
                <c:pt idx="31">
                  <c:v>2229.3582743140869</c:v>
                </c:pt>
                <c:pt idx="32">
                  <c:v>2501.3811250311846</c:v>
                </c:pt>
                <c:pt idx="33">
                  <c:v>2806.5957835275949</c:v>
                </c:pt>
                <c:pt idx="34">
                  <c:v>3149.0522628840404</c:v>
                </c:pt>
                <c:pt idx="35">
                  <c:v>3533.2947525172517</c:v>
                </c:pt>
                <c:pt idx="36">
                  <c:v>3964.4219168126456</c:v>
                </c:pt>
                <c:pt idx="37">
                  <c:v>4448.1545513029523</c:v>
                </c:pt>
                <c:pt idx="38">
                  <c:v>4990.9114941491807</c:v>
                </c:pt>
                <c:pt idx="39">
                  <c:v>5599.8948002231664</c:v>
                </c:pt>
                <c:pt idx="40">
                  <c:v>6283.1853080000001</c:v>
                </c:pt>
                <c:pt idx="41">
                  <c:v>7049.8498673749637</c:v>
                </c:pt>
                <c:pt idx="42">
                  <c:v>7910.0616512529632</c:v>
                </c:pt>
                <c:pt idx="43">
                  <c:v>8875.2351473720828</c:v>
                </c:pt>
                <c:pt idx="44">
                  <c:v>9958.1776216208891</c:v>
                </c:pt>
                <c:pt idx="45">
                  <c:v>11173.259062675468</c:v>
                </c:pt>
                <c:pt idx="46">
                  <c:v>12536.602863018528</c:v>
                </c:pt>
                <c:pt idx="47">
                  <c:v>14066.299766561628</c:v>
                </c:pt>
                <c:pt idx="48">
                  <c:v>15782.647921825541</c:v>
                </c:pt>
                <c:pt idx="49">
                  <c:v>17708.422226038798</c:v>
                </c:pt>
                <c:pt idx="50">
                  <c:v>19869.176534186579</c:v>
                </c:pt>
                <c:pt idx="51">
                  <c:v>22293.582743140858</c:v>
                </c:pt>
                <c:pt idx="52">
                  <c:v>25013.811250311846</c:v>
                </c:pt>
                <c:pt idx="53">
                  <c:v>28065.957835275949</c:v>
                </c:pt>
                <c:pt idx="54">
                  <c:v>31490.522628840419</c:v>
                </c:pt>
                <c:pt idx="55">
                  <c:v>35332.947525172516</c:v>
                </c:pt>
                <c:pt idx="56">
                  <c:v>39644.219168126438</c:v>
                </c:pt>
                <c:pt idx="57">
                  <c:v>44481.545513029523</c:v>
                </c:pt>
                <c:pt idx="58">
                  <c:v>49909.114941491796</c:v>
                </c:pt>
                <c:pt idx="59">
                  <c:v>55998.948002231693</c:v>
                </c:pt>
                <c:pt idx="60">
                  <c:v>62831.853080000001</c:v>
                </c:pt>
                <c:pt idx="61">
                  <c:v>70498.498673749637</c:v>
                </c:pt>
                <c:pt idx="62">
                  <c:v>79100.616512529639</c:v>
                </c:pt>
                <c:pt idx="63">
                  <c:v>88752.351473720832</c:v>
                </c:pt>
                <c:pt idx="64">
                  <c:v>99581.776216208891</c:v>
                </c:pt>
                <c:pt idx="65">
                  <c:v>111732.59062675468</c:v>
                </c:pt>
                <c:pt idx="66">
                  <c:v>125366.02863018529</c:v>
                </c:pt>
                <c:pt idx="67">
                  <c:v>140662.99766561625</c:v>
                </c:pt>
                <c:pt idx="68">
                  <c:v>157826.47921825541</c:v>
                </c:pt>
                <c:pt idx="69">
                  <c:v>177084.22226038796</c:v>
                </c:pt>
                <c:pt idx="70">
                  <c:v>198691.7653418658</c:v>
                </c:pt>
                <c:pt idx="71">
                  <c:v>222935.82743140857</c:v>
                </c:pt>
                <c:pt idx="72">
                  <c:v>250138.11250311846</c:v>
                </c:pt>
                <c:pt idx="73">
                  <c:v>280659.57835275953</c:v>
                </c:pt>
              </c:numCache>
            </c:numRef>
          </c:xVal>
          <c:yVal>
            <c:numRef>
              <c:f>Bode!$G$4:$G$103</c:f>
              <c:numCache>
                <c:formatCode>General</c:formatCode>
                <c:ptCount val="100"/>
                <c:pt idx="0">
                  <c:v>89.972346824400404</c:v>
                </c:pt>
                <c:pt idx="1">
                  <c:v>89.805053436401181</c:v>
                </c:pt>
                <c:pt idx="2">
                  <c:v>89.781267614788263</c:v>
                </c:pt>
                <c:pt idx="3">
                  <c:v>89.754580003004378</c:v>
                </c:pt>
                <c:pt idx="4">
                  <c:v>89.724636743187702</c:v>
                </c:pt>
                <c:pt idx="5">
                  <c:v>89.691040888588248</c:v>
                </c:pt>
                <c:pt idx="6">
                  <c:v>89.653347182341165</c:v>
                </c:pt>
                <c:pt idx="7">
                  <c:v>89.611056214164321</c:v>
                </c:pt>
                <c:pt idx="8">
                  <c:v>89.563607885258918</c:v>
                </c:pt>
                <c:pt idx="9">
                  <c:v>89.510374105728275</c:v>
                </c:pt>
                <c:pt idx="10">
                  <c:v>89.450650643183891</c:v>
                </c:pt>
                <c:pt idx="11">
                  <c:v>89.383648036341626</c:v>
                </c:pt>
                <c:pt idx="12">
                  <c:v>89.308481484023304</c:v>
                </c:pt>
                <c:pt idx="13">
                  <c:v>89.224159619086862</c:v>
                </c:pt>
                <c:pt idx="14">
                  <c:v>89.129572079896349</c:v>
                </c:pt>
                <c:pt idx="15">
                  <c:v>89.023475801142055</c:v>
                </c:pt>
                <c:pt idx="16">
                  <c:v>88.904479964167436</c:v>
                </c:pt>
                <c:pt idx="17">
                  <c:v>88.771029578749975</c:v>
                </c:pt>
                <c:pt idx="18">
                  <c:v>88.621387719556012</c:v>
                </c:pt>
                <c:pt idx="19">
                  <c:v>88.453616519643788</c:v>
                </c:pt>
                <c:pt idx="20">
                  <c:v>88.265557142043221</c:v>
                </c:pt>
                <c:pt idx="21">
                  <c:v>88.054809124458274</c:v>
                </c:pt>
                <c:pt idx="22">
                  <c:v>87.818709742936065</c:v>
                </c:pt>
                <c:pt idx="23">
                  <c:v>87.554314396345461</c:v>
                </c:pt>
                <c:pt idx="24">
                  <c:v>87.258379511596686</c:v>
                </c:pt>
                <c:pt idx="25">
                  <c:v>86.927350156107238</c:v>
                </c:pt>
                <c:pt idx="26">
                  <c:v>86.55735547477228</c:v>
                </c:pt>
                <c:pt idx="27">
                  <c:v>86.144216305558444</c:v>
                </c:pt>
                <c:pt idx="28">
                  <c:v>85.683470930357714</c:v>
                </c:pt>
                <c:pt idx="29">
                  <c:v>85.170426924375931</c:v>
                </c:pt>
                <c:pt idx="30">
                  <c:v>84.600249459857295</c:v>
                </c:pt>
                <c:pt idx="31">
                  <c:v>83.968099061518586</c:v>
                </c:pt>
                <c:pt idx="32">
                  <c:v>83.2693343471893</c:v>
                </c:pt>
                <c:pt idx="33">
                  <c:v>82.499797001729519</c:v>
                </c:pt>
                <c:pt idx="34">
                  <c:v>81.656195865063609</c:v>
                </c:pt>
                <c:pt idx="35">
                  <c:v>80.736602582753306</c:v>
                </c:pt>
                <c:pt idx="36">
                  <c:v>79.74106000112819</c:v>
                </c:pt>
                <c:pt idx="37">
                  <c:v>78.6722831119001</c:v>
                </c:pt>
                <c:pt idx="38">
                  <c:v>77.536398038969622</c:v>
                </c:pt>
                <c:pt idx="39">
                  <c:v>76.343616944892233</c:v>
                </c:pt>
                <c:pt idx="40">
                  <c:v>75.108691009593429</c:v>
                </c:pt>
                <c:pt idx="41">
                  <c:v>73.850933915555402</c:v>
                </c:pt>
                <c:pt idx="42">
                  <c:v>72.5935888744701</c:v>
                </c:pt>
                <c:pt idx="43">
                  <c:v>71.362353219778981</c:v>
                </c:pt>
                <c:pt idx="44">
                  <c:v>70.182998897105449</c:v>
                </c:pt>
                <c:pt idx="45">
                  <c:v>69.078231486641201</c:v>
                </c:pt>
                <c:pt idx="46">
                  <c:v>68.064170012569207</c:v>
                </c:pt>
                <c:pt idx="47">
                  <c:v>67.14702240689715</c:v>
                </c:pt>
                <c:pt idx="48">
                  <c:v>66.320587417209197</c:v>
                </c:pt>
                <c:pt idx="49">
                  <c:v>65.565082273088436</c:v>
                </c:pt>
                <c:pt idx="50">
                  <c:v>64.847500259211444</c:v>
                </c:pt>
                <c:pt idx="51">
                  <c:v>64.123340873539433</c:v>
                </c:pt>
                <c:pt idx="52">
                  <c:v>63.33925759081508</c:v>
                </c:pt>
                <c:pt idx="53">
                  <c:v>62.436037510160261</c:v>
                </c:pt>
                <c:pt idx="54">
                  <c:v>61.351394202180245</c:v>
                </c:pt>
                <c:pt idx="55">
                  <c:v>60.022271435763386</c:v>
                </c:pt>
                <c:pt idx="56">
                  <c:v>58.386623772300112</c:v>
                </c:pt>
                <c:pt idx="57">
                  <c:v>56.384859422186082</c:v>
                </c:pt>
                <c:pt idx="58">
                  <c:v>53.961232283706863</c:v>
                </c:pt>
                <c:pt idx="59">
                  <c:v>51.065431389284711</c:v>
                </c:pt>
                <c:pt idx="60">
                  <c:v>47.654460945116924</c:v>
                </c:pt>
                <c:pt idx="61">
                  <c:v>43.694694653760052</c:v>
                </c:pt>
                <c:pt idx="62">
                  <c:v>39.163807119521067</c:v>
                </c:pt>
                <c:pt idx="63">
                  <c:v>34.052207960348426</c:v>
                </c:pt>
                <c:pt idx="64">
                  <c:v>28.363664295993374</c:v>
                </c:pt>
                <c:pt idx="65">
                  <c:v>22.114969864777237</c:v>
                </c:pt>
                <c:pt idx="66">
                  <c:v>15.334737432449629</c:v>
                </c:pt>
                <c:pt idx="67">
                  <c:v>8.0615843018320561</c:v>
                </c:pt>
                <c:pt idx="68">
                  <c:v>0.34210135887889237</c:v>
                </c:pt>
                <c:pt idx="69">
                  <c:v>-7.7709780116544493</c:v>
                </c:pt>
                <c:pt idx="70">
                  <c:v>-16.220070864156099</c:v>
                </c:pt>
                <c:pt idx="71">
                  <c:v>-24.94333987582138</c:v>
                </c:pt>
                <c:pt idx="72">
                  <c:v>-33.874679458993995</c:v>
                </c:pt>
                <c:pt idx="73">
                  <c:v>-42.943431026454931</c:v>
                </c:pt>
              </c:numCache>
            </c:numRef>
          </c:yVal>
          <c:smooth val="1"/>
        </c:ser>
        <c:ser>
          <c:idx val="3"/>
          <c:order val="3"/>
          <c:tx>
            <c:v>Phase (Measured)</c:v>
          </c:tx>
          <c:spPr>
            <a:ln>
              <a:solidFill>
                <a:srgbClr val="F60460"/>
              </a:solidFill>
              <a:prstDash val="dash"/>
            </a:ln>
          </c:spPr>
          <c:marker>
            <c:symbol val="none"/>
          </c:marker>
          <c:xVal>
            <c:numRef>
              <c:f>Bode!$BG$6:$BG$105</c:f>
              <c:numCache>
                <c:formatCode>0.00E+00</c:formatCode>
                <c:ptCount val="100"/>
                <c:pt idx="0">
                  <c:v>1000</c:v>
                </c:pt>
                <c:pt idx="1">
                  <c:v>1072.26722201032</c:v>
                </c:pt>
                <c:pt idx="2">
                  <c:v>1149.75699539774</c:v>
                </c:pt>
                <c:pt idx="3">
                  <c:v>1232.84673944207</c:v>
                </c:pt>
                <c:pt idx="4">
                  <c:v>1321.94114846603</c:v>
                </c:pt>
                <c:pt idx="5">
                  <c:v>1417.4741629268001</c:v>
                </c:pt>
                <c:pt idx="6">
                  <c:v>1519.91108295293</c:v>
                </c:pt>
                <c:pt idx="7">
                  <c:v>1629.75083462064</c:v>
                </c:pt>
                <c:pt idx="8">
                  <c:v>1747.5284000076799</c:v>
                </c:pt>
                <c:pt idx="9">
                  <c:v>1873.81742286038</c:v>
                </c:pt>
                <c:pt idx="10">
                  <c:v>2009.2330025650499</c:v>
                </c:pt>
                <c:pt idx="11">
                  <c:v>2154.4346900318801</c:v>
                </c:pt>
                <c:pt idx="12">
                  <c:v>2310.1297000831601</c:v>
                </c:pt>
                <c:pt idx="13">
                  <c:v>2477.07635599171</c:v>
                </c:pt>
                <c:pt idx="14">
                  <c:v>2656.0877829466899</c:v>
                </c:pt>
                <c:pt idx="15">
                  <c:v>2848.0358684357998</c:v>
                </c:pt>
                <c:pt idx="16">
                  <c:v>3053.8555088334201</c:v>
                </c:pt>
                <c:pt idx="17">
                  <c:v>3274.5491628777299</c:v>
                </c:pt>
                <c:pt idx="18">
                  <c:v>3511.1917342151301</c:v>
                </c:pt>
                <c:pt idx="19">
                  <c:v>3764.93580679247</c:v>
                </c:pt>
                <c:pt idx="20">
                  <c:v>4037.0172585965502</c:v>
                </c:pt>
                <c:pt idx="21">
                  <c:v>4328.7612810830597</c:v>
                </c:pt>
                <c:pt idx="22">
                  <c:v>4641.58883361278</c:v>
                </c:pt>
                <c:pt idx="23">
                  <c:v>4977.0235643321103</c:v>
                </c:pt>
                <c:pt idx="24">
                  <c:v>5336.6992312063103</c:v>
                </c:pt>
                <c:pt idx="25">
                  <c:v>5722.3676593502196</c:v>
                </c:pt>
                <c:pt idx="26">
                  <c:v>6135.9072734131796</c:v>
                </c:pt>
                <c:pt idx="27">
                  <c:v>6579.3322465756801</c:v>
                </c:pt>
                <c:pt idx="28">
                  <c:v>7054.80231071865</c:v>
                </c:pt>
                <c:pt idx="29">
                  <c:v>7564.63327554629</c:v>
                </c:pt>
                <c:pt idx="30">
                  <c:v>8111.3083078968702</c:v>
                </c:pt>
                <c:pt idx="31">
                  <c:v>8697.4900261778293</c:v>
                </c:pt>
                <c:pt idx="32">
                  <c:v>9326.0334688322</c:v>
                </c:pt>
                <c:pt idx="33">
                  <c:v>10000</c:v>
                </c:pt>
                <c:pt idx="34">
                  <c:v>10722.672220103201</c:v>
                </c:pt>
                <c:pt idx="35">
                  <c:v>11497.5699539774</c:v>
                </c:pt>
                <c:pt idx="36">
                  <c:v>12328.467394420701</c:v>
                </c:pt>
                <c:pt idx="37">
                  <c:v>13219.411484660301</c:v>
                </c:pt>
                <c:pt idx="38">
                  <c:v>14174.741629268001</c:v>
                </c:pt>
                <c:pt idx="39">
                  <c:v>15199.1108295293</c:v>
                </c:pt>
                <c:pt idx="40">
                  <c:v>16297.508346206399</c:v>
                </c:pt>
                <c:pt idx="41">
                  <c:v>17475.284000076801</c:v>
                </c:pt>
                <c:pt idx="42">
                  <c:v>18738.174228603799</c:v>
                </c:pt>
                <c:pt idx="43">
                  <c:v>20092.330025650499</c:v>
                </c:pt>
                <c:pt idx="44">
                  <c:v>21544.346900318898</c:v>
                </c:pt>
                <c:pt idx="45">
                  <c:v>23101.297000831601</c:v>
                </c:pt>
                <c:pt idx="46">
                  <c:v>24770.763559917101</c:v>
                </c:pt>
                <c:pt idx="47">
                  <c:v>26560.877829466801</c:v>
                </c:pt>
                <c:pt idx="48">
                  <c:v>28480.358684358001</c:v>
                </c:pt>
                <c:pt idx="49">
                  <c:v>30538.555088334098</c:v>
                </c:pt>
                <c:pt idx="50">
                  <c:v>32745.491628777301</c:v>
                </c:pt>
                <c:pt idx="51">
                  <c:v>35111.917342151297</c:v>
                </c:pt>
                <c:pt idx="52">
                  <c:v>37649.358067924702</c:v>
                </c:pt>
                <c:pt idx="53">
                  <c:v>40370.1725859656</c:v>
                </c:pt>
                <c:pt idx="54">
                  <c:v>43287.6128108306</c:v>
                </c:pt>
                <c:pt idx="55">
                  <c:v>46415.888336127799</c:v>
                </c:pt>
                <c:pt idx="56">
                  <c:v>49770.235643321103</c:v>
                </c:pt>
                <c:pt idx="57">
                  <c:v>53366.992312063099</c:v>
                </c:pt>
                <c:pt idx="58">
                  <c:v>57223.676593502198</c:v>
                </c:pt>
                <c:pt idx="59">
                  <c:v>61359.072734131798</c:v>
                </c:pt>
                <c:pt idx="60">
                  <c:v>65793.322465756806</c:v>
                </c:pt>
                <c:pt idx="61">
                  <c:v>70548.023107186498</c:v>
                </c:pt>
                <c:pt idx="62">
                  <c:v>75646.332755462907</c:v>
                </c:pt>
                <c:pt idx="63">
                  <c:v>81113.083078968702</c:v>
                </c:pt>
                <c:pt idx="64">
                  <c:v>86974.900261778297</c:v>
                </c:pt>
                <c:pt idx="65">
                  <c:v>93260.334688321993</c:v>
                </c:pt>
                <c:pt idx="66">
                  <c:v>100000</c:v>
                </c:pt>
                <c:pt idx="67">
                  <c:v>107226.722201032</c:v>
                </c:pt>
                <c:pt idx="68">
                  <c:v>114975.699539774</c:v>
                </c:pt>
                <c:pt idx="69">
                  <c:v>123284.673944207</c:v>
                </c:pt>
                <c:pt idx="70">
                  <c:v>132194.11484660301</c:v>
                </c:pt>
                <c:pt idx="71">
                  <c:v>141747.41629267999</c:v>
                </c:pt>
                <c:pt idx="72">
                  <c:v>151991.108295293</c:v>
                </c:pt>
                <c:pt idx="73">
                  <c:v>162975.083462065</c:v>
                </c:pt>
                <c:pt idx="74">
                  <c:v>174752.84000076799</c:v>
                </c:pt>
                <c:pt idx="75">
                  <c:v>187381.74228603899</c:v>
                </c:pt>
                <c:pt idx="76">
                  <c:v>200923.300256505</c:v>
                </c:pt>
                <c:pt idx="77">
                  <c:v>215443.46900318901</c:v>
                </c:pt>
                <c:pt idx="78">
                  <c:v>231012.97000831601</c:v>
                </c:pt>
                <c:pt idx="79">
                  <c:v>247707.63559917099</c:v>
                </c:pt>
                <c:pt idx="80">
                  <c:v>265608.77829466801</c:v>
                </c:pt>
                <c:pt idx="81">
                  <c:v>284803.58684358001</c:v>
                </c:pt>
                <c:pt idx="82">
                  <c:v>305385.550883341</c:v>
                </c:pt>
                <c:pt idx="83">
                  <c:v>327454.916287773</c:v>
                </c:pt>
                <c:pt idx="84">
                  <c:v>351119.173421513</c:v>
                </c:pt>
                <c:pt idx="85">
                  <c:v>376493.58067924698</c:v>
                </c:pt>
                <c:pt idx="86">
                  <c:v>403701.72585965501</c:v>
                </c:pt>
                <c:pt idx="87">
                  <c:v>432876.12810830597</c:v>
                </c:pt>
                <c:pt idx="88">
                  <c:v>464158.88336127799</c:v>
                </c:pt>
                <c:pt idx="89">
                  <c:v>497702.35643321101</c:v>
                </c:pt>
                <c:pt idx="90">
                  <c:v>533669.92312063102</c:v>
                </c:pt>
                <c:pt idx="91">
                  <c:v>572236.76593502203</c:v>
                </c:pt>
                <c:pt idx="92">
                  <c:v>613590.72734131804</c:v>
                </c:pt>
                <c:pt idx="93">
                  <c:v>657933.22465756803</c:v>
                </c:pt>
                <c:pt idx="94">
                  <c:v>705480.23107186402</c:v>
                </c:pt>
                <c:pt idx="95">
                  <c:v>756463.32755462895</c:v>
                </c:pt>
                <c:pt idx="96">
                  <c:v>811130.830789687</c:v>
                </c:pt>
                <c:pt idx="97">
                  <c:v>869749.00261778303</c:v>
                </c:pt>
                <c:pt idx="98">
                  <c:v>932603.34688322002</c:v>
                </c:pt>
                <c:pt idx="99">
                  <c:v>1000000</c:v>
                </c:pt>
              </c:numCache>
            </c:numRef>
          </c:xVal>
          <c:yVal>
            <c:numRef>
              <c:f>Bode!$BI$6:$BI$105</c:f>
              <c:numCache>
                <c:formatCode>0.00E+00</c:formatCode>
                <c:ptCount val="100"/>
                <c:pt idx="0">
                  <c:v>71.251966744475993</c:v>
                </c:pt>
                <c:pt idx="1">
                  <c:v>75.518596790615405</c:v>
                </c:pt>
                <c:pt idx="2">
                  <c:v>76.056872491674895</c:v>
                </c:pt>
                <c:pt idx="3">
                  <c:v>79.668475907871397</c:v>
                </c:pt>
                <c:pt idx="4">
                  <c:v>79.397994408552606</c:v>
                </c:pt>
                <c:pt idx="5">
                  <c:v>77.669836224031101</c:v>
                </c:pt>
                <c:pt idx="6">
                  <c:v>79.477513310611997</c:v>
                </c:pt>
                <c:pt idx="7">
                  <c:v>84.0099201693114</c:v>
                </c:pt>
                <c:pt idx="8">
                  <c:v>79.859200220831397</c:v>
                </c:pt>
                <c:pt idx="9">
                  <c:v>80.733584320282802</c:v>
                </c:pt>
                <c:pt idx="10">
                  <c:v>84.281013887531699</c:v>
                </c:pt>
                <c:pt idx="11">
                  <c:v>80.603114323919399</c:v>
                </c:pt>
                <c:pt idx="12">
                  <c:v>86.147751572669094</c:v>
                </c:pt>
                <c:pt idx="13">
                  <c:v>86.574737943509504</c:v>
                </c:pt>
                <c:pt idx="14">
                  <c:v>86.114239686673898</c:v>
                </c:pt>
                <c:pt idx="15">
                  <c:v>85.725706345456601</c:v>
                </c:pt>
                <c:pt idx="16">
                  <c:v>89.898545870580193</c:v>
                </c:pt>
                <c:pt idx="17">
                  <c:v>86.905692681309205</c:v>
                </c:pt>
                <c:pt idx="18">
                  <c:v>89.4942163861528</c:v>
                </c:pt>
                <c:pt idx="19">
                  <c:v>90.184051592415997</c:v>
                </c:pt>
                <c:pt idx="20">
                  <c:v>92.029177648053803</c:v>
                </c:pt>
                <c:pt idx="21">
                  <c:v>92.641946173239802</c:v>
                </c:pt>
                <c:pt idx="22">
                  <c:v>92.387289625728798</c:v>
                </c:pt>
                <c:pt idx="23">
                  <c:v>95.0372678168075</c:v>
                </c:pt>
                <c:pt idx="24">
                  <c:v>93.915056557235701</c:v>
                </c:pt>
                <c:pt idx="25">
                  <c:v>94.094108299428299</c:v>
                </c:pt>
                <c:pt idx="26">
                  <c:v>93.672797851548495</c:v>
                </c:pt>
                <c:pt idx="27">
                  <c:v>92.471581361024306</c:v>
                </c:pt>
                <c:pt idx="28">
                  <c:v>93.630939016113601</c:v>
                </c:pt>
                <c:pt idx="29">
                  <c:v>91.384368253533594</c:v>
                </c:pt>
                <c:pt idx="30">
                  <c:v>92.472036213987906</c:v>
                </c:pt>
                <c:pt idx="31">
                  <c:v>92.357074380658503</c:v>
                </c:pt>
                <c:pt idx="32">
                  <c:v>91.944584033233596</c:v>
                </c:pt>
                <c:pt idx="33">
                  <c:v>91.288777635532497</c:v>
                </c:pt>
                <c:pt idx="34">
                  <c:v>89.810408674743798</c:v>
                </c:pt>
                <c:pt idx="35">
                  <c:v>88.395748088532798</c:v>
                </c:pt>
                <c:pt idx="36">
                  <c:v>89.339751389199506</c:v>
                </c:pt>
                <c:pt idx="37">
                  <c:v>88.477333253877106</c:v>
                </c:pt>
                <c:pt idx="38">
                  <c:v>86.859268818472898</c:v>
                </c:pt>
                <c:pt idx="39">
                  <c:v>85.095159024436995</c:v>
                </c:pt>
                <c:pt idx="40">
                  <c:v>87.145398794142906</c:v>
                </c:pt>
                <c:pt idx="41">
                  <c:v>85.630718771721405</c:v>
                </c:pt>
                <c:pt idx="42">
                  <c:v>84.253922938450003</c:v>
                </c:pt>
                <c:pt idx="43">
                  <c:v>83.427788339077296</c:v>
                </c:pt>
                <c:pt idx="44">
                  <c:v>83.171127733637604</c:v>
                </c:pt>
                <c:pt idx="45">
                  <c:v>82.317459862268194</c:v>
                </c:pt>
                <c:pt idx="46">
                  <c:v>80.3703908639351</c:v>
                </c:pt>
                <c:pt idx="47">
                  <c:v>80.875940311848296</c:v>
                </c:pt>
                <c:pt idx="48">
                  <c:v>81.820068932987297</c:v>
                </c:pt>
                <c:pt idx="49">
                  <c:v>80.060585564359798</c:v>
                </c:pt>
                <c:pt idx="50">
                  <c:v>77.028655112941095</c:v>
                </c:pt>
                <c:pt idx="51">
                  <c:v>74.856396450461304</c:v>
                </c:pt>
                <c:pt idx="52">
                  <c:v>74.032100772079701</c:v>
                </c:pt>
                <c:pt idx="53">
                  <c:v>72.295435016327104</c:v>
                </c:pt>
                <c:pt idx="54">
                  <c:v>69.962198584508897</c:v>
                </c:pt>
                <c:pt idx="55">
                  <c:v>68.651849980689306</c:v>
                </c:pt>
                <c:pt idx="56">
                  <c:v>71.533775762590096</c:v>
                </c:pt>
                <c:pt idx="57">
                  <c:v>65.382349170656397</c:v>
                </c:pt>
                <c:pt idx="58">
                  <c:v>65.172323952146499</c:v>
                </c:pt>
                <c:pt idx="59">
                  <c:v>62.050406660838298</c:v>
                </c:pt>
                <c:pt idx="60">
                  <c:v>55.637868213087302</c:v>
                </c:pt>
                <c:pt idx="61">
                  <c:v>56.817439433018997</c:v>
                </c:pt>
                <c:pt idx="62">
                  <c:v>54.412597262852401</c:v>
                </c:pt>
                <c:pt idx="63">
                  <c:v>52.078695372122198</c:v>
                </c:pt>
                <c:pt idx="64">
                  <c:v>49.249181869326399</c:v>
                </c:pt>
                <c:pt idx="65">
                  <c:v>46.530388075546703</c:v>
                </c:pt>
                <c:pt idx="66">
                  <c:v>49.645324690793302</c:v>
                </c:pt>
                <c:pt idx="67">
                  <c:v>40.483066250797997</c:v>
                </c:pt>
                <c:pt idx="68">
                  <c:v>39.037766843111498</c:v>
                </c:pt>
                <c:pt idx="69">
                  <c:v>60.094383472096801</c:v>
                </c:pt>
                <c:pt idx="70">
                  <c:v>50.676616898625703</c:v>
                </c:pt>
                <c:pt idx="71">
                  <c:v>42.993840957649503</c:v>
                </c:pt>
                <c:pt idx="72">
                  <c:v>22.117619666434798</c:v>
                </c:pt>
                <c:pt idx="73">
                  <c:v>18.2161271864261</c:v>
                </c:pt>
                <c:pt idx="74">
                  <c:v>13.625066461414299</c:v>
                </c:pt>
                <c:pt idx="75">
                  <c:v>18.976152550118801</c:v>
                </c:pt>
                <c:pt idx="76">
                  <c:v>10.791632828041299</c:v>
                </c:pt>
                <c:pt idx="77">
                  <c:v>1.28637006262511</c:v>
                </c:pt>
                <c:pt idx="78">
                  <c:v>-6.1562043582561303</c:v>
                </c:pt>
                <c:pt idx="79">
                  <c:v>-13.2982191976427</c:v>
                </c:pt>
                <c:pt idx="80">
                  <c:v>-17.629195452415601</c:v>
                </c:pt>
                <c:pt idx="81">
                  <c:v>-26.281442737010799</c:v>
                </c:pt>
                <c:pt idx="82">
                  <c:v>-31.317293830530399</c:v>
                </c:pt>
                <c:pt idx="83">
                  <c:v>-44.135260112032398</c:v>
                </c:pt>
                <c:pt idx="84">
                  <c:v>-52.573427153391101</c:v>
                </c:pt>
                <c:pt idx="85">
                  <c:v>-60.671382239631598</c:v>
                </c:pt>
                <c:pt idx="86">
                  <c:v>-72.844624419696004</c:v>
                </c:pt>
                <c:pt idx="87">
                  <c:v>-83.796755371336005</c:v>
                </c:pt>
                <c:pt idx="88">
                  <c:v>-94.439617304282805</c:v>
                </c:pt>
                <c:pt idx="89">
                  <c:v>-110.653996184204</c:v>
                </c:pt>
                <c:pt idx="90">
                  <c:v>-126.539582781866</c:v>
                </c:pt>
                <c:pt idx="91">
                  <c:v>-121.882401450641</c:v>
                </c:pt>
                <c:pt idx="92">
                  <c:v>-117.129397129956</c:v>
                </c:pt>
                <c:pt idx="93">
                  <c:v>-108.074653351671</c:v>
                </c:pt>
                <c:pt idx="94">
                  <c:v>-109.60624776486</c:v>
                </c:pt>
                <c:pt idx="95">
                  <c:v>-115.252261415616</c:v>
                </c:pt>
                <c:pt idx="96">
                  <c:v>-119.121505973589</c:v>
                </c:pt>
                <c:pt idx="97">
                  <c:v>-127.692234519633</c:v>
                </c:pt>
                <c:pt idx="98">
                  <c:v>-121.75177001917601</c:v>
                </c:pt>
                <c:pt idx="99">
                  <c:v>-112.98583264752401</c:v>
                </c:pt>
              </c:numCache>
            </c:numRef>
          </c:yVal>
          <c:smooth val="1"/>
        </c:ser>
        <c:dLbls>
          <c:showLegendKey val="0"/>
          <c:showVal val="0"/>
          <c:showCatName val="0"/>
          <c:showSerName val="0"/>
          <c:showPercent val="0"/>
          <c:showBubbleSize val="0"/>
        </c:dLbls>
        <c:axId val="551948656"/>
        <c:axId val="551951400"/>
      </c:scatterChart>
      <c:valAx>
        <c:axId val="551945128"/>
        <c:scaling>
          <c:logBase val="10"/>
          <c:orientation val="minMax"/>
          <c:min val="10"/>
        </c:scaling>
        <c:delete val="0"/>
        <c:axPos val="b"/>
        <c:majorGridlines/>
        <c:minorGridlines/>
        <c:title>
          <c:tx>
            <c:rich>
              <a:bodyPr/>
              <a:lstStyle/>
              <a:p>
                <a:pPr>
                  <a:defRPr sz="1200"/>
                </a:pPr>
                <a:r>
                  <a:rPr lang="en-US" sz="1200"/>
                  <a:t>Frequency (HZ)</a:t>
                </a:r>
              </a:p>
            </c:rich>
          </c:tx>
          <c:overlay val="0"/>
          <c:spPr>
            <a:noFill/>
            <a:ln w="25400">
              <a:noFill/>
            </a:ln>
          </c:spPr>
        </c:title>
        <c:numFmt formatCode="General" sourceLinked="0"/>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s-ES"/>
          </a:p>
        </c:txPr>
        <c:crossAx val="551951008"/>
        <c:crosses val="autoZero"/>
        <c:crossBetween val="midCat"/>
      </c:valAx>
      <c:valAx>
        <c:axId val="551951008"/>
        <c:scaling>
          <c:orientation val="minMax"/>
          <c:max val="60"/>
          <c:min val="-60"/>
        </c:scaling>
        <c:delete val="0"/>
        <c:axPos val="l"/>
        <c:majorGridlines/>
        <c:title>
          <c:tx>
            <c:rich>
              <a:bodyPr rot="-5400000" vert="horz"/>
              <a:lstStyle/>
              <a:p>
                <a:pPr>
                  <a:defRPr sz="1400"/>
                </a:pPr>
                <a:r>
                  <a:rPr lang="en-US" sz="1400"/>
                  <a:t>Gain (dB)</a:t>
                </a:r>
              </a:p>
            </c:rich>
          </c:tx>
          <c:overlay val="0"/>
          <c:spPr>
            <a:noFill/>
            <a:ln w="25400">
              <a:noFill/>
            </a:ln>
          </c:spPr>
        </c:title>
        <c:numFmt formatCode="General" sourceLinked="1"/>
        <c:majorTickMark val="out"/>
        <c:minorTickMark val="none"/>
        <c:tickLblPos val="nextTo"/>
        <c:crossAx val="551945128"/>
        <c:crosses val="autoZero"/>
        <c:crossBetween val="midCat"/>
      </c:valAx>
      <c:valAx>
        <c:axId val="551948656"/>
        <c:scaling>
          <c:logBase val="10"/>
          <c:orientation val="minMax"/>
        </c:scaling>
        <c:delete val="1"/>
        <c:axPos val="t"/>
        <c:numFmt formatCode="General" sourceLinked="1"/>
        <c:majorTickMark val="out"/>
        <c:minorTickMark val="none"/>
        <c:tickLblPos val="none"/>
        <c:crossAx val="551951400"/>
        <c:crosses val="max"/>
        <c:crossBetween val="midCat"/>
      </c:valAx>
      <c:valAx>
        <c:axId val="551951400"/>
        <c:scaling>
          <c:orientation val="minMax"/>
          <c:max val="120"/>
          <c:min val="-120"/>
        </c:scaling>
        <c:delete val="0"/>
        <c:axPos val="r"/>
        <c:numFmt formatCode="General" sourceLinked="1"/>
        <c:majorTickMark val="out"/>
        <c:minorTickMark val="none"/>
        <c:tickLblPos val="nextTo"/>
        <c:crossAx val="551948656"/>
        <c:crosses val="max"/>
        <c:crossBetween val="midCat"/>
        <c:majorUnit val="40"/>
        <c:minorUnit val="10"/>
      </c:valAx>
      <c:spPr>
        <a:solidFill>
          <a:srgbClr val="B4FBD2"/>
        </a:solidFill>
      </c:spPr>
    </c:plotArea>
    <c:legend>
      <c:legendPos val="r"/>
      <c:layout>
        <c:manualLayout>
          <c:xMode val="edge"/>
          <c:yMode val="edge"/>
          <c:x val="0.13143872113676741"/>
          <c:y val="0.65656724727590876"/>
          <c:w val="0.53285968028420005"/>
          <c:h val="0.1338386489567591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Efficiency (Channel</a:t>
            </a:r>
            <a:r>
              <a:rPr lang="en-US" baseline="0"/>
              <a:t> 3)</a:t>
            </a:r>
            <a:endParaRPr lang="en-US"/>
          </a:p>
        </c:rich>
      </c:tx>
      <c:overlay val="0"/>
      <c:spPr>
        <a:noFill/>
        <a:ln w="25400">
          <a:noFill/>
        </a:ln>
      </c:spPr>
    </c:title>
    <c:autoTitleDeleted val="0"/>
    <c:plotArea>
      <c:layout>
        <c:manualLayout>
          <c:layoutTarget val="inner"/>
          <c:xMode val="edge"/>
          <c:yMode val="edge"/>
          <c:x val="0.14046071904774446"/>
          <c:y val="0.14215391572675037"/>
          <c:w val="0.80103356132642956"/>
          <c:h val="0.67647478186848264"/>
        </c:manualLayout>
      </c:layout>
      <c:scatterChart>
        <c:scatterStyle val="smoothMarker"/>
        <c:varyColors val="0"/>
        <c:ser>
          <c:idx val="0"/>
          <c:order val="0"/>
          <c:tx>
            <c:v>Vinmax</c:v>
          </c:tx>
          <c:spPr>
            <a:ln>
              <a:solidFill>
                <a:srgbClr val="F60460"/>
              </a:solidFill>
            </a:ln>
          </c:spPr>
          <c:marker>
            <c:symbol val="none"/>
          </c:marker>
          <c:xVal>
            <c:numRef>
              <c:f>Export!$I$335:$DD$335</c:f>
              <c:numCache>
                <c:formatCode>General</c:formatCode>
                <c:ptCount val="100"/>
                <c:pt idx="0">
                  <c:v>1.483981788967565E-3</c:v>
                </c:pt>
                <c:pt idx="1">
                  <c:v>1.5848931924611132E-3</c:v>
                </c:pt>
                <c:pt idx="2">
                  <c:v>1.6926666150378755E-3</c:v>
                </c:pt>
                <c:pt idx="3">
                  <c:v>1.8077686769634338E-3</c:v>
                </c:pt>
                <c:pt idx="4">
                  <c:v>1.9306977288832499E-3</c:v>
                </c:pt>
                <c:pt idx="5">
                  <c:v>2.0619860095022198E-3</c:v>
                </c:pt>
                <c:pt idx="6">
                  <c:v>2.2022019499873748E-3</c:v>
                </c:pt>
                <c:pt idx="7">
                  <c:v>2.3519526350709585E-3</c:v>
                </c:pt>
                <c:pt idx="8">
                  <c:v>2.5118864315095794E-3</c:v>
                </c:pt>
                <c:pt idx="9">
                  <c:v>2.682695795279725E-3</c:v>
                </c:pt>
                <c:pt idx="10">
                  <c:v>2.8651202696637797E-3</c:v>
                </c:pt>
                <c:pt idx="11">
                  <c:v>3.059949687207195E-3</c:v>
                </c:pt>
                <c:pt idx="12">
                  <c:v>3.268027589410125E-3</c:v>
                </c:pt>
                <c:pt idx="13">
                  <c:v>3.49025487895958E-3</c:v>
                </c:pt>
                <c:pt idx="14">
                  <c:v>3.7275937203149392E-3</c:v>
                </c:pt>
                <c:pt idx="15">
                  <c:v>3.9810717055349717E-3</c:v>
                </c:pt>
                <c:pt idx="16">
                  <c:v>4.2517863033828896E-3</c:v>
                </c:pt>
                <c:pt idx="17">
                  <c:v>4.5409096109724741E-3</c:v>
                </c:pt>
                <c:pt idx="18">
                  <c:v>4.8496934285281968E-3</c:v>
                </c:pt>
                <c:pt idx="19">
                  <c:v>5.1794746792312094E-3</c:v>
                </c:pt>
                <c:pt idx="20">
                  <c:v>5.5316811976172256E-3</c:v>
                </c:pt>
                <c:pt idx="21">
                  <c:v>5.9078379115879431E-3</c:v>
                </c:pt>
                <c:pt idx="22">
                  <c:v>6.309573444801932E-3</c:v>
                </c:pt>
                <c:pt idx="23">
                  <c:v>6.7386271680309438E-3</c:v>
                </c:pt>
                <c:pt idx="24">
                  <c:v>7.1968567300115197E-3</c:v>
                </c:pt>
                <c:pt idx="25">
                  <c:v>7.6862461003977377E-3</c:v>
                </c:pt>
                <c:pt idx="26">
                  <c:v>8.2089141596382552E-3</c:v>
                </c:pt>
                <c:pt idx="27">
                  <c:v>8.7671238729686816E-3</c:v>
                </c:pt>
                <c:pt idx="28">
                  <c:v>9.3632920882394145E-3</c:v>
                </c:pt>
                <c:pt idx="29">
                  <c:v>9.9999999999999967E-3</c:v>
                </c:pt>
                <c:pt idx="30">
                  <c:v>1.0680004325145754E-2</c:v>
                </c:pt>
                <c:pt idx="31">
                  <c:v>1.1406249238513204E-2</c:v>
                </c:pt>
                <c:pt idx="32">
                  <c:v>1.2181879120101153E-2</c:v>
                </c:pt>
                <c:pt idx="33">
                  <c:v>1.3010252169108312E-2</c:v>
                </c:pt>
                <c:pt idx="34">
                  <c:v>1.3894954943731374E-2</c:v>
                </c:pt>
                <c:pt idx="35">
                  <c:v>1.4839817889675646E-2</c:v>
                </c:pt>
                <c:pt idx="36">
                  <c:v>1.5848931924611131E-2</c:v>
                </c:pt>
                <c:pt idx="37">
                  <c:v>1.6926666150378751E-2</c:v>
                </c:pt>
                <c:pt idx="38">
                  <c:v>1.8077686769634341E-2</c:v>
                </c:pt>
                <c:pt idx="39">
                  <c:v>1.9306977288832496E-2</c:v>
                </c:pt>
                <c:pt idx="40">
                  <c:v>2.0619860095022202E-2</c:v>
                </c:pt>
                <c:pt idx="41">
                  <c:v>2.2022019499873747E-2</c:v>
                </c:pt>
                <c:pt idx="42">
                  <c:v>2.3519526350709585E-2</c:v>
                </c:pt>
                <c:pt idx="43">
                  <c:v>2.5118864315095798E-2</c:v>
                </c:pt>
                <c:pt idx="44">
                  <c:v>2.682695795279726E-2</c:v>
                </c:pt>
                <c:pt idx="45">
                  <c:v>2.86512026966378E-2</c:v>
                </c:pt>
                <c:pt idx="46">
                  <c:v>3.0599496872071943E-2</c:v>
                </c:pt>
                <c:pt idx="47">
                  <c:v>3.2680275894101253E-2</c:v>
                </c:pt>
                <c:pt idx="48">
                  <c:v>3.490254878959579E-2</c:v>
                </c:pt>
                <c:pt idx="49">
                  <c:v>3.7275937203149395E-2</c:v>
                </c:pt>
                <c:pt idx="50">
                  <c:v>3.9810717055349713E-2</c:v>
                </c:pt>
                <c:pt idx="51">
                  <c:v>4.2517863033828901E-2</c:v>
                </c:pt>
                <c:pt idx="52">
                  <c:v>4.5409096109724739E-2</c:v>
                </c:pt>
                <c:pt idx="53">
                  <c:v>4.8496934285281977E-2</c:v>
                </c:pt>
                <c:pt idx="54">
                  <c:v>5.1794746792312094E-2</c:v>
                </c:pt>
                <c:pt idx="55">
                  <c:v>5.5316811976172268E-2</c:v>
                </c:pt>
                <c:pt idx="56">
                  <c:v>5.9078379115879431E-2</c:v>
                </c:pt>
                <c:pt idx="57">
                  <c:v>6.3095734448019331E-2</c:v>
                </c:pt>
                <c:pt idx="58">
                  <c:v>6.7386271680309445E-2</c:v>
                </c:pt>
                <c:pt idx="59">
                  <c:v>7.1968567300115166E-2</c:v>
                </c:pt>
                <c:pt idx="60">
                  <c:v>7.6862461003977381E-2</c:v>
                </c:pt>
                <c:pt idx="61">
                  <c:v>8.2089141596382531E-2</c:v>
                </c:pt>
                <c:pt idx="62">
                  <c:v>8.767123872968681E-2</c:v>
                </c:pt>
                <c:pt idx="63">
                  <c:v>9.3632920882394124E-2</c:v>
                </c:pt>
                <c:pt idx="64">
                  <c:v>9.9999999999999992E-2</c:v>
                </c:pt>
                <c:pt idx="65">
                  <c:v>0.10680004325145755</c:v>
                </c:pt>
                <c:pt idx="66">
                  <c:v>0.11406249238513208</c:v>
                </c:pt>
                <c:pt idx="67">
                  <c:v>0.12181879120101154</c:v>
                </c:pt>
                <c:pt idx="68">
                  <c:v>0.13010252169108316</c:v>
                </c:pt>
                <c:pt idx="69">
                  <c:v>0.13894954943731375</c:v>
                </c:pt>
                <c:pt idx="70">
                  <c:v>0.14839817889675647</c:v>
                </c:pt>
                <c:pt idx="71">
                  <c:v>0.15848931924611126</c:v>
                </c:pt>
                <c:pt idx="72">
                  <c:v>0.16926666150378761</c:v>
                </c:pt>
                <c:pt idx="73">
                  <c:v>0.18077686769634341</c:v>
                </c:pt>
                <c:pt idx="74">
                  <c:v>0.19306977288832497</c:v>
                </c:pt>
                <c:pt idx="75">
                  <c:v>0.20619860095022191</c:v>
                </c:pt>
                <c:pt idx="76">
                  <c:v>0.22022019499873757</c:v>
                </c:pt>
                <c:pt idx="77">
                  <c:v>0.23519526350709588</c:v>
                </c:pt>
                <c:pt idx="78">
                  <c:v>0.25118864315095796</c:v>
                </c:pt>
                <c:pt idx="79">
                  <c:v>0.26826957952797242</c:v>
                </c:pt>
                <c:pt idx="80">
                  <c:v>0.28651202696637817</c:v>
                </c:pt>
                <c:pt idx="81">
                  <c:v>0.30599496872071957</c:v>
                </c:pt>
                <c:pt idx="82">
                  <c:v>0.32680275894101252</c:v>
                </c:pt>
                <c:pt idx="83">
                  <c:v>0.34902548789595794</c:v>
                </c:pt>
                <c:pt idx="84">
                  <c:v>0.37275937203149373</c:v>
                </c:pt>
                <c:pt idx="85">
                  <c:v>0.39810717055349731</c:v>
                </c:pt>
                <c:pt idx="86">
                  <c:v>0.42517863033828901</c:v>
                </c:pt>
                <c:pt idx="87">
                  <c:v>0.45409096109724745</c:v>
                </c:pt>
                <c:pt idx="88">
                  <c:v>0.48496934285281956</c:v>
                </c:pt>
                <c:pt idx="89">
                  <c:v>0.5179474679231213</c:v>
                </c:pt>
                <c:pt idx="90">
                  <c:v>0.55316811976172264</c:v>
                </c:pt>
                <c:pt idx="91">
                  <c:v>0.59078379115879431</c:v>
                </c:pt>
                <c:pt idx="92">
                  <c:v>0.63095734448019303</c:v>
                </c:pt>
                <c:pt idx="93">
                  <c:v>0.67386271680309406</c:v>
                </c:pt>
                <c:pt idx="94">
                  <c:v>0.71968567300115205</c:v>
                </c:pt>
                <c:pt idx="95">
                  <c:v>0.76862461003977367</c:v>
                </c:pt>
                <c:pt idx="96">
                  <c:v>0.8208914159638252</c:v>
                </c:pt>
                <c:pt idx="97">
                  <c:v>0.87671238729686773</c:v>
                </c:pt>
                <c:pt idx="98">
                  <c:v>0.93632920882394166</c:v>
                </c:pt>
                <c:pt idx="99">
                  <c:v>1</c:v>
                </c:pt>
              </c:numCache>
            </c:numRef>
          </c:xVal>
          <c:yVal>
            <c:numRef>
              <c:f>Export!$I$363:$DD$363</c:f>
              <c:numCache>
                <c:formatCode>General</c:formatCode>
                <c:ptCount val="100"/>
                <c:pt idx="0">
                  <c:v>7.4549450417200111E-2</c:v>
                </c:pt>
                <c:pt idx="1">
                  <c:v>7.9215776773363181E-2</c:v>
                </c:pt>
                <c:pt idx="2">
                  <c:v>8.4147507413926792E-2</c:v>
                </c:pt>
                <c:pt idx="3">
                  <c:v>8.9356338783228004E-2</c:v>
                </c:pt>
                <c:pt idx="4">
                  <c:v>9.4854051106448262E-2</c:v>
                </c:pt>
                <c:pt idx="5">
                  <c:v>0.1006524469255735</c:v>
                </c:pt>
                <c:pt idx="6">
                  <c:v>0.10676328148976159</c:v>
                </c:pt>
                <c:pt idx="7">
                  <c:v>0.11319818467666103</c:v>
                </c:pt>
                <c:pt idx="8">
                  <c:v>0.11996857421401338</c:v>
                </c:pt>
                <c:pt idx="9">
                  <c:v>0.12708556008694721</c:v>
                </c:pt>
                <c:pt idx="10">
                  <c:v>0.13455984015734357</c:v>
                </c:pt>
                <c:pt idx="11">
                  <c:v>0.14240158718863941</c:v>
                </c:pt>
                <c:pt idx="12">
                  <c:v>0.15062032766284658</c:v>
                </c:pt>
                <c:pt idx="13">
                  <c:v>0.15922481299592256</c:v>
                </c:pt>
                <c:pt idx="14">
                  <c:v>0.16822288400133464</c:v>
                </c:pt>
                <c:pt idx="15">
                  <c:v>0.17762132971682573</c:v>
                </c:pt>
                <c:pt idx="16">
                  <c:v>0.18742574199162321</c:v>
                </c:pt>
                <c:pt idx="17">
                  <c:v>0.19764036752462424</c:v>
                </c:pt>
                <c:pt idx="18">
                  <c:v>0.20826795934069678</c:v>
                </c:pt>
                <c:pt idx="19">
                  <c:v>0.21930962998269657</c:v>
                </c:pt>
                <c:pt idx="20">
                  <c:v>0.23076470897001611</c:v>
                </c:pt>
                <c:pt idx="21">
                  <c:v>0.24263060731792457</c:v>
                </c:pt>
                <c:pt idx="22">
                  <c:v>0.25490269211204636</c:v>
                </c:pt>
                <c:pt idx="23">
                  <c:v>0.26757417427488495</c:v>
                </c:pt>
                <c:pt idx="24">
                  <c:v>0.28063601273223504</c:v>
                </c:pt>
                <c:pt idx="25">
                  <c:v>0.29407683817337121</c:v>
                </c:pt>
                <c:pt idx="26">
                  <c:v>0.30788289948850356</c:v>
                </c:pt>
                <c:pt idx="27">
                  <c:v>0.32203803575122641</c:v>
                </c:pt>
                <c:pt idx="28">
                  <c:v>0.33652367628718866</c:v>
                </c:pt>
                <c:pt idx="29">
                  <c:v>0.35131887093204589</c:v>
                </c:pt>
                <c:pt idx="30">
                  <c:v>0.36640035203605281</c:v>
                </c:pt>
                <c:pt idx="31">
                  <c:v>0.38174262912915546</c:v>
                </c:pt>
                <c:pt idx="32">
                  <c:v>0.3973181164345958</c:v>
                </c:pt>
                <c:pt idx="33">
                  <c:v>0.41309729263178974</c:v>
                </c:pt>
                <c:pt idx="34">
                  <c:v>0.4290488914464598</c:v>
                </c:pt>
                <c:pt idx="35">
                  <c:v>0.44514012081741394</c:v>
                </c:pt>
                <c:pt idx="36">
                  <c:v>0.46133690758722651</c:v>
                </c:pt>
                <c:pt idx="37">
                  <c:v>0.47760416392145144</c:v>
                </c:pt>
                <c:pt idx="38">
                  <c:v>0.49390607100994655</c:v>
                </c:pt>
                <c:pt idx="39">
                  <c:v>0.51020637507348865</c:v>
                </c:pt>
                <c:pt idx="40">
                  <c:v>0.52646869031349885</c:v>
                </c:pt>
                <c:pt idx="41">
                  <c:v>0.54265680322035093</c:v>
                </c:pt>
                <c:pt idx="42">
                  <c:v>0.55873497260697724</c:v>
                </c:pt>
                <c:pt idx="43">
                  <c:v>0.57466821986154881</c:v>
                </c:pt>
                <c:pt idx="44">
                  <c:v>0.59042260420988968</c:v>
                </c:pt>
                <c:pt idx="45">
                  <c:v>0.60596547823089952</c:v>
                </c:pt>
                <c:pt idx="46">
                  <c:v>0.62126571945559039</c:v>
                </c:pt>
                <c:pt idx="47">
                  <c:v>0.63629393457565142</c:v>
                </c:pt>
                <c:pt idx="48">
                  <c:v>0.65102263356008394</c:v>
                </c:pt>
                <c:pt idx="49">
                  <c:v>0.6654263717956399</c:v>
                </c:pt>
                <c:pt idx="50">
                  <c:v>0.67948185919562576</c:v>
                </c:pt>
                <c:pt idx="51">
                  <c:v>0.69316803603079558</c:v>
                </c:pt>
                <c:pt idx="52">
                  <c:v>0.70646611599739773</c:v>
                </c:pt>
                <c:pt idx="53">
                  <c:v>0.71935959772721902</c:v>
                </c:pt>
                <c:pt idx="54">
                  <c:v>0.73183424654413265</c:v>
                </c:pt>
                <c:pt idx="55">
                  <c:v>0.74387804876834784</c:v>
                </c:pt>
                <c:pt idx="56">
                  <c:v>0.75548114125603827</c:v>
                </c:pt>
                <c:pt idx="57">
                  <c:v>0.76663571913653938</c:v>
                </c:pt>
                <c:pt idx="58">
                  <c:v>0.77733592487478198</c:v>
                </c:pt>
                <c:pt idx="59">
                  <c:v>0.7875777218501514</c:v>
                </c:pt>
                <c:pt idx="60">
                  <c:v>0.79735875561462743</c:v>
                </c:pt>
                <c:pt idx="61">
                  <c:v>0.80667820588524153</c:v>
                </c:pt>
                <c:pt idx="62">
                  <c:v>0.81553663215219496</c:v>
                </c:pt>
                <c:pt idx="63">
                  <c:v>0.82393581555845541</c:v>
                </c:pt>
                <c:pt idx="64">
                  <c:v>0.83187859944309694</c:v>
                </c:pt>
                <c:pt idx="65">
                  <c:v>0.83936873065195916</c:v>
                </c:pt>
                <c:pt idx="66">
                  <c:v>0.84641070341699542</c:v>
                </c:pt>
                <c:pt idx="67">
                  <c:v>0.85300960729995101</c:v>
                </c:pt>
                <c:pt idx="68">
                  <c:v>0.85917098039498929</c:v>
                </c:pt>
                <c:pt idx="69">
                  <c:v>0.86490066869492643</c:v>
                </c:pt>
                <c:pt idx="70">
                  <c:v>0.87020469225142516</c:v>
                </c:pt>
                <c:pt idx="71">
                  <c:v>0.87508911850361559</c:v>
                </c:pt>
                <c:pt idx="72">
                  <c:v>0.87955994291340345</c:v>
                </c:pt>
                <c:pt idx="73">
                  <c:v>0.88362297682890434</c:v>
                </c:pt>
                <c:pt idx="74">
                  <c:v>0.88728374229845697</c:v>
                </c:pt>
                <c:pt idx="75">
                  <c:v>0.8905473733737419</c:v>
                </c:pt>
                <c:pt idx="76">
                  <c:v>0.89341852326783844</c:v>
                </c:pt>
                <c:pt idx="77">
                  <c:v>0.89489631958133964</c:v>
                </c:pt>
                <c:pt idx="78">
                  <c:v>0.89684265677405073</c:v>
                </c:pt>
                <c:pt idx="79">
                  <c:v>0.89841522708491139</c:v>
                </c:pt>
                <c:pt idx="80">
                  <c:v>0.89961573712983611</c:v>
                </c:pt>
                <c:pt idx="81">
                  <c:v>0.90044498765428871</c:v>
                </c:pt>
                <c:pt idx="82">
                  <c:v>0.90090279584359079</c:v>
                </c:pt>
                <c:pt idx="83">
                  <c:v>0.90098638492395078</c:v>
                </c:pt>
                <c:pt idx="84">
                  <c:v>0.90069355553076369</c:v>
                </c:pt>
                <c:pt idx="85">
                  <c:v>0.90002195978673227</c:v>
                </c:pt>
                <c:pt idx="86">
                  <c:v>0.89896614836999511</c:v>
                </c:pt>
                <c:pt idx="87">
                  <c:v>0.89751954457304606</c:v>
                </c:pt>
                <c:pt idx="88">
                  <c:v>0.89567392194688555</c:v>
                </c:pt>
                <c:pt idx="89">
                  <c:v>0.89341922459305867</c:v>
                </c:pt>
                <c:pt idx="90">
                  <c:v>0.8907433511784858</c:v>
                </c:pt>
                <c:pt idx="91">
                  <c:v>0.88762956947615812</c:v>
                </c:pt>
                <c:pt idx="92">
                  <c:v>0.88406270462536485</c:v>
                </c:pt>
                <c:pt idx="93">
                  <c:v>0.8800226708040827</c:v>
                </c:pt>
                <c:pt idx="94">
                  <c:v>0.87548581970277783</c:v>
                </c:pt>
                <c:pt idx="95">
                  <c:v>0.87042436981225202</c:v>
                </c:pt>
                <c:pt idx="96">
                  <c:v>0.86480563946546662</c:v>
                </c:pt>
                <c:pt idx="97">
                  <c:v>0.85859107825158643</c:v>
                </c:pt>
                <c:pt idx="98">
                  <c:v>0.85173503495251379</c:v>
                </c:pt>
                <c:pt idx="99">
                  <c:v>0.84418317771025464</c:v>
                </c:pt>
              </c:numCache>
            </c:numRef>
          </c:yVal>
          <c:smooth val="1"/>
        </c:ser>
        <c:ser>
          <c:idx val="1"/>
          <c:order val="1"/>
          <c:tx>
            <c:v>Vinmin</c:v>
          </c:tx>
          <c:spPr>
            <a:ln>
              <a:solidFill>
                <a:srgbClr val="000064"/>
              </a:solidFill>
            </a:ln>
          </c:spPr>
          <c:marker>
            <c:symbol val="none"/>
          </c:marker>
          <c:xVal>
            <c:numRef>
              <c:f>Export!$I$295:$DD$295</c:f>
              <c:numCache>
                <c:formatCode>General</c:formatCode>
                <c:ptCount val="100"/>
                <c:pt idx="0">
                  <c:v>1.483981788967565E-3</c:v>
                </c:pt>
                <c:pt idx="1">
                  <c:v>1.5848931924611132E-3</c:v>
                </c:pt>
                <c:pt idx="2">
                  <c:v>1.6926666150378755E-3</c:v>
                </c:pt>
                <c:pt idx="3">
                  <c:v>1.8077686769634338E-3</c:v>
                </c:pt>
                <c:pt idx="4">
                  <c:v>1.9306977288832499E-3</c:v>
                </c:pt>
                <c:pt idx="5">
                  <c:v>2.0619860095022198E-3</c:v>
                </c:pt>
                <c:pt idx="6">
                  <c:v>2.2022019499873748E-3</c:v>
                </c:pt>
                <c:pt idx="7">
                  <c:v>2.3519526350709585E-3</c:v>
                </c:pt>
                <c:pt idx="8">
                  <c:v>2.5118864315095794E-3</c:v>
                </c:pt>
                <c:pt idx="9">
                  <c:v>2.682695795279725E-3</c:v>
                </c:pt>
                <c:pt idx="10">
                  <c:v>2.8651202696637797E-3</c:v>
                </c:pt>
                <c:pt idx="11">
                  <c:v>3.059949687207195E-3</c:v>
                </c:pt>
                <c:pt idx="12">
                  <c:v>3.268027589410125E-3</c:v>
                </c:pt>
                <c:pt idx="13">
                  <c:v>3.49025487895958E-3</c:v>
                </c:pt>
                <c:pt idx="14">
                  <c:v>3.7275937203149392E-3</c:v>
                </c:pt>
                <c:pt idx="15">
                  <c:v>3.9810717055349717E-3</c:v>
                </c:pt>
                <c:pt idx="16">
                  <c:v>4.2517863033828896E-3</c:v>
                </c:pt>
                <c:pt idx="17">
                  <c:v>4.5409096109724741E-3</c:v>
                </c:pt>
                <c:pt idx="18">
                  <c:v>4.8496934285281968E-3</c:v>
                </c:pt>
                <c:pt idx="19">
                  <c:v>5.1794746792312094E-3</c:v>
                </c:pt>
                <c:pt idx="20">
                  <c:v>5.5316811976172256E-3</c:v>
                </c:pt>
                <c:pt idx="21">
                  <c:v>5.9078379115879431E-3</c:v>
                </c:pt>
                <c:pt idx="22">
                  <c:v>6.309573444801932E-3</c:v>
                </c:pt>
                <c:pt idx="23">
                  <c:v>6.7386271680309438E-3</c:v>
                </c:pt>
                <c:pt idx="24">
                  <c:v>7.1968567300115197E-3</c:v>
                </c:pt>
                <c:pt idx="25">
                  <c:v>7.6862461003977377E-3</c:v>
                </c:pt>
                <c:pt idx="26">
                  <c:v>8.2089141596382552E-3</c:v>
                </c:pt>
                <c:pt idx="27">
                  <c:v>8.7671238729686816E-3</c:v>
                </c:pt>
                <c:pt idx="28">
                  <c:v>9.3632920882394145E-3</c:v>
                </c:pt>
                <c:pt idx="29">
                  <c:v>9.9999999999999967E-3</c:v>
                </c:pt>
                <c:pt idx="30">
                  <c:v>1.0680004325145754E-2</c:v>
                </c:pt>
                <c:pt idx="31">
                  <c:v>1.1406249238513204E-2</c:v>
                </c:pt>
                <c:pt idx="32">
                  <c:v>1.2181879120101153E-2</c:v>
                </c:pt>
                <c:pt idx="33">
                  <c:v>1.3010252169108312E-2</c:v>
                </c:pt>
                <c:pt idx="34">
                  <c:v>1.3894954943731374E-2</c:v>
                </c:pt>
                <c:pt idx="35">
                  <c:v>1.4839817889675646E-2</c:v>
                </c:pt>
                <c:pt idx="36">
                  <c:v>1.5848931924611131E-2</c:v>
                </c:pt>
                <c:pt idx="37">
                  <c:v>1.6926666150378751E-2</c:v>
                </c:pt>
                <c:pt idx="38">
                  <c:v>1.8077686769634341E-2</c:v>
                </c:pt>
                <c:pt idx="39">
                  <c:v>1.9306977288832496E-2</c:v>
                </c:pt>
                <c:pt idx="40">
                  <c:v>2.0619860095022202E-2</c:v>
                </c:pt>
                <c:pt idx="41">
                  <c:v>2.2022019499873747E-2</c:v>
                </c:pt>
                <c:pt idx="42">
                  <c:v>2.3519526350709585E-2</c:v>
                </c:pt>
                <c:pt idx="43">
                  <c:v>2.5118864315095798E-2</c:v>
                </c:pt>
                <c:pt idx="44">
                  <c:v>2.682695795279726E-2</c:v>
                </c:pt>
                <c:pt idx="45">
                  <c:v>2.86512026966378E-2</c:v>
                </c:pt>
                <c:pt idx="46">
                  <c:v>3.0599496872071943E-2</c:v>
                </c:pt>
                <c:pt idx="47">
                  <c:v>3.2680275894101253E-2</c:v>
                </c:pt>
                <c:pt idx="48">
                  <c:v>3.490254878959579E-2</c:v>
                </c:pt>
                <c:pt idx="49">
                  <c:v>3.7275937203149395E-2</c:v>
                </c:pt>
                <c:pt idx="50">
                  <c:v>3.9810717055349713E-2</c:v>
                </c:pt>
                <c:pt idx="51">
                  <c:v>4.2517863033828901E-2</c:v>
                </c:pt>
                <c:pt idx="52">
                  <c:v>4.5409096109724739E-2</c:v>
                </c:pt>
                <c:pt idx="53">
                  <c:v>4.8496934285281977E-2</c:v>
                </c:pt>
                <c:pt idx="54">
                  <c:v>5.1794746792312094E-2</c:v>
                </c:pt>
                <c:pt idx="55">
                  <c:v>5.5316811976172268E-2</c:v>
                </c:pt>
                <c:pt idx="56">
                  <c:v>5.9078379115879431E-2</c:v>
                </c:pt>
                <c:pt idx="57">
                  <c:v>6.3095734448019331E-2</c:v>
                </c:pt>
                <c:pt idx="58">
                  <c:v>6.7386271680309445E-2</c:v>
                </c:pt>
                <c:pt idx="59">
                  <c:v>7.1968567300115166E-2</c:v>
                </c:pt>
                <c:pt idx="60">
                  <c:v>7.6862461003977381E-2</c:v>
                </c:pt>
                <c:pt idx="61">
                  <c:v>8.2089141596382531E-2</c:v>
                </c:pt>
                <c:pt idx="62">
                  <c:v>8.767123872968681E-2</c:v>
                </c:pt>
                <c:pt idx="63">
                  <c:v>9.3632920882394124E-2</c:v>
                </c:pt>
                <c:pt idx="64">
                  <c:v>9.9999999999999992E-2</c:v>
                </c:pt>
                <c:pt idx="65">
                  <c:v>0.10680004325145755</c:v>
                </c:pt>
                <c:pt idx="66">
                  <c:v>0.11406249238513208</c:v>
                </c:pt>
                <c:pt idx="67">
                  <c:v>0.12181879120101154</c:v>
                </c:pt>
                <c:pt idx="68">
                  <c:v>0.13010252169108316</c:v>
                </c:pt>
                <c:pt idx="69">
                  <c:v>0.13894954943731375</c:v>
                </c:pt>
                <c:pt idx="70">
                  <c:v>0.14839817889675647</c:v>
                </c:pt>
                <c:pt idx="71">
                  <c:v>0.15848931924611126</c:v>
                </c:pt>
                <c:pt idx="72">
                  <c:v>0.16926666150378761</c:v>
                </c:pt>
                <c:pt idx="73">
                  <c:v>0.18077686769634341</c:v>
                </c:pt>
                <c:pt idx="74">
                  <c:v>0.19306977288832497</c:v>
                </c:pt>
                <c:pt idx="75">
                  <c:v>0.20619860095022191</c:v>
                </c:pt>
                <c:pt idx="76">
                  <c:v>0.22022019499873757</c:v>
                </c:pt>
                <c:pt idx="77">
                  <c:v>0.23519526350709588</c:v>
                </c:pt>
                <c:pt idx="78">
                  <c:v>0.25118864315095796</c:v>
                </c:pt>
                <c:pt idx="79">
                  <c:v>0.26826957952797242</c:v>
                </c:pt>
                <c:pt idx="80">
                  <c:v>0.28651202696637817</c:v>
                </c:pt>
                <c:pt idx="81">
                  <c:v>0.30599496872071957</c:v>
                </c:pt>
                <c:pt idx="82">
                  <c:v>0.32680275894101252</c:v>
                </c:pt>
                <c:pt idx="83">
                  <c:v>0.34902548789595794</c:v>
                </c:pt>
                <c:pt idx="84">
                  <c:v>0.37275937203149373</c:v>
                </c:pt>
                <c:pt idx="85">
                  <c:v>0.39810717055349731</c:v>
                </c:pt>
                <c:pt idx="86">
                  <c:v>0.42517863033828901</c:v>
                </c:pt>
                <c:pt idx="87">
                  <c:v>0.45409096109724745</c:v>
                </c:pt>
                <c:pt idx="88">
                  <c:v>0.48496934285281956</c:v>
                </c:pt>
                <c:pt idx="89">
                  <c:v>0.5179474679231213</c:v>
                </c:pt>
                <c:pt idx="90">
                  <c:v>0.55316811976172264</c:v>
                </c:pt>
                <c:pt idx="91">
                  <c:v>0.59078379115879431</c:v>
                </c:pt>
                <c:pt idx="92">
                  <c:v>0.63095734448019303</c:v>
                </c:pt>
                <c:pt idx="93">
                  <c:v>0.67386271680309406</c:v>
                </c:pt>
                <c:pt idx="94">
                  <c:v>0.71968567300115205</c:v>
                </c:pt>
                <c:pt idx="95">
                  <c:v>0.76862461003977367</c:v>
                </c:pt>
                <c:pt idx="96">
                  <c:v>0.8208914159638252</c:v>
                </c:pt>
                <c:pt idx="97">
                  <c:v>0.87671238729686773</c:v>
                </c:pt>
                <c:pt idx="98">
                  <c:v>0.93632920882394166</c:v>
                </c:pt>
                <c:pt idx="99">
                  <c:v>1</c:v>
                </c:pt>
              </c:numCache>
            </c:numRef>
          </c:xVal>
          <c:yVal>
            <c:numRef>
              <c:f>Export!$I$323:$DD$323</c:f>
              <c:numCache>
                <c:formatCode>General</c:formatCode>
                <c:ptCount val="100"/>
                <c:pt idx="0">
                  <c:v>0.23353182359138983</c:v>
                </c:pt>
                <c:pt idx="1">
                  <c:v>0.2455193242969497</c:v>
                </c:pt>
                <c:pt idx="2">
                  <c:v>0.25791539758411602</c:v>
                </c:pt>
                <c:pt idx="3">
                  <c:v>0.27071308166835745</c:v>
                </c:pt>
                <c:pt idx="4">
                  <c:v>0.28390315896125545</c:v>
                </c:pt>
                <c:pt idx="5">
                  <c:v>0.29747408397758712</c:v>
                </c:pt>
                <c:pt idx="6">
                  <c:v>0.31141193447790166</c:v>
                </c:pt>
                <c:pt idx="7">
                  <c:v>0.32570038867714418</c:v>
                </c:pt>
                <c:pt idx="8">
                  <c:v>0.34032073100534754</c:v>
                </c:pt>
                <c:pt idx="9">
                  <c:v>0.35525188845035527</c:v>
                </c:pt>
                <c:pt idx="10">
                  <c:v>0.37047049894998585</c:v>
                </c:pt>
                <c:pt idx="11">
                  <c:v>0.38595101264265325</c:v>
                </c:pt>
                <c:pt idx="12">
                  <c:v>0.40166582604757517</c:v>
                </c:pt>
                <c:pt idx="13">
                  <c:v>0.41758544845016027</c:v>
                </c:pt>
                <c:pt idx="14">
                  <c:v>0.43367869894153543</c:v>
                </c:pt>
                <c:pt idx="15">
                  <c:v>0.4499129317337503</c:v>
                </c:pt>
                <c:pt idx="16">
                  <c:v>0.46625428657649959</c:v>
                </c:pt>
                <c:pt idx="17">
                  <c:v>0.48266796037032295</c:v>
                </c:pt>
                <c:pt idx="18">
                  <c:v>0.49911849543692682</c:v>
                </c:pt>
                <c:pt idx="19">
                  <c:v>0.51557007939801291</c:v>
                </c:pt>
                <c:pt idx="20">
                  <c:v>0.53198685125328515</c:v>
                </c:pt>
                <c:pt idx="21">
                  <c:v>0.54833320805304264</c:v>
                </c:pt>
                <c:pt idx="22">
                  <c:v>0.56457410654022222</c:v>
                </c:pt>
                <c:pt idx="23">
                  <c:v>0.58067535429188932</c:v>
                </c:pt>
                <c:pt idx="24">
                  <c:v>0.59660388521361141</c:v>
                </c:pt>
                <c:pt idx="25">
                  <c:v>0.61232801471664089</c:v>
                </c:pt>
                <c:pt idx="26">
                  <c:v>0.62781767051530413</c:v>
                </c:pt>
                <c:pt idx="27">
                  <c:v>0.64304459569293371</c:v>
                </c:pt>
                <c:pt idx="28">
                  <c:v>0.65798252146793468</c:v>
                </c:pt>
                <c:pt idx="29">
                  <c:v>0.67260730791419221</c:v>
                </c:pt>
                <c:pt idx="30">
                  <c:v>0.68689705171918636</c:v>
                </c:pt>
                <c:pt idx="31">
                  <c:v>0.70083216086793954</c:v>
                </c:pt>
                <c:pt idx="32">
                  <c:v>0.71439539689374953</c:v>
                </c:pt>
                <c:pt idx="33">
                  <c:v>0.72757188601454925</c:v>
                </c:pt>
                <c:pt idx="34">
                  <c:v>0.74034910105903762</c:v>
                </c:pt>
                <c:pt idx="35">
                  <c:v>0.75271681656746858</c:v>
                </c:pt>
                <c:pt idx="36">
                  <c:v>0.76466703982188</c:v>
                </c:pt>
                <c:pt idx="37">
                  <c:v>0.7761939208186216</c:v>
                </c:pt>
                <c:pt idx="38">
                  <c:v>0.78729364434605298</c:v>
                </c:pt>
                <c:pt idx="39">
                  <c:v>0.79796430737987523</c:v>
                </c:pt>
                <c:pt idx="40">
                  <c:v>0.80820578496839912</c:v>
                </c:pt>
                <c:pt idx="41">
                  <c:v>0.81801958766284821</c:v>
                </c:pt>
                <c:pt idx="42">
                  <c:v>0.82740871336745947</c:v>
                </c:pt>
                <c:pt idx="43">
                  <c:v>0.83637749625488533</c:v>
                </c:pt>
                <c:pt idx="44">
                  <c:v>0.84493145512815959</c:v>
                </c:pt>
                <c:pt idx="45">
                  <c:v>0.85307714332422702</c:v>
                </c:pt>
                <c:pt idx="46">
                  <c:v>0.86082200195748648</c:v>
                </c:pt>
                <c:pt idx="47">
                  <c:v>0.86817421800506156</c:v>
                </c:pt>
                <c:pt idx="48">
                  <c:v>0.8751425884470273</c:v>
                </c:pt>
                <c:pt idx="49">
                  <c:v>0.88173639140126625</c:v>
                </c:pt>
                <c:pt idx="50">
                  <c:v>0.88796526493899308</c:v>
                </c:pt>
                <c:pt idx="51">
                  <c:v>0.89383909403674644</c:v>
                </c:pt>
                <c:pt idx="52">
                  <c:v>0.89936790591584204</c:v>
                </c:pt>
                <c:pt idx="53">
                  <c:v>0.90456177384180103</c:v>
                </c:pt>
                <c:pt idx="54">
                  <c:v>0.90943072930399105</c:v>
                </c:pt>
                <c:pt idx="55">
                  <c:v>0.9139846823687594</c:v>
                </c:pt>
                <c:pt idx="56">
                  <c:v>0.91823334989618388</c:v>
                </c:pt>
                <c:pt idx="57">
                  <c:v>0.9221861912293321</c:v>
                </c:pt>
                <c:pt idx="58">
                  <c:v>0.92585235090337892</c:v>
                </c:pt>
                <c:pt idx="59">
                  <c:v>0.92924060787776341</c:v>
                </c:pt>
                <c:pt idx="60">
                  <c:v>0.93235933076535582</c:v>
                </c:pt>
                <c:pt idx="61">
                  <c:v>0.9352164385159859</c:v>
                </c:pt>
                <c:pt idx="62">
                  <c:v>0.93781936600535354</c:v>
                </c:pt>
                <c:pt idx="63">
                  <c:v>0.94017503398211189</c:v>
                </c:pt>
                <c:pt idx="64">
                  <c:v>0.94227872570893978</c:v>
                </c:pt>
                <c:pt idx="65">
                  <c:v>0.94320513880059431</c:v>
                </c:pt>
                <c:pt idx="66">
                  <c:v>0.94480087091620313</c:v>
                </c:pt>
                <c:pt idx="67">
                  <c:v>0.94617472733455465</c:v>
                </c:pt>
                <c:pt idx="68">
                  <c:v>0.94733060230394306</c:v>
                </c:pt>
                <c:pt idx="69">
                  <c:v>0.94827176010809677</c:v>
                </c:pt>
                <c:pt idx="70">
                  <c:v>0.94900082177061673</c:v>
                </c:pt>
                <c:pt idx="71">
                  <c:v>0.94951975205610206</c:v>
                </c:pt>
                <c:pt idx="72">
                  <c:v>0.94982984630836209</c:v>
                </c:pt>
                <c:pt idx="73">
                  <c:v>0.94993171665091292</c:v>
                </c:pt>
                <c:pt idx="74">
                  <c:v>0.94982527704807229</c:v>
                </c:pt>
                <c:pt idx="75">
                  <c:v>0.94950972668400779</c:v>
                </c:pt>
                <c:pt idx="76">
                  <c:v>0.94898353105904143</c:v>
                </c:pt>
                <c:pt idx="77">
                  <c:v>0.94824440012364763</c:v>
                </c:pt>
                <c:pt idx="78">
                  <c:v>0.94728926266635705</c:v>
                </c:pt>
                <c:pt idx="79">
                  <c:v>0.94611379257507178</c:v>
                </c:pt>
                <c:pt idx="80">
                  <c:v>0.94471393793456515</c:v>
                </c:pt>
                <c:pt idx="81">
                  <c:v>0.94308313304784641</c:v>
                </c:pt>
                <c:pt idx="82">
                  <c:v>0.94121546515612231</c:v>
                </c:pt>
                <c:pt idx="83">
                  <c:v>0.93910324860751515</c:v>
                </c:pt>
                <c:pt idx="84">
                  <c:v>0.9367378082075879</c:v>
                </c:pt>
                <c:pt idx="85">
                  <c:v>0.93410929358646588</c:v>
                </c:pt>
                <c:pt idx="86">
                  <c:v>0.93120639958546958</c:v>
                </c:pt>
                <c:pt idx="87">
                  <c:v>0.92801501975820111</c:v>
                </c:pt>
                <c:pt idx="88">
                  <c:v>0.92452355251051443</c:v>
                </c:pt>
                <c:pt idx="89">
                  <c:v>0.92071504156814832</c:v>
                </c:pt>
                <c:pt idx="90">
                  <c:v>0.91657148080764916</c:v>
                </c:pt>
                <c:pt idx="91">
                  <c:v>0.9120725138780954</c:v>
                </c:pt>
                <c:pt idx="92">
                  <c:v>0.90719505359737451</c:v>
                </c:pt>
                <c:pt idx="93">
                  <c:v>0.90191280972012189</c:v>
                </c:pt>
                <c:pt idx="94">
                  <c:v>0.89619569973315261</c:v>
                </c:pt>
                <c:pt idx="95">
                  <c:v>0.89000910989099258</c:v>
                </c:pt>
                <c:pt idx="96">
                  <c:v>0.88331296301355966</c:v>
                </c:pt>
                <c:pt idx="97">
                  <c:v>0.87606053476184931</c:v>
                </c:pt>
                <c:pt idx="98">
                  <c:v>0.86819693932701647</c:v>
                </c:pt>
                <c:pt idx="99">
                  <c:v>0.85965717588543</c:v>
                </c:pt>
              </c:numCache>
            </c:numRef>
          </c:yVal>
          <c:smooth val="1"/>
        </c:ser>
        <c:dLbls>
          <c:showLegendKey val="0"/>
          <c:showVal val="0"/>
          <c:showCatName val="0"/>
          <c:showSerName val="0"/>
          <c:showPercent val="0"/>
          <c:showBubbleSize val="0"/>
        </c:dLbls>
        <c:axId val="551946696"/>
        <c:axId val="551949048"/>
      </c:scatterChart>
      <c:valAx>
        <c:axId val="551946696"/>
        <c:scaling>
          <c:orientation val="minMax"/>
          <c:max val="1.0880153820439571"/>
          <c:min val="0"/>
        </c:scaling>
        <c:delete val="0"/>
        <c:axPos val="b"/>
        <c:majorGridlines/>
        <c:minorGridlines/>
        <c:title>
          <c:tx>
            <c:rich>
              <a:bodyPr/>
              <a:lstStyle/>
              <a:p>
                <a:pPr>
                  <a:defRPr sz="1200"/>
                </a:pPr>
                <a:r>
                  <a:rPr lang="en-US" sz="1200"/>
                  <a:t>Iout (A)</a:t>
                </a:r>
              </a:p>
            </c:rich>
          </c:tx>
          <c:overlay val="0"/>
          <c:spPr>
            <a:no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s-ES"/>
          </a:p>
        </c:txPr>
        <c:crossAx val="551949048"/>
        <c:crosses val="autoZero"/>
        <c:crossBetween val="midCat"/>
      </c:valAx>
      <c:valAx>
        <c:axId val="551949048"/>
        <c:scaling>
          <c:orientation val="minMax"/>
          <c:max val="1"/>
          <c:min val="0.70000000000000007"/>
        </c:scaling>
        <c:delete val="0"/>
        <c:axPos val="l"/>
        <c:majorGridlines/>
        <c:minorGridlines/>
        <c:title>
          <c:tx>
            <c:rich>
              <a:bodyPr rot="-5400000" vert="horz"/>
              <a:lstStyle/>
              <a:p>
                <a:pPr>
                  <a:defRPr sz="1400"/>
                </a:pPr>
                <a:r>
                  <a:rPr lang="en-US" sz="1400"/>
                  <a:t>Efficiency</a:t>
                </a:r>
              </a:p>
            </c:rich>
          </c:tx>
          <c:overlay val="0"/>
          <c:spPr>
            <a:noFill/>
            <a:ln w="25400">
              <a:noFill/>
            </a:ln>
          </c:spPr>
        </c:title>
        <c:numFmt formatCode="General" sourceLinked="1"/>
        <c:majorTickMark val="out"/>
        <c:minorTickMark val="none"/>
        <c:tickLblPos val="nextTo"/>
        <c:crossAx val="551946696"/>
        <c:crossesAt val="1E-3"/>
        <c:crossBetween val="midCat"/>
        <c:majorUnit val="0.05"/>
      </c:valAx>
      <c:spPr>
        <a:solidFill>
          <a:srgbClr val="B4FBD2"/>
        </a:solidFill>
      </c:spPr>
    </c:plotArea>
    <c:legend>
      <c:legendPos val="r"/>
      <c:layout>
        <c:manualLayout>
          <c:xMode val="edge"/>
          <c:yMode val="edge"/>
          <c:x val="0.77261992250970424"/>
          <c:y val="0.67347081614799587"/>
          <c:w val="0.14285726784151975"/>
          <c:h val="0.12018164396117388"/>
        </c:manualLayout>
      </c:layout>
      <c:overlay val="0"/>
      <c:spPr>
        <a:solidFill>
          <a:schemeClr val="bg1"/>
        </a:solidFill>
        <a:ln w="12700">
          <a:solidFill>
            <a:schemeClr val="tx1"/>
          </a:solidFill>
        </a:ln>
      </c:spPr>
    </c:legend>
    <c:plotVisOnly val="1"/>
    <c:dispBlanksAs val="gap"/>
    <c:showDLblsOverMax val="0"/>
  </c:chart>
  <c:spPr>
    <a:solidFill>
      <a:srgbClr val="FFFF99"/>
    </a:solidFill>
  </c:spPr>
  <c:printSettings>
    <c:headerFooter/>
    <c:pageMargins b="0.75000000000001465" l="0.70000000000000062" r="0.70000000000000062" t="0.75000000000001465" header="0.30000000000000032" footer="0.30000000000000032"/>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file>

<file path=xl/ctrlProps/ctrlProp10.xml><?xml version="1.0" encoding="utf-8"?>
<formControlPr xmlns="http://schemas.microsoft.com/office/spreadsheetml/2009/9/main" objectType="Button"/>
</file>

<file path=xl/ctrlProps/ctrlProp11.xml><?xml version="1.0" encoding="utf-8"?>
<formControlPr xmlns="http://schemas.microsoft.com/office/spreadsheetml/2009/9/main" objectType="Button"/>
</file>

<file path=xl/ctrlProps/ctrlProp12.xml><?xml version="1.0" encoding="utf-8"?>
<formControlPr xmlns="http://schemas.microsoft.com/office/spreadsheetml/2009/9/main" objectType="Button"/>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chart" Target="../charts/chart11.xml"/><Relationship Id="rId18" Type="http://schemas.openxmlformats.org/officeDocument/2006/relationships/image" Target="../media/image5.jpeg"/><Relationship Id="rId26" Type="http://schemas.openxmlformats.org/officeDocument/2006/relationships/image" Target="../media/image12.jpeg"/><Relationship Id="rId39" Type="http://schemas.openxmlformats.org/officeDocument/2006/relationships/chart" Target="../charts/chart17.xml"/><Relationship Id="rId21" Type="http://schemas.openxmlformats.org/officeDocument/2006/relationships/image" Target="../media/image8.PNG"/><Relationship Id="rId34" Type="http://schemas.openxmlformats.org/officeDocument/2006/relationships/image" Target="../media/image20.png"/><Relationship Id="rId42" Type="http://schemas.openxmlformats.org/officeDocument/2006/relationships/image" Target="../media/image25.png"/><Relationship Id="rId47" Type="http://schemas.openxmlformats.org/officeDocument/2006/relationships/image" Target="../media/image30.png"/><Relationship Id="rId50" Type="http://schemas.openxmlformats.org/officeDocument/2006/relationships/image" Target="../media/image33.png"/><Relationship Id="rId55" Type="http://schemas.openxmlformats.org/officeDocument/2006/relationships/image" Target="../media/image38.png"/><Relationship Id="rId7" Type="http://schemas.openxmlformats.org/officeDocument/2006/relationships/image" Target="../media/image1.png"/><Relationship Id="rId2" Type="http://schemas.openxmlformats.org/officeDocument/2006/relationships/chart" Target="../charts/chart2.xml"/><Relationship Id="rId16" Type="http://schemas.openxmlformats.org/officeDocument/2006/relationships/chart" Target="../charts/chart14.xml"/><Relationship Id="rId20" Type="http://schemas.openxmlformats.org/officeDocument/2006/relationships/image" Target="../media/image7.PNG"/><Relationship Id="rId29" Type="http://schemas.openxmlformats.org/officeDocument/2006/relationships/image" Target="../media/image15.jpeg"/><Relationship Id="rId41" Type="http://schemas.openxmlformats.org/officeDocument/2006/relationships/image" Target="../media/image24.png"/><Relationship Id="rId54" Type="http://schemas.openxmlformats.org/officeDocument/2006/relationships/image" Target="../media/image37.png"/><Relationship Id="rId62" Type="http://schemas.openxmlformats.org/officeDocument/2006/relationships/image" Target="../media/image45.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9.xml"/><Relationship Id="rId24" Type="http://schemas.openxmlformats.org/officeDocument/2006/relationships/hyperlink" Target="http://www.analog.com/ADIsimPower" TargetMode="External"/><Relationship Id="rId32" Type="http://schemas.openxmlformats.org/officeDocument/2006/relationships/image" Target="../media/image18.png"/><Relationship Id="rId37" Type="http://schemas.openxmlformats.org/officeDocument/2006/relationships/image" Target="../media/image23.png"/><Relationship Id="rId40" Type="http://schemas.openxmlformats.org/officeDocument/2006/relationships/chart" Target="../charts/chart18.xml"/><Relationship Id="rId45" Type="http://schemas.openxmlformats.org/officeDocument/2006/relationships/image" Target="../media/image28.png"/><Relationship Id="rId53" Type="http://schemas.openxmlformats.org/officeDocument/2006/relationships/image" Target="../media/image36.png"/><Relationship Id="rId58" Type="http://schemas.openxmlformats.org/officeDocument/2006/relationships/image" Target="../media/image41.jpeg"/><Relationship Id="rId5" Type="http://schemas.openxmlformats.org/officeDocument/2006/relationships/chart" Target="../charts/chart5.xml"/><Relationship Id="rId15" Type="http://schemas.openxmlformats.org/officeDocument/2006/relationships/chart" Target="../charts/chart13.xml"/><Relationship Id="rId23" Type="http://schemas.openxmlformats.org/officeDocument/2006/relationships/image" Target="../media/image10.PNG"/><Relationship Id="rId28" Type="http://schemas.openxmlformats.org/officeDocument/2006/relationships/image" Target="../media/image14.jpeg"/><Relationship Id="rId36" Type="http://schemas.openxmlformats.org/officeDocument/2006/relationships/image" Target="../media/image22.png"/><Relationship Id="rId49" Type="http://schemas.openxmlformats.org/officeDocument/2006/relationships/image" Target="../media/image32.png"/><Relationship Id="rId57" Type="http://schemas.openxmlformats.org/officeDocument/2006/relationships/image" Target="../media/image40.jpeg"/><Relationship Id="rId61" Type="http://schemas.openxmlformats.org/officeDocument/2006/relationships/image" Target="../media/image44.png"/><Relationship Id="rId10" Type="http://schemas.openxmlformats.org/officeDocument/2006/relationships/chart" Target="../charts/chart8.xml"/><Relationship Id="rId19" Type="http://schemas.openxmlformats.org/officeDocument/2006/relationships/image" Target="../media/image6.jpeg"/><Relationship Id="rId31" Type="http://schemas.openxmlformats.org/officeDocument/2006/relationships/image" Target="../media/image17.png"/><Relationship Id="rId44" Type="http://schemas.openxmlformats.org/officeDocument/2006/relationships/image" Target="../media/image27.png"/><Relationship Id="rId52" Type="http://schemas.openxmlformats.org/officeDocument/2006/relationships/image" Target="../media/image35.jpeg"/><Relationship Id="rId60" Type="http://schemas.openxmlformats.org/officeDocument/2006/relationships/image" Target="../media/image43.png"/><Relationship Id="rId4" Type="http://schemas.openxmlformats.org/officeDocument/2006/relationships/chart" Target="../charts/chart4.xml"/><Relationship Id="rId9" Type="http://schemas.openxmlformats.org/officeDocument/2006/relationships/chart" Target="../charts/chart7.xml"/><Relationship Id="rId14" Type="http://schemas.openxmlformats.org/officeDocument/2006/relationships/chart" Target="../charts/chart12.xml"/><Relationship Id="rId22" Type="http://schemas.openxmlformats.org/officeDocument/2006/relationships/image" Target="../media/image9.PNG"/><Relationship Id="rId27" Type="http://schemas.openxmlformats.org/officeDocument/2006/relationships/image" Target="../media/image13.jpeg"/><Relationship Id="rId30" Type="http://schemas.openxmlformats.org/officeDocument/2006/relationships/image" Target="../media/image16.png"/><Relationship Id="rId35" Type="http://schemas.openxmlformats.org/officeDocument/2006/relationships/image" Target="../media/image21.png"/><Relationship Id="rId43" Type="http://schemas.openxmlformats.org/officeDocument/2006/relationships/image" Target="../media/image26.png"/><Relationship Id="rId48" Type="http://schemas.openxmlformats.org/officeDocument/2006/relationships/image" Target="../media/image31.png"/><Relationship Id="rId56" Type="http://schemas.openxmlformats.org/officeDocument/2006/relationships/image" Target="../media/image39.png"/><Relationship Id="rId8" Type="http://schemas.openxmlformats.org/officeDocument/2006/relationships/image" Target="../media/image2.png"/><Relationship Id="rId51" Type="http://schemas.openxmlformats.org/officeDocument/2006/relationships/image" Target="../media/image34.jpeg"/><Relationship Id="rId3" Type="http://schemas.openxmlformats.org/officeDocument/2006/relationships/chart" Target="../charts/chart3.xml"/><Relationship Id="rId12" Type="http://schemas.openxmlformats.org/officeDocument/2006/relationships/chart" Target="../charts/chart10.xml"/><Relationship Id="rId17" Type="http://schemas.openxmlformats.org/officeDocument/2006/relationships/chart" Target="../charts/chart15.xml"/><Relationship Id="rId25" Type="http://schemas.openxmlformats.org/officeDocument/2006/relationships/image" Target="../media/image11.png"/><Relationship Id="rId33" Type="http://schemas.openxmlformats.org/officeDocument/2006/relationships/image" Target="../media/image19.png"/><Relationship Id="rId38" Type="http://schemas.openxmlformats.org/officeDocument/2006/relationships/chart" Target="../charts/chart16.xml"/><Relationship Id="rId46" Type="http://schemas.openxmlformats.org/officeDocument/2006/relationships/image" Target="../media/image29.png"/><Relationship Id="rId59" Type="http://schemas.openxmlformats.org/officeDocument/2006/relationships/image" Target="../media/image42.png"/></Relationships>
</file>

<file path=xl/drawings/_rels/drawing3.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1.png"/><Relationship Id="rId1" Type="http://schemas.openxmlformats.org/officeDocument/2006/relationships/image" Target="../media/image2.png"/><Relationship Id="rId5" Type="http://schemas.openxmlformats.org/officeDocument/2006/relationships/image" Target="../media/image31.png"/><Relationship Id="rId4" Type="http://schemas.openxmlformats.org/officeDocument/2006/relationships/image" Target="../media/image47.png"/></Relationships>
</file>

<file path=xl/drawings/_rels/drawing6.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chart" Target="../charts/chart23.xml"/><Relationship Id="rId4" Type="http://schemas.openxmlformats.org/officeDocument/2006/relationships/chart" Target="../charts/chart2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4"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2.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8.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49.emf"/><Relationship Id="rId1" Type="http://schemas.openxmlformats.org/officeDocument/2006/relationships/image" Target="../media/image50.emf"/></Relationships>
</file>

<file path=xl/drawings/drawing1.xml><?xml version="1.0" encoding="utf-8"?>
<xdr:wsDr xmlns:xdr="http://schemas.openxmlformats.org/drawingml/2006/spreadsheetDrawing" xmlns:a="http://schemas.openxmlformats.org/drawingml/2006/main">
  <xdr:twoCellAnchor editAs="oneCell">
    <xdr:from>
      <xdr:col>4</xdr:col>
      <xdr:colOff>1188244</xdr:colOff>
      <xdr:row>0</xdr:row>
      <xdr:rowOff>0</xdr:rowOff>
    </xdr:from>
    <xdr:to>
      <xdr:col>9</xdr:col>
      <xdr:colOff>185738</xdr:colOff>
      <xdr:row>2</xdr:row>
      <xdr:rowOff>171450</xdr:rowOff>
    </xdr:to>
    <xdr:pic>
      <xdr:nvPicPr>
        <xdr:cNvPr id="2" name="analog_2" descr="ADI_banner_collage"/>
        <xdr:cNvPicPr>
          <a:picLocks noChangeAspect="1" noChangeArrowheads="1"/>
        </xdr:cNvPicPr>
      </xdr:nvPicPr>
      <xdr:blipFill>
        <a:blip xmlns:r="http://schemas.openxmlformats.org/officeDocument/2006/relationships" r:embed="rId1" cstate="print"/>
        <a:srcRect/>
        <a:stretch>
          <a:fillRect/>
        </a:stretch>
      </xdr:blipFill>
      <xdr:spPr bwMode="auto">
        <a:xfrm>
          <a:off x="3845719" y="0"/>
          <a:ext cx="8208169" cy="552450"/>
        </a:xfrm>
        <a:prstGeom prst="rect">
          <a:avLst/>
        </a:prstGeom>
        <a:noFill/>
        <a:ln w="9525">
          <a:noFill/>
          <a:miter lim="800000"/>
          <a:headEnd/>
          <a:tailEnd/>
        </a:ln>
      </xdr:spPr>
    </xdr:pic>
    <xdr:clientData/>
  </xdr:twoCellAnchor>
  <xdr:twoCellAnchor editAs="oneCell">
    <xdr:from>
      <xdr:col>0</xdr:col>
      <xdr:colOff>0</xdr:colOff>
      <xdr:row>0</xdr:row>
      <xdr:rowOff>12989</xdr:rowOff>
    </xdr:from>
    <xdr:to>
      <xdr:col>3</xdr:col>
      <xdr:colOff>321469</xdr:colOff>
      <xdr:row>3</xdr:row>
      <xdr:rowOff>51089</xdr:rowOff>
    </xdr:to>
    <xdr:pic>
      <xdr:nvPicPr>
        <xdr:cNvPr id="3" name="Picture 45" descr="ADI_Logo_corrected.png"/>
        <xdr:cNvPicPr>
          <a:picLocks noChangeAspect="1"/>
        </xdr:cNvPicPr>
      </xdr:nvPicPr>
      <xdr:blipFill>
        <a:blip xmlns:r="http://schemas.openxmlformats.org/officeDocument/2006/relationships" r:embed="rId2" cstate="print"/>
        <a:srcRect/>
        <a:stretch>
          <a:fillRect/>
        </a:stretch>
      </xdr:blipFill>
      <xdr:spPr bwMode="auto">
        <a:xfrm>
          <a:off x="0" y="12989"/>
          <a:ext cx="1931194" cy="60960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97292</xdr:colOff>
      <xdr:row>273</xdr:row>
      <xdr:rowOff>76200</xdr:rowOff>
    </xdr:from>
    <xdr:to>
      <xdr:col>6</xdr:col>
      <xdr:colOff>1411742</xdr:colOff>
      <xdr:row>295</xdr:row>
      <xdr:rowOff>100731</xdr:rowOff>
    </xdr:to>
    <xdr:graphicFrame macro="">
      <xdr:nvGraphicFramePr>
        <xdr:cNvPr id="4154"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223157</xdr:colOff>
      <xdr:row>196</xdr:row>
      <xdr:rowOff>81643</xdr:rowOff>
    </xdr:from>
    <xdr:to>
      <xdr:col>6</xdr:col>
      <xdr:colOff>1442357</xdr:colOff>
      <xdr:row>215</xdr:row>
      <xdr:rowOff>164986</xdr:rowOff>
    </xdr:to>
    <xdr:graphicFrame macro="">
      <xdr:nvGraphicFramePr>
        <xdr:cNvPr id="415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204104</xdr:colOff>
      <xdr:row>218</xdr:row>
      <xdr:rowOff>137433</xdr:rowOff>
    </xdr:from>
    <xdr:to>
      <xdr:col>6</xdr:col>
      <xdr:colOff>1387928</xdr:colOff>
      <xdr:row>240</xdr:row>
      <xdr:rowOff>102808</xdr:rowOff>
    </xdr:to>
    <xdr:graphicFrame macro="">
      <xdr:nvGraphicFramePr>
        <xdr:cNvPr id="415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108858</xdr:colOff>
      <xdr:row>296</xdr:row>
      <xdr:rowOff>40821</xdr:rowOff>
    </xdr:from>
    <xdr:to>
      <xdr:col>6</xdr:col>
      <xdr:colOff>1387928</xdr:colOff>
      <xdr:row>319</xdr:row>
      <xdr:rowOff>183693</xdr:rowOff>
    </xdr:to>
    <xdr:graphicFrame macro="">
      <xdr:nvGraphicFramePr>
        <xdr:cNvPr id="4157"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149678</xdr:colOff>
      <xdr:row>242</xdr:row>
      <xdr:rowOff>96610</xdr:rowOff>
    </xdr:from>
    <xdr:to>
      <xdr:col>6</xdr:col>
      <xdr:colOff>1415143</xdr:colOff>
      <xdr:row>266</xdr:row>
      <xdr:rowOff>6954</xdr:rowOff>
    </xdr:to>
    <xdr:graphicFrame macro="">
      <xdr:nvGraphicFramePr>
        <xdr:cNvPr id="415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77561</xdr:colOff>
      <xdr:row>322</xdr:row>
      <xdr:rowOff>200025</xdr:rowOff>
    </xdr:from>
    <xdr:to>
      <xdr:col>6</xdr:col>
      <xdr:colOff>1356632</xdr:colOff>
      <xdr:row>346</xdr:row>
      <xdr:rowOff>84703</xdr:rowOff>
    </xdr:to>
    <xdr:graphicFrame macro="">
      <xdr:nvGraphicFramePr>
        <xdr:cNvPr id="415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1304924</xdr:colOff>
      <xdr:row>0</xdr:row>
      <xdr:rowOff>34636</xdr:rowOff>
    </xdr:from>
    <xdr:to>
      <xdr:col>10</xdr:col>
      <xdr:colOff>763701</xdr:colOff>
      <xdr:row>2</xdr:row>
      <xdr:rowOff>40821</xdr:rowOff>
    </xdr:to>
    <xdr:pic>
      <xdr:nvPicPr>
        <xdr:cNvPr id="4160" name="analog_2" descr="ADI_banner_collage"/>
        <xdr:cNvPicPr>
          <a:picLocks noChangeAspect="1" noChangeArrowheads="1"/>
        </xdr:cNvPicPr>
      </xdr:nvPicPr>
      <xdr:blipFill>
        <a:blip xmlns:r="http://schemas.openxmlformats.org/officeDocument/2006/relationships" r:embed="rId7" cstate="print"/>
        <a:srcRect/>
        <a:stretch>
          <a:fillRect/>
        </a:stretch>
      </xdr:blipFill>
      <xdr:spPr bwMode="auto">
        <a:xfrm>
          <a:off x="3958317" y="34636"/>
          <a:ext cx="10002611" cy="387185"/>
        </a:xfrm>
        <a:prstGeom prst="rect">
          <a:avLst/>
        </a:prstGeom>
        <a:noFill/>
        <a:ln w="9525">
          <a:noFill/>
          <a:miter lim="800000"/>
          <a:headEnd/>
          <a:tailEnd/>
        </a:ln>
      </xdr:spPr>
    </xdr:pic>
    <xdr:clientData/>
  </xdr:twoCellAnchor>
  <xdr:twoCellAnchor editAs="oneCell">
    <xdr:from>
      <xdr:col>0</xdr:col>
      <xdr:colOff>114300</xdr:colOff>
      <xdr:row>0</xdr:row>
      <xdr:rowOff>47625</xdr:rowOff>
    </xdr:from>
    <xdr:to>
      <xdr:col>3</xdr:col>
      <xdr:colOff>438150</xdr:colOff>
      <xdr:row>3</xdr:row>
      <xdr:rowOff>85725</xdr:rowOff>
    </xdr:to>
    <xdr:pic>
      <xdr:nvPicPr>
        <xdr:cNvPr id="4161" name="Picture 45" descr="ADI_Logo_corrected.png"/>
        <xdr:cNvPicPr>
          <a:picLocks noChangeAspect="1"/>
        </xdr:cNvPicPr>
      </xdr:nvPicPr>
      <xdr:blipFill>
        <a:blip xmlns:r="http://schemas.openxmlformats.org/officeDocument/2006/relationships" r:embed="rId8" cstate="print"/>
        <a:srcRect/>
        <a:stretch>
          <a:fillRect/>
        </a:stretch>
      </xdr:blipFill>
      <xdr:spPr bwMode="auto">
        <a:xfrm>
          <a:off x="114300" y="47625"/>
          <a:ext cx="1933575" cy="609600"/>
        </a:xfrm>
        <a:prstGeom prst="rect">
          <a:avLst/>
        </a:prstGeom>
        <a:noFill/>
        <a:ln w="9525">
          <a:noFill/>
          <a:miter lim="800000"/>
          <a:headEnd/>
          <a:tailEnd/>
        </a:ln>
      </xdr:spPr>
    </xdr:pic>
    <xdr:clientData/>
  </xdr:twoCellAnchor>
  <xdr:twoCellAnchor editAs="oneCell">
    <xdr:from>
      <xdr:col>1</xdr:col>
      <xdr:colOff>39461</xdr:colOff>
      <xdr:row>349</xdr:row>
      <xdr:rowOff>179614</xdr:rowOff>
    </xdr:from>
    <xdr:to>
      <xdr:col>6</xdr:col>
      <xdr:colOff>1394732</xdr:colOff>
      <xdr:row>370</xdr:row>
      <xdr:rowOff>70758</xdr:rowOff>
    </xdr:to>
    <xdr:graphicFrame macro="">
      <xdr:nvGraphicFramePr>
        <xdr:cNvPr id="2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40821</xdr:colOff>
      <xdr:row>372</xdr:row>
      <xdr:rowOff>40822</xdr:rowOff>
    </xdr:from>
    <xdr:to>
      <xdr:col>6</xdr:col>
      <xdr:colOff>1443717</xdr:colOff>
      <xdr:row>394</xdr:row>
      <xdr:rowOff>15420</xdr:rowOff>
    </xdr:to>
    <xdr:graphicFrame macro="">
      <xdr:nvGraphicFramePr>
        <xdr:cNvPr id="23"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xdr:col>
      <xdr:colOff>27214</xdr:colOff>
      <xdr:row>423</xdr:row>
      <xdr:rowOff>122464</xdr:rowOff>
    </xdr:from>
    <xdr:to>
      <xdr:col>6</xdr:col>
      <xdr:colOff>1382485</xdr:colOff>
      <xdr:row>443</xdr:row>
      <xdr:rowOff>156481</xdr:rowOff>
    </xdr:to>
    <xdr:graphicFrame macro="">
      <xdr:nvGraphicFramePr>
        <xdr:cNvPr id="24"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13607</xdr:colOff>
      <xdr:row>446</xdr:row>
      <xdr:rowOff>0</xdr:rowOff>
    </xdr:from>
    <xdr:to>
      <xdr:col>6</xdr:col>
      <xdr:colOff>1416503</xdr:colOff>
      <xdr:row>467</xdr:row>
      <xdr:rowOff>190160</xdr:rowOff>
    </xdr:to>
    <xdr:graphicFrame macro="">
      <xdr:nvGraphicFramePr>
        <xdr:cNvPr id="25"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xdr:col>
      <xdr:colOff>40823</xdr:colOff>
      <xdr:row>396</xdr:row>
      <xdr:rowOff>176892</xdr:rowOff>
    </xdr:from>
    <xdr:to>
      <xdr:col>6</xdr:col>
      <xdr:colOff>1387929</xdr:colOff>
      <xdr:row>421</xdr:row>
      <xdr:rowOff>104132</xdr:rowOff>
    </xdr:to>
    <xdr:graphicFrame macro="">
      <xdr:nvGraphicFramePr>
        <xdr:cNvPr id="2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xdr:col>
      <xdr:colOff>68036</xdr:colOff>
      <xdr:row>470</xdr:row>
      <xdr:rowOff>176891</xdr:rowOff>
    </xdr:from>
    <xdr:to>
      <xdr:col>6</xdr:col>
      <xdr:colOff>1455964</xdr:colOff>
      <xdr:row>495</xdr:row>
      <xdr:rowOff>23</xdr:rowOff>
    </xdr:to>
    <xdr:graphicFrame macro="">
      <xdr:nvGraphicFramePr>
        <xdr:cNvPr id="27"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542925</xdr:colOff>
          <xdr:row>0</xdr:row>
          <xdr:rowOff>66675</xdr:rowOff>
        </xdr:from>
        <xdr:to>
          <xdr:col>4</xdr:col>
          <xdr:colOff>1209675</xdr:colOff>
          <xdr:row>3</xdr:row>
          <xdr:rowOff>47625</xdr:rowOff>
        </xdr:to>
        <xdr:sp macro="" textlink="">
          <xdr:nvSpPr>
            <xdr:cNvPr id="4123" name="Button 27" hidden="1">
              <a:extLst>
                <a:ext uri="{63B3BB69-23CF-44E3-9099-C40C66FF867C}">
                  <a14:compatExt spid="_x0000_s4123"/>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s-ES" sz="1800" b="1" i="0" u="none" strike="noStrike" baseline="0">
                  <a:solidFill>
                    <a:srgbClr val="000000"/>
                  </a:solidFill>
                  <a:latin typeface="Calibri"/>
                  <a:cs typeface="Calibri"/>
                </a:rPr>
                <a:t>Enter Inputs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666750</xdr:colOff>
          <xdr:row>5</xdr:row>
          <xdr:rowOff>47625</xdr:rowOff>
        </xdr:from>
        <xdr:to>
          <xdr:col>11</xdr:col>
          <xdr:colOff>66675</xdr:colOff>
          <xdr:row>7</xdr:row>
          <xdr:rowOff>9525</xdr:rowOff>
        </xdr:to>
        <xdr:sp macro="" textlink="">
          <xdr:nvSpPr>
            <xdr:cNvPr id="4125" name="Button 29" hidden="1">
              <a:extLst>
                <a:ext uri="{63B3BB69-23CF-44E3-9099-C40C66FF867C}">
                  <a14:compatExt spid="_x0000_s4125"/>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s-ES" sz="1800" b="1" i="0" u="none" strike="noStrike" baseline="0">
                  <a:solidFill>
                    <a:srgbClr val="000000"/>
                  </a:solidFill>
                  <a:latin typeface="Calibri"/>
                  <a:cs typeface="Calibri"/>
                </a:rPr>
                <a:t>Order Blank Evaluation Board</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47625</xdr:colOff>
          <xdr:row>194</xdr:row>
          <xdr:rowOff>95250</xdr:rowOff>
        </xdr:from>
        <xdr:to>
          <xdr:col>6</xdr:col>
          <xdr:colOff>1466850</xdr:colOff>
          <xdr:row>196</xdr:row>
          <xdr:rowOff>19050</xdr:rowOff>
        </xdr:to>
        <xdr:sp macro="" textlink="">
          <xdr:nvSpPr>
            <xdr:cNvPr id="4128" name="Button_1" hidden="1">
              <a:extLst>
                <a:ext uri="{63B3BB69-23CF-44E3-9099-C40C66FF867C}">
                  <a14:compatExt spid="_x0000_s4128"/>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s-ES" sz="1400" b="1" i="0" u="none" strike="noStrike" baseline="0">
                  <a:solidFill>
                    <a:srgbClr val="000000"/>
                  </a:solidFill>
                  <a:latin typeface="Calibri"/>
                  <a:cs typeface="Calibri"/>
                </a:rPr>
                <a:t>Linear/Log Graph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209550</xdr:colOff>
          <xdr:row>97</xdr:row>
          <xdr:rowOff>85725</xdr:rowOff>
        </xdr:from>
        <xdr:to>
          <xdr:col>5</xdr:col>
          <xdr:colOff>1619250</xdr:colOff>
          <xdr:row>98</xdr:row>
          <xdr:rowOff>219075</xdr:rowOff>
        </xdr:to>
        <xdr:sp macro="" textlink="">
          <xdr:nvSpPr>
            <xdr:cNvPr id="4129" name="Button 33" hidden="1">
              <a:extLst>
                <a:ext uri="{63B3BB69-23CF-44E3-9099-C40C66FF867C}">
                  <a14:compatExt spid="_x0000_s4129"/>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s-ES" sz="1800" b="1" i="0" u="none" strike="noStrike" baseline="0">
                  <a:solidFill>
                    <a:srgbClr val="000000"/>
                  </a:solidFill>
                  <a:latin typeface="Calibri"/>
                  <a:cs typeface="Calibri"/>
                </a:rPr>
                <a:t>Enter Inputs</a:t>
              </a:r>
            </a:p>
          </xdr:txBody>
        </xdr:sp>
        <xdr:clientData fPrintsWithSheet="0"/>
      </xdr:twoCellAnchor>
    </mc:Choice>
    <mc:Fallback/>
  </mc:AlternateContent>
  <xdr:twoCellAnchor editAs="oneCell">
    <xdr:from>
      <xdr:col>1</xdr:col>
      <xdr:colOff>0</xdr:colOff>
      <xdr:row>196</xdr:row>
      <xdr:rowOff>52916</xdr:rowOff>
    </xdr:from>
    <xdr:to>
      <xdr:col>6</xdr:col>
      <xdr:colOff>1452033</xdr:colOff>
      <xdr:row>215</xdr:row>
      <xdr:rowOff>136259</xdr:rowOff>
    </xdr:to>
    <xdr:graphicFrame macro="">
      <xdr:nvGraphicFramePr>
        <xdr:cNvPr id="29" name="Chart 13" hidden="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222250</xdr:colOff>
      <xdr:row>218</xdr:row>
      <xdr:rowOff>127000</xdr:rowOff>
    </xdr:from>
    <xdr:to>
      <xdr:col>6</xdr:col>
      <xdr:colOff>1406074</xdr:colOff>
      <xdr:row>240</xdr:row>
      <xdr:rowOff>82850</xdr:rowOff>
    </xdr:to>
    <xdr:graphicFrame macro="">
      <xdr:nvGraphicFramePr>
        <xdr:cNvPr id="30" name="Chart 14" hidden="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148167</xdr:colOff>
      <xdr:row>242</xdr:row>
      <xdr:rowOff>105833</xdr:rowOff>
    </xdr:from>
    <xdr:to>
      <xdr:col>6</xdr:col>
      <xdr:colOff>1413632</xdr:colOff>
      <xdr:row>266</xdr:row>
      <xdr:rowOff>10886</xdr:rowOff>
    </xdr:to>
    <xdr:graphicFrame macro="">
      <xdr:nvGraphicFramePr>
        <xdr:cNvPr id="31" name="Chart 15" hidden="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2</xdr:col>
      <xdr:colOff>44623</xdr:colOff>
      <xdr:row>526</xdr:row>
      <xdr:rowOff>68035</xdr:rowOff>
    </xdr:from>
    <xdr:to>
      <xdr:col>5</xdr:col>
      <xdr:colOff>1469571</xdr:colOff>
      <xdr:row>564</xdr:row>
      <xdr:rowOff>7483</xdr:rowOff>
    </xdr:to>
    <xdr:pic>
      <xdr:nvPicPr>
        <xdr:cNvPr id="14" name="Pict_7" hidden="1"/>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200000">
          <a:off x="113820" y="93670410"/>
          <a:ext cx="7178448" cy="5683983"/>
        </a:xfrm>
        <a:prstGeom prst="rect">
          <a:avLst/>
        </a:prstGeom>
      </xdr:spPr>
    </xdr:pic>
    <xdr:clientData/>
  </xdr:twoCellAnchor>
  <xdr:twoCellAnchor editAs="oneCell">
    <xdr:from>
      <xdr:col>6</xdr:col>
      <xdr:colOff>300524</xdr:colOff>
      <xdr:row>526</xdr:row>
      <xdr:rowOff>80475</xdr:rowOff>
    </xdr:from>
    <xdr:to>
      <xdr:col>9</xdr:col>
      <xdr:colOff>678655</xdr:colOff>
      <xdr:row>564</xdr:row>
      <xdr:rowOff>404</xdr:rowOff>
    </xdr:to>
    <xdr:pic>
      <xdr:nvPicPr>
        <xdr:cNvPr id="15" name="Pict_8" hidden="1"/>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5400000">
          <a:off x="6442779" y="93664970"/>
          <a:ext cx="7158929" cy="5700225"/>
        </a:xfrm>
        <a:prstGeom prst="rect">
          <a:avLst/>
        </a:prstGeom>
      </xdr:spPr>
    </xdr:pic>
    <xdr:clientData/>
  </xdr:twoCellAnchor>
  <xdr:twoCellAnchor editAs="oneCell">
    <xdr:from>
      <xdr:col>1</xdr:col>
      <xdr:colOff>557894</xdr:colOff>
      <xdr:row>566</xdr:row>
      <xdr:rowOff>108857</xdr:rowOff>
    </xdr:from>
    <xdr:to>
      <xdr:col>5</xdr:col>
      <xdr:colOff>1605643</xdr:colOff>
      <xdr:row>605</xdr:row>
      <xdr:rowOff>42205</xdr:rowOff>
    </xdr:to>
    <xdr:pic>
      <xdr:nvPicPr>
        <xdr:cNvPr id="16" name="Pict_9" hidden="1"/>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89215" y="100638428"/>
          <a:ext cx="5891892" cy="7362845"/>
        </a:xfrm>
        <a:prstGeom prst="rect">
          <a:avLst/>
        </a:prstGeom>
      </xdr:spPr>
    </xdr:pic>
    <xdr:clientData/>
  </xdr:twoCellAnchor>
  <xdr:twoCellAnchor editAs="oneCell">
    <xdr:from>
      <xdr:col>6</xdr:col>
      <xdr:colOff>204108</xdr:colOff>
      <xdr:row>566</xdr:row>
      <xdr:rowOff>95250</xdr:rowOff>
    </xdr:from>
    <xdr:to>
      <xdr:col>9</xdr:col>
      <xdr:colOff>790176</xdr:colOff>
      <xdr:row>605</xdr:row>
      <xdr:rowOff>40825</xdr:rowOff>
    </xdr:to>
    <xdr:pic>
      <xdr:nvPicPr>
        <xdr:cNvPr id="17" name="Pict_10" hidden="1"/>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75715" y="100624821"/>
          <a:ext cx="5908162" cy="7375072"/>
        </a:xfrm>
        <a:prstGeom prst="rect">
          <a:avLst/>
        </a:prstGeom>
      </xdr:spPr>
    </xdr:pic>
    <xdr:clientData/>
  </xdr:twoCellAnchor>
  <xdr:twoCellAnchor editAs="oneCell">
    <xdr:from>
      <xdr:col>1</xdr:col>
      <xdr:colOff>435427</xdr:colOff>
      <xdr:row>610</xdr:row>
      <xdr:rowOff>176893</xdr:rowOff>
    </xdr:from>
    <xdr:to>
      <xdr:col>5</xdr:col>
      <xdr:colOff>1537605</xdr:colOff>
      <xdr:row>649</xdr:row>
      <xdr:rowOff>170099</xdr:rowOff>
    </xdr:to>
    <xdr:pic>
      <xdr:nvPicPr>
        <xdr:cNvPr id="18" name="Pict_11" hidden="1"/>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66748" y="82690607"/>
          <a:ext cx="5946321" cy="7422706"/>
        </a:xfrm>
        <a:prstGeom prst="rect">
          <a:avLst/>
        </a:prstGeom>
      </xdr:spPr>
    </xdr:pic>
    <xdr:clientData/>
  </xdr:twoCellAnchor>
  <xdr:twoCellAnchor editAs="oneCell">
    <xdr:from>
      <xdr:col>6</xdr:col>
      <xdr:colOff>122464</xdr:colOff>
      <xdr:row>610</xdr:row>
      <xdr:rowOff>161461</xdr:rowOff>
    </xdr:from>
    <xdr:to>
      <xdr:col>9</xdr:col>
      <xdr:colOff>761999</xdr:colOff>
      <xdr:row>649</xdr:row>
      <xdr:rowOff>166767</xdr:rowOff>
    </xdr:to>
    <xdr:pic>
      <xdr:nvPicPr>
        <xdr:cNvPr id="19" name="Pict_12" hidden="1"/>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994071" y="82675175"/>
          <a:ext cx="5973535" cy="7434806"/>
        </a:xfrm>
        <a:prstGeom prst="rect">
          <a:avLst/>
        </a:prstGeom>
      </xdr:spPr>
    </xdr:pic>
    <xdr:clientData/>
  </xdr:twoCellAnchor>
  <xdr:twoCellAnchor editAs="oneCell">
    <xdr:from>
      <xdr:col>0</xdr:col>
      <xdr:colOff>83344</xdr:colOff>
      <xdr:row>3</xdr:row>
      <xdr:rowOff>154781</xdr:rowOff>
    </xdr:from>
    <xdr:to>
      <xdr:col>3</xdr:col>
      <xdr:colOff>535782</xdr:colOff>
      <xdr:row>5</xdr:row>
      <xdr:rowOff>119792</xdr:rowOff>
    </xdr:to>
    <xdr:pic>
      <xdr:nvPicPr>
        <xdr:cNvPr id="42" name="Picture 41">
          <a:hlinkClick xmlns:r="http://schemas.openxmlformats.org/officeDocument/2006/relationships" r:id="rId24"/>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83344" y="726281"/>
          <a:ext cx="2059782" cy="453167"/>
        </a:xfrm>
        <a:prstGeom prst="rect">
          <a:avLst/>
        </a:prstGeom>
      </xdr:spPr>
    </xdr:pic>
    <xdr:clientData/>
  </xdr:twoCellAnchor>
  <xdr:twoCellAnchor editAs="oneCell">
    <xdr:from>
      <xdr:col>1</xdr:col>
      <xdr:colOff>556187</xdr:colOff>
      <xdr:row>526</xdr:row>
      <xdr:rowOff>113287</xdr:rowOff>
    </xdr:from>
    <xdr:to>
      <xdr:col>5</xdr:col>
      <xdr:colOff>1401017</xdr:colOff>
      <xdr:row>564</xdr:row>
      <xdr:rowOff>47628</xdr:rowOff>
    </xdr:to>
    <xdr:pic>
      <xdr:nvPicPr>
        <xdr:cNvPr id="4" name="Pict_13" hidden="1"/>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5400000">
          <a:off x="44644" y="96360605"/>
          <a:ext cx="7173341" cy="5693055"/>
        </a:xfrm>
        <a:prstGeom prst="rect">
          <a:avLst/>
        </a:prstGeom>
      </xdr:spPr>
    </xdr:pic>
    <xdr:clientData/>
  </xdr:twoCellAnchor>
  <xdr:twoCellAnchor editAs="oneCell">
    <xdr:from>
      <xdr:col>6</xdr:col>
      <xdr:colOff>286411</xdr:colOff>
      <xdr:row>526</xdr:row>
      <xdr:rowOff>94590</xdr:rowOff>
    </xdr:from>
    <xdr:to>
      <xdr:col>9</xdr:col>
      <xdr:colOff>666750</xdr:colOff>
      <xdr:row>564</xdr:row>
      <xdr:rowOff>91521</xdr:rowOff>
    </xdr:to>
    <xdr:pic>
      <xdr:nvPicPr>
        <xdr:cNvPr id="6" name="Pict_14" hidden="1"/>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16200000">
          <a:off x="6397222" y="67149386"/>
          <a:ext cx="7235931" cy="5714339"/>
        </a:xfrm>
        <a:prstGeom prst="rect">
          <a:avLst/>
        </a:prstGeom>
      </xdr:spPr>
    </xdr:pic>
    <xdr:clientData/>
  </xdr:twoCellAnchor>
  <xdr:twoCellAnchor editAs="oneCell">
    <xdr:from>
      <xdr:col>2</xdr:col>
      <xdr:colOff>35963</xdr:colOff>
      <xdr:row>526</xdr:row>
      <xdr:rowOff>72895</xdr:rowOff>
    </xdr:from>
    <xdr:to>
      <xdr:col>5</xdr:col>
      <xdr:colOff>1455964</xdr:colOff>
      <xdr:row>564</xdr:row>
      <xdr:rowOff>36945</xdr:rowOff>
    </xdr:to>
    <xdr:pic>
      <xdr:nvPicPr>
        <xdr:cNvPr id="7" name="Pict_19" hidden="1"/>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rot="5400000">
          <a:off x="90385" y="67128902"/>
          <a:ext cx="7203050" cy="5679036"/>
        </a:xfrm>
        <a:prstGeom prst="rect">
          <a:avLst/>
        </a:prstGeom>
      </xdr:spPr>
    </xdr:pic>
    <xdr:clientData/>
  </xdr:twoCellAnchor>
  <xdr:twoCellAnchor editAs="oneCell">
    <xdr:from>
      <xdr:col>6</xdr:col>
      <xdr:colOff>300946</xdr:colOff>
      <xdr:row>526</xdr:row>
      <xdr:rowOff>107269</xdr:rowOff>
    </xdr:from>
    <xdr:to>
      <xdr:col>9</xdr:col>
      <xdr:colOff>680359</xdr:colOff>
      <xdr:row>564</xdr:row>
      <xdr:rowOff>84388</xdr:rowOff>
    </xdr:to>
    <xdr:pic>
      <xdr:nvPicPr>
        <xdr:cNvPr id="21" name="Pict_20" hidden="1"/>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16200000">
          <a:off x="6421200" y="67152622"/>
          <a:ext cx="7216119" cy="5713413"/>
        </a:xfrm>
        <a:prstGeom prst="rect">
          <a:avLst/>
        </a:prstGeom>
      </xdr:spPr>
    </xdr:pic>
    <xdr:clientData/>
  </xdr:twoCellAnchor>
  <xdr:twoCellAnchor editAs="oneCell">
    <xdr:from>
      <xdr:col>2</xdr:col>
      <xdr:colOff>0</xdr:colOff>
      <xdr:row>566</xdr:row>
      <xdr:rowOff>149679</xdr:rowOff>
    </xdr:from>
    <xdr:to>
      <xdr:col>5</xdr:col>
      <xdr:colOff>1532050</xdr:colOff>
      <xdr:row>605</xdr:row>
      <xdr:rowOff>27216</xdr:rowOff>
    </xdr:to>
    <xdr:pic>
      <xdr:nvPicPr>
        <xdr:cNvPr id="28" name="Pict_21" hidden="1"/>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816429" y="74172536"/>
          <a:ext cx="5791085" cy="7307035"/>
        </a:xfrm>
        <a:prstGeom prst="rect">
          <a:avLst/>
        </a:prstGeom>
      </xdr:spPr>
    </xdr:pic>
    <xdr:clientData/>
  </xdr:twoCellAnchor>
  <xdr:twoCellAnchor editAs="oneCell">
    <xdr:from>
      <xdr:col>6</xdr:col>
      <xdr:colOff>231323</xdr:colOff>
      <xdr:row>566</xdr:row>
      <xdr:rowOff>108858</xdr:rowOff>
    </xdr:from>
    <xdr:to>
      <xdr:col>9</xdr:col>
      <xdr:colOff>789215</xdr:colOff>
      <xdr:row>605</xdr:row>
      <xdr:rowOff>96907</xdr:rowOff>
    </xdr:to>
    <xdr:pic>
      <xdr:nvPicPr>
        <xdr:cNvPr id="32" name="Pict_22" hidden="1"/>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7102930" y="74131715"/>
          <a:ext cx="5891892" cy="7417547"/>
        </a:xfrm>
        <a:prstGeom prst="rect">
          <a:avLst/>
        </a:prstGeom>
      </xdr:spPr>
    </xdr:pic>
    <xdr:clientData/>
  </xdr:twoCellAnchor>
  <xdr:twoCellAnchor editAs="oneCell">
    <xdr:from>
      <xdr:col>6</xdr:col>
      <xdr:colOff>190499</xdr:colOff>
      <xdr:row>611</xdr:row>
      <xdr:rowOff>13608</xdr:rowOff>
    </xdr:from>
    <xdr:to>
      <xdr:col>9</xdr:col>
      <xdr:colOff>557893</xdr:colOff>
      <xdr:row>649</xdr:row>
      <xdr:rowOff>23157</xdr:rowOff>
    </xdr:to>
    <xdr:pic>
      <xdr:nvPicPr>
        <xdr:cNvPr id="34" name="Pict_24" hidden="1"/>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7062106" y="82608965"/>
          <a:ext cx="5701394" cy="7248549"/>
        </a:xfrm>
        <a:prstGeom prst="rect">
          <a:avLst/>
        </a:prstGeom>
      </xdr:spPr>
    </xdr:pic>
    <xdr:clientData/>
  </xdr:twoCellAnchor>
  <xdr:twoCellAnchor editAs="oneCell">
    <xdr:from>
      <xdr:col>1</xdr:col>
      <xdr:colOff>462643</xdr:colOff>
      <xdr:row>611</xdr:row>
      <xdr:rowOff>13608</xdr:rowOff>
    </xdr:from>
    <xdr:to>
      <xdr:col>5</xdr:col>
      <xdr:colOff>1442956</xdr:colOff>
      <xdr:row>649</xdr:row>
      <xdr:rowOff>136072</xdr:rowOff>
    </xdr:to>
    <xdr:pic>
      <xdr:nvPicPr>
        <xdr:cNvPr id="35" name="Pict_23" hidden="1"/>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93964" y="82608965"/>
          <a:ext cx="5824456" cy="7361464"/>
        </a:xfrm>
        <a:prstGeom prst="rect">
          <a:avLst/>
        </a:prstGeom>
      </xdr:spPr>
    </xdr:pic>
    <xdr:clientData/>
  </xdr:twoCellAnchor>
  <xdr:twoCellAnchor editAs="oneCell">
    <xdr:from>
      <xdr:col>2</xdr:col>
      <xdr:colOff>13607</xdr:colOff>
      <xdr:row>566</xdr:row>
      <xdr:rowOff>136071</xdr:rowOff>
    </xdr:from>
    <xdr:to>
      <xdr:col>5</xdr:col>
      <xdr:colOff>1592036</xdr:colOff>
      <xdr:row>605</xdr:row>
      <xdr:rowOff>65768</xdr:rowOff>
    </xdr:to>
    <xdr:pic>
      <xdr:nvPicPr>
        <xdr:cNvPr id="36" name="Pict_15" hidden="1"/>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830036" y="74104500"/>
          <a:ext cx="5837464" cy="7359195"/>
        </a:xfrm>
        <a:prstGeom prst="rect">
          <a:avLst/>
        </a:prstGeom>
      </xdr:spPr>
    </xdr:pic>
    <xdr:clientData/>
  </xdr:twoCellAnchor>
  <xdr:twoCellAnchor editAs="oneCell">
    <xdr:from>
      <xdr:col>6</xdr:col>
      <xdr:colOff>231321</xdr:colOff>
      <xdr:row>566</xdr:row>
      <xdr:rowOff>149679</xdr:rowOff>
    </xdr:from>
    <xdr:to>
      <xdr:col>9</xdr:col>
      <xdr:colOff>751986</xdr:colOff>
      <xdr:row>605</xdr:row>
      <xdr:rowOff>108859</xdr:rowOff>
    </xdr:to>
    <xdr:pic>
      <xdr:nvPicPr>
        <xdr:cNvPr id="37" name="Pict_16" hidden="1"/>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7102928" y="74118108"/>
          <a:ext cx="5854665" cy="7388678"/>
        </a:xfrm>
        <a:prstGeom prst="rect">
          <a:avLst/>
        </a:prstGeom>
      </xdr:spPr>
    </xdr:pic>
    <xdr:clientData/>
  </xdr:twoCellAnchor>
  <xdr:twoCellAnchor editAs="oneCell">
    <xdr:from>
      <xdr:col>1</xdr:col>
      <xdr:colOff>517071</xdr:colOff>
      <xdr:row>611</xdr:row>
      <xdr:rowOff>13608</xdr:rowOff>
    </xdr:from>
    <xdr:to>
      <xdr:col>5</xdr:col>
      <xdr:colOff>1705774</xdr:colOff>
      <xdr:row>648</xdr:row>
      <xdr:rowOff>176893</xdr:rowOff>
    </xdr:to>
    <xdr:pic>
      <xdr:nvPicPr>
        <xdr:cNvPr id="38" name="Pict_17" hidden="1"/>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748392" y="82608965"/>
          <a:ext cx="6032846" cy="7211785"/>
        </a:xfrm>
        <a:prstGeom prst="rect">
          <a:avLst/>
        </a:prstGeom>
      </xdr:spPr>
    </xdr:pic>
    <xdr:clientData/>
  </xdr:twoCellAnchor>
  <xdr:twoCellAnchor editAs="oneCell">
    <xdr:from>
      <xdr:col>6</xdr:col>
      <xdr:colOff>217714</xdr:colOff>
      <xdr:row>611</xdr:row>
      <xdr:rowOff>1</xdr:rowOff>
    </xdr:from>
    <xdr:to>
      <xdr:col>9</xdr:col>
      <xdr:colOff>693964</xdr:colOff>
      <xdr:row>649</xdr:row>
      <xdr:rowOff>101629</xdr:rowOff>
    </xdr:to>
    <xdr:pic>
      <xdr:nvPicPr>
        <xdr:cNvPr id="39" name="Pict_18" hidden="1"/>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7089321" y="82595358"/>
          <a:ext cx="5810250" cy="734062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7</xdr:col>
          <xdr:colOff>666750</xdr:colOff>
          <xdr:row>3</xdr:row>
          <xdr:rowOff>104775</xdr:rowOff>
        </xdr:from>
        <xdr:to>
          <xdr:col>11</xdr:col>
          <xdr:colOff>57150</xdr:colOff>
          <xdr:row>5</xdr:row>
          <xdr:rowOff>38100</xdr:rowOff>
        </xdr:to>
        <xdr:sp macro="" textlink="">
          <xdr:nvSpPr>
            <xdr:cNvPr id="4144" name="buttSimplis1" hidden="1">
              <a:extLst>
                <a:ext uri="{63B3BB69-23CF-44E3-9099-C40C66FF867C}">
                  <a14:compatExt spid="_x0000_s414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352425</xdr:colOff>
          <xdr:row>97</xdr:row>
          <xdr:rowOff>47625</xdr:rowOff>
        </xdr:from>
        <xdr:to>
          <xdr:col>8</xdr:col>
          <xdr:colOff>419100</xdr:colOff>
          <xdr:row>98</xdr:row>
          <xdr:rowOff>228600</xdr:rowOff>
        </xdr:to>
        <xdr:sp macro="" textlink="">
          <xdr:nvSpPr>
            <xdr:cNvPr id="4145" name="buttSimplis2" hidden="1">
              <a:extLst>
                <a:ext uri="{63B3BB69-23CF-44E3-9099-C40C66FF867C}">
                  <a14:compatExt spid="_x0000_s414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95250</xdr:colOff>
          <xdr:row>422</xdr:row>
          <xdr:rowOff>0</xdr:rowOff>
        </xdr:from>
        <xdr:to>
          <xdr:col>6</xdr:col>
          <xdr:colOff>1514475</xdr:colOff>
          <xdr:row>423</xdr:row>
          <xdr:rowOff>104775</xdr:rowOff>
        </xdr:to>
        <xdr:sp macro="" textlink="">
          <xdr:nvSpPr>
            <xdr:cNvPr id="4146" name="Button_4" hidden="1">
              <a:extLst>
                <a:ext uri="{63B3BB69-23CF-44E3-9099-C40C66FF867C}">
                  <a14:compatExt spid="_x0000_s4146"/>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s-ES" sz="1400" b="1" i="0" u="none" strike="noStrike" baseline="0">
                  <a:solidFill>
                    <a:srgbClr val="000000"/>
                  </a:solidFill>
                  <a:latin typeface="Calibri"/>
                  <a:cs typeface="Calibri"/>
                </a:rPr>
                <a:t>Linear/Log Graph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347</xdr:row>
          <xdr:rowOff>200025</xdr:rowOff>
        </xdr:from>
        <xdr:to>
          <xdr:col>6</xdr:col>
          <xdr:colOff>1447800</xdr:colOff>
          <xdr:row>349</xdr:row>
          <xdr:rowOff>66675</xdr:rowOff>
        </xdr:to>
        <xdr:sp macro="" textlink="">
          <xdr:nvSpPr>
            <xdr:cNvPr id="4147" name="Button_3" hidden="1">
              <a:extLst>
                <a:ext uri="{63B3BB69-23CF-44E3-9099-C40C66FF867C}">
                  <a14:compatExt spid="_x0000_s4147"/>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s-ES" sz="1400" b="1" i="0" u="none" strike="noStrike" baseline="0">
                  <a:solidFill>
                    <a:srgbClr val="000000"/>
                  </a:solidFill>
                  <a:latin typeface="Calibri"/>
                  <a:cs typeface="Calibri"/>
                </a:rPr>
                <a:t>Linear/Log Graph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1771650</xdr:colOff>
          <xdr:row>271</xdr:row>
          <xdr:rowOff>123825</xdr:rowOff>
        </xdr:from>
        <xdr:to>
          <xdr:col>6</xdr:col>
          <xdr:colOff>1390650</xdr:colOff>
          <xdr:row>273</xdr:row>
          <xdr:rowOff>47625</xdr:rowOff>
        </xdr:to>
        <xdr:sp macro="" textlink="">
          <xdr:nvSpPr>
            <xdr:cNvPr id="4148" name="Button_2" hidden="1">
              <a:extLst>
                <a:ext uri="{63B3BB69-23CF-44E3-9099-C40C66FF867C}">
                  <a14:compatExt spid="_x0000_s4148"/>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s-ES" sz="1400" b="1" i="0" u="none" strike="noStrike" baseline="0">
                  <a:solidFill>
                    <a:srgbClr val="000000"/>
                  </a:solidFill>
                  <a:latin typeface="Calibri"/>
                  <a:cs typeface="Calibri"/>
                </a:rPr>
                <a:t>Linear/Log Graph</a:t>
              </a:r>
            </a:p>
          </xdr:txBody>
        </xdr:sp>
        <xdr:clientData fPrintsWithSheet="0"/>
      </xdr:twoCellAnchor>
    </mc:Choice>
    <mc:Fallback/>
  </mc:AlternateContent>
  <xdr:twoCellAnchor editAs="oneCell">
    <xdr:from>
      <xdr:col>1</xdr:col>
      <xdr:colOff>38100</xdr:colOff>
      <xdr:row>372</xdr:row>
      <xdr:rowOff>38100</xdr:rowOff>
    </xdr:from>
    <xdr:to>
      <xdr:col>6</xdr:col>
      <xdr:colOff>1440996</xdr:colOff>
      <xdr:row>394</xdr:row>
      <xdr:rowOff>12698</xdr:rowOff>
    </xdr:to>
    <xdr:graphicFrame macro="">
      <xdr:nvGraphicFramePr>
        <xdr:cNvPr id="59" name="Chart 17" hidden="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editAs="oneCell">
    <xdr:from>
      <xdr:col>1</xdr:col>
      <xdr:colOff>28575</xdr:colOff>
      <xdr:row>396</xdr:row>
      <xdr:rowOff>180975</xdr:rowOff>
    </xdr:from>
    <xdr:to>
      <xdr:col>6</xdr:col>
      <xdr:colOff>1375681</xdr:colOff>
      <xdr:row>421</xdr:row>
      <xdr:rowOff>108215</xdr:rowOff>
    </xdr:to>
    <xdr:graphicFrame macro="">
      <xdr:nvGraphicFramePr>
        <xdr:cNvPr id="60" name="Chart 18" hidden="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editAs="oneCell">
    <xdr:from>
      <xdr:col>1</xdr:col>
      <xdr:colOff>38100</xdr:colOff>
      <xdr:row>349</xdr:row>
      <xdr:rowOff>171450</xdr:rowOff>
    </xdr:from>
    <xdr:to>
      <xdr:col>6</xdr:col>
      <xdr:colOff>1393371</xdr:colOff>
      <xdr:row>370</xdr:row>
      <xdr:rowOff>62594</xdr:rowOff>
    </xdr:to>
    <xdr:graphicFrame macro="">
      <xdr:nvGraphicFramePr>
        <xdr:cNvPr id="63" name="Chart 16" hidden="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editAs="oneCell">
    <xdr:from>
      <xdr:col>2</xdr:col>
      <xdr:colOff>113731</xdr:colOff>
      <xdr:row>18</xdr:row>
      <xdr:rowOff>170595</xdr:rowOff>
    </xdr:from>
    <xdr:to>
      <xdr:col>9</xdr:col>
      <xdr:colOff>966717</xdr:colOff>
      <xdr:row>94</xdr:row>
      <xdr:rowOff>163077</xdr:rowOff>
    </xdr:to>
    <xdr:pic>
      <xdr:nvPicPr>
        <xdr:cNvPr id="48" name="P_2" hidden="1"/>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66716" y="3719013"/>
          <a:ext cx="12567314" cy="13822213"/>
        </a:xfrm>
        <a:prstGeom prst="rect">
          <a:avLst/>
        </a:prstGeom>
      </xdr:spPr>
    </xdr:pic>
    <xdr:clientData/>
  </xdr:twoCellAnchor>
  <xdr:twoCellAnchor editAs="oneCell">
    <xdr:from>
      <xdr:col>2</xdr:col>
      <xdr:colOff>125105</xdr:colOff>
      <xdr:row>19</xdr:row>
      <xdr:rowOff>79612</xdr:rowOff>
    </xdr:from>
    <xdr:to>
      <xdr:col>8</xdr:col>
      <xdr:colOff>731618</xdr:colOff>
      <xdr:row>95</xdr:row>
      <xdr:rowOff>22747</xdr:rowOff>
    </xdr:to>
    <xdr:pic>
      <xdr:nvPicPr>
        <xdr:cNvPr id="49" name="P_3" hidden="1"/>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78090" y="3810000"/>
          <a:ext cx="10614871" cy="13772866"/>
        </a:xfrm>
        <a:prstGeom prst="rect">
          <a:avLst/>
        </a:prstGeom>
      </xdr:spPr>
    </xdr:pic>
    <xdr:clientData/>
  </xdr:twoCellAnchor>
  <xdr:twoCellAnchor editAs="oneCell">
    <xdr:from>
      <xdr:col>2</xdr:col>
      <xdr:colOff>113730</xdr:colOff>
      <xdr:row>19</xdr:row>
      <xdr:rowOff>68238</xdr:rowOff>
    </xdr:from>
    <xdr:to>
      <xdr:col>9</xdr:col>
      <xdr:colOff>962021</xdr:colOff>
      <xdr:row>95</xdr:row>
      <xdr:rowOff>45492</xdr:rowOff>
    </xdr:to>
    <xdr:pic>
      <xdr:nvPicPr>
        <xdr:cNvPr id="50" name="P_4" hidden="1"/>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66715" y="3798626"/>
          <a:ext cx="12562619" cy="13806985"/>
        </a:xfrm>
        <a:prstGeom prst="rect">
          <a:avLst/>
        </a:prstGeom>
      </xdr:spPr>
    </xdr:pic>
    <xdr:clientData/>
  </xdr:twoCellAnchor>
  <xdr:twoCellAnchor editAs="oneCell">
    <xdr:from>
      <xdr:col>1</xdr:col>
      <xdr:colOff>341193</xdr:colOff>
      <xdr:row>19</xdr:row>
      <xdr:rowOff>56866</xdr:rowOff>
    </xdr:from>
    <xdr:to>
      <xdr:col>10</xdr:col>
      <xdr:colOff>56864</xdr:colOff>
      <xdr:row>94</xdr:row>
      <xdr:rowOff>124035</xdr:rowOff>
    </xdr:to>
    <xdr:pic>
      <xdr:nvPicPr>
        <xdr:cNvPr id="52" name="P_6" hidden="1"/>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580029" y="3787254"/>
          <a:ext cx="13067731" cy="13714930"/>
        </a:xfrm>
        <a:prstGeom prst="rect">
          <a:avLst/>
        </a:prstGeom>
      </xdr:spPr>
    </xdr:pic>
    <xdr:clientData/>
  </xdr:twoCellAnchor>
  <xdr:twoCellAnchor editAs="oneCell">
    <xdr:from>
      <xdr:col>2</xdr:col>
      <xdr:colOff>147851</xdr:colOff>
      <xdr:row>19</xdr:row>
      <xdr:rowOff>11373</xdr:rowOff>
    </xdr:from>
    <xdr:to>
      <xdr:col>8</xdr:col>
      <xdr:colOff>1330656</xdr:colOff>
      <xdr:row>95</xdr:row>
      <xdr:rowOff>47907</xdr:rowOff>
    </xdr:to>
    <xdr:pic>
      <xdr:nvPicPr>
        <xdr:cNvPr id="53" name="P_7" hidden="1"/>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000836" y="3741761"/>
          <a:ext cx="11191163" cy="13866265"/>
        </a:xfrm>
        <a:prstGeom prst="rect">
          <a:avLst/>
        </a:prstGeom>
      </xdr:spPr>
    </xdr:pic>
    <xdr:clientData/>
  </xdr:twoCellAnchor>
  <xdr:twoCellAnchor editAs="oneCell">
    <xdr:from>
      <xdr:col>1</xdr:col>
      <xdr:colOff>386686</xdr:colOff>
      <xdr:row>20</xdr:row>
      <xdr:rowOff>45492</xdr:rowOff>
    </xdr:from>
    <xdr:to>
      <xdr:col>10</xdr:col>
      <xdr:colOff>271073</xdr:colOff>
      <xdr:row>97</xdr:row>
      <xdr:rowOff>22746</xdr:rowOff>
    </xdr:to>
    <xdr:pic>
      <xdr:nvPicPr>
        <xdr:cNvPr id="54" name="P_8" hidden="1"/>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625522" y="3957850"/>
          <a:ext cx="13236447" cy="13988956"/>
        </a:xfrm>
        <a:prstGeom prst="rect">
          <a:avLst/>
        </a:prstGeom>
      </xdr:spPr>
    </xdr:pic>
    <xdr:clientData/>
  </xdr:twoCellAnchor>
  <xdr:twoCellAnchor editAs="oneCell">
    <xdr:from>
      <xdr:col>1</xdr:col>
      <xdr:colOff>375313</xdr:colOff>
      <xdr:row>19</xdr:row>
      <xdr:rowOff>22747</xdr:rowOff>
    </xdr:from>
    <xdr:to>
      <xdr:col>9</xdr:col>
      <xdr:colOff>771760</xdr:colOff>
      <xdr:row>96</xdr:row>
      <xdr:rowOff>136477</xdr:rowOff>
    </xdr:to>
    <xdr:pic>
      <xdr:nvPicPr>
        <xdr:cNvPr id="55" name="P_9" hidden="1"/>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614149" y="3753135"/>
          <a:ext cx="12724924" cy="14125432"/>
        </a:xfrm>
        <a:prstGeom prst="rect">
          <a:avLst/>
        </a:prstGeom>
      </xdr:spPr>
    </xdr:pic>
    <xdr:clientData/>
  </xdr:twoCellAnchor>
  <xdr:twoCellAnchor editAs="oneCell">
    <xdr:from>
      <xdr:col>1</xdr:col>
      <xdr:colOff>204716</xdr:colOff>
      <xdr:row>19</xdr:row>
      <xdr:rowOff>147848</xdr:rowOff>
    </xdr:from>
    <xdr:to>
      <xdr:col>10</xdr:col>
      <xdr:colOff>70723</xdr:colOff>
      <xdr:row>88</xdr:row>
      <xdr:rowOff>56865</xdr:rowOff>
    </xdr:to>
    <xdr:pic>
      <xdr:nvPicPr>
        <xdr:cNvPr id="56" name="P_10" hidden="1"/>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443552" y="3878236"/>
          <a:ext cx="13218067" cy="12464957"/>
        </a:xfrm>
        <a:prstGeom prst="rect">
          <a:avLst/>
        </a:prstGeom>
      </xdr:spPr>
    </xdr:pic>
    <xdr:clientData/>
  </xdr:twoCellAnchor>
  <xdr:twoCellAnchor editAs="oneCell">
    <xdr:from>
      <xdr:col>2</xdr:col>
      <xdr:colOff>414389</xdr:colOff>
      <xdr:row>19</xdr:row>
      <xdr:rowOff>0</xdr:rowOff>
    </xdr:from>
    <xdr:to>
      <xdr:col>9</xdr:col>
      <xdr:colOff>54429</xdr:colOff>
      <xdr:row>95</xdr:row>
      <xdr:rowOff>16016</xdr:rowOff>
    </xdr:to>
    <xdr:pic>
      <xdr:nvPicPr>
        <xdr:cNvPr id="3" name="P_5"/>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263475" y="3799114"/>
          <a:ext cx="11363954" cy="14080359"/>
        </a:xfrm>
        <a:prstGeom prst="rect">
          <a:avLst/>
        </a:prstGeom>
      </xdr:spPr>
    </xdr:pic>
    <xdr:clientData/>
  </xdr:twoCellAnchor>
  <xdr:twoCellAnchor editAs="oneCell">
    <xdr:from>
      <xdr:col>3</xdr:col>
      <xdr:colOff>0</xdr:colOff>
      <xdr:row>19</xdr:row>
      <xdr:rowOff>185056</xdr:rowOff>
    </xdr:from>
    <xdr:to>
      <xdr:col>8</xdr:col>
      <xdr:colOff>1589314</xdr:colOff>
      <xdr:row>95</xdr:row>
      <xdr:rowOff>117882</xdr:rowOff>
    </xdr:to>
    <xdr:pic>
      <xdr:nvPicPr>
        <xdr:cNvPr id="5" name="P_1" hidden="1"/>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665514" y="3984170"/>
          <a:ext cx="10787743" cy="13997169"/>
        </a:xfrm>
        <a:prstGeom prst="rect">
          <a:avLst/>
        </a:prstGeom>
      </xdr:spPr>
    </xdr:pic>
    <xdr:clientData/>
  </xdr:twoCellAnchor>
  <xdr:twoCellAnchor editAs="oneCell">
    <xdr:from>
      <xdr:col>0</xdr:col>
      <xdr:colOff>174170</xdr:colOff>
      <xdr:row>526</xdr:row>
      <xdr:rowOff>73437</xdr:rowOff>
    </xdr:from>
    <xdr:to>
      <xdr:col>6</xdr:col>
      <xdr:colOff>21771</xdr:colOff>
      <xdr:row>561</xdr:row>
      <xdr:rowOff>178811</xdr:rowOff>
    </xdr:to>
    <xdr:pic>
      <xdr:nvPicPr>
        <xdr:cNvPr id="20" name="Pict_1"/>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74170" y="101669808"/>
          <a:ext cx="6934201" cy="6582374"/>
        </a:xfrm>
        <a:prstGeom prst="rect">
          <a:avLst/>
        </a:prstGeom>
      </xdr:spPr>
    </xdr:pic>
    <xdr:clientData/>
  </xdr:twoCellAnchor>
  <xdr:twoCellAnchor editAs="oneCell">
    <xdr:from>
      <xdr:col>6</xdr:col>
      <xdr:colOff>310842</xdr:colOff>
      <xdr:row>526</xdr:row>
      <xdr:rowOff>54429</xdr:rowOff>
    </xdr:from>
    <xdr:to>
      <xdr:col>10</xdr:col>
      <xdr:colOff>752732</xdr:colOff>
      <xdr:row>561</xdr:row>
      <xdr:rowOff>163287</xdr:rowOff>
    </xdr:to>
    <xdr:pic>
      <xdr:nvPicPr>
        <xdr:cNvPr id="33" name="Pict_2"/>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7397442" y="101650800"/>
          <a:ext cx="6951547" cy="6585858"/>
        </a:xfrm>
        <a:prstGeom prst="rect">
          <a:avLst/>
        </a:prstGeom>
      </xdr:spPr>
    </xdr:pic>
    <xdr:clientData/>
  </xdr:twoCellAnchor>
  <xdr:twoCellAnchor editAs="oneCell">
    <xdr:from>
      <xdr:col>0</xdr:col>
      <xdr:colOff>152400</xdr:colOff>
      <xdr:row>566</xdr:row>
      <xdr:rowOff>108857</xdr:rowOff>
    </xdr:from>
    <xdr:to>
      <xdr:col>6</xdr:col>
      <xdr:colOff>87086</xdr:colOff>
      <xdr:row>602</xdr:row>
      <xdr:rowOff>86880</xdr:rowOff>
    </xdr:to>
    <xdr:pic>
      <xdr:nvPicPr>
        <xdr:cNvPr id="40" name="Pict_3"/>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52400" y="109151057"/>
          <a:ext cx="7021286" cy="6640080"/>
        </a:xfrm>
        <a:prstGeom prst="rect">
          <a:avLst/>
        </a:prstGeom>
      </xdr:spPr>
    </xdr:pic>
    <xdr:clientData/>
  </xdr:twoCellAnchor>
  <xdr:twoCellAnchor editAs="oneCell">
    <xdr:from>
      <xdr:col>6</xdr:col>
      <xdr:colOff>304799</xdr:colOff>
      <xdr:row>566</xdr:row>
      <xdr:rowOff>108858</xdr:rowOff>
    </xdr:from>
    <xdr:to>
      <xdr:col>10</xdr:col>
      <xdr:colOff>750993</xdr:colOff>
      <xdr:row>602</xdr:row>
      <xdr:rowOff>32658</xdr:rowOff>
    </xdr:to>
    <xdr:pic>
      <xdr:nvPicPr>
        <xdr:cNvPr id="51" name="Pict_4"/>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7391399" y="109151058"/>
          <a:ext cx="6955851" cy="6585857"/>
        </a:xfrm>
        <a:prstGeom prst="rect">
          <a:avLst/>
        </a:prstGeom>
      </xdr:spPr>
    </xdr:pic>
    <xdr:clientData/>
  </xdr:twoCellAnchor>
  <xdr:twoCellAnchor editAs="oneCell">
    <xdr:from>
      <xdr:col>0</xdr:col>
      <xdr:colOff>228600</xdr:colOff>
      <xdr:row>611</xdr:row>
      <xdr:rowOff>0</xdr:rowOff>
    </xdr:from>
    <xdr:to>
      <xdr:col>5</xdr:col>
      <xdr:colOff>1583486</xdr:colOff>
      <xdr:row>644</xdr:row>
      <xdr:rowOff>130628</xdr:rowOff>
    </xdr:to>
    <xdr:pic>
      <xdr:nvPicPr>
        <xdr:cNvPr id="57" name="Pict_5"/>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228600" y="117413314"/>
          <a:ext cx="6590915" cy="6237514"/>
        </a:xfrm>
        <a:prstGeom prst="rect">
          <a:avLst/>
        </a:prstGeom>
      </xdr:spPr>
    </xdr:pic>
    <xdr:clientData/>
  </xdr:twoCellAnchor>
  <xdr:twoCellAnchor editAs="oneCell">
    <xdr:from>
      <xdr:col>5</xdr:col>
      <xdr:colOff>1817914</xdr:colOff>
      <xdr:row>611</xdr:row>
      <xdr:rowOff>10886</xdr:rowOff>
    </xdr:from>
    <xdr:to>
      <xdr:col>9</xdr:col>
      <xdr:colOff>991961</xdr:colOff>
      <xdr:row>644</xdr:row>
      <xdr:rowOff>61811</xdr:rowOff>
    </xdr:to>
    <xdr:pic>
      <xdr:nvPicPr>
        <xdr:cNvPr id="58" name="Pict_6"/>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7053943" y="117424200"/>
          <a:ext cx="6520543" cy="6157811"/>
        </a:xfrm>
        <a:prstGeom prst="rect">
          <a:avLst/>
        </a:prstGeom>
      </xdr:spPr>
    </xdr:pic>
    <xdr:clientData/>
  </xdr:twoCellAnchor>
  <xdr:twoCellAnchor editAs="oneCell">
    <xdr:from>
      <xdr:col>0</xdr:col>
      <xdr:colOff>163286</xdr:colOff>
      <xdr:row>526</xdr:row>
      <xdr:rowOff>76200</xdr:rowOff>
    </xdr:from>
    <xdr:to>
      <xdr:col>6</xdr:col>
      <xdr:colOff>85968</xdr:colOff>
      <xdr:row>554</xdr:row>
      <xdr:rowOff>76200</xdr:rowOff>
    </xdr:to>
    <xdr:pic>
      <xdr:nvPicPr>
        <xdr:cNvPr id="61" name="Pict_25" hidden="1"/>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163286" y="97111457"/>
          <a:ext cx="7009282" cy="5181600"/>
        </a:xfrm>
        <a:prstGeom prst="rect">
          <a:avLst/>
        </a:prstGeom>
      </xdr:spPr>
    </xdr:pic>
    <xdr:clientData/>
  </xdr:twoCellAnchor>
  <xdr:twoCellAnchor editAs="oneCell">
    <xdr:from>
      <xdr:col>6</xdr:col>
      <xdr:colOff>242122</xdr:colOff>
      <xdr:row>526</xdr:row>
      <xdr:rowOff>95334</xdr:rowOff>
    </xdr:from>
    <xdr:to>
      <xdr:col>10</xdr:col>
      <xdr:colOff>742350</xdr:colOff>
      <xdr:row>554</xdr:row>
      <xdr:rowOff>76200</xdr:rowOff>
    </xdr:to>
    <xdr:pic>
      <xdr:nvPicPr>
        <xdr:cNvPr id="62" name="Pict_26" hidden="1"/>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7328722" y="97130591"/>
          <a:ext cx="7009885" cy="5162466"/>
        </a:xfrm>
        <a:prstGeom prst="rect">
          <a:avLst/>
        </a:prstGeom>
      </xdr:spPr>
    </xdr:pic>
    <xdr:clientData/>
  </xdr:twoCellAnchor>
  <xdr:twoCellAnchor editAs="oneCell">
    <xdr:from>
      <xdr:col>0</xdr:col>
      <xdr:colOff>108858</xdr:colOff>
      <xdr:row>567</xdr:row>
      <xdr:rowOff>32657</xdr:rowOff>
    </xdr:from>
    <xdr:to>
      <xdr:col>6</xdr:col>
      <xdr:colOff>194127</xdr:colOff>
      <xdr:row>595</xdr:row>
      <xdr:rowOff>163286</xdr:rowOff>
    </xdr:to>
    <xdr:pic>
      <xdr:nvPicPr>
        <xdr:cNvPr id="4096" name="Pict_27" hidden="1"/>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08858" y="104698800"/>
          <a:ext cx="7171869" cy="5312229"/>
        </a:xfrm>
        <a:prstGeom prst="rect">
          <a:avLst/>
        </a:prstGeom>
      </xdr:spPr>
    </xdr:pic>
    <xdr:clientData/>
  </xdr:twoCellAnchor>
  <xdr:twoCellAnchor editAs="oneCell">
    <xdr:from>
      <xdr:col>6</xdr:col>
      <xdr:colOff>370115</xdr:colOff>
      <xdr:row>567</xdr:row>
      <xdr:rowOff>10886</xdr:rowOff>
    </xdr:from>
    <xdr:to>
      <xdr:col>12</xdr:col>
      <xdr:colOff>65315</xdr:colOff>
      <xdr:row>595</xdr:row>
      <xdr:rowOff>134798</xdr:rowOff>
    </xdr:to>
    <xdr:pic>
      <xdr:nvPicPr>
        <xdr:cNvPr id="4097" name="Pict_28" hidden="1"/>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7456715" y="104677029"/>
          <a:ext cx="7162800" cy="5305512"/>
        </a:xfrm>
        <a:prstGeom prst="rect">
          <a:avLst/>
        </a:prstGeom>
      </xdr:spPr>
    </xdr:pic>
    <xdr:clientData/>
  </xdr:twoCellAnchor>
  <xdr:twoCellAnchor editAs="oneCell">
    <xdr:from>
      <xdr:col>0</xdr:col>
      <xdr:colOff>195944</xdr:colOff>
      <xdr:row>610</xdr:row>
      <xdr:rowOff>76200</xdr:rowOff>
    </xdr:from>
    <xdr:to>
      <xdr:col>6</xdr:col>
      <xdr:colOff>250371</xdr:colOff>
      <xdr:row>638</xdr:row>
      <xdr:rowOff>144723</xdr:rowOff>
    </xdr:to>
    <xdr:pic>
      <xdr:nvPicPr>
        <xdr:cNvPr id="4098" name="Pict_29" hidden="1"/>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195944" y="112743343"/>
          <a:ext cx="7141027" cy="5250123"/>
        </a:xfrm>
        <a:prstGeom prst="rect">
          <a:avLst/>
        </a:prstGeom>
      </xdr:spPr>
    </xdr:pic>
    <xdr:clientData/>
  </xdr:twoCellAnchor>
  <xdr:twoCellAnchor editAs="oneCell">
    <xdr:from>
      <xdr:col>6</xdr:col>
      <xdr:colOff>511629</xdr:colOff>
      <xdr:row>610</xdr:row>
      <xdr:rowOff>76201</xdr:rowOff>
    </xdr:from>
    <xdr:to>
      <xdr:col>12</xdr:col>
      <xdr:colOff>43543</xdr:colOff>
      <xdr:row>638</xdr:row>
      <xdr:rowOff>68461</xdr:rowOff>
    </xdr:to>
    <xdr:pic>
      <xdr:nvPicPr>
        <xdr:cNvPr id="4099" name="Pict_30" hidden="1"/>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7598229" y="112743344"/>
          <a:ext cx="6999514" cy="51738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180975</xdr:colOff>
      <xdr:row>0</xdr:row>
      <xdr:rowOff>95250</xdr:rowOff>
    </xdr:from>
    <xdr:to>
      <xdr:col>3</xdr:col>
      <xdr:colOff>678740</xdr:colOff>
      <xdr:row>3</xdr:row>
      <xdr:rowOff>133350</xdr:rowOff>
    </xdr:to>
    <xdr:pic>
      <xdr:nvPicPr>
        <xdr:cNvPr id="2" name="Picture 45" descr="ADI_Logo_corrected.png"/>
        <xdr:cNvPicPr>
          <a:picLocks noChangeAspect="1"/>
        </xdr:cNvPicPr>
      </xdr:nvPicPr>
      <xdr:blipFill>
        <a:blip xmlns:r="http://schemas.openxmlformats.org/officeDocument/2006/relationships" r:embed="rId1" cstate="print"/>
        <a:srcRect/>
        <a:stretch>
          <a:fillRect/>
        </a:stretch>
      </xdr:blipFill>
      <xdr:spPr bwMode="auto">
        <a:xfrm>
          <a:off x="180975" y="95250"/>
          <a:ext cx="1925782" cy="609600"/>
        </a:xfrm>
        <a:prstGeom prst="rect">
          <a:avLst/>
        </a:prstGeom>
        <a:noFill/>
        <a:ln w="9525">
          <a:noFill/>
          <a:miter lim="800000"/>
          <a:headEnd/>
          <a:tailEnd/>
        </a:ln>
      </xdr:spPr>
    </xdr:pic>
    <xdr:clientData/>
  </xdr:twoCellAnchor>
  <xdr:twoCellAnchor editAs="oneCell">
    <xdr:from>
      <xdr:col>4</xdr:col>
      <xdr:colOff>447676</xdr:colOff>
      <xdr:row>0</xdr:row>
      <xdr:rowOff>66675</xdr:rowOff>
    </xdr:from>
    <xdr:to>
      <xdr:col>9</xdr:col>
      <xdr:colOff>502708</xdr:colOff>
      <xdr:row>3</xdr:row>
      <xdr:rowOff>47625</xdr:rowOff>
    </xdr:to>
    <xdr:pic>
      <xdr:nvPicPr>
        <xdr:cNvPr id="3" name="analog_2" descr="ADI_banner_collage"/>
        <xdr:cNvPicPr>
          <a:picLocks noChangeAspect="1" noChangeArrowheads="1"/>
        </xdr:cNvPicPr>
      </xdr:nvPicPr>
      <xdr:blipFill>
        <a:blip xmlns:r="http://schemas.openxmlformats.org/officeDocument/2006/relationships" r:embed="rId2" cstate="print"/>
        <a:srcRect/>
        <a:stretch>
          <a:fillRect/>
        </a:stretch>
      </xdr:blipFill>
      <xdr:spPr bwMode="auto">
        <a:xfrm>
          <a:off x="2476501" y="66675"/>
          <a:ext cx="6496050" cy="552450"/>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4</xdr:col>
          <xdr:colOff>66675</xdr:colOff>
          <xdr:row>3</xdr:row>
          <xdr:rowOff>104775</xdr:rowOff>
        </xdr:from>
        <xdr:to>
          <xdr:col>4</xdr:col>
          <xdr:colOff>1476375</xdr:colOff>
          <xdr:row>5</xdr:row>
          <xdr:rowOff>47625</xdr:rowOff>
        </xdr:to>
        <xdr:sp macro="" textlink="">
          <xdr:nvSpPr>
            <xdr:cNvPr id="19461" name="Button 5" hidden="1">
              <a:extLst>
                <a:ext uri="{63B3BB69-23CF-44E3-9099-C40C66FF867C}">
                  <a14:compatExt spid="_x0000_s19461"/>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s-ES" sz="1800" b="1" i="0" u="none" strike="noStrike" baseline="0">
                  <a:solidFill>
                    <a:srgbClr val="000000"/>
                  </a:solidFill>
                  <a:latin typeface="Calibri"/>
                  <a:cs typeface="Calibri"/>
                </a:rPr>
                <a:t>Enter Inputs</a:t>
              </a:r>
            </a:p>
          </xdr:txBody>
        </xdr:sp>
        <xdr:clientData fPrintsWithSheet="0"/>
      </xdr:twoCellAnchor>
    </mc:Choice>
    <mc:Fallback/>
  </mc:AlternateContent>
  <xdr:twoCellAnchor editAs="oneCell">
    <xdr:from>
      <xdr:col>0</xdr:col>
      <xdr:colOff>152400</xdr:colOff>
      <xdr:row>6</xdr:row>
      <xdr:rowOff>175846</xdr:rowOff>
    </xdr:from>
    <xdr:to>
      <xdr:col>8</xdr:col>
      <xdr:colOff>457200</xdr:colOff>
      <xdr:row>67</xdr:row>
      <xdr:rowOff>68330</xdr:rowOff>
    </xdr:to>
    <xdr:pic>
      <xdr:nvPicPr>
        <xdr:cNvPr id="7" name="Complete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2400" y="1354015"/>
          <a:ext cx="8786446" cy="10976653"/>
        </a:xfrm>
        <a:prstGeom prst="rect">
          <a:avLst/>
        </a:prstGeom>
      </xdr:spPr>
    </xdr:pic>
    <xdr:clientData/>
  </xdr:twoCellAnchor>
  <xdr:twoCellAnchor editAs="oneCell">
    <xdr:from>
      <xdr:col>1</xdr:col>
      <xdr:colOff>5862</xdr:colOff>
      <xdr:row>7</xdr:row>
      <xdr:rowOff>5861</xdr:rowOff>
    </xdr:from>
    <xdr:to>
      <xdr:col>8</xdr:col>
      <xdr:colOff>508040</xdr:colOff>
      <xdr:row>67</xdr:row>
      <xdr:rowOff>70339</xdr:rowOff>
    </xdr:to>
    <xdr:pic>
      <xdr:nvPicPr>
        <xdr:cNvPr id="9" name="Complete2" hidden="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016" y="1365738"/>
          <a:ext cx="8778670" cy="10966939"/>
        </a:xfrm>
        <a:prstGeom prst="rect">
          <a:avLst/>
        </a:prstGeom>
      </xdr:spPr>
    </xdr:pic>
    <xdr:clientData/>
  </xdr:twoCellAnchor>
  <xdr:twoCellAnchor editAs="oneCell">
    <xdr:from>
      <xdr:col>1</xdr:col>
      <xdr:colOff>17583</xdr:colOff>
      <xdr:row>7</xdr:row>
      <xdr:rowOff>5862</xdr:rowOff>
    </xdr:from>
    <xdr:to>
      <xdr:col>8</xdr:col>
      <xdr:colOff>480646</xdr:colOff>
      <xdr:row>67</xdr:row>
      <xdr:rowOff>66065</xdr:rowOff>
    </xdr:to>
    <xdr:pic>
      <xdr:nvPicPr>
        <xdr:cNvPr id="12" name="Complete3" hidden="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2737" y="1365739"/>
          <a:ext cx="8739555" cy="10962664"/>
        </a:xfrm>
        <a:prstGeom prst="rect">
          <a:avLst/>
        </a:prstGeom>
      </xdr:spPr>
    </xdr:pic>
    <xdr:clientData/>
  </xdr:twoCellAnchor>
  <xdr:twoCellAnchor editAs="oneCell">
    <xdr:from>
      <xdr:col>0</xdr:col>
      <xdr:colOff>152400</xdr:colOff>
      <xdr:row>6</xdr:row>
      <xdr:rowOff>99645</xdr:rowOff>
    </xdr:from>
    <xdr:to>
      <xdr:col>8</xdr:col>
      <xdr:colOff>509954</xdr:colOff>
      <xdr:row>67</xdr:row>
      <xdr:rowOff>103131</xdr:rowOff>
    </xdr:to>
    <xdr:pic>
      <xdr:nvPicPr>
        <xdr:cNvPr id="13" name="Complete4" hidden="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2400" y="1277814"/>
          <a:ext cx="8839200" cy="11087655"/>
        </a:xfrm>
        <a:prstGeom prst="rect">
          <a:avLst/>
        </a:prstGeom>
      </xdr:spPr>
    </xdr:pic>
    <xdr:clientData/>
  </xdr:twoCellAnchor>
  <xdr:twoCellAnchor editAs="oneCell">
    <xdr:from>
      <xdr:col>0</xdr:col>
      <xdr:colOff>111370</xdr:colOff>
      <xdr:row>6</xdr:row>
      <xdr:rowOff>70339</xdr:rowOff>
    </xdr:from>
    <xdr:to>
      <xdr:col>8</xdr:col>
      <xdr:colOff>457200</xdr:colOff>
      <xdr:row>52</xdr:row>
      <xdr:rowOff>36309</xdr:rowOff>
    </xdr:to>
    <xdr:pic>
      <xdr:nvPicPr>
        <xdr:cNvPr id="14" name="Complete5" hidden="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1370" y="1248508"/>
          <a:ext cx="8827476" cy="8324524"/>
        </a:xfrm>
        <a:prstGeom prst="rect">
          <a:avLst/>
        </a:prstGeom>
      </xdr:spPr>
    </xdr:pic>
    <xdr:clientData/>
  </xdr:twoCellAnchor>
  <xdr:twoCellAnchor editAs="oneCell">
    <xdr:from>
      <xdr:col>0</xdr:col>
      <xdr:colOff>99645</xdr:colOff>
      <xdr:row>6</xdr:row>
      <xdr:rowOff>123092</xdr:rowOff>
    </xdr:from>
    <xdr:to>
      <xdr:col>8</xdr:col>
      <xdr:colOff>521676</xdr:colOff>
      <xdr:row>52</xdr:row>
      <xdr:rowOff>160922</xdr:rowOff>
    </xdr:to>
    <xdr:pic>
      <xdr:nvPicPr>
        <xdr:cNvPr id="15" name="Complete6" hidden="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645" y="1301261"/>
          <a:ext cx="8903677" cy="839638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447675</xdr:colOff>
          <xdr:row>49</xdr:row>
          <xdr:rowOff>171450</xdr:rowOff>
        </xdr:from>
        <xdr:to>
          <xdr:col>12</xdr:col>
          <xdr:colOff>466725</xdr:colOff>
          <xdr:row>54</xdr:row>
          <xdr:rowOff>47625</xdr:rowOff>
        </xdr:to>
        <xdr:sp macro="" textlink="">
          <xdr:nvSpPr>
            <xdr:cNvPr id="2064" name="CommandButton3" hidden="1">
              <a:extLst>
                <a:ext uri="{63B3BB69-23CF-44E3-9099-C40C66FF867C}">
                  <a14:compatExt spid="_x0000_s206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200025</xdr:colOff>
          <xdr:row>84</xdr:row>
          <xdr:rowOff>142875</xdr:rowOff>
        </xdr:from>
        <xdr:to>
          <xdr:col>0</xdr:col>
          <xdr:colOff>666750</xdr:colOff>
          <xdr:row>84</xdr:row>
          <xdr:rowOff>438150</xdr:rowOff>
        </xdr:to>
        <xdr:sp macro="" textlink="">
          <xdr:nvSpPr>
            <xdr:cNvPr id="2067" name="Button 19" hidden="1">
              <a:extLst>
                <a:ext uri="{63B3BB69-23CF-44E3-9099-C40C66FF867C}">
                  <a14:compatExt spid="_x0000_s206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ES" sz="1000" b="0" i="0" u="none" strike="noStrike" baseline="0">
                  <a:solidFill>
                    <a:srgbClr val="000000"/>
                  </a:solidFill>
                  <a:latin typeface="Arial"/>
                  <a:cs typeface="Arial"/>
                </a:rPr>
                <a:t>BS1</a:t>
              </a:r>
            </a:p>
          </xdr:txBody>
        </xdr:sp>
        <xdr:clientData fLocksWithSheet="0" fPrintsWithSheet="0"/>
      </xdr:twoCellAnchor>
    </mc:Choice>
    <mc:Fallback/>
  </mc:AlternateContent>
  <mc:AlternateContent xmlns:mc="http://schemas.openxmlformats.org/markup-compatibility/2006">
    <mc:Choice xmlns:a14="http://schemas.microsoft.com/office/drawing/2010/main" Requires="a14">
      <xdr:twoCellAnchor editAs="oneCell">
        <xdr:from>
          <xdr:col>0</xdr:col>
          <xdr:colOff>200025</xdr:colOff>
          <xdr:row>66</xdr:row>
          <xdr:rowOff>142875</xdr:rowOff>
        </xdr:from>
        <xdr:to>
          <xdr:col>0</xdr:col>
          <xdr:colOff>666750</xdr:colOff>
          <xdr:row>68</xdr:row>
          <xdr:rowOff>38100</xdr:rowOff>
        </xdr:to>
        <xdr:sp macro="" textlink="">
          <xdr:nvSpPr>
            <xdr:cNvPr id="2068" name="Button 20" hidden="1">
              <a:extLst>
                <a:ext uri="{63B3BB69-23CF-44E3-9099-C40C66FF867C}">
                  <a14:compatExt spid="_x0000_s206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ES" sz="1000" b="0" i="0" u="none" strike="noStrike" baseline="0">
                  <a:solidFill>
                    <a:srgbClr val="000000"/>
                  </a:solidFill>
                  <a:latin typeface="Arial"/>
                  <a:cs typeface="Arial"/>
                </a:rPr>
                <a:t>BS1</a:t>
              </a:r>
            </a:p>
          </xdr:txBody>
        </xdr:sp>
        <xdr:clientData fLocksWithSheet="0" fPrintsWithSheet="0"/>
      </xdr:twoCellAnchor>
    </mc:Choice>
    <mc:Fallback/>
  </mc:AlternateContent>
  <mc:AlternateContent xmlns:mc="http://schemas.openxmlformats.org/markup-compatibility/2006">
    <mc:Choice xmlns:a14="http://schemas.microsoft.com/office/drawing/2010/main" Requires="a14">
      <xdr:twoCellAnchor editAs="oneCell">
        <xdr:from>
          <xdr:col>0</xdr:col>
          <xdr:colOff>200025</xdr:colOff>
          <xdr:row>73</xdr:row>
          <xdr:rowOff>142875</xdr:rowOff>
        </xdr:from>
        <xdr:to>
          <xdr:col>0</xdr:col>
          <xdr:colOff>666750</xdr:colOff>
          <xdr:row>75</xdr:row>
          <xdr:rowOff>38100</xdr:rowOff>
        </xdr:to>
        <xdr:sp macro="" textlink="">
          <xdr:nvSpPr>
            <xdr:cNvPr id="2069" name="Button 21" hidden="1">
              <a:extLst>
                <a:ext uri="{63B3BB69-23CF-44E3-9099-C40C66FF867C}">
                  <a14:compatExt spid="_x0000_s206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ES" sz="1000" b="0" i="0" u="none" strike="noStrike" baseline="0">
                  <a:solidFill>
                    <a:srgbClr val="000000"/>
                  </a:solidFill>
                  <a:latin typeface="Arial"/>
                  <a:cs typeface="Arial"/>
                </a:rPr>
                <a:t>BS2</a:t>
              </a:r>
            </a:p>
          </xdr:txBody>
        </xdr:sp>
        <xdr:clientData fLocksWithSheet="0" fPrintsWithSheet="0"/>
      </xdr:twoCellAnchor>
    </mc:Choice>
    <mc:Fallback/>
  </mc:AlternateContent>
  <mc:AlternateContent xmlns:mc="http://schemas.openxmlformats.org/markup-compatibility/2006">
    <mc:Choice xmlns:a14="http://schemas.microsoft.com/office/drawing/2010/main" Requires="a14">
      <xdr:twoCellAnchor editAs="oneCell">
        <xdr:from>
          <xdr:col>0</xdr:col>
          <xdr:colOff>200025</xdr:colOff>
          <xdr:row>158</xdr:row>
          <xdr:rowOff>142875</xdr:rowOff>
        </xdr:from>
        <xdr:to>
          <xdr:col>0</xdr:col>
          <xdr:colOff>666750</xdr:colOff>
          <xdr:row>158</xdr:row>
          <xdr:rowOff>438150</xdr:rowOff>
        </xdr:to>
        <xdr:sp macro="" textlink="">
          <xdr:nvSpPr>
            <xdr:cNvPr id="2070" name="Button 22" hidden="1">
              <a:extLst>
                <a:ext uri="{63B3BB69-23CF-44E3-9099-C40C66FF867C}">
                  <a14:compatExt spid="_x0000_s207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ES" sz="1000" b="0" i="0" u="none" strike="noStrike" baseline="0">
                  <a:solidFill>
                    <a:srgbClr val="000000"/>
                  </a:solidFill>
                  <a:latin typeface="Arial"/>
                  <a:cs typeface="Arial"/>
                </a:rPr>
                <a:t>BS2</a:t>
              </a:r>
            </a:p>
          </xdr:txBody>
        </xdr:sp>
        <xdr:clientData fLocksWithSheet="0" fPrintsWithSheet="0"/>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28575</xdr:colOff>
          <xdr:row>0</xdr:row>
          <xdr:rowOff>57150</xdr:rowOff>
        </xdr:from>
        <xdr:to>
          <xdr:col>6</xdr:col>
          <xdr:colOff>161925</xdr:colOff>
          <xdr:row>1</xdr:row>
          <xdr:rowOff>161925</xdr:rowOff>
        </xdr:to>
        <xdr:sp macro="" textlink="">
          <xdr:nvSpPr>
            <xdr:cNvPr id="28673" name="Button 1" hidden="1">
              <a:extLst>
                <a:ext uri="{63B3BB69-23CF-44E3-9099-C40C66FF867C}">
                  <a14:compatExt spid="_x0000_s2867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ES" sz="1100" b="0" i="0" u="none" strike="noStrike" baseline="0">
                  <a:solidFill>
                    <a:srgbClr val="000000"/>
                  </a:solidFill>
                  <a:latin typeface="Calibri"/>
                  <a:cs typeface="Calibri"/>
                </a:rPr>
                <a:t>Simulate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742950</xdr:colOff>
          <xdr:row>1</xdr:row>
          <xdr:rowOff>0</xdr:rowOff>
        </xdr:from>
        <xdr:to>
          <xdr:col>9</xdr:col>
          <xdr:colOff>676275</xdr:colOff>
          <xdr:row>3</xdr:row>
          <xdr:rowOff>180975</xdr:rowOff>
        </xdr:to>
        <xdr:sp macro="" textlink="">
          <xdr:nvSpPr>
            <xdr:cNvPr id="28674" name="CommandButton2" hidden="1">
              <a:extLst>
                <a:ext uri="{63B3BB69-23CF-44E3-9099-C40C66FF867C}">
                  <a14:compatExt spid="_x0000_s2867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295275</xdr:colOff>
          <xdr:row>0</xdr:row>
          <xdr:rowOff>133350</xdr:rowOff>
        </xdr:from>
        <xdr:to>
          <xdr:col>7</xdr:col>
          <xdr:colOff>485775</xdr:colOff>
          <xdr:row>6</xdr:row>
          <xdr:rowOff>9525</xdr:rowOff>
        </xdr:to>
        <xdr:sp macro="" textlink="">
          <xdr:nvSpPr>
            <xdr:cNvPr id="28675" name="CommandButton3" hidden="1">
              <a:extLst>
                <a:ext uri="{63B3BB69-23CF-44E3-9099-C40C66FF867C}">
                  <a14:compatExt spid="_x0000_s2867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5</xdr:col>
          <xdr:colOff>28575</xdr:colOff>
          <xdr:row>150</xdr:row>
          <xdr:rowOff>57150</xdr:rowOff>
        </xdr:from>
        <xdr:to>
          <xdr:col>6</xdr:col>
          <xdr:colOff>771525</xdr:colOff>
          <xdr:row>151</xdr:row>
          <xdr:rowOff>161925</xdr:rowOff>
        </xdr:to>
        <xdr:sp macro="" textlink="">
          <xdr:nvSpPr>
            <xdr:cNvPr id="28676" name="Button 4" hidden="1">
              <a:extLst>
                <a:ext uri="{63B3BB69-23CF-44E3-9099-C40C66FF867C}">
                  <a14:compatExt spid="_x0000_s2867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ES" sz="1100" b="0" i="0" u="none" strike="noStrike" baseline="0">
                  <a:solidFill>
                    <a:srgbClr val="000000"/>
                  </a:solidFill>
                  <a:latin typeface="Calibri"/>
                  <a:cs typeface="Calibri"/>
                </a:rPr>
                <a:t>Simulate</a:t>
              </a:r>
            </a:p>
          </xdr:txBody>
        </xdr:sp>
        <xdr:clientData fPrint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1</xdr:col>
      <xdr:colOff>28575</xdr:colOff>
      <xdr:row>27</xdr:row>
      <xdr:rowOff>104775</xdr:rowOff>
    </xdr:from>
    <xdr:to>
      <xdr:col>8</xdr:col>
      <xdr:colOff>257175</xdr:colOff>
      <xdr:row>47</xdr:row>
      <xdr:rowOff>57150</xdr:rowOff>
    </xdr:to>
    <xdr:graphicFrame macro="">
      <xdr:nvGraphicFramePr>
        <xdr:cNvPr id="1127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48</xdr:row>
      <xdr:rowOff>104775</xdr:rowOff>
    </xdr:from>
    <xdr:to>
      <xdr:col>8</xdr:col>
      <xdr:colOff>228600</xdr:colOff>
      <xdr:row>68</xdr:row>
      <xdr:rowOff>57150</xdr:rowOff>
    </xdr:to>
    <xdr:graphicFrame macro="">
      <xdr:nvGraphicFramePr>
        <xdr:cNvPr id="11272"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171450</xdr:colOff>
      <xdr:row>69</xdr:row>
      <xdr:rowOff>104775</xdr:rowOff>
    </xdr:from>
    <xdr:to>
      <xdr:col>10</xdr:col>
      <xdr:colOff>57150</xdr:colOff>
      <xdr:row>93</xdr:row>
      <xdr:rowOff>180975</xdr:rowOff>
    </xdr:to>
    <xdr:graphicFrame macro="">
      <xdr:nvGraphicFramePr>
        <xdr:cNvPr id="11273"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123825</xdr:colOff>
      <xdr:row>27</xdr:row>
      <xdr:rowOff>76200</xdr:rowOff>
    </xdr:from>
    <xdr:to>
      <xdr:col>17</xdr:col>
      <xdr:colOff>1076325</xdr:colOff>
      <xdr:row>47</xdr:row>
      <xdr:rowOff>28575</xdr:rowOff>
    </xdr:to>
    <xdr:graphicFrame macro="">
      <xdr:nvGraphicFramePr>
        <xdr:cNvPr id="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266700</xdr:colOff>
      <xdr:row>69</xdr:row>
      <xdr:rowOff>114300</xdr:rowOff>
    </xdr:from>
    <xdr:to>
      <xdr:col>23</xdr:col>
      <xdr:colOff>95250</xdr:colOff>
      <xdr:row>94</xdr:row>
      <xdr:rowOff>0</xdr:rowOff>
    </xdr:to>
    <xdr:graphicFrame macro="">
      <xdr:nvGraphicFramePr>
        <xdr:cNvPr id="6"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22</xdr:col>
      <xdr:colOff>175821</xdr:colOff>
      <xdr:row>5</xdr:row>
      <xdr:rowOff>114412</xdr:rowOff>
    </xdr:from>
    <xdr:to>
      <xdr:col>33</xdr:col>
      <xdr:colOff>275216</xdr:colOff>
      <xdr:row>40</xdr:row>
      <xdr:rowOff>85837</xdr:rowOff>
    </xdr:to>
    <xdr:graphicFrame macro="">
      <xdr:nvGraphicFramePr>
        <xdr:cNvPr id="9219"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17</xdr:col>
      <xdr:colOff>581025</xdr:colOff>
      <xdr:row>3</xdr:row>
      <xdr:rowOff>114300</xdr:rowOff>
    </xdr:from>
    <xdr:to>
      <xdr:col>26</xdr:col>
      <xdr:colOff>457200</xdr:colOff>
      <xdr:row>23</xdr:row>
      <xdr:rowOff>76200</xdr:rowOff>
    </xdr:to>
    <xdr:graphicFrame macro="">
      <xdr:nvGraphicFramePr>
        <xdr:cNvPr id="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0</xdr:colOff>
      <xdr:row>24</xdr:row>
      <xdr:rowOff>123825</xdr:rowOff>
    </xdr:from>
    <xdr:to>
      <xdr:col>26</xdr:col>
      <xdr:colOff>485775</xdr:colOff>
      <xdr:row>44</xdr:row>
      <xdr:rowOff>85725</xdr:rowOff>
    </xdr:to>
    <xdr:graphicFrame macro="">
      <xdr:nvGraphicFramePr>
        <xdr:cNvPr id="1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0</xdr:colOff>
      <xdr:row>45</xdr:row>
      <xdr:rowOff>0</xdr:rowOff>
    </xdr:from>
    <xdr:to>
      <xdr:col>26</xdr:col>
      <xdr:colOff>485775</xdr:colOff>
      <xdr:row>64</xdr:row>
      <xdr:rowOff>152400</xdr:rowOff>
    </xdr:to>
    <xdr:graphicFrame macro="">
      <xdr:nvGraphicFramePr>
        <xdr:cNvPr id="12"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28</xdr:col>
      <xdr:colOff>285749</xdr:colOff>
      <xdr:row>3</xdr:row>
      <xdr:rowOff>136072</xdr:rowOff>
    </xdr:from>
    <xdr:to>
      <xdr:col>37</xdr:col>
      <xdr:colOff>161925</xdr:colOff>
      <xdr:row>23</xdr:row>
      <xdr:rowOff>97972</xdr:rowOff>
    </xdr:to>
    <xdr:graphicFrame macro="">
      <xdr:nvGraphicFramePr>
        <xdr:cNvPr id="1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176892</xdr:colOff>
      <xdr:row>24</xdr:row>
      <xdr:rowOff>163285</xdr:rowOff>
    </xdr:from>
    <xdr:to>
      <xdr:col>37</xdr:col>
      <xdr:colOff>50347</xdr:colOff>
      <xdr:row>44</xdr:row>
      <xdr:rowOff>125185</xdr:rowOff>
    </xdr:to>
    <xdr:graphicFrame macro="">
      <xdr:nvGraphicFramePr>
        <xdr:cNvPr id="1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28</xdr:col>
      <xdr:colOff>122464</xdr:colOff>
      <xdr:row>45</xdr:row>
      <xdr:rowOff>122465</xdr:rowOff>
    </xdr:from>
    <xdr:to>
      <xdr:col>37</xdr:col>
      <xdr:colOff>4990</xdr:colOff>
      <xdr:row>65</xdr:row>
      <xdr:rowOff>84365</xdr:rowOff>
    </xdr:to>
    <xdr:graphicFrame macro="">
      <xdr:nvGraphicFramePr>
        <xdr:cNvPr id="16"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59</xdr:col>
      <xdr:colOff>340179</xdr:colOff>
      <xdr:row>5</xdr:row>
      <xdr:rowOff>136071</xdr:rowOff>
    </xdr:from>
    <xdr:to>
      <xdr:col>74</xdr:col>
      <xdr:colOff>299357</xdr:colOff>
      <xdr:row>44</xdr:row>
      <xdr:rowOff>54429</xdr:rowOff>
    </xdr:to>
    <xdr:graphicFrame macro="">
      <xdr:nvGraphicFramePr>
        <xdr:cNvPr id="1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32</xdr:col>
      <xdr:colOff>408217</xdr:colOff>
      <xdr:row>341</xdr:row>
      <xdr:rowOff>81643</xdr:rowOff>
    </xdr:from>
    <xdr:to>
      <xdr:col>58</xdr:col>
      <xdr:colOff>394609</xdr:colOff>
      <xdr:row>388</xdr:row>
      <xdr:rowOff>184300</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Resistor%20Divider"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istor Divider"/>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13" Type="http://schemas.openxmlformats.org/officeDocument/2006/relationships/image" Target="../media/image4.emf"/><Relationship Id="rId18" Type="http://schemas.openxmlformats.org/officeDocument/2006/relationships/ctrlProp" Target="../ctrlProps/ctrlProp5.xml"/><Relationship Id="rId3" Type="http://schemas.openxmlformats.org/officeDocument/2006/relationships/hyperlink" Target="http://www.analog.com/ADP5050" TargetMode="External"/><Relationship Id="rId7" Type="http://schemas.openxmlformats.org/officeDocument/2006/relationships/printerSettings" Target="../printerSettings/printerSettings2.bin"/><Relationship Id="rId12" Type="http://schemas.openxmlformats.org/officeDocument/2006/relationships/control" Target="../activeX/activeX2.xml"/><Relationship Id="rId17" Type="http://schemas.openxmlformats.org/officeDocument/2006/relationships/ctrlProp" Target="../ctrlProps/ctrlProp4.xml"/><Relationship Id="rId2" Type="http://schemas.openxmlformats.org/officeDocument/2006/relationships/hyperlink" Target="http://www.analog.com/ADP5050" TargetMode="External"/><Relationship Id="rId16" Type="http://schemas.openxmlformats.org/officeDocument/2006/relationships/ctrlProp" Target="../ctrlProps/ctrlProp3.xml"/><Relationship Id="rId20" Type="http://schemas.openxmlformats.org/officeDocument/2006/relationships/ctrlProp" Target="../ctrlProps/ctrlProp7.xml"/><Relationship Id="rId1" Type="http://schemas.openxmlformats.org/officeDocument/2006/relationships/hyperlink" Target="http://www.analog.com/ADP5050" TargetMode="External"/><Relationship Id="rId6" Type="http://schemas.openxmlformats.org/officeDocument/2006/relationships/hyperlink" Target="http://www.analog.com/ADP5054" TargetMode="External"/><Relationship Id="rId11" Type="http://schemas.openxmlformats.org/officeDocument/2006/relationships/image" Target="../media/image3.emf"/><Relationship Id="rId5" Type="http://schemas.openxmlformats.org/officeDocument/2006/relationships/hyperlink" Target="http://www.analog.com/ADP5050" TargetMode="External"/><Relationship Id="rId15" Type="http://schemas.openxmlformats.org/officeDocument/2006/relationships/ctrlProp" Target="../ctrlProps/ctrlProp2.xml"/><Relationship Id="rId10" Type="http://schemas.openxmlformats.org/officeDocument/2006/relationships/control" Target="../activeX/activeX1.xml"/><Relationship Id="rId19" Type="http://schemas.openxmlformats.org/officeDocument/2006/relationships/ctrlProp" Target="../ctrlProps/ctrlProp6.xml"/><Relationship Id="rId4" Type="http://schemas.openxmlformats.org/officeDocument/2006/relationships/hyperlink" Target="http://www.analog.com/ADP5050" TargetMode="External"/><Relationship Id="rId9" Type="http://schemas.openxmlformats.org/officeDocument/2006/relationships/vmlDrawing" Target="../drawings/vmlDrawing1.vml"/><Relationship Id="rId1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www.analog.com/ADP5050" TargetMode="External"/><Relationship Id="rId7" Type="http://schemas.openxmlformats.org/officeDocument/2006/relationships/printerSettings" Target="../printerSettings/printerSettings3.bin"/><Relationship Id="rId2" Type="http://schemas.openxmlformats.org/officeDocument/2006/relationships/hyperlink" Target="http://www.analog.com/ADP5050" TargetMode="External"/><Relationship Id="rId1" Type="http://schemas.openxmlformats.org/officeDocument/2006/relationships/hyperlink" Target="http://www.analog.com/ADP5050" TargetMode="External"/><Relationship Id="rId6" Type="http://schemas.openxmlformats.org/officeDocument/2006/relationships/hyperlink" Target="http://www.analog.com/ADP5054" TargetMode="External"/><Relationship Id="rId5" Type="http://schemas.openxmlformats.org/officeDocument/2006/relationships/hyperlink" Target="http://www.analog.com/ADP5050" TargetMode="External"/><Relationship Id="rId10" Type="http://schemas.openxmlformats.org/officeDocument/2006/relationships/ctrlProp" Target="../ctrlProps/ctrlProp8.xml"/><Relationship Id="rId4" Type="http://schemas.openxmlformats.org/officeDocument/2006/relationships/hyperlink" Target="http://www.analog.com/ADP5050" TargetMode="External"/><Relationship Id="rId9"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8" Type="http://schemas.openxmlformats.org/officeDocument/2006/relationships/ctrlProp" Target="../ctrlProps/ctrlProp11.xml"/><Relationship Id="rId3" Type="http://schemas.openxmlformats.org/officeDocument/2006/relationships/vmlDrawing" Target="../drawings/vmlDrawing3.vml"/><Relationship Id="rId7" Type="http://schemas.openxmlformats.org/officeDocument/2006/relationships/ctrlProp" Target="../ctrlProps/ctrlProp10.x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trlProp" Target="../ctrlProps/ctrlProp9.xml"/><Relationship Id="rId5" Type="http://schemas.openxmlformats.org/officeDocument/2006/relationships/image" Target="../media/image48.emf"/><Relationship Id="rId4" Type="http://schemas.openxmlformats.org/officeDocument/2006/relationships/control" Target="../activeX/activeX3.xml"/><Relationship Id="rId9" Type="http://schemas.openxmlformats.org/officeDocument/2006/relationships/ctrlProp" Target="../ctrlProps/ctrlProp12.xml"/></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13.xml"/><Relationship Id="rId3" Type="http://schemas.openxmlformats.org/officeDocument/2006/relationships/vmlDrawing" Target="../drawings/vmlDrawing4.vml"/><Relationship Id="rId7" Type="http://schemas.openxmlformats.org/officeDocument/2006/relationships/image" Target="../media/image50.emf"/><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control" Target="../activeX/activeX5.xml"/><Relationship Id="rId5" Type="http://schemas.openxmlformats.org/officeDocument/2006/relationships/image" Target="../media/image49.emf"/><Relationship Id="rId4" Type="http://schemas.openxmlformats.org/officeDocument/2006/relationships/control" Target="../activeX/activeX4.xml"/><Relationship Id="rId9" Type="http://schemas.openxmlformats.org/officeDocument/2006/relationships/ctrlProp" Target="../ctrlProps/ctrlProp1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digikey.com/Suppliers/us/Vishay-General-Semiconductor.page?lang=en"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ksMacrosEnabled"/>
  <dimension ref="A1:L51"/>
  <sheetViews>
    <sheetView tabSelected="1" topLeftCell="A16" workbookViewId="0">
      <selection activeCell="C25" sqref="C25:G25"/>
    </sheetView>
  </sheetViews>
  <sheetFormatPr defaultColWidth="9.140625" defaultRowHeight="15"/>
  <cols>
    <col min="1" max="1" width="3.42578125" style="1" customWidth="1"/>
    <col min="2" max="2" width="8.85546875" style="1" customWidth="1"/>
    <col min="3" max="3" width="11.85546875" style="1" customWidth="1"/>
    <col min="4" max="4" width="15.7109375" style="1" customWidth="1"/>
    <col min="5" max="5" width="36.28515625" style="1" customWidth="1"/>
    <col min="6" max="6" width="27" style="1" customWidth="1"/>
    <col min="7" max="7" width="26.28515625" style="1" customWidth="1"/>
    <col min="8" max="8" width="23.7109375" style="1" customWidth="1"/>
    <col min="9" max="9" width="24.85546875" style="1" customWidth="1"/>
    <col min="10" max="10" width="14.85546875" style="1" customWidth="1"/>
    <col min="11" max="11" width="11.85546875" style="1" customWidth="1"/>
    <col min="12" max="12" width="2.140625" style="1" customWidth="1"/>
    <col min="13" max="16384" width="9.140625" style="7"/>
  </cols>
  <sheetData>
    <row r="1" spans="1:12">
      <c r="A1" s="2"/>
      <c r="B1" s="2"/>
      <c r="C1" s="2"/>
      <c r="D1" s="2"/>
      <c r="E1" s="2"/>
      <c r="F1" s="2"/>
      <c r="G1" s="2"/>
      <c r="H1" s="2"/>
      <c r="I1" s="2"/>
      <c r="J1" s="2"/>
      <c r="K1" s="2"/>
      <c r="L1" s="2"/>
    </row>
    <row r="2" spans="1:12">
      <c r="A2" s="2"/>
      <c r="B2" s="2"/>
      <c r="C2" s="2"/>
      <c r="D2" s="2"/>
      <c r="E2" s="2"/>
      <c r="F2" s="2"/>
      <c r="G2" s="2"/>
      <c r="H2" s="2"/>
      <c r="I2" s="2"/>
      <c r="J2" s="2"/>
      <c r="K2" s="2"/>
      <c r="L2" s="2"/>
    </row>
    <row r="3" spans="1:12">
      <c r="A3" s="2"/>
      <c r="B3" s="2"/>
      <c r="C3" s="2"/>
      <c r="D3" s="2"/>
      <c r="E3" s="2"/>
      <c r="F3" s="2"/>
      <c r="G3" s="2"/>
      <c r="H3" s="2"/>
      <c r="I3" s="2"/>
      <c r="J3" s="2"/>
      <c r="K3" s="2"/>
      <c r="L3" s="2"/>
    </row>
    <row r="4" spans="1:12" ht="23.25">
      <c r="A4" s="2"/>
      <c r="B4" s="2"/>
      <c r="C4" s="2"/>
      <c r="D4" s="2"/>
      <c r="E4" s="2"/>
      <c r="F4" s="6"/>
      <c r="G4" s="2"/>
      <c r="H4" s="2"/>
      <c r="I4" s="2"/>
      <c r="J4" s="2"/>
      <c r="K4" s="2"/>
      <c r="L4" s="2"/>
    </row>
    <row r="5" spans="1:12">
      <c r="A5" s="2"/>
      <c r="B5" s="2"/>
      <c r="C5" s="2"/>
      <c r="D5" s="2"/>
      <c r="E5" s="2"/>
      <c r="F5" s="2"/>
      <c r="G5" s="2"/>
      <c r="H5" s="2"/>
      <c r="I5" s="2"/>
      <c r="J5" s="2"/>
      <c r="K5" s="2"/>
      <c r="L5" s="2"/>
    </row>
    <row r="6" spans="1:12" s="10" customFormat="1" ht="21">
      <c r="A6" s="8"/>
      <c r="B6" s="9"/>
      <c r="C6" s="453" t="s">
        <v>2789</v>
      </c>
      <c r="D6" s="453"/>
      <c r="E6" s="453"/>
      <c r="F6" s="453"/>
      <c r="G6" s="453"/>
      <c r="H6" s="8"/>
      <c r="I6" s="8"/>
      <c r="J6" s="8"/>
      <c r="K6" s="8"/>
      <c r="L6" s="8"/>
    </row>
    <row r="7" spans="1:12" s="10" customFormat="1" ht="33.75" customHeight="1">
      <c r="A7" s="8"/>
      <c r="B7" s="11"/>
      <c r="C7" s="447"/>
      <c r="D7" s="447"/>
      <c r="E7" s="447"/>
      <c r="F7" s="447"/>
      <c r="G7" s="447"/>
      <c r="H7" s="8"/>
      <c r="I7" s="8"/>
      <c r="J7" s="8"/>
      <c r="K7" s="8"/>
      <c r="L7" s="8"/>
    </row>
    <row r="8" spans="1:12" s="10" customFormat="1">
      <c r="A8" s="8"/>
      <c r="B8" s="11"/>
      <c r="C8" s="451" t="s">
        <v>2790</v>
      </c>
      <c r="D8" s="452"/>
      <c r="E8" s="452"/>
      <c r="F8" s="452"/>
      <c r="G8" s="452"/>
      <c r="H8" s="8"/>
      <c r="I8" s="8"/>
      <c r="J8" s="8"/>
      <c r="K8" s="8"/>
      <c r="L8" s="8"/>
    </row>
    <row r="9" spans="1:12" s="10" customFormat="1">
      <c r="A9" s="8"/>
      <c r="B9" s="11"/>
      <c r="C9" s="451"/>
      <c r="D9" s="452"/>
      <c r="E9" s="452"/>
      <c r="F9" s="452"/>
      <c r="G9" s="452"/>
      <c r="H9" s="8"/>
      <c r="I9" s="8"/>
      <c r="J9" s="8"/>
      <c r="K9" s="8"/>
      <c r="L9" s="8"/>
    </row>
    <row r="10" spans="1:12" s="10" customFormat="1" ht="30" customHeight="1">
      <c r="A10" s="8"/>
      <c r="B10" s="11"/>
      <c r="C10" s="446" t="s">
        <v>2791</v>
      </c>
      <c r="D10" s="454"/>
      <c r="E10" s="454"/>
      <c r="F10" s="454"/>
      <c r="G10" s="454"/>
      <c r="H10" s="8"/>
      <c r="I10" s="8"/>
      <c r="J10" s="8"/>
      <c r="K10" s="8"/>
      <c r="L10" s="8"/>
    </row>
    <row r="11" spans="1:12" s="10" customFormat="1" ht="33" customHeight="1">
      <c r="A11" s="8"/>
      <c r="B11" s="11"/>
      <c r="C11" s="446" t="s">
        <v>2792</v>
      </c>
      <c r="D11" s="447"/>
      <c r="E11" s="447"/>
      <c r="F11" s="447"/>
      <c r="G11" s="447"/>
      <c r="H11" s="8"/>
      <c r="I11" s="8"/>
      <c r="J11" s="8"/>
      <c r="K11" s="8"/>
      <c r="L11" s="8"/>
    </row>
    <row r="12" spans="1:12" s="10" customFormat="1">
      <c r="A12" s="8"/>
      <c r="B12" s="11"/>
      <c r="C12" s="446"/>
      <c r="D12" s="447"/>
      <c r="E12" s="447"/>
      <c r="F12" s="447"/>
      <c r="G12" s="447"/>
      <c r="H12" s="8"/>
      <c r="I12" s="8"/>
      <c r="J12" s="8"/>
      <c r="K12" s="8"/>
      <c r="L12" s="8"/>
    </row>
    <row r="13" spans="1:12" s="10" customFormat="1" ht="30" customHeight="1">
      <c r="A13" s="8"/>
      <c r="B13" s="11"/>
      <c r="C13" s="446" t="s">
        <v>2793</v>
      </c>
      <c r="D13" s="447"/>
      <c r="E13" s="447"/>
      <c r="F13" s="447"/>
      <c r="G13" s="447"/>
      <c r="H13" s="8"/>
      <c r="I13" s="8"/>
      <c r="J13" s="8"/>
      <c r="K13" s="8"/>
      <c r="L13" s="8"/>
    </row>
    <row r="14" spans="1:12" s="10" customFormat="1" ht="30" customHeight="1">
      <c r="A14" s="8"/>
      <c r="B14" s="11"/>
      <c r="C14" s="446"/>
      <c r="D14" s="447"/>
      <c r="E14" s="447"/>
      <c r="F14" s="447"/>
      <c r="G14" s="447"/>
      <c r="H14" s="8"/>
      <c r="I14" s="8"/>
      <c r="J14" s="8"/>
      <c r="K14" s="8"/>
      <c r="L14" s="8"/>
    </row>
    <row r="15" spans="1:12" s="10" customFormat="1" ht="30" customHeight="1">
      <c r="A15" s="8"/>
      <c r="B15" s="11"/>
      <c r="C15" s="451" t="s">
        <v>2794</v>
      </c>
      <c r="D15" s="452"/>
      <c r="E15" s="452"/>
      <c r="F15" s="452"/>
      <c r="G15" s="452"/>
      <c r="H15" s="8"/>
      <c r="I15" s="8"/>
      <c r="J15" s="8"/>
      <c r="K15" s="8"/>
      <c r="L15" s="8"/>
    </row>
    <row r="16" spans="1:12" s="10" customFormat="1" ht="45" customHeight="1">
      <c r="A16" s="8"/>
      <c r="B16" s="11"/>
      <c r="C16" s="449" t="s">
        <v>2795</v>
      </c>
      <c r="D16" s="450"/>
      <c r="E16" s="450"/>
      <c r="F16" s="450"/>
      <c r="G16" s="450"/>
      <c r="H16" s="8"/>
      <c r="I16" s="8"/>
      <c r="J16" s="8"/>
      <c r="K16" s="8"/>
      <c r="L16" s="8"/>
    </row>
    <row r="17" spans="1:12" s="10" customFormat="1" ht="45" customHeight="1">
      <c r="A17" s="8"/>
      <c r="B17" s="11"/>
      <c r="C17" s="449" t="s">
        <v>2796</v>
      </c>
      <c r="D17" s="450"/>
      <c r="E17" s="450"/>
      <c r="F17" s="450"/>
      <c r="G17" s="450"/>
      <c r="H17" s="8"/>
      <c r="I17" s="8"/>
      <c r="J17" s="8"/>
      <c r="K17" s="8"/>
      <c r="L17" s="8"/>
    </row>
    <row r="18" spans="1:12" s="10" customFormat="1" ht="45" customHeight="1">
      <c r="A18" s="8"/>
      <c r="B18" s="11"/>
      <c r="C18" s="449" t="s">
        <v>2797</v>
      </c>
      <c r="D18" s="450"/>
      <c r="E18" s="450"/>
      <c r="F18" s="450"/>
      <c r="G18" s="450"/>
      <c r="H18" s="8"/>
      <c r="I18" s="8"/>
      <c r="J18" s="8"/>
      <c r="K18" s="8"/>
      <c r="L18" s="8"/>
    </row>
    <row r="19" spans="1:12" s="10" customFormat="1" ht="45" customHeight="1">
      <c r="A19" s="8"/>
      <c r="B19" s="11"/>
      <c r="C19" s="446" t="s">
        <v>2798</v>
      </c>
      <c r="D19" s="447"/>
      <c r="E19" s="447"/>
      <c r="F19" s="447"/>
      <c r="G19" s="447"/>
      <c r="H19" s="8"/>
      <c r="I19" s="8"/>
      <c r="J19" s="8"/>
      <c r="K19" s="8"/>
      <c r="L19" s="8"/>
    </row>
    <row r="20" spans="1:12" s="10" customFormat="1" ht="15" customHeight="1">
      <c r="A20" s="8"/>
      <c r="B20" s="11"/>
      <c r="C20" s="448" t="s">
        <v>2799</v>
      </c>
      <c r="D20" s="447"/>
      <c r="E20" s="447"/>
      <c r="F20" s="447"/>
      <c r="G20" s="447"/>
      <c r="H20" s="8"/>
      <c r="I20" s="8"/>
      <c r="J20" s="8"/>
      <c r="K20" s="8"/>
      <c r="L20" s="8"/>
    </row>
    <row r="21" spans="1:12" s="10" customFormat="1" ht="30" customHeight="1">
      <c r="A21" s="8"/>
      <c r="B21" s="11"/>
      <c r="C21" s="448" t="s">
        <v>2800</v>
      </c>
      <c r="D21" s="447"/>
      <c r="E21" s="447"/>
      <c r="F21" s="447"/>
      <c r="G21" s="447"/>
      <c r="H21" s="8"/>
      <c r="I21" s="8"/>
      <c r="J21" s="8"/>
      <c r="K21" s="8"/>
      <c r="L21" s="8"/>
    </row>
    <row r="22" spans="1:12" s="10" customFormat="1" ht="15" customHeight="1">
      <c r="A22" s="8"/>
      <c r="B22" s="11"/>
      <c r="C22" s="448" t="s">
        <v>2801</v>
      </c>
      <c r="D22" s="447"/>
      <c r="E22" s="447"/>
      <c r="F22" s="447"/>
      <c r="G22" s="447"/>
      <c r="H22" s="8"/>
      <c r="I22" s="8"/>
      <c r="J22" s="8"/>
      <c r="K22" s="8"/>
      <c r="L22" s="8"/>
    </row>
    <row r="23" spans="1:12" s="10" customFormat="1" ht="30" customHeight="1">
      <c r="A23" s="8"/>
      <c r="B23" s="11"/>
      <c r="C23" s="446"/>
      <c r="D23" s="447"/>
      <c r="E23" s="447"/>
      <c r="F23" s="447"/>
      <c r="G23" s="447"/>
      <c r="H23" s="8"/>
      <c r="I23" s="8"/>
      <c r="J23" s="8"/>
      <c r="K23" s="8"/>
      <c r="L23" s="8"/>
    </row>
    <row r="24" spans="1:12" s="10" customFormat="1" ht="30" customHeight="1">
      <c r="A24" s="8"/>
      <c r="B24" s="11"/>
      <c r="C24" s="451" t="s">
        <v>2802</v>
      </c>
      <c r="D24" s="452"/>
      <c r="E24" s="452"/>
      <c r="F24" s="452"/>
      <c r="G24" s="452"/>
      <c r="H24" s="8"/>
      <c r="I24" s="8"/>
      <c r="J24" s="8"/>
      <c r="K24" s="8"/>
      <c r="L24" s="8"/>
    </row>
    <row r="25" spans="1:12" s="10" customFormat="1" ht="30" customHeight="1">
      <c r="A25" s="8"/>
      <c r="B25" s="11"/>
      <c r="C25" s="449" t="s">
        <v>2803</v>
      </c>
      <c r="D25" s="450"/>
      <c r="E25" s="450"/>
      <c r="F25" s="450"/>
      <c r="G25" s="450"/>
      <c r="H25" s="8"/>
      <c r="I25" s="8"/>
      <c r="J25" s="8"/>
      <c r="K25" s="8"/>
      <c r="L25" s="8"/>
    </row>
    <row r="26" spans="1:12" s="10" customFormat="1" ht="30" customHeight="1">
      <c r="A26" s="8"/>
      <c r="B26" s="11"/>
      <c r="C26" s="449"/>
      <c r="D26" s="450"/>
      <c r="E26" s="450"/>
      <c r="F26" s="450"/>
      <c r="G26" s="450"/>
      <c r="H26" s="8"/>
      <c r="I26" s="8"/>
      <c r="J26" s="8"/>
      <c r="K26" s="8"/>
      <c r="L26" s="8"/>
    </row>
    <row r="27" spans="1:12" s="10" customFormat="1" ht="30" customHeight="1">
      <c r="A27" s="8"/>
      <c r="B27" s="11"/>
      <c r="C27" s="449" t="s">
        <v>2804</v>
      </c>
      <c r="D27" s="450"/>
      <c r="E27" s="450"/>
      <c r="F27" s="450"/>
      <c r="G27" s="450"/>
      <c r="H27" s="8"/>
      <c r="I27" s="8"/>
      <c r="J27" s="8"/>
      <c r="K27" s="8"/>
      <c r="L27" s="8"/>
    </row>
    <row r="28" spans="1:12" s="10" customFormat="1" ht="15" customHeight="1">
      <c r="A28" s="8"/>
      <c r="B28" s="11"/>
      <c r="C28" s="446" t="s">
        <v>2805</v>
      </c>
      <c r="D28" s="447"/>
      <c r="E28" s="447"/>
      <c r="F28" s="447"/>
      <c r="G28" s="447"/>
      <c r="H28" s="8"/>
      <c r="I28" s="8"/>
      <c r="J28" s="8"/>
      <c r="K28" s="8"/>
      <c r="L28" s="8"/>
    </row>
    <row r="29" spans="1:12" s="10" customFormat="1" ht="15" customHeight="1">
      <c r="A29" s="8"/>
      <c r="B29" s="11"/>
      <c r="C29" s="448" t="s">
        <v>2806</v>
      </c>
      <c r="D29" s="447"/>
      <c r="E29" s="447"/>
      <c r="F29" s="447"/>
      <c r="G29" s="447"/>
      <c r="H29" s="8"/>
      <c r="I29" s="8"/>
      <c r="J29" s="8"/>
      <c r="K29" s="8"/>
      <c r="L29" s="8"/>
    </row>
    <row r="30" spans="1:12" s="10" customFormat="1" ht="15" customHeight="1">
      <c r="A30" s="8"/>
      <c r="B30" s="11"/>
      <c r="C30" s="448" t="s">
        <v>2807</v>
      </c>
      <c r="D30" s="447"/>
      <c r="E30" s="447"/>
      <c r="F30" s="447"/>
      <c r="G30" s="447"/>
      <c r="H30" s="8"/>
      <c r="I30" s="8"/>
      <c r="J30" s="8"/>
      <c r="K30" s="8"/>
      <c r="L30" s="8"/>
    </row>
    <row r="31" spans="1:12" s="10" customFormat="1" ht="15" customHeight="1">
      <c r="A31" s="8"/>
      <c r="B31" s="11"/>
      <c r="C31" s="448" t="s">
        <v>2808</v>
      </c>
      <c r="D31" s="447"/>
      <c r="E31" s="447"/>
      <c r="F31" s="447"/>
      <c r="G31" s="447"/>
      <c r="H31" s="8"/>
      <c r="I31" s="8"/>
      <c r="J31" s="8"/>
      <c r="K31" s="8"/>
      <c r="L31" s="8"/>
    </row>
    <row r="32" spans="1:12" s="10" customFormat="1" ht="15" customHeight="1">
      <c r="A32" s="8"/>
      <c r="B32" s="11"/>
      <c r="C32" s="448" t="s">
        <v>2809</v>
      </c>
      <c r="D32" s="447"/>
      <c r="E32" s="447"/>
      <c r="F32" s="447"/>
      <c r="G32" s="447"/>
      <c r="H32" s="8"/>
      <c r="I32" s="8"/>
      <c r="J32" s="8"/>
      <c r="K32" s="8"/>
      <c r="L32" s="8"/>
    </row>
    <row r="33" spans="1:12" s="10" customFormat="1">
      <c r="A33" s="8"/>
      <c r="B33" s="11"/>
      <c r="C33" s="446"/>
      <c r="D33" s="447"/>
      <c r="E33" s="447"/>
      <c r="F33" s="447"/>
      <c r="G33" s="447"/>
      <c r="H33" s="8"/>
      <c r="I33" s="8"/>
      <c r="J33" s="8"/>
      <c r="K33" s="8"/>
      <c r="L33" s="8"/>
    </row>
    <row r="34" spans="1:12" s="10" customFormat="1" ht="45" customHeight="1">
      <c r="A34" s="8"/>
      <c r="B34" s="11"/>
      <c r="C34" s="449" t="s">
        <v>2797</v>
      </c>
      <c r="D34" s="450"/>
      <c r="E34" s="450"/>
      <c r="F34" s="450"/>
      <c r="G34" s="450"/>
      <c r="H34" s="8"/>
      <c r="I34" s="8"/>
      <c r="J34" s="8"/>
      <c r="K34" s="8"/>
      <c r="L34" s="8"/>
    </row>
    <row r="35" spans="1:12" s="10" customFormat="1" ht="45" customHeight="1">
      <c r="A35" s="8"/>
      <c r="B35" s="11"/>
      <c r="C35" s="446" t="s">
        <v>2798</v>
      </c>
      <c r="D35" s="447"/>
      <c r="E35" s="447"/>
      <c r="F35" s="447"/>
      <c r="G35" s="447"/>
      <c r="H35" s="8"/>
      <c r="I35" s="8"/>
      <c r="J35" s="8"/>
      <c r="K35" s="8"/>
      <c r="L35" s="8"/>
    </row>
    <row r="36" spans="1:12" s="10" customFormat="1" ht="15" customHeight="1">
      <c r="A36" s="8"/>
      <c r="B36" s="11"/>
      <c r="C36" s="448" t="s">
        <v>2799</v>
      </c>
      <c r="D36" s="447"/>
      <c r="E36" s="447"/>
      <c r="F36" s="447"/>
      <c r="G36" s="447"/>
      <c r="H36" s="8"/>
      <c r="I36" s="8"/>
      <c r="J36" s="8"/>
      <c r="K36" s="8"/>
      <c r="L36" s="8"/>
    </row>
    <row r="37" spans="1:12" s="10" customFormat="1" ht="30" customHeight="1">
      <c r="A37" s="8"/>
      <c r="B37" s="11"/>
      <c r="C37" s="448" t="s">
        <v>2800</v>
      </c>
      <c r="D37" s="447"/>
      <c r="E37" s="447"/>
      <c r="F37" s="447"/>
      <c r="G37" s="447"/>
      <c r="H37" s="8"/>
      <c r="I37" s="8"/>
      <c r="J37" s="8"/>
      <c r="K37" s="8"/>
      <c r="L37" s="8"/>
    </row>
    <row r="38" spans="1:12" s="10" customFormat="1" ht="15" customHeight="1">
      <c r="A38" s="8"/>
      <c r="B38" s="11"/>
      <c r="C38" s="448" t="s">
        <v>2801</v>
      </c>
      <c r="D38" s="447"/>
      <c r="E38" s="447"/>
      <c r="F38" s="447"/>
      <c r="G38" s="447"/>
      <c r="H38" s="8"/>
      <c r="I38" s="8"/>
      <c r="J38" s="8"/>
      <c r="K38" s="8"/>
      <c r="L38" s="8"/>
    </row>
    <row r="39" spans="1:12" s="10" customFormat="1" ht="45" customHeight="1">
      <c r="A39" s="8"/>
      <c r="B39" s="11"/>
      <c r="C39" s="448"/>
      <c r="D39" s="447"/>
      <c r="E39" s="447"/>
      <c r="F39" s="447"/>
      <c r="G39" s="447"/>
      <c r="H39" s="8"/>
      <c r="I39" s="8"/>
      <c r="J39" s="8"/>
      <c r="K39" s="8"/>
      <c r="L39" s="8"/>
    </row>
    <row r="40" spans="1:12" s="10" customFormat="1">
      <c r="A40" s="8"/>
      <c r="B40" s="11"/>
      <c r="C40" s="446" t="s">
        <v>2810</v>
      </c>
      <c r="D40" s="447"/>
      <c r="E40" s="447"/>
      <c r="F40" s="447"/>
      <c r="G40" s="447"/>
      <c r="H40" s="8"/>
      <c r="I40" s="8"/>
      <c r="J40" s="8"/>
      <c r="K40" s="8"/>
      <c r="L40" s="8"/>
    </row>
    <row r="41" spans="1:12" s="10" customFormat="1">
      <c r="A41" s="8"/>
      <c r="B41" s="11"/>
      <c r="C41" s="446"/>
      <c r="D41" s="447"/>
      <c r="E41" s="447"/>
      <c r="F41" s="447"/>
      <c r="G41" s="447"/>
      <c r="H41" s="8"/>
      <c r="I41" s="8"/>
      <c r="J41" s="8"/>
      <c r="K41" s="8"/>
      <c r="L41" s="8"/>
    </row>
    <row r="42" spans="1:12" s="10" customFormat="1">
      <c r="A42" s="8"/>
      <c r="B42" s="11"/>
      <c r="C42" s="446"/>
      <c r="D42" s="447"/>
      <c r="E42" s="447"/>
      <c r="F42" s="447"/>
      <c r="G42" s="447"/>
      <c r="H42" s="8"/>
      <c r="I42" s="8"/>
      <c r="J42" s="8"/>
      <c r="K42" s="8"/>
      <c r="L42" s="8"/>
    </row>
    <row r="43" spans="1:12" s="10" customFormat="1">
      <c r="A43" s="8"/>
      <c r="B43" s="11"/>
      <c r="C43" s="446"/>
      <c r="D43" s="447"/>
      <c r="E43" s="447"/>
      <c r="F43" s="447"/>
      <c r="G43" s="447"/>
      <c r="H43" s="8"/>
      <c r="I43" s="8"/>
      <c r="J43" s="8"/>
      <c r="K43" s="8"/>
      <c r="L43" s="8"/>
    </row>
    <row r="44" spans="1:12" s="10" customFormat="1" ht="21">
      <c r="A44" s="8"/>
      <c r="B44" s="12"/>
      <c r="C44" s="446"/>
      <c r="D44" s="447"/>
      <c r="E44" s="447"/>
      <c r="F44" s="447"/>
      <c r="G44" s="447"/>
      <c r="H44" s="8"/>
      <c r="I44" s="8"/>
      <c r="J44" s="8"/>
      <c r="K44" s="8"/>
      <c r="L44" s="8"/>
    </row>
    <row r="45" spans="1:12" s="10" customFormat="1">
      <c r="A45" s="8"/>
      <c r="B45" s="13"/>
      <c r="C45" s="446"/>
      <c r="D45" s="447"/>
      <c r="E45" s="447"/>
      <c r="F45" s="447"/>
      <c r="G45" s="447"/>
      <c r="H45" s="8"/>
      <c r="I45" s="8"/>
      <c r="J45" s="8"/>
      <c r="K45" s="8"/>
      <c r="L45" s="8"/>
    </row>
    <row r="46" spans="1:12" s="10" customFormat="1">
      <c r="A46" s="8"/>
      <c r="B46" s="13"/>
      <c r="C46" s="446"/>
      <c r="D46" s="447"/>
      <c r="E46" s="447"/>
      <c r="F46" s="447"/>
      <c r="G46" s="447"/>
      <c r="H46" s="8"/>
      <c r="I46" s="8"/>
      <c r="J46" s="8"/>
      <c r="K46" s="8"/>
      <c r="L46" s="8"/>
    </row>
    <row r="47" spans="1:12" s="10" customFormat="1">
      <c r="A47" s="8"/>
      <c r="B47" s="13"/>
      <c r="C47" s="446"/>
      <c r="D47" s="447"/>
      <c r="E47" s="447"/>
      <c r="F47" s="447"/>
      <c r="G47" s="447"/>
      <c r="H47" s="8"/>
      <c r="I47" s="8"/>
      <c r="J47" s="8"/>
      <c r="K47" s="8"/>
      <c r="L47" s="8"/>
    </row>
    <row r="48" spans="1:12" s="10" customFormat="1">
      <c r="A48" s="8"/>
      <c r="B48" s="13"/>
      <c r="C48" s="446"/>
      <c r="D48" s="447"/>
      <c r="E48" s="447"/>
      <c r="F48" s="447"/>
      <c r="G48" s="447"/>
      <c r="H48" s="8"/>
      <c r="I48" s="8"/>
      <c r="J48" s="8"/>
      <c r="K48" s="8"/>
      <c r="L48" s="8"/>
    </row>
    <row r="49" spans="1:12" s="10" customFormat="1">
      <c r="A49" s="8"/>
      <c r="B49" s="13"/>
      <c r="C49" s="446"/>
      <c r="D49" s="447"/>
      <c r="E49" s="447"/>
      <c r="F49" s="447"/>
      <c r="G49" s="447"/>
      <c r="H49" s="8"/>
      <c r="I49" s="8"/>
      <c r="J49" s="8"/>
      <c r="K49" s="8"/>
      <c r="L49" s="8"/>
    </row>
    <row r="50" spans="1:12" s="10" customFormat="1">
      <c r="A50" s="8"/>
      <c r="B50" s="13"/>
      <c r="C50" s="446"/>
      <c r="D50" s="447"/>
      <c r="E50" s="447"/>
      <c r="F50" s="447"/>
      <c r="G50" s="447"/>
      <c r="H50" s="8"/>
      <c r="I50" s="8"/>
      <c r="J50" s="8"/>
      <c r="K50" s="8"/>
      <c r="L50" s="8"/>
    </row>
    <row r="51" spans="1:12" s="10" customFormat="1">
      <c r="A51" s="8"/>
      <c r="B51" s="13"/>
      <c r="C51" s="446"/>
      <c r="D51" s="447"/>
      <c r="E51" s="447"/>
      <c r="F51" s="447"/>
      <c r="G51" s="447"/>
      <c r="H51" s="8"/>
      <c r="I51" s="8"/>
      <c r="J51" s="8"/>
      <c r="K51" s="8"/>
      <c r="L51" s="8"/>
    </row>
  </sheetData>
  <sheetProtection algorithmName="SHA-512" hashValue="MFU5ofN3v/WS7OiARe29OgfyXX6Wo+fCWqjGfVtiRwqsIZl3s7ltksZs2MGTpKMwGEIsoO6Of3omomW/z3y+HA==" saltValue="rNfHBF1losEWLPz5PQqZCA==" spinCount="100000" sheet="1" objects="1" scenarios="1"/>
  <mergeCells count="45">
    <mergeCell ref="C18:G18"/>
    <mergeCell ref="C6:G7"/>
    <mergeCell ref="C8:G8"/>
    <mergeCell ref="C9:G9"/>
    <mergeCell ref="C10:G10"/>
    <mergeCell ref="C11:G11"/>
    <mergeCell ref="C12:G12"/>
    <mergeCell ref="C13:G13"/>
    <mergeCell ref="C14:G14"/>
    <mergeCell ref="C15:G15"/>
    <mergeCell ref="C16:G16"/>
    <mergeCell ref="C17:G17"/>
    <mergeCell ref="C30:G30"/>
    <mergeCell ref="C19:G19"/>
    <mergeCell ref="C20:G20"/>
    <mergeCell ref="C21:G21"/>
    <mergeCell ref="C22:G22"/>
    <mergeCell ref="C23:G23"/>
    <mergeCell ref="C24:G24"/>
    <mergeCell ref="C25:G25"/>
    <mergeCell ref="C26:G26"/>
    <mergeCell ref="C27:G27"/>
    <mergeCell ref="C28:G28"/>
    <mergeCell ref="C29:G29"/>
    <mergeCell ref="C42:G42"/>
    <mergeCell ref="C31:G31"/>
    <mergeCell ref="C32:G32"/>
    <mergeCell ref="C33:G33"/>
    <mergeCell ref="C34:G34"/>
    <mergeCell ref="C35:G35"/>
    <mergeCell ref="C36:G36"/>
    <mergeCell ref="C37:G37"/>
    <mergeCell ref="C38:G38"/>
    <mergeCell ref="C39:G39"/>
    <mergeCell ref="C40:G40"/>
    <mergeCell ref="C41:G41"/>
    <mergeCell ref="C49:G49"/>
    <mergeCell ref="C50:G50"/>
    <mergeCell ref="C51:G51"/>
    <mergeCell ref="C43:G43"/>
    <mergeCell ref="C44:G44"/>
    <mergeCell ref="C45:G45"/>
    <mergeCell ref="C46:G46"/>
    <mergeCell ref="C47:G47"/>
    <mergeCell ref="C48:G48"/>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UserInterface">
    <tabColor rgb="FFFF0000"/>
    <pageSetUpPr fitToPage="1"/>
  </sheetPr>
  <dimension ref="A1:M653"/>
  <sheetViews>
    <sheetView view="pageBreakPreview" topLeftCell="A376" zoomScale="70" zoomScaleNormal="67" zoomScaleSheetLayoutView="70" workbookViewId="0">
      <selection activeCell="F9" sqref="F9"/>
    </sheetView>
  </sheetViews>
  <sheetFormatPr defaultColWidth="9.140625" defaultRowHeight="15"/>
  <cols>
    <col min="1" max="1" width="3.42578125" style="103" customWidth="1"/>
    <col min="2" max="2" width="8.85546875" style="103" customWidth="1"/>
    <col min="3" max="3" width="11.85546875" style="103" customWidth="1"/>
    <col min="4" max="4" width="15.7109375" style="103" customWidth="1"/>
    <col min="5" max="5" width="36.28515625" style="103" customWidth="1"/>
    <col min="6" max="6" width="27" style="103" customWidth="1"/>
    <col min="7" max="7" width="26.28515625" style="103" customWidth="1"/>
    <col min="8" max="8" width="28.7109375" style="103" customWidth="1"/>
    <col min="9" max="9" width="24.85546875" style="103" customWidth="1"/>
    <col min="10" max="10" width="14.85546875" style="103" customWidth="1"/>
    <col min="11" max="11" width="11.85546875" style="103" customWidth="1"/>
    <col min="12" max="12" width="2.140625" style="103" customWidth="1"/>
    <col min="13" max="13" width="2.5703125" style="103" customWidth="1"/>
    <col min="14" max="24" width="9.140625" style="103"/>
    <col min="25" max="25" width="14.85546875" style="103" bestFit="1" customWidth="1"/>
    <col min="26" max="16384" width="9.140625" style="103"/>
  </cols>
  <sheetData>
    <row r="1" spans="1:13">
      <c r="A1" s="23"/>
      <c r="B1" s="23"/>
      <c r="C1" s="23"/>
      <c r="D1" s="23"/>
      <c r="E1" s="23"/>
      <c r="F1" s="23"/>
      <c r="G1" s="23"/>
      <c r="H1" s="23"/>
      <c r="I1" s="23"/>
      <c r="J1" s="23"/>
      <c r="K1" s="23"/>
      <c r="L1" s="23"/>
      <c r="M1" s="23"/>
    </row>
    <row r="2" spans="1:13">
      <c r="A2" s="23"/>
      <c r="B2" s="23"/>
      <c r="C2" s="23"/>
      <c r="D2" s="23"/>
      <c r="E2" s="23"/>
      <c r="F2" s="23"/>
      <c r="G2" s="23"/>
      <c r="H2" s="23"/>
      <c r="I2" s="23"/>
      <c r="J2" s="23"/>
      <c r="K2" s="23"/>
      <c r="L2" s="23"/>
      <c r="M2" s="23"/>
    </row>
    <row r="3" spans="1:13">
      <c r="A3" s="23"/>
      <c r="B3" s="23"/>
      <c r="C3" s="23"/>
      <c r="D3" s="23"/>
      <c r="E3" s="23"/>
      <c r="F3" s="23"/>
      <c r="G3" s="23"/>
      <c r="H3" s="23"/>
      <c r="I3" s="23"/>
      <c r="J3" s="23"/>
      <c r="K3" s="23"/>
      <c r="L3" s="23"/>
      <c r="M3" s="23"/>
    </row>
    <row r="4" spans="1:13" ht="23.25">
      <c r="A4" s="23"/>
      <c r="B4" s="23"/>
      <c r="C4" s="23"/>
      <c r="D4" s="23"/>
      <c r="E4" s="23"/>
      <c r="F4" s="102" t="s">
        <v>3132</v>
      </c>
      <c r="G4" s="23"/>
      <c r="H4" s="23"/>
      <c r="I4" s="23"/>
      <c r="J4" s="23"/>
      <c r="K4" s="23"/>
      <c r="L4" s="23"/>
      <c r="M4" s="23"/>
    </row>
    <row r="5" spans="1:13">
      <c r="A5" s="23"/>
      <c r="B5" s="23"/>
      <c r="C5" s="23"/>
      <c r="D5" s="23"/>
      <c r="E5" s="23"/>
      <c r="F5" s="23" t="str">
        <f>CONCATENATE("Revision v.", revTool)</f>
        <v>Revision v.1.126</v>
      </c>
      <c r="G5" s="23" t="str">
        <f>revDB</f>
        <v>DB20161201</v>
      </c>
      <c r="H5" s="23"/>
      <c r="I5" s="23"/>
      <c r="J5" s="23"/>
      <c r="K5" s="23"/>
      <c r="L5" s="23"/>
      <c r="M5" s="23"/>
    </row>
    <row r="6" spans="1:13">
      <c r="A6" s="23"/>
      <c r="B6" s="23"/>
      <c r="C6" s="23"/>
      <c r="D6" s="23"/>
      <c r="E6" s="23"/>
      <c r="F6" s="23"/>
      <c r="G6" s="23"/>
      <c r="H6" s="23"/>
      <c r="I6" s="23"/>
      <c r="J6" s="23"/>
      <c r="K6" s="23"/>
      <c r="L6" s="23"/>
      <c r="M6" s="23"/>
    </row>
    <row r="7" spans="1:13" ht="21">
      <c r="A7" s="23"/>
      <c r="B7" s="101" t="s">
        <v>836</v>
      </c>
      <c r="C7" s="23"/>
      <c r="D7" s="23"/>
      <c r="E7" s="23"/>
      <c r="F7" s="23"/>
      <c r="G7" s="23"/>
      <c r="H7" s="23"/>
      <c r="I7" s="23"/>
      <c r="J7" s="23"/>
      <c r="K7" s="23"/>
      <c r="L7" s="23"/>
      <c r="M7" s="23"/>
    </row>
    <row r="8" spans="1:13">
      <c r="A8" s="23"/>
      <c r="B8" s="100" t="str">
        <f>IF(Export!AN3="","",Export!AN3)</f>
        <v/>
      </c>
      <c r="C8" s="99"/>
      <c r="D8" s="23"/>
      <c r="E8" s="23"/>
      <c r="F8" s="23"/>
      <c r="G8" s="23"/>
      <c r="H8" s="23"/>
      <c r="I8" s="147" t="s">
        <v>3531</v>
      </c>
      <c r="J8" s="23"/>
      <c r="K8" s="23"/>
      <c r="L8" s="23"/>
      <c r="M8" s="23"/>
    </row>
    <row r="9" spans="1:13">
      <c r="A9" s="23"/>
      <c r="B9" s="100" t="str">
        <f>IF(Export!AN4="","",Export!AN4)</f>
        <v/>
      </c>
      <c r="C9" s="99"/>
      <c r="D9" s="23"/>
      <c r="E9" s="23"/>
      <c r="F9" s="23"/>
      <c r="G9" s="23"/>
      <c r="H9" s="23"/>
      <c r="I9" s="148" t="s">
        <v>3764</v>
      </c>
      <c r="J9" s="23"/>
      <c r="K9" s="23"/>
      <c r="L9" s="23"/>
      <c r="M9" s="23"/>
    </row>
    <row r="10" spans="1:13">
      <c r="A10" s="23"/>
      <c r="B10" s="100" t="str">
        <f>IF(Export!AN5="","",Export!AN5)</f>
        <v/>
      </c>
      <c r="C10" s="99"/>
      <c r="D10" s="23"/>
      <c r="E10" s="23"/>
      <c r="F10" s="23"/>
      <c r="G10" s="23"/>
      <c r="H10" s="23"/>
      <c r="I10" s="148" t="s">
        <v>3765</v>
      </c>
      <c r="J10" s="23"/>
      <c r="K10" s="23"/>
      <c r="L10" s="23"/>
      <c r="M10" s="23"/>
    </row>
    <row r="11" spans="1:13">
      <c r="A11" s="23"/>
      <c r="B11" s="100" t="str">
        <f>IF(Export!AN6="","",Export!AN6)</f>
        <v/>
      </c>
      <c r="C11" s="99"/>
      <c r="D11" s="23"/>
      <c r="E11" s="23"/>
      <c r="F11" s="23"/>
      <c r="G11" s="23"/>
      <c r="H11" s="23"/>
      <c r="I11" s="148" t="s">
        <v>3766</v>
      </c>
      <c r="J11" s="23"/>
      <c r="K11" s="23"/>
      <c r="L11" s="23"/>
      <c r="M11" s="23"/>
    </row>
    <row r="12" spans="1:13">
      <c r="A12" s="23"/>
      <c r="B12" s="100" t="str">
        <f>IF(Export!AN7="","",Export!AN7)</f>
        <v/>
      </c>
      <c r="C12" s="99"/>
      <c r="D12" s="23"/>
      <c r="E12" s="23"/>
      <c r="F12" s="23"/>
      <c r="G12" s="23"/>
      <c r="H12" s="23"/>
      <c r="I12" s="148" t="s">
        <v>3767</v>
      </c>
      <c r="J12" s="23"/>
      <c r="K12" s="23"/>
      <c r="L12" s="23"/>
      <c r="M12" s="23"/>
    </row>
    <row r="13" spans="1:13">
      <c r="A13" s="23"/>
      <c r="B13" s="100" t="str">
        <f>IF(Export!AN8="","",Export!AN8)</f>
        <v/>
      </c>
      <c r="C13" s="99"/>
      <c r="D13" s="23"/>
      <c r="E13" s="23"/>
      <c r="F13" s="23"/>
      <c r="G13" s="23"/>
      <c r="H13" s="23"/>
      <c r="I13" s="148" t="s">
        <v>5083</v>
      </c>
      <c r="J13" s="23"/>
      <c r="K13" s="23"/>
      <c r="L13" s="23"/>
      <c r="M13" s="23"/>
    </row>
    <row r="14" spans="1:13">
      <c r="A14" s="23"/>
      <c r="B14" s="100" t="str">
        <f>IF(Export!AN9="","",Export!AN9)</f>
        <v/>
      </c>
      <c r="C14" s="99"/>
      <c r="D14" s="23"/>
      <c r="E14" s="23"/>
      <c r="F14" s="23"/>
      <c r="G14" s="23"/>
      <c r="H14" s="23"/>
      <c r="I14" s="23"/>
      <c r="J14" s="23"/>
      <c r="K14" s="23"/>
      <c r="L14" s="23"/>
      <c r="M14" s="23"/>
    </row>
    <row r="15" spans="1:13">
      <c r="A15" s="23"/>
      <c r="B15" s="100" t="str">
        <f>IF(Export!AN10="","",Export!AN10)</f>
        <v/>
      </c>
      <c r="C15" s="99"/>
      <c r="D15" s="23"/>
      <c r="E15" s="23"/>
      <c r="F15" s="23"/>
      <c r="G15" s="23"/>
      <c r="H15" s="23"/>
      <c r="I15" s="23"/>
      <c r="J15" s="23"/>
      <c r="K15" s="23"/>
      <c r="L15" s="23"/>
      <c r="M15" s="23"/>
    </row>
    <row r="16" spans="1:13">
      <c r="A16" s="23"/>
      <c r="B16" s="100" t="str">
        <f>IF(Export!AN11="","",Export!AN11)</f>
        <v/>
      </c>
      <c r="C16" s="99"/>
      <c r="D16" s="23"/>
      <c r="E16" s="23"/>
      <c r="F16" s="23"/>
      <c r="G16" s="23"/>
      <c r="H16" s="23"/>
      <c r="I16" s="23"/>
      <c r="J16" s="23"/>
      <c r="K16" s="23"/>
      <c r="L16" s="23"/>
      <c r="M16" s="23"/>
    </row>
    <row r="17" spans="1:13">
      <c r="A17" s="23"/>
      <c r="B17" s="100" t="str">
        <f>IF(Export!AN12="","",Export!AN12)</f>
        <v/>
      </c>
      <c r="C17" s="99"/>
      <c r="D17" s="23"/>
      <c r="E17" s="23"/>
      <c r="F17" s="23"/>
      <c r="G17" s="23"/>
      <c r="H17" s="23"/>
      <c r="I17" s="23"/>
      <c r="J17" s="23"/>
      <c r="K17" s="23"/>
      <c r="L17" s="23"/>
      <c r="M17" s="23"/>
    </row>
    <row r="18" spans="1:13" ht="21">
      <c r="A18" s="23"/>
      <c r="B18" s="98" t="s">
        <v>888</v>
      </c>
      <c r="C18" s="97"/>
      <c r="D18" s="96"/>
      <c r="E18" s="96"/>
      <c r="F18" s="96"/>
      <c r="G18" s="23"/>
      <c r="H18" s="23"/>
      <c r="I18" s="23"/>
      <c r="J18" s="23"/>
      <c r="K18" s="23"/>
      <c r="L18" s="23"/>
      <c r="M18" s="23"/>
    </row>
    <row r="19" spans="1:13">
      <c r="A19" s="23"/>
      <c r="B19" s="99"/>
      <c r="C19" s="99"/>
      <c r="D19" s="23"/>
      <c r="E19" s="23"/>
      <c r="F19" s="23"/>
      <c r="G19" s="23"/>
      <c r="H19" s="23"/>
      <c r="I19" s="23"/>
      <c r="J19" s="23"/>
      <c r="K19" s="23"/>
      <c r="L19" s="23"/>
      <c r="M19" s="23"/>
    </row>
    <row r="20" spans="1:13">
      <c r="A20" s="23"/>
      <c r="B20" s="99"/>
      <c r="C20" s="99"/>
      <c r="D20" s="23"/>
      <c r="E20" s="23"/>
      <c r="F20" s="23"/>
      <c r="G20" s="23"/>
      <c r="H20" s="23"/>
      <c r="I20" s="23"/>
      <c r="J20" s="23"/>
      <c r="K20" s="23"/>
      <c r="L20" s="23"/>
      <c r="M20" s="23"/>
    </row>
    <row r="21" spans="1:13">
      <c r="A21" s="23"/>
      <c r="B21" s="99"/>
      <c r="C21" s="99"/>
      <c r="D21" s="23"/>
      <c r="E21" s="23"/>
      <c r="F21" s="23"/>
      <c r="G21" s="23"/>
      <c r="H21" s="23"/>
      <c r="I21" s="23"/>
      <c r="J21" s="23"/>
      <c r="K21" s="23"/>
      <c r="L21" s="23"/>
      <c r="M21" s="23"/>
    </row>
    <row r="22" spans="1:13">
      <c r="A22" s="23"/>
      <c r="B22" s="99"/>
      <c r="C22" s="99"/>
      <c r="D22" s="23"/>
      <c r="E22" s="23"/>
      <c r="F22" s="23"/>
      <c r="G22" s="23"/>
      <c r="H22" s="23"/>
      <c r="I22" s="23"/>
      <c r="J22" s="23"/>
      <c r="K22" s="23"/>
      <c r="L22" s="23"/>
      <c r="M22" s="23"/>
    </row>
    <row r="23" spans="1:13">
      <c r="A23" s="23"/>
      <c r="B23" s="99"/>
      <c r="C23" s="99"/>
      <c r="D23" s="23"/>
      <c r="E23" s="23"/>
      <c r="F23" s="23"/>
      <c r="G23" s="23"/>
      <c r="H23" s="23"/>
      <c r="I23" s="23"/>
      <c r="J23" s="23"/>
      <c r="K23" s="23"/>
      <c r="L23" s="23"/>
      <c r="M23" s="23"/>
    </row>
    <row r="24" spans="1:13">
      <c r="A24" s="23"/>
      <c r="B24" s="99"/>
      <c r="C24" s="99"/>
      <c r="D24" s="23"/>
      <c r="E24" s="23"/>
      <c r="F24" s="23"/>
      <c r="G24" s="23"/>
      <c r="H24" s="23"/>
      <c r="I24" s="23"/>
      <c r="J24" s="23"/>
      <c r="K24" s="23"/>
      <c r="L24" s="23"/>
      <c r="M24" s="23"/>
    </row>
    <row r="25" spans="1:13">
      <c r="A25" s="23"/>
      <c r="B25" s="99"/>
      <c r="C25" s="99"/>
      <c r="D25" s="23"/>
      <c r="E25" s="23"/>
      <c r="F25" s="23"/>
      <c r="G25" s="23"/>
      <c r="H25" s="23"/>
      <c r="I25" s="23"/>
      <c r="J25" s="23"/>
      <c r="K25" s="23"/>
      <c r="L25" s="23"/>
      <c r="M25" s="23"/>
    </row>
    <row r="26" spans="1:13">
      <c r="A26" s="23"/>
      <c r="B26" s="99"/>
      <c r="C26" s="99"/>
      <c r="D26" s="23"/>
      <c r="E26" s="23"/>
      <c r="F26" s="23"/>
      <c r="G26" s="23"/>
      <c r="H26" s="23"/>
      <c r="I26" s="23"/>
      <c r="J26" s="23"/>
      <c r="K26" s="23"/>
      <c r="L26" s="23"/>
      <c r="M26" s="23"/>
    </row>
    <row r="27" spans="1:13">
      <c r="A27" s="23"/>
      <c r="B27" s="99"/>
      <c r="C27" s="99"/>
      <c r="D27" s="23"/>
      <c r="E27" s="23"/>
      <c r="F27" s="23"/>
      <c r="G27" s="23"/>
      <c r="H27" s="23"/>
      <c r="I27" s="23"/>
      <c r="J27" s="23"/>
      <c r="K27" s="23"/>
      <c r="L27" s="23"/>
      <c r="M27" s="23"/>
    </row>
    <row r="28" spans="1:13">
      <c r="A28" s="23"/>
      <c r="B28" s="99"/>
      <c r="C28" s="99"/>
      <c r="D28" s="23"/>
      <c r="E28" s="23"/>
      <c r="F28" s="23"/>
      <c r="G28" s="23"/>
      <c r="H28" s="23"/>
      <c r="I28" s="23"/>
      <c r="J28" s="23"/>
      <c r="K28" s="23"/>
      <c r="L28" s="23"/>
      <c r="M28" s="23"/>
    </row>
    <row r="29" spans="1:13">
      <c r="A29" s="23"/>
      <c r="B29" s="99"/>
      <c r="C29" s="99"/>
      <c r="D29" s="23"/>
      <c r="E29" s="23"/>
      <c r="F29" s="23"/>
      <c r="G29" s="23"/>
      <c r="H29" s="23"/>
      <c r="I29" s="23"/>
      <c r="J29" s="23"/>
      <c r="K29" s="23"/>
      <c r="L29" s="23"/>
      <c r="M29" s="23"/>
    </row>
    <row r="30" spans="1:13">
      <c r="A30" s="23"/>
      <c r="B30" s="99"/>
      <c r="C30" s="99"/>
      <c r="D30" s="23"/>
      <c r="E30" s="23"/>
      <c r="F30" s="23"/>
      <c r="G30" s="23"/>
      <c r="H30" s="23"/>
      <c r="I30" s="23"/>
      <c r="J30" s="23"/>
      <c r="K30" s="23"/>
      <c r="L30" s="23"/>
      <c r="M30" s="23"/>
    </row>
    <row r="31" spans="1:13">
      <c r="A31" s="23"/>
      <c r="B31" s="99"/>
      <c r="C31" s="99"/>
      <c r="D31" s="23"/>
      <c r="E31" s="23"/>
      <c r="F31" s="23"/>
      <c r="G31" s="23"/>
      <c r="H31" s="23"/>
      <c r="I31" s="23"/>
      <c r="J31" s="23"/>
      <c r="K31" s="23"/>
      <c r="L31" s="23"/>
      <c r="M31" s="23"/>
    </row>
    <row r="32" spans="1:13">
      <c r="A32" s="23"/>
      <c r="B32" s="99"/>
      <c r="C32" s="99"/>
      <c r="D32" s="23"/>
      <c r="E32" s="23"/>
      <c r="F32" s="23"/>
      <c r="G32" s="23"/>
      <c r="H32" s="23"/>
      <c r="I32" s="23"/>
      <c r="J32" s="23"/>
      <c r="K32" s="23"/>
      <c r="L32" s="23"/>
      <c r="M32" s="23"/>
    </row>
    <row r="33" spans="1:13">
      <c r="A33" s="23"/>
      <c r="B33" s="23"/>
      <c r="C33" s="23"/>
      <c r="D33" s="23"/>
      <c r="E33" s="23"/>
      <c r="F33" s="23"/>
      <c r="G33" s="23"/>
      <c r="H33" s="23"/>
      <c r="I33" s="23"/>
      <c r="J33" s="23"/>
      <c r="K33" s="23"/>
      <c r="L33" s="23"/>
      <c r="M33" s="23"/>
    </row>
    <row r="34" spans="1:13">
      <c r="A34" s="23"/>
      <c r="B34" s="23"/>
      <c r="C34" s="23"/>
      <c r="D34" s="23"/>
      <c r="E34" s="23"/>
      <c r="F34" s="23"/>
      <c r="G34" s="23"/>
      <c r="H34" s="23"/>
      <c r="I34" s="23"/>
      <c r="J34" s="23"/>
      <c r="K34" s="23"/>
      <c r="L34" s="23"/>
      <c r="M34" s="23"/>
    </row>
    <row r="35" spans="1:13">
      <c r="A35" s="23"/>
      <c r="B35" s="23"/>
      <c r="C35" s="23"/>
      <c r="D35" s="23"/>
      <c r="E35" s="23"/>
      <c r="F35" s="23"/>
      <c r="G35" s="23"/>
      <c r="H35" s="23"/>
      <c r="I35" s="23"/>
      <c r="J35" s="23"/>
      <c r="K35" s="23"/>
      <c r="L35" s="23"/>
      <c r="M35" s="23"/>
    </row>
    <row r="36" spans="1:13">
      <c r="A36" s="23"/>
      <c r="B36" s="23"/>
      <c r="C36" s="23"/>
      <c r="D36" s="23"/>
      <c r="E36" s="23"/>
      <c r="F36" s="23"/>
      <c r="G36" s="23"/>
      <c r="H36" s="23"/>
      <c r="I36" s="23"/>
      <c r="J36" s="23"/>
      <c r="K36" s="23"/>
      <c r="L36" s="23"/>
      <c r="M36" s="23"/>
    </row>
    <row r="37" spans="1:13">
      <c r="A37" s="23"/>
      <c r="B37" s="23"/>
      <c r="C37" s="23"/>
      <c r="D37" s="23"/>
      <c r="E37" s="23"/>
      <c r="F37" s="23"/>
      <c r="G37" s="23"/>
      <c r="H37" s="23"/>
      <c r="I37" s="23"/>
      <c r="J37" s="23"/>
      <c r="K37" s="23"/>
      <c r="L37" s="23"/>
      <c r="M37" s="23"/>
    </row>
    <row r="38" spans="1:13">
      <c r="A38" s="23"/>
      <c r="B38" s="23"/>
      <c r="C38" s="23"/>
      <c r="D38" s="23"/>
      <c r="E38" s="23"/>
      <c r="F38" s="23"/>
      <c r="G38" s="23"/>
      <c r="H38" s="23"/>
      <c r="I38" s="23"/>
      <c r="J38" s="23"/>
      <c r="K38" s="23"/>
      <c r="L38" s="23"/>
      <c r="M38" s="23"/>
    </row>
    <row r="39" spans="1:13">
      <c r="A39" s="23"/>
      <c r="B39" s="23"/>
      <c r="C39" s="23"/>
      <c r="D39" s="23"/>
      <c r="E39" s="23"/>
      <c r="F39" s="23"/>
      <c r="G39" s="23"/>
      <c r="H39" s="23"/>
      <c r="I39" s="23"/>
      <c r="J39" s="23"/>
      <c r="K39" s="23"/>
      <c r="L39" s="23"/>
      <c r="M39" s="23"/>
    </row>
    <row r="40" spans="1:13">
      <c r="A40" s="23"/>
      <c r="B40" s="23"/>
      <c r="C40" s="23"/>
      <c r="D40" s="23"/>
      <c r="E40" s="23"/>
      <c r="F40" s="23"/>
      <c r="G40" s="23"/>
      <c r="H40" s="23"/>
      <c r="I40" s="23"/>
      <c r="J40" s="23"/>
      <c r="K40" s="23"/>
      <c r="L40" s="23"/>
      <c r="M40" s="23"/>
    </row>
    <row r="41" spans="1:13">
      <c r="A41" s="23"/>
      <c r="B41" s="23"/>
      <c r="C41" s="23"/>
      <c r="D41" s="23"/>
      <c r="E41" s="23"/>
      <c r="F41" s="23"/>
      <c r="G41" s="23"/>
      <c r="H41" s="23"/>
      <c r="I41" s="23"/>
      <c r="J41" s="23"/>
      <c r="K41" s="23"/>
      <c r="L41" s="23"/>
      <c r="M41" s="23"/>
    </row>
    <row r="42" spans="1:13">
      <c r="A42" s="23"/>
      <c r="B42" s="23"/>
      <c r="C42" s="23"/>
      <c r="D42" s="23"/>
      <c r="E42" s="23"/>
      <c r="F42" s="23"/>
      <c r="G42" s="23"/>
      <c r="H42" s="23"/>
      <c r="I42" s="23"/>
      <c r="J42" s="23"/>
      <c r="K42" s="23"/>
      <c r="L42" s="23"/>
      <c r="M42" s="23"/>
    </row>
    <row r="43" spans="1:13">
      <c r="A43" s="23"/>
      <c r="B43" s="23"/>
      <c r="C43" s="23"/>
      <c r="D43" s="23"/>
      <c r="E43" s="23"/>
      <c r="F43" s="23"/>
      <c r="G43" s="23"/>
      <c r="H43" s="23"/>
      <c r="I43" s="23"/>
      <c r="J43" s="23"/>
      <c r="K43" s="23"/>
      <c r="L43" s="23"/>
      <c r="M43" s="23"/>
    </row>
    <row r="44" spans="1:13">
      <c r="A44" s="23"/>
      <c r="B44" s="23"/>
      <c r="C44" s="23"/>
      <c r="D44" s="23"/>
      <c r="E44" s="23"/>
      <c r="F44" s="23"/>
      <c r="G44" s="23"/>
      <c r="H44" s="23"/>
      <c r="I44" s="23"/>
      <c r="J44" s="23"/>
      <c r="K44" s="23"/>
      <c r="L44" s="23"/>
      <c r="M44" s="23"/>
    </row>
    <row r="45" spans="1:13">
      <c r="A45" s="23"/>
      <c r="B45" s="23"/>
      <c r="C45" s="23"/>
      <c r="D45" s="23"/>
      <c r="E45" s="23"/>
      <c r="F45" s="23"/>
      <c r="G45" s="23"/>
      <c r="H45" s="23"/>
      <c r="I45" s="23"/>
      <c r="J45" s="23"/>
      <c r="K45" s="23"/>
      <c r="L45" s="23"/>
      <c r="M45" s="23"/>
    </row>
    <row r="46" spans="1:13">
      <c r="A46" s="23"/>
      <c r="B46" s="23"/>
      <c r="C46" s="23"/>
      <c r="D46" s="23"/>
      <c r="E46" s="23"/>
      <c r="F46" s="23"/>
      <c r="G46" s="23"/>
      <c r="H46" s="23"/>
      <c r="I46" s="23"/>
      <c r="J46" s="23"/>
      <c r="K46" s="23"/>
      <c r="L46" s="23"/>
      <c r="M46" s="23"/>
    </row>
    <row r="47" spans="1:13">
      <c r="A47" s="23"/>
      <c r="B47" s="23"/>
      <c r="C47" s="23"/>
      <c r="D47" s="23"/>
      <c r="E47" s="23"/>
      <c r="F47" s="23"/>
      <c r="G47" s="23"/>
      <c r="H47" s="23"/>
      <c r="I47" s="23"/>
      <c r="J47" s="23"/>
      <c r="K47" s="23"/>
      <c r="L47" s="23"/>
      <c r="M47" s="23"/>
    </row>
    <row r="48" spans="1:13">
      <c r="A48" s="23"/>
      <c r="B48" s="23"/>
      <c r="C48" s="23"/>
      <c r="D48" s="23"/>
      <c r="E48" s="23"/>
      <c r="F48" s="23"/>
      <c r="G48" s="23"/>
      <c r="H48" s="23"/>
      <c r="I48" s="23"/>
      <c r="J48" s="23"/>
      <c r="K48" s="23"/>
      <c r="L48" s="23"/>
      <c r="M48" s="23"/>
    </row>
    <row r="49" spans="1:13">
      <c r="A49" s="23"/>
      <c r="B49" s="23"/>
      <c r="C49" s="23"/>
      <c r="D49" s="23"/>
      <c r="E49" s="23"/>
      <c r="F49" s="23"/>
      <c r="G49" s="23"/>
      <c r="H49" s="23"/>
      <c r="I49" s="23"/>
      <c r="J49" s="23"/>
      <c r="K49" s="23"/>
      <c r="L49" s="23"/>
      <c r="M49" s="23"/>
    </row>
    <row r="50" spans="1:13">
      <c r="A50" s="23"/>
      <c r="B50" s="23"/>
      <c r="C50" s="23"/>
      <c r="D50" s="23"/>
      <c r="E50" s="23"/>
      <c r="F50" s="23"/>
      <c r="G50" s="23"/>
      <c r="H50" s="23"/>
      <c r="I50" s="23"/>
      <c r="J50" s="23"/>
      <c r="K50" s="23"/>
      <c r="L50" s="23"/>
      <c r="M50" s="23"/>
    </row>
    <row r="51" spans="1:13">
      <c r="A51" s="23"/>
      <c r="B51" s="23"/>
      <c r="C51" s="23"/>
      <c r="D51" s="23"/>
      <c r="E51" s="23"/>
      <c r="F51" s="23"/>
      <c r="G51" s="23"/>
      <c r="H51" s="23"/>
      <c r="I51" s="23"/>
      <c r="J51" s="23"/>
      <c r="K51" s="23"/>
      <c r="L51" s="23"/>
      <c r="M51" s="23"/>
    </row>
    <row r="52" spans="1:13">
      <c r="A52" s="23"/>
      <c r="B52" s="23"/>
      <c r="C52" s="23"/>
      <c r="D52" s="23"/>
      <c r="E52" s="29"/>
      <c r="F52" s="29"/>
      <c r="G52" s="29"/>
      <c r="H52" s="23"/>
      <c r="I52" s="23"/>
      <c r="J52" s="23"/>
      <c r="K52" s="23"/>
      <c r="L52" s="23"/>
      <c r="M52" s="23"/>
    </row>
    <row r="53" spans="1:13">
      <c r="A53" s="23"/>
      <c r="B53" s="23"/>
      <c r="C53" s="23"/>
      <c r="D53" s="23"/>
      <c r="E53" s="29"/>
      <c r="F53" s="29"/>
      <c r="G53" s="29"/>
      <c r="H53" s="23"/>
      <c r="I53" s="23"/>
      <c r="J53" s="23"/>
      <c r="K53" s="23"/>
      <c r="L53" s="23"/>
      <c r="M53" s="23"/>
    </row>
    <row r="54" spans="1:13">
      <c r="A54" s="23"/>
      <c r="B54" s="23"/>
      <c r="C54" s="23"/>
      <c r="D54" s="23"/>
      <c r="E54" s="29"/>
      <c r="F54" s="29"/>
      <c r="G54" s="29"/>
      <c r="H54" s="23"/>
      <c r="I54" s="23"/>
      <c r="J54" s="23"/>
      <c r="K54" s="23"/>
      <c r="L54" s="23"/>
      <c r="M54" s="23"/>
    </row>
    <row r="55" spans="1:13">
      <c r="A55" s="23"/>
      <c r="B55" s="23"/>
      <c r="C55" s="23"/>
      <c r="D55" s="23"/>
      <c r="E55" s="29"/>
      <c r="F55" s="29"/>
      <c r="G55" s="29"/>
      <c r="H55" s="23"/>
      <c r="I55" s="23"/>
      <c r="J55" s="23"/>
      <c r="K55" s="23"/>
      <c r="L55" s="23"/>
      <c r="M55" s="23"/>
    </row>
    <row r="56" spans="1:13">
      <c r="A56" s="23"/>
      <c r="B56" s="23"/>
      <c r="C56" s="23"/>
      <c r="D56" s="23"/>
      <c r="E56" s="29"/>
      <c r="F56" s="29"/>
      <c r="G56" s="29"/>
      <c r="H56" s="23"/>
      <c r="I56" s="23"/>
      <c r="J56" s="23"/>
      <c r="K56" s="23"/>
      <c r="L56" s="23"/>
      <c r="M56" s="23"/>
    </row>
    <row r="57" spans="1:13">
      <c r="A57" s="23"/>
      <c r="B57" s="23"/>
      <c r="C57" s="23"/>
      <c r="D57" s="23"/>
      <c r="E57" s="29"/>
      <c r="F57" s="29"/>
      <c r="G57" s="29"/>
      <c r="H57" s="23"/>
      <c r="I57" s="23"/>
      <c r="J57" s="23"/>
      <c r="K57" s="23"/>
      <c r="L57" s="23"/>
      <c r="M57" s="23"/>
    </row>
    <row r="58" spans="1:13">
      <c r="A58" s="23"/>
      <c r="B58" s="23"/>
      <c r="C58" s="23"/>
      <c r="D58" s="23"/>
      <c r="E58" s="29"/>
      <c r="F58" s="29"/>
      <c r="G58" s="29"/>
      <c r="H58" s="23"/>
      <c r="I58" s="23"/>
      <c r="J58" s="23"/>
      <c r="K58" s="23"/>
      <c r="L58" s="23"/>
      <c r="M58" s="23"/>
    </row>
    <row r="59" spans="1:13">
      <c r="A59" s="23"/>
      <c r="B59" s="23"/>
      <c r="C59" s="23"/>
      <c r="D59" s="23"/>
      <c r="E59" s="29"/>
      <c r="F59" s="29"/>
      <c r="G59" s="29"/>
      <c r="H59" s="23"/>
      <c r="I59" s="23"/>
      <c r="J59" s="23"/>
      <c r="K59" s="23"/>
      <c r="L59" s="23"/>
      <c r="M59" s="23"/>
    </row>
    <row r="60" spans="1:13">
      <c r="A60" s="23"/>
      <c r="B60" s="23"/>
      <c r="C60" s="23"/>
      <c r="D60" s="23"/>
      <c r="E60" s="29"/>
      <c r="F60" s="29"/>
      <c r="G60" s="29"/>
      <c r="H60" s="23"/>
      <c r="I60" s="23"/>
      <c r="J60" s="23"/>
      <c r="K60" s="23"/>
      <c r="L60" s="23"/>
      <c r="M60" s="23"/>
    </row>
    <row r="61" spans="1:13">
      <c r="A61" s="23"/>
      <c r="B61" s="23"/>
      <c r="C61" s="23"/>
      <c r="D61" s="23"/>
      <c r="E61" s="29"/>
      <c r="F61" s="29"/>
      <c r="G61" s="29"/>
      <c r="H61" s="23"/>
      <c r="I61" s="23"/>
      <c r="J61" s="23"/>
      <c r="K61" s="23"/>
      <c r="L61" s="23"/>
      <c r="M61" s="23"/>
    </row>
    <row r="62" spans="1:13">
      <c r="A62" s="23"/>
      <c r="B62" s="23"/>
      <c r="C62" s="23"/>
      <c r="D62" s="23"/>
      <c r="E62" s="29"/>
      <c r="F62" s="29"/>
      <c r="G62" s="29"/>
      <c r="H62" s="23"/>
      <c r="I62" s="23"/>
      <c r="J62" s="23"/>
      <c r="K62" s="23"/>
      <c r="L62" s="23"/>
      <c r="M62" s="23"/>
    </row>
    <row r="63" spans="1:13">
      <c r="A63" s="23"/>
      <c r="B63" s="23"/>
      <c r="C63" s="23"/>
      <c r="D63" s="23"/>
      <c r="E63" s="29"/>
      <c r="F63" s="29"/>
      <c r="G63" s="29"/>
      <c r="H63" s="23"/>
      <c r="I63" s="23"/>
      <c r="J63" s="23"/>
      <c r="K63" s="23"/>
      <c r="L63" s="23"/>
      <c r="M63" s="23"/>
    </row>
    <row r="64" spans="1:13">
      <c r="A64" s="23"/>
      <c r="B64" s="23"/>
      <c r="C64" s="23"/>
      <c r="D64" s="23"/>
      <c r="E64" s="29"/>
      <c r="F64" s="29"/>
      <c r="G64" s="29"/>
      <c r="H64" s="23"/>
      <c r="I64" s="23"/>
      <c r="J64" s="23"/>
      <c r="K64" s="23"/>
      <c r="L64" s="23"/>
      <c r="M64" s="23"/>
    </row>
    <row r="65" spans="1:13">
      <c r="A65" s="23"/>
      <c r="B65" s="23"/>
      <c r="C65" s="23"/>
      <c r="D65" s="23"/>
      <c r="E65" s="29"/>
      <c r="F65" s="29"/>
      <c r="G65" s="29"/>
      <c r="H65" s="23"/>
      <c r="I65" s="23"/>
      <c r="J65" s="23"/>
      <c r="K65" s="23"/>
      <c r="L65" s="23"/>
      <c r="M65" s="23"/>
    </row>
    <row r="66" spans="1:13">
      <c r="A66" s="23"/>
      <c r="B66" s="23"/>
      <c r="C66" s="23"/>
      <c r="D66" s="23"/>
      <c r="E66" s="29"/>
      <c r="F66" s="29"/>
      <c r="G66" s="29"/>
      <c r="H66" s="23"/>
      <c r="I66" s="23"/>
      <c r="J66" s="23"/>
      <c r="K66" s="23"/>
      <c r="L66" s="23"/>
      <c r="M66" s="23"/>
    </row>
    <row r="67" spans="1:13">
      <c r="A67" s="23"/>
      <c r="B67" s="23"/>
      <c r="C67" s="23"/>
      <c r="D67" s="23"/>
      <c r="E67" s="29"/>
      <c r="F67" s="29"/>
      <c r="G67" s="29"/>
      <c r="H67" s="23"/>
      <c r="I67" s="23"/>
      <c r="J67" s="23"/>
      <c r="K67" s="23"/>
      <c r="L67" s="23"/>
      <c r="M67" s="23"/>
    </row>
    <row r="68" spans="1:13">
      <c r="A68" s="23"/>
      <c r="B68" s="23"/>
      <c r="C68" s="23"/>
      <c r="D68" s="23"/>
      <c r="E68" s="29"/>
      <c r="F68" s="29"/>
      <c r="G68" s="29"/>
      <c r="H68" s="23"/>
      <c r="I68" s="23"/>
      <c r="J68" s="23"/>
      <c r="K68" s="23"/>
      <c r="L68" s="23"/>
      <c r="M68" s="23"/>
    </row>
    <row r="69" spans="1:13">
      <c r="A69" s="23"/>
      <c r="B69" s="23"/>
      <c r="C69" s="23"/>
      <c r="D69" s="23"/>
      <c r="E69" s="29"/>
      <c r="F69" s="29"/>
      <c r="G69" s="29"/>
      <c r="H69" s="23"/>
      <c r="I69" s="23"/>
      <c r="J69" s="23"/>
      <c r="K69" s="23"/>
      <c r="L69" s="23"/>
      <c r="M69" s="23"/>
    </row>
    <row r="70" spans="1:13">
      <c r="A70" s="23"/>
      <c r="B70" s="23"/>
      <c r="C70" s="23"/>
      <c r="D70" s="23"/>
      <c r="E70" s="29"/>
      <c r="F70" s="29"/>
      <c r="G70" s="29"/>
      <c r="H70" s="23"/>
      <c r="I70" s="23"/>
      <c r="J70" s="23"/>
      <c r="K70" s="23"/>
      <c r="L70" s="23"/>
      <c r="M70" s="23"/>
    </row>
    <row r="71" spans="1:13">
      <c r="A71" s="23"/>
      <c r="B71" s="23"/>
      <c r="C71" s="23"/>
      <c r="D71" s="23"/>
      <c r="E71" s="29"/>
      <c r="F71" s="29"/>
      <c r="G71" s="29"/>
      <c r="H71" s="23"/>
      <c r="I71" s="23"/>
      <c r="J71" s="23"/>
      <c r="K71" s="23"/>
      <c r="L71" s="23"/>
      <c r="M71" s="23"/>
    </row>
    <row r="72" spans="1:13">
      <c r="A72" s="23"/>
      <c r="B72" s="23"/>
      <c r="C72" s="23"/>
      <c r="D72" s="23"/>
      <c r="E72" s="29"/>
      <c r="F72" s="29"/>
      <c r="G72" s="29"/>
      <c r="H72" s="23"/>
      <c r="I72" s="23"/>
      <c r="J72" s="23"/>
      <c r="K72" s="23"/>
      <c r="L72" s="23"/>
      <c r="M72" s="23"/>
    </row>
    <row r="73" spans="1:13">
      <c r="A73" s="23"/>
      <c r="B73" s="23"/>
      <c r="C73" s="23"/>
      <c r="D73" s="23"/>
      <c r="E73" s="29"/>
      <c r="F73" s="29"/>
      <c r="G73" s="29"/>
      <c r="H73" s="23"/>
      <c r="I73" s="23"/>
      <c r="J73" s="23"/>
      <c r="K73" s="23"/>
      <c r="L73" s="23"/>
      <c r="M73" s="23"/>
    </row>
    <row r="74" spans="1:13">
      <c r="A74" s="23"/>
      <c r="B74" s="23"/>
      <c r="C74" s="23"/>
      <c r="D74" s="23"/>
      <c r="E74" s="29"/>
      <c r="F74" s="29"/>
      <c r="G74" s="29"/>
      <c r="H74" s="23"/>
      <c r="I74" s="23"/>
      <c r="J74" s="23"/>
      <c r="K74" s="23"/>
      <c r="L74" s="23"/>
      <c r="M74" s="23"/>
    </row>
    <row r="75" spans="1:13">
      <c r="A75" s="23"/>
      <c r="B75" s="23"/>
      <c r="C75" s="23"/>
      <c r="D75" s="23"/>
      <c r="E75" s="29"/>
      <c r="F75" s="29"/>
      <c r="G75" s="29"/>
      <c r="H75" s="23"/>
      <c r="I75" s="23"/>
      <c r="J75" s="23"/>
      <c r="K75" s="23"/>
      <c r="L75" s="23"/>
      <c r="M75" s="23"/>
    </row>
    <row r="76" spans="1:13">
      <c r="A76" s="23"/>
      <c r="B76" s="23"/>
      <c r="C76" s="23"/>
      <c r="D76" s="23"/>
      <c r="E76" s="29"/>
      <c r="F76" s="29"/>
      <c r="G76" s="29"/>
      <c r="H76" s="23"/>
      <c r="I76" s="23"/>
      <c r="J76" s="23"/>
      <c r="K76" s="23"/>
      <c r="L76" s="23"/>
      <c r="M76" s="23"/>
    </row>
    <row r="77" spans="1:13">
      <c r="A77" s="23"/>
      <c r="B77" s="23"/>
      <c r="C77" s="23"/>
      <c r="D77" s="23"/>
      <c r="E77" s="29"/>
      <c r="F77" s="29"/>
      <c r="G77" s="29"/>
      <c r="H77" s="23"/>
      <c r="I77" s="23"/>
      <c r="J77" s="23"/>
      <c r="K77" s="23"/>
      <c r="L77" s="23"/>
      <c r="M77" s="23"/>
    </row>
    <row r="78" spans="1:13">
      <c r="A78" s="23"/>
      <c r="B78" s="23"/>
      <c r="C78" s="23"/>
      <c r="D78" s="23"/>
      <c r="E78" s="29"/>
      <c r="F78" s="29"/>
      <c r="G78" s="29"/>
      <c r="H78" s="23"/>
      <c r="I78" s="23"/>
      <c r="J78" s="23"/>
      <c r="K78" s="23"/>
      <c r="L78" s="23"/>
      <c r="M78" s="23"/>
    </row>
    <row r="79" spans="1:13">
      <c r="A79" s="23"/>
      <c r="B79" s="23"/>
      <c r="C79" s="23"/>
      <c r="D79" s="23"/>
      <c r="E79" s="29"/>
      <c r="F79" s="29"/>
      <c r="G79" s="29"/>
      <c r="H79" s="23"/>
      <c r="I79" s="23"/>
      <c r="J79" s="23"/>
      <c r="K79" s="23"/>
      <c r="L79" s="23"/>
      <c r="M79" s="23"/>
    </row>
    <row r="80" spans="1:13">
      <c r="A80" s="23"/>
      <c r="B80" s="23"/>
      <c r="C80" s="23"/>
      <c r="D80" s="23"/>
      <c r="E80" s="29"/>
      <c r="F80" s="29"/>
      <c r="G80" s="29"/>
      <c r="H80" s="23"/>
      <c r="I80" s="23"/>
      <c r="J80" s="23"/>
      <c r="K80" s="23"/>
      <c r="L80" s="23"/>
      <c r="M80" s="23"/>
    </row>
    <row r="81" spans="1:13">
      <c r="A81" s="23"/>
      <c r="B81" s="23"/>
      <c r="C81" s="23"/>
      <c r="D81" s="23"/>
      <c r="E81" s="29"/>
      <c r="F81" s="29"/>
      <c r="G81" s="29"/>
      <c r="H81" s="23"/>
      <c r="I81" s="23"/>
      <c r="J81" s="23"/>
      <c r="K81" s="23"/>
      <c r="L81" s="23"/>
      <c r="M81" s="23"/>
    </row>
    <row r="82" spans="1:13">
      <c r="A82" s="23"/>
      <c r="B82" s="23"/>
      <c r="C82" s="23"/>
      <c r="D82" s="23"/>
      <c r="E82" s="29"/>
      <c r="F82" s="29"/>
      <c r="G82" s="29"/>
      <c r="H82" s="23"/>
      <c r="I82" s="23"/>
      <c r="J82" s="23"/>
      <c r="K82" s="23"/>
      <c r="L82" s="23"/>
      <c r="M82" s="23"/>
    </row>
    <row r="83" spans="1:13">
      <c r="A83" s="23"/>
      <c r="B83" s="23"/>
      <c r="C83" s="23"/>
      <c r="D83" s="23"/>
      <c r="E83" s="29"/>
      <c r="F83" s="29"/>
      <c r="G83" s="29"/>
      <c r="H83" s="23"/>
      <c r="I83" s="23"/>
      <c r="J83" s="23"/>
      <c r="K83" s="23"/>
      <c r="L83" s="23"/>
      <c r="M83" s="23"/>
    </row>
    <row r="84" spans="1:13">
      <c r="A84" s="23"/>
      <c r="B84" s="23"/>
      <c r="C84" s="23"/>
      <c r="D84" s="23"/>
      <c r="E84" s="29"/>
      <c r="F84" s="29"/>
      <c r="G84" s="29"/>
      <c r="H84" s="23"/>
      <c r="I84" s="23"/>
      <c r="J84" s="23"/>
      <c r="K84" s="23"/>
      <c r="L84" s="23"/>
      <c r="M84" s="23"/>
    </row>
    <row r="85" spans="1:13">
      <c r="A85" s="23"/>
      <c r="B85" s="23"/>
      <c r="C85" s="23"/>
      <c r="D85" s="23"/>
      <c r="E85" s="29"/>
      <c r="F85" s="29"/>
      <c r="G85" s="29"/>
      <c r="H85" s="23"/>
      <c r="I85" s="23"/>
      <c r="J85" s="23"/>
      <c r="K85" s="23"/>
      <c r="L85" s="23"/>
      <c r="M85" s="23"/>
    </row>
    <row r="86" spans="1:13">
      <c r="A86" s="23"/>
      <c r="B86" s="23"/>
      <c r="C86" s="23"/>
      <c r="D86" s="23"/>
      <c r="E86" s="29"/>
      <c r="F86" s="29"/>
      <c r="G86" s="29"/>
      <c r="H86" s="23"/>
      <c r="I86" s="23"/>
      <c r="J86" s="23"/>
      <c r="K86" s="23"/>
      <c r="L86" s="23"/>
      <c r="M86" s="23"/>
    </row>
    <row r="87" spans="1:13">
      <c r="A87" s="23"/>
      <c r="B87" s="23"/>
      <c r="C87" s="23"/>
      <c r="D87" s="23"/>
      <c r="E87" s="29"/>
      <c r="F87" s="29"/>
      <c r="G87" s="29"/>
      <c r="H87" s="23"/>
      <c r="I87" s="23"/>
      <c r="J87" s="23"/>
      <c r="K87" s="23"/>
      <c r="L87" s="23"/>
      <c r="M87" s="23"/>
    </row>
    <row r="88" spans="1:13">
      <c r="A88" s="23"/>
      <c r="B88" s="23"/>
      <c r="C88" s="23"/>
      <c r="D88" s="23"/>
      <c r="E88" s="29"/>
      <c r="F88" s="29"/>
      <c r="G88" s="29"/>
      <c r="H88" s="23"/>
      <c r="I88" s="23"/>
      <c r="J88" s="23"/>
      <c r="K88" s="23"/>
      <c r="L88" s="23"/>
      <c r="M88" s="23"/>
    </row>
    <row r="89" spans="1:13">
      <c r="A89" s="23"/>
      <c r="B89" s="23"/>
      <c r="C89" s="23"/>
      <c r="D89" s="23"/>
      <c r="E89" s="29"/>
      <c r="F89" s="29"/>
      <c r="G89" s="29"/>
      <c r="H89" s="23"/>
      <c r="I89" s="23"/>
      <c r="J89" s="23"/>
      <c r="K89" s="23"/>
      <c r="L89" s="23"/>
      <c r="M89" s="23"/>
    </row>
    <row r="90" spans="1:13">
      <c r="A90" s="23"/>
      <c r="B90" s="23"/>
      <c r="C90" s="23"/>
      <c r="D90" s="23"/>
      <c r="E90" s="29"/>
      <c r="F90" s="29"/>
      <c r="G90" s="29"/>
      <c r="H90" s="23"/>
      <c r="I90" s="23"/>
      <c r="J90" s="23"/>
      <c r="K90" s="23"/>
      <c r="L90" s="23"/>
      <c r="M90" s="23"/>
    </row>
    <row r="91" spans="1:13">
      <c r="A91" s="23"/>
      <c r="B91" s="23"/>
      <c r="C91" s="23"/>
      <c r="D91" s="23"/>
      <c r="E91" s="29"/>
      <c r="F91" s="29"/>
      <c r="G91" s="29"/>
      <c r="H91" s="23"/>
      <c r="I91" s="23"/>
      <c r="J91" s="23"/>
      <c r="K91" s="23"/>
      <c r="L91" s="23"/>
      <c r="M91" s="23"/>
    </row>
    <row r="92" spans="1:13">
      <c r="A92" s="23"/>
      <c r="B92" s="23"/>
      <c r="C92" s="23"/>
      <c r="D92" s="23"/>
      <c r="E92" s="29"/>
      <c r="F92" s="29"/>
      <c r="G92" s="29"/>
      <c r="H92" s="23"/>
      <c r="I92" s="23"/>
      <c r="J92" s="23"/>
      <c r="K92" s="23"/>
      <c r="L92" s="23"/>
      <c r="M92" s="23"/>
    </row>
    <row r="93" spans="1:13">
      <c r="A93" s="23"/>
      <c r="B93" s="23"/>
      <c r="C93" s="23"/>
      <c r="D93" s="23"/>
      <c r="E93" s="29"/>
      <c r="F93" s="29"/>
      <c r="G93" s="29"/>
      <c r="H93" s="23"/>
      <c r="I93" s="23"/>
      <c r="J93" s="23"/>
      <c r="K93" s="23"/>
      <c r="L93" s="23"/>
      <c r="M93" s="23"/>
    </row>
    <row r="94" spans="1:13">
      <c r="A94" s="23"/>
      <c r="B94" s="23"/>
      <c r="C94" s="23"/>
      <c r="D94" s="23"/>
      <c r="E94" s="29"/>
      <c r="F94" s="29"/>
      <c r="G94" s="29"/>
      <c r="H94" s="23"/>
      <c r="I94" s="23"/>
      <c r="J94" s="23"/>
      <c r="K94" s="23"/>
      <c r="L94" s="23"/>
      <c r="M94" s="23"/>
    </row>
    <row r="95" spans="1:13">
      <c r="A95" s="23"/>
      <c r="B95" s="23"/>
      <c r="C95" s="23"/>
      <c r="D95" s="23"/>
      <c r="E95" s="29"/>
      <c r="F95" s="29"/>
      <c r="G95" s="29"/>
      <c r="H95" s="23"/>
      <c r="I95" s="23"/>
      <c r="J95" s="23"/>
      <c r="K95" s="23"/>
      <c r="L95" s="23"/>
      <c r="M95" s="23"/>
    </row>
    <row r="96" spans="1:13">
      <c r="A96" s="23"/>
      <c r="B96" s="23"/>
      <c r="C96" s="23"/>
      <c r="D96" s="23"/>
      <c r="E96" s="29"/>
      <c r="F96" s="29"/>
      <c r="G96" s="29"/>
      <c r="H96" s="23"/>
      <c r="I96" s="23"/>
      <c r="J96" s="23"/>
      <c r="K96" s="23"/>
      <c r="L96" s="23"/>
      <c r="M96" s="23"/>
    </row>
    <row r="97" spans="1:13">
      <c r="A97" s="23"/>
      <c r="B97" s="23"/>
      <c r="C97" s="23"/>
      <c r="D97" s="23"/>
      <c r="E97" s="29"/>
      <c r="F97" s="29"/>
      <c r="G97" s="29"/>
      <c r="H97" s="23"/>
      <c r="I97" s="23"/>
      <c r="J97" s="23"/>
      <c r="K97" s="23"/>
      <c r="L97" s="23"/>
      <c r="M97" s="23"/>
    </row>
    <row r="98" spans="1:13">
      <c r="A98" s="29"/>
      <c r="B98" s="29"/>
      <c r="C98" s="29"/>
      <c r="D98" s="29"/>
      <c r="E98" s="29"/>
      <c r="F98" s="29"/>
      <c r="G98" s="29"/>
      <c r="H98" s="23"/>
      <c r="I98" s="23"/>
      <c r="J98" s="23"/>
      <c r="K98" s="23"/>
      <c r="L98" s="23"/>
      <c r="M98" s="23"/>
    </row>
    <row r="99" spans="1:13" ht="21">
      <c r="A99" s="29"/>
      <c r="B99" s="95" t="s">
        <v>2393</v>
      </c>
      <c r="C99" s="29"/>
      <c r="D99" s="29"/>
      <c r="E99" s="29"/>
      <c r="F99" s="29"/>
      <c r="G99" s="94"/>
      <c r="H99" s="23"/>
      <c r="I99" s="23"/>
      <c r="J99" s="23"/>
      <c r="K99" s="23"/>
      <c r="L99" s="23"/>
      <c r="M99" s="23"/>
    </row>
    <row r="100" spans="1:13" ht="37.5">
      <c r="A100" s="23"/>
      <c r="B100" s="19" t="s">
        <v>881</v>
      </c>
      <c r="C100" s="20" t="s">
        <v>768</v>
      </c>
      <c r="D100" s="20" t="s">
        <v>769</v>
      </c>
      <c r="E100" s="20" t="s">
        <v>770</v>
      </c>
      <c r="F100" s="20" t="s">
        <v>771</v>
      </c>
      <c r="G100" s="156" t="s">
        <v>0</v>
      </c>
      <c r="H100" s="156" t="s">
        <v>2231</v>
      </c>
      <c r="I100" s="21" t="s">
        <v>773</v>
      </c>
      <c r="J100" s="21" t="s">
        <v>774</v>
      </c>
      <c r="K100" s="20" t="s">
        <v>775</v>
      </c>
      <c r="L100" s="23"/>
      <c r="M100" s="23"/>
    </row>
    <row r="101" spans="1:13">
      <c r="A101" s="23"/>
      <c r="B101" s="22">
        <v>1</v>
      </c>
      <c r="C101" s="161" t="s">
        <v>4503</v>
      </c>
      <c r="D101" s="162" t="s">
        <v>776</v>
      </c>
      <c r="E101" s="162" t="s">
        <v>3355</v>
      </c>
      <c r="F101" s="162" t="s">
        <v>3823</v>
      </c>
      <c r="G101" s="163" t="s">
        <v>3471</v>
      </c>
      <c r="H101" s="162">
        <v>1</v>
      </c>
      <c r="I101" s="164">
        <v>49</v>
      </c>
      <c r="J101" s="165">
        <v>0.75</v>
      </c>
      <c r="K101" s="162">
        <v>3.59</v>
      </c>
      <c r="L101" s="93"/>
      <c r="M101" s="23"/>
    </row>
    <row r="102" spans="1:13" ht="18.75">
      <c r="A102" s="23"/>
      <c r="B102" s="22">
        <v>2</v>
      </c>
      <c r="C102" s="166" t="s">
        <v>5836</v>
      </c>
      <c r="D102" s="162" t="s">
        <v>81</v>
      </c>
      <c r="E102" s="162" t="s">
        <v>7114</v>
      </c>
      <c r="F102" s="162" t="s">
        <v>2117</v>
      </c>
      <c r="G102" s="163" t="s">
        <v>7115</v>
      </c>
      <c r="H102" s="162">
        <v>1</v>
      </c>
      <c r="I102" s="164">
        <v>16</v>
      </c>
      <c r="J102" s="165">
        <v>2.0999999046325684</v>
      </c>
      <c r="K102" s="162">
        <v>0.55000000000000004</v>
      </c>
      <c r="L102" s="93"/>
      <c r="M102" s="23"/>
    </row>
    <row r="103" spans="1:13" ht="18.75">
      <c r="A103" s="23"/>
      <c r="B103" s="22">
        <v>3</v>
      </c>
      <c r="C103" s="166" t="s">
        <v>3152</v>
      </c>
      <c r="D103" s="162" t="s">
        <v>2251</v>
      </c>
      <c r="E103" s="162" t="s">
        <v>7456</v>
      </c>
      <c r="F103" s="162" t="s">
        <v>7460</v>
      </c>
      <c r="G103" s="163" t="s">
        <v>86</v>
      </c>
      <c r="H103" s="162">
        <v>1</v>
      </c>
      <c r="I103" s="164">
        <v>34.026000000000003</v>
      </c>
      <c r="J103" s="165">
        <v>1.1000000000000001</v>
      </c>
      <c r="K103" s="162">
        <v>1.0983400000000001</v>
      </c>
      <c r="L103" s="93"/>
      <c r="M103" s="23"/>
    </row>
    <row r="104" spans="1:13" ht="18.75">
      <c r="A104" s="23"/>
      <c r="B104" s="22">
        <v>4</v>
      </c>
      <c r="C104" s="166" t="s">
        <v>5840</v>
      </c>
      <c r="D104" s="162" t="s">
        <v>24</v>
      </c>
      <c r="E104" s="162" t="s">
        <v>7064</v>
      </c>
      <c r="F104" s="162" t="s">
        <v>377</v>
      </c>
      <c r="G104" s="163">
        <v>1206</v>
      </c>
      <c r="H104" s="162">
        <v>1</v>
      </c>
      <c r="I104" s="164">
        <v>5.0999999999999996</v>
      </c>
      <c r="J104" s="165">
        <v>1.6</v>
      </c>
      <c r="K104" s="162">
        <v>0.27800000000000002</v>
      </c>
      <c r="L104" s="93"/>
      <c r="M104" s="23"/>
    </row>
    <row r="105" spans="1:13" ht="18.75">
      <c r="A105" s="23"/>
      <c r="B105" s="22">
        <v>5</v>
      </c>
      <c r="C105" s="166" t="s">
        <v>5833</v>
      </c>
      <c r="D105" s="162" t="s">
        <v>24</v>
      </c>
      <c r="E105" s="162" t="s">
        <v>7067</v>
      </c>
      <c r="F105" s="162" t="s">
        <v>454</v>
      </c>
      <c r="G105" s="163">
        <v>1210</v>
      </c>
      <c r="H105" s="162">
        <v>1</v>
      </c>
      <c r="I105" s="164">
        <v>8</v>
      </c>
      <c r="J105" s="165">
        <v>2</v>
      </c>
      <c r="K105" s="162">
        <v>0.4</v>
      </c>
      <c r="L105" s="93"/>
      <c r="M105" s="23"/>
    </row>
    <row r="106" spans="1:13">
      <c r="A106" s="23"/>
      <c r="B106" s="22">
        <v>6</v>
      </c>
      <c r="C106" s="161" t="s">
        <v>5841</v>
      </c>
      <c r="D106" s="162" t="s">
        <v>24</v>
      </c>
      <c r="E106" s="162" t="s">
        <v>779</v>
      </c>
      <c r="F106" s="162" t="s">
        <v>3515</v>
      </c>
      <c r="G106" s="163">
        <v>402</v>
      </c>
      <c r="H106" s="162">
        <v>1</v>
      </c>
      <c r="I106" s="164">
        <v>0.7</v>
      </c>
      <c r="J106" s="165">
        <v>0.5</v>
      </c>
      <c r="K106" s="162">
        <v>5.0000000000000001E-3</v>
      </c>
      <c r="L106" s="93"/>
      <c r="M106" s="23"/>
    </row>
    <row r="107" spans="1:13">
      <c r="A107" s="23"/>
      <c r="B107" s="22">
        <v>7</v>
      </c>
      <c r="C107" s="161" t="s">
        <v>3156</v>
      </c>
      <c r="D107" s="162" t="s">
        <v>2233</v>
      </c>
      <c r="E107" s="162" t="s">
        <v>778</v>
      </c>
      <c r="F107" s="162" t="s">
        <v>3356</v>
      </c>
      <c r="G107" s="163">
        <v>402</v>
      </c>
      <c r="H107" s="162">
        <v>1</v>
      </c>
      <c r="I107" s="164">
        <v>0.7</v>
      </c>
      <c r="J107" s="165">
        <v>0.5</v>
      </c>
      <c r="K107" s="162">
        <v>5.0000000000000001E-3</v>
      </c>
      <c r="L107" s="93"/>
      <c r="M107" s="23"/>
    </row>
    <row r="108" spans="1:13">
      <c r="A108" s="23"/>
      <c r="B108" s="22">
        <v>8</v>
      </c>
      <c r="C108" s="161" t="s">
        <v>3159</v>
      </c>
      <c r="D108" s="162" t="s">
        <v>2233</v>
      </c>
      <c r="E108" s="162" t="s">
        <v>790</v>
      </c>
      <c r="F108" s="162" t="s">
        <v>7117</v>
      </c>
      <c r="G108" s="163">
        <v>402</v>
      </c>
      <c r="H108" s="162">
        <v>1</v>
      </c>
      <c r="I108" s="164">
        <v>0.7</v>
      </c>
      <c r="J108" s="165">
        <v>0.5</v>
      </c>
      <c r="K108" s="162">
        <v>5.0000000000000001E-3</v>
      </c>
      <c r="L108" s="93"/>
      <c r="M108" s="23"/>
    </row>
    <row r="109" spans="1:13">
      <c r="A109" s="23"/>
      <c r="B109" s="22">
        <v>9</v>
      </c>
      <c r="C109" s="161" t="s">
        <v>3160</v>
      </c>
      <c r="D109" s="162" t="s">
        <v>2233</v>
      </c>
      <c r="E109" s="162" t="s">
        <v>790</v>
      </c>
      <c r="F109" s="162" t="s">
        <v>7118</v>
      </c>
      <c r="G109" s="163">
        <v>402</v>
      </c>
      <c r="H109" s="162">
        <v>1</v>
      </c>
      <c r="I109" s="164">
        <v>0.7</v>
      </c>
      <c r="J109" s="165">
        <v>0.5</v>
      </c>
      <c r="K109" s="162">
        <v>5.0000000000000001E-3</v>
      </c>
      <c r="L109" s="93"/>
      <c r="M109" s="23"/>
    </row>
    <row r="110" spans="1:13">
      <c r="A110" s="23"/>
      <c r="B110" s="22">
        <v>10</v>
      </c>
      <c r="C110" s="161" t="s">
        <v>3197</v>
      </c>
      <c r="D110" s="162" t="s">
        <v>24</v>
      </c>
      <c r="E110" s="162" t="s">
        <v>779</v>
      </c>
      <c r="F110" s="162" t="s">
        <v>7119</v>
      </c>
      <c r="G110" s="163">
        <v>402</v>
      </c>
      <c r="H110" s="162">
        <v>1</v>
      </c>
      <c r="I110" s="164">
        <v>0.7</v>
      </c>
      <c r="J110" s="165">
        <v>0.5</v>
      </c>
      <c r="K110" s="162">
        <v>5.0000000000000001E-3</v>
      </c>
      <c r="L110" s="93"/>
      <c r="M110" s="23"/>
    </row>
    <row r="111" spans="1:13">
      <c r="A111" s="23"/>
      <c r="B111" s="22">
        <v>11</v>
      </c>
      <c r="C111" s="161" t="s">
        <v>3198</v>
      </c>
      <c r="D111" s="162" t="s">
        <v>2233</v>
      </c>
      <c r="E111" s="162" t="s">
        <v>790</v>
      </c>
      <c r="F111" s="162" t="s">
        <v>7461</v>
      </c>
      <c r="G111" s="163">
        <v>402</v>
      </c>
      <c r="H111" s="162">
        <v>1</v>
      </c>
      <c r="I111" s="164">
        <v>0.7</v>
      </c>
      <c r="J111" s="165">
        <v>0.5</v>
      </c>
      <c r="K111" s="162">
        <v>5.0000000000000001E-3</v>
      </c>
      <c r="L111" s="93"/>
      <c r="M111" s="23"/>
    </row>
    <row r="112" spans="1:13">
      <c r="A112" s="23"/>
      <c r="B112" s="22">
        <v>12</v>
      </c>
      <c r="C112" s="161" t="s">
        <v>5863</v>
      </c>
      <c r="D112" s="162" t="s">
        <v>24</v>
      </c>
      <c r="E112" s="162" t="s">
        <v>779</v>
      </c>
      <c r="F112" s="162" t="s">
        <v>7120</v>
      </c>
      <c r="G112" s="163">
        <v>402</v>
      </c>
      <c r="H112" s="162">
        <v>1</v>
      </c>
      <c r="I112" s="164">
        <v>0.7</v>
      </c>
      <c r="J112" s="165">
        <v>0.5</v>
      </c>
      <c r="K112" s="162">
        <v>5.0000000000000001E-3</v>
      </c>
      <c r="L112" s="93"/>
      <c r="M112" s="23"/>
    </row>
    <row r="113" spans="1:13" ht="18.75">
      <c r="A113" s="23"/>
      <c r="B113" s="22">
        <v>13</v>
      </c>
      <c r="C113" s="166" t="s">
        <v>5837</v>
      </c>
      <c r="D113" s="162" t="s">
        <v>81</v>
      </c>
      <c r="E113" s="162" t="s">
        <v>7121</v>
      </c>
      <c r="F113" s="162" t="s">
        <v>2119</v>
      </c>
      <c r="G113" s="163" t="s">
        <v>7115</v>
      </c>
      <c r="H113" s="162">
        <v>1</v>
      </c>
      <c r="I113" s="164">
        <v>16</v>
      </c>
      <c r="J113" s="165">
        <v>2.0999999046325684</v>
      </c>
      <c r="K113" s="162">
        <v>0.55000000000000004</v>
      </c>
      <c r="L113" s="93"/>
      <c r="M113" s="23"/>
    </row>
    <row r="114" spans="1:13" ht="18.75">
      <c r="A114" s="23"/>
      <c r="B114" s="22">
        <v>14</v>
      </c>
      <c r="C114" s="166" t="s">
        <v>5842</v>
      </c>
      <c r="D114" s="162" t="s">
        <v>24</v>
      </c>
      <c r="E114" s="162" t="s">
        <v>7000</v>
      </c>
      <c r="F114" s="162" t="s">
        <v>382</v>
      </c>
      <c r="G114" s="163">
        <v>1210</v>
      </c>
      <c r="H114" s="162">
        <v>1</v>
      </c>
      <c r="I114" s="164">
        <v>8</v>
      </c>
      <c r="J114" s="165">
        <v>2</v>
      </c>
      <c r="K114" s="162">
        <v>0.18</v>
      </c>
      <c r="L114" s="93"/>
      <c r="M114" s="23"/>
    </row>
    <row r="115" spans="1:13" ht="18.75">
      <c r="A115" s="23"/>
      <c r="B115" s="22">
        <v>15</v>
      </c>
      <c r="C115" s="166" t="s">
        <v>5843</v>
      </c>
      <c r="D115" s="162" t="s">
        <v>24</v>
      </c>
      <c r="E115" s="162" t="s">
        <v>7070</v>
      </c>
      <c r="F115" s="162" t="s">
        <v>419</v>
      </c>
      <c r="G115" s="163">
        <v>1206</v>
      </c>
      <c r="H115" s="162">
        <v>1</v>
      </c>
      <c r="I115" s="164">
        <v>5.120000000000001</v>
      </c>
      <c r="J115" s="165">
        <v>1.6</v>
      </c>
      <c r="K115" s="162">
        <v>0.19800000000000001</v>
      </c>
      <c r="L115" s="93"/>
      <c r="M115" s="23"/>
    </row>
    <row r="116" spans="1:13">
      <c r="A116" s="23"/>
      <c r="B116" s="22">
        <v>16</v>
      </c>
      <c r="C116" s="161" t="s">
        <v>5844</v>
      </c>
      <c r="D116" s="162" t="s">
        <v>24</v>
      </c>
      <c r="E116" s="162" t="s">
        <v>779</v>
      </c>
      <c r="F116" s="162" t="s">
        <v>3515</v>
      </c>
      <c r="G116" s="163">
        <v>402</v>
      </c>
      <c r="H116" s="162">
        <v>1</v>
      </c>
      <c r="I116" s="164">
        <v>0.7</v>
      </c>
      <c r="J116" s="165">
        <v>0.5</v>
      </c>
      <c r="K116" s="162">
        <v>5.0000000000000001E-3</v>
      </c>
      <c r="L116" s="93"/>
      <c r="M116" s="23"/>
    </row>
    <row r="117" spans="1:13">
      <c r="A117" s="23"/>
      <c r="B117" s="22">
        <v>17</v>
      </c>
      <c r="C117" s="161" t="s">
        <v>3164</v>
      </c>
      <c r="D117" s="162" t="s">
        <v>2233</v>
      </c>
      <c r="E117" s="162" t="s">
        <v>778</v>
      </c>
      <c r="F117" s="162" t="s">
        <v>3356</v>
      </c>
      <c r="G117" s="163">
        <v>402</v>
      </c>
      <c r="H117" s="162">
        <v>1</v>
      </c>
      <c r="I117" s="164">
        <v>0.7</v>
      </c>
      <c r="J117" s="165">
        <v>0.5</v>
      </c>
      <c r="K117" s="162">
        <v>5.0000000000000001E-3</v>
      </c>
      <c r="L117" s="93"/>
      <c r="M117" s="23"/>
    </row>
    <row r="118" spans="1:13">
      <c r="A118" s="23"/>
      <c r="B118" s="22">
        <v>18</v>
      </c>
      <c r="C118" s="161" t="s">
        <v>3165</v>
      </c>
      <c r="D118" s="162" t="s">
        <v>2233</v>
      </c>
      <c r="E118" s="162" t="s">
        <v>790</v>
      </c>
      <c r="F118" s="162" t="s">
        <v>7122</v>
      </c>
      <c r="G118" s="163">
        <v>402</v>
      </c>
      <c r="H118" s="162">
        <v>1</v>
      </c>
      <c r="I118" s="164">
        <v>0.7</v>
      </c>
      <c r="J118" s="165">
        <v>0.5</v>
      </c>
      <c r="K118" s="162">
        <v>5.0000000000000001E-3</v>
      </c>
      <c r="L118" s="93"/>
      <c r="M118" s="23"/>
    </row>
    <row r="119" spans="1:13">
      <c r="A119" s="23"/>
      <c r="B119" s="22">
        <v>19</v>
      </c>
      <c r="C119" s="161" t="s">
        <v>3166</v>
      </c>
      <c r="D119" s="162" t="s">
        <v>2233</v>
      </c>
      <c r="E119" s="162" t="s">
        <v>790</v>
      </c>
      <c r="F119" s="162" t="s">
        <v>7123</v>
      </c>
      <c r="G119" s="163">
        <v>402</v>
      </c>
      <c r="H119" s="162">
        <v>1</v>
      </c>
      <c r="I119" s="164">
        <v>0.7</v>
      </c>
      <c r="J119" s="165">
        <v>0.5</v>
      </c>
      <c r="K119" s="162">
        <v>5.0000000000000001E-3</v>
      </c>
      <c r="L119" s="93"/>
      <c r="M119" s="23"/>
    </row>
    <row r="120" spans="1:13">
      <c r="A120" s="23"/>
      <c r="B120" s="22">
        <v>20</v>
      </c>
      <c r="C120" s="161" t="s">
        <v>3199</v>
      </c>
      <c r="D120" s="162" t="s">
        <v>24</v>
      </c>
      <c r="E120" s="162" t="s">
        <v>779</v>
      </c>
      <c r="F120" s="162" t="s">
        <v>7124</v>
      </c>
      <c r="G120" s="163">
        <v>402</v>
      </c>
      <c r="H120" s="162">
        <v>1</v>
      </c>
      <c r="I120" s="164">
        <v>0.7</v>
      </c>
      <c r="J120" s="165">
        <v>0.5</v>
      </c>
      <c r="K120" s="162">
        <v>5.0000000000000001E-3</v>
      </c>
      <c r="L120" s="93"/>
      <c r="M120" s="23"/>
    </row>
    <row r="121" spans="1:13">
      <c r="A121" s="23"/>
      <c r="B121" s="22">
        <v>21</v>
      </c>
      <c r="C121" s="161" t="s">
        <v>3200</v>
      </c>
      <c r="D121" s="162" t="s">
        <v>2233</v>
      </c>
      <c r="E121" s="162" t="s">
        <v>790</v>
      </c>
      <c r="F121" s="162" t="s">
        <v>7462</v>
      </c>
      <c r="G121" s="163">
        <v>402</v>
      </c>
      <c r="H121" s="162">
        <v>1</v>
      </c>
      <c r="I121" s="164">
        <v>0.7</v>
      </c>
      <c r="J121" s="165">
        <v>0.5</v>
      </c>
      <c r="K121" s="162">
        <v>5.0000000000000001E-3</v>
      </c>
      <c r="L121" s="93"/>
      <c r="M121" s="23"/>
    </row>
    <row r="122" spans="1:13">
      <c r="A122" s="23"/>
      <c r="B122" s="22">
        <v>22</v>
      </c>
      <c r="C122" s="161" t="s">
        <v>5864</v>
      </c>
      <c r="D122" s="162" t="s">
        <v>24</v>
      </c>
      <c r="E122" s="162" t="s">
        <v>779</v>
      </c>
      <c r="F122" s="162" t="s">
        <v>7125</v>
      </c>
      <c r="G122" s="163">
        <v>402</v>
      </c>
      <c r="H122" s="162">
        <v>1</v>
      </c>
      <c r="I122" s="164">
        <v>0.7</v>
      </c>
      <c r="J122" s="165">
        <v>0.5</v>
      </c>
      <c r="K122" s="162">
        <v>5.0000000000000001E-3</v>
      </c>
      <c r="L122" s="93"/>
      <c r="M122" s="23"/>
    </row>
    <row r="123" spans="1:13" ht="18.75">
      <c r="A123" s="23"/>
      <c r="B123" s="22">
        <v>23</v>
      </c>
      <c r="C123" s="166" t="s">
        <v>5845</v>
      </c>
      <c r="D123" s="162" t="s">
        <v>2347</v>
      </c>
      <c r="E123" s="162" t="s">
        <v>7126</v>
      </c>
      <c r="F123" s="162">
        <v>744773112</v>
      </c>
      <c r="G123" s="163" t="s">
        <v>7127</v>
      </c>
      <c r="H123" s="162">
        <v>1</v>
      </c>
      <c r="I123" s="164">
        <v>18</v>
      </c>
      <c r="J123" s="165">
        <v>3.2</v>
      </c>
      <c r="K123" s="162">
        <v>0.57520000000000004</v>
      </c>
      <c r="L123" s="93"/>
      <c r="M123" s="23"/>
    </row>
    <row r="124" spans="1:13" ht="18.75">
      <c r="A124" s="23"/>
      <c r="B124" s="22">
        <v>24</v>
      </c>
      <c r="C124" s="166" t="s">
        <v>5847</v>
      </c>
      <c r="D124" s="162" t="s">
        <v>10</v>
      </c>
      <c r="E124" s="162" t="s">
        <v>7064</v>
      </c>
      <c r="F124" s="162" t="s">
        <v>57</v>
      </c>
      <c r="G124" s="163">
        <v>805</v>
      </c>
      <c r="H124" s="162">
        <v>1</v>
      </c>
      <c r="I124" s="164">
        <v>2.5</v>
      </c>
      <c r="J124" s="165">
        <v>1.2</v>
      </c>
      <c r="K124" s="162">
        <v>8.1000000000000003E-2</v>
      </c>
      <c r="L124" s="93"/>
      <c r="M124" s="23"/>
    </row>
    <row r="125" spans="1:13" ht="18.75">
      <c r="A125" s="23"/>
      <c r="B125" s="22">
        <v>25</v>
      </c>
      <c r="C125" s="166" t="s">
        <v>5848</v>
      </c>
      <c r="D125" s="162" t="s">
        <v>17</v>
      </c>
      <c r="E125" s="162" t="s">
        <v>7097</v>
      </c>
      <c r="F125" s="162" t="s">
        <v>2950</v>
      </c>
      <c r="G125" s="163">
        <v>603</v>
      </c>
      <c r="H125" s="162">
        <v>1</v>
      </c>
      <c r="I125" s="164">
        <v>1.2800000000000002</v>
      </c>
      <c r="J125" s="165">
        <v>0.8</v>
      </c>
      <c r="K125" s="162">
        <v>2.5999999999999999E-2</v>
      </c>
      <c r="L125" s="93"/>
      <c r="M125" s="23"/>
    </row>
    <row r="126" spans="1:13">
      <c r="A126" s="23"/>
      <c r="B126" s="22">
        <v>26</v>
      </c>
      <c r="C126" s="161" t="s">
        <v>5850</v>
      </c>
      <c r="D126" s="162" t="s">
        <v>24</v>
      </c>
      <c r="E126" s="162" t="s">
        <v>779</v>
      </c>
      <c r="F126" s="162" t="s">
        <v>3515</v>
      </c>
      <c r="G126" s="163">
        <v>402</v>
      </c>
      <c r="H126" s="162">
        <v>1</v>
      </c>
      <c r="I126" s="164">
        <v>0.7</v>
      </c>
      <c r="J126" s="165">
        <v>0.5</v>
      </c>
      <c r="K126" s="162">
        <v>5.0000000000000001E-3</v>
      </c>
      <c r="L126" s="93"/>
      <c r="M126" s="23"/>
    </row>
    <row r="127" spans="1:13">
      <c r="A127" s="23"/>
      <c r="B127" s="22">
        <v>27</v>
      </c>
      <c r="C127" s="161" t="s">
        <v>3174</v>
      </c>
      <c r="D127" s="162" t="s">
        <v>2233</v>
      </c>
      <c r="E127" s="162" t="s">
        <v>790</v>
      </c>
      <c r="F127" s="162" t="s">
        <v>7128</v>
      </c>
      <c r="G127" s="163">
        <v>402</v>
      </c>
      <c r="H127" s="162">
        <v>1</v>
      </c>
      <c r="I127" s="164">
        <v>0.7</v>
      </c>
      <c r="J127" s="165">
        <v>0.5</v>
      </c>
      <c r="K127" s="162">
        <v>5.0000000000000001E-3</v>
      </c>
      <c r="L127" s="93"/>
      <c r="M127" s="23"/>
    </row>
    <row r="128" spans="1:13">
      <c r="A128" s="23"/>
      <c r="B128" s="22">
        <v>28</v>
      </c>
      <c r="C128" s="161" t="s">
        <v>3175</v>
      </c>
      <c r="D128" s="162" t="s">
        <v>2233</v>
      </c>
      <c r="E128" s="162" t="s">
        <v>790</v>
      </c>
      <c r="F128" s="162" t="s">
        <v>7129</v>
      </c>
      <c r="G128" s="163">
        <v>402</v>
      </c>
      <c r="H128" s="162">
        <v>1</v>
      </c>
      <c r="I128" s="164">
        <v>0.7</v>
      </c>
      <c r="J128" s="165">
        <v>0.5</v>
      </c>
      <c r="K128" s="162">
        <v>5.0000000000000001E-3</v>
      </c>
      <c r="L128" s="93"/>
      <c r="M128" s="23"/>
    </row>
    <row r="129" spans="1:13">
      <c r="A129" s="23"/>
      <c r="B129" s="22">
        <v>29</v>
      </c>
      <c r="C129" s="161" t="s">
        <v>3201</v>
      </c>
      <c r="D129" s="162" t="s">
        <v>24</v>
      </c>
      <c r="E129" s="162" t="s">
        <v>779</v>
      </c>
      <c r="F129" s="162" t="s">
        <v>7130</v>
      </c>
      <c r="G129" s="163">
        <v>402</v>
      </c>
      <c r="H129" s="162">
        <v>1</v>
      </c>
      <c r="I129" s="164">
        <v>0.7</v>
      </c>
      <c r="J129" s="165">
        <v>0.5</v>
      </c>
      <c r="K129" s="162">
        <v>5.0000000000000001E-3</v>
      </c>
      <c r="L129" s="93"/>
      <c r="M129" s="23"/>
    </row>
    <row r="130" spans="1:13">
      <c r="A130" s="23"/>
      <c r="B130" s="22">
        <v>30</v>
      </c>
      <c r="C130" s="161" t="s">
        <v>3202</v>
      </c>
      <c r="D130" s="162" t="s">
        <v>2233</v>
      </c>
      <c r="E130" s="162" t="s">
        <v>790</v>
      </c>
      <c r="F130" s="162" t="s">
        <v>7131</v>
      </c>
      <c r="G130" s="163">
        <v>402</v>
      </c>
      <c r="H130" s="162">
        <v>1</v>
      </c>
      <c r="I130" s="164">
        <v>0.7</v>
      </c>
      <c r="J130" s="165">
        <v>0.5</v>
      </c>
      <c r="K130" s="162">
        <v>5.0000000000000001E-3</v>
      </c>
      <c r="L130" s="93"/>
      <c r="M130" s="23"/>
    </row>
    <row r="131" spans="1:13">
      <c r="A131" s="23"/>
      <c r="B131" s="22">
        <v>31</v>
      </c>
      <c r="C131" s="161" t="s">
        <v>5865</v>
      </c>
      <c r="D131" s="162" t="s">
        <v>24</v>
      </c>
      <c r="E131" s="162" t="s">
        <v>779</v>
      </c>
      <c r="F131" s="162" t="s">
        <v>7132</v>
      </c>
      <c r="G131" s="163">
        <v>402</v>
      </c>
      <c r="H131" s="162">
        <v>1</v>
      </c>
      <c r="I131" s="164">
        <v>0.7</v>
      </c>
      <c r="J131" s="165">
        <v>0.5</v>
      </c>
      <c r="K131" s="162">
        <v>5.0000000000000001E-3</v>
      </c>
      <c r="L131" s="93"/>
      <c r="M131" s="23"/>
    </row>
    <row r="132" spans="1:13" ht="18.75">
      <c r="A132" s="23"/>
      <c r="B132" s="22">
        <v>32</v>
      </c>
      <c r="C132" s="166" t="s">
        <v>5851</v>
      </c>
      <c r="D132" s="162" t="s">
        <v>81</v>
      </c>
      <c r="E132" s="162" t="s">
        <v>7133</v>
      </c>
      <c r="F132" s="162" t="s">
        <v>1362</v>
      </c>
      <c r="G132" s="163" t="s">
        <v>7134</v>
      </c>
      <c r="H132" s="162">
        <v>1</v>
      </c>
      <c r="I132" s="164">
        <v>8</v>
      </c>
      <c r="J132" s="165">
        <v>2</v>
      </c>
      <c r="K132" s="162">
        <v>0.23</v>
      </c>
      <c r="L132" s="93"/>
      <c r="M132" s="23"/>
    </row>
    <row r="133" spans="1:13" ht="18.75">
      <c r="A133" s="23"/>
      <c r="B133" s="22">
        <v>33</v>
      </c>
      <c r="C133" s="166" t="s">
        <v>5853</v>
      </c>
      <c r="D133" s="162" t="s">
        <v>17</v>
      </c>
      <c r="E133" s="162" t="s">
        <v>7135</v>
      </c>
      <c r="F133" s="162" t="s">
        <v>2953</v>
      </c>
      <c r="G133" s="163">
        <v>805</v>
      </c>
      <c r="H133" s="162">
        <v>1</v>
      </c>
      <c r="I133" s="164">
        <v>2.5</v>
      </c>
      <c r="J133" s="165">
        <v>1.2</v>
      </c>
      <c r="K133" s="162">
        <v>4.3999999999999997E-2</v>
      </c>
      <c r="L133" s="93"/>
      <c r="M133" s="23"/>
    </row>
    <row r="134" spans="1:13" ht="18.75">
      <c r="A134" s="23"/>
      <c r="B134" s="22">
        <v>34</v>
      </c>
      <c r="C134" s="166" t="s">
        <v>5854</v>
      </c>
      <c r="D134" s="162" t="s">
        <v>24</v>
      </c>
      <c r="E134" s="162" t="s">
        <v>7069</v>
      </c>
      <c r="F134" s="162" t="s">
        <v>392</v>
      </c>
      <c r="G134" s="163">
        <v>805</v>
      </c>
      <c r="H134" s="162">
        <v>1</v>
      </c>
      <c r="I134" s="164">
        <v>2.5</v>
      </c>
      <c r="J134" s="165">
        <v>1.25</v>
      </c>
      <c r="K134" s="162">
        <v>6.9000000000000006E-2</v>
      </c>
      <c r="L134" s="93"/>
      <c r="M134" s="23"/>
    </row>
    <row r="135" spans="1:13">
      <c r="A135" s="23"/>
      <c r="B135" s="22">
        <v>35</v>
      </c>
      <c r="C135" s="161" t="s">
        <v>5856</v>
      </c>
      <c r="D135" s="162" t="s">
        <v>24</v>
      </c>
      <c r="E135" s="162" t="s">
        <v>779</v>
      </c>
      <c r="F135" s="162" t="s">
        <v>3515</v>
      </c>
      <c r="G135" s="163">
        <v>402</v>
      </c>
      <c r="H135" s="162">
        <v>1</v>
      </c>
      <c r="I135" s="164">
        <v>0.7</v>
      </c>
      <c r="J135" s="165">
        <v>0.5</v>
      </c>
      <c r="K135" s="162">
        <v>5.0000000000000001E-3</v>
      </c>
      <c r="L135" s="93"/>
      <c r="M135" s="23"/>
    </row>
    <row r="136" spans="1:13">
      <c r="A136" s="23"/>
      <c r="B136" s="22">
        <v>36</v>
      </c>
      <c r="C136" s="161" t="s">
        <v>3180</v>
      </c>
      <c r="D136" s="162" t="s">
        <v>2233</v>
      </c>
      <c r="E136" s="162" t="s">
        <v>790</v>
      </c>
      <c r="F136" s="162" t="s">
        <v>7136</v>
      </c>
      <c r="G136" s="163">
        <v>402</v>
      </c>
      <c r="H136" s="162">
        <v>1</v>
      </c>
      <c r="I136" s="164">
        <v>0.7</v>
      </c>
      <c r="J136" s="165">
        <v>0.5</v>
      </c>
      <c r="K136" s="162">
        <v>5.0000000000000001E-3</v>
      </c>
      <c r="L136" s="93"/>
      <c r="M136" s="23"/>
    </row>
    <row r="137" spans="1:13">
      <c r="A137" s="23"/>
      <c r="B137" s="22">
        <v>37</v>
      </c>
      <c r="C137" s="161" t="s">
        <v>3181</v>
      </c>
      <c r="D137" s="162" t="s">
        <v>2233</v>
      </c>
      <c r="E137" s="162" t="s">
        <v>790</v>
      </c>
      <c r="F137" s="162" t="s">
        <v>7137</v>
      </c>
      <c r="G137" s="163">
        <v>402</v>
      </c>
      <c r="H137" s="162">
        <v>1</v>
      </c>
      <c r="I137" s="164">
        <v>0.7</v>
      </c>
      <c r="J137" s="165">
        <v>0.5</v>
      </c>
      <c r="K137" s="162">
        <v>5.0000000000000001E-3</v>
      </c>
      <c r="L137" s="93"/>
      <c r="M137" s="23"/>
    </row>
    <row r="138" spans="1:13">
      <c r="A138" s="23"/>
      <c r="B138" s="22">
        <v>38</v>
      </c>
      <c r="C138" s="161" t="s">
        <v>3203</v>
      </c>
      <c r="D138" s="162" t="s">
        <v>24</v>
      </c>
      <c r="E138" s="162" t="s">
        <v>779</v>
      </c>
      <c r="F138" s="162" t="s">
        <v>7130</v>
      </c>
      <c r="G138" s="163">
        <v>402</v>
      </c>
      <c r="H138" s="162">
        <v>1</v>
      </c>
      <c r="I138" s="164">
        <v>0.7</v>
      </c>
      <c r="J138" s="165">
        <v>0.5</v>
      </c>
      <c r="K138" s="162">
        <v>5.0000000000000001E-3</v>
      </c>
      <c r="L138" s="93"/>
      <c r="M138" s="23"/>
    </row>
    <row r="139" spans="1:13">
      <c r="A139" s="23"/>
      <c r="B139" s="22">
        <v>39</v>
      </c>
      <c r="C139" s="161" t="s">
        <v>3204</v>
      </c>
      <c r="D139" s="162" t="s">
        <v>2233</v>
      </c>
      <c r="E139" s="162" t="s">
        <v>790</v>
      </c>
      <c r="F139" s="162" t="s">
        <v>7138</v>
      </c>
      <c r="G139" s="163">
        <v>402</v>
      </c>
      <c r="H139" s="162">
        <v>1</v>
      </c>
      <c r="I139" s="164">
        <v>0.7</v>
      </c>
      <c r="J139" s="165">
        <v>0.5</v>
      </c>
      <c r="K139" s="162">
        <v>5.0000000000000001E-3</v>
      </c>
      <c r="L139" s="93"/>
      <c r="M139" s="23"/>
    </row>
    <row r="140" spans="1:13">
      <c r="A140" s="23"/>
      <c r="B140" s="22">
        <v>40</v>
      </c>
      <c r="C140" s="161" t="s">
        <v>5866</v>
      </c>
      <c r="D140" s="162" t="s">
        <v>24</v>
      </c>
      <c r="E140" s="162" t="s">
        <v>779</v>
      </c>
      <c r="F140" s="162" t="s">
        <v>7063</v>
      </c>
      <c r="G140" s="163">
        <v>402</v>
      </c>
      <c r="H140" s="162">
        <v>1</v>
      </c>
      <c r="I140" s="164">
        <v>0.7</v>
      </c>
      <c r="J140" s="165">
        <v>0.5</v>
      </c>
      <c r="K140" s="162">
        <v>5.0000000000000001E-3</v>
      </c>
      <c r="L140" s="93"/>
      <c r="M140" s="23"/>
    </row>
    <row r="141" spans="1:13">
      <c r="A141" s="23"/>
      <c r="B141" s="22">
        <v>41</v>
      </c>
      <c r="C141" s="161" t="s">
        <v>4494</v>
      </c>
      <c r="D141" s="162" t="s">
        <v>2233</v>
      </c>
      <c r="E141" s="162" t="s">
        <v>790</v>
      </c>
      <c r="F141" s="162" t="s">
        <v>7139</v>
      </c>
      <c r="G141" s="163">
        <v>402</v>
      </c>
      <c r="H141" s="162">
        <v>1</v>
      </c>
      <c r="I141" s="164">
        <v>0.7</v>
      </c>
      <c r="J141" s="165">
        <v>0.5</v>
      </c>
      <c r="K141" s="162">
        <v>5.0000000000000001E-3</v>
      </c>
      <c r="L141" s="93"/>
      <c r="M141" s="23"/>
    </row>
    <row r="142" spans="1:13">
      <c r="A142" s="23"/>
      <c r="B142" s="22">
        <v>42</v>
      </c>
      <c r="C142" s="161" t="s">
        <v>3187</v>
      </c>
      <c r="D142" s="162" t="s">
        <v>783</v>
      </c>
      <c r="E142" s="162" t="s">
        <v>7140</v>
      </c>
      <c r="F142" s="162" t="s">
        <v>2811</v>
      </c>
      <c r="G142" s="163">
        <v>402</v>
      </c>
      <c r="H142" s="162">
        <v>1</v>
      </c>
      <c r="I142" s="164">
        <v>0.7</v>
      </c>
      <c r="J142" s="165">
        <v>0.6</v>
      </c>
      <c r="K142" s="162">
        <v>6.0000000000000001E-3</v>
      </c>
      <c r="L142" s="93"/>
      <c r="M142" s="23"/>
    </row>
    <row r="143" spans="1:13">
      <c r="A143" s="23"/>
      <c r="B143" s="22">
        <v>43</v>
      </c>
      <c r="C143" s="161" t="s">
        <v>3188</v>
      </c>
      <c r="D143" s="162" t="s">
        <v>783</v>
      </c>
      <c r="E143" s="162" t="s">
        <v>7140</v>
      </c>
      <c r="F143" s="162" t="s">
        <v>2811</v>
      </c>
      <c r="G143" s="163">
        <v>402</v>
      </c>
      <c r="H143" s="162">
        <v>1</v>
      </c>
      <c r="I143" s="164">
        <v>0.7</v>
      </c>
      <c r="J143" s="165">
        <v>0.6</v>
      </c>
      <c r="K143" s="162">
        <v>6.0000000000000001E-3</v>
      </c>
      <c r="L143" s="93"/>
      <c r="M143" s="23"/>
    </row>
    <row r="144" spans="1:13">
      <c r="A144" s="23"/>
      <c r="B144" s="22">
        <v>44</v>
      </c>
      <c r="C144" s="161" t="s">
        <v>757</v>
      </c>
      <c r="D144" s="162" t="s">
        <v>783</v>
      </c>
      <c r="E144" s="162" t="s">
        <v>784</v>
      </c>
      <c r="F144" s="162" t="s">
        <v>782</v>
      </c>
      <c r="G144" s="163"/>
      <c r="H144" s="162"/>
      <c r="I144" s="164"/>
      <c r="J144" s="165"/>
      <c r="K144" s="162"/>
      <c r="L144" s="93"/>
      <c r="M144" s="23"/>
    </row>
    <row r="145" spans="1:13">
      <c r="A145" s="23"/>
      <c r="B145" s="22">
        <v>45</v>
      </c>
      <c r="C145" s="161" t="s">
        <v>758</v>
      </c>
      <c r="D145" s="162" t="s">
        <v>783</v>
      </c>
      <c r="E145" s="162" t="s">
        <v>784</v>
      </c>
      <c r="F145" s="162" t="s">
        <v>782</v>
      </c>
      <c r="G145" s="163"/>
      <c r="H145" s="162"/>
      <c r="I145" s="164"/>
      <c r="J145" s="165"/>
      <c r="K145" s="162"/>
      <c r="L145" s="93"/>
      <c r="M145" s="23"/>
    </row>
    <row r="146" spans="1:13">
      <c r="A146" s="23"/>
      <c r="B146" s="22">
        <v>46</v>
      </c>
      <c r="C146" s="161" t="s">
        <v>759</v>
      </c>
      <c r="D146" s="162" t="s">
        <v>783</v>
      </c>
      <c r="E146" s="162" t="s">
        <v>784</v>
      </c>
      <c r="F146" s="162" t="s">
        <v>782</v>
      </c>
      <c r="G146" s="163"/>
      <c r="H146" s="162"/>
      <c r="I146" s="164"/>
      <c r="J146" s="165"/>
      <c r="K146" s="162"/>
      <c r="L146" s="93"/>
      <c r="M146" s="23"/>
    </row>
    <row r="147" spans="1:13">
      <c r="A147" s="23"/>
      <c r="B147" s="22">
        <v>47</v>
      </c>
      <c r="C147" s="161" t="s">
        <v>760</v>
      </c>
      <c r="D147" s="162" t="s">
        <v>783</v>
      </c>
      <c r="E147" s="162" t="s">
        <v>784</v>
      </c>
      <c r="F147" s="162" t="s">
        <v>782</v>
      </c>
      <c r="G147" s="163"/>
      <c r="H147" s="162"/>
      <c r="I147" s="164"/>
      <c r="J147" s="165"/>
      <c r="K147" s="162"/>
      <c r="L147" s="93"/>
      <c r="M147" s="23"/>
    </row>
    <row r="148" spans="1:13">
      <c r="A148" s="23"/>
      <c r="B148" s="22">
        <v>48</v>
      </c>
      <c r="C148" s="161" t="s">
        <v>761</v>
      </c>
      <c r="D148" s="162" t="s">
        <v>783</v>
      </c>
      <c r="E148" s="162" t="s">
        <v>784</v>
      </c>
      <c r="F148" s="162" t="s">
        <v>782</v>
      </c>
      <c r="G148" s="163"/>
      <c r="H148" s="162"/>
      <c r="I148" s="164"/>
      <c r="J148" s="165"/>
      <c r="K148" s="162"/>
      <c r="L148" s="93"/>
      <c r="M148" s="23"/>
    </row>
    <row r="149" spans="1:13">
      <c r="A149" s="23"/>
      <c r="B149" s="22">
        <v>49</v>
      </c>
      <c r="C149" s="161" t="s">
        <v>762</v>
      </c>
      <c r="D149" s="162" t="s">
        <v>783</v>
      </c>
      <c r="E149" s="162" t="s">
        <v>784</v>
      </c>
      <c r="F149" s="162" t="s">
        <v>782</v>
      </c>
      <c r="G149" s="163"/>
      <c r="H149" s="162"/>
      <c r="I149" s="164"/>
      <c r="J149" s="165"/>
      <c r="K149" s="162"/>
      <c r="L149" s="93"/>
      <c r="M149" s="23"/>
    </row>
    <row r="150" spans="1:13">
      <c r="A150" s="23"/>
      <c r="B150" s="22">
        <v>50</v>
      </c>
      <c r="C150" s="161" t="s">
        <v>763</v>
      </c>
      <c r="D150" s="162" t="s">
        <v>783</v>
      </c>
      <c r="E150" s="162" t="s">
        <v>784</v>
      </c>
      <c r="F150" s="162" t="s">
        <v>782</v>
      </c>
      <c r="G150" s="163"/>
      <c r="H150" s="162"/>
      <c r="I150" s="164"/>
      <c r="J150" s="165"/>
      <c r="K150" s="162"/>
      <c r="L150" s="93"/>
      <c r="M150" s="23"/>
    </row>
    <row r="151" spans="1:13">
      <c r="A151" s="23"/>
      <c r="B151" s="22">
        <v>51</v>
      </c>
      <c r="C151" s="161" t="s">
        <v>764</v>
      </c>
      <c r="D151" s="162" t="s">
        <v>783</v>
      </c>
      <c r="E151" s="162" t="s">
        <v>784</v>
      </c>
      <c r="F151" s="162" t="s">
        <v>782</v>
      </c>
      <c r="G151" s="163"/>
      <c r="H151" s="162"/>
      <c r="I151" s="164"/>
      <c r="J151" s="165"/>
      <c r="K151" s="162"/>
      <c r="L151" s="93"/>
      <c r="M151" s="23"/>
    </row>
    <row r="152" spans="1:13">
      <c r="A152" s="23"/>
      <c r="B152" s="22">
        <v>52</v>
      </c>
      <c r="C152" s="161" t="s">
        <v>765</v>
      </c>
      <c r="D152" s="162" t="s">
        <v>783</v>
      </c>
      <c r="E152" s="162" t="s">
        <v>784</v>
      </c>
      <c r="F152" s="162" t="s">
        <v>782</v>
      </c>
      <c r="G152" s="163"/>
      <c r="H152" s="162"/>
      <c r="I152" s="164"/>
      <c r="J152" s="165"/>
      <c r="K152" s="162"/>
      <c r="L152" s="93"/>
      <c r="M152" s="23"/>
    </row>
    <row r="153" spans="1:13">
      <c r="A153" s="23"/>
      <c r="B153" s="22">
        <v>53</v>
      </c>
      <c r="C153" s="161" t="s">
        <v>3190</v>
      </c>
      <c r="D153" s="162" t="s">
        <v>783</v>
      </c>
      <c r="E153" s="162" t="s">
        <v>784</v>
      </c>
      <c r="F153" s="162" t="s">
        <v>782</v>
      </c>
      <c r="G153" s="163"/>
      <c r="H153" s="162"/>
      <c r="I153" s="164"/>
      <c r="J153" s="165"/>
      <c r="K153" s="162"/>
      <c r="L153" s="93"/>
      <c r="M153" s="23"/>
    </row>
    <row r="154" spans="1:13">
      <c r="A154" s="23"/>
      <c r="B154" s="22">
        <v>54</v>
      </c>
      <c r="C154" s="161" t="s">
        <v>5839</v>
      </c>
      <c r="D154" s="162" t="s">
        <v>783</v>
      </c>
      <c r="E154" s="162"/>
      <c r="F154" s="162" t="s">
        <v>859</v>
      </c>
      <c r="G154" s="163"/>
      <c r="H154" s="162"/>
      <c r="I154" s="164"/>
      <c r="J154" s="165"/>
      <c r="K154" s="162"/>
      <c r="L154" s="93"/>
      <c r="M154" s="23"/>
    </row>
    <row r="155" spans="1:13">
      <c r="A155" s="23"/>
      <c r="B155" s="22">
        <v>55</v>
      </c>
      <c r="C155" s="161" t="s">
        <v>3154</v>
      </c>
      <c r="D155" s="162" t="s">
        <v>783</v>
      </c>
      <c r="E155" s="162"/>
      <c r="F155" s="162" t="s">
        <v>859</v>
      </c>
      <c r="G155" s="163"/>
      <c r="H155" s="162"/>
      <c r="I155" s="164"/>
      <c r="J155" s="165"/>
      <c r="K155" s="162"/>
      <c r="L155" s="93"/>
      <c r="M155" s="23"/>
    </row>
    <row r="156" spans="1:13">
      <c r="A156" s="23"/>
      <c r="B156" s="22">
        <v>56</v>
      </c>
      <c r="C156" s="161" t="s">
        <v>3157</v>
      </c>
      <c r="D156" s="162" t="s">
        <v>783</v>
      </c>
      <c r="E156" s="162"/>
      <c r="F156" s="162" t="s">
        <v>859</v>
      </c>
      <c r="G156" s="163"/>
      <c r="H156" s="162"/>
      <c r="I156" s="164"/>
      <c r="J156" s="165"/>
      <c r="K156" s="162"/>
      <c r="L156" s="93"/>
      <c r="M156" s="23"/>
    </row>
    <row r="157" spans="1:13">
      <c r="A157" s="23"/>
      <c r="B157" s="22">
        <v>57</v>
      </c>
      <c r="C157" s="161" t="s">
        <v>5838</v>
      </c>
      <c r="D157" s="162" t="s">
        <v>783</v>
      </c>
      <c r="E157" s="162"/>
      <c r="F157" s="162" t="s">
        <v>859</v>
      </c>
      <c r="G157" s="163"/>
      <c r="H157" s="162"/>
      <c r="I157" s="164"/>
      <c r="J157" s="165"/>
      <c r="K157" s="162"/>
      <c r="L157" s="93"/>
      <c r="M157" s="23"/>
    </row>
    <row r="158" spans="1:13">
      <c r="A158" s="23"/>
      <c r="B158" s="22">
        <v>58</v>
      </c>
      <c r="C158" s="161" t="s">
        <v>3162</v>
      </c>
      <c r="D158" s="162" t="s">
        <v>783</v>
      </c>
      <c r="E158" s="162"/>
      <c r="F158" s="162" t="s">
        <v>859</v>
      </c>
      <c r="G158" s="163"/>
      <c r="H158" s="162"/>
      <c r="I158" s="164"/>
      <c r="J158" s="165"/>
      <c r="K158" s="162"/>
      <c r="L158" s="93"/>
      <c r="M158" s="23"/>
    </row>
    <row r="159" spans="1:13">
      <c r="A159" s="23"/>
      <c r="B159" s="22">
        <v>59</v>
      </c>
      <c r="C159" s="161" t="s">
        <v>5846</v>
      </c>
      <c r="D159" s="162" t="s">
        <v>783</v>
      </c>
      <c r="E159" s="162"/>
      <c r="F159" s="162" t="s">
        <v>859</v>
      </c>
      <c r="G159" s="163"/>
      <c r="H159" s="162"/>
      <c r="I159" s="164"/>
      <c r="J159" s="165"/>
      <c r="K159" s="162"/>
      <c r="L159" s="93"/>
      <c r="M159" s="23"/>
    </row>
    <row r="160" spans="1:13">
      <c r="A160" s="23"/>
      <c r="B160" s="22">
        <v>60</v>
      </c>
      <c r="C160" s="161" t="s">
        <v>3172</v>
      </c>
      <c r="D160" s="162" t="s">
        <v>783</v>
      </c>
      <c r="E160" s="162"/>
      <c r="F160" s="162" t="s">
        <v>859</v>
      </c>
      <c r="G160" s="163"/>
      <c r="H160" s="162"/>
      <c r="I160" s="164"/>
      <c r="J160" s="165"/>
      <c r="K160" s="162"/>
      <c r="L160" s="93"/>
      <c r="M160" s="23"/>
    </row>
    <row r="161" spans="1:13">
      <c r="A161" s="23"/>
      <c r="B161" s="22">
        <v>61</v>
      </c>
      <c r="C161" s="161" t="s">
        <v>3353</v>
      </c>
      <c r="D161" s="162" t="s">
        <v>783</v>
      </c>
      <c r="E161" s="162"/>
      <c r="F161" s="162" t="s">
        <v>859</v>
      </c>
      <c r="G161" s="163"/>
      <c r="H161" s="162"/>
      <c r="I161" s="164"/>
      <c r="J161" s="165"/>
      <c r="K161" s="162"/>
      <c r="L161" s="93"/>
      <c r="M161" s="23"/>
    </row>
    <row r="162" spans="1:13">
      <c r="A162" s="23"/>
      <c r="B162" s="22">
        <v>62</v>
      </c>
      <c r="C162" s="161" t="s">
        <v>5852</v>
      </c>
      <c r="D162" s="162" t="s">
        <v>783</v>
      </c>
      <c r="E162" s="162"/>
      <c r="F162" s="162" t="s">
        <v>859</v>
      </c>
      <c r="G162" s="163"/>
      <c r="H162" s="162"/>
      <c r="I162" s="164"/>
      <c r="J162" s="165"/>
      <c r="K162" s="162"/>
      <c r="L162" s="93"/>
      <c r="M162" s="23"/>
    </row>
    <row r="163" spans="1:13">
      <c r="A163" s="23"/>
      <c r="B163" s="22">
        <v>63</v>
      </c>
      <c r="C163" s="161" t="s">
        <v>3179</v>
      </c>
      <c r="D163" s="162" t="s">
        <v>783</v>
      </c>
      <c r="E163" s="162"/>
      <c r="F163" s="162" t="s">
        <v>859</v>
      </c>
      <c r="G163" s="163"/>
      <c r="H163" s="162"/>
      <c r="I163" s="164"/>
      <c r="J163" s="165"/>
      <c r="K163" s="162"/>
      <c r="L163" s="93"/>
      <c r="M163" s="23"/>
    </row>
    <row r="164" spans="1:13">
      <c r="A164" s="23"/>
      <c r="B164" s="22">
        <v>64</v>
      </c>
      <c r="C164" s="161" t="s">
        <v>3185</v>
      </c>
      <c r="D164" s="162" t="s">
        <v>783</v>
      </c>
      <c r="E164" s="162"/>
      <c r="F164" s="162" t="s">
        <v>859</v>
      </c>
      <c r="G164" s="163"/>
      <c r="H164" s="162"/>
      <c r="I164" s="164"/>
      <c r="J164" s="165"/>
      <c r="K164" s="162"/>
      <c r="L164" s="93"/>
      <c r="M164" s="23"/>
    </row>
    <row r="165" spans="1:13">
      <c r="A165" s="23"/>
      <c r="B165" s="22">
        <v>65</v>
      </c>
      <c r="C165" s="161" t="s">
        <v>3155</v>
      </c>
      <c r="D165" s="162"/>
      <c r="E165" s="162"/>
      <c r="F165" s="162" t="s">
        <v>781</v>
      </c>
      <c r="G165" s="163"/>
      <c r="H165" s="162"/>
      <c r="I165" s="164"/>
      <c r="J165" s="165"/>
      <c r="K165" s="162"/>
      <c r="L165" s="93"/>
      <c r="M165" s="23"/>
    </row>
    <row r="166" spans="1:13">
      <c r="A166" s="23"/>
      <c r="B166" s="22">
        <v>66</v>
      </c>
      <c r="C166" s="161" t="s">
        <v>3158</v>
      </c>
      <c r="D166" s="162"/>
      <c r="E166" s="162"/>
      <c r="F166" s="162" t="s">
        <v>781</v>
      </c>
      <c r="G166" s="163"/>
      <c r="H166" s="162"/>
      <c r="I166" s="164"/>
      <c r="J166" s="165"/>
      <c r="K166" s="162"/>
      <c r="L166" s="93"/>
      <c r="M166" s="23"/>
    </row>
    <row r="167" spans="1:13">
      <c r="A167" s="23"/>
      <c r="B167" s="22">
        <v>67</v>
      </c>
      <c r="C167" s="161" t="s">
        <v>3163</v>
      </c>
      <c r="D167" s="162"/>
      <c r="E167" s="162"/>
      <c r="F167" s="162" t="s">
        <v>781</v>
      </c>
      <c r="G167" s="163"/>
      <c r="H167" s="162"/>
      <c r="I167" s="164"/>
      <c r="J167" s="165"/>
      <c r="K167" s="162"/>
      <c r="L167" s="93"/>
      <c r="M167" s="23"/>
    </row>
    <row r="168" spans="1:13">
      <c r="A168" s="23"/>
      <c r="B168" s="22">
        <v>68</v>
      </c>
      <c r="C168" s="161" t="s">
        <v>3173</v>
      </c>
      <c r="D168" s="162"/>
      <c r="E168" s="162"/>
      <c r="F168" s="162" t="s">
        <v>781</v>
      </c>
      <c r="G168" s="163"/>
      <c r="H168" s="162"/>
      <c r="I168" s="164"/>
      <c r="J168" s="165"/>
      <c r="K168" s="162"/>
      <c r="L168" s="93"/>
      <c r="M168" s="23"/>
    </row>
    <row r="169" spans="1:13">
      <c r="A169" s="23"/>
      <c r="B169" s="22">
        <v>69</v>
      </c>
      <c r="C169" s="161" t="s">
        <v>3354</v>
      </c>
      <c r="D169" s="162"/>
      <c r="E169" s="162"/>
      <c r="F169" s="162" t="s">
        <v>781</v>
      </c>
      <c r="G169" s="163"/>
      <c r="H169" s="162"/>
      <c r="I169" s="164"/>
      <c r="J169" s="165"/>
      <c r="K169" s="162"/>
      <c r="L169" s="93"/>
      <c r="M169" s="23"/>
    </row>
    <row r="170" spans="1:13">
      <c r="A170" s="23"/>
      <c r="B170" s="22">
        <v>70</v>
      </c>
      <c r="C170" s="161" t="s">
        <v>3186</v>
      </c>
      <c r="D170" s="162"/>
      <c r="E170" s="162"/>
      <c r="F170" s="162" t="s">
        <v>781</v>
      </c>
      <c r="G170" s="163"/>
      <c r="H170" s="162"/>
      <c r="I170" s="164"/>
      <c r="J170" s="165"/>
      <c r="K170" s="162"/>
      <c r="L170" s="93"/>
      <c r="M170" s="23"/>
    </row>
    <row r="171" spans="1:13">
      <c r="A171" s="23"/>
      <c r="B171" s="22">
        <v>71</v>
      </c>
      <c r="C171" s="161" t="s">
        <v>5857</v>
      </c>
      <c r="D171" s="162"/>
      <c r="E171" s="162"/>
      <c r="F171" s="162" t="s">
        <v>781</v>
      </c>
      <c r="G171" s="163"/>
      <c r="H171" s="162"/>
      <c r="I171" s="164"/>
      <c r="J171" s="165"/>
      <c r="K171" s="162"/>
      <c r="L171" s="93"/>
      <c r="M171" s="23"/>
    </row>
    <row r="172" spans="1:13">
      <c r="A172" s="23"/>
      <c r="B172" s="22">
        <v>72</v>
      </c>
      <c r="C172" s="161" t="s">
        <v>5858</v>
      </c>
      <c r="D172" s="162"/>
      <c r="E172" s="162"/>
      <c r="F172" s="162" t="s">
        <v>781</v>
      </c>
      <c r="G172" s="163"/>
      <c r="H172" s="162"/>
      <c r="I172" s="164"/>
      <c r="J172" s="165"/>
      <c r="K172" s="162"/>
      <c r="L172" s="93"/>
      <c r="M172" s="23"/>
    </row>
    <row r="173" spans="1:13">
      <c r="A173" s="23"/>
      <c r="B173" s="22">
        <v>73</v>
      </c>
      <c r="C173" s="161" t="s">
        <v>3184</v>
      </c>
      <c r="D173" s="162"/>
      <c r="E173" s="162"/>
      <c r="F173" s="162" t="s">
        <v>781</v>
      </c>
      <c r="G173" s="163"/>
      <c r="H173" s="162"/>
      <c r="I173" s="164"/>
      <c r="J173" s="165"/>
      <c r="K173" s="162"/>
      <c r="L173" s="93"/>
      <c r="M173" s="23"/>
    </row>
    <row r="174" spans="1:13">
      <c r="A174" s="23"/>
      <c r="B174" s="22">
        <v>74</v>
      </c>
      <c r="C174" s="161" t="s">
        <v>3195</v>
      </c>
      <c r="D174" s="162"/>
      <c r="E174" s="162"/>
      <c r="F174" s="162" t="s">
        <v>781</v>
      </c>
      <c r="G174" s="163"/>
      <c r="H174" s="162"/>
      <c r="I174" s="164"/>
      <c r="J174" s="165"/>
      <c r="K174" s="162"/>
      <c r="L174" s="93"/>
      <c r="M174" s="23"/>
    </row>
    <row r="175" spans="1:13">
      <c r="A175" s="23"/>
      <c r="B175" s="22">
        <v>75</v>
      </c>
      <c r="C175" s="161" t="s">
        <v>3196</v>
      </c>
      <c r="D175" s="162"/>
      <c r="E175" s="162"/>
      <c r="F175" s="162" t="s">
        <v>781</v>
      </c>
      <c r="G175" s="163"/>
      <c r="H175" s="162"/>
      <c r="I175" s="164"/>
      <c r="J175" s="165"/>
      <c r="K175" s="162"/>
      <c r="L175" s="93"/>
      <c r="M175" s="23"/>
    </row>
    <row r="176" spans="1:13">
      <c r="A176" s="23"/>
      <c r="B176" s="22">
        <v>76</v>
      </c>
      <c r="C176" s="161" t="s">
        <v>3189</v>
      </c>
      <c r="D176" s="162"/>
      <c r="E176" s="162"/>
      <c r="F176" s="162" t="s">
        <v>781</v>
      </c>
      <c r="G176" s="163"/>
      <c r="H176" s="162"/>
      <c r="I176" s="164"/>
      <c r="J176" s="165"/>
      <c r="K176" s="162"/>
      <c r="L176" s="93"/>
      <c r="M176" s="23"/>
    </row>
    <row r="177" spans="1:13">
      <c r="A177" s="23"/>
      <c r="B177" s="22">
        <v>77</v>
      </c>
      <c r="C177" s="161" t="s">
        <v>3193</v>
      </c>
      <c r="D177" s="162"/>
      <c r="E177" s="162"/>
      <c r="F177" s="162" t="s">
        <v>781</v>
      </c>
      <c r="G177" s="163"/>
      <c r="H177" s="162"/>
      <c r="I177" s="164"/>
      <c r="J177" s="165"/>
      <c r="K177" s="162"/>
      <c r="L177" s="93"/>
      <c r="M177" s="23"/>
    </row>
    <row r="178" spans="1:13">
      <c r="A178" s="23"/>
      <c r="B178" s="22">
        <v>78</v>
      </c>
      <c r="C178" s="161" t="s">
        <v>3467</v>
      </c>
      <c r="D178" s="162"/>
      <c r="E178" s="162"/>
      <c r="F178" s="162" t="s">
        <v>781</v>
      </c>
      <c r="G178" s="163"/>
      <c r="H178" s="162"/>
      <c r="I178" s="164"/>
      <c r="J178" s="165"/>
      <c r="K178" s="162"/>
      <c r="L178" s="93"/>
      <c r="M178" s="23"/>
    </row>
    <row r="179" spans="1:13">
      <c r="A179" s="23"/>
      <c r="B179" s="22">
        <v>79</v>
      </c>
      <c r="C179" s="161"/>
      <c r="D179" s="162"/>
      <c r="E179" s="162"/>
      <c r="F179" s="162"/>
      <c r="G179" s="163"/>
      <c r="H179" s="162"/>
      <c r="I179" s="164"/>
      <c r="J179" s="165"/>
      <c r="K179" s="162"/>
      <c r="L179" s="93"/>
      <c r="M179" s="23"/>
    </row>
    <row r="180" spans="1:13">
      <c r="A180" s="23"/>
      <c r="B180" s="22">
        <v>80</v>
      </c>
      <c r="C180" s="161"/>
      <c r="D180" s="162"/>
      <c r="E180" s="162"/>
      <c r="F180" s="162"/>
      <c r="G180" s="163"/>
      <c r="H180" s="162"/>
      <c r="I180" s="164"/>
      <c r="J180" s="165"/>
      <c r="K180" s="162"/>
      <c r="L180" s="93"/>
      <c r="M180" s="23"/>
    </row>
    <row r="181" spans="1:13">
      <c r="A181" s="23"/>
      <c r="B181" s="22">
        <v>81</v>
      </c>
      <c r="C181" s="161"/>
      <c r="D181" s="162"/>
      <c r="E181" s="162"/>
      <c r="F181" s="162"/>
      <c r="G181" s="163"/>
      <c r="H181" s="162"/>
      <c r="I181" s="164"/>
      <c r="J181" s="165"/>
      <c r="K181" s="162"/>
      <c r="L181" s="93"/>
      <c r="M181" s="23"/>
    </row>
    <row r="182" spans="1:13">
      <c r="A182" s="23"/>
      <c r="B182" s="22">
        <v>82</v>
      </c>
      <c r="C182" s="161"/>
      <c r="D182" s="162"/>
      <c r="E182" s="162"/>
      <c r="F182" s="162"/>
      <c r="G182" s="163"/>
      <c r="H182" s="162"/>
      <c r="I182" s="164"/>
      <c r="J182" s="165"/>
      <c r="K182" s="162"/>
      <c r="L182" s="93"/>
      <c r="M182" s="23"/>
    </row>
    <row r="183" spans="1:13">
      <c r="A183" s="23"/>
      <c r="B183" s="22">
        <v>83</v>
      </c>
      <c r="C183" s="161"/>
      <c r="D183" s="162"/>
      <c r="E183" s="162"/>
      <c r="F183" s="162"/>
      <c r="G183" s="163"/>
      <c r="H183" s="162"/>
      <c r="I183" s="164"/>
      <c r="J183" s="165"/>
      <c r="K183" s="162"/>
      <c r="L183" s="93"/>
      <c r="M183" s="23"/>
    </row>
    <row r="184" spans="1:13">
      <c r="A184" s="23"/>
      <c r="B184" s="22">
        <v>84</v>
      </c>
      <c r="C184" s="161"/>
      <c r="D184" s="162"/>
      <c r="E184" s="162"/>
      <c r="F184" s="162"/>
      <c r="G184" s="163"/>
      <c r="H184" s="162"/>
      <c r="I184" s="164"/>
      <c r="J184" s="165"/>
      <c r="K184" s="162"/>
      <c r="L184" s="93"/>
      <c r="M184" s="23"/>
    </row>
    <row r="185" spans="1:13">
      <c r="A185" s="23"/>
      <c r="B185" s="22">
        <v>85</v>
      </c>
      <c r="C185" s="161"/>
      <c r="D185" s="162"/>
      <c r="E185" s="162"/>
      <c r="F185" s="162"/>
      <c r="G185" s="163"/>
      <c r="H185" s="162"/>
      <c r="I185" s="164"/>
      <c r="J185" s="165"/>
      <c r="K185" s="162"/>
      <c r="L185" s="93"/>
      <c r="M185" s="23"/>
    </row>
    <row r="186" spans="1:13">
      <c r="A186" s="23"/>
      <c r="B186" s="22">
        <v>86</v>
      </c>
      <c r="C186" s="161"/>
      <c r="D186" s="162"/>
      <c r="E186" s="162"/>
      <c r="F186" s="162"/>
      <c r="G186" s="163"/>
      <c r="H186" s="162"/>
      <c r="I186" s="164"/>
      <c r="J186" s="165"/>
      <c r="K186" s="162"/>
      <c r="L186" s="93"/>
      <c r="M186" s="23"/>
    </row>
    <row r="187" spans="1:13">
      <c r="A187" s="23"/>
      <c r="B187" s="22">
        <v>87</v>
      </c>
      <c r="C187" s="161"/>
      <c r="D187" s="162"/>
      <c r="E187" s="162"/>
      <c r="F187" s="162"/>
      <c r="G187" s="163"/>
      <c r="H187" s="162"/>
      <c r="I187" s="164"/>
      <c r="J187" s="165"/>
      <c r="K187" s="162"/>
      <c r="L187" s="93"/>
      <c r="M187" s="23"/>
    </row>
    <row r="188" spans="1:13">
      <c r="A188" s="23"/>
      <c r="B188" s="22">
        <v>88</v>
      </c>
      <c r="C188" s="161"/>
      <c r="D188" s="162"/>
      <c r="E188" s="162"/>
      <c r="F188" s="162"/>
      <c r="G188" s="163"/>
      <c r="H188" s="162"/>
      <c r="I188" s="164"/>
      <c r="J188" s="165"/>
      <c r="K188" s="162"/>
      <c r="L188" s="93"/>
      <c r="M188" s="23"/>
    </row>
    <row r="189" spans="1:13">
      <c r="A189" s="23"/>
      <c r="B189" s="22">
        <v>89</v>
      </c>
      <c r="C189" s="161"/>
      <c r="D189" s="162"/>
      <c r="E189" s="162"/>
      <c r="F189" s="162"/>
      <c r="G189" s="163"/>
      <c r="H189" s="162"/>
      <c r="I189" s="164"/>
      <c r="J189" s="165"/>
      <c r="K189" s="162"/>
      <c r="L189" s="93"/>
      <c r="M189" s="23"/>
    </row>
    <row r="190" spans="1:13">
      <c r="A190" s="23"/>
      <c r="B190" s="22">
        <v>90</v>
      </c>
      <c r="C190" s="161"/>
      <c r="D190" s="162"/>
      <c r="E190" s="162"/>
      <c r="F190" s="162"/>
      <c r="G190" s="163"/>
      <c r="H190" s="162"/>
      <c r="I190" s="164"/>
      <c r="J190" s="165"/>
      <c r="K190" s="162"/>
      <c r="L190" s="93"/>
      <c r="M190" s="23"/>
    </row>
    <row r="191" spans="1:13">
      <c r="A191" s="23"/>
      <c r="B191" s="22">
        <v>91</v>
      </c>
      <c r="C191" s="161"/>
      <c r="D191" s="162"/>
      <c r="E191" s="162"/>
      <c r="F191" s="162"/>
      <c r="G191" s="163"/>
      <c r="H191" s="162"/>
      <c r="I191" s="164"/>
      <c r="J191" s="165"/>
      <c r="K191" s="162"/>
      <c r="L191" s="93"/>
      <c r="M191" s="23"/>
    </row>
    <row r="192" spans="1:13">
      <c r="A192" s="23"/>
      <c r="B192" s="22">
        <v>92</v>
      </c>
      <c r="C192" s="161"/>
      <c r="D192" s="162"/>
      <c r="E192" s="162"/>
      <c r="F192" s="162"/>
      <c r="G192" s="163"/>
      <c r="H192" s="162"/>
      <c r="I192" s="164"/>
      <c r="J192" s="165"/>
      <c r="K192" s="162"/>
      <c r="L192" s="93"/>
      <c r="M192" s="23"/>
    </row>
    <row r="193" spans="1:13">
      <c r="A193" s="23"/>
      <c r="B193" s="23" t="s">
        <v>2140</v>
      </c>
      <c r="C193" s="143"/>
      <c r="D193" s="143"/>
      <c r="E193" s="143"/>
      <c r="F193" s="143"/>
      <c r="G193" s="4" t="s">
        <v>887</v>
      </c>
      <c r="H193" s="4">
        <f>SUM(H101:H192)</f>
        <v>43</v>
      </c>
      <c r="I193" s="5">
        <f>SUM(I101:I192)</f>
        <v>196.32599999999977</v>
      </c>
      <c r="J193" s="4">
        <f>MAX(J101:J192)</f>
        <v>3.2</v>
      </c>
      <c r="K193" s="4">
        <f>ROUND(SUM(K101:K192),3)</f>
        <v>8.0169999999999995</v>
      </c>
      <c r="L193" s="23"/>
      <c r="M193" s="23"/>
    </row>
    <row r="194" spans="1:13">
      <c r="A194" s="23"/>
      <c r="B194" s="23"/>
      <c r="C194" s="90"/>
      <c r="D194" s="90"/>
      <c r="E194" s="90"/>
      <c r="F194" s="90"/>
      <c r="G194" s="91"/>
      <c r="H194" s="91"/>
      <c r="I194" s="92"/>
      <c r="J194" s="91"/>
      <c r="K194" s="91"/>
      <c r="L194" s="23"/>
      <c r="M194" s="23"/>
    </row>
    <row r="195" spans="1:13" ht="15.75" thickBot="1">
      <c r="A195" s="29"/>
      <c r="B195" s="23"/>
      <c r="C195" s="23"/>
      <c r="D195" s="23"/>
      <c r="E195" s="23"/>
      <c r="F195" s="23"/>
      <c r="G195" s="23"/>
      <c r="H195" s="109"/>
      <c r="I195" s="108"/>
      <c r="J195" s="109"/>
      <c r="K195" s="109"/>
      <c r="L195" s="79"/>
      <c r="M195" s="23"/>
    </row>
    <row r="196" spans="1:13" ht="18.75">
      <c r="A196" s="29"/>
      <c r="B196" s="29"/>
      <c r="C196" s="29"/>
      <c r="D196" s="29"/>
      <c r="E196" s="29"/>
      <c r="F196" s="29"/>
      <c r="G196" s="38"/>
      <c r="H196" s="43" t="s">
        <v>3420</v>
      </c>
      <c r="I196" s="44"/>
      <c r="J196" s="87" t="s">
        <v>3388</v>
      </c>
      <c r="K196" s="44" t="s">
        <v>721</v>
      </c>
      <c r="L196" s="38"/>
      <c r="M196" s="23"/>
    </row>
    <row r="197" spans="1:13">
      <c r="A197" s="29"/>
      <c r="B197" s="29"/>
      <c r="C197" s="29"/>
      <c r="D197" s="29"/>
      <c r="E197" s="29"/>
      <c r="F197" s="29"/>
      <c r="G197" s="38"/>
      <c r="H197" s="45" t="s">
        <v>2221</v>
      </c>
      <c r="I197" s="46">
        <f>Export!A84</f>
        <v>100</v>
      </c>
      <c r="J197" s="47">
        <f>MAX(J101:J192)</f>
        <v>3.2</v>
      </c>
      <c r="K197" s="36" t="s">
        <v>96</v>
      </c>
      <c r="L197" s="38"/>
      <c r="M197" s="23"/>
    </row>
    <row r="198" spans="1:13">
      <c r="A198" s="29"/>
      <c r="B198" s="29"/>
      <c r="C198" s="29"/>
      <c r="D198" s="29"/>
      <c r="E198" s="29"/>
      <c r="F198" s="29"/>
      <c r="G198" s="38"/>
      <c r="H198" s="45" t="s">
        <v>2218</v>
      </c>
      <c r="I198" s="46" t="str">
        <f>IF(Export!A85=1,"Y","N")</f>
        <v>N</v>
      </c>
      <c r="J198" s="48"/>
      <c r="K198" s="36"/>
      <c r="L198" s="38"/>
      <c r="M198" s="23"/>
    </row>
    <row r="199" spans="1:13" ht="13.5" customHeight="1">
      <c r="A199" s="29"/>
      <c r="B199" s="29"/>
      <c r="C199" s="29"/>
      <c r="D199" s="29"/>
      <c r="E199" s="29"/>
      <c r="F199" s="29"/>
      <c r="G199" s="29"/>
      <c r="H199" s="45" t="s">
        <v>2219</v>
      </c>
      <c r="I199" s="46" t="str">
        <f>IF(Export!A86=1,"Y","N")</f>
        <v>Y</v>
      </c>
      <c r="J199" s="48"/>
      <c r="K199" s="36"/>
      <c r="L199" s="38"/>
      <c r="M199" s="23"/>
    </row>
    <row r="200" spans="1:13">
      <c r="A200" s="29"/>
      <c r="B200" s="29"/>
      <c r="C200" s="29"/>
      <c r="D200" s="29"/>
      <c r="E200" s="29"/>
      <c r="F200" s="29"/>
      <c r="G200" s="29"/>
      <c r="H200" s="45" t="s">
        <v>785</v>
      </c>
      <c r="I200" s="46" t="str">
        <f>INDEX(ADISimpower!C331:C333,ADISimpower!N171)</f>
        <v>CCM Always</v>
      </c>
      <c r="J200" s="48"/>
      <c r="K200" s="36"/>
      <c r="L200" s="38"/>
      <c r="M200" s="23"/>
    </row>
    <row r="201" spans="1:13">
      <c r="A201" s="29"/>
      <c r="B201" s="29"/>
      <c r="C201" s="29"/>
      <c r="D201" s="29"/>
      <c r="E201" s="29"/>
      <c r="F201" s="29"/>
      <c r="G201" s="29"/>
      <c r="H201" s="45" t="s">
        <v>662</v>
      </c>
      <c r="I201" s="46" t="str">
        <f>IF(Export!A88=1,"Y","N")</f>
        <v>N</v>
      </c>
      <c r="J201" s="48"/>
      <c r="K201" s="36"/>
      <c r="L201" s="38"/>
      <c r="M201" s="23"/>
    </row>
    <row r="202" spans="1:13">
      <c r="A202" s="29"/>
      <c r="B202" s="29"/>
      <c r="C202" s="29"/>
      <c r="D202" s="29"/>
      <c r="E202" s="29"/>
      <c r="F202" s="29"/>
      <c r="G202" s="29"/>
      <c r="H202" s="45" t="s">
        <v>2212</v>
      </c>
      <c r="I202" s="46" t="str">
        <f>Export!A89</f>
        <v>Auto Frequency</v>
      </c>
      <c r="J202" s="48"/>
      <c r="K202" s="36"/>
      <c r="L202" s="38"/>
      <c r="M202" s="23"/>
    </row>
    <row r="203" spans="1:13">
      <c r="A203" s="29"/>
      <c r="B203" s="29"/>
      <c r="C203" s="29"/>
      <c r="D203" s="29"/>
      <c r="E203" s="29"/>
      <c r="F203" s="29"/>
      <c r="G203" s="29"/>
      <c r="H203" s="35" t="s">
        <v>717</v>
      </c>
      <c r="I203" s="46">
        <f>Export!A74</f>
        <v>55</v>
      </c>
      <c r="J203" s="48">
        <f>Export!A74</f>
        <v>55</v>
      </c>
      <c r="K203" s="39" t="s">
        <v>718</v>
      </c>
      <c r="L203" s="38"/>
      <c r="M203" s="23"/>
    </row>
    <row r="204" spans="1:13" ht="15.75" thickBot="1">
      <c r="A204" s="29"/>
      <c r="B204" s="29"/>
      <c r="C204" s="29"/>
      <c r="D204" s="29"/>
      <c r="E204" s="29"/>
      <c r="F204" s="29"/>
      <c r="G204" s="29"/>
      <c r="H204" s="40" t="s">
        <v>719</v>
      </c>
      <c r="I204" s="118" t="str">
        <f>INDEX(ADISimpower!F57:F60,Export!$A$83)</f>
        <v>Smallest Size</v>
      </c>
      <c r="J204" s="41"/>
      <c r="K204" s="41"/>
      <c r="L204" s="42"/>
      <c r="M204" s="23"/>
    </row>
    <row r="205" spans="1:13" ht="15.75" thickBot="1">
      <c r="A205" s="29"/>
      <c r="B205" s="29"/>
      <c r="C205" s="29"/>
      <c r="D205" s="29"/>
      <c r="E205" s="29"/>
      <c r="F205" s="29"/>
      <c r="G205" s="29"/>
      <c r="H205" s="140"/>
      <c r="I205" s="141"/>
      <c r="J205" s="140"/>
      <c r="K205" s="140"/>
      <c r="L205" s="142"/>
      <c r="M205" s="23"/>
    </row>
    <row r="206" spans="1:13" ht="18.75">
      <c r="A206" s="29"/>
      <c r="B206" s="29"/>
      <c r="C206" s="29"/>
      <c r="D206" s="29"/>
      <c r="E206" s="29"/>
      <c r="F206" s="29"/>
      <c r="G206" s="29"/>
      <c r="H206" s="145" t="s">
        <v>3414</v>
      </c>
      <c r="I206" s="110" t="s">
        <v>2151</v>
      </c>
      <c r="J206" s="110" t="s">
        <v>2155</v>
      </c>
      <c r="K206" s="111" t="s">
        <v>721</v>
      </c>
      <c r="L206" s="34"/>
      <c r="M206" s="23"/>
    </row>
    <row r="207" spans="1:13">
      <c r="A207" s="29"/>
      <c r="B207" s="29"/>
      <c r="C207" s="29"/>
      <c r="D207" s="29"/>
      <c r="E207" s="29"/>
      <c r="F207" s="29"/>
      <c r="G207" s="38"/>
      <c r="H207" s="106" t="s">
        <v>3415</v>
      </c>
      <c r="I207" s="120">
        <f>ROUND(SUM(Export!A50,Export!C50,Export!E50,Export!G50,Export!I50),3)</f>
        <v>1.1120000000000001</v>
      </c>
      <c r="J207" s="120">
        <f>ROUND(SUM(Export!B50,Export!D50,Export!F50,Export!H50,Export!J50),3)</f>
        <v>1.1279999999999999</v>
      </c>
      <c r="K207" s="91" t="s">
        <v>730</v>
      </c>
      <c r="L207" s="38"/>
      <c r="M207" s="23"/>
    </row>
    <row r="208" spans="1:13" ht="15.75" thickBot="1">
      <c r="A208" s="29"/>
      <c r="B208" s="29"/>
      <c r="C208" s="29"/>
      <c r="D208" s="29"/>
      <c r="E208" s="29"/>
      <c r="F208" s="29"/>
      <c r="G208" s="38"/>
      <c r="H208" s="107" t="s">
        <v>3416</v>
      </c>
      <c r="I208" s="146">
        <f>ROUND(Export!A75,0)</f>
        <v>87</v>
      </c>
      <c r="J208" s="109">
        <f>ROUND(Export!B75,0)</f>
        <v>87</v>
      </c>
      <c r="K208" s="109" t="s">
        <v>718</v>
      </c>
      <c r="L208" s="42"/>
      <c r="M208" s="23"/>
    </row>
    <row r="209" spans="1:13" ht="21.75" thickBot="1">
      <c r="A209" s="29"/>
      <c r="B209" s="29"/>
      <c r="C209" s="29"/>
      <c r="D209" s="29"/>
      <c r="E209" s="29"/>
      <c r="F209" s="29"/>
      <c r="G209" s="29"/>
      <c r="H209" s="30" t="str">
        <f>IF(SP_parallel = 1,"Channel 1 + Channel 2","Channel 1")</f>
        <v>Channel 1</v>
      </c>
      <c r="I209" s="23"/>
      <c r="J209" s="23"/>
      <c r="K209" s="23"/>
      <c r="L209" s="142"/>
      <c r="M209" s="23"/>
    </row>
    <row r="210" spans="1:13" ht="18.75">
      <c r="A210" s="29"/>
      <c r="B210" s="29"/>
      <c r="C210" s="29"/>
      <c r="D210" s="29"/>
      <c r="E210" s="29"/>
      <c r="F210" s="29"/>
      <c r="G210" s="29"/>
      <c r="H210" s="31" t="s">
        <v>716</v>
      </c>
      <c r="I210" s="32"/>
      <c r="J210" s="32"/>
      <c r="K210" s="33"/>
      <c r="L210" s="38"/>
      <c r="M210" s="23"/>
    </row>
    <row r="211" spans="1:13">
      <c r="A211" s="29"/>
      <c r="B211" s="29"/>
      <c r="C211" s="29"/>
      <c r="D211" s="29"/>
      <c r="E211" s="29"/>
      <c r="F211" s="29"/>
      <c r="G211" s="29"/>
      <c r="H211" s="35" t="s">
        <v>2151</v>
      </c>
      <c r="I211" s="36">
        <f>Export!A3</f>
        <v>5</v>
      </c>
      <c r="J211" s="36" t="s">
        <v>2150</v>
      </c>
      <c r="K211" s="37"/>
      <c r="L211" s="38"/>
      <c r="M211" s="23"/>
    </row>
    <row r="212" spans="1:13">
      <c r="A212" s="29"/>
      <c r="B212" s="29"/>
      <c r="C212" s="29"/>
      <c r="D212" s="29"/>
      <c r="E212" s="29"/>
      <c r="F212" s="29"/>
      <c r="G212" s="29"/>
      <c r="H212" s="35" t="s">
        <v>2155</v>
      </c>
      <c r="I212" s="36">
        <f>Export!B3</f>
        <v>12</v>
      </c>
      <c r="J212" s="36" t="s">
        <v>2150</v>
      </c>
      <c r="K212" s="37"/>
      <c r="L212" s="38"/>
      <c r="M212" s="23"/>
    </row>
    <row r="213" spans="1:13">
      <c r="A213" s="29"/>
      <c r="B213" s="29"/>
      <c r="C213" s="29"/>
      <c r="D213" s="29"/>
      <c r="E213" s="29"/>
      <c r="F213" s="29"/>
      <c r="G213" s="29"/>
      <c r="H213" s="35" t="s">
        <v>2154</v>
      </c>
      <c r="I213" s="36">
        <f>MIN(Export!A4,ROUND(Export!A20,2))</f>
        <v>1</v>
      </c>
      <c r="J213" s="36" t="str">
        <f>IF(Chan1_dropout_flag = 1,"V (At Vinmin)","V")</f>
        <v>V</v>
      </c>
      <c r="K213" s="37"/>
      <c r="L213" s="38"/>
      <c r="M213" s="23"/>
    </row>
    <row r="214" spans="1:13">
      <c r="A214" s="29"/>
      <c r="B214" s="29"/>
      <c r="C214" s="29"/>
      <c r="D214" s="29"/>
      <c r="E214" s="29"/>
      <c r="F214" s="29"/>
      <c r="G214" s="29"/>
      <c r="H214" s="35" t="s">
        <v>2157</v>
      </c>
      <c r="I214" s="37">
        <f>IF(SP_parallel = 1,2*Export!A38,Export!A38)</f>
        <v>3</v>
      </c>
      <c r="J214" s="37" t="s">
        <v>2158</v>
      </c>
      <c r="K214" s="37"/>
      <c r="L214" s="38"/>
      <c r="M214" s="23"/>
    </row>
    <row r="215" spans="1:13" ht="30">
      <c r="A215" s="29"/>
      <c r="B215" s="29"/>
      <c r="C215" s="29"/>
      <c r="D215" s="29"/>
      <c r="E215" s="29"/>
      <c r="F215" s="29"/>
      <c r="G215" s="29"/>
      <c r="H215" s="138" t="s">
        <v>3493</v>
      </c>
      <c r="I215" s="37">
        <f>IF(SP_parallel = 1,2*ROUND(MAX(Export!A40,B41),3),ROUND(MAX(Export!A40,B41),3))</f>
        <v>3</v>
      </c>
      <c r="J215" s="37" t="s">
        <v>2158</v>
      </c>
      <c r="K215" s="37"/>
      <c r="L215" s="38"/>
      <c r="M215" s="23"/>
    </row>
    <row r="216" spans="1:13" ht="34.5" customHeight="1" thickBot="1">
      <c r="A216" s="29"/>
      <c r="B216" s="29"/>
      <c r="C216" s="29"/>
      <c r="D216" s="29"/>
      <c r="E216" s="29"/>
      <c r="F216" s="29"/>
      <c r="G216" s="38"/>
      <c r="H216" s="40"/>
      <c r="I216" s="41"/>
      <c r="J216" s="41"/>
      <c r="K216" s="41"/>
      <c r="L216" s="137"/>
      <c r="M216" s="23"/>
    </row>
    <row r="217" spans="1:13" ht="18.75">
      <c r="A217" s="29"/>
      <c r="B217" s="29"/>
      <c r="C217" s="29"/>
      <c r="D217" s="29"/>
      <c r="E217" s="29"/>
      <c r="F217" s="29"/>
      <c r="G217" s="38"/>
      <c r="H217" s="43" t="str">
        <f>IF(SP_parallel = 1,"Advanced Target Settings  (Channels 1 + 2)","Advanced Target Settings  (Channel 1)")</f>
        <v>Advanced Target Settings  (Channel 1)</v>
      </c>
      <c r="I217" s="44"/>
      <c r="J217" s="87" t="s">
        <v>3388</v>
      </c>
      <c r="K217" s="44" t="s">
        <v>721</v>
      </c>
      <c r="L217" s="38"/>
      <c r="M217" s="23"/>
    </row>
    <row r="218" spans="1:13">
      <c r="A218" s="29"/>
      <c r="B218" s="29"/>
      <c r="C218" s="29"/>
      <c r="D218" s="29"/>
      <c r="E218" s="29"/>
      <c r="F218" s="29"/>
      <c r="G218" s="29"/>
      <c r="H218" s="45" t="s">
        <v>2224</v>
      </c>
      <c r="I218" s="23"/>
      <c r="J218" s="48">
        <f>Export!A15/1000</f>
        <v>450</v>
      </c>
      <c r="K218" s="37" t="s">
        <v>2184</v>
      </c>
      <c r="L218" s="38"/>
      <c r="M218" s="23"/>
    </row>
    <row r="219" spans="1:13">
      <c r="A219" s="29"/>
      <c r="B219" s="29"/>
      <c r="C219" s="29"/>
      <c r="D219" s="29"/>
      <c r="E219" s="29"/>
      <c r="F219" s="29"/>
      <c r="G219" s="29"/>
      <c r="H219" s="45" t="s">
        <v>744</v>
      </c>
      <c r="I219" s="46">
        <f>Export!A91</f>
        <v>20</v>
      </c>
      <c r="J219" s="49">
        <f>Export!A18*1000</f>
        <v>7.0189700286186332</v>
      </c>
      <c r="K219" s="36" t="s">
        <v>722</v>
      </c>
      <c r="L219" s="38"/>
      <c r="M219" s="23"/>
    </row>
    <row r="220" spans="1:13">
      <c r="A220" s="29"/>
      <c r="B220" s="29"/>
      <c r="C220" s="29"/>
      <c r="D220" s="29"/>
      <c r="E220" s="29"/>
      <c r="F220" s="29"/>
      <c r="G220" s="29"/>
      <c r="H220" s="45" t="s">
        <v>2215</v>
      </c>
      <c r="I220" s="46">
        <f>J220</f>
        <v>0.89999999999999991</v>
      </c>
      <c r="J220" s="46">
        <f>IF(SP_parallel=1,2*Export!A92,Export!A92)</f>
        <v>0.89999999999999991</v>
      </c>
      <c r="K220" s="36" t="s">
        <v>2158</v>
      </c>
      <c r="L220" s="38"/>
      <c r="M220" s="23"/>
    </row>
    <row r="221" spans="1:13">
      <c r="A221" s="29"/>
      <c r="B221" s="29"/>
      <c r="C221" s="29"/>
      <c r="D221" s="29"/>
      <c r="E221" s="29"/>
      <c r="F221" s="29"/>
      <c r="G221" s="29"/>
      <c r="H221" s="45" t="s">
        <v>2216</v>
      </c>
      <c r="I221" s="46">
        <f>Export!A93</f>
        <v>50</v>
      </c>
      <c r="J221" s="49">
        <f>Export!A19*1000</f>
        <v>40.215590506504128</v>
      </c>
      <c r="K221" s="36" t="s">
        <v>723</v>
      </c>
      <c r="L221" s="38"/>
      <c r="M221" s="23"/>
    </row>
    <row r="222" spans="1:13">
      <c r="A222" s="29"/>
      <c r="B222" s="29"/>
      <c r="C222" s="29"/>
      <c r="D222" s="29"/>
      <c r="E222" s="29"/>
      <c r="F222" s="29"/>
      <c r="G222" s="29"/>
      <c r="H222" s="50" t="s">
        <v>743</v>
      </c>
      <c r="I222" s="46" t="str">
        <f>IF(ADISimpower!N180=1,"Auto Set",Export!A94)</f>
        <v>Auto Set</v>
      </c>
      <c r="J222" s="48">
        <f>IF(ADISimpower!N180=1,Export!A94,"")</f>
        <v>2</v>
      </c>
      <c r="K222" s="36" t="s">
        <v>890</v>
      </c>
      <c r="L222" s="38"/>
      <c r="M222" s="23"/>
    </row>
    <row r="223" spans="1:13">
      <c r="A223" s="29"/>
      <c r="B223" s="29"/>
      <c r="C223" s="29"/>
      <c r="D223" s="29"/>
      <c r="E223" s="29"/>
      <c r="F223" s="29"/>
      <c r="G223" s="29"/>
      <c r="H223" s="50" t="s">
        <v>672</v>
      </c>
      <c r="I223" s="46" t="str">
        <f>Export!A96</f>
        <v>Always On</v>
      </c>
      <c r="J223" s="46"/>
      <c r="K223" s="36"/>
      <c r="L223" s="38"/>
      <c r="M223" s="23"/>
    </row>
    <row r="224" spans="1:13">
      <c r="A224" s="29"/>
      <c r="B224" s="29"/>
      <c r="C224" s="29"/>
      <c r="D224" s="29"/>
      <c r="E224" s="29"/>
      <c r="F224" s="29"/>
      <c r="G224" s="29"/>
      <c r="H224" s="50" t="s">
        <v>3517</v>
      </c>
      <c r="I224" s="46">
        <f>Export!A97</f>
        <v>4.2</v>
      </c>
      <c r="J224" s="48">
        <f>I224</f>
        <v>4.2</v>
      </c>
      <c r="K224" s="36" t="s">
        <v>2150</v>
      </c>
      <c r="L224" s="38"/>
      <c r="M224" s="23"/>
    </row>
    <row r="225" spans="1:13" ht="15.75" thickBot="1">
      <c r="A225" s="29"/>
      <c r="B225" s="29"/>
      <c r="C225" s="29"/>
      <c r="D225" s="29"/>
      <c r="E225" s="29"/>
      <c r="F225" s="29"/>
      <c r="G225" s="29"/>
      <c r="H225" s="50" t="s">
        <v>3518</v>
      </c>
      <c r="I225" s="46">
        <f>Export!A98</f>
        <v>3.78</v>
      </c>
      <c r="J225" s="48">
        <f>I225</f>
        <v>3.78</v>
      </c>
      <c r="K225" s="36" t="s">
        <v>2150</v>
      </c>
      <c r="L225" s="38"/>
      <c r="M225" s="23"/>
    </row>
    <row r="226" spans="1:13" ht="18.75">
      <c r="A226" s="29"/>
      <c r="B226" s="29"/>
      <c r="C226" s="29"/>
      <c r="D226" s="29"/>
      <c r="E226" s="29"/>
      <c r="F226" s="29"/>
      <c r="G226" s="29"/>
      <c r="H226" s="31" t="s">
        <v>3492</v>
      </c>
      <c r="I226" s="32"/>
      <c r="J226" s="32"/>
      <c r="K226" s="32"/>
      <c r="L226" s="34"/>
      <c r="M226" s="23"/>
    </row>
    <row r="227" spans="1:13">
      <c r="A227" s="29"/>
      <c r="B227" s="29"/>
      <c r="C227" s="29"/>
      <c r="D227" s="29"/>
      <c r="E227" s="29"/>
      <c r="F227" s="29"/>
      <c r="G227" s="29"/>
      <c r="H227" s="35"/>
      <c r="I227" s="52" t="s">
        <v>2151</v>
      </c>
      <c r="J227" s="52" t="s">
        <v>2155</v>
      </c>
      <c r="K227" s="53" t="s">
        <v>721</v>
      </c>
      <c r="L227" s="38"/>
      <c r="M227" s="23"/>
    </row>
    <row r="228" spans="1:13">
      <c r="A228" s="29"/>
      <c r="B228" s="29"/>
      <c r="C228" s="29"/>
      <c r="D228" s="29"/>
      <c r="E228" s="29"/>
      <c r="F228" s="29"/>
      <c r="G228" s="29"/>
      <c r="H228" s="35" t="s">
        <v>745</v>
      </c>
      <c r="I228" s="46" t="str">
        <f>IF(Export!A82=1,"Y","N")</f>
        <v>Y</v>
      </c>
      <c r="J228" s="46" t="str">
        <f>IF(Export!B82=1,"Y","N")</f>
        <v>Y</v>
      </c>
      <c r="K228" s="48" t="s">
        <v>726</v>
      </c>
      <c r="L228" s="38"/>
      <c r="M228" s="23"/>
    </row>
    <row r="229" spans="1:13">
      <c r="A229" s="29"/>
      <c r="B229" s="29"/>
      <c r="C229" s="29"/>
      <c r="D229" s="29"/>
      <c r="E229" s="29"/>
      <c r="F229" s="29"/>
      <c r="G229" s="29"/>
      <c r="H229" s="35" t="s">
        <v>3481</v>
      </c>
      <c r="I229" s="46">
        <f>IF(SP_parallel = 1,ROUND(Export!A37 + Export!C37,3),ROUND(Export!A37,3))</f>
        <v>0.70599999999999996</v>
      </c>
      <c r="J229" s="46">
        <f>IF(SP_parallel = 1,ROUND(Export!B37 + Export!D37,3),ROUND(Export!B37,3))</f>
        <v>0.29099999999999998</v>
      </c>
      <c r="K229" s="48" t="s">
        <v>2158</v>
      </c>
      <c r="L229" s="38"/>
      <c r="M229" s="23"/>
    </row>
    <row r="230" spans="1:13">
      <c r="A230" s="29"/>
      <c r="B230" s="29"/>
      <c r="C230" s="29"/>
      <c r="D230" s="29"/>
      <c r="E230" s="29"/>
      <c r="F230" s="29"/>
      <c r="G230" s="29"/>
      <c r="H230" s="35" t="s">
        <v>727</v>
      </c>
      <c r="I230" s="54">
        <f>Export!A12</f>
        <v>0.23128802100991605</v>
      </c>
      <c r="J230" s="54">
        <f>Export!B12</f>
        <v>9.2684105840915812E-2</v>
      </c>
      <c r="K230" s="48" t="s">
        <v>806</v>
      </c>
      <c r="L230" s="38"/>
      <c r="M230" s="23"/>
    </row>
    <row r="231" spans="1:13">
      <c r="A231" s="29"/>
      <c r="B231" s="29"/>
      <c r="C231" s="29"/>
      <c r="D231" s="29"/>
      <c r="E231" s="29"/>
      <c r="F231" s="29"/>
      <c r="G231" s="29"/>
      <c r="H231" s="35" t="s">
        <v>728</v>
      </c>
      <c r="I231" s="54">
        <f>Export!A13</f>
        <v>0.75071197899008391</v>
      </c>
      <c r="J231" s="54">
        <f>Export!B13</f>
        <v>0.8893158941590843</v>
      </c>
      <c r="K231" s="48" t="s">
        <v>806</v>
      </c>
      <c r="L231" s="38"/>
      <c r="M231" s="23"/>
    </row>
    <row r="232" spans="1:13">
      <c r="A232" s="29"/>
      <c r="B232" s="29"/>
      <c r="C232" s="29"/>
      <c r="D232" s="29"/>
      <c r="E232" s="29"/>
      <c r="F232" s="29"/>
      <c r="G232" s="29"/>
      <c r="H232" s="35" t="s">
        <v>729</v>
      </c>
      <c r="I232" s="54">
        <f>Export!A14</f>
        <v>0</v>
      </c>
      <c r="J232" s="54">
        <f>Export!B14</f>
        <v>0</v>
      </c>
      <c r="K232" s="48" t="s">
        <v>806</v>
      </c>
      <c r="L232" s="38"/>
      <c r="M232" s="23"/>
    </row>
    <row r="233" spans="1:13">
      <c r="A233" s="29"/>
      <c r="B233" s="29"/>
      <c r="C233" s="29"/>
      <c r="D233" s="29"/>
      <c r="E233" s="29"/>
      <c r="F233" s="29"/>
      <c r="G233" s="29"/>
      <c r="H233" s="35"/>
      <c r="I233" s="54"/>
      <c r="J233" s="54"/>
      <c r="K233" s="48"/>
      <c r="L233" s="38"/>
      <c r="M233" s="23"/>
    </row>
    <row r="234" spans="1:13">
      <c r="A234" s="29"/>
      <c r="B234" s="29"/>
      <c r="C234" s="29"/>
      <c r="D234" s="29"/>
      <c r="E234" s="29"/>
      <c r="F234" s="29"/>
      <c r="G234" s="29"/>
      <c r="H234" s="35" t="s">
        <v>858</v>
      </c>
      <c r="I234" s="55">
        <f>Export!A103/1000</f>
        <v>42.063000000000002</v>
      </c>
      <c r="J234" s="55">
        <f>Export!B103/1000</f>
        <v>47.195</v>
      </c>
      <c r="K234" s="48" t="s">
        <v>2184</v>
      </c>
      <c r="L234" s="38"/>
      <c r="M234" s="23"/>
    </row>
    <row r="235" spans="1:13">
      <c r="A235" s="29"/>
      <c r="B235" s="29"/>
      <c r="C235" s="29"/>
      <c r="D235" s="29"/>
      <c r="E235" s="29"/>
      <c r="F235" s="29"/>
      <c r="G235" s="29"/>
      <c r="H235" s="35" t="s">
        <v>804</v>
      </c>
      <c r="I235" s="49">
        <f>Export!A104</f>
        <v>57</v>
      </c>
      <c r="J235" s="49">
        <f>Export!B104</f>
        <v>59</v>
      </c>
      <c r="K235" s="48" t="s">
        <v>805</v>
      </c>
      <c r="L235" s="38"/>
      <c r="M235" s="23"/>
    </row>
    <row r="236" spans="1:13" ht="15.75" thickBot="1">
      <c r="A236" s="29"/>
      <c r="B236" s="29"/>
      <c r="C236" s="29"/>
      <c r="D236" s="29"/>
      <c r="E236" s="29"/>
      <c r="F236" s="29"/>
      <c r="G236" s="29"/>
      <c r="H236" s="40"/>
      <c r="I236" s="41"/>
      <c r="J236" s="41"/>
      <c r="K236" s="41"/>
      <c r="L236" s="42"/>
      <c r="M236" s="23"/>
    </row>
    <row r="237" spans="1:13" ht="18.75">
      <c r="A237" s="29"/>
      <c r="B237" s="29"/>
      <c r="C237" s="29"/>
      <c r="D237" s="29"/>
      <c r="E237" s="29"/>
      <c r="F237" s="29"/>
      <c r="G237" s="29"/>
      <c r="H237" s="56" t="str">
        <f>IF(SP_parallel = 1,"Channel 1 and 2 Losses (at Iout max)","Channel 1  Losses (at Iout max)")</f>
        <v>Channel 1  Losses (at Iout max)</v>
      </c>
      <c r="I237" s="57"/>
      <c r="J237" s="58"/>
      <c r="K237" s="37"/>
      <c r="L237" s="38"/>
      <c r="M237" s="23"/>
    </row>
    <row r="238" spans="1:13">
      <c r="A238" s="29"/>
      <c r="B238" s="29"/>
      <c r="C238" s="29"/>
      <c r="D238" s="29"/>
      <c r="E238" s="29"/>
      <c r="F238" s="29"/>
      <c r="G238" s="29"/>
      <c r="H238" s="35"/>
      <c r="I238" s="52" t="s">
        <v>2151</v>
      </c>
      <c r="J238" s="52" t="s">
        <v>2155</v>
      </c>
      <c r="K238" s="53" t="s">
        <v>721</v>
      </c>
      <c r="L238" s="38"/>
      <c r="M238" s="23"/>
    </row>
    <row r="239" spans="1:13">
      <c r="A239" s="29"/>
      <c r="B239" s="29"/>
      <c r="C239" s="29"/>
      <c r="D239" s="29"/>
      <c r="E239" s="29"/>
      <c r="F239" s="29"/>
      <c r="G239" s="29"/>
      <c r="H239" s="35" t="s">
        <v>2396</v>
      </c>
      <c r="I239" s="59">
        <f>IF(SP_parallel = 1,Export!A50+Export!C50,Export!A50)</f>
        <v>0.29895491575098637</v>
      </c>
      <c r="J239" s="59">
        <f>IF(SP_parallel = 1,Export!B50+Export!D50,Export!B50)</f>
        <v>0.25030548433164512</v>
      </c>
      <c r="K239" s="60" t="s">
        <v>730</v>
      </c>
      <c r="L239" s="38"/>
      <c r="M239" s="23"/>
    </row>
    <row r="240" spans="1:13">
      <c r="A240" s="29"/>
      <c r="B240" s="29"/>
      <c r="C240" s="29"/>
      <c r="D240" s="29"/>
      <c r="E240" s="29"/>
      <c r="F240" s="29"/>
      <c r="G240" s="29"/>
      <c r="H240" s="35" t="str">
        <f>IF(SP_parallel = 1,"L1  and L2 (DCR+core)","L1 (DCR+core)")</f>
        <v>L1 (DCR+core)</v>
      </c>
      <c r="I240" s="54">
        <f>Export!A42+Export!A43</f>
        <v>0.11867719939078443</v>
      </c>
      <c r="J240" s="54">
        <f>Export!B42+Export!B43</f>
        <v>0.12290903558458409</v>
      </c>
      <c r="K240" s="48" t="s">
        <v>730</v>
      </c>
      <c r="L240" s="38"/>
      <c r="M240" s="23"/>
    </row>
    <row r="241" spans="1:13">
      <c r="A241" s="29"/>
      <c r="B241" s="29"/>
      <c r="C241" s="29"/>
      <c r="D241" s="29"/>
      <c r="E241" s="29"/>
      <c r="F241" s="29"/>
      <c r="G241" s="29"/>
      <c r="H241" s="35" t="str">
        <f>IF(output_filter_flag1 = 1,"L2(DCR+core)","")</f>
        <v/>
      </c>
      <c r="I241" s="54" t="str">
        <f>IF(output_filter_flag1 = 1,Export!A41,"")</f>
        <v/>
      </c>
      <c r="J241" s="54" t="str">
        <f>IF(output_filter_flag1 = 1,Export!B41,"")</f>
        <v/>
      </c>
      <c r="K241" s="48" t="str">
        <f>IF(output_filter_flag1 = 1,"W","")</f>
        <v/>
      </c>
      <c r="L241" s="38"/>
      <c r="M241" s="23"/>
    </row>
    <row r="242" spans="1:13">
      <c r="A242" s="29"/>
      <c r="B242" s="29"/>
      <c r="C242" s="29"/>
      <c r="D242" s="29"/>
      <c r="E242" s="29"/>
      <c r="F242" s="29"/>
      <c r="G242" s="29"/>
      <c r="H242" s="35" t="str">
        <f>"External FET (Q1)"</f>
        <v>External FET (Q1)</v>
      </c>
      <c r="I242" s="54">
        <f>IF(SP_parallel = 1,Export!A46+Export!C46,Export!A46)</f>
        <v>0.13650203157907159</v>
      </c>
      <c r="J242" s="54">
        <f>IF(SP_parallel = 1,Export!B46+Export!D46,Export!B46)</f>
        <v>0.19546582384416278</v>
      </c>
      <c r="K242" s="48" t="str">
        <f>"W"</f>
        <v>W</v>
      </c>
      <c r="L242" s="38"/>
      <c r="M242" s="23"/>
    </row>
    <row r="243" spans="1:13">
      <c r="A243" s="29"/>
      <c r="B243" s="29"/>
      <c r="C243" s="29"/>
      <c r="D243" s="29"/>
      <c r="E243" s="29"/>
      <c r="F243" s="29"/>
      <c r="G243" s="29"/>
      <c r="H243" s="61" t="s">
        <v>732</v>
      </c>
      <c r="I243" s="62">
        <f>IF(SP_parallel = 1,Export!A52+Export!C52,Export!A52)</f>
        <v>0.57246192758218839</v>
      </c>
      <c r="J243" s="62">
        <f>IF(SP_parallel = 1,Export!B52+Export!D52,Export!B52)</f>
        <v>0.58713033030322259</v>
      </c>
      <c r="K243" s="63" t="s">
        <v>730</v>
      </c>
      <c r="L243" s="38"/>
      <c r="M243" s="23"/>
    </row>
    <row r="244" spans="1:13">
      <c r="A244" s="29"/>
      <c r="B244" s="29"/>
      <c r="C244" s="29"/>
      <c r="D244" s="29"/>
      <c r="E244" s="29"/>
      <c r="F244" s="29"/>
      <c r="G244" s="29"/>
      <c r="H244" s="61" t="s">
        <v>733</v>
      </c>
      <c r="I244" s="119">
        <f>Export!A53</f>
        <v>0.83975702493500726</v>
      </c>
      <c r="J244" s="119">
        <f>Export!B53</f>
        <v>0.8363231117243537</v>
      </c>
      <c r="K244" s="155" t="s">
        <v>2227</v>
      </c>
      <c r="L244" s="38"/>
      <c r="M244" s="23"/>
    </row>
    <row r="245" spans="1:13" ht="15.75" thickBot="1">
      <c r="A245" s="29"/>
      <c r="B245" s="29"/>
      <c r="C245" s="29"/>
      <c r="D245" s="29"/>
      <c r="E245" s="29"/>
      <c r="F245" s="29"/>
      <c r="G245" s="29"/>
      <c r="H245" s="112"/>
      <c r="I245" s="113"/>
      <c r="J245" s="113"/>
      <c r="K245" s="114"/>
      <c r="L245" s="42"/>
      <c r="M245" s="23"/>
    </row>
    <row r="246" spans="1:13" ht="18.75">
      <c r="A246" s="29"/>
      <c r="B246" s="29"/>
      <c r="C246" s="29"/>
      <c r="D246" s="29"/>
      <c r="E246" s="29"/>
      <c r="F246" s="29"/>
      <c r="G246" s="29"/>
      <c r="H246" s="56" t="s">
        <v>3382</v>
      </c>
      <c r="I246" s="65"/>
      <c r="J246" s="65"/>
      <c r="K246" s="37"/>
      <c r="L246" s="38"/>
      <c r="M246" s="23"/>
    </row>
    <row r="247" spans="1:13">
      <c r="A247" s="29"/>
      <c r="B247" s="29"/>
      <c r="C247" s="29"/>
      <c r="D247" s="29"/>
      <c r="E247" s="29"/>
      <c r="F247" s="29"/>
      <c r="G247" s="29"/>
      <c r="H247" s="35" t="s">
        <v>3775</v>
      </c>
      <c r="I247" s="52" t="s">
        <v>2151</v>
      </c>
      <c r="J247" s="52" t="s">
        <v>2155</v>
      </c>
      <c r="K247" s="53" t="s">
        <v>721</v>
      </c>
      <c r="L247" s="38"/>
      <c r="M247" s="23"/>
    </row>
    <row r="248" spans="1:13">
      <c r="A248" s="29"/>
      <c r="B248" s="29"/>
      <c r="C248" s="29"/>
      <c r="D248" s="29"/>
      <c r="E248" s="29"/>
      <c r="F248" s="29"/>
      <c r="G248" s="29"/>
      <c r="H248" s="35" t="str">
        <f>CONCATENATE("IC (U1)                                     ","",Export!$A$111,"")</f>
        <v>IC (U1)                                     28</v>
      </c>
      <c r="I248" s="49">
        <f>Export!A75</f>
        <v>86.695944670351395</v>
      </c>
      <c r="J248" s="49">
        <f>Export!B75</f>
        <v>87.140191857512647</v>
      </c>
      <c r="K248" s="66" t="s">
        <v>736</v>
      </c>
      <c r="L248" s="38"/>
      <c r="M248" s="23"/>
    </row>
    <row r="249" spans="1:13">
      <c r="A249" s="23"/>
      <c r="B249" s="23"/>
      <c r="C249" s="23"/>
      <c r="D249" s="23"/>
      <c r="E249" s="23"/>
      <c r="F249" s="23"/>
      <c r="G249" s="23"/>
      <c r="H249" s="35" t="str">
        <f>CONCATENATE(IF(SP_parallel=1,"inductor(L11,L12)                   ","Inductor (L11)                           "),Export!A112," ")</f>
        <v xml:space="preserve">Inductor (L11)                           31 </v>
      </c>
      <c r="I249" s="49">
        <f>Export!A76</f>
        <v>58.632604817593645</v>
      </c>
      <c r="J249" s="49">
        <f>Export!B76</f>
        <v>58.762137605894829</v>
      </c>
      <c r="K249" s="66" t="s">
        <v>736</v>
      </c>
      <c r="L249" s="38"/>
      <c r="M249" s="23"/>
    </row>
    <row r="250" spans="1:13">
      <c r="A250" s="23"/>
      <c r="B250" s="23"/>
      <c r="C250" s="23"/>
      <c r="D250" s="23"/>
      <c r="E250" s="23"/>
      <c r="F250" s="23"/>
      <c r="G250" s="23"/>
      <c r="H250" s="35" t="str">
        <f>IF(output_filter_flag1 = 1,CONCATENATE("Inductor(L21)                           ",Export!A114 ),"")</f>
        <v/>
      </c>
      <c r="I250" s="49" t="str">
        <f>IF(output_filter_flag1 = 1,Export!A79,"")</f>
        <v/>
      </c>
      <c r="J250" s="49" t="str">
        <f>IF(output_filter_flag1 = 1,Export!B79,"")</f>
        <v/>
      </c>
      <c r="K250" s="66" t="str">
        <f>IF(output_filter_flag1 = 1,"˚C","")</f>
        <v/>
      </c>
      <c r="L250" s="38"/>
      <c r="M250" s="23"/>
    </row>
    <row r="251" spans="1:13" ht="15.75" thickBot="1">
      <c r="A251" s="23"/>
      <c r="B251" s="23"/>
      <c r="C251" s="23"/>
      <c r="D251" s="23"/>
      <c r="E251" s="23"/>
      <c r="F251" s="23"/>
      <c r="G251" s="23"/>
      <c r="H251" s="40" t="str">
        <f>CONCATENATE("External FET (Q1)                  ",Export!A113," ")</f>
        <v xml:space="preserve">External FET (Q1)                  52 </v>
      </c>
      <c r="I251" s="117">
        <f>Export!A77</f>
        <v>60.52534519542494</v>
      </c>
      <c r="J251" s="117">
        <f>Export!B77</f>
        <v>62.041227783994387</v>
      </c>
      <c r="K251" s="144" t="s">
        <v>718</v>
      </c>
      <c r="L251" s="38"/>
      <c r="M251" s="23"/>
    </row>
    <row r="252" spans="1:13" ht="21">
      <c r="A252" s="23"/>
      <c r="B252" s="23"/>
      <c r="C252" s="23"/>
      <c r="D252" s="23"/>
      <c r="E252" s="23"/>
      <c r="F252" s="23"/>
      <c r="G252" s="23"/>
      <c r="H252" s="115" t="s">
        <v>737</v>
      </c>
      <c r="I252" s="29"/>
      <c r="J252" s="116"/>
      <c r="K252" s="23"/>
      <c r="L252" s="34"/>
      <c r="M252" s="23"/>
    </row>
    <row r="253" spans="1:13" ht="18.75">
      <c r="A253" s="23"/>
      <c r="B253" s="23"/>
      <c r="C253" s="23"/>
      <c r="D253" s="23"/>
      <c r="E253" s="23"/>
      <c r="F253" s="23"/>
      <c r="G253" s="23"/>
      <c r="H253" s="70"/>
      <c r="I253" s="71"/>
      <c r="J253" s="72"/>
      <c r="K253" s="23"/>
      <c r="L253" s="38"/>
      <c r="M253" s="23"/>
    </row>
    <row r="254" spans="1:13" ht="15.75">
      <c r="A254" s="23"/>
      <c r="B254" s="23"/>
      <c r="C254" s="23"/>
      <c r="D254" s="23"/>
      <c r="E254" s="23"/>
      <c r="F254" s="23"/>
      <c r="G254" s="23"/>
      <c r="H254" s="73" t="str">
        <f>IF(SP_parallel=1, "L1 and L2", "L1")</f>
        <v>L1</v>
      </c>
      <c r="I254" s="52" t="s">
        <v>2151</v>
      </c>
      <c r="J254" s="53" t="s">
        <v>2155</v>
      </c>
      <c r="K254" s="74" t="s">
        <v>721</v>
      </c>
      <c r="L254" s="38"/>
      <c r="M254" s="23"/>
    </row>
    <row r="255" spans="1:13">
      <c r="A255" s="23"/>
      <c r="B255" s="23"/>
      <c r="C255" s="23"/>
      <c r="D255" s="23"/>
      <c r="E255" s="23"/>
      <c r="F255" s="23"/>
      <c r="G255" s="23"/>
      <c r="H255" s="75" t="s">
        <v>877</v>
      </c>
      <c r="I255" s="54">
        <f>Export!A23</f>
        <v>3.9275339814189731</v>
      </c>
      <c r="J255" s="54">
        <f>Export!B23</f>
        <v>4.0925234590549131</v>
      </c>
      <c r="K255" s="23" t="s">
        <v>2158</v>
      </c>
      <c r="L255" s="38"/>
      <c r="M255" s="23"/>
    </row>
    <row r="256" spans="1:13">
      <c r="A256" s="23"/>
      <c r="B256" s="23"/>
      <c r="C256" s="23"/>
      <c r="D256" s="23"/>
      <c r="E256" s="23"/>
      <c r="F256" s="23"/>
      <c r="G256" s="23"/>
      <c r="H256" s="75" t="s">
        <v>878</v>
      </c>
      <c r="I256" s="54">
        <f>Export!A25</f>
        <v>1.8550679628379463</v>
      </c>
      <c r="J256" s="54">
        <f>Export!B25</f>
        <v>2.1850469181098271</v>
      </c>
      <c r="K256" s="23" t="s">
        <v>2158</v>
      </c>
      <c r="L256" s="38"/>
      <c r="M256" s="23"/>
    </row>
    <row r="257" spans="1:13">
      <c r="A257" s="23"/>
      <c r="B257" s="23"/>
      <c r="C257" s="23"/>
      <c r="D257" s="23"/>
      <c r="E257" s="23"/>
      <c r="F257" s="23"/>
      <c r="G257" s="23"/>
      <c r="H257" s="75" t="s">
        <v>879</v>
      </c>
      <c r="I257" s="54">
        <f>Export!A26</f>
        <v>3.0474207283475501</v>
      </c>
      <c r="J257" s="54">
        <f>Export!B26</f>
        <v>3.0655944235218779</v>
      </c>
      <c r="K257" s="23" t="s">
        <v>2158</v>
      </c>
      <c r="L257" s="38"/>
      <c r="M257" s="23"/>
    </row>
    <row r="258" spans="1:13" ht="18.75">
      <c r="A258" s="23"/>
      <c r="B258" s="23"/>
      <c r="C258" s="23"/>
      <c r="D258" s="23"/>
      <c r="E258" s="23"/>
      <c r="F258" s="23"/>
      <c r="G258" s="23"/>
      <c r="H258" s="73"/>
      <c r="I258" s="71"/>
      <c r="J258" s="72"/>
      <c r="K258" s="23"/>
      <c r="L258" s="38"/>
      <c r="M258" s="23"/>
    </row>
    <row r="259" spans="1:13" ht="15.75">
      <c r="A259" s="23"/>
      <c r="B259" s="23"/>
      <c r="C259" s="23"/>
      <c r="D259" s="23"/>
      <c r="E259" s="23"/>
      <c r="F259" s="23"/>
      <c r="G259" s="23"/>
      <c r="H259" s="73" t="str">
        <f xml:space="preserve"> "Internal MOSFET"</f>
        <v>Internal MOSFET</v>
      </c>
      <c r="I259" s="52"/>
      <c r="J259" s="53"/>
      <c r="K259" s="74"/>
      <c r="L259" s="38"/>
      <c r="M259" s="23"/>
    </row>
    <row r="260" spans="1:13">
      <c r="A260" s="23"/>
      <c r="B260" s="23"/>
      <c r="C260" s="23"/>
      <c r="D260" s="23"/>
      <c r="E260" s="23"/>
      <c r="F260" s="23"/>
      <c r="G260" s="23"/>
      <c r="H260" s="75" t="s">
        <v>880</v>
      </c>
      <c r="I260" s="54">
        <f>Export!A27</f>
        <v>3.9275339814189731</v>
      </c>
      <c r="J260" s="54">
        <f>Export!B27</f>
        <v>4.0925234590549131</v>
      </c>
      <c r="K260" s="23" t="s">
        <v>2158</v>
      </c>
      <c r="L260" s="38"/>
      <c r="M260" s="23"/>
    </row>
    <row r="261" spans="1:13">
      <c r="A261" s="23"/>
      <c r="B261" s="23"/>
      <c r="C261" s="23"/>
      <c r="D261" s="23"/>
      <c r="E261" s="23"/>
      <c r="F261" s="23"/>
      <c r="G261" s="23"/>
      <c r="H261" s="75" t="s">
        <v>879</v>
      </c>
      <c r="I261" s="76">
        <f>Export!A31</f>
        <v>1.465578169474675</v>
      </c>
      <c r="J261" s="76">
        <f>Export!B31</f>
        <v>0.93329154115295254</v>
      </c>
      <c r="K261" s="23" t="s">
        <v>2158</v>
      </c>
      <c r="L261" s="38"/>
      <c r="M261" s="23"/>
    </row>
    <row r="262" spans="1:13">
      <c r="A262" s="23"/>
      <c r="B262" s="23"/>
      <c r="C262" s="23"/>
      <c r="D262" s="23"/>
      <c r="E262" s="23"/>
      <c r="F262" s="23"/>
      <c r="G262" s="23"/>
      <c r="H262" s="75"/>
      <c r="I262" s="76"/>
      <c r="J262" s="76"/>
      <c r="K262" s="23"/>
      <c r="L262" s="38"/>
      <c r="M262" s="23"/>
    </row>
    <row r="263" spans="1:13" ht="15.75">
      <c r="A263" s="23"/>
      <c r="B263" s="23"/>
      <c r="C263" s="23"/>
      <c r="D263" s="23"/>
      <c r="E263" s="23"/>
      <c r="F263" s="23"/>
      <c r="G263" s="23"/>
      <c r="H263" s="73" t="s">
        <v>3440</v>
      </c>
      <c r="I263" s="53"/>
      <c r="J263" s="53"/>
      <c r="K263" s="86"/>
      <c r="L263" s="38"/>
      <c r="M263" s="23"/>
    </row>
    <row r="264" spans="1:13">
      <c r="A264" s="23"/>
      <c r="B264" s="23"/>
      <c r="C264" s="23"/>
      <c r="D264" s="23"/>
      <c r="E264" s="23"/>
      <c r="F264" s="23"/>
      <c r="G264" s="23"/>
      <c r="H264" s="75" t="s">
        <v>880</v>
      </c>
      <c r="I264" s="76">
        <f>Export!A28</f>
        <v>3.9275339814189731</v>
      </c>
      <c r="J264" s="76">
        <f>Export!B28</f>
        <v>4.0925234590549131</v>
      </c>
      <c r="K264" s="29" t="s">
        <v>2158</v>
      </c>
      <c r="L264" s="38"/>
      <c r="M264" s="23"/>
    </row>
    <row r="265" spans="1:13">
      <c r="A265" s="23"/>
      <c r="B265" s="23"/>
      <c r="C265" s="23"/>
      <c r="D265" s="23"/>
      <c r="E265" s="23"/>
      <c r="F265" s="23"/>
      <c r="G265" s="23"/>
      <c r="H265" s="75" t="s">
        <v>883</v>
      </c>
      <c r="I265" s="76">
        <f>Export!A32</f>
        <v>2.6403961462253065</v>
      </c>
      <c r="J265" s="76">
        <f>Export!B32</f>
        <v>2.8909642722955384</v>
      </c>
      <c r="K265" s="29" t="s">
        <v>2158</v>
      </c>
      <c r="L265" s="38"/>
      <c r="M265" s="23"/>
    </row>
    <row r="266" spans="1:13">
      <c r="A266" s="23"/>
      <c r="B266" s="23"/>
      <c r="C266" s="23"/>
      <c r="D266" s="23"/>
      <c r="E266" s="23"/>
      <c r="F266" s="23"/>
      <c r="G266" s="23"/>
      <c r="H266" s="75"/>
      <c r="I266" s="76"/>
      <c r="J266" s="76"/>
      <c r="K266" s="77"/>
      <c r="L266" s="38"/>
      <c r="M266" s="23"/>
    </row>
    <row r="267" spans="1:13" ht="15.75">
      <c r="A267" s="23"/>
      <c r="B267" s="23"/>
      <c r="C267" s="23"/>
      <c r="D267" s="23"/>
      <c r="E267" s="23"/>
      <c r="F267" s="23"/>
      <c r="G267" s="23"/>
      <c r="H267" s="73" t="str">
        <f>IF(SP_parallel = 1,"Cin1 and Cin2","Cin1")</f>
        <v>Cin1</v>
      </c>
      <c r="I267" s="53"/>
      <c r="J267" s="53"/>
      <c r="K267" s="86"/>
      <c r="L267" s="38"/>
      <c r="M267" s="23"/>
    </row>
    <row r="268" spans="1:13">
      <c r="A268" s="23"/>
      <c r="B268" s="23"/>
      <c r="C268" s="23"/>
      <c r="D268" s="23"/>
      <c r="E268" s="23"/>
      <c r="F268" s="23"/>
      <c r="G268" s="29"/>
      <c r="H268" s="75" t="s">
        <v>883</v>
      </c>
      <c r="I268" s="76">
        <f>Export!A36</f>
        <v>1.588157193669282</v>
      </c>
      <c r="J268" s="76">
        <f>Export!B36</f>
        <v>0.97268483700272623</v>
      </c>
      <c r="K268" s="29" t="s">
        <v>2158</v>
      </c>
      <c r="L268" s="38"/>
      <c r="M268" s="23"/>
    </row>
    <row r="269" spans="1:13">
      <c r="A269" s="23"/>
      <c r="B269" s="23"/>
      <c r="C269" s="23"/>
      <c r="D269" s="23"/>
      <c r="E269" s="23"/>
      <c r="F269" s="23"/>
      <c r="G269" s="29"/>
      <c r="H269" s="75"/>
      <c r="I269" s="49"/>
      <c r="J269" s="47"/>
      <c r="K269" s="23"/>
      <c r="L269" s="38"/>
      <c r="M269" s="23"/>
    </row>
    <row r="270" spans="1:13" ht="15.75">
      <c r="A270" s="23"/>
      <c r="B270" s="23"/>
      <c r="C270" s="23"/>
      <c r="D270" s="23"/>
      <c r="E270" s="23"/>
      <c r="F270" s="23"/>
      <c r="G270" s="29"/>
      <c r="H270" s="73" t="str">
        <f>IF(SP_parallel = 1,"Cout1 and Cout2","Cout1")</f>
        <v>Cout1</v>
      </c>
      <c r="I270" s="53"/>
      <c r="J270" s="53"/>
      <c r="K270" s="86"/>
      <c r="L270" s="38"/>
      <c r="M270" s="23"/>
    </row>
    <row r="271" spans="1:13" ht="15.75" thickBot="1">
      <c r="A271" s="29"/>
      <c r="B271" s="29"/>
      <c r="C271" s="29"/>
      <c r="D271" s="29"/>
      <c r="E271" s="29"/>
      <c r="F271" s="29"/>
      <c r="G271" s="29"/>
      <c r="H271" s="88" t="s">
        <v>883</v>
      </c>
      <c r="I271" s="89">
        <f>Export!A39</f>
        <v>0.53551199385477022</v>
      </c>
      <c r="J271" s="89">
        <f>Export!B39</f>
        <v>0.63076871318133632</v>
      </c>
      <c r="K271" s="79" t="s">
        <v>2158</v>
      </c>
      <c r="L271" s="42"/>
      <c r="M271" s="23"/>
    </row>
    <row r="272" spans="1:13">
      <c r="A272" s="23"/>
      <c r="B272" s="29"/>
      <c r="C272" s="29"/>
      <c r="D272" s="29"/>
      <c r="E272" s="29"/>
      <c r="F272" s="29"/>
      <c r="G272" s="29"/>
      <c r="H272" s="29"/>
      <c r="I272" s="29"/>
      <c r="J272" s="29"/>
      <c r="K272" s="29"/>
      <c r="L272" s="29"/>
      <c r="M272" s="23"/>
    </row>
    <row r="273" spans="1:13" ht="21.75" thickBot="1">
      <c r="A273" s="23"/>
      <c r="B273" s="23"/>
      <c r="C273" s="23"/>
      <c r="D273" s="23"/>
      <c r="E273" s="23"/>
      <c r="F273" s="23"/>
      <c r="G273" s="23"/>
      <c r="H273" s="81" t="s">
        <v>2172</v>
      </c>
      <c r="I273" s="29"/>
      <c r="J273" s="29"/>
      <c r="K273" s="29"/>
      <c r="L273" s="79"/>
      <c r="M273" s="23"/>
    </row>
    <row r="274" spans="1:13" ht="18.75">
      <c r="A274" s="23"/>
      <c r="B274" s="23"/>
      <c r="C274" s="23"/>
      <c r="D274" s="23"/>
      <c r="E274" s="23"/>
      <c r="F274" s="23"/>
      <c r="G274" s="23"/>
      <c r="H274" s="31" t="s">
        <v>716</v>
      </c>
      <c r="I274" s="32"/>
      <c r="J274" s="32"/>
      <c r="K274" s="33"/>
      <c r="L274" s="34"/>
      <c r="M274" s="23"/>
    </row>
    <row r="275" spans="1:13">
      <c r="A275" s="23"/>
      <c r="B275" s="23"/>
      <c r="C275" s="23"/>
      <c r="D275" s="23"/>
      <c r="E275" s="23"/>
      <c r="F275" s="23"/>
      <c r="G275" s="23"/>
      <c r="H275" s="35" t="s">
        <v>2151</v>
      </c>
      <c r="I275" s="36">
        <f>Export!C3</f>
        <v>5</v>
      </c>
      <c r="J275" s="36" t="s">
        <v>2150</v>
      </c>
      <c r="K275" s="37"/>
      <c r="L275" s="38"/>
      <c r="M275" s="23"/>
    </row>
    <row r="276" spans="1:13">
      <c r="A276" s="23"/>
      <c r="B276" s="23"/>
      <c r="C276" s="23"/>
      <c r="D276" s="23"/>
      <c r="E276" s="23"/>
      <c r="F276" s="23"/>
      <c r="G276" s="23"/>
      <c r="H276" s="35" t="s">
        <v>2155</v>
      </c>
      <c r="I276" s="36">
        <f>Export!D3</f>
        <v>12</v>
      </c>
      <c r="J276" s="36" t="s">
        <v>2150</v>
      </c>
      <c r="K276" s="37"/>
      <c r="L276" s="38"/>
      <c r="M276" s="23"/>
    </row>
    <row r="277" spans="1:13">
      <c r="A277" s="23"/>
      <c r="B277" s="23"/>
      <c r="C277" s="23"/>
      <c r="D277" s="23"/>
      <c r="E277" s="23"/>
      <c r="F277" s="23"/>
      <c r="G277" s="23"/>
      <c r="H277" s="35" t="s">
        <v>2154</v>
      </c>
      <c r="I277" s="36">
        <f>MIN(Export!C4,ROUND(Export!C20,2))</f>
        <v>1.8</v>
      </c>
      <c r="J277" s="36" t="str">
        <f>IF(Chan2_dropout_flag = 1,"V (At Vinmin)","V")</f>
        <v>V</v>
      </c>
      <c r="K277" s="37"/>
      <c r="L277" s="38"/>
      <c r="M277" s="23"/>
    </row>
    <row r="278" spans="1:13">
      <c r="A278" s="23"/>
      <c r="B278" s="23"/>
      <c r="C278" s="23"/>
      <c r="D278" s="23"/>
      <c r="E278" s="23"/>
      <c r="F278" s="23"/>
      <c r="G278" s="23"/>
      <c r="H278" s="35" t="s">
        <v>2157</v>
      </c>
      <c r="I278" s="36">
        <f>Export!C38</f>
        <v>2</v>
      </c>
      <c r="J278" s="36" t="s">
        <v>2158</v>
      </c>
      <c r="K278" s="37"/>
      <c r="L278" s="38"/>
      <c r="M278" s="23"/>
    </row>
    <row r="279" spans="1:13" ht="30">
      <c r="A279" s="23"/>
      <c r="B279" s="23"/>
      <c r="C279" s="23"/>
      <c r="D279" s="23"/>
      <c r="E279" s="23"/>
      <c r="F279" s="23"/>
      <c r="G279" s="23"/>
      <c r="H279" s="138" t="s">
        <v>3493</v>
      </c>
      <c r="I279" s="36">
        <f>ROUND(Export!C40,3)</f>
        <v>2</v>
      </c>
      <c r="J279" s="36" t="s">
        <v>2158</v>
      </c>
      <c r="K279" s="37"/>
      <c r="L279" s="38"/>
      <c r="M279" s="23"/>
    </row>
    <row r="280" spans="1:13" ht="15.75" thickBot="1">
      <c r="A280" s="23"/>
      <c r="B280" s="23"/>
      <c r="C280" s="23"/>
      <c r="D280" s="23"/>
      <c r="E280" s="23"/>
      <c r="F280" s="23"/>
      <c r="G280" s="23"/>
      <c r="H280" s="40"/>
      <c r="I280" s="41"/>
      <c r="J280" s="41"/>
      <c r="K280" s="41"/>
      <c r="L280" s="42"/>
      <c r="M280" s="23"/>
    </row>
    <row r="281" spans="1:13" ht="18.75">
      <c r="A281" s="23"/>
      <c r="B281" s="23"/>
      <c r="C281" s="23"/>
      <c r="D281" s="23"/>
      <c r="E281" s="23"/>
      <c r="F281" s="23"/>
      <c r="G281" s="23"/>
      <c r="H281" s="43" t="s">
        <v>3392</v>
      </c>
      <c r="I281" s="82"/>
      <c r="J281" s="87" t="s">
        <v>3388</v>
      </c>
      <c r="K281" s="44" t="s">
        <v>721</v>
      </c>
      <c r="L281" s="38"/>
      <c r="M281" s="23"/>
    </row>
    <row r="282" spans="1:13">
      <c r="A282" s="23"/>
      <c r="B282" s="23"/>
      <c r="C282" s="23"/>
      <c r="D282" s="23"/>
      <c r="E282" s="23"/>
      <c r="F282" s="23"/>
      <c r="G282" s="23"/>
      <c r="H282" s="45" t="s">
        <v>2224</v>
      </c>
      <c r="I282" s="23"/>
      <c r="J282" s="48">
        <f>Export!C15/1000</f>
        <v>450</v>
      </c>
      <c r="K282" s="37" t="s">
        <v>2184</v>
      </c>
      <c r="L282" s="38"/>
      <c r="M282" s="23"/>
    </row>
    <row r="283" spans="1:13">
      <c r="A283" s="23"/>
      <c r="B283" s="23"/>
      <c r="C283" s="23"/>
      <c r="D283" s="23"/>
      <c r="E283" s="23"/>
      <c r="F283" s="23"/>
      <c r="G283" s="23"/>
      <c r="H283" s="45" t="s">
        <v>744</v>
      </c>
      <c r="I283" s="46">
        <f>Export!C91</f>
        <v>36</v>
      </c>
      <c r="J283" s="49">
        <f>Export!C18*1000</f>
        <v>20.047910187397633</v>
      </c>
      <c r="K283" s="36" t="s">
        <v>722</v>
      </c>
      <c r="L283" s="38"/>
      <c r="M283" s="23"/>
    </row>
    <row r="284" spans="1:13">
      <c r="A284" s="23"/>
      <c r="B284" s="23"/>
      <c r="C284" s="23"/>
      <c r="D284" s="23"/>
      <c r="E284" s="23"/>
      <c r="F284" s="23"/>
      <c r="G284" s="23"/>
      <c r="H284" s="45" t="s">
        <v>2215</v>
      </c>
      <c r="I284" s="46">
        <f>Export!C92</f>
        <v>0.6</v>
      </c>
      <c r="J284" s="46">
        <f>I284</f>
        <v>0.6</v>
      </c>
      <c r="K284" s="36" t="s">
        <v>2158</v>
      </c>
      <c r="L284" s="38"/>
      <c r="M284" s="23"/>
    </row>
    <row r="285" spans="1:13">
      <c r="A285" s="23"/>
      <c r="B285" s="23"/>
      <c r="C285" s="23"/>
      <c r="D285" s="23"/>
      <c r="E285" s="23"/>
      <c r="F285" s="23"/>
      <c r="G285" s="23"/>
      <c r="H285" s="45" t="s">
        <v>2216</v>
      </c>
      <c r="I285" s="46">
        <f>Export!C93</f>
        <v>90</v>
      </c>
      <c r="J285" s="49">
        <f>Export!C19*1000</f>
        <v>45.76505577187406</v>
      </c>
      <c r="K285" s="36" t="s">
        <v>723</v>
      </c>
      <c r="L285" s="38"/>
      <c r="M285" s="23"/>
    </row>
    <row r="286" spans="1:13">
      <c r="A286" s="23"/>
      <c r="B286" s="23"/>
      <c r="C286" s="23"/>
      <c r="D286" s="23"/>
      <c r="E286" s="23"/>
      <c r="F286" s="23"/>
      <c r="G286" s="23"/>
      <c r="H286" s="50" t="s">
        <v>743</v>
      </c>
      <c r="I286" s="46" t="str">
        <f>IF(ADISimpower!N194=1,"Auto Set",Export!C94)</f>
        <v>Auto Set</v>
      </c>
      <c r="J286" s="48">
        <f>IF(ADISimpower!N194=1,Export!C94,"")</f>
        <v>2</v>
      </c>
      <c r="K286" s="36" t="s">
        <v>890</v>
      </c>
      <c r="L286" s="38"/>
      <c r="M286" s="23"/>
    </row>
    <row r="287" spans="1:13">
      <c r="A287" s="23"/>
      <c r="B287" s="23"/>
      <c r="C287" s="23"/>
      <c r="D287" s="23"/>
      <c r="E287" s="23"/>
      <c r="F287" s="23"/>
      <c r="G287" s="23"/>
      <c r="H287" s="50" t="s">
        <v>672</v>
      </c>
      <c r="I287" s="46" t="str">
        <f>Export!C96</f>
        <v>Always On</v>
      </c>
      <c r="J287" s="46"/>
      <c r="K287" s="36"/>
      <c r="L287" s="38"/>
      <c r="M287" s="23"/>
    </row>
    <row r="288" spans="1:13">
      <c r="A288" s="23"/>
      <c r="B288" s="23"/>
      <c r="C288" s="23"/>
      <c r="D288" s="23"/>
      <c r="E288" s="23"/>
      <c r="F288" s="23"/>
      <c r="G288" s="23"/>
      <c r="H288" s="50" t="s">
        <v>3517</v>
      </c>
      <c r="I288" s="46">
        <f>Export!C97</f>
        <v>4.2</v>
      </c>
      <c r="J288" s="48">
        <f>I288</f>
        <v>4.2</v>
      </c>
      <c r="K288" s="36" t="s">
        <v>2150</v>
      </c>
      <c r="L288" s="38"/>
      <c r="M288" s="23"/>
    </row>
    <row r="289" spans="1:13" ht="15.75" thickBot="1">
      <c r="A289" s="23"/>
      <c r="B289" s="23"/>
      <c r="C289" s="23"/>
      <c r="D289" s="23"/>
      <c r="E289" s="23"/>
      <c r="F289" s="23"/>
      <c r="G289" s="23"/>
      <c r="H289" s="50" t="s">
        <v>3518</v>
      </c>
      <c r="I289" s="46">
        <f>Export!C98</f>
        <v>3.78</v>
      </c>
      <c r="J289" s="48">
        <f>I289</f>
        <v>3.78</v>
      </c>
      <c r="K289" s="36" t="s">
        <v>2150</v>
      </c>
      <c r="L289" s="38"/>
      <c r="M289" s="23"/>
    </row>
    <row r="290" spans="1:13" ht="18.75">
      <c r="A290" s="23"/>
      <c r="B290" s="23"/>
      <c r="C290" s="23"/>
      <c r="D290" s="23"/>
      <c r="E290" s="23"/>
      <c r="F290" s="23"/>
      <c r="G290" s="23"/>
      <c r="H290" s="51" t="s">
        <v>724</v>
      </c>
      <c r="I290" s="32"/>
      <c r="J290" s="32"/>
      <c r="K290" s="32"/>
      <c r="L290" s="34"/>
      <c r="M290" s="23"/>
    </row>
    <row r="291" spans="1:13">
      <c r="A291" s="23"/>
      <c r="B291" s="23"/>
      <c r="C291" s="23"/>
      <c r="D291" s="23"/>
      <c r="E291" s="23"/>
      <c r="F291" s="23"/>
      <c r="G291" s="23"/>
      <c r="H291" s="35"/>
      <c r="I291" s="52" t="s">
        <v>2151</v>
      </c>
      <c r="J291" s="52" t="s">
        <v>2155</v>
      </c>
      <c r="K291" s="83" t="s">
        <v>721</v>
      </c>
      <c r="L291" s="38"/>
      <c r="M291" s="23"/>
    </row>
    <row r="292" spans="1:13">
      <c r="A292" s="23"/>
      <c r="B292" s="23"/>
      <c r="C292" s="23"/>
      <c r="D292" s="23"/>
      <c r="E292" s="23"/>
      <c r="F292" s="23"/>
      <c r="G292" s="23"/>
      <c r="H292" s="35" t="s">
        <v>725</v>
      </c>
      <c r="I292" s="46" t="str">
        <f>IF(Export!C82=1,"Y","N")</f>
        <v>Y</v>
      </c>
      <c r="J292" s="46" t="str">
        <f>IF(Export!D82=1,"Y","N")</f>
        <v>Y</v>
      </c>
      <c r="K292" s="37" t="s">
        <v>726</v>
      </c>
      <c r="L292" s="38"/>
      <c r="M292" s="23"/>
    </row>
    <row r="293" spans="1:13">
      <c r="A293" s="23"/>
      <c r="B293" s="23"/>
      <c r="C293" s="23"/>
      <c r="D293" s="23"/>
      <c r="E293" s="23"/>
      <c r="F293" s="23"/>
      <c r="G293" s="23"/>
      <c r="H293" s="35" t="s">
        <v>3481</v>
      </c>
      <c r="I293" s="46">
        <f>ROUND(Export!C37,3)</f>
        <v>0.79600000000000004</v>
      </c>
      <c r="J293" s="46">
        <f>ROUND(Export!D37,3)</f>
        <v>0.33</v>
      </c>
      <c r="K293" s="48" t="s">
        <v>2158</v>
      </c>
      <c r="L293" s="38"/>
      <c r="M293" s="23"/>
    </row>
    <row r="294" spans="1:13">
      <c r="A294" s="23"/>
      <c r="B294" s="23"/>
      <c r="C294" s="23"/>
      <c r="D294" s="23"/>
      <c r="E294" s="23"/>
      <c r="F294" s="23"/>
      <c r="G294" s="23"/>
      <c r="H294" s="35" t="s">
        <v>727</v>
      </c>
      <c r="I294" s="54">
        <f>Export!C12</f>
        <v>0.3920216419514192</v>
      </c>
      <c r="J294" s="54">
        <f>Export!D12</f>
        <v>0.15874600913566378</v>
      </c>
      <c r="K294" s="37" t="s">
        <v>806</v>
      </c>
      <c r="L294" s="38"/>
      <c r="M294" s="23"/>
    </row>
    <row r="295" spans="1:13">
      <c r="A295" s="23"/>
      <c r="B295" s="23"/>
      <c r="C295" s="23"/>
      <c r="D295" s="23"/>
      <c r="E295" s="23"/>
      <c r="F295" s="23"/>
      <c r="G295" s="23"/>
      <c r="H295" s="35" t="s">
        <v>728</v>
      </c>
      <c r="I295" s="54">
        <f>Export!C13</f>
        <v>0.58997835804858079</v>
      </c>
      <c r="J295" s="54">
        <f>Export!D13</f>
        <v>0.82325399086433626</v>
      </c>
      <c r="K295" s="37" t="s">
        <v>806</v>
      </c>
      <c r="L295" s="38"/>
      <c r="M295" s="23"/>
    </row>
    <row r="296" spans="1:13">
      <c r="A296" s="23"/>
      <c r="B296" s="23"/>
      <c r="C296" s="23"/>
      <c r="D296" s="23"/>
      <c r="E296" s="23"/>
      <c r="F296" s="23"/>
      <c r="G296" s="23"/>
      <c r="H296" s="35" t="s">
        <v>729</v>
      </c>
      <c r="I296" s="54">
        <f>Export!C14</f>
        <v>0</v>
      </c>
      <c r="J296" s="54">
        <f>Export!D14</f>
        <v>0</v>
      </c>
      <c r="K296" s="37" t="s">
        <v>806</v>
      </c>
      <c r="L296" s="38"/>
      <c r="M296" s="23"/>
    </row>
    <row r="297" spans="1:13">
      <c r="A297" s="23"/>
      <c r="B297" s="23"/>
      <c r="C297" s="23"/>
      <c r="D297" s="23"/>
      <c r="E297" s="23"/>
      <c r="F297" s="23"/>
      <c r="G297" s="23"/>
      <c r="H297" s="35"/>
      <c r="I297" s="54"/>
      <c r="J297" s="54"/>
      <c r="K297" s="37"/>
      <c r="L297" s="38"/>
      <c r="M297" s="23"/>
    </row>
    <row r="298" spans="1:13">
      <c r="A298" s="23"/>
      <c r="B298" s="23"/>
      <c r="C298" s="23"/>
      <c r="D298" s="23"/>
      <c r="E298" s="23"/>
      <c r="F298" s="23"/>
      <c r="G298" s="23"/>
      <c r="H298" s="35" t="s">
        <v>858</v>
      </c>
      <c r="I298" s="55">
        <f>Export!C103/1000</f>
        <v>66.665000000000006</v>
      </c>
      <c r="J298" s="55">
        <f>Export!D103/1000</f>
        <v>74.8</v>
      </c>
      <c r="K298" s="37" t="s">
        <v>2184</v>
      </c>
      <c r="L298" s="38"/>
      <c r="M298" s="23"/>
    </row>
    <row r="299" spans="1:13">
      <c r="A299" s="23"/>
      <c r="B299" s="23"/>
      <c r="C299" s="23"/>
      <c r="D299" s="23"/>
      <c r="E299" s="23"/>
      <c r="F299" s="23"/>
      <c r="G299" s="23"/>
      <c r="H299" s="35" t="s">
        <v>804</v>
      </c>
      <c r="I299" s="49">
        <f>Export!C104</f>
        <v>59</v>
      </c>
      <c r="J299" s="49">
        <f>Export!D104</f>
        <v>60</v>
      </c>
      <c r="K299" s="37" t="s">
        <v>805</v>
      </c>
      <c r="L299" s="38"/>
      <c r="M299" s="23"/>
    </row>
    <row r="300" spans="1:13" ht="15.75" thickBot="1">
      <c r="A300" s="23"/>
      <c r="B300" s="23"/>
      <c r="C300" s="23"/>
      <c r="D300" s="23"/>
      <c r="E300" s="23"/>
      <c r="F300" s="23"/>
      <c r="G300" s="23"/>
      <c r="H300" s="40"/>
      <c r="I300" s="41"/>
      <c r="J300" s="41"/>
      <c r="K300" s="41"/>
      <c r="L300" s="42"/>
      <c r="M300" s="23"/>
    </row>
    <row r="301" spans="1:13" ht="18.75">
      <c r="A301" s="23"/>
      <c r="B301" s="23"/>
      <c r="C301" s="23"/>
      <c r="D301" s="23"/>
      <c r="E301" s="23"/>
      <c r="F301" s="23"/>
      <c r="G301" s="23"/>
      <c r="H301" s="56" t="s">
        <v>3393</v>
      </c>
      <c r="I301" s="57"/>
      <c r="J301" s="58"/>
      <c r="K301" s="37"/>
      <c r="L301" s="38"/>
      <c r="M301" s="23"/>
    </row>
    <row r="302" spans="1:13">
      <c r="A302" s="23"/>
      <c r="B302" s="23"/>
      <c r="C302" s="23"/>
      <c r="D302" s="23"/>
      <c r="E302" s="23"/>
      <c r="F302" s="23"/>
      <c r="G302" s="23"/>
      <c r="H302" s="35"/>
      <c r="I302" s="52" t="s">
        <v>2151</v>
      </c>
      <c r="J302" s="52" t="s">
        <v>2155</v>
      </c>
      <c r="K302" s="53" t="s">
        <v>721</v>
      </c>
      <c r="L302" s="38"/>
      <c r="M302" s="23"/>
    </row>
    <row r="303" spans="1:13">
      <c r="A303" s="23"/>
      <c r="B303" s="23"/>
      <c r="C303" s="23"/>
      <c r="D303" s="23"/>
      <c r="E303" s="23"/>
      <c r="F303" s="23"/>
      <c r="G303" s="23"/>
      <c r="H303" s="35" t="s">
        <v>2396</v>
      </c>
      <c r="I303" s="59">
        <f>Export!C50</f>
        <v>0.26071833222512691</v>
      </c>
      <c r="J303" s="59">
        <f>Export!D50</f>
        <v>0.23017173891184531</v>
      </c>
      <c r="K303" s="60" t="s">
        <v>730</v>
      </c>
      <c r="L303" s="38"/>
      <c r="M303" s="23"/>
    </row>
    <row r="304" spans="1:13">
      <c r="A304" s="23"/>
      <c r="B304" s="23"/>
      <c r="C304" s="23"/>
      <c r="D304" s="23"/>
      <c r="E304" s="23"/>
      <c r="F304" s="23"/>
      <c r="G304" s="23"/>
      <c r="H304" s="35" t="s">
        <v>6035</v>
      </c>
      <c r="I304" s="54">
        <f>Export!C42+Export!C43</f>
        <v>7.6377964175088728E-2</v>
      </c>
      <c r="J304" s="54">
        <f>Export!D42+Export!D43</f>
        <v>9.0317084004977663E-2</v>
      </c>
      <c r="K304" s="48" t="s">
        <v>730</v>
      </c>
      <c r="L304" s="38"/>
      <c r="M304" s="23"/>
    </row>
    <row r="305" spans="1:13">
      <c r="A305" s="23"/>
      <c r="B305" s="23"/>
      <c r="C305" s="23"/>
      <c r="D305" s="23"/>
      <c r="E305" s="23"/>
      <c r="F305" s="23"/>
      <c r="G305" s="23"/>
      <c r="H305" s="35" t="str">
        <f>IF(output_filter_flag2 = 1,"L22(DCR+core)","")</f>
        <v/>
      </c>
      <c r="I305" s="54" t="str">
        <f>IF(output_filter_flag2 = 1,Export!C41,"")</f>
        <v/>
      </c>
      <c r="J305" s="54" t="str">
        <f>IF(output_filter_flag2 = 1,Export!D41,"")</f>
        <v/>
      </c>
      <c r="K305" s="48" t="str">
        <f>IF(output_filter_flag2 = 1,"W","")</f>
        <v/>
      </c>
      <c r="L305" s="38"/>
      <c r="M305" s="23"/>
    </row>
    <row r="306" spans="1:13">
      <c r="A306" s="23"/>
      <c r="B306" s="23"/>
      <c r="C306" s="23"/>
      <c r="D306" s="23"/>
      <c r="E306" s="23"/>
      <c r="F306" s="23"/>
      <c r="G306" s="23"/>
      <c r="H306" s="35" t="s">
        <v>3381</v>
      </c>
      <c r="I306" s="54">
        <f>Export!C46</f>
        <v>7.3728489086120202E-2</v>
      </c>
      <c r="J306" s="54">
        <f>Export!D46</f>
        <v>0.13000259095738828</v>
      </c>
      <c r="K306" s="48" t="s">
        <v>730</v>
      </c>
      <c r="L306" s="38"/>
      <c r="M306" s="23"/>
    </row>
    <row r="307" spans="1:13">
      <c r="A307" s="23"/>
      <c r="B307" s="23"/>
      <c r="C307" s="23"/>
      <c r="D307" s="23"/>
      <c r="E307" s="23"/>
      <c r="F307" s="23"/>
      <c r="G307" s="23"/>
      <c r="H307" s="35" t="s">
        <v>731</v>
      </c>
      <c r="I307" s="54">
        <f>Export!C48</f>
        <v>4.7535037274439506E-4</v>
      </c>
      <c r="J307" s="54">
        <f>Export!D48</f>
        <v>9.0485135736587455E-4</v>
      </c>
      <c r="K307" s="48" t="s">
        <v>730</v>
      </c>
      <c r="L307" s="38"/>
      <c r="M307" s="23"/>
    </row>
    <row r="308" spans="1:13">
      <c r="A308" s="23"/>
      <c r="B308" s="23"/>
      <c r="C308" s="23"/>
      <c r="D308" s="23"/>
      <c r="E308" s="23"/>
      <c r="F308" s="23"/>
      <c r="G308" s="23"/>
      <c r="H308" s="61" t="s">
        <v>732</v>
      </c>
      <c r="I308" s="62">
        <f>Export!C52</f>
        <v>0.41935044641808644</v>
      </c>
      <c r="J308" s="62">
        <f>Export!D52</f>
        <v>0.45944657579058334</v>
      </c>
      <c r="K308" s="63" t="s">
        <v>730</v>
      </c>
      <c r="L308" s="38"/>
      <c r="M308" s="23"/>
    </row>
    <row r="309" spans="1:13">
      <c r="A309" s="23"/>
      <c r="B309" s="23"/>
      <c r="C309" s="23"/>
      <c r="D309" s="23"/>
      <c r="E309" s="23"/>
      <c r="F309" s="23"/>
      <c r="G309" s="23"/>
      <c r="H309" s="61" t="s">
        <v>733</v>
      </c>
      <c r="I309" s="119">
        <f>Export!C53</f>
        <v>0.89566711039297464</v>
      </c>
      <c r="J309" s="119">
        <f>Export!D53</f>
        <v>0.88682039110193112</v>
      </c>
      <c r="K309" s="154" t="s">
        <v>2227</v>
      </c>
      <c r="L309" s="38"/>
      <c r="M309" s="23"/>
    </row>
    <row r="310" spans="1:13" ht="16.5" thickBot="1">
      <c r="A310" s="23"/>
      <c r="B310" s="23"/>
      <c r="C310" s="23"/>
      <c r="D310" s="23"/>
      <c r="E310" s="23"/>
      <c r="F310" s="23"/>
      <c r="G310" s="23"/>
      <c r="H310" s="64"/>
      <c r="I310" s="41"/>
      <c r="J310" s="41"/>
      <c r="K310" s="41"/>
      <c r="L310" s="42"/>
      <c r="M310" s="23"/>
    </row>
    <row r="311" spans="1:13" ht="18.75">
      <c r="A311" s="23"/>
      <c r="B311" s="23"/>
      <c r="C311" s="23"/>
      <c r="D311" s="23"/>
      <c r="E311" s="23"/>
      <c r="F311" s="23"/>
      <c r="G311" s="23"/>
      <c r="H311" s="56" t="s">
        <v>3382</v>
      </c>
      <c r="I311" s="65"/>
      <c r="J311" s="65"/>
      <c r="K311" s="32"/>
      <c r="L311" s="38"/>
      <c r="M311" s="23"/>
    </row>
    <row r="312" spans="1:13">
      <c r="A312" s="23"/>
      <c r="B312" s="23"/>
      <c r="C312" s="23"/>
      <c r="D312" s="23"/>
      <c r="E312" s="23"/>
      <c r="F312" s="23"/>
      <c r="G312" s="23"/>
      <c r="H312" s="35" t="s">
        <v>3775</v>
      </c>
      <c r="I312" s="52" t="s">
        <v>2151</v>
      </c>
      <c r="J312" s="52" t="s">
        <v>2155</v>
      </c>
      <c r="K312" s="53" t="s">
        <v>721</v>
      </c>
      <c r="L312" s="38"/>
      <c r="M312" s="23"/>
    </row>
    <row r="313" spans="1:13">
      <c r="A313" s="23"/>
      <c r="B313" s="23"/>
      <c r="C313" s="23"/>
      <c r="D313" s="23"/>
      <c r="E313" s="23"/>
      <c r="F313" s="23"/>
      <c r="G313" s="23"/>
      <c r="H313" s="35" t="str">
        <f>CONCATENATE("IC (U1)                                        ","",Export!$A$111," ")</f>
        <v xml:space="preserve">IC (U1)                                        28 </v>
      </c>
      <c r="I313" s="49">
        <f>Export!C75</f>
        <v>86.695944670522593</v>
      </c>
      <c r="J313" s="49">
        <f>Export!D75</f>
        <v>87.140191987833617</v>
      </c>
      <c r="K313" s="66" t="s">
        <v>736</v>
      </c>
      <c r="L313" s="38"/>
      <c r="M313" s="23"/>
    </row>
    <row r="314" spans="1:13">
      <c r="A314" s="23"/>
      <c r="B314" s="23"/>
      <c r="C314" s="23"/>
      <c r="D314" s="23"/>
      <c r="E314" s="23"/>
      <c r="F314" s="23"/>
      <c r="G314" s="23"/>
      <c r="H314" s="35" t="str">
        <f>CONCATENATE("Inductor (L12)","                         ",Export!C112)</f>
        <v>Inductor (L12)                         34</v>
      </c>
      <c r="I314" s="49">
        <f>Export!C76</f>
        <v>57.562021635037659</v>
      </c>
      <c r="J314" s="49">
        <f>Export!D76</f>
        <v>58.029595325476585</v>
      </c>
      <c r="K314" s="66" t="s">
        <v>736</v>
      </c>
      <c r="L314" s="38"/>
      <c r="M314" s="23"/>
    </row>
    <row r="315" spans="1:13">
      <c r="A315" s="23"/>
      <c r="B315" s="23"/>
      <c r="C315" s="23"/>
      <c r="D315" s="23"/>
      <c r="E315" s="23"/>
      <c r="F315" s="23"/>
      <c r="G315" s="23"/>
      <c r="H315" s="35" t="str">
        <f>IF(output_filter_flag2 = 1,CONCATENATE("Inductor(L22)                           ",Export!C114 ),"")</f>
        <v/>
      </c>
      <c r="I315" s="49" t="str">
        <f>IF(output_filter_flag2 = 1,Export!C79,"")</f>
        <v/>
      </c>
      <c r="J315" s="49" t="str">
        <f>IF(output_filter_flag2 = 1,Export!D79,"")</f>
        <v/>
      </c>
      <c r="K315" s="49" t="str">
        <f>IF(output_filter_flag2 = 1,"˚C","")</f>
        <v/>
      </c>
      <c r="L315" s="38"/>
      <c r="M315" s="23"/>
    </row>
    <row r="316" spans="1:13">
      <c r="A316" s="23"/>
      <c r="B316" s="23"/>
      <c r="C316" s="23"/>
      <c r="D316" s="23"/>
      <c r="E316" s="23"/>
      <c r="F316" s="23"/>
      <c r="G316" s="23"/>
      <c r="H316" s="35" t="str">
        <f>CONCATENATE(IF(Dual_FET_Flag=1,"External FET (Q1)               ","External FET (Q2)               "),IF(Dual_FET_Flag = 1,Export!A113,Export!C113))</f>
        <v>External FET (Q1)               52</v>
      </c>
      <c r="I316" s="49">
        <f>Export!C77</f>
        <v>60.525345195421608</v>
      </c>
      <c r="J316" s="49">
        <f>Export!D77</f>
        <v>62.041227783219036</v>
      </c>
      <c r="K316" s="66" t="s">
        <v>736</v>
      </c>
      <c r="L316" s="38"/>
      <c r="M316" s="23"/>
    </row>
    <row r="317" spans="1:13">
      <c r="A317" s="23"/>
      <c r="B317" s="23"/>
      <c r="C317" s="23"/>
      <c r="D317" s="23"/>
      <c r="E317" s="23"/>
      <c r="F317" s="23"/>
      <c r="G317" s="23"/>
      <c r="H317" s="35"/>
      <c r="I317" s="49"/>
      <c r="J317" s="49"/>
      <c r="K317" s="85"/>
      <c r="L317" s="38"/>
      <c r="M317" s="23"/>
    </row>
    <row r="318" spans="1:13" ht="15.75" thickBot="1">
      <c r="A318" s="23"/>
      <c r="B318" s="23"/>
      <c r="C318" s="23"/>
      <c r="D318" s="23"/>
      <c r="E318" s="23"/>
      <c r="F318" s="23"/>
      <c r="G318" s="23"/>
      <c r="H318" s="35"/>
      <c r="I318" s="37"/>
      <c r="J318" s="37"/>
      <c r="K318" s="85"/>
      <c r="L318" s="38"/>
      <c r="M318" s="23"/>
    </row>
    <row r="319" spans="1:13" ht="21">
      <c r="A319" s="23"/>
      <c r="B319" s="23"/>
      <c r="C319" s="23"/>
      <c r="D319" s="23"/>
      <c r="E319" s="23"/>
      <c r="F319" s="23"/>
      <c r="G319" s="23"/>
      <c r="H319" s="68" t="s">
        <v>737</v>
      </c>
      <c r="I319" s="80"/>
      <c r="J319" s="69"/>
      <c r="K319" s="80"/>
      <c r="L319" s="34"/>
      <c r="M319" s="23"/>
    </row>
    <row r="320" spans="1:13" ht="18.75">
      <c r="A320" s="23"/>
      <c r="B320" s="23"/>
      <c r="C320" s="23"/>
      <c r="D320" s="23"/>
      <c r="E320" s="23"/>
      <c r="F320" s="23"/>
      <c r="G320" s="23"/>
      <c r="H320" s="70"/>
      <c r="I320" s="72"/>
      <c r="J320" s="72"/>
      <c r="K320" s="29"/>
      <c r="L320" s="38"/>
      <c r="M320" s="23"/>
    </row>
    <row r="321" spans="1:13" ht="15.75">
      <c r="A321" s="23"/>
      <c r="B321" s="23"/>
      <c r="C321" s="23"/>
      <c r="D321" s="23"/>
      <c r="E321" s="23"/>
      <c r="F321" s="23"/>
      <c r="G321" s="23"/>
      <c r="H321" s="73" t="s">
        <v>3161</v>
      </c>
      <c r="I321" s="53" t="s">
        <v>2151</v>
      </c>
      <c r="J321" s="53" t="s">
        <v>2155</v>
      </c>
      <c r="K321" s="86" t="s">
        <v>721</v>
      </c>
      <c r="L321" s="38"/>
      <c r="M321" s="23"/>
    </row>
    <row r="322" spans="1:13">
      <c r="A322" s="23"/>
      <c r="B322" s="23"/>
      <c r="C322" s="23"/>
      <c r="D322" s="23"/>
      <c r="E322" s="23"/>
      <c r="F322" s="23"/>
      <c r="G322" s="23"/>
      <c r="H322" s="75" t="s">
        <v>880</v>
      </c>
      <c r="I322" s="76">
        <f>Export!C23</f>
        <v>2.8444084077716849</v>
      </c>
      <c r="J322" s="76">
        <f>Export!D23</f>
        <v>3.1650223326833968</v>
      </c>
      <c r="K322" s="29" t="s">
        <v>2158</v>
      </c>
      <c r="L322" s="38"/>
      <c r="M322" s="23"/>
    </row>
    <row r="323" spans="1:13">
      <c r="A323" s="23"/>
      <c r="B323" s="23"/>
      <c r="C323" s="23"/>
      <c r="D323" s="23"/>
      <c r="E323" s="23"/>
      <c r="F323" s="23"/>
      <c r="G323" s="23"/>
      <c r="H323" s="75" t="s">
        <v>882</v>
      </c>
      <c r="I323" s="76">
        <f>Export!C25</f>
        <v>1.6888168155433698</v>
      </c>
      <c r="J323" s="76">
        <f>Export!D25</f>
        <v>2.3300446653667937</v>
      </c>
      <c r="K323" s="29" t="s">
        <v>2158</v>
      </c>
      <c r="L323" s="38"/>
      <c r="M323" s="23"/>
    </row>
    <row r="324" spans="1:13">
      <c r="A324" s="23"/>
      <c r="B324" s="23"/>
      <c r="C324" s="23"/>
      <c r="D324" s="23"/>
      <c r="E324" s="23"/>
      <c r="F324" s="23"/>
      <c r="G324" s="23"/>
      <c r="H324" s="75" t="s">
        <v>883</v>
      </c>
      <c r="I324" s="76">
        <f>Export!C26</f>
        <v>2.0585614361422002</v>
      </c>
      <c r="J324" s="76">
        <f>Export!D26</f>
        <v>2.1100771736006139</v>
      </c>
      <c r="K324" s="29" t="s">
        <v>2158</v>
      </c>
      <c r="L324" s="38"/>
      <c r="M324" s="23"/>
    </row>
    <row r="325" spans="1:13" ht="18.75">
      <c r="A325" s="23"/>
      <c r="B325" s="23"/>
      <c r="C325" s="23"/>
      <c r="D325" s="23"/>
      <c r="E325" s="23"/>
      <c r="F325" s="23"/>
      <c r="G325" s="23"/>
      <c r="H325" s="73"/>
      <c r="I325" s="72"/>
      <c r="J325" s="72"/>
      <c r="K325" s="29"/>
      <c r="L325" s="38"/>
      <c r="M325" s="23"/>
    </row>
    <row r="326" spans="1:13" ht="15.75">
      <c r="A326" s="23"/>
      <c r="B326" s="23"/>
      <c r="C326" s="23"/>
      <c r="D326" s="23"/>
      <c r="E326" s="23"/>
      <c r="F326" s="23"/>
      <c r="G326" s="23"/>
      <c r="H326" s="73" t="s">
        <v>738</v>
      </c>
      <c r="I326" s="53"/>
      <c r="J326" s="53"/>
      <c r="K326" s="86"/>
      <c r="L326" s="38"/>
      <c r="M326" s="23"/>
    </row>
    <row r="327" spans="1:13">
      <c r="A327" s="23"/>
      <c r="B327" s="23"/>
      <c r="C327" s="23"/>
      <c r="D327" s="23"/>
      <c r="E327" s="23"/>
      <c r="F327" s="23"/>
      <c r="G327" s="23"/>
      <c r="H327" s="75" t="s">
        <v>880</v>
      </c>
      <c r="I327" s="76">
        <f>Export!C27</f>
        <v>2.8444084077716849</v>
      </c>
      <c r="J327" s="76">
        <f>Export!D27</f>
        <v>3.1650223326833968</v>
      </c>
      <c r="K327" s="29" t="s">
        <v>2158</v>
      </c>
      <c r="L327" s="38"/>
      <c r="M327" s="23"/>
    </row>
    <row r="328" spans="1:13">
      <c r="A328" s="23"/>
      <c r="B328" s="23"/>
      <c r="C328" s="23"/>
      <c r="D328" s="23"/>
      <c r="E328" s="23"/>
      <c r="F328" s="23"/>
      <c r="G328" s="23"/>
      <c r="H328" s="75" t="s">
        <v>883</v>
      </c>
      <c r="I328" s="76">
        <f>Export!C31</f>
        <v>1.288898903955727</v>
      </c>
      <c r="J328" s="76">
        <f>Export!D31</f>
        <v>0.84071684141750047</v>
      </c>
      <c r="K328" s="29" t="s">
        <v>2158</v>
      </c>
      <c r="L328" s="38"/>
      <c r="M328" s="23"/>
    </row>
    <row r="329" spans="1:13">
      <c r="A329" s="23"/>
      <c r="B329" s="23"/>
      <c r="C329" s="23"/>
      <c r="D329" s="23"/>
      <c r="E329" s="23"/>
      <c r="F329" s="23"/>
      <c r="G329" s="23"/>
      <c r="H329" s="75"/>
      <c r="I329" s="76"/>
      <c r="J329" s="76"/>
      <c r="K329" s="29"/>
      <c r="L329" s="38"/>
      <c r="M329" s="23"/>
    </row>
    <row r="330" spans="1:13" ht="15.75">
      <c r="A330" s="23"/>
      <c r="B330" s="23"/>
      <c r="C330" s="23"/>
      <c r="D330" s="23"/>
      <c r="E330" s="23"/>
      <c r="F330" s="23"/>
      <c r="G330" s="23"/>
      <c r="H330" s="73" t="s">
        <v>3440</v>
      </c>
      <c r="I330" s="53"/>
      <c r="J330" s="53"/>
      <c r="K330" s="86"/>
      <c r="L330" s="38"/>
      <c r="M330" s="23"/>
    </row>
    <row r="331" spans="1:13">
      <c r="A331" s="23"/>
      <c r="B331" s="23"/>
      <c r="C331" s="23"/>
      <c r="D331" s="23"/>
      <c r="E331" s="23"/>
      <c r="F331" s="23"/>
      <c r="G331" s="23"/>
      <c r="H331" s="75" t="s">
        <v>880</v>
      </c>
      <c r="I331" s="76">
        <f>Export!C28</f>
        <v>2.8444084077716849</v>
      </c>
      <c r="J331" s="76">
        <f>Export!D28</f>
        <v>3.1650223326833968</v>
      </c>
      <c r="K331" s="29" t="s">
        <v>2158</v>
      </c>
      <c r="L331" s="38"/>
      <c r="M331" s="23"/>
    </row>
    <row r="332" spans="1:13">
      <c r="A332" s="23"/>
      <c r="B332" s="23"/>
      <c r="C332" s="23"/>
      <c r="D332" s="23"/>
      <c r="E332" s="23"/>
      <c r="F332" s="23"/>
      <c r="G332" s="23"/>
      <c r="H332" s="75" t="s">
        <v>883</v>
      </c>
      <c r="I332" s="76">
        <f>Export!C32</f>
        <v>1.5811820415116251</v>
      </c>
      <c r="J332" s="76">
        <f>Export!D32</f>
        <v>1.9145436032886349</v>
      </c>
      <c r="K332" s="29" t="s">
        <v>2158</v>
      </c>
      <c r="L332" s="38"/>
      <c r="M332" s="23"/>
    </row>
    <row r="333" spans="1:13">
      <c r="A333" s="23"/>
      <c r="B333" s="23"/>
      <c r="C333" s="23"/>
      <c r="D333" s="23"/>
      <c r="E333" s="23"/>
      <c r="F333" s="23"/>
      <c r="G333" s="23"/>
      <c r="H333" s="75"/>
      <c r="I333" s="76"/>
      <c r="J333" s="76"/>
      <c r="K333" s="77"/>
      <c r="L333" s="38"/>
      <c r="M333" s="23"/>
    </row>
    <row r="334" spans="1:13" ht="15.75">
      <c r="A334" s="23"/>
      <c r="B334" s="23"/>
      <c r="C334" s="23"/>
      <c r="D334" s="23"/>
      <c r="E334" s="23"/>
      <c r="F334" s="23"/>
      <c r="G334" s="23"/>
      <c r="H334" s="73" t="s">
        <v>3167</v>
      </c>
      <c r="I334" s="53"/>
      <c r="J334" s="53"/>
      <c r="K334" s="86"/>
      <c r="L334" s="38"/>
      <c r="M334" s="23"/>
    </row>
    <row r="335" spans="1:13">
      <c r="A335" s="23"/>
      <c r="B335" s="23"/>
      <c r="C335" s="23"/>
      <c r="D335" s="23"/>
      <c r="E335" s="23"/>
      <c r="F335" s="23"/>
      <c r="G335" s="23"/>
      <c r="H335" s="75" t="s">
        <v>883</v>
      </c>
      <c r="I335" s="76">
        <f>Export!C36</f>
        <v>1.4264016253139504</v>
      </c>
      <c r="J335" s="76">
        <f>Export!D36</f>
        <v>0.89242127818376316</v>
      </c>
      <c r="K335" s="29" t="s">
        <v>2158</v>
      </c>
      <c r="L335" s="38"/>
      <c r="M335" s="23"/>
    </row>
    <row r="336" spans="1:13">
      <c r="A336" s="23"/>
      <c r="B336" s="23"/>
      <c r="C336" s="23"/>
      <c r="D336" s="23"/>
      <c r="E336" s="23"/>
      <c r="F336" s="23"/>
      <c r="G336" s="23"/>
      <c r="H336" s="75"/>
      <c r="I336" s="49"/>
      <c r="J336" s="47"/>
      <c r="K336" s="23"/>
      <c r="L336" s="38"/>
      <c r="M336" s="23"/>
    </row>
    <row r="337" spans="1:13" ht="15.75">
      <c r="A337" s="23"/>
      <c r="B337" s="23"/>
      <c r="C337" s="23"/>
      <c r="D337" s="23"/>
      <c r="E337" s="23"/>
      <c r="F337" s="23"/>
      <c r="G337" s="23"/>
      <c r="H337" s="73" t="s">
        <v>751</v>
      </c>
      <c r="I337" s="53"/>
      <c r="J337" s="53"/>
      <c r="K337" s="86"/>
      <c r="L337" s="38"/>
      <c r="M337" s="23"/>
    </row>
    <row r="338" spans="1:13">
      <c r="A338" s="23"/>
      <c r="B338" s="23"/>
      <c r="C338" s="23"/>
      <c r="D338" s="23"/>
      <c r="E338" s="23"/>
      <c r="F338" s="23"/>
      <c r="G338" s="23"/>
      <c r="H338" s="75" t="s">
        <v>883</v>
      </c>
      <c r="I338" s="76">
        <f>Export!C39</f>
        <v>0.48751942153296624</v>
      </c>
      <c r="J338" s="76">
        <f>Export!D39</f>
        <v>0.67262595738668585</v>
      </c>
      <c r="K338" s="29" t="s">
        <v>2158</v>
      </c>
      <c r="L338" s="38"/>
      <c r="M338" s="23"/>
    </row>
    <row r="339" spans="1:13" ht="15.75" thickBot="1">
      <c r="A339" s="23"/>
      <c r="B339" s="23"/>
      <c r="C339" s="23"/>
      <c r="D339" s="23"/>
      <c r="E339" s="23"/>
      <c r="F339" s="23"/>
      <c r="G339" s="23"/>
      <c r="H339" s="78"/>
      <c r="I339" s="79"/>
      <c r="J339" s="79"/>
      <c r="K339" s="79"/>
      <c r="L339" s="42"/>
      <c r="M339" s="23"/>
    </row>
    <row r="340" spans="1:13">
      <c r="A340" s="23"/>
      <c r="B340" s="23"/>
      <c r="C340" s="23"/>
      <c r="D340" s="23"/>
      <c r="E340" s="23"/>
      <c r="F340" s="23"/>
      <c r="G340" s="23"/>
      <c r="H340" s="29"/>
      <c r="I340" s="29"/>
      <c r="J340" s="23"/>
      <c r="K340" s="23"/>
      <c r="L340" s="23"/>
      <c r="M340" s="23"/>
    </row>
    <row r="341" spans="1:13">
      <c r="A341" s="23"/>
      <c r="B341" s="23"/>
      <c r="C341" s="23"/>
      <c r="D341" s="23"/>
      <c r="E341" s="23"/>
      <c r="F341" s="23"/>
      <c r="G341" s="23"/>
      <c r="H341" s="29"/>
      <c r="I341" s="29"/>
      <c r="J341" s="23"/>
      <c r="K341" s="23"/>
      <c r="L341" s="23"/>
      <c r="M341" s="23"/>
    </row>
    <row r="342" spans="1:13">
      <c r="A342" s="23"/>
      <c r="B342" s="23"/>
      <c r="C342" s="23"/>
      <c r="D342" s="23"/>
      <c r="E342" s="23"/>
      <c r="F342" s="23"/>
      <c r="G342" s="23"/>
      <c r="H342" s="29"/>
      <c r="I342" s="29"/>
      <c r="J342" s="23"/>
      <c r="K342" s="23"/>
      <c r="L342" s="23"/>
      <c r="M342" s="23"/>
    </row>
    <row r="343" spans="1:13">
      <c r="A343" s="23"/>
      <c r="B343" s="23"/>
      <c r="C343" s="23"/>
      <c r="D343" s="23"/>
      <c r="E343" s="23"/>
      <c r="F343" s="23"/>
      <c r="G343" s="23"/>
      <c r="H343" s="29"/>
      <c r="I343" s="29"/>
      <c r="J343" s="23"/>
      <c r="K343" s="23"/>
      <c r="L343" s="23"/>
      <c r="M343" s="23"/>
    </row>
    <row r="344" spans="1:13">
      <c r="A344" s="23"/>
      <c r="B344" s="23"/>
      <c r="C344" s="23"/>
      <c r="D344" s="23"/>
      <c r="E344" s="23"/>
      <c r="F344" s="23"/>
      <c r="G344" s="23"/>
      <c r="H344" s="29"/>
      <c r="I344" s="29"/>
      <c r="J344" s="23"/>
      <c r="K344" s="23"/>
      <c r="L344" s="23"/>
      <c r="M344" s="23"/>
    </row>
    <row r="345" spans="1:13">
      <c r="A345" s="23"/>
      <c r="B345" s="23"/>
      <c r="C345" s="23"/>
      <c r="D345" s="23"/>
      <c r="E345" s="23"/>
      <c r="F345" s="23"/>
      <c r="G345" s="23"/>
      <c r="H345" s="29"/>
      <c r="I345" s="29"/>
      <c r="J345" s="23"/>
      <c r="K345" s="23"/>
      <c r="L345" s="23"/>
      <c r="M345" s="23"/>
    </row>
    <row r="346" spans="1:13">
      <c r="A346" s="23"/>
      <c r="B346" s="23"/>
      <c r="C346" s="23"/>
      <c r="D346" s="23"/>
      <c r="E346" s="23"/>
      <c r="F346" s="23"/>
      <c r="G346" s="23"/>
      <c r="H346" s="29"/>
      <c r="I346" s="29"/>
      <c r="J346" s="23"/>
      <c r="K346" s="23"/>
      <c r="L346" s="23"/>
      <c r="M346" s="23"/>
    </row>
    <row r="347" spans="1:13">
      <c r="A347" s="23"/>
      <c r="B347" s="23"/>
      <c r="C347" s="23"/>
      <c r="D347" s="23"/>
      <c r="E347" s="23"/>
      <c r="F347" s="23"/>
      <c r="G347" s="23"/>
      <c r="H347" s="23"/>
      <c r="I347" s="23"/>
      <c r="J347" s="23"/>
      <c r="K347" s="23"/>
      <c r="L347" s="23"/>
      <c r="M347" s="23"/>
    </row>
    <row r="348" spans="1:13" ht="21.75" thickBot="1">
      <c r="A348" s="23"/>
      <c r="B348" s="23"/>
      <c r="C348" s="23"/>
      <c r="D348" s="23"/>
      <c r="E348" s="23"/>
      <c r="F348" s="23"/>
      <c r="G348" s="23"/>
      <c r="H348" s="81" t="s">
        <v>3375</v>
      </c>
      <c r="I348" s="29"/>
      <c r="J348" s="29"/>
      <c r="K348" s="29"/>
      <c r="L348" s="79"/>
      <c r="M348" s="23"/>
    </row>
    <row r="349" spans="1:13" ht="18.75">
      <c r="A349" s="23"/>
      <c r="B349" s="23"/>
      <c r="C349" s="23"/>
      <c r="D349" s="23"/>
      <c r="E349" s="23"/>
      <c r="F349" s="23"/>
      <c r="G349" s="23"/>
      <c r="H349" s="31" t="s">
        <v>716</v>
      </c>
      <c r="I349" s="32"/>
      <c r="J349" s="32"/>
      <c r="K349" s="33"/>
      <c r="L349" s="34"/>
      <c r="M349" s="23"/>
    </row>
    <row r="350" spans="1:13">
      <c r="A350" s="23"/>
      <c r="B350" s="23"/>
      <c r="C350" s="23"/>
      <c r="D350" s="23"/>
      <c r="E350" s="23"/>
      <c r="F350" s="23"/>
      <c r="G350" s="23"/>
      <c r="H350" s="35" t="s">
        <v>2151</v>
      </c>
      <c r="I350" s="36">
        <f>Export!$E$3</f>
        <v>5</v>
      </c>
      <c r="J350" s="36" t="s">
        <v>2150</v>
      </c>
      <c r="K350" s="37"/>
      <c r="L350" s="38"/>
      <c r="M350" s="23"/>
    </row>
    <row r="351" spans="1:13">
      <c r="A351" s="23"/>
      <c r="B351" s="23"/>
      <c r="C351" s="23"/>
      <c r="D351" s="23"/>
      <c r="E351" s="23"/>
      <c r="F351" s="23"/>
      <c r="G351" s="23"/>
      <c r="H351" s="35" t="s">
        <v>2155</v>
      </c>
      <c r="I351" s="36">
        <f>Export!$F$3</f>
        <v>12</v>
      </c>
      <c r="J351" s="36" t="s">
        <v>2150</v>
      </c>
      <c r="K351" s="37"/>
      <c r="L351" s="38"/>
      <c r="M351" s="23"/>
    </row>
    <row r="352" spans="1:13">
      <c r="A352" s="23"/>
      <c r="B352" s="23"/>
      <c r="C352" s="23"/>
      <c r="D352" s="23"/>
      <c r="E352" s="23"/>
      <c r="F352" s="23"/>
      <c r="G352" s="23"/>
      <c r="H352" s="35" t="s">
        <v>2154</v>
      </c>
      <c r="I352" s="36">
        <f>Export!$E$4</f>
        <v>3.3</v>
      </c>
      <c r="J352" s="36" t="str">
        <f>IF(Chan2_dropout_flag = 1,"V (At Vinmin)","V")</f>
        <v>V</v>
      </c>
      <c r="K352" s="37"/>
      <c r="L352" s="38"/>
      <c r="M352" s="23"/>
    </row>
    <row r="353" spans="1:13">
      <c r="A353" s="23"/>
      <c r="B353" s="23"/>
      <c r="C353" s="23"/>
      <c r="D353" s="23"/>
      <c r="E353" s="23"/>
      <c r="F353" s="23"/>
      <c r="G353" s="23"/>
      <c r="H353" s="35" t="s">
        <v>2157</v>
      </c>
      <c r="I353" s="36">
        <f>IF(SP_parallel3 = 1,2*Export!$E$22,Export!$E$22)</f>
        <v>1</v>
      </c>
      <c r="J353" s="36" t="s">
        <v>2158</v>
      </c>
      <c r="K353" s="37"/>
      <c r="L353" s="38"/>
      <c r="M353" s="23"/>
    </row>
    <row r="354" spans="1:13" ht="30">
      <c r="A354" s="23"/>
      <c r="B354" s="23"/>
      <c r="C354" s="23"/>
      <c r="D354" s="23"/>
      <c r="E354" s="23"/>
      <c r="F354" s="23"/>
      <c r="G354" s="23"/>
      <c r="H354" s="138" t="s">
        <v>3493</v>
      </c>
      <c r="I354" s="36">
        <f>IF(SP_parallel3 = 1,ROUND(2*Export!$E$40,3),ROUND(Export!$E$40,3))</f>
        <v>1</v>
      </c>
      <c r="J354" s="36" t="s">
        <v>2158</v>
      </c>
      <c r="K354" s="37"/>
      <c r="L354" s="38"/>
      <c r="M354" s="23"/>
    </row>
    <row r="355" spans="1:13" ht="15.75" thickBot="1">
      <c r="A355" s="23"/>
      <c r="B355" s="23"/>
      <c r="C355" s="23"/>
      <c r="D355" s="23"/>
      <c r="E355" s="23"/>
      <c r="F355" s="23"/>
      <c r="G355" s="23"/>
      <c r="H355" s="40"/>
      <c r="I355" s="41"/>
      <c r="J355" s="41"/>
      <c r="K355" s="41"/>
      <c r="L355" s="42"/>
      <c r="M355" s="23"/>
    </row>
    <row r="356" spans="1:13" ht="18.75">
      <c r="A356" s="23"/>
      <c r="B356" s="23"/>
      <c r="C356" s="23"/>
      <c r="D356" s="23"/>
      <c r="E356" s="23"/>
      <c r="F356" s="23"/>
      <c r="G356" s="23"/>
      <c r="H356" s="43" t="str">
        <f>IF(SP_parallel3 = 1,"Advanced Target Settings  (Channels 3 and 4)","Advanced Target Settings  (Channel 3)")</f>
        <v>Advanced Target Settings  (Channel 3)</v>
      </c>
      <c r="I356" s="82"/>
      <c r="J356" s="87" t="s">
        <v>3388</v>
      </c>
      <c r="K356" s="44" t="s">
        <v>721</v>
      </c>
      <c r="L356" s="38"/>
      <c r="M356" s="23"/>
    </row>
    <row r="357" spans="1:13">
      <c r="A357" s="23"/>
      <c r="B357" s="23"/>
      <c r="C357" s="23"/>
      <c r="D357" s="23"/>
      <c r="E357" s="23"/>
      <c r="F357" s="23"/>
      <c r="G357" s="23"/>
      <c r="H357" s="45" t="s">
        <v>2224</v>
      </c>
      <c r="I357" s="23"/>
      <c r="J357" s="49">
        <f>Export!E15/1000</f>
        <v>450</v>
      </c>
      <c r="K357" s="46" t="s">
        <v>2184</v>
      </c>
      <c r="L357" s="38"/>
      <c r="M357" s="23"/>
    </row>
    <row r="358" spans="1:13">
      <c r="A358" s="23"/>
      <c r="B358" s="23"/>
      <c r="C358" s="23"/>
      <c r="D358" s="23"/>
      <c r="E358" s="23"/>
      <c r="F358" s="23"/>
      <c r="G358" s="23"/>
      <c r="H358" s="45" t="s">
        <v>744</v>
      </c>
      <c r="I358" s="46">
        <f>Export!E91</f>
        <v>66</v>
      </c>
      <c r="J358" s="49">
        <f>Export!E18*1000</f>
        <v>53.977472308372406</v>
      </c>
      <c r="K358" s="46" t="s">
        <v>722</v>
      </c>
      <c r="L358" s="38"/>
      <c r="M358" s="23"/>
    </row>
    <row r="359" spans="1:13">
      <c r="A359" s="23"/>
      <c r="B359" s="23"/>
      <c r="C359" s="23"/>
      <c r="D359" s="23"/>
      <c r="E359" s="23"/>
      <c r="F359" s="23"/>
      <c r="G359" s="23"/>
      <c r="H359" s="45" t="s">
        <v>2215</v>
      </c>
      <c r="I359" s="46">
        <f>Export!E92</f>
        <v>0.3</v>
      </c>
      <c r="J359" s="46">
        <f>IF(SP_parallel3 = 1,ROUND(2*Export!E92,3),ROUND(Export!E92,3))</f>
        <v>0.3</v>
      </c>
      <c r="K359" s="46" t="s">
        <v>2158</v>
      </c>
      <c r="L359" s="38"/>
      <c r="M359" s="23"/>
    </row>
    <row r="360" spans="1:13">
      <c r="A360" s="23"/>
      <c r="B360" s="23"/>
      <c r="C360" s="23"/>
      <c r="D360" s="23"/>
      <c r="E360" s="23"/>
      <c r="F360" s="23"/>
      <c r="G360" s="23"/>
      <c r="H360" s="45" t="s">
        <v>2216</v>
      </c>
      <c r="I360" s="46">
        <f>Export!E93</f>
        <v>165</v>
      </c>
      <c r="J360" s="49">
        <f>Export!E19*1000</f>
        <v>136.69488626848607</v>
      </c>
      <c r="K360" s="46" t="s">
        <v>723</v>
      </c>
      <c r="L360" s="38"/>
      <c r="M360" s="23"/>
    </row>
    <row r="361" spans="1:13">
      <c r="A361" s="23"/>
      <c r="B361" s="23"/>
      <c r="C361" s="23"/>
      <c r="D361" s="23"/>
      <c r="E361" s="23"/>
      <c r="F361" s="23"/>
      <c r="G361" s="23"/>
      <c r="H361" s="50" t="s">
        <v>743</v>
      </c>
      <c r="I361" s="46" t="str">
        <f>IF(ADISimpower!P194=1,"Auto Set",Export!E94)</f>
        <v>Auto Set</v>
      </c>
      <c r="J361" s="48">
        <f>IF(ADISimpower!P194=1,Export!E94,"")</f>
        <v>2</v>
      </c>
      <c r="K361" s="46" t="s">
        <v>890</v>
      </c>
      <c r="L361" s="38"/>
      <c r="M361" s="23"/>
    </row>
    <row r="362" spans="1:13">
      <c r="A362" s="23"/>
      <c r="B362" s="23"/>
      <c r="C362" s="23"/>
      <c r="D362" s="23"/>
      <c r="E362" s="23"/>
      <c r="F362" s="23"/>
      <c r="G362" s="23"/>
      <c r="H362" s="50" t="s">
        <v>672</v>
      </c>
      <c r="I362" s="46" t="str">
        <f>Export!E96</f>
        <v>Always On</v>
      </c>
      <c r="J362" s="46"/>
      <c r="K362" s="46"/>
      <c r="L362" s="38"/>
      <c r="M362" s="23"/>
    </row>
    <row r="363" spans="1:13">
      <c r="A363" s="23"/>
      <c r="B363" s="23"/>
      <c r="C363" s="23"/>
      <c r="D363" s="23"/>
      <c r="E363" s="23"/>
      <c r="F363" s="23"/>
      <c r="G363" s="23"/>
      <c r="H363" s="50" t="s">
        <v>3517</v>
      </c>
      <c r="I363" s="46">
        <f>Export!E97</f>
        <v>4.2</v>
      </c>
      <c r="J363" s="48">
        <f>I363</f>
        <v>4.2</v>
      </c>
      <c r="K363" s="46" t="s">
        <v>2150</v>
      </c>
      <c r="L363" s="38"/>
      <c r="M363" s="23"/>
    </row>
    <row r="364" spans="1:13" ht="15.75" thickBot="1">
      <c r="A364" s="23"/>
      <c r="B364" s="23"/>
      <c r="C364" s="23"/>
      <c r="D364" s="23"/>
      <c r="E364" s="23"/>
      <c r="F364" s="23"/>
      <c r="G364" s="23"/>
      <c r="H364" s="50" t="s">
        <v>3518</v>
      </c>
      <c r="I364" s="46">
        <f>Export!E98</f>
        <v>3.78</v>
      </c>
      <c r="J364" s="48">
        <f>I364</f>
        <v>3.78</v>
      </c>
      <c r="K364" s="46" t="s">
        <v>2150</v>
      </c>
      <c r="L364" s="38"/>
      <c r="M364" s="23"/>
    </row>
    <row r="365" spans="1:13" ht="18.75">
      <c r="A365" s="23"/>
      <c r="B365" s="23"/>
      <c r="C365" s="23"/>
      <c r="D365" s="23"/>
      <c r="E365" s="23"/>
      <c r="F365" s="23"/>
      <c r="G365" s="23"/>
      <c r="H365" s="51" t="s">
        <v>724</v>
      </c>
      <c r="I365" s="32"/>
      <c r="J365" s="32"/>
      <c r="K365" s="32"/>
      <c r="L365" s="34"/>
      <c r="M365" s="23"/>
    </row>
    <row r="366" spans="1:13">
      <c r="A366" s="23"/>
      <c r="B366" s="23"/>
      <c r="C366" s="23"/>
      <c r="D366" s="23"/>
      <c r="E366" s="23"/>
      <c r="F366" s="23"/>
      <c r="G366" s="23"/>
      <c r="H366" s="35"/>
      <c r="I366" s="52" t="s">
        <v>2151</v>
      </c>
      <c r="J366" s="52" t="s">
        <v>2155</v>
      </c>
      <c r="K366" s="83" t="s">
        <v>721</v>
      </c>
      <c r="L366" s="38"/>
      <c r="M366" s="23"/>
    </row>
    <row r="367" spans="1:13">
      <c r="A367" s="23"/>
      <c r="B367" s="23"/>
      <c r="C367" s="23"/>
      <c r="D367" s="23"/>
      <c r="E367" s="23"/>
      <c r="F367" s="23"/>
      <c r="G367" s="23"/>
      <c r="H367" s="35" t="s">
        <v>725</v>
      </c>
      <c r="I367" s="46" t="str">
        <f>IF(Export!E82=1,"Y","N")</f>
        <v>Y</v>
      </c>
      <c r="J367" s="46" t="str">
        <f>IF(Export!F82=1,"Y","N")</f>
        <v>Y</v>
      </c>
      <c r="K367" s="37" t="s">
        <v>726</v>
      </c>
      <c r="L367" s="38"/>
      <c r="M367" s="23"/>
    </row>
    <row r="368" spans="1:13">
      <c r="A368" s="23"/>
      <c r="B368" s="23"/>
      <c r="C368" s="23"/>
      <c r="D368" s="23"/>
      <c r="E368" s="23"/>
      <c r="F368" s="23"/>
      <c r="G368" s="23"/>
      <c r="H368" s="35" t="s">
        <v>3481</v>
      </c>
      <c r="I368" s="46">
        <f>ROUND(Export!E37,3)</f>
        <v>0.76600000000000001</v>
      </c>
      <c r="J368" s="46">
        <f>ROUND(Export!F37,3)</f>
        <v>0.32400000000000001</v>
      </c>
      <c r="K368" s="134" t="s">
        <v>2158</v>
      </c>
      <c r="L368" s="38"/>
      <c r="M368" s="23"/>
    </row>
    <row r="369" spans="1:13">
      <c r="A369" s="23"/>
      <c r="B369" s="23"/>
      <c r="C369" s="23"/>
      <c r="D369" s="23"/>
      <c r="E369" s="23"/>
      <c r="F369" s="23"/>
      <c r="G369" s="23"/>
      <c r="H369" s="35" t="s">
        <v>727</v>
      </c>
      <c r="I369" s="54">
        <f>Export!E12</f>
        <v>0.76316104725058043</v>
      </c>
      <c r="J369" s="54">
        <f>Export!F12</f>
        <v>0.31507995343673145</v>
      </c>
      <c r="K369" s="37" t="s">
        <v>806</v>
      </c>
      <c r="L369" s="38"/>
      <c r="M369" s="23"/>
    </row>
    <row r="370" spans="1:13">
      <c r="A370" s="23"/>
      <c r="B370" s="23"/>
      <c r="C370" s="23"/>
      <c r="D370" s="23"/>
      <c r="E370" s="23"/>
      <c r="F370" s="23"/>
      <c r="G370" s="23"/>
      <c r="H370" s="35" t="s">
        <v>728</v>
      </c>
      <c r="I370" s="54">
        <f>Export!E13</f>
        <v>0.21883895274941953</v>
      </c>
      <c r="J370" s="54">
        <f>Export!F13</f>
        <v>0.66692004656326853</v>
      </c>
      <c r="K370" s="37" t="s">
        <v>806</v>
      </c>
      <c r="L370" s="38"/>
      <c r="M370" s="23"/>
    </row>
    <row r="371" spans="1:13">
      <c r="A371" s="23"/>
      <c r="B371" s="23"/>
      <c r="C371" s="23"/>
      <c r="D371" s="23"/>
      <c r="E371" s="23"/>
      <c r="F371" s="23"/>
      <c r="G371" s="23"/>
      <c r="H371" s="35" t="s">
        <v>729</v>
      </c>
      <c r="I371" s="54">
        <f>Export!E14</f>
        <v>0</v>
      </c>
      <c r="J371" s="54">
        <f>Export!F14</f>
        <v>0</v>
      </c>
      <c r="K371" s="37" t="s">
        <v>806</v>
      </c>
      <c r="L371" s="38"/>
      <c r="M371" s="23"/>
    </row>
    <row r="372" spans="1:13">
      <c r="A372" s="23"/>
      <c r="B372" s="23"/>
      <c r="C372" s="23"/>
      <c r="D372" s="23"/>
      <c r="E372" s="23"/>
      <c r="F372" s="23"/>
      <c r="G372" s="23"/>
      <c r="H372" s="35"/>
      <c r="I372" s="54"/>
      <c r="J372" s="54"/>
      <c r="K372" s="37"/>
      <c r="L372" s="38"/>
      <c r="M372" s="23"/>
    </row>
    <row r="373" spans="1:13">
      <c r="A373" s="23"/>
      <c r="B373" s="23"/>
      <c r="C373" s="23"/>
      <c r="D373" s="23"/>
      <c r="E373" s="23"/>
      <c r="F373" s="23"/>
      <c r="G373" s="23"/>
      <c r="H373" s="35" t="s">
        <v>858</v>
      </c>
      <c r="I373" s="55">
        <f>Export!E103/1000</f>
        <v>149.245</v>
      </c>
      <c r="J373" s="55">
        <f>Export!F103/1000</f>
        <v>133.01499999999999</v>
      </c>
      <c r="K373" s="37" t="s">
        <v>2184</v>
      </c>
      <c r="L373" s="38"/>
      <c r="M373" s="23"/>
    </row>
    <row r="374" spans="1:13">
      <c r="A374" s="23"/>
      <c r="B374" s="23"/>
      <c r="C374" s="23"/>
      <c r="D374" s="23"/>
      <c r="E374" s="23"/>
      <c r="F374" s="23"/>
      <c r="G374" s="23"/>
      <c r="H374" s="35" t="s">
        <v>804</v>
      </c>
      <c r="I374" s="49">
        <f>Export!E104</f>
        <v>40</v>
      </c>
      <c r="J374" s="49">
        <f>Export!F104</f>
        <v>46</v>
      </c>
      <c r="K374" s="37" t="s">
        <v>805</v>
      </c>
      <c r="L374" s="38"/>
      <c r="M374" s="23"/>
    </row>
    <row r="375" spans="1:13" ht="15.75" thickBot="1">
      <c r="A375" s="23"/>
      <c r="B375" s="23"/>
      <c r="C375" s="23"/>
      <c r="D375" s="23"/>
      <c r="E375" s="23"/>
      <c r="F375" s="23"/>
      <c r="G375" s="23"/>
      <c r="H375" s="40"/>
      <c r="I375" s="41"/>
      <c r="J375" s="41"/>
      <c r="K375" s="41"/>
      <c r="L375" s="42"/>
      <c r="M375" s="23"/>
    </row>
    <row r="376" spans="1:13" ht="18.75">
      <c r="A376" s="23"/>
      <c r="B376" s="23"/>
      <c r="C376" s="23"/>
      <c r="D376" s="23"/>
      <c r="E376" s="23"/>
      <c r="F376" s="23"/>
      <c r="G376" s="23"/>
      <c r="H376" s="56" t="str">
        <f>IF(SP_parallel3 = 1,"Channel 3 and 4 Losses (at Iout max)","Channel 3  Losses (at Iout max)")</f>
        <v>Channel 3  Losses (at Iout max)</v>
      </c>
      <c r="I376" s="57"/>
      <c r="J376" s="58"/>
      <c r="K376" s="37"/>
      <c r="L376" s="38"/>
      <c r="M376" s="23"/>
    </row>
    <row r="377" spans="1:13">
      <c r="A377" s="23"/>
      <c r="B377" s="23"/>
      <c r="C377" s="23"/>
      <c r="D377" s="23"/>
      <c r="E377" s="23"/>
      <c r="F377" s="23"/>
      <c r="G377" s="23"/>
      <c r="H377" s="35"/>
      <c r="I377" s="52" t="s">
        <v>2151</v>
      </c>
      <c r="J377" s="52" t="s">
        <v>2155</v>
      </c>
      <c r="K377" s="53" t="s">
        <v>721</v>
      </c>
      <c r="L377" s="38"/>
      <c r="M377" s="23"/>
    </row>
    <row r="378" spans="1:13">
      <c r="A378" s="23"/>
      <c r="B378" s="23"/>
      <c r="C378" s="23"/>
      <c r="D378" s="23"/>
      <c r="E378" s="23"/>
      <c r="F378" s="23"/>
      <c r="G378" s="23"/>
      <c r="H378" s="35" t="s">
        <v>2396</v>
      </c>
      <c r="I378" s="59">
        <f>Export!E50</f>
        <v>0.27315831913446431</v>
      </c>
      <c r="J378" s="59">
        <f>Export!F50</f>
        <v>0.31968850619723688</v>
      </c>
      <c r="K378" s="60" t="s">
        <v>730</v>
      </c>
      <c r="L378" s="38"/>
      <c r="M378" s="23"/>
    </row>
    <row r="379" spans="1:13">
      <c r="A379" s="23"/>
      <c r="B379" s="23"/>
      <c r="C379" s="23"/>
      <c r="D379" s="23"/>
      <c r="E379" s="23"/>
      <c r="F379" s="23"/>
      <c r="G379" s="23"/>
      <c r="H379" s="35" t="str">
        <f>IF(SP_parallel3 = 1,"L13  and L14 (DCR+core)","L13 (DCR+core)")</f>
        <v>L13 (DCR+core)</v>
      </c>
      <c r="I379" s="54">
        <f>Export!E42+Export!E43</f>
        <v>0.2633887074860734</v>
      </c>
      <c r="J379" s="54">
        <f>Export!F42+Export!F43</f>
        <v>0.28714713486295446</v>
      </c>
      <c r="K379" s="48" t="s">
        <v>730</v>
      </c>
      <c r="L379" s="38"/>
      <c r="M379" s="23"/>
    </row>
    <row r="380" spans="1:13">
      <c r="A380" s="23"/>
      <c r="B380" s="23"/>
      <c r="C380" s="23"/>
      <c r="D380" s="23"/>
      <c r="E380" s="23"/>
      <c r="F380" s="23"/>
      <c r="G380" s="23"/>
      <c r="H380" s="35" t="str">
        <f>IF(output_filter_flag3 = 1,"L23(DCR+core)","")</f>
        <v/>
      </c>
      <c r="I380" s="54" t="str">
        <f>IF(output_filter_flag3 = 1,Export!E41,"")</f>
        <v/>
      </c>
      <c r="J380" s="54" t="str">
        <f>IF(output_filter_flag3 = 1,Export!F41,"")</f>
        <v/>
      </c>
      <c r="K380" s="48" t="str">
        <f>IF(output_filter_flag3 = 1,"W","")</f>
        <v/>
      </c>
      <c r="L380" s="38"/>
      <c r="M380" s="23"/>
    </row>
    <row r="381" spans="1:13">
      <c r="A381" s="23"/>
      <c r="B381" s="23"/>
      <c r="C381" s="23"/>
      <c r="D381" s="23"/>
      <c r="E381" s="23"/>
      <c r="F381" s="23"/>
      <c r="G381" s="23"/>
      <c r="H381" s="35" t="s">
        <v>731</v>
      </c>
      <c r="I381" s="54">
        <f>Export!E48</f>
        <v>9.401727795836137E-6</v>
      </c>
      <c r="J381" s="54">
        <f>Export!F48</f>
        <v>7.7665068501637477E-5</v>
      </c>
      <c r="K381" s="48" t="s">
        <v>730</v>
      </c>
      <c r="L381" s="38"/>
      <c r="M381" s="23"/>
    </row>
    <row r="382" spans="1:13">
      <c r="A382" s="23"/>
      <c r="B382" s="23"/>
      <c r="C382" s="23"/>
      <c r="D382" s="23"/>
      <c r="E382" s="23"/>
      <c r="F382" s="23"/>
      <c r="G382" s="23"/>
      <c r="H382" s="61" t="s">
        <v>732</v>
      </c>
      <c r="I382" s="62">
        <f>IF(SP_parallel3 = 1,2*Export!E52,Export!E52)</f>
        <v>0.53875624486209495</v>
      </c>
      <c r="J382" s="62">
        <f>IF(SP_parallel3 = 1,2*Export!F52,Export!F52)</f>
        <v>0.60911312264245443</v>
      </c>
      <c r="K382" s="63" t="s">
        <v>730</v>
      </c>
      <c r="L382" s="38"/>
      <c r="M382" s="23"/>
    </row>
    <row r="383" spans="1:13">
      <c r="A383" s="23"/>
      <c r="B383" s="23"/>
      <c r="C383" s="23"/>
      <c r="D383" s="23"/>
      <c r="E383" s="23"/>
      <c r="F383" s="23"/>
      <c r="G383" s="23"/>
      <c r="H383" s="61" t="s">
        <v>733</v>
      </c>
      <c r="I383" s="119">
        <f>Export!E53</f>
        <v>0.85965343707791231</v>
      </c>
      <c r="J383" s="119">
        <f>Export!F53</f>
        <v>0.84418124942091455</v>
      </c>
      <c r="K383" s="154" t="s">
        <v>2227</v>
      </c>
      <c r="L383" s="38"/>
      <c r="M383" s="23"/>
    </row>
    <row r="384" spans="1:13" ht="16.5" thickBot="1">
      <c r="A384" s="23"/>
      <c r="B384" s="23"/>
      <c r="C384" s="23"/>
      <c r="D384" s="23"/>
      <c r="E384" s="23"/>
      <c r="F384" s="23"/>
      <c r="G384" s="23"/>
      <c r="H384" s="64"/>
      <c r="I384" s="41"/>
      <c r="J384" s="41"/>
      <c r="K384" s="41"/>
      <c r="L384" s="42"/>
      <c r="M384" s="23"/>
    </row>
    <row r="385" spans="1:13" ht="18.75">
      <c r="A385" s="23"/>
      <c r="B385" s="23"/>
      <c r="C385" s="23"/>
      <c r="D385" s="23"/>
      <c r="E385" s="23"/>
      <c r="F385" s="23"/>
      <c r="G385" s="23"/>
      <c r="H385" s="56" t="s">
        <v>3382</v>
      </c>
      <c r="I385" s="65"/>
      <c r="J385" s="65"/>
      <c r="K385" s="32"/>
      <c r="L385" s="38"/>
      <c r="M385" s="23"/>
    </row>
    <row r="386" spans="1:13">
      <c r="A386" s="23"/>
      <c r="B386" s="23"/>
      <c r="C386" s="23"/>
      <c r="D386" s="23"/>
      <c r="E386" s="23"/>
      <c r="F386" s="23"/>
      <c r="G386" s="23"/>
      <c r="H386" s="35" t="s">
        <v>3776</v>
      </c>
      <c r="I386" s="52" t="s">
        <v>2151</v>
      </c>
      <c r="J386" s="52" t="s">
        <v>2155</v>
      </c>
      <c r="K386" s="53" t="s">
        <v>721</v>
      </c>
      <c r="L386" s="38"/>
      <c r="M386" s="23"/>
    </row>
    <row r="387" spans="1:13">
      <c r="A387" s="23"/>
      <c r="B387" s="23"/>
      <c r="C387" s="23"/>
      <c r="D387" s="23"/>
      <c r="E387" s="23"/>
      <c r="F387" s="23"/>
      <c r="G387" s="23"/>
      <c r="H387" s="35" t="str">
        <f>CONCATENATE("IC (U1)                                         ","",Export!$A$111," ")</f>
        <v xml:space="preserve">IC (U1)                                         28 </v>
      </c>
      <c r="I387" s="49">
        <f>Export!E75</f>
        <v>86.695944670632244</v>
      </c>
      <c r="J387" s="49">
        <f>Export!F75</f>
        <v>87.140192148086584</v>
      </c>
      <c r="K387" s="66" t="s">
        <v>736</v>
      </c>
      <c r="L387" s="38"/>
      <c r="M387" s="23"/>
    </row>
    <row r="388" spans="1:13">
      <c r="A388" s="23"/>
      <c r="B388" s="23"/>
      <c r="C388" s="23"/>
      <c r="D388" s="23"/>
      <c r="E388" s="23"/>
      <c r="F388" s="23"/>
      <c r="G388" s="23"/>
      <c r="H388" s="35" t="str">
        <f>CONCATENATE(IF(SP_parallel3=1,"inductor(L13,L14)                        ","Inductor (L13)                             "),Export!F112," ")</f>
        <v xml:space="preserve">Inductor (L13)                             116 </v>
      </c>
      <c r="I388" s="49">
        <f>Export!E76</f>
        <v>85.533657959920291</v>
      </c>
      <c r="J388" s="49">
        <f>Export!F76</f>
        <v>88.287882702944444</v>
      </c>
      <c r="K388" s="168" t="s">
        <v>736</v>
      </c>
      <c r="L388" s="38"/>
      <c r="M388" s="23"/>
    </row>
    <row r="389" spans="1:13">
      <c r="A389" s="23"/>
      <c r="B389" s="23"/>
      <c r="C389" s="23"/>
      <c r="D389" s="23"/>
      <c r="E389" s="23"/>
      <c r="F389" s="23"/>
      <c r="G389" s="23"/>
      <c r="H389" s="35" t="str">
        <f>IF(output_filter_flag3 = 1,CONCATENATE("Inductor(L23)                           ",Export!E114 ),"")</f>
        <v/>
      </c>
      <c r="I389" s="49" t="str">
        <f>IF(output_filter_flag3 = 1,Export!E79,"")</f>
        <v/>
      </c>
      <c r="J389" s="49" t="str">
        <f>IF(output_filter_flag3 = 1,Export!F79,"")</f>
        <v/>
      </c>
      <c r="K389" s="49" t="str">
        <f>IF(output_filter_flag3 = 1,"˚C","")</f>
        <v/>
      </c>
      <c r="L389" s="38"/>
      <c r="M389" s="23"/>
    </row>
    <row r="390" spans="1:13">
      <c r="A390" s="23"/>
      <c r="B390" s="23"/>
      <c r="C390" s="23"/>
      <c r="D390" s="23"/>
      <c r="E390" s="23"/>
      <c r="F390" s="23"/>
      <c r="G390" s="23"/>
      <c r="H390" s="35"/>
      <c r="I390" s="49"/>
      <c r="J390" s="49"/>
      <c r="K390" s="85"/>
      <c r="L390" s="38"/>
      <c r="M390" s="23"/>
    </row>
    <row r="391" spans="1:13" ht="15.75" thickBot="1">
      <c r="A391" s="23"/>
      <c r="B391" s="23"/>
      <c r="C391" s="23"/>
      <c r="D391" s="23"/>
      <c r="E391" s="23"/>
      <c r="F391" s="23"/>
      <c r="G391" s="23"/>
      <c r="H391" s="35"/>
      <c r="I391" s="37"/>
      <c r="J391" s="37"/>
      <c r="K391" s="85"/>
      <c r="L391" s="38"/>
      <c r="M391" s="23"/>
    </row>
    <row r="392" spans="1:13" ht="21">
      <c r="A392" s="23"/>
      <c r="B392" s="23"/>
      <c r="C392" s="23"/>
      <c r="D392" s="23"/>
      <c r="E392" s="23"/>
      <c r="F392" s="23"/>
      <c r="G392" s="23"/>
      <c r="H392" s="68" t="s">
        <v>737</v>
      </c>
      <c r="I392" s="80"/>
      <c r="J392" s="69"/>
      <c r="K392" s="80"/>
      <c r="L392" s="34"/>
      <c r="M392" s="23"/>
    </row>
    <row r="393" spans="1:13" ht="18.75">
      <c r="A393" s="23"/>
      <c r="B393" s="23"/>
      <c r="C393" s="23"/>
      <c r="D393" s="23"/>
      <c r="E393" s="23"/>
      <c r="F393" s="23"/>
      <c r="G393" s="23"/>
      <c r="H393" s="70"/>
      <c r="I393" s="72"/>
      <c r="J393" s="72"/>
      <c r="K393" s="29"/>
      <c r="L393" s="38"/>
      <c r="M393" s="23"/>
    </row>
    <row r="394" spans="1:13" ht="15.75">
      <c r="A394" s="23"/>
      <c r="B394" s="23"/>
      <c r="C394" s="23"/>
      <c r="D394" s="23"/>
      <c r="E394" s="23"/>
      <c r="F394" s="23"/>
      <c r="G394" s="23"/>
      <c r="H394" s="73" t="str">
        <f>IF(SP_parallel3=1, "L3 and L4", "L3")</f>
        <v>L3</v>
      </c>
      <c r="I394" s="53" t="s">
        <v>2151</v>
      </c>
      <c r="J394" s="53" t="s">
        <v>2155</v>
      </c>
      <c r="K394" s="86" t="s">
        <v>721</v>
      </c>
      <c r="L394" s="38"/>
      <c r="M394" s="23"/>
    </row>
    <row r="395" spans="1:13">
      <c r="A395" s="23"/>
      <c r="B395" s="23"/>
      <c r="C395" s="23"/>
      <c r="D395" s="23"/>
      <c r="E395" s="23"/>
      <c r="F395" s="23"/>
      <c r="G395" s="23"/>
      <c r="H395" s="75" t="s">
        <v>880</v>
      </c>
      <c r="I395" s="76">
        <f>Export!E23</f>
        <v>1.0829416241781598</v>
      </c>
      <c r="J395" s="76">
        <f>Export!F23</f>
        <v>1.2383864487748495</v>
      </c>
      <c r="K395" s="29" t="s">
        <v>2158</v>
      </c>
      <c r="L395" s="38"/>
      <c r="M395" s="23"/>
    </row>
    <row r="396" spans="1:13">
      <c r="A396" s="23"/>
      <c r="B396" s="23"/>
      <c r="C396" s="23"/>
      <c r="D396" s="23"/>
      <c r="E396" s="23"/>
      <c r="F396" s="23"/>
      <c r="G396" s="23"/>
      <c r="H396" s="75" t="s">
        <v>882</v>
      </c>
      <c r="I396" s="76">
        <f>Export!E25</f>
        <v>0.16588324835631962</v>
      </c>
      <c r="J396" s="76">
        <f>Export!F25</f>
        <v>0.47677289754969876</v>
      </c>
      <c r="K396" s="29" t="s">
        <v>2158</v>
      </c>
      <c r="L396" s="38"/>
      <c r="M396" s="23"/>
    </row>
    <row r="397" spans="1:13">
      <c r="A397" s="23"/>
      <c r="B397" s="23"/>
      <c r="C397" s="23"/>
      <c r="D397" s="23"/>
      <c r="E397" s="23"/>
      <c r="F397" s="23"/>
      <c r="G397" s="23"/>
      <c r="H397" s="75" t="s">
        <v>883</v>
      </c>
      <c r="I397" s="76">
        <f>Export!E26</f>
        <v>1.0011458956318191</v>
      </c>
      <c r="J397" s="76">
        <f>Export!F26</f>
        <v>1.0094269164497058</v>
      </c>
      <c r="K397" s="29" t="s">
        <v>2158</v>
      </c>
      <c r="L397" s="38"/>
      <c r="M397" s="23"/>
    </row>
    <row r="398" spans="1:13" ht="18.75">
      <c r="A398" s="23"/>
      <c r="B398" s="23"/>
      <c r="C398" s="23"/>
      <c r="D398" s="23"/>
      <c r="E398" s="23"/>
      <c r="F398" s="23"/>
      <c r="G398" s="23"/>
      <c r="H398" s="73"/>
      <c r="I398" s="72"/>
      <c r="J398" s="72"/>
      <c r="K398" s="29"/>
      <c r="L398" s="38"/>
      <c r="M398" s="23"/>
    </row>
    <row r="399" spans="1:13" ht="15.75">
      <c r="A399" s="23"/>
      <c r="B399" s="23"/>
      <c r="C399" s="23"/>
      <c r="D399" s="23"/>
      <c r="E399" s="23"/>
      <c r="F399" s="23"/>
      <c r="G399" s="23"/>
      <c r="H399" s="73" t="str">
        <f>IF(SP_parallel3 = 1,"Cin3 and Cin4","Cin3")</f>
        <v>Cin3</v>
      </c>
      <c r="I399" s="53"/>
      <c r="J399" s="53"/>
      <c r="K399" s="86"/>
      <c r="L399" s="38"/>
      <c r="M399" s="23"/>
    </row>
    <row r="400" spans="1:13">
      <c r="A400" s="23"/>
      <c r="B400" s="23"/>
      <c r="C400" s="23"/>
      <c r="D400" s="23"/>
      <c r="E400" s="23"/>
      <c r="F400" s="23"/>
      <c r="G400" s="23"/>
      <c r="H400" s="75" t="s">
        <v>883</v>
      </c>
      <c r="I400" s="76">
        <f>Export!E36</f>
        <v>0.94517840958091925</v>
      </c>
      <c r="J400" s="76">
        <f>Export!F36</f>
        <v>0.62539746357858095</v>
      </c>
      <c r="K400" s="29" t="s">
        <v>2158</v>
      </c>
      <c r="L400" s="38"/>
      <c r="M400" s="23"/>
    </row>
    <row r="401" spans="1:13">
      <c r="A401" s="23"/>
      <c r="B401" s="23"/>
      <c r="C401" s="23"/>
      <c r="D401" s="23"/>
      <c r="E401" s="23"/>
      <c r="F401" s="23"/>
      <c r="G401" s="23"/>
      <c r="H401" s="75"/>
      <c r="I401" s="49"/>
      <c r="J401" s="47"/>
      <c r="K401" s="23"/>
      <c r="L401" s="38"/>
      <c r="M401" s="23"/>
    </row>
    <row r="402" spans="1:13" ht="15.75">
      <c r="A402" s="23"/>
      <c r="B402" s="23"/>
      <c r="C402" s="23"/>
      <c r="D402" s="23"/>
      <c r="E402" s="23"/>
      <c r="F402" s="23"/>
      <c r="G402" s="23"/>
      <c r="H402" s="73" t="str">
        <f>IF(SP_parallel3 = 1,"Cout3 and Cout4","Cout3")</f>
        <v>Cout3</v>
      </c>
      <c r="I402" s="53"/>
      <c r="J402" s="53"/>
      <c r="K402" s="86"/>
      <c r="L402" s="38"/>
      <c r="M402" s="23"/>
    </row>
    <row r="403" spans="1:13">
      <c r="A403" s="23"/>
      <c r="B403" s="23"/>
      <c r="C403" s="23"/>
      <c r="D403" s="23"/>
      <c r="E403" s="23"/>
      <c r="F403" s="23"/>
      <c r="G403" s="23"/>
      <c r="H403" s="75" t="s">
        <v>883</v>
      </c>
      <c r="I403" s="76">
        <f>Export!E39</f>
        <v>4.7886369046285404E-2</v>
      </c>
      <c r="J403" s="76">
        <f>Export!F39</f>
        <v>0.13763248037131839</v>
      </c>
      <c r="K403" s="29" t="s">
        <v>2158</v>
      </c>
      <c r="L403" s="38"/>
      <c r="M403" s="23"/>
    </row>
    <row r="404" spans="1:13">
      <c r="A404" s="23"/>
      <c r="B404" s="23"/>
      <c r="C404" s="23"/>
      <c r="D404" s="23"/>
      <c r="E404" s="23"/>
      <c r="F404" s="23"/>
      <c r="G404" s="23"/>
      <c r="H404" s="75"/>
      <c r="I404" s="76"/>
      <c r="J404" s="76"/>
      <c r="K404" s="29"/>
      <c r="L404" s="38"/>
      <c r="M404" s="23"/>
    </row>
    <row r="405" spans="1:13" ht="15.75" thickBot="1">
      <c r="A405" s="23"/>
      <c r="B405" s="23"/>
      <c r="C405" s="23"/>
      <c r="D405" s="23"/>
      <c r="E405" s="23"/>
      <c r="F405" s="23"/>
      <c r="G405" s="23"/>
      <c r="H405" s="78"/>
      <c r="I405" s="79"/>
      <c r="J405" s="79"/>
      <c r="K405" s="79"/>
      <c r="L405" s="42"/>
      <c r="M405" s="23"/>
    </row>
    <row r="406" spans="1:13">
      <c r="A406" s="23"/>
      <c r="B406" s="23"/>
      <c r="C406" s="23"/>
      <c r="D406" s="23"/>
      <c r="E406" s="23"/>
      <c r="F406" s="23"/>
      <c r="G406" s="23"/>
      <c r="H406" s="29"/>
      <c r="I406" s="29"/>
      <c r="J406" s="29"/>
      <c r="K406" s="29"/>
      <c r="L406" s="29"/>
      <c r="M406" s="23"/>
    </row>
    <row r="407" spans="1:13">
      <c r="A407" s="23"/>
      <c r="B407" s="23"/>
      <c r="C407" s="23"/>
      <c r="D407" s="23"/>
      <c r="E407" s="23"/>
      <c r="F407" s="23"/>
      <c r="G407" s="23"/>
      <c r="H407" s="29"/>
      <c r="I407" s="29"/>
      <c r="J407" s="29"/>
      <c r="K407" s="29"/>
      <c r="L407" s="29"/>
      <c r="M407" s="23"/>
    </row>
    <row r="408" spans="1:13">
      <c r="A408" s="23"/>
      <c r="B408" s="23"/>
      <c r="C408" s="23"/>
      <c r="D408" s="23"/>
      <c r="E408" s="23"/>
      <c r="F408" s="23"/>
      <c r="G408" s="23"/>
      <c r="H408" s="29"/>
      <c r="I408" s="29"/>
      <c r="J408" s="29"/>
      <c r="K408" s="29"/>
      <c r="L408" s="29"/>
      <c r="M408" s="23"/>
    </row>
    <row r="409" spans="1:13">
      <c r="A409" s="23"/>
      <c r="B409" s="23"/>
      <c r="C409" s="23"/>
      <c r="D409" s="23"/>
      <c r="E409" s="23"/>
      <c r="F409" s="23"/>
      <c r="G409" s="23"/>
      <c r="H409" s="29"/>
      <c r="I409" s="29"/>
      <c r="J409" s="29"/>
      <c r="K409" s="29"/>
      <c r="L409" s="29"/>
      <c r="M409" s="23"/>
    </row>
    <row r="410" spans="1:13">
      <c r="A410" s="23"/>
      <c r="B410" s="23"/>
      <c r="C410" s="23"/>
      <c r="D410" s="23"/>
      <c r="E410" s="23"/>
      <c r="F410" s="23"/>
      <c r="G410" s="23"/>
      <c r="H410" s="29"/>
      <c r="I410" s="29"/>
      <c r="J410" s="29"/>
      <c r="K410" s="29"/>
      <c r="L410" s="29"/>
      <c r="M410" s="23"/>
    </row>
    <row r="411" spans="1:13">
      <c r="A411" s="23"/>
      <c r="B411" s="23"/>
      <c r="C411" s="23"/>
      <c r="D411" s="23"/>
      <c r="E411" s="23"/>
      <c r="F411" s="23"/>
      <c r="G411" s="23"/>
      <c r="H411" s="29"/>
      <c r="I411" s="29"/>
      <c r="J411" s="29"/>
      <c r="K411" s="29"/>
      <c r="L411" s="29"/>
      <c r="M411" s="23"/>
    </row>
    <row r="412" spans="1:13">
      <c r="A412" s="23"/>
      <c r="B412" s="23"/>
      <c r="C412" s="23"/>
      <c r="D412" s="23"/>
      <c r="E412" s="23"/>
      <c r="F412" s="23"/>
      <c r="G412" s="23"/>
      <c r="H412" s="29"/>
      <c r="I412" s="29"/>
      <c r="J412" s="29"/>
      <c r="K412" s="29"/>
      <c r="L412" s="29"/>
      <c r="M412" s="23"/>
    </row>
    <row r="413" spans="1:13">
      <c r="A413" s="23"/>
      <c r="B413" s="23"/>
      <c r="C413" s="23"/>
      <c r="D413" s="23"/>
      <c r="E413" s="23"/>
      <c r="F413" s="23"/>
      <c r="G413" s="23"/>
      <c r="H413" s="29"/>
      <c r="I413" s="29"/>
      <c r="J413" s="29"/>
      <c r="K413" s="29"/>
      <c r="L413" s="29"/>
      <c r="M413" s="23"/>
    </row>
    <row r="414" spans="1:13">
      <c r="A414" s="23"/>
      <c r="B414" s="23"/>
      <c r="C414" s="23"/>
      <c r="D414" s="23"/>
      <c r="E414" s="23"/>
      <c r="F414" s="23"/>
      <c r="G414" s="23"/>
      <c r="H414" s="29"/>
      <c r="I414" s="29"/>
      <c r="J414" s="29"/>
      <c r="K414" s="29"/>
      <c r="L414" s="29"/>
      <c r="M414" s="23"/>
    </row>
    <row r="415" spans="1:13">
      <c r="A415" s="23"/>
      <c r="B415" s="23"/>
      <c r="C415" s="23"/>
      <c r="D415" s="23"/>
      <c r="E415" s="23"/>
      <c r="F415" s="23"/>
      <c r="G415" s="23"/>
      <c r="H415" s="29"/>
      <c r="I415" s="29"/>
      <c r="J415" s="29"/>
      <c r="K415" s="29"/>
      <c r="L415" s="29"/>
      <c r="M415" s="23"/>
    </row>
    <row r="416" spans="1:13">
      <c r="A416" s="23"/>
      <c r="B416" s="23"/>
      <c r="C416" s="23"/>
      <c r="D416" s="23"/>
      <c r="E416" s="23"/>
      <c r="F416" s="23"/>
      <c r="G416" s="23"/>
      <c r="H416" s="29"/>
      <c r="I416" s="29"/>
      <c r="J416" s="29"/>
      <c r="K416" s="29"/>
      <c r="L416" s="29"/>
      <c r="M416" s="23"/>
    </row>
    <row r="417" spans="1:13">
      <c r="A417" s="23"/>
      <c r="B417" s="23"/>
      <c r="C417" s="23"/>
      <c r="D417" s="23"/>
      <c r="E417" s="23"/>
      <c r="F417" s="23"/>
      <c r="G417" s="23"/>
      <c r="H417" s="29"/>
      <c r="I417" s="29"/>
      <c r="J417" s="29"/>
      <c r="K417" s="29"/>
      <c r="L417" s="29"/>
      <c r="M417" s="23"/>
    </row>
    <row r="418" spans="1:13">
      <c r="A418" s="23"/>
      <c r="B418" s="23"/>
      <c r="C418" s="23"/>
      <c r="D418" s="23"/>
      <c r="E418" s="23"/>
      <c r="F418" s="23"/>
      <c r="G418" s="23"/>
      <c r="H418" s="29"/>
      <c r="I418" s="29"/>
      <c r="J418" s="29"/>
      <c r="K418" s="29"/>
      <c r="L418" s="29"/>
      <c r="M418" s="23"/>
    </row>
    <row r="419" spans="1:13">
      <c r="A419" s="23"/>
      <c r="B419" s="23"/>
      <c r="C419" s="23"/>
      <c r="D419" s="23"/>
      <c r="E419" s="23"/>
      <c r="F419" s="23"/>
      <c r="G419" s="23"/>
      <c r="H419" s="29"/>
      <c r="I419" s="29"/>
      <c r="J419" s="29"/>
      <c r="K419" s="29"/>
      <c r="L419" s="29"/>
      <c r="M419" s="23"/>
    </row>
    <row r="420" spans="1:13">
      <c r="A420" s="23"/>
      <c r="B420" s="23"/>
      <c r="C420" s="23"/>
      <c r="D420" s="23"/>
      <c r="E420" s="23"/>
      <c r="F420" s="23"/>
      <c r="G420" s="23"/>
      <c r="H420" s="29"/>
      <c r="I420" s="29"/>
      <c r="J420" s="29"/>
      <c r="K420" s="29"/>
      <c r="L420" s="29"/>
      <c r="M420" s="23"/>
    </row>
    <row r="421" spans="1:13">
      <c r="A421" s="23"/>
      <c r="B421" s="23"/>
      <c r="C421" s="23"/>
      <c r="D421" s="23"/>
      <c r="E421" s="23"/>
      <c r="F421" s="23"/>
      <c r="G421" s="23"/>
      <c r="H421" s="29"/>
      <c r="I421" s="29"/>
      <c r="J421" s="29"/>
      <c r="K421" s="29"/>
      <c r="L421" s="29"/>
      <c r="M421" s="23"/>
    </row>
    <row r="422" spans="1:13">
      <c r="A422" s="23"/>
      <c r="B422" s="23"/>
      <c r="C422" s="23"/>
      <c r="D422" s="23"/>
      <c r="E422" s="23"/>
      <c r="F422" s="23"/>
      <c r="G422" s="23"/>
      <c r="H422" s="29"/>
      <c r="I422" s="29"/>
      <c r="J422" s="23"/>
      <c r="K422" s="23"/>
      <c r="L422" s="23"/>
      <c r="M422" s="23"/>
    </row>
    <row r="423" spans="1:13" ht="21.75" thickBot="1">
      <c r="A423" s="23"/>
      <c r="B423" s="23"/>
      <c r="C423" s="23"/>
      <c r="D423" s="23"/>
      <c r="E423" s="23"/>
      <c r="F423" s="23"/>
      <c r="G423" s="23"/>
      <c r="H423" s="81" t="s">
        <v>3376</v>
      </c>
      <c r="I423" s="29"/>
      <c r="J423" s="29"/>
      <c r="K423" s="29"/>
      <c r="L423" s="79"/>
      <c r="M423" s="23"/>
    </row>
    <row r="424" spans="1:13" ht="18.75">
      <c r="A424" s="23"/>
      <c r="B424" s="23"/>
      <c r="C424" s="23"/>
      <c r="D424" s="23"/>
      <c r="E424" s="23"/>
      <c r="F424" s="23"/>
      <c r="G424" s="23"/>
      <c r="H424" s="31" t="s">
        <v>716</v>
      </c>
      <c r="I424" s="32"/>
      <c r="J424" s="32"/>
      <c r="K424" s="33"/>
      <c r="L424" s="34"/>
      <c r="M424" s="23"/>
    </row>
    <row r="425" spans="1:13">
      <c r="A425" s="23"/>
      <c r="B425" s="23"/>
      <c r="C425" s="23"/>
      <c r="D425" s="23"/>
      <c r="E425" s="23"/>
      <c r="F425" s="23"/>
      <c r="G425" s="23"/>
      <c r="H425" s="35" t="s">
        <v>2151</v>
      </c>
      <c r="I425" s="36">
        <f>Export!$G$3</f>
        <v>5</v>
      </c>
      <c r="J425" s="36" t="s">
        <v>2150</v>
      </c>
      <c r="K425" s="37"/>
      <c r="L425" s="38"/>
      <c r="M425" s="23"/>
    </row>
    <row r="426" spans="1:13">
      <c r="A426" s="23"/>
      <c r="B426" s="23"/>
      <c r="C426" s="23"/>
      <c r="D426" s="23"/>
      <c r="E426" s="23"/>
      <c r="F426" s="23"/>
      <c r="G426" s="23"/>
      <c r="H426" s="35" t="s">
        <v>2155</v>
      </c>
      <c r="I426" s="36">
        <f>Export!$H$3</f>
        <v>12</v>
      </c>
      <c r="J426" s="36" t="s">
        <v>2150</v>
      </c>
      <c r="K426" s="37"/>
      <c r="L426" s="38"/>
      <c r="M426" s="23"/>
    </row>
    <row r="427" spans="1:13">
      <c r="A427" s="23"/>
      <c r="B427" s="23"/>
      <c r="C427" s="23"/>
      <c r="D427" s="23"/>
      <c r="E427" s="23"/>
      <c r="F427" s="23"/>
      <c r="G427" s="23"/>
      <c r="H427" s="35" t="s">
        <v>2154</v>
      </c>
      <c r="I427" s="36">
        <f>Export!$G$4</f>
        <v>1.5</v>
      </c>
      <c r="J427" s="36" t="str">
        <f>IF(Chan2_dropout_flag = 1,"V (At Vinmin)","V")</f>
        <v>V</v>
      </c>
      <c r="K427" s="37"/>
      <c r="L427" s="38"/>
      <c r="M427" s="23"/>
    </row>
    <row r="428" spans="1:13">
      <c r="A428" s="23"/>
      <c r="B428" s="23"/>
      <c r="C428" s="23"/>
      <c r="D428" s="23"/>
      <c r="E428" s="23"/>
      <c r="F428" s="23"/>
      <c r="G428" s="23"/>
      <c r="H428" s="35" t="s">
        <v>2157</v>
      </c>
      <c r="I428" s="36">
        <f>Export!$G$22</f>
        <v>1</v>
      </c>
      <c r="J428" s="36" t="s">
        <v>2158</v>
      </c>
      <c r="K428" s="37"/>
      <c r="L428" s="38"/>
      <c r="M428" s="23"/>
    </row>
    <row r="429" spans="1:13" ht="30">
      <c r="A429" s="23"/>
      <c r="B429" s="23"/>
      <c r="C429" s="23"/>
      <c r="D429" s="23"/>
      <c r="E429" s="23"/>
      <c r="F429" s="23"/>
      <c r="G429" s="23"/>
      <c r="H429" s="138" t="s">
        <v>3493</v>
      </c>
      <c r="I429" s="36">
        <f>Export!G40</f>
        <v>1</v>
      </c>
      <c r="J429" s="36" t="s">
        <v>2158</v>
      </c>
      <c r="K429" s="37"/>
      <c r="L429" s="38"/>
      <c r="M429" s="23"/>
    </row>
    <row r="430" spans="1:13" ht="15.75" thickBot="1">
      <c r="A430" s="23"/>
      <c r="B430" s="23"/>
      <c r="C430" s="23"/>
      <c r="D430" s="23"/>
      <c r="E430" s="23"/>
      <c r="F430" s="23"/>
      <c r="G430" s="23"/>
      <c r="H430" s="40"/>
      <c r="I430" s="41"/>
      <c r="J430" s="41"/>
      <c r="K430" s="41"/>
      <c r="L430" s="42"/>
      <c r="M430" s="23"/>
    </row>
    <row r="431" spans="1:13" ht="18.75">
      <c r="A431" s="23"/>
      <c r="B431" s="23"/>
      <c r="C431" s="23"/>
      <c r="D431" s="23"/>
      <c r="E431" s="23"/>
      <c r="F431" s="23"/>
      <c r="G431" s="23"/>
      <c r="H431" s="43" t="s">
        <v>720</v>
      </c>
      <c r="I431" s="82"/>
      <c r="J431" s="87" t="s">
        <v>3388</v>
      </c>
      <c r="K431" s="44" t="s">
        <v>721</v>
      </c>
      <c r="L431" s="34"/>
      <c r="M431" s="23"/>
    </row>
    <row r="432" spans="1:13">
      <c r="A432" s="23"/>
      <c r="B432" s="23"/>
      <c r="C432" s="23"/>
      <c r="D432" s="23"/>
      <c r="E432" s="23"/>
      <c r="F432" s="23"/>
      <c r="G432" s="23"/>
      <c r="H432" s="45" t="s">
        <v>2224</v>
      </c>
      <c r="I432" s="23"/>
      <c r="J432" s="49">
        <f>Export!G15/1000</f>
        <v>450</v>
      </c>
      <c r="K432" s="46" t="s">
        <v>2184</v>
      </c>
      <c r="L432" s="38"/>
      <c r="M432" s="23"/>
    </row>
    <row r="433" spans="1:13">
      <c r="A433" s="23"/>
      <c r="B433" s="23"/>
      <c r="C433" s="23"/>
      <c r="D433" s="23"/>
      <c r="E433" s="23"/>
      <c r="F433" s="23"/>
      <c r="G433" s="23"/>
      <c r="H433" s="45" t="s">
        <v>744</v>
      </c>
      <c r="I433" s="46">
        <f>Export!G91</f>
        <v>30</v>
      </c>
      <c r="J433" s="49">
        <f>Export!G18*1000</f>
        <v>17.850689587610976</v>
      </c>
      <c r="K433" s="46" t="s">
        <v>722</v>
      </c>
      <c r="L433" s="38"/>
      <c r="M433" s="23"/>
    </row>
    <row r="434" spans="1:13">
      <c r="A434" s="23"/>
      <c r="B434" s="23"/>
      <c r="C434" s="23"/>
      <c r="D434" s="23"/>
      <c r="E434" s="23"/>
      <c r="F434" s="23"/>
      <c r="G434" s="23"/>
      <c r="H434" s="45" t="s">
        <v>2215</v>
      </c>
      <c r="I434" s="46">
        <f>Export!G92</f>
        <v>0.3</v>
      </c>
      <c r="J434" s="46">
        <f>I434</f>
        <v>0.3</v>
      </c>
      <c r="K434" s="46" t="s">
        <v>2158</v>
      </c>
      <c r="L434" s="38"/>
      <c r="M434" s="23"/>
    </row>
    <row r="435" spans="1:13" ht="15.75">
      <c r="A435" s="23"/>
      <c r="B435" s="23"/>
      <c r="C435" s="23"/>
      <c r="D435" s="23"/>
      <c r="E435" s="23"/>
      <c r="F435" s="23"/>
      <c r="G435" s="23"/>
      <c r="H435" s="45" t="s">
        <v>2216</v>
      </c>
      <c r="I435" s="46">
        <f>Export!G93</f>
        <v>75</v>
      </c>
      <c r="J435" s="49">
        <f>Export!G19*1000</f>
        <v>36.356272525787645</v>
      </c>
      <c r="K435" s="46" t="s">
        <v>723</v>
      </c>
      <c r="L435" s="105"/>
      <c r="M435" s="23"/>
    </row>
    <row r="436" spans="1:13">
      <c r="A436" s="23"/>
      <c r="B436" s="23"/>
      <c r="C436" s="23"/>
      <c r="D436" s="23"/>
      <c r="E436" s="23"/>
      <c r="F436" s="23"/>
      <c r="G436" s="23"/>
      <c r="H436" s="50" t="s">
        <v>743</v>
      </c>
      <c r="I436" s="46" t="str">
        <f>IF(ADISimpower!P194=1,"Auto Set",Export!G94)</f>
        <v>Auto Set</v>
      </c>
      <c r="J436" s="48">
        <f>Export!G94</f>
        <v>2</v>
      </c>
      <c r="K436" s="46" t="s">
        <v>890</v>
      </c>
      <c r="L436" s="104"/>
      <c r="M436" s="23"/>
    </row>
    <row r="437" spans="1:13">
      <c r="A437" s="23"/>
      <c r="B437" s="23"/>
      <c r="C437" s="23"/>
      <c r="D437" s="23"/>
      <c r="E437" s="23"/>
      <c r="F437" s="23"/>
      <c r="G437" s="23"/>
      <c r="H437" s="50" t="s">
        <v>672</v>
      </c>
      <c r="I437" s="46" t="str">
        <f>Export!G96</f>
        <v>Always On</v>
      </c>
      <c r="J437" s="46"/>
      <c r="K437" s="46"/>
      <c r="L437" s="38"/>
      <c r="M437" s="23"/>
    </row>
    <row r="438" spans="1:13">
      <c r="A438" s="23"/>
      <c r="B438" s="23"/>
      <c r="C438" s="23"/>
      <c r="D438" s="23"/>
      <c r="E438" s="23"/>
      <c r="F438" s="23"/>
      <c r="G438" s="23"/>
      <c r="H438" s="50" t="s">
        <v>3517</v>
      </c>
      <c r="I438" s="46">
        <f>Export!G97</f>
        <v>4.2</v>
      </c>
      <c r="J438" s="48">
        <f>I438</f>
        <v>4.2</v>
      </c>
      <c r="K438" s="46" t="s">
        <v>2150</v>
      </c>
      <c r="L438" s="38"/>
      <c r="M438" s="23"/>
    </row>
    <row r="439" spans="1:13" ht="15.75" thickBot="1">
      <c r="A439" s="23"/>
      <c r="B439" s="23"/>
      <c r="C439" s="23"/>
      <c r="D439" s="23"/>
      <c r="E439" s="23"/>
      <c r="F439" s="23"/>
      <c r="G439" s="23"/>
      <c r="H439" s="50" t="s">
        <v>3518</v>
      </c>
      <c r="I439" s="46">
        <f>Export!G98</f>
        <v>3.78</v>
      </c>
      <c r="J439" s="48">
        <f>I439</f>
        <v>3.78</v>
      </c>
      <c r="K439" s="46" t="s">
        <v>2150</v>
      </c>
      <c r="L439" s="42"/>
      <c r="M439" s="23"/>
    </row>
    <row r="440" spans="1:13" ht="18.75">
      <c r="A440" s="23"/>
      <c r="B440" s="23"/>
      <c r="C440" s="23"/>
      <c r="D440" s="23"/>
      <c r="E440" s="23"/>
      <c r="F440" s="23"/>
      <c r="G440" s="23"/>
      <c r="H440" s="51" t="s">
        <v>724</v>
      </c>
      <c r="I440" s="32"/>
      <c r="J440" s="32"/>
      <c r="K440" s="32"/>
      <c r="L440" s="34"/>
      <c r="M440" s="23"/>
    </row>
    <row r="441" spans="1:13">
      <c r="A441" s="23"/>
      <c r="B441" s="23"/>
      <c r="C441" s="23"/>
      <c r="D441" s="23"/>
      <c r="E441" s="23"/>
      <c r="F441" s="23"/>
      <c r="G441" s="23"/>
      <c r="H441" s="35"/>
      <c r="I441" s="52" t="s">
        <v>2151</v>
      </c>
      <c r="J441" s="52" t="s">
        <v>2155</v>
      </c>
      <c r="K441" s="83" t="s">
        <v>721</v>
      </c>
      <c r="L441" s="38"/>
      <c r="M441" s="23"/>
    </row>
    <row r="442" spans="1:13">
      <c r="A442" s="23"/>
      <c r="B442" s="23"/>
      <c r="C442" s="23"/>
      <c r="D442" s="23"/>
      <c r="E442" s="23"/>
      <c r="F442" s="23"/>
      <c r="G442" s="23"/>
      <c r="H442" s="35" t="s">
        <v>725</v>
      </c>
      <c r="I442" s="46" t="str">
        <f>IF(Export!G82=1,"Y","N")</f>
        <v>Y</v>
      </c>
      <c r="J442" s="46" t="str">
        <f>IF(Export!H82=1,"Y","N")</f>
        <v>Y</v>
      </c>
      <c r="K442" s="37" t="s">
        <v>726</v>
      </c>
      <c r="L442" s="38"/>
      <c r="M442" s="23"/>
    </row>
    <row r="443" spans="1:13">
      <c r="A443" s="23"/>
      <c r="B443" s="23"/>
      <c r="C443" s="23"/>
      <c r="D443" s="23"/>
      <c r="E443" s="23"/>
      <c r="F443" s="23"/>
      <c r="G443" s="23"/>
      <c r="H443" s="35" t="s">
        <v>3481</v>
      </c>
      <c r="I443" s="46">
        <f>ROUND(Export!G37,3)</f>
        <v>0.40699999999999997</v>
      </c>
      <c r="J443" s="46">
        <f>ROUND(Export!H37,3)</f>
        <v>0.17499999999999999</v>
      </c>
      <c r="K443" s="134" t="s">
        <v>2158</v>
      </c>
      <c r="L443" s="38"/>
      <c r="M443" s="23"/>
    </row>
    <row r="444" spans="1:13">
      <c r="A444" s="23"/>
      <c r="B444" s="23"/>
      <c r="C444" s="23"/>
      <c r="D444" s="23"/>
      <c r="E444" s="23"/>
      <c r="F444" s="23"/>
      <c r="G444" s="23"/>
      <c r="H444" s="35" t="s">
        <v>727</v>
      </c>
      <c r="I444" s="54">
        <f>Export!G12</f>
        <v>0.39221901737456238</v>
      </c>
      <c r="J444" s="54">
        <f>Export!H12</f>
        <v>0.16205205267046188</v>
      </c>
      <c r="K444" s="37" t="s">
        <v>806</v>
      </c>
      <c r="L444" s="38"/>
      <c r="M444" s="23"/>
    </row>
    <row r="445" spans="1:13">
      <c r="A445" s="23"/>
      <c r="B445" s="23"/>
      <c r="C445" s="23"/>
      <c r="D445" s="23"/>
      <c r="E445" s="23"/>
      <c r="F445" s="23"/>
      <c r="G445" s="23"/>
      <c r="H445" s="35" t="s">
        <v>728</v>
      </c>
      <c r="I445" s="54">
        <f>Export!G13</f>
        <v>0.58978098262543766</v>
      </c>
      <c r="J445" s="54">
        <f>Export!H13</f>
        <v>0.81994794732953813</v>
      </c>
      <c r="K445" s="37" t="s">
        <v>806</v>
      </c>
      <c r="L445" s="38"/>
      <c r="M445" s="23"/>
    </row>
    <row r="446" spans="1:13">
      <c r="A446" s="23"/>
      <c r="B446" s="23"/>
      <c r="C446" s="23"/>
      <c r="D446" s="23"/>
      <c r="E446" s="23"/>
      <c r="F446" s="23"/>
      <c r="G446" s="23"/>
      <c r="H446" s="35" t="s">
        <v>729</v>
      </c>
      <c r="I446" s="54">
        <f>Export!G14</f>
        <v>0</v>
      </c>
      <c r="J446" s="54">
        <f>Export!H14</f>
        <v>0</v>
      </c>
      <c r="K446" s="37" t="s">
        <v>806</v>
      </c>
      <c r="L446" s="38"/>
      <c r="M446" s="23"/>
    </row>
    <row r="447" spans="1:13">
      <c r="A447" s="23"/>
      <c r="B447" s="23"/>
      <c r="C447" s="23"/>
      <c r="D447" s="23"/>
      <c r="E447" s="23"/>
      <c r="F447" s="23"/>
      <c r="G447" s="23"/>
      <c r="H447" s="35"/>
      <c r="I447" s="54"/>
      <c r="J447" s="54"/>
      <c r="K447" s="37"/>
      <c r="L447" s="38"/>
      <c r="M447" s="23"/>
    </row>
    <row r="448" spans="1:13">
      <c r="A448" s="23"/>
      <c r="B448" s="23"/>
      <c r="C448" s="23"/>
      <c r="D448" s="23"/>
      <c r="E448" s="23"/>
      <c r="F448" s="23"/>
      <c r="G448" s="23"/>
      <c r="H448" s="35" t="s">
        <v>858</v>
      </c>
      <c r="I448" s="55">
        <f>Export!G103/1000</f>
        <v>105.657</v>
      </c>
      <c r="J448" s="55">
        <f>Export!H103/1000</f>
        <v>94.167000000000002</v>
      </c>
      <c r="K448" s="37" t="s">
        <v>2184</v>
      </c>
      <c r="L448" s="38"/>
      <c r="M448" s="23"/>
    </row>
    <row r="449" spans="1:13">
      <c r="A449" s="23"/>
      <c r="B449" s="23"/>
      <c r="C449" s="23"/>
      <c r="D449" s="23"/>
      <c r="E449" s="23"/>
      <c r="F449" s="23"/>
      <c r="G449" s="23"/>
      <c r="H449" s="35" t="s">
        <v>804</v>
      </c>
      <c r="I449" s="49">
        <f>Export!G104</f>
        <v>49</v>
      </c>
      <c r="J449" s="49">
        <f>Export!H104</f>
        <v>51</v>
      </c>
      <c r="K449" s="37" t="s">
        <v>805</v>
      </c>
      <c r="L449" s="38"/>
      <c r="M449" s="23"/>
    </row>
    <row r="450" spans="1:13" ht="15.75" thickBot="1">
      <c r="A450" s="23"/>
      <c r="B450" s="23"/>
      <c r="C450" s="23"/>
      <c r="D450" s="23"/>
      <c r="E450" s="23"/>
      <c r="F450" s="23"/>
      <c r="G450" s="23"/>
      <c r="H450" s="40"/>
      <c r="I450" s="41"/>
      <c r="J450" s="41"/>
      <c r="K450" s="41"/>
      <c r="L450" s="42"/>
      <c r="M450" s="23"/>
    </row>
    <row r="451" spans="1:13" ht="18.75">
      <c r="A451" s="23"/>
      <c r="B451" s="23"/>
      <c r="C451" s="23"/>
      <c r="D451" s="23"/>
      <c r="E451" s="23"/>
      <c r="F451" s="23"/>
      <c r="G451" s="23"/>
      <c r="H451" s="56" t="s">
        <v>3394</v>
      </c>
      <c r="I451" s="57"/>
      <c r="J451" s="58"/>
      <c r="K451" s="37"/>
      <c r="L451" s="38"/>
      <c r="M451" s="23"/>
    </row>
    <row r="452" spans="1:13">
      <c r="A452" s="23"/>
      <c r="B452" s="23"/>
      <c r="C452" s="23"/>
      <c r="D452" s="23"/>
      <c r="E452" s="23"/>
      <c r="F452" s="23"/>
      <c r="G452" s="23"/>
      <c r="H452" s="35"/>
      <c r="I452" s="52" t="s">
        <v>2151</v>
      </c>
      <c r="J452" s="52" t="s">
        <v>2155</v>
      </c>
      <c r="K452" s="53" t="s">
        <v>721</v>
      </c>
      <c r="L452" s="38"/>
      <c r="M452" s="23"/>
    </row>
    <row r="453" spans="1:13">
      <c r="A453" s="23"/>
      <c r="B453" s="23"/>
      <c r="C453" s="23"/>
      <c r="D453" s="23"/>
      <c r="E453" s="23"/>
      <c r="F453" s="23"/>
      <c r="G453" s="23"/>
      <c r="H453" s="35" t="s">
        <v>2396</v>
      </c>
      <c r="I453" s="59">
        <f>Export!G50</f>
        <v>0.27930684238796111</v>
      </c>
      <c r="J453" s="59">
        <f>Export!H50</f>
        <v>0.32756031387823709</v>
      </c>
      <c r="K453" s="60" t="s">
        <v>730</v>
      </c>
      <c r="L453" s="38"/>
      <c r="M453" s="23"/>
    </row>
    <row r="454" spans="1:13">
      <c r="A454" s="23"/>
      <c r="B454" s="23"/>
      <c r="C454" s="23"/>
      <c r="D454" s="23"/>
      <c r="E454" s="23"/>
      <c r="F454" s="23"/>
      <c r="G454" s="23"/>
      <c r="H454" s="35" t="s">
        <v>6036</v>
      </c>
      <c r="I454" s="54">
        <f>Export!G42+Export!G43</f>
        <v>0.26370913048748174</v>
      </c>
      <c r="J454" s="54">
        <f>Export!H42+Export!H43</f>
        <v>0.29049166515688951</v>
      </c>
      <c r="K454" s="48" t="s">
        <v>730</v>
      </c>
      <c r="L454" s="38"/>
      <c r="M454" s="23"/>
    </row>
    <row r="455" spans="1:13">
      <c r="A455" s="23"/>
      <c r="B455" s="23"/>
      <c r="C455" s="23"/>
      <c r="D455" s="23"/>
      <c r="E455" s="23"/>
      <c r="F455" s="23"/>
      <c r="G455" s="23"/>
      <c r="H455" s="35" t="str">
        <f>IF(output_filter_flag4 = 1,"L24(DCR+core)","")</f>
        <v/>
      </c>
      <c r="I455" s="54" t="str">
        <f>IF(output_filter_flag4 = 1,Export!G41,"")</f>
        <v/>
      </c>
      <c r="J455" s="54" t="str">
        <f>IF(output_filter_flag4 = 1,Export!H41,"")</f>
        <v/>
      </c>
      <c r="K455" s="48" t="str">
        <f>IF(output_filter_flag4 = 1,"W","")</f>
        <v/>
      </c>
      <c r="L455" s="38"/>
      <c r="M455" s="23"/>
    </row>
    <row r="456" spans="1:13">
      <c r="A456" s="23"/>
      <c r="B456" s="23"/>
      <c r="C456" s="23"/>
      <c r="D456" s="23"/>
      <c r="E456" s="23"/>
      <c r="F456" s="23"/>
      <c r="G456" s="23"/>
      <c r="H456" s="35" t="s">
        <v>731</v>
      </c>
      <c r="I456" s="54">
        <f>Export!G48</f>
        <v>7.7251053509536899E-5</v>
      </c>
      <c r="J456" s="54">
        <f>Export!H48</f>
        <v>1.4661245353676038E-4</v>
      </c>
      <c r="K456" s="48" t="s">
        <v>730</v>
      </c>
      <c r="L456" s="38"/>
      <c r="M456" s="23"/>
    </row>
    <row r="457" spans="1:13">
      <c r="A457" s="23"/>
      <c r="B457" s="23"/>
      <c r="C457" s="23"/>
      <c r="D457" s="23"/>
      <c r="E457" s="23"/>
      <c r="F457" s="23"/>
      <c r="G457" s="23"/>
      <c r="H457" s="61" t="s">
        <v>732</v>
      </c>
      <c r="I457" s="62">
        <f>Export!G52</f>
        <v>0.54513831410931302</v>
      </c>
      <c r="J457" s="62">
        <f>Export!H52</f>
        <v>0.62024368166902399</v>
      </c>
      <c r="K457" s="63" t="s">
        <v>730</v>
      </c>
      <c r="L457" s="38"/>
      <c r="M457" s="23"/>
    </row>
    <row r="458" spans="1:13">
      <c r="A458" s="23"/>
      <c r="B458" s="23"/>
      <c r="C458" s="23"/>
      <c r="D458" s="23"/>
      <c r="E458" s="23"/>
      <c r="F458" s="23"/>
      <c r="G458" s="23"/>
      <c r="H458" s="61" t="s">
        <v>733</v>
      </c>
      <c r="I458" s="119">
        <f>Export!G53</f>
        <v>0.7334467256574142</v>
      </c>
      <c r="J458" s="119">
        <f>Export!H53</f>
        <v>0.7074658507267535</v>
      </c>
      <c r="K458" s="154" t="s">
        <v>2227</v>
      </c>
      <c r="L458" s="38"/>
      <c r="M458" s="23"/>
    </row>
    <row r="459" spans="1:13" ht="16.5" thickBot="1">
      <c r="A459" s="23"/>
      <c r="B459" s="23"/>
      <c r="C459" s="23"/>
      <c r="D459" s="23"/>
      <c r="E459" s="23"/>
      <c r="F459" s="23"/>
      <c r="G459" s="23"/>
      <c r="H459" s="64"/>
      <c r="I459" s="41"/>
      <c r="J459" s="41"/>
      <c r="K459" s="41"/>
      <c r="L459" s="42"/>
      <c r="M459" s="23"/>
    </row>
    <row r="460" spans="1:13" ht="18.75">
      <c r="A460" s="23"/>
      <c r="B460" s="23"/>
      <c r="C460" s="23"/>
      <c r="D460" s="23"/>
      <c r="E460" s="23"/>
      <c r="F460" s="23"/>
      <c r="G460" s="23"/>
      <c r="H460" s="56" t="s">
        <v>3382</v>
      </c>
      <c r="I460" s="65"/>
      <c r="J460" s="65"/>
      <c r="K460" s="32"/>
      <c r="L460" s="38"/>
      <c r="M460" s="23"/>
    </row>
    <row r="461" spans="1:13">
      <c r="A461" s="23"/>
      <c r="B461" s="23"/>
      <c r="C461" s="23"/>
      <c r="D461" s="23"/>
      <c r="E461" s="23"/>
      <c r="F461" s="23"/>
      <c r="G461" s="23"/>
      <c r="H461" s="35" t="s">
        <v>3775</v>
      </c>
      <c r="I461" s="52" t="s">
        <v>2151</v>
      </c>
      <c r="J461" s="52" t="s">
        <v>2155</v>
      </c>
      <c r="K461" s="53" t="s">
        <v>721</v>
      </c>
      <c r="L461" s="38"/>
      <c r="M461" s="23"/>
    </row>
    <row r="462" spans="1:13">
      <c r="A462" s="23"/>
      <c r="B462" s="23"/>
      <c r="C462" s="23"/>
      <c r="D462" s="23"/>
      <c r="E462" s="23"/>
      <c r="F462" s="23"/>
      <c r="G462" s="23"/>
      <c r="H462" s="35" t="str">
        <f>CONCATENATE("IC (U1)                                      ",Export!$A$111)</f>
        <v>IC (U1)                                      28</v>
      </c>
      <c r="I462" s="49">
        <f>Export!G75</f>
        <v>86.695944670708357</v>
      </c>
      <c r="J462" s="49">
        <f>Export!H75</f>
        <v>87.140192234590486</v>
      </c>
      <c r="K462" s="66" t="s">
        <v>736</v>
      </c>
      <c r="L462" s="38"/>
      <c r="M462" s="23"/>
    </row>
    <row r="463" spans="1:13">
      <c r="A463" s="23"/>
      <c r="B463" s="23"/>
      <c r="C463" s="23"/>
      <c r="D463" s="23"/>
      <c r="E463" s="23"/>
      <c r="F463" s="23"/>
      <c r="G463" s="23"/>
      <c r="H463" s="35" t="str">
        <f>CONCATENATE("Inductor (L14)                       ",Export!G112)</f>
        <v>Inductor (L14)                       125</v>
      </c>
      <c r="I463" s="49">
        <f>Export!G76</f>
        <v>87.850716971346202</v>
      </c>
      <c r="J463" s="49">
        <f>Export!H76</f>
        <v>91.187065108301397</v>
      </c>
      <c r="K463" s="66" t="s">
        <v>736</v>
      </c>
      <c r="L463" s="38"/>
      <c r="M463" s="23"/>
    </row>
    <row r="464" spans="1:13">
      <c r="A464" s="23"/>
      <c r="B464" s="23"/>
      <c r="C464" s="23"/>
      <c r="D464" s="23"/>
      <c r="E464" s="23"/>
      <c r="F464" s="23"/>
      <c r="G464" s="23"/>
      <c r="H464" s="35" t="str">
        <f>IF(output_filter_flag4 = 1,CONCATENATE("Inductor(L24)                           ",Export!G114 ),"")</f>
        <v/>
      </c>
      <c r="I464" s="49" t="str">
        <f>IF(output_filter_flag4 = 1,Export!G79,"")</f>
        <v/>
      </c>
      <c r="J464" s="49" t="str">
        <f>IF(output_filter_flag4 = 1,Export!H79,"")</f>
        <v/>
      </c>
      <c r="K464" s="66" t="str">
        <f>IF(output_filter_flag4 = 1,"˚C","")</f>
        <v/>
      </c>
      <c r="L464" s="38"/>
      <c r="M464" s="23"/>
    </row>
    <row r="465" spans="1:13" ht="15.75" thickBot="1">
      <c r="A465" s="23"/>
      <c r="B465" s="23"/>
      <c r="C465" s="23"/>
      <c r="D465" s="23"/>
      <c r="E465" s="23"/>
      <c r="F465" s="23"/>
      <c r="G465" s="23"/>
      <c r="H465" s="35"/>
      <c r="I465" s="49"/>
      <c r="J465" s="49"/>
      <c r="K465" s="66"/>
      <c r="L465" s="38"/>
      <c r="M465" s="23"/>
    </row>
    <row r="466" spans="1:13" ht="21">
      <c r="A466" s="23"/>
      <c r="B466" s="23"/>
      <c r="C466" s="23"/>
      <c r="D466" s="23"/>
      <c r="E466" s="23"/>
      <c r="F466" s="23"/>
      <c r="G466" s="23"/>
      <c r="H466" s="68" t="s">
        <v>737</v>
      </c>
      <c r="I466" s="80"/>
      <c r="J466" s="69"/>
      <c r="K466" s="80"/>
      <c r="L466" s="34"/>
      <c r="M466" s="23"/>
    </row>
    <row r="467" spans="1:13" ht="18.75">
      <c r="A467" s="23"/>
      <c r="B467" s="23"/>
      <c r="C467" s="23"/>
      <c r="D467" s="23"/>
      <c r="E467" s="23"/>
      <c r="F467" s="23"/>
      <c r="G467" s="23"/>
      <c r="H467" s="70"/>
      <c r="I467" s="72"/>
      <c r="J467" s="72"/>
      <c r="K467" s="29"/>
      <c r="L467" s="38"/>
      <c r="M467" s="23"/>
    </row>
    <row r="468" spans="1:13" ht="15.75">
      <c r="A468" s="23"/>
      <c r="B468" s="23"/>
      <c r="C468" s="23"/>
      <c r="D468" s="23"/>
      <c r="E468" s="23"/>
      <c r="F468" s="23"/>
      <c r="G468" s="23"/>
      <c r="H468" s="73" t="s">
        <v>3176</v>
      </c>
      <c r="I468" s="53" t="s">
        <v>2151</v>
      </c>
      <c r="J468" s="53" t="s">
        <v>2155</v>
      </c>
      <c r="K468" s="86" t="s">
        <v>721</v>
      </c>
      <c r="L468" s="38"/>
      <c r="M468" s="23"/>
    </row>
    <row r="469" spans="1:13">
      <c r="A469" s="23"/>
      <c r="B469" s="23"/>
      <c r="C469" s="23"/>
      <c r="D469" s="23"/>
      <c r="E469" s="23"/>
      <c r="F469" s="23"/>
      <c r="G469" s="23"/>
      <c r="H469" s="75" t="s">
        <v>880</v>
      </c>
      <c r="I469" s="76">
        <f>Export!G23</f>
        <v>1.2779407374056133</v>
      </c>
      <c r="J469" s="76">
        <f>Export!H23</f>
        <v>1.3829000571768677</v>
      </c>
      <c r="K469" s="29" t="s">
        <v>2158</v>
      </c>
      <c r="L469" s="38"/>
      <c r="M469" s="23"/>
    </row>
    <row r="470" spans="1:13">
      <c r="A470" s="23"/>
      <c r="B470" s="23"/>
      <c r="C470" s="23"/>
      <c r="D470" s="23"/>
      <c r="E470" s="23"/>
      <c r="F470" s="23"/>
      <c r="G470" s="23"/>
      <c r="H470" s="75" t="s">
        <v>882</v>
      </c>
      <c r="I470" s="76">
        <f>Export!G25</f>
        <v>0.55588147481122652</v>
      </c>
      <c r="J470" s="76">
        <f>Export!H25</f>
        <v>0.76580011435373541</v>
      </c>
      <c r="K470" s="29" t="s">
        <v>2158</v>
      </c>
      <c r="L470" s="38"/>
      <c r="M470" s="23"/>
    </row>
    <row r="471" spans="1:13">
      <c r="A471" s="23"/>
      <c r="B471" s="23"/>
      <c r="C471" s="23"/>
      <c r="D471" s="23"/>
      <c r="E471" s="23"/>
      <c r="F471" s="23"/>
      <c r="G471" s="23"/>
      <c r="H471" s="75" t="s">
        <v>883</v>
      </c>
      <c r="I471" s="76">
        <f>Export!G26</f>
        <v>1.0127933408005103</v>
      </c>
      <c r="J471" s="76">
        <f>Export!H26</f>
        <v>1.0241439439496203</v>
      </c>
      <c r="K471" s="29" t="s">
        <v>2158</v>
      </c>
      <c r="L471" s="38"/>
      <c r="M471" s="23"/>
    </row>
    <row r="472" spans="1:13" ht="18.75">
      <c r="A472" s="23"/>
      <c r="B472" s="23"/>
      <c r="C472" s="23"/>
      <c r="D472" s="23"/>
      <c r="E472" s="23"/>
      <c r="F472" s="23"/>
      <c r="G472" s="23"/>
      <c r="H472" s="73"/>
      <c r="I472" s="72"/>
      <c r="J472" s="72"/>
      <c r="K472" s="29"/>
      <c r="L472" s="38"/>
      <c r="M472" s="23"/>
    </row>
    <row r="473" spans="1:13" ht="15.75">
      <c r="A473" s="23"/>
      <c r="B473" s="23"/>
      <c r="C473" s="23"/>
      <c r="D473" s="23"/>
      <c r="E473" s="23"/>
      <c r="F473" s="23"/>
      <c r="G473" s="23"/>
      <c r="H473" s="73" t="s">
        <v>756</v>
      </c>
      <c r="I473" s="53"/>
      <c r="J473" s="53"/>
      <c r="K473" s="86"/>
      <c r="L473" s="38"/>
      <c r="M473" s="23"/>
    </row>
    <row r="474" spans="1:13">
      <c r="A474" s="23"/>
      <c r="B474" s="23"/>
      <c r="C474" s="23"/>
      <c r="D474" s="23"/>
      <c r="E474" s="23"/>
      <c r="F474" s="23"/>
      <c r="G474" s="23"/>
      <c r="H474" s="75" t="s">
        <v>883</v>
      </c>
      <c r="I474" s="76">
        <f>Export!G36</f>
        <v>0.70725825397872877</v>
      </c>
      <c r="J474" s="76">
        <f>Export!H36</f>
        <v>0.44170532376031063</v>
      </c>
      <c r="K474" s="29" t="s">
        <v>2158</v>
      </c>
      <c r="L474" s="38"/>
      <c r="M474" s="23"/>
    </row>
    <row r="475" spans="1:13">
      <c r="A475" s="23"/>
      <c r="B475" s="23"/>
      <c r="C475" s="23"/>
      <c r="D475" s="23"/>
      <c r="E475" s="23"/>
      <c r="F475" s="23"/>
      <c r="G475" s="23"/>
      <c r="H475" s="75"/>
      <c r="I475" s="49"/>
      <c r="J475" s="47"/>
      <c r="K475" s="23"/>
      <c r="L475" s="38"/>
      <c r="M475" s="23"/>
    </row>
    <row r="476" spans="1:13" ht="15.75">
      <c r="A476" s="23"/>
      <c r="B476" s="23"/>
      <c r="C476" s="23"/>
      <c r="D476" s="23"/>
      <c r="E476" s="23"/>
      <c r="F476" s="23"/>
      <c r="G476" s="23"/>
      <c r="H476" s="73" t="s">
        <v>3177</v>
      </c>
      <c r="I476" s="53"/>
      <c r="J476" s="53"/>
      <c r="K476" s="86"/>
      <c r="L476" s="38"/>
      <c r="M476" s="23"/>
    </row>
    <row r="477" spans="1:13">
      <c r="A477" s="23"/>
      <c r="B477" s="23"/>
      <c r="C477" s="23"/>
      <c r="D477" s="23"/>
      <c r="E477" s="23"/>
      <c r="F477" s="23"/>
      <c r="G477" s="23"/>
      <c r="H477" s="75" t="s">
        <v>883</v>
      </c>
      <c r="I477" s="76">
        <f>Export!G39</f>
        <v>0.1604691595598941</v>
      </c>
      <c r="J477" s="76">
        <f>Export!H39</f>
        <v>0.22106745108378797</v>
      </c>
      <c r="K477" s="29" t="s">
        <v>2158</v>
      </c>
      <c r="L477" s="38"/>
      <c r="M477" s="23"/>
    </row>
    <row r="478" spans="1:13" ht="15.75" thickBot="1">
      <c r="A478" s="23"/>
      <c r="B478" s="23"/>
      <c r="C478" s="23"/>
      <c r="D478" s="23"/>
      <c r="E478" s="23"/>
      <c r="F478" s="23"/>
      <c r="G478" s="23"/>
      <c r="H478" s="139"/>
      <c r="I478" s="89"/>
      <c r="J478" s="89"/>
      <c r="K478" s="79"/>
      <c r="L478" s="42"/>
      <c r="M478" s="23"/>
    </row>
    <row r="479" spans="1:13">
      <c r="A479" s="23"/>
      <c r="B479" s="23"/>
      <c r="C479" s="23"/>
      <c r="D479" s="23"/>
      <c r="E479" s="23"/>
      <c r="F479" s="23"/>
      <c r="G479" s="23"/>
      <c r="H479" s="29"/>
      <c r="I479" s="29"/>
      <c r="J479" s="23"/>
      <c r="K479" s="23"/>
      <c r="L479" s="23"/>
      <c r="M479" s="23"/>
    </row>
    <row r="480" spans="1:13">
      <c r="A480" s="23"/>
      <c r="B480" s="23"/>
      <c r="C480" s="23"/>
      <c r="D480" s="23"/>
      <c r="E480" s="23"/>
      <c r="F480" s="23"/>
      <c r="G480" s="23"/>
      <c r="H480" s="29"/>
      <c r="I480" s="29"/>
      <c r="J480" s="23"/>
      <c r="K480" s="23"/>
      <c r="L480" s="23"/>
      <c r="M480" s="23"/>
    </row>
    <row r="481" spans="1:13">
      <c r="A481" s="23"/>
      <c r="B481" s="23"/>
      <c r="C481" s="23"/>
      <c r="D481" s="23"/>
      <c r="E481" s="23"/>
      <c r="F481" s="23"/>
      <c r="G481" s="23"/>
      <c r="H481" s="29"/>
      <c r="I481" s="29"/>
      <c r="J481" s="23"/>
      <c r="K481" s="23"/>
      <c r="L481" s="23"/>
      <c r="M481" s="23"/>
    </row>
    <row r="482" spans="1:13">
      <c r="A482" s="23"/>
      <c r="B482" s="23"/>
      <c r="C482" s="23"/>
      <c r="D482" s="23"/>
      <c r="E482" s="23"/>
      <c r="F482" s="23"/>
      <c r="G482" s="23"/>
      <c r="H482" s="29"/>
      <c r="I482" s="29"/>
      <c r="J482" s="23"/>
      <c r="K482" s="23"/>
      <c r="L482" s="23"/>
      <c r="M482" s="23"/>
    </row>
    <row r="483" spans="1:13">
      <c r="A483" s="23"/>
      <c r="B483" s="23"/>
      <c r="C483" s="23"/>
      <c r="D483" s="23"/>
      <c r="E483" s="23"/>
      <c r="F483" s="23"/>
      <c r="G483" s="23"/>
      <c r="H483" s="29"/>
      <c r="I483" s="29"/>
      <c r="J483" s="23"/>
      <c r="K483" s="23"/>
      <c r="L483" s="23"/>
      <c r="M483" s="23"/>
    </row>
    <row r="484" spans="1:13">
      <c r="A484" s="23"/>
      <c r="B484" s="23"/>
      <c r="C484" s="23"/>
      <c r="D484" s="23"/>
      <c r="E484" s="23"/>
      <c r="F484" s="23"/>
      <c r="G484" s="23"/>
      <c r="H484" s="29"/>
      <c r="I484" s="29"/>
      <c r="J484" s="23"/>
      <c r="K484" s="23"/>
      <c r="L484" s="23"/>
      <c r="M484" s="23"/>
    </row>
    <row r="485" spans="1:13">
      <c r="A485" s="23"/>
      <c r="B485" s="23"/>
      <c r="C485" s="23"/>
      <c r="D485" s="23"/>
      <c r="E485" s="23"/>
      <c r="F485" s="23"/>
      <c r="G485" s="23"/>
      <c r="H485" s="29"/>
      <c r="I485" s="29"/>
      <c r="J485" s="23"/>
      <c r="K485" s="23"/>
      <c r="L485" s="23"/>
      <c r="M485" s="23"/>
    </row>
    <row r="486" spans="1:13">
      <c r="A486" s="23"/>
      <c r="B486" s="23"/>
      <c r="C486" s="23"/>
      <c r="D486" s="23"/>
      <c r="E486" s="23"/>
      <c r="F486" s="23"/>
      <c r="G486" s="23"/>
      <c r="H486" s="29"/>
      <c r="I486" s="29"/>
      <c r="J486" s="23"/>
      <c r="K486" s="23"/>
      <c r="L486" s="23"/>
      <c r="M486" s="23"/>
    </row>
    <row r="487" spans="1:13">
      <c r="A487" s="23"/>
      <c r="B487" s="23"/>
      <c r="C487" s="23"/>
      <c r="D487" s="23"/>
      <c r="E487" s="23"/>
      <c r="F487" s="23"/>
      <c r="G487" s="23"/>
      <c r="H487" s="29"/>
      <c r="I487" s="29"/>
      <c r="J487" s="23"/>
      <c r="K487" s="23"/>
      <c r="L487" s="23"/>
      <c r="M487" s="23"/>
    </row>
    <row r="488" spans="1:13">
      <c r="A488" s="23"/>
      <c r="B488" s="23"/>
      <c r="C488" s="23"/>
      <c r="D488" s="23"/>
      <c r="E488" s="23"/>
      <c r="F488" s="23"/>
      <c r="G488" s="23"/>
      <c r="H488" s="29"/>
      <c r="I488" s="29"/>
      <c r="J488" s="23"/>
      <c r="K488" s="23"/>
      <c r="L488" s="23"/>
      <c r="M488" s="23"/>
    </row>
    <row r="489" spans="1:13">
      <c r="A489" s="23"/>
      <c r="B489" s="23"/>
      <c r="C489" s="23"/>
      <c r="D489" s="23"/>
      <c r="E489" s="23"/>
      <c r="F489" s="23"/>
      <c r="G489" s="23"/>
      <c r="H489" s="29"/>
      <c r="I489" s="29"/>
      <c r="J489" s="23"/>
      <c r="K489" s="23"/>
      <c r="L489" s="23"/>
      <c r="M489" s="23"/>
    </row>
    <row r="490" spans="1:13">
      <c r="A490" s="23"/>
      <c r="B490" s="23"/>
      <c r="C490" s="23"/>
      <c r="D490" s="23"/>
      <c r="E490" s="23"/>
      <c r="F490" s="23"/>
      <c r="G490" s="23"/>
      <c r="H490" s="29"/>
      <c r="I490" s="29"/>
      <c r="J490" s="23"/>
      <c r="K490" s="23"/>
      <c r="L490" s="23"/>
      <c r="M490" s="23"/>
    </row>
    <row r="491" spans="1:13">
      <c r="A491" s="23"/>
      <c r="B491" s="23"/>
      <c r="C491" s="23"/>
      <c r="D491" s="23"/>
      <c r="E491" s="23"/>
      <c r="F491" s="23"/>
      <c r="G491" s="23"/>
      <c r="H491" s="29"/>
      <c r="I491" s="29"/>
      <c r="J491" s="23"/>
      <c r="K491" s="23"/>
      <c r="L491" s="23"/>
      <c r="M491" s="23"/>
    </row>
    <row r="492" spans="1:13">
      <c r="A492" s="23"/>
      <c r="B492" s="23"/>
      <c r="C492" s="23"/>
      <c r="D492" s="23"/>
      <c r="E492" s="23"/>
      <c r="F492" s="23"/>
      <c r="G492" s="23"/>
      <c r="H492" s="29"/>
      <c r="I492" s="29"/>
      <c r="J492" s="23"/>
      <c r="K492" s="23"/>
      <c r="L492" s="23"/>
      <c r="M492" s="23"/>
    </row>
    <row r="493" spans="1:13">
      <c r="A493" s="23"/>
      <c r="B493" s="23"/>
      <c r="C493" s="23"/>
      <c r="D493" s="23"/>
      <c r="E493" s="23"/>
      <c r="F493" s="23"/>
      <c r="G493" s="23"/>
      <c r="H493" s="29"/>
      <c r="I493" s="29"/>
      <c r="J493" s="23"/>
      <c r="K493" s="23"/>
      <c r="L493" s="23"/>
      <c r="M493" s="23"/>
    </row>
    <row r="494" spans="1:13">
      <c r="A494" s="23"/>
      <c r="B494" s="23"/>
      <c r="C494" s="23"/>
      <c r="D494" s="23"/>
      <c r="E494" s="23"/>
      <c r="F494" s="23"/>
      <c r="G494" s="23"/>
      <c r="H494" s="29"/>
      <c r="I494" s="29"/>
      <c r="J494" s="23"/>
      <c r="K494" s="23"/>
      <c r="L494" s="23"/>
      <c r="M494" s="23"/>
    </row>
    <row r="495" spans="1:13">
      <c r="A495" s="23"/>
      <c r="B495" s="23"/>
      <c r="C495" s="23"/>
      <c r="D495" s="23"/>
      <c r="E495" s="23"/>
      <c r="F495" s="23"/>
      <c r="G495" s="23"/>
      <c r="H495" s="29"/>
      <c r="I495" s="29"/>
      <c r="J495" s="23"/>
      <c r="K495" s="23"/>
      <c r="L495" s="23"/>
      <c r="M495" s="23"/>
    </row>
    <row r="496" spans="1:13">
      <c r="A496" s="23"/>
      <c r="B496" s="23"/>
      <c r="C496" s="23"/>
      <c r="D496" s="23"/>
      <c r="E496" s="23"/>
      <c r="F496" s="23"/>
      <c r="G496" s="23"/>
      <c r="H496" s="29"/>
      <c r="I496" s="29"/>
      <c r="J496" s="23"/>
      <c r="K496" s="23"/>
      <c r="L496" s="23"/>
      <c r="M496" s="23"/>
    </row>
    <row r="497" spans="1:13" hidden="1">
      <c r="A497" s="23"/>
      <c r="B497" s="23"/>
      <c r="C497" s="23"/>
      <c r="D497" s="23"/>
      <c r="E497" s="23"/>
      <c r="F497" s="23"/>
      <c r="G497" s="23"/>
      <c r="H497" s="29"/>
      <c r="I497" s="29"/>
      <c r="J497" s="23"/>
      <c r="K497" s="23"/>
      <c r="L497" s="23"/>
      <c r="M497" s="23"/>
    </row>
    <row r="498" spans="1:13" ht="21.75" hidden="1" thickBot="1">
      <c r="A498" s="23"/>
      <c r="B498" s="23"/>
      <c r="C498" s="23"/>
      <c r="D498" s="23"/>
      <c r="E498" s="23"/>
      <c r="F498" s="23"/>
      <c r="G498" s="23"/>
      <c r="H498" s="81" t="s">
        <v>3410</v>
      </c>
      <c r="I498" s="29"/>
      <c r="J498" s="29"/>
      <c r="K498" s="29"/>
      <c r="L498" s="79"/>
      <c r="M498" s="23"/>
    </row>
    <row r="499" spans="1:13" ht="18.75" hidden="1">
      <c r="A499" s="23"/>
      <c r="B499" s="23"/>
      <c r="C499" s="23"/>
      <c r="D499" s="23"/>
      <c r="E499" s="23"/>
      <c r="F499" s="23"/>
      <c r="G499" s="23"/>
      <c r="H499" s="31" t="s">
        <v>716</v>
      </c>
      <c r="I499" s="32"/>
      <c r="J499" s="32"/>
      <c r="K499" s="33"/>
      <c r="L499" s="34"/>
      <c r="M499" s="23"/>
    </row>
    <row r="500" spans="1:13" hidden="1">
      <c r="A500" s="23"/>
      <c r="B500" s="23"/>
      <c r="C500" s="23"/>
      <c r="D500" s="23"/>
      <c r="E500" s="23"/>
      <c r="F500" s="23"/>
      <c r="G500" s="23"/>
      <c r="H500" s="35" t="s">
        <v>2151</v>
      </c>
      <c r="I500" s="36">
        <f>Export!I3</f>
        <v>2</v>
      </c>
      <c r="J500" s="36" t="s">
        <v>2150</v>
      </c>
      <c r="K500" s="37"/>
      <c r="L500" s="38"/>
      <c r="M500" s="23"/>
    </row>
    <row r="501" spans="1:13" hidden="1">
      <c r="A501" s="23"/>
      <c r="B501" s="23"/>
      <c r="C501" s="23"/>
      <c r="D501" s="23"/>
      <c r="E501" s="23"/>
      <c r="F501" s="23"/>
      <c r="G501" s="23"/>
      <c r="H501" s="35" t="s">
        <v>2155</v>
      </c>
      <c r="I501" s="36">
        <f>Export!J3</f>
        <v>2</v>
      </c>
      <c r="J501" s="36" t="s">
        <v>2150</v>
      </c>
      <c r="K501" s="37"/>
      <c r="L501" s="38"/>
      <c r="M501" s="23"/>
    </row>
    <row r="502" spans="1:13" hidden="1">
      <c r="A502" s="23"/>
      <c r="B502" s="23"/>
      <c r="C502" s="23"/>
      <c r="D502" s="23"/>
      <c r="E502" s="23"/>
      <c r="F502" s="23"/>
      <c r="G502" s="23"/>
      <c r="H502" s="35" t="s">
        <v>2154</v>
      </c>
      <c r="I502" s="36">
        <f>Export!I4</f>
        <v>1</v>
      </c>
      <c r="J502" s="36" t="str">
        <f>IF(Chan2_dropout_flag = 1,"V (At Vinmin)","V")</f>
        <v>V</v>
      </c>
      <c r="K502" s="37"/>
      <c r="L502" s="38"/>
      <c r="M502" s="23"/>
    </row>
    <row r="503" spans="1:13" hidden="1">
      <c r="A503" s="23"/>
      <c r="B503" s="23"/>
      <c r="C503" s="23"/>
      <c r="D503" s="23"/>
      <c r="E503" s="23"/>
      <c r="F503" s="23"/>
      <c r="G503" s="23"/>
      <c r="H503" s="35" t="s">
        <v>2157</v>
      </c>
      <c r="I503" s="36">
        <f>Export!I38</f>
        <v>0</v>
      </c>
      <c r="J503" s="36" t="s">
        <v>2158</v>
      </c>
      <c r="K503" s="37"/>
      <c r="L503" s="38"/>
      <c r="M503" s="23"/>
    </row>
    <row r="504" spans="1:13" ht="15.75" hidden="1" thickBot="1">
      <c r="A504" s="23"/>
      <c r="B504" s="23"/>
      <c r="C504" s="23"/>
      <c r="D504" s="23"/>
      <c r="E504" s="23"/>
      <c r="F504" s="23"/>
      <c r="G504" s="23"/>
      <c r="H504" s="40"/>
      <c r="I504" s="41"/>
      <c r="J504" s="41"/>
      <c r="K504" s="41"/>
      <c r="L504" s="42"/>
      <c r="M504" s="23"/>
    </row>
    <row r="505" spans="1:13" ht="18.75" hidden="1">
      <c r="A505" s="23"/>
      <c r="B505" s="23"/>
      <c r="C505" s="23"/>
      <c r="D505" s="23"/>
      <c r="E505" s="23"/>
      <c r="F505" s="23"/>
      <c r="G505" s="23"/>
      <c r="H505" s="43" t="s">
        <v>720</v>
      </c>
      <c r="I505" s="82"/>
      <c r="J505" s="87" t="s">
        <v>3388</v>
      </c>
      <c r="K505" s="44" t="s">
        <v>721</v>
      </c>
      <c r="L505" s="34"/>
      <c r="M505" s="23"/>
    </row>
    <row r="506" spans="1:13" hidden="1">
      <c r="A506" s="23"/>
      <c r="B506" s="23"/>
      <c r="C506" s="23"/>
      <c r="D506" s="23"/>
      <c r="E506" s="23"/>
      <c r="F506" s="23"/>
      <c r="G506" s="23"/>
      <c r="H506" s="50" t="s">
        <v>672</v>
      </c>
      <c r="I506" s="46" t="str">
        <f>Export!I96</f>
        <v>Always On</v>
      </c>
      <c r="J506" s="46"/>
      <c r="K506" s="46"/>
      <c r="L506" s="38"/>
      <c r="M506" s="23"/>
    </row>
    <row r="507" spans="1:13" hidden="1">
      <c r="A507" s="23"/>
      <c r="B507" s="23"/>
      <c r="C507" s="23"/>
      <c r="D507" s="23"/>
      <c r="E507" s="23"/>
      <c r="F507" s="23"/>
      <c r="G507" s="23"/>
      <c r="H507" s="50" t="s">
        <v>3517</v>
      </c>
      <c r="I507" s="46">
        <f>Export!I97</f>
        <v>4.2</v>
      </c>
      <c r="J507" s="48">
        <f>I507</f>
        <v>4.2</v>
      </c>
      <c r="K507" s="46" t="s">
        <v>2150</v>
      </c>
      <c r="L507" s="38"/>
      <c r="M507" s="23"/>
    </row>
    <row r="508" spans="1:13" hidden="1">
      <c r="A508" s="23"/>
      <c r="B508" s="23"/>
      <c r="C508" s="23"/>
      <c r="D508" s="23"/>
      <c r="E508" s="23"/>
      <c r="F508" s="23"/>
      <c r="G508" s="23"/>
      <c r="H508" s="50" t="s">
        <v>3518</v>
      </c>
      <c r="I508" s="46">
        <f>Export!I98</f>
        <v>3.78</v>
      </c>
      <c r="J508" s="48">
        <f>I508</f>
        <v>3.78</v>
      </c>
      <c r="K508" s="46" t="s">
        <v>2150</v>
      </c>
      <c r="L508" s="38"/>
      <c r="M508" s="23"/>
    </row>
    <row r="509" spans="1:13" ht="18.75" hidden="1">
      <c r="A509" s="23"/>
      <c r="B509" s="23"/>
      <c r="C509" s="23"/>
      <c r="D509" s="23"/>
      <c r="E509" s="23"/>
      <c r="F509" s="23"/>
      <c r="G509" s="23"/>
      <c r="H509" s="56" t="s">
        <v>3409</v>
      </c>
      <c r="I509" s="57"/>
      <c r="J509" s="58"/>
      <c r="K509" s="37"/>
      <c r="L509" s="38"/>
      <c r="M509" s="23"/>
    </row>
    <row r="510" spans="1:13" hidden="1">
      <c r="A510" s="23"/>
      <c r="B510" s="23"/>
      <c r="C510" s="23"/>
      <c r="D510" s="23"/>
      <c r="E510" s="23"/>
      <c r="F510" s="23"/>
      <c r="G510" s="23"/>
      <c r="H510" s="35"/>
      <c r="I510" s="52" t="s">
        <v>2151</v>
      </c>
      <c r="J510" s="52" t="s">
        <v>2155</v>
      </c>
      <c r="K510" s="53" t="s">
        <v>721</v>
      </c>
      <c r="L510" s="38"/>
      <c r="M510" s="23"/>
    </row>
    <row r="511" spans="1:13" hidden="1">
      <c r="A511" s="23"/>
      <c r="B511" s="23"/>
      <c r="C511" s="23"/>
      <c r="D511" s="23"/>
      <c r="E511" s="23"/>
      <c r="F511" s="23"/>
      <c r="G511" s="23"/>
      <c r="H511" s="35" t="s">
        <v>2396</v>
      </c>
      <c r="I511" s="59">
        <f>Export!I50</f>
        <v>0</v>
      </c>
      <c r="J511" s="59">
        <f>Export!J50</f>
        <v>0</v>
      </c>
      <c r="K511" s="60" t="s">
        <v>730</v>
      </c>
      <c r="L511" s="38"/>
      <c r="M511" s="23"/>
    </row>
    <row r="512" spans="1:13" hidden="1">
      <c r="A512" s="23"/>
      <c r="B512" s="23"/>
      <c r="C512" s="23"/>
      <c r="D512" s="23"/>
      <c r="E512" s="23"/>
      <c r="F512" s="23"/>
      <c r="G512" s="23"/>
      <c r="H512" s="61" t="s">
        <v>732</v>
      </c>
      <c r="I512" s="62">
        <f>Export!I51</f>
        <v>0</v>
      </c>
      <c r="J512" s="62">
        <f>Export!J51</f>
        <v>0</v>
      </c>
      <c r="K512" s="63" t="s">
        <v>730</v>
      </c>
      <c r="L512" s="38"/>
      <c r="M512" s="23"/>
    </row>
    <row r="513" spans="1:13" hidden="1">
      <c r="A513" s="23"/>
      <c r="B513" s="23"/>
      <c r="C513" s="23"/>
      <c r="D513" s="23"/>
      <c r="E513" s="23"/>
      <c r="F513" s="23"/>
      <c r="G513" s="23"/>
      <c r="H513" s="61" t="s">
        <v>733</v>
      </c>
      <c r="I513" s="84">
        <f>Export!I53</f>
        <v>1</v>
      </c>
      <c r="J513" s="84">
        <f>Export!J53</f>
        <v>1</v>
      </c>
      <c r="K513" s="63" t="s">
        <v>734</v>
      </c>
      <c r="L513" s="38"/>
      <c r="M513" s="23"/>
    </row>
    <row r="514" spans="1:13" ht="16.5" hidden="1" thickBot="1">
      <c r="A514" s="23"/>
      <c r="B514" s="23"/>
      <c r="C514" s="23"/>
      <c r="D514" s="23"/>
      <c r="E514" s="23"/>
      <c r="F514" s="23"/>
      <c r="G514" s="23"/>
      <c r="H514" s="64"/>
      <c r="I514" s="41"/>
      <c r="J514" s="41"/>
      <c r="K514" s="41"/>
      <c r="L514" s="42"/>
      <c r="M514" s="23"/>
    </row>
    <row r="515" spans="1:13" ht="18.75" hidden="1">
      <c r="A515" s="23"/>
      <c r="B515" s="23"/>
      <c r="C515" s="23"/>
      <c r="D515" s="23"/>
      <c r="E515" s="23"/>
      <c r="F515" s="23"/>
      <c r="G515" s="23"/>
      <c r="H515" s="56" t="s">
        <v>3382</v>
      </c>
      <c r="I515" s="65"/>
      <c r="J515" s="65"/>
      <c r="K515" s="32"/>
      <c r="L515" s="38"/>
      <c r="M515" s="23"/>
    </row>
    <row r="516" spans="1:13" hidden="1">
      <c r="A516" s="23"/>
      <c r="B516" s="23"/>
      <c r="C516" s="23"/>
      <c r="D516" s="23"/>
      <c r="E516" s="23"/>
      <c r="F516" s="23"/>
      <c r="G516" s="23"/>
      <c r="H516" s="35" t="s">
        <v>735</v>
      </c>
      <c r="I516" s="52" t="s">
        <v>2151</v>
      </c>
      <c r="J516" s="52" t="s">
        <v>2155</v>
      </c>
      <c r="K516" s="53" t="s">
        <v>721</v>
      </c>
      <c r="L516" s="38"/>
      <c r="M516" s="23"/>
    </row>
    <row r="517" spans="1:13" hidden="1">
      <c r="A517" s="23"/>
      <c r="B517" s="23"/>
      <c r="C517" s="23"/>
      <c r="D517" s="23"/>
      <c r="E517" s="23"/>
      <c r="F517" s="23"/>
      <c r="G517" s="23"/>
      <c r="H517" s="35" t="s">
        <v>2396</v>
      </c>
      <c r="I517" s="49">
        <f>Export!I75</f>
        <v>55.000000999999997</v>
      </c>
      <c r="J517" s="49">
        <f>Export!J75</f>
        <v>55.000000999999997</v>
      </c>
      <c r="K517" s="66" t="s">
        <v>736</v>
      </c>
      <c r="L517" s="38"/>
      <c r="M517" s="23"/>
    </row>
    <row r="518" spans="1:13" ht="15.75" hidden="1" thickBot="1">
      <c r="A518" s="23"/>
      <c r="B518" s="23"/>
      <c r="C518" s="23"/>
      <c r="D518" s="23"/>
      <c r="E518" s="23"/>
      <c r="F518" s="23"/>
      <c r="G518" s="23"/>
      <c r="H518" s="40"/>
      <c r="I518" s="41"/>
      <c r="J518" s="41"/>
      <c r="K518" s="67"/>
      <c r="L518" s="42"/>
      <c r="M518" s="23"/>
    </row>
    <row r="519" spans="1:13" hidden="1">
      <c r="A519" s="23"/>
      <c r="B519" s="23"/>
      <c r="C519" s="23"/>
      <c r="D519" s="23"/>
      <c r="E519" s="23"/>
      <c r="F519" s="23"/>
      <c r="G519" s="23"/>
      <c r="H519" s="23"/>
      <c r="I519" s="23"/>
      <c r="J519" s="23"/>
      <c r="K519" s="23"/>
      <c r="L519" s="23"/>
      <c r="M519" s="23"/>
    </row>
    <row r="520" spans="1:13">
      <c r="A520" s="23"/>
      <c r="B520" s="23"/>
      <c r="C520" s="23"/>
      <c r="D520" s="23"/>
      <c r="E520" s="23"/>
      <c r="F520" s="23"/>
      <c r="G520" s="23"/>
      <c r="H520" s="23"/>
      <c r="I520" s="23"/>
      <c r="J520" s="23"/>
      <c r="K520" s="23"/>
      <c r="L520" s="23"/>
      <c r="M520" s="23"/>
    </row>
    <row r="521" spans="1:13" ht="18.75">
      <c r="A521" s="23"/>
      <c r="B521" s="169" t="s">
        <v>6979</v>
      </c>
      <c r="C521" s="169"/>
      <c r="D521" s="169"/>
      <c r="H521" s="23"/>
      <c r="I521" s="23"/>
      <c r="J521" s="23"/>
      <c r="K521" s="23"/>
      <c r="L521" s="23"/>
      <c r="M521" s="23"/>
    </row>
    <row r="522" spans="1:13" ht="18.75">
      <c r="A522" s="23"/>
      <c r="B522" s="169" t="s">
        <v>6980</v>
      </c>
      <c r="C522" s="169"/>
      <c r="D522" s="169"/>
      <c r="H522" s="23"/>
      <c r="I522" s="23"/>
      <c r="J522" s="23"/>
      <c r="K522" s="23"/>
      <c r="L522" s="23"/>
      <c r="M522" s="23"/>
    </row>
    <row r="523" spans="1:13" ht="18.75">
      <c r="A523" s="23"/>
      <c r="B523" s="169" t="s">
        <v>6981</v>
      </c>
      <c r="C523" s="169"/>
      <c r="D523" s="169"/>
      <c r="H523" s="23"/>
      <c r="I523" s="23"/>
      <c r="J523" s="23"/>
      <c r="K523" s="23"/>
      <c r="L523" s="23"/>
      <c r="M523" s="23"/>
    </row>
    <row r="524" spans="1:13">
      <c r="A524" s="23"/>
      <c r="B524" s="23"/>
      <c r="C524" s="23"/>
      <c r="D524" s="23"/>
      <c r="E524" s="23"/>
      <c r="F524" s="23"/>
      <c r="G524" s="23"/>
      <c r="H524" s="23"/>
      <c r="I524" s="23"/>
      <c r="J524" s="23"/>
      <c r="K524" s="23"/>
      <c r="L524" s="23"/>
      <c r="M524" s="23"/>
    </row>
    <row r="525" spans="1:13" ht="28.5">
      <c r="A525" s="23"/>
      <c r="B525" s="23"/>
      <c r="C525" s="23"/>
      <c r="D525" s="23"/>
      <c r="E525" s="135" t="s">
        <v>3486</v>
      </c>
      <c r="F525" s="23"/>
      <c r="G525" s="23"/>
      <c r="H525" s="23"/>
      <c r="I525" s="23"/>
      <c r="J525" s="23"/>
      <c r="K525" s="23"/>
      <c r="L525" s="23"/>
      <c r="M525" s="23"/>
    </row>
    <row r="526" spans="1:13" ht="18.75">
      <c r="A526" s="23"/>
      <c r="B526" s="23"/>
      <c r="C526" s="23"/>
      <c r="D526" s="136" t="s">
        <v>3487</v>
      </c>
      <c r="E526" s="23"/>
      <c r="F526" s="23"/>
      <c r="G526" s="23"/>
      <c r="H526" s="136" t="s">
        <v>3488</v>
      </c>
      <c r="I526" s="23"/>
      <c r="J526" s="23"/>
      <c r="K526" s="23"/>
      <c r="L526" s="23"/>
      <c r="M526" s="23"/>
    </row>
    <row r="527" spans="1:13">
      <c r="A527" s="23"/>
      <c r="B527" s="23"/>
      <c r="C527" s="23"/>
      <c r="D527" s="23"/>
      <c r="E527" s="23"/>
      <c r="F527" s="23"/>
      <c r="G527" s="23"/>
      <c r="H527" s="23"/>
      <c r="I527" s="23"/>
      <c r="J527" s="23"/>
      <c r="K527" s="23"/>
      <c r="L527" s="23"/>
      <c r="M527" s="23"/>
    </row>
    <row r="528" spans="1:13">
      <c r="A528" s="23"/>
      <c r="B528" s="23"/>
      <c r="C528" s="23"/>
      <c r="D528" s="23"/>
      <c r="E528" s="23"/>
      <c r="F528" s="23"/>
      <c r="G528" s="23"/>
      <c r="H528" s="23"/>
      <c r="I528" s="23"/>
      <c r="J528" s="23"/>
      <c r="K528" s="23"/>
      <c r="L528" s="23"/>
      <c r="M528" s="23"/>
    </row>
    <row r="529" spans="1:13">
      <c r="A529" s="23"/>
      <c r="B529" s="23"/>
      <c r="C529" s="23"/>
      <c r="D529" s="23"/>
      <c r="E529" s="23"/>
      <c r="F529" s="23"/>
      <c r="G529" s="23"/>
      <c r="H529" s="23"/>
      <c r="I529" s="23"/>
      <c r="J529" s="23"/>
      <c r="K529" s="23"/>
      <c r="L529" s="23"/>
      <c r="M529" s="23"/>
    </row>
    <row r="530" spans="1:13">
      <c r="A530" s="23"/>
      <c r="B530" s="23"/>
      <c r="C530" s="23"/>
      <c r="D530" s="23"/>
      <c r="E530" s="23"/>
      <c r="F530" s="23"/>
      <c r="G530" s="23"/>
      <c r="H530" s="23"/>
      <c r="I530" s="23"/>
      <c r="J530" s="23"/>
      <c r="K530" s="23"/>
      <c r="L530" s="23"/>
      <c r="M530" s="23"/>
    </row>
    <row r="531" spans="1:13">
      <c r="A531" s="23"/>
      <c r="B531" s="23"/>
      <c r="C531" s="23"/>
      <c r="D531" s="23"/>
      <c r="E531" s="23"/>
      <c r="F531" s="23"/>
      <c r="G531" s="23"/>
      <c r="H531" s="23"/>
      <c r="I531" s="23"/>
      <c r="J531" s="23"/>
      <c r="K531" s="23"/>
      <c r="L531" s="23"/>
      <c r="M531" s="23"/>
    </row>
    <row r="532" spans="1:13">
      <c r="A532" s="23"/>
      <c r="B532" s="23"/>
      <c r="C532" s="23"/>
      <c r="D532" s="23"/>
      <c r="E532" s="23"/>
      <c r="F532" s="23"/>
      <c r="G532" s="23"/>
      <c r="H532" s="23"/>
      <c r="I532" s="23"/>
      <c r="J532" s="23"/>
      <c r="K532" s="23"/>
      <c r="L532" s="23"/>
      <c r="M532" s="23"/>
    </row>
    <row r="533" spans="1:13">
      <c r="A533" s="23"/>
      <c r="B533" s="23"/>
      <c r="C533" s="23"/>
      <c r="D533" s="23"/>
      <c r="E533" s="23"/>
      <c r="F533" s="23"/>
      <c r="G533" s="23"/>
      <c r="H533" s="23"/>
      <c r="I533" s="23"/>
      <c r="J533" s="23"/>
      <c r="K533" s="23"/>
      <c r="L533" s="23"/>
      <c r="M533" s="23"/>
    </row>
    <row r="534" spans="1:13">
      <c r="A534" s="23"/>
      <c r="B534" s="23"/>
      <c r="C534" s="23"/>
      <c r="D534" s="23"/>
      <c r="E534" s="23"/>
      <c r="F534" s="23"/>
      <c r="G534" s="23"/>
      <c r="H534" s="23"/>
      <c r="I534" s="23"/>
      <c r="J534" s="23"/>
      <c r="K534" s="23"/>
      <c r="L534" s="23"/>
      <c r="M534" s="23"/>
    </row>
    <row r="535" spans="1:13">
      <c r="A535" s="23"/>
      <c r="B535" s="23"/>
      <c r="C535" s="23"/>
      <c r="D535" s="23"/>
      <c r="E535" s="23"/>
      <c r="F535" s="23"/>
      <c r="G535" s="23"/>
      <c r="H535" s="23"/>
      <c r="I535" s="23"/>
      <c r="J535" s="23"/>
      <c r="K535" s="23"/>
      <c r="L535" s="23"/>
      <c r="M535" s="23"/>
    </row>
    <row r="536" spans="1:13">
      <c r="A536" s="23"/>
      <c r="B536" s="23"/>
      <c r="C536" s="23"/>
      <c r="D536" s="23"/>
      <c r="E536" s="23"/>
      <c r="F536" s="23"/>
      <c r="G536" s="23"/>
      <c r="H536" s="23"/>
      <c r="I536" s="23"/>
      <c r="J536" s="23"/>
      <c r="K536" s="23"/>
      <c r="L536" s="23"/>
      <c r="M536" s="23"/>
    </row>
    <row r="537" spans="1:13">
      <c r="A537" s="23"/>
      <c r="B537" s="23"/>
      <c r="C537" s="23"/>
      <c r="D537" s="23"/>
      <c r="E537" s="23"/>
      <c r="F537" s="23"/>
      <c r="G537" s="23"/>
      <c r="H537" s="23"/>
      <c r="I537" s="23"/>
      <c r="J537" s="23"/>
      <c r="K537" s="23"/>
      <c r="L537" s="23"/>
      <c r="M537" s="23"/>
    </row>
    <row r="538" spans="1:13">
      <c r="A538" s="23"/>
      <c r="B538" s="23"/>
      <c r="C538" s="23"/>
      <c r="D538" s="23"/>
      <c r="E538" s="23"/>
      <c r="F538" s="23"/>
      <c r="G538" s="23"/>
      <c r="H538" s="23"/>
      <c r="I538" s="23"/>
      <c r="J538" s="23"/>
      <c r="K538" s="23"/>
      <c r="L538" s="23"/>
      <c r="M538" s="23"/>
    </row>
    <row r="539" spans="1:13">
      <c r="A539" s="23"/>
      <c r="B539" s="23"/>
      <c r="C539" s="23"/>
      <c r="D539" s="23"/>
      <c r="E539" s="23"/>
      <c r="F539" s="23"/>
      <c r="G539" s="23"/>
      <c r="H539" s="23"/>
      <c r="I539" s="23"/>
      <c r="J539" s="23"/>
      <c r="K539" s="23"/>
      <c r="L539" s="23"/>
      <c r="M539" s="23"/>
    </row>
    <row r="540" spans="1:13">
      <c r="A540" s="23"/>
      <c r="B540" s="23"/>
      <c r="C540" s="23"/>
      <c r="D540" s="23"/>
      <c r="E540" s="23"/>
      <c r="F540" s="23"/>
      <c r="G540" s="23"/>
      <c r="H540" s="23"/>
      <c r="I540" s="23"/>
      <c r="J540" s="23"/>
      <c r="K540" s="23"/>
      <c r="L540" s="23"/>
      <c r="M540" s="23"/>
    </row>
    <row r="541" spans="1:13">
      <c r="A541" s="23"/>
      <c r="B541" s="23"/>
      <c r="C541" s="23"/>
      <c r="D541" s="23"/>
      <c r="E541" s="23"/>
      <c r="F541" s="23"/>
      <c r="G541" s="23"/>
      <c r="H541" s="23"/>
      <c r="I541" s="23"/>
      <c r="J541" s="23"/>
      <c r="K541" s="23"/>
      <c r="L541" s="23"/>
      <c r="M541" s="23"/>
    </row>
    <row r="542" spans="1:13">
      <c r="A542" s="23"/>
      <c r="B542" s="23"/>
      <c r="C542" s="23"/>
      <c r="D542" s="23"/>
      <c r="E542" s="23"/>
      <c r="F542" s="23"/>
      <c r="G542" s="23"/>
      <c r="H542" s="23"/>
      <c r="I542" s="23"/>
      <c r="J542" s="23"/>
      <c r="K542" s="23"/>
      <c r="L542" s="23"/>
      <c r="M542" s="23"/>
    </row>
    <row r="543" spans="1:13">
      <c r="A543" s="23"/>
      <c r="B543" s="23"/>
      <c r="C543" s="23"/>
      <c r="D543" s="23"/>
      <c r="E543" s="23"/>
      <c r="F543" s="23"/>
      <c r="G543" s="23"/>
      <c r="H543" s="23"/>
      <c r="I543" s="23"/>
      <c r="J543" s="23"/>
      <c r="K543" s="23"/>
      <c r="L543" s="23"/>
      <c r="M543" s="23"/>
    </row>
    <row r="544" spans="1:13">
      <c r="A544" s="23"/>
      <c r="B544" s="23"/>
      <c r="C544" s="23"/>
      <c r="D544" s="23"/>
      <c r="E544" s="23"/>
      <c r="F544" s="23"/>
      <c r="G544" s="23"/>
      <c r="H544" s="23"/>
      <c r="I544" s="23"/>
      <c r="J544" s="23"/>
      <c r="K544" s="23"/>
      <c r="L544" s="23"/>
      <c r="M544" s="23"/>
    </row>
    <row r="545" spans="1:13">
      <c r="A545" s="23"/>
      <c r="B545" s="23"/>
      <c r="C545" s="23"/>
      <c r="D545" s="23"/>
      <c r="E545" s="23"/>
      <c r="F545" s="23"/>
      <c r="G545" s="23"/>
      <c r="H545" s="23"/>
      <c r="I545" s="23"/>
      <c r="J545" s="23"/>
      <c r="K545" s="23"/>
      <c r="L545" s="23"/>
      <c r="M545" s="23"/>
    </row>
    <row r="546" spans="1:13">
      <c r="A546" s="23"/>
      <c r="B546" s="23"/>
      <c r="C546" s="23"/>
      <c r="D546" s="23"/>
      <c r="E546" s="23"/>
      <c r="F546" s="23"/>
      <c r="G546" s="23"/>
      <c r="H546" s="23"/>
      <c r="I546" s="23"/>
      <c r="J546" s="23"/>
      <c r="K546" s="23"/>
      <c r="L546" s="23"/>
      <c r="M546" s="23"/>
    </row>
    <row r="547" spans="1:13">
      <c r="A547" s="23"/>
      <c r="B547" s="23"/>
      <c r="C547" s="23"/>
      <c r="D547" s="23"/>
      <c r="E547" s="23"/>
      <c r="F547" s="23"/>
      <c r="G547" s="23"/>
      <c r="H547" s="23"/>
      <c r="I547" s="23"/>
      <c r="J547" s="23"/>
      <c r="K547" s="23"/>
      <c r="L547" s="23"/>
      <c r="M547" s="23"/>
    </row>
    <row r="548" spans="1:13">
      <c r="A548" s="23"/>
      <c r="B548" s="23"/>
      <c r="C548" s="23"/>
      <c r="D548" s="23"/>
      <c r="E548" s="23"/>
      <c r="F548" s="23"/>
      <c r="G548" s="23"/>
      <c r="H548" s="23"/>
      <c r="I548" s="23"/>
      <c r="J548" s="23"/>
      <c r="K548" s="23"/>
      <c r="L548" s="23"/>
      <c r="M548" s="23"/>
    </row>
    <row r="549" spans="1:13">
      <c r="A549" s="23"/>
      <c r="B549" s="23"/>
      <c r="C549" s="23"/>
      <c r="D549" s="23"/>
      <c r="E549" s="23"/>
      <c r="F549" s="23"/>
      <c r="G549" s="23"/>
      <c r="H549" s="23"/>
      <c r="I549" s="23"/>
      <c r="J549" s="23"/>
      <c r="K549" s="23"/>
      <c r="L549" s="23"/>
      <c r="M549" s="23"/>
    </row>
    <row r="550" spans="1:13">
      <c r="A550" s="23"/>
      <c r="B550" s="23"/>
      <c r="C550" s="23"/>
      <c r="D550" s="23"/>
      <c r="E550" s="23"/>
      <c r="F550" s="23"/>
      <c r="G550" s="23"/>
      <c r="H550" s="23"/>
      <c r="I550" s="23"/>
      <c r="J550" s="23"/>
      <c r="K550" s="23"/>
      <c r="L550" s="23"/>
      <c r="M550" s="23"/>
    </row>
    <row r="551" spans="1:13">
      <c r="A551" s="23"/>
      <c r="B551" s="23"/>
      <c r="C551" s="23"/>
      <c r="D551" s="23"/>
      <c r="E551" s="23"/>
      <c r="F551" s="23"/>
      <c r="G551" s="23"/>
      <c r="H551" s="23"/>
      <c r="I551" s="23"/>
      <c r="J551" s="23"/>
      <c r="K551" s="23"/>
      <c r="L551" s="23"/>
      <c r="M551" s="23"/>
    </row>
    <row r="552" spans="1:13">
      <c r="A552" s="23"/>
      <c r="B552" s="23"/>
      <c r="C552" s="23"/>
      <c r="D552" s="23"/>
      <c r="E552" s="23"/>
      <c r="F552" s="23"/>
      <c r="G552" s="23"/>
      <c r="H552" s="23"/>
      <c r="I552" s="23"/>
      <c r="J552" s="23"/>
      <c r="K552" s="23"/>
      <c r="L552" s="23"/>
      <c r="M552" s="23"/>
    </row>
    <row r="553" spans="1:13">
      <c r="A553" s="23"/>
      <c r="B553" s="23"/>
      <c r="C553" s="23"/>
      <c r="D553" s="23"/>
      <c r="E553" s="23"/>
      <c r="F553" s="23"/>
      <c r="G553" s="23"/>
      <c r="H553" s="23"/>
      <c r="I553" s="23"/>
      <c r="J553" s="23"/>
      <c r="K553" s="23"/>
      <c r="L553" s="23"/>
      <c r="M553" s="23"/>
    </row>
    <row r="554" spans="1:13">
      <c r="A554" s="23"/>
      <c r="B554" s="23"/>
      <c r="C554" s="23"/>
      <c r="D554" s="23"/>
      <c r="E554" s="23"/>
      <c r="F554" s="23"/>
      <c r="G554" s="23"/>
      <c r="H554" s="23"/>
      <c r="I554" s="23"/>
      <c r="J554" s="23"/>
      <c r="K554" s="23"/>
      <c r="L554" s="23"/>
      <c r="M554" s="23"/>
    </row>
    <row r="555" spans="1:13">
      <c r="A555" s="23"/>
      <c r="B555" s="23"/>
      <c r="C555" s="23"/>
      <c r="D555" s="23"/>
      <c r="E555" s="23"/>
      <c r="F555" s="23"/>
      <c r="G555" s="23"/>
      <c r="H555" s="23"/>
      <c r="I555" s="23"/>
      <c r="J555" s="23"/>
      <c r="K555" s="23"/>
      <c r="L555" s="23"/>
      <c r="M555" s="23"/>
    </row>
    <row r="556" spans="1:13">
      <c r="A556" s="23"/>
      <c r="B556" s="23"/>
      <c r="C556" s="23"/>
      <c r="D556" s="23"/>
      <c r="E556" s="23"/>
      <c r="F556" s="23"/>
      <c r="G556" s="23"/>
      <c r="H556" s="23"/>
      <c r="I556" s="23"/>
      <c r="J556" s="23"/>
      <c r="K556" s="23"/>
      <c r="L556" s="23"/>
      <c r="M556" s="23"/>
    </row>
    <row r="557" spans="1:13">
      <c r="A557" s="23"/>
      <c r="B557" s="23"/>
      <c r="C557" s="23"/>
      <c r="D557" s="23"/>
      <c r="E557" s="23"/>
      <c r="F557" s="23"/>
      <c r="G557" s="23"/>
      <c r="H557" s="23"/>
      <c r="I557" s="23"/>
      <c r="J557" s="23"/>
      <c r="K557" s="23"/>
      <c r="L557" s="23"/>
      <c r="M557" s="23"/>
    </row>
    <row r="558" spans="1:13">
      <c r="A558" s="23"/>
      <c r="B558" s="23"/>
      <c r="C558" s="23"/>
      <c r="D558" s="23"/>
      <c r="E558" s="23"/>
      <c r="F558" s="23"/>
      <c r="G558" s="23"/>
      <c r="H558" s="23"/>
      <c r="I558" s="23"/>
      <c r="J558" s="23"/>
      <c r="K558" s="23"/>
      <c r="L558" s="23"/>
      <c r="M558" s="23"/>
    </row>
    <row r="559" spans="1:13">
      <c r="A559" s="23"/>
      <c r="B559" s="23"/>
      <c r="C559" s="23"/>
      <c r="D559" s="23"/>
      <c r="E559" s="23"/>
      <c r="F559" s="23"/>
      <c r="G559" s="23"/>
      <c r="H559" s="23"/>
      <c r="I559" s="23"/>
      <c r="J559" s="23"/>
      <c r="K559" s="23"/>
      <c r="L559" s="23"/>
      <c r="M559" s="23"/>
    </row>
    <row r="560" spans="1:13">
      <c r="A560" s="23"/>
      <c r="B560" s="23"/>
      <c r="C560" s="23"/>
      <c r="D560" s="23"/>
      <c r="E560" s="23"/>
      <c r="F560" s="23"/>
      <c r="G560" s="23"/>
      <c r="H560" s="23"/>
      <c r="I560" s="23"/>
      <c r="J560" s="23"/>
      <c r="K560" s="23"/>
      <c r="L560" s="23"/>
      <c r="M560" s="23"/>
    </row>
    <row r="561" spans="1:13">
      <c r="A561" s="23"/>
      <c r="B561" s="23"/>
      <c r="C561" s="23"/>
      <c r="D561" s="23"/>
      <c r="E561" s="23"/>
      <c r="F561" s="23"/>
      <c r="G561" s="23"/>
      <c r="H561" s="23"/>
      <c r="I561" s="23"/>
      <c r="J561" s="23"/>
      <c r="K561" s="23"/>
      <c r="L561" s="23"/>
      <c r="M561" s="23"/>
    </row>
    <row r="562" spans="1:13">
      <c r="A562" s="23"/>
      <c r="B562" s="23"/>
      <c r="C562" s="23"/>
      <c r="D562" s="23"/>
      <c r="E562" s="23"/>
      <c r="F562" s="23"/>
      <c r="G562" s="23"/>
      <c r="H562" s="23"/>
      <c r="I562" s="23"/>
      <c r="J562" s="23"/>
      <c r="K562" s="23"/>
      <c r="L562" s="23"/>
      <c r="M562" s="23"/>
    </row>
    <row r="563" spans="1:13">
      <c r="A563" s="23"/>
      <c r="B563" s="23"/>
      <c r="C563" s="23"/>
      <c r="D563" s="23"/>
      <c r="E563" s="23"/>
      <c r="F563" s="23"/>
      <c r="G563" s="23"/>
      <c r="H563" s="23"/>
      <c r="I563" s="23"/>
      <c r="J563" s="23"/>
      <c r="K563" s="23"/>
      <c r="L563" s="23"/>
      <c r="M563" s="23"/>
    </row>
    <row r="564" spans="1:13">
      <c r="A564" s="23"/>
      <c r="B564" s="23"/>
      <c r="C564" s="23"/>
      <c r="D564" s="23"/>
      <c r="E564" s="23"/>
      <c r="F564" s="23"/>
      <c r="G564" s="23"/>
      <c r="H564" s="23"/>
      <c r="I564" s="23"/>
      <c r="J564" s="23"/>
      <c r="K564" s="23"/>
      <c r="L564" s="23"/>
      <c r="M564" s="23"/>
    </row>
    <row r="565" spans="1:13">
      <c r="A565" s="23"/>
      <c r="B565" s="23"/>
      <c r="C565" s="23"/>
      <c r="D565" s="23"/>
      <c r="E565" s="23"/>
      <c r="F565" s="23"/>
      <c r="G565" s="23"/>
      <c r="H565" s="23"/>
      <c r="I565" s="23"/>
      <c r="J565" s="23"/>
      <c r="K565" s="23"/>
      <c r="L565" s="23"/>
      <c r="M565" s="23"/>
    </row>
    <row r="566" spans="1:13" ht="18.75">
      <c r="A566" s="23"/>
      <c r="B566" s="23"/>
      <c r="C566" s="23"/>
      <c r="D566" s="136" t="s">
        <v>4871</v>
      </c>
      <c r="E566" s="23"/>
      <c r="F566" s="23"/>
      <c r="G566" s="23"/>
      <c r="H566" s="136" t="s">
        <v>3489</v>
      </c>
      <c r="I566" s="23"/>
      <c r="J566" s="23"/>
      <c r="K566" s="23"/>
      <c r="L566" s="23"/>
      <c r="M566" s="23"/>
    </row>
    <row r="567" spans="1:13">
      <c r="A567" s="23"/>
      <c r="B567" s="23"/>
      <c r="C567" s="23"/>
      <c r="D567" s="23"/>
      <c r="E567" s="23"/>
      <c r="F567" s="23"/>
      <c r="G567" s="23"/>
      <c r="H567" s="23"/>
      <c r="I567" s="23"/>
      <c r="J567" s="23"/>
      <c r="K567" s="23"/>
      <c r="L567" s="23"/>
      <c r="M567" s="23"/>
    </row>
    <row r="568" spans="1:13">
      <c r="A568" s="23"/>
      <c r="B568" s="23"/>
      <c r="C568" s="23"/>
      <c r="D568" s="23"/>
      <c r="E568" s="23"/>
      <c r="F568" s="23"/>
      <c r="G568" s="23"/>
      <c r="H568" s="23"/>
      <c r="I568" s="23"/>
      <c r="J568" s="23"/>
      <c r="K568" s="23"/>
      <c r="L568" s="23"/>
      <c r="M568" s="23"/>
    </row>
    <row r="569" spans="1:13">
      <c r="A569" s="23"/>
      <c r="B569" s="23"/>
      <c r="C569" s="23"/>
      <c r="D569" s="23"/>
      <c r="E569" s="23"/>
      <c r="F569" s="23"/>
      <c r="G569" s="23"/>
      <c r="H569" s="23"/>
      <c r="I569" s="23"/>
      <c r="J569" s="23"/>
      <c r="K569" s="23"/>
      <c r="L569" s="23"/>
      <c r="M569" s="23"/>
    </row>
    <row r="570" spans="1:13">
      <c r="A570" s="23"/>
      <c r="B570" s="23"/>
      <c r="C570" s="23"/>
      <c r="D570" s="23"/>
      <c r="E570" s="23"/>
      <c r="F570" s="23"/>
      <c r="G570" s="23"/>
      <c r="H570" s="23"/>
      <c r="I570" s="23"/>
      <c r="J570" s="23"/>
      <c r="K570" s="23"/>
      <c r="L570" s="23"/>
      <c r="M570" s="23"/>
    </row>
    <row r="571" spans="1:13">
      <c r="A571" s="23"/>
      <c r="B571" s="23"/>
      <c r="C571" s="23"/>
      <c r="D571" s="23"/>
      <c r="E571" s="23"/>
      <c r="F571" s="23"/>
      <c r="G571" s="23"/>
      <c r="H571" s="23"/>
      <c r="I571" s="23"/>
      <c r="J571" s="23"/>
      <c r="K571" s="23"/>
      <c r="L571" s="23"/>
      <c r="M571" s="23"/>
    </row>
    <row r="572" spans="1:13">
      <c r="A572" s="23"/>
      <c r="B572" s="23"/>
      <c r="C572" s="23"/>
      <c r="D572" s="23"/>
      <c r="E572" s="23"/>
      <c r="F572" s="23"/>
      <c r="G572" s="23"/>
      <c r="H572" s="23"/>
      <c r="I572" s="23"/>
      <c r="J572" s="23"/>
      <c r="K572" s="23"/>
      <c r="L572" s="23"/>
      <c r="M572" s="23"/>
    </row>
    <row r="573" spans="1:13">
      <c r="A573" s="23"/>
      <c r="B573" s="23"/>
      <c r="C573" s="23"/>
      <c r="D573" s="23"/>
      <c r="E573" s="23"/>
      <c r="F573" s="23"/>
      <c r="G573" s="23"/>
      <c r="H573" s="23"/>
      <c r="I573" s="23"/>
      <c r="J573" s="23"/>
      <c r="K573" s="23"/>
      <c r="L573" s="23"/>
      <c r="M573" s="23"/>
    </row>
    <row r="574" spans="1:13">
      <c r="A574" s="23"/>
      <c r="B574" s="23"/>
      <c r="C574" s="23"/>
      <c r="D574" s="23"/>
      <c r="E574" s="23"/>
      <c r="F574" s="23"/>
      <c r="G574" s="23"/>
      <c r="H574" s="23"/>
      <c r="I574" s="23"/>
      <c r="J574" s="23"/>
      <c r="K574" s="23"/>
      <c r="L574" s="23"/>
      <c r="M574" s="23"/>
    </row>
    <row r="575" spans="1:13">
      <c r="A575" s="23"/>
      <c r="B575" s="23"/>
      <c r="C575" s="23"/>
      <c r="D575" s="23"/>
      <c r="E575" s="23"/>
      <c r="F575" s="23"/>
      <c r="G575" s="23"/>
      <c r="H575" s="23"/>
      <c r="I575" s="23"/>
      <c r="J575" s="23"/>
      <c r="K575" s="23"/>
      <c r="L575" s="23"/>
      <c r="M575" s="23"/>
    </row>
    <row r="576" spans="1:13">
      <c r="A576" s="23"/>
      <c r="B576" s="23"/>
      <c r="C576" s="23"/>
      <c r="D576" s="23"/>
      <c r="E576" s="23"/>
      <c r="F576" s="23"/>
      <c r="G576" s="23"/>
      <c r="H576" s="23"/>
      <c r="I576" s="23"/>
      <c r="J576" s="23"/>
      <c r="K576" s="23"/>
      <c r="L576" s="23"/>
      <c r="M576" s="23"/>
    </row>
    <row r="577" spans="1:13">
      <c r="A577" s="23"/>
      <c r="B577" s="23"/>
      <c r="C577" s="23"/>
      <c r="D577" s="23"/>
      <c r="E577" s="23"/>
      <c r="F577" s="23"/>
      <c r="G577" s="23"/>
      <c r="H577" s="23"/>
      <c r="I577" s="23"/>
      <c r="J577" s="23"/>
      <c r="K577" s="23"/>
      <c r="L577" s="23"/>
      <c r="M577" s="23"/>
    </row>
    <row r="578" spans="1:13">
      <c r="A578" s="23"/>
      <c r="B578" s="23"/>
      <c r="C578" s="23"/>
      <c r="D578" s="23"/>
      <c r="E578" s="23"/>
      <c r="F578" s="23"/>
      <c r="G578" s="23"/>
      <c r="H578" s="23"/>
      <c r="I578" s="23"/>
      <c r="J578" s="23"/>
      <c r="K578" s="23"/>
      <c r="L578" s="23"/>
      <c r="M578" s="23"/>
    </row>
    <row r="579" spans="1:13">
      <c r="A579" s="23"/>
      <c r="B579" s="23"/>
      <c r="C579" s="23"/>
      <c r="D579" s="23"/>
      <c r="E579" s="23"/>
      <c r="F579" s="23"/>
      <c r="G579" s="23"/>
      <c r="H579" s="23"/>
      <c r="I579" s="23"/>
      <c r="J579" s="23"/>
      <c r="K579" s="23"/>
      <c r="L579" s="23"/>
      <c r="M579" s="23"/>
    </row>
    <row r="580" spans="1:13">
      <c r="A580" s="23"/>
      <c r="B580" s="23"/>
      <c r="C580" s="23"/>
      <c r="D580" s="23"/>
      <c r="E580" s="23"/>
      <c r="F580" s="23"/>
      <c r="G580" s="23"/>
      <c r="H580" s="23"/>
      <c r="I580" s="23"/>
      <c r="J580" s="23"/>
      <c r="K580" s="23"/>
      <c r="L580" s="23"/>
      <c r="M580" s="23"/>
    </row>
    <row r="581" spans="1:13">
      <c r="A581" s="23"/>
      <c r="B581" s="23"/>
      <c r="C581" s="23"/>
      <c r="D581" s="23"/>
      <c r="E581" s="23"/>
      <c r="F581" s="23"/>
      <c r="G581" s="23"/>
      <c r="H581" s="23"/>
      <c r="I581" s="23"/>
      <c r="J581" s="23"/>
      <c r="K581" s="23"/>
      <c r="L581" s="23"/>
      <c r="M581" s="23"/>
    </row>
    <row r="582" spans="1:13">
      <c r="A582" s="23"/>
      <c r="B582" s="23"/>
      <c r="C582" s="23"/>
      <c r="D582" s="23"/>
      <c r="E582" s="23"/>
      <c r="F582" s="23"/>
      <c r="G582" s="23"/>
      <c r="H582" s="23"/>
      <c r="I582" s="23"/>
      <c r="J582" s="23"/>
      <c r="K582" s="23"/>
      <c r="L582" s="23"/>
      <c r="M582" s="23"/>
    </row>
    <row r="583" spans="1:13">
      <c r="A583" s="23"/>
      <c r="B583" s="23"/>
      <c r="C583" s="23"/>
      <c r="D583" s="23"/>
      <c r="E583" s="23"/>
      <c r="F583" s="23"/>
      <c r="G583" s="23"/>
      <c r="H583" s="23"/>
      <c r="I583" s="23"/>
      <c r="J583" s="23"/>
      <c r="K583" s="23"/>
      <c r="L583" s="23"/>
      <c r="M583" s="23"/>
    </row>
    <row r="584" spans="1:13">
      <c r="A584" s="23"/>
      <c r="B584" s="23"/>
      <c r="C584" s="23"/>
      <c r="D584" s="23"/>
      <c r="E584" s="23"/>
      <c r="F584" s="23"/>
      <c r="G584" s="23"/>
      <c r="H584" s="23"/>
      <c r="I584" s="23"/>
      <c r="J584" s="23"/>
      <c r="K584" s="23"/>
      <c r="L584" s="23"/>
      <c r="M584" s="23"/>
    </row>
    <row r="585" spans="1:13">
      <c r="A585" s="23"/>
      <c r="B585" s="23"/>
      <c r="C585" s="23"/>
      <c r="D585" s="23"/>
      <c r="E585" s="23"/>
      <c r="F585" s="23"/>
      <c r="G585" s="23"/>
      <c r="H585" s="23"/>
      <c r="I585" s="23"/>
      <c r="J585" s="23"/>
      <c r="K585" s="23"/>
      <c r="L585" s="23"/>
      <c r="M585" s="23"/>
    </row>
    <row r="586" spans="1:13">
      <c r="A586" s="23"/>
      <c r="B586" s="23"/>
      <c r="C586" s="23"/>
      <c r="D586" s="23"/>
      <c r="E586" s="23"/>
      <c r="F586" s="23"/>
      <c r="G586" s="23"/>
      <c r="H586" s="23"/>
      <c r="I586" s="23"/>
      <c r="J586" s="23"/>
      <c r="K586" s="23"/>
      <c r="L586" s="23"/>
      <c r="M586" s="23"/>
    </row>
    <row r="587" spans="1:13">
      <c r="A587" s="23"/>
      <c r="B587" s="23"/>
      <c r="C587" s="23"/>
      <c r="D587" s="23"/>
      <c r="E587" s="23"/>
      <c r="F587" s="23"/>
      <c r="G587" s="23"/>
      <c r="H587" s="23"/>
      <c r="I587" s="23"/>
      <c r="J587" s="23"/>
      <c r="K587" s="23"/>
      <c r="L587" s="23"/>
      <c r="M587" s="23"/>
    </row>
    <row r="588" spans="1:13">
      <c r="A588" s="23"/>
      <c r="B588" s="23"/>
      <c r="C588" s="23"/>
      <c r="D588" s="23"/>
      <c r="E588" s="23"/>
      <c r="F588" s="23"/>
      <c r="G588" s="23"/>
      <c r="H588" s="23"/>
      <c r="I588" s="23"/>
      <c r="J588" s="23"/>
      <c r="K588" s="23"/>
      <c r="L588" s="23"/>
      <c r="M588" s="23"/>
    </row>
    <row r="589" spans="1:13">
      <c r="A589" s="23"/>
      <c r="B589" s="23"/>
      <c r="C589" s="23"/>
      <c r="D589" s="23"/>
      <c r="E589" s="23"/>
      <c r="F589" s="23"/>
      <c r="G589" s="23"/>
      <c r="H589" s="23"/>
      <c r="I589" s="23"/>
      <c r="J589" s="23"/>
      <c r="K589" s="23"/>
      <c r="L589" s="23"/>
      <c r="M589" s="23"/>
    </row>
    <row r="590" spans="1:13">
      <c r="A590" s="23"/>
      <c r="B590" s="23"/>
      <c r="C590" s="23"/>
      <c r="D590" s="23"/>
      <c r="E590" s="23"/>
      <c r="F590" s="23"/>
      <c r="G590" s="23"/>
      <c r="H590" s="23"/>
      <c r="I590" s="23"/>
      <c r="J590" s="23"/>
      <c r="K590" s="23"/>
      <c r="L590" s="23"/>
      <c r="M590" s="23"/>
    </row>
    <row r="591" spans="1:13">
      <c r="A591" s="23"/>
      <c r="B591" s="23"/>
      <c r="C591" s="23"/>
      <c r="D591" s="23"/>
      <c r="E591" s="23"/>
      <c r="F591" s="23"/>
      <c r="G591" s="23"/>
      <c r="H591" s="23"/>
      <c r="I591" s="23"/>
      <c r="J591" s="23"/>
      <c r="K591" s="23"/>
      <c r="L591" s="23"/>
      <c r="M591" s="23"/>
    </row>
    <row r="592" spans="1:13">
      <c r="A592" s="23"/>
      <c r="B592" s="23"/>
      <c r="C592" s="23"/>
      <c r="D592" s="23"/>
      <c r="E592" s="23"/>
      <c r="F592" s="23"/>
      <c r="G592" s="23"/>
      <c r="H592" s="23"/>
      <c r="I592" s="23"/>
      <c r="J592" s="23"/>
      <c r="K592" s="23"/>
      <c r="L592" s="23"/>
      <c r="M592" s="23"/>
    </row>
    <row r="593" spans="1:13">
      <c r="A593" s="23"/>
      <c r="B593" s="23"/>
      <c r="C593" s="23"/>
      <c r="D593" s="23"/>
      <c r="E593" s="23"/>
      <c r="F593" s="23"/>
      <c r="G593" s="23"/>
      <c r="H593" s="23"/>
      <c r="I593" s="23"/>
      <c r="J593" s="23"/>
      <c r="K593" s="23"/>
      <c r="L593" s="23"/>
      <c r="M593" s="23"/>
    </row>
    <row r="594" spans="1:13">
      <c r="A594" s="23"/>
      <c r="B594" s="23"/>
      <c r="C594" s="23"/>
      <c r="D594" s="23"/>
      <c r="E594" s="23"/>
      <c r="F594" s="23"/>
      <c r="G594" s="23"/>
      <c r="H594" s="23"/>
      <c r="I594" s="23"/>
      <c r="J594" s="23"/>
      <c r="K594" s="23"/>
      <c r="L594" s="23"/>
      <c r="M594" s="23"/>
    </row>
    <row r="595" spans="1:13">
      <c r="A595" s="23"/>
      <c r="B595" s="23"/>
      <c r="C595" s="23"/>
      <c r="D595" s="23"/>
      <c r="E595" s="23"/>
      <c r="F595" s="23"/>
      <c r="G595" s="23"/>
      <c r="H595" s="23"/>
      <c r="I595" s="23"/>
      <c r="J595" s="23"/>
      <c r="K595" s="23"/>
      <c r="L595" s="23"/>
      <c r="M595" s="23"/>
    </row>
    <row r="596" spans="1:13">
      <c r="A596" s="23"/>
      <c r="B596" s="23"/>
      <c r="C596" s="23"/>
      <c r="D596" s="23"/>
      <c r="E596" s="23"/>
      <c r="F596" s="23"/>
      <c r="G596" s="23"/>
      <c r="H596" s="23"/>
      <c r="I596" s="23"/>
      <c r="J596" s="23"/>
      <c r="K596" s="23"/>
      <c r="L596" s="23"/>
      <c r="M596" s="23"/>
    </row>
    <row r="597" spans="1:13">
      <c r="A597" s="23"/>
      <c r="B597" s="23"/>
      <c r="C597" s="23"/>
      <c r="D597" s="23"/>
      <c r="E597" s="23"/>
      <c r="F597" s="23"/>
      <c r="G597" s="23"/>
      <c r="H597" s="23"/>
      <c r="I597" s="23"/>
      <c r="J597" s="23"/>
      <c r="K597" s="23"/>
      <c r="L597" s="23"/>
      <c r="M597" s="23"/>
    </row>
    <row r="598" spans="1:13">
      <c r="A598" s="23"/>
      <c r="B598" s="23"/>
      <c r="C598" s="23"/>
      <c r="D598" s="23"/>
      <c r="E598" s="23"/>
      <c r="F598" s="23"/>
      <c r="G598" s="23"/>
      <c r="H598" s="23"/>
      <c r="I598" s="23"/>
      <c r="J598" s="23"/>
      <c r="K598" s="23"/>
      <c r="L598" s="23"/>
      <c r="M598" s="23"/>
    </row>
    <row r="599" spans="1:13">
      <c r="A599" s="23"/>
      <c r="B599" s="23"/>
      <c r="C599" s="23"/>
      <c r="D599" s="23"/>
      <c r="E599" s="23"/>
      <c r="F599" s="23"/>
      <c r="G599" s="23"/>
      <c r="H599" s="23"/>
      <c r="I599" s="23"/>
      <c r="J599" s="23"/>
      <c r="K599" s="23"/>
      <c r="L599" s="23"/>
      <c r="M599" s="23"/>
    </row>
    <row r="600" spans="1:13">
      <c r="A600" s="23"/>
      <c r="B600" s="23"/>
      <c r="C600" s="23"/>
      <c r="D600" s="23"/>
      <c r="E600" s="23"/>
      <c r="F600" s="23"/>
      <c r="G600" s="23"/>
      <c r="H600" s="23"/>
      <c r="I600" s="23"/>
      <c r="J600" s="23"/>
      <c r="K600" s="23"/>
      <c r="L600" s="23"/>
      <c r="M600" s="23"/>
    </row>
    <row r="601" spans="1:13">
      <c r="A601" s="23"/>
      <c r="B601" s="23"/>
      <c r="C601" s="23"/>
      <c r="D601" s="23"/>
      <c r="E601" s="23"/>
      <c r="F601" s="23"/>
      <c r="G601" s="23"/>
      <c r="H601" s="23"/>
      <c r="I601" s="23"/>
      <c r="J601" s="23"/>
      <c r="K601" s="23"/>
      <c r="L601" s="23"/>
      <c r="M601" s="23"/>
    </row>
    <row r="602" spans="1:13">
      <c r="A602" s="23"/>
      <c r="B602" s="23"/>
      <c r="C602" s="23"/>
      <c r="D602" s="23"/>
      <c r="E602" s="23"/>
      <c r="F602" s="23"/>
      <c r="G602" s="23"/>
      <c r="H602" s="23"/>
      <c r="I602" s="23"/>
      <c r="J602" s="23"/>
      <c r="K602" s="23"/>
      <c r="L602" s="23"/>
      <c r="M602" s="23"/>
    </row>
    <row r="603" spans="1:13">
      <c r="A603" s="23"/>
      <c r="B603" s="23"/>
      <c r="C603" s="23"/>
      <c r="D603" s="23"/>
      <c r="E603" s="23"/>
      <c r="F603" s="23"/>
      <c r="G603" s="23"/>
      <c r="H603" s="23"/>
      <c r="I603" s="23"/>
      <c r="J603" s="23"/>
      <c r="K603" s="23"/>
      <c r="L603" s="23"/>
      <c r="M603" s="23"/>
    </row>
    <row r="604" spans="1:13">
      <c r="A604" s="23"/>
      <c r="B604" s="23"/>
      <c r="C604" s="23"/>
      <c r="D604" s="23"/>
      <c r="E604" s="23"/>
      <c r="F604" s="23"/>
      <c r="G604" s="23"/>
      <c r="H604" s="23"/>
      <c r="I604" s="23"/>
      <c r="J604" s="23"/>
      <c r="K604" s="23"/>
      <c r="L604" s="23"/>
      <c r="M604" s="23"/>
    </row>
    <row r="605" spans="1:13">
      <c r="A605" s="23"/>
      <c r="B605" s="23"/>
      <c r="C605" s="23"/>
      <c r="D605" s="23"/>
      <c r="E605" s="23"/>
      <c r="F605" s="23"/>
      <c r="G605" s="23"/>
      <c r="H605" s="23"/>
      <c r="I605" s="23"/>
      <c r="J605" s="23"/>
      <c r="K605" s="23"/>
      <c r="L605" s="23"/>
      <c r="M605" s="23"/>
    </row>
    <row r="606" spans="1:13">
      <c r="A606" s="23"/>
      <c r="B606" s="23"/>
      <c r="C606" s="23"/>
      <c r="D606" s="23"/>
      <c r="E606" s="23"/>
      <c r="F606" s="23"/>
      <c r="G606" s="23"/>
      <c r="H606" s="23"/>
      <c r="I606" s="23"/>
      <c r="J606" s="23"/>
      <c r="K606" s="23"/>
      <c r="L606" s="23"/>
      <c r="M606" s="23"/>
    </row>
    <row r="607" spans="1:13">
      <c r="A607" s="23"/>
      <c r="B607" s="23"/>
      <c r="C607" s="23"/>
      <c r="D607" s="23"/>
      <c r="E607" s="23"/>
      <c r="F607" s="23"/>
      <c r="G607" s="23"/>
      <c r="H607" s="23"/>
      <c r="I607" s="23"/>
      <c r="J607" s="23"/>
      <c r="K607" s="23"/>
      <c r="L607" s="23"/>
      <c r="M607" s="23"/>
    </row>
    <row r="608" spans="1:13">
      <c r="A608" s="23"/>
      <c r="B608" s="23"/>
      <c r="C608" s="23"/>
      <c r="D608" s="23"/>
      <c r="E608" s="23"/>
      <c r="F608" s="23"/>
      <c r="G608" s="23"/>
      <c r="H608" s="23"/>
      <c r="I608" s="23"/>
      <c r="J608" s="23"/>
      <c r="K608" s="23"/>
      <c r="L608" s="23"/>
      <c r="M608" s="23"/>
    </row>
    <row r="609" spans="1:13">
      <c r="A609" s="23"/>
      <c r="B609" s="23"/>
      <c r="C609" s="23"/>
      <c r="D609" s="23"/>
      <c r="E609" s="23"/>
      <c r="F609" s="23"/>
      <c r="G609" s="23"/>
      <c r="H609" s="23"/>
      <c r="I609" s="23"/>
      <c r="J609" s="23"/>
      <c r="K609" s="23"/>
      <c r="L609" s="23"/>
      <c r="M609" s="23"/>
    </row>
    <row r="610" spans="1:13" ht="18.75">
      <c r="A610" s="23"/>
      <c r="B610" s="23"/>
      <c r="C610" s="23"/>
      <c r="D610" s="136" t="s">
        <v>3490</v>
      </c>
      <c r="E610" s="23"/>
      <c r="F610" s="23"/>
      <c r="G610" s="23"/>
      <c r="H610" s="136" t="s">
        <v>3491</v>
      </c>
      <c r="I610" s="23"/>
      <c r="J610" s="23"/>
      <c r="K610" s="23"/>
      <c r="L610" s="23"/>
      <c r="M610" s="23"/>
    </row>
    <row r="611" spans="1:13">
      <c r="A611" s="23"/>
      <c r="B611" s="23"/>
      <c r="C611" s="23"/>
      <c r="D611" s="23"/>
      <c r="E611" s="23"/>
      <c r="F611" s="23"/>
      <c r="G611" s="23"/>
      <c r="H611" s="23"/>
      <c r="I611" s="23"/>
      <c r="J611" s="23"/>
      <c r="K611" s="23"/>
      <c r="L611" s="23"/>
      <c r="M611" s="23"/>
    </row>
    <row r="612" spans="1:13">
      <c r="A612" s="23"/>
      <c r="B612" s="23"/>
      <c r="C612" s="23"/>
      <c r="D612" s="23"/>
      <c r="E612" s="23"/>
      <c r="F612" s="23"/>
      <c r="G612" s="23"/>
      <c r="H612" s="23"/>
      <c r="I612" s="23"/>
      <c r="J612" s="23"/>
      <c r="K612" s="23"/>
      <c r="L612" s="23"/>
      <c r="M612" s="23"/>
    </row>
    <row r="613" spans="1:13">
      <c r="A613" s="23"/>
      <c r="B613" s="23"/>
      <c r="C613" s="23"/>
      <c r="D613" s="23"/>
      <c r="E613" s="23"/>
      <c r="F613" s="23"/>
      <c r="G613" s="23"/>
      <c r="H613" s="23"/>
      <c r="I613" s="23"/>
      <c r="J613" s="23"/>
      <c r="K613" s="23"/>
      <c r="L613" s="23"/>
      <c r="M613" s="23"/>
    </row>
    <row r="614" spans="1:13">
      <c r="A614" s="23"/>
      <c r="B614" s="23"/>
      <c r="C614" s="23"/>
      <c r="D614" s="23"/>
      <c r="E614" s="23"/>
      <c r="F614" s="23"/>
      <c r="G614" s="23"/>
      <c r="H614" s="23"/>
      <c r="I614" s="23"/>
      <c r="J614" s="23"/>
      <c r="K614" s="23"/>
      <c r="L614" s="23"/>
      <c r="M614" s="23"/>
    </row>
    <row r="615" spans="1:13">
      <c r="A615" s="23"/>
      <c r="B615" s="23"/>
      <c r="C615" s="23"/>
      <c r="D615" s="23"/>
      <c r="E615" s="23"/>
      <c r="F615" s="23"/>
      <c r="G615" s="23"/>
      <c r="H615" s="23"/>
      <c r="I615" s="23"/>
      <c r="J615" s="23"/>
      <c r="K615" s="23"/>
      <c r="L615" s="23"/>
      <c r="M615" s="23"/>
    </row>
    <row r="616" spans="1:13">
      <c r="A616" s="23"/>
      <c r="B616" s="23"/>
      <c r="C616" s="23"/>
      <c r="D616" s="23"/>
      <c r="E616" s="23"/>
      <c r="F616" s="23"/>
      <c r="G616" s="23"/>
      <c r="H616" s="23"/>
      <c r="I616" s="23"/>
      <c r="J616" s="23"/>
      <c r="K616" s="23"/>
      <c r="L616" s="23"/>
      <c r="M616" s="23"/>
    </row>
    <row r="617" spans="1:13">
      <c r="A617" s="23"/>
      <c r="B617" s="23"/>
      <c r="C617" s="23"/>
      <c r="D617" s="23"/>
      <c r="E617" s="23"/>
      <c r="F617" s="23"/>
      <c r="G617" s="23"/>
      <c r="H617" s="23"/>
      <c r="I617" s="23"/>
      <c r="J617" s="23"/>
      <c r="K617" s="23"/>
      <c r="L617" s="23"/>
      <c r="M617" s="23"/>
    </row>
    <row r="618" spans="1:13">
      <c r="A618" s="23"/>
      <c r="B618" s="23"/>
      <c r="C618" s="23"/>
      <c r="D618" s="23"/>
      <c r="E618" s="23"/>
      <c r="F618" s="23"/>
      <c r="G618" s="23"/>
      <c r="H618" s="23"/>
      <c r="I618" s="23"/>
      <c r="J618" s="23"/>
      <c r="K618" s="23"/>
      <c r="L618" s="23"/>
      <c r="M618" s="23"/>
    </row>
    <row r="619" spans="1:13">
      <c r="A619" s="23"/>
      <c r="B619" s="23"/>
      <c r="C619" s="23"/>
      <c r="D619" s="23"/>
      <c r="E619" s="23"/>
      <c r="F619" s="23"/>
      <c r="G619" s="23"/>
      <c r="H619" s="23"/>
      <c r="I619" s="23"/>
      <c r="J619" s="23"/>
      <c r="K619" s="23"/>
      <c r="L619" s="23"/>
      <c r="M619" s="23"/>
    </row>
    <row r="620" spans="1:13">
      <c r="A620" s="23"/>
      <c r="B620" s="23"/>
      <c r="C620" s="23"/>
      <c r="D620" s="23"/>
      <c r="E620" s="23"/>
      <c r="F620" s="23"/>
      <c r="G620" s="23"/>
      <c r="H620" s="23"/>
      <c r="I620" s="23"/>
      <c r="J620" s="23"/>
      <c r="K620" s="23"/>
      <c r="L620" s="23"/>
      <c r="M620" s="23"/>
    </row>
    <row r="621" spans="1:13">
      <c r="A621" s="23"/>
      <c r="B621" s="23"/>
      <c r="C621" s="23"/>
      <c r="D621" s="23"/>
      <c r="E621" s="23"/>
      <c r="F621" s="23"/>
      <c r="G621" s="23"/>
      <c r="H621" s="23"/>
      <c r="I621" s="23"/>
      <c r="J621" s="23"/>
      <c r="K621" s="23"/>
      <c r="L621" s="23"/>
      <c r="M621" s="23"/>
    </row>
    <row r="622" spans="1:13">
      <c r="A622" s="23"/>
      <c r="B622" s="23"/>
      <c r="C622" s="23"/>
      <c r="D622" s="23"/>
      <c r="E622" s="23"/>
      <c r="F622" s="23"/>
      <c r="G622" s="23"/>
      <c r="H622" s="23"/>
      <c r="I622" s="23"/>
      <c r="J622" s="23"/>
      <c r="K622" s="23"/>
      <c r="L622" s="23"/>
      <c r="M622" s="23"/>
    </row>
    <row r="623" spans="1:13">
      <c r="A623" s="23"/>
      <c r="B623" s="23"/>
      <c r="C623" s="23"/>
      <c r="D623" s="23"/>
      <c r="E623" s="23"/>
      <c r="F623" s="23"/>
      <c r="G623" s="23"/>
      <c r="H623" s="23"/>
      <c r="I623" s="23"/>
      <c r="J623" s="23"/>
      <c r="K623" s="23"/>
      <c r="L623" s="23"/>
      <c r="M623" s="23"/>
    </row>
    <row r="624" spans="1:13">
      <c r="A624" s="23"/>
      <c r="B624" s="23"/>
      <c r="C624" s="23"/>
      <c r="D624" s="23"/>
      <c r="E624" s="23"/>
      <c r="F624" s="23"/>
      <c r="G624" s="23"/>
      <c r="H624" s="23"/>
      <c r="I624" s="23"/>
      <c r="J624" s="23"/>
      <c r="K624" s="23"/>
      <c r="L624" s="23"/>
      <c r="M624" s="23"/>
    </row>
    <row r="625" spans="1:13">
      <c r="A625" s="23"/>
      <c r="B625" s="23"/>
      <c r="C625" s="23"/>
      <c r="D625" s="23"/>
      <c r="E625" s="23"/>
      <c r="F625" s="23"/>
      <c r="G625" s="23"/>
      <c r="H625" s="23"/>
      <c r="I625" s="23"/>
      <c r="J625" s="23"/>
      <c r="K625" s="23"/>
      <c r="L625" s="23"/>
      <c r="M625" s="23"/>
    </row>
    <row r="626" spans="1:13">
      <c r="A626" s="23"/>
      <c r="B626" s="23"/>
      <c r="C626" s="23"/>
      <c r="D626" s="23"/>
      <c r="E626" s="23"/>
      <c r="F626" s="23"/>
      <c r="G626" s="23"/>
      <c r="H626" s="23"/>
      <c r="I626" s="23"/>
      <c r="J626" s="23"/>
      <c r="K626" s="23"/>
      <c r="L626" s="23"/>
      <c r="M626" s="23"/>
    </row>
    <row r="627" spans="1:13">
      <c r="A627" s="23"/>
      <c r="B627" s="23"/>
      <c r="C627" s="23"/>
      <c r="D627" s="23"/>
      <c r="E627" s="23"/>
      <c r="F627" s="23"/>
      <c r="G627" s="23"/>
      <c r="H627" s="23"/>
      <c r="I627" s="23"/>
      <c r="J627" s="23"/>
      <c r="K627" s="23"/>
      <c r="L627" s="23"/>
      <c r="M627" s="23"/>
    </row>
    <row r="628" spans="1:13">
      <c r="A628" s="23"/>
      <c r="B628" s="23"/>
      <c r="C628" s="23"/>
      <c r="D628" s="23"/>
      <c r="E628" s="23"/>
      <c r="F628" s="23"/>
      <c r="G628" s="23"/>
      <c r="H628" s="23"/>
      <c r="I628" s="23"/>
      <c r="J628" s="23"/>
      <c r="K628" s="23"/>
      <c r="L628" s="23"/>
      <c r="M628" s="23"/>
    </row>
    <row r="629" spans="1:13">
      <c r="A629" s="23"/>
      <c r="B629" s="23"/>
      <c r="C629" s="23"/>
      <c r="D629" s="23"/>
      <c r="E629" s="23"/>
      <c r="F629" s="23"/>
      <c r="G629" s="23"/>
      <c r="H629" s="23"/>
      <c r="I629" s="23"/>
      <c r="J629" s="23"/>
      <c r="K629" s="23"/>
      <c r="L629" s="23"/>
      <c r="M629" s="23"/>
    </row>
    <row r="630" spans="1:13">
      <c r="A630" s="23"/>
      <c r="B630" s="23"/>
      <c r="C630" s="23"/>
      <c r="D630" s="23"/>
      <c r="E630" s="23"/>
      <c r="F630" s="23"/>
      <c r="G630" s="23"/>
      <c r="H630" s="23"/>
      <c r="I630" s="23"/>
      <c r="J630" s="23"/>
      <c r="K630" s="23"/>
      <c r="L630" s="23"/>
      <c r="M630" s="23"/>
    </row>
    <row r="631" spans="1:13">
      <c r="A631" s="23"/>
      <c r="B631" s="23"/>
      <c r="C631" s="23"/>
      <c r="D631" s="23"/>
      <c r="E631" s="23"/>
      <c r="F631" s="23"/>
      <c r="G631" s="23"/>
      <c r="H631" s="23"/>
      <c r="I631" s="23"/>
      <c r="J631" s="23"/>
      <c r="K631" s="23"/>
      <c r="L631" s="23"/>
      <c r="M631" s="23"/>
    </row>
    <row r="632" spans="1:13">
      <c r="A632" s="23"/>
      <c r="B632" s="23"/>
      <c r="C632" s="23"/>
      <c r="D632" s="23"/>
      <c r="E632" s="23"/>
      <c r="F632" s="23"/>
      <c r="G632" s="23"/>
      <c r="H632" s="23"/>
      <c r="I632" s="23"/>
      <c r="J632" s="23"/>
      <c r="K632" s="23"/>
      <c r="L632" s="23"/>
      <c r="M632" s="23"/>
    </row>
    <row r="633" spans="1:13">
      <c r="A633" s="23"/>
      <c r="B633" s="23"/>
      <c r="C633" s="23"/>
      <c r="D633" s="23"/>
      <c r="E633" s="23"/>
      <c r="F633" s="23"/>
      <c r="G633" s="23"/>
      <c r="H633" s="23"/>
      <c r="I633" s="23"/>
      <c r="J633" s="23"/>
      <c r="K633" s="23"/>
      <c r="L633" s="23"/>
      <c r="M633" s="23"/>
    </row>
    <row r="634" spans="1:13">
      <c r="A634" s="23"/>
      <c r="B634" s="23"/>
      <c r="C634" s="23"/>
      <c r="D634" s="23"/>
      <c r="E634" s="23"/>
      <c r="F634" s="23"/>
      <c r="G634" s="23"/>
      <c r="H634" s="23"/>
      <c r="I634" s="23"/>
      <c r="J634" s="23"/>
      <c r="K634" s="23"/>
      <c r="L634" s="23"/>
      <c r="M634" s="23"/>
    </row>
    <row r="635" spans="1:13">
      <c r="A635" s="23"/>
      <c r="B635" s="23"/>
      <c r="C635" s="23"/>
      <c r="D635" s="23"/>
      <c r="E635" s="23"/>
      <c r="F635" s="23"/>
      <c r="G635" s="23"/>
      <c r="H635" s="23"/>
      <c r="I635" s="23"/>
      <c r="J635" s="23"/>
      <c r="K635" s="23"/>
      <c r="L635" s="23"/>
      <c r="M635" s="23"/>
    </row>
    <row r="636" spans="1:13">
      <c r="A636" s="23"/>
      <c r="B636" s="23"/>
      <c r="C636" s="23"/>
      <c r="D636" s="23"/>
      <c r="E636" s="23"/>
      <c r="F636" s="23"/>
      <c r="G636" s="23"/>
      <c r="H636" s="23"/>
      <c r="I636" s="23"/>
      <c r="J636" s="23"/>
      <c r="K636" s="23"/>
      <c r="L636" s="23"/>
      <c r="M636" s="23"/>
    </row>
    <row r="637" spans="1:13">
      <c r="A637" s="23"/>
      <c r="B637" s="23"/>
      <c r="C637" s="23"/>
      <c r="D637" s="23"/>
      <c r="E637" s="23"/>
      <c r="F637" s="23"/>
      <c r="G637" s="23"/>
      <c r="H637" s="23"/>
      <c r="I637" s="23"/>
      <c r="J637" s="23"/>
      <c r="K637" s="23"/>
      <c r="L637" s="23"/>
      <c r="M637" s="23"/>
    </row>
    <row r="638" spans="1:13">
      <c r="A638" s="23"/>
      <c r="B638" s="23"/>
      <c r="C638" s="23"/>
      <c r="D638" s="23"/>
      <c r="E638" s="23"/>
      <c r="F638" s="23"/>
      <c r="G638" s="23"/>
      <c r="H638" s="23"/>
      <c r="I638" s="23"/>
      <c r="J638" s="23"/>
      <c r="K638" s="23"/>
      <c r="L638" s="23"/>
      <c r="M638" s="23"/>
    </row>
    <row r="639" spans="1:13">
      <c r="A639" s="23"/>
      <c r="B639" s="23"/>
      <c r="C639" s="23"/>
      <c r="D639" s="23"/>
      <c r="E639" s="23"/>
      <c r="F639" s="23"/>
      <c r="G639" s="23"/>
      <c r="H639" s="23"/>
      <c r="I639" s="23"/>
      <c r="J639" s="23"/>
      <c r="K639" s="23"/>
      <c r="L639" s="23"/>
      <c r="M639" s="23"/>
    </row>
    <row r="640" spans="1:13">
      <c r="A640" s="23"/>
      <c r="B640" s="23"/>
      <c r="C640" s="23"/>
      <c r="D640" s="23"/>
      <c r="E640" s="23"/>
      <c r="F640" s="23"/>
      <c r="G640" s="23"/>
      <c r="H640" s="23"/>
      <c r="I640" s="23"/>
      <c r="J640" s="23"/>
      <c r="K640" s="23"/>
      <c r="L640" s="23"/>
      <c r="M640" s="23"/>
    </row>
    <row r="641" spans="1:13">
      <c r="A641" s="23"/>
      <c r="B641" s="23"/>
      <c r="C641" s="23"/>
      <c r="D641" s="23"/>
      <c r="E641" s="23"/>
      <c r="F641" s="23"/>
      <c r="G641" s="23"/>
      <c r="H641" s="23"/>
      <c r="I641" s="23"/>
      <c r="J641" s="23"/>
      <c r="K641" s="23"/>
      <c r="L641" s="23"/>
      <c r="M641" s="23"/>
    </row>
    <row r="642" spans="1:13">
      <c r="A642" s="23"/>
      <c r="B642" s="23"/>
      <c r="C642" s="23"/>
      <c r="D642" s="23"/>
      <c r="E642" s="23"/>
      <c r="F642" s="23"/>
      <c r="G642" s="23"/>
      <c r="H642" s="23"/>
      <c r="I642" s="23"/>
      <c r="J642" s="23"/>
      <c r="K642" s="23"/>
      <c r="L642" s="23"/>
      <c r="M642" s="23"/>
    </row>
    <row r="643" spans="1:13">
      <c r="A643" s="23"/>
      <c r="B643" s="23"/>
      <c r="C643" s="23"/>
      <c r="D643" s="23"/>
      <c r="E643" s="23"/>
      <c r="F643" s="23"/>
      <c r="G643" s="23"/>
      <c r="H643" s="23"/>
      <c r="I643" s="23"/>
      <c r="J643" s="23"/>
      <c r="K643" s="23"/>
      <c r="L643" s="23"/>
      <c r="M643" s="23"/>
    </row>
    <row r="644" spans="1:13">
      <c r="A644" s="23"/>
      <c r="B644" s="23"/>
      <c r="C644" s="23"/>
      <c r="D644" s="23"/>
      <c r="E644" s="23"/>
      <c r="F644" s="23"/>
      <c r="G644" s="23"/>
      <c r="H644" s="23"/>
      <c r="I644" s="23"/>
      <c r="J644" s="23"/>
      <c r="K644" s="23"/>
      <c r="L644" s="23"/>
      <c r="M644" s="23"/>
    </row>
    <row r="645" spans="1:13">
      <c r="A645" s="23"/>
      <c r="B645" s="23"/>
      <c r="C645" s="23"/>
      <c r="D645" s="23"/>
      <c r="E645" s="23"/>
      <c r="F645" s="23"/>
      <c r="G645" s="23"/>
      <c r="H645" s="23"/>
      <c r="I645" s="23"/>
      <c r="J645" s="23"/>
      <c r="K645" s="23"/>
      <c r="L645" s="23"/>
      <c r="M645" s="23"/>
    </row>
    <row r="646" spans="1:13">
      <c r="A646" s="23"/>
      <c r="B646" s="23"/>
      <c r="C646" s="23"/>
      <c r="D646" s="23"/>
      <c r="E646" s="23"/>
      <c r="F646" s="23"/>
      <c r="G646" s="23"/>
      <c r="H646" s="23"/>
      <c r="I646" s="23"/>
      <c r="J646" s="23"/>
      <c r="K646" s="23"/>
      <c r="L646" s="23"/>
      <c r="M646" s="23"/>
    </row>
    <row r="647" spans="1:13">
      <c r="A647" s="23"/>
      <c r="B647" s="23"/>
      <c r="C647" s="23"/>
      <c r="D647" s="23"/>
      <c r="E647" s="23"/>
      <c r="F647" s="23"/>
      <c r="G647" s="23"/>
      <c r="H647" s="23"/>
      <c r="I647" s="23"/>
      <c r="J647" s="23"/>
      <c r="K647" s="23"/>
      <c r="L647" s="23"/>
      <c r="M647" s="23"/>
    </row>
    <row r="648" spans="1:13">
      <c r="A648" s="23"/>
      <c r="B648" s="23"/>
      <c r="C648" s="23"/>
      <c r="D648" s="23"/>
      <c r="E648" s="23"/>
      <c r="F648" s="23"/>
      <c r="G648" s="23"/>
      <c r="H648" s="23"/>
      <c r="I648" s="23"/>
      <c r="J648" s="23"/>
      <c r="K648" s="23"/>
      <c r="L648" s="23"/>
      <c r="M648" s="23"/>
    </row>
    <row r="649" spans="1:13">
      <c r="A649" s="23"/>
      <c r="B649" s="23"/>
      <c r="C649" s="23"/>
      <c r="D649" s="23"/>
      <c r="E649" s="23"/>
      <c r="F649" s="23"/>
      <c r="G649" s="23"/>
      <c r="H649" s="23"/>
      <c r="I649" s="23"/>
      <c r="J649" s="23"/>
      <c r="K649" s="23"/>
      <c r="L649" s="23"/>
      <c r="M649" s="23"/>
    </row>
    <row r="650" spans="1:13">
      <c r="A650" s="23"/>
      <c r="B650" s="23"/>
      <c r="C650" s="23"/>
      <c r="D650" s="23"/>
      <c r="E650" s="23"/>
      <c r="F650" s="23"/>
      <c r="G650" s="23"/>
      <c r="H650" s="23"/>
      <c r="I650" s="23"/>
      <c r="J650" s="23"/>
      <c r="K650" s="23"/>
      <c r="L650" s="23"/>
      <c r="M650" s="23"/>
    </row>
    <row r="651" spans="1:13">
      <c r="A651" s="23"/>
      <c r="B651" s="23"/>
      <c r="C651" s="23"/>
      <c r="D651" s="23"/>
      <c r="E651" s="23"/>
      <c r="F651" s="23"/>
      <c r="G651" s="23"/>
      <c r="H651" s="23"/>
      <c r="I651" s="23"/>
      <c r="J651" s="23"/>
      <c r="K651" s="23"/>
      <c r="L651" s="23"/>
      <c r="M651" s="23"/>
    </row>
    <row r="652" spans="1:13">
      <c r="A652" s="23"/>
      <c r="B652" s="23"/>
      <c r="C652" s="23"/>
      <c r="D652" s="23"/>
      <c r="E652" s="23"/>
      <c r="F652" s="23"/>
      <c r="G652" s="23"/>
      <c r="H652" s="23"/>
      <c r="I652" s="23"/>
      <c r="J652" s="23"/>
      <c r="K652" s="23"/>
      <c r="L652" s="23"/>
      <c r="M652" s="23"/>
    </row>
    <row r="653" spans="1:13">
      <c r="A653" s="23"/>
      <c r="B653" s="23"/>
      <c r="C653" s="23"/>
      <c r="D653" s="23"/>
      <c r="E653" s="23"/>
      <c r="F653" s="23"/>
      <c r="G653" s="23"/>
      <c r="H653" s="23"/>
      <c r="I653" s="23"/>
      <c r="J653" s="23"/>
      <c r="K653" s="23"/>
      <c r="L653" s="23"/>
      <c r="M653" s="23"/>
    </row>
  </sheetData>
  <sheetProtection algorithmName="SHA-512" hashValue="A1SpsKwJL9LfLKI+KFFplXIrfrO8iurLAe2iR05/zvQm1p11G2vqjoPDiaH+gI7ita07NLB41vn4r9vut1pjuA==" saltValue="Q2ouZo7QrweyNgH/7xnrdA==" spinCount="100000" sheet="1" objects="1" scenarios="1"/>
  <phoneticPr fontId="33" type="noConversion"/>
  <hyperlinks>
    <hyperlink ref="I9" r:id="rId1" display="ADP5050"/>
    <hyperlink ref="I10:I12" r:id="rId2" display="http://www.analog.com/ADP5050"/>
    <hyperlink ref="I10" r:id="rId3" display="ADP5051"/>
    <hyperlink ref="I11" r:id="rId4" display="ADP5052"/>
    <hyperlink ref="I12" r:id="rId5" display="ADP5053"/>
    <hyperlink ref="I13" r:id="rId6"/>
    <hyperlink ref="C102" tooltip="Choose a different part." display="L11"/>
    <hyperlink ref="C103" tooltip="Choose a different part." display="Q1"/>
    <hyperlink ref="C104" tooltip="Choose a different part." display="Cin11"/>
    <hyperlink ref="C105" tooltip="Choose a different part." display="Cout11"/>
    <hyperlink ref="C113" tooltip="Choose a different part." display="L12"/>
    <hyperlink ref="C114" tooltip="Choose a different part." display="Cin12"/>
    <hyperlink ref="C115" tooltip="Choose a different part." display="Cout12"/>
    <hyperlink ref="C123" tooltip="Choose a different part." display="L13"/>
    <hyperlink ref="C124" tooltip="Choose a different part." display="Cin13"/>
    <hyperlink ref="C125" tooltip="Choose a different part." display="Cout13"/>
    <hyperlink ref="C132" tooltip="Choose a different part." display="L14"/>
    <hyperlink ref="C133" tooltip="Choose a different part." display="Cin14"/>
    <hyperlink ref="C134" tooltip="Choose a different part." display="Cout14"/>
  </hyperlinks>
  <pageMargins left="0.7" right="0.7" top="0.75" bottom="0.75" header="0.3" footer="0.3"/>
  <pageSetup scale="42" fitToHeight="0" orientation="portrait" r:id="rId7"/>
  <rowBreaks count="7" manualBreakCount="7">
    <brk id="97" max="12" man="1"/>
    <brk id="194" max="12" man="1"/>
    <brk id="272" max="12" man="1"/>
    <brk id="347" max="12" man="1"/>
    <brk id="422" max="12" man="1"/>
    <brk id="496" max="12" man="1"/>
    <brk id="607" max="12" man="1"/>
  </rowBreaks>
  <drawing r:id="rId8"/>
  <legacyDrawing r:id="rId9"/>
  <controls>
    <mc:AlternateContent xmlns:mc="http://schemas.openxmlformats.org/markup-compatibility/2006">
      <mc:Choice Requires="x14">
        <control shapeId="4145" r:id="rId10" name="buttSimplis2">
          <controlPr defaultSize="0" autoLine="0" r:id="rId11">
            <anchor moveWithCells="1">
              <from>
                <xdr:col>6</xdr:col>
                <xdr:colOff>352425</xdr:colOff>
                <xdr:row>97</xdr:row>
                <xdr:rowOff>47625</xdr:rowOff>
              </from>
              <to>
                <xdr:col>8</xdr:col>
                <xdr:colOff>419100</xdr:colOff>
                <xdr:row>98</xdr:row>
                <xdr:rowOff>228600</xdr:rowOff>
              </to>
            </anchor>
          </controlPr>
        </control>
      </mc:Choice>
      <mc:Fallback>
        <control shapeId="4145" r:id="rId10" name="buttSimplis2"/>
      </mc:Fallback>
    </mc:AlternateContent>
    <mc:AlternateContent xmlns:mc="http://schemas.openxmlformats.org/markup-compatibility/2006">
      <mc:Choice Requires="x14">
        <control shapeId="4144" r:id="rId12" name="buttSimplis1">
          <controlPr defaultSize="0" autoLine="0" r:id="rId13">
            <anchor moveWithCells="1">
              <from>
                <xdr:col>7</xdr:col>
                <xdr:colOff>666750</xdr:colOff>
                <xdr:row>3</xdr:row>
                <xdr:rowOff>104775</xdr:rowOff>
              </from>
              <to>
                <xdr:col>11</xdr:col>
                <xdr:colOff>57150</xdr:colOff>
                <xdr:row>5</xdr:row>
                <xdr:rowOff>38100</xdr:rowOff>
              </to>
            </anchor>
          </controlPr>
        </control>
      </mc:Choice>
      <mc:Fallback>
        <control shapeId="4144" r:id="rId12" name="buttSimplis1"/>
      </mc:Fallback>
    </mc:AlternateContent>
    <mc:AlternateContent xmlns:mc="http://schemas.openxmlformats.org/markup-compatibility/2006">
      <mc:Choice Requires="x14">
        <control shapeId="4123" r:id="rId14" name="Button 27">
          <controlPr defaultSize="0" print="0" autoFill="0" autoPict="0" macro="[0]!buildGui_B1">
            <anchor moveWithCells="1">
              <from>
                <xdr:col>3</xdr:col>
                <xdr:colOff>542925</xdr:colOff>
                <xdr:row>0</xdr:row>
                <xdr:rowOff>66675</xdr:rowOff>
              </from>
              <to>
                <xdr:col>4</xdr:col>
                <xdr:colOff>1209675</xdr:colOff>
                <xdr:row>3</xdr:row>
                <xdr:rowOff>47625</xdr:rowOff>
              </to>
            </anchor>
          </controlPr>
        </control>
      </mc:Choice>
    </mc:AlternateContent>
    <mc:AlternateContent xmlns:mc="http://schemas.openxmlformats.org/markup-compatibility/2006">
      <mc:Choice Requires="x14">
        <control shapeId="4125" r:id="rId15" name="Button 29">
          <controlPr defaultSize="0" print="0" autoFill="0" autoPict="0" macro="[0]!mailToLink">
            <anchor moveWithCells="1">
              <from>
                <xdr:col>7</xdr:col>
                <xdr:colOff>666750</xdr:colOff>
                <xdr:row>5</xdr:row>
                <xdr:rowOff>47625</xdr:rowOff>
              </from>
              <to>
                <xdr:col>11</xdr:col>
                <xdr:colOff>66675</xdr:colOff>
                <xdr:row>7</xdr:row>
                <xdr:rowOff>9525</xdr:rowOff>
              </to>
            </anchor>
          </controlPr>
        </control>
      </mc:Choice>
    </mc:AlternateContent>
    <mc:AlternateContent xmlns:mc="http://schemas.openxmlformats.org/markup-compatibility/2006">
      <mc:Choice Requires="x14">
        <control shapeId="4128" r:id="rId16" name="Button_1">
          <controlPr defaultSize="0" print="0" autoFill="0" autoPict="0" macro="[0]!LinearLogChannel1">
            <anchor moveWithCells="1">
              <from>
                <xdr:col>6</xdr:col>
                <xdr:colOff>47625</xdr:colOff>
                <xdr:row>194</xdr:row>
                <xdr:rowOff>95250</xdr:rowOff>
              </from>
              <to>
                <xdr:col>6</xdr:col>
                <xdr:colOff>1466850</xdr:colOff>
                <xdr:row>196</xdr:row>
                <xdr:rowOff>19050</xdr:rowOff>
              </to>
            </anchor>
          </controlPr>
        </control>
      </mc:Choice>
    </mc:AlternateContent>
    <mc:AlternateContent xmlns:mc="http://schemas.openxmlformats.org/markup-compatibility/2006">
      <mc:Choice Requires="x14">
        <control shapeId="4129" r:id="rId17" name="Button 33">
          <controlPr defaultSize="0" print="0" autoFill="0" autoPict="0" macro="[0]!buildGui_B1">
            <anchor moveWithCells="1">
              <from>
                <xdr:col>5</xdr:col>
                <xdr:colOff>209550</xdr:colOff>
                <xdr:row>97</xdr:row>
                <xdr:rowOff>85725</xdr:rowOff>
              </from>
              <to>
                <xdr:col>5</xdr:col>
                <xdr:colOff>1619250</xdr:colOff>
                <xdr:row>98</xdr:row>
                <xdr:rowOff>219075</xdr:rowOff>
              </to>
            </anchor>
          </controlPr>
        </control>
      </mc:Choice>
    </mc:AlternateContent>
    <mc:AlternateContent xmlns:mc="http://schemas.openxmlformats.org/markup-compatibility/2006">
      <mc:Choice Requires="x14">
        <control shapeId="4146" r:id="rId18" name="Button_4">
          <controlPr defaultSize="0" print="0" autoFill="0" autoPict="0" macro="[0]!LinearLogChannel4">
            <anchor moveWithCells="1">
              <from>
                <xdr:col>6</xdr:col>
                <xdr:colOff>95250</xdr:colOff>
                <xdr:row>422</xdr:row>
                <xdr:rowOff>0</xdr:rowOff>
              </from>
              <to>
                <xdr:col>6</xdr:col>
                <xdr:colOff>1514475</xdr:colOff>
                <xdr:row>423</xdr:row>
                <xdr:rowOff>104775</xdr:rowOff>
              </to>
            </anchor>
          </controlPr>
        </control>
      </mc:Choice>
    </mc:AlternateContent>
    <mc:AlternateContent xmlns:mc="http://schemas.openxmlformats.org/markup-compatibility/2006">
      <mc:Choice Requires="x14">
        <control shapeId="4147" r:id="rId19" name="Button_3">
          <controlPr defaultSize="0" print="0" autoFill="0" autoPict="0" macro="[0]!LinearLogChannel3">
            <anchor moveWithCells="1">
              <from>
                <xdr:col>6</xdr:col>
                <xdr:colOff>38100</xdr:colOff>
                <xdr:row>347</xdr:row>
                <xdr:rowOff>200025</xdr:rowOff>
              </from>
              <to>
                <xdr:col>6</xdr:col>
                <xdr:colOff>1447800</xdr:colOff>
                <xdr:row>349</xdr:row>
                <xdr:rowOff>66675</xdr:rowOff>
              </to>
            </anchor>
          </controlPr>
        </control>
      </mc:Choice>
    </mc:AlternateContent>
    <mc:AlternateContent xmlns:mc="http://schemas.openxmlformats.org/markup-compatibility/2006">
      <mc:Choice Requires="x14">
        <control shapeId="4148" r:id="rId20" name="Button_2">
          <controlPr defaultSize="0" print="0" autoFill="0" autoPict="0" macro="[0]!LinearLogChannel2">
            <anchor moveWithCells="1">
              <from>
                <xdr:col>5</xdr:col>
                <xdr:colOff>1771650</xdr:colOff>
                <xdr:row>271</xdr:row>
                <xdr:rowOff>123825</xdr:rowOff>
              </from>
              <to>
                <xdr:col>6</xdr:col>
                <xdr:colOff>1390650</xdr:colOff>
                <xdr:row>273</xdr:row>
                <xdr:rowOff>47625</xdr:rowOff>
              </to>
            </anchor>
          </controlPr>
        </control>
      </mc:Choice>
    </mc:AlternateContent>
  </control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BuildEval">
    <tabColor rgb="FFFF0000"/>
  </sheetPr>
  <dimension ref="A1:L181"/>
  <sheetViews>
    <sheetView zoomScale="70" zoomScaleNormal="70" zoomScaleSheetLayoutView="90" workbookViewId="0">
      <selection activeCell="D6" sqref="D6"/>
    </sheetView>
  </sheetViews>
  <sheetFormatPr defaultRowHeight="15"/>
  <cols>
    <col min="1" max="1" width="3" style="7" customWidth="1"/>
    <col min="2" max="2" width="12.28515625" bestFit="1" customWidth="1"/>
    <col min="4" max="4" width="12.140625" customWidth="1"/>
    <col min="5" max="5" width="31.42578125" bestFit="1" customWidth="1"/>
    <col min="6" max="6" width="21.85546875" customWidth="1"/>
    <col min="7" max="7" width="25.140625" customWidth="1"/>
    <col min="11" max="11" width="3.140625" customWidth="1"/>
  </cols>
  <sheetData>
    <row r="1" spans="1:11">
      <c r="A1" s="14"/>
      <c r="B1" s="14"/>
      <c r="C1" s="14"/>
      <c r="D1" s="14"/>
      <c r="E1" s="14"/>
      <c r="F1" s="14"/>
      <c r="G1" s="14"/>
      <c r="H1" s="14"/>
      <c r="I1" s="14"/>
      <c r="J1" s="14"/>
      <c r="K1" s="14"/>
    </row>
    <row r="2" spans="1:11">
      <c r="A2" s="14"/>
      <c r="B2" s="14"/>
      <c r="C2" s="14"/>
      <c r="D2" s="14"/>
      <c r="E2" s="14"/>
      <c r="F2" s="14"/>
      <c r="G2" s="14"/>
      <c r="H2" s="14"/>
      <c r="I2" s="14"/>
      <c r="J2" s="14"/>
      <c r="K2" s="14"/>
    </row>
    <row r="3" spans="1:11">
      <c r="A3" s="14"/>
      <c r="B3" s="14"/>
      <c r="C3" s="14"/>
      <c r="D3" s="14"/>
      <c r="E3" s="14"/>
      <c r="F3" s="14"/>
      <c r="G3" s="14"/>
      <c r="H3" s="14"/>
      <c r="I3" s="14"/>
      <c r="J3" s="14"/>
      <c r="K3" s="14"/>
    </row>
    <row r="4" spans="1:11" s="7" customFormat="1">
      <c r="A4" s="14"/>
      <c r="B4" s="14"/>
      <c r="C4" s="14"/>
      <c r="D4" s="14"/>
      <c r="E4" s="14"/>
      <c r="F4" s="14"/>
      <c r="G4" s="14"/>
      <c r="H4" s="14"/>
      <c r="I4" s="147" t="s">
        <v>3531</v>
      </c>
      <c r="J4" s="147"/>
      <c r="K4" s="14"/>
    </row>
    <row r="5" spans="1:11" s="7" customFormat="1">
      <c r="A5" s="14"/>
      <c r="B5" s="14"/>
      <c r="C5" s="14"/>
      <c r="D5" s="14"/>
      <c r="E5" s="14"/>
      <c r="F5" s="14"/>
      <c r="G5" s="14"/>
      <c r="H5" s="14"/>
      <c r="I5" s="14"/>
      <c r="J5" s="148" t="s">
        <v>3304</v>
      </c>
      <c r="K5" s="14"/>
    </row>
    <row r="6" spans="1:11" s="7" customFormat="1" ht="21">
      <c r="A6" s="14"/>
      <c r="B6" s="24" t="s">
        <v>4873</v>
      </c>
      <c r="C6" s="14"/>
      <c r="D6" s="14"/>
      <c r="E6" s="14"/>
      <c r="F6" s="14"/>
      <c r="G6" s="14"/>
      <c r="H6" s="14"/>
      <c r="I6" s="14"/>
      <c r="J6" s="148" t="s">
        <v>3305</v>
      </c>
      <c r="K6" s="14"/>
    </row>
    <row r="7" spans="1:11" s="7" customFormat="1">
      <c r="A7" s="14"/>
      <c r="B7" s="14"/>
      <c r="C7" s="14"/>
      <c r="D7" s="14"/>
      <c r="E7" s="14"/>
      <c r="F7" s="14"/>
      <c r="G7" s="14"/>
      <c r="H7" s="14"/>
      <c r="I7" s="14"/>
      <c r="J7" s="148" t="s">
        <v>3306</v>
      </c>
      <c r="K7" s="14"/>
    </row>
    <row r="8" spans="1:11" s="7" customFormat="1">
      <c r="A8" s="14"/>
      <c r="B8" s="14"/>
      <c r="C8" s="14"/>
      <c r="D8" s="14"/>
      <c r="E8" s="14"/>
      <c r="F8" s="14"/>
      <c r="G8" s="14"/>
      <c r="H8" s="14"/>
      <c r="I8" s="14"/>
      <c r="J8" s="148" t="s">
        <v>3307</v>
      </c>
      <c r="K8" s="14"/>
    </row>
    <row r="9" spans="1:11" s="7" customFormat="1">
      <c r="A9" s="14"/>
      <c r="B9" s="14"/>
      <c r="C9" s="14"/>
      <c r="D9" s="14"/>
      <c r="E9" s="14"/>
      <c r="F9" s="14"/>
      <c r="G9" s="14"/>
      <c r="H9" s="14"/>
      <c r="I9" s="14"/>
      <c r="J9" s="148" t="s">
        <v>4830</v>
      </c>
      <c r="K9" s="14"/>
    </row>
    <row r="10" spans="1:11" s="7" customFormat="1">
      <c r="A10" s="14"/>
      <c r="B10" s="14"/>
      <c r="C10" s="14"/>
      <c r="D10" s="14"/>
      <c r="E10" s="14"/>
      <c r="F10" s="14"/>
      <c r="G10" s="14"/>
      <c r="H10" s="14"/>
      <c r="I10" s="14"/>
      <c r="J10" s="14"/>
      <c r="K10" s="14"/>
    </row>
    <row r="11" spans="1:11" s="7" customFormat="1">
      <c r="A11" s="14"/>
      <c r="B11" s="14"/>
      <c r="C11" s="14"/>
      <c r="D11" s="14"/>
      <c r="E11" s="14"/>
      <c r="F11" s="14"/>
      <c r="G11" s="14"/>
      <c r="H11" s="14"/>
      <c r="I11" s="14"/>
      <c r="J11" s="14"/>
      <c r="K11" s="14"/>
    </row>
    <row r="12" spans="1:11" s="7" customFormat="1">
      <c r="A12" s="14"/>
      <c r="B12" s="14"/>
      <c r="C12" s="14"/>
      <c r="D12" s="14"/>
      <c r="E12" s="14"/>
      <c r="F12" s="14"/>
      <c r="G12" s="14"/>
      <c r="H12" s="14"/>
      <c r="I12" s="14"/>
      <c r="J12" s="14"/>
      <c r="K12" s="14"/>
    </row>
    <row r="13" spans="1:11" s="7" customFormat="1">
      <c r="A13" s="14"/>
      <c r="B13" s="14"/>
      <c r="C13" s="14"/>
      <c r="D13" s="14"/>
      <c r="E13" s="14"/>
      <c r="F13" s="14"/>
      <c r="G13" s="14"/>
      <c r="H13" s="14"/>
      <c r="I13" s="14"/>
      <c r="J13" s="14"/>
      <c r="K13" s="14"/>
    </row>
    <row r="14" spans="1:11" s="7" customFormat="1">
      <c r="A14" s="14"/>
      <c r="B14" s="14"/>
      <c r="C14" s="14"/>
      <c r="D14" s="14"/>
      <c r="E14" s="14"/>
      <c r="F14" s="14"/>
      <c r="G14" s="14"/>
      <c r="H14" s="14"/>
      <c r="I14" s="14"/>
      <c r="J14" s="14"/>
      <c r="K14" s="14"/>
    </row>
    <row r="15" spans="1:11" s="7" customFormat="1">
      <c r="A15" s="14"/>
      <c r="B15" s="14"/>
      <c r="C15" s="14"/>
      <c r="D15" s="14"/>
      <c r="E15" s="14"/>
      <c r="F15" s="14"/>
      <c r="G15" s="14"/>
      <c r="H15" s="14"/>
      <c r="I15" s="14"/>
      <c r="J15" s="14"/>
      <c r="K15" s="14"/>
    </row>
    <row r="16" spans="1:11" s="7" customFormat="1">
      <c r="A16" s="14"/>
      <c r="B16" s="14"/>
      <c r="C16" s="14"/>
      <c r="D16" s="14"/>
      <c r="E16" s="14"/>
      <c r="F16" s="14"/>
      <c r="G16" s="14"/>
      <c r="H16" s="14"/>
      <c r="I16" s="14"/>
      <c r="J16" s="14"/>
      <c r="K16" s="14"/>
    </row>
    <row r="17" spans="1:11" s="7" customFormat="1">
      <c r="A17" s="14"/>
      <c r="B17" s="14"/>
      <c r="C17" s="14"/>
      <c r="D17" s="14"/>
      <c r="E17" s="14"/>
      <c r="F17" s="14"/>
      <c r="G17" s="14"/>
      <c r="H17" s="14"/>
      <c r="I17" s="14"/>
      <c r="J17" s="14"/>
      <c r="K17" s="14"/>
    </row>
    <row r="18" spans="1:11" s="7" customFormat="1">
      <c r="A18" s="14"/>
      <c r="B18" s="14"/>
      <c r="C18" s="14"/>
      <c r="D18" s="14"/>
      <c r="E18" s="14"/>
      <c r="F18" s="14"/>
      <c r="G18" s="14"/>
      <c r="H18" s="14"/>
      <c r="I18" s="14"/>
      <c r="J18" s="14"/>
      <c r="K18" s="14"/>
    </row>
    <row r="19" spans="1:11" s="7" customFormat="1">
      <c r="A19" s="14"/>
      <c r="B19" s="14"/>
      <c r="C19" s="14"/>
      <c r="D19" s="14"/>
      <c r="E19" s="14"/>
      <c r="F19" s="14"/>
      <c r="G19" s="14"/>
      <c r="H19" s="14"/>
      <c r="I19" s="14"/>
      <c r="J19" s="14"/>
      <c r="K19" s="14"/>
    </row>
    <row r="20" spans="1:11" s="7" customFormat="1">
      <c r="A20" s="14"/>
      <c r="B20" s="14"/>
      <c r="C20" s="14"/>
      <c r="D20" s="14"/>
      <c r="E20" s="14"/>
      <c r="F20" s="14"/>
      <c r="G20" s="14"/>
      <c r="H20" s="14"/>
      <c r="I20" s="14"/>
      <c r="J20" s="14"/>
      <c r="K20" s="14"/>
    </row>
    <row r="21" spans="1:11" s="7" customFormat="1">
      <c r="A21" s="14"/>
      <c r="B21" s="14"/>
      <c r="C21" s="14"/>
      <c r="D21" s="14"/>
      <c r="E21" s="14"/>
      <c r="F21" s="14"/>
      <c r="G21" s="14"/>
      <c r="H21" s="14"/>
      <c r="I21" s="14"/>
      <c r="J21" s="14"/>
      <c r="K21" s="14"/>
    </row>
    <row r="22" spans="1:11" s="7" customFormat="1">
      <c r="A22" s="14"/>
      <c r="B22" s="14"/>
      <c r="C22" s="14"/>
      <c r="D22" s="14"/>
      <c r="E22" s="14"/>
      <c r="F22" s="14"/>
      <c r="G22" s="14"/>
      <c r="H22" s="14"/>
      <c r="I22" s="14"/>
      <c r="J22" s="14"/>
      <c r="K22" s="14"/>
    </row>
    <row r="23" spans="1:11" s="7" customFormat="1">
      <c r="A23" s="14"/>
      <c r="B23" s="14"/>
      <c r="C23" s="14"/>
      <c r="D23" s="14"/>
      <c r="E23" s="14"/>
      <c r="F23" s="14"/>
      <c r="G23" s="14"/>
      <c r="H23" s="14"/>
      <c r="I23" s="14"/>
      <c r="J23" s="14"/>
      <c r="K23" s="14"/>
    </row>
    <row r="24" spans="1:11" s="7" customFormat="1">
      <c r="A24" s="14"/>
      <c r="B24" s="14"/>
      <c r="C24" s="14"/>
      <c r="D24" s="14"/>
      <c r="E24" s="14"/>
      <c r="F24" s="14"/>
      <c r="G24" s="14"/>
      <c r="H24" s="14"/>
      <c r="I24" s="14"/>
      <c r="J24" s="14"/>
      <c r="K24" s="14"/>
    </row>
    <row r="25" spans="1:11" s="7" customFormat="1">
      <c r="A25" s="14"/>
      <c r="B25" s="14"/>
      <c r="C25" s="14"/>
      <c r="D25" s="14"/>
      <c r="E25" s="14"/>
      <c r="F25" s="14"/>
      <c r="G25" s="14"/>
      <c r="H25" s="14"/>
      <c r="I25" s="14"/>
      <c r="J25" s="14"/>
      <c r="K25" s="14"/>
    </row>
    <row r="26" spans="1:11" s="7" customFormat="1">
      <c r="A26" s="14"/>
      <c r="B26" s="14"/>
      <c r="C26" s="14"/>
      <c r="D26" s="14"/>
      <c r="E26" s="14"/>
      <c r="F26" s="14"/>
      <c r="G26" s="14"/>
      <c r="H26" s="14"/>
      <c r="I26" s="14"/>
      <c r="J26" s="14"/>
      <c r="K26" s="14"/>
    </row>
    <row r="27" spans="1:11" s="7" customFormat="1">
      <c r="A27" s="14"/>
      <c r="B27" s="14"/>
      <c r="C27" s="14"/>
      <c r="D27" s="14"/>
      <c r="E27" s="14"/>
      <c r="F27" s="14"/>
      <c r="G27" s="14"/>
      <c r="H27" s="14"/>
      <c r="I27" s="14"/>
      <c r="J27" s="14"/>
      <c r="K27" s="14"/>
    </row>
    <row r="28" spans="1:11" s="7" customFormat="1">
      <c r="A28" s="14"/>
      <c r="B28" s="14"/>
      <c r="C28" s="14"/>
      <c r="D28" s="14"/>
      <c r="E28" s="14"/>
      <c r="F28" s="14"/>
      <c r="G28" s="14"/>
      <c r="H28" s="14"/>
      <c r="I28" s="14"/>
      <c r="J28" s="14"/>
      <c r="K28" s="14"/>
    </row>
    <row r="29" spans="1:11" s="7" customFormat="1">
      <c r="A29" s="14"/>
      <c r="B29" s="14"/>
      <c r="C29" s="14"/>
      <c r="D29" s="14"/>
      <c r="E29" s="14"/>
      <c r="F29" s="14"/>
      <c r="G29" s="14"/>
      <c r="H29" s="14"/>
      <c r="I29" s="14"/>
      <c r="J29" s="14"/>
      <c r="K29" s="14"/>
    </row>
    <row r="30" spans="1:11" s="7" customFormat="1">
      <c r="A30" s="14"/>
      <c r="B30" s="14"/>
      <c r="C30" s="14"/>
      <c r="D30" s="14"/>
      <c r="E30" s="14"/>
      <c r="F30" s="14"/>
      <c r="G30" s="14"/>
      <c r="H30" s="14"/>
      <c r="I30" s="14"/>
      <c r="J30" s="14"/>
      <c r="K30" s="14"/>
    </row>
    <row r="31" spans="1:11" s="7" customFormat="1">
      <c r="A31" s="14"/>
      <c r="B31" s="14"/>
      <c r="C31" s="14"/>
      <c r="D31" s="14"/>
      <c r="E31" s="14"/>
      <c r="F31" s="14"/>
      <c r="G31" s="14"/>
      <c r="H31" s="14"/>
      <c r="I31" s="14"/>
      <c r="J31" s="14"/>
      <c r="K31" s="14"/>
    </row>
    <row r="32" spans="1:11" s="7" customFormat="1">
      <c r="A32" s="14"/>
      <c r="B32" s="14"/>
      <c r="C32" s="14"/>
      <c r="D32" s="14"/>
      <c r="E32" s="14"/>
      <c r="F32" s="14"/>
      <c r="G32" s="14"/>
      <c r="H32" s="14"/>
      <c r="I32" s="14"/>
      <c r="J32" s="14"/>
      <c r="K32" s="14"/>
    </row>
    <row r="33" spans="1:11" s="7" customFormat="1">
      <c r="A33" s="14"/>
      <c r="B33" s="14"/>
      <c r="C33" s="14"/>
      <c r="D33" s="14"/>
      <c r="E33" s="14"/>
      <c r="F33" s="14"/>
      <c r="G33" s="14"/>
      <c r="H33" s="14"/>
      <c r="I33" s="14"/>
      <c r="J33" s="14"/>
      <c r="K33" s="14"/>
    </row>
    <row r="34" spans="1:11" s="7" customFormat="1">
      <c r="A34" s="14"/>
      <c r="B34" s="14"/>
      <c r="C34" s="14"/>
      <c r="D34" s="14"/>
      <c r="E34" s="14"/>
      <c r="F34" s="14"/>
      <c r="G34" s="14"/>
      <c r="H34" s="14"/>
      <c r="I34" s="14"/>
      <c r="J34" s="14"/>
      <c r="K34" s="14"/>
    </row>
    <row r="35" spans="1:11" s="7" customFormat="1">
      <c r="A35" s="14"/>
      <c r="B35" s="14"/>
      <c r="C35" s="14"/>
      <c r="D35" s="14"/>
      <c r="E35" s="14"/>
      <c r="F35" s="14"/>
      <c r="G35" s="14"/>
      <c r="H35" s="14"/>
      <c r="I35" s="14"/>
      <c r="J35" s="14"/>
      <c r="K35" s="14"/>
    </row>
    <row r="36" spans="1:11" s="7" customFormat="1">
      <c r="A36" s="14"/>
      <c r="B36" s="14"/>
      <c r="C36" s="14"/>
      <c r="D36" s="14"/>
      <c r="E36" s="14"/>
      <c r="F36" s="14"/>
      <c r="G36" s="14"/>
      <c r="H36" s="14"/>
      <c r="I36" s="14"/>
      <c r="J36" s="14"/>
      <c r="K36" s="14"/>
    </row>
    <row r="37" spans="1:11" s="7" customFormat="1">
      <c r="A37" s="14"/>
      <c r="B37" s="14"/>
      <c r="C37" s="14"/>
      <c r="D37" s="14"/>
      <c r="E37" s="14"/>
      <c r="F37" s="14"/>
      <c r="G37" s="14"/>
      <c r="H37" s="14"/>
      <c r="I37" s="14"/>
      <c r="J37" s="14"/>
      <c r="K37" s="14"/>
    </row>
    <row r="38" spans="1:11" s="7" customFormat="1">
      <c r="A38" s="14"/>
      <c r="B38" s="14"/>
      <c r="C38" s="14"/>
      <c r="D38" s="14"/>
      <c r="E38" s="14"/>
      <c r="F38" s="14"/>
      <c r="G38" s="14"/>
      <c r="H38" s="14"/>
      <c r="I38" s="14"/>
      <c r="J38" s="14"/>
      <c r="K38" s="14"/>
    </row>
    <row r="39" spans="1:11" s="7" customFormat="1">
      <c r="A39" s="14"/>
      <c r="B39" s="14"/>
      <c r="C39" s="14"/>
      <c r="D39" s="14"/>
      <c r="E39" s="14"/>
      <c r="F39" s="14"/>
      <c r="G39" s="14"/>
      <c r="H39" s="14"/>
      <c r="I39" s="14"/>
      <c r="J39" s="14"/>
      <c r="K39" s="14"/>
    </row>
    <row r="40" spans="1:11" s="7" customFormat="1">
      <c r="A40" s="14"/>
      <c r="B40" s="14"/>
      <c r="C40" s="14"/>
      <c r="D40" s="14"/>
      <c r="E40" s="14"/>
      <c r="F40" s="14"/>
      <c r="G40" s="14"/>
      <c r="H40" s="14"/>
      <c r="I40" s="14"/>
      <c r="J40" s="14"/>
      <c r="K40" s="14"/>
    </row>
    <row r="41" spans="1:11" s="7" customFormat="1">
      <c r="A41" s="14"/>
      <c r="B41" s="14"/>
      <c r="C41" s="14"/>
      <c r="D41" s="14"/>
      <c r="E41" s="14"/>
      <c r="F41" s="14"/>
      <c r="G41" s="14"/>
      <c r="H41" s="14"/>
      <c r="I41" s="14"/>
      <c r="J41" s="14"/>
      <c r="K41" s="14"/>
    </row>
    <row r="42" spans="1:11" s="7" customFormat="1">
      <c r="A42" s="14"/>
      <c r="B42" s="14"/>
      <c r="C42" s="14"/>
      <c r="D42" s="14"/>
      <c r="E42" s="14"/>
      <c r="F42" s="14"/>
      <c r="G42" s="14"/>
      <c r="H42" s="14"/>
      <c r="I42" s="14"/>
      <c r="J42" s="14"/>
      <c r="K42" s="14"/>
    </row>
    <row r="43" spans="1:11" s="7" customFormat="1">
      <c r="A43" s="14"/>
      <c r="B43" s="14"/>
      <c r="C43" s="14"/>
      <c r="D43" s="14"/>
      <c r="E43" s="14"/>
      <c r="F43" s="14"/>
      <c r="G43" s="14"/>
      <c r="H43" s="14"/>
      <c r="I43" s="14"/>
      <c r="J43" s="14"/>
      <c r="K43" s="14"/>
    </row>
    <row r="44" spans="1:11" s="7" customFormat="1">
      <c r="A44" s="14"/>
      <c r="B44" s="14"/>
      <c r="C44" s="14"/>
      <c r="D44" s="14"/>
      <c r="E44" s="14"/>
      <c r="F44" s="14"/>
      <c r="G44" s="14"/>
      <c r="H44" s="14"/>
      <c r="I44" s="14"/>
      <c r="J44" s="14"/>
      <c r="K44" s="14"/>
    </row>
    <row r="45" spans="1:11" s="7" customFormat="1">
      <c r="A45" s="14"/>
      <c r="B45" s="14"/>
      <c r="C45" s="14"/>
      <c r="D45" s="14"/>
      <c r="E45" s="14"/>
      <c r="F45" s="14"/>
      <c r="G45" s="14"/>
      <c r="H45" s="14"/>
      <c r="I45" s="14"/>
      <c r="J45" s="14"/>
      <c r="K45" s="14"/>
    </row>
    <row r="46" spans="1:11" s="7" customFormat="1">
      <c r="A46" s="14"/>
      <c r="B46" s="14"/>
      <c r="C46" s="14"/>
      <c r="D46" s="14"/>
      <c r="E46" s="14"/>
      <c r="F46" s="14"/>
      <c r="G46" s="14"/>
      <c r="H46" s="14"/>
      <c r="I46" s="14"/>
      <c r="J46" s="14"/>
      <c r="K46" s="14"/>
    </row>
    <row r="47" spans="1:11" s="7" customFormat="1">
      <c r="A47" s="14"/>
      <c r="B47" s="14"/>
      <c r="C47" s="14"/>
      <c r="D47" s="14"/>
      <c r="E47" s="14"/>
      <c r="F47" s="14"/>
      <c r="G47" s="14"/>
      <c r="H47" s="14"/>
      <c r="I47" s="14"/>
      <c r="J47" s="14"/>
      <c r="K47" s="14"/>
    </row>
    <row r="48" spans="1:11" s="7" customFormat="1">
      <c r="A48" s="14"/>
      <c r="B48" s="14"/>
      <c r="C48" s="14"/>
      <c r="D48" s="14"/>
      <c r="E48" s="14"/>
      <c r="F48" s="14"/>
      <c r="G48" s="14"/>
      <c r="H48" s="14"/>
      <c r="I48" s="14"/>
      <c r="J48" s="14"/>
      <c r="K48" s="14"/>
    </row>
    <row r="49" spans="1:11" s="129" customFormat="1">
      <c r="A49" s="14"/>
      <c r="B49" s="14"/>
      <c r="C49" s="14"/>
      <c r="D49" s="14"/>
      <c r="E49" s="14"/>
      <c r="F49" s="14"/>
      <c r="G49" s="14"/>
      <c r="H49" s="14"/>
      <c r="I49" s="14"/>
      <c r="J49" s="14"/>
      <c r="K49" s="14"/>
    </row>
    <row r="50" spans="1:11" s="129" customFormat="1">
      <c r="A50" s="14"/>
      <c r="B50" s="14"/>
      <c r="C50" s="14"/>
      <c r="D50" s="14"/>
      <c r="E50" s="14"/>
      <c r="F50" s="14"/>
      <c r="G50" s="14"/>
      <c r="H50" s="14"/>
      <c r="I50" s="14"/>
      <c r="J50" s="14"/>
      <c r="K50" s="14"/>
    </row>
    <row r="51" spans="1:11" s="129" customFormat="1">
      <c r="A51" s="14"/>
      <c r="B51" s="14"/>
      <c r="C51" s="14"/>
      <c r="D51" s="14"/>
      <c r="E51" s="14"/>
      <c r="F51" s="14"/>
      <c r="G51" s="14"/>
      <c r="H51" s="14"/>
      <c r="I51" s="14"/>
      <c r="J51" s="14"/>
      <c r="K51" s="14"/>
    </row>
    <row r="52" spans="1:11" s="129" customFormat="1">
      <c r="A52" s="14"/>
      <c r="B52" s="14"/>
      <c r="C52" s="14"/>
      <c r="D52" s="14"/>
      <c r="E52" s="14"/>
      <c r="F52" s="14"/>
      <c r="G52" s="14"/>
      <c r="H52" s="14"/>
      <c r="I52" s="14"/>
      <c r="J52" s="14"/>
      <c r="K52" s="14"/>
    </row>
    <row r="53" spans="1:11" s="129" customFormat="1">
      <c r="A53" s="14"/>
      <c r="B53" s="14"/>
      <c r="C53" s="14"/>
      <c r="D53" s="14"/>
      <c r="E53" s="14"/>
      <c r="F53" s="14"/>
      <c r="G53" s="14"/>
      <c r="H53" s="14"/>
      <c r="I53" s="14"/>
      <c r="J53" s="14"/>
      <c r="K53" s="14"/>
    </row>
    <row r="54" spans="1:11" s="129" customFormat="1">
      <c r="A54" s="14"/>
      <c r="B54" s="14"/>
      <c r="C54" s="14"/>
      <c r="D54" s="14"/>
      <c r="E54" s="14"/>
      <c r="F54" s="14"/>
      <c r="G54" s="14"/>
      <c r="H54" s="14"/>
      <c r="I54" s="14"/>
      <c r="J54" s="14"/>
      <c r="K54" s="14"/>
    </row>
    <row r="55" spans="1:11" s="129" customFormat="1">
      <c r="A55" s="14"/>
      <c r="B55" s="14"/>
      <c r="C55" s="14"/>
      <c r="D55" s="14"/>
      <c r="E55" s="14"/>
      <c r="F55" s="14"/>
      <c r="G55" s="14"/>
      <c r="H55" s="14"/>
      <c r="I55" s="14"/>
      <c r="J55" s="14"/>
      <c r="K55" s="14"/>
    </row>
    <row r="56" spans="1:11" s="129" customFormat="1">
      <c r="A56" s="14"/>
      <c r="B56" s="14"/>
      <c r="C56" s="14"/>
      <c r="D56" s="14"/>
      <c r="E56" s="14"/>
      <c r="F56" s="14"/>
      <c r="G56" s="14"/>
      <c r="H56" s="14"/>
      <c r="I56" s="14"/>
      <c r="J56" s="14"/>
      <c r="K56" s="14"/>
    </row>
    <row r="57" spans="1:11" s="129" customFormat="1">
      <c r="A57" s="14"/>
      <c r="B57" s="14"/>
      <c r="C57" s="14"/>
      <c r="D57" s="14"/>
      <c r="E57" s="14"/>
      <c r="F57" s="14"/>
      <c r="G57" s="14"/>
      <c r="H57" s="14"/>
      <c r="I57" s="14"/>
      <c r="J57" s="14"/>
      <c r="K57" s="14"/>
    </row>
    <row r="58" spans="1:11" s="129" customFormat="1">
      <c r="A58" s="14"/>
      <c r="B58" s="14"/>
      <c r="C58" s="14"/>
      <c r="D58" s="14"/>
      <c r="E58" s="14"/>
      <c r="F58" s="14"/>
      <c r="G58" s="14"/>
      <c r="H58" s="14"/>
      <c r="I58" s="14"/>
      <c r="J58" s="14"/>
      <c r="K58" s="14"/>
    </row>
    <row r="59" spans="1:11" s="129" customFormat="1">
      <c r="A59" s="14"/>
      <c r="B59" s="14"/>
      <c r="C59" s="14"/>
      <c r="D59" s="14"/>
      <c r="E59" s="14"/>
      <c r="F59" s="14"/>
      <c r="G59" s="14"/>
      <c r="H59" s="14"/>
      <c r="I59" s="14"/>
      <c r="J59" s="14"/>
      <c r="K59" s="14"/>
    </row>
    <row r="60" spans="1:11" s="129" customFormat="1">
      <c r="A60" s="14"/>
      <c r="B60" s="14"/>
      <c r="C60" s="14"/>
      <c r="D60" s="14"/>
      <c r="E60" s="14"/>
      <c r="F60" s="14"/>
      <c r="G60" s="14"/>
      <c r="H60" s="14"/>
      <c r="I60" s="14"/>
      <c r="J60" s="14"/>
      <c r="K60" s="14"/>
    </row>
    <row r="61" spans="1:11" s="129" customFormat="1">
      <c r="A61" s="14"/>
      <c r="B61" s="14"/>
      <c r="C61" s="14"/>
      <c r="D61" s="14"/>
      <c r="E61" s="14"/>
      <c r="F61" s="14"/>
      <c r="G61" s="14"/>
      <c r="H61" s="14"/>
      <c r="I61" s="14"/>
      <c r="J61" s="14"/>
      <c r="K61" s="14"/>
    </row>
    <row r="62" spans="1:11" s="129" customFormat="1">
      <c r="A62" s="14"/>
      <c r="B62" s="14"/>
      <c r="C62" s="14"/>
      <c r="D62" s="14"/>
      <c r="E62" s="14"/>
      <c r="F62" s="14"/>
      <c r="G62" s="14"/>
      <c r="H62" s="14"/>
      <c r="I62" s="14"/>
      <c r="J62" s="14"/>
      <c r="K62" s="14"/>
    </row>
    <row r="63" spans="1:11" s="129" customFormat="1">
      <c r="A63" s="14"/>
      <c r="B63" s="14"/>
      <c r="C63" s="14"/>
      <c r="D63" s="14"/>
      <c r="E63" s="14"/>
      <c r="F63" s="14"/>
      <c r="G63" s="14"/>
      <c r="H63" s="14"/>
      <c r="I63" s="14"/>
      <c r="J63" s="14"/>
      <c r="K63" s="14"/>
    </row>
    <row r="64" spans="1:11" s="129" customFormat="1">
      <c r="A64" s="14"/>
      <c r="B64" s="14"/>
      <c r="C64" s="14"/>
      <c r="D64" s="14"/>
      <c r="E64" s="14"/>
      <c r="F64" s="14"/>
      <c r="G64" s="14"/>
      <c r="H64" s="14"/>
      <c r="I64" s="14"/>
      <c r="J64" s="14"/>
      <c r="K64" s="14"/>
    </row>
    <row r="65" spans="1:11" s="129" customFormat="1">
      <c r="A65" s="14"/>
      <c r="B65" s="14"/>
      <c r="C65" s="14"/>
      <c r="D65" s="14"/>
      <c r="E65" s="14"/>
      <c r="F65" s="14"/>
      <c r="G65" s="14"/>
      <c r="H65" s="14"/>
      <c r="I65" s="14"/>
      <c r="J65" s="14"/>
      <c r="K65" s="14"/>
    </row>
    <row r="66" spans="1:11" s="129" customFormat="1">
      <c r="A66" s="14"/>
      <c r="B66" s="14"/>
      <c r="C66" s="14"/>
      <c r="D66" s="14"/>
      <c r="E66" s="14"/>
      <c r="F66" s="14"/>
      <c r="G66" s="14"/>
      <c r="H66" s="14"/>
      <c r="I66" s="14"/>
      <c r="J66" s="14"/>
      <c r="K66" s="14"/>
    </row>
    <row r="67" spans="1:11" s="129" customFormat="1">
      <c r="A67" s="14"/>
      <c r="B67" s="14"/>
      <c r="C67" s="14"/>
      <c r="D67" s="14"/>
      <c r="E67" s="14"/>
      <c r="F67" s="14"/>
      <c r="G67" s="14"/>
      <c r="H67" s="14"/>
      <c r="I67" s="14"/>
      <c r="J67" s="14"/>
      <c r="K67" s="14"/>
    </row>
    <row r="68" spans="1:11" s="129" customFormat="1">
      <c r="A68" s="14"/>
      <c r="B68" s="14"/>
      <c r="C68" s="14"/>
      <c r="D68" s="14"/>
      <c r="E68" s="14"/>
      <c r="F68" s="14"/>
      <c r="G68" s="14"/>
      <c r="H68" s="14"/>
      <c r="I68" s="14"/>
      <c r="J68" s="14"/>
      <c r="K68" s="14"/>
    </row>
    <row r="69" spans="1:11" s="129" customFormat="1" ht="21">
      <c r="A69" s="14"/>
      <c r="B69" s="24" t="s">
        <v>4874</v>
      </c>
      <c r="C69" s="14"/>
      <c r="D69" s="14"/>
      <c r="E69" s="14"/>
      <c r="F69" s="14"/>
      <c r="G69" s="14"/>
      <c r="H69" s="14"/>
      <c r="I69" s="14"/>
      <c r="J69" s="14"/>
      <c r="K69" s="14"/>
    </row>
    <row r="70" spans="1:11">
      <c r="A70" s="14"/>
      <c r="B70" s="14"/>
      <c r="C70" s="14"/>
      <c r="D70" s="14"/>
      <c r="E70" s="14"/>
      <c r="F70" s="14"/>
      <c r="G70" s="14"/>
      <c r="H70" s="14"/>
      <c r="I70" s="14"/>
      <c r="J70" s="14"/>
      <c r="K70" s="14"/>
    </row>
    <row r="71" spans="1:11" ht="37.5">
      <c r="A71" s="14"/>
      <c r="B71" s="19" t="s">
        <v>881</v>
      </c>
      <c r="C71" s="20" t="s">
        <v>768</v>
      </c>
      <c r="D71" s="20" t="s">
        <v>769</v>
      </c>
      <c r="E71" s="20" t="s">
        <v>770</v>
      </c>
      <c r="F71" s="20" t="s">
        <v>771</v>
      </c>
      <c r="G71" s="20" t="s">
        <v>32</v>
      </c>
      <c r="H71" s="20" t="s">
        <v>772</v>
      </c>
      <c r="I71" s="21" t="s">
        <v>773</v>
      </c>
      <c r="J71" s="21" t="s">
        <v>774</v>
      </c>
      <c r="K71" s="14"/>
    </row>
    <row r="72" spans="1:11">
      <c r="A72" s="14"/>
      <c r="B72" s="22">
        <v>1</v>
      </c>
      <c r="C72" s="15" t="s">
        <v>4503</v>
      </c>
      <c r="D72" s="16" t="s">
        <v>776</v>
      </c>
      <c r="E72" s="16" t="s">
        <v>3355</v>
      </c>
      <c r="F72" s="16" t="s">
        <v>3823</v>
      </c>
      <c r="G72" s="17" t="s">
        <v>3471</v>
      </c>
      <c r="H72" s="16">
        <v>1</v>
      </c>
      <c r="I72" s="18">
        <v>49</v>
      </c>
      <c r="J72" s="16">
        <v>0.75</v>
      </c>
      <c r="K72" s="14"/>
    </row>
    <row r="73" spans="1:11">
      <c r="A73" s="14"/>
      <c r="B73" s="22">
        <v>2</v>
      </c>
      <c r="C73" s="15" t="s">
        <v>5836</v>
      </c>
      <c r="D73" s="16" t="s">
        <v>81</v>
      </c>
      <c r="E73" s="16" t="s">
        <v>7114</v>
      </c>
      <c r="F73" s="16" t="s">
        <v>2117</v>
      </c>
      <c r="G73" s="17" t="s">
        <v>7115</v>
      </c>
      <c r="H73" s="16">
        <v>1</v>
      </c>
      <c r="I73" s="18">
        <v>16</v>
      </c>
      <c r="J73" s="16">
        <v>2.0999999046325684</v>
      </c>
      <c r="K73" s="14"/>
    </row>
    <row r="74" spans="1:11">
      <c r="A74" s="14"/>
      <c r="B74" s="22">
        <v>3</v>
      </c>
      <c r="C74" s="15" t="s">
        <v>3152</v>
      </c>
      <c r="D74" s="16" t="s">
        <v>2251</v>
      </c>
      <c r="E74" s="16" t="s">
        <v>7456</v>
      </c>
      <c r="F74" s="16" t="s">
        <v>7460</v>
      </c>
      <c r="G74" s="17" t="s">
        <v>86</v>
      </c>
      <c r="H74" s="16">
        <v>1</v>
      </c>
      <c r="I74" s="18">
        <v>34.026000000000003</v>
      </c>
      <c r="J74" s="16">
        <v>1.1000000000000001</v>
      </c>
      <c r="K74" s="14"/>
    </row>
    <row r="75" spans="1:11">
      <c r="A75" s="14"/>
      <c r="B75" s="22">
        <v>4</v>
      </c>
      <c r="C75" s="15" t="s">
        <v>5840</v>
      </c>
      <c r="D75" s="16" t="s">
        <v>24</v>
      </c>
      <c r="E75" s="16" t="s">
        <v>7064</v>
      </c>
      <c r="F75" s="16" t="s">
        <v>377</v>
      </c>
      <c r="G75" s="17">
        <v>1206</v>
      </c>
      <c r="H75" s="16">
        <v>1</v>
      </c>
      <c r="I75" s="18">
        <v>5.0999999999999996</v>
      </c>
      <c r="J75" s="16">
        <v>1.6</v>
      </c>
      <c r="K75" s="14"/>
    </row>
    <row r="76" spans="1:11">
      <c r="A76" s="14"/>
      <c r="B76" s="22">
        <v>5</v>
      </c>
      <c r="C76" s="15" t="s">
        <v>5833</v>
      </c>
      <c r="D76" s="16" t="s">
        <v>24</v>
      </c>
      <c r="E76" s="16" t="s">
        <v>7067</v>
      </c>
      <c r="F76" s="16" t="s">
        <v>454</v>
      </c>
      <c r="G76" s="17">
        <v>1210</v>
      </c>
      <c r="H76" s="16">
        <v>1</v>
      </c>
      <c r="I76" s="18">
        <v>8</v>
      </c>
      <c r="J76" s="16">
        <v>2</v>
      </c>
      <c r="K76" s="14"/>
    </row>
    <row r="77" spans="1:11">
      <c r="A77" s="14"/>
      <c r="B77" s="22">
        <v>6</v>
      </c>
      <c r="C77" s="15" t="s">
        <v>5841</v>
      </c>
      <c r="D77" s="16" t="s">
        <v>24</v>
      </c>
      <c r="E77" s="16" t="s">
        <v>779</v>
      </c>
      <c r="F77" s="16" t="s">
        <v>3515</v>
      </c>
      <c r="G77" s="17">
        <v>805</v>
      </c>
      <c r="H77" s="16">
        <v>1</v>
      </c>
      <c r="I77" s="18">
        <v>2.5</v>
      </c>
      <c r="J77" s="16">
        <v>0.5</v>
      </c>
      <c r="K77" s="14"/>
    </row>
    <row r="78" spans="1:11">
      <c r="A78" s="14"/>
      <c r="B78" s="22">
        <v>7</v>
      </c>
      <c r="C78" s="15" t="s">
        <v>3156</v>
      </c>
      <c r="D78" s="16" t="s">
        <v>2233</v>
      </c>
      <c r="E78" s="16" t="s">
        <v>778</v>
      </c>
      <c r="F78" s="16" t="s">
        <v>3356</v>
      </c>
      <c r="G78" s="17">
        <v>805</v>
      </c>
      <c r="H78" s="16">
        <v>1</v>
      </c>
      <c r="I78" s="18">
        <v>2.5</v>
      </c>
      <c r="J78" s="16">
        <v>0.5</v>
      </c>
      <c r="K78" s="14"/>
    </row>
    <row r="79" spans="1:11">
      <c r="A79" s="14"/>
      <c r="B79" s="22">
        <v>8</v>
      </c>
      <c r="C79" s="15" t="s">
        <v>3159</v>
      </c>
      <c r="D79" s="16" t="s">
        <v>2233</v>
      </c>
      <c r="E79" s="16" t="s">
        <v>790</v>
      </c>
      <c r="F79" s="16" t="s">
        <v>7117</v>
      </c>
      <c r="G79" s="17">
        <v>805</v>
      </c>
      <c r="H79" s="16">
        <v>1</v>
      </c>
      <c r="I79" s="18">
        <v>2.5</v>
      </c>
      <c r="J79" s="16">
        <v>0.5</v>
      </c>
      <c r="K79" s="14"/>
    </row>
    <row r="80" spans="1:11">
      <c r="A80" s="14"/>
      <c r="B80" s="22">
        <v>9</v>
      </c>
      <c r="C80" s="15" t="s">
        <v>3160</v>
      </c>
      <c r="D80" s="16" t="s">
        <v>2233</v>
      </c>
      <c r="E80" s="16" t="s">
        <v>790</v>
      </c>
      <c r="F80" s="16" t="s">
        <v>7118</v>
      </c>
      <c r="G80" s="17">
        <v>805</v>
      </c>
      <c r="H80" s="16">
        <v>1</v>
      </c>
      <c r="I80" s="18">
        <v>2.5</v>
      </c>
      <c r="J80" s="16">
        <v>0.5</v>
      </c>
      <c r="K80" s="14"/>
    </row>
    <row r="81" spans="1:11">
      <c r="A81" s="14"/>
      <c r="B81" s="22">
        <v>10</v>
      </c>
      <c r="C81" s="15" t="s">
        <v>3197</v>
      </c>
      <c r="D81" s="16" t="s">
        <v>24</v>
      </c>
      <c r="E81" s="16" t="s">
        <v>779</v>
      </c>
      <c r="F81" s="16" t="s">
        <v>7119</v>
      </c>
      <c r="G81" s="17">
        <v>805</v>
      </c>
      <c r="H81" s="16">
        <v>1</v>
      </c>
      <c r="I81" s="18">
        <v>2.5</v>
      </c>
      <c r="J81" s="16">
        <v>0.5</v>
      </c>
      <c r="K81" s="14"/>
    </row>
    <row r="82" spans="1:11">
      <c r="A82" s="14"/>
      <c r="B82" s="22">
        <v>11</v>
      </c>
      <c r="C82" s="15" t="s">
        <v>3198</v>
      </c>
      <c r="D82" s="16" t="s">
        <v>2233</v>
      </c>
      <c r="E82" s="16" t="s">
        <v>790</v>
      </c>
      <c r="F82" s="16" t="s">
        <v>7461</v>
      </c>
      <c r="G82" s="17">
        <v>805</v>
      </c>
      <c r="H82" s="16">
        <v>1</v>
      </c>
      <c r="I82" s="18">
        <v>2.5</v>
      </c>
      <c r="J82" s="16">
        <v>0.5</v>
      </c>
      <c r="K82" s="14"/>
    </row>
    <row r="83" spans="1:11">
      <c r="A83" s="14"/>
      <c r="B83" s="22">
        <v>12</v>
      </c>
      <c r="C83" s="15" t="s">
        <v>5863</v>
      </c>
      <c r="D83" s="16" t="s">
        <v>24</v>
      </c>
      <c r="E83" s="16" t="s">
        <v>779</v>
      </c>
      <c r="F83" s="16" t="s">
        <v>7120</v>
      </c>
      <c r="G83" s="17">
        <v>402</v>
      </c>
      <c r="H83" s="16">
        <v>1</v>
      </c>
      <c r="I83" s="18">
        <v>0.7</v>
      </c>
      <c r="J83" s="16">
        <v>0.5</v>
      </c>
      <c r="K83" s="14"/>
    </row>
    <row r="84" spans="1:11">
      <c r="A84" s="14"/>
      <c r="B84" s="22">
        <v>13</v>
      </c>
      <c r="C84" s="15" t="s">
        <v>5837</v>
      </c>
      <c r="D84" s="16" t="s">
        <v>81</v>
      </c>
      <c r="E84" s="16" t="s">
        <v>7121</v>
      </c>
      <c r="F84" s="16" t="s">
        <v>2119</v>
      </c>
      <c r="G84" s="17" t="s">
        <v>7115</v>
      </c>
      <c r="H84" s="16">
        <v>1</v>
      </c>
      <c r="I84" s="18">
        <v>16</v>
      </c>
      <c r="J84" s="16">
        <v>2.0999999046325684</v>
      </c>
      <c r="K84" s="14"/>
    </row>
    <row r="85" spans="1:11">
      <c r="A85" s="14"/>
      <c r="B85" s="22">
        <v>14</v>
      </c>
      <c r="C85" s="15" t="s">
        <v>5842</v>
      </c>
      <c r="D85" s="16" t="s">
        <v>24</v>
      </c>
      <c r="E85" s="16" t="s">
        <v>7000</v>
      </c>
      <c r="F85" s="16" t="s">
        <v>382</v>
      </c>
      <c r="G85" s="17">
        <v>1210</v>
      </c>
      <c r="H85" s="16">
        <v>1</v>
      </c>
      <c r="I85" s="18">
        <v>8</v>
      </c>
      <c r="J85" s="16">
        <v>2</v>
      </c>
      <c r="K85" s="14"/>
    </row>
    <row r="86" spans="1:11">
      <c r="A86" s="14"/>
      <c r="B86" s="22">
        <v>15</v>
      </c>
      <c r="C86" s="15" t="s">
        <v>5843</v>
      </c>
      <c r="D86" s="16" t="s">
        <v>24</v>
      </c>
      <c r="E86" s="16" t="s">
        <v>7070</v>
      </c>
      <c r="F86" s="16" t="s">
        <v>419</v>
      </c>
      <c r="G86" s="17">
        <v>1206</v>
      </c>
      <c r="H86" s="16">
        <v>1</v>
      </c>
      <c r="I86" s="18">
        <v>5.120000000000001</v>
      </c>
      <c r="J86" s="16">
        <v>1.6</v>
      </c>
      <c r="K86" s="14"/>
    </row>
    <row r="87" spans="1:11">
      <c r="A87" s="14"/>
      <c r="B87" s="22">
        <v>16</v>
      </c>
      <c r="C87" s="15" t="s">
        <v>5844</v>
      </c>
      <c r="D87" s="16" t="s">
        <v>24</v>
      </c>
      <c r="E87" s="16" t="s">
        <v>779</v>
      </c>
      <c r="F87" s="16" t="s">
        <v>3515</v>
      </c>
      <c r="G87" s="17">
        <v>805</v>
      </c>
      <c r="H87" s="16">
        <v>1</v>
      </c>
      <c r="I87" s="18">
        <v>2.5</v>
      </c>
      <c r="J87" s="16">
        <v>0.5</v>
      </c>
      <c r="K87" s="14"/>
    </row>
    <row r="88" spans="1:11">
      <c r="A88" s="14"/>
      <c r="B88" s="22">
        <v>17</v>
      </c>
      <c r="C88" s="15" t="s">
        <v>3164</v>
      </c>
      <c r="D88" s="16" t="s">
        <v>2233</v>
      </c>
      <c r="E88" s="16" t="s">
        <v>778</v>
      </c>
      <c r="F88" s="16" t="s">
        <v>3356</v>
      </c>
      <c r="G88" s="17">
        <v>805</v>
      </c>
      <c r="H88" s="16">
        <v>1</v>
      </c>
      <c r="I88" s="18">
        <v>2.5</v>
      </c>
      <c r="J88" s="16">
        <v>0.5</v>
      </c>
      <c r="K88" s="14"/>
    </row>
    <row r="89" spans="1:11">
      <c r="A89" s="14"/>
      <c r="B89" s="22">
        <v>18</v>
      </c>
      <c r="C89" s="15" t="s">
        <v>3165</v>
      </c>
      <c r="D89" s="16" t="s">
        <v>2233</v>
      </c>
      <c r="E89" s="16" t="s">
        <v>790</v>
      </c>
      <c r="F89" s="16" t="s">
        <v>7122</v>
      </c>
      <c r="G89" s="17">
        <v>805</v>
      </c>
      <c r="H89" s="16">
        <v>1</v>
      </c>
      <c r="I89" s="18">
        <v>2.5</v>
      </c>
      <c r="J89" s="16">
        <v>0.5</v>
      </c>
      <c r="K89" s="14"/>
    </row>
    <row r="90" spans="1:11">
      <c r="A90" s="14"/>
      <c r="B90" s="22">
        <v>19</v>
      </c>
      <c r="C90" s="15" t="s">
        <v>3166</v>
      </c>
      <c r="D90" s="16" t="s">
        <v>2233</v>
      </c>
      <c r="E90" s="16" t="s">
        <v>790</v>
      </c>
      <c r="F90" s="16" t="s">
        <v>7123</v>
      </c>
      <c r="G90" s="17">
        <v>805</v>
      </c>
      <c r="H90" s="16">
        <v>1</v>
      </c>
      <c r="I90" s="18">
        <v>2.5</v>
      </c>
      <c r="J90" s="16">
        <v>0.5</v>
      </c>
      <c r="K90" s="14"/>
    </row>
    <row r="91" spans="1:11">
      <c r="A91" s="14"/>
      <c r="B91" s="22">
        <v>20</v>
      </c>
      <c r="C91" s="15" t="s">
        <v>3199</v>
      </c>
      <c r="D91" s="16" t="s">
        <v>24</v>
      </c>
      <c r="E91" s="16" t="s">
        <v>779</v>
      </c>
      <c r="F91" s="16" t="s">
        <v>7124</v>
      </c>
      <c r="G91" s="17">
        <v>805</v>
      </c>
      <c r="H91" s="16">
        <v>1</v>
      </c>
      <c r="I91" s="18">
        <v>2.5</v>
      </c>
      <c r="J91" s="16">
        <v>0.5</v>
      </c>
      <c r="K91" s="14"/>
    </row>
    <row r="92" spans="1:11">
      <c r="A92" s="14"/>
      <c r="B92" s="22">
        <v>21</v>
      </c>
      <c r="C92" s="15" t="s">
        <v>3200</v>
      </c>
      <c r="D92" s="16" t="s">
        <v>2233</v>
      </c>
      <c r="E92" s="16" t="s">
        <v>790</v>
      </c>
      <c r="F92" s="16" t="s">
        <v>7462</v>
      </c>
      <c r="G92" s="17">
        <v>805</v>
      </c>
      <c r="H92" s="16">
        <v>1</v>
      </c>
      <c r="I92" s="18">
        <v>2.5</v>
      </c>
      <c r="J92" s="16">
        <v>0.5</v>
      </c>
      <c r="K92" s="14"/>
    </row>
    <row r="93" spans="1:11">
      <c r="A93" s="14"/>
      <c r="B93" s="22">
        <v>22</v>
      </c>
      <c r="C93" s="15" t="s">
        <v>5864</v>
      </c>
      <c r="D93" s="16" t="s">
        <v>24</v>
      </c>
      <c r="E93" s="16" t="s">
        <v>779</v>
      </c>
      <c r="F93" s="16" t="s">
        <v>7125</v>
      </c>
      <c r="G93" s="17">
        <v>402</v>
      </c>
      <c r="H93" s="16">
        <v>1</v>
      </c>
      <c r="I93" s="18">
        <v>0.7</v>
      </c>
      <c r="J93" s="16">
        <v>0.5</v>
      </c>
      <c r="K93" s="14"/>
    </row>
    <row r="94" spans="1:11">
      <c r="A94" s="14"/>
      <c r="B94" s="22">
        <v>23</v>
      </c>
      <c r="C94" s="15" t="s">
        <v>5845</v>
      </c>
      <c r="D94" s="16" t="s">
        <v>2347</v>
      </c>
      <c r="E94" s="16" t="s">
        <v>7126</v>
      </c>
      <c r="F94" s="16">
        <v>744773112</v>
      </c>
      <c r="G94" s="17" t="s">
        <v>7127</v>
      </c>
      <c r="H94" s="16">
        <v>1</v>
      </c>
      <c r="I94" s="18">
        <v>18</v>
      </c>
      <c r="J94" s="16">
        <v>3.2</v>
      </c>
      <c r="K94" s="14"/>
    </row>
    <row r="95" spans="1:11">
      <c r="A95" s="14"/>
      <c r="B95" s="22">
        <v>24</v>
      </c>
      <c r="C95" s="15" t="s">
        <v>5847</v>
      </c>
      <c r="D95" s="16" t="s">
        <v>10</v>
      </c>
      <c r="E95" s="16" t="s">
        <v>7064</v>
      </c>
      <c r="F95" s="16" t="s">
        <v>57</v>
      </c>
      <c r="G95" s="17">
        <v>805</v>
      </c>
      <c r="H95" s="16">
        <v>1</v>
      </c>
      <c r="I95" s="18">
        <v>2.5</v>
      </c>
      <c r="J95" s="16">
        <v>1.2</v>
      </c>
      <c r="K95" s="14"/>
    </row>
    <row r="96" spans="1:11">
      <c r="A96" s="14"/>
      <c r="B96" s="22">
        <v>25</v>
      </c>
      <c r="C96" s="15" t="s">
        <v>5848</v>
      </c>
      <c r="D96" s="16" t="s">
        <v>17</v>
      </c>
      <c r="E96" s="16" t="s">
        <v>7097</v>
      </c>
      <c r="F96" s="16" t="s">
        <v>2950</v>
      </c>
      <c r="G96" s="17">
        <v>603</v>
      </c>
      <c r="H96" s="16">
        <v>1</v>
      </c>
      <c r="I96" s="18">
        <v>1.2800000000000002</v>
      </c>
      <c r="J96" s="16">
        <v>0.8</v>
      </c>
      <c r="K96" s="14"/>
    </row>
    <row r="97" spans="1:11">
      <c r="A97" s="14"/>
      <c r="B97" s="22">
        <v>26</v>
      </c>
      <c r="C97" s="15" t="s">
        <v>5850</v>
      </c>
      <c r="D97" s="16" t="s">
        <v>24</v>
      </c>
      <c r="E97" s="16" t="s">
        <v>779</v>
      </c>
      <c r="F97" s="16" t="s">
        <v>3515</v>
      </c>
      <c r="G97" s="17">
        <v>805</v>
      </c>
      <c r="H97" s="16">
        <v>1</v>
      </c>
      <c r="I97" s="18">
        <v>2.5</v>
      </c>
      <c r="J97" s="16">
        <v>0.5</v>
      </c>
      <c r="K97" s="14"/>
    </row>
    <row r="98" spans="1:11">
      <c r="A98" s="14"/>
      <c r="B98" s="22">
        <v>27</v>
      </c>
      <c r="C98" s="15" t="s">
        <v>3174</v>
      </c>
      <c r="D98" s="16" t="s">
        <v>2233</v>
      </c>
      <c r="E98" s="16" t="s">
        <v>790</v>
      </c>
      <c r="F98" s="16" t="s">
        <v>7128</v>
      </c>
      <c r="G98" s="17">
        <v>805</v>
      </c>
      <c r="H98" s="16">
        <v>1</v>
      </c>
      <c r="I98" s="18">
        <v>2.5</v>
      </c>
      <c r="J98" s="16">
        <v>0.5</v>
      </c>
      <c r="K98" s="14"/>
    </row>
    <row r="99" spans="1:11">
      <c r="A99" s="14"/>
      <c r="B99" s="22">
        <v>28</v>
      </c>
      <c r="C99" s="15" t="s">
        <v>3175</v>
      </c>
      <c r="D99" s="16" t="s">
        <v>2233</v>
      </c>
      <c r="E99" s="16" t="s">
        <v>790</v>
      </c>
      <c r="F99" s="16" t="s">
        <v>7129</v>
      </c>
      <c r="G99" s="17">
        <v>805</v>
      </c>
      <c r="H99" s="16">
        <v>1</v>
      </c>
      <c r="I99" s="18">
        <v>2.5</v>
      </c>
      <c r="J99" s="16">
        <v>0.5</v>
      </c>
      <c r="K99" s="14"/>
    </row>
    <row r="100" spans="1:11">
      <c r="A100" s="14"/>
      <c r="B100" s="22">
        <v>29</v>
      </c>
      <c r="C100" s="15" t="s">
        <v>3201</v>
      </c>
      <c r="D100" s="16" t="s">
        <v>24</v>
      </c>
      <c r="E100" s="16" t="s">
        <v>779</v>
      </c>
      <c r="F100" s="16" t="s">
        <v>7130</v>
      </c>
      <c r="G100" s="17">
        <v>805</v>
      </c>
      <c r="H100" s="16">
        <v>1</v>
      </c>
      <c r="I100" s="18">
        <v>2.5</v>
      </c>
      <c r="J100" s="16">
        <v>0.5</v>
      </c>
      <c r="K100" s="14"/>
    </row>
    <row r="101" spans="1:11">
      <c r="A101" s="14"/>
      <c r="B101" s="22">
        <v>30</v>
      </c>
      <c r="C101" s="15" t="s">
        <v>3202</v>
      </c>
      <c r="D101" s="16" t="s">
        <v>2233</v>
      </c>
      <c r="E101" s="16" t="s">
        <v>790</v>
      </c>
      <c r="F101" s="16" t="s">
        <v>7131</v>
      </c>
      <c r="G101" s="17">
        <v>805</v>
      </c>
      <c r="H101" s="16">
        <v>1</v>
      </c>
      <c r="I101" s="18">
        <v>2.5</v>
      </c>
      <c r="J101" s="16">
        <v>0.5</v>
      </c>
      <c r="K101" s="14"/>
    </row>
    <row r="102" spans="1:11">
      <c r="A102" s="14"/>
      <c r="B102" s="22">
        <v>31</v>
      </c>
      <c r="C102" s="15" t="s">
        <v>5865</v>
      </c>
      <c r="D102" s="16" t="s">
        <v>24</v>
      </c>
      <c r="E102" s="16" t="s">
        <v>779</v>
      </c>
      <c r="F102" s="16" t="s">
        <v>7132</v>
      </c>
      <c r="G102" s="17">
        <v>402</v>
      </c>
      <c r="H102" s="16">
        <v>1</v>
      </c>
      <c r="I102" s="18">
        <v>0.7</v>
      </c>
      <c r="J102" s="16">
        <v>0.5</v>
      </c>
      <c r="K102" s="14"/>
    </row>
    <row r="103" spans="1:11">
      <c r="A103" s="14"/>
      <c r="B103" s="22">
        <v>32</v>
      </c>
      <c r="C103" s="15" t="s">
        <v>5851</v>
      </c>
      <c r="D103" s="16" t="s">
        <v>81</v>
      </c>
      <c r="E103" s="16" t="s">
        <v>7133</v>
      </c>
      <c r="F103" s="16" t="s">
        <v>1362</v>
      </c>
      <c r="G103" s="17" t="s">
        <v>7134</v>
      </c>
      <c r="H103" s="16">
        <v>1</v>
      </c>
      <c r="I103" s="18">
        <v>8</v>
      </c>
      <c r="J103" s="16">
        <v>2</v>
      </c>
      <c r="K103" s="14"/>
    </row>
    <row r="104" spans="1:11">
      <c r="A104" s="14"/>
      <c r="B104" s="22">
        <v>33</v>
      </c>
      <c r="C104" s="15" t="s">
        <v>5853</v>
      </c>
      <c r="D104" s="16" t="s">
        <v>17</v>
      </c>
      <c r="E104" s="16" t="s">
        <v>7135</v>
      </c>
      <c r="F104" s="16" t="s">
        <v>2953</v>
      </c>
      <c r="G104" s="17">
        <v>805</v>
      </c>
      <c r="H104" s="16">
        <v>1</v>
      </c>
      <c r="I104" s="18">
        <v>2.5</v>
      </c>
      <c r="J104" s="16">
        <v>1.2</v>
      </c>
      <c r="K104" s="14"/>
    </row>
    <row r="105" spans="1:11">
      <c r="A105" s="14"/>
      <c r="B105" s="22">
        <v>34</v>
      </c>
      <c r="C105" s="15" t="s">
        <v>5854</v>
      </c>
      <c r="D105" s="16" t="s">
        <v>24</v>
      </c>
      <c r="E105" s="16" t="s">
        <v>7069</v>
      </c>
      <c r="F105" s="16" t="s">
        <v>392</v>
      </c>
      <c r="G105" s="17">
        <v>805</v>
      </c>
      <c r="H105" s="16">
        <v>1</v>
      </c>
      <c r="I105" s="18">
        <v>2.5</v>
      </c>
      <c r="J105" s="16">
        <v>1.25</v>
      </c>
      <c r="K105" s="14"/>
    </row>
    <row r="106" spans="1:11">
      <c r="A106" s="14"/>
      <c r="B106" s="22">
        <v>35</v>
      </c>
      <c r="C106" s="15" t="s">
        <v>5856</v>
      </c>
      <c r="D106" s="16" t="s">
        <v>24</v>
      </c>
      <c r="E106" s="16" t="s">
        <v>779</v>
      </c>
      <c r="F106" s="16" t="s">
        <v>3515</v>
      </c>
      <c r="G106" s="17">
        <v>805</v>
      </c>
      <c r="H106" s="16">
        <v>1</v>
      </c>
      <c r="I106" s="18">
        <v>2.5</v>
      </c>
      <c r="J106" s="16">
        <v>0.5</v>
      </c>
      <c r="K106" s="14"/>
    </row>
    <row r="107" spans="1:11">
      <c r="A107" s="14"/>
      <c r="B107" s="22">
        <v>36</v>
      </c>
      <c r="C107" s="15" t="s">
        <v>3180</v>
      </c>
      <c r="D107" s="16" t="s">
        <v>2233</v>
      </c>
      <c r="E107" s="16" t="s">
        <v>790</v>
      </c>
      <c r="F107" s="16" t="s">
        <v>7136</v>
      </c>
      <c r="G107" s="17">
        <v>805</v>
      </c>
      <c r="H107" s="16">
        <v>1</v>
      </c>
      <c r="I107" s="18">
        <v>2.5</v>
      </c>
      <c r="J107" s="16">
        <v>0.5</v>
      </c>
      <c r="K107" s="14"/>
    </row>
    <row r="108" spans="1:11">
      <c r="A108" s="14"/>
      <c r="B108" s="22">
        <v>37</v>
      </c>
      <c r="C108" s="15" t="s">
        <v>3181</v>
      </c>
      <c r="D108" s="16" t="s">
        <v>2233</v>
      </c>
      <c r="E108" s="16" t="s">
        <v>790</v>
      </c>
      <c r="F108" s="16" t="s">
        <v>7137</v>
      </c>
      <c r="G108" s="17">
        <v>805</v>
      </c>
      <c r="H108" s="16">
        <v>1</v>
      </c>
      <c r="I108" s="18">
        <v>2.5</v>
      </c>
      <c r="J108" s="16">
        <v>0.5</v>
      </c>
      <c r="K108" s="14"/>
    </row>
    <row r="109" spans="1:11">
      <c r="A109" s="14"/>
      <c r="B109" s="22">
        <v>38</v>
      </c>
      <c r="C109" s="15" t="s">
        <v>3203</v>
      </c>
      <c r="D109" s="16" t="s">
        <v>24</v>
      </c>
      <c r="E109" s="16" t="s">
        <v>779</v>
      </c>
      <c r="F109" s="16" t="s">
        <v>7130</v>
      </c>
      <c r="G109" s="17">
        <v>805</v>
      </c>
      <c r="H109" s="16">
        <v>1</v>
      </c>
      <c r="I109" s="18">
        <v>2.5</v>
      </c>
      <c r="J109" s="16">
        <v>0.5</v>
      </c>
      <c r="K109" s="14"/>
    </row>
    <row r="110" spans="1:11">
      <c r="A110" s="14"/>
      <c r="B110" s="22">
        <v>39</v>
      </c>
      <c r="C110" s="15" t="s">
        <v>3204</v>
      </c>
      <c r="D110" s="16" t="s">
        <v>2233</v>
      </c>
      <c r="E110" s="16" t="s">
        <v>790</v>
      </c>
      <c r="F110" s="16" t="s">
        <v>7138</v>
      </c>
      <c r="G110" s="17">
        <v>805</v>
      </c>
      <c r="H110" s="16">
        <v>1</v>
      </c>
      <c r="I110" s="18">
        <v>2.5</v>
      </c>
      <c r="J110" s="16">
        <v>0.5</v>
      </c>
      <c r="K110" s="14"/>
    </row>
    <row r="111" spans="1:11">
      <c r="A111" s="14"/>
      <c r="B111" s="22">
        <v>40</v>
      </c>
      <c r="C111" s="15" t="s">
        <v>5866</v>
      </c>
      <c r="D111" s="16" t="s">
        <v>24</v>
      </c>
      <c r="E111" s="16" t="s">
        <v>779</v>
      </c>
      <c r="F111" s="16" t="s">
        <v>7063</v>
      </c>
      <c r="G111" s="17">
        <v>402</v>
      </c>
      <c r="H111" s="16">
        <v>1</v>
      </c>
      <c r="I111" s="18">
        <v>0.7</v>
      </c>
      <c r="J111" s="16">
        <v>0.5</v>
      </c>
      <c r="K111" s="14"/>
    </row>
    <row r="112" spans="1:11">
      <c r="A112" s="14"/>
      <c r="B112" s="22">
        <v>41</v>
      </c>
      <c r="C112" s="15" t="s">
        <v>4494</v>
      </c>
      <c r="D112" s="16" t="s">
        <v>2233</v>
      </c>
      <c r="E112" s="16" t="s">
        <v>790</v>
      </c>
      <c r="F112" s="16" t="s">
        <v>7139</v>
      </c>
      <c r="G112" s="17">
        <v>805</v>
      </c>
      <c r="H112" s="16">
        <v>1</v>
      </c>
      <c r="I112" s="18">
        <v>2.5</v>
      </c>
      <c r="J112" s="16">
        <v>0.5</v>
      </c>
      <c r="K112" s="14"/>
    </row>
    <row r="113" spans="1:11">
      <c r="A113" s="14"/>
      <c r="B113" s="22">
        <v>42</v>
      </c>
      <c r="C113" s="15" t="s">
        <v>3187</v>
      </c>
      <c r="D113" s="16" t="s">
        <v>783</v>
      </c>
      <c r="E113" s="16" t="s">
        <v>7140</v>
      </c>
      <c r="F113" s="16" t="s">
        <v>2811</v>
      </c>
      <c r="G113" s="17">
        <v>402</v>
      </c>
      <c r="H113" s="16">
        <v>1</v>
      </c>
      <c r="I113" s="18">
        <v>0.7</v>
      </c>
      <c r="J113" s="16">
        <v>0.6</v>
      </c>
      <c r="K113" s="14"/>
    </row>
    <row r="114" spans="1:11">
      <c r="A114" s="14"/>
      <c r="B114" s="22">
        <v>43</v>
      </c>
      <c r="C114" s="15" t="s">
        <v>3188</v>
      </c>
      <c r="D114" s="16" t="s">
        <v>783</v>
      </c>
      <c r="E114" s="16" t="s">
        <v>7140</v>
      </c>
      <c r="F114" s="16" t="s">
        <v>2811</v>
      </c>
      <c r="G114" s="17">
        <v>402</v>
      </c>
      <c r="H114" s="16">
        <v>1</v>
      </c>
      <c r="I114" s="18">
        <v>0.7</v>
      </c>
      <c r="J114" s="16">
        <v>0.6</v>
      </c>
      <c r="K114" s="14"/>
    </row>
    <row r="115" spans="1:11">
      <c r="A115" s="14"/>
      <c r="B115" s="22">
        <v>44</v>
      </c>
      <c r="C115" s="15" t="s">
        <v>3359</v>
      </c>
      <c r="D115" s="16" t="s">
        <v>2233</v>
      </c>
      <c r="E115" s="16" t="s">
        <v>778</v>
      </c>
      <c r="F115" s="16" t="s">
        <v>3389</v>
      </c>
      <c r="G115" s="17">
        <v>805</v>
      </c>
      <c r="H115" s="16">
        <v>1</v>
      </c>
      <c r="I115" s="18">
        <v>2.5</v>
      </c>
      <c r="J115" s="16">
        <v>0.5</v>
      </c>
      <c r="K115" s="14"/>
    </row>
    <row r="116" spans="1:11">
      <c r="A116" s="14"/>
      <c r="B116" s="22">
        <v>45</v>
      </c>
      <c r="C116" s="15" t="s">
        <v>757</v>
      </c>
      <c r="D116" s="16" t="s">
        <v>783</v>
      </c>
      <c r="E116" s="16" t="s">
        <v>784</v>
      </c>
      <c r="F116" s="16" t="s">
        <v>782</v>
      </c>
      <c r="G116" s="17"/>
      <c r="H116" s="16"/>
      <c r="I116" s="18"/>
      <c r="J116" s="16"/>
      <c r="K116" s="14"/>
    </row>
    <row r="117" spans="1:11">
      <c r="A117" s="14"/>
      <c r="B117" s="22">
        <v>46</v>
      </c>
      <c r="C117" s="15" t="s">
        <v>758</v>
      </c>
      <c r="D117" s="16" t="s">
        <v>783</v>
      </c>
      <c r="E117" s="16" t="s">
        <v>784</v>
      </c>
      <c r="F117" s="16" t="s">
        <v>782</v>
      </c>
      <c r="G117" s="17"/>
      <c r="H117" s="16"/>
      <c r="I117" s="18"/>
      <c r="J117" s="16"/>
      <c r="K117" s="14"/>
    </row>
    <row r="118" spans="1:11">
      <c r="A118" s="14"/>
      <c r="B118" s="22">
        <v>47</v>
      </c>
      <c r="C118" s="15" t="s">
        <v>759</v>
      </c>
      <c r="D118" s="16" t="s">
        <v>783</v>
      </c>
      <c r="E118" s="16" t="s">
        <v>784</v>
      </c>
      <c r="F118" s="16" t="s">
        <v>782</v>
      </c>
      <c r="G118" s="17"/>
      <c r="H118" s="16"/>
      <c r="I118" s="18"/>
      <c r="J118" s="16"/>
      <c r="K118" s="14"/>
    </row>
    <row r="119" spans="1:11">
      <c r="A119" s="14"/>
      <c r="B119" s="22">
        <v>48</v>
      </c>
      <c r="C119" s="15" t="s">
        <v>760</v>
      </c>
      <c r="D119" s="16" t="s">
        <v>783</v>
      </c>
      <c r="E119" s="16" t="s">
        <v>784</v>
      </c>
      <c r="F119" s="16" t="s">
        <v>782</v>
      </c>
      <c r="G119" s="17"/>
      <c r="H119" s="16"/>
      <c r="I119" s="18"/>
      <c r="J119" s="16"/>
      <c r="K119" s="14"/>
    </row>
    <row r="120" spans="1:11">
      <c r="A120" s="14"/>
      <c r="B120" s="22">
        <v>49</v>
      </c>
      <c r="C120" s="15" t="s">
        <v>761</v>
      </c>
      <c r="D120" s="16" t="s">
        <v>783</v>
      </c>
      <c r="E120" s="16" t="s">
        <v>784</v>
      </c>
      <c r="F120" s="16" t="s">
        <v>782</v>
      </c>
      <c r="G120" s="17"/>
      <c r="H120" s="16"/>
      <c r="I120" s="18"/>
      <c r="J120" s="16"/>
      <c r="K120" s="14"/>
    </row>
    <row r="121" spans="1:11">
      <c r="A121" s="14"/>
      <c r="B121" s="22">
        <v>50</v>
      </c>
      <c r="C121" s="15" t="s">
        <v>762</v>
      </c>
      <c r="D121" s="16" t="s">
        <v>783</v>
      </c>
      <c r="E121" s="16" t="s">
        <v>784</v>
      </c>
      <c r="F121" s="16" t="s">
        <v>782</v>
      </c>
      <c r="G121" s="17"/>
      <c r="H121" s="16"/>
      <c r="I121" s="18"/>
      <c r="J121" s="16"/>
      <c r="K121" s="14"/>
    </row>
    <row r="122" spans="1:11">
      <c r="A122" s="14"/>
      <c r="B122" s="22">
        <v>51</v>
      </c>
      <c r="C122" s="15" t="s">
        <v>763</v>
      </c>
      <c r="D122" s="16" t="s">
        <v>783</v>
      </c>
      <c r="E122" s="16" t="s">
        <v>784</v>
      </c>
      <c r="F122" s="16" t="s">
        <v>782</v>
      </c>
      <c r="G122" s="17"/>
      <c r="H122" s="16"/>
      <c r="I122" s="18"/>
      <c r="J122" s="16"/>
      <c r="K122" s="14"/>
    </row>
    <row r="123" spans="1:11">
      <c r="A123" s="14"/>
      <c r="B123" s="22">
        <v>52</v>
      </c>
      <c r="C123" s="15" t="s">
        <v>764</v>
      </c>
      <c r="D123" s="16" t="s">
        <v>783</v>
      </c>
      <c r="E123" s="16" t="s">
        <v>784</v>
      </c>
      <c r="F123" s="16" t="s">
        <v>782</v>
      </c>
      <c r="G123" s="17"/>
      <c r="H123" s="16"/>
      <c r="I123" s="18"/>
      <c r="J123" s="16"/>
      <c r="K123" s="14"/>
    </row>
    <row r="124" spans="1:11">
      <c r="A124" s="14"/>
      <c r="B124" s="22">
        <v>53</v>
      </c>
      <c r="C124" s="15" t="s">
        <v>765</v>
      </c>
      <c r="D124" s="16" t="s">
        <v>783</v>
      </c>
      <c r="E124" s="16" t="s">
        <v>784</v>
      </c>
      <c r="F124" s="16" t="s">
        <v>782</v>
      </c>
      <c r="G124" s="17"/>
      <c r="H124" s="16"/>
      <c r="I124" s="18"/>
      <c r="J124" s="16"/>
      <c r="K124" s="14"/>
    </row>
    <row r="125" spans="1:11">
      <c r="A125" s="14"/>
      <c r="B125" s="22">
        <v>54</v>
      </c>
      <c r="C125" s="15" t="s">
        <v>3190</v>
      </c>
      <c r="D125" s="16" t="s">
        <v>783</v>
      </c>
      <c r="E125" s="16" t="s">
        <v>784</v>
      </c>
      <c r="F125" s="16" t="s">
        <v>782</v>
      </c>
      <c r="G125" s="17"/>
      <c r="H125" s="16"/>
      <c r="I125" s="18"/>
      <c r="J125" s="16"/>
      <c r="K125" s="14"/>
    </row>
    <row r="126" spans="1:11">
      <c r="A126" s="14"/>
      <c r="B126" s="22">
        <v>55</v>
      </c>
      <c r="C126" s="15" t="s">
        <v>5839</v>
      </c>
      <c r="D126" s="16" t="s">
        <v>783</v>
      </c>
      <c r="E126" s="16"/>
      <c r="F126" s="16" t="s">
        <v>859</v>
      </c>
      <c r="G126" s="17"/>
      <c r="H126" s="16"/>
      <c r="I126" s="18"/>
      <c r="J126" s="16"/>
      <c r="K126" s="14"/>
    </row>
    <row r="127" spans="1:11">
      <c r="A127" s="14"/>
      <c r="B127" s="22">
        <v>56</v>
      </c>
      <c r="C127" s="15" t="s">
        <v>3154</v>
      </c>
      <c r="D127" s="16" t="s">
        <v>783</v>
      </c>
      <c r="E127" s="16"/>
      <c r="F127" s="16" t="s">
        <v>859</v>
      </c>
      <c r="G127" s="17"/>
      <c r="H127" s="16"/>
      <c r="I127" s="18"/>
      <c r="J127" s="16"/>
      <c r="K127" s="14"/>
    </row>
    <row r="128" spans="1:11">
      <c r="A128" s="14"/>
      <c r="B128" s="22">
        <v>57</v>
      </c>
      <c r="C128" s="15" t="s">
        <v>3157</v>
      </c>
      <c r="D128" s="16" t="s">
        <v>783</v>
      </c>
      <c r="E128" s="16"/>
      <c r="F128" s="16" t="s">
        <v>859</v>
      </c>
      <c r="G128" s="17"/>
      <c r="H128" s="16"/>
      <c r="I128" s="18"/>
      <c r="J128" s="16"/>
      <c r="K128" s="14"/>
    </row>
    <row r="129" spans="1:11">
      <c r="A129" s="14"/>
      <c r="B129" s="22">
        <v>58</v>
      </c>
      <c r="C129" s="15" t="s">
        <v>5838</v>
      </c>
      <c r="D129" s="16" t="s">
        <v>783</v>
      </c>
      <c r="E129" s="16"/>
      <c r="F129" s="16" t="s">
        <v>859</v>
      </c>
      <c r="G129" s="17"/>
      <c r="H129" s="16"/>
      <c r="I129" s="18"/>
      <c r="J129" s="16"/>
      <c r="K129" s="14"/>
    </row>
    <row r="130" spans="1:11">
      <c r="A130" s="14"/>
      <c r="B130" s="22">
        <v>59</v>
      </c>
      <c r="C130" s="15" t="s">
        <v>3162</v>
      </c>
      <c r="D130" s="16" t="s">
        <v>783</v>
      </c>
      <c r="E130" s="16"/>
      <c r="F130" s="16" t="s">
        <v>859</v>
      </c>
      <c r="G130" s="17"/>
      <c r="H130" s="16"/>
      <c r="I130" s="18"/>
      <c r="J130" s="16"/>
      <c r="K130" s="14"/>
    </row>
    <row r="131" spans="1:11">
      <c r="A131" s="14"/>
      <c r="B131" s="22">
        <v>60</v>
      </c>
      <c r="C131" s="15" t="s">
        <v>5846</v>
      </c>
      <c r="D131" s="16" t="s">
        <v>783</v>
      </c>
      <c r="E131" s="16"/>
      <c r="F131" s="16" t="s">
        <v>859</v>
      </c>
      <c r="G131" s="17"/>
      <c r="H131" s="16"/>
      <c r="I131" s="18"/>
      <c r="J131" s="16"/>
      <c r="K131" s="14"/>
    </row>
    <row r="132" spans="1:11">
      <c r="A132" s="14"/>
      <c r="B132" s="22">
        <v>61</v>
      </c>
      <c r="C132" s="15" t="s">
        <v>3172</v>
      </c>
      <c r="D132" s="16" t="s">
        <v>783</v>
      </c>
      <c r="E132" s="16"/>
      <c r="F132" s="16" t="s">
        <v>859</v>
      </c>
      <c r="G132" s="17"/>
      <c r="H132" s="16"/>
      <c r="I132" s="18"/>
      <c r="J132" s="16"/>
      <c r="K132" s="14"/>
    </row>
    <row r="133" spans="1:11">
      <c r="A133" s="14"/>
      <c r="B133" s="22">
        <v>62</v>
      </c>
      <c r="C133" s="15" t="s">
        <v>3353</v>
      </c>
      <c r="D133" s="16" t="s">
        <v>783</v>
      </c>
      <c r="E133" s="16"/>
      <c r="F133" s="16" t="s">
        <v>859</v>
      </c>
      <c r="G133" s="17"/>
      <c r="H133" s="16"/>
      <c r="I133" s="18"/>
      <c r="J133" s="16"/>
      <c r="K133" s="14"/>
    </row>
    <row r="134" spans="1:11">
      <c r="A134" s="14"/>
      <c r="B134" s="22">
        <v>63</v>
      </c>
      <c r="C134" s="15" t="s">
        <v>5852</v>
      </c>
      <c r="D134" s="16" t="s">
        <v>783</v>
      </c>
      <c r="E134" s="16"/>
      <c r="F134" s="16" t="s">
        <v>859</v>
      </c>
      <c r="G134" s="17"/>
      <c r="H134" s="16"/>
      <c r="I134" s="18"/>
      <c r="J134" s="16"/>
      <c r="K134" s="14"/>
    </row>
    <row r="135" spans="1:11">
      <c r="A135" s="14"/>
      <c r="B135" s="22">
        <v>64</v>
      </c>
      <c r="C135" s="15" t="s">
        <v>3179</v>
      </c>
      <c r="D135" s="16" t="s">
        <v>783</v>
      </c>
      <c r="E135" s="16"/>
      <c r="F135" s="16" t="s">
        <v>859</v>
      </c>
      <c r="G135" s="17"/>
      <c r="H135" s="16"/>
      <c r="I135" s="18"/>
      <c r="J135" s="16"/>
      <c r="K135" s="14"/>
    </row>
    <row r="136" spans="1:11">
      <c r="A136" s="14"/>
      <c r="B136" s="22">
        <v>65</v>
      </c>
      <c r="C136" s="15" t="s">
        <v>3185</v>
      </c>
      <c r="D136" s="16" t="s">
        <v>783</v>
      </c>
      <c r="E136" s="16"/>
      <c r="F136" s="16" t="s">
        <v>859</v>
      </c>
      <c r="G136" s="17"/>
      <c r="H136" s="16"/>
      <c r="I136" s="18"/>
      <c r="J136" s="16"/>
      <c r="K136" s="14"/>
    </row>
    <row r="137" spans="1:11">
      <c r="A137" s="14"/>
      <c r="B137" s="22">
        <v>66</v>
      </c>
      <c r="C137" s="15" t="s">
        <v>3191</v>
      </c>
      <c r="D137" s="16" t="s">
        <v>783</v>
      </c>
      <c r="E137" s="16"/>
      <c r="F137" s="16" t="s">
        <v>859</v>
      </c>
      <c r="G137" s="17"/>
      <c r="H137" s="16"/>
      <c r="I137" s="18"/>
      <c r="J137" s="16"/>
      <c r="K137" s="14"/>
    </row>
    <row r="138" spans="1:11">
      <c r="A138" s="14"/>
      <c r="B138" s="22">
        <v>67</v>
      </c>
      <c r="C138" s="15" t="s">
        <v>3192</v>
      </c>
      <c r="D138" s="16" t="s">
        <v>783</v>
      </c>
      <c r="E138" s="16"/>
      <c r="F138" s="16" t="s">
        <v>859</v>
      </c>
      <c r="G138" s="17"/>
      <c r="H138" s="16"/>
      <c r="I138" s="18"/>
      <c r="J138" s="16"/>
      <c r="K138" s="14"/>
    </row>
    <row r="139" spans="1:11">
      <c r="A139" s="14"/>
      <c r="B139" s="22">
        <v>68</v>
      </c>
      <c r="C139" s="15" t="s">
        <v>5834</v>
      </c>
      <c r="D139" s="16"/>
      <c r="E139" s="16"/>
      <c r="F139" s="16" t="s">
        <v>781</v>
      </c>
      <c r="G139" s="17"/>
      <c r="H139" s="16"/>
      <c r="I139" s="18"/>
      <c r="J139" s="16"/>
      <c r="K139" s="14"/>
    </row>
    <row r="140" spans="1:11">
      <c r="A140" s="14"/>
      <c r="B140" s="22">
        <v>69</v>
      </c>
      <c r="C140" s="15" t="s">
        <v>5993</v>
      </c>
      <c r="D140" s="16"/>
      <c r="E140" s="16"/>
      <c r="F140" s="16" t="s">
        <v>781</v>
      </c>
      <c r="G140" s="17"/>
      <c r="H140" s="16"/>
      <c r="I140" s="18"/>
      <c r="J140" s="16"/>
      <c r="K140" s="14"/>
    </row>
    <row r="141" spans="1:11">
      <c r="A141" s="14"/>
      <c r="B141" s="22">
        <v>70</v>
      </c>
      <c r="C141" s="15" t="s">
        <v>3155</v>
      </c>
      <c r="D141" s="16"/>
      <c r="E141" s="16"/>
      <c r="F141" s="16" t="s">
        <v>781</v>
      </c>
      <c r="G141" s="17"/>
      <c r="H141" s="16"/>
      <c r="I141" s="18"/>
      <c r="J141" s="16"/>
      <c r="K141" s="14"/>
    </row>
    <row r="142" spans="1:11" s="7" customFormat="1">
      <c r="A142" s="14"/>
      <c r="B142" s="22">
        <v>71</v>
      </c>
      <c r="C142" s="15" t="s">
        <v>3158</v>
      </c>
      <c r="D142" s="16"/>
      <c r="E142" s="16"/>
      <c r="F142" s="16" t="s">
        <v>781</v>
      </c>
      <c r="G142" s="17"/>
      <c r="H142" s="16"/>
      <c r="I142" s="18"/>
      <c r="J142" s="16"/>
      <c r="K142" s="14"/>
    </row>
    <row r="143" spans="1:11" s="7" customFormat="1">
      <c r="A143" s="14"/>
      <c r="B143" s="22">
        <v>72</v>
      </c>
      <c r="C143" s="15" t="s">
        <v>5859</v>
      </c>
      <c r="D143" s="16"/>
      <c r="E143" s="16"/>
      <c r="F143" s="16" t="s">
        <v>781</v>
      </c>
      <c r="G143" s="17"/>
      <c r="H143" s="16"/>
      <c r="I143" s="18"/>
      <c r="J143" s="16"/>
      <c r="K143" s="14"/>
    </row>
    <row r="144" spans="1:11" s="7" customFormat="1">
      <c r="A144" s="14"/>
      <c r="B144" s="22">
        <v>73</v>
      </c>
      <c r="C144" s="15" t="s">
        <v>5835</v>
      </c>
      <c r="D144" s="16"/>
      <c r="E144" s="16"/>
      <c r="F144" s="16" t="s">
        <v>781</v>
      </c>
      <c r="G144" s="17"/>
      <c r="H144" s="16"/>
      <c r="I144" s="18"/>
      <c r="J144" s="16"/>
      <c r="K144" s="14"/>
    </row>
    <row r="145" spans="1:12" s="7" customFormat="1">
      <c r="A145" s="14"/>
      <c r="B145" s="22">
        <v>74</v>
      </c>
      <c r="C145" s="25" t="s">
        <v>5992</v>
      </c>
      <c r="D145" s="26"/>
      <c r="E145" s="26"/>
      <c r="F145" s="26" t="s">
        <v>781</v>
      </c>
      <c r="G145" s="27"/>
      <c r="H145" s="26"/>
      <c r="I145" s="28"/>
      <c r="J145" s="26"/>
      <c r="K145" s="14"/>
    </row>
    <row r="146" spans="1:12" s="7" customFormat="1">
      <c r="A146" s="14"/>
      <c r="B146" s="22">
        <v>75</v>
      </c>
      <c r="C146" s="25" t="s">
        <v>3163</v>
      </c>
      <c r="D146" s="26"/>
      <c r="E146" s="26"/>
      <c r="F146" s="26" t="s">
        <v>781</v>
      </c>
      <c r="G146" s="27"/>
      <c r="H146" s="26"/>
      <c r="I146" s="28"/>
      <c r="J146" s="26"/>
      <c r="K146" s="14"/>
    </row>
    <row r="147" spans="1:12" s="7" customFormat="1">
      <c r="A147" s="14"/>
      <c r="B147" s="22">
        <v>76</v>
      </c>
      <c r="C147" s="121" t="s">
        <v>5860</v>
      </c>
      <c r="D147" s="122"/>
      <c r="E147" s="122"/>
      <c r="F147" s="122" t="s">
        <v>781</v>
      </c>
      <c r="G147" s="123"/>
      <c r="H147" s="122"/>
      <c r="I147" s="124"/>
      <c r="J147" s="122"/>
      <c r="K147" s="14"/>
    </row>
    <row r="148" spans="1:12" s="7" customFormat="1">
      <c r="A148" s="14"/>
      <c r="B148" s="22">
        <v>77</v>
      </c>
      <c r="C148" s="121" t="s">
        <v>5849</v>
      </c>
      <c r="D148" s="122"/>
      <c r="E148" s="122"/>
      <c r="F148" s="122" t="s">
        <v>781</v>
      </c>
      <c r="G148" s="123"/>
      <c r="H148" s="122"/>
      <c r="I148" s="124"/>
      <c r="J148" s="122"/>
      <c r="K148" s="14"/>
    </row>
    <row r="149" spans="1:12" s="7" customFormat="1">
      <c r="A149" s="14"/>
      <c r="B149" s="22">
        <v>78</v>
      </c>
      <c r="C149" s="121" t="s">
        <v>5991</v>
      </c>
      <c r="D149" s="122"/>
      <c r="E149" s="122"/>
      <c r="F149" s="122" t="s">
        <v>781</v>
      </c>
      <c r="G149" s="123"/>
      <c r="H149" s="122"/>
      <c r="I149" s="124"/>
      <c r="J149" s="122"/>
      <c r="K149" s="14"/>
    </row>
    <row r="150" spans="1:12" s="7" customFormat="1">
      <c r="A150" s="14"/>
      <c r="B150" s="22">
        <v>79</v>
      </c>
      <c r="C150" s="125" t="s">
        <v>3173</v>
      </c>
      <c r="D150" s="126"/>
      <c r="E150" s="126"/>
      <c r="F150" s="126" t="s">
        <v>781</v>
      </c>
      <c r="G150" s="127"/>
      <c r="H150" s="126"/>
      <c r="I150" s="128"/>
      <c r="J150" s="126"/>
      <c r="K150" s="14"/>
      <c r="L150" s="3"/>
    </row>
    <row r="151" spans="1:12" s="129" customFormat="1">
      <c r="A151" s="14"/>
      <c r="B151" s="22">
        <v>80</v>
      </c>
      <c r="C151" s="130" t="s">
        <v>3354</v>
      </c>
      <c r="D151" s="131"/>
      <c r="E151" s="131"/>
      <c r="F151" s="131" t="s">
        <v>781</v>
      </c>
      <c r="G151" s="132"/>
      <c r="H151" s="131"/>
      <c r="I151" s="133"/>
      <c r="J151" s="131"/>
      <c r="K151" s="14"/>
      <c r="L151" s="153">
        <v>80</v>
      </c>
    </row>
    <row r="152" spans="1:12" s="129" customFormat="1">
      <c r="A152" s="14"/>
      <c r="B152" s="22">
        <v>81</v>
      </c>
      <c r="C152" s="149" t="s">
        <v>5861</v>
      </c>
      <c r="D152" s="150"/>
      <c r="E152" s="150"/>
      <c r="F152" s="150" t="s">
        <v>781</v>
      </c>
      <c r="G152" s="151"/>
      <c r="H152" s="150"/>
      <c r="I152" s="152"/>
      <c r="J152" s="150"/>
      <c r="K152" s="14"/>
      <c r="L152" s="153">
        <v>81</v>
      </c>
    </row>
    <row r="153" spans="1:12" s="129" customFormat="1">
      <c r="A153" s="14"/>
      <c r="B153" s="22">
        <v>82</v>
      </c>
      <c r="C153" s="149" t="s">
        <v>5855</v>
      </c>
      <c r="D153" s="150"/>
      <c r="E153" s="150"/>
      <c r="F153" s="150" t="s">
        <v>781</v>
      </c>
      <c r="G153" s="151"/>
      <c r="H153" s="150"/>
      <c r="I153" s="152"/>
      <c r="J153" s="150"/>
      <c r="K153" s="14"/>
      <c r="L153" s="153">
        <v>82</v>
      </c>
    </row>
    <row r="154" spans="1:12" s="129" customFormat="1">
      <c r="A154" s="14"/>
      <c r="B154" s="22">
        <v>83</v>
      </c>
      <c r="C154" s="149" t="s">
        <v>5990</v>
      </c>
      <c r="D154" s="150"/>
      <c r="E154" s="150"/>
      <c r="F154" s="150" t="s">
        <v>781</v>
      </c>
      <c r="G154" s="151"/>
      <c r="H154" s="150"/>
      <c r="I154" s="152"/>
      <c r="J154" s="150"/>
      <c r="K154" s="14"/>
      <c r="L154" s="153">
        <v>83</v>
      </c>
    </row>
    <row r="155" spans="1:12" s="129" customFormat="1">
      <c r="A155" s="14"/>
      <c r="B155" s="22">
        <v>84</v>
      </c>
      <c r="C155" s="149" t="s">
        <v>3186</v>
      </c>
      <c r="D155" s="150"/>
      <c r="E155" s="150"/>
      <c r="F155" s="150" t="s">
        <v>781</v>
      </c>
      <c r="G155" s="151"/>
      <c r="H155" s="150"/>
      <c r="I155" s="152"/>
      <c r="J155" s="150"/>
      <c r="K155" s="14"/>
      <c r="L155" s="153">
        <v>84</v>
      </c>
    </row>
    <row r="156" spans="1:12" s="129" customFormat="1">
      <c r="A156" s="14"/>
      <c r="B156" s="22">
        <v>85</v>
      </c>
      <c r="C156" s="149" t="s">
        <v>5862</v>
      </c>
      <c r="D156" s="150"/>
      <c r="E156" s="150"/>
      <c r="F156" s="150" t="s">
        <v>781</v>
      </c>
      <c r="G156" s="151"/>
      <c r="H156" s="150"/>
      <c r="I156" s="152"/>
      <c r="J156" s="150"/>
      <c r="K156" s="14"/>
      <c r="L156" s="153">
        <v>85</v>
      </c>
    </row>
    <row r="157" spans="1:12" s="129" customFormat="1">
      <c r="A157" s="14"/>
      <c r="B157" s="22">
        <v>86</v>
      </c>
      <c r="C157" s="149" t="s">
        <v>5857</v>
      </c>
      <c r="D157" s="150"/>
      <c r="E157" s="150"/>
      <c r="F157" s="150" t="s">
        <v>781</v>
      </c>
      <c r="G157" s="151"/>
      <c r="H157" s="150"/>
      <c r="I157" s="152"/>
      <c r="J157" s="150"/>
      <c r="K157" s="14"/>
      <c r="L157" s="153">
        <v>86</v>
      </c>
    </row>
    <row r="158" spans="1:12" s="129" customFormat="1">
      <c r="A158" s="14"/>
      <c r="B158" s="22">
        <v>87</v>
      </c>
      <c r="C158" s="157" t="s">
        <v>5858</v>
      </c>
      <c r="D158" s="158"/>
      <c r="E158" s="158"/>
      <c r="F158" s="158" t="s">
        <v>781</v>
      </c>
      <c r="G158" s="159"/>
      <c r="H158" s="158"/>
      <c r="I158" s="160"/>
      <c r="J158" s="158"/>
      <c r="K158" s="14"/>
      <c r="L158" s="153"/>
    </row>
    <row r="159" spans="1:12" s="129" customFormat="1">
      <c r="A159" s="14"/>
      <c r="B159" s="22">
        <v>88</v>
      </c>
      <c r="C159" s="157" t="s">
        <v>3184</v>
      </c>
      <c r="D159" s="158"/>
      <c r="E159" s="158"/>
      <c r="F159" s="158" t="s">
        <v>781</v>
      </c>
      <c r="G159" s="159"/>
      <c r="H159" s="158"/>
      <c r="I159" s="160"/>
      <c r="J159" s="158"/>
      <c r="K159" s="14"/>
      <c r="L159" s="153"/>
    </row>
    <row r="160" spans="1:12" s="129" customFormat="1">
      <c r="A160" s="14"/>
      <c r="B160" s="22">
        <v>89</v>
      </c>
      <c r="C160" s="157" t="s">
        <v>3195</v>
      </c>
      <c r="D160" s="158"/>
      <c r="E160" s="158"/>
      <c r="F160" s="158" t="s">
        <v>781</v>
      </c>
      <c r="G160" s="159"/>
      <c r="H160" s="158"/>
      <c r="I160" s="160"/>
      <c r="J160" s="158"/>
      <c r="K160" s="14"/>
      <c r="L160" s="153"/>
    </row>
    <row r="161" spans="1:12" s="129" customFormat="1">
      <c r="A161" s="14"/>
      <c r="B161" s="22">
        <v>90</v>
      </c>
      <c r="C161" s="157" t="s">
        <v>3196</v>
      </c>
      <c r="D161" s="158"/>
      <c r="E161" s="158"/>
      <c r="F161" s="158" t="s">
        <v>781</v>
      </c>
      <c r="G161" s="159"/>
      <c r="H161" s="158"/>
      <c r="I161" s="160"/>
      <c r="J161" s="158"/>
      <c r="K161" s="14"/>
      <c r="L161" s="153"/>
    </row>
    <row r="162" spans="1:12" s="129" customFormat="1">
      <c r="A162" s="14"/>
      <c r="B162" s="22">
        <v>91</v>
      </c>
      <c r="C162" s="157" t="s">
        <v>3189</v>
      </c>
      <c r="D162" s="158"/>
      <c r="E162" s="158"/>
      <c r="F162" s="158" t="s">
        <v>781</v>
      </c>
      <c r="G162" s="159"/>
      <c r="H162" s="158"/>
      <c r="I162" s="160"/>
      <c r="J162" s="158"/>
      <c r="K162" s="14"/>
      <c r="L162" s="153"/>
    </row>
    <row r="163" spans="1:12" s="129" customFormat="1">
      <c r="A163" s="14"/>
      <c r="B163" s="22">
        <v>92</v>
      </c>
      <c r="C163" s="157" t="s">
        <v>3193</v>
      </c>
      <c r="D163" s="158"/>
      <c r="E163" s="158"/>
      <c r="F163" s="158" t="s">
        <v>781</v>
      </c>
      <c r="G163" s="159"/>
      <c r="H163" s="158"/>
      <c r="I163" s="160"/>
      <c r="J163" s="158"/>
      <c r="K163" s="14"/>
      <c r="L163" s="153"/>
    </row>
    <row r="164" spans="1:12" s="129" customFormat="1">
      <c r="A164" s="14"/>
      <c r="B164" s="22">
        <v>93</v>
      </c>
      <c r="C164" s="157" t="s">
        <v>3358</v>
      </c>
      <c r="D164" s="158"/>
      <c r="E164" s="158"/>
      <c r="F164" s="158" t="s">
        <v>781</v>
      </c>
      <c r="G164" s="159"/>
      <c r="H164" s="158"/>
      <c r="I164" s="160"/>
      <c r="J164" s="158"/>
      <c r="K164" s="14"/>
      <c r="L164" s="153"/>
    </row>
    <row r="165" spans="1:12" s="129" customFormat="1">
      <c r="A165" s="14"/>
      <c r="B165" s="22">
        <v>94</v>
      </c>
      <c r="C165" s="157" t="s">
        <v>780</v>
      </c>
      <c r="D165" s="158"/>
      <c r="E165" s="158"/>
      <c r="F165" s="158" t="s">
        <v>781</v>
      </c>
      <c r="G165" s="159"/>
      <c r="H165" s="158"/>
      <c r="I165" s="160"/>
      <c r="J165" s="158"/>
      <c r="K165" s="14"/>
      <c r="L165" s="153"/>
    </row>
    <row r="166" spans="1:12" s="129" customFormat="1">
      <c r="A166" s="14"/>
      <c r="B166" s="22">
        <v>95</v>
      </c>
      <c r="C166" s="157" t="s">
        <v>3467</v>
      </c>
      <c r="D166" s="158"/>
      <c r="E166" s="158"/>
      <c r="F166" s="158" t="s">
        <v>781</v>
      </c>
      <c r="G166" s="159"/>
      <c r="H166" s="158"/>
      <c r="I166" s="160"/>
      <c r="J166" s="158"/>
      <c r="K166" s="14"/>
      <c r="L166" s="153"/>
    </row>
    <row r="167" spans="1:12" s="129" customFormat="1">
      <c r="A167" s="14"/>
      <c r="B167" s="22">
        <v>96</v>
      </c>
      <c r="C167" s="157" t="s">
        <v>3468</v>
      </c>
      <c r="D167" s="158"/>
      <c r="E167" s="158"/>
      <c r="F167" s="158" t="s">
        <v>781</v>
      </c>
      <c r="G167" s="159"/>
      <c r="H167" s="158"/>
      <c r="I167" s="160"/>
      <c r="J167" s="158"/>
      <c r="K167" s="14"/>
      <c r="L167" s="153"/>
    </row>
    <row r="168" spans="1:12" s="129" customFormat="1">
      <c r="A168" s="14"/>
      <c r="B168" s="22">
        <v>97</v>
      </c>
      <c r="C168" s="157" t="s">
        <v>3469</v>
      </c>
      <c r="D168" s="158"/>
      <c r="E168" s="158"/>
      <c r="F168" s="158" t="s">
        <v>781</v>
      </c>
      <c r="G168" s="159"/>
      <c r="H168" s="158"/>
      <c r="I168" s="160"/>
      <c r="J168" s="158"/>
      <c r="K168" s="14"/>
      <c r="L168" s="153"/>
    </row>
    <row r="169" spans="1:12" s="129" customFormat="1">
      <c r="A169" s="14"/>
      <c r="B169" s="22">
        <v>98</v>
      </c>
      <c r="C169" s="157" t="s">
        <v>3360</v>
      </c>
      <c r="D169" s="158"/>
      <c r="E169" s="158"/>
      <c r="F169" s="158" t="s">
        <v>781</v>
      </c>
      <c r="G169" s="159"/>
      <c r="H169" s="158"/>
      <c r="I169" s="160"/>
      <c r="J169" s="158"/>
      <c r="K169" s="14"/>
      <c r="L169" s="153"/>
    </row>
    <row r="170" spans="1:12" s="129" customFormat="1">
      <c r="A170" s="14"/>
      <c r="B170" s="22">
        <v>99</v>
      </c>
      <c r="C170" s="157"/>
      <c r="D170" s="158"/>
      <c r="E170" s="158"/>
      <c r="F170" s="158"/>
      <c r="G170" s="159"/>
      <c r="H170" s="158"/>
      <c r="I170" s="160"/>
      <c r="J170" s="158"/>
      <c r="K170" s="14"/>
      <c r="L170" s="153"/>
    </row>
    <row r="171" spans="1:12" s="129" customFormat="1">
      <c r="A171" s="14"/>
      <c r="B171" s="22">
        <v>100</v>
      </c>
      <c r="C171" s="157"/>
      <c r="D171" s="158"/>
      <c r="E171" s="158"/>
      <c r="F171" s="158"/>
      <c r="G171" s="159"/>
      <c r="H171" s="158"/>
      <c r="I171" s="160"/>
      <c r="J171" s="158"/>
      <c r="K171" s="14"/>
      <c r="L171" s="153"/>
    </row>
    <row r="172" spans="1:12" s="129" customFormat="1">
      <c r="A172" s="14"/>
      <c r="B172" s="22">
        <v>101</v>
      </c>
      <c r="C172" s="157"/>
      <c r="D172" s="158"/>
      <c r="E172" s="158"/>
      <c r="F172" s="158"/>
      <c r="G172" s="159"/>
      <c r="H172" s="158"/>
      <c r="I172" s="160"/>
      <c r="J172" s="158"/>
      <c r="K172" s="14"/>
      <c r="L172" s="153"/>
    </row>
    <row r="173" spans="1:12" s="129" customFormat="1">
      <c r="A173" s="14"/>
      <c r="B173" s="22">
        <v>102</v>
      </c>
      <c r="C173" s="157"/>
      <c r="D173" s="158"/>
      <c r="E173" s="158"/>
      <c r="F173" s="158"/>
      <c r="G173" s="159"/>
      <c r="H173" s="158"/>
      <c r="I173" s="160"/>
      <c r="J173" s="158"/>
      <c r="K173" s="14"/>
      <c r="L173" s="153"/>
    </row>
    <row r="174" spans="1:12" s="129" customFormat="1">
      <c r="A174" s="14"/>
      <c r="B174" s="22">
        <v>103</v>
      </c>
      <c r="C174" s="157"/>
      <c r="D174" s="158"/>
      <c r="E174" s="158"/>
      <c r="F174" s="158"/>
      <c r="G174" s="159"/>
      <c r="H174" s="158"/>
      <c r="I174" s="160"/>
      <c r="J174" s="158"/>
      <c r="K174" s="14"/>
      <c r="L174" s="153"/>
    </row>
    <row r="175" spans="1:12" s="129" customFormat="1">
      <c r="A175" s="14"/>
      <c r="B175" s="22">
        <v>104</v>
      </c>
      <c r="C175" s="157"/>
      <c r="D175" s="158"/>
      <c r="E175" s="158"/>
      <c r="F175" s="158"/>
      <c r="G175" s="159"/>
      <c r="H175" s="158"/>
      <c r="I175" s="160"/>
      <c r="J175" s="158"/>
      <c r="K175" s="14"/>
      <c r="L175" s="153"/>
    </row>
    <row r="176" spans="1:12" s="129" customFormat="1">
      <c r="A176" s="14"/>
      <c r="B176" s="22">
        <v>105</v>
      </c>
      <c r="C176" s="157"/>
      <c r="D176" s="158"/>
      <c r="E176" s="158"/>
      <c r="F176" s="158"/>
      <c r="G176" s="159"/>
      <c r="H176" s="158"/>
      <c r="I176" s="160"/>
      <c r="J176" s="158"/>
      <c r="K176" s="14"/>
      <c r="L176" s="153"/>
    </row>
    <row r="177" spans="1:12" s="129" customFormat="1">
      <c r="A177" s="14"/>
      <c r="B177" s="22">
        <v>106</v>
      </c>
      <c r="C177" s="157"/>
      <c r="D177" s="158"/>
      <c r="E177" s="158"/>
      <c r="F177" s="158"/>
      <c r="G177" s="159"/>
      <c r="H177" s="158"/>
      <c r="I177" s="160"/>
      <c r="J177" s="158"/>
      <c r="K177" s="14"/>
      <c r="L177" s="153"/>
    </row>
    <row r="178" spans="1:12" s="129" customFormat="1">
      <c r="A178" s="14"/>
      <c r="B178" s="22">
        <v>107</v>
      </c>
      <c r="C178" s="157"/>
      <c r="D178" s="158"/>
      <c r="E178" s="158"/>
      <c r="F178" s="158"/>
      <c r="G178" s="159"/>
      <c r="H178" s="158"/>
      <c r="I178" s="160"/>
      <c r="J178" s="158"/>
      <c r="K178" s="14"/>
      <c r="L178" s="153"/>
    </row>
    <row r="179" spans="1:12" s="129" customFormat="1">
      <c r="A179" s="14"/>
      <c r="B179" s="22">
        <v>108</v>
      </c>
      <c r="C179" s="157"/>
      <c r="D179" s="158"/>
      <c r="E179" s="158"/>
      <c r="F179" s="158"/>
      <c r="G179" s="159"/>
      <c r="H179" s="158"/>
      <c r="I179" s="160"/>
      <c r="J179" s="158"/>
      <c r="K179" s="14"/>
      <c r="L179" s="153"/>
    </row>
    <row r="180" spans="1:12" s="129" customFormat="1" ht="15.6" customHeight="1">
      <c r="A180" s="14"/>
      <c r="B180" s="22">
        <v>109</v>
      </c>
      <c r="C180" s="167" t="s">
        <v>3472</v>
      </c>
      <c r="D180" s="158"/>
      <c r="E180" s="158"/>
      <c r="F180" s="158" t="s">
        <v>6893</v>
      </c>
      <c r="G180" s="159"/>
      <c r="H180" s="158"/>
      <c r="I180" s="160"/>
      <c r="J180" s="158"/>
      <c r="K180" s="14"/>
      <c r="L180" s="153"/>
    </row>
    <row r="181" spans="1:12">
      <c r="A181" s="14"/>
      <c r="B181" s="14"/>
      <c r="C181" s="14"/>
      <c r="D181" s="14"/>
      <c r="E181" s="14"/>
      <c r="F181" s="14"/>
      <c r="G181" s="14"/>
      <c r="H181" s="14"/>
      <c r="I181" s="14"/>
      <c r="J181" s="14"/>
      <c r="K181" s="14"/>
      <c r="L181" s="3"/>
    </row>
  </sheetData>
  <sheetProtection algorithmName="SHA-512" hashValue="uSusabd+mpMeFQPSN/L3v8b4lCdPkFw/xU8ByokQoa1j0izEpdP6JuswGrlcq5WzRwR3KWWYRzxHEsqt5wIcXQ==" saltValue="WDAZTq1U9zoQkV7aWyJ7ew==" spinCount="100000" sheet="1" objects="1" scenarios="1"/>
  <hyperlinks>
    <hyperlink ref="J5" r:id="rId1"/>
    <hyperlink ref="J6:J8" r:id="rId2" display="http://www.analog.com/ADP5050"/>
    <hyperlink ref="J6" r:id="rId3"/>
    <hyperlink ref="J7" r:id="rId4"/>
    <hyperlink ref="J8" r:id="rId5"/>
    <hyperlink ref="J9" r:id="rId6" display="ADP5054: 4 Higher Current Bucks"/>
  </hyperlinks>
  <pageMargins left="0.7" right="0.7" top="0.75" bottom="0.75" header="0.3" footer="0.3"/>
  <pageSetup scale="62" orientation="portrait" r:id="rId7"/>
  <rowBreaks count="2" manualBreakCount="2">
    <brk id="68" max="10" man="1"/>
    <brk id="139" max="16383" man="1"/>
  </rowBreaks>
  <drawing r:id="rId8"/>
  <legacyDrawing r:id="rId9"/>
  <mc:AlternateContent xmlns:mc="http://schemas.openxmlformats.org/markup-compatibility/2006">
    <mc:Choice Requires="x14">
      <controls>
        <mc:AlternateContent xmlns:mc="http://schemas.openxmlformats.org/markup-compatibility/2006">
          <mc:Choice Requires="x14">
            <control shapeId="19461" r:id="rId10" name="Button 5">
              <controlPr defaultSize="0" print="0" autoFill="0" autoPict="0" macro="[0]!buildGui_B1">
                <anchor moveWithCells="1">
                  <from>
                    <xdr:col>4</xdr:col>
                    <xdr:colOff>66675</xdr:colOff>
                    <xdr:row>3</xdr:row>
                    <xdr:rowOff>104775</xdr:rowOff>
                  </from>
                  <to>
                    <xdr:col>4</xdr:col>
                    <xdr:colOff>1476375</xdr:colOff>
                    <xdr:row>5</xdr:row>
                    <xdr:rowOff>47625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AdiSimPower"/>
  <dimension ref="A1:BM1421"/>
  <sheetViews>
    <sheetView topLeftCell="A185" zoomScale="50" zoomScaleNormal="50" workbookViewId="0"/>
  </sheetViews>
  <sheetFormatPr defaultRowHeight="15"/>
  <cols>
    <col min="1" max="1" width="14.85546875" style="223" customWidth="1"/>
    <col min="2" max="2" width="27.28515625" style="223" customWidth="1"/>
    <col min="3" max="3" width="33.85546875" style="223" customWidth="1"/>
    <col min="4" max="4" width="20.85546875" style="223" customWidth="1"/>
    <col min="5" max="5" width="17" style="223" customWidth="1"/>
    <col min="6" max="6" width="9.140625" style="223"/>
    <col min="7" max="7" width="24.85546875" style="223" customWidth="1"/>
    <col min="8" max="8" width="9.140625" style="223"/>
    <col min="9" max="9" width="13.85546875" style="223" customWidth="1"/>
    <col min="10" max="10" width="8.28515625" style="224" customWidth="1"/>
    <col min="11" max="11" width="19" style="223" customWidth="1"/>
    <col min="12" max="12" width="15" style="223" customWidth="1"/>
    <col min="13" max="13" width="9.140625" style="223"/>
    <col min="14" max="14" width="23.42578125" style="223" customWidth="1"/>
    <col min="15" max="15" width="23.28515625" style="223" customWidth="1"/>
    <col min="16" max="16" width="13.85546875" style="223" customWidth="1"/>
    <col min="17" max="17" width="9.140625" style="223"/>
    <col min="18" max="18" width="15" style="223" customWidth="1"/>
    <col min="19" max="19" width="26.85546875" style="223" customWidth="1"/>
    <col min="20" max="20" width="18.7109375" style="223" customWidth="1"/>
    <col min="21" max="21" width="20.42578125" style="223" customWidth="1"/>
    <col min="22" max="22" width="21.28515625" style="223" customWidth="1"/>
    <col min="23" max="23" width="19.85546875" style="223" customWidth="1"/>
    <col min="24" max="24" width="24.140625" style="223" customWidth="1"/>
    <col min="25" max="28" width="9.140625" style="223"/>
    <col min="29" max="29" width="25.7109375" style="223" customWidth="1"/>
    <col min="30" max="41" width="9.140625" style="223"/>
    <col min="42" max="42" width="22" style="223" customWidth="1"/>
    <col min="43" max="43" width="25.5703125" style="223" customWidth="1"/>
    <col min="44" max="55" width="9.140625" style="223"/>
    <col min="56" max="56" width="19.85546875" style="223" customWidth="1"/>
    <col min="57" max="57" width="24.5703125" style="223" customWidth="1"/>
    <col min="58" max="16384" width="9.140625" style="223"/>
  </cols>
  <sheetData>
    <row r="1" spans="1:25">
      <c r="A1" s="170" t="s">
        <v>7062</v>
      </c>
      <c r="B1" s="170"/>
      <c r="C1" s="170"/>
      <c r="D1" s="170"/>
      <c r="E1" s="170"/>
      <c r="F1" s="170"/>
      <c r="G1" s="170"/>
      <c r="H1" s="170"/>
      <c r="I1" s="170"/>
      <c r="J1" s="171"/>
      <c r="K1" s="170"/>
      <c r="L1" s="170"/>
      <c r="M1" s="170"/>
      <c r="N1" s="170"/>
      <c r="O1" s="170"/>
      <c r="P1" s="170"/>
      <c r="Q1" s="170"/>
      <c r="R1" s="170"/>
      <c r="S1" s="170"/>
      <c r="T1" s="170"/>
      <c r="U1" s="170"/>
      <c r="V1" s="170"/>
      <c r="W1" s="170"/>
      <c r="X1" s="170"/>
      <c r="Y1" s="170"/>
    </row>
    <row r="2" spans="1:25">
      <c r="A2" s="172">
        <v>1.1259999999999999</v>
      </c>
      <c r="B2"/>
      <c r="C2" s="170"/>
      <c r="D2" s="170"/>
      <c r="E2" s="170"/>
      <c r="F2" s="170"/>
      <c r="G2" s="170"/>
      <c r="H2" s="170"/>
      <c r="I2" s="170"/>
      <c r="J2" s="171"/>
      <c r="K2" s="170"/>
      <c r="L2" s="170"/>
      <c r="M2" s="170"/>
      <c r="N2" s="170"/>
      <c r="O2" s="170"/>
      <c r="P2" s="170"/>
      <c r="Q2" s="170"/>
      <c r="R2" s="170"/>
      <c r="S2" s="170"/>
      <c r="T2" s="170"/>
      <c r="U2" s="170"/>
      <c r="V2" s="170"/>
      <c r="W2" s="170"/>
      <c r="X2" s="170"/>
      <c r="Y2" s="170"/>
    </row>
    <row r="3" spans="1:25">
      <c r="A3" s="170" t="s">
        <v>7010</v>
      </c>
      <c r="B3"/>
      <c r="C3" s="170"/>
      <c r="D3" s="170"/>
      <c r="E3" s="170"/>
      <c r="F3" s="170"/>
      <c r="G3" s="170"/>
      <c r="H3" s="170"/>
      <c r="I3" s="170"/>
      <c r="J3" s="171"/>
      <c r="K3" s="170"/>
      <c r="L3" s="170"/>
      <c r="M3" s="170"/>
      <c r="N3" s="170"/>
      <c r="O3" s="170"/>
      <c r="P3" s="170"/>
      <c r="Q3" s="170"/>
      <c r="R3" s="170"/>
      <c r="S3" s="170"/>
      <c r="T3" s="170"/>
      <c r="U3" s="170"/>
      <c r="V3" s="170"/>
      <c r="W3" s="170"/>
      <c r="X3" s="170"/>
      <c r="Y3" s="170"/>
    </row>
    <row r="4" spans="1:25">
      <c r="A4" s="170" t="s">
        <v>3529</v>
      </c>
      <c r="B4"/>
      <c r="C4" s="170"/>
      <c r="D4" s="170"/>
      <c r="E4" s="170"/>
      <c r="F4" s="170"/>
      <c r="G4" s="170"/>
      <c r="H4" s="170"/>
      <c r="I4" s="170"/>
      <c r="J4" s="171"/>
      <c r="K4" s="170"/>
      <c r="L4" s="170"/>
      <c r="M4" s="170"/>
      <c r="N4" s="170"/>
      <c r="O4" s="170"/>
      <c r="P4" s="170"/>
      <c r="Q4" s="170"/>
      <c r="R4" s="170"/>
      <c r="S4" s="170"/>
      <c r="T4" s="170"/>
      <c r="U4" s="170"/>
      <c r="V4" s="170"/>
      <c r="W4" s="170"/>
      <c r="X4" s="170"/>
      <c r="Y4" s="170"/>
    </row>
    <row r="5" spans="1:25">
      <c r="A5" s="223" t="s">
        <v>3530</v>
      </c>
      <c r="B5"/>
      <c r="C5" s="170"/>
      <c r="D5" s="170"/>
      <c r="E5" s="170"/>
      <c r="F5" s="170"/>
      <c r="G5" s="170"/>
      <c r="H5" s="170"/>
      <c r="I5" s="170"/>
      <c r="J5" s="171"/>
      <c r="K5" s="170"/>
      <c r="L5" s="170"/>
      <c r="M5" s="170"/>
      <c r="N5" s="170"/>
      <c r="O5" s="170"/>
      <c r="P5" s="170"/>
      <c r="Q5" s="170"/>
      <c r="R5" s="170"/>
      <c r="S5" s="170"/>
      <c r="T5" s="170"/>
      <c r="U5" s="170"/>
      <c r="V5" s="170"/>
      <c r="W5" s="170"/>
      <c r="X5" s="170"/>
      <c r="Y5" s="170"/>
    </row>
    <row r="6" spans="1:25">
      <c r="A6" s="170" t="s">
        <v>4846</v>
      </c>
      <c r="B6"/>
      <c r="C6" s="170"/>
      <c r="D6" s="170"/>
      <c r="E6" s="170"/>
      <c r="F6" s="170"/>
      <c r="G6" s="170"/>
      <c r="H6" s="170"/>
      <c r="I6" s="170"/>
      <c r="J6" s="171"/>
      <c r="K6" s="170"/>
      <c r="L6" s="170"/>
      <c r="M6" s="170"/>
      <c r="N6" s="170"/>
      <c r="O6" s="170"/>
      <c r="P6" s="170"/>
      <c r="Q6" s="170"/>
      <c r="R6" s="170"/>
      <c r="S6" s="170"/>
      <c r="T6" s="170"/>
      <c r="U6" s="170"/>
      <c r="V6" s="170"/>
      <c r="W6" s="170"/>
      <c r="X6" s="170"/>
      <c r="Y6" s="170"/>
    </row>
    <row r="7" spans="1:25">
      <c r="A7" s="170"/>
      <c r="B7"/>
      <c r="C7" s="170"/>
      <c r="D7" s="170"/>
      <c r="E7" s="170"/>
      <c r="F7" s="170"/>
      <c r="G7" s="170"/>
      <c r="H7" s="170"/>
      <c r="I7" s="170"/>
      <c r="J7" s="171"/>
      <c r="K7" s="170"/>
      <c r="L7" s="170"/>
      <c r="M7" s="170"/>
      <c r="N7" s="170"/>
      <c r="O7" s="170"/>
      <c r="P7" s="170"/>
      <c r="Q7" s="170"/>
      <c r="R7" s="170"/>
      <c r="S7" s="170"/>
      <c r="T7" s="170"/>
      <c r="U7" s="170"/>
      <c r="V7" s="170"/>
      <c r="W7" s="170"/>
      <c r="X7" s="170"/>
      <c r="Y7" s="170"/>
    </row>
    <row r="8" spans="1:25">
      <c r="A8" s="170">
        <v>20161201</v>
      </c>
      <c r="B8"/>
      <c r="C8" s="170">
        <v>5</v>
      </c>
      <c r="D8" s="170" t="s">
        <v>7009</v>
      </c>
      <c r="E8" s="170"/>
      <c r="F8" s="170"/>
      <c r="G8" s="170"/>
      <c r="H8" s="170"/>
      <c r="I8" s="170"/>
      <c r="J8" s="171"/>
      <c r="K8" s="170"/>
      <c r="L8" s="170"/>
      <c r="M8" s="170"/>
      <c r="N8" s="170"/>
      <c r="O8" s="170"/>
      <c r="P8" s="170"/>
      <c r="Q8" s="170"/>
      <c r="R8" s="170"/>
      <c r="S8" s="170"/>
      <c r="T8" s="170"/>
      <c r="U8" s="170"/>
      <c r="V8" s="170"/>
      <c r="W8" s="170"/>
      <c r="X8" s="170"/>
      <c r="Y8" s="170"/>
    </row>
    <row r="9" spans="1:25">
      <c r="A9" s="170">
        <v>20161004</v>
      </c>
      <c r="B9"/>
      <c r="C9" s="170">
        <v>5</v>
      </c>
      <c r="D9" s="170" t="s">
        <v>7009</v>
      </c>
      <c r="E9" s="170"/>
      <c r="F9" s="170"/>
      <c r="G9" s="170"/>
      <c r="H9" s="170"/>
      <c r="I9" s="170"/>
      <c r="J9" s="171"/>
      <c r="K9" s="170"/>
      <c r="L9" s="170"/>
      <c r="M9" s="170"/>
      <c r="N9" s="170"/>
      <c r="O9" s="170"/>
      <c r="P9" s="170"/>
      <c r="Q9" s="170"/>
      <c r="R9" s="170"/>
      <c r="S9" s="170"/>
      <c r="T9" s="170"/>
      <c r="U9" s="170"/>
      <c r="V9" s="170"/>
      <c r="W9" s="170"/>
      <c r="X9" s="170"/>
      <c r="Y9" s="170"/>
    </row>
    <row r="10" spans="1:25">
      <c r="A10" s="170"/>
      <c r="B10"/>
      <c r="C10" s="170"/>
      <c r="D10" s="170"/>
      <c r="E10" s="170"/>
      <c r="F10" s="170"/>
      <c r="G10" s="170"/>
      <c r="H10" s="170"/>
      <c r="I10" s="170"/>
      <c r="J10" s="171"/>
      <c r="K10" s="170"/>
      <c r="L10" s="170"/>
      <c r="M10" s="170"/>
      <c r="N10" s="170"/>
      <c r="O10" s="170"/>
      <c r="P10" s="170"/>
      <c r="Q10" s="170"/>
      <c r="R10" s="170"/>
      <c r="S10" s="170"/>
      <c r="T10" s="170"/>
      <c r="U10" s="170"/>
      <c r="V10" s="170"/>
      <c r="W10" s="170"/>
      <c r="X10" s="170"/>
      <c r="Y10" s="170"/>
    </row>
    <row r="11" spans="1:25">
      <c r="A11" s="170" t="s">
        <v>3820</v>
      </c>
      <c r="B11"/>
      <c r="C11" s="170"/>
      <c r="D11" s="170"/>
      <c r="E11" s="170"/>
      <c r="F11" s="170"/>
      <c r="G11" s="170"/>
      <c r="H11" s="170"/>
      <c r="I11" s="170"/>
      <c r="J11" s="171"/>
      <c r="K11" s="170"/>
      <c r="L11" s="170"/>
      <c r="M11" s="170"/>
      <c r="N11" s="170"/>
      <c r="O11" s="170"/>
      <c r="P11" s="170"/>
      <c r="Q11" s="170"/>
      <c r="R11" s="170"/>
      <c r="S11" s="170"/>
      <c r="T11" s="170"/>
      <c r="U11" s="170"/>
      <c r="V11" s="170"/>
      <c r="W11" s="170"/>
      <c r="X11" s="170"/>
      <c r="Y11" s="170"/>
    </row>
    <row r="12" spans="1:25">
      <c r="A12" s="170"/>
      <c r="B12"/>
      <c r="C12" s="170"/>
      <c r="D12" s="170"/>
      <c r="E12" s="170"/>
      <c r="F12" s="170"/>
      <c r="G12" s="170"/>
      <c r="H12" s="170"/>
      <c r="I12" s="170"/>
      <c r="J12" s="171"/>
      <c r="K12" s="170"/>
      <c r="L12" s="170"/>
      <c r="M12" s="170"/>
      <c r="N12" s="170"/>
      <c r="O12" s="170"/>
      <c r="P12" s="170"/>
      <c r="Q12" s="170"/>
      <c r="R12" s="170"/>
      <c r="S12" s="170"/>
      <c r="T12" s="170"/>
      <c r="U12" s="170"/>
      <c r="V12" s="170"/>
      <c r="W12" s="170"/>
      <c r="X12" s="170"/>
      <c r="Y12" s="170"/>
    </row>
    <row r="13" spans="1:25">
      <c r="A13" s="170">
        <v>1</v>
      </c>
      <c r="B13"/>
      <c r="C13" s="170"/>
      <c r="D13" s="170"/>
      <c r="E13" s="170"/>
      <c r="F13" s="170"/>
      <c r="G13" s="170"/>
      <c r="H13" s="170"/>
      <c r="I13" s="170"/>
      <c r="J13" s="171"/>
      <c r="K13" s="170"/>
      <c r="L13" s="170"/>
      <c r="M13" s="170"/>
      <c r="N13" s="170"/>
      <c r="O13" s="170"/>
      <c r="P13" s="170"/>
      <c r="Q13" s="170"/>
      <c r="R13" s="170"/>
      <c r="S13" s="170"/>
      <c r="T13" s="170"/>
      <c r="U13" s="170"/>
      <c r="V13" s="170"/>
      <c r="W13" s="170"/>
      <c r="X13" s="170"/>
      <c r="Y13" s="170"/>
    </row>
    <row r="14" spans="1:25">
      <c r="A14" s="170"/>
      <c r="B14"/>
      <c r="C14" s="170"/>
      <c r="D14" s="170"/>
      <c r="E14" s="170"/>
      <c r="F14" s="170"/>
      <c r="G14" s="170"/>
      <c r="H14" s="170"/>
      <c r="I14" s="170"/>
      <c r="J14" s="171"/>
      <c r="K14" s="170"/>
      <c r="L14" s="170"/>
      <c r="M14" s="170"/>
      <c r="N14" s="170"/>
      <c r="O14" s="170"/>
      <c r="P14" s="170"/>
      <c r="Q14" s="170"/>
      <c r="R14" s="170"/>
      <c r="S14" s="170"/>
      <c r="T14" s="170"/>
      <c r="U14" s="170"/>
      <c r="V14" s="170"/>
      <c r="W14" s="170"/>
      <c r="X14" s="170"/>
      <c r="Y14" s="170"/>
    </row>
    <row r="15" spans="1:25">
      <c r="A15" s="170"/>
      <c r="B15"/>
      <c r="C15" s="170"/>
      <c r="D15" s="170"/>
      <c r="E15" s="170"/>
      <c r="F15" s="170"/>
      <c r="G15" s="170"/>
      <c r="H15" s="170"/>
      <c r="I15" s="170"/>
      <c r="J15" s="171"/>
      <c r="K15" s="170"/>
      <c r="L15" s="170"/>
      <c r="M15" s="170"/>
      <c r="N15" s="170"/>
      <c r="O15" s="170"/>
      <c r="P15" s="170"/>
      <c r="Q15" s="170"/>
      <c r="R15" s="170"/>
      <c r="S15" s="170"/>
      <c r="T15" s="170"/>
      <c r="U15" s="170"/>
      <c r="V15" s="170"/>
      <c r="W15" s="170"/>
      <c r="X15" s="170"/>
      <c r="Y15" s="170"/>
    </row>
    <row r="16" spans="1:25">
      <c r="A16" s="170"/>
      <c r="B16"/>
      <c r="C16" s="170"/>
      <c r="D16" s="170"/>
      <c r="E16" s="170"/>
      <c r="F16" s="170"/>
      <c r="G16" s="170"/>
      <c r="K16" s="170"/>
      <c r="L16" s="170"/>
      <c r="M16" s="248"/>
      <c r="N16" s="248"/>
      <c r="O16" s="170"/>
      <c r="P16" s="170"/>
      <c r="Q16" s="170"/>
      <c r="R16" s="170"/>
      <c r="S16" s="170"/>
      <c r="T16" s="170"/>
      <c r="U16" s="170"/>
      <c r="V16" s="170"/>
      <c r="W16" s="170"/>
      <c r="X16" s="170"/>
      <c r="Y16" s="170"/>
    </row>
    <row r="17" spans="1:35">
      <c r="A17" s="170"/>
      <c r="B17"/>
      <c r="C17" s="173" t="s">
        <v>2141</v>
      </c>
      <c r="D17" s="170"/>
      <c r="E17" s="170"/>
      <c r="F17" s="223" t="s">
        <v>2142</v>
      </c>
      <c r="G17" s="170"/>
      <c r="K17" s="170"/>
      <c r="L17" s="170"/>
      <c r="M17" s="174"/>
      <c r="N17" s="174"/>
      <c r="O17" s="170"/>
      <c r="P17" s="170"/>
      <c r="Q17" s="170"/>
      <c r="R17" s="170"/>
      <c r="S17" s="170"/>
      <c r="T17" s="170"/>
      <c r="U17" s="170"/>
      <c r="V17" s="170"/>
      <c r="W17" s="170"/>
      <c r="X17" s="170"/>
      <c r="Y17" s="170"/>
    </row>
    <row r="18" spans="1:35">
      <c r="A18" s="170"/>
      <c r="B18"/>
      <c r="C18" s="266">
        <v>5</v>
      </c>
      <c r="D18" s="170" t="s">
        <v>2143</v>
      </c>
      <c r="E18" s="170"/>
      <c r="F18" s="249" t="s">
        <v>2144</v>
      </c>
      <c r="G18" s="170"/>
      <c r="K18" s="170"/>
      <c r="L18" s="170"/>
      <c r="M18" s="170"/>
      <c r="N18" s="170"/>
      <c r="O18" s="170"/>
      <c r="P18" s="170"/>
      <c r="Q18" s="170"/>
      <c r="R18" s="170"/>
      <c r="S18" s="170"/>
      <c r="T18" s="170"/>
      <c r="U18" s="170"/>
      <c r="V18" s="170"/>
      <c r="W18" s="170"/>
      <c r="X18" s="170"/>
      <c r="Y18" s="170"/>
    </row>
    <row r="19" spans="1:35">
      <c r="A19" s="170"/>
      <c r="B19"/>
      <c r="C19" s="266">
        <v>3</v>
      </c>
      <c r="D19" s="170"/>
      <c r="E19" s="170"/>
      <c r="F19" s="249" t="s">
        <v>2145</v>
      </c>
      <c r="G19" s="170"/>
      <c r="K19" s="170"/>
      <c r="L19" s="170"/>
      <c r="M19" s="170"/>
      <c r="N19" s="170"/>
      <c r="O19" s="170"/>
      <c r="P19" s="170"/>
      <c r="Q19" s="170"/>
      <c r="R19" s="170"/>
      <c r="S19" s="170"/>
      <c r="T19" s="170"/>
      <c r="U19" s="170"/>
      <c r="V19" s="170"/>
      <c r="W19" s="170"/>
      <c r="X19" s="170"/>
      <c r="Y19" s="170"/>
    </row>
    <row r="20" spans="1:35">
      <c r="A20" s="170"/>
      <c r="B20"/>
      <c r="C20" s="266">
        <v>3</v>
      </c>
      <c r="D20" s="170"/>
      <c r="E20" s="170"/>
      <c r="F20" s="170"/>
      <c r="G20" s="170"/>
      <c r="K20" s="170"/>
      <c r="L20" s="170"/>
      <c r="M20" s="170"/>
      <c r="N20" s="170"/>
      <c r="O20" s="170"/>
      <c r="P20" s="170"/>
      <c r="Q20" s="170"/>
      <c r="R20" s="170"/>
      <c r="S20" s="170"/>
      <c r="T20" s="170"/>
      <c r="U20" s="170"/>
      <c r="V20" s="170"/>
      <c r="W20" s="170"/>
      <c r="X20" s="170"/>
      <c r="Y20" s="170"/>
    </row>
    <row r="21" spans="1:35">
      <c r="A21" s="170"/>
      <c r="B21"/>
      <c r="C21" s="266"/>
      <c r="D21" s="170"/>
      <c r="E21" s="170"/>
      <c r="F21" s="170"/>
      <c r="G21" s="170"/>
      <c r="K21" s="170"/>
      <c r="L21" s="170"/>
      <c r="M21" s="170"/>
      <c r="N21" s="170"/>
      <c r="O21" s="170"/>
      <c r="P21" s="170"/>
      <c r="Q21" s="170"/>
      <c r="R21" s="170"/>
      <c r="S21" s="170"/>
      <c r="T21" s="170"/>
      <c r="U21" s="170"/>
      <c r="V21" s="170"/>
      <c r="W21" s="170"/>
      <c r="X21" s="170"/>
      <c r="Y21" s="170"/>
    </row>
    <row r="22" spans="1:35">
      <c r="A22" s="170"/>
      <c r="B22"/>
      <c r="C22" s="266"/>
      <c r="D22" s="170"/>
      <c r="E22" s="170"/>
      <c r="F22" s="170"/>
      <c r="G22" s="170"/>
      <c r="K22" s="170"/>
      <c r="L22" s="170"/>
      <c r="M22" s="170"/>
      <c r="N22" s="170"/>
      <c r="O22" s="170"/>
      <c r="P22" s="170"/>
      <c r="Q22" s="170"/>
      <c r="R22" s="170"/>
      <c r="S22" s="170"/>
      <c r="T22" s="170"/>
      <c r="U22" s="170"/>
      <c r="V22" s="170"/>
      <c r="W22" s="170"/>
      <c r="X22" s="170"/>
      <c r="Y22" s="170"/>
    </row>
    <row r="23" spans="1:35">
      <c r="A23" s="170"/>
      <c r="B23"/>
      <c r="C23" s="267"/>
      <c r="D23" s="170"/>
      <c r="E23" s="170"/>
      <c r="F23" s="170"/>
      <c r="G23" s="170"/>
      <c r="K23" s="170"/>
      <c r="L23" s="170"/>
      <c r="M23" s="170"/>
      <c r="N23" s="170"/>
      <c r="O23" s="170"/>
      <c r="P23" s="170"/>
      <c r="Q23" s="170"/>
      <c r="R23" s="170"/>
      <c r="S23" s="170"/>
      <c r="T23" s="170"/>
      <c r="U23" s="170"/>
      <c r="V23" s="170"/>
      <c r="W23" s="170"/>
      <c r="X23" s="170"/>
      <c r="Y23" s="170"/>
    </row>
    <row r="24" spans="1:35">
      <c r="A24" s="170"/>
      <c r="B24"/>
      <c r="C24" s="267"/>
      <c r="D24" s="170"/>
      <c r="E24" s="170"/>
      <c r="F24" s="170"/>
      <c r="G24" s="170"/>
      <c r="K24" s="170"/>
      <c r="L24" s="170"/>
      <c r="M24" s="170"/>
      <c r="N24" s="170"/>
      <c r="O24" s="170"/>
      <c r="P24" s="170"/>
      <c r="Q24" s="170"/>
      <c r="R24" s="170"/>
      <c r="S24" s="170"/>
      <c r="T24" s="170"/>
      <c r="U24" s="170"/>
      <c r="V24" s="170"/>
      <c r="W24" s="170"/>
      <c r="X24" s="170"/>
      <c r="Y24" s="170"/>
    </row>
    <row r="25" spans="1:35">
      <c r="A25" s="170"/>
      <c r="B25"/>
      <c r="C25" s="267"/>
      <c r="D25" s="170"/>
      <c r="E25" s="170"/>
      <c r="F25" s="170"/>
      <c r="G25" s="170"/>
      <c r="K25" s="170"/>
      <c r="L25" s="170"/>
      <c r="M25" s="170"/>
      <c r="N25" s="170"/>
      <c r="O25" s="170"/>
      <c r="P25" s="170"/>
      <c r="Q25" s="170"/>
      <c r="R25" s="170"/>
      <c r="S25" s="170"/>
      <c r="T25" s="170"/>
      <c r="U25" s="170"/>
      <c r="V25" s="170"/>
      <c r="W25" s="170"/>
      <c r="X25" s="170"/>
      <c r="Y25" s="170"/>
    </row>
    <row r="26" spans="1:35">
      <c r="A26" s="170"/>
      <c r="B26"/>
      <c r="C26" s="267"/>
      <c r="D26" s="170"/>
      <c r="E26" s="170"/>
      <c r="F26" s="170"/>
      <c r="G26" s="170"/>
      <c r="K26" s="170"/>
      <c r="L26" s="170"/>
      <c r="M26" s="170"/>
      <c r="N26" s="170"/>
      <c r="O26" s="170"/>
      <c r="P26" s="170"/>
      <c r="Q26" s="170"/>
      <c r="R26" s="170"/>
      <c r="S26" s="170"/>
      <c r="T26" s="170"/>
      <c r="U26" s="170"/>
      <c r="V26" s="170"/>
      <c r="W26" s="170"/>
      <c r="X26" s="170"/>
      <c r="Y26" s="170"/>
    </row>
    <row r="27" spans="1:35">
      <c r="A27" s="170"/>
      <c r="B27"/>
      <c r="C27" s="267"/>
      <c r="D27" s="170"/>
      <c r="E27" s="170"/>
      <c r="F27" s="170"/>
      <c r="G27" s="170"/>
      <c r="K27" s="170"/>
      <c r="L27" s="170"/>
      <c r="M27" s="170"/>
      <c r="N27" s="170"/>
      <c r="O27" s="170"/>
      <c r="P27" s="170"/>
      <c r="Q27" s="170"/>
      <c r="R27" s="170"/>
      <c r="S27" s="170"/>
      <c r="T27" s="170"/>
      <c r="U27" s="170"/>
      <c r="V27" s="170"/>
      <c r="W27" s="170"/>
      <c r="X27" s="170"/>
      <c r="Y27" s="170"/>
    </row>
    <row r="28" spans="1:35" ht="18.75">
      <c r="A28" s="170"/>
      <c r="B28"/>
      <c r="C28" s="175"/>
      <c r="D28" s="170"/>
      <c r="E28" s="170"/>
      <c r="F28" s="170"/>
      <c r="G28" s="170"/>
      <c r="H28" s="170"/>
      <c r="I28" s="170"/>
      <c r="J28" s="171"/>
      <c r="K28" s="170"/>
      <c r="L28" s="170"/>
      <c r="M28" s="170"/>
      <c r="N28" s="170"/>
      <c r="O28" s="170"/>
      <c r="P28" s="170"/>
      <c r="Q28" s="170"/>
      <c r="R28" s="170"/>
      <c r="S28" s="170"/>
      <c r="T28" s="170"/>
      <c r="U28" s="170"/>
      <c r="V28" s="170"/>
      <c r="W28" s="170"/>
      <c r="X28" s="170"/>
      <c r="Y28" s="170"/>
    </row>
    <row r="29" spans="1:35">
      <c r="A29" s="170"/>
      <c r="B29"/>
      <c r="C29" s="170"/>
      <c r="D29" s="170"/>
      <c r="E29" s="170" t="s">
        <v>2146</v>
      </c>
      <c r="F29" s="223">
        <v>3.1415926540000001</v>
      </c>
      <c r="G29" s="170"/>
      <c r="H29" s="170"/>
      <c r="I29" s="170"/>
      <c r="J29" s="171"/>
      <c r="K29" s="170"/>
      <c r="L29" s="170"/>
      <c r="M29" s="170"/>
      <c r="N29" s="170"/>
      <c r="O29" s="170"/>
      <c r="P29" s="170"/>
      <c r="Q29" s="170"/>
      <c r="R29" s="170"/>
      <c r="S29" s="170"/>
      <c r="T29" s="170"/>
      <c r="U29" s="170"/>
      <c r="V29" s="170"/>
      <c r="W29" s="170"/>
      <c r="X29" s="170"/>
      <c r="Y29" s="170"/>
    </row>
    <row r="30" spans="1:35" hidden="1">
      <c r="A30" s="170"/>
      <c r="B30"/>
      <c r="C30" s="170"/>
      <c r="D30" s="170"/>
      <c r="E30" s="170"/>
      <c r="F30" s="170"/>
      <c r="G30" s="170"/>
      <c r="H30" s="170"/>
      <c r="I30" s="170"/>
      <c r="J30" s="171"/>
      <c r="K30" s="170"/>
      <c r="L30" s="170"/>
      <c r="M30" s="170"/>
      <c r="N30" s="170"/>
      <c r="O30" s="170"/>
      <c r="P30" s="170"/>
      <c r="Q30" s="170"/>
      <c r="R30" s="170"/>
      <c r="S30" s="170"/>
      <c r="T30" s="170"/>
      <c r="U30" s="170"/>
      <c r="V30" s="170"/>
      <c r="W30" s="170"/>
      <c r="X30" s="170"/>
      <c r="Y30" s="170"/>
    </row>
    <row r="31" spans="1:35" hidden="1">
      <c r="A31" s="170"/>
      <c r="B31"/>
      <c r="C31"/>
      <c r="D31"/>
      <c r="E31"/>
      <c r="F31"/>
      <c r="G31"/>
      <c r="H31"/>
      <c r="I31"/>
      <c r="J31"/>
      <c r="K31"/>
      <c r="L31"/>
      <c r="M31"/>
      <c r="N31"/>
      <c r="O31"/>
      <c r="P31" s="170"/>
      <c r="Q31" s="170"/>
      <c r="R31" s="170"/>
      <c r="S31" s="170"/>
      <c r="T31" s="170"/>
      <c r="U31" s="170"/>
      <c r="V31" s="170"/>
      <c r="W31" s="170"/>
      <c r="X31" s="170"/>
      <c r="Y31" s="170"/>
      <c r="Z31" s="170"/>
      <c r="AA31" s="170"/>
      <c r="AB31" s="170"/>
      <c r="AC31" s="170"/>
      <c r="AD31" s="170"/>
      <c r="AE31" s="170"/>
      <c r="AF31" s="170"/>
      <c r="AG31" s="170"/>
      <c r="AH31" s="170"/>
      <c r="AI31" s="170"/>
    </row>
    <row r="32" spans="1:35" hidden="1">
      <c r="A32" s="170"/>
      <c r="B32"/>
      <c r="C32"/>
      <c r="D32"/>
      <c r="E32"/>
      <c r="F32"/>
      <c r="G32"/>
      <c r="H32"/>
      <c r="I32"/>
      <c r="J32"/>
      <c r="K32"/>
      <c r="L32"/>
      <c r="M32"/>
      <c r="N32"/>
      <c r="O32"/>
      <c r="P32" s="170"/>
      <c r="Q32" s="170"/>
      <c r="U32" s="170"/>
      <c r="V32" s="170"/>
      <c r="W32" s="170"/>
      <c r="X32" s="170"/>
      <c r="Y32" s="170"/>
      <c r="Z32" s="170"/>
      <c r="AA32" s="170"/>
      <c r="AB32" s="170"/>
      <c r="AC32" s="170"/>
      <c r="AD32" s="170"/>
      <c r="AE32" s="170"/>
      <c r="AF32" s="170"/>
      <c r="AG32" s="170"/>
      <c r="AH32" s="170"/>
      <c r="AI32" s="170"/>
    </row>
    <row r="33" spans="1:35" hidden="1">
      <c r="A33" s="170"/>
      <c r="B33"/>
      <c r="C33"/>
      <c r="D33"/>
      <c r="E33"/>
      <c r="F33"/>
      <c r="G33"/>
      <c r="H33"/>
      <c r="I33"/>
      <c r="J33"/>
      <c r="K33"/>
      <c r="L33"/>
      <c r="M33"/>
      <c r="N33"/>
      <c r="O33"/>
      <c r="P33" s="170"/>
      <c r="Q33" s="170"/>
      <c r="U33" s="170"/>
      <c r="V33" s="170"/>
      <c r="W33" s="170"/>
      <c r="X33" s="170"/>
      <c r="Y33" s="170"/>
      <c r="Z33" s="170"/>
      <c r="AA33" s="170"/>
      <c r="AB33" s="170"/>
      <c r="AC33" s="170"/>
      <c r="AD33" s="170"/>
      <c r="AE33" s="170"/>
      <c r="AF33" s="170"/>
      <c r="AG33" s="170"/>
      <c r="AH33" s="170"/>
      <c r="AI33" s="170"/>
    </row>
    <row r="34" spans="1:35" hidden="1">
      <c r="A34" s="170"/>
      <c r="B34"/>
      <c r="C34" s="176" t="s">
        <v>2152</v>
      </c>
      <c r="D34" s="176">
        <v>12</v>
      </c>
      <c r="E34" s="176">
        <v>4.5</v>
      </c>
      <c r="F34" s="178">
        <v>20</v>
      </c>
      <c r="G34" s="176">
        <v>12</v>
      </c>
      <c r="H34" s="176">
        <v>4.5</v>
      </c>
      <c r="I34" s="178">
        <v>20</v>
      </c>
      <c r="J34" s="171">
        <v>12</v>
      </c>
      <c r="K34" s="176">
        <v>4.5</v>
      </c>
      <c r="L34" s="178">
        <v>20</v>
      </c>
      <c r="M34" s="176">
        <v>12</v>
      </c>
      <c r="N34" s="176">
        <v>4.5</v>
      </c>
      <c r="O34" s="178">
        <v>20</v>
      </c>
      <c r="P34" s="170" t="s">
        <v>2153</v>
      </c>
      <c r="Q34" s="176"/>
      <c r="U34" s="177"/>
      <c r="V34" s="170"/>
      <c r="W34" s="170"/>
      <c r="X34" s="170"/>
      <c r="Y34" s="170"/>
      <c r="Z34" s="170"/>
      <c r="AA34" s="170"/>
      <c r="AB34" s="170"/>
      <c r="AC34" s="170"/>
      <c r="AD34" s="170"/>
      <c r="AE34" s="170"/>
      <c r="AF34" s="170"/>
      <c r="AG34" s="170"/>
      <c r="AH34" s="170"/>
      <c r="AI34" s="170"/>
    </row>
    <row r="35" spans="1:35" hidden="1">
      <c r="A35" s="170"/>
      <c r="B35"/>
      <c r="C35" s="176" t="s">
        <v>2156</v>
      </c>
      <c r="D35" s="176">
        <v>12</v>
      </c>
      <c r="E35" s="178">
        <v>4.5</v>
      </c>
      <c r="F35" s="176">
        <v>20</v>
      </c>
      <c r="G35" s="176">
        <v>12</v>
      </c>
      <c r="H35" s="178">
        <v>4.5</v>
      </c>
      <c r="I35" s="176">
        <v>20</v>
      </c>
      <c r="J35" s="171">
        <v>12</v>
      </c>
      <c r="K35" s="178">
        <v>4.5</v>
      </c>
      <c r="L35" s="176">
        <v>20</v>
      </c>
      <c r="M35" s="176">
        <v>12</v>
      </c>
      <c r="N35" s="178">
        <v>4.5</v>
      </c>
      <c r="O35" s="176">
        <v>20</v>
      </c>
      <c r="P35" s="176"/>
      <c r="Q35" s="176"/>
      <c r="U35" s="176"/>
      <c r="V35" s="170"/>
      <c r="W35" s="170"/>
      <c r="X35" s="170"/>
      <c r="Y35" s="170"/>
      <c r="Z35" s="170"/>
      <c r="AA35" s="170"/>
      <c r="AB35" s="170"/>
      <c r="AC35" s="170"/>
      <c r="AD35" s="170"/>
      <c r="AE35" s="170"/>
      <c r="AF35" s="170"/>
      <c r="AG35" s="170"/>
      <c r="AH35" s="170"/>
      <c r="AI35" s="170"/>
    </row>
    <row r="36" spans="1:35" hidden="1">
      <c r="A36" s="170"/>
      <c r="B36"/>
      <c r="C36" s="176" t="s">
        <v>2160</v>
      </c>
      <c r="D36" s="176">
        <v>3</v>
      </c>
      <c r="E36" s="176">
        <v>0.6</v>
      </c>
      <c r="F36" s="176">
        <v>18</v>
      </c>
      <c r="G36" s="176">
        <v>3</v>
      </c>
      <c r="H36" s="176">
        <v>0.6</v>
      </c>
      <c r="I36" s="176">
        <v>18</v>
      </c>
      <c r="J36" s="171">
        <v>3</v>
      </c>
      <c r="K36" s="176">
        <v>0.6</v>
      </c>
      <c r="L36" s="176">
        <v>18</v>
      </c>
      <c r="M36" s="176">
        <v>3</v>
      </c>
      <c r="N36" s="176">
        <v>0.6</v>
      </c>
      <c r="O36" s="176">
        <v>18</v>
      </c>
      <c r="P36" s="176"/>
      <c r="Q36" s="176"/>
      <c r="U36" s="176"/>
      <c r="V36" s="170"/>
      <c r="W36" s="170"/>
      <c r="X36" s="170"/>
      <c r="Y36" s="170"/>
      <c r="Z36" s="170"/>
      <c r="AA36" s="170"/>
      <c r="AB36" s="170"/>
      <c r="AC36" s="170"/>
      <c r="AD36" s="170"/>
      <c r="AE36" s="170"/>
      <c r="AF36" s="170"/>
      <c r="AG36" s="170"/>
      <c r="AH36" s="170"/>
      <c r="AI36" s="170"/>
    </row>
    <row r="37" spans="1:35" hidden="1">
      <c r="A37" s="170"/>
      <c r="B37"/>
      <c r="C37" s="176" t="s">
        <v>2164</v>
      </c>
      <c r="D37" s="176">
        <v>2</v>
      </c>
      <c r="E37" s="176">
        <v>0.1</v>
      </c>
      <c r="F37" s="176" t="e">
        <f>MAX(IF(Schematics!#REF!=1,Schematics!#REF!,0),IF(Schematics!#REF!=1,Schematics!#REF!,0))</f>
        <v>#REF!</v>
      </c>
      <c r="G37" s="176">
        <v>2</v>
      </c>
      <c r="H37" s="176">
        <v>0.1</v>
      </c>
      <c r="I37" s="176">
        <f>MAX(IF(Schematics!H124=1,Schematics!#REF!,0),IF(Schematics!H125=1,Schematics!#REF!,0))</f>
        <v>0</v>
      </c>
      <c r="J37" s="171">
        <v>2</v>
      </c>
      <c r="K37" s="176">
        <v>0.1</v>
      </c>
      <c r="L37" s="176">
        <f>MAX(IF(Schematics!J124=1,Schematics!#REF!,0),IF(Schematics!J125=1,Schematics!#REF!,0))</f>
        <v>0</v>
      </c>
      <c r="M37" s="176">
        <v>2</v>
      </c>
      <c r="N37" s="176">
        <v>0.1</v>
      </c>
      <c r="O37" s="176" t="e">
        <f>F37</f>
        <v>#REF!</v>
      </c>
      <c r="P37" s="176"/>
      <c r="Q37" s="176"/>
      <c r="U37" s="250"/>
      <c r="V37" s="170"/>
      <c r="X37" s="170"/>
      <c r="Y37" s="170"/>
      <c r="Z37" s="170"/>
      <c r="AA37" s="170"/>
      <c r="AB37" s="170"/>
      <c r="AC37" s="170"/>
      <c r="AD37" s="170"/>
      <c r="AE37" s="170"/>
      <c r="AF37" s="170"/>
      <c r="AG37" s="170"/>
      <c r="AH37" s="170"/>
      <c r="AI37" s="170"/>
    </row>
    <row r="38" spans="1:35" hidden="1">
      <c r="A38" s="170"/>
      <c r="B38"/>
      <c r="C38" s="177" t="s">
        <v>2167</v>
      </c>
      <c r="D38" s="176">
        <v>55</v>
      </c>
      <c r="E38" s="176">
        <v>-40</v>
      </c>
      <c r="F38" s="176">
        <v>120</v>
      </c>
      <c r="G38" s="176">
        <v>55</v>
      </c>
      <c r="H38" s="176">
        <v>-40</v>
      </c>
      <c r="I38" s="176">
        <v>120</v>
      </c>
      <c r="J38" s="171">
        <v>55</v>
      </c>
      <c r="K38" s="176">
        <v>-40</v>
      </c>
      <c r="L38" s="176">
        <v>120</v>
      </c>
      <c r="M38" s="176">
        <v>55</v>
      </c>
      <c r="N38" s="176"/>
      <c r="O38" s="176"/>
      <c r="P38" s="176"/>
      <c r="Q38" s="176"/>
      <c r="U38" s="176"/>
      <c r="V38" s="170"/>
      <c r="W38" s="170"/>
      <c r="X38" s="170"/>
      <c r="Y38" s="170"/>
      <c r="Z38" s="170"/>
      <c r="AA38" s="170"/>
      <c r="AB38" s="170"/>
      <c r="AC38" s="170"/>
      <c r="AD38" s="170"/>
      <c r="AE38" s="170"/>
      <c r="AF38" s="170"/>
      <c r="AG38" s="170"/>
      <c r="AH38" s="170"/>
      <c r="AI38" s="170"/>
    </row>
    <row r="39" spans="1:35" hidden="1">
      <c r="A39" s="170"/>
      <c r="B39"/>
      <c r="C39" s="170"/>
      <c r="D39" s="170"/>
      <c r="E39" s="170"/>
      <c r="F39" s="170"/>
      <c r="G39" s="170"/>
      <c r="K39" s="170"/>
      <c r="L39" s="170"/>
      <c r="M39" s="170"/>
      <c r="N39" s="170"/>
      <c r="O39" s="170"/>
      <c r="P39" s="170"/>
      <c r="Q39" s="170"/>
      <c r="R39" s="170"/>
      <c r="S39" s="170"/>
      <c r="T39" s="170"/>
      <c r="U39" s="170"/>
      <c r="V39" s="170"/>
      <c r="W39" s="170"/>
      <c r="X39" s="170"/>
      <c r="Y39" s="170"/>
    </row>
    <row r="40" spans="1:35" hidden="1">
      <c r="A40" s="170"/>
      <c r="B40"/>
      <c r="C40"/>
      <c r="D40"/>
      <c r="E40"/>
      <c r="F40" s="170"/>
      <c r="G40" s="170"/>
      <c r="L40" s="170"/>
      <c r="M40" s="170"/>
      <c r="N40" s="170"/>
      <c r="O40" s="170"/>
      <c r="P40" s="170"/>
      <c r="Q40" s="170"/>
      <c r="R40" s="170"/>
      <c r="S40" s="170"/>
      <c r="T40" s="170"/>
      <c r="U40" s="170"/>
      <c r="V40" s="170"/>
      <c r="W40" s="170"/>
      <c r="X40" s="170"/>
      <c r="Y40" s="170"/>
    </row>
    <row r="41" spans="1:35" hidden="1">
      <c r="A41" s="170"/>
      <c r="B41"/>
      <c r="C41" s="170">
        <v>12</v>
      </c>
      <c r="D41" s="170">
        <v>12</v>
      </c>
      <c r="E41" s="170">
        <v>12</v>
      </c>
      <c r="F41" s="170">
        <v>12</v>
      </c>
      <c r="G41" s="179">
        <v>12</v>
      </c>
      <c r="H41" s="170"/>
      <c r="I41" s="170"/>
      <c r="J41" s="171"/>
      <c r="O41" s="170"/>
      <c r="P41" s="170"/>
      <c r="Q41" s="170"/>
      <c r="R41" s="170"/>
      <c r="S41" s="170"/>
      <c r="T41" s="170"/>
      <c r="U41" s="170"/>
      <c r="V41" s="170"/>
      <c r="W41" s="170"/>
      <c r="X41" s="170"/>
      <c r="Y41" s="170"/>
      <c r="Z41" s="170"/>
      <c r="AA41" s="170"/>
      <c r="AB41" s="170"/>
    </row>
    <row r="42" spans="1:35" hidden="1">
      <c r="A42" s="170"/>
      <c r="B42"/>
      <c r="C42" s="170">
        <v>12</v>
      </c>
      <c r="D42" s="170">
        <v>12</v>
      </c>
      <c r="E42" s="170">
        <v>12</v>
      </c>
      <c r="F42" s="170">
        <v>12</v>
      </c>
      <c r="G42" s="180">
        <v>12</v>
      </c>
      <c r="H42" s="170"/>
      <c r="I42" s="170" t="s">
        <v>2176</v>
      </c>
      <c r="J42" s="171"/>
      <c r="N42" s="170"/>
      <c r="O42" s="170"/>
      <c r="P42" s="170"/>
      <c r="Q42" s="170"/>
      <c r="R42" s="170"/>
      <c r="S42" s="170"/>
      <c r="T42" s="170"/>
      <c r="U42" s="170"/>
      <c r="V42" s="170"/>
      <c r="W42" s="170"/>
      <c r="X42" s="170"/>
      <c r="Y42" s="170"/>
      <c r="Z42" s="170"/>
      <c r="AA42" s="170"/>
      <c r="AB42" s="170"/>
    </row>
    <row r="43" spans="1:35" hidden="1">
      <c r="A43" s="170"/>
      <c r="B43"/>
      <c r="C43" s="170">
        <v>3</v>
      </c>
      <c r="D43" s="170">
        <v>3</v>
      </c>
      <c r="E43" s="170">
        <v>3</v>
      </c>
      <c r="F43" s="170">
        <v>3</v>
      </c>
      <c r="G43" s="180">
        <v>3</v>
      </c>
      <c r="H43" s="170"/>
      <c r="I43" s="170"/>
      <c r="J43" s="171"/>
      <c r="O43" s="170"/>
      <c r="P43" s="170"/>
      <c r="Q43" s="170"/>
      <c r="R43" s="170"/>
      <c r="S43" s="170"/>
      <c r="T43" s="170"/>
      <c r="U43" s="170"/>
      <c r="V43" s="170"/>
      <c r="W43" s="170"/>
      <c r="X43" s="170"/>
      <c r="Y43" s="170"/>
      <c r="Z43" s="170"/>
      <c r="AA43" s="170"/>
      <c r="AB43" s="170"/>
    </row>
    <row r="44" spans="1:35" hidden="1">
      <c r="A44" s="170"/>
      <c r="B44"/>
      <c r="C44" s="170">
        <v>2</v>
      </c>
      <c r="D44" s="170">
        <v>2</v>
      </c>
      <c r="E44" s="170">
        <v>2</v>
      </c>
      <c r="F44" s="170">
        <v>2</v>
      </c>
      <c r="G44" s="180">
        <v>2</v>
      </c>
      <c r="H44" s="170"/>
      <c r="I44" s="170"/>
      <c r="J44" s="171"/>
      <c r="O44" s="170"/>
      <c r="P44" s="170"/>
      <c r="Q44" s="170"/>
      <c r="R44" s="170"/>
      <c r="S44" s="170"/>
      <c r="T44" s="170"/>
      <c r="U44" s="170"/>
      <c r="V44" s="170"/>
      <c r="W44" s="170"/>
      <c r="X44" s="170"/>
      <c r="Y44" s="170"/>
      <c r="Z44" s="170"/>
      <c r="AA44" s="170"/>
      <c r="AB44" s="170"/>
    </row>
    <row r="45" spans="1:35" hidden="1">
      <c r="A45" s="170"/>
      <c r="B45"/>
      <c r="C45" s="170">
        <v>55</v>
      </c>
      <c r="D45" s="170">
        <v>55</v>
      </c>
      <c r="E45" s="170">
        <v>55</v>
      </c>
      <c r="F45" s="170">
        <v>55</v>
      </c>
      <c r="G45" s="170">
        <v>55</v>
      </c>
      <c r="H45" s="170"/>
      <c r="I45" s="170"/>
      <c r="J45" s="171"/>
      <c r="O45" s="170"/>
      <c r="Q45" s="170"/>
      <c r="R45" s="170"/>
      <c r="S45" s="170"/>
      <c r="T45" s="170"/>
      <c r="U45" s="170"/>
      <c r="V45" s="170"/>
      <c r="W45" s="170"/>
      <c r="X45" s="170"/>
      <c r="Y45" s="170"/>
      <c r="Z45" s="170"/>
      <c r="AA45" s="170"/>
      <c r="AB45" s="170"/>
    </row>
    <row r="46" spans="1:35">
      <c r="A46" s="170"/>
      <c r="B46"/>
      <c r="C46" s="170"/>
      <c r="D46" s="170"/>
      <c r="E46" s="170"/>
      <c r="F46" s="170"/>
      <c r="G46" s="170"/>
      <c r="L46" s="170"/>
      <c r="N46" s="170"/>
      <c r="O46" s="170"/>
      <c r="P46" s="170"/>
      <c r="Q46" s="170"/>
      <c r="R46" s="170"/>
      <c r="S46" s="170"/>
      <c r="T46" s="170"/>
      <c r="U46" s="170"/>
      <c r="V46" s="170"/>
      <c r="W46" s="170"/>
      <c r="X46" s="170"/>
      <c r="Y46" s="170"/>
    </row>
    <row r="47" spans="1:35">
      <c r="A47" s="170"/>
      <c r="B47"/>
      <c r="D47" s="181"/>
      <c r="E47" s="181"/>
      <c r="F47" s="170"/>
      <c r="G47" s="170"/>
      <c r="L47" s="170"/>
      <c r="N47" s="170"/>
      <c r="O47" s="170"/>
      <c r="P47" s="170"/>
      <c r="Q47" s="170"/>
      <c r="R47" s="170"/>
      <c r="S47" s="170"/>
      <c r="T47" s="170"/>
      <c r="U47" s="170"/>
      <c r="V47" s="170"/>
      <c r="W47" s="170"/>
      <c r="X47" s="170"/>
      <c r="Y47" s="170"/>
    </row>
    <row r="48" spans="1:35">
      <c r="A48" s="170"/>
      <c r="B48"/>
      <c r="C48" s="182"/>
      <c r="D48" s="182" t="s">
        <v>702</v>
      </c>
      <c r="E48" s="181"/>
      <c r="F48" s="170"/>
      <c r="G48" s="170"/>
      <c r="L48" s="170"/>
      <c r="N48" s="170"/>
      <c r="O48" s="170"/>
      <c r="P48" s="170"/>
      <c r="Q48" s="170"/>
      <c r="R48" s="170"/>
      <c r="S48" s="170"/>
      <c r="T48" s="170"/>
      <c r="U48" s="170"/>
      <c r="V48" s="170"/>
      <c r="W48" s="170"/>
      <c r="X48" s="170"/>
      <c r="Y48" s="170"/>
    </row>
    <row r="49" spans="1:25">
      <c r="A49" s="170"/>
      <c r="B49"/>
      <c r="C49" s="182"/>
      <c r="D49" s="182" t="s">
        <v>703</v>
      </c>
      <c r="E49" s="181"/>
      <c r="F49" s="170"/>
      <c r="G49" s="170"/>
      <c r="L49" s="170"/>
      <c r="N49" s="170"/>
      <c r="O49" s="170"/>
      <c r="P49" s="170"/>
      <c r="Q49" s="170"/>
      <c r="R49" s="170"/>
      <c r="S49" s="170"/>
      <c r="T49" s="170"/>
      <c r="U49" s="170"/>
      <c r="V49" s="170"/>
      <c r="W49" s="170"/>
      <c r="X49" s="170"/>
      <c r="Y49" s="170"/>
    </row>
    <row r="50" spans="1:25">
      <c r="A50" s="170"/>
      <c r="B50"/>
      <c r="C50"/>
      <c r="D50" s="268">
        <v>1</v>
      </c>
      <c r="E50" s="181"/>
      <c r="F50" s="170"/>
      <c r="G50" s="170"/>
      <c r="I50" s="223" t="s">
        <v>6893</v>
      </c>
      <c r="L50" s="170"/>
      <c r="N50" s="170"/>
      <c r="O50" s="170"/>
      <c r="P50" s="170"/>
      <c r="Q50" s="170"/>
      <c r="R50" s="170"/>
      <c r="S50" s="170"/>
      <c r="T50" s="170"/>
      <c r="U50" s="170"/>
      <c r="V50" s="170"/>
      <c r="W50" s="170"/>
      <c r="X50" s="170"/>
      <c r="Y50" s="170"/>
    </row>
    <row r="51" spans="1:25">
      <c r="A51" s="170"/>
      <c r="B51"/>
      <c r="C51"/>
      <c r="D51" s="268">
        <v>1</v>
      </c>
      <c r="E51" s="181"/>
      <c r="F51" s="170"/>
      <c r="G51" s="170"/>
      <c r="L51" s="170"/>
      <c r="N51" s="170"/>
      <c r="O51" s="170"/>
      <c r="P51" s="170"/>
      <c r="Q51" s="170"/>
      <c r="R51" s="170"/>
      <c r="S51" s="170"/>
      <c r="T51" s="170"/>
      <c r="U51" s="170"/>
      <c r="V51" s="170"/>
      <c r="W51" s="170"/>
      <c r="X51" s="170"/>
      <c r="Y51" s="170"/>
    </row>
    <row r="52" spans="1:25">
      <c r="A52" s="170"/>
      <c r="B52"/>
      <c r="C52"/>
      <c r="D52" s="268">
        <v>1</v>
      </c>
      <c r="E52" s="181"/>
      <c r="F52" s="170"/>
      <c r="G52" s="170"/>
      <c r="L52" s="170"/>
      <c r="N52" s="170"/>
      <c r="O52" s="170"/>
      <c r="P52" s="170"/>
      <c r="Q52" s="170"/>
      <c r="R52" s="170"/>
      <c r="S52" s="170"/>
      <c r="T52" s="170"/>
      <c r="U52" s="170"/>
      <c r="V52" s="170"/>
      <c r="W52" s="170"/>
      <c r="X52" s="170"/>
      <c r="Y52" s="170"/>
    </row>
    <row r="53" spans="1:25">
      <c r="A53" s="170"/>
      <c r="B53"/>
      <c r="C53"/>
      <c r="D53" s="268">
        <v>1</v>
      </c>
      <c r="E53" s="181"/>
      <c r="F53" s="170"/>
      <c r="G53" s="170"/>
      <c r="L53" s="170"/>
      <c r="N53" s="170"/>
      <c r="O53" s="170"/>
      <c r="P53" s="170"/>
      <c r="Q53" s="170"/>
      <c r="R53" s="170"/>
      <c r="S53" s="170"/>
      <c r="T53" s="170"/>
      <c r="U53" s="170"/>
      <c r="V53" s="170"/>
      <c r="W53" s="170"/>
      <c r="X53" s="170"/>
      <c r="Y53" s="170"/>
    </row>
    <row r="54" spans="1:25">
      <c r="A54" s="170"/>
      <c r="B54"/>
      <c r="C54"/>
      <c r="D54" s="268">
        <v>1</v>
      </c>
      <c r="E54" s="181"/>
      <c r="F54" s="170"/>
      <c r="G54" s="170"/>
      <c r="L54" s="170"/>
      <c r="N54" s="170"/>
      <c r="O54" s="170"/>
      <c r="P54" s="170"/>
      <c r="Q54" s="170"/>
      <c r="R54" s="170"/>
      <c r="S54" s="170"/>
      <c r="T54" s="170"/>
      <c r="U54" s="170"/>
      <c r="V54" s="170"/>
      <c r="W54" s="170"/>
      <c r="X54" s="170"/>
      <c r="Y54" s="170"/>
    </row>
    <row r="55" spans="1:25">
      <c r="A55" s="170"/>
      <c r="B55"/>
      <c r="C55" s="170"/>
      <c r="D55" s="170"/>
      <c r="E55" s="170"/>
      <c r="F55" s="170"/>
      <c r="G55" s="170"/>
      <c r="L55" s="170"/>
      <c r="M55" s="170"/>
      <c r="N55" s="170"/>
      <c r="O55" s="170"/>
      <c r="P55" s="170"/>
      <c r="Q55" s="170"/>
      <c r="R55" s="170"/>
      <c r="S55" s="170"/>
      <c r="T55" s="170"/>
      <c r="U55" s="170"/>
      <c r="V55" s="170"/>
      <c r="W55" s="170"/>
      <c r="X55" s="170"/>
      <c r="Y55" s="170"/>
    </row>
    <row r="56" spans="1:25">
      <c r="A56" s="170"/>
      <c r="B56"/>
      <c r="C56"/>
      <c r="D56"/>
      <c r="E56"/>
      <c r="F56"/>
      <c r="G56" s="170"/>
      <c r="L56" s="170"/>
      <c r="M56" s="170"/>
      <c r="N56" s="170"/>
      <c r="O56" s="170"/>
      <c r="P56" s="170"/>
      <c r="Q56" s="170"/>
      <c r="R56" s="170"/>
      <c r="S56" s="170"/>
      <c r="T56" s="170"/>
      <c r="U56" s="170"/>
      <c r="V56" s="170"/>
      <c r="W56" s="170"/>
      <c r="X56" s="170"/>
      <c r="Y56" s="170"/>
    </row>
    <row r="57" spans="1:25">
      <c r="A57" s="170"/>
      <c r="B57"/>
      <c r="C57" s="181">
        <v>1</v>
      </c>
      <c r="D57" s="181" t="s">
        <v>2179</v>
      </c>
      <c r="E57" s="170"/>
      <c r="F57" s="181" t="s">
        <v>2179</v>
      </c>
      <c r="G57" s="170"/>
      <c r="L57" s="170"/>
      <c r="M57" s="170"/>
      <c r="N57" s="170"/>
      <c r="O57" s="170"/>
      <c r="P57" s="170"/>
      <c r="Q57" s="170"/>
      <c r="R57" s="170"/>
      <c r="S57" s="170"/>
      <c r="T57" s="170"/>
      <c r="U57" s="170"/>
      <c r="V57" s="170"/>
      <c r="W57" s="170"/>
      <c r="X57" s="170"/>
      <c r="Y57" s="170"/>
    </row>
    <row r="58" spans="1:25">
      <c r="A58" s="170"/>
      <c r="B58"/>
      <c r="C58" s="181">
        <v>2</v>
      </c>
      <c r="D58" s="181" t="s">
        <v>2180</v>
      </c>
      <c r="E58" s="170"/>
      <c r="F58" s="181" t="s">
        <v>2180</v>
      </c>
      <c r="G58" s="170"/>
      <c r="L58" s="170"/>
      <c r="M58" s="170"/>
      <c r="N58" s="170"/>
      <c r="O58" s="170"/>
      <c r="P58" s="170"/>
      <c r="Q58" s="170"/>
      <c r="R58" s="170"/>
      <c r="S58" s="170"/>
      <c r="T58" s="170"/>
      <c r="U58" s="170"/>
      <c r="V58" s="170"/>
      <c r="W58" s="170"/>
      <c r="X58" s="170"/>
      <c r="Y58" s="170"/>
    </row>
    <row r="59" spans="1:25">
      <c r="A59" s="170"/>
      <c r="B59"/>
      <c r="C59" s="181">
        <v>3</v>
      </c>
      <c r="D59" s="181" t="s">
        <v>2181</v>
      </c>
      <c r="E59" s="170"/>
      <c r="F59" s="181" t="s">
        <v>2181</v>
      </c>
      <c r="G59" s="170"/>
      <c r="L59" s="170"/>
      <c r="M59" s="251"/>
      <c r="N59" s="170"/>
      <c r="O59" s="170"/>
      <c r="P59" s="170"/>
      <c r="Q59" s="170"/>
      <c r="R59" s="170"/>
      <c r="S59" s="170"/>
      <c r="T59" s="170"/>
      <c r="U59" s="170"/>
      <c r="V59" s="170"/>
      <c r="W59" s="170"/>
      <c r="X59" s="170"/>
      <c r="Y59" s="170"/>
    </row>
    <row r="60" spans="1:25">
      <c r="A60" s="170"/>
      <c r="B60"/>
      <c r="C60" s="181">
        <v>4</v>
      </c>
      <c r="D60" s="181" t="s">
        <v>2182</v>
      </c>
      <c r="E60" s="170"/>
      <c r="F60" s="181" t="s">
        <v>2182</v>
      </c>
      <c r="G60" s="170"/>
      <c r="L60" s="170"/>
      <c r="M60" s="170"/>
      <c r="N60" s="170"/>
      <c r="O60" s="170"/>
      <c r="P60" s="170"/>
      <c r="Q60" s="170"/>
      <c r="R60" s="170"/>
      <c r="S60" s="170"/>
      <c r="T60" s="170"/>
      <c r="U60" s="170"/>
      <c r="V60" s="170"/>
      <c r="W60" s="170"/>
      <c r="X60" s="170"/>
      <c r="Y60" s="170"/>
    </row>
    <row r="61" spans="1:25">
      <c r="A61" s="170"/>
      <c r="B61"/>
      <c r="C61" s="181"/>
      <c r="D61" s="181"/>
      <c r="E61" s="170"/>
      <c r="F61" s="170"/>
      <c r="G61" s="170"/>
      <c r="K61" s="252"/>
      <c r="L61" s="170"/>
      <c r="M61" s="170"/>
      <c r="N61" s="170"/>
      <c r="O61" s="170"/>
      <c r="P61" s="170"/>
      <c r="Q61" s="170"/>
      <c r="R61" s="170"/>
      <c r="S61" s="170"/>
      <c r="T61" s="170"/>
      <c r="U61" s="170"/>
      <c r="V61" s="170"/>
      <c r="W61" s="170"/>
      <c r="X61" s="170"/>
      <c r="Y61" s="170"/>
    </row>
    <row r="62" spans="1:25">
      <c r="A62" s="170"/>
      <c r="B62"/>
      <c r="C62" s="170"/>
      <c r="D62" s="170"/>
      <c r="E62" s="170"/>
      <c r="F62" s="170"/>
      <c r="G62" s="170"/>
      <c r="K62" s="252"/>
      <c r="L62" s="170"/>
      <c r="M62" s="170"/>
      <c r="N62" s="170"/>
      <c r="O62" s="170"/>
      <c r="P62" s="170"/>
      <c r="Q62" s="170"/>
      <c r="R62" s="170"/>
      <c r="S62" s="170"/>
      <c r="T62" s="170"/>
      <c r="U62" s="170"/>
      <c r="V62" s="170"/>
      <c r="W62" s="170"/>
      <c r="X62" s="170"/>
      <c r="Y62" s="170"/>
    </row>
    <row r="63" spans="1:25">
      <c r="A63" s="170"/>
      <c r="B63" s="183" t="s">
        <v>2144</v>
      </c>
      <c r="C63" s="184" t="s">
        <v>2193</v>
      </c>
      <c r="D63" s="170"/>
      <c r="E63" s="170"/>
      <c r="F63" s="170"/>
      <c r="G63" s="170"/>
      <c r="K63" s="252"/>
      <c r="L63" s="170"/>
      <c r="M63" s="170"/>
      <c r="N63" s="170"/>
      <c r="O63" s="170"/>
      <c r="P63" s="170"/>
      <c r="Q63" s="170"/>
      <c r="R63" s="170"/>
      <c r="S63" s="170"/>
      <c r="T63" s="170"/>
      <c r="U63" s="170"/>
      <c r="V63" s="170"/>
      <c r="W63" s="170"/>
      <c r="X63" s="170"/>
      <c r="Y63" s="170"/>
    </row>
    <row r="64" spans="1:25">
      <c r="A64" s="170"/>
      <c r="B64" s="185" t="s">
        <v>2191</v>
      </c>
      <c r="C64" s="170" t="s">
        <v>2196</v>
      </c>
      <c r="D64" s="170"/>
      <c r="E64" s="170"/>
      <c r="F64" s="170"/>
      <c r="G64" s="170"/>
      <c r="H64" s="170"/>
      <c r="J64" s="171"/>
      <c r="K64" s="170"/>
      <c r="L64"/>
      <c r="M64"/>
      <c r="N64"/>
      <c r="O64"/>
      <c r="P64" s="170"/>
      <c r="Q64" s="170"/>
      <c r="R64" s="170"/>
      <c r="S64" s="170"/>
      <c r="T64" s="170"/>
      <c r="U64" s="170"/>
      <c r="V64" s="170"/>
      <c r="W64" s="170"/>
    </row>
    <row r="65" spans="1:23">
      <c r="A65" s="170"/>
      <c r="B65" s="170"/>
      <c r="C65" s="170"/>
      <c r="D65" s="170"/>
      <c r="E65" s="170"/>
      <c r="F65" s="170"/>
      <c r="G65" s="170"/>
      <c r="H65" s="170"/>
      <c r="J65" s="171"/>
      <c r="K65" s="170"/>
      <c r="L65" s="170"/>
      <c r="M65" s="170"/>
      <c r="N65" s="170"/>
      <c r="O65" s="170"/>
      <c r="P65" s="170"/>
      <c r="Q65" s="170"/>
      <c r="R65" s="170"/>
      <c r="S65" s="170"/>
      <c r="T65" s="170"/>
      <c r="U65" s="170"/>
      <c r="V65" s="170"/>
      <c r="W65" s="170"/>
    </row>
    <row r="66" spans="1:23" ht="15.75">
      <c r="A66" s="170"/>
      <c r="B66" s="265" t="s">
        <v>3137</v>
      </c>
      <c r="C66" s="265" t="s">
        <v>3404</v>
      </c>
      <c r="D66" s="269">
        <v>1</v>
      </c>
      <c r="E66" s="186"/>
      <c r="F66" s="170"/>
      <c r="G66" s="170"/>
      <c r="H66" s="170"/>
      <c r="J66" s="171"/>
      <c r="K66" s="170"/>
      <c r="L66" s="170"/>
      <c r="M66" s="170"/>
      <c r="N66" s="170"/>
      <c r="O66" s="170"/>
      <c r="P66" s="170"/>
      <c r="Q66" s="170"/>
      <c r="R66" s="170"/>
      <c r="S66" s="170"/>
      <c r="T66" s="170"/>
      <c r="U66" s="170"/>
      <c r="V66" s="170"/>
      <c r="W66" s="170"/>
    </row>
    <row r="67" spans="1:23" ht="15.75">
      <c r="A67" s="170"/>
      <c r="B67" s="265"/>
      <c r="C67" s="265"/>
      <c r="D67" s="269">
        <v>1</v>
      </c>
      <c r="E67" s="186"/>
      <c r="F67" s="170"/>
      <c r="G67" s="170"/>
      <c r="H67" s="170"/>
      <c r="J67" s="171"/>
      <c r="K67" s="170"/>
      <c r="L67" s="170"/>
      <c r="M67" s="170"/>
      <c r="N67" s="170"/>
      <c r="O67" s="170"/>
      <c r="P67" s="170"/>
      <c r="Q67" s="170"/>
      <c r="R67" s="170"/>
      <c r="S67" s="170"/>
      <c r="T67" s="170"/>
      <c r="U67" s="170"/>
      <c r="V67" s="170"/>
      <c r="W67" s="170"/>
    </row>
    <row r="68" spans="1:23" ht="15.75">
      <c r="A68" s="170"/>
      <c r="B68" s="265"/>
      <c r="C68" s="265"/>
      <c r="D68" s="269">
        <v>1</v>
      </c>
      <c r="E68" s="186"/>
      <c r="F68" s="170"/>
      <c r="G68" s="170"/>
      <c r="H68" s="170"/>
      <c r="J68" s="171"/>
      <c r="K68" s="170"/>
      <c r="L68" s="170"/>
      <c r="M68" s="170"/>
      <c r="N68" s="170"/>
      <c r="O68" s="170"/>
      <c r="P68" s="170"/>
      <c r="Q68" s="170"/>
      <c r="R68" s="170"/>
      <c r="S68" s="170"/>
      <c r="T68" s="170"/>
      <c r="U68" s="170"/>
      <c r="V68" s="170"/>
      <c r="W68" s="170"/>
    </row>
    <row r="69" spans="1:23" ht="15.75">
      <c r="A69" s="170"/>
      <c r="B69" s="265"/>
      <c r="C69" s="265"/>
      <c r="D69" s="269">
        <v>1</v>
      </c>
      <c r="E69" s="186"/>
      <c r="F69" s="170"/>
      <c r="G69" s="170"/>
      <c r="H69" s="170"/>
      <c r="J69" s="171"/>
      <c r="K69" s="170"/>
      <c r="L69" s="170"/>
      <c r="M69" s="170"/>
      <c r="N69" s="170"/>
      <c r="O69" s="170"/>
      <c r="P69" s="170"/>
      <c r="Q69" s="170"/>
      <c r="R69" s="170"/>
      <c r="S69" s="170"/>
      <c r="T69" s="170"/>
      <c r="U69" s="170"/>
      <c r="V69" s="170"/>
      <c r="W69" s="170"/>
    </row>
    <row r="70" spans="1:23" ht="15.75">
      <c r="A70" s="170"/>
      <c r="B70" s="265"/>
      <c r="C70" s="265"/>
      <c r="D70" s="269">
        <v>1</v>
      </c>
      <c r="E70" s="186"/>
      <c r="F70" s="170"/>
      <c r="G70" s="170"/>
      <c r="H70" s="170"/>
      <c r="J70" s="171"/>
      <c r="K70" s="170"/>
      <c r="L70" s="170"/>
      <c r="M70" s="170"/>
      <c r="N70" s="170"/>
      <c r="O70" s="170"/>
      <c r="P70" s="170"/>
      <c r="Q70" s="170"/>
      <c r="R70" s="170"/>
      <c r="S70" s="170"/>
      <c r="T70" s="170"/>
      <c r="U70" s="170"/>
      <c r="V70" s="170"/>
      <c r="W70" s="170"/>
    </row>
    <row r="71" spans="1:23" ht="15.75">
      <c r="A71" s="170"/>
      <c r="B71" s="265"/>
      <c r="C71" s="265"/>
      <c r="D71" s="269">
        <v>1</v>
      </c>
      <c r="E71" s="186"/>
      <c r="F71" s="170"/>
      <c r="G71" s="170"/>
      <c r="H71" s="170"/>
      <c r="J71" s="171"/>
      <c r="K71" s="170"/>
      <c r="L71" s="170"/>
      <c r="M71" s="170"/>
      <c r="N71" s="170"/>
      <c r="O71" s="170"/>
      <c r="P71" s="170"/>
      <c r="Q71" s="170"/>
      <c r="R71" s="170"/>
      <c r="S71" s="170"/>
      <c r="T71" s="170"/>
      <c r="U71" s="170"/>
      <c r="V71" s="170"/>
      <c r="W71" s="170"/>
    </row>
    <row r="72" spans="1:23" ht="15.75">
      <c r="A72" s="170"/>
      <c r="B72" s="253"/>
      <c r="C72" s="186"/>
      <c r="D72" s="186"/>
      <c r="E72" s="186"/>
      <c r="F72" s="170"/>
      <c r="G72" s="170"/>
      <c r="H72" s="170"/>
      <c r="J72" s="171"/>
      <c r="K72" s="170"/>
      <c r="L72" s="170"/>
      <c r="M72" s="170"/>
      <c r="N72" s="170"/>
      <c r="O72" s="170"/>
      <c r="P72" s="170"/>
      <c r="Q72" s="170"/>
      <c r="R72" s="170"/>
      <c r="S72" s="170"/>
      <c r="T72" s="170"/>
      <c r="U72" s="170"/>
      <c r="V72" s="170"/>
      <c r="W72" s="170"/>
    </row>
    <row r="73" spans="1:23" ht="15.75">
      <c r="A73" s="170"/>
      <c r="B73" s="265" t="s">
        <v>3138</v>
      </c>
      <c r="C73" s="182" t="s">
        <v>3405</v>
      </c>
      <c r="D73" s="269">
        <v>1</v>
      </c>
      <c r="E73" s="186"/>
      <c r="F73" s="170"/>
      <c r="G73" s="170"/>
      <c r="H73" s="170"/>
      <c r="J73" s="171"/>
      <c r="K73" s="170"/>
      <c r="L73" s="170"/>
      <c r="M73" s="170"/>
      <c r="N73" s="170"/>
      <c r="O73" s="170"/>
      <c r="P73" s="170"/>
      <c r="Q73" s="170"/>
      <c r="R73" s="170"/>
      <c r="S73" s="170"/>
      <c r="T73" s="170"/>
      <c r="U73" s="170"/>
      <c r="V73" s="170"/>
      <c r="W73" s="170"/>
    </row>
    <row r="74" spans="1:23" ht="15.75">
      <c r="A74" s="170"/>
      <c r="B74" s="265"/>
      <c r="C74" s="271" t="s">
        <v>2544</v>
      </c>
      <c r="D74" s="269">
        <v>1</v>
      </c>
      <c r="E74" s="186"/>
      <c r="F74" s="170"/>
      <c r="G74" s="170"/>
      <c r="H74" s="170"/>
      <c r="J74" s="171"/>
      <c r="K74" s="170"/>
      <c r="L74" s="170"/>
      <c r="M74" s="170"/>
      <c r="N74" s="170"/>
      <c r="O74" s="170"/>
      <c r="P74" s="170"/>
      <c r="Q74" s="170"/>
      <c r="R74" s="170"/>
      <c r="S74" s="170"/>
      <c r="T74" s="170"/>
      <c r="U74" s="170"/>
      <c r="V74" s="170"/>
      <c r="W74" s="170"/>
    </row>
    <row r="75" spans="1:23" ht="15.75">
      <c r="A75" s="170"/>
      <c r="B75" s="265"/>
      <c r="C75" s="271" t="s">
        <v>2544</v>
      </c>
      <c r="D75" s="269">
        <v>1</v>
      </c>
      <c r="E75" s="186"/>
      <c r="F75" s="170"/>
      <c r="G75" s="170"/>
      <c r="H75" s="170"/>
      <c r="J75" s="171"/>
      <c r="K75" s="170"/>
      <c r="L75" s="170"/>
      <c r="M75" s="170"/>
      <c r="N75" s="170"/>
      <c r="O75" s="170"/>
      <c r="P75" s="170"/>
      <c r="Q75" s="170"/>
      <c r="R75" s="170"/>
      <c r="S75" s="170"/>
      <c r="T75" s="170"/>
      <c r="U75" s="170"/>
      <c r="V75" s="170"/>
      <c r="W75" s="170"/>
    </row>
    <row r="76" spans="1:23" ht="15.75">
      <c r="A76" s="170"/>
      <c r="B76" s="265"/>
      <c r="C76" s="265"/>
      <c r="D76" s="269"/>
      <c r="E76" s="186"/>
      <c r="F76" s="170"/>
      <c r="G76" s="170"/>
      <c r="H76" s="170"/>
      <c r="J76" s="171"/>
      <c r="K76" s="170"/>
      <c r="L76" s="170"/>
      <c r="M76" s="170"/>
      <c r="N76" s="170"/>
      <c r="O76" s="170"/>
      <c r="P76" s="170"/>
      <c r="Q76" s="170"/>
      <c r="R76" s="170"/>
      <c r="S76" s="170"/>
      <c r="T76" s="170"/>
      <c r="U76" s="170"/>
      <c r="V76" s="170"/>
      <c r="W76" s="170"/>
    </row>
    <row r="77" spans="1:23" ht="15.75">
      <c r="A77" s="170"/>
      <c r="B77" s="265"/>
      <c r="C77" s="265"/>
      <c r="D77" s="269"/>
      <c r="E77" s="186"/>
      <c r="F77" s="170"/>
      <c r="G77" s="170"/>
      <c r="H77" s="170"/>
      <c r="J77" s="171"/>
      <c r="K77" s="170"/>
      <c r="L77" s="170"/>
      <c r="M77" s="170"/>
      <c r="N77" s="170"/>
      <c r="O77" s="170"/>
      <c r="P77" s="170"/>
      <c r="Q77" s="170"/>
      <c r="R77" s="170"/>
      <c r="S77" s="170"/>
      <c r="T77" s="170"/>
      <c r="U77" s="170"/>
      <c r="V77" s="170"/>
      <c r="W77" s="170"/>
    </row>
    <row r="78" spans="1:23" ht="15.75">
      <c r="A78" s="170"/>
      <c r="B78" s="265"/>
      <c r="C78" s="265"/>
      <c r="D78" s="269"/>
      <c r="E78" s="186"/>
      <c r="F78" s="170"/>
      <c r="G78" s="170"/>
      <c r="H78" s="170"/>
      <c r="J78" s="171"/>
      <c r="K78" s="170"/>
      <c r="L78" s="170"/>
      <c r="M78" s="170"/>
      <c r="N78" s="170"/>
      <c r="O78" s="170"/>
      <c r="P78" s="170"/>
      <c r="Q78" s="170"/>
      <c r="R78" s="170"/>
      <c r="S78" s="170"/>
      <c r="T78" s="170"/>
      <c r="U78" s="170"/>
      <c r="V78" s="170"/>
      <c r="W78" s="170"/>
    </row>
    <row r="79" spans="1:23">
      <c r="A79" s="170"/>
      <c r="B79" s="170"/>
      <c r="C79" s="170"/>
      <c r="D79" s="170"/>
      <c r="E79" s="170"/>
      <c r="F79" s="170"/>
      <c r="G79" s="170"/>
      <c r="H79" s="170"/>
      <c r="J79" s="171"/>
      <c r="K79" s="170"/>
      <c r="L79" s="170"/>
      <c r="M79" s="170"/>
      <c r="N79" s="170"/>
      <c r="O79" s="170"/>
      <c r="P79" s="170"/>
      <c r="Q79" s="170"/>
      <c r="R79" s="170"/>
      <c r="S79" s="170"/>
      <c r="T79" s="170"/>
      <c r="U79" s="170"/>
      <c r="V79" s="170"/>
      <c r="W79" s="170"/>
    </row>
    <row r="80" spans="1:23">
      <c r="A80" s="170"/>
      <c r="B80" s="170"/>
      <c r="C80" s="170"/>
      <c r="D80" s="170"/>
      <c r="E80" s="170"/>
      <c r="F80" s="170"/>
      <c r="G80" s="170"/>
      <c r="H80" s="170"/>
      <c r="J80" s="171"/>
      <c r="K80" s="170"/>
      <c r="L80" s="170"/>
      <c r="M80" s="170"/>
      <c r="N80" s="170"/>
      <c r="O80" s="170"/>
      <c r="P80" s="170"/>
      <c r="Q80" s="170"/>
      <c r="R80" s="170"/>
      <c r="S80" s="170"/>
      <c r="T80" s="170"/>
      <c r="U80" s="170"/>
      <c r="V80" s="170"/>
      <c r="W80" s="170"/>
    </row>
    <row r="81" spans="1:23">
      <c r="A81" s="170"/>
      <c r="B81" s="170"/>
      <c r="C81" s="170"/>
      <c r="D81" s="170"/>
      <c r="E81" s="170"/>
      <c r="F81" s="170"/>
      <c r="G81" s="170"/>
      <c r="H81" s="170"/>
      <c r="J81" s="171"/>
      <c r="K81" s="170"/>
      <c r="L81" s="170"/>
      <c r="M81" s="170"/>
      <c r="N81" s="170"/>
      <c r="O81" s="170"/>
      <c r="P81" s="170"/>
      <c r="Q81" s="170"/>
      <c r="R81" s="170"/>
      <c r="S81" s="170"/>
      <c r="T81" s="170"/>
      <c r="U81" s="170"/>
      <c r="V81" s="170"/>
      <c r="W81" s="170"/>
    </row>
    <row r="82" spans="1:23">
      <c r="A82" s="170"/>
      <c r="B82" s="170"/>
      <c r="C82" s="170"/>
      <c r="D82" s="170"/>
      <c r="E82" s="170"/>
      <c r="F82" s="170"/>
      <c r="G82" s="170"/>
      <c r="H82" s="170"/>
      <c r="J82" s="171"/>
      <c r="K82" s="170"/>
      <c r="L82" s="170"/>
      <c r="M82" s="170"/>
      <c r="N82" s="170"/>
      <c r="O82" s="170"/>
      <c r="P82" s="170"/>
      <c r="Q82" s="170"/>
      <c r="R82" s="170"/>
      <c r="S82" s="170"/>
      <c r="T82" s="170"/>
      <c r="U82" s="170"/>
      <c r="V82" s="170"/>
      <c r="W82" s="170"/>
    </row>
    <row r="83" spans="1:23">
      <c r="A83" s="170"/>
      <c r="B83" s="170"/>
      <c r="C83" s="170"/>
      <c r="D83" s="170"/>
      <c r="E83" s="170"/>
      <c r="F83" s="170"/>
      <c r="G83" s="170"/>
      <c r="H83" s="170"/>
      <c r="J83" s="171"/>
      <c r="K83" s="170"/>
      <c r="L83" s="170"/>
      <c r="M83" s="170"/>
      <c r="N83" s="170"/>
      <c r="O83" s="170"/>
      <c r="P83" s="170"/>
      <c r="Q83" s="170"/>
      <c r="R83" s="170"/>
      <c r="S83" s="170"/>
      <c r="T83" s="170"/>
      <c r="U83" s="170"/>
      <c r="V83" s="170"/>
      <c r="W83" s="170"/>
    </row>
    <row r="84" spans="1:23">
      <c r="A84" s="170"/>
      <c r="B84" s="170"/>
      <c r="C84" s="170"/>
      <c r="D84" s="170"/>
      <c r="E84" s="170"/>
      <c r="F84" s="170"/>
      <c r="G84" s="170"/>
      <c r="H84" s="170"/>
      <c r="I84" s="170"/>
      <c r="J84" s="171"/>
      <c r="K84" s="170"/>
      <c r="L84" s="170"/>
      <c r="M84" s="170"/>
      <c r="N84" s="170"/>
      <c r="O84" s="170"/>
      <c r="P84" s="170"/>
      <c r="Q84" s="170"/>
      <c r="R84" s="170"/>
      <c r="S84" s="170"/>
      <c r="T84" s="170"/>
      <c r="U84" s="170"/>
      <c r="V84" s="170"/>
      <c r="W84" s="170"/>
    </row>
    <row r="85" spans="1:23" ht="95.25" customHeight="1">
      <c r="A85" s="187"/>
      <c r="B85" s="187" t="s">
        <v>3134</v>
      </c>
      <c r="C85" s="187" t="s">
        <v>2198</v>
      </c>
      <c r="D85" s="187" t="s">
        <v>2199</v>
      </c>
      <c r="E85" s="187" t="s">
        <v>2200</v>
      </c>
      <c r="F85" s="188" t="s">
        <v>2201</v>
      </c>
      <c r="G85" s="188" t="s">
        <v>2202</v>
      </c>
      <c r="H85" s="188" t="s">
        <v>2203</v>
      </c>
      <c r="I85" s="187" t="s">
        <v>3133</v>
      </c>
      <c r="J85" s="189" t="s">
        <v>2204</v>
      </c>
      <c r="K85" s="187" t="s">
        <v>2205</v>
      </c>
      <c r="L85" s="187" t="s">
        <v>2206</v>
      </c>
      <c r="M85" s="187" t="s">
        <v>2207</v>
      </c>
      <c r="N85" s="187" t="s">
        <v>2208</v>
      </c>
      <c r="O85" s="187" t="s">
        <v>2209</v>
      </c>
      <c r="P85" s="187" t="s">
        <v>2210</v>
      </c>
      <c r="Q85" s="187"/>
      <c r="R85" s="187"/>
      <c r="S85" s="190" t="s">
        <v>3135</v>
      </c>
      <c r="T85" s="191"/>
      <c r="U85" s="191"/>
      <c r="V85" s="170"/>
      <c r="W85" s="170"/>
    </row>
    <row r="86" spans="1:23">
      <c r="A86" s="254">
        <v>1</v>
      </c>
      <c r="B86" s="255" t="s">
        <v>3397</v>
      </c>
      <c r="C86" s="192" t="s">
        <v>3398</v>
      </c>
      <c r="D86" s="193">
        <v>1</v>
      </c>
      <c r="E86" s="193">
        <v>1</v>
      </c>
      <c r="F86" s="193">
        <v>1</v>
      </c>
      <c r="G86" s="192" t="s">
        <v>3136</v>
      </c>
      <c r="H86" s="193">
        <v>1</v>
      </c>
      <c r="I86" s="193">
        <v>2</v>
      </c>
      <c r="J86" s="194" t="s">
        <v>3399</v>
      </c>
      <c r="K86" s="193"/>
      <c r="L86" s="193"/>
      <c r="M86" s="195"/>
      <c r="N86" s="196">
        <v>3</v>
      </c>
      <c r="O86" s="196">
        <v>3</v>
      </c>
      <c r="P86" s="196">
        <v>3</v>
      </c>
      <c r="Q86" s="197"/>
      <c r="R86" s="198">
        <v>1</v>
      </c>
      <c r="S86" s="255" t="str">
        <f>B86</f>
        <v>Part Select</v>
      </c>
      <c r="T86" s="255" t="s">
        <v>3498</v>
      </c>
      <c r="U86" s="254"/>
      <c r="V86" s="170"/>
      <c r="W86" s="170"/>
    </row>
    <row r="87" spans="1:23">
      <c r="A87" s="254">
        <v>2</v>
      </c>
      <c r="B87" s="255" t="s">
        <v>3406</v>
      </c>
      <c r="C87" s="192" t="s">
        <v>3258</v>
      </c>
      <c r="D87" s="193">
        <v>1</v>
      </c>
      <c r="E87" s="193">
        <v>1</v>
      </c>
      <c r="F87" s="193">
        <v>1</v>
      </c>
      <c r="G87" s="192" t="s">
        <v>3136</v>
      </c>
      <c r="H87" s="193">
        <v>2</v>
      </c>
      <c r="I87" s="193">
        <v>2</v>
      </c>
      <c r="J87" s="194" t="s">
        <v>3206</v>
      </c>
      <c r="K87" s="193"/>
      <c r="L87" s="193"/>
      <c r="M87" s="195"/>
      <c r="N87" s="196">
        <v>3</v>
      </c>
      <c r="O87" s="196">
        <v>3</v>
      </c>
      <c r="P87" s="196">
        <v>3</v>
      </c>
      <c r="Q87" s="197"/>
      <c r="R87" s="198">
        <v>2</v>
      </c>
      <c r="S87" s="255" t="str">
        <f>B87</f>
        <v>Features:   4 Bucks +</v>
      </c>
      <c r="T87" s="255" t="s">
        <v>3508</v>
      </c>
      <c r="U87" s="254"/>
      <c r="V87" s="170"/>
      <c r="W87" s="170"/>
    </row>
    <row r="88" spans="1:23">
      <c r="A88" s="254">
        <v>3</v>
      </c>
      <c r="B88" s="255" t="s">
        <v>3149</v>
      </c>
      <c r="C88" s="192" t="s">
        <v>3207</v>
      </c>
      <c r="D88" s="193">
        <v>1</v>
      </c>
      <c r="E88" s="193">
        <v>1</v>
      </c>
      <c r="F88" s="193">
        <v>1</v>
      </c>
      <c r="G88" s="192" t="s">
        <v>3136</v>
      </c>
      <c r="H88" s="193">
        <v>3</v>
      </c>
      <c r="I88" s="193">
        <v>3</v>
      </c>
      <c r="J88" s="194"/>
      <c r="K88" s="193">
        <v>0</v>
      </c>
      <c r="L88" s="193">
        <v>200</v>
      </c>
      <c r="M88" s="193" t="s">
        <v>3150</v>
      </c>
      <c r="N88" s="196">
        <v>55</v>
      </c>
      <c r="O88" s="196">
        <v>55</v>
      </c>
      <c r="P88" s="196">
        <v>55</v>
      </c>
      <c r="Q88" s="197"/>
      <c r="R88" s="198">
        <v>3</v>
      </c>
      <c r="S88" s="255" t="str">
        <f>B88</f>
        <v>Ambient Temp (max)</v>
      </c>
      <c r="T88" s="192" t="s">
        <v>3499</v>
      </c>
      <c r="U88" s="254"/>
      <c r="V88" s="170"/>
      <c r="W88" s="170"/>
    </row>
    <row r="89" spans="1:23">
      <c r="A89" s="254">
        <v>4</v>
      </c>
      <c r="B89" s="255" t="s">
        <v>3148</v>
      </c>
      <c r="C89" s="192" t="s">
        <v>3208</v>
      </c>
      <c r="D89" s="193">
        <v>1</v>
      </c>
      <c r="E89" s="193">
        <v>1</v>
      </c>
      <c r="F89" s="193">
        <v>1</v>
      </c>
      <c r="G89" s="192" t="s">
        <v>3136</v>
      </c>
      <c r="H89" s="193">
        <v>4</v>
      </c>
      <c r="I89" s="193">
        <v>2</v>
      </c>
      <c r="J89" s="194" t="s">
        <v>2178</v>
      </c>
      <c r="K89" s="193"/>
      <c r="L89" s="193"/>
      <c r="M89" s="193"/>
      <c r="N89" s="196">
        <v>4</v>
      </c>
      <c r="O89" s="199">
        <v>4</v>
      </c>
      <c r="P89" s="196">
        <v>1</v>
      </c>
      <c r="Q89" s="197"/>
      <c r="R89" s="198">
        <v>4</v>
      </c>
      <c r="S89" s="255" t="str">
        <f>B89</f>
        <v>Design Criteria</v>
      </c>
      <c r="T89" s="256" t="s">
        <v>2544</v>
      </c>
      <c r="U89" s="254"/>
      <c r="V89" s="170"/>
      <c r="W89" s="170"/>
    </row>
    <row r="90" spans="1:23">
      <c r="A90" s="254">
        <v>5</v>
      </c>
      <c r="B90" s="255" t="s">
        <v>3835</v>
      </c>
      <c r="C90" s="192" t="s">
        <v>3457</v>
      </c>
      <c r="D90" s="193">
        <v>1</v>
      </c>
      <c r="E90" s="193">
        <v>2</v>
      </c>
      <c r="F90" s="193">
        <v>1</v>
      </c>
      <c r="G90" s="192" t="s">
        <v>3136</v>
      </c>
      <c r="H90" s="193">
        <v>5</v>
      </c>
      <c r="I90" s="193">
        <v>4</v>
      </c>
      <c r="J90" s="194"/>
      <c r="K90" s="193"/>
      <c r="L90" s="193"/>
      <c r="M90" s="193"/>
      <c r="N90" s="196"/>
      <c r="O90" s="196"/>
      <c r="P90" s="196"/>
      <c r="Q90" s="197"/>
      <c r="R90" s="198">
        <v>5</v>
      </c>
      <c r="S90" s="255" t="str">
        <f t="shared" ref="S90:S107" si="0">B90</f>
        <v>Chan 1 (Buck)</v>
      </c>
      <c r="T90" s="256" t="s">
        <v>2544</v>
      </c>
      <c r="U90" s="254"/>
      <c r="V90" s="170"/>
      <c r="W90" s="170"/>
    </row>
    <row r="91" spans="1:23">
      <c r="A91" s="254">
        <v>6</v>
      </c>
      <c r="B91" s="255" t="s">
        <v>3496</v>
      </c>
      <c r="C91" s="192" t="s">
        <v>4839</v>
      </c>
      <c r="D91" s="193">
        <v>1</v>
      </c>
      <c r="E91" s="193">
        <v>2</v>
      </c>
      <c r="F91" s="193">
        <v>1</v>
      </c>
      <c r="G91" s="192" t="s">
        <v>3136</v>
      </c>
      <c r="H91" s="193">
        <v>6</v>
      </c>
      <c r="I91" s="193">
        <v>1</v>
      </c>
      <c r="J91" s="194"/>
      <c r="K91" s="193"/>
      <c r="L91" s="193"/>
      <c r="M91" s="193"/>
      <c r="N91" s="196">
        <v>0</v>
      </c>
      <c r="O91" s="196">
        <v>0</v>
      </c>
      <c r="P91" s="196">
        <v>0</v>
      </c>
      <c r="Q91" s="197"/>
      <c r="R91" s="198">
        <v>6</v>
      </c>
      <c r="S91" s="255" t="str">
        <f t="shared" si="0"/>
        <v>Channel 1 &amp; 2 in Parallel</v>
      </c>
      <c r="T91" s="255" t="s">
        <v>3507</v>
      </c>
      <c r="U91" s="254"/>
      <c r="V91" s="170"/>
      <c r="W91" s="170"/>
    </row>
    <row r="92" spans="1:23">
      <c r="A92" s="254">
        <v>7</v>
      </c>
      <c r="B92" s="255" t="s">
        <v>3836</v>
      </c>
      <c r="C92" s="192" t="s">
        <v>3494</v>
      </c>
      <c r="D92" s="193">
        <v>0</v>
      </c>
      <c r="E92" s="193">
        <v>2</v>
      </c>
      <c r="F92" s="193">
        <v>1</v>
      </c>
      <c r="G92" s="192" t="s">
        <v>3136</v>
      </c>
      <c r="H92" s="193">
        <v>7</v>
      </c>
      <c r="I92" s="193">
        <v>1</v>
      </c>
      <c r="J92" s="194"/>
      <c r="K92" s="193"/>
      <c r="L92" s="193"/>
      <c r="M92" s="193"/>
      <c r="N92" s="196">
        <v>1</v>
      </c>
      <c r="O92" s="196">
        <v>1</v>
      </c>
      <c r="P92" s="196">
        <v>1</v>
      </c>
      <c r="Q92" s="197"/>
      <c r="R92" s="198">
        <v>7</v>
      </c>
      <c r="S92" s="255" t="str">
        <f t="shared" si="0"/>
        <v>Use Chan 1</v>
      </c>
      <c r="T92" s="255" t="str">
        <f>T$134</f>
        <v>Determines whether or not the rail is used.</v>
      </c>
      <c r="U92" s="254"/>
      <c r="V92" s="170"/>
      <c r="W92" s="170"/>
    </row>
    <row r="93" spans="1:23">
      <c r="A93" s="254">
        <v>8</v>
      </c>
      <c r="B93" s="255" t="s">
        <v>3846</v>
      </c>
      <c r="C93" s="192" t="s">
        <v>3209</v>
      </c>
      <c r="D93" s="193">
        <v>1</v>
      </c>
      <c r="E93" s="193">
        <v>2</v>
      </c>
      <c r="F93" s="193">
        <v>1</v>
      </c>
      <c r="G93" s="192" t="s">
        <v>3136</v>
      </c>
      <c r="H93" s="193">
        <v>8</v>
      </c>
      <c r="I93" s="193">
        <v>3</v>
      </c>
      <c r="J93" s="194"/>
      <c r="K93" s="193">
        <v>4.5</v>
      </c>
      <c r="L93" s="193">
        <v>15</v>
      </c>
      <c r="M93" s="193" t="s">
        <v>2150</v>
      </c>
      <c r="N93" s="196">
        <v>5</v>
      </c>
      <c r="O93" s="196">
        <v>5</v>
      </c>
      <c r="P93" s="196">
        <v>12</v>
      </c>
      <c r="Q93" s="197"/>
      <c r="R93" s="198">
        <v>8</v>
      </c>
      <c r="S93" s="255" t="str">
        <f t="shared" si="0"/>
        <v>Vin(min)</v>
      </c>
      <c r="T93" s="255" t="str">
        <f>T$136</f>
        <v>The minimum input voltage at which the converter will need to operate in steady state.</v>
      </c>
      <c r="U93" s="254"/>
      <c r="V93" s="170"/>
      <c r="W93" s="170"/>
    </row>
    <row r="94" spans="1:23">
      <c r="A94" s="254">
        <v>9</v>
      </c>
      <c r="B94" s="255" t="s">
        <v>3847</v>
      </c>
      <c r="C94" s="192" t="s">
        <v>3210</v>
      </c>
      <c r="D94" s="193">
        <v>1</v>
      </c>
      <c r="E94" s="193">
        <v>2</v>
      </c>
      <c r="F94" s="193">
        <v>1</v>
      </c>
      <c r="G94" s="192" t="s">
        <v>3136</v>
      </c>
      <c r="H94" s="193">
        <v>9</v>
      </c>
      <c r="I94" s="193">
        <v>3</v>
      </c>
      <c r="J94" s="194"/>
      <c r="K94" s="193">
        <v>4.5</v>
      </c>
      <c r="L94" s="193">
        <v>15</v>
      </c>
      <c r="M94" s="193" t="s">
        <v>2150</v>
      </c>
      <c r="N94" s="196">
        <v>12</v>
      </c>
      <c r="O94" s="196">
        <v>12</v>
      </c>
      <c r="P94" s="196">
        <v>12</v>
      </c>
      <c r="Q94" s="197"/>
      <c r="R94" s="198">
        <v>9</v>
      </c>
      <c r="S94" s="255" t="str">
        <f t="shared" si="0"/>
        <v>Vin(max)</v>
      </c>
      <c r="T94" s="255" t="str">
        <f>T$137</f>
        <v xml:space="preserve">The maximum input voltage at which the converter will need to operate in steady state. </v>
      </c>
      <c r="U94" s="254"/>
      <c r="V94" s="170"/>
      <c r="W94" s="170"/>
    </row>
    <row r="95" spans="1:23">
      <c r="A95" s="254">
        <v>10</v>
      </c>
      <c r="B95" s="255" t="s">
        <v>2159</v>
      </c>
      <c r="C95" s="192" t="s">
        <v>3211</v>
      </c>
      <c r="D95" s="193">
        <v>1</v>
      </c>
      <c r="E95" s="193">
        <v>2</v>
      </c>
      <c r="F95" s="193">
        <v>1</v>
      </c>
      <c r="G95" s="192" t="s">
        <v>3136</v>
      </c>
      <c r="H95" s="193">
        <v>10</v>
      </c>
      <c r="I95" s="193">
        <v>3</v>
      </c>
      <c r="J95" s="194"/>
      <c r="K95" s="193">
        <v>0.8</v>
      </c>
      <c r="L95" s="193">
        <v>15</v>
      </c>
      <c r="M95" s="193" t="s">
        <v>2150</v>
      </c>
      <c r="N95" s="196">
        <v>1</v>
      </c>
      <c r="O95" s="196">
        <v>1</v>
      </c>
      <c r="P95" s="196">
        <v>5</v>
      </c>
      <c r="Q95" s="197"/>
      <c r="R95" s="198">
        <v>10</v>
      </c>
      <c r="S95" s="255" t="str">
        <f t="shared" si="0"/>
        <v>Vout1</v>
      </c>
      <c r="T95" s="255" t="str">
        <f>T$138</f>
        <v xml:space="preserve">The nominal output voltage desired.  </v>
      </c>
      <c r="U95" s="254"/>
      <c r="V95" s="170"/>
      <c r="W95" s="170"/>
    </row>
    <row r="96" spans="1:23">
      <c r="A96" s="254">
        <v>11</v>
      </c>
      <c r="B96" s="255" t="s">
        <v>2163</v>
      </c>
      <c r="C96" s="192" t="s">
        <v>2163</v>
      </c>
      <c r="D96" s="193">
        <v>1</v>
      </c>
      <c r="E96" s="193">
        <v>2</v>
      </c>
      <c r="F96" s="193">
        <v>1</v>
      </c>
      <c r="G96" s="192" t="s">
        <v>3136</v>
      </c>
      <c r="H96" s="193">
        <v>11</v>
      </c>
      <c r="I96" s="193">
        <v>3</v>
      </c>
      <c r="J96" s="194"/>
      <c r="K96" s="193">
        <v>0.01</v>
      </c>
      <c r="L96" s="193">
        <f>IF(IC_select1=5,6, 4)</f>
        <v>4</v>
      </c>
      <c r="M96" s="193" t="s">
        <v>2158</v>
      </c>
      <c r="N96" s="196">
        <v>3</v>
      </c>
      <c r="O96" s="196">
        <v>3</v>
      </c>
      <c r="P96" s="196">
        <v>1</v>
      </c>
      <c r="Q96" s="197"/>
      <c r="R96" s="198">
        <v>11</v>
      </c>
      <c r="S96" s="255" t="str">
        <f t="shared" si="0"/>
        <v>Iout1</v>
      </c>
      <c r="T96" s="255" t="str">
        <f>T$139</f>
        <v xml:space="preserve">The tool will design the converter to be (small signal and thermally) stable at any DC load current from no load up to Iout. </v>
      </c>
      <c r="U96" s="254"/>
      <c r="V96" s="170"/>
      <c r="W96" s="170"/>
    </row>
    <row r="97" spans="1:23">
      <c r="A97" s="254">
        <v>12</v>
      </c>
      <c r="B97" s="255" t="s">
        <v>3495</v>
      </c>
      <c r="C97" s="192" t="s">
        <v>3367</v>
      </c>
      <c r="D97" s="193">
        <v>1</v>
      </c>
      <c r="E97" s="193">
        <v>2</v>
      </c>
      <c r="F97" s="193">
        <v>1</v>
      </c>
      <c r="G97" s="192" t="s">
        <v>3136</v>
      </c>
      <c r="H97" s="193">
        <v>12</v>
      </c>
      <c r="I97" s="193">
        <v>4</v>
      </c>
      <c r="J97" s="194"/>
      <c r="K97" s="193">
        <v>0.01</v>
      </c>
      <c r="L97" s="193">
        <f>IF(IC_select1=5,6, 4)</f>
        <v>4</v>
      </c>
      <c r="M97" s="193" t="s">
        <v>2158</v>
      </c>
      <c r="N97" s="196">
        <v>3</v>
      </c>
      <c r="O97" s="196">
        <v>3</v>
      </c>
      <c r="P97" s="196">
        <v>1</v>
      </c>
      <c r="Q97" s="197"/>
      <c r="R97" s="198">
        <v>12</v>
      </c>
      <c r="S97" s="255" t="str">
        <f t="shared" si="0"/>
        <v>Approx. Total Iout1</v>
      </c>
      <c r="T97" s="255" t="str">
        <f>T$140</f>
        <v>Specifies total current delivered by rail when the rail is used a source for other rails.</v>
      </c>
      <c r="U97" s="254"/>
      <c r="V97" s="170"/>
      <c r="W97" s="170"/>
    </row>
    <row r="98" spans="1:23">
      <c r="A98" s="254">
        <v>13</v>
      </c>
      <c r="B98" s="256" t="s">
        <v>2544</v>
      </c>
      <c r="C98" s="192" t="str">
        <f>CONCATENATE("bsgui", A98)</f>
        <v>bsgui13</v>
      </c>
      <c r="D98" s="193">
        <v>1</v>
      </c>
      <c r="E98" s="193">
        <v>2</v>
      </c>
      <c r="F98" s="193">
        <v>1</v>
      </c>
      <c r="G98" s="192" t="s">
        <v>3136</v>
      </c>
      <c r="H98" s="193">
        <v>13</v>
      </c>
      <c r="I98" s="193">
        <v>4</v>
      </c>
      <c r="J98" s="194"/>
      <c r="K98" s="193"/>
      <c r="L98" s="193"/>
      <c r="M98" s="193"/>
      <c r="N98" s="196"/>
      <c r="O98" s="196"/>
      <c r="P98" s="196"/>
      <c r="Q98" s="197"/>
      <c r="R98" s="198">
        <v>13</v>
      </c>
      <c r="S98" s="255" t="str">
        <f t="shared" si="0"/>
        <v xml:space="preserve"> </v>
      </c>
      <c r="T98" s="256" t="s">
        <v>2544</v>
      </c>
      <c r="U98" s="254"/>
      <c r="V98" s="170"/>
      <c r="W98" s="170"/>
    </row>
    <row r="99" spans="1:23">
      <c r="A99" s="254">
        <v>14</v>
      </c>
      <c r="B99" s="255" t="s">
        <v>3837</v>
      </c>
      <c r="C99" s="192" t="s">
        <v>3509</v>
      </c>
      <c r="D99" s="193">
        <v>1</v>
      </c>
      <c r="E99" s="193">
        <v>3</v>
      </c>
      <c r="F99" s="193">
        <v>1</v>
      </c>
      <c r="G99" s="192" t="s">
        <v>3136</v>
      </c>
      <c r="H99" s="193">
        <v>14</v>
      </c>
      <c r="I99" s="193">
        <v>4</v>
      </c>
      <c r="J99" s="194"/>
      <c r="K99" s="193"/>
      <c r="L99" s="193"/>
      <c r="M99" s="193"/>
      <c r="N99" s="196"/>
      <c r="O99" s="196"/>
      <c r="P99" s="196"/>
      <c r="Q99" s="197"/>
      <c r="R99" s="198">
        <v>14</v>
      </c>
      <c r="S99" s="255" t="str">
        <f t="shared" si="0"/>
        <v>Chan 2 (Buck)</v>
      </c>
      <c r="T99" s="256" t="s">
        <v>2544</v>
      </c>
      <c r="U99" s="254"/>
      <c r="V99" s="170"/>
      <c r="W99" s="170"/>
    </row>
    <row r="100" spans="1:23">
      <c r="A100" s="254">
        <v>15</v>
      </c>
      <c r="B100" s="255" t="s">
        <v>3838</v>
      </c>
      <c r="C100" s="192" t="s">
        <v>3452</v>
      </c>
      <c r="D100" s="193">
        <v>1</v>
      </c>
      <c r="E100" s="193">
        <v>3</v>
      </c>
      <c r="F100" s="193">
        <v>1</v>
      </c>
      <c r="G100" s="192" t="s">
        <v>3136</v>
      </c>
      <c r="H100" s="193">
        <v>15</v>
      </c>
      <c r="I100" s="193">
        <v>1</v>
      </c>
      <c r="J100" s="194"/>
      <c r="K100" s="193"/>
      <c r="L100" s="193"/>
      <c r="M100" s="193"/>
      <c r="N100" s="196">
        <v>1</v>
      </c>
      <c r="O100" s="196">
        <v>1</v>
      </c>
      <c r="P100" s="196">
        <v>1</v>
      </c>
      <c r="Q100" s="197"/>
      <c r="R100" s="198">
        <v>15</v>
      </c>
      <c r="S100" s="255" t="str">
        <f t="shared" si="0"/>
        <v>Use Chan 2</v>
      </c>
      <c r="T100" s="255" t="str">
        <f>T$134</f>
        <v>Determines whether or not the rail is used.</v>
      </c>
      <c r="U100" s="254"/>
      <c r="V100" s="170"/>
      <c r="W100" s="170"/>
    </row>
    <row r="101" spans="1:23">
      <c r="A101" s="254">
        <v>16</v>
      </c>
      <c r="B101" s="255" t="s">
        <v>3145</v>
      </c>
      <c r="C101" s="192" t="s">
        <v>3212</v>
      </c>
      <c r="D101" s="193">
        <v>1</v>
      </c>
      <c r="E101" s="193">
        <v>3</v>
      </c>
      <c r="F101" s="193">
        <v>1</v>
      </c>
      <c r="G101" s="192" t="s">
        <v>3136</v>
      </c>
      <c r="H101" s="193">
        <v>16</v>
      </c>
      <c r="I101" s="193">
        <v>2</v>
      </c>
      <c r="J101" s="194" t="s">
        <v>3146</v>
      </c>
      <c r="K101" s="193"/>
      <c r="L101" s="193"/>
      <c r="M101" s="193"/>
      <c r="N101" s="196">
        <v>1</v>
      </c>
      <c r="O101" s="196">
        <v>1</v>
      </c>
      <c r="P101" s="196">
        <v>1</v>
      </c>
      <c r="Q101" s="197"/>
      <c r="R101" s="198">
        <v>16</v>
      </c>
      <c r="S101" s="255" t="str">
        <f t="shared" si="0"/>
        <v>Source</v>
      </c>
      <c r="T101" s="223" t="str">
        <f>T$135</f>
        <v>Specifies where the Vin comes from.</v>
      </c>
      <c r="U101" s="254"/>
      <c r="V101" s="170"/>
      <c r="W101" s="170"/>
    </row>
    <row r="102" spans="1:23">
      <c r="A102" s="254">
        <v>17</v>
      </c>
      <c r="B102" s="255" t="s">
        <v>3846</v>
      </c>
      <c r="C102" s="192" t="s">
        <v>3213</v>
      </c>
      <c r="D102" s="193">
        <v>1</v>
      </c>
      <c r="E102" s="193">
        <v>3</v>
      </c>
      <c r="F102" s="193">
        <v>1</v>
      </c>
      <c r="G102" s="192" t="s">
        <v>3136</v>
      </c>
      <c r="H102" s="193">
        <v>17</v>
      </c>
      <c r="I102" s="193">
        <v>3</v>
      </c>
      <c r="J102" s="194"/>
      <c r="K102" s="193">
        <v>4.5</v>
      </c>
      <c r="L102" s="193">
        <v>15</v>
      </c>
      <c r="M102" s="193" t="s">
        <v>2150</v>
      </c>
      <c r="N102" s="196">
        <v>5</v>
      </c>
      <c r="O102" s="196">
        <v>5</v>
      </c>
      <c r="P102" s="196">
        <v>12</v>
      </c>
      <c r="Q102" s="197"/>
      <c r="R102" s="198">
        <v>17</v>
      </c>
      <c r="S102" s="255" t="str">
        <f t="shared" si="0"/>
        <v>Vin(min)</v>
      </c>
      <c r="T102" s="255" t="str">
        <f>T$136</f>
        <v>The minimum input voltage at which the converter will need to operate in steady state.</v>
      </c>
      <c r="U102" s="254"/>
      <c r="V102" s="170"/>
      <c r="W102" s="170"/>
    </row>
    <row r="103" spans="1:23">
      <c r="A103" s="254">
        <v>18</v>
      </c>
      <c r="B103" s="255" t="s">
        <v>3847</v>
      </c>
      <c r="C103" s="192" t="s">
        <v>3214</v>
      </c>
      <c r="D103" s="193">
        <v>1</v>
      </c>
      <c r="E103" s="193">
        <v>3</v>
      </c>
      <c r="F103" s="193">
        <v>1</v>
      </c>
      <c r="G103" s="192" t="s">
        <v>3136</v>
      </c>
      <c r="H103" s="193">
        <v>18</v>
      </c>
      <c r="I103" s="193">
        <v>3</v>
      </c>
      <c r="J103" s="194"/>
      <c r="K103" s="193">
        <v>4.5</v>
      </c>
      <c r="L103" s="193">
        <v>15</v>
      </c>
      <c r="M103" s="193" t="s">
        <v>2150</v>
      </c>
      <c r="N103" s="196">
        <v>12</v>
      </c>
      <c r="O103" s="196">
        <v>12</v>
      </c>
      <c r="P103" s="196">
        <v>12</v>
      </c>
      <c r="Q103" s="197"/>
      <c r="R103" s="198">
        <v>18</v>
      </c>
      <c r="S103" s="255" t="str">
        <f t="shared" si="0"/>
        <v>Vin(max)</v>
      </c>
      <c r="T103" s="255" t="str">
        <f>T$137</f>
        <v xml:space="preserve">The maximum input voltage at which the converter will need to operate in steady state. </v>
      </c>
      <c r="U103" s="254"/>
      <c r="V103" s="170"/>
      <c r="W103" s="170"/>
    </row>
    <row r="104" spans="1:23">
      <c r="A104" s="254">
        <v>19</v>
      </c>
      <c r="B104" s="255" t="s">
        <v>2682</v>
      </c>
      <c r="C104" s="192" t="s">
        <v>3215</v>
      </c>
      <c r="D104" s="193">
        <v>1</v>
      </c>
      <c r="E104" s="193">
        <v>3</v>
      </c>
      <c r="F104" s="193">
        <v>1</v>
      </c>
      <c r="G104" s="192" t="s">
        <v>3136</v>
      </c>
      <c r="H104" s="193">
        <v>19</v>
      </c>
      <c r="I104" s="193">
        <v>3</v>
      </c>
      <c r="J104" s="194"/>
      <c r="K104" s="193">
        <v>0.8</v>
      </c>
      <c r="L104" s="193">
        <v>15</v>
      </c>
      <c r="M104" s="193" t="s">
        <v>2150</v>
      </c>
      <c r="N104" s="196">
        <v>1.8</v>
      </c>
      <c r="O104" s="196">
        <v>1.8</v>
      </c>
      <c r="P104" s="196">
        <v>5</v>
      </c>
      <c r="Q104" s="197"/>
      <c r="R104" s="198">
        <v>19</v>
      </c>
      <c r="S104" s="255" t="str">
        <f t="shared" si="0"/>
        <v>Vout2</v>
      </c>
      <c r="T104" s="255" t="str">
        <f>T$138</f>
        <v xml:space="preserve">The nominal output voltage desired.  </v>
      </c>
      <c r="U104" s="254"/>
      <c r="V104" s="170"/>
      <c r="W104" s="170"/>
    </row>
    <row r="105" spans="1:23">
      <c r="A105" s="254">
        <v>20</v>
      </c>
      <c r="B105" s="255" t="s">
        <v>3140</v>
      </c>
      <c r="C105" s="192" t="s">
        <v>3140</v>
      </c>
      <c r="D105" s="193">
        <v>1</v>
      </c>
      <c r="E105" s="193">
        <v>3</v>
      </c>
      <c r="F105" s="193">
        <v>1</v>
      </c>
      <c r="G105" s="192" t="s">
        <v>3136</v>
      </c>
      <c r="H105" s="193">
        <v>20</v>
      </c>
      <c r="I105" s="193">
        <v>3</v>
      </c>
      <c r="J105" s="194"/>
      <c r="K105" s="193">
        <v>0.01</v>
      </c>
      <c r="L105" s="193">
        <f>IF(IC_select1=5,6, 4)</f>
        <v>4</v>
      </c>
      <c r="M105" s="193" t="s">
        <v>2158</v>
      </c>
      <c r="N105" s="196">
        <v>2</v>
      </c>
      <c r="O105" s="196">
        <v>2</v>
      </c>
      <c r="P105" s="196">
        <v>1</v>
      </c>
      <c r="Q105" s="197"/>
      <c r="R105" s="198">
        <v>20</v>
      </c>
      <c r="S105" s="255" t="str">
        <f t="shared" si="0"/>
        <v>Iout2</v>
      </c>
      <c r="T105" s="255" t="str">
        <f>T$139</f>
        <v xml:space="preserve">The tool will design the converter to be (small signal and thermally) stable at any DC load current from no load up to Iout. </v>
      </c>
      <c r="U105" s="254"/>
      <c r="V105" s="170"/>
      <c r="W105" s="170"/>
    </row>
    <row r="106" spans="1:23">
      <c r="A106" s="254">
        <v>21</v>
      </c>
      <c r="B106" s="255" t="s">
        <v>3485</v>
      </c>
      <c r="C106" s="192" t="s">
        <v>3368</v>
      </c>
      <c r="D106" s="193">
        <v>1</v>
      </c>
      <c r="E106" s="193">
        <v>3</v>
      </c>
      <c r="F106" s="193">
        <v>1</v>
      </c>
      <c r="G106" s="192" t="s">
        <v>3136</v>
      </c>
      <c r="H106" s="193">
        <v>21</v>
      </c>
      <c r="I106" s="193">
        <v>4</v>
      </c>
      <c r="J106" s="194"/>
      <c r="K106" s="193">
        <v>0.01</v>
      </c>
      <c r="L106" s="193">
        <f>IF(IC_select1=5,6, 4)</f>
        <v>4</v>
      </c>
      <c r="M106" s="193" t="s">
        <v>2158</v>
      </c>
      <c r="N106" s="196">
        <v>2</v>
      </c>
      <c r="O106" s="196">
        <v>2</v>
      </c>
      <c r="P106" s="196">
        <v>1</v>
      </c>
      <c r="Q106" s="197"/>
      <c r="R106" s="198">
        <v>21</v>
      </c>
      <c r="S106" s="255" t="str">
        <f t="shared" si="0"/>
        <v>Approx. Total Iout2</v>
      </c>
      <c r="T106" s="255" t="str">
        <f>T$140</f>
        <v>Specifies total current delivered by rail when the rail is used a source for other rails.</v>
      </c>
      <c r="U106" s="254"/>
      <c r="V106" s="170"/>
      <c r="W106" s="170"/>
    </row>
    <row r="107" spans="1:23">
      <c r="A107" s="254">
        <v>22</v>
      </c>
      <c r="B107" s="256" t="s">
        <v>2544</v>
      </c>
      <c r="C107" s="192" t="str">
        <f>CONCATENATE("bsgui", A107)</f>
        <v>bsgui22</v>
      </c>
      <c r="D107" s="193">
        <v>1</v>
      </c>
      <c r="E107" s="193">
        <v>3</v>
      </c>
      <c r="F107" s="193">
        <v>1</v>
      </c>
      <c r="G107" s="192" t="s">
        <v>3136</v>
      </c>
      <c r="H107" s="193">
        <v>22</v>
      </c>
      <c r="I107" s="193">
        <v>4</v>
      </c>
      <c r="J107" s="194"/>
      <c r="K107" s="193"/>
      <c r="L107" s="193"/>
      <c r="M107" s="193"/>
      <c r="N107" s="196"/>
      <c r="O107" s="196"/>
      <c r="P107" s="196"/>
      <c r="Q107" s="197"/>
      <c r="R107" s="198">
        <v>22</v>
      </c>
      <c r="S107" s="255" t="str">
        <f t="shared" si="0"/>
        <v xml:space="preserve"> </v>
      </c>
      <c r="T107" s="256" t="s">
        <v>2544</v>
      </c>
      <c r="U107" s="254"/>
      <c r="V107" s="170"/>
      <c r="W107" s="170"/>
    </row>
    <row r="108" spans="1:23">
      <c r="A108" s="254">
        <v>23</v>
      </c>
      <c r="B108" s="255" t="s">
        <v>3839</v>
      </c>
      <c r="C108" s="192" t="s">
        <v>4840</v>
      </c>
      <c r="D108" s="193">
        <v>1</v>
      </c>
      <c r="E108" s="193">
        <v>2</v>
      </c>
      <c r="F108" s="193">
        <v>1</v>
      </c>
      <c r="G108" s="192" t="s">
        <v>3136</v>
      </c>
      <c r="H108" s="193">
        <v>23</v>
      </c>
      <c r="I108" s="193">
        <v>4</v>
      </c>
      <c r="J108" s="194"/>
      <c r="K108" s="193"/>
      <c r="L108" s="193"/>
      <c r="M108" s="193"/>
      <c r="N108" s="196"/>
      <c r="O108" s="196"/>
      <c r="P108" s="196"/>
      <c r="Q108" s="197"/>
      <c r="R108" s="198">
        <v>23</v>
      </c>
      <c r="S108" s="255" t="str">
        <f t="shared" ref="S108:S117" si="1">B108</f>
        <v>Chan 3 (Buck)</v>
      </c>
      <c r="T108" s="256" t="s">
        <v>2544</v>
      </c>
      <c r="U108" s="254"/>
      <c r="V108" s="170"/>
      <c r="W108" s="170"/>
    </row>
    <row r="109" spans="1:23">
      <c r="A109" s="254">
        <v>24</v>
      </c>
      <c r="B109" s="255" t="s">
        <v>4836</v>
      </c>
      <c r="C109" s="192" t="s">
        <v>4838</v>
      </c>
      <c r="D109" s="193">
        <v>1</v>
      </c>
      <c r="E109" s="193">
        <v>2</v>
      </c>
      <c r="F109" s="193">
        <v>1</v>
      </c>
      <c r="G109" s="192" t="s">
        <v>3136</v>
      </c>
      <c r="H109" s="193">
        <v>24</v>
      </c>
      <c r="I109" s="193">
        <v>1</v>
      </c>
      <c r="J109" s="194"/>
      <c r="K109" s="193"/>
      <c r="L109" s="193"/>
      <c r="M109" s="193"/>
      <c r="N109" s="196">
        <v>0</v>
      </c>
      <c r="O109" s="196">
        <v>0</v>
      </c>
      <c r="P109" s="196">
        <v>0</v>
      </c>
      <c r="Q109" s="197"/>
      <c r="R109" s="198">
        <v>24</v>
      </c>
      <c r="S109" s="255" t="str">
        <f t="shared" si="1"/>
        <v>Channel 3 &amp; 4 in Parallel</v>
      </c>
      <c r="T109" s="255" t="s">
        <v>4837</v>
      </c>
      <c r="U109" s="254"/>
      <c r="V109" s="170"/>
      <c r="W109" s="170"/>
    </row>
    <row r="110" spans="1:23">
      <c r="A110" s="254">
        <v>25</v>
      </c>
      <c r="B110" s="255" t="s">
        <v>3840</v>
      </c>
      <c r="C110" s="192" t="s">
        <v>3453</v>
      </c>
      <c r="D110" s="193">
        <v>1</v>
      </c>
      <c r="E110" s="193">
        <v>2</v>
      </c>
      <c r="F110" s="193">
        <v>1</v>
      </c>
      <c r="G110" s="192" t="s">
        <v>3136</v>
      </c>
      <c r="H110" s="193">
        <v>25</v>
      </c>
      <c r="I110" s="193">
        <v>1</v>
      </c>
      <c r="J110" s="194"/>
      <c r="K110" s="193"/>
      <c r="L110" s="193"/>
      <c r="M110" s="193"/>
      <c r="N110" s="196">
        <v>1</v>
      </c>
      <c r="O110" s="196">
        <v>1</v>
      </c>
      <c r="P110" s="196">
        <v>1</v>
      </c>
      <c r="Q110" s="197"/>
      <c r="R110" s="198">
        <v>25</v>
      </c>
      <c r="S110" s="255" t="str">
        <f t="shared" si="1"/>
        <v>Use Chan 3</v>
      </c>
      <c r="T110" s="255" t="str">
        <f>T$134</f>
        <v>Determines whether or not the rail is used.</v>
      </c>
      <c r="U110" s="254"/>
      <c r="V110" s="170"/>
      <c r="W110" s="170"/>
    </row>
    <row r="111" spans="1:23">
      <c r="A111" s="254">
        <v>26</v>
      </c>
      <c r="B111" s="255" t="s">
        <v>3145</v>
      </c>
      <c r="C111" s="192" t="s">
        <v>3216</v>
      </c>
      <c r="D111" s="193">
        <v>1</v>
      </c>
      <c r="E111" s="193">
        <v>2</v>
      </c>
      <c r="F111" s="193">
        <v>1</v>
      </c>
      <c r="G111" s="192" t="s">
        <v>3136</v>
      </c>
      <c r="H111" s="193">
        <v>26</v>
      </c>
      <c r="I111" s="193">
        <v>2</v>
      </c>
      <c r="J111" s="194" t="s">
        <v>3146</v>
      </c>
      <c r="K111" s="193"/>
      <c r="L111" s="193"/>
      <c r="M111" s="193"/>
      <c r="N111" s="196">
        <v>1</v>
      </c>
      <c r="O111" s="196">
        <v>1</v>
      </c>
      <c r="P111" s="196">
        <v>1</v>
      </c>
      <c r="Q111" s="197"/>
      <c r="R111" s="198">
        <v>26</v>
      </c>
      <c r="S111" s="255" t="str">
        <f t="shared" si="1"/>
        <v>Source</v>
      </c>
      <c r="T111" s="223" t="str">
        <f>T$135</f>
        <v>Specifies where the Vin comes from.</v>
      </c>
      <c r="U111" s="254"/>
      <c r="V111" s="170"/>
      <c r="W111" s="170"/>
    </row>
    <row r="112" spans="1:23">
      <c r="A112" s="254">
        <v>27</v>
      </c>
      <c r="B112" s="255" t="s">
        <v>3846</v>
      </c>
      <c r="C112" s="192" t="s">
        <v>3217</v>
      </c>
      <c r="D112" s="193">
        <v>1</v>
      </c>
      <c r="E112" s="193">
        <v>2</v>
      </c>
      <c r="F112" s="193">
        <v>1</v>
      </c>
      <c r="G112" s="192" t="s">
        <v>3136</v>
      </c>
      <c r="H112" s="193">
        <v>27</v>
      </c>
      <c r="I112" s="193">
        <v>3</v>
      </c>
      <c r="J112" s="194"/>
      <c r="K112" s="193">
        <v>4.5</v>
      </c>
      <c r="L112" s="193">
        <v>15</v>
      </c>
      <c r="M112" s="193" t="s">
        <v>2150</v>
      </c>
      <c r="N112" s="196">
        <v>5</v>
      </c>
      <c r="O112" s="196">
        <v>5</v>
      </c>
      <c r="P112" s="196">
        <v>12</v>
      </c>
      <c r="Q112" s="197"/>
      <c r="R112" s="198">
        <v>27</v>
      </c>
      <c r="S112" s="255" t="str">
        <f t="shared" si="1"/>
        <v>Vin(min)</v>
      </c>
      <c r="T112" s="255" t="str">
        <f>T$136</f>
        <v>The minimum input voltage at which the converter will need to operate in steady state.</v>
      </c>
      <c r="U112" s="254"/>
      <c r="V112" s="170"/>
      <c r="W112" s="170"/>
    </row>
    <row r="113" spans="1:23">
      <c r="A113" s="254">
        <v>28</v>
      </c>
      <c r="B113" s="255" t="s">
        <v>3847</v>
      </c>
      <c r="C113" s="192" t="s">
        <v>3218</v>
      </c>
      <c r="D113" s="193">
        <v>1</v>
      </c>
      <c r="E113" s="193">
        <v>2</v>
      </c>
      <c r="F113" s="193">
        <v>1</v>
      </c>
      <c r="G113" s="192" t="s">
        <v>3136</v>
      </c>
      <c r="H113" s="193">
        <v>28</v>
      </c>
      <c r="I113" s="193">
        <v>3</v>
      </c>
      <c r="J113" s="194"/>
      <c r="K113" s="193">
        <v>4.5</v>
      </c>
      <c r="L113" s="193">
        <v>15</v>
      </c>
      <c r="M113" s="193" t="s">
        <v>2150</v>
      </c>
      <c r="N113" s="196">
        <v>12</v>
      </c>
      <c r="O113" s="196">
        <v>12</v>
      </c>
      <c r="P113" s="196">
        <v>12</v>
      </c>
      <c r="Q113" s="197"/>
      <c r="R113" s="198">
        <v>28</v>
      </c>
      <c r="S113" s="255" t="str">
        <f t="shared" si="1"/>
        <v>Vin(max)</v>
      </c>
      <c r="T113" s="255" t="str">
        <f>T$137</f>
        <v xml:space="preserve">The maximum input voltage at which the converter will need to operate in steady state. </v>
      </c>
      <c r="U113" s="254"/>
      <c r="V113" s="170"/>
      <c r="W113" s="170"/>
    </row>
    <row r="114" spans="1:23">
      <c r="A114" s="254">
        <v>29</v>
      </c>
      <c r="B114" s="255" t="s">
        <v>3141</v>
      </c>
      <c r="C114" s="192" t="s">
        <v>3219</v>
      </c>
      <c r="D114" s="193">
        <v>1</v>
      </c>
      <c r="E114" s="193">
        <v>2</v>
      </c>
      <c r="F114" s="193">
        <v>1</v>
      </c>
      <c r="G114" s="192" t="s">
        <v>3136</v>
      </c>
      <c r="H114" s="193">
        <v>29</v>
      </c>
      <c r="I114" s="193">
        <v>3</v>
      </c>
      <c r="J114" s="194"/>
      <c r="K114" s="193">
        <v>0.8</v>
      </c>
      <c r="L114" s="193">
        <v>15</v>
      </c>
      <c r="M114" s="193" t="s">
        <v>2150</v>
      </c>
      <c r="N114" s="196">
        <v>3.3</v>
      </c>
      <c r="O114" s="196">
        <v>3.3</v>
      </c>
      <c r="P114" s="196">
        <v>5</v>
      </c>
      <c r="Q114" s="197"/>
      <c r="R114" s="198">
        <v>29</v>
      </c>
      <c r="S114" s="255" t="str">
        <f t="shared" si="1"/>
        <v>Vout3</v>
      </c>
      <c r="T114" s="255" t="str">
        <f>T$138</f>
        <v xml:space="preserve">The nominal output voltage desired.  </v>
      </c>
      <c r="U114" s="254"/>
      <c r="V114" s="170"/>
      <c r="W114" s="170"/>
    </row>
    <row r="115" spans="1:23">
      <c r="A115" s="254">
        <v>30</v>
      </c>
      <c r="B115" s="255" t="s">
        <v>3142</v>
      </c>
      <c r="C115" s="192" t="s">
        <v>3142</v>
      </c>
      <c r="D115" s="193">
        <v>1</v>
      </c>
      <c r="E115" s="193">
        <v>2</v>
      </c>
      <c r="F115" s="193">
        <v>1</v>
      </c>
      <c r="G115" s="192" t="s">
        <v>3136</v>
      </c>
      <c r="H115" s="193">
        <v>30</v>
      </c>
      <c r="I115" s="193">
        <v>3</v>
      </c>
      <c r="J115" s="194"/>
      <c r="K115" s="193">
        <v>0.01</v>
      </c>
      <c r="L115" s="193">
        <f>IF(IC_select1=5,2.5,1.2)</f>
        <v>1.2</v>
      </c>
      <c r="M115" s="193" t="s">
        <v>2158</v>
      </c>
      <c r="N115" s="196">
        <v>1</v>
      </c>
      <c r="O115" s="196">
        <v>1</v>
      </c>
      <c r="P115" s="196">
        <v>1</v>
      </c>
      <c r="Q115" s="197"/>
      <c r="R115" s="198">
        <v>30</v>
      </c>
      <c r="S115" s="255" t="str">
        <f t="shared" si="1"/>
        <v>Iout3</v>
      </c>
      <c r="T115" s="255" t="str">
        <f>T$139</f>
        <v xml:space="preserve">The tool will design the converter to be (small signal and thermally) stable at any DC load current from no load up to Iout. </v>
      </c>
      <c r="U115" s="254"/>
      <c r="V115" s="170"/>
      <c r="W115" s="170"/>
    </row>
    <row r="116" spans="1:23">
      <c r="A116" s="254">
        <v>31</v>
      </c>
      <c r="B116" s="255" t="s">
        <v>3484</v>
      </c>
      <c r="C116" s="192" t="s">
        <v>3396</v>
      </c>
      <c r="D116" s="193">
        <v>1</v>
      </c>
      <c r="E116" s="193">
        <v>2</v>
      </c>
      <c r="F116" s="193">
        <v>1</v>
      </c>
      <c r="G116" s="192" t="s">
        <v>3136</v>
      </c>
      <c r="H116" s="193">
        <v>31</v>
      </c>
      <c r="I116" s="193">
        <v>4</v>
      </c>
      <c r="J116" s="194"/>
      <c r="K116" s="193">
        <v>0.01</v>
      </c>
      <c r="L116" s="193">
        <f>IF(IC_select1=5,2.5,1.2)</f>
        <v>1.2</v>
      </c>
      <c r="M116" s="193" t="s">
        <v>2158</v>
      </c>
      <c r="N116" s="196">
        <v>1</v>
      </c>
      <c r="O116" s="196">
        <v>1</v>
      </c>
      <c r="P116" s="196">
        <v>1</v>
      </c>
      <c r="Q116" s="197"/>
      <c r="R116" s="198">
        <v>31</v>
      </c>
      <c r="S116" s="255" t="str">
        <f t="shared" si="1"/>
        <v>Approx. Total Iout3</v>
      </c>
      <c r="T116" s="255" t="str">
        <f>T$140</f>
        <v>Specifies total current delivered by rail when the rail is used a source for other rails.</v>
      </c>
      <c r="U116" s="254"/>
      <c r="V116" s="170"/>
      <c r="W116" s="170"/>
    </row>
    <row r="117" spans="1:23">
      <c r="A117" s="254">
        <v>32</v>
      </c>
      <c r="B117" s="256" t="s">
        <v>2544</v>
      </c>
      <c r="C117" s="192" t="str">
        <f>CONCATENATE("bsgui", A117)</f>
        <v>bsgui32</v>
      </c>
      <c r="D117" s="193">
        <v>1</v>
      </c>
      <c r="E117" s="193">
        <v>2</v>
      </c>
      <c r="F117" s="193">
        <v>1</v>
      </c>
      <c r="G117" s="192" t="s">
        <v>3136</v>
      </c>
      <c r="H117" s="193">
        <v>32</v>
      </c>
      <c r="I117" s="193">
        <v>4</v>
      </c>
      <c r="J117" s="194"/>
      <c r="K117" s="193"/>
      <c r="L117" s="193"/>
      <c r="M117" s="193"/>
      <c r="N117" s="196"/>
      <c r="O117" s="196"/>
      <c r="P117" s="196"/>
      <c r="Q117" s="197"/>
      <c r="R117" s="198">
        <v>32</v>
      </c>
      <c r="S117" s="255" t="str">
        <f t="shared" si="1"/>
        <v xml:space="preserve"> </v>
      </c>
      <c r="T117" s="256" t="s">
        <v>2544</v>
      </c>
      <c r="U117" s="254"/>
      <c r="V117" s="170"/>
      <c r="W117" s="170"/>
    </row>
    <row r="118" spans="1:23">
      <c r="A118" s="254">
        <v>33</v>
      </c>
      <c r="B118" s="255" t="s">
        <v>3841</v>
      </c>
      <c r="C118" s="192" t="s">
        <v>4841</v>
      </c>
      <c r="D118" s="193">
        <v>1</v>
      </c>
      <c r="E118" s="193">
        <v>3</v>
      </c>
      <c r="F118" s="193">
        <v>1</v>
      </c>
      <c r="G118" s="192" t="s">
        <v>3136</v>
      </c>
      <c r="H118" s="193">
        <v>33</v>
      </c>
      <c r="I118" s="193">
        <v>4</v>
      </c>
      <c r="J118" s="194"/>
      <c r="K118" s="193"/>
      <c r="L118" s="193"/>
      <c r="M118" s="193"/>
      <c r="N118" s="196"/>
      <c r="O118" s="196"/>
      <c r="P118" s="196"/>
      <c r="Q118" s="197"/>
      <c r="R118" s="198">
        <v>33</v>
      </c>
      <c r="S118" s="255" t="str">
        <f t="shared" ref="S118:S132" si="2">B118</f>
        <v>Chan 4 (Buck)</v>
      </c>
      <c r="T118" s="256" t="s">
        <v>2544</v>
      </c>
      <c r="U118" s="254"/>
      <c r="V118" s="170"/>
      <c r="W118" s="170"/>
    </row>
    <row r="119" spans="1:23">
      <c r="A119" s="254">
        <v>34</v>
      </c>
      <c r="B119" s="256"/>
      <c r="C119" s="192" t="str">
        <f>CONCATENATE("bsgui", A119)</f>
        <v>bsgui34</v>
      </c>
      <c r="D119" s="193">
        <v>1</v>
      </c>
      <c r="E119" s="193">
        <v>3</v>
      </c>
      <c r="F119" s="193">
        <v>1</v>
      </c>
      <c r="G119" s="192" t="s">
        <v>3136</v>
      </c>
      <c r="H119" s="193">
        <v>34</v>
      </c>
      <c r="I119" s="193">
        <v>4</v>
      </c>
      <c r="J119" s="194"/>
      <c r="K119" s="193"/>
      <c r="L119" s="193"/>
      <c r="M119" s="193"/>
      <c r="N119" s="196"/>
      <c r="O119" s="196"/>
      <c r="P119" s="196"/>
      <c r="Q119" s="197"/>
      <c r="R119" s="198">
        <v>34</v>
      </c>
      <c r="S119" s="255"/>
      <c r="T119" s="256"/>
      <c r="U119" s="254"/>
      <c r="V119" s="170"/>
      <c r="W119" s="170"/>
    </row>
    <row r="120" spans="1:23">
      <c r="A120" s="254">
        <v>35</v>
      </c>
      <c r="B120" s="255" t="s">
        <v>3842</v>
      </c>
      <c r="C120" s="192" t="s">
        <v>3454</v>
      </c>
      <c r="D120" s="193">
        <v>1</v>
      </c>
      <c r="E120" s="193">
        <v>3</v>
      </c>
      <c r="F120" s="193">
        <v>1</v>
      </c>
      <c r="G120" s="192" t="s">
        <v>3136</v>
      </c>
      <c r="H120" s="193">
        <v>35</v>
      </c>
      <c r="I120" s="193">
        <v>1</v>
      </c>
      <c r="J120" s="194"/>
      <c r="K120" s="193"/>
      <c r="L120" s="193"/>
      <c r="M120" s="193"/>
      <c r="N120" s="196">
        <v>1</v>
      </c>
      <c r="O120" s="196">
        <v>1</v>
      </c>
      <c r="P120" s="196">
        <v>1</v>
      </c>
      <c r="Q120" s="197"/>
      <c r="R120" s="198">
        <v>35</v>
      </c>
      <c r="S120" s="255" t="str">
        <f t="shared" si="2"/>
        <v>Use Chan 4</v>
      </c>
      <c r="T120" s="255" t="str">
        <f>T$134</f>
        <v>Determines whether or not the rail is used.</v>
      </c>
      <c r="U120" s="254"/>
      <c r="V120" s="170"/>
      <c r="W120" s="170"/>
    </row>
    <row r="121" spans="1:23">
      <c r="A121" s="254">
        <v>36</v>
      </c>
      <c r="B121" s="255" t="s">
        <v>3145</v>
      </c>
      <c r="C121" s="192" t="s">
        <v>3220</v>
      </c>
      <c r="D121" s="193">
        <v>1</v>
      </c>
      <c r="E121" s="193">
        <v>3</v>
      </c>
      <c r="F121" s="193">
        <v>1</v>
      </c>
      <c r="G121" s="192" t="s">
        <v>3136</v>
      </c>
      <c r="H121" s="193">
        <v>36</v>
      </c>
      <c r="I121" s="193">
        <v>2</v>
      </c>
      <c r="J121" s="194" t="s">
        <v>3146</v>
      </c>
      <c r="K121" s="193"/>
      <c r="L121" s="193"/>
      <c r="M121" s="193"/>
      <c r="N121" s="196">
        <v>1</v>
      </c>
      <c r="O121" s="196">
        <v>1</v>
      </c>
      <c r="P121" s="196">
        <v>1</v>
      </c>
      <c r="Q121" s="197"/>
      <c r="R121" s="198">
        <v>36</v>
      </c>
      <c r="S121" s="255" t="str">
        <f t="shared" si="2"/>
        <v>Source</v>
      </c>
      <c r="T121" s="223" t="str">
        <f>T$135</f>
        <v>Specifies where the Vin comes from.</v>
      </c>
      <c r="U121" s="254"/>
      <c r="V121" s="170"/>
      <c r="W121" s="170"/>
    </row>
    <row r="122" spans="1:23">
      <c r="A122" s="254">
        <v>37</v>
      </c>
      <c r="B122" s="255" t="s">
        <v>3846</v>
      </c>
      <c r="C122" s="192" t="s">
        <v>3221</v>
      </c>
      <c r="D122" s="193">
        <v>1</v>
      </c>
      <c r="E122" s="193">
        <v>3</v>
      </c>
      <c r="F122" s="193">
        <v>1</v>
      </c>
      <c r="G122" s="192" t="s">
        <v>3136</v>
      </c>
      <c r="H122" s="193">
        <v>37</v>
      </c>
      <c r="I122" s="193">
        <v>3</v>
      </c>
      <c r="J122" s="194"/>
      <c r="K122" s="193">
        <v>4.5</v>
      </c>
      <c r="L122" s="193">
        <v>15</v>
      </c>
      <c r="M122" s="193" t="s">
        <v>2150</v>
      </c>
      <c r="N122" s="196">
        <v>5</v>
      </c>
      <c r="O122" s="196">
        <v>5</v>
      </c>
      <c r="P122" s="196">
        <v>12</v>
      </c>
      <c r="Q122" s="197"/>
      <c r="R122" s="198">
        <v>37</v>
      </c>
      <c r="S122" s="255" t="str">
        <f t="shared" si="2"/>
        <v>Vin(min)</v>
      </c>
      <c r="T122" s="255" t="str">
        <f>T$136</f>
        <v>The minimum input voltage at which the converter will need to operate in steady state.</v>
      </c>
      <c r="U122" s="254"/>
      <c r="V122" s="170"/>
      <c r="W122" s="170"/>
    </row>
    <row r="123" spans="1:23">
      <c r="A123" s="254">
        <v>38</v>
      </c>
      <c r="B123" s="255" t="s">
        <v>3847</v>
      </c>
      <c r="C123" s="192" t="s">
        <v>3222</v>
      </c>
      <c r="D123" s="193">
        <v>1</v>
      </c>
      <c r="E123" s="193">
        <v>3</v>
      </c>
      <c r="F123" s="193">
        <v>1</v>
      </c>
      <c r="G123" s="192" t="s">
        <v>3136</v>
      </c>
      <c r="H123" s="193">
        <v>38</v>
      </c>
      <c r="I123" s="193">
        <v>3</v>
      </c>
      <c r="J123" s="194"/>
      <c r="K123" s="193">
        <v>4.5</v>
      </c>
      <c r="L123" s="193">
        <v>15</v>
      </c>
      <c r="M123" s="193" t="s">
        <v>2150</v>
      </c>
      <c r="N123" s="196">
        <v>12</v>
      </c>
      <c r="O123" s="196">
        <v>12</v>
      </c>
      <c r="P123" s="196">
        <v>12</v>
      </c>
      <c r="Q123" s="197"/>
      <c r="R123" s="198">
        <v>38</v>
      </c>
      <c r="S123" s="255" t="str">
        <f t="shared" si="2"/>
        <v>Vin(max)</v>
      </c>
      <c r="T123" s="255" t="str">
        <f>T$137</f>
        <v xml:space="preserve">The maximum input voltage at which the converter will need to operate in steady state. </v>
      </c>
      <c r="U123" s="254"/>
      <c r="V123" s="170"/>
      <c r="W123" s="170"/>
    </row>
    <row r="124" spans="1:23">
      <c r="A124" s="254">
        <v>39</v>
      </c>
      <c r="B124" s="255" t="s">
        <v>3143</v>
      </c>
      <c r="C124" s="192" t="s">
        <v>3223</v>
      </c>
      <c r="D124" s="193">
        <v>1</v>
      </c>
      <c r="E124" s="193">
        <v>3</v>
      </c>
      <c r="F124" s="193">
        <v>1</v>
      </c>
      <c r="G124" s="192" t="s">
        <v>3136</v>
      </c>
      <c r="H124" s="193">
        <v>39</v>
      </c>
      <c r="I124" s="193">
        <v>3</v>
      </c>
      <c r="J124" s="194"/>
      <c r="K124" s="193">
        <v>0.8</v>
      </c>
      <c r="L124" s="193">
        <v>15</v>
      </c>
      <c r="M124" s="193" t="s">
        <v>2150</v>
      </c>
      <c r="N124" s="196">
        <v>1.5</v>
      </c>
      <c r="O124" s="196">
        <v>1.5</v>
      </c>
      <c r="P124" s="196">
        <v>1</v>
      </c>
      <c r="Q124" s="197"/>
      <c r="R124" s="198">
        <v>39</v>
      </c>
      <c r="S124" s="255" t="str">
        <f t="shared" si="2"/>
        <v>Vout4</v>
      </c>
      <c r="T124" s="255" t="str">
        <f>T$138</f>
        <v xml:space="preserve">The nominal output voltage desired.  </v>
      </c>
      <c r="U124" s="254"/>
      <c r="V124" s="170"/>
      <c r="W124" s="170"/>
    </row>
    <row r="125" spans="1:23">
      <c r="A125" s="254">
        <v>40</v>
      </c>
      <c r="B125" s="255" t="s">
        <v>3144</v>
      </c>
      <c r="C125" s="192" t="s">
        <v>3144</v>
      </c>
      <c r="D125" s="193">
        <v>1</v>
      </c>
      <c r="E125" s="193">
        <v>3</v>
      </c>
      <c r="F125" s="193">
        <v>1</v>
      </c>
      <c r="G125" s="192" t="s">
        <v>3136</v>
      </c>
      <c r="H125" s="193">
        <v>40</v>
      </c>
      <c r="I125" s="193">
        <v>3</v>
      </c>
      <c r="J125" s="194"/>
      <c r="K125" s="193">
        <v>0.01</v>
      </c>
      <c r="L125" s="193">
        <f>IF(IC_select1=5,2.5,1.2)</f>
        <v>1.2</v>
      </c>
      <c r="M125" s="193" t="s">
        <v>2158</v>
      </c>
      <c r="N125" s="196">
        <v>1</v>
      </c>
      <c r="O125" s="196">
        <v>1</v>
      </c>
      <c r="P125" s="196">
        <v>1</v>
      </c>
      <c r="Q125" s="197"/>
      <c r="R125" s="198">
        <v>40</v>
      </c>
      <c r="S125" s="255" t="str">
        <f t="shared" si="2"/>
        <v>Iout4</v>
      </c>
      <c r="T125" s="255" t="str">
        <f>T$139</f>
        <v xml:space="preserve">The tool will design the converter to be (small signal and thermally) stable at any DC load current from no load up to Iout. </v>
      </c>
      <c r="U125" s="254"/>
      <c r="V125" s="170"/>
      <c r="W125" s="170"/>
    </row>
    <row r="126" spans="1:23">
      <c r="A126" s="254">
        <v>41</v>
      </c>
      <c r="B126" s="255" t="s">
        <v>3483</v>
      </c>
      <c r="C126" s="192" t="s">
        <v>3369</v>
      </c>
      <c r="D126" s="193">
        <v>1</v>
      </c>
      <c r="E126" s="193">
        <v>3</v>
      </c>
      <c r="F126" s="193">
        <v>1</v>
      </c>
      <c r="G126" s="192" t="s">
        <v>3136</v>
      </c>
      <c r="H126" s="193">
        <v>41</v>
      </c>
      <c r="I126" s="193">
        <v>4</v>
      </c>
      <c r="J126" s="194"/>
      <c r="K126" s="193">
        <v>0.01</v>
      </c>
      <c r="L126" s="193">
        <f>IF(IC_select1=5,2.5,1.2)</f>
        <v>1.2</v>
      </c>
      <c r="M126" s="193" t="s">
        <v>2158</v>
      </c>
      <c r="N126" s="196">
        <v>1</v>
      </c>
      <c r="O126" s="196">
        <v>1</v>
      </c>
      <c r="P126" s="196">
        <v>1</v>
      </c>
      <c r="Q126" s="197"/>
      <c r="R126" s="198">
        <v>41</v>
      </c>
      <c r="S126" s="255" t="str">
        <f t="shared" si="2"/>
        <v>Approx. Total Iout4</v>
      </c>
      <c r="T126" s="255" t="str">
        <f>T$140</f>
        <v>Specifies total current delivered by rail when the rail is used a source for other rails.</v>
      </c>
      <c r="U126" s="254"/>
      <c r="V126" s="170"/>
      <c r="W126" s="170"/>
    </row>
    <row r="127" spans="1:23">
      <c r="A127" s="254">
        <v>42</v>
      </c>
      <c r="B127" s="256" t="s">
        <v>2544</v>
      </c>
      <c r="C127" s="192" t="str">
        <f t="shared" ref="C127:C132" si="3">CONCATENATE("bsgui", A127)</f>
        <v>bsgui42</v>
      </c>
      <c r="D127" s="193">
        <v>1</v>
      </c>
      <c r="E127" s="193">
        <v>3</v>
      </c>
      <c r="F127" s="193">
        <v>1</v>
      </c>
      <c r="G127" s="192" t="s">
        <v>3136</v>
      </c>
      <c r="H127" s="193">
        <v>42</v>
      </c>
      <c r="I127" s="193">
        <v>4</v>
      </c>
      <c r="J127" s="194"/>
      <c r="K127" s="193"/>
      <c r="L127" s="193"/>
      <c r="M127" s="193"/>
      <c r="N127" s="196"/>
      <c r="O127" s="196"/>
      <c r="P127" s="196"/>
      <c r="Q127" s="197"/>
      <c r="R127" s="198">
        <v>42</v>
      </c>
      <c r="S127" s="255" t="str">
        <f t="shared" si="2"/>
        <v xml:space="preserve"> </v>
      </c>
      <c r="T127" s="256" t="s">
        <v>2544</v>
      </c>
      <c r="U127" s="254"/>
      <c r="V127" s="170"/>
      <c r="W127" s="170"/>
    </row>
    <row r="128" spans="1:23">
      <c r="A128" s="254">
        <v>43</v>
      </c>
      <c r="B128" s="256"/>
      <c r="C128" s="192" t="str">
        <f t="shared" si="3"/>
        <v>bsgui43</v>
      </c>
      <c r="D128" s="193">
        <v>1</v>
      </c>
      <c r="E128" s="193">
        <v>1</v>
      </c>
      <c r="F128" s="193">
        <v>1</v>
      </c>
      <c r="G128" s="192" t="s">
        <v>3136</v>
      </c>
      <c r="H128" s="193">
        <v>43</v>
      </c>
      <c r="I128" s="193">
        <v>4</v>
      </c>
      <c r="J128" s="194"/>
      <c r="K128" s="193"/>
      <c r="L128" s="193"/>
      <c r="M128" s="193"/>
      <c r="N128" s="200"/>
      <c r="O128" s="200"/>
      <c r="P128" s="200"/>
      <c r="Q128" s="197"/>
      <c r="R128" s="198">
        <v>43</v>
      </c>
      <c r="S128" s="255">
        <f t="shared" si="2"/>
        <v>0</v>
      </c>
      <c r="T128" s="256" t="s">
        <v>2544</v>
      </c>
      <c r="U128" s="254"/>
      <c r="V128" s="170"/>
      <c r="W128" s="170"/>
    </row>
    <row r="129" spans="1:23">
      <c r="A129" s="254">
        <v>44</v>
      </c>
      <c r="B129" s="256"/>
      <c r="C129" s="192" t="str">
        <f t="shared" si="3"/>
        <v>bsgui44</v>
      </c>
      <c r="D129" s="193">
        <v>1</v>
      </c>
      <c r="E129" s="193">
        <v>1</v>
      </c>
      <c r="F129" s="193">
        <v>1</v>
      </c>
      <c r="G129" s="192" t="s">
        <v>3136</v>
      </c>
      <c r="H129" s="193">
        <v>44</v>
      </c>
      <c r="I129" s="193">
        <v>4</v>
      </c>
      <c r="J129" s="194"/>
      <c r="K129" s="193"/>
      <c r="L129" s="193"/>
      <c r="M129" s="193"/>
      <c r="N129" s="200"/>
      <c r="O129" s="200"/>
      <c r="P129" s="200"/>
      <c r="Q129" s="197"/>
      <c r="R129" s="198">
        <v>44</v>
      </c>
      <c r="S129" s="255">
        <f t="shared" si="2"/>
        <v>0</v>
      </c>
      <c r="T129" s="256" t="s">
        <v>2544</v>
      </c>
      <c r="U129" s="254"/>
      <c r="V129" s="170"/>
      <c r="W129" s="170"/>
    </row>
    <row r="130" spans="1:23">
      <c r="A130" s="254">
        <v>45</v>
      </c>
      <c r="B130" s="256"/>
      <c r="C130" s="192" t="str">
        <f t="shared" si="3"/>
        <v>bsgui45</v>
      </c>
      <c r="D130" s="193">
        <v>1</v>
      </c>
      <c r="E130" s="193">
        <v>1</v>
      </c>
      <c r="F130" s="193">
        <v>1</v>
      </c>
      <c r="G130" s="192" t="s">
        <v>3136</v>
      </c>
      <c r="H130" s="193">
        <v>45</v>
      </c>
      <c r="I130" s="193">
        <v>4</v>
      </c>
      <c r="J130" s="194"/>
      <c r="K130" s="193"/>
      <c r="L130" s="193"/>
      <c r="M130" s="193"/>
      <c r="N130" s="200"/>
      <c r="O130" s="200"/>
      <c r="P130" s="200"/>
      <c r="Q130" s="197"/>
      <c r="R130" s="198">
        <v>45</v>
      </c>
      <c r="S130" s="255">
        <f t="shared" si="2"/>
        <v>0</v>
      </c>
      <c r="T130" s="256" t="s">
        <v>2544</v>
      </c>
      <c r="U130" s="254"/>
      <c r="V130" s="170"/>
      <c r="W130" s="170"/>
    </row>
    <row r="131" spans="1:23">
      <c r="A131" s="254">
        <v>46</v>
      </c>
      <c r="B131" s="256"/>
      <c r="C131" s="192" t="str">
        <f t="shared" si="3"/>
        <v>bsgui46</v>
      </c>
      <c r="D131" s="193">
        <v>1</v>
      </c>
      <c r="E131" s="193">
        <v>1</v>
      </c>
      <c r="F131" s="193">
        <v>1</v>
      </c>
      <c r="G131" s="192" t="s">
        <v>3136</v>
      </c>
      <c r="H131" s="193">
        <v>46</v>
      </c>
      <c r="I131" s="193">
        <v>4</v>
      </c>
      <c r="J131" s="194"/>
      <c r="K131" s="193"/>
      <c r="L131" s="193"/>
      <c r="M131" s="193"/>
      <c r="N131" s="200"/>
      <c r="O131" s="200"/>
      <c r="P131" s="200"/>
      <c r="Q131" s="197"/>
      <c r="R131" s="198">
        <v>46</v>
      </c>
      <c r="S131" s="255">
        <f t="shared" si="2"/>
        <v>0</v>
      </c>
      <c r="T131" s="256" t="s">
        <v>2544</v>
      </c>
      <c r="U131" s="254"/>
      <c r="V131" s="170"/>
      <c r="W131" s="170"/>
    </row>
    <row r="132" spans="1:23">
      <c r="A132" s="254">
        <v>47</v>
      </c>
      <c r="B132" s="256"/>
      <c r="C132" s="192" t="str">
        <f t="shared" si="3"/>
        <v>bsgui47</v>
      </c>
      <c r="D132" s="193">
        <v>1</v>
      </c>
      <c r="E132" s="193">
        <v>1</v>
      </c>
      <c r="F132" s="193">
        <v>1</v>
      </c>
      <c r="G132" s="192" t="s">
        <v>3136</v>
      </c>
      <c r="H132" s="193">
        <v>47</v>
      </c>
      <c r="I132" s="193">
        <v>4</v>
      </c>
      <c r="J132" s="194"/>
      <c r="K132" s="193"/>
      <c r="L132" s="193"/>
      <c r="M132" s="193"/>
      <c r="N132" s="200"/>
      <c r="O132" s="200"/>
      <c r="P132" s="200"/>
      <c r="Q132" s="197"/>
      <c r="R132" s="198">
        <v>47</v>
      </c>
      <c r="S132" s="255">
        <f t="shared" si="2"/>
        <v>0</v>
      </c>
      <c r="T132" s="256" t="s">
        <v>2544</v>
      </c>
      <c r="U132" s="254"/>
      <c r="V132" s="170"/>
      <c r="W132" s="170"/>
    </row>
    <row r="133" spans="1:23">
      <c r="A133" s="254">
        <v>48</v>
      </c>
      <c r="B133" s="255" t="s">
        <v>3843</v>
      </c>
      <c r="C133" s="192" t="s">
        <v>4842</v>
      </c>
      <c r="D133" s="193">
        <v>1</v>
      </c>
      <c r="E133" s="193">
        <v>1</v>
      </c>
      <c r="F133" s="193">
        <v>1</v>
      </c>
      <c r="G133" s="192" t="s">
        <v>3136</v>
      </c>
      <c r="H133" s="193">
        <v>48</v>
      </c>
      <c r="I133" s="193">
        <v>4</v>
      </c>
      <c r="J133" s="194"/>
      <c r="K133" s="193"/>
      <c r="L133" s="193"/>
      <c r="M133" s="193"/>
      <c r="N133" s="200"/>
      <c r="O133" s="200"/>
      <c r="P133" s="200"/>
      <c r="Q133" s="197"/>
      <c r="R133" s="198">
        <v>48</v>
      </c>
      <c r="S133" s="255" t="str">
        <f t="shared" ref="S133:S141" si="4">B133</f>
        <v>Chan 5 (LDO)</v>
      </c>
      <c r="T133" s="256" t="s">
        <v>2544</v>
      </c>
      <c r="U133" s="254"/>
      <c r="V133" s="170"/>
      <c r="W133" s="170"/>
    </row>
    <row r="134" spans="1:23">
      <c r="A134" s="254">
        <v>49</v>
      </c>
      <c r="B134" s="255" t="s">
        <v>3844</v>
      </c>
      <c r="C134" s="192" t="s">
        <v>3455</v>
      </c>
      <c r="D134" s="193">
        <v>1</v>
      </c>
      <c r="E134" s="193">
        <v>1</v>
      </c>
      <c r="F134" s="193">
        <v>1</v>
      </c>
      <c r="G134" s="192" t="s">
        <v>3136</v>
      </c>
      <c r="H134" s="193">
        <v>49</v>
      </c>
      <c r="I134" s="193">
        <v>1</v>
      </c>
      <c r="J134" s="194"/>
      <c r="K134" s="193"/>
      <c r="L134" s="193"/>
      <c r="M134" s="193"/>
      <c r="N134" s="196">
        <v>0</v>
      </c>
      <c r="O134" s="196">
        <v>0</v>
      </c>
      <c r="P134" s="196">
        <v>0</v>
      </c>
      <c r="Q134" s="197"/>
      <c r="R134" s="198">
        <v>49</v>
      </c>
      <c r="S134" s="255" t="str">
        <f t="shared" si="4"/>
        <v>Use Chan 5</v>
      </c>
      <c r="T134" s="255" t="s">
        <v>3506</v>
      </c>
      <c r="U134" s="254"/>
      <c r="V134" s="170"/>
      <c r="W134" s="170"/>
    </row>
    <row r="135" spans="1:23">
      <c r="A135" s="254">
        <v>50</v>
      </c>
      <c r="B135" s="255" t="s">
        <v>3145</v>
      </c>
      <c r="C135" s="192" t="s">
        <v>3224</v>
      </c>
      <c r="D135" s="193">
        <v>1</v>
      </c>
      <c r="E135" s="193">
        <v>1</v>
      </c>
      <c r="F135" s="193">
        <v>1</v>
      </c>
      <c r="G135" s="192" t="s">
        <v>3136</v>
      </c>
      <c r="H135" s="193">
        <v>50</v>
      </c>
      <c r="I135" s="193">
        <v>2</v>
      </c>
      <c r="J135" s="194" t="s">
        <v>3146</v>
      </c>
      <c r="K135" s="193"/>
      <c r="L135" s="193"/>
      <c r="M135" s="193"/>
      <c r="N135" s="196">
        <v>2</v>
      </c>
      <c r="O135" s="196">
        <v>2</v>
      </c>
      <c r="P135" s="196">
        <v>2</v>
      </c>
      <c r="Q135" s="197"/>
      <c r="R135" s="198">
        <v>50</v>
      </c>
      <c r="S135" s="255" t="str">
        <f t="shared" si="4"/>
        <v>Source</v>
      </c>
      <c r="T135" s="255" t="s">
        <v>3505</v>
      </c>
      <c r="U135" s="254"/>
      <c r="V135" s="170"/>
      <c r="W135" s="170"/>
    </row>
    <row r="136" spans="1:23">
      <c r="A136" s="254">
        <v>51</v>
      </c>
      <c r="B136" s="255" t="s">
        <v>3846</v>
      </c>
      <c r="C136" s="192" t="s">
        <v>3228</v>
      </c>
      <c r="D136" s="193">
        <v>1</v>
      </c>
      <c r="E136" s="193">
        <v>1</v>
      </c>
      <c r="F136" s="193">
        <v>1</v>
      </c>
      <c r="G136" s="192" t="s">
        <v>3136</v>
      </c>
      <c r="H136" s="193">
        <v>51</v>
      </c>
      <c r="I136" s="193">
        <v>3</v>
      </c>
      <c r="J136" s="194"/>
      <c r="K136" s="193">
        <v>1.7</v>
      </c>
      <c r="L136" s="193">
        <v>5.5</v>
      </c>
      <c r="M136" s="193" t="s">
        <v>2150</v>
      </c>
      <c r="N136" s="196">
        <v>2</v>
      </c>
      <c r="O136" s="196">
        <v>2</v>
      </c>
      <c r="P136" s="196">
        <v>2</v>
      </c>
      <c r="Q136" s="197"/>
      <c r="R136" s="198">
        <v>51</v>
      </c>
      <c r="S136" s="255" t="str">
        <f t="shared" si="4"/>
        <v>Vin(min)</v>
      </c>
      <c r="T136" s="192" t="s">
        <v>3502</v>
      </c>
      <c r="U136" s="254"/>
      <c r="V136" s="170"/>
      <c r="W136" s="170"/>
    </row>
    <row r="137" spans="1:23">
      <c r="A137" s="254">
        <v>52</v>
      </c>
      <c r="B137" s="255" t="s">
        <v>3847</v>
      </c>
      <c r="C137" s="192" t="s">
        <v>3229</v>
      </c>
      <c r="D137" s="193">
        <v>1</v>
      </c>
      <c r="E137" s="193">
        <v>1</v>
      </c>
      <c r="F137" s="193">
        <v>1</v>
      </c>
      <c r="G137" s="192" t="s">
        <v>3136</v>
      </c>
      <c r="H137" s="193">
        <v>52</v>
      </c>
      <c r="I137" s="193">
        <v>3</v>
      </c>
      <c r="J137" s="194"/>
      <c r="K137" s="193">
        <v>1.7</v>
      </c>
      <c r="L137" s="193">
        <v>5.5</v>
      </c>
      <c r="M137" s="193" t="s">
        <v>2150</v>
      </c>
      <c r="N137" s="196">
        <v>2</v>
      </c>
      <c r="O137" s="196">
        <v>2</v>
      </c>
      <c r="P137" s="196">
        <v>2</v>
      </c>
      <c r="Q137" s="197"/>
      <c r="R137" s="198">
        <v>52</v>
      </c>
      <c r="S137" s="255" t="str">
        <f t="shared" si="4"/>
        <v>Vin(max)</v>
      </c>
      <c r="T137" s="192" t="s">
        <v>3503</v>
      </c>
      <c r="U137" s="254"/>
      <c r="V137" s="170"/>
      <c r="W137" s="170"/>
    </row>
    <row r="138" spans="1:23">
      <c r="A138" s="254">
        <v>53</v>
      </c>
      <c r="B138" s="255" t="s">
        <v>3226</v>
      </c>
      <c r="C138" s="192" t="s">
        <v>3225</v>
      </c>
      <c r="D138" s="193">
        <v>1</v>
      </c>
      <c r="E138" s="193">
        <v>1</v>
      </c>
      <c r="F138" s="193">
        <v>1</v>
      </c>
      <c r="G138" s="192" t="s">
        <v>3136</v>
      </c>
      <c r="H138" s="193">
        <v>53</v>
      </c>
      <c r="I138" s="193">
        <v>3</v>
      </c>
      <c r="J138" s="194"/>
      <c r="K138" s="193">
        <v>0.5</v>
      </c>
      <c r="L138" s="193">
        <v>1000</v>
      </c>
      <c r="M138" s="193" t="s">
        <v>2150</v>
      </c>
      <c r="N138" s="196">
        <v>1</v>
      </c>
      <c r="O138" s="196">
        <v>1</v>
      </c>
      <c r="P138" s="196">
        <v>1</v>
      </c>
      <c r="Q138" s="197"/>
      <c r="R138" s="198">
        <v>53</v>
      </c>
      <c r="S138" s="255" t="str">
        <f t="shared" si="4"/>
        <v>Vout5</v>
      </c>
      <c r="T138" s="201" t="s">
        <v>3504</v>
      </c>
      <c r="U138" s="254"/>
      <c r="V138" s="170"/>
      <c r="W138" s="170"/>
    </row>
    <row r="139" spans="1:23">
      <c r="A139" s="254">
        <v>54</v>
      </c>
      <c r="B139" s="255" t="s">
        <v>3227</v>
      </c>
      <c r="C139" s="192" t="s">
        <v>3227</v>
      </c>
      <c r="D139" s="193">
        <v>1</v>
      </c>
      <c r="E139" s="193">
        <v>1</v>
      </c>
      <c r="F139" s="193">
        <v>1</v>
      </c>
      <c r="G139" s="192" t="s">
        <v>3136</v>
      </c>
      <c r="H139" s="193">
        <v>54</v>
      </c>
      <c r="I139" s="193">
        <v>3</v>
      </c>
      <c r="J139" s="194"/>
      <c r="K139" s="193">
        <v>0</v>
      </c>
      <c r="L139" s="193">
        <v>0.2</v>
      </c>
      <c r="M139" s="193" t="s">
        <v>2158</v>
      </c>
      <c r="N139" s="196">
        <v>0</v>
      </c>
      <c r="O139" s="196">
        <v>0</v>
      </c>
      <c r="P139" s="196">
        <v>0</v>
      </c>
      <c r="Q139" s="197"/>
      <c r="R139" s="198">
        <v>54</v>
      </c>
      <c r="S139" s="255" t="str">
        <f t="shared" si="4"/>
        <v>Iout5</v>
      </c>
      <c r="T139" s="192" t="s">
        <v>3500</v>
      </c>
      <c r="U139" s="254"/>
      <c r="V139" s="170"/>
      <c r="W139" s="170"/>
    </row>
    <row r="140" spans="1:23">
      <c r="A140" s="254">
        <v>55</v>
      </c>
      <c r="B140" s="255" t="s">
        <v>3482</v>
      </c>
      <c r="C140" s="192" t="s">
        <v>3395</v>
      </c>
      <c r="D140" s="193">
        <v>1</v>
      </c>
      <c r="E140" s="193">
        <v>1</v>
      </c>
      <c r="F140" s="193">
        <v>1</v>
      </c>
      <c r="G140" s="192" t="s">
        <v>3136</v>
      </c>
      <c r="H140" s="193">
        <v>55</v>
      </c>
      <c r="I140" s="193">
        <v>4</v>
      </c>
      <c r="J140" s="194"/>
      <c r="K140" s="193">
        <v>0</v>
      </c>
      <c r="L140" s="193">
        <v>0.2</v>
      </c>
      <c r="M140" s="193" t="s">
        <v>2158</v>
      </c>
      <c r="N140" s="196">
        <v>0</v>
      </c>
      <c r="O140" s="196">
        <v>0</v>
      </c>
      <c r="P140" s="196">
        <v>0</v>
      </c>
      <c r="Q140" s="197"/>
      <c r="R140" s="198">
        <v>55</v>
      </c>
      <c r="S140" s="255" t="str">
        <f t="shared" si="4"/>
        <v>Approx. Total Iout5</v>
      </c>
      <c r="T140" s="255" t="s">
        <v>3501</v>
      </c>
      <c r="U140" s="254"/>
      <c r="V140" s="170"/>
      <c r="W140" s="170"/>
    </row>
    <row r="141" spans="1:23">
      <c r="A141" s="254">
        <v>56</v>
      </c>
      <c r="B141" s="256" t="s">
        <v>2544</v>
      </c>
      <c r="C141" s="192" t="str">
        <f>CONCATENATE("bsgui", A141)</f>
        <v>bsgui56</v>
      </c>
      <c r="D141" s="193">
        <v>1</v>
      </c>
      <c r="E141" s="193">
        <v>1</v>
      </c>
      <c r="F141" s="193">
        <v>1</v>
      </c>
      <c r="G141" s="192" t="s">
        <v>3136</v>
      </c>
      <c r="H141" s="193">
        <v>56</v>
      </c>
      <c r="I141" s="193">
        <v>4</v>
      </c>
      <c r="J141" s="194"/>
      <c r="K141" s="193"/>
      <c r="L141" s="193"/>
      <c r="M141" s="193"/>
      <c r="N141" s="196"/>
      <c r="O141" s="196"/>
      <c r="P141" s="196"/>
      <c r="Q141" s="197"/>
      <c r="R141" s="198">
        <v>56</v>
      </c>
      <c r="S141" s="255" t="str">
        <f t="shared" si="4"/>
        <v xml:space="preserve"> </v>
      </c>
      <c r="T141" s="256" t="s">
        <v>2544</v>
      </c>
      <c r="U141" s="254"/>
      <c r="V141" s="170"/>
      <c r="W141" s="170"/>
    </row>
    <row r="154" spans="1:23">
      <c r="A154" s="170"/>
      <c r="B154" s="170"/>
      <c r="C154" s="170"/>
      <c r="D154" s="170"/>
      <c r="E154" s="170"/>
      <c r="F154" s="170"/>
      <c r="G154" s="170"/>
      <c r="H154" s="170"/>
      <c r="I154" s="170"/>
      <c r="J154" s="171"/>
      <c r="K154" s="170"/>
      <c r="L154" s="170"/>
      <c r="M154" s="170"/>
      <c r="N154" s="170"/>
      <c r="O154" s="170"/>
      <c r="P154" s="170"/>
      <c r="Q154" s="170"/>
      <c r="R154" s="170"/>
      <c r="S154" s="170"/>
      <c r="T154" s="170"/>
      <c r="U154" s="170"/>
      <c r="V154" s="170"/>
      <c r="W154" s="170"/>
    </row>
    <row r="155" spans="1:23">
      <c r="A155" s="170"/>
      <c r="B155" s="170"/>
      <c r="C155" s="170"/>
      <c r="D155" s="170"/>
      <c r="E155" s="170"/>
      <c r="F155" s="170"/>
      <c r="G155" s="170"/>
      <c r="H155" s="170"/>
      <c r="I155" s="170"/>
      <c r="J155" s="171"/>
      <c r="K155" s="170"/>
      <c r="L155" s="170"/>
      <c r="M155" s="170"/>
      <c r="N155" s="170"/>
      <c r="O155" s="170"/>
      <c r="P155" s="170"/>
      <c r="Q155" s="170"/>
      <c r="R155" s="170"/>
      <c r="S155" s="170"/>
      <c r="T155" s="170"/>
      <c r="U155" s="170"/>
      <c r="V155" s="170"/>
      <c r="W155" s="170"/>
    </row>
    <row r="156" spans="1:23">
      <c r="A156" s="170"/>
      <c r="B156" s="170"/>
      <c r="C156" s="170"/>
      <c r="D156" s="170"/>
      <c r="E156" s="170"/>
      <c r="F156" s="170"/>
      <c r="G156" s="170"/>
      <c r="H156" s="170"/>
      <c r="I156" s="170"/>
      <c r="J156" s="171"/>
      <c r="K156" s="170"/>
      <c r="L156" s="170"/>
      <c r="M156" s="170"/>
      <c r="N156" s="170"/>
      <c r="O156" s="170"/>
      <c r="P156" s="170"/>
      <c r="Q156" s="170"/>
      <c r="R156" s="170"/>
      <c r="S156" s="170"/>
      <c r="T156" s="170"/>
      <c r="U156" s="170"/>
      <c r="V156" s="170"/>
      <c r="W156" s="170"/>
    </row>
    <row r="157" spans="1:23">
      <c r="A157" s="170"/>
      <c r="B157" s="170"/>
      <c r="C157" s="170"/>
      <c r="D157" s="170"/>
      <c r="E157" s="170"/>
      <c r="F157" s="170"/>
      <c r="G157" s="170"/>
      <c r="H157" s="170"/>
      <c r="I157" s="170"/>
      <c r="J157" s="171"/>
      <c r="K157" s="170"/>
      <c r="L157" s="170"/>
      <c r="M157" s="170"/>
      <c r="N157" s="170"/>
      <c r="O157" s="170"/>
      <c r="P157" s="170"/>
      <c r="Q157" s="170"/>
      <c r="R157" s="170"/>
      <c r="S157" s="170"/>
      <c r="T157" s="170"/>
      <c r="U157" s="170"/>
      <c r="V157" s="170"/>
      <c r="W157" s="170"/>
    </row>
    <row r="158" spans="1:23">
      <c r="A158" s="170"/>
      <c r="B158" s="170"/>
      <c r="C158" s="170"/>
      <c r="D158" s="170"/>
      <c r="E158" s="170"/>
      <c r="F158" s="170"/>
      <c r="G158" s="170"/>
      <c r="H158" s="170"/>
      <c r="I158" s="170"/>
      <c r="J158" s="171"/>
      <c r="K158" s="170"/>
      <c r="L158" s="170"/>
      <c r="M158" s="170"/>
      <c r="N158" s="170"/>
      <c r="O158" s="170"/>
      <c r="P158" s="170"/>
      <c r="Q158" s="170"/>
      <c r="R158" s="170"/>
      <c r="S158" s="170"/>
      <c r="T158" s="170"/>
      <c r="U158" s="181"/>
      <c r="V158" s="170"/>
      <c r="W158" s="170"/>
    </row>
    <row r="159" spans="1:23" s="257" customFormat="1" ht="92.25" customHeight="1">
      <c r="A159" s="202"/>
      <c r="B159" s="202" t="s">
        <v>3257</v>
      </c>
      <c r="C159" s="202" t="s">
        <v>2198</v>
      </c>
      <c r="D159" s="202" t="s">
        <v>2199</v>
      </c>
      <c r="E159" s="202" t="s">
        <v>2200</v>
      </c>
      <c r="F159" s="188" t="s">
        <v>2201</v>
      </c>
      <c r="G159" s="188" t="s">
        <v>2202</v>
      </c>
      <c r="H159" s="188" t="s">
        <v>2203</v>
      </c>
      <c r="I159" s="187" t="s">
        <v>3133</v>
      </c>
      <c r="J159" s="203" t="s">
        <v>2204</v>
      </c>
      <c r="K159" s="202" t="s">
        <v>2205</v>
      </c>
      <c r="L159" s="202" t="s">
        <v>2206</v>
      </c>
      <c r="M159" s="202" t="s">
        <v>2207</v>
      </c>
      <c r="N159"/>
      <c r="O159"/>
      <c r="P159"/>
      <c r="Q159" s="202"/>
      <c r="R159" s="202"/>
      <c r="S159"/>
      <c r="T159" s="204"/>
      <c r="U159" s="204"/>
    </row>
    <row r="160" spans="1:23">
      <c r="A160" s="254">
        <v>1</v>
      </c>
      <c r="B160" s="192" t="s">
        <v>3397</v>
      </c>
      <c r="C160" s="192" t="s">
        <v>3398</v>
      </c>
      <c r="D160" s="193">
        <v>1</v>
      </c>
      <c r="E160" s="193">
        <v>1</v>
      </c>
      <c r="F160" s="193">
        <v>1</v>
      </c>
      <c r="G160" s="170" t="s">
        <v>3139</v>
      </c>
      <c r="H160" s="193">
        <v>1</v>
      </c>
      <c r="I160" s="193">
        <v>2</v>
      </c>
      <c r="J160" s="194" t="s">
        <v>3399</v>
      </c>
      <c r="K160" s="193"/>
      <c r="L160" s="193"/>
      <c r="M160" s="195"/>
      <c r="N160" s="196">
        <v>3</v>
      </c>
      <c r="O160" s="196">
        <v>3</v>
      </c>
      <c r="P160" s="196">
        <f>IC_select1</f>
        <v>3</v>
      </c>
      <c r="Q160" s="197" t="s">
        <v>3478</v>
      </c>
      <c r="R160" s="198">
        <v>3</v>
      </c>
      <c r="S160" s="255" t="str">
        <f>B160</f>
        <v>Part Select</v>
      </c>
      <c r="T160" s="205">
        <f>A160</f>
        <v>1</v>
      </c>
      <c r="U160" s="254"/>
      <c r="V160" s="170"/>
      <c r="W160" s="170"/>
    </row>
    <row r="161" spans="1:23">
      <c r="A161" s="254">
        <v>2</v>
      </c>
      <c r="B161" s="192" t="s">
        <v>3406</v>
      </c>
      <c r="C161" s="192" t="s">
        <v>3258</v>
      </c>
      <c r="D161" s="193">
        <v>1</v>
      </c>
      <c r="E161" s="193">
        <v>1</v>
      </c>
      <c r="F161" s="193">
        <v>1</v>
      </c>
      <c r="G161" s="170" t="s">
        <v>3139</v>
      </c>
      <c r="H161" s="193">
        <v>2</v>
      </c>
      <c r="I161" s="193">
        <v>2</v>
      </c>
      <c r="J161" s="194" t="s">
        <v>3206</v>
      </c>
      <c r="K161" s="193"/>
      <c r="L161" s="193"/>
      <c r="M161" s="195"/>
      <c r="N161" s="196">
        <v>3</v>
      </c>
      <c r="O161" s="196">
        <v>3</v>
      </c>
      <c r="P161" s="196">
        <f>IC_select2</f>
        <v>3</v>
      </c>
      <c r="Q161" s="197" t="s">
        <v>3479</v>
      </c>
      <c r="R161" s="198"/>
      <c r="S161" s="255"/>
      <c r="T161" s="205">
        <f>A161</f>
        <v>2</v>
      </c>
      <c r="U161" s="254"/>
      <c r="V161" s="170"/>
      <c r="W161" s="170"/>
    </row>
    <row r="162" spans="1:23">
      <c r="A162" s="254">
        <v>3</v>
      </c>
      <c r="B162" s="255" t="s">
        <v>3496</v>
      </c>
      <c r="C162" s="192" t="s">
        <v>4839</v>
      </c>
      <c r="D162" s="193">
        <v>1</v>
      </c>
      <c r="E162" s="193">
        <v>1</v>
      </c>
      <c r="F162" s="193">
        <v>1</v>
      </c>
      <c r="G162" s="170" t="s">
        <v>3139</v>
      </c>
      <c r="H162" s="193">
        <v>3</v>
      </c>
      <c r="I162" s="193">
        <v>1</v>
      </c>
      <c r="J162" s="194"/>
      <c r="K162" s="193"/>
      <c r="L162" s="193"/>
      <c r="M162" s="193"/>
      <c r="N162" s="196">
        <v>0</v>
      </c>
      <c r="O162" s="196">
        <v>0</v>
      </c>
      <c r="P162" s="196">
        <v>0</v>
      </c>
      <c r="Q162" s="197"/>
      <c r="R162" s="198">
        <v>4</v>
      </c>
      <c r="S162" s="255" t="str">
        <f>B162</f>
        <v>Channel 1 &amp; 2 in Parallel</v>
      </c>
      <c r="T162" s="205">
        <f t="shared" ref="T162:T225" si="5">A162</f>
        <v>3</v>
      </c>
      <c r="U162" s="254"/>
      <c r="V162" s="170"/>
      <c r="W162" s="170"/>
    </row>
    <row r="163" spans="1:23">
      <c r="A163" s="254">
        <v>3</v>
      </c>
      <c r="B163" s="255" t="s">
        <v>4836</v>
      </c>
      <c r="C163" s="192" t="s">
        <v>4838</v>
      </c>
      <c r="D163" s="193">
        <v>1</v>
      </c>
      <c r="E163" s="193">
        <v>1</v>
      </c>
      <c r="F163" s="193">
        <v>1</v>
      </c>
      <c r="G163" s="170" t="s">
        <v>3139</v>
      </c>
      <c r="H163" s="193">
        <v>4</v>
      </c>
      <c r="I163" s="193">
        <v>1</v>
      </c>
      <c r="J163" s="194"/>
      <c r="K163" s="193"/>
      <c r="L163" s="193"/>
      <c r="M163" s="193"/>
      <c r="N163" s="196">
        <v>0</v>
      </c>
      <c r="O163" s="196">
        <v>0</v>
      </c>
      <c r="P163" s="196">
        <v>0</v>
      </c>
      <c r="Q163" s="197"/>
      <c r="R163" s="198">
        <v>4</v>
      </c>
      <c r="S163" s="255" t="str">
        <f>B163</f>
        <v>Channel 3 &amp; 4 in Parallel</v>
      </c>
      <c r="T163" s="205">
        <f t="shared" si="5"/>
        <v>3</v>
      </c>
      <c r="U163" s="254"/>
      <c r="V163" s="170"/>
      <c r="W163" s="170"/>
    </row>
    <row r="164" spans="1:23">
      <c r="A164" s="254">
        <v>4</v>
      </c>
      <c r="B164" s="170" t="s">
        <v>3412</v>
      </c>
      <c r="C164" s="170" t="s">
        <v>2221</v>
      </c>
      <c r="D164" s="206">
        <v>1</v>
      </c>
      <c r="E164" s="206">
        <v>1</v>
      </c>
      <c r="F164" s="206">
        <v>1</v>
      </c>
      <c r="G164" s="170" t="s">
        <v>3139</v>
      </c>
      <c r="H164" s="193">
        <v>5</v>
      </c>
      <c r="I164" s="206">
        <v>2</v>
      </c>
      <c r="J164" s="171" t="s">
        <v>2211</v>
      </c>
      <c r="K164" s="206"/>
      <c r="L164" s="206"/>
      <c r="M164" s="206" t="s">
        <v>96</v>
      </c>
      <c r="N164" s="206">
        <v>10</v>
      </c>
      <c r="O164" s="206">
        <v>10</v>
      </c>
      <c r="P164" s="206">
        <v>10</v>
      </c>
      <c r="Q164" s="207"/>
      <c r="R164" s="208"/>
      <c r="S164" s="170" t="str">
        <f>B164</f>
        <v>Maximum Height</v>
      </c>
      <c r="T164" s="205">
        <f t="shared" si="5"/>
        <v>4</v>
      </c>
      <c r="U164" s="209" t="s">
        <v>2222</v>
      </c>
      <c r="V164" s="220"/>
    </row>
    <row r="165" spans="1:23">
      <c r="A165" s="254">
        <v>5</v>
      </c>
      <c r="B165" s="170" t="s">
        <v>2219</v>
      </c>
      <c r="C165" s="170" t="s">
        <v>306</v>
      </c>
      <c r="D165" s="206">
        <v>1</v>
      </c>
      <c r="E165" s="206">
        <v>1</v>
      </c>
      <c r="F165" s="206">
        <v>1</v>
      </c>
      <c r="G165" s="170" t="s">
        <v>3139</v>
      </c>
      <c r="H165" s="193">
        <v>6</v>
      </c>
      <c r="I165" s="206">
        <v>1</v>
      </c>
      <c r="J165" s="171"/>
      <c r="K165" s="206"/>
      <c r="L165" s="206"/>
      <c r="M165" s="206"/>
      <c r="N165" s="206">
        <v>1</v>
      </c>
      <c r="O165" s="206">
        <v>1</v>
      </c>
      <c r="P165" s="206">
        <v>1</v>
      </c>
      <c r="Q165" s="207" t="s">
        <v>2214</v>
      </c>
      <c r="R165" s="180"/>
      <c r="S165" s="170" t="str">
        <f t="shared" ref="S165:S187" si="6">B165</f>
        <v>All surface mount</v>
      </c>
      <c r="T165" s="205">
        <f t="shared" si="5"/>
        <v>5</v>
      </c>
      <c r="U165" s="258" t="s">
        <v>682</v>
      </c>
      <c r="V165" s="205"/>
    </row>
    <row r="166" spans="1:23">
      <c r="A166" s="254">
        <v>6</v>
      </c>
      <c r="B166" s="170" t="s">
        <v>867</v>
      </c>
      <c r="C166" s="170" t="s">
        <v>868</v>
      </c>
      <c r="D166" s="206">
        <v>1</v>
      </c>
      <c r="E166" s="206">
        <v>1</v>
      </c>
      <c r="F166" s="206">
        <v>1</v>
      </c>
      <c r="G166" s="170" t="s">
        <v>3139</v>
      </c>
      <c r="H166" s="193">
        <v>7</v>
      </c>
      <c r="I166" s="206">
        <v>1</v>
      </c>
      <c r="J166" s="171"/>
      <c r="K166" s="206"/>
      <c r="L166" s="206"/>
      <c r="M166" s="206"/>
      <c r="N166" s="206">
        <v>1</v>
      </c>
      <c r="O166" s="206">
        <v>1</v>
      </c>
      <c r="P166" s="206">
        <v>1</v>
      </c>
      <c r="Q166" s="207"/>
      <c r="R166" s="180"/>
      <c r="S166" s="170" t="str">
        <f t="shared" si="6"/>
        <v>ALL MLCC capacitors</v>
      </c>
      <c r="T166" s="205">
        <f t="shared" si="5"/>
        <v>6</v>
      </c>
      <c r="U166" s="258" t="s">
        <v>885</v>
      </c>
      <c r="V166" s="205"/>
    </row>
    <row r="167" spans="1:23">
      <c r="A167" s="254">
        <v>7</v>
      </c>
      <c r="B167" s="170" t="s">
        <v>2218</v>
      </c>
      <c r="C167" s="170" t="s">
        <v>288</v>
      </c>
      <c r="D167" s="206">
        <v>1</v>
      </c>
      <c r="E167" s="206">
        <v>1</v>
      </c>
      <c r="F167" s="206">
        <v>1</v>
      </c>
      <c r="G167" s="170" t="s">
        <v>3139</v>
      </c>
      <c r="H167" s="193">
        <v>8</v>
      </c>
      <c r="I167" s="206">
        <v>1</v>
      </c>
      <c r="J167" s="171"/>
      <c r="K167" s="206"/>
      <c r="L167" s="206"/>
      <c r="M167" s="206"/>
      <c r="N167" s="206">
        <v>0</v>
      </c>
      <c r="O167" s="206">
        <v>0</v>
      </c>
      <c r="P167" s="206">
        <v>0</v>
      </c>
      <c r="Q167" s="207" t="s">
        <v>2217</v>
      </c>
      <c r="R167" s="170"/>
      <c r="S167" s="170" t="str">
        <f t="shared" si="6"/>
        <v>Shielded inductor</v>
      </c>
      <c r="T167" s="205">
        <f t="shared" si="5"/>
        <v>7</v>
      </c>
      <c r="U167" s="170" t="s">
        <v>683</v>
      </c>
      <c r="V167" s="205"/>
    </row>
    <row r="168" spans="1:23">
      <c r="A168" s="254">
        <v>8</v>
      </c>
      <c r="B168" s="170" t="s">
        <v>3480</v>
      </c>
      <c r="C168" s="170" t="s">
        <v>3462</v>
      </c>
      <c r="D168" s="206">
        <v>1</v>
      </c>
      <c r="E168" s="206">
        <v>1</v>
      </c>
      <c r="F168" s="206">
        <v>1</v>
      </c>
      <c r="G168" s="170" t="s">
        <v>3139</v>
      </c>
      <c r="H168" s="193">
        <v>9</v>
      </c>
      <c r="I168" s="206">
        <v>1</v>
      </c>
      <c r="J168" s="171"/>
      <c r="K168" s="206"/>
      <c r="L168" s="206"/>
      <c r="M168" s="206"/>
      <c r="N168" s="206">
        <v>1</v>
      </c>
      <c r="O168" s="206">
        <v>1</v>
      </c>
      <c r="P168" s="206">
        <v>1</v>
      </c>
      <c r="Q168" s="207" t="s">
        <v>2217</v>
      </c>
      <c r="R168" s="170"/>
      <c r="S168" s="170" t="str">
        <f>B168</f>
        <v>Use Dual FET</v>
      </c>
      <c r="T168" s="205">
        <f t="shared" si="5"/>
        <v>8</v>
      </c>
      <c r="U168" s="170" t="s">
        <v>3463</v>
      </c>
      <c r="V168" s="205"/>
    </row>
    <row r="169" spans="1:23">
      <c r="A169" s="254">
        <v>9</v>
      </c>
      <c r="B169" s="170" t="s">
        <v>3772</v>
      </c>
      <c r="C169" s="170" t="s">
        <v>3773</v>
      </c>
      <c r="D169" s="206">
        <v>1</v>
      </c>
      <c r="E169" s="206">
        <v>1</v>
      </c>
      <c r="F169" s="206">
        <v>1</v>
      </c>
      <c r="G169" s="170" t="s">
        <v>3139</v>
      </c>
      <c r="H169" s="193">
        <v>10</v>
      </c>
      <c r="I169" s="206">
        <v>1</v>
      </c>
      <c r="J169" s="171"/>
      <c r="K169" s="206"/>
      <c r="L169" s="206"/>
      <c r="M169" s="206"/>
      <c r="N169" s="206">
        <v>1</v>
      </c>
      <c r="O169" s="206">
        <v>1</v>
      </c>
      <c r="P169" s="206">
        <v>1</v>
      </c>
      <c r="Q169" s="207"/>
      <c r="R169" s="170"/>
      <c r="S169" s="170" t="s">
        <v>3772</v>
      </c>
      <c r="T169" s="205">
        <f t="shared" si="5"/>
        <v>9</v>
      </c>
      <c r="U169" s="170" t="s">
        <v>3774</v>
      </c>
      <c r="V169" s="205"/>
    </row>
    <row r="170" spans="1:23">
      <c r="A170" s="254">
        <v>10</v>
      </c>
      <c r="B170" s="170" t="s">
        <v>662</v>
      </c>
      <c r="C170" s="170" t="s">
        <v>663</v>
      </c>
      <c r="D170" s="206">
        <v>1</v>
      </c>
      <c r="E170" s="206">
        <v>1</v>
      </c>
      <c r="F170" s="206">
        <v>1</v>
      </c>
      <c r="G170" s="170" t="s">
        <v>3139</v>
      </c>
      <c r="H170" s="193">
        <v>11</v>
      </c>
      <c r="I170" s="206">
        <v>2</v>
      </c>
      <c r="J170" s="171" t="s">
        <v>666</v>
      </c>
      <c r="K170" s="206"/>
      <c r="L170" s="206"/>
      <c r="M170" s="206"/>
      <c r="N170" s="206">
        <v>1</v>
      </c>
      <c r="O170" s="206">
        <v>1</v>
      </c>
      <c r="P170" s="206">
        <v>1</v>
      </c>
      <c r="Q170" s="207"/>
      <c r="R170" s="208"/>
      <c r="S170" s="170" t="str">
        <f>B170</f>
        <v>Frequency Sync</v>
      </c>
      <c r="T170" s="205">
        <f t="shared" si="5"/>
        <v>10</v>
      </c>
      <c r="U170" s="223" t="s">
        <v>1033</v>
      </c>
      <c r="V170" s="205"/>
    </row>
    <row r="171" spans="1:23">
      <c r="A171" s="254">
        <v>11</v>
      </c>
      <c r="B171" s="170" t="s">
        <v>785</v>
      </c>
      <c r="C171" s="170" t="s">
        <v>786</v>
      </c>
      <c r="D171" s="206">
        <v>1</v>
      </c>
      <c r="E171" s="206">
        <v>1</v>
      </c>
      <c r="F171" s="206">
        <v>1</v>
      </c>
      <c r="G171" s="170" t="s">
        <v>3139</v>
      </c>
      <c r="H171" s="193">
        <v>12</v>
      </c>
      <c r="I171" s="206">
        <v>2</v>
      </c>
      <c r="J171" s="171" t="s">
        <v>787</v>
      </c>
      <c r="K171" s="206"/>
      <c r="L171" s="206"/>
      <c r="M171" s="206"/>
      <c r="N171" s="206">
        <v>1</v>
      </c>
      <c r="O171" s="206">
        <v>1</v>
      </c>
      <c r="P171" s="206">
        <v>1</v>
      </c>
      <c r="Q171" s="207"/>
      <c r="R171" s="208"/>
      <c r="S171" s="170" t="str">
        <f t="shared" si="6"/>
        <v>Mode Select</v>
      </c>
      <c r="T171" s="205">
        <f t="shared" si="5"/>
        <v>11</v>
      </c>
      <c r="U171" s="223" t="s">
        <v>1034</v>
      </c>
      <c r="V171" s="205"/>
    </row>
    <row r="172" spans="1:23">
      <c r="A172" s="254">
        <v>12</v>
      </c>
      <c r="B172" s="170" t="s">
        <v>2212</v>
      </c>
      <c r="C172" s="170" t="s">
        <v>714</v>
      </c>
      <c r="D172" s="206">
        <v>1</v>
      </c>
      <c r="E172" s="206">
        <v>1</v>
      </c>
      <c r="F172" s="206">
        <v>1</v>
      </c>
      <c r="G172" s="170" t="s">
        <v>3139</v>
      </c>
      <c r="H172" s="193">
        <v>13</v>
      </c>
      <c r="I172" s="206">
        <v>2</v>
      </c>
      <c r="J172" s="171" t="s">
        <v>2213</v>
      </c>
      <c r="K172" s="206"/>
      <c r="L172" s="206"/>
      <c r="M172" s="206"/>
      <c r="N172" s="206">
        <v>1</v>
      </c>
      <c r="O172" s="206">
        <v>1</v>
      </c>
      <c r="P172" s="206">
        <v>1</v>
      </c>
      <c r="Q172" s="207"/>
      <c r="R172" s="208"/>
      <c r="S172" s="170" t="str">
        <f t="shared" si="6"/>
        <v>Frequency Select</v>
      </c>
      <c r="T172" s="205">
        <f t="shared" si="5"/>
        <v>12</v>
      </c>
      <c r="U172" s="209" t="s">
        <v>1032</v>
      </c>
      <c r="V172" s="205"/>
    </row>
    <row r="173" spans="1:23">
      <c r="A173" s="254">
        <v>13</v>
      </c>
      <c r="B173" s="170" t="s">
        <v>2224</v>
      </c>
      <c r="C173" s="170" t="s">
        <v>670</v>
      </c>
      <c r="D173" s="206">
        <v>1</v>
      </c>
      <c r="E173" s="206">
        <v>1</v>
      </c>
      <c r="F173" s="206">
        <v>1</v>
      </c>
      <c r="G173" s="170" t="s">
        <v>3139</v>
      </c>
      <c r="H173" s="193">
        <v>14</v>
      </c>
      <c r="I173" s="206">
        <v>3</v>
      </c>
      <c r="J173" s="171"/>
      <c r="K173" s="206">
        <v>250</v>
      </c>
      <c r="L173" s="206">
        <v>1200</v>
      </c>
      <c r="M173" s="206" t="s">
        <v>2184</v>
      </c>
      <c r="N173" s="206">
        <v>450</v>
      </c>
      <c r="O173" s="206">
        <v>600</v>
      </c>
      <c r="P173" s="206">
        <v>600</v>
      </c>
      <c r="Q173" s="207"/>
      <c r="R173" s="208"/>
      <c r="S173" s="170" t="str">
        <f t="shared" si="6"/>
        <v>Switching Frequency</v>
      </c>
      <c r="T173" s="205">
        <f t="shared" si="5"/>
        <v>13</v>
      </c>
      <c r="U173" s="258" t="s">
        <v>681</v>
      </c>
      <c r="V173" s="205"/>
    </row>
    <row r="174" spans="1:23">
      <c r="A174" s="254">
        <v>14</v>
      </c>
      <c r="B174" s="170" t="s">
        <v>673</v>
      </c>
      <c r="C174" s="170" t="s">
        <v>4480</v>
      </c>
      <c r="D174" s="206">
        <v>1</v>
      </c>
      <c r="E174" s="206">
        <v>1</v>
      </c>
      <c r="F174" s="206">
        <v>1</v>
      </c>
      <c r="G174" s="170" t="s">
        <v>3139</v>
      </c>
      <c r="H174" s="193">
        <v>15</v>
      </c>
      <c r="I174" s="206">
        <v>2</v>
      </c>
      <c r="J174" s="171" t="s">
        <v>680</v>
      </c>
      <c r="K174" s="206"/>
      <c r="L174" s="206"/>
      <c r="M174" s="206"/>
      <c r="N174" s="206">
        <v>2</v>
      </c>
      <c r="O174" s="206">
        <v>2</v>
      </c>
      <c r="P174" s="206">
        <v>2</v>
      </c>
      <c r="Q174" s="207"/>
      <c r="R174" s="170"/>
      <c r="S174" s="170" t="str">
        <f>B174</f>
        <v>Power Good</v>
      </c>
      <c r="T174" s="205">
        <f t="shared" si="5"/>
        <v>14</v>
      </c>
      <c r="U174" s="170" t="s">
        <v>687</v>
      </c>
      <c r="V174" s="205"/>
    </row>
    <row r="175" spans="1:23">
      <c r="A175" s="254">
        <v>15</v>
      </c>
      <c r="B175" s="192"/>
      <c r="C175" s="192" t="s">
        <v>3497</v>
      </c>
      <c r="D175" s="193">
        <v>0</v>
      </c>
      <c r="E175" s="193">
        <v>2</v>
      </c>
      <c r="F175" s="193">
        <v>1</v>
      </c>
      <c r="G175" s="170" t="s">
        <v>3139</v>
      </c>
      <c r="H175" s="193">
        <v>16</v>
      </c>
      <c r="I175" s="193">
        <v>1</v>
      </c>
      <c r="J175" s="194"/>
      <c r="K175" s="193"/>
      <c r="L175" s="193"/>
      <c r="M175" s="193"/>
      <c r="N175" s="210">
        <v>1</v>
      </c>
      <c r="O175" s="210">
        <v>1</v>
      </c>
      <c r="P175" s="210">
        <v>1</v>
      </c>
      <c r="Q175" s="197"/>
      <c r="R175" s="198"/>
      <c r="S175" s="255">
        <f>B175</f>
        <v>0</v>
      </c>
      <c r="T175" s="205">
        <f t="shared" si="5"/>
        <v>15</v>
      </c>
      <c r="U175" s="254"/>
      <c r="V175" s="170"/>
      <c r="W175" s="170"/>
    </row>
    <row r="176" spans="1:23">
      <c r="A176" s="254">
        <v>16</v>
      </c>
      <c r="B176" s="192" t="s">
        <v>3835</v>
      </c>
      <c r="C176" s="192" t="s">
        <v>3426</v>
      </c>
      <c r="D176" s="193">
        <v>1</v>
      </c>
      <c r="E176" s="193">
        <v>2</v>
      </c>
      <c r="F176" s="193">
        <v>1</v>
      </c>
      <c r="G176" s="170" t="s">
        <v>3139</v>
      </c>
      <c r="H176" s="193">
        <v>17</v>
      </c>
      <c r="I176" s="193">
        <v>4</v>
      </c>
      <c r="J176" s="194"/>
      <c r="K176" s="193"/>
      <c r="L176" s="193"/>
      <c r="M176" s="193"/>
      <c r="N176" s="210" t="s">
        <v>2544</v>
      </c>
      <c r="O176" s="210" t="s">
        <v>2544</v>
      </c>
      <c r="P176" s="210" t="s">
        <v>2544</v>
      </c>
      <c r="Q176" s="197"/>
      <c r="R176" s="198"/>
      <c r="S176" s="255"/>
      <c r="T176" s="205">
        <f t="shared" si="5"/>
        <v>16</v>
      </c>
      <c r="U176" s="254"/>
      <c r="V176" s="170"/>
      <c r="W176" s="170"/>
    </row>
    <row r="177" spans="1:23">
      <c r="A177" s="254">
        <v>17</v>
      </c>
      <c r="B177" s="170" t="s">
        <v>3435</v>
      </c>
      <c r="C177" s="170" t="s">
        <v>677</v>
      </c>
      <c r="D177" s="206">
        <v>1</v>
      </c>
      <c r="E177" s="206">
        <v>2</v>
      </c>
      <c r="F177" s="206">
        <v>1</v>
      </c>
      <c r="G177" s="170" t="s">
        <v>3139</v>
      </c>
      <c r="H177" s="193">
        <v>18</v>
      </c>
      <c r="I177" s="206">
        <v>2</v>
      </c>
      <c r="J177" s="171" t="s">
        <v>695</v>
      </c>
      <c r="K177" s="206"/>
      <c r="L177" s="206"/>
      <c r="M177" s="206"/>
      <c r="N177" s="206">
        <v>13</v>
      </c>
      <c r="O177" s="206">
        <v>13</v>
      </c>
      <c r="P177" s="206">
        <v>13</v>
      </c>
      <c r="Q177" s="207"/>
      <c r="R177" s="170"/>
      <c r="S177" s="170" t="str">
        <f t="shared" si="6"/>
        <v>Vout Ripple</v>
      </c>
      <c r="T177" s="205">
        <f t="shared" si="5"/>
        <v>17</v>
      </c>
      <c r="U177" s="170" t="s">
        <v>684</v>
      </c>
      <c r="V177" s="205"/>
    </row>
    <row r="178" spans="1:23">
      <c r="A178" s="254">
        <v>18</v>
      </c>
      <c r="B178" s="170" t="s">
        <v>2215</v>
      </c>
      <c r="C178" s="170" t="s">
        <v>676</v>
      </c>
      <c r="D178" s="206">
        <v>1</v>
      </c>
      <c r="E178" s="206">
        <v>2</v>
      </c>
      <c r="F178" s="206">
        <v>1</v>
      </c>
      <c r="G178" s="170" t="s">
        <v>3139</v>
      </c>
      <c r="H178" s="193">
        <v>19</v>
      </c>
      <c r="I178" s="206">
        <v>2</v>
      </c>
      <c r="J178" s="171" t="s">
        <v>696</v>
      </c>
      <c r="K178" s="206"/>
      <c r="L178" s="206"/>
      <c r="M178" s="206"/>
      <c r="N178" s="206">
        <v>3</v>
      </c>
      <c r="O178" s="206">
        <v>3</v>
      </c>
      <c r="P178" s="206">
        <v>3</v>
      </c>
      <c r="Q178" s="207"/>
      <c r="R178" s="170"/>
      <c r="S178" s="170" t="str">
        <f t="shared" si="6"/>
        <v>Istep</v>
      </c>
      <c r="T178" s="205">
        <f t="shared" si="5"/>
        <v>18</v>
      </c>
      <c r="U178" s="170" t="s">
        <v>685</v>
      </c>
      <c r="V178" s="205"/>
    </row>
    <row r="179" spans="1:23">
      <c r="A179" s="254">
        <v>19</v>
      </c>
      <c r="B179" s="170" t="s">
        <v>2216</v>
      </c>
      <c r="C179" s="170" t="s">
        <v>675</v>
      </c>
      <c r="D179" s="206">
        <v>1</v>
      </c>
      <c r="E179" s="206">
        <v>2</v>
      </c>
      <c r="F179" s="206">
        <v>1</v>
      </c>
      <c r="G179" s="170" t="s">
        <v>3139</v>
      </c>
      <c r="H179" s="193">
        <v>20</v>
      </c>
      <c r="I179" s="206">
        <v>2</v>
      </c>
      <c r="J179" s="171" t="s">
        <v>697</v>
      </c>
      <c r="K179" s="206"/>
      <c r="L179" s="206"/>
      <c r="M179" s="206"/>
      <c r="N179" s="206">
        <v>10</v>
      </c>
      <c r="O179" s="206">
        <v>10</v>
      </c>
      <c r="P179" s="206">
        <v>10</v>
      </c>
      <c r="Q179" s="207"/>
      <c r="R179" s="170"/>
      <c r="S179" s="170" t="str">
        <f t="shared" si="6"/>
        <v>Vstep</v>
      </c>
      <c r="T179" s="205">
        <f t="shared" si="5"/>
        <v>19</v>
      </c>
      <c r="U179" s="170" t="s">
        <v>3424</v>
      </c>
      <c r="V179" s="205"/>
    </row>
    <row r="180" spans="1:23">
      <c r="A180" s="254">
        <v>20</v>
      </c>
      <c r="B180" s="170" t="s">
        <v>671</v>
      </c>
      <c r="C180" s="170" t="s">
        <v>674</v>
      </c>
      <c r="D180" s="206">
        <v>2</v>
      </c>
      <c r="E180" s="206">
        <v>2</v>
      </c>
      <c r="F180" s="206">
        <v>1</v>
      </c>
      <c r="G180" s="170" t="s">
        <v>3139</v>
      </c>
      <c r="H180" s="193">
        <v>21</v>
      </c>
      <c r="I180" s="206">
        <v>2</v>
      </c>
      <c r="J180" s="171" t="s">
        <v>679</v>
      </c>
      <c r="K180" s="206">
        <v>0</v>
      </c>
      <c r="L180" s="206">
        <v>11111</v>
      </c>
      <c r="M180" s="206"/>
      <c r="N180" s="206">
        <v>1</v>
      </c>
      <c r="O180" s="206">
        <v>1</v>
      </c>
      <c r="P180" s="206">
        <v>1</v>
      </c>
      <c r="Q180" s="207"/>
      <c r="R180" s="170"/>
      <c r="S180" s="170" t="str">
        <f t="shared" si="6"/>
        <v>Soft Start Time</v>
      </c>
      <c r="T180" s="205">
        <f t="shared" si="5"/>
        <v>20</v>
      </c>
      <c r="U180" s="209" t="s">
        <v>3421</v>
      </c>
      <c r="V180" s="205"/>
    </row>
    <row r="181" spans="1:23">
      <c r="A181" s="254">
        <v>21</v>
      </c>
      <c r="B181" s="170" t="s">
        <v>3436</v>
      </c>
      <c r="C181" s="170" t="s">
        <v>861</v>
      </c>
      <c r="D181" s="206">
        <v>1</v>
      </c>
      <c r="E181" s="206">
        <v>2</v>
      </c>
      <c r="F181" s="206">
        <v>1</v>
      </c>
      <c r="G181" s="170" t="s">
        <v>3139</v>
      </c>
      <c r="H181" s="193">
        <v>22</v>
      </c>
      <c r="I181" s="206">
        <v>2</v>
      </c>
      <c r="J181" s="171" t="s">
        <v>678</v>
      </c>
      <c r="K181" s="206"/>
      <c r="L181" s="206"/>
      <c r="M181" s="206"/>
      <c r="N181" s="206">
        <v>1</v>
      </c>
      <c r="O181" s="206">
        <v>1</v>
      </c>
      <c r="P181" s="206">
        <v>1</v>
      </c>
      <c r="Q181" s="207"/>
      <c r="R181" s="170"/>
      <c r="S181" s="170" t="str">
        <f t="shared" si="6"/>
        <v>Enable/UVLO Setting</v>
      </c>
      <c r="T181" s="205">
        <f t="shared" si="5"/>
        <v>21</v>
      </c>
      <c r="U181" s="209" t="s">
        <v>698</v>
      </c>
      <c r="V181" s="170"/>
    </row>
    <row r="182" spans="1:23">
      <c r="A182" s="254">
        <v>22</v>
      </c>
      <c r="B182" s="170" t="s">
        <v>3448</v>
      </c>
      <c r="C182" s="170" t="s">
        <v>864</v>
      </c>
      <c r="D182" s="206">
        <v>1</v>
      </c>
      <c r="E182" s="206">
        <v>2</v>
      </c>
      <c r="F182" s="206">
        <v>1</v>
      </c>
      <c r="G182" s="170" t="s">
        <v>3139</v>
      </c>
      <c r="H182" s="193">
        <v>23</v>
      </c>
      <c r="I182" s="206">
        <v>3</v>
      </c>
      <c r="J182" s="171"/>
      <c r="K182" s="206">
        <v>1.6</v>
      </c>
      <c r="L182" s="206">
        <v>20</v>
      </c>
      <c r="M182" s="206" t="s">
        <v>2150</v>
      </c>
      <c r="N182" s="206">
        <v>5</v>
      </c>
      <c r="O182" s="206">
        <v>5</v>
      </c>
      <c r="P182" s="206">
        <v>5</v>
      </c>
      <c r="Q182" s="207"/>
      <c r="R182" s="170"/>
      <c r="S182" s="170" t="str">
        <f t="shared" si="6"/>
        <v>UVLO Rail</v>
      </c>
      <c r="T182" s="205">
        <f t="shared" si="5"/>
        <v>22</v>
      </c>
      <c r="U182" s="209" t="s">
        <v>884</v>
      </c>
      <c r="V182" s="170"/>
    </row>
    <row r="183" spans="1:23">
      <c r="A183" s="254">
        <v>23</v>
      </c>
      <c r="B183" s="170" t="s">
        <v>3432</v>
      </c>
      <c r="C183" s="170" t="s">
        <v>860</v>
      </c>
      <c r="D183" s="206">
        <v>1</v>
      </c>
      <c r="E183" s="206">
        <v>2</v>
      </c>
      <c r="F183" s="206">
        <v>1</v>
      </c>
      <c r="G183" s="170" t="s">
        <v>3139</v>
      </c>
      <c r="H183" s="193">
        <v>24</v>
      </c>
      <c r="I183" s="206">
        <v>2</v>
      </c>
      <c r="J183" s="171" t="s">
        <v>807</v>
      </c>
      <c r="K183" s="206"/>
      <c r="L183" s="206"/>
      <c r="M183" s="206" t="s">
        <v>863</v>
      </c>
      <c r="N183" s="206">
        <v>2</v>
      </c>
      <c r="O183" s="206">
        <v>2</v>
      </c>
      <c r="P183" s="206">
        <v>2</v>
      </c>
      <c r="Q183" s="207"/>
      <c r="R183" s="170"/>
      <c r="S183" s="170" t="str">
        <f t="shared" si="6"/>
        <v>UVLO Threshold</v>
      </c>
      <c r="T183" s="205">
        <f t="shared" si="5"/>
        <v>23</v>
      </c>
      <c r="U183" s="209" t="s">
        <v>3254</v>
      </c>
      <c r="V183" s="170"/>
    </row>
    <row r="184" spans="1:23">
      <c r="A184" s="254">
        <v>24</v>
      </c>
      <c r="B184" s="170" t="s">
        <v>3433</v>
      </c>
      <c r="C184" s="170" t="s">
        <v>3427</v>
      </c>
      <c r="D184" s="206">
        <v>1</v>
      </c>
      <c r="E184" s="206">
        <v>2</v>
      </c>
      <c r="F184" s="206">
        <v>1</v>
      </c>
      <c r="G184" s="170" t="s">
        <v>3139</v>
      </c>
      <c r="H184" s="193">
        <v>25</v>
      </c>
      <c r="I184" s="206">
        <v>4</v>
      </c>
      <c r="J184" s="171"/>
      <c r="K184" s="206">
        <v>4.2</v>
      </c>
      <c r="L184" s="206"/>
      <c r="M184" s="206" t="s">
        <v>2150</v>
      </c>
      <c r="N184" s="206">
        <v>0</v>
      </c>
      <c r="O184" s="206">
        <v>0</v>
      </c>
      <c r="P184" s="206">
        <v>0</v>
      </c>
      <c r="Q184" s="207"/>
      <c r="R184" s="170"/>
      <c r="S184" s="170" t="str">
        <f>B184</f>
        <v>UVLO (Rising)</v>
      </c>
      <c r="T184" s="205">
        <f t="shared" si="5"/>
        <v>24</v>
      </c>
      <c r="U184" s="209" t="s">
        <v>3254</v>
      </c>
      <c r="V184" s="170"/>
    </row>
    <row r="185" spans="1:23">
      <c r="A185" s="254">
        <v>25</v>
      </c>
      <c r="B185" s="170" t="s">
        <v>3434</v>
      </c>
      <c r="C185" s="170" t="s">
        <v>742</v>
      </c>
      <c r="D185" s="206">
        <v>1</v>
      </c>
      <c r="E185" s="206">
        <v>2</v>
      </c>
      <c r="F185" s="206">
        <v>1</v>
      </c>
      <c r="G185" s="170" t="s">
        <v>3139</v>
      </c>
      <c r="H185" s="193">
        <v>26</v>
      </c>
      <c r="I185" s="206">
        <v>4</v>
      </c>
      <c r="J185" s="171"/>
      <c r="K185" s="206">
        <v>3.78</v>
      </c>
      <c r="L185" s="206"/>
      <c r="M185" s="206" t="s">
        <v>2150</v>
      </c>
      <c r="N185" s="206">
        <v>2</v>
      </c>
      <c r="O185" s="206">
        <v>2</v>
      </c>
      <c r="P185" s="206">
        <v>2</v>
      </c>
      <c r="Q185" s="207"/>
      <c r="R185" s="170"/>
      <c r="S185" s="170" t="str">
        <f t="shared" si="6"/>
        <v>UVLO (Falling)</v>
      </c>
      <c r="T185" s="205">
        <f t="shared" si="5"/>
        <v>25</v>
      </c>
      <c r="U185" s="209" t="s">
        <v>3251</v>
      </c>
      <c r="V185" s="170"/>
    </row>
    <row r="186" spans="1:23">
      <c r="A186" s="254"/>
      <c r="B186" s="170" t="s">
        <v>5827</v>
      </c>
      <c r="C186" s="170" t="s">
        <v>5828</v>
      </c>
      <c r="D186" s="206">
        <v>1</v>
      </c>
      <c r="E186" s="206">
        <v>2</v>
      </c>
      <c r="F186" s="206">
        <v>1</v>
      </c>
      <c r="G186" s="170" t="s">
        <v>3139</v>
      </c>
      <c r="H186" s="193">
        <v>27</v>
      </c>
      <c r="I186" s="206">
        <v>1</v>
      </c>
      <c r="J186" s="171"/>
      <c r="K186" s="206"/>
      <c r="L186" s="206"/>
      <c r="M186" s="206"/>
      <c r="N186" s="206">
        <v>0</v>
      </c>
      <c r="O186" s="206">
        <v>0</v>
      </c>
      <c r="P186" s="206">
        <v>0</v>
      </c>
      <c r="Q186" s="207"/>
      <c r="R186" s="170"/>
      <c r="S186" s="170" t="str">
        <f t="shared" si="6"/>
        <v>Second Stage Output Filter</v>
      </c>
      <c r="T186" s="205">
        <f t="shared" si="5"/>
        <v>0</v>
      </c>
      <c r="U186" s="209" t="s">
        <v>5829</v>
      </c>
      <c r="V186" s="170"/>
    </row>
    <row r="187" spans="1:23">
      <c r="A187" s="254">
        <v>26</v>
      </c>
      <c r="B187" s="170" t="s">
        <v>3407</v>
      </c>
      <c r="C187" s="170" t="s">
        <v>3408</v>
      </c>
      <c r="D187" s="206">
        <v>1</v>
      </c>
      <c r="E187" s="206">
        <v>2</v>
      </c>
      <c r="F187" s="206">
        <v>1</v>
      </c>
      <c r="G187" s="170" t="s">
        <v>3139</v>
      </c>
      <c r="H187" s="193">
        <v>28</v>
      </c>
      <c r="I187" s="206">
        <v>1</v>
      </c>
      <c r="J187" s="171"/>
      <c r="K187" s="206"/>
      <c r="L187" s="206"/>
      <c r="M187" s="206"/>
      <c r="N187" s="206">
        <v>0</v>
      </c>
      <c r="O187" s="206">
        <v>0</v>
      </c>
      <c r="P187" s="206">
        <v>0</v>
      </c>
      <c r="Q187" s="207"/>
      <c r="R187" s="170"/>
      <c r="S187" s="170" t="str">
        <f t="shared" si="6"/>
        <v>Half Frequency</v>
      </c>
      <c r="T187" s="205">
        <f t="shared" si="5"/>
        <v>26</v>
      </c>
      <c r="U187" s="209" t="s">
        <v>3422</v>
      </c>
      <c r="V187" s="170"/>
    </row>
    <row r="188" spans="1:23">
      <c r="A188" s="254">
        <v>27</v>
      </c>
      <c r="B188" s="211" t="s">
        <v>2544</v>
      </c>
      <c r="C188" s="192" t="str">
        <f>CONCATENATE("bsgui", A188)</f>
        <v>bsgui27</v>
      </c>
      <c r="D188" s="193">
        <v>1</v>
      </c>
      <c r="E188" s="193">
        <v>2</v>
      </c>
      <c r="F188" s="193">
        <v>1</v>
      </c>
      <c r="G188" s="170" t="s">
        <v>3139</v>
      </c>
      <c r="H188" s="193">
        <v>29</v>
      </c>
      <c r="I188" s="193">
        <v>4</v>
      </c>
      <c r="J188" s="194"/>
      <c r="K188" s="193"/>
      <c r="L188" s="193"/>
      <c r="M188" s="193"/>
      <c r="N188" s="210" t="s">
        <v>2544</v>
      </c>
      <c r="O188" s="210" t="s">
        <v>2544</v>
      </c>
      <c r="P188" s="210" t="s">
        <v>2544</v>
      </c>
      <c r="Q188" s="197"/>
      <c r="R188" s="198"/>
      <c r="S188" s="255" t="str">
        <f>B188</f>
        <v xml:space="preserve"> </v>
      </c>
      <c r="T188" s="205">
        <f t="shared" si="5"/>
        <v>27</v>
      </c>
      <c r="U188" s="254"/>
      <c r="V188" s="170"/>
      <c r="W188" s="170"/>
    </row>
    <row r="189" spans="1:23">
      <c r="A189" s="254">
        <v>28</v>
      </c>
      <c r="B189" s="211"/>
      <c r="C189" s="192" t="s">
        <v>3458</v>
      </c>
      <c r="D189" s="193">
        <v>0</v>
      </c>
      <c r="E189" s="193">
        <v>3</v>
      </c>
      <c r="F189" s="193">
        <v>1</v>
      </c>
      <c r="G189" s="170" t="s">
        <v>3139</v>
      </c>
      <c r="H189" s="193">
        <v>30</v>
      </c>
      <c r="I189" s="193">
        <v>1</v>
      </c>
      <c r="J189" s="194"/>
      <c r="K189" s="193"/>
      <c r="L189" s="193"/>
      <c r="M189" s="193"/>
      <c r="N189" s="210">
        <v>1</v>
      </c>
      <c r="O189" s="210">
        <v>1</v>
      </c>
      <c r="P189" s="210">
        <v>1</v>
      </c>
      <c r="Q189" s="197"/>
      <c r="R189" s="198"/>
      <c r="S189" s="255">
        <f>B189</f>
        <v>0</v>
      </c>
      <c r="T189" s="205">
        <f t="shared" si="5"/>
        <v>28</v>
      </c>
      <c r="U189" s="254"/>
      <c r="V189" s="170"/>
      <c r="W189" s="170"/>
    </row>
    <row r="190" spans="1:23">
      <c r="A190" s="254">
        <v>29</v>
      </c>
      <c r="B190" s="192" t="s">
        <v>3837</v>
      </c>
      <c r="C190" s="192" t="s">
        <v>3510</v>
      </c>
      <c r="D190" s="193">
        <v>1</v>
      </c>
      <c r="E190" s="193">
        <v>3</v>
      </c>
      <c r="F190" s="193">
        <v>1</v>
      </c>
      <c r="G190" s="170" t="s">
        <v>3139</v>
      </c>
      <c r="H190" s="193">
        <v>31</v>
      </c>
      <c r="I190" s="193">
        <v>4</v>
      </c>
      <c r="J190" s="194"/>
      <c r="K190" s="193"/>
      <c r="L190" s="193"/>
      <c r="M190" s="193"/>
      <c r="N190" s="210" t="s">
        <v>2544</v>
      </c>
      <c r="O190" s="210" t="s">
        <v>2544</v>
      </c>
      <c r="P190" s="210" t="s">
        <v>2544</v>
      </c>
      <c r="Q190" s="197"/>
      <c r="R190" s="198"/>
      <c r="S190" s="255"/>
      <c r="T190" s="205">
        <f t="shared" si="5"/>
        <v>29</v>
      </c>
      <c r="U190" s="254"/>
      <c r="V190" s="170"/>
      <c r="W190" s="170"/>
    </row>
    <row r="191" spans="1:23">
      <c r="A191" s="254">
        <v>30</v>
      </c>
      <c r="B191" s="170" t="s">
        <v>3435</v>
      </c>
      <c r="C191" s="170" t="s">
        <v>694</v>
      </c>
      <c r="D191" s="206">
        <v>1</v>
      </c>
      <c r="E191" s="206">
        <v>3</v>
      </c>
      <c r="F191" s="206">
        <v>1</v>
      </c>
      <c r="G191" s="170" t="s">
        <v>3139</v>
      </c>
      <c r="H191" s="193">
        <v>32</v>
      </c>
      <c r="I191" s="206">
        <v>2</v>
      </c>
      <c r="J191" s="171" t="s">
        <v>695</v>
      </c>
      <c r="K191" s="206"/>
      <c r="L191" s="206"/>
      <c r="M191" s="206"/>
      <c r="N191" s="206">
        <v>13</v>
      </c>
      <c r="O191" s="206">
        <v>13</v>
      </c>
      <c r="P191" s="206">
        <v>13</v>
      </c>
      <c r="Q191" s="207"/>
      <c r="R191" s="170"/>
      <c r="S191" s="170" t="str">
        <f t="shared" ref="S191:S202" si="7">B191</f>
        <v>Vout Ripple</v>
      </c>
      <c r="T191" s="205">
        <f t="shared" si="5"/>
        <v>30</v>
      </c>
      <c r="U191" s="170" t="s">
        <v>684</v>
      </c>
      <c r="V191" s="205"/>
    </row>
    <row r="192" spans="1:23">
      <c r="A192" s="254">
        <v>31</v>
      </c>
      <c r="B192" s="170" t="s">
        <v>2215</v>
      </c>
      <c r="C192" s="170" t="s">
        <v>693</v>
      </c>
      <c r="D192" s="206">
        <v>1</v>
      </c>
      <c r="E192" s="206">
        <v>3</v>
      </c>
      <c r="F192" s="206">
        <v>1</v>
      </c>
      <c r="G192" s="170" t="s">
        <v>3139</v>
      </c>
      <c r="H192" s="193">
        <v>33</v>
      </c>
      <c r="I192" s="206">
        <v>2</v>
      </c>
      <c r="J192" s="171" t="s">
        <v>696</v>
      </c>
      <c r="K192" s="206"/>
      <c r="L192" s="206"/>
      <c r="M192" s="206"/>
      <c r="N192" s="206">
        <v>3</v>
      </c>
      <c r="O192" s="206">
        <v>3</v>
      </c>
      <c r="P192" s="206">
        <v>3</v>
      </c>
      <c r="Q192" s="207"/>
      <c r="R192" s="170"/>
      <c r="S192" s="170" t="str">
        <f t="shared" si="7"/>
        <v>Istep</v>
      </c>
      <c r="T192" s="205">
        <f t="shared" si="5"/>
        <v>31</v>
      </c>
      <c r="U192" s="170" t="s">
        <v>685</v>
      </c>
      <c r="V192" s="205"/>
    </row>
    <row r="193" spans="1:23">
      <c r="A193" s="254">
        <v>32</v>
      </c>
      <c r="B193" s="170" t="s">
        <v>2216</v>
      </c>
      <c r="C193" s="170" t="s">
        <v>692</v>
      </c>
      <c r="D193" s="206">
        <v>1</v>
      </c>
      <c r="E193" s="206">
        <v>3</v>
      </c>
      <c r="F193" s="206">
        <v>1</v>
      </c>
      <c r="G193" s="170" t="s">
        <v>3139</v>
      </c>
      <c r="H193" s="193">
        <v>34</v>
      </c>
      <c r="I193" s="206">
        <v>2</v>
      </c>
      <c r="J193" s="171" t="s">
        <v>697</v>
      </c>
      <c r="K193" s="206"/>
      <c r="L193" s="206"/>
      <c r="M193" s="206"/>
      <c r="N193" s="206">
        <v>10</v>
      </c>
      <c r="O193" s="206">
        <v>10</v>
      </c>
      <c r="P193" s="206">
        <v>10</v>
      </c>
      <c r="Q193" s="207"/>
      <c r="R193" s="170"/>
      <c r="S193" s="170" t="str">
        <f t="shared" si="7"/>
        <v>Vstep</v>
      </c>
      <c r="T193" s="205">
        <f t="shared" si="5"/>
        <v>32</v>
      </c>
      <c r="U193" s="170" t="s">
        <v>686</v>
      </c>
      <c r="V193" s="205"/>
    </row>
    <row r="194" spans="1:23">
      <c r="A194" s="254">
        <v>33</v>
      </c>
      <c r="B194" s="170" t="s">
        <v>671</v>
      </c>
      <c r="C194" s="170" t="s">
        <v>691</v>
      </c>
      <c r="D194" s="206">
        <v>1</v>
      </c>
      <c r="E194" s="206">
        <v>3</v>
      </c>
      <c r="F194" s="206">
        <v>1</v>
      </c>
      <c r="G194" s="170" t="s">
        <v>3139</v>
      </c>
      <c r="H194" s="193">
        <v>35</v>
      </c>
      <c r="I194" s="206">
        <v>2</v>
      </c>
      <c r="J194" s="171" t="s">
        <v>679</v>
      </c>
      <c r="K194" s="206">
        <v>0</v>
      </c>
      <c r="L194" s="206">
        <v>1111</v>
      </c>
      <c r="M194" s="206"/>
      <c r="N194" s="206">
        <v>1</v>
      </c>
      <c r="O194" s="206">
        <v>1</v>
      </c>
      <c r="P194" s="206">
        <v>1</v>
      </c>
      <c r="Q194" s="207"/>
      <c r="R194" s="170"/>
      <c r="S194" s="170" t="str">
        <f t="shared" si="7"/>
        <v>Soft Start Time</v>
      </c>
      <c r="T194" s="205">
        <f t="shared" si="5"/>
        <v>33</v>
      </c>
      <c r="U194" s="209" t="s">
        <v>3252</v>
      </c>
      <c r="V194" s="205"/>
    </row>
    <row r="195" spans="1:23">
      <c r="A195" s="254">
        <v>34</v>
      </c>
      <c r="B195" s="170" t="s">
        <v>3436</v>
      </c>
      <c r="C195" s="170" t="s">
        <v>862</v>
      </c>
      <c r="D195" s="206">
        <v>1</v>
      </c>
      <c r="E195" s="206">
        <v>3</v>
      </c>
      <c r="F195" s="206">
        <v>1</v>
      </c>
      <c r="G195" s="170" t="s">
        <v>3139</v>
      </c>
      <c r="H195" s="193">
        <v>36</v>
      </c>
      <c r="I195" s="206">
        <v>2</v>
      </c>
      <c r="J195" s="171" t="s">
        <v>678</v>
      </c>
      <c r="K195" s="206"/>
      <c r="L195" s="206"/>
      <c r="M195" s="206"/>
      <c r="N195" s="206">
        <v>1</v>
      </c>
      <c r="O195" s="206">
        <v>1</v>
      </c>
      <c r="P195" s="206">
        <v>1</v>
      </c>
      <c r="Q195" s="207"/>
      <c r="R195" s="170"/>
      <c r="S195" s="170" t="str">
        <f t="shared" si="7"/>
        <v>Enable/UVLO Setting</v>
      </c>
      <c r="T195" s="205">
        <f t="shared" si="5"/>
        <v>34</v>
      </c>
      <c r="U195" s="209" t="s">
        <v>698</v>
      </c>
      <c r="V195" s="170"/>
    </row>
    <row r="196" spans="1:23">
      <c r="A196" s="254">
        <v>35</v>
      </c>
      <c r="B196" s="170" t="s">
        <v>3448</v>
      </c>
      <c r="C196" s="170" t="s">
        <v>865</v>
      </c>
      <c r="D196" s="206">
        <v>1</v>
      </c>
      <c r="E196" s="206">
        <v>3</v>
      </c>
      <c r="F196" s="206">
        <v>1</v>
      </c>
      <c r="G196" s="170" t="s">
        <v>3139</v>
      </c>
      <c r="H196" s="193">
        <v>37</v>
      </c>
      <c r="I196" s="206">
        <v>3</v>
      </c>
      <c r="J196" s="171"/>
      <c r="K196" s="206">
        <v>1.6</v>
      </c>
      <c r="L196" s="206">
        <v>20</v>
      </c>
      <c r="M196" s="206" t="s">
        <v>2150</v>
      </c>
      <c r="N196" s="206">
        <v>5</v>
      </c>
      <c r="O196" s="206">
        <v>5</v>
      </c>
      <c r="P196" s="206">
        <v>5</v>
      </c>
      <c r="Q196" s="207"/>
      <c r="R196" s="170"/>
      <c r="S196" s="170" t="str">
        <f t="shared" si="7"/>
        <v>UVLO Rail</v>
      </c>
      <c r="T196" s="205">
        <f t="shared" si="5"/>
        <v>35</v>
      </c>
      <c r="U196" s="209" t="s">
        <v>884</v>
      </c>
      <c r="V196" s="170"/>
    </row>
    <row r="197" spans="1:23">
      <c r="A197" s="254">
        <v>36</v>
      </c>
      <c r="B197" s="170" t="s">
        <v>3432</v>
      </c>
      <c r="C197" s="170" t="s">
        <v>740</v>
      </c>
      <c r="D197" s="206">
        <v>1</v>
      </c>
      <c r="E197" s="206">
        <v>3</v>
      </c>
      <c r="F197" s="206">
        <v>1</v>
      </c>
      <c r="G197" s="170" t="s">
        <v>3139</v>
      </c>
      <c r="H197" s="193">
        <v>38</v>
      </c>
      <c r="I197" s="206">
        <v>2</v>
      </c>
      <c r="J197" s="171" t="s">
        <v>807</v>
      </c>
      <c r="K197" s="206"/>
      <c r="L197" s="206"/>
      <c r="M197" s="206" t="s">
        <v>863</v>
      </c>
      <c r="N197" s="206">
        <v>2</v>
      </c>
      <c r="O197" s="206">
        <v>2</v>
      </c>
      <c r="P197" s="206">
        <v>2</v>
      </c>
      <c r="Q197" s="207"/>
      <c r="R197" s="170"/>
      <c r="S197" s="170" t="str">
        <f t="shared" si="7"/>
        <v>UVLO Threshold</v>
      </c>
      <c r="T197" s="205">
        <f t="shared" si="5"/>
        <v>36</v>
      </c>
      <c r="U197" s="209" t="s">
        <v>3254</v>
      </c>
      <c r="V197" s="170"/>
    </row>
    <row r="198" spans="1:23">
      <c r="A198" s="254">
        <v>37</v>
      </c>
      <c r="B198" s="170" t="s">
        <v>3433</v>
      </c>
      <c r="C198" s="170" t="s">
        <v>3428</v>
      </c>
      <c r="D198" s="206">
        <v>1</v>
      </c>
      <c r="E198" s="206">
        <v>3</v>
      </c>
      <c r="F198" s="206">
        <v>1</v>
      </c>
      <c r="G198" s="170" t="s">
        <v>3139</v>
      </c>
      <c r="H198" s="193">
        <v>39</v>
      </c>
      <c r="I198" s="206">
        <v>4</v>
      </c>
      <c r="J198" s="171"/>
      <c r="K198" s="206"/>
      <c r="L198" s="206"/>
      <c r="M198" s="206" t="s">
        <v>2150</v>
      </c>
      <c r="N198" s="206">
        <v>0</v>
      </c>
      <c r="O198" s="206">
        <v>0</v>
      </c>
      <c r="P198" s="206">
        <v>0</v>
      </c>
      <c r="Q198" s="207"/>
      <c r="R198" s="170"/>
      <c r="S198" s="170" t="str">
        <f t="shared" si="7"/>
        <v>UVLO (Rising)</v>
      </c>
      <c r="T198" s="205">
        <f t="shared" si="5"/>
        <v>37</v>
      </c>
      <c r="U198" s="209" t="s">
        <v>3254</v>
      </c>
      <c r="V198" s="170"/>
    </row>
    <row r="199" spans="1:23">
      <c r="A199" s="254">
        <v>38</v>
      </c>
      <c r="B199" s="170" t="s">
        <v>3434</v>
      </c>
      <c r="C199" s="170" t="s">
        <v>741</v>
      </c>
      <c r="D199" s="206">
        <v>1</v>
      </c>
      <c r="E199" s="206">
        <v>3</v>
      </c>
      <c r="F199" s="206">
        <v>1</v>
      </c>
      <c r="G199" s="170" t="s">
        <v>3139</v>
      </c>
      <c r="H199" s="193">
        <v>40</v>
      </c>
      <c r="I199" s="206">
        <v>4</v>
      </c>
      <c r="J199" s="171"/>
      <c r="K199" s="206"/>
      <c r="L199" s="206"/>
      <c r="M199" s="206" t="s">
        <v>2150</v>
      </c>
      <c r="N199" s="206">
        <v>2</v>
      </c>
      <c r="O199" s="206">
        <v>2</v>
      </c>
      <c r="P199" s="206">
        <v>2</v>
      </c>
      <c r="Q199" s="207"/>
      <c r="R199" s="170"/>
      <c r="S199" s="170" t="str">
        <f t="shared" si="7"/>
        <v>UVLO (Falling)</v>
      </c>
      <c r="T199" s="205">
        <f t="shared" si="5"/>
        <v>38</v>
      </c>
      <c r="U199" s="209" t="s">
        <v>3251</v>
      </c>
      <c r="V199" s="170"/>
    </row>
    <row r="200" spans="1:23">
      <c r="A200" s="254"/>
      <c r="B200" s="170" t="s">
        <v>5827</v>
      </c>
      <c r="C200" s="170" t="s">
        <v>5831</v>
      </c>
      <c r="D200" s="206">
        <v>1</v>
      </c>
      <c r="E200" s="206">
        <v>3</v>
      </c>
      <c r="F200" s="206">
        <v>1</v>
      </c>
      <c r="G200" s="170" t="s">
        <v>3139</v>
      </c>
      <c r="H200" s="193">
        <v>41</v>
      </c>
      <c r="I200" s="206">
        <v>1</v>
      </c>
      <c r="J200" s="171"/>
      <c r="K200" s="206"/>
      <c r="L200" s="206"/>
      <c r="M200" s="206"/>
      <c r="N200" s="206">
        <v>0</v>
      </c>
      <c r="O200" s="206">
        <v>0</v>
      </c>
      <c r="P200" s="206">
        <v>0</v>
      </c>
      <c r="Q200" s="207"/>
      <c r="R200" s="170"/>
      <c r="S200" s="170" t="str">
        <f t="shared" si="7"/>
        <v>Second Stage Output Filter</v>
      </c>
      <c r="T200" s="205">
        <f t="shared" si="5"/>
        <v>0</v>
      </c>
      <c r="U200" s="209" t="s">
        <v>5829</v>
      </c>
      <c r="V200" s="170"/>
    </row>
    <row r="201" spans="1:23">
      <c r="A201" s="254"/>
      <c r="B201" s="170" t="s">
        <v>3407</v>
      </c>
      <c r="C201" s="170" t="s">
        <v>4866</v>
      </c>
      <c r="D201" s="206">
        <v>1</v>
      </c>
      <c r="E201" s="206">
        <v>3</v>
      </c>
      <c r="F201" s="206">
        <v>1</v>
      </c>
      <c r="G201" s="170" t="s">
        <v>3139</v>
      </c>
      <c r="H201" s="193">
        <v>42</v>
      </c>
      <c r="I201" s="206">
        <v>1</v>
      </c>
      <c r="J201" s="171"/>
      <c r="K201" s="206"/>
      <c r="L201" s="206"/>
      <c r="M201" s="206"/>
      <c r="N201" s="206">
        <v>0</v>
      </c>
      <c r="O201" s="206">
        <v>0</v>
      </c>
      <c r="P201" s="206">
        <v>0</v>
      </c>
      <c r="Q201" s="207"/>
      <c r="R201" s="170"/>
      <c r="S201" s="170" t="str">
        <f t="shared" si="7"/>
        <v>Half Frequency</v>
      </c>
      <c r="T201" s="205">
        <f t="shared" si="5"/>
        <v>0</v>
      </c>
      <c r="U201" s="209" t="s">
        <v>3422</v>
      </c>
      <c r="V201" s="170"/>
    </row>
    <row r="202" spans="1:23">
      <c r="A202" s="254">
        <v>40</v>
      </c>
      <c r="B202" s="192"/>
      <c r="C202" s="192" t="s">
        <v>3459</v>
      </c>
      <c r="D202" s="193">
        <v>0</v>
      </c>
      <c r="E202" s="193">
        <v>2</v>
      </c>
      <c r="F202" s="193">
        <v>1</v>
      </c>
      <c r="G202" s="170" t="s">
        <v>3139</v>
      </c>
      <c r="H202" s="193">
        <v>43</v>
      </c>
      <c r="I202" s="193">
        <v>1</v>
      </c>
      <c r="J202" s="194"/>
      <c r="K202" s="193"/>
      <c r="L202" s="193"/>
      <c r="M202" s="193"/>
      <c r="N202" s="210">
        <v>1</v>
      </c>
      <c r="O202" s="210">
        <v>1</v>
      </c>
      <c r="P202" s="210">
        <v>1</v>
      </c>
      <c r="Q202" s="197"/>
      <c r="R202" s="198"/>
      <c r="S202" s="255">
        <f t="shared" si="7"/>
        <v>0</v>
      </c>
      <c r="T202" s="205">
        <f t="shared" si="5"/>
        <v>40</v>
      </c>
      <c r="U202" s="254"/>
      <c r="V202" s="170"/>
      <c r="W202" s="170"/>
    </row>
    <row r="203" spans="1:23">
      <c r="A203" s="254">
        <v>41</v>
      </c>
      <c r="B203" s="192" t="s">
        <v>3839</v>
      </c>
      <c r="C203" s="192" t="s">
        <v>3513</v>
      </c>
      <c r="D203" s="193">
        <v>1</v>
      </c>
      <c r="E203" s="193">
        <v>2</v>
      </c>
      <c r="F203" s="193">
        <v>1</v>
      </c>
      <c r="G203" s="170" t="s">
        <v>3139</v>
      </c>
      <c r="H203" s="193">
        <v>44</v>
      </c>
      <c r="I203" s="193">
        <v>4</v>
      </c>
      <c r="J203" s="194"/>
      <c r="K203" s="193"/>
      <c r="L203" s="193"/>
      <c r="M203" s="193"/>
      <c r="N203" s="210" t="s">
        <v>2544</v>
      </c>
      <c r="O203" s="210" t="s">
        <v>2544</v>
      </c>
      <c r="P203" s="210" t="s">
        <v>2544</v>
      </c>
      <c r="Q203" s="197"/>
      <c r="R203" s="198"/>
      <c r="S203" s="255"/>
      <c r="T203" s="205">
        <f t="shared" si="5"/>
        <v>41</v>
      </c>
      <c r="U203" s="254"/>
      <c r="V203" s="170"/>
      <c r="W203" s="170"/>
    </row>
    <row r="204" spans="1:23">
      <c r="A204" s="254">
        <v>42</v>
      </c>
      <c r="B204" s="170" t="s">
        <v>3435</v>
      </c>
      <c r="C204" s="170" t="s">
        <v>3231</v>
      </c>
      <c r="D204" s="206">
        <v>1</v>
      </c>
      <c r="E204" s="193">
        <v>2</v>
      </c>
      <c r="F204" s="206">
        <v>1</v>
      </c>
      <c r="G204" s="170" t="s">
        <v>3139</v>
      </c>
      <c r="H204" s="193">
        <v>45</v>
      </c>
      <c r="I204" s="206">
        <v>2</v>
      </c>
      <c r="J204" s="171" t="s">
        <v>695</v>
      </c>
      <c r="K204" s="206"/>
      <c r="L204" s="206"/>
      <c r="M204" s="206"/>
      <c r="N204" s="206">
        <v>13</v>
      </c>
      <c r="O204" s="206">
        <v>13</v>
      </c>
      <c r="P204" s="206">
        <v>13</v>
      </c>
      <c r="Q204" s="207"/>
      <c r="R204" s="170"/>
      <c r="S204" s="170" t="str">
        <f t="shared" ref="S204:S214" si="8">B204</f>
        <v>Vout Ripple</v>
      </c>
      <c r="T204" s="205">
        <f t="shared" si="5"/>
        <v>42</v>
      </c>
      <c r="U204" s="170" t="s">
        <v>684</v>
      </c>
      <c r="V204" s="205"/>
    </row>
    <row r="205" spans="1:23">
      <c r="A205" s="254">
        <v>43</v>
      </c>
      <c r="B205" s="170" t="s">
        <v>2215</v>
      </c>
      <c r="C205" s="170" t="s">
        <v>3232</v>
      </c>
      <c r="D205" s="206">
        <v>1</v>
      </c>
      <c r="E205" s="193">
        <v>2</v>
      </c>
      <c r="F205" s="206">
        <v>1</v>
      </c>
      <c r="G205" s="170" t="s">
        <v>3139</v>
      </c>
      <c r="H205" s="193">
        <v>46</v>
      </c>
      <c r="I205" s="206">
        <v>2</v>
      </c>
      <c r="J205" s="171" t="s">
        <v>696</v>
      </c>
      <c r="K205" s="206"/>
      <c r="L205" s="206"/>
      <c r="M205" s="206"/>
      <c r="N205" s="206">
        <v>3</v>
      </c>
      <c r="O205" s="206">
        <v>3</v>
      </c>
      <c r="P205" s="206">
        <v>3</v>
      </c>
      <c r="Q205" s="207"/>
      <c r="R205" s="170"/>
      <c r="S205" s="170" t="str">
        <f t="shared" si="8"/>
        <v>Istep</v>
      </c>
      <c r="T205" s="205">
        <f t="shared" si="5"/>
        <v>43</v>
      </c>
      <c r="U205" s="170" t="s">
        <v>685</v>
      </c>
      <c r="V205" s="205"/>
    </row>
    <row r="206" spans="1:23" ht="16.5" customHeight="1">
      <c r="A206" s="254">
        <v>44</v>
      </c>
      <c r="B206" s="170" t="s">
        <v>2216</v>
      </c>
      <c r="C206" s="170" t="s">
        <v>3233</v>
      </c>
      <c r="D206" s="206">
        <v>1</v>
      </c>
      <c r="E206" s="193">
        <v>2</v>
      </c>
      <c r="F206" s="206">
        <v>1</v>
      </c>
      <c r="G206" s="170" t="s">
        <v>3139</v>
      </c>
      <c r="H206" s="193">
        <v>47</v>
      </c>
      <c r="I206" s="206">
        <v>2</v>
      </c>
      <c r="J206" s="171" t="s">
        <v>697</v>
      </c>
      <c r="K206" s="206"/>
      <c r="L206" s="206"/>
      <c r="M206" s="206"/>
      <c r="N206" s="206">
        <v>10</v>
      </c>
      <c r="O206" s="206">
        <v>10</v>
      </c>
      <c r="P206" s="206">
        <v>10</v>
      </c>
      <c r="Q206" s="207"/>
      <c r="R206" s="170"/>
      <c r="S206" s="170" t="str">
        <f t="shared" si="8"/>
        <v>Vstep</v>
      </c>
      <c r="T206" s="205">
        <f t="shared" si="5"/>
        <v>44</v>
      </c>
      <c r="U206" s="170" t="s">
        <v>686</v>
      </c>
      <c r="V206" s="205"/>
    </row>
    <row r="207" spans="1:23">
      <c r="A207" s="254">
        <v>45</v>
      </c>
      <c r="B207" s="170" t="s">
        <v>671</v>
      </c>
      <c r="C207" s="170" t="s">
        <v>3234</v>
      </c>
      <c r="D207" s="206">
        <v>1</v>
      </c>
      <c r="E207" s="193">
        <v>2</v>
      </c>
      <c r="F207" s="206">
        <v>1</v>
      </c>
      <c r="G207" s="170" t="s">
        <v>3139</v>
      </c>
      <c r="H207" s="193">
        <v>48</v>
      </c>
      <c r="I207" s="206">
        <v>2</v>
      </c>
      <c r="J207" s="171" t="s">
        <v>679</v>
      </c>
      <c r="K207" s="206"/>
      <c r="L207" s="206"/>
      <c r="M207" s="206"/>
      <c r="N207" s="206">
        <v>1</v>
      </c>
      <c r="O207" s="206">
        <v>1</v>
      </c>
      <c r="P207" s="206">
        <v>1</v>
      </c>
      <c r="Q207" s="207"/>
      <c r="R207" s="170"/>
      <c r="S207" s="170" t="str">
        <f t="shared" si="8"/>
        <v>Soft Start Time</v>
      </c>
      <c r="T207" s="205">
        <f t="shared" si="5"/>
        <v>45</v>
      </c>
      <c r="U207" s="209" t="s">
        <v>3253</v>
      </c>
      <c r="V207" s="205"/>
    </row>
    <row r="208" spans="1:23">
      <c r="A208" s="254">
        <v>46</v>
      </c>
      <c r="B208" s="170" t="s">
        <v>3436</v>
      </c>
      <c r="C208" s="170" t="s">
        <v>3235</v>
      </c>
      <c r="D208" s="206">
        <v>1</v>
      </c>
      <c r="E208" s="193">
        <v>2</v>
      </c>
      <c r="F208" s="206">
        <v>1</v>
      </c>
      <c r="G208" s="170" t="s">
        <v>3139</v>
      </c>
      <c r="H208" s="193">
        <v>49</v>
      </c>
      <c r="I208" s="206">
        <v>2</v>
      </c>
      <c r="J208" s="171" t="s">
        <v>678</v>
      </c>
      <c r="K208" s="206"/>
      <c r="L208" s="206"/>
      <c r="M208" s="206"/>
      <c r="N208" s="206">
        <v>1</v>
      </c>
      <c r="O208" s="206">
        <v>1</v>
      </c>
      <c r="P208" s="206">
        <v>1</v>
      </c>
      <c r="Q208" s="207"/>
      <c r="R208" s="170"/>
      <c r="S208" s="170" t="str">
        <f t="shared" si="8"/>
        <v>Enable/UVLO Setting</v>
      </c>
      <c r="T208" s="205">
        <f t="shared" si="5"/>
        <v>46</v>
      </c>
      <c r="U208" s="209" t="s">
        <v>698</v>
      </c>
      <c r="V208" s="170"/>
    </row>
    <row r="209" spans="1:23">
      <c r="A209" s="254">
        <v>47</v>
      </c>
      <c r="B209" s="170" t="s">
        <v>3448</v>
      </c>
      <c r="C209" s="170" t="s">
        <v>3236</v>
      </c>
      <c r="D209" s="206">
        <v>1</v>
      </c>
      <c r="E209" s="193">
        <v>2</v>
      </c>
      <c r="F209" s="206">
        <v>1</v>
      </c>
      <c r="G209" s="170" t="s">
        <v>3139</v>
      </c>
      <c r="H209" s="193">
        <v>50</v>
      </c>
      <c r="I209" s="206">
        <v>3</v>
      </c>
      <c r="J209" s="171"/>
      <c r="K209" s="206">
        <v>1.6</v>
      </c>
      <c r="L209" s="206">
        <v>20</v>
      </c>
      <c r="M209" s="206" t="s">
        <v>2150</v>
      </c>
      <c r="N209" s="206">
        <v>5</v>
      </c>
      <c r="O209" s="206">
        <v>5</v>
      </c>
      <c r="P209" s="206">
        <v>5</v>
      </c>
      <c r="Q209" s="207"/>
      <c r="R209" s="170"/>
      <c r="S209" s="170" t="str">
        <f t="shared" si="8"/>
        <v>UVLO Rail</v>
      </c>
      <c r="T209" s="205">
        <f t="shared" si="5"/>
        <v>47</v>
      </c>
      <c r="U209" s="209" t="s">
        <v>884</v>
      </c>
      <c r="V209" s="170"/>
    </row>
    <row r="210" spans="1:23">
      <c r="A210" s="254">
        <v>48</v>
      </c>
      <c r="B210" s="170" t="s">
        <v>3432</v>
      </c>
      <c r="C210" s="170" t="s">
        <v>3237</v>
      </c>
      <c r="D210" s="206">
        <v>1</v>
      </c>
      <c r="E210" s="193">
        <v>2</v>
      </c>
      <c r="F210" s="206">
        <v>1</v>
      </c>
      <c r="G210" s="170" t="s">
        <v>3139</v>
      </c>
      <c r="H210" s="193">
        <v>51</v>
      </c>
      <c r="I210" s="206">
        <v>2</v>
      </c>
      <c r="J210" s="171" t="s">
        <v>807</v>
      </c>
      <c r="K210" s="206"/>
      <c r="L210" s="206"/>
      <c r="M210" s="206" t="s">
        <v>863</v>
      </c>
      <c r="N210" s="206">
        <v>2</v>
      </c>
      <c r="O210" s="206">
        <v>2</v>
      </c>
      <c r="P210" s="206">
        <v>2</v>
      </c>
      <c r="Q210" s="207"/>
      <c r="R210" s="170"/>
      <c r="S210" s="170" t="str">
        <f t="shared" si="8"/>
        <v>UVLO Threshold</v>
      </c>
      <c r="T210" s="205">
        <f t="shared" si="5"/>
        <v>48</v>
      </c>
      <c r="U210" s="209" t="s">
        <v>3254</v>
      </c>
      <c r="V210" s="170"/>
    </row>
    <row r="211" spans="1:23">
      <c r="A211" s="254">
        <v>49</v>
      </c>
      <c r="B211" s="170" t="s">
        <v>3433</v>
      </c>
      <c r="C211" s="170" t="s">
        <v>3429</v>
      </c>
      <c r="D211" s="206">
        <v>1</v>
      </c>
      <c r="E211" s="206">
        <v>2</v>
      </c>
      <c r="F211" s="206">
        <v>1</v>
      </c>
      <c r="G211" s="170" t="s">
        <v>3139</v>
      </c>
      <c r="H211" s="193">
        <v>52</v>
      </c>
      <c r="I211" s="206">
        <v>4</v>
      </c>
      <c r="J211" s="171"/>
      <c r="K211" s="206"/>
      <c r="L211" s="206"/>
      <c r="M211" s="206" t="s">
        <v>2150</v>
      </c>
      <c r="N211" s="206">
        <v>0</v>
      </c>
      <c r="O211" s="206">
        <v>0</v>
      </c>
      <c r="P211" s="206">
        <v>0</v>
      </c>
      <c r="Q211" s="207"/>
      <c r="R211" s="170"/>
      <c r="S211" s="170" t="str">
        <f t="shared" si="8"/>
        <v>UVLO (Rising)</v>
      </c>
      <c r="T211" s="205">
        <f t="shared" si="5"/>
        <v>49</v>
      </c>
      <c r="U211" s="209" t="s">
        <v>3254</v>
      </c>
      <c r="V211" s="170"/>
    </row>
    <row r="212" spans="1:23">
      <c r="A212" s="254">
        <v>50</v>
      </c>
      <c r="B212" s="170" t="s">
        <v>3434</v>
      </c>
      <c r="C212" s="170" t="s">
        <v>3238</v>
      </c>
      <c r="D212" s="206">
        <v>1</v>
      </c>
      <c r="E212" s="193">
        <v>2</v>
      </c>
      <c r="F212" s="206">
        <v>1</v>
      </c>
      <c r="G212" s="170" t="s">
        <v>3139</v>
      </c>
      <c r="H212" s="193">
        <v>53</v>
      </c>
      <c r="I212" s="206">
        <v>4</v>
      </c>
      <c r="J212" s="171"/>
      <c r="K212" s="206"/>
      <c r="L212" s="206"/>
      <c r="M212" s="206" t="s">
        <v>2150</v>
      </c>
      <c r="N212" s="206">
        <v>2</v>
      </c>
      <c r="O212" s="206">
        <v>2</v>
      </c>
      <c r="P212" s="206">
        <v>2</v>
      </c>
      <c r="Q212" s="207"/>
      <c r="R212" s="170"/>
      <c r="S212" s="170" t="str">
        <f t="shared" si="8"/>
        <v>UVLO (Falling)</v>
      </c>
      <c r="T212" s="205">
        <f t="shared" si="5"/>
        <v>50</v>
      </c>
      <c r="U212" s="209" t="s">
        <v>3251</v>
      </c>
      <c r="V212" s="170"/>
    </row>
    <row r="213" spans="1:23">
      <c r="A213" s="254"/>
      <c r="B213" s="170" t="s">
        <v>5827</v>
      </c>
      <c r="C213" s="170" t="s">
        <v>5830</v>
      </c>
      <c r="D213" s="206">
        <v>1</v>
      </c>
      <c r="E213" s="206">
        <v>2</v>
      </c>
      <c r="F213" s="206">
        <v>1</v>
      </c>
      <c r="G213" s="170" t="s">
        <v>3139</v>
      </c>
      <c r="H213" s="193">
        <v>54</v>
      </c>
      <c r="I213" s="206">
        <v>1</v>
      </c>
      <c r="J213" s="171"/>
      <c r="K213" s="206"/>
      <c r="L213" s="206"/>
      <c r="M213" s="206"/>
      <c r="N213" s="206">
        <v>0</v>
      </c>
      <c r="O213" s="206">
        <v>0</v>
      </c>
      <c r="P213" s="206">
        <v>0</v>
      </c>
      <c r="Q213" s="207"/>
      <c r="R213" s="170"/>
      <c r="S213" s="170" t="str">
        <f t="shared" si="8"/>
        <v>Second Stage Output Filter</v>
      </c>
      <c r="T213" s="205">
        <f t="shared" si="5"/>
        <v>0</v>
      </c>
      <c r="U213" s="209" t="s">
        <v>5829</v>
      </c>
      <c r="V213" s="170"/>
    </row>
    <row r="214" spans="1:23" ht="21" customHeight="1">
      <c r="A214" s="254">
        <v>51</v>
      </c>
      <c r="B214" s="170" t="s">
        <v>3407</v>
      </c>
      <c r="C214" s="170" t="s">
        <v>3413</v>
      </c>
      <c r="D214" s="206">
        <v>1</v>
      </c>
      <c r="E214" s="193">
        <v>2</v>
      </c>
      <c r="F214" s="206">
        <v>1</v>
      </c>
      <c r="G214" s="170" t="s">
        <v>3139</v>
      </c>
      <c r="H214" s="193">
        <v>55</v>
      </c>
      <c r="I214" s="206">
        <v>1</v>
      </c>
      <c r="J214" s="171"/>
      <c r="K214" s="206"/>
      <c r="L214" s="206"/>
      <c r="M214" s="206"/>
      <c r="N214" s="206">
        <v>0</v>
      </c>
      <c r="O214" s="206">
        <v>0</v>
      </c>
      <c r="P214" s="206">
        <v>0</v>
      </c>
      <c r="Q214" s="207"/>
      <c r="R214" s="170"/>
      <c r="S214" s="170" t="str">
        <f t="shared" si="8"/>
        <v>Half Frequency</v>
      </c>
      <c r="T214" s="205">
        <f t="shared" si="5"/>
        <v>51</v>
      </c>
      <c r="U214" s="209" t="s">
        <v>3423</v>
      </c>
      <c r="V214" s="170"/>
    </row>
    <row r="215" spans="1:23">
      <c r="A215" s="254">
        <v>52</v>
      </c>
      <c r="B215" s="211" t="s">
        <v>2544</v>
      </c>
      <c r="C215" s="192" t="str">
        <f>CONCATENATE("bsgui", A215)</f>
        <v>bsgui52</v>
      </c>
      <c r="D215" s="193">
        <v>1</v>
      </c>
      <c r="E215" s="193">
        <v>3</v>
      </c>
      <c r="F215" s="193">
        <v>1</v>
      </c>
      <c r="G215" s="170" t="s">
        <v>3139</v>
      </c>
      <c r="H215" s="193">
        <v>56</v>
      </c>
      <c r="I215" s="193">
        <v>4</v>
      </c>
      <c r="J215" s="194"/>
      <c r="K215" s="193"/>
      <c r="L215" s="193"/>
      <c r="M215" s="193"/>
      <c r="N215" s="210" t="s">
        <v>2544</v>
      </c>
      <c r="O215" s="210" t="s">
        <v>2544</v>
      </c>
      <c r="P215" s="210" t="s">
        <v>2544</v>
      </c>
      <c r="Q215" s="197"/>
      <c r="R215" s="198"/>
      <c r="S215" s="255" t="str">
        <f>B215</f>
        <v xml:space="preserve"> </v>
      </c>
      <c r="T215" s="205">
        <f t="shared" si="5"/>
        <v>52</v>
      </c>
      <c r="U215" s="254"/>
      <c r="V215" s="170"/>
      <c r="W215" s="170"/>
    </row>
    <row r="216" spans="1:23">
      <c r="A216" s="254">
        <v>53</v>
      </c>
      <c r="B216" s="192"/>
      <c r="C216" s="192" t="s">
        <v>3460</v>
      </c>
      <c r="D216" s="193">
        <v>0</v>
      </c>
      <c r="E216" s="193">
        <v>3</v>
      </c>
      <c r="F216" s="193">
        <v>1</v>
      </c>
      <c r="G216" s="170" t="s">
        <v>3139</v>
      </c>
      <c r="H216" s="193">
        <v>57</v>
      </c>
      <c r="I216" s="193">
        <v>1</v>
      </c>
      <c r="J216" s="194"/>
      <c r="K216" s="193"/>
      <c r="L216" s="193"/>
      <c r="M216" s="193"/>
      <c r="N216" s="210">
        <v>1</v>
      </c>
      <c r="O216" s="210">
        <v>1</v>
      </c>
      <c r="P216" s="210">
        <v>1</v>
      </c>
      <c r="Q216" s="197"/>
      <c r="R216" s="198"/>
      <c r="S216" s="255">
        <f>B216</f>
        <v>0</v>
      </c>
      <c r="T216" s="205">
        <f t="shared" si="5"/>
        <v>53</v>
      </c>
      <c r="U216" s="254"/>
      <c r="V216" s="170"/>
      <c r="W216" s="170"/>
    </row>
    <row r="217" spans="1:23">
      <c r="A217" s="254">
        <v>54</v>
      </c>
      <c r="B217" s="192" t="s">
        <v>3841</v>
      </c>
      <c r="C217" s="192" t="s">
        <v>3511</v>
      </c>
      <c r="D217" s="193">
        <v>1</v>
      </c>
      <c r="E217" s="193">
        <v>3</v>
      </c>
      <c r="F217" s="193">
        <v>1</v>
      </c>
      <c r="G217" s="170" t="s">
        <v>3139</v>
      </c>
      <c r="H217" s="193">
        <v>58</v>
      </c>
      <c r="I217" s="193">
        <v>4</v>
      </c>
      <c r="J217" s="194"/>
      <c r="K217" s="193"/>
      <c r="L217" s="193"/>
      <c r="M217" s="193"/>
      <c r="N217" s="210" t="s">
        <v>2544</v>
      </c>
      <c r="O217" s="210" t="s">
        <v>2544</v>
      </c>
      <c r="P217" s="210" t="s">
        <v>2544</v>
      </c>
      <c r="Q217" s="197"/>
      <c r="R217" s="198"/>
      <c r="S217" s="255"/>
      <c r="T217" s="205">
        <f t="shared" si="5"/>
        <v>54</v>
      </c>
      <c r="U217" s="254"/>
      <c r="V217" s="170"/>
      <c r="W217" s="170"/>
    </row>
    <row r="218" spans="1:23">
      <c r="A218" s="254">
        <v>55</v>
      </c>
      <c r="B218" s="170" t="s">
        <v>3435</v>
      </c>
      <c r="C218" s="170" t="s">
        <v>3239</v>
      </c>
      <c r="D218" s="206">
        <v>1</v>
      </c>
      <c r="E218" s="193">
        <v>3</v>
      </c>
      <c r="F218" s="206">
        <v>1</v>
      </c>
      <c r="G218" s="170" t="s">
        <v>3139</v>
      </c>
      <c r="H218" s="193">
        <v>59</v>
      </c>
      <c r="I218" s="206">
        <v>2</v>
      </c>
      <c r="J218" s="171" t="s">
        <v>695</v>
      </c>
      <c r="K218" s="206"/>
      <c r="L218" s="206"/>
      <c r="M218" s="206"/>
      <c r="N218" s="206">
        <v>13</v>
      </c>
      <c r="O218" s="206">
        <v>13</v>
      </c>
      <c r="P218" s="206">
        <v>13</v>
      </c>
      <c r="Q218" s="207"/>
      <c r="R218" s="170"/>
      <c r="S218" s="170" t="str">
        <f t="shared" ref="S218:S225" si="9">B218</f>
        <v>Vout Ripple</v>
      </c>
      <c r="T218" s="205">
        <f t="shared" si="5"/>
        <v>55</v>
      </c>
      <c r="U218" s="170" t="s">
        <v>684</v>
      </c>
      <c r="V218" s="205"/>
    </row>
    <row r="219" spans="1:23">
      <c r="A219" s="254">
        <v>56</v>
      </c>
      <c r="B219" s="170" t="s">
        <v>2215</v>
      </c>
      <c r="C219" s="170" t="s">
        <v>3240</v>
      </c>
      <c r="D219" s="206">
        <v>1</v>
      </c>
      <c r="E219" s="193">
        <v>3</v>
      </c>
      <c r="F219" s="206">
        <v>1</v>
      </c>
      <c r="G219" s="170" t="s">
        <v>3139</v>
      </c>
      <c r="H219" s="193">
        <v>60</v>
      </c>
      <c r="I219" s="206">
        <v>2</v>
      </c>
      <c r="J219" s="171" t="s">
        <v>696</v>
      </c>
      <c r="K219" s="206"/>
      <c r="L219" s="206"/>
      <c r="M219" s="206"/>
      <c r="N219" s="206">
        <v>3</v>
      </c>
      <c r="O219" s="206">
        <v>3</v>
      </c>
      <c r="P219" s="206">
        <v>3</v>
      </c>
      <c r="Q219" s="207"/>
      <c r="R219" s="170"/>
      <c r="S219" s="170" t="str">
        <f t="shared" si="9"/>
        <v>Istep</v>
      </c>
      <c r="T219" s="205">
        <f t="shared" si="5"/>
        <v>56</v>
      </c>
      <c r="U219" s="170" t="s">
        <v>685</v>
      </c>
      <c r="V219" s="205"/>
    </row>
    <row r="220" spans="1:23">
      <c r="A220" s="254">
        <v>57</v>
      </c>
      <c r="B220" s="170" t="s">
        <v>2216</v>
      </c>
      <c r="C220" s="170" t="s">
        <v>3241</v>
      </c>
      <c r="D220" s="206">
        <v>1</v>
      </c>
      <c r="E220" s="193">
        <v>3</v>
      </c>
      <c r="F220" s="206">
        <v>1</v>
      </c>
      <c r="G220" s="170" t="s">
        <v>3139</v>
      </c>
      <c r="H220" s="193">
        <v>61</v>
      </c>
      <c r="I220" s="206">
        <v>2</v>
      </c>
      <c r="J220" s="171" t="s">
        <v>697</v>
      </c>
      <c r="K220" s="206"/>
      <c r="L220" s="206"/>
      <c r="M220" s="206"/>
      <c r="N220" s="206">
        <v>10</v>
      </c>
      <c r="O220" s="206">
        <v>10</v>
      </c>
      <c r="P220" s="206">
        <v>10</v>
      </c>
      <c r="Q220" s="207"/>
      <c r="R220" s="170"/>
      <c r="S220" s="170" t="str">
        <f t="shared" si="9"/>
        <v>Vstep</v>
      </c>
      <c r="T220" s="205">
        <f t="shared" si="5"/>
        <v>57</v>
      </c>
      <c r="U220" s="170" t="s">
        <v>686</v>
      </c>
      <c r="V220" s="205"/>
    </row>
    <row r="221" spans="1:23">
      <c r="A221" s="254">
        <v>58</v>
      </c>
      <c r="B221" s="170" t="s">
        <v>671</v>
      </c>
      <c r="C221" s="170" t="s">
        <v>3242</v>
      </c>
      <c r="D221" s="206">
        <v>1</v>
      </c>
      <c r="E221" s="193">
        <v>3</v>
      </c>
      <c r="F221" s="206">
        <v>1</v>
      </c>
      <c r="G221" s="170" t="s">
        <v>3139</v>
      </c>
      <c r="H221" s="193">
        <v>62</v>
      </c>
      <c r="I221" s="206">
        <v>2</v>
      </c>
      <c r="J221" s="171" t="s">
        <v>679</v>
      </c>
      <c r="K221" s="206">
        <v>0</v>
      </c>
      <c r="L221" s="206">
        <v>1111</v>
      </c>
      <c r="M221" s="206"/>
      <c r="N221" s="206">
        <v>1</v>
      </c>
      <c r="O221" s="206">
        <v>1</v>
      </c>
      <c r="P221" s="206">
        <v>1</v>
      </c>
      <c r="Q221" s="207"/>
      <c r="R221" s="170"/>
      <c r="S221" s="170" t="str">
        <f t="shared" si="9"/>
        <v>Soft Start Time</v>
      </c>
      <c r="T221" s="205">
        <f t="shared" si="5"/>
        <v>58</v>
      </c>
      <c r="U221" s="209" t="s">
        <v>3253</v>
      </c>
      <c r="V221" s="205"/>
    </row>
    <row r="222" spans="1:23">
      <c r="A222" s="254">
        <v>59</v>
      </c>
      <c r="B222" s="170" t="s">
        <v>3436</v>
      </c>
      <c r="C222" s="170" t="s">
        <v>3243</v>
      </c>
      <c r="D222" s="206">
        <v>1</v>
      </c>
      <c r="E222" s="193">
        <v>3</v>
      </c>
      <c r="F222" s="206">
        <v>1</v>
      </c>
      <c r="G222" s="170" t="s">
        <v>3139</v>
      </c>
      <c r="H222" s="193">
        <v>63</v>
      </c>
      <c r="I222" s="206">
        <v>2</v>
      </c>
      <c r="J222" s="171" t="s">
        <v>678</v>
      </c>
      <c r="K222" s="206"/>
      <c r="L222" s="206"/>
      <c r="M222" s="206"/>
      <c r="N222" s="206">
        <v>1</v>
      </c>
      <c r="O222" s="206">
        <v>1</v>
      </c>
      <c r="P222" s="206">
        <v>1</v>
      </c>
      <c r="Q222" s="207"/>
      <c r="R222" s="170"/>
      <c r="S222" s="170" t="str">
        <f t="shared" si="9"/>
        <v>Enable/UVLO Setting</v>
      </c>
      <c r="T222" s="205">
        <f t="shared" si="5"/>
        <v>59</v>
      </c>
      <c r="U222" s="209" t="s">
        <v>698</v>
      </c>
      <c r="V222" s="170"/>
    </row>
    <row r="223" spans="1:23">
      <c r="A223" s="254">
        <v>60</v>
      </c>
      <c r="B223" s="170" t="s">
        <v>3448</v>
      </c>
      <c r="C223" s="170" t="s">
        <v>3244</v>
      </c>
      <c r="D223" s="206">
        <v>1</v>
      </c>
      <c r="E223" s="193">
        <v>3</v>
      </c>
      <c r="F223" s="206">
        <v>1</v>
      </c>
      <c r="G223" s="170" t="s">
        <v>3139</v>
      </c>
      <c r="H223" s="193">
        <v>64</v>
      </c>
      <c r="I223" s="206">
        <v>3</v>
      </c>
      <c r="J223" s="171"/>
      <c r="K223" s="206">
        <v>1.6</v>
      </c>
      <c r="L223" s="206">
        <v>20</v>
      </c>
      <c r="M223" s="206" t="s">
        <v>2150</v>
      </c>
      <c r="N223" s="206">
        <v>5</v>
      </c>
      <c r="O223" s="206">
        <v>5</v>
      </c>
      <c r="P223" s="206">
        <v>5</v>
      </c>
      <c r="Q223" s="207"/>
      <c r="R223" s="170"/>
      <c r="S223" s="170" t="str">
        <f t="shared" si="9"/>
        <v>UVLO Rail</v>
      </c>
      <c r="T223" s="205">
        <f t="shared" si="5"/>
        <v>60</v>
      </c>
      <c r="U223" s="209" t="s">
        <v>884</v>
      </c>
      <c r="V223" s="170"/>
    </row>
    <row r="224" spans="1:23">
      <c r="A224" s="254">
        <v>61</v>
      </c>
      <c r="B224" s="170" t="s">
        <v>3432</v>
      </c>
      <c r="C224" s="170" t="s">
        <v>3245</v>
      </c>
      <c r="D224" s="206">
        <v>1</v>
      </c>
      <c r="E224" s="193">
        <v>3</v>
      </c>
      <c r="F224" s="206">
        <v>1</v>
      </c>
      <c r="G224" s="170" t="s">
        <v>3139</v>
      </c>
      <c r="H224" s="193">
        <v>65</v>
      </c>
      <c r="I224" s="206">
        <v>2</v>
      </c>
      <c r="J224" s="171" t="s">
        <v>807</v>
      </c>
      <c r="K224" s="206"/>
      <c r="L224" s="206"/>
      <c r="M224" s="206" t="s">
        <v>863</v>
      </c>
      <c r="N224" s="206">
        <v>2</v>
      </c>
      <c r="O224" s="206">
        <v>2</v>
      </c>
      <c r="P224" s="206">
        <v>2</v>
      </c>
      <c r="Q224" s="207"/>
      <c r="R224" s="170"/>
      <c r="S224" s="170" t="str">
        <f t="shared" si="9"/>
        <v>UVLO Threshold</v>
      </c>
      <c r="T224" s="205">
        <f t="shared" si="5"/>
        <v>61</v>
      </c>
      <c r="U224" s="209" t="s">
        <v>3254</v>
      </c>
      <c r="V224" s="170"/>
    </row>
    <row r="225" spans="1:23">
      <c r="A225" s="254">
        <v>62</v>
      </c>
      <c r="B225" s="170" t="s">
        <v>3433</v>
      </c>
      <c r="C225" s="170" t="s">
        <v>3430</v>
      </c>
      <c r="D225" s="206">
        <v>1</v>
      </c>
      <c r="E225" s="206">
        <v>3</v>
      </c>
      <c r="F225" s="206">
        <v>1</v>
      </c>
      <c r="G225" s="170" t="s">
        <v>3139</v>
      </c>
      <c r="H225" s="193">
        <v>66</v>
      </c>
      <c r="I225" s="206">
        <v>4</v>
      </c>
      <c r="J225" s="171"/>
      <c r="K225" s="206"/>
      <c r="L225" s="206"/>
      <c r="M225" s="206" t="s">
        <v>2150</v>
      </c>
      <c r="N225" s="206">
        <v>0</v>
      </c>
      <c r="O225" s="206">
        <v>0</v>
      </c>
      <c r="P225" s="206">
        <v>0</v>
      </c>
      <c r="Q225" s="207"/>
      <c r="R225" s="170"/>
      <c r="S225" s="170" t="str">
        <f t="shared" si="9"/>
        <v>UVLO (Rising)</v>
      </c>
      <c r="T225" s="205">
        <f t="shared" si="5"/>
        <v>62</v>
      </c>
      <c r="U225" s="209" t="s">
        <v>3254</v>
      </c>
      <c r="V225" s="170"/>
    </row>
    <row r="226" spans="1:23">
      <c r="A226" s="254">
        <v>63</v>
      </c>
      <c r="B226" s="170" t="s">
        <v>3434</v>
      </c>
      <c r="C226" s="170" t="s">
        <v>3246</v>
      </c>
      <c r="D226" s="206">
        <v>1</v>
      </c>
      <c r="E226" s="193">
        <v>3</v>
      </c>
      <c r="F226" s="206">
        <v>1</v>
      </c>
      <c r="G226" s="170" t="s">
        <v>3139</v>
      </c>
      <c r="H226" s="193">
        <v>67</v>
      </c>
      <c r="I226" s="206">
        <v>4</v>
      </c>
      <c r="J226" s="171"/>
      <c r="K226" s="206"/>
      <c r="L226" s="206"/>
      <c r="M226" s="206" t="s">
        <v>2150</v>
      </c>
      <c r="N226" s="206">
        <v>2</v>
      </c>
      <c r="O226" s="206">
        <v>2</v>
      </c>
      <c r="P226" s="206">
        <v>2</v>
      </c>
      <c r="Q226" s="207"/>
      <c r="R226" s="170"/>
      <c r="S226" s="170" t="str">
        <f>B226</f>
        <v>UVLO (Falling)</v>
      </c>
      <c r="T226" s="205">
        <f t="shared" ref="T226:T235" si="10">A226</f>
        <v>63</v>
      </c>
      <c r="U226" s="209" t="s">
        <v>3251</v>
      </c>
      <c r="V226" s="170"/>
    </row>
    <row r="227" spans="1:23">
      <c r="A227" s="254"/>
      <c r="B227" s="170" t="s">
        <v>5827</v>
      </c>
      <c r="C227" s="170" t="s">
        <v>5832</v>
      </c>
      <c r="D227" s="206">
        <v>1</v>
      </c>
      <c r="E227" s="206">
        <v>3</v>
      </c>
      <c r="F227" s="206">
        <v>1</v>
      </c>
      <c r="G227" s="170" t="s">
        <v>3139</v>
      </c>
      <c r="H227" s="193">
        <v>68</v>
      </c>
      <c r="I227" s="206">
        <v>1</v>
      </c>
      <c r="J227" s="171"/>
      <c r="K227" s="206"/>
      <c r="L227" s="206"/>
      <c r="M227" s="206"/>
      <c r="N227" s="206">
        <v>0</v>
      </c>
      <c r="O227" s="206">
        <v>0</v>
      </c>
      <c r="P227" s="206">
        <v>0</v>
      </c>
      <c r="Q227" s="207"/>
      <c r="R227" s="170"/>
      <c r="S227" s="170" t="str">
        <f t="shared" ref="S227" si="11">B227</f>
        <v>Second Stage Output Filter</v>
      </c>
      <c r="T227" s="205">
        <f t="shared" si="10"/>
        <v>0</v>
      </c>
      <c r="U227" s="209" t="s">
        <v>5829</v>
      </c>
      <c r="V227" s="170"/>
    </row>
    <row r="228" spans="1:23">
      <c r="A228" s="254"/>
      <c r="B228" s="170" t="s">
        <v>3407</v>
      </c>
      <c r="C228" s="170" t="s">
        <v>4867</v>
      </c>
      <c r="D228" s="206">
        <v>1</v>
      </c>
      <c r="E228" s="206">
        <v>3</v>
      </c>
      <c r="F228" s="206">
        <v>1</v>
      </c>
      <c r="G228" s="170" t="s">
        <v>3139</v>
      </c>
      <c r="H228" s="193">
        <v>69</v>
      </c>
      <c r="I228" s="206">
        <v>1</v>
      </c>
      <c r="J228" s="171"/>
      <c r="K228" s="206"/>
      <c r="L228" s="206"/>
      <c r="M228" s="206"/>
      <c r="N228" s="206">
        <v>0</v>
      </c>
      <c r="O228" s="206">
        <v>0</v>
      </c>
      <c r="P228" s="206">
        <v>0</v>
      </c>
      <c r="Q228" s="207"/>
      <c r="R228" s="170"/>
      <c r="S228" s="170" t="str">
        <f t="shared" ref="S228" si="12">B228</f>
        <v>Half Frequency</v>
      </c>
      <c r="T228" s="205">
        <f t="shared" si="10"/>
        <v>0</v>
      </c>
      <c r="U228" s="209" t="s">
        <v>3422</v>
      </c>
      <c r="V228" s="170"/>
    </row>
    <row r="229" spans="1:23">
      <c r="A229" s="254">
        <v>64</v>
      </c>
      <c r="B229" s="192" t="s">
        <v>2544</v>
      </c>
      <c r="C229" s="192" t="s">
        <v>3461</v>
      </c>
      <c r="D229" s="193">
        <v>0</v>
      </c>
      <c r="E229" s="193">
        <v>1</v>
      </c>
      <c r="F229" s="193">
        <v>1</v>
      </c>
      <c r="G229" s="170" t="s">
        <v>3139</v>
      </c>
      <c r="H229" s="193">
        <v>70</v>
      </c>
      <c r="I229" s="193">
        <v>1</v>
      </c>
      <c r="J229" s="194"/>
      <c r="K229" s="193"/>
      <c r="L229" s="193"/>
      <c r="M229" s="193"/>
      <c r="N229" s="210">
        <v>0</v>
      </c>
      <c r="O229" s="210">
        <v>1</v>
      </c>
      <c r="P229" s="210">
        <v>1</v>
      </c>
      <c r="Q229" s="197"/>
      <c r="R229" s="198"/>
      <c r="S229" s="255" t="str">
        <f>B229</f>
        <v xml:space="preserve"> </v>
      </c>
      <c r="T229" s="205">
        <f t="shared" si="10"/>
        <v>64</v>
      </c>
      <c r="U229" s="254"/>
      <c r="V229" s="170"/>
      <c r="W229" s="170"/>
    </row>
    <row r="230" spans="1:23">
      <c r="A230" s="254">
        <v>65</v>
      </c>
      <c r="B230" s="192" t="s">
        <v>3843</v>
      </c>
      <c r="C230" s="192" t="s">
        <v>3512</v>
      </c>
      <c r="D230" s="193">
        <v>1</v>
      </c>
      <c r="E230" s="193">
        <v>1</v>
      </c>
      <c r="F230" s="193">
        <v>1</v>
      </c>
      <c r="G230" s="170" t="s">
        <v>3139</v>
      </c>
      <c r="H230" s="193">
        <v>71</v>
      </c>
      <c r="I230" s="193">
        <v>4</v>
      </c>
      <c r="J230" s="194"/>
      <c r="K230" s="193"/>
      <c r="L230" s="193"/>
      <c r="M230" s="193"/>
      <c r="N230" s="210" t="s">
        <v>2544</v>
      </c>
      <c r="O230" s="210" t="s">
        <v>2544</v>
      </c>
      <c r="P230" s="210" t="s">
        <v>2544</v>
      </c>
      <c r="Q230" s="197"/>
      <c r="R230" s="198"/>
      <c r="S230" s="255"/>
      <c r="T230" s="205">
        <f t="shared" si="10"/>
        <v>65</v>
      </c>
      <c r="U230" s="254"/>
      <c r="V230" s="170"/>
      <c r="W230" s="170"/>
    </row>
    <row r="231" spans="1:23">
      <c r="A231" s="254">
        <v>66</v>
      </c>
      <c r="B231" s="170" t="s">
        <v>3436</v>
      </c>
      <c r="C231" s="170" t="s">
        <v>3247</v>
      </c>
      <c r="D231" s="206">
        <v>1</v>
      </c>
      <c r="E231" s="193">
        <v>1</v>
      </c>
      <c r="F231" s="206">
        <v>1</v>
      </c>
      <c r="G231" s="170" t="s">
        <v>3139</v>
      </c>
      <c r="H231" s="193">
        <v>72</v>
      </c>
      <c r="I231" s="206">
        <v>2</v>
      </c>
      <c r="J231" s="171" t="s">
        <v>678</v>
      </c>
      <c r="K231" s="206"/>
      <c r="L231" s="206"/>
      <c r="M231" s="206"/>
      <c r="N231" s="206">
        <v>1</v>
      </c>
      <c r="O231" s="206">
        <v>1</v>
      </c>
      <c r="P231" s="206">
        <v>1</v>
      </c>
      <c r="Q231" s="207"/>
      <c r="R231" s="170"/>
      <c r="S231" s="170" t="str">
        <f>B231</f>
        <v>Enable/UVLO Setting</v>
      </c>
      <c r="T231" s="205">
        <f t="shared" si="10"/>
        <v>66</v>
      </c>
      <c r="U231" s="209" t="s">
        <v>698</v>
      </c>
      <c r="V231" s="170"/>
    </row>
    <row r="232" spans="1:23">
      <c r="A232" s="254">
        <v>67</v>
      </c>
      <c r="B232" s="170" t="s">
        <v>3448</v>
      </c>
      <c r="C232" s="170" t="s">
        <v>3248</v>
      </c>
      <c r="D232" s="206">
        <v>1</v>
      </c>
      <c r="E232" s="193">
        <v>1</v>
      </c>
      <c r="F232" s="206">
        <v>1</v>
      </c>
      <c r="G232" s="170" t="s">
        <v>3139</v>
      </c>
      <c r="H232" s="193">
        <v>73</v>
      </c>
      <c r="I232" s="206">
        <v>3</v>
      </c>
      <c r="J232" s="171"/>
      <c r="K232" s="206">
        <v>1.6</v>
      </c>
      <c r="L232" s="206">
        <v>20</v>
      </c>
      <c r="M232" s="206" t="s">
        <v>2150</v>
      </c>
      <c r="N232" s="206">
        <v>5</v>
      </c>
      <c r="O232" s="206">
        <v>5</v>
      </c>
      <c r="P232" s="206">
        <v>5</v>
      </c>
      <c r="Q232" s="207"/>
      <c r="R232" s="170"/>
      <c r="S232" s="170" t="str">
        <f>B232</f>
        <v>UVLO Rail</v>
      </c>
      <c r="T232" s="205">
        <f t="shared" si="10"/>
        <v>67</v>
      </c>
      <c r="U232" s="209" t="s">
        <v>884</v>
      </c>
      <c r="V232" s="170"/>
    </row>
    <row r="233" spans="1:23">
      <c r="A233" s="254">
        <v>68</v>
      </c>
      <c r="B233" s="170" t="s">
        <v>3432</v>
      </c>
      <c r="C233" s="170" t="s">
        <v>3249</v>
      </c>
      <c r="D233" s="206">
        <v>1</v>
      </c>
      <c r="E233" s="193">
        <v>1</v>
      </c>
      <c r="F233" s="206">
        <v>1</v>
      </c>
      <c r="G233" s="170" t="s">
        <v>3139</v>
      </c>
      <c r="H233" s="193">
        <v>74</v>
      </c>
      <c r="I233" s="206">
        <v>2</v>
      </c>
      <c r="J233" s="171" t="s">
        <v>807</v>
      </c>
      <c r="K233" s="206"/>
      <c r="L233" s="206"/>
      <c r="M233" s="206" t="s">
        <v>863</v>
      </c>
      <c r="N233" s="206">
        <v>2</v>
      </c>
      <c r="O233" s="206">
        <v>2</v>
      </c>
      <c r="P233" s="206">
        <v>2</v>
      </c>
      <c r="Q233" s="207"/>
      <c r="R233" s="170"/>
      <c r="S233" s="170" t="str">
        <f>B233</f>
        <v>UVLO Threshold</v>
      </c>
      <c r="T233" s="205">
        <f t="shared" si="10"/>
        <v>68</v>
      </c>
      <c r="U233" s="209" t="s">
        <v>3254</v>
      </c>
      <c r="V233" s="170"/>
    </row>
    <row r="234" spans="1:23">
      <c r="A234" s="254">
        <v>69</v>
      </c>
      <c r="B234" s="170" t="s">
        <v>3433</v>
      </c>
      <c r="C234" s="170" t="s">
        <v>3431</v>
      </c>
      <c r="D234" s="206">
        <v>1</v>
      </c>
      <c r="E234" s="193">
        <v>1</v>
      </c>
      <c r="F234" s="206">
        <v>1</v>
      </c>
      <c r="G234" s="170" t="s">
        <v>3139</v>
      </c>
      <c r="H234" s="193">
        <v>75</v>
      </c>
      <c r="I234" s="206">
        <v>4</v>
      </c>
      <c r="J234" s="171"/>
      <c r="K234" s="206"/>
      <c r="L234" s="206"/>
      <c r="M234" s="206" t="s">
        <v>2150</v>
      </c>
      <c r="N234" s="206">
        <v>0</v>
      </c>
      <c r="O234" s="206">
        <v>0</v>
      </c>
      <c r="P234" s="206">
        <v>0</v>
      </c>
      <c r="Q234" s="207"/>
      <c r="R234" s="170"/>
      <c r="S234" s="170" t="str">
        <f>B234</f>
        <v>UVLO (Rising)</v>
      </c>
      <c r="T234" s="205">
        <f t="shared" si="10"/>
        <v>69</v>
      </c>
      <c r="U234" s="209" t="s">
        <v>3254</v>
      </c>
      <c r="V234" s="170"/>
    </row>
    <row r="235" spans="1:23">
      <c r="A235" s="254">
        <v>70</v>
      </c>
      <c r="B235" s="170" t="s">
        <v>3434</v>
      </c>
      <c r="C235" s="170" t="s">
        <v>3250</v>
      </c>
      <c r="D235" s="206">
        <v>1</v>
      </c>
      <c r="E235" s="193">
        <v>1</v>
      </c>
      <c r="F235" s="206">
        <v>1</v>
      </c>
      <c r="G235" s="170" t="s">
        <v>3139</v>
      </c>
      <c r="H235" s="193">
        <v>76</v>
      </c>
      <c r="I235" s="206">
        <v>4</v>
      </c>
      <c r="J235" s="171"/>
      <c r="K235" s="206"/>
      <c r="L235" s="206"/>
      <c r="M235" s="206" t="s">
        <v>2150</v>
      </c>
      <c r="N235" s="206">
        <v>2</v>
      </c>
      <c r="O235" s="206">
        <v>2</v>
      </c>
      <c r="P235" s="206">
        <v>2</v>
      </c>
      <c r="Q235" s="207"/>
      <c r="R235" s="170"/>
      <c r="S235" s="170" t="str">
        <f>B235</f>
        <v>UVLO (Falling)</v>
      </c>
      <c r="T235" s="205">
        <f t="shared" si="10"/>
        <v>70</v>
      </c>
      <c r="U235" s="209" t="s">
        <v>3251</v>
      </c>
      <c r="V235" s="170"/>
    </row>
    <row r="245" spans="1:6">
      <c r="A245" s="251"/>
      <c r="B245" s="212" t="s">
        <v>2229</v>
      </c>
      <c r="C245" s="213" t="s">
        <v>2776</v>
      </c>
      <c r="D245" s="213" t="s">
        <v>2777</v>
      </c>
      <c r="E245" s="213" t="s">
        <v>2228</v>
      </c>
      <c r="F245" s="213" t="s">
        <v>2281</v>
      </c>
    </row>
    <row r="246" spans="1:6">
      <c r="A246" s="251"/>
      <c r="B246" s="251" t="s">
        <v>2778</v>
      </c>
      <c r="C246" s="213">
        <v>1</v>
      </c>
      <c r="D246" s="213">
        <v>1</v>
      </c>
      <c r="E246" s="213">
        <v>1</v>
      </c>
      <c r="F246" s="213">
        <v>0</v>
      </c>
    </row>
    <row r="247" spans="1:6">
      <c r="A247" s="251" t="s">
        <v>2779</v>
      </c>
      <c r="B247" s="212" t="s">
        <v>2780</v>
      </c>
      <c r="C247" s="214">
        <v>-1</v>
      </c>
      <c r="D247" s="214">
        <v>1</v>
      </c>
      <c r="E247" s="214">
        <v>-1</v>
      </c>
      <c r="F247" s="214"/>
    </row>
    <row r="248" spans="1:6">
      <c r="A248" s="251"/>
      <c r="B248" s="212" t="s">
        <v>2345</v>
      </c>
      <c r="C248" s="214">
        <v>-1</v>
      </c>
      <c r="D248" s="214">
        <v>-1</v>
      </c>
      <c r="E248" s="214">
        <v>1</v>
      </c>
      <c r="F248" s="214"/>
    </row>
    <row r="249" spans="1:6">
      <c r="A249" s="251"/>
      <c r="B249" s="212" t="s">
        <v>2781</v>
      </c>
      <c r="C249" s="214">
        <v>-1</v>
      </c>
      <c r="D249" s="214">
        <v>-1</v>
      </c>
      <c r="E249" s="214">
        <v>1</v>
      </c>
      <c r="F249" s="214"/>
    </row>
    <row r="250" spans="1:6">
      <c r="A250" s="251"/>
      <c r="B250" s="212" t="s">
        <v>2782</v>
      </c>
      <c r="C250" s="214">
        <v>-1</v>
      </c>
      <c r="D250" s="214">
        <v>-1</v>
      </c>
      <c r="E250" s="214">
        <v>1</v>
      </c>
      <c r="F250" s="214"/>
    </row>
    <row r="251" spans="1:6">
      <c r="A251" s="251"/>
      <c r="B251" s="212" t="s">
        <v>2242</v>
      </c>
      <c r="C251" s="214">
        <v>-1</v>
      </c>
      <c r="D251" s="214">
        <v>-1</v>
      </c>
      <c r="E251" s="214">
        <v>1</v>
      </c>
      <c r="F251" s="214"/>
    </row>
    <row r="252" spans="1:6">
      <c r="A252" s="251"/>
      <c r="B252" s="212" t="s">
        <v>2783</v>
      </c>
      <c r="C252" s="214">
        <v>1</v>
      </c>
      <c r="D252" s="214">
        <v>-1</v>
      </c>
      <c r="E252" s="214">
        <v>-1</v>
      </c>
      <c r="F252" s="214"/>
    </row>
    <row r="253" spans="1:6">
      <c r="A253" s="251"/>
      <c r="B253" s="212" t="s">
        <v>2784</v>
      </c>
      <c r="C253" s="214">
        <v>1</v>
      </c>
      <c r="D253" s="214">
        <v>1</v>
      </c>
      <c r="E253" s="214">
        <v>-1</v>
      </c>
      <c r="F253" s="214"/>
    </row>
    <row r="254" spans="1:6">
      <c r="A254" s="251"/>
      <c r="B254" s="212" t="s">
        <v>2785</v>
      </c>
      <c r="C254" s="214">
        <v>1</v>
      </c>
      <c r="D254" s="214">
        <v>-1</v>
      </c>
      <c r="E254" s="214">
        <v>-1</v>
      </c>
      <c r="F254" s="214"/>
    </row>
    <row r="255" spans="1:6">
      <c r="A255" s="251"/>
      <c r="B255" s="212" t="s">
        <v>840</v>
      </c>
      <c r="C255" s="214">
        <v>-1</v>
      </c>
      <c r="D255" s="214">
        <v>-1</v>
      </c>
      <c r="E255" s="214">
        <v>1</v>
      </c>
      <c r="F255" s="214"/>
    </row>
    <row r="256" spans="1:6">
      <c r="A256" s="251"/>
      <c r="B256" s="212" t="s">
        <v>2236</v>
      </c>
      <c r="C256" s="214">
        <v>-1</v>
      </c>
      <c r="D256" s="214">
        <v>-1</v>
      </c>
      <c r="E256" s="214">
        <v>1</v>
      </c>
      <c r="F256" s="214"/>
    </row>
    <row r="257" spans="1:6">
      <c r="A257" s="251"/>
      <c r="B257" s="212" t="s">
        <v>6012</v>
      </c>
      <c r="C257" s="214">
        <v>1</v>
      </c>
      <c r="D257" s="214">
        <v>-1</v>
      </c>
      <c r="E257" s="214">
        <v>-1</v>
      </c>
      <c r="F257" s="214"/>
    </row>
    <row r="258" spans="1:6">
      <c r="A258" s="251"/>
      <c r="B258" s="212" t="s">
        <v>3370</v>
      </c>
      <c r="C258" s="214">
        <v>-1</v>
      </c>
      <c r="D258" s="214">
        <v>-1</v>
      </c>
      <c r="E258" s="214">
        <v>1</v>
      </c>
      <c r="F258" s="214"/>
    </row>
    <row r="259" spans="1:6">
      <c r="A259" s="251"/>
      <c r="B259" s="212" t="s">
        <v>2340</v>
      </c>
      <c r="C259" s="214">
        <v>-1</v>
      </c>
      <c r="D259" s="214">
        <v>-1</v>
      </c>
      <c r="E259" s="214">
        <v>1</v>
      </c>
      <c r="F259" s="214"/>
    </row>
    <row r="260" spans="1:6">
      <c r="A260" s="251"/>
      <c r="B260" s="212" t="s">
        <v>2786</v>
      </c>
      <c r="C260" s="214">
        <v>1</v>
      </c>
      <c r="D260" s="214">
        <v>-1</v>
      </c>
      <c r="E260" s="214">
        <v>-1</v>
      </c>
      <c r="F260" s="214"/>
    </row>
    <row r="261" spans="1:6">
      <c r="A261" s="251"/>
      <c r="B261" s="212" t="s">
        <v>17</v>
      </c>
      <c r="C261" s="214">
        <v>1</v>
      </c>
      <c r="D261" s="214">
        <v>1</v>
      </c>
      <c r="E261" s="214">
        <v>-1</v>
      </c>
      <c r="F261" s="214"/>
    </row>
    <row r="262" spans="1:6">
      <c r="A262" s="251"/>
      <c r="B262" s="212" t="s">
        <v>254</v>
      </c>
      <c r="C262" s="214">
        <v>-1</v>
      </c>
      <c r="D262" s="214">
        <v>-1</v>
      </c>
      <c r="E262" s="214">
        <v>1</v>
      </c>
      <c r="F262" s="214"/>
    </row>
    <row r="263" spans="1:6">
      <c r="A263" s="251"/>
      <c r="B263" s="212" t="s">
        <v>2787</v>
      </c>
      <c r="C263" s="214">
        <v>-1</v>
      </c>
      <c r="D263" s="214">
        <v>-1</v>
      </c>
      <c r="E263" s="214">
        <v>1</v>
      </c>
      <c r="F263" s="214"/>
    </row>
    <row r="264" spans="1:6">
      <c r="A264" s="251"/>
      <c r="B264" s="212" t="s">
        <v>2788</v>
      </c>
      <c r="C264" s="214">
        <v>-1</v>
      </c>
      <c r="D264" s="214">
        <v>1</v>
      </c>
      <c r="E264" s="214">
        <v>-1</v>
      </c>
      <c r="F264" s="214"/>
    </row>
    <row r="265" spans="1:6">
      <c r="A265" s="251"/>
      <c r="B265" s="212"/>
      <c r="C265" s="214"/>
      <c r="D265" s="214"/>
      <c r="E265" s="214"/>
      <c r="F265" s="214"/>
    </row>
    <row r="266" spans="1:6">
      <c r="A266" s="251"/>
      <c r="B266" s="212"/>
      <c r="C266" s="214"/>
      <c r="D266" s="214"/>
      <c r="E266" s="214"/>
      <c r="F266" s="214"/>
    </row>
    <row r="267" spans="1:6">
      <c r="A267" s="251"/>
      <c r="B267" s="212"/>
      <c r="C267" s="214"/>
      <c r="D267" s="214"/>
      <c r="E267" s="214"/>
      <c r="F267" s="214"/>
    </row>
    <row r="268" spans="1:6">
      <c r="A268" s="251"/>
      <c r="B268" s="212"/>
      <c r="C268" s="214"/>
      <c r="D268" s="214"/>
      <c r="E268" s="214"/>
      <c r="F268" s="214"/>
    </row>
    <row r="269" spans="1:6">
      <c r="A269" s="251"/>
      <c r="B269" s="212"/>
      <c r="C269" s="214"/>
      <c r="D269" s="214"/>
      <c r="E269" s="214"/>
      <c r="F269" s="214"/>
    </row>
    <row r="270" spans="1:6">
      <c r="A270" s="251"/>
      <c r="B270" s="212"/>
      <c r="C270" s="214"/>
      <c r="D270" s="214"/>
      <c r="E270" s="214"/>
      <c r="F270" s="214"/>
    </row>
    <row r="271" spans="1:6">
      <c r="A271" s="251"/>
      <c r="B271" s="212"/>
      <c r="C271" s="214"/>
      <c r="D271" s="214"/>
      <c r="E271" s="214"/>
      <c r="F271" s="214"/>
    </row>
    <row r="272" spans="1:6">
      <c r="A272" s="251"/>
      <c r="B272" s="212"/>
      <c r="C272" s="214"/>
      <c r="D272" s="214"/>
      <c r="E272" s="214"/>
      <c r="F272" s="214"/>
    </row>
    <row r="273" spans="1:6">
      <c r="A273" s="251"/>
      <c r="B273" s="212"/>
      <c r="C273" s="214"/>
      <c r="D273" s="214"/>
      <c r="E273" s="214"/>
      <c r="F273" s="214"/>
    </row>
    <row r="274" spans="1:6">
      <c r="A274" s="251"/>
      <c r="B274" s="212"/>
      <c r="C274" s="214"/>
      <c r="D274" s="214"/>
      <c r="E274" s="214"/>
      <c r="F274" s="214"/>
    </row>
    <row r="275" spans="1:6">
      <c r="A275" s="251"/>
      <c r="B275" s="212"/>
      <c r="C275" s="214"/>
      <c r="D275" s="214"/>
      <c r="E275" s="214"/>
      <c r="F275" s="214"/>
    </row>
    <row r="276" spans="1:6">
      <c r="A276" s="251"/>
      <c r="B276" s="212"/>
      <c r="C276" s="214"/>
      <c r="D276" s="214"/>
      <c r="E276" s="214"/>
      <c r="F276" s="214"/>
    </row>
    <row r="277" spans="1:6">
      <c r="A277" s="251"/>
      <c r="B277" s="212"/>
      <c r="C277" s="214"/>
      <c r="D277" s="214"/>
      <c r="E277" s="214"/>
      <c r="F277" s="214"/>
    </row>
    <row r="278" spans="1:6">
      <c r="A278" s="251"/>
      <c r="B278" s="212"/>
      <c r="C278" s="214"/>
      <c r="D278" s="214"/>
      <c r="E278" s="214"/>
      <c r="F278" s="214"/>
    </row>
    <row r="279" spans="1:6">
      <c r="A279" s="251"/>
      <c r="B279" s="212"/>
      <c r="C279" s="214"/>
      <c r="D279" s="214"/>
      <c r="E279" s="214"/>
      <c r="F279" s="214"/>
    </row>
    <row r="283" spans="1:6">
      <c r="B283" s="170" t="s">
        <v>3205</v>
      </c>
      <c r="D283" s="223">
        <f>N95</f>
        <v>1</v>
      </c>
    </row>
    <row r="284" spans="1:6">
      <c r="B284" s="170">
        <v>1</v>
      </c>
      <c r="C284" s="223" t="s">
        <v>3400</v>
      </c>
      <c r="D284" s="223">
        <v>1</v>
      </c>
    </row>
    <row r="285" spans="1:6">
      <c r="B285" s="170">
        <v>2</v>
      </c>
      <c r="C285" s="223" t="s">
        <v>3401</v>
      </c>
      <c r="D285" s="223">
        <v>2</v>
      </c>
    </row>
    <row r="286" spans="1:6">
      <c r="B286" s="170">
        <v>3</v>
      </c>
      <c r="C286" s="223" t="s">
        <v>3402</v>
      </c>
      <c r="D286" s="223">
        <v>3</v>
      </c>
    </row>
    <row r="287" spans="1:6">
      <c r="B287" s="170">
        <v>4</v>
      </c>
      <c r="C287" s="223" t="s">
        <v>3403</v>
      </c>
      <c r="D287" s="223">
        <v>4</v>
      </c>
    </row>
    <row r="288" spans="1:6">
      <c r="B288" s="170">
        <v>5</v>
      </c>
      <c r="D288" s="223">
        <v>5</v>
      </c>
    </row>
    <row r="291" spans="2:4">
      <c r="B291" s="170" t="s">
        <v>4832</v>
      </c>
      <c r="D291" s="223">
        <f>N102</f>
        <v>5</v>
      </c>
    </row>
    <row r="292" spans="2:4">
      <c r="B292" s="170">
        <v>1</v>
      </c>
      <c r="C292" s="223" t="s">
        <v>3304</v>
      </c>
      <c r="D292" s="223" t="s">
        <v>3304</v>
      </c>
    </row>
    <row r="293" spans="2:4">
      <c r="B293" s="170">
        <v>2</v>
      </c>
      <c r="C293" s="223" t="s">
        <v>3305</v>
      </c>
      <c r="D293" s="223" t="s">
        <v>3305</v>
      </c>
    </row>
    <row r="294" spans="2:4">
      <c r="B294" s="170">
        <v>3</v>
      </c>
      <c r="C294" s="223" t="s">
        <v>3306</v>
      </c>
      <c r="D294" s="223" t="s">
        <v>3306</v>
      </c>
    </row>
    <row r="295" spans="2:4">
      <c r="B295" s="170">
        <v>4</v>
      </c>
      <c r="C295" s="223" t="s">
        <v>3307</v>
      </c>
      <c r="D295" s="223" t="s">
        <v>3307</v>
      </c>
    </row>
    <row r="296" spans="2:4">
      <c r="B296" s="170">
        <v>5</v>
      </c>
      <c r="C296" s="223" t="s">
        <v>4830</v>
      </c>
      <c r="D296" s="223" t="s">
        <v>4830</v>
      </c>
    </row>
    <row r="302" spans="2:4">
      <c r="B302"/>
      <c r="C302" s="217"/>
      <c r="D302" s="272"/>
    </row>
    <row r="303" spans="2:4">
      <c r="B303" s="216">
        <v>1</v>
      </c>
      <c r="C303" s="215" t="s">
        <v>704</v>
      </c>
      <c r="D303" s="216">
        <v>1.1000000000000001</v>
      </c>
    </row>
    <row r="304" spans="2:4">
      <c r="B304" s="216">
        <v>2</v>
      </c>
      <c r="C304" s="215" t="s">
        <v>705</v>
      </c>
      <c r="D304" s="216">
        <v>2</v>
      </c>
    </row>
    <row r="305" spans="2:4">
      <c r="B305" s="216">
        <v>3</v>
      </c>
      <c r="C305" s="215" t="s">
        <v>706</v>
      </c>
      <c r="D305" s="216">
        <v>3</v>
      </c>
    </row>
    <row r="306" spans="2:4">
      <c r="B306" s="216">
        <v>4</v>
      </c>
      <c r="C306" s="215" t="s">
        <v>707</v>
      </c>
      <c r="D306" s="216">
        <v>4</v>
      </c>
    </row>
    <row r="307" spans="2:4">
      <c r="B307" s="216">
        <v>5</v>
      </c>
      <c r="C307" s="215" t="s">
        <v>708</v>
      </c>
      <c r="D307" s="216">
        <v>5</v>
      </c>
    </row>
    <row r="308" spans="2:4">
      <c r="B308" s="216">
        <v>6</v>
      </c>
      <c r="C308" s="215" t="s">
        <v>709</v>
      </c>
      <c r="D308" s="216">
        <v>10</v>
      </c>
    </row>
    <row r="309" spans="2:4">
      <c r="B309" s="216">
        <v>7</v>
      </c>
      <c r="C309" s="215" t="s">
        <v>710</v>
      </c>
      <c r="D309" s="216">
        <v>12</v>
      </c>
    </row>
    <row r="310" spans="2:4">
      <c r="B310" s="216">
        <v>8</v>
      </c>
      <c r="C310" s="215" t="s">
        <v>711</v>
      </c>
      <c r="D310" s="216">
        <v>20</v>
      </c>
    </row>
    <row r="311" spans="2:4">
      <c r="B311" s="216">
        <v>9</v>
      </c>
      <c r="C311" s="215" t="s">
        <v>712</v>
      </c>
      <c r="D311" s="216">
        <v>26</v>
      </c>
    </row>
    <row r="312" spans="2:4">
      <c r="B312" s="216">
        <v>10</v>
      </c>
      <c r="C312" s="215" t="s">
        <v>713</v>
      </c>
      <c r="D312" s="216">
        <v>100</v>
      </c>
    </row>
    <row r="313" spans="2:4">
      <c r="B313" s="216"/>
      <c r="C313" s="215"/>
      <c r="D313" s="216"/>
    </row>
    <row r="314" spans="2:4">
      <c r="B314" s="216" t="s">
        <v>3146</v>
      </c>
      <c r="C314" s="215"/>
      <c r="D314" s="216"/>
    </row>
    <row r="315" spans="2:4">
      <c r="B315" s="216">
        <v>1</v>
      </c>
      <c r="C315" s="215" t="s">
        <v>3151</v>
      </c>
      <c r="D315" s="216"/>
    </row>
    <row r="316" spans="2:4">
      <c r="B316" s="216">
        <v>2</v>
      </c>
      <c r="C316" s="215" t="s">
        <v>3147</v>
      </c>
      <c r="D316" s="216"/>
    </row>
    <row r="317" spans="2:4">
      <c r="B317" s="216">
        <v>3</v>
      </c>
      <c r="C317" s="215" t="s">
        <v>2159</v>
      </c>
      <c r="D317" s="216"/>
    </row>
    <row r="318" spans="2:4">
      <c r="B318" s="216">
        <v>4</v>
      </c>
      <c r="C318" s="215" t="s">
        <v>2682</v>
      </c>
      <c r="D318" s="216"/>
    </row>
    <row r="319" spans="2:4">
      <c r="B319" s="216">
        <v>5</v>
      </c>
      <c r="C319" s="215" t="s">
        <v>3141</v>
      </c>
      <c r="D319" s="216"/>
    </row>
    <row r="320" spans="2:4">
      <c r="B320" s="216">
        <v>6</v>
      </c>
      <c r="C320" s="215" t="s">
        <v>3143</v>
      </c>
      <c r="D320" s="216"/>
    </row>
    <row r="321" spans="2:4">
      <c r="B321" s="216"/>
      <c r="C321" s="215"/>
      <c r="D321" s="216"/>
    </row>
    <row r="322" spans="2:4">
      <c r="B322" s="216"/>
      <c r="C322" s="215"/>
      <c r="D322" s="216"/>
    </row>
    <row r="323" spans="2:4">
      <c r="B323" s="216"/>
      <c r="C323" s="215"/>
      <c r="D323" s="216"/>
    </row>
    <row r="324" spans="2:4">
      <c r="B324" s="216"/>
      <c r="C324" s="215"/>
      <c r="D324" s="216"/>
    </row>
    <row r="326" spans="2:4">
      <c r="B326"/>
      <c r="D326" s="223" t="e">
        <f>#REF!</f>
        <v>#REF!</v>
      </c>
    </row>
    <row r="327" spans="2:4">
      <c r="B327" s="170">
        <v>1</v>
      </c>
      <c r="C327" s="223" t="s">
        <v>667</v>
      </c>
      <c r="D327" s="223">
        <v>1</v>
      </c>
    </row>
    <row r="328" spans="2:4">
      <c r="B328" s="170">
        <v>2</v>
      </c>
      <c r="C328" s="223" t="s">
        <v>668</v>
      </c>
      <c r="D328" s="223">
        <v>2</v>
      </c>
    </row>
    <row r="330" spans="2:4">
      <c r="B330"/>
      <c r="D330" s="223">
        <f>N172</f>
        <v>1</v>
      </c>
    </row>
    <row r="331" spans="2:4">
      <c r="B331" s="170">
        <v>1</v>
      </c>
      <c r="C331" s="223" t="s">
        <v>788</v>
      </c>
      <c r="D331" s="223">
        <v>1</v>
      </c>
    </row>
    <row r="332" spans="2:4">
      <c r="B332" s="170">
        <v>2</v>
      </c>
      <c r="C332" s="223" t="s">
        <v>1031</v>
      </c>
      <c r="D332" s="223">
        <v>0</v>
      </c>
    </row>
    <row r="333" spans="2:4">
      <c r="B333" s="170">
        <v>3</v>
      </c>
      <c r="C333" s="223" t="s">
        <v>4872</v>
      </c>
      <c r="D333" s="223">
        <v>2</v>
      </c>
    </row>
    <row r="335" spans="2:4">
      <c r="B335" s="220"/>
    </row>
    <row r="336" spans="2:4">
      <c r="B336"/>
      <c r="C336" s="170"/>
      <c r="D336" s="170">
        <f>N170</f>
        <v>1</v>
      </c>
    </row>
    <row r="337" spans="2:10">
      <c r="B337" s="170">
        <v>1</v>
      </c>
      <c r="C337" s="170" t="s">
        <v>664</v>
      </c>
      <c r="D337" s="170">
        <v>0</v>
      </c>
    </row>
    <row r="338" spans="2:10">
      <c r="B338" s="170">
        <v>2</v>
      </c>
      <c r="C338" s="170" t="s">
        <v>665</v>
      </c>
      <c r="D338" s="170">
        <v>1</v>
      </c>
    </row>
    <row r="341" spans="2:10">
      <c r="B341"/>
      <c r="D341" s="170">
        <v>1</v>
      </c>
    </row>
    <row r="342" spans="2:10">
      <c r="B342" s="220">
        <v>1</v>
      </c>
      <c r="C342" s="223" t="s">
        <v>2223</v>
      </c>
      <c r="D342" s="170">
        <v>1</v>
      </c>
    </row>
    <row r="343" spans="2:10">
      <c r="B343" s="220">
        <v>2</v>
      </c>
      <c r="C343" s="223" t="s">
        <v>669</v>
      </c>
      <c r="D343" s="170">
        <v>0</v>
      </c>
    </row>
    <row r="345" spans="2:10">
      <c r="B345" s="220" t="s">
        <v>2139</v>
      </c>
      <c r="D345" s="170"/>
    </row>
    <row r="346" spans="2:10">
      <c r="B346" s="220">
        <v>1</v>
      </c>
      <c r="D346" s="170"/>
    </row>
    <row r="348" spans="2:10">
      <c r="B348"/>
      <c r="C348"/>
      <c r="D348"/>
      <c r="E348"/>
      <c r="F348"/>
      <c r="G348"/>
      <c r="H348"/>
      <c r="I348"/>
      <c r="J348"/>
    </row>
    <row r="349" spans="2:10">
      <c r="B349" s="217"/>
      <c r="C349" s="215">
        <v>16</v>
      </c>
      <c r="D349" s="216" t="s">
        <v>2226</v>
      </c>
      <c r="E349" s="273">
        <v>0.02</v>
      </c>
      <c r="F349" s="217"/>
      <c r="G349" s="217"/>
      <c r="H349" s="215">
        <v>16</v>
      </c>
      <c r="I349" s="216" t="s">
        <v>2226</v>
      </c>
      <c r="J349" s="274">
        <v>0.02</v>
      </c>
    </row>
    <row r="350" spans="2:10">
      <c r="B350"/>
      <c r="C350"/>
      <c r="D350"/>
      <c r="E350"/>
      <c r="F350"/>
      <c r="G350"/>
      <c r="H350" s="215"/>
      <c r="I350" s="216"/>
      <c r="J350" s="270" t="s">
        <v>2227</v>
      </c>
    </row>
    <row r="351" spans="2:10">
      <c r="B351" s="216"/>
      <c r="C351" s="216">
        <v>1E-3</v>
      </c>
      <c r="D351" s="216">
        <v>1</v>
      </c>
      <c r="E351" s="215"/>
      <c r="F351" s="218"/>
      <c r="G351" s="216"/>
      <c r="H351" s="216"/>
      <c r="I351" s="216"/>
      <c r="J351" s="222"/>
    </row>
    <row r="352" spans="2:10">
      <c r="B352" s="216"/>
      <c r="C352" s="216">
        <v>2.5000000000000001E-3</v>
      </c>
      <c r="D352" s="216">
        <v>2</v>
      </c>
      <c r="E352" s="215"/>
      <c r="F352" s="218"/>
      <c r="G352" s="216"/>
      <c r="H352" s="216"/>
      <c r="I352" s="216"/>
      <c r="J352" s="222"/>
    </row>
    <row r="353" spans="2:10">
      <c r="B353" s="216"/>
      <c r="C353" s="216">
        <v>5.0000000000000001E-3</v>
      </c>
      <c r="D353" s="216">
        <v>3</v>
      </c>
      <c r="E353" s="215"/>
      <c r="F353" s="218"/>
      <c r="G353" s="216"/>
      <c r="H353" s="216"/>
      <c r="I353" s="216"/>
      <c r="J353" s="222"/>
    </row>
    <row r="354" spans="2:10">
      <c r="B354" s="216"/>
      <c r="C354" s="216">
        <v>7.0000000000000001E-3</v>
      </c>
      <c r="D354" s="216">
        <v>4</v>
      </c>
      <c r="E354" s="215"/>
      <c r="F354" s="218"/>
      <c r="G354" s="216"/>
      <c r="H354" s="216"/>
      <c r="I354" s="216"/>
      <c r="J354" s="222"/>
    </row>
    <row r="355" spans="2:10">
      <c r="B355" s="216"/>
      <c r="C355" s="216">
        <v>0.01</v>
      </c>
      <c r="D355" s="216">
        <v>5</v>
      </c>
      <c r="E355" s="215"/>
      <c r="F355" s="218"/>
      <c r="G355" s="216"/>
      <c r="H355" s="216"/>
      <c r="I355" s="216"/>
      <c r="J355" s="222"/>
    </row>
    <row r="356" spans="2:10">
      <c r="B356" s="216"/>
      <c r="C356" s="216">
        <v>2.5000000000000001E-2</v>
      </c>
      <c r="D356" s="216">
        <v>6</v>
      </c>
      <c r="E356" s="215"/>
      <c r="F356" s="218"/>
      <c r="G356" s="216"/>
      <c r="H356" s="216"/>
      <c r="I356" s="216"/>
      <c r="J356" s="222"/>
    </row>
    <row r="357" spans="2:10">
      <c r="B357" s="216"/>
      <c r="C357" s="216">
        <v>0.05</v>
      </c>
      <c r="D357" s="216">
        <v>7</v>
      </c>
      <c r="E357" s="215"/>
      <c r="F357" s="218"/>
      <c r="G357" s="216"/>
      <c r="H357" s="216"/>
      <c r="I357" s="216"/>
      <c r="J357" s="222"/>
    </row>
    <row r="358" spans="2:10">
      <c r="B358" s="216"/>
      <c r="C358" s="216">
        <v>0.1</v>
      </c>
      <c r="D358" s="216">
        <v>8</v>
      </c>
      <c r="E358" s="215"/>
      <c r="F358" s="218"/>
      <c r="G358" s="216"/>
      <c r="H358" s="216"/>
      <c r="I358" s="216"/>
      <c r="J358" s="222"/>
    </row>
    <row r="359" spans="2:10">
      <c r="B359" s="216"/>
      <c r="C359" s="216">
        <v>0.25</v>
      </c>
      <c r="D359" s="216">
        <v>9</v>
      </c>
      <c r="E359" s="215"/>
      <c r="F359" s="218"/>
      <c r="G359" s="216"/>
      <c r="H359" s="216"/>
      <c r="I359" s="216"/>
      <c r="J359" s="222"/>
    </row>
    <row r="360" spans="2:10">
      <c r="B360" s="216"/>
      <c r="C360" s="216">
        <v>0.5</v>
      </c>
      <c r="D360" s="216">
        <v>10</v>
      </c>
      <c r="E360" s="215"/>
      <c r="F360" s="218"/>
      <c r="G360" s="216"/>
      <c r="H360" s="216"/>
      <c r="I360" s="216"/>
      <c r="J360" s="222"/>
    </row>
    <row r="361" spans="2:10">
      <c r="B361" s="216"/>
      <c r="C361" s="216">
        <v>1</v>
      </c>
      <c r="D361" s="216">
        <v>11</v>
      </c>
      <c r="E361" s="215"/>
      <c r="F361" s="218"/>
      <c r="G361" s="216"/>
      <c r="H361" s="216"/>
      <c r="I361" s="216"/>
      <c r="J361" s="222"/>
    </row>
    <row r="362" spans="2:10">
      <c r="B362" s="216"/>
      <c r="C362" s="216">
        <v>1.5</v>
      </c>
      <c r="D362" s="216">
        <v>12</v>
      </c>
      <c r="E362" s="215"/>
      <c r="F362" s="218"/>
      <c r="G362" s="216"/>
      <c r="H362" s="216"/>
      <c r="I362" s="216"/>
      <c r="J362" s="222"/>
    </row>
    <row r="363" spans="2:10">
      <c r="B363" s="216"/>
      <c r="C363" s="216">
        <v>2</v>
      </c>
      <c r="D363" s="216">
        <v>13</v>
      </c>
      <c r="E363" s="215"/>
      <c r="F363" s="218"/>
      <c r="G363" s="216"/>
      <c r="H363" s="216"/>
      <c r="I363" s="216"/>
      <c r="J363" s="222"/>
    </row>
    <row r="364" spans="2:10">
      <c r="B364" s="216"/>
      <c r="C364" s="216">
        <v>2.5</v>
      </c>
      <c r="D364" s="216">
        <v>14</v>
      </c>
      <c r="E364" s="215"/>
      <c r="F364" s="218"/>
      <c r="G364" s="216"/>
      <c r="H364" s="216"/>
      <c r="I364" s="216"/>
      <c r="J364" s="222"/>
    </row>
    <row r="365" spans="2:10">
      <c r="B365" s="216"/>
      <c r="C365" s="216">
        <v>3</v>
      </c>
      <c r="D365" s="216">
        <v>15</v>
      </c>
      <c r="E365" s="215"/>
      <c r="F365" s="218"/>
      <c r="G365" s="216"/>
      <c r="H365" s="216"/>
      <c r="I365" s="216"/>
      <c r="J365" s="222"/>
    </row>
    <row r="366" spans="2:10">
      <c r="B366" s="216"/>
      <c r="C366" s="216">
        <v>3.5</v>
      </c>
      <c r="D366" s="216">
        <v>16</v>
      </c>
      <c r="E366" s="215"/>
      <c r="F366" s="218"/>
      <c r="G366" s="216"/>
      <c r="H366" s="216"/>
      <c r="I366" s="216"/>
      <c r="J366" s="222"/>
    </row>
    <row r="367" spans="2:10">
      <c r="B367" s="216"/>
      <c r="C367" s="216">
        <v>4</v>
      </c>
      <c r="D367" s="216">
        <v>17</v>
      </c>
      <c r="E367" s="215"/>
      <c r="F367" s="218"/>
      <c r="G367" s="216"/>
      <c r="H367" s="216"/>
      <c r="I367" s="216"/>
      <c r="J367" s="222"/>
    </row>
    <row r="368" spans="2:10">
      <c r="B368" s="216"/>
      <c r="C368" s="216">
        <v>4.5</v>
      </c>
      <c r="D368" s="216">
        <v>18</v>
      </c>
      <c r="E368" s="215"/>
      <c r="F368" s="218"/>
      <c r="G368" s="216">
        <f t="shared" ref="G368:G369" si="13">$G$43*H368/100</f>
        <v>0.06</v>
      </c>
      <c r="H368" s="216">
        <v>2</v>
      </c>
      <c r="I368" s="216">
        <v>4</v>
      </c>
      <c r="J368" s="222" t="str">
        <f t="shared" ref="J368:J369" si="14">CONCATENATE(H368,"%= ",G368*100,"mVppk")</f>
        <v>2%= 6mVppk</v>
      </c>
    </row>
    <row r="369" spans="2:10">
      <c r="B369" s="216"/>
      <c r="C369" s="216">
        <v>5</v>
      </c>
      <c r="D369" s="216">
        <v>19</v>
      </c>
      <c r="E369" s="215"/>
      <c r="F369" s="218"/>
      <c r="G369" s="216">
        <f t="shared" si="13"/>
        <v>7.4999999999999997E-2</v>
      </c>
      <c r="H369" s="216">
        <v>2.5</v>
      </c>
      <c r="I369" s="216">
        <v>5</v>
      </c>
      <c r="J369" s="222" t="str">
        <f t="shared" si="14"/>
        <v>2.5%= 7.5mVppk</v>
      </c>
    </row>
    <row r="370" spans="2:10">
      <c r="B370" s="217"/>
      <c r="C370" s="215">
        <v>2</v>
      </c>
      <c r="D370" s="216" t="s">
        <v>2226</v>
      </c>
      <c r="E370" s="273">
        <v>0.3</v>
      </c>
      <c r="F370" s="218"/>
      <c r="G370" s="217"/>
      <c r="H370" s="215">
        <v>2</v>
      </c>
      <c r="I370" s="216" t="s">
        <v>2226</v>
      </c>
      <c r="J370" s="274">
        <v>0.3</v>
      </c>
    </row>
    <row r="371" spans="2:10">
      <c r="B371"/>
      <c r="C371"/>
      <c r="D371"/>
      <c r="E371"/>
      <c r="F371"/>
      <c r="G371"/>
      <c r="H371"/>
      <c r="I371"/>
      <c r="J371"/>
    </row>
    <row r="372" spans="2:10">
      <c r="B372" s="219">
        <f t="shared" ref="B372:B381" si="15">C372*$C$44/100</f>
        <v>0.2</v>
      </c>
      <c r="C372" s="216">
        <v>10</v>
      </c>
      <c r="D372" s="216">
        <v>1</v>
      </c>
      <c r="E372" s="215" t="str">
        <f t="shared" ref="E372:E381" si="16">CONCATENATE(C372,"%=",B372,"Amp")</f>
        <v>10%=0.2Amp</v>
      </c>
      <c r="F372" s="219"/>
      <c r="G372" s="219">
        <f t="shared" ref="G372:G381" si="17">H372*$G$44/100</f>
        <v>0.2</v>
      </c>
      <c r="H372" s="216">
        <v>10</v>
      </c>
      <c r="I372" s="216">
        <v>1</v>
      </c>
      <c r="J372" s="222" t="str">
        <f t="shared" ref="J372:J381" si="18">CONCATENATE(H372,"%=",G372,"Amp")</f>
        <v>10%=0.2Amp</v>
      </c>
    </row>
    <row r="373" spans="2:10">
      <c r="B373" s="219">
        <f t="shared" si="15"/>
        <v>0.4</v>
      </c>
      <c r="C373" s="216">
        <v>20</v>
      </c>
      <c r="D373" s="216">
        <v>2</v>
      </c>
      <c r="E373" s="215" t="str">
        <f t="shared" si="16"/>
        <v>20%=0.4Amp</v>
      </c>
      <c r="F373" s="219"/>
      <c r="G373" s="219">
        <f t="shared" si="17"/>
        <v>0.4</v>
      </c>
      <c r="H373" s="216">
        <v>20</v>
      </c>
      <c r="I373" s="216">
        <v>2</v>
      </c>
      <c r="J373" s="222" t="str">
        <f t="shared" si="18"/>
        <v>20%=0.4Amp</v>
      </c>
    </row>
    <row r="374" spans="2:10">
      <c r="B374" s="219">
        <f t="shared" si="15"/>
        <v>0.6</v>
      </c>
      <c r="C374" s="216">
        <v>30</v>
      </c>
      <c r="D374" s="216">
        <v>3</v>
      </c>
      <c r="E374" s="215" t="str">
        <f t="shared" si="16"/>
        <v>30%=0.6Amp</v>
      </c>
      <c r="F374" s="219"/>
      <c r="G374" s="219">
        <f t="shared" si="17"/>
        <v>0.6</v>
      </c>
      <c r="H374" s="216">
        <v>30</v>
      </c>
      <c r="I374" s="216">
        <v>3</v>
      </c>
      <c r="J374" s="222" t="str">
        <f t="shared" si="18"/>
        <v>30%=0.6Amp</v>
      </c>
    </row>
    <row r="375" spans="2:10">
      <c r="B375" s="219">
        <f t="shared" si="15"/>
        <v>0.8</v>
      </c>
      <c r="C375" s="216">
        <v>40</v>
      </c>
      <c r="D375" s="216">
        <v>4</v>
      </c>
      <c r="E375" s="215" t="str">
        <f t="shared" si="16"/>
        <v>40%=0.8Amp</v>
      </c>
      <c r="F375" s="219"/>
      <c r="G375" s="219">
        <f t="shared" si="17"/>
        <v>0.8</v>
      </c>
      <c r="H375" s="216">
        <v>40</v>
      </c>
      <c r="I375" s="216">
        <v>4</v>
      </c>
      <c r="J375" s="222" t="str">
        <f t="shared" si="18"/>
        <v>40%=0.8Amp</v>
      </c>
    </row>
    <row r="376" spans="2:10">
      <c r="B376" s="219">
        <f t="shared" si="15"/>
        <v>1</v>
      </c>
      <c r="C376" s="216">
        <v>50</v>
      </c>
      <c r="D376" s="216">
        <v>5</v>
      </c>
      <c r="E376" s="215" t="str">
        <f t="shared" si="16"/>
        <v>50%=1Amp</v>
      </c>
      <c r="F376" s="219"/>
      <c r="G376" s="219">
        <f t="shared" si="17"/>
        <v>1</v>
      </c>
      <c r="H376" s="216">
        <v>50</v>
      </c>
      <c r="I376" s="216">
        <v>5</v>
      </c>
      <c r="J376" s="222" t="str">
        <f t="shared" si="18"/>
        <v>50%=1Amp</v>
      </c>
    </row>
    <row r="377" spans="2:10">
      <c r="B377" s="219">
        <f t="shared" si="15"/>
        <v>1.2</v>
      </c>
      <c r="C377" s="216">
        <v>60</v>
      </c>
      <c r="D377" s="216">
        <v>6</v>
      </c>
      <c r="E377" s="215" t="str">
        <f t="shared" si="16"/>
        <v>60%=1.2Amp</v>
      </c>
      <c r="F377" s="219"/>
      <c r="G377" s="219">
        <f t="shared" si="17"/>
        <v>1.2</v>
      </c>
      <c r="H377" s="216">
        <v>60</v>
      </c>
      <c r="I377" s="216">
        <v>6</v>
      </c>
      <c r="J377" s="222" t="str">
        <f t="shared" si="18"/>
        <v>60%=1.2Amp</v>
      </c>
    </row>
    <row r="378" spans="2:10">
      <c r="B378" s="219">
        <f t="shared" si="15"/>
        <v>1.4</v>
      </c>
      <c r="C378" s="216">
        <v>70</v>
      </c>
      <c r="D378" s="216">
        <v>7</v>
      </c>
      <c r="E378" s="215" t="str">
        <f t="shared" si="16"/>
        <v>70%=1.4Amp</v>
      </c>
      <c r="F378" s="219"/>
      <c r="G378" s="219">
        <f t="shared" si="17"/>
        <v>1.4</v>
      </c>
      <c r="H378" s="216">
        <v>70</v>
      </c>
      <c r="I378" s="216">
        <v>7</v>
      </c>
      <c r="J378" s="222" t="str">
        <f t="shared" si="18"/>
        <v>70%=1.4Amp</v>
      </c>
    </row>
    <row r="379" spans="2:10">
      <c r="B379" s="219">
        <f t="shared" si="15"/>
        <v>1.6</v>
      </c>
      <c r="C379" s="216">
        <v>80</v>
      </c>
      <c r="D379" s="216">
        <v>8</v>
      </c>
      <c r="E379" s="215" t="str">
        <f t="shared" si="16"/>
        <v>80%=1.6Amp</v>
      </c>
      <c r="F379" s="219"/>
      <c r="G379" s="219">
        <f t="shared" si="17"/>
        <v>1.6</v>
      </c>
      <c r="H379" s="216">
        <v>80</v>
      </c>
      <c r="I379" s="216">
        <v>8</v>
      </c>
      <c r="J379" s="222" t="str">
        <f t="shared" si="18"/>
        <v>80%=1.6Amp</v>
      </c>
    </row>
    <row r="380" spans="2:10">
      <c r="B380" s="219">
        <f t="shared" si="15"/>
        <v>1.8</v>
      </c>
      <c r="C380" s="216">
        <v>90</v>
      </c>
      <c r="D380" s="216">
        <v>9</v>
      </c>
      <c r="E380" s="215" t="str">
        <f t="shared" si="16"/>
        <v>90%=1.8Amp</v>
      </c>
      <c r="F380" s="219"/>
      <c r="G380" s="219">
        <f t="shared" si="17"/>
        <v>1.8</v>
      </c>
      <c r="H380" s="216">
        <v>90</v>
      </c>
      <c r="I380" s="216">
        <v>9</v>
      </c>
      <c r="J380" s="222" t="str">
        <f t="shared" si="18"/>
        <v>90%=1.8Amp</v>
      </c>
    </row>
    <row r="381" spans="2:10">
      <c r="B381" s="219">
        <f t="shared" si="15"/>
        <v>2</v>
      </c>
      <c r="C381" s="216">
        <v>100</v>
      </c>
      <c r="D381" s="216">
        <v>10</v>
      </c>
      <c r="E381" s="215" t="str">
        <f t="shared" si="16"/>
        <v>100%=2Amp</v>
      </c>
      <c r="F381" s="219"/>
      <c r="G381" s="219">
        <f t="shared" si="17"/>
        <v>2</v>
      </c>
      <c r="H381" s="216">
        <v>100</v>
      </c>
      <c r="I381" s="216">
        <v>10</v>
      </c>
      <c r="J381" s="222" t="str">
        <f t="shared" si="18"/>
        <v>100%=2Amp</v>
      </c>
    </row>
    <row r="382" spans="2:10">
      <c r="B382" s="217"/>
      <c r="C382" s="275">
        <v>4</v>
      </c>
      <c r="D382" s="216" t="s">
        <v>2226</v>
      </c>
      <c r="E382" s="273">
        <v>0.05</v>
      </c>
      <c r="F382" s="217"/>
      <c r="G382" s="217"/>
      <c r="H382" s="275">
        <v>4</v>
      </c>
      <c r="I382" s="216" t="s">
        <v>2226</v>
      </c>
      <c r="J382" s="274">
        <v>0.05</v>
      </c>
    </row>
    <row r="383" spans="2:10">
      <c r="B383"/>
      <c r="C383"/>
      <c r="D383"/>
      <c r="E383"/>
      <c r="F383"/>
      <c r="G383"/>
      <c r="H383"/>
      <c r="I383"/>
      <c r="J383"/>
    </row>
    <row r="384" spans="2:10">
      <c r="B384" s="216">
        <f t="shared" ref="B384:B393" si="19">$C$43*C384/100</f>
        <v>1.4999999999999999E-2</v>
      </c>
      <c r="C384" s="216">
        <v>0.5</v>
      </c>
      <c r="D384" s="216">
        <v>1</v>
      </c>
      <c r="E384" s="215" t="str">
        <f>CONCATENATE(C384,"%= ",B384*1000,"mVppk")</f>
        <v>0.5%= 15mVppk</v>
      </c>
      <c r="F384" s="218"/>
      <c r="G384" s="216">
        <f t="shared" ref="G384:G393" si="20">$G$43*H384/100</f>
        <v>1.4999999999999999E-2</v>
      </c>
      <c r="H384" s="216">
        <v>0.5</v>
      </c>
      <c r="I384" s="216">
        <v>1</v>
      </c>
      <c r="J384" s="222" t="str">
        <f>CONCATENATE(H384,"%= ",G384*1000,"mVppk")</f>
        <v>0.5%= 15mVppk</v>
      </c>
    </row>
    <row r="385" spans="2:22">
      <c r="B385" s="216">
        <f t="shared" si="19"/>
        <v>0.03</v>
      </c>
      <c r="C385" s="216">
        <v>1</v>
      </c>
      <c r="D385" s="216">
        <v>2</v>
      </c>
      <c r="E385" s="215" t="str">
        <f t="shared" ref="E385:E393" si="21">CONCATENATE(C385,"%= ",B385*1000,"mVppk")</f>
        <v>1%= 30mVppk</v>
      </c>
      <c r="F385" s="216"/>
      <c r="G385" s="216">
        <f t="shared" si="20"/>
        <v>0.03</v>
      </c>
      <c r="H385" s="216">
        <v>1</v>
      </c>
      <c r="I385" s="216">
        <v>2</v>
      </c>
      <c r="J385" s="222" t="str">
        <f t="shared" ref="J385:J393" si="22">CONCATENATE(H385,"%= ",G385*1000,"mVppk")</f>
        <v>1%= 30mVppk</v>
      </c>
    </row>
    <row r="386" spans="2:22">
      <c r="B386" s="216">
        <f t="shared" si="19"/>
        <v>4.4999999999999998E-2</v>
      </c>
      <c r="C386" s="216">
        <v>1.5</v>
      </c>
      <c r="D386" s="216">
        <v>3</v>
      </c>
      <c r="E386" s="215" t="str">
        <f t="shared" si="21"/>
        <v>1.5%= 45mVppk</v>
      </c>
      <c r="F386" s="216"/>
      <c r="G386" s="216">
        <f t="shared" si="20"/>
        <v>4.4999999999999998E-2</v>
      </c>
      <c r="H386" s="216">
        <v>1.5</v>
      </c>
      <c r="I386" s="216">
        <v>3</v>
      </c>
      <c r="J386" s="222" t="str">
        <f t="shared" si="22"/>
        <v>1.5%= 45mVppk</v>
      </c>
    </row>
    <row r="387" spans="2:22">
      <c r="B387" s="216">
        <f t="shared" si="19"/>
        <v>0.06</v>
      </c>
      <c r="C387" s="216">
        <v>2</v>
      </c>
      <c r="D387" s="216">
        <v>4</v>
      </c>
      <c r="E387" s="215" t="str">
        <f t="shared" si="21"/>
        <v>2%= 60mVppk</v>
      </c>
      <c r="F387" s="216"/>
      <c r="G387" s="216">
        <f t="shared" si="20"/>
        <v>0.06</v>
      </c>
      <c r="H387" s="216">
        <v>2</v>
      </c>
      <c r="I387" s="216">
        <v>4</v>
      </c>
      <c r="J387" s="222" t="str">
        <f t="shared" si="22"/>
        <v>2%= 60mVppk</v>
      </c>
    </row>
    <row r="388" spans="2:22">
      <c r="B388" s="216">
        <f t="shared" si="19"/>
        <v>7.4999999999999997E-2</v>
      </c>
      <c r="C388" s="216">
        <v>2.5</v>
      </c>
      <c r="D388" s="216">
        <v>5</v>
      </c>
      <c r="E388" s="215" t="str">
        <f t="shared" si="21"/>
        <v>2.5%= 75mVppk</v>
      </c>
      <c r="F388" s="216"/>
      <c r="G388" s="216">
        <f t="shared" si="20"/>
        <v>7.4999999999999997E-2</v>
      </c>
      <c r="H388" s="216">
        <v>2.5</v>
      </c>
      <c r="I388" s="216">
        <v>5</v>
      </c>
      <c r="J388" s="222" t="str">
        <f t="shared" si="22"/>
        <v>2.5%= 75mVppk</v>
      </c>
    </row>
    <row r="389" spans="2:22">
      <c r="B389" s="216">
        <f t="shared" si="19"/>
        <v>0.09</v>
      </c>
      <c r="C389" s="216">
        <v>3</v>
      </c>
      <c r="D389" s="216">
        <v>6</v>
      </c>
      <c r="E389" s="215" t="str">
        <f t="shared" si="21"/>
        <v>3%= 90mVppk</v>
      </c>
      <c r="F389" s="216"/>
      <c r="G389" s="216">
        <f t="shared" si="20"/>
        <v>0.09</v>
      </c>
      <c r="H389" s="216">
        <v>3</v>
      </c>
      <c r="I389" s="216">
        <v>6</v>
      </c>
      <c r="J389" s="222" t="str">
        <f t="shared" si="22"/>
        <v>3%= 90mVppk</v>
      </c>
    </row>
    <row r="390" spans="2:22">
      <c r="B390" s="216">
        <f t="shared" si="19"/>
        <v>0.105</v>
      </c>
      <c r="C390" s="216">
        <v>3.5</v>
      </c>
      <c r="D390" s="216">
        <v>7</v>
      </c>
      <c r="E390" s="215" t="str">
        <f t="shared" si="21"/>
        <v>3.5%= 105mVppk</v>
      </c>
      <c r="F390" s="216"/>
      <c r="G390" s="216">
        <f t="shared" si="20"/>
        <v>0.105</v>
      </c>
      <c r="H390" s="216">
        <v>3.5</v>
      </c>
      <c r="I390" s="216">
        <v>7</v>
      </c>
      <c r="J390" s="222" t="str">
        <f t="shared" si="22"/>
        <v>3.5%= 105mVppk</v>
      </c>
    </row>
    <row r="391" spans="2:22">
      <c r="B391" s="216">
        <f t="shared" si="19"/>
        <v>0.12</v>
      </c>
      <c r="C391" s="216">
        <v>4</v>
      </c>
      <c r="D391" s="216">
        <v>8</v>
      </c>
      <c r="E391" s="215" t="str">
        <f t="shared" si="21"/>
        <v>4%= 120mVppk</v>
      </c>
      <c r="F391" s="216"/>
      <c r="G391" s="216">
        <f t="shared" si="20"/>
        <v>0.12</v>
      </c>
      <c r="H391" s="216">
        <v>4</v>
      </c>
      <c r="I391" s="216">
        <v>8</v>
      </c>
      <c r="J391" s="222" t="str">
        <f t="shared" si="22"/>
        <v>4%= 120mVppk</v>
      </c>
    </row>
    <row r="392" spans="2:22">
      <c r="B392" s="216">
        <f t="shared" si="19"/>
        <v>0.13500000000000001</v>
      </c>
      <c r="C392" s="216">
        <v>4.5</v>
      </c>
      <c r="D392" s="216">
        <v>9</v>
      </c>
      <c r="E392" s="215" t="str">
        <f t="shared" si="21"/>
        <v>4.5%= 135mVppk</v>
      </c>
      <c r="F392" s="216"/>
      <c r="G392" s="216">
        <f t="shared" si="20"/>
        <v>0.13500000000000001</v>
      </c>
      <c r="H392" s="216">
        <v>4.5</v>
      </c>
      <c r="I392" s="216">
        <v>9</v>
      </c>
      <c r="J392" s="222" t="str">
        <f t="shared" si="22"/>
        <v>4.5%= 135mVppk</v>
      </c>
    </row>
    <row r="393" spans="2:22">
      <c r="B393" s="216">
        <f t="shared" si="19"/>
        <v>0.15</v>
      </c>
      <c r="C393" s="216">
        <v>5</v>
      </c>
      <c r="D393" s="216">
        <v>10</v>
      </c>
      <c r="E393" s="215" t="str">
        <f t="shared" si="21"/>
        <v>5%= 150mVppk</v>
      </c>
      <c r="F393" s="216"/>
      <c r="G393" s="216">
        <f t="shared" si="20"/>
        <v>0.15</v>
      </c>
      <c r="H393" s="216">
        <v>5</v>
      </c>
      <c r="I393" s="216">
        <v>10</v>
      </c>
      <c r="J393" s="222" t="str">
        <f t="shared" si="22"/>
        <v>5%= 150mVppk</v>
      </c>
    </row>
    <row r="395" spans="2:22">
      <c r="B395"/>
      <c r="S395" s="207"/>
      <c r="T395" s="170"/>
      <c r="U395" s="181"/>
      <c r="V395" s="216"/>
    </row>
    <row r="396" spans="2:22">
      <c r="B396" s="223">
        <v>1</v>
      </c>
      <c r="C396" s="223" t="s">
        <v>2397</v>
      </c>
      <c r="D396" s="223">
        <v>0</v>
      </c>
      <c r="S396" s="207"/>
      <c r="T396" s="170"/>
      <c r="U396" s="181"/>
      <c r="V396" s="216"/>
    </row>
    <row r="397" spans="2:22">
      <c r="E397" s="205"/>
      <c r="F397" s="220"/>
      <c r="Q397" s="170"/>
      <c r="R397" s="220"/>
      <c r="S397" s="220"/>
      <c r="T397" s="220"/>
      <c r="U397" s="220"/>
    </row>
    <row r="398" spans="2:22">
      <c r="B398"/>
      <c r="E398" s="205"/>
      <c r="F398" s="220"/>
      <c r="Q398" s="220"/>
      <c r="R398" s="220"/>
      <c r="S398" s="220"/>
      <c r="T398" s="220"/>
      <c r="U398" s="220"/>
    </row>
    <row r="399" spans="2:22">
      <c r="B399" s="223">
        <v>1</v>
      </c>
      <c r="C399" s="223" t="s">
        <v>689</v>
      </c>
      <c r="D399" s="223">
        <v>1</v>
      </c>
      <c r="E399" s="205"/>
      <c r="F399" s="170"/>
      <c r="J399" s="259"/>
      <c r="Q399" s="220"/>
      <c r="R399" s="170"/>
      <c r="S399" s="260"/>
      <c r="T399" s="261"/>
      <c r="U399" s="220"/>
    </row>
    <row r="400" spans="2:22">
      <c r="B400" s="223">
        <v>2</v>
      </c>
      <c r="C400" s="223" t="s">
        <v>690</v>
      </c>
      <c r="D400" s="223">
        <v>0</v>
      </c>
      <c r="E400" s="205"/>
      <c r="F400" s="170"/>
      <c r="J400" s="259"/>
      <c r="Q400" s="220"/>
      <c r="R400" s="170"/>
      <c r="S400" s="260"/>
      <c r="T400" s="261"/>
      <c r="U400" s="220"/>
    </row>
    <row r="401" spans="1:21">
      <c r="E401" s="205"/>
      <c r="F401" s="170"/>
      <c r="J401" s="259"/>
      <c r="Q401" s="170"/>
      <c r="R401" s="221"/>
      <c r="S401" s="170"/>
      <c r="T401" s="170"/>
      <c r="U401" s="170"/>
    </row>
    <row r="402" spans="1:21">
      <c r="B402"/>
      <c r="E402" s="205"/>
      <c r="F402" s="170"/>
      <c r="J402" s="171"/>
      <c r="Q402" s="170"/>
      <c r="R402" s="216"/>
      <c r="S402" s="170"/>
      <c r="T402" s="216"/>
      <c r="U402" s="170"/>
    </row>
    <row r="403" spans="1:21">
      <c r="B403" s="223">
        <v>1</v>
      </c>
      <c r="C403" s="223" t="s">
        <v>688</v>
      </c>
      <c r="D403" s="223">
        <v>1</v>
      </c>
      <c r="E403" s="205"/>
      <c r="F403" s="170"/>
      <c r="J403" s="171"/>
      <c r="Q403" s="170"/>
      <c r="R403" s="216"/>
      <c r="S403" s="222"/>
      <c r="T403" s="216"/>
      <c r="U403" s="170"/>
    </row>
    <row r="404" spans="1:21">
      <c r="B404" s="223">
        <v>2</v>
      </c>
      <c r="C404" s="223" t="s">
        <v>3447</v>
      </c>
      <c r="D404" s="223">
        <v>2</v>
      </c>
      <c r="E404" s="205"/>
      <c r="F404" s="170"/>
      <c r="J404" s="171"/>
      <c r="Q404" s="170"/>
      <c r="R404" s="216"/>
      <c r="S404" s="222"/>
      <c r="T404" s="216"/>
      <c r="U404" s="170"/>
    </row>
    <row r="405" spans="1:21">
      <c r="B405" s="223">
        <v>3</v>
      </c>
      <c r="C405" s="223" t="s">
        <v>739</v>
      </c>
      <c r="D405" s="223">
        <v>3</v>
      </c>
      <c r="E405" s="205"/>
      <c r="F405" s="170"/>
      <c r="J405" s="171"/>
      <c r="Q405" s="170"/>
      <c r="R405" s="216"/>
      <c r="S405" s="222"/>
      <c r="T405" s="216"/>
      <c r="U405" s="170"/>
    </row>
    <row r="406" spans="1:21">
      <c r="A406" s="170"/>
      <c r="B406" s="223">
        <v>4</v>
      </c>
      <c r="C406" s="223" t="s">
        <v>3449</v>
      </c>
      <c r="D406" s="223">
        <v>4</v>
      </c>
      <c r="E406" s="205"/>
      <c r="F406" s="170"/>
      <c r="J406" s="221"/>
      <c r="Q406" s="170"/>
      <c r="R406" s="216"/>
      <c r="S406" s="222"/>
      <c r="T406" s="216"/>
    </row>
    <row r="407" spans="1:21" ht="17.25" customHeight="1">
      <c r="A407" s="170"/>
      <c r="E407" s="205"/>
      <c r="F407" s="170"/>
      <c r="J407" s="222"/>
      <c r="Q407" s="170"/>
      <c r="R407" s="170"/>
      <c r="S407" s="170"/>
      <c r="T407" s="170"/>
    </row>
    <row r="408" spans="1:21">
      <c r="A408" s="170"/>
      <c r="F408" s="170"/>
      <c r="G408" s="170"/>
      <c r="H408" s="170"/>
      <c r="I408" s="170"/>
      <c r="J408" s="171"/>
      <c r="K408" s="216"/>
      <c r="L408" s="170"/>
      <c r="M408" s="216"/>
      <c r="N408" s="170"/>
      <c r="R408" s="170"/>
      <c r="S408" s="170"/>
      <c r="T408" s="170"/>
      <c r="U408" s="170"/>
    </row>
    <row r="409" spans="1:21">
      <c r="A409" s="170"/>
      <c r="F409" s="170"/>
      <c r="G409" s="170"/>
      <c r="H409" s="170"/>
      <c r="I409" s="170"/>
      <c r="J409" s="171"/>
      <c r="K409" s="216"/>
      <c r="L409" s="170"/>
      <c r="M409" s="216"/>
      <c r="N409" s="170"/>
      <c r="R409" s="170"/>
      <c r="S409" s="170"/>
      <c r="T409" s="170"/>
      <c r="U409" s="170"/>
    </row>
    <row r="410" spans="1:21">
      <c r="A410" s="170"/>
      <c r="B410"/>
      <c r="F410" s="170"/>
      <c r="G410" s="170"/>
      <c r="H410" s="170"/>
      <c r="I410" s="170"/>
      <c r="J410" s="171"/>
      <c r="K410" s="216"/>
      <c r="L410" s="170"/>
      <c r="M410" s="216"/>
      <c r="N410" s="170"/>
      <c r="R410" s="170"/>
      <c r="S410" s="170"/>
      <c r="T410" s="170"/>
      <c r="U410" s="170"/>
    </row>
    <row r="411" spans="1:21">
      <c r="A411" s="170"/>
      <c r="B411" s="223">
        <v>1</v>
      </c>
      <c r="C411" s="223">
        <f>D411*100</f>
        <v>95</v>
      </c>
      <c r="D411" s="223">
        <v>0.95</v>
      </c>
      <c r="F411" s="170"/>
      <c r="G411" s="170"/>
      <c r="H411" s="170"/>
      <c r="I411" s="170"/>
      <c r="J411" s="171"/>
      <c r="K411" s="216"/>
      <c r="L411" s="170"/>
      <c r="M411" s="216"/>
      <c r="N411" s="170"/>
      <c r="R411" s="170"/>
      <c r="S411" s="170"/>
      <c r="T411" s="170"/>
      <c r="U411" s="170"/>
    </row>
    <row r="412" spans="1:21">
      <c r="A412" s="170"/>
      <c r="B412" s="223">
        <v>2</v>
      </c>
      <c r="C412" s="223">
        <f t="shared" ref="C412:C420" si="23">D412*100</f>
        <v>90</v>
      </c>
      <c r="D412" s="223">
        <v>0.9</v>
      </c>
      <c r="F412" s="170"/>
      <c r="G412" s="170"/>
      <c r="H412" s="170"/>
      <c r="I412" s="170"/>
      <c r="J412" s="171"/>
      <c r="K412" s="216"/>
      <c r="L412" s="170"/>
      <c r="M412" s="216"/>
      <c r="N412" s="170"/>
      <c r="R412" s="170"/>
      <c r="S412" s="170"/>
      <c r="T412" s="170"/>
      <c r="U412" s="170"/>
    </row>
    <row r="413" spans="1:21">
      <c r="A413" s="170"/>
      <c r="B413" s="223">
        <v>3</v>
      </c>
      <c r="C413" s="223">
        <f t="shared" si="23"/>
        <v>85</v>
      </c>
      <c r="D413" s="223">
        <v>0.85</v>
      </c>
      <c r="F413" s="170"/>
      <c r="G413" s="170"/>
      <c r="H413" s="170"/>
      <c r="I413" s="170"/>
      <c r="J413" s="171"/>
      <c r="K413" s="216"/>
      <c r="L413" s="170"/>
      <c r="M413" s="216"/>
      <c r="N413" s="170"/>
      <c r="R413" s="170"/>
      <c r="S413" s="170"/>
      <c r="T413" s="170"/>
      <c r="U413" s="170"/>
    </row>
    <row r="414" spans="1:21">
      <c r="A414" s="170"/>
      <c r="B414" s="223">
        <v>4</v>
      </c>
      <c r="C414" s="223">
        <f t="shared" si="23"/>
        <v>80</v>
      </c>
      <c r="D414" s="223">
        <v>0.8</v>
      </c>
      <c r="F414" s="170"/>
      <c r="G414" s="170"/>
      <c r="H414" s="170"/>
      <c r="I414" s="170"/>
      <c r="J414" s="171"/>
      <c r="K414" s="216"/>
      <c r="L414" s="170"/>
      <c r="M414" s="216"/>
      <c r="N414" s="170"/>
      <c r="R414" s="170"/>
      <c r="S414" s="170"/>
      <c r="T414" s="170"/>
      <c r="U414" s="170"/>
    </row>
    <row r="415" spans="1:21">
      <c r="A415" s="170"/>
      <c r="B415" s="223">
        <v>5</v>
      </c>
      <c r="C415" s="223">
        <f t="shared" si="23"/>
        <v>75</v>
      </c>
      <c r="D415" s="223">
        <v>0.75</v>
      </c>
      <c r="F415" s="170"/>
      <c r="G415" s="170"/>
      <c r="H415" s="170"/>
      <c r="I415" s="170"/>
      <c r="J415" s="171"/>
      <c r="K415" s="216"/>
      <c r="L415" s="170"/>
      <c r="M415" s="216"/>
      <c r="N415" s="170"/>
      <c r="R415" s="170"/>
      <c r="S415" s="170"/>
      <c r="T415" s="170"/>
      <c r="U415" s="170"/>
    </row>
    <row r="416" spans="1:21">
      <c r="A416" s="170"/>
      <c r="B416" s="223">
        <v>6</v>
      </c>
      <c r="C416" s="223">
        <f t="shared" si="23"/>
        <v>70</v>
      </c>
      <c r="D416" s="223">
        <v>0.7</v>
      </c>
      <c r="F416" s="170"/>
      <c r="G416" s="170"/>
      <c r="H416" s="170"/>
      <c r="I416" s="170"/>
      <c r="J416" s="171"/>
      <c r="K416" s="216"/>
      <c r="L416" s="170"/>
      <c r="M416" s="216"/>
      <c r="N416" s="170"/>
      <c r="R416" s="170"/>
      <c r="S416" s="170"/>
      <c r="T416" s="170"/>
      <c r="U416" s="170"/>
    </row>
    <row r="417" spans="1:25">
      <c r="A417" s="170"/>
      <c r="B417" s="223">
        <v>7</v>
      </c>
      <c r="C417" s="223">
        <f t="shared" si="23"/>
        <v>65</v>
      </c>
      <c r="D417" s="223">
        <v>0.65</v>
      </c>
      <c r="F417" s="170"/>
      <c r="G417" s="170"/>
      <c r="H417" s="170"/>
      <c r="I417" s="170"/>
      <c r="J417" s="171"/>
      <c r="K417" s="216"/>
      <c r="L417" s="170"/>
      <c r="M417" s="216"/>
      <c r="N417" s="170"/>
      <c r="R417" s="170"/>
      <c r="S417" s="170"/>
      <c r="T417" s="170"/>
      <c r="U417" s="170"/>
    </row>
    <row r="418" spans="1:25">
      <c r="A418" s="170"/>
      <c r="B418" s="223">
        <v>8</v>
      </c>
      <c r="C418" s="223">
        <f t="shared" si="23"/>
        <v>60</v>
      </c>
      <c r="D418" s="223">
        <v>0.6</v>
      </c>
      <c r="F418" s="170"/>
      <c r="G418" s="170"/>
      <c r="H418" s="170"/>
      <c r="I418" s="170"/>
      <c r="J418" s="171"/>
      <c r="K418" s="216"/>
      <c r="L418" s="170"/>
      <c r="M418" s="216"/>
      <c r="N418" s="170"/>
      <c r="R418" s="170"/>
      <c r="S418" s="170"/>
      <c r="T418" s="170"/>
      <c r="U418" s="170"/>
    </row>
    <row r="419" spans="1:25">
      <c r="A419" s="170"/>
      <c r="B419" s="223">
        <v>9</v>
      </c>
      <c r="C419" s="223">
        <f t="shared" si="23"/>
        <v>55.000000000000007</v>
      </c>
      <c r="D419" s="223">
        <v>0.55000000000000004</v>
      </c>
      <c r="F419" s="170"/>
      <c r="G419" s="170"/>
      <c r="H419" s="170"/>
      <c r="I419" s="170"/>
      <c r="J419" s="171"/>
      <c r="K419" s="216"/>
      <c r="L419" s="170"/>
      <c r="M419" s="216"/>
      <c r="N419" s="170"/>
      <c r="R419" s="170"/>
      <c r="S419" s="170"/>
      <c r="T419" s="170"/>
      <c r="U419" s="170"/>
    </row>
    <row r="420" spans="1:25">
      <c r="A420" s="170"/>
      <c r="B420" s="223">
        <v>10</v>
      </c>
      <c r="C420" s="223">
        <f t="shared" si="23"/>
        <v>50</v>
      </c>
      <c r="D420" s="223">
        <v>0.5</v>
      </c>
      <c r="F420" s="170"/>
      <c r="G420" s="170"/>
      <c r="H420" s="170"/>
      <c r="I420" s="170"/>
      <c r="J420" s="171"/>
      <c r="K420" s="216"/>
      <c r="L420" s="170"/>
      <c r="M420" s="216"/>
      <c r="N420" s="170"/>
      <c r="R420" s="170"/>
      <c r="S420" s="170"/>
      <c r="T420" s="170"/>
      <c r="U420" s="170"/>
    </row>
    <row r="421" spans="1:25">
      <c r="A421" s="170"/>
      <c r="F421" s="170"/>
      <c r="G421" s="170"/>
      <c r="H421" s="170"/>
      <c r="I421" s="170"/>
      <c r="J421" s="171"/>
      <c r="K421" s="216"/>
      <c r="L421" s="170"/>
      <c r="M421" s="216"/>
      <c r="N421" s="170"/>
      <c r="R421" s="170"/>
      <c r="S421" s="170"/>
      <c r="T421" s="170"/>
      <c r="U421" s="170"/>
    </row>
    <row r="422" spans="1:25">
      <c r="A422" s="170"/>
      <c r="F422" s="170"/>
      <c r="G422" s="170"/>
      <c r="H422" s="170"/>
      <c r="I422" s="170"/>
      <c r="J422" s="171"/>
      <c r="K422" s="216"/>
      <c r="L422" s="170"/>
      <c r="M422" s="216"/>
      <c r="N422" s="170"/>
      <c r="R422" s="170"/>
      <c r="S422" s="170"/>
      <c r="T422" s="170"/>
      <c r="U422" s="170"/>
    </row>
    <row r="423" spans="1:25">
      <c r="A423" s="170"/>
      <c r="F423" s="170"/>
      <c r="G423" s="170"/>
      <c r="H423" s="170"/>
      <c r="I423" s="170"/>
      <c r="J423" s="171"/>
      <c r="K423" s="216"/>
      <c r="L423" s="170"/>
      <c r="M423" s="216"/>
      <c r="N423" s="170"/>
      <c r="R423" s="170"/>
      <c r="S423" s="170"/>
      <c r="T423" s="170"/>
      <c r="U423" s="170"/>
    </row>
    <row r="424" spans="1:25">
      <c r="A424" s="170"/>
      <c r="F424" s="170"/>
      <c r="H424" s="170"/>
      <c r="I424" s="170" t="s">
        <v>2171</v>
      </c>
      <c r="J424" s="171"/>
      <c r="K424" s="216"/>
      <c r="L424" s="215"/>
      <c r="M424" s="216"/>
      <c r="N424" s="170"/>
      <c r="O424" s="216"/>
      <c r="P424" s="215"/>
      <c r="Q424" s="170"/>
      <c r="R424" s="170"/>
      <c r="S424" s="170"/>
      <c r="T424" s="170"/>
      <c r="U424" s="170"/>
      <c r="X424" s="170"/>
      <c r="Y424" s="170"/>
    </row>
    <row r="425" spans="1:25">
      <c r="H425" s="181"/>
      <c r="I425" s="170"/>
      <c r="N425" s="170"/>
      <c r="O425" s="170"/>
      <c r="P425" s="170"/>
      <c r="Q425" s="170"/>
      <c r="R425" s="170"/>
      <c r="S425" s="170"/>
      <c r="T425" s="170"/>
      <c r="U425" s="170"/>
      <c r="V425" s="170"/>
      <c r="W425" s="170"/>
      <c r="X425" s="170"/>
      <c r="Y425" s="170"/>
    </row>
    <row r="426" spans="1:25">
      <c r="B426"/>
      <c r="C426"/>
      <c r="D426"/>
      <c r="E426"/>
      <c r="H426" s="215"/>
      <c r="I426" s="170"/>
      <c r="N426" s="170"/>
      <c r="O426" s="170"/>
      <c r="P426" s="170"/>
      <c r="Q426" s="170"/>
      <c r="R426" s="170"/>
      <c r="S426" s="170"/>
      <c r="T426" s="170"/>
      <c r="U426" s="170"/>
      <c r="V426" s="170"/>
      <c r="W426" s="170"/>
      <c r="X426" s="170"/>
      <c r="Y426" s="170"/>
    </row>
    <row r="427" spans="1:25">
      <c r="A427" s="223">
        <v>1</v>
      </c>
      <c r="B427"/>
      <c r="C427" s="223">
        <v>3</v>
      </c>
      <c r="E427" s="170"/>
      <c r="H427"/>
      <c r="I427" s="170"/>
      <c r="N427" s="170"/>
      <c r="O427" s="170"/>
      <c r="P427" s="170"/>
      <c r="Q427" s="170"/>
      <c r="R427" s="170"/>
      <c r="S427" s="170"/>
      <c r="T427" s="170"/>
      <c r="U427" s="170"/>
      <c r="V427" s="170"/>
      <c r="W427" s="170"/>
      <c r="X427" s="170"/>
      <c r="Y427" s="170"/>
    </row>
    <row r="428" spans="1:25">
      <c r="A428" s="223">
        <v>2</v>
      </c>
      <c r="B428"/>
      <c r="C428" s="223">
        <v>1</v>
      </c>
      <c r="D428" s="223">
        <v>1897</v>
      </c>
      <c r="E428" s="170"/>
      <c r="H428"/>
      <c r="I428" s="170"/>
      <c r="N428" s="170"/>
      <c r="O428" s="170"/>
      <c r="P428" s="170"/>
      <c r="Q428" s="170"/>
      <c r="R428" s="170"/>
      <c r="S428" s="170"/>
      <c r="T428" s="170"/>
      <c r="U428" s="170"/>
      <c r="V428" s="170"/>
      <c r="W428" s="170"/>
      <c r="X428" s="170"/>
      <c r="Y428" s="170"/>
    </row>
    <row r="429" spans="1:25">
      <c r="A429" s="223">
        <v>3</v>
      </c>
      <c r="B429"/>
      <c r="C429" s="223">
        <v>1</v>
      </c>
      <c r="D429" s="223">
        <v>1</v>
      </c>
      <c r="E429" s="170"/>
      <c r="H429"/>
      <c r="I429" s="170"/>
      <c r="N429" s="170"/>
      <c r="O429" s="170"/>
      <c r="P429" s="170"/>
      <c r="Q429" s="170"/>
      <c r="R429" s="170"/>
      <c r="S429" s="170"/>
      <c r="T429" s="170"/>
      <c r="U429" s="170"/>
      <c r="V429" s="170"/>
      <c r="W429" s="170"/>
      <c r="X429" s="170"/>
      <c r="Y429" s="170"/>
    </row>
    <row r="430" spans="1:25">
      <c r="A430" s="223">
        <v>4</v>
      </c>
      <c r="B430"/>
      <c r="C430" s="223">
        <v>5</v>
      </c>
      <c r="D430" s="249">
        <v>160</v>
      </c>
      <c r="E430" s="249"/>
      <c r="H430"/>
      <c r="I430" s="170"/>
      <c r="N430" s="170"/>
      <c r="O430" s="170"/>
      <c r="P430" s="170"/>
      <c r="Q430" s="170"/>
      <c r="R430" s="170"/>
      <c r="S430" s="170"/>
      <c r="T430" s="170"/>
      <c r="U430" s="170"/>
      <c r="V430" s="170"/>
      <c r="W430" s="170"/>
      <c r="X430" s="170"/>
      <c r="Y430" s="170"/>
    </row>
    <row r="431" spans="1:25">
      <c r="A431" s="223">
        <v>5</v>
      </c>
      <c r="B431"/>
      <c r="C431" s="223">
        <v>10</v>
      </c>
      <c r="D431" s="223">
        <v>168</v>
      </c>
      <c r="E431" s="170">
        <v>1</v>
      </c>
      <c r="H431"/>
      <c r="N431" s="170"/>
      <c r="O431" s="170"/>
      <c r="P431" s="170"/>
      <c r="Q431" s="170"/>
      <c r="R431" s="170"/>
      <c r="S431" s="170"/>
      <c r="T431" s="170"/>
      <c r="U431" s="170"/>
      <c r="V431" s="170"/>
      <c r="W431" s="170"/>
      <c r="X431" s="170"/>
      <c r="Y431" s="170"/>
    </row>
    <row r="432" spans="1:25">
      <c r="A432" s="223">
        <v>6</v>
      </c>
      <c r="B432"/>
      <c r="C432" s="223">
        <v>3</v>
      </c>
      <c r="D432" s="223">
        <v>0</v>
      </c>
      <c r="E432" s="170"/>
      <c r="H432"/>
      <c r="N432" s="170"/>
      <c r="O432" s="170"/>
      <c r="P432" s="170"/>
      <c r="Q432" s="170"/>
      <c r="R432" s="170"/>
      <c r="S432" s="170"/>
      <c r="T432" s="170"/>
      <c r="U432" s="170"/>
      <c r="V432" s="170"/>
      <c r="W432" s="170"/>
      <c r="X432" s="170"/>
      <c r="Y432" s="170"/>
    </row>
    <row r="433" spans="1:25">
      <c r="A433" s="223">
        <v>7</v>
      </c>
      <c r="B433"/>
      <c r="C433" s="223">
        <v>0</v>
      </c>
      <c r="D433" s="223">
        <v>0</v>
      </c>
      <c r="F433" s="223" t="s">
        <v>837</v>
      </c>
      <c r="H433"/>
      <c r="N433" s="170"/>
      <c r="O433" s="170"/>
      <c r="P433" s="170"/>
      <c r="Q433" s="170"/>
      <c r="R433" s="170"/>
      <c r="S433" s="170"/>
      <c r="T433" s="170"/>
      <c r="U433" s="170"/>
      <c r="V433" s="170"/>
      <c r="W433" s="170"/>
      <c r="X433" s="170"/>
      <c r="Y433" s="170"/>
    </row>
    <row r="434" spans="1:25">
      <c r="A434" s="223">
        <v>8</v>
      </c>
      <c r="B434"/>
      <c r="C434" s="223">
        <v>1</v>
      </c>
      <c r="D434" s="223">
        <v>1898</v>
      </c>
      <c r="E434" s="170"/>
      <c r="H434"/>
      <c r="N434" s="170"/>
      <c r="O434" s="170"/>
      <c r="P434" s="170"/>
      <c r="Q434" s="170"/>
      <c r="R434" s="170"/>
      <c r="S434" s="170"/>
      <c r="T434" s="170"/>
      <c r="U434" s="170"/>
      <c r="V434" s="170"/>
      <c r="W434" s="170"/>
      <c r="X434" s="170"/>
      <c r="Y434" s="170"/>
    </row>
    <row r="435" spans="1:25">
      <c r="A435" s="223">
        <v>9</v>
      </c>
      <c r="B435"/>
      <c r="C435" s="223">
        <v>1</v>
      </c>
      <c r="D435" s="223">
        <v>1</v>
      </c>
      <c r="E435" s="170"/>
      <c r="H435" s="170"/>
      <c r="N435" s="170"/>
      <c r="O435" s="170"/>
      <c r="P435" s="170"/>
      <c r="Q435" s="170"/>
      <c r="R435" s="170"/>
      <c r="S435" s="170"/>
      <c r="T435" s="170"/>
      <c r="U435" s="170"/>
      <c r="V435" s="170"/>
      <c r="W435" s="170"/>
      <c r="X435" s="170"/>
      <c r="Y435" s="170"/>
    </row>
    <row r="436" spans="1:25">
      <c r="A436" s="223">
        <v>10</v>
      </c>
      <c r="B436"/>
      <c r="C436" s="223">
        <v>1</v>
      </c>
      <c r="D436" s="249">
        <v>160</v>
      </c>
      <c r="E436" s="249"/>
      <c r="F436" s="170"/>
      <c r="G436" s="170"/>
      <c r="H436" s="170"/>
      <c r="I436" s="170" t="s">
        <v>2172</v>
      </c>
      <c r="J436" s="171"/>
      <c r="K436" s="170"/>
      <c r="L436" s="170"/>
      <c r="M436" s="170"/>
      <c r="N436" s="170"/>
      <c r="O436" s="170"/>
      <c r="P436" s="170"/>
      <c r="Q436" s="170"/>
      <c r="R436" s="170"/>
      <c r="S436" s="170"/>
      <c r="T436" s="170"/>
      <c r="U436" s="170"/>
      <c r="V436" s="170"/>
      <c r="W436" s="170"/>
    </row>
    <row r="437" spans="1:25">
      <c r="A437" s="223">
        <v>11</v>
      </c>
      <c r="B437"/>
      <c r="C437" s="223">
        <v>21</v>
      </c>
      <c r="D437" s="223">
        <v>151</v>
      </c>
      <c r="E437" s="170">
        <v>1</v>
      </c>
      <c r="F437" s="170"/>
      <c r="G437" s="170"/>
      <c r="H437" s="170"/>
      <c r="I437" s="170"/>
      <c r="J437" s="171"/>
      <c r="K437" s="170"/>
      <c r="L437" s="170"/>
      <c r="M437" s="170"/>
      <c r="N437" s="170"/>
      <c r="O437" s="170"/>
      <c r="P437" s="170"/>
      <c r="Q437" s="170"/>
      <c r="R437" s="170"/>
      <c r="S437" s="170"/>
      <c r="T437" s="170"/>
      <c r="U437" s="170"/>
      <c r="V437" s="170"/>
      <c r="W437" s="170"/>
    </row>
    <row r="438" spans="1:25">
      <c r="A438" s="223">
        <v>12</v>
      </c>
      <c r="B438"/>
      <c r="C438" s="223">
        <v>5</v>
      </c>
      <c r="D438" s="223">
        <v>0</v>
      </c>
      <c r="E438" s="170"/>
      <c r="F438" s="170"/>
      <c r="G438" s="170"/>
      <c r="H438" s="170"/>
      <c r="I438" s="170"/>
      <c r="J438" s="171"/>
      <c r="K438" s="170"/>
      <c r="L438" s="170"/>
      <c r="M438" s="170"/>
      <c r="N438" s="170"/>
      <c r="O438" s="170"/>
      <c r="P438" s="170"/>
      <c r="Q438" s="170"/>
      <c r="R438" s="170"/>
      <c r="S438" s="170"/>
      <c r="T438" s="170"/>
      <c r="U438" s="170"/>
      <c r="V438" s="170"/>
      <c r="W438" s="170"/>
    </row>
    <row r="439" spans="1:25">
      <c r="A439" s="223">
        <v>13</v>
      </c>
      <c r="B439"/>
      <c r="C439" s="223">
        <v>0</v>
      </c>
      <c r="D439" s="223">
        <v>0</v>
      </c>
      <c r="F439" s="223" t="s">
        <v>837</v>
      </c>
      <c r="G439" s="170"/>
      <c r="H439" s="170"/>
      <c r="I439" s="170"/>
      <c r="J439" s="171"/>
      <c r="K439" s="170"/>
      <c r="L439" s="170"/>
      <c r="M439" s="170"/>
      <c r="N439" s="170"/>
      <c r="O439" s="170"/>
      <c r="P439" s="170"/>
      <c r="Q439" s="170"/>
      <c r="R439" s="170"/>
      <c r="S439" s="170"/>
      <c r="T439" s="170"/>
      <c r="U439" s="170"/>
      <c r="V439" s="170"/>
      <c r="W439" s="170"/>
    </row>
    <row r="440" spans="1:25">
      <c r="A440" s="223">
        <v>14</v>
      </c>
      <c r="B440"/>
      <c r="C440" s="223">
        <v>1</v>
      </c>
      <c r="D440" s="223">
        <v>2427</v>
      </c>
      <c r="E440" s="170"/>
      <c r="G440" s="170"/>
      <c r="H440" s="170"/>
      <c r="I440" s="170"/>
      <c r="J440" s="171"/>
      <c r="K440" s="170"/>
      <c r="L440" s="170"/>
      <c r="M440" s="170"/>
      <c r="N440" s="170"/>
      <c r="O440" s="170"/>
      <c r="P440" s="170"/>
      <c r="Q440" s="170"/>
      <c r="R440" s="170"/>
      <c r="S440" s="170"/>
      <c r="T440" s="170"/>
      <c r="U440" s="170"/>
      <c r="V440" s="170"/>
      <c r="W440" s="170"/>
    </row>
    <row r="441" spans="1:25">
      <c r="A441" s="223">
        <v>15</v>
      </c>
      <c r="B441"/>
      <c r="C441" s="223">
        <v>1</v>
      </c>
      <c r="D441" s="223">
        <v>1</v>
      </c>
      <c r="E441" s="170"/>
      <c r="G441" s="170"/>
      <c r="H441" s="170"/>
      <c r="I441" s="170"/>
      <c r="J441" s="171"/>
      <c r="K441" s="170"/>
      <c r="L441" s="170"/>
      <c r="M441" s="170"/>
      <c r="N441" s="170"/>
      <c r="O441" s="170"/>
      <c r="P441" s="170"/>
      <c r="Q441" s="170"/>
      <c r="R441" s="170"/>
      <c r="S441" s="170"/>
      <c r="T441" s="170"/>
      <c r="U441" s="170"/>
      <c r="V441" s="170"/>
      <c r="W441" s="170"/>
    </row>
    <row r="442" spans="1:25">
      <c r="A442" s="223">
        <v>16</v>
      </c>
      <c r="B442"/>
      <c r="C442" s="223">
        <v>1</v>
      </c>
      <c r="D442" s="249">
        <v>1</v>
      </c>
      <c r="E442" s="249"/>
      <c r="G442" s="170"/>
      <c r="H442" s="170"/>
      <c r="I442" s="170"/>
      <c r="J442" s="171"/>
      <c r="K442" s="170"/>
      <c r="L442" s="170"/>
      <c r="M442" s="170"/>
      <c r="N442" s="170"/>
      <c r="O442" s="170"/>
      <c r="P442" s="170"/>
      <c r="Q442" s="170"/>
      <c r="R442" s="170"/>
      <c r="S442" s="170"/>
      <c r="T442" s="170"/>
      <c r="U442" s="170"/>
      <c r="V442" s="170"/>
      <c r="W442" s="170"/>
    </row>
    <row r="443" spans="1:25">
      <c r="A443" s="223">
        <v>17</v>
      </c>
      <c r="B443"/>
      <c r="C443" s="223">
        <v>1</v>
      </c>
      <c r="D443" s="223">
        <v>990</v>
      </c>
      <c r="E443" s="170">
        <v>1</v>
      </c>
      <c r="G443" s="170"/>
      <c r="H443" s="170"/>
      <c r="I443" s="170"/>
      <c r="J443" s="171"/>
      <c r="K443" s="170"/>
      <c r="L443" s="170"/>
      <c r="M443" s="170"/>
      <c r="N443" s="170"/>
      <c r="O443" s="170"/>
      <c r="P443" s="170"/>
      <c r="Q443" s="170"/>
      <c r="R443" s="170"/>
      <c r="S443" s="170"/>
      <c r="T443" s="170"/>
      <c r="U443" s="170"/>
      <c r="V443" s="170"/>
      <c r="W443" s="170"/>
    </row>
    <row r="444" spans="1:25">
      <c r="A444" s="223">
        <v>18</v>
      </c>
      <c r="B444"/>
      <c r="C444" s="223">
        <v>1</v>
      </c>
      <c r="D444" s="223">
        <v>0</v>
      </c>
      <c r="E444" s="170"/>
      <c r="G444" s="170"/>
      <c r="H444" s="170"/>
      <c r="I444" s="170"/>
      <c r="J444" s="171"/>
      <c r="K444" s="170"/>
      <c r="L444" s="170"/>
      <c r="M444" s="170"/>
      <c r="N444" s="170"/>
      <c r="O444" s="170"/>
      <c r="P444" s="170"/>
      <c r="Q444" s="170"/>
      <c r="R444" s="170"/>
      <c r="S444" s="170"/>
      <c r="T444" s="170"/>
      <c r="U444" s="170"/>
      <c r="V444" s="170"/>
      <c r="W444" s="170"/>
    </row>
    <row r="445" spans="1:25">
      <c r="A445" s="223">
        <v>19</v>
      </c>
      <c r="B445"/>
      <c r="C445" s="223">
        <v>0</v>
      </c>
      <c r="D445" s="223">
        <v>0</v>
      </c>
      <c r="E445" s="170"/>
      <c r="G445" s="170"/>
      <c r="H445" s="170"/>
      <c r="I445" s="170"/>
      <c r="J445" s="171"/>
      <c r="K445" s="170"/>
      <c r="L445" s="170"/>
      <c r="M445" s="170"/>
      <c r="N445" s="170"/>
      <c r="O445" s="170"/>
      <c r="P445" s="170"/>
      <c r="Q445" s="170"/>
      <c r="R445" s="170"/>
      <c r="S445" s="170"/>
      <c r="T445" s="170"/>
      <c r="U445" s="170"/>
      <c r="V445" s="170"/>
      <c r="W445" s="170"/>
    </row>
    <row r="446" spans="1:25">
      <c r="A446" s="223">
        <v>20</v>
      </c>
      <c r="B446"/>
      <c r="C446" s="223">
        <v>1</v>
      </c>
      <c r="D446" s="223">
        <v>860</v>
      </c>
      <c r="E446" s="170"/>
      <c r="G446" s="170"/>
      <c r="H446" s="170"/>
      <c r="I446" s="170"/>
      <c r="J446" s="171"/>
      <c r="K446" s="170"/>
      <c r="L446" s="170"/>
      <c r="M446" s="170"/>
      <c r="N446" s="170"/>
      <c r="O446" s="170"/>
      <c r="P446" s="170"/>
      <c r="Q446" s="170"/>
      <c r="R446" s="170"/>
      <c r="S446" s="170"/>
      <c r="T446" s="170"/>
      <c r="U446" s="170"/>
      <c r="V446" s="170"/>
      <c r="W446" s="170"/>
    </row>
    <row r="447" spans="1:25">
      <c r="A447" s="223">
        <v>21</v>
      </c>
      <c r="B447"/>
      <c r="C447" s="223">
        <v>1</v>
      </c>
      <c r="D447" s="223">
        <v>1</v>
      </c>
      <c r="E447" s="170"/>
      <c r="G447" s="170"/>
      <c r="H447" s="170"/>
      <c r="I447" s="170"/>
      <c r="J447" s="171"/>
      <c r="K447" s="170"/>
      <c r="L447" s="170"/>
      <c r="M447" s="170"/>
      <c r="N447" s="170"/>
      <c r="O447" s="170"/>
      <c r="P447" s="170"/>
      <c r="Q447" s="170"/>
      <c r="R447" s="170"/>
      <c r="S447" s="170"/>
      <c r="T447" s="170"/>
      <c r="U447" s="170"/>
      <c r="V447" s="170"/>
      <c r="W447" s="170"/>
    </row>
    <row r="448" spans="1:25">
      <c r="A448" s="223">
        <v>22</v>
      </c>
      <c r="B448"/>
      <c r="C448" s="223">
        <v>1</v>
      </c>
      <c r="D448" s="249">
        <v>1</v>
      </c>
      <c r="E448" s="249"/>
      <c r="G448" s="170"/>
      <c r="H448" s="170"/>
      <c r="I448" s="170"/>
      <c r="J448" s="171"/>
      <c r="K448" s="170"/>
      <c r="L448" s="170"/>
      <c r="M448" s="170"/>
      <c r="N448" s="170"/>
      <c r="O448" s="170"/>
      <c r="P448" s="170"/>
      <c r="Q448" s="170"/>
      <c r="R448" s="170"/>
      <c r="S448" s="170"/>
      <c r="T448" s="170"/>
      <c r="U448" s="170"/>
      <c r="V448" s="170"/>
      <c r="W448" s="170"/>
    </row>
    <row r="449" spans="1:25">
      <c r="A449" s="223">
        <v>23</v>
      </c>
      <c r="B449"/>
      <c r="C449" s="223">
        <v>1</v>
      </c>
      <c r="D449" s="223">
        <v>1020</v>
      </c>
      <c r="E449" s="170">
        <v>1</v>
      </c>
      <c r="G449" s="170"/>
      <c r="H449" s="170"/>
      <c r="I449" s="170"/>
      <c r="J449" s="171"/>
      <c r="K449" s="170"/>
      <c r="L449" s="170"/>
      <c r="M449" s="170"/>
      <c r="N449" s="170"/>
      <c r="O449" s="170"/>
      <c r="P449" s="170"/>
      <c r="Q449" s="170"/>
      <c r="R449" s="170"/>
      <c r="S449" s="170"/>
      <c r="T449" s="170"/>
      <c r="U449" s="170"/>
      <c r="V449" s="170"/>
      <c r="W449" s="170"/>
    </row>
    <row r="450" spans="1:25">
      <c r="A450" s="223">
        <v>24</v>
      </c>
      <c r="B450"/>
      <c r="C450" s="223">
        <v>1</v>
      </c>
      <c r="D450" s="223">
        <v>0</v>
      </c>
      <c r="E450" s="170"/>
      <c r="G450" s="170"/>
      <c r="H450" s="170"/>
      <c r="I450" s="170"/>
      <c r="J450" s="171"/>
      <c r="K450" s="170"/>
      <c r="L450" s="170"/>
      <c r="M450" s="170"/>
      <c r="N450" s="170"/>
      <c r="O450" s="170"/>
      <c r="P450" s="170"/>
      <c r="Q450" s="170"/>
      <c r="R450" s="170"/>
      <c r="S450" s="170"/>
      <c r="T450" s="170"/>
      <c r="U450" s="170"/>
      <c r="V450" s="170"/>
      <c r="W450" s="170"/>
    </row>
    <row r="451" spans="1:25">
      <c r="A451" s="223">
        <v>25</v>
      </c>
      <c r="B451"/>
      <c r="C451" s="223">
        <v>0</v>
      </c>
      <c r="D451" s="223">
        <v>0</v>
      </c>
      <c r="E451" s="170"/>
      <c r="G451" s="170"/>
      <c r="H451" s="170"/>
      <c r="I451" s="170"/>
      <c r="J451" s="171"/>
      <c r="K451" s="170"/>
      <c r="L451" s="170"/>
      <c r="M451" s="170"/>
      <c r="N451" s="170"/>
      <c r="O451" s="170"/>
      <c r="P451" s="170"/>
      <c r="Q451" s="170"/>
      <c r="R451" s="170"/>
      <c r="S451" s="170"/>
      <c r="T451" s="170"/>
      <c r="U451" s="170"/>
      <c r="V451" s="170"/>
      <c r="W451" s="170"/>
    </row>
    <row r="452" spans="1:25">
      <c r="A452" s="223">
        <v>26</v>
      </c>
      <c r="B452"/>
      <c r="E452" s="170"/>
      <c r="G452" s="170"/>
      <c r="H452" s="170"/>
      <c r="I452" s="170"/>
      <c r="J452" s="171"/>
      <c r="K452" s="170"/>
      <c r="L452" s="170"/>
      <c r="M452" s="170"/>
      <c r="N452" s="170"/>
      <c r="O452" s="170"/>
      <c r="P452" s="170"/>
      <c r="Q452" s="170"/>
      <c r="R452" s="170"/>
      <c r="S452" s="170"/>
      <c r="T452" s="170"/>
      <c r="U452" s="170"/>
      <c r="V452" s="170"/>
      <c r="W452" s="170"/>
    </row>
    <row r="453" spans="1:25">
      <c r="A453" s="223">
        <v>27</v>
      </c>
      <c r="B453"/>
      <c r="E453" s="170"/>
      <c r="G453" s="170"/>
      <c r="H453" s="170"/>
      <c r="I453" s="170"/>
      <c r="J453" s="171"/>
      <c r="K453" s="170"/>
      <c r="L453" s="170"/>
      <c r="M453" s="170"/>
      <c r="N453" s="170"/>
      <c r="O453" s="170"/>
      <c r="P453" s="170"/>
      <c r="Q453" s="170"/>
      <c r="R453" s="170"/>
      <c r="S453" s="170"/>
      <c r="T453" s="170"/>
      <c r="U453" s="170"/>
      <c r="V453" s="170"/>
      <c r="W453" s="170"/>
    </row>
    <row r="454" spans="1:25">
      <c r="A454" s="223">
        <v>28</v>
      </c>
      <c r="B454"/>
      <c r="D454" s="249"/>
      <c r="E454" s="249"/>
      <c r="G454" s="170"/>
      <c r="H454" s="170"/>
      <c r="I454" s="170"/>
      <c r="J454" s="171"/>
      <c r="K454" s="170"/>
      <c r="L454" s="170"/>
      <c r="M454" s="170"/>
      <c r="N454" s="170"/>
      <c r="O454" s="170"/>
      <c r="P454" s="170"/>
      <c r="Q454" s="170"/>
      <c r="R454" s="170"/>
      <c r="S454" s="170"/>
      <c r="T454" s="170"/>
      <c r="U454" s="170"/>
      <c r="V454" s="170"/>
      <c r="W454" s="170"/>
    </row>
    <row r="455" spans="1:25">
      <c r="A455" s="223">
        <v>29</v>
      </c>
      <c r="B455"/>
      <c r="E455" s="170"/>
      <c r="G455" s="170"/>
      <c r="H455" s="170"/>
      <c r="I455" s="170"/>
      <c r="J455" s="171"/>
      <c r="K455" s="170"/>
      <c r="L455" s="170"/>
      <c r="M455" s="170"/>
      <c r="N455" s="170"/>
      <c r="O455" s="170"/>
      <c r="P455" s="170"/>
      <c r="Q455" s="170"/>
      <c r="R455" s="170"/>
      <c r="S455" s="170"/>
      <c r="T455" s="170"/>
      <c r="U455" s="170"/>
      <c r="V455" s="170"/>
      <c r="W455" s="170"/>
    </row>
    <row r="456" spans="1:25">
      <c r="A456" s="223">
        <v>30</v>
      </c>
      <c r="B456"/>
      <c r="E456" s="170"/>
      <c r="G456" s="170"/>
      <c r="H456" s="170"/>
      <c r="I456" s="170"/>
      <c r="J456" s="171"/>
      <c r="K456" s="170"/>
      <c r="L456" s="170"/>
      <c r="M456" s="170"/>
      <c r="N456" s="170"/>
      <c r="O456" s="170"/>
      <c r="P456" s="170"/>
      <c r="Q456" s="170"/>
      <c r="R456" s="170"/>
      <c r="S456" s="170"/>
      <c r="T456" s="170"/>
      <c r="U456" s="170"/>
      <c r="V456" s="170"/>
      <c r="W456" s="170"/>
    </row>
    <row r="457" spans="1:25">
      <c r="A457" s="223">
        <v>31</v>
      </c>
      <c r="B457"/>
      <c r="E457" s="170"/>
      <c r="G457" s="170"/>
      <c r="H457" s="170"/>
      <c r="I457" s="170"/>
      <c r="J457" s="171"/>
      <c r="K457" s="170"/>
      <c r="L457" s="170"/>
      <c r="M457" s="170"/>
      <c r="N457" s="170"/>
      <c r="O457" s="170"/>
      <c r="P457" s="170"/>
      <c r="Q457" s="170"/>
      <c r="R457" s="170"/>
      <c r="S457" s="170"/>
      <c r="T457" s="170"/>
      <c r="U457" s="170"/>
      <c r="V457" s="170"/>
      <c r="W457" s="170"/>
    </row>
    <row r="458" spans="1:25">
      <c r="A458" s="170"/>
      <c r="F458" s="170"/>
      <c r="G458" s="170"/>
      <c r="H458" s="170"/>
      <c r="I458" s="170"/>
      <c r="J458" s="171"/>
      <c r="K458" s="170"/>
      <c r="L458" s="170"/>
      <c r="M458" s="170"/>
      <c r="N458" s="170"/>
      <c r="O458" s="170"/>
      <c r="P458" s="170"/>
      <c r="Q458" s="170"/>
      <c r="R458" s="170"/>
      <c r="S458" s="170"/>
      <c r="T458" s="170"/>
      <c r="U458" s="170"/>
      <c r="V458" s="170"/>
      <c r="W458" s="170"/>
    </row>
    <row r="459" spans="1:25">
      <c r="A459" s="170"/>
      <c r="F459" s="170"/>
      <c r="G459" s="170"/>
      <c r="H459" s="170"/>
      <c r="O459" s="170"/>
      <c r="P459" s="170"/>
      <c r="Q459" s="170"/>
      <c r="R459" s="170"/>
      <c r="S459" s="170"/>
      <c r="T459" s="170"/>
      <c r="U459" s="170"/>
      <c r="V459" s="170"/>
      <c r="W459" s="170"/>
    </row>
    <row r="460" spans="1:25">
      <c r="A460" s="192"/>
      <c r="B460" s="223" t="s">
        <v>2387</v>
      </c>
      <c r="G460" s="170"/>
      <c r="H460" s="170"/>
      <c r="I460" s="170"/>
      <c r="J460" s="171"/>
      <c r="K460" s="170"/>
      <c r="L460" s="170"/>
      <c r="M460" s="170"/>
      <c r="N460" s="170"/>
      <c r="O460" s="170"/>
      <c r="P460" s="170"/>
      <c r="Q460" s="170"/>
      <c r="R460" s="170"/>
      <c r="S460" s="170"/>
      <c r="T460" s="170"/>
      <c r="U460" s="170"/>
    </row>
    <row r="461" spans="1:25">
      <c r="A461" s="192"/>
      <c r="B461" s="223" t="s">
        <v>2226</v>
      </c>
      <c r="C461" s="223" t="s">
        <v>771</v>
      </c>
      <c r="D461" s="223" t="s">
        <v>3402</v>
      </c>
      <c r="E461" s="223" t="s">
        <v>3311</v>
      </c>
      <c r="F461" s="223" t="s">
        <v>3403</v>
      </c>
      <c r="G461" s="223" t="s">
        <v>7</v>
      </c>
      <c r="H461" s="170"/>
      <c r="I461" s="170"/>
      <c r="J461" s="171"/>
      <c r="K461" s="170"/>
      <c r="L461" s="170"/>
      <c r="M461" s="170"/>
      <c r="N461" s="170"/>
      <c r="O461" s="170"/>
      <c r="P461" s="170"/>
      <c r="Q461" s="170"/>
      <c r="R461" s="170"/>
      <c r="S461" s="170"/>
      <c r="T461" s="170"/>
      <c r="U461" s="170"/>
      <c r="V461" s="170"/>
      <c r="W461" s="170"/>
      <c r="X461" s="170"/>
    </row>
    <row r="462" spans="1:25">
      <c r="A462" s="192">
        <v>1</v>
      </c>
      <c r="B462" s="225">
        <v>1</v>
      </c>
      <c r="C462" s="225" t="s">
        <v>3821</v>
      </c>
      <c r="D462" s="225">
        <v>1</v>
      </c>
      <c r="E462" s="225">
        <v>1</v>
      </c>
      <c r="F462" s="225">
        <v>0</v>
      </c>
      <c r="G462" s="225">
        <v>4.3899999999999997</v>
      </c>
      <c r="H462" s="170"/>
      <c r="I462" s="170"/>
      <c r="J462" s="171"/>
      <c r="K462" s="170"/>
      <c r="L462" s="170"/>
      <c r="M462" s="170"/>
      <c r="N462" s="170"/>
      <c r="O462" s="170"/>
      <c r="P462" s="170"/>
      <c r="Q462" s="170"/>
      <c r="R462" s="170"/>
      <c r="S462" s="170"/>
      <c r="T462" s="170"/>
      <c r="U462" s="170"/>
      <c r="V462" s="170"/>
      <c r="W462" s="170"/>
      <c r="X462" s="170"/>
      <c r="Y462" s="170"/>
    </row>
    <row r="463" spans="1:25">
      <c r="A463" s="192">
        <v>2</v>
      </c>
      <c r="B463" s="225">
        <v>2</v>
      </c>
      <c r="C463" s="225" t="s">
        <v>3822</v>
      </c>
      <c r="D463" s="225">
        <v>0</v>
      </c>
      <c r="E463" s="225">
        <v>1</v>
      </c>
      <c r="F463" s="225">
        <v>1</v>
      </c>
      <c r="G463" s="225">
        <v>4.59</v>
      </c>
      <c r="H463" s="170"/>
      <c r="I463" s="170"/>
      <c r="J463" s="171"/>
      <c r="K463" s="170"/>
      <c r="L463" s="170"/>
      <c r="M463" s="170"/>
      <c r="N463" s="170"/>
      <c r="O463" s="170"/>
      <c r="P463" s="170"/>
      <c r="Q463" s="170"/>
      <c r="R463" s="170"/>
      <c r="S463" s="170"/>
      <c r="T463" s="170"/>
      <c r="U463" s="170"/>
      <c r="V463" s="170"/>
      <c r="W463" s="170"/>
      <c r="X463" s="170"/>
      <c r="Y463" s="170"/>
    </row>
    <row r="464" spans="1:25">
      <c r="A464" s="192">
        <v>3</v>
      </c>
      <c r="B464" s="225">
        <v>3</v>
      </c>
      <c r="C464" s="225" t="s">
        <v>3823</v>
      </c>
      <c r="D464" s="225">
        <v>1</v>
      </c>
      <c r="E464" s="225">
        <v>0</v>
      </c>
      <c r="F464" s="225">
        <v>0</v>
      </c>
      <c r="G464" s="225">
        <v>3.59</v>
      </c>
      <c r="H464" s="170"/>
      <c r="I464" s="170"/>
      <c r="J464" s="171"/>
      <c r="K464" s="170"/>
      <c r="L464" s="170"/>
      <c r="M464" s="170"/>
      <c r="N464" s="170"/>
      <c r="O464" s="170"/>
      <c r="P464" s="170"/>
      <c r="Q464" s="170"/>
      <c r="R464" s="170"/>
      <c r="S464" s="170"/>
      <c r="T464" s="170"/>
      <c r="U464" s="170"/>
      <c r="V464" s="170"/>
      <c r="W464" s="170"/>
      <c r="X464" s="170"/>
      <c r="Y464" s="170"/>
    </row>
    <row r="465" spans="1:33">
      <c r="A465" s="192">
        <v>4</v>
      </c>
      <c r="B465" s="225">
        <v>4</v>
      </c>
      <c r="C465" s="225" t="s">
        <v>3824</v>
      </c>
      <c r="D465" s="225">
        <v>0</v>
      </c>
      <c r="E465" s="225">
        <v>0</v>
      </c>
      <c r="F465" s="225">
        <v>1</v>
      </c>
      <c r="G465" s="225">
        <v>3.79</v>
      </c>
      <c r="H465" s="170"/>
      <c r="I465" s="170"/>
      <c r="J465" s="171"/>
      <c r="K465" s="170"/>
      <c r="L465" s="170"/>
      <c r="M465" s="170"/>
      <c r="N465" s="170"/>
      <c r="O465" s="170"/>
      <c r="P465" s="170"/>
      <c r="Q465" s="170"/>
      <c r="R465" s="170"/>
      <c r="S465" s="170"/>
      <c r="T465" s="170"/>
      <c r="U465" s="170"/>
      <c r="V465" s="170"/>
      <c r="W465" s="170"/>
      <c r="X465" s="170"/>
      <c r="Y465" s="170"/>
    </row>
    <row r="466" spans="1:33">
      <c r="A466" s="192">
        <v>5</v>
      </c>
      <c r="B466" s="225">
        <v>5</v>
      </c>
      <c r="C466" s="225" t="s">
        <v>4831</v>
      </c>
      <c r="D466" s="225">
        <v>0</v>
      </c>
      <c r="E466" s="225">
        <v>0</v>
      </c>
      <c r="F466" s="225">
        <v>0</v>
      </c>
      <c r="G466" s="225">
        <v>4.29</v>
      </c>
      <c r="H466" s="170"/>
      <c r="I466" s="170"/>
      <c r="J466" s="171"/>
      <c r="K466" s="170"/>
      <c r="L466" s="170"/>
      <c r="M466" s="170"/>
      <c r="N466" s="170"/>
      <c r="O466" s="170"/>
      <c r="P466" s="170"/>
      <c r="Q466" s="170"/>
      <c r="R466" s="170"/>
      <c r="S466" s="170"/>
      <c r="T466" s="170"/>
      <c r="U466" s="170"/>
      <c r="V466" s="170"/>
      <c r="W466" s="170"/>
      <c r="X466" s="170"/>
      <c r="Y466" s="170"/>
    </row>
    <row r="467" spans="1:33">
      <c r="A467" s="192">
        <v>6</v>
      </c>
      <c r="B467" s="225"/>
      <c r="C467" s="225"/>
      <c r="D467" s="225"/>
      <c r="E467" s="225"/>
      <c r="F467" s="225"/>
      <c r="G467" s="225"/>
      <c r="H467" s="170"/>
      <c r="I467" s="170"/>
      <c r="J467" s="171"/>
      <c r="K467" s="170"/>
      <c r="L467" s="170"/>
      <c r="M467" s="170"/>
      <c r="N467" s="170"/>
      <c r="O467" s="170"/>
      <c r="P467" s="170"/>
      <c r="Q467" s="170"/>
      <c r="R467" s="170"/>
      <c r="S467" s="170"/>
      <c r="T467" s="170"/>
      <c r="U467" s="170"/>
      <c r="V467" s="170"/>
      <c r="W467" s="170"/>
      <c r="X467" s="170"/>
      <c r="Y467" s="170"/>
    </row>
    <row r="468" spans="1:33">
      <c r="A468" s="192">
        <v>7</v>
      </c>
      <c r="B468" s="225"/>
      <c r="C468" s="225"/>
      <c r="D468" s="225"/>
      <c r="E468" s="225"/>
      <c r="F468" s="225"/>
      <c r="G468" s="225"/>
      <c r="H468" s="170"/>
      <c r="I468" s="170"/>
      <c r="J468" s="171"/>
      <c r="K468" s="170"/>
      <c r="L468" s="170"/>
      <c r="M468" s="170"/>
      <c r="N468" s="170"/>
      <c r="O468" s="170"/>
      <c r="P468" s="170"/>
      <c r="Q468" s="170"/>
      <c r="R468" s="170"/>
      <c r="S468" s="170"/>
      <c r="T468" s="170"/>
      <c r="U468" s="170"/>
      <c r="V468" s="170"/>
      <c r="W468" s="170"/>
      <c r="X468" s="170"/>
      <c r="Y468" s="170"/>
    </row>
    <row r="469" spans="1:33">
      <c r="A469" s="192">
        <v>8</v>
      </c>
      <c r="B469" s="225"/>
      <c r="C469" s="225"/>
      <c r="D469" s="225"/>
      <c r="E469" s="225"/>
      <c r="F469" s="225"/>
      <c r="G469" s="225"/>
      <c r="H469" s="170"/>
      <c r="I469" s="170"/>
      <c r="J469" s="171"/>
      <c r="K469" s="170"/>
      <c r="L469" s="170"/>
      <c r="M469" s="170"/>
      <c r="N469" s="170"/>
      <c r="O469" s="170"/>
      <c r="P469" s="170"/>
      <c r="Q469" s="170"/>
      <c r="R469" s="170"/>
      <c r="S469" s="170"/>
      <c r="T469" s="170"/>
      <c r="U469" s="170"/>
      <c r="V469" s="170"/>
      <c r="W469" s="170"/>
      <c r="X469" s="170"/>
      <c r="Y469" s="170"/>
    </row>
    <row r="470" spans="1:33">
      <c r="A470" s="192">
        <v>9</v>
      </c>
      <c r="B470" s="225"/>
      <c r="C470" s="225"/>
      <c r="D470" s="225"/>
      <c r="E470" s="225"/>
      <c r="F470" s="225"/>
      <c r="G470" s="225"/>
      <c r="H470" s="170"/>
      <c r="I470" s="170"/>
      <c r="J470" s="171"/>
      <c r="K470" s="170"/>
      <c r="L470" s="170"/>
      <c r="M470" s="170"/>
      <c r="N470" s="170"/>
      <c r="O470" s="170"/>
      <c r="P470" s="170"/>
      <c r="Q470" s="170"/>
      <c r="R470" s="170"/>
      <c r="S470" s="170"/>
      <c r="T470" s="170"/>
      <c r="U470" s="170"/>
      <c r="V470" s="170"/>
      <c r="W470" s="170"/>
      <c r="X470" s="170"/>
      <c r="Y470" s="170"/>
    </row>
    <row r="471" spans="1:33">
      <c r="A471" s="192">
        <v>10</v>
      </c>
      <c r="B471" s="225"/>
      <c r="C471" s="225"/>
      <c r="D471" s="225"/>
      <c r="E471" s="225"/>
      <c r="F471" s="225"/>
      <c r="G471" s="225"/>
      <c r="H471" s="170"/>
      <c r="I471" s="170"/>
      <c r="J471" s="171"/>
      <c r="K471" s="170"/>
      <c r="L471" s="170"/>
      <c r="M471" s="170"/>
      <c r="N471" s="170"/>
      <c r="O471" s="170"/>
      <c r="P471" s="170"/>
      <c r="Q471" s="170"/>
      <c r="R471" s="170"/>
      <c r="S471" s="170"/>
      <c r="T471" s="170"/>
      <c r="U471" s="170"/>
      <c r="V471" s="170"/>
      <c r="W471" s="170"/>
      <c r="X471" s="170"/>
      <c r="Y471" s="170"/>
    </row>
    <row r="473" spans="1:33">
      <c r="B473" s="185" t="s">
        <v>2191</v>
      </c>
      <c r="C473" s="225" t="s">
        <v>2144</v>
      </c>
    </row>
    <row r="474" spans="1:33">
      <c r="B474"/>
      <c r="C474"/>
      <c r="D474"/>
      <c r="E474"/>
      <c r="F474"/>
      <c r="G474"/>
      <c r="H474"/>
      <c r="I474"/>
      <c r="J474"/>
      <c r="K474"/>
      <c r="L474"/>
      <c r="M474"/>
      <c r="N474"/>
      <c r="O474"/>
      <c r="P474"/>
      <c r="Q474"/>
      <c r="R474"/>
      <c r="S474"/>
      <c r="T474"/>
      <c r="U474"/>
      <c r="V474"/>
      <c r="W474"/>
      <c r="X474"/>
      <c r="Y474"/>
      <c r="Z474"/>
      <c r="AA474"/>
      <c r="AB474"/>
      <c r="AC474"/>
      <c r="AD474"/>
      <c r="AE474"/>
    </row>
    <row r="475" spans="1:33">
      <c r="B475"/>
      <c r="C475"/>
      <c r="D475"/>
      <c r="E475"/>
      <c r="F475"/>
      <c r="G475"/>
      <c r="H475"/>
      <c r="I475"/>
      <c r="J475"/>
      <c r="K475"/>
      <c r="L475"/>
      <c r="M475"/>
      <c r="N475"/>
      <c r="O475"/>
      <c r="P475"/>
      <c r="Q475"/>
      <c r="R475"/>
      <c r="S475"/>
      <c r="T475"/>
      <c r="U475"/>
      <c r="V475"/>
      <c r="W475"/>
      <c r="X475"/>
      <c r="Y475"/>
      <c r="Z475"/>
      <c r="AA475"/>
      <c r="AB475"/>
      <c r="AC475"/>
      <c r="AD475"/>
      <c r="AE475"/>
    </row>
    <row r="476" spans="1:33">
      <c r="A476" s="223">
        <v>1</v>
      </c>
      <c r="B476" s="183">
        <v>157</v>
      </c>
      <c r="C476" s="226" t="s">
        <v>100</v>
      </c>
      <c r="D476" s="226" t="s">
        <v>2324</v>
      </c>
      <c r="E476" s="226">
        <v>30</v>
      </c>
      <c r="F476" s="227">
        <v>0.03</v>
      </c>
      <c r="G476" s="227">
        <v>82</v>
      </c>
      <c r="H476" s="226" t="s">
        <v>85</v>
      </c>
      <c r="I476" s="227">
        <v>78</v>
      </c>
      <c r="J476" s="227">
        <v>1</v>
      </c>
      <c r="K476" s="228">
        <v>0.34799999999999998</v>
      </c>
      <c r="L476" s="228" t="s">
        <v>3476</v>
      </c>
      <c r="M476" s="226">
        <v>31</v>
      </c>
      <c r="N476" s="226">
        <v>1.8</v>
      </c>
      <c r="O476" s="229">
        <v>0.504</v>
      </c>
      <c r="P476" s="229" t="s">
        <v>7116</v>
      </c>
      <c r="Q476" s="183">
        <v>0</v>
      </c>
      <c r="R476" s="226"/>
      <c r="S476" s="226"/>
      <c r="T476" s="226">
        <v>0</v>
      </c>
      <c r="U476" s="227">
        <v>0</v>
      </c>
      <c r="V476" s="227">
        <v>0</v>
      </c>
      <c r="W476" s="226"/>
      <c r="X476" s="227">
        <v>0</v>
      </c>
      <c r="Y476" s="230">
        <v>0</v>
      </c>
      <c r="Z476" s="228">
        <v>0</v>
      </c>
      <c r="AA476" s="229"/>
      <c r="AB476" s="226">
        <v>0</v>
      </c>
      <c r="AC476" s="226">
        <v>0</v>
      </c>
      <c r="AD476" s="229">
        <v>0</v>
      </c>
      <c r="AE476" s="229"/>
      <c r="AF476" s="223" t="e">
        <v>#N/A</v>
      </c>
      <c r="AG476" s="223" t="e">
        <v>#N/A</v>
      </c>
    </row>
    <row r="477" spans="1:33">
      <c r="A477" s="223">
        <v>2</v>
      </c>
      <c r="B477" s="183">
        <v>161</v>
      </c>
      <c r="C477" s="226" t="s">
        <v>2251</v>
      </c>
      <c r="D477" s="226" t="s">
        <v>2329</v>
      </c>
      <c r="E477" s="226">
        <v>30</v>
      </c>
      <c r="F477" s="227">
        <v>1.9E-2</v>
      </c>
      <c r="G477" s="227">
        <v>75</v>
      </c>
      <c r="H477" s="226" t="s">
        <v>85</v>
      </c>
      <c r="I477" s="227">
        <v>78</v>
      </c>
      <c r="J477" s="227">
        <v>1</v>
      </c>
      <c r="K477" s="228">
        <v>0.254</v>
      </c>
      <c r="L477" s="228" t="s">
        <v>3476</v>
      </c>
      <c r="M477" s="226">
        <v>31</v>
      </c>
      <c r="N477" s="226">
        <v>1.8</v>
      </c>
      <c r="O477" s="229">
        <v>0.66600000000000004</v>
      </c>
      <c r="P477" s="229" t="s">
        <v>7453</v>
      </c>
      <c r="Q477" s="183">
        <v>0</v>
      </c>
      <c r="R477" s="226"/>
      <c r="S477" s="226"/>
      <c r="T477" s="226">
        <v>0</v>
      </c>
      <c r="U477" s="227">
        <v>0</v>
      </c>
      <c r="V477" s="227">
        <v>0</v>
      </c>
      <c r="W477" s="226"/>
      <c r="X477" s="227">
        <v>0</v>
      </c>
      <c r="Y477" s="230">
        <v>0</v>
      </c>
      <c r="Z477" s="228">
        <v>0</v>
      </c>
      <c r="AA477" s="229"/>
      <c r="AB477" s="226">
        <v>0</v>
      </c>
      <c r="AC477" s="226">
        <v>0</v>
      </c>
      <c r="AD477" s="229">
        <v>0</v>
      </c>
      <c r="AE477" s="229"/>
      <c r="AF477" s="223" t="e">
        <v>#N/A</v>
      </c>
      <c r="AG477" s="228" t="e">
        <v>#N/A</v>
      </c>
    </row>
    <row r="478" spans="1:33">
      <c r="A478" s="223">
        <v>3</v>
      </c>
      <c r="B478" s="183">
        <v>162</v>
      </c>
      <c r="C478" s="226" t="s">
        <v>2242</v>
      </c>
      <c r="D478" s="226" t="s">
        <v>2330</v>
      </c>
      <c r="E478" s="226">
        <v>20</v>
      </c>
      <c r="F478" s="227">
        <v>1.46E-2</v>
      </c>
      <c r="G478" s="227">
        <v>67</v>
      </c>
      <c r="H478" s="226" t="s">
        <v>85</v>
      </c>
      <c r="I478" s="227">
        <v>62</v>
      </c>
      <c r="J478" s="227">
        <v>1</v>
      </c>
      <c r="K478" s="228">
        <v>0.20200000000000001</v>
      </c>
      <c r="L478" s="228" t="s">
        <v>3476</v>
      </c>
      <c r="M478" s="226">
        <v>31</v>
      </c>
      <c r="N478" s="226">
        <v>1.8</v>
      </c>
      <c r="O478" s="229">
        <v>0.875</v>
      </c>
      <c r="P478" s="229" t="s">
        <v>7454</v>
      </c>
      <c r="Q478" s="183">
        <v>0</v>
      </c>
      <c r="R478" s="226"/>
      <c r="S478" s="226"/>
      <c r="T478" s="226">
        <v>0</v>
      </c>
      <c r="U478" s="227">
        <v>0</v>
      </c>
      <c r="V478" s="227">
        <v>0</v>
      </c>
      <c r="W478" s="226"/>
      <c r="X478" s="227">
        <v>0</v>
      </c>
      <c r="Y478" s="230">
        <v>0</v>
      </c>
      <c r="Z478" s="228">
        <v>0</v>
      </c>
      <c r="AA478" s="229"/>
      <c r="AB478" s="226">
        <v>0</v>
      </c>
      <c r="AC478" s="226">
        <v>0</v>
      </c>
      <c r="AD478" s="229">
        <v>0</v>
      </c>
      <c r="AE478" s="229"/>
      <c r="AF478" s="223" t="e">
        <v>#N/A</v>
      </c>
      <c r="AG478" s="228" t="e">
        <v>#N/A</v>
      </c>
    </row>
    <row r="479" spans="1:33">
      <c r="A479" s="223">
        <v>4</v>
      </c>
      <c r="B479" s="183">
        <v>156</v>
      </c>
      <c r="C479" s="226" t="s">
        <v>100</v>
      </c>
      <c r="D479" s="226" t="s">
        <v>2323</v>
      </c>
      <c r="E479" s="226">
        <v>30</v>
      </c>
      <c r="F479" s="227">
        <v>1.7000000000000001E-2</v>
      </c>
      <c r="G479" s="227">
        <v>73</v>
      </c>
      <c r="H479" s="226" t="s">
        <v>85</v>
      </c>
      <c r="I479" s="227">
        <v>78</v>
      </c>
      <c r="J479" s="227">
        <v>1</v>
      </c>
      <c r="K479" s="228">
        <v>0.23699999999999999</v>
      </c>
      <c r="L479" s="228" t="s">
        <v>3476</v>
      </c>
      <c r="M479" s="226">
        <v>31</v>
      </c>
      <c r="N479" s="226">
        <v>1.8</v>
      </c>
      <c r="O479" s="229">
        <v>0.92</v>
      </c>
      <c r="P479" s="229" t="s">
        <v>7455</v>
      </c>
      <c r="Q479" s="183">
        <v>0</v>
      </c>
      <c r="R479" s="226"/>
      <c r="S479" s="226"/>
      <c r="T479" s="226">
        <v>0</v>
      </c>
      <c r="U479" s="227">
        <v>0</v>
      </c>
      <c r="V479" s="227">
        <v>0</v>
      </c>
      <c r="W479" s="226"/>
      <c r="X479" s="227">
        <v>0</v>
      </c>
      <c r="Y479" s="230">
        <v>0</v>
      </c>
      <c r="Z479" s="228">
        <v>0</v>
      </c>
      <c r="AA479" s="229"/>
      <c r="AB479" s="226">
        <v>0</v>
      </c>
      <c r="AC479" s="226">
        <v>0</v>
      </c>
      <c r="AD479" s="229">
        <v>0</v>
      </c>
      <c r="AE479" s="229"/>
      <c r="AF479" s="223" t="e">
        <v>#N/A</v>
      </c>
      <c r="AG479" s="228" t="e">
        <v>#N/A</v>
      </c>
    </row>
    <row r="480" spans="1:33">
      <c r="A480" s="223">
        <v>5</v>
      </c>
      <c r="B480" s="183">
        <v>160</v>
      </c>
      <c r="C480" s="226" t="s">
        <v>2251</v>
      </c>
      <c r="D480" s="226" t="s">
        <v>2328</v>
      </c>
      <c r="E480" s="226">
        <v>30</v>
      </c>
      <c r="F480" s="227">
        <v>9.4000000000000004E-3</v>
      </c>
      <c r="G480" s="227">
        <v>66</v>
      </c>
      <c r="H480" s="226" t="s">
        <v>86</v>
      </c>
      <c r="I480" s="227">
        <v>52</v>
      </c>
      <c r="J480" s="227">
        <v>1</v>
      </c>
      <c r="K480" s="228">
        <v>0.218</v>
      </c>
      <c r="L480" s="228" t="s">
        <v>3476</v>
      </c>
      <c r="M480" s="226">
        <v>34</v>
      </c>
      <c r="N480" s="226">
        <v>1.1000000000000001</v>
      </c>
      <c r="O480" s="229">
        <v>1.0980000000000001</v>
      </c>
      <c r="P480" s="229" t="s">
        <v>7456</v>
      </c>
      <c r="Q480" s="183">
        <v>0</v>
      </c>
      <c r="R480" s="226"/>
      <c r="S480" s="226"/>
      <c r="T480" s="226">
        <v>0</v>
      </c>
      <c r="U480" s="227">
        <v>0</v>
      </c>
      <c r="V480" s="227">
        <v>0</v>
      </c>
      <c r="W480" s="226"/>
      <c r="X480" s="227">
        <v>0</v>
      </c>
      <c r="Y480" s="230">
        <v>0</v>
      </c>
      <c r="Z480" s="228">
        <v>0</v>
      </c>
      <c r="AA480" s="229"/>
      <c r="AB480" s="226">
        <v>0</v>
      </c>
      <c r="AC480" s="226">
        <v>0</v>
      </c>
      <c r="AD480" s="229">
        <v>0</v>
      </c>
      <c r="AE480" s="229"/>
      <c r="AF480" s="223" t="e">
        <v>#N/A</v>
      </c>
      <c r="AG480" s="228" t="e">
        <v>#N/A</v>
      </c>
    </row>
    <row r="481" spans="1:33">
      <c r="A481" s="223">
        <v>6</v>
      </c>
      <c r="B481" s="183">
        <v>171</v>
      </c>
      <c r="C481" s="226" t="s">
        <v>2233</v>
      </c>
      <c r="D481" s="226" t="s">
        <v>2337</v>
      </c>
      <c r="E481" s="226">
        <v>40</v>
      </c>
      <c r="F481" s="227">
        <v>0.02</v>
      </c>
      <c r="G481" s="227">
        <v>73</v>
      </c>
      <c r="H481" s="226" t="s">
        <v>86</v>
      </c>
      <c r="I481" s="227">
        <v>56</v>
      </c>
      <c r="J481" s="227">
        <v>1</v>
      </c>
      <c r="K481" s="228">
        <v>0.314</v>
      </c>
      <c r="L481" s="228" t="s">
        <v>3476</v>
      </c>
      <c r="M481" s="226">
        <v>34</v>
      </c>
      <c r="N481" s="226">
        <v>1.1000000000000001</v>
      </c>
      <c r="O481" s="229">
        <v>2.2879999999999998</v>
      </c>
      <c r="P481" s="229" t="s">
        <v>7457</v>
      </c>
      <c r="Q481" s="183">
        <v>0</v>
      </c>
      <c r="R481" s="226"/>
      <c r="S481" s="226"/>
      <c r="T481" s="226">
        <v>0</v>
      </c>
      <c r="U481" s="227">
        <v>0</v>
      </c>
      <c r="V481" s="227">
        <v>0</v>
      </c>
      <c r="W481" s="226"/>
      <c r="X481" s="227">
        <v>0</v>
      </c>
      <c r="Y481" s="230">
        <v>0</v>
      </c>
      <c r="Z481" s="228">
        <v>0</v>
      </c>
      <c r="AA481" s="229"/>
      <c r="AB481" s="226">
        <v>0</v>
      </c>
      <c r="AC481" s="226">
        <v>0</v>
      </c>
      <c r="AD481" s="229">
        <v>0</v>
      </c>
      <c r="AE481" s="229"/>
      <c r="AF481" s="223" t="e">
        <v>#N/A</v>
      </c>
      <c r="AG481" s="228" t="e">
        <v>#N/A</v>
      </c>
    </row>
    <row r="482" spans="1:33">
      <c r="A482" s="223">
        <v>7</v>
      </c>
      <c r="B482" s="183">
        <v>172</v>
      </c>
      <c r="C482" s="226" t="s">
        <v>2233</v>
      </c>
      <c r="D482" s="226" t="s">
        <v>2338</v>
      </c>
      <c r="E482" s="226">
        <v>60</v>
      </c>
      <c r="F482" s="227">
        <v>2.5000000000000001E-2</v>
      </c>
      <c r="G482" s="227">
        <v>75</v>
      </c>
      <c r="H482" s="226" t="s">
        <v>86</v>
      </c>
      <c r="I482" s="227">
        <v>53</v>
      </c>
      <c r="J482" s="227">
        <v>1</v>
      </c>
      <c r="K482" s="228">
        <v>0.36899999999999999</v>
      </c>
      <c r="L482" s="228" t="s">
        <v>3476</v>
      </c>
      <c r="M482" s="226">
        <v>34</v>
      </c>
      <c r="N482" s="226">
        <v>1.1000000000000001</v>
      </c>
      <c r="O482" s="229">
        <v>2.54</v>
      </c>
      <c r="P482" s="229" t="s">
        <v>7458</v>
      </c>
      <c r="Q482" s="183">
        <v>0</v>
      </c>
      <c r="R482" s="226"/>
      <c r="S482" s="226"/>
      <c r="T482" s="226">
        <v>0</v>
      </c>
      <c r="U482" s="227">
        <v>0</v>
      </c>
      <c r="V482" s="227">
        <v>0</v>
      </c>
      <c r="W482" s="226"/>
      <c r="X482" s="227">
        <v>0</v>
      </c>
      <c r="Y482" s="230">
        <v>0</v>
      </c>
      <c r="Z482" s="228">
        <v>0</v>
      </c>
      <c r="AA482" s="229"/>
      <c r="AB482" s="226">
        <v>0</v>
      </c>
      <c r="AC482" s="226">
        <v>0</v>
      </c>
      <c r="AD482" s="229">
        <v>0</v>
      </c>
      <c r="AE482" s="229"/>
      <c r="AF482" s="223" t="e">
        <v>#N/A</v>
      </c>
      <c r="AG482" s="228" t="e">
        <v>#N/A</v>
      </c>
    </row>
    <row r="483" spans="1:33">
      <c r="A483" s="223">
        <v>8</v>
      </c>
      <c r="B483" s="183">
        <v>170</v>
      </c>
      <c r="C483" s="226" t="s">
        <v>2233</v>
      </c>
      <c r="D483" s="226" t="s">
        <v>2335</v>
      </c>
      <c r="E483" s="226">
        <v>20</v>
      </c>
      <c r="F483" s="227">
        <v>5.1999999999999998E-3</v>
      </c>
      <c r="G483" s="227">
        <v>65</v>
      </c>
      <c r="H483" s="226" t="s">
        <v>86</v>
      </c>
      <c r="I483" s="227">
        <v>53</v>
      </c>
      <c r="J483" s="227">
        <v>1</v>
      </c>
      <c r="K483" s="228">
        <v>0.19600000000000001</v>
      </c>
      <c r="L483" s="228" t="s">
        <v>3476</v>
      </c>
      <c r="M483" s="226">
        <v>34</v>
      </c>
      <c r="N483" s="226">
        <v>1.1000000000000001</v>
      </c>
      <c r="O483" s="229">
        <v>2.94</v>
      </c>
      <c r="P483" s="229" t="s">
        <v>7459</v>
      </c>
      <c r="Q483" s="183">
        <v>0</v>
      </c>
      <c r="R483" s="226"/>
      <c r="S483" s="226"/>
      <c r="T483" s="226">
        <v>0</v>
      </c>
      <c r="U483" s="227">
        <v>0</v>
      </c>
      <c r="V483" s="227">
        <v>0</v>
      </c>
      <c r="W483" s="226"/>
      <c r="X483" s="227">
        <v>0</v>
      </c>
      <c r="Y483" s="230">
        <v>0</v>
      </c>
      <c r="Z483" s="228">
        <v>0</v>
      </c>
      <c r="AA483" s="229"/>
      <c r="AB483" s="226">
        <v>0</v>
      </c>
      <c r="AC483" s="226">
        <v>0</v>
      </c>
      <c r="AD483" s="229">
        <v>0</v>
      </c>
      <c r="AE483" s="229"/>
      <c r="AF483" s="223" t="e">
        <v>#N/A</v>
      </c>
      <c r="AG483" s="228" t="e">
        <v>#N/A</v>
      </c>
    </row>
    <row r="484" spans="1:33">
      <c r="A484" s="223">
        <v>9</v>
      </c>
      <c r="B484" s="183">
        <v>0</v>
      </c>
      <c r="C484" s="226"/>
      <c r="D484" s="226"/>
      <c r="E484" s="226">
        <v>0</v>
      </c>
      <c r="F484" s="227">
        <v>0</v>
      </c>
      <c r="G484" s="227">
        <v>0</v>
      </c>
      <c r="H484" s="226"/>
      <c r="I484" s="227">
        <v>0</v>
      </c>
      <c r="J484" s="227">
        <v>0</v>
      </c>
      <c r="K484" s="228">
        <v>0</v>
      </c>
      <c r="L484" s="228"/>
      <c r="M484" s="226">
        <v>0</v>
      </c>
      <c r="N484" s="226">
        <v>0</v>
      </c>
      <c r="O484" s="229">
        <v>0</v>
      </c>
      <c r="P484" s="229"/>
      <c r="Q484" s="183">
        <v>0</v>
      </c>
      <c r="R484" s="226"/>
      <c r="S484" s="226"/>
      <c r="T484" s="226">
        <v>0</v>
      </c>
      <c r="U484" s="227">
        <v>0</v>
      </c>
      <c r="V484" s="227">
        <v>0</v>
      </c>
      <c r="W484" s="226"/>
      <c r="X484" s="227">
        <v>0</v>
      </c>
      <c r="Y484" s="230">
        <v>0</v>
      </c>
      <c r="Z484" s="228">
        <v>0</v>
      </c>
      <c r="AA484" s="229"/>
      <c r="AB484" s="226">
        <v>0</v>
      </c>
      <c r="AC484" s="226">
        <v>0</v>
      </c>
      <c r="AD484" s="229">
        <v>0</v>
      </c>
      <c r="AE484" s="229"/>
      <c r="AF484" s="223" t="e">
        <v>#N/A</v>
      </c>
      <c r="AG484" s="228" t="e">
        <v>#N/A</v>
      </c>
    </row>
    <row r="485" spans="1:33">
      <c r="A485" s="223">
        <v>10</v>
      </c>
      <c r="B485" s="183">
        <v>0</v>
      </c>
      <c r="C485" s="226"/>
      <c r="D485" s="226"/>
      <c r="E485" s="226">
        <v>0</v>
      </c>
      <c r="F485" s="227">
        <v>0</v>
      </c>
      <c r="G485" s="227">
        <v>0</v>
      </c>
      <c r="H485" s="226"/>
      <c r="I485" s="227">
        <v>0</v>
      </c>
      <c r="J485" s="227">
        <v>0</v>
      </c>
      <c r="K485" s="228">
        <v>0</v>
      </c>
      <c r="L485" s="228"/>
      <c r="M485" s="226">
        <v>0</v>
      </c>
      <c r="N485" s="226">
        <v>0</v>
      </c>
      <c r="O485" s="229">
        <v>0</v>
      </c>
      <c r="P485" s="229"/>
      <c r="Q485" s="183">
        <v>0</v>
      </c>
      <c r="R485" s="226"/>
      <c r="S485" s="226"/>
      <c r="T485" s="226">
        <v>0</v>
      </c>
      <c r="U485" s="227">
        <v>0</v>
      </c>
      <c r="V485" s="227">
        <v>0</v>
      </c>
      <c r="W485" s="226"/>
      <c r="X485" s="227">
        <v>0</v>
      </c>
      <c r="Y485" s="230">
        <v>0</v>
      </c>
      <c r="Z485" s="228">
        <v>0</v>
      </c>
      <c r="AA485" s="229"/>
      <c r="AB485" s="226">
        <v>0</v>
      </c>
      <c r="AC485" s="226">
        <v>0</v>
      </c>
      <c r="AD485" s="229">
        <v>0</v>
      </c>
      <c r="AE485" s="229"/>
      <c r="AF485" s="223" t="e">
        <v>#N/A</v>
      </c>
      <c r="AG485" s="228" t="e">
        <v>#N/A</v>
      </c>
    </row>
    <row r="486" spans="1:33">
      <c r="A486" s="223">
        <v>11</v>
      </c>
      <c r="B486" s="183">
        <v>0</v>
      </c>
      <c r="C486" s="226"/>
      <c r="D486" s="226"/>
      <c r="E486" s="226">
        <v>0</v>
      </c>
      <c r="F486" s="227">
        <v>0</v>
      </c>
      <c r="G486" s="227">
        <v>0</v>
      </c>
      <c r="H486" s="226"/>
      <c r="I486" s="227">
        <v>0</v>
      </c>
      <c r="J486" s="227">
        <v>0</v>
      </c>
      <c r="K486" s="228">
        <v>0</v>
      </c>
      <c r="L486" s="228"/>
      <c r="M486" s="226">
        <v>0</v>
      </c>
      <c r="N486" s="226">
        <v>0</v>
      </c>
      <c r="O486" s="229">
        <v>0</v>
      </c>
      <c r="P486" s="229"/>
      <c r="Q486" s="183">
        <v>0</v>
      </c>
      <c r="R486" s="226"/>
      <c r="S486" s="226"/>
      <c r="T486" s="226">
        <v>0</v>
      </c>
      <c r="U486" s="227">
        <v>0</v>
      </c>
      <c r="V486" s="227">
        <v>0</v>
      </c>
      <c r="W486" s="226"/>
      <c r="X486" s="227">
        <v>0</v>
      </c>
      <c r="Y486" s="230">
        <v>0</v>
      </c>
      <c r="Z486" s="228">
        <v>0</v>
      </c>
      <c r="AA486" s="229"/>
      <c r="AB486" s="226">
        <v>0</v>
      </c>
      <c r="AC486" s="226">
        <v>0</v>
      </c>
      <c r="AD486" s="229">
        <v>0</v>
      </c>
      <c r="AE486" s="229"/>
      <c r="AF486" s="223" t="e">
        <v>#N/A</v>
      </c>
      <c r="AG486" s="228" t="e">
        <v>#N/A</v>
      </c>
    </row>
    <row r="487" spans="1:33">
      <c r="A487" s="223">
        <v>12</v>
      </c>
      <c r="B487" s="183">
        <v>0</v>
      </c>
      <c r="C487" s="226"/>
      <c r="D487" s="226"/>
      <c r="E487" s="226">
        <v>0</v>
      </c>
      <c r="F487" s="227">
        <v>0</v>
      </c>
      <c r="G487" s="227">
        <v>0</v>
      </c>
      <c r="H487" s="226"/>
      <c r="I487" s="227">
        <v>0</v>
      </c>
      <c r="J487" s="227">
        <v>0</v>
      </c>
      <c r="K487" s="228">
        <v>0</v>
      </c>
      <c r="L487" s="228"/>
      <c r="M487" s="226">
        <v>0</v>
      </c>
      <c r="N487" s="226">
        <v>0</v>
      </c>
      <c r="O487" s="229">
        <v>0</v>
      </c>
      <c r="P487" s="229"/>
      <c r="Q487" s="183">
        <v>0</v>
      </c>
      <c r="R487" s="226"/>
      <c r="S487" s="226"/>
      <c r="T487" s="226">
        <v>0</v>
      </c>
      <c r="U487" s="227">
        <v>0</v>
      </c>
      <c r="V487" s="227">
        <v>0</v>
      </c>
      <c r="W487" s="226"/>
      <c r="X487" s="227">
        <v>0</v>
      </c>
      <c r="Y487" s="230">
        <v>0</v>
      </c>
      <c r="Z487" s="228">
        <v>0</v>
      </c>
      <c r="AA487" s="229"/>
      <c r="AB487" s="226">
        <v>0</v>
      </c>
      <c r="AC487" s="226">
        <v>0</v>
      </c>
      <c r="AD487" s="229">
        <v>0</v>
      </c>
      <c r="AE487" s="229"/>
      <c r="AF487" s="223" t="e">
        <v>#N/A</v>
      </c>
      <c r="AG487" s="228" t="e">
        <v>#N/A</v>
      </c>
    </row>
    <row r="488" spans="1:33">
      <c r="A488" s="223">
        <v>13</v>
      </c>
      <c r="B488" s="183">
        <v>0</v>
      </c>
      <c r="C488" s="226"/>
      <c r="D488" s="226"/>
      <c r="E488" s="226">
        <v>0</v>
      </c>
      <c r="F488" s="227">
        <v>0</v>
      </c>
      <c r="G488" s="227">
        <v>0</v>
      </c>
      <c r="H488" s="226"/>
      <c r="I488" s="227">
        <v>0</v>
      </c>
      <c r="J488" s="227">
        <v>0</v>
      </c>
      <c r="K488" s="228">
        <v>0</v>
      </c>
      <c r="L488" s="228"/>
      <c r="M488" s="226">
        <v>0</v>
      </c>
      <c r="N488" s="226">
        <v>0</v>
      </c>
      <c r="O488" s="229">
        <v>0</v>
      </c>
      <c r="P488" s="229"/>
      <c r="Q488" s="183">
        <v>0</v>
      </c>
      <c r="R488" s="226"/>
      <c r="S488" s="226"/>
      <c r="T488" s="226">
        <v>0</v>
      </c>
      <c r="U488" s="227">
        <v>0</v>
      </c>
      <c r="V488" s="227">
        <v>0</v>
      </c>
      <c r="W488" s="226"/>
      <c r="X488" s="227">
        <v>0</v>
      </c>
      <c r="Y488" s="230">
        <v>0</v>
      </c>
      <c r="Z488" s="228">
        <v>0</v>
      </c>
      <c r="AA488" s="229"/>
      <c r="AB488" s="226">
        <v>0</v>
      </c>
      <c r="AC488" s="226">
        <v>0</v>
      </c>
      <c r="AD488" s="229">
        <v>0</v>
      </c>
      <c r="AE488" s="229"/>
      <c r="AF488" s="223" t="e">
        <v>#N/A</v>
      </c>
      <c r="AG488" s="228" t="e">
        <v>#N/A</v>
      </c>
    </row>
    <row r="489" spans="1:33">
      <c r="A489" s="223">
        <v>14</v>
      </c>
      <c r="B489" s="183">
        <v>0</v>
      </c>
      <c r="C489" s="226"/>
      <c r="D489" s="226"/>
      <c r="E489" s="226">
        <v>0</v>
      </c>
      <c r="F489" s="227">
        <v>0</v>
      </c>
      <c r="G489" s="227">
        <v>0</v>
      </c>
      <c r="H489" s="226"/>
      <c r="I489" s="227">
        <v>0</v>
      </c>
      <c r="J489" s="227">
        <v>0</v>
      </c>
      <c r="K489" s="228">
        <v>0</v>
      </c>
      <c r="L489" s="228"/>
      <c r="M489" s="226">
        <v>0</v>
      </c>
      <c r="N489" s="226">
        <v>0</v>
      </c>
      <c r="O489" s="229">
        <v>0</v>
      </c>
      <c r="P489" s="229"/>
      <c r="Q489" s="183">
        <v>0</v>
      </c>
      <c r="R489" s="226"/>
      <c r="S489" s="226"/>
      <c r="T489" s="226">
        <v>0</v>
      </c>
      <c r="U489" s="227">
        <v>0</v>
      </c>
      <c r="V489" s="227">
        <v>0</v>
      </c>
      <c r="W489" s="226"/>
      <c r="X489" s="227">
        <v>0</v>
      </c>
      <c r="Y489" s="230">
        <v>0</v>
      </c>
      <c r="Z489" s="228">
        <v>0</v>
      </c>
      <c r="AA489" s="229"/>
      <c r="AB489" s="226">
        <v>0</v>
      </c>
      <c r="AC489" s="226">
        <v>0</v>
      </c>
      <c r="AD489" s="229">
        <v>0</v>
      </c>
      <c r="AE489" s="229"/>
      <c r="AF489" s="223" t="e">
        <v>#N/A</v>
      </c>
      <c r="AG489" s="228" t="e">
        <v>#N/A</v>
      </c>
    </row>
    <row r="490" spans="1:33">
      <c r="A490" s="223">
        <v>15</v>
      </c>
      <c r="B490" s="183">
        <v>0</v>
      </c>
      <c r="C490" s="226"/>
      <c r="D490" s="226"/>
      <c r="E490" s="226">
        <v>0</v>
      </c>
      <c r="F490" s="227">
        <v>0</v>
      </c>
      <c r="G490" s="227">
        <v>0</v>
      </c>
      <c r="H490" s="226"/>
      <c r="I490" s="227">
        <v>0</v>
      </c>
      <c r="J490" s="227">
        <v>0</v>
      </c>
      <c r="K490" s="228">
        <v>0</v>
      </c>
      <c r="L490" s="228"/>
      <c r="M490" s="226">
        <v>0</v>
      </c>
      <c r="N490" s="226">
        <v>0</v>
      </c>
      <c r="O490" s="229">
        <v>0</v>
      </c>
      <c r="P490" s="229"/>
      <c r="Q490" s="183">
        <v>0</v>
      </c>
      <c r="R490" s="226"/>
      <c r="S490" s="226"/>
      <c r="T490" s="226">
        <v>0</v>
      </c>
      <c r="U490" s="227">
        <v>0</v>
      </c>
      <c r="V490" s="227">
        <v>0</v>
      </c>
      <c r="W490" s="226"/>
      <c r="X490" s="227">
        <v>0</v>
      </c>
      <c r="Y490" s="230">
        <v>0</v>
      </c>
      <c r="Z490" s="228">
        <v>0</v>
      </c>
      <c r="AA490" s="229"/>
      <c r="AB490" s="226">
        <v>0</v>
      </c>
      <c r="AC490" s="226">
        <v>0</v>
      </c>
      <c r="AD490" s="229">
        <v>0</v>
      </c>
      <c r="AE490" s="229"/>
      <c r="AF490" s="223" t="e">
        <v>#N/A</v>
      </c>
      <c r="AG490" s="228" t="e">
        <v>#N/A</v>
      </c>
    </row>
    <row r="491" spans="1:33">
      <c r="A491" s="223">
        <v>16</v>
      </c>
      <c r="B491" s="183">
        <v>0</v>
      </c>
      <c r="C491" s="226"/>
      <c r="D491" s="226"/>
      <c r="E491" s="226">
        <v>0</v>
      </c>
      <c r="F491" s="227">
        <v>0</v>
      </c>
      <c r="G491" s="227">
        <v>0</v>
      </c>
      <c r="H491" s="226"/>
      <c r="I491" s="227">
        <v>0</v>
      </c>
      <c r="J491" s="227">
        <v>0</v>
      </c>
      <c r="K491" s="228">
        <v>0</v>
      </c>
      <c r="L491" s="228"/>
      <c r="M491" s="226">
        <v>0</v>
      </c>
      <c r="N491" s="226">
        <v>0</v>
      </c>
      <c r="O491" s="229">
        <v>0</v>
      </c>
      <c r="P491" s="229"/>
      <c r="Q491" s="183">
        <v>0</v>
      </c>
      <c r="R491" s="226"/>
      <c r="S491" s="226"/>
      <c r="T491" s="226">
        <v>0</v>
      </c>
      <c r="U491" s="227">
        <v>0</v>
      </c>
      <c r="V491" s="227">
        <v>0</v>
      </c>
      <c r="W491" s="226"/>
      <c r="X491" s="227">
        <v>0</v>
      </c>
      <c r="Y491" s="230">
        <v>0</v>
      </c>
      <c r="Z491" s="228">
        <v>0</v>
      </c>
      <c r="AA491" s="229"/>
      <c r="AB491" s="226">
        <v>0</v>
      </c>
      <c r="AC491" s="226">
        <v>0</v>
      </c>
      <c r="AD491" s="229">
        <v>0</v>
      </c>
      <c r="AE491" s="229"/>
      <c r="AF491" s="223" t="e">
        <v>#N/A</v>
      </c>
      <c r="AG491" s="228" t="e">
        <v>#N/A</v>
      </c>
    </row>
    <row r="492" spans="1:33">
      <c r="A492" s="223">
        <v>17</v>
      </c>
      <c r="B492" s="183">
        <v>0</v>
      </c>
      <c r="C492" s="226"/>
      <c r="D492" s="226"/>
      <c r="E492" s="226">
        <v>0</v>
      </c>
      <c r="F492" s="227">
        <v>0</v>
      </c>
      <c r="G492" s="227">
        <v>0</v>
      </c>
      <c r="H492" s="226"/>
      <c r="I492" s="227">
        <v>0</v>
      </c>
      <c r="J492" s="227">
        <v>0</v>
      </c>
      <c r="K492" s="228">
        <v>0</v>
      </c>
      <c r="L492" s="228"/>
      <c r="M492" s="226">
        <v>0</v>
      </c>
      <c r="N492" s="226">
        <v>0</v>
      </c>
      <c r="O492" s="229">
        <v>0</v>
      </c>
      <c r="P492" s="229"/>
      <c r="Q492" s="183">
        <v>0</v>
      </c>
      <c r="R492" s="226"/>
      <c r="S492" s="226"/>
      <c r="T492" s="226">
        <v>0</v>
      </c>
      <c r="U492" s="227">
        <v>0</v>
      </c>
      <c r="V492" s="227">
        <v>0</v>
      </c>
      <c r="W492" s="226"/>
      <c r="X492" s="227">
        <v>0</v>
      </c>
      <c r="Y492" s="230">
        <v>0</v>
      </c>
      <c r="Z492" s="228">
        <v>0</v>
      </c>
      <c r="AA492" s="229"/>
      <c r="AB492" s="226">
        <v>0</v>
      </c>
      <c r="AC492" s="226">
        <v>0</v>
      </c>
      <c r="AD492" s="229">
        <v>0</v>
      </c>
      <c r="AE492" s="229"/>
      <c r="AF492" s="223" t="e">
        <v>#N/A</v>
      </c>
      <c r="AG492" s="228" t="e">
        <v>#N/A</v>
      </c>
    </row>
    <row r="493" spans="1:33">
      <c r="A493" s="223">
        <v>18</v>
      </c>
      <c r="B493" s="183">
        <v>0</v>
      </c>
      <c r="C493" s="226"/>
      <c r="D493" s="226"/>
      <c r="E493" s="226">
        <v>0</v>
      </c>
      <c r="F493" s="227">
        <v>0</v>
      </c>
      <c r="G493" s="227">
        <v>0</v>
      </c>
      <c r="H493" s="226"/>
      <c r="I493" s="227">
        <v>0</v>
      </c>
      <c r="J493" s="227">
        <v>0</v>
      </c>
      <c r="K493" s="228">
        <v>0</v>
      </c>
      <c r="L493" s="228"/>
      <c r="M493" s="226">
        <v>0</v>
      </c>
      <c r="N493" s="226">
        <v>0</v>
      </c>
      <c r="O493" s="229">
        <v>0</v>
      </c>
      <c r="P493" s="229"/>
      <c r="Q493" s="183">
        <v>0</v>
      </c>
      <c r="R493" s="226"/>
      <c r="S493" s="226"/>
      <c r="T493" s="226">
        <v>0</v>
      </c>
      <c r="U493" s="227">
        <v>0</v>
      </c>
      <c r="V493" s="227">
        <v>0</v>
      </c>
      <c r="W493" s="226"/>
      <c r="X493" s="227">
        <v>0</v>
      </c>
      <c r="Y493" s="230">
        <v>0</v>
      </c>
      <c r="Z493" s="228">
        <v>0</v>
      </c>
      <c r="AA493" s="229"/>
      <c r="AB493" s="226">
        <v>0</v>
      </c>
      <c r="AC493" s="226">
        <v>0</v>
      </c>
      <c r="AD493" s="229">
        <v>0</v>
      </c>
      <c r="AE493" s="229"/>
      <c r="AF493" s="223" t="e">
        <v>#N/A</v>
      </c>
      <c r="AG493" s="228" t="e">
        <v>#N/A</v>
      </c>
    </row>
    <row r="494" spans="1:33">
      <c r="A494" s="223">
        <v>19</v>
      </c>
      <c r="B494" s="183">
        <v>0</v>
      </c>
      <c r="C494" s="226"/>
      <c r="D494" s="226"/>
      <c r="E494" s="226">
        <v>0</v>
      </c>
      <c r="F494" s="227">
        <v>0</v>
      </c>
      <c r="G494" s="227">
        <v>0</v>
      </c>
      <c r="H494" s="226"/>
      <c r="I494" s="227">
        <v>0</v>
      </c>
      <c r="J494" s="227">
        <v>0</v>
      </c>
      <c r="K494" s="228">
        <v>0</v>
      </c>
      <c r="L494" s="228"/>
      <c r="M494" s="226">
        <v>0</v>
      </c>
      <c r="N494" s="226">
        <v>0</v>
      </c>
      <c r="O494" s="229">
        <v>0</v>
      </c>
      <c r="P494" s="229"/>
      <c r="Q494" s="183">
        <v>0</v>
      </c>
      <c r="R494" s="226"/>
      <c r="S494" s="226"/>
      <c r="T494" s="226">
        <v>0</v>
      </c>
      <c r="U494" s="227">
        <v>0</v>
      </c>
      <c r="V494" s="227">
        <v>0</v>
      </c>
      <c r="W494" s="226"/>
      <c r="X494" s="227">
        <v>0</v>
      </c>
      <c r="Y494" s="230">
        <v>0</v>
      </c>
      <c r="Z494" s="228">
        <v>0</v>
      </c>
      <c r="AA494" s="229"/>
      <c r="AB494" s="226">
        <v>0</v>
      </c>
      <c r="AC494" s="226">
        <v>0</v>
      </c>
      <c r="AD494" s="229">
        <v>0</v>
      </c>
      <c r="AE494" s="229"/>
      <c r="AF494" s="223" t="e">
        <v>#N/A</v>
      </c>
      <c r="AG494" s="228" t="e">
        <v>#N/A</v>
      </c>
    </row>
    <row r="495" spans="1:33">
      <c r="A495" s="223">
        <v>20</v>
      </c>
      <c r="B495" s="183">
        <v>0</v>
      </c>
      <c r="C495" s="226"/>
      <c r="D495" s="226"/>
      <c r="E495" s="226">
        <v>0</v>
      </c>
      <c r="F495" s="227">
        <v>0</v>
      </c>
      <c r="G495" s="227">
        <v>0</v>
      </c>
      <c r="H495" s="226"/>
      <c r="I495" s="227">
        <v>0</v>
      </c>
      <c r="J495" s="227">
        <v>0</v>
      </c>
      <c r="K495" s="228">
        <v>0</v>
      </c>
      <c r="L495" s="228"/>
      <c r="M495" s="226">
        <v>0</v>
      </c>
      <c r="N495" s="226">
        <v>0</v>
      </c>
      <c r="O495" s="229">
        <v>0</v>
      </c>
      <c r="P495" s="229"/>
      <c r="Q495" s="183">
        <v>0</v>
      </c>
      <c r="R495" s="226"/>
      <c r="S495" s="226"/>
      <c r="T495" s="226">
        <v>0</v>
      </c>
      <c r="U495" s="227">
        <v>0</v>
      </c>
      <c r="V495" s="227">
        <v>0</v>
      </c>
      <c r="W495" s="226"/>
      <c r="X495" s="227">
        <v>0</v>
      </c>
      <c r="Y495" s="230">
        <v>0</v>
      </c>
      <c r="Z495" s="228">
        <v>0</v>
      </c>
      <c r="AA495" s="229"/>
      <c r="AB495" s="226">
        <v>0</v>
      </c>
      <c r="AC495" s="226">
        <v>0</v>
      </c>
      <c r="AD495" s="229">
        <v>0</v>
      </c>
      <c r="AE495" s="229"/>
      <c r="AF495" s="223" t="e">
        <v>#N/A</v>
      </c>
      <c r="AG495" s="228" t="e">
        <v>#N/A</v>
      </c>
    </row>
    <row r="496" spans="1:33">
      <c r="A496" s="223">
        <v>21</v>
      </c>
      <c r="B496" s="183">
        <v>0</v>
      </c>
      <c r="C496" s="226"/>
      <c r="D496" s="226"/>
      <c r="E496" s="226">
        <v>0</v>
      </c>
      <c r="F496" s="227">
        <v>0</v>
      </c>
      <c r="G496" s="227">
        <v>0</v>
      </c>
      <c r="H496" s="226"/>
      <c r="I496" s="227">
        <v>0</v>
      </c>
      <c r="J496" s="227">
        <v>0</v>
      </c>
      <c r="K496" s="228">
        <v>0</v>
      </c>
      <c r="L496" s="228"/>
      <c r="M496" s="226">
        <v>0</v>
      </c>
      <c r="N496" s="226">
        <v>0</v>
      </c>
      <c r="O496" s="229">
        <v>0</v>
      </c>
      <c r="P496" s="229"/>
      <c r="Q496" s="183">
        <v>0</v>
      </c>
      <c r="R496" s="226"/>
      <c r="S496" s="226"/>
      <c r="T496" s="226">
        <v>0</v>
      </c>
      <c r="U496" s="227">
        <v>0</v>
      </c>
      <c r="V496" s="227">
        <v>0</v>
      </c>
      <c r="W496" s="226"/>
      <c r="X496" s="227">
        <v>0</v>
      </c>
      <c r="Y496" s="230">
        <v>0</v>
      </c>
      <c r="Z496" s="228">
        <v>0</v>
      </c>
      <c r="AA496" s="229"/>
      <c r="AB496" s="226">
        <v>0</v>
      </c>
      <c r="AC496" s="226">
        <v>0</v>
      </c>
      <c r="AD496" s="229">
        <v>0</v>
      </c>
      <c r="AE496" s="229"/>
      <c r="AF496" s="223" t="e">
        <v>#N/A</v>
      </c>
      <c r="AG496" s="228" t="e">
        <v>#N/A</v>
      </c>
    </row>
    <row r="497" spans="1:33">
      <c r="A497" s="223">
        <v>22</v>
      </c>
      <c r="B497" s="183">
        <v>0</v>
      </c>
      <c r="C497" s="226"/>
      <c r="D497" s="226"/>
      <c r="E497" s="226">
        <v>0</v>
      </c>
      <c r="F497" s="227">
        <v>0</v>
      </c>
      <c r="G497" s="227">
        <v>0</v>
      </c>
      <c r="H497" s="226"/>
      <c r="I497" s="227">
        <v>0</v>
      </c>
      <c r="J497" s="227">
        <v>0</v>
      </c>
      <c r="K497" s="228">
        <v>0</v>
      </c>
      <c r="L497" s="228"/>
      <c r="M497" s="226">
        <v>0</v>
      </c>
      <c r="N497" s="226">
        <v>0</v>
      </c>
      <c r="O497" s="229">
        <v>0</v>
      </c>
      <c r="P497" s="229"/>
      <c r="Q497" s="183">
        <v>0</v>
      </c>
      <c r="R497" s="226"/>
      <c r="S497" s="226"/>
      <c r="T497" s="226">
        <v>0</v>
      </c>
      <c r="U497" s="227">
        <v>0</v>
      </c>
      <c r="V497" s="227">
        <v>0</v>
      </c>
      <c r="W497" s="226"/>
      <c r="X497" s="227">
        <v>0</v>
      </c>
      <c r="Y497" s="230">
        <v>0</v>
      </c>
      <c r="Z497" s="228">
        <v>0</v>
      </c>
      <c r="AA497" s="229"/>
      <c r="AB497" s="226">
        <v>0</v>
      </c>
      <c r="AC497" s="226">
        <v>0</v>
      </c>
      <c r="AD497" s="229">
        <v>0</v>
      </c>
      <c r="AE497" s="229"/>
      <c r="AF497" s="223" t="e">
        <v>#N/A</v>
      </c>
      <c r="AG497" s="228" t="e">
        <v>#N/A</v>
      </c>
    </row>
    <row r="498" spans="1:33">
      <c r="A498" s="223">
        <v>23</v>
      </c>
      <c r="B498" s="183">
        <v>0</v>
      </c>
      <c r="C498" s="226"/>
      <c r="D498" s="226"/>
      <c r="E498" s="226">
        <v>0</v>
      </c>
      <c r="F498" s="227">
        <v>0</v>
      </c>
      <c r="G498" s="227">
        <v>0</v>
      </c>
      <c r="H498" s="226"/>
      <c r="I498" s="227">
        <v>0</v>
      </c>
      <c r="J498" s="227">
        <v>0</v>
      </c>
      <c r="K498" s="228">
        <v>0</v>
      </c>
      <c r="L498" s="228"/>
      <c r="M498" s="226">
        <v>0</v>
      </c>
      <c r="N498" s="226">
        <v>0</v>
      </c>
      <c r="O498" s="229">
        <v>0</v>
      </c>
      <c r="P498" s="229"/>
      <c r="Q498" s="183">
        <v>0</v>
      </c>
      <c r="R498" s="226"/>
      <c r="S498" s="226"/>
      <c r="T498" s="226">
        <v>0</v>
      </c>
      <c r="U498" s="227">
        <v>0</v>
      </c>
      <c r="V498" s="227">
        <v>0</v>
      </c>
      <c r="W498" s="226"/>
      <c r="X498" s="227">
        <v>0</v>
      </c>
      <c r="Y498" s="230">
        <v>0</v>
      </c>
      <c r="Z498" s="228">
        <v>0</v>
      </c>
      <c r="AA498" s="229"/>
      <c r="AB498" s="226">
        <v>0</v>
      </c>
      <c r="AC498" s="226">
        <v>0</v>
      </c>
      <c r="AD498" s="229">
        <v>0</v>
      </c>
      <c r="AE498" s="229"/>
      <c r="AF498" s="223" t="e">
        <v>#N/A</v>
      </c>
      <c r="AG498" s="228" t="e">
        <v>#N/A</v>
      </c>
    </row>
    <row r="499" spans="1:33">
      <c r="A499" s="223">
        <v>24</v>
      </c>
      <c r="B499" s="183">
        <v>0</v>
      </c>
      <c r="C499" s="226"/>
      <c r="D499" s="226"/>
      <c r="E499" s="226">
        <v>0</v>
      </c>
      <c r="F499" s="227">
        <v>0</v>
      </c>
      <c r="G499" s="227">
        <v>0</v>
      </c>
      <c r="H499" s="226"/>
      <c r="I499" s="227">
        <v>0</v>
      </c>
      <c r="J499" s="227">
        <v>0</v>
      </c>
      <c r="K499" s="228">
        <v>0</v>
      </c>
      <c r="L499" s="228"/>
      <c r="M499" s="226">
        <v>0</v>
      </c>
      <c r="N499" s="226">
        <v>0</v>
      </c>
      <c r="O499" s="229">
        <v>0</v>
      </c>
      <c r="P499" s="229"/>
      <c r="Q499" s="183">
        <v>0</v>
      </c>
      <c r="R499" s="226"/>
      <c r="S499" s="226"/>
      <c r="T499" s="226">
        <v>0</v>
      </c>
      <c r="U499" s="227">
        <v>0</v>
      </c>
      <c r="V499" s="227">
        <v>0</v>
      </c>
      <c r="W499" s="226"/>
      <c r="X499" s="227">
        <v>0</v>
      </c>
      <c r="Y499" s="230">
        <v>0</v>
      </c>
      <c r="Z499" s="228">
        <v>0</v>
      </c>
      <c r="AA499" s="229"/>
      <c r="AB499" s="226">
        <v>0</v>
      </c>
      <c r="AC499" s="226">
        <v>0</v>
      </c>
      <c r="AD499" s="229">
        <v>0</v>
      </c>
      <c r="AE499" s="229"/>
      <c r="AF499" s="223" t="e">
        <v>#N/A</v>
      </c>
      <c r="AG499" s="228" t="e">
        <v>#N/A</v>
      </c>
    </row>
    <row r="500" spans="1:33">
      <c r="A500" s="223">
        <v>25</v>
      </c>
      <c r="B500" s="183">
        <v>0</v>
      </c>
      <c r="C500" s="226"/>
      <c r="D500" s="226"/>
      <c r="E500" s="226">
        <v>0</v>
      </c>
      <c r="F500" s="227">
        <v>0</v>
      </c>
      <c r="G500" s="227">
        <v>0</v>
      </c>
      <c r="H500" s="226"/>
      <c r="I500" s="227">
        <v>0</v>
      </c>
      <c r="J500" s="227">
        <v>0</v>
      </c>
      <c r="K500" s="228">
        <v>0</v>
      </c>
      <c r="L500" s="228"/>
      <c r="M500" s="226">
        <v>0</v>
      </c>
      <c r="N500" s="226">
        <v>0</v>
      </c>
      <c r="O500" s="229">
        <v>0</v>
      </c>
      <c r="P500" s="229"/>
      <c r="Q500" s="183">
        <v>0</v>
      </c>
      <c r="R500" s="226"/>
      <c r="S500" s="226"/>
      <c r="T500" s="226">
        <v>0</v>
      </c>
      <c r="U500" s="227">
        <v>0</v>
      </c>
      <c r="V500" s="227">
        <v>0</v>
      </c>
      <c r="W500" s="226"/>
      <c r="X500" s="227">
        <v>0</v>
      </c>
      <c r="Y500" s="230">
        <v>0</v>
      </c>
      <c r="Z500" s="228">
        <v>0</v>
      </c>
      <c r="AA500" s="229"/>
      <c r="AB500" s="226">
        <v>0</v>
      </c>
      <c r="AC500" s="226">
        <v>0</v>
      </c>
      <c r="AD500" s="229">
        <v>0</v>
      </c>
      <c r="AE500" s="229"/>
      <c r="AF500" s="223" t="e">
        <v>#N/A</v>
      </c>
      <c r="AG500" s="228" t="e">
        <v>#N/A</v>
      </c>
    </row>
    <row r="501" spans="1:33">
      <c r="A501" s="223">
        <v>26</v>
      </c>
      <c r="B501" s="183">
        <v>0</v>
      </c>
      <c r="C501" s="226"/>
      <c r="D501" s="226"/>
      <c r="E501" s="226">
        <v>0</v>
      </c>
      <c r="F501" s="227">
        <v>0</v>
      </c>
      <c r="G501" s="227">
        <v>0</v>
      </c>
      <c r="H501" s="226"/>
      <c r="I501" s="227">
        <v>0</v>
      </c>
      <c r="J501" s="227">
        <v>0</v>
      </c>
      <c r="K501" s="228">
        <v>0</v>
      </c>
      <c r="L501" s="228"/>
      <c r="M501" s="226">
        <v>0</v>
      </c>
      <c r="N501" s="226">
        <v>0</v>
      </c>
      <c r="O501" s="229">
        <v>0</v>
      </c>
      <c r="P501" s="229"/>
      <c r="Q501" s="183">
        <v>0</v>
      </c>
      <c r="R501" s="226"/>
      <c r="S501" s="226"/>
      <c r="T501" s="226">
        <v>0</v>
      </c>
      <c r="U501" s="227">
        <v>0</v>
      </c>
      <c r="V501" s="227">
        <v>0</v>
      </c>
      <c r="W501" s="226"/>
      <c r="X501" s="227">
        <v>0</v>
      </c>
      <c r="Y501" s="230">
        <v>0</v>
      </c>
      <c r="Z501" s="228">
        <v>0</v>
      </c>
      <c r="AA501" s="229"/>
      <c r="AB501" s="226">
        <v>0</v>
      </c>
      <c r="AC501" s="226">
        <v>0</v>
      </c>
      <c r="AD501" s="229">
        <v>0</v>
      </c>
      <c r="AE501" s="229"/>
      <c r="AF501" s="223" t="e">
        <v>#N/A</v>
      </c>
      <c r="AG501" s="228" t="e">
        <v>#N/A</v>
      </c>
    </row>
    <row r="502" spans="1:33">
      <c r="A502" s="223">
        <v>27</v>
      </c>
      <c r="B502" s="183">
        <v>0</v>
      </c>
      <c r="C502" s="226"/>
      <c r="D502" s="226"/>
      <c r="E502" s="226">
        <v>0</v>
      </c>
      <c r="F502" s="227">
        <v>0</v>
      </c>
      <c r="G502" s="227">
        <v>0</v>
      </c>
      <c r="H502" s="226"/>
      <c r="I502" s="227">
        <v>0</v>
      </c>
      <c r="J502" s="227">
        <v>0</v>
      </c>
      <c r="K502" s="228">
        <v>0</v>
      </c>
      <c r="L502" s="228"/>
      <c r="M502" s="226">
        <v>0</v>
      </c>
      <c r="N502" s="226">
        <v>0</v>
      </c>
      <c r="O502" s="229">
        <v>0</v>
      </c>
      <c r="P502" s="229"/>
      <c r="Q502" s="183">
        <v>0</v>
      </c>
      <c r="R502" s="226"/>
      <c r="S502" s="226"/>
      <c r="T502" s="226">
        <v>0</v>
      </c>
      <c r="U502" s="227">
        <v>0</v>
      </c>
      <c r="V502" s="227">
        <v>0</v>
      </c>
      <c r="W502" s="226"/>
      <c r="X502" s="227">
        <v>0</v>
      </c>
      <c r="Y502" s="230">
        <v>0</v>
      </c>
      <c r="Z502" s="228">
        <v>0</v>
      </c>
      <c r="AA502" s="229"/>
      <c r="AB502" s="226">
        <v>0</v>
      </c>
      <c r="AC502" s="226">
        <v>0</v>
      </c>
      <c r="AD502" s="229">
        <v>0</v>
      </c>
      <c r="AE502" s="229"/>
      <c r="AF502" s="223" t="e">
        <v>#N/A</v>
      </c>
      <c r="AG502" s="228" t="e">
        <v>#N/A</v>
      </c>
    </row>
    <row r="503" spans="1:33">
      <c r="A503" s="223">
        <v>28</v>
      </c>
      <c r="B503" s="183">
        <v>0</v>
      </c>
      <c r="C503" s="226"/>
      <c r="D503" s="226"/>
      <c r="E503" s="226">
        <v>0</v>
      </c>
      <c r="F503" s="227">
        <v>0</v>
      </c>
      <c r="G503" s="227">
        <v>0</v>
      </c>
      <c r="H503" s="226"/>
      <c r="I503" s="227">
        <v>0</v>
      </c>
      <c r="J503" s="227">
        <v>0</v>
      </c>
      <c r="K503" s="228">
        <v>0</v>
      </c>
      <c r="L503" s="228"/>
      <c r="M503" s="226">
        <v>0</v>
      </c>
      <c r="N503" s="226">
        <v>0</v>
      </c>
      <c r="O503" s="229">
        <v>0</v>
      </c>
      <c r="P503" s="229"/>
      <c r="Q503" s="183">
        <v>0</v>
      </c>
      <c r="R503" s="226"/>
      <c r="S503" s="226"/>
      <c r="T503" s="226">
        <v>0</v>
      </c>
      <c r="U503" s="227">
        <v>0</v>
      </c>
      <c r="V503" s="227">
        <v>0</v>
      </c>
      <c r="W503" s="226"/>
      <c r="X503" s="227">
        <v>0</v>
      </c>
      <c r="Y503" s="230">
        <v>0</v>
      </c>
      <c r="Z503" s="228">
        <v>0</v>
      </c>
      <c r="AA503" s="229"/>
      <c r="AB503" s="226">
        <v>0</v>
      </c>
      <c r="AC503" s="226">
        <v>0</v>
      </c>
      <c r="AD503" s="229">
        <v>0</v>
      </c>
      <c r="AE503" s="229"/>
      <c r="AF503" s="223" t="e">
        <v>#N/A</v>
      </c>
      <c r="AG503" s="228" t="e">
        <v>#N/A</v>
      </c>
    </row>
    <row r="504" spans="1:33">
      <c r="A504" s="223">
        <v>29</v>
      </c>
      <c r="B504" s="183">
        <v>0</v>
      </c>
      <c r="C504" s="226"/>
      <c r="D504" s="226"/>
      <c r="E504" s="226">
        <v>0</v>
      </c>
      <c r="F504" s="227">
        <v>0</v>
      </c>
      <c r="G504" s="227">
        <v>0</v>
      </c>
      <c r="H504" s="226"/>
      <c r="I504" s="227">
        <v>0</v>
      </c>
      <c r="J504" s="227">
        <v>0</v>
      </c>
      <c r="K504" s="228">
        <v>0</v>
      </c>
      <c r="L504" s="228"/>
      <c r="M504" s="226">
        <v>0</v>
      </c>
      <c r="N504" s="226">
        <v>0</v>
      </c>
      <c r="O504" s="229">
        <v>0</v>
      </c>
      <c r="P504" s="229"/>
      <c r="Q504" s="183">
        <v>0</v>
      </c>
      <c r="R504" s="226"/>
      <c r="S504" s="226"/>
      <c r="T504" s="226">
        <v>0</v>
      </c>
      <c r="U504" s="227">
        <v>0</v>
      </c>
      <c r="V504" s="227">
        <v>0</v>
      </c>
      <c r="W504" s="226"/>
      <c r="X504" s="227">
        <v>0</v>
      </c>
      <c r="Y504" s="230">
        <v>0</v>
      </c>
      <c r="Z504" s="228">
        <v>0</v>
      </c>
      <c r="AA504" s="229"/>
      <c r="AB504" s="226">
        <v>0</v>
      </c>
      <c r="AC504" s="226">
        <v>0</v>
      </c>
      <c r="AD504" s="229">
        <v>0</v>
      </c>
      <c r="AE504" s="229"/>
      <c r="AF504" s="223" t="e">
        <v>#N/A</v>
      </c>
      <c r="AG504" s="228" t="e">
        <v>#N/A</v>
      </c>
    </row>
    <row r="505" spans="1:33">
      <c r="A505" s="223">
        <v>30</v>
      </c>
      <c r="B505" s="183">
        <v>0</v>
      </c>
      <c r="C505" s="226"/>
      <c r="D505" s="226"/>
      <c r="E505" s="226">
        <v>0</v>
      </c>
      <c r="F505" s="227">
        <v>0</v>
      </c>
      <c r="G505" s="227">
        <v>0</v>
      </c>
      <c r="H505" s="226"/>
      <c r="I505" s="227">
        <v>0</v>
      </c>
      <c r="J505" s="227">
        <v>0</v>
      </c>
      <c r="K505" s="228">
        <v>0</v>
      </c>
      <c r="L505" s="228"/>
      <c r="M505" s="226">
        <v>0</v>
      </c>
      <c r="N505" s="226">
        <v>0</v>
      </c>
      <c r="O505" s="229">
        <v>0</v>
      </c>
      <c r="P505" s="229"/>
      <c r="Q505" s="183">
        <v>0</v>
      </c>
      <c r="R505" s="226"/>
      <c r="S505" s="226"/>
      <c r="T505" s="226">
        <v>0</v>
      </c>
      <c r="U505" s="227">
        <v>0</v>
      </c>
      <c r="V505" s="227">
        <v>0</v>
      </c>
      <c r="W505" s="226"/>
      <c r="X505" s="227">
        <v>0</v>
      </c>
      <c r="Y505" s="230">
        <v>0</v>
      </c>
      <c r="Z505" s="228">
        <v>0</v>
      </c>
      <c r="AA505" s="229"/>
      <c r="AB505" s="226">
        <v>0</v>
      </c>
      <c r="AC505" s="226">
        <v>0</v>
      </c>
      <c r="AD505" s="229">
        <v>0</v>
      </c>
      <c r="AE505" s="229"/>
      <c r="AF505" s="223" t="e">
        <v>#N/A</v>
      </c>
      <c r="AG505" s="228" t="e">
        <v>#N/A</v>
      </c>
    </row>
    <row r="506" spans="1:33">
      <c r="A506" s="223">
        <v>31</v>
      </c>
      <c r="B506" s="183">
        <v>0</v>
      </c>
      <c r="C506" s="226"/>
      <c r="D506" s="226"/>
      <c r="E506" s="226">
        <v>0</v>
      </c>
      <c r="F506" s="227">
        <v>0</v>
      </c>
      <c r="G506" s="227">
        <v>0</v>
      </c>
      <c r="H506" s="226"/>
      <c r="I506" s="227">
        <v>0</v>
      </c>
      <c r="J506" s="227">
        <v>0</v>
      </c>
      <c r="K506" s="228">
        <v>0</v>
      </c>
      <c r="L506" s="228"/>
      <c r="M506" s="226">
        <v>0</v>
      </c>
      <c r="N506" s="226">
        <v>0</v>
      </c>
      <c r="O506" s="229">
        <v>0</v>
      </c>
      <c r="P506" s="229"/>
      <c r="Q506" s="183">
        <v>0</v>
      </c>
      <c r="R506" s="226"/>
      <c r="S506" s="226"/>
      <c r="T506" s="226">
        <v>0</v>
      </c>
      <c r="U506" s="227">
        <v>0</v>
      </c>
      <c r="V506" s="227">
        <v>0</v>
      </c>
      <c r="W506" s="226"/>
      <c r="X506" s="227">
        <v>0</v>
      </c>
      <c r="Y506" s="230">
        <v>0</v>
      </c>
      <c r="Z506" s="228">
        <v>0</v>
      </c>
      <c r="AA506" s="229"/>
      <c r="AB506" s="226">
        <v>0</v>
      </c>
      <c r="AC506" s="226">
        <v>0</v>
      </c>
      <c r="AD506" s="229">
        <v>0</v>
      </c>
      <c r="AE506" s="229"/>
      <c r="AF506" s="223" t="e">
        <v>#N/A</v>
      </c>
      <c r="AG506" s="228" t="e">
        <v>#N/A</v>
      </c>
    </row>
    <row r="507" spans="1:33">
      <c r="A507" s="223">
        <v>32</v>
      </c>
      <c r="B507" s="183">
        <v>0</v>
      </c>
      <c r="C507" s="226"/>
      <c r="D507" s="226"/>
      <c r="E507" s="226">
        <v>0</v>
      </c>
      <c r="F507" s="227">
        <v>0</v>
      </c>
      <c r="G507" s="227">
        <v>0</v>
      </c>
      <c r="H507" s="226"/>
      <c r="I507" s="227">
        <v>0</v>
      </c>
      <c r="J507" s="227">
        <v>0</v>
      </c>
      <c r="K507" s="228">
        <v>0</v>
      </c>
      <c r="L507" s="228"/>
      <c r="M507" s="226">
        <v>0</v>
      </c>
      <c r="N507" s="226">
        <v>0</v>
      </c>
      <c r="O507" s="229">
        <v>0</v>
      </c>
      <c r="P507" s="229"/>
      <c r="Q507" s="183">
        <v>0</v>
      </c>
      <c r="R507" s="226"/>
      <c r="S507" s="226"/>
      <c r="T507" s="226">
        <v>0</v>
      </c>
      <c r="U507" s="227">
        <v>0</v>
      </c>
      <c r="V507" s="227">
        <v>0</v>
      </c>
      <c r="W507" s="226"/>
      <c r="X507" s="227">
        <v>0</v>
      </c>
      <c r="Y507" s="230">
        <v>0</v>
      </c>
      <c r="Z507" s="228">
        <v>0</v>
      </c>
      <c r="AA507" s="229"/>
      <c r="AB507" s="226">
        <v>0</v>
      </c>
      <c r="AC507" s="226">
        <v>0</v>
      </c>
      <c r="AD507" s="229">
        <v>0</v>
      </c>
      <c r="AE507" s="229"/>
      <c r="AF507" s="223" t="e">
        <v>#N/A</v>
      </c>
      <c r="AG507" s="228" t="e">
        <v>#N/A</v>
      </c>
    </row>
    <row r="508" spans="1:33">
      <c r="A508" s="223">
        <v>33</v>
      </c>
      <c r="B508" s="183">
        <v>0</v>
      </c>
      <c r="C508" s="226"/>
      <c r="D508" s="226"/>
      <c r="E508" s="226">
        <v>0</v>
      </c>
      <c r="F508" s="227">
        <v>0</v>
      </c>
      <c r="G508" s="227">
        <v>0</v>
      </c>
      <c r="H508" s="226"/>
      <c r="I508" s="227">
        <v>0</v>
      </c>
      <c r="J508" s="227">
        <v>0</v>
      </c>
      <c r="K508" s="228">
        <v>0</v>
      </c>
      <c r="L508" s="228"/>
      <c r="M508" s="226">
        <v>0</v>
      </c>
      <c r="N508" s="226">
        <v>0</v>
      </c>
      <c r="O508" s="229">
        <v>0</v>
      </c>
      <c r="P508" s="229"/>
      <c r="Q508" s="183">
        <v>0</v>
      </c>
      <c r="R508" s="226"/>
      <c r="S508" s="226"/>
      <c r="T508" s="226">
        <v>0</v>
      </c>
      <c r="U508" s="227">
        <v>0</v>
      </c>
      <c r="V508" s="227">
        <v>0</v>
      </c>
      <c r="W508" s="226"/>
      <c r="X508" s="227">
        <v>0</v>
      </c>
      <c r="Y508" s="230">
        <v>0</v>
      </c>
      <c r="Z508" s="228">
        <v>0</v>
      </c>
      <c r="AA508" s="229"/>
      <c r="AB508" s="226">
        <v>0</v>
      </c>
      <c r="AC508" s="226">
        <v>0</v>
      </c>
      <c r="AD508" s="229">
        <v>0</v>
      </c>
      <c r="AE508" s="229"/>
      <c r="AF508" s="223" t="e">
        <v>#N/A</v>
      </c>
      <c r="AG508" s="228" t="e">
        <v>#N/A</v>
      </c>
    </row>
    <row r="509" spans="1:33">
      <c r="A509" s="223">
        <v>34</v>
      </c>
      <c r="B509" s="183">
        <v>0</v>
      </c>
      <c r="C509" s="226"/>
      <c r="D509" s="226"/>
      <c r="E509" s="226">
        <v>0</v>
      </c>
      <c r="F509" s="227">
        <v>0</v>
      </c>
      <c r="G509" s="227">
        <v>0</v>
      </c>
      <c r="H509" s="226"/>
      <c r="I509" s="227">
        <v>0</v>
      </c>
      <c r="J509" s="227">
        <v>0</v>
      </c>
      <c r="K509" s="228">
        <v>0</v>
      </c>
      <c r="L509" s="228"/>
      <c r="M509" s="226">
        <v>0</v>
      </c>
      <c r="N509" s="226">
        <v>0</v>
      </c>
      <c r="O509" s="229">
        <v>0</v>
      </c>
      <c r="P509" s="229"/>
      <c r="Q509" s="183">
        <v>0</v>
      </c>
      <c r="R509" s="226"/>
      <c r="S509" s="226"/>
      <c r="T509" s="226">
        <v>0</v>
      </c>
      <c r="U509" s="227">
        <v>0</v>
      </c>
      <c r="V509" s="227">
        <v>0</v>
      </c>
      <c r="W509" s="226"/>
      <c r="X509" s="227">
        <v>0</v>
      </c>
      <c r="Y509" s="230">
        <v>0</v>
      </c>
      <c r="Z509" s="228">
        <v>0</v>
      </c>
      <c r="AA509" s="229"/>
      <c r="AB509" s="226">
        <v>0</v>
      </c>
      <c r="AC509" s="226">
        <v>0</v>
      </c>
      <c r="AD509" s="229">
        <v>0</v>
      </c>
      <c r="AE509" s="229"/>
      <c r="AF509" s="223" t="e">
        <v>#N/A</v>
      </c>
      <c r="AG509" s="228" t="e">
        <v>#N/A</v>
      </c>
    </row>
    <row r="510" spans="1:33">
      <c r="A510" s="223">
        <v>35</v>
      </c>
      <c r="B510" s="183">
        <v>0</v>
      </c>
      <c r="C510" s="226"/>
      <c r="D510" s="226"/>
      <c r="E510" s="226">
        <v>0</v>
      </c>
      <c r="F510" s="227">
        <v>0</v>
      </c>
      <c r="G510" s="227">
        <v>0</v>
      </c>
      <c r="H510" s="226"/>
      <c r="I510" s="227">
        <v>0</v>
      </c>
      <c r="J510" s="227">
        <v>0</v>
      </c>
      <c r="K510" s="228">
        <v>0</v>
      </c>
      <c r="L510" s="228"/>
      <c r="M510" s="226">
        <v>0</v>
      </c>
      <c r="N510" s="226">
        <v>0</v>
      </c>
      <c r="O510" s="229">
        <v>0</v>
      </c>
      <c r="P510" s="229"/>
      <c r="Q510" s="183">
        <v>0</v>
      </c>
      <c r="R510" s="226"/>
      <c r="S510" s="226"/>
      <c r="T510" s="226">
        <v>0</v>
      </c>
      <c r="U510" s="227">
        <v>0</v>
      </c>
      <c r="V510" s="227">
        <v>0</v>
      </c>
      <c r="W510" s="226"/>
      <c r="X510" s="227">
        <v>0</v>
      </c>
      <c r="Y510" s="230">
        <v>0</v>
      </c>
      <c r="Z510" s="228">
        <v>0</v>
      </c>
      <c r="AA510" s="229"/>
      <c r="AB510" s="226">
        <v>0</v>
      </c>
      <c r="AC510" s="226">
        <v>0</v>
      </c>
      <c r="AD510" s="229">
        <v>0</v>
      </c>
      <c r="AE510" s="229"/>
      <c r="AF510" s="223" t="e">
        <v>#N/A</v>
      </c>
      <c r="AG510" s="228" t="e">
        <v>#N/A</v>
      </c>
    </row>
    <row r="511" spans="1:33">
      <c r="A511" s="223">
        <v>36</v>
      </c>
      <c r="B511" s="183">
        <v>0</v>
      </c>
      <c r="C511" s="226"/>
      <c r="D511" s="226"/>
      <c r="E511" s="226">
        <v>0</v>
      </c>
      <c r="F511" s="227">
        <v>0</v>
      </c>
      <c r="G511" s="227">
        <v>0</v>
      </c>
      <c r="H511" s="226"/>
      <c r="I511" s="227">
        <v>0</v>
      </c>
      <c r="J511" s="227">
        <v>0</v>
      </c>
      <c r="K511" s="228">
        <v>0</v>
      </c>
      <c r="L511" s="228"/>
      <c r="M511" s="226">
        <v>0</v>
      </c>
      <c r="N511" s="226">
        <v>0</v>
      </c>
      <c r="O511" s="229">
        <v>0</v>
      </c>
      <c r="P511" s="229"/>
      <c r="Q511" s="183">
        <v>0</v>
      </c>
      <c r="R511" s="226"/>
      <c r="S511" s="226"/>
      <c r="T511" s="226">
        <v>0</v>
      </c>
      <c r="U511" s="227">
        <v>0</v>
      </c>
      <c r="V511" s="227">
        <v>0</v>
      </c>
      <c r="W511" s="226"/>
      <c r="X511" s="227">
        <v>0</v>
      </c>
      <c r="Y511" s="230">
        <v>0</v>
      </c>
      <c r="Z511" s="228">
        <v>0</v>
      </c>
      <c r="AA511" s="229"/>
      <c r="AB511" s="226">
        <v>0</v>
      </c>
      <c r="AC511" s="226">
        <v>0</v>
      </c>
      <c r="AD511" s="229">
        <v>0</v>
      </c>
      <c r="AE511" s="229"/>
      <c r="AF511" s="223" t="e">
        <v>#N/A</v>
      </c>
      <c r="AG511" s="228" t="e">
        <v>#N/A</v>
      </c>
    </row>
    <row r="512" spans="1:33">
      <c r="A512" s="223">
        <v>37</v>
      </c>
      <c r="B512" s="183">
        <v>0</v>
      </c>
      <c r="C512" s="226"/>
      <c r="D512" s="226"/>
      <c r="E512" s="226">
        <v>0</v>
      </c>
      <c r="F512" s="227">
        <v>0</v>
      </c>
      <c r="G512" s="227">
        <v>0</v>
      </c>
      <c r="H512" s="226"/>
      <c r="I512" s="227">
        <v>0</v>
      </c>
      <c r="J512" s="227">
        <v>0</v>
      </c>
      <c r="K512" s="228">
        <v>0</v>
      </c>
      <c r="L512" s="228"/>
      <c r="M512" s="226">
        <v>0</v>
      </c>
      <c r="N512" s="226">
        <v>0</v>
      </c>
      <c r="O512" s="229">
        <v>0</v>
      </c>
      <c r="P512" s="229"/>
      <c r="Q512" s="183">
        <v>0</v>
      </c>
      <c r="R512" s="226"/>
      <c r="S512" s="226"/>
      <c r="T512" s="226">
        <v>0</v>
      </c>
      <c r="U512" s="227">
        <v>0</v>
      </c>
      <c r="V512" s="227">
        <v>0</v>
      </c>
      <c r="W512" s="226"/>
      <c r="X512" s="227">
        <v>0</v>
      </c>
      <c r="Y512" s="230">
        <v>0</v>
      </c>
      <c r="Z512" s="228">
        <v>0</v>
      </c>
      <c r="AA512" s="229"/>
      <c r="AB512" s="226">
        <v>0</v>
      </c>
      <c r="AC512" s="226">
        <v>0</v>
      </c>
      <c r="AD512" s="229">
        <v>0</v>
      </c>
      <c r="AE512" s="229"/>
      <c r="AF512" s="223" t="e">
        <v>#N/A</v>
      </c>
      <c r="AG512" s="228" t="e">
        <v>#N/A</v>
      </c>
    </row>
    <row r="513" spans="1:57">
      <c r="A513" s="223">
        <v>38</v>
      </c>
      <c r="B513" s="183">
        <v>0</v>
      </c>
      <c r="C513" s="226"/>
      <c r="D513" s="226"/>
      <c r="E513" s="226">
        <v>0</v>
      </c>
      <c r="F513" s="227">
        <v>0</v>
      </c>
      <c r="G513" s="227">
        <v>0</v>
      </c>
      <c r="H513" s="226"/>
      <c r="I513" s="227">
        <v>0</v>
      </c>
      <c r="J513" s="227">
        <v>0</v>
      </c>
      <c r="K513" s="228">
        <v>0</v>
      </c>
      <c r="L513" s="228"/>
      <c r="M513" s="226">
        <v>0</v>
      </c>
      <c r="N513" s="226">
        <v>0</v>
      </c>
      <c r="O513" s="229">
        <v>0</v>
      </c>
      <c r="P513" s="229"/>
      <c r="Q513" s="183">
        <v>0</v>
      </c>
      <c r="R513" s="226"/>
      <c r="S513" s="226"/>
      <c r="T513" s="226">
        <v>0</v>
      </c>
      <c r="U513" s="227">
        <v>0</v>
      </c>
      <c r="V513" s="227">
        <v>0</v>
      </c>
      <c r="W513" s="226"/>
      <c r="X513" s="227">
        <v>0</v>
      </c>
      <c r="Y513" s="230">
        <v>0</v>
      </c>
      <c r="Z513" s="228">
        <v>0</v>
      </c>
      <c r="AA513" s="229"/>
      <c r="AB513" s="226">
        <v>0</v>
      </c>
      <c r="AC513" s="226">
        <v>0</v>
      </c>
      <c r="AD513" s="229">
        <v>0</v>
      </c>
      <c r="AE513" s="229"/>
      <c r="AF513" s="223" t="e">
        <v>#N/A</v>
      </c>
      <c r="AG513" s="228" t="e">
        <v>#N/A</v>
      </c>
    </row>
    <row r="514" spans="1:57">
      <c r="A514" s="223">
        <v>39</v>
      </c>
      <c r="B514" s="183">
        <v>0</v>
      </c>
      <c r="C514" s="226"/>
      <c r="D514" s="226"/>
      <c r="E514" s="226">
        <v>0</v>
      </c>
      <c r="F514" s="227">
        <v>0</v>
      </c>
      <c r="G514" s="227">
        <v>0</v>
      </c>
      <c r="H514" s="226"/>
      <c r="I514" s="227">
        <v>0</v>
      </c>
      <c r="J514" s="227">
        <v>0</v>
      </c>
      <c r="K514" s="228">
        <v>0</v>
      </c>
      <c r="L514" s="228"/>
      <c r="M514" s="226">
        <v>0</v>
      </c>
      <c r="N514" s="226">
        <v>0</v>
      </c>
      <c r="O514" s="229">
        <v>0</v>
      </c>
      <c r="P514" s="229"/>
      <c r="Q514" s="183">
        <v>0</v>
      </c>
      <c r="R514" s="226"/>
      <c r="S514" s="226"/>
      <c r="T514" s="226">
        <v>0</v>
      </c>
      <c r="U514" s="227">
        <v>0</v>
      </c>
      <c r="V514" s="227">
        <v>0</v>
      </c>
      <c r="W514" s="226"/>
      <c r="X514" s="227">
        <v>0</v>
      </c>
      <c r="Y514" s="230">
        <v>0</v>
      </c>
      <c r="Z514" s="228">
        <v>0</v>
      </c>
      <c r="AA514" s="229"/>
      <c r="AB514" s="226">
        <v>0</v>
      </c>
      <c r="AC514" s="226">
        <v>0</v>
      </c>
      <c r="AD514" s="229">
        <v>0</v>
      </c>
      <c r="AE514" s="229"/>
      <c r="AF514" s="223" t="e">
        <v>#N/A</v>
      </c>
      <c r="AG514" s="228" t="e">
        <v>#N/A</v>
      </c>
    </row>
    <row r="515" spans="1:57">
      <c r="A515" s="223">
        <v>40</v>
      </c>
      <c r="B515" s="183">
        <v>0</v>
      </c>
      <c r="C515" s="226"/>
      <c r="D515" s="226"/>
      <c r="E515" s="226">
        <v>0</v>
      </c>
      <c r="F515" s="227">
        <v>0</v>
      </c>
      <c r="G515" s="227">
        <v>0</v>
      </c>
      <c r="H515" s="226"/>
      <c r="I515" s="227">
        <v>0</v>
      </c>
      <c r="J515" s="227">
        <v>0</v>
      </c>
      <c r="K515" s="228">
        <v>0</v>
      </c>
      <c r="L515" s="228"/>
      <c r="M515" s="226">
        <v>0</v>
      </c>
      <c r="N515" s="226">
        <v>0</v>
      </c>
      <c r="O515" s="229">
        <v>0</v>
      </c>
      <c r="P515" s="229"/>
      <c r="Q515" s="183">
        <v>0</v>
      </c>
      <c r="R515" s="226"/>
      <c r="S515" s="226"/>
      <c r="T515" s="226">
        <v>0</v>
      </c>
      <c r="U515" s="227">
        <v>0</v>
      </c>
      <c r="V515" s="227">
        <v>0</v>
      </c>
      <c r="W515" s="226"/>
      <c r="X515" s="227">
        <v>0</v>
      </c>
      <c r="Y515" s="230">
        <v>0</v>
      </c>
      <c r="Z515" s="228">
        <v>0</v>
      </c>
      <c r="AA515" s="229"/>
      <c r="AB515" s="226">
        <v>0</v>
      </c>
      <c r="AC515" s="226">
        <v>0</v>
      </c>
      <c r="AD515" s="229">
        <v>0</v>
      </c>
      <c r="AE515" s="229"/>
      <c r="AF515" s="223" t="e">
        <v>#N/A</v>
      </c>
      <c r="AG515" s="228" t="e">
        <v>#N/A</v>
      </c>
    </row>
    <row r="516" spans="1:57">
      <c r="B516" s="249"/>
      <c r="P516" s="226"/>
      <c r="Q516" s="226"/>
    </row>
    <row r="519" spans="1:57">
      <c r="B519"/>
      <c r="C519"/>
      <c r="D519"/>
      <c r="E519"/>
      <c r="F519"/>
      <c r="G519"/>
      <c r="H519"/>
      <c r="I519"/>
      <c r="J519"/>
      <c r="K519"/>
      <c r="L519"/>
      <c r="M519"/>
      <c r="N519"/>
      <c r="O519"/>
      <c r="P519"/>
      <c r="Q519"/>
      <c r="R519"/>
      <c r="S519"/>
      <c r="T519"/>
      <c r="U519"/>
      <c r="V519"/>
      <c r="W519"/>
      <c r="X519"/>
      <c r="Y519"/>
      <c r="Z519"/>
      <c r="AA519"/>
      <c r="AB519"/>
      <c r="AC519"/>
      <c r="AD519" s="262" t="s">
        <v>3379</v>
      </c>
      <c r="AE519" s="262"/>
      <c r="AF519" s="262"/>
      <c r="AG519" s="262"/>
      <c r="AH519" s="262"/>
      <c r="AI519" s="262"/>
      <c r="AJ519" s="262"/>
      <c r="AK519" s="262"/>
      <c r="AL519" s="262"/>
      <c r="AM519" s="262"/>
      <c r="AN519" s="262"/>
      <c r="AR519" s="262" t="s">
        <v>3380</v>
      </c>
      <c r="AS519" s="262"/>
      <c r="AT519" s="262"/>
      <c r="AU519" s="262"/>
      <c r="AV519" s="262"/>
      <c r="AW519" s="262"/>
      <c r="AX519" s="262"/>
      <c r="AY519" s="262"/>
      <c r="AZ519" s="262"/>
      <c r="BA519" s="262"/>
      <c r="BB519" s="262"/>
    </row>
    <row r="520" spans="1:57">
      <c r="B520"/>
      <c r="C520"/>
      <c r="D520"/>
      <c r="E520"/>
      <c r="F520"/>
      <c r="G520"/>
      <c r="H520"/>
      <c r="I520"/>
      <c r="J520"/>
      <c r="K520"/>
      <c r="L520"/>
      <c r="M520"/>
      <c r="N520"/>
      <c r="O520"/>
      <c r="P520"/>
      <c r="Q520"/>
      <c r="R520"/>
      <c r="S520"/>
      <c r="T520"/>
      <c r="U520"/>
      <c r="V520"/>
      <c r="W520"/>
      <c r="X520"/>
      <c r="Y520"/>
      <c r="Z520"/>
      <c r="AA520"/>
      <c r="AB520"/>
      <c r="AC520"/>
      <c r="AD520" s="231" t="s">
        <v>2226</v>
      </c>
      <c r="AE520" s="231" t="s">
        <v>769</v>
      </c>
      <c r="AF520" s="231" t="s">
        <v>2230</v>
      </c>
      <c r="AG520" s="231" t="s">
        <v>870</v>
      </c>
      <c r="AH520" s="231" t="s">
        <v>872</v>
      </c>
      <c r="AI520" s="231" t="s">
        <v>873</v>
      </c>
      <c r="AJ520" s="231" t="s">
        <v>874</v>
      </c>
      <c r="AK520" s="231" t="s">
        <v>871</v>
      </c>
      <c r="AL520" s="231" t="s">
        <v>875</v>
      </c>
      <c r="AM520" s="231" t="s">
        <v>2221</v>
      </c>
      <c r="AN520" s="231" t="s">
        <v>7</v>
      </c>
      <c r="AO520" s="231"/>
      <c r="AP520" s="231" t="s">
        <v>0</v>
      </c>
      <c r="AQ520" s="231" t="s">
        <v>1</v>
      </c>
      <c r="AR520" s="231" t="s">
        <v>2226</v>
      </c>
      <c r="AS520" s="231" t="s">
        <v>769</v>
      </c>
      <c r="AT520" s="231" t="s">
        <v>2230</v>
      </c>
      <c r="AU520" s="231" t="s">
        <v>870</v>
      </c>
      <c r="AV520" s="231" t="s">
        <v>872</v>
      </c>
      <c r="AW520" s="231" t="s">
        <v>873</v>
      </c>
      <c r="AX520" s="231" t="s">
        <v>874</v>
      </c>
      <c r="AY520" s="231" t="s">
        <v>871</v>
      </c>
      <c r="AZ520" s="231" t="s">
        <v>875</v>
      </c>
      <c r="BA520" s="231" t="s">
        <v>2221</v>
      </c>
      <c r="BB520" s="231" t="s">
        <v>7</v>
      </c>
      <c r="BC520" s="231"/>
      <c r="BD520" s="231" t="s">
        <v>0</v>
      </c>
      <c r="BE520" s="231" t="s">
        <v>1</v>
      </c>
    </row>
    <row r="521" spans="1:57">
      <c r="A521" s="223">
        <v>1</v>
      </c>
      <c r="B521" s="233">
        <v>1897</v>
      </c>
      <c r="C521" s="234" t="s">
        <v>81</v>
      </c>
      <c r="D521" s="234" t="s">
        <v>2117</v>
      </c>
      <c r="E521" s="234">
        <v>1</v>
      </c>
      <c r="F521" s="234">
        <v>1</v>
      </c>
      <c r="G521" s="234">
        <v>10.8</v>
      </c>
      <c r="H521" s="234">
        <v>5.4</v>
      </c>
      <c r="I521" s="235">
        <v>0.122</v>
      </c>
      <c r="J521" s="234">
        <v>16</v>
      </c>
      <c r="K521" s="234">
        <v>2.1</v>
      </c>
      <c r="L521" s="236">
        <v>0.55000000000000004</v>
      </c>
      <c r="M521" s="223">
        <v>1.2E-2</v>
      </c>
      <c r="N521" s="223" t="s">
        <v>7115</v>
      </c>
      <c r="O521" s="223" t="s">
        <v>7114</v>
      </c>
      <c r="P521" s="233">
        <v>1898</v>
      </c>
      <c r="Q521" s="234" t="s">
        <v>81</v>
      </c>
      <c r="R521" s="234" t="s">
        <v>2119</v>
      </c>
      <c r="S521" s="234">
        <v>1.5</v>
      </c>
      <c r="T521" s="234">
        <v>1</v>
      </c>
      <c r="U521" s="234">
        <v>14.4</v>
      </c>
      <c r="V521" s="234">
        <v>4.5999999999999996</v>
      </c>
      <c r="W521" s="235">
        <v>8.7999999999999995E-2</v>
      </c>
      <c r="X521" s="234">
        <v>16</v>
      </c>
      <c r="Y521" s="234">
        <v>2.1</v>
      </c>
      <c r="Z521" s="236">
        <v>0.55000000000000004</v>
      </c>
      <c r="AA521" s="223">
        <v>1.6E-2</v>
      </c>
      <c r="AB521" s="223" t="s">
        <v>7115</v>
      </c>
      <c r="AC521" s="223" t="s">
        <v>7121</v>
      </c>
      <c r="AD521" s="233">
        <v>2427</v>
      </c>
      <c r="AE521" s="234" t="s">
        <v>2347</v>
      </c>
      <c r="AF521" s="234">
        <v>744773112</v>
      </c>
      <c r="AG521" s="234">
        <v>12</v>
      </c>
      <c r="AH521" s="234">
        <v>0</v>
      </c>
      <c r="AI521" s="234">
        <v>210.6</v>
      </c>
      <c r="AJ521" s="234">
        <v>1.62</v>
      </c>
      <c r="AK521" s="235">
        <v>0.28000000000000003</v>
      </c>
      <c r="AL521" s="234">
        <v>18</v>
      </c>
      <c r="AM521" s="234">
        <v>3.2</v>
      </c>
      <c r="AN521" s="236">
        <v>0.57499999999999996</v>
      </c>
      <c r="AO521" s="223">
        <v>0.23499999999999999</v>
      </c>
      <c r="AP521" s="223" t="s">
        <v>7127</v>
      </c>
      <c r="AQ521" s="223" t="s">
        <v>7126</v>
      </c>
      <c r="AR521" s="233">
        <v>860</v>
      </c>
      <c r="AS521" s="234" t="s">
        <v>81</v>
      </c>
      <c r="AT521" s="234" t="s">
        <v>1362</v>
      </c>
      <c r="AU521" s="234">
        <v>4.7</v>
      </c>
      <c r="AV521" s="234">
        <v>0</v>
      </c>
      <c r="AW521" s="234">
        <v>190</v>
      </c>
      <c r="AX521" s="234">
        <v>1.5</v>
      </c>
      <c r="AY521" s="235">
        <v>0.28199999999999997</v>
      </c>
      <c r="AZ521" s="234">
        <v>8</v>
      </c>
      <c r="BA521" s="234">
        <v>2</v>
      </c>
      <c r="BB521" s="236">
        <v>0.23</v>
      </c>
      <c r="BC521" s="223">
        <v>0.21199999999999999</v>
      </c>
      <c r="BD521" s="223" t="s">
        <v>7134</v>
      </c>
      <c r="BE521" s="223" t="s">
        <v>7133</v>
      </c>
    </row>
    <row r="522" spans="1:57">
      <c r="A522" s="223">
        <v>2</v>
      </c>
      <c r="B522" s="233">
        <v>1898</v>
      </c>
      <c r="C522" s="234" t="s">
        <v>81</v>
      </c>
      <c r="D522" s="234" t="s">
        <v>2119</v>
      </c>
      <c r="E522" s="234">
        <v>1.5</v>
      </c>
      <c r="F522" s="234">
        <v>1</v>
      </c>
      <c r="G522" s="234">
        <v>14.4</v>
      </c>
      <c r="H522" s="234">
        <v>4.5999999999999996</v>
      </c>
      <c r="I522" s="235">
        <v>0.155</v>
      </c>
      <c r="J522" s="234">
        <v>16</v>
      </c>
      <c r="K522" s="234">
        <v>2.1</v>
      </c>
      <c r="L522" s="236">
        <v>0.55000000000000004</v>
      </c>
      <c r="M522" s="223">
        <v>1.6E-2</v>
      </c>
      <c r="N522" s="223" t="s">
        <v>7115</v>
      </c>
      <c r="O522" s="223" t="s">
        <v>7121</v>
      </c>
      <c r="P522" s="233">
        <v>1899</v>
      </c>
      <c r="Q522" s="234" t="s">
        <v>81</v>
      </c>
      <c r="R522" s="234" t="s">
        <v>2120</v>
      </c>
      <c r="S522" s="234">
        <v>2.2000000000000002</v>
      </c>
      <c r="T522" s="234">
        <v>1</v>
      </c>
      <c r="U522" s="234">
        <v>21.4</v>
      </c>
      <c r="V522" s="234">
        <v>3.7</v>
      </c>
      <c r="W522" s="235">
        <v>0.109</v>
      </c>
      <c r="X522" s="234">
        <v>16</v>
      </c>
      <c r="Y522" s="234">
        <v>2.1</v>
      </c>
      <c r="Z522" s="236">
        <v>0.55000000000000004</v>
      </c>
      <c r="AA522" s="223">
        <v>2.4E-2</v>
      </c>
      <c r="AB522" s="223" t="s">
        <v>7115</v>
      </c>
      <c r="AC522" s="223" t="s">
        <v>7141</v>
      </c>
      <c r="AD522" s="233">
        <v>2428</v>
      </c>
      <c r="AE522" s="234" t="s">
        <v>2347</v>
      </c>
      <c r="AF522" s="234">
        <v>744773115</v>
      </c>
      <c r="AG522" s="234">
        <v>15</v>
      </c>
      <c r="AH522" s="234">
        <v>0</v>
      </c>
      <c r="AI522" s="234">
        <v>234.6</v>
      </c>
      <c r="AJ522" s="234">
        <v>1.46</v>
      </c>
      <c r="AK522" s="235">
        <v>0.31</v>
      </c>
      <c r="AL522" s="234">
        <v>18</v>
      </c>
      <c r="AM522" s="234">
        <v>3.2</v>
      </c>
      <c r="AN522" s="236">
        <v>0.57499999999999996</v>
      </c>
      <c r="AO522" s="223">
        <v>0.26200000000000001</v>
      </c>
      <c r="AP522" s="223" t="s">
        <v>7127</v>
      </c>
      <c r="AQ522" s="223" t="s">
        <v>7142</v>
      </c>
      <c r="AR522" s="233">
        <v>862</v>
      </c>
      <c r="AS522" s="234" t="s">
        <v>81</v>
      </c>
      <c r="AT522" s="234" t="s">
        <v>1363</v>
      </c>
      <c r="AU522" s="234">
        <v>5.6</v>
      </c>
      <c r="AV522" s="234">
        <v>0</v>
      </c>
      <c r="AW522" s="234">
        <v>200</v>
      </c>
      <c r="AX522" s="234">
        <v>1.4</v>
      </c>
      <c r="AY522" s="235">
        <v>0.28899999999999998</v>
      </c>
      <c r="AZ522" s="234">
        <v>8</v>
      </c>
      <c r="BA522" s="234">
        <v>2</v>
      </c>
      <c r="BB522" s="236">
        <v>0.23</v>
      </c>
      <c r="BC522" s="223">
        <v>0.224</v>
      </c>
      <c r="BD522" s="223" t="s">
        <v>7134</v>
      </c>
      <c r="BE522" s="223" t="s">
        <v>7143</v>
      </c>
    </row>
    <row r="523" spans="1:57">
      <c r="A523" s="223">
        <v>3</v>
      </c>
      <c r="B523" s="233">
        <v>2415</v>
      </c>
      <c r="C523" s="234" t="s">
        <v>2347</v>
      </c>
      <c r="D523" s="234">
        <v>7447730</v>
      </c>
      <c r="E523" s="234">
        <v>1</v>
      </c>
      <c r="F523" s="234">
        <v>0</v>
      </c>
      <c r="G523" s="234">
        <v>49</v>
      </c>
      <c r="H523" s="234">
        <v>5.72</v>
      </c>
      <c r="I523" s="235">
        <v>0.61</v>
      </c>
      <c r="J523" s="234">
        <v>18</v>
      </c>
      <c r="K523" s="234">
        <v>3.2</v>
      </c>
      <c r="L523" s="236">
        <v>0.57499999999999996</v>
      </c>
      <c r="M523" s="223">
        <v>5.5E-2</v>
      </c>
      <c r="N523" s="223" t="s">
        <v>7127</v>
      </c>
      <c r="O523" s="223" t="s">
        <v>7144</v>
      </c>
      <c r="P523" s="233">
        <v>633</v>
      </c>
      <c r="Q523" s="234" t="s">
        <v>81</v>
      </c>
      <c r="R523" s="234" t="s">
        <v>3974</v>
      </c>
      <c r="S523" s="234">
        <v>2.2000000000000002</v>
      </c>
      <c r="T523" s="234">
        <v>1</v>
      </c>
      <c r="U523" s="234">
        <v>70</v>
      </c>
      <c r="V523" s="234">
        <v>2.9</v>
      </c>
      <c r="W523" s="235">
        <v>0.39600000000000002</v>
      </c>
      <c r="X523" s="234">
        <v>16</v>
      </c>
      <c r="Y523" s="234">
        <v>1.8</v>
      </c>
      <c r="Z523" s="236">
        <v>0.35</v>
      </c>
      <c r="AA523" s="223">
        <v>7.8E-2</v>
      </c>
      <c r="AB523" s="223" t="s">
        <v>7145</v>
      </c>
      <c r="AC523" s="223" t="s">
        <v>7146</v>
      </c>
      <c r="AD523" s="233">
        <v>2429</v>
      </c>
      <c r="AE523" s="234" t="s">
        <v>2347</v>
      </c>
      <c r="AF523" s="234">
        <v>744773118</v>
      </c>
      <c r="AG523" s="234">
        <v>18</v>
      </c>
      <c r="AH523" s="234">
        <v>0</v>
      </c>
      <c r="AI523" s="234">
        <v>337.5</v>
      </c>
      <c r="AJ523" s="234">
        <v>1.29</v>
      </c>
      <c r="AK523" s="235">
        <v>0.44800000000000001</v>
      </c>
      <c r="AL523" s="234">
        <v>18</v>
      </c>
      <c r="AM523" s="234">
        <v>3.2</v>
      </c>
      <c r="AN523" s="236">
        <v>0.57499999999999996</v>
      </c>
      <c r="AO523" s="223">
        <v>0.377</v>
      </c>
      <c r="AP523" s="223" t="s">
        <v>7127</v>
      </c>
      <c r="AQ523" s="223" t="s">
        <v>7147</v>
      </c>
      <c r="AR523" s="233">
        <v>1901</v>
      </c>
      <c r="AS523" s="234" t="s">
        <v>81</v>
      </c>
      <c r="AT523" s="234" t="s">
        <v>2122</v>
      </c>
      <c r="AU523" s="234">
        <v>4.7</v>
      </c>
      <c r="AV523" s="234">
        <v>1</v>
      </c>
      <c r="AW523" s="234">
        <v>52.2</v>
      </c>
      <c r="AX523" s="234">
        <v>2.7</v>
      </c>
      <c r="AY523" s="235">
        <v>6.2E-2</v>
      </c>
      <c r="AZ523" s="234">
        <v>16</v>
      </c>
      <c r="BA523" s="234">
        <v>2.1</v>
      </c>
      <c r="BB523" s="236">
        <v>0.55000000000000004</v>
      </c>
      <c r="BC523" s="223">
        <v>5.8000000000000003E-2</v>
      </c>
      <c r="BD523" s="223" t="s">
        <v>7115</v>
      </c>
      <c r="BE523" s="223" t="s">
        <v>7148</v>
      </c>
    </row>
    <row r="524" spans="1:57">
      <c r="A524" s="223">
        <v>4</v>
      </c>
      <c r="B524" s="233">
        <v>2416</v>
      </c>
      <c r="C524" s="234" t="s">
        <v>2347</v>
      </c>
      <c r="D524" s="234">
        <v>744773014</v>
      </c>
      <c r="E524" s="234">
        <v>1.4</v>
      </c>
      <c r="F524" s="234">
        <v>0</v>
      </c>
      <c r="G524" s="234">
        <v>56.1</v>
      </c>
      <c r="H524" s="234">
        <v>5.04</v>
      </c>
      <c r="I524" s="235">
        <v>0.69399999999999995</v>
      </c>
      <c r="J524" s="234">
        <v>18</v>
      </c>
      <c r="K524" s="234">
        <v>3.2</v>
      </c>
      <c r="L524" s="236">
        <v>0.57499999999999996</v>
      </c>
      <c r="M524" s="223">
        <v>6.3E-2</v>
      </c>
      <c r="N524" s="223" t="s">
        <v>7127</v>
      </c>
      <c r="O524" s="223" t="s">
        <v>7149</v>
      </c>
      <c r="P524" s="233">
        <v>2416</v>
      </c>
      <c r="Q524" s="234" t="s">
        <v>2347</v>
      </c>
      <c r="R524" s="234">
        <v>744773014</v>
      </c>
      <c r="S524" s="234">
        <v>1.4</v>
      </c>
      <c r="T524" s="234">
        <v>0</v>
      </c>
      <c r="U524" s="234">
        <v>56.1</v>
      </c>
      <c r="V524" s="234">
        <v>5.04</v>
      </c>
      <c r="W524" s="235">
        <v>0.36699999999999999</v>
      </c>
      <c r="X524" s="234">
        <v>18</v>
      </c>
      <c r="Y524" s="234">
        <v>3.2</v>
      </c>
      <c r="Z524" s="236">
        <v>0.57499999999999996</v>
      </c>
      <c r="AA524" s="223">
        <v>6.3E-2</v>
      </c>
      <c r="AB524" s="223" t="s">
        <v>7127</v>
      </c>
      <c r="AC524" s="223" t="s">
        <v>7149</v>
      </c>
      <c r="AD524" s="233">
        <v>2430</v>
      </c>
      <c r="AE524" s="234" t="s">
        <v>2347</v>
      </c>
      <c r="AF524" s="234">
        <v>744773122</v>
      </c>
      <c r="AG524" s="234">
        <v>22</v>
      </c>
      <c r="AH524" s="234">
        <v>0</v>
      </c>
      <c r="AI524" s="234">
        <v>370.6</v>
      </c>
      <c r="AJ524" s="234">
        <v>1.22</v>
      </c>
      <c r="AK524" s="235">
        <v>0.502</v>
      </c>
      <c r="AL524" s="234">
        <v>18</v>
      </c>
      <c r="AM524" s="234">
        <v>3.2</v>
      </c>
      <c r="AN524" s="236">
        <v>0.57499999999999996</v>
      </c>
      <c r="AO524" s="223">
        <v>0.41399999999999998</v>
      </c>
      <c r="AP524" s="223" t="s">
        <v>7127</v>
      </c>
      <c r="AQ524" s="223" t="s">
        <v>7150</v>
      </c>
      <c r="AR524" s="233">
        <v>639</v>
      </c>
      <c r="AS524" s="234" t="s">
        <v>81</v>
      </c>
      <c r="AT524" s="234" t="s">
        <v>3980</v>
      </c>
      <c r="AU524" s="234">
        <v>4.7</v>
      </c>
      <c r="AV524" s="234">
        <v>1</v>
      </c>
      <c r="AW524" s="234">
        <v>125</v>
      </c>
      <c r="AX524" s="234">
        <v>1.9</v>
      </c>
      <c r="AY524" s="235">
        <v>0.158</v>
      </c>
      <c r="AZ524" s="234">
        <v>16</v>
      </c>
      <c r="BA524" s="234">
        <v>1.8</v>
      </c>
      <c r="BB524" s="236">
        <v>0.35</v>
      </c>
      <c r="BC524" s="223">
        <v>0.14000000000000001</v>
      </c>
      <c r="BD524" s="223" t="s">
        <v>7145</v>
      </c>
      <c r="BE524" s="223" t="s">
        <v>7151</v>
      </c>
    </row>
    <row r="525" spans="1:57">
      <c r="A525" s="223">
        <v>5</v>
      </c>
      <c r="B525" s="233">
        <v>3056</v>
      </c>
      <c r="C525" s="234" t="s">
        <v>17</v>
      </c>
      <c r="D525" s="234" t="s">
        <v>5071</v>
      </c>
      <c r="E525" s="234">
        <v>1</v>
      </c>
      <c r="F525" s="234">
        <v>1</v>
      </c>
      <c r="G525" s="234">
        <v>28.1</v>
      </c>
      <c r="H525" s="234">
        <v>6.7</v>
      </c>
      <c r="I525" s="235">
        <v>0.311</v>
      </c>
      <c r="J525" s="234">
        <v>18</v>
      </c>
      <c r="K525" s="234">
        <v>2</v>
      </c>
      <c r="L525" s="236">
        <v>0.7</v>
      </c>
      <c r="M525" s="223">
        <v>3.1E-2</v>
      </c>
      <c r="N525" s="223" t="s">
        <v>7152</v>
      </c>
      <c r="O525" s="223" t="s">
        <v>7153</v>
      </c>
      <c r="P525" s="233">
        <v>2418</v>
      </c>
      <c r="Q525" s="234" t="s">
        <v>2347</v>
      </c>
      <c r="R525" s="234">
        <v>744773022</v>
      </c>
      <c r="S525" s="234">
        <v>2.2000000000000002</v>
      </c>
      <c r="T525" s="234">
        <v>0</v>
      </c>
      <c r="U525" s="234">
        <v>71.099999999999994</v>
      </c>
      <c r="V525" s="234">
        <v>3.38</v>
      </c>
      <c r="W525" s="235">
        <v>0.40699999999999997</v>
      </c>
      <c r="X525" s="234">
        <v>18</v>
      </c>
      <c r="Y525" s="234">
        <v>3.2</v>
      </c>
      <c r="Z525" s="236">
        <v>0.57499999999999996</v>
      </c>
      <c r="AA525" s="223">
        <v>7.9000000000000001E-2</v>
      </c>
      <c r="AB525" s="223" t="s">
        <v>7127</v>
      </c>
      <c r="AC525" s="223" t="s">
        <v>7154</v>
      </c>
      <c r="AD525" s="233">
        <v>1737</v>
      </c>
      <c r="AE525" s="234" t="s">
        <v>81</v>
      </c>
      <c r="AF525" s="234" t="s">
        <v>2037</v>
      </c>
      <c r="AG525" s="234">
        <v>10</v>
      </c>
      <c r="AH525" s="234">
        <v>1</v>
      </c>
      <c r="AI525" s="234">
        <v>84</v>
      </c>
      <c r="AJ525" s="234">
        <v>3</v>
      </c>
      <c r="AK525" s="235">
        <v>0.19800000000000001</v>
      </c>
      <c r="AL525" s="234">
        <v>18.5</v>
      </c>
      <c r="AM525" s="234">
        <v>4.0999999999999996</v>
      </c>
      <c r="AN525" s="236">
        <v>0.52</v>
      </c>
      <c r="AO525" s="223">
        <v>9.4E-2</v>
      </c>
      <c r="AP525" s="223" t="s">
        <v>7155</v>
      </c>
      <c r="AQ525" s="223" t="s">
        <v>6894</v>
      </c>
      <c r="AR525" s="233">
        <v>644</v>
      </c>
      <c r="AS525" s="234" t="s">
        <v>81</v>
      </c>
      <c r="AT525" s="234" t="s">
        <v>3985</v>
      </c>
      <c r="AU525" s="234">
        <v>6.8</v>
      </c>
      <c r="AV525" s="234">
        <v>1</v>
      </c>
      <c r="AW525" s="234">
        <v>150</v>
      </c>
      <c r="AX525" s="234">
        <v>1.3</v>
      </c>
      <c r="AY525" s="235">
        <v>0.187</v>
      </c>
      <c r="AZ525" s="234">
        <v>16</v>
      </c>
      <c r="BA525" s="234">
        <v>1.8</v>
      </c>
      <c r="BB525" s="236">
        <v>0.35</v>
      </c>
      <c r="BC525" s="223">
        <v>0.16800000000000001</v>
      </c>
      <c r="BD525" s="223" t="s">
        <v>7145</v>
      </c>
      <c r="BE525" s="223" t="s">
        <v>7156</v>
      </c>
    </row>
    <row r="526" spans="1:57">
      <c r="A526" s="223">
        <v>6</v>
      </c>
      <c r="B526" s="233">
        <v>3048</v>
      </c>
      <c r="C526" s="234" t="s">
        <v>17</v>
      </c>
      <c r="D526" s="234" t="s">
        <v>5062</v>
      </c>
      <c r="E526" s="234">
        <v>1</v>
      </c>
      <c r="F526" s="234">
        <v>1</v>
      </c>
      <c r="G526" s="234">
        <v>33.6</v>
      </c>
      <c r="H526" s="234">
        <v>6.7</v>
      </c>
      <c r="I526" s="235">
        <v>0.38</v>
      </c>
      <c r="J526" s="234">
        <v>18</v>
      </c>
      <c r="K526" s="234">
        <v>1.5</v>
      </c>
      <c r="L526" s="236">
        <v>0.61</v>
      </c>
      <c r="M526" s="223">
        <v>3.7999999999999999E-2</v>
      </c>
      <c r="N526" s="223" t="s">
        <v>7157</v>
      </c>
      <c r="O526" s="223" t="s">
        <v>7158</v>
      </c>
      <c r="P526" s="233">
        <v>2417</v>
      </c>
      <c r="Q526" s="234" t="s">
        <v>2347</v>
      </c>
      <c r="R526" s="234">
        <v>744773018</v>
      </c>
      <c r="S526" s="234">
        <v>1.8</v>
      </c>
      <c r="T526" s="234">
        <v>0</v>
      </c>
      <c r="U526" s="234">
        <v>64.099999999999994</v>
      </c>
      <c r="V526" s="234">
        <v>3.6</v>
      </c>
      <c r="W526" s="235">
        <v>0.41299999999999998</v>
      </c>
      <c r="X526" s="234">
        <v>18</v>
      </c>
      <c r="Y526" s="234">
        <v>3.2</v>
      </c>
      <c r="Z526" s="236">
        <v>0.57499999999999996</v>
      </c>
      <c r="AA526" s="223">
        <v>7.1999999999999995E-2</v>
      </c>
      <c r="AB526" s="223" t="s">
        <v>7127</v>
      </c>
      <c r="AC526" s="223" t="s">
        <v>7159</v>
      </c>
      <c r="AD526" s="233">
        <v>1738</v>
      </c>
      <c r="AE526" s="234" t="s">
        <v>81</v>
      </c>
      <c r="AF526" s="234" t="s">
        <v>2038</v>
      </c>
      <c r="AG526" s="234">
        <v>15</v>
      </c>
      <c r="AH526" s="234">
        <v>1</v>
      </c>
      <c r="AI526" s="234">
        <v>109</v>
      </c>
      <c r="AJ526" s="234">
        <v>2.8</v>
      </c>
      <c r="AK526" s="235">
        <v>0.19500000000000001</v>
      </c>
      <c r="AL526" s="234">
        <v>18.5</v>
      </c>
      <c r="AM526" s="234">
        <v>4.0999999999999996</v>
      </c>
      <c r="AN526" s="236">
        <v>0.52</v>
      </c>
      <c r="AO526" s="223">
        <v>0.122</v>
      </c>
      <c r="AP526" s="223" t="s">
        <v>7155</v>
      </c>
      <c r="AQ526" s="223" t="s">
        <v>7160</v>
      </c>
      <c r="AR526" s="233">
        <v>615</v>
      </c>
      <c r="AS526" s="234" t="s">
        <v>81</v>
      </c>
      <c r="AT526" s="234" t="s">
        <v>3956</v>
      </c>
      <c r="AU526" s="234">
        <v>4.7</v>
      </c>
      <c r="AV526" s="234">
        <v>1</v>
      </c>
      <c r="AW526" s="234">
        <v>175</v>
      </c>
      <c r="AX526" s="234">
        <v>1.8</v>
      </c>
      <c r="AY526" s="235">
        <v>0.219</v>
      </c>
      <c r="AZ526" s="234">
        <v>16</v>
      </c>
      <c r="BA526" s="234">
        <v>1.2</v>
      </c>
      <c r="BB526" s="236">
        <v>0.35</v>
      </c>
      <c r="BC526" s="223">
        <v>0.19600000000000001</v>
      </c>
      <c r="BD526" s="223" t="s">
        <v>7161</v>
      </c>
      <c r="BE526" s="223" t="s">
        <v>7162</v>
      </c>
    </row>
    <row r="527" spans="1:57">
      <c r="A527" s="223">
        <v>7</v>
      </c>
      <c r="B527" s="233">
        <v>3057</v>
      </c>
      <c r="C527" s="234" t="s">
        <v>17</v>
      </c>
      <c r="D527" s="234" t="s">
        <v>5072</v>
      </c>
      <c r="E527" s="234">
        <v>1.5</v>
      </c>
      <c r="F527" s="234">
        <v>1</v>
      </c>
      <c r="G527" s="234">
        <v>39.9</v>
      </c>
      <c r="H527" s="234">
        <v>4.3</v>
      </c>
      <c r="I527" s="235">
        <v>0.44</v>
      </c>
      <c r="J527" s="234">
        <v>18</v>
      </c>
      <c r="K527" s="234">
        <v>2</v>
      </c>
      <c r="L527" s="236">
        <v>0.7</v>
      </c>
      <c r="M527" s="223">
        <v>4.4999999999999998E-2</v>
      </c>
      <c r="N527" s="223" t="s">
        <v>7152</v>
      </c>
      <c r="O527" s="223" t="s">
        <v>7163</v>
      </c>
      <c r="P527" s="233">
        <v>3057</v>
      </c>
      <c r="Q527" s="234" t="s">
        <v>17</v>
      </c>
      <c r="R527" s="234" t="s">
        <v>5072</v>
      </c>
      <c r="S527" s="234">
        <v>1.5</v>
      </c>
      <c r="T527" s="234">
        <v>1</v>
      </c>
      <c r="U527" s="234">
        <v>39.9</v>
      </c>
      <c r="V527" s="234">
        <v>4.3</v>
      </c>
      <c r="W527" s="235">
        <v>0.2</v>
      </c>
      <c r="X527" s="234">
        <v>18</v>
      </c>
      <c r="Y527" s="234">
        <v>2</v>
      </c>
      <c r="Z527" s="236">
        <v>0.7</v>
      </c>
      <c r="AA527" s="223">
        <v>4.4999999999999998E-2</v>
      </c>
      <c r="AB527" s="223" t="s">
        <v>7152</v>
      </c>
      <c r="AC527" s="223" t="s">
        <v>7163</v>
      </c>
      <c r="AD527" s="233">
        <v>1487</v>
      </c>
      <c r="AE527" s="234" t="s">
        <v>81</v>
      </c>
      <c r="AF527" s="234" t="s">
        <v>5050</v>
      </c>
      <c r="AG527" s="234">
        <v>12</v>
      </c>
      <c r="AH527" s="234">
        <v>0</v>
      </c>
      <c r="AI527" s="234">
        <v>210</v>
      </c>
      <c r="AJ527" s="234">
        <v>1.9</v>
      </c>
      <c r="AK527" s="235">
        <v>0.27500000000000002</v>
      </c>
      <c r="AL527" s="234">
        <v>19.7</v>
      </c>
      <c r="AM527" s="234">
        <v>3.4</v>
      </c>
      <c r="AN527" s="236">
        <v>0.32</v>
      </c>
      <c r="AO527" s="223">
        <v>0.23499999999999999</v>
      </c>
      <c r="AP527" s="223" t="s">
        <v>7164</v>
      </c>
      <c r="AQ527" s="223" t="s">
        <v>7165</v>
      </c>
      <c r="AR527" s="233">
        <v>625</v>
      </c>
      <c r="AS527" s="234" t="s">
        <v>81</v>
      </c>
      <c r="AT527" s="234" t="s">
        <v>3966</v>
      </c>
      <c r="AU527" s="234">
        <v>10</v>
      </c>
      <c r="AV527" s="234">
        <v>1</v>
      </c>
      <c r="AW527" s="234">
        <v>200</v>
      </c>
      <c r="AX527" s="234">
        <v>1.3</v>
      </c>
      <c r="AY527" s="235">
        <v>0.253</v>
      </c>
      <c r="AZ527" s="234">
        <v>16</v>
      </c>
      <c r="BA527" s="234">
        <v>1.8</v>
      </c>
      <c r="BB527" s="236">
        <v>0.35</v>
      </c>
      <c r="BC527" s="223">
        <v>0.224</v>
      </c>
      <c r="BD527" s="223" t="s">
        <v>7145</v>
      </c>
      <c r="BE527" s="223" t="s">
        <v>7166</v>
      </c>
    </row>
    <row r="528" spans="1:57">
      <c r="A528" s="223">
        <v>8</v>
      </c>
      <c r="B528" s="233">
        <v>3049</v>
      </c>
      <c r="C528" s="234" t="s">
        <v>17</v>
      </c>
      <c r="D528" s="234" t="s">
        <v>5063</v>
      </c>
      <c r="E528" s="234">
        <v>1.5</v>
      </c>
      <c r="F528" s="234">
        <v>1</v>
      </c>
      <c r="G528" s="234">
        <v>49</v>
      </c>
      <c r="H528" s="234">
        <v>4.4000000000000004</v>
      </c>
      <c r="I528" s="235">
        <v>0.56200000000000006</v>
      </c>
      <c r="J528" s="234">
        <v>18</v>
      </c>
      <c r="K528" s="234">
        <v>1.5</v>
      </c>
      <c r="L528" s="236">
        <v>0.61</v>
      </c>
      <c r="M528" s="223">
        <v>5.5E-2</v>
      </c>
      <c r="N528" s="223" t="s">
        <v>7157</v>
      </c>
      <c r="O528" s="223" t="s">
        <v>7167</v>
      </c>
      <c r="P528" s="233">
        <v>3049</v>
      </c>
      <c r="Q528" s="234" t="s">
        <v>17</v>
      </c>
      <c r="R528" s="234" t="s">
        <v>5063</v>
      </c>
      <c r="S528" s="234">
        <v>1.5</v>
      </c>
      <c r="T528" s="234">
        <v>1</v>
      </c>
      <c r="U528" s="234">
        <v>49</v>
      </c>
      <c r="V528" s="234">
        <v>4.4000000000000004</v>
      </c>
      <c r="W528" s="235">
        <v>0.251</v>
      </c>
      <c r="X528" s="234">
        <v>18</v>
      </c>
      <c r="Y528" s="234">
        <v>1.5</v>
      </c>
      <c r="Z528" s="236">
        <v>0.61</v>
      </c>
      <c r="AA528" s="223">
        <v>5.5E-2</v>
      </c>
      <c r="AB528" s="223" t="s">
        <v>7157</v>
      </c>
      <c r="AC528" s="223" t="s">
        <v>7167</v>
      </c>
      <c r="AD528" s="233">
        <v>1488</v>
      </c>
      <c r="AE528" s="234" t="s">
        <v>81</v>
      </c>
      <c r="AF528" s="234" t="s">
        <v>5051</v>
      </c>
      <c r="AG528" s="234">
        <v>15</v>
      </c>
      <c r="AH528" s="234">
        <v>0</v>
      </c>
      <c r="AI528" s="234">
        <v>235</v>
      </c>
      <c r="AJ528" s="234">
        <v>1.73</v>
      </c>
      <c r="AK528" s="235">
        <v>0.3</v>
      </c>
      <c r="AL528" s="234">
        <v>19.7</v>
      </c>
      <c r="AM528" s="234">
        <v>3.4</v>
      </c>
      <c r="AN528" s="236">
        <v>0.32</v>
      </c>
      <c r="AO528" s="223">
        <v>0.26300000000000001</v>
      </c>
      <c r="AP528" s="223" t="s">
        <v>7164</v>
      </c>
      <c r="AQ528" s="223" t="s">
        <v>7168</v>
      </c>
      <c r="AR528" s="233">
        <v>618</v>
      </c>
      <c r="AS528" s="234" t="s">
        <v>81</v>
      </c>
      <c r="AT528" s="234" t="s">
        <v>3959</v>
      </c>
      <c r="AU528" s="234">
        <v>5.6</v>
      </c>
      <c r="AV528" s="234">
        <v>1</v>
      </c>
      <c r="AW528" s="234">
        <v>260</v>
      </c>
      <c r="AX528" s="234">
        <v>1.6</v>
      </c>
      <c r="AY528" s="235">
        <v>0.34200000000000003</v>
      </c>
      <c r="AZ528" s="234">
        <v>16</v>
      </c>
      <c r="BA528" s="234">
        <v>1.2</v>
      </c>
      <c r="BB528" s="236">
        <v>0.35</v>
      </c>
      <c r="BC528" s="223">
        <v>0.29099999999999998</v>
      </c>
      <c r="BD528" s="223" t="s">
        <v>7161</v>
      </c>
      <c r="BE528" s="223" t="s">
        <v>7169</v>
      </c>
    </row>
    <row r="529" spans="1:57">
      <c r="A529" s="223">
        <v>9</v>
      </c>
      <c r="B529" s="233">
        <v>3037</v>
      </c>
      <c r="C529" s="234" t="s">
        <v>2347</v>
      </c>
      <c r="D529" s="234">
        <v>74437324010</v>
      </c>
      <c r="E529" s="234">
        <v>1</v>
      </c>
      <c r="F529" s="234">
        <v>1</v>
      </c>
      <c r="G529" s="234">
        <v>27.1</v>
      </c>
      <c r="H529" s="234">
        <v>9</v>
      </c>
      <c r="I529" s="235">
        <v>0.371</v>
      </c>
      <c r="J529" s="234">
        <v>18.100000000000001</v>
      </c>
      <c r="K529" s="234">
        <v>1.8</v>
      </c>
      <c r="L529" s="236">
        <v>1.4</v>
      </c>
      <c r="M529" s="223">
        <v>0.03</v>
      </c>
      <c r="N529" s="223" t="s">
        <v>7170</v>
      </c>
      <c r="O529" s="223" t="s">
        <v>7171</v>
      </c>
      <c r="P529" s="233">
        <v>3058</v>
      </c>
      <c r="Q529" s="234" t="s">
        <v>17</v>
      </c>
      <c r="R529" s="234" t="s">
        <v>5073</v>
      </c>
      <c r="S529" s="234">
        <v>2.2000000000000002</v>
      </c>
      <c r="T529" s="234">
        <v>1</v>
      </c>
      <c r="U529" s="234">
        <v>61.6</v>
      </c>
      <c r="V529" s="234">
        <v>3.8</v>
      </c>
      <c r="W529" s="235">
        <v>0.29699999999999999</v>
      </c>
      <c r="X529" s="234">
        <v>18</v>
      </c>
      <c r="Y529" s="234">
        <v>2</v>
      </c>
      <c r="Z529" s="236">
        <v>0.7</v>
      </c>
      <c r="AA529" s="223">
        <v>6.9000000000000006E-2</v>
      </c>
      <c r="AB529" s="223" t="s">
        <v>7152</v>
      </c>
      <c r="AC529" s="223" t="s">
        <v>7172</v>
      </c>
      <c r="AD529" s="233">
        <v>1489</v>
      </c>
      <c r="AE529" s="234" t="s">
        <v>81</v>
      </c>
      <c r="AF529" s="234" t="s">
        <v>5052</v>
      </c>
      <c r="AG529" s="234">
        <v>18</v>
      </c>
      <c r="AH529" s="234">
        <v>0</v>
      </c>
      <c r="AI529" s="234">
        <v>338</v>
      </c>
      <c r="AJ529" s="234">
        <v>1.58</v>
      </c>
      <c r="AK529" s="235">
        <v>0.42599999999999999</v>
      </c>
      <c r="AL529" s="234">
        <v>19.7</v>
      </c>
      <c r="AM529" s="234">
        <v>3.4</v>
      </c>
      <c r="AN529" s="236">
        <v>0.32</v>
      </c>
      <c r="AO529" s="223">
        <v>0.378</v>
      </c>
      <c r="AP529" s="223" t="s">
        <v>7164</v>
      </c>
      <c r="AQ529" s="223" t="s">
        <v>7173</v>
      </c>
      <c r="AR529" s="233">
        <v>621</v>
      </c>
      <c r="AS529" s="234" t="s">
        <v>81</v>
      </c>
      <c r="AT529" s="234" t="s">
        <v>3962</v>
      </c>
      <c r="AU529" s="234">
        <v>6.8</v>
      </c>
      <c r="AV529" s="234">
        <v>1</v>
      </c>
      <c r="AW529" s="234">
        <v>340</v>
      </c>
      <c r="AX529" s="234">
        <v>1.4</v>
      </c>
      <c r="AY529" s="235">
        <v>0.46100000000000002</v>
      </c>
      <c r="AZ529" s="234">
        <v>16</v>
      </c>
      <c r="BA529" s="234">
        <v>1.2</v>
      </c>
      <c r="BB529" s="236">
        <v>0.35</v>
      </c>
      <c r="BC529" s="223">
        <v>0.38</v>
      </c>
      <c r="BD529" s="223" t="s">
        <v>7161</v>
      </c>
      <c r="BE529" s="223" t="s">
        <v>7174</v>
      </c>
    </row>
    <row r="530" spans="1:57">
      <c r="A530" s="223">
        <v>10</v>
      </c>
      <c r="B530" s="233">
        <v>3038</v>
      </c>
      <c r="C530" s="234" t="s">
        <v>2347</v>
      </c>
      <c r="D530" s="234">
        <v>74437324012</v>
      </c>
      <c r="E530" s="234">
        <v>1.2</v>
      </c>
      <c r="F530" s="234">
        <v>1</v>
      </c>
      <c r="G530" s="234">
        <v>30</v>
      </c>
      <c r="H530" s="234">
        <v>8.5</v>
      </c>
      <c r="I530" s="235">
        <v>0.39</v>
      </c>
      <c r="J530" s="234">
        <v>18.100000000000001</v>
      </c>
      <c r="K530" s="234">
        <v>1.8</v>
      </c>
      <c r="L530" s="236">
        <v>1.4</v>
      </c>
      <c r="M530" s="223">
        <v>3.4000000000000002E-2</v>
      </c>
      <c r="N530" s="223" t="s">
        <v>7170</v>
      </c>
      <c r="O530" s="223" t="s">
        <v>7175</v>
      </c>
      <c r="P530" s="233">
        <v>3050</v>
      </c>
      <c r="Q530" s="234" t="s">
        <v>17</v>
      </c>
      <c r="R530" s="234" t="s">
        <v>5064</v>
      </c>
      <c r="S530" s="234">
        <v>2.2000000000000002</v>
      </c>
      <c r="T530" s="234">
        <v>1</v>
      </c>
      <c r="U530" s="234">
        <v>62.7</v>
      </c>
      <c r="V530" s="234">
        <v>4.3</v>
      </c>
      <c r="W530" s="235">
        <v>0.312</v>
      </c>
      <c r="X530" s="234">
        <v>18</v>
      </c>
      <c r="Y530" s="234">
        <v>1.5</v>
      </c>
      <c r="Z530" s="236">
        <v>0.61</v>
      </c>
      <c r="AA530" s="223">
        <v>7.0000000000000007E-2</v>
      </c>
      <c r="AB530" s="223" t="s">
        <v>7157</v>
      </c>
      <c r="AC530" s="223" t="s">
        <v>7176</v>
      </c>
      <c r="AD530" s="233">
        <v>1490</v>
      </c>
      <c r="AE530" s="234" t="s">
        <v>81</v>
      </c>
      <c r="AF530" s="234" t="s">
        <v>5053</v>
      </c>
      <c r="AG530" s="234">
        <v>22</v>
      </c>
      <c r="AH530" s="234">
        <v>0</v>
      </c>
      <c r="AI530" s="234">
        <v>378</v>
      </c>
      <c r="AJ530" s="234">
        <v>1.43</v>
      </c>
      <c r="AK530" s="235">
        <v>0.47699999999999998</v>
      </c>
      <c r="AL530" s="234">
        <v>19.7</v>
      </c>
      <c r="AM530" s="234">
        <v>3.4</v>
      </c>
      <c r="AN530" s="236">
        <v>0.32</v>
      </c>
      <c r="AO530" s="223">
        <v>0.42299999999999999</v>
      </c>
      <c r="AP530" s="223" t="s">
        <v>7164</v>
      </c>
      <c r="AQ530" s="223" t="s">
        <v>7177</v>
      </c>
      <c r="AR530" s="233">
        <v>1411</v>
      </c>
      <c r="AS530" s="234" t="s">
        <v>81</v>
      </c>
      <c r="AT530" s="234" t="s">
        <v>3674</v>
      </c>
      <c r="AU530" s="234">
        <v>4.7</v>
      </c>
      <c r="AV530" s="234">
        <v>1</v>
      </c>
      <c r="AW530" s="234">
        <v>220</v>
      </c>
      <c r="AX530" s="234">
        <v>2.1</v>
      </c>
      <c r="AY530" s="235">
        <v>0.29799999999999999</v>
      </c>
      <c r="AZ530" s="234">
        <v>16.7</v>
      </c>
      <c r="BA530" s="234">
        <v>1.4</v>
      </c>
      <c r="BB530" s="236">
        <v>0.32</v>
      </c>
      <c r="BC530" s="223">
        <v>0.246</v>
      </c>
      <c r="BD530" s="223" t="s">
        <v>7178</v>
      </c>
      <c r="BE530" s="223" t="s">
        <v>7179</v>
      </c>
    </row>
    <row r="531" spans="1:57">
      <c r="A531" s="223">
        <v>11</v>
      </c>
      <c r="B531" s="233">
        <v>3039</v>
      </c>
      <c r="C531" s="234" t="s">
        <v>2347</v>
      </c>
      <c r="D531" s="234">
        <v>74437324015</v>
      </c>
      <c r="E531" s="234">
        <v>1.5</v>
      </c>
      <c r="F531" s="234">
        <v>1</v>
      </c>
      <c r="G531" s="234">
        <v>42.1</v>
      </c>
      <c r="H531" s="234">
        <v>8</v>
      </c>
      <c r="I531" s="235">
        <v>0.53800000000000003</v>
      </c>
      <c r="J531" s="234">
        <v>18.100000000000001</v>
      </c>
      <c r="K531" s="234">
        <v>1.8</v>
      </c>
      <c r="L531" s="236">
        <v>1.4</v>
      </c>
      <c r="M531" s="223">
        <v>4.7E-2</v>
      </c>
      <c r="N531" s="223" t="s">
        <v>7170</v>
      </c>
      <c r="O531" s="223" t="s">
        <v>7180</v>
      </c>
      <c r="P531" s="233">
        <v>3038</v>
      </c>
      <c r="Q531" s="234" t="s">
        <v>2347</v>
      </c>
      <c r="R531" s="234">
        <v>74437324012</v>
      </c>
      <c r="S531" s="234">
        <v>1.2</v>
      </c>
      <c r="T531" s="234">
        <v>1</v>
      </c>
      <c r="U531" s="234">
        <v>30</v>
      </c>
      <c r="V531" s="234">
        <v>8.5</v>
      </c>
      <c r="W531" s="235">
        <v>0.30099999999999999</v>
      </c>
      <c r="X531" s="234">
        <v>18.100000000000001</v>
      </c>
      <c r="Y531" s="234">
        <v>1.8</v>
      </c>
      <c r="Z531" s="236">
        <v>1.4</v>
      </c>
      <c r="AA531" s="223">
        <v>3.4000000000000002E-2</v>
      </c>
      <c r="AB531" s="223" t="s">
        <v>7170</v>
      </c>
      <c r="AC531" s="223" t="s">
        <v>7175</v>
      </c>
      <c r="AD531" s="233">
        <v>735</v>
      </c>
      <c r="AE531" s="234" t="s">
        <v>81</v>
      </c>
      <c r="AF531" s="234" t="s">
        <v>4076</v>
      </c>
      <c r="AG531" s="234">
        <v>12</v>
      </c>
      <c r="AH531" s="234">
        <v>1</v>
      </c>
      <c r="AI531" s="234">
        <v>155</v>
      </c>
      <c r="AJ531" s="234">
        <v>1.4</v>
      </c>
      <c r="AK531" s="235">
        <v>0.19400000000000001</v>
      </c>
      <c r="AL531" s="234">
        <v>25</v>
      </c>
      <c r="AM531" s="234">
        <v>3</v>
      </c>
      <c r="AN531" s="236">
        <v>0.43</v>
      </c>
      <c r="AO531" s="223">
        <v>0.17299999999999999</v>
      </c>
      <c r="AP531" s="223" t="s">
        <v>5088</v>
      </c>
      <c r="AQ531" s="223" t="s">
        <v>7181</v>
      </c>
      <c r="AR531" s="233">
        <v>1417</v>
      </c>
      <c r="AS531" s="234" t="s">
        <v>81</v>
      </c>
      <c r="AT531" s="234" t="s">
        <v>3681</v>
      </c>
      <c r="AU531" s="234">
        <v>4.7</v>
      </c>
      <c r="AV531" s="234">
        <v>1</v>
      </c>
      <c r="AW531" s="234">
        <v>250</v>
      </c>
      <c r="AX531" s="234">
        <v>2.6</v>
      </c>
      <c r="AY531" s="235">
        <v>0.35</v>
      </c>
      <c r="AZ531" s="234">
        <v>16.7</v>
      </c>
      <c r="BA531" s="234">
        <v>1.7</v>
      </c>
      <c r="BB531" s="236">
        <v>0.33</v>
      </c>
      <c r="BC531" s="223">
        <v>0.27900000000000003</v>
      </c>
      <c r="BD531" s="223" t="s">
        <v>7182</v>
      </c>
      <c r="BE531" s="223" t="s">
        <v>7183</v>
      </c>
    </row>
    <row r="532" spans="1:57">
      <c r="A532" s="223">
        <v>12</v>
      </c>
      <c r="B532" s="233">
        <v>1892</v>
      </c>
      <c r="C532" s="234" t="s">
        <v>81</v>
      </c>
      <c r="D532" s="234" t="s">
        <v>4330</v>
      </c>
      <c r="E532" s="234">
        <v>1.2</v>
      </c>
      <c r="F532" s="234">
        <v>1</v>
      </c>
      <c r="G532" s="234">
        <v>18.8</v>
      </c>
      <c r="H532" s="234">
        <v>4.5</v>
      </c>
      <c r="I532" s="235">
        <v>0.26500000000000001</v>
      </c>
      <c r="J532" s="234">
        <v>18.5</v>
      </c>
      <c r="K532" s="234">
        <v>1.6</v>
      </c>
      <c r="L532" s="236">
        <v>0.5</v>
      </c>
      <c r="M532" s="223">
        <v>2.1000000000000001E-2</v>
      </c>
      <c r="N532" s="223" t="s">
        <v>7184</v>
      </c>
      <c r="O532" s="223" t="s">
        <v>7185</v>
      </c>
      <c r="P532" s="233">
        <v>3039</v>
      </c>
      <c r="Q532" s="234" t="s">
        <v>2347</v>
      </c>
      <c r="R532" s="234">
        <v>74437324015</v>
      </c>
      <c r="S532" s="234">
        <v>1.5</v>
      </c>
      <c r="T532" s="234">
        <v>1</v>
      </c>
      <c r="U532" s="234">
        <v>42.1</v>
      </c>
      <c r="V532" s="234">
        <v>8</v>
      </c>
      <c r="W532" s="235">
        <v>0.35299999999999998</v>
      </c>
      <c r="X532" s="234">
        <v>18.100000000000001</v>
      </c>
      <c r="Y532" s="234">
        <v>1.8</v>
      </c>
      <c r="Z532" s="236">
        <v>1.4</v>
      </c>
      <c r="AA532" s="223">
        <v>4.7E-2</v>
      </c>
      <c r="AB532" s="223" t="s">
        <v>7170</v>
      </c>
      <c r="AC532" s="223" t="s">
        <v>7180</v>
      </c>
      <c r="AD532" s="233">
        <v>2458</v>
      </c>
      <c r="AE532" s="234" t="s">
        <v>2347</v>
      </c>
      <c r="AF532" s="234">
        <v>744774112</v>
      </c>
      <c r="AG532" s="234">
        <v>12</v>
      </c>
      <c r="AH532" s="234">
        <v>0</v>
      </c>
      <c r="AI532" s="234">
        <v>120.3</v>
      </c>
      <c r="AJ532" s="234">
        <v>1.94</v>
      </c>
      <c r="AK532" s="235">
        <v>0.152</v>
      </c>
      <c r="AL532" s="234">
        <v>30.2</v>
      </c>
      <c r="AM532" s="234">
        <v>4.5</v>
      </c>
      <c r="AN532" s="236">
        <v>0.53300000000000003</v>
      </c>
      <c r="AO532" s="223">
        <v>0.13400000000000001</v>
      </c>
      <c r="AP532" s="223" t="s">
        <v>7186</v>
      </c>
      <c r="AQ532" s="223" t="s">
        <v>7187</v>
      </c>
      <c r="AR532" s="233">
        <v>1418</v>
      </c>
      <c r="AS532" s="234" t="s">
        <v>81</v>
      </c>
      <c r="AT532" s="234" t="s">
        <v>3682</v>
      </c>
      <c r="AU532" s="234">
        <v>5.6</v>
      </c>
      <c r="AV532" s="234">
        <v>1</v>
      </c>
      <c r="AW532" s="234">
        <v>290</v>
      </c>
      <c r="AX532" s="234">
        <v>2.8</v>
      </c>
      <c r="AY532" s="235">
        <v>0.39900000000000002</v>
      </c>
      <c r="AZ532" s="234">
        <v>16.7</v>
      </c>
      <c r="BA532" s="234">
        <v>1.7</v>
      </c>
      <c r="BB532" s="236">
        <v>0.33</v>
      </c>
      <c r="BC532" s="223">
        <v>0.32400000000000001</v>
      </c>
      <c r="BD532" s="223" t="s">
        <v>7182</v>
      </c>
      <c r="BE532" s="223" t="s">
        <v>7188</v>
      </c>
    </row>
    <row r="533" spans="1:57">
      <c r="A533" s="223">
        <v>13</v>
      </c>
      <c r="B533" s="233">
        <v>1826</v>
      </c>
      <c r="C533" s="234" t="s">
        <v>81</v>
      </c>
      <c r="D533" s="234" t="s">
        <v>7024</v>
      </c>
      <c r="E533" s="234">
        <v>0.9</v>
      </c>
      <c r="F533" s="234">
        <v>1</v>
      </c>
      <c r="G533" s="234">
        <v>8</v>
      </c>
      <c r="H533" s="234">
        <v>10</v>
      </c>
      <c r="I533" s="235">
        <v>0.13500000000000001</v>
      </c>
      <c r="J533" s="234">
        <v>18.5</v>
      </c>
      <c r="K533" s="234">
        <v>3.1</v>
      </c>
      <c r="L533" s="236">
        <v>0.79</v>
      </c>
      <c r="M533" s="223">
        <v>8.9999999999999993E-3</v>
      </c>
      <c r="N533" s="223" t="s">
        <v>7189</v>
      </c>
      <c r="O533" s="223" t="s">
        <v>7190</v>
      </c>
      <c r="P533" s="233">
        <v>3040</v>
      </c>
      <c r="Q533" s="234" t="s">
        <v>2347</v>
      </c>
      <c r="R533" s="234">
        <v>74437324022</v>
      </c>
      <c r="S533" s="234">
        <v>2.2000000000000002</v>
      </c>
      <c r="T533" s="234">
        <v>1</v>
      </c>
      <c r="U533" s="234">
        <v>61.2</v>
      </c>
      <c r="V533" s="234">
        <v>6.5</v>
      </c>
      <c r="W533" s="235">
        <v>0.371</v>
      </c>
      <c r="X533" s="234">
        <v>18.100000000000001</v>
      </c>
      <c r="Y533" s="234">
        <v>1.8</v>
      </c>
      <c r="Z533" s="236">
        <v>1.4</v>
      </c>
      <c r="AA533" s="223">
        <v>6.8000000000000005E-2</v>
      </c>
      <c r="AB533" s="223" t="s">
        <v>7170</v>
      </c>
      <c r="AC533" s="223" t="s">
        <v>7191</v>
      </c>
      <c r="AD533" s="233">
        <v>2459</v>
      </c>
      <c r="AE533" s="234" t="s">
        <v>2347</v>
      </c>
      <c r="AF533" s="234">
        <v>744774115</v>
      </c>
      <c r="AG533" s="234">
        <v>15</v>
      </c>
      <c r="AH533" s="234">
        <v>0</v>
      </c>
      <c r="AI533" s="234">
        <v>139.69999999999999</v>
      </c>
      <c r="AJ533" s="234">
        <v>1.9</v>
      </c>
      <c r="AK533" s="235">
        <v>0.17499999999999999</v>
      </c>
      <c r="AL533" s="234">
        <v>30.2</v>
      </c>
      <c r="AM533" s="234">
        <v>4.5</v>
      </c>
      <c r="AN533" s="236">
        <v>0.53300000000000003</v>
      </c>
      <c r="AO533" s="223">
        <v>0.156</v>
      </c>
      <c r="AP533" s="223" t="s">
        <v>7186</v>
      </c>
      <c r="AQ533" s="223" t="s">
        <v>7192</v>
      </c>
      <c r="AR533" s="233">
        <v>1412</v>
      </c>
      <c r="AS533" s="234" t="s">
        <v>81</v>
      </c>
      <c r="AT533" s="234" t="s">
        <v>3675</v>
      </c>
      <c r="AU533" s="234">
        <v>6.8</v>
      </c>
      <c r="AV533" s="234">
        <v>1</v>
      </c>
      <c r="AW533" s="234">
        <v>400</v>
      </c>
      <c r="AX533" s="234">
        <v>1.7</v>
      </c>
      <c r="AY533" s="235">
        <v>0.52100000000000002</v>
      </c>
      <c r="AZ533" s="234">
        <v>16.7</v>
      </c>
      <c r="BA533" s="234">
        <v>1.4</v>
      </c>
      <c r="BB533" s="236">
        <v>0.32</v>
      </c>
      <c r="BC533" s="223">
        <v>0.44700000000000001</v>
      </c>
      <c r="BD533" s="223" t="s">
        <v>7178</v>
      </c>
      <c r="BE533" s="223" t="s">
        <v>7193</v>
      </c>
    </row>
    <row r="534" spans="1:57">
      <c r="A534" s="223">
        <v>14</v>
      </c>
      <c r="B534" s="233">
        <v>1827</v>
      </c>
      <c r="C534" s="234" t="s">
        <v>81</v>
      </c>
      <c r="D534" s="234" t="s">
        <v>7025</v>
      </c>
      <c r="E534" s="234">
        <v>1</v>
      </c>
      <c r="F534" s="234">
        <v>1</v>
      </c>
      <c r="G534" s="234">
        <v>8.9</v>
      </c>
      <c r="H534" s="234">
        <v>9</v>
      </c>
      <c r="I534" s="235">
        <v>0.14099999999999999</v>
      </c>
      <c r="J534" s="234">
        <v>18.5</v>
      </c>
      <c r="K534" s="234">
        <v>3.1</v>
      </c>
      <c r="L534" s="236">
        <v>0.79</v>
      </c>
      <c r="M534" s="223">
        <v>0.01</v>
      </c>
      <c r="N534" s="223" t="s">
        <v>7189</v>
      </c>
      <c r="O534" s="223" t="s">
        <v>7194</v>
      </c>
      <c r="P534" s="233">
        <v>1892</v>
      </c>
      <c r="Q534" s="234" t="s">
        <v>81</v>
      </c>
      <c r="R534" s="234" t="s">
        <v>4330</v>
      </c>
      <c r="S534" s="234">
        <v>1.2</v>
      </c>
      <c r="T534" s="234">
        <v>1</v>
      </c>
      <c r="U534" s="234">
        <v>18.8</v>
      </c>
      <c r="V534" s="234">
        <v>4.5</v>
      </c>
      <c r="W534" s="235">
        <v>0.26300000000000001</v>
      </c>
      <c r="X534" s="234">
        <v>18.5</v>
      </c>
      <c r="Y534" s="234">
        <v>1.6</v>
      </c>
      <c r="Z534" s="236">
        <v>0.5</v>
      </c>
      <c r="AA534" s="223">
        <v>2.1000000000000001E-2</v>
      </c>
      <c r="AB534" s="223" t="s">
        <v>7184</v>
      </c>
      <c r="AC534" s="223" t="s">
        <v>7185</v>
      </c>
      <c r="AD534" s="233">
        <v>2460</v>
      </c>
      <c r="AE534" s="234" t="s">
        <v>2347</v>
      </c>
      <c r="AF534" s="234">
        <v>744774118</v>
      </c>
      <c r="AG534" s="234">
        <v>18</v>
      </c>
      <c r="AH534" s="234">
        <v>0</v>
      </c>
      <c r="AI534" s="234">
        <v>149.80000000000001</v>
      </c>
      <c r="AJ534" s="234">
        <v>1.69</v>
      </c>
      <c r="AK534" s="235">
        <v>0.187</v>
      </c>
      <c r="AL534" s="234">
        <v>30.2</v>
      </c>
      <c r="AM534" s="234">
        <v>4.5</v>
      </c>
      <c r="AN534" s="236">
        <v>0.53300000000000003</v>
      </c>
      <c r="AO534" s="223">
        <v>0.16700000000000001</v>
      </c>
      <c r="AP534" s="223" t="s">
        <v>7186</v>
      </c>
      <c r="AQ534" s="223" t="s">
        <v>7195</v>
      </c>
      <c r="AR534" s="233">
        <v>2421</v>
      </c>
      <c r="AS534" s="234" t="s">
        <v>2347</v>
      </c>
      <c r="AT534" s="234">
        <v>744773039</v>
      </c>
      <c r="AU534" s="234">
        <v>3.9</v>
      </c>
      <c r="AV534" s="234">
        <v>0</v>
      </c>
      <c r="AW534" s="234">
        <v>94</v>
      </c>
      <c r="AX534" s="234">
        <v>2.57</v>
      </c>
      <c r="AY534" s="235">
        <v>0.13700000000000001</v>
      </c>
      <c r="AZ534" s="234">
        <v>18</v>
      </c>
      <c r="BA534" s="234">
        <v>3.2</v>
      </c>
      <c r="BB534" s="236">
        <v>0.57499999999999996</v>
      </c>
      <c r="BC534" s="223">
        <v>0.105</v>
      </c>
      <c r="BD534" s="223" t="s">
        <v>7127</v>
      </c>
      <c r="BE534" s="223" t="s">
        <v>7196</v>
      </c>
    </row>
    <row r="535" spans="1:57">
      <c r="A535" s="223">
        <v>15</v>
      </c>
      <c r="B535" s="233">
        <v>1828</v>
      </c>
      <c r="C535" s="234" t="s">
        <v>81</v>
      </c>
      <c r="D535" s="234" t="s">
        <v>7026</v>
      </c>
      <c r="E535" s="234">
        <v>1.2</v>
      </c>
      <c r="F535" s="234">
        <v>1</v>
      </c>
      <c r="G535" s="234">
        <v>10.4</v>
      </c>
      <c r="H535" s="234">
        <v>8.6999999999999993</v>
      </c>
      <c r="I535" s="235">
        <v>0.14399999999999999</v>
      </c>
      <c r="J535" s="234">
        <v>18.5</v>
      </c>
      <c r="K535" s="234">
        <v>3.1</v>
      </c>
      <c r="L535" s="236">
        <v>0.79</v>
      </c>
      <c r="M535" s="223">
        <v>1.2E-2</v>
      </c>
      <c r="N535" s="223" t="s">
        <v>7189</v>
      </c>
      <c r="O535" s="223" t="s">
        <v>7197</v>
      </c>
      <c r="P535" s="233">
        <v>1830</v>
      </c>
      <c r="Q535" s="234" t="s">
        <v>81</v>
      </c>
      <c r="R535" s="234" t="s">
        <v>7028</v>
      </c>
      <c r="S535" s="234">
        <v>2.2000000000000002</v>
      </c>
      <c r="T535" s="234">
        <v>1</v>
      </c>
      <c r="U535" s="234">
        <v>20.100000000000001</v>
      </c>
      <c r="V535" s="234">
        <v>6.1</v>
      </c>
      <c r="W535" s="235">
        <v>0.154</v>
      </c>
      <c r="X535" s="234">
        <v>18.5</v>
      </c>
      <c r="Y535" s="234">
        <v>3.1</v>
      </c>
      <c r="Z535" s="236">
        <v>0.79</v>
      </c>
      <c r="AA535" s="223">
        <v>2.1999999999999999E-2</v>
      </c>
      <c r="AB535" s="223" t="s">
        <v>7189</v>
      </c>
      <c r="AC535" s="223" t="s">
        <v>7198</v>
      </c>
      <c r="AD535" s="233">
        <v>2461</v>
      </c>
      <c r="AE535" s="234" t="s">
        <v>2347</v>
      </c>
      <c r="AF535" s="234">
        <v>744774122</v>
      </c>
      <c r="AG535" s="234">
        <v>22</v>
      </c>
      <c r="AH535" s="234">
        <v>0</v>
      </c>
      <c r="AI535" s="234">
        <v>179.8</v>
      </c>
      <c r="AJ535" s="234">
        <v>1.53</v>
      </c>
      <c r="AK535" s="235">
        <v>0.22700000000000001</v>
      </c>
      <c r="AL535" s="234">
        <v>30.2</v>
      </c>
      <c r="AM535" s="234">
        <v>4.5</v>
      </c>
      <c r="AN535" s="236">
        <v>0.53300000000000003</v>
      </c>
      <c r="AO535" s="223">
        <v>0.20100000000000001</v>
      </c>
      <c r="AP535" s="223" t="s">
        <v>7186</v>
      </c>
      <c r="AQ535" s="223" t="s">
        <v>7199</v>
      </c>
      <c r="AR535" s="233">
        <v>2422</v>
      </c>
      <c r="AS535" s="234" t="s">
        <v>2347</v>
      </c>
      <c r="AT535" s="234">
        <v>744773047</v>
      </c>
      <c r="AU535" s="234">
        <v>4.7</v>
      </c>
      <c r="AV535" s="234">
        <v>0</v>
      </c>
      <c r="AW535" s="234">
        <v>109.7</v>
      </c>
      <c r="AX535" s="234">
        <v>2.46</v>
      </c>
      <c r="AY535" s="235">
        <v>0.14899999999999999</v>
      </c>
      <c r="AZ535" s="234">
        <v>18</v>
      </c>
      <c r="BA535" s="234">
        <v>3.2</v>
      </c>
      <c r="BB535" s="236">
        <v>0.57499999999999996</v>
      </c>
      <c r="BC535" s="223">
        <v>0.123</v>
      </c>
      <c r="BD535" s="223" t="s">
        <v>7127</v>
      </c>
      <c r="BE535" s="223" t="s">
        <v>7200</v>
      </c>
    </row>
    <row r="536" spans="1:57">
      <c r="A536" s="223">
        <v>16</v>
      </c>
      <c r="B536" s="233">
        <v>1829</v>
      </c>
      <c r="C536" s="234" t="s">
        <v>81</v>
      </c>
      <c r="D536" s="234" t="s">
        <v>7027</v>
      </c>
      <c r="E536" s="234">
        <v>1.5</v>
      </c>
      <c r="F536" s="234">
        <v>1</v>
      </c>
      <c r="G536" s="234">
        <v>15.1</v>
      </c>
      <c r="H536" s="234">
        <v>8.5</v>
      </c>
      <c r="I536" s="235">
        <v>0.185</v>
      </c>
      <c r="J536" s="234">
        <v>18.5</v>
      </c>
      <c r="K536" s="234">
        <v>3.1</v>
      </c>
      <c r="L536" s="236">
        <v>0.79</v>
      </c>
      <c r="M536" s="223">
        <v>1.7000000000000001E-2</v>
      </c>
      <c r="N536" s="223" t="s">
        <v>7189</v>
      </c>
      <c r="O536" s="223" t="s">
        <v>7201</v>
      </c>
      <c r="P536" s="233">
        <v>1829</v>
      </c>
      <c r="Q536" s="234" t="s">
        <v>81</v>
      </c>
      <c r="R536" s="234" t="s">
        <v>7027</v>
      </c>
      <c r="S536" s="234">
        <v>1.5</v>
      </c>
      <c r="T536" s="234">
        <v>1</v>
      </c>
      <c r="U536" s="234">
        <v>15.1</v>
      </c>
      <c r="V536" s="234">
        <v>8.5</v>
      </c>
      <c r="W536" s="235">
        <v>0.159</v>
      </c>
      <c r="X536" s="234">
        <v>18.5</v>
      </c>
      <c r="Y536" s="234">
        <v>3.1</v>
      </c>
      <c r="Z536" s="236">
        <v>0.79</v>
      </c>
      <c r="AA536" s="223">
        <v>1.7000000000000001E-2</v>
      </c>
      <c r="AB536" s="223" t="s">
        <v>7189</v>
      </c>
      <c r="AC536" s="223" t="s">
        <v>7201</v>
      </c>
      <c r="AD536" s="233">
        <v>2451</v>
      </c>
      <c r="AE536" s="234" t="s">
        <v>2347</v>
      </c>
      <c r="AF536" s="234">
        <v>7447745220</v>
      </c>
      <c r="AG536" s="234">
        <v>22</v>
      </c>
      <c r="AH536" s="234">
        <v>0</v>
      </c>
      <c r="AI536" s="234">
        <v>330.2</v>
      </c>
      <c r="AJ536" s="234">
        <v>1.2</v>
      </c>
      <c r="AK536" s="235">
        <v>0.42599999999999999</v>
      </c>
      <c r="AL536" s="234">
        <v>30.2</v>
      </c>
      <c r="AM536" s="234">
        <v>2</v>
      </c>
      <c r="AN536" s="236">
        <v>0.46899999999999997</v>
      </c>
      <c r="AO536" s="223">
        <v>0.36899999999999999</v>
      </c>
      <c r="AP536" s="223" t="s">
        <v>7202</v>
      </c>
      <c r="AQ536" s="223" t="s">
        <v>7203</v>
      </c>
      <c r="AR536" s="233">
        <v>2423</v>
      </c>
      <c r="AS536" s="234" t="s">
        <v>2347</v>
      </c>
      <c r="AT536" s="234">
        <v>744773056</v>
      </c>
      <c r="AU536" s="234">
        <v>5.6</v>
      </c>
      <c r="AV536" s="234">
        <v>0</v>
      </c>
      <c r="AW536" s="234">
        <v>126.3</v>
      </c>
      <c r="AX536" s="234">
        <v>2.4300000000000002</v>
      </c>
      <c r="AY536" s="235">
        <v>0.16900000000000001</v>
      </c>
      <c r="AZ536" s="234">
        <v>18</v>
      </c>
      <c r="BA536" s="234">
        <v>3.2</v>
      </c>
      <c r="BB536" s="236">
        <v>0.57499999999999996</v>
      </c>
      <c r="BC536" s="223">
        <v>0.14099999999999999</v>
      </c>
      <c r="BD536" s="223" t="s">
        <v>7127</v>
      </c>
      <c r="BE536" s="223" t="s">
        <v>7204</v>
      </c>
    </row>
    <row r="537" spans="1:57">
      <c r="A537" s="223">
        <v>17</v>
      </c>
      <c r="B537" s="233">
        <v>1728</v>
      </c>
      <c r="C537" s="234" t="s">
        <v>81</v>
      </c>
      <c r="D537" s="234" t="s">
        <v>4315</v>
      </c>
      <c r="E537" s="234">
        <v>1.2</v>
      </c>
      <c r="F537" s="234">
        <v>1</v>
      </c>
      <c r="G537" s="234">
        <v>19.5</v>
      </c>
      <c r="H537" s="234">
        <v>7.9</v>
      </c>
      <c r="I537" s="235">
        <v>0.36599999999999999</v>
      </c>
      <c r="J537" s="234">
        <v>18.5</v>
      </c>
      <c r="K537" s="234">
        <v>2.1</v>
      </c>
      <c r="L537" s="236">
        <v>0.6</v>
      </c>
      <c r="M537" s="223">
        <v>2.1999999999999999E-2</v>
      </c>
      <c r="N537" s="223" t="s">
        <v>7205</v>
      </c>
      <c r="O537" s="223" t="s">
        <v>7206</v>
      </c>
      <c r="P537" s="233">
        <v>1828</v>
      </c>
      <c r="Q537" s="234" t="s">
        <v>81</v>
      </c>
      <c r="R537" s="234" t="s">
        <v>7026</v>
      </c>
      <c r="S537" s="234">
        <v>1.2</v>
      </c>
      <c r="T537" s="234">
        <v>1</v>
      </c>
      <c r="U537" s="234">
        <v>10.4</v>
      </c>
      <c r="V537" s="234">
        <v>8.6999999999999993</v>
      </c>
      <c r="W537" s="235">
        <v>0.16500000000000001</v>
      </c>
      <c r="X537" s="234">
        <v>18.5</v>
      </c>
      <c r="Y537" s="234">
        <v>3.1</v>
      </c>
      <c r="Z537" s="236">
        <v>0.79</v>
      </c>
      <c r="AA537" s="223">
        <v>1.2E-2</v>
      </c>
      <c r="AB537" s="223" t="s">
        <v>7189</v>
      </c>
      <c r="AC537" s="223" t="s">
        <v>7197</v>
      </c>
      <c r="AD537" s="233">
        <v>1754</v>
      </c>
      <c r="AE537" s="234" t="s">
        <v>81</v>
      </c>
      <c r="AF537" s="234" t="s">
        <v>2051</v>
      </c>
      <c r="AG537" s="234">
        <v>10</v>
      </c>
      <c r="AH537" s="234">
        <v>1</v>
      </c>
      <c r="AI537" s="234">
        <v>40.9</v>
      </c>
      <c r="AJ537" s="234">
        <v>4.9000000000000004</v>
      </c>
      <c r="AK537" s="235">
        <v>0.109</v>
      </c>
      <c r="AL537" s="234">
        <v>31.1</v>
      </c>
      <c r="AM537" s="234">
        <v>5.0999999999999996</v>
      </c>
      <c r="AN537" s="236">
        <v>0.6</v>
      </c>
      <c r="AO537" s="223">
        <v>4.5999999999999999E-2</v>
      </c>
      <c r="AP537" s="223" t="s">
        <v>7207</v>
      </c>
      <c r="AQ537" s="223" t="s">
        <v>7208</v>
      </c>
      <c r="AR537" s="233">
        <v>2424</v>
      </c>
      <c r="AS537" s="234" t="s">
        <v>2347</v>
      </c>
      <c r="AT537" s="234">
        <v>744773068</v>
      </c>
      <c r="AU537" s="234">
        <v>6.8</v>
      </c>
      <c r="AV537" s="234">
        <v>0</v>
      </c>
      <c r="AW537" s="234">
        <v>130.69999999999999</v>
      </c>
      <c r="AX537" s="234">
        <v>2.1</v>
      </c>
      <c r="AY537" s="235">
        <v>0.17</v>
      </c>
      <c r="AZ537" s="234">
        <v>18</v>
      </c>
      <c r="BA537" s="234">
        <v>3.2</v>
      </c>
      <c r="BB537" s="236">
        <v>0.57499999999999996</v>
      </c>
      <c r="BC537" s="223">
        <v>0.14599999999999999</v>
      </c>
      <c r="BD537" s="223" t="s">
        <v>7127</v>
      </c>
      <c r="BE537" s="223" t="s">
        <v>7209</v>
      </c>
    </row>
    <row r="538" spans="1:57">
      <c r="A538" s="223">
        <v>18</v>
      </c>
      <c r="B538" s="233">
        <v>1727</v>
      </c>
      <c r="C538" s="234" t="s">
        <v>81</v>
      </c>
      <c r="D538" s="234" t="s">
        <v>2030</v>
      </c>
      <c r="E538" s="234">
        <v>1</v>
      </c>
      <c r="F538" s="234">
        <v>1</v>
      </c>
      <c r="G538" s="234">
        <v>13.3</v>
      </c>
      <c r="H538" s="234">
        <v>8.6999999999999993</v>
      </c>
      <c r="I538" s="235">
        <v>0.35299999999999998</v>
      </c>
      <c r="J538" s="234">
        <v>18.5</v>
      </c>
      <c r="K538" s="234">
        <v>2.1</v>
      </c>
      <c r="L538" s="236">
        <v>0.41</v>
      </c>
      <c r="M538" s="223">
        <v>1.4999999999999999E-2</v>
      </c>
      <c r="N538" s="223" t="s">
        <v>7205</v>
      </c>
      <c r="O538" s="223" t="s">
        <v>7210</v>
      </c>
      <c r="P538" s="233">
        <v>1728</v>
      </c>
      <c r="Q538" s="234" t="s">
        <v>81</v>
      </c>
      <c r="R538" s="234" t="s">
        <v>4315</v>
      </c>
      <c r="S538" s="234">
        <v>1.2</v>
      </c>
      <c r="T538" s="234">
        <v>1</v>
      </c>
      <c r="U538" s="234">
        <v>19.5</v>
      </c>
      <c r="V538" s="234">
        <v>7.9</v>
      </c>
      <c r="W538" s="235">
        <v>0.54100000000000004</v>
      </c>
      <c r="X538" s="234">
        <v>18.5</v>
      </c>
      <c r="Y538" s="234">
        <v>2.1</v>
      </c>
      <c r="Z538" s="236">
        <v>0.6</v>
      </c>
      <c r="AA538" s="223">
        <v>2.1999999999999999E-2</v>
      </c>
      <c r="AB538" s="223" t="s">
        <v>7205</v>
      </c>
      <c r="AC538" s="223" t="s">
        <v>7206</v>
      </c>
      <c r="AD538" s="233">
        <v>1755</v>
      </c>
      <c r="AE538" s="234" t="s">
        <v>81</v>
      </c>
      <c r="AF538" s="234" t="s">
        <v>2052</v>
      </c>
      <c r="AG538" s="234">
        <v>15</v>
      </c>
      <c r="AH538" s="234">
        <v>1</v>
      </c>
      <c r="AI538" s="234">
        <v>69.7</v>
      </c>
      <c r="AJ538" s="234">
        <v>3.7</v>
      </c>
      <c r="AK538" s="235">
        <v>0.124</v>
      </c>
      <c r="AL538" s="234">
        <v>31.1</v>
      </c>
      <c r="AM538" s="234">
        <v>5.0999999999999996</v>
      </c>
      <c r="AN538" s="236">
        <v>0.6</v>
      </c>
      <c r="AO538" s="223">
        <v>7.8E-2</v>
      </c>
      <c r="AP538" s="223" t="s">
        <v>7207</v>
      </c>
      <c r="AQ538" s="223" t="s">
        <v>7211</v>
      </c>
      <c r="AR538" s="233">
        <v>2425</v>
      </c>
      <c r="AS538" s="234" t="s">
        <v>2347</v>
      </c>
      <c r="AT538" s="234">
        <v>744773082</v>
      </c>
      <c r="AU538" s="234">
        <v>8.1999999999999993</v>
      </c>
      <c r="AV538" s="234">
        <v>0</v>
      </c>
      <c r="AW538" s="234">
        <v>146.19999999999999</v>
      </c>
      <c r="AX538" s="234">
        <v>1.8</v>
      </c>
      <c r="AY538" s="235">
        <v>0.187</v>
      </c>
      <c r="AZ538" s="234">
        <v>18</v>
      </c>
      <c r="BA538" s="234">
        <v>3.2</v>
      </c>
      <c r="BB538" s="236">
        <v>0.57499999999999996</v>
      </c>
      <c r="BC538" s="223">
        <v>0.16300000000000001</v>
      </c>
      <c r="BD538" s="223" t="s">
        <v>7127</v>
      </c>
      <c r="BE538" s="223" t="s">
        <v>7212</v>
      </c>
    </row>
    <row r="539" spans="1:57">
      <c r="A539" s="223">
        <v>19</v>
      </c>
      <c r="B539" s="233">
        <v>1729</v>
      </c>
      <c r="C539" s="234" t="s">
        <v>81</v>
      </c>
      <c r="D539" s="234" t="s">
        <v>2031</v>
      </c>
      <c r="E539" s="234">
        <v>1.5</v>
      </c>
      <c r="F539" s="234">
        <v>1</v>
      </c>
      <c r="G539" s="234">
        <v>21.5</v>
      </c>
      <c r="H539" s="234">
        <v>7.1</v>
      </c>
      <c r="I539" s="235">
        <v>0.35</v>
      </c>
      <c r="J539" s="234">
        <v>18.5</v>
      </c>
      <c r="K539" s="234">
        <v>2.1</v>
      </c>
      <c r="L539" s="236">
        <v>0.41</v>
      </c>
      <c r="M539" s="223">
        <v>2.4E-2</v>
      </c>
      <c r="N539" s="223" t="s">
        <v>7205</v>
      </c>
      <c r="O539" s="223" t="s">
        <v>7213</v>
      </c>
      <c r="P539" s="233">
        <v>1731</v>
      </c>
      <c r="Q539" s="234" t="s">
        <v>81</v>
      </c>
      <c r="R539" s="234" t="s">
        <v>2032</v>
      </c>
      <c r="S539" s="234">
        <v>2.2000000000000002</v>
      </c>
      <c r="T539" s="234">
        <v>1</v>
      </c>
      <c r="U539" s="234">
        <v>35.200000000000003</v>
      </c>
      <c r="V539" s="234">
        <v>5.6</v>
      </c>
      <c r="W539" s="235">
        <v>0.39</v>
      </c>
      <c r="X539" s="234">
        <v>18.5</v>
      </c>
      <c r="Y539" s="234">
        <v>2.1</v>
      </c>
      <c r="Z539" s="236">
        <v>0.41</v>
      </c>
      <c r="AA539" s="223">
        <v>3.9E-2</v>
      </c>
      <c r="AB539" s="223" t="s">
        <v>7205</v>
      </c>
      <c r="AC539" s="223" t="s">
        <v>7214</v>
      </c>
      <c r="AD539" s="233">
        <v>2047</v>
      </c>
      <c r="AE539" s="234" t="s">
        <v>2347</v>
      </c>
      <c r="AF539" s="234">
        <v>744053100</v>
      </c>
      <c r="AG539" s="234">
        <v>10</v>
      </c>
      <c r="AH539" s="234">
        <v>1</v>
      </c>
      <c r="AI539" s="234">
        <v>70.2</v>
      </c>
      <c r="AJ539" s="234">
        <v>1.4</v>
      </c>
      <c r="AK539" s="235">
        <v>0.13800000000000001</v>
      </c>
      <c r="AL539" s="234">
        <v>33.6</v>
      </c>
      <c r="AM539" s="234">
        <v>2.8</v>
      </c>
      <c r="AN539" s="236">
        <v>0.68200000000000005</v>
      </c>
      <c r="AO539" s="223">
        <v>7.8E-2</v>
      </c>
      <c r="AP539" s="223" t="s">
        <v>7215</v>
      </c>
      <c r="AQ539" s="223" t="s">
        <v>7216</v>
      </c>
      <c r="AR539" s="233">
        <v>2426</v>
      </c>
      <c r="AS539" s="234" t="s">
        <v>2347</v>
      </c>
      <c r="AT539" s="234">
        <v>74477310</v>
      </c>
      <c r="AU539" s="234">
        <v>10</v>
      </c>
      <c r="AV539" s="234">
        <v>0</v>
      </c>
      <c r="AW539" s="234">
        <v>181.7</v>
      </c>
      <c r="AX539" s="234">
        <v>1.74</v>
      </c>
      <c r="AY539" s="235">
        <v>0.23</v>
      </c>
      <c r="AZ539" s="234">
        <v>18</v>
      </c>
      <c r="BA539" s="234">
        <v>3.2</v>
      </c>
      <c r="BB539" s="236">
        <v>0.57499999999999996</v>
      </c>
      <c r="BC539" s="223">
        <v>0.20300000000000001</v>
      </c>
      <c r="BD539" s="223" t="s">
        <v>7127</v>
      </c>
      <c r="BE539" s="223" t="s">
        <v>7217</v>
      </c>
    </row>
    <row r="540" spans="1:57">
      <c r="A540" s="223">
        <v>20</v>
      </c>
      <c r="B540" s="233">
        <v>1475</v>
      </c>
      <c r="C540" s="234" t="s">
        <v>81</v>
      </c>
      <c r="D540" s="234" t="s">
        <v>5036</v>
      </c>
      <c r="E540" s="234">
        <v>1</v>
      </c>
      <c r="F540" s="234">
        <v>0</v>
      </c>
      <c r="G540" s="234">
        <v>33</v>
      </c>
      <c r="H540" s="234">
        <v>6.5</v>
      </c>
      <c r="I540" s="235">
        <v>0.42299999999999999</v>
      </c>
      <c r="J540" s="234">
        <v>19.7</v>
      </c>
      <c r="K540" s="234">
        <v>3.4</v>
      </c>
      <c r="L540" s="236">
        <v>0.32</v>
      </c>
      <c r="M540" s="223">
        <v>3.6999999999999998E-2</v>
      </c>
      <c r="N540" s="223" t="s">
        <v>7164</v>
      </c>
      <c r="O540" s="223" t="s">
        <v>7218</v>
      </c>
      <c r="P540" s="233">
        <v>1729</v>
      </c>
      <c r="Q540" s="234" t="s">
        <v>81</v>
      </c>
      <c r="R540" s="234" t="s">
        <v>2031</v>
      </c>
      <c r="S540" s="234">
        <v>1.5</v>
      </c>
      <c r="T540" s="234">
        <v>1</v>
      </c>
      <c r="U540" s="234">
        <v>21.5</v>
      </c>
      <c r="V540" s="234">
        <v>7.1</v>
      </c>
      <c r="W540" s="235">
        <v>0.44600000000000001</v>
      </c>
      <c r="X540" s="234">
        <v>18.5</v>
      </c>
      <c r="Y540" s="234">
        <v>2.1</v>
      </c>
      <c r="Z540" s="236">
        <v>0.41</v>
      </c>
      <c r="AA540" s="223">
        <v>2.4E-2</v>
      </c>
      <c r="AB540" s="223" t="s">
        <v>7205</v>
      </c>
      <c r="AC540" s="223" t="s">
        <v>7213</v>
      </c>
      <c r="AD540" s="233">
        <v>2048</v>
      </c>
      <c r="AE540" s="234" t="s">
        <v>2347</v>
      </c>
      <c r="AF540" s="234">
        <v>744053120</v>
      </c>
      <c r="AG540" s="234">
        <v>12</v>
      </c>
      <c r="AH540" s="234">
        <v>1</v>
      </c>
      <c r="AI540" s="234">
        <v>79.8</v>
      </c>
      <c r="AJ540" s="234">
        <v>1.25</v>
      </c>
      <c r="AK540" s="235">
        <v>0.13400000000000001</v>
      </c>
      <c r="AL540" s="234">
        <v>33.6</v>
      </c>
      <c r="AM540" s="234">
        <v>2.8</v>
      </c>
      <c r="AN540" s="236">
        <v>0.68200000000000005</v>
      </c>
      <c r="AO540" s="223">
        <v>8.8999999999999996E-2</v>
      </c>
      <c r="AP540" s="223" t="s">
        <v>7215</v>
      </c>
      <c r="AQ540" s="223" t="s">
        <v>7219</v>
      </c>
      <c r="AR540" s="233">
        <v>2427</v>
      </c>
      <c r="AS540" s="234" t="s">
        <v>2347</v>
      </c>
      <c r="AT540" s="234">
        <v>744773112</v>
      </c>
      <c r="AU540" s="234">
        <v>12</v>
      </c>
      <c r="AV540" s="234">
        <v>0</v>
      </c>
      <c r="AW540" s="234">
        <v>210.6</v>
      </c>
      <c r="AX540" s="234">
        <v>1.62</v>
      </c>
      <c r="AY540" s="235">
        <v>0.26900000000000002</v>
      </c>
      <c r="AZ540" s="234">
        <v>18</v>
      </c>
      <c r="BA540" s="234">
        <v>3.2</v>
      </c>
      <c r="BB540" s="236">
        <v>0.57499999999999996</v>
      </c>
      <c r="BC540" s="223">
        <v>0.23499999999999999</v>
      </c>
      <c r="BD540" s="223" t="s">
        <v>7127</v>
      </c>
      <c r="BE540" s="223" t="s">
        <v>7126</v>
      </c>
    </row>
    <row r="541" spans="1:57">
      <c r="A541" s="223">
        <v>21</v>
      </c>
      <c r="B541" s="233">
        <v>1476</v>
      </c>
      <c r="C541" s="234" t="s">
        <v>81</v>
      </c>
      <c r="D541" s="234" t="s">
        <v>5039</v>
      </c>
      <c r="E541" s="234">
        <v>1.4</v>
      </c>
      <c r="F541" s="234">
        <v>0</v>
      </c>
      <c r="G541" s="234">
        <v>38</v>
      </c>
      <c r="H541" s="234">
        <v>5.9</v>
      </c>
      <c r="I541" s="235">
        <v>0.45500000000000002</v>
      </c>
      <c r="J541" s="234">
        <v>19.7</v>
      </c>
      <c r="K541" s="234">
        <v>3.4</v>
      </c>
      <c r="L541" s="236">
        <v>0.32</v>
      </c>
      <c r="M541" s="223">
        <v>4.2000000000000003E-2</v>
      </c>
      <c r="N541" s="223" t="s">
        <v>7164</v>
      </c>
      <c r="O541" s="223" t="s">
        <v>7220</v>
      </c>
      <c r="P541" s="233">
        <v>1477</v>
      </c>
      <c r="Q541" s="234" t="s">
        <v>81</v>
      </c>
      <c r="R541" s="234" t="s">
        <v>5040</v>
      </c>
      <c r="S541" s="234">
        <v>1.8</v>
      </c>
      <c r="T541" s="234">
        <v>0</v>
      </c>
      <c r="U541" s="234">
        <v>42</v>
      </c>
      <c r="V541" s="234">
        <v>5.0999999999999996</v>
      </c>
      <c r="W541" s="235">
        <v>0.29199999999999998</v>
      </c>
      <c r="X541" s="234">
        <v>19.7</v>
      </c>
      <c r="Y541" s="234">
        <v>3.4</v>
      </c>
      <c r="Z541" s="236">
        <v>0.32</v>
      </c>
      <c r="AA541" s="223">
        <v>4.7E-2</v>
      </c>
      <c r="AB541" s="223" t="s">
        <v>7164</v>
      </c>
      <c r="AC541" s="223" t="s">
        <v>7221</v>
      </c>
      <c r="AD541" s="233">
        <v>795</v>
      </c>
      <c r="AE541" s="234" t="s">
        <v>81</v>
      </c>
      <c r="AF541" s="234" t="s">
        <v>4136</v>
      </c>
      <c r="AG541" s="234">
        <v>12</v>
      </c>
      <c r="AH541" s="234">
        <v>1</v>
      </c>
      <c r="AI541" s="234">
        <v>110</v>
      </c>
      <c r="AJ541" s="234">
        <v>2.2999999999999998</v>
      </c>
      <c r="AK541" s="235">
        <v>0.13200000000000001</v>
      </c>
      <c r="AL541" s="234">
        <v>36</v>
      </c>
      <c r="AM541" s="234">
        <v>3.5</v>
      </c>
      <c r="AN541" s="236">
        <v>0.61</v>
      </c>
      <c r="AO541" s="223">
        <v>0.123</v>
      </c>
      <c r="AP541" s="223" t="s">
        <v>7222</v>
      </c>
      <c r="AQ541" s="223" t="s">
        <v>7223</v>
      </c>
      <c r="AR541" s="233">
        <v>2428</v>
      </c>
      <c r="AS541" s="234" t="s">
        <v>2347</v>
      </c>
      <c r="AT541" s="234">
        <v>744773115</v>
      </c>
      <c r="AU541" s="234">
        <v>15</v>
      </c>
      <c r="AV541" s="234">
        <v>0</v>
      </c>
      <c r="AW541" s="234">
        <v>234.6</v>
      </c>
      <c r="AX541" s="234">
        <v>1.46</v>
      </c>
      <c r="AY541" s="235">
        <v>0.30099999999999999</v>
      </c>
      <c r="AZ541" s="234">
        <v>18</v>
      </c>
      <c r="BA541" s="234">
        <v>3.2</v>
      </c>
      <c r="BB541" s="236">
        <v>0.57499999999999996</v>
      </c>
      <c r="BC541" s="223">
        <v>0.26200000000000001</v>
      </c>
      <c r="BD541" s="223" t="s">
        <v>7127</v>
      </c>
      <c r="BE541" s="223" t="s">
        <v>7142</v>
      </c>
    </row>
    <row r="542" spans="1:57">
      <c r="A542" s="223">
        <v>22</v>
      </c>
      <c r="B542" s="233">
        <v>1477</v>
      </c>
      <c r="C542" s="234" t="s">
        <v>81</v>
      </c>
      <c r="D542" s="234" t="s">
        <v>5040</v>
      </c>
      <c r="E542" s="234">
        <v>1.8</v>
      </c>
      <c r="F542" s="234">
        <v>0</v>
      </c>
      <c r="G542" s="234">
        <v>42</v>
      </c>
      <c r="H542" s="234">
        <v>5.0999999999999996</v>
      </c>
      <c r="I542" s="235">
        <v>0.497</v>
      </c>
      <c r="J542" s="234">
        <v>19.7</v>
      </c>
      <c r="K542" s="234">
        <v>3.4</v>
      </c>
      <c r="L542" s="236">
        <v>0.32</v>
      </c>
      <c r="M542" s="223">
        <v>4.7E-2</v>
      </c>
      <c r="N542" s="223" t="s">
        <v>7164</v>
      </c>
      <c r="O542" s="223" t="s">
        <v>7221</v>
      </c>
      <c r="P542" s="233">
        <v>1478</v>
      </c>
      <c r="Q542" s="234" t="s">
        <v>81</v>
      </c>
      <c r="R542" s="234" t="s">
        <v>5041</v>
      </c>
      <c r="S542" s="234">
        <v>2.2000000000000002</v>
      </c>
      <c r="T542" s="234">
        <v>0</v>
      </c>
      <c r="U542" s="234">
        <v>47</v>
      </c>
      <c r="V542" s="234">
        <v>4.4000000000000004</v>
      </c>
      <c r="W542" s="235">
        <v>0.29899999999999999</v>
      </c>
      <c r="X542" s="234">
        <v>19.7</v>
      </c>
      <c r="Y542" s="234">
        <v>3.4</v>
      </c>
      <c r="Z542" s="236">
        <v>0.32</v>
      </c>
      <c r="AA542" s="223">
        <v>5.2999999999999999E-2</v>
      </c>
      <c r="AB542" s="223" t="s">
        <v>7164</v>
      </c>
      <c r="AC542" s="223" t="s">
        <v>7224</v>
      </c>
      <c r="AD542" s="233">
        <v>797</v>
      </c>
      <c r="AE542" s="234" t="s">
        <v>81</v>
      </c>
      <c r="AF542" s="234" t="s">
        <v>4138</v>
      </c>
      <c r="AG542" s="234">
        <v>15</v>
      </c>
      <c r="AH542" s="234">
        <v>1</v>
      </c>
      <c r="AI542" s="234">
        <v>125</v>
      </c>
      <c r="AJ542" s="234">
        <v>2</v>
      </c>
      <c r="AK542" s="235">
        <v>0.15</v>
      </c>
      <c r="AL542" s="234">
        <v>36</v>
      </c>
      <c r="AM542" s="234">
        <v>3.5</v>
      </c>
      <c r="AN542" s="236">
        <v>0.61</v>
      </c>
      <c r="AO542" s="223">
        <v>0.14000000000000001</v>
      </c>
      <c r="AP542" s="223" t="s">
        <v>7222</v>
      </c>
      <c r="AQ542" s="223" t="s">
        <v>6896</v>
      </c>
      <c r="AR542" s="233">
        <v>3060</v>
      </c>
      <c r="AS542" s="234" t="s">
        <v>17</v>
      </c>
      <c r="AT542" s="234" t="s">
        <v>5075</v>
      </c>
      <c r="AU542" s="234">
        <v>4.7</v>
      </c>
      <c r="AV542" s="234">
        <v>1</v>
      </c>
      <c r="AW542" s="234">
        <v>147.19999999999999</v>
      </c>
      <c r="AX542" s="234">
        <v>2.6</v>
      </c>
      <c r="AY542" s="235">
        <v>0.17499999999999999</v>
      </c>
      <c r="AZ542" s="234">
        <v>18</v>
      </c>
      <c r="BA542" s="234">
        <v>2</v>
      </c>
      <c r="BB542" s="236">
        <v>0.7</v>
      </c>
      <c r="BC542" s="223">
        <v>0.16500000000000001</v>
      </c>
      <c r="BD542" s="223" t="s">
        <v>7152</v>
      </c>
      <c r="BE542" s="223" t="s">
        <v>7225</v>
      </c>
    </row>
    <row r="543" spans="1:57">
      <c r="A543" s="223">
        <v>23</v>
      </c>
      <c r="B543" s="233">
        <v>2440</v>
      </c>
      <c r="C543" s="234" t="s">
        <v>2347</v>
      </c>
      <c r="D543" s="234">
        <v>74477450082</v>
      </c>
      <c r="E543" s="234">
        <v>0.82</v>
      </c>
      <c r="F543" s="234">
        <v>0</v>
      </c>
      <c r="G543" s="234">
        <v>14</v>
      </c>
      <c r="H543" s="234">
        <v>5.8</v>
      </c>
      <c r="I543" s="235">
        <v>0.20599999999999999</v>
      </c>
      <c r="J543" s="234">
        <v>30.2</v>
      </c>
      <c r="K543" s="234">
        <v>2</v>
      </c>
      <c r="L543" s="236">
        <v>0.46899999999999997</v>
      </c>
      <c r="M543" s="223">
        <v>1.6E-2</v>
      </c>
      <c r="N543" s="223" t="s">
        <v>7202</v>
      </c>
      <c r="O543" s="223" t="s">
        <v>7226</v>
      </c>
      <c r="P543" s="233">
        <v>1476</v>
      </c>
      <c r="Q543" s="234" t="s">
        <v>81</v>
      </c>
      <c r="R543" s="234" t="s">
        <v>5039</v>
      </c>
      <c r="S543" s="234">
        <v>1.4</v>
      </c>
      <c r="T543" s="234">
        <v>0</v>
      </c>
      <c r="U543" s="234">
        <v>38</v>
      </c>
      <c r="V543" s="234">
        <v>5.9</v>
      </c>
      <c r="W543" s="235">
        <v>0.30099999999999999</v>
      </c>
      <c r="X543" s="234">
        <v>19.7</v>
      </c>
      <c r="Y543" s="234">
        <v>3.4</v>
      </c>
      <c r="Z543" s="236">
        <v>0.32</v>
      </c>
      <c r="AA543" s="223">
        <v>4.2000000000000003E-2</v>
      </c>
      <c r="AB543" s="223" t="s">
        <v>7164</v>
      </c>
      <c r="AC543" s="223" t="s">
        <v>7220</v>
      </c>
      <c r="AD543" s="233">
        <v>800</v>
      </c>
      <c r="AE543" s="234" t="s">
        <v>81</v>
      </c>
      <c r="AF543" s="234" t="s">
        <v>4141</v>
      </c>
      <c r="AG543" s="234">
        <v>18</v>
      </c>
      <c r="AH543" s="234">
        <v>1</v>
      </c>
      <c r="AI543" s="234">
        <v>140</v>
      </c>
      <c r="AJ543" s="234">
        <v>1.9</v>
      </c>
      <c r="AK543" s="235">
        <v>0.16700000000000001</v>
      </c>
      <c r="AL543" s="234">
        <v>36</v>
      </c>
      <c r="AM543" s="234">
        <v>3.5</v>
      </c>
      <c r="AN543" s="236">
        <v>0.61</v>
      </c>
      <c r="AO543" s="223">
        <v>0.157</v>
      </c>
      <c r="AP543" s="223" t="s">
        <v>7222</v>
      </c>
      <c r="AQ543" s="223" t="s">
        <v>7227</v>
      </c>
      <c r="AR543" s="233">
        <v>3061</v>
      </c>
      <c r="AS543" s="234" t="s">
        <v>17</v>
      </c>
      <c r="AT543" s="234" t="s">
        <v>5076</v>
      </c>
      <c r="AU543" s="234">
        <v>6.8</v>
      </c>
      <c r="AV543" s="234">
        <v>1</v>
      </c>
      <c r="AW543" s="234">
        <v>193.2</v>
      </c>
      <c r="AX543" s="234">
        <v>2</v>
      </c>
      <c r="AY543" s="235">
        <v>0.22800000000000001</v>
      </c>
      <c r="AZ543" s="234">
        <v>18</v>
      </c>
      <c r="BA543" s="234">
        <v>2</v>
      </c>
      <c r="BB543" s="236">
        <v>0.7</v>
      </c>
      <c r="BC543" s="223">
        <v>0.216</v>
      </c>
      <c r="BD543" s="223" t="s">
        <v>7152</v>
      </c>
      <c r="BE543" s="223" t="s">
        <v>7228</v>
      </c>
    </row>
    <row r="544" spans="1:57">
      <c r="A544" s="223">
        <v>24</v>
      </c>
      <c r="B544" s="233">
        <v>2441</v>
      </c>
      <c r="C544" s="234" t="s">
        <v>2347</v>
      </c>
      <c r="D544" s="234">
        <v>7447745012</v>
      </c>
      <c r="E544" s="234">
        <v>1.2</v>
      </c>
      <c r="F544" s="234">
        <v>0</v>
      </c>
      <c r="G544" s="234">
        <v>21.1</v>
      </c>
      <c r="H544" s="234">
        <v>4.5999999999999996</v>
      </c>
      <c r="I544" s="235">
        <v>0.27</v>
      </c>
      <c r="J544" s="234">
        <v>30.2</v>
      </c>
      <c r="K544" s="234">
        <v>2</v>
      </c>
      <c r="L544" s="236">
        <v>0.46899999999999997</v>
      </c>
      <c r="M544" s="223">
        <v>2.4E-2</v>
      </c>
      <c r="N544" s="223" t="s">
        <v>7202</v>
      </c>
      <c r="O544" s="223" t="s">
        <v>7229</v>
      </c>
      <c r="P544" s="233">
        <v>734</v>
      </c>
      <c r="Q544" s="234" t="s">
        <v>81</v>
      </c>
      <c r="R544" s="234" t="s">
        <v>4075</v>
      </c>
      <c r="S544" s="234">
        <v>1.2</v>
      </c>
      <c r="T544" s="234">
        <v>1</v>
      </c>
      <c r="U544" s="234">
        <v>43</v>
      </c>
      <c r="V544" s="234">
        <v>3.7</v>
      </c>
      <c r="W544" s="235">
        <v>0.26800000000000002</v>
      </c>
      <c r="X544" s="234">
        <v>25</v>
      </c>
      <c r="Y544" s="234">
        <v>3</v>
      </c>
      <c r="Z544" s="236">
        <v>0.43</v>
      </c>
      <c r="AA544" s="223">
        <v>4.8000000000000001E-2</v>
      </c>
      <c r="AB544" s="223" t="s">
        <v>5088</v>
      </c>
      <c r="AC544" s="223" t="s">
        <v>7230</v>
      </c>
      <c r="AD544" s="233">
        <v>769</v>
      </c>
      <c r="AE544" s="234" t="s">
        <v>81</v>
      </c>
      <c r="AF544" s="234" t="s">
        <v>4110</v>
      </c>
      <c r="AG544" s="234">
        <v>15</v>
      </c>
      <c r="AH544" s="234">
        <v>1</v>
      </c>
      <c r="AI544" s="234">
        <v>135</v>
      </c>
      <c r="AJ544" s="234">
        <v>2.2000000000000002</v>
      </c>
      <c r="AK544" s="235">
        <v>0.17100000000000001</v>
      </c>
      <c r="AL544" s="234">
        <v>36</v>
      </c>
      <c r="AM544" s="234">
        <v>2.4</v>
      </c>
      <c r="AN544" s="236">
        <v>0.61</v>
      </c>
      <c r="AO544" s="223">
        <v>0.151</v>
      </c>
      <c r="AP544" s="223" t="s">
        <v>7231</v>
      </c>
      <c r="AQ544" s="223" t="s">
        <v>7232</v>
      </c>
      <c r="AR544" s="233">
        <v>3052</v>
      </c>
      <c r="AS544" s="234" t="s">
        <v>17</v>
      </c>
      <c r="AT544" s="234" t="s">
        <v>5066</v>
      </c>
      <c r="AU544" s="234">
        <v>4.7</v>
      </c>
      <c r="AV544" s="234">
        <v>1</v>
      </c>
      <c r="AW544" s="234">
        <v>203.6</v>
      </c>
      <c r="AX544" s="234">
        <v>2.7</v>
      </c>
      <c r="AY544" s="235">
        <v>0.246</v>
      </c>
      <c r="AZ544" s="234">
        <v>18</v>
      </c>
      <c r="BA544" s="234">
        <v>1.5</v>
      </c>
      <c r="BB544" s="236">
        <v>0.61</v>
      </c>
      <c r="BC544" s="223">
        <v>0.22800000000000001</v>
      </c>
      <c r="BD544" s="223" t="s">
        <v>7157</v>
      </c>
      <c r="BE544" s="223" t="s">
        <v>7233</v>
      </c>
    </row>
    <row r="545" spans="1:57">
      <c r="A545" s="223">
        <v>25</v>
      </c>
      <c r="B545" s="233">
        <v>1753</v>
      </c>
      <c r="C545" s="234" t="s">
        <v>81</v>
      </c>
      <c r="D545" s="234" t="s">
        <v>2043</v>
      </c>
      <c r="E545" s="234">
        <v>0.8</v>
      </c>
      <c r="F545" s="234">
        <v>1</v>
      </c>
      <c r="G545" s="234">
        <v>5.0999999999999996</v>
      </c>
      <c r="H545" s="234">
        <v>18.5</v>
      </c>
      <c r="I545" s="235">
        <v>0.23599999999999999</v>
      </c>
      <c r="J545" s="234">
        <v>31.1</v>
      </c>
      <c r="K545" s="234">
        <v>3.1</v>
      </c>
      <c r="L545" s="236">
        <v>0.55000000000000004</v>
      </c>
      <c r="M545" s="223">
        <v>6.0000000000000001E-3</v>
      </c>
      <c r="N545" s="223" t="s">
        <v>7234</v>
      </c>
      <c r="O545" s="223" t="s">
        <v>7235</v>
      </c>
      <c r="P545" s="233">
        <v>740</v>
      </c>
      <c r="Q545" s="234" t="s">
        <v>81</v>
      </c>
      <c r="R545" s="234" t="s">
        <v>4081</v>
      </c>
      <c r="S545" s="234">
        <v>1.7</v>
      </c>
      <c r="T545" s="234">
        <v>1</v>
      </c>
      <c r="U545" s="234">
        <v>51</v>
      </c>
      <c r="V545" s="234">
        <v>3.3</v>
      </c>
      <c r="W545" s="235">
        <v>0.29099999999999998</v>
      </c>
      <c r="X545" s="234">
        <v>25</v>
      </c>
      <c r="Y545" s="234">
        <v>3</v>
      </c>
      <c r="Z545" s="236">
        <v>0.43</v>
      </c>
      <c r="AA545" s="223">
        <v>5.7000000000000002E-2</v>
      </c>
      <c r="AB545" s="223" t="s">
        <v>5088</v>
      </c>
      <c r="AC545" s="223" t="s">
        <v>7236</v>
      </c>
      <c r="AD545" s="233">
        <v>774</v>
      </c>
      <c r="AE545" s="234" t="s">
        <v>81</v>
      </c>
      <c r="AF545" s="234" t="s">
        <v>4115</v>
      </c>
      <c r="AG545" s="234">
        <v>22</v>
      </c>
      <c r="AH545" s="234">
        <v>1</v>
      </c>
      <c r="AI545" s="234">
        <v>175</v>
      </c>
      <c r="AJ545" s="234">
        <v>1.6</v>
      </c>
      <c r="AK545" s="235">
        <v>0.22500000000000001</v>
      </c>
      <c r="AL545" s="234">
        <v>36</v>
      </c>
      <c r="AM545" s="234">
        <v>2.4</v>
      </c>
      <c r="AN545" s="236">
        <v>0.61</v>
      </c>
      <c r="AO545" s="223">
        <v>0.19600000000000001</v>
      </c>
      <c r="AP545" s="223" t="s">
        <v>7231</v>
      </c>
      <c r="AQ545" s="223" t="s">
        <v>7237</v>
      </c>
      <c r="AR545" s="233">
        <v>3053</v>
      </c>
      <c r="AS545" s="234" t="s">
        <v>17</v>
      </c>
      <c r="AT545" s="234" t="s">
        <v>5067</v>
      </c>
      <c r="AU545" s="234">
        <v>6.8</v>
      </c>
      <c r="AV545" s="234">
        <v>1</v>
      </c>
      <c r="AW545" s="234">
        <v>234.6</v>
      </c>
      <c r="AX545" s="234">
        <v>1.9</v>
      </c>
      <c r="AY545" s="235">
        <v>0.28199999999999997</v>
      </c>
      <c r="AZ545" s="234">
        <v>18</v>
      </c>
      <c r="BA545" s="234">
        <v>1.5</v>
      </c>
      <c r="BB545" s="236">
        <v>0.61</v>
      </c>
      <c r="BC545" s="223">
        <v>0.26200000000000001</v>
      </c>
      <c r="BD545" s="223" t="s">
        <v>7157</v>
      </c>
      <c r="BE545" s="223" t="s">
        <v>7238</v>
      </c>
    </row>
    <row r="546" spans="1:57">
      <c r="A546" s="223">
        <v>26</v>
      </c>
      <c r="B546" s="233">
        <v>1746</v>
      </c>
      <c r="C546" s="234" t="s">
        <v>81</v>
      </c>
      <c r="D546" s="234" t="s">
        <v>4317</v>
      </c>
      <c r="E546" s="234">
        <v>1</v>
      </c>
      <c r="F546" s="234">
        <v>1</v>
      </c>
      <c r="G546" s="234">
        <v>8.5</v>
      </c>
      <c r="H546" s="234">
        <v>14</v>
      </c>
      <c r="I546" s="235">
        <v>0.27600000000000002</v>
      </c>
      <c r="J546" s="234">
        <v>31.1</v>
      </c>
      <c r="K546" s="234">
        <v>3.1</v>
      </c>
      <c r="L546" s="236">
        <v>0.57999999999999996</v>
      </c>
      <c r="M546" s="223">
        <v>0.01</v>
      </c>
      <c r="N546" s="223" t="s">
        <v>7234</v>
      </c>
      <c r="O546" s="223" t="s">
        <v>7239</v>
      </c>
      <c r="P546" s="233">
        <v>743</v>
      </c>
      <c r="Q546" s="234" t="s">
        <v>81</v>
      </c>
      <c r="R546" s="234" t="s">
        <v>4084</v>
      </c>
      <c r="S546" s="234">
        <v>2.2000000000000002</v>
      </c>
      <c r="T546" s="234">
        <v>1</v>
      </c>
      <c r="U546" s="234">
        <v>57</v>
      </c>
      <c r="V546" s="234">
        <v>3.2</v>
      </c>
      <c r="W546" s="235">
        <v>0.32200000000000001</v>
      </c>
      <c r="X546" s="234">
        <v>25</v>
      </c>
      <c r="Y546" s="234">
        <v>3</v>
      </c>
      <c r="Z546" s="236">
        <v>0.43</v>
      </c>
      <c r="AA546" s="223">
        <v>6.4000000000000001E-2</v>
      </c>
      <c r="AB546" s="223" t="s">
        <v>5088</v>
      </c>
      <c r="AC546" s="223" t="s">
        <v>7240</v>
      </c>
      <c r="AD546" s="233">
        <v>2324</v>
      </c>
      <c r="AE546" s="234" t="s">
        <v>2347</v>
      </c>
      <c r="AF546" s="234">
        <v>744778610</v>
      </c>
      <c r="AG546" s="234">
        <v>10</v>
      </c>
      <c r="AH546" s="234">
        <v>1</v>
      </c>
      <c r="AI546" s="234">
        <v>88.1</v>
      </c>
      <c r="AJ546" s="234">
        <v>1.8</v>
      </c>
      <c r="AK546" s="235">
        <v>0.13100000000000001</v>
      </c>
      <c r="AL546" s="234">
        <v>36.6</v>
      </c>
      <c r="AM546" s="234">
        <v>5.0999999999999996</v>
      </c>
      <c r="AN546" s="236">
        <v>0.9</v>
      </c>
      <c r="AO546" s="223">
        <v>9.8000000000000004E-2</v>
      </c>
      <c r="AP546" s="223" t="s">
        <v>7241</v>
      </c>
      <c r="AQ546" s="223" t="s">
        <v>7242</v>
      </c>
      <c r="AR546" s="233">
        <v>3062</v>
      </c>
      <c r="AS546" s="234" t="s">
        <v>17</v>
      </c>
      <c r="AT546" s="234" t="s">
        <v>5077</v>
      </c>
      <c r="AU546" s="234">
        <v>10</v>
      </c>
      <c r="AV546" s="234">
        <v>1</v>
      </c>
      <c r="AW546" s="234">
        <v>284.10000000000002</v>
      </c>
      <c r="AX546" s="234">
        <v>1.7</v>
      </c>
      <c r="AY546" s="235">
        <v>0.33800000000000002</v>
      </c>
      <c r="AZ546" s="234">
        <v>18</v>
      </c>
      <c r="BA546" s="234">
        <v>2</v>
      </c>
      <c r="BB546" s="236">
        <v>0.7</v>
      </c>
      <c r="BC546" s="223">
        <v>0.318</v>
      </c>
      <c r="BD546" s="223" t="s">
        <v>7152</v>
      </c>
      <c r="BE546" s="223" t="s">
        <v>7243</v>
      </c>
    </row>
    <row r="547" spans="1:57">
      <c r="A547" s="223">
        <v>27</v>
      </c>
      <c r="B547" s="233">
        <v>1740</v>
      </c>
      <c r="C547" s="234" t="s">
        <v>81</v>
      </c>
      <c r="D547" s="234" t="s">
        <v>3706</v>
      </c>
      <c r="E547" s="234">
        <v>1.2</v>
      </c>
      <c r="F547" s="234">
        <v>1</v>
      </c>
      <c r="G547" s="234">
        <v>17.8</v>
      </c>
      <c r="H547" s="234">
        <v>9.5</v>
      </c>
      <c r="I547" s="235">
        <v>0.28199999999999997</v>
      </c>
      <c r="J547" s="234">
        <v>31.1</v>
      </c>
      <c r="K547" s="234">
        <v>2</v>
      </c>
      <c r="L547" s="236">
        <v>0.55000000000000004</v>
      </c>
      <c r="M547" s="223">
        <v>0.02</v>
      </c>
      <c r="N547" s="223" t="s">
        <v>7244</v>
      </c>
      <c r="O547" s="223" t="s">
        <v>7245</v>
      </c>
      <c r="P547" s="233">
        <v>2442</v>
      </c>
      <c r="Q547" s="234" t="s">
        <v>2347</v>
      </c>
      <c r="R547" s="234">
        <v>7447745017</v>
      </c>
      <c r="S547" s="234">
        <v>1.7</v>
      </c>
      <c r="T547" s="234">
        <v>0</v>
      </c>
      <c r="U547" s="234">
        <v>26.9</v>
      </c>
      <c r="V547" s="234">
        <v>3.6</v>
      </c>
      <c r="W547" s="235">
        <v>0.19600000000000001</v>
      </c>
      <c r="X547" s="234">
        <v>30.2</v>
      </c>
      <c r="Y547" s="234">
        <v>2</v>
      </c>
      <c r="Z547" s="236">
        <v>0.46899999999999997</v>
      </c>
      <c r="AA547" s="223">
        <v>0.03</v>
      </c>
      <c r="AB547" s="223" t="s">
        <v>7202</v>
      </c>
      <c r="AC547" s="223" t="s">
        <v>7246</v>
      </c>
      <c r="AD547" s="233">
        <v>2315</v>
      </c>
      <c r="AE547" s="234" t="s">
        <v>2347</v>
      </c>
      <c r="AF547" s="234">
        <v>7447785115</v>
      </c>
      <c r="AG547" s="234">
        <v>15</v>
      </c>
      <c r="AH547" s="234">
        <v>1</v>
      </c>
      <c r="AI547" s="234">
        <v>199.6</v>
      </c>
      <c r="AJ547" s="234">
        <v>1.4</v>
      </c>
      <c r="AK547" s="235">
        <v>0.254</v>
      </c>
      <c r="AL547" s="234">
        <v>36.6</v>
      </c>
      <c r="AM547" s="234">
        <v>3.3</v>
      </c>
      <c r="AN547" s="236">
        <v>0.85</v>
      </c>
      <c r="AO547" s="223">
        <v>0.223</v>
      </c>
      <c r="AP547" s="223" t="s">
        <v>7247</v>
      </c>
      <c r="AQ547" s="223" t="s">
        <v>7248</v>
      </c>
      <c r="AR547" s="233">
        <v>3054</v>
      </c>
      <c r="AS547" s="234" t="s">
        <v>17</v>
      </c>
      <c r="AT547" s="234" t="s">
        <v>5068</v>
      </c>
      <c r="AU547" s="234">
        <v>10</v>
      </c>
      <c r="AV547" s="234">
        <v>1</v>
      </c>
      <c r="AW547" s="234">
        <v>345</v>
      </c>
      <c r="AX547" s="234">
        <v>1.4</v>
      </c>
      <c r="AY547" s="235">
        <v>0.42199999999999999</v>
      </c>
      <c r="AZ547" s="234">
        <v>18</v>
      </c>
      <c r="BA547" s="234">
        <v>1.5</v>
      </c>
      <c r="BB547" s="236">
        <v>0.61</v>
      </c>
      <c r="BC547" s="223">
        <v>0.38600000000000001</v>
      </c>
      <c r="BD547" s="223" t="s">
        <v>7157</v>
      </c>
      <c r="BE547" s="223" t="s">
        <v>7249</v>
      </c>
    </row>
    <row r="548" spans="1:57">
      <c r="A548" s="223">
        <v>28</v>
      </c>
      <c r="B548" s="233">
        <v>2319</v>
      </c>
      <c r="C548" s="234" t="s">
        <v>2347</v>
      </c>
      <c r="D548" s="234">
        <v>7447786001</v>
      </c>
      <c r="E548" s="234">
        <v>1</v>
      </c>
      <c r="F548" s="234">
        <v>1</v>
      </c>
      <c r="G548" s="234">
        <v>33.9</v>
      </c>
      <c r="H548" s="234">
        <v>5.5</v>
      </c>
      <c r="I548" s="235">
        <v>0.42799999999999999</v>
      </c>
      <c r="J548" s="234">
        <v>36.6</v>
      </c>
      <c r="K548" s="234">
        <v>5.0999999999999996</v>
      </c>
      <c r="L548" s="236">
        <v>0.9</v>
      </c>
      <c r="M548" s="223">
        <v>3.7999999999999999E-2</v>
      </c>
      <c r="N548" s="223" t="s">
        <v>7241</v>
      </c>
      <c r="O548" s="223" t="s">
        <v>7250</v>
      </c>
      <c r="P548" s="233">
        <v>2441</v>
      </c>
      <c r="Q548" s="234" t="s">
        <v>2347</v>
      </c>
      <c r="R548" s="234">
        <v>7447745012</v>
      </c>
      <c r="S548" s="234">
        <v>1.2</v>
      </c>
      <c r="T548" s="234">
        <v>0</v>
      </c>
      <c r="U548" s="234">
        <v>21.1</v>
      </c>
      <c r="V548" s="234">
        <v>4.5999999999999996</v>
      </c>
      <c r="W548" s="235">
        <v>0.19700000000000001</v>
      </c>
      <c r="X548" s="234">
        <v>30.2</v>
      </c>
      <c r="Y548" s="234">
        <v>2</v>
      </c>
      <c r="Z548" s="236">
        <v>0.46899999999999997</v>
      </c>
      <c r="AA548" s="223">
        <v>2.4E-2</v>
      </c>
      <c r="AB548" s="223" t="s">
        <v>7202</v>
      </c>
      <c r="AC548" s="223" t="s">
        <v>7229</v>
      </c>
      <c r="AD548" s="233">
        <v>1285</v>
      </c>
      <c r="AE548" s="234" t="s">
        <v>81</v>
      </c>
      <c r="AF548" s="234" t="s">
        <v>1750</v>
      </c>
      <c r="AG548" s="234">
        <v>10</v>
      </c>
      <c r="AH548" s="234">
        <v>1</v>
      </c>
      <c r="AI548" s="234">
        <v>70</v>
      </c>
      <c r="AJ548" s="234">
        <v>1.84</v>
      </c>
      <c r="AK548" s="235">
        <v>0.13300000000000001</v>
      </c>
      <c r="AL548" s="234">
        <v>37.200000000000003</v>
      </c>
      <c r="AM548" s="234">
        <v>3.2</v>
      </c>
      <c r="AN548" s="236">
        <v>0.45</v>
      </c>
      <c r="AO548" s="223">
        <v>7.8E-2</v>
      </c>
      <c r="AP548" s="223" t="s">
        <v>7251</v>
      </c>
      <c r="AQ548" s="223" t="s">
        <v>7252</v>
      </c>
      <c r="AR548" s="233">
        <v>3042</v>
      </c>
      <c r="AS548" s="234" t="s">
        <v>2347</v>
      </c>
      <c r="AT548" s="234">
        <v>74437324047</v>
      </c>
      <c r="AU548" s="234">
        <v>4.7</v>
      </c>
      <c r="AV548" s="234">
        <v>1</v>
      </c>
      <c r="AW548" s="234">
        <v>105.4</v>
      </c>
      <c r="AX548" s="234">
        <v>4</v>
      </c>
      <c r="AY548" s="235">
        <v>0.16900000000000001</v>
      </c>
      <c r="AZ548" s="234">
        <v>18.100000000000001</v>
      </c>
      <c r="BA548" s="234">
        <v>1.8</v>
      </c>
      <c r="BB548" s="236">
        <v>1.4</v>
      </c>
      <c r="BC548" s="223">
        <v>0.11799999999999999</v>
      </c>
      <c r="BD548" s="223" t="s">
        <v>7170</v>
      </c>
      <c r="BE548" s="223" t="s">
        <v>7253</v>
      </c>
    </row>
    <row r="549" spans="1:57">
      <c r="A549" s="223">
        <v>29</v>
      </c>
      <c r="B549" s="233">
        <v>2309</v>
      </c>
      <c r="C549" s="234" t="s">
        <v>2347</v>
      </c>
      <c r="D549" s="234">
        <v>7447785001</v>
      </c>
      <c r="E549" s="234">
        <v>1</v>
      </c>
      <c r="F549" s="234">
        <v>1</v>
      </c>
      <c r="G549" s="234">
        <v>39.1</v>
      </c>
      <c r="H549" s="234">
        <v>4.5</v>
      </c>
      <c r="I549" s="235">
        <v>0.501</v>
      </c>
      <c r="J549" s="234">
        <v>36.6</v>
      </c>
      <c r="K549" s="234">
        <v>3.3</v>
      </c>
      <c r="L549" s="236">
        <v>0.85</v>
      </c>
      <c r="M549" s="223">
        <v>4.3999999999999997E-2</v>
      </c>
      <c r="N549" s="223" t="s">
        <v>7247</v>
      </c>
      <c r="O549" s="223" t="s">
        <v>7254</v>
      </c>
      <c r="P549" s="233">
        <v>2453</v>
      </c>
      <c r="Q549" s="234" t="s">
        <v>2347</v>
      </c>
      <c r="R549" s="234">
        <v>744774022</v>
      </c>
      <c r="S549" s="234">
        <v>2.2000000000000002</v>
      </c>
      <c r="T549" s="234">
        <v>0</v>
      </c>
      <c r="U549" s="234">
        <v>41.1</v>
      </c>
      <c r="V549" s="234">
        <v>8.1999999999999993</v>
      </c>
      <c r="W549" s="235">
        <v>0.214</v>
      </c>
      <c r="X549" s="234">
        <v>30.2</v>
      </c>
      <c r="Y549" s="234">
        <v>4.5</v>
      </c>
      <c r="Z549" s="236">
        <v>0.53300000000000003</v>
      </c>
      <c r="AA549" s="223">
        <v>4.5999999999999999E-2</v>
      </c>
      <c r="AB549" s="223" t="s">
        <v>7186</v>
      </c>
      <c r="AC549" s="223" t="s">
        <v>7255</v>
      </c>
      <c r="AD549" s="233">
        <v>1287</v>
      </c>
      <c r="AE549" s="234" t="s">
        <v>81</v>
      </c>
      <c r="AF549" s="234" t="s">
        <v>1751</v>
      </c>
      <c r="AG549" s="234">
        <v>12</v>
      </c>
      <c r="AH549" s="234">
        <v>1</v>
      </c>
      <c r="AI549" s="234">
        <v>79</v>
      </c>
      <c r="AJ549" s="234">
        <v>1.7</v>
      </c>
      <c r="AK549" s="235">
        <v>0.13800000000000001</v>
      </c>
      <c r="AL549" s="234">
        <v>37.200000000000003</v>
      </c>
      <c r="AM549" s="234">
        <v>3.2</v>
      </c>
      <c r="AN549" s="236">
        <v>0.45</v>
      </c>
      <c r="AO549" s="223">
        <v>8.7999999999999995E-2</v>
      </c>
      <c r="AP549" s="223" t="s">
        <v>7251</v>
      </c>
      <c r="AQ549" s="223" t="s">
        <v>7256</v>
      </c>
      <c r="AR549" s="233">
        <v>3043</v>
      </c>
      <c r="AS549" s="234" t="s">
        <v>2347</v>
      </c>
      <c r="AT549" s="234">
        <v>74437324056</v>
      </c>
      <c r="AU549" s="234">
        <v>5.6</v>
      </c>
      <c r="AV549" s="234">
        <v>1</v>
      </c>
      <c r="AW549" s="234">
        <v>124.8</v>
      </c>
      <c r="AX549" s="234">
        <v>3.8</v>
      </c>
      <c r="AY549" s="235">
        <v>0.185</v>
      </c>
      <c r="AZ549" s="234">
        <v>18.100000000000001</v>
      </c>
      <c r="BA549" s="234">
        <v>1.8</v>
      </c>
      <c r="BB549" s="236">
        <v>1.4</v>
      </c>
      <c r="BC549" s="223">
        <v>0.14000000000000001</v>
      </c>
      <c r="BD549" s="223" t="s">
        <v>7170</v>
      </c>
      <c r="BE549" s="223" t="s">
        <v>7257</v>
      </c>
    </row>
    <row r="550" spans="1:57">
      <c r="A550" s="223">
        <v>30</v>
      </c>
      <c r="B550" s="233">
        <v>1770</v>
      </c>
      <c r="C550" s="234" t="s">
        <v>81</v>
      </c>
      <c r="D550" s="234" t="s">
        <v>2060</v>
      </c>
      <c r="E550" s="234">
        <v>1.8</v>
      </c>
      <c r="F550" s="234">
        <v>1</v>
      </c>
      <c r="G550" s="234">
        <v>9.6</v>
      </c>
      <c r="H550" s="234">
        <v>18.2</v>
      </c>
      <c r="I550" s="235">
        <v>0.17</v>
      </c>
      <c r="J550" s="234">
        <v>41.7</v>
      </c>
      <c r="K550" s="234">
        <v>3.1</v>
      </c>
      <c r="L550" s="236">
        <v>0.65</v>
      </c>
      <c r="M550" s="223">
        <v>1.0999999999999999E-2</v>
      </c>
      <c r="N550" s="223" t="s">
        <v>7258</v>
      </c>
      <c r="O550" s="223" t="s">
        <v>7259</v>
      </c>
      <c r="P550" s="233">
        <v>2443</v>
      </c>
      <c r="Q550" s="234" t="s">
        <v>2347</v>
      </c>
      <c r="R550" s="234">
        <v>7447745022</v>
      </c>
      <c r="S550" s="234">
        <v>2.2000000000000002</v>
      </c>
      <c r="T550" s="234">
        <v>0</v>
      </c>
      <c r="U550" s="234">
        <v>36</v>
      </c>
      <c r="V550" s="234">
        <v>3.5</v>
      </c>
      <c r="W550" s="235">
        <v>0.223</v>
      </c>
      <c r="X550" s="234">
        <v>30.2</v>
      </c>
      <c r="Y550" s="234">
        <v>2</v>
      </c>
      <c r="Z550" s="236">
        <v>0.46899999999999997</v>
      </c>
      <c r="AA550" s="223">
        <v>0.04</v>
      </c>
      <c r="AB550" s="223" t="s">
        <v>7202</v>
      </c>
      <c r="AC550" s="223" t="s">
        <v>7260</v>
      </c>
      <c r="AD550" s="233">
        <v>1288</v>
      </c>
      <c r="AE550" s="234" t="s">
        <v>81</v>
      </c>
      <c r="AF550" s="234" t="s">
        <v>1752</v>
      </c>
      <c r="AG550" s="234">
        <v>15</v>
      </c>
      <c r="AH550" s="234">
        <v>1</v>
      </c>
      <c r="AI550" s="234">
        <v>106</v>
      </c>
      <c r="AJ550" s="234">
        <v>1.56</v>
      </c>
      <c r="AK550" s="235">
        <v>0.16</v>
      </c>
      <c r="AL550" s="234">
        <v>37.200000000000003</v>
      </c>
      <c r="AM550" s="234">
        <v>3.2</v>
      </c>
      <c r="AN550" s="236">
        <v>0.45</v>
      </c>
      <c r="AO550" s="223">
        <v>0.11799999999999999</v>
      </c>
      <c r="AP550" s="223" t="s">
        <v>7251</v>
      </c>
      <c r="AQ550" s="223" t="s">
        <v>7261</v>
      </c>
      <c r="AR550" s="233">
        <v>3045</v>
      </c>
      <c r="AS550" s="234" t="s">
        <v>2347</v>
      </c>
      <c r="AT550" s="234">
        <v>74437324082</v>
      </c>
      <c r="AU550" s="234">
        <v>8.1999999999999993</v>
      </c>
      <c r="AV550" s="234">
        <v>1</v>
      </c>
      <c r="AW550" s="234">
        <v>180.1</v>
      </c>
      <c r="AX550" s="234">
        <v>2.8</v>
      </c>
      <c r="AY550" s="235">
        <v>0.26300000000000001</v>
      </c>
      <c r="AZ550" s="234">
        <v>18.100000000000001</v>
      </c>
      <c r="BA550" s="234">
        <v>1.8</v>
      </c>
      <c r="BB550" s="236">
        <v>1.4</v>
      </c>
      <c r="BC550" s="223">
        <v>0.20100000000000001</v>
      </c>
      <c r="BD550" s="223" t="s">
        <v>7170</v>
      </c>
      <c r="BE550" s="223" t="s">
        <v>7262</v>
      </c>
    </row>
    <row r="551" spans="1:57">
      <c r="A551" s="223">
        <v>31</v>
      </c>
      <c r="B551" s="233">
        <v>1768</v>
      </c>
      <c r="C551" s="234" t="s">
        <v>81</v>
      </c>
      <c r="D551" s="234" t="s">
        <v>2059</v>
      </c>
      <c r="E551" s="234">
        <v>1.2</v>
      </c>
      <c r="F551" s="234">
        <v>1</v>
      </c>
      <c r="G551" s="234">
        <v>6.8</v>
      </c>
      <c r="H551" s="234">
        <v>22</v>
      </c>
      <c r="I551" s="235">
        <v>0.17499999999999999</v>
      </c>
      <c r="J551" s="234">
        <v>41.7</v>
      </c>
      <c r="K551" s="234">
        <v>3.1</v>
      </c>
      <c r="L551" s="236">
        <v>0.65</v>
      </c>
      <c r="M551" s="223">
        <v>8.0000000000000002E-3</v>
      </c>
      <c r="N551" s="223" t="s">
        <v>7258</v>
      </c>
      <c r="O551" s="223" t="s">
        <v>7263</v>
      </c>
      <c r="P551" s="233">
        <v>1748</v>
      </c>
      <c r="Q551" s="234" t="s">
        <v>81</v>
      </c>
      <c r="R551" s="234" t="s">
        <v>2045</v>
      </c>
      <c r="S551" s="234">
        <v>2.2000000000000002</v>
      </c>
      <c r="T551" s="234">
        <v>1</v>
      </c>
      <c r="U551" s="234">
        <v>13.2</v>
      </c>
      <c r="V551" s="234">
        <v>12.9</v>
      </c>
      <c r="W551" s="235">
        <v>0.19400000000000001</v>
      </c>
      <c r="X551" s="234">
        <v>31.1</v>
      </c>
      <c r="Y551" s="234">
        <v>3.1</v>
      </c>
      <c r="Z551" s="236">
        <v>0.55000000000000004</v>
      </c>
      <c r="AA551" s="223">
        <v>1.4999999999999999E-2</v>
      </c>
      <c r="AB551" s="223" t="s">
        <v>7234</v>
      </c>
      <c r="AC551" s="223" t="s">
        <v>7264</v>
      </c>
      <c r="AD551" s="233">
        <v>1289</v>
      </c>
      <c r="AE551" s="234" t="s">
        <v>81</v>
      </c>
      <c r="AF551" s="234" t="s">
        <v>1753</v>
      </c>
      <c r="AG551" s="234">
        <v>18</v>
      </c>
      <c r="AH551" s="234">
        <v>1</v>
      </c>
      <c r="AI551" s="234">
        <v>118</v>
      </c>
      <c r="AJ551" s="234">
        <v>1.36</v>
      </c>
      <c r="AK551" s="235">
        <v>0.16800000000000001</v>
      </c>
      <c r="AL551" s="234">
        <v>37.200000000000003</v>
      </c>
      <c r="AM551" s="234">
        <v>3.2</v>
      </c>
      <c r="AN551" s="236">
        <v>0.45</v>
      </c>
      <c r="AO551" s="223">
        <v>0.13200000000000001</v>
      </c>
      <c r="AP551" s="223" t="s">
        <v>7251</v>
      </c>
      <c r="AQ551" s="223" t="s">
        <v>7265</v>
      </c>
      <c r="AR551" s="233">
        <v>3044</v>
      </c>
      <c r="AS551" s="234" t="s">
        <v>2347</v>
      </c>
      <c r="AT551" s="234">
        <v>74437324068</v>
      </c>
      <c r="AU551" s="234">
        <v>6.8</v>
      </c>
      <c r="AV551" s="234">
        <v>1</v>
      </c>
      <c r="AW551" s="234">
        <v>172.5</v>
      </c>
      <c r="AX551" s="234">
        <v>3.5</v>
      </c>
      <c r="AY551" s="235">
        <v>0.26500000000000001</v>
      </c>
      <c r="AZ551" s="234">
        <v>18.100000000000001</v>
      </c>
      <c r="BA551" s="234">
        <v>1.8</v>
      </c>
      <c r="BB551" s="236">
        <v>1.4</v>
      </c>
      <c r="BC551" s="223">
        <v>0.193</v>
      </c>
      <c r="BD551" s="223" t="s">
        <v>7170</v>
      </c>
      <c r="BE551" s="223" t="s">
        <v>7266</v>
      </c>
    </row>
    <row r="552" spans="1:57">
      <c r="A552" s="223">
        <v>32</v>
      </c>
      <c r="B552" s="233">
        <v>1767</v>
      </c>
      <c r="C552" s="234" t="s">
        <v>81</v>
      </c>
      <c r="D552" s="234" t="s">
        <v>2058</v>
      </c>
      <c r="E552" s="234">
        <v>1</v>
      </c>
      <c r="F552" s="234">
        <v>1</v>
      </c>
      <c r="G552" s="234">
        <v>5.6</v>
      </c>
      <c r="H552" s="234">
        <v>23</v>
      </c>
      <c r="I552" s="235">
        <v>0.22600000000000001</v>
      </c>
      <c r="J552" s="234">
        <v>41.7</v>
      </c>
      <c r="K552" s="234">
        <v>3.1</v>
      </c>
      <c r="L552" s="236">
        <v>0.65</v>
      </c>
      <c r="M552" s="223">
        <v>6.0000000000000001E-3</v>
      </c>
      <c r="N552" s="223" t="s">
        <v>7258</v>
      </c>
      <c r="O552" s="223" t="s">
        <v>7267</v>
      </c>
      <c r="P552" s="233">
        <v>1742</v>
      </c>
      <c r="Q552" s="234" t="s">
        <v>81</v>
      </c>
      <c r="R552" s="234" t="s">
        <v>3709</v>
      </c>
      <c r="S552" s="234">
        <v>2.2000000000000002</v>
      </c>
      <c r="T552" s="234">
        <v>1</v>
      </c>
      <c r="U552" s="234">
        <v>34.6</v>
      </c>
      <c r="V552" s="234">
        <v>7</v>
      </c>
      <c r="W552" s="235">
        <v>0.31</v>
      </c>
      <c r="X552" s="234">
        <v>31.1</v>
      </c>
      <c r="Y552" s="234">
        <v>2</v>
      </c>
      <c r="Z552" s="236">
        <v>0.55000000000000004</v>
      </c>
      <c r="AA552" s="223">
        <v>3.9E-2</v>
      </c>
      <c r="AB552" s="223" t="s">
        <v>7244</v>
      </c>
      <c r="AC552" s="223" t="s">
        <v>7268</v>
      </c>
      <c r="AD552" s="233">
        <v>1290</v>
      </c>
      <c r="AE552" s="234" t="s">
        <v>81</v>
      </c>
      <c r="AF552" s="234" t="s">
        <v>1754</v>
      </c>
      <c r="AG552" s="234">
        <v>22</v>
      </c>
      <c r="AH552" s="234">
        <v>1</v>
      </c>
      <c r="AI552" s="234">
        <v>158</v>
      </c>
      <c r="AJ552" s="234">
        <v>1.22</v>
      </c>
      <c r="AK552" s="235">
        <v>0.21099999999999999</v>
      </c>
      <c r="AL552" s="234">
        <v>37.200000000000003</v>
      </c>
      <c r="AM552" s="234">
        <v>3.2</v>
      </c>
      <c r="AN552" s="236">
        <v>0.45</v>
      </c>
      <c r="AO552" s="223">
        <v>0.17699999999999999</v>
      </c>
      <c r="AP552" s="223" t="s">
        <v>7251</v>
      </c>
      <c r="AQ552" s="223" t="s">
        <v>7269</v>
      </c>
      <c r="AR552" s="233">
        <v>3046</v>
      </c>
      <c r="AS552" s="234" t="s">
        <v>2347</v>
      </c>
      <c r="AT552" s="234">
        <v>74437324100</v>
      </c>
      <c r="AU552" s="234">
        <v>10</v>
      </c>
      <c r="AV552" s="234">
        <v>1</v>
      </c>
      <c r="AW552" s="234">
        <v>243</v>
      </c>
      <c r="AX552" s="234">
        <v>2.4</v>
      </c>
      <c r="AY552" s="235">
        <v>0.32</v>
      </c>
      <c r="AZ552" s="234">
        <v>18.100000000000001</v>
      </c>
      <c r="BA552" s="234">
        <v>1.8</v>
      </c>
      <c r="BB552" s="236">
        <v>1.4</v>
      </c>
      <c r="BC552" s="223">
        <v>0.27200000000000002</v>
      </c>
      <c r="BD552" s="223" t="s">
        <v>7170</v>
      </c>
      <c r="BE552" s="223" t="s">
        <v>7270</v>
      </c>
    </row>
    <row r="553" spans="1:57">
      <c r="A553" s="223">
        <v>33</v>
      </c>
      <c r="B553" s="233">
        <v>1778</v>
      </c>
      <c r="C553" s="234" t="s">
        <v>81</v>
      </c>
      <c r="D553" s="234" t="s">
        <v>3713</v>
      </c>
      <c r="E553" s="234">
        <v>1</v>
      </c>
      <c r="F553" s="234">
        <v>1</v>
      </c>
      <c r="G553" s="234">
        <v>3.8</v>
      </c>
      <c r="H553" s="234">
        <v>21</v>
      </c>
      <c r="I553" s="235">
        <v>0.3</v>
      </c>
      <c r="J553" s="234">
        <v>41.7</v>
      </c>
      <c r="K553" s="234">
        <v>6.1</v>
      </c>
      <c r="L553" s="236">
        <v>0.76</v>
      </c>
      <c r="M553" s="223">
        <v>4.0000000000000001E-3</v>
      </c>
      <c r="N553" s="223" t="s">
        <v>7271</v>
      </c>
      <c r="O553" s="223" t="s">
        <v>7272</v>
      </c>
      <c r="P553" s="233">
        <v>1740</v>
      </c>
      <c r="Q553" s="234" t="s">
        <v>81</v>
      </c>
      <c r="R553" s="234" t="s">
        <v>3706</v>
      </c>
      <c r="S553" s="234">
        <v>1.2</v>
      </c>
      <c r="T553" s="234">
        <v>1</v>
      </c>
      <c r="U553" s="234">
        <v>17.8</v>
      </c>
      <c r="V553" s="234">
        <v>9.5</v>
      </c>
      <c r="W553" s="235">
        <v>0.38600000000000001</v>
      </c>
      <c r="X553" s="234">
        <v>31.1</v>
      </c>
      <c r="Y553" s="234">
        <v>2</v>
      </c>
      <c r="Z553" s="236">
        <v>0.55000000000000004</v>
      </c>
      <c r="AA553" s="223">
        <v>0.02</v>
      </c>
      <c r="AB553" s="223" t="s">
        <v>7244</v>
      </c>
      <c r="AC553" s="223" t="s">
        <v>7245</v>
      </c>
      <c r="AD553" s="233">
        <v>0</v>
      </c>
      <c r="AE553" s="234"/>
      <c r="AF553" s="234"/>
      <c r="AG553" s="234">
        <v>0</v>
      </c>
      <c r="AH553" s="234">
        <v>0</v>
      </c>
      <c r="AI553" s="234">
        <v>0</v>
      </c>
      <c r="AJ553" s="234">
        <v>0</v>
      </c>
      <c r="AK553" s="235">
        <v>0</v>
      </c>
      <c r="AL553" s="234">
        <v>0</v>
      </c>
      <c r="AM553" s="234"/>
      <c r="AN553" s="236"/>
      <c r="AO553" s="223">
        <v>0</v>
      </c>
      <c r="AR553" s="233">
        <v>1832</v>
      </c>
      <c r="AS553" s="234" t="s">
        <v>81</v>
      </c>
      <c r="AT553" s="234" t="s">
        <v>7030</v>
      </c>
      <c r="AU553" s="234">
        <v>4.7</v>
      </c>
      <c r="AV553" s="234">
        <v>1</v>
      </c>
      <c r="AW553" s="234">
        <v>40</v>
      </c>
      <c r="AX553" s="234">
        <v>4.5999999999999996</v>
      </c>
      <c r="AY553" s="235">
        <v>6.3E-2</v>
      </c>
      <c r="AZ553" s="234">
        <v>18.5</v>
      </c>
      <c r="BA553" s="234">
        <v>3.1</v>
      </c>
      <c r="BB553" s="236">
        <v>0.79</v>
      </c>
      <c r="BC553" s="223">
        <v>4.4999999999999998E-2</v>
      </c>
      <c r="BD553" s="223" t="s">
        <v>7189</v>
      </c>
      <c r="BE553" s="223" t="s">
        <v>7273</v>
      </c>
    </row>
    <row r="554" spans="1:57">
      <c r="A554" s="223">
        <v>34</v>
      </c>
      <c r="B554" s="233">
        <v>1761</v>
      </c>
      <c r="C554" s="234" t="s">
        <v>81</v>
      </c>
      <c r="D554" s="234" t="s">
        <v>4320</v>
      </c>
      <c r="E554" s="234">
        <v>1.3</v>
      </c>
      <c r="F554" s="234">
        <v>1</v>
      </c>
      <c r="G554" s="234">
        <v>14.7</v>
      </c>
      <c r="H554" s="234">
        <v>16</v>
      </c>
      <c r="I554" s="235">
        <v>0.21099999999999999</v>
      </c>
      <c r="J554" s="234">
        <v>44.3</v>
      </c>
      <c r="K554" s="234">
        <v>2.1</v>
      </c>
      <c r="L554" s="236">
        <v>0.56000000000000005</v>
      </c>
      <c r="M554" s="223">
        <v>1.6E-2</v>
      </c>
      <c r="N554" s="223" t="s">
        <v>7274</v>
      </c>
      <c r="O554" s="223" t="s">
        <v>7275</v>
      </c>
      <c r="P554" s="233">
        <v>2320</v>
      </c>
      <c r="Q554" s="234" t="s">
        <v>2347</v>
      </c>
      <c r="R554" s="234">
        <v>7447786002</v>
      </c>
      <c r="S554" s="234">
        <v>2.2000000000000002</v>
      </c>
      <c r="T554" s="234">
        <v>1</v>
      </c>
      <c r="U554" s="234">
        <v>49.2</v>
      </c>
      <c r="V554" s="234">
        <v>4</v>
      </c>
      <c r="W554" s="235">
        <v>0.29399999999999998</v>
      </c>
      <c r="X554" s="234">
        <v>36.6</v>
      </c>
      <c r="Y554" s="234">
        <v>5.0999999999999996</v>
      </c>
      <c r="Z554" s="236">
        <v>0.9</v>
      </c>
      <c r="AA554" s="223">
        <v>5.5E-2</v>
      </c>
      <c r="AB554" s="223" t="s">
        <v>7241</v>
      </c>
      <c r="AC554" s="223" t="s">
        <v>7276</v>
      </c>
      <c r="AD554" s="233">
        <v>0</v>
      </c>
      <c r="AE554" s="234"/>
      <c r="AF554" s="234"/>
      <c r="AG554" s="234">
        <v>0</v>
      </c>
      <c r="AH554" s="234">
        <v>0</v>
      </c>
      <c r="AI554" s="234">
        <v>0</v>
      </c>
      <c r="AJ554" s="234">
        <v>0</v>
      </c>
      <c r="AK554" s="235">
        <v>0</v>
      </c>
      <c r="AL554" s="234">
        <v>0</v>
      </c>
      <c r="AM554" s="234"/>
      <c r="AN554" s="236"/>
      <c r="AO554" s="223">
        <v>0</v>
      </c>
      <c r="AR554" s="233">
        <v>1833</v>
      </c>
      <c r="AS554" s="234" t="s">
        <v>81</v>
      </c>
      <c r="AT554" s="234" t="s">
        <v>7031</v>
      </c>
      <c r="AU554" s="234">
        <v>6.8</v>
      </c>
      <c r="AV554" s="234">
        <v>1</v>
      </c>
      <c r="AW554" s="234">
        <v>67.400000000000006</v>
      </c>
      <c r="AX554" s="234">
        <v>3.6</v>
      </c>
      <c r="AY554" s="235">
        <v>8.7999999999999995E-2</v>
      </c>
      <c r="AZ554" s="234">
        <v>18.5</v>
      </c>
      <c r="BA554" s="234">
        <v>3.1</v>
      </c>
      <c r="BB554" s="236">
        <v>0.79</v>
      </c>
      <c r="BC554" s="223">
        <v>7.4999999999999997E-2</v>
      </c>
      <c r="BD554" s="223" t="s">
        <v>7189</v>
      </c>
      <c r="BE554" s="223" t="s">
        <v>7277</v>
      </c>
    </row>
    <row r="555" spans="1:57">
      <c r="A555" s="223">
        <v>35</v>
      </c>
      <c r="B555" s="233">
        <v>1760</v>
      </c>
      <c r="C555" s="234" t="s">
        <v>81</v>
      </c>
      <c r="D555" s="234" t="s">
        <v>4318</v>
      </c>
      <c r="E555" s="234">
        <v>1.1000000000000001</v>
      </c>
      <c r="F555" s="234">
        <v>1</v>
      </c>
      <c r="G555" s="234">
        <v>12.6</v>
      </c>
      <c r="H555" s="234">
        <v>20</v>
      </c>
      <c r="I555" s="235">
        <v>0.216</v>
      </c>
      <c r="J555" s="234">
        <v>44.3</v>
      </c>
      <c r="K555" s="234">
        <v>2.1</v>
      </c>
      <c r="L555" s="236">
        <v>0.56000000000000005</v>
      </c>
      <c r="M555" s="223">
        <v>1.4E-2</v>
      </c>
      <c r="N555" s="223" t="s">
        <v>7274</v>
      </c>
      <c r="O555" s="223" t="s">
        <v>7278</v>
      </c>
      <c r="P555" s="233">
        <v>2310</v>
      </c>
      <c r="Q555" s="234" t="s">
        <v>2347</v>
      </c>
      <c r="R555" s="234">
        <v>7447785002</v>
      </c>
      <c r="S555" s="234">
        <v>2.2000000000000002</v>
      </c>
      <c r="T555" s="234">
        <v>1</v>
      </c>
      <c r="U555" s="234">
        <v>54.2</v>
      </c>
      <c r="V555" s="234">
        <v>3.3</v>
      </c>
      <c r="W555" s="235">
        <v>0.32400000000000001</v>
      </c>
      <c r="X555" s="234">
        <v>36.6</v>
      </c>
      <c r="Y555" s="234">
        <v>3.3</v>
      </c>
      <c r="Z555" s="236">
        <v>0.85</v>
      </c>
      <c r="AA555" s="223">
        <v>6.0999999999999999E-2</v>
      </c>
      <c r="AB555" s="223" t="s">
        <v>7247</v>
      </c>
      <c r="AC555" s="223" t="s">
        <v>7279</v>
      </c>
      <c r="AD555" s="233">
        <v>0</v>
      </c>
      <c r="AE555" s="234"/>
      <c r="AF555" s="234"/>
      <c r="AG555" s="234">
        <v>0</v>
      </c>
      <c r="AH555" s="234">
        <v>0</v>
      </c>
      <c r="AI555" s="234">
        <v>0</v>
      </c>
      <c r="AJ555" s="234">
        <v>0</v>
      </c>
      <c r="AK555" s="235">
        <v>0</v>
      </c>
      <c r="AL555" s="234">
        <v>0</v>
      </c>
      <c r="AM555" s="234"/>
      <c r="AN555" s="236"/>
      <c r="AO555" s="223">
        <v>0</v>
      </c>
      <c r="AR555" s="233">
        <v>1735</v>
      </c>
      <c r="AS555" s="234" t="s">
        <v>81</v>
      </c>
      <c r="AT555" s="234" t="s">
        <v>2034</v>
      </c>
      <c r="AU555" s="234">
        <v>4.7</v>
      </c>
      <c r="AV555" s="234">
        <v>1</v>
      </c>
      <c r="AW555" s="234">
        <v>40.1</v>
      </c>
      <c r="AX555" s="234">
        <v>4.5</v>
      </c>
      <c r="AY555" s="235">
        <v>0.126</v>
      </c>
      <c r="AZ555" s="234">
        <v>18.5</v>
      </c>
      <c r="BA555" s="234">
        <v>3.1</v>
      </c>
      <c r="BB555" s="236">
        <v>0.45</v>
      </c>
      <c r="BC555" s="223">
        <v>4.4999999999999998E-2</v>
      </c>
      <c r="BD555" s="223" t="s">
        <v>7189</v>
      </c>
      <c r="BE555" s="223" t="s">
        <v>7280</v>
      </c>
    </row>
    <row r="556" spans="1:57">
      <c r="A556" s="223">
        <v>36</v>
      </c>
      <c r="B556" s="233">
        <v>1766</v>
      </c>
      <c r="C556" s="234" t="s">
        <v>81</v>
      </c>
      <c r="D556" s="234" t="s">
        <v>4325</v>
      </c>
      <c r="E556" s="234">
        <v>0.9</v>
      </c>
      <c r="F556" s="234">
        <v>1</v>
      </c>
      <c r="G556" s="234">
        <v>10.6</v>
      </c>
      <c r="H556" s="234">
        <v>24</v>
      </c>
      <c r="I556" s="235">
        <v>0.246</v>
      </c>
      <c r="J556" s="234">
        <v>44.3</v>
      </c>
      <c r="K556" s="234">
        <v>2.1</v>
      </c>
      <c r="L556" s="236">
        <v>0.56000000000000005</v>
      </c>
      <c r="M556" s="223">
        <v>1.2E-2</v>
      </c>
      <c r="N556" s="223" t="s">
        <v>7274</v>
      </c>
      <c r="O556" s="223" t="s">
        <v>7281</v>
      </c>
      <c r="P556" s="233">
        <v>917</v>
      </c>
      <c r="Q556" s="234" t="s">
        <v>81</v>
      </c>
      <c r="R556" s="234" t="s">
        <v>1414</v>
      </c>
      <c r="S556" s="234">
        <v>2.2000000000000002</v>
      </c>
      <c r="T556" s="234">
        <v>1</v>
      </c>
      <c r="U556" s="234">
        <v>35</v>
      </c>
      <c r="V556" s="234">
        <v>3.56</v>
      </c>
      <c r="W556" s="235">
        <v>0.30499999999999999</v>
      </c>
      <c r="X556" s="234">
        <v>40.799999999999997</v>
      </c>
      <c r="Y556" s="234">
        <v>2.4</v>
      </c>
      <c r="Z556" s="236">
        <v>0.55000000000000004</v>
      </c>
      <c r="AA556" s="223">
        <v>3.9E-2</v>
      </c>
      <c r="AB556" s="223" t="s">
        <v>7282</v>
      </c>
      <c r="AC556" s="223" t="s">
        <v>7283</v>
      </c>
      <c r="AD556" s="233">
        <v>0</v>
      </c>
      <c r="AE556" s="234"/>
      <c r="AF556" s="234"/>
      <c r="AG556" s="234">
        <v>0</v>
      </c>
      <c r="AH556" s="234">
        <v>0</v>
      </c>
      <c r="AI556" s="234">
        <v>0</v>
      </c>
      <c r="AJ556" s="234">
        <v>0</v>
      </c>
      <c r="AK556" s="235">
        <v>0</v>
      </c>
      <c r="AL556" s="234">
        <v>0</v>
      </c>
      <c r="AM556" s="234"/>
      <c r="AN556" s="236"/>
      <c r="AO556" s="223">
        <v>0</v>
      </c>
      <c r="AR556" s="233">
        <v>1736</v>
      </c>
      <c r="AS556" s="234" t="s">
        <v>81</v>
      </c>
      <c r="AT556" s="234" t="s">
        <v>2035</v>
      </c>
      <c r="AU556" s="234">
        <v>6.8</v>
      </c>
      <c r="AV556" s="234">
        <v>1</v>
      </c>
      <c r="AW556" s="234">
        <v>67.400000000000006</v>
      </c>
      <c r="AX556" s="234">
        <v>3.6</v>
      </c>
      <c r="AY556" s="235">
        <v>0.127</v>
      </c>
      <c r="AZ556" s="234">
        <v>18.5</v>
      </c>
      <c r="BA556" s="234">
        <v>3.1</v>
      </c>
      <c r="BB556" s="236">
        <v>0.45</v>
      </c>
      <c r="BC556" s="223">
        <v>7.4999999999999997E-2</v>
      </c>
      <c r="BD556" s="223" t="s">
        <v>7189</v>
      </c>
      <c r="BE556" s="223" t="s">
        <v>7277</v>
      </c>
    </row>
    <row r="557" spans="1:57">
      <c r="A557" s="223">
        <v>37</v>
      </c>
      <c r="B557" s="233">
        <v>2058</v>
      </c>
      <c r="C557" s="234" t="s">
        <v>2347</v>
      </c>
      <c r="D557" s="234">
        <v>744062001</v>
      </c>
      <c r="E557" s="234">
        <v>1</v>
      </c>
      <c r="F557" s="234">
        <v>1</v>
      </c>
      <c r="G557" s="234">
        <v>14</v>
      </c>
      <c r="H557" s="234">
        <v>4.5999999999999996</v>
      </c>
      <c r="I557" s="235">
        <v>0.247</v>
      </c>
      <c r="J557" s="234">
        <v>46.2</v>
      </c>
      <c r="K557" s="234">
        <v>2.2999999999999998</v>
      </c>
      <c r="L557" s="236">
        <v>0.78</v>
      </c>
      <c r="M557" s="223">
        <v>1.6E-2</v>
      </c>
      <c r="N557" s="223" t="s">
        <v>7284</v>
      </c>
      <c r="O557" s="223" t="s">
        <v>7285</v>
      </c>
      <c r="P557" s="233">
        <v>1771</v>
      </c>
      <c r="Q557" s="234" t="s">
        <v>81</v>
      </c>
      <c r="R557" s="234" t="s">
        <v>2061</v>
      </c>
      <c r="S557" s="234">
        <v>2.2000000000000002</v>
      </c>
      <c r="T557" s="234">
        <v>1</v>
      </c>
      <c r="U557" s="234">
        <v>12.7</v>
      </c>
      <c r="V557" s="234">
        <v>15.9</v>
      </c>
      <c r="W557" s="235">
        <v>0.224</v>
      </c>
      <c r="X557" s="234">
        <v>41.7</v>
      </c>
      <c r="Y557" s="234">
        <v>3.1</v>
      </c>
      <c r="Z557" s="236">
        <v>0.65</v>
      </c>
      <c r="AA557" s="223">
        <v>1.4E-2</v>
      </c>
      <c r="AB557" s="223" t="s">
        <v>7258</v>
      </c>
      <c r="AC557" s="223" t="s">
        <v>7286</v>
      </c>
      <c r="AD557" s="233">
        <v>0</v>
      </c>
      <c r="AE557" s="234"/>
      <c r="AF557" s="234"/>
      <c r="AG557" s="234">
        <v>0</v>
      </c>
      <c r="AH557" s="234">
        <v>0</v>
      </c>
      <c r="AI557" s="234">
        <v>0</v>
      </c>
      <c r="AJ557" s="234">
        <v>0</v>
      </c>
      <c r="AK557" s="235">
        <v>0</v>
      </c>
      <c r="AL557" s="234">
        <v>0</v>
      </c>
      <c r="AM557" s="234"/>
      <c r="AN557" s="236"/>
      <c r="AO557" s="223">
        <v>0</v>
      </c>
      <c r="AR557" s="233">
        <v>666</v>
      </c>
      <c r="AS557" s="234" t="s">
        <v>81</v>
      </c>
      <c r="AT557" s="234" t="s">
        <v>4007</v>
      </c>
      <c r="AU557" s="234">
        <v>4.7</v>
      </c>
      <c r="AV557" s="234">
        <v>1</v>
      </c>
      <c r="AW557" s="234">
        <v>215</v>
      </c>
      <c r="AX557" s="234">
        <v>1.55</v>
      </c>
      <c r="AY557" s="235">
        <v>0.27800000000000002</v>
      </c>
      <c r="AZ557" s="234">
        <v>18.5</v>
      </c>
      <c r="BA557" s="234">
        <v>1.4</v>
      </c>
      <c r="BB557" s="236">
        <v>0.33</v>
      </c>
      <c r="BC557" s="223">
        <v>0.24</v>
      </c>
      <c r="BD557" s="223" t="s">
        <v>7287</v>
      </c>
      <c r="BE557" s="223" t="s">
        <v>7288</v>
      </c>
    </row>
    <row r="558" spans="1:57">
      <c r="A558" s="223">
        <v>38</v>
      </c>
      <c r="B558" s="233">
        <v>2059</v>
      </c>
      <c r="C558" s="234" t="s">
        <v>2347</v>
      </c>
      <c r="D558" s="234">
        <v>7440620015</v>
      </c>
      <c r="E558" s="234">
        <v>1.5</v>
      </c>
      <c r="F558" s="234">
        <v>1</v>
      </c>
      <c r="G558" s="234">
        <v>18</v>
      </c>
      <c r="H558" s="234">
        <v>4</v>
      </c>
      <c r="I558" s="235">
        <v>0.252</v>
      </c>
      <c r="J558" s="234">
        <v>46.2</v>
      </c>
      <c r="K558" s="234">
        <v>2.2999999999999998</v>
      </c>
      <c r="L558" s="236">
        <v>0.78</v>
      </c>
      <c r="M558" s="223">
        <v>0.02</v>
      </c>
      <c r="N558" s="223" t="s">
        <v>7284</v>
      </c>
      <c r="O558" s="223" t="s">
        <v>7289</v>
      </c>
      <c r="P558" s="233">
        <v>1780</v>
      </c>
      <c r="Q558" s="234" t="s">
        <v>81</v>
      </c>
      <c r="R558" s="234" t="s">
        <v>3715</v>
      </c>
      <c r="S558" s="234">
        <v>2.2000000000000002</v>
      </c>
      <c r="T558" s="234">
        <v>1</v>
      </c>
      <c r="U558" s="234">
        <v>6</v>
      </c>
      <c r="V558" s="234">
        <v>16.399999999999999</v>
      </c>
      <c r="W558" s="235">
        <v>0.28399999999999997</v>
      </c>
      <c r="X558" s="234">
        <v>41.7</v>
      </c>
      <c r="Y558" s="234">
        <v>6.1</v>
      </c>
      <c r="Z558" s="236">
        <v>0.76</v>
      </c>
      <c r="AA558" s="223">
        <v>7.0000000000000001E-3</v>
      </c>
      <c r="AB558" s="223" t="s">
        <v>7271</v>
      </c>
      <c r="AC558" s="223" t="s">
        <v>7290</v>
      </c>
      <c r="AD558" s="233">
        <v>0</v>
      </c>
      <c r="AE558" s="234"/>
      <c r="AF558" s="234"/>
      <c r="AG558" s="234">
        <v>0</v>
      </c>
      <c r="AH558" s="234">
        <v>0</v>
      </c>
      <c r="AI558" s="234">
        <v>0</v>
      </c>
      <c r="AJ558" s="234">
        <v>0</v>
      </c>
      <c r="AK558" s="235">
        <v>0</v>
      </c>
      <c r="AL558" s="234">
        <v>0</v>
      </c>
      <c r="AM558" s="234"/>
      <c r="AN558" s="236"/>
      <c r="AO558" s="223">
        <v>0</v>
      </c>
      <c r="AR558" s="233">
        <v>670</v>
      </c>
      <c r="AS558" s="234" t="s">
        <v>81</v>
      </c>
      <c r="AT558" s="234" t="s">
        <v>4011</v>
      </c>
      <c r="AU558" s="234">
        <v>5.6</v>
      </c>
      <c r="AV558" s="234">
        <v>1</v>
      </c>
      <c r="AW558" s="234">
        <v>260</v>
      </c>
      <c r="AX558" s="234">
        <v>1.5</v>
      </c>
      <c r="AY558" s="235">
        <v>0.34100000000000003</v>
      </c>
      <c r="AZ558" s="234">
        <v>18.5</v>
      </c>
      <c r="BA558" s="234">
        <v>1.4</v>
      </c>
      <c r="BB558" s="236">
        <v>0.33</v>
      </c>
      <c r="BC558" s="223">
        <v>0.29099999999999998</v>
      </c>
      <c r="BD558" s="223" t="s">
        <v>7287</v>
      </c>
      <c r="BE558" s="223" t="s">
        <v>7291</v>
      </c>
    </row>
    <row r="559" spans="1:57">
      <c r="A559" s="223">
        <v>39</v>
      </c>
      <c r="B559" s="233">
        <v>2537</v>
      </c>
      <c r="C559" s="234" t="s">
        <v>2347</v>
      </c>
      <c r="D559" s="234">
        <v>744314110</v>
      </c>
      <c r="E559" s="234">
        <v>1.1000000000000001</v>
      </c>
      <c r="F559" s="234">
        <v>1</v>
      </c>
      <c r="G559" s="234">
        <v>3.5</v>
      </c>
      <c r="H559" s="234">
        <v>13</v>
      </c>
      <c r="I559" s="235">
        <v>7.1999999999999995E-2</v>
      </c>
      <c r="J559" s="234">
        <v>48.3</v>
      </c>
      <c r="K559" s="234">
        <v>5</v>
      </c>
      <c r="L559" s="236">
        <v>1.1719999999999999</v>
      </c>
      <c r="M559" s="223">
        <v>4.0000000000000001E-3</v>
      </c>
      <c r="N559" s="223" t="s">
        <v>7292</v>
      </c>
      <c r="O559" s="223" t="s">
        <v>7293</v>
      </c>
      <c r="P559" s="233">
        <v>1770</v>
      </c>
      <c r="Q559" s="234" t="s">
        <v>81</v>
      </c>
      <c r="R559" s="234" t="s">
        <v>2060</v>
      </c>
      <c r="S559" s="234">
        <v>1.8</v>
      </c>
      <c r="T559" s="234">
        <v>1</v>
      </c>
      <c r="U559" s="234">
        <v>9.6</v>
      </c>
      <c r="V559" s="234">
        <v>18.2</v>
      </c>
      <c r="W559" s="235">
        <v>0.27400000000000002</v>
      </c>
      <c r="X559" s="234">
        <v>41.7</v>
      </c>
      <c r="Y559" s="234">
        <v>3.1</v>
      </c>
      <c r="Z559" s="236">
        <v>0.65</v>
      </c>
      <c r="AA559" s="223">
        <v>1.0999999999999999E-2</v>
      </c>
      <c r="AB559" s="223" t="s">
        <v>7258</v>
      </c>
      <c r="AC559" s="223" t="s">
        <v>7259</v>
      </c>
      <c r="AD559" s="233">
        <v>0</v>
      </c>
      <c r="AE559" s="234"/>
      <c r="AF559" s="234"/>
      <c r="AG559" s="234">
        <v>0</v>
      </c>
      <c r="AH559" s="234">
        <v>0</v>
      </c>
      <c r="AI559" s="234">
        <v>0</v>
      </c>
      <c r="AJ559" s="234">
        <v>0</v>
      </c>
      <c r="AK559" s="235">
        <v>0</v>
      </c>
      <c r="AL559" s="234">
        <v>0</v>
      </c>
      <c r="AM559" s="234"/>
      <c r="AN559" s="236"/>
      <c r="AO559" s="223">
        <v>0</v>
      </c>
      <c r="AR559" s="233">
        <v>673</v>
      </c>
      <c r="AS559" s="234" t="s">
        <v>81</v>
      </c>
      <c r="AT559" s="234" t="s">
        <v>4014</v>
      </c>
      <c r="AU559" s="234">
        <v>6.8</v>
      </c>
      <c r="AV559" s="234">
        <v>1</v>
      </c>
      <c r="AW559" s="234">
        <v>270</v>
      </c>
      <c r="AX559" s="234">
        <v>1.4</v>
      </c>
      <c r="AY559" s="235">
        <v>0.36299999999999999</v>
      </c>
      <c r="AZ559" s="234">
        <v>18.5</v>
      </c>
      <c r="BA559" s="234">
        <v>1.4</v>
      </c>
      <c r="BB559" s="236">
        <v>0.33</v>
      </c>
      <c r="BC559" s="223">
        <v>0.30199999999999999</v>
      </c>
      <c r="BD559" s="223" t="s">
        <v>7287</v>
      </c>
      <c r="BE559" s="223" t="s">
        <v>7294</v>
      </c>
    </row>
    <row r="560" spans="1:57">
      <c r="A560" s="223">
        <v>40</v>
      </c>
      <c r="B560" s="233">
        <v>2538</v>
      </c>
      <c r="C560" s="234" t="s">
        <v>2347</v>
      </c>
      <c r="D560" s="234">
        <v>744314150</v>
      </c>
      <c r="E560" s="234">
        <v>1.5</v>
      </c>
      <c r="F560" s="234">
        <v>1</v>
      </c>
      <c r="G560" s="234">
        <v>4.7</v>
      </c>
      <c r="H560" s="234">
        <v>11</v>
      </c>
      <c r="I560" s="235">
        <v>7.2999999999999995E-2</v>
      </c>
      <c r="J560" s="234">
        <v>48.3</v>
      </c>
      <c r="K560" s="234">
        <v>5</v>
      </c>
      <c r="L560" s="236">
        <v>1.1719999999999999</v>
      </c>
      <c r="M560" s="223">
        <v>5.0000000000000001E-3</v>
      </c>
      <c r="N560" s="223" t="s">
        <v>7292</v>
      </c>
      <c r="O560" s="223" t="s">
        <v>7295</v>
      </c>
      <c r="P560" s="233">
        <v>1779</v>
      </c>
      <c r="Q560" s="234" t="s">
        <v>81</v>
      </c>
      <c r="R560" s="234" t="s">
        <v>3714</v>
      </c>
      <c r="S560" s="234">
        <v>1.8</v>
      </c>
      <c r="T560" s="234">
        <v>1</v>
      </c>
      <c r="U560" s="234">
        <v>5.3</v>
      </c>
      <c r="V560" s="234">
        <v>18.100000000000001</v>
      </c>
      <c r="W560" s="235">
        <v>0.38200000000000001</v>
      </c>
      <c r="X560" s="234">
        <v>41.7</v>
      </c>
      <c r="Y560" s="234">
        <v>6.1</v>
      </c>
      <c r="Z560" s="236">
        <v>0.76</v>
      </c>
      <c r="AA560" s="223">
        <v>6.0000000000000001E-3</v>
      </c>
      <c r="AB560" s="223" t="s">
        <v>7271</v>
      </c>
      <c r="AC560" s="223" t="s">
        <v>7296</v>
      </c>
      <c r="AD560" s="233">
        <v>0</v>
      </c>
      <c r="AE560" s="234"/>
      <c r="AF560" s="234"/>
      <c r="AG560" s="234">
        <v>0</v>
      </c>
      <c r="AH560" s="234">
        <v>0</v>
      </c>
      <c r="AI560" s="234">
        <v>0</v>
      </c>
      <c r="AJ560" s="234">
        <v>0</v>
      </c>
      <c r="AK560" s="235">
        <v>0</v>
      </c>
      <c r="AL560" s="234">
        <v>0</v>
      </c>
      <c r="AM560" s="234"/>
      <c r="AN560" s="236"/>
      <c r="AO560" s="223">
        <v>0</v>
      </c>
      <c r="AR560" s="233">
        <v>677</v>
      </c>
      <c r="AS560" s="234" t="s">
        <v>81</v>
      </c>
      <c r="AT560" s="234" t="s">
        <v>4018</v>
      </c>
      <c r="AU560" s="234">
        <v>8.1999999999999993</v>
      </c>
      <c r="AV560" s="234">
        <v>1</v>
      </c>
      <c r="AW560" s="234">
        <v>350</v>
      </c>
      <c r="AX560" s="234">
        <v>1.3</v>
      </c>
      <c r="AY560" s="235">
        <v>0.47099999999999997</v>
      </c>
      <c r="AZ560" s="234">
        <v>18.5</v>
      </c>
      <c r="BA560" s="234">
        <v>1.4</v>
      </c>
      <c r="BB560" s="236">
        <v>0.33</v>
      </c>
      <c r="BC560" s="223">
        <v>0.39100000000000001</v>
      </c>
      <c r="BD560" s="223" t="s">
        <v>7287</v>
      </c>
      <c r="BE560" s="223" t="s">
        <v>7297</v>
      </c>
    </row>
    <row r="561" spans="1:57">
      <c r="A561" s="223">
        <v>41</v>
      </c>
      <c r="B561" s="233">
        <v>2529</v>
      </c>
      <c r="C561" s="234" t="s">
        <v>2347</v>
      </c>
      <c r="D561" s="234">
        <v>744311100</v>
      </c>
      <c r="E561" s="234">
        <v>1</v>
      </c>
      <c r="F561" s="234">
        <v>1</v>
      </c>
      <c r="G561" s="234">
        <v>5.0999999999999996</v>
      </c>
      <c r="H561" s="234">
        <v>19</v>
      </c>
      <c r="I561" s="235">
        <v>8.4000000000000005E-2</v>
      </c>
      <c r="J561" s="234">
        <v>48.3</v>
      </c>
      <c r="K561" s="234">
        <v>4</v>
      </c>
      <c r="L561" s="236">
        <v>1.1080000000000001</v>
      </c>
      <c r="M561" s="223">
        <v>6.0000000000000001E-3</v>
      </c>
      <c r="N561" s="223" t="s">
        <v>7298</v>
      </c>
      <c r="O561" s="223" t="s">
        <v>7299</v>
      </c>
      <c r="P561" s="233">
        <v>1768</v>
      </c>
      <c r="Q561" s="234" t="s">
        <v>81</v>
      </c>
      <c r="R561" s="234" t="s">
        <v>2059</v>
      </c>
      <c r="S561" s="234">
        <v>1.2</v>
      </c>
      <c r="T561" s="234">
        <v>1</v>
      </c>
      <c r="U561" s="234">
        <v>6.8</v>
      </c>
      <c r="V561" s="234">
        <v>22</v>
      </c>
      <c r="W561" s="235">
        <v>0.36799999999999999</v>
      </c>
      <c r="X561" s="234">
        <v>41.7</v>
      </c>
      <c r="Y561" s="234">
        <v>3.1</v>
      </c>
      <c r="Z561" s="236">
        <v>0.65</v>
      </c>
      <c r="AA561" s="223">
        <v>8.0000000000000002E-3</v>
      </c>
      <c r="AB561" s="223" t="s">
        <v>7258</v>
      </c>
      <c r="AC561" s="223" t="s">
        <v>7263</v>
      </c>
      <c r="AD561" s="233">
        <v>0</v>
      </c>
      <c r="AE561" s="234"/>
      <c r="AF561" s="234"/>
      <c r="AG561" s="234">
        <v>0</v>
      </c>
      <c r="AH561" s="234">
        <v>0</v>
      </c>
      <c r="AI561" s="234">
        <v>0</v>
      </c>
      <c r="AJ561" s="234">
        <v>0</v>
      </c>
      <c r="AK561" s="235">
        <v>0</v>
      </c>
      <c r="AL561" s="234">
        <v>0</v>
      </c>
      <c r="AM561" s="234"/>
      <c r="AN561" s="236"/>
      <c r="AO561" s="223">
        <v>0</v>
      </c>
      <c r="AR561" s="233">
        <v>1739</v>
      </c>
      <c r="AS561" s="234" t="s">
        <v>81</v>
      </c>
      <c r="AT561" s="234" t="s">
        <v>2036</v>
      </c>
      <c r="AU561" s="234">
        <v>8.1999999999999993</v>
      </c>
      <c r="AV561" s="234">
        <v>1</v>
      </c>
      <c r="AW561" s="234">
        <v>60.8</v>
      </c>
      <c r="AX561" s="234">
        <v>4</v>
      </c>
      <c r="AY561" s="235">
        <v>0.10299999999999999</v>
      </c>
      <c r="AZ561" s="234">
        <v>18.5</v>
      </c>
      <c r="BA561" s="234">
        <v>3.1</v>
      </c>
      <c r="BB561" s="236">
        <v>0.52</v>
      </c>
      <c r="BC561" s="223">
        <v>6.8000000000000005E-2</v>
      </c>
      <c r="BD561" s="223" t="s">
        <v>7189</v>
      </c>
      <c r="BE561" s="223" t="s">
        <v>7300</v>
      </c>
    </row>
    <row r="562" spans="1:57">
      <c r="A562" s="223">
        <v>42</v>
      </c>
      <c r="B562" s="233">
        <v>2530</v>
      </c>
      <c r="C562" s="234" t="s">
        <v>2347</v>
      </c>
      <c r="D562" s="234">
        <v>744311150</v>
      </c>
      <c r="E562" s="234">
        <v>1.5</v>
      </c>
      <c r="F562" s="234">
        <v>1</v>
      </c>
      <c r="G562" s="234">
        <v>7.3</v>
      </c>
      <c r="H562" s="234">
        <v>14</v>
      </c>
      <c r="I562" s="235">
        <v>9.6000000000000002E-2</v>
      </c>
      <c r="J562" s="234">
        <v>48.3</v>
      </c>
      <c r="K562" s="234">
        <v>4</v>
      </c>
      <c r="L562" s="236">
        <v>1.1080000000000001</v>
      </c>
      <c r="M562" s="223">
        <v>8.0000000000000002E-3</v>
      </c>
      <c r="N562" s="223" t="s">
        <v>7298</v>
      </c>
      <c r="O562" s="223" t="s">
        <v>7301</v>
      </c>
      <c r="P562" s="233">
        <v>1761</v>
      </c>
      <c r="Q562" s="234" t="s">
        <v>81</v>
      </c>
      <c r="R562" s="234" t="s">
        <v>4320</v>
      </c>
      <c r="S562" s="234">
        <v>1.3</v>
      </c>
      <c r="T562" s="234">
        <v>1</v>
      </c>
      <c r="U562" s="234">
        <v>14.7</v>
      </c>
      <c r="V562" s="234">
        <v>16</v>
      </c>
      <c r="W562" s="235">
        <v>0.251</v>
      </c>
      <c r="X562" s="234">
        <v>44.3</v>
      </c>
      <c r="Y562" s="234">
        <v>2.1</v>
      </c>
      <c r="Z562" s="236">
        <v>0.56000000000000005</v>
      </c>
      <c r="AA562" s="223">
        <v>1.6E-2</v>
      </c>
      <c r="AB562" s="223" t="s">
        <v>7274</v>
      </c>
      <c r="AC562" s="223" t="s">
        <v>7275</v>
      </c>
      <c r="AD562" s="233">
        <v>0</v>
      </c>
      <c r="AE562" s="234"/>
      <c r="AF562" s="234"/>
      <c r="AG562" s="234">
        <v>0</v>
      </c>
      <c r="AH562" s="234">
        <v>0</v>
      </c>
      <c r="AI562" s="234">
        <v>0</v>
      </c>
      <c r="AJ562" s="234">
        <v>0</v>
      </c>
      <c r="AK562" s="235">
        <v>0</v>
      </c>
      <c r="AL562" s="234">
        <v>0</v>
      </c>
      <c r="AM562" s="234"/>
      <c r="AN562" s="236"/>
      <c r="AO562" s="223">
        <v>0</v>
      </c>
      <c r="AR562" s="233">
        <v>1737</v>
      </c>
      <c r="AS562" s="234" t="s">
        <v>81</v>
      </c>
      <c r="AT562" s="234" t="s">
        <v>2037</v>
      </c>
      <c r="AU562" s="234">
        <v>10</v>
      </c>
      <c r="AV562" s="234">
        <v>1</v>
      </c>
      <c r="AW562" s="234">
        <v>84</v>
      </c>
      <c r="AX562" s="234">
        <v>3</v>
      </c>
      <c r="AY562" s="235">
        <v>0.128</v>
      </c>
      <c r="AZ562" s="234">
        <v>18.5</v>
      </c>
      <c r="BA562" s="234">
        <v>4.0999999999999996</v>
      </c>
      <c r="BB562" s="236">
        <v>0.52</v>
      </c>
      <c r="BC562" s="223">
        <v>9.4E-2</v>
      </c>
      <c r="BD562" s="223" t="s">
        <v>7155</v>
      </c>
      <c r="BE562" s="223" t="s">
        <v>6894</v>
      </c>
    </row>
    <row r="563" spans="1:57">
      <c r="A563" s="223">
        <v>43</v>
      </c>
      <c r="B563" s="233">
        <v>2522</v>
      </c>
      <c r="C563" s="234" t="s">
        <v>2347</v>
      </c>
      <c r="D563" s="234">
        <v>744310095</v>
      </c>
      <c r="E563" s="234">
        <v>0.95</v>
      </c>
      <c r="F563" s="234">
        <v>1</v>
      </c>
      <c r="G563" s="234">
        <v>6.8</v>
      </c>
      <c r="H563" s="234">
        <v>13</v>
      </c>
      <c r="I563" s="235">
        <v>0.12</v>
      </c>
      <c r="J563" s="234">
        <v>48.3</v>
      </c>
      <c r="K563" s="234">
        <v>3</v>
      </c>
      <c r="L563" s="236">
        <v>1.0860000000000001</v>
      </c>
      <c r="M563" s="223">
        <v>8.0000000000000002E-3</v>
      </c>
      <c r="N563" s="223" t="s">
        <v>7302</v>
      </c>
      <c r="O563" s="223" t="s">
        <v>7303</v>
      </c>
      <c r="P563" s="233">
        <v>2059</v>
      </c>
      <c r="Q563" s="234" t="s">
        <v>2347</v>
      </c>
      <c r="R563" s="234">
        <v>7440620015</v>
      </c>
      <c r="S563" s="234">
        <v>1.5</v>
      </c>
      <c r="T563" s="234">
        <v>1</v>
      </c>
      <c r="U563" s="234">
        <v>18</v>
      </c>
      <c r="V563" s="234">
        <v>4</v>
      </c>
      <c r="W563" s="235">
        <v>0.24199999999999999</v>
      </c>
      <c r="X563" s="234">
        <v>46.2</v>
      </c>
      <c r="Y563" s="234">
        <v>2.2999999999999998</v>
      </c>
      <c r="Z563" s="236">
        <v>0.78</v>
      </c>
      <c r="AA563" s="223">
        <v>0.02</v>
      </c>
      <c r="AB563" s="223" t="s">
        <v>7284</v>
      </c>
      <c r="AC563" s="223" t="s">
        <v>7289</v>
      </c>
      <c r="AD563" s="233">
        <v>0</v>
      </c>
      <c r="AE563" s="234"/>
      <c r="AF563" s="234"/>
      <c r="AG563" s="234">
        <v>0</v>
      </c>
      <c r="AH563" s="234">
        <v>0</v>
      </c>
      <c r="AI563" s="234">
        <v>0</v>
      </c>
      <c r="AJ563" s="234">
        <v>0</v>
      </c>
      <c r="AK563" s="235">
        <v>0</v>
      </c>
      <c r="AL563" s="234">
        <v>0</v>
      </c>
      <c r="AM563" s="234"/>
      <c r="AN563" s="236"/>
      <c r="AO563" s="223">
        <v>0</v>
      </c>
      <c r="AR563" s="233">
        <v>1481</v>
      </c>
      <c r="AS563" s="234" t="s">
        <v>81</v>
      </c>
      <c r="AT563" s="234" t="s">
        <v>5044</v>
      </c>
      <c r="AU563" s="234">
        <v>3.9</v>
      </c>
      <c r="AV563" s="234">
        <v>0</v>
      </c>
      <c r="AW563" s="234">
        <v>76</v>
      </c>
      <c r="AX563" s="234">
        <v>3.2</v>
      </c>
      <c r="AY563" s="235">
        <v>0.124</v>
      </c>
      <c r="AZ563" s="234">
        <v>19.7</v>
      </c>
      <c r="BA563" s="234">
        <v>3.4</v>
      </c>
      <c r="BB563" s="236">
        <v>0.32</v>
      </c>
      <c r="BC563" s="223">
        <v>8.5000000000000006E-2</v>
      </c>
      <c r="BD563" s="223" t="s">
        <v>7164</v>
      </c>
      <c r="BE563" s="223" t="s">
        <v>7304</v>
      </c>
    </row>
    <row r="564" spans="1:57">
      <c r="A564" s="223">
        <v>44</v>
      </c>
      <c r="B564" s="233">
        <v>2523</v>
      </c>
      <c r="C564" s="234" t="s">
        <v>2347</v>
      </c>
      <c r="D564" s="234">
        <v>744310115</v>
      </c>
      <c r="E564" s="234">
        <v>1.1499999999999999</v>
      </c>
      <c r="F564" s="234">
        <v>1</v>
      </c>
      <c r="G564" s="234">
        <v>9.5</v>
      </c>
      <c r="H564" s="234">
        <v>13</v>
      </c>
      <c r="I564" s="235">
        <v>0.13</v>
      </c>
      <c r="J564" s="234">
        <v>48.3</v>
      </c>
      <c r="K564" s="234">
        <v>3</v>
      </c>
      <c r="L564" s="236">
        <v>1.0860000000000001</v>
      </c>
      <c r="M564" s="223">
        <v>1.0999999999999999E-2</v>
      </c>
      <c r="N564" s="223" t="s">
        <v>7302</v>
      </c>
      <c r="O564" s="223" t="s">
        <v>7305</v>
      </c>
      <c r="P564" s="233">
        <v>2539</v>
      </c>
      <c r="Q564" s="234" t="s">
        <v>2347</v>
      </c>
      <c r="R564" s="234">
        <v>744314200</v>
      </c>
      <c r="S564" s="234">
        <v>2</v>
      </c>
      <c r="T564" s="234">
        <v>1</v>
      </c>
      <c r="U564" s="234">
        <v>6.4</v>
      </c>
      <c r="V564" s="234">
        <v>9</v>
      </c>
      <c r="W564" s="235">
        <v>8.7999999999999995E-2</v>
      </c>
      <c r="X564" s="234">
        <v>48.3</v>
      </c>
      <c r="Y564" s="234">
        <v>5</v>
      </c>
      <c r="Z564" s="236">
        <v>1.1719999999999999</v>
      </c>
      <c r="AA564" s="223">
        <v>7.0000000000000001E-3</v>
      </c>
      <c r="AB564" s="223" t="s">
        <v>7292</v>
      </c>
      <c r="AC564" s="223" t="s">
        <v>7306</v>
      </c>
      <c r="AD564" s="233">
        <v>0</v>
      </c>
      <c r="AE564" s="234"/>
      <c r="AF564" s="234"/>
      <c r="AG564" s="234">
        <v>0</v>
      </c>
      <c r="AH564" s="234">
        <v>0</v>
      </c>
      <c r="AI564" s="234">
        <v>0</v>
      </c>
      <c r="AJ564" s="234">
        <v>0</v>
      </c>
      <c r="AK564" s="235">
        <v>0</v>
      </c>
      <c r="AL564" s="234">
        <v>0</v>
      </c>
      <c r="AM564" s="234"/>
      <c r="AN564" s="236"/>
      <c r="AO564" s="223">
        <v>0</v>
      </c>
      <c r="AR564" s="233">
        <v>1482</v>
      </c>
      <c r="AS564" s="234" t="s">
        <v>81</v>
      </c>
      <c r="AT564" s="234" t="s">
        <v>5045</v>
      </c>
      <c r="AU564" s="234">
        <v>4.7</v>
      </c>
      <c r="AV564" s="234">
        <v>0</v>
      </c>
      <c r="AW564" s="234">
        <v>94</v>
      </c>
      <c r="AX564" s="234">
        <v>3</v>
      </c>
      <c r="AY564" s="235">
        <v>0.13500000000000001</v>
      </c>
      <c r="AZ564" s="234">
        <v>19.7</v>
      </c>
      <c r="BA564" s="234">
        <v>3.4</v>
      </c>
      <c r="BB564" s="236">
        <v>0.32</v>
      </c>
      <c r="BC564" s="223">
        <v>0.105</v>
      </c>
      <c r="BD564" s="223" t="s">
        <v>7164</v>
      </c>
      <c r="BE564" s="223" t="s">
        <v>7307</v>
      </c>
    </row>
    <row r="565" spans="1:57">
      <c r="A565" s="223">
        <v>45</v>
      </c>
      <c r="B565" s="233">
        <v>2524</v>
      </c>
      <c r="C565" s="234" t="s">
        <v>2347</v>
      </c>
      <c r="D565" s="234">
        <v>744310150</v>
      </c>
      <c r="E565" s="234">
        <v>1.5</v>
      </c>
      <c r="F565" s="234">
        <v>1</v>
      </c>
      <c r="G565" s="234">
        <v>14</v>
      </c>
      <c r="H565" s="234">
        <v>12</v>
      </c>
      <c r="I565" s="235">
        <v>0.16800000000000001</v>
      </c>
      <c r="J565" s="234">
        <v>48.3</v>
      </c>
      <c r="K565" s="234">
        <v>3</v>
      </c>
      <c r="L565" s="236">
        <v>1.0860000000000001</v>
      </c>
      <c r="M565" s="223">
        <v>1.6E-2</v>
      </c>
      <c r="N565" s="223" t="s">
        <v>7302</v>
      </c>
      <c r="O565" s="223" t="s">
        <v>7308</v>
      </c>
      <c r="P565" s="233">
        <v>2531</v>
      </c>
      <c r="Q565" s="234" t="s">
        <v>2347</v>
      </c>
      <c r="R565" s="234">
        <v>744311220</v>
      </c>
      <c r="S565" s="234">
        <v>2.2000000000000002</v>
      </c>
      <c r="T565" s="234">
        <v>1</v>
      </c>
      <c r="U565" s="234">
        <v>12.5</v>
      </c>
      <c r="V565" s="234">
        <v>13</v>
      </c>
      <c r="W565" s="235">
        <v>9.5000000000000001E-2</v>
      </c>
      <c r="X565" s="234">
        <v>48.3</v>
      </c>
      <c r="Y565" s="234">
        <v>4</v>
      </c>
      <c r="Z565" s="236">
        <v>1.1080000000000001</v>
      </c>
      <c r="AA565" s="223">
        <v>1.4E-2</v>
      </c>
      <c r="AB565" s="223" t="s">
        <v>7298</v>
      </c>
      <c r="AC565" s="223" t="s">
        <v>7309</v>
      </c>
      <c r="AD565" s="233">
        <v>0</v>
      </c>
      <c r="AE565" s="234"/>
      <c r="AF565" s="234"/>
      <c r="AG565" s="234">
        <v>0</v>
      </c>
      <c r="AH565" s="234">
        <v>0</v>
      </c>
      <c r="AI565" s="234">
        <v>0</v>
      </c>
      <c r="AJ565" s="234">
        <v>0</v>
      </c>
      <c r="AK565" s="235">
        <v>0</v>
      </c>
      <c r="AL565" s="234">
        <v>0</v>
      </c>
      <c r="AM565" s="234"/>
      <c r="AN565" s="236"/>
      <c r="AO565" s="223">
        <v>0</v>
      </c>
      <c r="AR565" s="233">
        <v>1483</v>
      </c>
      <c r="AS565" s="234" t="s">
        <v>81</v>
      </c>
      <c r="AT565" s="234" t="s">
        <v>5046</v>
      </c>
      <c r="AU565" s="234">
        <v>5.6</v>
      </c>
      <c r="AV565" s="234">
        <v>0</v>
      </c>
      <c r="AW565" s="234">
        <v>101</v>
      </c>
      <c r="AX565" s="234">
        <v>2.7</v>
      </c>
      <c r="AY565" s="235">
        <v>0.14000000000000001</v>
      </c>
      <c r="AZ565" s="234">
        <v>19.7</v>
      </c>
      <c r="BA565" s="234">
        <v>3.4</v>
      </c>
      <c r="BB565" s="236">
        <v>0.32</v>
      </c>
      <c r="BC565" s="223">
        <v>0.113</v>
      </c>
      <c r="BD565" s="223" t="s">
        <v>7164</v>
      </c>
      <c r="BE565" s="223" t="s">
        <v>7310</v>
      </c>
    </row>
    <row r="566" spans="1:57">
      <c r="A566" s="223">
        <v>46</v>
      </c>
      <c r="B566" s="233">
        <v>909</v>
      </c>
      <c r="C566" s="234" t="s">
        <v>81</v>
      </c>
      <c r="D566" s="234" t="s">
        <v>4267</v>
      </c>
      <c r="E566" s="234">
        <v>1.4</v>
      </c>
      <c r="F566" s="234">
        <v>1</v>
      </c>
      <c r="G566" s="234">
        <v>7.1</v>
      </c>
      <c r="H566" s="234">
        <v>14.3</v>
      </c>
      <c r="I566" s="235">
        <v>0.125</v>
      </c>
      <c r="J566" s="234">
        <v>52.5</v>
      </c>
      <c r="K566" s="234">
        <v>4</v>
      </c>
      <c r="L566" s="236">
        <v>1.29</v>
      </c>
      <c r="M566" s="223">
        <v>8.0000000000000002E-3</v>
      </c>
      <c r="N566" s="223" t="s">
        <v>7311</v>
      </c>
      <c r="O566" s="223" t="s">
        <v>7312</v>
      </c>
      <c r="P566" s="233">
        <v>2538</v>
      </c>
      <c r="Q566" s="234" t="s">
        <v>2347</v>
      </c>
      <c r="R566" s="234">
        <v>744314150</v>
      </c>
      <c r="S566" s="234">
        <v>1.5</v>
      </c>
      <c r="T566" s="234">
        <v>1</v>
      </c>
      <c r="U566" s="234">
        <v>4.7</v>
      </c>
      <c r="V566" s="234">
        <v>11</v>
      </c>
      <c r="W566" s="235">
        <v>0.105</v>
      </c>
      <c r="X566" s="234">
        <v>48.3</v>
      </c>
      <c r="Y566" s="234">
        <v>5</v>
      </c>
      <c r="Z566" s="236">
        <v>1.1719999999999999</v>
      </c>
      <c r="AA566" s="223">
        <v>5.0000000000000001E-3</v>
      </c>
      <c r="AB566" s="223" t="s">
        <v>7292</v>
      </c>
      <c r="AC566" s="223" t="s">
        <v>7295</v>
      </c>
      <c r="AD566" s="233">
        <v>0</v>
      </c>
      <c r="AE566" s="234"/>
      <c r="AF566" s="234"/>
      <c r="AG566" s="234">
        <v>0</v>
      </c>
      <c r="AH566" s="234">
        <v>0</v>
      </c>
      <c r="AI566" s="234">
        <v>0</v>
      </c>
      <c r="AJ566" s="234">
        <v>0</v>
      </c>
      <c r="AK566" s="235">
        <v>0</v>
      </c>
      <c r="AL566" s="234">
        <v>0</v>
      </c>
      <c r="AM566" s="234"/>
      <c r="AN566" s="236"/>
      <c r="AO566" s="223">
        <v>0</v>
      </c>
      <c r="AR566" s="233">
        <v>1484</v>
      </c>
      <c r="AS566" s="234" t="s">
        <v>81</v>
      </c>
      <c r="AT566" s="234" t="s">
        <v>5047</v>
      </c>
      <c r="AU566" s="234">
        <v>6.8</v>
      </c>
      <c r="AV566" s="234">
        <v>0</v>
      </c>
      <c r="AW566" s="234">
        <v>110</v>
      </c>
      <c r="AX566" s="234">
        <v>2.5</v>
      </c>
      <c r="AY566" s="235">
        <v>0.14599999999999999</v>
      </c>
      <c r="AZ566" s="234">
        <v>19.7</v>
      </c>
      <c r="BA566" s="234">
        <v>3.4</v>
      </c>
      <c r="BB566" s="236">
        <v>0.32</v>
      </c>
      <c r="BC566" s="223">
        <v>0.123</v>
      </c>
      <c r="BD566" s="223" t="s">
        <v>7164</v>
      </c>
      <c r="BE566" s="223" t="s">
        <v>7313</v>
      </c>
    </row>
    <row r="567" spans="1:57">
      <c r="A567" s="223">
        <v>47</v>
      </c>
      <c r="B567" s="233">
        <v>908</v>
      </c>
      <c r="C567" s="234" t="s">
        <v>81</v>
      </c>
      <c r="D567" s="234" t="s">
        <v>4266</v>
      </c>
      <c r="E567" s="234">
        <v>1</v>
      </c>
      <c r="F567" s="234">
        <v>1</v>
      </c>
      <c r="G567" s="234">
        <v>4.4000000000000004</v>
      </c>
      <c r="H567" s="234">
        <v>15.7</v>
      </c>
      <c r="I567" s="235">
        <v>0.128</v>
      </c>
      <c r="J567" s="234">
        <v>52.5</v>
      </c>
      <c r="K567" s="234">
        <v>4</v>
      </c>
      <c r="L567" s="236">
        <v>1.29</v>
      </c>
      <c r="M567" s="223">
        <v>5.0000000000000001E-3</v>
      </c>
      <c r="N567" s="223" t="s">
        <v>7311</v>
      </c>
      <c r="O567" s="223" t="s">
        <v>7314</v>
      </c>
      <c r="P567" s="233">
        <v>2530</v>
      </c>
      <c r="Q567" s="234" t="s">
        <v>2347</v>
      </c>
      <c r="R567" s="234">
        <v>744311150</v>
      </c>
      <c r="S567" s="234">
        <v>1.5</v>
      </c>
      <c r="T567" s="234">
        <v>1</v>
      </c>
      <c r="U567" s="234">
        <v>7.3</v>
      </c>
      <c r="V567" s="234">
        <v>14</v>
      </c>
      <c r="W567" s="235">
        <v>0.105</v>
      </c>
      <c r="X567" s="234">
        <v>48.3</v>
      </c>
      <c r="Y567" s="234">
        <v>4</v>
      </c>
      <c r="Z567" s="236">
        <v>1.1080000000000001</v>
      </c>
      <c r="AA567" s="223">
        <v>8.0000000000000002E-3</v>
      </c>
      <c r="AB567" s="223" t="s">
        <v>7298</v>
      </c>
      <c r="AC567" s="223" t="s">
        <v>7301</v>
      </c>
      <c r="AD567" s="233">
        <v>0</v>
      </c>
      <c r="AE567" s="234"/>
      <c r="AF567" s="234"/>
      <c r="AG567" s="234">
        <v>0</v>
      </c>
      <c r="AH567" s="234">
        <v>0</v>
      </c>
      <c r="AI567" s="234">
        <v>0</v>
      </c>
      <c r="AJ567" s="234">
        <v>0</v>
      </c>
      <c r="AK567" s="235">
        <v>0</v>
      </c>
      <c r="AL567" s="234">
        <v>0</v>
      </c>
      <c r="AM567" s="234"/>
      <c r="AN567" s="236"/>
      <c r="AO567" s="223">
        <v>0</v>
      </c>
      <c r="AR567" s="233">
        <v>1485</v>
      </c>
      <c r="AS567" s="234" t="s">
        <v>81</v>
      </c>
      <c r="AT567" s="234" t="s">
        <v>5048</v>
      </c>
      <c r="AU567" s="234">
        <v>8.1999999999999993</v>
      </c>
      <c r="AV567" s="234">
        <v>0</v>
      </c>
      <c r="AW567" s="234">
        <v>132</v>
      </c>
      <c r="AX567" s="234">
        <v>2.2000000000000002</v>
      </c>
      <c r="AY567" s="235">
        <v>0.17</v>
      </c>
      <c r="AZ567" s="234">
        <v>19.7</v>
      </c>
      <c r="BA567" s="234">
        <v>3.4</v>
      </c>
      <c r="BB567" s="236">
        <v>0.32</v>
      </c>
      <c r="BC567" s="223">
        <v>0.14799999999999999</v>
      </c>
      <c r="BD567" s="223" t="s">
        <v>7164</v>
      </c>
      <c r="BE567" s="223" t="s">
        <v>7315</v>
      </c>
    </row>
    <row r="568" spans="1:57">
      <c r="A568" s="223">
        <v>48</v>
      </c>
      <c r="B568" s="233">
        <v>2182</v>
      </c>
      <c r="C568" s="234" t="s">
        <v>2347</v>
      </c>
      <c r="D568" s="234">
        <v>744777001</v>
      </c>
      <c r="E568" s="234">
        <v>1</v>
      </c>
      <c r="F568" s="234">
        <v>1</v>
      </c>
      <c r="G568" s="234">
        <v>10</v>
      </c>
      <c r="H568" s="234">
        <v>9</v>
      </c>
      <c r="I568" s="235">
        <v>0.14899999999999999</v>
      </c>
      <c r="J568" s="234">
        <v>53.3</v>
      </c>
      <c r="K568" s="234">
        <v>4.5</v>
      </c>
      <c r="L568" s="236">
        <v>0.8</v>
      </c>
      <c r="M568" s="223">
        <v>1.0999999999999999E-2</v>
      </c>
      <c r="N568" s="223" t="s">
        <v>7316</v>
      </c>
      <c r="O568" s="223" t="s">
        <v>7317</v>
      </c>
      <c r="P568" s="233">
        <v>2525</v>
      </c>
      <c r="Q568" s="234" t="s">
        <v>2347</v>
      </c>
      <c r="R568" s="234">
        <v>744310200</v>
      </c>
      <c r="S568" s="234">
        <v>2</v>
      </c>
      <c r="T568" s="234">
        <v>1</v>
      </c>
      <c r="U568" s="234">
        <v>15.6</v>
      </c>
      <c r="V568" s="234">
        <v>9</v>
      </c>
      <c r="W568" s="235">
        <v>0.14099999999999999</v>
      </c>
      <c r="X568" s="234">
        <v>48.3</v>
      </c>
      <c r="Y568" s="234">
        <v>3</v>
      </c>
      <c r="Z568" s="236">
        <v>1.0860000000000001</v>
      </c>
      <c r="AA568" s="223">
        <v>1.7000000000000001E-2</v>
      </c>
      <c r="AB568" s="223" t="s">
        <v>7302</v>
      </c>
      <c r="AC568" s="223" t="s">
        <v>7318</v>
      </c>
      <c r="AD568" s="233">
        <v>0</v>
      </c>
      <c r="AE568" s="234"/>
      <c r="AF568" s="234"/>
      <c r="AG568" s="234">
        <v>0</v>
      </c>
      <c r="AH568" s="234">
        <v>0</v>
      </c>
      <c r="AI568" s="234">
        <v>0</v>
      </c>
      <c r="AJ568" s="234">
        <v>0</v>
      </c>
      <c r="AK568" s="235">
        <v>0</v>
      </c>
      <c r="AL568" s="234">
        <v>0</v>
      </c>
      <c r="AM568" s="234"/>
      <c r="AN568" s="236"/>
      <c r="AO568" s="223">
        <v>0</v>
      </c>
      <c r="AR568" s="233">
        <v>1486</v>
      </c>
      <c r="AS568" s="234" t="s">
        <v>81</v>
      </c>
      <c r="AT568" s="234" t="s">
        <v>5049</v>
      </c>
      <c r="AU568" s="234">
        <v>10</v>
      </c>
      <c r="AV568" s="234">
        <v>0</v>
      </c>
      <c r="AW568" s="234">
        <v>182</v>
      </c>
      <c r="AX568" s="234">
        <v>2.1</v>
      </c>
      <c r="AY568" s="235">
        <v>0.22600000000000001</v>
      </c>
      <c r="AZ568" s="234">
        <v>19.7</v>
      </c>
      <c r="BA568" s="234">
        <v>3.4</v>
      </c>
      <c r="BB568" s="236">
        <v>0.32</v>
      </c>
      <c r="BC568" s="223">
        <v>0.20300000000000001</v>
      </c>
      <c r="BD568" s="223" t="s">
        <v>7164</v>
      </c>
      <c r="BE568" s="223" t="s">
        <v>7319</v>
      </c>
    </row>
    <row r="569" spans="1:57">
      <c r="A569" s="223">
        <v>49</v>
      </c>
      <c r="B569" s="233">
        <v>2357</v>
      </c>
      <c r="C569" s="234" t="s">
        <v>2347</v>
      </c>
      <c r="D569" s="234">
        <v>7447779001</v>
      </c>
      <c r="E569" s="234">
        <v>1</v>
      </c>
      <c r="F569" s="234">
        <v>1</v>
      </c>
      <c r="G569" s="234">
        <v>11</v>
      </c>
      <c r="H569" s="234">
        <v>9.5</v>
      </c>
      <c r="I569" s="235">
        <v>0.16500000000000001</v>
      </c>
      <c r="J569" s="234">
        <v>53.3</v>
      </c>
      <c r="K569" s="234">
        <v>4.5</v>
      </c>
      <c r="L569" s="236">
        <v>0.94</v>
      </c>
      <c r="M569" s="223">
        <v>1.2E-2</v>
      </c>
      <c r="N569" s="223" t="s">
        <v>7316</v>
      </c>
      <c r="O569" s="223" t="s">
        <v>7320</v>
      </c>
      <c r="P569" s="233">
        <v>2524</v>
      </c>
      <c r="Q569" s="234" t="s">
        <v>2347</v>
      </c>
      <c r="R569" s="234">
        <v>744310150</v>
      </c>
      <c r="S569" s="234">
        <v>1.5</v>
      </c>
      <c r="T569" s="234">
        <v>1</v>
      </c>
      <c r="U569" s="234">
        <v>14</v>
      </c>
      <c r="V569" s="234">
        <v>12</v>
      </c>
      <c r="W569" s="235">
        <v>0.13500000000000001</v>
      </c>
      <c r="X569" s="234">
        <v>48.3</v>
      </c>
      <c r="Y569" s="234">
        <v>3</v>
      </c>
      <c r="Z569" s="236">
        <v>1.0860000000000001</v>
      </c>
      <c r="AA569" s="223">
        <v>1.6E-2</v>
      </c>
      <c r="AB569" s="223" t="s">
        <v>7302</v>
      </c>
      <c r="AC569" s="223" t="s">
        <v>7308</v>
      </c>
      <c r="AD569" s="233">
        <v>0</v>
      </c>
      <c r="AE569" s="234"/>
      <c r="AF569" s="234"/>
      <c r="AG569" s="234">
        <v>0</v>
      </c>
      <c r="AH569" s="234">
        <v>0</v>
      </c>
      <c r="AI569" s="234">
        <v>0</v>
      </c>
      <c r="AJ569" s="234">
        <v>0</v>
      </c>
      <c r="AK569" s="235">
        <v>0</v>
      </c>
      <c r="AL569" s="234">
        <v>0</v>
      </c>
      <c r="AM569" s="234"/>
      <c r="AN569" s="236"/>
      <c r="AO569" s="223">
        <v>0</v>
      </c>
      <c r="AR569" s="233">
        <v>1487</v>
      </c>
      <c r="AS569" s="234" t="s">
        <v>81</v>
      </c>
      <c r="AT569" s="234" t="s">
        <v>5050</v>
      </c>
      <c r="AU569" s="234">
        <v>12</v>
      </c>
      <c r="AV569" s="234">
        <v>0</v>
      </c>
      <c r="AW569" s="234">
        <v>210</v>
      </c>
      <c r="AX569" s="234">
        <v>1.9</v>
      </c>
      <c r="AY569" s="235">
        <v>0.25900000000000001</v>
      </c>
      <c r="AZ569" s="234">
        <v>19.7</v>
      </c>
      <c r="BA569" s="234">
        <v>3.4</v>
      </c>
      <c r="BB569" s="236">
        <v>0.32</v>
      </c>
      <c r="BC569" s="223">
        <v>0.23499999999999999</v>
      </c>
      <c r="BD569" s="223" t="s">
        <v>7164</v>
      </c>
      <c r="BE569" s="223" t="s">
        <v>7165</v>
      </c>
    </row>
    <row r="570" spans="1:57">
      <c r="A570" s="223">
        <v>50</v>
      </c>
      <c r="B570" s="233">
        <v>1302</v>
      </c>
      <c r="C570" s="234" t="s">
        <v>81</v>
      </c>
      <c r="D570" s="234" t="s">
        <v>5014</v>
      </c>
      <c r="E570" s="234">
        <v>1.5</v>
      </c>
      <c r="F570" s="234">
        <v>1</v>
      </c>
      <c r="G570" s="234">
        <v>12</v>
      </c>
      <c r="H570" s="234">
        <v>5.0999999999999996</v>
      </c>
      <c r="I570" s="235">
        <v>0.17699999999999999</v>
      </c>
      <c r="J570" s="234">
        <v>53.3</v>
      </c>
      <c r="K570" s="234">
        <v>3.1</v>
      </c>
      <c r="L570" s="236">
        <v>0.41</v>
      </c>
      <c r="M570" s="223">
        <v>1.2999999999999999E-2</v>
      </c>
      <c r="N570" s="223" t="s">
        <v>7321</v>
      </c>
      <c r="O570" s="223" t="s">
        <v>7322</v>
      </c>
      <c r="P570" s="233">
        <v>2523</v>
      </c>
      <c r="Q570" s="234" t="s">
        <v>2347</v>
      </c>
      <c r="R570" s="234">
        <v>744310115</v>
      </c>
      <c r="S570" s="234">
        <v>1.1499999999999999</v>
      </c>
      <c r="T570" s="234">
        <v>1</v>
      </c>
      <c r="U570" s="234">
        <v>9.5</v>
      </c>
      <c r="V570" s="234">
        <v>13</v>
      </c>
      <c r="W570" s="235">
        <v>0.14799999999999999</v>
      </c>
      <c r="X570" s="234">
        <v>48.3</v>
      </c>
      <c r="Y570" s="234">
        <v>3</v>
      </c>
      <c r="Z570" s="236">
        <v>1.0860000000000001</v>
      </c>
      <c r="AA570" s="223">
        <v>1.0999999999999999E-2</v>
      </c>
      <c r="AB570" s="223" t="s">
        <v>7302</v>
      </c>
      <c r="AC570" s="223" t="s">
        <v>7305</v>
      </c>
      <c r="AD570" s="233">
        <v>0</v>
      </c>
      <c r="AE570" s="234"/>
      <c r="AF570" s="234"/>
      <c r="AG570" s="234">
        <v>0</v>
      </c>
      <c r="AH570" s="234">
        <v>0</v>
      </c>
      <c r="AI570" s="234">
        <v>0</v>
      </c>
      <c r="AJ570" s="234">
        <v>0</v>
      </c>
      <c r="AK570" s="235">
        <v>0</v>
      </c>
      <c r="AL570" s="234">
        <v>0</v>
      </c>
      <c r="AM570" s="234"/>
      <c r="AN570" s="236"/>
      <c r="AO570" s="223">
        <v>0</v>
      </c>
      <c r="AR570" s="233">
        <v>1488</v>
      </c>
      <c r="AS570" s="234" t="s">
        <v>81</v>
      </c>
      <c r="AT570" s="234" t="s">
        <v>5051</v>
      </c>
      <c r="AU570" s="234">
        <v>15</v>
      </c>
      <c r="AV570" s="234">
        <v>0</v>
      </c>
      <c r="AW570" s="234">
        <v>235</v>
      </c>
      <c r="AX570" s="234">
        <v>1.73</v>
      </c>
      <c r="AY570" s="235">
        <v>0.28799999999999998</v>
      </c>
      <c r="AZ570" s="234">
        <v>19.7</v>
      </c>
      <c r="BA570" s="234">
        <v>3.4</v>
      </c>
      <c r="BB570" s="236">
        <v>0.32</v>
      </c>
      <c r="BC570" s="223">
        <v>0.26300000000000001</v>
      </c>
      <c r="BD570" s="223" t="s">
        <v>7164</v>
      </c>
      <c r="BE570" s="223" t="s">
        <v>7168</v>
      </c>
    </row>
    <row r="571" spans="1:57">
      <c r="A571" s="223">
        <v>51</v>
      </c>
      <c r="B571" s="233">
        <v>2153</v>
      </c>
      <c r="C571" s="234" t="s">
        <v>2347</v>
      </c>
      <c r="D571" s="234">
        <v>744778001</v>
      </c>
      <c r="E571" s="234">
        <v>1</v>
      </c>
      <c r="F571" s="234">
        <v>1</v>
      </c>
      <c r="G571" s="234">
        <v>12</v>
      </c>
      <c r="H571" s="234">
        <v>6.4</v>
      </c>
      <c r="I571" s="235">
        <v>0.17699999999999999</v>
      </c>
      <c r="J571" s="234">
        <v>53.3</v>
      </c>
      <c r="K571" s="234">
        <v>3.2</v>
      </c>
      <c r="L571" s="236">
        <v>0.75</v>
      </c>
      <c r="M571" s="223">
        <v>1.2999999999999999E-2</v>
      </c>
      <c r="N571" s="223" t="s">
        <v>7323</v>
      </c>
      <c r="O571" s="223" t="s">
        <v>7324</v>
      </c>
      <c r="P571" s="233">
        <v>910</v>
      </c>
      <c r="Q571" s="234" t="s">
        <v>81</v>
      </c>
      <c r="R571" s="234" t="s">
        <v>4268</v>
      </c>
      <c r="S571" s="234">
        <v>2.17</v>
      </c>
      <c r="T571" s="234">
        <v>1</v>
      </c>
      <c r="U571" s="234">
        <v>11.7</v>
      </c>
      <c r="V571" s="234">
        <v>11.4</v>
      </c>
      <c r="W571" s="235">
        <v>0.16900000000000001</v>
      </c>
      <c r="X571" s="234">
        <v>52.5</v>
      </c>
      <c r="Y571" s="234">
        <v>4</v>
      </c>
      <c r="Z571" s="236">
        <v>1.29</v>
      </c>
      <c r="AA571" s="223">
        <v>1.2999999999999999E-2</v>
      </c>
      <c r="AB571" s="223" t="s">
        <v>7311</v>
      </c>
      <c r="AC571" s="223" t="s">
        <v>7325</v>
      </c>
      <c r="AD571" s="233">
        <v>0</v>
      </c>
      <c r="AE571" s="234"/>
      <c r="AF571" s="234"/>
      <c r="AG571" s="234">
        <v>0</v>
      </c>
      <c r="AH571" s="234">
        <v>0</v>
      </c>
      <c r="AI571" s="234">
        <v>0</v>
      </c>
      <c r="AJ571" s="234">
        <v>0</v>
      </c>
      <c r="AK571" s="235">
        <v>0</v>
      </c>
      <c r="AL571" s="234">
        <v>0</v>
      </c>
      <c r="AM571" s="234"/>
      <c r="AN571" s="236"/>
      <c r="AO571" s="223">
        <v>0</v>
      </c>
      <c r="AR571" s="233">
        <v>2007</v>
      </c>
      <c r="AS571" s="234" t="s">
        <v>2347</v>
      </c>
      <c r="AT571" s="234">
        <v>7440430039</v>
      </c>
      <c r="AU571" s="234">
        <v>3.9</v>
      </c>
      <c r="AV571" s="234">
        <v>1</v>
      </c>
      <c r="AW571" s="234">
        <v>60</v>
      </c>
      <c r="AX571" s="234">
        <v>1.65</v>
      </c>
      <c r="AY571" s="235">
        <v>0.11600000000000001</v>
      </c>
      <c r="AZ571" s="234">
        <v>23</v>
      </c>
      <c r="BA571" s="234">
        <v>2.8</v>
      </c>
      <c r="BB571" s="236">
        <v>0.68200000000000005</v>
      </c>
      <c r="BC571" s="223">
        <v>6.7000000000000004E-2</v>
      </c>
      <c r="BD571" s="223" t="s">
        <v>7326</v>
      </c>
      <c r="BE571" s="223" t="s">
        <v>7327</v>
      </c>
    </row>
    <row r="572" spans="1:57">
      <c r="A572" s="223">
        <v>52</v>
      </c>
      <c r="B572" s="233">
        <v>2327</v>
      </c>
      <c r="C572" s="234" t="s">
        <v>2347</v>
      </c>
      <c r="D572" s="234">
        <v>7447789001</v>
      </c>
      <c r="E572" s="234">
        <v>1</v>
      </c>
      <c r="F572" s="234">
        <v>1</v>
      </c>
      <c r="G572" s="234">
        <v>12</v>
      </c>
      <c r="H572" s="234">
        <v>6.4</v>
      </c>
      <c r="I572" s="235">
        <v>0.17699999999999999</v>
      </c>
      <c r="J572" s="234">
        <v>53.3</v>
      </c>
      <c r="K572" s="234">
        <v>3.2</v>
      </c>
      <c r="L572" s="236">
        <v>0.9</v>
      </c>
      <c r="M572" s="223">
        <v>1.2999999999999999E-2</v>
      </c>
      <c r="N572" s="223" t="s">
        <v>7323</v>
      </c>
      <c r="O572" s="223" t="s">
        <v>7324</v>
      </c>
      <c r="P572" s="233">
        <v>909</v>
      </c>
      <c r="Q572" s="234" t="s">
        <v>81</v>
      </c>
      <c r="R572" s="234" t="s">
        <v>4267</v>
      </c>
      <c r="S572" s="234">
        <v>1.4</v>
      </c>
      <c r="T572" s="234">
        <v>1</v>
      </c>
      <c r="U572" s="234">
        <v>7.1</v>
      </c>
      <c r="V572" s="234">
        <v>14.3</v>
      </c>
      <c r="W572" s="235">
        <v>0.20399999999999999</v>
      </c>
      <c r="X572" s="234">
        <v>52.5</v>
      </c>
      <c r="Y572" s="234">
        <v>4</v>
      </c>
      <c r="Z572" s="236">
        <v>1.29</v>
      </c>
      <c r="AA572" s="223">
        <v>8.0000000000000002E-3</v>
      </c>
      <c r="AB572" s="223" t="s">
        <v>7311</v>
      </c>
      <c r="AC572" s="223" t="s">
        <v>7312</v>
      </c>
      <c r="AD572" s="233">
        <v>0</v>
      </c>
      <c r="AE572" s="234"/>
      <c r="AF572" s="234"/>
      <c r="AG572" s="234">
        <v>0</v>
      </c>
      <c r="AH572" s="234">
        <v>0</v>
      </c>
      <c r="AI572" s="234">
        <v>0</v>
      </c>
      <c r="AJ572" s="234">
        <v>0</v>
      </c>
      <c r="AK572" s="235">
        <v>0</v>
      </c>
      <c r="AL572" s="234">
        <v>0</v>
      </c>
      <c r="AM572" s="234"/>
      <c r="AN572" s="236"/>
      <c r="AO572" s="223">
        <v>0</v>
      </c>
      <c r="AR572" s="233">
        <v>2008</v>
      </c>
      <c r="AS572" s="234" t="s">
        <v>2347</v>
      </c>
      <c r="AT572" s="234">
        <v>744043004</v>
      </c>
      <c r="AU572" s="234">
        <v>4.7</v>
      </c>
      <c r="AV572" s="234">
        <v>1</v>
      </c>
      <c r="AW572" s="234">
        <v>70</v>
      </c>
      <c r="AX572" s="234">
        <v>1.7</v>
      </c>
      <c r="AY572" s="235">
        <v>0.121</v>
      </c>
      <c r="AZ572" s="234">
        <v>23</v>
      </c>
      <c r="BA572" s="234">
        <v>2.8</v>
      </c>
      <c r="BB572" s="236">
        <v>0.68200000000000005</v>
      </c>
      <c r="BC572" s="223">
        <v>7.8E-2</v>
      </c>
      <c r="BD572" s="223" t="s">
        <v>7326</v>
      </c>
      <c r="BE572" s="223" t="s">
        <v>7328</v>
      </c>
    </row>
    <row r="573" spans="1:57">
      <c r="A573" s="223">
        <v>53</v>
      </c>
      <c r="B573" s="233">
        <v>2358</v>
      </c>
      <c r="C573" s="234" t="s">
        <v>2347</v>
      </c>
      <c r="D573" s="234">
        <v>74477790015</v>
      </c>
      <c r="E573" s="234">
        <v>1.5</v>
      </c>
      <c r="F573" s="234">
        <v>1</v>
      </c>
      <c r="G573" s="234">
        <v>18</v>
      </c>
      <c r="H573" s="234">
        <v>7.3</v>
      </c>
      <c r="I573" s="235">
        <v>0.221</v>
      </c>
      <c r="J573" s="234">
        <v>53.3</v>
      </c>
      <c r="K573" s="234">
        <v>4.5</v>
      </c>
      <c r="L573" s="236">
        <v>0.94</v>
      </c>
      <c r="M573" s="223">
        <v>0.02</v>
      </c>
      <c r="N573" s="223" t="s">
        <v>7316</v>
      </c>
      <c r="O573" s="223" t="s">
        <v>7329</v>
      </c>
      <c r="P573" s="233">
        <v>2183</v>
      </c>
      <c r="Q573" s="234" t="s">
        <v>2347</v>
      </c>
      <c r="R573" s="234">
        <v>744777002</v>
      </c>
      <c r="S573" s="234">
        <v>2.2000000000000002</v>
      </c>
      <c r="T573" s="234">
        <v>1</v>
      </c>
      <c r="U573" s="234">
        <v>20</v>
      </c>
      <c r="V573" s="234">
        <v>6.5</v>
      </c>
      <c r="W573" s="235">
        <v>0.13500000000000001</v>
      </c>
      <c r="X573" s="234">
        <v>53.3</v>
      </c>
      <c r="Y573" s="234">
        <v>4.5</v>
      </c>
      <c r="Z573" s="236">
        <v>0.8</v>
      </c>
      <c r="AA573" s="223">
        <v>2.1999999999999999E-2</v>
      </c>
      <c r="AB573" s="223" t="s">
        <v>7316</v>
      </c>
      <c r="AC573" s="223" t="s">
        <v>7330</v>
      </c>
      <c r="AD573" s="233">
        <v>0</v>
      </c>
      <c r="AE573" s="234"/>
      <c r="AF573" s="234"/>
      <c r="AG573" s="234">
        <v>0</v>
      </c>
      <c r="AH573" s="234">
        <v>0</v>
      </c>
      <c r="AI573" s="234">
        <v>0</v>
      </c>
      <c r="AJ573" s="234">
        <v>0</v>
      </c>
      <c r="AK573" s="235">
        <v>0</v>
      </c>
      <c r="AL573" s="234">
        <v>0</v>
      </c>
      <c r="AM573" s="234"/>
      <c r="AN573" s="236"/>
      <c r="AO573" s="223">
        <v>0</v>
      </c>
      <c r="AR573" s="233">
        <v>2010</v>
      </c>
      <c r="AS573" s="234" t="s">
        <v>2347</v>
      </c>
      <c r="AT573" s="234">
        <v>744043006</v>
      </c>
      <c r="AU573" s="234">
        <v>6.8</v>
      </c>
      <c r="AV573" s="234">
        <v>1</v>
      </c>
      <c r="AW573" s="234">
        <v>89.6</v>
      </c>
      <c r="AX573" s="234">
        <v>1.25</v>
      </c>
      <c r="AY573" s="235">
        <v>0.13600000000000001</v>
      </c>
      <c r="AZ573" s="234">
        <v>23</v>
      </c>
      <c r="BA573" s="234">
        <v>2.8</v>
      </c>
      <c r="BB573" s="236">
        <v>0.68200000000000005</v>
      </c>
      <c r="BC573" s="223">
        <v>0.1</v>
      </c>
      <c r="BD573" s="223" t="s">
        <v>7326</v>
      </c>
      <c r="BE573" s="223" t="s">
        <v>7331</v>
      </c>
    </row>
    <row r="574" spans="1:57">
      <c r="A574" s="223">
        <v>54</v>
      </c>
      <c r="B574" s="233">
        <v>1803</v>
      </c>
      <c r="C574" s="234" t="s">
        <v>81</v>
      </c>
      <c r="D574" s="234" t="s">
        <v>2077</v>
      </c>
      <c r="E574" s="234">
        <v>1.2</v>
      </c>
      <c r="F574" s="234">
        <v>1</v>
      </c>
      <c r="G574" s="234">
        <v>3.1</v>
      </c>
      <c r="H574" s="234">
        <v>31.2</v>
      </c>
      <c r="I574" s="235">
        <v>0.127</v>
      </c>
      <c r="J574" s="234">
        <v>54</v>
      </c>
      <c r="K574" s="234">
        <v>7</v>
      </c>
      <c r="L574" s="236">
        <v>0.84</v>
      </c>
      <c r="M574" s="223">
        <v>3.0000000000000001E-3</v>
      </c>
      <c r="N574" s="223" t="s">
        <v>7332</v>
      </c>
      <c r="O574" s="223" t="s">
        <v>7333</v>
      </c>
      <c r="P574" s="233">
        <v>2359</v>
      </c>
      <c r="Q574" s="234" t="s">
        <v>2347</v>
      </c>
      <c r="R574" s="234">
        <v>7447779002</v>
      </c>
      <c r="S574" s="234">
        <v>2.2000000000000002</v>
      </c>
      <c r="T574" s="234">
        <v>1</v>
      </c>
      <c r="U574" s="234">
        <v>20</v>
      </c>
      <c r="V574" s="234">
        <v>6</v>
      </c>
      <c r="W574" s="235">
        <v>0.13800000000000001</v>
      </c>
      <c r="X574" s="234">
        <v>53.3</v>
      </c>
      <c r="Y574" s="234">
        <v>4.5</v>
      </c>
      <c r="Z574" s="236">
        <v>0.94</v>
      </c>
      <c r="AA574" s="223">
        <v>2.1999999999999999E-2</v>
      </c>
      <c r="AB574" s="223" t="s">
        <v>7316</v>
      </c>
      <c r="AC574" s="223" t="s">
        <v>7334</v>
      </c>
      <c r="AD574" s="233">
        <v>0</v>
      </c>
      <c r="AE574" s="234"/>
      <c r="AF574" s="234"/>
      <c r="AG574" s="234">
        <v>0</v>
      </c>
      <c r="AH574" s="234">
        <v>0</v>
      </c>
      <c r="AI574" s="234">
        <v>0</v>
      </c>
      <c r="AJ574" s="234">
        <v>0</v>
      </c>
      <c r="AK574" s="235">
        <v>0</v>
      </c>
      <c r="AL574" s="234">
        <v>0</v>
      </c>
      <c r="AM574" s="234"/>
      <c r="AN574" s="236"/>
      <c r="AO574" s="223">
        <v>0</v>
      </c>
      <c r="AR574" s="233">
        <v>1991</v>
      </c>
      <c r="AS574" s="234" t="s">
        <v>2347</v>
      </c>
      <c r="AT574" s="234">
        <v>744042004</v>
      </c>
      <c r="AU574" s="234">
        <v>4.7</v>
      </c>
      <c r="AV574" s="234">
        <v>1</v>
      </c>
      <c r="AW574" s="234">
        <v>81.900000000000006</v>
      </c>
      <c r="AX574" s="234">
        <v>1.65</v>
      </c>
      <c r="AY574" s="235">
        <v>0.13600000000000001</v>
      </c>
      <c r="AZ574" s="234">
        <v>23</v>
      </c>
      <c r="BA574" s="234">
        <v>1.8</v>
      </c>
      <c r="BB574" s="236">
        <v>0.61799999999999999</v>
      </c>
      <c r="BC574" s="223">
        <v>9.1999999999999998E-2</v>
      </c>
      <c r="BD574" s="223" t="s">
        <v>7335</v>
      </c>
      <c r="BE574" s="223" t="s">
        <v>7336</v>
      </c>
    </row>
    <row r="575" spans="1:57">
      <c r="A575" s="223">
        <v>55</v>
      </c>
      <c r="B575" s="233">
        <v>1814</v>
      </c>
      <c r="C575" s="234" t="s">
        <v>81</v>
      </c>
      <c r="D575" s="234" t="s">
        <v>2075</v>
      </c>
      <c r="E575" s="234">
        <v>0.8</v>
      </c>
      <c r="F575" s="234">
        <v>1</v>
      </c>
      <c r="G575" s="234">
        <v>2.1</v>
      </c>
      <c r="H575" s="234">
        <v>37.799999999999997</v>
      </c>
      <c r="I575" s="235">
        <v>0.16300000000000001</v>
      </c>
      <c r="J575" s="234">
        <v>54</v>
      </c>
      <c r="K575" s="234">
        <v>7</v>
      </c>
      <c r="L575" s="236">
        <v>0.84</v>
      </c>
      <c r="M575" s="223">
        <v>2E-3</v>
      </c>
      <c r="N575" s="223" t="s">
        <v>7332</v>
      </c>
      <c r="O575" s="223" t="s">
        <v>7337</v>
      </c>
      <c r="P575" s="233">
        <v>2328</v>
      </c>
      <c r="Q575" s="234" t="s">
        <v>2347</v>
      </c>
      <c r="R575" s="234">
        <v>7447789002</v>
      </c>
      <c r="S575" s="234">
        <v>2.2000000000000002</v>
      </c>
      <c r="T575" s="234">
        <v>1</v>
      </c>
      <c r="U575" s="234">
        <v>20</v>
      </c>
      <c r="V575" s="234">
        <v>4.8</v>
      </c>
      <c r="W575" s="235">
        <v>0.13900000000000001</v>
      </c>
      <c r="X575" s="234">
        <v>53.3</v>
      </c>
      <c r="Y575" s="234">
        <v>3.2</v>
      </c>
      <c r="Z575" s="236">
        <v>0.9</v>
      </c>
      <c r="AA575" s="223">
        <v>2.1999999999999999E-2</v>
      </c>
      <c r="AB575" s="223" t="s">
        <v>7323</v>
      </c>
      <c r="AC575" s="223" t="s">
        <v>7338</v>
      </c>
      <c r="AD575" s="233">
        <v>0</v>
      </c>
      <c r="AE575" s="234"/>
      <c r="AF575" s="234"/>
      <c r="AG575" s="234">
        <v>0</v>
      </c>
      <c r="AH575" s="234">
        <v>0</v>
      </c>
      <c r="AI575" s="234">
        <v>0</v>
      </c>
      <c r="AJ575" s="234">
        <v>0</v>
      </c>
      <c r="AK575" s="235">
        <v>0</v>
      </c>
      <c r="AL575" s="234">
        <v>0</v>
      </c>
      <c r="AM575" s="234"/>
      <c r="AN575" s="236"/>
      <c r="AO575" s="223">
        <v>0</v>
      </c>
      <c r="AR575" s="233">
        <v>1992</v>
      </c>
      <c r="AS575" s="234" t="s">
        <v>2347</v>
      </c>
      <c r="AT575" s="234">
        <v>744042005</v>
      </c>
      <c r="AU575" s="234">
        <v>5.6</v>
      </c>
      <c r="AV575" s="234">
        <v>1</v>
      </c>
      <c r="AW575" s="234">
        <v>89.6</v>
      </c>
      <c r="AX575" s="234">
        <v>1.35</v>
      </c>
      <c r="AY575" s="235">
        <v>0.13900000000000001</v>
      </c>
      <c r="AZ575" s="234">
        <v>23</v>
      </c>
      <c r="BA575" s="234">
        <v>1.8</v>
      </c>
      <c r="BB575" s="236">
        <v>0.61799999999999999</v>
      </c>
      <c r="BC575" s="223">
        <v>0.1</v>
      </c>
      <c r="BD575" s="223" t="s">
        <v>7335</v>
      </c>
      <c r="BE575" s="223" t="s">
        <v>7339</v>
      </c>
    </row>
    <row r="576" spans="1:57">
      <c r="A576" s="223">
        <v>56</v>
      </c>
      <c r="B576" s="233">
        <v>1802</v>
      </c>
      <c r="C576" s="234" t="s">
        <v>81</v>
      </c>
      <c r="D576" s="234" t="s">
        <v>2076</v>
      </c>
      <c r="E576" s="234">
        <v>1</v>
      </c>
      <c r="F576" s="234">
        <v>1</v>
      </c>
      <c r="G576" s="234">
        <v>2.6</v>
      </c>
      <c r="H576" s="234">
        <v>34.799999999999997</v>
      </c>
      <c r="I576" s="235">
        <v>0.16800000000000001</v>
      </c>
      <c r="J576" s="234">
        <v>54</v>
      </c>
      <c r="K576" s="234">
        <v>7</v>
      </c>
      <c r="L576" s="236">
        <v>0.84</v>
      </c>
      <c r="M576" s="223">
        <v>3.0000000000000001E-3</v>
      </c>
      <c r="N576" s="223" t="s">
        <v>7332</v>
      </c>
      <c r="O576" s="223" t="s">
        <v>7340</v>
      </c>
      <c r="P576" s="233">
        <v>2154</v>
      </c>
      <c r="Q576" s="234" t="s">
        <v>2347</v>
      </c>
      <c r="R576" s="234">
        <v>744778002</v>
      </c>
      <c r="S576" s="234">
        <v>2.2000000000000002</v>
      </c>
      <c r="T576" s="234">
        <v>1</v>
      </c>
      <c r="U576" s="234">
        <v>20</v>
      </c>
      <c r="V576" s="234">
        <v>4.8</v>
      </c>
      <c r="W576" s="235">
        <v>0.13900000000000001</v>
      </c>
      <c r="X576" s="234">
        <v>53.3</v>
      </c>
      <c r="Y576" s="234">
        <v>3.2</v>
      </c>
      <c r="Z576" s="236">
        <v>0.75</v>
      </c>
      <c r="AA576" s="223">
        <v>2.1999999999999999E-2</v>
      </c>
      <c r="AB576" s="223" t="s">
        <v>7323</v>
      </c>
      <c r="AC576" s="223" t="s">
        <v>7338</v>
      </c>
      <c r="AD576" s="233">
        <v>0</v>
      </c>
      <c r="AE576" s="234"/>
      <c r="AF576" s="234"/>
      <c r="AG576" s="234">
        <v>0</v>
      </c>
      <c r="AH576" s="234">
        <v>0</v>
      </c>
      <c r="AI576" s="234">
        <v>0</v>
      </c>
      <c r="AJ576" s="234">
        <v>0</v>
      </c>
      <c r="AK576" s="235">
        <v>0</v>
      </c>
      <c r="AL576" s="234">
        <v>0</v>
      </c>
      <c r="AM576" s="234"/>
      <c r="AN576" s="236"/>
      <c r="AO576" s="223">
        <v>0</v>
      </c>
      <c r="AR576" s="233">
        <v>751</v>
      </c>
      <c r="AS576" s="234" t="s">
        <v>81</v>
      </c>
      <c r="AT576" s="234" t="s">
        <v>4092</v>
      </c>
      <c r="AU576" s="234">
        <v>4.7</v>
      </c>
      <c r="AV576" s="234">
        <v>1</v>
      </c>
      <c r="AW576" s="234">
        <v>83</v>
      </c>
      <c r="AX576" s="234">
        <v>2</v>
      </c>
      <c r="AY576" s="235">
        <v>0.104</v>
      </c>
      <c r="AZ576" s="234">
        <v>25</v>
      </c>
      <c r="BA576" s="234">
        <v>3</v>
      </c>
      <c r="BB576" s="236">
        <v>0.43</v>
      </c>
      <c r="BC576" s="223">
        <v>9.2999999999999999E-2</v>
      </c>
      <c r="BD576" s="223" t="s">
        <v>5088</v>
      </c>
      <c r="BE576" s="223" t="s">
        <v>7341</v>
      </c>
    </row>
    <row r="577" spans="1:57">
      <c r="A577" s="223">
        <v>57</v>
      </c>
      <c r="B577" s="233">
        <v>83</v>
      </c>
      <c r="C577" s="234" t="s">
        <v>81</v>
      </c>
      <c r="D577" s="234" t="s">
        <v>970</v>
      </c>
      <c r="E577" s="234">
        <v>1.1499999999999999</v>
      </c>
      <c r="F577" s="234">
        <v>0</v>
      </c>
      <c r="G577" s="234">
        <v>17</v>
      </c>
      <c r="H577" s="234">
        <v>5.3</v>
      </c>
      <c r="I577" s="235">
        <v>0.19700000000000001</v>
      </c>
      <c r="J577" s="234">
        <v>54.2</v>
      </c>
      <c r="K577" s="234">
        <v>5</v>
      </c>
      <c r="L577" s="236">
        <v>0.49</v>
      </c>
      <c r="M577" s="223">
        <v>1.9E-2</v>
      </c>
      <c r="N577" s="223" t="s">
        <v>7342</v>
      </c>
      <c r="O577" s="223" t="s">
        <v>7343</v>
      </c>
      <c r="P577" s="233">
        <v>2358</v>
      </c>
      <c r="Q577" s="234" t="s">
        <v>2347</v>
      </c>
      <c r="R577" s="234">
        <v>74477790015</v>
      </c>
      <c r="S577" s="234">
        <v>1.5</v>
      </c>
      <c r="T577" s="234">
        <v>1</v>
      </c>
      <c r="U577" s="234">
        <v>18</v>
      </c>
      <c r="V577" s="234">
        <v>7.3</v>
      </c>
      <c r="W577" s="235">
        <v>0.14499999999999999</v>
      </c>
      <c r="X577" s="234">
        <v>53.3</v>
      </c>
      <c r="Y577" s="234">
        <v>4.5</v>
      </c>
      <c r="Z577" s="236">
        <v>0.94</v>
      </c>
      <c r="AA577" s="223">
        <v>0.02</v>
      </c>
      <c r="AB577" s="223" t="s">
        <v>7316</v>
      </c>
      <c r="AC577" s="223" t="s">
        <v>7329</v>
      </c>
      <c r="AD577" s="233">
        <v>0</v>
      </c>
      <c r="AE577" s="234"/>
      <c r="AF577" s="234"/>
      <c r="AG577" s="234">
        <v>0</v>
      </c>
      <c r="AH577" s="234">
        <v>0</v>
      </c>
      <c r="AI577" s="234">
        <v>0</v>
      </c>
      <c r="AJ577" s="234">
        <v>0</v>
      </c>
      <c r="AK577" s="235">
        <v>0</v>
      </c>
      <c r="AL577" s="234">
        <v>0</v>
      </c>
      <c r="AM577" s="234"/>
      <c r="AN577" s="236"/>
      <c r="AO577" s="223">
        <v>0</v>
      </c>
      <c r="AR577" s="233">
        <v>755</v>
      </c>
      <c r="AS577" s="234" t="s">
        <v>81</v>
      </c>
      <c r="AT577" s="234" t="s">
        <v>4096</v>
      </c>
      <c r="AU577" s="234">
        <v>5.6</v>
      </c>
      <c r="AV577" s="234">
        <v>1</v>
      </c>
      <c r="AW577" s="234">
        <v>89</v>
      </c>
      <c r="AX577" s="234">
        <v>1.9</v>
      </c>
      <c r="AY577" s="235">
        <v>0.111</v>
      </c>
      <c r="AZ577" s="234">
        <v>25</v>
      </c>
      <c r="BA577" s="234">
        <v>3</v>
      </c>
      <c r="BB577" s="236">
        <v>0.43</v>
      </c>
      <c r="BC577" s="223">
        <v>9.9000000000000005E-2</v>
      </c>
      <c r="BD577" s="223" t="s">
        <v>5088</v>
      </c>
      <c r="BE577" s="223" t="s">
        <v>7344</v>
      </c>
    </row>
    <row r="578" spans="1:57">
      <c r="A578" s="223">
        <v>58</v>
      </c>
      <c r="B578" s="233">
        <v>1790</v>
      </c>
      <c r="C578" s="234" t="s">
        <v>81</v>
      </c>
      <c r="D578" s="234" t="s">
        <v>3064</v>
      </c>
      <c r="E578" s="234">
        <v>1</v>
      </c>
      <c r="F578" s="234">
        <v>1</v>
      </c>
      <c r="G578" s="234">
        <v>4.5999999999999996</v>
      </c>
      <c r="H578" s="234">
        <v>28</v>
      </c>
      <c r="I578" s="235">
        <v>0.126</v>
      </c>
      <c r="J578" s="234">
        <v>64</v>
      </c>
      <c r="K578" s="234">
        <v>3.1</v>
      </c>
      <c r="L578" s="236">
        <v>0.62</v>
      </c>
      <c r="M578" s="223">
        <v>5.0000000000000001E-3</v>
      </c>
      <c r="N578" s="223" t="s">
        <v>7345</v>
      </c>
      <c r="O578" s="223" t="s">
        <v>7346</v>
      </c>
      <c r="P578" s="233">
        <v>1302</v>
      </c>
      <c r="Q578" s="234" t="s">
        <v>81</v>
      </c>
      <c r="R578" s="234" t="s">
        <v>5014</v>
      </c>
      <c r="S578" s="234">
        <v>1.5</v>
      </c>
      <c r="T578" s="234">
        <v>1</v>
      </c>
      <c r="U578" s="234">
        <v>12</v>
      </c>
      <c r="V578" s="234">
        <v>5.0999999999999996</v>
      </c>
      <c r="W578" s="235">
        <v>0.191</v>
      </c>
      <c r="X578" s="234">
        <v>53.3</v>
      </c>
      <c r="Y578" s="234">
        <v>3.1</v>
      </c>
      <c r="Z578" s="236">
        <v>0.41</v>
      </c>
      <c r="AA578" s="223">
        <v>1.2999999999999999E-2</v>
      </c>
      <c r="AB578" s="223" t="s">
        <v>7321</v>
      </c>
      <c r="AC578" s="223" t="s">
        <v>7322</v>
      </c>
      <c r="AD578" s="233">
        <v>0</v>
      </c>
      <c r="AE578" s="234"/>
      <c r="AF578" s="234"/>
      <c r="AG578" s="234">
        <v>0</v>
      </c>
      <c r="AH578" s="234">
        <v>0</v>
      </c>
      <c r="AI578" s="234">
        <v>0</v>
      </c>
      <c r="AJ578" s="234">
        <v>0</v>
      </c>
      <c r="AK578" s="235">
        <v>0</v>
      </c>
      <c r="AL578" s="234">
        <v>0</v>
      </c>
      <c r="AM578" s="234"/>
      <c r="AN578" s="236"/>
      <c r="AO578" s="223">
        <v>0</v>
      </c>
      <c r="AR578" s="233">
        <v>757</v>
      </c>
      <c r="AS578" s="234" t="s">
        <v>81</v>
      </c>
      <c r="AT578" s="234" t="s">
        <v>4098</v>
      </c>
      <c r="AU578" s="234">
        <v>6.8</v>
      </c>
      <c r="AV578" s="234">
        <v>1</v>
      </c>
      <c r="AW578" s="234">
        <v>99</v>
      </c>
      <c r="AX578" s="234">
        <v>1.7</v>
      </c>
      <c r="AY578" s="235">
        <v>0.122</v>
      </c>
      <c r="AZ578" s="234">
        <v>25</v>
      </c>
      <c r="BA578" s="234">
        <v>3</v>
      </c>
      <c r="BB578" s="236">
        <v>0.43</v>
      </c>
      <c r="BC578" s="223">
        <v>0.111</v>
      </c>
      <c r="BD578" s="223" t="s">
        <v>5088</v>
      </c>
      <c r="BE578" s="223" t="s">
        <v>7347</v>
      </c>
    </row>
    <row r="579" spans="1:57">
      <c r="A579" s="223">
        <v>59</v>
      </c>
      <c r="B579" s="233">
        <v>1792</v>
      </c>
      <c r="C579" s="234" t="s">
        <v>81</v>
      </c>
      <c r="D579" s="234" t="s">
        <v>3065</v>
      </c>
      <c r="E579" s="234">
        <v>1.5</v>
      </c>
      <c r="F579" s="234">
        <v>1</v>
      </c>
      <c r="G579" s="234">
        <v>7.6</v>
      </c>
      <c r="H579" s="234">
        <v>23.5</v>
      </c>
      <c r="I579" s="235">
        <v>0.127</v>
      </c>
      <c r="J579" s="234">
        <v>64</v>
      </c>
      <c r="K579" s="234">
        <v>3.1</v>
      </c>
      <c r="L579" s="236">
        <v>0.62</v>
      </c>
      <c r="M579" s="223">
        <v>8.0000000000000002E-3</v>
      </c>
      <c r="N579" s="223" t="s">
        <v>7345</v>
      </c>
      <c r="O579" s="223" t="s">
        <v>7348</v>
      </c>
      <c r="P579" s="233">
        <v>1806</v>
      </c>
      <c r="Q579" s="234" t="s">
        <v>81</v>
      </c>
      <c r="R579" s="234" t="s">
        <v>2079</v>
      </c>
      <c r="S579" s="234">
        <v>2.2000000000000002</v>
      </c>
      <c r="T579" s="234">
        <v>1</v>
      </c>
      <c r="U579" s="234">
        <v>5.7</v>
      </c>
      <c r="V579" s="234">
        <v>19.600000000000001</v>
      </c>
      <c r="W579" s="235">
        <v>0.193</v>
      </c>
      <c r="X579" s="234">
        <v>54</v>
      </c>
      <c r="Y579" s="234">
        <v>7</v>
      </c>
      <c r="Z579" s="236">
        <v>0.84</v>
      </c>
      <c r="AA579" s="223">
        <v>6.0000000000000001E-3</v>
      </c>
      <c r="AB579" s="223" t="s">
        <v>7332</v>
      </c>
      <c r="AC579" s="223" t="s">
        <v>7349</v>
      </c>
      <c r="AD579" s="233">
        <v>0</v>
      </c>
      <c r="AE579" s="234"/>
      <c r="AF579" s="234"/>
      <c r="AG579" s="234">
        <v>0</v>
      </c>
      <c r="AH579" s="234">
        <v>0</v>
      </c>
      <c r="AI579" s="234">
        <v>0</v>
      </c>
      <c r="AJ579" s="234">
        <v>0</v>
      </c>
      <c r="AK579" s="235">
        <v>0</v>
      </c>
      <c r="AL579" s="234">
        <v>0</v>
      </c>
      <c r="AM579" s="234"/>
      <c r="AN579" s="236"/>
      <c r="AO579" s="223">
        <v>0</v>
      </c>
      <c r="AR579" s="233">
        <v>760</v>
      </c>
      <c r="AS579" s="234" t="s">
        <v>81</v>
      </c>
      <c r="AT579" s="234" t="s">
        <v>4101</v>
      </c>
      <c r="AU579" s="234">
        <v>8.1999999999999993</v>
      </c>
      <c r="AV579" s="234">
        <v>1</v>
      </c>
      <c r="AW579" s="234">
        <v>125</v>
      </c>
      <c r="AX579" s="234">
        <v>1.7</v>
      </c>
      <c r="AY579" s="235">
        <v>0.153</v>
      </c>
      <c r="AZ579" s="234">
        <v>25</v>
      </c>
      <c r="BA579" s="234">
        <v>3</v>
      </c>
      <c r="BB579" s="236">
        <v>0.43</v>
      </c>
      <c r="BC579" s="223">
        <v>0.14000000000000001</v>
      </c>
      <c r="BD579" s="223" t="s">
        <v>5088</v>
      </c>
      <c r="BE579" s="223" t="s">
        <v>7350</v>
      </c>
    </row>
    <row r="580" spans="1:57">
      <c r="A580" s="223">
        <v>60</v>
      </c>
      <c r="B580" s="233">
        <v>1787</v>
      </c>
      <c r="C580" s="234" t="s">
        <v>81</v>
      </c>
      <c r="D580" s="234" t="s">
        <v>3717</v>
      </c>
      <c r="E580" s="234">
        <v>1</v>
      </c>
      <c r="F580" s="234">
        <v>1</v>
      </c>
      <c r="G580" s="234">
        <v>9.8000000000000007</v>
      </c>
      <c r="H580" s="234">
        <v>16.399999999999999</v>
      </c>
      <c r="I580" s="235">
        <v>0.17199999999999999</v>
      </c>
      <c r="J580" s="234">
        <v>64</v>
      </c>
      <c r="K580" s="234">
        <v>2</v>
      </c>
      <c r="L580" s="236">
        <v>0.55000000000000004</v>
      </c>
      <c r="M580" s="223">
        <v>1.0999999999999999E-2</v>
      </c>
      <c r="N580" s="223" t="s">
        <v>7351</v>
      </c>
      <c r="O580" s="223" t="s">
        <v>7352</v>
      </c>
      <c r="P580" s="233">
        <v>1805</v>
      </c>
      <c r="Q580" s="234" t="s">
        <v>81</v>
      </c>
      <c r="R580" s="234" t="s">
        <v>2078</v>
      </c>
      <c r="S580" s="234">
        <v>1.8</v>
      </c>
      <c r="T580" s="234">
        <v>1</v>
      </c>
      <c r="U580" s="234">
        <v>4.0999999999999996</v>
      </c>
      <c r="V580" s="234">
        <v>25</v>
      </c>
      <c r="W580" s="235">
        <v>0.24299999999999999</v>
      </c>
      <c r="X580" s="234">
        <v>54</v>
      </c>
      <c r="Y580" s="234">
        <v>7</v>
      </c>
      <c r="Z580" s="236">
        <v>0.84</v>
      </c>
      <c r="AA580" s="223">
        <v>5.0000000000000001E-3</v>
      </c>
      <c r="AB580" s="223" t="s">
        <v>7332</v>
      </c>
      <c r="AC580" s="223" t="s">
        <v>7353</v>
      </c>
      <c r="AD580" s="233">
        <v>0</v>
      </c>
      <c r="AE580" s="234"/>
      <c r="AF580" s="234"/>
      <c r="AG580" s="234">
        <v>0</v>
      </c>
      <c r="AH580" s="234">
        <v>0</v>
      </c>
      <c r="AI580" s="234">
        <v>0</v>
      </c>
      <c r="AJ580" s="234">
        <v>0</v>
      </c>
      <c r="AK580" s="235">
        <v>0</v>
      </c>
      <c r="AL580" s="234">
        <v>0</v>
      </c>
      <c r="AM580" s="234"/>
      <c r="AN580" s="236"/>
      <c r="AO580" s="223">
        <v>0</v>
      </c>
      <c r="AR580" s="233">
        <v>731</v>
      </c>
      <c r="AS580" s="234" t="s">
        <v>81</v>
      </c>
      <c r="AT580" s="234" t="s">
        <v>4072</v>
      </c>
      <c r="AU580" s="234">
        <v>10</v>
      </c>
      <c r="AV580" s="234">
        <v>1</v>
      </c>
      <c r="AW580" s="234">
        <v>127</v>
      </c>
      <c r="AX580" s="234">
        <v>1.4</v>
      </c>
      <c r="AY580" s="235">
        <v>0.155</v>
      </c>
      <c r="AZ580" s="234">
        <v>25</v>
      </c>
      <c r="BA580" s="234">
        <v>3</v>
      </c>
      <c r="BB580" s="236">
        <v>0.43</v>
      </c>
      <c r="BC580" s="223">
        <v>0.14199999999999999</v>
      </c>
      <c r="BD580" s="223" t="s">
        <v>5088</v>
      </c>
      <c r="BE580" s="223" t="s">
        <v>7354</v>
      </c>
    </row>
    <row r="581" spans="1:57">
      <c r="A581" s="223">
        <v>61</v>
      </c>
      <c r="B581" s="233">
        <v>2108</v>
      </c>
      <c r="C581" s="234" t="s">
        <v>2347</v>
      </c>
      <c r="D581" s="234">
        <v>7440700012</v>
      </c>
      <c r="E581" s="234">
        <v>1.2</v>
      </c>
      <c r="F581" s="234">
        <v>1</v>
      </c>
      <c r="G581" s="234">
        <v>16.5</v>
      </c>
      <c r="H581" s="234">
        <v>4.2</v>
      </c>
      <c r="I581" s="235">
        <v>0.20599999999999999</v>
      </c>
      <c r="J581" s="234">
        <v>64</v>
      </c>
      <c r="K581" s="234">
        <v>2</v>
      </c>
      <c r="L581" s="236">
        <v>1.1000000000000001</v>
      </c>
      <c r="M581" s="223">
        <v>1.7999999999999999E-2</v>
      </c>
      <c r="N581" s="223" t="s">
        <v>7351</v>
      </c>
      <c r="O581" s="223" t="s">
        <v>7355</v>
      </c>
      <c r="P581" s="233">
        <v>1803</v>
      </c>
      <c r="Q581" s="234" t="s">
        <v>81</v>
      </c>
      <c r="R581" s="234" t="s">
        <v>2077</v>
      </c>
      <c r="S581" s="234">
        <v>1.2</v>
      </c>
      <c r="T581" s="234">
        <v>1</v>
      </c>
      <c r="U581" s="234">
        <v>3.1</v>
      </c>
      <c r="V581" s="234">
        <v>31.2</v>
      </c>
      <c r="W581" s="235">
        <v>0.32900000000000001</v>
      </c>
      <c r="X581" s="234">
        <v>54</v>
      </c>
      <c r="Y581" s="234">
        <v>7</v>
      </c>
      <c r="Z581" s="236">
        <v>0.84</v>
      </c>
      <c r="AA581" s="223">
        <v>3.0000000000000001E-3</v>
      </c>
      <c r="AB581" s="223" t="s">
        <v>7332</v>
      </c>
      <c r="AC581" s="223" t="s">
        <v>7333</v>
      </c>
      <c r="AD581" s="233">
        <v>0</v>
      </c>
      <c r="AE581" s="234"/>
      <c r="AF581" s="234"/>
      <c r="AG581" s="234">
        <v>0</v>
      </c>
      <c r="AH581" s="234">
        <v>0</v>
      </c>
      <c r="AI581" s="234">
        <v>0</v>
      </c>
      <c r="AJ581" s="234">
        <v>0</v>
      </c>
      <c r="AK581" s="235">
        <v>0</v>
      </c>
      <c r="AL581" s="234">
        <v>0</v>
      </c>
      <c r="AM581" s="234"/>
      <c r="AN581" s="236"/>
      <c r="AO581" s="223">
        <v>0</v>
      </c>
      <c r="AR581" s="233">
        <v>735</v>
      </c>
      <c r="AS581" s="234" t="s">
        <v>81</v>
      </c>
      <c r="AT581" s="234" t="s">
        <v>4076</v>
      </c>
      <c r="AU581" s="234">
        <v>12</v>
      </c>
      <c r="AV581" s="234">
        <v>1</v>
      </c>
      <c r="AW581" s="234">
        <v>155</v>
      </c>
      <c r="AX581" s="234">
        <v>1.4</v>
      </c>
      <c r="AY581" s="235">
        <v>0.19</v>
      </c>
      <c r="AZ581" s="234">
        <v>25</v>
      </c>
      <c r="BA581" s="234">
        <v>3</v>
      </c>
      <c r="BB581" s="236">
        <v>0.43</v>
      </c>
      <c r="BC581" s="223">
        <v>0.17299999999999999</v>
      </c>
      <c r="BD581" s="223" t="s">
        <v>5088</v>
      </c>
      <c r="BE581" s="223" t="s">
        <v>7181</v>
      </c>
    </row>
    <row r="582" spans="1:57">
      <c r="A582" s="223">
        <v>62</v>
      </c>
      <c r="B582" s="233">
        <v>1788</v>
      </c>
      <c r="C582" s="234" t="s">
        <v>81</v>
      </c>
      <c r="D582" s="234" t="s">
        <v>7015</v>
      </c>
      <c r="E582" s="234">
        <v>1.5</v>
      </c>
      <c r="F582" s="234">
        <v>1</v>
      </c>
      <c r="G582" s="234">
        <v>17.600000000000001</v>
      </c>
      <c r="H582" s="234">
        <v>15</v>
      </c>
      <c r="I582" s="235">
        <v>0.21199999999999999</v>
      </c>
      <c r="J582" s="234">
        <v>64</v>
      </c>
      <c r="K582" s="234">
        <v>2</v>
      </c>
      <c r="L582" s="236">
        <v>0.79</v>
      </c>
      <c r="M582" s="223">
        <v>0.02</v>
      </c>
      <c r="N582" s="223" t="s">
        <v>7351</v>
      </c>
      <c r="O582" s="223" t="s">
        <v>7356</v>
      </c>
      <c r="P582" s="233">
        <v>83</v>
      </c>
      <c r="Q582" s="234" t="s">
        <v>81</v>
      </c>
      <c r="R582" s="234" t="s">
        <v>970</v>
      </c>
      <c r="S582" s="234">
        <v>1.1499999999999999</v>
      </c>
      <c r="T582" s="234">
        <v>0</v>
      </c>
      <c r="U582" s="234">
        <v>17</v>
      </c>
      <c r="V582" s="234">
        <v>5.3</v>
      </c>
      <c r="W582" s="235">
        <v>0.114</v>
      </c>
      <c r="X582" s="234">
        <v>54.2</v>
      </c>
      <c r="Y582" s="234">
        <v>5</v>
      </c>
      <c r="Z582" s="236">
        <v>0.49</v>
      </c>
      <c r="AA582" s="223">
        <v>1.9E-2</v>
      </c>
      <c r="AB582" s="223" t="s">
        <v>7342</v>
      </c>
      <c r="AC582" s="223" t="s">
        <v>7343</v>
      </c>
      <c r="AD582" s="233">
        <v>0</v>
      </c>
      <c r="AE582" s="234"/>
      <c r="AF582" s="234"/>
      <c r="AG582" s="234">
        <v>0</v>
      </c>
      <c r="AH582" s="234">
        <v>0</v>
      </c>
      <c r="AI582" s="234">
        <v>0</v>
      </c>
      <c r="AJ582" s="234">
        <v>0</v>
      </c>
      <c r="AK582" s="235">
        <v>0</v>
      </c>
      <c r="AL582" s="234">
        <v>0</v>
      </c>
      <c r="AM582" s="234"/>
      <c r="AN582" s="236"/>
      <c r="AO582" s="223">
        <v>0</v>
      </c>
      <c r="AR582" s="233">
        <v>721</v>
      </c>
      <c r="AS582" s="234" t="s">
        <v>81</v>
      </c>
      <c r="AT582" s="234" t="s">
        <v>4062</v>
      </c>
      <c r="AU582" s="234">
        <v>4.7</v>
      </c>
      <c r="AV582" s="234">
        <v>1</v>
      </c>
      <c r="AW582" s="234">
        <v>150</v>
      </c>
      <c r="AX582" s="234">
        <v>1.8</v>
      </c>
      <c r="AY582" s="235">
        <v>0.184</v>
      </c>
      <c r="AZ582" s="234">
        <v>25</v>
      </c>
      <c r="BA582" s="234">
        <v>1.5</v>
      </c>
      <c r="BB582" s="236">
        <v>0.46</v>
      </c>
      <c r="BC582" s="223">
        <v>0.16800000000000001</v>
      </c>
      <c r="BD582" s="223" t="s">
        <v>7357</v>
      </c>
      <c r="BE582" s="223" t="s">
        <v>7358</v>
      </c>
    </row>
    <row r="583" spans="1:57">
      <c r="A583" s="223">
        <v>63</v>
      </c>
      <c r="B583" s="233">
        <v>2620</v>
      </c>
      <c r="C583" s="234" t="s">
        <v>2347</v>
      </c>
      <c r="D583" s="234">
        <v>7443340100</v>
      </c>
      <c r="E583" s="234">
        <v>1</v>
      </c>
      <c r="F583" s="234">
        <v>1</v>
      </c>
      <c r="G583" s="234">
        <v>3.4</v>
      </c>
      <c r="H583" s="234">
        <v>24</v>
      </c>
      <c r="I583" s="235">
        <v>0.06</v>
      </c>
      <c r="J583" s="234">
        <v>66.400000000000006</v>
      </c>
      <c r="K583" s="234">
        <v>7.2</v>
      </c>
      <c r="L583" s="236">
        <v>0.72</v>
      </c>
      <c r="M583" s="223">
        <v>4.0000000000000001E-3</v>
      </c>
      <c r="N583" s="223" t="s">
        <v>7359</v>
      </c>
      <c r="O583" s="223" t="s">
        <v>7360</v>
      </c>
      <c r="P583" s="233">
        <v>86</v>
      </c>
      <c r="Q583" s="234" t="s">
        <v>81</v>
      </c>
      <c r="R583" s="234" t="s">
        <v>971</v>
      </c>
      <c r="S583" s="234">
        <v>2.06</v>
      </c>
      <c r="T583" s="234">
        <v>0</v>
      </c>
      <c r="U583" s="234">
        <v>35</v>
      </c>
      <c r="V583" s="234">
        <v>3.5</v>
      </c>
      <c r="W583" s="235">
        <v>0.187</v>
      </c>
      <c r="X583" s="234">
        <v>54.2</v>
      </c>
      <c r="Y583" s="234">
        <v>5</v>
      </c>
      <c r="Z583" s="236">
        <v>0.49</v>
      </c>
      <c r="AA583" s="223">
        <v>3.9E-2</v>
      </c>
      <c r="AB583" s="223" t="s">
        <v>7342</v>
      </c>
      <c r="AC583" s="223" t="s">
        <v>7361</v>
      </c>
      <c r="AD583" s="233">
        <v>0</v>
      </c>
      <c r="AE583" s="234"/>
      <c r="AF583" s="234"/>
      <c r="AG583" s="234">
        <v>0</v>
      </c>
      <c r="AH583" s="234">
        <v>0</v>
      </c>
      <c r="AI583" s="234">
        <v>0</v>
      </c>
      <c r="AJ583" s="234">
        <v>0</v>
      </c>
      <c r="AK583" s="235">
        <v>0</v>
      </c>
      <c r="AL583" s="234">
        <v>0</v>
      </c>
      <c r="AM583" s="234"/>
      <c r="AN583" s="236"/>
      <c r="AO583" s="223">
        <v>0</v>
      </c>
      <c r="AR583" s="233">
        <v>724</v>
      </c>
      <c r="AS583" s="234" t="s">
        <v>81</v>
      </c>
      <c r="AT583" s="234" t="s">
        <v>4065</v>
      </c>
      <c r="AU583" s="234">
        <v>5.6</v>
      </c>
      <c r="AV583" s="234">
        <v>1</v>
      </c>
      <c r="AW583" s="234">
        <v>175</v>
      </c>
      <c r="AX583" s="234">
        <v>1.6</v>
      </c>
      <c r="AY583" s="235">
        <v>0.216</v>
      </c>
      <c r="AZ583" s="234">
        <v>25</v>
      </c>
      <c r="BA583" s="234">
        <v>1.5</v>
      </c>
      <c r="BB583" s="236">
        <v>0.46</v>
      </c>
      <c r="BC583" s="223">
        <v>0.19600000000000001</v>
      </c>
      <c r="BD583" s="223" t="s">
        <v>7357</v>
      </c>
      <c r="BE583" s="223" t="s">
        <v>7362</v>
      </c>
    </row>
    <row r="584" spans="1:57">
      <c r="A584" s="223">
        <v>64</v>
      </c>
      <c r="B584" s="233">
        <v>2621</v>
      </c>
      <c r="C584" s="234" t="s">
        <v>2347</v>
      </c>
      <c r="D584" s="234">
        <v>7443340150</v>
      </c>
      <c r="E584" s="234">
        <v>1.5</v>
      </c>
      <c r="F584" s="234">
        <v>1</v>
      </c>
      <c r="G584" s="234">
        <v>5.0999999999999996</v>
      </c>
      <c r="H584" s="234">
        <v>18.5</v>
      </c>
      <c r="I584" s="235">
        <v>7.0000000000000007E-2</v>
      </c>
      <c r="J584" s="234">
        <v>66.400000000000006</v>
      </c>
      <c r="K584" s="234">
        <v>7.2</v>
      </c>
      <c r="L584" s="236">
        <v>0.72</v>
      </c>
      <c r="M584" s="223">
        <v>6.0000000000000001E-3</v>
      </c>
      <c r="N584" s="223" t="s">
        <v>7359</v>
      </c>
      <c r="O584" s="223" t="s">
        <v>7363</v>
      </c>
      <c r="P584" s="233">
        <v>2109</v>
      </c>
      <c r="Q584" s="234" t="s">
        <v>2347</v>
      </c>
      <c r="R584" s="234">
        <v>7440700022</v>
      </c>
      <c r="S584" s="234">
        <v>2.2000000000000002</v>
      </c>
      <c r="T584" s="234">
        <v>1</v>
      </c>
      <c r="U584" s="234">
        <v>21.1</v>
      </c>
      <c r="V584" s="234">
        <v>3.2</v>
      </c>
      <c r="W584" s="235">
        <v>0.14399999999999999</v>
      </c>
      <c r="X584" s="234">
        <v>64</v>
      </c>
      <c r="Y584" s="234">
        <v>2</v>
      </c>
      <c r="Z584" s="236">
        <v>1.1000000000000001</v>
      </c>
      <c r="AA584" s="223">
        <v>2.4E-2</v>
      </c>
      <c r="AB584" s="223" t="s">
        <v>7351</v>
      </c>
      <c r="AC584" s="223" t="s">
        <v>7364</v>
      </c>
      <c r="AD584" s="233">
        <v>0</v>
      </c>
      <c r="AE584" s="234"/>
      <c r="AF584" s="234"/>
      <c r="AG584" s="234">
        <v>0</v>
      </c>
      <c r="AH584" s="234">
        <v>0</v>
      </c>
      <c r="AI584" s="234">
        <v>0</v>
      </c>
      <c r="AJ584" s="234">
        <v>0</v>
      </c>
      <c r="AK584" s="235">
        <v>0</v>
      </c>
      <c r="AL584" s="234">
        <v>0</v>
      </c>
      <c r="AM584" s="234"/>
      <c r="AN584" s="236"/>
      <c r="AO584" s="223">
        <v>0</v>
      </c>
      <c r="AR584" s="233">
        <v>727</v>
      </c>
      <c r="AS584" s="234" t="s">
        <v>81</v>
      </c>
      <c r="AT584" s="234" t="s">
        <v>4068</v>
      </c>
      <c r="AU584" s="234">
        <v>6.8</v>
      </c>
      <c r="AV584" s="234">
        <v>1</v>
      </c>
      <c r="AW584" s="234">
        <v>225</v>
      </c>
      <c r="AX584" s="234">
        <v>1.5</v>
      </c>
      <c r="AY584" s="235">
        <v>0.28399999999999997</v>
      </c>
      <c r="AZ584" s="234">
        <v>25</v>
      </c>
      <c r="BA584" s="234">
        <v>1.5</v>
      </c>
      <c r="BB584" s="236">
        <v>0.46</v>
      </c>
      <c r="BC584" s="223">
        <v>0.252</v>
      </c>
      <c r="BD584" s="223" t="s">
        <v>7357</v>
      </c>
      <c r="BE584" s="223" t="s">
        <v>7365</v>
      </c>
    </row>
    <row r="585" spans="1:57">
      <c r="A585" s="223">
        <v>65</v>
      </c>
      <c r="B585" s="233">
        <v>1816</v>
      </c>
      <c r="C585" s="234" t="s">
        <v>81</v>
      </c>
      <c r="D585" s="234" t="s">
        <v>3720</v>
      </c>
      <c r="E585" s="234">
        <v>1</v>
      </c>
      <c r="F585" s="234">
        <v>1</v>
      </c>
      <c r="G585" s="234">
        <v>2.1</v>
      </c>
      <c r="H585" s="234">
        <v>31.38</v>
      </c>
      <c r="I585" s="235">
        <v>0.14899999999999999</v>
      </c>
      <c r="J585" s="234">
        <v>73</v>
      </c>
      <c r="K585" s="234">
        <v>8</v>
      </c>
      <c r="L585" s="236">
        <v>1.1200000000000001</v>
      </c>
      <c r="M585" s="223">
        <v>2E-3</v>
      </c>
      <c r="N585" s="223" t="s">
        <v>7366</v>
      </c>
      <c r="O585" s="223" t="s">
        <v>7367</v>
      </c>
      <c r="P585" s="233">
        <v>1794</v>
      </c>
      <c r="Q585" s="234" t="s">
        <v>81</v>
      </c>
      <c r="R585" s="234" t="s">
        <v>3066</v>
      </c>
      <c r="S585" s="234">
        <v>2.2000000000000002</v>
      </c>
      <c r="T585" s="234">
        <v>1</v>
      </c>
      <c r="U585" s="234">
        <v>13.7</v>
      </c>
      <c r="V585" s="234">
        <v>18</v>
      </c>
      <c r="W585" s="235">
        <v>0.17399999999999999</v>
      </c>
      <c r="X585" s="234">
        <v>64</v>
      </c>
      <c r="Y585" s="234">
        <v>3.1</v>
      </c>
      <c r="Z585" s="236">
        <v>0.62</v>
      </c>
      <c r="AA585" s="223">
        <v>1.4999999999999999E-2</v>
      </c>
      <c r="AB585" s="223" t="s">
        <v>7345</v>
      </c>
      <c r="AC585" s="223" t="s">
        <v>7368</v>
      </c>
      <c r="AD585" s="233">
        <v>0</v>
      </c>
      <c r="AE585" s="234"/>
      <c r="AF585" s="234"/>
      <c r="AG585" s="234">
        <v>0</v>
      </c>
      <c r="AH585" s="234">
        <v>0</v>
      </c>
      <c r="AI585" s="234">
        <v>0</v>
      </c>
      <c r="AJ585" s="234">
        <v>0</v>
      </c>
      <c r="AK585" s="235">
        <v>0</v>
      </c>
      <c r="AL585" s="234">
        <v>0</v>
      </c>
      <c r="AM585" s="234"/>
      <c r="AN585" s="236"/>
      <c r="AO585" s="223">
        <v>0</v>
      </c>
      <c r="AR585" s="233">
        <v>730</v>
      </c>
      <c r="AS585" s="234" t="s">
        <v>81</v>
      </c>
      <c r="AT585" s="234" t="s">
        <v>4071</v>
      </c>
      <c r="AU585" s="234">
        <v>8.1999999999999993</v>
      </c>
      <c r="AV585" s="234">
        <v>1</v>
      </c>
      <c r="AW585" s="234">
        <v>280</v>
      </c>
      <c r="AX585" s="234">
        <v>1.4</v>
      </c>
      <c r="AY585" s="235">
        <v>0.36799999999999999</v>
      </c>
      <c r="AZ585" s="234">
        <v>25</v>
      </c>
      <c r="BA585" s="234">
        <v>1.5</v>
      </c>
      <c r="BB585" s="236">
        <v>0.46</v>
      </c>
      <c r="BC585" s="223">
        <v>0.313</v>
      </c>
      <c r="BD585" s="223" t="s">
        <v>7357</v>
      </c>
      <c r="BE585" s="223" t="s">
        <v>7369</v>
      </c>
    </row>
    <row r="586" spans="1:57">
      <c r="A586" s="223">
        <v>66</v>
      </c>
      <c r="B586" s="233">
        <v>2137</v>
      </c>
      <c r="C586" s="234" t="s">
        <v>2347</v>
      </c>
      <c r="D586" s="234">
        <v>7440660015</v>
      </c>
      <c r="E586" s="234">
        <v>1.5</v>
      </c>
      <c r="F586" s="234">
        <v>1</v>
      </c>
      <c r="G586" s="234">
        <v>7.5</v>
      </c>
      <c r="H586" s="234">
        <v>10</v>
      </c>
      <c r="I586" s="235">
        <v>9.8000000000000004E-2</v>
      </c>
      <c r="J586" s="234">
        <v>100</v>
      </c>
      <c r="K586" s="234">
        <v>3.8</v>
      </c>
      <c r="L586" s="236">
        <v>0.95899999999999996</v>
      </c>
      <c r="M586" s="223">
        <v>8.0000000000000002E-3</v>
      </c>
      <c r="N586" s="223" t="s">
        <v>7370</v>
      </c>
      <c r="O586" s="223" t="s">
        <v>7371</v>
      </c>
      <c r="P586" s="233">
        <v>1792</v>
      </c>
      <c r="Q586" s="234" t="s">
        <v>81</v>
      </c>
      <c r="R586" s="234" t="s">
        <v>3065</v>
      </c>
      <c r="S586" s="234">
        <v>1.5</v>
      </c>
      <c r="T586" s="234">
        <v>1</v>
      </c>
      <c r="U586" s="234">
        <v>7.6</v>
      </c>
      <c r="V586" s="234">
        <v>23.5</v>
      </c>
      <c r="W586" s="235">
        <v>0.20100000000000001</v>
      </c>
      <c r="X586" s="234">
        <v>64</v>
      </c>
      <c r="Y586" s="234">
        <v>3.1</v>
      </c>
      <c r="Z586" s="236">
        <v>0.62</v>
      </c>
      <c r="AA586" s="223">
        <v>8.0000000000000002E-3</v>
      </c>
      <c r="AB586" s="223" t="s">
        <v>7345</v>
      </c>
      <c r="AC586" s="223" t="s">
        <v>7348</v>
      </c>
      <c r="AD586" s="233">
        <v>0</v>
      </c>
      <c r="AE586" s="234"/>
      <c r="AF586" s="234"/>
      <c r="AG586" s="234">
        <v>0</v>
      </c>
      <c r="AH586" s="234">
        <v>0</v>
      </c>
      <c r="AI586" s="234">
        <v>0</v>
      </c>
      <c r="AJ586" s="234">
        <v>0</v>
      </c>
      <c r="AK586" s="235">
        <v>0</v>
      </c>
      <c r="AL586" s="234">
        <v>0</v>
      </c>
      <c r="AM586" s="234"/>
      <c r="AN586" s="236"/>
      <c r="AO586" s="223">
        <v>0</v>
      </c>
      <c r="AR586" s="233">
        <v>1262</v>
      </c>
      <c r="AS586" s="234" t="s">
        <v>81</v>
      </c>
      <c r="AT586" s="234" t="s">
        <v>1704</v>
      </c>
      <c r="AU586" s="234">
        <v>5.6</v>
      </c>
      <c r="AV586" s="234">
        <v>1</v>
      </c>
      <c r="AW586" s="234">
        <v>42</v>
      </c>
      <c r="AX586" s="234">
        <v>1.3</v>
      </c>
      <c r="AY586" s="235">
        <v>0.129</v>
      </c>
      <c r="AZ586" s="234">
        <v>26</v>
      </c>
      <c r="BA586" s="234">
        <v>3.1</v>
      </c>
      <c r="BB586" s="236">
        <v>0.48</v>
      </c>
      <c r="BC586" s="223">
        <v>4.7E-2</v>
      </c>
      <c r="BD586" s="223" t="s">
        <v>7372</v>
      </c>
      <c r="BE586" s="223" t="s">
        <v>7373</v>
      </c>
    </row>
    <row r="587" spans="1:57">
      <c r="A587" s="223">
        <v>67</v>
      </c>
      <c r="B587" s="233">
        <v>2119</v>
      </c>
      <c r="C587" s="234" t="s">
        <v>2347</v>
      </c>
      <c r="D587" s="234">
        <v>744065001</v>
      </c>
      <c r="E587" s="234">
        <v>1</v>
      </c>
      <c r="F587" s="234">
        <v>1</v>
      </c>
      <c r="G587" s="234">
        <v>6.5</v>
      </c>
      <c r="H587" s="234">
        <v>9.5</v>
      </c>
      <c r="I587" s="235">
        <v>0.114</v>
      </c>
      <c r="J587" s="234">
        <v>100</v>
      </c>
      <c r="K587" s="234">
        <v>2.8</v>
      </c>
      <c r="L587" s="236">
        <v>0.83099999999999996</v>
      </c>
      <c r="M587" s="223">
        <v>7.0000000000000001E-3</v>
      </c>
      <c r="N587" s="223" t="s">
        <v>7374</v>
      </c>
      <c r="O587" s="223" t="s">
        <v>7375</v>
      </c>
      <c r="P587" s="233">
        <v>1788</v>
      </c>
      <c r="Q587" s="234" t="s">
        <v>81</v>
      </c>
      <c r="R587" s="234" t="s">
        <v>7015</v>
      </c>
      <c r="S587" s="234">
        <v>1.5</v>
      </c>
      <c r="T587" s="234">
        <v>1</v>
      </c>
      <c r="U587" s="234">
        <v>17.600000000000001</v>
      </c>
      <c r="V587" s="234">
        <v>15</v>
      </c>
      <c r="W587" s="235">
        <v>0.17899999999999999</v>
      </c>
      <c r="X587" s="234">
        <v>64</v>
      </c>
      <c r="Y587" s="234">
        <v>2</v>
      </c>
      <c r="Z587" s="236">
        <v>0.79</v>
      </c>
      <c r="AA587" s="223">
        <v>0.02</v>
      </c>
      <c r="AB587" s="223" t="s">
        <v>7351</v>
      </c>
      <c r="AC587" s="223" t="s">
        <v>7356</v>
      </c>
      <c r="AD587" s="233">
        <v>0</v>
      </c>
      <c r="AE587" s="234"/>
      <c r="AF587" s="234"/>
      <c r="AG587" s="234">
        <v>0</v>
      </c>
      <c r="AH587" s="234">
        <v>0</v>
      </c>
      <c r="AI587" s="234">
        <v>0</v>
      </c>
      <c r="AJ587" s="234">
        <v>0</v>
      </c>
      <c r="AK587" s="235">
        <v>0</v>
      </c>
      <c r="AL587" s="234">
        <v>0</v>
      </c>
      <c r="AM587" s="234"/>
      <c r="AN587" s="236"/>
      <c r="AO587" s="223">
        <v>0</v>
      </c>
      <c r="AR587" s="233">
        <v>1260</v>
      </c>
      <c r="AS587" s="234" t="s">
        <v>81</v>
      </c>
      <c r="AT587" s="234" t="s">
        <v>1703</v>
      </c>
      <c r="AU587" s="234">
        <v>4.7</v>
      </c>
      <c r="AV587" s="234">
        <v>1</v>
      </c>
      <c r="AW587" s="234">
        <v>38</v>
      </c>
      <c r="AX587" s="234">
        <v>1.42</v>
      </c>
      <c r="AY587" s="235">
        <v>0.13800000000000001</v>
      </c>
      <c r="AZ587" s="234">
        <v>26</v>
      </c>
      <c r="BA587" s="234">
        <v>3.1</v>
      </c>
      <c r="BB587" s="236">
        <v>0.48</v>
      </c>
      <c r="BC587" s="223">
        <v>4.2000000000000003E-2</v>
      </c>
      <c r="BD587" s="223" t="s">
        <v>7372</v>
      </c>
      <c r="BE587" s="223" t="s">
        <v>7376</v>
      </c>
    </row>
    <row r="588" spans="1:57">
      <c r="A588" s="223">
        <v>68</v>
      </c>
      <c r="B588" s="233">
        <v>2120</v>
      </c>
      <c r="C588" s="234" t="s">
        <v>2347</v>
      </c>
      <c r="D588" s="234">
        <v>7440650015</v>
      </c>
      <c r="E588" s="234">
        <v>1.5</v>
      </c>
      <c r="F588" s="234">
        <v>1</v>
      </c>
      <c r="G588" s="234">
        <v>10</v>
      </c>
      <c r="H588" s="234">
        <v>7.5</v>
      </c>
      <c r="I588" s="235">
        <v>0.13100000000000001</v>
      </c>
      <c r="J588" s="234">
        <v>100</v>
      </c>
      <c r="K588" s="234">
        <v>2.8</v>
      </c>
      <c r="L588" s="236">
        <v>0.83099999999999996</v>
      </c>
      <c r="M588" s="223">
        <v>1.0999999999999999E-2</v>
      </c>
      <c r="N588" s="223" t="s">
        <v>7374</v>
      </c>
      <c r="O588" s="223" t="s">
        <v>7377</v>
      </c>
      <c r="P588" s="233">
        <v>1789</v>
      </c>
      <c r="Q588" s="234" t="s">
        <v>81</v>
      </c>
      <c r="R588" s="234" t="s">
        <v>7017</v>
      </c>
      <c r="S588" s="234">
        <v>2.2000000000000002</v>
      </c>
      <c r="T588" s="234">
        <v>1</v>
      </c>
      <c r="U588" s="234">
        <v>28.7</v>
      </c>
      <c r="V588" s="234">
        <v>13.6</v>
      </c>
      <c r="W588" s="235">
        <v>0.20200000000000001</v>
      </c>
      <c r="X588" s="234">
        <v>64</v>
      </c>
      <c r="Y588" s="234">
        <v>2</v>
      </c>
      <c r="Z588" s="236">
        <v>0.79</v>
      </c>
      <c r="AA588" s="223">
        <v>3.2000000000000001E-2</v>
      </c>
      <c r="AB588" s="223" t="s">
        <v>7351</v>
      </c>
      <c r="AC588" s="223" t="s">
        <v>7378</v>
      </c>
      <c r="AD588" s="233">
        <v>0</v>
      </c>
      <c r="AE588" s="234"/>
      <c r="AF588" s="234"/>
      <c r="AG588" s="234">
        <v>0</v>
      </c>
      <c r="AH588" s="234">
        <v>0</v>
      </c>
      <c r="AI588" s="234">
        <v>0</v>
      </c>
      <c r="AJ588" s="234">
        <v>0</v>
      </c>
      <c r="AK588" s="235">
        <v>0</v>
      </c>
      <c r="AL588" s="234">
        <v>0</v>
      </c>
      <c r="AM588" s="234"/>
      <c r="AN588" s="236"/>
      <c r="AO588" s="223">
        <v>0</v>
      </c>
      <c r="AR588" s="233">
        <v>1234</v>
      </c>
      <c r="AS588" s="234" t="s">
        <v>81</v>
      </c>
      <c r="AT588" s="234" t="s">
        <v>1676</v>
      </c>
      <c r="AU588" s="234">
        <v>4.7</v>
      </c>
      <c r="AV588" s="234">
        <v>1</v>
      </c>
      <c r="AW588" s="234">
        <v>95</v>
      </c>
      <c r="AX588" s="234">
        <v>1.66</v>
      </c>
      <c r="AY588" s="235">
        <v>0.182</v>
      </c>
      <c r="AZ588" s="234">
        <v>26</v>
      </c>
      <c r="BA588" s="234">
        <v>2.2000000000000002</v>
      </c>
      <c r="BB588" s="236">
        <v>0.48</v>
      </c>
      <c r="BC588" s="223">
        <v>0.106</v>
      </c>
      <c r="BD588" s="223" t="s">
        <v>7379</v>
      </c>
      <c r="BE588" s="223" t="s">
        <v>7380</v>
      </c>
    </row>
    <row r="589" spans="1:57">
      <c r="A589" s="223">
        <v>69</v>
      </c>
      <c r="B589" s="233">
        <v>2557</v>
      </c>
      <c r="C589" s="234" t="s">
        <v>2347</v>
      </c>
      <c r="D589" s="234">
        <v>7443552100</v>
      </c>
      <c r="E589" s="234">
        <v>1</v>
      </c>
      <c r="F589" s="234">
        <v>1</v>
      </c>
      <c r="G589" s="234">
        <v>3.6</v>
      </c>
      <c r="H589" s="234">
        <v>20</v>
      </c>
      <c r="I589" s="235">
        <v>5.5E-2</v>
      </c>
      <c r="J589" s="234">
        <v>104</v>
      </c>
      <c r="K589" s="234">
        <v>4</v>
      </c>
      <c r="L589" s="236">
        <v>1.385</v>
      </c>
      <c r="M589" s="223">
        <v>4.0000000000000001E-3</v>
      </c>
      <c r="N589" s="223" t="s">
        <v>7381</v>
      </c>
      <c r="O589" s="223" t="s">
        <v>7382</v>
      </c>
      <c r="P589" s="233">
        <v>2094</v>
      </c>
      <c r="Q589" s="234" t="s">
        <v>2347</v>
      </c>
      <c r="R589" s="234">
        <v>7440690016</v>
      </c>
      <c r="S589" s="234">
        <v>1.6</v>
      </c>
      <c r="T589" s="234">
        <v>1</v>
      </c>
      <c r="U589" s="234">
        <v>35.1</v>
      </c>
      <c r="V589" s="234">
        <v>3.3</v>
      </c>
      <c r="W589" s="235">
        <v>0.255</v>
      </c>
      <c r="X589" s="234">
        <v>64</v>
      </c>
      <c r="Y589" s="234">
        <v>1.4</v>
      </c>
      <c r="Z589" s="236">
        <v>1.1000000000000001</v>
      </c>
      <c r="AA589" s="223">
        <v>3.9E-2</v>
      </c>
      <c r="AB589" s="223" t="s">
        <v>7383</v>
      </c>
      <c r="AC589" s="223" t="s">
        <v>7384</v>
      </c>
      <c r="AD589" s="233">
        <v>0</v>
      </c>
      <c r="AE589" s="234"/>
      <c r="AF589" s="234"/>
      <c r="AG589" s="234">
        <v>0</v>
      </c>
      <c r="AH589" s="234">
        <v>0</v>
      </c>
      <c r="AI589" s="234">
        <v>0</v>
      </c>
      <c r="AJ589" s="234">
        <v>0</v>
      </c>
      <c r="AK589" s="235">
        <v>0</v>
      </c>
      <c r="AL589" s="234">
        <v>0</v>
      </c>
      <c r="AM589" s="234"/>
      <c r="AN589" s="236"/>
      <c r="AO589" s="223">
        <v>0</v>
      </c>
      <c r="AR589" s="233">
        <v>1216</v>
      </c>
      <c r="AS589" s="234" t="s">
        <v>81</v>
      </c>
      <c r="AT589" s="234" t="s">
        <v>1680</v>
      </c>
      <c r="AU589" s="234">
        <v>10</v>
      </c>
      <c r="AV589" s="234">
        <v>1</v>
      </c>
      <c r="AW589" s="234">
        <v>160</v>
      </c>
      <c r="AX589" s="234">
        <v>1.18</v>
      </c>
      <c r="AY589" s="235">
        <v>0.23100000000000001</v>
      </c>
      <c r="AZ589" s="234">
        <v>26</v>
      </c>
      <c r="BA589" s="234">
        <v>2.2000000000000002</v>
      </c>
      <c r="BB589" s="236">
        <v>0.48</v>
      </c>
      <c r="BC589" s="223">
        <v>0.17899999999999999</v>
      </c>
      <c r="BD589" s="223" t="s">
        <v>7379</v>
      </c>
      <c r="BE589" s="223" t="s">
        <v>7385</v>
      </c>
    </row>
    <row r="590" spans="1:57">
      <c r="A590" s="223">
        <v>70</v>
      </c>
      <c r="B590" s="233">
        <v>2558</v>
      </c>
      <c r="C590" s="234" t="s">
        <v>2347</v>
      </c>
      <c r="D590" s="234">
        <v>7443552150</v>
      </c>
      <c r="E590" s="234">
        <v>1.5</v>
      </c>
      <c r="F590" s="234">
        <v>1</v>
      </c>
      <c r="G590" s="234">
        <v>5.8</v>
      </c>
      <c r="H590" s="234">
        <v>17</v>
      </c>
      <c r="I590" s="235">
        <v>7.0999999999999994E-2</v>
      </c>
      <c r="J590" s="234">
        <v>104</v>
      </c>
      <c r="K590" s="234">
        <v>4</v>
      </c>
      <c r="L590" s="236">
        <v>1.385</v>
      </c>
      <c r="M590" s="223">
        <v>7.0000000000000001E-3</v>
      </c>
      <c r="N590" s="223" t="s">
        <v>7381</v>
      </c>
      <c r="O590" s="223" t="s">
        <v>7386</v>
      </c>
      <c r="P590" s="233">
        <v>2095</v>
      </c>
      <c r="Q590" s="234" t="s">
        <v>2347</v>
      </c>
      <c r="R590" s="234">
        <v>7440690022</v>
      </c>
      <c r="S590" s="234">
        <v>2.2000000000000002</v>
      </c>
      <c r="T590" s="234">
        <v>1</v>
      </c>
      <c r="U590" s="234">
        <v>45.2</v>
      </c>
      <c r="V590" s="234">
        <v>2.85</v>
      </c>
      <c r="W590" s="235">
        <v>0.27800000000000002</v>
      </c>
      <c r="X590" s="234">
        <v>64</v>
      </c>
      <c r="Y590" s="234">
        <v>1.4</v>
      </c>
      <c r="Z590" s="236">
        <v>1.1000000000000001</v>
      </c>
      <c r="AA590" s="223">
        <v>0.05</v>
      </c>
      <c r="AB590" s="223" t="s">
        <v>7383</v>
      </c>
      <c r="AC590" s="223" t="s">
        <v>7387</v>
      </c>
      <c r="AD590" s="233">
        <v>0</v>
      </c>
      <c r="AE590" s="234"/>
      <c r="AF590" s="234"/>
      <c r="AG590" s="234">
        <v>0</v>
      </c>
      <c r="AH590" s="234">
        <v>0</v>
      </c>
      <c r="AI590" s="234">
        <v>0</v>
      </c>
      <c r="AJ590" s="234">
        <v>0</v>
      </c>
      <c r="AK590" s="235">
        <v>0</v>
      </c>
      <c r="AL590" s="234">
        <v>0</v>
      </c>
      <c r="AM590" s="234"/>
      <c r="AN590" s="236"/>
      <c r="AO590" s="223">
        <v>0</v>
      </c>
      <c r="AR590" s="233">
        <v>2445</v>
      </c>
      <c r="AS590" s="234" t="s">
        <v>2347</v>
      </c>
      <c r="AT590" s="234">
        <v>7447745039</v>
      </c>
      <c r="AU590" s="234">
        <v>3.9</v>
      </c>
      <c r="AV590" s="234">
        <v>0</v>
      </c>
      <c r="AW590" s="234">
        <v>54</v>
      </c>
      <c r="AX590" s="234">
        <v>2.6</v>
      </c>
      <c r="AY590" s="235">
        <v>8.7999999999999995E-2</v>
      </c>
      <c r="AZ590" s="234">
        <v>30.2</v>
      </c>
      <c r="BA590" s="234">
        <v>2</v>
      </c>
      <c r="BB590" s="236">
        <v>0.46899999999999997</v>
      </c>
      <c r="BC590" s="223">
        <v>0.06</v>
      </c>
      <c r="BD590" s="223" t="s">
        <v>7202</v>
      </c>
      <c r="BE590" s="223" t="s">
        <v>7388</v>
      </c>
    </row>
    <row r="591" spans="1:57">
      <c r="A591" s="223">
        <v>71</v>
      </c>
      <c r="B591" s="233">
        <v>2403</v>
      </c>
      <c r="C591" s="234" t="s">
        <v>2347</v>
      </c>
      <c r="D591" s="234">
        <v>7447798180</v>
      </c>
      <c r="E591" s="234">
        <v>1.8</v>
      </c>
      <c r="F591" s="234">
        <v>1</v>
      </c>
      <c r="G591" s="234">
        <v>9.6</v>
      </c>
      <c r="H591" s="234">
        <v>12.8</v>
      </c>
      <c r="I591" s="235">
        <v>0.10199999999999999</v>
      </c>
      <c r="J591" s="234">
        <v>104</v>
      </c>
      <c r="K591" s="234">
        <v>6.4</v>
      </c>
      <c r="L591" s="236">
        <v>1.44</v>
      </c>
      <c r="M591" s="223">
        <v>1.0999999999999999E-2</v>
      </c>
      <c r="N591" s="223" t="s">
        <v>7389</v>
      </c>
      <c r="O591" s="223" t="s">
        <v>7390</v>
      </c>
      <c r="P591" s="233">
        <v>2622</v>
      </c>
      <c r="Q591" s="234" t="s">
        <v>2347</v>
      </c>
      <c r="R591" s="234">
        <v>7443340220</v>
      </c>
      <c r="S591" s="234">
        <v>2.2000000000000002</v>
      </c>
      <c r="T591" s="234">
        <v>1</v>
      </c>
      <c r="U591" s="234">
        <v>5.0999999999999996</v>
      </c>
      <c r="V591" s="234">
        <v>12.5</v>
      </c>
      <c r="W591" s="235">
        <v>7.3999999999999996E-2</v>
      </c>
      <c r="X591" s="234">
        <v>66.400000000000006</v>
      </c>
      <c r="Y591" s="234">
        <v>7.2</v>
      </c>
      <c r="Z591" s="236">
        <v>0.72</v>
      </c>
      <c r="AA591" s="223">
        <v>6.0000000000000001E-3</v>
      </c>
      <c r="AB591" s="223" t="s">
        <v>7359</v>
      </c>
      <c r="AC591" s="223" t="s">
        <v>7391</v>
      </c>
      <c r="AD591" s="233">
        <v>0</v>
      </c>
      <c r="AE591" s="234"/>
      <c r="AF591" s="234"/>
      <c r="AG591" s="234">
        <v>0</v>
      </c>
      <c r="AH591" s="234">
        <v>0</v>
      </c>
      <c r="AI591" s="234">
        <v>0</v>
      </c>
      <c r="AJ591" s="234">
        <v>0</v>
      </c>
      <c r="AK591" s="235">
        <v>0</v>
      </c>
      <c r="AL591" s="234">
        <v>0</v>
      </c>
      <c r="AM591" s="234"/>
      <c r="AN591" s="236"/>
      <c r="AO591" s="223">
        <v>0</v>
      </c>
      <c r="AR591" s="233">
        <v>2455</v>
      </c>
      <c r="AS591" s="234" t="s">
        <v>2347</v>
      </c>
      <c r="AT591" s="234">
        <v>744774047</v>
      </c>
      <c r="AU591" s="234">
        <v>4.7</v>
      </c>
      <c r="AV591" s="234">
        <v>0</v>
      </c>
      <c r="AW591" s="234">
        <v>71.099999999999994</v>
      </c>
      <c r="AX591" s="234">
        <v>5.5</v>
      </c>
      <c r="AY591" s="235">
        <v>0.09</v>
      </c>
      <c r="AZ591" s="234">
        <v>30.2</v>
      </c>
      <c r="BA591" s="234">
        <v>4.5</v>
      </c>
      <c r="BB591" s="236">
        <v>0.53300000000000003</v>
      </c>
      <c r="BC591" s="223">
        <v>0.08</v>
      </c>
      <c r="BD591" s="223" t="s">
        <v>7186</v>
      </c>
      <c r="BE591" s="223" t="s">
        <v>7392</v>
      </c>
    </row>
    <row r="592" spans="1:57">
      <c r="A592" s="223">
        <v>72</v>
      </c>
      <c r="B592" s="233">
        <v>2399</v>
      </c>
      <c r="C592" s="234" t="s">
        <v>2347</v>
      </c>
      <c r="D592" s="234">
        <v>7447798110</v>
      </c>
      <c r="E592" s="234">
        <v>1.1000000000000001</v>
      </c>
      <c r="F592" s="234">
        <v>1</v>
      </c>
      <c r="G592" s="234">
        <v>8.6</v>
      </c>
      <c r="H592" s="234">
        <v>16</v>
      </c>
      <c r="I592" s="235">
        <v>0.104</v>
      </c>
      <c r="J592" s="234">
        <v>104</v>
      </c>
      <c r="K592" s="234">
        <v>6.4</v>
      </c>
      <c r="L592" s="236">
        <v>1.44</v>
      </c>
      <c r="M592" s="223">
        <v>0.01</v>
      </c>
      <c r="N592" s="223" t="s">
        <v>7389</v>
      </c>
      <c r="O592" s="223" t="s">
        <v>7393</v>
      </c>
      <c r="P592" s="233">
        <v>2621</v>
      </c>
      <c r="Q592" s="234" t="s">
        <v>2347</v>
      </c>
      <c r="R592" s="234">
        <v>7443340150</v>
      </c>
      <c r="S592" s="234">
        <v>1.5</v>
      </c>
      <c r="T592" s="234">
        <v>1</v>
      </c>
      <c r="U592" s="234">
        <v>5.0999999999999996</v>
      </c>
      <c r="V592" s="234">
        <v>18.5</v>
      </c>
      <c r="W592" s="235">
        <v>7.3999999999999996E-2</v>
      </c>
      <c r="X592" s="234">
        <v>66.400000000000006</v>
      </c>
      <c r="Y592" s="234">
        <v>7.2</v>
      </c>
      <c r="Z592" s="236">
        <v>0.72</v>
      </c>
      <c r="AA592" s="223">
        <v>6.0000000000000001E-3</v>
      </c>
      <c r="AB592" s="223" t="s">
        <v>7359</v>
      </c>
      <c r="AC592" s="223" t="s">
        <v>7363</v>
      </c>
      <c r="AD592" s="233">
        <v>0</v>
      </c>
      <c r="AE592" s="234"/>
      <c r="AF592" s="234"/>
      <c r="AG592" s="234">
        <v>0</v>
      </c>
      <c r="AH592" s="234">
        <v>0</v>
      </c>
      <c r="AI592" s="234">
        <v>0</v>
      </c>
      <c r="AJ592" s="234">
        <v>0</v>
      </c>
      <c r="AK592" s="235">
        <v>0</v>
      </c>
      <c r="AL592" s="234">
        <v>0</v>
      </c>
      <c r="AM592" s="234"/>
      <c r="AN592" s="236"/>
      <c r="AO592" s="223">
        <v>0</v>
      </c>
      <c r="AR592" s="233">
        <v>2446</v>
      </c>
      <c r="AS592" s="234" t="s">
        <v>2347</v>
      </c>
      <c r="AT592" s="234">
        <v>7447745047</v>
      </c>
      <c r="AU592" s="234">
        <v>4.7</v>
      </c>
      <c r="AV592" s="234">
        <v>0</v>
      </c>
      <c r="AW592" s="234">
        <v>65</v>
      </c>
      <c r="AX592" s="234">
        <v>2.4</v>
      </c>
      <c r="AY592" s="235">
        <v>9.6000000000000002E-2</v>
      </c>
      <c r="AZ592" s="234">
        <v>30.2</v>
      </c>
      <c r="BA592" s="234">
        <v>2</v>
      </c>
      <c r="BB592" s="236">
        <v>0.46899999999999997</v>
      </c>
      <c r="BC592" s="223">
        <v>7.2999999999999995E-2</v>
      </c>
      <c r="BD592" s="223" t="s">
        <v>7202</v>
      </c>
      <c r="BE592" s="223" t="s">
        <v>7394</v>
      </c>
    </row>
    <row r="593" spans="1:57">
      <c r="A593" s="223">
        <v>73</v>
      </c>
      <c r="B593" s="233">
        <v>2390</v>
      </c>
      <c r="C593" s="234" t="s">
        <v>2347</v>
      </c>
      <c r="D593" s="234">
        <v>7447797110</v>
      </c>
      <c r="E593" s="234">
        <v>1.1000000000000001</v>
      </c>
      <c r="F593" s="234">
        <v>1</v>
      </c>
      <c r="G593" s="234">
        <v>14</v>
      </c>
      <c r="H593" s="234">
        <v>16</v>
      </c>
      <c r="I593" s="235">
        <v>0.161</v>
      </c>
      <c r="J593" s="234">
        <v>104</v>
      </c>
      <c r="K593" s="234">
        <v>4.5</v>
      </c>
      <c r="L593" s="236">
        <v>1.1000000000000001</v>
      </c>
      <c r="M593" s="223">
        <v>1.6E-2</v>
      </c>
      <c r="N593" s="223" t="s">
        <v>7395</v>
      </c>
      <c r="O593" s="223" t="s">
        <v>7396</v>
      </c>
      <c r="P593" s="233">
        <v>1818</v>
      </c>
      <c r="Q593" s="234" t="s">
        <v>81</v>
      </c>
      <c r="R593" s="234" t="s">
        <v>3723</v>
      </c>
      <c r="S593" s="234">
        <v>2.2000000000000002</v>
      </c>
      <c r="T593" s="234">
        <v>1</v>
      </c>
      <c r="U593" s="234">
        <v>4.0999999999999996</v>
      </c>
      <c r="V593" s="234">
        <v>23.88</v>
      </c>
      <c r="W593" s="235">
        <v>0.13400000000000001</v>
      </c>
      <c r="X593" s="234">
        <v>73</v>
      </c>
      <c r="Y593" s="234">
        <v>8</v>
      </c>
      <c r="Z593" s="236">
        <v>1.1200000000000001</v>
      </c>
      <c r="AA593" s="223">
        <v>5.0000000000000001E-3</v>
      </c>
      <c r="AB593" s="223" t="s">
        <v>7366</v>
      </c>
      <c r="AC593" s="223" t="s">
        <v>7397</v>
      </c>
      <c r="AD593" s="233">
        <v>0</v>
      </c>
      <c r="AE593" s="234"/>
      <c r="AF593" s="234"/>
      <c r="AG593" s="234">
        <v>0</v>
      </c>
      <c r="AH593" s="234">
        <v>0</v>
      </c>
      <c r="AI593" s="234">
        <v>0</v>
      </c>
      <c r="AJ593" s="234">
        <v>0</v>
      </c>
      <c r="AK593" s="235">
        <v>0</v>
      </c>
      <c r="AL593" s="234">
        <v>0</v>
      </c>
      <c r="AM593" s="234"/>
      <c r="AN593" s="236"/>
      <c r="AO593" s="223">
        <v>0</v>
      </c>
      <c r="AR593" s="233">
        <v>2456</v>
      </c>
      <c r="AS593" s="234" t="s">
        <v>2347</v>
      </c>
      <c r="AT593" s="234">
        <v>744774068</v>
      </c>
      <c r="AU593" s="234">
        <v>6.8</v>
      </c>
      <c r="AV593" s="234">
        <v>0</v>
      </c>
      <c r="AW593" s="234">
        <v>81.599999999999994</v>
      </c>
      <c r="AX593" s="234">
        <v>5</v>
      </c>
      <c r="AY593" s="235">
        <v>0.10100000000000001</v>
      </c>
      <c r="AZ593" s="234">
        <v>30.2</v>
      </c>
      <c r="BA593" s="234">
        <v>4.5</v>
      </c>
      <c r="BB593" s="236">
        <v>0.53300000000000003</v>
      </c>
      <c r="BC593" s="223">
        <v>9.0999999999999998E-2</v>
      </c>
      <c r="BD593" s="223" t="s">
        <v>7186</v>
      </c>
      <c r="BE593" s="223" t="s">
        <v>7398</v>
      </c>
    </row>
    <row r="594" spans="1:57">
      <c r="A594" s="223">
        <v>74</v>
      </c>
      <c r="B594" s="233">
        <v>2391</v>
      </c>
      <c r="C594" s="234" t="s">
        <v>2347</v>
      </c>
      <c r="D594" s="234">
        <v>7447797180</v>
      </c>
      <c r="E594" s="234">
        <v>1.8</v>
      </c>
      <c r="F594" s="234">
        <v>1</v>
      </c>
      <c r="G594" s="234">
        <v>16</v>
      </c>
      <c r="H594" s="234">
        <v>13.3</v>
      </c>
      <c r="I594" s="235">
        <v>0.17399999999999999</v>
      </c>
      <c r="J594" s="234">
        <v>104</v>
      </c>
      <c r="K594" s="234">
        <v>4.5</v>
      </c>
      <c r="L594" s="236">
        <v>1.1000000000000001</v>
      </c>
      <c r="M594" s="223">
        <v>1.7999999999999999E-2</v>
      </c>
      <c r="N594" s="223" t="s">
        <v>7395</v>
      </c>
      <c r="O594" s="223" t="s">
        <v>7399</v>
      </c>
      <c r="P594" s="233">
        <v>2138</v>
      </c>
      <c r="Q594" s="234" t="s">
        <v>2347</v>
      </c>
      <c r="R594" s="234">
        <v>7440660022</v>
      </c>
      <c r="S594" s="234">
        <v>2.2000000000000002</v>
      </c>
      <c r="T594" s="234">
        <v>1</v>
      </c>
      <c r="U594" s="234">
        <v>10.5</v>
      </c>
      <c r="V594" s="234">
        <v>6.8</v>
      </c>
      <c r="W594" s="235">
        <v>8.5999999999999993E-2</v>
      </c>
      <c r="X594" s="234">
        <v>100</v>
      </c>
      <c r="Y594" s="234">
        <v>3.8</v>
      </c>
      <c r="Z594" s="236">
        <v>0.95899999999999996</v>
      </c>
      <c r="AA594" s="223">
        <v>1.2E-2</v>
      </c>
      <c r="AB594" s="223" t="s">
        <v>7370</v>
      </c>
      <c r="AC594" s="223" t="s">
        <v>7400</v>
      </c>
      <c r="AD594" s="233">
        <v>0</v>
      </c>
      <c r="AE594" s="234"/>
      <c r="AF594" s="234"/>
      <c r="AG594" s="234">
        <v>0</v>
      </c>
      <c r="AH594" s="234">
        <v>0</v>
      </c>
      <c r="AI594" s="234">
        <v>0</v>
      </c>
      <c r="AJ594" s="234">
        <v>0</v>
      </c>
      <c r="AK594" s="235">
        <v>0</v>
      </c>
      <c r="AL594" s="234">
        <v>0</v>
      </c>
      <c r="AM594" s="234"/>
      <c r="AN594" s="236"/>
      <c r="AO594" s="223">
        <v>0</v>
      </c>
      <c r="AR594" s="233">
        <v>2447</v>
      </c>
      <c r="AS594" s="234" t="s">
        <v>2347</v>
      </c>
      <c r="AT594" s="234">
        <v>7447745056</v>
      </c>
      <c r="AU594" s="234">
        <v>5.6</v>
      </c>
      <c r="AV594" s="234">
        <v>0</v>
      </c>
      <c r="AW594" s="234">
        <v>77.7</v>
      </c>
      <c r="AX594" s="234">
        <v>2.1</v>
      </c>
      <c r="AY594" s="235">
        <v>0.108</v>
      </c>
      <c r="AZ594" s="234">
        <v>30.2</v>
      </c>
      <c r="BA594" s="234">
        <v>2</v>
      </c>
      <c r="BB594" s="236">
        <v>0.46899999999999997</v>
      </c>
      <c r="BC594" s="223">
        <v>8.6999999999999994E-2</v>
      </c>
      <c r="BD594" s="223" t="s">
        <v>7202</v>
      </c>
      <c r="BE594" s="223" t="s">
        <v>7401</v>
      </c>
    </row>
    <row r="595" spans="1:57">
      <c r="A595" s="223">
        <v>75</v>
      </c>
      <c r="B595" s="233">
        <v>935</v>
      </c>
      <c r="C595" s="234" t="s">
        <v>81</v>
      </c>
      <c r="D595" s="234" t="s">
        <v>1433</v>
      </c>
      <c r="E595" s="234">
        <v>1.5</v>
      </c>
      <c r="F595" s="234">
        <v>1</v>
      </c>
      <c r="G595" s="234">
        <v>8.1</v>
      </c>
      <c r="H595" s="234">
        <v>11.06</v>
      </c>
      <c r="I595" s="235">
        <v>0.125</v>
      </c>
      <c r="J595" s="234">
        <v>107.1</v>
      </c>
      <c r="K595" s="234">
        <v>4</v>
      </c>
      <c r="L595" s="236">
        <v>0.48</v>
      </c>
      <c r="M595" s="223">
        <v>8.9999999999999993E-3</v>
      </c>
      <c r="N595" s="223" t="s">
        <v>7402</v>
      </c>
      <c r="O595" s="223" t="s">
        <v>7403</v>
      </c>
      <c r="P595" s="233">
        <v>2137</v>
      </c>
      <c r="Q595" s="234" t="s">
        <v>2347</v>
      </c>
      <c r="R595" s="234">
        <v>7440660015</v>
      </c>
      <c r="S595" s="234">
        <v>1.5</v>
      </c>
      <c r="T595" s="234">
        <v>1</v>
      </c>
      <c r="U595" s="234">
        <v>7.5</v>
      </c>
      <c r="V595" s="234">
        <v>10</v>
      </c>
      <c r="W595" s="235">
        <v>9.2999999999999999E-2</v>
      </c>
      <c r="X595" s="234">
        <v>100</v>
      </c>
      <c r="Y595" s="234">
        <v>3.8</v>
      </c>
      <c r="Z595" s="236">
        <v>0.95899999999999996</v>
      </c>
      <c r="AA595" s="223">
        <v>8.0000000000000002E-3</v>
      </c>
      <c r="AB595" s="223" t="s">
        <v>7370</v>
      </c>
      <c r="AC595" s="223" t="s">
        <v>7371</v>
      </c>
      <c r="AD595" s="233">
        <v>0</v>
      </c>
      <c r="AE595" s="234"/>
      <c r="AF595" s="234"/>
      <c r="AG595" s="234">
        <v>0</v>
      </c>
      <c r="AH595" s="234">
        <v>0</v>
      </c>
      <c r="AI595" s="234">
        <v>0</v>
      </c>
      <c r="AJ595" s="234">
        <v>0</v>
      </c>
      <c r="AK595" s="235">
        <v>0</v>
      </c>
      <c r="AL595" s="234">
        <v>0</v>
      </c>
      <c r="AM595" s="234"/>
      <c r="AN595" s="236"/>
      <c r="AO595" s="223">
        <v>0</v>
      </c>
      <c r="AR595" s="233">
        <v>2448</v>
      </c>
      <c r="AS595" s="234" t="s">
        <v>2347</v>
      </c>
      <c r="AT595" s="234">
        <v>7447745062</v>
      </c>
      <c r="AU595" s="234">
        <v>6.2</v>
      </c>
      <c r="AV595" s="234">
        <v>0</v>
      </c>
      <c r="AW595" s="234">
        <v>89.6</v>
      </c>
      <c r="AX595" s="234">
        <v>2</v>
      </c>
      <c r="AY595" s="235">
        <v>0.11899999999999999</v>
      </c>
      <c r="AZ595" s="234">
        <v>30.2</v>
      </c>
      <c r="BA595" s="234">
        <v>2</v>
      </c>
      <c r="BB595" s="236">
        <v>0.46899999999999997</v>
      </c>
      <c r="BC595" s="223">
        <v>0.1</v>
      </c>
      <c r="BD595" s="223" t="s">
        <v>7202</v>
      </c>
      <c r="BE595" s="223" t="s">
        <v>7404</v>
      </c>
    </row>
    <row r="596" spans="1:57">
      <c r="A596" s="223">
        <v>76</v>
      </c>
      <c r="B596" s="233">
        <v>929</v>
      </c>
      <c r="C596" s="234" t="s">
        <v>81</v>
      </c>
      <c r="D596" s="234" t="s">
        <v>1431</v>
      </c>
      <c r="E596" s="234">
        <v>1</v>
      </c>
      <c r="F596" s="234">
        <v>1</v>
      </c>
      <c r="G596" s="234">
        <v>6</v>
      </c>
      <c r="H596" s="234">
        <v>12.1</v>
      </c>
      <c r="I596" s="235">
        <v>0.14199999999999999</v>
      </c>
      <c r="J596" s="234">
        <v>107.1</v>
      </c>
      <c r="K596" s="234">
        <v>4</v>
      </c>
      <c r="L596" s="236">
        <v>0.48</v>
      </c>
      <c r="M596" s="223">
        <v>7.0000000000000001E-3</v>
      </c>
      <c r="N596" s="223" t="s">
        <v>7402</v>
      </c>
      <c r="O596" s="223" t="s">
        <v>7405</v>
      </c>
      <c r="P596" s="233">
        <v>2121</v>
      </c>
      <c r="Q596" s="234" t="s">
        <v>2347</v>
      </c>
      <c r="R596" s="234">
        <v>7440650022</v>
      </c>
      <c r="S596" s="234">
        <v>2.2000000000000002</v>
      </c>
      <c r="T596" s="234">
        <v>1</v>
      </c>
      <c r="U596" s="234">
        <v>15</v>
      </c>
      <c r="V596" s="234">
        <v>5.9</v>
      </c>
      <c r="W596" s="235">
        <v>0.12</v>
      </c>
      <c r="X596" s="234">
        <v>100</v>
      </c>
      <c r="Y596" s="234">
        <v>2.8</v>
      </c>
      <c r="Z596" s="236">
        <v>0.83099999999999996</v>
      </c>
      <c r="AA596" s="223">
        <v>1.7000000000000001E-2</v>
      </c>
      <c r="AB596" s="223" t="s">
        <v>7374</v>
      </c>
      <c r="AC596" s="223" t="s">
        <v>7406</v>
      </c>
      <c r="AD596" s="233">
        <v>0</v>
      </c>
      <c r="AE596" s="234"/>
      <c r="AF596" s="234"/>
      <c r="AG596" s="234">
        <v>0</v>
      </c>
      <c r="AH596" s="234">
        <v>0</v>
      </c>
      <c r="AI596" s="234">
        <v>0</v>
      </c>
      <c r="AJ596" s="234">
        <v>0</v>
      </c>
      <c r="AK596" s="235">
        <v>0</v>
      </c>
      <c r="AL596" s="234">
        <v>0</v>
      </c>
      <c r="AM596" s="234"/>
      <c r="AN596" s="236"/>
      <c r="AO596" s="223">
        <v>0</v>
      </c>
      <c r="AR596" s="233">
        <v>2457</v>
      </c>
      <c r="AS596" s="234" t="s">
        <v>2347</v>
      </c>
      <c r="AT596" s="234">
        <v>74477410</v>
      </c>
      <c r="AU596" s="234">
        <v>10</v>
      </c>
      <c r="AV596" s="234">
        <v>0</v>
      </c>
      <c r="AW596" s="234">
        <v>100.1</v>
      </c>
      <c r="AX596" s="234">
        <v>2.16</v>
      </c>
      <c r="AY596" s="235">
        <v>0.122</v>
      </c>
      <c r="AZ596" s="234">
        <v>30.2</v>
      </c>
      <c r="BA596" s="234">
        <v>4.5</v>
      </c>
      <c r="BB596" s="236">
        <v>0.53300000000000003</v>
      </c>
      <c r="BC596" s="223">
        <v>0.112</v>
      </c>
      <c r="BD596" s="223" t="s">
        <v>7186</v>
      </c>
      <c r="BE596" s="223" t="s">
        <v>7407</v>
      </c>
    </row>
    <row r="597" spans="1:57">
      <c r="A597" s="223">
        <v>77</v>
      </c>
      <c r="B597" s="233">
        <v>962</v>
      </c>
      <c r="C597" s="234" t="s">
        <v>81</v>
      </c>
      <c r="D597" s="234" t="s">
        <v>1465</v>
      </c>
      <c r="E597" s="234">
        <v>1.5</v>
      </c>
      <c r="F597" s="234">
        <v>1</v>
      </c>
      <c r="G597" s="234">
        <v>5.0999999999999996</v>
      </c>
      <c r="H597" s="234">
        <v>10.5</v>
      </c>
      <c r="I597" s="235">
        <v>0.10299999999999999</v>
      </c>
      <c r="J597" s="234">
        <v>108.2</v>
      </c>
      <c r="K597" s="234">
        <v>5.0999999999999996</v>
      </c>
      <c r="L597" s="236">
        <v>0.47</v>
      </c>
      <c r="M597" s="223">
        <v>6.0000000000000001E-3</v>
      </c>
      <c r="N597" s="223" t="s">
        <v>7408</v>
      </c>
      <c r="O597" s="223" t="s">
        <v>7409</v>
      </c>
      <c r="P597" s="233">
        <v>2120</v>
      </c>
      <c r="Q597" s="234" t="s">
        <v>2347</v>
      </c>
      <c r="R597" s="234">
        <v>7440650015</v>
      </c>
      <c r="S597" s="234">
        <v>1.5</v>
      </c>
      <c r="T597" s="234">
        <v>1</v>
      </c>
      <c r="U597" s="234">
        <v>10</v>
      </c>
      <c r="V597" s="234">
        <v>7.5</v>
      </c>
      <c r="W597" s="235">
        <v>0.124</v>
      </c>
      <c r="X597" s="234">
        <v>100</v>
      </c>
      <c r="Y597" s="234">
        <v>2.8</v>
      </c>
      <c r="Z597" s="236">
        <v>0.83099999999999996</v>
      </c>
      <c r="AA597" s="223">
        <v>1.0999999999999999E-2</v>
      </c>
      <c r="AB597" s="223" t="s">
        <v>7374</v>
      </c>
      <c r="AC597" s="223" t="s">
        <v>7377</v>
      </c>
      <c r="AD597" s="233">
        <v>0</v>
      </c>
      <c r="AE597" s="234"/>
      <c r="AF597" s="234"/>
      <c r="AG597" s="234">
        <v>0</v>
      </c>
      <c r="AH597" s="234">
        <v>0</v>
      </c>
      <c r="AI597" s="234">
        <v>0</v>
      </c>
      <c r="AJ597" s="234">
        <v>0</v>
      </c>
      <c r="AK597" s="235">
        <v>0</v>
      </c>
      <c r="AL597" s="234">
        <v>0</v>
      </c>
      <c r="AM597" s="234"/>
      <c r="AN597" s="236"/>
      <c r="AO597" s="223">
        <v>0</v>
      </c>
      <c r="AR597" s="233">
        <v>2449</v>
      </c>
      <c r="AS597" s="234" t="s">
        <v>2347</v>
      </c>
      <c r="AT597" s="234">
        <v>7447745076</v>
      </c>
      <c r="AU597" s="234">
        <v>7.6</v>
      </c>
      <c r="AV597" s="234">
        <v>0</v>
      </c>
      <c r="AW597" s="234">
        <v>105.5</v>
      </c>
      <c r="AX597" s="234">
        <v>1.8</v>
      </c>
      <c r="AY597" s="235">
        <v>0.13700000000000001</v>
      </c>
      <c r="AZ597" s="234">
        <v>30.2</v>
      </c>
      <c r="BA597" s="234">
        <v>2</v>
      </c>
      <c r="BB597" s="236">
        <v>0.46899999999999997</v>
      </c>
      <c r="BC597" s="223">
        <v>0.11799999999999999</v>
      </c>
      <c r="BD597" s="223" t="s">
        <v>7202</v>
      </c>
      <c r="BE597" s="223" t="s">
        <v>7410</v>
      </c>
    </row>
    <row r="598" spans="1:57">
      <c r="A598" s="223">
        <v>78</v>
      </c>
      <c r="B598" s="233">
        <v>0</v>
      </c>
      <c r="C598" s="234"/>
      <c r="D598" s="234"/>
      <c r="E598" s="234">
        <v>0</v>
      </c>
      <c r="F598" s="234">
        <v>0</v>
      </c>
      <c r="G598" s="234">
        <v>0</v>
      </c>
      <c r="H598" s="234">
        <v>0</v>
      </c>
      <c r="I598" s="235">
        <v>0</v>
      </c>
      <c r="J598" s="234">
        <v>0</v>
      </c>
      <c r="K598" s="234"/>
      <c r="L598" s="236"/>
      <c r="M598" s="223">
        <v>0</v>
      </c>
      <c r="P598" s="233">
        <v>2559</v>
      </c>
      <c r="Q598" s="234" t="s">
        <v>2347</v>
      </c>
      <c r="R598" s="234">
        <v>7443552200</v>
      </c>
      <c r="S598" s="234">
        <v>2</v>
      </c>
      <c r="T598" s="234">
        <v>1</v>
      </c>
      <c r="U598" s="234">
        <v>8</v>
      </c>
      <c r="V598" s="234">
        <v>13</v>
      </c>
      <c r="W598" s="235">
        <v>6.0999999999999999E-2</v>
      </c>
      <c r="X598" s="234">
        <v>104</v>
      </c>
      <c r="Y598" s="234">
        <v>4</v>
      </c>
      <c r="Z598" s="236">
        <v>1.385</v>
      </c>
      <c r="AA598" s="223">
        <v>8.9999999999999993E-3</v>
      </c>
      <c r="AB598" s="223" t="s">
        <v>7381</v>
      </c>
      <c r="AC598" s="223" t="s">
        <v>7411</v>
      </c>
      <c r="AD598" s="233">
        <v>0</v>
      </c>
      <c r="AE598" s="234"/>
      <c r="AF598" s="234"/>
      <c r="AG598" s="234">
        <v>0</v>
      </c>
      <c r="AH598" s="234">
        <v>0</v>
      </c>
      <c r="AI598" s="234">
        <v>0</v>
      </c>
      <c r="AJ598" s="234">
        <v>0</v>
      </c>
      <c r="AK598" s="235">
        <v>0</v>
      </c>
      <c r="AL598" s="234">
        <v>0</v>
      </c>
      <c r="AM598" s="234"/>
      <c r="AN598" s="236"/>
      <c r="AO598" s="223">
        <v>0</v>
      </c>
      <c r="AR598" s="233">
        <v>2458</v>
      </c>
      <c r="AS598" s="234" t="s">
        <v>2347</v>
      </c>
      <c r="AT598" s="234">
        <v>744774112</v>
      </c>
      <c r="AU598" s="234">
        <v>12</v>
      </c>
      <c r="AV598" s="234">
        <v>0</v>
      </c>
      <c r="AW598" s="234">
        <v>120.3</v>
      </c>
      <c r="AX598" s="234">
        <v>1.94</v>
      </c>
      <c r="AY598" s="235">
        <v>0.14599999999999999</v>
      </c>
      <c r="AZ598" s="234">
        <v>30.2</v>
      </c>
      <c r="BA598" s="234">
        <v>4.5</v>
      </c>
      <c r="BB598" s="236">
        <v>0.53300000000000003</v>
      </c>
      <c r="BC598" s="223">
        <v>0.13400000000000001</v>
      </c>
      <c r="BD598" s="223" t="s">
        <v>7186</v>
      </c>
      <c r="BE598" s="223" t="s">
        <v>7187</v>
      </c>
    </row>
    <row r="599" spans="1:57">
      <c r="A599" s="223">
        <v>79</v>
      </c>
      <c r="B599" s="233">
        <v>0</v>
      </c>
      <c r="C599" s="234"/>
      <c r="D599" s="234"/>
      <c r="E599" s="234">
        <v>0</v>
      </c>
      <c r="F599" s="234">
        <v>0</v>
      </c>
      <c r="G599" s="234">
        <v>0</v>
      </c>
      <c r="H599" s="234">
        <v>0</v>
      </c>
      <c r="I599" s="235">
        <v>0</v>
      </c>
      <c r="J599" s="234">
        <v>0</v>
      </c>
      <c r="K599" s="234"/>
      <c r="L599" s="236"/>
      <c r="M599" s="223">
        <v>0</v>
      </c>
      <c r="P599" s="233">
        <v>2558</v>
      </c>
      <c r="Q599" s="234" t="s">
        <v>2347</v>
      </c>
      <c r="R599" s="234">
        <v>7443552150</v>
      </c>
      <c r="S599" s="234">
        <v>1.5</v>
      </c>
      <c r="T599" s="234">
        <v>1</v>
      </c>
      <c r="U599" s="234">
        <v>5.8</v>
      </c>
      <c r="V599" s="234">
        <v>17</v>
      </c>
      <c r="W599" s="235">
        <v>6.2E-2</v>
      </c>
      <c r="X599" s="234">
        <v>104</v>
      </c>
      <c r="Y599" s="234">
        <v>4</v>
      </c>
      <c r="Z599" s="236">
        <v>1.385</v>
      </c>
      <c r="AA599" s="223">
        <v>7.0000000000000001E-3</v>
      </c>
      <c r="AB599" s="223" t="s">
        <v>7381</v>
      </c>
      <c r="AC599" s="223" t="s">
        <v>7386</v>
      </c>
      <c r="AD599" s="233">
        <v>0</v>
      </c>
      <c r="AE599" s="234"/>
      <c r="AF599" s="234"/>
      <c r="AG599" s="234">
        <v>0</v>
      </c>
      <c r="AH599" s="234">
        <v>0</v>
      </c>
      <c r="AI599" s="234">
        <v>0</v>
      </c>
      <c r="AJ599" s="234">
        <v>0</v>
      </c>
      <c r="AK599" s="235">
        <v>0</v>
      </c>
      <c r="AL599" s="234">
        <v>0</v>
      </c>
      <c r="AM599" s="234"/>
      <c r="AN599" s="236"/>
      <c r="AO599" s="223">
        <v>0</v>
      </c>
      <c r="AR599" s="233">
        <v>2450</v>
      </c>
      <c r="AS599" s="234" t="s">
        <v>2347</v>
      </c>
      <c r="AT599" s="234">
        <v>7447745100</v>
      </c>
      <c r="AU599" s="234">
        <v>10</v>
      </c>
      <c r="AV599" s="234">
        <v>0</v>
      </c>
      <c r="AW599" s="234">
        <v>129.6</v>
      </c>
      <c r="AX599" s="234">
        <v>1.6</v>
      </c>
      <c r="AY599" s="235">
        <v>0.16500000000000001</v>
      </c>
      <c r="AZ599" s="234">
        <v>30.2</v>
      </c>
      <c r="BA599" s="234">
        <v>2</v>
      </c>
      <c r="BB599" s="236">
        <v>0.46899999999999997</v>
      </c>
      <c r="BC599" s="223">
        <v>0.14499999999999999</v>
      </c>
      <c r="BD599" s="223" t="s">
        <v>7202</v>
      </c>
      <c r="BE599" s="223" t="s">
        <v>7412</v>
      </c>
    </row>
    <row r="600" spans="1:57">
      <c r="A600" s="223">
        <v>80</v>
      </c>
      <c r="B600" s="233">
        <v>0</v>
      </c>
      <c r="C600" s="234"/>
      <c r="D600" s="234"/>
      <c r="E600" s="234">
        <v>0</v>
      </c>
      <c r="F600" s="234">
        <v>0</v>
      </c>
      <c r="G600" s="234">
        <v>0</v>
      </c>
      <c r="H600" s="234">
        <v>0</v>
      </c>
      <c r="I600" s="235">
        <v>0</v>
      </c>
      <c r="J600" s="234">
        <v>0</v>
      </c>
      <c r="K600" s="234"/>
      <c r="L600" s="236"/>
      <c r="M600" s="223">
        <v>0</v>
      </c>
      <c r="P600" s="233">
        <v>2403</v>
      </c>
      <c r="Q600" s="234" t="s">
        <v>2347</v>
      </c>
      <c r="R600" s="234">
        <v>7447798180</v>
      </c>
      <c r="S600" s="234">
        <v>1.8</v>
      </c>
      <c r="T600" s="234">
        <v>1</v>
      </c>
      <c r="U600" s="234">
        <v>9.6</v>
      </c>
      <c r="V600" s="234">
        <v>12.8</v>
      </c>
      <c r="W600" s="235">
        <v>5.1999999999999998E-2</v>
      </c>
      <c r="X600" s="234">
        <v>104</v>
      </c>
      <c r="Y600" s="234">
        <v>6.4</v>
      </c>
      <c r="Z600" s="236">
        <v>1.44</v>
      </c>
      <c r="AA600" s="223">
        <v>1.0999999999999999E-2</v>
      </c>
      <c r="AB600" s="223" t="s">
        <v>7389</v>
      </c>
      <c r="AC600" s="223" t="s">
        <v>7390</v>
      </c>
      <c r="AD600" s="233">
        <v>0</v>
      </c>
      <c r="AE600" s="234"/>
      <c r="AF600" s="234"/>
      <c r="AG600" s="234">
        <v>0</v>
      </c>
      <c r="AH600" s="234">
        <v>0</v>
      </c>
      <c r="AI600" s="234">
        <v>0</v>
      </c>
      <c r="AJ600" s="234">
        <v>0</v>
      </c>
      <c r="AK600" s="235">
        <v>0</v>
      </c>
      <c r="AL600" s="234">
        <v>0</v>
      </c>
      <c r="AM600" s="234"/>
      <c r="AN600" s="236"/>
      <c r="AO600" s="223">
        <v>0</v>
      </c>
      <c r="AR600" s="233">
        <v>2459</v>
      </c>
      <c r="AS600" s="234" t="s">
        <v>2347</v>
      </c>
      <c r="AT600" s="234">
        <v>744774115</v>
      </c>
      <c r="AU600" s="234">
        <v>15</v>
      </c>
      <c r="AV600" s="234">
        <v>0</v>
      </c>
      <c r="AW600" s="234">
        <v>139.69999999999999</v>
      </c>
      <c r="AX600" s="234">
        <v>1.9</v>
      </c>
      <c r="AY600" s="235">
        <v>0.17100000000000001</v>
      </c>
      <c r="AZ600" s="234">
        <v>30.2</v>
      </c>
      <c r="BA600" s="234">
        <v>4.5</v>
      </c>
      <c r="BB600" s="236">
        <v>0.53300000000000003</v>
      </c>
      <c r="BC600" s="223">
        <v>0.156</v>
      </c>
      <c r="BD600" s="223" t="s">
        <v>7186</v>
      </c>
      <c r="BE600" s="223" t="s">
        <v>7192</v>
      </c>
    </row>
    <row r="601" spans="1:57">
      <c r="B601" s="233"/>
      <c r="C601" s="234"/>
      <c r="D601" s="234"/>
      <c r="E601" s="234"/>
      <c r="F601" s="234"/>
      <c r="G601" s="234"/>
      <c r="H601" s="234"/>
      <c r="I601" s="235"/>
      <c r="J601" s="234"/>
      <c r="K601" s="234"/>
      <c r="L601" s="236"/>
      <c r="P601" s="233"/>
      <c r="Q601" s="234"/>
      <c r="R601" s="234"/>
      <c r="S601" s="234"/>
      <c r="T601" s="234"/>
      <c r="U601" s="234"/>
      <c r="V601" s="234"/>
      <c r="W601" s="235"/>
      <c r="X601" s="234"/>
      <c r="Y601" s="234"/>
      <c r="Z601" s="236"/>
    </row>
    <row r="602" spans="1:57">
      <c r="B602" s="233"/>
      <c r="C602" s="234"/>
      <c r="D602" s="234"/>
      <c r="E602" s="234"/>
      <c r="F602" s="234"/>
      <c r="G602" s="234"/>
      <c r="H602" s="234"/>
      <c r="I602" s="235"/>
      <c r="J602" s="234"/>
      <c r="K602" s="234"/>
      <c r="L602" s="236"/>
      <c r="P602" s="233"/>
      <c r="Q602" s="234"/>
      <c r="R602" s="234"/>
      <c r="S602" s="234"/>
      <c r="T602" s="234"/>
      <c r="U602" s="234"/>
      <c r="V602" s="234"/>
      <c r="W602" s="235"/>
      <c r="X602" s="234"/>
      <c r="Y602" s="234"/>
      <c r="Z602" s="236"/>
    </row>
    <row r="603" spans="1:57">
      <c r="B603" s="262" t="s">
        <v>6011</v>
      </c>
      <c r="C603" s="262"/>
      <c r="D603" s="262"/>
      <c r="E603" s="262"/>
      <c r="F603" s="262"/>
      <c r="G603" s="262"/>
      <c r="H603" s="262"/>
      <c r="I603" s="262"/>
      <c r="J603" s="237"/>
      <c r="K603" s="262"/>
      <c r="L603" s="262"/>
      <c r="P603" s="262" t="s">
        <v>869</v>
      </c>
      <c r="Q603" s="262"/>
      <c r="R603" s="262"/>
      <c r="S603" s="262"/>
      <c r="T603" s="262"/>
      <c r="U603" s="262"/>
      <c r="V603" s="262"/>
      <c r="W603" s="262"/>
      <c r="X603" s="262"/>
      <c r="Y603" s="262"/>
      <c r="Z603" s="262"/>
      <c r="AD603" s="262" t="s">
        <v>3379</v>
      </c>
      <c r="AE603" s="262"/>
      <c r="AF603" s="262"/>
      <c r="AG603" s="262"/>
      <c r="AH603" s="262"/>
      <c r="AI603" s="262"/>
      <c r="AJ603" s="262"/>
      <c r="AK603" s="262"/>
      <c r="AL603" s="262"/>
      <c r="AM603" s="262"/>
      <c r="AN603" s="262"/>
      <c r="AR603" s="262" t="s">
        <v>3380</v>
      </c>
      <c r="AS603" s="262"/>
      <c r="AT603" s="262"/>
      <c r="AU603" s="262"/>
      <c r="AV603" s="262"/>
      <c r="AW603" s="262"/>
      <c r="AX603" s="262"/>
      <c r="AY603" s="262"/>
      <c r="AZ603" s="262"/>
      <c r="BA603" s="262"/>
      <c r="BB603" s="262"/>
    </row>
    <row r="604" spans="1:57">
      <c r="B604" s="231" t="s">
        <v>2226</v>
      </c>
      <c r="C604" s="231" t="s">
        <v>769</v>
      </c>
      <c r="D604" s="231" t="s">
        <v>2230</v>
      </c>
      <c r="E604" s="231" t="s">
        <v>870</v>
      </c>
      <c r="F604" s="231" t="s">
        <v>872</v>
      </c>
      <c r="G604" s="231" t="s">
        <v>873</v>
      </c>
      <c r="H604" s="231" t="s">
        <v>874</v>
      </c>
      <c r="I604" s="231" t="s">
        <v>871</v>
      </c>
      <c r="J604" s="232" t="s">
        <v>875</v>
      </c>
      <c r="K604" s="231" t="s">
        <v>2221</v>
      </c>
      <c r="L604" s="231" t="s">
        <v>7</v>
      </c>
      <c r="M604" s="231"/>
      <c r="N604" s="231"/>
      <c r="O604" s="231"/>
      <c r="P604" s="231" t="s">
        <v>2226</v>
      </c>
      <c r="Q604" s="231" t="s">
        <v>769</v>
      </c>
      <c r="R604" s="231" t="s">
        <v>2230</v>
      </c>
      <c r="S604" s="231" t="s">
        <v>870</v>
      </c>
      <c r="T604" s="231" t="s">
        <v>872</v>
      </c>
      <c r="U604" s="231" t="s">
        <v>873</v>
      </c>
      <c r="V604" s="231" t="s">
        <v>874</v>
      </c>
      <c r="W604" s="231" t="s">
        <v>871</v>
      </c>
      <c r="X604" s="231" t="s">
        <v>875</v>
      </c>
      <c r="Y604" s="231" t="s">
        <v>2221</v>
      </c>
      <c r="Z604" s="231" t="s">
        <v>7</v>
      </c>
      <c r="AA604" s="231"/>
      <c r="AB604" s="231" t="s">
        <v>0</v>
      </c>
      <c r="AC604" s="231" t="s">
        <v>1</v>
      </c>
      <c r="AD604" s="231" t="s">
        <v>2226</v>
      </c>
      <c r="AE604" s="231" t="s">
        <v>769</v>
      </c>
      <c r="AF604" s="231" t="s">
        <v>2230</v>
      </c>
      <c r="AG604" s="231" t="s">
        <v>870</v>
      </c>
      <c r="AH604" s="231" t="s">
        <v>872</v>
      </c>
      <c r="AI604" s="231" t="s">
        <v>873</v>
      </c>
      <c r="AJ604" s="231" t="s">
        <v>874</v>
      </c>
      <c r="AK604" s="231" t="s">
        <v>871</v>
      </c>
      <c r="AL604" s="231" t="s">
        <v>875</v>
      </c>
      <c r="AM604" s="231" t="s">
        <v>2221</v>
      </c>
      <c r="AN604" s="231" t="s">
        <v>7</v>
      </c>
      <c r="AO604" s="231"/>
      <c r="AP604" s="231" t="s">
        <v>0</v>
      </c>
      <c r="AQ604" s="231" t="s">
        <v>1</v>
      </c>
      <c r="AR604" s="231" t="s">
        <v>2226</v>
      </c>
      <c r="AS604" s="231" t="s">
        <v>769</v>
      </c>
      <c r="AT604" s="231" t="s">
        <v>2230</v>
      </c>
      <c r="AU604" s="231" t="s">
        <v>870</v>
      </c>
      <c r="AV604" s="231" t="s">
        <v>872</v>
      </c>
      <c r="AW604" s="231" t="s">
        <v>873</v>
      </c>
      <c r="AX604" s="231" t="s">
        <v>874</v>
      </c>
      <c r="AY604" s="231" t="s">
        <v>871</v>
      </c>
      <c r="AZ604" s="231" t="s">
        <v>875</v>
      </c>
      <c r="BA604" s="231" t="s">
        <v>2221</v>
      </c>
      <c r="BB604" s="231" t="s">
        <v>7</v>
      </c>
      <c r="BC604" s="231"/>
      <c r="BD604" s="231" t="s">
        <v>0</v>
      </c>
      <c r="BE604" s="231" t="s">
        <v>1</v>
      </c>
    </row>
    <row r="605" spans="1:57">
      <c r="A605" s="223">
        <v>1</v>
      </c>
      <c r="B605" s="233">
        <v>0</v>
      </c>
      <c r="C605" s="234"/>
      <c r="D605" s="234"/>
      <c r="E605" s="234">
        <v>0</v>
      </c>
      <c r="F605" s="234">
        <v>0</v>
      </c>
      <c r="G605" s="234">
        <v>0</v>
      </c>
      <c r="H605" s="234">
        <v>0</v>
      </c>
      <c r="I605" s="235">
        <v>0</v>
      </c>
      <c r="J605" s="234">
        <v>0</v>
      </c>
      <c r="K605" s="234">
        <v>0</v>
      </c>
      <c r="L605" s="236">
        <v>0</v>
      </c>
      <c r="M605" s="223">
        <v>0</v>
      </c>
      <c r="P605" s="233">
        <v>0</v>
      </c>
      <c r="Q605" s="234"/>
      <c r="R605" s="234"/>
      <c r="S605" s="234">
        <v>0</v>
      </c>
      <c r="T605" s="234">
        <v>0</v>
      </c>
      <c r="U605" s="234">
        <v>0</v>
      </c>
      <c r="V605" s="234">
        <v>0</v>
      </c>
      <c r="W605" s="235">
        <v>0</v>
      </c>
      <c r="X605" s="234">
        <v>0</v>
      </c>
      <c r="Y605" s="234">
        <v>0</v>
      </c>
      <c r="Z605" s="236">
        <v>0</v>
      </c>
      <c r="AA605" s="223">
        <v>0</v>
      </c>
      <c r="AD605" s="233">
        <v>0</v>
      </c>
      <c r="AE605" s="234"/>
      <c r="AF605" s="234"/>
      <c r="AG605" s="234">
        <v>0</v>
      </c>
      <c r="AH605" s="234">
        <v>0</v>
      </c>
      <c r="AI605" s="234">
        <v>0</v>
      </c>
      <c r="AJ605" s="234">
        <v>0</v>
      </c>
      <c r="AK605" s="235">
        <v>0</v>
      </c>
      <c r="AL605" s="234">
        <v>0</v>
      </c>
      <c r="AM605" s="234">
        <v>0</v>
      </c>
      <c r="AN605" s="236">
        <v>0</v>
      </c>
      <c r="AO605" s="223">
        <v>0</v>
      </c>
      <c r="AR605" s="233">
        <v>0</v>
      </c>
      <c r="AS605" s="234"/>
      <c r="AT605" s="234"/>
      <c r="AU605" s="234">
        <v>0</v>
      </c>
      <c r="AV605" s="234">
        <v>0</v>
      </c>
      <c r="AW605" s="234">
        <v>0</v>
      </c>
      <c r="AX605" s="234">
        <v>0</v>
      </c>
      <c r="AY605" s="235">
        <v>0</v>
      </c>
      <c r="AZ605" s="234">
        <v>0</v>
      </c>
      <c r="BA605" s="234">
        <v>0</v>
      </c>
      <c r="BB605" s="236">
        <v>0</v>
      </c>
      <c r="BC605" s="223">
        <v>0</v>
      </c>
    </row>
    <row r="606" spans="1:57">
      <c r="A606" s="223">
        <v>2</v>
      </c>
      <c r="B606" s="233">
        <v>0</v>
      </c>
      <c r="C606" s="234"/>
      <c r="D606" s="234"/>
      <c r="E606" s="234">
        <v>0</v>
      </c>
      <c r="F606" s="234">
        <v>0</v>
      </c>
      <c r="G606" s="234">
        <v>0</v>
      </c>
      <c r="H606" s="234">
        <v>0</v>
      </c>
      <c r="I606" s="235">
        <v>0</v>
      </c>
      <c r="J606" s="234">
        <v>0</v>
      </c>
      <c r="K606" s="234">
        <v>0</v>
      </c>
      <c r="L606" s="236">
        <v>0</v>
      </c>
      <c r="M606" s="223">
        <v>0</v>
      </c>
      <c r="P606" s="233">
        <v>0</v>
      </c>
      <c r="Q606" s="234"/>
      <c r="R606" s="234"/>
      <c r="S606" s="234">
        <v>0</v>
      </c>
      <c r="T606" s="234">
        <v>0</v>
      </c>
      <c r="U606" s="234">
        <v>0</v>
      </c>
      <c r="V606" s="234">
        <v>0</v>
      </c>
      <c r="W606" s="235">
        <v>0</v>
      </c>
      <c r="X606" s="234">
        <v>0</v>
      </c>
      <c r="Y606" s="234">
        <v>0</v>
      </c>
      <c r="Z606" s="236">
        <v>0</v>
      </c>
      <c r="AA606" s="223">
        <v>0</v>
      </c>
      <c r="AD606" s="233">
        <v>0</v>
      </c>
      <c r="AE606" s="234"/>
      <c r="AF606" s="234"/>
      <c r="AG606" s="234">
        <v>0</v>
      </c>
      <c r="AH606" s="234">
        <v>0</v>
      </c>
      <c r="AI606" s="234">
        <v>0</v>
      </c>
      <c r="AJ606" s="234">
        <v>0</v>
      </c>
      <c r="AK606" s="235">
        <v>0</v>
      </c>
      <c r="AL606" s="234">
        <v>0</v>
      </c>
      <c r="AM606" s="234">
        <v>0</v>
      </c>
      <c r="AN606" s="236">
        <v>0</v>
      </c>
      <c r="AO606" s="223">
        <v>0</v>
      </c>
      <c r="AR606" s="233">
        <v>0</v>
      </c>
      <c r="AS606" s="234"/>
      <c r="AT606" s="234"/>
      <c r="AU606" s="234">
        <v>0</v>
      </c>
      <c r="AV606" s="234">
        <v>0</v>
      </c>
      <c r="AW606" s="234">
        <v>0</v>
      </c>
      <c r="AX606" s="234">
        <v>0</v>
      </c>
      <c r="AY606" s="235">
        <v>0</v>
      </c>
      <c r="AZ606" s="234">
        <v>0</v>
      </c>
      <c r="BA606" s="234">
        <v>0</v>
      </c>
      <c r="BB606" s="236">
        <v>0</v>
      </c>
      <c r="BC606" s="223">
        <v>0</v>
      </c>
    </row>
    <row r="607" spans="1:57">
      <c r="A607" s="223">
        <v>3</v>
      </c>
      <c r="B607" s="233">
        <v>0</v>
      </c>
      <c r="C607" s="234"/>
      <c r="D607" s="234"/>
      <c r="E607" s="234">
        <v>0</v>
      </c>
      <c r="F607" s="234">
        <v>0</v>
      </c>
      <c r="G607" s="234">
        <v>0</v>
      </c>
      <c r="H607" s="234">
        <v>0</v>
      </c>
      <c r="I607" s="235">
        <v>0</v>
      </c>
      <c r="J607" s="234">
        <v>0</v>
      </c>
      <c r="K607" s="234">
        <v>0</v>
      </c>
      <c r="L607" s="236">
        <v>0</v>
      </c>
      <c r="M607" s="223">
        <v>0</v>
      </c>
      <c r="P607" s="233">
        <v>0</v>
      </c>
      <c r="Q607" s="234"/>
      <c r="R607" s="234"/>
      <c r="S607" s="234">
        <v>0</v>
      </c>
      <c r="T607" s="234">
        <v>0</v>
      </c>
      <c r="U607" s="234">
        <v>0</v>
      </c>
      <c r="V607" s="234">
        <v>0</v>
      </c>
      <c r="W607" s="235">
        <v>0</v>
      </c>
      <c r="X607" s="234">
        <v>0</v>
      </c>
      <c r="Y607" s="234">
        <v>0</v>
      </c>
      <c r="Z607" s="236">
        <v>0</v>
      </c>
      <c r="AA607" s="223">
        <v>0</v>
      </c>
      <c r="AD607" s="233">
        <v>0</v>
      </c>
      <c r="AE607" s="234"/>
      <c r="AF607" s="234"/>
      <c r="AG607" s="234">
        <v>0</v>
      </c>
      <c r="AH607" s="234">
        <v>0</v>
      </c>
      <c r="AI607" s="234">
        <v>0</v>
      </c>
      <c r="AJ607" s="234">
        <v>0</v>
      </c>
      <c r="AK607" s="235">
        <v>0</v>
      </c>
      <c r="AL607" s="234">
        <v>0</v>
      </c>
      <c r="AM607" s="234">
        <v>0</v>
      </c>
      <c r="AN607" s="236">
        <v>0</v>
      </c>
      <c r="AO607" s="223">
        <v>0</v>
      </c>
      <c r="AR607" s="233">
        <v>0</v>
      </c>
      <c r="AS607" s="234"/>
      <c r="AT607" s="234"/>
      <c r="AU607" s="234">
        <v>0</v>
      </c>
      <c r="AV607" s="234">
        <v>0</v>
      </c>
      <c r="AW607" s="234">
        <v>0</v>
      </c>
      <c r="AX607" s="234">
        <v>0</v>
      </c>
      <c r="AY607" s="235">
        <v>0</v>
      </c>
      <c r="AZ607" s="234">
        <v>0</v>
      </c>
      <c r="BA607" s="234">
        <v>0</v>
      </c>
      <c r="BB607" s="236">
        <v>0</v>
      </c>
      <c r="BC607" s="223">
        <v>0</v>
      </c>
    </row>
    <row r="608" spans="1:57">
      <c r="A608" s="223">
        <v>4</v>
      </c>
      <c r="B608" s="233">
        <v>0</v>
      </c>
      <c r="C608" s="234"/>
      <c r="D608" s="234"/>
      <c r="E608" s="234">
        <v>0</v>
      </c>
      <c r="F608" s="234">
        <v>0</v>
      </c>
      <c r="G608" s="234">
        <v>0</v>
      </c>
      <c r="H608" s="234">
        <v>0</v>
      </c>
      <c r="I608" s="235">
        <v>0</v>
      </c>
      <c r="J608" s="234">
        <v>0</v>
      </c>
      <c r="K608" s="234">
        <v>0</v>
      </c>
      <c r="L608" s="236">
        <v>0</v>
      </c>
      <c r="M608" s="223">
        <v>0</v>
      </c>
      <c r="P608" s="233">
        <v>0</v>
      </c>
      <c r="Q608" s="234"/>
      <c r="R608" s="234"/>
      <c r="S608" s="234">
        <v>0</v>
      </c>
      <c r="T608" s="234">
        <v>0</v>
      </c>
      <c r="U608" s="234">
        <v>0</v>
      </c>
      <c r="V608" s="234">
        <v>0</v>
      </c>
      <c r="W608" s="235">
        <v>0</v>
      </c>
      <c r="X608" s="234">
        <v>0</v>
      </c>
      <c r="Y608" s="234">
        <v>0</v>
      </c>
      <c r="Z608" s="236">
        <v>0</v>
      </c>
      <c r="AA608" s="223">
        <v>0</v>
      </c>
      <c r="AD608" s="233">
        <v>0</v>
      </c>
      <c r="AE608" s="234"/>
      <c r="AF608" s="234"/>
      <c r="AG608" s="234">
        <v>0</v>
      </c>
      <c r="AH608" s="234">
        <v>0</v>
      </c>
      <c r="AI608" s="234">
        <v>0</v>
      </c>
      <c r="AJ608" s="234">
        <v>0</v>
      </c>
      <c r="AK608" s="235">
        <v>0</v>
      </c>
      <c r="AL608" s="234">
        <v>0</v>
      </c>
      <c r="AM608" s="234">
        <v>0</v>
      </c>
      <c r="AN608" s="236">
        <v>0</v>
      </c>
      <c r="AO608" s="223">
        <v>0</v>
      </c>
      <c r="AR608" s="233">
        <v>0</v>
      </c>
      <c r="AS608" s="234"/>
      <c r="AT608" s="234"/>
      <c r="AU608" s="234">
        <v>0</v>
      </c>
      <c r="AV608" s="234">
        <v>0</v>
      </c>
      <c r="AW608" s="234">
        <v>0</v>
      </c>
      <c r="AX608" s="234">
        <v>0</v>
      </c>
      <c r="AY608" s="235">
        <v>0</v>
      </c>
      <c r="AZ608" s="234">
        <v>0</v>
      </c>
      <c r="BA608" s="234">
        <v>0</v>
      </c>
      <c r="BB608" s="236">
        <v>0</v>
      </c>
      <c r="BC608" s="223">
        <v>0</v>
      </c>
    </row>
    <row r="609" spans="1:55">
      <c r="A609" s="223">
        <v>5</v>
      </c>
      <c r="B609" s="233">
        <v>0</v>
      </c>
      <c r="C609" s="234"/>
      <c r="D609" s="234"/>
      <c r="E609" s="234">
        <v>0</v>
      </c>
      <c r="F609" s="234">
        <v>0</v>
      </c>
      <c r="G609" s="234">
        <v>0</v>
      </c>
      <c r="H609" s="234">
        <v>0</v>
      </c>
      <c r="I609" s="235">
        <v>0</v>
      </c>
      <c r="J609" s="234">
        <v>0</v>
      </c>
      <c r="K609" s="234">
        <v>0</v>
      </c>
      <c r="L609" s="236">
        <v>0</v>
      </c>
      <c r="M609" s="223">
        <v>0</v>
      </c>
      <c r="P609" s="233">
        <v>0</v>
      </c>
      <c r="Q609" s="234"/>
      <c r="R609" s="234"/>
      <c r="S609" s="234">
        <v>0</v>
      </c>
      <c r="T609" s="234">
        <v>0</v>
      </c>
      <c r="U609" s="234">
        <v>0</v>
      </c>
      <c r="V609" s="234">
        <v>0</v>
      </c>
      <c r="W609" s="235">
        <v>0</v>
      </c>
      <c r="X609" s="234">
        <v>0</v>
      </c>
      <c r="Y609" s="234">
        <v>0</v>
      </c>
      <c r="Z609" s="236">
        <v>0</v>
      </c>
      <c r="AA609" s="223">
        <v>0</v>
      </c>
      <c r="AD609" s="233">
        <v>0</v>
      </c>
      <c r="AE609" s="234"/>
      <c r="AF609" s="234"/>
      <c r="AG609" s="234">
        <v>0</v>
      </c>
      <c r="AH609" s="234">
        <v>0</v>
      </c>
      <c r="AI609" s="234">
        <v>0</v>
      </c>
      <c r="AJ609" s="234">
        <v>0</v>
      </c>
      <c r="AK609" s="235">
        <v>0</v>
      </c>
      <c r="AL609" s="234">
        <v>0</v>
      </c>
      <c r="AM609" s="234">
        <v>0</v>
      </c>
      <c r="AN609" s="236">
        <v>0</v>
      </c>
      <c r="AO609" s="223">
        <v>0</v>
      </c>
      <c r="AR609" s="233">
        <v>0</v>
      </c>
      <c r="AS609" s="234"/>
      <c r="AT609" s="234"/>
      <c r="AU609" s="234">
        <v>0</v>
      </c>
      <c r="AV609" s="234">
        <v>0</v>
      </c>
      <c r="AW609" s="234">
        <v>0</v>
      </c>
      <c r="AX609" s="234">
        <v>0</v>
      </c>
      <c r="AY609" s="235">
        <v>0</v>
      </c>
      <c r="AZ609" s="234">
        <v>0</v>
      </c>
      <c r="BA609" s="234">
        <v>0</v>
      </c>
      <c r="BB609" s="236">
        <v>0</v>
      </c>
      <c r="BC609" s="223">
        <v>0</v>
      </c>
    </row>
    <row r="610" spans="1:55">
      <c r="A610" s="223">
        <v>6</v>
      </c>
      <c r="B610" s="233">
        <v>0</v>
      </c>
      <c r="C610" s="234"/>
      <c r="D610" s="234"/>
      <c r="E610" s="234">
        <v>0</v>
      </c>
      <c r="F610" s="234">
        <v>0</v>
      </c>
      <c r="G610" s="234">
        <v>0</v>
      </c>
      <c r="H610" s="234">
        <v>0</v>
      </c>
      <c r="I610" s="235">
        <v>0</v>
      </c>
      <c r="J610" s="234">
        <v>0</v>
      </c>
      <c r="K610" s="234">
        <v>0</v>
      </c>
      <c r="L610" s="236">
        <v>0</v>
      </c>
      <c r="M610" s="223">
        <v>0</v>
      </c>
      <c r="P610" s="233">
        <v>0</v>
      </c>
      <c r="Q610" s="234"/>
      <c r="R610" s="234"/>
      <c r="S610" s="234">
        <v>0</v>
      </c>
      <c r="T610" s="234">
        <v>0</v>
      </c>
      <c r="U610" s="234">
        <v>0</v>
      </c>
      <c r="V610" s="234">
        <v>0</v>
      </c>
      <c r="W610" s="235">
        <v>0</v>
      </c>
      <c r="X610" s="234">
        <v>0</v>
      </c>
      <c r="Y610" s="234">
        <v>0</v>
      </c>
      <c r="Z610" s="236">
        <v>0</v>
      </c>
      <c r="AA610" s="223">
        <v>0</v>
      </c>
      <c r="AD610" s="233">
        <v>0</v>
      </c>
      <c r="AE610" s="234"/>
      <c r="AF610" s="234"/>
      <c r="AG610" s="234">
        <v>0</v>
      </c>
      <c r="AH610" s="234">
        <v>0</v>
      </c>
      <c r="AI610" s="234">
        <v>0</v>
      </c>
      <c r="AJ610" s="234">
        <v>0</v>
      </c>
      <c r="AK610" s="235">
        <v>0</v>
      </c>
      <c r="AL610" s="234">
        <v>0</v>
      </c>
      <c r="AM610" s="234">
        <v>0</v>
      </c>
      <c r="AN610" s="236">
        <v>0</v>
      </c>
      <c r="AO610" s="223">
        <v>0</v>
      </c>
      <c r="AR610" s="233">
        <v>0</v>
      </c>
      <c r="AS610" s="234"/>
      <c r="AT610" s="234"/>
      <c r="AU610" s="234">
        <v>0</v>
      </c>
      <c r="AV610" s="234">
        <v>0</v>
      </c>
      <c r="AW610" s="234">
        <v>0</v>
      </c>
      <c r="AX610" s="234">
        <v>0</v>
      </c>
      <c r="AY610" s="235">
        <v>0</v>
      </c>
      <c r="AZ610" s="234">
        <v>0</v>
      </c>
      <c r="BA610" s="234">
        <v>0</v>
      </c>
      <c r="BB610" s="236">
        <v>0</v>
      </c>
      <c r="BC610" s="223">
        <v>0</v>
      </c>
    </row>
    <row r="611" spans="1:55">
      <c r="A611" s="223">
        <v>7</v>
      </c>
      <c r="B611" s="233">
        <v>0</v>
      </c>
      <c r="C611" s="234"/>
      <c r="D611" s="234"/>
      <c r="E611" s="234">
        <v>0</v>
      </c>
      <c r="F611" s="234">
        <v>0</v>
      </c>
      <c r="G611" s="234">
        <v>0</v>
      </c>
      <c r="H611" s="234">
        <v>0</v>
      </c>
      <c r="I611" s="235">
        <v>0</v>
      </c>
      <c r="J611" s="234">
        <v>0</v>
      </c>
      <c r="K611" s="234">
        <v>0</v>
      </c>
      <c r="L611" s="236">
        <v>0</v>
      </c>
      <c r="M611" s="223">
        <v>0</v>
      </c>
      <c r="P611" s="233">
        <v>0</v>
      </c>
      <c r="Q611" s="234"/>
      <c r="R611" s="234"/>
      <c r="S611" s="234">
        <v>0</v>
      </c>
      <c r="T611" s="234">
        <v>0</v>
      </c>
      <c r="U611" s="234">
        <v>0</v>
      </c>
      <c r="V611" s="234">
        <v>0</v>
      </c>
      <c r="W611" s="235">
        <v>0</v>
      </c>
      <c r="X611" s="234">
        <v>0</v>
      </c>
      <c r="Y611" s="234">
        <v>0</v>
      </c>
      <c r="Z611" s="236">
        <v>0</v>
      </c>
      <c r="AA611" s="223">
        <v>0</v>
      </c>
      <c r="AD611" s="233">
        <v>0</v>
      </c>
      <c r="AE611" s="234"/>
      <c r="AF611" s="234"/>
      <c r="AG611" s="234">
        <v>0</v>
      </c>
      <c r="AH611" s="234">
        <v>0</v>
      </c>
      <c r="AI611" s="234">
        <v>0</v>
      </c>
      <c r="AJ611" s="234">
        <v>0</v>
      </c>
      <c r="AK611" s="235">
        <v>0</v>
      </c>
      <c r="AL611" s="234">
        <v>0</v>
      </c>
      <c r="AM611" s="234">
        <v>0</v>
      </c>
      <c r="AN611" s="236">
        <v>0</v>
      </c>
      <c r="AO611" s="223">
        <v>0</v>
      </c>
      <c r="AR611" s="233">
        <v>0</v>
      </c>
      <c r="AS611" s="234"/>
      <c r="AT611" s="234"/>
      <c r="AU611" s="234">
        <v>0</v>
      </c>
      <c r="AV611" s="234">
        <v>0</v>
      </c>
      <c r="AW611" s="234">
        <v>0</v>
      </c>
      <c r="AX611" s="234">
        <v>0</v>
      </c>
      <c r="AY611" s="235">
        <v>0</v>
      </c>
      <c r="AZ611" s="234">
        <v>0</v>
      </c>
      <c r="BA611" s="234">
        <v>0</v>
      </c>
      <c r="BB611" s="236">
        <v>0</v>
      </c>
      <c r="BC611" s="223">
        <v>0</v>
      </c>
    </row>
    <row r="612" spans="1:55">
      <c r="A612" s="223">
        <v>8</v>
      </c>
      <c r="B612" s="233">
        <v>0</v>
      </c>
      <c r="C612" s="234"/>
      <c r="D612" s="234"/>
      <c r="E612" s="234">
        <v>0</v>
      </c>
      <c r="F612" s="234">
        <v>0</v>
      </c>
      <c r="G612" s="234">
        <v>0</v>
      </c>
      <c r="H612" s="234">
        <v>0</v>
      </c>
      <c r="I612" s="235">
        <v>0</v>
      </c>
      <c r="J612" s="234">
        <v>0</v>
      </c>
      <c r="K612" s="234">
        <v>0</v>
      </c>
      <c r="L612" s="236">
        <v>0</v>
      </c>
      <c r="M612" s="223">
        <v>0</v>
      </c>
      <c r="P612" s="233">
        <v>0</v>
      </c>
      <c r="Q612" s="234"/>
      <c r="R612" s="234"/>
      <c r="S612" s="234">
        <v>0</v>
      </c>
      <c r="T612" s="234">
        <v>0</v>
      </c>
      <c r="U612" s="234">
        <v>0</v>
      </c>
      <c r="V612" s="234">
        <v>0</v>
      </c>
      <c r="W612" s="235">
        <v>0</v>
      </c>
      <c r="X612" s="234">
        <v>0</v>
      </c>
      <c r="Y612" s="234">
        <v>0</v>
      </c>
      <c r="Z612" s="236">
        <v>0</v>
      </c>
      <c r="AA612" s="223">
        <v>0</v>
      </c>
      <c r="AD612" s="233">
        <v>0</v>
      </c>
      <c r="AE612" s="234"/>
      <c r="AF612" s="234"/>
      <c r="AG612" s="234">
        <v>0</v>
      </c>
      <c r="AH612" s="234">
        <v>0</v>
      </c>
      <c r="AI612" s="234">
        <v>0</v>
      </c>
      <c r="AJ612" s="234">
        <v>0</v>
      </c>
      <c r="AK612" s="235">
        <v>0</v>
      </c>
      <c r="AL612" s="234">
        <v>0</v>
      </c>
      <c r="AM612" s="234">
        <v>0</v>
      </c>
      <c r="AN612" s="236">
        <v>0</v>
      </c>
      <c r="AO612" s="223">
        <v>0</v>
      </c>
      <c r="AR612" s="233">
        <v>0</v>
      </c>
      <c r="AS612" s="234"/>
      <c r="AT612" s="234"/>
      <c r="AU612" s="234">
        <v>0</v>
      </c>
      <c r="AV612" s="234">
        <v>0</v>
      </c>
      <c r="AW612" s="234">
        <v>0</v>
      </c>
      <c r="AX612" s="234">
        <v>0</v>
      </c>
      <c r="AY612" s="235">
        <v>0</v>
      </c>
      <c r="AZ612" s="234">
        <v>0</v>
      </c>
      <c r="BA612" s="234">
        <v>0</v>
      </c>
      <c r="BB612" s="236">
        <v>0</v>
      </c>
      <c r="BC612" s="223">
        <v>0</v>
      </c>
    </row>
    <row r="613" spans="1:55">
      <c r="A613" s="223">
        <v>9</v>
      </c>
      <c r="B613" s="233">
        <v>0</v>
      </c>
      <c r="C613" s="234"/>
      <c r="D613" s="234"/>
      <c r="E613" s="234">
        <v>0</v>
      </c>
      <c r="F613" s="234">
        <v>0</v>
      </c>
      <c r="G613" s="234">
        <v>0</v>
      </c>
      <c r="H613" s="234">
        <v>0</v>
      </c>
      <c r="I613" s="235">
        <v>0</v>
      </c>
      <c r="J613" s="234">
        <v>0</v>
      </c>
      <c r="K613" s="234">
        <v>0</v>
      </c>
      <c r="L613" s="236">
        <v>0</v>
      </c>
      <c r="M613" s="223">
        <v>0</v>
      </c>
      <c r="P613" s="233">
        <v>0</v>
      </c>
      <c r="Q613" s="234"/>
      <c r="R613" s="234"/>
      <c r="S613" s="234">
        <v>0</v>
      </c>
      <c r="T613" s="234">
        <v>0</v>
      </c>
      <c r="U613" s="234">
        <v>0</v>
      </c>
      <c r="V613" s="234">
        <v>0</v>
      </c>
      <c r="W613" s="235">
        <v>0</v>
      </c>
      <c r="X613" s="234">
        <v>0</v>
      </c>
      <c r="Y613" s="234">
        <v>0</v>
      </c>
      <c r="Z613" s="236">
        <v>0</v>
      </c>
      <c r="AA613" s="223">
        <v>0</v>
      </c>
      <c r="AD613" s="233">
        <v>0</v>
      </c>
      <c r="AE613" s="234"/>
      <c r="AF613" s="234"/>
      <c r="AG613" s="234">
        <v>0</v>
      </c>
      <c r="AH613" s="234">
        <v>0</v>
      </c>
      <c r="AI613" s="234">
        <v>0</v>
      </c>
      <c r="AJ613" s="234">
        <v>0</v>
      </c>
      <c r="AK613" s="235">
        <v>0</v>
      </c>
      <c r="AL613" s="234">
        <v>0</v>
      </c>
      <c r="AM613" s="234">
        <v>0</v>
      </c>
      <c r="AN613" s="236">
        <v>0</v>
      </c>
      <c r="AO613" s="223">
        <v>0</v>
      </c>
      <c r="AR613" s="233">
        <v>0</v>
      </c>
      <c r="AS613" s="234"/>
      <c r="AT613" s="234"/>
      <c r="AU613" s="234">
        <v>0</v>
      </c>
      <c r="AV613" s="234">
        <v>0</v>
      </c>
      <c r="AW613" s="234">
        <v>0</v>
      </c>
      <c r="AX613" s="234">
        <v>0</v>
      </c>
      <c r="AY613" s="235">
        <v>0</v>
      </c>
      <c r="AZ613" s="234">
        <v>0</v>
      </c>
      <c r="BA613" s="234">
        <v>0</v>
      </c>
      <c r="BB613" s="236">
        <v>0</v>
      </c>
      <c r="BC613" s="223">
        <v>0</v>
      </c>
    </row>
    <row r="614" spans="1:55">
      <c r="A614" s="223">
        <v>10</v>
      </c>
      <c r="B614" s="233">
        <v>0</v>
      </c>
      <c r="C614" s="234"/>
      <c r="D614" s="234"/>
      <c r="E614" s="234">
        <v>0</v>
      </c>
      <c r="F614" s="234">
        <v>0</v>
      </c>
      <c r="G614" s="234">
        <v>0</v>
      </c>
      <c r="H614" s="234">
        <v>0</v>
      </c>
      <c r="I614" s="235">
        <v>0</v>
      </c>
      <c r="J614" s="234">
        <v>0</v>
      </c>
      <c r="K614" s="234">
        <v>0</v>
      </c>
      <c r="L614" s="236">
        <v>0</v>
      </c>
      <c r="M614" s="223">
        <v>0</v>
      </c>
      <c r="P614" s="233">
        <v>0</v>
      </c>
      <c r="Q614" s="234"/>
      <c r="R614" s="234"/>
      <c r="S614" s="234">
        <v>0</v>
      </c>
      <c r="T614" s="234">
        <v>0</v>
      </c>
      <c r="U614" s="234">
        <v>0</v>
      </c>
      <c r="V614" s="234">
        <v>0</v>
      </c>
      <c r="W614" s="235">
        <v>0</v>
      </c>
      <c r="X614" s="234">
        <v>0</v>
      </c>
      <c r="Y614" s="234">
        <v>0</v>
      </c>
      <c r="Z614" s="236">
        <v>0</v>
      </c>
      <c r="AA614" s="223">
        <v>0</v>
      </c>
      <c r="AD614" s="233">
        <v>0</v>
      </c>
      <c r="AE614" s="234"/>
      <c r="AF614" s="234"/>
      <c r="AG614" s="234">
        <v>0</v>
      </c>
      <c r="AH614" s="234">
        <v>0</v>
      </c>
      <c r="AI614" s="234">
        <v>0</v>
      </c>
      <c r="AJ614" s="234">
        <v>0</v>
      </c>
      <c r="AK614" s="235">
        <v>0</v>
      </c>
      <c r="AL614" s="234">
        <v>0</v>
      </c>
      <c r="AM614" s="234">
        <v>0</v>
      </c>
      <c r="AN614" s="236">
        <v>0</v>
      </c>
      <c r="AO614" s="223">
        <v>0</v>
      </c>
      <c r="AR614" s="233">
        <v>0</v>
      </c>
      <c r="AS614" s="234"/>
      <c r="AT614" s="234"/>
      <c r="AU614" s="234">
        <v>0</v>
      </c>
      <c r="AV614" s="234">
        <v>0</v>
      </c>
      <c r="AW614" s="234">
        <v>0</v>
      </c>
      <c r="AX614" s="234">
        <v>0</v>
      </c>
      <c r="AY614" s="235">
        <v>0</v>
      </c>
      <c r="AZ614" s="234">
        <v>0</v>
      </c>
      <c r="BA614" s="234">
        <v>0</v>
      </c>
      <c r="BB614" s="236">
        <v>0</v>
      </c>
      <c r="BC614" s="223">
        <v>0</v>
      </c>
    </row>
    <row r="615" spans="1:55">
      <c r="A615" s="223">
        <v>11</v>
      </c>
      <c r="B615" s="233">
        <v>0</v>
      </c>
      <c r="C615" s="234"/>
      <c r="D615" s="234"/>
      <c r="E615" s="234">
        <v>0</v>
      </c>
      <c r="F615" s="234">
        <v>0</v>
      </c>
      <c r="G615" s="234">
        <v>0</v>
      </c>
      <c r="H615" s="234">
        <v>0</v>
      </c>
      <c r="I615" s="235">
        <v>0</v>
      </c>
      <c r="J615" s="234">
        <v>0</v>
      </c>
      <c r="K615" s="234">
        <v>0</v>
      </c>
      <c r="L615" s="236">
        <v>0</v>
      </c>
      <c r="M615" s="223">
        <v>0</v>
      </c>
      <c r="P615" s="233">
        <v>0</v>
      </c>
      <c r="Q615" s="234"/>
      <c r="R615" s="234"/>
      <c r="S615" s="234">
        <v>0</v>
      </c>
      <c r="T615" s="234">
        <v>0</v>
      </c>
      <c r="U615" s="234">
        <v>0</v>
      </c>
      <c r="V615" s="234">
        <v>0</v>
      </c>
      <c r="W615" s="235">
        <v>0</v>
      </c>
      <c r="X615" s="234">
        <v>0</v>
      </c>
      <c r="Y615" s="234">
        <v>0</v>
      </c>
      <c r="Z615" s="236">
        <v>0</v>
      </c>
      <c r="AA615" s="223">
        <v>0</v>
      </c>
      <c r="AD615" s="233">
        <v>0</v>
      </c>
      <c r="AE615" s="234"/>
      <c r="AF615" s="234"/>
      <c r="AG615" s="234">
        <v>0</v>
      </c>
      <c r="AH615" s="234">
        <v>0</v>
      </c>
      <c r="AI615" s="234">
        <v>0</v>
      </c>
      <c r="AJ615" s="234">
        <v>0</v>
      </c>
      <c r="AK615" s="235">
        <v>0</v>
      </c>
      <c r="AL615" s="234">
        <v>0</v>
      </c>
      <c r="AM615" s="234">
        <v>0</v>
      </c>
      <c r="AN615" s="236">
        <v>0</v>
      </c>
      <c r="AO615" s="223">
        <v>0</v>
      </c>
      <c r="AR615" s="233">
        <v>0</v>
      </c>
      <c r="AS615" s="234"/>
      <c r="AT615" s="234"/>
      <c r="AU615" s="234">
        <v>0</v>
      </c>
      <c r="AV615" s="234">
        <v>0</v>
      </c>
      <c r="AW615" s="234">
        <v>0</v>
      </c>
      <c r="AX615" s="234">
        <v>0</v>
      </c>
      <c r="AY615" s="235">
        <v>0</v>
      </c>
      <c r="AZ615" s="234">
        <v>0</v>
      </c>
      <c r="BA615" s="234">
        <v>0</v>
      </c>
      <c r="BB615" s="236">
        <v>0</v>
      </c>
      <c r="BC615" s="223">
        <v>0</v>
      </c>
    </row>
    <row r="616" spans="1:55">
      <c r="A616" s="223">
        <v>12</v>
      </c>
      <c r="B616" s="233">
        <v>0</v>
      </c>
      <c r="C616" s="234"/>
      <c r="D616" s="234"/>
      <c r="E616" s="234">
        <v>0</v>
      </c>
      <c r="F616" s="234">
        <v>0</v>
      </c>
      <c r="G616" s="234">
        <v>0</v>
      </c>
      <c r="H616" s="234">
        <v>0</v>
      </c>
      <c r="I616" s="235">
        <v>0</v>
      </c>
      <c r="J616" s="234">
        <v>0</v>
      </c>
      <c r="K616" s="234">
        <v>0</v>
      </c>
      <c r="L616" s="236">
        <v>0</v>
      </c>
      <c r="M616" s="223">
        <v>0</v>
      </c>
      <c r="P616" s="233">
        <v>0</v>
      </c>
      <c r="Q616" s="234"/>
      <c r="R616" s="234"/>
      <c r="S616" s="234">
        <v>0</v>
      </c>
      <c r="T616" s="234">
        <v>0</v>
      </c>
      <c r="U616" s="234">
        <v>0</v>
      </c>
      <c r="V616" s="234">
        <v>0</v>
      </c>
      <c r="W616" s="235">
        <v>0</v>
      </c>
      <c r="X616" s="234">
        <v>0</v>
      </c>
      <c r="Y616" s="234">
        <v>0</v>
      </c>
      <c r="Z616" s="236">
        <v>0</v>
      </c>
      <c r="AA616" s="223">
        <v>0</v>
      </c>
      <c r="AD616" s="233">
        <v>0</v>
      </c>
      <c r="AE616" s="234"/>
      <c r="AF616" s="234"/>
      <c r="AG616" s="234">
        <v>0</v>
      </c>
      <c r="AH616" s="234">
        <v>0</v>
      </c>
      <c r="AI616" s="234">
        <v>0</v>
      </c>
      <c r="AJ616" s="234">
        <v>0</v>
      </c>
      <c r="AK616" s="235">
        <v>0</v>
      </c>
      <c r="AL616" s="234">
        <v>0</v>
      </c>
      <c r="AM616" s="234">
        <v>0</v>
      </c>
      <c r="AN616" s="236">
        <v>0</v>
      </c>
      <c r="AO616" s="223">
        <v>0</v>
      </c>
      <c r="AR616" s="233">
        <v>0</v>
      </c>
      <c r="AS616" s="234"/>
      <c r="AT616" s="234"/>
      <c r="AU616" s="234">
        <v>0</v>
      </c>
      <c r="AV616" s="234">
        <v>0</v>
      </c>
      <c r="AW616" s="234">
        <v>0</v>
      </c>
      <c r="AX616" s="234">
        <v>0</v>
      </c>
      <c r="AY616" s="235">
        <v>0</v>
      </c>
      <c r="AZ616" s="234">
        <v>0</v>
      </c>
      <c r="BA616" s="234">
        <v>0</v>
      </c>
      <c r="BB616" s="236">
        <v>0</v>
      </c>
      <c r="BC616" s="223">
        <v>0</v>
      </c>
    </row>
    <row r="617" spans="1:55">
      <c r="A617" s="223">
        <v>13</v>
      </c>
      <c r="B617" s="233">
        <v>0</v>
      </c>
      <c r="C617" s="234"/>
      <c r="D617" s="234"/>
      <c r="E617" s="234">
        <v>0</v>
      </c>
      <c r="F617" s="234">
        <v>0</v>
      </c>
      <c r="G617" s="234">
        <v>0</v>
      </c>
      <c r="H617" s="234">
        <v>0</v>
      </c>
      <c r="I617" s="235">
        <v>0</v>
      </c>
      <c r="J617" s="234">
        <v>0</v>
      </c>
      <c r="K617" s="234">
        <v>0</v>
      </c>
      <c r="L617" s="236">
        <v>0</v>
      </c>
      <c r="M617" s="223">
        <v>0</v>
      </c>
      <c r="P617" s="233">
        <v>0</v>
      </c>
      <c r="Q617" s="234"/>
      <c r="R617" s="234"/>
      <c r="S617" s="234">
        <v>0</v>
      </c>
      <c r="T617" s="234">
        <v>0</v>
      </c>
      <c r="U617" s="234">
        <v>0</v>
      </c>
      <c r="V617" s="234">
        <v>0</v>
      </c>
      <c r="W617" s="235">
        <v>0</v>
      </c>
      <c r="X617" s="234">
        <v>0</v>
      </c>
      <c r="Y617" s="234">
        <v>0</v>
      </c>
      <c r="Z617" s="236">
        <v>0</v>
      </c>
      <c r="AA617" s="223">
        <v>0</v>
      </c>
      <c r="AD617" s="233">
        <v>0</v>
      </c>
      <c r="AE617" s="234"/>
      <c r="AF617" s="234"/>
      <c r="AG617" s="234">
        <v>0</v>
      </c>
      <c r="AH617" s="234">
        <v>0</v>
      </c>
      <c r="AI617" s="234">
        <v>0</v>
      </c>
      <c r="AJ617" s="234">
        <v>0</v>
      </c>
      <c r="AK617" s="235">
        <v>0</v>
      </c>
      <c r="AL617" s="234">
        <v>0</v>
      </c>
      <c r="AM617" s="234">
        <v>0</v>
      </c>
      <c r="AN617" s="236">
        <v>0</v>
      </c>
      <c r="AO617" s="223">
        <v>0</v>
      </c>
      <c r="AR617" s="233">
        <v>0</v>
      </c>
      <c r="AS617" s="234"/>
      <c r="AT617" s="234"/>
      <c r="AU617" s="234">
        <v>0</v>
      </c>
      <c r="AV617" s="234">
        <v>0</v>
      </c>
      <c r="AW617" s="234">
        <v>0</v>
      </c>
      <c r="AX617" s="234">
        <v>0</v>
      </c>
      <c r="AY617" s="235">
        <v>0</v>
      </c>
      <c r="AZ617" s="234">
        <v>0</v>
      </c>
      <c r="BA617" s="234">
        <v>0</v>
      </c>
      <c r="BB617" s="236">
        <v>0</v>
      </c>
      <c r="BC617" s="223">
        <v>0</v>
      </c>
    </row>
    <row r="618" spans="1:55">
      <c r="A618" s="223">
        <v>14</v>
      </c>
      <c r="B618" s="233">
        <v>0</v>
      </c>
      <c r="C618" s="234"/>
      <c r="D618" s="234"/>
      <c r="E618" s="234">
        <v>0</v>
      </c>
      <c r="F618" s="234">
        <v>0</v>
      </c>
      <c r="G618" s="234">
        <v>0</v>
      </c>
      <c r="H618" s="234">
        <v>0</v>
      </c>
      <c r="I618" s="235">
        <v>0</v>
      </c>
      <c r="J618" s="234">
        <v>0</v>
      </c>
      <c r="K618" s="234">
        <v>0</v>
      </c>
      <c r="L618" s="236">
        <v>0</v>
      </c>
      <c r="M618" s="223">
        <v>0</v>
      </c>
      <c r="P618" s="233">
        <v>0</v>
      </c>
      <c r="Q618" s="234"/>
      <c r="R618" s="234"/>
      <c r="S618" s="234">
        <v>0</v>
      </c>
      <c r="T618" s="234">
        <v>0</v>
      </c>
      <c r="U618" s="234">
        <v>0</v>
      </c>
      <c r="V618" s="234">
        <v>0</v>
      </c>
      <c r="W618" s="235">
        <v>0</v>
      </c>
      <c r="X618" s="234">
        <v>0</v>
      </c>
      <c r="Y618" s="234">
        <v>0</v>
      </c>
      <c r="Z618" s="236">
        <v>0</v>
      </c>
      <c r="AA618" s="223">
        <v>0</v>
      </c>
      <c r="AD618" s="233">
        <v>0</v>
      </c>
      <c r="AE618" s="234"/>
      <c r="AF618" s="234"/>
      <c r="AG618" s="234">
        <v>0</v>
      </c>
      <c r="AH618" s="234">
        <v>0</v>
      </c>
      <c r="AI618" s="234">
        <v>0</v>
      </c>
      <c r="AJ618" s="234">
        <v>0</v>
      </c>
      <c r="AK618" s="235">
        <v>0</v>
      </c>
      <c r="AL618" s="234">
        <v>0</v>
      </c>
      <c r="AM618" s="234">
        <v>0</v>
      </c>
      <c r="AN618" s="236">
        <v>0</v>
      </c>
      <c r="AO618" s="223">
        <v>0</v>
      </c>
      <c r="AR618" s="233">
        <v>0</v>
      </c>
      <c r="AS618" s="234"/>
      <c r="AT618" s="234"/>
      <c r="AU618" s="234">
        <v>0</v>
      </c>
      <c r="AV618" s="234">
        <v>0</v>
      </c>
      <c r="AW618" s="234">
        <v>0</v>
      </c>
      <c r="AX618" s="234">
        <v>0</v>
      </c>
      <c r="AY618" s="235">
        <v>0</v>
      </c>
      <c r="AZ618" s="234">
        <v>0</v>
      </c>
      <c r="BA618" s="234">
        <v>0</v>
      </c>
      <c r="BB618" s="236">
        <v>0</v>
      </c>
      <c r="BC618" s="223">
        <v>0</v>
      </c>
    </row>
    <row r="619" spans="1:55">
      <c r="A619" s="223">
        <v>15</v>
      </c>
      <c r="B619" s="233">
        <v>0</v>
      </c>
      <c r="C619" s="234"/>
      <c r="D619" s="234"/>
      <c r="E619" s="234">
        <v>0</v>
      </c>
      <c r="F619" s="234">
        <v>0</v>
      </c>
      <c r="G619" s="234">
        <v>0</v>
      </c>
      <c r="H619" s="234">
        <v>0</v>
      </c>
      <c r="I619" s="235">
        <v>0</v>
      </c>
      <c r="J619" s="234">
        <v>0</v>
      </c>
      <c r="K619" s="234">
        <v>0</v>
      </c>
      <c r="L619" s="236">
        <v>0</v>
      </c>
      <c r="M619" s="223">
        <v>0</v>
      </c>
      <c r="P619" s="233">
        <v>0</v>
      </c>
      <c r="Q619" s="234"/>
      <c r="R619" s="234"/>
      <c r="S619" s="234">
        <v>0</v>
      </c>
      <c r="T619" s="234">
        <v>0</v>
      </c>
      <c r="U619" s="234">
        <v>0</v>
      </c>
      <c r="V619" s="234">
        <v>0</v>
      </c>
      <c r="W619" s="235">
        <v>0</v>
      </c>
      <c r="X619" s="234">
        <v>0</v>
      </c>
      <c r="Y619" s="234">
        <v>0</v>
      </c>
      <c r="Z619" s="236">
        <v>0</v>
      </c>
      <c r="AA619" s="223">
        <v>0</v>
      </c>
      <c r="AD619" s="233">
        <v>0</v>
      </c>
      <c r="AE619" s="234"/>
      <c r="AF619" s="234"/>
      <c r="AG619" s="234">
        <v>0</v>
      </c>
      <c r="AH619" s="234">
        <v>0</v>
      </c>
      <c r="AI619" s="234">
        <v>0</v>
      </c>
      <c r="AJ619" s="234">
        <v>0</v>
      </c>
      <c r="AK619" s="235">
        <v>0</v>
      </c>
      <c r="AL619" s="234">
        <v>0</v>
      </c>
      <c r="AM619" s="234">
        <v>0</v>
      </c>
      <c r="AN619" s="236">
        <v>0</v>
      </c>
      <c r="AO619" s="223">
        <v>0</v>
      </c>
      <c r="AR619" s="233">
        <v>0</v>
      </c>
      <c r="AS619" s="234"/>
      <c r="AT619" s="234"/>
      <c r="AU619" s="234">
        <v>0</v>
      </c>
      <c r="AV619" s="234">
        <v>0</v>
      </c>
      <c r="AW619" s="234">
        <v>0</v>
      </c>
      <c r="AX619" s="234">
        <v>0</v>
      </c>
      <c r="AY619" s="235">
        <v>0</v>
      </c>
      <c r="AZ619" s="234">
        <v>0</v>
      </c>
      <c r="BA619" s="234">
        <v>0</v>
      </c>
      <c r="BB619" s="236">
        <v>0</v>
      </c>
      <c r="BC619" s="223">
        <v>0</v>
      </c>
    </row>
    <row r="620" spans="1:55">
      <c r="A620" s="223">
        <v>16</v>
      </c>
      <c r="B620" s="233">
        <v>0</v>
      </c>
      <c r="C620" s="234"/>
      <c r="D620" s="234"/>
      <c r="E620" s="234">
        <v>0</v>
      </c>
      <c r="F620" s="234">
        <v>0</v>
      </c>
      <c r="G620" s="234">
        <v>0</v>
      </c>
      <c r="H620" s="234">
        <v>0</v>
      </c>
      <c r="I620" s="235">
        <v>0</v>
      </c>
      <c r="J620" s="234">
        <v>0</v>
      </c>
      <c r="K620" s="234">
        <v>0</v>
      </c>
      <c r="L620" s="236">
        <v>0</v>
      </c>
      <c r="M620" s="223">
        <v>0</v>
      </c>
      <c r="P620" s="233">
        <v>0</v>
      </c>
      <c r="Q620" s="234"/>
      <c r="R620" s="234"/>
      <c r="S620" s="234">
        <v>0</v>
      </c>
      <c r="T620" s="234">
        <v>0</v>
      </c>
      <c r="U620" s="234">
        <v>0</v>
      </c>
      <c r="V620" s="234">
        <v>0</v>
      </c>
      <c r="W620" s="235">
        <v>0</v>
      </c>
      <c r="X620" s="234">
        <v>0</v>
      </c>
      <c r="Y620" s="234">
        <v>0</v>
      </c>
      <c r="Z620" s="236">
        <v>0</v>
      </c>
      <c r="AA620" s="223">
        <v>0</v>
      </c>
      <c r="AD620" s="233">
        <v>0</v>
      </c>
      <c r="AE620" s="234"/>
      <c r="AF620" s="234"/>
      <c r="AG620" s="234">
        <v>0</v>
      </c>
      <c r="AH620" s="234">
        <v>0</v>
      </c>
      <c r="AI620" s="234">
        <v>0</v>
      </c>
      <c r="AJ620" s="234">
        <v>0</v>
      </c>
      <c r="AK620" s="235">
        <v>0</v>
      </c>
      <c r="AL620" s="234">
        <v>0</v>
      </c>
      <c r="AM620" s="234">
        <v>0</v>
      </c>
      <c r="AN620" s="236">
        <v>0</v>
      </c>
      <c r="AO620" s="223">
        <v>0</v>
      </c>
      <c r="AR620" s="233">
        <v>0</v>
      </c>
      <c r="AS620" s="234"/>
      <c r="AT620" s="234"/>
      <c r="AU620" s="234">
        <v>0</v>
      </c>
      <c r="AV620" s="234">
        <v>0</v>
      </c>
      <c r="AW620" s="234">
        <v>0</v>
      </c>
      <c r="AX620" s="234">
        <v>0</v>
      </c>
      <c r="AY620" s="235">
        <v>0</v>
      </c>
      <c r="AZ620" s="234">
        <v>0</v>
      </c>
      <c r="BA620" s="234">
        <v>0</v>
      </c>
      <c r="BB620" s="236">
        <v>0</v>
      </c>
      <c r="BC620" s="223">
        <v>0</v>
      </c>
    </row>
    <row r="621" spans="1:55">
      <c r="A621" s="223">
        <v>17</v>
      </c>
      <c r="B621" s="233">
        <v>0</v>
      </c>
      <c r="C621" s="234"/>
      <c r="D621" s="234"/>
      <c r="E621" s="234">
        <v>0</v>
      </c>
      <c r="F621" s="234">
        <v>0</v>
      </c>
      <c r="G621" s="234">
        <v>0</v>
      </c>
      <c r="H621" s="234">
        <v>0</v>
      </c>
      <c r="I621" s="235">
        <v>0</v>
      </c>
      <c r="J621" s="234">
        <v>0</v>
      </c>
      <c r="K621" s="234">
        <v>0</v>
      </c>
      <c r="L621" s="236">
        <v>0</v>
      </c>
      <c r="M621" s="223">
        <v>0</v>
      </c>
      <c r="P621" s="233">
        <v>0</v>
      </c>
      <c r="Q621" s="234"/>
      <c r="R621" s="234"/>
      <c r="S621" s="234">
        <v>0</v>
      </c>
      <c r="T621" s="234">
        <v>0</v>
      </c>
      <c r="U621" s="234">
        <v>0</v>
      </c>
      <c r="V621" s="234">
        <v>0</v>
      </c>
      <c r="W621" s="235">
        <v>0</v>
      </c>
      <c r="X621" s="234">
        <v>0</v>
      </c>
      <c r="Y621" s="234">
        <v>0</v>
      </c>
      <c r="Z621" s="236">
        <v>0</v>
      </c>
      <c r="AA621" s="223">
        <v>0</v>
      </c>
      <c r="AD621" s="233">
        <v>0</v>
      </c>
      <c r="AE621" s="234"/>
      <c r="AF621" s="234"/>
      <c r="AG621" s="234">
        <v>0</v>
      </c>
      <c r="AH621" s="234">
        <v>0</v>
      </c>
      <c r="AI621" s="234">
        <v>0</v>
      </c>
      <c r="AJ621" s="234">
        <v>0</v>
      </c>
      <c r="AK621" s="235">
        <v>0</v>
      </c>
      <c r="AL621" s="234">
        <v>0</v>
      </c>
      <c r="AM621" s="234">
        <v>0</v>
      </c>
      <c r="AN621" s="236">
        <v>0</v>
      </c>
      <c r="AO621" s="223">
        <v>0</v>
      </c>
      <c r="AR621" s="233">
        <v>0</v>
      </c>
      <c r="AS621" s="234"/>
      <c r="AT621" s="234"/>
      <c r="AU621" s="234">
        <v>0</v>
      </c>
      <c r="AV621" s="234">
        <v>0</v>
      </c>
      <c r="AW621" s="234">
        <v>0</v>
      </c>
      <c r="AX621" s="234">
        <v>0</v>
      </c>
      <c r="AY621" s="235">
        <v>0</v>
      </c>
      <c r="AZ621" s="234">
        <v>0</v>
      </c>
      <c r="BA621" s="234">
        <v>0</v>
      </c>
      <c r="BB621" s="236">
        <v>0</v>
      </c>
      <c r="BC621" s="223">
        <v>0</v>
      </c>
    </row>
    <row r="622" spans="1:55">
      <c r="A622" s="223">
        <v>18</v>
      </c>
      <c r="B622" s="233">
        <v>0</v>
      </c>
      <c r="C622" s="234"/>
      <c r="D622" s="234"/>
      <c r="E622" s="234">
        <v>0</v>
      </c>
      <c r="F622" s="234">
        <v>0</v>
      </c>
      <c r="G622" s="234">
        <v>0</v>
      </c>
      <c r="H622" s="234">
        <v>0</v>
      </c>
      <c r="I622" s="235">
        <v>0</v>
      </c>
      <c r="J622" s="234">
        <v>0</v>
      </c>
      <c r="K622" s="234">
        <v>0</v>
      </c>
      <c r="L622" s="236">
        <v>0</v>
      </c>
      <c r="M622" s="223">
        <v>0</v>
      </c>
      <c r="P622" s="233">
        <v>0</v>
      </c>
      <c r="Q622" s="234"/>
      <c r="R622" s="234"/>
      <c r="S622" s="234">
        <v>0</v>
      </c>
      <c r="T622" s="234">
        <v>0</v>
      </c>
      <c r="U622" s="234">
        <v>0</v>
      </c>
      <c r="V622" s="234">
        <v>0</v>
      </c>
      <c r="W622" s="235">
        <v>0</v>
      </c>
      <c r="X622" s="234">
        <v>0</v>
      </c>
      <c r="Y622" s="234">
        <v>0</v>
      </c>
      <c r="Z622" s="236">
        <v>0</v>
      </c>
      <c r="AA622" s="223">
        <v>0</v>
      </c>
      <c r="AD622" s="233">
        <v>0</v>
      </c>
      <c r="AE622" s="234"/>
      <c r="AF622" s="234"/>
      <c r="AG622" s="234">
        <v>0</v>
      </c>
      <c r="AH622" s="234">
        <v>0</v>
      </c>
      <c r="AI622" s="234">
        <v>0</v>
      </c>
      <c r="AJ622" s="234">
        <v>0</v>
      </c>
      <c r="AK622" s="235">
        <v>0</v>
      </c>
      <c r="AL622" s="234">
        <v>0</v>
      </c>
      <c r="AM622" s="234">
        <v>0</v>
      </c>
      <c r="AN622" s="236">
        <v>0</v>
      </c>
      <c r="AO622" s="223">
        <v>0</v>
      </c>
      <c r="AR622" s="233">
        <v>0</v>
      </c>
      <c r="AS622" s="234"/>
      <c r="AT622" s="234"/>
      <c r="AU622" s="234">
        <v>0</v>
      </c>
      <c r="AV622" s="234">
        <v>0</v>
      </c>
      <c r="AW622" s="234">
        <v>0</v>
      </c>
      <c r="AX622" s="234">
        <v>0</v>
      </c>
      <c r="AY622" s="235">
        <v>0</v>
      </c>
      <c r="AZ622" s="234">
        <v>0</v>
      </c>
      <c r="BA622" s="234">
        <v>0</v>
      </c>
      <c r="BB622" s="236">
        <v>0</v>
      </c>
      <c r="BC622" s="223">
        <v>0</v>
      </c>
    </row>
    <row r="623" spans="1:55">
      <c r="A623" s="223">
        <v>19</v>
      </c>
      <c r="B623" s="233">
        <v>0</v>
      </c>
      <c r="C623" s="234"/>
      <c r="D623" s="234"/>
      <c r="E623" s="234">
        <v>0</v>
      </c>
      <c r="F623" s="234">
        <v>0</v>
      </c>
      <c r="G623" s="234">
        <v>0</v>
      </c>
      <c r="H623" s="234">
        <v>0</v>
      </c>
      <c r="I623" s="235">
        <v>0</v>
      </c>
      <c r="J623" s="234">
        <v>0</v>
      </c>
      <c r="K623" s="234">
        <v>0</v>
      </c>
      <c r="L623" s="236">
        <v>0</v>
      </c>
      <c r="M623" s="223">
        <v>0</v>
      </c>
      <c r="P623" s="233">
        <v>0</v>
      </c>
      <c r="Q623" s="234"/>
      <c r="R623" s="234"/>
      <c r="S623" s="234">
        <v>0</v>
      </c>
      <c r="T623" s="234">
        <v>0</v>
      </c>
      <c r="U623" s="234">
        <v>0</v>
      </c>
      <c r="V623" s="234">
        <v>0</v>
      </c>
      <c r="W623" s="235">
        <v>0</v>
      </c>
      <c r="X623" s="234">
        <v>0</v>
      </c>
      <c r="Y623" s="234">
        <v>0</v>
      </c>
      <c r="Z623" s="236">
        <v>0</v>
      </c>
      <c r="AA623" s="223">
        <v>0</v>
      </c>
      <c r="AD623" s="233">
        <v>0</v>
      </c>
      <c r="AE623" s="234"/>
      <c r="AF623" s="234"/>
      <c r="AG623" s="234">
        <v>0</v>
      </c>
      <c r="AH623" s="234">
        <v>0</v>
      </c>
      <c r="AI623" s="234">
        <v>0</v>
      </c>
      <c r="AJ623" s="234">
        <v>0</v>
      </c>
      <c r="AK623" s="235">
        <v>0</v>
      </c>
      <c r="AL623" s="234">
        <v>0</v>
      </c>
      <c r="AM623" s="234">
        <v>0</v>
      </c>
      <c r="AN623" s="236">
        <v>0</v>
      </c>
      <c r="AO623" s="223">
        <v>0</v>
      </c>
      <c r="AR623" s="233">
        <v>0</v>
      </c>
      <c r="AS623" s="234"/>
      <c r="AT623" s="234"/>
      <c r="AU623" s="234">
        <v>0</v>
      </c>
      <c r="AV623" s="234">
        <v>0</v>
      </c>
      <c r="AW623" s="234">
        <v>0</v>
      </c>
      <c r="AX623" s="234">
        <v>0</v>
      </c>
      <c r="AY623" s="235">
        <v>0</v>
      </c>
      <c r="AZ623" s="234">
        <v>0</v>
      </c>
      <c r="BA623" s="234">
        <v>0</v>
      </c>
      <c r="BB623" s="236">
        <v>0</v>
      </c>
      <c r="BC623" s="223">
        <v>0</v>
      </c>
    </row>
    <row r="624" spans="1:55">
      <c r="A624" s="223">
        <v>20</v>
      </c>
      <c r="B624" s="233">
        <v>0</v>
      </c>
      <c r="C624" s="234"/>
      <c r="D624" s="234"/>
      <c r="E624" s="234">
        <v>0</v>
      </c>
      <c r="F624" s="234">
        <v>0</v>
      </c>
      <c r="G624" s="234">
        <v>0</v>
      </c>
      <c r="H624" s="234">
        <v>0</v>
      </c>
      <c r="I624" s="235">
        <v>0</v>
      </c>
      <c r="J624" s="234">
        <v>0</v>
      </c>
      <c r="K624" s="234">
        <v>0</v>
      </c>
      <c r="L624" s="236">
        <v>0</v>
      </c>
      <c r="M624" s="223">
        <v>0</v>
      </c>
      <c r="P624" s="233">
        <v>0</v>
      </c>
      <c r="Q624" s="234"/>
      <c r="R624" s="234"/>
      <c r="S624" s="234">
        <v>0</v>
      </c>
      <c r="T624" s="234">
        <v>0</v>
      </c>
      <c r="U624" s="234">
        <v>0</v>
      </c>
      <c r="V624" s="234">
        <v>0</v>
      </c>
      <c r="W624" s="235">
        <v>0</v>
      </c>
      <c r="X624" s="234">
        <v>0</v>
      </c>
      <c r="Y624" s="234">
        <v>0</v>
      </c>
      <c r="Z624" s="236">
        <v>0</v>
      </c>
      <c r="AA624" s="223">
        <v>0</v>
      </c>
      <c r="AD624" s="233">
        <v>0</v>
      </c>
      <c r="AE624" s="234"/>
      <c r="AF624" s="234"/>
      <c r="AG624" s="234">
        <v>0</v>
      </c>
      <c r="AH624" s="234">
        <v>0</v>
      </c>
      <c r="AI624" s="234">
        <v>0</v>
      </c>
      <c r="AJ624" s="234">
        <v>0</v>
      </c>
      <c r="AK624" s="235">
        <v>0</v>
      </c>
      <c r="AL624" s="234">
        <v>0</v>
      </c>
      <c r="AM624" s="234">
        <v>0</v>
      </c>
      <c r="AN624" s="236">
        <v>0</v>
      </c>
      <c r="AO624" s="223">
        <v>0</v>
      </c>
      <c r="AR624" s="233">
        <v>0</v>
      </c>
      <c r="AS624" s="234"/>
      <c r="AT624" s="234"/>
      <c r="AU624" s="234">
        <v>0</v>
      </c>
      <c r="AV624" s="234">
        <v>0</v>
      </c>
      <c r="AW624" s="234">
        <v>0</v>
      </c>
      <c r="AX624" s="234">
        <v>0</v>
      </c>
      <c r="AY624" s="235">
        <v>0</v>
      </c>
      <c r="AZ624" s="234">
        <v>0</v>
      </c>
      <c r="BA624" s="234">
        <v>0</v>
      </c>
      <c r="BB624" s="236">
        <v>0</v>
      </c>
      <c r="BC624" s="223">
        <v>0</v>
      </c>
    </row>
    <row r="625" spans="1:55">
      <c r="A625" s="223">
        <v>21</v>
      </c>
      <c r="B625" s="233">
        <v>0</v>
      </c>
      <c r="C625" s="234"/>
      <c r="D625" s="234"/>
      <c r="E625" s="234">
        <v>0</v>
      </c>
      <c r="F625" s="234">
        <v>0</v>
      </c>
      <c r="G625" s="234">
        <v>0</v>
      </c>
      <c r="H625" s="234">
        <v>0</v>
      </c>
      <c r="I625" s="235">
        <v>0</v>
      </c>
      <c r="J625" s="234">
        <v>0</v>
      </c>
      <c r="K625" s="234">
        <v>0</v>
      </c>
      <c r="L625" s="236">
        <v>0</v>
      </c>
      <c r="M625" s="223">
        <v>0</v>
      </c>
      <c r="P625" s="233">
        <v>0</v>
      </c>
      <c r="Q625" s="234"/>
      <c r="R625" s="234"/>
      <c r="S625" s="234">
        <v>0</v>
      </c>
      <c r="T625" s="234">
        <v>0</v>
      </c>
      <c r="U625" s="234">
        <v>0</v>
      </c>
      <c r="V625" s="234">
        <v>0</v>
      </c>
      <c r="W625" s="235">
        <v>0</v>
      </c>
      <c r="X625" s="234">
        <v>0</v>
      </c>
      <c r="Y625" s="234">
        <v>0</v>
      </c>
      <c r="Z625" s="236">
        <v>0</v>
      </c>
      <c r="AA625" s="223">
        <v>0</v>
      </c>
      <c r="AD625" s="233">
        <v>0</v>
      </c>
      <c r="AE625" s="234"/>
      <c r="AF625" s="234"/>
      <c r="AG625" s="234">
        <v>0</v>
      </c>
      <c r="AH625" s="234">
        <v>0</v>
      </c>
      <c r="AI625" s="234">
        <v>0</v>
      </c>
      <c r="AJ625" s="234">
        <v>0</v>
      </c>
      <c r="AK625" s="235">
        <v>0</v>
      </c>
      <c r="AL625" s="234">
        <v>0</v>
      </c>
      <c r="AM625" s="234">
        <v>0</v>
      </c>
      <c r="AN625" s="236">
        <v>0</v>
      </c>
      <c r="AO625" s="223">
        <v>0</v>
      </c>
      <c r="AR625" s="233">
        <v>0</v>
      </c>
      <c r="AS625" s="234"/>
      <c r="AT625" s="234"/>
      <c r="AU625" s="234">
        <v>0</v>
      </c>
      <c r="AV625" s="234">
        <v>0</v>
      </c>
      <c r="AW625" s="234">
        <v>0</v>
      </c>
      <c r="AX625" s="234">
        <v>0</v>
      </c>
      <c r="AY625" s="235">
        <v>0</v>
      </c>
      <c r="AZ625" s="234">
        <v>0</v>
      </c>
      <c r="BA625" s="234">
        <v>0</v>
      </c>
      <c r="BB625" s="236">
        <v>0</v>
      </c>
      <c r="BC625" s="223">
        <v>0</v>
      </c>
    </row>
    <row r="626" spans="1:55">
      <c r="A626" s="223">
        <v>22</v>
      </c>
      <c r="B626" s="233">
        <v>0</v>
      </c>
      <c r="C626" s="234"/>
      <c r="D626" s="234"/>
      <c r="E626" s="234">
        <v>0</v>
      </c>
      <c r="F626" s="234">
        <v>0</v>
      </c>
      <c r="G626" s="234">
        <v>0</v>
      </c>
      <c r="H626" s="234">
        <v>0</v>
      </c>
      <c r="I626" s="235">
        <v>0</v>
      </c>
      <c r="J626" s="234">
        <v>0</v>
      </c>
      <c r="K626" s="234">
        <v>0</v>
      </c>
      <c r="L626" s="236">
        <v>0</v>
      </c>
      <c r="M626" s="223">
        <v>0</v>
      </c>
      <c r="P626" s="233">
        <v>0</v>
      </c>
      <c r="Q626" s="234"/>
      <c r="R626" s="234"/>
      <c r="S626" s="234">
        <v>0</v>
      </c>
      <c r="T626" s="234">
        <v>0</v>
      </c>
      <c r="U626" s="234">
        <v>0</v>
      </c>
      <c r="V626" s="234">
        <v>0</v>
      </c>
      <c r="W626" s="235">
        <v>0</v>
      </c>
      <c r="X626" s="234">
        <v>0</v>
      </c>
      <c r="Y626" s="234">
        <v>0</v>
      </c>
      <c r="Z626" s="236">
        <v>0</v>
      </c>
      <c r="AA626" s="223">
        <v>0</v>
      </c>
      <c r="AD626" s="233">
        <v>0</v>
      </c>
      <c r="AE626" s="234"/>
      <c r="AF626" s="234"/>
      <c r="AG626" s="234">
        <v>0</v>
      </c>
      <c r="AH626" s="234">
        <v>0</v>
      </c>
      <c r="AI626" s="234">
        <v>0</v>
      </c>
      <c r="AJ626" s="234">
        <v>0</v>
      </c>
      <c r="AK626" s="235">
        <v>0</v>
      </c>
      <c r="AL626" s="234">
        <v>0</v>
      </c>
      <c r="AM626" s="234">
        <v>0</v>
      </c>
      <c r="AN626" s="236">
        <v>0</v>
      </c>
      <c r="AO626" s="223">
        <v>0</v>
      </c>
      <c r="AR626" s="233">
        <v>0</v>
      </c>
      <c r="AS626" s="234"/>
      <c r="AT626" s="234"/>
      <c r="AU626" s="234">
        <v>0</v>
      </c>
      <c r="AV626" s="234">
        <v>0</v>
      </c>
      <c r="AW626" s="234">
        <v>0</v>
      </c>
      <c r="AX626" s="234">
        <v>0</v>
      </c>
      <c r="AY626" s="235">
        <v>0</v>
      </c>
      <c r="AZ626" s="234">
        <v>0</v>
      </c>
      <c r="BA626" s="234">
        <v>0</v>
      </c>
      <c r="BB626" s="236">
        <v>0</v>
      </c>
      <c r="BC626" s="223">
        <v>0</v>
      </c>
    </row>
    <row r="627" spans="1:55">
      <c r="A627" s="223">
        <v>23</v>
      </c>
      <c r="B627" s="233">
        <v>0</v>
      </c>
      <c r="C627" s="234"/>
      <c r="D627" s="234"/>
      <c r="E627" s="234">
        <v>0</v>
      </c>
      <c r="F627" s="234">
        <v>0</v>
      </c>
      <c r="G627" s="234">
        <v>0</v>
      </c>
      <c r="H627" s="234">
        <v>0</v>
      </c>
      <c r="I627" s="235">
        <v>0</v>
      </c>
      <c r="J627" s="234">
        <v>0</v>
      </c>
      <c r="K627" s="234">
        <v>0</v>
      </c>
      <c r="L627" s="236">
        <v>0</v>
      </c>
      <c r="M627" s="223">
        <v>0</v>
      </c>
      <c r="P627" s="233">
        <v>0</v>
      </c>
      <c r="Q627" s="234"/>
      <c r="R627" s="234"/>
      <c r="S627" s="234">
        <v>0</v>
      </c>
      <c r="T627" s="234">
        <v>0</v>
      </c>
      <c r="U627" s="234">
        <v>0</v>
      </c>
      <c r="V627" s="234">
        <v>0</v>
      </c>
      <c r="W627" s="235">
        <v>0</v>
      </c>
      <c r="X627" s="234">
        <v>0</v>
      </c>
      <c r="Y627" s="234">
        <v>0</v>
      </c>
      <c r="Z627" s="236">
        <v>0</v>
      </c>
      <c r="AA627" s="223">
        <v>0</v>
      </c>
      <c r="AD627" s="233">
        <v>0</v>
      </c>
      <c r="AE627" s="234"/>
      <c r="AF627" s="234"/>
      <c r="AG627" s="234">
        <v>0</v>
      </c>
      <c r="AH627" s="234">
        <v>0</v>
      </c>
      <c r="AI627" s="234">
        <v>0</v>
      </c>
      <c r="AJ627" s="234">
        <v>0</v>
      </c>
      <c r="AK627" s="235">
        <v>0</v>
      </c>
      <c r="AL627" s="234">
        <v>0</v>
      </c>
      <c r="AM627" s="234">
        <v>0</v>
      </c>
      <c r="AN627" s="236">
        <v>0</v>
      </c>
      <c r="AO627" s="223">
        <v>0</v>
      </c>
      <c r="AR627" s="233">
        <v>0</v>
      </c>
      <c r="AS627" s="234"/>
      <c r="AT627" s="234"/>
      <c r="AU627" s="234">
        <v>0</v>
      </c>
      <c r="AV627" s="234">
        <v>0</v>
      </c>
      <c r="AW627" s="234">
        <v>0</v>
      </c>
      <c r="AX627" s="234">
        <v>0</v>
      </c>
      <c r="AY627" s="235">
        <v>0</v>
      </c>
      <c r="AZ627" s="234">
        <v>0</v>
      </c>
      <c r="BA627" s="234">
        <v>0</v>
      </c>
      <c r="BB627" s="236">
        <v>0</v>
      </c>
      <c r="BC627" s="223">
        <v>0</v>
      </c>
    </row>
    <row r="628" spans="1:55">
      <c r="A628" s="223">
        <v>24</v>
      </c>
      <c r="B628" s="233">
        <v>0</v>
      </c>
      <c r="C628" s="234"/>
      <c r="D628" s="234"/>
      <c r="E628" s="234">
        <v>0</v>
      </c>
      <c r="F628" s="234">
        <v>0</v>
      </c>
      <c r="G628" s="234">
        <v>0</v>
      </c>
      <c r="H628" s="234">
        <v>0</v>
      </c>
      <c r="I628" s="235">
        <v>0</v>
      </c>
      <c r="J628" s="234">
        <v>0</v>
      </c>
      <c r="K628" s="234">
        <v>0</v>
      </c>
      <c r="L628" s="236">
        <v>0</v>
      </c>
      <c r="M628" s="223">
        <v>0</v>
      </c>
      <c r="P628" s="233">
        <v>0</v>
      </c>
      <c r="Q628" s="234"/>
      <c r="R628" s="234"/>
      <c r="S628" s="234">
        <v>0</v>
      </c>
      <c r="T628" s="234">
        <v>0</v>
      </c>
      <c r="U628" s="234">
        <v>0</v>
      </c>
      <c r="V628" s="234">
        <v>0</v>
      </c>
      <c r="W628" s="235">
        <v>0</v>
      </c>
      <c r="X628" s="234">
        <v>0</v>
      </c>
      <c r="Y628" s="234">
        <v>0</v>
      </c>
      <c r="Z628" s="236">
        <v>0</v>
      </c>
      <c r="AA628" s="223">
        <v>0</v>
      </c>
      <c r="AD628" s="233">
        <v>0</v>
      </c>
      <c r="AE628" s="234"/>
      <c r="AF628" s="234"/>
      <c r="AG628" s="234">
        <v>0</v>
      </c>
      <c r="AH628" s="234">
        <v>0</v>
      </c>
      <c r="AI628" s="234">
        <v>0</v>
      </c>
      <c r="AJ628" s="234">
        <v>0</v>
      </c>
      <c r="AK628" s="235">
        <v>0</v>
      </c>
      <c r="AL628" s="234">
        <v>0</v>
      </c>
      <c r="AM628" s="234">
        <v>0</v>
      </c>
      <c r="AN628" s="236">
        <v>0</v>
      </c>
      <c r="AO628" s="223">
        <v>0</v>
      </c>
      <c r="AR628" s="233">
        <v>0</v>
      </c>
      <c r="AS628" s="234"/>
      <c r="AT628" s="234"/>
      <c r="AU628" s="234">
        <v>0</v>
      </c>
      <c r="AV628" s="234">
        <v>0</v>
      </c>
      <c r="AW628" s="234">
        <v>0</v>
      </c>
      <c r="AX628" s="234">
        <v>0</v>
      </c>
      <c r="AY628" s="235">
        <v>0</v>
      </c>
      <c r="AZ628" s="234">
        <v>0</v>
      </c>
      <c r="BA628" s="234">
        <v>0</v>
      </c>
      <c r="BB628" s="236">
        <v>0</v>
      </c>
      <c r="BC628" s="223">
        <v>0</v>
      </c>
    </row>
    <row r="629" spans="1:55">
      <c r="A629" s="223">
        <v>25</v>
      </c>
      <c r="B629" s="233">
        <v>0</v>
      </c>
      <c r="C629" s="234"/>
      <c r="D629" s="234"/>
      <c r="E629" s="234">
        <v>0</v>
      </c>
      <c r="F629" s="234">
        <v>0</v>
      </c>
      <c r="G629" s="234">
        <v>0</v>
      </c>
      <c r="H629" s="234">
        <v>0</v>
      </c>
      <c r="I629" s="235">
        <v>0</v>
      </c>
      <c r="J629" s="234">
        <v>0</v>
      </c>
      <c r="K629" s="234">
        <v>0</v>
      </c>
      <c r="L629" s="236">
        <v>0</v>
      </c>
      <c r="M629" s="223">
        <v>0</v>
      </c>
      <c r="P629" s="233">
        <v>0</v>
      </c>
      <c r="Q629" s="234"/>
      <c r="R629" s="234"/>
      <c r="S629" s="234">
        <v>0</v>
      </c>
      <c r="T629" s="234">
        <v>0</v>
      </c>
      <c r="U629" s="234">
        <v>0</v>
      </c>
      <c r="V629" s="234">
        <v>0</v>
      </c>
      <c r="W629" s="235">
        <v>0</v>
      </c>
      <c r="X629" s="234">
        <v>0</v>
      </c>
      <c r="Y629" s="234">
        <v>0</v>
      </c>
      <c r="Z629" s="236">
        <v>0</v>
      </c>
      <c r="AA629" s="223">
        <v>0</v>
      </c>
      <c r="AD629" s="233">
        <v>0</v>
      </c>
      <c r="AE629" s="234"/>
      <c r="AF629" s="234"/>
      <c r="AG629" s="234">
        <v>0</v>
      </c>
      <c r="AH629" s="234">
        <v>0</v>
      </c>
      <c r="AI629" s="234">
        <v>0</v>
      </c>
      <c r="AJ629" s="234">
        <v>0</v>
      </c>
      <c r="AK629" s="235">
        <v>0</v>
      </c>
      <c r="AL629" s="234">
        <v>0</v>
      </c>
      <c r="AM629" s="234">
        <v>0</v>
      </c>
      <c r="AN629" s="236">
        <v>0</v>
      </c>
      <c r="AO629" s="223">
        <v>0</v>
      </c>
      <c r="AR629" s="233">
        <v>0</v>
      </c>
      <c r="AS629" s="234"/>
      <c r="AT629" s="234"/>
      <c r="AU629" s="234">
        <v>0</v>
      </c>
      <c r="AV629" s="234">
        <v>0</v>
      </c>
      <c r="AW629" s="234">
        <v>0</v>
      </c>
      <c r="AX629" s="234">
        <v>0</v>
      </c>
      <c r="AY629" s="235">
        <v>0</v>
      </c>
      <c r="AZ629" s="234">
        <v>0</v>
      </c>
      <c r="BA629" s="234">
        <v>0</v>
      </c>
      <c r="BB629" s="236">
        <v>0</v>
      </c>
      <c r="BC629" s="223">
        <v>0</v>
      </c>
    </row>
    <row r="630" spans="1:55">
      <c r="A630" s="223">
        <v>26</v>
      </c>
      <c r="B630" s="233">
        <v>0</v>
      </c>
      <c r="C630" s="234"/>
      <c r="D630" s="234"/>
      <c r="E630" s="234">
        <v>0</v>
      </c>
      <c r="F630" s="234">
        <v>0</v>
      </c>
      <c r="G630" s="234">
        <v>0</v>
      </c>
      <c r="H630" s="234">
        <v>0</v>
      </c>
      <c r="I630" s="235">
        <v>0</v>
      </c>
      <c r="J630" s="234">
        <v>0</v>
      </c>
      <c r="K630" s="234">
        <v>0</v>
      </c>
      <c r="L630" s="236">
        <v>0</v>
      </c>
      <c r="M630" s="223">
        <v>0</v>
      </c>
      <c r="P630" s="233">
        <v>0</v>
      </c>
      <c r="Q630" s="234"/>
      <c r="R630" s="234"/>
      <c r="S630" s="234">
        <v>0</v>
      </c>
      <c r="T630" s="234">
        <v>0</v>
      </c>
      <c r="U630" s="234">
        <v>0</v>
      </c>
      <c r="V630" s="234">
        <v>0</v>
      </c>
      <c r="W630" s="235">
        <v>0</v>
      </c>
      <c r="X630" s="234">
        <v>0</v>
      </c>
      <c r="Y630" s="234">
        <v>0</v>
      </c>
      <c r="Z630" s="236">
        <v>0</v>
      </c>
      <c r="AA630" s="223">
        <v>0</v>
      </c>
      <c r="AD630" s="233">
        <v>0</v>
      </c>
      <c r="AE630" s="234"/>
      <c r="AF630" s="234"/>
      <c r="AG630" s="234">
        <v>0</v>
      </c>
      <c r="AH630" s="234">
        <v>0</v>
      </c>
      <c r="AI630" s="234">
        <v>0</v>
      </c>
      <c r="AJ630" s="234">
        <v>0</v>
      </c>
      <c r="AK630" s="235">
        <v>0</v>
      </c>
      <c r="AL630" s="234">
        <v>0</v>
      </c>
      <c r="AM630" s="234">
        <v>0</v>
      </c>
      <c r="AN630" s="236">
        <v>0</v>
      </c>
      <c r="AO630" s="223">
        <v>0</v>
      </c>
      <c r="AR630" s="233">
        <v>0</v>
      </c>
      <c r="AS630" s="234"/>
      <c r="AT630" s="234"/>
      <c r="AU630" s="234">
        <v>0</v>
      </c>
      <c r="AV630" s="234">
        <v>0</v>
      </c>
      <c r="AW630" s="234">
        <v>0</v>
      </c>
      <c r="AX630" s="234">
        <v>0</v>
      </c>
      <c r="AY630" s="235">
        <v>0</v>
      </c>
      <c r="AZ630" s="234">
        <v>0</v>
      </c>
      <c r="BA630" s="234">
        <v>0</v>
      </c>
      <c r="BB630" s="236">
        <v>0</v>
      </c>
      <c r="BC630" s="223">
        <v>0</v>
      </c>
    </row>
    <row r="631" spans="1:55">
      <c r="A631" s="223">
        <v>27</v>
      </c>
      <c r="B631" s="233">
        <v>0</v>
      </c>
      <c r="C631" s="234"/>
      <c r="D631" s="234"/>
      <c r="E631" s="234">
        <v>0</v>
      </c>
      <c r="F631" s="234">
        <v>0</v>
      </c>
      <c r="G631" s="234">
        <v>0</v>
      </c>
      <c r="H631" s="234">
        <v>0</v>
      </c>
      <c r="I631" s="235">
        <v>0</v>
      </c>
      <c r="J631" s="234">
        <v>0</v>
      </c>
      <c r="K631" s="234">
        <v>0</v>
      </c>
      <c r="L631" s="236">
        <v>0</v>
      </c>
      <c r="M631" s="223">
        <v>0</v>
      </c>
      <c r="P631" s="233">
        <v>0</v>
      </c>
      <c r="Q631" s="234"/>
      <c r="R631" s="234"/>
      <c r="S631" s="234">
        <v>0</v>
      </c>
      <c r="T631" s="234">
        <v>0</v>
      </c>
      <c r="U631" s="234">
        <v>0</v>
      </c>
      <c r="V631" s="234">
        <v>0</v>
      </c>
      <c r="W631" s="235">
        <v>0</v>
      </c>
      <c r="X631" s="234">
        <v>0</v>
      </c>
      <c r="Y631" s="234">
        <v>0</v>
      </c>
      <c r="Z631" s="236">
        <v>0</v>
      </c>
      <c r="AA631" s="223">
        <v>0</v>
      </c>
      <c r="AD631" s="233">
        <v>0</v>
      </c>
      <c r="AE631" s="234"/>
      <c r="AF631" s="234"/>
      <c r="AG631" s="234">
        <v>0</v>
      </c>
      <c r="AH631" s="234">
        <v>0</v>
      </c>
      <c r="AI631" s="234">
        <v>0</v>
      </c>
      <c r="AJ631" s="234">
        <v>0</v>
      </c>
      <c r="AK631" s="235">
        <v>0</v>
      </c>
      <c r="AL631" s="234">
        <v>0</v>
      </c>
      <c r="AM631" s="234">
        <v>0</v>
      </c>
      <c r="AN631" s="236">
        <v>0</v>
      </c>
      <c r="AO631" s="223">
        <v>0</v>
      </c>
      <c r="AR631" s="233">
        <v>0</v>
      </c>
      <c r="AS631" s="234"/>
      <c r="AT631" s="234"/>
      <c r="AU631" s="234">
        <v>0</v>
      </c>
      <c r="AV631" s="234">
        <v>0</v>
      </c>
      <c r="AW631" s="234">
        <v>0</v>
      </c>
      <c r="AX631" s="234">
        <v>0</v>
      </c>
      <c r="AY631" s="235">
        <v>0</v>
      </c>
      <c r="AZ631" s="234">
        <v>0</v>
      </c>
      <c r="BA631" s="234">
        <v>0</v>
      </c>
      <c r="BB631" s="236">
        <v>0</v>
      </c>
      <c r="BC631" s="223">
        <v>0</v>
      </c>
    </row>
    <row r="632" spans="1:55">
      <c r="A632" s="223">
        <v>28</v>
      </c>
      <c r="B632" s="233">
        <v>0</v>
      </c>
      <c r="C632" s="234"/>
      <c r="D632" s="234"/>
      <c r="E632" s="234">
        <v>0</v>
      </c>
      <c r="F632" s="234">
        <v>0</v>
      </c>
      <c r="G632" s="234">
        <v>0</v>
      </c>
      <c r="H632" s="234">
        <v>0</v>
      </c>
      <c r="I632" s="235">
        <v>0</v>
      </c>
      <c r="J632" s="234">
        <v>0</v>
      </c>
      <c r="K632" s="234">
        <v>0</v>
      </c>
      <c r="L632" s="236">
        <v>0</v>
      </c>
      <c r="M632" s="223">
        <v>0</v>
      </c>
      <c r="P632" s="233">
        <v>0</v>
      </c>
      <c r="Q632" s="234"/>
      <c r="R632" s="234"/>
      <c r="S632" s="234">
        <v>0</v>
      </c>
      <c r="T632" s="234">
        <v>0</v>
      </c>
      <c r="U632" s="234">
        <v>0</v>
      </c>
      <c r="V632" s="234">
        <v>0</v>
      </c>
      <c r="W632" s="235">
        <v>0</v>
      </c>
      <c r="X632" s="234">
        <v>0</v>
      </c>
      <c r="Y632" s="234">
        <v>0</v>
      </c>
      <c r="Z632" s="236">
        <v>0</v>
      </c>
      <c r="AA632" s="223">
        <v>0</v>
      </c>
      <c r="AD632" s="233">
        <v>0</v>
      </c>
      <c r="AE632" s="234"/>
      <c r="AF632" s="234"/>
      <c r="AG632" s="234">
        <v>0</v>
      </c>
      <c r="AH632" s="234">
        <v>0</v>
      </c>
      <c r="AI632" s="234">
        <v>0</v>
      </c>
      <c r="AJ632" s="234">
        <v>0</v>
      </c>
      <c r="AK632" s="235">
        <v>0</v>
      </c>
      <c r="AL632" s="234">
        <v>0</v>
      </c>
      <c r="AM632" s="234">
        <v>0</v>
      </c>
      <c r="AN632" s="236">
        <v>0</v>
      </c>
      <c r="AO632" s="223">
        <v>0</v>
      </c>
      <c r="AR632" s="233">
        <v>0</v>
      </c>
      <c r="AS632" s="234"/>
      <c r="AT632" s="234"/>
      <c r="AU632" s="234">
        <v>0</v>
      </c>
      <c r="AV632" s="234">
        <v>0</v>
      </c>
      <c r="AW632" s="234">
        <v>0</v>
      </c>
      <c r="AX632" s="234">
        <v>0</v>
      </c>
      <c r="AY632" s="235">
        <v>0</v>
      </c>
      <c r="AZ632" s="234">
        <v>0</v>
      </c>
      <c r="BA632" s="234">
        <v>0</v>
      </c>
      <c r="BB632" s="236">
        <v>0</v>
      </c>
      <c r="BC632" s="223">
        <v>0</v>
      </c>
    </row>
    <row r="633" spans="1:55">
      <c r="A633" s="223">
        <v>29</v>
      </c>
      <c r="B633" s="233">
        <v>0</v>
      </c>
      <c r="C633" s="234"/>
      <c r="D633" s="234"/>
      <c r="E633" s="234">
        <v>0</v>
      </c>
      <c r="F633" s="234">
        <v>0</v>
      </c>
      <c r="G633" s="234">
        <v>0</v>
      </c>
      <c r="H633" s="234">
        <v>0</v>
      </c>
      <c r="I633" s="235">
        <v>0</v>
      </c>
      <c r="J633" s="234">
        <v>0</v>
      </c>
      <c r="K633" s="234">
        <v>0</v>
      </c>
      <c r="L633" s="236">
        <v>0</v>
      </c>
      <c r="M633" s="223">
        <v>0</v>
      </c>
      <c r="P633" s="233">
        <v>0</v>
      </c>
      <c r="Q633" s="234"/>
      <c r="R633" s="234"/>
      <c r="S633" s="234">
        <v>0</v>
      </c>
      <c r="T633" s="234">
        <v>0</v>
      </c>
      <c r="U633" s="234">
        <v>0</v>
      </c>
      <c r="V633" s="234">
        <v>0</v>
      </c>
      <c r="W633" s="235">
        <v>0</v>
      </c>
      <c r="X633" s="234">
        <v>0</v>
      </c>
      <c r="Y633" s="234">
        <v>0</v>
      </c>
      <c r="Z633" s="236">
        <v>0</v>
      </c>
      <c r="AA633" s="223">
        <v>0</v>
      </c>
      <c r="AD633" s="233">
        <v>0</v>
      </c>
      <c r="AE633" s="234"/>
      <c r="AF633" s="234"/>
      <c r="AG633" s="234">
        <v>0</v>
      </c>
      <c r="AH633" s="234">
        <v>0</v>
      </c>
      <c r="AI633" s="234">
        <v>0</v>
      </c>
      <c r="AJ633" s="234">
        <v>0</v>
      </c>
      <c r="AK633" s="235">
        <v>0</v>
      </c>
      <c r="AL633" s="234">
        <v>0</v>
      </c>
      <c r="AM633" s="234">
        <v>0</v>
      </c>
      <c r="AN633" s="236">
        <v>0</v>
      </c>
      <c r="AO633" s="223">
        <v>0</v>
      </c>
      <c r="AR633" s="233">
        <v>0</v>
      </c>
      <c r="AS633" s="234"/>
      <c r="AT633" s="234"/>
      <c r="AU633" s="234">
        <v>0</v>
      </c>
      <c r="AV633" s="234">
        <v>0</v>
      </c>
      <c r="AW633" s="234">
        <v>0</v>
      </c>
      <c r="AX633" s="234">
        <v>0</v>
      </c>
      <c r="AY633" s="235">
        <v>0</v>
      </c>
      <c r="AZ633" s="234">
        <v>0</v>
      </c>
      <c r="BA633" s="234">
        <v>0</v>
      </c>
      <c r="BB633" s="236">
        <v>0</v>
      </c>
      <c r="BC633" s="223">
        <v>0</v>
      </c>
    </row>
    <row r="634" spans="1:55">
      <c r="A634" s="223">
        <v>30</v>
      </c>
      <c r="B634" s="233">
        <v>0</v>
      </c>
      <c r="C634" s="234"/>
      <c r="D634" s="234"/>
      <c r="E634" s="234">
        <v>0</v>
      </c>
      <c r="F634" s="234">
        <v>0</v>
      </c>
      <c r="G634" s="234">
        <v>0</v>
      </c>
      <c r="H634" s="234">
        <v>0</v>
      </c>
      <c r="I634" s="235">
        <v>0</v>
      </c>
      <c r="J634" s="234">
        <v>0</v>
      </c>
      <c r="K634" s="234">
        <v>0</v>
      </c>
      <c r="L634" s="236">
        <v>0</v>
      </c>
      <c r="M634" s="223">
        <v>0</v>
      </c>
      <c r="P634" s="233">
        <v>0</v>
      </c>
      <c r="Q634" s="234"/>
      <c r="R634" s="234"/>
      <c r="S634" s="234">
        <v>0</v>
      </c>
      <c r="T634" s="234">
        <v>0</v>
      </c>
      <c r="U634" s="234">
        <v>0</v>
      </c>
      <c r="V634" s="234">
        <v>0</v>
      </c>
      <c r="W634" s="235">
        <v>0</v>
      </c>
      <c r="X634" s="234">
        <v>0</v>
      </c>
      <c r="Y634" s="234">
        <v>0</v>
      </c>
      <c r="Z634" s="236">
        <v>0</v>
      </c>
      <c r="AA634" s="223">
        <v>0</v>
      </c>
      <c r="AD634" s="233">
        <v>0</v>
      </c>
      <c r="AE634" s="234"/>
      <c r="AF634" s="234"/>
      <c r="AG634" s="234">
        <v>0</v>
      </c>
      <c r="AH634" s="234">
        <v>0</v>
      </c>
      <c r="AI634" s="234">
        <v>0</v>
      </c>
      <c r="AJ634" s="234">
        <v>0</v>
      </c>
      <c r="AK634" s="235">
        <v>0</v>
      </c>
      <c r="AL634" s="234">
        <v>0</v>
      </c>
      <c r="AM634" s="234">
        <v>0</v>
      </c>
      <c r="AN634" s="236">
        <v>0</v>
      </c>
      <c r="AO634" s="223">
        <v>0</v>
      </c>
      <c r="AR634" s="233">
        <v>0</v>
      </c>
      <c r="AS634" s="234"/>
      <c r="AT634" s="234"/>
      <c r="AU634" s="234">
        <v>0</v>
      </c>
      <c r="AV634" s="234">
        <v>0</v>
      </c>
      <c r="AW634" s="234">
        <v>0</v>
      </c>
      <c r="AX634" s="234">
        <v>0</v>
      </c>
      <c r="AY634" s="235">
        <v>0</v>
      </c>
      <c r="AZ634" s="234">
        <v>0</v>
      </c>
      <c r="BA634" s="234">
        <v>0</v>
      </c>
      <c r="BB634" s="236">
        <v>0</v>
      </c>
      <c r="BC634" s="223">
        <v>0</v>
      </c>
    </row>
    <row r="635" spans="1:55">
      <c r="A635" s="223">
        <v>31</v>
      </c>
      <c r="B635" s="233">
        <v>0</v>
      </c>
      <c r="C635" s="234"/>
      <c r="D635" s="234"/>
      <c r="E635" s="234">
        <v>0</v>
      </c>
      <c r="F635" s="234">
        <v>0</v>
      </c>
      <c r="G635" s="234">
        <v>0</v>
      </c>
      <c r="H635" s="234">
        <v>0</v>
      </c>
      <c r="I635" s="235">
        <v>0</v>
      </c>
      <c r="J635" s="234">
        <v>0</v>
      </c>
      <c r="K635" s="234">
        <v>0</v>
      </c>
      <c r="L635" s="236">
        <v>0</v>
      </c>
      <c r="M635" s="223">
        <v>0</v>
      </c>
      <c r="P635" s="233">
        <v>0</v>
      </c>
      <c r="Q635" s="234"/>
      <c r="R635" s="234"/>
      <c r="S635" s="234">
        <v>0</v>
      </c>
      <c r="T635" s="234">
        <v>0</v>
      </c>
      <c r="U635" s="234">
        <v>0</v>
      </c>
      <c r="V635" s="234">
        <v>0</v>
      </c>
      <c r="W635" s="235">
        <v>0</v>
      </c>
      <c r="X635" s="234">
        <v>0</v>
      </c>
      <c r="Y635" s="234">
        <v>0</v>
      </c>
      <c r="Z635" s="236">
        <v>0</v>
      </c>
      <c r="AA635" s="223">
        <v>0</v>
      </c>
      <c r="AD635" s="233">
        <v>0</v>
      </c>
      <c r="AE635" s="234"/>
      <c r="AF635" s="234"/>
      <c r="AG635" s="234">
        <v>0</v>
      </c>
      <c r="AH635" s="234">
        <v>0</v>
      </c>
      <c r="AI635" s="234">
        <v>0</v>
      </c>
      <c r="AJ635" s="234">
        <v>0</v>
      </c>
      <c r="AK635" s="235">
        <v>0</v>
      </c>
      <c r="AL635" s="234">
        <v>0</v>
      </c>
      <c r="AM635" s="234">
        <v>0</v>
      </c>
      <c r="AN635" s="236">
        <v>0</v>
      </c>
      <c r="AO635" s="223">
        <v>0</v>
      </c>
      <c r="AR635" s="233">
        <v>0</v>
      </c>
      <c r="AS635" s="234"/>
      <c r="AT635" s="234"/>
      <c r="AU635" s="234">
        <v>0</v>
      </c>
      <c r="AV635" s="234">
        <v>0</v>
      </c>
      <c r="AW635" s="234">
        <v>0</v>
      </c>
      <c r="AX635" s="234">
        <v>0</v>
      </c>
      <c r="AY635" s="235">
        <v>0</v>
      </c>
      <c r="AZ635" s="234">
        <v>0</v>
      </c>
      <c r="BA635" s="234">
        <v>0</v>
      </c>
      <c r="BB635" s="236">
        <v>0</v>
      </c>
      <c r="BC635" s="223">
        <v>0</v>
      </c>
    </row>
    <row r="636" spans="1:55">
      <c r="A636" s="223">
        <v>32</v>
      </c>
      <c r="B636" s="233">
        <v>0</v>
      </c>
      <c r="C636" s="234"/>
      <c r="D636" s="234"/>
      <c r="E636" s="234">
        <v>0</v>
      </c>
      <c r="F636" s="234">
        <v>0</v>
      </c>
      <c r="G636" s="234">
        <v>0</v>
      </c>
      <c r="H636" s="234">
        <v>0</v>
      </c>
      <c r="I636" s="235">
        <v>0</v>
      </c>
      <c r="J636" s="234">
        <v>0</v>
      </c>
      <c r="K636" s="234">
        <v>0</v>
      </c>
      <c r="L636" s="236">
        <v>0</v>
      </c>
      <c r="M636" s="223">
        <v>0</v>
      </c>
      <c r="P636" s="233">
        <v>0</v>
      </c>
      <c r="Q636" s="234"/>
      <c r="R636" s="234"/>
      <c r="S636" s="234">
        <v>0</v>
      </c>
      <c r="T636" s="234">
        <v>0</v>
      </c>
      <c r="U636" s="234">
        <v>0</v>
      </c>
      <c r="V636" s="234">
        <v>0</v>
      </c>
      <c r="W636" s="235">
        <v>0</v>
      </c>
      <c r="X636" s="234">
        <v>0</v>
      </c>
      <c r="Y636" s="234">
        <v>0</v>
      </c>
      <c r="Z636" s="236">
        <v>0</v>
      </c>
      <c r="AA636" s="223">
        <v>0</v>
      </c>
      <c r="AD636" s="233">
        <v>0</v>
      </c>
      <c r="AE636" s="234"/>
      <c r="AF636" s="234"/>
      <c r="AG636" s="234">
        <v>0</v>
      </c>
      <c r="AH636" s="234">
        <v>0</v>
      </c>
      <c r="AI636" s="234">
        <v>0</v>
      </c>
      <c r="AJ636" s="234">
        <v>0</v>
      </c>
      <c r="AK636" s="235">
        <v>0</v>
      </c>
      <c r="AL636" s="234">
        <v>0</v>
      </c>
      <c r="AM636" s="234">
        <v>0</v>
      </c>
      <c r="AN636" s="236">
        <v>0</v>
      </c>
      <c r="AO636" s="223">
        <v>0</v>
      </c>
      <c r="AR636" s="233">
        <v>0</v>
      </c>
      <c r="AS636" s="234"/>
      <c r="AT636" s="234"/>
      <c r="AU636" s="234">
        <v>0</v>
      </c>
      <c r="AV636" s="234">
        <v>0</v>
      </c>
      <c r="AW636" s="234">
        <v>0</v>
      </c>
      <c r="AX636" s="234">
        <v>0</v>
      </c>
      <c r="AY636" s="235">
        <v>0</v>
      </c>
      <c r="AZ636" s="234">
        <v>0</v>
      </c>
      <c r="BA636" s="234">
        <v>0</v>
      </c>
      <c r="BB636" s="236">
        <v>0</v>
      </c>
      <c r="BC636" s="223">
        <v>0</v>
      </c>
    </row>
    <row r="637" spans="1:55">
      <c r="A637" s="223">
        <v>33</v>
      </c>
      <c r="B637" s="233">
        <v>0</v>
      </c>
      <c r="C637" s="234"/>
      <c r="D637" s="234"/>
      <c r="E637" s="234">
        <v>0</v>
      </c>
      <c r="F637" s="234">
        <v>0</v>
      </c>
      <c r="G637" s="234">
        <v>0</v>
      </c>
      <c r="H637" s="234">
        <v>0</v>
      </c>
      <c r="I637" s="235">
        <v>0</v>
      </c>
      <c r="J637" s="234">
        <v>0</v>
      </c>
      <c r="K637" s="234">
        <v>0</v>
      </c>
      <c r="L637" s="236">
        <v>0</v>
      </c>
      <c r="M637" s="223">
        <v>0</v>
      </c>
      <c r="P637" s="233">
        <v>0</v>
      </c>
      <c r="Q637" s="234"/>
      <c r="R637" s="234"/>
      <c r="S637" s="234">
        <v>0</v>
      </c>
      <c r="T637" s="234">
        <v>0</v>
      </c>
      <c r="U637" s="234">
        <v>0</v>
      </c>
      <c r="V637" s="234">
        <v>0</v>
      </c>
      <c r="W637" s="235">
        <v>0</v>
      </c>
      <c r="X637" s="234">
        <v>0</v>
      </c>
      <c r="Y637" s="234">
        <v>0</v>
      </c>
      <c r="Z637" s="236">
        <v>0</v>
      </c>
      <c r="AA637" s="223">
        <v>0</v>
      </c>
      <c r="AD637" s="233">
        <v>0</v>
      </c>
      <c r="AE637" s="234"/>
      <c r="AF637" s="234"/>
      <c r="AG637" s="234">
        <v>0</v>
      </c>
      <c r="AH637" s="234">
        <v>0</v>
      </c>
      <c r="AI637" s="234">
        <v>0</v>
      </c>
      <c r="AJ637" s="234">
        <v>0</v>
      </c>
      <c r="AK637" s="235">
        <v>0</v>
      </c>
      <c r="AL637" s="234">
        <v>0</v>
      </c>
      <c r="AM637" s="234">
        <v>0</v>
      </c>
      <c r="AN637" s="236">
        <v>0</v>
      </c>
      <c r="AO637" s="223">
        <v>0</v>
      </c>
      <c r="AR637" s="233">
        <v>0</v>
      </c>
      <c r="AS637" s="234"/>
      <c r="AT637" s="234"/>
      <c r="AU637" s="234">
        <v>0</v>
      </c>
      <c r="AV637" s="234">
        <v>0</v>
      </c>
      <c r="AW637" s="234">
        <v>0</v>
      </c>
      <c r="AX637" s="234">
        <v>0</v>
      </c>
      <c r="AY637" s="235">
        <v>0</v>
      </c>
      <c r="AZ637" s="234">
        <v>0</v>
      </c>
      <c r="BA637" s="234">
        <v>0</v>
      </c>
      <c r="BB637" s="236">
        <v>0</v>
      </c>
      <c r="BC637" s="223">
        <v>0</v>
      </c>
    </row>
    <row r="638" spans="1:55">
      <c r="A638" s="223">
        <v>34</v>
      </c>
      <c r="B638" s="233">
        <v>0</v>
      </c>
      <c r="C638" s="234"/>
      <c r="D638" s="234"/>
      <c r="E638" s="234">
        <v>0</v>
      </c>
      <c r="F638" s="234">
        <v>0</v>
      </c>
      <c r="G638" s="234">
        <v>0</v>
      </c>
      <c r="H638" s="234">
        <v>0</v>
      </c>
      <c r="I638" s="235">
        <v>0</v>
      </c>
      <c r="J638" s="234">
        <v>0</v>
      </c>
      <c r="K638" s="234">
        <v>0</v>
      </c>
      <c r="L638" s="236">
        <v>0</v>
      </c>
      <c r="M638" s="223">
        <v>0</v>
      </c>
      <c r="P638" s="233">
        <v>0</v>
      </c>
      <c r="Q638" s="234"/>
      <c r="R638" s="234"/>
      <c r="S638" s="234">
        <v>0</v>
      </c>
      <c r="T638" s="234">
        <v>0</v>
      </c>
      <c r="U638" s="234">
        <v>0</v>
      </c>
      <c r="V638" s="234">
        <v>0</v>
      </c>
      <c r="W638" s="235">
        <v>0</v>
      </c>
      <c r="X638" s="234">
        <v>0</v>
      </c>
      <c r="Y638" s="234">
        <v>0</v>
      </c>
      <c r="Z638" s="236">
        <v>0</v>
      </c>
      <c r="AA638" s="223">
        <v>0</v>
      </c>
      <c r="AD638" s="233">
        <v>0</v>
      </c>
      <c r="AE638" s="234"/>
      <c r="AF638" s="234"/>
      <c r="AG638" s="234">
        <v>0</v>
      </c>
      <c r="AH638" s="234">
        <v>0</v>
      </c>
      <c r="AI638" s="234">
        <v>0</v>
      </c>
      <c r="AJ638" s="234">
        <v>0</v>
      </c>
      <c r="AK638" s="235">
        <v>0</v>
      </c>
      <c r="AL638" s="234">
        <v>0</v>
      </c>
      <c r="AM638" s="234">
        <v>0</v>
      </c>
      <c r="AN638" s="236">
        <v>0</v>
      </c>
      <c r="AO638" s="223">
        <v>0</v>
      </c>
      <c r="AR638" s="233">
        <v>0</v>
      </c>
      <c r="AS638" s="234"/>
      <c r="AT638" s="234"/>
      <c r="AU638" s="234">
        <v>0</v>
      </c>
      <c r="AV638" s="234">
        <v>0</v>
      </c>
      <c r="AW638" s="234">
        <v>0</v>
      </c>
      <c r="AX638" s="234">
        <v>0</v>
      </c>
      <c r="AY638" s="235">
        <v>0</v>
      </c>
      <c r="AZ638" s="234">
        <v>0</v>
      </c>
      <c r="BA638" s="234">
        <v>0</v>
      </c>
      <c r="BB638" s="236">
        <v>0</v>
      </c>
      <c r="BC638" s="223">
        <v>0</v>
      </c>
    </row>
    <row r="639" spans="1:55">
      <c r="A639" s="223">
        <v>35</v>
      </c>
      <c r="B639" s="233">
        <v>0</v>
      </c>
      <c r="C639" s="234"/>
      <c r="D639" s="234"/>
      <c r="E639" s="234">
        <v>0</v>
      </c>
      <c r="F639" s="234">
        <v>0</v>
      </c>
      <c r="G639" s="234">
        <v>0</v>
      </c>
      <c r="H639" s="234">
        <v>0</v>
      </c>
      <c r="I639" s="235">
        <v>0</v>
      </c>
      <c r="J639" s="234">
        <v>0</v>
      </c>
      <c r="K639" s="234">
        <v>0</v>
      </c>
      <c r="L639" s="236">
        <v>0</v>
      </c>
      <c r="M639" s="223">
        <v>0</v>
      </c>
      <c r="P639" s="233">
        <v>0</v>
      </c>
      <c r="Q639" s="234"/>
      <c r="R639" s="234"/>
      <c r="S639" s="234">
        <v>0</v>
      </c>
      <c r="T639" s="234">
        <v>0</v>
      </c>
      <c r="U639" s="234">
        <v>0</v>
      </c>
      <c r="V639" s="234">
        <v>0</v>
      </c>
      <c r="W639" s="235">
        <v>0</v>
      </c>
      <c r="X639" s="234">
        <v>0</v>
      </c>
      <c r="Y639" s="234">
        <v>0</v>
      </c>
      <c r="Z639" s="236">
        <v>0</v>
      </c>
      <c r="AA639" s="223">
        <v>0</v>
      </c>
      <c r="AD639" s="233">
        <v>0</v>
      </c>
      <c r="AE639" s="234"/>
      <c r="AF639" s="234"/>
      <c r="AG639" s="234">
        <v>0</v>
      </c>
      <c r="AH639" s="234">
        <v>0</v>
      </c>
      <c r="AI639" s="234">
        <v>0</v>
      </c>
      <c r="AJ639" s="234">
        <v>0</v>
      </c>
      <c r="AK639" s="235">
        <v>0</v>
      </c>
      <c r="AL639" s="234">
        <v>0</v>
      </c>
      <c r="AM639" s="234">
        <v>0</v>
      </c>
      <c r="AN639" s="236">
        <v>0</v>
      </c>
      <c r="AO639" s="223">
        <v>0</v>
      </c>
      <c r="AR639" s="233">
        <v>0</v>
      </c>
      <c r="AS639" s="234"/>
      <c r="AT639" s="234"/>
      <c r="AU639" s="234">
        <v>0</v>
      </c>
      <c r="AV639" s="234">
        <v>0</v>
      </c>
      <c r="AW639" s="234">
        <v>0</v>
      </c>
      <c r="AX639" s="234">
        <v>0</v>
      </c>
      <c r="AY639" s="235">
        <v>0</v>
      </c>
      <c r="AZ639" s="234">
        <v>0</v>
      </c>
      <c r="BA639" s="234">
        <v>0</v>
      </c>
      <c r="BB639" s="236">
        <v>0</v>
      </c>
      <c r="BC639" s="223">
        <v>0</v>
      </c>
    </row>
    <row r="640" spans="1:55">
      <c r="A640" s="223">
        <v>36</v>
      </c>
      <c r="B640" s="233">
        <v>0</v>
      </c>
      <c r="C640" s="234"/>
      <c r="D640" s="234"/>
      <c r="E640" s="234">
        <v>0</v>
      </c>
      <c r="F640" s="234">
        <v>0</v>
      </c>
      <c r="G640" s="234">
        <v>0</v>
      </c>
      <c r="H640" s="234">
        <v>0</v>
      </c>
      <c r="I640" s="235">
        <v>0</v>
      </c>
      <c r="J640" s="234">
        <v>0</v>
      </c>
      <c r="K640" s="234">
        <v>0</v>
      </c>
      <c r="L640" s="236">
        <v>0</v>
      </c>
      <c r="M640" s="223">
        <v>0</v>
      </c>
      <c r="P640" s="233">
        <v>0</v>
      </c>
      <c r="Q640" s="234"/>
      <c r="R640" s="234"/>
      <c r="S640" s="234">
        <v>0</v>
      </c>
      <c r="T640" s="234">
        <v>0</v>
      </c>
      <c r="U640" s="234">
        <v>0</v>
      </c>
      <c r="V640" s="234">
        <v>0</v>
      </c>
      <c r="W640" s="235">
        <v>0</v>
      </c>
      <c r="X640" s="234">
        <v>0</v>
      </c>
      <c r="Y640" s="234">
        <v>0</v>
      </c>
      <c r="Z640" s="236">
        <v>0</v>
      </c>
      <c r="AA640" s="223">
        <v>0</v>
      </c>
      <c r="AD640" s="233">
        <v>0</v>
      </c>
      <c r="AE640" s="234"/>
      <c r="AF640" s="234"/>
      <c r="AG640" s="234">
        <v>0</v>
      </c>
      <c r="AH640" s="234">
        <v>0</v>
      </c>
      <c r="AI640" s="234">
        <v>0</v>
      </c>
      <c r="AJ640" s="234">
        <v>0</v>
      </c>
      <c r="AK640" s="235">
        <v>0</v>
      </c>
      <c r="AL640" s="234">
        <v>0</v>
      </c>
      <c r="AM640" s="234">
        <v>0</v>
      </c>
      <c r="AN640" s="236">
        <v>0</v>
      </c>
      <c r="AO640" s="223">
        <v>0</v>
      </c>
      <c r="AR640" s="233">
        <v>0</v>
      </c>
      <c r="AS640" s="234"/>
      <c r="AT640" s="234"/>
      <c r="AU640" s="234">
        <v>0</v>
      </c>
      <c r="AV640" s="234">
        <v>0</v>
      </c>
      <c r="AW640" s="234">
        <v>0</v>
      </c>
      <c r="AX640" s="234">
        <v>0</v>
      </c>
      <c r="AY640" s="235">
        <v>0</v>
      </c>
      <c r="AZ640" s="234">
        <v>0</v>
      </c>
      <c r="BA640" s="234">
        <v>0</v>
      </c>
      <c r="BB640" s="236">
        <v>0</v>
      </c>
      <c r="BC640" s="223">
        <v>0</v>
      </c>
    </row>
    <row r="641" spans="1:55">
      <c r="A641" s="223">
        <v>37</v>
      </c>
      <c r="B641" s="233">
        <v>0</v>
      </c>
      <c r="C641" s="234"/>
      <c r="D641" s="234"/>
      <c r="E641" s="234">
        <v>0</v>
      </c>
      <c r="F641" s="234">
        <v>0</v>
      </c>
      <c r="G641" s="234">
        <v>0</v>
      </c>
      <c r="H641" s="234">
        <v>0</v>
      </c>
      <c r="I641" s="235">
        <v>0</v>
      </c>
      <c r="J641" s="234">
        <v>0</v>
      </c>
      <c r="K641" s="234">
        <v>0</v>
      </c>
      <c r="L641" s="236">
        <v>0</v>
      </c>
      <c r="M641" s="223">
        <v>0</v>
      </c>
      <c r="P641" s="233">
        <v>0</v>
      </c>
      <c r="Q641" s="234"/>
      <c r="R641" s="234"/>
      <c r="S641" s="234">
        <v>0</v>
      </c>
      <c r="T641" s="234">
        <v>0</v>
      </c>
      <c r="U641" s="234">
        <v>0</v>
      </c>
      <c r="V641" s="234">
        <v>0</v>
      </c>
      <c r="W641" s="235">
        <v>0</v>
      </c>
      <c r="X641" s="234">
        <v>0</v>
      </c>
      <c r="Y641" s="234">
        <v>0</v>
      </c>
      <c r="Z641" s="236">
        <v>0</v>
      </c>
      <c r="AA641" s="223">
        <v>0</v>
      </c>
      <c r="AD641" s="233">
        <v>0</v>
      </c>
      <c r="AE641" s="234"/>
      <c r="AF641" s="234"/>
      <c r="AG641" s="234">
        <v>0</v>
      </c>
      <c r="AH641" s="234">
        <v>0</v>
      </c>
      <c r="AI641" s="234">
        <v>0</v>
      </c>
      <c r="AJ641" s="234">
        <v>0</v>
      </c>
      <c r="AK641" s="235">
        <v>0</v>
      </c>
      <c r="AL641" s="234">
        <v>0</v>
      </c>
      <c r="AM641" s="234">
        <v>0</v>
      </c>
      <c r="AN641" s="236">
        <v>0</v>
      </c>
      <c r="AO641" s="223">
        <v>0</v>
      </c>
      <c r="AR641" s="233">
        <v>0</v>
      </c>
      <c r="AS641" s="234"/>
      <c r="AT641" s="234"/>
      <c r="AU641" s="234">
        <v>0</v>
      </c>
      <c r="AV641" s="234">
        <v>0</v>
      </c>
      <c r="AW641" s="234">
        <v>0</v>
      </c>
      <c r="AX641" s="234">
        <v>0</v>
      </c>
      <c r="AY641" s="235">
        <v>0</v>
      </c>
      <c r="AZ641" s="234">
        <v>0</v>
      </c>
      <c r="BA641" s="234">
        <v>0</v>
      </c>
      <c r="BB641" s="236">
        <v>0</v>
      </c>
      <c r="BC641" s="223">
        <v>0</v>
      </c>
    </row>
    <row r="642" spans="1:55">
      <c r="A642" s="223">
        <v>38</v>
      </c>
      <c r="B642" s="233">
        <v>0</v>
      </c>
      <c r="C642" s="234"/>
      <c r="D642" s="234"/>
      <c r="E642" s="234">
        <v>0</v>
      </c>
      <c r="F642" s="234">
        <v>0</v>
      </c>
      <c r="G642" s="234">
        <v>0</v>
      </c>
      <c r="H642" s="234">
        <v>0</v>
      </c>
      <c r="I642" s="235">
        <v>0</v>
      </c>
      <c r="J642" s="234">
        <v>0</v>
      </c>
      <c r="K642" s="234">
        <v>0</v>
      </c>
      <c r="L642" s="236">
        <v>0</v>
      </c>
      <c r="M642" s="223">
        <v>0</v>
      </c>
      <c r="P642" s="233">
        <v>0</v>
      </c>
      <c r="Q642" s="234"/>
      <c r="R642" s="234"/>
      <c r="S642" s="234">
        <v>0</v>
      </c>
      <c r="T642" s="234">
        <v>0</v>
      </c>
      <c r="U642" s="234">
        <v>0</v>
      </c>
      <c r="V642" s="234">
        <v>0</v>
      </c>
      <c r="W642" s="235">
        <v>0</v>
      </c>
      <c r="X642" s="234">
        <v>0</v>
      </c>
      <c r="Y642" s="234">
        <v>0</v>
      </c>
      <c r="Z642" s="236">
        <v>0</v>
      </c>
      <c r="AA642" s="223">
        <v>0</v>
      </c>
      <c r="AD642" s="233">
        <v>0</v>
      </c>
      <c r="AE642" s="234"/>
      <c r="AF642" s="234"/>
      <c r="AG642" s="234">
        <v>0</v>
      </c>
      <c r="AH642" s="234">
        <v>0</v>
      </c>
      <c r="AI642" s="234">
        <v>0</v>
      </c>
      <c r="AJ642" s="234">
        <v>0</v>
      </c>
      <c r="AK642" s="235">
        <v>0</v>
      </c>
      <c r="AL642" s="234">
        <v>0</v>
      </c>
      <c r="AM642" s="234">
        <v>0</v>
      </c>
      <c r="AN642" s="236">
        <v>0</v>
      </c>
      <c r="AO642" s="223">
        <v>0</v>
      </c>
      <c r="AR642" s="233">
        <v>0</v>
      </c>
      <c r="AS642" s="234"/>
      <c r="AT642" s="234"/>
      <c r="AU642" s="234">
        <v>0</v>
      </c>
      <c r="AV642" s="234">
        <v>0</v>
      </c>
      <c r="AW642" s="234">
        <v>0</v>
      </c>
      <c r="AX642" s="234">
        <v>0</v>
      </c>
      <c r="AY642" s="235">
        <v>0</v>
      </c>
      <c r="AZ642" s="234">
        <v>0</v>
      </c>
      <c r="BA642" s="234">
        <v>0</v>
      </c>
      <c r="BB642" s="236">
        <v>0</v>
      </c>
      <c r="BC642" s="223">
        <v>0</v>
      </c>
    </row>
    <row r="643" spans="1:55">
      <c r="A643" s="223">
        <v>39</v>
      </c>
      <c r="B643" s="233">
        <v>0</v>
      </c>
      <c r="C643" s="234"/>
      <c r="D643" s="234"/>
      <c r="E643" s="234">
        <v>0</v>
      </c>
      <c r="F643" s="234">
        <v>0</v>
      </c>
      <c r="G643" s="234">
        <v>0</v>
      </c>
      <c r="H643" s="234">
        <v>0</v>
      </c>
      <c r="I643" s="235">
        <v>0</v>
      </c>
      <c r="J643" s="234">
        <v>0</v>
      </c>
      <c r="K643" s="234">
        <v>0</v>
      </c>
      <c r="L643" s="236">
        <v>0</v>
      </c>
      <c r="M643" s="223">
        <v>0</v>
      </c>
      <c r="P643" s="233">
        <v>0</v>
      </c>
      <c r="Q643" s="234"/>
      <c r="R643" s="234"/>
      <c r="S643" s="234">
        <v>0</v>
      </c>
      <c r="T643" s="234">
        <v>0</v>
      </c>
      <c r="U643" s="234">
        <v>0</v>
      </c>
      <c r="V643" s="234">
        <v>0</v>
      </c>
      <c r="W643" s="235">
        <v>0</v>
      </c>
      <c r="X643" s="234">
        <v>0</v>
      </c>
      <c r="Y643" s="234">
        <v>0</v>
      </c>
      <c r="Z643" s="236">
        <v>0</v>
      </c>
      <c r="AA643" s="223">
        <v>0</v>
      </c>
      <c r="AD643" s="233">
        <v>0</v>
      </c>
      <c r="AE643" s="234"/>
      <c r="AF643" s="234"/>
      <c r="AG643" s="234">
        <v>0</v>
      </c>
      <c r="AH643" s="234">
        <v>0</v>
      </c>
      <c r="AI643" s="234">
        <v>0</v>
      </c>
      <c r="AJ643" s="234">
        <v>0</v>
      </c>
      <c r="AK643" s="235">
        <v>0</v>
      </c>
      <c r="AL643" s="234">
        <v>0</v>
      </c>
      <c r="AM643" s="234">
        <v>0</v>
      </c>
      <c r="AN643" s="236">
        <v>0</v>
      </c>
      <c r="AO643" s="223">
        <v>0</v>
      </c>
      <c r="AR643" s="233">
        <v>0</v>
      </c>
      <c r="AS643" s="234"/>
      <c r="AT643" s="234"/>
      <c r="AU643" s="234">
        <v>0</v>
      </c>
      <c r="AV643" s="234">
        <v>0</v>
      </c>
      <c r="AW643" s="234">
        <v>0</v>
      </c>
      <c r="AX643" s="234">
        <v>0</v>
      </c>
      <c r="AY643" s="235">
        <v>0</v>
      </c>
      <c r="AZ643" s="234">
        <v>0</v>
      </c>
      <c r="BA643" s="234">
        <v>0</v>
      </c>
      <c r="BB643" s="236">
        <v>0</v>
      </c>
      <c r="BC643" s="223">
        <v>0</v>
      </c>
    </row>
    <row r="644" spans="1:55">
      <c r="A644" s="223">
        <v>40</v>
      </c>
      <c r="B644" s="233">
        <v>0</v>
      </c>
      <c r="C644" s="234"/>
      <c r="D644" s="234"/>
      <c r="E644" s="234">
        <v>0</v>
      </c>
      <c r="F644" s="234">
        <v>0</v>
      </c>
      <c r="G644" s="234">
        <v>0</v>
      </c>
      <c r="H644" s="234">
        <v>0</v>
      </c>
      <c r="I644" s="235">
        <v>0</v>
      </c>
      <c r="J644" s="234">
        <v>0</v>
      </c>
      <c r="K644" s="234">
        <v>0</v>
      </c>
      <c r="L644" s="236">
        <v>0</v>
      </c>
      <c r="M644" s="223">
        <v>0</v>
      </c>
      <c r="P644" s="233">
        <v>0</v>
      </c>
      <c r="Q644" s="234"/>
      <c r="R644" s="234"/>
      <c r="S644" s="234">
        <v>0</v>
      </c>
      <c r="T644" s="234">
        <v>0</v>
      </c>
      <c r="U644" s="234">
        <v>0</v>
      </c>
      <c r="V644" s="234">
        <v>0</v>
      </c>
      <c r="W644" s="235">
        <v>0</v>
      </c>
      <c r="X644" s="234">
        <v>0</v>
      </c>
      <c r="Y644" s="234">
        <v>0</v>
      </c>
      <c r="Z644" s="236">
        <v>0</v>
      </c>
      <c r="AA644" s="223">
        <v>0</v>
      </c>
      <c r="AD644" s="233">
        <v>0</v>
      </c>
      <c r="AE644" s="234"/>
      <c r="AF644" s="234"/>
      <c r="AG644" s="234">
        <v>0</v>
      </c>
      <c r="AH644" s="234">
        <v>0</v>
      </c>
      <c r="AI644" s="234">
        <v>0</v>
      </c>
      <c r="AJ644" s="234">
        <v>0</v>
      </c>
      <c r="AK644" s="235">
        <v>0</v>
      </c>
      <c r="AL644" s="234">
        <v>0</v>
      </c>
      <c r="AM644" s="234">
        <v>0</v>
      </c>
      <c r="AN644" s="236">
        <v>0</v>
      </c>
      <c r="AO644" s="223">
        <v>0</v>
      </c>
      <c r="AR644" s="233">
        <v>0</v>
      </c>
      <c r="AS644" s="234"/>
      <c r="AT644" s="234"/>
      <c r="AU644" s="234">
        <v>0</v>
      </c>
      <c r="AV644" s="234">
        <v>0</v>
      </c>
      <c r="AW644" s="234">
        <v>0</v>
      </c>
      <c r="AX644" s="234">
        <v>0</v>
      </c>
      <c r="AY644" s="235">
        <v>0</v>
      </c>
      <c r="AZ644" s="234">
        <v>0</v>
      </c>
      <c r="BA644" s="234">
        <v>0</v>
      </c>
      <c r="BB644" s="236">
        <v>0</v>
      </c>
      <c r="BC644" s="223">
        <v>0</v>
      </c>
    </row>
    <row r="645" spans="1:55">
      <c r="A645" s="223">
        <v>41</v>
      </c>
      <c r="B645" s="233">
        <v>0</v>
      </c>
      <c r="C645" s="234"/>
      <c r="D645" s="234"/>
      <c r="E645" s="234">
        <v>0</v>
      </c>
      <c r="F645" s="234">
        <v>0</v>
      </c>
      <c r="G645" s="234">
        <v>0</v>
      </c>
      <c r="H645" s="234">
        <v>0</v>
      </c>
      <c r="I645" s="235">
        <v>0</v>
      </c>
      <c r="J645" s="234">
        <v>0</v>
      </c>
      <c r="K645" s="234">
        <v>0</v>
      </c>
      <c r="L645" s="236">
        <v>0</v>
      </c>
      <c r="M645" s="223">
        <v>0</v>
      </c>
      <c r="P645" s="233">
        <v>0</v>
      </c>
      <c r="Q645" s="234"/>
      <c r="R645" s="234"/>
      <c r="S645" s="234">
        <v>0</v>
      </c>
      <c r="T645" s="234">
        <v>0</v>
      </c>
      <c r="U645" s="234">
        <v>0</v>
      </c>
      <c r="V645" s="234">
        <v>0</v>
      </c>
      <c r="W645" s="235">
        <v>0</v>
      </c>
      <c r="X645" s="234">
        <v>0</v>
      </c>
      <c r="Y645" s="234">
        <v>0</v>
      </c>
      <c r="Z645" s="236">
        <v>0</v>
      </c>
      <c r="AA645" s="223">
        <v>0</v>
      </c>
      <c r="AD645" s="233">
        <v>0</v>
      </c>
      <c r="AE645" s="234"/>
      <c r="AF645" s="234"/>
      <c r="AG645" s="234">
        <v>0</v>
      </c>
      <c r="AH645" s="234">
        <v>0</v>
      </c>
      <c r="AI645" s="234">
        <v>0</v>
      </c>
      <c r="AJ645" s="234">
        <v>0</v>
      </c>
      <c r="AK645" s="235">
        <v>0</v>
      </c>
      <c r="AL645" s="234">
        <v>0</v>
      </c>
      <c r="AM645" s="234">
        <v>0</v>
      </c>
      <c r="AN645" s="236">
        <v>0</v>
      </c>
      <c r="AO645" s="223">
        <v>0</v>
      </c>
      <c r="AR645" s="233">
        <v>0</v>
      </c>
      <c r="AS645" s="234"/>
      <c r="AT645" s="234"/>
      <c r="AU645" s="234">
        <v>0</v>
      </c>
      <c r="AV645" s="234">
        <v>0</v>
      </c>
      <c r="AW645" s="234">
        <v>0</v>
      </c>
      <c r="AX645" s="234">
        <v>0</v>
      </c>
      <c r="AY645" s="235">
        <v>0</v>
      </c>
      <c r="AZ645" s="234">
        <v>0</v>
      </c>
      <c r="BA645" s="234">
        <v>0</v>
      </c>
      <c r="BB645" s="236">
        <v>0</v>
      </c>
      <c r="BC645" s="223">
        <v>0</v>
      </c>
    </row>
    <row r="646" spans="1:55">
      <c r="A646" s="223">
        <v>42</v>
      </c>
      <c r="B646" s="233">
        <v>0</v>
      </c>
      <c r="C646" s="234"/>
      <c r="D646" s="234"/>
      <c r="E646" s="234">
        <v>0</v>
      </c>
      <c r="F646" s="234">
        <v>0</v>
      </c>
      <c r="G646" s="234">
        <v>0</v>
      </c>
      <c r="H646" s="234">
        <v>0</v>
      </c>
      <c r="I646" s="235">
        <v>0</v>
      </c>
      <c r="J646" s="234">
        <v>0</v>
      </c>
      <c r="K646" s="234">
        <v>0</v>
      </c>
      <c r="L646" s="236">
        <v>0</v>
      </c>
      <c r="M646" s="223">
        <v>0</v>
      </c>
      <c r="P646" s="233">
        <v>0</v>
      </c>
      <c r="Q646" s="234"/>
      <c r="R646" s="234"/>
      <c r="S646" s="234">
        <v>0</v>
      </c>
      <c r="T646" s="234">
        <v>0</v>
      </c>
      <c r="U646" s="234">
        <v>0</v>
      </c>
      <c r="V646" s="234">
        <v>0</v>
      </c>
      <c r="W646" s="235">
        <v>0</v>
      </c>
      <c r="X646" s="234">
        <v>0</v>
      </c>
      <c r="Y646" s="234">
        <v>0</v>
      </c>
      <c r="Z646" s="236">
        <v>0</v>
      </c>
      <c r="AA646" s="223">
        <v>0</v>
      </c>
      <c r="AD646" s="233">
        <v>0</v>
      </c>
      <c r="AE646" s="234"/>
      <c r="AF646" s="234"/>
      <c r="AG646" s="234">
        <v>0</v>
      </c>
      <c r="AH646" s="234">
        <v>0</v>
      </c>
      <c r="AI646" s="234">
        <v>0</v>
      </c>
      <c r="AJ646" s="234">
        <v>0</v>
      </c>
      <c r="AK646" s="235">
        <v>0</v>
      </c>
      <c r="AL646" s="234">
        <v>0</v>
      </c>
      <c r="AM646" s="234">
        <v>0</v>
      </c>
      <c r="AN646" s="236">
        <v>0</v>
      </c>
      <c r="AO646" s="223">
        <v>0</v>
      </c>
      <c r="AR646" s="233">
        <v>0</v>
      </c>
      <c r="AS646" s="234"/>
      <c r="AT646" s="234"/>
      <c r="AU646" s="234">
        <v>0</v>
      </c>
      <c r="AV646" s="234">
        <v>0</v>
      </c>
      <c r="AW646" s="234">
        <v>0</v>
      </c>
      <c r="AX646" s="234">
        <v>0</v>
      </c>
      <c r="AY646" s="235">
        <v>0</v>
      </c>
      <c r="AZ646" s="234">
        <v>0</v>
      </c>
      <c r="BA646" s="234">
        <v>0</v>
      </c>
      <c r="BB646" s="236">
        <v>0</v>
      </c>
      <c r="BC646" s="223">
        <v>0</v>
      </c>
    </row>
    <row r="647" spans="1:55">
      <c r="A647" s="223">
        <v>43</v>
      </c>
      <c r="B647" s="233">
        <v>0</v>
      </c>
      <c r="C647" s="234"/>
      <c r="D647" s="234"/>
      <c r="E647" s="234">
        <v>0</v>
      </c>
      <c r="F647" s="234">
        <v>0</v>
      </c>
      <c r="G647" s="234">
        <v>0</v>
      </c>
      <c r="H647" s="234">
        <v>0</v>
      </c>
      <c r="I647" s="235">
        <v>0</v>
      </c>
      <c r="J647" s="234">
        <v>0</v>
      </c>
      <c r="K647" s="234">
        <v>0</v>
      </c>
      <c r="L647" s="236">
        <v>0</v>
      </c>
      <c r="M647" s="223">
        <v>0</v>
      </c>
      <c r="P647" s="233">
        <v>0</v>
      </c>
      <c r="Q647" s="234"/>
      <c r="R647" s="234"/>
      <c r="S647" s="234">
        <v>0</v>
      </c>
      <c r="T647" s="234">
        <v>0</v>
      </c>
      <c r="U647" s="234">
        <v>0</v>
      </c>
      <c r="V647" s="234">
        <v>0</v>
      </c>
      <c r="W647" s="235">
        <v>0</v>
      </c>
      <c r="X647" s="234">
        <v>0</v>
      </c>
      <c r="Y647" s="234">
        <v>0</v>
      </c>
      <c r="Z647" s="236">
        <v>0</v>
      </c>
      <c r="AA647" s="223">
        <v>0</v>
      </c>
      <c r="AD647" s="233">
        <v>0</v>
      </c>
      <c r="AE647" s="234"/>
      <c r="AF647" s="234"/>
      <c r="AG647" s="234">
        <v>0</v>
      </c>
      <c r="AH647" s="234">
        <v>0</v>
      </c>
      <c r="AI647" s="234">
        <v>0</v>
      </c>
      <c r="AJ647" s="234">
        <v>0</v>
      </c>
      <c r="AK647" s="235">
        <v>0</v>
      </c>
      <c r="AL647" s="234">
        <v>0</v>
      </c>
      <c r="AM647" s="234">
        <v>0</v>
      </c>
      <c r="AN647" s="236">
        <v>0</v>
      </c>
      <c r="AO647" s="223">
        <v>0</v>
      </c>
      <c r="AR647" s="233">
        <v>0</v>
      </c>
      <c r="AS647" s="234"/>
      <c r="AT647" s="234"/>
      <c r="AU647" s="234">
        <v>0</v>
      </c>
      <c r="AV647" s="234">
        <v>0</v>
      </c>
      <c r="AW647" s="234">
        <v>0</v>
      </c>
      <c r="AX647" s="234">
        <v>0</v>
      </c>
      <c r="AY647" s="235">
        <v>0</v>
      </c>
      <c r="AZ647" s="234">
        <v>0</v>
      </c>
      <c r="BA647" s="234">
        <v>0</v>
      </c>
      <c r="BB647" s="236">
        <v>0</v>
      </c>
      <c r="BC647" s="223">
        <v>0</v>
      </c>
    </row>
    <row r="648" spans="1:55">
      <c r="A648" s="223">
        <v>44</v>
      </c>
      <c r="B648" s="233">
        <v>0</v>
      </c>
      <c r="C648" s="234"/>
      <c r="D648" s="234"/>
      <c r="E648" s="234">
        <v>0</v>
      </c>
      <c r="F648" s="234">
        <v>0</v>
      </c>
      <c r="G648" s="234">
        <v>0</v>
      </c>
      <c r="H648" s="234">
        <v>0</v>
      </c>
      <c r="I648" s="235">
        <v>0</v>
      </c>
      <c r="J648" s="234">
        <v>0</v>
      </c>
      <c r="K648" s="234">
        <v>0</v>
      </c>
      <c r="L648" s="236">
        <v>0</v>
      </c>
      <c r="M648" s="223">
        <v>0</v>
      </c>
      <c r="P648" s="233">
        <v>0</v>
      </c>
      <c r="Q648" s="234"/>
      <c r="R648" s="234"/>
      <c r="S648" s="234">
        <v>0</v>
      </c>
      <c r="T648" s="234">
        <v>0</v>
      </c>
      <c r="U648" s="234">
        <v>0</v>
      </c>
      <c r="V648" s="234">
        <v>0</v>
      </c>
      <c r="W648" s="235">
        <v>0</v>
      </c>
      <c r="X648" s="234">
        <v>0</v>
      </c>
      <c r="Y648" s="234">
        <v>0</v>
      </c>
      <c r="Z648" s="236">
        <v>0</v>
      </c>
      <c r="AA648" s="223">
        <v>0</v>
      </c>
      <c r="AD648" s="233">
        <v>0</v>
      </c>
      <c r="AE648" s="234"/>
      <c r="AF648" s="234"/>
      <c r="AG648" s="234">
        <v>0</v>
      </c>
      <c r="AH648" s="234">
        <v>0</v>
      </c>
      <c r="AI648" s="234">
        <v>0</v>
      </c>
      <c r="AJ648" s="234">
        <v>0</v>
      </c>
      <c r="AK648" s="235">
        <v>0</v>
      </c>
      <c r="AL648" s="234">
        <v>0</v>
      </c>
      <c r="AM648" s="234">
        <v>0</v>
      </c>
      <c r="AN648" s="236">
        <v>0</v>
      </c>
      <c r="AO648" s="223">
        <v>0</v>
      </c>
      <c r="AR648" s="233">
        <v>0</v>
      </c>
      <c r="AS648" s="234"/>
      <c r="AT648" s="234"/>
      <c r="AU648" s="234">
        <v>0</v>
      </c>
      <c r="AV648" s="234">
        <v>0</v>
      </c>
      <c r="AW648" s="234">
        <v>0</v>
      </c>
      <c r="AX648" s="234">
        <v>0</v>
      </c>
      <c r="AY648" s="235">
        <v>0</v>
      </c>
      <c r="AZ648" s="234">
        <v>0</v>
      </c>
      <c r="BA648" s="234">
        <v>0</v>
      </c>
      <c r="BB648" s="236">
        <v>0</v>
      </c>
      <c r="BC648" s="223">
        <v>0</v>
      </c>
    </row>
    <row r="649" spans="1:55">
      <c r="A649" s="223">
        <v>45</v>
      </c>
      <c r="B649" s="233">
        <v>0</v>
      </c>
      <c r="C649" s="234"/>
      <c r="D649" s="234"/>
      <c r="E649" s="234">
        <v>0</v>
      </c>
      <c r="F649" s="234">
        <v>0</v>
      </c>
      <c r="G649" s="234">
        <v>0</v>
      </c>
      <c r="H649" s="234">
        <v>0</v>
      </c>
      <c r="I649" s="235">
        <v>0</v>
      </c>
      <c r="J649" s="234">
        <v>0</v>
      </c>
      <c r="K649" s="234">
        <v>0</v>
      </c>
      <c r="L649" s="236">
        <v>0</v>
      </c>
      <c r="M649" s="223">
        <v>0</v>
      </c>
      <c r="P649" s="233">
        <v>0</v>
      </c>
      <c r="Q649" s="234"/>
      <c r="R649" s="234"/>
      <c r="S649" s="234">
        <v>0</v>
      </c>
      <c r="T649" s="234">
        <v>0</v>
      </c>
      <c r="U649" s="234">
        <v>0</v>
      </c>
      <c r="V649" s="234">
        <v>0</v>
      </c>
      <c r="W649" s="235">
        <v>0</v>
      </c>
      <c r="X649" s="234">
        <v>0</v>
      </c>
      <c r="Y649" s="234">
        <v>0</v>
      </c>
      <c r="Z649" s="236">
        <v>0</v>
      </c>
      <c r="AA649" s="223">
        <v>0</v>
      </c>
      <c r="AD649" s="233">
        <v>0</v>
      </c>
      <c r="AE649" s="234"/>
      <c r="AF649" s="234"/>
      <c r="AG649" s="234">
        <v>0</v>
      </c>
      <c r="AH649" s="234">
        <v>0</v>
      </c>
      <c r="AI649" s="234">
        <v>0</v>
      </c>
      <c r="AJ649" s="234">
        <v>0</v>
      </c>
      <c r="AK649" s="235">
        <v>0</v>
      </c>
      <c r="AL649" s="234">
        <v>0</v>
      </c>
      <c r="AM649" s="234">
        <v>0</v>
      </c>
      <c r="AN649" s="236">
        <v>0</v>
      </c>
      <c r="AO649" s="223">
        <v>0</v>
      </c>
      <c r="AR649" s="233">
        <v>0</v>
      </c>
      <c r="AS649" s="234"/>
      <c r="AT649" s="234"/>
      <c r="AU649" s="234">
        <v>0</v>
      </c>
      <c r="AV649" s="234">
        <v>0</v>
      </c>
      <c r="AW649" s="234">
        <v>0</v>
      </c>
      <c r="AX649" s="234">
        <v>0</v>
      </c>
      <c r="AY649" s="235">
        <v>0</v>
      </c>
      <c r="AZ649" s="234">
        <v>0</v>
      </c>
      <c r="BA649" s="234">
        <v>0</v>
      </c>
      <c r="BB649" s="236">
        <v>0</v>
      </c>
      <c r="BC649" s="223">
        <v>0</v>
      </c>
    </row>
    <row r="650" spans="1:55">
      <c r="A650" s="223">
        <v>46</v>
      </c>
      <c r="B650" s="233">
        <v>0</v>
      </c>
      <c r="C650" s="234"/>
      <c r="D650" s="234"/>
      <c r="E650" s="234">
        <v>0</v>
      </c>
      <c r="F650" s="234">
        <v>0</v>
      </c>
      <c r="G650" s="234">
        <v>0</v>
      </c>
      <c r="H650" s="234">
        <v>0</v>
      </c>
      <c r="I650" s="235">
        <v>0</v>
      </c>
      <c r="J650" s="234">
        <v>0</v>
      </c>
      <c r="K650" s="234">
        <v>0</v>
      </c>
      <c r="L650" s="236">
        <v>0</v>
      </c>
      <c r="M650" s="223">
        <v>0</v>
      </c>
      <c r="P650" s="233">
        <v>0</v>
      </c>
      <c r="Q650" s="234"/>
      <c r="R650" s="234"/>
      <c r="S650" s="234">
        <v>0</v>
      </c>
      <c r="T650" s="234">
        <v>0</v>
      </c>
      <c r="U650" s="234">
        <v>0</v>
      </c>
      <c r="V650" s="234">
        <v>0</v>
      </c>
      <c r="W650" s="235">
        <v>0</v>
      </c>
      <c r="X650" s="234">
        <v>0</v>
      </c>
      <c r="Y650" s="234">
        <v>0</v>
      </c>
      <c r="Z650" s="236">
        <v>0</v>
      </c>
      <c r="AA650" s="223">
        <v>0</v>
      </c>
      <c r="AD650" s="233">
        <v>0</v>
      </c>
      <c r="AE650" s="234"/>
      <c r="AF650" s="234"/>
      <c r="AG650" s="234">
        <v>0</v>
      </c>
      <c r="AH650" s="234">
        <v>0</v>
      </c>
      <c r="AI650" s="234">
        <v>0</v>
      </c>
      <c r="AJ650" s="234">
        <v>0</v>
      </c>
      <c r="AK650" s="235">
        <v>0</v>
      </c>
      <c r="AL650" s="234">
        <v>0</v>
      </c>
      <c r="AM650" s="234">
        <v>0</v>
      </c>
      <c r="AN650" s="236">
        <v>0</v>
      </c>
      <c r="AO650" s="223">
        <v>0</v>
      </c>
      <c r="AR650" s="233">
        <v>0</v>
      </c>
      <c r="AS650" s="234"/>
      <c r="AT650" s="234"/>
      <c r="AU650" s="234">
        <v>0</v>
      </c>
      <c r="AV650" s="234">
        <v>0</v>
      </c>
      <c r="AW650" s="234">
        <v>0</v>
      </c>
      <c r="AX650" s="234">
        <v>0</v>
      </c>
      <c r="AY650" s="235">
        <v>0</v>
      </c>
      <c r="AZ650" s="234">
        <v>0</v>
      </c>
      <c r="BA650" s="234">
        <v>0</v>
      </c>
      <c r="BB650" s="236">
        <v>0</v>
      </c>
      <c r="BC650" s="223">
        <v>0</v>
      </c>
    </row>
    <row r="651" spans="1:55">
      <c r="A651" s="223">
        <v>47</v>
      </c>
      <c r="B651" s="233">
        <v>0</v>
      </c>
      <c r="C651" s="234"/>
      <c r="D651" s="234"/>
      <c r="E651" s="234">
        <v>0</v>
      </c>
      <c r="F651" s="234">
        <v>0</v>
      </c>
      <c r="G651" s="234">
        <v>0</v>
      </c>
      <c r="H651" s="234">
        <v>0</v>
      </c>
      <c r="I651" s="235">
        <v>0</v>
      </c>
      <c r="J651" s="234">
        <v>0</v>
      </c>
      <c r="K651" s="234">
        <v>0</v>
      </c>
      <c r="L651" s="236">
        <v>0</v>
      </c>
      <c r="M651" s="223">
        <v>0</v>
      </c>
      <c r="P651" s="233">
        <v>0</v>
      </c>
      <c r="Q651" s="234"/>
      <c r="R651" s="234"/>
      <c r="S651" s="234">
        <v>0</v>
      </c>
      <c r="T651" s="234">
        <v>0</v>
      </c>
      <c r="U651" s="234">
        <v>0</v>
      </c>
      <c r="V651" s="234">
        <v>0</v>
      </c>
      <c r="W651" s="235">
        <v>0</v>
      </c>
      <c r="X651" s="234">
        <v>0</v>
      </c>
      <c r="Y651" s="234">
        <v>0</v>
      </c>
      <c r="Z651" s="236">
        <v>0</v>
      </c>
      <c r="AA651" s="223">
        <v>0</v>
      </c>
      <c r="AD651" s="233">
        <v>0</v>
      </c>
      <c r="AE651" s="234"/>
      <c r="AF651" s="234"/>
      <c r="AG651" s="234">
        <v>0</v>
      </c>
      <c r="AH651" s="234">
        <v>0</v>
      </c>
      <c r="AI651" s="234">
        <v>0</v>
      </c>
      <c r="AJ651" s="234">
        <v>0</v>
      </c>
      <c r="AK651" s="235">
        <v>0</v>
      </c>
      <c r="AL651" s="234">
        <v>0</v>
      </c>
      <c r="AM651" s="234">
        <v>0</v>
      </c>
      <c r="AN651" s="236">
        <v>0</v>
      </c>
      <c r="AO651" s="223">
        <v>0</v>
      </c>
      <c r="AR651" s="233">
        <v>0</v>
      </c>
      <c r="AS651" s="234"/>
      <c r="AT651" s="234"/>
      <c r="AU651" s="234">
        <v>0</v>
      </c>
      <c r="AV651" s="234">
        <v>0</v>
      </c>
      <c r="AW651" s="234">
        <v>0</v>
      </c>
      <c r="AX651" s="234">
        <v>0</v>
      </c>
      <c r="AY651" s="235">
        <v>0</v>
      </c>
      <c r="AZ651" s="234">
        <v>0</v>
      </c>
      <c r="BA651" s="234">
        <v>0</v>
      </c>
      <c r="BB651" s="236">
        <v>0</v>
      </c>
      <c r="BC651" s="223">
        <v>0</v>
      </c>
    </row>
    <row r="652" spans="1:55">
      <c r="A652" s="223">
        <v>48</v>
      </c>
      <c r="B652" s="233">
        <v>0</v>
      </c>
      <c r="C652" s="234"/>
      <c r="D652" s="234"/>
      <c r="E652" s="234">
        <v>0</v>
      </c>
      <c r="F652" s="234">
        <v>0</v>
      </c>
      <c r="G652" s="234">
        <v>0</v>
      </c>
      <c r="H652" s="234">
        <v>0</v>
      </c>
      <c r="I652" s="235">
        <v>0</v>
      </c>
      <c r="J652" s="234">
        <v>0</v>
      </c>
      <c r="K652" s="234">
        <v>0</v>
      </c>
      <c r="L652" s="236">
        <v>0</v>
      </c>
      <c r="M652" s="223">
        <v>0</v>
      </c>
      <c r="P652" s="233">
        <v>0</v>
      </c>
      <c r="Q652" s="234"/>
      <c r="R652" s="234"/>
      <c r="S652" s="234">
        <v>0</v>
      </c>
      <c r="T652" s="234">
        <v>0</v>
      </c>
      <c r="U652" s="234">
        <v>0</v>
      </c>
      <c r="V652" s="234">
        <v>0</v>
      </c>
      <c r="W652" s="235">
        <v>0</v>
      </c>
      <c r="X652" s="234">
        <v>0</v>
      </c>
      <c r="Y652" s="234">
        <v>0</v>
      </c>
      <c r="Z652" s="236">
        <v>0</v>
      </c>
      <c r="AA652" s="223">
        <v>0</v>
      </c>
      <c r="AD652" s="233">
        <v>0</v>
      </c>
      <c r="AE652" s="234"/>
      <c r="AF652" s="234"/>
      <c r="AG652" s="234">
        <v>0</v>
      </c>
      <c r="AH652" s="234">
        <v>0</v>
      </c>
      <c r="AI652" s="234">
        <v>0</v>
      </c>
      <c r="AJ652" s="234">
        <v>0</v>
      </c>
      <c r="AK652" s="235">
        <v>0</v>
      </c>
      <c r="AL652" s="234">
        <v>0</v>
      </c>
      <c r="AM652" s="234">
        <v>0</v>
      </c>
      <c r="AN652" s="236">
        <v>0</v>
      </c>
      <c r="AO652" s="223">
        <v>0</v>
      </c>
      <c r="AR652" s="233">
        <v>0</v>
      </c>
      <c r="AS652" s="234"/>
      <c r="AT652" s="234"/>
      <c r="AU652" s="234">
        <v>0</v>
      </c>
      <c r="AV652" s="234">
        <v>0</v>
      </c>
      <c r="AW652" s="234">
        <v>0</v>
      </c>
      <c r="AX652" s="234">
        <v>0</v>
      </c>
      <c r="AY652" s="235">
        <v>0</v>
      </c>
      <c r="AZ652" s="234">
        <v>0</v>
      </c>
      <c r="BA652" s="234">
        <v>0</v>
      </c>
      <c r="BB652" s="236">
        <v>0</v>
      </c>
      <c r="BC652" s="223">
        <v>0</v>
      </c>
    </row>
    <row r="653" spans="1:55">
      <c r="A653" s="223">
        <v>49</v>
      </c>
      <c r="B653" s="233">
        <v>0</v>
      </c>
      <c r="C653" s="234"/>
      <c r="D653" s="234"/>
      <c r="E653" s="234">
        <v>0</v>
      </c>
      <c r="F653" s="234">
        <v>0</v>
      </c>
      <c r="G653" s="234">
        <v>0</v>
      </c>
      <c r="H653" s="234">
        <v>0</v>
      </c>
      <c r="I653" s="235">
        <v>0</v>
      </c>
      <c r="J653" s="234">
        <v>0</v>
      </c>
      <c r="K653" s="234">
        <v>0</v>
      </c>
      <c r="L653" s="236">
        <v>0</v>
      </c>
      <c r="M653" s="223">
        <v>0</v>
      </c>
      <c r="P653" s="233">
        <v>0</v>
      </c>
      <c r="Q653" s="234"/>
      <c r="R653" s="234"/>
      <c r="S653" s="234">
        <v>0</v>
      </c>
      <c r="T653" s="234">
        <v>0</v>
      </c>
      <c r="U653" s="234">
        <v>0</v>
      </c>
      <c r="V653" s="234">
        <v>0</v>
      </c>
      <c r="W653" s="235">
        <v>0</v>
      </c>
      <c r="X653" s="234">
        <v>0</v>
      </c>
      <c r="Y653" s="234">
        <v>0</v>
      </c>
      <c r="Z653" s="236">
        <v>0</v>
      </c>
      <c r="AA653" s="223">
        <v>0</v>
      </c>
      <c r="AD653" s="233">
        <v>0</v>
      </c>
      <c r="AE653" s="234"/>
      <c r="AF653" s="234"/>
      <c r="AG653" s="234">
        <v>0</v>
      </c>
      <c r="AH653" s="234">
        <v>0</v>
      </c>
      <c r="AI653" s="234">
        <v>0</v>
      </c>
      <c r="AJ653" s="234">
        <v>0</v>
      </c>
      <c r="AK653" s="235">
        <v>0</v>
      </c>
      <c r="AL653" s="234">
        <v>0</v>
      </c>
      <c r="AM653" s="234">
        <v>0</v>
      </c>
      <c r="AN653" s="236">
        <v>0</v>
      </c>
      <c r="AO653" s="223">
        <v>0</v>
      </c>
      <c r="AR653" s="233">
        <v>0</v>
      </c>
      <c r="AS653" s="234"/>
      <c r="AT653" s="234"/>
      <c r="AU653" s="234">
        <v>0</v>
      </c>
      <c r="AV653" s="234">
        <v>0</v>
      </c>
      <c r="AW653" s="234">
        <v>0</v>
      </c>
      <c r="AX653" s="234">
        <v>0</v>
      </c>
      <c r="AY653" s="235">
        <v>0</v>
      </c>
      <c r="AZ653" s="234">
        <v>0</v>
      </c>
      <c r="BA653" s="234">
        <v>0</v>
      </c>
      <c r="BB653" s="236">
        <v>0</v>
      </c>
      <c r="BC653" s="223">
        <v>0</v>
      </c>
    </row>
    <row r="654" spans="1:55">
      <c r="A654" s="223">
        <v>50</v>
      </c>
      <c r="B654" s="233">
        <v>0</v>
      </c>
      <c r="C654" s="234"/>
      <c r="D654" s="234"/>
      <c r="E654" s="234">
        <v>0</v>
      </c>
      <c r="F654" s="234">
        <v>0</v>
      </c>
      <c r="G654" s="234">
        <v>0</v>
      </c>
      <c r="H654" s="234">
        <v>0</v>
      </c>
      <c r="I654" s="235">
        <v>0</v>
      </c>
      <c r="J654" s="234">
        <v>0</v>
      </c>
      <c r="K654" s="234">
        <v>0</v>
      </c>
      <c r="L654" s="236">
        <v>0</v>
      </c>
      <c r="M654" s="223">
        <v>0</v>
      </c>
      <c r="P654" s="233">
        <v>0</v>
      </c>
      <c r="Q654" s="234"/>
      <c r="R654" s="234"/>
      <c r="S654" s="234">
        <v>0</v>
      </c>
      <c r="T654" s="234">
        <v>0</v>
      </c>
      <c r="U654" s="234">
        <v>0</v>
      </c>
      <c r="V654" s="234">
        <v>0</v>
      </c>
      <c r="W654" s="235">
        <v>0</v>
      </c>
      <c r="X654" s="234">
        <v>0</v>
      </c>
      <c r="Y654" s="234">
        <v>0</v>
      </c>
      <c r="Z654" s="236">
        <v>0</v>
      </c>
      <c r="AA654" s="223">
        <v>0</v>
      </c>
      <c r="AD654" s="233">
        <v>0</v>
      </c>
      <c r="AE654" s="234"/>
      <c r="AF654" s="234"/>
      <c r="AG654" s="234">
        <v>0</v>
      </c>
      <c r="AH654" s="234">
        <v>0</v>
      </c>
      <c r="AI654" s="234">
        <v>0</v>
      </c>
      <c r="AJ654" s="234">
        <v>0</v>
      </c>
      <c r="AK654" s="235">
        <v>0</v>
      </c>
      <c r="AL654" s="234">
        <v>0</v>
      </c>
      <c r="AM654" s="234">
        <v>0</v>
      </c>
      <c r="AN654" s="236">
        <v>0</v>
      </c>
      <c r="AO654" s="223">
        <v>0</v>
      </c>
      <c r="AR654" s="233">
        <v>0</v>
      </c>
      <c r="AS654" s="234"/>
      <c r="AT654" s="234"/>
      <c r="AU654" s="234">
        <v>0</v>
      </c>
      <c r="AV654" s="234">
        <v>0</v>
      </c>
      <c r="AW654" s="234">
        <v>0</v>
      </c>
      <c r="AX654" s="234">
        <v>0</v>
      </c>
      <c r="AY654" s="235">
        <v>0</v>
      </c>
      <c r="AZ654" s="234">
        <v>0</v>
      </c>
      <c r="BA654" s="234">
        <v>0</v>
      </c>
      <c r="BB654" s="236">
        <v>0</v>
      </c>
      <c r="BC654" s="223">
        <v>0</v>
      </c>
    </row>
    <row r="655" spans="1:55">
      <c r="A655" s="223">
        <v>51</v>
      </c>
      <c r="B655" s="233">
        <v>0</v>
      </c>
      <c r="C655" s="234"/>
      <c r="D655" s="234"/>
      <c r="E655" s="234">
        <v>0</v>
      </c>
      <c r="F655" s="234">
        <v>0</v>
      </c>
      <c r="G655" s="234">
        <v>0</v>
      </c>
      <c r="H655" s="234">
        <v>0</v>
      </c>
      <c r="I655" s="235">
        <v>0</v>
      </c>
      <c r="J655" s="234">
        <v>0</v>
      </c>
      <c r="K655" s="234">
        <v>0</v>
      </c>
      <c r="L655" s="236">
        <v>0</v>
      </c>
      <c r="M655" s="223">
        <v>0</v>
      </c>
      <c r="P655" s="233">
        <v>0</v>
      </c>
      <c r="Q655" s="234"/>
      <c r="R655" s="234"/>
      <c r="S655" s="234">
        <v>0</v>
      </c>
      <c r="T655" s="234">
        <v>0</v>
      </c>
      <c r="U655" s="234">
        <v>0</v>
      </c>
      <c r="V655" s="234">
        <v>0</v>
      </c>
      <c r="W655" s="235">
        <v>0</v>
      </c>
      <c r="X655" s="234">
        <v>0</v>
      </c>
      <c r="Y655" s="234">
        <v>0</v>
      </c>
      <c r="Z655" s="236">
        <v>0</v>
      </c>
      <c r="AA655" s="223">
        <v>0</v>
      </c>
      <c r="AD655" s="233">
        <v>0</v>
      </c>
      <c r="AE655" s="234"/>
      <c r="AF655" s="234"/>
      <c r="AG655" s="234">
        <v>0</v>
      </c>
      <c r="AH655" s="234">
        <v>0</v>
      </c>
      <c r="AI655" s="234">
        <v>0</v>
      </c>
      <c r="AJ655" s="234">
        <v>0</v>
      </c>
      <c r="AK655" s="235">
        <v>0</v>
      </c>
      <c r="AL655" s="234">
        <v>0</v>
      </c>
      <c r="AM655" s="234">
        <v>0</v>
      </c>
      <c r="AN655" s="236">
        <v>0</v>
      </c>
      <c r="AO655" s="223">
        <v>0</v>
      </c>
      <c r="AR655" s="233">
        <v>0</v>
      </c>
      <c r="AS655" s="234"/>
      <c r="AT655" s="234"/>
      <c r="AU655" s="234">
        <v>0</v>
      </c>
      <c r="AV655" s="234">
        <v>0</v>
      </c>
      <c r="AW655" s="234">
        <v>0</v>
      </c>
      <c r="AX655" s="234">
        <v>0</v>
      </c>
      <c r="AY655" s="235">
        <v>0</v>
      </c>
      <c r="AZ655" s="234">
        <v>0</v>
      </c>
      <c r="BA655" s="234">
        <v>0</v>
      </c>
      <c r="BB655" s="236">
        <v>0</v>
      </c>
      <c r="BC655" s="223">
        <v>0</v>
      </c>
    </row>
    <row r="656" spans="1:55">
      <c r="A656" s="223">
        <v>52</v>
      </c>
      <c r="B656" s="233">
        <v>0</v>
      </c>
      <c r="C656" s="234"/>
      <c r="D656" s="234"/>
      <c r="E656" s="234">
        <v>0</v>
      </c>
      <c r="F656" s="234">
        <v>0</v>
      </c>
      <c r="G656" s="234">
        <v>0</v>
      </c>
      <c r="H656" s="234">
        <v>0</v>
      </c>
      <c r="I656" s="235">
        <v>0</v>
      </c>
      <c r="J656" s="234">
        <v>0</v>
      </c>
      <c r="K656" s="234">
        <v>0</v>
      </c>
      <c r="L656" s="236">
        <v>0</v>
      </c>
      <c r="M656" s="223">
        <v>0</v>
      </c>
      <c r="P656" s="233">
        <v>0</v>
      </c>
      <c r="Q656" s="234"/>
      <c r="R656" s="234"/>
      <c r="S656" s="234">
        <v>0</v>
      </c>
      <c r="T656" s="234">
        <v>0</v>
      </c>
      <c r="U656" s="234">
        <v>0</v>
      </c>
      <c r="V656" s="234">
        <v>0</v>
      </c>
      <c r="W656" s="235">
        <v>0</v>
      </c>
      <c r="X656" s="234">
        <v>0</v>
      </c>
      <c r="Y656" s="234">
        <v>0</v>
      </c>
      <c r="Z656" s="236">
        <v>0</v>
      </c>
      <c r="AA656" s="223">
        <v>0</v>
      </c>
      <c r="AD656" s="233">
        <v>0</v>
      </c>
      <c r="AE656" s="234"/>
      <c r="AF656" s="234"/>
      <c r="AG656" s="234">
        <v>0</v>
      </c>
      <c r="AH656" s="234">
        <v>0</v>
      </c>
      <c r="AI656" s="234">
        <v>0</v>
      </c>
      <c r="AJ656" s="234">
        <v>0</v>
      </c>
      <c r="AK656" s="235">
        <v>0</v>
      </c>
      <c r="AL656" s="234">
        <v>0</v>
      </c>
      <c r="AM656" s="234">
        <v>0</v>
      </c>
      <c r="AN656" s="236">
        <v>0</v>
      </c>
      <c r="AO656" s="223">
        <v>0</v>
      </c>
      <c r="AR656" s="233">
        <v>0</v>
      </c>
      <c r="AS656" s="234"/>
      <c r="AT656" s="234"/>
      <c r="AU656" s="234">
        <v>0</v>
      </c>
      <c r="AV656" s="234">
        <v>0</v>
      </c>
      <c r="AW656" s="234">
        <v>0</v>
      </c>
      <c r="AX656" s="234">
        <v>0</v>
      </c>
      <c r="AY656" s="235">
        <v>0</v>
      </c>
      <c r="AZ656" s="234">
        <v>0</v>
      </c>
      <c r="BA656" s="234">
        <v>0</v>
      </c>
      <c r="BB656" s="236">
        <v>0</v>
      </c>
      <c r="BC656" s="223">
        <v>0</v>
      </c>
    </row>
    <row r="657" spans="1:55">
      <c r="A657" s="223">
        <v>53</v>
      </c>
      <c r="B657" s="233">
        <v>0</v>
      </c>
      <c r="C657" s="234"/>
      <c r="D657" s="234"/>
      <c r="E657" s="234">
        <v>0</v>
      </c>
      <c r="F657" s="234">
        <v>0</v>
      </c>
      <c r="G657" s="234">
        <v>0</v>
      </c>
      <c r="H657" s="234">
        <v>0</v>
      </c>
      <c r="I657" s="235">
        <v>0</v>
      </c>
      <c r="J657" s="234">
        <v>0</v>
      </c>
      <c r="K657" s="234">
        <v>0</v>
      </c>
      <c r="L657" s="236">
        <v>0</v>
      </c>
      <c r="M657" s="223">
        <v>0</v>
      </c>
      <c r="P657" s="233">
        <v>0</v>
      </c>
      <c r="Q657" s="234"/>
      <c r="R657" s="234"/>
      <c r="S657" s="234">
        <v>0</v>
      </c>
      <c r="T657" s="234">
        <v>0</v>
      </c>
      <c r="U657" s="234">
        <v>0</v>
      </c>
      <c r="V657" s="234">
        <v>0</v>
      </c>
      <c r="W657" s="235">
        <v>0</v>
      </c>
      <c r="X657" s="234">
        <v>0</v>
      </c>
      <c r="Y657" s="234">
        <v>0</v>
      </c>
      <c r="Z657" s="236">
        <v>0</v>
      </c>
      <c r="AA657" s="223">
        <v>0</v>
      </c>
      <c r="AD657" s="233">
        <v>0</v>
      </c>
      <c r="AE657" s="234"/>
      <c r="AF657" s="234"/>
      <c r="AG657" s="234">
        <v>0</v>
      </c>
      <c r="AH657" s="234">
        <v>0</v>
      </c>
      <c r="AI657" s="234">
        <v>0</v>
      </c>
      <c r="AJ657" s="234">
        <v>0</v>
      </c>
      <c r="AK657" s="235">
        <v>0</v>
      </c>
      <c r="AL657" s="234">
        <v>0</v>
      </c>
      <c r="AM657" s="234">
        <v>0</v>
      </c>
      <c r="AN657" s="236">
        <v>0</v>
      </c>
      <c r="AO657" s="223">
        <v>0</v>
      </c>
      <c r="AR657" s="233">
        <v>0</v>
      </c>
      <c r="AS657" s="234"/>
      <c r="AT657" s="234"/>
      <c r="AU657" s="234">
        <v>0</v>
      </c>
      <c r="AV657" s="234">
        <v>0</v>
      </c>
      <c r="AW657" s="234">
        <v>0</v>
      </c>
      <c r="AX657" s="234">
        <v>0</v>
      </c>
      <c r="AY657" s="235">
        <v>0</v>
      </c>
      <c r="AZ657" s="234">
        <v>0</v>
      </c>
      <c r="BA657" s="234">
        <v>0</v>
      </c>
      <c r="BB657" s="236">
        <v>0</v>
      </c>
      <c r="BC657" s="223">
        <v>0</v>
      </c>
    </row>
    <row r="658" spans="1:55">
      <c r="A658" s="223">
        <v>54</v>
      </c>
      <c r="B658" s="233">
        <v>0</v>
      </c>
      <c r="C658" s="234"/>
      <c r="D658" s="234"/>
      <c r="E658" s="234">
        <v>0</v>
      </c>
      <c r="F658" s="234">
        <v>0</v>
      </c>
      <c r="G658" s="234">
        <v>0</v>
      </c>
      <c r="H658" s="234">
        <v>0</v>
      </c>
      <c r="I658" s="235">
        <v>0</v>
      </c>
      <c r="J658" s="234">
        <v>0</v>
      </c>
      <c r="K658" s="234">
        <v>0</v>
      </c>
      <c r="L658" s="236">
        <v>0</v>
      </c>
      <c r="M658" s="223">
        <v>0</v>
      </c>
      <c r="P658" s="233">
        <v>0</v>
      </c>
      <c r="Q658" s="234"/>
      <c r="R658" s="234"/>
      <c r="S658" s="234">
        <v>0</v>
      </c>
      <c r="T658" s="234">
        <v>0</v>
      </c>
      <c r="U658" s="234">
        <v>0</v>
      </c>
      <c r="V658" s="234">
        <v>0</v>
      </c>
      <c r="W658" s="235">
        <v>0</v>
      </c>
      <c r="X658" s="234">
        <v>0</v>
      </c>
      <c r="Y658" s="234">
        <v>0</v>
      </c>
      <c r="Z658" s="236">
        <v>0</v>
      </c>
      <c r="AA658" s="223">
        <v>0</v>
      </c>
      <c r="AD658" s="233">
        <v>0</v>
      </c>
      <c r="AE658" s="234"/>
      <c r="AF658" s="234"/>
      <c r="AG658" s="234">
        <v>0</v>
      </c>
      <c r="AH658" s="234">
        <v>0</v>
      </c>
      <c r="AI658" s="234">
        <v>0</v>
      </c>
      <c r="AJ658" s="234">
        <v>0</v>
      </c>
      <c r="AK658" s="235">
        <v>0</v>
      </c>
      <c r="AL658" s="234">
        <v>0</v>
      </c>
      <c r="AM658" s="234">
        <v>0</v>
      </c>
      <c r="AN658" s="236">
        <v>0</v>
      </c>
      <c r="AO658" s="223">
        <v>0</v>
      </c>
      <c r="AR658" s="233">
        <v>0</v>
      </c>
      <c r="AS658" s="234"/>
      <c r="AT658" s="234"/>
      <c r="AU658" s="234">
        <v>0</v>
      </c>
      <c r="AV658" s="234">
        <v>0</v>
      </c>
      <c r="AW658" s="234">
        <v>0</v>
      </c>
      <c r="AX658" s="234">
        <v>0</v>
      </c>
      <c r="AY658" s="235">
        <v>0</v>
      </c>
      <c r="AZ658" s="234">
        <v>0</v>
      </c>
      <c r="BA658" s="234">
        <v>0</v>
      </c>
      <c r="BB658" s="236">
        <v>0</v>
      </c>
      <c r="BC658" s="223">
        <v>0</v>
      </c>
    </row>
    <row r="659" spans="1:55">
      <c r="A659" s="223">
        <v>55</v>
      </c>
      <c r="B659" s="233">
        <v>0</v>
      </c>
      <c r="C659" s="234"/>
      <c r="D659" s="234"/>
      <c r="E659" s="234">
        <v>0</v>
      </c>
      <c r="F659" s="234">
        <v>0</v>
      </c>
      <c r="G659" s="234">
        <v>0</v>
      </c>
      <c r="H659" s="234">
        <v>0</v>
      </c>
      <c r="I659" s="235">
        <v>0</v>
      </c>
      <c r="J659" s="234">
        <v>0</v>
      </c>
      <c r="K659" s="234">
        <v>0</v>
      </c>
      <c r="L659" s="236">
        <v>0</v>
      </c>
      <c r="M659" s="223">
        <v>0</v>
      </c>
      <c r="P659" s="233">
        <v>0</v>
      </c>
      <c r="Q659" s="234"/>
      <c r="R659" s="234"/>
      <c r="S659" s="234">
        <v>0</v>
      </c>
      <c r="T659" s="234">
        <v>0</v>
      </c>
      <c r="U659" s="234">
        <v>0</v>
      </c>
      <c r="V659" s="234">
        <v>0</v>
      </c>
      <c r="W659" s="235">
        <v>0</v>
      </c>
      <c r="X659" s="234">
        <v>0</v>
      </c>
      <c r="Y659" s="234">
        <v>0</v>
      </c>
      <c r="Z659" s="236">
        <v>0</v>
      </c>
      <c r="AA659" s="223">
        <v>0</v>
      </c>
      <c r="AD659" s="233">
        <v>0</v>
      </c>
      <c r="AE659" s="234"/>
      <c r="AF659" s="234"/>
      <c r="AG659" s="234">
        <v>0</v>
      </c>
      <c r="AH659" s="234">
        <v>0</v>
      </c>
      <c r="AI659" s="234">
        <v>0</v>
      </c>
      <c r="AJ659" s="234">
        <v>0</v>
      </c>
      <c r="AK659" s="235">
        <v>0</v>
      </c>
      <c r="AL659" s="234">
        <v>0</v>
      </c>
      <c r="AM659" s="234">
        <v>0</v>
      </c>
      <c r="AN659" s="236">
        <v>0</v>
      </c>
      <c r="AO659" s="223">
        <v>0</v>
      </c>
      <c r="AR659" s="233">
        <v>0</v>
      </c>
      <c r="AS659" s="234"/>
      <c r="AT659" s="234"/>
      <c r="AU659" s="234">
        <v>0</v>
      </c>
      <c r="AV659" s="234">
        <v>0</v>
      </c>
      <c r="AW659" s="234">
        <v>0</v>
      </c>
      <c r="AX659" s="234">
        <v>0</v>
      </c>
      <c r="AY659" s="235">
        <v>0</v>
      </c>
      <c r="AZ659" s="234">
        <v>0</v>
      </c>
      <c r="BA659" s="234">
        <v>0</v>
      </c>
      <c r="BB659" s="236">
        <v>0</v>
      </c>
      <c r="BC659" s="223">
        <v>0</v>
      </c>
    </row>
    <row r="660" spans="1:55">
      <c r="A660" s="223">
        <v>56</v>
      </c>
      <c r="B660" s="233">
        <v>0</v>
      </c>
      <c r="C660" s="234"/>
      <c r="D660" s="234"/>
      <c r="E660" s="234">
        <v>0</v>
      </c>
      <c r="F660" s="234">
        <v>0</v>
      </c>
      <c r="G660" s="234">
        <v>0</v>
      </c>
      <c r="H660" s="234">
        <v>0</v>
      </c>
      <c r="I660" s="235">
        <v>0</v>
      </c>
      <c r="J660" s="234">
        <v>0</v>
      </c>
      <c r="K660" s="234">
        <v>0</v>
      </c>
      <c r="L660" s="236">
        <v>0</v>
      </c>
      <c r="M660" s="223">
        <v>0</v>
      </c>
      <c r="P660" s="233">
        <v>0</v>
      </c>
      <c r="Q660" s="234"/>
      <c r="R660" s="234"/>
      <c r="S660" s="234">
        <v>0</v>
      </c>
      <c r="T660" s="234">
        <v>0</v>
      </c>
      <c r="U660" s="234">
        <v>0</v>
      </c>
      <c r="V660" s="234">
        <v>0</v>
      </c>
      <c r="W660" s="235">
        <v>0</v>
      </c>
      <c r="X660" s="234">
        <v>0</v>
      </c>
      <c r="Y660" s="234">
        <v>0</v>
      </c>
      <c r="Z660" s="236">
        <v>0</v>
      </c>
      <c r="AA660" s="223">
        <v>0</v>
      </c>
      <c r="AD660" s="233">
        <v>0</v>
      </c>
      <c r="AE660" s="234"/>
      <c r="AF660" s="234"/>
      <c r="AG660" s="234">
        <v>0</v>
      </c>
      <c r="AH660" s="234">
        <v>0</v>
      </c>
      <c r="AI660" s="234">
        <v>0</v>
      </c>
      <c r="AJ660" s="234">
        <v>0</v>
      </c>
      <c r="AK660" s="235">
        <v>0</v>
      </c>
      <c r="AL660" s="234">
        <v>0</v>
      </c>
      <c r="AM660" s="234">
        <v>0</v>
      </c>
      <c r="AN660" s="236">
        <v>0</v>
      </c>
      <c r="AO660" s="223">
        <v>0</v>
      </c>
      <c r="AR660" s="233">
        <v>0</v>
      </c>
      <c r="AS660" s="234"/>
      <c r="AT660" s="234"/>
      <c r="AU660" s="234">
        <v>0</v>
      </c>
      <c r="AV660" s="234">
        <v>0</v>
      </c>
      <c r="AW660" s="234">
        <v>0</v>
      </c>
      <c r="AX660" s="234">
        <v>0</v>
      </c>
      <c r="AY660" s="235">
        <v>0</v>
      </c>
      <c r="AZ660" s="234">
        <v>0</v>
      </c>
      <c r="BA660" s="234">
        <v>0</v>
      </c>
      <c r="BB660" s="236">
        <v>0</v>
      </c>
      <c r="BC660" s="223">
        <v>0</v>
      </c>
    </row>
    <row r="661" spans="1:55">
      <c r="A661" s="223">
        <v>57</v>
      </c>
      <c r="B661" s="233">
        <v>0</v>
      </c>
      <c r="C661" s="234"/>
      <c r="D661" s="234"/>
      <c r="E661" s="234">
        <v>0</v>
      </c>
      <c r="F661" s="234">
        <v>0</v>
      </c>
      <c r="G661" s="234">
        <v>0</v>
      </c>
      <c r="H661" s="234">
        <v>0</v>
      </c>
      <c r="I661" s="235">
        <v>0</v>
      </c>
      <c r="J661" s="234">
        <v>0</v>
      </c>
      <c r="K661" s="234">
        <v>0</v>
      </c>
      <c r="L661" s="236">
        <v>0</v>
      </c>
      <c r="M661" s="223">
        <v>0</v>
      </c>
      <c r="P661" s="233">
        <v>0</v>
      </c>
      <c r="Q661" s="234"/>
      <c r="R661" s="234"/>
      <c r="S661" s="234">
        <v>0</v>
      </c>
      <c r="T661" s="234">
        <v>0</v>
      </c>
      <c r="U661" s="234">
        <v>0</v>
      </c>
      <c r="V661" s="234">
        <v>0</v>
      </c>
      <c r="W661" s="235">
        <v>0</v>
      </c>
      <c r="X661" s="234">
        <v>0</v>
      </c>
      <c r="Y661" s="234">
        <v>0</v>
      </c>
      <c r="Z661" s="236">
        <v>0</v>
      </c>
      <c r="AA661" s="223">
        <v>0</v>
      </c>
      <c r="AD661" s="233">
        <v>0</v>
      </c>
      <c r="AE661" s="234"/>
      <c r="AF661" s="234"/>
      <c r="AG661" s="234">
        <v>0</v>
      </c>
      <c r="AH661" s="234">
        <v>0</v>
      </c>
      <c r="AI661" s="234">
        <v>0</v>
      </c>
      <c r="AJ661" s="234">
        <v>0</v>
      </c>
      <c r="AK661" s="235">
        <v>0</v>
      </c>
      <c r="AL661" s="234">
        <v>0</v>
      </c>
      <c r="AM661" s="234">
        <v>0</v>
      </c>
      <c r="AN661" s="236">
        <v>0</v>
      </c>
      <c r="AO661" s="223">
        <v>0</v>
      </c>
      <c r="AR661" s="233">
        <v>0</v>
      </c>
      <c r="AS661" s="234"/>
      <c r="AT661" s="234"/>
      <c r="AU661" s="234">
        <v>0</v>
      </c>
      <c r="AV661" s="234">
        <v>0</v>
      </c>
      <c r="AW661" s="234">
        <v>0</v>
      </c>
      <c r="AX661" s="234">
        <v>0</v>
      </c>
      <c r="AY661" s="235">
        <v>0</v>
      </c>
      <c r="AZ661" s="234">
        <v>0</v>
      </c>
      <c r="BA661" s="234">
        <v>0</v>
      </c>
      <c r="BB661" s="236">
        <v>0</v>
      </c>
      <c r="BC661" s="223">
        <v>0</v>
      </c>
    </row>
    <row r="662" spans="1:55">
      <c r="A662" s="223">
        <v>58</v>
      </c>
      <c r="B662" s="233">
        <v>0</v>
      </c>
      <c r="C662" s="234"/>
      <c r="D662" s="234"/>
      <c r="E662" s="234">
        <v>0</v>
      </c>
      <c r="F662" s="234">
        <v>0</v>
      </c>
      <c r="G662" s="234">
        <v>0</v>
      </c>
      <c r="H662" s="234">
        <v>0</v>
      </c>
      <c r="I662" s="235">
        <v>0</v>
      </c>
      <c r="J662" s="234">
        <v>0</v>
      </c>
      <c r="K662" s="234">
        <v>0</v>
      </c>
      <c r="L662" s="236">
        <v>0</v>
      </c>
      <c r="M662" s="223">
        <v>0</v>
      </c>
      <c r="P662" s="233">
        <v>0</v>
      </c>
      <c r="Q662" s="234"/>
      <c r="R662" s="234"/>
      <c r="S662" s="234">
        <v>0</v>
      </c>
      <c r="T662" s="234">
        <v>0</v>
      </c>
      <c r="U662" s="234">
        <v>0</v>
      </c>
      <c r="V662" s="234">
        <v>0</v>
      </c>
      <c r="W662" s="235">
        <v>0</v>
      </c>
      <c r="X662" s="234">
        <v>0</v>
      </c>
      <c r="Y662" s="234">
        <v>0</v>
      </c>
      <c r="Z662" s="236">
        <v>0</v>
      </c>
      <c r="AA662" s="223">
        <v>0</v>
      </c>
      <c r="AD662" s="233">
        <v>0</v>
      </c>
      <c r="AE662" s="234"/>
      <c r="AF662" s="234"/>
      <c r="AG662" s="234">
        <v>0</v>
      </c>
      <c r="AH662" s="234">
        <v>0</v>
      </c>
      <c r="AI662" s="234">
        <v>0</v>
      </c>
      <c r="AJ662" s="234">
        <v>0</v>
      </c>
      <c r="AK662" s="235">
        <v>0</v>
      </c>
      <c r="AL662" s="234">
        <v>0</v>
      </c>
      <c r="AM662" s="234">
        <v>0</v>
      </c>
      <c r="AN662" s="236">
        <v>0</v>
      </c>
      <c r="AO662" s="223">
        <v>0</v>
      </c>
      <c r="AR662" s="233">
        <v>0</v>
      </c>
      <c r="AS662" s="234"/>
      <c r="AT662" s="234"/>
      <c r="AU662" s="234">
        <v>0</v>
      </c>
      <c r="AV662" s="234">
        <v>0</v>
      </c>
      <c r="AW662" s="234">
        <v>0</v>
      </c>
      <c r="AX662" s="234">
        <v>0</v>
      </c>
      <c r="AY662" s="235">
        <v>0</v>
      </c>
      <c r="AZ662" s="234">
        <v>0</v>
      </c>
      <c r="BA662" s="234">
        <v>0</v>
      </c>
      <c r="BB662" s="236">
        <v>0</v>
      </c>
      <c r="BC662" s="223">
        <v>0</v>
      </c>
    </row>
    <row r="663" spans="1:55">
      <c r="A663" s="223">
        <v>59</v>
      </c>
      <c r="B663" s="233">
        <v>0</v>
      </c>
      <c r="C663" s="234"/>
      <c r="D663" s="234"/>
      <c r="E663" s="234">
        <v>0</v>
      </c>
      <c r="F663" s="234">
        <v>0</v>
      </c>
      <c r="G663" s="234">
        <v>0</v>
      </c>
      <c r="H663" s="234">
        <v>0</v>
      </c>
      <c r="I663" s="235">
        <v>0</v>
      </c>
      <c r="J663" s="234">
        <v>0</v>
      </c>
      <c r="K663" s="234">
        <v>0</v>
      </c>
      <c r="L663" s="236">
        <v>0</v>
      </c>
      <c r="M663" s="223">
        <v>0</v>
      </c>
      <c r="P663" s="233">
        <v>0</v>
      </c>
      <c r="Q663" s="234"/>
      <c r="R663" s="234"/>
      <c r="S663" s="234">
        <v>0</v>
      </c>
      <c r="T663" s="234">
        <v>0</v>
      </c>
      <c r="U663" s="234">
        <v>0</v>
      </c>
      <c r="V663" s="234">
        <v>0</v>
      </c>
      <c r="W663" s="235">
        <v>0</v>
      </c>
      <c r="X663" s="234">
        <v>0</v>
      </c>
      <c r="Y663" s="234">
        <v>0</v>
      </c>
      <c r="Z663" s="236">
        <v>0</v>
      </c>
      <c r="AA663" s="223">
        <v>0</v>
      </c>
      <c r="AD663" s="233">
        <v>0</v>
      </c>
      <c r="AE663" s="234"/>
      <c r="AF663" s="234"/>
      <c r="AG663" s="234">
        <v>0</v>
      </c>
      <c r="AH663" s="234">
        <v>0</v>
      </c>
      <c r="AI663" s="234">
        <v>0</v>
      </c>
      <c r="AJ663" s="234">
        <v>0</v>
      </c>
      <c r="AK663" s="235">
        <v>0</v>
      </c>
      <c r="AL663" s="234">
        <v>0</v>
      </c>
      <c r="AM663" s="234">
        <v>0</v>
      </c>
      <c r="AN663" s="236">
        <v>0</v>
      </c>
      <c r="AO663" s="223">
        <v>0</v>
      </c>
      <c r="AR663" s="233">
        <v>0</v>
      </c>
      <c r="AS663" s="234"/>
      <c r="AT663" s="234"/>
      <c r="AU663" s="234">
        <v>0</v>
      </c>
      <c r="AV663" s="234">
        <v>0</v>
      </c>
      <c r="AW663" s="234">
        <v>0</v>
      </c>
      <c r="AX663" s="234">
        <v>0</v>
      </c>
      <c r="AY663" s="235">
        <v>0</v>
      </c>
      <c r="AZ663" s="234">
        <v>0</v>
      </c>
      <c r="BA663" s="234">
        <v>0</v>
      </c>
      <c r="BB663" s="236">
        <v>0</v>
      </c>
      <c r="BC663" s="223">
        <v>0</v>
      </c>
    </row>
    <row r="664" spans="1:55">
      <c r="A664" s="223">
        <v>60</v>
      </c>
      <c r="B664" s="233">
        <v>0</v>
      </c>
      <c r="C664" s="234"/>
      <c r="D664" s="234"/>
      <c r="E664" s="234">
        <v>0</v>
      </c>
      <c r="F664" s="234">
        <v>0</v>
      </c>
      <c r="G664" s="234">
        <v>0</v>
      </c>
      <c r="H664" s="234">
        <v>0</v>
      </c>
      <c r="I664" s="235">
        <v>0</v>
      </c>
      <c r="J664" s="234">
        <v>0</v>
      </c>
      <c r="K664" s="234">
        <v>0</v>
      </c>
      <c r="L664" s="236">
        <v>0</v>
      </c>
      <c r="M664" s="223">
        <v>0</v>
      </c>
      <c r="P664" s="233">
        <v>0</v>
      </c>
      <c r="Q664" s="234"/>
      <c r="R664" s="234"/>
      <c r="S664" s="234">
        <v>0</v>
      </c>
      <c r="T664" s="234">
        <v>0</v>
      </c>
      <c r="U664" s="234">
        <v>0</v>
      </c>
      <c r="V664" s="234">
        <v>0</v>
      </c>
      <c r="W664" s="235">
        <v>0</v>
      </c>
      <c r="X664" s="234">
        <v>0</v>
      </c>
      <c r="Y664" s="234">
        <v>0</v>
      </c>
      <c r="Z664" s="236">
        <v>0</v>
      </c>
      <c r="AA664" s="223">
        <v>0</v>
      </c>
      <c r="AD664" s="233">
        <v>0</v>
      </c>
      <c r="AE664" s="234"/>
      <c r="AF664" s="234"/>
      <c r="AG664" s="234">
        <v>0</v>
      </c>
      <c r="AH664" s="234">
        <v>0</v>
      </c>
      <c r="AI664" s="234">
        <v>0</v>
      </c>
      <c r="AJ664" s="234">
        <v>0</v>
      </c>
      <c r="AK664" s="235">
        <v>0</v>
      </c>
      <c r="AL664" s="234">
        <v>0</v>
      </c>
      <c r="AM664" s="234">
        <v>0</v>
      </c>
      <c r="AN664" s="236">
        <v>0</v>
      </c>
      <c r="AO664" s="223">
        <v>0</v>
      </c>
      <c r="AR664" s="233">
        <v>0</v>
      </c>
      <c r="AS664" s="234"/>
      <c r="AT664" s="234"/>
      <c r="AU664" s="234">
        <v>0</v>
      </c>
      <c r="AV664" s="234">
        <v>0</v>
      </c>
      <c r="AW664" s="234">
        <v>0</v>
      </c>
      <c r="AX664" s="234">
        <v>0</v>
      </c>
      <c r="AY664" s="235">
        <v>0</v>
      </c>
      <c r="AZ664" s="234">
        <v>0</v>
      </c>
      <c r="BA664" s="234">
        <v>0</v>
      </c>
      <c r="BB664" s="236">
        <v>0</v>
      </c>
      <c r="BC664" s="223">
        <v>0</v>
      </c>
    </row>
    <row r="665" spans="1:55">
      <c r="A665" s="223">
        <v>61</v>
      </c>
      <c r="B665" s="233">
        <v>0</v>
      </c>
      <c r="C665" s="234"/>
      <c r="D665" s="234"/>
      <c r="E665" s="234">
        <v>0</v>
      </c>
      <c r="F665" s="234">
        <v>0</v>
      </c>
      <c r="G665" s="234">
        <v>0</v>
      </c>
      <c r="H665" s="234">
        <v>0</v>
      </c>
      <c r="I665" s="235">
        <v>0</v>
      </c>
      <c r="J665" s="234">
        <v>0</v>
      </c>
      <c r="K665" s="234">
        <v>0</v>
      </c>
      <c r="L665" s="236">
        <v>0</v>
      </c>
      <c r="M665" s="223">
        <v>0</v>
      </c>
      <c r="P665" s="233">
        <v>0</v>
      </c>
      <c r="Q665" s="234"/>
      <c r="R665" s="234"/>
      <c r="S665" s="234">
        <v>0</v>
      </c>
      <c r="T665" s="234">
        <v>0</v>
      </c>
      <c r="U665" s="234">
        <v>0</v>
      </c>
      <c r="V665" s="234">
        <v>0</v>
      </c>
      <c r="W665" s="235">
        <v>0</v>
      </c>
      <c r="X665" s="234">
        <v>0</v>
      </c>
      <c r="Y665" s="234">
        <v>0</v>
      </c>
      <c r="Z665" s="236">
        <v>0</v>
      </c>
      <c r="AA665" s="223">
        <v>0</v>
      </c>
      <c r="AD665" s="233">
        <v>0</v>
      </c>
      <c r="AE665" s="234"/>
      <c r="AF665" s="234"/>
      <c r="AG665" s="234">
        <v>0</v>
      </c>
      <c r="AH665" s="234">
        <v>0</v>
      </c>
      <c r="AI665" s="234">
        <v>0</v>
      </c>
      <c r="AJ665" s="234">
        <v>0</v>
      </c>
      <c r="AK665" s="235">
        <v>0</v>
      </c>
      <c r="AL665" s="234">
        <v>0</v>
      </c>
      <c r="AM665" s="234">
        <v>0</v>
      </c>
      <c r="AN665" s="236">
        <v>0</v>
      </c>
      <c r="AO665" s="223">
        <v>0</v>
      </c>
      <c r="AR665" s="233">
        <v>0</v>
      </c>
      <c r="AS665" s="234"/>
      <c r="AT665" s="234"/>
      <c r="AU665" s="234">
        <v>0</v>
      </c>
      <c r="AV665" s="234">
        <v>0</v>
      </c>
      <c r="AW665" s="234">
        <v>0</v>
      </c>
      <c r="AX665" s="234">
        <v>0</v>
      </c>
      <c r="AY665" s="235">
        <v>0</v>
      </c>
      <c r="AZ665" s="234">
        <v>0</v>
      </c>
      <c r="BA665" s="234">
        <v>0</v>
      </c>
      <c r="BB665" s="236">
        <v>0</v>
      </c>
      <c r="BC665" s="223">
        <v>0</v>
      </c>
    </row>
    <row r="666" spans="1:55">
      <c r="A666" s="223">
        <v>62</v>
      </c>
      <c r="B666" s="233">
        <v>0</v>
      </c>
      <c r="C666" s="234"/>
      <c r="D666" s="234"/>
      <c r="E666" s="234">
        <v>0</v>
      </c>
      <c r="F666" s="234">
        <v>0</v>
      </c>
      <c r="G666" s="234">
        <v>0</v>
      </c>
      <c r="H666" s="234">
        <v>0</v>
      </c>
      <c r="I666" s="235">
        <v>0</v>
      </c>
      <c r="J666" s="234">
        <v>0</v>
      </c>
      <c r="K666" s="234">
        <v>0</v>
      </c>
      <c r="L666" s="236">
        <v>0</v>
      </c>
      <c r="M666" s="223">
        <v>0</v>
      </c>
      <c r="P666" s="233">
        <v>0</v>
      </c>
      <c r="Q666" s="234"/>
      <c r="R666" s="234"/>
      <c r="S666" s="234">
        <v>0</v>
      </c>
      <c r="T666" s="234">
        <v>0</v>
      </c>
      <c r="U666" s="234">
        <v>0</v>
      </c>
      <c r="V666" s="234">
        <v>0</v>
      </c>
      <c r="W666" s="235">
        <v>0</v>
      </c>
      <c r="X666" s="234">
        <v>0</v>
      </c>
      <c r="Y666" s="234">
        <v>0</v>
      </c>
      <c r="Z666" s="236">
        <v>0</v>
      </c>
      <c r="AA666" s="223">
        <v>0</v>
      </c>
      <c r="AD666" s="233">
        <v>0</v>
      </c>
      <c r="AE666" s="234"/>
      <c r="AF666" s="234"/>
      <c r="AG666" s="234">
        <v>0</v>
      </c>
      <c r="AH666" s="234">
        <v>0</v>
      </c>
      <c r="AI666" s="234">
        <v>0</v>
      </c>
      <c r="AJ666" s="234">
        <v>0</v>
      </c>
      <c r="AK666" s="235">
        <v>0</v>
      </c>
      <c r="AL666" s="234">
        <v>0</v>
      </c>
      <c r="AM666" s="234">
        <v>0</v>
      </c>
      <c r="AN666" s="236">
        <v>0</v>
      </c>
      <c r="AO666" s="223">
        <v>0</v>
      </c>
      <c r="AR666" s="233">
        <v>0</v>
      </c>
      <c r="AS666" s="234"/>
      <c r="AT666" s="234"/>
      <c r="AU666" s="234">
        <v>0</v>
      </c>
      <c r="AV666" s="234">
        <v>0</v>
      </c>
      <c r="AW666" s="234">
        <v>0</v>
      </c>
      <c r="AX666" s="234">
        <v>0</v>
      </c>
      <c r="AY666" s="235">
        <v>0</v>
      </c>
      <c r="AZ666" s="234">
        <v>0</v>
      </c>
      <c r="BA666" s="234">
        <v>0</v>
      </c>
      <c r="BB666" s="236">
        <v>0</v>
      </c>
      <c r="BC666" s="223">
        <v>0</v>
      </c>
    </row>
    <row r="667" spans="1:55">
      <c r="A667" s="223">
        <v>63</v>
      </c>
      <c r="B667" s="233">
        <v>0</v>
      </c>
      <c r="C667" s="234"/>
      <c r="D667" s="234"/>
      <c r="E667" s="234">
        <v>0</v>
      </c>
      <c r="F667" s="234">
        <v>0</v>
      </c>
      <c r="G667" s="234">
        <v>0</v>
      </c>
      <c r="H667" s="234">
        <v>0</v>
      </c>
      <c r="I667" s="235">
        <v>0</v>
      </c>
      <c r="J667" s="234">
        <v>0</v>
      </c>
      <c r="K667" s="234">
        <v>0</v>
      </c>
      <c r="L667" s="236">
        <v>0</v>
      </c>
      <c r="M667" s="223">
        <v>0</v>
      </c>
      <c r="P667" s="233">
        <v>0</v>
      </c>
      <c r="Q667" s="234"/>
      <c r="R667" s="234"/>
      <c r="S667" s="234">
        <v>0</v>
      </c>
      <c r="T667" s="234">
        <v>0</v>
      </c>
      <c r="U667" s="234">
        <v>0</v>
      </c>
      <c r="V667" s="234">
        <v>0</v>
      </c>
      <c r="W667" s="235">
        <v>0</v>
      </c>
      <c r="X667" s="234">
        <v>0</v>
      </c>
      <c r="Y667" s="234">
        <v>0</v>
      </c>
      <c r="Z667" s="236">
        <v>0</v>
      </c>
      <c r="AA667" s="223">
        <v>0</v>
      </c>
      <c r="AD667" s="233">
        <v>0</v>
      </c>
      <c r="AE667" s="234"/>
      <c r="AF667" s="234"/>
      <c r="AG667" s="234">
        <v>0</v>
      </c>
      <c r="AH667" s="234">
        <v>0</v>
      </c>
      <c r="AI667" s="234">
        <v>0</v>
      </c>
      <c r="AJ667" s="234">
        <v>0</v>
      </c>
      <c r="AK667" s="235">
        <v>0</v>
      </c>
      <c r="AL667" s="234">
        <v>0</v>
      </c>
      <c r="AM667" s="234">
        <v>0</v>
      </c>
      <c r="AN667" s="236">
        <v>0</v>
      </c>
      <c r="AO667" s="223">
        <v>0</v>
      </c>
      <c r="AR667" s="233">
        <v>0</v>
      </c>
      <c r="AS667" s="234"/>
      <c r="AT667" s="234"/>
      <c r="AU667" s="234">
        <v>0</v>
      </c>
      <c r="AV667" s="234">
        <v>0</v>
      </c>
      <c r="AW667" s="234">
        <v>0</v>
      </c>
      <c r="AX667" s="234">
        <v>0</v>
      </c>
      <c r="AY667" s="235">
        <v>0</v>
      </c>
      <c r="AZ667" s="234">
        <v>0</v>
      </c>
      <c r="BA667" s="234">
        <v>0</v>
      </c>
      <c r="BB667" s="236">
        <v>0</v>
      </c>
      <c r="BC667" s="223">
        <v>0</v>
      </c>
    </row>
    <row r="668" spans="1:55">
      <c r="A668" s="223">
        <v>64</v>
      </c>
      <c r="B668" s="233">
        <v>0</v>
      </c>
      <c r="C668" s="234"/>
      <c r="D668" s="234"/>
      <c r="E668" s="234">
        <v>0</v>
      </c>
      <c r="F668" s="234">
        <v>0</v>
      </c>
      <c r="G668" s="234">
        <v>0</v>
      </c>
      <c r="H668" s="234">
        <v>0</v>
      </c>
      <c r="I668" s="235">
        <v>0</v>
      </c>
      <c r="J668" s="234">
        <v>0</v>
      </c>
      <c r="K668" s="234">
        <v>0</v>
      </c>
      <c r="L668" s="236">
        <v>0</v>
      </c>
      <c r="M668" s="223">
        <v>0</v>
      </c>
      <c r="P668" s="233">
        <v>0</v>
      </c>
      <c r="Q668" s="234"/>
      <c r="R668" s="234"/>
      <c r="S668" s="234">
        <v>0</v>
      </c>
      <c r="T668" s="234">
        <v>0</v>
      </c>
      <c r="U668" s="234">
        <v>0</v>
      </c>
      <c r="V668" s="234">
        <v>0</v>
      </c>
      <c r="W668" s="235">
        <v>0</v>
      </c>
      <c r="X668" s="234">
        <v>0</v>
      </c>
      <c r="Y668" s="234">
        <v>0</v>
      </c>
      <c r="Z668" s="236">
        <v>0</v>
      </c>
      <c r="AA668" s="223">
        <v>0</v>
      </c>
      <c r="AD668" s="233">
        <v>0</v>
      </c>
      <c r="AE668" s="234"/>
      <c r="AF668" s="234"/>
      <c r="AG668" s="234">
        <v>0</v>
      </c>
      <c r="AH668" s="234">
        <v>0</v>
      </c>
      <c r="AI668" s="234">
        <v>0</v>
      </c>
      <c r="AJ668" s="234">
        <v>0</v>
      </c>
      <c r="AK668" s="235">
        <v>0</v>
      </c>
      <c r="AL668" s="234">
        <v>0</v>
      </c>
      <c r="AM668" s="234">
        <v>0</v>
      </c>
      <c r="AN668" s="236">
        <v>0</v>
      </c>
      <c r="AO668" s="223">
        <v>0</v>
      </c>
      <c r="AR668" s="233">
        <v>0</v>
      </c>
      <c r="AS668" s="234"/>
      <c r="AT668" s="234"/>
      <c r="AU668" s="234">
        <v>0</v>
      </c>
      <c r="AV668" s="234">
        <v>0</v>
      </c>
      <c r="AW668" s="234">
        <v>0</v>
      </c>
      <c r="AX668" s="234">
        <v>0</v>
      </c>
      <c r="AY668" s="235">
        <v>0</v>
      </c>
      <c r="AZ668" s="234">
        <v>0</v>
      </c>
      <c r="BA668" s="234">
        <v>0</v>
      </c>
      <c r="BB668" s="236">
        <v>0</v>
      </c>
      <c r="BC668" s="223">
        <v>0</v>
      </c>
    </row>
    <row r="669" spans="1:55">
      <c r="A669" s="223">
        <v>65</v>
      </c>
      <c r="B669" s="233">
        <v>0</v>
      </c>
      <c r="C669" s="234"/>
      <c r="D669" s="234"/>
      <c r="E669" s="234">
        <v>0</v>
      </c>
      <c r="F669" s="234">
        <v>0</v>
      </c>
      <c r="G669" s="234">
        <v>0</v>
      </c>
      <c r="H669" s="234">
        <v>0</v>
      </c>
      <c r="I669" s="235">
        <v>0</v>
      </c>
      <c r="J669" s="234">
        <v>0</v>
      </c>
      <c r="K669" s="234">
        <v>0</v>
      </c>
      <c r="L669" s="236">
        <v>0</v>
      </c>
      <c r="M669" s="223">
        <v>0</v>
      </c>
      <c r="P669" s="233">
        <v>0</v>
      </c>
      <c r="Q669" s="234"/>
      <c r="R669" s="234"/>
      <c r="S669" s="234">
        <v>0</v>
      </c>
      <c r="T669" s="234">
        <v>0</v>
      </c>
      <c r="U669" s="234">
        <v>0</v>
      </c>
      <c r="V669" s="234">
        <v>0</v>
      </c>
      <c r="W669" s="235">
        <v>0</v>
      </c>
      <c r="X669" s="234">
        <v>0</v>
      </c>
      <c r="Y669" s="234">
        <v>0</v>
      </c>
      <c r="Z669" s="236">
        <v>0</v>
      </c>
      <c r="AA669" s="223">
        <v>0</v>
      </c>
      <c r="AD669" s="233">
        <v>0</v>
      </c>
      <c r="AE669" s="234"/>
      <c r="AF669" s="234"/>
      <c r="AG669" s="234">
        <v>0</v>
      </c>
      <c r="AH669" s="234">
        <v>0</v>
      </c>
      <c r="AI669" s="234">
        <v>0</v>
      </c>
      <c r="AJ669" s="234">
        <v>0</v>
      </c>
      <c r="AK669" s="235">
        <v>0</v>
      </c>
      <c r="AL669" s="234">
        <v>0</v>
      </c>
      <c r="AM669" s="234">
        <v>0</v>
      </c>
      <c r="AN669" s="236">
        <v>0</v>
      </c>
      <c r="AO669" s="223">
        <v>0</v>
      </c>
      <c r="AR669" s="233">
        <v>0</v>
      </c>
      <c r="AS669" s="234"/>
      <c r="AT669" s="234"/>
      <c r="AU669" s="234">
        <v>0</v>
      </c>
      <c r="AV669" s="234">
        <v>0</v>
      </c>
      <c r="AW669" s="234">
        <v>0</v>
      </c>
      <c r="AX669" s="234">
        <v>0</v>
      </c>
      <c r="AY669" s="235">
        <v>0</v>
      </c>
      <c r="AZ669" s="234">
        <v>0</v>
      </c>
      <c r="BA669" s="234">
        <v>0</v>
      </c>
      <c r="BB669" s="236">
        <v>0</v>
      </c>
      <c r="BC669" s="223">
        <v>0</v>
      </c>
    </row>
    <row r="670" spans="1:55">
      <c r="A670" s="223">
        <v>66</v>
      </c>
      <c r="B670" s="233">
        <v>0</v>
      </c>
      <c r="C670" s="234"/>
      <c r="D670" s="234"/>
      <c r="E670" s="234">
        <v>0</v>
      </c>
      <c r="F670" s="234">
        <v>0</v>
      </c>
      <c r="G670" s="234">
        <v>0</v>
      </c>
      <c r="H670" s="234">
        <v>0</v>
      </c>
      <c r="I670" s="235">
        <v>0</v>
      </c>
      <c r="J670" s="234">
        <v>0</v>
      </c>
      <c r="K670" s="234">
        <v>0</v>
      </c>
      <c r="L670" s="236">
        <v>0</v>
      </c>
      <c r="M670" s="223">
        <v>0</v>
      </c>
      <c r="P670" s="233">
        <v>0</v>
      </c>
      <c r="Q670" s="234"/>
      <c r="R670" s="234"/>
      <c r="S670" s="234">
        <v>0</v>
      </c>
      <c r="T670" s="234">
        <v>0</v>
      </c>
      <c r="U670" s="234">
        <v>0</v>
      </c>
      <c r="V670" s="234">
        <v>0</v>
      </c>
      <c r="W670" s="235">
        <v>0</v>
      </c>
      <c r="X670" s="234">
        <v>0</v>
      </c>
      <c r="Y670" s="234">
        <v>0</v>
      </c>
      <c r="Z670" s="236">
        <v>0</v>
      </c>
      <c r="AA670" s="223">
        <v>0</v>
      </c>
      <c r="AD670" s="233">
        <v>0</v>
      </c>
      <c r="AE670" s="234"/>
      <c r="AF670" s="234"/>
      <c r="AG670" s="234">
        <v>0</v>
      </c>
      <c r="AH670" s="234">
        <v>0</v>
      </c>
      <c r="AI670" s="234">
        <v>0</v>
      </c>
      <c r="AJ670" s="234">
        <v>0</v>
      </c>
      <c r="AK670" s="235">
        <v>0</v>
      </c>
      <c r="AL670" s="234">
        <v>0</v>
      </c>
      <c r="AM670" s="234">
        <v>0</v>
      </c>
      <c r="AN670" s="236">
        <v>0</v>
      </c>
      <c r="AO670" s="223">
        <v>0</v>
      </c>
      <c r="AR670" s="233">
        <v>0</v>
      </c>
      <c r="AS670" s="234"/>
      <c r="AT670" s="234"/>
      <c r="AU670" s="234">
        <v>0</v>
      </c>
      <c r="AV670" s="234">
        <v>0</v>
      </c>
      <c r="AW670" s="234">
        <v>0</v>
      </c>
      <c r="AX670" s="234">
        <v>0</v>
      </c>
      <c r="AY670" s="235">
        <v>0</v>
      </c>
      <c r="AZ670" s="234">
        <v>0</v>
      </c>
      <c r="BA670" s="234">
        <v>0</v>
      </c>
      <c r="BB670" s="236">
        <v>0</v>
      </c>
      <c r="BC670" s="223">
        <v>0</v>
      </c>
    </row>
    <row r="671" spans="1:55">
      <c r="A671" s="223">
        <v>67</v>
      </c>
      <c r="B671" s="233">
        <v>0</v>
      </c>
      <c r="C671" s="234"/>
      <c r="D671" s="234"/>
      <c r="E671" s="234">
        <v>0</v>
      </c>
      <c r="F671" s="234">
        <v>0</v>
      </c>
      <c r="G671" s="234">
        <v>0</v>
      </c>
      <c r="H671" s="234">
        <v>0</v>
      </c>
      <c r="I671" s="235">
        <v>0</v>
      </c>
      <c r="J671" s="234">
        <v>0</v>
      </c>
      <c r="K671" s="234">
        <v>0</v>
      </c>
      <c r="L671" s="236">
        <v>0</v>
      </c>
      <c r="M671" s="223">
        <v>0</v>
      </c>
      <c r="P671" s="233">
        <v>0</v>
      </c>
      <c r="Q671" s="234"/>
      <c r="R671" s="234"/>
      <c r="S671" s="234">
        <v>0</v>
      </c>
      <c r="T671" s="234">
        <v>0</v>
      </c>
      <c r="U671" s="234">
        <v>0</v>
      </c>
      <c r="V671" s="234">
        <v>0</v>
      </c>
      <c r="W671" s="235">
        <v>0</v>
      </c>
      <c r="X671" s="234">
        <v>0</v>
      </c>
      <c r="Y671" s="234">
        <v>0</v>
      </c>
      <c r="Z671" s="236">
        <v>0</v>
      </c>
      <c r="AA671" s="223">
        <v>0</v>
      </c>
      <c r="AD671" s="233">
        <v>0</v>
      </c>
      <c r="AE671" s="234"/>
      <c r="AF671" s="234"/>
      <c r="AG671" s="234">
        <v>0</v>
      </c>
      <c r="AH671" s="234">
        <v>0</v>
      </c>
      <c r="AI671" s="234">
        <v>0</v>
      </c>
      <c r="AJ671" s="234">
        <v>0</v>
      </c>
      <c r="AK671" s="235">
        <v>0</v>
      </c>
      <c r="AL671" s="234">
        <v>0</v>
      </c>
      <c r="AM671" s="234">
        <v>0</v>
      </c>
      <c r="AN671" s="236">
        <v>0</v>
      </c>
      <c r="AO671" s="223">
        <v>0</v>
      </c>
      <c r="AR671" s="233">
        <v>0</v>
      </c>
      <c r="AS671" s="234"/>
      <c r="AT671" s="234"/>
      <c r="AU671" s="234">
        <v>0</v>
      </c>
      <c r="AV671" s="234">
        <v>0</v>
      </c>
      <c r="AW671" s="234">
        <v>0</v>
      </c>
      <c r="AX671" s="234">
        <v>0</v>
      </c>
      <c r="AY671" s="235">
        <v>0</v>
      </c>
      <c r="AZ671" s="234">
        <v>0</v>
      </c>
      <c r="BA671" s="234">
        <v>0</v>
      </c>
      <c r="BB671" s="236">
        <v>0</v>
      </c>
      <c r="BC671" s="223">
        <v>0</v>
      </c>
    </row>
    <row r="672" spans="1:55">
      <c r="A672" s="223">
        <v>68</v>
      </c>
      <c r="B672" s="233">
        <v>0</v>
      </c>
      <c r="C672" s="234"/>
      <c r="D672" s="234"/>
      <c r="E672" s="234">
        <v>0</v>
      </c>
      <c r="F672" s="234">
        <v>0</v>
      </c>
      <c r="G672" s="234">
        <v>0</v>
      </c>
      <c r="H672" s="234">
        <v>0</v>
      </c>
      <c r="I672" s="235">
        <v>0</v>
      </c>
      <c r="J672" s="234">
        <v>0</v>
      </c>
      <c r="K672" s="234">
        <v>0</v>
      </c>
      <c r="L672" s="236">
        <v>0</v>
      </c>
      <c r="M672" s="223">
        <v>0</v>
      </c>
      <c r="P672" s="233">
        <v>0</v>
      </c>
      <c r="Q672" s="234"/>
      <c r="R672" s="234"/>
      <c r="S672" s="234">
        <v>0</v>
      </c>
      <c r="T672" s="234">
        <v>0</v>
      </c>
      <c r="U672" s="234">
        <v>0</v>
      </c>
      <c r="V672" s="234">
        <v>0</v>
      </c>
      <c r="W672" s="235">
        <v>0</v>
      </c>
      <c r="X672" s="234">
        <v>0</v>
      </c>
      <c r="Y672" s="234">
        <v>0</v>
      </c>
      <c r="Z672" s="236">
        <v>0</v>
      </c>
      <c r="AA672" s="223">
        <v>0</v>
      </c>
      <c r="AD672" s="233">
        <v>0</v>
      </c>
      <c r="AE672" s="234"/>
      <c r="AF672" s="234"/>
      <c r="AG672" s="234">
        <v>0</v>
      </c>
      <c r="AH672" s="234">
        <v>0</v>
      </c>
      <c r="AI672" s="234">
        <v>0</v>
      </c>
      <c r="AJ672" s="234">
        <v>0</v>
      </c>
      <c r="AK672" s="235">
        <v>0</v>
      </c>
      <c r="AL672" s="234">
        <v>0</v>
      </c>
      <c r="AM672" s="234">
        <v>0</v>
      </c>
      <c r="AN672" s="236">
        <v>0</v>
      </c>
      <c r="AO672" s="223">
        <v>0</v>
      </c>
      <c r="AR672" s="233">
        <v>0</v>
      </c>
      <c r="AS672" s="234"/>
      <c r="AT672" s="234"/>
      <c r="AU672" s="234">
        <v>0</v>
      </c>
      <c r="AV672" s="234">
        <v>0</v>
      </c>
      <c r="AW672" s="234">
        <v>0</v>
      </c>
      <c r="AX672" s="234">
        <v>0</v>
      </c>
      <c r="AY672" s="235">
        <v>0</v>
      </c>
      <c r="AZ672" s="234">
        <v>0</v>
      </c>
      <c r="BA672" s="234">
        <v>0</v>
      </c>
      <c r="BB672" s="236">
        <v>0</v>
      </c>
      <c r="BC672" s="223">
        <v>0</v>
      </c>
    </row>
    <row r="673" spans="1:55">
      <c r="A673" s="223">
        <v>69</v>
      </c>
      <c r="B673" s="233">
        <v>0</v>
      </c>
      <c r="C673" s="234"/>
      <c r="D673" s="234"/>
      <c r="E673" s="234">
        <v>0</v>
      </c>
      <c r="F673" s="234">
        <v>0</v>
      </c>
      <c r="G673" s="234">
        <v>0</v>
      </c>
      <c r="H673" s="234">
        <v>0</v>
      </c>
      <c r="I673" s="235">
        <v>0</v>
      </c>
      <c r="J673" s="234">
        <v>0</v>
      </c>
      <c r="K673" s="234">
        <v>0</v>
      </c>
      <c r="L673" s="236">
        <v>0</v>
      </c>
      <c r="M673" s="223">
        <v>0</v>
      </c>
      <c r="P673" s="233">
        <v>0</v>
      </c>
      <c r="Q673" s="234"/>
      <c r="R673" s="234"/>
      <c r="S673" s="234">
        <v>0</v>
      </c>
      <c r="T673" s="234">
        <v>0</v>
      </c>
      <c r="U673" s="234">
        <v>0</v>
      </c>
      <c r="V673" s="234">
        <v>0</v>
      </c>
      <c r="W673" s="235">
        <v>0</v>
      </c>
      <c r="X673" s="234">
        <v>0</v>
      </c>
      <c r="Y673" s="234">
        <v>0</v>
      </c>
      <c r="Z673" s="236">
        <v>0</v>
      </c>
      <c r="AA673" s="223">
        <v>0</v>
      </c>
      <c r="AD673" s="233">
        <v>0</v>
      </c>
      <c r="AE673" s="234"/>
      <c r="AF673" s="234"/>
      <c r="AG673" s="234">
        <v>0</v>
      </c>
      <c r="AH673" s="234">
        <v>0</v>
      </c>
      <c r="AI673" s="234">
        <v>0</v>
      </c>
      <c r="AJ673" s="234">
        <v>0</v>
      </c>
      <c r="AK673" s="235">
        <v>0</v>
      </c>
      <c r="AL673" s="234">
        <v>0</v>
      </c>
      <c r="AM673" s="234">
        <v>0</v>
      </c>
      <c r="AN673" s="236">
        <v>0</v>
      </c>
      <c r="AO673" s="223">
        <v>0</v>
      </c>
      <c r="AR673" s="233">
        <v>0</v>
      </c>
      <c r="AS673" s="234"/>
      <c r="AT673" s="234"/>
      <c r="AU673" s="234">
        <v>0</v>
      </c>
      <c r="AV673" s="234">
        <v>0</v>
      </c>
      <c r="AW673" s="234">
        <v>0</v>
      </c>
      <c r="AX673" s="234">
        <v>0</v>
      </c>
      <c r="AY673" s="235">
        <v>0</v>
      </c>
      <c r="AZ673" s="234">
        <v>0</v>
      </c>
      <c r="BA673" s="234">
        <v>0</v>
      </c>
      <c r="BB673" s="236">
        <v>0</v>
      </c>
      <c r="BC673" s="223">
        <v>0</v>
      </c>
    </row>
    <row r="674" spans="1:55">
      <c r="A674" s="223">
        <v>70</v>
      </c>
      <c r="B674" s="233">
        <v>0</v>
      </c>
      <c r="C674" s="234"/>
      <c r="D674" s="234"/>
      <c r="E674" s="234">
        <v>0</v>
      </c>
      <c r="F674" s="234">
        <v>0</v>
      </c>
      <c r="G674" s="234">
        <v>0</v>
      </c>
      <c r="H674" s="234">
        <v>0</v>
      </c>
      <c r="I674" s="235">
        <v>0</v>
      </c>
      <c r="J674" s="234">
        <v>0</v>
      </c>
      <c r="K674" s="234">
        <v>0</v>
      </c>
      <c r="L674" s="236">
        <v>0</v>
      </c>
      <c r="M674" s="223">
        <v>0</v>
      </c>
      <c r="P674" s="233">
        <v>0</v>
      </c>
      <c r="Q674" s="234"/>
      <c r="R674" s="234"/>
      <c r="S674" s="234">
        <v>0</v>
      </c>
      <c r="T674" s="234">
        <v>0</v>
      </c>
      <c r="U674" s="234">
        <v>0</v>
      </c>
      <c r="V674" s="234">
        <v>0</v>
      </c>
      <c r="W674" s="235">
        <v>0</v>
      </c>
      <c r="X674" s="234">
        <v>0</v>
      </c>
      <c r="Y674" s="234">
        <v>0</v>
      </c>
      <c r="Z674" s="236">
        <v>0</v>
      </c>
      <c r="AA674" s="223">
        <v>0</v>
      </c>
      <c r="AD674" s="233">
        <v>0</v>
      </c>
      <c r="AE674" s="234"/>
      <c r="AF674" s="234"/>
      <c r="AG674" s="234">
        <v>0</v>
      </c>
      <c r="AH674" s="234">
        <v>0</v>
      </c>
      <c r="AI674" s="234">
        <v>0</v>
      </c>
      <c r="AJ674" s="234">
        <v>0</v>
      </c>
      <c r="AK674" s="235">
        <v>0</v>
      </c>
      <c r="AL674" s="234">
        <v>0</v>
      </c>
      <c r="AM674" s="234">
        <v>0</v>
      </c>
      <c r="AN674" s="236">
        <v>0</v>
      </c>
      <c r="AO674" s="223">
        <v>0</v>
      </c>
      <c r="AR674" s="233">
        <v>0</v>
      </c>
      <c r="AS674" s="234"/>
      <c r="AT674" s="234"/>
      <c r="AU674" s="234">
        <v>0</v>
      </c>
      <c r="AV674" s="234">
        <v>0</v>
      </c>
      <c r="AW674" s="234">
        <v>0</v>
      </c>
      <c r="AX674" s="234">
        <v>0</v>
      </c>
      <c r="AY674" s="235">
        <v>0</v>
      </c>
      <c r="AZ674" s="234">
        <v>0</v>
      </c>
      <c r="BA674" s="234">
        <v>0</v>
      </c>
      <c r="BB674" s="236">
        <v>0</v>
      </c>
      <c r="BC674" s="223">
        <v>0</v>
      </c>
    </row>
    <row r="675" spans="1:55">
      <c r="A675" s="223">
        <v>71</v>
      </c>
      <c r="B675" s="233">
        <v>0</v>
      </c>
      <c r="C675" s="234"/>
      <c r="D675" s="234"/>
      <c r="E675" s="234">
        <v>0</v>
      </c>
      <c r="F675" s="234">
        <v>0</v>
      </c>
      <c r="G675" s="234">
        <v>0</v>
      </c>
      <c r="H675" s="234">
        <v>0</v>
      </c>
      <c r="I675" s="235">
        <v>0</v>
      </c>
      <c r="J675" s="234">
        <v>0</v>
      </c>
      <c r="K675" s="234">
        <v>0</v>
      </c>
      <c r="L675" s="236">
        <v>0</v>
      </c>
      <c r="M675" s="223">
        <v>0</v>
      </c>
      <c r="P675" s="233">
        <v>0</v>
      </c>
      <c r="Q675" s="234"/>
      <c r="R675" s="234"/>
      <c r="S675" s="234">
        <v>0</v>
      </c>
      <c r="T675" s="234">
        <v>0</v>
      </c>
      <c r="U675" s="234">
        <v>0</v>
      </c>
      <c r="V675" s="234">
        <v>0</v>
      </c>
      <c r="W675" s="235">
        <v>0</v>
      </c>
      <c r="X675" s="234">
        <v>0</v>
      </c>
      <c r="Y675" s="234">
        <v>0</v>
      </c>
      <c r="Z675" s="236">
        <v>0</v>
      </c>
      <c r="AA675" s="223">
        <v>0</v>
      </c>
      <c r="AD675" s="233">
        <v>0</v>
      </c>
      <c r="AE675" s="234"/>
      <c r="AF675" s="234"/>
      <c r="AG675" s="234">
        <v>0</v>
      </c>
      <c r="AH675" s="234">
        <v>0</v>
      </c>
      <c r="AI675" s="234">
        <v>0</v>
      </c>
      <c r="AJ675" s="234">
        <v>0</v>
      </c>
      <c r="AK675" s="235">
        <v>0</v>
      </c>
      <c r="AL675" s="234">
        <v>0</v>
      </c>
      <c r="AM675" s="234">
        <v>0</v>
      </c>
      <c r="AN675" s="236">
        <v>0</v>
      </c>
      <c r="AO675" s="223">
        <v>0</v>
      </c>
      <c r="AR675" s="233">
        <v>0</v>
      </c>
      <c r="AS675" s="234"/>
      <c r="AT675" s="234"/>
      <c r="AU675" s="234">
        <v>0</v>
      </c>
      <c r="AV675" s="234">
        <v>0</v>
      </c>
      <c r="AW675" s="234">
        <v>0</v>
      </c>
      <c r="AX675" s="234">
        <v>0</v>
      </c>
      <c r="AY675" s="235">
        <v>0</v>
      </c>
      <c r="AZ675" s="234">
        <v>0</v>
      </c>
      <c r="BA675" s="234">
        <v>0</v>
      </c>
      <c r="BB675" s="236">
        <v>0</v>
      </c>
      <c r="BC675" s="223">
        <v>0</v>
      </c>
    </row>
    <row r="676" spans="1:55">
      <c r="A676" s="223">
        <v>72</v>
      </c>
      <c r="B676" s="233">
        <v>0</v>
      </c>
      <c r="C676" s="234"/>
      <c r="D676" s="234"/>
      <c r="E676" s="234">
        <v>0</v>
      </c>
      <c r="F676" s="234">
        <v>0</v>
      </c>
      <c r="G676" s="234">
        <v>0</v>
      </c>
      <c r="H676" s="234">
        <v>0</v>
      </c>
      <c r="I676" s="235">
        <v>0</v>
      </c>
      <c r="J676" s="234">
        <v>0</v>
      </c>
      <c r="K676" s="234">
        <v>0</v>
      </c>
      <c r="L676" s="236">
        <v>0</v>
      </c>
      <c r="M676" s="223">
        <v>0</v>
      </c>
      <c r="P676" s="233">
        <v>0</v>
      </c>
      <c r="Q676" s="234"/>
      <c r="R676" s="234"/>
      <c r="S676" s="234">
        <v>0</v>
      </c>
      <c r="T676" s="234">
        <v>0</v>
      </c>
      <c r="U676" s="234">
        <v>0</v>
      </c>
      <c r="V676" s="234">
        <v>0</v>
      </c>
      <c r="W676" s="235">
        <v>0</v>
      </c>
      <c r="X676" s="234">
        <v>0</v>
      </c>
      <c r="Y676" s="234">
        <v>0</v>
      </c>
      <c r="Z676" s="236">
        <v>0</v>
      </c>
      <c r="AA676" s="223">
        <v>0</v>
      </c>
      <c r="AD676" s="233">
        <v>0</v>
      </c>
      <c r="AE676" s="234"/>
      <c r="AF676" s="234"/>
      <c r="AG676" s="234">
        <v>0</v>
      </c>
      <c r="AH676" s="234">
        <v>0</v>
      </c>
      <c r="AI676" s="234">
        <v>0</v>
      </c>
      <c r="AJ676" s="234">
        <v>0</v>
      </c>
      <c r="AK676" s="235">
        <v>0</v>
      </c>
      <c r="AL676" s="234">
        <v>0</v>
      </c>
      <c r="AM676" s="234">
        <v>0</v>
      </c>
      <c r="AN676" s="236">
        <v>0</v>
      </c>
      <c r="AO676" s="223">
        <v>0</v>
      </c>
      <c r="AR676" s="233">
        <v>0</v>
      </c>
      <c r="AS676" s="234"/>
      <c r="AT676" s="234"/>
      <c r="AU676" s="234">
        <v>0</v>
      </c>
      <c r="AV676" s="234">
        <v>0</v>
      </c>
      <c r="AW676" s="234">
        <v>0</v>
      </c>
      <c r="AX676" s="234">
        <v>0</v>
      </c>
      <c r="AY676" s="235">
        <v>0</v>
      </c>
      <c r="AZ676" s="234">
        <v>0</v>
      </c>
      <c r="BA676" s="234">
        <v>0</v>
      </c>
      <c r="BB676" s="236">
        <v>0</v>
      </c>
      <c r="BC676" s="223">
        <v>0</v>
      </c>
    </row>
    <row r="677" spans="1:55">
      <c r="A677" s="223">
        <v>73</v>
      </c>
      <c r="B677" s="233">
        <v>0</v>
      </c>
      <c r="C677" s="234"/>
      <c r="D677" s="234"/>
      <c r="E677" s="234">
        <v>0</v>
      </c>
      <c r="F677" s="234">
        <v>0</v>
      </c>
      <c r="G677" s="234">
        <v>0</v>
      </c>
      <c r="H677" s="234">
        <v>0</v>
      </c>
      <c r="I677" s="235">
        <v>0</v>
      </c>
      <c r="J677" s="234">
        <v>0</v>
      </c>
      <c r="K677" s="234">
        <v>0</v>
      </c>
      <c r="L677" s="236">
        <v>0</v>
      </c>
      <c r="M677" s="223">
        <v>0</v>
      </c>
      <c r="P677" s="233">
        <v>0</v>
      </c>
      <c r="Q677" s="234"/>
      <c r="R677" s="234"/>
      <c r="S677" s="234">
        <v>0</v>
      </c>
      <c r="T677" s="234">
        <v>0</v>
      </c>
      <c r="U677" s="234">
        <v>0</v>
      </c>
      <c r="V677" s="234">
        <v>0</v>
      </c>
      <c r="W677" s="235">
        <v>0</v>
      </c>
      <c r="X677" s="234">
        <v>0</v>
      </c>
      <c r="Y677" s="234">
        <v>0</v>
      </c>
      <c r="Z677" s="236">
        <v>0</v>
      </c>
      <c r="AA677" s="223">
        <v>0</v>
      </c>
      <c r="AD677" s="233">
        <v>0</v>
      </c>
      <c r="AE677" s="234"/>
      <c r="AF677" s="234"/>
      <c r="AG677" s="234">
        <v>0</v>
      </c>
      <c r="AH677" s="234">
        <v>0</v>
      </c>
      <c r="AI677" s="234">
        <v>0</v>
      </c>
      <c r="AJ677" s="234">
        <v>0</v>
      </c>
      <c r="AK677" s="235">
        <v>0</v>
      </c>
      <c r="AL677" s="234">
        <v>0</v>
      </c>
      <c r="AM677" s="234">
        <v>0</v>
      </c>
      <c r="AN677" s="236">
        <v>0</v>
      </c>
      <c r="AO677" s="223">
        <v>0</v>
      </c>
      <c r="AR677" s="233">
        <v>0</v>
      </c>
      <c r="AS677" s="234"/>
      <c r="AT677" s="234"/>
      <c r="AU677" s="234">
        <v>0</v>
      </c>
      <c r="AV677" s="234">
        <v>0</v>
      </c>
      <c r="AW677" s="234">
        <v>0</v>
      </c>
      <c r="AX677" s="234">
        <v>0</v>
      </c>
      <c r="AY677" s="235">
        <v>0</v>
      </c>
      <c r="AZ677" s="234">
        <v>0</v>
      </c>
      <c r="BA677" s="234">
        <v>0</v>
      </c>
      <c r="BB677" s="236">
        <v>0</v>
      </c>
      <c r="BC677" s="223">
        <v>0</v>
      </c>
    </row>
    <row r="678" spans="1:55">
      <c r="A678" s="223">
        <v>74</v>
      </c>
      <c r="B678" s="233">
        <v>0</v>
      </c>
      <c r="C678" s="234"/>
      <c r="D678" s="234"/>
      <c r="E678" s="234">
        <v>0</v>
      </c>
      <c r="F678" s="234">
        <v>0</v>
      </c>
      <c r="G678" s="234">
        <v>0</v>
      </c>
      <c r="H678" s="234">
        <v>0</v>
      </c>
      <c r="I678" s="235">
        <v>0</v>
      </c>
      <c r="J678" s="234">
        <v>0</v>
      </c>
      <c r="K678" s="234">
        <v>0</v>
      </c>
      <c r="L678" s="236">
        <v>0</v>
      </c>
      <c r="M678" s="223">
        <v>0</v>
      </c>
      <c r="P678" s="233">
        <v>0</v>
      </c>
      <c r="Q678" s="234"/>
      <c r="R678" s="234"/>
      <c r="S678" s="234">
        <v>0</v>
      </c>
      <c r="T678" s="234">
        <v>0</v>
      </c>
      <c r="U678" s="234">
        <v>0</v>
      </c>
      <c r="V678" s="234">
        <v>0</v>
      </c>
      <c r="W678" s="235">
        <v>0</v>
      </c>
      <c r="X678" s="234">
        <v>0</v>
      </c>
      <c r="Y678" s="234">
        <v>0</v>
      </c>
      <c r="Z678" s="236">
        <v>0</v>
      </c>
      <c r="AA678" s="223">
        <v>0</v>
      </c>
      <c r="AD678" s="233">
        <v>0</v>
      </c>
      <c r="AE678" s="234"/>
      <c r="AF678" s="234"/>
      <c r="AG678" s="234">
        <v>0</v>
      </c>
      <c r="AH678" s="234">
        <v>0</v>
      </c>
      <c r="AI678" s="234">
        <v>0</v>
      </c>
      <c r="AJ678" s="234">
        <v>0</v>
      </c>
      <c r="AK678" s="235">
        <v>0</v>
      </c>
      <c r="AL678" s="234">
        <v>0</v>
      </c>
      <c r="AM678" s="234">
        <v>0</v>
      </c>
      <c r="AN678" s="236">
        <v>0</v>
      </c>
      <c r="AO678" s="223">
        <v>0</v>
      </c>
      <c r="AR678" s="233">
        <v>0</v>
      </c>
      <c r="AS678" s="234"/>
      <c r="AT678" s="234"/>
      <c r="AU678" s="234">
        <v>0</v>
      </c>
      <c r="AV678" s="234">
        <v>0</v>
      </c>
      <c r="AW678" s="234">
        <v>0</v>
      </c>
      <c r="AX678" s="234">
        <v>0</v>
      </c>
      <c r="AY678" s="235">
        <v>0</v>
      </c>
      <c r="AZ678" s="234">
        <v>0</v>
      </c>
      <c r="BA678" s="234">
        <v>0</v>
      </c>
      <c r="BB678" s="236">
        <v>0</v>
      </c>
      <c r="BC678" s="223">
        <v>0</v>
      </c>
    </row>
    <row r="679" spans="1:55">
      <c r="A679" s="223">
        <v>75</v>
      </c>
      <c r="B679" s="233">
        <v>0</v>
      </c>
      <c r="C679" s="234"/>
      <c r="D679" s="234"/>
      <c r="E679" s="234">
        <v>0</v>
      </c>
      <c r="F679" s="234">
        <v>0</v>
      </c>
      <c r="G679" s="234">
        <v>0</v>
      </c>
      <c r="H679" s="234">
        <v>0</v>
      </c>
      <c r="I679" s="235">
        <v>0</v>
      </c>
      <c r="J679" s="234">
        <v>0</v>
      </c>
      <c r="K679" s="234">
        <v>0</v>
      </c>
      <c r="L679" s="236">
        <v>0</v>
      </c>
      <c r="M679" s="223">
        <v>0</v>
      </c>
      <c r="P679" s="233">
        <v>0</v>
      </c>
      <c r="Q679" s="234"/>
      <c r="R679" s="234"/>
      <c r="S679" s="234">
        <v>0</v>
      </c>
      <c r="T679" s="234">
        <v>0</v>
      </c>
      <c r="U679" s="234">
        <v>0</v>
      </c>
      <c r="V679" s="234">
        <v>0</v>
      </c>
      <c r="W679" s="235">
        <v>0</v>
      </c>
      <c r="X679" s="234">
        <v>0</v>
      </c>
      <c r="Y679" s="234">
        <v>0</v>
      </c>
      <c r="Z679" s="236">
        <v>0</v>
      </c>
      <c r="AA679" s="223">
        <v>0</v>
      </c>
      <c r="AD679" s="233">
        <v>0</v>
      </c>
      <c r="AE679" s="234"/>
      <c r="AF679" s="234"/>
      <c r="AG679" s="234">
        <v>0</v>
      </c>
      <c r="AH679" s="234">
        <v>0</v>
      </c>
      <c r="AI679" s="234">
        <v>0</v>
      </c>
      <c r="AJ679" s="234">
        <v>0</v>
      </c>
      <c r="AK679" s="235">
        <v>0</v>
      </c>
      <c r="AL679" s="234">
        <v>0</v>
      </c>
      <c r="AM679" s="234">
        <v>0</v>
      </c>
      <c r="AN679" s="236">
        <v>0</v>
      </c>
      <c r="AO679" s="223">
        <v>0</v>
      </c>
      <c r="AR679" s="233">
        <v>0</v>
      </c>
      <c r="AS679" s="234"/>
      <c r="AT679" s="234"/>
      <c r="AU679" s="234">
        <v>0</v>
      </c>
      <c r="AV679" s="234">
        <v>0</v>
      </c>
      <c r="AW679" s="234">
        <v>0</v>
      </c>
      <c r="AX679" s="234">
        <v>0</v>
      </c>
      <c r="AY679" s="235">
        <v>0</v>
      </c>
      <c r="AZ679" s="234">
        <v>0</v>
      </c>
      <c r="BA679" s="234">
        <v>0</v>
      </c>
      <c r="BB679" s="236">
        <v>0</v>
      </c>
      <c r="BC679" s="223">
        <v>0</v>
      </c>
    </row>
    <row r="680" spans="1:55">
      <c r="A680" s="223">
        <v>76</v>
      </c>
      <c r="B680" s="233">
        <v>0</v>
      </c>
      <c r="C680" s="234"/>
      <c r="D680" s="234"/>
      <c r="E680" s="234">
        <v>0</v>
      </c>
      <c r="F680" s="234">
        <v>0</v>
      </c>
      <c r="G680" s="234">
        <v>0</v>
      </c>
      <c r="H680" s="234">
        <v>0</v>
      </c>
      <c r="I680" s="235">
        <v>0</v>
      </c>
      <c r="J680" s="234">
        <v>0</v>
      </c>
      <c r="K680" s="234">
        <v>0</v>
      </c>
      <c r="L680" s="236">
        <v>0</v>
      </c>
      <c r="M680" s="223">
        <v>0</v>
      </c>
      <c r="P680" s="233">
        <v>0</v>
      </c>
      <c r="Q680" s="234"/>
      <c r="R680" s="234"/>
      <c r="S680" s="234">
        <v>0</v>
      </c>
      <c r="T680" s="234">
        <v>0</v>
      </c>
      <c r="U680" s="234">
        <v>0</v>
      </c>
      <c r="V680" s="234">
        <v>0</v>
      </c>
      <c r="W680" s="235">
        <v>0</v>
      </c>
      <c r="X680" s="234">
        <v>0</v>
      </c>
      <c r="Y680" s="234">
        <v>0</v>
      </c>
      <c r="Z680" s="236">
        <v>0</v>
      </c>
      <c r="AA680" s="223">
        <v>0</v>
      </c>
      <c r="AD680" s="233">
        <v>0</v>
      </c>
      <c r="AE680" s="234"/>
      <c r="AF680" s="234"/>
      <c r="AG680" s="234">
        <v>0</v>
      </c>
      <c r="AH680" s="234">
        <v>0</v>
      </c>
      <c r="AI680" s="234">
        <v>0</v>
      </c>
      <c r="AJ680" s="234">
        <v>0</v>
      </c>
      <c r="AK680" s="235">
        <v>0</v>
      </c>
      <c r="AL680" s="234">
        <v>0</v>
      </c>
      <c r="AM680" s="234">
        <v>0</v>
      </c>
      <c r="AN680" s="236">
        <v>0</v>
      </c>
      <c r="AO680" s="223">
        <v>0</v>
      </c>
      <c r="AR680" s="233">
        <v>0</v>
      </c>
      <c r="AS680" s="234"/>
      <c r="AT680" s="234"/>
      <c r="AU680" s="234">
        <v>0</v>
      </c>
      <c r="AV680" s="234">
        <v>0</v>
      </c>
      <c r="AW680" s="234">
        <v>0</v>
      </c>
      <c r="AX680" s="234">
        <v>0</v>
      </c>
      <c r="AY680" s="235">
        <v>0</v>
      </c>
      <c r="AZ680" s="234">
        <v>0</v>
      </c>
      <c r="BA680" s="234">
        <v>0</v>
      </c>
      <c r="BB680" s="236">
        <v>0</v>
      </c>
      <c r="BC680" s="223">
        <v>0</v>
      </c>
    </row>
    <row r="681" spans="1:55">
      <c r="A681" s="223">
        <v>77</v>
      </c>
      <c r="B681" s="233">
        <v>0</v>
      </c>
      <c r="C681" s="234"/>
      <c r="D681" s="234"/>
      <c r="E681" s="234">
        <v>0</v>
      </c>
      <c r="F681" s="234">
        <v>0</v>
      </c>
      <c r="G681" s="234">
        <v>0</v>
      </c>
      <c r="H681" s="234">
        <v>0</v>
      </c>
      <c r="I681" s="235">
        <v>0</v>
      </c>
      <c r="J681" s="234">
        <v>0</v>
      </c>
      <c r="K681" s="234">
        <v>0</v>
      </c>
      <c r="L681" s="236">
        <v>0</v>
      </c>
      <c r="M681" s="223">
        <v>0</v>
      </c>
      <c r="P681" s="233">
        <v>0</v>
      </c>
      <c r="Q681" s="234"/>
      <c r="R681" s="234"/>
      <c r="S681" s="234">
        <v>0</v>
      </c>
      <c r="T681" s="234">
        <v>0</v>
      </c>
      <c r="U681" s="234">
        <v>0</v>
      </c>
      <c r="V681" s="234">
        <v>0</v>
      </c>
      <c r="W681" s="235">
        <v>0</v>
      </c>
      <c r="X681" s="234">
        <v>0</v>
      </c>
      <c r="Y681" s="234">
        <v>0</v>
      </c>
      <c r="Z681" s="236">
        <v>0</v>
      </c>
      <c r="AA681" s="223">
        <v>0</v>
      </c>
      <c r="AD681" s="233">
        <v>0</v>
      </c>
      <c r="AE681" s="234"/>
      <c r="AF681" s="234"/>
      <c r="AG681" s="234">
        <v>0</v>
      </c>
      <c r="AH681" s="234">
        <v>0</v>
      </c>
      <c r="AI681" s="234">
        <v>0</v>
      </c>
      <c r="AJ681" s="234">
        <v>0</v>
      </c>
      <c r="AK681" s="235">
        <v>0</v>
      </c>
      <c r="AL681" s="234">
        <v>0</v>
      </c>
      <c r="AM681" s="234">
        <v>0</v>
      </c>
      <c r="AN681" s="236">
        <v>0</v>
      </c>
      <c r="AO681" s="223">
        <v>0</v>
      </c>
      <c r="AR681" s="233">
        <v>0</v>
      </c>
      <c r="AS681" s="234"/>
      <c r="AT681" s="234"/>
      <c r="AU681" s="234">
        <v>0</v>
      </c>
      <c r="AV681" s="234">
        <v>0</v>
      </c>
      <c r="AW681" s="234">
        <v>0</v>
      </c>
      <c r="AX681" s="234">
        <v>0</v>
      </c>
      <c r="AY681" s="235">
        <v>0</v>
      </c>
      <c r="AZ681" s="234">
        <v>0</v>
      </c>
      <c r="BA681" s="234">
        <v>0</v>
      </c>
      <c r="BB681" s="236">
        <v>0</v>
      </c>
      <c r="BC681" s="223">
        <v>0</v>
      </c>
    </row>
    <row r="682" spans="1:55">
      <c r="A682" s="223">
        <v>78</v>
      </c>
      <c r="B682" s="233">
        <v>0</v>
      </c>
      <c r="C682" s="234"/>
      <c r="D682" s="234"/>
      <c r="E682" s="234">
        <v>0</v>
      </c>
      <c r="F682" s="234">
        <v>0</v>
      </c>
      <c r="G682" s="234">
        <v>0</v>
      </c>
      <c r="H682" s="234">
        <v>0</v>
      </c>
      <c r="I682" s="235">
        <v>0</v>
      </c>
      <c r="J682" s="234">
        <v>0</v>
      </c>
      <c r="K682" s="234">
        <v>0</v>
      </c>
      <c r="L682" s="236">
        <v>0</v>
      </c>
      <c r="M682" s="223">
        <v>0</v>
      </c>
      <c r="P682" s="233">
        <v>0</v>
      </c>
      <c r="Q682" s="234"/>
      <c r="R682" s="234"/>
      <c r="S682" s="234">
        <v>0</v>
      </c>
      <c r="T682" s="234">
        <v>0</v>
      </c>
      <c r="U682" s="234">
        <v>0</v>
      </c>
      <c r="V682" s="234">
        <v>0</v>
      </c>
      <c r="W682" s="235">
        <v>0</v>
      </c>
      <c r="X682" s="234">
        <v>0</v>
      </c>
      <c r="Y682" s="234">
        <v>0</v>
      </c>
      <c r="Z682" s="236">
        <v>0</v>
      </c>
      <c r="AA682" s="223">
        <v>0</v>
      </c>
      <c r="AD682" s="233">
        <v>0</v>
      </c>
      <c r="AE682" s="234"/>
      <c r="AF682" s="234"/>
      <c r="AG682" s="234">
        <v>0</v>
      </c>
      <c r="AH682" s="234">
        <v>0</v>
      </c>
      <c r="AI682" s="234">
        <v>0</v>
      </c>
      <c r="AJ682" s="234">
        <v>0</v>
      </c>
      <c r="AK682" s="235">
        <v>0</v>
      </c>
      <c r="AL682" s="234">
        <v>0</v>
      </c>
      <c r="AM682" s="234">
        <v>0</v>
      </c>
      <c r="AN682" s="236">
        <v>0</v>
      </c>
      <c r="AO682" s="223">
        <v>0</v>
      </c>
      <c r="AR682" s="233">
        <v>0</v>
      </c>
      <c r="AS682" s="234"/>
      <c r="AT682" s="234"/>
      <c r="AU682" s="234">
        <v>0</v>
      </c>
      <c r="AV682" s="234">
        <v>0</v>
      </c>
      <c r="AW682" s="234">
        <v>0</v>
      </c>
      <c r="AX682" s="234">
        <v>0</v>
      </c>
      <c r="AY682" s="235">
        <v>0</v>
      </c>
      <c r="AZ682" s="234">
        <v>0</v>
      </c>
      <c r="BA682" s="234">
        <v>0</v>
      </c>
      <c r="BB682" s="236">
        <v>0</v>
      </c>
      <c r="BC682" s="223">
        <v>0</v>
      </c>
    </row>
    <row r="683" spans="1:55">
      <c r="A683" s="223">
        <v>79</v>
      </c>
      <c r="B683" s="233">
        <v>0</v>
      </c>
      <c r="C683" s="234"/>
      <c r="D683" s="234"/>
      <c r="E683" s="234">
        <v>0</v>
      </c>
      <c r="F683" s="234">
        <v>0</v>
      </c>
      <c r="G683" s="234">
        <v>0</v>
      </c>
      <c r="H683" s="234">
        <v>0</v>
      </c>
      <c r="I683" s="235">
        <v>0</v>
      </c>
      <c r="J683" s="234">
        <v>0</v>
      </c>
      <c r="K683" s="234">
        <v>0</v>
      </c>
      <c r="L683" s="236">
        <v>0</v>
      </c>
      <c r="M683" s="223">
        <v>0</v>
      </c>
      <c r="P683" s="233">
        <v>0</v>
      </c>
      <c r="Q683" s="234"/>
      <c r="R683" s="234"/>
      <c r="S683" s="234">
        <v>0</v>
      </c>
      <c r="T683" s="234">
        <v>0</v>
      </c>
      <c r="U683" s="234">
        <v>0</v>
      </c>
      <c r="V683" s="234">
        <v>0</v>
      </c>
      <c r="W683" s="235">
        <v>0</v>
      </c>
      <c r="X683" s="234">
        <v>0</v>
      </c>
      <c r="Y683" s="234">
        <v>0</v>
      </c>
      <c r="Z683" s="236">
        <v>0</v>
      </c>
      <c r="AA683" s="223">
        <v>0</v>
      </c>
      <c r="AD683" s="233">
        <v>0</v>
      </c>
      <c r="AE683" s="234"/>
      <c r="AF683" s="234"/>
      <c r="AG683" s="234">
        <v>0</v>
      </c>
      <c r="AH683" s="234">
        <v>0</v>
      </c>
      <c r="AI683" s="234">
        <v>0</v>
      </c>
      <c r="AJ683" s="234">
        <v>0</v>
      </c>
      <c r="AK683" s="235">
        <v>0</v>
      </c>
      <c r="AL683" s="234">
        <v>0</v>
      </c>
      <c r="AM683" s="234">
        <v>0</v>
      </c>
      <c r="AN683" s="236">
        <v>0</v>
      </c>
      <c r="AO683" s="223">
        <v>0</v>
      </c>
      <c r="AR683" s="233">
        <v>0</v>
      </c>
      <c r="AS683" s="234"/>
      <c r="AT683" s="234"/>
      <c r="AU683" s="234">
        <v>0</v>
      </c>
      <c r="AV683" s="234">
        <v>0</v>
      </c>
      <c r="AW683" s="234">
        <v>0</v>
      </c>
      <c r="AX683" s="234">
        <v>0</v>
      </c>
      <c r="AY683" s="235">
        <v>0</v>
      </c>
      <c r="AZ683" s="234">
        <v>0</v>
      </c>
      <c r="BA683" s="234">
        <v>0</v>
      </c>
      <c r="BB683" s="236">
        <v>0</v>
      </c>
      <c r="BC683" s="223">
        <v>0</v>
      </c>
    </row>
    <row r="684" spans="1:55">
      <c r="A684" s="223">
        <v>80</v>
      </c>
      <c r="B684" s="233">
        <v>0</v>
      </c>
      <c r="C684" s="234"/>
      <c r="D684" s="234"/>
      <c r="E684" s="234">
        <v>0</v>
      </c>
      <c r="F684" s="234">
        <v>0</v>
      </c>
      <c r="G684" s="234">
        <v>0</v>
      </c>
      <c r="H684" s="234">
        <v>0</v>
      </c>
      <c r="I684" s="235">
        <v>0</v>
      </c>
      <c r="J684" s="234">
        <v>0</v>
      </c>
      <c r="K684" s="234">
        <v>0</v>
      </c>
      <c r="L684" s="236">
        <v>0</v>
      </c>
      <c r="M684" s="223">
        <v>0</v>
      </c>
      <c r="P684" s="233">
        <v>0</v>
      </c>
      <c r="Q684" s="234"/>
      <c r="R684" s="234"/>
      <c r="S684" s="234">
        <v>0</v>
      </c>
      <c r="T684" s="234">
        <v>0</v>
      </c>
      <c r="U684" s="234">
        <v>0</v>
      </c>
      <c r="V684" s="234">
        <v>0</v>
      </c>
      <c r="W684" s="235">
        <v>0</v>
      </c>
      <c r="X684" s="234">
        <v>0</v>
      </c>
      <c r="Y684" s="234">
        <v>0</v>
      </c>
      <c r="Z684" s="236">
        <v>0</v>
      </c>
      <c r="AA684" s="223">
        <v>0</v>
      </c>
      <c r="AD684" s="233">
        <v>0</v>
      </c>
      <c r="AE684" s="234"/>
      <c r="AF684" s="234"/>
      <c r="AG684" s="234">
        <v>0</v>
      </c>
      <c r="AH684" s="234">
        <v>0</v>
      </c>
      <c r="AI684" s="234">
        <v>0</v>
      </c>
      <c r="AJ684" s="234">
        <v>0</v>
      </c>
      <c r="AK684" s="235">
        <v>0</v>
      </c>
      <c r="AL684" s="234">
        <v>0</v>
      </c>
      <c r="AM684" s="234">
        <v>0</v>
      </c>
      <c r="AN684" s="236">
        <v>0</v>
      </c>
      <c r="AO684" s="223">
        <v>0</v>
      </c>
      <c r="AR684" s="233">
        <v>0</v>
      </c>
      <c r="AS684" s="234"/>
      <c r="AT684" s="234"/>
      <c r="AU684" s="234">
        <v>0</v>
      </c>
      <c r="AV684" s="234">
        <v>0</v>
      </c>
      <c r="AW684" s="234">
        <v>0</v>
      </c>
      <c r="AX684" s="234">
        <v>0</v>
      </c>
      <c r="AY684" s="235">
        <v>0</v>
      </c>
      <c r="AZ684" s="234">
        <v>0</v>
      </c>
      <c r="BA684" s="234">
        <v>0</v>
      </c>
      <c r="BB684" s="236">
        <v>0</v>
      </c>
      <c r="BC684" s="223">
        <v>0</v>
      </c>
    </row>
    <row r="685" spans="1:55">
      <c r="B685" s="233"/>
      <c r="C685" s="234"/>
      <c r="D685" s="234"/>
      <c r="E685" s="234"/>
      <c r="F685" s="234"/>
      <c r="G685" s="234"/>
      <c r="H685" s="234"/>
      <c r="I685" s="235"/>
      <c r="J685" s="234"/>
      <c r="K685" s="234"/>
      <c r="L685" s="236"/>
      <c r="P685" s="233"/>
      <c r="Q685" s="234"/>
      <c r="R685" s="234"/>
      <c r="S685" s="234"/>
      <c r="T685" s="234"/>
      <c r="U685" s="234"/>
      <c r="V685" s="234"/>
      <c r="W685" s="235"/>
      <c r="X685" s="234"/>
      <c r="Y685" s="234"/>
      <c r="Z685" s="236"/>
    </row>
    <row r="686" spans="1:55">
      <c r="B686" s="233"/>
      <c r="C686" s="234"/>
      <c r="D686" s="234"/>
      <c r="E686" s="234"/>
      <c r="F686" s="234"/>
      <c r="G686" s="234"/>
      <c r="H686" s="234"/>
      <c r="I686" s="235"/>
      <c r="J686" s="234"/>
      <c r="K686" s="234"/>
      <c r="L686" s="236"/>
      <c r="P686" s="233"/>
      <c r="Q686" s="234"/>
      <c r="R686" s="234"/>
      <c r="S686" s="234"/>
      <c r="T686" s="234"/>
      <c r="U686" s="234"/>
      <c r="V686" s="234"/>
      <c r="W686" s="235"/>
      <c r="X686" s="234"/>
      <c r="Y686" s="234"/>
      <c r="Z686" s="236"/>
    </row>
    <row r="687" spans="1:55">
      <c r="B687" s="233"/>
      <c r="C687" s="234"/>
      <c r="D687" s="234"/>
      <c r="E687" s="234"/>
      <c r="F687" s="234"/>
      <c r="G687" s="234"/>
      <c r="H687" s="234"/>
      <c r="I687" s="235"/>
      <c r="J687" s="234"/>
      <c r="K687" s="234"/>
      <c r="L687" s="236"/>
      <c r="P687" s="233"/>
      <c r="Q687" s="234"/>
      <c r="R687" s="234"/>
      <c r="S687" s="234"/>
      <c r="T687" s="234"/>
      <c r="U687" s="234"/>
      <c r="V687" s="234"/>
      <c r="W687" s="235"/>
      <c r="X687" s="234"/>
      <c r="Y687" s="234"/>
      <c r="Z687" s="236"/>
    </row>
    <row r="688" spans="1:55">
      <c r="B688" s="233"/>
      <c r="C688" s="234"/>
      <c r="D688" s="234"/>
      <c r="E688" s="234"/>
      <c r="F688" s="234"/>
      <c r="G688" s="234"/>
      <c r="H688" s="234"/>
      <c r="I688" s="235"/>
      <c r="J688" s="234"/>
      <c r="K688" s="234"/>
      <c r="L688" s="236"/>
      <c r="P688" s="233"/>
      <c r="Q688" s="234"/>
      <c r="R688" s="234"/>
      <c r="S688" s="234"/>
      <c r="T688" s="234"/>
      <c r="U688" s="234"/>
      <c r="V688" s="234"/>
      <c r="W688" s="235"/>
      <c r="X688" s="234"/>
      <c r="Y688" s="234"/>
      <c r="Z688" s="236"/>
    </row>
    <row r="689" spans="1:65">
      <c r="B689" s="233"/>
      <c r="C689" s="234"/>
      <c r="D689" s="234"/>
      <c r="E689" s="234"/>
      <c r="F689" s="234"/>
      <c r="G689" s="234"/>
      <c r="H689" s="234"/>
      <c r="I689" s="235"/>
      <c r="J689" s="234"/>
      <c r="K689" s="234"/>
      <c r="L689" s="236"/>
      <c r="P689" s="233"/>
      <c r="Q689" s="234"/>
      <c r="R689" s="234"/>
      <c r="S689" s="234"/>
      <c r="T689" s="234"/>
      <c r="U689" s="234"/>
      <c r="V689" s="234"/>
      <c r="W689" s="235"/>
      <c r="X689" s="234"/>
      <c r="Y689" s="234"/>
      <c r="Z689" s="236"/>
    </row>
    <row r="690" spans="1:65">
      <c r="B690" s="223">
        <v>1</v>
      </c>
      <c r="C690" s="223">
        <v>2</v>
      </c>
      <c r="D690" s="223">
        <v>3</v>
      </c>
      <c r="E690" s="223">
        <v>4</v>
      </c>
      <c r="F690" s="223">
        <v>5</v>
      </c>
      <c r="G690" s="223">
        <v>6</v>
      </c>
      <c r="H690" s="223">
        <v>7</v>
      </c>
      <c r="I690" s="223">
        <v>8</v>
      </c>
      <c r="J690" s="224">
        <v>9</v>
      </c>
      <c r="K690" s="223">
        <v>10</v>
      </c>
      <c r="L690" s="223">
        <v>11</v>
      </c>
      <c r="M690" s="223">
        <v>12</v>
      </c>
      <c r="N690" s="223">
        <v>13</v>
      </c>
      <c r="O690" s="223">
        <v>14</v>
      </c>
      <c r="P690" s="233">
        <v>15</v>
      </c>
      <c r="Q690" s="223">
        <v>16</v>
      </c>
    </row>
    <row r="691" spans="1:65">
      <c r="P691" s="233"/>
    </row>
    <row r="692" spans="1:65">
      <c r="B692"/>
      <c r="C692"/>
      <c r="D692"/>
      <c r="E692"/>
      <c r="F692"/>
      <c r="G692"/>
      <c r="H692"/>
      <c r="I692"/>
      <c r="J692"/>
      <c r="K692"/>
      <c r="L692"/>
      <c r="M692"/>
      <c r="N692"/>
      <c r="O692"/>
      <c r="P692"/>
      <c r="Q692"/>
      <c r="R692"/>
      <c r="S692"/>
      <c r="T692"/>
      <c r="U692"/>
      <c r="V692"/>
      <c r="W692"/>
      <c r="X692"/>
      <c r="Y692"/>
      <c r="Z692"/>
      <c r="AA692"/>
      <c r="AB692"/>
      <c r="AC692"/>
      <c r="AD692"/>
      <c r="AE692"/>
      <c r="AF692"/>
      <c r="AG692"/>
    </row>
    <row r="693" spans="1:65">
      <c r="B693"/>
      <c r="C693"/>
      <c r="D693"/>
      <c r="E693"/>
      <c r="F693"/>
      <c r="G693"/>
      <c r="H693"/>
      <c r="I693"/>
      <c r="J693"/>
      <c r="K693"/>
      <c r="L693"/>
      <c r="M693"/>
      <c r="N693"/>
      <c r="O693"/>
      <c r="P693"/>
      <c r="Q693"/>
      <c r="R693"/>
      <c r="S693"/>
      <c r="T693"/>
      <c r="U693"/>
      <c r="V693"/>
      <c r="W693"/>
      <c r="X693"/>
      <c r="Y693"/>
      <c r="Z693"/>
      <c r="AA693"/>
      <c r="AB693"/>
      <c r="AC693"/>
      <c r="AD693"/>
      <c r="AE693"/>
      <c r="AF693"/>
      <c r="AG693"/>
      <c r="AH693" s="238" t="s">
        <v>3169</v>
      </c>
      <c r="AI693" s="239"/>
      <c r="AJ693" s="240"/>
      <c r="AK693" s="241"/>
      <c r="AL693" s="241"/>
      <c r="AM693" s="242"/>
      <c r="AN693" s="243"/>
      <c r="AO693" s="241"/>
      <c r="AP693" s="245"/>
      <c r="AQ693" s="245"/>
      <c r="AR693" s="241"/>
      <c r="AS693" s="241"/>
      <c r="AT693" s="241"/>
      <c r="AV693" s="223" t="s">
        <v>2</v>
      </c>
      <c r="AX693" s="238" t="s">
        <v>756</v>
      </c>
      <c r="AY693" s="239"/>
      <c r="AZ693" s="240"/>
      <c r="BA693" s="241"/>
      <c r="BB693" s="241"/>
      <c r="BC693" s="242"/>
      <c r="BD693" s="243"/>
      <c r="BE693" s="241"/>
      <c r="BF693" s="245"/>
      <c r="BG693" s="245"/>
      <c r="BH693" s="241"/>
      <c r="BI693" s="241"/>
      <c r="BJ693" s="241"/>
      <c r="BL693" s="223" t="s">
        <v>2</v>
      </c>
    </row>
    <row r="694" spans="1:65">
      <c r="B694"/>
      <c r="C694"/>
      <c r="D694"/>
      <c r="E694"/>
      <c r="F694"/>
      <c r="G694"/>
      <c r="H694"/>
      <c r="I694"/>
      <c r="J694"/>
      <c r="K694"/>
      <c r="L694"/>
      <c r="M694"/>
      <c r="N694"/>
      <c r="O694"/>
      <c r="P694"/>
      <c r="Q694"/>
      <c r="R694"/>
      <c r="S694"/>
      <c r="T694"/>
      <c r="U694"/>
      <c r="V694"/>
      <c r="W694"/>
      <c r="X694"/>
      <c r="Y694"/>
      <c r="Z694"/>
      <c r="AA694"/>
      <c r="AB694"/>
      <c r="AC694"/>
      <c r="AD694"/>
      <c r="AE694"/>
      <c r="AF694"/>
      <c r="AG694"/>
      <c r="AH694" s="238" t="s">
        <v>2282</v>
      </c>
      <c r="AI694" s="238" t="s">
        <v>2229</v>
      </c>
      <c r="AJ694" s="246" t="s">
        <v>2230</v>
      </c>
      <c r="AK694" s="238" t="s">
        <v>3</v>
      </c>
      <c r="AL694" s="238" t="s">
        <v>4</v>
      </c>
      <c r="AM694" s="238" t="s">
        <v>5</v>
      </c>
      <c r="AN694" s="238"/>
      <c r="AO694" s="238"/>
      <c r="AP694" s="238" t="s">
        <v>6</v>
      </c>
      <c r="AQ694" s="238">
        <v>1</v>
      </c>
      <c r="AR694" s="238">
        <v>1.2800000000000002</v>
      </c>
      <c r="AS694" s="238">
        <v>0.8</v>
      </c>
      <c r="AT694" s="238" t="s">
        <v>7</v>
      </c>
      <c r="AU694" s="238" t="s">
        <v>2232</v>
      </c>
      <c r="AV694" s="223" t="s">
        <v>8</v>
      </c>
      <c r="AW694" s="223" t="s">
        <v>9</v>
      </c>
      <c r="AX694" s="238" t="s">
        <v>2282</v>
      </c>
      <c r="AY694" s="238" t="s">
        <v>2229</v>
      </c>
      <c r="AZ694" s="246" t="s">
        <v>2230</v>
      </c>
      <c r="BA694" s="238" t="s">
        <v>3</v>
      </c>
      <c r="BB694" s="238" t="s">
        <v>4</v>
      </c>
      <c r="BC694" s="238" t="s">
        <v>5</v>
      </c>
      <c r="BD694" s="238"/>
      <c r="BE694" s="238"/>
      <c r="BF694" s="238" t="s">
        <v>6</v>
      </c>
      <c r="BG694" s="238">
        <v>1</v>
      </c>
      <c r="BH694" s="238">
        <v>1.2800000000000002</v>
      </c>
      <c r="BI694" s="238">
        <v>0.8</v>
      </c>
      <c r="BJ694" s="238" t="s">
        <v>7</v>
      </c>
      <c r="BK694" s="238" t="s">
        <v>2232</v>
      </c>
      <c r="BL694" s="223" t="s">
        <v>8</v>
      </c>
      <c r="BM694" s="223" t="s">
        <v>9</v>
      </c>
    </row>
    <row r="695" spans="1:65">
      <c r="A695" s="223">
        <v>1</v>
      </c>
      <c r="B695" s="233">
        <v>990</v>
      </c>
      <c r="C695" s="223" t="s">
        <v>10</v>
      </c>
      <c r="D695" s="223" t="s">
        <v>57</v>
      </c>
      <c r="E695" s="223">
        <v>10</v>
      </c>
      <c r="F695" s="223">
        <v>16</v>
      </c>
      <c r="G695" s="223">
        <v>5</v>
      </c>
      <c r="H695" s="223">
        <v>805</v>
      </c>
      <c r="I695" s="223" t="s">
        <v>12</v>
      </c>
      <c r="J695" s="224">
        <v>1</v>
      </c>
      <c r="K695" s="223">
        <v>2</v>
      </c>
      <c r="L695" s="223">
        <v>5</v>
      </c>
      <c r="M695" s="223">
        <v>1.2</v>
      </c>
      <c r="N695" s="223">
        <v>0.17199999999999999</v>
      </c>
      <c r="O695" s="223" t="s">
        <v>7064</v>
      </c>
      <c r="P695" s="238">
        <v>123</v>
      </c>
      <c r="Q695" s="223">
        <v>107</v>
      </c>
      <c r="R695" s="233">
        <v>990</v>
      </c>
      <c r="S695" s="223" t="s">
        <v>10</v>
      </c>
      <c r="T695" s="223" t="s">
        <v>57</v>
      </c>
      <c r="U695" s="223">
        <v>10</v>
      </c>
      <c r="V695" s="223">
        <v>16</v>
      </c>
      <c r="W695" s="223">
        <v>5</v>
      </c>
      <c r="X695" s="223">
        <v>805</v>
      </c>
      <c r="Y695" s="223" t="s">
        <v>12</v>
      </c>
      <c r="Z695" s="223">
        <v>1</v>
      </c>
      <c r="AA695" s="223">
        <v>2</v>
      </c>
      <c r="AB695" s="223">
        <v>5</v>
      </c>
      <c r="AC695" s="223">
        <v>1.2</v>
      </c>
      <c r="AD695" s="223">
        <v>0.17199999999999999</v>
      </c>
      <c r="AE695" s="223" t="s">
        <v>7064</v>
      </c>
      <c r="AF695" s="238">
        <v>107</v>
      </c>
      <c r="AG695" s="223">
        <v>111</v>
      </c>
      <c r="AH695" s="233">
        <v>990</v>
      </c>
      <c r="AI695" s="223" t="s">
        <v>10</v>
      </c>
      <c r="AJ695" s="223" t="s">
        <v>57</v>
      </c>
      <c r="AK695" s="223">
        <v>10</v>
      </c>
      <c r="AL695" s="223">
        <v>16</v>
      </c>
      <c r="AM695" s="223">
        <v>5</v>
      </c>
      <c r="AN695" s="223">
        <v>805</v>
      </c>
      <c r="AO695" s="223" t="s">
        <v>12</v>
      </c>
      <c r="AP695" s="223">
        <v>1</v>
      </c>
      <c r="AQ695" s="223">
        <v>1</v>
      </c>
      <c r="AR695" s="223">
        <v>2.5</v>
      </c>
      <c r="AS695" s="223">
        <v>1.2</v>
      </c>
      <c r="AT695" s="223">
        <v>8.1000000000000003E-2</v>
      </c>
      <c r="AU695" s="223" t="s">
        <v>7064</v>
      </c>
      <c r="AV695" s="238">
        <v>78</v>
      </c>
      <c r="AW695" s="223">
        <v>172</v>
      </c>
      <c r="AX695" s="233">
        <v>1020</v>
      </c>
      <c r="AY695" s="223" t="s">
        <v>17</v>
      </c>
      <c r="AZ695" s="223" t="s">
        <v>2953</v>
      </c>
      <c r="BA695" s="223">
        <v>4.7</v>
      </c>
      <c r="BB695" s="223">
        <v>16</v>
      </c>
      <c r="BC695" s="223">
        <v>2.7</v>
      </c>
      <c r="BD695" s="223">
        <v>805</v>
      </c>
      <c r="BE695" s="223" t="s">
        <v>12</v>
      </c>
      <c r="BF695" s="223">
        <v>1</v>
      </c>
      <c r="BG695" s="223">
        <v>1</v>
      </c>
      <c r="BH695" s="223">
        <v>2.5</v>
      </c>
      <c r="BI695" s="223">
        <v>1.2</v>
      </c>
      <c r="BJ695" s="223">
        <v>4.3999999999999997E-2</v>
      </c>
      <c r="BK695" s="223" t="s">
        <v>7135</v>
      </c>
      <c r="BL695" s="238">
        <v>167</v>
      </c>
      <c r="BM695" s="223">
        <v>159</v>
      </c>
    </row>
    <row r="696" spans="1:65">
      <c r="A696" s="223">
        <v>2</v>
      </c>
      <c r="B696" s="233">
        <v>1039</v>
      </c>
      <c r="C696" s="223" t="s">
        <v>17</v>
      </c>
      <c r="D696" s="223" t="s">
        <v>3791</v>
      </c>
      <c r="E696" s="223">
        <v>10</v>
      </c>
      <c r="F696" s="223">
        <v>35</v>
      </c>
      <c r="G696" s="223">
        <v>4.2</v>
      </c>
      <c r="H696" s="223">
        <v>805</v>
      </c>
      <c r="I696" s="223" t="s">
        <v>12</v>
      </c>
      <c r="J696" s="224">
        <v>1</v>
      </c>
      <c r="K696" s="223">
        <v>2</v>
      </c>
      <c r="L696" s="223">
        <v>5</v>
      </c>
      <c r="M696" s="223">
        <v>1</v>
      </c>
      <c r="N696" s="223">
        <v>0.31</v>
      </c>
      <c r="O696" s="223" t="s">
        <v>7425</v>
      </c>
      <c r="P696" s="223">
        <v>195</v>
      </c>
      <c r="Q696" s="223">
        <v>123</v>
      </c>
      <c r="R696" s="233">
        <v>1046</v>
      </c>
      <c r="S696" s="223" t="s">
        <v>17</v>
      </c>
      <c r="T696" s="223" t="s">
        <v>2964</v>
      </c>
      <c r="U696" s="223">
        <v>22</v>
      </c>
      <c r="V696" s="223">
        <v>16</v>
      </c>
      <c r="W696" s="223">
        <v>1.6</v>
      </c>
      <c r="X696" s="223">
        <v>805</v>
      </c>
      <c r="Y696" s="223" t="s">
        <v>12</v>
      </c>
      <c r="Z696" s="223">
        <v>1</v>
      </c>
      <c r="AA696" s="223">
        <v>2</v>
      </c>
      <c r="AB696" s="223">
        <v>5</v>
      </c>
      <c r="AC696" s="223">
        <v>1.2</v>
      </c>
      <c r="AD696" s="223">
        <v>0.33</v>
      </c>
      <c r="AE696" s="223" t="s">
        <v>7414</v>
      </c>
      <c r="AF696" s="223">
        <v>96</v>
      </c>
      <c r="AG696" s="223">
        <v>110</v>
      </c>
      <c r="AH696" s="233">
        <v>1046</v>
      </c>
      <c r="AI696" s="223" t="s">
        <v>17</v>
      </c>
      <c r="AJ696" s="223" t="s">
        <v>2964</v>
      </c>
      <c r="AK696" s="223">
        <v>22</v>
      </c>
      <c r="AL696" s="223">
        <v>16</v>
      </c>
      <c r="AM696" s="223">
        <v>1.6</v>
      </c>
      <c r="AN696" s="223">
        <v>805</v>
      </c>
      <c r="AO696" s="223" t="s">
        <v>12</v>
      </c>
      <c r="AP696" s="223">
        <v>1</v>
      </c>
      <c r="AQ696" s="223">
        <v>1</v>
      </c>
      <c r="AR696" s="223">
        <v>2.5</v>
      </c>
      <c r="AS696" s="223">
        <v>1.2</v>
      </c>
      <c r="AT696" s="223">
        <v>0.16</v>
      </c>
      <c r="AU696" s="223" t="s">
        <v>7414</v>
      </c>
      <c r="AV696" s="223">
        <v>69</v>
      </c>
      <c r="AW696" s="223">
        <v>173</v>
      </c>
      <c r="AX696" s="233">
        <v>990</v>
      </c>
      <c r="AY696" s="223" t="s">
        <v>10</v>
      </c>
      <c r="AZ696" s="223" t="s">
        <v>57</v>
      </c>
      <c r="BA696" s="223">
        <v>10</v>
      </c>
      <c r="BB696" s="223">
        <v>16</v>
      </c>
      <c r="BC696" s="223">
        <v>5</v>
      </c>
      <c r="BD696" s="223">
        <v>805</v>
      </c>
      <c r="BE696" s="223" t="s">
        <v>12</v>
      </c>
      <c r="BF696" s="223">
        <v>1</v>
      </c>
      <c r="BG696" s="223">
        <v>1</v>
      </c>
      <c r="BH696" s="223">
        <v>2.5</v>
      </c>
      <c r="BI696" s="223">
        <v>1.2</v>
      </c>
      <c r="BJ696" s="223">
        <v>8.1000000000000003E-2</v>
      </c>
      <c r="BK696" s="223" t="s">
        <v>7064</v>
      </c>
      <c r="BL696" s="223">
        <v>109</v>
      </c>
      <c r="BM696" s="223">
        <v>116</v>
      </c>
    </row>
    <row r="697" spans="1:65">
      <c r="A697" s="223">
        <v>3</v>
      </c>
      <c r="B697" s="233">
        <v>1034</v>
      </c>
      <c r="C697" s="223" t="s">
        <v>17</v>
      </c>
      <c r="D697" s="223" t="s">
        <v>3790</v>
      </c>
      <c r="E697" s="223">
        <v>10</v>
      </c>
      <c r="F697" s="223">
        <v>35</v>
      </c>
      <c r="G697" s="223">
        <v>2.8</v>
      </c>
      <c r="H697" s="223">
        <v>805</v>
      </c>
      <c r="I697" s="223" t="s">
        <v>12</v>
      </c>
      <c r="J697" s="224">
        <v>1</v>
      </c>
      <c r="K697" s="223">
        <v>2</v>
      </c>
      <c r="L697" s="223">
        <v>5</v>
      </c>
      <c r="M697" s="223">
        <v>1.2</v>
      </c>
      <c r="N697" s="223">
        <v>0.33</v>
      </c>
      <c r="O697" s="223" t="s">
        <v>7413</v>
      </c>
      <c r="P697" s="223">
        <v>190</v>
      </c>
      <c r="Q697" s="223">
        <v>119</v>
      </c>
      <c r="R697" s="233">
        <v>1051</v>
      </c>
      <c r="S697" s="223" t="s">
        <v>17</v>
      </c>
      <c r="T697" s="223" t="s">
        <v>3797</v>
      </c>
      <c r="U697" s="223">
        <v>22</v>
      </c>
      <c r="V697" s="223">
        <v>35</v>
      </c>
      <c r="W697" s="223">
        <v>2.2000000000000002</v>
      </c>
      <c r="X697" s="223">
        <v>805</v>
      </c>
      <c r="Y697" s="223" t="s">
        <v>12</v>
      </c>
      <c r="Z697" s="223">
        <v>1</v>
      </c>
      <c r="AA697" s="223">
        <v>2</v>
      </c>
      <c r="AB697" s="223">
        <v>5</v>
      </c>
      <c r="AC697" s="223">
        <v>1.2</v>
      </c>
      <c r="AD697" s="223">
        <v>0.62</v>
      </c>
      <c r="AE697" s="223" t="s">
        <v>7415</v>
      </c>
      <c r="AF697" s="223">
        <v>92</v>
      </c>
      <c r="AG697" s="223">
        <v>68</v>
      </c>
      <c r="AH697" s="233">
        <v>1051</v>
      </c>
      <c r="AI697" s="223" t="s">
        <v>17</v>
      </c>
      <c r="AJ697" s="223" t="s">
        <v>3797</v>
      </c>
      <c r="AK697" s="223">
        <v>22</v>
      </c>
      <c r="AL697" s="223">
        <v>35</v>
      </c>
      <c r="AM697" s="223">
        <v>2.2000000000000002</v>
      </c>
      <c r="AN697" s="223">
        <v>805</v>
      </c>
      <c r="AO697" s="223" t="s">
        <v>12</v>
      </c>
      <c r="AP697" s="223">
        <v>1</v>
      </c>
      <c r="AQ697" s="223">
        <v>1</v>
      </c>
      <c r="AR697" s="223">
        <v>2.5</v>
      </c>
      <c r="AS697" s="223">
        <v>1.2</v>
      </c>
      <c r="AT697" s="223">
        <v>0.30499999999999999</v>
      </c>
      <c r="AU697" s="223" t="s">
        <v>7415</v>
      </c>
      <c r="AV697" s="223">
        <v>66</v>
      </c>
      <c r="AW697" s="223">
        <v>106</v>
      </c>
      <c r="AX697" s="233">
        <v>1034</v>
      </c>
      <c r="AY697" s="223" t="s">
        <v>17</v>
      </c>
      <c r="AZ697" s="223" t="s">
        <v>3790</v>
      </c>
      <c r="BA697" s="223">
        <v>10</v>
      </c>
      <c r="BB697" s="223">
        <v>35</v>
      </c>
      <c r="BC697" s="223">
        <v>2.8</v>
      </c>
      <c r="BD697" s="223">
        <v>805</v>
      </c>
      <c r="BE697" s="223" t="s">
        <v>12</v>
      </c>
      <c r="BF697" s="223">
        <v>1</v>
      </c>
      <c r="BG697" s="223">
        <v>1</v>
      </c>
      <c r="BH697" s="223">
        <v>2.5</v>
      </c>
      <c r="BI697" s="223">
        <v>1.2</v>
      </c>
      <c r="BJ697" s="223">
        <v>0.16</v>
      </c>
      <c r="BK697" s="223" t="s">
        <v>7413</v>
      </c>
      <c r="BL697" s="223">
        <v>171</v>
      </c>
      <c r="BM697" s="223">
        <v>130</v>
      </c>
    </row>
    <row r="698" spans="1:65">
      <c r="A698" s="223">
        <v>4</v>
      </c>
      <c r="B698" s="233">
        <v>1046</v>
      </c>
      <c r="C698" s="223" t="s">
        <v>17</v>
      </c>
      <c r="D698" s="223" t="s">
        <v>2964</v>
      </c>
      <c r="E698" s="223">
        <v>22</v>
      </c>
      <c r="F698" s="223">
        <v>16</v>
      </c>
      <c r="G698" s="223">
        <v>1.6</v>
      </c>
      <c r="H698" s="223">
        <v>805</v>
      </c>
      <c r="I698" s="223" t="s">
        <v>12</v>
      </c>
      <c r="J698" s="224">
        <v>1</v>
      </c>
      <c r="K698" s="223">
        <v>2</v>
      </c>
      <c r="L698" s="223">
        <v>5</v>
      </c>
      <c r="M698" s="223">
        <v>1.2</v>
      </c>
      <c r="N698" s="223">
        <v>0.33</v>
      </c>
      <c r="O698" s="223" t="s">
        <v>7414</v>
      </c>
      <c r="P698" s="223">
        <v>108</v>
      </c>
      <c r="Q698" s="223">
        <v>105</v>
      </c>
      <c r="R698" s="233">
        <v>1031</v>
      </c>
      <c r="S698" s="223" t="s">
        <v>17</v>
      </c>
      <c r="T698" s="223" t="s">
        <v>3793</v>
      </c>
      <c r="U698" s="223">
        <v>10</v>
      </c>
      <c r="V698" s="223">
        <v>35</v>
      </c>
      <c r="W698" s="223">
        <v>2.2999999999999998</v>
      </c>
      <c r="X698" s="223">
        <v>1206</v>
      </c>
      <c r="Y698" s="223" t="s">
        <v>19</v>
      </c>
      <c r="Z698" s="223">
        <v>1</v>
      </c>
      <c r="AA698" s="223">
        <v>1</v>
      </c>
      <c r="AB698" s="223">
        <v>5.0999999999999996</v>
      </c>
      <c r="AC698" s="223">
        <v>1.8</v>
      </c>
      <c r="AD698" s="223">
        <v>0.17599999999999999</v>
      </c>
      <c r="AE698" s="223" t="s">
        <v>7416</v>
      </c>
      <c r="AF698" s="223">
        <v>158</v>
      </c>
      <c r="AG698" s="223">
        <v>113</v>
      </c>
      <c r="AH698" s="233">
        <v>1020</v>
      </c>
      <c r="AI698" s="223" t="s">
        <v>17</v>
      </c>
      <c r="AJ698" s="223" t="s">
        <v>2953</v>
      </c>
      <c r="AK698" s="223">
        <v>4.7</v>
      </c>
      <c r="AL698" s="223">
        <v>16</v>
      </c>
      <c r="AM698" s="223">
        <v>2.7</v>
      </c>
      <c r="AN698" s="223">
        <v>805</v>
      </c>
      <c r="AO698" s="223" t="s">
        <v>12</v>
      </c>
      <c r="AP698" s="223">
        <v>1</v>
      </c>
      <c r="AQ698" s="223">
        <v>2</v>
      </c>
      <c r="AR698" s="223">
        <v>5</v>
      </c>
      <c r="AS698" s="223">
        <v>1.2</v>
      </c>
      <c r="AT698" s="223">
        <v>9.8000000000000004E-2</v>
      </c>
      <c r="AU698" s="223" t="s">
        <v>7135</v>
      </c>
      <c r="AV698" s="223">
        <v>59</v>
      </c>
      <c r="AW698" s="223">
        <v>119</v>
      </c>
      <c r="AX698" s="233">
        <v>1046</v>
      </c>
      <c r="AY698" s="223" t="s">
        <v>17</v>
      </c>
      <c r="AZ698" s="223" t="s">
        <v>2964</v>
      </c>
      <c r="BA698" s="223">
        <v>22</v>
      </c>
      <c r="BB698" s="223">
        <v>16</v>
      </c>
      <c r="BC698" s="223">
        <v>1.6</v>
      </c>
      <c r="BD698" s="223">
        <v>805</v>
      </c>
      <c r="BE698" s="223" t="s">
        <v>12</v>
      </c>
      <c r="BF698" s="223">
        <v>1</v>
      </c>
      <c r="BG698" s="223">
        <v>1</v>
      </c>
      <c r="BH698" s="223">
        <v>2.5</v>
      </c>
      <c r="BI698" s="223">
        <v>1.2</v>
      </c>
      <c r="BJ698" s="223">
        <v>0.16</v>
      </c>
      <c r="BK698" s="223" t="s">
        <v>7414</v>
      </c>
      <c r="BL698" s="223">
        <v>98</v>
      </c>
      <c r="BM698" s="223">
        <v>115</v>
      </c>
    </row>
    <row r="699" spans="1:65">
      <c r="A699" s="223">
        <v>5</v>
      </c>
      <c r="B699" s="233">
        <v>1051</v>
      </c>
      <c r="C699" s="223" t="s">
        <v>17</v>
      </c>
      <c r="D699" s="223" t="s">
        <v>3797</v>
      </c>
      <c r="E699" s="223">
        <v>22</v>
      </c>
      <c r="F699" s="223">
        <v>35</v>
      </c>
      <c r="G699" s="223">
        <v>2.2000000000000002</v>
      </c>
      <c r="H699" s="223">
        <v>805</v>
      </c>
      <c r="I699" s="223" t="s">
        <v>12</v>
      </c>
      <c r="J699" s="224">
        <v>1</v>
      </c>
      <c r="K699" s="223">
        <v>2</v>
      </c>
      <c r="L699" s="223">
        <v>5</v>
      </c>
      <c r="M699" s="223">
        <v>1.2</v>
      </c>
      <c r="N699" s="223">
        <v>0.62</v>
      </c>
      <c r="O699" s="223" t="s">
        <v>7415</v>
      </c>
      <c r="P699" s="223">
        <v>104</v>
      </c>
      <c r="Q699" s="223">
        <v>65</v>
      </c>
      <c r="R699" s="233">
        <v>998</v>
      </c>
      <c r="S699" s="223" t="s">
        <v>10</v>
      </c>
      <c r="T699" s="223" t="s">
        <v>396</v>
      </c>
      <c r="U699" s="223">
        <v>22</v>
      </c>
      <c r="V699" s="223">
        <v>16</v>
      </c>
      <c r="W699" s="223">
        <v>4</v>
      </c>
      <c r="X699" s="223">
        <v>1206</v>
      </c>
      <c r="Y699" s="223" t="s">
        <v>12</v>
      </c>
      <c r="Z699" s="223">
        <v>1</v>
      </c>
      <c r="AA699" s="223">
        <v>1</v>
      </c>
      <c r="AB699" s="223">
        <v>5.0999999999999996</v>
      </c>
      <c r="AC699" s="223">
        <v>1.6</v>
      </c>
      <c r="AD699" s="223">
        <v>0.19500000000000001</v>
      </c>
      <c r="AE699" s="223" t="s">
        <v>7417</v>
      </c>
      <c r="AF699" s="223">
        <v>105</v>
      </c>
      <c r="AG699" s="223">
        <v>108</v>
      </c>
      <c r="AH699" s="233">
        <v>1021</v>
      </c>
      <c r="AI699" s="223" t="s">
        <v>17</v>
      </c>
      <c r="AJ699" s="223" t="s">
        <v>2954</v>
      </c>
      <c r="AK699" s="223">
        <v>4.7</v>
      </c>
      <c r="AL699" s="223">
        <v>16</v>
      </c>
      <c r="AM699" s="223">
        <v>2.7</v>
      </c>
      <c r="AN699" s="223">
        <v>805</v>
      </c>
      <c r="AO699" s="223" t="s">
        <v>12</v>
      </c>
      <c r="AP699" s="223">
        <v>1</v>
      </c>
      <c r="AQ699" s="223">
        <v>2</v>
      </c>
      <c r="AR699" s="223">
        <v>5</v>
      </c>
      <c r="AS699" s="223">
        <v>1.2</v>
      </c>
      <c r="AT699" s="223">
        <v>9.8000000000000004E-2</v>
      </c>
      <c r="AU699" s="223" t="s">
        <v>7135</v>
      </c>
      <c r="AV699" s="223">
        <v>67</v>
      </c>
      <c r="AW699" s="223">
        <v>136</v>
      </c>
      <c r="AX699" s="233">
        <v>1051</v>
      </c>
      <c r="AY699" s="223" t="s">
        <v>17</v>
      </c>
      <c r="AZ699" s="223" t="s">
        <v>3797</v>
      </c>
      <c r="BA699" s="223">
        <v>22</v>
      </c>
      <c r="BB699" s="223">
        <v>35</v>
      </c>
      <c r="BC699" s="223">
        <v>2.2000000000000002</v>
      </c>
      <c r="BD699" s="223">
        <v>805</v>
      </c>
      <c r="BE699" s="223" t="s">
        <v>12</v>
      </c>
      <c r="BF699" s="223">
        <v>1</v>
      </c>
      <c r="BG699" s="223">
        <v>1</v>
      </c>
      <c r="BH699" s="223">
        <v>2.5</v>
      </c>
      <c r="BI699" s="223">
        <v>1.2</v>
      </c>
      <c r="BJ699" s="223">
        <v>0.30499999999999999</v>
      </c>
      <c r="BK699" s="223" t="s">
        <v>7415</v>
      </c>
      <c r="BL699" s="223">
        <v>94</v>
      </c>
      <c r="BM699" s="223">
        <v>71</v>
      </c>
    </row>
    <row r="700" spans="1:65">
      <c r="A700" s="223">
        <v>6</v>
      </c>
      <c r="B700" s="233">
        <v>1030</v>
      </c>
      <c r="C700" s="223" t="s">
        <v>17</v>
      </c>
      <c r="D700" s="223" t="s">
        <v>2958</v>
      </c>
      <c r="E700" s="223">
        <v>10</v>
      </c>
      <c r="F700" s="223">
        <v>16</v>
      </c>
      <c r="G700" s="223">
        <v>2.2000000000000002</v>
      </c>
      <c r="H700" s="223">
        <v>1206</v>
      </c>
      <c r="I700" s="223" t="s">
        <v>19</v>
      </c>
      <c r="J700" s="224">
        <v>1</v>
      </c>
      <c r="K700" s="223">
        <v>1</v>
      </c>
      <c r="L700" s="223">
        <v>5.0999999999999996</v>
      </c>
      <c r="M700" s="223">
        <v>1.6</v>
      </c>
      <c r="N700" s="223">
        <v>7.5999999999999998E-2</v>
      </c>
      <c r="O700" s="223" t="s">
        <v>7430</v>
      </c>
      <c r="P700" s="223">
        <v>197</v>
      </c>
      <c r="Q700" s="223">
        <v>142</v>
      </c>
      <c r="R700" s="233">
        <v>159</v>
      </c>
      <c r="S700" s="223" t="s">
        <v>24</v>
      </c>
      <c r="T700" s="223" t="s">
        <v>2548</v>
      </c>
      <c r="U700" s="223">
        <v>10</v>
      </c>
      <c r="V700" s="223">
        <v>16</v>
      </c>
      <c r="W700" s="223">
        <v>4</v>
      </c>
      <c r="X700" s="223">
        <v>1206</v>
      </c>
      <c r="Y700" s="223" t="s">
        <v>19</v>
      </c>
      <c r="Z700" s="223">
        <v>1</v>
      </c>
      <c r="AA700" s="223">
        <v>1</v>
      </c>
      <c r="AB700" s="223">
        <v>5.0999999999999996</v>
      </c>
      <c r="AC700" s="223">
        <v>1.6</v>
      </c>
      <c r="AD700" s="223">
        <v>0.29199999999999998</v>
      </c>
      <c r="AE700" s="223" t="s">
        <v>7419</v>
      </c>
      <c r="AF700" s="223">
        <v>156</v>
      </c>
      <c r="AG700" s="223">
        <v>133</v>
      </c>
      <c r="AH700" s="233">
        <v>974</v>
      </c>
      <c r="AI700" s="223" t="s">
        <v>10</v>
      </c>
      <c r="AJ700" s="223" t="s">
        <v>352</v>
      </c>
      <c r="AK700" s="223">
        <v>4.7</v>
      </c>
      <c r="AL700" s="223">
        <v>16</v>
      </c>
      <c r="AM700" s="223">
        <v>11</v>
      </c>
      <c r="AN700" s="223">
        <v>805</v>
      </c>
      <c r="AO700" s="223" t="s">
        <v>12</v>
      </c>
      <c r="AP700" s="223">
        <v>1</v>
      </c>
      <c r="AQ700" s="223">
        <v>2</v>
      </c>
      <c r="AR700" s="223">
        <v>5</v>
      </c>
      <c r="AS700" s="223">
        <v>1.2</v>
      </c>
      <c r="AT700" s="223">
        <v>0.122</v>
      </c>
      <c r="AU700" s="223" t="s">
        <v>7420</v>
      </c>
      <c r="AV700" s="223">
        <v>76</v>
      </c>
      <c r="AW700" s="223">
        <v>148</v>
      </c>
      <c r="AX700" s="233">
        <v>1021</v>
      </c>
      <c r="AY700" s="223" t="s">
        <v>17</v>
      </c>
      <c r="AZ700" s="223" t="s">
        <v>2954</v>
      </c>
      <c r="BA700" s="223">
        <v>4.7</v>
      </c>
      <c r="BB700" s="223">
        <v>16</v>
      </c>
      <c r="BC700" s="223">
        <v>2.7</v>
      </c>
      <c r="BD700" s="223">
        <v>805</v>
      </c>
      <c r="BE700" s="223" t="s">
        <v>12</v>
      </c>
      <c r="BF700" s="223">
        <v>1</v>
      </c>
      <c r="BG700" s="223">
        <v>2</v>
      </c>
      <c r="BH700" s="223">
        <v>5</v>
      </c>
      <c r="BI700" s="223">
        <v>1.2</v>
      </c>
      <c r="BJ700" s="223">
        <v>9.8000000000000004E-2</v>
      </c>
      <c r="BK700" s="223" t="s">
        <v>7135</v>
      </c>
      <c r="BL700" s="223">
        <v>95</v>
      </c>
      <c r="BM700" s="223">
        <v>91</v>
      </c>
    </row>
    <row r="701" spans="1:65">
      <c r="A701" s="223">
        <v>7</v>
      </c>
      <c r="B701" s="233">
        <v>1031</v>
      </c>
      <c r="C701" s="223" t="s">
        <v>17</v>
      </c>
      <c r="D701" s="223" t="s">
        <v>3793</v>
      </c>
      <c r="E701" s="223">
        <v>10</v>
      </c>
      <c r="F701" s="223">
        <v>35</v>
      </c>
      <c r="G701" s="223">
        <v>2.2999999999999998</v>
      </c>
      <c r="H701" s="223">
        <v>1206</v>
      </c>
      <c r="I701" s="223" t="s">
        <v>19</v>
      </c>
      <c r="J701" s="224">
        <v>1</v>
      </c>
      <c r="K701" s="223">
        <v>1</v>
      </c>
      <c r="L701" s="223">
        <v>5.0999999999999996</v>
      </c>
      <c r="M701" s="223">
        <v>1.8</v>
      </c>
      <c r="N701" s="223">
        <v>0.17599999999999999</v>
      </c>
      <c r="O701" s="223" t="s">
        <v>7416</v>
      </c>
      <c r="P701" s="223">
        <v>180</v>
      </c>
      <c r="Q701" s="223">
        <v>109</v>
      </c>
      <c r="R701" s="233">
        <v>1050</v>
      </c>
      <c r="S701" s="223" t="s">
        <v>17</v>
      </c>
      <c r="T701" s="223" t="s">
        <v>3798</v>
      </c>
      <c r="U701" s="223">
        <v>22</v>
      </c>
      <c r="V701" s="223">
        <v>35</v>
      </c>
      <c r="W701" s="223">
        <v>2</v>
      </c>
      <c r="X701" s="223">
        <v>1206</v>
      </c>
      <c r="Y701" s="223" t="s">
        <v>12</v>
      </c>
      <c r="Z701" s="223">
        <v>1</v>
      </c>
      <c r="AA701" s="223">
        <v>1</v>
      </c>
      <c r="AB701" s="223">
        <v>5.0999999999999996</v>
      </c>
      <c r="AC701" s="223">
        <v>1.6</v>
      </c>
      <c r="AD701" s="223">
        <v>0.31900000000000001</v>
      </c>
      <c r="AE701" s="223" t="s">
        <v>7421</v>
      </c>
      <c r="AF701" s="223">
        <v>155</v>
      </c>
      <c r="AG701" s="223">
        <v>114</v>
      </c>
      <c r="AH701" s="233">
        <v>145</v>
      </c>
      <c r="AI701" s="223" t="s">
        <v>24</v>
      </c>
      <c r="AJ701" s="223" t="s">
        <v>351</v>
      </c>
      <c r="AK701" s="223">
        <v>4.7</v>
      </c>
      <c r="AL701" s="223">
        <v>25</v>
      </c>
      <c r="AM701" s="223">
        <v>10</v>
      </c>
      <c r="AN701" s="223">
        <v>805</v>
      </c>
      <c r="AO701" s="223" t="s">
        <v>12</v>
      </c>
      <c r="AP701" s="223">
        <v>1</v>
      </c>
      <c r="AQ701" s="223">
        <v>2</v>
      </c>
      <c r="AR701" s="223">
        <v>5</v>
      </c>
      <c r="AS701" s="223">
        <v>1.2</v>
      </c>
      <c r="AT701" s="223">
        <v>0.122</v>
      </c>
      <c r="AU701" s="223" t="s">
        <v>7422</v>
      </c>
      <c r="AV701" s="223">
        <v>83</v>
      </c>
      <c r="AW701" s="223">
        <v>142</v>
      </c>
      <c r="AX701" s="233">
        <v>1020</v>
      </c>
      <c r="AY701" s="223" t="s">
        <v>17</v>
      </c>
      <c r="AZ701" s="223" t="s">
        <v>2953</v>
      </c>
      <c r="BA701" s="223">
        <v>4.7</v>
      </c>
      <c r="BB701" s="223">
        <v>16</v>
      </c>
      <c r="BC701" s="223">
        <v>2.7</v>
      </c>
      <c r="BD701" s="223">
        <v>805</v>
      </c>
      <c r="BE701" s="223" t="s">
        <v>12</v>
      </c>
      <c r="BF701" s="223">
        <v>1</v>
      </c>
      <c r="BG701" s="223">
        <v>2</v>
      </c>
      <c r="BH701" s="223">
        <v>5</v>
      </c>
      <c r="BI701" s="223">
        <v>1.2</v>
      </c>
      <c r="BJ701" s="223">
        <v>9.8000000000000004E-2</v>
      </c>
      <c r="BK701" s="223" t="s">
        <v>7135</v>
      </c>
      <c r="BL701" s="223">
        <v>84</v>
      </c>
      <c r="BM701" s="223">
        <v>79</v>
      </c>
    </row>
    <row r="702" spans="1:65">
      <c r="A702" s="223">
        <v>8</v>
      </c>
      <c r="B702" s="233">
        <v>1041</v>
      </c>
      <c r="C702" s="223" t="s">
        <v>17</v>
      </c>
      <c r="D702" s="223" t="s">
        <v>3792</v>
      </c>
      <c r="E702" s="223">
        <v>10</v>
      </c>
      <c r="F702" s="223">
        <v>35</v>
      </c>
      <c r="G702" s="223">
        <v>4.3</v>
      </c>
      <c r="H702" s="223">
        <v>1206</v>
      </c>
      <c r="I702" s="223" t="s">
        <v>12</v>
      </c>
      <c r="J702" s="224">
        <v>1</v>
      </c>
      <c r="K702" s="223">
        <v>1</v>
      </c>
      <c r="L702" s="223">
        <v>5.0999999999999996</v>
      </c>
      <c r="M702" s="223">
        <v>1.6</v>
      </c>
      <c r="N702" s="223">
        <v>0.17599999999999999</v>
      </c>
      <c r="O702" s="223" t="s">
        <v>7418</v>
      </c>
      <c r="P702" s="223">
        <v>186</v>
      </c>
      <c r="Q702" s="223">
        <v>115</v>
      </c>
      <c r="R702" s="233">
        <v>1020</v>
      </c>
      <c r="S702" s="223" t="s">
        <v>17</v>
      </c>
      <c r="T702" s="223" t="s">
        <v>2953</v>
      </c>
      <c r="U702" s="223">
        <v>4.7</v>
      </c>
      <c r="V702" s="223">
        <v>16</v>
      </c>
      <c r="W702" s="223">
        <v>2.7</v>
      </c>
      <c r="X702" s="223">
        <v>805</v>
      </c>
      <c r="Y702" s="223" t="s">
        <v>12</v>
      </c>
      <c r="Z702" s="223">
        <v>1</v>
      </c>
      <c r="AA702" s="223">
        <v>3</v>
      </c>
      <c r="AB702" s="223">
        <v>7.5</v>
      </c>
      <c r="AC702" s="223">
        <v>1.2</v>
      </c>
      <c r="AD702" s="223">
        <v>0.152</v>
      </c>
      <c r="AE702" s="223" t="s">
        <v>7135</v>
      </c>
      <c r="AF702" s="223">
        <v>109</v>
      </c>
      <c r="AG702" s="223">
        <v>101</v>
      </c>
      <c r="AH702" s="233">
        <v>975</v>
      </c>
      <c r="AI702" s="223" t="s">
        <v>10</v>
      </c>
      <c r="AJ702" s="223" t="s">
        <v>22</v>
      </c>
      <c r="AK702" s="223">
        <v>4.7</v>
      </c>
      <c r="AL702" s="223">
        <v>25</v>
      </c>
      <c r="AM702" s="223">
        <v>11</v>
      </c>
      <c r="AN702" s="223">
        <v>805</v>
      </c>
      <c r="AO702" s="223" t="s">
        <v>12</v>
      </c>
      <c r="AP702" s="223">
        <v>1</v>
      </c>
      <c r="AQ702" s="223">
        <v>2</v>
      </c>
      <c r="AR702" s="223">
        <v>5</v>
      </c>
      <c r="AS702" s="223">
        <v>1.2</v>
      </c>
      <c r="AT702" s="223">
        <v>0.13</v>
      </c>
      <c r="AU702" s="223" t="s">
        <v>7423</v>
      </c>
      <c r="AV702" s="223">
        <v>82</v>
      </c>
      <c r="AW702" s="223">
        <v>137</v>
      </c>
      <c r="AX702" s="233">
        <v>974</v>
      </c>
      <c r="AY702" s="223" t="s">
        <v>10</v>
      </c>
      <c r="AZ702" s="223" t="s">
        <v>352</v>
      </c>
      <c r="BA702" s="223">
        <v>4.7</v>
      </c>
      <c r="BB702" s="223">
        <v>16</v>
      </c>
      <c r="BC702" s="223">
        <v>11</v>
      </c>
      <c r="BD702" s="223">
        <v>805</v>
      </c>
      <c r="BE702" s="223" t="s">
        <v>12</v>
      </c>
      <c r="BF702" s="223">
        <v>1</v>
      </c>
      <c r="BG702" s="223">
        <v>2</v>
      </c>
      <c r="BH702" s="223">
        <v>5</v>
      </c>
      <c r="BI702" s="223">
        <v>1.2</v>
      </c>
      <c r="BJ702" s="223">
        <v>0.122</v>
      </c>
      <c r="BK702" s="223" t="s">
        <v>7420</v>
      </c>
      <c r="BL702" s="223">
        <v>106</v>
      </c>
      <c r="BM702" s="223">
        <v>100</v>
      </c>
    </row>
    <row r="703" spans="1:65">
      <c r="A703" s="223">
        <v>9</v>
      </c>
      <c r="B703" s="233">
        <v>998</v>
      </c>
      <c r="C703" s="223" t="s">
        <v>10</v>
      </c>
      <c r="D703" s="223" t="s">
        <v>396</v>
      </c>
      <c r="E703" s="223">
        <v>22</v>
      </c>
      <c r="F703" s="223">
        <v>16</v>
      </c>
      <c r="G703" s="223">
        <v>4</v>
      </c>
      <c r="H703" s="223">
        <v>1206</v>
      </c>
      <c r="I703" s="223" t="s">
        <v>12</v>
      </c>
      <c r="J703" s="224">
        <v>1</v>
      </c>
      <c r="K703" s="223">
        <v>1</v>
      </c>
      <c r="L703" s="223">
        <v>5.0999999999999996</v>
      </c>
      <c r="M703" s="223">
        <v>1.6</v>
      </c>
      <c r="N703" s="223">
        <v>0.19500000000000001</v>
      </c>
      <c r="O703" s="223" t="s">
        <v>7417</v>
      </c>
      <c r="P703" s="223">
        <v>122</v>
      </c>
      <c r="Q703" s="223">
        <v>107</v>
      </c>
      <c r="R703" s="233">
        <v>1021</v>
      </c>
      <c r="S703" s="223" t="s">
        <v>17</v>
      </c>
      <c r="T703" s="223" t="s">
        <v>2954</v>
      </c>
      <c r="U703" s="223">
        <v>4.7</v>
      </c>
      <c r="V703" s="223">
        <v>16</v>
      </c>
      <c r="W703" s="223">
        <v>2.7</v>
      </c>
      <c r="X703" s="223">
        <v>805</v>
      </c>
      <c r="Y703" s="223" t="s">
        <v>12</v>
      </c>
      <c r="Z703" s="223">
        <v>1</v>
      </c>
      <c r="AA703" s="223">
        <v>3</v>
      </c>
      <c r="AB703" s="223">
        <v>7.5</v>
      </c>
      <c r="AC703" s="223">
        <v>1.2</v>
      </c>
      <c r="AD703" s="223">
        <v>0.152</v>
      </c>
      <c r="AE703" s="223" t="s">
        <v>7135</v>
      </c>
      <c r="AF703" s="223">
        <v>124</v>
      </c>
      <c r="AG703" s="223">
        <v>115</v>
      </c>
      <c r="AH703" s="233">
        <v>146</v>
      </c>
      <c r="AI703" s="223" t="s">
        <v>24</v>
      </c>
      <c r="AJ703" s="223" t="s">
        <v>350</v>
      </c>
      <c r="AK703" s="223">
        <v>4.7</v>
      </c>
      <c r="AL703" s="223">
        <v>16</v>
      </c>
      <c r="AM703" s="223">
        <v>10</v>
      </c>
      <c r="AN703" s="223">
        <v>805</v>
      </c>
      <c r="AO703" s="223" t="s">
        <v>12</v>
      </c>
      <c r="AP703" s="223">
        <v>1</v>
      </c>
      <c r="AQ703" s="223">
        <v>2</v>
      </c>
      <c r="AR703" s="223">
        <v>5</v>
      </c>
      <c r="AS703" s="223">
        <v>1.2</v>
      </c>
      <c r="AT703" s="223">
        <v>0.13700000000000001</v>
      </c>
      <c r="AU703" s="223" t="s">
        <v>7424</v>
      </c>
      <c r="AV703" s="223">
        <v>76</v>
      </c>
      <c r="AW703" s="223">
        <v>160</v>
      </c>
      <c r="AX703" s="233">
        <v>145</v>
      </c>
      <c r="AY703" s="223" t="s">
        <v>24</v>
      </c>
      <c r="AZ703" s="223" t="s">
        <v>351</v>
      </c>
      <c r="BA703" s="223">
        <v>4.7</v>
      </c>
      <c r="BB703" s="223">
        <v>25</v>
      </c>
      <c r="BC703" s="223">
        <v>10</v>
      </c>
      <c r="BD703" s="223">
        <v>805</v>
      </c>
      <c r="BE703" s="223" t="s">
        <v>12</v>
      </c>
      <c r="BF703" s="223">
        <v>1</v>
      </c>
      <c r="BG703" s="223">
        <v>2</v>
      </c>
      <c r="BH703" s="223">
        <v>5</v>
      </c>
      <c r="BI703" s="223">
        <v>1.2</v>
      </c>
      <c r="BJ703" s="223">
        <v>0.122</v>
      </c>
      <c r="BK703" s="223" t="s">
        <v>7422</v>
      </c>
      <c r="BL703" s="223">
        <v>117</v>
      </c>
      <c r="BM703" s="223">
        <v>96</v>
      </c>
    </row>
    <row r="704" spans="1:65">
      <c r="A704" s="223">
        <v>10</v>
      </c>
      <c r="B704" s="233">
        <v>168</v>
      </c>
      <c r="C704" s="223" t="s">
        <v>24</v>
      </c>
      <c r="D704" s="223" t="s">
        <v>377</v>
      </c>
      <c r="E704" s="223">
        <v>10</v>
      </c>
      <c r="F704" s="223">
        <v>16</v>
      </c>
      <c r="G704" s="223">
        <v>5</v>
      </c>
      <c r="H704" s="223">
        <v>1206</v>
      </c>
      <c r="I704" s="223" t="s">
        <v>19</v>
      </c>
      <c r="J704" s="224">
        <v>1</v>
      </c>
      <c r="K704" s="223">
        <v>1</v>
      </c>
      <c r="L704" s="223">
        <v>5.0999999999999996</v>
      </c>
      <c r="M704" s="223">
        <v>1.6</v>
      </c>
      <c r="N704" s="223">
        <v>0.27800000000000002</v>
      </c>
      <c r="O704" s="223" t="s">
        <v>7064</v>
      </c>
      <c r="P704" s="223">
        <v>190</v>
      </c>
      <c r="Q704" s="223">
        <v>143</v>
      </c>
      <c r="R704" s="233">
        <v>145</v>
      </c>
      <c r="S704" s="223" t="s">
        <v>24</v>
      </c>
      <c r="T704" s="223" t="s">
        <v>351</v>
      </c>
      <c r="U704" s="223">
        <v>4.7</v>
      </c>
      <c r="V704" s="223">
        <v>25</v>
      </c>
      <c r="W704" s="223">
        <v>10</v>
      </c>
      <c r="X704" s="223">
        <v>805</v>
      </c>
      <c r="Y704" s="223" t="s">
        <v>12</v>
      </c>
      <c r="Z704" s="223">
        <v>1</v>
      </c>
      <c r="AA704" s="223">
        <v>3</v>
      </c>
      <c r="AB704" s="223">
        <v>7.5</v>
      </c>
      <c r="AC704" s="223">
        <v>1.2</v>
      </c>
      <c r="AD704" s="223">
        <v>0.188</v>
      </c>
      <c r="AE704" s="223" t="s">
        <v>7422</v>
      </c>
      <c r="AF704" s="223">
        <v>152</v>
      </c>
      <c r="AG704" s="223">
        <v>122</v>
      </c>
      <c r="AH704" s="233">
        <v>990</v>
      </c>
      <c r="AI704" s="223" t="s">
        <v>10</v>
      </c>
      <c r="AJ704" s="223" t="s">
        <v>57</v>
      </c>
      <c r="AK704" s="223">
        <v>10</v>
      </c>
      <c r="AL704" s="223">
        <v>16</v>
      </c>
      <c r="AM704" s="223">
        <v>5</v>
      </c>
      <c r="AN704" s="223">
        <v>805</v>
      </c>
      <c r="AO704" s="223" t="s">
        <v>12</v>
      </c>
      <c r="AP704" s="223">
        <v>1</v>
      </c>
      <c r="AQ704" s="223">
        <v>2</v>
      </c>
      <c r="AR704" s="223">
        <v>5</v>
      </c>
      <c r="AS704" s="223">
        <v>1.2</v>
      </c>
      <c r="AT704" s="223">
        <v>0.17199999999999999</v>
      </c>
      <c r="AU704" s="223" t="s">
        <v>7064</v>
      </c>
      <c r="AV704" s="223">
        <v>39</v>
      </c>
      <c r="AW704" s="223">
        <v>86</v>
      </c>
      <c r="AX704" s="233">
        <v>975</v>
      </c>
      <c r="AY704" s="223" t="s">
        <v>10</v>
      </c>
      <c r="AZ704" s="223" t="s">
        <v>22</v>
      </c>
      <c r="BA704" s="223">
        <v>4.7</v>
      </c>
      <c r="BB704" s="223">
        <v>25</v>
      </c>
      <c r="BC704" s="223">
        <v>11</v>
      </c>
      <c r="BD704" s="223">
        <v>805</v>
      </c>
      <c r="BE704" s="223" t="s">
        <v>12</v>
      </c>
      <c r="BF704" s="223">
        <v>1</v>
      </c>
      <c r="BG704" s="223">
        <v>2</v>
      </c>
      <c r="BH704" s="223">
        <v>5</v>
      </c>
      <c r="BI704" s="223">
        <v>1.2</v>
      </c>
      <c r="BJ704" s="223">
        <v>0.13</v>
      </c>
      <c r="BK704" s="223" t="s">
        <v>7423</v>
      </c>
      <c r="BL704" s="223">
        <v>115</v>
      </c>
      <c r="BM704" s="223">
        <v>93</v>
      </c>
    </row>
    <row r="705" spans="1:65">
      <c r="A705" s="223">
        <v>11</v>
      </c>
      <c r="B705" s="233">
        <v>159</v>
      </c>
      <c r="C705" s="223" t="s">
        <v>24</v>
      </c>
      <c r="D705" s="223" t="s">
        <v>2548</v>
      </c>
      <c r="E705" s="223">
        <v>10</v>
      </c>
      <c r="F705" s="223">
        <v>16</v>
      </c>
      <c r="G705" s="223">
        <v>4</v>
      </c>
      <c r="H705" s="223">
        <v>1206</v>
      </c>
      <c r="I705" s="223" t="s">
        <v>19</v>
      </c>
      <c r="J705" s="224">
        <v>1</v>
      </c>
      <c r="K705" s="223">
        <v>1</v>
      </c>
      <c r="L705" s="223">
        <v>5.0999999999999996</v>
      </c>
      <c r="M705" s="223">
        <v>1.6</v>
      </c>
      <c r="N705" s="223">
        <v>0.29199999999999998</v>
      </c>
      <c r="O705" s="223" t="s">
        <v>7419</v>
      </c>
      <c r="P705" s="223">
        <v>179</v>
      </c>
      <c r="Q705" s="223">
        <v>130</v>
      </c>
      <c r="R705" s="233">
        <v>974</v>
      </c>
      <c r="S705" s="223" t="s">
        <v>10</v>
      </c>
      <c r="T705" s="223" t="s">
        <v>352</v>
      </c>
      <c r="U705" s="223">
        <v>4.7</v>
      </c>
      <c r="V705" s="223">
        <v>16</v>
      </c>
      <c r="W705" s="223">
        <v>11</v>
      </c>
      <c r="X705" s="223">
        <v>805</v>
      </c>
      <c r="Y705" s="223" t="s">
        <v>12</v>
      </c>
      <c r="Z705" s="223">
        <v>1</v>
      </c>
      <c r="AA705" s="223">
        <v>3</v>
      </c>
      <c r="AB705" s="223">
        <v>7.5</v>
      </c>
      <c r="AC705" s="223">
        <v>1.2</v>
      </c>
      <c r="AD705" s="223">
        <v>0.188</v>
      </c>
      <c r="AE705" s="223" t="s">
        <v>7420</v>
      </c>
      <c r="AF705" s="223">
        <v>139</v>
      </c>
      <c r="AG705" s="223">
        <v>128</v>
      </c>
      <c r="AH705" s="233">
        <v>1039</v>
      </c>
      <c r="AI705" s="223" t="s">
        <v>17</v>
      </c>
      <c r="AJ705" s="223" t="s">
        <v>3791</v>
      </c>
      <c r="AK705" s="223">
        <v>10</v>
      </c>
      <c r="AL705" s="223">
        <v>35</v>
      </c>
      <c r="AM705" s="223">
        <v>4.2</v>
      </c>
      <c r="AN705" s="223">
        <v>805</v>
      </c>
      <c r="AO705" s="223" t="s">
        <v>12</v>
      </c>
      <c r="AP705" s="223">
        <v>1</v>
      </c>
      <c r="AQ705" s="223">
        <v>2</v>
      </c>
      <c r="AR705" s="223">
        <v>5</v>
      </c>
      <c r="AS705" s="223">
        <v>1</v>
      </c>
      <c r="AT705" s="223">
        <v>0.31</v>
      </c>
      <c r="AU705" s="223" t="s">
        <v>7425</v>
      </c>
      <c r="AV705" s="223">
        <v>62</v>
      </c>
      <c r="AW705" s="223">
        <v>99</v>
      </c>
      <c r="AX705" s="233">
        <v>146</v>
      </c>
      <c r="AY705" s="223" t="s">
        <v>24</v>
      </c>
      <c r="AZ705" s="223" t="s">
        <v>350</v>
      </c>
      <c r="BA705" s="223">
        <v>4.7</v>
      </c>
      <c r="BB705" s="223">
        <v>16</v>
      </c>
      <c r="BC705" s="223">
        <v>10</v>
      </c>
      <c r="BD705" s="223">
        <v>805</v>
      </c>
      <c r="BE705" s="223" t="s">
        <v>12</v>
      </c>
      <c r="BF705" s="223">
        <v>1</v>
      </c>
      <c r="BG705" s="223">
        <v>2</v>
      </c>
      <c r="BH705" s="223">
        <v>5</v>
      </c>
      <c r="BI705" s="223">
        <v>1.2</v>
      </c>
      <c r="BJ705" s="223">
        <v>0.13700000000000001</v>
      </c>
      <c r="BK705" s="223" t="s">
        <v>7424</v>
      </c>
      <c r="BL705" s="223">
        <v>107</v>
      </c>
      <c r="BM705" s="223">
        <v>108</v>
      </c>
    </row>
    <row r="706" spans="1:65">
      <c r="A706" s="223">
        <v>12</v>
      </c>
      <c r="B706" s="233">
        <v>1050</v>
      </c>
      <c r="C706" s="223" t="s">
        <v>17</v>
      </c>
      <c r="D706" s="223" t="s">
        <v>3798</v>
      </c>
      <c r="E706" s="223">
        <v>22</v>
      </c>
      <c r="F706" s="223">
        <v>35</v>
      </c>
      <c r="G706" s="223">
        <v>2</v>
      </c>
      <c r="H706" s="223">
        <v>1206</v>
      </c>
      <c r="I706" s="223" t="s">
        <v>12</v>
      </c>
      <c r="J706" s="224">
        <v>1</v>
      </c>
      <c r="K706" s="223">
        <v>1</v>
      </c>
      <c r="L706" s="223">
        <v>5.0999999999999996</v>
      </c>
      <c r="M706" s="223">
        <v>1.6</v>
      </c>
      <c r="N706" s="223">
        <v>0.31900000000000001</v>
      </c>
      <c r="O706" s="223" t="s">
        <v>7421</v>
      </c>
      <c r="P706" s="223">
        <v>176</v>
      </c>
      <c r="Q706" s="223">
        <v>110</v>
      </c>
      <c r="R706" s="233">
        <v>975</v>
      </c>
      <c r="S706" s="223" t="s">
        <v>10</v>
      </c>
      <c r="T706" s="223" t="s">
        <v>22</v>
      </c>
      <c r="U706" s="223">
        <v>4.7</v>
      </c>
      <c r="V706" s="223">
        <v>25</v>
      </c>
      <c r="W706" s="223">
        <v>11</v>
      </c>
      <c r="X706" s="223">
        <v>805</v>
      </c>
      <c r="Y706" s="223" t="s">
        <v>12</v>
      </c>
      <c r="Z706" s="223">
        <v>1</v>
      </c>
      <c r="AA706" s="223">
        <v>3</v>
      </c>
      <c r="AB706" s="223">
        <v>7.5</v>
      </c>
      <c r="AC706" s="223">
        <v>1.2</v>
      </c>
      <c r="AD706" s="223">
        <v>0.2</v>
      </c>
      <c r="AE706" s="223" t="s">
        <v>7423</v>
      </c>
      <c r="AF706" s="223">
        <v>150</v>
      </c>
      <c r="AG706" s="223">
        <v>119</v>
      </c>
      <c r="AH706" s="233">
        <v>1046</v>
      </c>
      <c r="AI706" s="223" t="s">
        <v>17</v>
      </c>
      <c r="AJ706" s="223" t="s">
        <v>2964</v>
      </c>
      <c r="AK706" s="223">
        <v>22</v>
      </c>
      <c r="AL706" s="223">
        <v>16</v>
      </c>
      <c r="AM706" s="223">
        <v>1.6</v>
      </c>
      <c r="AN706" s="223">
        <v>805</v>
      </c>
      <c r="AO706" s="223" t="s">
        <v>12</v>
      </c>
      <c r="AP706" s="223">
        <v>1</v>
      </c>
      <c r="AQ706" s="223">
        <v>2</v>
      </c>
      <c r="AR706" s="223">
        <v>5</v>
      </c>
      <c r="AS706" s="223">
        <v>1.2</v>
      </c>
      <c r="AT706" s="223">
        <v>0.33</v>
      </c>
      <c r="AU706" s="223" t="s">
        <v>7414</v>
      </c>
      <c r="AV706" s="223">
        <v>34</v>
      </c>
      <c r="AW706" s="223">
        <v>86</v>
      </c>
      <c r="AX706" s="233">
        <v>990</v>
      </c>
      <c r="AY706" s="223" t="s">
        <v>10</v>
      </c>
      <c r="AZ706" s="223" t="s">
        <v>57</v>
      </c>
      <c r="BA706" s="223">
        <v>10</v>
      </c>
      <c r="BB706" s="223">
        <v>16</v>
      </c>
      <c r="BC706" s="223">
        <v>5</v>
      </c>
      <c r="BD706" s="223">
        <v>805</v>
      </c>
      <c r="BE706" s="223" t="s">
        <v>12</v>
      </c>
      <c r="BF706" s="223">
        <v>1</v>
      </c>
      <c r="BG706" s="223">
        <v>2</v>
      </c>
      <c r="BH706" s="223">
        <v>5</v>
      </c>
      <c r="BI706" s="223">
        <v>1.2</v>
      </c>
      <c r="BJ706" s="223">
        <v>0.17199999999999999</v>
      </c>
      <c r="BK706" s="223" t="s">
        <v>7064</v>
      </c>
      <c r="BL706" s="223">
        <v>55</v>
      </c>
      <c r="BM706" s="223">
        <v>58</v>
      </c>
    </row>
    <row r="707" spans="1:65">
      <c r="A707" s="223">
        <v>13</v>
      </c>
      <c r="B707" s="233">
        <v>990</v>
      </c>
      <c r="C707" s="223" t="s">
        <v>10</v>
      </c>
      <c r="D707" s="223" t="s">
        <v>57</v>
      </c>
      <c r="E707" s="223">
        <v>10</v>
      </c>
      <c r="F707" s="223">
        <v>16</v>
      </c>
      <c r="G707" s="223">
        <v>5</v>
      </c>
      <c r="H707" s="223">
        <v>805</v>
      </c>
      <c r="I707" s="223" t="s">
        <v>12</v>
      </c>
      <c r="J707" s="224">
        <v>1</v>
      </c>
      <c r="K707" s="223">
        <v>3</v>
      </c>
      <c r="L707" s="223">
        <v>7.5</v>
      </c>
      <c r="M707" s="223">
        <v>1.2</v>
      </c>
      <c r="N707" s="223">
        <v>0.26300000000000001</v>
      </c>
      <c r="O707" s="223" t="s">
        <v>7064</v>
      </c>
      <c r="P707" s="223">
        <v>82</v>
      </c>
      <c r="Q707" s="223">
        <v>71</v>
      </c>
      <c r="R707" s="233">
        <v>146</v>
      </c>
      <c r="S707" s="223" t="s">
        <v>24</v>
      </c>
      <c r="T707" s="223" t="s">
        <v>350</v>
      </c>
      <c r="U707" s="223">
        <v>4.7</v>
      </c>
      <c r="V707" s="223">
        <v>16</v>
      </c>
      <c r="W707" s="223">
        <v>10</v>
      </c>
      <c r="X707" s="223">
        <v>805</v>
      </c>
      <c r="Y707" s="223" t="s">
        <v>12</v>
      </c>
      <c r="Z707" s="223">
        <v>1</v>
      </c>
      <c r="AA707" s="223">
        <v>3</v>
      </c>
      <c r="AB707" s="223">
        <v>7.5</v>
      </c>
      <c r="AC707" s="223">
        <v>1.2</v>
      </c>
      <c r="AD707" s="223">
        <v>0.21099999999999999</v>
      </c>
      <c r="AE707" s="223" t="s">
        <v>7424</v>
      </c>
      <c r="AF707" s="223">
        <v>140</v>
      </c>
      <c r="AG707" s="223">
        <v>137</v>
      </c>
      <c r="AH707" s="233">
        <v>1034</v>
      </c>
      <c r="AI707" s="223" t="s">
        <v>17</v>
      </c>
      <c r="AJ707" s="223" t="s">
        <v>3790</v>
      </c>
      <c r="AK707" s="223">
        <v>10</v>
      </c>
      <c r="AL707" s="223">
        <v>35</v>
      </c>
      <c r="AM707" s="223">
        <v>2.8</v>
      </c>
      <c r="AN707" s="223">
        <v>805</v>
      </c>
      <c r="AO707" s="223" t="s">
        <v>12</v>
      </c>
      <c r="AP707" s="223">
        <v>1</v>
      </c>
      <c r="AQ707" s="223">
        <v>2</v>
      </c>
      <c r="AR707" s="223">
        <v>5</v>
      </c>
      <c r="AS707" s="223">
        <v>1.2</v>
      </c>
      <c r="AT707" s="223">
        <v>0.33</v>
      </c>
      <c r="AU707" s="223" t="s">
        <v>7413</v>
      </c>
      <c r="AV707" s="223">
        <v>60</v>
      </c>
      <c r="AW707" s="223">
        <v>97</v>
      </c>
      <c r="AX707" s="233">
        <v>1039</v>
      </c>
      <c r="AY707" s="223" t="s">
        <v>17</v>
      </c>
      <c r="AZ707" s="223" t="s">
        <v>3791</v>
      </c>
      <c r="BA707" s="223">
        <v>10</v>
      </c>
      <c r="BB707" s="223">
        <v>35</v>
      </c>
      <c r="BC707" s="223">
        <v>4.2</v>
      </c>
      <c r="BD707" s="223">
        <v>805</v>
      </c>
      <c r="BE707" s="223" t="s">
        <v>12</v>
      </c>
      <c r="BF707" s="223">
        <v>1</v>
      </c>
      <c r="BG707" s="223">
        <v>2</v>
      </c>
      <c r="BH707" s="223">
        <v>5</v>
      </c>
      <c r="BI707" s="223">
        <v>1</v>
      </c>
      <c r="BJ707" s="223">
        <v>0.31</v>
      </c>
      <c r="BK707" s="223" t="s">
        <v>7425</v>
      </c>
      <c r="BL707" s="223">
        <v>88</v>
      </c>
      <c r="BM707" s="223">
        <v>67</v>
      </c>
    </row>
    <row r="708" spans="1:65">
      <c r="A708" s="223">
        <v>14</v>
      </c>
      <c r="B708" s="233">
        <v>1039</v>
      </c>
      <c r="C708" s="223" t="s">
        <v>17</v>
      </c>
      <c r="D708" s="223" t="s">
        <v>3791</v>
      </c>
      <c r="E708" s="223">
        <v>10</v>
      </c>
      <c r="F708" s="223">
        <v>35</v>
      </c>
      <c r="G708" s="223">
        <v>4.2</v>
      </c>
      <c r="H708" s="223">
        <v>805</v>
      </c>
      <c r="I708" s="223" t="s">
        <v>12</v>
      </c>
      <c r="J708" s="224">
        <v>1</v>
      </c>
      <c r="K708" s="223">
        <v>3</v>
      </c>
      <c r="L708" s="223">
        <v>7.5</v>
      </c>
      <c r="M708" s="223">
        <v>1</v>
      </c>
      <c r="N708" s="223">
        <v>0.47</v>
      </c>
      <c r="O708" s="223" t="s">
        <v>7425</v>
      </c>
      <c r="P708" s="223">
        <v>130</v>
      </c>
      <c r="Q708" s="223">
        <v>82</v>
      </c>
      <c r="R708" s="233">
        <v>990</v>
      </c>
      <c r="S708" s="223" t="s">
        <v>10</v>
      </c>
      <c r="T708" s="223" t="s">
        <v>57</v>
      </c>
      <c r="U708" s="223">
        <v>10</v>
      </c>
      <c r="V708" s="223">
        <v>16</v>
      </c>
      <c r="W708" s="223">
        <v>5</v>
      </c>
      <c r="X708" s="223">
        <v>805</v>
      </c>
      <c r="Y708" s="223" t="s">
        <v>12</v>
      </c>
      <c r="Z708" s="223">
        <v>1</v>
      </c>
      <c r="AA708" s="223">
        <v>3</v>
      </c>
      <c r="AB708" s="223">
        <v>7.5</v>
      </c>
      <c r="AC708" s="223">
        <v>1.2</v>
      </c>
      <c r="AD708" s="223">
        <v>0.26300000000000001</v>
      </c>
      <c r="AE708" s="223" t="s">
        <v>7064</v>
      </c>
      <c r="AF708" s="223">
        <v>71</v>
      </c>
      <c r="AG708" s="223">
        <v>74</v>
      </c>
      <c r="AH708" s="233">
        <v>1051</v>
      </c>
      <c r="AI708" s="223" t="s">
        <v>17</v>
      </c>
      <c r="AJ708" s="223" t="s">
        <v>3797</v>
      </c>
      <c r="AK708" s="223">
        <v>22</v>
      </c>
      <c r="AL708" s="223">
        <v>35</v>
      </c>
      <c r="AM708" s="223">
        <v>2.2000000000000002</v>
      </c>
      <c r="AN708" s="223">
        <v>805</v>
      </c>
      <c r="AO708" s="223" t="s">
        <v>12</v>
      </c>
      <c r="AP708" s="223">
        <v>1</v>
      </c>
      <c r="AQ708" s="223">
        <v>2</v>
      </c>
      <c r="AR708" s="223">
        <v>5</v>
      </c>
      <c r="AS708" s="223">
        <v>1.2</v>
      </c>
      <c r="AT708" s="223">
        <v>0.62</v>
      </c>
      <c r="AU708" s="223" t="s">
        <v>7415</v>
      </c>
      <c r="AV708" s="223">
        <v>33</v>
      </c>
      <c r="AW708" s="223">
        <v>53</v>
      </c>
      <c r="AX708" s="233">
        <v>1046</v>
      </c>
      <c r="AY708" s="223" t="s">
        <v>17</v>
      </c>
      <c r="AZ708" s="223" t="s">
        <v>2964</v>
      </c>
      <c r="BA708" s="223">
        <v>22</v>
      </c>
      <c r="BB708" s="223">
        <v>16</v>
      </c>
      <c r="BC708" s="223">
        <v>1.6</v>
      </c>
      <c r="BD708" s="223">
        <v>805</v>
      </c>
      <c r="BE708" s="223" t="s">
        <v>12</v>
      </c>
      <c r="BF708" s="223">
        <v>1</v>
      </c>
      <c r="BG708" s="223">
        <v>2</v>
      </c>
      <c r="BH708" s="223">
        <v>5</v>
      </c>
      <c r="BI708" s="223">
        <v>1.2</v>
      </c>
      <c r="BJ708" s="223">
        <v>0.33</v>
      </c>
      <c r="BK708" s="223" t="s">
        <v>7414</v>
      </c>
      <c r="BL708" s="223">
        <v>49</v>
      </c>
      <c r="BM708" s="223">
        <v>58</v>
      </c>
    </row>
    <row r="709" spans="1:65">
      <c r="A709" s="223">
        <v>15</v>
      </c>
      <c r="B709" s="233">
        <v>1034</v>
      </c>
      <c r="C709" s="223" t="s">
        <v>17</v>
      </c>
      <c r="D709" s="223" t="s">
        <v>3790</v>
      </c>
      <c r="E709" s="223">
        <v>10</v>
      </c>
      <c r="F709" s="223">
        <v>35</v>
      </c>
      <c r="G709" s="223">
        <v>2.8</v>
      </c>
      <c r="H709" s="223">
        <v>805</v>
      </c>
      <c r="I709" s="223" t="s">
        <v>12</v>
      </c>
      <c r="J709" s="224">
        <v>1</v>
      </c>
      <c r="K709" s="223">
        <v>3</v>
      </c>
      <c r="L709" s="223">
        <v>7.5</v>
      </c>
      <c r="M709" s="223">
        <v>1.2</v>
      </c>
      <c r="N709" s="223">
        <v>0.5</v>
      </c>
      <c r="O709" s="223" t="s">
        <v>7413</v>
      </c>
      <c r="P709" s="223">
        <v>127</v>
      </c>
      <c r="Q709" s="223">
        <v>79</v>
      </c>
      <c r="R709" s="233">
        <v>1039</v>
      </c>
      <c r="S709" s="223" t="s">
        <v>17</v>
      </c>
      <c r="T709" s="223" t="s">
        <v>3791</v>
      </c>
      <c r="U709" s="223">
        <v>10</v>
      </c>
      <c r="V709" s="223">
        <v>35</v>
      </c>
      <c r="W709" s="223">
        <v>4.2</v>
      </c>
      <c r="X709" s="223">
        <v>805</v>
      </c>
      <c r="Y709" s="223" t="s">
        <v>12</v>
      </c>
      <c r="Z709" s="223">
        <v>1</v>
      </c>
      <c r="AA709" s="223">
        <v>3</v>
      </c>
      <c r="AB709" s="223">
        <v>7.5</v>
      </c>
      <c r="AC709" s="223">
        <v>1</v>
      </c>
      <c r="AD709" s="223">
        <v>0.47</v>
      </c>
      <c r="AE709" s="223" t="s">
        <v>7425</v>
      </c>
      <c r="AF709" s="223">
        <v>114</v>
      </c>
      <c r="AG709" s="223">
        <v>85</v>
      </c>
      <c r="AH709" s="233">
        <v>1038</v>
      </c>
      <c r="AI709" s="223" t="s">
        <v>17</v>
      </c>
      <c r="AJ709" s="223" t="s">
        <v>2957</v>
      </c>
      <c r="AK709" s="223">
        <v>10</v>
      </c>
      <c r="AL709" s="223">
        <v>16</v>
      </c>
      <c r="AM709" s="223">
        <v>3.5</v>
      </c>
      <c r="AN709" s="223">
        <v>1206</v>
      </c>
      <c r="AO709" s="223" t="s">
        <v>12</v>
      </c>
      <c r="AP709" s="223">
        <v>1</v>
      </c>
      <c r="AQ709" s="223">
        <v>1</v>
      </c>
      <c r="AR709" s="223">
        <v>5.0999999999999996</v>
      </c>
      <c r="AS709" s="223">
        <v>1.6</v>
      </c>
      <c r="AT709" s="223">
        <v>0.06</v>
      </c>
      <c r="AU709" s="223" t="s">
        <v>7426</v>
      </c>
      <c r="AV709" s="223">
        <v>71</v>
      </c>
      <c r="AW709" s="223">
        <v>146</v>
      </c>
      <c r="AX709" s="233">
        <v>1034</v>
      </c>
      <c r="AY709" s="223" t="s">
        <v>17</v>
      </c>
      <c r="AZ709" s="223" t="s">
        <v>3790</v>
      </c>
      <c r="BA709" s="223">
        <v>10</v>
      </c>
      <c r="BB709" s="223">
        <v>35</v>
      </c>
      <c r="BC709" s="223">
        <v>2.8</v>
      </c>
      <c r="BD709" s="223">
        <v>805</v>
      </c>
      <c r="BE709" s="223" t="s">
        <v>12</v>
      </c>
      <c r="BF709" s="223">
        <v>1</v>
      </c>
      <c r="BG709" s="223">
        <v>2</v>
      </c>
      <c r="BH709" s="223">
        <v>5</v>
      </c>
      <c r="BI709" s="223">
        <v>1.2</v>
      </c>
      <c r="BJ709" s="223">
        <v>0.33</v>
      </c>
      <c r="BK709" s="223" t="s">
        <v>7413</v>
      </c>
      <c r="BL709" s="223">
        <v>86</v>
      </c>
      <c r="BM709" s="223">
        <v>65</v>
      </c>
    </row>
    <row r="710" spans="1:65">
      <c r="A710" s="223">
        <v>16</v>
      </c>
      <c r="B710" s="233">
        <v>1046</v>
      </c>
      <c r="C710" s="223" t="s">
        <v>17</v>
      </c>
      <c r="D710" s="223" t="s">
        <v>2964</v>
      </c>
      <c r="E710" s="223">
        <v>22</v>
      </c>
      <c r="F710" s="223">
        <v>16</v>
      </c>
      <c r="G710" s="223">
        <v>1.6</v>
      </c>
      <c r="H710" s="223">
        <v>805</v>
      </c>
      <c r="I710" s="223" t="s">
        <v>12</v>
      </c>
      <c r="J710" s="224">
        <v>1</v>
      </c>
      <c r="K710" s="223">
        <v>3</v>
      </c>
      <c r="L710" s="223">
        <v>7.5</v>
      </c>
      <c r="M710" s="223">
        <v>1.2</v>
      </c>
      <c r="N710" s="223">
        <v>0.5</v>
      </c>
      <c r="O710" s="223" t="s">
        <v>7414</v>
      </c>
      <c r="P710" s="223">
        <v>72</v>
      </c>
      <c r="Q710" s="223">
        <v>70</v>
      </c>
      <c r="R710" s="233">
        <v>1034</v>
      </c>
      <c r="S710" s="223" t="s">
        <v>17</v>
      </c>
      <c r="T710" s="223" t="s">
        <v>3790</v>
      </c>
      <c r="U710" s="223">
        <v>10</v>
      </c>
      <c r="V710" s="223">
        <v>35</v>
      </c>
      <c r="W710" s="223">
        <v>2.8</v>
      </c>
      <c r="X710" s="223">
        <v>805</v>
      </c>
      <c r="Y710" s="223" t="s">
        <v>12</v>
      </c>
      <c r="Z710" s="223">
        <v>1</v>
      </c>
      <c r="AA710" s="223">
        <v>3</v>
      </c>
      <c r="AB710" s="223">
        <v>7.5</v>
      </c>
      <c r="AC710" s="223">
        <v>1.2</v>
      </c>
      <c r="AD710" s="223">
        <v>0.5</v>
      </c>
      <c r="AE710" s="223" t="s">
        <v>7413</v>
      </c>
      <c r="AF710" s="223">
        <v>112</v>
      </c>
      <c r="AG710" s="223">
        <v>83</v>
      </c>
      <c r="AH710" s="233">
        <v>156</v>
      </c>
      <c r="AI710" s="223" t="s">
        <v>24</v>
      </c>
      <c r="AJ710" s="223" t="s">
        <v>27</v>
      </c>
      <c r="AK710" s="223">
        <v>10</v>
      </c>
      <c r="AL710" s="223">
        <v>25</v>
      </c>
      <c r="AM710" s="223">
        <v>3</v>
      </c>
      <c r="AN710" s="223">
        <v>1206</v>
      </c>
      <c r="AO710" s="223" t="s">
        <v>12</v>
      </c>
      <c r="AP710" s="223">
        <v>1</v>
      </c>
      <c r="AQ710" s="223">
        <v>1</v>
      </c>
      <c r="AR710" s="223">
        <v>5.0999999999999996</v>
      </c>
      <c r="AS710" s="223">
        <v>1.6</v>
      </c>
      <c r="AT710" s="223">
        <v>7.2999999999999995E-2</v>
      </c>
      <c r="AU710" s="223" t="s">
        <v>7428</v>
      </c>
      <c r="AV710" s="223">
        <v>78</v>
      </c>
      <c r="AW710" s="223">
        <v>131</v>
      </c>
      <c r="AX710" s="233">
        <v>1051</v>
      </c>
      <c r="AY710" s="223" t="s">
        <v>17</v>
      </c>
      <c r="AZ710" s="223" t="s">
        <v>3797</v>
      </c>
      <c r="BA710" s="223">
        <v>22</v>
      </c>
      <c r="BB710" s="223">
        <v>35</v>
      </c>
      <c r="BC710" s="223">
        <v>2.2000000000000002</v>
      </c>
      <c r="BD710" s="223">
        <v>805</v>
      </c>
      <c r="BE710" s="223" t="s">
        <v>12</v>
      </c>
      <c r="BF710" s="223">
        <v>1</v>
      </c>
      <c r="BG710" s="223">
        <v>2</v>
      </c>
      <c r="BH710" s="223">
        <v>5</v>
      </c>
      <c r="BI710" s="223">
        <v>1.2</v>
      </c>
      <c r="BJ710" s="223">
        <v>0.62</v>
      </c>
      <c r="BK710" s="223" t="s">
        <v>7415</v>
      </c>
      <c r="BL710" s="223">
        <v>47</v>
      </c>
      <c r="BM710" s="223">
        <v>36</v>
      </c>
    </row>
    <row r="711" spans="1:65">
      <c r="A711" s="223">
        <v>17</v>
      </c>
      <c r="B711" s="233">
        <v>1051</v>
      </c>
      <c r="C711" s="223" t="s">
        <v>17</v>
      </c>
      <c r="D711" s="223" t="s">
        <v>3797</v>
      </c>
      <c r="E711" s="223">
        <v>22</v>
      </c>
      <c r="F711" s="223">
        <v>35</v>
      </c>
      <c r="G711" s="223">
        <v>2.2000000000000002</v>
      </c>
      <c r="H711" s="223">
        <v>805</v>
      </c>
      <c r="I711" s="223" t="s">
        <v>12</v>
      </c>
      <c r="J711" s="224">
        <v>1</v>
      </c>
      <c r="K711" s="223">
        <v>3</v>
      </c>
      <c r="L711" s="223">
        <v>7.5</v>
      </c>
      <c r="M711" s="223">
        <v>1.2</v>
      </c>
      <c r="N711" s="223">
        <v>0.93500000000000005</v>
      </c>
      <c r="O711" s="223" t="s">
        <v>7415</v>
      </c>
      <c r="P711" s="223">
        <v>70</v>
      </c>
      <c r="Q711" s="223">
        <v>44</v>
      </c>
      <c r="R711" s="233">
        <v>1046</v>
      </c>
      <c r="S711" s="223" t="s">
        <v>17</v>
      </c>
      <c r="T711" s="223" t="s">
        <v>2964</v>
      </c>
      <c r="U711" s="223">
        <v>22</v>
      </c>
      <c r="V711" s="223">
        <v>16</v>
      </c>
      <c r="W711" s="223">
        <v>1.6</v>
      </c>
      <c r="X711" s="223">
        <v>805</v>
      </c>
      <c r="Y711" s="223" t="s">
        <v>12</v>
      </c>
      <c r="Z711" s="223">
        <v>1</v>
      </c>
      <c r="AA711" s="223">
        <v>3</v>
      </c>
      <c r="AB711" s="223">
        <v>7.5</v>
      </c>
      <c r="AC711" s="223">
        <v>1.2</v>
      </c>
      <c r="AD711" s="223">
        <v>0.5</v>
      </c>
      <c r="AE711" s="223" t="s">
        <v>7414</v>
      </c>
      <c r="AF711" s="223">
        <v>64</v>
      </c>
      <c r="AG711" s="223">
        <v>73</v>
      </c>
      <c r="AH711" s="233">
        <v>1030</v>
      </c>
      <c r="AI711" s="223" t="s">
        <v>17</v>
      </c>
      <c r="AJ711" s="223" t="s">
        <v>2958</v>
      </c>
      <c r="AK711" s="223">
        <v>10</v>
      </c>
      <c r="AL711" s="223">
        <v>16</v>
      </c>
      <c r="AM711" s="223">
        <v>2.2000000000000002</v>
      </c>
      <c r="AN711" s="223">
        <v>1206</v>
      </c>
      <c r="AO711" s="223" t="s">
        <v>19</v>
      </c>
      <c r="AP711" s="223">
        <v>1</v>
      </c>
      <c r="AQ711" s="223">
        <v>1</v>
      </c>
      <c r="AR711" s="223">
        <v>5.0999999999999996</v>
      </c>
      <c r="AS711" s="223">
        <v>1.6</v>
      </c>
      <c r="AT711" s="223">
        <v>7.5999999999999998E-2</v>
      </c>
      <c r="AU711" s="223" t="s">
        <v>7430</v>
      </c>
      <c r="AV711" s="223">
        <v>63</v>
      </c>
      <c r="AW711" s="223">
        <v>115</v>
      </c>
      <c r="AX711" s="233">
        <v>1024</v>
      </c>
      <c r="AY711" s="223" t="s">
        <v>17</v>
      </c>
      <c r="AZ711" s="223" t="s">
        <v>354</v>
      </c>
      <c r="BA711" s="223">
        <v>4.7</v>
      </c>
      <c r="BB711" s="223">
        <v>16</v>
      </c>
      <c r="BC711" s="223">
        <v>6.2</v>
      </c>
      <c r="BD711" s="223">
        <v>1206</v>
      </c>
      <c r="BE711" s="223" t="s">
        <v>19</v>
      </c>
      <c r="BF711" s="223">
        <v>1</v>
      </c>
      <c r="BG711" s="223">
        <v>1</v>
      </c>
      <c r="BH711" s="223">
        <v>5.0999999999999996</v>
      </c>
      <c r="BI711" s="223">
        <v>1.6</v>
      </c>
      <c r="BJ711" s="223">
        <v>5.2999999999999999E-2</v>
      </c>
      <c r="BK711" s="223" t="s">
        <v>7431</v>
      </c>
      <c r="BL711" s="223">
        <v>170</v>
      </c>
      <c r="BM711" s="223">
        <v>158</v>
      </c>
    </row>
    <row r="712" spans="1:65">
      <c r="A712" s="223">
        <v>18</v>
      </c>
      <c r="B712" s="233">
        <v>1025</v>
      </c>
      <c r="C712" s="223" t="s">
        <v>17</v>
      </c>
      <c r="D712" s="223" t="s">
        <v>2961</v>
      </c>
      <c r="E712" s="223">
        <v>10</v>
      </c>
      <c r="F712" s="223">
        <v>16</v>
      </c>
      <c r="G712" s="223">
        <v>1.7</v>
      </c>
      <c r="H712" s="223">
        <v>1210</v>
      </c>
      <c r="I712" s="223" t="s">
        <v>12</v>
      </c>
      <c r="J712" s="224">
        <v>1</v>
      </c>
      <c r="K712" s="223">
        <v>1</v>
      </c>
      <c r="L712" s="223">
        <v>8</v>
      </c>
      <c r="M712" s="223">
        <v>2</v>
      </c>
      <c r="N712" s="223">
        <v>0.122</v>
      </c>
      <c r="O712" s="223" t="s">
        <v>7427</v>
      </c>
      <c r="P712" s="223">
        <v>184</v>
      </c>
      <c r="Q712" s="223">
        <v>119</v>
      </c>
      <c r="R712" s="233">
        <v>1051</v>
      </c>
      <c r="S712" s="223" t="s">
        <v>17</v>
      </c>
      <c r="T712" s="223" t="s">
        <v>3797</v>
      </c>
      <c r="U712" s="223">
        <v>22</v>
      </c>
      <c r="V712" s="223">
        <v>35</v>
      </c>
      <c r="W712" s="223">
        <v>2.2000000000000002</v>
      </c>
      <c r="X712" s="223">
        <v>805</v>
      </c>
      <c r="Y712" s="223" t="s">
        <v>12</v>
      </c>
      <c r="Z712" s="223">
        <v>1</v>
      </c>
      <c r="AA712" s="223">
        <v>3</v>
      </c>
      <c r="AB712" s="223">
        <v>7.5</v>
      </c>
      <c r="AC712" s="223">
        <v>1.2</v>
      </c>
      <c r="AD712" s="223">
        <v>0.93500000000000005</v>
      </c>
      <c r="AE712" s="223" t="s">
        <v>7415</v>
      </c>
      <c r="AF712" s="223">
        <v>61</v>
      </c>
      <c r="AG712" s="223">
        <v>45</v>
      </c>
      <c r="AH712" s="233">
        <v>996</v>
      </c>
      <c r="AI712" s="223" t="s">
        <v>10</v>
      </c>
      <c r="AJ712" s="223" t="s">
        <v>59</v>
      </c>
      <c r="AK712" s="223">
        <v>10</v>
      </c>
      <c r="AL712" s="223">
        <v>16</v>
      </c>
      <c r="AM712" s="223">
        <v>7</v>
      </c>
      <c r="AN712" s="223">
        <v>1206</v>
      </c>
      <c r="AO712" s="223" t="s">
        <v>12</v>
      </c>
      <c r="AP712" s="223">
        <v>1</v>
      </c>
      <c r="AQ712" s="223">
        <v>1</v>
      </c>
      <c r="AR712" s="223">
        <v>5.0999999999999996</v>
      </c>
      <c r="AS712" s="223">
        <v>1.6</v>
      </c>
      <c r="AT712" s="223">
        <v>7.8E-2</v>
      </c>
      <c r="AU712" s="223" t="s">
        <v>7432</v>
      </c>
      <c r="AV712" s="223">
        <v>82</v>
      </c>
      <c r="AW712" s="223">
        <v>172</v>
      </c>
      <c r="AX712" s="233">
        <v>970</v>
      </c>
      <c r="AY712" s="223" t="s">
        <v>10</v>
      </c>
      <c r="AZ712" s="223" t="s">
        <v>45</v>
      </c>
      <c r="BA712" s="223">
        <v>4.7</v>
      </c>
      <c r="BB712" s="223">
        <v>16</v>
      </c>
      <c r="BC712" s="223">
        <v>9</v>
      </c>
      <c r="BD712" s="223">
        <v>1206</v>
      </c>
      <c r="BE712" s="223" t="s">
        <v>12</v>
      </c>
      <c r="BF712" s="223">
        <v>1</v>
      </c>
      <c r="BG712" s="223">
        <v>1</v>
      </c>
      <c r="BH712" s="223">
        <v>5.0999999999999996</v>
      </c>
      <c r="BI712" s="223">
        <v>1.6</v>
      </c>
      <c r="BJ712" s="223">
        <v>5.3999999999999999E-2</v>
      </c>
      <c r="BK712" s="223" t="s">
        <v>7433</v>
      </c>
      <c r="BL712" s="223">
        <v>163</v>
      </c>
      <c r="BM712" s="223">
        <v>139</v>
      </c>
    </row>
    <row r="713" spans="1:65">
      <c r="A713" s="223">
        <v>19</v>
      </c>
      <c r="B713" s="233">
        <v>1033</v>
      </c>
      <c r="C713" s="223" t="s">
        <v>17</v>
      </c>
      <c r="D713" s="223" t="s">
        <v>379</v>
      </c>
      <c r="E713" s="223">
        <v>10</v>
      </c>
      <c r="F713" s="223">
        <v>16</v>
      </c>
      <c r="G713" s="223">
        <v>2.7</v>
      </c>
      <c r="H713" s="223">
        <v>1210</v>
      </c>
      <c r="I713" s="223" t="s">
        <v>19</v>
      </c>
      <c r="J713" s="224">
        <v>1</v>
      </c>
      <c r="K713" s="223">
        <v>1</v>
      </c>
      <c r="L713" s="223">
        <v>8</v>
      </c>
      <c r="M713" s="223">
        <v>2</v>
      </c>
      <c r="N713" s="223">
        <v>0.122</v>
      </c>
      <c r="O713" s="223" t="s">
        <v>7452</v>
      </c>
      <c r="P713" s="223">
        <v>198</v>
      </c>
      <c r="Q713" s="223">
        <v>154</v>
      </c>
      <c r="R713" s="233">
        <v>152</v>
      </c>
      <c r="S713" s="223" t="s">
        <v>24</v>
      </c>
      <c r="T713" s="223" t="s">
        <v>2549</v>
      </c>
      <c r="U713" s="223">
        <v>10</v>
      </c>
      <c r="V713" s="223">
        <v>25</v>
      </c>
      <c r="W713" s="223">
        <v>2</v>
      </c>
      <c r="X713" s="223">
        <v>1210</v>
      </c>
      <c r="Y713" s="223" t="s">
        <v>19</v>
      </c>
      <c r="Z713" s="223">
        <v>1</v>
      </c>
      <c r="AA713" s="223">
        <v>1</v>
      </c>
      <c r="AB713" s="223">
        <v>8</v>
      </c>
      <c r="AC713" s="223">
        <v>2</v>
      </c>
      <c r="AD713" s="223">
        <v>0.17699999999999999</v>
      </c>
      <c r="AE713" s="223" t="s">
        <v>7000</v>
      </c>
      <c r="AF713" s="223">
        <v>139</v>
      </c>
      <c r="AG713" s="223">
        <v>104</v>
      </c>
      <c r="AH713" s="233">
        <v>1036</v>
      </c>
      <c r="AI713" s="223" t="s">
        <v>17</v>
      </c>
      <c r="AJ713" s="223" t="s">
        <v>3519</v>
      </c>
      <c r="AK713" s="223">
        <v>10</v>
      </c>
      <c r="AL713" s="223">
        <v>35</v>
      </c>
      <c r="AM713" s="223">
        <v>3.2</v>
      </c>
      <c r="AN713" s="223">
        <v>1206</v>
      </c>
      <c r="AO713" s="223" t="s">
        <v>19</v>
      </c>
      <c r="AP713" s="223">
        <v>1</v>
      </c>
      <c r="AQ713" s="223">
        <v>1</v>
      </c>
      <c r="AR713" s="223">
        <v>5.0999999999999996</v>
      </c>
      <c r="AS713" s="223">
        <v>1.6</v>
      </c>
      <c r="AT713" s="223">
        <v>0.17599999999999999</v>
      </c>
      <c r="AU713" s="223" t="s">
        <v>7434</v>
      </c>
      <c r="AV713" s="223">
        <v>72</v>
      </c>
      <c r="AW713" s="223">
        <v>114</v>
      </c>
      <c r="AX713" s="233">
        <v>1038</v>
      </c>
      <c r="AY713" s="223" t="s">
        <v>17</v>
      </c>
      <c r="AZ713" s="223" t="s">
        <v>2957</v>
      </c>
      <c r="BA713" s="223">
        <v>10</v>
      </c>
      <c r="BB713" s="223">
        <v>16</v>
      </c>
      <c r="BC713" s="223">
        <v>3.5</v>
      </c>
      <c r="BD713" s="223">
        <v>1206</v>
      </c>
      <c r="BE713" s="223" t="s">
        <v>12</v>
      </c>
      <c r="BF713" s="223">
        <v>1</v>
      </c>
      <c r="BG713" s="223">
        <v>1</v>
      </c>
      <c r="BH713" s="223">
        <v>5.0999999999999996</v>
      </c>
      <c r="BI713" s="223">
        <v>1.6</v>
      </c>
      <c r="BJ713" s="223">
        <v>0.06</v>
      </c>
      <c r="BK713" s="223" t="s">
        <v>7426</v>
      </c>
      <c r="BL713" s="223">
        <v>101</v>
      </c>
      <c r="BM713" s="223">
        <v>98</v>
      </c>
    </row>
    <row r="714" spans="1:65">
      <c r="A714" s="223">
        <v>20</v>
      </c>
      <c r="B714" s="233">
        <v>1028</v>
      </c>
      <c r="C714" s="223" t="s">
        <v>17</v>
      </c>
      <c r="D714" s="223" t="s">
        <v>2960</v>
      </c>
      <c r="E714" s="223">
        <v>10</v>
      </c>
      <c r="F714" s="223">
        <v>25</v>
      </c>
      <c r="G714" s="223">
        <v>2.2000000000000002</v>
      </c>
      <c r="H714" s="223">
        <v>1210</v>
      </c>
      <c r="I714" s="223" t="s">
        <v>19</v>
      </c>
      <c r="J714" s="224">
        <v>1</v>
      </c>
      <c r="K714" s="223">
        <v>1</v>
      </c>
      <c r="L714" s="223">
        <v>8</v>
      </c>
      <c r="M714" s="223">
        <v>2.5</v>
      </c>
      <c r="N714" s="223">
        <v>0.17699999999999999</v>
      </c>
      <c r="O714" s="223" t="s">
        <v>7429</v>
      </c>
      <c r="P714" s="223">
        <v>189</v>
      </c>
      <c r="Q714" s="223">
        <v>117</v>
      </c>
      <c r="R714" s="233">
        <v>1029</v>
      </c>
      <c r="S714" s="223" t="s">
        <v>17</v>
      </c>
      <c r="T714" s="223" t="s">
        <v>378</v>
      </c>
      <c r="U714" s="223">
        <v>10</v>
      </c>
      <c r="V714" s="223">
        <v>25</v>
      </c>
      <c r="W714" s="223">
        <v>2.2000000000000002</v>
      </c>
      <c r="X714" s="223">
        <v>1210</v>
      </c>
      <c r="Y714" s="223" t="s">
        <v>19</v>
      </c>
      <c r="Z714" s="223">
        <v>1</v>
      </c>
      <c r="AA714" s="223">
        <v>1</v>
      </c>
      <c r="AB714" s="223">
        <v>8</v>
      </c>
      <c r="AC714" s="223">
        <v>2.5</v>
      </c>
      <c r="AD714" s="223">
        <v>0.17699999999999999</v>
      </c>
      <c r="AE714" s="223" t="s">
        <v>7429</v>
      </c>
      <c r="AF714" s="223">
        <v>139</v>
      </c>
      <c r="AG714" s="223">
        <v>102</v>
      </c>
      <c r="AH714" s="233">
        <v>1041</v>
      </c>
      <c r="AI714" s="223" t="s">
        <v>17</v>
      </c>
      <c r="AJ714" s="223" t="s">
        <v>3792</v>
      </c>
      <c r="AK714" s="223">
        <v>10</v>
      </c>
      <c r="AL714" s="223">
        <v>35</v>
      </c>
      <c r="AM714" s="223">
        <v>4.3</v>
      </c>
      <c r="AN714" s="223">
        <v>1206</v>
      </c>
      <c r="AO714" s="223" t="s">
        <v>12</v>
      </c>
      <c r="AP714" s="223">
        <v>1</v>
      </c>
      <c r="AQ714" s="223">
        <v>1</v>
      </c>
      <c r="AR714" s="223">
        <v>5.0999999999999996</v>
      </c>
      <c r="AS714" s="223">
        <v>1.6</v>
      </c>
      <c r="AT714" s="223">
        <v>0.17599999999999999</v>
      </c>
      <c r="AU714" s="223" t="s">
        <v>7418</v>
      </c>
      <c r="AV714" s="223">
        <v>59</v>
      </c>
      <c r="AW714" s="223">
        <v>90</v>
      </c>
      <c r="AX714" s="233">
        <v>136</v>
      </c>
      <c r="AY714" s="223" t="s">
        <v>24</v>
      </c>
      <c r="AZ714" s="223" t="s">
        <v>356</v>
      </c>
      <c r="BA714" s="223">
        <v>4.7</v>
      </c>
      <c r="BB714" s="223">
        <v>16</v>
      </c>
      <c r="BC714" s="223">
        <v>2.5</v>
      </c>
      <c r="BD714" s="223">
        <v>1206</v>
      </c>
      <c r="BE714" s="223" t="s">
        <v>19</v>
      </c>
      <c r="BF714" s="223">
        <v>1</v>
      </c>
      <c r="BG714" s="223">
        <v>1</v>
      </c>
      <c r="BH714" s="223">
        <v>5.0999999999999996</v>
      </c>
      <c r="BI714" s="223">
        <v>1.6</v>
      </c>
      <c r="BJ714" s="223">
        <v>6.9000000000000006E-2</v>
      </c>
      <c r="BK714" s="223" t="s">
        <v>7435</v>
      </c>
      <c r="BL714" s="223">
        <v>157</v>
      </c>
      <c r="BM714" s="223">
        <v>119</v>
      </c>
    </row>
    <row r="715" spans="1:65">
      <c r="A715" s="223">
        <v>21</v>
      </c>
      <c r="B715" s="233">
        <v>1029</v>
      </c>
      <c r="C715" s="223" t="s">
        <v>17</v>
      </c>
      <c r="D715" s="223" t="s">
        <v>378</v>
      </c>
      <c r="E715" s="223">
        <v>10</v>
      </c>
      <c r="F715" s="223">
        <v>25</v>
      </c>
      <c r="G715" s="223">
        <v>2.2000000000000002</v>
      </c>
      <c r="H715" s="223">
        <v>1210</v>
      </c>
      <c r="I715" s="223" t="s">
        <v>19</v>
      </c>
      <c r="J715" s="224">
        <v>1</v>
      </c>
      <c r="K715" s="223">
        <v>1</v>
      </c>
      <c r="L715" s="223">
        <v>8</v>
      </c>
      <c r="M715" s="223">
        <v>2.5</v>
      </c>
      <c r="N715" s="223">
        <v>0.17699999999999999</v>
      </c>
      <c r="O715" s="223" t="s">
        <v>7429</v>
      </c>
      <c r="P715" s="223">
        <v>158</v>
      </c>
      <c r="Q715" s="223">
        <v>99</v>
      </c>
      <c r="R715" s="233">
        <v>151</v>
      </c>
      <c r="S715" s="223" t="s">
        <v>24</v>
      </c>
      <c r="T715" s="223" t="s">
        <v>382</v>
      </c>
      <c r="U715" s="223">
        <v>10</v>
      </c>
      <c r="V715" s="223">
        <v>25</v>
      </c>
      <c r="W715" s="223">
        <v>2</v>
      </c>
      <c r="X715" s="223">
        <v>1210</v>
      </c>
      <c r="Y715" s="223" t="s">
        <v>19</v>
      </c>
      <c r="Z715" s="223">
        <v>1</v>
      </c>
      <c r="AA715" s="223">
        <v>1</v>
      </c>
      <c r="AB715" s="223">
        <v>8</v>
      </c>
      <c r="AC715" s="223">
        <v>2</v>
      </c>
      <c r="AD715" s="223">
        <v>0.18</v>
      </c>
      <c r="AE715" s="223" t="s">
        <v>7000</v>
      </c>
      <c r="AF715" s="223">
        <v>142</v>
      </c>
      <c r="AG715" s="223">
        <v>104</v>
      </c>
      <c r="AH715" s="233">
        <v>1031</v>
      </c>
      <c r="AI715" s="223" t="s">
        <v>17</v>
      </c>
      <c r="AJ715" s="223" t="s">
        <v>3793</v>
      </c>
      <c r="AK715" s="223">
        <v>10</v>
      </c>
      <c r="AL715" s="223">
        <v>35</v>
      </c>
      <c r="AM715" s="223">
        <v>2.2999999999999998</v>
      </c>
      <c r="AN715" s="223">
        <v>1206</v>
      </c>
      <c r="AO715" s="223" t="s">
        <v>19</v>
      </c>
      <c r="AP715" s="223">
        <v>1</v>
      </c>
      <c r="AQ715" s="223">
        <v>1</v>
      </c>
      <c r="AR715" s="223">
        <v>5.0999999999999996</v>
      </c>
      <c r="AS715" s="223">
        <v>1.8</v>
      </c>
      <c r="AT715" s="223">
        <v>0.17599999999999999</v>
      </c>
      <c r="AU715" s="223" t="s">
        <v>7416</v>
      </c>
      <c r="AV715" s="223">
        <v>57</v>
      </c>
      <c r="AW715" s="223">
        <v>88</v>
      </c>
      <c r="AX715" s="233">
        <v>156</v>
      </c>
      <c r="AY715" s="223" t="s">
        <v>24</v>
      </c>
      <c r="AZ715" s="223" t="s">
        <v>27</v>
      </c>
      <c r="BA715" s="223">
        <v>10</v>
      </c>
      <c r="BB715" s="223">
        <v>25</v>
      </c>
      <c r="BC715" s="223">
        <v>3</v>
      </c>
      <c r="BD715" s="223">
        <v>1206</v>
      </c>
      <c r="BE715" s="223" t="s">
        <v>12</v>
      </c>
      <c r="BF715" s="223">
        <v>1</v>
      </c>
      <c r="BG715" s="223">
        <v>1</v>
      </c>
      <c r="BH715" s="223">
        <v>5.0999999999999996</v>
      </c>
      <c r="BI715" s="223">
        <v>1.6</v>
      </c>
      <c r="BJ715" s="223">
        <v>7.2999999999999995E-2</v>
      </c>
      <c r="BK715" s="223" t="s">
        <v>7428</v>
      </c>
      <c r="BL715" s="223">
        <v>110</v>
      </c>
      <c r="BM715" s="223">
        <v>88</v>
      </c>
    </row>
    <row r="716" spans="1:65">
      <c r="A716" s="223">
        <v>22</v>
      </c>
      <c r="B716" s="233">
        <v>152</v>
      </c>
      <c r="C716" s="223" t="s">
        <v>24</v>
      </c>
      <c r="D716" s="223" t="s">
        <v>2549</v>
      </c>
      <c r="E716" s="223">
        <v>10</v>
      </c>
      <c r="F716" s="223">
        <v>25</v>
      </c>
      <c r="G716" s="223">
        <v>2</v>
      </c>
      <c r="H716" s="223">
        <v>1210</v>
      </c>
      <c r="I716" s="223" t="s">
        <v>19</v>
      </c>
      <c r="J716" s="224">
        <v>1</v>
      </c>
      <c r="K716" s="223">
        <v>1</v>
      </c>
      <c r="L716" s="223">
        <v>8</v>
      </c>
      <c r="M716" s="223">
        <v>2</v>
      </c>
      <c r="N716" s="223">
        <v>0.17699999999999999</v>
      </c>
      <c r="O716" s="223" t="s">
        <v>7000</v>
      </c>
      <c r="P716" s="223">
        <v>158</v>
      </c>
      <c r="Q716" s="223">
        <v>100</v>
      </c>
      <c r="R716" s="233">
        <v>148</v>
      </c>
      <c r="S716" s="223" t="s">
        <v>24</v>
      </c>
      <c r="T716" s="223" t="s">
        <v>380</v>
      </c>
      <c r="U716" s="223">
        <v>10</v>
      </c>
      <c r="V716" s="223">
        <v>25</v>
      </c>
      <c r="W716" s="223">
        <v>1.8</v>
      </c>
      <c r="X716" s="223">
        <v>1210</v>
      </c>
      <c r="Y716" s="223" t="s">
        <v>12</v>
      </c>
      <c r="Z716" s="223">
        <v>1</v>
      </c>
      <c r="AA716" s="223">
        <v>1</v>
      </c>
      <c r="AB716" s="223">
        <v>8</v>
      </c>
      <c r="AC716" s="223">
        <v>2</v>
      </c>
      <c r="AD716" s="223">
        <v>0.184</v>
      </c>
      <c r="AE716" s="223" t="s">
        <v>7436</v>
      </c>
      <c r="AF716" s="223">
        <v>155</v>
      </c>
      <c r="AG716" s="223">
        <v>118</v>
      </c>
      <c r="AH716" s="233">
        <v>998</v>
      </c>
      <c r="AI716" s="223" t="s">
        <v>10</v>
      </c>
      <c r="AJ716" s="223" t="s">
        <v>396</v>
      </c>
      <c r="AK716" s="223">
        <v>22</v>
      </c>
      <c r="AL716" s="223">
        <v>16</v>
      </c>
      <c r="AM716" s="223">
        <v>4</v>
      </c>
      <c r="AN716" s="223">
        <v>1206</v>
      </c>
      <c r="AO716" s="223" t="s">
        <v>12</v>
      </c>
      <c r="AP716" s="223">
        <v>1</v>
      </c>
      <c r="AQ716" s="223">
        <v>1</v>
      </c>
      <c r="AR716" s="223">
        <v>5.0999999999999996</v>
      </c>
      <c r="AS716" s="223">
        <v>1.6</v>
      </c>
      <c r="AT716" s="223">
        <v>0.19500000000000001</v>
      </c>
      <c r="AU716" s="223" t="s">
        <v>7417</v>
      </c>
      <c r="AV716" s="223">
        <v>39</v>
      </c>
      <c r="AW716" s="223">
        <v>83</v>
      </c>
      <c r="AX716" s="233">
        <v>138</v>
      </c>
      <c r="AY716" s="223" t="s">
        <v>24</v>
      </c>
      <c r="AZ716" s="223" t="s">
        <v>355</v>
      </c>
      <c r="BA716" s="223">
        <v>4.7</v>
      </c>
      <c r="BB716" s="223">
        <v>16</v>
      </c>
      <c r="BC716" s="223">
        <v>3</v>
      </c>
      <c r="BD716" s="223">
        <v>1206</v>
      </c>
      <c r="BE716" s="223" t="s">
        <v>12</v>
      </c>
      <c r="BF716" s="223">
        <v>1</v>
      </c>
      <c r="BG716" s="223">
        <v>1</v>
      </c>
      <c r="BH716" s="223">
        <v>5.0999999999999996</v>
      </c>
      <c r="BI716" s="223">
        <v>1.6</v>
      </c>
      <c r="BJ716" s="223">
        <v>7.2999999999999995E-2</v>
      </c>
      <c r="BK716" s="223" t="s">
        <v>7438</v>
      </c>
      <c r="BL716" s="223">
        <v>158</v>
      </c>
      <c r="BM716" s="223">
        <v>127</v>
      </c>
    </row>
    <row r="717" spans="1:65">
      <c r="A717" s="223">
        <v>23</v>
      </c>
      <c r="B717" s="233">
        <v>151</v>
      </c>
      <c r="C717" s="223" t="s">
        <v>24</v>
      </c>
      <c r="D717" s="223" t="s">
        <v>382</v>
      </c>
      <c r="E717" s="223">
        <v>10</v>
      </c>
      <c r="F717" s="223">
        <v>25</v>
      </c>
      <c r="G717" s="223">
        <v>2</v>
      </c>
      <c r="H717" s="223">
        <v>1210</v>
      </c>
      <c r="I717" s="223" t="s">
        <v>19</v>
      </c>
      <c r="J717" s="224">
        <v>1</v>
      </c>
      <c r="K717" s="223">
        <v>1</v>
      </c>
      <c r="L717" s="223">
        <v>8</v>
      </c>
      <c r="M717" s="223">
        <v>2</v>
      </c>
      <c r="N717" s="223">
        <v>0.18</v>
      </c>
      <c r="O717" s="223" t="s">
        <v>7000</v>
      </c>
      <c r="P717" s="223">
        <v>161</v>
      </c>
      <c r="Q717" s="223">
        <v>100</v>
      </c>
      <c r="R717" s="233">
        <v>147</v>
      </c>
      <c r="S717" s="223" t="s">
        <v>24</v>
      </c>
      <c r="T717" s="223" t="s">
        <v>383</v>
      </c>
      <c r="U717" s="223">
        <v>10</v>
      </c>
      <c r="V717" s="223">
        <v>16</v>
      </c>
      <c r="W717" s="223">
        <v>1.5</v>
      </c>
      <c r="X717" s="223">
        <v>1210</v>
      </c>
      <c r="Y717" s="223" t="s">
        <v>19</v>
      </c>
      <c r="Z717" s="223">
        <v>1</v>
      </c>
      <c r="AA717" s="223">
        <v>1</v>
      </c>
      <c r="AB717" s="223">
        <v>8</v>
      </c>
      <c r="AC717" s="223">
        <v>2</v>
      </c>
      <c r="AD717" s="223">
        <v>0.2</v>
      </c>
      <c r="AE717" s="223" t="s">
        <v>7437</v>
      </c>
      <c r="AF717" s="223">
        <v>138</v>
      </c>
      <c r="AG717" s="223">
        <v>102</v>
      </c>
      <c r="AH717" s="233">
        <v>168</v>
      </c>
      <c r="AI717" s="223" t="s">
        <v>24</v>
      </c>
      <c r="AJ717" s="223" t="s">
        <v>377</v>
      </c>
      <c r="AK717" s="223">
        <v>10</v>
      </c>
      <c r="AL717" s="223">
        <v>16</v>
      </c>
      <c r="AM717" s="223">
        <v>5</v>
      </c>
      <c r="AN717" s="223">
        <v>1206</v>
      </c>
      <c r="AO717" s="223" t="s">
        <v>19</v>
      </c>
      <c r="AP717" s="223">
        <v>1</v>
      </c>
      <c r="AQ717" s="223">
        <v>1</v>
      </c>
      <c r="AR717" s="223">
        <v>5.0999999999999996</v>
      </c>
      <c r="AS717" s="223">
        <v>1.6</v>
      </c>
      <c r="AT717" s="223">
        <v>0.27800000000000002</v>
      </c>
      <c r="AU717" s="223" t="s">
        <v>7064</v>
      </c>
      <c r="AV717" s="223">
        <v>60</v>
      </c>
      <c r="AW717" s="223">
        <v>112</v>
      </c>
      <c r="AX717" s="233">
        <v>1030</v>
      </c>
      <c r="AY717" s="223" t="s">
        <v>17</v>
      </c>
      <c r="AZ717" s="223" t="s">
        <v>2958</v>
      </c>
      <c r="BA717" s="223">
        <v>10</v>
      </c>
      <c r="BB717" s="223">
        <v>16</v>
      </c>
      <c r="BC717" s="223">
        <v>2.2000000000000002</v>
      </c>
      <c r="BD717" s="223">
        <v>1206</v>
      </c>
      <c r="BE717" s="223" t="s">
        <v>19</v>
      </c>
      <c r="BF717" s="223">
        <v>1</v>
      </c>
      <c r="BG717" s="223">
        <v>1</v>
      </c>
      <c r="BH717" s="223">
        <v>5.0999999999999996</v>
      </c>
      <c r="BI717" s="223">
        <v>1.6</v>
      </c>
      <c r="BJ717" s="223">
        <v>7.5999999999999998E-2</v>
      </c>
      <c r="BK717" s="223" t="s">
        <v>7430</v>
      </c>
      <c r="BL717" s="223">
        <v>89</v>
      </c>
      <c r="BM717" s="223">
        <v>77</v>
      </c>
    </row>
    <row r="718" spans="1:65">
      <c r="A718" s="223">
        <v>24</v>
      </c>
      <c r="B718" s="233">
        <v>148</v>
      </c>
      <c r="C718" s="223" t="s">
        <v>24</v>
      </c>
      <c r="D718" s="223" t="s">
        <v>380</v>
      </c>
      <c r="E718" s="223">
        <v>10</v>
      </c>
      <c r="F718" s="223">
        <v>25</v>
      </c>
      <c r="G718" s="223">
        <v>1.8</v>
      </c>
      <c r="H718" s="223">
        <v>1210</v>
      </c>
      <c r="I718" s="223" t="s">
        <v>12</v>
      </c>
      <c r="J718" s="224">
        <v>1</v>
      </c>
      <c r="K718" s="223">
        <v>1</v>
      </c>
      <c r="L718" s="223">
        <v>8</v>
      </c>
      <c r="M718" s="223">
        <v>2</v>
      </c>
      <c r="N718" s="223">
        <v>0.184</v>
      </c>
      <c r="O718" s="223" t="s">
        <v>7436</v>
      </c>
      <c r="P718" s="223">
        <v>177</v>
      </c>
      <c r="Q718" s="223">
        <v>113</v>
      </c>
      <c r="R718" s="233">
        <v>1047</v>
      </c>
      <c r="S718" s="223" t="s">
        <v>17</v>
      </c>
      <c r="T718" s="223" t="s">
        <v>397</v>
      </c>
      <c r="U718" s="223">
        <v>22</v>
      </c>
      <c r="V718" s="223">
        <v>16</v>
      </c>
      <c r="W718" s="223">
        <v>1.8</v>
      </c>
      <c r="X718" s="223">
        <v>1210</v>
      </c>
      <c r="Y718" s="223" t="s">
        <v>19</v>
      </c>
      <c r="Z718" s="223">
        <v>1</v>
      </c>
      <c r="AA718" s="223">
        <v>1</v>
      </c>
      <c r="AB718" s="223">
        <v>8</v>
      </c>
      <c r="AC718" s="223">
        <v>2.5</v>
      </c>
      <c r="AD718" s="223">
        <v>0.216</v>
      </c>
      <c r="AE718" s="223" t="s">
        <v>7439</v>
      </c>
      <c r="AF718" s="223">
        <v>79</v>
      </c>
      <c r="AG718" s="223">
        <v>66</v>
      </c>
      <c r="AH718" s="233">
        <v>159</v>
      </c>
      <c r="AI718" s="223" t="s">
        <v>24</v>
      </c>
      <c r="AJ718" s="223" t="s">
        <v>2548</v>
      </c>
      <c r="AK718" s="223">
        <v>10</v>
      </c>
      <c r="AL718" s="223">
        <v>16</v>
      </c>
      <c r="AM718" s="223">
        <v>4</v>
      </c>
      <c r="AN718" s="223">
        <v>1206</v>
      </c>
      <c r="AO718" s="223" t="s">
        <v>19</v>
      </c>
      <c r="AP718" s="223">
        <v>1</v>
      </c>
      <c r="AQ718" s="223">
        <v>1</v>
      </c>
      <c r="AR718" s="223">
        <v>5.0999999999999996</v>
      </c>
      <c r="AS718" s="223">
        <v>1.6</v>
      </c>
      <c r="AT718" s="223">
        <v>0.29199999999999998</v>
      </c>
      <c r="AU718" s="223" t="s">
        <v>7419</v>
      </c>
      <c r="AV718" s="223">
        <v>57</v>
      </c>
      <c r="AW718" s="223">
        <v>103</v>
      </c>
      <c r="AX718" s="233">
        <v>996</v>
      </c>
      <c r="AY718" s="223" t="s">
        <v>10</v>
      </c>
      <c r="AZ718" s="223" t="s">
        <v>59</v>
      </c>
      <c r="BA718" s="223">
        <v>10</v>
      </c>
      <c r="BB718" s="223">
        <v>16</v>
      </c>
      <c r="BC718" s="223">
        <v>7</v>
      </c>
      <c r="BD718" s="223">
        <v>1206</v>
      </c>
      <c r="BE718" s="223" t="s">
        <v>12</v>
      </c>
      <c r="BF718" s="223">
        <v>1</v>
      </c>
      <c r="BG718" s="223">
        <v>1</v>
      </c>
      <c r="BH718" s="223">
        <v>5.0999999999999996</v>
      </c>
      <c r="BI718" s="223">
        <v>1.6</v>
      </c>
      <c r="BJ718" s="223">
        <v>7.8E-2</v>
      </c>
      <c r="BK718" s="223" t="s">
        <v>7432</v>
      </c>
      <c r="BL718" s="223">
        <v>115</v>
      </c>
      <c r="BM718" s="223">
        <v>116</v>
      </c>
    </row>
    <row r="719" spans="1:65">
      <c r="A719" s="223">
        <v>25</v>
      </c>
      <c r="B719" s="233">
        <v>147</v>
      </c>
      <c r="C719" s="223" t="s">
        <v>24</v>
      </c>
      <c r="D719" s="223" t="s">
        <v>383</v>
      </c>
      <c r="E719" s="223">
        <v>10</v>
      </c>
      <c r="F719" s="223">
        <v>16</v>
      </c>
      <c r="G719" s="223">
        <v>1.5</v>
      </c>
      <c r="H719" s="223">
        <v>1210</v>
      </c>
      <c r="I719" s="223" t="s">
        <v>19</v>
      </c>
      <c r="J719" s="224">
        <v>1</v>
      </c>
      <c r="K719" s="223">
        <v>1</v>
      </c>
      <c r="L719" s="223">
        <v>8</v>
      </c>
      <c r="M719" s="223">
        <v>2</v>
      </c>
      <c r="N719" s="223">
        <v>0.2</v>
      </c>
      <c r="O719" s="223" t="s">
        <v>7437</v>
      </c>
      <c r="P719" s="223">
        <v>156</v>
      </c>
      <c r="Q719" s="223">
        <v>98</v>
      </c>
      <c r="R719" s="233">
        <v>153</v>
      </c>
      <c r="S719" s="223" t="s">
        <v>24</v>
      </c>
      <c r="T719" s="223" t="s">
        <v>2551</v>
      </c>
      <c r="U719" s="223">
        <v>10</v>
      </c>
      <c r="V719" s="223">
        <v>35</v>
      </c>
      <c r="W719" s="223">
        <v>2</v>
      </c>
      <c r="X719" s="223">
        <v>1210</v>
      </c>
      <c r="Y719" s="223" t="s">
        <v>19</v>
      </c>
      <c r="Z719" s="223">
        <v>1</v>
      </c>
      <c r="AA719" s="223">
        <v>1</v>
      </c>
      <c r="AB719" s="223">
        <v>8</v>
      </c>
      <c r="AC719" s="223">
        <v>2.5</v>
      </c>
      <c r="AD719" s="223">
        <v>0.253</v>
      </c>
      <c r="AE719" s="223" t="s">
        <v>7440</v>
      </c>
      <c r="AF719" s="223">
        <v>135</v>
      </c>
      <c r="AG719" s="223">
        <v>92</v>
      </c>
      <c r="AH719" s="233">
        <v>1050</v>
      </c>
      <c r="AI719" s="223" t="s">
        <v>17</v>
      </c>
      <c r="AJ719" s="223" t="s">
        <v>3798</v>
      </c>
      <c r="AK719" s="223">
        <v>22</v>
      </c>
      <c r="AL719" s="223">
        <v>35</v>
      </c>
      <c r="AM719" s="223">
        <v>2</v>
      </c>
      <c r="AN719" s="223">
        <v>1206</v>
      </c>
      <c r="AO719" s="223" t="s">
        <v>12</v>
      </c>
      <c r="AP719" s="223">
        <v>1</v>
      </c>
      <c r="AQ719" s="223">
        <v>1</v>
      </c>
      <c r="AR719" s="223">
        <v>5.0999999999999996</v>
      </c>
      <c r="AS719" s="223">
        <v>1.6</v>
      </c>
      <c r="AT719" s="223">
        <v>0.31900000000000001</v>
      </c>
      <c r="AU719" s="223" t="s">
        <v>7421</v>
      </c>
      <c r="AV719" s="223">
        <v>56</v>
      </c>
      <c r="AW719" s="223">
        <v>89</v>
      </c>
      <c r="AX719" s="233">
        <v>134</v>
      </c>
      <c r="AY719" s="223" t="s">
        <v>24</v>
      </c>
      <c r="AZ719" s="223" t="s">
        <v>28</v>
      </c>
      <c r="BA719" s="223">
        <v>4.7</v>
      </c>
      <c r="BB719" s="223">
        <v>25</v>
      </c>
      <c r="BC719" s="223">
        <v>1.8</v>
      </c>
      <c r="BD719" s="223">
        <v>1206</v>
      </c>
      <c r="BE719" s="223" t="s">
        <v>19</v>
      </c>
      <c r="BF719" s="223">
        <v>1</v>
      </c>
      <c r="BG719" s="223">
        <v>1</v>
      </c>
      <c r="BH719" s="223">
        <v>5.0999999999999996</v>
      </c>
      <c r="BI719" s="223">
        <v>1.6</v>
      </c>
      <c r="BJ719" s="223">
        <v>8.2000000000000003E-2</v>
      </c>
      <c r="BK719" s="223" t="s">
        <v>7442</v>
      </c>
      <c r="BL719" s="223">
        <v>156</v>
      </c>
      <c r="BM719" s="223">
        <v>116</v>
      </c>
    </row>
    <row r="720" spans="1:65">
      <c r="A720" s="223">
        <v>26</v>
      </c>
      <c r="B720" s="233">
        <v>1047</v>
      </c>
      <c r="C720" s="223" t="s">
        <v>17</v>
      </c>
      <c r="D720" s="223" t="s">
        <v>397</v>
      </c>
      <c r="E720" s="223">
        <v>22</v>
      </c>
      <c r="F720" s="223">
        <v>16</v>
      </c>
      <c r="G720" s="223">
        <v>1.8</v>
      </c>
      <c r="H720" s="223">
        <v>1210</v>
      </c>
      <c r="I720" s="223" t="s">
        <v>19</v>
      </c>
      <c r="J720" s="224">
        <v>1</v>
      </c>
      <c r="K720" s="223">
        <v>1</v>
      </c>
      <c r="L720" s="223">
        <v>8</v>
      </c>
      <c r="M720" s="223">
        <v>2.5</v>
      </c>
      <c r="N720" s="223">
        <v>0.216</v>
      </c>
      <c r="O720" s="223" t="s">
        <v>7439</v>
      </c>
      <c r="P720" s="223">
        <v>90</v>
      </c>
      <c r="Q720" s="223">
        <v>64</v>
      </c>
      <c r="R720" s="233">
        <v>192</v>
      </c>
      <c r="S720" s="223" t="s">
        <v>24</v>
      </c>
      <c r="T720" s="223" t="s">
        <v>423</v>
      </c>
      <c r="U720" s="223">
        <v>47</v>
      </c>
      <c r="V720" s="223">
        <v>16</v>
      </c>
      <c r="W720" s="223">
        <v>2</v>
      </c>
      <c r="X720" s="223">
        <v>1210</v>
      </c>
      <c r="Y720" s="223" t="s">
        <v>12</v>
      </c>
      <c r="Z720" s="223">
        <v>1</v>
      </c>
      <c r="AA720" s="223">
        <v>1</v>
      </c>
      <c r="AB720" s="223">
        <v>8</v>
      </c>
      <c r="AC720" s="223">
        <v>2</v>
      </c>
      <c r="AD720" s="223">
        <v>0.27900000000000003</v>
      </c>
      <c r="AE720" s="223" t="s">
        <v>7441</v>
      </c>
      <c r="AF720" s="223">
        <v>52</v>
      </c>
      <c r="AG720" s="223">
        <v>52</v>
      </c>
      <c r="AH720" s="233">
        <v>1044</v>
      </c>
      <c r="AI720" s="223" t="s">
        <v>17</v>
      </c>
      <c r="AJ720" s="223" t="s">
        <v>3796</v>
      </c>
      <c r="AK720" s="223">
        <v>15</v>
      </c>
      <c r="AL720" s="223">
        <v>35</v>
      </c>
      <c r="AM720" s="223">
        <v>2.6</v>
      </c>
      <c r="AN720" s="223">
        <v>1206</v>
      </c>
      <c r="AO720" s="223" t="s">
        <v>12</v>
      </c>
      <c r="AP720" s="223">
        <v>1</v>
      </c>
      <c r="AQ720" s="223">
        <v>1</v>
      </c>
      <c r="AR720" s="223">
        <v>5.0999999999999996</v>
      </c>
      <c r="AS720" s="223">
        <v>1.8</v>
      </c>
      <c r="AT720" s="223">
        <v>0.33300000000000002</v>
      </c>
      <c r="AU720" s="223" t="s">
        <v>7444</v>
      </c>
      <c r="AV720" s="223">
        <v>70</v>
      </c>
      <c r="AW720" s="223">
        <v>111</v>
      </c>
      <c r="AX720" s="233">
        <v>995</v>
      </c>
      <c r="AY720" s="223" t="s">
        <v>10</v>
      </c>
      <c r="AZ720" s="223" t="s">
        <v>16</v>
      </c>
      <c r="BA720" s="223">
        <v>10</v>
      </c>
      <c r="BB720" s="223">
        <v>25</v>
      </c>
      <c r="BC720" s="223">
        <v>7</v>
      </c>
      <c r="BD720" s="223">
        <v>1206</v>
      </c>
      <c r="BE720" s="223" t="s">
        <v>12</v>
      </c>
      <c r="BF720" s="223">
        <v>1</v>
      </c>
      <c r="BG720" s="223">
        <v>1</v>
      </c>
      <c r="BH720" s="223">
        <v>5.0999999999999996</v>
      </c>
      <c r="BI720" s="223">
        <v>1.6</v>
      </c>
      <c r="BJ720" s="223">
        <v>9.5000000000000001E-2</v>
      </c>
      <c r="BK720" s="223" t="s">
        <v>7445</v>
      </c>
      <c r="BL720" s="223">
        <v>123</v>
      </c>
      <c r="BM720" s="223">
        <v>99</v>
      </c>
    </row>
    <row r="721" spans="1:65">
      <c r="A721" s="223">
        <v>27</v>
      </c>
      <c r="B721" s="233">
        <v>153</v>
      </c>
      <c r="C721" s="223" t="s">
        <v>24</v>
      </c>
      <c r="D721" s="223" t="s">
        <v>2551</v>
      </c>
      <c r="E721" s="223">
        <v>10</v>
      </c>
      <c r="F721" s="223">
        <v>35</v>
      </c>
      <c r="G721" s="223">
        <v>2</v>
      </c>
      <c r="H721" s="223">
        <v>1210</v>
      </c>
      <c r="I721" s="223" t="s">
        <v>19</v>
      </c>
      <c r="J721" s="224">
        <v>1</v>
      </c>
      <c r="K721" s="223">
        <v>1</v>
      </c>
      <c r="L721" s="223">
        <v>8</v>
      </c>
      <c r="M721" s="223">
        <v>2.5</v>
      </c>
      <c r="N721" s="223">
        <v>0.253</v>
      </c>
      <c r="O721" s="223" t="s">
        <v>7440</v>
      </c>
      <c r="P721" s="223">
        <v>153</v>
      </c>
      <c r="Q721" s="223">
        <v>89</v>
      </c>
      <c r="R721" s="233">
        <v>176</v>
      </c>
      <c r="S721" s="223" t="s">
        <v>24</v>
      </c>
      <c r="T721" s="223" t="s">
        <v>5013</v>
      </c>
      <c r="U721" s="223">
        <v>22</v>
      </c>
      <c r="V721" s="223">
        <v>25</v>
      </c>
      <c r="W721" s="223">
        <v>2</v>
      </c>
      <c r="X721" s="223">
        <v>1210</v>
      </c>
      <c r="Y721" s="223" t="s">
        <v>19</v>
      </c>
      <c r="Z721" s="223">
        <v>1</v>
      </c>
      <c r="AA721" s="223">
        <v>1</v>
      </c>
      <c r="AB721" s="223">
        <v>8</v>
      </c>
      <c r="AC721" s="223">
        <v>2.5</v>
      </c>
      <c r="AD721" s="223">
        <v>0.28000000000000003</v>
      </c>
      <c r="AE721" s="223" t="s">
        <v>7443</v>
      </c>
      <c r="AF721" s="223">
        <v>132</v>
      </c>
      <c r="AG721" s="223">
        <v>96</v>
      </c>
      <c r="AH721" s="233">
        <v>1021</v>
      </c>
      <c r="AI721" s="223" t="s">
        <v>17</v>
      </c>
      <c r="AJ721" s="223" t="s">
        <v>2954</v>
      </c>
      <c r="AK721" s="223">
        <v>4.7</v>
      </c>
      <c r="AL721" s="223">
        <v>16</v>
      </c>
      <c r="AM721" s="223">
        <v>2.7</v>
      </c>
      <c r="AN721" s="223">
        <v>805</v>
      </c>
      <c r="AO721" s="223" t="s">
        <v>12</v>
      </c>
      <c r="AP721" s="223">
        <v>1</v>
      </c>
      <c r="AQ721" s="223">
        <v>3</v>
      </c>
      <c r="AR721" s="223">
        <v>7.5</v>
      </c>
      <c r="AS721" s="223">
        <v>1.2</v>
      </c>
      <c r="AT721" s="223">
        <v>0.152</v>
      </c>
      <c r="AU721" s="223" t="s">
        <v>7135</v>
      </c>
      <c r="AV721" s="223">
        <v>45</v>
      </c>
      <c r="AW721" s="223">
        <v>91</v>
      </c>
      <c r="AX721" s="233">
        <v>1036</v>
      </c>
      <c r="AY721" s="223" t="s">
        <v>17</v>
      </c>
      <c r="AZ721" s="223" t="s">
        <v>3519</v>
      </c>
      <c r="BA721" s="223">
        <v>10</v>
      </c>
      <c r="BB721" s="223">
        <v>35</v>
      </c>
      <c r="BC721" s="223">
        <v>3.2</v>
      </c>
      <c r="BD721" s="223">
        <v>1206</v>
      </c>
      <c r="BE721" s="223" t="s">
        <v>19</v>
      </c>
      <c r="BF721" s="223">
        <v>1</v>
      </c>
      <c r="BG721" s="223">
        <v>1</v>
      </c>
      <c r="BH721" s="223">
        <v>5.0999999999999996</v>
      </c>
      <c r="BI721" s="223">
        <v>1.6</v>
      </c>
      <c r="BJ721" s="223">
        <v>0.17599999999999999</v>
      </c>
      <c r="BK721" s="223" t="s">
        <v>7434</v>
      </c>
      <c r="BL721" s="223">
        <v>102</v>
      </c>
      <c r="BM721" s="223">
        <v>77</v>
      </c>
    </row>
    <row r="722" spans="1:65">
      <c r="A722" s="223">
        <v>28</v>
      </c>
      <c r="B722" s="233">
        <v>192</v>
      </c>
      <c r="C722" s="223" t="s">
        <v>24</v>
      </c>
      <c r="D722" s="223" t="s">
        <v>423</v>
      </c>
      <c r="E722" s="223">
        <v>47</v>
      </c>
      <c r="F722" s="223">
        <v>16</v>
      </c>
      <c r="G722" s="223">
        <v>2</v>
      </c>
      <c r="H722" s="223">
        <v>1210</v>
      </c>
      <c r="I722" s="223" t="s">
        <v>12</v>
      </c>
      <c r="J722" s="224">
        <v>1</v>
      </c>
      <c r="K722" s="223">
        <v>1</v>
      </c>
      <c r="L722" s="223">
        <v>8</v>
      </c>
      <c r="M722" s="223">
        <v>2</v>
      </c>
      <c r="N722" s="223">
        <v>0.27900000000000003</v>
      </c>
      <c r="O722" s="223" t="s">
        <v>7441</v>
      </c>
      <c r="P722" s="223">
        <v>61</v>
      </c>
      <c r="Q722" s="223">
        <v>51</v>
      </c>
      <c r="R722" s="233">
        <v>173</v>
      </c>
      <c r="S722" s="223" t="s">
        <v>24</v>
      </c>
      <c r="T722" s="223" t="s">
        <v>400</v>
      </c>
      <c r="U722" s="223">
        <v>22</v>
      </c>
      <c r="V722" s="223">
        <v>16</v>
      </c>
      <c r="W722" s="223">
        <v>0.7</v>
      </c>
      <c r="X722" s="223">
        <v>1210</v>
      </c>
      <c r="Y722" s="223" t="s">
        <v>12</v>
      </c>
      <c r="Z722" s="223">
        <v>1</v>
      </c>
      <c r="AA722" s="223">
        <v>1</v>
      </c>
      <c r="AB722" s="223">
        <v>8</v>
      </c>
      <c r="AC722" s="223">
        <v>2</v>
      </c>
      <c r="AD722" s="223">
        <v>0.376</v>
      </c>
      <c r="AE722" s="223" t="s">
        <v>7446</v>
      </c>
      <c r="AF722" s="223">
        <v>67</v>
      </c>
      <c r="AG722" s="223">
        <v>58</v>
      </c>
      <c r="AH722" s="233">
        <v>1020</v>
      </c>
      <c r="AI722" s="223" t="s">
        <v>17</v>
      </c>
      <c r="AJ722" s="223" t="s">
        <v>2953</v>
      </c>
      <c r="AK722" s="223">
        <v>4.7</v>
      </c>
      <c r="AL722" s="223">
        <v>16</v>
      </c>
      <c r="AM722" s="223">
        <v>2.7</v>
      </c>
      <c r="AN722" s="223">
        <v>805</v>
      </c>
      <c r="AO722" s="223" t="s">
        <v>12</v>
      </c>
      <c r="AP722" s="223">
        <v>1</v>
      </c>
      <c r="AQ722" s="223">
        <v>3</v>
      </c>
      <c r="AR722" s="223">
        <v>7.5</v>
      </c>
      <c r="AS722" s="223">
        <v>1.2</v>
      </c>
      <c r="AT722" s="223">
        <v>0.152</v>
      </c>
      <c r="AU722" s="223" t="s">
        <v>7135</v>
      </c>
      <c r="AV722" s="223">
        <v>39</v>
      </c>
      <c r="AW722" s="223">
        <v>79</v>
      </c>
      <c r="AX722" s="233">
        <v>1041</v>
      </c>
      <c r="AY722" s="223" t="s">
        <v>17</v>
      </c>
      <c r="AZ722" s="223" t="s">
        <v>3792</v>
      </c>
      <c r="BA722" s="223">
        <v>10</v>
      </c>
      <c r="BB722" s="223">
        <v>35</v>
      </c>
      <c r="BC722" s="223">
        <v>4.3</v>
      </c>
      <c r="BD722" s="223">
        <v>1206</v>
      </c>
      <c r="BE722" s="223" t="s">
        <v>12</v>
      </c>
      <c r="BF722" s="223">
        <v>1</v>
      </c>
      <c r="BG722" s="223">
        <v>1</v>
      </c>
      <c r="BH722" s="223">
        <v>5.0999999999999996</v>
      </c>
      <c r="BI722" s="223">
        <v>1.6</v>
      </c>
      <c r="BJ722" s="223">
        <v>0.17599999999999999</v>
      </c>
      <c r="BK722" s="223" t="s">
        <v>7418</v>
      </c>
      <c r="BL722" s="223">
        <v>83</v>
      </c>
      <c r="BM722" s="223">
        <v>61</v>
      </c>
    </row>
    <row r="723" spans="1:65">
      <c r="A723" s="223">
        <v>29</v>
      </c>
      <c r="B723" s="233">
        <v>176</v>
      </c>
      <c r="C723" s="223" t="s">
        <v>24</v>
      </c>
      <c r="D723" s="223" t="s">
        <v>5013</v>
      </c>
      <c r="E723" s="223">
        <v>22</v>
      </c>
      <c r="F723" s="223">
        <v>25</v>
      </c>
      <c r="G723" s="223">
        <v>2</v>
      </c>
      <c r="H723" s="223">
        <v>1210</v>
      </c>
      <c r="I723" s="223" t="s">
        <v>19</v>
      </c>
      <c r="J723" s="224">
        <v>1</v>
      </c>
      <c r="K723" s="223">
        <v>1</v>
      </c>
      <c r="L723" s="223">
        <v>8</v>
      </c>
      <c r="M723" s="223">
        <v>2.5</v>
      </c>
      <c r="N723" s="223">
        <v>0.28000000000000003</v>
      </c>
      <c r="O723" s="223" t="s">
        <v>7443</v>
      </c>
      <c r="P723" s="223">
        <v>150</v>
      </c>
      <c r="Q723" s="223">
        <v>93</v>
      </c>
      <c r="R723" s="233">
        <v>150</v>
      </c>
      <c r="S723" s="223" t="s">
        <v>24</v>
      </c>
      <c r="T723" s="223" t="s">
        <v>3779</v>
      </c>
      <c r="U723" s="223">
        <v>10</v>
      </c>
      <c r="V723" s="223">
        <v>50</v>
      </c>
      <c r="W723" s="223">
        <v>2</v>
      </c>
      <c r="X723" s="223">
        <v>1210</v>
      </c>
      <c r="Y723" s="223" t="s">
        <v>19</v>
      </c>
      <c r="Z723" s="223">
        <v>1</v>
      </c>
      <c r="AA723" s="223">
        <v>1</v>
      </c>
      <c r="AB723" s="223">
        <v>8</v>
      </c>
      <c r="AC723" s="223">
        <v>2.5</v>
      </c>
      <c r="AD723" s="223">
        <v>0.51100000000000001</v>
      </c>
      <c r="AE723" s="223" t="s">
        <v>7448</v>
      </c>
      <c r="AF723" s="223">
        <v>159</v>
      </c>
      <c r="AG723" s="223">
        <v>105</v>
      </c>
      <c r="AH723" s="233">
        <v>145</v>
      </c>
      <c r="AI723" s="223" t="s">
        <v>24</v>
      </c>
      <c r="AJ723" s="223" t="s">
        <v>351</v>
      </c>
      <c r="AK723" s="223">
        <v>4.7</v>
      </c>
      <c r="AL723" s="223">
        <v>25</v>
      </c>
      <c r="AM723" s="223">
        <v>10</v>
      </c>
      <c r="AN723" s="223">
        <v>805</v>
      </c>
      <c r="AO723" s="223" t="s">
        <v>12</v>
      </c>
      <c r="AP723" s="223">
        <v>1</v>
      </c>
      <c r="AQ723" s="223">
        <v>3</v>
      </c>
      <c r="AR723" s="223">
        <v>7.5</v>
      </c>
      <c r="AS723" s="223">
        <v>1.2</v>
      </c>
      <c r="AT723" s="223">
        <v>0.188</v>
      </c>
      <c r="AU723" s="223" t="s">
        <v>7422</v>
      </c>
      <c r="AV723" s="223">
        <v>55</v>
      </c>
      <c r="AW723" s="223">
        <v>95</v>
      </c>
      <c r="AX723" s="233">
        <v>1031</v>
      </c>
      <c r="AY723" s="223" t="s">
        <v>17</v>
      </c>
      <c r="AZ723" s="223" t="s">
        <v>3793</v>
      </c>
      <c r="BA723" s="223">
        <v>10</v>
      </c>
      <c r="BB723" s="223">
        <v>35</v>
      </c>
      <c r="BC723" s="223">
        <v>2.2999999999999998</v>
      </c>
      <c r="BD723" s="223">
        <v>1206</v>
      </c>
      <c r="BE723" s="223" t="s">
        <v>19</v>
      </c>
      <c r="BF723" s="223">
        <v>1</v>
      </c>
      <c r="BG723" s="223">
        <v>1</v>
      </c>
      <c r="BH723" s="223">
        <v>5.0999999999999996</v>
      </c>
      <c r="BI723" s="223">
        <v>1.8</v>
      </c>
      <c r="BJ723" s="223">
        <v>0.17599999999999999</v>
      </c>
      <c r="BK723" s="223" t="s">
        <v>7416</v>
      </c>
      <c r="BL723" s="223">
        <v>81</v>
      </c>
      <c r="BM723" s="223">
        <v>59</v>
      </c>
    </row>
    <row r="724" spans="1:65">
      <c r="A724" s="223">
        <v>30</v>
      </c>
      <c r="B724" s="233">
        <v>173</v>
      </c>
      <c r="C724" s="223" t="s">
        <v>24</v>
      </c>
      <c r="D724" s="223" t="s">
        <v>400</v>
      </c>
      <c r="E724" s="223">
        <v>22</v>
      </c>
      <c r="F724" s="223">
        <v>16</v>
      </c>
      <c r="G724" s="223">
        <v>0.7</v>
      </c>
      <c r="H724" s="223">
        <v>1210</v>
      </c>
      <c r="I724" s="223" t="s">
        <v>12</v>
      </c>
      <c r="J724" s="224">
        <v>1</v>
      </c>
      <c r="K724" s="223">
        <v>1</v>
      </c>
      <c r="L724" s="223">
        <v>8</v>
      </c>
      <c r="M724" s="223">
        <v>2</v>
      </c>
      <c r="N724" s="223">
        <v>0.376</v>
      </c>
      <c r="O724" s="223" t="s">
        <v>7446</v>
      </c>
      <c r="P724" s="223">
        <v>77</v>
      </c>
      <c r="Q724" s="223">
        <v>55</v>
      </c>
      <c r="R724" s="233">
        <v>179</v>
      </c>
      <c r="S724" s="223" t="s">
        <v>24</v>
      </c>
      <c r="T724" s="223" t="s">
        <v>401</v>
      </c>
      <c r="U724" s="223">
        <v>22</v>
      </c>
      <c r="V724" s="223">
        <v>25</v>
      </c>
      <c r="W724" s="223">
        <v>2.2999999999999998</v>
      </c>
      <c r="X724" s="223">
        <v>1210</v>
      </c>
      <c r="Y724" s="223" t="s">
        <v>12</v>
      </c>
      <c r="Z724" s="223">
        <v>1</v>
      </c>
      <c r="AA724" s="223">
        <v>1</v>
      </c>
      <c r="AB724" s="223">
        <v>8</v>
      </c>
      <c r="AC724" s="223">
        <v>2</v>
      </c>
      <c r="AD724" s="223">
        <v>0.51900000000000002</v>
      </c>
      <c r="AE724" s="223" t="s">
        <v>7449</v>
      </c>
      <c r="AF724" s="223">
        <v>104</v>
      </c>
      <c r="AG724" s="223">
        <v>80</v>
      </c>
      <c r="AH724" s="233">
        <v>974</v>
      </c>
      <c r="AI724" s="223" t="s">
        <v>10</v>
      </c>
      <c r="AJ724" s="223" t="s">
        <v>352</v>
      </c>
      <c r="AK724" s="223">
        <v>4.7</v>
      </c>
      <c r="AL724" s="223">
        <v>16</v>
      </c>
      <c r="AM724" s="223">
        <v>11</v>
      </c>
      <c r="AN724" s="223">
        <v>805</v>
      </c>
      <c r="AO724" s="223" t="s">
        <v>12</v>
      </c>
      <c r="AP724" s="223">
        <v>1</v>
      </c>
      <c r="AQ724" s="223">
        <v>3</v>
      </c>
      <c r="AR724" s="223">
        <v>7.5</v>
      </c>
      <c r="AS724" s="223">
        <v>1.2</v>
      </c>
      <c r="AT724" s="223">
        <v>0.188</v>
      </c>
      <c r="AU724" s="223" t="s">
        <v>7420</v>
      </c>
      <c r="AV724" s="223">
        <v>51</v>
      </c>
      <c r="AW724" s="223">
        <v>99</v>
      </c>
      <c r="AX724" s="233">
        <v>998</v>
      </c>
      <c r="AY724" s="223" t="s">
        <v>10</v>
      </c>
      <c r="AZ724" s="223" t="s">
        <v>396</v>
      </c>
      <c r="BA724" s="223">
        <v>22</v>
      </c>
      <c r="BB724" s="223">
        <v>16</v>
      </c>
      <c r="BC724" s="223">
        <v>4</v>
      </c>
      <c r="BD724" s="223">
        <v>1206</v>
      </c>
      <c r="BE724" s="223" t="s">
        <v>12</v>
      </c>
      <c r="BF724" s="223">
        <v>1</v>
      </c>
      <c r="BG724" s="223">
        <v>1</v>
      </c>
      <c r="BH724" s="223">
        <v>5.0999999999999996</v>
      </c>
      <c r="BI724" s="223">
        <v>1.6</v>
      </c>
      <c r="BJ724" s="223">
        <v>0.19500000000000001</v>
      </c>
      <c r="BK724" s="223" t="s">
        <v>7417</v>
      </c>
      <c r="BL724" s="223">
        <v>54</v>
      </c>
      <c r="BM724" s="223">
        <v>57</v>
      </c>
    </row>
    <row r="725" spans="1:65">
      <c r="A725" s="223">
        <v>31</v>
      </c>
      <c r="B725" s="233">
        <v>1027</v>
      </c>
      <c r="C725" s="223" t="s">
        <v>17</v>
      </c>
      <c r="D725" s="223" t="s">
        <v>3795</v>
      </c>
      <c r="E725" s="223">
        <v>10</v>
      </c>
      <c r="F725" s="223">
        <v>50</v>
      </c>
      <c r="G725" s="223">
        <v>2.1</v>
      </c>
      <c r="H725" s="223">
        <v>1210</v>
      </c>
      <c r="I725" s="223" t="s">
        <v>12</v>
      </c>
      <c r="J725" s="224">
        <v>1</v>
      </c>
      <c r="K725" s="223">
        <v>1</v>
      </c>
      <c r="L725" s="223">
        <v>8</v>
      </c>
      <c r="M725" s="223">
        <v>2.8</v>
      </c>
      <c r="N725" s="223">
        <v>0.45</v>
      </c>
      <c r="O725" s="223" t="s">
        <v>7447</v>
      </c>
      <c r="P725" s="223">
        <v>186</v>
      </c>
      <c r="Q725" s="223">
        <v>104</v>
      </c>
      <c r="R725" s="233">
        <v>175</v>
      </c>
      <c r="S725" s="223" t="s">
        <v>24</v>
      </c>
      <c r="T725" s="223" t="s">
        <v>4168</v>
      </c>
      <c r="U725" s="223">
        <v>22</v>
      </c>
      <c r="V725" s="223">
        <v>25</v>
      </c>
      <c r="W725" s="223">
        <v>2</v>
      </c>
      <c r="X725" s="223">
        <v>1210</v>
      </c>
      <c r="Y725" s="223" t="s">
        <v>2814</v>
      </c>
      <c r="Z725" s="223">
        <v>1</v>
      </c>
      <c r="AA725" s="223">
        <v>1</v>
      </c>
      <c r="AB725" s="223">
        <v>8</v>
      </c>
      <c r="AC725" s="223">
        <v>2.5</v>
      </c>
      <c r="AD725" s="223">
        <v>0.61199999999999999</v>
      </c>
      <c r="AE725" s="223" t="s">
        <v>7443</v>
      </c>
      <c r="AF725" s="223">
        <v>112</v>
      </c>
      <c r="AG725" s="223">
        <v>85</v>
      </c>
      <c r="AH725" s="233">
        <v>975</v>
      </c>
      <c r="AI725" s="223" t="s">
        <v>10</v>
      </c>
      <c r="AJ725" s="223" t="s">
        <v>22</v>
      </c>
      <c r="AK725" s="223">
        <v>4.7</v>
      </c>
      <c r="AL725" s="223">
        <v>25</v>
      </c>
      <c r="AM725" s="223">
        <v>11</v>
      </c>
      <c r="AN725" s="223">
        <v>805</v>
      </c>
      <c r="AO725" s="223" t="s">
        <v>12</v>
      </c>
      <c r="AP725" s="223">
        <v>1</v>
      </c>
      <c r="AQ725" s="223">
        <v>3</v>
      </c>
      <c r="AR725" s="223">
        <v>7.5</v>
      </c>
      <c r="AS725" s="223">
        <v>1.2</v>
      </c>
      <c r="AT725" s="223">
        <v>0.2</v>
      </c>
      <c r="AU725" s="223" t="s">
        <v>7423</v>
      </c>
      <c r="AV725" s="223">
        <v>55</v>
      </c>
      <c r="AW725" s="223">
        <v>92</v>
      </c>
      <c r="AX725" s="233">
        <v>166</v>
      </c>
      <c r="AY725" s="223" t="s">
        <v>24</v>
      </c>
      <c r="AZ725" s="223" t="s">
        <v>2550</v>
      </c>
      <c r="BA725" s="223">
        <v>10</v>
      </c>
      <c r="BB725" s="223">
        <v>25</v>
      </c>
      <c r="BC725" s="223">
        <v>5</v>
      </c>
      <c r="BD725" s="223">
        <v>1206</v>
      </c>
      <c r="BE725" s="223" t="s">
        <v>19</v>
      </c>
      <c r="BF725" s="223">
        <v>1</v>
      </c>
      <c r="BG725" s="223">
        <v>1</v>
      </c>
      <c r="BH725" s="223">
        <v>5.0999999999999996</v>
      </c>
      <c r="BI725" s="223">
        <v>1.6</v>
      </c>
      <c r="BJ725" s="223">
        <v>0.2</v>
      </c>
      <c r="BK725" s="223" t="s">
        <v>7450</v>
      </c>
      <c r="BL725" s="223">
        <v>150</v>
      </c>
      <c r="BM725" s="223">
        <v>119</v>
      </c>
    </row>
    <row r="726" spans="1:65">
      <c r="A726" s="223">
        <v>32</v>
      </c>
      <c r="B726" s="233">
        <v>150</v>
      </c>
      <c r="C726" s="223" t="s">
        <v>24</v>
      </c>
      <c r="D726" s="223" t="s">
        <v>3779</v>
      </c>
      <c r="E726" s="223">
        <v>10</v>
      </c>
      <c r="F726" s="223">
        <v>50</v>
      </c>
      <c r="G726" s="223">
        <v>2</v>
      </c>
      <c r="H726" s="223">
        <v>1210</v>
      </c>
      <c r="I726" s="223" t="s">
        <v>19</v>
      </c>
      <c r="J726" s="224">
        <v>1</v>
      </c>
      <c r="K726" s="223">
        <v>1</v>
      </c>
      <c r="L726" s="223">
        <v>8</v>
      </c>
      <c r="M726" s="223">
        <v>2.5</v>
      </c>
      <c r="N726" s="223">
        <v>0.51100000000000001</v>
      </c>
      <c r="O726" s="223" t="s">
        <v>7448</v>
      </c>
      <c r="P726" s="223">
        <v>181</v>
      </c>
      <c r="Q726" s="223">
        <v>101</v>
      </c>
      <c r="R726" s="233">
        <v>149</v>
      </c>
      <c r="S726" s="223" t="s">
        <v>24</v>
      </c>
      <c r="T726" s="223" t="s">
        <v>2551</v>
      </c>
      <c r="U726" s="223">
        <v>10</v>
      </c>
      <c r="V726" s="223">
        <v>35</v>
      </c>
      <c r="W726" s="223">
        <v>2</v>
      </c>
      <c r="X726" s="223">
        <v>1210</v>
      </c>
      <c r="Y726" s="223" t="s">
        <v>19</v>
      </c>
      <c r="Z726" s="223">
        <v>1</v>
      </c>
      <c r="AA726" s="223">
        <v>1</v>
      </c>
      <c r="AB726" s="223">
        <v>8</v>
      </c>
      <c r="AC726" s="223">
        <v>2.7</v>
      </c>
      <c r="AD726" s="223">
        <v>0.65400000000000003</v>
      </c>
      <c r="AE726" s="223" t="s">
        <v>7440</v>
      </c>
      <c r="AF726" s="223">
        <v>134</v>
      </c>
      <c r="AG726" s="223">
        <v>91</v>
      </c>
      <c r="AH726" s="233">
        <v>146</v>
      </c>
      <c r="AI726" s="223" t="s">
        <v>24</v>
      </c>
      <c r="AJ726" s="223" t="s">
        <v>350</v>
      </c>
      <c r="AK726" s="223">
        <v>4.7</v>
      </c>
      <c r="AL726" s="223">
        <v>16</v>
      </c>
      <c r="AM726" s="223">
        <v>10</v>
      </c>
      <c r="AN726" s="223">
        <v>805</v>
      </c>
      <c r="AO726" s="223" t="s">
        <v>12</v>
      </c>
      <c r="AP726" s="223">
        <v>1</v>
      </c>
      <c r="AQ726" s="223">
        <v>3</v>
      </c>
      <c r="AR726" s="223">
        <v>7.5</v>
      </c>
      <c r="AS726" s="223">
        <v>1.2</v>
      </c>
      <c r="AT726" s="223">
        <v>0.21099999999999999</v>
      </c>
      <c r="AU726" s="223" t="s">
        <v>7424</v>
      </c>
      <c r="AV726" s="223">
        <v>51</v>
      </c>
      <c r="AW726" s="223">
        <v>107</v>
      </c>
      <c r="AX726" s="233">
        <v>1037</v>
      </c>
      <c r="AY726" s="223" t="s">
        <v>17</v>
      </c>
      <c r="AZ726" s="223" t="s">
        <v>3520</v>
      </c>
      <c r="BA726" s="223">
        <v>10</v>
      </c>
      <c r="BB726" s="223">
        <v>50</v>
      </c>
      <c r="BC726" s="223">
        <v>3.2</v>
      </c>
      <c r="BD726" s="223">
        <v>1206</v>
      </c>
      <c r="BE726" s="223" t="s">
        <v>12</v>
      </c>
      <c r="BF726" s="223">
        <v>1</v>
      </c>
      <c r="BG726" s="223">
        <v>1</v>
      </c>
      <c r="BH726" s="223">
        <v>5.0999999999999996</v>
      </c>
      <c r="BI726" s="223">
        <v>1.6</v>
      </c>
      <c r="BJ726" s="223">
        <v>0.26100000000000001</v>
      </c>
      <c r="BK726" s="223" t="s">
        <v>7451</v>
      </c>
      <c r="BL726" s="223">
        <v>156</v>
      </c>
      <c r="BM726" s="223">
        <v>107</v>
      </c>
    </row>
    <row r="727" spans="1:65">
      <c r="A727" s="223">
        <v>33</v>
      </c>
      <c r="B727" s="233">
        <v>179</v>
      </c>
      <c r="C727" s="223" t="s">
        <v>24</v>
      </c>
      <c r="D727" s="223" t="s">
        <v>401</v>
      </c>
      <c r="E727" s="223">
        <v>22</v>
      </c>
      <c r="F727" s="223">
        <v>25</v>
      </c>
      <c r="G727" s="223">
        <v>2.2999999999999998</v>
      </c>
      <c r="H727" s="223">
        <v>1210</v>
      </c>
      <c r="I727" s="223" t="s">
        <v>12</v>
      </c>
      <c r="J727" s="224">
        <v>1</v>
      </c>
      <c r="K727" s="223">
        <v>1</v>
      </c>
      <c r="L727" s="223">
        <v>8</v>
      </c>
      <c r="M727" s="223">
        <v>2</v>
      </c>
      <c r="N727" s="223">
        <v>0.51900000000000002</v>
      </c>
      <c r="O727" s="223" t="s">
        <v>7449</v>
      </c>
      <c r="P727" s="223">
        <v>118</v>
      </c>
      <c r="Q727" s="223">
        <v>78</v>
      </c>
      <c r="R727" s="233">
        <v>1020</v>
      </c>
      <c r="S727" s="223" t="s">
        <v>17</v>
      </c>
      <c r="T727" s="223" t="s">
        <v>2953</v>
      </c>
      <c r="U727" s="223">
        <v>4.7</v>
      </c>
      <c r="V727" s="223">
        <v>16</v>
      </c>
      <c r="W727" s="223">
        <v>2.7</v>
      </c>
      <c r="X727" s="223">
        <v>805</v>
      </c>
      <c r="Y727" s="223" t="s">
        <v>12</v>
      </c>
      <c r="Z727" s="223">
        <v>1</v>
      </c>
      <c r="AA727" s="223">
        <v>4</v>
      </c>
      <c r="AB727" s="223">
        <v>10</v>
      </c>
      <c r="AC727" s="223">
        <v>1.2</v>
      </c>
      <c r="AD727" s="223">
        <v>0.20599999999999999</v>
      </c>
      <c r="AE727" s="223" t="s">
        <v>7135</v>
      </c>
      <c r="AF727" s="223">
        <v>82</v>
      </c>
      <c r="AG727" s="223">
        <v>76</v>
      </c>
      <c r="AH727" s="233">
        <v>990</v>
      </c>
      <c r="AI727" s="223" t="s">
        <v>10</v>
      </c>
      <c r="AJ727" s="223" t="s">
        <v>57</v>
      </c>
      <c r="AK727" s="223">
        <v>10</v>
      </c>
      <c r="AL727" s="223">
        <v>16</v>
      </c>
      <c r="AM727" s="223">
        <v>5</v>
      </c>
      <c r="AN727" s="223">
        <v>805</v>
      </c>
      <c r="AO727" s="223" t="s">
        <v>12</v>
      </c>
      <c r="AP727" s="223">
        <v>1</v>
      </c>
      <c r="AQ727" s="223">
        <v>3</v>
      </c>
      <c r="AR727" s="223">
        <v>7.5</v>
      </c>
      <c r="AS727" s="223">
        <v>1.2</v>
      </c>
      <c r="AT727" s="223">
        <v>0.26300000000000001</v>
      </c>
      <c r="AU727" s="223" t="s">
        <v>7064</v>
      </c>
      <c r="AV727" s="223">
        <v>26</v>
      </c>
      <c r="AW727" s="223">
        <v>57</v>
      </c>
      <c r="AX727" s="233">
        <v>168</v>
      </c>
      <c r="AY727" s="223" t="s">
        <v>24</v>
      </c>
      <c r="AZ727" s="223" t="s">
        <v>377</v>
      </c>
      <c r="BA727" s="223">
        <v>10</v>
      </c>
      <c r="BB727" s="223">
        <v>16</v>
      </c>
      <c r="BC727" s="223">
        <v>5</v>
      </c>
      <c r="BD727" s="223">
        <v>1206</v>
      </c>
      <c r="BE727" s="223" t="s">
        <v>19</v>
      </c>
      <c r="BF727" s="223">
        <v>1</v>
      </c>
      <c r="BG727" s="223">
        <v>1</v>
      </c>
      <c r="BH727" s="223">
        <v>5.0999999999999996</v>
      </c>
      <c r="BI727" s="223">
        <v>1.6</v>
      </c>
      <c r="BJ727" s="223">
        <v>0.27800000000000002</v>
      </c>
      <c r="BK727" s="223" t="s">
        <v>7064</v>
      </c>
      <c r="BL727" s="223">
        <v>84</v>
      </c>
      <c r="BM727" s="223">
        <v>76</v>
      </c>
    </row>
    <row r="728" spans="1:65">
      <c r="A728" s="223">
        <v>34</v>
      </c>
      <c r="B728" s="233">
        <v>175</v>
      </c>
      <c r="C728" s="223" t="s">
        <v>24</v>
      </c>
      <c r="D728" s="223" t="s">
        <v>4168</v>
      </c>
      <c r="E728" s="223">
        <v>22</v>
      </c>
      <c r="F728" s="223">
        <v>25</v>
      </c>
      <c r="G728" s="223">
        <v>2</v>
      </c>
      <c r="H728" s="223">
        <v>1210</v>
      </c>
      <c r="I728" s="223" t="s">
        <v>2814</v>
      </c>
      <c r="J728" s="224">
        <v>1</v>
      </c>
      <c r="K728" s="223">
        <v>1</v>
      </c>
      <c r="L728" s="223">
        <v>8</v>
      </c>
      <c r="M728" s="223">
        <v>2.5</v>
      </c>
      <c r="N728" s="223">
        <v>0.61199999999999999</v>
      </c>
      <c r="O728" s="223" t="s">
        <v>7443</v>
      </c>
      <c r="P728" s="223">
        <v>128</v>
      </c>
      <c r="Q728" s="223">
        <v>83</v>
      </c>
      <c r="R728" s="233">
        <v>1021</v>
      </c>
      <c r="S728" s="223" t="s">
        <v>17</v>
      </c>
      <c r="T728" s="223" t="s">
        <v>2954</v>
      </c>
      <c r="U728" s="223">
        <v>4.7</v>
      </c>
      <c r="V728" s="223">
        <v>16</v>
      </c>
      <c r="W728" s="223">
        <v>2.7</v>
      </c>
      <c r="X728" s="223">
        <v>805</v>
      </c>
      <c r="Y728" s="223" t="s">
        <v>12</v>
      </c>
      <c r="Z728" s="223">
        <v>1</v>
      </c>
      <c r="AA728" s="223">
        <v>4</v>
      </c>
      <c r="AB728" s="223">
        <v>10</v>
      </c>
      <c r="AC728" s="223">
        <v>1.2</v>
      </c>
      <c r="AD728" s="223">
        <v>0.20599999999999999</v>
      </c>
      <c r="AE728" s="223" t="s">
        <v>7135</v>
      </c>
      <c r="AF728" s="223">
        <v>93</v>
      </c>
      <c r="AG728" s="223">
        <v>86</v>
      </c>
      <c r="AH728" s="233">
        <v>1039</v>
      </c>
      <c r="AI728" s="223" t="s">
        <v>17</v>
      </c>
      <c r="AJ728" s="223" t="s">
        <v>3791</v>
      </c>
      <c r="AK728" s="223">
        <v>10</v>
      </c>
      <c r="AL728" s="223">
        <v>35</v>
      </c>
      <c r="AM728" s="223">
        <v>4.2</v>
      </c>
      <c r="AN728" s="223">
        <v>805</v>
      </c>
      <c r="AO728" s="223" t="s">
        <v>12</v>
      </c>
      <c r="AP728" s="223">
        <v>1</v>
      </c>
      <c r="AQ728" s="223">
        <v>3</v>
      </c>
      <c r="AR728" s="223">
        <v>7.5</v>
      </c>
      <c r="AS728" s="223">
        <v>1</v>
      </c>
      <c r="AT728" s="223">
        <v>0.47</v>
      </c>
      <c r="AU728" s="223" t="s">
        <v>7425</v>
      </c>
      <c r="AV728" s="223">
        <v>41</v>
      </c>
      <c r="AW728" s="223">
        <v>66</v>
      </c>
      <c r="AX728" s="233">
        <v>159</v>
      </c>
      <c r="AY728" s="223" t="s">
        <v>24</v>
      </c>
      <c r="AZ728" s="223" t="s">
        <v>2548</v>
      </c>
      <c r="BA728" s="223">
        <v>10</v>
      </c>
      <c r="BB728" s="223">
        <v>16</v>
      </c>
      <c r="BC728" s="223">
        <v>4</v>
      </c>
      <c r="BD728" s="223">
        <v>1206</v>
      </c>
      <c r="BE728" s="223" t="s">
        <v>19</v>
      </c>
      <c r="BF728" s="223">
        <v>1</v>
      </c>
      <c r="BG728" s="223">
        <v>1</v>
      </c>
      <c r="BH728" s="223">
        <v>5.0999999999999996</v>
      </c>
      <c r="BI728" s="223">
        <v>1.6</v>
      </c>
      <c r="BJ728" s="223">
        <v>0.29199999999999998</v>
      </c>
      <c r="BK728" s="223" t="s">
        <v>7419</v>
      </c>
      <c r="BL728" s="223">
        <v>80</v>
      </c>
      <c r="BM728" s="223">
        <v>70</v>
      </c>
    </row>
    <row r="729" spans="1:65">
      <c r="A729" s="223">
        <v>35</v>
      </c>
      <c r="B729" s="233">
        <v>149</v>
      </c>
      <c r="C729" s="223" t="s">
        <v>24</v>
      </c>
      <c r="D729" s="223" t="s">
        <v>2551</v>
      </c>
      <c r="E729" s="223">
        <v>10</v>
      </c>
      <c r="F729" s="223">
        <v>35</v>
      </c>
      <c r="G729" s="223">
        <v>2</v>
      </c>
      <c r="H729" s="223">
        <v>1210</v>
      </c>
      <c r="I729" s="223" t="s">
        <v>19</v>
      </c>
      <c r="J729" s="224">
        <v>1</v>
      </c>
      <c r="K729" s="223">
        <v>1</v>
      </c>
      <c r="L729" s="223">
        <v>8</v>
      </c>
      <c r="M729" s="223">
        <v>2.7</v>
      </c>
      <c r="N729" s="223">
        <v>0.65400000000000003</v>
      </c>
      <c r="O729" s="223" t="s">
        <v>7440</v>
      </c>
      <c r="P729" s="223">
        <v>152</v>
      </c>
      <c r="Q729" s="223">
        <v>89</v>
      </c>
      <c r="R729" s="233">
        <v>145</v>
      </c>
      <c r="S729" s="223" t="s">
        <v>24</v>
      </c>
      <c r="T729" s="223" t="s">
        <v>351</v>
      </c>
      <c r="U729" s="223">
        <v>4.7</v>
      </c>
      <c r="V729" s="223">
        <v>25</v>
      </c>
      <c r="W729" s="223">
        <v>10</v>
      </c>
      <c r="X729" s="223">
        <v>805</v>
      </c>
      <c r="Y729" s="223" t="s">
        <v>12</v>
      </c>
      <c r="Z729" s="223">
        <v>1</v>
      </c>
      <c r="AA729" s="223">
        <v>4</v>
      </c>
      <c r="AB729" s="223">
        <v>10</v>
      </c>
      <c r="AC729" s="223">
        <v>1.2</v>
      </c>
      <c r="AD729" s="223">
        <v>0.254</v>
      </c>
      <c r="AE729" s="223" t="s">
        <v>7422</v>
      </c>
      <c r="AF729" s="223">
        <v>114</v>
      </c>
      <c r="AG729" s="223">
        <v>92</v>
      </c>
      <c r="AH729" s="233">
        <v>1046</v>
      </c>
      <c r="AI729" s="223" t="s">
        <v>17</v>
      </c>
      <c r="AJ729" s="223" t="s">
        <v>2964</v>
      </c>
      <c r="AK729" s="223">
        <v>22</v>
      </c>
      <c r="AL729" s="223">
        <v>16</v>
      </c>
      <c r="AM729" s="223">
        <v>1.6</v>
      </c>
      <c r="AN729" s="223">
        <v>805</v>
      </c>
      <c r="AO729" s="223" t="s">
        <v>12</v>
      </c>
      <c r="AP729" s="223">
        <v>1</v>
      </c>
      <c r="AQ729" s="223">
        <v>3</v>
      </c>
      <c r="AR729" s="223">
        <v>7.5</v>
      </c>
      <c r="AS729" s="223">
        <v>1.2</v>
      </c>
      <c r="AT729" s="223">
        <v>0.5</v>
      </c>
      <c r="AU729" s="223" t="s">
        <v>7414</v>
      </c>
      <c r="AV729" s="223">
        <v>23</v>
      </c>
      <c r="AW729" s="223">
        <v>58</v>
      </c>
      <c r="AX729" s="233">
        <v>1050</v>
      </c>
      <c r="AY729" s="223" t="s">
        <v>17</v>
      </c>
      <c r="AZ729" s="223" t="s">
        <v>3798</v>
      </c>
      <c r="BA729" s="223">
        <v>22</v>
      </c>
      <c r="BB729" s="223">
        <v>35</v>
      </c>
      <c r="BC729" s="223">
        <v>2</v>
      </c>
      <c r="BD729" s="223">
        <v>1206</v>
      </c>
      <c r="BE729" s="223" t="s">
        <v>12</v>
      </c>
      <c r="BF729" s="223">
        <v>1</v>
      </c>
      <c r="BG729" s="223">
        <v>1</v>
      </c>
      <c r="BH729" s="223">
        <v>5.0999999999999996</v>
      </c>
      <c r="BI729" s="223">
        <v>1.6</v>
      </c>
      <c r="BJ729" s="223">
        <v>0.31900000000000001</v>
      </c>
      <c r="BK729" s="223" t="s">
        <v>7421</v>
      </c>
      <c r="BL729" s="223">
        <v>79</v>
      </c>
      <c r="BM729" s="223">
        <v>60</v>
      </c>
    </row>
    <row r="730" spans="1:65">
      <c r="A730" s="223">
        <v>36</v>
      </c>
      <c r="B730" s="233">
        <v>990</v>
      </c>
      <c r="C730" s="223" t="s">
        <v>10</v>
      </c>
      <c r="D730" s="223" t="s">
        <v>57</v>
      </c>
      <c r="E730" s="223">
        <v>10</v>
      </c>
      <c r="F730" s="223">
        <v>16</v>
      </c>
      <c r="G730" s="223">
        <v>5</v>
      </c>
      <c r="H730" s="223">
        <v>805</v>
      </c>
      <c r="I730" s="223" t="s">
        <v>12</v>
      </c>
      <c r="J730" s="224">
        <v>1</v>
      </c>
      <c r="K730" s="223">
        <v>4</v>
      </c>
      <c r="L730" s="223">
        <v>10</v>
      </c>
      <c r="M730" s="223">
        <v>1.2</v>
      </c>
      <c r="N730" s="223">
        <v>0.35399999999999998</v>
      </c>
      <c r="O730" s="223" t="s">
        <v>7064</v>
      </c>
      <c r="P730" s="223">
        <v>61</v>
      </c>
      <c r="Q730" s="223">
        <v>54</v>
      </c>
      <c r="R730" s="233">
        <v>974</v>
      </c>
      <c r="S730" s="223" t="s">
        <v>10</v>
      </c>
      <c r="T730" s="223" t="s">
        <v>352</v>
      </c>
      <c r="U730" s="223">
        <v>4.7</v>
      </c>
      <c r="V730" s="223">
        <v>16</v>
      </c>
      <c r="W730" s="223">
        <v>11</v>
      </c>
      <c r="X730" s="223">
        <v>805</v>
      </c>
      <c r="Y730" s="223" t="s">
        <v>12</v>
      </c>
      <c r="Z730" s="223">
        <v>1</v>
      </c>
      <c r="AA730" s="223">
        <v>4</v>
      </c>
      <c r="AB730" s="223">
        <v>10</v>
      </c>
      <c r="AC730" s="223">
        <v>1.2</v>
      </c>
      <c r="AD730" s="223">
        <v>0.254</v>
      </c>
      <c r="AE730" s="223" t="s">
        <v>7420</v>
      </c>
      <c r="AF730" s="223">
        <v>104</v>
      </c>
      <c r="AG730" s="223">
        <v>96</v>
      </c>
      <c r="AH730" s="233">
        <v>1034</v>
      </c>
      <c r="AI730" s="223" t="s">
        <v>17</v>
      </c>
      <c r="AJ730" s="223" t="s">
        <v>3790</v>
      </c>
      <c r="AK730" s="223">
        <v>10</v>
      </c>
      <c r="AL730" s="223">
        <v>35</v>
      </c>
      <c r="AM730" s="223">
        <v>2.8</v>
      </c>
      <c r="AN730" s="223">
        <v>805</v>
      </c>
      <c r="AO730" s="223" t="s">
        <v>12</v>
      </c>
      <c r="AP730" s="223">
        <v>1</v>
      </c>
      <c r="AQ730" s="223">
        <v>3</v>
      </c>
      <c r="AR730" s="223">
        <v>7.5</v>
      </c>
      <c r="AS730" s="223">
        <v>1.2</v>
      </c>
      <c r="AT730" s="223">
        <v>0.5</v>
      </c>
      <c r="AU730" s="223" t="s">
        <v>7413</v>
      </c>
      <c r="AV730" s="223">
        <v>40</v>
      </c>
      <c r="AW730" s="223">
        <v>65</v>
      </c>
      <c r="AX730" s="233">
        <v>1044</v>
      </c>
      <c r="AY730" s="223" t="s">
        <v>17</v>
      </c>
      <c r="AZ730" s="223" t="s">
        <v>3796</v>
      </c>
      <c r="BA730" s="223">
        <v>15</v>
      </c>
      <c r="BB730" s="223">
        <v>35</v>
      </c>
      <c r="BC730" s="223">
        <v>2.6</v>
      </c>
      <c r="BD730" s="223">
        <v>1206</v>
      </c>
      <c r="BE730" s="223" t="s">
        <v>12</v>
      </c>
      <c r="BF730" s="223">
        <v>1</v>
      </c>
      <c r="BG730" s="223">
        <v>1</v>
      </c>
      <c r="BH730" s="223">
        <v>5.0999999999999996</v>
      </c>
      <c r="BI730" s="223">
        <v>1.8</v>
      </c>
      <c r="BJ730" s="223">
        <v>0.33300000000000002</v>
      </c>
      <c r="BK730" s="223" t="s">
        <v>7444</v>
      </c>
      <c r="BL730" s="223">
        <v>99</v>
      </c>
      <c r="BM730" s="223">
        <v>75</v>
      </c>
    </row>
    <row r="731" spans="1:65">
      <c r="A731" s="223">
        <v>37</v>
      </c>
      <c r="B731" s="233">
        <v>1039</v>
      </c>
      <c r="C731" s="223" t="s">
        <v>17</v>
      </c>
      <c r="D731" s="223" t="s">
        <v>3791</v>
      </c>
      <c r="E731" s="223">
        <v>10</v>
      </c>
      <c r="F731" s="223">
        <v>35</v>
      </c>
      <c r="G731" s="223">
        <v>4.2</v>
      </c>
      <c r="H731" s="223">
        <v>805</v>
      </c>
      <c r="I731" s="223" t="s">
        <v>12</v>
      </c>
      <c r="J731" s="224">
        <v>1</v>
      </c>
      <c r="K731" s="223">
        <v>4</v>
      </c>
      <c r="L731" s="223">
        <v>10</v>
      </c>
      <c r="M731" s="223">
        <v>1</v>
      </c>
      <c r="N731" s="223">
        <v>0.63</v>
      </c>
      <c r="O731" s="223" t="s">
        <v>7425</v>
      </c>
      <c r="P731" s="223">
        <v>97</v>
      </c>
      <c r="Q731" s="223">
        <v>61</v>
      </c>
      <c r="R731" s="233">
        <v>975</v>
      </c>
      <c r="S731" s="223" t="s">
        <v>10</v>
      </c>
      <c r="T731" s="223" t="s">
        <v>22</v>
      </c>
      <c r="U731" s="223">
        <v>4.7</v>
      </c>
      <c r="V731" s="223">
        <v>25</v>
      </c>
      <c r="W731" s="223">
        <v>11</v>
      </c>
      <c r="X731" s="223">
        <v>805</v>
      </c>
      <c r="Y731" s="223" t="s">
        <v>12</v>
      </c>
      <c r="Z731" s="223">
        <v>1</v>
      </c>
      <c r="AA731" s="223">
        <v>4</v>
      </c>
      <c r="AB731" s="223">
        <v>10</v>
      </c>
      <c r="AC731" s="223">
        <v>1.2</v>
      </c>
      <c r="AD731" s="223">
        <v>0.27</v>
      </c>
      <c r="AE731" s="223" t="s">
        <v>7423</v>
      </c>
      <c r="AF731" s="223">
        <v>113</v>
      </c>
      <c r="AG731" s="223">
        <v>89</v>
      </c>
      <c r="AH731" s="233">
        <v>1051</v>
      </c>
      <c r="AI731" s="223" t="s">
        <v>17</v>
      </c>
      <c r="AJ731" s="223" t="s">
        <v>3797</v>
      </c>
      <c r="AK731" s="223">
        <v>22</v>
      </c>
      <c r="AL731" s="223">
        <v>35</v>
      </c>
      <c r="AM731" s="223">
        <v>2.2000000000000002</v>
      </c>
      <c r="AN731" s="223">
        <v>805</v>
      </c>
      <c r="AO731" s="223" t="s">
        <v>12</v>
      </c>
      <c r="AP731" s="223">
        <v>1</v>
      </c>
      <c r="AQ731" s="223">
        <v>3</v>
      </c>
      <c r="AR731" s="223">
        <v>7.5</v>
      </c>
      <c r="AS731" s="223">
        <v>1.2</v>
      </c>
      <c r="AT731" s="223">
        <v>0.93500000000000005</v>
      </c>
      <c r="AU731" s="223" t="s">
        <v>7415</v>
      </c>
      <c r="AV731" s="223">
        <v>22</v>
      </c>
      <c r="AW731" s="223">
        <v>35</v>
      </c>
      <c r="AX731" s="233">
        <v>1020</v>
      </c>
      <c r="AY731" s="223" t="s">
        <v>17</v>
      </c>
      <c r="AZ731" s="223" t="s">
        <v>2953</v>
      </c>
      <c r="BA731" s="223">
        <v>4.7</v>
      </c>
      <c r="BB731" s="223">
        <v>16</v>
      </c>
      <c r="BC731" s="223">
        <v>2.7</v>
      </c>
      <c r="BD731" s="223">
        <v>805</v>
      </c>
      <c r="BE731" s="223" t="s">
        <v>12</v>
      </c>
      <c r="BF731" s="223">
        <v>1</v>
      </c>
      <c r="BG731" s="223">
        <v>3</v>
      </c>
      <c r="BH731" s="223">
        <v>7.5</v>
      </c>
      <c r="BI731" s="223">
        <v>1.2</v>
      </c>
      <c r="BJ731" s="223">
        <v>0.152</v>
      </c>
      <c r="BK731" s="223" t="s">
        <v>7135</v>
      </c>
      <c r="BL731" s="223">
        <v>56</v>
      </c>
      <c r="BM731" s="223">
        <v>53</v>
      </c>
    </row>
    <row r="732" spans="1:65">
      <c r="A732" s="223">
        <v>38</v>
      </c>
      <c r="B732" s="233">
        <v>1034</v>
      </c>
      <c r="C732" s="223" t="s">
        <v>17</v>
      </c>
      <c r="D732" s="223" t="s">
        <v>3790</v>
      </c>
      <c r="E732" s="223">
        <v>10</v>
      </c>
      <c r="F732" s="223">
        <v>35</v>
      </c>
      <c r="G732" s="223">
        <v>2.8</v>
      </c>
      <c r="H732" s="223">
        <v>805</v>
      </c>
      <c r="I732" s="223" t="s">
        <v>12</v>
      </c>
      <c r="J732" s="224">
        <v>1</v>
      </c>
      <c r="K732" s="223">
        <v>4</v>
      </c>
      <c r="L732" s="223">
        <v>10</v>
      </c>
      <c r="M732" s="223">
        <v>1.2</v>
      </c>
      <c r="N732" s="223">
        <v>0.67</v>
      </c>
      <c r="O732" s="223" t="s">
        <v>7413</v>
      </c>
      <c r="P732" s="223">
        <v>95</v>
      </c>
      <c r="Q732" s="223">
        <v>59</v>
      </c>
      <c r="R732" s="233">
        <v>146</v>
      </c>
      <c r="S732" s="223" t="s">
        <v>24</v>
      </c>
      <c r="T732" s="223" t="s">
        <v>350</v>
      </c>
      <c r="U732" s="223">
        <v>4.7</v>
      </c>
      <c r="V732" s="223">
        <v>16</v>
      </c>
      <c r="W732" s="223">
        <v>10</v>
      </c>
      <c r="X732" s="223">
        <v>805</v>
      </c>
      <c r="Y732" s="223" t="s">
        <v>12</v>
      </c>
      <c r="Z732" s="223">
        <v>1</v>
      </c>
      <c r="AA732" s="223">
        <v>4</v>
      </c>
      <c r="AB732" s="223">
        <v>10</v>
      </c>
      <c r="AC732" s="223">
        <v>1.2</v>
      </c>
      <c r="AD732" s="223">
        <v>0.28499999999999998</v>
      </c>
      <c r="AE732" s="223" t="s">
        <v>7424</v>
      </c>
      <c r="AF732" s="223">
        <v>105</v>
      </c>
      <c r="AG732" s="223">
        <v>103</v>
      </c>
      <c r="AH732" s="233">
        <v>1025</v>
      </c>
      <c r="AI732" s="223" t="s">
        <v>17</v>
      </c>
      <c r="AJ732" s="223" t="s">
        <v>2961</v>
      </c>
      <c r="AK732" s="223">
        <v>10</v>
      </c>
      <c r="AL732" s="223">
        <v>16</v>
      </c>
      <c r="AM732" s="223">
        <v>1.7</v>
      </c>
      <c r="AN732" s="223">
        <v>1210</v>
      </c>
      <c r="AO732" s="223" t="s">
        <v>12</v>
      </c>
      <c r="AP732" s="223">
        <v>1</v>
      </c>
      <c r="AQ732" s="223">
        <v>1</v>
      </c>
      <c r="AR732" s="223">
        <v>8</v>
      </c>
      <c r="AS732" s="223">
        <v>2</v>
      </c>
      <c r="AT732" s="223">
        <v>0.122</v>
      </c>
      <c r="AU732" s="223" t="s">
        <v>7427</v>
      </c>
      <c r="AV732" s="223">
        <v>58</v>
      </c>
      <c r="AW732" s="223">
        <v>97</v>
      </c>
      <c r="AX732" s="233">
        <v>1021</v>
      </c>
      <c r="AY732" s="223" t="s">
        <v>17</v>
      </c>
      <c r="AZ732" s="223" t="s">
        <v>2954</v>
      </c>
      <c r="BA732" s="223">
        <v>4.7</v>
      </c>
      <c r="BB732" s="223">
        <v>16</v>
      </c>
      <c r="BC732" s="223">
        <v>2.7</v>
      </c>
      <c r="BD732" s="223">
        <v>805</v>
      </c>
      <c r="BE732" s="223" t="s">
        <v>12</v>
      </c>
      <c r="BF732" s="223">
        <v>1</v>
      </c>
      <c r="BG732" s="223">
        <v>3</v>
      </c>
      <c r="BH732" s="223">
        <v>7.5</v>
      </c>
      <c r="BI732" s="223">
        <v>1.2</v>
      </c>
      <c r="BJ732" s="223">
        <v>0.152</v>
      </c>
      <c r="BK732" s="223" t="s">
        <v>7135</v>
      </c>
      <c r="BL732" s="223">
        <v>64</v>
      </c>
      <c r="BM732" s="223">
        <v>60</v>
      </c>
    </row>
    <row r="733" spans="1:65">
      <c r="A733" s="223">
        <v>39</v>
      </c>
      <c r="B733" s="233">
        <v>1046</v>
      </c>
      <c r="C733" s="223" t="s">
        <v>17</v>
      </c>
      <c r="D733" s="223" t="s">
        <v>2964</v>
      </c>
      <c r="E733" s="223">
        <v>22</v>
      </c>
      <c r="F733" s="223">
        <v>16</v>
      </c>
      <c r="G733" s="223">
        <v>1.6</v>
      </c>
      <c r="H733" s="223">
        <v>805</v>
      </c>
      <c r="I733" s="223" t="s">
        <v>12</v>
      </c>
      <c r="J733" s="224">
        <v>1</v>
      </c>
      <c r="K733" s="223">
        <v>4</v>
      </c>
      <c r="L733" s="223">
        <v>10</v>
      </c>
      <c r="M733" s="223">
        <v>1.2</v>
      </c>
      <c r="N733" s="223">
        <v>0.67</v>
      </c>
      <c r="O733" s="223" t="s">
        <v>7414</v>
      </c>
      <c r="P733" s="223">
        <v>54</v>
      </c>
      <c r="Q733" s="223">
        <v>52</v>
      </c>
      <c r="R733" s="233">
        <v>990</v>
      </c>
      <c r="S733" s="223" t="s">
        <v>10</v>
      </c>
      <c r="T733" s="223" t="s">
        <v>57</v>
      </c>
      <c r="U733" s="223">
        <v>10</v>
      </c>
      <c r="V733" s="223">
        <v>16</v>
      </c>
      <c r="W733" s="223">
        <v>5</v>
      </c>
      <c r="X733" s="223">
        <v>805</v>
      </c>
      <c r="Y733" s="223" t="s">
        <v>12</v>
      </c>
      <c r="Z733" s="223">
        <v>1</v>
      </c>
      <c r="AA733" s="223">
        <v>4</v>
      </c>
      <c r="AB733" s="223">
        <v>10</v>
      </c>
      <c r="AC733" s="223">
        <v>1.2</v>
      </c>
      <c r="AD733" s="223">
        <v>0.35399999999999998</v>
      </c>
      <c r="AE733" s="223" t="s">
        <v>7064</v>
      </c>
      <c r="AF733" s="223">
        <v>54</v>
      </c>
      <c r="AG733" s="223">
        <v>55</v>
      </c>
      <c r="AH733" s="233">
        <v>1033</v>
      </c>
      <c r="AI733" s="223" t="s">
        <v>17</v>
      </c>
      <c r="AJ733" s="223" t="s">
        <v>379</v>
      </c>
      <c r="AK733" s="223">
        <v>10</v>
      </c>
      <c r="AL733" s="223">
        <v>16</v>
      </c>
      <c r="AM733" s="223">
        <v>2.7</v>
      </c>
      <c r="AN733" s="223">
        <v>1210</v>
      </c>
      <c r="AO733" s="223" t="s">
        <v>19</v>
      </c>
      <c r="AP733" s="223">
        <v>1</v>
      </c>
      <c r="AQ733" s="223">
        <v>1</v>
      </c>
      <c r="AR733" s="223">
        <v>8</v>
      </c>
      <c r="AS733" s="223">
        <v>2</v>
      </c>
      <c r="AT733" s="223">
        <v>0.122</v>
      </c>
      <c r="AU733" s="223" t="s">
        <v>7452</v>
      </c>
      <c r="AV733" s="223">
        <v>63</v>
      </c>
      <c r="AW733" s="223">
        <v>124</v>
      </c>
      <c r="AX733" s="233">
        <v>974</v>
      </c>
      <c r="AY733" s="223" t="s">
        <v>10</v>
      </c>
      <c r="AZ733" s="223" t="s">
        <v>352</v>
      </c>
      <c r="BA733" s="223">
        <v>4.7</v>
      </c>
      <c r="BB733" s="223">
        <v>16</v>
      </c>
      <c r="BC733" s="223">
        <v>11</v>
      </c>
      <c r="BD733" s="223">
        <v>805</v>
      </c>
      <c r="BE733" s="223" t="s">
        <v>12</v>
      </c>
      <c r="BF733" s="223">
        <v>1</v>
      </c>
      <c r="BG733" s="223">
        <v>3</v>
      </c>
      <c r="BH733" s="223">
        <v>7.5</v>
      </c>
      <c r="BI733" s="223">
        <v>1.2</v>
      </c>
      <c r="BJ733" s="223">
        <v>0.188</v>
      </c>
      <c r="BK733" s="223" t="s">
        <v>7420</v>
      </c>
      <c r="BL733" s="223">
        <v>71</v>
      </c>
      <c r="BM733" s="223">
        <v>67</v>
      </c>
    </row>
    <row r="734" spans="1:65">
      <c r="A734" s="223">
        <v>40</v>
      </c>
      <c r="B734" s="233">
        <v>1051</v>
      </c>
      <c r="C734" s="223" t="s">
        <v>17</v>
      </c>
      <c r="D734" s="223" t="s">
        <v>3797</v>
      </c>
      <c r="E734" s="223">
        <v>22</v>
      </c>
      <c r="F734" s="223">
        <v>35</v>
      </c>
      <c r="G734" s="223">
        <v>2.2000000000000002</v>
      </c>
      <c r="H734" s="223">
        <v>805</v>
      </c>
      <c r="I734" s="223" t="s">
        <v>12</v>
      </c>
      <c r="J734" s="224">
        <v>1</v>
      </c>
      <c r="K734" s="223">
        <v>4</v>
      </c>
      <c r="L734" s="223">
        <v>10</v>
      </c>
      <c r="M734" s="223">
        <v>1.2</v>
      </c>
      <c r="N734" s="223">
        <v>1.25</v>
      </c>
      <c r="O734" s="223" t="s">
        <v>7415</v>
      </c>
      <c r="P734" s="223">
        <v>52</v>
      </c>
      <c r="Q734" s="223">
        <v>33</v>
      </c>
      <c r="R734" s="233">
        <v>1039</v>
      </c>
      <c r="S734" s="223" t="s">
        <v>17</v>
      </c>
      <c r="T734" s="223" t="s">
        <v>3791</v>
      </c>
      <c r="U734" s="223">
        <v>10</v>
      </c>
      <c r="V734" s="223">
        <v>35</v>
      </c>
      <c r="W734" s="223">
        <v>4.2</v>
      </c>
      <c r="X734" s="223">
        <v>805</v>
      </c>
      <c r="Y734" s="223" t="s">
        <v>12</v>
      </c>
      <c r="Z734" s="223">
        <v>1</v>
      </c>
      <c r="AA734" s="223">
        <v>4</v>
      </c>
      <c r="AB734" s="223">
        <v>10</v>
      </c>
      <c r="AC734" s="223">
        <v>1</v>
      </c>
      <c r="AD734" s="223">
        <v>0.63</v>
      </c>
      <c r="AE734" s="223" t="s">
        <v>7425</v>
      </c>
      <c r="AF734" s="223">
        <v>86</v>
      </c>
      <c r="AG734" s="223">
        <v>64</v>
      </c>
      <c r="AH734" s="233">
        <v>152</v>
      </c>
      <c r="AI734" s="223" t="s">
        <v>24</v>
      </c>
      <c r="AJ734" s="223" t="s">
        <v>2549</v>
      </c>
      <c r="AK734" s="223">
        <v>10</v>
      </c>
      <c r="AL734" s="223">
        <v>25</v>
      </c>
      <c r="AM734" s="223">
        <v>2</v>
      </c>
      <c r="AN734" s="223">
        <v>1210</v>
      </c>
      <c r="AO734" s="223" t="s">
        <v>19</v>
      </c>
      <c r="AP734" s="223">
        <v>1</v>
      </c>
      <c r="AQ734" s="223">
        <v>1</v>
      </c>
      <c r="AR734" s="223">
        <v>8</v>
      </c>
      <c r="AS734" s="223">
        <v>2</v>
      </c>
      <c r="AT734" s="223">
        <v>0.17699999999999999</v>
      </c>
      <c r="AU734" s="223" t="s">
        <v>7000</v>
      </c>
      <c r="AV734" s="223">
        <v>50</v>
      </c>
      <c r="AW734" s="223">
        <v>81</v>
      </c>
      <c r="AX734" s="233">
        <v>145</v>
      </c>
      <c r="AY734" s="223" t="s">
        <v>24</v>
      </c>
      <c r="AZ734" s="223" t="s">
        <v>351</v>
      </c>
      <c r="BA734" s="223">
        <v>4.7</v>
      </c>
      <c r="BB734" s="223">
        <v>25</v>
      </c>
      <c r="BC734" s="223">
        <v>10</v>
      </c>
      <c r="BD734" s="223">
        <v>805</v>
      </c>
      <c r="BE734" s="223" t="s">
        <v>12</v>
      </c>
      <c r="BF734" s="223">
        <v>1</v>
      </c>
      <c r="BG734" s="223">
        <v>3</v>
      </c>
      <c r="BH734" s="223">
        <v>7.5</v>
      </c>
      <c r="BI734" s="223">
        <v>1.2</v>
      </c>
      <c r="BJ734" s="223">
        <v>0.188</v>
      </c>
      <c r="BK734" s="223" t="s">
        <v>7422</v>
      </c>
      <c r="BL734" s="223">
        <v>78</v>
      </c>
      <c r="BM734" s="223">
        <v>64</v>
      </c>
    </row>
    <row r="735" spans="1:65">
      <c r="B735" s="233"/>
    </row>
    <row r="736" spans="1:65">
      <c r="B736" s="233"/>
    </row>
    <row r="737" spans="1:19">
      <c r="B737" s="233"/>
    </row>
    <row r="738" spans="1:19">
      <c r="B738" s="233"/>
    </row>
    <row r="739" spans="1:19">
      <c r="B739" s="238">
        <v>1</v>
      </c>
      <c r="C739" s="239">
        <v>2</v>
      </c>
      <c r="D739" s="240">
        <v>3</v>
      </c>
      <c r="E739" s="241">
        <v>4</v>
      </c>
      <c r="F739" s="241">
        <v>5</v>
      </c>
      <c r="G739" s="242">
        <v>6</v>
      </c>
      <c r="H739" s="243" t="s">
        <v>30</v>
      </c>
      <c r="I739" s="241">
        <v>8</v>
      </c>
      <c r="J739" s="244"/>
      <c r="K739" s="245"/>
      <c r="L739" s="241"/>
      <c r="M739" s="241"/>
      <c r="N739" s="241"/>
      <c r="P739" s="249" t="s">
        <v>31</v>
      </c>
    </row>
    <row r="740" spans="1:19">
      <c r="B740"/>
      <c r="C740"/>
      <c r="D740"/>
      <c r="E740"/>
      <c r="F740"/>
      <c r="G740"/>
      <c r="H740"/>
      <c r="I740"/>
      <c r="J740"/>
      <c r="K740"/>
      <c r="L740"/>
      <c r="M740"/>
      <c r="N740"/>
      <c r="O740"/>
      <c r="P740"/>
      <c r="Q740"/>
      <c r="R740"/>
      <c r="S740"/>
    </row>
    <row r="741" spans="1:19">
      <c r="B741"/>
      <c r="C741"/>
      <c r="D741"/>
      <c r="E741"/>
      <c r="F741"/>
      <c r="G741"/>
      <c r="H741"/>
      <c r="I741"/>
      <c r="J741"/>
      <c r="K741"/>
      <c r="L741"/>
      <c r="M741"/>
      <c r="N741"/>
      <c r="O741"/>
      <c r="P741"/>
      <c r="Q741"/>
      <c r="R741"/>
      <c r="S741"/>
    </row>
    <row r="742" spans="1:19">
      <c r="A742" s="223">
        <v>1</v>
      </c>
      <c r="B742" s="223">
        <v>1000</v>
      </c>
      <c r="C742" s="223" t="s">
        <v>10</v>
      </c>
      <c r="D742" s="223" t="s">
        <v>417</v>
      </c>
      <c r="E742" s="223">
        <v>47</v>
      </c>
      <c r="F742" s="223">
        <v>6.3</v>
      </c>
      <c r="G742" s="223">
        <v>3</v>
      </c>
      <c r="H742" s="223">
        <v>805</v>
      </c>
      <c r="I742" s="223" t="s">
        <v>12</v>
      </c>
      <c r="J742" s="224">
        <v>1</v>
      </c>
      <c r="K742" s="223">
        <v>3</v>
      </c>
      <c r="L742" s="223">
        <v>7.5</v>
      </c>
      <c r="M742" s="223">
        <v>1.2</v>
      </c>
      <c r="N742" s="223">
        <v>0.54800000000000004</v>
      </c>
      <c r="O742" s="263">
        <v>2.5312048192771084E-5</v>
      </c>
      <c r="P742" s="223">
        <v>1.0152458748024003E-2</v>
      </c>
      <c r="Q742" s="223">
        <v>3.5621734993440277E-2</v>
      </c>
      <c r="R742" s="223">
        <v>1</v>
      </c>
      <c r="S742" s="223" t="s">
        <v>7065</v>
      </c>
    </row>
    <row r="743" spans="1:19">
      <c r="O743" s="263"/>
    </row>
    <row r="744" spans="1:19">
      <c r="A744" s="223">
        <v>2</v>
      </c>
      <c r="B744" s="223">
        <v>1056</v>
      </c>
      <c r="C744" s="223" t="s">
        <v>17</v>
      </c>
      <c r="D744" s="223" t="s">
        <v>453</v>
      </c>
      <c r="E744" s="223">
        <v>100</v>
      </c>
      <c r="F744" s="223">
        <v>6.3</v>
      </c>
      <c r="G744" s="223">
        <v>1.8</v>
      </c>
      <c r="H744" s="223">
        <v>1210</v>
      </c>
      <c r="I744" s="223" t="s">
        <v>12</v>
      </c>
      <c r="J744" s="224">
        <v>1</v>
      </c>
      <c r="K744" s="223">
        <v>1</v>
      </c>
      <c r="L744" s="223">
        <v>8</v>
      </c>
      <c r="M744" s="223">
        <v>2</v>
      </c>
      <c r="N744" s="223">
        <v>0.38</v>
      </c>
      <c r="O744" s="263">
        <v>6.630952380952381E-5</v>
      </c>
      <c r="P744" s="223">
        <v>1.2850140929647565E-2</v>
      </c>
      <c r="Q744" s="223">
        <v>4.0793193242683712E-2</v>
      </c>
      <c r="R744" s="223">
        <v>1.8</v>
      </c>
      <c r="S744" s="223" t="s">
        <v>7066</v>
      </c>
    </row>
    <row r="745" spans="1:19">
      <c r="O745" s="263"/>
    </row>
    <row r="746" spans="1:19">
      <c r="A746" s="223">
        <v>3</v>
      </c>
      <c r="B746" s="223">
        <v>193</v>
      </c>
      <c r="C746" s="223" t="s">
        <v>24</v>
      </c>
      <c r="D746" s="223" t="s">
        <v>454</v>
      </c>
      <c r="E746" s="223">
        <v>100</v>
      </c>
      <c r="F746" s="223">
        <v>6.3</v>
      </c>
      <c r="G746" s="223">
        <v>1.1000000000000001</v>
      </c>
      <c r="H746" s="223">
        <v>1210</v>
      </c>
      <c r="I746" s="223" t="s">
        <v>12</v>
      </c>
      <c r="J746" s="224">
        <v>1</v>
      </c>
      <c r="K746" s="223">
        <v>1</v>
      </c>
      <c r="L746" s="223">
        <v>8</v>
      </c>
      <c r="M746" s="223">
        <v>2</v>
      </c>
      <c r="N746" s="223">
        <v>0.4</v>
      </c>
      <c r="O746" s="263">
        <v>6.7261904761904752E-5</v>
      </c>
      <c r="P746" s="223">
        <v>7.0189700286186329E-3</v>
      </c>
      <c r="Q746" s="223">
        <v>4.0215590506504126E-2</v>
      </c>
      <c r="R746" s="223">
        <v>1.1000000000000001</v>
      </c>
      <c r="S746" s="223" t="s">
        <v>7067</v>
      </c>
    </row>
    <row r="747" spans="1:19">
      <c r="O747" s="263"/>
    </row>
    <row r="748" spans="1:19">
      <c r="A748" s="223">
        <v>4</v>
      </c>
      <c r="B748" s="223">
        <v>1002</v>
      </c>
      <c r="C748" s="223" t="s">
        <v>10</v>
      </c>
      <c r="D748" s="223" t="s">
        <v>7004</v>
      </c>
      <c r="E748" s="223">
        <v>100</v>
      </c>
      <c r="F748" s="223">
        <v>10</v>
      </c>
      <c r="G748" s="223">
        <v>3</v>
      </c>
      <c r="H748" s="223">
        <v>1210</v>
      </c>
      <c r="I748" s="223" t="s">
        <v>19</v>
      </c>
      <c r="J748" s="224">
        <v>1</v>
      </c>
      <c r="K748" s="223">
        <v>1</v>
      </c>
      <c r="L748" s="223">
        <v>8</v>
      </c>
      <c r="M748" s="223">
        <v>2</v>
      </c>
      <c r="N748" s="223">
        <v>0.41199999999999998</v>
      </c>
      <c r="O748" s="263">
        <v>6.1875E-5</v>
      </c>
      <c r="P748" s="223">
        <v>1.484004508277278E-2</v>
      </c>
      <c r="Q748" s="223">
        <v>4.3716803532803904E-2</v>
      </c>
      <c r="R748" s="223">
        <v>3</v>
      </c>
      <c r="S748" s="223" t="s">
        <v>7068</v>
      </c>
    </row>
    <row r="749" spans="1:19">
      <c r="O749" s="263"/>
    </row>
    <row r="750" spans="1:19">
      <c r="A750" s="223">
        <v>5</v>
      </c>
      <c r="B750" s="223">
        <v>181</v>
      </c>
      <c r="C750" s="223" t="s">
        <v>24</v>
      </c>
      <c r="D750" s="223" t="s">
        <v>392</v>
      </c>
      <c r="E750" s="223">
        <v>22</v>
      </c>
      <c r="F750" s="223">
        <v>6.3</v>
      </c>
      <c r="G750" s="223">
        <v>3</v>
      </c>
      <c r="H750" s="223">
        <v>805</v>
      </c>
      <c r="I750" s="223" t="s">
        <v>12</v>
      </c>
      <c r="J750" s="224">
        <v>1</v>
      </c>
      <c r="K750" s="223">
        <v>4</v>
      </c>
      <c r="L750" s="223">
        <v>10</v>
      </c>
      <c r="M750" s="223">
        <v>1.2</v>
      </c>
      <c r="N750" s="223">
        <v>0.30599999999999999</v>
      </c>
      <c r="O750" s="263">
        <v>1.4797619047619046E-5</v>
      </c>
      <c r="P750" s="223">
        <v>1.1947859228001076E-2</v>
      </c>
      <c r="Q750" s="223">
        <v>4.569953466648196E-2</v>
      </c>
      <c r="R750" s="223">
        <v>0.75</v>
      </c>
      <c r="S750" s="223" t="s">
        <v>7069</v>
      </c>
    </row>
    <row r="751" spans="1:19">
      <c r="O751" s="263"/>
    </row>
    <row r="752" spans="1:19">
      <c r="A752" s="223">
        <v>6</v>
      </c>
      <c r="B752" s="223">
        <v>997</v>
      </c>
      <c r="C752" s="223" t="s">
        <v>10</v>
      </c>
      <c r="D752" s="223" t="s">
        <v>394</v>
      </c>
      <c r="E752" s="223">
        <v>22</v>
      </c>
      <c r="F752" s="223">
        <v>6.3</v>
      </c>
      <c r="G752" s="223">
        <v>3</v>
      </c>
      <c r="H752" s="223">
        <v>805</v>
      </c>
      <c r="I752" s="223" t="s">
        <v>12</v>
      </c>
      <c r="J752" s="224">
        <v>1</v>
      </c>
      <c r="K752" s="223">
        <v>4</v>
      </c>
      <c r="L752" s="223">
        <v>10</v>
      </c>
      <c r="M752" s="223">
        <v>1.2</v>
      </c>
      <c r="N752" s="223">
        <v>0.44600000000000001</v>
      </c>
      <c r="O752" s="263">
        <v>1.5994594594594592E-5</v>
      </c>
      <c r="P752" s="223">
        <v>1.1857395479248552E-2</v>
      </c>
      <c r="Q752" s="223">
        <v>4.2279552673163634E-2</v>
      </c>
      <c r="R752" s="223">
        <v>0.75</v>
      </c>
      <c r="S752" s="223" t="s">
        <v>7069</v>
      </c>
    </row>
    <row r="753" spans="1:19">
      <c r="O753" s="263"/>
    </row>
    <row r="754" spans="1:19">
      <c r="A754" s="223">
        <v>7</v>
      </c>
      <c r="B754" s="223">
        <v>1001</v>
      </c>
      <c r="C754" s="223" t="s">
        <v>10</v>
      </c>
      <c r="D754" s="223" t="s">
        <v>420</v>
      </c>
      <c r="E754" s="223">
        <v>47</v>
      </c>
      <c r="F754" s="223">
        <v>10</v>
      </c>
      <c r="G754" s="223">
        <v>3</v>
      </c>
      <c r="H754" s="223">
        <v>1206</v>
      </c>
      <c r="I754" s="223" t="s">
        <v>12</v>
      </c>
      <c r="J754" s="224">
        <v>1</v>
      </c>
      <c r="K754" s="223">
        <v>2</v>
      </c>
      <c r="L754" s="223">
        <v>10.199999999999999</v>
      </c>
      <c r="M754" s="223">
        <v>1.6</v>
      </c>
      <c r="N754" s="223">
        <v>0.4</v>
      </c>
      <c r="O754" s="263">
        <v>2.8376249999999998E-5</v>
      </c>
      <c r="P754" s="223">
        <v>1.4579192959800832E-2</v>
      </c>
      <c r="Q754" s="223">
        <v>4.7662697125100066E-2</v>
      </c>
      <c r="R754" s="223">
        <v>1.5</v>
      </c>
      <c r="S754" s="223" t="s">
        <v>6888</v>
      </c>
    </row>
    <row r="755" spans="1:19">
      <c r="O755" s="263"/>
    </row>
    <row r="756" spans="1:19">
      <c r="A756" s="223">
        <v>8</v>
      </c>
      <c r="B756" s="223">
        <v>190</v>
      </c>
      <c r="C756" s="223" t="s">
        <v>24</v>
      </c>
      <c r="D756" s="223" t="s">
        <v>419</v>
      </c>
      <c r="E756" s="223">
        <v>47</v>
      </c>
      <c r="F756" s="223">
        <v>6.3</v>
      </c>
      <c r="G756" s="223">
        <v>2</v>
      </c>
      <c r="H756" s="223">
        <v>1206</v>
      </c>
      <c r="I756" s="223" t="s">
        <v>12</v>
      </c>
      <c r="J756" s="224">
        <v>1</v>
      </c>
      <c r="K756" s="223">
        <v>2</v>
      </c>
      <c r="L756" s="223">
        <v>10.199999999999999</v>
      </c>
      <c r="M756" s="223">
        <v>1.6</v>
      </c>
      <c r="N756" s="223">
        <v>0.40600000000000003</v>
      </c>
      <c r="O756" s="263">
        <v>3.3730603448275863E-5</v>
      </c>
      <c r="P756" s="223">
        <v>8.5254569191891474E-3</v>
      </c>
      <c r="Q756" s="223">
        <v>4.0096780698575168E-2</v>
      </c>
      <c r="R756" s="223">
        <v>1</v>
      </c>
      <c r="S756" s="223" t="s">
        <v>7070</v>
      </c>
    </row>
    <row r="757" spans="1:19">
      <c r="O757" s="263"/>
    </row>
    <row r="758" spans="1:19">
      <c r="A758" s="223">
        <v>9</v>
      </c>
      <c r="B758" s="223">
        <v>1054</v>
      </c>
      <c r="C758" s="223" t="s">
        <v>17</v>
      </c>
      <c r="D758" s="223" t="s">
        <v>418</v>
      </c>
      <c r="E758" s="223">
        <v>47</v>
      </c>
      <c r="F758" s="223">
        <v>6.3</v>
      </c>
      <c r="G758" s="223">
        <v>1.7</v>
      </c>
      <c r="H758" s="223">
        <v>1206</v>
      </c>
      <c r="I758" s="223" t="s">
        <v>12</v>
      </c>
      <c r="J758" s="224">
        <v>1</v>
      </c>
      <c r="K758" s="223">
        <v>2</v>
      </c>
      <c r="L758" s="223">
        <v>10.199999999999999</v>
      </c>
      <c r="M758" s="223">
        <v>1.6</v>
      </c>
      <c r="N758" s="223">
        <v>0.43</v>
      </c>
      <c r="O758" s="263">
        <v>3.1258790322580645E-5</v>
      </c>
      <c r="P758" s="223">
        <v>9.7971082861655762E-3</v>
      </c>
      <c r="Q758" s="223">
        <v>4.3267464778351111E-2</v>
      </c>
      <c r="R758" s="223">
        <v>0.85</v>
      </c>
      <c r="S758" s="223" t="s">
        <v>7071</v>
      </c>
    </row>
    <row r="759" spans="1:19">
      <c r="O759" s="263"/>
    </row>
    <row r="760" spans="1:19">
      <c r="A760" s="223">
        <v>10</v>
      </c>
      <c r="B760" s="223">
        <v>194</v>
      </c>
      <c r="C760" s="223" t="s">
        <v>24</v>
      </c>
      <c r="D760" s="223" t="s">
        <v>452</v>
      </c>
      <c r="E760" s="223">
        <v>100</v>
      </c>
      <c r="F760" s="223">
        <v>6.3</v>
      </c>
      <c r="G760" s="223">
        <v>1.3</v>
      </c>
      <c r="H760" s="223">
        <v>1206</v>
      </c>
      <c r="I760" s="223" t="s">
        <v>12</v>
      </c>
      <c r="J760" s="224">
        <v>1</v>
      </c>
      <c r="K760" s="223">
        <v>2</v>
      </c>
      <c r="L760" s="223">
        <v>10.199999999999999</v>
      </c>
      <c r="M760" s="223">
        <v>1.6</v>
      </c>
      <c r="N760" s="223">
        <v>0.61899999999999999</v>
      </c>
      <c r="O760" s="263">
        <v>5.1957831325301205E-5</v>
      </c>
      <c r="P760" s="223">
        <v>4.8659695591928426E-3</v>
      </c>
      <c r="Q760" s="223">
        <v>2.6030505407902148E-2</v>
      </c>
      <c r="R760" s="223">
        <v>0.65</v>
      </c>
      <c r="S760" s="223" t="s">
        <v>7072</v>
      </c>
    </row>
    <row r="761" spans="1:19">
      <c r="O761" s="263"/>
    </row>
    <row r="762" spans="1:19">
      <c r="A762" s="223">
        <v>11</v>
      </c>
      <c r="B762" s="223">
        <v>999</v>
      </c>
      <c r="C762" s="223" t="s">
        <v>10</v>
      </c>
      <c r="D762" s="223" t="s">
        <v>393</v>
      </c>
      <c r="E762" s="223">
        <v>22</v>
      </c>
      <c r="F762" s="223">
        <v>6.3</v>
      </c>
      <c r="G762" s="223">
        <v>6</v>
      </c>
      <c r="H762" s="223">
        <v>805</v>
      </c>
      <c r="I762" s="223" t="s">
        <v>12</v>
      </c>
      <c r="J762" s="224">
        <v>1</v>
      </c>
      <c r="K762" s="223">
        <v>5</v>
      </c>
      <c r="L762" s="223">
        <v>12.5</v>
      </c>
      <c r="M762" s="223">
        <v>0.8</v>
      </c>
      <c r="N762" s="223">
        <v>0.94</v>
      </c>
      <c r="O762" s="263">
        <v>1.2973972602739726E-5</v>
      </c>
      <c r="P762" s="223">
        <v>1.2203465543237186E-2</v>
      </c>
      <c r="Q762" s="223">
        <v>4.1698519049146586E-2</v>
      </c>
      <c r="R762" s="223">
        <v>1.2</v>
      </c>
      <c r="S762" s="223" t="s">
        <v>7073</v>
      </c>
    </row>
    <row r="763" spans="1:19">
      <c r="O763" s="263"/>
    </row>
    <row r="764" spans="1:19">
      <c r="A764" s="223">
        <v>12</v>
      </c>
      <c r="B764" s="223">
        <v>177</v>
      </c>
      <c r="C764" s="223" t="s">
        <v>24</v>
      </c>
      <c r="D764" s="223" t="s">
        <v>395</v>
      </c>
      <c r="E764" s="223">
        <v>22</v>
      </c>
      <c r="F764" s="223">
        <v>6.3</v>
      </c>
      <c r="G764" s="223">
        <v>2</v>
      </c>
      <c r="H764" s="223">
        <v>1206</v>
      </c>
      <c r="I764" s="223" t="s">
        <v>12</v>
      </c>
      <c r="J764" s="224">
        <v>1</v>
      </c>
      <c r="K764" s="223">
        <v>3</v>
      </c>
      <c r="L764" s="223">
        <v>15.4</v>
      </c>
      <c r="M764" s="223">
        <v>1.6</v>
      </c>
      <c r="N764" s="223">
        <v>0.38600000000000001</v>
      </c>
      <c r="O764" s="263">
        <v>1.8699999999999997E-5</v>
      </c>
      <c r="P764" s="223">
        <v>1.1766911773908989E-2</v>
      </c>
      <c r="Q764" s="223">
        <v>4.8217062720004311E-2</v>
      </c>
      <c r="R764" s="223">
        <v>0.66666666666666663</v>
      </c>
      <c r="S764" s="223" t="s">
        <v>7074</v>
      </c>
    </row>
    <row r="765" spans="1:19">
      <c r="O765" s="263"/>
    </row>
    <row r="766" spans="1:19">
      <c r="A766" s="223">
        <v>13</v>
      </c>
      <c r="B766" s="223">
        <v>183</v>
      </c>
      <c r="C766" s="223" t="s">
        <v>24</v>
      </c>
      <c r="D766" s="223" t="s">
        <v>2352</v>
      </c>
      <c r="E766" s="223">
        <v>22</v>
      </c>
      <c r="F766" s="223">
        <v>6.3</v>
      </c>
      <c r="G766" s="223">
        <v>3.5</v>
      </c>
      <c r="H766" s="223">
        <v>1206</v>
      </c>
      <c r="I766" s="223" t="s">
        <v>19</v>
      </c>
      <c r="J766" s="224">
        <v>1</v>
      </c>
      <c r="K766" s="223">
        <v>3</v>
      </c>
      <c r="L766" s="223">
        <v>15.4</v>
      </c>
      <c r="M766" s="223">
        <v>1.6</v>
      </c>
      <c r="N766" s="223">
        <v>0.91100000000000003</v>
      </c>
      <c r="O766" s="263">
        <v>1.8700000000000001E-5</v>
      </c>
      <c r="P766" s="223">
        <v>1.1990209962927307E-2</v>
      </c>
      <c r="Q766" s="223">
        <v>4.8217062720004304E-2</v>
      </c>
      <c r="R766" s="223">
        <v>1.1666666666666667</v>
      </c>
      <c r="S766" s="223" t="s">
        <v>7075</v>
      </c>
    </row>
    <row r="767" spans="1:19">
      <c r="O767" s="263"/>
    </row>
    <row r="768" spans="1:19">
      <c r="A768" s="223">
        <v>14</v>
      </c>
      <c r="B768" s="223">
        <v>1055</v>
      </c>
      <c r="C768" s="223" t="s">
        <v>17</v>
      </c>
      <c r="D768" s="223" t="s">
        <v>2959</v>
      </c>
      <c r="E768" s="223">
        <v>47</v>
      </c>
      <c r="F768" s="223">
        <v>6.3</v>
      </c>
      <c r="G768" s="223">
        <v>2</v>
      </c>
      <c r="H768" s="223">
        <v>1210</v>
      </c>
      <c r="I768" s="223" t="s">
        <v>12</v>
      </c>
      <c r="J768" s="224">
        <v>1</v>
      </c>
      <c r="K768" s="223">
        <v>2</v>
      </c>
      <c r="L768" s="223">
        <v>16</v>
      </c>
      <c r="M768" s="223">
        <v>2.5</v>
      </c>
      <c r="N768" s="223">
        <v>0.49</v>
      </c>
      <c r="O768" s="263">
        <v>3.5249999999999996E-5</v>
      </c>
      <c r="P768" s="223">
        <v>7.8214738706681927E-3</v>
      </c>
      <c r="Q768" s="223">
        <v>3.8368471185705556E-2</v>
      </c>
      <c r="R768" s="223">
        <v>1</v>
      </c>
      <c r="S768" s="223" t="s">
        <v>7070</v>
      </c>
    </row>
    <row r="769" spans="1:19">
      <c r="O769" s="263"/>
    </row>
    <row r="770" spans="1:19">
      <c r="A770" s="223">
        <v>15</v>
      </c>
      <c r="B770" s="223">
        <v>184</v>
      </c>
      <c r="C770" s="223" t="s">
        <v>24</v>
      </c>
      <c r="D770" s="223" t="s">
        <v>421</v>
      </c>
      <c r="E770" s="223">
        <v>47</v>
      </c>
      <c r="F770" s="223">
        <v>6.3</v>
      </c>
      <c r="G770" s="223">
        <v>1.2</v>
      </c>
      <c r="H770" s="223">
        <v>1210</v>
      </c>
      <c r="I770" s="223" t="s">
        <v>12</v>
      </c>
      <c r="J770" s="224">
        <v>1</v>
      </c>
      <c r="K770" s="223">
        <v>2</v>
      </c>
      <c r="L770" s="223">
        <v>16</v>
      </c>
      <c r="M770" s="223">
        <v>2</v>
      </c>
      <c r="N770" s="223">
        <v>0.56200000000000006</v>
      </c>
      <c r="O770" s="263">
        <v>3.5249999999999996E-5</v>
      </c>
      <c r="P770" s="223">
        <v>8.0199019495277024E-3</v>
      </c>
      <c r="Q770" s="223">
        <v>3.8368471185705556E-2</v>
      </c>
      <c r="R770" s="223">
        <v>0.6</v>
      </c>
      <c r="S770" s="223" t="s">
        <v>7076</v>
      </c>
    </row>
    <row r="771" spans="1:19">
      <c r="O771" s="263"/>
    </row>
    <row r="772" spans="1:19">
      <c r="A772" s="223">
        <v>16</v>
      </c>
      <c r="B772" s="223">
        <v>192</v>
      </c>
      <c r="C772" s="223" t="s">
        <v>24</v>
      </c>
      <c r="D772" s="223" t="s">
        <v>423</v>
      </c>
      <c r="E772" s="223">
        <v>47</v>
      </c>
      <c r="F772" s="223">
        <v>16</v>
      </c>
      <c r="G772" s="223">
        <v>2</v>
      </c>
      <c r="H772" s="223">
        <v>1210</v>
      </c>
      <c r="I772" s="223" t="s">
        <v>12</v>
      </c>
      <c r="J772" s="224">
        <v>1</v>
      </c>
      <c r="K772" s="223">
        <v>2</v>
      </c>
      <c r="L772" s="223">
        <v>16</v>
      </c>
      <c r="M772" s="223">
        <v>2</v>
      </c>
      <c r="N772" s="223">
        <v>0.56799999999999995</v>
      </c>
      <c r="O772" s="263">
        <v>2.8390000000000001E-5</v>
      </c>
      <c r="P772" s="223">
        <v>1.060279479530033E-2</v>
      </c>
      <c r="Q772" s="223">
        <v>4.7639612867070122E-2</v>
      </c>
      <c r="R772" s="223">
        <v>1</v>
      </c>
      <c r="S772" s="223" t="s">
        <v>7077</v>
      </c>
    </row>
    <row r="773" spans="1:19">
      <c r="O773" s="263"/>
    </row>
    <row r="774" spans="1:19">
      <c r="A774" s="223">
        <v>17</v>
      </c>
      <c r="B774" s="223">
        <v>186</v>
      </c>
      <c r="C774" s="223" t="s">
        <v>24</v>
      </c>
      <c r="D774" s="223" t="s">
        <v>2553</v>
      </c>
      <c r="E774" s="223">
        <v>47</v>
      </c>
      <c r="F774" s="223">
        <v>6.3</v>
      </c>
      <c r="G774" s="223">
        <v>2</v>
      </c>
      <c r="H774" s="223">
        <v>1210</v>
      </c>
      <c r="I774" s="223" t="s">
        <v>19</v>
      </c>
      <c r="J774" s="224">
        <v>1</v>
      </c>
      <c r="K774" s="223">
        <v>2</v>
      </c>
      <c r="L774" s="223">
        <v>16</v>
      </c>
      <c r="M774" s="223">
        <v>2.5</v>
      </c>
      <c r="N774" s="223">
        <v>0.69</v>
      </c>
      <c r="O774" s="263">
        <v>3.5249999999999996E-5</v>
      </c>
      <c r="P774" s="223">
        <v>8.9572450496716305E-3</v>
      </c>
      <c r="Q774" s="223">
        <v>3.8368471185705556E-2</v>
      </c>
      <c r="R774" s="223">
        <v>1</v>
      </c>
      <c r="S774" s="223" t="s">
        <v>7070</v>
      </c>
    </row>
    <row r="775" spans="1:19">
      <c r="O775" s="263"/>
    </row>
    <row r="776" spans="1:19">
      <c r="A776" s="223">
        <v>18</v>
      </c>
      <c r="B776" s="223">
        <v>191</v>
      </c>
      <c r="C776" s="223" t="s">
        <v>24</v>
      </c>
      <c r="D776" s="223" t="s">
        <v>422</v>
      </c>
      <c r="E776" s="223">
        <v>47</v>
      </c>
      <c r="F776" s="223">
        <v>10</v>
      </c>
      <c r="G776" s="223">
        <v>2</v>
      </c>
      <c r="H776" s="223">
        <v>1210</v>
      </c>
      <c r="I776" s="223" t="s">
        <v>12</v>
      </c>
      <c r="J776" s="224">
        <v>1</v>
      </c>
      <c r="K776" s="223">
        <v>2</v>
      </c>
      <c r="L776" s="223">
        <v>16</v>
      </c>
      <c r="M776" s="223">
        <v>2</v>
      </c>
      <c r="N776" s="223">
        <v>0.77</v>
      </c>
      <c r="O776" s="263">
        <v>3.7153500000000003E-5</v>
      </c>
      <c r="P776" s="223">
        <v>7.6306269368764642E-3</v>
      </c>
      <c r="Q776" s="223">
        <v>3.6402724085109632E-2</v>
      </c>
      <c r="R776" s="223">
        <v>1</v>
      </c>
      <c r="S776" s="223" t="s">
        <v>6886</v>
      </c>
    </row>
    <row r="777" spans="1:19">
      <c r="O777" s="263"/>
    </row>
    <row r="778" spans="1:19">
      <c r="A778" s="223">
        <v>19</v>
      </c>
      <c r="B778" s="223">
        <v>188</v>
      </c>
      <c r="C778" s="223" t="s">
        <v>24</v>
      </c>
      <c r="D778" s="223" t="s">
        <v>2555</v>
      </c>
      <c r="E778" s="223">
        <v>47</v>
      </c>
      <c r="F778" s="223">
        <v>10</v>
      </c>
      <c r="G778" s="223">
        <v>2</v>
      </c>
      <c r="H778" s="223">
        <v>1210</v>
      </c>
      <c r="I778" s="223" t="s">
        <v>19</v>
      </c>
      <c r="J778" s="224">
        <v>1</v>
      </c>
      <c r="K778" s="223">
        <v>2</v>
      </c>
      <c r="L778" s="223">
        <v>16</v>
      </c>
      <c r="M778" s="223">
        <v>2.5</v>
      </c>
      <c r="N778" s="223">
        <v>1.36</v>
      </c>
      <c r="O778" s="263">
        <v>3.0763636363636364E-5</v>
      </c>
      <c r="P778" s="223">
        <v>1.0461334258983167E-2</v>
      </c>
      <c r="Q778" s="223">
        <v>4.3963873233620943E-2</v>
      </c>
      <c r="R778" s="223">
        <v>1</v>
      </c>
      <c r="S778" s="223" t="s">
        <v>6886</v>
      </c>
    </row>
    <row r="779" spans="1:19">
      <c r="O779" s="263"/>
    </row>
    <row r="780" spans="1:19">
      <c r="A780" s="223">
        <v>20</v>
      </c>
      <c r="B780" s="223">
        <v>189</v>
      </c>
      <c r="C780" s="223" t="s">
        <v>24</v>
      </c>
      <c r="D780" s="223" t="s">
        <v>2556</v>
      </c>
      <c r="E780" s="223">
        <v>47</v>
      </c>
      <c r="F780" s="223">
        <v>10</v>
      </c>
      <c r="G780" s="223">
        <v>2</v>
      </c>
      <c r="H780" s="223">
        <v>1210</v>
      </c>
      <c r="I780" s="223" t="s">
        <v>19</v>
      </c>
      <c r="J780" s="224">
        <v>1</v>
      </c>
      <c r="K780" s="223">
        <v>2</v>
      </c>
      <c r="L780" s="223">
        <v>16</v>
      </c>
      <c r="M780" s="223">
        <v>2.5</v>
      </c>
      <c r="N780" s="223">
        <v>1.36</v>
      </c>
      <c r="O780" s="263">
        <v>3.5128181818181821E-5</v>
      </c>
      <c r="P780" s="223">
        <v>8.992632863565532E-3</v>
      </c>
      <c r="Q780" s="223">
        <v>3.8501526105062828E-2</v>
      </c>
      <c r="R780" s="223">
        <v>1</v>
      </c>
      <c r="S780" s="223" t="s">
        <v>6886</v>
      </c>
    </row>
    <row r="781" spans="1:19">
      <c r="O781" s="263"/>
    </row>
    <row r="782" spans="1:19">
      <c r="A782" s="223">
        <v>21</v>
      </c>
      <c r="B782" s="223">
        <v>187</v>
      </c>
      <c r="C782" s="223" t="s">
        <v>24</v>
      </c>
      <c r="D782" s="223" t="s">
        <v>2554</v>
      </c>
      <c r="E782" s="223">
        <v>47</v>
      </c>
      <c r="F782" s="223">
        <v>6.3</v>
      </c>
      <c r="G782" s="223">
        <v>2</v>
      </c>
      <c r="H782" s="223">
        <v>1210</v>
      </c>
      <c r="I782" s="223" t="s">
        <v>19</v>
      </c>
      <c r="J782" s="224">
        <v>1</v>
      </c>
      <c r="K782" s="223">
        <v>2</v>
      </c>
      <c r="L782" s="223">
        <v>16</v>
      </c>
      <c r="M782" s="223">
        <v>2.5</v>
      </c>
      <c r="N782" s="223">
        <v>1.36</v>
      </c>
      <c r="O782" s="263">
        <v>3.9949999999999995E-5</v>
      </c>
      <c r="P782" s="223">
        <v>7.7714051437469244E-3</v>
      </c>
      <c r="Q782" s="223">
        <v>3.3854533399151961E-2</v>
      </c>
      <c r="R782" s="223">
        <v>1</v>
      </c>
      <c r="S782" s="223" t="s">
        <v>7070</v>
      </c>
    </row>
    <row r="783" spans="1:19">
      <c r="O783" s="263"/>
    </row>
    <row r="784" spans="1:19">
      <c r="A784" s="223">
        <v>22</v>
      </c>
      <c r="B784" s="223">
        <v>1052</v>
      </c>
      <c r="C784" s="223" t="s">
        <v>17</v>
      </c>
      <c r="D784" s="223" t="s">
        <v>2955</v>
      </c>
      <c r="E784" s="223">
        <v>22</v>
      </c>
      <c r="F784" s="223">
        <v>6.3</v>
      </c>
      <c r="G784" s="223">
        <v>2.8</v>
      </c>
      <c r="H784" s="223">
        <v>1206</v>
      </c>
      <c r="I784" s="223" t="s">
        <v>12</v>
      </c>
      <c r="J784" s="224">
        <v>1</v>
      </c>
      <c r="K784" s="223">
        <v>4</v>
      </c>
      <c r="L784" s="223">
        <v>20.5</v>
      </c>
      <c r="M784" s="223">
        <v>1.6</v>
      </c>
      <c r="N784" s="223">
        <v>0.46200000000000002</v>
      </c>
      <c r="O784" s="263">
        <v>1.6499999999999998E-5</v>
      </c>
      <c r="P784" s="223">
        <v>9.6654105082302124E-3</v>
      </c>
      <c r="Q784" s="223">
        <v>4.0984503312003664E-2</v>
      </c>
      <c r="R784" s="223">
        <v>0.7</v>
      </c>
      <c r="S784" s="223" t="s">
        <v>7078</v>
      </c>
    </row>
    <row r="785" spans="1:19">
      <c r="O785" s="263"/>
    </row>
    <row r="786" spans="1:19">
      <c r="A786" s="223">
        <v>23</v>
      </c>
      <c r="B786" s="223">
        <v>998</v>
      </c>
      <c r="C786" s="223" t="s">
        <v>10</v>
      </c>
      <c r="D786" s="223" t="s">
        <v>396</v>
      </c>
      <c r="E786" s="223">
        <v>22</v>
      </c>
      <c r="F786" s="223">
        <v>16</v>
      </c>
      <c r="G786" s="223">
        <v>4</v>
      </c>
      <c r="H786" s="223">
        <v>1206</v>
      </c>
      <c r="I786" s="223" t="s">
        <v>12</v>
      </c>
      <c r="J786" s="224">
        <v>1</v>
      </c>
      <c r="K786" s="223">
        <v>4</v>
      </c>
      <c r="L786" s="223">
        <v>20.5</v>
      </c>
      <c r="M786" s="223">
        <v>1.6</v>
      </c>
      <c r="N786" s="223">
        <v>0.81</v>
      </c>
      <c r="O786" s="263">
        <v>1.4354999999999999E-5</v>
      </c>
      <c r="P786" s="223">
        <v>1.4363950250705932E-2</v>
      </c>
      <c r="Q786" s="223">
        <v>4.710862449655593E-2</v>
      </c>
      <c r="R786" s="223">
        <v>1</v>
      </c>
      <c r="S786" s="223" t="s">
        <v>7079</v>
      </c>
    </row>
    <row r="787" spans="1:19">
      <c r="O787" s="263"/>
    </row>
    <row r="788" spans="1:19">
      <c r="A788" s="223">
        <v>24</v>
      </c>
      <c r="B788" s="223">
        <v>182</v>
      </c>
      <c r="C788" s="223" t="s">
        <v>24</v>
      </c>
      <c r="D788" s="223" t="s">
        <v>2552</v>
      </c>
      <c r="E788" s="223">
        <v>22</v>
      </c>
      <c r="F788" s="223">
        <v>10</v>
      </c>
      <c r="G788" s="223">
        <v>3</v>
      </c>
      <c r="H788" s="223">
        <v>1206</v>
      </c>
      <c r="I788" s="223" t="s">
        <v>19</v>
      </c>
      <c r="J788" s="224">
        <v>1</v>
      </c>
      <c r="K788" s="223">
        <v>4</v>
      </c>
      <c r="L788" s="223">
        <v>20.5</v>
      </c>
      <c r="M788" s="223">
        <v>1.6</v>
      </c>
      <c r="N788" s="223">
        <v>1.218</v>
      </c>
      <c r="O788" s="263">
        <v>1.63234E-5</v>
      </c>
      <c r="P788" s="223">
        <v>1.0497220878676028E-2</v>
      </c>
      <c r="Q788" s="223">
        <v>4.1427907460949334E-2</v>
      </c>
      <c r="R788" s="223">
        <v>0.75</v>
      </c>
      <c r="S788" s="223" t="s">
        <v>6882</v>
      </c>
    </row>
    <row r="789" spans="1:19">
      <c r="O789" s="263"/>
    </row>
    <row r="790" spans="1:19">
      <c r="A790" s="223">
        <v>25</v>
      </c>
      <c r="B790" s="223">
        <v>174</v>
      </c>
      <c r="C790" s="223" t="s">
        <v>24</v>
      </c>
      <c r="D790" s="223" t="s">
        <v>402</v>
      </c>
      <c r="E790" s="223">
        <v>22</v>
      </c>
      <c r="F790" s="223">
        <v>10</v>
      </c>
      <c r="G790" s="223">
        <v>0.7</v>
      </c>
      <c r="H790" s="223">
        <v>1210</v>
      </c>
      <c r="I790" s="223" t="s">
        <v>19</v>
      </c>
      <c r="J790" s="224">
        <v>1</v>
      </c>
      <c r="K790" s="223">
        <v>3</v>
      </c>
      <c r="L790" s="223">
        <v>24</v>
      </c>
      <c r="M790" s="223">
        <v>2</v>
      </c>
      <c r="N790" s="223">
        <v>1.028</v>
      </c>
      <c r="O790" s="263">
        <v>1.8700000000000001E-5</v>
      </c>
      <c r="P790" s="223">
        <v>1.1730563507823403E-2</v>
      </c>
      <c r="Q790" s="223">
        <v>4.8217062720004304E-2</v>
      </c>
      <c r="R790" s="223">
        <v>0.23333333333333331</v>
      </c>
      <c r="S790" s="223" t="s">
        <v>7080</v>
      </c>
    </row>
    <row r="791" spans="1:19">
      <c r="O791" s="263"/>
    </row>
    <row r="792" spans="1:19">
      <c r="A792" s="223">
        <v>26</v>
      </c>
      <c r="B792" s="223">
        <v>173</v>
      </c>
      <c r="C792" s="223" t="s">
        <v>24</v>
      </c>
      <c r="D792" s="223" t="s">
        <v>400</v>
      </c>
      <c r="E792" s="223">
        <v>22</v>
      </c>
      <c r="F792" s="223">
        <v>16</v>
      </c>
      <c r="G792" s="223">
        <v>0.7</v>
      </c>
      <c r="H792" s="223">
        <v>1210</v>
      </c>
      <c r="I792" s="223" t="s">
        <v>12</v>
      </c>
      <c r="J792" s="224">
        <v>1</v>
      </c>
      <c r="K792" s="223">
        <v>3</v>
      </c>
      <c r="L792" s="223">
        <v>24</v>
      </c>
      <c r="M792" s="223">
        <v>2</v>
      </c>
      <c r="N792" s="223">
        <v>1.1479999999999999</v>
      </c>
      <c r="O792" s="263">
        <v>1.8700000000000001E-5</v>
      </c>
      <c r="P792" s="223">
        <v>1.1734406840121923E-2</v>
      </c>
      <c r="Q792" s="223">
        <v>4.8217062720004304E-2</v>
      </c>
      <c r="R792" s="223">
        <v>0.23333333333333331</v>
      </c>
      <c r="S792" s="223" t="s">
        <v>7081</v>
      </c>
    </row>
    <row r="793" spans="1:19">
      <c r="O793" s="263"/>
    </row>
    <row r="794" spans="1:19">
      <c r="A794" s="223">
        <v>27</v>
      </c>
      <c r="B794" s="223">
        <v>178</v>
      </c>
      <c r="C794" s="223" t="s">
        <v>24</v>
      </c>
      <c r="D794" s="223" t="s">
        <v>399</v>
      </c>
      <c r="E794" s="223">
        <v>22</v>
      </c>
      <c r="F794" s="223">
        <v>10</v>
      </c>
      <c r="G794" s="223">
        <v>2</v>
      </c>
      <c r="H794" s="223">
        <v>1210</v>
      </c>
      <c r="I794" s="223" t="s">
        <v>12</v>
      </c>
      <c r="J794" s="224">
        <v>1</v>
      </c>
      <c r="K794" s="223">
        <v>3</v>
      </c>
      <c r="L794" s="223">
        <v>24</v>
      </c>
      <c r="M794" s="223">
        <v>2</v>
      </c>
      <c r="N794" s="223">
        <v>1.4690000000000001</v>
      </c>
      <c r="O794" s="263">
        <v>1.8700000000000001E-5</v>
      </c>
      <c r="P794" s="223">
        <v>1.1806293833819296E-2</v>
      </c>
      <c r="Q794" s="223">
        <v>4.8217062720004304E-2</v>
      </c>
      <c r="R794" s="223">
        <v>0.66666666666666663</v>
      </c>
      <c r="S794" s="223" t="s">
        <v>6887</v>
      </c>
    </row>
    <row r="795" spans="1:19">
      <c r="O795" s="263"/>
    </row>
    <row r="796" spans="1:19">
      <c r="A796" s="223">
        <v>28</v>
      </c>
      <c r="B796" s="223">
        <v>1049</v>
      </c>
      <c r="C796" s="223" t="s">
        <v>17</v>
      </c>
      <c r="D796" s="223" t="s">
        <v>398</v>
      </c>
      <c r="E796" s="223">
        <v>22</v>
      </c>
      <c r="F796" s="223">
        <v>10</v>
      </c>
      <c r="G796" s="223">
        <v>2</v>
      </c>
      <c r="H796" s="223">
        <v>1210</v>
      </c>
      <c r="I796" s="223" t="s">
        <v>12</v>
      </c>
      <c r="J796" s="224">
        <v>1</v>
      </c>
      <c r="K796" s="223">
        <v>4</v>
      </c>
      <c r="L796" s="223">
        <v>32</v>
      </c>
      <c r="M796" s="223">
        <v>2</v>
      </c>
      <c r="N796" s="223">
        <v>0.67800000000000005</v>
      </c>
      <c r="O796" s="263">
        <v>1.6499999999999998E-5</v>
      </c>
      <c r="P796" s="223">
        <v>9.4991253612624615E-3</v>
      </c>
      <c r="Q796" s="223">
        <v>4.0984503312003664E-2</v>
      </c>
      <c r="R796" s="223">
        <v>0.5</v>
      </c>
      <c r="S796" s="223" t="s">
        <v>6887</v>
      </c>
    </row>
    <row r="797" spans="1:19">
      <c r="O797" s="263"/>
    </row>
    <row r="798" spans="1:19">
      <c r="A798" s="223">
        <v>29</v>
      </c>
      <c r="B798" s="223">
        <v>1047</v>
      </c>
      <c r="C798" s="223" t="s">
        <v>17</v>
      </c>
      <c r="D798" s="223" t="s">
        <v>397</v>
      </c>
      <c r="E798" s="223">
        <v>22</v>
      </c>
      <c r="F798" s="223">
        <v>16</v>
      </c>
      <c r="G798" s="223">
        <v>1.8</v>
      </c>
      <c r="H798" s="223">
        <v>1210</v>
      </c>
      <c r="I798" s="223" t="s">
        <v>19</v>
      </c>
      <c r="J798" s="224">
        <v>1</v>
      </c>
      <c r="K798" s="223">
        <v>4</v>
      </c>
      <c r="L798" s="223">
        <v>32</v>
      </c>
      <c r="M798" s="223">
        <v>2.5</v>
      </c>
      <c r="N798" s="223">
        <v>0.89400000000000002</v>
      </c>
      <c r="O798" s="263">
        <v>1.6499999999999998E-5</v>
      </c>
      <c r="P798" s="223">
        <v>9.5063962327666032E-3</v>
      </c>
      <c r="Q798" s="223">
        <v>4.0984503312003664E-2</v>
      </c>
      <c r="R798" s="223">
        <v>0.45</v>
      </c>
      <c r="S798" s="223" t="s">
        <v>7082</v>
      </c>
    </row>
    <row r="799" spans="1:19">
      <c r="O799" s="263"/>
    </row>
    <row r="800" spans="1:19">
      <c r="A800" s="223">
        <v>30</v>
      </c>
      <c r="B800" s="223">
        <v>179</v>
      </c>
      <c r="C800" s="223" t="s">
        <v>24</v>
      </c>
      <c r="D800" s="223" t="s">
        <v>401</v>
      </c>
      <c r="E800" s="223">
        <v>22</v>
      </c>
      <c r="F800" s="223">
        <v>25</v>
      </c>
      <c r="G800" s="223">
        <v>2.2999999999999998</v>
      </c>
      <c r="H800" s="223">
        <v>1210</v>
      </c>
      <c r="I800" s="223" t="s">
        <v>12</v>
      </c>
      <c r="J800" s="224">
        <v>1</v>
      </c>
      <c r="K800" s="223">
        <v>5</v>
      </c>
      <c r="L800" s="223">
        <v>40</v>
      </c>
      <c r="M800" s="223">
        <v>2</v>
      </c>
      <c r="N800" s="223">
        <v>2.6349999999999998</v>
      </c>
      <c r="O800" s="263">
        <v>1.2715999999999998E-5</v>
      </c>
      <c r="P800" s="223">
        <v>1.0954110567240995E-2</v>
      </c>
      <c r="Q800" s="223">
        <v>4.2544467105886163E-2</v>
      </c>
      <c r="R800" s="223">
        <v>0.45999999999999996</v>
      </c>
      <c r="S800" s="223" t="s">
        <v>7083</v>
      </c>
    </row>
    <row r="801" spans="1:19">
      <c r="O801" s="263"/>
    </row>
    <row r="802" spans="1:19">
      <c r="A802" s="223">
        <v>31</v>
      </c>
      <c r="B802" s="223">
        <v>176</v>
      </c>
      <c r="C802" s="223" t="s">
        <v>24</v>
      </c>
      <c r="D802" s="223" t="s">
        <v>5013</v>
      </c>
      <c r="E802" s="223">
        <v>22</v>
      </c>
      <c r="F802" s="223">
        <v>25</v>
      </c>
      <c r="G802" s="223">
        <v>2</v>
      </c>
      <c r="H802" s="223">
        <v>1210</v>
      </c>
      <c r="I802" s="223" t="s">
        <v>19</v>
      </c>
      <c r="J802" s="224">
        <v>1</v>
      </c>
      <c r="K802" s="223">
        <v>6</v>
      </c>
      <c r="L802" s="223">
        <v>48</v>
      </c>
      <c r="M802" s="223">
        <v>2.5</v>
      </c>
      <c r="N802" s="223">
        <v>1.73</v>
      </c>
      <c r="O802" s="263">
        <v>9.6351612903225794E-6</v>
      </c>
      <c r="P802" s="223">
        <v>1.256512895513112E-2</v>
      </c>
      <c r="Q802" s="223">
        <v>4.6790035251910847E-2</v>
      </c>
      <c r="R802" s="223">
        <v>0.33333333333333331</v>
      </c>
      <c r="S802" s="223" t="s">
        <v>6883</v>
      </c>
    </row>
    <row r="803" spans="1:19">
      <c r="O803" s="263"/>
    </row>
    <row r="804" spans="1:19">
      <c r="A804" s="223">
        <v>32</v>
      </c>
      <c r="O804" s="263"/>
    </row>
    <row r="805" spans="1:19">
      <c r="O805" s="263"/>
    </row>
    <row r="806" spans="1:19">
      <c r="A806" s="223">
        <v>33</v>
      </c>
      <c r="O806" s="263"/>
    </row>
    <row r="807" spans="1:19">
      <c r="O807" s="263"/>
    </row>
    <row r="808" spans="1:19">
      <c r="A808" s="223">
        <v>34</v>
      </c>
      <c r="O808" s="263"/>
    </row>
    <row r="809" spans="1:19">
      <c r="O809" s="263"/>
    </row>
    <row r="810" spans="1:19">
      <c r="A810" s="223">
        <v>35</v>
      </c>
      <c r="O810" s="263"/>
    </row>
    <row r="811" spans="1:19">
      <c r="O811" s="263"/>
    </row>
    <row r="812" spans="1:19">
      <c r="A812" s="223">
        <v>36</v>
      </c>
      <c r="O812" s="263"/>
    </row>
    <row r="813" spans="1:19">
      <c r="O813" s="263"/>
    </row>
    <row r="814" spans="1:19">
      <c r="A814" s="223">
        <v>37</v>
      </c>
      <c r="O814" s="263"/>
    </row>
    <row r="815" spans="1:19">
      <c r="O815" s="263"/>
    </row>
    <row r="816" spans="1:19">
      <c r="A816" s="223">
        <v>38</v>
      </c>
      <c r="O816" s="263"/>
    </row>
    <row r="817" spans="1:19">
      <c r="O817" s="263"/>
    </row>
    <row r="818" spans="1:19">
      <c r="A818" s="223">
        <v>39</v>
      </c>
      <c r="O818" s="263"/>
    </row>
    <row r="819" spans="1:19">
      <c r="O819" s="263"/>
    </row>
    <row r="820" spans="1:19">
      <c r="A820" s="223">
        <v>40</v>
      </c>
      <c r="O820" s="263"/>
    </row>
    <row r="821" spans="1:19">
      <c r="O821" s="263"/>
    </row>
    <row r="822" spans="1:19">
      <c r="O822" s="263"/>
    </row>
    <row r="823" spans="1:19">
      <c r="O823" s="263"/>
    </row>
    <row r="824" spans="1:19">
      <c r="B824"/>
      <c r="C824"/>
      <c r="D824"/>
      <c r="E824"/>
      <c r="F824"/>
      <c r="G824"/>
      <c r="H824"/>
      <c r="I824"/>
      <c r="J824"/>
      <c r="K824"/>
      <c r="L824"/>
      <c r="M824"/>
      <c r="N824"/>
      <c r="O824"/>
      <c r="P824"/>
      <c r="Q824"/>
      <c r="R824"/>
      <c r="S824"/>
    </row>
    <row r="825" spans="1:19">
      <c r="B825"/>
      <c r="C825"/>
      <c r="D825"/>
      <c r="E825"/>
      <c r="F825"/>
      <c r="G825"/>
      <c r="H825"/>
      <c r="I825"/>
      <c r="J825"/>
      <c r="K825"/>
      <c r="L825"/>
      <c r="M825"/>
      <c r="N825"/>
      <c r="O825"/>
      <c r="P825"/>
      <c r="Q825"/>
      <c r="R825"/>
      <c r="S825"/>
    </row>
    <row r="826" spans="1:19">
      <c r="A826" s="223">
        <v>1</v>
      </c>
      <c r="B826" s="223">
        <v>181</v>
      </c>
      <c r="C826" s="223" t="s">
        <v>24</v>
      </c>
      <c r="D826" s="223" t="s">
        <v>392</v>
      </c>
      <c r="E826" s="223">
        <v>22</v>
      </c>
      <c r="F826" s="223">
        <v>6.3</v>
      </c>
      <c r="G826" s="223">
        <v>3</v>
      </c>
      <c r="H826" s="223">
        <v>805</v>
      </c>
      <c r="I826" s="223" t="s">
        <v>12</v>
      </c>
      <c r="J826" s="224">
        <v>1</v>
      </c>
      <c r="K826" s="223">
        <v>2</v>
      </c>
      <c r="L826" s="223">
        <v>5</v>
      </c>
      <c r="M826" s="223">
        <v>1.2</v>
      </c>
      <c r="N826" s="223">
        <v>0.14799999999999999</v>
      </c>
      <c r="O826" s="263">
        <v>1.3435714285714285E-5</v>
      </c>
      <c r="P826" s="223">
        <v>2.8293282458452258E-2</v>
      </c>
      <c r="Q826" s="223">
        <v>5.3306675360965471E-2</v>
      </c>
      <c r="R826" s="223">
        <v>1.5</v>
      </c>
      <c r="S826" s="223" t="s">
        <v>7069</v>
      </c>
    </row>
    <row r="827" spans="1:19">
      <c r="O827" s="263"/>
    </row>
    <row r="828" spans="1:19">
      <c r="A828" s="223">
        <v>2</v>
      </c>
      <c r="B828" s="223">
        <v>997</v>
      </c>
      <c r="C828" s="223" t="s">
        <v>10</v>
      </c>
      <c r="D828" s="223" t="s">
        <v>394</v>
      </c>
      <c r="E828" s="223">
        <v>22</v>
      </c>
      <c r="F828" s="223">
        <v>6.3</v>
      </c>
      <c r="G828" s="223">
        <v>3</v>
      </c>
      <c r="H828" s="223">
        <v>805</v>
      </c>
      <c r="I828" s="223" t="s">
        <v>12</v>
      </c>
      <c r="J828" s="224">
        <v>1</v>
      </c>
      <c r="K828" s="223">
        <v>2</v>
      </c>
      <c r="L828" s="223">
        <v>5</v>
      </c>
      <c r="M828" s="223">
        <v>1.2</v>
      </c>
      <c r="N828" s="223">
        <v>0.218</v>
      </c>
      <c r="O828" s="263">
        <v>1.4377297297297296E-5</v>
      </c>
      <c r="P828" s="223">
        <v>2.8116365792052161E-2</v>
      </c>
      <c r="Q828" s="223">
        <v>4.9815569982398167E-2</v>
      </c>
      <c r="R828" s="223">
        <v>1.5</v>
      </c>
      <c r="S828" s="223" t="s">
        <v>7069</v>
      </c>
    </row>
    <row r="829" spans="1:19">
      <c r="O829" s="263"/>
    </row>
    <row r="830" spans="1:19">
      <c r="A830" s="223">
        <v>3</v>
      </c>
      <c r="B830" s="223">
        <v>1000</v>
      </c>
      <c r="C830" s="223" t="s">
        <v>10</v>
      </c>
      <c r="D830" s="223" t="s">
        <v>417</v>
      </c>
      <c r="E830" s="223">
        <v>47</v>
      </c>
      <c r="F830" s="223">
        <v>6.3</v>
      </c>
      <c r="G830" s="223">
        <v>3</v>
      </c>
      <c r="H830" s="223">
        <v>805</v>
      </c>
      <c r="I830" s="223" t="s">
        <v>12</v>
      </c>
      <c r="J830" s="224">
        <v>1</v>
      </c>
      <c r="K830" s="223">
        <v>2</v>
      </c>
      <c r="L830" s="223">
        <v>5</v>
      </c>
      <c r="M830" s="223">
        <v>1.2</v>
      </c>
      <c r="N830" s="223">
        <v>0.36199999999999999</v>
      </c>
      <c r="O830" s="263">
        <v>2.2661927710843373E-5</v>
      </c>
      <c r="P830" s="223">
        <v>1.8029134061081559E-2</v>
      </c>
      <c r="Q830" s="223">
        <v>3.1604251359806469E-2</v>
      </c>
      <c r="R830" s="223">
        <v>1.5</v>
      </c>
      <c r="S830" s="223" t="s">
        <v>7065</v>
      </c>
    </row>
    <row r="831" spans="1:19">
      <c r="O831" s="263"/>
    </row>
    <row r="832" spans="1:19">
      <c r="A832" s="223">
        <v>4</v>
      </c>
      <c r="B832" s="223">
        <v>1001</v>
      </c>
      <c r="C832" s="223" t="s">
        <v>10</v>
      </c>
      <c r="D832" s="223" t="s">
        <v>420</v>
      </c>
      <c r="E832" s="223">
        <v>47</v>
      </c>
      <c r="F832" s="223">
        <v>10</v>
      </c>
      <c r="G832" s="223">
        <v>3</v>
      </c>
      <c r="H832" s="223">
        <v>1206</v>
      </c>
      <c r="I832" s="223" t="s">
        <v>12</v>
      </c>
      <c r="J832" s="224">
        <v>1</v>
      </c>
      <c r="K832" s="223">
        <v>1</v>
      </c>
      <c r="L832" s="223">
        <v>5.0999999999999996</v>
      </c>
      <c r="M832" s="223">
        <v>1.6</v>
      </c>
      <c r="N832" s="223">
        <v>0.19500000000000001</v>
      </c>
      <c r="O832" s="263">
        <v>2.654325E-5</v>
      </c>
      <c r="P832" s="223">
        <v>3.281761567474565E-2</v>
      </c>
      <c r="Q832" s="223">
        <v>5.3965754733972478E-2</v>
      </c>
      <c r="R832" s="223">
        <v>3</v>
      </c>
      <c r="S832" s="223" t="s">
        <v>6888</v>
      </c>
    </row>
    <row r="833" spans="1:19">
      <c r="O833" s="263"/>
    </row>
    <row r="834" spans="1:19">
      <c r="A834" s="223">
        <v>5</v>
      </c>
      <c r="B834" s="223">
        <v>190</v>
      </c>
      <c r="C834" s="223" t="s">
        <v>24</v>
      </c>
      <c r="D834" s="223" t="s">
        <v>419</v>
      </c>
      <c r="E834" s="223">
        <v>47</v>
      </c>
      <c r="F834" s="223">
        <v>6.3</v>
      </c>
      <c r="G834" s="223">
        <v>2</v>
      </c>
      <c r="H834" s="223">
        <v>1206</v>
      </c>
      <c r="I834" s="223" t="s">
        <v>12</v>
      </c>
      <c r="J834" s="224">
        <v>1</v>
      </c>
      <c r="K834" s="223">
        <v>1</v>
      </c>
      <c r="L834" s="223">
        <v>5.0999999999999996</v>
      </c>
      <c r="M834" s="223">
        <v>1.6</v>
      </c>
      <c r="N834" s="223">
        <v>0.19800000000000001</v>
      </c>
      <c r="O834" s="263">
        <v>3.1299568965517237E-5</v>
      </c>
      <c r="P834" s="223">
        <v>2.0047910187397634E-2</v>
      </c>
      <c r="Q834" s="223">
        <v>4.5765055771874064E-2</v>
      </c>
      <c r="R834" s="223">
        <v>2</v>
      </c>
      <c r="S834" s="223" t="s">
        <v>7070</v>
      </c>
    </row>
    <row r="835" spans="1:19">
      <c r="O835" s="263"/>
    </row>
    <row r="836" spans="1:19">
      <c r="A836" s="223">
        <v>6</v>
      </c>
      <c r="B836" s="223">
        <v>1054</v>
      </c>
      <c r="C836" s="223" t="s">
        <v>17</v>
      </c>
      <c r="D836" s="223" t="s">
        <v>418</v>
      </c>
      <c r="E836" s="223">
        <v>47</v>
      </c>
      <c r="F836" s="223">
        <v>6.3</v>
      </c>
      <c r="G836" s="223">
        <v>1.7</v>
      </c>
      <c r="H836" s="223">
        <v>1206</v>
      </c>
      <c r="I836" s="223" t="s">
        <v>12</v>
      </c>
      <c r="J836" s="224">
        <v>1</v>
      </c>
      <c r="K836" s="223">
        <v>1</v>
      </c>
      <c r="L836" s="223">
        <v>5.0999999999999996</v>
      </c>
      <c r="M836" s="223">
        <v>1.6</v>
      </c>
      <c r="N836" s="223">
        <v>0.21</v>
      </c>
      <c r="O836" s="263">
        <v>2.7711048387096772E-5</v>
      </c>
      <c r="P836" s="223">
        <v>2.4196362146650042E-2</v>
      </c>
      <c r="Q836" s="223">
        <v>5.1691531093767736E-2</v>
      </c>
      <c r="R836" s="223">
        <v>1.7</v>
      </c>
      <c r="S836" s="223" t="s">
        <v>7071</v>
      </c>
    </row>
    <row r="837" spans="1:19">
      <c r="O837" s="263"/>
    </row>
    <row r="838" spans="1:19">
      <c r="A838" s="223">
        <v>7</v>
      </c>
      <c r="B838" s="223">
        <v>1043</v>
      </c>
      <c r="C838" s="223" t="s">
        <v>17</v>
      </c>
      <c r="D838" s="223" t="s">
        <v>369</v>
      </c>
      <c r="E838" s="223">
        <v>10</v>
      </c>
      <c r="F838" s="223">
        <v>6.3</v>
      </c>
      <c r="G838" s="223">
        <v>13</v>
      </c>
      <c r="H838" s="223">
        <v>603</v>
      </c>
      <c r="I838" s="223" t="s">
        <v>12</v>
      </c>
      <c r="J838" s="224">
        <v>1</v>
      </c>
      <c r="K838" s="223">
        <v>4</v>
      </c>
      <c r="L838" s="223">
        <v>5.0999999999999996</v>
      </c>
      <c r="M838" s="223">
        <v>0.8</v>
      </c>
      <c r="N838" s="223">
        <v>0.27400000000000002</v>
      </c>
      <c r="O838" s="263">
        <v>6.6090517241379306E-6</v>
      </c>
      <c r="P838" s="223">
        <v>3.0621770630422047E-2</v>
      </c>
      <c r="Q838" s="223">
        <v>5.4184267998347274E-2</v>
      </c>
      <c r="R838" s="223">
        <v>3.25</v>
      </c>
      <c r="S838" s="223" t="s">
        <v>7084</v>
      </c>
    </row>
    <row r="839" spans="1:19">
      <c r="O839" s="263"/>
    </row>
    <row r="840" spans="1:19">
      <c r="A840" s="223">
        <v>8</v>
      </c>
      <c r="B840" s="223">
        <v>170</v>
      </c>
      <c r="C840" s="223" t="s">
        <v>24</v>
      </c>
      <c r="D840" s="223" t="s">
        <v>371</v>
      </c>
      <c r="E840" s="223">
        <v>10</v>
      </c>
      <c r="F840" s="223">
        <v>6.3</v>
      </c>
      <c r="G840" s="223">
        <v>6</v>
      </c>
      <c r="H840" s="223">
        <v>603</v>
      </c>
      <c r="I840" s="223" t="s">
        <v>12</v>
      </c>
      <c r="J840" s="224">
        <v>1</v>
      </c>
      <c r="K840" s="223">
        <v>4</v>
      </c>
      <c r="L840" s="223">
        <v>5.0999999999999996</v>
      </c>
      <c r="M840" s="223">
        <v>0.8</v>
      </c>
      <c r="N840" s="223">
        <v>0.29799999999999999</v>
      </c>
      <c r="O840" s="263">
        <v>5.8928571428571428E-6</v>
      </c>
      <c r="P840" s="223">
        <v>3.4182363905809213E-2</v>
      </c>
      <c r="Q840" s="223">
        <v>6.0769609911500634E-2</v>
      </c>
      <c r="R840" s="223">
        <v>1.5</v>
      </c>
      <c r="S840" s="223" t="s">
        <v>7085</v>
      </c>
    </row>
    <row r="841" spans="1:19">
      <c r="O841" s="263"/>
    </row>
    <row r="842" spans="1:19">
      <c r="A842" s="223">
        <v>9</v>
      </c>
      <c r="B842" s="223">
        <v>194</v>
      </c>
      <c r="C842" s="223" t="s">
        <v>24</v>
      </c>
      <c r="D842" s="223" t="s">
        <v>452</v>
      </c>
      <c r="E842" s="223">
        <v>100</v>
      </c>
      <c r="F842" s="223">
        <v>6.3</v>
      </c>
      <c r="G842" s="223">
        <v>1.3</v>
      </c>
      <c r="H842" s="223">
        <v>1206</v>
      </c>
      <c r="I842" s="223" t="s">
        <v>12</v>
      </c>
      <c r="J842" s="224">
        <v>1</v>
      </c>
      <c r="K842" s="223">
        <v>1</v>
      </c>
      <c r="L842" s="223">
        <v>5.0999999999999996</v>
      </c>
      <c r="M842" s="223">
        <v>1.6</v>
      </c>
      <c r="N842" s="223">
        <v>0.30399999999999999</v>
      </c>
      <c r="O842" s="263">
        <v>4.5813253012048192E-5</v>
      </c>
      <c r="P842" s="223">
        <v>1.231557372005998E-2</v>
      </c>
      <c r="Q842" s="223">
        <v>3.1266640658889872E-2</v>
      </c>
      <c r="R842" s="223">
        <v>1.3</v>
      </c>
      <c r="S842" s="223" t="s">
        <v>7072</v>
      </c>
    </row>
    <row r="843" spans="1:19">
      <c r="O843" s="263"/>
    </row>
    <row r="844" spans="1:19">
      <c r="A844" s="223">
        <v>10</v>
      </c>
      <c r="B844" s="223">
        <v>1042</v>
      </c>
      <c r="C844" s="223" t="s">
        <v>17</v>
      </c>
      <c r="D844" s="223" t="s">
        <v>2949</v>
      </c>
      <c r="E844" s="223">
        <v>10</v>
      </c>
      <c r="F844" s="223">
        <v>6.3</v>
      </c>
      <c r="G844" s="223">
        <v>5.2</v>
      </c>
      <c r="H844" s="223">
        <v>603</v>
      </c>
      <c r="I844" s="223" t="s">
        <v>12</v>
      </c>
      <c r="J844" s="224">
        <v>1</v>
      </c>
      <c r="K844" s="223">
        <v>5</v>
      </c>
      <c r="L844" s="223">
        <v>6.4</v>
      </c>
      <c r="M844" s="223">
        <v>0.8</v>
      </c>
      <c r="N844" s="223">
        <v>0.34499999999999997</v>
      </c>
      <c r="O844" s="263">
        <v>4.6843373493975897E-6</v>
      </c>
      <c r="P844" s="223">
        <v>3.4500310921472613E-2</v>
      </c>
      <c r="Q844" s="223">
        <v>6.1158128140652655E-2</v>
      </c>
      <c r="R844" s="223">
        <v>1.04</v>
      </c>
      <c r="S844" s="223" t="s">
        <v>7086</v>
      </c>
    </row>
    <row r="845" spans="1:19">
      <c r="O845" s="263"/>
    </row>
    <row r="846" spans="1:19">
      <c r="A846" s="223">
        <v>11</v>
      </c>
      <c r="B846" s="223">
        <v>172</v>
      </c>
      <c r="C846" s="223" t="s">
        <v>24</v>
      </c>
      <c r="D846" s="223" t="s">
        <v>370</v>
      </c>
      <c r="E846" s="223">
        <v>10</v>
      </c>
      <c r="F846" s="223">
        <v>4</v>
      </c>
      <c r="G846" s="223">
        <v>7</v>
      </c>
      <c r="H846" s="223">
        <v>603</v>
      </c>
      <c r="I846" s="223" t="s">
        <v>12</v>
      </c>
      <c r="J846" s="224">
        <v>1</v>
      </c>
      <c r="K846" s="223">
        <v>5</v>
      </c>
      <c r="L846" s="223">
        <v>6.4</v>
      </c>
      <c r="M846" s="223">
        <v>0.8</v>
      </c>
      <c r="N846" s="223">
        <v>0.42499999999999999</v>
      </c>
      <c r="O846" s="263">
        <v>5.1374999999999995E-6</v>
      </c>
      <c r="P846" s="223">
        <v>3.1464654820094591E-2</v>
      </c>
      <c r="Q846" s="223">
        <v>5.5763562796788908E-2</v>
      </c>
      <c r="R846" s="223">
        <v>1.4</v>
      </c>
      <c r="S846" s="223" t="s">
        <v>7087</v>
      </c>
    </row>
    <row r="847" spans="1:19">
      <c r="O847" s="263"/>
    </row>
    <row r="848" spans="1:19">
      <c r="A848" s="223">
        <v>12</v>
      </c>
      <c r="B848" s="223">
        <v>160</v>
      </c>
      <c r="C848" s="223" t="s">
        <v>24</v>
      </c>
      <c r="D848" s="223" t="s">
        <v>372</v>
      </c>
      <c r="E848" s="223">
        <v>10</v>
      </c>
      <c r="F848" s="223">
        <v>6.3</v>
      </c>
      <c r="G848" s="223">
        <v>4</v>
      </c>
      <c r="H848" s="223">
        <v>805</v>
      </c>
      <c r="I848" s="223" t="s">
        <v>12</v>
      </c>
      <c r="J848" s="224">
        <v>1</v>
      </c>
      <c r="K848" s="223">
        <v>3</v>
      </c>
      <c r="L848" s="223">
        <v>7.5</v>
      </c>
      <c r="M848" s="223">
        <v>1.2</v>
      </c>
      <c r="N848" s="223">
        <v>0.17299999999999999</v>
      </c>
      <c r="O848" s="263">
        <v>7.7301886792452832E-6</v>
      </c>
      <c r="P848" s="223">
        <v>3.3923914354230311E-2</v>
      </c>
      <c r="Q848" s="223">
        <v>6.1767639350055567E-2</v>
      </c>
      <c r="R848" s="223">
        <v>1.3333333333333333</v>
      </c>
      <c r="S848" s="223" t="s">
        <v>7088</v>
      </c>
    </row>
    <row r="849" spans="1:19">
      <c r="O849" s="263"/>
    </row>
    <row r="850" spans="1:19">
      <c r="A850" s="223">
        <v>13</v>
      </c>
      <c r="B850" s="223">
        <v>169</v>
      </c>
      <c r="C850" s="223" t="s">
        <v>24</v>
      </c>
      <c r="D850" s="223" t="s">
        <v>2545</v>
      </c>
      <c r="E850" s="223">
        <v>10</v>
      </c>
      <c r="F850" s="223">
        <v>6.3</v>
      </c>
      <c r="G850" s="223">
        <v>5</v>
      </c>
      <c r="H850" s="223">
        <v>805</v>
      </c>
      <c r="I850" s="223" t="s">
        <v>19</v>
      </c>
      <c r="J850" s="224">
        <v>1</v>
      </c>
      <c r="K850" s="223">
        <v>3</v>
      </c>
      <c r="L850" s="223">
        <v>7.5</v>
      </c>
      <c r="M850" s="223">
        <v>1.2</v>
      </c>
      <c r="N850" s="223">
        <v>0.23</v>
      </c>
      <c r="O850" s="263">
        <v>8.4999999999999999E-6</v>
      </c>
      <c r="P850" s="223">
        <v>2.9188828802324544E-2</v>
      </c>
      <c r="Q850" s="223">
        <v>5.6173588993824117E-2</v>
      </c>
      <c r="R850" s="223">
        <v>1.6666666666666667</v>
      </c>
      <c r="S850" s="223" t="s">
        <v>7089</v>
      </c>
    </row>
    <row r="851" spans="1:19">
      <c r="O851" s="263"/>
    </row>
    <row r="852" spans="1:19">
      <c r="A852" s="223">
        <v>14</v>
      </c>
      <c r="B852" s="223">
        <v>1045</v>
      </c>
      <c r="C852" s="223" t="s">
        <v>17</v>
      </c>
      <c r="D852" s="223" t="s">
        <v>2963</v>
      </c>
      <c r="E852" s="223">
        <v>22</v>
      </c>
      <c r="F852" s="223">
        <v>10</v>
      </c>
      <c r="G852" s="223">
        <v>1.6</v>
      </c>
      <c r="H852" s="223">
        <v>805</v>
      </c>
      <c r="I852" s="223" t="s">
        <v>12</v>
      </c>
      <c r="J852" s="224">
        <v>1</v>
      </c>
      <c r="K852" s="223">
        <v>3</v>
      </c>
      <c r="L852" s="223">
        <v>7.5</v>
      </c>
      <c r="M852" s="223">
        <v>1.2</v>
      </c>
      <c r="N852" s="223">
        <v>0.371</v>
      </c>
      <c r="O852" s="263">
        <v>8.1279000000000006E-6</v>
      </c>
      <c r="P852" s="223">
        <v>3.2283257089044608E-2</v>
      </c>
      <c r="Q852" s="223">
        <v>5.8745248643254096E-2</v>
      </c>
      <c r="R852" s="223">
        <v>0.53333333333333333</v>
      </c>
      <c r="S852" s="223" t="s">
        <v>7090</v>
      </c>
    </row>
    <row r="853" spans="1:19">
      <c r="O853" s="263"/>
    </row>
    <row r="854" spans="1:19">
      <c r="A854" s="223">
        <v>15</v>
      </c>
      <c r="B854" s="223">
        <v>161</v>
      </c>
      <c r="C854" s="223" t="s">
        <v>24</v>
      </c>
      <c r="D854" s="223" t="s">
        <v>374</v>
      </c>
      <c r="E854" s="223">
        <v>10</v>
      </c>
      <c r="F854" s="223">
        <v>10</v>
      </c>
      <c r="G854" s="223">
        <v>4</v>
      </c>
      <c r="H854" s="223">
        <v>805</v>
      </c>
      <c r="I854" s="223" t="s">
        <v>19</v>
      </c>
      <c r="J854" s="224">
        <v>1</v>
      </c>
      <c r="K854" s="223">
        <v>3</v>
      </c>
      <c r="L854" s="223">
        <v>7.5</v>
      </c>
      <c r="M854" s="223">
        <v>1.2</v>
      </c>
      <c r="N854" s="223">
        <v>0.42799999999999999</v>
      </c>
      <c r="O854" s="263">
        <v>7.9333333333333325E-6</v>
      </c>
      <c r="P854" s="223">
        <v>3.3009684076158445E-2</v>
      </c>
      <c r="Q854" s="223">
        <v>6.0185988207668704E-2</v>
      </c>
      <c r="R854" s="223">
        <v>1.3333333333333333</v>
      </c>
      <c r="S854" s="223" t="s">
        <v>6895</v>
      </c>
    </row>
    <row r="855" spans="1:19">
      <c r="O855" s="263"/>
    </row>
    <row r="856" spans="1:19">
      <c r="A856" s="223">
        <v>16</v>
      </c>
      <c r="B856" s="223">
        <v>155</v>
      </c>
      <c r="C856" s="223" t="s">
        <v>24</v>
      </c>
      <c r="D856" s="223" t="s">
        <v>375</v>
      </c>
      <c r="E856" s="223">
        <v>10</v>
      </c>
      <c r="F856" s="223">
        <v>6.3</v>
      </c>
      <c r="G856" s="223">
        <v>3</v>
      </c>
      <c r="H856" s="223">
        <v>805</v>
      </c>
      <c r="I856" s="223" t="s">
        <v>19</v>
      </c>
      <c r="J856" s="224">
        <v>1</v>
      </c>
      <c r="K856" s="223">
        <v>3</v>
      </c>
      <c r="L856" s="223">
        <v>7.5</v>
      </c>
      <c r="M856" s="223">
        <v>1.2</v>
      </c>
      <c r="N856" s="223">
        <v>0.42799999999999999</v>
      </c>
      <c r="O856" s="263">
        <v>7.9908415841584154E-6</v>
      </c>
      <c r="P856" s="223">
        <v>3.2766047367017312E-2</v>
      </c>
      <c r="Q856" s="223">
        <v>5.9752843479475896E-2</v>
      </c>
      <c r="R856" s="223">
        <v>1</v>
      </c>
      <c r="S856" s="223" t="s">
        <v>7091</v>
      </c>
    </row>
    <row r="857" spans="1:19">
      <c r="O857" s="263"/>
    </row>
    <row r="858" spans="1:19">
      <c r="A858" s="223">
        <v>17</v>
      </c>
      <c r="B858" s="223">
        <v>999</v>
      </c>
      <c r="C858" s="223" t="s">
        <v>10</v>
      </c>
      <c r="D858" s="223" t="s">
        <v>393</v>
      </c>
      <c r="E858" s="223">
        <v>22</v>
      </c>
      <c r="F858" s="223">
        <v>6.3</v>
      </c>
      <c r="G858" s="223">
        <v>6</v>
      </c>
      <c r="H858" s="223">
        <v>805</v>
      </c>
      <c r="I858" s="223" t="s">
        <v>12</v>
      </c>
      <c r="J858" s="224">
        <v>1</v>
      </c>
      <c r="K858" s="223">
        <v>3</v>
      </c>
      <c r="L858" s="223">
        <v>7.5</v>
      </c>
      <c r="M858" s="223">
        <v>0.8</v>
      </c>
      <c r="N858" s="223">
        <v>0.56000000000000005</v>
      </c>
      <c r="O858" s="263">
        <v>1.1563561643835615E-5</v>
      </c>
      <c r="P858" s="223">
        <v>2.4117717205463483E-2</v>
      </c>
      <c r="Q858" s="223">
        <v>4.1291387649759363E-2</v>
      </c>
      <c r="R858" s="223">
        <v>2</v>
      </c>
      <c r="S858" s="223" t="s">
        <v>7073</v>
      </c>
    </row>
    <row r="859" spans="1:19">
      <c r="O859" s="263"/>
    </row>
    <row r="860" spans="1:19">
      <c r="A860" s="223">
        <v>18</v>
      </c>
      <c r="B860" s="223">
        <v>1055</v>
      </c>
      <c r="C860" s="223" t="s">
        <v>17</v>
      </c>
      <c r="D860" s="223" t="s">
        <v>2959</v>
      </c>
      <c r="E860" s="223">
        <v>47</v>
      </c>
      <c r="F860" s="223">
        <v>6.3</v>
      </c>
      <c r="G860" s="223">
        <v>2</v>
      </c>
      <c r="H860" s="223">
        <v>1210</v>
      </c>
      <c r="I860" s="223" t="s">
        <v>12</v>
      </c>
      <c r="J860" s="224">
        <v>1</v>
      </c>
      <c r="K860" s="223">
        <v>1</v>
      </c>
      <c r="L860" s="223">
        <v>8</v>
      </c>
      <c r="M860" s="223">
        <v>2.5</v>
      </c>
      <c r="N860" s="223">
        <v>0.24</v>
      </c>
      <c r="O860" s="263">
        <v>3.5249999999999996E-5</v>
      </c>
      <c r="P860" s="223">
        <v>1.6680999677049925E-2</v>
      </c>
      <c r="Q860" s="223">
        <v>4.0636213314681278E-2</v>
      </c>
      <c r="R860" s="223">
        <v>2</v>
      </c>
      <c r="S860" s="223" t="s">
        <v>7070</v>
      </c>
    </row>
    <row r="861" spans="1:19">
      <c r="O861" s="263"/>
    </row>
    <row r="862" spans="1:19">
      <c r="A862" s="223">
        <v>19</v>
      </c>
      <c r="B862" s="223">
        <v>184</v>
      </c>
      <c r="C862" s="223" t="s">
        <v>24</v>
      </c>
      <c r="D862" s="223" t="s">
        <v>421</v>
      </c>
      <c r="E862" s="223">
        <v>47</v>
      </c>
      <c r="F862" s="223">
        <v>6.3</v>
      </c>
      <c r="G862" s="223">
        <v>1.2</v>
      </c>
      <c r="H862" s="223">
        <v>1210</v>
      </c>
      <c r="I862" s="223" t="s">
        <v>12</v>
      </c>
      <c r="J862" s="224">
        <v>1</v>
      </c>
      <c r="K862" s="223">
        <v>1</v>
      </c>
      <c r="L862" s="223">
        <v>8</v>
      </c>
      <c r="M862" s="223">
        <v>2</v>
      </c>
      <c r="N862" s="223">
        <v>0.27600000000000002</v>
      </c>
      <c r="O862" s="263">
        <v>3.3121698113207545E-5</v>
      </c>
      <c r="P862" s="223">
        <v>1.8581045982879341E-2</v>
      </c>
      <c r="Q862" s="223">
        <v>4.3247375616026262E-2</v>
      </c>
      <c r="R862" s="223">
        <v>1.2</v>
      </c>
      <c r="S862" s="223" t="s">
        <v>7076</v>
      </c>
    </row>
    <row r="863" spans="1:19">
      <c r="O863" s="263"/>
    </row>
    <row r="864" spans="1:19">
      <c r="A864" s="223">
        <v>20</v>
      </c>
      <c r="B864" s="223">
        <v>192</v>
      </c>
      <c r="C864" s="223" t="s">
        <v>24</v>
      </c>
      <c r="D864" s="223" t="s">
        <v>423</v>
      </c>
      <c r="E864" s="223">
        <v>47</v>
      </c>
      <c r="F864" s="223">
        <v>16</v>
      </c>
      <c r="G864" s="223">
        <v>2</v>
      </c>
      <c r="H864" s="223">
        <v>1210</v>
      </c>
      <c r="I864" s="223" t="s">
        <v>12</v>
      </c>
      <c r="J864" s="224">
        <v>1</v>
      </c>
      <c r="K864" s="223">
        <v>1</v>
      </c>
      <c r="L864" s="223">
        <v>8</v>
      </c>
      <c r="M864" s="223">
        <v>2</v>
      </c>
      <c r="N864" s="223">
        <v>0.27900000000000003</v>
      </c>
      <c r="O864" s="263">
        <v>2.7302000000000001E-5</v>
      </c>
      <c r="P864" s="223">
        <v>2.3761080701748837E-2</v>
      </c>
      <c r="Q864" s="223">
        <v>5.246599221091916E-2</v>
      </c>
      <c r="R864" s="223">
        <v>2</v>
      </c>
      <c r="S864" s="223" t="s">
        <v>7077</v>
      </c>
    </row>
    <row r="865" spans="1:19">
      <c r="O865" s="263"/>
    </row>
    <row r="866" spans="1:19">
      <c r="A866" s="223">
        <v>21</v>
      </c>
      <c r="B866" s="223">
        <v>186</v>
      </c>
      <c r="C866" s="223" t="s">
        <v>24</v>
      </c>
      <c r="D866" s="223" t="s">
        <v>2553</v>
      </c>
      <c r="E866" s="223">
        <v>47</v>
      </c>
      <c r="F866" s="223">
        <v>6.3</v>
      </c>
      <c r="G866" s="223">
        <v>2</v>
      </c>
      <c r="H866" s="223">
        <v>1210</v>
      </c>
      <c r="I866" s="223" t="s">
        <v>19</v>
      </c>
      <c r="J866" s="224">
        <v>1</v>
      </c>
      <c r="K866" s="223">
        <v>1</v>
      </c>
      <c r="L866" s="223">
        <v>8</v>
      </c>
      <c r="M866" s="223">
        <v>2.5</v>
      </c>
      <c r="N866" s="223">
        <v>0.34</v>
      </c>
      <c r="O866" s="263">
        <v>3.4866847826086952E-5</v>
      </c>
      <c r="P866" s="223">
        <v>1.9342595729200229E-2</v>
      </c>
      <c r="Q866" s="223">
        <v>4.1082765109348107E-2</v>
      </c>
      <c r="R866" s="223">
        <v>2</v>
      </c>
      <c r="S866" s="223" t="s">
        <v>7070</v>
      </c>
    </row>
    <row r="867" spans="1:19">
      <c r="O867" s="263"/>
    </row>
    <row r="868" spans="1:19">
      <c r="A868" s="223">
        <v>22</v>
      </c>
      <c r="B868" s="223">
        <v>191</v>
      </c>
      <c r="C868" s="223" t="s">
        <v>24</v>
      </c>
      <c r="D868" s="223" t="s">
        <v>422</v>
      </c>
      <c r="E868" s="223">
        <v>47</v>
      </c>
      <c r="F868" s="223">
        <v>10</v>
      </c>
      <c r="G868" s="223">
        <v>2</v>
      </c>
      <c r="H868" s="223">
        <v>1210</v>
      </c>
      <c r="I868" s="223" t="s">
        <v>12</v>
      </c>
      <c r="J868" s="224">
        <v>1</v>
      </c>
      <c r="K868" s="223">
        <v>1</v>
      </c>
      <c r="L868" s="223">
        <v>8</v>
      </c>
      <c r="M868" s="223">
        <v>2</v>
      </c>
      <c r="N868" s="223">
        <v>0.38</v>
      </c>
      <c r="O868" s="263">
        <v>3.4916300000000003E-5</v>
      </c>
      <c r="P868" s="223">
        <v>1.7640337908815831E-2</v>
      </c>
      <c r="Q868" s="223">
        <v>4.1024579332360957E-2</v>
      </c>
      <c r="R868" s="223">
        <v>2</v>
      </c>
      <c r="S868" s="223" t="s">
        <v>6886</v>
      </c>
    </row>
    <row r="869" spans="1:19">
      <c r="O869" s="263"/>
    </row>
    <row r="870" spans="1:19">
      <c r="A870" s="223">
        <v>23</v>
      </c>
      <c r="B870" s="223">
        <v>1056</v>
      </c>
      <c r="C870" s="223" t="s">
        <v>17</v>
      </c>
      <c r="D870" s="223" t="s">
        <v>453</v>
      </c>
      <c r="E870" s="223">
        <v>100</v>
      </c>
      <c r="F870" s="223">
        <v>6.3</v>
      </c>
      <c r="G870" s="223">
        <v>1.8</v>
      </c>
      <c r="H870" s="223">
        <v>1210</v>
      </c>
      <c r="I870" s="223" t="s">
        <v>12</v>
      </c>
      <c r="J870" s="224">
        <v>1</v>
      </c>
      <c r="K870" s="223">
        <v>1</v>
      </c>
      <c r="L870" s="223">
        <v>8</v>
      </c>
      <c r="M870" s="223">
        <v>2</v>
      </c>
      <c r="N870" s="223">
        <v>0.38</v>
      </c>
      <c r="O870" s="263">
        <v>5.9357142857142851E-5</v>
      </c>
      <c r="P870" s="223">
        <v>1.4283271694929165E-2</v>
      </c>
      <c r="Q870" s="223">
        <v>2.4132336065938884E-2</v>
      </c>
      <c r="R870" s="223">
        <v>1.8</v>
      </c>
      <c r="S870" s="223" t="s">
        <v>7066</v>
      </c>
    </row>
    <row r="871" spans="1:19">
      <c r="O871" s="263"/>
    </row>
    <row r="872" spans="1:19">
      <c r="A872" s="223">
        <v>24</v>
      </c>
      <c r="B872" s="223">
        <v>193</v>
      </c>
      <c r="C872" s="223" t="s">
        <v>24</v>
      </c>
      <c r="D872" s="223" t="s">
        <v>454</v>
      </c>
      <c r="E872" s="223">
        <v>100</v>
      </c>
      <c r="F872" s="223">
        <v>6.3</v>
      </c>
      <c r="G872" s="223">
        <v>1.1000000000000001</v>
      </c>
      <c r="H872" s="223">
        <v>1210</v>
      </c>
      <c r="I872" s="223" t="s">
        <v>12</v>
      </c>
      <c r="J872" s="224">
        <v>1</v>
      </c>
      <c r="K872" s="223">
        <v>1</v>
      </c>
      <c r="L872" s="223">
        <v>8</v>
      </c>
      <c r="M872" s="223">
        <v>2</v>
      </c>
      <c r="N872" s="223">
        <v>0.4</v>
      </c>
      <c r="O872" s="263">
        <v>6.1071428571428561E-5</v>
      </c>
      <c r="P872" s="223">
        <v>8.4635451431350241E-3</v>
      </c>
      <c r="Q872" s="223">
        <v>2.345493715882481E-2</v>
      </c>
      <c r="R872" s="223">
        <v>1.1000000000000001</v>
      </c>
      <c r="S872" s="223" t="s">
        <v>7067</v>
      </c>
    </row>
    <row r="873" spans="1:19">
      <c r="O873" s="263"/>
    </row>
    <row r="874" spans="1:19">
      <c r="A874" s="223">
        <v>25</v>
      </c>
      <c r="B874" s="223">
        <v>1002</v>
      </c>
      <c r="C874" s="223" t="s">
        <v>10</v>
      </c>
      <c r="D874" s="223" t="s">
        <v>7004</v>
      </c>
      <c r="E874" s="223">
        <v>100</v>
      </c>
      <c r="F874" s="223">
        <v>10</v>
      </c>
      <c r="G874" s="223">
        <v>3</v>
      </c>
      <c r="H874" s="223">
        <v>1210</v>
      </c>
      <c r="I874" s="223" t="s">
        <v>19</v>
      </c>
      <c r="J874" s="224">
        <v>1</v>
      </c>
      <c r="K874" s="223">
        <v>1</v>
      </c>
      <c r="L874" s="223">
        <v>8</v>
      </c>
      <c r="M874" s="223">
        <v>2</v>
      </c>
      <c r="N874" s="223">
        <v>0.41199999999999998</v>
      </c>
      <c r="O874" s="263">
        <v>5.8374999999999996E-5</v>
      </c>
      <c r="P874" s="223">
        <v>1.6375797937821474E-2</v>
      </c>
      <c r="Q874" s="223">
        <v>2.4538355791734735E-2</v>
      </c>
      <c r="R874" s="223">
        <v>3</v>
      </c>
      <c r="S874" s="223" t="s">
        <v>7068</v>
      </c>
    </row>
    <row r="875" spans="1:19">
      <c r="O875" s="263"/>
    </row>
    <row r="876" spans="1:19">
      <c r="A876" s="223">
        <v>26</v>
      </c>
      <c r="B876" s="223">
        <v>188</v>
      </c>
      <c r="C876" s="223" t="s">
        <v>24</v>
      </c>
      <c r="D876" s="223" t="s">
        <v>2555</v>
      </c>
      <c r="E876" s="223">
        <v>47</v>
      </c>
      <c r="F876" s="223">
        <v>10</v>
      </c>
      <c r="G876" s="223">
        <v>2</v>
      </c>
      <c r="H876" s="223">
        <v>1210</v>
      </c>
      <c r="I876" s="223" t="s">
        <v>19</v>
      </c>
      <c r="J876" s="224">
        <v>1</v>
      </c>
      <c r="K876" s="223">
        <v>1</v>
      </c>
      <c r="L876" s="223">
        <v>8</v>
      </c>
      <c r="M876" s="223">
        <v>2.5</v>
      </c>
      <c r="N876" s="223">
        <v>0.67500000000000004</v>
      </c>
      <c r="O876" s="263">
        <v>2.8969090909090907E-5</v>
      </c>
      <c r="P876" s="223">
        <v>2.389259930305029E-2</v>
      </c>
      <c r="Q876" s="223">
        <v>4.9446719741315717E-2</v>
      </c>
      <c r="R876" s="223">
        <v>2</v>
      </c>
      <c r="S876" s="223" t="s">
        <v>6886</v>
      </c>
    </row>
    <row r="877" spans="1:19">
      <c r="O877" s="263"/>
    </row>
    <row r="878" spans="1:19">
      <c r="A878" s="223">
        <v>27</v>
      </c>
      <c r="B878" s="223">
        <v>189</v>
      </c>
      <c r="C878" s="223" t="s">
        <v>24</v>
      </c>
      <c r="D878" s="223" t="s">
        <v>2556</v>
      </c>
      <c r="E878" s="223">
        <v>47</v>
      </c>
      <c r="F878" s="223">
        <v>10</v>
      </c>
      <c r="G878" s="223">
        <v>2</v>
      </c>
      <c r="H878" s="223">
        <v>1210</v>
      </c>
      <c r="I878" s="223" t="s">
        <v>19</v>
      </c>
      <c r="J878" s="224">
        <v>1</v>
      </c>
      <c r="K878" s="223">
        <v>1</v>
      </c>
      <c r="L878" s="223">
        <v>8</v>
      </c>
      <c r="M878" s="223">
        <v>2.5</v>
      </c>
      <c r="N878" s="223">
        <v>0.67500000000000004</v>
      </c>
      <c r="O878" s="263">
        <v>3.3199454545454544E-5</v>
      </c>
      <c r="P878" s="223">
        <v>2.0453912742008005E-2</v>
      </c>
      <c r="Q878" s="223">
        <v>4.314608595094023E-2</v>
      </c>
      <c r="R878" s="223">
        <v>2</v>
      </c>
      <c r="S878" s="223" t="s">
        <v>6886</v>
      </c>
    </row>
    <row r="879" spans="1:19">
      <c r="O879" s="263"/>
    </row>
    <row r="880" spans="1:19">
      <c r="A880" s="223">
        <v>28</v>
      </c>
      <c r="B880" s="223">
        <v>187</v>
      </c>
      <c r="C880" s="223" t="s">
        <v>24</v>
      </c>
      <c r="D880" s="223" t="s">
        <v>2554</v>
      </c>
      <c r="E880" s="223">
        <v>47</v>
      </c>
      <c r="F880" s="223">
        <v>6.3</v>
      </c>
      <c r="G880" s="223">
        <v>2</v>
      </c>
      <c r="H880" s="223">
        <v>1210</v>
      </c>
      <c r="I880" s="223" t="s">
        <v>19</v>
      </c>
      <c r="J880" s="224">
        <v>1</v>
      </c>
      <c r="K880" s="223">
        <v>1</v>
      </c>
      <c r="L880" s="223">
        <v>8</v>
      </c>
      <c r="M880" s="223">
        <v>2.5</v>
      </c>
      <c r="N880" s="223">
        <v>0.67500000000000004</v>
      </c>
      <c r="O880" s="263">
        <v>3.9950000000000002E-5</v>
      </c>
      <c r="P880" s="223">
        <v>1.6574217191879688E-2</v>
      </c>
      <c r="Q880" s="223">
        <v>3.5855482336483474E-2</v>
      </c>
      <c r="R880" s="223">
        <v>2</v>
      </c>
      <c r="S880" s="223" t="s">
        <v>7070</v>
      </c>
    </row>
    <row r="881" spans="1:19">
      <c r="O881" s="263"/>
    </row>
    <row r="882" spans="1:19">
      <c r="A882" s="223">
        <v>29</v>
      </c>
      <c r="B882" s="223">
        <v>165</v>
      </c>
      <c r="C882" s="223" t="s">
        <v>24</v>
      </c>
      <c r="D882" s="223" t="s">
        <v>373</v>
      </c>
      <c r="E882" s="223">
        <v>10</v>
      </c>
      <c r="F882" s="223">
        <v>10</v>
      </c>
      <c r="G882" s="223">
        <v>5</v>
      </c>
      <c r="H882" s="223">
        <v>805</v>
      </c>
      <c r="I882" s="223" t="s">
        <v>12</v>
      </c>
      <c r="J882" s="224">
        <v>1</v>
      </c>
      <c r="K882" s="223">
        <v>4</v>
      </c>
      <c r="L882" s="223">
        <v>10</v>
      </c>
      <c r="M882" s="223">
        <v>1.2</v>
      </c>
      <c r="N882" s="223">
        <v>0.19600000000000001</v>
      </c>
      <c r="O882" s="263">
        <v>6.48125E-6</v>
      </c>
      <c r="P882" s="223">
        <v>3.0574206212028939E-2</v>
      </c>
      <c r="Q882" s="223">
        <v>5.5252710485728641E-2</v>
      </c>
      <c r="R882" s="223">
        <v>1.25</v>
      </c>
      <c r="S882" s="223" t="s">
        <v>6975</v>
      </c>
    </row>
    <row r="883" spans="1:19">
      <c r="O883" s="263"/>
    </row>
    <row r="884" spans="1:19">
      <c r="A884" s="223">
        <v>30</v>
      </c>
      <c r="B884" s="223">
        <v>1035</v>
      </c>
      <c r="C884" s="223" t="s">
        <v>17</v>
      </c>
      <c r="D884" s="223" t="s">
        <v>2956</v>
      </c>
      <c r="E884" s="223">
        <v>10</v>
      </c>
      <c r="F884" s="223">
        <v>6.3</v>
      </c>
      <c r="G884" s="223">
        <v>2.9</v>
      </c>
      <c r="H884" s="223">
        <v>805</v>
      </c>
      <c r="I884" s="223" t="s">
        <v>12</v>
      </c>
      <c r="J884" s="224">
        <v>1</v>
      </c>
      <c r="K884" s="223">
        <v>4</v>
      </c>
      <c r="L884" s="223">
        <v>10</v>
      </c>
      <c r="M884" s="223">
        <v>1.2</v>
      </c>
      <c r="N884" s="223">
        <v>0.214</v>
      </c>
      <c r="O884" s="263">
        <v>7.0018867924528299E-6</v>
      </c>
      <c r="P884" s="223">
        <v>2.7995950602492211E-2</v>
      </c>
      <c r="Q884" s="223">
        <v>5.114430444971254E-2</v>
      </c>
      <c r="R884" s="223">
        <v>0.72499999999999998</v>
      </c>
      <c r="S884" s="223" t="s">
        <v>7092</v>
      </c>
    </row>
    <row r="885" spans="1:19">
      <c r="O885" s="263"/>
    </row>
    <row r="886" spans="1:19">
      <c r="A886" s="223">
        <v>31</v>
      </c>
      <c r="B886" s="223">
        <v>987</v>
      </c>
      <c r="C886" s="223" t="s">
        <v>10</v>
      </c>
      <c r="D886" s="223" t="s">
        <v>42</v>
      </c>
      <c r="E886" s="223">
        <v>10</v>
      </c>
      <c r="F886" s="223">
        <v>10</v>
      </c>
      <c r="G886" s="223">
        <v>4</v>
      </c>
      <c r="H886" s="223">
        <v>805</v>
      </c>
      <c r="I886" s="223" t="s">
        <v>12</v>
      </c>
      <c r="J886" s="224">
        <v>1</v>
      </c>
      <c r="K886" s="223">
        <v>4</v>
      </c>
      <c r="L886" s="223">
        <v>10</v>
      </c>
      <c r="M886" s="223">
        <v>1.2</v>
      </c>
      <c r="N886" s="223">
        <v>0.23</v>
      </c>
      <c r="O886" s="263">
        <v>7.3524999999999995E-6</v>
      </c>
      <c r="P886" s="223">
        <v>2.7777955543753251E-2</v>
      </c>
      <c r="Q886" s="223">
        <v>4.87054239830845E-2</v>
      </c>
      <c r="R886" s="223">
        <v>1</v>
      </c>
      <c r="S886" s="223" t="s">
        <v>6895</v>
      </c>
    </row>
    <row r="887" spans="1:19">
      <c r="O887" s="263"/>
    </row>
    <row r="888" spans="1:19">
      <c r="A888" s="223">
        <v>32</v>
      </c>
      <c r="B888" s="223">
        <v>991</v>
      </c>
      <c r="C888" s="223" t="s">
        <v>10</v>
      </c>
      <c r="D888" s="223" t="s">
        <v>38</v>
      </c>
      <c r="E888" s="223">
        <v>10</v>
      </c>
      <c r="F888" s="223">
        <v>6.3</v>
      </c>
      <c r="G888" s="223">
        <v>6</v>
      </c>
      <c r="H888" s="223">
        <v>805</v>
      </c>
      <c r="I888" s="223" t="s">
        <v>12</v>
      </c>
      <c r="J888" s="224">
        <v>1</v>
      </c>
      <c r="K888" s="223">
        <v>4</v>
      </c>
      <c r="L888" s="223">
        <v>10</v>
      </c>
      <c r="M888" s="223">
        <v>0.8</v>
      </c>
      <c r="N888" s="223">
        <v>0.23799999999999999</v>
      </c>
      <c r="O888" s="263">
        <v>6.4577586206896547E-6</v>
      </c>
      <c r="P888" s="223">
        <v>3.1862099565852335E-2</v>
      </c>
      <c r="Q888" s="223">
        <v>5.5453703191740672E-2</v>
      </c>
      <c r="R888" s="223">
        <v>1.5</v>
      </c>
      <c r="S888" s="223" t="s">
        <v>7085</v>
      </c>
    </row>
    <row r="889" spans="1:19">
      <c r="O889" s="263"/>
    </row>
    <row r="890" spans="1:19">
      <c r="A890" s="223">
        <v>33</v>
      </c>
      <c r="B890" s="223">
        <v>986</v>
      </c>
      <c r="C890" s="223" t="s">
        <v>10</v>
      </c>
      <c r="D890" s="223" t="s">
        <v>37</v>
      </c>
      <c r="E890" s="223">
        <v>10</v>
      </c>
      <c r="F890" s="223">
        <v>6.3</v>
      </c>
      <c r="G890" s="223">
        <v>4</v>
      </c>
      <c r="H890" s="223">
        <v>805</v>
      </c>
      <c r="I890" s="223" t="s">
        <v>12</v>
      </c>
      <c r="J890" s="224">
        <v>1</v>
      </c>
      <c r="K890" s="223">
        <v>4</v>
      </c>
      <c r="L890" s="223">
        <v>10</v>
      </c>
      <c r="M890" s="223">
        <v>1.2</v>
      </c>
      <c r="N890" s="223">
        <v>0.24099999999999999</v>
      </c>
      <c r="O890" s="263">
        <v>6.7195945945945939E-6</v>
      </c>
      <c r="P890" s="223">
        <v>3.0391037167081941E-2</v>
      </c>
      <c r="Q890" s="223">
        <v>5.3292892122345961E-2</v>
      </c>
      <c r="R890" s="223">
        <v>1</v>
      </c>
      <c r="S890" s="223" t="s">
        <v>7088</v>
      </c>
    </row>
    <row r="891" spans="1:19">
      <c r="O891" s="263"/>
    </row>
    <row r="892" spans="1:19">
      <c r="A892" s="223">
        <v>34</v>
      </c>
      <c r="B892" s="223">
        <v>988</v>
      </c>
      <c r="C892" s="223" t="s">
        <v>10</v>
      </c>
      <c r="D892" s="223" t="s">
        <v>43</v>
      </c>
      <c r="E892" s="223">
        <v>10</v>
      </c>
      <c r="F892" s="223">
        <v>10</v>
      </c>
      <c r="G892" s="223">
        <v>4</v>
      </c>
      <c r="H892" s="223">
        <v>805</v>
      </c>
      <c r="I892" s="223" t="s">
        <v>12</v>
      </c>
      <c r="J892" s="224">
        <v>1</v>
      </c>
      <c r="K892" s="223">
        <v>4</v>
      </c>
      <c r="L892" s="223">
        <v>10</v>
      </c>
      <c r="M892" s="223">
        <v>1.2</v>
      </c>
      <c r="N892" s="223">
        <v>0.246</v>
      </c>
      <c r="O892" s="263">
        <v>6.1636363636363636E-6</v>
      </c>
      <c r="P892" s="223">
        <v>3.313361179172776E-2</v>
      </c>
      <c r="Q892" s="223">
        <v>5.8099895696045963E-2</v>
      </c>
      <c r="R892" s="223">
        <v>1</v>
      </c>
      <c r="S892" s="223" t="s">
        <v>6895</v>
      </c>
    </row>
    <row r="893" spans="1:19">
      <c r="O893" s="263"/>
    </row>
    <row r="894" spans="1:19">
      <c r="A894" s="223">
        <v>35</v>
      </c>
      <c r="B894" s="223">
        <v>992</v>
      </c>
      <c r="C894" s="223" t="s">
        <v>10</v>
      </c>
      <c r="D894" s="223" t="s">
        <v>39</v>
      </c>
      <c r="E894" s="223">
        <v>10</v>
      </c>
      <c r="F894" s="223">
        <v>10</v>
      </c>
      <c r="G894" s="223">
        <v>6</v>
      </c>
      <c r="H894" s="223">
        <v>805</v>
      </c>
      <c r="I894" s="223" t="s">
        <v>12</v>
      </c>
      <c r="J894" s="224">
        <v>1</v>
      </c>
      <c r="K894" s="223">
        <v>4</v>
      </c>
      <c r="L894" s="223">
        <v>10</v>
      </c>
      <c r="M894" s="223">
        <v>0.8</v>
      </c>
      <c r="N894" s="223">
        <v>0.246</v>
      </c>
      <c r="O894" s="263">
        <v>5.9892307692307694E-6</v>
      </c>
      <c r="P894" s="223">
        <v>3.4310494399222811E-2</v>
      </c>
      <c r="Q894" s="223">
        <v>5.9791756843863009E-2</v>
      </c>
      <c r="R894" s="223">
        <v>1.5</v>
      </c>
      <c r="S894" s="223" t="s">
        <v>7093</v>
      </c>
    </row>
    <row r="895" spans="1:19">
      <c r="O895" s="263"/>
    </row>
    <row r="896" spans="1:19">
      <c r="A896" s="223">
        <v>36</v>
      </c>
      <c r="B896" s="223">
        <v>164</v>
      </c>
      <c r="C896" s="223" t="s">
        <v>24</v>
      </c>
      <c r="D896" s="223" t="s">
        <v>2546</v>
      </c>
      <c r="E896" s="223">
        <v>10</v>
      </c>
      <c r="F896" s="223">
        <v>10</v>
      </c>
      <c r="G896" s="223">
        <v>5</v>
      </c>
      <c r="H896" s="223">
        <v>805</v>
      </c>
      <c r="I896" s="223" t="s">
        <v>19</v>
      </c>
      <c r="J896" s="224">
        <v>1</v>
      </c>
      <c r="K896" s="223">
        <v>4</v>
      </c>
      <c r="L896" s="223">
        <v>10</v>
      </c>
      <c r="M896" s="223">
        <v>1.2</v>
      </c>
      <c r="N896" s="223">
        <v>0.28599999999999998</v>
      </c>
      <c r="O896" s="263">
        <v>6.6319833333333326E-6</v>
      </c>
      <c r="P896" s="223">
        <v>3.0117442058618677E-2</v>
      </c>
      <c r="Q896" s="223">
        <v>5.3996913417398332E-2</v>
      </c>
      <c r="R896" s="223">
        <v>1.25</v>
      </c>
      <c r="S896" s="223" t="s">
        <v>6975</v>
      </c>
    </row>
    <row r="897" spans="1:19">
      <c r="O897" s="263"/>
    </row>
    <row r="898" spans="1:19">
      <c r="A898" s="223">
        <v>37</v>
      </c>
      <c r="B898" s="223">
        <v>990</v>
      </c>
      <c r="C898" s="223" t="s">
        <v>10</v>
      </c>
      <c r="D898" s="223" t="s">
        <v>57</v>
      </c>
      <c r="E898" s="223">
        <v>10</v>
      </c>
      <c r="F898" s="223">
        <v>16</v>
      </c>
      <c r="G898" s="223">
        <v>5</v>
      </c>
      <c r="H898" s="223">
        <v>805</v>
      </c>
      <c r="I898" s="223" t="s">
        <v>12</v>
      </c>
      <c r="J898" s="224">
        <v>1</v>
      </c>
      <c r="K898" s="223">
        <v>4</v>
      </c>
      <c r="L898" s="223">
        <v>10</v>
      </c>
      <c r="M898" s="223">
        <v>1.2</v>
      </c>
      <c r="N898" s="223">
        <v>0.35399999999999998</v>
      </c>
      <c r="O898" s="263">
        <v>6.528E-6</v>
      </c>
      <c r="P898" s="223">
        <v>3.1331658638596466E-2</v>
      </c>
      <c r="Q898" s="223">
        <v>5.4857020501781366E-2</v>
      </c>
      <c r="R898" s="223">
        <v>1.25</v>
      </c>
      <c r="S898" s="223" t="s">
        <v>6978</v>
      </c>
    </row>
    <row r="899" spans="1:19">
      <c r="O899" s="263"/>
    </row>
    <row r="900" spans="1:19">
      <c r="A900" s="223">
        <v>38</v>
      </c>
      <c r="B900" s="223">
        <v>1053</v>
      </c>
      <c r="C900" s="223" t="s">
        <v>17</v>
      </c>
      <c r="D900" s="223" t="s">
        <v>2962</v>
      </c>
      <c r="E900" s="223">
        <v>22</v>
      </c>
      <c r="F900" s="223">
        <v>10</v>
      </c>
      <c r="G900" s="223">
        <v>2.9</v>
      </c>
      <c r="H900" s="223">
        <v>805</v>
      </c>
      <c r="I900" s="223" t="s">
        <v>12</v>
      </c>
      <c r="J900" s="224">
        <v>1</v>
      </c>
      <c r="K900" s="223">
        <v>4</v>
      </c>
      <c r="L900" s="223">
        <v>10</v>
      </c>
      <c r="M900" s="223">
        <v>0.8</v>
      </c>
      <c r="N900" s="223">
        <v>0.63</v>
      </c>
      <c r="O900" s="263">
        <v>7.0505217391304345E-6</v>
      </c>
      <c r="P900" s="223">
        <v>2.8276267572538562E-2</v>
      </c>
      <c r="Q900" s="223">
        <v>5.0791507789861134E-2</v>
      </c>
      <c r="R900" s="223">
        <v>0.72499999999999998</v>
      </c>
      <c r="S900" s="223" t="s">
        <v>7094</v>
      </c>
    </row>
    <row r="901" spans="1:19">
      <c r="O901" s="263"/>
    </row>
    <row r="902" spans="1:19">
      <c r="A902" s="223">
        <v>39</v>
      </c>
      <c r="B902" s="223">
        <v>1046</v>
      </c>
      <c r="C902" s="223" t="s">
        <v>17</v>
      </c>
      <c r="D902" s="223" t="s">
        <v>2964</v>
      </c>
      <c r="E902" s="223">
        <v>22</v>
      </c>
      <c r="F902" s="223">
        <v>16</v>
      </c>
      <c r="G902" s="223">
        <v>1.6</v>
      </c>
      <c r="H902" s="223">
        <v>805</v>
      </c>
      <c r="I902" s="223" t="s">
        <v>12</v>
      </c>
      <c r="J902" s="224">
        <v>1</v>
      </c>
      <c r="K902" s="223">
        <v>4</v>
      </c>
      <c r="L902" s="223">
        <v>10</v>
      </c>
      <c r="M902" s="223">
        <v>1.2</v>
      </c>
      <c r="N902" s="223">
        <v>0.67</v>
      </c>
      <c r="O902" s="263">
        <v>7.3076666666666661E-6</v>
      </c>
      <c r="P902" s="223">
        <v>2.7055620954546021E-2</v>
      </c>
      <c r="Q902" s="223">
        <v>4.9004237080093341E-2</v>
      </c>
      <c r="R902" s="223">
        <v>0.4</v>
      </c>
      <c r="S902" s="223" t="s">
        <v>7095</v>
      </c>
    </row>
    <row r="903" spans="1:19">
      <c r="O903" s="263"/>
    </row>
    <row r="904" spans="1:19">
      <c r="A904" s="223">
        <v>40</v>
      </c>
      <c r="B904" s="223">
        <v>1051</v>
      </c>
      <c r="C904" s="223" t="s">
        <v>17</v>
      </c>
      <c r="D904" s="223" t="s">
        <v>3797</v>
      </c>
      <c r="E904" s="223">
        <v>22</v>
      </c>
      <c r="F904" s="223">
        <v>35</v>
      </c>
      <c r="G904" s="223">
        <v>2.2000000000000002</v>
      </c>
      <c r="H904" s="223">
        <v>805</v>
      </c>
      <c r="I904" s="223" t="s">
        <v>12</v>
      </c>
      <c r="J904" s="224">
        <v>1</v>
      </c>
      <c r="K904" s="223">
        <v>4</v>
      </c>
      <c r="L904" s="223">
        <v>10</v>
      </c>
      <c r="M904" s="223">
        <v>1.2</v>
      </c>
      <c r="N904" s="223">
        <v>1.25</v>
      </c>
      <c r="O904" s="263">
        <v>6.8396474735605167E-6</v>
      </c>
      <c r="P904" s="223">
        <v>2.9190777042353712E-2</v>
      </c>
      <c r="Q904" s="223">
        <v>5.2357468892941218E-2</v>
      </c>
      <c r="R904" s="223">
        <v>0.55000000000000004</v>
      </c>
      <c r="S904" s="223" t="s">
        <v>7096</v>
      </c>
    </row>
    <row r="905" spans="1:19">
      <c r="O905" s="263"/>
    </row>
    <row r="906" spans="1:19">
      <c r="O906" s="263"/>
    </row>
    <row r="907" spans="1:19">
      <c r="B907" s="238" t="s">
        <v>3255</v>
      </c>
      <c r="C907" s="239"/>
      <c r="D907" s="240"/>
      <c r="E907" s="241"/>
      <c r="F907" s="241"/>
      <c r="G907" s="242"/>
      <c r="H907" s="243"/>
      <c r="I907" s="241"/>
      <c r="J907" s="244"/>
      <c r="K907" s="245"/>
      <c r="L907" s="241"/>
      <c r="M907" s="241"/>
      <c r="N907" s="241"/>
    </row>
    <row r="908" spans="1:19">
      <c r="B908" s="238" t="s">
        <v>2282</v>
      </c>
      <c r="C908" s="238" t="s">
        <v>2229</v>
      </c>
      <c r="D908" s="246" t="s">
        <v>2230</v>
      </c>
      <c r="E908" s="238" t="s">
        <v>3</v>
      </c>
      <c r="F908" s="238" t="s">
        <v>4</v>
      </c>
      <c r="G908" s="238"/>
      <c r="H908" s="238" t="s">
        <v>32</v>
      </c>
      <c r="I908" s="238" t="s">
        <v>12</v>
      </c>
      <c r="J908" s="247" t="s">
        <v>6</v>
      </c>
      <c r="K908" s="238">
        <v>1</v>
      </c>
      <c r="L908" s="238">
        <v>2.5</v>
      </c>
      <c r="M908" s="238">
        <v>0.8</v>
      </c>
      <c r="N908" s="238" t="s">
        <v>7</v>
      </c>
      <c r="O908" s="238" t="s">
        <v>33</v>
      </c>
      <c r="P908" s="238" t="s">
        <v>34</v>
      </c>
      <c r="Q908" s="238" t="s">
        <v>2216</v>
      </c>
      <c r="R908" s="247" t="s">
        <v>35</v>
      </c>
      <c r="S908" s="238" t="s">
        <v>36</v>
      </c>
    </row>
    <row r="909" spans="1:19">
      <c r="A909" s="223">
        <v>1</v>
      </c>
      <c r="B909" s="223">
        <v>1022</v>
      </c>
      <c r="C909" s="223" t="s">
        <v>17</v>
      </c>
      <c r="D909" s="223" t="s">
        <v>2950</v>
      </c>
      <c r="E909" s="223">
        <v>4.7</v>
      </c>
      <c r="F909" s="223">
        <v>6.3</v>
      </c>
      <c r="G909" s="223">
        <v>4.0999999999999996</v>
      </c>
      <c r="H909" s="223">
        <v>603</v>
      </c>
      <c r="I909" s="223" t="s">
        <v>12</v>
      </c>
      <c r="J909" s="224">
        <v>1</v>
      </c>
      <c r="K909" s="223">
        <v>1</v>
      </c>
      <c r="L909" s="223">
        <v>1.3</v>
      </c>
      <c r="M909" s="223">
        <v>0.8</v>
      </c>
      <c r="N909" s="223">
        <v>2.5999999999999999E-2</v>
      </c>
      <c r="O909" s="263">
        <v>3.0588132075471697E-6</v>
      </c>
      <c r="P909" s="223">
        <v>5.3977472308372403E-2</v>
      </c>
      <c r="Q909" s="223">
        <v>0.13669488626848608</v>
      </c>
      <c r="R909" s="223">
        <v>4.0999999999999996</v>
      </c>
      <c r="S909" s="223" t="s">
        <v>7097</v>
      </c>
    </row>
    <row r="910" spans="1:19">
      <c r="O910" s="263"/>
    </row>
    <row r="911" spans="1:19">
      <c r="A911" s="223">
        <v>2</v>
      </c>
      <c r="B911" s="223">
        <v>1042</v>
      </c>
      <c r="C911" s="223" t="s">
        <v>17</v>
      </c>
      <c r="D911" s="223" t="s">
        <v>2949</v>
      </c>
      <c r="E911" s="223">
        <v>10</v>
      </c>
      <c r="F911" s="223">
        <v>6.3</v>
      </c>
      <c r="G911" s="223">
        <v>5.2</v>
      </c>
      <c r="H911" s="223">
        <v>603</v>
      </c>
      <c r="I911" s="223" t="s">
        <v>12</v>
      </c>
      <c r="J911" s="224">
        <v>1</v>
      </c>
      <c r="K911" s="223">
        <v>1</v>
      </c>
      <c r="L911" s="223">
        <v>1.3</v>
      </c>
      <c r="M911" s="223">
        <v>0.8</v>
      </c>
      <c r="N911" s="223">
        <v>6.0999999999999999E-2</v>
      </c>
      <c r="O911" s="263">
        <v>3.5728915662650601E-6</v>
      </c>
      <c r="P911" s="223">
        <v>4.6468414292905866E-2</v>
      </c>
      <c r="Q911" s="223">
        <v>0.11719658149350773</v>
      </c>
      <c r="R911" s="223">
        <v>5.2</v>
      </c>
      <c r="S911" s="223" t="s">
        <v>7086</v>
      </c>
    </row>
    <row r="912" spans="1:19">
      <c r="O912" s="263"/>
    </row>
    <row r="913" spans="1:19">
      <c r="A913" s="223">
        <v>3</v>
      </c>
      <c r="B913" s="223">
        <v>1043</v>
      </c>
      <c r="C913" s="223" t="s">
        <v>17</v>
      </c>
      <c r="D913" s="223" t="s">
        <v>369</v>
      </c>
      <c r="E913" s="223">
        <v>10</v>
      </c>
      <c r="F913" s="223">
        <v>6.3</v>
      </c>
      <c r="G913" s="223">
        <v>13</v>
      </c>
      <c r="H913" s="223">
        <v>603</v>
      </c>
      <c r="I913" s="223" t="s">
        <v>12</v>
      </c>
      <c r="J913" s="224">
        <v>1</v>
      </c>
      <c r="K913" s="223">
        <v>1</v>
      </c>
      <c r="L913" s="223">
        <v>1.3</v>
      </c>
      <c r="M913" s="223">
        <v>0.8</v>
      </c>
      <c r="N913" s="223">
        <v>6.0999999999999999E-2</v>
      </c>
      <c r="O913" s="263">
        <v>5.5810344827586204E-6</v>
      </c>
      <c r="P913" s="223">
        <v>2.9721038686452379E-2</v>
      </c>
      <c r="Q913" s="223">
        <v>7.5397467073093111E-2</v>
      </c>
      <c r="R913" s="223">
        <v>13</v>
      </c>
      <c r="S913" s="223" t="s">
        <v>7084</v>
      </c>
    </row>
    <row r="914" spans="1:19">
      <c r="O914" s="263"/>
    </row>
    <row r="915" spans="1:19">
      <c r="A915" s="223">
        <v>4</v>
      </c>
      <c r="B915" s="223">
        <v>170</v>
      </c>
      <c r="C915" s="223" t="s">
        <v>24</v>
      </c>
      <c r="D915" s="223" t="s">
        <v>371</v>
      </c>
      <c r="E915" s="223">
        <v>10</v>
      </c>
      <c r="F915" s="223">
        <v>6.3</v>
      </c>
      <c r="G915" s="223">
        <v>6</v>
      </c>
      <c r="H915" s="223">
        <v>603</v>
      </c>
      <c r="I915" s="223" t="s">
        <v>12</v>
      </c>
      <c r="J915" s="224">
        <v>1</v>
      </c>
      <c r="K915" s="223">
        <v>1</v>
      </c>
      <c r="L915" s="223">
        <v>1.3</v>
      </c>
      <c r="M915" s="223">
        <v>0.8</v>
      </c>
      <c r="N915" s="223">
        <v>6.7000000000000004E-2</v>
      </c>
      <c r="O915" s="263">
        <v>4.5535714285714288E-6</v>
      </c>
      <c r="P915" s="223">
        <v>3.6377145025487508E-2</v>
      </c>
      <c r="Q915" s="223">
        <v>9.1900939841666154E-2</v>
      </c>
      <c r="R915" s="223">
        <v>6</v>
      </c>
      <c r="S915" s="223" t="s">
        <v>7085</v>
      </c>
    </row>
    <row r="916" spans="1:19">
      <c r="O916" s="263"/>
    </row>
    <row r="917" spans="1:19">
      <c r="A917" s="223">
        <v>5</v>
      </c>
      <c r="B917" s="223">
        <v>971</v>
      </c>
      <c r="C917" s="223" t="s">
        <v>10</v>
      </c>
      <c r="D917" s="223" t="s">
        <v>44</v>
      </c>
      <c r="E917" s="223">
        <v>4.7</v>
      </c>
      <c r="F917" s="223">
        <v>6.3</v>
      </c>
      <c r="G917" s="223">
        <v>10</v>
      </c>
      <c r="H917" s="223">
        <v>805</v>
      </c>
      <c r="I917" s="223" t="s">
        <v>12</v>
      </c>
      <c r="J917" s="224">
        <v>1</v>
      </c>
      <c r="K917" s="223">
        <v>1</v>
      </c>
      <c r="L917" s="223">
        <v>2.5</v>
      </c>
      <c r="M917" s="223">
        <v>1.2</v>
      </c>
      <c r="N917" s="223">
        <v>3.3000000000000002E-2</v>
      </c>
      <c r="O917" s="263">
        <v>3.47065625E-6</v>
      </c>
      <c r="P917" s="223">
        <v>4.8321531139104951E-2</v>
      </c>
      <c r="Q917" s="223">
        <v>0.12131174008266896</v>
      </c>
      <c r="R917" s="223">
        <v>10</v>
      </c>
      <c r="S917" s="223" t="s">
        <v>7098</v>
      </c>
    </row>
    <row r="918" spans="1:19">
      <c r="O918" s="263"/>
    </row>
    <row r="919" spans="1:19">
      <c r="A919" s="223">
        <v>6</v>
      </c>
      <c r="B919" s="223">
        <v>165</v>
      </c>
      <c r="C919" s="223" t="s">
        <v>24</v>
      </c>
      <c r="D919" s="223" t="s">
        <v>373</v>
      </c>
      <c r="E919" s="223">
        <v>10</v>
      </c>
      <c r="F919" s="223">
        <v>10</v>
      </c>
      <c r="G919" s="223">
        <v>5</v>
      </c>
      <c r="H919" s="223">
        <v>805</v>
      </c>
      <c r="I919" s="223" t="s">
        <v>12</v>
      </c>
      <c r="J919" s="224">
        <v>1</v>
      </c>
      <c r="K919" s="223">
        <v>1</v>
      </c>
      <c r="L919" s="223">
        <v>2.5</v>
      </c>
      <c r="M919" s="223">
        <v>1.2</v>
      </c>
      <c r="N919" s="223">
        <v>4.2000000000000003E-2</v>
      </c>
      <c r="O919" s="263">
        <v>5.6843750000000001E-6</v>
      </c>
      <c r="P919" s="223">
        <v>2.8662913664173471E-2</v>
      </c>
      <c r="Q919" s="223">
        <v>7.3582117647786507E-2</v>
      </c>
      <c r="R919" s="223">
        <v>5</v>
      </c>
      <c r="S919" s="223" t="s">
        <v>6975</v>
      </c>
    </row>
    <row r="920" spans="1:19">
      <c r="O920" s="263"/>
    </row>
    <row r="921" spans="1:19">
      <c r="A921" s="223">
        <v>7</v>
      </c>
      <c r="B921" s="223">
        <v>142</v>
      </c>
      <c r="C921" s="223" t="s">
        <v>24</v>
      </c>
      <c r="D921" s="223" t="s">
        <v>349</v>
      </c>
      <c r="E921" s="223">
        <v>4.7</v>
      </c>
      <c r="F921" s="223">
        <v>10</v>
      </c>
      <c r="G921" s="223">
        <v>4</v>
      </c>
      <c r="H921" s="223">
        <v>805</v>
      </c>
      <c r="I921" s="223" t="s">
        <v>12</v>
      </c>
      <c r="J921" s="224">
        <v>1</v>
      </c>
      <c r="K921" s="223">
        <v>1</v>
      </c>
      <c r="L921" s="223">
        <v>2.5</v>
      </c>
      <c r="M921" s="223">
        <v>1.2</v>
      </c>
      <c r="N921" s="223">
        <v>4.2000000000000003E-2</v>
      </c>
      <c r="O921" s="263">
        <v>3.2885157894736841E-6</v>
      </c>
      <c r="P921" s="223">
        <v>5.0263432536851511E-2</v>
      </c>
      <c r="Q921" s="223">
        <v>0.12705765393768156</v>
      </c>
      <c r="R921" s="223">
        <v>4</v>
      </c>
      <c r="S921" s="223" t="s">
        <v>7099</v>
      </c>
    </row>
    <row r="922" spans="1:19">
      <c r="O922" s="263"/>
    </row>
    <row r="923" spans="1:19">
      <c r="A923" s="223">
        <v>8</v>
      </c>
      <c r="B923" s="223">
        <v>1021</v>
      </c>
      <c r="C923" s="223" t="s">
        <v>17</v>
      </c>
      <c r="D923" s="223" t="s">
        <v>2954</v>
      </c>
      <c r="E923" s="223">
        <v>4.7</v>
      </c>
      <c r="F923" s="223">
        <v>16</v>
      </c>
      <c r="G923" s="223">
        <v>2.7</v>
      </c>
      <c r="H923" s="223">
        <v>805</v>
      </c>
      <c r="I923" s="223" t="s">
        <v>12</v>
      </c>
      <c r="J923" s="224">
        <v>1</v>
      </c>
      <c r="K923" s="223">
        <v>1</v>
      </c>
      <c r="L923" s="223">
        <v>2.5</v>
      </c>
      <c r="M923" s="223">
        <v>1.2</v>
      </c>
      <c r="N923" s="223">
        <v>4.3999999999999997E-2</v>
      </c>
      <c r="O923" s="263">
        <v>3.3155142857142854E-6</v>
      </c>
      <c r="P923" s="223">
        <v>4.9782693362705799E-2</v>
      </c>
      <c r="Q923" s="223">
        <v>0.12606099987449404</v>
      </c>
      <c r="R923" s="223">
        <v>2.7</v>
      </c>
      <c r="S923" s="223" t="s">
        <v>7100</v>
      </c>
    </row>
    <row r="924" spans="1:19">
      <c r="O924" s="263"/>
    </row>
    <row r="925" spans="1:19">
      <c r="A925" s="223">
        <v>9</v>
      </c>
      <c r="B925" s="223">
        <v>141</v>
      </c>
      <c r="C925" s="223" t="s">
        <v>24</v>
      </c>
      <c r="D925" s="223" t="s">
        <v>66</v>
      </c>
      <c r="E925" s="223">
        <v>4.7</v>
      </c>
      <c r="F925" s="223">
        <v>6.3</v>
      </c>
      <c r="G925" s="223">
        <v>4</v>
      </c>
      <c r="H925" s="223">
        <v>805</v>
      </c>
      <c r="I925" s="223" t="s">
        <v>12</v>
      </c>
      <c r="J925" s="224">
        <v>1</v>
      </c>
      <c r="K925" s="223">
        <v>1</v>
      </c>
      <c r="L925" s="223">
        <v>2.5</v>
      </c>
      <c r="M925" s="223">
        <v>1.2</v>
      </c>
      <c r="N925" s="223">
        <v>4.3999999999999997E-2</v>
      </c>
      <c r="O925" s="263">
        <v>3.3882122641509434E-6</v>
      </c>
      <c r="P925" s="223">
        <v>4.875525909203543E-2</v>
      </c>
      <c r="Q925" s="223">
        <v>0.1233244151686138</v>
      </c>
      <c r="R925" s="223">
        <v>4</v>
      </c>
      <c r="S925" s="223" t="s">
        <v>7101</v>
      </c>
    </row>
    <row r="926" spans="1:19">
      <c r="O926" s="263"/>
    </row>
    <row r="927" spans="1:19">
      <c r="A927" s="223">
        <v>10</v>
      </c>
      <c r="B927" s="223">
        <v>1019</v>
      </c>
      <c r="C927" s="223" t="s">
        <v>17</v>
      </c>
      <c r="D927" s="223" t="s">
        <v>2952</v>
      </c>
      <c r="E927" s="223">
        <v>4.7</v>
      </c>
      <c r="F927" s="223">
        <v>10</v>
      </c>
      <c r="G927" s="223">
        <v>2.4</v>
      </c>
      <c r="H927" s="223">
        <v>805</v>
      </c>
      <c r="I927" s="223" t="s">
        <v>12</v>
      </c>
      <c r="J927" s="224">
        <v>1</v>
      </c>
      <c r="K927" s="223">
        <v>1</v>
      </c>
      <c r="L927" s="223">
        <v>2.5</v>
      </c>
      <c r="M927" s="223">
        <v>1.2</v>
      </c>
      <c r="N927" s="223">
        <v>4.3999999999999997E-2</v>
      </c>
      <c r="O927" s="263">
        <v>3.4477279569892475E-6</v>
      </c>
      <c r="P927" s="223">
        <v>4.7825716402830419E-2</v>
      </c>
      <c r="Q927" s="223">
        <v>0.12116220290627887</v>
      </c>
      <c r="R927" s="223">
        <v>2.4</v>
      </c>
      <c r="S927" s="223" t="s">
        <v>7102</v>
      </c>
    </row>
    <row r="928" spans="1:19">
      <c r="O928" s="263"/>
    </row>
    <row r="929" spans="1:19">
      <c r="A929" s="223">
        <v>11</v>
      </c>
      <c r="B929" s="223">
        <v>1020</v>
      </c>
      <c r="C929" s="223" t="s">
        <v>17</v>
      </c>
      <c r="D929" s="223" t="s">
        <v>2953</v>
      </c>
      <c r="E929" s="223">
        <v>4.7</v>
      </c>
      <c r="F929" s="223">
        <v>16</v>
      </c>
      <c r="G929" s="223">
        <v>2.7</v>
      </c>
      <c r="H929" s="223">
        <v>805</v>
      </c>
      <c r="I929" s="223" t="s">
        <v>12</v>
      </c>
      <c r="J929" s="224">
        <v>1</v>
      </c>
      <c r="K929" s="223">
        <v>1</v>
      </c>
      <c r="L929" s="223">
        <v>2.5</v>
      </c>
      <c r="M929" s="223">
        <v>1.2</v>
      </c>
      <c r="N929" s="223">
        <v>4.3999999999999997E-2</v>
      </c>
      <c r="O929" s="263">
        <v>3.757582857142857E-6</v>
      </c>
      <c r="P929" s="223">
        <v>4.3802401465156862E-2</v>
      </c>
      <c r="Q929" s="223">
        <v>0.11125605898093777</v>
      </c>
      <c r="R929" s="223">
        <v>2.7</v>
      </c>
      <c r="S929" s="223" t="s">
        <v>7100</v>
      </c>
    </row>
    <row r="930" spans="1:19">
      <c r="O930" s="263"/>
    </row>
    <row r="931" spans="1:19">
      <c r="A931" s="223">
        <v>12</v>
      </c>
      <c r="B931" s="223">
        <v>1035</v>
      </c>
      <c r="C931" s="223" t="s">
        <v>17</v>
      </c>
      <c r="D931" s="223" t="s">
        <v>2956</v>
      </c>
      <c r="E931" s="223">
        <v>10</v>
      </c>
      <c r="F931" s="223">
        <v>6.3</v>
      </c>
      <c r="G931" s="223">
        <v>2.9</v>
      </c>
      <c r="H931" s="223">
        <v>805</v>
      </c>
      <c r="I931" s="223" t="s">
        <v>12</v>
      </c>
      <c r="J931" s="224">
        <v>1</v>
      </c>
      <c r="K931" s="223">
        <v>1</v>
      </c>
      <c r="L931" s="223">
        <v>2.5</v>
      </c>
      <c r="M931" s="223">
        <v>1.2</v>
      </c>
      <c r="N931" s="223">
        <v>4.5999999999999999E-2</v>
      </c>
      <c r="O931" s="263">
        <v>6.0679245283018868E-6</v>
      </c>
      <c r="P931" s="223">
        <v>2.6608692842190317E-2</v>
      </c>
      <c r="Q931" s="223">
        <v>6.9033827043110479E-2</v>
      </c>
      <c r="R931" s="223">
        <v>2.9</v>
      </c>
      <c r="S931" s="223" t="s">
        <v>7092</v>
      </c>
    </row>
    <row r="932" spans="1:19">
      <c r="O932" s="263"/>
    </row>
    <row r="933" spans="1:19">
      <c r="A933" s="223">
        <v>13</v>
      </c>
      <c r="B933" s="223">
        <v>978</v>
      </c>
      <c r="C933" s="223" t="s">
        <v>10</v>
      </c>
      <c r="D933" s="223" t="s">
        <v>47</v>
      </c>
      <c r="E933" s="223">
        <v>4.7</v>
      </c>
      <c r="F933" s="223">
        <v>6.3</v>
      </c>
      <c r="G933" s="223">
        <v>11</v>
      </c>
      <c r="H933" s="223">
        <v>805</v>
      </c>
      <c r="I933" s="223" t="s">
        <v>12</v>
      </c>
      <c r="J933" s="224">
        <v>1</v>
      </c>
      <c r="K933" s="223">
        <v>1</v>
      </c>
      <c r="L933" s="223">
        <v>2.5</v>
      </c>
      <c r="M933" s="223">
        <v>0.8</v>
      </c>
      <c r="N933" s="223">
        <v>4.5999999999999999E-2</v>
      </c>
      <c r="O933" s="263">
        <v>3.0414764150943397E-6</v>
      </c>
      <c r="P933" s="223">
        <v>5.5019158678035925E-2</v>
      </c>
      <c r="Q933" s="223">
        <v>0.13818415701297126</v>
      </c>
      <c r="R933" s="223">
        <v>11</v>
      </c>
      <c r="S933" s="223" t="s">
        <v>7103</v>
      </c>
    </row>
    <row r="934" spans="1:19">
      <c r="O934" s="263"/>
    </row>
    <row r="935" spans="1:19">
      <c r="A935" s="223">
        <v>14</v>
      </c>
      <c r="B935" s="223">
        <v>979</v>
      </c>
      <c r="C935" s="223" t="s">
        <v>10</v>
      </c>
      <c r="D935" s="223" t="s">
        <v>52</v>
      </c>
      <c r="E935" s="223">
        <v>4.7</v>
      </c>
      <c r="F935" s="223">
        <v>10</v>
      </c>
      <c r="G935" s="223">
        <v>11</v>
      </c>
      <c r="H935" s="223">
        <v>805</v>
      </c>
      <c r="I935" s="223" t="s">
        <v>12</v>
      </c>
      <c r="J935" s="224">
        <v>1</v>
      </c>
      <c r="K935" s="223">
        <v>1</v>
      </c>
      <c r="L935" s="223">
        <v>2.5</v>
      </c>
      <c r="M935" s="223">
        <v>0.8</v>
      </c>
      <c r="N935" s="223">
        <v>4.5999999999999999E-2</v>
      </c>
      <c r="O935" s="263">
        <v>2.7598791666666667E-6</v>
      </c>
      <c r="P935" s="223">
        <v>6.0651383698175229E-2</v>
      </c>
      <c r="Q935" s="223">
        <v>0.15218100972951742</v>
      </c>
      <c r="R935" s="223">
        <v>11</v>
      </c>
      <c r="S935" s="223" t="s">
        <v>7104</v>
      </c>
    </row>
    <row r="936" spans="1:19">
      <c r="O936" s="263"/>
    </row>
    <row r="937" spans="1:19">
      <c r="A937" s="223">
        <v>15</v>
      </c>
      <c r="B937" s="223">
        <v>972</v>
      </c>
      <c r="C937" s="223" t="s">
        <v>10</v>
      </c>
      <c r="D937" s="223" t="s">
        <v>49</v>
      </c>
      <c r="E937" s="223">
        <v>4.7</v>
      </c>
      <c r="F937" s="223">
        <v>10</v>
      </c>
      <c r="G937" s="223">
        <v>10</v>
      </c>
      <c r="H937" s="223">
        <v>805</v>
      </c>
      <c r="I937" s="223" t="s">
        <v>12</v>
      </c>
      <c r="J937" s="224">
        <v>1</v>
      </c>
      <c r="K937" s="223">
        <v>1</v>
      </c>
      <c r="L937" s="223">
        <v>2.5</v>
      </c>
      <c r="M937" s="223">
        <v>1.2</v>
      </c>
      <c r="N937" s="223">
        <v>4.8000000000000001E-2</v>
      </c>
      <c r="O937" s="263">
        <v>3.5446545454545453E-6</v>
      </c>
      <c r="P937" s="223">
        <v>4.731476445897298E-2</v>
      </c>
      <c r="Q937" s="223">
        <v>0.11880209269846385</v>
      </c>
      <c r="R937" s="223">
        <v>10</v>
      </c>
      <c r="S937" s="223" t="s">
        <v>7105</v>
      </c>
    </row>
    <row r="938" spans="1:19">
      <c r="O938" s="263"/>
    </row>
    <row r="939" spans="1:19">
      <c r="A939" s="223">
        <v>16</v>
      </c>
      <c r="B939" s="223">
        <v>973</v>
      </c>
      <c r="C939" s="223" t="s">
        <v>10</v>
      </c>
      <c r="D939" s="223" t="s">
        <v>51</v>
      </c>
      <c r="E939" s="223">
        <v>4.7</v>
      </c>
      <c r="F939" s="223">
        <v>10</v>
      </c>
      <c r="G939" s="223">
        <v>10</v>
      </c>
      <c r="H939" s="223">
        <v>805</v>
      </c>
      <c r="I939" s="223" t="s">
        <v>12</v>
      </c>
      <c r="J939" s="224">
        <v>1</v>
      </c>
      <c r="K939" s="223">
        <v>1</v>
      </c>
      <c r="L939" s="223">
        <v>2.5</v>
      </c>
      <c r="M939" s="223">
        <v>1.2</v>
      </c>
      <c r="N939" s="223">
        <v>4.8000000000000001E-2</v>
      </c>
      <c r="O939" s="263">
        <v>3.0771176470588234E-6</v>
      </c>
      <c r="P939" s="223">
        <v>5.4495140546509641E-2</v>
      </c>
      <c r="Q939" s="223">
        <v>0.13668649297929636</v>
      </c>
      <c r="R939" s="223">
        <v>10</v>
      </c>
      <c r="S939" s="223" t="s">
        <v>7105</v>
      </c>
    </row>
    <row r="940" spans="1:19">
      <c r="O940" s="263"/>
    </row>
    <row r="941" spans="1:19">
      <c r="A941" s="223">
        <v>17</v>
      </c>
      <c r="B941" s="223">
        <v>987</v>
      </c>
      <c r="C941" s="223" t="s">
        <v>10</v>
      </c>
      <c r="D941" s="223" t="s">
        <v>42</v>
      </c>
      <c r="E941" s="223">
        <v>10</v>
      </c>
      <c r="F941" s="223">
        <v>10</v>
      </c>
      <c r="G941" s="223">
        <v>4</v>
      </c>
      <c r="H941" s="223">
        <v>805</v>
      </c>
      <c r="I941" s="223" t="s">
        <v>12</v>
      </c>
      <c r="J941" s="224">
        <v>1</v>
      </c>
      <c r="K941" s="223">
        <v>1</v>
      </c>
      <c r="L941" s="223">
        <v>2.5</v>
      </c>
      <c r="M941" s="223">
        <v>1.2</v>
      </c>
      <c r="N941" s="223">
        <v>0.05</v>
      </c>
      <c r="O941" s="263">
        <v>6.39625E-6</v>
      </c>
      <c r="P941" s="223">
        <v>2.6126259813026072E-2</v>
      </c>
      <c r="Q941" s="223">
        <v>6.5869312171767114E-2</v>
      </c>
      <c r="R941" s="223">
        <v>4</v>
      </c>
      <c r="S941" s="223" t="s">
        <v>6895</v>
      </c>
    </row>
    <row r="942" spans="1:19">
      <c r="O942" s="263"/>
    </row>
    <row r="943" spans="1:19">
      <c r="A943" s="223">
        <v>18</v>
      </c>
      <c r="B943" s="223">
        <v>160</v>
      </c>
      <c r="C943" s="223" t="s">
        <v>24</v>
      </c>
      <c r="D943" s="223" t="s">
        <v>372</v>
      </c>
      <c r="E943" s="223">
        <v>10</v>
      </c>
      <c r="F943" s="223">
        <v>6.3</v>
      </c>
      <c r="G943" s="223">
        <v>4</v>
      </c>
      <c r="H943" s="223">
        <v>805</v>
      </c>
      <c r="I943" s="223" t="s">
        <v>12</v>
      </c>
      <c r="J943" s="224">
        <v>1</v>
      </c>
      <c r="K943" s="223">
        <v>1</v>
      </c>
      <c r="L943" s="223">
        <v>2.5</v>
      </c>
      <c r="M943" s="223">
        <v>1.2</v>
      </c>
      <c r="N943" s="223">
        <v>5.0999999999999997E-2</v>
      </c>
      <c r="O943" s="263">
        <v>6.2867924528301887E-6</v>
      </c>
      <c r="P943" s="223">
        <v>2.5822762364693677E-2</v>
      </c>
      <c r="Q943" s="223">
        <v>6.6548767988222179E-2</v>
      </c>
      <c r="R943" s="223">
        <v>4</v>
      </c>
      <c r="S943" s="223" t="s">
        <v>7088</v>
      </c>
    </row>
    <row r="944" spans="1:19">
      <c r="O944" s="263"/>
    </row>
    <row r="945" spans="1:19">
      <c r="A945" s="223">
        <v>19</v>
      </c>
      <c r="B945" s="223">
        <v>991</v>
      </c>
      <c r="C945" s="223" t="s">
        <v>10</v>
      </c>
      <c r="D945" s="223" t="s">
        <v>38</v>
      </c>
      <c r="E945" s="223">
        <v>10</v>
      </c>
      <c r="F945" s="223">
        <v>6.3</v>
      </c>
      <c r="G945" s="223">
        <v>6</v>
      </c>
      <c r="H945" s="223">
        <v>805</v>
      </c>
      <c r="I945" s="223" t="s">
        <v>12</v>
      </c>
      <c r="J945" s="224">
        <v>1</v>
      </c>
      <c r="K945" s="223">
        <v>1</v>
      </c>
      <c r="L945" s="223">
        <v>2.5</v>
      </c>
      <c r="M945" s="223">
        <v>0.8</v>
      </c>
      <c r="N945" s="223">
        <v>5.1999999999999998E-2</v>
      </c>
      <c r="O945" s="263">
        <v>5.2551724137931031E-6</v>
      </c>
      <c r="P945" s="223">
        <v>3.1947257651469343E-2</v>
      </c>
      <c r="Q945" s="223">
        <v>8.0398099569496964E-2</v>
      </c>
      <c r="R945" s="223">
        <v>6</v>
      </c>
      <c r="S945" s="223" t="s">
        <v>7085</v>
      </c>
    </row>
    <row r="946" spans="1:19">
      <c r="O946" s="263"/>
    </row>
    <row r="947" spans="1:19">
      <c r="A947" s="223">
        <v>20</v>
      </c>
      <c r="B947" s="223">
        <v>986</v>
      </c>
      <c r="C947" s="223" t="s">
        <v>10</v>
      </c>
      <c r="D947" s="223" t="s">
        <v>37</v>
      </c>
      <c r="E947" s="223">
        <v>10</v>
      </c>
      <c r="F947" s="223">
        <v>6.3</v>
      </c>
      <c r="G947" s="223">
        <v>4</v>
      </c>
      <c r="H947" s="223">
        <v>805</v>
      </c>
      <c r="I947" s="223" t="s">
        <v>12</v>
      </c>
      <c r="J947" s="224">
        <v>1</v>
      </c>
      <c r="K947" s="223">
        <v>1</v>
      </c>
      <c r="L947" s="223">
        <v>2.5</v>
      </c>
      <c r="M947" s="223">
        <v>1.2</v>
      </c>
      <c r="N947" s="223">
        <v>5.2999999999999999E-2</v>
      </c>
      <c r="O947" s="263">
        <v>5.6047297297297295E-6</v>
      </c>
      <c r="P947" s="223">
        <v>2.9821809289437208E-2</v>
      </c>
      <c r="Q947" s="223">
        <v>7.5081407924447424E-2</v>
      </c>
      <c r="R947" s="223">
        <v>4</v>
      </c>
      <c r="S947" s="223" t="s">
        <v>7088</v>
      </c>
    </row>
    <row r="948" spans="1:19">
      <c r="O948" s="263"/>
    </row>
    <row r="949" spans="1:19">
      <c r="A949" s="223">
        <v>21</v>
      </c>
      <c r="B949" s="223">
        <v>992</v>
      </c>
      <c r="C949" s="223" t="s">
        <v>10</v>
      </c>
      <c r="D949" s="223" t="s">
        <v>39</v>
      </c>
      <c r="E949" s="223">
        <v>10</v>
      </c>
      <c r="F949" s="223">
        <v>10</v>
      </c>
      <c r="G949" s="223">
        <v>6</v>
      </c>
      <c r="H949" s="223">
        <v>805</v>
      </c>
      <c r="I949" s="223" t="s">
        <v>12</v>
      </c>
      <c r="J949" s="224">
        <v>1</v>
      </c>
      <c r="K949" s="223">
        <v>1</v>
      </c>
      <c r="L949" s="223">
        <v>2.5</v>
      </c>
      <c r="M949" s="223">
        <v>0.8</v>
      </c>
      <c r="N949" s="223">
        <v>5.3999999999999999E-2</v>
      </c>
      <c r="O949" s="263">
        <v>5.2046153846153847E-6</v>
      </c>
      <c r="P949" s="223">
        <v>3.2254694763865499E-2</v>
      </c>
      <c r="Q949" s="223">
        <v>8.1169326955759805E-2</v>
      </c>
      <c r="R949" s="223">
        <v>6</v>
      </c>
      <c r="S949" s="223" t="s">
        <v>7093</v>
      </c>
    </row>
    <row r="950" spans="1:19">
      <c r="O950" s="263"/>
    </row>
    <row r="951" spans="1:19">
      <c r="A951" s="223">
        <v>22</v>
      </c>
      <c r="B951" s="223">
        <v>988</v>
      </c>
      <c r="C951" s="223" t="s">
        <v>10</v>
      </c>
      <c r="D951" s="223" t="s">
        <v>43</v>
      </c>
      <c r="E951" s="223">
        <v>10</v>
      </c>
      <c r="F951" s="223">
        <v>10</v>
      </c>
      <c r="G951" s="223">
        <v>4</v>
      </c>
      <c r="H951" s="223">
        <v>805</v>
      </c>
      <c r="I951" s="223" t="s">
        <v>12</v>
      </c>
      <c r="J951" s="224">
        <v>1</v>
      </c>
      <c r="K951" s="223">
        <v>1</v>
      </c>
      <c r="L951" s="223">
        <v>2.5</v>
      </c>
      <c r="M951" s="223">
        <v>1.2</v>
      </c>
      <c r="N951" s="223">
        <v>5.3999999999999999E-2</v>
      </c>
      <c r="O951" s="263">
        <v>5.4477272727272729E-6</v>
      </c>
      <c r="P951" s="223">
        <v>3.0683399430469299E-2</v>
      </c>
      <c r="Q951" s="223">
        <v>7.7226830881781047E-2</v>
      </c>
      <c r="R951" s="223">
        <v>4</v>
      </c>
      <c r="S951" s="223" t="s">
        <v>6895</v>
      </c>
    </row>
    <row r="952" spans="1:19">
      <c r="O952" s="263"/>
    </row>
    <row r="953" spans="1:19">
      <c r="A953" s="223">
        <v>23</v>
      </c>
      <c r="B953" s="223">
        <v>145</v>
      </c>
      <c r="C953" s="223" t="s">
        <v>24</v>
      </c>
      <c r="D953" s="223" t="s">
        <v>351</v>
      </c>
      <c r="E953" s="223">
        <v>4.7</v>
      </c>
      <c r="F953" s="223">
        <v>25</v>
      </c>
      <c r="G953" s="223">
        <v>10</v>
      </c>
      <c r="H953" s="223">
        <v>805</v>
      </c>
      <c r="I953" s="223" t="s">
        <v>12</v>
      </c>
      <c r="J953" s="224">
        <v>1</v>
      </c>
      <c r="K953" s="223">
        <v>1</v>
      </c>
      <c r="L953" s="223">
        <v>2.5</v>
      </c>
      <c r="M953" s="223">
        <v>1.2</v>
      </c>
      <c r="N953" s="223">
        <v>5.6000000000000001E-2</v>
      </c>
      <c r="O953" s="263">
        <v>2.7046150000000001E-6</v>
      </c>
      <c r="P953" s="223">
        <v>6.135169682505099E-2</v>
      </c>
      <c r="Q953" s="223">
        <v>0.15463130076518442</v>
      </c>
      <c r="R953" s="223">
        <v>10</v>
      </c>
      <c r="S953" s="223" t="s">
        <v>7106</v>
      </c>
    </row>
    <row r="954" spans="1:19">
      <c r="O954" s="263"/>
    </row>
    <row r="955" spans="1:19">
      <c r="A955" s="223">
        <v>24</v>
      </c>
      <c r="B955" s="223">
        <v>974</v>
      </c>
      <c r="C955" s="223" t="s">
        <v>10</v>
      </c>
      <c r="D955" s="223" t="s">
        <v>352</v>
      </c>
      <c r="E955" s="223">
        <v>4.7</v>
      </c>
      <c r="F955" s="223">
        <v>16</v>
      </c>
      <c r="G955" s="223">
        <v>11</v>
      </c>
      <c r="H955" s="223">
        <v>805</v>
      </c>
      <c r="I955" s="223" t="s">
        <v>12</v>
      </c>
      <c r="J955" s="224">
        <v>1</v>
      </c>
      <c r="K955" s="223">
        <v>1</v>
      </c>
      <c r="L955" s="223">
        <v>2.5</v>
      </c>
      <c r="M955" s="223">
        <v>1.2</v>
      </c>
      <c r="N955" s="223">
        <v>5.6000000000000001E-2</v>
      </c>
      <c r="O955" s="263">
        <v>3.0677394736842106E-6</v>
      </c>
      <c r="P955" s="223">
        <v>5.4860938448628722E-2</v>
      </c>
      <c r="Q955" s="223">
        <v>0.13719225123422729</v>
      </c>
      <c r="R955" s="223">
        <v>11</v>
      </c>
      <c r="S955" s="223" t="s">
        <v>7107</v>
      </c>
    </row>
    <row r="956" spans="1:19">
      <c r="O956" s="263"/>
    </row>
    <row r="957" spans="1:19">
      <c r="A957" s="223">
        <v>25</v>
      </c>
      <c r="B957" s="223">
        <v>975</v>
      </c>
      <c r="C957" s="223" t="s">
        <v>10</v>
      </c>
      <c r="D957" s="223" t="s">
        <v>22</v>
      </c>
      <c r="E957" s="223">
        <v>4.7</v>
      </c>
      <c r="F957" s="223">
        <v>25</v>
      </c>
      <c r="G957" s="223">
        <v>11</v>
      </c>
      <c r="H957" s="223">
        <v>805</v>
      </c>
      <c r="I957" s="223" t="s">
        <v>12</v>
      </c>
      <c r="J957" s="224">
        <v>1</v>
      </c>
      <c r="K957" s="223">
        <v>1</v>
      </c>
      <c r="L957" s="223">
        <v>2.5</v>
      </c>
      <c r="M957" s="223">
        <v>1.2</v>
      </c>
      <c r="N957" s="223">
        <v>0.06</v>
      </c>
      <c r="O957" s="263">
        <v>2.7501580000000001E-6</v>
      </c>
      <c r="P957" s="223">
        <v>6.1170549018689818E-2</v>
      </c>
      <c r="Q957" s="223">
        <v>0.15289788792164472</v>
      </c>
      <c r="R957" s="223">
        <v>11</v>
      </c>
      <c r="S957" s="223" t="s">
        <v>7108</v>
      </c>
    </row>
    <row r="958" spans="1:19">
      <c r="O958" s="263"/>
    </row>
    <row r="959" spans="1:19">
      <c r="A959" s="223">
        <v>26</v>
      </c>
      <c r="B959" s="223">
        <v>146</v>
      </c>
      <c r="C959" s="223" t="s">
        <v>24</v>
      </c>
      <c r="D959" s="223" t="s">
        <v>350</v>
      </c>
      <c r="E959" s="223">
        <v>4.7</v>
      </c>
      <c r="F959" s="223">
        <v>16</v>
      </c>
      <c r="G959" s="223">
        <v>10</v>
      </c>
      <c r="H959" s="223">
        <v>805</v>
      </c>
      <c r="I959" s="223" t="s">
        <v>12</v>
      </c>
      <c r="J959" s="224">
        <v>1</v>
      </c>
      <c r="K959" s="223">
        <v>1</v>
      </c>
      <c r="L959" s="223">
        <v>2.5</v>
      </c>
      <c r="M959" s="223">
        <v>1.2</v>
      </c>
      <c r="N959" s="223">
        <v>6.4000000000000001E-2</v>
      </c>
      <c r="O959" s="263">
        <v>3.0556351351351353E-6</v>
      </c>
      <c r="P959" s="223">
        <v>5.4195041405770548E-2</v>
      </c>
      <c r="Q959" s="223">
        <v>0.13690975548469703</v>
      </c>
      <c r="R959" s="223">
        <v>10</v>
      </c>
      <c r="S959" s="223" t="s">
        <v>7109</v>
      </c>
    </row>
    <row r="960" spans="1:19">
      <c r="O960" s="263"/>
    </row>
    <row r="961" spans="1:19">
      <c r="A961" s="223">
        <v>27</v>
      </c>
      <c r="B961" s="223">
        <v>164</v>
      </c>
      <c r="C961" s="223" t="s">
        <v>24</v>
      </c>
      <c r="D961" s="223" t="s">
        <v>2546</v>
      </c>
      <c r="E961" s="223">
        <v>10</v>
      </c>
      <c r="F961" s="223">
        <v>10</v>
      </c>
      <c r="G961" s="223">
        <v>5</v>
      </c>
      <c r="H961" s="223">
        <v>805</v>
      </c>
      <c r="I961" s="223" t="s">
        <v>19</v>
      </c>
      <c r="J961" s="224">
        <v>1</v>
      </c>
      <c r="K961" s="223">
        <v>1</v>
      </c>
      <c r="L961" s="223">
        <v>2.5</v>
      </c>
      <c r="M961" s="223">
        <v>1.2</v>
      </c>
      <c r="N961" s="223">
        <v>6.4000000000000001E-2</v>
      </c>
      <c r="O961" s="263">
        <v>5.8946083333333328E-6</v>
      </c>
      <c r="P961" s="223">
        <v>2.7816448933113348E-2</v>
      </c>
      <c r="Q961" s="223">
        <v>7.1146795764564466E-2</v>
      </c>
      <c r="R961" s="223">
        <v>5</v>
      </c>
      <c r="S961" s="223" t="s">
        <v>6975</v>
      </c>
    </row>
    <row r="962" spans="1:19">
      <c r="O962" s="263"/>
    </row>
    <row r="963" spans="1:19">
      <c r="A963" s="223">
        <v>28</v>
      </c>
      <c r="B963" s="223">
        <v>181</v>
      </c>
      <c r="C963" s="223" t="s">
        <v>24</v>
      </c>
      <c r="D963" s="223" t="s">
        <v>392</v>
      </c>
      <c r="E963" s="223">
        <v>22</v>
      </c>
      <c r="F963" s="223">
        <v>6.3</v>
      </c>
      <c r="G963" s="223">
        <v>3</v>
      </c>
      <c r="H963" s="223">
        <v>805</v>
      </c>
      <c r="I963" s="223" t="s">
        <v>12</v>
      </c>
      <c r="J963" s="224">
        <v>1</v>
      </c>
      <c r="K963" s="223">
        <v>1</v>
      </c>
      <c r="L963" s="223">
        <v>2.5</v>
      </c>
      <c r="M963" s="223">
        <v>1.2</v>
      </c>
      <c r="N963" s="223">
        <v>6.9000000000000006E-2</v>
      </c>
      <c r="O963" s="263">
        <v>1.0882142857142857E-5</v>
      </c>
      <c r="P963" s="223">
        <v>1.4512562113144565E-2</v>
      </c>
      <c r="Q963" s="223">
        <v>3.8523382574000682E-2</v>
      </c>
      <c r="R963" s="223">
        <v>3</v>
      </c>
      <c r="S963" s="223" t="s">
        <v>7069</v>
      </c>
    </row>
    <row r="964" spans="1:19">
      <c r="O964" s="263"/>
    </row>
    <row r="965" spans="1:19">
      <c r="A965" s="223">
        <v>29</v>
      </c>
      <c r="B965" s="223">
        <v>169</v>
      </c>
      <c r="C965" s="223" t="s">
        <v>24</v>
      </c>
      <c r="D965" s="223" t="s">
        <v>2545</v>
      </c>
      <c r="E965" s="223">
        <v>10</v>
      </c>
      <c r="F965" s="223">
        <v>6.3</v>
      </c>
      <c r="G965" s="223">
        <v>5</v>
      </c>
      <c r="H965" s="223">
        <v>805</v>
      </c>
      <c r="I965" s="223" t="s">
        <v>19</v>
      </c>
      <c r="J965" s="224">
        <v>1</v>
      </c>
      <c r="K965" s="223">
        <v>1</v>
      </c>
      <c r="L965" s="223">
        <v>2.5</v>
      </c>
      <c r="M965" s="223">
        <v>1.2</v>
      </c>
      <c r="N965" s="223">
        <v>7.0000000000000007E-2</v>
      </c>
      <c r="O965" s="263">
        <v>7.2408139534883716E-6</v>
      </c>
      <c r="P965" s="223">
        <v>2.1346505437143625E-2</v>
      </c>
      <c r="Q965" s="223">
        <v>5.7987108640842257E-2</v>
      </c>
      <c r="R965" s="223">
        <v>5</v>
      </c>
      <c r="S965" s="223" t="s">
        <v>7089</v>
      </c>
    </row>
    <row r="966" spans="1:19">
      <c r="O966" s="263"/>
    </row>
    <row r="967" spans="1:19">
      <c r="A967" s="223">
        <v>30</v>
      </c>
      <c r="B967" s="223">
        <v>1009</v>
      </c>
      <c r="C967" s="223" t="s">
        <v>17</v>
      </c>
      <c r="D967" s="223" t="s">
        <v>313</v>
      </c>
      <c r="E967" s="223">
        <v>1</v>
      </c>
      <c r="F967" s="223">
        <v>6.3</v>
      </c>
      <c r="G967" s="223">
        <v>12.8</v>
      </c>
      <c r="H967" s="223">
        <v>402</v>
      </c>
      <c r="I967" s="223" t="s">
        <v>12</v>
      </c>
      <c r="J967" s="224">
        <v>1</v>
      </c>
      <c r="K967" s="223">
        <v>5</v>
      </c>
      <c r="L967" s="223">
        <v>2.5</v>
      </c>
      <c r="M967" s="223">
        <v>0.5</v>
      </c>
      <c r="N967" s="223">
        <v>7.4999999999999997E-2</v>
      </c>
      <c r="O967" s="263">
        <v>5.3637931034482751E-7</v>
      </c>
      <c r="P967" s="223">
        <v>6.2716718242372224E-2</v>
      </c>
      <c r="Q967" s="223">
        <v>0.15570996909344847</v>
      </c>
      <c r="R967" s="223">
        <v>2.56</v>
      </c>
      <c r="S967" s="223" t="s">
        <v>7110</v>
      </c>
    </row>
    <row r="968" spans="1:19">
      <c r="O968" s="263"/>
    </row>
    <row r="969" spans="1:19">
      <c r="A969" s="223">
        <v>31</v>
      </c>
      <c r="B969" s="223">
        <v>990</v>
      </c>
      <c r="C969" s="223" t="s">
        <v>10</v>
      </c>
      <c r="D969" s="223" t="s">
        <v>57</v>
      </c>
      <c r="E969" s="223">
        <v>10</v>
      </c>
      <c r="F969" s="223">
        <v>16</v>
      </c>
      <c r="G969" s="223">
        <v>5</v>
      </c>
      <c r="H969" s="223">
        <v>805</v>
      </c>
      <c r="I969" s="223" t="s">
        <v>12</v>
      </c>
      <c r="J969" s="224">
        <v>1</v>
      </c>
      <c r="K969" s="223">
        <v>1</v>
      </c>
      <c r="L969" s="223">
        <v>2.5</v>
      </c>
      <c r="M969" s="223">
        <v>1.2</v>
      </c>
      <c r="N969" s="223">
        <v>8.1000000000000003E-2</v>
      </c>
      <c r="O969" s="263">
        <v>6.0179999999999998E-6</v>
      </c>
      <c r="P969" s="223">
        <v>2.7804719630459E-2</v>
      </c>
      <c r="Q969" s="223">
        <v>7.006050622995541E-2</v>
      </c>
      <c r="R969" s="223">
        <v>5</v>
      </c>
      <c r="S969" s="223" t="s">
        <v>6978</v>
      </c>
    </row>
    <row r="970" spans="1:19">
      <c r="O970" s="263"/>
    </row>
    <row r="971" spans="1:19">
      <c r="A971" s="223">
        <v>32</v>
      </c>
      <c r="B971" s="223">
        <v>997</v>
      </c>
      <c r="C971" s="223" t="s">
        <v>10</v>
      </c>
      <c r="D971" s="223" t="s">
        <v>394</v>
      </c>
      <c r="E971" s="223">
        <v>22</v>
      </c>
      <c r="F971" s="223">
        <v>6.3</v>
      </c>
      <c r="G971" s="223">
        <v>3</v>
      </c>
      <c r="H971" s="223">
        <v>805</v>
      </c>
      <c r="I971" s="223" t="s">
        <v>12</v>
      </c>
      <c r="J971" s="224">
        <v>1</v>
      </c>
      <c r="K971" s="223">
        <v>1</v>
      </c>
      <c r="L971" s="223">
        <v>2.5</v>
      </c>
      <c r="M971" s="223">
        <v>1.2</v>
      </c>
      <c r="N971" s="223">
        <v>0.104</v>
      </c>
      <c r="O971" s="263">
        <v>1.1344864864864865E-5</v>
      </c>
      <c r="P971" s="223">
        <v>1.4584496363592034E-2</v>
      </c>
      <c r="Q971" s="223">
        <v>3.723332928745119E-2</v>
      </c>
      <c r="R971" s="223">
        <v>3</v>
      </c>
      <c r="S971" s="223" t="s">
        <v>7069</v>
      </c>
    </row>
    <row r="972" spans="1:19">
      <c r="O972" s="263"/>
    </row>
    <row r="973" spans="1:19">
      <c r="A973" s="223">
        <v>33</v>
      </c>
      <c r="B973" s="223">
        <v>1045</v>
      </c>
      <c r="C973" s="223" t="s">
        <v>17</v>
      </c>
      <c r="D973" s="223" t="s">
        <v>2963</v>
      </c>
      <c r="E973" s="223">
        <v>22</v>
      </c>
      <c r="F973" s="223">
        <v>10</v>
      </c>
      <c r="G973" s="223">
        <v>1.6</v>
      </c>
      <c r="H973" s="223">
        <v>805</v>
      </c>
      <c r="I973" s="223" t="s">
        <v>12</v>
      </c>
      <c r="J973" s="224">
        <v>1</v>
      </c>
      <c r="K973" s="223">
        <v>1</v>
      </c>
      <c r="L973" s="223">
        <v>2.5</v>
      </c>
      <c r="M973" s="223">
        <v>1.2</v>
      </c>
      <c r="N973" s="223">
        <v>0.11700000000000001</v>
      </c>
      <c r="O973" s="263">
        <v>7.0636499999999997E-6</v>
      </c>
      <c r="P973" s="223">
        <v>2.2936019566108214E-2</v>
      </c>
      <c r="Q973" s="223">
        <v>5.9213330842141441E-2</v>
      </c>
      <c r="R973" s="223">
        <v>1.6</v>
      </c>
      <c r="S973" s="223" t="s">
        <v>7090</v>
      </c>
    </row>
    <row r="974" spans="1:19">
      <c r="O974" s="263"/>
    </row>
    <row r="975" spans="1:19">
      <c r="A975" s="223">
        <v>34</v>
      </c>
      <c r="B975" s="223">
        <v>155</v>
      </c>
      <c r="C975" s="223" t="s">
        <v>24</v>
      </c>
      <c r="D975" s="223" t="s">
        <v>375</v>
      </c>
      <c r="E975" s="223">
        <v>10</v>
      </c>
      <c r="F975" s="223">
        <v>6.3</v>
      </c>
      <c r="G975" s="223">
        <v>3</v>
      </c>
      <c r="H975" s="223">
        <v>805</v>
      </c>
      <c r="I975" s="223" t="s">
        <v>19</v>
      </c>
      <c r="J975" s="224">
        <v>1</v>
      </c>
      <c r="K975" s="223">
        <v>1</v>
      </c>
      <c r="L975" s="223">
        <v>2.5</v>
      </c>
      <c r="M975" s="223">
        <v>1.2</v>
      </c>
      <c r="N975" s="223">
        <v>0.13600000000000001</v>
      </c>
      <c r="O975" s="263">
        <v>6.6022277227722768E-6</v>
      </c>
      <c r="P975" s="223">
        <v>2.4542492335871149E-2</v>
      </c>
      <c r="Q975" s="223">
        <v>6.3377980499845527E-2</v>
      </c>
      <c r="R975" s="223">
        <v>3</v>
      </c>
      <c r="S975" s="223" t="s">
        <v>7091</v>
      </c>
    </row>
    <row r="976" spans="1:19">
      <c r="O976" s="263"/>
    </row>
    <row r="977" spans="1:19">
      <c r="A977" s="223">
        <v>35</v>
      </c>
      <c r="B977" s="223">
        <v>161</v>
      </c>
      <c r="C977" s="223" t="s">
        <v>24</v>
      </c>
      <c r="D977" s="223" t="s">
        <v>374</v>
      </c>
      <c r="E977" s="223">
        <v>10</v>
      </c>
      <c r="F977" s="223">
        <v>10</v>
      </c>
      <c r="G977" s="223">
        <v>4</v>
      </c>
      <c r="H977" s="223">
        <v>805</v>
      </c>
      <c r="I977" s="223" t="s">
        <v>19</v>
      </c>
      <c r="J977" s="224">
        <v>1</v>
      </c>
      <c r="K977" s="223">
        <v>1</v>
      </c>
      <c r="L977" s="223">
        <v>2.5</v>
      </c>
      <c r="M977" s="223">
        <v>1.2</v>
      </c>
      <c r="N977" s="223">
        <v>0.13600000000000001</v>
      </c>
      <c r="O977" s="263">
        <v>6.8708333333333329E-6</v>
      </c>
      <c r="P977" s="223">
        <v>2.3542244662095254E-2</v>
      </c>
      <c r="Q977" s="223">
        <v>6.0893754090016176E-2</v>
      </c>
      <c r="R977" s="223">
        <v>4</v>
      </c>
      <c r="S977" s="223" t="s">
        <v>6895</v>
      </c>
    </row>
    <row r="978" spans="1:19">
      <c r="O978" s="263"/>
    </row>
    <row r="979" spans="1:19">
      <c r="A979" s="223">
        <v>36</v>
      </c>
      <c r="B979" s="223">
        <v>1039</v>
      </c>
      <c r="C979" s="223" t="s">
        <v>17</v>
      </c>
      <c r="D979" s="223" t="s">
        <v>3791</v>
      </c>
      <c r="E979" s="223">
        <v>10</v>
      </c>
      <c r="F979" s="223">
        <v>35</v>
      </c>
      <c r="G979" s="223">
        <v>4.2</v>
      </c>
      <c r="H979" s="223">
        <v>805</v>
      </c>
      <c r="I979" s="223" t="s">
        <v>12</v>
      </c>
      <c r="J979" s="224">
        <v>1</v>
      </c>
      <c r="K979" s="223">
        <v>1</v>
      </c>
      <c r="L979" s="223">
        <v>2.5</v>
      </c>
      <c r="M979" s="223">
        <v>1</v>
      </c>
      <c r="N979" s="223">
        <v>0.15</v>
      </c>
      <c r="O979" s="263">
        <v>3.486861313868613E-6</v>
      </c>
      <c r="P979" s="223">
        <v>4.7679860656375396E-2</v>
      </c>
      <c r="Q979" s="223">
        <v>0.12041997114789141</v>
      </c>
      <c r="R979" s="223">
        <v>4.2</v>
      </c>
      <c r="S979" s="223" t="s">
        <v>7111</v>
      </c>
    </row>
    <row r="980" spans="1:19">
      <c r="O980" s="263"/>
    </row>
    <row r="981" spans="1:19">
      <c r="A981" s="223">
        <v>37</v>
      </c>
      <c r="B981" s="223">
        <v>1053</v>
      </c>
      <c r="C981" s="223" t="s">
        <v>17</v>
      </c>
      <c r="D981" s="223" t="s">
        <v>2962</v>
      </c>
      <c r="E981" s="223">
        <v>22</v>
      </c>
      <c r="F981" s="223">
        <v>10</v>
      </c>
      <c r="G981" s="223">
        <v>2.9</v>
      </c>
      <c r="H981" s="223">
        <v>805</v>
      </c>
      <c r="I981" s="223" t="s">
        <v>12</v>
      </c>
      <c r="J981" s="224">
        <v>1</v>
      </c>
      <c r="K981" s="223">
        <v>1</v>
      </c>
      <c r="L981" s="223">
        <v>2.5</v>
      </c>
      <c r="M981" s="223">
        <v>0.8</v>
      </c>
      <c r="N981" s="223">
        <v>0.15</v>
      </c>
      <c r="O981" s="263">
        <v>6.0928043478260868E-6</v>
      </c>
      <c r="P981" s="223">
        <v>2.6891925140470781E-2</v>
      </c>
      <c r="Q981" s="223">
        <v>6.872567165453318E-2</v>
      </c>
      <c r="R981" s="223">
        <v>2.9</v>
      </c>
      <c r="S981" s="223" t="s">
        <v>7094</v>
      </c>
    </row>
    <row r="982" spans="1:19">
      <c r="O982" s="263"/>
    </row>
    <row r="983" spans="1:19">
      <c r="A983" s="223">
        <v>38</v>
      </c>
      <c r="B983" s="223">
        <v>1046</v>
      </c>
      <c r="C983" s="223" t="s">
        <v>17</v>
      </c>
      <c r="D983" s="223" t="s">
        <v>2964</v>
      </c>
      <c r="E983" s="223">
        <v>22</v>
      </c>
      <c r="F983" s="223">
        <v>16</v>
      </c>
      <c r="G983" s="223">
        <v>1.6</v>
      </c>
      <c r="H983" s="223">
        <v>805</v>
      </c>
      <c r="I983" s="223" t="s">
        <v>12</v>
      </c>
      <c r="J983" s="224">
        <v>1</v>
      </c>
      <c r="K983" s="223">
        <v>1</v>
      </c>
      <c r="L983" s="223">
        <v>2.5</v>
      </c>
      <c r="M983" s="223">
        <v>1.2</v>
      </c>
      <c r="N983" s="223">
        <v>0.16</v>
      </c>
      <c r="O983" s="263">
        <v>6.6751666666666667E-6</v>
      </c>
      <c r="P983" s="223">
        <v>2.4324299894414945E-2</v>
      </c>
      <c r="Q983" s="223">
        <v>6.2650948827163558E-2</v>
      </c>
      <c r="R983" s="223">
        <v>1.6</v>
      </c>
      <c r="S983" s="223" t="s">
        <v>7095</v>
      </c>
    </row>
    <row r="984" spans="1:19">
      <c r="O984" s="263"/>
    </row>
    <row r="985" spans="1:19">
      <c r="A985" s="223">
        <v>39</v>
      </c>
      <c r="B985" s="223">
        <v>1034</v>
      </c>
      <c r="C985" s="223" t="s">
        <v>17</v>
      </c>
      <c r="D985" s="223" t="s">
        <v>3790</v>
      </c>
      <c r="E985" s="223">
        <v>10</v>
      </c>
      <c r="F985" s="223">
        <v>35</v>
      </c>
      <c r="G985" s="223">
        <v>2.8</v>
      </c>
      <c r="H985" s="223">
        <v>805</v>
      </c>
      <c r="I985" s="223" t="s">
        <v>12</v>
      </c>
      <c r="J985" s="224">
        <v>1</v>
      </c>
      <c r="K985" s="223">
        <v>1</v>
      </c>
      <c r="L985" s="223">
        <v>2.5</v>
      </c>
      <c r="M985" s="223">
        <v>1.2</v>
      </c>
      <c r="N985" s="223">
        <v>0.16</v>
      </c>
      <c r="O985" s="263">
        <v>3.5651483050847458E-6</v>
      </c>
      <c r="P985" s="223">
        <v>4.6735939763162482E-2</v>
      </c>
      <c r="Q985" s="223">
        <v>0.11780700408336504</v>
      </c>
      <c r="R985" s="223">
        <v>2.8</v>
      </c>
      <c r="S985" s="223" t="s">
        <v>7112</v>
      </c>
    </row>
    <row r="986" spans="1:19">
      <c r="O986" s="263"/>
    </row>
    <row r="987" spans="1:19">
      <c r="A987" s="223">
        <v>40</v>
      </c>
      <c r="B987" s="223">
        <v>1000</v>
      </c>
      <c r="C987" s="223" t="s">
        <v>10</v>
      </c>
      <c r="D987" s="223" t="s">
        <v>417</v>
      </c>
      <c r="E987" s="223">
        <v>47</v>
      </c>
      <c r="F987" s="223">
        <v>6.3</v>
      </c>
      <c r="G987" s="223">
        <v>3</v>
      </c>
      <c r="H987" s="223">
        <v>805</v>
      </c>
      <c r="I987" s="223" t="s">
        <v>12</v>
      </c>
      <c r="J987" s="224">
        <v>1</v>
      </c>
      <c r="K987" s="223">
        <v>1</v>
      </c>
      <c r="L987" s="223">
        <v>2.5</v>
      </c>
      <c r="M987" s="223">
        <v>1.2</v>
      </c>
      <c r="N987" s="223">
        <v>0.17599999999999999</v>
      </c>
      <c r="O987" s="263">
        <v>1.7692951807228915E-5</v>
      </c>
      <c r="P987" s="223">
        <v>9.378119743570645E-3</v>
      </c>
      <c r="Q987" s="223">
        <v>2.4038014610571371E-2</v>
      </c>
      <c r="R987" s="223">
        <v>3</v>
      </c>
      <c r="S987" s="223" t="s">
        <v>7065</v>
      </c>
    </row>
    <row r="988" spans="1:19">
      <c r="O988" s="263"/>
    </row>
    <row r="992" spans="1:19">
      <c r="B992" s="238" t="s">
        <v>3256</v>
      </c>
      <c r="C992" s="239"/>
      <c r="D992" s="240"/>
      <c r="E992" s="241"/>
      <c r="F992" s="241"/>
      <c r="G992" s="242"/>
      <c r="H992" s="243"/>
      <c r="I992" s="241"/>
      <c r="J992" s="244"/>
      <c r="K992" s="245"/>
      <c r="L992" s="241"/>
      <c r="M992" s="241"/>
      <c r="N992" s="241"/>
    </row>
    <row r="993" spans="1:19">
      <c r="B993" s="238" t="s">
        <v>2282</v>
      </c>
      <c r="C993" s="238" t="s">
        <v>2229</v>
      </c>
      <c r="D993" s="246" t="s">
        <v>2230</v>
      </c>
      <c r="E993" s="238" t="s">
        <v>3</v>
      </c>
      <c r="F993" s="238" t="s">
        <v>4</v>
      </c>
      <c r="G993" s="238"/>
      <c r="H993" s="238" t="s">
        <v>32</v>
      </c>
      <c r="I993" s="238" t="s">
        <v>12</v>
      </c>
      <c r="J993" s="247" t="s">
        <v>6</v>
      </c>
      <c r="K993" s="238">
        <v>1</v>
      </c>
      <c r="L993" s="238">
        <v>2.5</v>
      </c>
      <c r="M993" s="238">
        <v>0.8</v>
      </c>
      <c r="N993" s="238" t="s">
        <v>7</v>
      </c>
      <c r="O993" s="238" t="s">
        <v>33</v>
      </c>
      <c r="P993" s="238" t="s">
        <v>34</v>
      </c>
      <c r="Q993" s="238" t="s">
        <v>2216</v>
      </c>
      <c r="R993" s="247" t="s">
        <v>35</v>
      </c>
      <c r="S993" s="238" t="s">
        <v>36</v>
      </c>
    </row>
    <row r="994" spans="1:19">
      <c r="A994" s="223">
        <v>1</v>
      </c>
      <c r="B994" s="223">
        <v>181</v>
      </c>
      <c r="C994" s="223" t="s">
        <v>24</v>
      </c>
      <c r="D994" s="223" t="s">
        <v>392</v>
      </c>
      <c r="E994" s="223">
        <v>22</v>
      </c>
      <c r="F994" s="223">
        <v>6.3</v>
      </c>
      <c r="G994" s="223">
        <v>3</v>
      </c>
      <c r="H994" s="223">
        <v>805</v>
      </c>
      <c r="I994" s="223" t="s">
        <v>12</v>
      </c>
      <c r="J994" s="224">
        <v>1</v>
      </c>
      <c r="K994" s="223">
        <v>1</v>
      </c>
      <c r="L994" s="223">
        <v>2.5</v>
      </c>
      <c r="M994" s="223">
        <v>1.2</v>
      </c>
      <c r="N994" s="223">
        <v>6.9000000000000006E-2</v>
      </c>
      <c r="O994" s="263">
        <v>1.3946428571428571E-5</v>
      </c>
      <c r="P994" s="223">
        <v>1.7850689587610977E-2</v>
      </c>
      <c r="Q994" s="223">
        <v>3.6356272525787645E-2</v>
      </c>
      <c r="R994" s="223">
        <v>3</v>
      </c>
      <c r="S994" s="223" t="s">
        <v>7069</v>
      </c>
    </row>
    <row r="995" spans="1:19">
      <c r="O995" s="263"/>
    </row>
    <row r="996" spans="1:19">
      <c r="A996" s="223">
        <v>2</v>
      </c>
      <c r="B996" s="223">
        <v>169</v>
      </c>
      <c r="C996" s="223" t="s">
        <v>24</v>
      </c>
      <c r="D996" s="223" t="s">
        <v>2545</v>
      </c>
      <c r="E996" s="223">
        <v>10</v>
      </c>
      <c r="F996" s="223">
        <v>6.3</v>
      </c>
      <c r="G996" s="223">
        <v>5</v>
      </c>
      <c r="H996" s="223">
        <v>805</v>
      </c>
      <c r="I996" s="223" t="s">
        <v>19</v>
      </c>
      <c r="J996" s="224">
        <v>1</v>
      </c>
      <c r="K996" s="223">
        <v>1</v>
      </c>
      <c r="L996" s="223">
        <v>2.5</v>
      </c>
      <c r="M996" s="223">
        <v>1.2</v>
      </c>
      <c r="N996" s="223">
        <v>7.0000000000000007E-2</v>
      </c>
      <c r="O996" s="263">
        <v>8.4999999999999999E-6</v>
      </c>
      <c r="P996" s="223">
        <v>2.8761131124908815E-2</v>
      </c>
      <c r="Q996" s="223">
        <v>5.965178328285746E-2</v>
      </c>
      <c r="R996" s="223">
        <v>5</v>
      </c>
      <c r="S996" s="223" t="s">
        <v>7089</v>
      </c>
    </row>
    <row r="997" spans="1:19">
      <c r="O997" s="263"/>
    </row>
    <row r="998" spans="1:19">
      <c r="A998" s="223">
        <v>3</v>
      </c>
      <c r="B998" s="223">
        <v>997</v>
      </c>
      <c r="C998" s="223" t="s">
        <v>10</v>
      </c>
      <c r="D998" s="223" t="s">
        <v>394</v>
      </c>
      <c r="E998" s="223">
        <v>22</v>
      </c>
      <c r="F998" s="223">
        <v>6.3</v>
      </c>
      <c r="G998" s="223">
        <v>3</v>
      </c>
      <c r="H998" s="223">
        <v>805</v>
      </c>
      <c r="I998" s="223" t="s">
        <v>12</v>
      </c>
      <c r="J998" s="224">
        <v>1</v>
      </c>
      <c r="K998" s="223">
        <v>1</v>
      </c>
      <c r="L998" s="223">
        <v>2.5</v>
      </c>
      <c r="M998" s="223">
        <v>1.2</v>
      </c>
      <c r="N998" s="223">
        <v>0.104</v>
      </c>
      <c r="O998" s="263">
        <v>1.4983783783783783E-5</v>
      </c>
      <c r="P998" s="223">
        <v>1.7724812026870027E-2</v>
      </c>
      <c r="Q998" s="223">
        <v>3.3839260177595011E-2</v>
      </c>
      <c r="R998" s="223">
        <v>3</v>
      </c>
      <c r="S998" s="223" t="s">
        <v>7069</v>
      </c>
    </row>
    <row r="999" spans="1:19">
      <c r="O999" s="263"/>
    </row>
    <row r="1000" spans="1:19">
      <c r="A1000" s="223">
        <v>4</v>
      </c>
      <c r="B1000" s="223">
        <v>1000</v>
      </c>
      <c r="C1000" s="223" t="s">
        <v>10</v>
      </c>
      <c r="D1000" s="223" t="s">
        <v>417</v>
      </c>
      <c r="E1000" s="223">
        <v>47</v>
      </c>
      <c r="F1000" s="223">
        <v>6.3</v>
      </c>
      <c r="G1000" s="223">
        <v>3</v>
      </c>
      <c r="H1000" s="223">
        <v>805</v>
      </c>
      <c r="I1000" s="223" t="s">
        <v>12</v>
      </c>
      <c r="J1000" s="224">
        <v>1</v>
      </c>
      <c r="K1000" s="223">
        <v>1</v>
      </c>
      <c r="L1000" s="223">
        <v>2.5</v>
      </c>
      <c r="M1000" s="223">
        <v>1.2</v>
      </c>
      <c r="N1000" s="223">
        <v>0.17599999999999999</v>
      </c>
      <c r="O1000" s="263">
        <v>2.3655722891566265E-5</v>
      </c>
      <c r="P1000" s="223">
        <v>1.1369603176461457E-2</v>
      </c>
      <c r="Q1000" s="223">
        <v>2.1434143451395361E-2</v>
      </c>
      <c r="R1000" s="223">
        <v>3</v>
      </c>
      <c r="S1000" s="223" t="s">
        <v>7065</v>
      </c>
    </row>
    <row r="1001" spans="1:19">
      <c r="O1001" s="263"/>
    </row>
    <row r="1002" spans="1:19">
      <c r="A1002" s="223">
        <v>5</v>
      </c>
      <c r="B1002" s="223">
        <v>999</v>
      </c>
      <c r="C1002" s="223" t="s">
        <v>10</v>
      </c>
      <c r="D1002" s="223" t="s">
        <v>393</v>
      </c>
      <c r="E1002" s="223">
        <v>22</v>
      </c>
      <c r="F1002" s="223">
        <v>6.3</v>
      </c>
      <c r="G1002" s="223">
        <v>6</v>
      </c>
      <c r="H1002" s="223">
        <v>805</v>
      </c>
      <c r="I1002" s="223" t="s">
        <v>12</v>
      </c>
      <c r="J1002" s="224">
        <v>1</v>
      </c>
      <c r="K1002" s="223">
        <v>1</v>
      </c>
      <c r="L1002" s="223">
        <v>2.5</v>
      </c>
      <c r="M1002" s="223">
        <v>0.8</v>
      </c>
      <c r="N1002" s="223">
        <v>0.18</v>
      </c>
      <c r="O1002" s="263">
        <v>1.2092465753424657E-5</v>
      </c>
      <c r="P1002" s="223">
        <v>2.2797461347811021E-2</v>
      </c>
      <c r="Q1002" s="223">
        <v>4.1930253783079081E-2</v>
      </c>
      <c r="R1002" s="223">
        <v>6</v>
      </c>
      <c r="S1002" s="223" t="s">
        <v>7073</v>
      </c>
    </row>
    <row r="1003" spans="1:19">
      <c r="O1003" s="263"/>
    </row>
    <row r="1004" spans="1:19">
      <c r="A1004" s="223">
        <v>6</v>
      </c>
      <c r="B1004" s="223">
        <v>1042</v>
      </c>
      <c r="C1004" s="223" t="s">
        <v>17</v>
      </c>
      <c r="D1004" s="223" t="s">
        <v>2949</v>
      </c>
      <c r="E1004" s="223">
        <v>10</v>
      </c>
      <c r="F1004" s="223">
        <v>6.3</v>
      </c>
      <c r="G1004" s="223">
        <v>5.2</v>
      </c>
      <c r="H1004" s="223">
        <v>603</v>
      </c>
      <c r="I1004" s="223" t="s">
        <v>12</v>
      </c>
      <c r="J1004" s="224">
        <v>1</v>
      </c>
      <c r="K1004" s="223">
        <v>2</v>
      </c>
      <c r="L1004" s="223">
        <v>2.6</v>
      </c>
      <c r="M1004" s="223">
        <v>0.8</v>
      </c>
      <c r="N1004" s="223">
        <v>0.13200000000000001</v>
      </c>
      <c r="O1004" s="263">
        <v>4.9066265060240964E-6</v>
      </c>
      <c r="P1004" s="223">
        <v>2.7022767518020654E-2</v>
      </c>
      <c r="Q1004" s="223">
        <v>5.1668917257281691E-2</v>
      </c>
      <c r="R1004" s="223">
        <v>2.6</v>
      </c>
      <c r="S1004" s="223" t="s">
        <v>7086</v>
      </c>
    </row>
    <row r="1005" spans="1:19">
      <c r="O1005" s="263"/>
    </row>
    <row r="1006" spans="1:19">
      <c r="A1006" s="223">
        <v>7</v>
      </c>
      <c r="B1006" s="223">
        <v>1043</v>
      </c>
      <c r="C1006" s="223" t="s">
        <v>17</v>
      </c>
      <c r="D1006" s="223" t="s">
        <v>369</v>
      </c>
      <c r="E1006" s="223">
        <v>10</v>
      </c>
      <c r="F1006" s="223">
        <v>6.3</v>
      </c>
      <c r="G1006" s="223">
        <v>13</v>
      </c>
      <c r="H1006" s="223">
        <v>603</v>
      </c>
      <c r="I1006" s="223" t="s">
        <v>12</v>
      </c>
      <c r="J1006" s="224">
        <v>1</v>
      </c>
      <c r="K1006" s="223">
        <v>2</v>
      </c>
      <c r="L1006" s="223">
        <v>2.6</v>
      </c>
      <c r="M1006" s="223">
        <v>0.8</v>
      </c>
      <c r="N1006" s="223">
        <v>0.13200000000000001</v>
      </c>
      <c r="O1006" s="263">
        <v>6.8146551724137931E-6</v>
      </c>
      <c r="P1006" s="223">
        <v>1.95032462926953E-2</v>
      </c>
      <c r="Q1006" s="223">
        <v>3.7202187423717559E-2</v>
      </c>
      <c r="R1006" s="223">
        <v>6.5</v>
      </c>
      <c r="S1006" s="223" t="s">
        <v>7084</v>
      </c>
    </row>
    <row r="1007" spans="1:19">
      <c r="O1007" s="263"/>
    </row>
    <row r="1008" spans="1:19">
      <c r="A1008" s="223">
        <v>8</v>
      </c>
      <c r="B1008" s="223">
        <v>170</v>
      </c>
      <c r="C1008" s="223" t="s">
        <v>24</v>
      </c>
      <c r="D1008" s="223" t="s">
        <v>371</v>
      </c>
      <c r="E1008" s="223">
        <v>10</v>
      </c>
      <c r="F1008" s="223">
        <v>6.3</v>
      </c>
      <c r="G1008" s="223">
        <v>6</v>
      </c>
      <c r="H1008" s="223">
        <v>603</v>
      </c>
      <c r="I1008" s="223" t="s">
        <v>12</v>
      </c>
      <c r="J1008" s="224">
        <v>1</v>
      </c>
      <c r="K1008" s="223">
        <v>2</v>
      </c>
      <c r="L1008" s="223">
        <v>2.6</v>
      </c>
      <c r="M1008" s="223">
        <v>0.8</v>
      </c>
      <c r="N1008" s="223">
        <v>0.14399999999999999</v>
      </c>
      <c r="O1008" s="263">
        <v>6.1607142857142853E-6</v>
      </c>
      <c r="P1008" s="223">
        <v>2.1457179217973396E-2</v>
      </c>
      <c r="Q1008" s="223">
        <v>4.1151085279188628E-2</v>
      </c>
      <c r="R1008" s="223">
        <v>3</v>
      </c>
      <c r="S1008" s="223" t="s">
        <v>7085</v>
      </c>
    </row>
    <row r="1009" spans="1:19">
      <c r="O1009" s="263"/>
    </row>
    <row r="1010" spans="1:19">
      <c r="A1010" s="223">
        <v>9</v>
      </c>
      <c r="B1010" s="223">
        <v>172</v>
      </c>
      <c r="C1010" s="223" t="s">
        <v>24</v>
      </c>
      <c r="D1010" s="223" t="s">
        <v>370</v>
      </c>
      <c r="E1010" s="223">
        <v>10</v>
      </c>
      <c r="F1010" s="223">
        <v>4</v>
      </c>
      <c r="G1010" s="223">
        <v>7</v>
      </c>
      <c r="H1010" s="223">
        <v>603</v>
      </c>
      <c r="I1010" s="223" t="s">
        <v>12</v>
      </c>
      <c r="J1010" s="224">
        <v>1</v>
      </c>
      <c r="K1010" s="223">
        <v>2</v>
      </c>
      <c r="L1010" s="223">
        <v>2.6</v>
      </c>
      <c r="M1010" s="223">
        <v>0.8</v>
      </c>
      <c r="N1010" s="223">
        <v>0.16400000000000001</v>
      </c>
      <c r="O1010" s="263">
        <v>5.5312499999999998E-6</v>
      </c>
      <c r="P1010" s="223">
        <v>2.3963826424186797E-2</v>
      </c>
      <c r="Q1010" s="223">
        <v>4.5834138567619295E-2</v>
      </c>
      <c r="R1010" s="223">
        <v>3.5</v>
      </c>
      <c r="S1010" s="223" t="s">
        <v>7087</v>
      </c>
    </row>
    <row r="1011" spans="1:19">
      <c r="O1011" s="263"/>
    </row>
    <row r="1012" spans="1:19">
      <c r="A1012" s="223">
        <v>10</v>
      </c>
      <c r="B1012" s="223">
        <v>1022</v>
      </c>
      <c r="C1012" s="223" t="s">
        <v>17</v>
      </c>
      <c r="D1012" s="223" t="s">
        <v>2950</v>
      </c>
      <c r="E1012" s="223">
        <v>4.7</v>
      </c>
      <c r="F1012" s="223">
        <v>6.3</v>
      </c>
      <c r="G1012" s="223">
        <v>4.0999999999999996</v>
      </c>
      <c r="H1012" s="223">
        <v>603</v>
      </c>
      <c r="I1012" s="223" t="s">
        <v>12</v>
      </c>
      <c r="J1012" s="224">
        <v>1</v>
      </c>
      <c r="K1012" s="223">
        <v>3</v>
      </c>
      <c r="L1012" s="223">
        <v>3.8</v>
      </c>
      <c r="M1012" s="223">
        <v>0.8</v>
      </c>
      <c r="N1012" s="223">
        <v>9.7000000000000003E-2</v>
      </c>
      <c r="O1012" s="263">
        <v>3.7914811320754717E-6</v>
      </c>
      <c r="P1012" s="223">
        <v>2.319038906820579E-2</v>
      </c>
      <c r="Q1012" s="223">
        <v>4.4577140194174601E-2</v>
      </c>
      <c r="R1012" s="223">
        <v>1.3666666666666665</v>
      </c>
      <c r="S1012" s="223" t="s">
        <v>7097</v>
      </c>
    </row>
    <row r="1013" spans="1:19">
      <c r="O1013" s="263"/>
    </row>
    <row r="1014" spans="1:19">
      <c r="A1014" s="223">
        <v>11</v>
      </c>
      <c r="B1014" s="223">
        <v>144</v>
      </c>
      <c r="C1014" s="223" t="s">
        <v>24</v>
      </c>
      <c r="D1014" s="223" t="s">
        <v>346</v>
      </c>
      <c r="E1014" s="223">
        <v>4.7</v>
      </c>
      <c r="F1014" s="223">
        <v>6.3</v>
      </c>
      <c r="G1014" s="223">
        <v>10</v>
      </c>
      <c r="H1014" s="223">
        <v>603</v>
      </c>
      <c r="I1014" s="223" t="s">
        <v>12</v>
      </c>
      <c r="J1014" s="224">
        <v>1</v>
      </c>
      <c r="K1014" s="223">
        <v>3</v>
      </c>
      <c r="L1014" s="223">
        <v>3.8</v>
      </c>
      <c r="M1014" s="223">
        <v>0.8</v>
      </c>
      <c r="N1014" s="223">
        <v>0.112</v>
      </c>
      <c r="O1014" s="263">
        <v>3.2816071428571426E-6</v>
      </c>
      <c r="P1014" s="223">
        <v>2.7176126018287033E-2</v>
      </c>
      <c r="Q1014" s="223">
        <v>5.1503235643540216E-2</v>
      </c>
      <c r="R1014" s="223">
        <v>3.3333333333333335</v>
      </c>
      <c r="S1014" s="223" t="s">
        <v>7098</v>
      </c>
    </row>
    <row r="1015" spans="1:19">
      <c r="O1015" s="263"/>
    </row>
    <row r="1016" spans="1:19">
      <c r="A1016" s="223">
        <v>12</v>
      </c>
      <c r="B1016" s="223">
        <v>165</v>
      </c>
      <c r="C1016" s="223" t="s">
        <v>24</v>
      </c>
      <c r="D1016" s="223" t="s">
        <v>373</v>
      </c>
      <c r="E1016" s="223">
        <v>10</v>
      </c>
      <c r="F1016" s="223">
        <v>10</v>
      </c>
      <c r="G1016" s="223">
        <v>5</v>
      </c>
      <c r="H1016" s="223">
        <v>805</v>
      </c>
      <c r="I1016" s="223" t="s">
        <v>12</v>
      </c>
      <c r="J1016" s="224">
        <v>1</v>
      </c>
      <c r="K1016" s="223">
        <v>2</v>
      </c>
      <c r="L1016" s="223">
        <v>5</v>
      </c>
      <c r="M1016" s="223">
        <v>1.2</v>
      </c>
      <c r="N1016" s="223">
        <v>9.2999999999999999E-2</v>
      </c>
      <c r="O1016" s="263">
        <v>6.6406249999999996E-6</v>
      </c>
      <c r="P1016" s="223">
        <v>1.9583368714679548E-2</v>
      </c>
      <c r="Q1016" s="223">
        <v>3.8177141301028776E-2</v>
      </c>
      <c r="R1016" s="223">
        <v>2.5</v>
      </c>
      <c r="S1016" s="223" t="s">
        <v>6975</v>
      </c>
    </row>
    <row r="1017" spans="1:19">
      <c r="O1017" s="263"/>
    </row>
    <row r="1018" spans="1:19">
      <c r="A1018" s="223">
        <v>13</v>
      </c>
      <c r="B1018" s="223">
        <v>1035</v>
      </c>
      <c r="C1018" s="223" t="s">
        <v>17</v>
      </c>
      <c r="D1018" s="223" t="s">
        <v>2956</v>
      </c>
      <c r="E1018" s="223">
        <v>10</v>
      </c>
      <c r="F1018" s="223">
        <v>6.3</v>
      </c>
      <c r="G1018" s="223">
        <v>2.9</v>
      </c>
      <c r="H1018" s="223">
        <v>805</v>
      </c>
      <c r="I1018" s="223" t="s">
        <v>12</v>
      </c>
      <c r="J1018" s="224">
        <v>1</v>
      </c>
      <c r="K1018" s="223">
        <v>2</v>
      </c>
      <c r="L1018" s="223">
        <v>5</v>
      </c>
      <c r="M1018" s="223">
        <v>1.2</v>
      </c>
      <c r="N1018" s="223">
        <v>0.10199999999999999</v>
      </c>
      <c r="O1018" s="263">
        <v>7.1886792452830186E-6</v>
      </c>
      <c r="P1018" s="223">
        <v>1.7889262047418152E-2</v>
      </c>
      <c r="Q1018" s="223">
        <v>3.5266572662634235E-2</v>
      </c>
      <c r="R1018" s="223">
        <v>1.45</v>
      </c>
      <c r="S1018" s="223" t="s">
        <v>7092</v>
      </c>
    </row>
    <row r="1019" spans="1:19">
      <c r="O1019" s="263"/>
    </row>
    <row r="1020" spans="1:19">
      <c r="A1020" s="223">
        <v>14</v>
      </c>
      <c r="B1020" s="223">
        <v>987</v>
      </c>
      <c r="C1020" s="223" t="s">
        <v>10</v>
      </c>
      <c r="D1020" s="223" t="s">
        <v>42</v>
      </c>
      <c r="E1020" s="223">
        <v>10</v>
      </c>
      <c r="F1020" s="223">
        <v>10</v>
      </c>
      <c r="G1020" s="223">
        <v>4</v>
      </c>
      <c r="H1020" s="223">
        <v>805</v>
      </c>
      <c r="I1020" s="223" t="s">
        <v>12</v>
      </c>
      <c r="J1020" s="224">
        <v>1</v>
      </c>
      <c r="K1020" s="223">
        <v>2</v>
      </c>
      <c r="L1020" s="223">
        <v>5</v>
      </c>
      <c r="M1020" s="223">
        <v>1.2</v>
      </c>
      <c r="N1020" s="223">
        <v>0.11</v>
      </c>
      <c r="O1020" s="263">
        <v>7.5437499999999996E-6</v>
      </c>
      <c r="P1020" s="223">
        <v>1.7785826718691992E-2</v>
      </c>
      <c r="Q1020" s="223">
        <v>3.3606638469215473E-2</v>
      </c>
      <c r="R1020" s="223">
        <v>2</v>
      </c>
      <c r="S1020" s="223" t="s">
        <v>6895</v>
      </c>
    </row>
    <row r="1021" spans="1:19">
      <c r="O1021" s="263"/>
    </row>
    <row r="1022" spans="1:19">
      <c r="A1022" s="223">
        <v>15</v>
      </c>
      <c r="B1022" s="223">
        <v>160</v>
      </c>
      <c r="C1022" s="223" t="s">
        <v>24</v>
      </c>
      <c r="D1022" s="223" t="s">
        <v>372</v>
      </c>
      <c r="E1022" s="223">
        <v>10</v>
      </c>
      <c r="F1022" s="223">
        <v>6.3</v>
      </c>
      <c r="G1022" s="223">
        <v>4</v>
      </c>
      <c r="H1022" s="223">
        <v>805</v>
      </c>
      <c r="I1022" s="223" t="s">
        <v>12</v>
      </c>
      <c r="J1022" s="224">
        <v>1</v>
      </c>
      <c r="K1022" s="223">
        <v>2</v>
      </c>
      <c r="L1022" s="223">
        <v>5</v>
      </c>
      <c r="M1022" s="223">
        <v>1.2</v>
      </c>
      <c r="N1022" s="223">
        <v>0.112</v>
      </c>
      <c r="O1022" s="263">
        <v>8.0188679245283018E-6</v>
      </c>
      <c r="P1022" s="223">
        <v>1.608384048509115E-2</v>
      </c>
      <c r="Q1022" s="223">
        <v>3.1615445139914454E-2</v>
      </c>
      <c r="R1022" s="223">
        <v>2</v>
      </c>
      <c r="S1022" s="223" t="s">
        <v>7088</v>
      </c>
    </row>
    <row r="1023" spans="1:19">
      <c r="O1023" s="263"/>
    </row>
    <row r="1024" spans="1:19">
      <c r="A1024" s="223">
        <v>16</v>
      </c>
      <c r="B1024" s="223">
        <v>991</v>
      </c>
      <c r="C1024" s="223" t="s">
        <v>10</v>
      </c>
      <c r="D1024" s="223" t="s">
        <v>38</v>
      </c>
      <c r="E1024" s="223">
        <v>10</v>
      </c>
      <c r="F1024" s="223">
        <v>6.3</v>
      </c>
      <c r="G1024" s="223">
        <v>6</v>
      </c>
      <c r="H1024" s="223">
        <v>805</v>
      </c>
      <c r="I1024" s="223" t="s">
        <v>12</v>
      </c>
      <c r="J1024" s="224">
        <v>1</v>
      </c>
      <c r="K1024" s="223">
        <v>2</v>
      </c>
      <c r="L1024" s="223">
        <v>5</v>
      </c>
      <c r="M1024" s="223">
        <v>0.8</v>
      </c>
      <c r="N1024" s="223">
        <v>0.114</v>
      </c>
      <c r="O1024" s="263">
        <v>6.6982758620689652E-6</v>
      </c>
      <c r="P1024" s="223">
        <v>2.019358675065528E-2</v>
      </c>
      <c r="Q1024" s="223">
        <v>3.7848557475480993E-2</v>
      </c>
      <c r="R1024" s="223">
        <v>3</v>
      </c>
      <c r="S1024" s="223" t="s">
        <v>7085</v>
      </c>
    </row>
    <row r="1025" spans="1:19">
      <c r="O1025" s="263"/>
    </row>
    <row r="1026" spans="1:19">
      <c r="A1026" s="223">
        <v>17</v>
      </c>
      <c r="B1026" s="223">
        <v>986</v>
      </c>
      <c r="C1026" s="223" t="s">
        <v>10</v>
      </c>
      <c r="D1026" s="223" t="s">
        <v>37</v>
      </c>
      <c r="E1026" s="223">
        <v>10</v>
      </c>
      <c r="F1026" s="223">
        <v>6.3</v>
      </c>
      <c r="G1026" s="223">
        <v>4</v>
      </c>
      <c r="H1026" s="223">
        <v>805</v>
      </c>
      <c r="I1026" s="223" t="s">
        <v>12</v>
      </c>
      <c r="J1026" s="224">
        <v>1</v>
      </c>
      <c r="K1026" s="223">
        <v>2</v>
      </c>
      <c r="L1026" s="223">
        <v>5</v>
      </c>
      <c r="M1026" s="223">
        <v>1.2</v>
      </c>
      <c r="N1026" s="223">
        <v>0.11600000000000001</v>
      </c>
      <c r="O1026" s="263">
        <v>6.9425675675675671E-6</v>
      </c>
      <c r="P1026" s="223">
        <v>1.9323016244441833E-2</v>
      </c>
      <c r="Q1026" s="223">
        <v>3.6516760763909827E-2</v>
      </c>
      <c r="R1026" s="223">
        <v>2</v>
      </c>
      <c r="S1026" s="223" t="s">
        <v>7088</v>
      </c>
    </row>
    <row r="1027" spans="1:19">
      <c r="O1027" s="263"/>
    </row>
    <row r="1028" spans="1:19">
      <c r="A1028" s="223">
        <v>18</v>
      </c>
      <c r="B1028" s="223">
        <v>992</v>
      </c>
      <c r="C1028" s="223" t="s">
        <v>10</v>
      </c>
      <c r="D1028" s="223" t="s">
        <v>39</v>
      </c>
      <c r="E1028" s="223">
        <v>10</v>
      </c>
      <c r="F1028" s="223">
        <v>10</v>
      </c>
      <c r="G1028" s="223">
        <v>6</v>
      </c>
      <c r="H1028" s="223">
        <v>805</v>
      </c>
      <c r="I1028" s="223" t="s">
        <v>12</v>
      </c>
      <c r="J1028" s="224">
        <v>1</v>
      </c>
      <c r="K1028" s="223">
        <v>2</v>
      </c>
      <c r="L1028" s="223">
        <v>5</v>
      </c>
      <c r="M1028" s="223">
        <v>0.8</v>
      </c>
      <c r="N1028" s="223">
        <v>0.11799999999999999</v>
      </c>
      <c r="O1028" s="263">
        <v>6.1461538461538459E-6</v>
      </c>
      <c r="P1028" s="223">
        <v>2.1971985446793626E-2</v>
      </c>
      <c r="Q1028" s="223">
        <v>4.1248573546656758E-2</v>
      </c>
      <c r="R1028" s="223">
        <v>3</v>
      </c>
      <c r="S1028" s="223" t="s">
        <v>7093</v>
      </c>
    </row>
    <row r="1029" spans="1:19">
      <c r="O1029" s="263"/>
    </row>
    <row r="1030" spans="1:19">
      <c r="A1030" s="223">
        <v>19</v>
      </c>
      <c r="B1030" s="223">
        <v>988</v>
      </c>
      <c r="C1030" s="223" t="s">
        <v>10</v>
      </c>
      <c r="D1030" s="223" t="s">
        <v>43</v>
      </c>
      <c r="E1030" s="223">
        <v>10</v>
      </c>
      <c r="F1030" s="223">
        <v>10</v>
      </c>
      <c r="G1030" s="223">
        <v>4</v>
      </c>
      <c r="H1030" s="223">
        <v>805</v>
      </c>
      <c r="I1030" s="223" t="s">
        <v>12</v>
      </c>
      <c r="J1030" s="224">
        <v>1</v>
      </c>
      <c r="K1030" s="223">
        <v>2</v>
      </c>
      <c r="L1030" s="223">
        <v>5</v>
      </c>
      <c r="M1030" s="223">
        <v>1.2</v>
      </c>
      <c r="N1030" s="223">
        <v>0.11799999999999999</v>
      </c>
      <c r="O1030" s="263">
        <v>6.3068181818181814E-6</v>
      </c>
      <c r="P1030" s="223">
        <v>2.1270802517391524E-2</v>
      </c>
      <c r="Q1030" s="223">
        <v>4.0197778284303952E-2</v>
      </c>
      <c r="R1030" s="223">
        <v>2</v>
      </c>
      <c r="S1030" s="223" t="s">
        <v>6895</v>
      </c>
    </row>
    <row r="1031" spans="1:19">
      <c r="O1031" s="263"/>
    </row>
    <row r="1032" spans="1:19">
      <c r="A1032" s="223">
        <v>20</v>
      </c>
      <c r="B1032" s="223">
        <v>164</v>
      </c>
      <c r="C1032" s="223" t="s">
        <v>24</v>
      </c>
      <c r="D1032" s="223" t="s">
        <v>2546</v>
      </c>
      <c r="E1032" s="223">
        <v>10</v>
      </c>
      <c r="F1032" s="223">
        <v>10</v>
      </c>
      <c r="G1032" s="223">
        <v>5</v>
      </c>
      <c r="H1032" s="223">
        <v>805</v>
      </c>
      <c r="I1032" s="223" t="s">
        <v>19</v>
      </c>
      <c r="J1032" s="224">
        <v>1</v>
      </c>
      <c r="K1032" s="223">
        <v>2</v>
      </c>
      <c r="L1032" s="223">
        <v>5</v>
      </c>
      <c r="M1032" s="223">
        <v>1.2</v>
      </c>
      <c r="N1032" s="223">
        <v>0.13800000000000001</v>
      </c>
      <c r="O1032" s="263">
        <v>6.7794583333333333E-6</v>
      </c>
      <c r="P1032" s="223">
        <v>1.9341547845262434E-2</v>
      </c>
      <c r="Q1032" s="223">
        <v>3.7395329609982736E-2</v>
      </c>
      <c r="R1032" s="223">
        <v>2.5</v>
      </c>
      <c r="S1032" s="223" t="s">
        <v>6975</v>
      </c>
    </row>
    <row r="1033" spans="1:19">
      <c r="O1033" s="263"/>
    </row>
    <row r="1034" spans="1:19">
      <c r="A1034" s="223">
        <v>21</v>
      </c>
      <c r="B1034" s="223">
        <v>990</v>
      </c>
      <c r="C1034" s="223" t="s">
        <v>10</v>
      </c>
      <c r="D1034" s="223" t="s">
        <v>57</v>
      </c>
      <c r="E1034" s="223">
        <v>10</v>
      </c>
      <c r="F1034" s="223">
        <v>16</v>
      </c>
      <c r="G1034" s="223">
        <v>5</v>
      </c>
      <c r="H1034" s="223">
        <v>805</v>
      </c>
      <c r="I1034" s="223" t="s">
        <v>12</v>
      </c>
      <c r="J1034" s="224">
        <v>1</v>
      </c>
      <c r="K1034" s="223">
        <v>2</v>
      </c>
      <c r="L1034" s="223">
        <v>5</v>
      </c>
      <c r="M1034" s="223">
        <v>1.2</v>
      </c>
      <c r="N1034" s="223">
        <v>0.17199999999999999</v>
      </c>
      <c r="O1034" s="263">
        <v>6.63E-6</v>
      </c>
      <c r="P1034" s="223">
        <v>2.0266365993665499E-2</v>
      </c>
      <c r="Q1034" s="223">
        <v>3.8238322617216325E-2</v>
      </c>
      <c r="R1034" s="223">
        <v>2.5</v>
      </c>
      <c r="S1034" s="223" t="s">
        <v>6978</v>
      </c>
    </row>
    <row r="1035" spans="1:19">
      <c r="O1035" s="263"/>
    </row>
    <row r="1036" spans="1:19">
      <c r="A1036" s="223">
        <v>22</v>
      </c>
      <c r="B1036" s="223">
        <v>1045</v>
      </c>
      <c r="C1036" s="223" t="s">
        <v>17</v>
      </c>
      <c r="D1036" s="223" t="s">
        <v>2963</v>
      </c>
      <c r="E1036" s="223">
        <v>22</v>
      </c>
      <c r="F1036" s="223">
        <v>10</v>
      </c>
      <c r="G1036" s="223">
        <v>1.6</v>
      </c>
      <c r="H1036" s="223">
        <v>805</v>
      </c>
      <c r="I1036" s="223" t="s">
        <v>12</v>
      </c>
      <c r="J1036" s="224">
        <v>1</v>
      </c>
      <c r="K1036" s="223">
        <v>2</v>
      </c>
      <c r="L1036" s="223">
        <v>5</v>
      </c>
      <c r="M1036" s="223">
        <v>1.2</v>
      </c>
      <c r="N1036" s="223">
        <v>0.24399999999999999</v>
      </c>
      <c r="O1036" s="263">
        <v>8.3407499999999997E-6</v>
      </c>
      <c r="P1036" s="223">
        <v>1.5480519184746496E-2</v>
      </c>
      <c r="Q1036" s="223">
        <v>3.0395357605987976E-2</v>
      </c>
      <c r="R1036" s="223">
        <v>0.8</v>
      </c>
      <c r="S1036" s="223" t="s">
        <v>7090</v>
      </c>
    </row>
    <row r="1037" spans="1:19">
      <c r="O1037" s="263"/>
    </row>
    <row r="1038" spans="1:19">
      <c r="A1038" s="223">
        <v>23</v>
      </c>
      <c r="B1038" s="223">
        <v>155</v>
      </c>
      <c r="C1038" s="223" t="s">
        <v>24</v>
      </c>
      <c r="D1038" s="223" t="s">
        <v>375</v>
      </c>
      <c r="E1038" s="223">
        <v>10</v>
      </c>
      <c r="F1038" s="223">
        <v>6.3</v>
      </c>
      <c r="G1038" s="223">
        <v>3</v>
      </c>
      <c r="H1038" s="223">
        <v>805</v>
      </c>
      <c r="I1038" s="223" t="s">
        <v>19</v>
      </c>
      <c r="J1038" s="224">
        <v>1</v>
      </c>
      <c r="K1038" s="223">
        <v>2</v>
      </c>
      <c r="L1038" s="223">
        <v>5</v>
      </c>
      <c r="M1038" s="223">
        <v>1.2</v>
      </c>
      <c r="N1038" s="223">
        <v>0.28199999999999997</v>
      </c>
      <c r="O1038" s="263">
        <v>8.2685643564356424E-6</v>
      </c>
      <c r="P1038" s="223">
        <v>1.5574778371216571E-2</v>
      </c>
      <c r="Q1038" s="223">
        <v>3.0660713035972544E-2</v>
      </c>
      <c r="R1038" s="223">
        <v>1.5</v>
      </c>
      <c r="S1038" s="223" t="s">
        <v>7091</v>
      </c>
    </row>
    <row r="1039" spans="1:19">
      <c r="O1039" s="263"/>
    </row>
    <row r="1040" spans="1:19">
      <c r="A1040" s="223">
        <v>24</v>
      </c>
      <c r="B1040" s="223">
        <v>161</v>
      </c>
      <c r="C1040" s="223" t="s">
        <v>24</v>
      </c>
      <c r="D1040" s="223" t="s">
        <v>374</v>
      </c>
      <c r="E1040" s="223">
        <v>10</v>
      </c>
      <c r="F1040" s="223">
        <v>10</v>
      </c>
      <c r="G1040" s="223">
        <v>4</v>
      </c>
      <c r="H1040" s="223">
        <v>805</v>
      </c>
      <c r="I1040" s="223" t="s">
        <v>19</v>
      </c>
      <c r="J1040" s="224">
        <v>1</v>
      </c>
      <c r="K1040" s="223">
        <v>2</v>
      </c>
      <c r="L1040" s="223">
        <v>5</v>
      </c>
      <c r="M1040" s="223">
        <v>1.2</v>
      </c>
      <c r="N1040" s="223">
        <v>0.28199999999999997</v>
      </c>
      <c r="O1040" s="263">
        <v>8.1458333333333326E-6</v>
      </c>
      <c r="P1040" s="223">
        <v>1.5818415723647724E-2</v>
      </c>
      <c r="Q1040" s="223">
        <v>3.1122669538882156E-2</v>
      </c>
      <c r="R1040" s="223">
        <v>2</v>
      </c>
      <c r="S1040" s="223" t="s">
        <v>6895</v>
      </c>
    </row>
    <row r="1041" spans="1:19">
      <c r="O1041" s="263"/>
    </row>
    <row r="1042" spans="1:19">
      <c r="A1042" s="223">
        <v>25</v>
      </c>
      <c r="B1042" s="223">
        <v>1053</v>
      </c>
      <c r="C1042" s="223" t="s">
        <v>17</v>
      </c>
      <c r="D1042" s="223" t="s">
        <v>2962</v>
      </c>
      <c r="E1042" s="223">
        <v>22</v>
      </c>
      <c r="F1042" s="223">
        <v>10</v>
      </c>
      <c r="G1042" s="223">
        <v>2.9</v>
      </c>
      <c r="H1042" s="223">
        <v>805</v>
      </c>
      <c r="I1042" s="223" t="s">
        <v>12</v>
      </c>
      <c r="J1042" s="224">
        <v>1</v>
      </c>
      <c r="K1042" s="223">
        <v>2</v>
      </c>
      <c r="L1042" s="223">
        <v>5</v>
      </c>
      <c r="M1042" s="223">
        <v>0.8</v>
      </c>
      <c r="N1042" s="223">
        <v>0.31</v>
      </c>
      <c r="O1042" s="263">
        <v>7.2420652173913038E-6</v>
      </c>
      <c r="P1042" s="223">
        <v>1.8067751520529148E-2</v>
      </c>
      <c r="Q1042" s="223">
        <v>3.5006599822290166E-2</v>
      </c>
      <c r="R1042" s="223">
        <v>1.45</v>
      </c>
      <c r="S1042" s="223" t="s">
        <v>7094</v>
      </c>
    </row>
    <row r="1043" spans="1:19">
      <c r="O1043" s="263"/>
    </row>
    <row r="1044" spans="1:19">
      <c r="A1044" s="223">
        <v>26</v>
      </c>
      <c r="B1044" s="223">
        <v>1046</v>
      </c>
      <c r="C1044" s="223" t="s">
        <v>17</v>
      </c>
      <c r="D1044" s="223" t="s">
        <v>2964</v>
      </c>
      <c r="E1044" s="223">
        <v>22</v>
      </c>
      <c r="F1044" s="223">
        <v>16</v>
      </c>
      <c r="G1044" s="223">
        <v>1.6</v>
      </c>
      <c r="H1044" s="223">
        <v>805</v>
      </c>
      <c r="I1044" s="223" t="s">
        <v>12</v>
      </c>
      <c r="J1044" s="224">
        <v>1</v>
      </c>
      <c r="K1044" s="223">
        <v>2</v>
      </c>
      <c r="L1044" s="223">
        <v>5</v>
      </c>
      <c r="M1044" s="223">
        <v>1.2</v>
      </c>
      <c r="N1044" s="223">
        <v>0.33</v>
      </c>
      <c r="O1044" s="263">
        <v>7.4341666666666665E-6</v>
      </c>
      <c r="P1044" s="223">
        <v>1.7457847800598923E-2</v>
      </c>
      <c r="Q1044" s="223">
        <v>3.4102017121687374E-2</v>
      </c>
      <c r="R1044" s="223">
        <v>0.8</v>
      </c>
      <c r="S1044" s="223" t="s">
        <v>7095</v>
      </c>
    </row>
    <row r="1045" spans="1:19">
      <c r="O1045" s="263"/>
    </row>
    <row r="1046" spans="1:19">
      <c r="A1046" s="223">
        <v>27</v>
      </c>
      <c r="B1046" s="223">
        <v>1051</v>
      </c>
      <c r="C1046" s="223" t="s">
        <v>17</v>
      </c>
      <c r="D1046" s="223" t="s">
        <v>3797</v>
      </c>
      <c r="E1046" s="223">
        <v>22</v>
      </c>
      <c r="F1046" s="223">
        <v>35</v>
      </c>
      <c r="G1046" s="223">
        <v>2.2000000000000002</v>
      </c>
      <c r="H1046" s="223">
        <v>805</v>
      </c>
      <c r="I1046" s="223" t="s">
        <v>12</v>
      </c>
      <c r="J1046" s="224">
        <v>1</v>
      </c>
      <c r="K1046" s="223">
        <v>2</v>
      </c>
      <c r="L1046" s="223">
        <v>5</v>
      </c>
      <c r="M1046" s="223">
        <v>1.2</v>
      </c>
      <c r="N1046" s="223">
        <v>0.62</v>
      </c>
      <c r="O1046" s="263">
        <v>6.8954876615746173E-6</v>
      </c>
      <c r="P1046" s="223">
        <v>1.9015267219907352E-2</v>
      </c>
      <c r="Q1046" s="223">
        <v>3.6766084053038779E-2</v>
      </c>
      <c r="R1046" s="223">
        <v>1.1000000000000001</v>
      </c>
      <c r="S1046" s="223" t="s">
        <v>7096</v>
      </c>
    </row>
    <row r="1047" spans="1:19">
      <c r="O1047" s="263"/>
    </row>
    <row r="1048" spans="1:19">
      <c r="A1048" s="223">
        <v>28</v>
      </c>
      <c r="B1048" s="223">
        <v>1032</v>
      </c>
      <c r="C1048" s="223" t="s">
        <v>17</v>
      </c>
      <c r="D1048" s="223" t="s">
        <v>69</v>
      </c>
      <c r="E1048" s="223">
        <v>10</v>
      </c>
      <c r="F1048" s="223">
        <v>10</v>
      </c>
      <c r="G1048" s="223">
        <v>2.5</v>
      </c>
      <c r="H1048" s="223">
        <v>1206</v>
      </c>
      <c r="I1048" s="223" t="s">
        <v>12</v>
      </c>
      <c r="J1048" s="224">
        <v>1</v>
      </c>
      <c r="K1048" s="223">
        <v>1</v>
      </c>
      <c r="L1048" s="223">
        <v>5.0999999999999996</v>
      </c>
      <c r="M1048" s="223">
        <v>1.6</v>
      </c>
      <c r="N1048" s="223">
        <v>0.06</v>
      </c>
      <c r="O1048" s="263">
        <v>8.3111111111111113E-6</v>
      </c>
      <c r="P1048" s="223">
        <v>2.9394190364574094E-2</v>
      </c>
      <c r="Q1048" s="223">
        <v>6.1007505630195129E-2</v>
      </c>
      <c r="R1048" s="223">
        <v>2.5</v>
      </c>
      <c r="S1048" s="223" t="s">
        <v>7113</v>
      </c>
    </row>
    <row r="1049" spans="1:19">
      <c r="O1049" s="263"/>
    </row>
    <row r="1050" spans="1:19">
      <c r="A1050" s="223">
        <v>29</v>
      </c>
      <c r="B1050" s="223">
        <v>154</v>
      </c>
      <c r="C1050" s="223" t="s">
        <v>24</v>
      </c>
      <c r="D1050" s="223" t="s">
        <v>65</v>
      </c>
      <c r="E1050" s="223">
        <v>10</v>
      </c>
      <c r="F1050" s="223">
        <v>10</v>
      </c>
      <c r="G1050" s="223">
        <v>2.5</v>
      </c>
      <c r="H1050" s="223">
        <v>1206</v>
      </c>
      <c r="I1050" s="223" t="s">
        <v>19</v>
      </c>
      <c r="J1050" s="224">
        <v>1</v>
      </c>
      <c r="K1050" s="223">
        <v>1</v>
      </c>
      <c r="L1050" s="223">
        <v>5.0999999999999996</v>
      </c>
      <c r="M1050" s="223">
        <v>1.6</v>
      </c>
      <c r="N1050" s="223">
        <v>9.8000000000000004E-2</v>
      </c>
      <c r="O1050" s="263">
        <v>8.4999999999999999E-6</v>
      </c>
      <c r="P1050" s="223">
        <v>2.9719116511737257E-2</v>
      </c>
      <c r="Q1050" s="223">
        <v>5.965178328285746E-2</v>
      </c>
      <c r="R1050" s="223">
        <v>2.5</v>
      </c>
      <c r="S1050" s="223" t="s">
        <v>7113</v>
      </c>
    </row>
    <row r="1051" spans="1:19">
      <c r="O1051" s="263"/>
    </row>
    <row r="1052" spans="1:19">
      <c r="A1052" s="223">
        <v>30</v>
      </c>
      <c r="B1052" s="223">
        <v>158</v>
      </c>
      <c r="C1052" s="223" t="s">
        <v>24</v>
      </c>
      <c r="D1052" s="223" t="s">
        <v>2547</v>
      </c>
      <c r="E1052" s="223">
        <v>10</v>
      </c>
      <c r="F1052" s="223">
        <v>10</v>
      </c>
      <c r="G1052" s="223">
        <v>3</v>
      </c>
      <c r="H1052" s="223">
        <v>1206</v>
      </c>
      <c r="I1052" s="223" t="s">
        <v>19</v>
      </c>
      <c r="J1052" s="224">
        <v>1</v>
      </c>
      <c r="K1052" s="223">
        <v>1</v>
      </c>
      <c r="L1052" s="223">
        <v>5.0999999999999996</v>
      </c>
      <c r="M1052" s="223">
        <v>1.6</v>
      </c>
      <c r="N1052" s="223">
        <v>9.8000000000000004E-2</v>
      </c>
      <c r="O1052" s="263">
        <v>8.4999999999999999E-6</v>
      </c>
      <c r="P1052" s="223">
        <v>2.9509463877292811E-2</v>
      </c>
      <c r="Q1052" s="223">
        <v>5.965178328285746E-2</v>
      </c>
      <c r="R1052" s="223">
        <v>3</v>
      </c>
      <c r="S1052" s="223" t="s">
        <v>5085</v>
      </c>
    </row>
    <row r="1053" spans="1:19">
      <c r="O1053" s="263"/>
    </row>
    <row r="1054" spans="1:19">
      <c r="A1054" s="223">
        <v>31</v>
      </c>
      <c r="B1054" s="223">
        <v>1052</v>
      </c>
      <c r="C1054" s="223" t="s">
        <v>17</v>
      </c>
      <c r="D1054" s="223" t="s">
        <v>2955</v>
      </c>
      <c r="E1054" s="223">
        <v>22</v>
      </c>
      <c r="F1054" s="223">
        <v>6.3</v>
      </c>
      <c r="G1054" s="223">
        <v>2.8</v>
      </c>
      <c r="H1054" s="223">
        <v>1206</v>
      </c>
      <c r="I1054" s="223" t="s">
        <v>12</v>
      </c>
      <c r="J1054" s="224">
        <v>1</v>
      </c>
      <c r="K1054" s="223">
        <v>1</v>
      </c>
      <c r="L1054" s="223">
        <v>5.0999999999999996</v>
      </c>
      <c r="M1054" s="223">
        <v>1.6</v>
      </c>
      <c r="N1054" s="223">
        <v>0.108</v>
      </c>
      <c r="O1054" s="263">
        <v>1.5363679245283017E-5</v>
      </c>
      <c r="P1054" s="223">
        <v>1.47370817316615E-2</v>
      </c>
      <c r="Q1054" s="223">
        <v>3.3002521714319229E-2</v>
      </c>
      <c r="R1054" s="223">
        <v>2.8</v>
      </c>
      <c r="S1054" s="223" t="s">
        <v>7078</v>
      </c>
    </row>
    <row r="1055" spans="1:19">
      <c r="O1055" s="263"/>
    </row>
    <row r="1056" spans="1:19">
      <c r="A1056" s="223">
        <v>32</v>
      </c>
      <c r="B1056" s="223">
        <v>177</v>
      </c>
      <c r="C1056" s="223" t="s">
        <v>24</v>
      </c>
      <c r="D1056" s="223" t="s">
        <v>395</v>
      </c>
      <c r="E1056" s="223">
        <v>22</v>
      </c>
      <c r="F1056" s="223">
        <v>6.3</v>
      </c>
      <c r="G1056" s="223">
        <v>2</v>
      </c>
      <c r="H1056" s="223">
        <v>1206</v>
      </c>
      <c r="I1056" s="223" t="s">
        <v>12</v>
      </c>
      <c r="J1056" s="224">
        <v>1</v>
      </c>
      <c r="K1056" s="223">
        <v>1</v>
      </c>
      <c r="L1056" s="223">
        <v>5.0999999999999996</v>
      </c>
      <c r="M1056" s="223">
        <v>1.6</v>
      </c>
      <c r="N1056" s="223">
        <v>0.122</v>
      </c>
      <c r="O1056" s="263">
        <v>1.7906132075471698E-5</v>
      </c>
      <c r="P1056" s="223">
        <v>1.3002977230125667E-2</v>
      </c>
      <c r="Q1056" s="223">
        <v>2.8316565284294184E-2</v>
      </c>
      <c r="R1056" s="223">
        <v>2</v>
      </c>
      <c r="S1056" s="223" t="s">
        <v>7074</v>
      </c>
    </row>
    <row r="1057" spans="1:19">
      <c r="O1057" s="263"/>
    </row>
    <row r="1058" spans="1:19">
      <c r="A1058" s="223">
        <v>33</v>
      </c>
      <c r="B1058" s="223">
        <v>998</v>
      </c>
      <c r="C1058" s="223" t="s">
        <v>10</v>
      </c>
      <c r="D1058" s="223" t="s">
        <v>396</v>
      </c>
      <c r="E1058" s="223">
        <v>22</v>
      </c>
      <c r="F1058" s="223">
        <v>16</v>
      </c>
      <c r="G1058" s="223">
        <v>4</v>
      </c>
      <c r="H1058" s="223">
        <v>1206</v>
      </c>
      <c r="I1058" s="223" t="s">
        <v>12</v>
      </c>
      <c r="J1058" s="224">
        <v>1</v>
      </c>
      <c r="K1058" s="223">
        <v>1</v>
      </c>
      <c r="L1058" s="223">
        <v>5.0999999999999996</v>
      </c>
      <c r="M1058" s="223">
        <v>1.6</v>
      </c>
      <c r="N1058" s="223">
        <v>0.19500000000000001</v>
      </c>
      <c r="O1058" s="263">
        <v>1.3997499999999999E-5</v>
      </c>
      <c r="P1058" s="223">
        <v>2.0543569498430215E-2</v>
      </c>
      <c r="Q1058" s="223">
        <v>3.6223622640063471E-2</v>
      </c>
      <c r="R1058" s="223">
        <v>4</v>
      </c>
      <c r="S1058" s="223" t="s">
        <v>7079</v>
      </c>
    </row>
    <row r="1059" spans="1:19">
      <c r="O1059" s="263"/>
    </row>
    <row r="1060" spans="1:19">
      <c r="A1060" s="223">
        <v>34</v>
      </c>
      <c r="B1060" s="223">
        <v>1001</v>
      </c>
      <c r="C1060" s="223" t="s">
        <v>10</v>
      </c>
      <c r="D1060" s="223" t="s">
        <v>420</v>
      </c>
      <c r="E1060" s="223">
        <v>47</v>
      </c>
      <c r="F1060" s="223">
        <v>10</v>
      </c>
      <c r="G1060" s="223">
        <v>3</v>
      </c>
      <c r="H1060" s="223">
        <v>1206</v>
      </c>
      <c r="I1060" s="223" t="s">
        <v>12</v>
      </c>
      <c r="J1060" s="224">
        <v>1</v>
      </c>
      <c r="K1060" s="223">
        <v>1</v>
      </c>
      <c r="L1060" s="223">
        <v>5.0999999999999996</v>
      </c>
      <c r="M1060" s="223">
        <v>1.6</v>
      </c>
      <c r="N1060" s="223">
        <v>0.19500000000000001</v>
      </c>
      <c r="O1060" s="263">
        <v>2.7230624999999998E-5</v>
      </c>
      <c r="P1060" s="223">
        <v>1.0556324547271588E-2</v>
      </c>
      <c r="Q1060" s="223">
        <v>1.8620217417128267E-2</v>
      </c>
      <c r="R1060" s="223">
        <v>3</v>
      </c>
      <c r="S1060" s="223" t="s">
        <v>6888</v>
      </c>
    </row>
    <row r="1061" spans="1:19">
      <c r="O1061" s="263"/>
    </row>
    <row r="1062" spans="1:19">
      <c r="A1062" s="223">
        <v>35</v>
      </c>
      <c r="B1062" s="223">
        <v>190</v>
      </c>
      <c r="C1062" s="223" t="s">
        <v>24</v>
      </c>
      <c r="D1062" s="223" t="s">
        <v>419</v>
      </c>
      <c r="E1062" s="223">
        <v>47</v>
      </c>
      <c r="F1062" s="223">
        <v>6.3</v>
      </c>
      <c r="G1062" s="223">
        <v>2</v>
      </c>
      <c r="H1062" s="223">
        <v>1206</v>
      </c>
      <c r="I1062" s="223" t="s">
        <v>12</v>
      </c>
      <c r="J1062" s="224">
        <v>1</v>
      </c>
      <c r="K1062" s="223">
        <v>1</v>
      </c>
      <c r="L1062" s="223">
        <v>5.0999999999999996</v>
      </c>
      <c r="M1062" s="223">
        <v>1.6</v>
      </c>
      <c r="N1062" s="223">
        <v>0.19800000000000001</v>
      </c>
      <c r="O1062" s="263">
        <v>3.2211206896551724E-5</v>
      </c>
      <c r="P1062" s="223">
        <v>6.3438622062334457E-3</v>
      </c>
      <c r="Q1062" s="223">
        <v>1.5741110214611925E-2</v>
      </c>
      <c r="R1062" s="223">
        <v>2</v>
      </c>
      <c r="S1062" s="223" t="s">
        <v>7070</v>
      </c>
    </row>
    <row r="1063" spans="1:19">
      <c r="O1063" s="263"/>
    </row>
    <row r="1064" spans="1:19">
      <c r="A1064" s="223">
        <v>36</v>
      </c>
      <c r="B1064" s="223">
        <v>1054</v>
      </c>
      <c r="C1064" s="223" t="s">
        <v>17</v>
      </c>
      <c r="D1064" s="223" t="s">
        <v>418</v>
      </c>
      <c r="E1064" s="223">
        <v>47</v>
      </c>
      <c r="F1064" s="223">
        <v>6.3</v>
      </c>
      <c r="G1064" s="223">
        <v>1.7</v>
      </c>
      <c r="H1064" s="223">
        <v>1206</v>
      </c>
      <c r="I1064" s="223" t="s">
        <v>12</v>
      </c>
      <c r="J1064" s="224">
        <v>1</v>
      </c>
      <c r="K1064" s="223">
        <v>1</v>
      </c>
      <c r="L1064" s="223">
        <v>5.0999999999999996</v>
      </c>
      <c r="M1064" s="223">
        <v>1.6</v>
      </c>
      <c r="N1064" s="223">
        <v>0.21</v>
      </c>
      <c r="O1064" s="263">
        <v>2.9041451612903224E-5</v>
      </c>
      <c r="P1064" s="223">
        <v>7.508686719044551E-3</v>
      </c>
      <c r="Q1064" s="223">
        <v>1.7459187807230978E-2</v>
      </c>
      <c r="R1064" s="223">
        <v>1.7</v>
      </c>
      <c r="S1064" s="223" t="s">
        <v>7071</v>
      </c>
    </row>
    <row r="1065" spans="1:19">
      <c r="O1065" s="263"/>
    </row>
    <row r="1066" spans="1:19">
      <c r="A1066" s="223">
        <v>37</v>
      </c>
      <c r="B1066" s="223">
        <v>976</v>
      </c>
      <c r="C1066" s="223" t="s">
        <v>10</v>
      </c>
      <c r="D1066" s="223" t="s">
        <v>348</v>
      </c>
      <c r="E1066" s="223">
        <v>4.7</v>
      </c>
      <c r="F1066" s="223">
        <v>10</v>
      </c>
      <c r="G1066" s="223">
        <v>11</v>
      </c>
      <c r="H1066" s="223">
        <v>603</v>
      </c>
      <c r="I1066" s="223" t="s">
        <v>12</v>
      </c>
      <c r="J1066" s="224">
        <v>1</v>
      </c>
      <c r="K1066" s="223">
        <v>4</v>
      </c>
      <c r="L1066" s="223">
        <v>5.0999999999999996</v>
      </c>
      <c r="M1066" s="223">
        <v>0.8</v>
      </c>
      <c r="N1066" s="223">
        <v>0.254</v>
      </c>
      <c r="O1066" s="263">
        <v>2.7394285714285715E-6</v>
      </c>
      <c r="P1066" s="223">
        <v>2.451301901065429E-2</v>
      </c>
      <c r="Q1066" s="223">
        <v>4.6272438273493151E-2</v>
      </c>
      <c r="R1066" s="223">
        <v>2.75</v>
      </c>
      <c r="S1066" s="223" t="s">
        <v>7104</v>
      </c>
    </row>
    <row r="1067" spans="1:19">
      <c r="O1067" s="263"/>
    </row>
    <row r="1068" spans="1:19">
      <c r="A1068" s="223">
        <v>38</v>
      </c>
      <c r="B1068" s="223">
        <v>182</v>
      </c>
      <c r="C1068" s="223" t="s">
        <v>24</v>
      </c>
      <c r="D1068" s="223" t="s">
        <v>2552</v>
      </c>
      <c r="E1068" s="223">
        <v>22</v>
      </c>
      <c r="F1068" s="223">
        <v>10</v>
      </c>
      <c r="G1068" s="223">
        <v>3</v>
      </c>
      <c r="H1068" s="223">
        <v>1206</v>
      </c>
      <c r="I1068" s="223" t="s">
        <v>19</v>
      </c>
      <c r="J1068" s="224">
        <v>1</v>
      </c>
      <c r="K1068" s="223">
        <v>1</v>
      </c>
      <c r="L1068" s="223">
        <v>5.0999999999999996</v>
      </c>
      <c r="M1068" s="223">
        <v>1.6</v>
      </c>
      <c r="N1068" s="223">
        <v>0.29699999999999999</v>
      </c>
      <c r="O1068" s="263">
        <v>1.5729249999999999E-5</v>
      </c>
      <c r="P1068" s="223">
        <v>1.5325364563432286E-2</v>
      </c>
      <c r="Q1068" s="223">
        <v>3.2235494884008356E-2</v>
      </c>
      <c r="R1068" s="223">
        <v>3</v>
      </c>
      <c r="S1068" s="223" t="s">
        <v>6882</v>
      </c>
    </row>
    <row r="1069" spans="1:19">
      <c r="O1069" s="263"/>
    </row>
    <row r="1070" spans="1:19">
      <c r="A1070" s="223">
        <v>39</v>
      </c>
      <c r="B1070" s="223">
        <v>183</v>
      </c>
      <c r="C1070" s="223" t="s">
        <v>24</v>
      </c>
      <c r="D1070" s="223" t="s">
        <v>2352</v>
      </c>
      <c r="E1070" s="223">
        <v>22</v>
      </c>
      <c r="F1070" s="223">
        <v>6.3</v>
      </c>
      <c r="G1070" s="223">
        <v>3.5</v>
      </c>
      <c r="H1070" s="223">
        <v>1206</v>
      </c>
      <c r="I1070" s="223" t="s">
        <v>19</v>
      </c>
      <c r="J1070" s="224">
        <v>1</v>
      </c>
      <c r="K1070" s="223">
        <v>1</v>
      </c>
      <c r="L1070" s="223">
        <v>5.0999999999999996</v>
      </c>
      <c r="M1070" s="223">
        <v>1.6</v>
      </c>
      <c r="N1070" s="223">
        <v>0.29699999999999999</v>
      </c>
      <c r="O1070" s="263">
        <v>1.8700000000000001E-5</v>
      </c>
      <c r="P1070" s="223">
        <v>1.2598520890160626E-2</v>
      </c>
      <c r="Q1070" s="223">
        <v>2.7114446946753391E-2</v>
      </c>
      <c r="R1070" s="223">
        <v>3.5</v>
      </c>
      <c r="S1070" s="223" t="s">
        <v>7075</v>
      </c>
    </row>
    <row r="1071" spans="1:19">
      <c r="O1071" s="263"/>
    </row>
    <row r="1072" spans="1:19">
      <c r="A1072" s="223">
        <v>40</v>
      </c>
      <c r="B1072" s="223">
        <v>194</v>
      </c>
      <c r="C1072" s="223" t="s">
        <v>24</v>
      </c>
      <c r="D1072" s="223" t="s">
        <v>452</v>
      </c>
      <c r="E1072" s="223">
        <v>100</v>
      </c>
      <c r="F1072" s="223">
        <v>6.3</v>
      </c>
      <c r="G1072" s="223">
        <v>1.3</v>
      </c>
      <c r="H1072" s="223">
        <v>1206</v>
      </c>
      <c r="I1072" s="223" t="s">
        <v>12</v>
      </c>
      <c r="J1072" s="224">
        <v>1</v>
      </c>
      <c r="K1072" s="223">
        <v>1</v>
      </c>
      <c r="L1072" s="223">
        <v>5.0999999999999996</v>
      </c>
      <c r="M1072" s="223">
        <v>1.6</v>
      </c>
      <c r="N1072" s="223">
        <v>0.30399999999999999</v>
      </c>
      <c r="O1072" s="263">
        <v>4.8117469879518067E-5</v>
      </c>
      <c r="P1072" s="223">
        <v>3.7846658936796489E-3</v>
      </c>
      <c r="Q1072" s="223">
        <v>1.0537548195569563E-2</v>
      </c>
      <c r="R1072" s="223">
        <v>1.3</v>
      </c>
      <c r="S1072" s="223" t="s">
        <v>7072</v>
      </c>
    </row>
    <row r="1073" spans="1:15">
      <c r="O1073" s="263"/>
    </row>
    <row r="1084" spans="1:15" ht="33.75">
      <c r="A1084" s="264" t="s">
        <v>6016</v>
      </c>
    </row>
    <row r="1089" spans="1:19">
      <c r="B1089" s="238" t="s">
        <v>701</v>
      </c>
      <c r="C1089" s="239"/>
      <c r="D1089" s="240"/>
      <c r="E1089" s="241"/>
      <c r="F1089" s="241"/>
      <c r="G1089" s="242"/>
      <c r="H1089" s="243"/>
      <c r="I1089" s="241"/>
      <c r="J1089" s="244"/>
      <c r="K1089" s="245"/>
      <c r="L1089" s="241"/>
      <c r="M1089" s="241"/>
      <c r="N1089" s="241"/>
    </row>
    <row r="1090" spans="1:19">
      <c r="B1090" s="238" t="s">
        <v>2282</v>
      </c>
      <c r="C1090" s="238" t="s">
        <v>2229</v>
      </c>
      <c r="D1090" s="246" t="s">
        <v>2230</v>
      </c>
      <c r="E1090" s="238" t="s">
        <v>3</v>
      </c>
      <c r="F1090" s="238" t="s">
        <v>4</v>
      </c>
      <c r="G1090" s="238"/>
      <c r="H1090" s="238" t="s">
        <v>32</v>
      </c>
      <c r="I1090" s="238" t="s">
        <v>12</v>
      </c>
      <c r="J1090" s="247" t="s">
        <v>6</v>
      </c>
      <c r="K1090" s="238">
        <v>1</v>
      </c>
      <c r="L1090" s="238">
        <v>2.5</v>
      </c>
      <c r="M1090" s="238">
        <v>0.8</v>
      </c>
      <c r="N1090" s="238" t="s">
        <v>7</v>
      </c>
      <c r="O1090" s="238" t="s">
        <v>33</v>
      </c>
      <c r="P1090" s="238" t="s">
        <v>34</v>
      </c>
      <c r="Q1090" s="238" t="s">
        <v>2216</v>
      </c>
      <c r="R1090" s="247" t="s">
        <v>35</v>
      </c>
      <c r="S1090" s="238" t="s">
        <v>36</v>
      </c>
    </row>
    <row r="1091" spans="1:19">
      <c r="A1091" s="223">
        <v>1</v>
      </c>
      <c r="B1091" s="223">
        <v>1032</v>
      </c>
      <c r="C1091" s="223" t="s">
        <v>17</v>
      </c>
      <c r="D1091" s="223" t="s">
        <v>69</v>
      </c>
      <c r="E1091" s="223">
        <v>10</v>
      </c>
      <c r="F1091" s="223">
        <v>10</v>
      </c>
      <c r="G1091" s="223">
        <v>2.5</v>
      </c>
      <c r="H1091" s="223">
        <v>1206</v>
      </c>
      <c r="I1091" s="223" t="s">
        <v>12</v>
      </c>
      <c r="J1091" s="224">
        <v>1</v>
      </c>
      <c r="K1091" s="223">
        <v>1</v>
      </c>
      <c r="L1091" s="223">
        <v>5.0999999999999996</v>
      </c>
      <c r="M1091" s="223">
        <v>1.6</v>
      </c>
      <c r="N1091" s="223">
        <v>0.06</v>
      </c>
      <c r="O1091" s="263">
        <v>6.9888888888888887E-6</v>
      </c>
      <c r="P1091" s="223">
        <v>7.7725292965962573E-3</v>
      </c>
      <c r="Q1091" s="223">
        <v>0.22942155607855033</v>
      </c>
      <c r="R1091" s="223">
        <v>2.5</v>
      </c>
      <c r="S1091" s="223" t="s">
        <v>6976</v>
      </c>
    </row>
    <row r="1092" spans="1:19">
      <c r="O1092" s="263"/>
    </row>
    <row r="1093" spans="1:19">
      <c r="A1093" s="223">
        <v>2</v>
      </c>
      <c r="B1093" s="223">
        <v>181</v>
      </c>
      <c r="C1093" s="223" t="s">
        <v>24</v>
      </c>
      <c r="D1093" s="223" t="s">
        <v>392</v>
      </c>
      <c r="E1093" s="223">
        <v>22</v>
      </c>
      <c r="F1093" s="223">
        <v>6.3</v>
      </c>
      <c r="G1093" s="223">
        <v>2</v>
      </c>
      <c r="H1093" s="223">
        <v>805</v>
      </c>
      <c r="I1093" s="223" t="s">
        <v>12</v>
      </c>
      <c r="J1093" s="224">
        <v>1</v>
      </c>
      <c r="K1093" s="223">
        <v>1</v>
      </c>
      <c r="L1093" s="223">
        <v>2.5</v>
      </c>
      <c r="M1093" s="223">
        <v>1.2</v>
      </c>
      <c r="N1093" s="223">
        <v>6.9000000000000006E-2</v>
      </c>
      <c r="O1093" s="263">
        <v>7.9880952380952375E-6</v>
      </c>
      <c r="P1093" s="223">
        <v>6.7837867634908443E-3</v>
      </c>
      <c r="Q1093" s="223">
        <v>0.2007239168234192</v>
      </c>
      <c r="R1093" s="223">
        <v>2</v>
      </c>
      <c r="S1093" s="223" t="s">
        <v>6018</v>
      </c>
    </row>
    <row r="1094" spans="1:19">
      <c r="O1094" s="263"/>
    </row>
    <row r="1095" spans="1:19">
      <c r="A1095" s="223">
        <v>3</v>
      </c>
      <c r="B1095" s="223">
        <v>1030</v>
      </c>
      <c r="C1095" s="223" t="s">
        <v>17</v>
      </c>
      <c r="D1095" s="223" t="s">
        <v>2958</v>
      </c>
      <c r="E1095" s="223">
        <v>10</v>
      </c>
      <c r="F1095" s="223">
        <v>16</v>
      </c>
      <c r="G1095" s="223">
        <v>2.2000000000000002</v>
      </c>
      <c r="H1095" s="223">
        <v>1206</v>
      </c>
      <c r="I1095" s="223" t="s">
        <v>19</v>
      </c>
      <c r="J1095" s="224">
        <v>1</v>
      </c>
      <c r="K1095" s="223">
        <v>1</v>
      </c>
      <c r="L1095" s="223">
        <v>5.0999999999999996</v>
      </c>
      <c r="M1095" s="223">
        <v>1.6</v>
      </c>
      <c r="N1095" s="223">
        <v>7.5999999999999998E-2</v>
      </c>
      <c r="O1095" s="263">
        <v>6.6160714285714281E-6</v>
      </c>
      <c r="P1095" s="223">
        <v>8.2133019011629525E-3</v>
      </c>
      <c r="Q1095" s="223">
        <v>0.2423495244057837</v>
      </c>
      <c r="R1095" s="223">
        <v>2.2000000000000002</v>
      </c>
      <c r="S1095" s="223" t="s">
        <v>6015</v>
      </c>
    </row>
    <row r="1096" spans="1:19">
      <c r="O1096" s="263"/>
    </row>
    <row r="1097" spans="1:19">
      <c r="A1097" s="223">
        <v>4</v>
      </c>
      <c r="B1097" s="223">
        <v>165</v>
      </c>
      <c r="C1097" s="223" t="s">
        <v>24</v>
      </c>
      <c r="D1097" s="223" t="s">
        <v>373</v>
      </c>
      <c r="E1097" s="223">
        <v>10</v>
      </c>
      <c r="F1097" s="223">
        <v>10</v>
      </c>
      <c r="G1097" s="223">
        <v>3</v>
      </c>
      <c r="H1097" s="223">
        <v>805</v>
      </c>
      <c r="I1097" s="223" t="s">
        <v>12</v>
      </c>
      <c r="J1097" s="224">
        <v>1</v>
      </c>
      <c r="K1097" s="223">
        <v>2</v>
      </c>
      <c r="L1097" s="223">
        <v>5</v>
      </c>
      <c r="M1097" s="223">
        <v>1.2</v>
      </c>
      <c r="N1097" s="223">
        <v>9.2999999999999999E-2</v>
      </c>
      <c r="O1097" s="263">
        <v>4.7812500000000002E-6</v>
      </c>
      <c r="P1097" s="223">
        <v>5.6499632347973049E-3</v>
      </c>
      <c r="Q1097" s="223">
        <v>0.16767600147963183</v>
      </c>
      <c r="R1097" s="223">
        <v>1.5</v>
      </c>
      <c r="S1097" s="223" t="s">
        <v>5085</v>
      </c>
    </row>
    <row r="1098" spans="1:19">
      <c r="O1098" s="263"/>
    </row>
    <row r="1099" spans="1:19">
      <c r="A1099" s="223">
        <v>5</v>
      </c>
      <c r="B1099" s="223">
        <v>1022</v>
      </c>
      <c r="C1099" s="223" t="s">
        <v>17</v>
      </c>
      <c r="D1099" s="223" t="s">
        <v>2950</v>
      </c>
      <c r="E1099" s="223">
        <v>4.7</v>
      </c>
      <c r="F1099" s="223">
        <v>6.3</v>
      </c>
      <c r="G1099" s="223">
        <v>3.1</v>
      </c>
      <c r="H1099" s="223">
        <v>603</v>
      </c>
      <c r="I1099" s="223" t="s">
        <v>12</v>
      </c>
      <c r="J1099" s="224">
        <v>1</v>
      </c>
      <c r="K1099" s="223">
        <v>3</v>
      </c>
      <c r="L1099" s="223">
        <v>3.8</v>
      </c>
      <c r="M1099" s="223">
        <v>0.8</v>
      </c>
      <c r="N1099" s="223">
        <v>9.7000000000000003E-2</v>
      </c>
      <c r="O1099" s="263">
        <v>2.3668490566037736E-6</v>
      </c>
      <c r="P1099" s="223">
        <v>7.63976570678795E-3</v>
      </c>
      <c r="Q1099" s="223">
        <v>0.22581383177989447</v>
      </c>
      <c r="R1099" s="223">
        <v>1.0333333333333334</v>
      </c>
      <c r="S1099" s="223" t="s">
        <v>6985</v>
      </c>
    </row>
    <row r="1100" spans="1:19">
      <c r="O1100" s="263"/>
    </row>
    <row r="1101" spans="1:19">
      <c r="A1101" s="223">
        <v>6</v>
      </c>
      <c r="B1101" s="223">
        <v>1020</v>
      </c>
      <c r="C1101" s="223" t="s">
        <v>17</v>
      </c>
      <c r="D1101" s="223" t="s">
        <v>2953</v>
      </c>
      <c r="E1101" s="223">
        <v>4.7</v>
      </c>
      <c r="F1101" s="223">
        <v>16</v>
      </c>
      <c r="G1101" s="223">
        <v>2.6</v>
      </c>
      <c r="H1101" s="223">
        <v>805</v>
      </c>
      <c r="I1101" s="223" t="s">
        <v>12</v>
      </c>
      <c r="J1101" s="224">
        <v>1</v>
      </c>
      <c r="K1101" s="223">
        <v>2</v>
      </c>
      <c r="L1101" s="223">
        <v>5</v>
      </c>
      <c r="M1101" s="223">
        <v>1.2</v>
      </c>
      <c r="N1101" s="223">
        <v>9.8000000000000004E-2</v>
      </c>
      <c r="O1101" s="263">
        <v>3.4471142857142856E-6</v>
      </c>
      <c r="P1101" s="223">
        <v>7.8724668969525242E-3</v>
      </c>
      <c r="Q1101" s="223">
        <v>0.23257159920602027</v>
      </c>
      <c r="R1101" s="223">
        <v>1.3</v>
      </c>
      <c r="S1101" s="223" t="s">
        <v>6988</v>
      </c>
    </row>
    <row r="1102" spans="1:19">
      <c r="O1102" s="263"/>
    </row>
    <row r="1103" spans="1:19">
      <c r="A1103" s="223">
        <v>7</v>
      </c>
      <c r="B1103" s="223">
        <v>154</v>
      </c>
      <c r="C1103" s="223" t="s">
        <v>24</v>
      </c>
      <c r="D1103" s="223" t="s">
        <v>65</v>
      </c>
      <c r="E1103" s="223">
        <v>10</v>
      </c>
      <c r="F1103" s="223">
        <v>10</v>
      </c>
      <c r="G1103" s="223">
        <v>1</v>
      </c>
      <c r="H1103" s="223">
        <v>1206</v>
      </c>
      <c r="I1103" s="223" t="s">
        <v>19</v>
      </c>
      <c r="J1103" s="224">
        <v>1</v>
      </c>
      <c r="K1103" s="223">
        <v>1</v>
      </c>
      <c r="L1103" s="223">
        <v>5.0999999999999996</v>
      </c>
      <c r="M1103" s="223">
        <v>1.6</v>
      </c>
      <c r="N1103" s="223">
        <v>9.8000000000000004E-2</v>
      </c>
      <c r="O1103" s="263">
        <v>7.5437499999999996E-6</v>
      </c>
      <c r="P1103" s="223">
        <v>7.1885640239509035E-3</v>
      </c>
      <c r="Q1103" s="223">
        <v>0.2125470441291108</v>
      </c>
      <c r="R1103" s="223">
        <v>1</v>
      </c>
      <c r="S1103" s="223" t="s">
        <v>6989</v>
      </c>
    </row>
    <row r="1104" spans="1:19">
      <c r="O1104" s="263"/>
    </row>
    <row r="1105" spans="1:19">
      <c r="A1105" s="223">
        <v>8</v>
      </c>
      <c r="B1105" s="223">
        <v>158</v>
      </c>
      <c r="C1105" s="223" t="s">
        <v>24</v>
      </c>
      <c r="D1105" s="223" t="s">
        <v>2547</v>
      </c>
      <c r="E1105" s="223">
        <v>10</v>
      </c>
      <c r="F1105" s="223">
        <v>10</v>
      </c>
      <c r="G1105" s="223">
        <v>3</v>
      </c>
      <c r="H1105" s="223">
        <v>1206</v>
      </c>
      <c r="I1105" s="223" t="s">
        <v>19</v>
      </c>
      <c r="J1105" s="224">
        <v>1</v>
      </c>
      <c r="K1105" s="223">
        <v>1</v>
      </c>
      <c r="L1105" s="223">
        <v>5.0999999999999996</v>
      </c>
      <c r="M1105" s="223">
        <v>1.6</v>
      </c>
      <c r="N1105" s="223">
        <v>9.8000000000000004E-2</v>
      </c>
      <c r="O1105" s="263">
        <v>8.0749999999999998E-6</v>
      </c>
      <c r="P1105" s="223">
        <v>6.7192096042635293E-3</v>
      </c>
      <c r="Q1105" s="223">
        <v>0.19856368596272192</v>
      </c>
      <c r="R1105" s="223">
        <v>3</v>
      </c>
      <c r="S1105" s="223" t="s">
        <v>5085</v>
      </c>
    </row>
    <row r="1106" spans="1:19">
      <c r="O1106" s="263"/>
    </row>
    <row r="1107" spans="1:19">
      <c r="A1107" s="223">
        <v>9</v>
      </c>
      <c r="B1107" s="223">
        <v>1035</v>
      </c>
      <c r="C1107" s="223" t="s">
        <v>17</v>
      </c>
      <c r="D1107" s="223" t="s">
        <v>2956</v>
      </c>
      <c r="E1107" s="223">
        <v>10</v>
      </c>
      <c r="F1107" s="223">
        <v>6.3</v>
      </c>
      <c r="G1107" s="223">
        <v>2.9</v>
      </c>
      <c r="H1107" s="223">
        <v>805</v>
      </c>
      <c r="I1107" s="223" t="s">
        <v>12</v>
      </c>
      <c r="J1107" s="224">
        <v>1</v>
      </c>
      <c r="K1107" s="223">
        <v>2</v>
      </c>
      <c r="L1107" s="223">
        <v>5</v>
      </c>
      <c r="M1107" s="223">
        <v>1.2</v>
      </c>
      <c r="N1107" s="223">
        <v>0.10199999999999999</v>
      </c>
      <c r="O1107" s="263">
        <v>5.0094339622641506E-6</v>
      </c>
      <c r="P1107" s="223">
        <v>5.3926055310235419E-3</v>
      </c>
      <c r="Q1107" s="223">
        <v>0.16003821751392827</v>
      </c>
      <c r="R1107" s="223">
        <v>1.45</v>
      </c>
      <c r="S1107" s="223" t="s">
        <v>6974</v>
      </c>
    </row>
    <row r="1108" spans="1:19">
      <c r="O1108" s="263"/>
    </row>
    <row r="1109" spans="1:19">
      <c r="A1109" s="223">
        <v>10</v>
      </c>
      <c r="B1109" s="223">
        <v>997</v>
      </c>
      <c r="C1109" s="223" t="s">
        <v>10</v>
      </c>
      <c r="D1109" s="223" t="s">
        <v>394</v>
      </c>
      <c r="E1109" s="223">
        <v>22</v>
      </c>
      <c r="F1109" s="223">
        <v>6.3</v>
      </c>
      <c r="G1109" s="223">
        <v>2</v>
      </c>
      <c r="H1109" s="223">
        <v>805</v>
      </c>
      <c r="I1109" s="223" t="s">
        <v>12</v>
      </c>
      <c r="J1109" s="224">
        <v>1</v>
      </c>
      <c r="K1109" s="223">
        <v>1</v>
      </c>
      <c r="L1109" s="223">
        <v>2.5</v>
      </c>
      <c r="M1109" s="223">
        <v>1.2</v>
      </c>
      <c r="N1109" s="223">
        <v>0.104</v>
      </c>
      <c r="O1109" s="263">
        <v>7.9081081081081076E-6</v>
      </c>
      <c r="P1109" s="223">
        <v>6.8928960940658228E-3</v>
      </c>
      <c r="Q1109" s="223">
        <v>0.20275415336128585</v>
      </c>
      <c r="R1109" s="223">
        <v>2</v>
      </c>
      <c r="S1109" s="223" t="s">
        <v>6018</v>
      </c>
    </row>
    <row r="1110" spans="1:19">
      <c r="O1110" s="263"/>
    </row>
    <row r="1111" spans="1:19">
      <c r="A1111" s="223">
        <v>11</v>
      </c>
      <c r="B1111" s="223">
        <v>1052</v>
      </c>
      <c r="C1111" s="223" t="s">
        <v>17</v>
      </c>
      <c r="D1111" s="223" t="s">
        <v>2955</v>
      </c>
      <c r="E1111" s="223">
        <v>22</v>
      </c>
      <c r="F1111" s="223">
        <v>6.3</v>
      </c>
      <c r="G1111" s="223">
        <v>2.8</v>
      </c>
      <c r="H1111" s="223">
        <v>1206</v>
      </c>
      <c r="I1111" s="223" t="s">
        <v>12</v>
      </c>
      <c r="J1111" s="224">
        <v>1</v>
      </c>
      <c r="K1111" s="223">
        <v>1</v>
      </c>
      <c r="L1111" s="223">
        <v>5.0999999999999996</v>
      </c>
      <c r="M1111" s="223">
        <v>1.6</v>
      </c>
      <c r="N1111" s="223">
        <v>0.108</v>
      </c>
      <c r="O1111" s="263">
        <v>7.4094339622641505E-6</v>
      </c>
      <c r="P1111" s="223">
        <v>7.3299760664978821E-3</v>
      </c>
      <c r="Q1111" s="223">
        <v>0.21640003437712227</v>
      </c>
      <c r="R1111" s="223">
        <v>2.8</v>
      </c>
      <c r="S1111" s="223" t="s">
        <v>6973</v>
      </c>
    </row>
    <row r="1112" spans="1:19">
      <c r="O1112" s="263"/>
    </row>
    <row r="1113" spans="1:19">
      <c r="A1113" s="223">
        <v>12</v>
      </c>
      <c r="B1113" s="223">
        <v>987</v>
      </c>
      <c r="C1113" s="223" t="s">
        <v>10</v>
      </c>
      <c r="D1113" s="223" t="s">
        <v>42</v>
      </c>
      <c r="E1113" s="223">
        <v>10</v>
      </c>
      <c r="F1113" s="223">
        <v>10</v>
      </c>
      <c r="G1113" s="223">
        <v>2</v>
      </c>
      <c r="H1113" s="223">
        <v>805</v>
      </c>
      <c r="I1113" s="223" t="s">
        <v>12</v>
      </c>
      <c r="J1113" s="224">
        <v>1</v>
      </c>
      <c r="K1113" s="223">
        <v>2</v>
      </c>
      <c r="L1113" s="223">
        <v>5</v>
      </c>
      <c r="M1113" s="223">
        <v>1.2</v>
      </c>
      <c r="N1113" s="223">
        <v>0.11</v>
      </c>
      <c r="O1113" s="263">
        <v>5.3124999999999995E-6</v>
      </c>
      <c r="P1113" s="223">
        <v>5.1082580112525094E-3</v>
      </c>
      <c r="Q1113" s="223">
        <v>0.15090840133166866</v>
      </c>
      <c r="R1113" s="223">
        <v>1</v>
      </c>
      <c r="S1113" s="223" t="s">
        <v>6991</v>
      </c>
    </row>
    <row r="1114" spans="1:19">
      <c r="O1114" s="263"/>
    </row>
    <row r="1115" spans="1:19">
      <c r="A1115" s="223">
        <v>13</v>
      </c>
      <c r="B1115" s="223">
        <v>160</v>
      </c>
      <c r="C1115" s="223" t="s">
        <v>24</v>
      </c>
      <c r="D1115" s="223" t="s">
        <v>372</v>
      </c>
      <c r="E1115" s="223">
        <v>10</v>
      </c>
      <c r="F1115" s="223">
        <v>6.3</v>
      </c>
      <c r="G1115" s="223">
        <v>3</v>
      </c>
      <c r="H1115" s="223">
        <v>805</v>
      </c>
      <c r="I1115" s="223" t="s">
        <v>12</v>
      </c>
      <c r="J1115" s="224">
        <v>1</v>
      </c>
      <c r="K1115" s="223">
        <v>2</v>
      </c>
      <c r="L1115" s="223">
        <v>5</v>
      </c>
      <c r="M1115" s="223">
        <v>1.2</v>
      </c>
      <c r="N1115" s="223">
        <v>0.112</v>
      </c>
      <c r="O1115" s="263">
        <v>4.6509433962264145E-6</v>
      </c>
      <c r="P1115" s="223">
        <v>5.8100986765178848E-3</v>
      </c>
      <c r="Q1115" s="223">
        <v>0.1723738204866043</v>
      </c>
      <c r="R1115" s="223">
        <v>1.5</v>
      </c>
      <c r="S1115" s="223" t="s">
        <v>5087</v>
      </c>
    </row>
    <row r="1116" spans="1:19">
      <c r="O1116" s="263"/>
    </row>
    <row r="1117" spans="1:19">
      <c r="A1117" s="223">
        <v>14</v>
      </c>
      <c r="B1117" s="223">
        <v>991</v>
      </c>
      <c r="C1117" s="223" t="s">
        <v>10</v>
      </c>
      <c r="D1117" s="223" t="s">
        <v>38</v>
      </c>
      <c r="E1117" s="223">
        <v>10</v>
      </c>
      <c r="F1117" s="223">
        <v>6.3</v>
      </c>
      <c r="G1117" s="223">
        <v>4</v>
      </c>
      <c r="H1117" s="223">
        <v>805</v>
      </c>
      <c r="I1117" s="223" t="s">
        <v>12</v>
      </c>
      <c r="J1117" s="224">
        <v>1</v>
      </c>
      <c r="K1117" s="223">
        <v>2</v>
      </c>
      <c r="L1117" s="223">
        <v>5</v>
      </c>
      <c r="M1117" s="223">
        <v>0.8</v>
      </c>
      <c r="N1117" s="223">
        <v>0.114</v>
      </c>
      <c r="O1117" s="263">
        <v>3.8922413793103445E-6</v>
      </c>
      <c r="P1117" s="223">
        <v>7.0124032062433648E-3</v>
      </c>
      <c r="Q1117" s="223">
        <v>0.20597409151858431</v>
      </c>
      <c r="R1117" s="223">
        <v>2</v>
      </c>
      <c r="S1117" s="223" t="s">
        <v>6019</v>
      </c>
    </row>
    <row r="1118" spans="1:19">
      <c r="O1118" s="263"/>
    </row>
    <row r="1119" spans="1:19">
      <c r="A1119" s="223">
        <v>15</v>
      </c>
      <c r="B1119" s="223">
        <v>986</v>
      </c>
      <c r="C1119" s="223" t="s">
        <v>10</v>
      </c>
      <c r="D1119" s="223" t="s">
        <v>37</v>
      </c>
      <c r="E1119" s="223">
        <v>10</v>
      </c>
      <c r="F1119" s="223">
        <v>6.3</v>
      </c>
      <c r="G1119" s="223">
        <v>2</v>
      </c>
      <c r="H1119" s="223">
        <v>805</v>
      </c>
      <c r="I1119" s="223" t="s">
        <v>12</v>
      </c>
      <c r="J1119" s="224">
        <v>1</v>
      </c>
      <c r="K1119" s="223">
        <v>2</v>
      </c>
      <c r="L1119" s="223">
        <v>5</v>
      </c>
      <c r="M1119" s="223">
        <v>1.2</v>
      </c>
      <c r="N1119" s="223">
        <v>0.11600000000000001</v>
      </c>
      <c r="O1119" s="263">
        <v>4.3412162162162157E-6</v>
      </c>
      <c r="P1119" s="223">
        <v>6.2524496298849612E-3</v>
      </c>
      <c r="Q1119" s="223">
        <v>0.18467195415879298</v>
      </c>
      <c r="R1119" s="223">
        <v>1</v>
      </c>
      <c r="S1119" s="223" t="s">
        <v>5084</v>
      </c>
    </row>
    <row r="1120" spans="1:19">
      <c r="O1120" s="263"/>
    </row>
    <row r="1121" spans="1:19">
      <c r="A1121" s="223">
        <v>16</v>
      </c>
      <c r="B1121" s="223">
        <v>1024</v>
      </c>
      <c r="C1121" s="223" t="s">
        <v>17</v>
      </c>
      <c r="D1121" s="223" t="s">
        <v>354</v>
      </c>
      <c r="E1121" s="223">
        <v>4.7</v>
      </c>
      <c r="F1121" s="223">
        <v>16</v>
      </c>
      <c r="G1121" s="223">
        <v>5.2</v>
      </c>
      <c r="H1121" s="223">
        <v>1206</v>
      </c>
      <c r="I1121" s="223" t="s">
        <v>19</v>
      </c>
      <c r="J1121" s="224">
        <v>1</v>
      </c>
      <c r="K1121" s="223">
        <v>2</v>
      </c>
      <c r="L1121" s="223">
        <v>10.199999999999999</v>
      </c>
      <c r="M1121" s="223">
        <v>1.6</v>
      </c>
      <c r="N1121" s="223">
        <v>0.11600000000000001</v>
      </c>
      <c r="O1121" s="263">
        <v>3.4642357142857143E-6</v>
      </c>
      <c r="P1121" s="223">
        <v>7.839627495153198E-3</v>
      </c>
      <c r="Q1121" s="223">
        <v>0.23142215143399711</v>
      </c>
      <c r="R1121" s="223">
        <v>2.6</v>
      </c>
      <c r="S1121" s="223" t="s">
        <v>6992</v>
      </c>
    </row>
    <row r="1122" spans="1:19">
      <c r="O1122" s="263"/>
    </row>
    <row r="1123" spans="1:19">
      <c r="A1123" s="223">
        <v>17</v>
      </c>
      <c r="B1123" s="223">
        <v>988</v>
      </c>
      <c r="C1123" s="223" t="s">
        <v>10</v>
      </c>
      <c r="D1123" s="223" t="s">
        <v>43</v>
      </c>
      <c r="E1123" s="223">
        <v>10</v>
      </c>
      <c r="F1123" s="223">
        <v>10</v>
      </c>
      <c r="G1123" s="223">
        <v>2</v>
      </c>
      <c r="H1123" s="223">
        <v>805</v>
      </c>
      <c r="I1123" s="223" t="s">
        <v>12</v>
      </c>
      <c r="J1123" s="224">
        <v>1</v>
      </c>
      <c r="K1123" s="223">
        <v>2</v>
      </c>
      <c r="L1123" s="223">
        <v>5</v>
      </c>
      <c r="M1123" s="223">
        <v>1.2</v>
      </c>
      <c r="N1123" s="223">
        <v>0.11799999999999999</v>
      </c>
      <c r="O1123" s="263">
        <v>4.6363636363636363E-6</v>
      </c>
      <c r="P1123" s="223">
        <v>5.8531450951208163E-3</v>
      </c>
      <c r="Q1123" s="223">
        <v>0.17291587652587034</v>
      </c>
      <c r="R1123" s="223">
        <v>1</v>
      </c>
      <c r="S1123" s="223" t="s">
        <v>6991</v>
      </c>
    </row>
    <row r="1124" spans="1:19">
      <c r="O1124" s="263"/>
    </row>
    <row r="1125" spans="1:19">
      <c r="A1125" s="223">
        <v>18</v>
      </c>
      <c r="B1125" s="223">
        <v>992</v>
      </c>
      <c r="C1125" s="223" t="s">
        <v>10</v>
      </c>
      <c r="D1125" s="223" t="s">
        <v>39</v>
      </c>
      <c r="E1125" s="223">
        <v>10</v>
      </c>
      <c r="F1125" s="223">
        <v>10</v>
      </c>
      <c r="G1125" s="223">
        <v>4</v>
      </c>
      <c r="H1125" s="223">
        <v>805</v>
      </c>
      <c r="I1125" s="223" t="s">
        <v>12</v>
      </c>
      <c r="J1125" s="224">
        <v>1</v>
      </c>
      <c r="K1125" s="223">
        <v>2</v>
      </c>
      <c r="L1125" s="223">
        <v>5</v>
      </c>
      <c r="M1125" s="223">
        <v>0.8</v>
      </c>
      <c r="N1125" s="223">
        <v>0.11799999999999999</v>
      </c>
      <c r="O1125" s="263">
        <v>4.3153846153846156E-6</v>
      </c>
      <c r="P1125" s="223">
        <v>6.3283900681643107E-3</v>
      </c>
      <c r="Q1125" s="223">
        <v>0.18577738800300117</v>
      </c>
      <c r="R1125" s="223">
        <v>2</v>
      </c>
      <c r="S1125" s="223" t="s">
        <v>6895</v>
      </c>
    </row>
    <row r="1126" spans="1:19">
      <c r="O1126" s="263"/>
    </row>
    <row r="1127" spans="1:19">
      <c r="A1127" s="223">
        <v>19</v>
      </c>
      <c r="B1127" s="223">
        <v>970</v>
      </c>
      <c r="C1127" s="223" t="s">
        <v>10</v>
      </c>
      <c r="D1127" s="223" t="s">
        <v>45</v>
      </c>
      <c r="E1127" s="223">
        <v>4.7</v>
      </c>
      <c r="F1127" s="223">
        <v>16</v>
      </c>
      <c r="G1127" s="223">
        <v>6</v>
      </c>
      <c r="H1127" s="223">
        <v>1206</v>
      </c>
      <c r="I1127" s="223" t="s">
        <v>12</v>
      </c>
      <c r="J1127" s="224">
        <v>1</v>
      </c>
      <c r="K1127" s="223">
        <v>2</v>
      </c>
      <c r="L1127" s="223">
        <v>10.199999999999999</v>
      </c>
      <c r="M1127" s="223">
        <v>1.6</v>
      </c>
      <c r="N1127" s="223">
        <v>0.11799999999999999</v>
      </c>
      <c r="O1127" s="263">
        <v>3.6876923076923076E-6</v>
      </c>
      <c r="P1127" s="223">
        <v>7.4348846953003981E-3</v>
      </c>
      <c r="Q1127" s="223">
        <v>0.21739907106734183</v>
      </c>
      <c r="R1127" s="223">
        <v>3</v>
      </c>
      <c r="S1127" s="223" t="s">
        <v>6993</v>
      </c>
    </row>
    <row r="1128" spans="1:19">
      <c r="O1128" s="263"/>
    </row>
    <row r="1129" spans="1:19">
      <c r="A1129" s="223">
        <v>20</v>
      </c>
      <c r="B1129" s="223">
        <v>971</v>
      </c>
      <c r="C1129" s="223" t="s">
        <v>10</v>
      </c>
      <c r="D1129" s="223" t="s">
        <v>44</v>
      </c>
      <c r="E1129" s="223">
        <v>4.7</v>
      </c>
      <c r="F1129" s="223">
        <v>6.3</v>
      </c>
      <c r="G1129" s="223">
        <v>6</v>
      </c>
      <c r="H1129" s="223">
        <v>805</v>
      </c>
      <c r="I1129" s="223" t="s">
        <v>12</v>
      </c>
      <c r="J1129" s="224">
        <v>1</v>
      </c>
      <c r="K1129" s="223">
        <v>3</v>
      </c>
      <c r="L1129" s="223">
        <v>7.5</v>
      </c>
      <c r="M1129" s="223">
        <v>1.2</v>
      </c>
      <c r="N1129" s="223">
        <v>0.11899999999999999</v>
      </c>
      <c r="O1129" s="263">
        <v>2.9754427083333331E-6</v>
      </c>
      <c r="P1129" s="223">
        <v>6.0891611202066277E-3</v>
      </c>
      <c r="Q1129" s="223">
        <v>0.17962612864950891</v>
      </c>
      <c r="R1129" s="223">
        <v>2</v>
      </c>
      <c r="S1129" s="223" t="s">
        <v>6983</v>
      </c>
    </row>
    <row r="1130" spans="1:19">
      <c r="O1130" s="263"/>
    </row>
    <row r="1131" spans="1:19">
      <c r="A1131" s="223">
        <v>21</v>
      </c>
      <c r="B1131" s="223">
        <v>177</v>
      </c>
      <c r="C1131" s="223" t="s">
        <v>24</v>
      </c>
      <c r="D1131" s="223" t="s">
        <v>395</v>
      </c>
      <c r="E1131" s="223">
        <v>22</v>
      </c>
      <c r="F1131" s="223">
        <v>6.3</v>
      </c>
      <c r="G1131" s="223">
        <v>2</v>
      </c>
      <c r="H1131" s="223">
        <v>1206</v>
      </c>
      <c r="I1131" s="223" t="s">
        <v>12</v>
      </c>
      <c r="J1131" s="224">
        <v>1</v>
      </c>
      <c r="K1131" s="223">
        <v>1</v>
      </c>
      <c r="L1131" s="223">
        <v>5.0999999999999996</v>
      </c>
      <c r="M1131" s="223">
        <v>1.6</v>
      </c>
      <c r="N1131" s="223">
        <v>0.122</v>
      </c>
      <c r="O1131" s="263">
        <v>1.2349056603773584E-5</v>
      </c>
      <c r="P1131" s="223">
        <v>4.3680122288473752E-3</v>
      </c>
      <c r="Q1131" s="223">
        <v>0.12984002062627337</v>
      </c>
      <c r="R1131" s="223">
        <v>2</v>
      </c>
      <c r="S1131" s="223" t="s">
        <v>6018</v>
      </c>
    </row>
    <row r="1132" spans="1:19">
      <c r="O1132" s="263"/>
    </row>
    <row r="1133" spans="1:19">
      <c r="A1133" s="223">
        <v>22</v>
      </c>
      <c r="B1133" s="223">
        <v>1025</v>
      </c>
      <c r="C1133" s="223" t="s">
        <v>17</v>
      </c>
      <c r="D1133" s="223" t="s">
        <v>2961</v>
      </c>
      <c r="E1133" s="223">
        <v>10</v>
      </c>
      <c r="F1133" s="223">
        <v>16</v>
      </c>
      <c r="G1133" s="223">
        <v>1.7</v>
      </c>
      <c r="H1133" s="223">
        <v>1210</v>
      </c>
      <c r="I1133" s="223" t="s">
        <v>12</v>
      </c>
      <c r="J1133" s="224">
        <v>1</v>
      </c>
      <c r="K1133" s="223">
        <v>1</v>
      </c>
      <c r="L1133" s="223">
        <v>8</v>
      </c>
      <c r="M1133" s="223">
        <v>2</v>
      </c>
      <c r="N1133" s="223">
        <v>0.122</v>
      </c>
      <c r="O1133" s="263">
        <v>7.0384615384615377E-6</v>
      </c>
      <c r="P1133" s="223">
        <v>7.712059694904321E-3</v>
      </c>
      <c r="Q1133" s="223">
        <v>0.22780571512499165</v>
      </c>
      <c r="R1133" s="223">
        <v>1.7</v>
      </c>
      <c r="S1133" s="223" t="s">
        <v>6994</v>
      </c>
    </row>
    <row r="1134" spans="1:19">
      <c r="O1134" s="263"/>
    </row>
    <row r="1135" spans="1:19">
      <c r="A1135" s="223">
        <v>23</v>
      </c>
      <c r="B1135" s="223">
        <v>1033</v>
      </c>
      <c r="C1135" s="223" t="s">
        <v>17</v>
      </c>
      <c r="D1135" s="223" t="s">
        <v>379</v>
      </c>
      <c r="E1135" s="223">
        <v>10</v>
      </c>
      <c r="F1135" s="223">
        <v>16</v>
      </c>
      <c r="G1135" s="223">
        <v>2.7</v>
      </c>
      <c r="H1135" s="223">
        <v>1210</v>
      </c>
      <c r="I1135" s="223" t="s">
        <v>19</v>
      </c>
      <c r="J1135" s="224">
        <v>1</v>
      </c>
      <c r="K1135" s="223">
        <v>1</v>
      </c>
      <c r="L1135" s="223">
        <v>8</v>
      </c>
      <c r="M1135" s="223">
        <v>2</v>
      </c>
      <c r="N1135" s="223">
        <v>0.122</v>
      </c>
      <c r="O1135" s="263">
        <v>6.6388888888888887E-6</v>
      </c>
      <c r="P1135" s="223">
        <v>8.1873324119345666E-3</v>
      </c>
      <c r="Q1135" s="223">
        <v>0.2415165837211852</v>
      </c>
      <c r="R1135" s="223">
        <v>2.7</v>
      </c>
      <c r="S1135" s="223" t="s">
        <v>6995</v>
      </c>
    </row>
    <row r="1136" spans="1:19">
      <c r="O1136" s="263"/>
    </row>
    <row r="1137" spans="1:19">
      <c r="A1137" s="223">
        <v>24</v>
      </c>
      <c r="B1137" s="223">
        <v>1038</v>
      </c>
      <c r="C1137" s="223" t="s">
        <v>17</v>
      </c>
      <c r="D1137" s="223" t="s">
        <v>2957</v>
      </c>
      <c r="E1137" s="223">
        <v>10</v>
      </c>
      <c r="F1137" s="223">
        <v>16</v>
      </c>
      <c r="G1137" s="223">
        <v>3.9</v>
      </c>
      <c r="H1137" s="223">
        <v>1206</v>
      </c>
      <c r="I1137" s="223" t="s">
        <v>12</v>
      </c>
      <c r="J1137" s="224">
        <v>1</v>
      </c>
      <c r="K1137" s="223">
        <v>2</v>
      </c>
      <c r="L1137" s="223">
        <v>10.199999999999999</v>
      </c>
      <c r="M1137" s="223">
        <v>1.6</v>
      </c>
      <c r="N1137" s="223">
        <v>0.13</v>
      </c>
      <c r="O1137" s="263">
        <v>5.8828124999999998E-6</v>
      </c>
      <c r="P1137" s="223">
        <v>4.5921824942684285E-3</v>
      </c>
      <c r="Q1137" s="223">
        <v>0.13627850319460119</v>
      </c>
      <c r="R1137" s="223">
        <v>1.95</v>
      </c>
      <c r="S1137" s="223" t="s">
        <v>6982</v>
      </c>
    </row>
    <row r="1138" spans="1:19">
      <c r="O1138" s="263"/>
    </row>
    <row r="1139" spans="1:19">
      <c r="A1139" s="223">
        <v>25</v>
      </c>
      <c r="B1139" s="223">
        <v>1043</v>
      </c>
      <c r="C1139" s="223" t="s">
        <v>17</v>
      </c>
      <c r="D1139" s="223" t="s">
        <v>369</v>
      </c>
      <c r="E1139" s="223">
        <v>10</v>
      </c>
      <c r="F1139" s="223">
        <v>6.3</v>
      </c>
      <c r="G1139" s="223">
        <v>11</v>
      </c>
      <c r="H1139" s="223">
        <v>603</v>
      </c>
      <c r="I1139" s="223" t="s">
        <v>12</v>
      </c>
      <c r="J1139" s="224">
        <v>1</v>
      </c>
      <c r="K1139" s="223">
        <v>2</v>
      </c>
      <c r="L1139" s="223">
        <v>2.6</v>
      </c>
      <c r="M1139" s="223">
        <v>0.8</v>
      </c>
      <c r="N1139" s="223">
        <v>0.13200000000000001</v>
      </c>
      <c r="O1139" s="263">
        <v>4.4159482758620689E-6</v>
      </c>
      <c r="P1139" s="223">
        <v>6.1462079583685181E-3</v>
      </c>
      <c r="Q1139" s="223">
        <v>0.18154671024039201</v>
      </c>
      <c r="R1139" s="223">
        <v>5.5</v>
      </c>
      <c r="S1139" s="223" t="s">
        <v>6996</v>
      </c>
    </row>
    <row r="1140" spans="1:19">
      <c r="O1140" s="263"/>
    </row>
    <row r="1141" spans="1:19">
      <c r="A1141" s="223">
        <v>26</v>
      </c>
      <c r="B1141" s="223">
        <v>164</v>
      </c>
      <c r="C1141" s="223" t="s">
        <v>24</v>
      </c>
      <c r="D1141" s="223" t="s">
        <v>2546</v>
      </c>
      <c r="E1141" s="223">
        <v>10</v>
      </c>
      <c r="F1141" s="223">
        <v>10</v>
      </c>
      <c r="G1141" s="223">
        <v>4</v>
      </c>
      <c r="H1141" s="223">
        <v>805</v>
      </c>
      <c r="I1141" s="223" t="s">
        <v>19</v>
      </c>
      <c r="J1141" s="224">
        <v>1</v>
      </c>
      <c r="K1141" s="223">
        <v>2</v>
      </c>
      <c r="L1141" s="223">
        <v>5</v>
      </c>
      <c r="M1141" s="223">
        <v>1.2</v>
      </c>
      <c r="N1141" s="223">
        <v>0.13800000000000001</v>
      </c>
      <c r="O1141" s="263">
        <v>5.0589166666666667E-6</v>
      </c>
      <c r="P1141" s="223">
        <v>5.3435011130850921E-3</v>
      </c>
      <c r="Q1141" s="223">
        <v>0.15847283813882876</v>
      </c>
      <c r="R1141" s="223">
        <v>2</v>
      </c>
      <c r="S1141" s="223" t="s">
        <v>6895</v>
      </c>
    </row>
    <row r="1142" spans="1:19">
      <c r="O1142" s="263"/>
    </row>
    <row r="1143" spans="1:19">
      <c r="A1143" s="223">
        <v>27</v>
      </c>
      <c r="B1143" s="223">
        <v>969</v>
      </c>
      <c r="C1143" s="223" t="s">
        <v>10</v>
      </c>
      <c r="D1143" s="223" t="s">
        <v>46</v>
      </c>
      <c r="E1143" s="223">
        <v>4.7</v>
      </c>
      <c r="F1143" s="223">
        <v>10</v>
      </c>
      <c r="G1143" s="223">
        <v>6</v>
      </c>
      <c r="H1143" s="223">
        <v>1206</v>
      </c>
      <c r="I1143" s="223" t="s">
        <v>19</v>
      </c>
      <c r="J1143" s="224">
        <v>1</v>
      </c>
      <c r="K1143" s="223">
        <v>2</v>
      </c>
      <c r="L1143" s="223">
        <v>10.199999999999999</v>
      </c>
      <c r="M1143" s="223">
        <v>1.6</v>
      </c>
      <c r="N1143" s="223">
        <v>0.14199999999999999</v>
      </c>
      <c r="O1143" s="263">
        <v>3.6297428571428573E-6</v>
      </c>
      <c r="P1143" s="223">
        <v>7.5524684540779347E-3</v>
      </c>
      <c r="Q1143" s="223">
        <v>0.22086988352269848</v>
      </c>
      <c r="R1143" s="223">
        <v>3</v>
      </c>
      <c r="S1143" s="223" t="s">
        <v>6990</v>
      </c>
    </row>
    <row r="1144" spans="1:19">
      <c r="O1144" s="263"/>
    </row>
    <row r="1145" spans="1:19">
      <c r="A1145" s="223">
        <v>28</v>
      </c>
      <c r="B1145" s="223">
        <v>142</v>
      </c>
      <c r="C1145" s="223" t="s">
        <v>24</v>
      </c>
      <c r="D1145" s="223" t="s">
        <v>349</v>
      </c>
      <c r="E1145" s="223">
        <v>4.7</v>
      </c>
      <c r="F1145" s="223">
        <v>10</v>
      </c>
      <c r="G1145" s="223">
        <v>3</v>
      </c>
      <c r="H1145" s="223">
        <v>805</v>
      </c>
      <c r="I1145" s="223" t="s">
        <v>12</v>
      </c>
      <c r="J1145" s="224">
        <v>1</v>
      </c>
      <c r="K1145" s="223">
        <v>3</v>
      </c>
      <c r="L1145" s="223">
        <v>7.5</v>
      </c>
      <c r="M1145" s="223">
        <v>1.2</v>
      </c>
      <c r="N1145" s="223">
        <v>0.14599999999999999</v>
      </c>
      <c r="O1145" s="263">
        <v>2.8595789473684209E-6</v>
      </c>
      <c r="P1145" s="223">
        <v>6.3052916565170085E-3</v>
      </c>
      <c r="Q1145" s="223">
        <v>0.18690417874567847</v>
      </c>
      <c r="R1145" s="223">
        <v>1</v>
      </c>
      <c r="S1145" s="223" t="s">
        <v>6984</v>
      </c>
    </row>
    <row r="1146" spans="1:19">
      <c r="O1146" s="263"/>
    </row>
    <row r="1147" spans="1:19">
      <c r="A1147" s="223">
        <v>29</v>
      </c>
      <c r="B1147" s="223">
        <v>993</v>
      </c>
      <c r="C1147" s="223" t="s">
        <v>10</v>
      </c>
      <c r="D1147" s="223" t="s">
        <v>53</v>
      </c>
      <c r="E1147" s="223">
        <v>10</v>
      </c>
      <c r="F1147" s="223">
        <v>6.3</v>
      </c>
      <c r="G1147" s="223">
        <v>5</v>
      </c>
      <c r="H1147" s="223">
        <v>1206</v>
      </c>
      <c r="I1147" s="223" t="s">
        <v>12</v>
      </c>
      <c r="J1147" s="224">
        <v>1</v>
      </c>
      <c r="K1147" s="223">
        <v>2</v>
      </c>
      <c r="L1147" s="223">
        <v>10.199999999999999</v>
      </c>
      <c r="M1147" s="223">
        <v>0.8</v>
      </c>
      <c r="N1147" s="223">
        <v>0.14599999999999999</v>
      </c>
      <c r="O1147" s="263">
        <v>5.3756756756756756E-6</v>
      </c>
      <c r="P1147" s="223">
        <v>5.1672875466163854E-3</v>
      </c>
      <c r="Q1147" s="223">
        <v>0.14913490516217254</v>
      </c>
      <c r="R1147" s="223">
        <v>2.5</v>
      </c>
      <c r="S1147" s="223" t="s">
        <v>6977</v>
      </c>
    </row>
    <row r="1148" spans="1:19">
      <c r="O1148" s="263"/>
    </row>
    <row r="1149" spans="1:19">
      <c r="A1149" s="223">
        <v>30</v>
      </c>
      <c r="B1149" s="223">
        <v>994</v>
      </c>
      <c r="C1149" s="223" t="s">
        <v>10</v>
      </c>
      <c r="D1149" s="223" t="s">
        <v>54</v>
      </c>
      <c r="E1149" s="223">
        <v>10</v>
      </c>
      <c r="F1149" s="223">
        <v>10</v>
      </c>
      <c r="G1149" s="223">
        <v>5</v>
      </c>
      <c r="H1149" s="223">
        <v>1206</v>
      </c>
      <c r="I1149" s="223" t="s">
        <v>12</v>
      </c>
      <c r="J1149" s="224">
        <v>1</v>
      </c>
      <c r="K1149" s="223">
        <v>2</v>
      </c>
      <c r="L1149" s="223">
        <v>10.199999999999999</v>
      </c>
      <c r="M1149" s="223">
        <v>0.8</v>
      </c>
      <c r="N1149" s="223">
        <v>0.14599999999999999</v>
      </c>
      <c r="O1149" s="263">
        <v>4.8749999999999999E-6</v>
      </c>
      <c r="P1149" s="223">
        <v>5.6736961598440987E-3</v>
      </c>
      <c r="Q1149" s="223">
        <v>0.16445146298963892</v>
      </c>
      <c r="R1149" s="223">
        <v>2.5</v>
      </c>
      <c r="S1149" s="223" t="s">
        <v>6975</v>
      </c>
    </row>
    <row r="1150" spans="1:19">
      <c r="O1150" s="263"/>
    </row>
    <row r="1151" spans="1:19">
      <c r="A1151" s="223">
        <v>31</v>
      </c>
      <c r="B1151" s="223">
        <v>136</v>
      </c>
      <c r="C1151" s="223" t="s">
        <v>24</v>
      </c>
      <c r="D1151" s="223" t="s">
        <v>356</v>
      </c>
      <c r="E1151" s="223">
        <v>4.7</v>
      </c>
      <c r="F1151" s="223">
        <v>16</v>
      </c>
      <c r="G1151" s="223">
        <v>2</v>
      </c>
      <c r="H1151" s="223">
        <v>1206</v>
      </c>
      <c r="I1151" s="223" t="s">
        <v>19</v>
      </c>
      <c r="J1151" s="224">
        <v>1</v>
      </c>
      <c r="K1151" s="223">
        <v>2</v>
      </c>
      <c r="L1151" s="223">
        <v>10.199999999999999</v>
      </c>
      <c r="M1151" s="223">
        <v>1.6</v>
      </c>
      <c r="N1151" s="223">
        <v>0.14799999999999999</v>
      </c>
      <c r="O1151" s="263">
        <v>3.6696928571428572E-6</v>
      </c>
      <c r="P1151" s="223">
        <v>7.3871826518192201E-3</v>
      </c>
      <c r="Q1151" s="223">
        <v>0.21846539023395994</v>
      </c>
      <c r="R1151" s="223">
        <v>1</v>
      </c>
      <c r="S1151" s="223" t="s">
        <v>7006</v>
      </c>
    </row>
    <row r="1152" spans="1:19">
      <c r="O1152" s="263"/>
    </row>
    <row r="1153" spans="1:19">
      <c r="A1153" s="223">
        <v>32</v>
      </c>
      <c r="B1153" s="223">
        <v>169</v>
      </c>
      <c r="C1153" s="223" t="s">
        <v>24</v>
      </c>
      <c r="D1153" s="223" t="s">
        <v>2545</v>
      </c>
      <c r="E1153" s="223">
        <v>10</v>
      </c>
      <c r="F1153" s="223">
        <v>6.3</v>
      </c>
      <c r="G1153" s="223">
        <v>4</v>
      </c>
      <c r="H1153" s="223">
        <v>805</v>
      </c>
      <c r="I1153" s="223" t="s">
        <v>19</v>
      </c>
      <c r="J1153" s="224">
        <v>1</v>
      </c>
      <c r="K1153" s="223">
        <v>2</v>
      </c>
      <c r="L1153" s="223">
        <v>5</v>
      </c>
      <c r="M1153" s="223">
        <v>1.2</v>
      </c>
      <c r="N1153" s="223">
        <v>0.15</v>
      </c>
      <c r="O1153" s="263">
        <v>5.5941860465116275E-6</v>
      </c>
      <c r="P1153" s="223">
        <v>4.8290745570278718E-3</v>
      </c>
      <c r="Q1153" s="223">
        <v>0.14330965674164647</v>
      </c>
      <c r="R1153" s="223">
        <v>2</v>
      </c>
      <c r="S1153" s="223" t="s">
        <v>6019</v>
      </c>
    </row>
    <row r="1154" spans="1:19">
      <c r="O1154" s="263"/>
    </row>
    <row r="1155" spans="1:19">
      <c r="A1155" s="223">
        <v>33</v>
      </c>
      <c r="B1155" s="223">
        <v>141</v>
      </c>
      <c r="C1155" s="223" t="s">
        <v>24</v>
      </c>
      <c r="D1155" s="223" t="s">
        <v>66</v>
      </c>
      <c r="E1155" s="223">
        <v>4.7</v>
      </c>
      <c r="F1155" s="223">
        <v>6.3</v>
      </c>
      <c r="G1155" s="223">
        <v>3</v>
      </c>
      <c r="H1155" s="223">
        <v>805</v>
      </c>
      <c r="I1155" s="223" t="s">
        <v>12</v>
      </c>
      <c r="J1155" s="224">
        <v>1</v>
      </c>
      <c r="K1155" s="223">
        <v>3</v>
      </c>
      <c r="L1155" s="223">
        <v>7.5</v>
      </c>
      <c r="M1155" s="223">
        <v>1.2</v>
      </c>
      <c r="N1155" s="223">
        <v>0.152</v>
      </c>
      <c r="O1155" s="263">
        <v>2.9397169811320754E-6</v>
      </c>
      <c r="P1155" s="223">
        <v>6.1311942494826884E-3</v>
      </c>
      <c r="Q1155" s="223">
        <v>0.1818090850740689</v>
      </c>
      <c r="R1155" s="223">
        <v>1</v>
      </c>
      <c r="S1155" s="223" t="s">
        <v>6986</v>
      </c>
    </row>
    <row r="1156" spans="1:19">
      <c r="O1156" s="263"/>
    </row>
    <row r="1157" spans="1:19">
      <c r="A1157" s="223">
        <v>34</v>
      </c>
      <c r="B1157" s="223">
        <v>1021</v>
      </c>
      <c r="C1157" s="223" t="s">
        <v>17</v>
      </c>
      <c r="D1157" s="223" t="s">
        <v>2954</v>
      </c>
      <c r="E1157" s="223">
        <v>4.7</v>
      </c>
      <c r="F1157" s="223">
        <v>16</v>
      </c>
      <c r="G1157" s="223">
        <v>2.6</v>
      </c>
      <c r="H1157" s="223">
        <v>805</v>
      </c>
      <c r="I1157" s="223" t="s">
        <v>12</v>
      </c>
      <c r="J1157" s="224">
        <v>1</v>
      </c>
      <c r="K1157" s="223">
        <v>3</v>
      </c>
      <c r="L1157" s="223">
        <v>7.5</v>
      </c>
      <c r="M1157" s="223">
        <v>1.2</v>
      </c>
      <c r="N1157" s="223">
        <v>0.152</v>
      </c>
      <c r="O1157" s="263">
        <v>3.0415714285714283E-6</v>
      </c>
      <c r="P1157" s="223">
        <v>5.92363492041619E-3</v>
      </c>
      <c r="Q1157" s="223">
        <v>0.17572076384454866</v>
      </c>
      <c r="R1157" s="223">
        <v>0.8666666666666667</v>
      </c>
      <c r="S1157" s="223" t="s">
        <v>6988</v>
      </c>
    </row>
    <row r="1158" spans="1:19">
      <c r="O1158" s="263"/>
    </row>
    <row r="1159" spans="1:19">
      <c r="A1159" s="223">
        <v>35</v>
      </c>
      <c r="B1159" s="223">
        <v>1019</v>
      </c>
      <c r="C1159" s="223" t="s">
        <v>17</v>
      </c>
      <c r="D1159" s="223" t="s">
        <v>2952</v>
      </c>
      <c r="E1159" s="223">
        <v>4.7</v>
      </c>
      <c r="F1159" s="223">
        <v>10</v>
      </c>
      <c r="G1159" s="223">
        <v>1.6</v>
      </c>
      <c r="H1159" s="223">
        <v>805</v>
      </c>
      <c r="I1159" s="223" t="s">
        <v>12</v>
      </c>
      <c r="J1159" s="224">
        <v>1</v>
      </c>
      <c r="K1159" s="223">
        <v>3</v>
      </c>
      <c r="L1159" s="223">
        <v>7.5</v>
      </c>
      <c r="M1159" s="223">
        <v>1.2</v>
      </c>
      <c r="N1159" s="223">
        <v>0.152</v>
      </c>
      <c r="O1159" s="263">
        <v>3.0898962365591397E-6</v>
      </c>
      <c r="P1159" s="223">
        <v>5.829333772741618E-3</v>
      </c>
      <c r="Q1159" s="223">
        <v>0.17297255758707963</v>
      </c>
      <c r="R1159" s="223">
        <v>0.53333333333333333</v>
      </c>
      <c r="S1159" s="223" t="s">
        <v>6987</v>
      </c>
    </row>
    <row r="1160" spans="1:19">
      <c r="O1160" s="263"/>
    </row>
    <row r="1161" spans="1:19">
      <c r="A1161" s="223">
        <v>36</v>
      </c>
      <c r="B1161" s="223">
        <v>144</v>
      </c>
      <c r="C1161" s="223" t="s">
        <v>24</v>
      </c>
      <c r="D1161" s="223" t="s">
        <v>346</v>
      </c>
      <c r="E1161" s="223">
        <v>4.7</v>
      </c>
      <c r="F1161" s="223">
        <v>6.3</v>
      </c>
      <c r="G1161" s="223">
        <v>8</v>
      </c>
      <c r="H1161" s="223">
        <v>603</v>
      </c>
      <c r="I1161" s="223" t="s">
        <v>12</v>
      </c>
      <c r="J1161" s="224">
        <v>1</v>
      </c>
      <c r="K1161" s="223">
        <v>4</v>
      </c>
      <c r="L1161" s="223">
        <v>5.0999999999999996</v>
      </c>
      <c r="M1161" s="223">
        <v>0.8</v>
      </c>
      <c r="N1161" s="223">
        <v>0.153</v>
      </c>
      <c r="O1161" s="263">
        <v>1.6170238095238094E-6</v>
      </c>
      <c r="P1161" s="223">
        <v>8.4010020647440273E-3</v>
      </c>
      <c r="Q1161" s="223">
        <v>0.24789396338900516</v>
      </c>
      <c r="R1161" s="223">
        <v>2</v>
      </c>
      <c r="S1161" s="223" t="s">
        <v>6997</v>
      </c>
    </row>
    <row r="1162" spans="1:19">
      <c r="O1162" s="263"/>
    </row>
    <row r="1163" spans="1:19">
      <c r="A1163" s="223">
        <v>37</v>
      </c>
      <c r="B1163" s="223">
        <v>1023</v>
      </c>
      <c r="C1163" s="223" t="s">
        <v>17</v>
      </c>
      <c r="D1163" s="223" t="s">
        <v>21</v>
      </c>
      <c r="E1163" s="223">
        <v>4.7</v>
      </c>
      <c r="F1163" s="223">
        <v>25</v>
      </c>
      <c r="G1163" s="223">
        <v>5</v>
      </c>
      <c r="H1163" s="223">
        <v>1206</v>
      </c>
      <c r="I1163" s="223" t="s">
        <v>19</v>
      </c>
      <c r="J1163" s="224">
        <v>1</v>
      </c>
      <c r="K1163" s="223">
        <v>2</v>
      </c>
      <c r="L1163" s="223">
        <v>10.199999999999999</v>
      </c>
      <c r="M1163" s="223">
        <v>1.6</v>
      </c>
      <c r="N1163" s="223">
        <v>0.154</v>
      </c>
      <c r="O1163" s="263">
        <v>3.2123478260869562E-6</v>
      </c>
      <c r="P1163" s="223">
        <v>8.4644606545155373E-3</v>
      </c>
      <c r="Q1163" s="223">
        <v>0.24956851669797608</v>
      </c>
      <c r="R1163" s="223">
        <v>2.5</v>
      </c>
      <c r="S1163" s="223" t="s">
        <v>7007</v>
      </c>
    </row>
    <row r="1164" spans="1:19">
      <c r="O1164" s="263"/>
    </row>
    <row r="1165" spans="1:19">
      <c r="A1165" s="223">
        <v>38</v>
      </c>
      <c r="B1165" s="223">
        <v>138</v>
      </c>
      <c r="C1165" s="223" t="s">
        <v>24</v>
      </c>
      <c r="D1165" s="223" t="s">
        <v>355</v>
      </c>
      <c r="E1165" s="223">
        <v>4.7</v>
      </c>
      <c r="F1165" s="223">
        <v>16</v>
      </c>
      <c r="G1165" s="223">
        <v>2</v>
      </c>
      <c r="H1165" s="223">
        <v>1206</v>
      </c>
      <c r="I1165" s="223" t="s">
        <v>12</v>
      </c>
      <c r="J1165" s="224">
        <v>1</v>
      </c>
      <c r="K1165" s="223">
        <v>2</v>
      </c>
      <c r="L1165" s="223">
        <v>10.199999999999999</v>
      </c>
      <c r="M1165" s="223">
        <v>1.6</v>
      </c>
      <c r="N1165" s="223">
        <v>0.156</v>
      </c>
      <c r="O1165" s="263">
        <v>3.6620833333333334E-6</v>
      </c>
      <c r="P1165" s="223">
        <v>7.4027688430507374E-3</v>
      </c>
      <c r="Q1165" s="223">
        <v>0.21891934429158896</v>
      </c>
      <c r="R1165" s="223">
        <v>1</v>
      </c>
      <c r="S1165" s="223" t="s">
        <v>7006</v>
      </c>
    </row>
    <row r="1166" spans="1:19">
      <c r="O1166" s="263"/>
    </row>
    <row r="1167" spans="1:19">
      <c r="A1167" s="223">
        <v>39</v>
      </c>
      <c r="B1167" s="223">
        <v>156</v>
      </c>
      <c r="C1167" s="223" t="s">
        <v>24</v>
      </c>
      <c r="D1167" s="223" t="s">
        <v>27</v>
      </c>
      <c r="E1167" s="223">
        <v>10</v>
      </c>
      <c r="F1167" s="223">
        <v>25</v>
      </c>
      <c r="G1167" s="223">
        <v>2.1</v>
      </c>
      <c r="H1167" s="223">
        <v>1206</v>
      </c>
      <c r="I1167" s="223" t="s">
        <v>12</v>
      </c>
      <c r="J1167" s="224">
        <v>1</v>
      </c>
      <c r="K1167" s="223">
        <v>2</v>
      </c>
      <c r="L1167" s="223">
        <v>10.199999999999999</v>
      </c>
      <c r="M1167" s="223">
        <v>1.6</v>
      </c>
      <c r="N1167" s="223">
        <v>0.156</v>
      </c>
      <c r="O1167" s="263">
        <v>5.2975675675675676E-6</v>
      </c>
      <c r="P1167" s="223">
        <v>5.0940176665386569E-3</v>
      </c>
      <c r="Q1167" s="223">
        <v>0.15133377193386113</v>
      </c>
      <c r="R1167" s="223">
        <v>1.05</v>
      </c>
      <c r="S1167" s="223" t="s">
        <v>6999</v>
      </c>
    </row>
    <row r="1168" spans="1:19">
      <c r="O1168" s="263"/>
    </row>
    <row r="1169" spans="1:19">
      <c r="A1169" s="223">
        <v>40</v>
      </c>
      <c r="B1169" s="223">
        <v>978</v>
      </c>
      <c r="C1169" s="223" t="s">
        <v>10</v>
      </c>
      <c r="D1169" s="223" t="s">
        <v>47</v>
      </c>
      <c r="E1169" s="223">
        <v>4.7</v>
      </c>
      <c r="F1169" s="223">
        <v>6.3</v>
      </c>
      <c r="G1169" s="223">
        <v>5</v>
      </c>
      <c r="H1169" s="223">
        <v>805</v>
      </c>
      <c r="I1169" s="223" t="s">
        <v>12</v>
      </c>
      <c r="J1169" s="224">
        <v>1</v>
      </c>
      <c r="K1169" s="223">
        <v>3</v>
      </c>
      <c r="L1169" s="223">
        <v>7.5</v>
      </c>
      <c r="M1169" s="223">
        <v>0.8</v>
      </c>
      <c r="N1169" s="223">
        <v>0.158</v>
      </c>
      <c r="O1169" s="263">
        <v>2.336698113207547E-6</v>
      </c>
      <c r="P1169" s="223">
        <v>7.7585882949445413E-3</v>
      </c>
      <c r="Q1169" s="223">
        <v>0.22872755864157054</v>
      </c>
      <c r="R1169" s="223">
        <v>1.6666666666666667</v>
      </c>
      <c r="S1169" s="223" t="s">
        <v>6998</v>
      </c>
    </row>
    <row r="1170" spans="1:19">
      <c r="O1170" s="263"/>
    </row>
    <row r="1171" spans="1:19">
      <c r="O1171" s="263"/>
    </row>
    <row r="1172" spans="1:19">
      <c r="O1172" s="263"/>
    </row>
    <row r="1173" spans="1:19">
      <c r="B1173" s="238" t="s">
        <v>700</v>
      </c>
      <c r="C1173" s="239"/>
      <c r="D1173" s="240"/>
      <c r="E1173" s="241"/>
      <c r="F1173" s="241"/>
      <c r="G1173" s="242"/>
      <c r="H1173" s="243"/>
      <c r="I1173" s="241"/>
      <c r="J1173" s="244"/>
      <c r="K1173" s="245"/>
      <c r="L1173" s="241"/>
      <c r="M1173" s="241"/>
      <c r="N1173" s="241"/>
    </row>
    <row r="1174" spans="1:19">
      <c r="B1174" s="238" t="s">
        <v>2282</v>
      </c>
      <c r="C1174" s="238" t="s">
        <v>2229</v>
      </c>
      <c r="D1174" s="246" t="s">
        <v>2230</v>
      </c>
      <c r="E1174" s="238" t="s">
        <v>3</v>
      </c>
      <c r="F1174" s="238" t="s">
        <v>4</v>
      </c>
      <c r="G1174" s="238"/>
      <c r="H1174" s="238" t="s">
        <v>32</v>
      </c>
      <c r="I1174" s="238" t="s">
        <v>12</v>
      </c>
      <c r="J1174" s="247" t="s">
        <v>6</v>
      </c>
      <c r="K1174" s="238">
        <v>1</v>
      </c>
      <c r="L1174" s="238">
        <v>2.5</v>
      </c>
      <c r="M1174" s="238">
        <v>0.8</v>
      </c>
      <c r="N1174" s="238" t="s">
        <v>7</v>
      </c>
      <c r="O1174" s="238" t="s">
        <v>33</v>
      </c>
      <c r="P1174" s="238" t="s">
        <v>34</v>
      </c>
      <c r="Q1174" s="238" t="s">
        <v>2216</v>
      </c>
      <c r="R1174" s="247" t="s">
        <v>35</v>
      </c>
      <c r="S1174" s="238" t="s">
        <v>36</v>
      </c>
    </row>
    <row r="1175" spans="1:19">
      <c r="A1175" s="223">
        <v>1</v>
      </c>
      <c r="B1175" s="223">
        <v>1000</v>
      </c>
      <c r="C1175" s="223" t="s">
        <v>10</v>
      </c>
      <c r="D1175" s="223" t="s">
        <v>417</v>
      </c>
      <c r="E1175" s="223">
        <v>47</v>
      </c>
      <c r="F1175" s="223">
        <v>6.3</v>
      </c>
      <c r="G1175" s="223">
        <v>5</v>
      </c>
      <c r="H1175" s="223">
        <v>805</v>
      </c>
      <c r="I1175" s="223" t="s">
        <v>12</v>
      </c>
      <c r="J1175" s="224">
        <v>1</v>
      </c>
      <c r="K1175" s="223">
        <v>1</v>
      </c>
      <c r="L1175" s="223">
        <v>2.5</v>
      </c>
      <c r="M1175" s="223">
        <v>1.2</v>
      </c>
      <c r="N1175" s="223">
        <v>0.17599999999999999</v>
      </c>
      <c r="O1175" s="263">
        <v>1.7692951807228915E-5</v>
      </c>
      <c r="P1175" s="223">
        <v>8.7477456995275398E-4</v>
      </c>
      <c r="Q1175" s="223">
        <v>0.11408855052541385</v>
      </c>
      <c r="R1175" s="223">
        <v>5</v>
      </c>
      <c r="S1175" s="223" t="s">
        <v>3377</v>
      </c>
    </row>
    <row r="1176" spans="1:19">
      <c r="O1176" s="263"/>
    </row>
    <row r="1177" spans="1:19">
      <c r="A1177" s="223">
        <v>2</v>
      </c>
      <c r="B1177" s="223">
        <v>177</v>
      </c>
      <c r="C1177" s="223" t="s">
        <v>24</v>
      </c>
      <c r="D1177" s="223" t="s">
        <v>395</v>
      </c>
      <c r="E1177" s="223">
        <v>22</v>
      </c>
      <c r="F1177" s="223">
        <v>6.3</v>
      </c>
      <c r="G1177" s="223">
        <v>1.5</v>
      </c>
      <c r="H1177" s="223">
        <v>1206</v>
      </c>
      <c r="I1177" s="223" t="s">
        <v>12</v>
      </c>
      <c r="J1177" s="224">
        <v>1</v>
      </c>
      <c r="K1177" s="223">
        <v>1</v>
      </c>
      <c r="L1177" s="223">
        <v>5.0999999999999996</v>
      </c>
      <c r="M1177" s="223">
        <v>1.6</v>
      </c>
      <c r="N1177" s="223">
        <v>0.122</v>
      </c>
      <c r="O1177" s="263">
        <v>1.5048207547169811E-5</v>
      </c>
      <c r="P1177" s="223">
        <v>9.8212858108178216E-4</v>
      </c>
      <c r="Q1177" s="223">
        <v>0.13413977843377028</v>
      </c>
      <c r="R1177" s="223">
        <v>1.5</v>
      </c>
      <c r="S1177" s="223" t="s">
        <v>6022</v>
      </c>
    </row>
    <row r="1178" spans="1:19">
      <c r="O1178" s="263"/>
    </row>
    <row r="1179" spans="1:19">
      <c r="A1179" s="223">
        <v>3</v>
      </c>
      <c r="B1179" s="223">
        <v>998</v>
      </c>
      <c r="C1179" s="223" t="s">
        <v>10</v>
      </c>
      <c r="D1179" s="223" t="s">
        <v>396</v>
      </c>
      <c r="E1179" s="223">
        <v>22</v>
      </c>
      <c r="F1179" s="223">
        <v>16</v>
      </c>
      <c r="G1179" s="223">
        <v>13</v>
      </c>
      <c r="H1179" s="223">
        <v>1206</v>
      </c>
      <c r="I1179" s="223" t="s">
        <v>12</v>
      </c>
      <c r="J1179" s="224">
        <v>1</v>
      </c>
      <c r="K1179" s="223">
        <v>1</v>
      </c>
      <c r="L1179" s="223">
        <v>5.0999999999999996</v>
      </c>
      <c r="M1179" s="223">
        <v>1.6</v>
      </c>
      <c r="N1179" s="223">
        <v>0.19500000000000001</v>
      </c>
      <c r="O1179" s="263">
        <v>1.27105E-5</v>
      </c>
      <c r="P1179" s="223">
        <v>1.3613035731241876E-3</v>
      </c>
      <c r="Q1179" s="223">
        <v>0.15881068614159541</v>
      </c>
      <c r="R1179" s="223">
        <v>13</v>
      </c>
      <c r="S1179" s="223" t="s">
        <v>6880</v>
      </c>
    </row>
    <row r="1180" spans="1:19">
      <c r="O1180" s="263"/>
    </row>
    <row r="1181" spans="1:19">
      <c r="A1181" s="223">
        <v>4</v>
      </c>
      <c r="B1181" s="223">
        <v>1001</v>
      </c>
      <c r="C1181" s="223" t="s">
        <v>10</v>
      </c>
      <c r="D1181" s="223" t="s">
        <v>420</v>
      </c>
      <c r="E1181" s="223">
        <v>47</v>
      </c>
      <c r="F1181" s="223">
        <v>10</v>
      </c>
      <c r="G1181" s="223">
        <v>7</v>
      </c>
      <c r="H1181" s="223">
        <v>1206</v>
      </c>
      <c r="I1181" s="223" t="s">
        <v>12</v>
      </c>
      <c r="J1181" s="224">
        <v>1</v>
      </c>
      <c r="K1181" s="223">
        <v>1</v>
      </c>
      <c r="L1181" s="223">
        <v>5.0999999999999996</v>
      </c>
      <c r="M1181" s="223">
        <v>1.6</v>
      </c>
      <c r="N1181" s="223">
        <v>0.19500000000000001</v>
      </c>
      <c r="O1181" s="263">
        <v>2.3106374999999998E-5</v>
      </c>
      <c r="P1181" s="223">
        <v>7.4204746963394015E-4</v>
      </c>
      <c r="Q1181" s="223">
        <v>8.7359580470876483E-2</v>
      </c>
      <c r="R1181" s="223">
        <v>7</v>
      </c>
      <c r="S1181" s="223" t="s">
        <v>6024</v>
      </c>
    </row>
    <row r="1182" spans="1:19">
      <c r="O1182" s="263"/>
    </row>
    <row r="1183" spans="1:19">
      <c r="A1183" s="223">
        <v>5</v>
      </c>
      <c r="B1183" s="223">
        <v>190</v>
      </c>
      <c r="C1183" s="223" t="s">
        <v>24</v>
      </c>
      <c r="D1183" s="223" t="s">
        <v>419</v>
      </c>
      <c r="E1183" s="223">
        <v>47</v>
      </c>
      <c r="F1183" s="223">
        <v>6.3</v>
      </c>
      <c r="G1183" s="223">
        <v>1.5</v>
      </c>
      <c r="H1183" s="223">
        <v>1206</v>
      </c>
      <c r="I1183" s="223" t="s">
        <v>12</v>
      </c>
      <c r="J1183" s="224">
        <v>1</v>
      </c>
      <c r="K1183" s="223">
        <v>1</v>
      </c>
      <c r="L1183" s="223">
        <v>5.0999999999999996</v>
      </c>
      <c r="M1183" s="223">
        <v>1.6</v>
      </c>
      <c r="N1183" s="223">
        <v>0.19800000000000001</v>
      </c>
      <c r="O1183" s="263">
        <v>2.6741379310344825E-5</v>
      </c>
      <c r="P1183" s="223">
        <v>5.543887373866698E-4</v>
      </c>
      <c r="Q1183" s="223">
        <v>7.5484633861869377E-2</v>
      </c>
      <c r="R1183" s="223">
        <v>1.5</v>
      </c>
      <c r="S1183" s="223" t="s">
        <v>6025</v>
      </c>
    </row>
    <row r="1184" spans="1:19">
      <c r="O1184" s="263"/>
    </row>
    <row r="1185" spans="1:19">
      <c r="A1185" s="223">
        <v>6</v>
      </c>
      <c r="B1185" s="223">
        <v>1053</v>
      </c>
      <c r="C1185" s="223" t="s">
        <v>17</v>
      </c>
      <c r="D1185" s="223" t="s">
        <v>418</v>
      </c>
      <c r="E1185" s="223">
        <v>47</v>
      </c>
      <c r="F1185" s="223">
        <v>6.3</v>
      </c>
      <c r="G1185" s="223">
        <v>2</v>
      </c>
      <c r="H1185" s="223">
        <v>1206</v>
      </c>
      <c r="I1185" s="223" t="s">
        <v>12</v>
      </c>
      <c r="J1185" s="224">
        <v>1</v>
      </c>
      <c r="K1185" s="223">
        <v>1</v>
      </c>
      <c r="L1185" s="223">
        <v>5.0999999999999996</v>
      </c>
      <c r="M1185" s="223">
        <v>1.6</v>
      </c>
      <c r="N1185" s="223">
        <v>0.21</v>
      </c>
      <c r="O1185" s="263">
        <v>2.1059032258064515E-5</v>
      </c>
      <c r="P1185" s="223">
        <v>7.0577241682531473E-4</v>
      </c>
      <c r="Q1185" s="223">
        <v>9.5852610958879342E-2</v>
      </c>
      <c r="R1185" s="223">
        <v>2</v>
      </c>
      <c r="S1185" s="223" t="s">
        <v>6026</v>
      </c>
    </row>
    <row r="1186" spans="1:19">
      <c r="O1186" s="263"/>
    </row>
    <row r="1187" spans="1:19">
      <c r="A1187" s="223">
        <v>7</v>
      </c>
      <c r="B1187" s="223">
        <v>183</v>
      </c>
      <c r="C1187" s="223" t="s">
        <v>24</v>
      </c>
      <c r="D1187" s="223" t="s">
        <v>2352</v>
      </c>
      <c r="E1187" s="223">
        <v>22</v>
      </c>
      <c r="F1187" s="223">
        <v>6.3</v>
      </c>
      <c r="G1187" s="223">
        <v>3.5</v>
      </c>
      <c r="H1187" s="223">
        <v>1206</v>
      </c>
      <c r="I1187" s="223" t="s">
        <v>19</v>
      </c>
      <c r="J1187" s="224">
        <v>1</v>
      </c>
      <c r="K1187" s="223">
        <v>1</v>
      </c>
      <c r="L1187" s="223">
        <v>5.0999999999999996</v>
      </c>
      <c r="M1187" s="223">
        <v>1.6</v>
      </c>
      <c r="N1187" s="223">
        <v>0.29699999999999999</v>
      </c>
      <c r="O1187" s="263">
        <v>1.6442317073170731E-5</v>
      </c>
      <c r="P1187" s="223">
        <v>9.1491115831911587E-4</v>
      </c>
      <c r="Q1187" s="223">
        <v>0.12276634839358984</v>
      </c>
      <c r="R1187" s="223">
        <v>3.5</v>
      </c>
      <c r="S1187" s="223" t="s">
        <v>6881</v>
      </c>
    </row>
    <row r="1188" spans="1:19">
      <c r="O1188" s="263"/>
    </row>
    <row r="1189" spans="1:19">
      <c r="A1189" s="223">
        <v>8</v>
      </c>
      <c r="B1189" s="223">
        <v>182</v>
      </c>
      <c r="C1189" s="223" t="s">
        <v>24</v>
      </c>
      <c r="D1189" s="223" t="s">
        <v>2552</v>
      </c>
      <c r="E1189" s="223">
        <v>22</v>
      </c>
      <c r="F1189" s="223">
        <v>10</v>
      </c>
      <c r="G1189" s="223">
        <v>3</v>
      </c>
      <c r="H1189" s="223">
        <v>1206</v>
      </c>
      <c r="I1189" s="223" t="s">
        <v>19</v>
      </c>
      <c r="J1189" s="224">
        <v>1</v>
      </c>
      <c r="K1189" s="223">
        <v>1</v>
      </c>
      <c r="L1189" s="223">
        <v>5.0999999999999996</v>
      </c>
      <c r="M1189" s="223">
        <v>1.6</v>
      </c>
      <c r="N1189" s="223">
        <v>0.29699999999999999</v>
      </c>
      <c r="O1189" s="263">
        <v>1.3590309999999998E-5</v>
      </c>
      <c r="P1189" s="223">
        <v>1.0968839614854645E-3</v>
      </c>
      <c r="Q1189" s="223">
        <v>0.14852959396825743</v>
      </c>
      <c r="R1189" s="223">
        <v>3</v>
      </c>
      <c r="S1189" s="223" t="s">
        <v>6882</v>
      </c>
    </row>
    <row r="1190" spans="1:19">
      <c r="O1190" s="263"/>
    </row>
    <row r="1191" spans="1:19">
      <c r="A1191" s="223">
        <v>9</v>
      </c>
      <c r="B1191" s="223">
        <v>194</v>
      </c>
      <c r="C1191" s="223" t="s">
        <v>24</v>
      </c>
      <c r="D1191" s="223" t="s">
        <v>452</v>
      </c>
      <c r="E1191" s="223">
        <v>100</v>
      </c>
      <c r="F1191" s="223">
        <v>6.3</v>
      </c>
      <c r="G1191" s="223">
        <v>2</v>
      </c>
      <c r="H1191" s="223">
        <v>1206</v>
      </c>
      <c r="I1191" s="223" t="s">
        <v>12</v>
      </c>
      <c r="J1191" s="224">
        <v>1</v>
      </c>
      <c r="K1191" s="223">
        <v>1</v>
      </c>
      <c r="L1191" s="223">
        <v>5.0999999999999996</v>
      </c>
      <c r="M1191" s="223">
        <v>1.6</v>
      </c>
      <c r="N1191" s="223">
        <v>0.30399999999999999</v>
      </c>
      <c r="O1191" s="263">
        <v>3.4292168674698791E-5</v>
      </c>
      <c r="P1191" s="223">
        <v>4.4084848991463233E-4</v>
      </c>
      <c r="Q1191" s="223">
        <v>5.8863679499280855E-2</v>
      </c>
      <c r="R1191" s="223">
        <v>2</v>
      </c>
      <c r="S1191" s="223" t="s">
        <v>6027</v>
      </c>
    </row>
    <row r="1192" spans="1:19">
      <c r="O1192" s="263"/>
    </row>
    <row r="1193" spans="1:19">
      <c r="A1193" s="223">
        <v>10</v>
      </c>
      <c r="B1193" s="223">
        <v>1048</v>
      </c>
      <c r="C1193" s="223" t="s">
        <v>17</v>
      </c>
      <c r="D1193" s="223" t="s">
        <v>398</v>
      </c>
      <c r="E1193" s="223">
        <v>22</v>
      </c>
      <c r="F1193" s="223">
        <v>10</v>
      </c>
      <c r="G1193" s="223">
        <v>2.6</v>
      </c>
      <c r="H1193" s="223">
        <v>1210</v>
      </c>
      <c r="I1193" s="223" t="s">
        <v>12</v>
      </c>
      <c r="J1193" s="224">
        <v>1</v>
      </c>
      <c r="K1193" s="223">
        <v>1</v>
      </c>
      <c r="L1193" s="223">
        <v>8</v>
      </c>
      <c r="M1193" s="223">
        <v>2</v>
      </c>
      <c r="N1193" s="223">
        <v>0.16200000000000001</v>
      </c>
      <c r="O1193" s="263">
        <v>1.4180833333333333E-5</v>
      </c>
      <c r="P1193" s="223">
        <v>1.0486515943359527E-3</v>
      </c>
      <c r="Q1193" s="223">
        <v>0.14234447149575707</v>
      </c>
      <c r="R1193" s="223">
        <v>2.6</v>
      </c>
      <c r="S1193" s="223" t="s">
        <v>6878</v>
      </c>
    </row>
    <row r="1194" spans="1:19">
      <c r="O1194" s="263"/>
    </row>
    <row r="1195" spans="1:19">
      <c r="A1195" s="223">
        <v>11</v>
      </c>
      <c r="B1195" s="223">
        <v>1046</v>
      </c>
      <c r="C1195" s="223" t="s">
        <v>17</v>
      </c>
      <c r="D1195" s="223" t="s">
        <v>397</v>
      </c>
      <c r="E1195" s="223">
        <v>22</v>
      </c>
      <c r="F1195" s="223">
        <v>16</v>
      </c>
      <c r="G1195" s="223">
        <v>2.5</v>
      </c>
      <c r="H1195" s="223">
        <v>1210</v>
      </c>
      <c r="I1195" s="223" t="s">
        <v>19</v>
      </c>
      <c r="J1195" s="224">
        <v>1</v>
      </c>
      <c r="K1195" s="223">
        <v>1</v>
      </c>
      <c r="L1195" s="223">
        <v>8</v>
      </c>
      <c r="M1195" s="223">
        <v>2.5</v>
      </c>
      <c r="N1195" s="223">
        <v>0.216</v>
      </c>
      <c r="O1195" s="263">
        <v>1.5991555555555556E-5</v>
      </c>
      <c r="P1195" s="223">
        <v>9.3031960731854765E-4</v>
      </c>
      <c r="Q1195" s="223">
        <v>0.12622682134893926</v>
      </c>
      <c r="R1195" s="223">
        <v>2.5</v>
      </c>
      <c r="S1195" s="223" t="s">
        <v>6879</v>
      </c>
    </row>
    <row r="1196" spans="1:19">
      <c r="O1196" s="263"/>
    </row>
    <row r="1197" spans="1:19">
      <c r="A1197" s="223">
        <v>12</v>
      </c>
      <c r="B1197" s="223">
        <v>1054</v>
      </c>
      <c r="C1197" s="223" t="s">
        <v>17</v>
      </c>
      <c r="D1197" s="223" t="s">
        <v>2959</v>
      </c>
      <c r="E1197" s="223">
        <v>47</v>
      </c>
      <c r="F1197" s="223">
        <v>6.3</v>
      </c>
      <c r="G1197" s="223">
        <v>3.6</v>
      </c>
      <c r="H1197" s="223">
        <v>1210</v>
      </c>
      <c r="I1197" s="223" t="s">
        <v>12</v>
      </c>
      <c r="J1197" s="224">
        <v>1</v>
      </c>
      <c r="K1197" s="223">
        <v>1</v>
      </c>
      <c r="L1197" s="223">
        <v>8</v>
      </c>
      <c r="M1197" s="223">
        <v>2.5</v>
      </c>
      <c r="N1197" s="223">
        <v>0.24</v>
      </c>
      <c r="O1197" s="263">
        <v>3.0028081395348836E-5</v>
      </c>
      <c r="P1197" s="223">
        <v>5.2634250135783487E-4</v>
      </c>
      <c r="Q1197" s="223">
        <v>6.7222517470443888E-2</v>
      </c>
      <c r="R1197" s="223">
        <v>3.6</v>
      </c>
      <c r="S1197" s="223" t="s">
        <v>6020</v>
      </c>
    </row>
    <row r="1198" spans="1:19">
      <c r="O1198" s="263"/>
    </row>
    <row r="1199" spans="1:19">
      <c r="A1199" s="223">
        <v>13</v>
      </c>
      <c r="B1199" s="223">
        <v>184</v>
      </c>
      <c r="C1199" s="223" t="s">
        <v>24</v>
      </c>
      <c r="D1199" s="223" t="s">
        <v>421</v>
      </c>
      <c r="E1199" s="223">
        <v>47</v>
      </c>
      <c r="F1199" s="223">
        <v>6.3</v>
      </c>
      <c r="G1199" s="223">
        <v>1.4</v>
      </c>
      <c r="H1199" s="223">
        <v>1210</v>
      </c>
      <c r="I1199" s="223" t="s">
        <v>12</v>
      </c>
      <c r="J1199" s="224">
        <v>1</v>
      </c>
      <c r="K1199" s="223">
        <v>1</v>
      </c>
      <c r="L1199" s="223">
        <v>8</v>
      </c>
      <c r="M1199" s="223">
        <v>2</v>
      </c>
      <c r="N1199" s="223">
        <v>0.27600000000000002</v>
      </c>
      <c r="O1199" s="263">
        <v>2.9131132075471697E-5</v>
      </c>
      <c r="P1199" s="223">
        <v>5.0887479354780698E-4</v>
      </c>
      <c r="Q1199" s="223">
        <v>6.9292302852259249E-2</v>
      </c>
      <c r="R1199" s="223">
        <v>1.4</v>
      </c>
      <c r="S1199" s="223" t="s">
        <v>6029</v>
      </c>
    </row>
    <row r="1200" spans="1:19">
      <c r="O1200" s="263"/>
    </row>
    <row r="1201" spans="1:19">
      <c r="A1201" s="223">
        <v>14</v>
      </c>
      <c r="B1201" s="223">
        <v>192</v>
      </c>
      <c r="C1201" s="223" t="s">
        <v>24</v>
      </c>
      <c r="D1201" s="223" t="s">
        <v>423</v>
      </c>
      <c r="E1201" s="223">
        <v>47</v>
      </c>
      <c r="F1201" s="223">
        <v>16</v>
      </c>
      <c r="G1201" s="223">
        <v>1.2</v>
      </c>
      <c r="H1201" s="223">
        <v>1210</v>
      </c>
      <c r="I1201" s="223" t="s">
        <v>12</v>
      </c>
      <c r="J1201" s="224">
        <v>1</v>
      </c>
      <c r="K1201" s="223">
        <v>1</v>
      </c>
      <c r="L1201" s="223">
        <v>8</v>
      </c>
      <c r="M1201" s="223">
        <v>2</v>
      </c>
      <c r="N1201" s="223">
        <v>0.27900000000000003</v>
      </c>
      <c r="O1201" s="263">
        <v>2.5262E-5</v>
      </c>
      <c r="P1201" s="223">
        <v>5.8430666899322403E-4</v>
      </c>
      <c r="Q1201" s="223">
        <v>7.9905123355345914E-2</v>
      </c>
      <c r="R1201" s="223">
        <v>1.2</v>
      </c>
      <c r="S1201" s="223" t="s">
        <v>6030</v>
      </c>
    </row>
    <row r="1202" spans="1:19">
      <c r="O1202" s="263"/>
    </row>
    <row r="1203" spans="1:19">
      <c r="A1203" s="223">
        <v>15</v>
      </c>
      <c r="B1203" s="223">
        <v>174</v>
      </c>
      <c r="C1203" s="223" t="s">
        <v>24</v>
      </c>
      <c r="D1203" s="223" t="s">
        <v>402</v>
      </c>
      <c r="E1203" s="223">
        <v>22</v>
      </c>
      <c r="F1203" s="223">
        <v>10</v>
      </c>
      <c r="G1203" s="223">
        <v>0.8</v>
      </c>
      <c r="H1203" s="223">
        <v>1210</v>
      </c>
      <c r="I1203" s="223" t="s">
        <v>19</v>
      </c>
      <c r="J1203" s="224">
        <v>1</v>
      </c>
      <c r="K1203" s="223">
        <v>1</v>
      </c>
      <c r="L1203" s="223">
        <v>8</v>
      </c>
      <c r="M1203" s="223">
        <v>2</v>
      </c>
      <c r="N1203" s="223">
        <v>0.33600000000000002</v>
      </c>
      <c r="O1203" s="263">
        <v>1.8499642857142854E-5</v>
      </c>
      <c r="P1203" s="223">
        <v>7.9591121178139294E-4</v>
      </c>
      <c r="Q1203" s="223">
        <v>0.10911363218146482</v>
      </c>
      <c r="R1203" s="223">
        <v>0.8</v>
      </c>
      <c r="S1203" s="223" t="s">
        <v>6884</v>
      </c>
    </row>
    <row r="1204" spans="1:19">
      <c r="O1204" s="263"/>
    </row>
    <row r="1205" spans="1:19">
      <c r="A1205" s="223">
        <v>16</v>
      </c>
      <c r="B1205" s="223">
        <v>186</v>
      </c>
      <c r="C1205" s="223" t="s">
        <v>24</v>
      </c>
      <c r="D1205" s="223" t="s">
        <v>2553</v>
      </c>
      <c r="E1205" s="223">
        <v>47</v>
      </c>
      <c r="F1205" s="223">
        <v>6.3</v>
      </c>
      <c r="G1205" s="223">
        <v>3</v>
      </c>
      <c r="H1205" s="223">
        <v>1210</v>
      </c>
      <c r="I1205" s="223" t="s">
        <v>19</v>
      </c>
      <c r="J1205" s="224">
        <v>1</v>
      </c>
      <c r="K1205" s="223">
        <v>1</v>
      </c>
      <c r="L1205" s="223">
        <v>8</v>
      </c>
      <c r="M1205" s="223">
        <v>2.5</v>
      </c>
      <c r="N1205" s="223">
        <v>0.34</v>
      </c>
      <c r="O1205" s="263">
        <v>2.9119565217391303E-5</v>
      </c>
      <c r="P1205" s="223">
        <v>5.2940479323914226E-4</v>
      </c>
      <c r="Q1205" s="223">
        <v>6.9319827103640486E-2</v>
      </c>
      <c r="R1205" s="223">
        <v>3</v>
      </c>
      <c r="S1205" s="223" t="s">
        <v>6028</v>
      </c>
    </row>
    <row r="1206" spans="1:19">
      <c r="O1206" s="263"/>
    </row>
    <row r="1207" spans="1:19">
      <c r="A1207" s="223">
        <v>17</v>
      </c>
      <c r="B1207" s="223">
        <v>173</v>
      </c>
      <c r="C1207" s="223" t="s">
        <v>24</v>
      </c>
      <c r="D1207" s="223" t="s">
        <v>400</v>
      </c>
      <c r="E1207" s="223">
        <v>22</v>
      </c>
      <c r="F1207" s="223">
        <v>16</v>
      </c>
      <c r="G1207" s="223">
        <v>0.9</v>
      </c>
      <c r="H1207" s="223">
        <v>1210</v>
      </c>
      <c r="I1207" s="223" t="s">
        <v>12</v>
      </c>
      <c r="J1207" s="224">
        <v>1</v>
      </c>
      <c r="K1207" s="223">
        <v>1</v>
      </c>
      <c r="L1207" s="223">
        <v>8</v>
      </c>
      <c r="M1207" s="223">
        <v>2</v>
      </c>
      <c r="N1207" s="223">
        <v>0.376</v>
      </c>
      <c r="O1207" s="263">
        <v>1.8090518518518518E-5</v>
      </c>
      <c r="P1207" s="223">
        <v>8.1430228153131848E-4</v>
      </c>
      <c r="Q1207" s="223">
        <v>0.11158128077624908</v>
      </c>
      <c r="R1207" s="223">
        <v>0.9</v>
      </c>
      <c r="S1207" s="223" t="s">
        <v>6885</v>
      </c>
    </row>
    <row r="1208" spans="1:19">
      <c r="O1208" s="263"/>
    </row>
    <row r="1209" spans="1:19">
      <c r="A1209" s="223">
        <v>18</v>
      </c>
      <c r="B1209" s="223">
        <v>191</v>
      </c>
      <c r="C1209" s="223" t="s">
        <v>24</v>
      </c>
      <c r="D1209" s="223" t="s">
        <v>422</v>
      </c>
      <c r="E1209" s="223">
        <v>47</v>
      </c>
      <c r="F1209" s="223">
        <v>10</v>
      </c>
      <c r="G1209" s="223">
        <v>2</v>
      </c>
      <c r="H1209" s="223">
        <v>1210</v>
      </c>
      <c r="I1209" s="223" t="s">
        <v>12</v>
      </c>
      <c r="J1209" s="224">
        <v>1</v>
      </c>
      <c r="K1209" s="223">
        <v>1</v>
      </c>
      <c r="L1209" s="223">
        <v>8</v>
      </c>
      <c r="M1209" s="223">
        <v>2</v>
      </c>
      <c r="N1209" s="223">
        <v>0.38</v>
      </c>
      <c r="O1209" s="263">
        <v>3.0721550000000004E-5</v>
      </c>
      <c r="P1209" s="223">
        <v>4.8929752104083437E-4</v>
      </c>
      <c r="Q1209" s="223">
        <v>6.5705123153055364E-2</v>
      </c>
      <c r="R1209" s="223">
        <v>2</v>
      </c>
      <c r="S1209" s="223" t="s">
        <v>6886</v>
      </c>
    </row>
    <row r="1210" spans="1:19">
      <c r="O1210" s="263"/>
    </row>
    <row r="1211" spans="1:19">
      <c r="A1211" s="223">
        <v>19</v>
      </c>
      <c r="B1211" s="223">
        <v>1055</v>
      </c>
      <c r="C1211" s="223" t="s">
        <v>17</v>
      </c>
      <c r="D1211" s="223" t="s">
        <v>453</v>
      </c>
      <c r="E1211" s="223">
        <v>100</v>
      </c>
      <c r="F1211" s="223">
        <v>6.3</v>
      </c>
      <c r="G1211" s="223">
        <v>5.5</v>
      </c>
      <c r="H1211" s="223">
        <v>1210</v>
      </c>
      <c r="I1211" s="223" t="s">
        <v>12</v>
      </c>
      <c r="J1211" s="224">
        <v>1</v>
      </c>
      <c r="K1211" s="223">
        <v>1</v>
      </c>
      <c r="L1211" s="223">
        <v>8</v>
      </c>
      <c r="M1211" s="223">
        <v>2</v>
      </c>
      <c r="N1211" s="223">
        <v>0.38</v>
      </c>
      <c r="O1211" s="263">
        <v>4.6321428571428569E-5</v>
      </c>
      <c r="P1211" s="223">
        <v>4.3690596574538987E-4</v>
      </c>
      <c r="Q1211" s="223">
        <v>4.3577309432287555E-2</v>
      </c>
      <c r="R1211" s="223">
        <v>5.5</v>
      </c>
      <c r="S1211" s="223" t="s">
        <v>6021</v>
      </c>
    </row>
    <row r="1212" spans="1:19">
      <c r="O1212" s="263"/>
    </row>
    <row r="1213" spans="1:19">
      <c r="A1213" s="223">
        <v>20</v>
      </c>
      <c r="B1213" s="223">
        <v>193</v>
      </c>
      <c r="C1213" s="223" t="s">
        <v>24</v>
      </c>
      <c r="D1213" s="223" t="s">
        <v>454</v>
      </c>
      <c r="E1213" s="223">
        <v>100</v>
      </c>
      <c r="F1213" s="223">
        <v>6.3</v>
      </c>
      <c r="G1213" s="223">
        <v>2.1</v>
      </c>
      <c r="H1213" s="223">
        <v>1210</v>
      </c>
      <c r="I1213" s="223" t="s">
        <v>12</v>
      </c>
      <c r="J1213" s="224">
        <v>1</v>
      </c>
      <c r="K1213" s="223">
        <v>1</v>
      </c>
      <c r="L1213" s="223">
        <v>8</v>
      </c>
      <c r="M1213" s="223">
        <v>2</v>
      </c>
      <c r="N1213" s="223">
        <v>0.4</v>
      </c>
      <c r="O1213" s="263">
        <v>4.9464285714285712E-5</v>
      </c>
      <c r="P1213" s="223">
        <v>3.1730499594268349E-4</v>
      </c>
      <c r="Q1213" s="223">
        <v>4.080849843586784E-2</v>
      </c>
      <c r="R1213" s="223">
        <v>2.1</v>
      </c>
      <c r="S1213" s="223" t="s">
        <v>6023</v>
      </c>
    </row>
    <row r="1214" spans="1:19">
      <c r="O1214" s="263"/>
    </row>
    <row r="1215" spans="1:19">
      <c r="A1215" s="223">
        <v>21</v>
      </c>
      <c r="B1215" s="223">
        <v>178</v>
      </c>
      <c r="C1215" s="223" t="s">
        <v>24</v>
      </c>
      <c r="D1215" s="223" t="s">
        <v>399</v>
      </c>
      <c r="E1215" s="223">
        <v>22</v>
      </c>
      <c r="F1215" s="223">
        <v>10</v>
      </c>
      <c r="G1215" s="223">
        <v>2</v>
      </c>
      <c r="H1215" s="223">
        <v>1210</v>
      </c>
      <c r="I1215" s="223" t="s">
        <v>12</v>
      </c>
      <c r="J1215" s="224">
        <v>1</v>
      </c>
      <c r="K1215" s="223">
        <v>1</v>
      </c>
      <c r="L1215" s="223">
        <v>8</v>
      </c>
      <c r="M1215" s="223">
        <v>2</v>
      </c>
      <c r="N1215" s="223">
        <v>0.48299999999999998</v>
      </c>
      <c r="O1215" s="263">
        <v>1.7940312499999999E-5</v>
      </c>
      <c r="P1215" s="223">
        <v>8.2674468481699968E-4</v>
      </c>
      <c r="Q1215" s="223">
        <v>0.11251549972737367</v>
      </c>
      <c r="R1215" s="223">
        <v>2</v>
      </c>
      <c r="S1215" s="223" t="s">
        <v>6887</v>
      </c>
    </row>
    <row r="1216" spans="1:19">
      <c r="O1216" s="263"/>
    </row>
    <row r="1217" spans="1:19">
      <c r="A1217" s="223">
        <v>22</v>
      </c>
      <c r="B1217" s="223">
        <v>188</v>
      </c>
      <c r="C1217" s="223" t="s">
        <v>24</v>
      </c>
      <c r="D1217" s="223" t="s">
        <v>2555</v>
      </c>
      <c r="E1217" s="223">
        <v>47</v>
      </c>
      <c r="F1217" s="223">
        <v>10</v>
      </c>
      <c r="G1217" s="223">
        <v>3</v>
      </c>
      <c r="H1217" s="223">
        <v>1210</v>
      </c>
      <c r="I1217" s="223" t="s">
        <v>19</v>
      </c>
      <c r="J1217" s="224">
        <v>1</v>
      </c>
      <c r="K1217" s="223">
        <v>1</v>
      </c>
      <c r="L1217" s="223">
        <v>8</v>
      </c>
      <c r="M1217" s="223">
        <v>2.5</v>
      </c>
      <c r="N1217" s="223">
        <v>0.67500000000000004</v>
      </c>
      <c r="O1217" s="263">
        <v>2.5604318181818181E-5</v>
      </c>
      <c r="P1217" s="223">
        <v>5.9581612772834297E-4</v>
      </c>
      <c r="Q1217" s="223">
        <v>7.8836827908041904E-2</v>
      </c>
      <c r="R1217" s="223">
        <v>3</v>
      </c>
      <c r="S1217" s="223" t="s">
        <v>6888</v>
      </c>
    </row>
    <row r="1218" spans="1:19">
      <c r="O1218" s="263"/>
    </row>
    <row r="1219" spans="1:19">
      <c r="A1219" s="223">
        <v>23</v>
      </c>
      <c r="B1219" s="223">
        <v>189</v>
      </c>
      <c r="C1219" s="223" t="s">
        <v>24</v>
      </c>
      <c r="D1219" s="223" t="s">
        <v>2556</v>
      </c>
      <c r="E1219" s="223">
        <v>47</v>
      </c>
      <c r="F1219" s="223">
        <v>10</v>
      </c>
      <c r="G1219" s="223">
        <v>3</v>
      </c>
      <c r="H1219" s="223">
        <v>1210</v>
      </c>
      <c r="I1219" s="223" t="s">
        <v>19</v>
      </c>
      <c r="J1219" s="224">
        <v>1</v>
      </c>
      <c r="K1219" s="223">
        <v>1</v>
      </c>
      <c r="L1219" s="223">
        <v>8</v>
      </c>
      <c r="M1219" s="223">
        <v>2.5</v>
      </c>
      <c r="N1219" s="223">
        <v>0.67500000000000004</v>
      </c>
      <c r="O1219" s="263">
        <v>2.9583090909090912E-5</v>
      </c>
      <c r="P1219" s="223">
        <v>5.2188222931430039E-4</v>
      </c>
      <c r="Q1219" s="223">
        <v>6.8233682288500894E-2</v>
      </c>
      <c r="R1219" s="223">
        <v>3</v>
      </c>
      <c r="S1219" s="223" t="s">
        <v>6888</v>
      </c>
    </row>
    <row r="1220" spans="1:19">
      <c r="O1220" s="263"/>
    </row>
    <row r="1221" spans="1:19">
      <c r="A1221" s="223">
        <v>24</v>
      </c>
      <c r="B1221" s="223">
        <v>187</v>
      </c>
      <c r="C1221" s="223" t="s">
        <v>24</v>
      </c>
      <c r="D1221" s="223" t="s">
        <v>2554</v>
      </c>
      <c r="E1221" s="223">
        <v>47</v>
      </c>
      <c r="F1221" s="223">
        <v>6.3</v>
      </c>
      <c r="G1221" s="223">
        <v>3</v>
      </c>
      <c r="H1221" s="223">
        <v>1210</v>
      </c>
      <c r="I1221" s="223" t="s">
        <v>19</v>
      </c>
      <c r="J1221" s="224">
        <v>1</v>
      </c>
      <c r="K1221" s="223">
        <v>1</v>
      </c>
      <c r="L1221" s="223">
        <v>8</v>
      </c>
      <c r="M1221" s="223">
        <v>2.5</v>
      </c>
      <c r="N1221" s="223">
        <v>0.67500000000000004</v>
      </c>
      <c r="O1221" s="263">
        <v>3.3291666666666665E-5</v>
      </c>
      <c r="P1221" s="223">
        <v>4.696403923527182E-4</v>
      </c>
      <c r="Q1221" s="223">
        <v>6.0632687645639505E-2</v>
      </c>
      <c r="R1221" s="223">
        <v>3</v>
      </c>
      <c r="S1221" s="223" t="s">
        <v>6028</v>
      </c>
    </row>
    <row r="1222" spans="1:19">
      <c r="O1222" s="263"/>
    </row>
    <row r="1223" spans="1:19">
      <c r="A1223" s="223">
        <v>25</v>
      </c>
      <c r="B1223" s="223">
        <v>987</v>
      </c>
      <c r="C1223" s="223" t="s">
        <v>10</v>
      </c>
      <c r="D1223" s="223" t="s">
        <v>42</v>
      </c>
      <c r="E1223" s="223">
        <v>10</v>
      </c>
      <c r="F1223" s="223">
        <v>10</v>
      </c>
      <c r="G1223" s="223">
        <v>7</v>
      </c>
      <c r="H1223" s="223">
        <v>805</v>
      </c>
      <c r="I1223" s="223" t="s">
        <v>12</v>
      </c>
      <c r="J1223" s="224">
        <v>1</v>
      </c>
      <c r="K1223" s="223">
        <v>2</v>
      </c>
      <c r="L1223" s="223">
        <v>5</v>
      </c>
      <c r="M1223" s="223">
        <v>1.2</v>
      </c>
      <c r="N1223" s="223">
        <v>0.11</v>
      </c>
      <c r="O1223" s="263">
        <v>6.39625E-6</v>
      </c>
      <c r="P1223" s="223">
        <v>1.168676289089892E-3</v>
      </c>
      <c r="Q1223" s="223">
        <v>0.15779270871235085</v>
      </c>
      <c r="R1223" s="223">
        <v>3.5</v>
      </c>
      <c r="S1223" s="223" t="s">
        <v>5086</v>
      </c>
    </row>
    <row r="1224" spans="1:19">
      <c r="O1224" s="263"/>
    </row>
    <row r="1225" spans="1:19">
      <c r="A1225" s="223">
        <v>26</v>
      </c>
      <c r="B1225" s="223">
        <v>160</v>
      </c>
      <c r="C1225" s="223" t="s">
        <v>24</v>
      </c>
      <c r="D1225" s="223" t="s">
        <v>372</v>
      </c>
      <c r="E1225" s="223">
        <v>10</v>
      </c>
      <c r="F1225" s="223">
        <v>6.3</v>
      </c>
      <c r="G1225" s="223">
        <v>2</v>
      </c>
      <c r="H1225" s="223">
        <v>805</v>
      </c>
      <c r="I1225" s="223" t="s">
        <v>12</v>
      </c>
      <c r="J1225" s="224">
        <v>1</v>
      </c>
      <c r="K1225" s="223">
        <v>2</v>
      </c>
      <c r="L1225" s="223">
        <v>5</v>
      </c>
      <c r="M1225" s="223">
        <v>1.2</v>
      </c>
      <c r="N1225" s="223">
        <v>0.112</v>
      </c>
      <c r="O1225" s="263">
        <v>6.2867924528301887E-6</v>
      </c>
      <c r="P1225" s="223">
        <v>1.1751671664385313E-3</v>
      </c>
      <c r="Q1225" s="223">
        <v>0.16053999248011053</v>
      </c>
      <c r="R1225" s="223">
        <v>1</v>
      </c>
      <c r="S1225" s="223" t="s">
        <v>5084</v>
      </c>
    </row>
    <row r="1226" spans="1:19">
      <c r="O1226" s="263"/>
    </row>
    <row r="1227" spans="1:19">
      <c r="A1227" s="223">
        <v>27</v>
      </c>
      <c r="B1227" s="223">
        <v>181</v>
      </c>
      <c r="C1227" s="223" t="s">
        <v>24</v>
      </c>
      <c r="D1227" s="223" t="s">
        <v>392</v>
      </c>
      <c r="E1227" s="223">
        <v>22</v>
      </c>
      <c r="F1227" s="223">
        <v>6.3</v>
      </c>
      <c r="G1227" s="223">
        <v>2</v>
      </c>
      <c r="H1227" s="223">
        <v>805</v>
      </c>
      <c r="I1227" s="223" t="s">
        <v>12</v>
      </c>
      <c r="J1227" s="224">
        <v>1</v>
      </c>
      <c r="K1227" s="223">
        <v>2</v>
      </c>
      <c r="L1227" s="223">
        <v>5</v>
      </c>
      <c r="M1227" s="223">
        <v>1.2</v>
      </c>
      <c r="N1227" s="223">
        <v>0.14799999999999999</v>
      </c>
      <c r="O1227" s="263">
        <v>1.0882142857142857E-5</v>
      </c>
      <c r="P1227" s="223">
        <v>6.7682224522138865E-4</v>
      </c>
      <c r="Q1227" s="223">
        <v>9.2746587354245083E-2</v>
      </c>
      <c r="R1227" s="223">
        <v>1</v>
      </c>
      <c r="S1227" s="223" t="s">
        <v>6018</v>
      </c>
    </row>
    <row r="1228" spans="1:19">
      <c r="O1228" s="263"/>
    </row>
    <row r="1229" spans="1:19">
      <c r="A1229" s="223">
        <v>28</v>
      </c>
      <c r="B1229" s="223">
        <v>169</v>
      </c>
      <c r="C1229" s="223" t="s">
        <v>24</v>
      </c>
      <c r="D1229" s="223" t="s">
        <v>2545</v>
      </c>
      <c r="E1229" s="223">
        <v>10</v>
      </c>
      <c r="F1229" s="223">
        <v>6.3</v>
      </c>
      <c r="G1229" s="223">
        <v>4</v>
      </c>
      <c r="H1229" s="223">
        <v>805</v>
      </c>
      <c r="I1229" s="223" t="s">
        <v>19</v>
      </c>
      <c r="J1229" s="224">
        <v>1</v>
      </c>
      <c r="K1229" s="223">
        <v>2</v>
      </c>
      <c r="L1229" s="223">
        <v>5</v>
      </c>
      <c r="M1229" s="223">
        <v>1.2</v>
      </c>
      <c r="N1229" s="223">
        <v>0.15</v>
      </c>
      <c r="O1229" s="263">
        <v>7.2408139534883716E-6</v>
      </c>
      <c r="P1229" s="223">
        <v>1.0231421246349375E-3</v>
      </c>
      <c r="Q1229" s="223">
        <v>0.13938786710783219</v>
      </c>
      <c r="R1229" s="223">
        <v>2</v>
      </c>
      <c r="S1229" s="223" t="s">
        <v>6019</v>
      </c>
    </row>
    <row r="1230" spans="1:19">
      <c r="O1230" s="263"/>
    </row>
    <row r="1231" spans="1:19">
      <c r="A1231" s="223">
        <v>29</v>
      </c>
      <c r="B1231" s="223">
        <v>997</v>
      </c>
      <c r="C1231" s="223" t="s">
        <v>10</v>
      </c>
      <c r="D1231" s="223" t="s">
        <v>394</v>
      </c>
      <c r="E1231" s="223">
        <v>22</v>
      </c>
      <c r="F1231" s="223">
        <v>6.3</v>
      </c>
      <c r="G1231" s="223">
        <v>5</v>
      </c>
      <c r="H1231" s="223">
        <v>805</v>
      </c>
      <c r="I1231" s="223" t="s">
        <v>12</v>
      </c>
      <c r="J1231" s="224">
        <v>1</v>
      </c>
      <c r="K1231" s="223">
        <v>2</v>
      </c>
      <c r="L1231" s="223">
        <v>5</v>
      </c>
      <c r="M1231" s="223">
        <v>1.2</v>
      </c>
      <c r="N1231" s="223">
        <v>0.218</v>
      </c>
      <c r="O1231" s="263">
        <v>1.1344864864864865E-5</v>
      </c>
      <c r="P1231" s="223">
        <v>6.610813930292103E-4</v>
      </c>
      <c r="Q1231" s="223">
        <v>8.8963740434416919E-2</v>
      </c>
      <c r="R1231" s="223">
        <v>2.5</v>
      </c>
      <c r="S1231" s="223" t="s">
        <v>6031</v>
      </c>
    </row>
    <row r="1232" spans="1:19">
      <c r="O1232" s="263"/>
    </row>
    <row r="1233" spans="1:19">
      <c r="A1233" s="223">
        <v>30</v>
      </c>
      <c r="B1233" s="223">
        <v>1044</v>
      </c>
      <c r="C1233" s="223" t="s">
        <v>17</v>
      </c>
      <c r="D1233" s="223" t="s">
        <v>2963</v>
      </c>
      <c r="E1233" s="223">
        <v>22</v>
      </c>
      <c r="F1233" s="223">
        <v>10</v>
      </c>
      <c r="G1233" s="223">
        <v>1.6</v>
      </c>
      <c r="H1233" s="223">
        <v>805</v>
      </c>
      <c r="I1233" s="223" t="s">
        <v>12</v>
      </c>
      <c r="J1233" s="224">
        <v>1</v>
      </c>
      <c r="K1233" s="223">
        <v>2</v>
      </c>
      <c r="L1233" s="223">
        <v>5</v>
      </c>
      <c r="M1233" s="223">
        <v>1.2</v>
      </c>
      <c r="N1233" s="223">
        <v>0.24399999999999999</v>
      </c>
      <c r="O1233" s="263">
        <v>7.0636499999999997E-6</v>
      </c>
      <c r="P1233" s="223">
        <v>1.0443306498001371E-3</v>
      </c>
      <c r="Q1233" s="223">
        <v>0.14288386501332515</v>
      </c>
      <c r="R1233" s="223">
        <v>0.8</v>
      </c>
      <c r="S1233" s="223" t="s">
        <v>6034</v>
      </c>
    </row>
    <row r="1234" spans="1:19">
      <c r="O1234" s="263"/>
    </row>
    <row r="1235" spans="1:19">
      <c r="A1235" s="223">
        <v>31</v>
      </c>
      <c r="B1235" s="223">
        <v>161</v>
      </c>
      <c r="C1235" s="223" t="s">
        <v>24</v>
      </c>
      <c r="D1235" s="223" t="s">
        <v>374</v>
      </c>
      <c r="E1235" s="223">
        <v>10</v>
      </c>
      <c r="F1235" s="223">
        <v>10</v>
      </c>
      <c r="G1235" s="223">
        <v>1.8</v>
      </c>
      <c r="H1235" s="223">
        <v>805</v>
      </c>
      <c r="I1235" s="223" t="s">
        <v>19</v>
      </c>
      <c r="J1235" s="224">
        <v>1</v>
      </c>
      <c r="K1235" s="223">
        <v>2</v>
      </c>
      <c r="L1235" s="223">
        <v>5</v>
      </c>
      <c r="M1235" s="223">
        <v>1.2</v>
      </c>
      <c r="N1235" s="223">
        <v>0.28199999999999997</v>
      </c>
      <c r="O1235" s="263">
        <v>6.8708333333333329E-6</v>
      </c>
      <c r="P1235" s="223">
        <v>1.0741810216572576E-3</v>
      </c>
      <c r="Q1235" s="223">
        <v>0.14689362470850809</v>
      </c>
      <c r="R1235" s="223">
        <v>0.9</v>
      </c>
      <c r="S1235" s="223" t="s">
        <v>6889</v>
      </c>
    </row>
    <row r="1236" spans="1:19">
      <c r="O1236" s="263"/>
    </row>
    <row r="1237" spans="1:19">
      <c r="A1237" s="223">
        <v>32</v>
      </c>
      <c r="B1237" s="223">
        <v>155</v>
      </c>
      <c r="C1237" s="223" t="s">
        <v>24</v>
      </c>
      <c r="D1237" s="223" t="s">
        <v>375</v>
      </c>
      <c r="E1237" s="223">
        <v>10</v>
      </c>
      <c r="F1237" s="223">
        <v>6.3</v>
      </c>
      <c r="G1237" s="223">
        <v>2</v>
      </c>
      <c r="H1237" s="223">
        <v>805</v>
      </c>
      <c r="I1237" s="223" t="s">
        <v>19</v>
      </c>
      <c r="J1237" s="224">
        <v>1</v>
      </c>
      <c r="K1237" s="223">
        <v>2</v>
      </c>
      <c r="L1237" s="223">
        <v>5</v>
      </c>
      <c r="M1237" s="223">
        <v>1.2</v>
      </c>
      <c r="N1237" s="223">
        <v>0.28199999999999997</v>
      </c>
      <c r="O1237" s="263">
        <v>6.6022277227722768E-6</v>
      </c>
      <c r="P1237" s="223">
        <v>1.1184762589010935E-3</v>
      </c>
      <c r="Q1237" s="223">
        <v>0.15286985779363221</v>
      </c>
      <c r="R1237" s="223">
        <v>1</v>
      </c>
      <c r="S1237" s="223" t="s">
        <v>5084</v>
      </c>
    </row>
    <row r="1238" spans="1:19">
      <c r="O1238" s="263"/>
    </row>
    <row r="1239" spans="1:19">
      <c r="A1239" s="223">
        <v>33</v>
      </c>
      <c r="B1239" s="223">
        <v>1045</v>
      </c>
      <c r="C1239" s="223" t="s">
        <v>17</v>
      </c>
      <c r="D1239" s="223" t="s">
        <v>2964</v>
      </c>
      <c r="E1239" s="223">
        <v>22</v>
      </c>
      <c r="F1239" s="223">
        <v>16</v>
      </c>
      <c r="G1239" s="223">
        <v>1.6</v>
      </c>
      <c r="H1239" s="223">
        <v>805</v>
      </c>
      <c r="I1239" s="223" t="s">
        <v>12</v>
      </c>
      <c r="J1239" s="224">
        <v>1</v>
      </c>
      <c r="K1239" s="223">
        <v>2</v>
      </c>
      <c r="L1239" s="223">
        <v>5</v>
      </c>
      <c r="M1239" s="223">
        <v>1.2</v>
      </c>
      <c r="N1239" s="223">
        <v>0.33</v>
      </c>
      <c r="O1239" s="263">
        <v>6.6751666666666667E-6</v>
      </c>
      <c r="P1239" s="223">
        <v>1.1057233477396898E-3</v>
      </c>
      <c r="Q1239" s="223">
        <v>0.15119946265032697</v>
      </c>
      <c r="R1239" s="223">
        <v>0.8</v>
      </c>
      <c r="S1239" s="223" t="s">
        <v>6890</v>
      </c>
    </row>
    <row r="1240" spans="1:19">
      <c r="O1240" s="263"/>
    </row>
    <row r="1241" spans="1:19">
      <c r="A1241" s="223">
        <v>34</v>
      </c>
      <c r="B1241" s="223">
        <v>999</v>
      </c>
      <c r="C1241" s="223" t="s">
        <v>10</v>
      </c>
      <c r="D1241" s="223" t="s">
        <v>393</v>
      </c>
      <c r="E1241" s="223">
        <v>22</v>
      </c>
      <c r="F1241" s="223">
        <v>6.3</v>
      </c>
      <c r="G1241" s="223">
        <v>10</v>
      </c>
      <c r="H1241" s="223">
        <v>805</v>
      </c>
      <c r="I1241" s="223" t="s">
        <v>12</v>
      </c>
      <c r="J1241" s="224">
        <v>1</v>
      </c>
      <c r="K1241" s="223">
        <v>2</v>
      </c>
      <c r="L1241" s="223">
        <v>5</v>
      </c>
      <c r="M1241" s="223">
        <v>0.8</v>
      </c>
      <c r="N1241" s="223">
        <v>0.37</v>
      </c>
      <c r="O1241" s="263">
        <v>8.9190410958904105E-6</v>
      </c>
      <c r="P1241" s="223">
        <v>8.6830880294889762E-4</v>
      </c>
      <c r="Q1241" s="223">
        <v>0.1131603276911031</v>
      </c>
      <c r="R1241" s="223">
        <v>5</v>
      </c>
      <c r="S1241" s="223" t="s">
        <v>6891</v>
      </c>
    </row>
    <row r="1242" spans="1:19">
      <c r="O1242" s="263"/>
    </row>
    <row r="1243" spans="1:19">
      <c r="A1243" s="223">
        <v>35</v>
      </c>
      <c r="B1243" s="223">
        <v>1050</v>
      </c>
      <c r="C1243" s="223" t="s">
        <v>17</v>
      </c>
      <c r="D1243" s="223" t="s">
        <v>3797</v>
      </c>
      <c r="E1243" s="223">
        <v>22</v>
      </c>
      <c r="F1243" s="223">
        <v>35</v>
      </c>
      <c r="G1243" s="223">
        <v>2.1</v>
      </c>
      <c r="H1243" s="223">
        <v>805</v>
      </c>
      <c r="I1243" s="223" t="s">
        <v>12</v>
      </c>
      <c r="J1243" s="224">
        <v>1</v>
      </c>
      <c r="K1243" s="223">
        <v>2</v>
      </c>
      <c r="L1243" s="223">
        <v>5</v>
      </c>
      <c r="M1243" s="223">
        <v>1.2</v>
      </c>
      <c r="N1243" s="223">
        <v>0.62</v>
      </c>
      <c r="O1243" s="263">
        <v>6.5604465334900111E-6</v>
      </c>
      <c r="P1243" s="223">
        <v>1.1257264622611082E-3</v>
      </c>
      <c r="Q1243" s="223">
        <v>0.15384343244764756</v>
      </c>
      <c r="R1243" s="223">
        <v>1.05</v>
      </c>
      <c r="S1243" s="223" t="s">
        <v>6892</v>
      </c>
    </row>
    <row r="1244" spans="1:19">
      <c r="O1244" s="263"/>
    </row>
    <row r="1245" spans="1:19">
      <c r="A1245" s="223">
        <v>36</v>
      </c>
      <c r="B1245" s="223">
        <v>1031</v>
      </c>
      <c r="C1245" s="223" t="s">
        <v>17</v>
      </c>
      <c r="D1245" s="223" t="s">
        <v>69</v>
      </c>
      <c r="E1245" s="223">
        <v>10</v>
      </c>
      <c r="F1245" s="223">
        <v>10</v>
      </c>
      <c r="G1245" s="223">
        <v>2.7</v>
      </c>
      <c r="H1245" s="223">
        <v>1206</v>
      </c>
      <c r="I1245" s="223" t="s">
        <v>12</v>
      </c>
      <c r="J1245" s="224">
        <v>1</v>
      </c>
      <c r="K1245" s="223">
        <v>2</v>
      </c>
      <c r="L1245" s="223">
        <v>10.199999999999999</v>
      </c>
      <c r="M1245" s="223">
        <v>1.6</v>
      </c>
      <c r="N1245" s="223">
        <v>0.13</v>
      </c>
      <c r="O1245" s="263">
        <v>7.6311111111111111E-6</v>
      </c>
      <c r="P1245" s="223">
        <v>9.6769005400703983E-4</v>
      </c>
      <c r="Q1245" s="223">
        <v>0.1322588019498015</v>
      </c>
      <c r="R1245" s="223">
        <v>1.35</v>
      </c>
      <c r="S1245" s="223" t="s">
        <v>6013</v>
      </c>
    </row>
    <row r="1246" spans="1:19">
      <c r="O1246" s="263"/>
    </row>
    <row r="1247" spans="1:19">
      <c r="A1247" s="223">
        <v>37</v>
      </c>
      <c r="B1247" s="223">
        <v>1037</v>
      </c>
      <c r="C1247" s="223" t="s">
        <v>17</v>
      </c>
      <c r="D1247" s="223" t="s">
        <v>2957</v>
      </c>
      <c r="E1247" s="223">
        <v>10</v>
      </c>
      <c r="F1247" s="223">
        <v>16</v>
      </c>
      <c r="G1247" s="223">
        <v>4.2</v>
      </c>
      <c r="H1247" s="223">
        <v>1206</v>
      </c>
      <c r="I1247" s="223" t="s">
        <v>12</v>
      </c>
      <c r="J1247" s="224">
        <v>1</v>
      </c>
      <c r="K1247" s="223">
        <v>2</v>
      </c>
      <c r="L1247" s="223">
        <v>10.199999999999999</v>
      </c>
      <c r="M1247" s="223">
        <v>1.6</v>
      </c>
      <c r="N1247" s="223">
        <v>0.13</v>
      </c>
      <c r="O1247" s="263">
        <v>6.4326562499999997E-6</v>
      </c>
      <c r="P1247" s="223">
        <v>1.1523391578063338E-3</v>
      </c>
      <c r="Q1247" s="223">
        <v>0.15689966537561745</v>
      </c>
      <c r="R1247" s="223">
        <v>2.1</v>
      </c>
      <c r="S1247" s="223" t="s">
        <v>6014</v>
      </c>
    </row>
    <row r="1248" spans="1:19">
      <c r="O1248" s="263"/>
    </row>
    <row r="1249" spans="1:19">
      <c r="A1249" s="223">
        <v>38</v>
      </c>
      <c r="B1249" s="223">
        <v>993</v>
      </c>
      <c r="C1249" s="223" t="s">
        <v>10</v>
      </c>
      <c r="D1249" s="223" t="s">
        <v>53</v>
      </c>
      <c r="E1249" s="223">
        <v>10</v>
      </c>
      <c r="F1249" s="223">
        <v>6.3</v>
      </c>
      <c r="G1249" s="223">
        <v>15</v>
      </c>
      <c r="H1249" s="223">
        <v>1206</v>
      </c>
      <c r="I1249" s="223" t="s">
        <v>12</v>
      </c>
      <c r="J1249" s="224">
        <v>1</v>
      </c>
      <c r="K1249" s="223">
        <v>2</v>
      </c>
      <c r="L1249" s="223">
        <v>10.199999999999999</v>
      </c>
      <c r="M1249" s="223">
        <v>0.8</v>
      </c>
      <c r="N1249" s="223">
        <v>0.14599999999999999</v>
      </c>
      <c r="O1249" s="263">
        <v>6.6254054054054054E-6</v>
      </c>
      <c r="P1249" s="223">
        <v>1.1856210301882406E-3</v>
      </c>
      <c r="Q1249" s="223">
        <v>0.15233507254936299</v>
      </c>
      <c r="R1249" s="223">
        <v>7.5</v>
      </c>
      <c r="S1249" s="223" t="s">
        <v>6017</v>
      </c>
    </row>
    <row r="1250" spans="1:19">
      <c r="O1250" s="263"/>
    </row>
    <row r="1251" spans="1:19">
      <c r="A1251" s="223">
        <v>39</v>
      </c>
      <c r="B1251" s="223">
        <v>1029</v>
      </c>
      <c r="C1251" s="223" t="s">
        <v>17</v>
      </c>
      <c r="D1251" s="223" t="s">
        <v>2958</v>
      </c>
      <c r="E1251" s="223">
        <v>10</v>
      </c>
      <c r="F1251" s="223">
        <v>16</v>
      </c>
      <c r="G1251" s="223">
        <v>2.2000000000000002</v>
      </c>
      <c r="H1251" s="223">
        <v>1206</v>
      </c>
      <c r="I1251" s="223" t="s">
        <v>19</v>
      </c>
      <c r="J1251" s="224">
        <v>1</v>
      </c>
      <c r="K1251" s="223">
        <v>2</v>
      </c>
      <c r="L1251" s="223">
        <v>10.199999999999999</v>
      </c>
      <c r="M1251" s="223">
        <v>1.6</v>
      </c>
      <c r="N1251" s="223">
        <v>0.16200000000000001</v>
      </c>
      <c r="O1251" s="263">
        <v>7.1169642857142857E-6</v>
      </c>
      <c r="P1251" s="223">
        <v>1.0371615755532324E-3</v>
      </c>
      <c r="Q1251" s="223">
        <v>0.14181349977086175</v>
      </c>
      <c r="R1251" s="223">
        <v>1.1000000000000001</v>
      </c>
      <c r="S1251" s="223" t="s">
        <v>6015</v>
      </c>
    </row>
    <row r="1252" spans="1:19">
      <c r="O1252" s="263"/>
    </row>
    <row r="1253" spans="1:19">
      <c r="A1253" s="223">
        <v>40</v>
      </c>
      <c r="B1253" s="223">
        <v>162</v>
      </c>
      <c r="C1253" s="223" t="s">
        <v>24</v>
      </c>
      <c r="D1253" s="223" t="s">
        <v>376</v>
      </c>
      <c r="E1253" s="223">
        <v>10</v>
      </c>
      <c r="F1253" s="223">
        <v>10</v>
      </c>
      <c r="G1253" s="223">
        <v>3</v>
      </c>
      <c r="H1253" s="223">
        <v>1206</v>
      </c>
      <c r="I1253" s="223" t="s">
        <v>12</v>
      </c>
      <c r="J1253" s="224">
        <v>1</v>
      </c>
      <c r="K1253" s="223">
        <v>2</v>
      </c>
      <c r="L1253" s="223">
        <v>10.199999999999999</v>
      </c>
      <c r="M1253" s="223">
        <v>1.6</v>
      </c>
      <c r="N1253" s="223">
        <v>0.2</v>
      </c>
      <c r="O1253" s="263">
        <v>6.8170000000000001E-6</v>
      </c>
      <c r="P1253" s="223">
        <v>1.084486597730865E-3</v>
      </c>
      <c r="Q1253" s="223">
        <v>0.14805363255117707</v>
      </c>
      <c r="R1253" s="223">
        <v>1.5</v>
      </c>
      <c r="S1253" s="223" t="s">
        <v>5085</v>
      </c>
    </row>
    <row r="1254" spans="1:19">
      <c r="O1254" s="263"/>
    </row>
    <row r="1255" spans="1:19">
      <c r="O1255" s="263"/>
    </row>
    <row r="1256" spans="1:19">
      <c r="B1256" s="238" t="s">
        <v>3255</v>
      </c>
      <c r="C1256" s="239"/>
      <c r="D1256" s="240"/>
      <c r="E1256" s="241"/>
      <c r="F1256" s="241"/>
      <c r="G1256" s="242"/>
      <c r="H1256" s="243"/>
      <c r="I1256" s="241"/>
      <c r="J1256" s="244"/>
      <c r="K1256" s="245"/>
      <c r="L1256" s="241"/>
      <c r="M1256" s="241"/>
      <c r="N1256" s="241"/>
    </row>
    <row r="1257" spans="1:19">
      <c r="B1257" s="238" t="s">
        <v>2282</v>
      </c>
      <c r="C1257" s="238" t="s">
        <v>2229</v>
      </c>
      <c r="D1257" s="246" t="s">
        <v>2230</v>
      </c>
      <c r="E1257" s="238" t="s">
        <v>3</v>
      </c>
      <c r="F1257" s="238" t="s">
        <v>4</v>
      </c>
      <c r="G1257" s="238"/>
      <c r="H1257" s="238" t="s">
        <v>32</v>
      </c>
      <c r="I1257" s="238" t="s">
        <v>12</v>
      </c>
      <c r="J1257" s="247" t="s">
        <v>6</v>
      </c>
      <c r="K1257" s="238">
        <v>1</v>
      </c>
      <c r="L1257" s="238">
        <v>2.5</v>
      </c>
      <c r="M1257" s="238">
        <v>0.8</v>
      </c>
      <c r="N1257" s="238" t="s">
        <v>7</v>
      </c>
      <c r="O1257" s="238" t="s">
        <v>33</v>
      </c>
      <c r="P1257" s="238" t="s">
        <v>34</v>
      </c>
      <c r="Q1257" s="238" t="s">
        <v>2216</v>
      </c>
      <c r="R1257" s="247" t="s">
        <v>35</v>
      </c>
      <c r="S1257" s="238" t="s">
        <v>36</v>
      </c>
    </row>
    <row r="1258" spans="1:19">
      <c r="A1258" s="223">
        <v>1</v>
      </c>
      <c r="B1258" s="223">
        <v>190</v>
      </c>
      <c r="C1258" s="223" t="s">
        <v>24</v>
      </c>
      <c r="D1258" s="223" t="s">
        <v>419</v>
      </c>
      <c r="E1258" s="223">
        <v>47</v>
      </c>
      <c r="F1258" s="223">
        <v>6.3</v>
      </c>
      <c r="G1258" s="223">
        <v>1.5</v>
      </c>
      <c r="H1258" s="223">
        <v>1206</v>
      </c>
      <c r="I1258" s="223" t="s">
        <v>12</v>
      </c>
      <c r="J1258" s="224">
        <v>1</v>
      </c>
      <c r="K1258" s="223">
        <v>1</v>
      </c>
      <c r="L1258" s="223">
        <v>5.0999999999999996</v>
      </c>
      <c r="M1258" s="223">
        <v>1.6</v>
      </c>
      <c r="N1258" s="223">
        <v>0.19800000000000001</v>
      </c>
      <c r="O1258" s="263">
        <v>3.1299568965517237E-5</v>
      </c>
      <c r="P1258" s="223">
        <v>2.7806791537344692E-4</v>
      </c>
      <c r="Q1258" s="223">
        <v>8.1190272734411179E-2</v>
      </c>
      <c r="R1258" s="223">
        <v>1.5</v>
      </c>
      <c r="S1258" s="223" t="s">
        <v>6025</v>
      </c>
    </row>
    <row r="1259" spans="1:19">
      <c r="O1259" s="263"/>
    </row>
    <row r="1260" spans="1:19">
      <c r="A1260" s="223">
        <v>2</v>
      </c>
      <c r="B1260" s="223">
        <v>194</v>
      </c>
      <c r="C1260" s="223" t="s">
        <v>24</v>
      </c>
      <c r="D1260" s="223" t="s">
        <v>452</v>
      </c>
      <c r="E1260" s="223">
        <v>100</v>
      </c>
      <c r="F1260" s="223">
        <v>6.3</v>
      </c>
      <c r="G1260" s="223">
        <v>2</v>
      </c>
      <c r="H1260" s="223">
        <v>1206</v>
      </c>
      <c r="I1260" s="223" t="s">
        <v>12</v>
      </c>
      <c r="J1260" s="224">
        <v>1</v>
      </c>
      <c r="K1260" s="223">
        <v>1</v>
      </c>
      <c r="L1260" s="223">
        <v>5.0999999999999996</v>
      </c>
      <c r="M1260" s="223">
        <v>1.6</v>
      </c>
      <c r="N1260" s="223">
        <v>0.30399999999999999</v>
      </c>
      <c r="O1260" s="263">
        <v>4.5813253012048192E-5</v>
      </c>
      <c r="P1260" s="223">
        <v>1.9753754596324373E-4</v>
      </c>
      <c r="Q1260" s="223">
        <v>5.5469113710645127E-2</v>
      </c>
      <c r="R1260" s="223">
        <v>2</v>
      </c>
      <c r="S1260" s="223" t="s">
        <v>6027</v>
      </c>
    </row>
    <row r="1261" spans="1:19">
      <c r="O1261" s="263"/>
    </row>
    <row r="1262" spans="1:19">
      <c r="A1262" s="223">
        <v>3</v>
      </c>
      <c r="B1262" s="223">
        <v>1054</v>
      </c>
      <c r="C1262" s="223" t="s">
        <v>17</v>
      </c>
      <c r="D1262" s="223" t="s">
        <v>2959</v>
      </c>
      <c r="E1262" s="223">
        <v>47</v>
      </c>
      <c r="F1262" s="223">
        <v>6.3</v>
      </c>
      <c r="G1262" s="223">
        <v>3.6</v>
      </c>
      <c r="H1262" s="223">
        <v>1210</v>
      </c>
      <c r="I1262" s="223" t="s">
        <v>12</v>
      </c>
      <c r="J1262" s="224">
        <v>1</v>
      </c>
      <c r="K1262" s="223">
        <v>1</v>
      </c>
      <c r="L1262" s="223">
        <v>8</v>
      </c>
      <c r="M1262" s="223">
        <v>2.5</v>
      </c>
      <c r="N1262" s="223">
        <v>0.24</v>
      </c>
      <c r="O1262" s="263">
        <v>3.5249999999999996E-5</v>
      </c>
      <c r="P1262" s="223">
        <v>2.690186906424357E-4</v>
      </c>
      <c r="Q1262" s="223">
        <v>7.2091362859003028E-2</v>
      </c>
      <c r="R1262" s="223">
        <v>3.6</v>
      </c>
      <c r="S1262" s="223" t="s">
        <v>6020</v>
      </c>
    </row>
    <row r="1263" spans="1:19">
      <c r="O1263" s="263"/>
    </row>
    <row r="1264" spans="1:19">
      <c r="A1264" s="223">
        <v>4</v>
      </c>
      <c r="B1264" s="223">
        <v>184</v>
      </c>
      <c r="C1264" s="223" t="s">
        <v>24</v>
      </c>
      <c r="D1264" s="223" t="s">
        <v>421</v>
      </c>
      <c r="E1264" s="223">
        <v>47</v>
      </c>
      <c r="F1264" s="223">
        <v>6.3</v>
      </c>
      <c r="G1264" s="223">
        <v>1.4</v>
      </c>
      <c r="H1264" s="223">
        <v>1210</v>
      </c>
      <c r="I1264" s="223" t="s">
        <v>12</v>
      </c>
      <c r="J1264" s="224">
        <v>1</v>
      </c>
      <c r="K1264" s="223">
        <v>1</v>
      </c>
      <c r="L1264" s="223">
        <v>8</v>
      </c>
      <c r="M1264" s="223">
        <v>2</v>
      </c>
      <c r="N1264" s="223">
        <v>0.27600000000000002</v>
      </c>
      <c r="O1264" s="263">
        <v>3.3121698113207545E-5</v>
      </c>
      <c r="P1264" s="223">
        <v>2.626159441840402E-4</v>
      </c>
      <c r="Q1264" s="223">
        <v>7.6723739588898804E-2</v>
      </c>
      <c r="R1264" s="223">
        <v>1.4</v>
      </c>
      <c r="S1264" s="223" t="s">
        <v>6029</v>
      </c>
    </row>
    <row r="1265" spans="1:19">
      <c r="O1265" s="263"/>
    </row>
    <row r="1266" spans="1:19">
      <c r="A1266" s="223">
        <v>5</v>
      </c>
      <c r="B1266" s="223">
        <v>186</v>
      </c>
      <c r="C1266" s="223" t="s">
        <v>24</v>
      </c>
      <c r="D1266" s="223" t="s">
        <v>2553</v>
      </c>
      <c r="E1266" s="223">
        <v>47</v>
      </c>
      <c r="F1266" s="223">
        <v>6.3</v>
      </c>
      <c r="G1266" s="223">
        <v>3</v>
      </c>
      <c r="H1266" s="223">
        <v>1210</v>
      </c>
      <c r="I1266" s="223" t="s">
        <v>19</v>
      </c>
      <c r="J1266" s="224">
        <v>1</v>
      </c>
      <c r="K1266" s="223">
        <v>1</v>
      </c>
      <c r="L1266" s="223">
        <v>8</v>
      </c>
      <c r="M1266" s="223">
        <v>2.5</v>
      </c>
      <c r="N1266" s="223">
        <v>0.34</v>
      </c>
      <c r="O1266" s="263">
        <v>3.4866847826086952E-5</v>
      </c>
      <c r="P1266" s="223">
        <v>2.6384188281300473E-4</v>
      </c>
      <c r="Q1266" s="223">
        <v>7.2883575637673392E-2</v>
      </c>
      <c r="R1266" s="223">
        <v>3</v>
      </c>
      <c r="S1266" s="223" t="s">
        <v>6028</v>
      </c>
    </row>
    <row r="1267" spans="1:19">
      <c r="O1267" s="263"/>
    </row>
    <row r="1268" spans="1:19">
      <c r="A1268" s="223">
        <v>6</v>
      </c>
      <c r="B1268" s="223">
        <v>191</v>
      </c>
      <c r="C1268" s="223" t="s">
        <v>24</v>
      </c>
      <c r="D1268" s="223" t="s">
        <v>422</v>
      </c>
      <c r="E1268" s="223">
        <v>47</v>
      </c>
      <c r="F1268" s="223">
        <v>10</v>
      </c>
      <c r="G1268" s="223">
        <v>2</v>
      </c>
      <c r="H1268" s="223">
        <v>1210</v>
      </c>
      <c r="I1268" s="223" t="s">
        <v>12</v>
      </c>
      <c r="J1268" s="224">
        <v>1</v>
      </c>
      <c r="K1268" s="223">
        <v>1</v>
      </c>
      <c r="L1268" s="223">
        <v>8</v>
      </c>
      <c r="M1268" s="223">
        <v>2</v>
      </c>
      <c r="N1268" s="223">
        <v>0.38</v>
      </c>
      <c r="O1268" s="263">
        <v>3.4916300000000003E-5</v>
      </c>
      <c r="P1268" s="223">
        <v>2.5360470328373604E-4</v>
      </c>
      <c r="Q1268" s="223">
        <v>7.2780350173983391E-2</v>
      </c>
      <c r="R1268" s="223">
        <v>2</v>
      </c>
      <c r="S1268" s="223" t="s">
        <v>6886</v>
      </c>
    </row>
    <row r="1269" spans="1:19">
      <c r="O1269" s="263"/>
    </row>
    <row r="1270" spans="1:19">
      <c r="A1270" s="223">
        <v>7</v>
      </c>
      <c r="B1270" s="223">
        <v>1055</v>
      </c>
      <c r="C1270" s="223" t="s">
        <v>17</v>
      </c>
      <c r="D1270" s="223" t="s">
        <v>453</v>
      </c>
      <c r="E1270" s="223">
        <v>100</v>
      </c>
      <c r="F1270" s="223">
        <v>6.3</v>
      </c>
      <c r="G1270" s="223">
        <v>5.5</v>
      </c>
      <c r="H1270" s="223">
        <v>1210</v>
      </c>
      <c r="I1270" s="223" t="s">
        <v>12</v>
      </c>
      <c r="J1270" s="224">
        <v>1</v>
      </c>
      <c r="K1270" s="223">
        <v>1</v>
      </c>
      <c r="L1270" s="223">
        <v>8</v>
      </c>
      <c r="M1270" s="223">
        <v>2</v>
      </c>
      <c r="N1270" s="223">
        <v>0.38</v>
      </c>
      <c r="O1270" s="263">
        <v>5.9357142857142851E-5</v>
      </c>
      <c r="P1270" s="223">
        <v>2.2783355901600096E-4</v>
      </c>
      <c r="Q1270" s="223">
        <v>4.2812379748397106E-2</v>
      </c>
      <c r="R1270" s="223">
        <v>5.5</v>
      </c>
      <c r="S1270" s="223" t="s">
        <v>6021</v>
      </c>
    </row>
    <row r="1271" spans="1:19">
      <c r="O1271" s="263"/>
    </row>
    <row r="1272" spans="1:19">
      <c r="A1272" s="223">
        <v>8</v>
      </c>
      <c r="B1272" s="223">
        <v>193</v>
      </c>
      <c r="C1272" s="223" t="s">
        <v>24</v>
      </c>
      <c r="D1272" s="223" t="s">
        <v>454</v>
      </c>
      <c r="E1272" s="223">
        <v>100</v>
      </c>
      <c r="F1272" s="223">
        <v>6.3</v>
      </c>
      <c r="G1272" s="223">
        <v>2.1</v>
      </c>
      <c r="H1272" s="223">
        <v>1210</v>
      </c>
      <c r="I1272" s="223" t="s">
        <v>12</v>
      </c>
      <c r="J1272" s="224">
        <v>1</v>
      </c>
      <c r="K1272" s="223">
        <v>1</v>
      </c>
      <c r="L1272" s="223">
        <v>8</v>
      </c>
      <c r="M1272" s="223">
        <v>2</v>
      </c>
      <c r="N1272" s="223">
        <v>0.4</v>
      </c>
      <c r="O1272" s="263">
        <v>6.1071428571428561E-5</v>
      </c>
      <c r="P1272" s="223">
        <v>1.5542821613960769E-4</v>
      </c>
      <c r="Q1272" s="223">
        <v>4.1610628737915788E-2</v>
      </c>
      <c r="R1272" s="223">
        <v>2.1</v>
      </c>
      <c r="S1272" s="223" t="s">
        <v>6023</v>
      </c>
    </row>
    <row r="1273" spans="1:19">
      <c r="O1273" s="263"/>
    </row>
    <row r="1274" spans="1:19">
      <c r="A1274" s="223">
        <v>9</v>
      </c>
      <c r="B1274" s="223">
        <v>187</v>
      </c>
      <c r="C1274" s="223" t="s">
        <v>24</v>
      </c>
      <c r="D1274" s="223" t="s">
        <v>2554</v>
      </c>
      <c r="E1274" s="223">
        <v>47</v>
      </c>
      <c r="F1274" s="223">
        <v>6.3</v>
      </c>
      <c r="G1274" s="223">
        <v>3</v>
      </c>
      <c r="H1274" s="223">
        <v>1210</v>
      </c>
      <c r="I1274" s="223" t="s">
        <v>19</v>
      </c>
      <c r="J1274" s="224">
        <v>1</v>
      </c>
      <c r="K1274" s="223">
        <v>1</v>
      </c>
      <c r="L1274" s="223">
        <v>8</v>
      </c>
      <c r="M1274" s="223">
        <v>2.5</v>
      </c>
      <c r="N1274" s="223">
        <v>0.67500000000000004</v>
      </c>
      <c r="O1274" s="263">
        <v>3.9950000000000002E-5</v>
      </c>
      <c r="P1274" s="223">
        <v>2.3493065961991132E-4</v>
      </c>
      <c r="Q1274" s="223">
        <v>6.3610026052061494E-2</v>
      </c>
      <c r="R1274" s="223">
        <v>3</v>
      </c>
      <c r="S1274" s="223" t="s">
        <v>6028</v>
      </c>
    </row>
    <row r="1275" spans="1:19">
      <c r="O1275" s="263"/>
    </row>
    <row r="1276" spans="1:19">
      <c r="A1276" s="223">
        <v>10</v>
      </c>
      <c r="B1276" s="223">
        <v>188</v>
      </c>
      <c r="C1276" s="223" t="s">
        <v>24</v>
      </c>
      <c r="D1276" s="223" t="s">
        <v>2555</v>
      </c>
      <c r="E1276" s="223">
        <v>47</v>
      </c>
      <c r="F1276" s="223">
        <v>10</v>
      </c>
      <c r="G1276" s="223">
        <v>3</v>
      </c>
      <c r="H1276" s="223">
        <v>1210</v>
      </c>
      <c r="I1276" s="223" t="s">
        <v>19</v>
      </c>
      <c r="J1276" s="224">
        <v>1</v>
      </c>
      <c r="K1276" s="223">
        <v>1</v>
      </c>
      <c r="L1276" s="223">
        <v>8</v>
      </c>
      <c r="M1276" s="223">
        <v>2.5</v>
      </c>
      <c r="N1276" s="223">
        <v>0.67500000000000004</v>
      </c>
      <c r="O1276" s="263">
        <v>2.8969090909090907E-5</v>
      </c>
      <c r="P1276" s="223">
        <v>3.111577782169593E-4</v>
      </c>
      <c r="Q1276" s="223">
        <v>8.7721791089494836E-2</v>
      </c>
      <c r="R1276" s="223">
        <v>3</v>
      </c>
      <c r="S1276" s="223" t="s">
        <v>6888</v>
      </c>
    </row>
    <row r="1277" spans="1:19">
      <c r="O1277" s="263"/>
    </row>
    <row r="1278" spans="1:19">
      <c r="A1278" s="223">
        <v>11</v>
      </c>
      <c r="B1278" s="223">
        <v>189</v>
      </c>
      <c r="C1278" s="223" t="s">
        <v>24</v>
      </c>
      <c r="D1278" s="223" t="s">
        <v>2556</v>
      </c>
      <c r="E1278" s="223">
        <v>47</v>
      </c>
      <c r="F1278" s="223">
        <v>10</v>
      </c>
      <c r="G1278" s="223">
        <v>3</v>
      </c>
      <c r="H1278" s="223">
        <v>1210</v>
      </c>
      <c r="I1278" s="223" t="s">
        <v>19</v>
      </c>
      <c r="J1278" s="224">
        <v>1</v>
      </c>
      <c r="K1278" s="223">
        <v>1</v>
      </c>
      <c r="L1278" s="223">
        <v>8</v>
      </c>
      <c r="M1278" s="223">
        <v>2.5</v>
      </c>
      <c r="N1278" s="223">
        <v>0.67500000000000004</v>
      </c>
      <c r="O1278" s="263">
        <v>3.3199454545454544E-5</v>
      </c>
      <c r="P1278" s="223">
        <v>2.7541011143274532E-4</v>
      </c>
      <c r="Q1278" s="223">
        <v>7.6544044942081266E-2</v>
      </c>
      <c r="R1278" s="223">
        <v>3</v>
      </c>
      <c r="S1278" s="223" t="s">
        <v>6888</v>
      </c>
    </row>
    <row r="1279" spans="1:19">
      <c r="O1279" s="263"/>
    </row>
    <row r="1280" spans="1:19">
      <c r="A1280" s="223">
        <v>12</v>
      </c>
      <c r="B1280" s="223">
        <v>997</v>
      </c>
      <c r="C1280" s="223" t="s">
        <v>10</v>
      </c>
      <c r="D1280" s="223" t="s">
        <v>394</v>
      </c>
      <c r="E1280" s="223">
        <v>22</v>
      </c>
      <c r="F1280" s="223">
        <v>6.3</v>
      </c>
      <c r="G1280" s="223">
        <v>5</v>
      </c>
      <c r="H1280" s="223">
        <v>805</v>
      </c>
      <c r="I1280" s="223" t="s">
        <v>12</v>
      </c>
      <c r="J1280" s="224">
        <v>1</v>
      </c>
      <c r="K1280" s="223">
        <v>2</v>
      </c>
      <c r="L1280" s="223">
        <v>5</v>
      </c>
      <c r="M1280" s="223">
        <v>1.2</v>
      </c>
      <c r="N1280" s="223">
        <v>0.218</v>
      </c>
      <c r="O1280" s="263">
        <v>1.4377297297297296E-5</v>
      </c>
      <c r="P1280" s="223">
        <v>3.0874923302544452E-4</v>
      </c>
      <c r="Q1280" s="223">
        <v>8.8376156110285264E-2</v>
      </c>
      <c r="R1280" s="223">
        <v>2.5</v>
      </c>
      <c r="S1280" s="223" t="s">
        <v>6031</v>
      </c>
    </row>
    <row r="1281" spans="1:19">
      <c r="O1281" s="263"/>
    </row>
    <row r="1282" spans="1:19">
      <c r="A1282" s="223">
        <v>13</v>
      </c>
      <c r="B1282" s="223">
        <v>1000</v>
      </c>
      <c r="C1282" s="223" t="s">
        <v>10</v>
      </c>
      <c r="D1282" s="223" t="s">
        <v>417</v>
      </c>
      <c r="E1282" s="223">
        <v>47</v>
      </c>
      <c r="F1282" s="223">
        <v>6.3</v>
      </c>
      <c r="G1282" s="223">
        <v>5</v>
      </c>
      <c r="H1282" s="223">
        <v>805</v>
      </c>
      <c r="I1282" s="223" t="s">
        <v>12</v>
      </c>
      <c r="J1282" s="224">
        <v>1</v>
      </c>
      <c r="K1282" s="223">
        <v>2</v>
      </c>
      <c r="L1282" s="223">
        <v>5</v>
      </c>
      <c r="M1282" s="223">
        <v>1.2</v>
      </c>
      <c r="N1282" s="223">
        <v>0.36199999999999999</v>
      </c>
      <c r="O1282" s="263">
        <v>2.2661927710843373E-5</v>
      </c>
      <c r="P1282" s="223">
        <v>2.0516973227541744E-4</v>
      </c>
      <c r="Q1282" s="223">
        <v>5.6068057695813821E-2</v>
      </c>
      <c r="R1282" s="223">
        <v>2.5</v>
      </c>
      <c r="S1282" s="223" t="s">
        <v>3377</v>
      </c>
    </row>
    <row r="1283" spans="1:19">
      <c r="O1283" s="263"/>
    </row>
    <row r="1284" spans="1:19">
      <c r="A1284" s="223">
        <v>14</v>
      </c>
      <c r="B1284" s="223">
        <v>1051</v>
      </c>
      <c r="C1284" s="223" t="s">
        <v>17</v>
      </c>
      <c r="D1284" s="223" t="s">
        <v>2955</v>
      </c>
      <c r="E1284" s="223">
        <v>22</v>
      </c>
      <c r="F1284" s="223">
        <v>6.3</v>
      </c>
      <c r="G1284" s="223">
        <v>3.1</v>
      </c>
      <c r="H1284" s="223">
        <v>1206</v>
      </c>
      <c r="I1284" s="223" t="s">
        <v>12</v>
      </c>
      <c r="J1284" s="224">
        <v>1</v>
      </c>
      <c r="K1284" s="223">
        <v>2</v>
      </c>
      <c r="L1284" s="223">
        <v>10.199999999999999</v>
      </c>
      <c r="M1284" s="223">
        <v>1.6</v>
      </c>
      <c r="N1284" s="223">
        <v>0.22600000000000001</v>
      </c>
      <c r="O1284" s="263">
        <v>1.468188679245283E-5</v>
      </c>
      <c r="P1284" s="223">
        <v>2.9621721267250465E-4</v>
      </c>
      <c r="Q1284" s="223">
        <v>8.6542709963073741E-2</v>
      </c>
      <c r="R1284" s="223">
        <v>1.55</v>
      </c>
      <c r="S1284" s="223" t="s">
        <v>6032</v>
      </c>
    </row>
    <row r="1285" spans="1:19">
      <c r="O1285" s="263"/>
    </row>
    <row r="1286" spans="1:19">
      <c r="A1286" s="223">
        <v>15</v>
      </c>
      <c r="B1286" s="223">
        <v>177</v>
      </c>
      <c r="C1286" s="223" t="s">
        <v>24</v>
      </c>
      <c r="D1286" s="223" t="s">
        <v>395</v>
      </c>
      <c r="E1286" s="223">
        <v>22</v>
      </c>
      <c r="F1286" s="223">
        <v>6.3</v>
      </c>
      <c r="G1286" s="223">
        <v>1.5</v>
      </c>
      <c r="H1286" s="223">
        <v>1206</v>
      </c>
      <c r="I1286" s="223" t="s">
        <v>12</v>
      </c>
      <c r="J1286" s="224">
        <v>1</v>
      </c>
      <c r="K1286" s="223">
        <v>2</v>
      </c>
      <c r="L1286" s="223">
        <v>10.199999999999999</v>
      </c>
      <c r="M1286" s="223">
        <v>1.6</v>
      </c>
      <c r="N1286" s="223">
        <v>0.254</v>
      </c>
      <c r="O1286" s="263">
        <v>1.7429811320754715E-5</v>
      </c>
      <c r="P1286" s="223">
        <v>2.4702388946508554E-4</v>
      </c>
      <c r="Q1286" s="223">
        <v>7.2898681862203343E-2</v>
      </c>
      <c r="R1286" s="223">
        <v>0.75</v>
      </c>
      <c r="S1286" s="223" t="s">
        <v>6022</v>
      </c>
    </row>
    <row r="1287" spans="1:19">
      <c r="O1287" s="263"/>
    </row>
    <row r="1288" spans="1:19">
      <c r="A1288" s="223">
        <v>16</v>
      </c>
      <c r="B1288" s="223">
        <v>1001</v>
      </c>
      <c r="C1288" s="223" t="s">
        <v>10</v>
      </c>
      <c r="D1288" s="223" t="s">
        <v>420</v>
      </c>
      <c r="E1288" s="223">
        <v>47</v>
      </c>
      <c r="F1288" s="223">
        <v>10</v>
      </c>
      <c r="G1288" s="223">
        <v>7</v>
      </c>
      <c r="H1288" s="223">
        <v>1206</v>
      </c>
      <c r="I1288" s="223" t="s">
        <v>12</v>
      </c>
      <c r="J1288" s="224">
        <v>1</v>
      </c>
      <c r="K1288" s="223">
        <v>2</v>
      </c>
      <c r="L1288" s="223">
        <v>10.199999999999999</v>
      </c>
      <c r="M1288" s="223">
        <v>1.6</v>
      </c>
      <c r="N1288" s="223">
        <v>0.4</v>
      </c>
      <c r="O1288" s="263">
        <v>2.654325E-5</v>
      </c>
      <c r="P1288" s="223">
        <v>1.9644524084826059E-4</v>
      </c>
      <c r="Q1288" s="223">
        <v>4.7869430849271595E-2</v>
      </c>
      <c r="R1288" s="223">
        <v>3.5</v>
      </c>
      <c r="S1288" s="223" t="s">
        <v>6024</v>
      </c>
    </row>
    <row r="1289" spans="1:19">
      <c r="O1289" s="263"/>
    </row>
    <row r="1290" spans="1:19">
      <c r="A1290" s="223">
        <v>17</v>
      </c>
      <c r="B1290" s="223">
        <v>1053</v>
      </c>
      <c r="C1290" s="223" t="s">
        <v>17</v>
      </c>
      <c r="D1290" s="223" t="s">
        <v>418</v>
      </c>
      <c r="E1290" s="223">
        <v>47</v>
      </c>
      <c r="F1290" s="223">
        <v>6.3</v>
      </c>
      <c r="G1290" s="223">
        <v>2</v>
      </c>
      <c r="H1290" s="223">
        <v>1206</v>
      </c>
      <c r="I1290" s="223" t="s">
        <v>12</v>
      </c>
      <c r="J1290" s="224">
        <v>1</v>
      </c>
      <c r="K1290" s="223">
        <v>2</v>
      </c>
      <c r="L1290" s="223">
        <v>10.199999999999999</v>
      </c>
      <c r="M1290" s="223">
        <v>1.6</v>
      </c>
      <c r="N1290" s="223">
        <v>0.43</v>
      </c>
      <c r="O1290" s="263">
        <v>2.7711048387096772E-5</v>
      </c>
      <c r="P1290" s="223">
        <v>1.5767653702899659E-4</v>
      </c>
      <c r="Q1290" s="223">
        <v>4.5852118355131186E-2</v>
      </c>
      <c r="R1290" s="223">
        <v>1</v>
      </c>
      <c r="S1290" s="223" t="s">
        <v>6026</v>
      </c>
    </row>
    <row r="1291" spans="1:19">
      <c r="O1291" s="263"/>
    </row>
    <row r="1292" spans="1:19">
      <c r="A1292" s="223">
        <v>18</v>
      </c>
      <c r="B1292" s="223">
        <v>182</v>
      </c>
      <c r="C1292" s="223" t="s">
        <v>24</v>
      </c>
      <c r="D1292" s="223" t="s">
        <v>2552</v>
      </c>
      <c r="E1292" s="223">
        <v>22</v>
      </c>
      <c r="F1292" s="223">
        <v>10</v>
      </c>
      <c r="G1292" s="223">
        <v>3</v>
      </c>
      <c r="H1292" s="223">
        <v>1206</v>
      </c>
      <c r="I1292" s="223" t="s">
        <v>19</v>
      </c>
      <c r="J1292" s="224">
        <v>1</v>
      </c>
      <c r="K1292" s="223">
        <v>2</v>
      </c>
      <c r="L1292" s="223">
        <v>10.199999999999999</v>
      </c>
      <c r="M1292" s="223">
        <v>1.6</v>
      </c>
      <c r="N1292" s="223">
        <v>0.60399999999999998</v>
      </c>
      <c r="O1292" s="263">
        <v>1.537276E-5</v>
      </c>
      <c r="P1292" s="223">
        <v>2.8295347420909453E-4</v>
      </c>
      <c r="Q1292" s="223">
        <v>8.2653360254757655E-2</v>
      </c>
      <c r="R1292" s="223">
        <v>1.5</v>
      </c>
      <c r="S1292" s="223" t="s">
        <v>6882</v>
      </c>
    </row>
    <row r="1293" spans="1:19">
      <c r="O1293" s="263"/>
    </row>
    <row r="1294" spans="1:19">
      <c r="A1294" s="223">
        <v>19</v>
      </c>
      <c r="B1294" s="223">
        <v>183</v>
      </c>
      <c r="C1294" s="223" t="s">
        <v>24</v>
      </c>
      <c r="D1294" s="223" t="s">
        <v>2352</v>
      </c>
      <c r="E1294" s="223">
        <v>22</v>
      </c>
      <c r="F1294" s="223">
        <v>6.3</v>
      </c>
      <c r="G1294" s="223">
        <v>3.5</v>
      </c>
      <c r="H1294" s="223">
        <v>1206</v>
      </c>
      <c r="I1294" s="223" t="s">
        <v>19</v>
      </c>
      <c r="J1294" s="224">
        <v>1</v>
      </c>
      <c r="K1294" s="223">
        <v>2</v>
      </c>
      <c r="L1294" s="223">
        <v>10.199999999999999</v>
      </c>
      <c r="M1294" s="223">
        <v>1.6</v>
      </c>
      <c r="N1294" s="223">
        <v>0.60399999999999998</v>
      </c>
      <c r="O1294" s="263">
        <v>1.8700000000000001E-5</v>
      </c>
      <c r="P1294" s="223">
        <v>2.3579328715321761E-4</v>
      </c>
      <c r="Q1294" s="223">
        <v>6.7947073282883866E-2</v>
      </c>
      <c r="R1294" s="223">
        <v>1.75</v>
      </c>
      <c r="S1294" s="223" t="s">
        <v>6881</v>
      </c>
    </row>
    <row r="1295" spans="1:19">
      <c r="O1295" s="263"/>
    </row>
    <row r="1296" spans="1:19">
      <c r="A1296" s="223">
        <v>20</v>
      </c>
      <c r="B1296" s="223">
        <v>1048</v>
      </c>
      <c r="C1296" s="223" t="s">
        <v>17</v>
      </c>
      <c r="D1296" s="223" t="s">
        <v>398</v>
      </c>
      <c r="E1296" s="223">
        <v>22</v>
      </c>
      <c r="F1296" s="223">
        <v>10</v>
      </c>
      <c r="G1296" s="223">
        <v>2.6</v>
      </c>
      <c r="H1296" s="223">
        <v>1210</v>
      </c>
      <c r="I1296" s="223" t="s">
        <v>12</v>
      </c>
      <c r="J1296" s="224">
        <v>1</v>
      </c>
      <c r="K1296" s="223">
        <v>2</v>
      </c>
      <c r="L1296" s="223">
        <v>16</v>
      </c>
      <c r="M1296" s="223">
        <v>2</v>
      </c>
      <c r="N1296" s="223">
        <v>0.33400000000000002</v>
      </c>
      <c r="O1296" s="263">
        <v>1.5693333333333331E-5</v>
      </c>
      <c r="P1296" s="223">
        <v>2.7629284676652254E-4</v>
      </c>
      <c r="Q1296" s="223">
        <v>8.0964970500632658E-2</v>
      </c>
      <c r="R1296" s="223">
        <v>1.3</v>
      </c>
      <c r="S1296" s="223" t="s">
        <v>6878</v>
      </c>
    </row>
    <row r="1297" spans="1:19">
      <c r="O1297" s="263"/>
    </row>
    <row r="1298" spans="1:19">
      <c r="A1298" s="223">
        <v>21</v>
      </c>
      <c r="B1298" s="223">
        <v>1046</v>
      </c>
      <c r="C1298" s="223" t="s">
        <v>17</v>
      </c>
      <c r="D1298" s="223" t="s">
        <v>397</v>
      </c>
      <c r="E1298" s="223">
        <v>22</v>
      </c>
      <c r="F1298" s="223">
        <v>16</v>
      </c>
      <c r="G1298" s="223">
        <v>2.5</v>
      </c>
      <c r="H1298" s="223">
        <v>1210</v>
      </c>
      <c r="I1298" s="223" t="s">
        <v>19</v>
      </c>
      <c r="J1298" s="224">
        <v>1</v>
      </c>
      <c r="K1298" s="223">
        <v>2</v>
      </c>
      <c r="L1298" s="223">
        <v>16</v>
      </c>
      <c r="M1298" s="223">
        <v>2.5</v>
      </c>
      <c r="N1298" s="223">
        <v>0.442</v>
      </c>
      <c r="O1298" s="263">
        <v>1.6499999999999998E-5</v>
      </c>
      <c r="P1298" s="223">
        <v>2.6279581585044094E-4</v>
      </c>
      <c r="Q1298" s="223">
        <v>7.7006683053935057E-2</v>
      </c>
      <c r="R1298" s="223">
        <v>1.25</v>
      </c>
      <c r="S1298" s="223" t="s">
        <v>6879</v>
      </c>
    </row>
    <row r="1299" spans="1:19">
      <c r="O1299" s="263"/>
    </row>
    <row r="1300" spans="1:19">
      <c r="A1300" s="223">
        <v>22</v>
      </c>
      <c r="B1300" s="223">
        <v>192</v>
      </c>
      <c r="C1300" s="223" t="s">
        <v>24</v>
      </c>
      <c r="D1300" s="223" t="s">
        <v>423</v>
      </c>
      <c r="E1300" s="223">
        <v>47</v>
      </c>
      <c r="F1300" s="223">
        <v>16</v>
      </c>
      <c r="G1300" s="223">
        <v>1.2</v>
      </c>
      <c r="H1300" s="223">
        <v>1210</v>
      </c>
      <c r="I1300" s="223" t="s">
        <v>12</v>
      </c>
      <c r="J1300" s="224">
        <v>1</v>
      </c>
      <c r="K1300" s="223">
        <v>2</v>
      </c>
      <c r="L1300" s="223">
        <v>16</v>
      </c>
      <c r="M1300" s="223">
        <v>2</v>
      </c>
      <c r="N1300" s="223">
        <v>0.56799999999999995</v>
      </c>
      <c r="O1300" s="263">
        <v>2.7302000000000001E-5</v>
      </c>
      <c r="P1300" s="223">
        <v>1.5789150009784466E-4</v>
      </c>
      <c r="Q1300" s="223">
        <v>4.6539091289646485E-2</v>
      </c>
      <c r="R1300" s="223">
        <v>0.6</v>
      </c>
      <c r="S1300" s="223" t="s">
        <v>6030</v>
      </c>
    </row>
    <row r="1301" spans="1:19">
      <c r="O1301" s="263"/>
    </row>
    <row r="1302" spans="1:19">
      <c r="A1302" s="223">
        <v>23</v>
      </c>
      <c r="B1302" s="223">
        <v>174</v>
      </c>
      <c r="C1302" s="223" t="s">
        <v>24</v>
      </c>
      <c r="D1302" s="223" t="s">
        <v>402</v>
      </c>
      <c r="E1302" s="223">
        <v>22</v>
      </c>
      <c r="F1302" s="223">
        <v>10</v>
      </c>
      <c r="G1302" s="223">
        <v>0.8</v>
      </c>
      <c r="H1302" s="223">
        <v>1210</v>
      </c>
      <c r="I1302" s="223" t="s">
        <v>19</v>
      </c>
      <c r="J1302" s="224">
        <v>1</v>
      </c>
      <c r="K1302" s="223">
        <v>2</v>
      </c>
      <c r="L1302" s="223">
        <v>16</v>
      </c>
      <c r="M1302" s="223">
        <v>2</v>
      </c>
      <c r="N1302" s="223">
        <v>0.68200000000000005</v>
      </c>
      <c r="O1302" s="263">
        <v>1.8700000000000001E-5</v>
      </c>
      <c r="P1302" s="223">
        <v>2.2947594700427118E-4</v>
      </c>
      <c r="Q1302" s="223">
        <v>6.7947073282883866E-2</v>
      </c>
      <c r="R1302" s="223">
        <v>0.4</v>
      </c>
      <c r="S1302" s="223" t="s">
        <v>6884</v>
      </c>
    </row>
    <row r="1303" spans="1:19">
      <c r="O1303" s="263"/>
    </row>
    <row r="1304" spans="1:19">
      <c r="A1304" s="223">
        <v>24</v>
      </c>
      <c r="B1304" s="223">
        <v>173</v>
      </c>
      <c r="C1304" s="223" t="s">
        <v>24</v>
      </c>
      <c r="D1304" s="223" t="s">
        <v>400</v>
      </c>
      <c r="E1304" s="223">
        <v>22</v>
      </c>
      <c r="F1304" s="223">
        <v>16</v>
      </c>
      <c r="G1304" s="223">
        <v>0.9</v>
      </c>
      <c r="H1304" s="223">
        <v>1210</v>
      </c>
      <c r="I1304" s="223" t="s">
        <v>12</v>
      </c>
      <c r="J1304" s="224">
        <v>1</v>
      </c>
      <c r="K1304" s="223">
        <v>2</v>
      </c>
      <c r="L1304" s="223">
        <v>16</v>
      </c>
      <c r="M1304" s="223">
        <v>2</v>
      </c>
      <c r="N1304" s="223">
        <v>0.76200000000000001</v>
      </c>
      <c r="O1304" s="263">
        <v>1.8700000000000001E-5</v>
      </c>
      <c r="P1304" s="223">
        <v>2.2956585316526594E-4</v>
      </c>
      <c r="Q1304" s="223">
        <v>6.7947073282883866E-2</v>
      </c>
      <c r="R1304" s="223">
        <v>0.45</v>
      </c>
      <c r="S1304" s="223" t="s">
        <v>6885</v>
      </c>
    </row>
    <row r="1305" spans="1:19">
      <c r="O1305" s="263"/>
    </row>
    <row r="1306" spans="1:19">
      <c r="A1306" s="223">
        <v>25</v>
      </c>
      <c r="B1306" s="223">
        <v>178</v>
      </c>
      <c r="C1306" s="223" t="s">
        <v>24</v>
      </c>
      <c r="D1306" s="223" t="s">
        <v>399</v>
      </c>
      <c r="E1306" s="223">
        <v>22</v>
      </c>
      <c r="F1306" s="223">
        <v>10</v>
      </c>
      <c r="G1306" s="223">
        <v>2</v>
      </c>
      <c r="H1306" s="223">
        <v>1210</v>
      </c>
      <c r="I1306" s="223" t="s">
        <v>12</v>
      </c>
      <c r="J1306" s="224">
        <v>1</v>
      </c>
      <c r="K1306" s="223">
        <v>2</v>
      </c>
      <c r="L1306" s="223">
        <v>16</v>
      </c>
      <c r="M1306" s="223">
        <v>2</v>
      </c>
      <c r="N1306" s="223">
        <v>0.97599999999999998</v>
      </c>
      <c r="O1306" s="263">
        <v>1.8700000000000001E-5</v>
      </c>
      <c r="P1306" s="223">
        <v>2.3129615024054665E-4</v>
      </c>
      <c r="Q1306" s="223">
        <v>6.7947073282883866E-2</v>
      </c>
      <c r="R1306" s="223">
        <v>1</v>
      </c>
      <c r="S1306" s="223" t="s">
        <v>6887</v>
      </c>
    </row>
    <row r="1307" spans="1:19">
      <c r="O1307" s="263"/>
    </row>
    <row r="1308" spans="1:19">
      <c r="A1308" s="223">
        <v>26</v>
      </c>
      <c r="B1308" s="223">
        <v>181</v>
      </c>
      <c r="C1308" s="223" t="s">
        <v>24</v>
      </c>
      <c r="D1308" s="223" t="s">
        <v>392</v>
      </c>
      <c r="E1308" s="223">
        <v>22</v>
      </c>
      <c r="F1308" s="223">
        <v>6.3</v>
      </c>
      <c r="G1308" s="223">
        <v>2</v>
      </c>
      <c r="H1308" s="223">
        <v>805</v>
      </c>
      <c r="I1308" s="223" t="s">
        <v>12</v>
      </c>
      <c r="J1308" s="224">
        <v>1</v>
      </c>
      <c r="K1308" s="223">
        <v>3</v>
      </c>
      <c r="L1308" s="223">
        <v>7.5</v>
      </c>
      <c r="M1308" s="223">
        <v>1.2</v>
      </c>
      <c r="N1308" s="223">
        <v>0.22700000000000001</v>
      </c>
      <c r="O1308" s="263">
        <v>1.3435714285714285E-5</v>
      </c>
      <c r="P1308" s="223">
        <v>2.1357741978234103E-4</v>
      </c>
      <c r="Q1308" s="223">
        <v>6.304640717866028E-2</v>
      </c>
      <c r="R1308" s="223">
        <v>0.66666666666666663</v>
      </c>
      <c r="S1308" s="223" t="s">
        <v>6018</v>
      </c>
    </row>
    <row r="1309" spans="1:19">
      <c r="O1309" s="263"/>
    </row>
    <row r="1310" spans="1:19">
      <c r="A1310" s="223">
        <v>27</v>
      </c>
      <c r="B1310" s="223">
        <v>999</v>
      </c>
      <c r="C1310" s="223" t="s">
        <v>10</v>
      </c>
      <c r="D1310" s="223" t="s">
        <v>393</v>
      </c>
      <c r="E1310" s="223">
        <v>22</v>
      </c>
      <c r="F1310" s="223">
        <v>6.3</v>
      </c>
      <c r="G1310" s="223">
        <v>10</v>
      </c>
      <c r="H1310" s="223">
        <v>805</v>
      </c>
      <c r="I1310" s="223" t="s">
        <v>12</v>
      </c>
      <c r="J1310" s="224">
        <v>1</v>
      </c>
      <c r="K1310" s="223">
        <v>3</v>
      </c>
      <c r="L1310" s="223">
        <v>7.5</v>
      </c>
      <c r="M1310" s="223">
        <v>0.8</v>
      </c>
      <c r="N1310" s="223">
        <v>0.56000000000000005</v>
      </c>
      <c r="O1310" s="263">
        <v>1.1563561643835615E-5</v>
      </c>
      <c r="P1310" s="223">
        <v>2.6906692864790276E-4</v>
      </c>
      <c r="Q1310" s="223">
        <v>7.3253685990842574E-2</v>
      </c>
      <c r="R1310" s="223">
        <v>3.3333333333333335</v>
      </c>
      <c r="S1310" s="223" t="s">
        <v>6891</v>
      </c>
    </row>
    <row r="1311" spans="1:19">
      <c r="O1311" s="263"/>
    </row>
    <row r="1312" spans="1:19">
      <c r="A1312" s="223">
        <v>28</v>
      </c>
      <c r="B1312" s="223">
        <v>998</v>
      </c>
      <c r="C1312" s="223" t="s">
        <v>10</v>
      </c>
      <c r="D1312" s="223" t="s">
        <v>396</v>
      </c>
      <c r="E1312" s="223">
        <v>22</v>
      </c>
      <c r="F1312" s="223">
        <v>16</v>
      </c>
      <c r="G1312" s="223">
        <v>13</v>
      </c>
      <c r="H1312" s="223">
        <v>1206</v>
      </c>
      <c r="I1312" s="223" t="s">
        <v>12</v>
      </c>
      <c r="J1312" s="224">
        <v>1</v>
      </c>
      <c r="K1312" s="223">
        <v>3</v>
      </c>
      <c r="L1312" s="223">
        <v>15.4</v>
      </c>
      <c r="M1312" s="223">
        <v>1.6</v>
      </c>
      <c r="N1312" s="223">
        <v>0.60499999999999998</v>
      </c>
      <c r="O1312" s="263">
        <v>1.3783E-5</v>
      </c>
      <c r="P1312" s="223">
        <v>2.4937523295537833E-4</v>
      </c>
      <c r="Q1312" s="223">
        <v>6.1457847608886708E-2</v>
      </c>
      <c r="R1312" s="223">
        <v>4.333333333333333</v>
      </c>
      <c r="S1312" s="223" t="s">
        <v>6880</v>
      </c>
    </row>
    <row r="1313" spans="1:19">
      <c r="O1313" s="263"/>
    </row>
    <row r="1314" spans="1:19">
      <c r="A1314" s="223">
        <v>29</v>
      </c>
      <c r="B1314" s="223">
        <v>176</v>
      </c>
      <c r="C1314" s="223" t="s">
        <v>24</v>
      </c>
      <c r="D1314" s="223" t="s">
        <v>5013</v>
      </c>
      <c r="E1314" s="223">
        <v>22</v>
      </c>
      <c r="F1314" s="223">
        <v>25</v>
      </c>
      <c r="G1314" s="223">
        <v>2</v>
      </c>
      <c r="H1314" s="223">
        <v>1210</v>
      </c>
      <c r="I1314" s="223" t="s">
        <v>19</v>
      </c>
      <c r="J1314" s="224">
        <v>1</v>
      </c>
      <c r="K1314" s="223">
        <v>3</v>
      </c>
      <c r="L1314" s="223">
        <v>24</v>
      </c>
      <c r="M1314" s="223">
        <v>2.5</v>
      </c>
      <c r="N1314" s="223">
        <v>0.86</v>
      </c>
      <c r="O1314" s="263">
        <v>9.4443225806451601E-6</v>
      </c>
      <c r="P1314" s="223">
        <v>3.0355558096507108E-4</v>
      </c>
      <c r="Q1314" s="223">
        <v>8.9691294040426583E-2</v>
      </c>
      <c r="R1314" s="223">
        <v>0.66666666666666663</v>
      </c>
      <c r="S1314" s="223" t="s">
        <v>6883</v>
      </c>
    </row>
    <row r="1315" spans="1:19">
      <c r="O1315" s="263"/>
    </row>
    <row r="1316" spans="1:19">
      <c r="A1316" s="223">
        <v>30</v>
      </c>
      <c r="B1316" s="223">
        <v>179</v>
      </c>
      <c r="C1316" s="223" t="s">
        <v>24</v>
      </c>
      <c r="D1316" s="223" t="s">
        <v>401</v>
      </c>
      <c r="E1316" s="223">
        <v>22</v>
      </c>
      <c r="F1316" s="223">
        <v>25</v>
      </c>
      <c r="G1316" s="223">
        <v>2</v>
      </c>
      <c r="H1316" s="223">
        <v>1210</v>
      </c>
      <c r="I1316" s="223" t="s">
        <v>12</v>
      </c>
      <c r="J1316" s="224">
        <v>1</v>
      </c>
      <c r="K1316" s="223">
        <v>3</v>
      </c>
      <c r="L1316" s="223">
        <v>24</v>
      </c>
      <c r="M1316" s="223">
        <v>2</v>
      </c>
      <c r="N1316" s="223">
        <v>1.577</v>
      </c>
      <c r="O1316" s="263">
        <v>1.2416799999999999E-5</v>
      </c>
      <c r="P1316" s="223">
        <v>2.3100564397847677E-4</v>
      </c>
      <c r="Q1316" s="223">
        <v>6.8219953095264935E-2</v>
      </c>
      <c r="R1316" s="223">
        <v>0.66666666666666663</v>
      </c>
      <c r="S1316" s="223" t="s">
        <v>6883</v>
      </c>
    </row>
    <row r="1317" spans="1:19">
      <c r="O1317" s="263"/>
    </row>
    <row r="1318" spans="1:19">
      <c r="A1318" s="223">
        <v>31</v>
      </c>
      <c r="B1318" s="223">
        <v>987</v>
      </c>
      <c r="C1318" s="223" t="s">
        <v>10</v>
      </c>
      <c r="D1318" s="223" t="s">
        <v>42</v>
      </c>
      <c r="E1318" s="223">
        <v>10</v>
      </c>
      <c r="F1318" s="223">
        <v>10</v>
      </c>
      <c r="G1318" s="223">
        <v>7</v>
      </c>
      <c r="H1318" s="223">
        <v>805</v>
      </c>
      <c r="I1318" s="223" t="s">
        <v>12</v>
      </c>
      <c r="J1318" s="224">
        <v>1</v>
      </c>
      <c r="K1318" s="223">
        <v>4</v>
      </c>
      <c r="L1318" s="223">
        <v>10</v>
      </c>
      <c r="M1318" s="223">
        <v>1.2</v>
      </c>
      <c r="N1318" s="223">
        <v>0.23</v>
      </c>
      <c r="O1318" s="263">
        <v>7.3524999999999995E-6</v>
      </c>
      <c r="P1318" s="223">
        <v>2.9689015366910084E-4</v>
      </c>
      <c r="Q1318" s="223">
        <v>8.6406682787482383E-2</v>
      </c>
      <c r="R1318" s="223">
        <v>1.75</v>
      </c>
      <c r="S1318" s="223" t="s">
        <v>5086</v>
      </c>
    </row>
    <row r="1319" spans="1:19">
      <c r="O1319" s="263"/>
    </row>
    <row r="1320" spans="1:19">
      <c r="A1320" s="223">
        <v>32</v>
      </c>
      <c r="B1320" s="223">
        <v>160</v>
      </c>
      <c r="C1320" s="223" t="s">
        <v>24</v>
      </c>
      <c r="D1320" s="223" t="s">
        <v>372</v>
      </c>
      <c r="E1320" s="223">
        <v>10</v>
      </c>
      <c r="F1320" s="223">
        <v>6.3</v>
      </c>
      <c r="G1320" s="223">
        <v>2</v>
      </c>
      <c r="H1320" s="223">
        <v>805</v>
      </c>
      <c r="I1320" s="223" t="s">
        <v>12</v>
      </c>
      <c r="J1320" s="224">
        <v>1</v>
      </c>
      <c r="K1320" s="223">
        <v>4</v>
      </c>
      <c r="L1320" s="223">
        <v>10</v>
      </c>
      <c r="M1320" s="223">
        <v>1.2</v>
      </c>
      <c r="N1320" s="223">
        <v>0.23400000000000001</v>
      </c>
      <c r="O1320" s="263">
        <v>7.7301886792452832E-6</v>
      </c>
      <c r="P1320" s="223">
        <v>2.7781790877176078E-4</v>
      </c>
      <c r="Q1320" s="223">
        <v>8.2184945485313882E-2</v>
      </c>
      <c r="R1320" s="223">
        <v>0.5</v>
      </c>
      <c r="S1320" s="223" t="s">
        <v>5084</v>
      </c>
    </row>
    <row r="1321" spans="1:19">
      <c r="O1321" s="263"/>
    </row>
    <row r="1322" spans="1:19">
      <c r="A1322" s="223">
        <v>33</v>
      </c>
      <c r="B1322" s="223">
        <v>169</v>
      </c>
      <c r="C1322" s="223" t="s">
        <v>24</v>
      </c>
      <c r="D1322" s="223" t="s">
        <v>2545</v>
      </c>
      <c r="E1322" s="223">
        <v>10</v>
      </c>
      <c r="F1322" s="223">
        <v>6.3</v>
      </c>
      <c r="G1322" s="223">
        <v>4</v>
      </c>
      <c r="H1322" s="223">
        <v>805</v>
      </c>
      <c r="I1322" s="223" t="s">
        <v>19</v>
      </c>
      <c r="J1322" s="224">
        <v>1</v>
      </c>
      <c r="K1322" s="223">
        <v>4</v>
      </c>
      <c r="L1322" s="223">
        <v>10</v>
      </c>
      <c r="M1322" s="223">
        <v>1.2</v>
      </c>
      <c r="N1322" s="223">
        <v>0.31</v>
      </c>
      <c r="O1322" s="263">
        <v>8.4999999999999999E-6</v>
      </c>
      <c r="P1322" s="223">
        <v>2.5410143737365857E-4</v>
      </c>
      <c r="Q1322" s="223">
        <v>7.4741780611172259E-2</v>
      </c>
      <c r="R1322" s="223">
        <v>1</v>
      </c>
      <c r="S1322" s="223" t="s">
        <v>6019</v>
      </c>
    </row>
    <row r="1323" spans="1:19">
      <c r="O1323" s="263"/>
    </row>
    <row r="1324" spans="1:19">
      <c r="A1324" s="223">
        <v>34</v>
      </c>
      <c r="B1324" s="223">
        <v>1044</v>
      </c>
      <c r="C1324" s="223" t="s">
        <v>17</v>
      </c>
      <c r="D1324" s="223" t="s">
        <v>2963</v>
      </c>
      <c r="E1324" s="223">
        <v>22</v>
      </c>
      <c r="F1324" s="223">
        <v>10</v>
      </c>
      <c r="G1324" s="223">
        <v>1.6</v>
      </c>
      <c r="H1324" s="223">
        <v>805</v>
      </c>
      <c r="I1324" s="223" t="s">
        <v>12</v>
      </c>
      <c r="J1324" s="224">
        <v>1</v>
      </c>
      <c r="K1324" s="223">
        <v>4</v>
      </c>
      <c r="L1324" s="223">
        <v>10</v>
      </c>
      <c r="M1324" s="223">
        <v>1.2</v>
      </c>
      <c r="N1324" s="223">
        <v>0.498</v>
      </c>
      <c r="O1324" s="263">
        <v>8.1279000000000006E-6</v>
      </c>
      <c r="P1324" s="223">
        <v>2.6404312107454654E-4</v>
      </c>
      <c r="Q1324" s="223">
        <v>7.8163502896807804E-2</v>
      </c>
      <c r="R1324" s="223">
        <v>0.4</v>
      </c>
      <c r="S1324" s="223" t="s">
        <v>6034</v>
      </c>
    </row>
    <row r="1325" spans="1:19">
      <c r="O1325" s="263"/>
    </row>
    <row r="1326" spans="1:19">
      <c r="A1326" s="223">
        <v>35</v>
      </c>
      <c r="B1326" s="223">
        <v>161</v>
      </c>
      <c r="C1326" s="223" t="s">
        <v>24</v>
      </c>
      <c r="D1326" s="223" t="s">
        <v>374</v>
      </c>
      <c r="E1326" s="223">
        <v>10</v>
      </c>
      <c r="F1326" s="223">
        <v>10</v>
      </c>
      <c r="G1326" s="223">
        <v>1.8</v>
      </c>
      <c r="H1326" s="223">
        <v>805</v>
      </c>
      <c r="I1326" s="223" t="s">
        <v>19</v>
      </c>
      <c r="J1326" s="224">
        <v>1</v>
      </c>
      <c r="K1326" s="223">
        <v>4</v>
      </c>
      <c r="L1326" s="223">
        <v>10</v>
      </c>
      <c r="M1326" s="223">
        <v>1.2</v>
      </c>
      <c r="N1326" s="223">
        <v>0.57399999999999995</v>
      </c>
      <c r="O1326" s="263">
        <v>7.9333333333333325E-6</v>
      </c>
      <c r="P1326" s="223">
        <v>2.7062960404719279E-4</v>
      </c>
      <c r="Q1326" s="223">
        <v>8.0080479226255996E-2</v>
      </c>
      <c r="R1326" s="223">
        <v>0.45</v>
      </c>
      <c r="S1326" s="223" t="s">
        <v>6889</v>
      </c>
    </row>
    <row r="1327" spans="1:19">
      <c r="O1327" s="263"/>
    </row>
    <row r="1328" spans="1:19">
      <c r="A1328" s="223">
        <v>36</v>
      </c>
      <c r="B1328" s="223">
        <v>155</v>
      </c>
      <c r="C1328" s="223" t="s">
        <v>24</v>
      </c>
      <c r="D1328" s="223" t="s">
        <v>375</v>
      </c>
      <c r="E1328" s="223">
        <v>10</v>
      </c>
      <c r="F1328" s="223">
        <v>6.3</v>
      </c>
      <c r="G1328" s="223">
        <v>2</v>
      </c>
      <c r="H1328" s="223">
        <v>805</v>
      </c>
      <c r="I1328" s="223" t="s">
        <v>19</v>
      </c>
      <c r="J1328" s="224">
        <v>1</v>
      </c>
      <c r="K1328" s="223">
        <v>4</v>
      </c>
      <c r="L1328" s="223">
        <v>10</v>
      </c>
      <c r="M1328" s="223">
        <v>1.2</v>
      </c>
      <c r="N1328" s="223">
        <v>0.57399999999999995</v>
      </c>
      <c r="O1328" s="263">
        <v>7.9908415841584154E-6</v>
      </c>
      <c r="P1328" s="223">
        <v>2.6874269018208784E-4</v>
      </c>
      <c r="Q1328" s="223">
        <v>7.9504158417360693E-2</v>
      </c>
      <c r="R1328" s="223">
        <v>0.5</v>
      </c>
      <c r="S1328" s="223" t="s">
        <v>5084</v>
      </c>
    </row>
    <row r="1329" spans="1:19">
      <c r="O1329" s="263"/>
    </row>
    <row r="1330" spans="1:19">
      <c r="A1330" s="223">
        <v>37</v>
      </c>
      <c r="B1330" s="223">
        <v>1045</v>
      </c>
      <c r="C1330" s="223" t="s">
        <v>17</v>
      </c>
      <c r="D1330" s="223" t="s">
        <v>2964</v>
      </c>
      <c r="E1330" s="223">
        <v>22</v>
      </c>
      <c r="F1330" s="223">
        <v>16</v>
      </c>
      <c r="G1330" s="223">
        <v>1.6</v>
      </c>
      <c r="H1330" s="223">
        <v>805</v>
      </c>
      <c r="I1330" s="223" t="s">
        <v>12</v>
      </c>
      <c r="J1330" s="224">
        <v>1</v>
      </c>
      <c r="K1330" s="223">
        <v>4</v>
      </c>
      <c r="L1330" s="223">
        <v>10</v>
      </c>
      <c r="M1330" s="223">
        <v>1.2</v>
      </c>
      <c r="N1330" s="223">
        <v>0.67</v>
      </c>
      <c r="O1330" s="263">
        <v>7.3076666666666661E-6</v>
      </c>
      <c r="P1330" s="223">
        <v>2.9377093098239317E-4</v>
      </c>
      <c r="Q1330" s="223">
        <v>8.6936797225967824E-2</v>
      </c>
      <c r="R1330" s="223">
        <v>0.4</v>
      </c>
      <c r="S1330" s="223" t="s">
        <v>6890</v>
      </c>
    </row>
    <row r="1331" spans="1:19">
      <c r="O1331" s="263"/>
    </row>
    <row r="1332" spans="1:19">
      <c r="A1332" s="223">
        <v>38</v>
      </c>
      <c r="B1332" s="223">
        <v>1031</v>
      </c>
      <c r="C1332" s="223" t="s">
        <v>17</v>
      </c>
      <c r="D1332" s="223" t="s">
        <v>69</v>
      </c>
      <c r="E1332" s="223">
        <v>10</v>
      </c>
      <c r="F1332" s="223">
        <v>10</v>
      </c>
      <c r="G1332" s="223">
        <v>2.7</v>
      </c>
      <c r="H1332" s="223">
        <v>1206</v>
      </c>
      <c r="I1332" s="223" t="s">
        <v>12</v>
      </c>
      <c r="J1332" s="224">
        <v>1</v>
      </c>
      <c r="K1332" s="223">
        <v>4</v>
      </c>
      <c r="L1332" s="223">
        <v>20.5</v>
      </c>
      <c r="M1332" s="223">
        <v>1.6</v>
      </c>
      <c r="N1332" s="223">
        <v>0.27</v>
      </c>
      <c r="O1332" s="263">
        <v>8.1977777777777768E-6</v>
      </c>
      <c r="P1332" s="223">
        <v>2.6233417058419399E-4</v>
      </c>
      <c r="Q1332" s="223">
        <v>7.7497237960892904E-2</v>
      </c>
      <c r="R1332" s="223">
        <v>0.67500000000000004</v>
      </c>
      <c r="S1332" s="223" t="s">
        <v>6013</v>
      </c>
    </row>
    <row r="1333" spans="1:19">
      <c r="O1333" s="263"/>
    </row>
    <row r="1334" spans="1:19">
      <c r="A1334" s="223">
        <v>39</v>
      </c>
      <c r="B1334" s="223">
        <v>993</v>
      </c>
      <c r="C1334" s="223" t="s">
        <v>10</v>
      </c>
      <c r="D1334" s="223" t="s">
        <v>53</v>
      </c>
      <c r="E1334" s="223">
        <v>10</v>
      </c>
      <c r="F1334" s="223">
        <v>6.3</v>
      </c>
      <c r="G1334" s="223">
        <v>15</v>
      </c>
      <c r="H1334" s="223">
        <v>1206</v>
      </c>
      <c r="I1334" s="223" t="s">
        <v>12</v>
      </c>
      <c r="J1334" s="224">
        <v>1</v>
      </c>
      <c r="K1334" s="223">
        <v>4</v>
      </c>
      <c r="L1334" s="223">
        <v>20.5</v>
      </c>
      <c r="M1334" s="223">
        <v>0.8</v>
      </c>
      <c r="N1334" s="223">
        <v>0.30199999999999999</v>
      </c>
      <c r="O1334" s="263">
        <v>7.7281081081081076E-6</v>
      </c>
      <c r="P1334" s="223">
        <v>3.0216574202276736E-4</v>
      </c>
      <c r="Q1334" s="223">
        <v>8.2207071421325009E-2</v>
      </c>
      <c r="R1334" s="223">
        <v>3.75</v>
      </c>
      <c r="S1334" s="223" t="s">
        <v>6017</v>
      </c>
    </row>
    <row r="1335" spans="1:19">
      <c r="O1335" s="263"/>
    </row>
    <row r="1336" spans="1:19">
      <c r="A1336" s="223">
        <v>40</v>
      </c>
      <c r="B1336" s="223">
        <v>1029</v>
      </c>
      <c r="C1336" s="223" t="s">
        <v>17</v>
      </c>
      <c r="D1336" s="223" t="s">
        <v>2958</v>
      </c>
      <c r="E1336" s="223">
        <v>10</v>
      </c>
      <c r="F1336" s="223">
        <v>16</v>
      </c>
      <c r="G1336" s="223">
        <v>2.2000000000000002</v>
      </c>
      <c r="H1336" s="223">
        <v>1206</v>
      </c>
      <c r="I1336" s="223" t="s">
        <v>19</v>
      </c>
      <c r="J1336" s="224">
        <v>1</v>
      </c>
      <c r="K1336" s="223">
        <v>4</v>
      </c>
      <c r="L1336" s="223">
        <v>20.5</v>
      </c>
      <c r="M1336" s="223">
        <v>1.6</v>
      </c>
      <c r="N1336" s="223">
        <v>0.33400000000000002</v>
      </c>
      <c r="O1336" s="263">
        <v>7.4999999999999993E-6</v>
      </c>
      <c r="P1336" s="223">
        <v>2.8644806539881551E-4</v>
      </c>
      <c r="Q1336" s="223">
        <v>8.4707351359328567E-2</v>
      </c>
      <c r="R1336" s="223">
        <v>0.55000000000000004</v>
      </c>
      <c r="S1336" s="223" t="s">
        <v>6015</v>
      </c>
    </row>
    <row r="1337" spans="1:19">
      <c r="O1337" s="263"/>
    </row>
    <row r="1341" spans="1:19">
      <c r="B1341" s="238" t="s">
        <v>3256</v>
      </c>
      <c r="C1341" s="239"/>
      <c r="D1341" s="240"/>
      <c r="E1341" s="241"/>
      <c r="F1341" s="241"/>
      <c r="G1341" s="242"/>
      <c r="H1341" s="243"/>
      <c r="I1341" s="241"/>
      <c r="J1341" s="244"/>
      <c r="K1341" s="245"/>
      <c r="L1341" s="241"/>
      <c r="M1341" s="241"/>
      <c r="N1341" s="241"/>
    </row>
    <row r="1342" spans="1:19">
      <c r="B1342" s="238" t="s">
        <v>2282</v>
      </c>
      <c r="C1342" s="238" t="s">
        <v>2229</v>
      </c>
      <c r="D1342" s="246" t="s">
        <v>2230</v>
      </c>
      <c r="E1342" s="238" t="s">
        <v>3</v>
      </c>
      <c r="F1342" s="238" t="s">
        <v>4</v>
      </c>
      <c r="G1342" s="238"/>
      <c r="H1342" s="238" t="s">
        <v>32</v>
      </c>
      <c r="I1342" s="238" t="s">
        <v>12</v>
      </c>
      <c r="J1342" s="247" t="s">
        <v>6</v>
      </c>
      <c r="K1342" s="238">
        <v>1</v>
      </c>
      <c r="L1342" s="238">
        <v>2.5</v>
      </c>
      <c r="M1342" s="238">
        <v>0.8</v>
      </c>
      <c r="N1342" s="238" t="s">
        <v>7</v>
      </c>
      <c r="O1342" s="238" t="s">
        <v>33</v>
      </c>
      <c r="P1342" s="238" t="s">
        <v>34</v>
      </c>
      <c r="Q1342" s="238" t="s">
        <v>2216</v>
      </c>
      <c r="R1342" s="247" t="s">
        <v>35</v>
      </c>
      <c r="S1342" s="238" t="s">
        <v>36</v>
      </c>
    </row>
    <row r="1343" spans="1:19">
      <c r="A1343" s="223">
        <v>1</v>
      </c>
      <c r="B1343" s="223">
        <v>190</v>
      </c>
      <c r="C1343" s="223" t="s">
        <v>24</v>
      </c>
      <c r="D1343" s="223" t="s">
        <v>419</v>
      </c>
      <c r="E1343" s="223">
        <v>47</v>
      </c>
      <c r="F1343" s="223">
        <v>6.3</v>
      </c>
      <c r="G1343" s="223">
        <v>1.5</v>
      </c>
      <c r="H1343" s="223">
        <v>1206</v>
      </c>
      <c r="I1343" s="223" t="s">
        <v>12</v>
      </c>
      <c r="J1343" s="224">
        <v>1</v>
      </c>
      <c r="K1343" s="223">
        <v>1</v>
      </c>
      <c r="L1343" s="223">
        <v>5.0999999999999996</v>
      </c>
      <c r="M1343" s="223">
        <v>1.6</v>
      </c>
      <c r="N1343" s="223">
        <v>0.19800000000000001</v>
      </c>
      <c r="O1343" s="263">
        <v>3.1299568965517237E-5</v>
      </c>
      <c r="P1343" s="223">
        <v>2.7807914033281338E-4</v>
      </c>
      <c r="Q1343" s="223">
        <v>8.1190272734411179E-2</v>
      </c>
      <c r="R1343" s="223">
        <v>1.5</v>
      </c>
      <c r="S1343" s="223" t="s">
        <v>6025</v>
      </c>
    </row>
    <row r="1344" spans="1:19">
      <c r="O1344" s="263"/>
    </row>
    <row r="1345" spans="1:19">
      <c r="A1345" s="223">
        <v>2</v>
      </c>
      <c r="B1345" s="223">
        <v>194</v>
      </c>
      <c r="C1345" s="223" t="s">
        <v>24</v>
      </c>
      <c r="D1345" s="223" t="s">
        <v>452</v>
      </c>
      <c r="E1345" s="223">
        <v>100</v>
      </c>
      <c r="F1345" s="223">
        <v>6.3</v>
      </c>
      <c r="G1345" s="223">
        <v>2</v>
      </c>
      <c r="H1345" s="223">
        <v>1206</v>
      </c>
      <c r="I1345" s="223" t="s">
        <v>12</v>
      </c>
      <c r="J1345" s="224">
        <v>1</v>
      </c>
      <c r="K1345" s="223">
        <v>1</v>
      </c>
      <c r="L1345" s="223">
        <v>5.0999999999999996</v>
      </c>
      <c r="M1345" s="223">
        <v>1.6</v>
      </c>
      <c r="N1345" s="223">
        <v>0.30399999999999999</v>
      </c>
      <c r="O1345" s="263">
        <v>4.5813253012048192E-5</v>
      </c>
      <c r="P1345" s="223">
        <v>1.9754552009763391E-4</v>
      </c>
      <c r="Q1345" s="223">
        <v>5.5469113710645127E-2</v>
      </c>
      <c r="R1345" s="223">
        <v>2</v>
      </c>
      <c r="S1345" s="223" t="s">
        <v>6027</v>
      </c>
    </row>
    <row r="1346" spans="1:19">
      <c r="O1346" s="263"/>
    </row>
    <row r="1347" spans="1:19">
      <c r="A1347" s="223">
        <v>3</v>
      </c>
      <c r="B1347" s="223">
        <v>1054</v>
      </c>
      <c r="C1347" s="223" t="s">
        <v>17</v>
      </c>
      <c r="D1347" s="223" t="s">
        <v>2959</v>
      </c>
      <c r="E1347" s="223">
        <v>47</v>
      </c>
      <c r="F1347" s="223">
        <v>6.3</v>
      </c>
      <c r="G1347" s="223">
        <v>3.6</v>
      </c>
      <c r="H1347" s="223">
        <v>1210</v>
      </c>
      <c r="I1347" s="223" t="s">
        <v>12</v>
      </c>
      <c r="J1347" s="224">
        <v>1</v>
      </c>
      <c r="K1347" s="223">
        <v>1</v>
      </c>
      <c r="L1347" s="223">
        <v>8</v>
      </c>
      <c r="M1347" s="223">
        <v>2.5</v>
      </c>
      <c r="N1347" s="223">
        <v>0.24</v>
      </c>
      <c r="O1347" s="263">
        <v>3.5249999999999996E-5</v>
      </c>
      <c r="P1347" s="223">
        <v>2.6902955030550478E-4</v>
      </c>
      <c r="Q1347" s="223">
        <v>7.2091362859003028E-2</v>
      </c>
      <c r="R1347" s="223">
        <v>3.6</v>
      </c>
      <c r="S1347" s="223" t="s">
        <v>6020</v>
      </c>
    </row>
    <row r="1348" spans="1:19">
      <c r="O1348" s="263"/>
    </row>
    <row r="1349" spans="1:19">
      <c r="A1349" s="223">
        <v>4</v>
      </c>
      <c r="B1349" s="223">
        <v>184</v>
      </c>
      <c r="C1349" s="223" t="s">
        <v>24</v>
      </c>
      <c r="D1349" s="223" t="s">
        <v>421</v>
      </c>
      <c r="E1349" s="223">
        <v>47</v>
      </c>
      <c r="F1349" s="223">
        <v>6.3</v>
      </c>
      <c r="G1349" s="223">
        <v>1.4</v>
      </c>
      <c r="H1349" s="223">
        <v>1210</v>
      </c>
      <c r="I1349" s="223" t="s">
        <v>12</v>
      </c>
      <c r="J1349" s="224">
        <v>1</v>
      </c>
      <c r="K1349" s="223">
        <v>1</v>
      </c>
      <c r="L1349" s="223">
        <v>8</v>
      </c>
      <c r="M1349" s="223">
        <v>2</v>
      </c>
      <c r="N1349" s="223">
        <v>0.27600000000000002</v>
      </c>
      <c r="O1349" s="263">
        <v>3.3121698113207545E-5</v>
      </c>
      <c r="P1349" s="223">
        <v>2.6262654538302603E-4</v>
      </c>
      <c r="Q1349" s="223">
        <v>7.6723739588898804E-2</v>
      </c>
      <c r="R1349" s="223">
        <v>1.4</v>
      </c>
      <c r="S1349" s="223" t="s">
        <v>6029</v>
      </c>
    </row>
    <row r="1350" spans="1:19">
      <c r="O1350" s="263"/>
    </row>
    <row r="1351" spans="1:19">
      <c r="A1351" s="223">
        <v>5</v>
      </c>
      <c r="B1351" s="223">
        <v>186</v>
      </c>
      <c r="C1351" s="223" t="s">
        <v>24</v>
      </c>
      <c r="D1351" s="223" t="s">
        <v>2553</v>
      </c>
      <c r="E1351" s="223">
        <v>47</v>
      </c>
      <c r="F1351" s="223">
        <v>6.3</v>
      </c>
      <c r="G1351" s="223">
        <v>3</v>
      </c>
      <c r="H1351" s="223">
        <v>1210</v>
      </c>
      <c r="I1351" s="223" t="s">
        <v>19</v>
      </c>
      <c r="J1351" s="224">
        <v>1</v>
      </c>
      <c r="K1351" s="223">
        <v>1</v>
      </c>
      <c r="L1351" s="223">
        <v>8</v>
      </c>
      <c r="M1351" s="223">
        <v>2.5</v>
      </c>
      <c r="N1351" s="223">
        <v>0.34</v>
      </c>
      <c r="O1351" s="263">
        <v>3.4866847826086952E-5</v>
      </c>
      <c r="P1351" s="223">
        <v>2.6385253350030092E-4</v>
      </c>
      <c r="Q1351" s="223">
        <v>7.2883575637673392E-2</v>
      </c>
      <c r="R1351" s="223">
        <v>3</v>
      </c>
      <c r="S1351" s="223" t="s">
        <v>6028</v>
      </c>
    </row>
    <row r="1352" spans="1:19">
      <c r="O1352" s="263"/>
    </row>
    <row r="1353" spans="1:19">
      <c r="A1353" s="223">
        <v>6</v>
      </c>
      <c r="B1353" s="223">
        <v>191</v>
      </c>
      <c r="C1353" s="223" t="s">
        <v>24</v>
      </c>
      <c r="D1353" s="223" t="s">
        <v>422</v>
      </c>
      <c r="E1353" s="223">
        <v>47</v>
      </c>
      <c r="F1353" s="223">
        <v>10</v>
      </c>
      <c r="G1353" s="223">
        <v>2</v>
      </c>
      <c r="H1353" s="223">
        <v>1210</v>
      </c>
      <c r="I1353" s="223" t="s">
        <v>12</v>
      </c>
      <c r="J1353" s="224">
        <v>1</v>
      </c>
      <c r="K1353" s="223">
        <v>1</v>
      </c>
      <c r="L1353" s="223">
        <v>8</v>
      </c>
      <c r="M1353" s="223">
        <v>2</v>
      </c>
      <c r="N1353" s="223">
        <v>0.38</v>
      </c>
      <c r="O1353" s="263">
        <v>3.4916300000000003E-5</v>
      </c>
      <c r="P1353" s="223">
        <v>2.5361494071974395E-4</v>
      </c>
      <c r="Q1353" s="223">
        <v>7.2780350173983391E-2</v>
      </c>
      <c r="R1353" s="223">
        <v>2</v>
      </c>
      <c r="S1353" s="223" t="s">
        <v>6886</v>
      </c>
    </row>
    <row r="1354" spans="1:19">
      <c r="O1354" s="263"/>
    </row>
    <row r="1355" spans="1:19">
      <c r="A1355" s="223">
        <v>7</v>
      </c>
      <c r="B1355" s="223">
        <v>1055</v>
      </c>
      <c r="C1355" s="223" t="s">
        <v>17</v>
      </c>
      <c r="D1355" s="223" t="s">
        <v>453</v>
      </c>
      <c r="E1355" s="223">
        <v>100</v>
      </c>
      <c r="F1355" s="223">
        <v>6.3</v>
      </c>
      <c r="G1355" s="223">
        <v>5.5</v>
      </c>
      <c r="H1355" s="223">
        <v>1210</v>
      </c>
      <c r="I1355" s="223" t="s">
        <v>12</v>
      </c>
      <c r="J1355" s="224">
        <v>1</v>
      </c>
      <c r="K1355" s="223">
        <v>1</v>
      </c>
      <c r="L1355" s="223">
        <v>8</v>
      </c>
      <c r="M1355" s="223">
        <v>2</v>
      </c>
      <c r="N1355" s="223">
        <v>0.38</v>
      </c>
      <c r="O1355" s="263">
        <v>5.9357142857142851E-5</v>
      </c>
      <c r="P1355" s="223">
        <v>2.2784275613044988E-4</v>
      </c>
      <c r="Q1355" s="223">
        <v>4.2812379748397106E-2</v>
      </c>
      <c r="R1355" s="223">
        <v>5.5</v>
      </c>
      <c r="S1355" s="223" t="s">
        <v>6021</v>
      </c>
    </row>
    <row r="1356" spans="1:19">
      <c r="O1356" s="263"/>
    </row>
    <row r="1357" spans="1:19">
      <c r="A1357" s="223">
        <v>8</v>
      </c>
      <c r="B1357" s="223">
        <v>193</v>
      </c>
      <c r="C1357" s="223" t="s">
        <v>24</v>
      </c>
      <c r="D1357" s="223" t="s">
        <v>454</v>
      </c>
      <c r="E1357" s="223">
        <v>100</v>
      </c>
      <c r="F1357" s="223">
        <v>6.3</v>
      </c>
      <c r="G1357" s="223">
        <v>2.1</v>
      </c>
      <c r="H1357" s="223">
        <v>1210</v>
      </c>
      <c r="I1357" s="223" t="s">
        <v>12</v>
      </c>
      <c r="J1357" s="224">
        <v>1</v>
      </c>
      <c r="K1357" s="223">
        <v>1</v>
      </c>
      <c r="L1357" s="223">
        <v>8</v>
      </c>
      <c r="M1357" s="223">
        <v>2</v>
      </c>
      <c r="N1357" s="223">
        <v>0.4</v>
      </c>
      <c r="O1357" s="263">
        <v>6.1071428571428561E-5</v>
      </c>
      <c r="P1357" s="223">
        <v>1.5543449041763156E-4</v>
      </c>
      <c r="Q1357" s="223">
        <v>4.1610628737915788E-2</v>
      </c>
      <c r="R1357" s="223">
        <v>2.1</v>
      </c>
      <c r="S1357" s="223" t="s">
        <v>6023</v>
      </c>
    </row>
    <row r="1358" spans="1:19">
      <c r="O1358" s="263"/>
    </row>
    <row r="1359" spans="1:19">
      <c r="A1359" s="223">
        <v>9</v>
      </c>
      <c r="B1359" s="223">
        <v>187</v>
      </c>
      <c r="C1359" s="223" t="s">
        <v>24</v>
      </c>
      <c r="D1359" s="223" t="s">
        <v>2554</v>
      </c>
      <c r="E1359" s="223">
        <v>47</v>
      </c>
      <c r="F1359" s="223">
        <v>6.3</v>
      </c>
      <c r="G1359" s="223">
        <v>3</v>
      </c>
      <c r="H1359" s="223">
        <v>1210</v>
      </c>
      <c r="I1359" s="223" t="s">
        <v>19</v>
      </c>
      <c r="J1359" s="224">
        <v>1</v>
      </c>
      <c r="K1359" s="223">
        <v>1</v>
      </c>
      <c r="L1359" s="223">
        <v>8</v>
      </c>
      <c r="M1359" s="223">
        <v>2.5</v>
      </c>
      <c r="N1359" s="223">
        <v>0.67500000000000004</v>
      </c>
      <c r="O1359" s="263">
        <v>3.9950000000000002E-5</v>
      </c>
      <c r="P1359" s="223">
        <v>2.3494014322791631E-4</v>
      </c>
      <c r="Q1359" s="223">
        <v>6.3610026052061494E-2</v>
      </c>
      <c r="R1359" s="223">
        <v>3</v>
      </c>
      <c r="S1359" s="223" t="s">
        <v>6028</v>
      </c>
    </row>
    <row r="1360" spans="1:19">
      <c r="O1360" s="263"/>
    </row>
    <row r="1361" spans="1:19">
      <c r="A1361" s="223">
        <v>10</v>
      </c>
      <c r="B1361" s="223">
        <v>188</v>
      </c>
      <c r="C1361" s="223" t="s">
        <v>24</v>
      </c>
      <c r="D1361" s="223" t="s">
        <v>2555</v>
      </c>
      <c r="E1361" s="223">
        <v>47</v>
      </c>
      <c r="F1361" s="223">
        <v>10</v>
      </c>
      <c r="G1361" s="223">
        <v>3</v>
      </c>
      <c r="H1361" s="223">
        <v>1210</v>
      </c>
      <c r="I1361" s="223" t="s">
        <v>19</v>
      </c>
      <c r="J1361" s="224">
        <v>1</v>
      </c>
      <c r="K1361" s="223">
        <v>1</v>
      </c>
      <c r="L1361" s="223">
        <v>8</v>
      </c>
      <c r="M1361" s="223">
        <v>2.5</v>
      </c>
      <c r="N1361" s="223">
        <v>0.67500000000000004</v>
      </c>
      <c r="O1361" s="263">
        <v>2.8969090909090907E-5</v>
      </c>
      <c r="P1361" s="223">
        <v>3.1117033893764633E-4</v>
      </c>
      <c r="Q1361" s="223">
        <v>8.7721791089494836E-2</v>
      </c>
      <c r="R1361" s="223">
        <v>3</v>
      </c>
      <c r="S1361" s="223" t="s">
        <v>6888</v>
      </c>
    </row>
    <row r="1362" spans="1:19">
      <c r="O1362" s="263"/>
    </row>
    <row r="1363" spans="1:19">
      <c r="A1363" s="223">
        <v>11</v>
      </c>
      <c r="B1363" s="223">
        <v>189</v>
      </c>
      <c r="C1363" s="223" t="s">
        <v>24</v>
      </c>
      <c r="D1363" s="223" t="s">
        <v>2556</v>
      </c>
      <c r="E1363" s="223">
        <v>47</v>
      </c>
      <c r="F1363" s="223">
        <v>10</v>
      </c>
      <c r="G1363" s="223">
        <v>3</v>
      </c>
      <c r="H1363" s="223">
        <v>1210</v>
      </c>
      <c r="I1363" s="223" t="s">
        <v>19</v>
      </c>
      <c r="J1363" s="224">
        <v>1</v>
      </c>
      <c r="K1363" s="223">
        <v>1</v>
      </c>
      <c r="L1363" s="223">
        <v>8</v>
      </c>
      <c r="M1363" s="223">
        <v>2.5</v>
      </c>
      <c r="N1363" s="223">
        <v>0.67500000000000004</v>
      </c>
      <c r="O1363" s="263">
        <v>3.3199454545454544E-5</v>
      </c>
      <c r="P1363" s="223">
        <v>2.7542122910270656E-4</v>
      </c>
      <c r="Q1363" s="223">
        <v>7.6544044942081266E-2</v>
      </c>
      <c r="R1363" s="223">
        <v>3</v>
      </c>
      <c r="S1363" s="223" t="s">
        <v>6888</v>
      </c>
    </row>
    <row r="1364" spans="1:19">
      <c r="O1364" s="263"/>
    </row>
    <row r="1365" spans="1:19">
      <c r="A1365" s="223">
        <v>12</v>
      </c>
      <c r="B1365" s="223">
        <v>997</v>
      </c>
      <c r="C1365" s="223" t="s">
        <v>10</v>
      </c>
      <c r="D1365" s="223" t="s">
        <v>394</v>
      </c>
      <c r="E1365" s="223">
        <v>22</v>
      </c>
      <c r="F1365" s="223">
        <v>6.3</v>
      </c>
      <c r="G1365" s="223">
        <v>5</v>
      </c>
      <c r="H1365" s="223">
        <v>805</v>
      </c>
      <c r="I1365" s="223" t="s">
        <v>12</v>
      </c>
      <c r="J1365" s="224">
        <v>1</v>
      </c>
      <c r="K1365" s="223">
        <v>2</v>
      </c>
      <c r="L1365" s="223">
        <v>5</v>
      </c>
      <c r="M1365" s="223">
        <v>1.2</v>
      </c>
      <c r="N1365" s="223">
        <v>0.218</v>
      </c>
      <c r="O1365" s="263">
        <v>1.4377297297297296E-5</v>
      </c>
      <c r="P1365" s="223">
        <v>3.0876169651872627E-4</v>
      </c>
      <c r="Q1365" s="223">
        <v>8.8376156110285264E-2</v>
      </c>
      <c r="R1365" s="223">
        <v>2.5</v>
      </c>
      <c r="S1365" s="223" t="s">
        <v>6031</v>
      </c>
    </row>
    <row r="1366" spans="1:19">
      <c r="O1366" s="263"/>
    </row>
    <row r="1367" spans="1:19">
      <c r="A1367" s="223">
        <v>13</v>
      </c>
      <c r="B1367" s="223">
        <v>1000</v>
      </c>
      <c r="C1367" s="223" t="s">
        <v>10</v>
      </c>
      <c r="D1367" s="223" t="s">
        <v>417</v>
      </c>
      <c r="E1367" s="223">
        <v>47</v>
      </c>
      <c r="F1367" s="223">
        <v>6.3</v>
      </c>
      <c r="G1367" s="223">
        <v>5</v>
      </c>
      <c r="H1367" s="223">
        <v>805</v>
      </c>
      <c r="I1367" s="223" t="s">
        <v>12</v>
      </c>
      <c r="J1367" s="224">
        <v>1</v>
      </c>
      <c r="K1367" s="223">
        <v>2</v>
      </c>
      <c r="L1367" s="223">
        <v>5</v>
      </c>
      <c r="M1367" s="223">
        <v>1.2</v>
      </c>
      <c r="N1367" s="223">
        <v>0.36199999999999999</v>
      </c>
      <c r="O1367" s="263">
        <v>2.2661927710843373E-5</v>
      </c>
      <c r="P1367" s="223">
        <v>2.0517801450353756E-4</v>
      </c>
      <c r="Q1367" s="223">
        <v>5.6068057695813821E-2</v>
      </c>
      <c r="R1367" s="223">
        <v>2.5</v>
      </c>
      <c r="S1367" s="223" t="s">
        <v>3377</v>
      </c>
    </row>
    <row r="1368" spans="1:19">
      <c r="O1368" s="263"/>
    </row>
    <row r="1369" spans="1:19">
      <c r="A1369" s="223">
        <v>14</v>
      </c>
      <c r="B1369" s="223">
        <v>1051</v>
      </c>
      <c r="C1369" s="223" t="s">
        <v>17</v>
      </c>
      <c r="D1369" s="223" t="s">
        <v>2955</v>
      </c>
      <c r="E1369" s="223">
        <v>22</v>
      </c>
      <c r="F1369" s="223">
        <v>6.3</v>
      </c>
      <c r="G1369" s="223">
        <v>3.1</v>
      </c>
      <c r="H1369" s="223">
        <v>1206</v>
      </c>
      <c r="I1369" s="223" t="s">
        <v>12</v>
      </c>
      <c r="J1369" s="224">
        <v>1</v>
      </c>
      <c r="K1369" s="223">
        <v>2</v>
      </c>
      <c r="L1369" s="223">
        <v>10.199999999999999</v>
      </c>
      <c r="M1369" s="223">
        <v>1.6</v>
      </c>
      <c r="N1369" s="223">
        <v>0.22600000000000001</v>
      </c>
      <c r="O1369" s="263">
        <v>1.468188679245283E-5</v>
      </c>
      <c r="P1369" s="223">
        <v>2.9622917027707555E-4</v>
      </c>
      <c r="Q1369" s="223">
        <v>8.6542709963073741E-2</v>
      </c>
      <c r="R1369" s="223">
        <v>1.55</v>
      </c>
      <c r="S1369" s="223" t="s">
        <v>6032</v>
      </c>
    </row>
    <row r="1370" spans="1:19">
      <c r="O1370" s="263"/>
    </row>
    <row r="1371" spans="1:19">
      <c r="A1371" s="223">
        <v>15</v>
      </c>
      <c r="B1371" s="223">
        <v>177</v>
      </c>
      <c r="C1371" s="223" t="s">
        <v>24</v>
      </c>
      <c r="D1371" s="223" t="s">
        <v>395</v>
      </c>
      <c r="E1371" s="223">
        <v>22</v>
      </c>
      <c r="F1371" s="223">
        <v>6.3</v>
      </c>
      <c r="G1371" s="223">
        <v>1.5</v>
      </c>
      <c r="H1371" s="223">
        <v>1206</v>
      </c>
      <c r="I1371" s="223" t="s">
        <v>12</v>
      </c>
      <c r="J1371" s="224">
        <v>1</v>
      </c>
      <c r="K1371" s="223">
        <v>2</v>
      </c>
      <c r="L1371" s="223">
        <v>10.199999999999999</v>
      </c>
      <c r="M1371" s="223">
        <v>1.6</v>
      </c>
      <c r="N1371" s="223">
        <v>0.254</v>
      </c>
      <c r="O1371" s="263">
        <v>1.7429811320754715E-5</v>
      </c>
      <c r="P1371" s="223">
        <v>2.4703386124884223E-4</v>
      </c>
      <c r="Q1371" s="223">
        <v>7.2898681862203343E-2</v>
      </c>
      <c r="R1371" s="223">
        <v>0.75</v>
      </c>
      <c r="S1371" s="223" t="s">
        <v>6022</v>
      </c>
    </row>
    <row r="1372" spans="1:19">
      <c r="O1372" s="263"/>
    </row>
    <row r="1373" spans="1:19">
      <c r="A1373" s="223">
        <v>16</v>
      </c>
      <c r="B1373" s="223">
        <v>1001</v>
      </c>
      <c r="C1373" s="223" t="s">
        <v>10</v>
      </c>
      <c r="D1373" s="223" t="s">
        <v>420</v>
      </c>
      <c r="E1373" s="223">
        <v>47</v>
      </c>
      <c r="F1373" s="223">
        <v>10</v>
      </c>
      <c r="G1373" s="223">
        <v>7</v>
      </c>
      <c r="H1373" s="223">
        <v>1206</v>
      </c>
      <c r="I1373" s="223" t="s">
        <v>12</v>
      </c>
      <c r="J1373" s="224">
        <v>1</v>
      </c>
      <c r="K1373" s="223">
        <v>2</v>
      </c>
      <c r="L1373" s="223">
        <v>10.199999999999999</v>
      </c>
      <c r="M1373" s="223">
        <v>1.6</v>
      </c>
      <c r="N1373" s="223">
        <v>0.4</v>
      </c>
      <c r="O1373" s="263">
        <v>2.654325E-5</v>
      </c>
      <c r="P1373" s="223">
        <v>1.9645317088881663E-4</v>
      </c>
      <c r="Q1373" s="223">
        <v>4.7869430849271595E-2</v>
      </c>
      <c r="R1373" s="223">
        <v>3.5</v>
      </c>
      <c r="S1373" s="223" t="s">
        <v>6024</v>
      </c>
    </row>
    <row r="1374" spans="1:19">
      <c r="O1374" s="263"/>
    </row>
    <row r="1375" spans="1:19">
      <c r="A1375" s="223">
        <v>17</v>
      </c>
      <c r="B1375" s="223">
        <v>1053</v>
      </c>
      <c r="C1375" s="223" t="s">
        <v>17</v>
      </c>
      <c r="D1375" s="223" t="s">
        <v>418</v>
      </c>
      <c r="E1375" s="223">
        <v>47</v>
      </c>
      <c r="F1375" s="223">
        <v>6.3</v>
      </c>
      <c r="G1375" s="223">
        <v>2</v>
      </c>
      <c r="H1375" s="223">
        <v>1206</v>
      </c>
      <c r="I1375" s="223" t="s">
        <v>12</v>
      </c>
      <c r="J1375" s="224">
        <v>1</v>
      </c>
      <c r="K1375" s="223">
        <v>2</v>
      </c>
      <c r="L1375" s="223">
        <v>10.199999999999999</v>
      </c>
      <c r="M1375" s="223">
        <v>1.6</v>
      </c>
      <c r="N1375" s="223">
        <v>0.43</v>
      </c>
      <c r="O1375" s="263">
        <v>2.7711048387096772E-5</v>
      </c>
      <c r="P1375" s="223">
        <v>1.5768290206654079E-4</v>
      </c>
      <c r="Q1375" s="223">
        <v>4.5852118355131186E-2</v>
      </c>
      <c r="R1375" s="223">
        <v>1</v>
      </c>
      <c r="S1375" s="223" t="s">
        <v>6026</v>
      </c>
    </row>
    <row r="1376" spans="1:19">
      <c r="O1376" s="263"/>
    </row>
    <row r="1377" spans="1:19">
      <c r="A1377" s="223">
        <v>18</v>
      </c>
      <c r="B1377" s="223">
        <v>182</v>
      </c>
      <c r="C1377" s="223" t="s">
        <v>24</v>
      </c>
      <c r="D1377" s="223" t="s">
        <v>2552</v>
      </c>
      <c r="E1377" s="223">
        <v>22</v>
      </c>
      <c r="F1377" s="223">
        <v>10</v>
      </c>
      <c r="G1377" s="223">
        <v>3</v>
      </c>
      <c r="H1377" s="223">
        <v>1206</v>
      </c>
      <c r="I1377" s="223" t="s">
        <v>19</v>
      </c>
      <c r="J1377" s="224">
        <v>1</v>
      </c>
      <c r="K1377" s="223">
        <v>2</v>
      </c>
      <c r="L1377" s="223">
        <v>10.199999999999999</v>
      </c>
      <c r="M1377" s="223">
        <v>1.6</v>
      </c>
      <c r="N1377" s="223">
        <v>0.60399999999999998</v>
      </c>
      <c r="O1377" s="263">
        <v>1.537276E-5</v>
      </c>
      <c r="P1377" s="223">
        <v>2.8296489638718483E-4</v>
      </c>
      <c r="Q1377" s="223">
        <v>8.2653360254757655E-2</v>
      </c>
      <c r="R1377" s="223">
        <v>1.5</v>
      </c>
      <c r="S1377" s="223" t="s">
        <v>6882</v>
      </c>
    </row>
    <row r="1378" spans="1:19">
      <c r="O1378" s="263"/>
    </row>
    <row r="1379" spans="1:19">
      <c r="A1379" s="223">
        <v>19</v>
      </c>
      <c r="B1379" s="223">
        <v>183</v>
      </c>
      <c r="C1379" s="223" t="s">
        <v>24</v>
      </c>
      <c r="D1379" s="223" t="s">
        <v>2352</v>
      </c>
      <c r="E1379" s="223">
        <v>22</v>
      </c>
      <c r="F1379" s="223">
        <v>6.3</v>
      </c>
      <c r="G1379" s="223">
        <v>3.5</v>
      </c>
      <c r="H1379" s="223">
        <v>1206</v>
      </c>
      <c r="I1379" s="223" t="s">
        <v>19</v>
      </c>
      <c r="J1379" s="224">
        <v>1</v>
      </c>
      <c r="K1379" s="223">
        <v>2</v>
      </c>
      <c r="L1379" s="223">
        <v>10.199999999999999</v>
      </c>
      <c r="M1379" s="223">
        <v>1.6</v>
      </c>
      <c r="N1379" s="223">
        <v>0.60399999999999998</v>
      </c>
      <c r="O1379" s="263">
        <v>1.8700000000000001E-5</v>
      </c>
      <c r="P1379" s="223">
        <v>2.3580280558350332E-4</v>
      </c>
      <c r="Q1379" s="223">
        <v>6.7947073282883866E-2</v>
      </c>
      <c r="R1379" s="223">
        <v>1.75</v>
      </c>
      <c r="S1379" s="223" t="s">
        <v>6881</v>
      </c>
    </row>
    <row r="1380" spans="1:19">
      <c r="O1380" s="263"/>
    </row>
    <row r="1381" spans="1:19">
      <c r="A1381" s="223">
        <v>20</v>
      </c>
      <c r="B1381" s="223">
        <v>1048</v>
      </c>
      <c r="C1381" s="223" t="s">
        <v>17</v>
      </c>
      <c r="D1381" s="223" t="s">
        <v>398</v>
      </c>
      <c r="E1381" s="223">
        <v>22</v>
      </c>
      <c r="F1381" s="223">
        <v>10</v>
      </c>
      <c r="G1381" s="223">
        <v>2.6</v>
      </c>
      <c r="H1381" s="223">
        <v>1210</v>
      </c>
      <c r="I1381" s="223" t="s">
        <v>12</v>
      </c>
      <c r="J1381" s="224">
        <v>1</v>
      </c>
      <c r="K1381" s="223">
        <v>2</v>
      </c>
      <c r="L1381" s="223">
        <v>16</v>
      </c>
      <c r="M1381" s="223">
        <v>2</v>
      </c>
      <c r="N1381" s="223">
        <v>0.33400000000000002</v>
      </c>
      <c r="O1381" s="263">
        <v>1.5693333333333331E-5</v>
      </c>
      <c r="P1381" s="223">
        <v>2.7630400007047E-4</v>
      </c>
      <c r="Q1381" s="223">
        <v>8.0964970500632658E-2</v>
      </c>
      <c r="R1381" s="223">
        <v>1.3</v>
      </c>
      <c r="S1381" s="223" t="s">
        <v>6878</v>
      </c>
    </row>
    <row r="1382" spans="1:19">
      <c r="O1382" s="263"/>
    </row>
    <row r="1383" spans="1:19">
      <c r="A1383" s="223">
        <v>21</v>
      </c>
      <c r="B1383" s="223">
        <v>1046</v>
      </c>
      <c r="C1383" s="223" t="s">
        <v>17</v>
      </c>
      <c r="D1383" s="223" t="s">
        <v>397</v>
      </c>
      <c r="E1383" s="223">
        <v>22</v>
      </c>
      <c r="F1383" s="223">
        <v>16</v>
      </c>
      <c r="G1383" s="223">
        <v>2.5</v>
      </c>
      <c r="H1383" s="223">
        <v>1210</v>
      </c>
      <c r="I1383" s="223" t="s">
        <v>19</v>
      </c>
      <c r="J1383" s="224">
        <v>1</v>
      </c>
      <c r="K1383" s="223">
        <v>2</v>
      </c>
      <c r="L1383" s="223">
        <v>16</v>
      </c>
      <c r="M1383" s="223">
        <v>2.5</v>
      </c>
      <c r="N1383" s="223">
        <v>0.442</v>
      </c>
      <c r="O1383" s="263">
        <v>1.6499999999999998E-5</v>
      </c>
      <c r="P1383" s="223">
        <v>2.6280642431043036E-4</v>
      </c>
      <c r="Q1383" s="223">
        <v>7.7006683053935057E-2</v>
      </c>
      <c r="R1383" s="223">
        <v>1.25</v>
      </c>
      <c r="S1383" s="223" t="s">
        <v>6879</v>
      </c>
    </row>
    <row r="1384" spans="1:19">
      <c r="O1384" s="263"/>
    </row>
    <row r="1385" spans="1:19">
      <c r="A1385" s="223">
        <v>22</v>
      </c>
      <c r="B1385" s="223">
        <v>192</v>
      </c>
      <c r="C1385" s="223" t="s">
        <v>24</v>
      </c>
      <c r="D1385" s="223" t="s">
        <v>423</v>
      </c>
      <c r="E1385" s="223">
        <v>47</v>
      </c>
      <c r="F1385" s="223">
        <v>16</v>
      </c>
      <c r="G1385" s="223">
        <v>1.2</v>
      </c>
      <c r="H1385" s="223">
        <v>1210</v>
      </c>
      <c r="I1385" s="223" t="s">
        <v>12</v>
      </c>
      <c r="J1385" s="224">
        <v>1</v>
      </c>
      <c r="K1385" s="223">
        <v>2</v>
      </c>
      <c r="L1385" s="223">
        <v>16</v>
      </c>
      <c r="M1385" s="223">
        <v>2</v>
      </c>
      <c r="N1385" s="223">
        <v>0.56799999999999995</v>
      </c>
      <c r="O1385" s="263">
        <v>2.7302000000000001E-5</v>
      </c>
      <c r="P1385" s="223">
        <v>1.5789787381295135E-4</v>
      </c>
      <c r="Q1385" s="223">
        <v>4.6539091289646485E-2</v>
      </c>
      <c r="R1385" s="223">
        <v>0.6</v>
      </c>
      <c r="S1385" s="223" t="s">
        <v>6030</v>
      </c>
    </row>
    <row r="1386" spans="1:19">
      <c r="O1386" s="263"/>
    </row>
    <row r="1387" spans="1:19">
      <c r="A1387" s="223">
        <v>23</v>
      </c>
      <c r="B1387" s="223">
        <v>174</v>
      </c>
      <c r="C1387" s="223" t="s">
        <v>24</v>
      </c>
      <c r="D1387" s="223" t="s">
        <v>402</v>
      </c>
      <c r="E1387" s="223">
        <v>22</v>
      </c>
      <c r="F1387" s="223">
        <v>10</v>
      </c>
      <c r="G1387" s="223">
        <v>0.8</v>
      </c>
      <c r="H1387" s="223">
        <v>1210</v>
      </c>
      <c r="I1387" s="223" t="s">
        <v>19</v>
      </c>
      <c r="J1387" s="224">
        <v>1</v>
      </c>
      <c r="K1387" s="223">
        <v>2</v>
      </c>
      <c r="L1387" s="223">
        <v>16</v>
      </c>
      <c r="M1387" s="223">
        <v>2</v>
      </c>
      <c r="N1387" s="223">
        <v>0.68200000000000005</v>
      </c>
      <c r="O1387" s="263">
        <v>1.8700000000000001E-5</v>
      </c>
      <c r="P1387" s="223">
        <v>2.2948521041812905E-4</v>
      </c>
      <c r="Q1387" s="223">
        <v>6.7947073282883866E-2</v>
      </c>
      <c r="R1387" s="223">
        <v>0.4</v>
      </c>
      <c r="S1387" s="223" t="s">
        <v>6884</v>
      </c>
    </row>
    <row r="1388" spans="1:19">
      <c r="O1388" s="263"/>
    </row>
    <row r="1389" spans="1:19">
      <c r="A1389" s="223">
        <v>24</v>
      </c>
      <c r="B1389" s="223">
        <v>173</v>
      </c>
      <c r="C1389" s="223" t="s">
        <v>24</v>
      </c>
      <c r="D1389" s="223" t="s">
        <v>400</v>
      </c>
      <c r="E1389" s="223">
        <v>22</v>
      </c>
      <c r="F1389" s="223">
        <v>16</v>
      </c>
      <c r="G1389" s="223">
        <v>0.9</v>
      </c>
      <c r="H1389" s="223">
        <v>1210</v>
      </c>
      <c r="I1389" s="223" t="s">
        <v>12</v>
      </c>
      <c r="J1389" s="224">
        <v>1</v>
      </c>
      <c r="K1389" s="223">
        <v>2</v>
      </c>
      <c r="L1389" s="223">
        <v>16</v>
      </c>
      <c r="M1389" s="223">
        <v>2</v>
      </c>
      <c r="N1389" s="223">
        <v>0.76200000000000001</v>
      </c>
      <c r="O1389" s="263">
        <v>1.8700000000000001E-5</v>
      </c>
      <c r="P1389" s="223">
        <v>2.295751202084278E-4</v>
      </c>
      <c r="Q1389" s="223">
        <v>6.7947073282883866E-2</v>
      </c>
      <c r="R1389" s="223">
        <v>0.45</v>
      </c>
      <c r="S1389" s="223" t="s">
        <v>6885</v>
      </c>
    </row>
    <row r="1390" spans="1:19">
      <c r="O1390" s="263"/>
    </row>
    <row r="1391" spans="1:19">
      <c r="A1391" s="223">
        <v>25</v>
      </c>
      <c r="B1391" s="223">
        <v>178</v>
      </c>
      <c r="C1391" s="223" t="s">
        <v>24</v>
      </c>
      <c r="D1391" s="223" t="s">
        <v>399</v>
      </c>
      <c r="E1391" s="223">
        <v>22</v>
      </c>
      <c r="F1391" s="223">
        <v>10</v>
      </c>
      <c r="G1391" s="223">
        <v>2</v>
      </c>
      <c r="H1391" s="223">
        <v>1210</v>
      </c>
      <c r="I1391" s="223" t="s">
        <v>12</v>
      </c>
      <c r="J1391" s="224">
        <v>1</v>
      </c>
      <c r="K1391" s="223">
        <v>2</v>
      </c>
      <c r="L1391" s="223">
        <v>16</v>
      </c>
      <c r="M1391" s="223">
        <v>2</v>
      </c>
      <c r="N1391" s="223">
        <v>0.97599999999999998</v>
      </c>
      <c r="O1391" s="263">
        <v>1.8700000000000001E-5</v>
      </c>
      <c r="P1391" s="223">
        <v>2.3130548713180425E-4</v>
      </c>
      <c r="Q1391" s="223">
        <v>6.7947073282883866E-2</v>
      </c>
      <c r="R1391" s="223">
        <v>1</v>
      </c>
      <c r="S1391" s="223" t="s">
        <v>6887</v>
      </c>
    </row>
    <row r="1392" spans="1:19">
      <c r="O1392" s="263"/>
    </row>
    <row r="1393" spans="1:19">
      <c r="A1393" s="223">
        <v>26</v>
      </c>
      <c r="B1393" s="223">
        <v>181</v>
      </c>
      <c r="C1393" s="223" t="s">
        <v>24</v>
      </c>
      <c r="D1393" s="223" t="s">
        <v>392</v>
      </c>
      <c r="E1393" s="223">
        <v>22</v>
      </c>
      <c r="F1393" s="223">
        <v>6.3</v>
      </c>
      <c r="G1393" s="223">
        <v>2</v>
      </c>
      <c r="H1393" s="223">
        <v>805</v>
      </c>
      <c r="I1393" s="223" t="s">
        <v>12</v>
      </c>
      <c r="J1393" s="224">
        <v>1</v>
      </c>
      <c r="K1393" s="223">
        <v>3</v>
      </c>
      <c r="L1393" s="223">
        <v>7.5</v>
      </c>
      <c r="M1393" s="223">
        <v>1.2</v>
      </c>
      <c r="N1393" s="223">
        <v>0.22700000000000001</v>
      </c>
      <c r="O1393" s="263">
        <v>1.3435714285714285E-5</v>
      </c>
      <c r="P1393" s="223">
        <v>2.1358604140938285E-4</v>
      </c>
      <c r="Q1393" s="223">
        <v>6.304640717866028E-2</v>
      </c>
      <c r="R1393" s="223">
        <v>0.66666666666666663</v>
      </c>
      <c r="S1393" s="223" t="s">
        <v>6018</v>
      </c>
    </row>
    <row r="1394" spans="1:19">
      <c r="O1394" s="263"/>
    </row>
    <row r="1395" spans="1:19">
      <c r="A1395" s="223">
        <v>27</v>
      </c>
      <c r="B1395" s="223">
        <v>999</v>
      </c>
      <c r="C1395" s="223" t="s">
        <v>10</v>
      </c>
      <c r="D1395" s="223" t="s">
        <v>393</v>
      </c>
      <c r="E1395" s="223">
        <v>22</v>
      </c>
      <c r="F1395" s="223">
        <v>6.3</v>
      </c>
      <c r="G1395" s="223">
        <v>10</v>
      </c>
      <c r="H1395" s="223">
        <v>805</v>
      </c>
      <c r="I1395" s="223" t="s">
        <v>12</v>
      </c>
      <c r="J1395" s="224">
        <v>1</v>
      </c>
      <c r="K1395" s="223">
        <v>3</v>
      </c>
      <c r="L1395" s="223">
        <v>7.5</v>
      </c>
      <c r="M1395" s="223">
        <v>0.8</v>
      </c>
      <c r="N1395" s="223">
        <v>0.56000000000000005</v>
      </c>
      <c r="O1395" s="263">
        <v>1.1563561643835615E-5</v>
      </c>
      <c r="P1395" s="223">
        <v>2.690777902582287E-4</v>
      </c>
      <c r="Q1395" s="223">
        <v>7.3253685990842574E-2</v>
      </c>
      <c r="R1395" s="223">
        <v>3.3333333333333335</v>
      </c>
      <c r="S1395" s="223" t="s">
        <v>6891</v>
      </c>
    </row>
    <row r="1396" spans="1:19">
      <c r="O1396" s="263"/>
    </row>
    <row r="1397" spans="1:19">
      <c r="A1397" s="223">
        <v>28</v>
      </c>
      <c r="B1397" s="223">
        <v>998</v>
      </c>
      <c r="C1397" s="223" t="s">
        <v>10</v>
      </c>
      <c r="D1397" s="223" t="s">
        <v>396</v>
      </c>
      <c r="E1397" s="223">
        <v>22</v>
      </c>
      <c r="F1397" s="223">
        <v>16</v>
      </c>
      <c r="G1397" s="223">
        <v>13</v>
      </c>
      <c r="H1397" s="223">
        <v>1206</v>
      </c>
      <c r="I1397" s="223" t="s">
        <v>12</v>
      </c>
      <c r="J1397" s="224">
        <v>1</v>
      </c>
      <c r="K1397" s="223">
        <v>3</v>
      </c>
      <c r="L1397" s="223">
        <v>15.4</v>
      </c>
      <c r="M1397" s="223">
        <v>1.6</v>
      </c>
      <c r="N1397" s="223">
        <v>0.60499999999999998</v>
      </c>
      <c r="O1397" s="263">
        <v>1.3783E-5</v>
      </c>
      <c r="P1397" s="223">
        <v>2.4938529965743978E-4</v>
      </c>
      <c r="Q1397" s="223">
        <v>6.1457847608886708E-2</v>
      </c>
      <c r="R1397" s="223">
        <v>4.333333333333333</v>
      </c>
      <c r="S1397" s="223" t="s">
        <v>6880</v>
      </c>
    </row>
    <row r="1398" spans="1:19">
      <c r="O1398" s="263"/>
    </row>
    <row r="1399" spans="1:19">
      <c r="A1399" s="223">
        <v>29</v>
      </c>
      <c r="B1399" s="223">
        <v>176</v>
      </c>
      <c r="C1399" s="223" t="s">
        <v>24</v>
      </c>
      <c r="D1399" s="223" t="s">
        <v>5013</v>
      </c>
      <c r="E1399" s="223">
        <v>22</v>
      </c>
      <c r="F1399" s="223">
        <v>25</v>
      </c>
      <c r="G1399" s="223">
        <v>2</v>
      </c>
      <c r="H1399" s="223">
        <v>1210</v>
      </c>
      <c r="I1399" s="223" t="s">
        <v>19</v>
      </c>
      <c r="J1399" s="224">
        <v>1</v>
      </c>
      <c r="K1399" s="223">
        <v>3</v>
      </c>
      <c r="L1399" s="223">
        <v>24</v>
      </c>
      <c r="M1399" s="223">
        <v>2.5</v>
      </c>
      <c r="N1399" s="223">
        <v>0.86</v>
      </c>
      <c r="O1399" s="263">
        <v>9.4443225806451601E-6</v>
      </c>
      <c r="P1399" s="223">
        <v>3.0356783480261725E-4</v>
      </c>
      <c r="Q1399" s="223">
        <v>8.9691294040426583E-2</v>
      </c>
      <c r="R1399" s="223">
        <v>0.66666666666666663</v>
      </c>
      <c r="S1399" s="223" t="s">
        <v>6883</v>
      </c>
    </row>
    <row r="1400" spans="1:19">
      <c r="O1400" s="263"/>
    </row>
    <row r="1401" spans="1:19">
      <c r="A1401" s="223">
        <v>30</v>
      </c>
      <c r="B1401" s="223">
        <v>179</v>
      </c>
      <c r="C1401" s="223" t="s">
        <v>24</v>
      </c>
      <c r="D1401" s="223" t="s">
        <v>401</v>
      </c>
      <c r="E1401" s="223">
        <v>22</v>
      </c>
      <c r="F1401" s="223">
        <v>25</v>
      </c>
      <c r="G1401" s="223">
        <v>2</v>
      </c>
      <c r="H1401" s="223">
        <v>1210</v>
      </c>
      <c r="I1401" s="223" t="s">
        <v>12</v>
      </c>
      <c r="J1401" s="224">
        <v>1</v>
      </c>
      <c r="K1401" s="223">
        <v>3</v>
      </c>
      <c r="L1401" s="223">
        <v>24</v>
      </c>
      <c r="M1401" s="223">
        <v>2</v>
      </c>
      <c r="N1401" s="223">
        <v>1.577</v>
      </c>
      <c r="O1401" s="263">
        <v>1.2416799999999999E-5</v>
      </c>
      <c r="P1401" s="223">
        <v>2.3101496914266765E-4</v>
      </c>
      <c r="Q1401" s="223">
        <v>6.8219953095264935E-2</v>
      </c>
      <c r="R1401" s="223">
        <v>0.66666666666666663</v>
      </c>
      <c r="S1401" s="223" t="s">
        <v>6883</v>
      </c>
    </row>
    <row r="1402" spans="1:19">
      <c r="O1402" s="263"/>
    </row>
    <row r="1403" spans="1:19">
      <c r="A1403" s="223">
        <v>31</v>
      </c>
      <c r="B1403" s="223">
        <v>987</v>
      </c>
      <c r="C1403" s="223" t="s">
        <v>10</v>
      </c>
      <c r="D1403" s="223" t="s">
        <v>42</v>
      </c>
      <c r="E1403" s="223">
        <v>10</v>
      </c>
      <c r="F1403" s="223">
        <v>10</v>
      </c>
      <c r="G1403" s="223">
        <v>7</v>
      </c>
      <c r="H1403" s="223">
        <v>805</v>
      </c>
      <c r="I1403" s="223" t="s">
        <v>12</v>
      </c>
      <c r="J1403" s="224">
        <v>1</v>
      </c>
      <c r="K1403" s="223">
        <v>4</v>
      </c>
      <c r="L1403" s="223">
        <v>10</v>
      </c>
      <c r="M1403" s="223">
        <v>1.2</v>
      </c>
      <c r="N1403" s="223">
        <v>0.23</v>
      </c>
      <c r="O1403" s="263">
        <v>7.3524999999999995E-6</v>
      </c>
      <c r="P1403" s="223">
        <v>2.9690213843874521E-4</v>
      </c>
      <c r="Q1403" s="223">
        <v>8.6406682787482383E-2</v>
      </c>
      <c r="R1403" s="223">
        <v>1.75</v>
      </c>
      <c r="S1403" s="223" t="s">
        <v>5086</v>
      </c>
    </row>
    <row r="1404" spans="1:19">
      <c r="O1404" s="263"/>
    </row>
    <row r="1405" spans="1:19">
      <c r="A1405" s="223">
        <v>32</v>
      </c>
      <c r="B1405" s="223">
        <v>160</v>
      </c>
      <c r="C1405" s="223" t="s">
        <v>24</v>
      </c>
      <c r="D1405" s="223" t="s">
        <v>372</v>
      </c>
      <c r="E1405" s="223">
        <v>10</v>
      </c>
      <c r="F1405" s="223">
        <v>6.3</v>
      </c>
      <c r="G1405" s="223">
        <v>2</v>
      </c>
      <c r="H1405" s="223">
        <v>805</v>
      </c>
      <c r="I1405" s="223" t="s">
        <v>12</v>
      </c>
      <c r="J1405" s="224">
        <v>1</v>
      </c>
      <c r="K1405" s="223">
        <v>4</v>
      </c>
      <c r="L1405" s="223">
        <v>10</v>
      </c>
      <c r="M1405" s="223">
        <v>1.2</v>
      </c>
      <c r="N1405" s="223">
        <v>0.23400000000000001</v>
      </c>
      <c r="O1405" s="263">
        <v>7.7301886792452832E-6</v>
      </c>
      <c r="P1405" s="223">
        <v>2.7782912363893823E-4</v>
      </c>
      <c r="Q1405" s="223">
        <v>8.2184945485313882E-2</v>
      </c>
      <c r="R1405" s="223">
        <v>0.5</v>
      </c>
      <c r="S1405" s="223" t="s">
        <v>5084</v>
      </c>
    </row>
    <row r="1406" spans="1:19">
      <c r="O1406" s="263"/>
    </row>
    <row r="1407" spans="1:19">
      <c r="A1407" s="223">
        <v>33</v>
      </c>
      <c r="B1407" s="223">
        <v>169</v>
      </c>
      <c r="C1407" s="223" t="s">
        <v>24</v>
      </c>
      <c r="D1407" s="223" t="s">
        <v>2545</v>
      </c>
      <c r="E1407" s="223">
        <v>10</v>
      </c>
      <c r="F1407" s="223">
        <v>6.3</v>
      </c>
      <c r="G1407" s="223">
        <v>4</v>
      </c>
      <c r="H1407" s="223">
        <v>805</v>
      </c>
      <c r="I1407" s="223" t="s">
        <v>19</v>
      </c>
      <c r="J1407" s="224">
        <v>1</v>
      </c>
      <c r="K1407" s="223">
        <v>4</v>
      </c>
      <c r="L1407" s="223">
        <v>10</v>
      </c>
      <c r="M1407" s="223">
        <v>1.2</v>
      </c>
      <c r="N1407" s="223">
        <v>0.31</v>
      </c>
      <c r="O1407" s="263">
        <v>8.4999999999999999E-6</v>
      </c>
      <c r="P1407" s="223">
        <v>2.5411169486167417E-4</v>
      </c>
      <c r="Q1407" s="223">
        <v>7.4741780611172259E-2</v>
      </c>
      <c r="R1407" s="223">
        <v>1</v>
      </c>
      <c r="S1407" s="223" t="s">
        <v>6019</v>
      </c>
    </row>
    <row r="1408" spans="1:19">
      <c r="O1408" s="263"/>
    </row>
    <row r="1409" spans="1:19">
      <c r="A1409" s="223">
        <v>34</v>
      </c>
      <c r="B1409" s="223">
        <v>1044</v>
      </c>
      <c r="C1409" s="223" t="s">
        <v>17</v>
      </c>
      <c r="D1409" s="223" t="s">
        <v>2963</v>
      </c>
      <c r="E1409" s="223">
        <v>22</v>
      </c>
      <c r="F1409" s="223">
        <v>10</v>
      </c>
      <c r="G1409" s="223">
        <v>1.6</v>
      </c>
      <c r="H1409" s="223">
        <v>805</v>
      </c>
      <c r="I1409" s="223" t="s">
        <v>12</v>
      </c>
      <c r="J1409" s="224">
        <v>1</v>
      </c>
      <c r="K1409" s="223">
        <v>4</v>
      </c>
      <c r="L1409" s="223">
        <v>10</v>
      </c>
      <c r="M1409" s="223">
        <v>1.2</v>
      </c>
      <c r="N1409" s="223">
        <v>0.498</v>
      </c>
      <c r="O1409" s="263">
        <v>8.1279000000000006E-6</v>
      </c>
      <c r="P1409" s="223">
        <v>2.640537798853664E-4</v>
      </c>
      <c r="Q1409" s="223">
        <v>7.8163502896807804E-2</v>
      </c>
      <c r="R1409" s="223">
        <v>0.4</v>
      </c>
      <c r="S1409" s="223" t="s">
        <v>6034</v>
      </c>
    </row>
    <row r="1410" spans="1:19">
      <c r="O1410" s="263"/>
    </row>
    <row r="1411" spans="1:19">
      <c r="A1411" s="223">
        <v>35</v>
      </c>
      <c r="B1411" s="223">
        <v>161</v>
      </c>
      <c r="C1411" s="223" t="s">
        <v>24</v>
      </c>
      <c r="D1411" s="223" t="s">
        <v>374</v>
      </c>
      <c r="E1411" s="223">
        <v>10</v>
      </c>
      <c r="F1411" s="223">
        <v>10</v>
      </c>
      <c r="G1411" s="223">
        <v>1.8</v>
      </c>
      <c r="H1411" s="223">
        <v>805</v>
      </c>
      <c r="I1411" s="223" t="s">
        <v>19</v>
      </c>
      <c r="J1411" s="224">
        <v>1</v>
      </c>
      <c r="K1411" s="223">
        <v>4</v>
      </c>
      <c r="L1411" s="223">
        <v>10</v>
      </c>
      <c r="M1411" s="223">
        <v>1.2</v>
      </c>
      <c r="N1411" s="223">
        <v>0.57399999999999995</v>
      </c>
      <c r="O1411" s="263">
        <v>7.9333333333333325E-6</v>
      </c>
      <c r="P1411" s="223">
        <v>2.7064052873911455E-4</v>
      </c>
      <c r="Q1411" s="223">
        <v>8.0080479226255996E-2</v>
      </c>
      <c r="R1411" s="223">
        <v>0.45</v>
      </c>
      <c r="S1411" s="223" t="s">
        <v>6889</v>
      </c>
    </row>
    <row r="1412" spans="1:19">
      <c r="O1412" s="263"/>
    </row>
    <row r="1413" spans="1:19">
      <c r="A1413" s="223">
        <v>36</v>
      </c>
      <c r="B1413" s="223">
        <v>155</v>
      </c>
      <c r="C1413" s="223" t="s">
        <v>24</v>
      </c>
      <c r="D1413" s="223" t="s">
        <v>375</v>
      </c>
      <c r="E1413" s="223">
        <v>10</v>
      </c>
      <c r="F1413" s="223">
        <v>6.3</v>
      </c>
      <c r="G1413" s="223">
        <v>2</v>
      </c>
      <c r="H1413" s="223">
        <v>805</v>
      </c>
      <c r="I1413" s="223" t="s">
        <v>19</v>
      </c>
      <c r="J1413" s="224">
        <v>1</v>
      </c>
      <c r="K1413" s="223">
        <v>4</v>
      </c>
      <c r="L1413" s="223">
        <v>10</v>
      </c>
      <c r="M1413" s="223">
        <v>1.2</v>
      </c>
      <c r="N1413" s="223">
        <v>0.57399999999999995</v>
      </c>
      <c r="O1413" s="263">
        <v>7.9908415841584154E-6</v>
      </c>
      <c r="P1413" s="223">
        <v>2.6875353870365595E-4</v>
      </c>
      <c r="Q1413" s="223">
        <v>7.9504158417360693E-2</v>
      </c>
      <c r="R1413" s="223">
        <v>0.5</v>
      </c>
      <c r="S1413" s="223" t="s">
        <v>5084</v>
      </c>
    </row>
    <row r="1414" spans="1:19">
      <c r="O1414" s="263"/>
    </row>
    <row r="1415" spans="1:19">
      <c r="A1415" s="223">
        <v>37</v>
      </c>
      <c r="B1415" s="223">
        <v>1045</v>
      </c>
      <c r="C1415" s="223" t="s">
        <v>17</v>
      </c>
      <c r="D1415" s="223" t="s">
        <v>2964</v>
      </c>
      <c r="E1415" s="223">
        <v>22</v>
      </c>
      <c r="F1415" s="223">
        <v>16</v>
      </c>
      <c r="G1415" s="223">
        <v>1.6</v>
      </c>
      <c r="H1415" s="223">
        <v>805</v>
      </c>
      <c r="I1415" s="223" t="s">
        <v>12</v>
      </c>
      <c r="J1415" s="224">
        <v>1</v>
      </c>
      <c r="K1415" s="223">
        <v>4</v>
      </c>
      <c r="L1415" s="223">
        <v>10</v>
      </c>
      <c r="M1415" s="223">
        <v>1.2</v>
      </c>
      <c r="N1415" s="223">
        <v>0.67</v>
      </c>
      <c r="O1415" s="263">
        <v>7.3076666666666661E-6</v>
      </c>
      <c r="P1415" s="223">
        <v>2.9378278983622352E-4</v>
      </c>
      <c r="Q1415" s="223">
        <v>8.6936797225967824E-2</v>
      </c>
      <c r="R1415" s="223">
        <v>0.4</v>
      </c>
      <c r="S1415" s="223" t="s">
        <v>6890</v>
      </c>
    </row>
    <row r="1416" spans="1:19">
      <c r="O1416" s="263"/>
    </row>
    <row r="1417" spans="1:19">
      <c r="A1417" s="223">
        <v>38</v>
      </c>
      <c r="B1417" s="223">
        <v>1031</v>
      </c>
      <c r="C1417" s="223" t="s">
        <v>17</v>
      </c>
      <c r="D1417" s="223" t="s">
        <v>69</v>
      </c>
      <c r="E1417" s="223">
        <v>10</v>
      </c>
      <c r="F1417" s="223">
        <v>10</v>
      </c>
      <c r="G1417" s="223">
        <v>2.7</v>
      </c>
      <c r="H1417" s="223">
        <v>1206</v>
      </c>
      <c r="I1417" s="223" t="s">
        <v>12</v>
      </c>
      <c r="J1417" s="224">
        <v>1</v>
      </c>
      <c r="K1417" s="223">
        <v>4</v>
      </c>
      <c r="L1417" s="223">
        <v>20.5</v>
      </c>
      <c r="M1417" s="223">
        <v>1.6</v>
      </c>
      <c r="N1417" s="223">
        <v>0.27</v>
      </c>
      <c r="O1417" s="263">
        <v>8.1977777777777768E-6</v>
      </c>
      <c r="P1417" s="223">
        <v>2.6234476040863056E-4</v>
      </c>
      <c r="Q1417" s="223">
        <v>7.7497237960892904E-2</v>
      </c>
      <c r="R1417" s="223">
        <v>0.67500000000000004</v>
      </c>
      <c r="S1417" s="223" t="s">
        <v>6013</v>
      </c>
    </row>
    <row r="1418" spans="1:19">
      <c r="O1418" s="263"/>
    </row>
    <row r="1419" spans="1:19">
      <c r="A1419" s="223">
        <v>39</v>
      </c>
      <c r="B1419" s="223">
        <v>993</v>
      </c>
      <c r="C1419" s="223" t="s">
        <v>10</v>
      </c>
      <c r="D1419" s="223" t="s">
        <v>53</v>
      </c>
      <c r="E1419" s="223">
        <v>10</v>
      </c>
      <c r="F1419" s="223">
        <v>6.3</v>
      </c>
      <c r="G1419" s="223">
        <v>15</v>
      </c>
      <c r="H1419" s="223">
        <v>1206</v>
      </c>
      <c r="I1419" s="223" t="s">
        <v>12</v>
      </c>
      <c r="J1419" s="224">
        <v>1</v>
      </c>
      <c r="K1419" s="223">
        <v>4</v>
      </c>
      <c r="L1419" s="223">
        <v>20.5</v>
      </c>
      <c r="M1419" s="223">
        <v>0.8</v>
      </c>
      <c r="N1419" s="223">
        <v>0.30199999999999999</v>
      </c>
      <c r="O1419" s="263">
        <v>7.7281081081081076E-6</v>
      </c>
      <c r="P1419" s="223">
        <v>3.0217793975572619E-4</v>
      </c>
      <c r="Q1419" s="223">
        <v>8.2207071421325009E-2</v>
      </c>
      <c r="R1419" s="223">
        <v>3.75</v>
      </c>
      <c r="S1419" s="223" t="s">
        <v>6017</v>
      </c>
    </row>
    <row r="1420" spans="1:19">
      <c r="O1420" s="263"/>
    </row>
    <row r="1421" spans="1:19">
      <c r="A1421" s="223">
        <v>40</v>
      </c>
      <c r="B1421" s="223">
        <v>1029</v>
      </c>
      <c r="C1421" s="223" t="s">
        <v>17</v>
      </c>
      <c r="D1421" s="223" t="s">
        <v>2958</v>
      </c>
      <c r="E1421" s="223">
        <v>10</v>
      </c>
      <c r="F1421" s="223">
        <v>16</v>
      </c>
      <c r="G1421" s="223">
        <v>2.2000000000000002</v>
      </c>
      <c r="H1421" s="223">
        <v>1206</v>
      </c>
      <c r="I1421" s="223" t="s">
        <v>19</v>
      </c>
      <c r="J1421" s="224">
        <v>1</v>
      </c>
      <c r="K1421" s="223">
        <v>4</v>
      </c>
      <c r="L1421" s="223">
        <v>20.5</v>
      </c>
      <c r="M1421" s="223">
        <v>1.6</v>
      </c>
      <c r="N1421" s="223">
        <v>0.33400000000000002</v>
      </c>
      <c r="O1421" s="263">
        <v>7.4999999999999993E-6</v>
      </c>
      <c r="P1421" s="223">
        <v>2.8645962864547907E-4</v>
      </c>
      <c r="Q1421" s="223">
        <v>8.4707351359328567E-2</v>
      </c>
      <c r="R1421" s="223">
        <v>0.55000000000000004</v>
      </c>
      <c r="S1421" s="223" t="s">
        <v>6015</v>
      </c>
    </row>
  </sheetData>
  <phoneticPr fontId="33" type="noConversion"/>
  <conditionalFormatting sqref="D72 E66:E78">
    <cfRule type="expression" dxfId="0" priority="1" stopIfTrue="1">
      <formula>$T$2=1</formula>
    </cfRule>
  </conditionalFormatting>
  <pageMargins left="0.7" right="0.7" top="0.75" bottom="0.75" header="0.3" footer="0.3"/>
  <pageSetup orientation="portrait" r:id="rId1"/>
  <drawing r:id="rId2"/>
  <legacyDrawing r:id="rId3"/>
  <controls>
    <mc:AlternateContent xmlns:mc="http://schemas.openxmlformats.org/markup-compatibility/2006">
      <mc:Choice Requires="x14">
        <control shapeId="2064" r:id="rId4" name="CommandButton3">
          <controlPr defaultSize="0" autoLine="0" r:id="rId5">
            <anchor moveWithCells="1">
              <from>
                <xdr:col>9</xdr:col>
                <xdr:colOff>447675</xdr:colOff>
                <xdr:row>49</xdr:row>
                <xdr:rowOff>171450</xdr:rowOff>
              </from>
              <to>
                <xdr:col>12</xdr:col>
                <xdr:colOff>466725</xdr:colOff>
                <xdr:row>54</xdr:row>
                <xdr:rowOff>47625</xdr:rowOff>
              </to>
            </anchor>
          </controlPr>
        </control>
      </mc:Choice>
      <mc:Fallback>
        <control shapeId="2064" r:id="rId4" name="CommandButton3"/>
      </mc:Fallback>
    </mc:AlternateContent>
    <mc:AlternateContent xmlns:mc="http://schemas.openxmlformats.org/markup-compatibility/2006">
      <mc:Choice Requires="x14">
        <control shapeId="2067" r:id="rId6" name="Button 19">
          <controlPr locked="0" defaultSize="0" print="0" autoFill="0" autoPict="0" macro="[0]!buildGui_B1">
            <anchor moveWithCells="1">
              <from>
                <xdr:col>0</xdr:col>
                <xdr:colOff>200025</xdr:colOff>
                <xdr:row>84</xdr:row>
                <xdr:rowOff>142875</xdr:rowOff>
              </from>
              <to>
                <xdr:col>0</xdr:col>
                <xdr:colOff>666750</xdr:colOff>
                <xdr:row>84</xdr:row>
                <xdr:rowOff>438150</xdr:rowOff>
              </to>
            </anchor>
          </controlPr>
        </control>
      </mc:Choice>
    </mc:AlternateContent>
    <mc:AlternateContent xmlns:mc="http://schemas.openxmlformats.org/markup-compatibility/2006">
      <mc:Choice Requires="x14">
        <control shapeId="2068" r:id="rId7" name="Button 20">
          <controlPr locked="0" defaultSize="0" print="0" autoFill="0" autoPict="0" macro="[0]!buildGui_B1">
            <anchor moveWithCells="1">
              <from>
                <xdr:col>0</xdr:col>
                <xdr:colOff>200025</xdr:colOff>
                <xdr:row>66</xdr:row>
                <xdr:rowOff>142875</xdr:rowOff>
              </from>
              <to>
                <xdr:col>0</xdr:col>
                <xdr:colOff>666750</xdr:colOff>
                <xdr:row>68</xdr:row>
                <xdr:rowOff>38100</xdr:rowOff>
              </to>
            </anchor>
          </controlPr>
        </control>
      </mc:Choice>
    </mc:AlternateContent>
    <mc:AlternateContent xmlns:mc="http://schemas.openxmlformats.org/markup-compatibility/2006">
      <mc:Choice Requires="x14">
        <control shapeId="2069" r:id="rId8" name="Button 21">
          <controlPr locked="0" defaultSize="0" print="0" autoFill="0" autoPict="0" macro="[0]!buildGui_B2">
            <anchor moveWithCells="1">
              <from>
                <xdr:col>0</xdr:col>
                <xdr:colOff>200025</xdr:colOff>
                <xdr:row>73</xdr:row>
                <xdr:rowOff>142875</xdr:rowOff>
              </from>
              <to>
                <xdr:col>0</xdr:col>
                <xdr:colOff>666750</xdr:colOff>
                <xdr:row>75</xdr:row>
                <xdr:rowOff>38100</xdr:rowOff>
              </to>
            </anchor>
          </controlPr>
        </control>
      </mc:Choice>
    </mc:AlternateContent>
    <mc:AlternateContent xmlns:mc="http://schemas.openxmlformats.org/markup-compatibility/2006">
      <mc:Choice Requires="x14">
        <control shapeId="2070" r:id="rId9" name="Button 22">
          <controlPr locked="0" defaultSize="0" print="0" autoFill="0" autoPict="0" macro="[0]!AdvSettingPD.buildGui_B2">
            <anchor moveWithCells="1">
              <from>
                <xdr:col>0</xdr:col>
                <xdr:colOff>200025</xdr:colOff>
                <xdr:row>158</xdr:row>
                <xdr:rowOff>142875</xdr:rowOff>
              </from>
              <to>
                <xdr:col>0</xdr:col>
                <xdr:colOff>666750</xdr:colOff>
                <xdr:row>158</xdr:row>
                <xdr:rowOff>438150</xdr:rowOff>
              </to>
            </anchor>
          </controlPr>
        </control>
      </mc:Choice>
    </mc:AlternateContent>
  </control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Simplis"/>
  <dimension ref="A4:U278"/>
  <sheetViews>
    <sheetView zoomScale="85" zoomScaleNormal="85" workbookViewId="0"/>
  </sheetViews>
  <sheetFormatPr defaultColWidth="9.140625" defaultRowHeight="15"/>
  <cols>
    <col min="1" max="1" width="33.5703125" style="223" customWidth="1"/>
    <col min="2" max="2" width="23.42578125" style="223" customWidth="1"/>
    <col min="3" max="3" width="18.28515625" style="223" customWidth="1"/>
    <col min="4" max="4" width="17" style="223" customWidth="1"/>
    <col min="5" max="5" width="9.140625" style="223"/>
    <col min="6" max="6" width="14.42578125" style="223" customWidth="1"/>
    <col min="7" max="7" width="21.7109375" style="223" customWidth="1"/>
    <col min="8" max="8" width="11.7109375" style="223" customWidth="1"/>
    <col min="9" max="9" width="11.140625" style="223" customWidth="1"/>
    <col min="10" max="10" width="22" style="223" customWidth="1"/>
    <col min="11" max="11" width="23" style="223" customWidth="1"/>
    <col min="12" max="12" width="23.5703125" style="223" customWidth="1"/>
    <col min="13" max="13" width="17.85546875" style="223" customWidth="1"/>
    <col min="14" max="14" width="14" style="223" customWidth="1"/>
    <col min="15" max="15" width="13.140625" style="223" customWidth="1"/>
    <col min="16" max="16" width="10.5703125" style="223" customWidth="1"/>
    <col min="17" max="16384" width="9.140625" style="223"/>
  </cols>
  <sheetData>
    <row r="4" spans="1:9">
      <c r="A4" s="223" t="s">
        <v>4336</v>
      </c>
      <c r="B4" s="223" t="s">
        <v>2226</v>
      </c>
      <c r="C4" s="223" t="s">
        <v>4337</v>
      </c>
      <c r="D4" s="223" t="s">
        <v>4338</v>
      </c>
    </row>
    <row r="5" spans="1:9">
      <c r="B5" s="223">
        <v>1</v>
      </c>
      <c r="C5" s="223" t="s">
        <v>4534</v>
      </c>
      <c r="D5" s="223" t="s">
        <v>4523</v>
      </c>
    </row>
    <row r="6" spans="1:9">
      <c r="B6" s="223">
        <v>2</v>
      </c>
      <c r="C6" s="223" t="s">
        <v>4534</v>
      </c>
      <c r="D6" s="223" t="s">
        <v>5868</v>
      </c>
    </row>
    <row r="7" spans="1:9">
      <c r="B7" s="223">
        <v>3</v>
      </c>
      <c r="C7" s="223" t="s">
        <v>4534</v>
      </c>
      <c r="D7" s="223" t="s">
        <v>5079</v>
      </c>
    </row>
    <row r="8" spans="1:9">
      <c r="B8" s="223">
        <v>4</v>
      </c>
      <c r="C8" s="223" t="s">
        <v>4534</v>
      </c>
      <c r="D8" s="223" t="s">
        <v>5867</v>
      </c>
    </row>
    <row r="11" spans="1:9">
      <c r="A11" s="223" t="s">
        <v>4340</v>
      </c>
      <c r="D11" s="223" t="s">
        <v>4341</v>
      </c>
    </row>
    <row r="12" spans="1:9">
      <c r="B12" s="276">
        <v>1</v>
      </c>
      <c r="C12" s="276" t="s">
        <v>4342</v>
      </c>
      <c r="D12" s="276" t="s">
        <v>4343</v>
      </c>
      <c r="E12" s="276" t="s">
        <v>4344</v>
      </c>
      <c r="H12" s="223" t="s">
        <v>4345</v>
      </c>
      <c r="I12" s="223" t="s">
        <v>4346</v>
      </c>
    </row>
    <row r="13" spans="1:9">
      <c r="B13" s="276">
        <v>2</v>
      </c>
      <c r="C13" s="276" t="s">
        <v>4347</v>
      </c>
      <c r="D13" s="276" t="s">
        <v>4343</v>
      </c>
      <c r="E13" s="276" t="s">
        <v>4348</v>
      </c>
      <c r="H13" s="223" t="s">
        <v>4349</v>
      </c>
      <c r="I13" s="223" t="s">
        <v>4346</v>
      </c>
    </row>
    <row r="14" spans="1:9">
      <c r="B14" s="276">
        <v>3</v>
      </c>
      <c r="C14" s="276" t="s">
        <v>4350</v>
      </c>
      <c r="D14" s="276" t="s">
        <v>4343</v>
      </c>
      <c r="E14" s="276" t="s">
        <v>4351</v>
      </c>
      <c r="H14" s="223" t="s">
        <v>4352</v>
      </c>
      <c r="I14" s="223" t="s">
        <v>4346</v>
      </c>
    </row>
    <row r="15" spans="1:9">
      <c r="B15" s="276">
        <v>4</v>
      </c>
      <c r="C15" s="276" t="s">
        <v>4353</v>
      </c>
      <c r="D15" s="276" t="s">
        <v>4343</v>
      </c>
      <c r="E15" s="276" t="s">
        <v>4354</v>
      </c>
      <c r="H15" s="223" t="s">
        <v>4355</v>
      </c>
      <c r="I15" s="223" t="s">
        <v>4356</v>
      </c>
    </row>
    <row r="16" spans="1:9">
      <c r="B16" s="276">
        <v>5</v>
      </c>
      <c r="C16" s="276" t="s">
        <v>4357</v>
      </c>
      <c r="D16" s="276" t="s">
        <v>4343</v>
      </c>
      <c r="E16" s="276" t="s">
        <v>4358</v>
      </c>
      <c r="H16" s="223" t="s">
        <v>4359</v>
      </c>
      <c r="I16" s="223" t="s">
        <v>4356</v>
      </c>
    </row>
    <row r="17" spans="1:5">
      <c r="B17" s="276">
        <v>6</v>
      </c>
      <c r="C17" s="276" t="s">
        <v>4360</v>
      </c>
      <c r="D17" s="276" t="s">
        <v>4343</v>
      </c>
      <c r="E17" s="276" t="s">
        <v>4361</v>
      </c>
    </row>
    <row r="18" spans="1:5">
      <c r="B18" s="276" t="s">
        <v>30</v>
      </c>
      <c r="C18" s="276" t="s">
        <v>4362</v>
      </c>
      <c r="D18" s="276" t="s">
        <v>4343</v>
      </c>
      <c r="E18" s="276" t="s">
        <v>4526</v>
      </c>
    </row>
    <row r="19" spans="1:5">
      <c r="B19" s="276" t="s">
        <v>4477</v>
      </c>
      <c r="C19" s="276" t="s">
        <v>4478</v>
      </c>
      <c r="D19" s="276" t="s">
        <v>4343</v>
      </c>
      <c r="E19" s="276" t="s">
        <v>4479</v>
      </c>
    </row>
    <row r="20" spans="1:5">
      <c r="B20" s="276"/>
      <c r="C20" s="276"/>
      <c r="D20" s="276"/>
    </row>
    <row r="22" spans="1:5">
      <c r="A22" s="223" t="s">
        <v>4364</v>
      </c>
      <c r="B22" s="223" t="s">
        <v>4365</v>
      </c>
      <c r="C22" s="276" t="s">
        <v>4366</v>
      </c>
      <c r="D22" s="276" t="s">
        <v>4367</v>
      </c>
    </row>
    <row r="23" spans="1:5">
      <c r="A23" s="223" t="s">
        <v>4368</v>
      </c>
      <c r="B23" s="268">
        <v>1</v>
      </c>
      <c r="C23" s="268">
        <v>1</v>
      </c>
      <c r="D23" s="268">
        <v>1</v>
      </c>
    </row>
    <row r="24" spans="1:5">
      <c r="A24" s="223" t="s">
        <v>4369</v>
      </c>
      <c r="B24" s="268">
        <v>0</v>
      </c>
      <c r="C24" s="268">
        <v>0</v>
      </c>
      <c r="D24" s="268">
        <v>0</v>
      </c>
    </row>
    <row r="25" spans="1:5">
      <c r="A25" s="223" t="s">
        <v>4370</v>
      </c>
      <c r="B25" s="277">
        <v>1</v>
      </c>
      <c r="C25" s="277" t="s">
        <v>4343</v>
      </c>
      <c r="D25" s="268">
        <v>1</v>
      </c>
    </row>
    <row r="26" spans="1:5">
      <c r="A26" s="223" t="s">
        <v>4371</v>
      </c>
      <c r="B26" s="277">
        <v>1</v>
      </c>
      <c r="C26" s="277" t="s">
        <v>4343</v>
      </c>
      <c r="D26" s="268">
        <v>1</v>
      </c>
    </row>
    <row r="27" spans="1:5">
      <c r="A27" s="223" t="s">
        <v>4372</v>
      </c>
      <c r="B27" s="277">
        <v>1</v>
      </c>
      <c r="C27" s="277">
        <v>1</v>
      </c>
      <c r="D27" s="268">
        <v>1</v>
      </c>
    </row>
    <row r="29" spans="1:5">
      <c r="A29" s="223" t="s">
        <v>4373</v>
      </c>
    </row>
    <row r="30" spans="1:5">
      <c r="A30" s="223" t="s">
        <v>4374</v>
      </c>
      <c r="B30" s="280">
        <v>1</v>
      </c>
    </row>
    <row r="31" spans="1:5">
      <c r="A31" s="223" t="s">
        <v>4375</v>
      </c>
      <c r="B31" s="278">
        <v>360000</v>
      </c>
      <c r="C31" s="223" t="s">
        <v>4376</v>
      </c>
    </row>
    <row r="32" spans="1:5">
      <c r="A32" s="223" t="s">
        <v>4377</v>
      </c>
      <c r="B32" s="279" t="s">
        <v>6916</v>
      </c>
      <c r="C32" s="223" t="s">
        <v>4378</v>
      </c>
    </row>
    <row r="34" spans="1:3">
      <c r="A34" s="223" t="s">
        <v>4379</v>
      </c>
      <c r="B34" s="223">
        <v>1</v>
      </c>
      <c r="C34" s="223" t="str">
        <f>CONCATENATE("Channel #", $B34, " (Buck)")</f>
        <v>Channel #1 (Buck)</v>
      </c>
    </row>
    <row r="35" spans="1:3">
      <c r="B35" s="223">
        <v>2</v>
      </c>
      <c r="C35" s="223" t="str">
        <f t="shared" ref="C35:C37" si="0">CONCATENATE("Channel #", $B35, " (Buck)")</f>
        <v>Channel #2 (Buck)</v>
      </c>
    </row>
    <row r="36" spans="1:3">
      <c r="B36" s="223">
        <v>3</v>
      </c>
      <c r="C36" s="223" t="str">
        <f t="shared" si="0"/>
        <v>Channel #3 (Buck)</v>
      </c>
    </row>
    <row r="37" spans="1:3">
      <c r="B37" s="223">
        <v>4</v>
      </c>
      <c r="C37" s="223" t="str">
        <f t="shared" si="0"/>
        <v>Channel #4 (Buck)</v>
      </c>
    </row>
    <row r="39" spans="1:3">
      <c r="B39" s="281" t="s">
        <v>4339</v>
      </c>
    </row>
    <row r="40" spans="1:3">
      <c r="B40" s="223">
        <v>1E-4</v>
      </c>
    </row>
    <row r="41" spans="1:3">
      <c r="B41" s="223">
        <v>1E-3</v>
      </c>
    </row>
    <row r="42" spans="1:3">
      <c r="B42" s="223">
        <v>5.0000000000000001E-3</v>
      </c>
    </row>
    <row r="43" spans="1:3">
      <c r="B43" s="223">
        <v>0.01</v>
      </c>
    </row>
    <row r="44" spans="1:3">
      <c r="B44" s="223">
        <v>0.02</v>
      </c>
    </row>
    <row r="45" spans="1:3">
      <c r="B45" s="223">
        <v>0.03</v>
      </c>
    </row>
    <row r="46" spans="1:3">
      <c r="B46" s="223">
        <v>0.05</v>
      </c>
    </row>
    <row r="47" spans="1:3">
      <c r="B47" s="223">
        <v>0.06</v>
      </c>
    </row>
    <row r="48" spans="1:3">
      <c r="B48" s="223">
        <v>0.08</v>
      </c>
    </row>
    <row r="49" spans="1:12">
      <c r="B49" s="223">
        <v>0.1</v>
      </c>
    </row>
    <row r="50" spans="1:12">
      <c r="B50" s="223">
        <v>0.2</v>
      </c>
    </row>
    <row r="51" spans="1:12">
      <c r="B51" s="223">
        <v>0.3</v>
      </c>
    </row>
    <row r="52" spans="1:12">
      <c r="B52" s="223">
        <v>0.4</v>
      </c>
    </row>
    <row r="53" spans="1:12">
      <c r="B53" s="223">
        <v>0.7</v>
      </c>
    </row>
    <row r="54" spans="1:12">
      <c r="B54" s="223">
        <v>1</v>
      </c>
    </row>
    <row r="55" spans="1:12">
      <c r="B55" s="281" t="s">
        <v>4380</v>
      </c>
    </row>
    <row r="56" spans="1:12">
      <c r="A56" s="223" t="s">
        <v>754</v>
      </c>
      <c r="B56" s="281" t="s">
        <v>4381</v>
      </c>
      <c r="C56" s="223" t="s">
        <v>4382</v>
      </c>
      <c r="D56" s="223" t="s">
        <v>4502</v>
      </c>
      <c r="E56" s="223" t="s">
        <v>4383</v>
      </c>
      <c r="F56" s="223" t="s">
        <v>4384</v>
      </c>
      <c r="G56" s="223" t="s">
        <v>4496</v>
      </c>
      <c r="H56" s="223" t="s">
        <v>4497</v>
      </c>
      <c r="I56" s="223" t="s">
        <v>4498</v>
      </c>
      <c r="J56" s="223" t="s">
        <v>4499</v>
      </c>
      <c r="K56" s="223" t="s">
        <v>4500</v>
      </c>
      <c r="L56" s="223" t="s">
        <v>4501</v>
      </c>
    </row>
    <row r="57" spans="1:12">
      <c r="A57" s="223" t="s">
        <v>4385</v>
      </c>
      <c r="B57" s="223" t="s">
        <v>4386</v>
      </c>
      <c r="C57" s="223" t="s">
        <v>4382</v>
      </c>
      <c r="D57" s="223" t="s">
        <v>4387</v>
      </c>
      <c r="E57" s="223" t="s">
        <v>5</v>
      </c>
      <c r="F57" s="223" t="s">
        <v>4388</v>
      </c>
      <c r="G57" s="223" t="s">
        <v>4389</v>
      </c>
      <c r="H57" s="223" t="s">
        <v>4390</v>
      </c>
    </row>
    <row r="58" spans="1:12">
      <c r="A58" s="223" t="s">
        <v>4391</v>
      </c>
      <c r="B58" s="223" t="s">
        <v>290</v>
      </c>
      <c r="C58" s="223" t="s">
        <v>4382</v>
      </c>
      <c r="D58" s="223" t="s">
        <v>4392</v>
      </c>
      <c r="E58" s="223" t="s">
        <v>4393</v>
      </c>
    </row>
    <row r="59" spans="1:12">
      <c r="A59" s="223" t="s">
        <v>4394</v>
      </c>
      <c r="B59" s="223" t="s">
        <v>749</v>
      </c>
      <c r="C59" s="223" t="s">
        <v>4382</v>
      </c>
      <c r="D59" s="223" t="s">
        <v>4392</v>
      </c>
      <c r="E59" s="223" t="s">
        <v>2168</v>
      </c>
      <c r="F59" s="223" t="s">
        <v>4395</v>
      </c>
      <c r="G59" s="223" t="s">
        <v>4396</v>
      </c>
    </row>
    <row r="60" spans="1:12">
      <c r="A60" s="223" t="s">
        <v>4397</v>
      </c>
      <c r="B60" s="223" t="s">
        <v>4398</v>
      </c>
      <c r="C60" s="223" t="s">
        <v>4382</v>
      </c>
      <c r="D60" s="223" t="s">
        <v>4392</v>
      </c>
    </row>
    <row r="61" spans="1:12">
      <c r="A61" s="223" t="s">
        <v>4399</v>
      </c>
      <c r="B61" s="223" t="s">
        <v>4400</v>
      </c>
      <c r="C61" s="223" t="s">
        <v>4382</v>
      </c>
      <c r="D61" s="223" t="s">
        <v>4401</v>
      </c>
      <c r="E61" s="223" t="s">
        <v>4402</v>
      </c>
      <c r="F61" s="223" t="s">
        <v>4403</v>
      </c>
      <c r="G61" s="223" t="s">
        <v>4404</v>
      </c>
      <c r="H61" s="223" t="s">
        <v>4405</v>
      </c>
      <c r="I61" s="223" t="s">
        <v>4406</v>
      </c>
      <c r="J61" s="223" t="s">
        <v>4407</v>
      </c>
    </row>
    <row r="62" spans="1:12">
      <c r="A62" s="223" t="s">
        <v>4408</v>
      </c>
      <c r="B62" s="223" t="s">
        <v>4409</v>
      </c>
      <c r="C62" s="223" t="s">
        <v>4382</v>
      </c>
    </row>
    <row r="63" spans="1:12">
      <c r="A63" s="223" t="s">
        <v>4410</v>
      </c>
      <c r="B63" s="223" t="s">
        <v>4411</v>
      </c>
      <c r="C63" s="223" t="s">
        <v>4382</v>
      </c>
      <c r="D63" s="223" t="s">
        <v>4392</v>
      </c>
    </row>
    <row r="64" spans="1:12">
      <c r="A64" s="223" t="s">
        <v>4412</v>
      </c>
    </row>
    <row r="65" spans="1:21">
      <c r="A65" s="223" t="s">
        <v>4413</v>
      </c>
      <c r="B65" s="223" t="s">
        <v>758</v>
      </c>
      <c r="C65" s="223" t="s">
        <v>4382</v>
      </c>
      <c r="D65" s="223" t="s">
        <v>4414</v>
      </c>
    </row>
    <row r="66" spans="1:21">
      <c r="A66" s="223" t="s">
        <v>4415</v>
      </c>
      <c r="B66" s="223" t="s">
        <v>759</v>
      </c>
      <c r="C66" s="223" t="s">
        <v>4382</v>
      </c>
      <c r="D66" s="223" t="s">
        <v>4416</v>
      </c>
    </row>
    <row r="67" spans="1:21">
      <c r="A67" s="223" t="s">
        <v>4417</v>
      </c>
      <c r="B67" s="223" t="s">
        <v>4418</v>
      </c>
      <c r="C67" s="223" t="s">
        <v>4382</v>
      </c>
      <c r="D67" s="223" t="s">
        <v>4419</v>
      </c>
      <c r="E67" s="223" t="s">
        <v>4420</v>
      </c>
      <c r="F67" s="223" t="s">
        <v>4421</v>
      </c>
    </row>
    <row r="68" spans="1:21">
      <c r="A68" s="223" t="s">
        <v>2281</v>
      </c>
      <c r="B68" s="223" t="s">
        <v>291</v>
      </c>
      <c r="C68" s="223" t="s">
        <v>4382</v>
      </c>
      <c r="D68" s="223" t="s">
        <v>4422</v>
      </c>
      <c r="E68" s="223" t="s">
        <v>4423</v>
      </c>
      <c r="F68" s="223" t="s">
        <v>4424</v>
      </c>
      <c r="G68" s="223" t="s">
        <v>4425</v>
      </c>
      <c r="H68" s="223" t="s">
        <v>4426</v>
      </c>
      <c r="I68" s="223" t="s">
        <v>4427</v>
      </c>
      <c r="J68" s="223" t="s">
        <v>4428</v>
      </c>
      <c r="K68" s="223" t="s">
        <v>4429</v>
      </c>
      <c r="L68" s="223" t="s">
        <v>4430</v>
      </c>
      <c r="M68" s="223" t="s">
        <v>4431</v>
      </c>
      <c r="N68" s="223" t="s">
        <v>4432</v>
      </c>
      <c r="O68" s="223" t="s">
        <v>4433</v>
      </c>
      <c r="P68" s="223" t="s">
        <v>4434</v>
      </c>
      <c r="Q68" s="223" t="s">
        <v>4435</v>
      </c>
      <c r="R68" s="223" t="s">
        <v>4436</v>
      </c>
    </row>
    <row r="70" spans="1:21" ht="18.75">
      <c r="B70" s="282" t="s">
        <v>4437</v>
      </c>
      <c r="D70" s="223" t="s">
        <v>4438</v>
      </c>
      <c r="O70" s="223" t="s">
        <v>4439</v>
      </c>
    </row>
    <row r="71" spans="1:21">
      <c r="B71" s="285" t="s">
        <v>4440</v>
      </c>
      <c r="C71" s="285" t="s">
        <v>4441</v>
      </c>
      <c r="D71" s="285" t="s">
        <v>4442</v>
      </c>
      <c r="E71" s="285" t="s">
        <v>4443</v>
      </c>
      <c r="F71" s="285" t="s">
        <v>4444</v>
      </c>
      <c r="G71" s="285" t="s">
        <v>4445</v>
      </c>
      <c r="H71" s="285" t="s">
        <v>4446</v>
      </c>
      <c r="I71" s="285" t="s">
        <v>4447</v>
      </c>
      <c r="J71" s="285" t="s">
        <v>4448</v>
      </c>
      <c r="K71" s="285" t="s">
        <v>4449</v>
      </c>
      <c r="L71" s="285" t="s">
        <v>4450</v>
      </c>
      <c r="M71" s="285" t="s">
        <v>4451</v>
      </c>
      <c r="N71" s="285" t="s">
        <v>4452</v>
      </c>
      <c r="O71" s="285" t="s">
        <v>4453</v>
      </c>
      <c r="P71" s="285" t="s">
        <v>4454</v>
      </c>
      <c r="Q71" s="285" t="s">
        <v>4455</v>
      </c>
      <c r="R71" s="285" t="s">
        <v>4456</v>
      </c>
      <c r="S71" s="285" t="s">
        <v>4520</v>
      </c>
      <c r="T71" s="285" t="s">
        <v>4521</v>
      </c>
      <c r="U71" s="285" t="s">
        <v>4522</v>
      </c>
    </row>
    <row r="72" spans="1:21">
      <c r="B72" s="276" t="s">
        <v>4381</v>
      </c>
      <c r="C72" s="276" t="s">
        <v>4503</v>
      </c>
      <c r="D72" s="276" t="s">
        <v>6897</v>
      </c>
      <c r="E72" s="283" t="s">
        <v>6898</v>
      </c>
      <c r="F72" s="283" t="s">
        <v>6899</v>
      </c>
      <c r="G72" s="276">
        <v>0.5</v>
      </c>
      <c r="H72" s="276">
        <v>1.23</v>
      </c>
      <c r="I72" s="276">
        <v>2.06</v>
      </c>
      <c r="J72" s="276">
        <v>0.99199999999999999</v>
      </c>
      <c r="K72" s="276">
        <v>1.1499999999999999</v>
      </c>
      <c r="L72" s="276">
        <v>0</v>
      </c>
      <c r="M72" s="276" t="s">
        <v>6900</v>
      </c>
      <c r="N72" s="276">
        <v>2E-3</v>
      </c>
      <c r="O72" s="276" t="s">
        <v>6901</v>
      </c>
      <c r="P72" s="276" t="s">
        <v>6902</v>
      </c>
      <c r="Q72" s="276" t="s">
        <v>4471</v>
      </c>
      <c r="R72" s="276" t="s">
        <v>6903</v>
      </c>
      <c r="S72" s="276" t="s">
        <v>4857</v>
      </c>
      <c r="T72" s="276">
        <v>4.4000000000000004</v>
      </c>
      <c r="U72" s="276"/>
    </row>
    <row r="73" spans="1:21">
      <c r="A73" s="223">
        <v>1</v>
      </c>
      <c r="B73" s="276" t="s">
        <v>749</v>
      </c>
      <c r="C73" s="276" t="s">
        <v>2165</v>
      </c>
      <c r="D73" s="276" t="s">
        <v>6904</v>
      </c>
      <c r="E73" s="283" t="s">
        <v>6905</v>
      </c>
      <c r="F73" s="283" t="s">
        <v>6906</v>
      </c>
      <c r="G73" s="276"/>
      <c r="H73" s="276"/>
      <c r="I73" s="276"/>
      <c r="J73" s="276"/>
      <c r="K73" s="276"/>
      <c r="L73" s="276"/>
      <c r="M73" s="276"/>
      <c r="N73" s="276"/>
      <c r="O73" s="276"/>
      <c r="P73" s="276"/>
      <c r="Q73" s="276"/>
      <c r="R73" s="276"/>
      <c r="S73" s="276"/>
      <c r="T73" s="276"/>
      <c r="U73" s="276"/>
    </row>
    <row r="74" spans="1:21">
      <c r="A74" s="223">
        <v>2</v>
      </c>
      <c r="B74" s="276" t="s">
        <v>4527</v>
      </c>
      <c r="C74" s="276" t="s">
        <v>3153</v>
      </c>
      <c r="D74" s="276" t="s">
        <v>6907</v>
      </c>
      <c r="E74" s="276" t="s">
        <v>6908</v>
      </c>
      <c r="F74" s="276">
        <v>1</v>
      </c>
      <c r="G74" s="276">
        <v>4.95</v>
      </c>
      <c r="H74" s="276">
        <v>1</v>
      </c>
      <c r="I74" s="276"/>
      <c r="J74" s="276"/>
      <c r="K74" s="276"/>
      <c r="L74" s="276"/>
      <c r="M74" s="276"/>
      <c r="N74" s="276"/>
      <c r="O74" s="276"/>
      <c r="P74" s="276"/>
      <c r="Q74" s="276"/>
      <c r="R74" s="276"/>
      <c r="S74" s="276"/>
      <c r="T74" s="276"/>
      <c r="U74" s="276"/>
    </row>
    <row r="75" spans="1:21">
      <c r="A75" s="223">
        <v>3</v>
      </c>
      <c r="B75" s="276" t="s">
        <v>4527</v>
      </c>
      <c r="C75" s="276" t="s">
        <v>750</v>
      </c>
      <c r="D75" s="276" t="s">
        <v>6909</v>
      </c>
      <c r="E75" s="276" t="s">
        <v>4857</v>
      </c>
      <c r="F75" s="276">
        <v>6</v>
      </c>
      <c r="G75" s="276">
        <v>0.9</v>
      </c>
      <c r="H75" s="276">
        <v>1</v>
      </c>
      <c r="I75" s="276"/>
      <c r="J75" s="276"/>
      <c r="K75" s="276"/>
      <c r="L75" s="276"/>
      <c r="M75" s="276"/>
      <c r="N75" s="276"/>
      <c r="O75" s="276"/>
      <c r="P75" s="276"/>
      <c r="Q75" s="276"/>
      <c r="R75" s="276"/>
      <c r="S75" s="276"/>
      <c r="T75" s="276"/>
      <c r="U75" s="276"/>
    </row>
    <row r="76" spans="1:21">
      <c r="A76" s="223">
        <v>4</v>
      </c>
      <c r="B76" s="276" t="s">
        <v>290</v>
      </c>
      <c r="C76" s="276" t="s">
        <v>755</v>
      </c>
      <c r="D76" s="283" t="s">
        <v>5994</v>
      </c>
      <c r="E76" s="276"/>
      <c r="F76" s="276"/>
      <c r="G76" s="276"/>
      <c r="H76" s="276"/>
      <c r="I76" s="276"/>
      <c r="J76" s="276"/>
      <c r="K76" s="276"/>
      <c r="L76" s="276"/>
      <c r="M76" s="276"/>
      <c r="N76" s="276"/>
      <c r="O76" s="276"/>
      <c r="P76" s="276"/>
      <c r="Q76" s="276"/>
      <c r="R76" s="276"/>
      <c r="S76" s="276"/>
      <c r="T76" s="276"/>
      <c r="U76" s="276"/>
    </row>
    <row r="77" spans="1:21">
      <c r="A77" s="223">
        <v>5</v>
      </c>
      <c r="B77" s="276" t="s">
        <v>4398</v>
      </c>
      <c r="C77" s="276" t="s">
        <v>2194</v>
      </c>
      <c r="D77" s="276" t="s">
        <v>6910</v>
      </c>
      <c r="E77" s="276"/>
      <c r="F77" s="276"/>
      <c r="G77" s="276"/>
      <c r="H77" s="276"/>
      <c r="I77" s="276"/>
      <c r="J77" s="276"/>
      <c r="K77" s="276"/>
      <c r="L77" s="276"/>
      <c r="M77" s="276"/>
      <c r="N77" s="276"/>
      <c r="O77" s="276"/>
      <c r="P77" s="276"/>
      <c r="Q77" s="276"/>
      <c r="R77" s="276"/>
      <c r="S77" s="276"/>
      <c r="T77" s="276"/>
      <c r="U77" s="276"/>
    </row>
    <row r="78" spans="1:21">
      <c r="A78" s="223">
        <v>6</v>
      </c>
      <c r="B78" s="276" t="s">
        <v>4398</v>
      </c>
      <c r="C78" s="276" t="s">
        <v>2197</v>
      </c>
      <c r="D78" s="276" t="s">
        <v>6911</v>
      </c>
      <c r="E78" s="276"/>
      <c r="F78" s="276"/>
      <c r="G78" s="276"/>
      <c r="H78" s="276"/>
      <c r="I78" s="276"/>
      <c r="J78" s="276"/>
      <c r="K78" s="276"/>
      <c r="L78" s="276"/>
      <c r="M78" s="276"/>
      <c r="N78" s="276"/>
      <c r="O78" s="276"/>
      <c r="P78" s="276"/>
      <c r="Q78" s="276"/>
      <c r="R78" s="276"/>
      <c r="S78" s="276"/>
      <c r="T78" s="276"/>
      <c r="U78" s="276"/>
    </row>
    <row r="79" spans="1:21">
      <c r="A79" s="223">
        <v>7</v>
      </c>
      <c r="B79" s="276" t="s">
        <v>290</v>
      </c>
      <c r="C79" s="276" t="s">
        <v>752</v>
      </c>
      <c r="D79" s="276" t="s">
        <v>6912</v>
      </c>
      <c r="E79" s="276">
        <v>0</v>
      </c>
      <c r="F79" s="276"/>
      <c r="G79" s="276"/>
      <c r="H79" s="276"/>
      <c r="I79" s="276"/>
      <c r="J79" s="276"/>
      <c r="K79" s="276"/>
      <c r="L79" s="276"/>
      <c r="M79" s="276"/>
      <c r="N79" s="276"/>
      <c r="O79" s="276"/>
      <c r="P79" s="276"/>
      <c r="Q79" s="276"/>
      <c r="R79" s="276"/>
      <c r="S79" s="276"/>
      <c r="T79" s="276"/>
      <c r="U79" s="276"/>
    </row>
    <row r="80" spans="1:21">
      <c r="A80" s="223">
        <v>8</v>
      </c>
      <c r="B80" s="276" t="s">
        <v>4398</v>
      </c>
      <c r="C80" s="276" t="s">
        <v>2189</v>
      </c>
      <c r="D80" s="276" t="s">
        <v>6913</v>
      </c>
      <c r="E80" s="276"/>
      <c r="F80" s="276"/>
      <c r="G80" s="276"/>
      <c r="H80" s="276"/>
      <c r="I80" s="276"/>
      <c r="J80" s="276"/>
      <c r="K80" s="276"/>
      <c r="L80" s="276"/>
      <c r="M80" s="276"/>
      <c r="N80" s="276"/>
      <c r="O80" s="276"/>
      <c r="P80" s="276"/>
      <c r="Q80" s="276"/>
      <c r="R80" s="276"/>
      <c r="S80" s="276"/>
      <c r="T80" s="276"/>
      <c r="U80" s="276"/>
    </row>
    <row r="81" spans="1:21">
      <c r="A81" s="223">
        <v>9</v>
      </c>
      <c r="B81" s="276" t="s">
        <v>290</v>
      </c>
      <c r="C81" s="276" t="s">
        <v>6914</v>
      </c>
      <c r="D81" s="276" t="s">
        <v>6915</v>
      </c>
      <c r="E81" s="276"/>
      <c r="F81" s="276"/>
      <c r="G81" s="276"/>
      <c r="H81" s="276"/>
      <c r="I81" s="276"/>
      <c r="J81" s="276"/>
      <c r="K81" s="276"/>
      <c r="L81" s="276"/>
      <c r="M81" s="276"/>
      <c r="N81" s="276"/>
      <c r="O81" s="276"/>
      <c r="P81" s="276"/>
      <c r="Q81" s="276"/>
      <c r="R81" s="276"/>
      <c r="S81" s="276"/>
      <c r="T81" s="276"/>
      <c r="U81" s="276"/>
    </row>
    <row r="82" spans="1:21">
      <c r="A82" s="223">
        <v>10</v>
      </c>
      <c r="B82" s="276" t="s">
        <v>4398</v>
      </c>
      <c r="C82" s="276" t="s">
        <v>4494</v>
      </c>
      <c r="D82" s="276" t="s">
        <v>6037</v>
      </c>
      <c r="E82" s="276"/>
      <c r="F82" s="276"/>
      <c r="G82" s="276"/>
      <c r="H82" s="276"/>
      <c r="I82" s="276"/>
      <c r="J82" s="276"/>
      <c r="K82" s="276"/>
      <c r="L82" s="276"/>
      <c r="M82" s="276"/>
      <c r="N82" s="276"/>
      <c r="O82" s="276"/>
      <c r="P82" s="276"/>
      <c r="Q82" s="276"/>
      <c r="R82" s="276"/>
      <c r="S82" s="276"/>
      <c r="T82" s="276"/>
      <c r="U82" s="276"/>
    </row>
    <row r="83" spans="1:21">
      <c r="A83" s="223">
        <v>11</v>
      </c>
      <c r="B83" s="276" t="s">
        <v>290</v>
      </c>
      <c r="C83" s="276" t="s">
        <v>3187</v>
      </c>
      <c r="D83" s="276" t="s">
        <v>31</v>
      </c>
      <c r="E83" s="276"/>
      <c r="F83" s="276"/>
      <c r="G83" s="276"/>
      <c r="H83" s="276"/>
      <c r="I83" s="276"/>
      <c r="J83" s="276"/>
      <c r="K83" s="276"/>
      <c r="L83" s="276"/>
      <c r="M83" s="276"/>
      <c r="N83" s="276"/>
      <c r="O83" s="276"/>
      <c r="P83" s="276"/>
      <c r="Q83" s="276"/>
      <c r="R83" s="276"/>
      <c r="S83" s="276"/>
      <c r="T83" s="276"/>
      <c r="U83" s="276"/>
    </row>
    <row r="84" spans="1:21">
      <c r="A84" s="223">
        <v>12</v>
      </c>
      <c r="B84" s="276" t="s">
        <v>290</v>
      </c>
      <c r="C84" s="276" t="s">
        <v>3188</v>
      </c>
      <c r="D84" s="276" t="s">
        <v>31</v>
      </c>
      <c r="E84" s="276"/>
      <c r="F84" s="276"/>
      <c r="G84" s="276"/>
      <c r="H84" s="276"/>
      <c r="I84" s="276"/>
      <c r="J84" s="276"/>
      <c r="K84" s="276"/>
      <c r="L84" s="276"/>
      <c r="M84" s="276"/>
      <c r="N84" s="276"/>
      <c r="O84" s="276"/>
      <c r="P84" s="276"/>
      <c r="Q84" s="276"/>
      <c r="R84" s="276"/>
      <c r="S84" s="276"/>
      <c r="T84" s="276"/>
      <c r="U84" s="276"/>
    </row>
    <row r="85" spans="1:21">
      <c r="A85" s="223">
        <v>13</v>
      </c>
      <c r="B85" s="276" t="s">
        <v>759</v>
      </c>
      <c r="C85" s="276" t="s">
        <v>763</v>
      </c>
      <c r="D85" s="276" t="s">
        <v>4847</v>
      </c>
      <c r="E85" s="276"/>
      <c r="F85" s="276"/>
      <c r="G85" s="276"/>
      <c r="H85" s="276"/>
      <c r="I85" s="276"/>
      <c r="J85" s="276"/>
      <c r="K85" s="276"/>
      <c r="L85" s="276"/>
      <c r="M85" s="276"/>
      <c r="N85" s="276"/>
      <c r="O85" s="276"/>
      <c r="P85" s="276"/>
      <c r="Q85" s="276"/>
      <c r="R85" s="276"/>
      <c r="S85" s="276"/>
      <c r="T85" s="276"/>
      <c r="U85" s="276"/>
    </row>
    <row r="86" spans="1:21">
      <c r="A86" s="223">
        <v>14</v>
      </c>
      <c r="B86" s="276" t="s">
        <v>4398</v>
      </c>
      <c r="C86" s="276" t="s">
        <v>4528</v>
      </c>
      <c r="D86" s="276" t="s">
        <v>4363</v>
      </c>
      <c r="E86" s="276"/>
      <c r="F86" s="276"/>
      <c r="G86" s="276"/>
      <c r="H86" s="276"/>
      <c r="I86" s="276"/>
      <c r="J86" s="276"/>
      <c r="K86" s="276"/>
      <c r="L86" s="276"/>
      <c r="M86" s="276"/>
      <c r="N86" s="276"/>
      <c r="O86" s="276"/>
      <c r="P86" s="276"/>
      <c r="Q86" s="276"/>
      <c r="R86" s="276"/>
      <c r="S86" s="276"/>
      <c r="T86" s="276"/>
      <c r="U86" s="276"/>
    </row>
    <row r="87" spans="1:21">
      <c r="A87" s="223">
        <v>15</v>
      </c>
      <c r="B87" s="276" t="s">
        <v>4398</v>
      </c>
      <c r="C87" s="276" t="s">
        <v>4529</v>
      </c>
      <c r="D87" s="276" t="s">
        <v>4475</v>
      </c>
      <c r="E87" s="276"/>
      <c r="F87" s="276"/>
      <c r="G87" s="276"/>
      <c r="H87" s="276"/>
      <c r="I87" s="276"/>
      <c r="J87" s="276"/>
      <c r="K87" s="276"/>
      <c r="L87" s="276"/>
      <c r="M87" s="276"/>
      <c r="N87" s="276"/>
      <c r="O87" s="276"/>
      <c r="P87" s="276"/>
      <c r="Q87" s="276"/>
      <c r="R87" s="276"/>
      <c r="S87" s="276"/>
      <c r="T87" s="276"/>
      <c r="U87" s="276"/>
    </row>
    <row r="88" spans="1:21">
      <c r="A88" s="223">
        <v>16</v>
      </c>
      <c r="B88" s="276" t="s">
        <v>4398</v>
      </c>
      <c r="C88" s="276" t="s">
        <v>3189</v>
      </c>
      <c r="D88" s="276" t="s">
        <v>4475</v>
      </c>
      <c r="E88" s="276"/>
      <c r="F88" s="276"/>
      <c r="G88" s="276"/>
      <c r="H88" s="276"/>
      <c r="I88" s="276"/>
      <c r="J88" s="276"/>
      <c r="K88" s="276"/>
      <c r="L88" s="276"/>
      <c r="M88" s="276"/>
      <c r="N88" s="276"/>
      <c r="O88" s="276"/>
      <c r="P88" s="276"/>
      <c r="Q88" s="276"/>
      <c r="R88" s="276"/>
      <c r="S88" s="276"/>
      <c r="T88" s="276"/>
      <c r="U88" s="276"/>
    </row>
    <row r="89" spans="1:21">
      <c r="A89" s="223">
        <v>17</v>
      </c>
      <c r="B89" s="276" t="s">
        <v>4398</v>
      </c>
      <c r="C89" s="276" t="s">
        <v>3193</v>
      </c>
      <c r="D89" s="276" t="s">
        <v>4475</v>
      </c>
      <c r="E89" s="276"/>
      <c r="F89" s="276"/>
      <c r="G89" s="276"/>
      <c r="H89" s="276"/>
      <c r="I89" s="276"/>
      <c r="J89" s="276"/>
      <c r="K89" s="276"/>
      <c r="L89" s="276"/>
      <c r="M89" s="276"/>
      <c r="N89" s="276"/>
      <c r="O89" s="276"/>
      <c r="P89" s="276"/>
      <c r="Q89" s="276"/>
      <c r="R89" s="276"/>
      <c r="S89" s="276"/>
      <c r="T89" s="276"/>
      <c r="U89" s="276"/>
    </row>
    <row r="90" spans="1:21">
      <c r="A90" s="223">
        <v>18</v>
      </c>
      <c r="B90" s="276" t="s">
        <v>4400</v>
      </c>
      <c r="C90" s="276" t="s">
        <v>2215</v>
      </c>
      <c r="D90" s="276">
        <v>4.7435225641778104E-4</v>
      </c>
      <c r="E90" s="276">
        <v>9.9999999999999995E-7</v>
      </c>
      <c r="F90" s="276">
        <v>9.9999999999999995E-7</v>
      </c>
      <c r="G90" s="276">
        <v>9.9999999999999991E-5</v>
      </c>
      <c r="H90" s="276">
        <v>0</v>
      </c>
      <c r="I90" s="276">
        <v>-0.44999999999999996</v>
      </c>
      <c r="J90" s="276">
        <v>0.1</v>
      </c>
      <c r="K90" s="276"/>
      <c r="L90" s="276"/>
      <c r="M90" s="276"/>
      <c r="N90" s="276"/>
      <c r="O90" s="276"/>
      <c r="P90" s="276"/>
      <c r="Q90" s="276"/>
      <c r="R90" s="276"/>
      <c r="S90" s="276"/>
      <c r="T90" s="276"/>
      <c r="U90" s="276"/>
    </row>
    <row r="91" spans="1:21">
      <c r="A91" s="223">
        <v>19</v>
      </c>
      <c r="B91" s="276" t="s">
        <v>4409</v>
      </c>
      <c r="C91" s="276" t="s">
        <v>2149</v>
      </c>
      <c r="D91" s="276">
        <v>1</v>
      </c>
      <c r="E91" s="276">
        <v>0</v>
      </c>
      <c r="F91" s="276">
        <v>0</v>
      </c>
      <c r="G91" s="276">
        <v>0</v>
      </c>
      <c r="H91" s="276">
        <v>4.95</v>
      </c>
      <c r="I91" s="276">
        <v>4.95</v>
      </c>
      <c r="J91" s="276"/>
      <c r="K91" s="276"/>
      <c r="L91" s="276"/>
      <c r="M91" s="276"/>
      <c r="N91" s="276"/>
      <c r="O91" s="276"/>
      <c r="P91" s="276"/>
      <c r="Q91" s="276"/>
      <c r="R91" s="276"/>
      <c r="S91" s="276"/>
      <c r="T91" s="276"/>
      <c r="U91" s="276"/>
    </row>
    <row r="92" spans="1:21">
      <c r="A92" s="223">
        <v>20</v>
      </c>
      <c r="B92" s="276" t="s">
        <v>4398</v>
      </c>
      <c r="C92" s="276" t="s">
        <v>2161</v>
      </c>
      <c r="D92" s="276">
        <v>0.66700000000000004</v>
      </c>
      <c r="E92" s="276"/>
      <c r="F92" s="276"/>
      <c r="G92" s="276"/>
      <c r="H92" s="276"/>
      <c r="I92" s="276"/>
      <c r="J92" s="276"/>
      <c r="K92" s="276"/>
      <c r="L92" s="276"/>
      <c r="M92" s="276"/>
      <c r="N92" s="276"/>
      <c r="O92" s="276"/>
      <c r="P92" s="276"/>
      <c r="Q92" s="276"/>
      <c r="R92" s="276"/>
      <c r="S92" s="276"/>
      <c r="T92" s="276"/>
      <c r="U92" s="276"/>
    </row>
    <row r="93" spans="1:21">
      <c r="A93" s="223">
        <v>21</v>
      </c>
      <c r="B93" s="276" t="s">
        <v>4418</v>
      </c>
      <c r="C93" s="276" t="s">
        <v>4530</v>
      </c>
      <c r="D93" s="276">
        <v>300000</v>
      </c>
      <c r="E93" s="276">
        <v>50</v>
      </c>
      <c r="F93" s="276">
        <v>5</v>
      </c>
      <c r="G93" s="276"/>
      <c r="H93" s="276"/>
      <c r="I93" s="276"/>
      <c r="J93" s="276"/>
      <c r="K93" s="276"/>
      <c r="L93" s="276"/>
      <c r="M93" s="276"/>
      <c r="N93" s="276"/>
      <c r="O93" s="276"/>
      <c r="P93" s="276"/>
      <c r="Q93" s="276"/>
      <c r="R93" s="276"/>
      <c r="S93" s="276"/>
      <c r="T93" s="276"/>
      <c r="U93" s="276"/>
    </row>
    <row r="94" spans="1:21">
      <c r="A94" s="223">
        <v>22</v>
      </c>
      <c r="B94" s="276" t="s">
        <v>758</v>
      </c>
      <c r="C94" s="276" t="s">
        <v>4531</v>
      </c>
      <c r="D94" s="276">
        <v>0</v>
      </c>
      <c r="E94" s="276"/>
      <c r="F94" s="276"/>
      <c r="G94" s="276"/>
      <c r="H94" s="276"/>
      <c r="I94" s="276"/>
      <c r="J94" s="276"/>
      <c r="K94" s="276"/>
      <c r="L94" s="276"/>
      <c r="M94" s="276"/>
      <c r="N94" s="276"/>
      <c r="O94" s="276"/>
      <c r="P94" s="276"/>
      <c r="Q94" s="276"/>
      <c r="R94" s="276"/>
      <c r="S94" s="276"/>
      <c r="T94" s="276"/>
      <c r="U94" s="276"/>
    </row>
    <row r="95" spans="1:21">
      <c r="A95" s="223">
        <v>23</v>
      </c>
      <c r="B95" s="276" t="s">
        <v>759</v>
      </c>
      <c r="C95" s="276" t="s">
        <v>758</v>
      </c>
      <c r="D95" s="276" t="s">
        <v>749</v>
      </c>
      <c r="E95" s="276"/>
      <c r="F95" s="276"/>
      <c r="G95" s="276"/>
      <c r="H95" s="276"/>
      <c r="I95" s="276"/>
      <c r="J95" s="276"/>
      <c r="K95" s="276"/>
      <c r="L95" s="276"/>
      <c r="M95" s="276"/>
      <c r="N95" s="276"/>
      <c r="O95" s="276"/>
      <c r="P95" s="276"/>
      <c r="Q95" s="276"/>
      <c r="R95" s="276"/>
      <c r="S95" s="276"/>
      <c r="T95" s="276"/>
      <c r="U95" s="276"/>
    </row>
    <row r="96" spans="1:21">
      <c r="A96" s="223">
        <v>24</v>
      </c>
      <c r="B96" s="276" t="s">
        <v>758</v>
      </c>
      <c r="C96" s="276" t="s">
        <v>4532</v>
      </c>
      <c r="D96" s="276">
        <v>0</v>
      </c>
      <c r="E96" s="276"/>
      <c r="F96" s="276"/>
      <c r="G96" s="276"/>
      <c r="H96" s="276"/>
      <c r="I96" s="276"/>
      <c r="J96" s="276"/>
      <c r="K96" s="276"/>
      <c r="L96" s="276"/>
      <c r="M96" s="276"/>
      <c r="N96" s="276"/>
      <c r="O96" s="276"/>
      <c r="P96" s="276"/>
      <c r="Q96" s="276"/>
      <c r="R96" s="276"/>
      <c r="S96" s="276"/>
      <c r="T96" s="276"/>
      <c r="U96" s="276"/>
    </row>
    <row r="97" spans="1:21">
      <c r="A97" s="223">
        <v>25</v>
      </c>
      <c r="B97" s="276" t="s">
        <v>4409</v>
      </c>
      <c r="C97" s="276" t="s">
        <v>4533</v>
      </c>
      <c r="D97" s="276">
        <v>1</v>
      </c>
      <c r="E97" s="276">
        <v>1E-3</v>
      </c>
      <c r="F97" s="276">
        <v>1E-3</v>
      </c>
      <c r="G97" s="276">
        <v>9.9999999999999991E-5</v>
      </c>
      <c r="H97" s="276">
        <v>5</v>
      </c>
      <c r="I97" s="276">
        <v>5</v>
      </c>
      <c r="J97" s="276"/>
      <c r="K97" s="276"/>
      <c r="L97" s="276"/>
      <c r="M97" s="276"/>
      <c r="N97" s="276"/>
      <c r="O97" s="276"/>
      <c r="P97" s="276"/>
      <c r="Q97" s="276"/>
      <c r="R97" s="276"/>
      <c r="S97" s="276"/>
      <c r="T97" s="276"/>
      <c r="U97" s="276"/>
    </row>
    <row r="98" spans="1:21">
      <c r="A98" s="223">
        <v>26</v>
      </c>
      <c r="B98" s="276"/>
      <c r="C98" s="276"/>
      <c r="D98" s="276"/>
      <c r="E98" s="276"/>
      <c r="F98" s="276"/>
      <c r="G98" s="276"/>
      <c r="H98" s="276"/>
      <c r="I98" s="276"/>
      <c r="J98" s="276"/>
      <c r="K98" s="276"/>
      <c r="L98" s="276"/>
      <c r="M98" s="276"/>
      <c r="N98" s="276"/>
      <c r="O98" s="276"/>
      <c r="P98" s="276"/>
      <c r="Q98" s="276"/>
      <c r="R98" s="276"/>
      <c r="S98" s="276"/>
      <c r="T98" s="276"/>
      <c r="U98" s="276"/>
    </row>
    <row r="99" spans="1:21">
      <c r="A99" s="223">
        <v>27</v>
      </c>
      <c r="B99" s="276"/>
      <c r="C99" s="276"/>
      <c r="D99" s="276"/>
      <c r="E99" s="276"/>
      <c r="F99" s="276"/>
      <c r="G99" s="276"/>
      <c r="H99" s="276"/>
      <c r="I99" s="276"/>
      <c r="J99" s="276"/>
      <c r="K99" s="276"/>
      <c r="L99" s="276"/>
      <c r="M99" s="276"/>
      <c r="N99" s="276"/>
      <c r="O99" s="276"/>
      <c r="P99" s="276"/>
      <c r="Q99" s="276"/>
      <c r="R99" s="276"/>
      <c r="S99" s="276"/>
      <c r="T99" s="276"/>
      <c r="U99" s="276"/>
    </row>
    <row r="100" spans="1:21">
      <c r="A100" s="223">
        <v>28</v>
      </c>
      <c r="B100" s="276"/>
      <c r="C100" s="276"/>
      <c r="D100" s="276"/>
      <c r="E100" s="276"/>
      <c r="F100" s="276"/>
      <c r="G100" s="276"/>
      <c r="H100" s="276"/>
      <c r="I100" s="276"/>
      <c r="J100" s="276"/>
      <c r="K100" s="276"/>
      <c r="L100" s="276"/>
      <c r="M100" s="276"/>
      <c r="N100" s="276"/>
      <c r="O100" s="276"/>
      <c r="P100" s="276"/>
      <c r="Q100" s="276"/>
      <c r="R100" s="276"/>
      <c r="S100" s="276"/>
      <c r="T100" s="276"/>
      <c r="U100" s="276"/>
    </row>
    <row r="101" spans="1:21">
      <c r="A101" s="223">
        <v>29</v>
      </c>
      <c r="B101" s="276"/>
      <c r="C101" s="276"/>
      <c r="D101" s="276"/>
      <c r="E101" s="276"/>
      <c r="F101" s="276"/>
      <c r="G101" s="276"/>
      <c r="H101" s="276"/>
      <c r="I101" s="276"/>
      <c r="J101" s="276"/>
      <c r="K101" s="276"/>
      <c r="L101" s="276"/>
      <c r="M101" s="276"/>
      <c r="N101" s="276"/>
      <c r="O101" s="276"/>
      <c r="P101" s="276"/>
      <c r="Q101" s="276"/>
      <c r="R101" s="276"/>
      <c r="S101" s="276"/>
      <c r="T101" s="276"/>
      <c r="U101" s="276"/>
    </row>
    <row r="102" spans="1:21">
      <c r="A102" s="223">
        <v>30</v>
      </c>
      <c r="B102" s="276"/>
      <c r="C102" s="276"/>
      <c r="D102" s="276"/>
      <c r="E102" s="276"/>
      <c r="F102" s="276"/>
      <c r="G102" s="276"/>
      <c r="H102" s="276"/>
      <c r="I102" s="276"/>
      <c r="J102" s="276"/>
      <c r="K102" s="276"/>
      <c r="L102" s="276"/>
      <c r="M102" s="276"/>
      <c r="N102" s="276"/>
      <c r="O102" s="276"/>
      <c r="P102" s="276"/>
      <c r="Q102" s="276"/>
      <c r="R102" s="276"/>
      <c r="S102" s="276"/>
      <c r="T102" s="276"/>
      <c r="U102" s="276"/>
    </row>
    <row r="103" spans="1:21">
      <c r="A103" s="223">
        <v>31</v>
      </c>
      <c r="B103" s="276"/>
      <c r="C103" s="276"/>
      <c r="D103" s="276"/>
      <c r="E103" s="276"/>
      <c r="F103" s="276"/>
      <c r="G103" s="276"/>
      <c r="H103" s="276"/>
      <c r="I103" s="276"/>
      <c r="J103" s="276"/>
      <c r="K103" s="276"/>
      <c r="L103" s="276"/>
      <c r="M103" s="276"/>
      <c r="N103" s="276"/>
      <c r="O103" s="276"/>
      <c r="P103" s="276"/>
      <c r="Q103" s="276"/>
      <c r="R103" s="276"/>
      <c r="S103" s="276"/>
      <c r="T103" s="276"/>
      <c r="U103" s="276"/>
    </row>
    <row r="104" spans="1:21">
      <c r="A104" s="223">
        <v>32</v>
      </c>
      <c r="B104" s="276"/>
      <c r="C104" s="276"/>
      <c r="D104" s="276"/>
      <c r="E104" s="276"/>
      <c r="F104" s="276"/>
      <c r="G104" s="276"/>
      <c r="H104" s="276"/>
      <c r="I104" s="276"/>
      <c r="J104" s="276"/>
      <c r="K104" s="276"/>
      <c r="L104" s="276"/>
      <c r="M104" s="276"/>
      <c r="N104" s="276"/>
      <c r="O104" s="276"/>
      <c r="P104" s="276"/>
      <c r="Q104" s="276"/>
      <c r="R104" s="276"/>
      <c r="S104" s="276"/>
      <c r="T104" s="276"/>
      <c r="U104" s="276"/>
    </row>
    <row r="105" spans="1:21">
      <c r="A105" s="223">
        <v>33</v>
      </c>
      <c r="B105" s="276"/>
      <c r="C105" s="276"/>
      <c r="D105" s="276"/>
      <c r="E105" s="276"/>
      <c r="F105" s="276"/>
      <c r="G105" s="276"/>
      <c r="H105" s="276"/>
      <c r="I105" s="276"/>
      <c r="J105" s="276"/>
      <c r="K105" s="276"/>
      <c r="L105" s="276"/>
      <c r="M105" s="276"/>
      <c r="N105" s="276"/>
      <c r="O105" s="276"/>
      <c r="P105" s="276"/>
      <c r="Q105" s="276"/>
      <c r="R105" s="276"/>
      <c r="S105" s="276"/>
      <c r="T105" s="276"/>
      <c r="U105" s="276"/>
    </row>
    <row r="106" spans="1:21">
      <c r="A106" s="223">
        <v>34</v>
      </c>
      <c r="B106" s="276"/>
      <c r="C106" s="276"/>
      <c r="D106" s="276"/>
      <c r="E106" s="276"/>
      <c r="F106" s="276"/>
      <c r="G106" s="276"/>
      <c r="H106" s="276"/>
      <c r="I106" s="276"/>
      <c r="J106" s="276"/>
      <c r="K106" s="276"/>
      <c r="L106" s="276"/>
      <c r="M106" s="276"/>
      <c r="N106" s="276"/>
      <c r="O106" s="276"/>
      <c r="P106" s="276"/>
      <c r="Q106" s="276"/>
      <c r="R106" s="276"/>
      <c r="S106" s="276"/>
      <c r="T106" s="276"/>
      <c r="U106" s="276"/>
    </row>
    <row r="107" spans="1:21">
      <c r="A107" s="223">
        <v>35</v>
      </c>
      <c r="B107" s="276"/>
      <c r="C107" s="276"/>
      <c r="D107" s="276"/>
      <c r="E107" s="276"/>
      <c r="F107" s="276"/>
      <c r="G107" s="276"/>
      <c r="H107" s="276"/>
      <c r="I107" s="276"/>
      <c r="J107" s="276"/>
      <c r="K107" s="276"/>
      <c r="L107" s="276"/>
      <c r="M107" s="276"/>
      <c r="N107" s="276"/>
      <c r="O107" s="276"/>
      <c r="P107" s="276"/>
      <c r="Q107" s="276"/>
      <c r="R107" s="276"/>
      <c r="S107" s="276"/>
      <c r="T107" s="276"/>
      <c r="U107" s="276"/>
    </row>
    <row r="108" spans="1:21">
      <c r="A108" s="223">
        <v>36</v>
      </c>
      <c r="B108" s="276"/>
      <c r="C108" s="276"/>
      <c r="D108" s="276"/>
      <c r="E108" s="276"/>
      <c r="F108" s="276"/>
      <c r="G108" s="276"/>
      <c r="H108" s="276"/>
      <c r="I108" s="276"/>
      <c r="J108" s="276"/>
      <c r="K108" s="276"/>
      <c r="L108" s="276"/>
      <c r="M108" s="276"/>
      <c r="N108" s="276"/>
      <c r="O108" s="276"/>
      <c r="P108" s="276"/>
      <c r="Q108" s="276"/>
      <c r="R108" s="276"/>
      <c r="S108" s="276"/>
      <c r="T108" s="276"/>
      <c r="U108" s="276"/>
    </row>
    <row r="109" spans="1:21">
      <c r="A109" s="223">
        <v>37</v>
      </c>
      <c r="B109" s="276"/>
      <c r="C109" s="276"/>
      <c r="D109" s="276"/>
      <c r="E109" s="276"/>
      <c r="F109" s="276"/>
      <c r="G109" s="276"/>
      <c r="H109" s="276"/>
      <c r="I109" s="276"/>
      <c r="J109" s="276"/>
      <c r="K109" s="276"/>
      <c r="L109" s="276"/>
      <c r="M109" s="276"/>
      <c r="N109" s="276"/>
      <c r="O109" s="276"/>
      <c r="P109" s="276"/>
      <c r="Q109" s="276"/>
      <c r="R109" s="276"/>
      <c r="S109" s="276"/>
      <c r="T109" s="276"/>
      <c r="U109" s="276"/>
    </row>
    <row r="110" spans="1:21">
      <c r="A110" s="223">
        <v>38</v>
      </c>
      <c r="B110" s="276"/>
      <c r="C110" s="276"/>
      <c r="D110" s="276"/>
      <c r="E110" s="276"/>
      <c r="F110" s="276"/>
      <c r="G110" s="276"/>
      <c r="H110" s="276"/>
      <c r="I110" s="276"/>
      <c r="J110" s="276"/>
      <c r="K110" s="276"/>
      <c r="L110" s="276"/>
      <c r="M110" s="276"/>
      <c r="N110" s="276"/>
      <c r="O110" s="276"/>
      <c r="P110" s="276"/>
      <c r="Q110" s="276"/>
      <c r="R110" s="276"/>
      <c r="S110" s="276"/>
      <c r="T110" s="276"/>
      <c r="U110" s="276"/>
    </row>
    <row r="111" spans="1:21">
      <c r="A111" s="223">
        <v>39</v>
      </c>
      <c r="B111" s="276"/>
      <c r="C111" s="276"/>
      <c r="D111" s="276"/>
      <c r="E111" s="276"/>
      <c r="F111" s="276"/>
      <c r="G111" s="276"/>
      <c r="H111" s="276"/>
      <c r="I111" s="276"/>
      <c r="J111" s="276"/>
      <c r="K111" s="276"/>
      <c r="L111" s="276"/>
      <c r="M111" s="276"/>
      <c r="N111" s="276"/>
      <c r="O111" s="276"/>
      <c r="P111" s="276"/>
      <c r="Q111" s="276"/>
      <c r="R111" s="276"/>
      <c r="S111" s="276"/>
      <c r="T111" s="276"/>
      <c r="U111" s="276"/>
    </row>
    <row r="112" spans="1:21">
      <c r="A112" s="223">
        <v>40</v>
      </c>
      <c r="B112" s="276"/>
      <c r="C112" s="276"/>
      <c r="D112" s="276"/>
      <c r="E112" s="276"/>
      <c r="F112" s="276"/>
      <c r="G112" s="276"/>
      <c r="H112" s="276"/>
      <c r="I112" s="276"/>
      <c r="J112" s="276"/>
      <c r="K112" s="276"/>
      <c r="L112" s="276"/>
      <c r="M112" s="276"/>
      <c r="N112" s="276"/>
      <c r="O112" s="276"/>
      <c r="P112" s="276"/>
      <c r="Q112" s="276"/>
      <c r="R112" s="276"/>
      <c r="S112" s="276"/>
      <c r="T112" s="276"/>
      <c r="U112" s="276"/>
    </row>
    <row r="113" spans="1:21">
      <c r="A113" s="223">
        <v>41</v>
      </c>
      <c r="B113" s="276"/>
      <c r="C113" s="276"/>
      <c r="D113" s="276"/>
      <c r="E113" s="276"/>
      <c r="F113" s="276"/>
      <c r="G113" s="276"/>
      <c r="H113" s="276"/>
      <c r="I113" s="276"/>
      <c r="J113" s="276"/>
      <c r="K113" s="276"/>
      <c r="L113" s="276"/>
      <c r="M113" s="276"/>
      <c r="N113" s="276"/>
      <c r="O113" s="276"/>
      <c r="P113" s="276"/>
      <c r="Q113" s="276"/>
      <c r="R113" s="276"/>
      <c r="S113" s="276"/>
      <c r="T113" s="276"/>
      <c r="U113" s="276"/>
    </row>
    <row r="114" spans="1:21">
      <c r="A114" s="223">
        <v>42</v>
      </c>
      <c r="B114" s="276"/>
      <c r="C114" s="276"/>
      <c r="D114" s="276"/>
      <c r="E114" s="276"/>
      <c r="F114" s="276"/>
      <c r="G114" s="276"/>
      <c r="H114" s="276"/>
      <c r="I114" s="276"/>
      <c r="J114" s="276"/>
      <c r="K114" s="276"/>
      <c r="L114" s="276"/>
      <c r="M114" s="276"/>
      <c r="N114" s="276"/>
      <c r="O114" s="276"/>
      <c r="P114" s="276"/>
      <c r="Q114" s="276"/>
      <c r="R114" s="276"/>
      <c r="S114" s="276"/>
      <c r="T114" s="276"/>
      <c r="U114" s="276"/>
    </row>
    <row r="115" spans="1:21">
      <c r="A115" s="223">
        <v>43</v>
      </c>
      <c r="B115" s="276"/>
      <c r="C115" s="276"/>
      <c r="D115" s="276"/>
      <c r="E115" s="276"/>
      <c r="F115" s="276"/>
      <c r="G115" s="276"/>
      <c r="H115" s="276"/>
      <c r="I115" s="276"/>
      <c r="J115" s="276"/>
      <c r="K115" s="276"/>
      <c r="L115" s="276"/>
      <c r="M115" s="276"/>
      <c r="N115" s="276"/>
      <c r="O115" s="276"/>
      <c r="P115" s="276"/>
      <c r="Q115" s="276"/>
      <c r="R115" s="276"/>
      <c r="S115" s="276"/>
      <c r="T115" s="276"/>
      <c r="U115" s="276"/>
    </row>
    <row r="116" spans="1:21">
      <c r="A116" s="223">
        <v>44</v>
      </c>
      <c r="B116" s="276"/>
      <c r="C116" s="276"/>
      <c r="D116" s="276"/>
      <c r="E116" s="276"/>
      <c r="F116" s="276"/>
      <c r="G116" s="276"/>
      <c r="H116" s="276"/>
      <c r="I116" s="276"/>
      <c r="J116" s="276"/>
      <c r="K116" s="276"/>
      <c r="L116" s="276"/>
      <c r="M116" s="276"/>
      <c r="N116" s="276"/>
      <c r="O116" s="276"/>
      <c r="P116" s="276"/>
      <c r="Q116" s="276"/>
      <c r="R116" s="276"/>
      <c r="S116" s="276"/>
      <c r="T116" s="276"/>
      <c r="U116" s="276"/>
    </row>
    <row r="117" spans="1:21">
      <c r="A117" s="223">
        <v>45</v>
      </c>
      <c r="B117" s="276"/>
      <c r="C117" s="276"/>
      <c r="D117" s="276"/>
      <c r="E117" s="276"/>
      <c r="F117" s="276"/>
      <c r="G117" s="276"/>
      <c r="H117" s="276"/>
      <c r="I117" s="276"/>
      <c r="J117" s="276"/>
      <c r="K117" s="276"/>
      <c r="L117" s="276"/>
      <c r="M117" s="276"/>
      <c r="N117" s="276"/>
      <c r="O117" s="276"/>
      <c r="P117" s="276"/>
      <c r="Q117" s="276"/>
      <c r="R117" s="276"/>
      <c r="S117" s="276"/>
      <c r="T117" s="276"/>
      <c r="U117" s="276"/>
    </row>
    <row r="118" spans="1:21">
      <c r="A118" s="223">
        <v>46</v>
      </c>
      <c r="B118" s="276"/>
      <c r="C118" s="276"/>
      <c r="D118" s="276"/>
      <c r="E118" s="276"/>
      <c r="F118" s="276"/>
      <c r="G118" s="276"/>
      <c r="H118" s="276"/>
      <c r="I118" s="276"/>
      <c r="J118" s="276"/>
      <c r="K118" s="276"/>
      <c r="L118" s="276"/>
      <c r="M118" s="276"/>
      <c r="N118" s="276"/>
      <c r="O118" s="276"/>
      <c r="P118" s="276"/>
      <c r="Q118" s="276"/>
      <c r="R118" s="276"/>
      <c r="S118" s="276"/>
      <c r="T118" s="276"/>
      <c r="U118" s="276"/>
    </row>
    <row r="119" spans="1:21">
      <c r="A119" s="223">
        <v>47</v>
      </c>
      <c r="B119" s="276"/>
      <c r="C119" s="276"/>
      <c r="D119" s="276"/>
      <c r="E119" s="276"/>
      <c r="F119" s="276"/>
      <c r="G119" s="276"/>
      <c r="H119" s="276"/>
      <c r="I119" s="276"/>
      <c r="J119" s="276"/>
      <c r="K119" s="276"/>
      <c r="L119" s="276"/>
      <c r="M119" s="276"/>
      <c r="N119" s="276"/>
      <c r="O119" s="276"/>
      <c r="P119" s="276"/>
      <c r="Q119" s="276"/>
      <c r="R119" s="276"/>
      <c r="S119" s="276"/>
      <c r="T119" s="276"/>
      <c r="U119" s="276"/>
    </row>
    <row r="120" spans="1:21">
      <c r="A120" s="223">
        <v>48</v>
      </c>
      <c r="B120" s="276"/>
      <c r="C120" s="276"/>
      <c r="D120" s="276"/>
      <c r="E120" s="276"/>
      <c r="F120" s="276"/>
      <c r="G120" s="276"/>
      <c r="H120" s="276"/>
      <c r="I120" s="276"/>
      <c r="J120" s="276"/>
      <c r="K120" s="276"/>
      <c r="L120" s="276"/>
      <c r="M120" s="276"/>
      <c r="N120" s="276"/>
      <c r="O120" s="276"/>
      <c r="P120" s="276"/>
      <c r="Q120" s="276"/>
      <c r="R120" s="276"/>
      <c r="S120" s="276"/>
      <c r="T120" s="276"/>
      <c r="U120" s="276"/>
    </row>
    <row r="121" spans="1:21">
      <c r="A121" s="223">
        <v>49</v>
      </c>
      <c r="B121" s="276"/>
      <c r="C121" s="276"/>
      <c r="D121" s="276"/>
      <c r="E121" s="276"/>
      <c r="F121" s="276"/>
      <c r="G121" s="276"/>
      <c r="H121" s="276"/>
      <c r="I121" s="276"/>
      <c r="J121" s="276"/>
      <c r="K121" s="276"/>
      <c r="L121" s="276"/>
      <c r="M121" s="276"/>
      <c r="N121" s="276"/>
      <c r="O121" s="276"/>
      <c r="P121" s="276"/>
      <c r="Q121" s="276"/>
      <c r="R121" s="276"/>
      <c r="S121" s="276"/>
      <c r="T121" s="276"/>
      <c r="U121" s="276"/>
    </row>
    <row r="122" spans="1:21">
      <c r="A122" s="223">
        <v>50</v>
      </c>
      <c r="B122" s="276"/>
      <c r="C122" s="276"/>
      <c r="D122" s="276"/>
      <c r="E122" s="276"/>
      <c r="F122" s="276"/>
      <c r="G122" s="276"/>
      <c r="H122" s="276"/>
      <c r="I122" s="276"/>
      <c r="J122" s="276"/>
      <c r="K122" s="276"/>
      <c r="L122" s="276"/>
      <c r="M122" s="276"/>
      <c r="N122" s="276"/>
      <c r="O122" s="276"/>
      <c r="P122" s="276"/>
      <c r="Q122" s="276"/>
      <c r="R122" s="276"/>
      <c r="S122" s="276"/>
      <c r="T122" s="276"/>
      <c r="U122" s="276"/>
    </row>
    <row r="123" spans="1:21">
      <c r="A123" s="223">
        <v>51</v>
      </c>
      <c r="B123" s="276"/>
      <c r="C123" s="276"/>
      <c r="D123" s="276"/>
      <c r="E123" s="276"/>
      <c r="F123" s="276"/>
      <c r="G123" s="276"/>
      <c r="H123" s="276"/>
      <c r="I123" s="276"/>
      <c r="J123" s="276"/>
      <c r="K123" s="276"/>
      <c r="L123" s="276"/>
      <c r="M123" s="276"/>
      <c r="N123" s="276"/>
      <c r="O123" s="276"/>
      <c r="P123" s="276"/>
      <c r="Q123" s="276"/>
      <c r="R123" s="276"/>
      <c r="S123" s="276"/>
      <c r="T123" s="276"/>
      <c r="U123" s="276"/>
    </row>
    <row r="124" spans="1:21">
      <c r="A124" s="223">
        <v>52</v>
      </c>
      <c r="B124" s="276"/>
      <c r="C124" s="276"/>
      <c r="D124" s="276"/>
      <c r="E124" s="276"/>
      <c r="F124" s="276"/>
      <c r="G124" s="276"/>
      <c r="H124" s="276"/>
      <c r="I124" s="276"/>
      <c r="J124" s="276"/>
      <c r="K124" s="276"/>
      <c r="L124" s="276"/>
      <c r="M124" s="276"/>
      <c r="N124" s="276"/>
      <c r="O124" s="276"/>
      <c r="P124" s="276"/>
      <c r="Q124" s="276"/>
      <c r="R124" s="276"/>
      <c r="S124" s="276"/>
      <c r="T124" s="276"/>
      <c r="U124" s="276"/>
    </row>
    <row r="125" spans="1:21">
      <c r="A125" s="223">
        <v>53</v>
      </c>
      <c r="B125" s="276"/>
      <c r="C125" s="276"/>
      <c r="D125" s="276"/>
      <c r="E125" s="276"/>
      <c r="F125" s="276"/>
      <c r="G125" s="276"/>
      <c r="H125" s="276"/>
      <c r="I125" s="276"/>
      <c r="J125" s="276"/>
      <c r="K125" s="276"/>
      <c r="L125" s="276"/>
      <c r="M125" s="276"/>
      <c r="N125" s="276"/>
      <c r="O125" s="276"/>
      <c r="P125" s="276"/>
      <c r="Q125" s="276"/>
      <c r="R125" s="276"/>
      <c r="S125" s="276"/>
      <c r="T125" s="276"/>
      <c r="U125" s="276"/>
    </row>
    <row r="126" spans="1:21">
      <c r="A126" s="223">
        <v>54</v>
      </c>
      <c r="B126" s="276"/>
      <c r="C126" s="276"/>
      <c r="D126" s="276"/>
      <c r="E126" s="276"/>
      <c r="F126" s="276"/>
      <c r="G126" s="276"/>
      <c r="H126" s="276"/>
      <c r="I126" s="276"/>
      <c r="J126" s="276"/>
      <c r="K126" s="276"/>
      <c r="L126" s="276"/>
      <c r="M126" s="276"/>
      <c r="N126" s="276"/>
      <c r="O126" s="276"/>
      <c r="P126" s="276"/>
      <c r="Q126" s="276"/>
      <c r="R126" s="276"/>
      <c r="S126" s="276"/>
      <c r="T126" s="276"/>
      <c r="U126" s="276"/>
    </row>
    <row r="127" spans="1:21">
      <c r="A127" s="223">
        <v>55</v>
      </c>
      <c r="B127" s="276"/>
      <c r="C127" s="276"/>
      <c r="D127" s="276"/>
      <c r="E127" s="276"/>
      <c r="F127" s="276"/>
      <c r="G127" s="276"/>
      <c r="H127" s="276"/>
      <c r="I127" s="276"/>
      <c r="J127" s="276"/>
      <c r="K127" s="276"/>
      <c r="L127" s="276"/>
      <c r="M127" s="276"/>
      <c r="N127" s="276"/>
      <c r="O127" s="276"/>
      <c r="P127" s="276"/>
      <c r="Q127" s="276"/>
      <c r="R127" s="276"/>
      <c r="S127" s="276"/>
      <c r="T127" s="276"/>
      <c r="U127" s="276"/>
    </row>
    <row r="128" spans="1:21">
      <c r="A128" s="223">
        <v>56</v>
      </c>
      <c r="B128" s="276"/>
      <c r="C128" s="276"/>
      <c r="D128" s="276"/>
      <c r="E128" s="276"/>
      <c r="F128" s="276"/>
      <c r="G128" s="276"/>
      <c r="H128" s="276"/>
      <c r="I128" s="276"/>
      <c r="J128" s="276"/>
      <c r="K128" s="276"/>
      <c r="L128" s="276"/>
      <c r="M128" s="276"/>
      <c r="N128" s="276"/>
      <c r="O128" s="276"/>
      <c r="P128" s="276"/>
      <c r="Q128" s="276"/>
      <c r="R128" s="276"/>
      <c r="S128" s="276"/>
      <c r="T128" s="276"/>
      <c r="U128" s="276"/>
    </row>
    <row r="129" spans="1:21">
      <c r="A129" s="223">
        <v>57</v>
      </c>
      <c r="B129" s="276"/>
      <c r="C129" s="276"/>
      <c r="D129" s="276"/>
      <c r="E129" s="276"/>
      <c r="F129" s="276"/>
      <c r="G129" s="276"/>
      <c r="H129" s="276"/>
      <c r="I129" s="276"/>
      <c r="J129" s="276"/>
      <c r="K129" s="276"/>
      <c r="L129" s="276"/>
      <c r="M129" s="276"/>
      <c r="N129" s="276"/>
      <c r="O129" s="276"/>
      <c r="P129" s="276"/>
      <c r="Q129" s="276"/>
      <c r="R129" s="276"/>
      <c r="S129" s="276"/>
      <c r="T129" s="276"/>
      <c r="U129" s="276"/>
    </row>
    <row r="130" spans="1:21">
      <c r="A130" s="223">
        <v>58</v>
      </c>
      <c r="B130" s="276"/>
      <c r="C130" s="276"/>
      <c r="D130" s="276"/>
      <c r="E130" s="276"/>
      <c r="F130" s="276"/>
      <c r="G130" s="276"/>
      <c r="H130" s="276"/>
      <c r="I130" s="276"/>
      <c r="J130" s="276"/>
      <c r="K130" s="276"/>
      <c r="L130" s="276"/>
      <c r="M130" s="276"/>
      <c r="N130" s="276"/>
      <c r="O130" s="276"/>
      <c r="P130" s="276"/>
      <c r="Q130" s="276"/>
      <c r="R130" s="276"/>
      <c r="S130" s="276"/>
      <c r="T130" s="276"/>
      <c r="U130" s="276"/>
    </row>
    <row r="131" spans="1:21">
      <c r="A131" s="223">
        <v>59</v>
      </c>
      <c r="B131" s="276"/>
      <c r="C131" s="276"/>
      <c r="D131" s="276"/>
      <c r="E131" s="276"/>
      <c r="F131" s="276"/>
      <c r="G131" s="276"/>
      <c r="H131" s="276"/>
      <c r="I131" s="276"/>
      <c r="J131" s="276"/>
      <c r="K131" s="276"/>
      <c r="L131" s="276"/>
      <c r="M131" s="276"/>
      <c r="N131" s="276"/>
      <c r="O131" s="276"/>
      <c r="P131" s="276"/>
      <c r="Q131" s="276"/>
      <c r="R131" s="276"/>
      <c r="S131" s="276"/>
      <c r="T131" s="276"/>
      <c r="U131" s="276"/>
    </row>
    <row r="132" spans="1:21">
      <c r="A132" s="223">
        <v>60</v>
      </c>
      <c r="B132" s="276"/>
      <c r="C132" s="276"/>
      <c r="D132" s="276"/>
      <c r="E132" s="276"/>
      <c r="F132" s="276"/>
      <c r="G132" s="276"/>
      <c r="H132" s="276"/>
      <c r="I132" s="276"/>
      <c r="J132" s="276"/>
      <c r="K132" s="276"/>
      <c r="L132" s="276"/>
      <c r="M132" s="276"/>
      <c r="N132" s="276"/>
      <c r="O132" s="276"/>
      <c r="P132" s="276"/>
      <c r="Q132" s="276"/>
      <c r="R132" s="276"/>
      <c r="S132" s="276"/>
      <c r="T132" s="276"/>
      <c r="U132" s="276"/>
    </row>
    <row r="133" spans="1:21">
      <c r="A133" s="223">
        <v>61</v>
      </c>
      <c r="B133" s="276"/>
      <c r="C133" s="276"/>
      <c r="D133" s="276"/>
      <c r="E133" s="276"/>
      <c r="F133" s="276"/>
      <c r="G133" s="276"/>
      <c r="H133" s="276"/>
      <c r="I133" s="276"/>
      <c r="J133" s="276"/>
      <c r="K133" s="276"/>
      <c r="L133" s="276"/>
      <c r="M133" s="276"/>
      <c r="N133" s="276"/>
      <c r="O133" s="276"/>
      <c r="P133" s="276"/>
      <c r="Q133" s="276"/>
      <c r="R133" s="276"/>
      <c r="S133" s="276"/>
      <c r="T133" s="276"/>
      <c r="U133" s="276"/>
    </row>
    <row r="134" spans="1:21">
      <c r="A134" s="223">
        <v>62</v>
      </c>
      <c r="B134" s="276"/>
      <c r="C134" s="276"/>
      <c r="D134" s="276"/>
      <c r="E134" s="276"/>
      <c r="F134" s="276"/>
      <c r="G134" s="276"/>
      <c r="H134" s="276"/>
      <c r="I134" s="276"/>
      <c r="J134" s="276"/>
      <c r="K134" s="276"/>
      <c r="L134" s="276"/>
      <c r="M134" s="276"/>
      <c r="N134" s="276"/>
      <c r="O134" s="276"/>
      <c r="P134" s="276"/>
      <c r="Q134" s="276"/>
      <c r="R134" s="276"/>
      <c r="S134" s="276"/>
      <c r="T134" s="276"/>
      <c r="U134" s="276"/>
    </row>
    <row r="135" spans="1:21">
      <c r="A135" s="223">
        <v>63</v>
      </c>
      <c r="B135" s="276"/>
      <c r="C135" s="276"/>
      <c r="D135" s="276"/>
      <c r="E135" s="276"/>
      <c r="F135" s="276"/>
      <c r="G135" s="276"/>
      <c r="H135" s="276"/>
      <c r="I135" s="276"/>
      <c r="J135" s="276"/>
      <c r="K135" s="276"/>
      <c r="L135" s="276"/>
      <c r="M135" s="276"/>
      <c r="N135" s="276"/>
      <c r="O135" s="276"/>
      <c r="P135" s="276"/>
      <c r="Q135" s="276"/>
      <c r="R135" s="276"/>
      <c r="S135" s="276"/>
      <c r="T135" s="276"/>
      <c r="U135" s="276"/>
    </row>
    <row r="136" spans="1:21">
      <c r="A136" s="223">
        <v>64</v>
      </c>
      <c r="B136" s="276"/>
      <c r="C136" s="276"/>
      <c r="D136" s="276"/>
      <c r="E136" s="276"/>
      <c r="F136" s="276"/>
      <c r="G136" s="276"/>
      <c r="H136" s="276"/>
      <c r="I136" s="276"/>
      <c r="J136" s="276"/>
      <c r="K136" s="276"/>
      <c r="L136" s="276"/>
      <c r="M136" s="276"/>
      <c r="N136" s="276"/>
      <c r="O136" s="276"/>
      <c r="P136" s="276"/>
      <c r="Q136" s="276"/>
      <c r="R136" s="276"/>
      <c r="S136" s="276"/>
      <c r="T136" s="276"/>
      <c r="U136" s="276"/>
    </row>
    <row r="137" spans="1:21">
      <c r="A137" s="223">
        <v>65</v>
      </c>
      <c r="B137" s="276"/>
      <c r="C137" s="276"/>
      <c r="D137" s="276"/>
      <c r="E137" s="276"/>
      <c r="F137" s="276"/>
      <c r="G137" s="276"/>
      <c r="H137" s="276"/>
      <c r="I137" s="276"/>
      <c r="J137" s="276"/>
      <c r="K137" s="276"/>
      <c r="L137" s="276"/>
      <c r="M137" s="276"/>
      <c r="N137" s="276"/>
      <c r="O137" s="276"/>
      <c r="P137" s="276"/>
      <c r="Q137" s="276"/>
      <c r="R137" s="276"/>
      <c r="S137" s="276"/>
      <c r="T137" s="276"/>
      <c r="U137" s="276"/>
    </row>
    <row r="138" spans="1:21" ht="12" customHeight="1">
      <c r="A138" s="223">
        <v>66</v>
      </c>
      <c r="B138" s="276"/>
      <c r="C138" s="276"/>
      <c r="D138" s="276"/>
      <c r="E138" s="276"/>
      <c r="F138" s="276"/>
      <c r="G138" s="276"/>
      <c r="H138" s="276"/>
      <c r="I138" s="276"/>
      <c r="J138" s="276"/>
      <c r="K138" s="276"/>
      <c r="L138" s="276"/>
      <c r="M138" s="276"/>
      <c r="N138" s="276"/>
      <c r="O138" s="276"/>
      <c r="P138" s="276"/>
      <c r="Q138" s="276"/>
      <c r="R138" s="276"/>
      <c r="S138" s="276"/>
      <c r="T138" s="276"/>
      <c r="U138" s="276"/>
    </row>
    <row r="139" spans="1:21">
      <c r="A139" s="223">
        <v>67</v>
      </c>
      <c r="B139" s="276"/>
      <c r="C139" s="276"/>
      <c r="D139" s="276"/>
      <c r="E139" s="276"/>
      <c r="F139" s="276"/>
      <c r="G139" s="276"/>
      <c r="H139" s="276"/>
      <c r="I139" s="276"/>
      <c r="J139" s="276"/>
      <c r="K139" s="276"/>
      <c r="L139" s="276"/>
      <c r="M139" s="276"/>
      <c r="N139" s="276"/>
      <c r="O139" s="276"/>
      <c r="P139" s="276"/>
      <c r="Q139" s="276"/>
      <c r="R139" s="276"/>
      <c r="S139" s="276"/>
      <c r="T139" s="276"/>
      <c r="U139" s="276"/>
    </row>
    <row r="140" spans="1:21">
      <c r="A140" s="223">
        <v>68</v>
      </c>
      <c r="B140" s="276"/>
      <c r="C140" s="276"/>
      <c r="D140" s="276"/>
      <c r="E140" s="276"/>
      <c r="F140" s="276"/>
      <c r="G140" s="276"/>
      <c r="H140" s="276"/>
      <c r="I140" s="276"/>
      <c r="J140" s="276"/>
      <c r="K140" s="276"/>
      <c r="L140" s="276"/>
      <c r="M140" s="276"/>
      <c r="N140" s="276"/>
      <c r="O140" s="276"/>
      <c r="P140" s="276"/>
      <c r="Q140" s="276"/>
      <c r="R140" s="276"/>
      <c r="S140" s="276"/>
      <c r="T140" s="276"/>
      <c r="U140" s="276"/>
    </row>
    <row r="141" spans="1:21">
      <c r="A141" s="223">
        <v>69</v>
      </c>
      <c r="B141" s="276"/>
      <c r="C141" s="276"/>
      <c r="D141" s="276"/>
      <c r="E141" s="276"/>
      <c r="F141" s="276"/>
      <c r="G141" s="276"/>
      <c r="H141" s="276"/>
      <c r="I141" s="276"/>
      <c r="J141" s="276"/>
      <c r="K141" s="276"/>
      <c r="L141" s="276"/>
      <c r="M141" s="276"/>
      <c r="N141" s="276"/>
      <c r="O141" s="276"/>
      <c r="P141" s="276"/>
      <c r="Q141" s="276"/>
      <c r="R141" s="276"/>
      <c r="S141" s="276"/>
      <c r="T141" s="276"/>
      <c r="U141" s="276"/>
    </row>
    <row r="142" spans="1:21">
      <c r="A142" s="223">
        <v>70</v>
      </c>
      <c r="B142" s="276"/>
      <c r="C142" s="276"/>
      <c r="D142" s="276"/>
      <c r="E142" s="276"/>
      <c r="F142" s="276"/>
      <c r="G142" s="276"/>
      <c r="H142" s="276"/>
      <c r="I142" s="276"/>
      <c r="J142" s="276"/>
      <c r="K142" s="276"/>
      <c r="L142" s="276"/>
      <c r="M142" s="276"/>
      <c r="N142" s="276"/>
      <c r="O142" s="276"/>
      <c r="P142" s="276"/>
      <c r="Q142" s="276"/>
      <c r="R142" s="276"/>
      <c r="S142" s="276"/>
      <c r="T142" s="276"/>
      <c r="U142" s="276"/>
    </row>
    <row r="143" spans="1:21">
      <c r="A143" s="223">
        <v>71</v>
      </c>
      <c r="B143" s="276"/>
      <c r="C143" s="276"/>
      <c r="D143" s="276"/>
      <c r="E143" s="276"/>
      <c r="F143" s="276"/>
      <c r="G143" s="276"/>
      <c r="H143" s="276"/>
      <c r="I143" s="276"/>
      <c r="J143" s="276"/>
      <c r="K143" s="276"/>
      <c r="L143" s="276"/>
      <c r="M143" s="276"/>
      <c r="N143" s="276"/>
      <c r="O143" s="276"/>
      <c r="P143" s="276"/>
      <c r="Q143" s="276"/>
      <c r="R143" s="276"/>
      <c r="S143" s="276"/>
      <c r="T143" s="276"/>
      <c r="U143" s="276"/>
    </row>
    <row r="144" spans="1:21">
      <c r="A144" s="223">
        <v>72</v>
      </c>
      <c r="B144" s="276"/>
      <c r="C144" s="276"/>
      <c r="D144" s="276"/>
      <c r="E144" s="276"/>
      <c r="F144" s="276"/>
      <c r="G144" s="276"/>
      <c r="H144" s="276"/>
      <c r="I144" s="276"/>
      <c r="J144" s="276"/>
      <c r="K144" s="276"/>
      <c r="L144" s="276"/>
      <c r="M144" s="276"/>
      <c r="N144" s="276"/>
      <c r="O144" s="276"/>
      <c r="P144" s="276"/>
      <c r="Q144" s="276"/>
      <c r="R144" s="276"/>
      <c r="S144" s="276"/>
      <c r="T144" s="276"/>
      <c r="U144" s="276"/>
    </row>
    <row r="145" spans="1:21">
      <c r="A145" s="223">
        <v>73</v>
      </c>
      <c r="B145" s="276"/>
      <c r="C145" s="276"/>
      <c r="D145" s="276"/>
      <c r="E145" s="276"/>
      <c r="F145" s="276"/>
      <c r="G145" s="276"/>
      <c r="H145" s="276"/>
      <c r="I145" s="276"/>
      <c r="J145" s="276"/>
      <c r="K145" s="276"/>
      <c r="L145" s="276"/>
      <c r="M145" s="276"/>
      <c r="N145" s="276"/>
      <c r="O145" s="276"/>
      <c r="P145" s="276"/>
      <c r="Q145" s="276"/>
      <c r="R145" s="276"/>
      <c r="S145" s="276"/>
      <c r="T145" s="276"/>
      <c r="U145" s="276"/>
    </row>
    <row r="146" spans="1:21">
      <c r="A146" s="223">
        <v>74</v>
      </c>
      <c r="B146" s="276"/>
      <c r="C146" s="276"/>
      <c r="D146" s="276"/>
      <c r="E146" s="276"/>
      <c r="F146" s="276"/>
      <c r="G146" s="276"/>
      <c r="H146" s="276"/>
      <c r="I146" s="276"/>
      <c r="J146" s="276"/>
      <c r="K146" s="276"/>
      <c r="L146" s="276"/>
      <c r="M146" s="276"/>
      <c r="N146" s="276"/>
      <c r="O146" s="276"/>
      <c r="P146" s="276"/>
      <c r="Q146" s="276"/>
      <c r="R146" s="276"/>
      <c r="S146" s="276"/>
      <c r="T146" s="276"/>
      <c r="U146" s="276"/>
    </row>
    <row r="147" spans="1:21">
      <c r="A147" s="223">
        <v>75</v>
      </c>
    </row>
    <row r="154" spans="1:21">
      <c r="B154" s="223" t="s">
        <v>4457</v>
      </c>
    </row>
    <row r="155" spans="1:21">
      <c r="B155" s="223" t="s">
        <v>4458</v>
      </c>
      <c r="C155" s="223" t="s">
        <v>4392</v>
      </c>
    </row>
    <row r="156" spans="1:21">
      <c r="B156" s="276" t="s">
        <v>4504</v>
      </c>
      <c r="C156" s="276" t="s">
        <v>6897</v>
      </c>
    </row>
    <row r="157" spans="1:21">
      <c r="B157" s="276" t="s">
        <v>4505</v>
      </c>
      <c r="C157" s="283" t="s">
        <v>6897</v>
      </c>
    </row>
    <row r="158" spans="1:21">
      <c r="B158" s="276" t="s">
        <v>4506</v>
      </c>
      <c r="C158" s="283" t="s">
        <v>6898</v>
      </c>
    </row>
    <row r="159" spans="1:21">
      <c r="B159" s="276" t="s">
        <v>4507</v>
      </c>
      <c r="C159" s="276" t="s">
        <v>6899</v>
      </c>
    </row>
    <row r="160" spans="1:21">
      <c r="B160" s="276" t="s">
        <v>4508</v>
      </c>
      <c r="C160" s="283">
        <v>0.5</v>
      </c>
    </row>
    <row r="161" spans="2:3">
      <c r="B161" s="276" t="s">
        <v>4509</v>
      </c>
      <c r="C161" s="283">
        <v>1.23</v>
      </c>
    </row>
    <row r="162" spans="2:3">
      <c r="B162" s="276" t="s">
        <v>4518</v>
      </c>
      <c r="C162" s="283">
        <v>2.06</v>
      </c>
    </row>
    <row r="163" spans="2:3">
      <c r="B163" s="276" t="s">
        <v>4510</v>
      </c>
      <c r="C163" s="283">
        <v>0.99199999999999999</v>
      </c>
    </row>
    <row r="164" spans="2:3">
      <c r="B164" s="276" t="s">
        <v>4511</v>
      </c>
      <c r="C164" s="283">
        <v>1.1499999999999999</v>
      </c>
    </row>
    <row r="165" spans="2:3">
      <c r="B165" s="276" t="s">
        <v>4512</v>
      </c>
      <c r="C165" s="276">
        <v>0</v>
      </c>
    </row>
    <row r="166" spans="2:3">
      <c r="B166" s="276" t="s">
        <v>4513</v>
      </c>
      <c r="C166" s="276" t="s">
        <v>6900</v>
      </c>
    </row>
    <row r="167" spans="2:3">
      <c r="B167" s="276" t="s">
        <v>4514</v>
      </c>
      <c r="C167" s="283">
        <v>2E-3</v>
      </c>
    </row>
    <row r="168" spans="2:3">
      <c r="B168" s="276" t="s">
        <v>4515</v>
      </c>
      <c r="C168" s="283" t="s">
        <v>6901</v>
      </c>
    </row>
    <row r="169" spans="2:3">
      <c r="B169" s="276" t="s">
        <v>4516</v>
      </c>
      <c r="C169" s="283" t="s">
        <v>6902</v>
      </c>
    </row>
    <row r="170" spans="2:3">
      <c r="B170" s="276" t="s">
        <v>4517</v>
      </c>
      <c r="C170" s="276" t="s">
        <v>4471</v>
      </c>
    </row>
    <row r="171" spans="2:3">
      <c r="B171" s="276" t="s">
        <v>4519</v>
      </c>
      <c r="C171" s="276" t="s">
        <v>6903</v>
      </c>
    </row>
    <row r="172" spans="2:3">
      <c r="B172" s="276" t="s">
        <v>4514</v>
      </c>
      <c r="C172" s="276" t="s">
        <v>4857</v>
      </c>
    </row>
    <row r="173" spans="2:3">
      <c r="B173" s="276" t="s">
        <v>4525</v>
      </c>
      <c r="C173" s="283">
        <v>4.4000000000000004</v>
      </c>
    </row>
    <row r="174" spans="2:3">
      <c r="B174" s="276" t="s">
        <v>4459</v>
      </c>
      <c r="C174" s="283" t="s">
        <v>6904</v>
      </c>
    </row>
    <row r="175" spans="2:3">
      <c r="B175" s="276" t="s">
        <v>4460</v>
      </c>
      <c r="C175" s="276" t="s">
        <v>6905</v>
      </c>
    </row>
    <row r="176" spans="2:3">
      <c r="B176" s="276" t="s">
        <v>4461</v>
      </c>
      <c r="C176" s="283" t="s">
        <v>6906</v>
      </c>
    </row>
    <row r="177" spans="2:11">
      <c r="B177" s="276" t="s">
        <v>4462</v>
      </c>
      <c r="C177" s="283">
        <v>1</v>
      </c>
    </row>
    <row r="178" spans="2:11">
      <c r="B178" s="276" t="s">
        <v>5995</v>
      </c>
      <c r="C178" s="283" t="s">
        <v>6907</v>
      </c>
    </row>
    <row r="179" spans="2:11">
      <c r="B179" s="276" t="s">
        <v>5996</v>
      </c>
      <c r="C179" s="283" t="s">
        <v>6908</v>
      </c>
    </row>
    <row r="180" spans="2:11">
      <c r="B180" s="276" t="s">
        <v>5997</v>
      </c>
      <c r="C180" s="283">
        <v>1</v>
      </c>
      <c r="K180" s="284"/>
    </row>
    <row r="181" spans="2:11">
      <c r="B181" s="276" t="s">
        <v>5998</v>
      </c>
      <c r="C181" s="276">
        <v>4.95</v>
      </c>
    </row>
    <row r="182" spans="2:11">
      <c r="B182" s="276" t="s">
        <v>5999</v>
      </c>
      <c r="C182" s="283">
        <v>1</v>
      </c>
      <c r="J182" s="250"/>
    </row>
    <row r="183" spans="2:11">
      <c r="B183" s="276" t="s">
        <v>4535</v>
      </c>
      <c r="C183" s="283" t="s">
        <v>6909</v>
      </c>
    </row>
    <row r="184" spans="2:11">
      <c r="B184" s="276" t="s">
        <v>4536</v>
      </c>
      <c r="C184" s="276" t="s">
        <v>4857</v>
      </c>
    </row>
    <row r="185" spans="2:11">
      <c r="B185" s="276" t="s">
        <v>4537</v>
      </c>
      <c r="C185" s="283">
        <v>6</v>
      </c>
    </row>
    <row r="186" spans="2:11">
      <c r="B186" s="276" t="s">
        <v>4538</v>
      </c>
      <c r="C186" s="276">
        <v>0.9</v>
      </c>
    </row>
    <row r="187" spans="2:11">
      <c r="B187" s="276" t="s">
        <v>4539</v>
      </c>
      <c r="C187" s="276">
        <v>1</v>
      </c>
    </row>
    <row r="188" spans="2:11">
      <c r="B188" s="276" t="s">
        <v>6000</v>
      </c>
      <c r="C188" s="283" t="s">
        <v>5994</v>
      </c>
    </row>
    <row r="189" spans="2:11">
      <c r="B189" s="276" t="s">
        <v>4491</v>
      </c>
      <c r="C189" s="276" t="s">
        <v>6910</v>
      </c>
    </row>
    <row r="190" spans="2:11">
      <c r="B190" s="276" t="s">
        <v>4492</v>
      </c>
      <c r="C190" s="283" t="s">
        <v>6911</v>
      </c>
    </row>
    <row r="191" spans="2:11">
      <c r="B191" s="276" t="s">
        <v>6001</v>
      </c>
      <c r="C191" s="283" t="s">
        <v>6917</v>
      </c>
    </row>
    <row r="192" spans="2:11">
      <c r="B192" s="276" t="s">
        <v>4493</v>
      </c>
      <c r="C192" s="283" t="s">
        <v>6913</v>
      </c>
    </row>
    <row r="193" spans="2:3">
      <c r="B193" s="276" t="s">
        <v>6918</v>
      </c>
      <c r="C193" s="276" t="s">
        <v>6915</v>
      </c>
    </row>
    <row r="194" spans="2:3">
      <c r="B194" s="276" t="s">
        <v>4495</v>
      </c>
      <c r="C194" s="276" t="s">
        <v>6037</v>
      </c>
    </row>
    <row r="195" spans="2:3">
      <c r="B195" s="276" t="s">
        <v>4481</v>
      </c>
      <c r="C195" s="276" t="s">
        <v>4848</v>
      </c>
    </row>
    <row r="196" spans="2:3">
      <c r="B196" s="276" t="s">
        <v>4482</v>
      </c>
      <c r="C196" s="276" t="s">
        <v>782</v>
      </c>
    </row>
    <row r="197" spans="2:3">
      <c r="B197" s="276" t="s">
        <v>4483</v>
      </c>
      <c r="C197" s="276" t="s">
        <v>749</v>
      </c>
    </row>
    <row r="198" spans="2:3">
      <c r="B198" s="276" t="s">
        <v>4489</v>
      </c>
      <c r="C198" s="276" t="s">
        <v>4363</v>
      </c>
    </row>
    <row r="199" spans="2:3">
      <c r="B199" s="276" t="s">
        <v>4490</v>
      </c>
      <c r="C199" s="283" t="s">
        <v>4475</v>
      </c>
    </row>
    <row r="200" spans="2:3">
      <c r="B200" s="276" t="s">
        <v>4476</v>
      </c>
      <c r="C200" s="283" t="s">
        <v>4475</v>
      </c>
    </row>
    <row r="201" spans="2:3">
      <c r="B201" s="276" t="s">
        <v>6919</v>
      </c>
      <c r="C201" s="283" t="s">
        <v>4475</v>
      </c>
    </row>
    <row r="202" spans="2:3">
      <c r="B202" s="276" t="s">
        <v>4463</v>
      </c>
      <c r="C202" s="276" t="s">
        <v>6920</v>
      </c>
    </row>
    <row r="203" spans="2:3">
      <c r="B203" s="276" t="s">
        <v>4464</v>
      </c>
      <c r="C203" s="283" t="s">
        <v>4849</v>
      </c>
    </row>
    <row r="204" spans="2:3">
      <c r="B204" s="276" t="s">
        <v>4465</v>
      </c>
      <c r="C204" s="276" t="s">
        <v>4849</v>
      </c>
    </row>
    <row r="205" spans="2:3">
      <c r="B205" s="276" t="s">
        <v>4466</v>
      </c>
      <c r="C205" s="276" t="s">
        <v>4467</v>
      </c>
    </row>
    <row r="206" spans="2:3">
      <c r="B206" s="276" t="s">
        <v>4468</v>
      </c>
      <c r="C206" s="276" t="s">
        <v>4363</v>
      </c>
    </row>
    <row r="207" spans="2:3">
      <c r="B207" s="276" t="s">
        <v>4469</v>
      </c>
      <c r="C207" s="276" t="s">
        <v>6921</v>
      </c>
    </row>
    <row r="208" spans="2:3">
      <c r="B208" s="276" t="s">
        <v>4470</v>
      </c>
      <c r="C208" s="283" t="s">
        <v>4471</v>
      </c>
    </row>
    <row r="209" spans="2:3">
      <c r="B209" s="276" t="s">
        <v>4472</v>
      </c>
      <c r="C209" s="276" t="s">
        <v>6922</v>
      </c>
    </row>
    <row r="210" spans="2:3">
      <c r="B210" s="276" t="s">
        <v>4473</v>
      </c>
      <c r="C210" s="276" t="s">
        <v>6923</v>
      </c>
    </row>
    <row r="211" spans="2:3">
      <c r="B211" s="276" t="s">
        <v>4484</v>
      </c>
      <c r="C211" s="283" t="s">
        <v>6038</v>
      </c>
    </row>
    <row r="212" spans="2:3">
      <c r="B212" s="276" t="s">
        <v>4485</v>
      </c>
      <c r="C212" s="276" t="s">
        <v>4486</v>
      </c>
    </row>
    <row r="213" spans="2:3">
      <c r="B213" s="276" t="s">
        <v>4487</v>
      </c>
      <c r="C213" s="276" t="s">
        <v>4488</v>
      </c>
    </row>
    <row r="214" spans="2:3">
      <c r="B214" s="276" t="s">
        <v>4850</v>
      </c>
      <c r="C214" s="276" t="s">
        <v>4851</v>
      </c>
    </row>
    <row r="215" spans="2:3">
      <c r="B215" s="276" t="s">
        <v>4852</v>
      </c>
      <c r="C215" s="276" t="s">
        <v>4853</v>
      </c>
    </row>
    <row r="216" spans="2:3">
      <c r="B216" s="276" t="s">
        <v>4854</v>
      </c>
      <c r="C216" s="276" t="s">
        <v>782</v>
      </c>
    </row>
    <row r="217" spans="2:3">
      <c r="B217" s="276" t="s">
        <v>4855</v>
      </c>
      <c r="C217" s="276" t="s">
        <v>749</v>
      </c>
    </row>
    <row r="218" spans="2:3">
      <c r="B218" s="276" t="s">
        <v>4856</v>
      </c>
      <c r="C218" s="276" t="s">
        <v>4851</v>
      </c>
    </row>
    <row r="219" spans="2:3">
      <c r="B219" s="276" t="s">
        <v>4524</v>
      </c>
      <c r="C219" s="276" t="s">
        <v>4540</v>
      </c>
    </row>
    <row r="220" spans="2:3">
      <c r="B220" s="276"/>
      <c r="C220" s="276"/>
    </row>
    <row r="221" spans="2:3">
      <c r="B221" s="276"/>
      <c r="C221" s="276"/>
    </row>
    <row r="222" spans="2:3">
      <c r="B222" s="276"/>
      <c r="C222" s="276"/>
    </row>
    <row r="223" spans="2:3">
      <c r="B223" s="276"/>
      <c r="C223" s="276"/>
    </row>
    <row r="224" spans="2:3">
      <c r="B224" s="276"/>
      <c r="C224" s="276"/>
    </row>
    <row r="225" spans="2:3">
      <c r="B225" s="276"/>
      <c r="C225" s="276"/>
    </row>
    <row r="226" spans="2:3">
      <c r="B226" s="276"/>
      <c r="C226" s="276"/>
    </row>
    <row r="227" spans="2:3">
      <c r="B227" s="276"/>
      <c r="C227" s="276"/>
    </row>
    <row r="228" spans="2:3">
      <c r="B228" s="276"/>
      <c r="C228" s="276"/>
    </row>
    <row r="229" spans="2:3">
      <c r="B229" s="276"/>
      <c r="C229" s="276"/>
    </row>
    <row r="230" spans="2:3">
      <c r="B230" s="276"/>
      <c r="C230" s="276"/>
    </row>
    <row r="231" spans="2:3">
      <c r="B231" s="276"/>
      <c r="C231" s="276"/>
    </row>
    <row r="232" spans="2:3">
      <c r="B232" s="276"/>
      <c r="C232" s="276"/>
    </row>
    <row r="233" spans="2:3">
      <c r="B233" s="276"/>
      <c r="C233" s="276"/>
    </row>
    <row r="234" spans="2:3">
      <c r="B234" s="276"/>
      <c r="C234" s="276"/>
    </row>
    <row r="235" spans="2:3">
      <c r="B235" s="276"/>
      <c r="C235" s="276"/>
    </row>
    <row r="236" spans="2:3">
      <c r="B236" s="276"/>
      <c r="C236" s="276"/>
    </row>
    <row r="237" spans="2:3">
      <c r="B237" s="276"/>
      <c r="C237" s="276"/>
    </row>
    <row r="238" spans="2:3">
      <c r="B238" s="276"/>
      <c r="C238" s="276"/>
    </row>
    <row r="239" spans="2:3">
      <c r="B239" s="276"/>
      <c r="C239" s="276"/>
    </row>
    <row r="240" spans="2:3">
      <c r="B240" s="276"/>
      <c r="C240" s="276"/>
    </row>
    <row r="241" spans="2:3">
      <c r="B241" s="276"/>
      <c r="C241" s="276"/>
    </row>
    <row r="242" spans="2:3">
      <c r="B242" s="276"/>
      <c r="C242" s="276"/>
    </row>
    <row r="243" spans="2:3">
      <c r="B243" s="276"/>
      <c r="C243" s="276"/>
    </row>
    <row r="244" spans="2:3">
      <c r="B244" s="276"/>
      <c r="C244" s="276"/>
    </row>
    <row r="245" spans="2:3">
      <c r="B245" s="276"/>
      <c r="C245" s="276"/>
    </row>
    <row r="246" spans="2:3">
      <c r="B246" s="276"/>
      <c r="C246" s="276"/>
    </row>
    <row r="247" spans="2:3">
      <c r="B247" s="276"/>
      <c r="C247" s="276"/>
    </row>
    <row r="248" spans="2:3">
      <c r="B248" s="276"/>
      <c r="C248" s="276"/>
    </row>
    <row r="249" spans="2:3">
      <c r="B249" s="276"/>
      <c r="C249" s="276"/>
    </row>
    <row r="250" spans="2:3">
      <c r="B250" s="276"/>
      <c r="C250" s="276"/>
    </row>
    <row r="251" spans="2:3">
      <c r="B251" s="276"/>
      <c r="C251" s="276"/>
    </row>
    <row r="252" spans="2:3">
      <c r="B252" s="276"/>
      <c r="C252" s="276"/>
    </row>
    <row r="253" spans="2:3">
      <c r="B253" s="276"/>
      <c r="C253" s="276"/>
    </row>
    <row r="254" spans="2:3">
      <c r="B254" s="276"/>
      <c r="C254" s="276"/>
    </row>
    <row r="255" spans="2:3">
      <c r="B255" s="276"/>
      <c r="C255" s="276"/>
    </row>
    <row r="261" spans="1:4">
      <c r="A261" s="223" t="s">
        <v>4474</v>
      </c>
    </row>
    <row r="262" spans="1:4">
      <c r="A262" s="223">
        <v>20160727</v>
      </c>
      <c r="B262" s="223">
        <v>1</v>
      </c>
      <c r="C262" s="223">
        <v>8</v>
      </c>
      <c r="D262" s="223" t="s">
        <v>6924</v>
      </c>
    </row>
    <row r="263" spans="1:4">
      <c r="A263" s="223">
        <v>20160602</v>
      </c>
      <c r="B263" s="223">
        <v>1</v>
      </c>
      <c r="C263" s="223">
        <v>4</v>
      </c>
      <c r="D263" s="223" t="s">
        <v>6010</v>
      </c>
    </row>
    <row r="264" spans="1:4">
      <c r="A264" s="223">
        <v>20160602</v>
      </c>
      <c r="B264" s="223">
        <v>1</v>
      </c>
      <c r="C264" s="223">
        <v>4</v>
      </c>
      <c r="D264" s="223" t="s">
        <v>6010</v>
      </c>
    </row>
    <row r="265" spans="1:4">
      <c r="A265" s="223">
        <v>20160602</v>
      </c>
      <c r="B265" s="223">
        <v>1</v>
      </c>
      <c r="C265" s="223">
        <v>5</v>
      </c>
      <c r="D265" s="223" t="s">
        <v>6004</v>
      </c>
    </row>
    <row r="266" spans="1:4">
      <c r="A266" s="223">
        <v>20160525</v>
      </c>
      <c r="B266" s="223">
        <v>1</v>
      </c>
      <c r="C266" s="223">
        <v>2</v>
      </c>
      <c r="D266" s="223" t="s">
        <v>6008</v>
      </c>
    </row>
    <row r="267" spans="1:4">
      <c r="A267" s="223">
        <v>20160525</v>
      </c>
      <c r="B267" s="223">
        <v>1</v>
      </c>
      <c r="C267" s="223">
        <v>5</v>
      </c>
      <c r="D267" s="223" t="s">
        <v>6007</v>
      </c>
    </row>
    <row r="268" spans="1:4">
      <c r="A268" s="223">
        <v>20160525</v>
      </c>
      <c r="B268" s="223">
        <v>1</v>
      </c>
      <c r="C268" s="223">
        <v>5</v>
      </c>
      <c r="D268" s="223" t="s">
        <v>6006</v>
      </c>
    </row>
    <row r="269" spans="1:4">
      <c r="A269" s="223">
        <v>20160525</v>
      </c>
      <c r="B269" s="223">
        <v>1</v>
      </c>
      <c r="C269" s="223">
        <v>5</v>
      </c>
      <c r="D269" s="223" t="s">
        <v>6005</v>
      </c>
    </row>
    <row r="270" spans="1:4">
      <c r="A270" s="223">
        <v>20160525</v>
      </c>
      <c r="B270" s="223">
        <v>1</v>
      </c>
      <c r="C270" s="223">
        <v>5</v>
      </c>
      <c r="D270" s="223" t="s">
        <v>6004</v>
      </c>
    </row>
    <row r="271" spans="1:4">
      <c r="A271" s="223">
        <v>20160525</v>
      </c>
      <c r="B271" s="223">
        <v>1</v>
      </c>
      <c r="C271" s="223">
        <v>5</v>
      </c>
      <c r="D271" s="223" t="s">
        <v>6004</v>
      </c>
    </row>
    <row r="272" spans="1:4">
      <c r="A272" s="223">
        <v>20160525</v>
      </c>
      <c r="B272" s="223">
        <v>1</v>
      </c>
      <c r="C272" s="223">
        <v>5</v>
      </c>
      <c r="D272" s="223" t="s">
        <v>6004</v>
      </c>
    </row>
    <row r="273" spans="1:4">
      <c r="A273" s="223">
        <v>20160525</v>
      </c>
      <c r="B273" s="223">
        <v>1</v>
      </c>
      <c r="C273" s="223">
        <v>5</v>
      </c>
      <c r="D273" s="223" t="s">
        <v>6004</v>
      </c>
    </row>
    <row r="274" spans="1:4">
      <c r="A274" s="223">
        <v>20160525</v>
      </c>
      <c r="B274" s="223">
        <v>1</v>
      </c>
      <c r="C274" s="223">
        <v>5</v>
      </c>
      <c r="D274" s="223" t="s">
        <v>6004</v>
      </c>
    </row>
    <row r="275" spans="1:4">
      <c r="A275" s="223">
        <v>20160525</v>
      </c>
      <c r="B275" s="223">
        <v>1</v>
      </c>
      <c r="C275" s="223">
        <v>5</v>
      </c>
      <c r="D275" s="223" t="s">
        <v>6003</v>
      </c>
    </row>
    <row r="276" spans="1:4">
      <c r="A276" s="223">
        <v>20160524</v>
      </c>
      <c r="B276" s="223">
        <v>1</v>
      </c>
      <c r="C276" s="223">
        <v>5</v>
      </c>
      <c r="D276" s="223" t="s">
        <v>6003</v>
      </c>
    </row>
    <row r="277" spans="1:4">
      <c r="A277" s="223">
        <v>20160524</v>
      </c>
      <c r="B277" s="223">
        <v>1</v>
      </c>
      <c r="C277" s="223">
        <v>1</v>
      </c>
      <c r="D277" s="223" t="s">
        <v>6002</v>
      </c>
    </row>
    <row r="278" spans="1:4">
      <c r="A278" s="223">
        <v>20160519</v>
      </c>
      <c r="B278" s="223">
        <v>1</v>
      </c>
      <c r="C278" s="223">
        <v>1</v>
      </c>
      <c r="D278" s="223" t="s">
        <v>6002</v>
      </c>
    </row>
  </sheetData>
  <pageMargins left="0.7" right="0.7" top="0.75" bottom="0.75" header="0.3" footer="0.3"/>
  <pageSetup orientation="portrait" r:id="rId1"/>
  <drawing r:id="rId2"/>
  <legacyDrawing r:id="rId3"/>
  <controls>
    <mc:AlternateContent xmlns:mc="http://schemas.openxmlformats.org/markup-compatibility/2006">
      <mc:Choice Requires="x14">
        <control shapeId="28675" r:id="rId4" name="CommandButton3">
          <controlPr locked="0" defaultSize="0" autoLine="0" r:id="rId5">
            <anchor moveWithCells="1">
              <from>
                <xdr:col>6</xdr:col>
                <xdr:colOff>295275</xdr:colOff>
                <xdr:row>0</xdr:row>
                <xdr:rowOff>133350</xdr:rowOff>
              </from>
              <to>
                <xdr:col>7</xdr:col>
                <xdr:colOff>485775</xdr:colOff>
                <xdr:row>6</xdr:row>
                <xdr:rowOff>9525</xdr:rowOff>
              </to>
            </anchor>
          </controlPr>
        </control>
      </mc:Choice>
      <mc:Fallback>
        <control shapeId="28675" r:id="rId4" name="CommandButton3"/>
      </mc:Fallback>
    </mc:AlternateContent>
    <mc:AlternateContent xmlns:mc="http://schemas.openxmlformats.org/markup-compatibility/2006">
      <mc:Choice Requires="x14">
        <control shapeId="28674" r:id="rId6" name="CommandButton2">
          <controlPr locked="0" defaultSize="0" autoLine="0" r:id="rId7">
            <anchor moveWithCells="1">
              <from>
                <xdr:col>7</xdr:col>
                <xdr:colOff>742950</xdr:colOff>
                <xdr:row>1</xdr:row>
                <xdr:rowOff>0</xdr:rowOff>
              </from>
              <to>
                <xdr:col>9</xdr:col>
                <xdr:colOff>676275</xdr:colOff>
                <xdr:row>3</xdr:row>
                <xdr:rowOff>180975</xdr:rowOff>
              </to>
            </anchor>
          </controlPr>
        </control>
      </mc:Choice>
      <mc:Fallback>
        <control shapeId="28674" r:id="rId6" name="CommandButton2"/>
      </mc:Fallback>
    </mc:AlternateContent>
    <mc:AlternateContent xmlns:mc="http://schemas.openxmlformats.org/markup-compatibility/2006">
      <mc:Choice Requires="x14">
        <control shapeId="28673" r:id="rId8" name="Button 1">
          <controlPr defaultSize="0" print="0" autoFill="0" autoPict="0" macro="[0]!LaunchSimulation">
            <anchor moveWithCells="1" sizeWithCells="1">
              <from>
                <xdr:col>4</xdr:col>
                <xdr:colOff>28575</xdr:colOff>
                <xdr:row>0</xdr:row>
                <xdr:rowOff>57150</xdr:rowOff>
              </from>
              <to>
                <xdr:col>6</xdr:col>
                <xdr:colOff>161925</xdr:colOff>
                <xdr:row>1</xdr:row>
                <xdr:rowOff>161925</xdr:rowOff>
              </to>
            </anchor>
          </controlPr>
        </control>
      </mc:Choice>
    </mc:AlternateContent>
    <mc:AlternateContent xmlns:mc="http://schemas.openxmlformats.org/markup-compatibility/2006">
      <mc:Choice Requires="x14">
        <control shapeId="28676" r:id="rId9" name="Button 4">
          <controlPr defaultSize="0" print="0" autoFill="0" autoPict="0" macro="[0]!LaunchSimulation">
            <anchor moveWithCells="1" sizeWithCells="1">
              <from>
                <xdr:col>5</xdr:col>
                <xdr:colOff>28575</xdr:colOff>
                <xdr:row>150</xdr:row>
                <xdr:rowOff>57150</xdr:rowOff>
              </from>
              <to>
                <xdr:col>6</xdr:col>
                <xdr:colOff>771525</xdr:colOff>
                <xdr:row>151</xdr:row>
                <xdr:rowOff>161925</xdr:rowOff>
              </to>
            </anchor>
          </controlPr>
        </control>
      </mc:Choice>
    </mc:AlternateContent>
  </control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B3:M104"/>
  <sheetViews>
    <sheetView topLeftCell="A67" workbookViewId="0"/>
  </sheetViews>
  <sheetFormatPr defaultRowHeight="15"/>
  <cols>
    <col min="1" max="1" width="2.5703125" style="223" customWidth="1"/>
    <col min="2" max="2" width="21.140625" style="223" customWidth="1"/>
    <col min="3" max="5" width="9.140625" style="223"/>
    <col min="6" max="6" width="5.85546875" style="223" customWidth="1"/>
    <col min="7" max="7" width="13.5703125" style="223" customWidth="1"/>
    <col min="8" max="8" width="21.28515625" style="223" customWidth="1"/>
    <col min="9" max="10" width="9.140625" style="223"/>
    <col min="11" max="11" width="1.85546875" style="223" customWidth="1"/>
    <col min="12" max="12" width="21.42578125" style="223" customWidth="1"/>
    <col min="13" max="15" width="9.140625" style="223"/>
    <col min="16" max="16" width="0.85546875" style="223" customWidth="1"/>
    <col min="17" max="17" width="2.5703125" style="223" customWidth="1"/>
    <col min="18" max="18" width="20.5703125" style="223" customWidth="1"/>
    <col min="19" max="20" width="9.140625" style="223"/>
    <col min="21" max="21" width="1.5703125" style="223" customWidth="1"/>
    <col min="22" max="16384" width="9.140625" style="223"/>
  </cols>
  <sheetData>
    <row r="3" spans="2:8">
      <c r="B3"/>
      <c r="F3" s="288" t="s">
        <v>2148</v>
      </c>
    </row>
    <row r="4" spans="2:8">
      <c r="B4"/>
      <c r="C4" s="223">
        <f>Export!A3</f>
        <v>5</v>
      </c>
      <c r="D4" s="223" t="s">
        <v>2150</v>
      </c>
      <c r="F4" s="223" t="s">
        <v>2149</v>
      </c>
      <c r="G4" s="223">
        <f>Export!I3</f>
        <v>2</v>
      </c>
      <c r="H4" s="223" t="s">
        <v>2150</v>
      </c>
    </row>
    <row r="5" spans="2:8">
      <c r="B5"/>
      <c r="C5" s="223">
        <f>Export!A4</f>
        <v>1</v>
      </c>
      <c r="D5" s="223" t="s">
        <v>2150</v>
      </c>
      <c r="F5" s="223" t="s">
        <v>2154</v>
      </c>
      <c r="G5" s="223">
        <f>Export!I4</f>
        <v>1</v>
      </c>
      <c r="H5" s="223" t="s">
        <v>2150</v>
      </c>
    </row>
    <row r="6" spans="2:8">
      <c r="B6"/>
      <c r="C6" s="223">
        <f>Export!A22</f>
        <v>3</v>
      </c>
      <c r="D6" s="223" t="s">
        <v>2158</v>
      </c>
      <c r="F6" s="223" t="s">
        <v>2157</v>
      </c>
      <c r="G6" s="223">
        <f>Export!I22</f>
        <v>0</v>
      </c>
      <c r="H6" s="223" t="s">
        <v>2158</v>
      </c>
    </row>
    <row r="7" spans="2:8">
      <c r="B7"/>
      <c r="C7" s="223">
        <f>ROUND(Export!A62,3)</f>
        <v>0.33300000000000002</v>
      </c>
      <c r="D7" s="223" t="s">
        <v>2162</v>
      </c>
      <c r="F7" s="223" t="s">
        <v>2161</v>
      </c>
      <c r="G7" s="223">
        <f>Export!I62</f>
        <v>0</v>
      </c>
      <c r="H7" s="223" t="s">
        <v>2162</v>
      </c>
    </row>
    <row r="8" spans="2:8">
      <c r="B8"/>
      <c r="C8" s="223">
        <f>Export!A57*10^6</f>
        <v>1</v>
      </c>
      <c r="D8" s="223" t="s">
        <v>2166</v>
      </c>
      <c r="F8" s="223" t="s">
        <v>749</v>
      </c>
      <c r="G8" s="223">
        <f>Export!I57*10^6</f>
        <v>0</v>
      </c>
      <c r="H8" s="223" t="s">
        <v>2166</v>
      </c>
    </row>
    <row r="9" spans="2:8">
      <c r="B9"/>
      <c r="C9" s="289">
        <f>Export!A58</f>
        <v>1.2227502278877967E-2</v>
      </c>
      <c r="D9" s="223" t="s">
        <v>2162</v>
      </c>
      <c r="F9" s="223" t="s">
        <v>2168</v>
      </c>
      <c r="G9" s="289">
        <f>Export!I58</f>
        <v>0</v>
      </c>
      <c r="H9" s="223" t="s">
        <v>2162</v>
      </c>
    </row>
    <row r="10" spans="2:8">
      <c r="B10"/>
      <c r="C10" s="290">
        <f>Export!A63*10^6</f>
        <v>67.261904761904745</v>
      </c>
      <c r="D10" s="223" t="s">
        <v>2170</v>
      </c>
      <c r="F10" s="223" t="s">
        <v>2169</v>
      </c>
      <c r="G10" s="290">
        <f>Export!I63*10^6</f>
        <v>0</v>
      </c>
      <c r="H10" s="223" t="s">
        <v>2170</v>
      </c>
    </row>
    <row r="11" spans="2:8">
      <c r="B11"/>
      <c r="C11" s="290">
        <f>Export!A64*1000</f>
        <v>1.1000000000000001</v>
      </c>
      <c r="D11" s="223" t="s">
        <v>791</v>
      </c>
      <c r="F11" s="223" t="s">
        <v>2173</v>
      </c>
      <c r="G11" s="290">
        <f>Export!I64*1000</f>
        <v>0</v>
      </c>
      <c r="H11" s="223" t="s">
        <v>791</v>
      </c>
    </row>
    <row r="12" spans="2:8">
      <c r="B12"/>
      <c r="C12" s="250">
        <f>Export!A65*10^6</f>
        <v>0</v>
      </c>
      <c r="D12" s="223" t="s">
        <v>2170</v>
      </c>
      <c r="F12" s="223" t="s">
        <v>2175</v>
      </c>
      <c r="G12" s="250">
        <f>Export!I65</f>
        <v>0</v>
      </c>
      <c r="H12" s="223" t="s">
        <v>2170</v>
      </c>
    </row>
    <row r="13" spans="2:8">
      <c r="B13"/>
      <c r="C13" s="250">
        <f>Export!A66*1000</f>
        <v>0</v>
      </c>
      <c r="D13" s="223" t="s">
        <v>791</v>
      </c>
      <c r="F13" s="223" t="s">
        <v>2177</v>
      </c>
      <c r="G13" s="250">
        <f>Export!I66*1000</f>
        <v>0</v>
      </c>
      <c r="H13" s="223" t="s">
        <v>791</v>
      </c>
    </row>
    <row r="14" spans="2:8">
      <c r="B14"/>
      <c r="C14" s="223">
        <f>Export!A60*1000</f>
        <v>118.01630998599487</v>
      </c>
      <c r="D14" s="223" t="s">
        <v>791</v>
      </c>
      <c r="F14" s="223" t="s">
        <v>747</v>
      </c>
      <c r="G14" s="223">
        <f>Export!I60</f>
        <v>0</v>
      </c>
      <c r="H14" s="223" t="s">
        <v>2174</v>
      </c>
    </row>
    <row r="15" spans="2:8">
      <c r="B15"/>
      <c r="C15" s="290">
        <f>Export!A61*1000</f>
        <v>11.220602383478383</v>
      </c>
      <c r="D15" s="223" t="s">
        <v>791</v>
      </c>
      <c r="F15" s="223" t="s">
        <v>748</v>
      </c>
      <c r="G15" s="223">
        <f>Export!I61</f>
        <v>0</v>
      </c>
      <c r="H15" s="223" t="s">
        <v>2174</v>
      </c>
    </row>
    <row r="16" spans="2:8">
      <c r="B16"/>
    </row>
    <row r="17" spans="2:8">
      <c r="B17"/>
      <c r="C17" s="250">
        <f>Export!A15/1000</f>
        <v>450</v>
      </c>
      <c r="D17" s="223" t="s">
        <v>2184</v>
      </c>
      <c r="F17" s="223" t="s">
        <v>2183</v>
      </c>
      <c r="G17" s="250">
        <f>Export!I15/1000</f>
        <v>450</v>
      </c>
      <c r="H17" s="223" t="s">
        <v>2184</v>
      </c>
    </row>
    <row r="18" spans="2:8">
      <c r="B18"/>
      <c r="C18" s="223">
        <f>Export!A67*10^9</f>
        <v>1.8</v>
      </c>
      <c r="D18" s="223" t="s">
        <v>2188</v>
      </c>
      <c r="F18" s="223" t="s">
        <v>2185</v>
      </c>
      <c r="G18" s="223">
        <f>Export!I67*10^9</f>
        <v>0</v>
      </c>
      <c r="H18" s="223" t="s">
        <v>2188</v>
      </c>
    </row>
    <row r="19" spans="2:8">
      <c r="B19"/>
      <c r="C19" s="291">
        <f>Export!A68*10^12</f>
        <v>18</v>
      </c>
      <c r="D19" s="223" t="s">
        <v>2186</v>
      </c>
      <c r="F19" s="223" t="s">
        <v>2187</v>
      </c>
      <c r="G19" s="291">
        <f>Export!I68*10^12</f>
        <v>0</v>
      </c>
      <c r="H19" s="223" t="s">
        <v>2186</v>
      </c>
    </row>
    <row r="20" spans="2:8">
      <c r="B20"/>
      <c r="C20" s="250">
        <f>Export!A69/1000</f>
        <v>4.75</v>
      </c>
      <c r="D20" s="223" t="s">
        <v>2190</v>
      </c>
      <c r="F20" s="223" t="s">
        <v>2189</v>
      </c>
      <c r="G20" s="291">
        <f>Export!I69/1000</f>
        <v>0</v>
      </c>
      <c r="H20" s="223" t="s">
        <v>2190</v>
      </c>
    </row>
    <row r="21" spans="2:8">
      <c r="B21"/>
      <c r="C21" s="286">
        <f>Export!A92</f>
        <v>0.89999999999999991</v>
      </c>
      <c r="D21" s="223" t="s">
        <v>2158</v>
      </c>
      <c r="F21" s="223" t="s">
        <v>2192</v>
      </c>
      <c r="G21" s="286">
        <f>Export!I92</f>
        <v>0</v>
      </c>
      <c r="H21" s="223" t="s">
        <v>2158</v>
      </c>
    </row>
    <row r="22" spans="2:8">
      <c r="B22"/>
      <c r="C22" s="286">
        <f>Export!A70</f>
        <v>16.200000000000003</v>
      </c>
      <c r="D22" s="223" t="s">
        <v>2195</v>
      </c>
      <c r="F22"/>
      <c r="G22" s="286">
        <f>Export!I70</f>
        <v>48.7</v>
      </c>
      <c r="H22" s="223" t="s">
        <v>2195</v>
      </c>
    </row>
    <row r="23" spans="2:8">
      <c r="B23"/>
      <c r="C23" s="286">
        <f>Export!A71</f>
        <v>64.900000000000006</v>
      </c>
      <c r="D23" s="223" t="s">
        <v>2195</v>
      </c>
      <c r="F23"/>
      <c r="G23" s="286">
        <f>Export!I71</f>
        <v>48.7</v>
      </c>
      <c r="H23" s="223" t="s">
        <v>2195</v>
      </c>
    </row>
    <row r="24" spans="2:8">
      <c r="B24"/>
      <c r="C24" s="286">
        <f>Export!A72*10^6</f>
        <v>6.72</v>
      </c>
      <c r="D24" s="223" t="s">
        <v>2170</v>
      </c>
      <c r="F24"/>
      <c r="G24" s="286">
        <f>Export!I72*10^6</f>
        <v>0</v>
      </c>
      <c r="H24" s="223" t="s">
        <v>2170</v>
      </c>
    </row>
    <row r="25" spans="2:8">
      <c r="B25"/>
      <c r="C25" s="286">
        <f>Export!A72</f>
        <v>6.72E-6</v>
      </c>
      <c r="D25" s="223" t="s">
        <v>2170</v>
      </c>
      <c r="F25"/>
      <c r="G25" s="286">
        <f>Export!I72</f>
        <v>0</v>
      </c>
      <c r="H25" s="223" t="s">
        <v>2174</v>
      </c>
    </row>
    <row r="26" spans="2:8">
      <c r="B26"/>
      <c r="C26" s="286">
        <f>Export!A105</f>
        <v>0.48</v>
      </c>
      <c r="D26" s="223" t="s">
        <v>2150</v>
      </c>
      <c r="F26"/>
      <c r="G26" s="286">
        <f>Export!I105</f>
        <v>0</v>
      </c>
      <c r="H26" s="223" t="s">
        <v>2150</v>
      </c>
    </row>
    <row r="77" spans="8:9">
      <c r="H77" s="296" t="s">
        <v>746</v>
      </c>
      <c r="I77" s="292">
        <v>0.31984048096447737</v>
      </c>
    </row>
    <row r="78" spans="8:9">
      <c r="H78" s="296" t="s">
        <v>838</v>
      </c>
      <c r="I78" s="293">
        <v>8.9215710426518297E-2</v>
      </c>
    </row>
    <row r="79" spans="8:9">
      <c r="H79" s="296" t="s">
        <v>2394</v>
      </c>
      <c r="I79" s="293">
        <v>0.20371898978724257</v>
      </c>
    </row>
    <row r="80" spans="8:9">
      <c r="H80" s="296" t="s">
        <v>31</v>
      </c>
      <c r="I80" s="293" t="s">
        <v>31</v>
      </c>
    </row>
    <row r="81" spans="8:13">
      <c r="H81" s="296" t="s">
        <v>731</v>
      </c>
      <c r="I81" s="294">
        <v>6.3137671510402511E-3</v>
      </c>
      <c r="L81" s="287">
        <v>0.88889456150830726</v>
      </c>
      <c r="M81" s="287">
        <v>0.86360423068935854</v>
      </c>
    </row>
    <row r="82" spans="8:13">
      <c r="H82" s="297" t="s">
        <v>732</v>
      </c>
      <c r="I82" s="295">
        <v>0.6191999224353204</v>
      </c>
    </row>
    <row r="83" spans="8:13">
      <c r="H83" s="297" t="s">
        <v>733</v>
      </c>
      <c r="I83" s="287">
        <v>0.90645396276118129</v>
      </c>
    </row>
    <row r="85" spans="8:13">
      <c r="L85" s="214" t="s">
        <v>777</v>
      </c>
      <c r="M85" s="214" t="s">
        <v>777</v>
      </c>
    </row>
    <row r="86" spans="8:13">
      <c r="L86" s="214">
        <v>7447745033</v>
      </c>
      <c r="M86" s="214">
        <v>7447745047</v>
      </c>
    </row>
    <row r="87" spans="8:13">
      <c r="L87" s="214" t="s">
        <v>280</v>
      </c>
      <c r="M87" s="214" t="s">
        <v>280</v>
      </c>
    </row>
    <row r="98" spans="2:10">
      <c r="B98" s="223" t="s">
        <v>746</v>
      </c>
      <c r="C98" s="223">
        <v>0.30241639927464997</v>
      </c>
      <c r="D98" s="223">
        <v>0.43923574950277999</v>
      </c>
      <c r="J98" s="292">
        <v>0.5512264770526526</v>
      </c>
    </row>
    <row r="99" spans="2:10">
      <c r="B99" s="223" t="s">
        <v>838</v>
      </c>
      <c r="C99" s="223">
        <v>8.8983919026032421E-2</v>
      </c>
      <c r="D99" s="223">
        <v>0.10130041986081914</v>
      </c>
      <c r="J99" s="293">
        <v>0.1014222084030294</v>
      </c>
    </row>
    <row r="100" spans="2:10">
      <c r="B100" s="223" t="s">
        <v>2394</v>
      </c>
      <c r="C100" s="223">
        <v>0.20308879066034288</v>
      </c>
      <c r="D100" s="223">
        <v>0.25203025848733068</v>
      </c>
      <c r="J100" s="293">
        <v>0.25231254212886434</v>
      </c>
    </row>
    <row r="101" spans="2:10">
      <c r="B101" s="223" t="s">
        <v>31</v>
      </c>
      <c r="C101" s="223" t="s">
        <v>31</v>
      </c>
      <c r="D101" s="223" t="s">
        <v>31</v>
      </c>
      <c r="J101" s="293" t="s">
        <v>31</v>
      </c>
    </row>
    <row r="102" spans="2:10">
      <c r="B102" s="223" t="s">
        <v>731</v>
      </c>
      <c r="C102" s="223">
        <v>6.3091577101421995E-3</v>
      </c>
      <c r="D102" s="223">
        <v>6.5373809304990127E-3</v>
      </c>
      <c r="J102" s="294">
        <v>6.5394404468346982E-3</v>
      </c>
    </row>
    <row r="103" spans="2:10">
      <c r="B103" s="223" t="s">
        <v>732</v>
      </c>
      <c r="C103" s="223">
        <v>0.60090924077720942</v>
      </c>
      <c r="D103" s="223">
        <v>0.79921478288747072</v>
      </c>
      <c r="J103" s="295">
        <v>0.91161164213742296</v>
      </c>
    </row>
    <row r="104" spans="2:10">
      <c r="B104" s="223" t="s">
        <v>733</v>
      </c>
      <c r="C104" s="223">
        <v>0.90896568656555921</v>
      </c>
      <c r="D104" s="223">
        <v>0.88245484097678961</v>
      </c>
      <c r="J104" s="287">
        <v>0.86810433089445027</v>
      </c>
    </row>
  </sheetData>
  <sheetProtection algorithmName="SHA-512" hashValue="ORWJ/iYLbGVqO0F/i4h42CIfBDr/IexJj6xWXnNle7XjM7sj1dzj6PcwJKOd6avLPu+PXPv37vtUpp2Y8LIgEQ==" saltValue="DqbVP3LS75wRAT8VukVlfg==" spinCount="100000" sheet="1" objects="1" scenarios="1"/>
  <phoneticPr fontId="3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2:U281"/>
  <sheetViews>
    <sheetView topLeftCell="A219" zoomScaleNormal="100" workbookViewId="0"/>
  </sheetViews>
  <sheetFormatPr defaultRowHeight="15"/>
  <cols>
    <col min="1" max="1" width="8.85546875" style="223"/>
    <col min="2" max="2" width="21.7109375" style="223" customWidth="1"/>
    <col min="3" max="3" width="16.42578125" style="223" customWidth="1"/>
    <col min="4" max="4" width="22.28515625" style="223" bestFit="1" customWidth="1"/>
    <col min="5" max="5" width="17.5703125" style="223" bestFit="1" customWidth="1"/>
    <col min="6" max="6" width="16.140625" style="223" bestFit="1" customWidth="1"/>
    <col min="7" max="7" width="17.5703125" style="223" customWidth="1"/>
    <col min="8" max="8" width="11.28515625" style="223" customWidth="1"/>
    <col min="9" max="9" width="18.5703125" style="223" customWidth="1"/>
    <col min="10" max="10" width="12.7109375" style="223" customWidth="1"/>
    <col min="11" max="11" width="22.28515625" style="223" bestFit="1" customWidth="1"/>
    <col min="12" max="12" width="12" style="223" bestFit="1" customWidth="1"/>
    <col min="13" max="15" width="13.5703125" style="223" bestFit="1" customWidth="1"/>
    <col min="16" max="17" width="9.140625" style="223"/>
    <col min="18" max="18" width="12.42578125" style="223" customWidth="1"/>
    <col min="19" max="16384" width="9.140625" style="223"/>
  </cols>
  <sheetData>
    <row r="2" spans="1:21">
      <c r="B2"/>
      <c r="C2"/>
      <c r="D2"/>
      <c r="E2"/>
    </row>
    <row r="3" spans="1:21">
      <c r="B3"/>
      <c r="C3"/>
      <c r="D3"/>
      <c r="E3"/>
    </row>
    <row r="4" spans="1:21">
      <c r="B4"/>
      <c r="C4"/>
      <c r="D4"/>
      <c r="E4"/>
      <c r="F4" s="302" t="s">
        <v>6009</v>
      </c>
    </row>
    <row r="5" spans="1:21">
      <c r="B5"/>
      <c r="C5"/>
      <c r="D5"/>
      <c r="E5"/>
    </row>
    <row r="6" spans="1:21">
      <c r="B6"/>
      <c r="C6"/>
      <c r="D6"/>
      <c r="E6"/>
    </row>
    <row r="7" spans="1:21">
      <c r="B7"/>
      <c r="C7"/>
      <c r="D7"/>
      <c r="E7"/>
    </row>
    <row r="8" spans="1:21">
      <c r="B8"/>
      <c r="C8"/>
      <c r="D8"/>
      <c r="E8"/>
    </row>
    <row r="9" spans="1:21">
      <c r="N9" s="223" t="s">
        <v>3804</v>
      </c>
      <c r="P9" s="223" t="s">
        <v>3811</v>
      </c>
      <c r="R9" s="223" t="s">
        <v>4830</v>
      </c>
    </row>
    <row r="10" spans="1:21">
      <c r="C10"/>
      <c r="D10"/>
      <c r="E10"/>
      <c r="F10"/>
      <c r="G10"/>
      <c r="H10"/>
      <c r="I10"/>
      <c r="J10"/>
      <c r="K10"/>
      <c r="L10"/>
      <c r="M10"/>
      <c r="N10"/>
      <c r="O10" s="302" t="s">
        <v>3466</v>
      </c>
      <c r="P10" s="302" t="s">
        <v>3465</v>
      </c>
      <c r="Q10" s="302" t="s">
        <v>3466</v>
      </c>
      <c r="R10" s="302" t="s">
        <v>3465</v>
      </c>
      <c r="S10" s="302" t="s">
        <v>3466</v>
      </c>
    </row>
    <row r="11" spans="1:21">
      <c r="A11" s="223">
        <v>1</v>
      </c>
      <c r="B11" s="223" t="s">
        <v>754</v>
      </c>
      <c r="C11" s="225">
        <v>1</v>
      </c>
      <c r="D11" s="225">
        <v>1</v>
      </c>
      <c r="E11" s="225">
        <v>1</v>
      </c>
      <c r="F11" s="225">
        <v>1</v>
      </c>
      <c r="G11" s="225">
        <v>1</v>
      </c>
      <c r="H11" s="225">
        <v>1</v>
      </c>
      <c r="I11" s="225">
        <v>1</v>
      </c>
      <c r="J11" s="225">
        <v>1</v>
      </c>
      <c r="K11" s="225">
        <v>1</v>
      </c>
      <c r="L11" s="225">
        <v>1</v>
      </c>
      <c r="M11" s="225"/>
      <c r="N11" s="225">
        <v>1</v>
      </c>
      <c r="O11" s="225">
        <v>1</v>
      </c>
      <c r="P11" s="225">
        <v>1</v>
      </c>
      <c r="Q11" s="225">
        <v>1</v>
      </c>
      <c r="R11" s="225">
        <v>1</v>
      </c>
      <c r="S11" s="225">
        <v>1</v>
      </c>
      <c r="T11" s="225"/>
      <c r="U11" s="299">
        <v>1</v>
      </c>
    </row>
    <row r="12" spans="1:21">
      <c r="A12" s="223">
        <v>2</v>
      </c>
      <c r="B12" s="223" t="s">
        <v>5836</v>
      </c>
      <c r="C12" s="225">
        <v>1</v>
      </c>
      <c r="D12" s="225">
        <v>1</v>
      </c>
      <c r="E12" s="225">
        <v>1</v>
      </c>
      <c r="F12" s="225">
        <v>1</v>
      </c>
      <c r="G12" s="225">
        <v>1</v>
      </c>
      <c r="H12" s="225">
        <v>1</v>
      </c>
      <c r="I12" s="225">
        <v>1</v>
      </c>
      <c r="J12" s="225">
        <v>1</v>
      </c>
      <c r="K12" s="225">
        <v>1</v>
      </c>
      <c r="L12" s="225">
        <v>1</v>
      </c>
      <c r="M12" s="225"/>
      <c r="N12" s="225">
        <v>1</v>
      </c>
      <c r="O12" s="225">
        <v>1</v>
      </c>
      <c r="P12" s="225">
        <v>1</v>
      </c>
      <c r="Q12" s="225">
        <v>1</v>
      </c>
      <c r="R12" s="225">
        <v>1</v>
      </c>
      <c r="S12" s="225">
        <v>1</v>
      </c>
      <c r="T12" s="225"/>
      <c r="U12" s="299">
        <v>2</v>
      </c>
    </row>
    <row r="13" spans="1:21">
      <c r="A13" s="223">
        <v>3</v>
      </c>
      <c r="B13" s="223" t="s">
        <v>5839</v>
      </c>
      <c r="C13" s="225">
        <v>0</v>
      </c>
      <c r="D13" s="225">
        <v>1</v>
      </c>
      <c r="E13" s="225">
        <v>0</v>
      </c>
      <c r="F13" s="225">
        <v>1</v>
      </c>
      <c r="G13" s="225">
        <v>0</v>
      </c>
      <c r="H13" s="225">
        <v>1</v>
      </c>
      <c r="I13" s="225">
        <v>0</v>
      </c>
      <c r="J13" s="225">
        <v>1</v>
      </c>
      <c r="K13" s="225">
        <v>0</v>
      </c>
      <c r="L13" s="225">
        <v>1</v>
      </c>
      <c r="M13" s="225"/>
      <c r="N13" s="225">
        <v>1</v>
      </c>
      <c r="O13" s="225">
        <v>1</v>
      </c>
      <c r="P13" s="225">
        <v>1</v>
      </c>
      <c r="Q13" s="225">
        <v>1</v>
      </c>
      <c r="R13" s="225">
        <v>1</v>
      </c>
      <c r="S13" s="225">
        <v>1</v>
      </c>
      <c r="T13" s="225"/>
      <c r="U13" s="299">
        <v>3</v>
      </c>
    </row>
    <row r="14" spans="1:21">
      <c r="A14" s="223">
        <v>4</v>
      </c>
      <c r="B14" s="223" t="s">
        <v>3152</v>
      </c>
      <c r="C14" s="225">
        <v>1</v>
      </c>
      <c r="D14" s="225">
        <v>1</v>
      </c>
      <c r="E14" s="225">
        <v>1</v>
      </c>
      <c r="F14" s="225">
        <v>1</v>
      </c>
      <c r="G14" s="225">
        <v>1</v>
      </c>
      <c r="H14" s="225">
        <v>1</v>
      </c>
      <c r="I14" s="225">
        <v>1</v>
      </c>
      <c r="J14" s="225">
        <v>1</v>
      </c>
      <c r="K14" s="225">
        <v>1</v>
      </c>
      <c r="L14" s="225">
        <v>1</v>
      </c>
      <c r="M14" s="225"/>
      <c r="N14" s="225">
        <v>1</v>
      </c>
      <c r="O14" s="225">
        <v>1</v>
      </c>
      <c r="P14" s="225">
        <v>1</v>
      </c>
      <c r="Q14" s="225">
        <v>1</v>
      </c>
      <c r="R14" s="225">
        <v>1</v>
      </c>
      <c r="S14" s="225">
        <v>1</v>
      </c>
      <c r="T14" s="225"/>
      <c r="U14" s="299">
        <v>4</v>
      </c>
    </row>
    <row r="15" spans="1:21">
      <c r="A15" s="223">
        <v>5</v>
      </c>
      <c r="B15" s="223" t="s">
        <v>5840</v>
      </c>
      <c r="C15" s="225">
        <v>1</v>
      </c>
      <c r="D15" s="225">
        <v>1</v>
      </c>
      <c r="E15" s="225">
        <v>1</v>
      </c>
      <c r="F15" s="225">
        <v>1</v>
      </c>
      <c r="G15" s="225">
        <v>1</v>
      </c>
      <c r="H15" s="225">
        <v>1</v>
      </c>
      <c r="I15" s="225">
        <v>1</v>
      </c>
      <c r="J15" s="225">
        <v>1</v>
      </c>
      <c r="K15" s="225">
        <v>1</v>
      </c>
      <c r="L15" s="225">
        <v>1</v>
      </c>
      <c r="M15" s="225"/>
      <c r="N15" s="225">
        <v>1</v>
      </c>
      <c r="O15" s="225">
        <v>1</v>
      </c>
      <c r="P15" s="225">
        <v>1</v>
      </c>
      <c r="Q15" s="225">
        <v>1</v>
      </c>
      <c r="R15" s="225">
        <v>1</v>
      </c>
      <c r="S15" s="225">
        <v>1</v>
      </c>
      <c r="T15" s="225"/>
      <c r="U15" s="299">
        <v>5</v>
      </c>
    </row>
    <row r="16" spans="1:21">
      <c r="A16" s="223">
        <v>6</v>
      </c>
      <c r="B16" s="223" t="s">
        <v>5833</v>
      </c>
      <c r="C16" s="225">
        <v>1</v>
      </c>
      <c r="D16" s="225">
        <v>1</v>
      </c>
      <c r="E16" s="225">
        <v>1</v>
      </c>
      <c r="F16" s="225">
        <v>1</v>
      </c>
      <c r="G16" s="225">
        <v>1</v>
      </c>
      <c r="H16" s="225">
        <v>1</v>
      </c>
      <c r="I16" s="225">
        <v>1</v>
      </c>
      <c r="J16" s="225">
        <v>1</v>
      </c>
      <c r="K16" s="225">
        <v>1</v>
      </c>
      <c r="L16" s="225">
        <v>1</v>
      </c>
      <c r="M16" s="225"/>
      <c r="N16" s="225">
        <v>1</v>
      </c>
      <c r="O16" s="225">
        <v>1</v>
      </c>
      <c r="P16" s="225">
        <v>1</v>
      </c>
      <c r="Q16" s="225">
        <v>1</v>
      </c>
      <c r="R16" s="225">
        <v>1</v>
      </c>
      <c r="S16" s="225">
        <v>1</v>
      </c>
      <c r="T16" s="225"/>
      <c r="U16" s="299">
        <v>6</v>
      </c>
    </row>
    <row r="17" spans="1:21">
      <c r="A17" s="223">
        <v>7</v>
      </c>
      <c r="B17" s="223" t="s">
        <v>5834</v>
      </c>
      <c r="C17" s="225">
        <v>0</v>
      </c>
      <c r="D17" s="225">
        <v>1</v>
      </c>
      <c r="E17" s="225">
        <v>0</v>
      </c>
      <c r="F17" s="225">
        <v>1</v>
      </c>
      <c r="G17" s="225">
        <v>0</v>
      </c>
      <c r="H17" s="225">
        <v>1</v>
      </c>
      <c r="I17" s="225">
        <v>0</v>
      </c>
      <c r="J17" s="225">
        <v>1</v>
      </c>
      <c r="K17" s="225">
        <v>0</v>
      </c>
      <c r="L17" s="225">
        <v>1</v>
      </c>
      <c r="M17" s="225"/>
      <c r="N17" s="225">
        <v>1</v>
      </c>
      <c r="O17" s="225">
        <v>1</v>
      </c>
      <c r="P17" s="225">
        <v>1</v>
      </c>
      <c r="Q17" s="225">
        <v>1</v>
      </c>
      <c r="R17" s="225">
        <v>1</v>
      </c>
      <c r="S17" s="225">
        <v>1</v>
      </c>
      <c r="T17" s="225"/>
      <c r="U17" s="299">
        <v>7</v>
      </c>
    </row>
    <row r="18" spans="1:21">
      <c r="A18" s="223">
        <v>8</v>
      </c>
      <c r="B18" s="223" t="s">
        <v>5993</v>
      </c>
      <c r="C18" s="225">
        <v>0</v>
      </c>
      <c r="D18" s="225">
        <v>1</v>
      </c>
      <c r="E18" s="225">
        <v>0</v>
      </c>
      <c r="F18" s="225">
        <v>1</v>
      </c>
      <c r="G18" s="225">
        <v>0</v>
      </c>
      <c r="H18" s="225">
        <v>1</v>
      </c>
      <c r="I18" s="225">
        <v>0</v>
      </c>
      <c r="J18" s="225">
        <v>1</v>
      </c>
      <c r="K18" s="225">
        <v>0</v>
      </c>
      <c r="L18" s="225">
        <v>1</v>
      </c>
      <c r="M18" s="225"/>
      <c r="N18" s="225">
        <v>1</v>
      </c>
      <c r="O18" s="225">
        <v>1</v>
      </c>
      <c r="P18" s="225">
        <v>1</v>
      </c>
      <c r="Q18" s="225">
        <v>1</v>
      </c>
      <c r="R18" s="225">
        <v>1</v>
      </c>
      <c r="S18" s="225">
        <v>1</v>
      </c>
      <c r="T18" s="225"/>
      <c r="U18" s="299">
        <v>8</v>
      </c>
    </row>
    <row r="19" spans="1:21">
      <c r="A19" s="223">
        <v>9</v>
      </c>
      <c r="B19" s="223" t="s">
        <v>5841</v>
      </c>
      <c r="C19" s="225">
        <v>1</v>
      </c>
      <c r="D19" s="225">
        <v>1</v>
      </c>
      <c r="E19" s="225">
        <v>1</v>
      </c>
      <c r="F19" s="225">
        <v>1</v>
      </c>
      <c r="G19" s="225">
        <v>1</v>
      </c>
      <c r="H19" s="225">
        <v>1</v>
      </c>
      <c r="I19" s="225">
        <v>1</v>
      </c>
      <c r="J19" s="225">
        <v>1</v>
      </c>
      <c r="K19" s="225">
        <v>1</v>
      </c>
      <c r="L19" s="225">
        <v>1</v>
      </c>
      <c r="M19" s="225"/>
      <c r="N19" s="225">
        <v>1</v>
      </c>
      <c r="O19" s="225">
        <v>1</v>
      </c>
      <c r="P19" s="225">
        <v>1</v>
      </c>
      <c r="Q19" s="225">
        <v>1</v>
      </c>
      <c r="R19" s="225">
        <v>1</v>
      </c>
      <c r="S19" s="225">
        <v>1</v>
      </c>
      <c r="T19" s="225"/>
      <c r="U19" s="299">
        <v>9</v>
      </c>
    </row>
    <row r="20" spans="1:21">
      <c r="A20" s="223">
        <v>10</v>
      </c>
      <c r="B20" s="223" t="s">
        <v>3154</v>
      </c>
      <c r="C20" s="225">
        <v>1</v>
      </c>
      <c r="D20" s="225">
        <v>1</v>
      </c>
      <c r="E20" s="225">
        <v>1</v>
      </c>
      <c r="F20" s="225">
        <v>1</v>
      </c>
      <c r="G20" s="225">
        <v>1</v>
      </c>
      <c r="H20" s="225">
        <v>1</v>
      </c>
      <c r="I20" s="225">
        <v>1</v>
      </c>
      <c r="J20" s="225">
        <v>1</v>
      </c>
      <c r="K20" s="225">
        <v>1</v>
      </c>
      <c r="L20" s="225">
        <v>1</v>
      </c>
      <c r="M20" s="225"/>
      <c r="N20" s="225">
        <v>1</v>
      </c>
      <c r="O20" s="225">
        <v>1</v>
      </c>
      <c r="P20" s="225">
        <v>1</v>
      </c>
      <c r="Q20" s="225">
        <v>1</v>
      </c>
      <c r="R20" s="225">
        <v>1</v>
      </c>
      <c r="S20" s="225">
        <v>1</v>
      </c>
      <c r="T20" s="225"/>
      <c r="U20" s="299">
        <v>10</v>
      </c>
    </row>
    <row r="21" spans="1:21">
      <c r="A21" s="223">
        <v>11</v>
      </c>
      <c r="B21" s="223" t="s">
        <v>3155</v>
      </c>
      <c r="C21" s="225">
        <v>1</v>
      </c>
      <c r="D21" s="225">
        <v>1</v>
      </c>
      <c r="E21" s="225">
        <v>1</v>
      </c>
      <c r="F21" s="225">
        <v>1</v>
      </c>
      <c r="G21" s="225">
        <v>1</v>
      </c>
      <c r="H21" s="225">
        <v>1</v>
      </c>
      <c r="I21" s="225">
        <v>1</v>
      </c>
      <c r="J21" s="225">
        <v>1</v>
      </c>
      <c r="K21" s="225">
        <v>1</v>
      </c>
      <c r="L21" s="225">
        <v>1</v>
      </c>
      <c r="M21" s="225"/>
      <c r="N21" s="225">
        <v>1</v>
      </c>
      <c r="O21" s="225">
        <v>1</v>
      </c>
      <c r="P21" s="225">
        <v>1</v>
      </c>
      <c r="Q21" s="225">
        <v>1</v>
      </c>
      <c r="R21" s="225">
        <v>1</v>
      </c>
      <c r="S21" s="225">
        <v>1</v>
      </c>
      <c r="T21" s="225"/>
      <c r="U21" s="299">
        <v>11</v>
      </c>
    </row>
    <row r="22" spans="1:21">
      <c r="A22" s="223">
        <v>12</v>
      </c>
      <c r="B22" s="223" t="s">
        <v>3156</v>
      </c>
      <c r="C22" s="225">
        <v>1</v>
      </c>
      <c r="D22" s="225">
        <v>1</v>
      </c>
      <c r="E22" s="225">
        <v>1</v>
      </c>
      <c r="F22" s="225">
        <v>1</v>
      </c>
      <c r="G22" s="225">
        <v>1</v>
      </c>
      <c r="H22" s="225">
        <v>1</v>
      </c>
      <c r="I22" s="225">
        <v>1</v>
      </c>
      <c r="J22" s="225">
        <v>1</v>
      </c>
      <c r="K22" s="225">
        <v>1</v>
      </c>
      <c r="L22" s="225">
        <v>1</v>
      </c>
      <c r="M22" s="225"/>
      <c r="N22" s="225">
        <v>1</v>
      </c>
      <c r="O22" s="225">
        <v>1</v>
      </c>
      <c r="P22" s="225">
        <v>1</v>
      </c>
      <c r="Q22" s="225">
        <v>1</v>
      </c>
      <c r="R22" s="225">
        <v>1</v>
      </c>
      <c r="S22" s="225">
        <v>1</v>
      </c>
      <c r="T22" s="225"/>
      <c r="U22" s="299">
        <v>12</v>
      </c>
    </row>
    <row r="23" spans="1:21">
      <c r="A23" s="223">
        <v>13</v>
      </c>
      <c r="B23" s="223" t="s">
        <v>3159</v>
      </c>
      <c r="C23" s="225">
        <v>1</v>
      </c>
      <c r="D23" s="225">
        <v>1</v>
      </c>
      <c r="E23" s="225">
        <v>1</v>
      </c>
      <c r="F23" s="225">
        <v>1</v>
      </c>
      <c r="G23" s="225">
        <v>1</v>
      </c>
      <c r="H23" s="225">
        <v>1</v>
      </c>
      <c r="I23" s="225">
        <v>1</v>
      </c>
      <c r="J23" s="225">
        <v>1</v>
      </c>
      <c r="K23" s="225">
        <v>1</v>
      </c>
      <c r="L23" s="225">
        <v>1</v>
      </c>
      <c r="M23" s="225"/>
      <c r="N23" s="225">
        <v>1</v>
      </c>
      <c r="O23" s="225">
        <v>1</v>
      </c>
      <c r="P23" s="225">
        <v>1</v>
      </c>
      <c r="Q23" s="225">
        <v>1</v>
      </c>
      <c r="R23" s="225">
        <v>1</v>
      </c>
      <c r="S23" s="225">
        <v>1</v>
      </c>
      <c r="T23" s="225"/>
      <c r="U23" s="299">
        <v>13</v>
      </c>
    </row>
    <row r="24" spans="1:21">
      <c r="A24" s="223">
        <v>14</v>
      </c>
      <c r="B24" s="223" t="s">
        <v>3160</v>
      </c>
      <c r="C24" s="225">
        <v>1</v>
      </c>
      <c r="D24" s="225">
        <v>1</v>
      </c>
      <c r="E24" s="225">
        <v>1</v>
      </c>
      <c r="F24" s="225">
        <v>1</v>
      </c>
      <c r="G24" s="225">
        <v>1</v>
      </c>
      <c r="H24" s="225">
        <v>1</v>
      </c>
      <c r="I24" s="225">
        <v>1</v>
      </c>
      <c r="J24" s="225">
        <v>1</v>
      </c>
      <c r="K24" s="225">
        <v>1</v>
      </c>
      <c r="L24" s="225">
        <v>1</v>
      </c>
      <c r="M24" s="225"/>
      <c r="N24" s="225">
        <v>1</v>
      </c>
      <c r="O24" s="225">
        <v>1</v>
      </c>
      <c r="P24" s="225">
        <v>1</v>
      </c>
      <c r="Q24" s="225">
        <v>1</v>
      </c>
      <c r="R24" s="225">
        <v>1</v>
      </c>
      <c r="S24" s="225">
        <v>1</v>
      </c>
      <c r="T24" s="225"/>
      <c r="U24" s="299">
        <v>14</v>
      </c>
    </row>
    <row r="25" spans="1:21">
      <c r="A25" s="223">
        <v>15</v>
      </c>
      <c r="B25" s="223" t="s">
        <v>3157</v>
      </c>
      <c r="C25" s="225">
        <v>1</v>
      </c>
      <c r="D25" s="225">
        <v>1</v>
      </c>
      <c r="E25" s="225">
        <v>1</v>
      </c>
      <c r="F25" s="225">
        <v>1</v>
      </c>
      <c r="G25" s="225">
        <v>1</v>
      </c>
      <c r="H25" s="225">
        <v>1</v>
      </c>
      <c r="I25" s="225">
        <v>1</v>
      </c>
      <c r="J25" s="225">
        <v>1</v>
      </c>
      <c r="K25" s="225">
        <v>1</v>
      </c>
      <c r="L25" s="225">
        <v>1</v>
      </c>
      <c r="M25" s="225"/>
      <c r="N25" s="225">
        <v>1</v>
      </c>
      <c r="O25" s="225">
        <v>1</v>
      </c>
      <c r="P25" s="225">
        <v>1</v>
      </c>
      <c r="Q25" s="225">
        <v>1</v>
      </c>
      <c r="R25" s="225">
        <v>1</v>
      </c>
      <c r="S25" s="225">
        <v>1</v>
      </c>
      <c r="T25" s="225"/>
      <c r="U25" s="299">
        <v>15</v>
      </c>
    </row>
    <row r="26" spans="1:21">
      <c r="A26" s="223">
        <v>16</v>
      </c>
      <c r="B26" s="223" t="s">
        <v>3158</v>
      </c>
      <c r="C26" s="225">
        <v>1</v>
      </c>
      <c r="D26" s="225">
        <v>1</v>
      </c>
      <c r="E26" s="225">
        <v>1</v>
      </c>
      <c r="F26" s="225">
        <v>1</v>
      </c>
      <c r="G26" s="225">
        <v>1</v>
      </c>
      <c r="H26" s="225">
        <v>1</v>
      </c>
      <c r="I26" s="225">
        <v>1</v>
      </c>
      <c r="J26" s="225">
        <v>1</v>
      </c>
      <c r="K26" s="225">
        <v>1</v>
      </c>
      <c r="L26" s="225">
        <v>1</v>
      </c>
      <c r="M26" s="225"/>
      <c r="N26" s="225">
        <v>1</v>
      </c>
      <c r="O26" s="225">
        <v>1</v>
      </c>
      <c r="P26" s="225">
        <v>1</v>
      </c>
      <c r="Q26" s="225">
        <v>1</v>
      </c>
      <c r="R26" s="225">
        <v>1</v>
      </c>
      <c r="S26" s="225">
        <v>1</v>
      </c>
      <c r="T26" s="225"/>
      <c r="U26" s="299">
        <v>16</v>
      </c>
    </row>
    <row r="27" spans="1:21">
      <c r="A27" s="223">
        <v>17</v>
      </c>
      <c r="B27" s="223" t="s">
        <v>3197</v>
      </c>
      <c r="C27" s="225">
        <v>1</v>
      </c>
      <c r="D27" s="225">
        <v>1</v>
      </c>
      <c r="E27" s="225">
        <v>1</v>
      </c>
      <c r="F27" s="225">
        <v>1</v>
      </c>
      <c r="G27" s="225">
        <v>1</v>
      </c>
      <c r="H27" s="225">
        <v>1</v>
      </c>
      <c r="I27" s="225">
        <v>1</v>
      </c>
      <c r="J27" s="225">
        <v>1</v>
      </c>
      <c r="K27" s="225">
        <v>1</v>
      </c>
      <c r="L27" s="225">
        <v>1</v>
      </c>
      <c r="M27" s="225"/>
      <c r="N27" s="225">
        <v>1</v>
      </c>
      <c r="O27" s="225">
        <v>1</v>
      </c>
      <c r="P27" s="225">
        <v>1</v>
      </c>
      <c r="Q27" s="225">
        <v>1</v>
      </c>
      <c r="R27" s="225">
        <v>1</v>
      </c>
      <c r="S27" s="225">
        <v>1</v>
      </c>
      <c r="T27" s="225"/>
      <c r="U27" s="299">
        <v>17</v>
      </c>
    </row>
    <row r="28" spans="1:21">
      <c r="A28" s="223">
        <v>18</v>
      </c>
      <c r="B28" s="223" t="s">
        <v>3198</v>
      </c>
      <c r="C28" s="225">
        <v>1</v>
      </c>
      <c r="D28" s="225">
        <v>1</v>
      </c>
      <c r="E28" s="225">
        <v>1</v>
      </c>
      <c r="F28" s="225">
        <v>1</v>
      </c>
      <c r="G28" s="225">
        <v>1</v>
      </c>
      <c r="H28" s="225">
        <v>1</v>
      </c>
      <c r="I28" s="225">
        <v>1</v>
      </c>
      <c r="J28" s="225">
        <v>1</v>
      </c>
      <c r="K28" s="225">
        <v>1</v>
      </c>
      <c r="L28" s="225">
        <v>1</v>
      </c>
      <c r="M28" s="225"/>
      <c r="N28" s="225">
        <v>1</v>
      </c>
      <c r="O28" s="225">
        <v>1</v>
      </c>
      <c r="P28" s="225">
        <v>1</v>
      </c>
      <c r="Q28" s="225">
        <v>1</v>
      </c>
      <c r="R28" s="225">
        <v>1</v>
      </c>
      <c r="S28" s="225">
        <v>1</v>
      </c>
      <c r="T28" s="225"/>
      <c r="U28" s="299">
        <v>18</v>
      </c>
    </row>
    <row r="29" spans="1:21">
      <c r="A29" s="223">
        <v>19</v>
      </c>
      <c r="B29" s="223" t="s">
        <v>5859</v>
      </c>
      <c r="C29" s="225">
        <v>0</v>
      </c>
      <c r="D29" s="225">
        <v>1</v>
      </c>
      <c r="E29" s="225">
        <v>0</v>
      </c>
      <c r="F29" s="225">
        <v>1</v>
      </c>
      <c r="G29" s="225">
        <v>0</v>
      </c>
      <c r="H29" s="225">
        <v>1</v>
      </c>
      <c r="I29" s="225">
        <v>0</v>
      </c>
      <c r="J29" s="225">
        <v>1</v>
      </c>
      <c r="K29" s="225">
        <v>0</v>
      </c>
      <c r="L29" s="225">
        <v>1</v>
      </c>
      <c r="M29" s="225"/>
      <c r="N29" s="225">
        <v>1</v>
      </c>
      <c r="O29" s="225">
        <v>1</v>
      </c>
      <c r="P29" s="225">
        <v>1</v>
      </c>
      <c r="Q29" s="225">
        <v>1</v>
      </c>
      <c r="R29" s="225">
        <v>1</v>
      </c>
      <c r="S29" s="225">
        <v>1</v>
      </c>
      <c r="T29" s="225"/>
      <c r="U29" s="299">
        <v>19</v>
      </c>
    </row>
    <row r="30" spans="1:21">
      <c r="A30" s="223">
        <v>20</v>
      </c>
      <c r="B30" s="223" t="s">
        <v>5863</v>
      </c>
      <c r="C30" s="225">
        <v>1</v>
      </c>
      <c r="D30" s="225">
        <v>1</v>
      </c>
      <c r="E30" s="225">
        <v>1</v>
      </c>
      <c r="F30" s="225">
        <v>1</v>
      </c>
      <c r="G30" s="225">
        <v>1</v>
      </c>
      <c r="H30" s="225">
        <v>1</v>
      </c>
      <c r="I30" s="225">
        <v>1</v>
      </c>
      <c r="J30" s="225">
        <v>1</v>
      </c>
      <c r="K30" s="225">
        <v>1</v>
      </c>
      <c r="L30" s="225">
        <v>1</v>
      </c>
      <c r="M30" s="225"/>
      <c r="N30" s="225">
        <v>1</v>
      </c>
      <c r="O30" s="225">
        <v>1</v>
      </c>
      <c r="P30" s="225">
        <v>1</v>
      </c>
      <c r="Q30" s="225">
        <v>1</v>
      </c>
      <c r="R30" s="225">
        <v>1</v>
      </c>
      <c r="S30" s="225">
        <v>1</v>
      </c>
      <c r="T30" s="225"/>
      <c r="U30" s="299">
        <v>20</v>
      </c>
    </row>
    <row r="31" spans="1:21">
      <c r="A31" s="223">
        <v>21</v>
      </c>
      <c r="B31" s="223" t="s">
        <v>5837</v>
      </c>
      <c r="C31" s="225">
        <v>1</v>
      </c>
      <c r="D31" s="225">
        <v>1</v>
      </c>
      <c r="E31" s="225">
        <v>1</v>
      </c>
      <c r="F31" s="225">
        <v>1</v>
      </c>
      <c r="G31" s="225">
        <v>1</v>
      </c>
      <c r="H31" s="225">
        <v>1</v>
      </c>
      <c r="I31" s="225">
        <v>1</v>
      </c>
      <c r="J31" s="225">
        <v>1</v>
      </c>
      <c r="K31" s="225">
        <v>1</v>
      </c>
      <c r="L31" s="225">
        <v>1</v>
      </c>
      <c r="M31" s="225"/>
      <c r="N31" s="225">
        <v>1</v>
      </c>
      <c r="O31" s="225">
        <v>1</v>
      </c>
      <c r="P31" s="225">
        <v>1</v>
      </c>
      <c r="Q31" s="225">
        <v>1</v>
      </c>
      <c r="R31" s="225">
        <v>1</v>
      </c>
      <c r="S31" s="225">
        <v>1</v>
      </c>
      <c r="T31" s="225"/>
      <c r="U31" s="299">
        <v>21</v>
      </c>
    </row>
    <row r="32" spans="1:21">
      <c r="A32" s="223">
        <v>22</v>
      </c>
      <c r="B32" s="223" t="s">
        <v>5838</v>
      </c>
      <c r="C32" s="225">
        <v>0</v>
      </c>
      <c r="D32" s="225">
        <v>1</v>
      </c>
      <c r="E32" s="225">
        <v>0</v>
      </c>
      <c r="F32" s="225">
        <v>1</v>
      </c>
      <c r="G32" s="225">
        <v>0</v>
      </c>
      <c r="H32" s="225">
        <v>1</v>
      </c>
      <c r="I32" s="225">
        <v>0</v>
      </c>
      <c r="J32" s="225">
        <v>1</v>
      </c>
      <c r="K32" s="225">
        <v>0</v>
      </c>
      <c r="L32" s="225">
        <v>1</v>
      </c>
      <c r="M32" s="225"/>
      <c r="N32" s="225">
        <v>1</v>
      </c>
      <c r="O32" s="225">
        <v>1</v>
      </c>
      <c r="P32" s="225">
        <v>1</v>
      </c>
      <c r="Q32" s="225">
        <v>1</v>
      </c>
      <c r="R32" s="225">
        <v>1</v>
      </c>
      <c r="S32" s="225">
        <v>1</v>
      </c>
      <c r="T32" s="225"/>
      <c r="U32" s="299">
        <v>22</v>
      </c>
    </row>
    <row r="33" spans="1:21">
      <c r="A33" s="223">
        <v>23</v>
      </c>
      <c r="B33" s="223" t="s">
        <v>3464</v>
      </c>
      <c r="C33" s="225">
        <v>1</v>
      </c>
      <c r="D33" s="225">
        <v>1</v>
      </c>
      <c r="E33" s="225">
        <v>1</v>
      </c>
      <c r="F33" s="225">
        <v>1</v>
      </c>
      <c r="G33" s="225">
        <v>1</v>
      </c>
      <c r="H33" s="225">
        <v>1</v>
      </c>
      <c r="I33" s="225">
        <v>1</v>
      </c>
      <c r="J33" s="225">
        <v>1</v>
      </c>
      <c r="K33" s="225">
        <v>1</v>
      </c>
      <c r="L33" s="225">
        <v>1</v>
      </c>
      <c r="M33" s="225"/>
      <c r="N33" s="225">
        <v>0</v>
      </c>
      <c r="O33" s="225">
        <v>1</v>
      </c>
      <c r="P33" s="225">
        <v>0</v>
      </c>
      <c r="Q33" s="225">
        <v>1</v>
      </c>
      <c r="R33" s="225">
        <v>0</v>
      </c>
      <c r="S33" s="225">
        <v>1</v>
      </c>
      <c r="T33" s="225"/>
      <c r="U33" s="299">
        <v>23</v>
      </c>
    </row>
    <row r="34" spans="1:21">
      <c r="A34" s="223">
        <v>24</v>
      </c>
      <c r="B34" s="223" t="s">
        <v>5842</v>
      </c>
      <c r="C34" s="225">
        <v>1</v>
      </c>
      <c r="D34" s="225">
        <v>1</v>
      </c>
      <c r="E34" s="225">
        <v>1</v>
      </c>
      <c r="F34" s="225">
        <v>1</v>
      </c>
      <c r="G34" s="225">
        <v>1</v>
      </c>
      <c r="H34" s="225">
        <v>1</v>
      </c>
      <c r="I34" s="225">
        <v>1</v>
      </c>
      <c r="J34" s="225">
        <v>1</v>
      </c>
      <c r="K34" s="225">
        <v>1</v>
      </c>
      <c r="L34" s="225">
        <v>1</v>
      </c>
      <c r="M34" s="225"/>
      <c r="N34" s="225">
        <v>1</v>
      </c>
      <c r="O34" s="225">
        <v>1</v>
      </c>
      <c r="P34" s="225">
        <v>1</v>
      </c>
      <c r="Q34" s="225">
        <v>1</v>
      </c>
      <c r="R34" s="225">
        <v>1</v>
      </c>
      <c r="S34" s="225">
        <v>1</v>
      </c>
      <c r="T34" s="225"/>
      <c r="U34" s="299">
        <v>24</v>
      </c>
    </row>
    <row r="35" spans="1:21">
      <c r="A35" s="223">
        <v>25</v>
      </c>
      <c r="B35" s="223" t="s">
        <v>5843</v>
      </c>
      <c r="C35" s="225">
        <v>1</v>
      </c>
      <c r="D35" s="225">
        <v>1</v>
      </c>
      <c r="E35" s="225">
        <v>1</v>
      </c>
      <c r="F35" s="225">
        <v>1</v>
      </c>
      <c r="G35" s="225">
        <v>1</v>
      </c>
      <c r="H35" s="225">
        <v>1</v>
      </c>
      <c r="I35" s="225">
        <v>1</v>
      </c>
      <c r="J35" s="225">
        <v>1</v>
      </c>
      <c r="K35" s="225">
        <v>1</v>
      </c>
      <c r="L35" s="225">
        <v>1</v>
      </c>
      <c r="M35" s="225"/>
      <c r="N35" s="225">
        <v>1</v>
      </c>
      <c r="O35" s="225">
        <v>1</v>
      </c>
      <c r="P35" s="225">
        <v>1</v>
      </c>
      <c r="Q35" s="225">
        <v>1</v>
      </c>
      <c r="R35" s="225">
        <v>1</v>
      </c>
      <c r="S35" s="225">
        <v>1</v>
      </c>
      <c r="T35" s="225"/>
      <c r="U35" s="299">
        <v>25</v>
      </c>
    </row>
    <row r="36" spans="1:21">
      <c r="A36" s="223">
        <v>26</v>
      </c>
      <c r="B36" s="223" t="s">
        <v>5835</v>
      </c>
      <c r="C36" s="225">
        <v>0</v>
      </c>
      <c r="D36" s="225">
        <v>1</v>
      </c>
      <c r="E36" s="225">
        <v>0</v>
      </c>
      <c r="F36" s="225">
        <v>1</v>
      </c>
      <c r="G36" s="225">
        <v>0</v>
      </c>
      <c r="H36" s="225">
        <v>1</v>
      </c>
      <c r="I36" s="225">
        <v>0</v>
      </c>
      <c r="J36" s="225">
        <v>1</v>
      </c>
      <c r="K36" s="225">
        <v>0</v>
      </c>
      <c r="L36" s="225">
        <v>1</v>
      </c>
      <c r="M36" s="225"/>
      <c r="N36" s="225">
        <v>1</v>
      </c>
      <c r="O36" s="225">
        <v>1</v>
      </c>
      <c r="P36" s="225">
        <v>1</v>
      </c>
      <c r="Q36" s="225">
        <v>1</v>
      </c>
      <c r="R36" s="225">
        <v>1</v>
      </c>
      <c r="S36" s="225">
        <v>1</v>
      </c>
      <c r="T36" s="225"/>
      <c r="U36" s="299">
        <v>26</v>
      </c>
    </row>
    <row r="37" spans="1:21">
      <c r="A37" s="223">
        <v>27</v>
      </c>
      <c r="B37" s="223" t="s">
        <v>5992</v>
      </c>
      <c r="C37" s="225">
        <v>0</v>
      </c>
      <c r="D37" s="225">
        <v>1</v>
      </c>
      <c r="E37" s="225">
        <v>0</v>
      </c>
      <c r="F37" s="225">
        <v>1</v>
      </c>
      <c r="G37" s="225">
        <v>0</v>
      </c>
      <c r="H37" s="225">
        <v>1</v>
      </c>
      <c r="I37" s="225">
        <v>0</v>
      </c>
      <c r="J37" s="225">
        <v>1</v>
      </c>
      <c r="K37" s="225">
        <v>0</v>
      </c>
      <c r="L37" s="225">
        <v>1</v>
      </c>
      <c r="M37" s="225"/>
      <c r="N37" s="225">
        <v>1</v>
      </c>
      <c r="O37" s="225">
        <v>1</v>
      </c>
      <c r="P37" s="225">
        <v>1</v>
      </c>
      <c r="Q37" s="225">
        <v>1</v>
      </c>
      <c r="R37" s="225">
        <v>1</v>
      </c>
      <c r="S37" s="225">
        <v>1</v>
      </c>
      <c r="T37" s="225"/>
      <c r="U37" s="299">
        <v>27</v>
      </c>
    </row>
    <row r="38" spans="1:21">
      <c r="A38" s="223">
        <v>28</v>
      </c>
      <c r="B38" s="223" t="s">
        <v>5844</v>
      </c>
      <c r="C38" s="225">
        <v>1</v>
      </c>
      <c r="D38" s="225">
        <v>1</v>
      </c>
      <c r="E38" s="225">
        <v>1</v>
      </c>
      <c r="F38" s="225">
        <v>1</v>
      </c>
      <c r="G38" s="225">
        <v>1</v>
      </c>
      <c r="H38" s="225">
        <v>1</v>
      </c>
      <c r="I38" s="225">
        <v>1</v>
      </c>
      <c r="J38" s="225">
        <v>1</v>
      </c>
      <c r="K38" s="225">
        <v>1</v>
      </c>
      <c r="L38" s="225">
        <v>1</v>
      </c>
      <c r="M38" s="225"/>
      <c r="N38" s="225">
        <v>1</v>
      </c>
      <c r="O38" s="225">
        <v>1</v>
      </c>
      <c r="P38" s="225">
        <v>1</v>
      </c>
      <c r="Q38" s="225">
        <v>1</v>
      </c>
      <c r="R38" s="225">
        <v>1</v>
      </c>
      <c r="S38" s="225">
        <v>1</v>
      </c>
      <c r="T38" s="225"/>
      <c r="U38" s="299">
        <v>28</v>
      </c>
    </row>
    <row r="39" spans="1:21">
      <c r="A39" s="223">
        <v>29</v>
      </c>
      <c r="B39" s="223" t="s">
        <v>3162</v>
      </c>
      <c r="C39" s="225">
        <v>1</v>
      </c>
      <c r="D39" s="225">
        <v>1</v>
      </c>
      <c r="E39" s="225">
        <v>1</v>
      </c>
      <c r="F39" s="225">
        <v>1</v>
      </c>
      <c r="G39" s="225">
        <v>1</v>
      </c>
      <c r="H39" s="225">
        <v>1</v>
      </c>
      <c r="I39" s="225">
        <v>1</v>
      </c>
      <c r="J39" s="225">
        <v>1</v>
      </c>
      <c r="K39" s="225">
        <v>1</v>
      </c>
      <c r="L39" s="225">
        <v>1</v>
      </c>
      <c r="M39" s="225"/>
      <c r="N39" s="225">
        <v>1</v>
      </c>
      <c r="O39" s="225">
        <v>1</v>
      </c>
      <c r="P39" s="225">
        <v>1</v>
      </c>
      <c r="Q39" s="225">
        <v>1</v>
      </c>
      <c r="R39" s="225">
        <v>1</v>
      </c>
      <c r="S39" s="225">
        <v>1</v>
      </c>
      <c r="T39" s="225"/>
      <c r="U39" s="299">
        <v>29</v>
      </c>
    </row>
    <row r="40" spans="1:21">
      <c r="A40" s="223">
        <v>30</v>
      </c>
      <c r="B40" s="223" t="s">
        <v>3163</v>
      </c>
      <c r="C40" s="225">
        <v>1</v>
      </c>
      <c r="D40" s="225">
        <v>1</v>
      </c>
      <c r="E40" s="225">
        <v>1</v>
      </c>
      <c r="F40" s="225">
        <v>1</v>
      </c>
      <c r="G40" s="225">
        <v>1</v>
      </c>
      <c r="H40" s="225">
        <v>1</v>
      </c>
      <c r="I40" s="225">
        <v>1</v>
      </c>
      <c r="J40" s="225">
        <v>1</v>
      </c>
      <c r="K40" s="225">
        <v>1</v>
      </c>
      <c r="L40" s="225">
        <v>1</v>
      </c>
      <c r="M40" s="225"/>
      <c r="N40" s="225">
        <v>1</v>
      </c>
      <c r="O40" s="225">
        <v>1</v>
      </c>
      <c r="P40" s="225">
        <v>1</v>
      </c>
      <c r="Q40" s="225">
        <v>1</v>
      </c>
      <c r="R40" s="225">
        <v>1</v>
      </c>
      <c r="S40" s="225">
        <v>1</v>
      </c>
      <c r="T40" s="225"/>
      <c r="U40" s="299">
        <v>30</v>
      </c>
    </row>
    <row r="41" spans="1:21">
      <c r="A41" s="223">
        <v>31</v>
      </c>
      <c r="B41" s="223" t="s">
        <v>3164</v>
      </c>
      <c r="C41" s="225">
        <v>1</v>
      </c>
      <c r="D41" s="225">
        <v>1</v>
      </c>
      <c r="E41" s="225">
        <v>1</v>
      </c>
      <c r="F41" s="225">
        <v>1</v>
      </c>
      <c r="G41" s="225">
        <v>1</v>
      </c>
      <c r="H41" s="225">
        <v>1</v>
      </c>
      <c r="I41" s="225">
        <v>1</v>
      </c>
      <c r="J41" s="225">
        <v>1</v>
      </c>
      <c r="K41" s="225">
        <v>1</v>
      </c>
      <c r="L41" s="225">
        <v>1</v>
      </c>
      <c r="M41" s="225"/>
      <c r="N41" s="225">
        <v>1</v>
      </c>
      <c r="O41" s="225">
        <v>1</v>
      </c>
      <c r="P41" s="225">
        <v>1</v>
      </c>
      <c r="Q41" s="225">
        <v>1</v>
      </c>
      <c r="R41" s="225">
        <v>1</v>
      </c>
      <c r="S41" s="225">
        <v>1</v>
      </c>
      <c r="T41" s="225"/>
      <c r="U41" s="299">
        <v>31</v>
      </c>
    </row>
    <row r="42" spans="1:21">
      <c r="A42" s="223">
        <v>32</v>
      </c>
      <c r="B42" s="223" t="s">
        <v>3165</v>
      </c>
      <c r="C42" s="225">
        <v>1</v>
      </c>
      <c r="D42" s="225">
        <v>1</v>
      </c>
      <c r="E42" s="225">
        <v>1</v>
      </c>
      <c r="F42" s="225">
        <v>1</v>
      </c>
      <c r="G42" s="225">
        <v>1</v>
      </c>
      <c r="H42" s="225">
        <v>1</v>
      </c>
      <c r="I42" s="225">
        <v>1</v>
      </c>
      <c r="J42" s="225">
        <v>1</v>
      </c>
      <c r="K42" s="225">
        <v>1</v>
      </c>
      <c r="L42" s="225">
        <v>1</v>
      </c>
      <c r="M42" s="225"/>
      <c r="N42" s="225">
        <v>1</v>
      </c>
      <c r="O42" s="225">
        <v>1</v>
      </c>
      <c r="P42" s="225">
        <v>1</v>
      </c>
      <c r="Q42" s="225">
        <v>1</v>
      </c>
      <c r="R42" s="225">
        <v>1</v>
      </c>
      <c r="S42" s="225">
        <v>1</v>
      </c>
      <c r="T42" s="225"/>
      <c r="U42" s="299">
        <v>32</v>
      </c>
    </row>
    <row r="43" spans="1:21">
      <c r="A43" s="223">
        <v>33</v>
      </c>
      <c r="B43" s="223" t="s">
        <v>3166</v>
      </c>
      <c r="C43" s="225">
        <v>1</v>
      </c>
      <c r="D43" s="225">
        <v>1</v>
      </c>
      <c r="E43" s="225">
        <v>1</v>
      </c>
      <c r="F43" s="225">
        <v>1</v>
      </c>
      <c r="G43" s="225">
        <v>1</v>
      </c>
      <c r="H43" s="225">
        <v>1</v>
      </c>
      <c r="I43" s="225">
        <v>1</v>
      </c>
      <c r="J43" s="225">
        <v>1</v>
      </c>
      <c r="K43" s="225">
        <v>1</v>
      </c>
      <c r="L43" s="225">
        <v>1</v>
      </c>
      <c r="M43" s="225"/>
      <c r="N43" s="225">
        <v>1</v>
      </c>
      <c r="O43" s="225">
        <v>1</v>
      </c>
      <c r="P43" s="225">
        <v>1</v>
      </c>
      <c r="Q43" s="225">
        <v>1</v>
      </c>
      <c r="R43" s="225">
        <v>1</v>
      </c>
      <c r="S43" s="225">
        <v>1</v>
      </c>
      <c r="T43" s="225"/>
      <c r="U43" s="299">
        <v>33</v>
      </c>
    </row>
    <row r="44" spans="1:21">
      <c r="A44" s="223">
        <v>34</v>
      </c>
      <c r="B44" s="223" t="s">
        <v>3199</v>
      </c>
      <c r="C44" s="225">
        <v>1</v>
      </c>
      <c r="D44" s="225">
        <v>1</v>
      </c>
      <c r="E44" s="225">
        <v>1</v>
      </c>
      <c r="F44" s="225">
        <v>1</v>
      </c>
      <c r="G44" s="225">
        <v>1</v>
      </c>
      <c r="H44" s="225">
        <v>1</v>
      </c>
      <c r="I44" s="225">
        <v>1</v>
      </c>
      <c r="J44" s="225">
        <v>1</v>
      </c>
      <c r="K44" s="225">
        <v>1</v>
      </c>
      <c r="L44" s="225">
        <v>1</v>
      </c>
      <c r="M44" s="225"/>
      <c r="N44" s="225">
        <v>1</v>
      </c>
      <c r="O44" s="225">
        <v>1</v>
      </c>
      <c r="P44" s="225">
        <v>1</v>
      </c>
      <c r="Q44" s="225">
        <v>1</v>
      </c>
      <c r="R44" s="225">
        <v>1</v>
      </c>
      <c r="S44" s="225">
        <v>1</v>
      </c>
      <c r="T44" s="225"/>
      <c r="U44" s="299">
        <v>34</v>
      </c>
    </row>
    <row r="45" spans="1:21">
      <c r="A45" s="223">
        <v>35</v>
      </c>
      <c r="B45" s="223" t="s">
        <v>3200</v>
      </c>
      <c r="C45" s="225">
        <v>1</v>
      </c>
      <c r="D45" s="225">
        <v>1</v>
      </c>
      <c r="E45" s="225">
        <v>1</v>
      </c>
      <c r="F45" s="225">
        <v>1</v>
      </c>
      <c r="G45" s="225">
        <v>1</v>
      </c>
      <c r="H45" s="225">
        <v>1</v>
      </c>
      <c r="I45" s="225">
        <v>1</v>
      </c>
      <c r="J45" s="225">
        <v>1</v>
      </c>
      <c r="K45" s="225">
        <v>1</v>
      </c>
      <c r="L45" s="225">
        <v>1</v>
      </c>
      <c r="M45" s="225"/>
      <c r="N45" s="225">
        <v>1</v>
      </c>
      <c r="O45" s="225">
        <v>1</v>
      </c>
      <c r="P45" s="225">
        <v>1</v>
      </c>
      <c r="Q45" s="225">
        <v>1</v>
      </c>
      <c r="R45" s="225">
        <v>1</v>
      </c>
      <c r="S45" s="225">
        <v>1</v>
      </c>
      <c r="T45" s="225"/>
      <c r="U45" s="299">
        <v>35</v>
      </c>
    </row>
    <row r="46" spans="1:21">
      <c r="A46" s="223">
        <v>36</v>
      </c>
      <c r="B46" s="223" t="s">
        <v>5860</v>
      </c>
      <c r="C46" s="225">
        <v>0</v>
      </c>
      <c r="D46" s="225">
        <v>1</v>
      </c>
      <c r="E46" s="225">
        <v>0</v>
      </c>
      <c r="F46" s="225">
        <v>1</v>
      </c>
      <c r="G46" s="225">
        <v>0</v>
      </c>
      <c r="H46" s="225">
        <v>1</v>
      </c>
      <c r="I46" s="225">
        <v>0</v>
      </c>
      <c r="J46" s="225">
        <v>1</v>
      </c>
      <c r="K46" s="225">
        <v>0</v>
      </c>
      <c r="L46" s="225">
        <v>1</v>
      </c>
      <c r="M46" s="225"/>
      <c r="N46" s="225">
        <v>1</v>
      </c>
      <c r="O46" s="225">
        <v>1</v>
      </c>
      <c r="P46" s="225">
        <v>1</v>
      </c>
      <c r="Q46" s="225">
        <v>1</v>
      </c>
      <c r="R46" s="225">
        <v>1</v>
      </c>
      <c r="S46" s="225">
        <v>1</v>
      </c>
      <c r="T46" s="225"/>
      <c r="U46" s="299">
        <v>36</v>
      </c>
    </row>
    <row r="47" spans="1:21">
      <c r="A47" s="223">
        <v>37</v>
      </c>
      <c r="B47" s="223" t="s">
        <v>5864</v>
      </c>
      <c r="C47" s="225">
        <v>1</v>
      </c>
      <c r="D47" s="225">
        <v>1</v>
      </c>
      <c r="E47" s="225">
        <v>1</v>
      </c>
      <c r="F47" s="225">
        <v>1</v>
      </c>
      <c r="G47" s="225">
        <v>1</v>
      </c>
      <c r="H47" s="225">
        <v>1</v>
      </c>
      <c r="I47" s="225">
        <v>1</v>
      </c>
      <c r="J47" s="225">
        <v>1</v>
      </c>
      <c r="K47" s="225">
        <v>1</v>
      </c>
      <c r="L47" s="225">
        <v>1</v>
      </c>
      <c r="M47" s="225"/>
      <c r="N47" s="225">
        <v>1</v>
      </c>
      <c r="O47" s="225">
        <v>1</v>
      </c>
      <c r="P47" s="225">
        <v>1</v>
      </c>
      <c r="Q47" s="225">
        <v>1</v>
      </c>
      <c r="R47" s="225">
        <v>1</v>
      </c>
      <c r="S47" s="225">
        <v>1</v>
      </c>
      <c r="T47" s="225"/>
      <c r="U47" s="299">
        <v>37</v>
      </c>
    </row>
    <row r="48" spans="1:21">
      <c r="A48" s="223">
        <v>38</v>
      </c>
      <c r="B48" s="223" t="s">
        <v>5845</v>
      </c>
      <c r="C48" s="225">
        <v>1</v>
      </c>
      <c r="D48" s="225">
        <v>1</v>
      </c>
      <c r="E48" s="225">
        <v>1</v>
      </c>
      <c r="F48" s="225">
        <v>1</v>
      </c>
      <c r="G48" s="225">
        <v>1</v>
      </c>
      <c r="H48" s="225">
        <v>1</v>
      </c>
      <c r="I48" s="225">
        <v>1</v>
      </c>
      <c r="J48" s="225">
        <v>1</v>
      </c>
      <c r="K48" s="225">
        <v>1</v>
      </c>
      <c r="L48" s="225">
        <v>1</v>
      </c>
      <c r="M48" s="225"/>
      <c r="N48" s="225">
        <v>1</v>
      </c>
      <c r="O48" s="225">
        <v>1</v>
      </c>
      <c r="P48" s="225">
        <v>1</v>
      </c>
      <c r="Q48" s="225">
        <v>1</v>
      </c>
      <c r="R48" s="225">
        <v>1</v>
      </c>
      <c r="S48" s="225">
        <v>1</v>
      </c>
      <c r="T48" s="225"/>
      <c r="U48" s="299">
        <v>38</v>
      </c>
    </row>
    <row r="49" spans="1:21">
      <c r="A49" s="223">
        <v>39</v>
      </c>
      <c r="B49" s="223" t="s">
        <v>5846</v>
      </c>
      <c r="C49" s="225">
        <v>0</v>
      </c>
      <c r="D49" s="225">
        <v>1</v>
      </c>
      <c r="E49" s="225">
        <v>0</v>
      </c>
      <c r="F49" s="225">
        <v>1</v>
      </c>
      <c r="G49" s="225">
        <v>0</v>
      </c>
      <c r="H49" s="225">
        <v>1</v>
      </c>
      <c r="I49" s="225">
        <v>0</v>
      </c>
      <c r="J49" s="225">
        <v>1</v>
      </c>
      <c r="K49" s="225">
        <v>0</v>
      </c>
      <c r="L49" s="225">
        <v>1</v>
      </c>
      <c r="M49" s="225"/>
      <c r="N49" s="225">
        <v>1</v>
      </c>
      <c r="O49" s="225">
        <v>1</v>
      </c>
      <c r="P49" s="225">
        <v>1</v>
      </c>
      <c r="Q49" s="225">
        <v>1</v>
      </c>
      <c r="R49" s="225">
        <v>1</v>
      </c>
      <c r="S49" s="225">
        <v>1</v>
      </c>
      <c r="T49" s="225"/>
      <c r="U49" s="299">
        <v>39</v>
      </c>
    </row>
    <row r="50" spans="1:21">
      <c r="A50" s="223">
        <v>40</v>
      </c>
      <c r="B50" s="223" t="s">
        <v>5847</v>
      </c>
      <c r="C50" s="225">
        <v>1</v>
      </c>
      <c r="D50" s="225">
        <v>1</v>
      </c>
      <c r="E50" s="225">
        <v>1</v>
      </c>
      <c r="F50" s="225">
        <v>1</v>
      </c>
      <c r="G50" s="225">
        <v>1</v>
      </c>
      <c r="H50" s="225">
        <v>1</v>
      </c>
      <c r="I50" s="225">
        <v>1</v>
      </c>
      <c r="J50" s="225">
        <v>1</v>
      </c>
      <c r="K50" s="225">
        <v>1</v>
      </c>
      <c r="L50" s="225">
        <v>1</v>
      </c>
      <c r="M50" s="225"/>
      <c r="N50" s="225">
        <v>1</v>
      </c>
      <c r="O50" s="225">
        <v>1</v>
      </c>
      <c r="P50" s="225">
        <v>1</v>
      </c>
      <c r="Q50" s="225">
        <v>1</v>
      </c>
      <c r="R50" s="225">
        <v>1</v>
      </c>
      <c r="S50" s="225">
        <v>1</v>
      </c>
      <c r="T50" s="225"/>
      <c r="U50" s="299">
        <v>40</v>
      </c>
    </row>
    <row r="51" spans="1:21">
      <c r="A51" s="223">
        <v>41</v>
      </c>
      <c r="B51" s="223" t="s">
        <v>5848</v>
      </c>
      <c r="C51" s="225">
        <v>1</v>
      </c>
      <c r="D51" s="225">
        <v>1</v>
      </c>
      <c r="E51" s="225">
        <v>1</v>
      </c>
      <c r="F51" s="225">
        <v>1</v>
      </c>
      <c r="G51" s="225">
        <v>1</v>
      </c>
      <c r="H51" s="225">
        <v>1</v>
      </c>
      <c r="I51" s="225">
        <v>1</v>
      </c>
      <c r="J51" s="225">
        <v>1</v>
      </c>
      <c r="K51" s="225">
        <v>1</v>
      </c>
      <c r="L51" s="225">
        <v>1</v>
      </c>
      <c r="M51" s="225"/>
      <c r="N51" s="225">
        <v>1</v>
      </c>
      <c r="O51" s="225">
        <v>1</v>
      </c>
      <c r="P51" s="225">
        <v>1</v>
      </c>
      <c r="Q51" s="225">
        <v>1</v>
      </c>
      <c r="R51" s="225">
        <v>1</v>
      </c>
      <c r="S51" s="225">
        <v>1</v>
      </c>
      <c r="T51" s="225"/>
      <c r="U51" s="299">
        <v>41</v>
      </c>
    </row>
    <row r="52" spans="1:21">
      <c r="A52" s="223">
        <v>42</v>
      </c>
      <c r="B52" s="223" t="s">
        <v>5849</v>
      </c>
      <c r="C52" s="225">
        <v>0</v>
      </c>
      <c r="D52" s="225">
        <v>1</v>
      </c>
      <c r="E52" s="225">
        <v>0</v>
      </c>
      <c r="F52" s="225">
        <v>1</v>
      </c>
      <c r="G52" s="225">
        <v>0</v>
      </c>
      <c r="H52" s="225">
        <v>1</v>
      </c>
      <c r="I52" s="225">
        <v>0</v>
      </c>
      <c r="J52" s="225">
        <v>1</v>
      </c>
      <c r="K52" s="225">
        <v>0</v>
      </c>
      <c r="L52" s="225">
        <v>1</v>
      </c>
      <c r="M52" s="225"/>
      <c r="N52" s="225">
        <v>1</v>
      </c>
      <c r="O52" s="225">
        <v>1</v>
      </c>
      <c r="P52" s="225">
        <v>1</v>
      </c>
      <c r="Q52" s="225">
        <v>1</v>
      </c>
      <c r="R52" s="225">
        <v>1</v>
      </c>
      <c r="S52" s="225">
        <v>1</v>
      </c>
      <c r="T52" s="225"/>
      <c r="U52" s="299">
        <v>42</v>
      </c>
    </row>
    <row r="53" spans="1:21">
      <c r="A53" s="223">
        <v>43</v>
      </c>
      <c r="B53" s="223" t="s">
        <v>5991</v>
      </c>
      <c r="C53" s="225">
        <v>0</v>
      </c>
      <c r="D53" s="225">
        <v>1</v>
      </c>
      <c r="E53" s="225">
        <v>0</v>
      </c>
      <c r="F53" s="225">
        <v>1</v>
      </c>
      <c r="G53" s="225">
        <v>0</v>
      </c>
      <c r="H53" s="225">
        <v>1</v>
      </c>
      <c r="I53" s="225">
        <v>0</v>
      </c>
      <c r="J53" s="225">
        <v>1</v>
      </c>
      <c r="K53" s="225">
        <v>0</v>
      </c>
      <c r="L53" s="225">
        <v>1</v>
      </c>
      <c r="M53" s="225"/>
      <c r="N53" s="225">
        <v>1</v>
      </c>
      <c r="O53" s="225">
        <v>1</v>
      </c>
      <c r="P53" s="225">
        <v>1</v>
      </c>
      <c r="Q53" s="225">
        <v>1</v>
      </c>
      <c r="R53" s="225">
        <v>1</v>
      </c>
      <c r="S53" s="225">
        <v>1</v>
      </c>
      <c r="T53" s="225"/>
      <c r="U53" s="299">
        <v>43</v>
      </c>
    </row>
    <row r="54" spans="1:21">
      <c r="A54" s="223">
        <v>44</v>
      </c>
      <c r="B54" s="223" t="s">
        <v>5850</v>
      </c>
      <c r="C54" s="225">
        <v>1</v>
      </c>
      <c r="D54" s="225">
        <v>1</v>
      </c>
      <c r="E54" s="225">
        <v>1</v>
      </c>
      <c r="F54" s="225">
        <v>1</v>
      </c>
      <c r="G54" s="225">
        <v>1</v>
      </c>
      <c r="H54" s="225">
        <v>1</v>
      </c>
      <c r="I54" s="225">
        <v>1</v>
      </c>
      <c r="J54" s="225">
        <v>1</v>
      </c>
      <c r="K54" s="225">
        <v>1</v>
      </c>
      <c r="L54" s="225">
        <v>1</v>
      </c>
      <c r="M54" s="225"/>
      <c r="N54" s="225">
        <v>1</v>
      </c>
      <c r="O54" s="225">
        <v>1</v>
      </c>
      <c r="P54" s="225">
        <v>1</v>
      </c>
      <c r="Q54" s="225">
        <v>1</v>
      </c>
      <c r="R54" s="225">
        <v>1</v>
      </c>
      <c r="S54" s="225">
        <v>1</v>
      </c>
      <c r="T54" s="225"/>
      <c r="U54" s="299">
        <v>44</v>
      </c>
    </row>
    <row r="55" spans="1:21">
      <c r="A55" s="223">
        <v>45</v>
      </c>
      <c r="B55" s="223" t="s">
        <v>3172</v>
      </c>
      <c r="C55" s="225">
        <v>1</v>
      </c>
      <c r="D55" s="225">
        <v>1</v>
      </c>
      <c r="E55" s="225">
        <v>1</v>
      </c>
      <c r="F55" s="225">
        <v>1</v>
      </c>
      <c r="G55" s="225">
        <v>1</v>
      </c>
      <c r="H55" s="225">
        <v>1</v>
      </c>
      <c r="I55" s="225">
        <v>1</v>
      </c>
      <c r="J55" s="225">
        <v>1</v>
      </c>
      <c r="K55" s="225">
        <v>1</v>
      </c>
      <c r="L55" s="225">
        <v>1</v>
      </c>
      <c r="M55" s="225"/>
      <c r="N55" s="225">
        <v>1</v>
      </c>
      <c r="O55" s="225">
        <v>1</v>
      </c>
      <c r="P55" s="225">
        <v>1</v>
      </c>
      <c r="Q55" s="225">
        <v>1</v>
      </c>
      <c r="R55" s="225">
        <v>1</v>
      </c>
      <c r="S55" s="225">
        <v>1</v>
      </c>
      <c r="T55" s="225"/>
      <c r="U55" s="299">
        <v>45</v>
      </c>
    </row>
    <row r="56" spans="1:21">
      <c r="A56" s="223">
        <v>46</v>
      </c>
      <c r="B56" s="223" t="s">
        <v>3173</v>
      </c>
      <c r="C56" s="225">
        <v>1</v>
      </c>
      <c r="D56" s="225">
        <v>1</v>
      </c>
      <c r="E56" s="225">
        <v>1</v>
      </c>
      <c r="F56" s="225">
        <v>1</v>
      </c>
      <c r="G56" s="225">
        <v>1</v>
      </c>
      <c r="H56" s="225">
        <v>1</v>
      </c>
      <c r="I56" s="225">
        <v>1</v>
      </c>
      <c r="J56" s="225">
        <v>1</v>
      </c>
      <c r="K56" s="225">
        <v>1</v>
      </c>
      <c r="L56" s="225">
        <v>1</v>
      </c>
      <c r="M56" s="225"/>
      <c r="N56" s="225">
        <v>1</v>
      </c>
      <c r="O56" s="225">
        <v>1</v>
      </c>
      <c r="P56" s="225">
        <v>1</v>
      </c>
      <c r="Q56" s="225">
        <v>1</v>
      </c>
      <c r="R56" s="225">
        <v>1</v>
      </c>
      <c r="S56" s="225">
        <v>1</v>
      </c>
      <c r="T56" s="225"/>
      <c r="U56" s="299">
        <v>46</v>
      </c>
    </row>
    <row r="57" spans="1:21">
      <c r="A57" s="223">
        <v>47</v>
      </c>
      <c r="B57" s="223" t="s">
        <v>3174</v>
      </c>
      <c r="C57" s="225">
        <v>1</v>
      </c>
      <c r="D57" s="225">
        <v>1</v>
      </c>
      <c r="E57" s="225">
        <v>1</v>
      </c>
      <c r="F57" s="225">
        <v>1</v>
      </c>
      <c r="G57" s="225">
        <v>1</v>
      </c>
      <c r="H57" s="225">
        <v>1</v>
      </c>
      <c r="I57" s="225">
        <v>1</v>
      </c>
      <c r="J57" s="225">
        <v>1</v>
      </c>
      <c r="K57" s="225">
        <v>1</v>
      </c>
      <c r="L57" s="225">
        <v>1</v>
      </c>
      <c r="M57" s="225"/>
      <c r="N57" s="225">
        <v>1</v>
      </c>
      <c r="O57" s="225">
        <v>1</v>
      </c>
      <c r="P57" s="225">
        <v>1</v>
      </c>
      <c r="Q57" s="225">
        <v>1</v>
      </c>
      <c r="R57" s="225">
        <v>1</v>
      </c>
      <c r="S57" s="225">
        <v>1</v>
      </c>
      <c r="T57" s="225"/>
      <c r="U57" s="299">
        <v>47</v>
      </c>
    </row>
    <row r="58" spans="1:21">
      <c r="A58" s="223">
        <v>48</v>
      </c>
      <c r="B58" s="223" t="s">
        <v>3175</v>
      </c>
      <c r="C58" s="225">
        <v>1</v>
      </c>
      <c r="D58" s="225">
        <v>1</v>
      </c>
      <c r="E58" s="225">
        <v>1</v>
      </c>
      <c r="F58" s="225">
        <v>1</v>
      </c>
      <c r="G58" s="225">
        <v>1</v>
      </c>
      <c r="H58" s="225">
        <v>1</v>
      </c>
      <c r="I58" s="225">
        <v>1</v>
      </c>
      <c r="J58" s="225">
        <v>1</v>
      </c>
      <c r="K58" s="225">
        <v>1</v>
      </c>
      <c r="L58" s="225">
        <v>1</v>
      </c>
      <c r="M58" s="225"/>
      <c r="N58" s="225">
        <v>1</v>
      </c>
      <c r="O58" s="225">
        <v>1</v>
      </c>
      <c r="P58" s="225">
        <v>1</v>
      </c>
      <c r="Q58" s="225">
        <v>1</v>
      </c>
      <c r="R58" s="225">
        <v>1</v>
      </c>
      <c r="S58" s="225">
        <v>1</v>
      </c>
      <c r="T58" s="225"/>
      <c r="U58" s="299">
        <v>48</v>
      </c>
    </row>
    <row r="59" spans="1:21">
      <c r="A59" s="223">
        <v>49</v>
      </c>
      <c r="B59" s="223" t="s">
        <v>3201</v>
      </c>
      <c r="C59" s="225">
        <v>1</v>
      </c>
      <c r="D59" s="225">
        <v>1</v>
      </c>
      <c r="E59" s="225">
        <v>1</v>
      </c>
      <c r="F59" s="225">
        <v>1</v>
      </c>
      <c r="G59" s="225">
        <v>1</v>
      </c>
      <c r="H59" s="225">
        <v>1</v>
      </c>
      <c r="I59" s="225">
        <v>1</v>
      </c>
      <c r="J59" s="225">
        <v>1</v>
      </c>
      <c r="K59" s="225">
        <v>1</v>
      </c>
      <c r="L59" s="225">
        <v>1</v>
      </c>
      <c r="M59" s="225"/>
      <c r="N59" s="225">
        <v>1</v>
      </c>
      <c r="O59" s="225">
        <v>1</v>
      </c>
      <c r="P59" s="225">
        <v>1</v>
      </c>
      <c r="Q59" s="225">
        <v>1</v>
      </c>
      <c r="R59" s="225">
        <v>1</v>
      </c>
      <c r="S59" s="225">
        <v>1</v>
      </c>
      <c r="T59" s="225"/>
      <c r="U59" s="299">
        <v>49</v>
      </c>
    </row>
    <row r="60" spans="1:21">
      <c r="A60" s="223">
        <v>50</v>
      </c>
      <c r="B60" s="223" t="s">
        <v>3202</v>
      </c>
      <c r="C60" s="225">
        <v>1</v>
      </c>
      <c r="D60" s="225">
        <v>1</v>
      </c>
      <c r="E60" s="225">
        <v>1</v>
      </c>
      <c r="F60" s="225">
        <v>1</v>
      </c>
      <c r="G60" s="225">
        <v>1</v>
      </c>
      <c r="H60" s="225">
        <v>1</v>
      </c>
      <c r="I60" s="225">
        <v>1</v>
      </c>
      <c r="J60" s="225">
        <v>1</v>
      </c>
      <c r="K60" s="225">
        <v>1</v>
      </c>
      <c r="L60" s="225">
        <v>1</v>
      </c>
      <c r="M60" s="225"/>
      <c r="N60" s="225">
        <v>1</v>
      </c>
      <c r="O60" s="225">
        <v>1</v>
      </c>
      <c r="P60" s="225">
        <v>1</v>
      </c>
      <c r="Q60" s="225">
        <v>1</v>
      </c>
      <c r="R60" s="225">
        <v>1</v>
      </c>
      <c r="S60" s="225">
        <v>1</v>
      </c>
      <c r="T60" s="225"/>
      <c r="U60" s="299">
        <v>50</v>
      </c>
    </row>
    <row r="61" spans="1:21">
      <c r="A61" s="223">
        <v>51</v>
      </c>
      <c r="B61" s="223" t="s">
        <v>3353</v>
      </c>
      <c r="C61" s="225">
        <v>1</v>
      </c>
      <c r="D61" s="225">
        <v>1</v>
      </c>
      <c r="E61" s="225">
        <v>1</v>
      </c>
      <c r="F61" s="225">
        <v>1</v>
      </c>
      <c r="G61" s="225">
        <v>1</v>
      </c>
      <c r="H61" s="225">
        <v>1</v>
      </c>
      <c r="I61" s="225">
        <v>1</v>
      </c>
      <c r="J61" s="225">
        <v>1</v>
      </c>
      <c r="K61" s="225">
        <v>1</v>
      </c>
      <c r="L61" s="225">
        <v>1</v>
      </c>
      <c r="M61" s="225"/>
      <c r="N61" s="225">
        <v>1</v>
      </c>
      <c r="O61" s="225">
        <v>1</v>
      </c>
      <c r="P61" s="225">
        <v>1</v>
      </c>
      <c r="Q61" s="225">
        <v>1</v>
      </c>
      <c r="R61" s="225">
        <v>1</v>
      </c>
      <c r="S61" s="225">
        <v>1</v>
      </c>
      <c r="T61" s="225"/>
      <c r="U61" s="299">
        <v>51</v>
      </c>
    </row>
    <row r="62" spans="1:21">
      <c r="A62" s="223">
        <v>52</v>
      </c>
      <c r="B62" s="223" t="s">
        <v>3354</v>
      </c>
      <c r="C62" s="225">
        <v>1</v>
      </c>
      <c r="D62" s="225">
        <v>1</v>
      </c>
      <c r="E62" s="225">
        <v>1</v>
      </c>
      <c r="F62" s="225">
        <v>1</v>
      </c>
      <c r="G62" s="225">
        <v>1</v>
      </c>
      <c r="H62" s="225">
        <v>1</v>
      </c>
      <c r="I62" s="225">
        <v>1</v>
      </c>
      <c r="J62" s="225">
        <v>1</v>
      </c>
      <c r="K62" s="225">
        <v>1</v>
      </c>
      <c r="L62" s="225">
        <v>1</v>
      </c>
      <c r="M62" s="225"/>
      <c r="N62" s="225">
        <v>1</v>
      </c>
      <c r="O62" s="225">
        <v>1</v>
      </c>
      <c r="P62" s="225">
        <v>1</v>
      </c>
      <c r="Q62" s="225">
        <v>1</v>
      </c>
      <c r="R62" s="225">
        <v>1</v>
      </c>
      <c r="S62" s="225">
        <v>1</v>
      </c>
      <c r="T62" s="225"/>
      <c r="U62" s="299">
        <v>52</v>
      </c>
    </row>
    <row r="63" spans="1:21">
      <c r="A63" s="223">
        <v>53</v>
      </c>
      <c r="B63" s="223" t="s">
        <v>5861</v>
      </c>
      <c r="C63" s="225">
        <v>0</v>
      </c>
      <c r="D63" s="225">
        <v>1</v>
      </c>
      <c r="E63" s="225">
        <v>0</v>
      </c>
      <c r="F63" s="225">
        <v>1</v>
      </c>
      <c r="G63" s="225">
        <v>0</v>
      </c>
      <c r="H63" s="225">
        <v>1</v>
      </c>
      <c r="I63" s="225">
        <v>0</v>
      </c>
      <c r="J63" s="225">
        <v>1</v>
      </c>
      <c r="K63" s="225">
        <v>0</v>
      </c>
      <c r="L63" s="225">
        <v>1</v>
      </c>
      <c r="M63" s="225"/>
      <c r="N63" s="225">
        <v>1</v>
      </c>
      <c r="O63" s="225">
        <v>1</v>
      </c>
      <c r="P63" s="225">
        <v>1</v>
      </c>
      <c r="Q63" s="225">
        <v>1</v>
      </c>
      <c r="R63" s="225">
        <v>1</v>
      </c>
      <c r="S63" s="225">
        <v>1</v>
      </c>
      <c r="T63" s="225"/>
      <c r="U63" s="299">
        <v>53</v>
      </c>
    </row>
    <row r="64" spans="1:21">
      <c r="A64" s="223">
        <v>54</v>
      </c>
      <c r="B64" s="223" t="s">
        <v>5865</v>
      </c>
      <c r="C64" s="225">
        <v>1</v>
      </c>
      <c r="D64" s="225">
        <v>1</v>
      </c>
      <c r="E64" s="225">
        <v>1</v>
      </c>
      <c r="F64" s="225">
        <v>1</v>
      </c>
      <c r="G64" s="225">
        <v>1</v>
      </c>
      <c r="H64" s="225">
        <v>1</v>
      </c>
      <c r="I64" s="225">
        <v>1</v>
      </c>
      <c r="J64" s="225">
        <v>1</v>
      </c>
      <c r="K64" s="225">
        <v>1</v>
      </c>
      <c r="L64" s="225">
        <v>1</v>
      </c>
      <c r="M64" s="225"/>
      <c r="N64" s="225">
        <v>1</v>
      </c>
      <c r="O64" s="225">
        <v>1</v>
      </c>
      <c r="P64" s="225">
        <v>1</v>
      </c>
      <c r="Q64" s="225">
        <v>1</v>
      </c>
      <c r="R64" s="225">
        <v>1</v>
      </c>
      <c r="S64" s="225">
        <v>1</v>
      </c>
      <c r="T64" s="225"/>
      <c r="U64" s="299">
        <v>54</v>
      </c>
    </row>
    <row r="65" spans="1:21">
      <c r="A65" s="223">
        <v>55</v>
      </c>
      <c r="B65" s="223" t="s">
        <v>5851</v>
      </c>
      <c r="C65" s="225">
        <v>1</v>
      </c>
      <c r="D65" s="225">
        <v>1</v>
      </c>
      <c r="E65" s="225">
        <v>1</v>
      </c>
      <c r="F65" s="225">
        <v>1</v>
      </c>
      <c r="G65" s="225">
        <v>1</v>
      </c>
      <c r="H65" s="225">
        <v>1</v>
      </c>
      <c r="I65" s="225">
        <v>1</v>
      </c>
      <c r="J65" s="225">
        <v>1</v>
      </c>
      <c r="K65" s="225">
        <v>1</v>
      </c>
      <c r="L65" s="225">
        <v>1</v>
      </c>
      <c r="M65" s="225"/>
      <c r="N65" s="225">
        <v>1</v>
      </c>
      <c r="O65" s="225">
        <v>1</v>
      </c>
      <c r="P65" s="225">
        <v>1</v>
      </c>
      <c r="Q65" s="225">
        <v>1</v>
      </c>
      <c r="R65" s="225">
        <v>1</v>
      </c>
      <c r="S65" s="225">
        <v>1</v>
      </c>
      <c r="T65" s="225"/>
      <c r="U65" s="299">
        <v>55</v>
      </c>
    </row>
    <row r="66" spans="1:21">
      <c r="A66" s="223">
        <v>56</v>
      </c>
      <c r="B66" s="223" t="s">
        <v>5852</v>
      </c>
      <c r="C66" s="225">
        <v>0</v>
      </c>
      <c r="D66" s="225">
        <v>1</v>
      </c>
      <c r="E66" s="225">
        <v>0</v>
      </c>
      <c r="F66" s="225">
        <v>1</v>
      </c>
      <c r="G66" s="225">
        <v>0</v>
      </c>
      <c r="H66" s="225">
        <v>1</v>
      </c>
      <c r="I66" s="225">
        <v>0</v>
      </c>
      <c r="J66" s="225">
        <v>1</v>
      </c>
      <c r="K66" s="225">
        <v>0</v>
      </c>
      <c r="L66" s="225">
        <v>1</v>
      </c>
      <c r="M66" s="225"/>
      <c r="N66" s="225">
        <v>1</v>
      </c>
      <c r="O66" s="225">
        <v>1</v>
      </c>
      <c r="P66" s="225">
        <v>1</v>
      </c>
      <c r="Q66" s="225">
        <v>1</v>
      </c>
      <c r="R66" s="225">
        <v>1</v>
      </c>
      <c r="S66" s="225">
        <v>1</v>
      </c>
      <c r="T66" s="225"/>
      <c r="U66" s="299">
        <v>56</v>
      </c>
    </row>
    <row r="67" spans="1:21">
      <c r="A67" s="223">
        <v>57</v>
      </c>
      <c r="B67" s="223" t="s">
        <v>5853</v>
      </c>
      <c r="C67" s="225">
        <v>1</v>
      </c>
      <c r="D67" s="225">
        <v>1</v>
      </c>
      <c r="E67" s="225">
        <v>1</v>
      </c>
      <c r="F67" s="225">
        <v>1</v>
      </c>
      <c r="G67" s="225">
        <v>1</v>
      </c>
      <c r="H67" s="225">
        <v>1</v>
      </c>
      <c r="I67" s="225">
        <v>1</v>
      </c>
      <c r="J67" s="225">
        <v>1</v>
      </c>
      <c r="K67" s="225">
        <v>1</v>
      </c>
      <c r="L67" s="225">
        <v>1</v>
      </c>
      <c r="M67" s="225"/>
      <c r="N67" s="225">
        <v>1</v>
      </c>
      <c r="O67" s="225">
        <v>1</v>
      </c>
      <c r="P67" s="225">
        <v>1</v>
      </c>
      <c r="Q67" s="225">
        <v>1</v>
      </c>
      <c r="R67" s="225">
        <v>1</v>
      </c>
      <c r="S67" s="225">
        <v>1</v>
      </c>
      <c r="T67" s="225"/>
      <c r="U67" s="299">
        <v>57</v>
      </c>
    </row>
    <row r="68" spans="1:21">
      <c r="A68" s="223">
        <v>58</v>
      </c>
      <c r="B68" s="223" t="s">
        <v>5854</v>
      </c>
      <c r="C68" s="225">
        <v>1</v>
      </c>
      <c r="D68" s="225">
        <v>1</v>
      </c>
      <c r="E68" s="225">
        <v>1</v>
      </c>
      <c r="F68" s="225">
        <v>1</v>
      </c>
      <c r="G68" s="225">
        <v>1</v>
      </c>
      <c r="H68" s="225">
        <v>1</v>
      </c>
      <c r="I68" s="225">
        <v>1</v>
      </c>
      <c r="J68" s="225">
        <v>1</v>
      </c>
      <c r="K68" s="225">
        <v>1</v>
      </c>
      <c r="L68" s="225">
        <v>1</v>
      </c>
      <c r="M68" s="225"/>
      <c r="N68" s="225">
        <v>1</v>
      </c>
      <c r="O68" s="225">
        <v>1</v>
      </c>
      <c r="P68" s="225">
        <v>1</v>
      </c>
      <c r="Q68" s="225">
        <v>1</v>
      </c>
      <c r="R68" s="225">
        <v>1</v>
      </c>
      <c r="S68" s="225">
        <v>1</v>
      </c>
      <c r="T68" s="225"/>
      <c r="U68" s="299">
        <v>58</v>
      </c>
    </row>
    <row r="69" spans="1:21">
      <c r="A69" s="223">
        <v>59</v>
      </c>
      <c r="B69" s="223" t="s">
        <v>5855</v>
      </c>
      <c r="C69" s="225">
        <v>0</v>
      </c>
      <c r="D69" s="225">
        <v>1</v>
      </c>
      <c r="E69" s="225">
        <v>0</v>
      </c>
      <c r="F69" s="225">
        <v>1</v>
      </c>
      <c r="G69" s="225">
        <v>0</v>
      </c>
      <c r="H69" s="225">
        <v>1</v>
      </c>
      <c r="I69" s="225">
        <v>0</v>
      </c>
      <c r="J69" s="225">
        <v>1</v>
      </c>
      <c r="K69" s="225">
        <v>0</v>
      </c>
      <c r="L69" s="225">
        <v>1</v>
      </c>
      <c r="M69" s="225"/>
      <c r="N69" s="225">
        <v>1</v>
      </c>
      <c r="O69" s="225">
        <v>1</v>
      </c>
      <c r="P69" s="225">
        <v>1</v>
      </c>
      <c r="Q69" s="225">
        <v>1</v>
      </c>
      <c r="R69" s="225">
        <v>1</v>
      </c>
      <c r="S69" s="225">
        <v>1</v>
      </c>
      <c r="T69" s="225"/>
      <c r="U69" s="299">
        <v>59</v>
      </c>
    </row>
    <row r="70" spans="1:21">
      <c r="A70" s="223">
        <v>60</v>
      </c>
      <c r="B70" s="223" t="s">
        <v>5990</v>
      </c>
      <c r="C70" s="225">
        <v>0</v>
      </c>
      <c r="D70" s="225">
        <v>1</v>
      </c>
      <c r="E70" s="225">
        <v>0</v>
      </c>
      <c r="F70" s="225">
        <v>1</v>
      </c>
      <c r="G70" s="225">
        <v>0</v>
      </c>
      <c r="H70" s="225">
        <v>1</v>
      </c>
      <c r="I70" s="225">
        <v>0</v>
      </c>
      <c r="J70" s="225">
        <v>1</v>
      </c>
      <c r="K70" s="225">
        <v>0</v>
      </c>
      <c r="L70" s="225">
        <v>1</v>
      </c>
      <c r="M70" s="225"/>
      <c r="N70" s="225">
        <v>1</v>
      </c>
      <c r="O70" s="225">
        <v>1</v>
      </c>
      <c r="P70" s="225">
        <v>1</v>
      </c>
      <c r="Q70" s="225">
        <v>1</v>
      </c>
      <c r="R70" s="225">
        <v>1</v>
      </c>
      <c r="S70" s="225">
        <v>1</v>
      </c>
      <c r="T70" s="225"/>
      <c r="U70" s="299">
        <v>60</v>
      </c>
    </row>
    <row r="71" spans="1:21">
      <c r="A71" s="223">
        <v>61</v>
      </c>
      <c r="B71" s="223" t="s">
        <v>5856</v>
      </c>
      <c r="C71" s="225">
        <v>1</v>
      </c>
      <c r="D71" s="225">
        <v>1</v>
      </c>
      <c r="E71" s="225">
        <v>1</v>
      </c>
      <c r="F71" s="225">
        <v>1</v>
      </c>
      <c r="G71" s="225">
        <v>1</v>
      </c>
      <c r="H71" s="225">
        <v>1</v>
      </c>
      <c r="I71" s="225">
        <v>1</v>
      </c>
      <c r="J71" s="225">
        <v>1</v>
      </c>
      <c r="K71" s="225">
        <v>1</v>
      </c>
      <c r="L71" s="225">
        <v>1</v>
      </c>
      <c r="M71" s="225"/>
      <c r="N71" s="225">
        <v>1</v>
      </c>
      <c r="O71" s="225">
        <v>1</v>
      </c>
      <c r="P71" s="225">
        <v>1</v>
      </c>
      <c r="Q71" s="225">
        <v>1</v>
      </c>
      <c r="R71" s="225">
        <v>1</v>
      </c>
      <c r="S71" s="225">
        <v>1</v>
      </c>
      <c r="T71" s="225"/>
      <c r="U71" s="299">
        <v>61</v>
      </c>
    </row>
    <row r="72" spans="1:21">
      <c r="A72" s="223">
        <v>62</v>
      </c>
      <c r="B72" s="223" t="s">
        <v>3179</v>
      </c>
      <c r="C72" s="225">
        <v>1</v>
      </c>
      <c r="D72" s="225">
        <v>1</v>
      </c>
      <c r="E72" s="225">
        <v>1</v>
      </c>
      <c r="F72" s="225">
        <v>1</v>
      </c>
      <c r="G72" s="225">
        <v>1</v>
      </c>
      <c r="H72" s="225">
        <v>1</v>
      </c>
      <c r="I72" s="225">
        <v>1</v>
      </c>
      <c r="J72" s="225">
        <v>1</v>
      </c>
      <c r="K72" s="225">
        <v>1</v>
      </c>
      <c r="L72" s="225">
        <v>1</v>
      </c>
      <c r="M72" s="225"/>
      <c r="N72" s="225">
        <v>1</v>
      </c>
      <c r="O72" s="225">
        <v>1</v>
      </c>
      <c r="P72" s="225">
        <v>1</v>
      </c>
      <c r="Q72" s="225">
        <v>1</v>
      </c>
      <c r="R72" s="225">
        <v>1</v>
      </c>
      <c r="S72" s="225">
        <v>1</v>
      </c>
      <c r="T72" s="225"/>
      <c r="U72" s="299">
        <v>62</v>
      </c>
    </row>
    <row r="73" spans="1:21">
      <c r="A73" s="223">
        <v>63</v>
      </c>
      <c r="B73" s="223" t="s">
        <v>3186</v>
      </c>
      <c r="C73" s="225">
        <v>1</v>
      </c>
      <c r="D73" s="225">
        <v>1</v>
      </c>
      <c r="E73" s="225">
        <v>1</v>
      </c>
      <c r="F73" s="225">
        <v>1</v>
      </c>
      <c r="G73" s="225">
        <v>1</v>
      </c>
      <c r="H73" s="225">
        <v>1</v>
      </c>
      <c r="I73" s="225">
        <v>1</v>
      </c>
      <c r="J73" s="225">
        <v>1</v>
      </c>
      <c r="K73" s="225">
        <v>1</v>
      </c>
      <c r="L73" s="225">
        <v>1</v>
      </c>
      <c r="M73" s="225"/>
      <c r="N73" s="225">
        <v>1</v>
      </c>
      <c r="O73" s="225">
        <v>1</v>
      </c>
      <c r="P73" s="225">
        <v>1</v>
      </c>
      <c r="Q73" s="225">
        <v>1</v>
      </c>
      <c r="R73" s="225">
        <v>1</v>
      </c>
      <c r="S73" s="225">
        <v>1</v>
      </c>
      <c r="T73" s="225"/>
      <c r="U73" s="299">
        <v>63</v>
      </c>
    </row>
    <row r="74" spans="1:21">
      <c r="A74" s="223">
        <v>64</v>
      </c>
      <c r="B74" s="223" t="s">
        <v>3180</v>
      </c>
      <c r="C74" s="225">
        <v>1</v>
      </c>
      <c r="D74" s="225">
        <v>1</v>
      </c>
      <c r="E74" s="225">
        <v>1</v>
      </c>
      <c r="F74" s="225">
        <v>1</v>
      </c>
      <c r="G74" s="225">
        <v>1</v>
      </c>
      <c r="H74" s="225">
        <v>1</v>
      </c>
      <c r="I74" s="225">
        <v>1</v>
      </c>
      <c r="J74" s="225">
        <v>1</v>
      </c>
      <c r="K74" s="225">
        <v>1</v>
      </c>
      <c r="L74" s="225">
        <v>1</v>
      </c>
      <c r="M74" s="225"/>
      <c r="N74" s="225">
        <v>1</v>
      </c>
      <c r="O74" s="225">
        <v>1</v>
      </c>
      <c r="P74" s="225">
        <v>1</v>
      </c>
      <c r="Q74" s="225">
        <v>1</v>
      </c>
      <c r="R74" s="225">
        <v>1</v>
      </c>
      <c r="S74" s="225">
        <v>1</v>
      </c>
      <c r="T74" s="225"/>
      <c r="U74" s="299">
        <v>64</v>
      </c>
    </row>
    <row r="75" spans="1:21">
      <c r="A75" s="223">
        <v>65</v>
      </c>
      <c r="B75" s="223" t="s">
        <v>3181</v>
      </c>
      <c r="C75" s="225">
        <v>1</v>
      </c>
      <c r="D75" s="225">
        <v>1</v>
      </c>
      <c r="E75" s="225">
        <v>1</v>
      </c>
      <c r="F75" s="225">
        <v>1</v>
      </c>
      <c r="G75" s="225">
        <v>1</v>
      </c>
      <c r="H75" s="225">
        <v>1</v>
      </c>
      <c r="I75" s="225">
        <v>1</v>
      </c>
      <c r="J75" s="225">
        <v>1</v>
      </c>
      <c r="K75" s="225">
        <v>1</v>
      </c>
      <c r="L75" s="225">
        <v>1</v>
      </c>
      <c r="M75" s="225"/>
      <c r="N75" s="225">
        <v>1</v>
      </c>
      <c r="O75" s="225">
        <v>1</v>
      </c>
      <c r="P75" s="225">
        <v>1</v>
      </c>
      <c r="Q75" s="225">
        <v>1</v>
      </c>
      <c r="R75" s="225">
        <v>1</v>
      </c>
      <c r="S75" s="225">
        <v>1</v>
      </c>
      <c r="T75" s="225"/>
      <c r="U75" s="299">
        <v>65</v>
      </c>
    </row>
    <row r="76" spans="1:21">
      <c r="A76" s="223">
        <v>66</v>
      </c>
      <c r="B76" s="223" t="s">
        <v>3203</v>
      </c>
      <c r="C76" s="225">
        <v>1</v>
      </c>
      <c r="D76" s="225">
        <v>1</v>
      </c>
      <c r="E76" s="225">
        <v>1</v>
      </c>
      <c r="F76" s="225">
        <v>1</v>
      </c>
      <c r="G76" s="225">
        <v>1</v>
      </c>
      <c r="H76" s="225">
        <v>1</v>
      </c>
      <c r="I76" s="225">
        <v>1</v>
      </c>
      <c r="J76" s="225">
        <v>1</v>
      </c>
      <c r="K76" s="225">
        <v>1</v>
      </c>
      <c r="L76" s="225">
        <v>1</v>
      </c>
      <c r="M76" s="225"/>
      <c r="N76" s="225">
        <v>1</v>
      </c>
      <c r="O76" s="225">
        <v>1</v>
      </c>
      <c r="P76" s="225">
        <v>1</v>
      </c>
      <c r="Q76" s="225">
        <v>1</v>
      </c>
      <c r="R76" s="225">
        <v>1</v>
      </c>
      <c r="S76" s="225">
        <v>1</v>
      </c>
      <c r="T76" s="225"/>
      <c r="U76" s="299">
        <v>66</v>
      </c>
    </row>
    <row r="77" spans="1:21">
      <c r="A77" s="223">
        <v>67</v>
      </c>
      <c r="B77" s="223" t="s">
        <v>3204</v>
      </c>
      <c r="C77" s="225">
        <v>1</v>
      </c>
      <c r="D77" s="225">
        <v>1</v>
      </c>
      <c r="E77" s="225">
        <v>1</v>
      </c>
      <c r="F77" s="225">
        <v>1</v>
      </c>
      <c r="G77" s="225">
        <v>1</v>
      </c>
      <c r="H77" s="225">
        <v>1</v>
      </c>
      <c r="I77" s="225">
        <v>1</v>
      </c>
      <c r="J77" s="225">
        <v>1</v>
      </c>
      <c r="K77" s="225">
        <v>1</v>
      </c>
      <c r="L77" s="225">
        <v>1</v>
      </c>
      <c r="M77" s="225"/>
      <c r="N77" s="225">
        <v>1</v>
      </c>
      <c r="O77" s="225">
        <v>1</v>
      </c>
      <c r="P77" s="225">
        <v>1</v>
      </c>
      <c r="Q77" s="225">
        <v>1</v>
      </c>
      <c r="R77" s="225">
        <v>1</v>
      </c>
      <c r="S77" s="225">
        <v>1</v>
      </c>
      <c r="T77" s="225"/>
      <c r="U77" s="299">
        <v>67</v>
      </c>
    </row>
    <row r="78" spans="1:21">
      <c r="A78" s="223">
        <v>68</v>
      </c>
      <c r="B78" s="223" t="s">
        <v>5862</v>
      </c>
      <c r="C78" s="225">
        <v>0</v>
      </c>
      <c r="D78" s="225">
        <v>1</v>
      </c>
      <c r="E78" s="225">
        <v>0</v>
      </c>
      <c r="F78" s="225">
        <v>1</v>
      </c>
      <c r="G78" s="225">
        <v>0</v>
      </c>
      <c r="H78" s="225">
        <v>1</v>
      </c>
      <c r="I78" s="225">
        <v>0</v>
      </c>
      <c r="J78" s="225">
        <v>1</v>
      </c>
      <c r="K78" s="225">
        <v>0</v>
      </c>
      <c r="L78" s="225">
        <v>1</v>
      </c>
      <c r="M78" s="225"/>
      <c r="N78" s="225">
        <v>1</v>
      </c>
      <c r="O78" s="225">
        <v>1</v>
      </c>
      <c r="P78" s="225">
        <v>1</v>
      </c>
      <c r="Q78" s="225">
        <v>1</v>
      </c>
      <c r="R78" s="225">
        <v>1</v>
      </c>
      <c r="S78" s="225">
        <v>1</v>
      </c>
      <c r="T78" s="225"/>
      <c r="U78" s="299">
        <v>68</v>
      </c>
    </row>
    <row r="79" spans="1:21">
      <c r="A79" s="223">
        <v>69</v>
      </c>
      <c r="B79" s="223" t="s">
        <v>5866</v>
      </c>
      <c r="C79" s="225">
        <v>1</v>
      </c>
      <c r="D79" s="225">
        <v>1</v>
      </c>
      <c r="E79" s="225">
        <v>1</v>
      </c>
      <c r="F79" s="225">
        <v>1</v>
      </c>
      <c r="G79" s="225">
        <v>1</v>
      </c>
      <c r="H79" s="225">
        <v>1</v>
      </c>
      <c r="I79" s="225">
        <v>1</v>
      </c>
      <c r="J79" s="225">
        <v>1</v>
      </c>
      <c r="K79" s="225">
        <v>1</v>
      </c>
      <c r="L79" s="225">
        <v>1</v>
      </c>
      <c r="M79" s="225"/>
      <c r="N79" s="225">
        <v>1</v>
      </c>
      <c r="O79" s="225">
        <v>1</v>
      </c>
      <c r="P79" s="225">
        <v>1</v>
      </c>
      <c r="Q79" s="225">
        <v>1</v>
      </c>
      <c r="R79" s="225">
        <v>1</v>
      </c>
      <c r="S79" s="225">
        <v>1</v>
      </c>
      <c r="T79" s="225"/>
      <c r="U79" s="299">
        <v>69</v>
      </c>
    </row>
    <row r="80" spans="1:21">
      <c r="A80" s="223">
        <v>70</v>
      </c>
      <c r="B80" s="223" t="s">
        <v>5857</v>
      </c>
      <c r="C80" s="225">
        <v>1</v>
      </c>
      <c r="D80" s="225">
        <v>1</v>
      </c>
      <c r="E80" s="225">
        <v>0</v>
      </c>
      <c r="F80" s="225">
        <v>0</v>
      </c>
      <c r="G80" s="225">
        <v>1</v>
      </c>
      <c r="H80" s="225">
        <v>1</v>
      </c>
      <c r="I80" s="225">
        <v>0</v>
      </c>
      <c r="J80" s="225">
        <v>0</v>
      </c>
      <c r="K80" s="225">
        <v>1</v>
      </c>
      <c r="L80" s="225">
        <v>1</v>
      </c>
      <c r="M80" s="225"/>
      <c r="N80" s="225">
        <v>1</v>
      </c>
      <c r="O80" s="225">
        <v>1</v>
      </c>
      <c r="P80" s="225">
        <v>0</v>
      </c>
      <c r="Q80" s="225">
        <v>0</v>
      </c>
      <c r="R80" s="225">
        <v>0</v>
      </c>
      <c r="S80" s="225">
        <v>0</v>
      </c>
      <c r="T80" s="225"/>
      <c r="U80" s="299">
        <v>70</v>
      </c>
    </row>
    <row r="81" spans="1:21">
      <c r="A81" s="223">
        <v>71</v>
      </c>
      <c r="B81" s="223" t="s">
        <v>5858</v>
      </c>
      <c r="C81" s="225">
        <v>1</v>
      </c>
      <c r="D81" s="225">
        <v>1</v>
      </c>
      <c r="E81" s="225">
        <v>0</v>
      </c>
      <c r="F81" s="225">
        <v>0</v>
      </c>
      <c r="G81" s="225">
        <v>1</v>
      </c>
      <c r="H81" s="225">
        <v>1</v>
      </c>
      <c r="I81" s="225">
        <v>0</v>
      </c>
      <c r="J81" s="225">
        <v>0</v>
      </c>
      <c r="K81" s="225">
        <v>1</v>
      </c>
      <c r="L81" s="225">
        <v>1</v>
      </c>
      <c r="M81" s="225"/>
      <c r="N81" s="225">
        <v>1</v>
      </c>
      <c r="O81" s="225">
        <v>1</v>
      </c>
      <c r="P81" s="225">
        <v>0</v>
      </c>
      <c r="Q81" s="225">
        <v>0</v>
      </c>
      <c r="R81" s="225">
        <v>0</v>
      </c>
      <c r="S81" s="225">
        <v>0</v>
      </c>
      <c r="T81" s="225"/>
      <c r="U81" s="299">
        <v>71</v>
      </c>
    </row>
    <row r="82" spans="1:21">
      <c r="A82" s="223">
        <v>72</v>
      </c>
      <c r="B82" s="223" t="s">
        <v>3184</v>
      </c>
      <c r="C82" s="225">
        <v>1</v>
      </c>
      <c r="D82" s="225">
        <v>1</v>
      </c>
      <c r="E82" s="225">
        <v>0</v>
      </c>
      <c r="F82" s="225">
        <v>0</v>
      </c>
      <c r="G82" s="225">
        <v>1</v>
      </c>
      <c r="H82" s="225">
        <v>1</v>
      </c>
      <c r="I82" s="225">
        <v>0</v>
      </c>
      <c r="J82" s="225">
        <v>0</v>
      </c>
      <c r="K82" s="225">
        <v>1</v>
      </c>
      <c r="L82" s="225">
        <v>1</v>
      </c>
      <c r="M82" s="225"/>
      <c r="N82" s="225">
        <v>1</v>
      </c>
      <c r="O82" s="225">
        <v>1</v>
      </c>
      <c r="P82" s="225">
        <v>0</v>
      </c>
      <c r="Q82" s="225">
        <v>0</v>
      </c>
      <c r="R82" s="225">
        <v>0</v>
      </c>
      <c r="S82" s="225">
        <v>0</v>
      </c>
      <c r="T82" s="225"/>
      <c r="U82" s="299">
        <v>72</v>
      </c>
    </row>
    <row r="83" spans="1:21">
      <c r="A83" s="223">
        <v>73</v>
      </c>
      <c r="B83" s="223" t="s">
        <v>3185</v>
      </c>
      <c r="C83" s="225">
        <v>1</v>
      </c>
      <c r="D83" s="225">
        <v>1</v>
      </c>
      <c r="E83" s="225">
        <v>0</v>
      </c>
      <c r="F83" s="225">
        <v>0</v>
      </c>
      <c r="G83" s="225">
        <v>1</v>
      </c>
      <c r="H83" s="225">
        <v>1</v>
      </c>
      <c r="I83" s="225">
        <v>0</v>
      </c>
      <c r="J83" s="225">
        <v>0</v>
      </c>
      <c r="K83" s="225">
        <v>1</v>
      </c>
      <c r="L83" s="225">
        <v>1</v>
      </c>
      <c r="M83" s="225"/>
      <c r="N83" s="225">
        <v>1</v>
      </c>
      <c r="O83" s="225">
        <v>1</v>
      </c>
      <c r="P83" s="225">
        <v>0</v>
      </c>
      <c r="Q83" s="225">
        <v>0</v>
      </c>
      <c r="R83" s="225">
        <v>0</v>
      </c>
      <c r="S83" s="225">
        <v>0</v>
      </c>
      <c r="T83" s="225"/>
      <c r="U83" s="299">
        <v>73</v>
      </c>
    </row>
    <row r="84" spans="1:21">
      <c r="A84" s="223">
        <v>74</v>
      </c>
      <c r="B84" s="223" t="s">
        <v>3195</v>
      </c>
      <c r="C84" s="225">
        <v>1</v>
      </c>
      <c r="D84" s="225">
        <v>1</v>
      </c>
      <c r="E84" s="225">
        <v>0</v>
      </c>
      <c r="F84" s="225">
        <v>0</v>
      </c>
      <c r="G84" s="225">
        <v>1</v>
      </c>
      <c r="H84" s="225">
        <v>1</v>
      </c>
      <c r="I84" s="225">
        <v>0</v>
      </c>
      <c r="J84" s="225">
        <v>0</v>
      </c>
      <c r="K84" s="225">
        <v>1</v>
      </c>
      <c r="L84" s="225">
        <v>1</v>
      </c>
      <c r="M84" s="225"/>
      <c r="N84" s="225">
        <v>1</v>
      </c>
      <c r="O84" s="225">
        <v>1</v>
      </c>
      <c r="P84" s="225">
        <v>0</v>
      </c>
      <c r="Q84" s="225">
        <v>0</v>
      </c>
      <c r="R84" s="225">
        <v>0</v>
      </c>
      <c r="S84" s="225">
        <v>0</v>
      </c>
      <c r="T84" s="225"/>
      <c r="U84" s="299">
        <v>74</v>
      </c>
    </row>
    <row r="85" spans="1:21">
      <c r="A85" s="223">
        <v>75</v>
      </c>
      <c r="B85" s="223" t="s">
        <v>3196</v>
      </c>
      <c r="C85" s="225">
        <v>1</v>
      </c>
      <c r="D85" s="225">
        <v>1</v>
      </c>
      <c r="E85" s="225">
        <v>0</v>
      </c>
      <c r="F85" s="225">
        <v>0</v>
      </c>
      <c r="G85" s="225">
        <v>1</v>
      </c>
      <c r="H85" s="225">
        <v>1</v>
      </c>
      <c r="I85" s="225">
        <v>0</v>
      </c>
      <c r="J85" s="225">
        <v>0</v>
      </c>
      <c r="K85" s="225">
        <v>1</v>
      </c>
      <c r="L85" s="225">
        <v>1</v>
      </c>
      <c r="M85" s="225"/>
      <c r="N85" s="225">
        <v>1</v>
      </c>
      <c r="O85" s="225">
        <v>1</v>
      </c>
      <c r="P85" s="225">
        <v>0</v>
      </c>
      <c r="Q85" s="225">
        <v>0</v>
      </c>
      <c r="R85" s="225">
        <v>0</v>
      </c>
      <c r="S85" s="225">
        <v>0</v>
      </c>
      <c r="T85" s="225"/>
      <c r="U85" s="299">
        <v>75</v>
      </c>
    </row>
    <row r="86" spans="1:21">
      <c r="A86" s="223">
        <v>76</v>
      </c>
      <c r="B86" s="223" t="s">
        <v>4494</v>
      </c>
      <c r="C86" s="225">
        <v>1</v>
      </c>
      <c r="D86" s="225">
        <v>1</v>
      </c>
      <c r="E86" s="225">
        <v>1</v>
      </c>
      <c r="F86" s="225">
        <v>1</v>
      </c>
      <c r="G86" s="225">
        <v>1</v>
      </c>
      <c r="H86" s="225">
        <v>1</v>
      </c>
      <c r="I86" s="225">
        <v>1</v>
      </c>
      <c r="J86" s="225">
        <v>1</v>
      </c>
      <c r="K86" s="225">
        <v>1</v>
      </c>
      <c r="L86" s="225">
        <v>1</v>
      </c>
      <c r="M86" s="225"/>
      <c r="N86" s="225">
        <v>1</v>
      </c>
      <c r="O86" s="225">
        <v>1</v>
      </c>
      <c r="P86" s="225">
        <v>1</v>
      </c>
      <c r="Q86" s="225">
        <v>1</v>
      </c>
      <c r="R86" s="225">
        <v>1</v>
      </c>
      <c r="S86" s="225">
        <v>1</v>
      </c>
      <c r="T86" s="225"/>
      <c r="U86" s="299">
        <v>76</v>
      </c>
    </row>
    <row r="87" spans="1:21">
      <c r="A87" s="223">
        <v>77</v>
      </c>
      <c r="B87" s="223" t="s">
        <v>3187</v>
      </c>
      <c r="C87" s="225">
        <v>1</v>
      </c>
      <c r="D87" s="225">
        <v>1</v>
      </c>
      <c r="E87" s="225">
        <v>1</v>
      </c>
      <c r="F87" s="225">
        <v>1</v>
      </c>
      <c r="G87" s="225">
        <v>1</v>
      </c>
      <c r="H87" s="225">
        <v>1</v>
      </c>
      <c r="I87" s="225">
        <v>1</v>
      </c>
      <c r="J87" s="225">
        <v>1</v>
      </c>
      <c r="K87" s="225">
        <v>1</v>
      </c>
      <c r="L87" s="225">
        <v>1</v>
      </c>
      <c r="M87" s="225"/>
      <c r="N87" s="225">
        <v>1</v>
      </c>
      <c r="O87" s="225">
        <v>1</v>
      </c>
      <c r="P87" s="225">
        <v>1</v>
      </c>
      <c r="Q87" s="225">
        <v>1</v>
      </c>
      <c r="R87" s="225">
        <v>1</v>
      </c>
      <c r="S87" s="225">
        <v>1</v>
      </c>
      <c r="T87" s="225"/>
      <c r="U87" s="299">
        <v>77</v>
      </c>
    </row>
    <row r="88" spans="1:21">
      <c r="A88" s="223">
        <v>78</v>
      </c>
      <c r="B88" s="223" t="s">
        <v>3188</v>
      </c>
      <c r="C88" s="225">
        <v>1</v>
      </c>
      <c r="D88" s="225">
        <v>1</v>
      </c>
      <c r="E88" s="225">
        <v>1</v>
      </c>
      <c r="F88" s="225">
        <v>1</v>
      </c>
      <c r="G88" s="225">
        <v>1</v>
      </c>
      <c r="H88" s="225">
        <v>1</v>
      </c>
      <c r="I88" s="225">
        <v>1</v>
      </c>
      <c r="J88" s="225">
        <v>1</v>
      </c>
      <c r="K88" s="225">
        <v>1</v>
      </c>
      <c r="L88" s="225">
        <v>1</v>
      </c>
      <c r="M88" s="225"/>
      <c r="N88" s="225">
        <v>1</v>
      </c>
      <c r="O88" s="225">
        <v>1</v>
      </c>
      <c r="P88" s="225">
        <v>1</v>
      </c>
      <c r="Q88" s="225">
        <v>1</v>
      </c>
      <c r="R88" s="225">
        <v>1</v>
      </c>
      <c r="S88" s="225">
        <v>1</v>
      </c>
      <c r="T88" s="225"/>
      <c r="U88" s="299">
        <v>78</v>
      </c>
    </row>
    <row r="89" spans="1:21">
      <c r="A89" s="223">
        <v>79</v>
      </c>
      <c r="B89" s="223" t="s">
        <v>3189</v>
      </c>
      <c r="C89" s="225">
        <v>1</v>
      </c>
      <c r="D89" s="225">
        <v>1</v>
      </c>
      <c r="E89" s="225">
        <v>1</v>
      </c>
      <c r="F89" s="225">
        <v>1</v>
      </c>
      <c r="G89" s="225">
        <v>1</v>
      </c>
      <c r="H89" s="225">
        <v>1</v>
      </c>
      <c r="I89" s="225">
        <v>1</v>
      </c>
      <c r="J89" s="225">
        <v>1</v>
      </c>
      <c r="K89" s="225">
        <v>1</v>
      </c>
      <c r="L89" s="225">
        <v>1</v>
      </c>
      <c r="M89" s="225"/>
      <c r="N89" s="225">
        <v>1</v>
      </c>
      <c r="O89" s="225">
        <v>1</v>
      </c>
      <c r="P89" s="225">
        <v>1</v>
      </c>
      <c r="Q89" s="225">
        <v>1</v>
      </c>
      <c r="R89" s="225">
        <v>1</v>
      </c>
      <c r="S89" s="225">
        <v>1</v>
      </c>
      <c r="T89" s="225"/>
      <c r="U89" s="299">
        <v>79</v>
      </c>
    </row>
    <row r="90" spans="1:21">
      <c r="A90" s="223">
        <v>80</v>
      </c>
      <c r="B90" s="223" t="s">
        <v>3193</v>
      </c>
      <c r="C90" s="225">
        <v>1</v>
      </c>
      <c r="D90" s="225">
        <v>1</v>
      </c>
      <c r="E90" s="225">
        <v>1</v>
      </c>
      <c r="F90" s="225">
        <v>1</v>
      </c>
      <c r="G90" s="225">
        <v>1</v>
      </c>
      <c r="H90" s="225">
        <v>1</v>
      </c>
      <c r="I90" s="225">
        <v>1</v>
      </c>
      <c r="J90" s="225">
        <v>1</v>
      </c>
      <c r="K90" s="225">
        <v>1</v>
      </c>
      <c r="L90" s="225">
        <v>1</v>
      </c>
      <c r="M90" s="225"/>
      <c r="N90" s="225">
        <v>1</v>
      </c>
      <c r="O90" s="225">
        <v>1</v>
      </c>
      <c r="P90" s="225">
        <v>1</v>
      </c>
      <c r="Q90" s="225">
        <v>1</v>
      </c>
      <c r="R90" s="225">
        <v>0</v>
      </c>
      <c r="S90" s="225">
        <v>0</v>
      </c>
      <c r="T90" s="225"/>
      <c r="U90" s="299">
        <v>80</v>
      </c>
    </row>
    <row r="91" spans="1:21">
      <c r="A91" s="223">
        <v>81</v>
      </c>
      <c r="B91" s="223" t="s">
        <v>3358</v>
      </c>
      <c r="C91" s="225">
        <v>1</v>
      </c>
      <c r="D91" s="225">
        <v>1</v>
      </c>
      <c r="E91" s="225">
        <v>1</v>
      </c>
      <c r="F91" s="225">
        <v>1</v>
      </c>
      <c r="G91" s="225">
        <v>0</v>
      </c>
      <c r="H91" s="225">
        <v>0</v>
      </c>
      <c r="I91" s="225">
        <v>0</v>
      </c>
      <c r="J91" s="225">
        <v>0</v>
      </c>
      <c r="K91" s="225">
        <v>0</v>
      </c>
      <c r="L91" s="225">
        <v>0</v>
      </c>
      <c r="M91" s="225"/>
      <c r="N91" s="225">
        <v>1</v>
      </c>
      <c r="O91" s="225">
        <v>1</v>
      </c>
      <c r="P91" s="225">
        <v>1</v>
      </c>
      <c r="Q91" s="225">
        <v>1</v>
      </c>
      <c r="R91" s="225">
        <v>0</v>
      </c>
      <c r="S91" s="225">
        <v>0</v>
      </c>
      <c r="T91" s="225"/>
      <c r="U91" s="299">
        <v>81</v>
      </c>
    </row>
    <row r="92" spans="1:21">
      <c r="A92" s="223">
        <v>82</v>
      </c>
      <c r="B92" s="223" t="s">
        <v>3359</v>
      </c>
      <c r="C92" s="225">
        <v>0</v>
      </c>
      <c r="D92" s="225">
        <v>0</v>
      </c>
      <c r="E92" s="225">
        <v>0</v>
      </c>
      <c r="F92" s="225">
        <v>0</v>
      </c>
      <c r="G92" s="225">
        <v>0</v>
      </c>
      <c r="H92" s="225">
        <v>0</v>
      </c>
      <c r="I92" s="225">
        <v>0</v>
      </c>
      <c r="J92" s="225">
        <v>0</v>
      </c>
      <c r="K92" s="225">
        <v>0</v>
      </c>
      <c r="L92" s="225">
        <v>0</v>
      </c>
      <c r="M92" s="225"/>
      <c r="N92" s="225">
        <v>1</v>
      </c>
      <c r="O92" s="225">
        <v>1</v>
      </c>
      <c r="P92" s="225">
        <v>1</v>
      </c>
      <c r="Q92" s="225">
        <v>1</v>
      </c>
      <c r="R92" s="225">
        <v>0</v>
      </c>
      <c r="S92" s="225">
        <v>0</v>
      </c>
      <c r="T92" s="225"/>
      <c r="U92" s="299">
        <v>82</v>
      </c>
    </row>
    <row r="93" spans="1:21">
      <c r="A93" s="223">
        <v>83</v>
      </c>
      <c r="B93" s="223" t="s">
        <v>757</v>
      </c>
      <c r="C93" s="225">
        <v>1</v>
      </c>
      <c r="D93" s="225">
        <v>1</v>
      </c>
      <c r="E93" s="225">
        <v>1</v>
      </c>
      <c r="F93" s="225">
        <v>1</v>
      </c>
      <c r="G93" s="225">
        <v>1</v>
      </c>
      <c r="H93" s="225">
        <v>1</v>
      </c>
      <c r="I93" s="225">
        <v>1</v>
      </c>
      <c r="J93" s="225">
        <v>1</v>
      </c>
      <c r="K93" s="225">
        <v>1</v>
      </c>
      <c r="L93" s="225">
        <v>1</v>
      </c>
      <c r="M93" s="225"/>
      <c r="N93" s="225">
        <v>1</v>
      </c>
      <c r="O93" s="225">
        <v>1</v>
      </c>
      <c r="P93" s="225">
        <v>1</v>
      </c>
      <c r="Q93" s="225">
        <v>1</v>
      </c>
      <c r="R93" s="225">
        <v>1</v>
      </c>
      <c r="S93" s="225">
        <v>1</v>
      </c>
      <c r="T93" s="225"/>
      <c r="U93" s="299">
        <v>83</v>
      </c>
    </row>
    <row r="94" spans="1:21">
      <c r="A94" s="223">
        <v>84</v>
      </c>
      <c r="B94" s="223" t="s">
        <v>758</v>
      </c>
      <c r="C94" s="225">
        <v>1</v>
      </c>
      <c r="D94" s="225">
        <v>1</v>
      </c>
      <c r="E94" s="225">
        <v>1</v>
      </c>
      <c r="F94" s="225">
        <v>1</v>
      </c>
      <c r="G94" s="225">
        <v>1</v>
      </c>
      <c r="H94" s="225">
        <v>1</v>
      </c>
      <c r="I94" s="225">
        <v>1</v>
      </c>
      <c r="J94" s="225">
        <v>1</v>
      </c>
      <c r="K94" s="225">
        <v>1</v>
      </c>
      <c r="L94" s="225">
        <v>1</v>
      </c>
      <c r="M94" s="225"/>
      <c r="N94" s="225">
        <v>1</v>
      </c>
      <c r="O94" s="225">
        <v>1</v>
      </c>
      <c r="P94" s="225">
        <v>1</v>
      </c>
      <c r="Q94" s="225">
        <v>1</v>
      </c>
      <c r="R94" s="225">
        <v>1</v>
      </c>
      <c r="S94" s="225">
        <v>1</v>
      </c>
      <c r="T94" s="225"/>
      <c r="U94" s="299">
        <v>84</v>
      </c>
    </row>
    <row r="95" spans="1:21">
      <c r="A95" s="223">
        <v>85</v>
      </c>
      <c r="B95" s="223" t="s">
        <v>759</v>
      </c>
      <c r="C95" s="225">
        <v>1</v>
      </c>
      <c r="D95" s="225">
        <v>1</v>
      </c>
      <c r="E95" s="225">
        <v>1</v>
      </c>
      <c r="F95" s="225">
        <v>1</v>
      </c>
      <c r="G95" s="225">
        <v>1</v>
      </c>
      <c r="H95" s="225">
        <v>1</v>
      </c>
      <c r="I95" s="225">
        <v>1</v>
      </c>
      <c r="J95" s="225">
        <v>1</v>
      </c>
      <c r="K95" s="225">
        <v>1</v>
      </c>
      <c r="L95" s="225">
        <v>1</v>
      </c>
      <c r="M95" s="225"/>
      <c r="N95" s="225">
        <v>1</v>
      </c>
      <c r="O95" s="225">
        <v>1</v>
      </c>
      <c r="P95" s="225">
        <v>1</v>
      </c>
      <c r="Q95" s="225">
        <v>1</v>
      </c>
      <c r="R95" s="225">
        <v>1</v>
      </c>
      <c r="S95" s="225">
        <v>1</v>
      </c>
      <c r="T95" s="225"/>
      <c r="U95" s="299">
        <v>85</v>
      </c>
    </row>
    <row r="96" spans="1:21">
      <c r="A96" s="223">
        <v>86</v>
      </c>
      <c r="B96" s="223" t="s">
        <v>760</v>
      </c>
      <c r="C96" s="225">
        <v>1</v>
      </c>
      <c r="D96" s="225">
        <v>1</v>
      </c>
      <c r="E96" s="225">
        <v>1</v>
      </c>
      <c r="F96" s="225">
        <v>1</v>
      </c>
      <c r="G96" s="225">
        <v>1</v>
      </c>
      <c r="H96" s="225">
        <v>1</v>
      </c>
      <c r="I96" s="225">
        <v>1</v>
      </c>
      <c r="J96" s="225">
        <v>1</v>
      </c>
      <c r="K96" s="225">
        <v>1</v>
      </c>
      <c r="L96" s="225">
        <v>1</v>
      </c>
      <c r="M96" s="225"/>
      <c r="N96" s="225">
        <v>1</v>
      </c>
      <c r="O96" s="225">
        <v>1</v>
      </c>
      <c r="P96" s="225">
        <v>1</v>
      </c>
      <c r="Q96" s="225">
        <v>1</v>
      </c>
      <c r="R96" s="225">
        <v>1</v>
      </c>
      <c r="S96" s="225">
        <v>1</v>
      </c>
      <c r="T96" s="225"/>
      <c r="U96" s="299">
        <v>86</v>
      </c>
    </row>
    <row r="97" spans="1:21">
      <c r="A97" s="223">
        <v>87</v>
      </c>
      <c r="B97" s="223" t="s">
        <v>761</v>
      </c>
      <c r="C97" s="225">
        <v>1</v>
      </c>
      <c r="D97" s="225">
        <v>1</v>
      </c>
      <c r="E97" s="225">
        <v>1</v>
      </c>
      <c r="F97" s="225">
        <v>1</v>
      </c>
      <c r="G97" s="225">
        <v>1</v>
      </c>
      <c r="H97" s="225">
        <v>1</v>
      </c>
      <c r="I97" s="225">
        <v>1</v>
      </c>
      <c r="J97" s="225">
        <v>1</v>
      </c>
      <c r="K97" s="225">
        <v>1</v>
      </c>
      <c r="L97" s="225">
        <v>1</v>
      </c>
      <c r="M97" s="225"/>
      <c r="N97" s="225">
        <v>1</v>
      </c>
      <c r="O97" s="225">
        <v>1</v>
      </c>
      <c r="P97" s="225">
        <v>1</v>
      </c>
      <c r="Q97" s="225">
        <v>1</v>
      </c>
      <c r="R97" s="225">
        <v>1</v>
      </c>
      <c r="S97" s="225">
        <v>1</v>
      </c>
      <c r="T97" s="225"/>
      <c r="U97" s="299">
        <v>87</v>
      </c>
    </row>
    <row r="98" spans="1:21">
      <c r="A98" s="223">
        <v>88</v>
      </c>
      <c r="B98" s="223" t="s">
        <v>762</v>
      </c>
      <c r="C98" s="225">
        <v>1</v>
      </c>
      <c r="D98" s="225">
        <v>1</v>
      </c>
      <c r="E98" s="225">
        <v>1</v>
      </c>
      <c r="F98" s="225">
        <v>1</v>
      </c>
      <c r="G98" s="225">
        <v>1</v>
      </c>
      <c r="H98" s="225">
        <v>1</v>
      </c>
      <c r="I98" s="225">
        <v>1</v>
      </c>
      <c r="J98" s="225">
        <v>1</v>
      </c>
      <c r="K98" s="225">
        <v>1</v>
      </c>
      <c r="L98" s="225">
        <v>1</v>
      </c>
      <c r="M98" s="225"/>
      <c r="N98" s="225">
        <v>1</v>
      </c>
      <c r="O98" s="225">
        <v>1</v>
      </c>
      <c r="P98" s="225">
        <v>1</v>
      </c>
      <c r="Q98" s="225">
        <v>1</v>
      </c>
      <c r="R98" s="225">
        <v>1</v>
      </c>
      <c r="S98" s="225">
        <v>1</v>
      </c>
      <c r="T98" s="225"/>
      <c r="U98" s="299">
        <v>88</v>
      </c>
    </row>
    <row r="99" spans="1:21">
      <c r="A99" s="223">
        <v>89</v>
      </c>
      <c r="B99" s="223" t="s">
        <v>763</v>
      </c>
      <c r="C99" s="225">
        <v>1</v>
      </c>
      <c r="D99" s="225">
        <v>1</v>
      </c>
      <c r="E99" s="225">
        <v>1</v>
      </c>
      <c r="F99" s="225">
        <v>1</v>
      </c>
      <c r="G99" s="225">
        <v>1</v>
      </c>
      <c r="H99" s="225">
        <v>1</v>
      </c>
      <c r="I99" s="225">
        <v>1</v>
      </c>
      <c r="J99" s="225">
        <v>1</v>
      </c>
      <c r="K99" s="225">
        <v>1</v>
      </c>
      <c r="L99" s="225">
        <v>1</v>
      </c>
      <c r="M99" s="225"/>
      <c r="N99" s="225">
        <v>1</v>
      </c>
      <c r="O99" s="225">
        <v>1</v>
      </c>
      <c r="P99" s="225">
        <v>1</v>
      </c>
      <c r="Q99" s="225">
        <v>1</v>
      </c>
      <c r="R99" s="225">
        <v>1</v>
      </c>
      <c r="S99" s="225">
        <v>1</v>
      </c>
      <c r="T99" s="225"/>
      <c r="U99" s="299">
        <v>89</v>
      </c>
    </row>
    <row r="100" spans="1:21">
      <c r="A100" s="223">
        <v>90</v>
      </c>
      <c r="B100" s="223" t="s">
        <v>764</v>
      </c>
      <c r="C100" s="225">
        <v>1</v>
      </c>
      <c r="D100" s="225">
        <v>1</v>
      </c>
      <c r="E100" s="225">
        <v>1</v>
      </c>
      <c r="F100" s="225">
        <v>1</v>
      </c>
      <c r="G100" s="225">
        <v>1</v>
      </c>
      <c r="H100" s="225">
        <v>1</v>
      </c>
      <c r="I100" s="225">
        <v>1</v>
      </c>
      <c r="J100" s="225">
        <v>1</v>
      </c>
      <c r="K100" s="225">
        <v>1</v>
      </c>
      <c r="L100" s="225">
        <v>1</v>
      </c>
      <c r="M100" s="225"/>
      <c r="N100" s="225">
        <v>1</v>
      </c>
      <c r="O100" s="225">
        <v>1</v>
      </c>
      <c r="P100" s="225">
        <v>1</v>
      </c>
      <c r="Q100" s="225">
        <v>1</v>
      </c>
      <c r="R100" s="225">
        <v>1</v>
      </c>
      <c r="S100" s="225">
        <v>1</v>
      </c>
      <c r="T100" s="225"/>
      <c r="U100" s="299">
        <v>90</v>
      </c>
    </row>
    <row r="101" spans="1:21">
      <c r="A101" s="223">
        <v>91</v>
      </c>
      <c r="B101" s="223" t="s">
        <v>765</v>
      </c>
      <c r="C101" s="225">
        <v>1</v>
      </c>
      <c r="D101" s="225">
        <v>1</v>
      </c>
      <c r="E101" s="225">
        <v>1</v>
      </c>
      <c r="F101" s="225">
        <v>1</v>
      </c>
      <c r="G101" s="225">
        <v>1</v>
      </c>
      <c r="H101" s="225">
        <v>1</v>
      </c>
      <c r="I101" s="225">
        <v>1</v>
      </c>
      <c r="J101" s="225">
        <v>1</v>
      </c>
      <c r="K101" s="225">
        <v>1</v>
      </c>
      <c r="L101" s="225">
        <v>1</v>
      </c>
      <c r="M101" s="225"/>
      <c r="N101" s="225">
        <v>1</v>
      </c>
      <c r="O101" s="225">
        <v>1</v>
      </c>
      <c r="P101" s="225">
        <v>1</v>
      </c>
      <c r="Q101" s="225">
        <v>1</v>
      </c>
      <c r="R101" s="225">
        <v>1</v>
      </c>
      <c r="S101" s="225">
        <v>1</v>
      </c>
      <c r="T101" s="225"/>
      <c r="U101" s="299">
        <v>91</v>
      </c>
    </row>
    <row r="102" spans="1:21">
      <c r="A102" s="223">
        <v>92</v>
      </c>
      <c r="B102" s="223" t="s">
        <v>780</v>
      </c>
      <c r="C102" s="225">
        <v>0</v>
      </c>
      <c r="D102" s="225">
        <v>0</v>
      </c>
      <c r="E102" s="225">
        <v>0</v>
      </c>
      <c r="F102" s="225">
        <v>0</v>
      </c>
      <c r="G102" s="225">
        <v>0</v>
      </c>
      <c r="H102" s="225">
        <v>0</v>
      </c>
      <c r="I102" s="225">
        <v>0</v>
      </c>
      <c r="J102" s="225">
        <v>0</v>
      </c>
      <c r="K102" s="225">
        <v>0</v>
      </c>
      <c r="L102" s="225">
        <v>0</v>
      </c>
      <c r="M102" s="225"/>
      <c r="N102" s="225">
        <v>1</v>
      </c>
      <c r="O102" s="225">
        <v>1</v>
      </c>
      <c r="P102" s="225">
        <v>1</v>
      </c>
      <c r="Q102" s="225">
        <v>1</v>
      </c>
      <c r="R102" s="225">
        <v>0</v>
      </c>
      <c r="S102" s="225">
        <v>0</v>
      </c>
      <c r="T102" s="225"/>
      <c r="U102" s="299">
        <v>92</v>
      </c>
    </row>
    <row r="103" spans="1:21">
      <c r="A103" s="223">
        <v>93</v>
      </c>
      <c r="B103" s="223" t="s">
        <v>3190</v>
      </c>
      <c r="C103" s="225">
        <v>1</v>
      </c>
      <c r="D103" s="225">
        <v>1</v>
      </c>
      <c r="E103" s="225">
        <v>1</v>
      </c>
      <c r="F103" s="225">
        <v>1</v>
      </c>
      <c r="G103" s="225">
        <v>1</v>
      </c>
      <c r="H103" s="225">
        <v>1</v>
      </c>
      <c r="I103" s="225">
        <v>1</v>
      </c>
      <c r="J103" s="225">
        <v>1</v>
      </c>
      <c r="K103" s="225">
        <v>1</v>
      </c>
      <c r="L103" s="225">
        <v>1</v>
      </c>
      <c r="M103" s="225"/>
      <c r="N103" s="225">
        <v>1</v>
      </c>
      <c r="O103" s="225">
        <v>1</v>
      </c>
      <c r="P103" s="225">
        <v>1</v>
      </c>
      <c r="Q103" s="225">
        <v>1</v>
      </c>
      <c r="R103" s="225">
        <v>1</v>
      </c>
      <c r="S103" s="225">
        <v>1</v>
      </c>
      <c r="T103" s="225"/>
      <c r="U103" s="299">
        <v>93</v>
      </c>
    </row>
    <row r="104" spans="1:21">
      <c r="A104" s="223">
        <v>94</v>
      </c>
      <c r="B104" s="223" t="s">
        <v>3191</v>
      </c>
      <c r="C104" s="225">
        <v>0</v>
      </c>
      <c r="D104" s="225">
        <v>0</v>
      </c>
      <c r="E104" s="225">
        <v>0</v>
      </c>
      <c r="F104" s="225">
        <v>0</v>
      </c>
      <c r="G104" s="225">
        <v>0</v>
      </c>
      <c r="H104" s="225">
        <v>0</v>
      </c>
      <c r="I104" s="225">
        <v>0</v>
      </c>
      <c r="J104" s="225">
        <v>0</v>
      </c>
      <c r="K104" s="225">
        <v>0</v>
      </c>
      <c r="L104" s="225">
        <v>0</v>
      </c>
      <c r="M104" s="225"/>
      <c r="N104" s="225">
        <v>1</v>
      </c>
      <c r="O104" s="225">
        <v>1</v>
      </c>
      <c r="P104" s="225">
        <v>1</v>
      </c>
      <c r="Q104" s="225">
        <v>1</v>
      </c>
      <c r="R104" s="225">
        <v>0</v>
      </c>
      <c r="S104" s="225">
        <v>0</v>
      </c>
      <c r="T104" s="225"/>
      <c r="U104" s="299">
        <v>94</v>
      </c>
    </row>
    <row r="105" spans="1:21">
      <c r="A105" s="223">
        <v>95</v>
      </c>
      <c r="B105" s="223" t="s">
        <v>3192</v>
      </c>
      <c r="C105" s="225">
        <v>0</v>
      </c>
      <c r="D105" s="225">
        <v>0</v>
      </c>
      <c r="E105" s="225">
        <v>0</v>
      </c>
      <c r="F105" s="225">
        <v>0</v>
      </c>
      <c r="G105" s="225">
        <v>0</v>
      </c>
      <c r="H105" s="225">
        <v>0</v>
      </c>
      <c r="I105" s="225">
        <v>0</v>
      </c>
      <c r="J105" s="225">
        <v>0</v>
      </c>
      <c r="K105" s="225">
        <v>0</v>
      </c>
      <c r="L105" s="225">
        <v>0</v>
      </c>
      <c r="M105" s="225"/>
      <c r="N105" s="225">
        <v>1</v>
      </c>
      <c r="O105" s="225">
        <v>1</v>
      </c>
      <c r="P105" s="225">
        <v>1</v>
      </c>
      <c r="Q105" s="225">
        <v>1</v>
      </c>
      <c r="R105" s="225">
        <v>0</v>
      </c>
      <c r="S105" s="225">
        <v>0</v>
      </c>
      <c r="T105" s="225"/>
      <c r="U105" s="299">
        <v>95</v>
      </c>
    </row>
    <row r="106" spans="1:21">
      <c r="A106" s="223">
        <v>96</v>
      </c>
      <c r="B106" s="223" t="s">
        <v>3194</v>
      </c>
      <c r="C106" s="225">
        <v>1</v>
      </c>
      <c r="D106" s="225">
        <v>1</v>
      </c>
      <c r="E106" s="225">
        <v>1</v>
      </c>
      <c r="F106" s="225">
        <v>1</v>
      </c>
      <c r="G106" s="225">
        <v>1</v>
      </c>
      <c r="H106" s="225">
        <v>1</v>
      </c>
      <c r="I106" s="225">
        <v>1</v>
      </c>
      <c r="J106" s="225">
        <v>1</v>
      </c>
      <c r="K106" s="225">
        <v>1</v>
      </c>
      <c r="L106" s="225">
        <v>1</v>
      </c>
      <c r="M106" s="225"/>
      <c r="N106" s="225">
        <v>0</v>
      </c>
      <c r="O106" s="225">
        <v>0</v>
      </c>
      <c r="P106" s="225">
        <v>0</v>
      </c>
      <c r="Q106" s="225">
        <v>0</v>
      </c>
      <c r="R106" s="225">
        <v>1</v>
      </c>
      <c r="S106" s="225">
        <v>1</v>
      </c>
      <c r="T106" s="225"/>
      <c r="U106" s="299">
        <v>96</v>
      </c>
    </row>
    <row r="107" spans="1:21">
      <c r="A107" s="223">
        <v>97</v>
      </c>
      <c r="B107" s="223" t="s">
        <v>3467</v>
      </c>
      <c r="C107" s="225">
        <v>1</v>
      </c>
      <c r="D107" s="225">
        <v>1</v>
      </c>
      <c r="E107" s="225">
        <v>1</v>
      </c>
      <c r="F107" s="225">
        <v>1</v>
      </c>
      <c r="G107" s="225">
        <v>1</v>
      </c>
      <c r="H107" s="225">
        <v>1</v>
      </c>
      <c r="I107" s="225">
        <v>1</v>
      </c>
      <c r="J107" s="225">
        <v>1</v>
      </c>
      <c r="K107" s="225">
        <v>1</v>
      </c>
      <c r="L107" s="225">
        <v>1</v>
      </c>
      <c r="M107" s="225"/>
      <c r="N107" s="225">
        <v>1</v>
      </c>
      <c r="O107" s="225">
        <v>1</v>
      </c>
      <c r="P107" s="225">
        <v>1</v>
      </c>
      <c r="Q107" s="225">
        <v>1</v>
      </c>
      <c r="R107" s="225">
        <v>1</v>
      </c>
      <c r="S107" s="225">
        <v>1</v>
      </c>
      <c r="T107" s="225"/>
      <c r="U107" s="299">
        <v>97</v>
      </c>
    </row>
    <row r="108" spans="1:21">
      <c r="A108" s="223">
        <v>98</v>
      </c>
      <c r="B108" s="223" t="s">
        <v>3468</v>
      </c>
      <c r="C108" s="225">
        <v>0</v>
      </c>
      <c r="D108" s="225">
        <v>0</v>
      </c>
      <c r="E108" s="225">
        <v>0</v>
      </c>
      <c r="F108" s="225">
        <v>0</v>
      </c>
      <c r="G108" s="225">
        <v>0</v>
      </c>
      <c r="H108" s="225">
        <v>0</v>
      </c>
      <c r="I108" s="225">
        <v>0</v>
      </c>
      <c r="J108" s="225">
        <v>0</v>
      </c>
      <c r="K108" s="225">
        <v>0</v>
      </c>
      <c r="L108" s="225">
        <v>0</v>
      </c>
      <c r="M108" s="225"/>
      <c r="N108" s="225">
        <v>1</v>
      </c>
      <c r="O108" s="225">
        <v>1</v>
      </c>
      <c r="P108" s="225">
        <v>1</v>
      </c>
      <c r="Q108" s="225">
        <v>1</v>
      </c>
      <c r="R108" s="225">
        <v>0</v>
      </c>
      <c r="S108" s="225">
        <v>0</v>
      </c>
      <c r="T108" s="225"/>
      <c r="U108" s="299">
        <v>98</v>
      </c>
    </row>
    <row r="109" spans="1:21">
      <c r="A109" s="223">
        <v>99</v>
      </c>
      <c r="B109" s="223" t="s">
        <v>3469</v>
      </c>
      <c r="C109" s="225">
        <v>0</v>
      </c>
      <c r="D109" s="225">
        <v>0</v>
      </c>
      <c r="E109" s="225">
        <v>0</v>
      </c>
      <c r="F109" s="225">
        <v>0</v>
      </c>
      <c r="G109" s="225">
        <v>0</v>
      </c>
      <c r="H109" s="225">
        <v>0</v>
      </c>
      <c r="I109" s="225">
        <v>0</v>
      </c>
      <c r="J109" s="225">
        <v>0</v>
      </c>
      <c r="K109" s="225">
        <v>0</v>
      </c>
      <c r="L109" s="225">
        <v>0</v>
      </c>
      <c r="M109" s="225"/>
      <c r="N109" s="225">
        <v>1</v>
      </c>
      <c r="O109" s="225">
        <v>1</v>
      </c>
      <c r="P109" s="225">
        <v>1</v>
      </c>
      <c r="Q109" s="225">
        <v>1</v>
      </c>
      <c r="R109" s="225">
        <v>0</v>
      </c>
      <c r="S109" s="225">
        <v>0</v>
      </c>
      <c r="T109" s="225"/>
      <c r="U109" s="299">
        <v>99</v>
      </c>
    </row>
    <row r="110" spans="1:21">
      <c r="A110" s="223">
        <v>100</v>
      </c>
      <c r="B110" s="223" t="s">
        <v>3360</v>
      </c>
      <c r="C110" s="225">
        <v>0</v>
      </c>
      <c r="D110" s="225">
        <v>0</v>
      </c>
      <c r="E110" s="225">
        <v>0</v>
      </c>
      <c r="F110" s="225">
        <v>0</v>
      </c>
      <c r="G110" s="225">
        <v>0</v>
      </c>
      <c r="H110" s="225">
        <v>0</v>
      </c>
      <c r="I110" s="225">
        <v>0</v>
      </c>
      <c r="J110" s="225">
        <v>0</v>
      </c>
      <c r="K110" s="225">
        <v>0</v>
      </c>
      <c r="L110" s="225">
        <v>0</v>
      </c>
      <c r="M110" s="225"/>
      <c r="N110" s="225">
        <v>1</v>
      </c>
      <c r="O110" s="225">
        <v>1</v>
      </c>
      <c r="P110" s="225">
        <v>1</v>
      </c>
      <c r="Q110" s="225">
        <v>1</v>
      </c>
      <c r="R110" s="225">
        <v>0</v>
      </c>
      <c r="S110" s="225">
        <v>0</v>
      </c>
      <c r="T110" s="225"/>
      <c r="U110" s="299">
        <v>100</v>
      </c>
    </row>
    <row r="111" spans="1:21">
      <c r="A111" s="223">
        <v>101</v>
      </c>
      <c r="B111" s="223" t="s">
        <v>3805</v>
      </c>
      <c r="C111" s="225">
        <v>0</v>
      </c>
      <c r="D111" s="225">
        <v>0</v>
      </c>
      <c r="E111" s="225">
        <v>0</v>
      </c>
      <c r="F111" s="225">
        <v>0</v>
      </c>
      <c r="G111" s="225">
        <v>0</v>
      </c>
      <c r="H111" s="225">
        <v>0</v>
      </c>
      <c r="I111" s="225">
        <v>0</v>
      </c>
      <c r="J111" s="225">
        <v>0</v>
      </c>
      <c r="K111" s="225">
        <v>0</v>
      </c>
      <c r="L111" s="225">
        <v>0</v>
      </c>
      <c r="M111" s="225"/>
      <c r="N111" s="225">
        <v>0</v>
      </c>
      <c r="O111" s="225">
        <v>0</v>
      </c>
      <c r="P111" s="225">
        <v>1</v>
      </c>
      <c r="Q111" s="225">
        <v>1</v>
      </c>
      <c r="R111" s="225">
        <v>0</v>
      </c>
      <c r="S111" s="225">
        <v>0</v>
      </c>
      <c r="T111" s="225"/>
      <c r="U111" s="299">
        <v>101</v>
      </c>
    </row>
    <row r="112" spans="1:21">
      <c r="A112" s="223">
        <v>102</v>
      </c>
      <c r="B112" s="223" t="s">
        <v>3806</v>
      </c>
      <c r="C112" s="225">
        <v>0</v>
      </c>
      <c r="D112" s="225">
        <v>0</v>
      </c>
      <c r="E112" s="225">
        <v>0</v>
      </c>
      <c r="F112" s="225">
        <v>0</v>
      </c>
      <c r="G112" s="225">
        <v>0</v>
      </c>
      <c r="H112" s="225">
        <v>0</v>
      </c>
      <c r="I112" s="225">
        <v>0</v>
      </c>
      <c r="J112" s="225">
        <v>0</v>
      </c>
      <c r="K112" s="225">
        <v>0</v>
      </c>
      <c r="L112" s="225">
        <v>0</v>
      </c>
      <c r="M112" s="225"/>
      <c r="N112" s="225">
        <v>0</v>
      </c>
      <c r="O112" s="225">
        <v>0</v>
      </c>
      <c r="P112" s="225">
        <v>1</v>
      </c>
      <c r="Q112" s="225">
        <v>1</v>
      </c>
      <c r="R112" s="225">
        <v>0</v>
      </c>
      <c r="S112" s="225">
        <v>0</v>
      </c>
      <c r="T112" s="225"/>
      <c r="U112" s="299">
        <v>102</v>
      </c>
    </row>
    <row r="113" spans="1:21">
      <c r="A113" s="223">
        <v>103</v>
      </c>
      <c r="B113" s="223" t="s">
        <v>3807</v>
      </c>
      <c r="C113" s="225">
        <v>0</v>
      </c>
      <c r="D113" s="225">
        <v>0</v>
      </c>
      <c r="E113" s="225">
        <v>0</v>
      </c>
      <c r="F113" s="225">
        <v>0</v>
      </c>
      <c r="G113" s="225">
        <v>0</v>
      </c>
      <c r="H113" s="225">
        <v>0</v>
      </c>
      <c r="I113" s="225">
        <v>0</v>
      </c>
      <c r="J113" s="225">
        <v>0</v>
      </c>
      <c r="K113" s="225">
        <v>0</v>
      </c>
      <c r="L113" s="225">
        <v>0</v>
      </c>
      <c r="M113" s="225"/>
      <c r="N113" s="225">
        <v>0</v>
      </c>
      <c r="O113" s="225">
        <v>0</v>
      </c>
      <c r="P113" s="225">
        <v>1</v>
      </c>
      <c r="Q113" s="225">
        <v>1</v>
      </c>
      <c r="R113" s="225">
        <v>0</v>
      </c>
      <c r="S113" s="225">
        <v>0</v>
      </c>
      <c r="T113" s="225"/>
      <c r="U113" s="299">
        <v>103</v>
      </c>
    </row>
    <row r="114" spans="1:21">
      <c r="A114" s="223">
        <v>104</v>
      </c>
      <c r="B114" s="223" t="s">
        <v>3808</v>
      </c>
      <c r="C114" s="225">
        <v>0</v>
      </c>
      <c r="D114" s="225">
        <v>0</v>
      </c>
      <c r="E114" s="225">
        <v>0</v>
      </c>
      <c r="F114" s="225">
        <v>0</v>
      </c>
      <c r="G114" s="225">
        <v>0</v>
      </c>
      <c r="H114" s="225">
        <v>0</v>
      </c>
      <c r="I114" s="225">
        <v>0</v>
      </c>
      <c r="J114" s="225">
        <v>0</v>
      </c>
      <c r="K114" s="225">
        <v>0</v>
      </c>
      <c r="L114" s="225">
        <v>0</v>
      </c>
      <c r="M114" s="225"/>
      <c r="N114" s="225">
        <v>0</v>
      </c>
      <c r="O114" s="225">
        <v>0</v>
      </c>
      <c r="P114" s="225">
        <v>1</v>
      </c>
      <c r="Q114" s="225">
        <v>1</v>
      </c>
      <c r="R114" s="225">
        <v>0</v>
      </c>
      <c r="S114" s="225">
        <v>0</v>
      </c>
      <c r="T114" s="225"/>
      <c r="U114" s="299">
        <v>104</v>
      </c>
    </row>
    <row r="115" spans="1:21">
      <c r="A115" s="223">
        <v>105</v>
      </c>
      <c r="B115" s="223" t="s">
        <v>3809</v>
      </c>
      <c r="C115" s="225">
        <v>0</v>
      </c>
      <c r="D115" s="225">
        <v>0</v>
      </c>
      <c r="E115" s="225">
        <v>0</v>
      </c>
      <c r="F115" s="225">
        <v>0</v>
      </c>
      <c r="G115" s="225">
        <v>0</v>
      </c>
      <c r="H115" s="225">
        <v>0</v>
      </c>
      <c r="I115" s="225">
        <v>0</v>
      </c>
      <c r="J115" s="225">
        <v>0</v>
      </c>
      <c r="K115" s="225">
        <v>0</v>
      </c>
      <c r="L115" s="225">
        <v>0</v>
      </c>
      <c r="M115" s="225"/>
      <c r="N115" s="225">
        <v>0</v>
      </c>
      <c r="O115" s="225">
        <v>0</v>
      </c>
      <c r="P115" s="225">
        <v>1</v>
      </c>
      <c r="Q115" s="225">
        <v>1</v>
      </c>
      <c r="R115" s="225">
        <v>0</v>
      </c>
      <c r="S115" s="225">
        <v>0</v>
      </c>
      <c r="T115" s="225"/>
      <c r="U115" s="299">
        <v>105</v>
      </c>
    </row>
    <row r="116" spans="1:21">
      <c r="A116" s="223">
        <v>106</v>
      </c>
      <c r="B116" s="223" t="s">
        <v>3810</v>
      </c>
      <c r="C116" s="225">
        <v>0</v>
      </c>
      <c r="D116" s="225">
        <v>0</v>
      </c>
      <c r="E116" s="225">
        <v>1</v>
      </c>
      <c r="F116" s="225">
        <v>1</v>
      </c>
      <c r="G116" s="225">
        <v>0</v>
      </c>
      <c r="H116" s="225">
        <v>0</v>
      </c>
      <c r="I116" s="225">
        <v>1</v>
      </c>
      <c r="J116" s="225">
        <v>1</v>
      </c>
      <c r="K116" s="225">
        <v>0</v>
      </c>
      <c r="L116" s="225">
        <v>0</v>
      </c>
      <c r="M116" s="225"/>
      <c r="N116" s="225">
        <v>0</v>
      </c>
      <c r="O116" s="225">
        <v>0</v>
      </c>
      <c r="P116" s="225">
        <v>1</v>
      </c>
      <c r="Q116" s="225">
        <v>1</v>
      </c>
      <c r="R116" s="225">
        <v>0</v>
      </c>
      <c r="S116" s="225">
        <v>0</v>
      </c>
      <c r="T116" s="225"/>
      <c r="U116" s="299">
        <v>106</v>
      </c>
    </row>
    <row r="117" spans="1:21">
      <c r="A117" s="223">
        <v>107</v>
      </c>
      <c r="B117" s="223" t="s">
        <v>3813</v>
      </c>
      <c r="C117" s="225">
        <v>0</v>
      </c>
      <c r="D117" s="225">
        <v>0</v>
      </c>
      <c r="E117" s="225">
        <v>1</v>
      </c>
      <c r="F117" s="225">
        <v>1</v>
      </c>
      <c r="G117" s="225">
        <v>0</v>
      </c>
      <c r="H117" s="225">
        <v>0</v>
      </c>
      <c r="I117" s="225">
        <v>1</v>
      </c>
      <c r="J117" s="225">
        <v>1</v>
      </c>
      <c r="K117" s="225">
        <v>0</v>
      </c>
      <c r="L117" s="225">
        <v>0</v>
      </c>
      <c r="M117" s="225"/>
      <c r="N117" s="225">
        <v>0</v>
      </c>
      <c r="O117" s="225">
        <v>0</v>
      </c>
      <c r="P117" s="225">
        <v>1</v>
      </c>
      <c r="Q117" s="225">
        <v>1</v>
      </c>
      <c r="R117" s="225">
        <v>0</v>
      </c>
      <c r="S117" s="225">
        <v>0</v>
      </c>
      <c r="T117" s="225"/>
      <c r="U117" s="299">
        <v>107</v>
      </c>
    </row>
    <row r="118" spans="1:21">
      <c r="A118" s="223">
        <v>108</v>
      </c>
      <c r="B118" s="223" t="s">
        <v>3812</v>
      </c>
      <c r="C118" s="225">
        <v>0</v>
      </c>
      <c r="D118" s="225">
        <v>0</v>
      </c>
      <c r="E118" s="225">
        <v>0</v>
      </c>
      <c r="F118" s="225">
        <v>0</v>
      </c>
      <c r="G118" s="225">
        <v>0</v>
      </c>
      <c r="H118" s="225">
        <v>0</v>
      </c>
      <c r="I118" s="225">
        <v>0</v>
      </c>
      <c r="J118" s="225">
        <v>0</v>
      </c>
      <c r="K118" s="225">
        <v>0</v>
      </c>
      <c r="L118" s="225">
        <v>0</v>
      </c>
      <c r="M118" s="225"/>
      <c r="N118" s="225">
        <v>0</v>
      </c>
      <c r="O118" s="225">
        <v>0</v>
      </c>
      <c r="P118" s="225">
        <v>1</v>
      </c>
      <c r="Q118" s="225">
        <v>1</v>
      </c>
      <c r="R118" s="225">
        <v>0</v>
      </c>
      <c r="S118" s="225">
        <v>0</v>
      </c>
      <c r="T118" s="225"/>
      <c r="U118" s="299">
        <v>108</v>
      </c>
    </row>
    <row r="119" spans="1:21">
      <c r="A119" s="223">
        <v>109</v>
      </c>
      <c r="B119" s="223" t="s">
        <v>3472</v>
      </c>
      <c r="C119" s="225">
        <v>0</v>
      </c>
      <c r="D119" s="225">
        <v>0</v>
      </c>
      <c r="E119" s="225">
        <v>0</v>
      </c>
      <c r="F119" s="225">
        <v>0</v>
      </c>
      <c r="G119" s="225">
        <v>0</v>
      </c>
      <c r="H119" s="225">
        <v>0</v>
      </c>
      <c r="I119" s="225">
        <v>0</v>
      </c>
      <c r="J119" s="225">
        <v>0</v>
      </c>
      <c r="K119" s="225">
        <v>0</v>
      </c>
      <c r="L119" s="225">
        <v>0</v>
      </c>
      <c r="M119" s="225"/>
      <c r="N119" s="225">
        <v>1</v>
      </c>
      <c r="O119" s="225">
        <v>1</v>
      </c>
      <c r="P119" s="225">
        <v>1</v>
      </c>
      <c r="Q119" s="225">
        <v>1</v>
      </c>
      <c r="R119" s="225">
        <v>1</v>
      </c>
      <c r="S119" s="225">
        <v>1</v>
      </c>
      <c r="T119" s="225"/>
      <c r="U119" s="299">
        <v>109</v>
      </c>
    </row>
    <row r="121" spans="1:21">
      <c r="B121" s="223">
        <v>1</v>
      </c>
      <c r="C121" s="223">
        <v>2</v>
      </c>
      <c r="D121" s="223">
        <v>3</v>
      </c>
      <c r="E121" s="223">
        <v>4</v>
      </c>
      <c r="F121" s="223">
        <v>5</v>
      </c>
    </row>
    <row r="122" spans="1:21">
      <c r="B122" s="223" t="s">
        <v>2388</v>
      </c>
    </row>
    <row r="123" spans="1:21">
      <c r="B123" s="223" t="s">
        <v>2220</v>
      </c>
      <c r="C123" s="223" t="s">
        <v>771</v>
      </c>
      <c r="D123" s="223" t="s">
        <v>2389</v>
      </c>
      <c r="E123" s="223" t="s">
        <v>2391</v>
      </c>
      <c r="F123" s="223" t="s">
        <v>2390</v>
      </c>
    </row>
    <row r="124" spans="1:21">
      <c r="B124" s="223">
        <v>1</v>
      </c>
      <c r="C124" s="223" t="s">
        <v>777</v>
      </c>
      <c r="D124" s="223">
        <v>0.09</v>
      </c>
      <c r="E124" s="223" t="s">
        <v>2392</v>
      </c>
      <c r="F124" s="223">
        <v>4</v>
      </c>
    </row>
    <row r="125" spans="1:21">
      <c r="B125" s="223">
        <v>2</v>
      </c>
      <c r="C125" s="223" t="s">
        <v>2395</v>
      </c>
      <c r="D125" s="223">
        <v>0.06</v>
      </c>
      <c r="E125" s="223" t="s">
        <v>2392</v>
      </c>
      <c r="F125" s="223">
        <v>6.8</v>
      </c>
    </row>
    <row r="128" spans="1:21">
      <c r="B128" s="223" t="s">
        <v>3477</v>
      </c>
    </row>
    <row r="129" spans="2:9">
      <c r="B129" s="223" t="s">
        <v>4845</v>
      </c>
    </row>
    <row r="130" spans="2:9">
      <c r="B130" s="300" t="s">
        <v>3263</v>
      </c>
      <c r="C130" s="303" t="s">
        <v>3304</v>
      </c>
      <c r="D130" s="303" t="s">
        <v>3305</v>
      </c>
      <c r="E130" s="303" t="s">
        <v>3306</v>
      </c>
      <c r="F130" s="303" t="s">
        <v>3307</v>
      </c>
      <c r="G130" s="303" t="s">
        <v>4830</v>
      </c>
    </row>
    <row r="131" spans="2:9">
      <c r="B131" s="304" t="s">
        <v>3283</v>
      </c>
      <c r="C131" s="299">
        <v>1</v>
      </c>
      <c r="D131" s="299">
        <v>1</v>
      </c>
      <c r="E131" s="299">
        <v>1</v>
      </c>
      <c r="F131" s="305">
        <v>1</v>
      </c>
      <c r="G131" s="299">
        <v>1</v>
      </c>
    </row>
    <row r="132" spans="2:9">
      <c r="B132" s="304" t="s">
        <v>3285</v>
      </c>
      <c r="C132" s="299">
        <v>0</v>
      </c>
      <c r="D132" s="299">
        <v>0</v>
      </c>
      <c r="E132" s="299">
        <v>0</v>
      </c>
      <c r="F132" s="306">
        <v>0</v>
      </c>
      <c r="G132" s="299">
        <v>0</v>
      </c>
      <c r="I132" s="223" t="s">
        <v>3514</v>
      </c>
    </row>
    <row r="133" spans="2:9">
      <c r="B133" s="304" t="s">
        <v>0</v>
      </c>
      <c r="C133" s="299" t="s">
        <v>3471</v>
      </c>
      <c r="D133" s="299" t="s">
        <v>3471</v>
      </c>
      <c r="E133" s="299" t="s">
        <v>3471</v>
      </c>
      <c r="F133" s="299" t="s">
        <v>3471</v>
      </c>
      <c r="G133" s="299" t="s">
        <v>3471</v>
      </c>
    </row>
    <row r="134" spans="2:9">
      <c r="B134" s="304" t="s">
        <v>875</v>
      </c>
      <c r="C134" s="299">
        <v>49</v>
      </c>
      <c r="D134" s="299">
        <v>49</v>
      </c>
      <c r="E134" s="299">
        <v>49</v>
      </c>
      <c r="F134" s="299">
        <v>49</v>
      </c>
      <c r="G134" s="299">
        <v>49</v>
      </c>
    </row>
    <row r="135" spans="2:9">
      <c r="B135" s="304" t="s">
        <v>2221</v>
      </c>
      <c r="C135" s="299">
        <v>0.75</v>
      </c>
      <c r="D135" s="299">
        <v>0.75</v>
      </c>
      <c r="E135" s="299">
        <v>0.75</v>
      </c>
      <c r="F135" s="299">
        <v>0.75</v>
      </c>
      <c r="G135" s="299">
        <v>0.75</v>
      </c>
    </row>
    <row r="136" spans="2:9">
      <c r="B136" s="304" t="s">
        <v>7</v>
      </c>
      <c r="C136" s="299">
        <v>4.3899999999999997</v>
      </c>
      <c r="D136" s="299">
        <v>4.59</v>
      </c>
      <c r="E136" s="299">
        <v>3.59</v>
      </c>
      <c r="F136" s="299">
        <v>3.79</v>
      </c>
      <c r="G136" s="299">
        <v>4.29</v>
      </c>
    </row>
    <row r="137" spans="2:9">
      <c r="B137" s="307" t="s">
        <v>3265</v>
      </c>
      <c r="C137" s="299">
        <v>28.5</v>
      </c>
      <c r="D137" s="299">
        <v>28.5</v>
      </c>
      <c r="E137" s="299">
        <v>28.5</v>
      </c>
      <c r="F137" s="299">
        <v>28.5</v>
      </c>
      <c r="G137" s="299">
        <v>28.5</v>
      </c>
    </row>
    <row r="138" spans="2:9">
      <c r="B138" s="304" t="s">
        <v>3291</v>
      </c>
      <c r="C138" s="299">
        <v>125</v>
      </c>
      <c r="D138" s="299">
        <v>125</v>
      </c>
      <c r="E138" s="299">
        <v>125</v>
      </c>
      <c r="F138" s="299">
        <v>125</v>
      </c>
      <c r="G138" s="299">
        <v>125</v>
      </c>
    </row>
    <row r="139" spans="2:9">
      <c r="B139" s="304" t="s">
        <v>3310</v>
      </c>
      <c r="C139" s="299">
        <v>5</v>
      </c>
      <c r="D139" s="305">
        <v>4</v>
      </c>
      <c r="E139" s="299">
        <v>5</v>
      </c>
      <c r="F139" s="305">
        <v>4</v>
      </c>
      <c r="G139" s="299">
        <v>4</v>
      </c>
    </row>
    <row r="140" spans="2:9">
      <c r="B140" s="304" t="s">
        <v>3311</v>
      </c>
      <c r="C140" s="299">
        <v>1</v>
      </c>
      <c r="D140" s="305">
        <v>1</v>
      </c>
      <c r="E140" s="299">
        <v>0</v>
      </c>
      <c r="F140" s="305">
        <v>0</v>
      </c>
      <c r="G140" s="299">
        <v>0</v>
      </c>
    </row>
    <row r="141" spans="2:9">
      <c r="B141" s="304" t="s">
        <v>3282</v>
      </c>
      <c r="C141" s="299" t="s">
        <v>3821</v>
      </c>
      <c r="D141" s="299" t="s">
        <v>3822</v>
      </c>
      <c r="E141" s="299" t="s">
        <v>3823</v>
      </c>
      <c r="F141" s="299" t="s">
        <v>3824</v>
      </c>
      <c r="G141" s="299" t="s">
        <v>4831</v>
      </c>
    </row>
    <row r="142" spans="2:9">
      <c r="B142" s="304" t="s">
        <v>3402</v>
      </c>
      <c r="C142" s="299">
        <v>1</v>
      </c>
      <c r="D142" s="299">
        <v>0</v>
      </c>
      <c r="E142" s="299">
        <v>1</v>
      </c>
      <c r="F142" s="299">
        <v>0</v>
      </c>
      <c r="G142" s="299">
        <v>0</v>
      </c>
    </row>
    <row r="143" spans="2:9">
      <c r="B143" s="304" t="s">
        <v>3411</v>
      </c>
      <c r="C143" s="299">
        <v>0</v>
      </c>
      <c r="D143" s="299">
        <v>1</v>
      </c>
      <c r="E143" s="299">
        <v>0</v>
      </c>
      <c r="F143" s="299">
        <v>1</v>
      </c>
      <c r="G143" s="299">
        <v>0</v>
      </c>
    </row>
    <row r="144" spans="2:9">
      <c r="B144" s="304" t="s">
        <v>3417</v>
      </c>
      <c r="C144" s="299">
        <v>47000</v>
      </c>
      <c r="D144" s="299">
        <v>47000</v>
      </c>
      <c r="E144" s="299">
        <v>47000</v>
      </c>
      <c r="F144" s="299">
        <v>47000</v>
      </c>
      <c r="G144" s="299">
        <v>47000</v>
      </c>
    </row>
    <row r="145" spans="2:19">
      <c r="B145" s="304" t="s">
        <v>3418</v>
      </c>
      <c r="C145" s="299">
        <v>0</v>
      </c>
      <c r="D145" s="299">
        <v>0</v>
      </c>
      <c r="E145" s="299">
        <v>0</v>
      </c>
      <c r="F145" s="299">
        <v>0</v>
      </c>
      <c r="G145" s="299">
        <v>0</v>
      </c>
    </row>
    <row r="146" spans="2:19">
      <c r="B146" s="304" t="s">
        <v>3419</v>
      </c>
      <c r="C146" s="299">
        <v>22000</v>
      </c>
      <c r="D146" s="299">
        <v>22000</v>
      </c>
      <c r="E146" s="299">
        <v>22000</v>
      </c>
      <c r="F146" s="299">
        <v>22000</v>
      </c>
      <c r="G146" s="299">
        <v>22000</v>
      </c>
    </row>
    <row r="147" spans="2:19">
      <c r="B147" s="304"/>
      <c r="C147" s="304"/>
      <c r="D147" s="304"/>
      <c r="E147" s="304"/>
      <c r="F147" s="304"/>
      <c r="G147" s="304"/>
    </row>
    <row r="150" spans="2:19">
      <c r="C150" s="299">
        <v>4.3899999999999997</v>
      </c>
      <c r="D150" s="299">
        <v>4.59</v>
      </c>
      <c r="E150" s="299">
        <v>3.59</v>
      </c>
      <c r="F150" s="299">
        <v>3.79</v>
      </c>
      <c r="G150" s="299">
        <v>4.29</v>
      </c>
    </row>
    <row r="156" spans="2:19">
      <c r="B156" s="223" t="s">
        <v>4833</v>
      </c>
      <c r="K156" s="223" t="s">
        <v>4834</v>
      </c>
    </row>
    <row r="157" spans="2:19">
      <c r="C157" s="223" t="s">
        <v>4844</v>
      </c>
      <c r="L157" s="223" t="s">
        <v>4843</v>
      </c>
    </row>
    <row r="158" spans="2:19">
      <c r="B158" s="300" t="s">
        <v>3263</v>
      </c>
      <c r="C158" s="303" t="s">
        <v>3296</v>
      </c>
      <c r="D158" s="303" t="s">
        <v>799</v>
      </c>
      <c r="E158" s="303" t="s">
        <v>3298</v>
      </c>
      <c r="F158" s="303" t="s">
        <v>3299</v>
      </c>
      <c r="G158" s="303" t="s">
        <v>3297</v>
      </c>
      <c r="I158" s="300" t="s">
        <v>3264</v>
      </c>
      <c r="J158" s="300"/>
      <c r="K158" s="300" t="s">
        <v>3263</v>
      </c>
      <c r="L158" s="303" t="s">
        <v>3296</v>
      </c>
      <c r="M158" s="303" t="s">
        <v>799</v>
      </c>
      <c r="N158" s="303" t="s">
        <v>3298</v>
      </c>
      <c r="O158" s="303" t="s">
        <v>3299</v>
      </c>
      <c r="P158" s="303" t="s">
        <v>3297</v>
      </c>
    </row>
    <row r="159" spans="2:19">
      <c r="B159" s="307" t="s">
        <v>2151</v>
      </c>
      <c r="C159" s="299">
        <v>4.5</v>
      </c>
      <c r="D159" s="299">
        <v>4.5</v>
      </c>
      <c r="E159" s="299">
        <v>4.5</v>
      </c>
      <c r="F159" s="299">
        <v>4.5</v>
      </c>
      <c r="G159" s="299">
        <v>1.7</v>
      </c>
      <c r="H159" s="299">
        <v>1</v>
      </c>
      <c r="I159" s="300"/>
      <c r="J159" s="300"/>
      <c r="K159" s="307" t="s">
        <v>2151</v>
      </c>
      <c r="L159" s="299">
        <v>4.5</v>
      </c>
      <c r="M159" s="299">
        <v>4.5</v>
      </c>
      <c r="N159" s="299">
        <v>4.5</v>
      </c>
      <c r="O159" s="299">
        <v>4.5</v>
      </c>
      <c r="P159" s="299">
        <v>1111</v>
      </c>
      <c r="R159" s="223" t="str">
        <f>IF(C159=L159, "check?", "Ok_changed")</f>
        <v>check?</v>
      </c>
      <c r="S159" s="223" t="s">
        <v>4835</v>
      </c>
    </row>
    <row r="160" spans="2:19">
      <c r="B160" s="307" t="s">
        <v>2155</v>
      </c>
      <c r="C160" s="299">
        <v>15</v>
      </c>
      <c r="D160" s="299">
        <v>15</v>
      </c>
      <c r="E160" s="299">
        <v>15</v>
      </c>
      <c r="F160" s="299">
        <v>15</v>
      </c>
      <c r="G160" s="299">
        <v>5.5</v>
      </c>
      <c r="H160" s="299">
        <v>2</v>
      </c>
      <c r="I160" s="300"/>
      <c r="J160" s="300"/>
      <c r="K160" s="307" t="s">
        <v>2155</v>
      </c>
      <c r="L160" s="299">
        <v>15</v>
      </c>
      <c r="M160" s="299">
        <v>15</v>
      </c>
      <c r="N160" s="299">
        <v>15</v>
      </c>
      <c r="O160" s="299">
        <v>15</v>
      </c>
      <c r="P160" s="299"/>
      <c r="R160" s="223" t="str">
        <f t="shared" ref="R160:R223" si="0">IF(C160=L160, "check?", "Ok_changed")</f>
        <v>check?</v>
      </c>
      <c r="S160" s="223" t="s">
        <v>4835</v>
      </c>
    </row>
    <row r="161" spans="2:19">
      <c r="B161" s="307" t="s">
        <v>3308</v>
      </c>
      <c r="C161" s="299">
        <v>0.85</v>
      </c>
      <c r="D161" s="299">
        <v>3.3</v>
      </c>
      <c r="E161" s="299">
        <v>1.2</v>
      </c>
      <c r="F161" s="299">
        <v>2.5</v>
      </c>
      <c r="G161" s="299">
        <v>0</v>
      </c>
      <c r="H161" s="299">
        <v>3</v>
      </c>
      <c r="I161" s="300"/>
      <c r="J161" s="300"/>
      <c r="K161" s="307" t="s">
        <v>3308</v>
      </c>
      <c r="L161" s="299">
        <v>0.9</v>
      </c>
      <c r="M161" s="299">
        <v>0.9</v>
      </c>
      <c r="N161" s="299">
        <v>0.9</v>
      </c>
      <c r="O161" s="299">
        <v>0.9</v>
      </c>
      <c r="P161" s="299"/>
      <c r="R161" s="223" t="str">
        <f t="shared" si="0"/>
        <v>Ok_changed</v>
      </c>
      <c r="S161" s="223" t="s">
        <v>4835</v>
      </c>
    </row>
    <row r="162" spans="2:19">
      <c r="B162" s="307" t="s">
        <v>3309</v>
      </c>
      <c r="C162" s="299">
        <v>1.6</v>
      </c>
      <c r="D162" s="299">
        <v>5</v>
      </c>
      <c r="E162" s="299">
        <v>1.8</v>
      </c>
      <c r="F162" s="299">
        <v>5.5</v>
      </c>
      <c r="G162" s="299">
        <v>0</v>
      </c>
      <c r="H162" s="299">
        <v>4</v>
      </c>
      <c r="I162" s="300"/>
      <c r="J162" s="300"/>
      <c r="K162" s="307" t="s">
        <v>3309</v>
      </c>
      <c r="L162" s="299">
        <v>5</v>
      </c>
      <c r="M162" s="299">
        <v>5</v>
      </c>
      <c r="N162" s="299">
        <v>5</v>
      </c>
      <c r="O162" s="299">
        <v>5</v>
      </c>
      <c r="P162" s="299"/>
      <c r="R162" s="223" t="str">
        <f t="shared" si="0"/>
        <v>Ok_changed</v>
      </c>
      <c r="S162" s="223" t="s">
        <v>4835</v>
      </c>
    </row>
    <row r="163" spans="2:19">
      <c r="B163" s="307" t="s">
        <v>3333</v>
      </c>
      <c r="C163" s="299">
        <v>0.05</v>
      </c>
      <c r="D163" s="299">
        <v>0.05</v>
      </c>
      <c r="E163" s="299">
        <v>0.05</v>
      </c>
      <c r="F163" s="299">
        <v>0.05</v>
      </c>
      <c r="G163" s="299">
        <v>0.05</v>
      </c>
      <c r="H163" s="299">
        <v>5</v>
      </c>
      <c r="K163" s="307" t="s">
        <v>3333</v>
      </c>
      <c r="L163" s="299">
        <v>0.05</v>
      </c>
      <c r="M163" s="299">
        <v>0.05</v>
      </c>
      <c r="N163" s="299">
        <v>0.05</v>
      </c>
      <c r="O163" s="299">
        <v>0.05</v>
      </c>
      <c r="P163" s="299"/>
      <c r="R163" s="223" t="str">
        <f t="shared" si="0"/>
        <v>check?</v>
      </c>
    </row>
    <row r="164" spans="2:19">
      <c r="B164" s="307" t="s">
        <v>3441</v>
      </c>
      <c r="C164" s="299">
        <v>1.17E-7</v>
      </c>
      <c r="D164" s="299">
        <v>1.17E-7</v>
      </c>
      <c r="E164" s="299">
        <v>9.0000000000000012E-8</v>
      </c>
      <c r="F164" s="299">
        <v>9.0000000000000012E-8</v>
      </c>
      <c r="G164" s="299"/>
      <c r="H164" s="299">
        <v>6</v>
      </c>
      <c r="K164" s="307" t="s">
        <v>3441</v>
      </c>
      <c r="L164" s="308">
        <v>9.9999999999999995E-8</v>
      </c>
      <c r="M164" s="308">
        <v>9.9999999999999995E-8</v>
      </c>
      <c r="N164" s="308">
        <v>8.0000000000000002E-8</v>
      </c>
      <c r="O164" s="308">
        <v>8.0000000000000002E-8</v>
      </c>
      <c r="P164" s="299"/>
      <c r="R164" s="223" t="str">
        <f t="shared" si="0"/>
        <v>Ok_changed</v>
      </c>
      <c r="S164" s="223" t="s">
        <v>4835</v>
      </c>
    </row>
    <row r="165" spans="2:19">
      <c r="B165" s="307" t="s">
        <v>3335</v>
      </c>
      <c r="C165" s="299">
        <v>1.4499999999999999E-7</v>
      </c>
      <c r="D165" s="299">
        <v>1.4499999999999999E-7</v>
      </c>
      <c r="E165" s="299">
        <v>1.1000000000000001E-7</v>
      </c>
      <c r="F165" s="299">
        <v>1.1000000000000001E-7</v>
      </c>
      <c r="G165" s="299">
        <v>0</v>
      </c>
      <c r="H165" s="299">
        <v>7</v>
      </c>
      <c r="K165" s="307" t="s">
        <v>3335</v>
      </c>
      <c r="L165" s="308">
        <v>1.35E-7</v>
      </c>
      <c r="M165" s="308">
        <v>1.35E-7</v>
      </c>
      <c r="N165" s="308">
        <v>1.05E-7</v>
      </c>
      <c r="O165" s="308">
        <v>1.05E-7</v>
      </c>
      <c r="P165" s="299"/>
      <c r="R165" s="223" t="str">
        <f t="shared" si="0"/>
        <v>Ok_changed</v>
      </c>
      <c r="S165" s="223" t="s">
        <v>4835</v>
      </c>
    </row>
    <row r="166" spans="2:19">
      <c r="B166" s="307" t="s">
        <v>3317</v>
      </c>
      <c r="C166" s="299">
        <v>0</v>
      </c>
      <c r="D166" s="299">
        <v>0</v>
      </c>
      <c r="E166" s="299">
        <v>0</v>
      </c>
      <c r="F166" s="299">
        <v>0</v>
      </c>
      <c r="G166" s="299">
        <v>0</v>
      </c>
      <c r="H166" s="299">
        <v>8</v>
      </c>
      <c r="I166" s="223" t="s">
        <v>3425</v>
      </c>
      <c r="K166" s="307" t="s">
        <v>3317</v>
      </c>
      <c r="L166" s="299">
        <v>0</v>
      </c>
      <c r="M166" s="299">
        <v>0</v>
      </c>
      <c r="N166" s="299">
        <v>0</v>
      </c>
      <c r="O166" s="299">
        <v>0</v>
      </c>
      <c r="P166" s="299"/>
      <c r="R166" s="223" t="str">
        <f t="shared" si="0"/>
        <v>check?</v>
      </c>
      <c r="S166" s="223" t="s">
        <v>4835</v>
      </c>
    </row>
    <row r="167" spans="2:19">
      <c r="B167" s="304" t="s">
        <v>3439</v>
      </c>
      <c r="C167" s="299">
        <v>0.11</v>
      </c>
      <c r="D167" s="299">
        <v>0.11</v>
      </c>
      <c r="E167" s="299">
        <v>0.11</v>
      </c>
      <c r="F167" s="299">
        <v>0.11</v>
      </c>
      <c r="G167" s="299"/>
      <c r="H167" s="299">
        <v>9</v>
      </c>
      <c r="K167" s="304" t="s">
        <v>3439</v>
      </c>
      <c r="L167" s="299">
        <v>0.11</v>
      </c>
      <c r="M167" s="299">
        <v>0.11</v>
      </c>
      <c r="N167" s="299">
        <v>0.11</v>
      </c>
      <c r="O167" s="299">
        <v>0.11</v>
      </c>
      <c r="P167" s="299"/>
      <c r="R167" s="223" t="str">
        <f t="shared" si="0"/>
        <v>check?</v>
      </c>
      <c r="S167" s="223" t="s">
        <v>4835</v>
      </c>
    </row>
    <row r="168" spans="2:19">
      <c r="B168" s="307" t="s">
        <v>3442</v>
      </c>
      <c r="C168" s="299">
        <v>0.7</v>
      </c>
      <c r="D168" s="299">
        <v>0.7</v>
      </c>
      <c r="E168" s="299">
        <v>0.85</v>
      </c>
      <c r="F168" s="299">
        <v>0.85</v>
      </c>
      <c r="G168" s="299"/>
      <c r="H168" s="299">
        <v>10</v>
      </c>
      <c r="K168" s="307" t="s">
        <v>3442</v>
      </c>
      <c r="L168" s="299">
        <v>0.7</v>
      </c>
      <c r="M168" s="299">
        <v>0.7</v>
      </c>
      <c r="N168" s="299">
        <v>0.85</v>
      </c>
      <c r="O168" s="299">
        <v>0.85</v>
      </c>
      <c r="P168" s="299"/>
      <c r="R168" s="223" t="str">
        <f t="shared" si="0"/>
        <v>check?</v>
      </c>
    </row>
    <row r="169" spans="2:19">
      <c r="B169" s="307" t="s">
        <v>3334</v>
      </c>
      <c r="C169" s="299">
        <f>C170*0.985</f>
        <v>0.78800000000000003</v>
      </c>
      <c r="D169" s="299">
        <f>D170*0.985</f>
        <v>0.78800000000000003</v>
      </c>
      <c r="E169" s="299">
        <f>E170*0.985</f>
        <v>0.78800000000000003</v>
      </c>
      <c r="F169" s="299">
        <f>F170*0.985</f>
        <v>0.78800000000000003</v>
      </c>
      <c r="G169" s="299">
        <f>G170*0.985</f>
        <v>0.49249999999999999</v>
      </c>
      <c r="H169" s="299">
        <v>11</v>
      </c>
      <c r="K169" s="307" t="s">
        <v>3334</v>
      </c>
      <c r="L169" s="299">
        <f>L170*0.985</f>
        <v>0.78800000000000003</v>
      </c>
      <c r="M169" s="299">
        <f>M170*0.985</f>
        <v>0.78800000000000003</v>
      </c>
      <c r="N169" s="299">
        <f>N170*0.985</f>
        <v>0.78800000000000003</v>
      </c>
      <c r="O169" s="299">
        <f>O170*0.985</f>
        <v>0.78800000000000003</v>
      </c>
      <c r="P169" s="299"/>
      <c r="R169" s="223" t="str">
        <f t="shared" si="0"/>
        <v>check?</v>
      </c>
      <c r="S169" s="223" t="s">
        <v>4835</v>
      </c>
    </row>
    <row r="170" spans="2:19">
      <c r="B170" s="307" t="s">
        <v>3318</v>
      </c>
      <c r="C170" s="299">
        <v>0.8</v>
      </c>
      <c r="D170" s="299">
        <v>0.8</v>
      </c>
      <c r="E170" s="299">
        <v>0.8</v>
      </c>
      <c r="F170" s="299">
        <v>0.8</v>
      </c>
      <c r="G170" s="299">
        <v>0.5</v>
      </c>
      <c r="H170" s="299">
        <v>12</v>
      </c>
      <c r="K170" s="307" t="s">
        <v>3318</v>
      </c>
      <c r="L170" s="299">
        <v>0.8</v>
      </c>
      <c r="M170" s="299">
        <v>0.8</v>
      </c>
      <c r="N170" s="299">
        <v>0.8</v>
      </c>
      <c r="O170" s="299">
        <v>0.8</v>
      </c>
      <c r="P170" s="299"/>
      <c r="R170" s="223" t="str">
        <f t="shared" si="0"/>
        <v>check?</v>
      </c>
      <c r="S170" s="223" t="s">
        <v>4835</v>
      </c>
    </row>
    <row r="171" spans="2:19">
      <c r="B171" s="307" t="s">
        <v>3319</v>
      </c>
      <c r="C171" s="299">
        <f>C170*1.015</f>
        <v>0.81199999999999994</v>
      </c>
      <c r="D171" s="299">
        <f>D170*1.015</f>
        <v>0.81199999999999994</v>
      </c>
      <c r="E171" s="299">
        <f>E170*1.015</f>
        <v>0.81199999999999994</v>
      </c>
      <c r="F171" s="299">
        <f>F170*1.015</f>
        <v>0.81199999999999994</v>
      </c>
      <c r="G171" s="299">
        <f>G170*1.015</f>
        <v>0.50749999999999995</v>
      </c>
      <c r="H171" s="299">
        <v>13</v>
      </c>
      <c r="K171" s="307" t="s">
        <v>3319</v>
      </c>
      <c r="L171" s="299">
        <f>L170*1.015</f>
        <v>0.81199999999999994</v>
      </c>
      <c r="M171" s="299">
        <f>M170*1.015</f>
        <v>0.81199999999999994</v>
      </c>
      <c r="N171" s="299">
        <f>N170*1.015</f>
        <v>0.81199999999999994</v>
      </c>
      <c r="O171" s="299">
        <f>O170*1.015</f>
        <v>0.81199999999999994</v>
      </c>
      <c r="P171" s="299"/>
      <c r="R171" s="223" t="str">
        <f t="shared" si="0"/>
        <v>check?</v>
      </c>
      <c r="S171" s="223" t="s">
        <v>4835</v>
      </c>
    </row>
    <row r="172" spans="2:19">
      <c r="B172" s="307" t="s">
        <v>3320</v>
      </c>
      <c r="C172" s="299">
        <v>0.8</v>
      </c>
      <c r="D172" s="299">
        <v>0.8</v>
      </c>
      <c r="E172" s="299">
        <v>0.8</v>
      </c>
      <c r="F172" s="299">
        <v>0.8</v>
      </c>
      <c r="G172" s="299">
        <v>0.8</v>
      </c>
      <c r="H172" s="299">
        <v>14</v>
      </c>
      <c r="K172" s="307" t="s">
        <v>3320</v>
      </c>
      <c r="L172" s="299">
        <v>0.80600000000000005</v>
      </c>
      <c r="M172" s="299">
        <v>0.80600000000000005</v>
      </c>
      <c r="N172" s="299">
        <v>0.80600000000000005</v>
      </c>
      <c r="O172" s="299">
        <v>0.80600000000000005</v>
      </c>
      <c r="P172" s="299"/>
      <c r="R172" s="223" t="str">
        <f t="shared" si="0"/>
        <v>Ok_changed</v>
      </c>
    </row>
    <row r="173" spans="2:19">
      <c r="B173" s="307" t="s">
        <v>3321</v>
      </c>
      <c r="C173" s="299">
        <v>0.72</v>
      </c>
      <c r="D173" s="299">
        <v>0.72</v>
      </c>
      <c r="E173" s="299">
        <v>0.72</v>
      </c>
      <c r="F173" s="299">
        <v>0.72</v>
      </c>
      <c r="G173" s="299">
        <v>0.72</v>
      </c>
      <c r="H173" s="299">
        <v>15</v>
      </c>
      <c r="K173" s="307" t="s">
        <v>3321</v>
      </c>
      <c r="L173" s="299">
        <v>0.72499999999999998</v>
      </c>
      <c r="M173" s="299">
        <v>0.72499999999999998</v>
      </c>
      <c r="N173" s="299">
        <v>0.72499999999999998</v>
      </c>
      <c r="O173" s="299">
        <v>0.72499999999999998</v>
      </c>
      <c r="P173" s="299"/>
      <c r="R173" s="223" t="str">
        <f t="shared" si="0"/>
        <v>Ok_changed</v>
      </c>
    </row>
    <row r="174" spans="2:19">
      <c r="B174" s="307" t="s">
        <v>3322</v>
      </c>
      <c r="C174" s="299">
        <v>3.1E-4</v>
      </c>
      <c r="D174" s="299">
        <v>3.1E-4</v>
      </c>
      <c r="E174" s="299">
        <v>3.1E-4</v>
      </c>
      <c r="F174" s="299">
        <v>3.1E-4</v>
      </c>
      <c r="G174" s="299">
        <v>3.1E-4</v>
      </c>
      <c r="H174" s="299">
        <v>16</v>
      </c>
      <c r="K174" s="307" t="s">
        <v>3322</v>
      </c>
      <c r="L174" s="299">
        <v>3.1E-4</v>
      </c>
      <c r="M174" s="299">
        <v>3.1E-4</v>
      </c>
      <c r="N174" s="299">
        <v>3.1E-4</v>
      </c>
      <c r="O174" s="299">
        <v>3.1E-4</v>
      </c>
      <c r="P174" s="299"/>
      <c r="R174" s="223" t="str">
        <f t="shared" si="0"/>
        <v>check?</v>
      </c>
      <c r="S174" s="223" t="s">
        <v>4835</v>
      </c>
    </row>
    <row r="175" spans="2:19">
      <c r="B175" s="307" t="s">
        <v>3323</v>
      </c>
      <c r="C175" s="299">
        <v>4.6999999999999999E-4</v>
      </c>
      <c r="D175" s="299">
        <v>4.6999999999999999E-4</v>
      </c>
      <c r="E175" s="299">
        <v>4.6999999999999999E-4</v>
      </c>
      <c r="F175" s="299">
        <v>4.6999999999999999E-4</v>
      </c>
      <c r="G175" s="299">
        <v>4.6999999999999999E-4</v>
      </c>
      <c r="H175" s="299">
        <v>17</v>
      </c>
      <c r="K175" s="307" t="s">
        <v>3323</v>
      </c>
      <c r="L175" s="299">
        <v>4.6999999999999999E-4</v>
      </c>
      <c r="M175" s="299">
        <v>4.6999999999999999E-4</v>
      </c>
      <c r="N175" s="299">
        <v>4.6999999999999999E-4</v>
      </c>
      <c r="O175" s="299">
        <v>4.6999999999999999E-4</v>
      </c>
      <c r="P175" s="299"/>
      <c r="R175" s="223" t="str">
        <f t="shared" si="0"/>
        <v>check?</v>
      </c>
      <c r="S175" s="223" t="s">
        <v>4835</v>
      </c>
    </row>
    <row r="176" spans="2:19">
      <c r="B176" s="307" t="s">
        <v>3324</v>
      </c>
      <c r="C176" s="299">
        <v>6.2E-4</v>
      </c>
      <c r="D176" s="299">
        <v>6.2E-4</v>
      </c>
      <c r="E176" s="299">
        <v>6.2E-4</v>
      </c>
      <c r="F176" s="299">
        <v>6.2E-4</v>
      </c>
      <c r="G176" s="299">
        <v>6.2E-4</v>
      </c>
      <c r="H176" s="299">
        <v>18</v>
      </c>
      <c r="K176" s="307" t="s">
        <v>3324</v>
      </c>
      <c r="L176" s="299">
        <v>6.2E-4</v>
      </c>
      <c r="M176" s="299">
        <v>6.2E-4</v>
      </c>
      <c r="N176" s="299">
        <v>6.2E-4</v>
      </c>
      <c r="O176" s="299">
        <v>6.2E-4</v>
      </c>
      <c r="P176" s="299"/>
      <c r="R176" s="223" t="str">
        <f t="shared" si="0"/>
        <v>check?</v>
      </c>
      <c r="S176" s="223" t="s">
        <v>4835</v>
      </c>
    </row>
    <row r="177" spans="2:19">
      <c r="B177" s="307" t="s">
        <v>3332</v>
      </c>
      <c r="C177" s="299">
        <v>8.0000000000000016E-2</v>
      </c>
      <c r="D177" s="299">
        <v>8.0000000000000016E-2</v>
      </c>
      <c r="E177" s="299">
        <v>0.24</v>
      </c>
      <c r="F177" s="299">
        <v>0.24</v>
      </c>
      <c r="G177" s="299">
        <v>0.24</v>
      </c>
      <c r="H177" s="299">
        <v>19</v>
      </c>
      <c r="K177" s="307" t="s">
        <v>3332</v>
      </c>
      <c r="L177" s="299">
        <f>L178*0.7</f>
        <v>3.4999999999999996E-2</v>
      </c>
      <c r="M177" s="299">
        <f t="shared" ref="M177:O177" si="1">M178*0.7</f>
        <v>3.4999999999999996E-2</v>
      </c>
      <c r="N177" s="299">
        <f t="shared" si="1"/>
        <v>0.105</v>
      </c>
      <c r="O177" s="299">
        <f t="shared" si="1"/>
        <v>0.105</v>
      </c>
      <c r="P177" s="299"/>
      <c r="R177" s="223" t="str">
        <f t="shared" si="0"/>
        <v>Ok_changed</v>
      </c>
    </row>
    <row r="178" spans="2:19">
      <c r="B178" s="307" t="s">
        <v>3331</v>
      </c>
      <c r="C178" s="299">
        <v>0.1</v>
      </c>
      <c r="D178" s="299">
        <v>0.1</v>
      </c>
      <c r="E178" s="299">
        <v>0.3</v>
      </c>
      <c r="F178" s="299">
        <v>0.3</v>
      </c>
      <c r="G178" s="299">
        <v>0.3</v>
      </c>
      <c r="H178" s="299">
        <v>20</v>
      </c>
      <c r="K178" s="307" t="s">
        <v>3331</v>
      </c>
      <c r="L178" s="299">
        <v>0.05</v>
      </c>
      <c r="M178" s="299">
        <v>0.05</v>
      </c>
      <c r="N178" s="299">
        <v>0.15</v>
      </c>
      <c r="O178" s="299">
        <v>0.15</v>
      </c>
      <c r="P178" s="299"/>
      <c r="R178" s="223" t="str">
        <f t="shared" si="0"/>
        <v>Ok_changed</v>
      </c>
    </row>
    <row r="179" spans="2:19">
      <c r="B179" s="307" t="s">
        <v>3330</v>
      </c>
      <c r="C179" s="299">
        <f>C178*1.3</f>
        <v>0.13</v>
      </c>
      <c r="D179" s="299">
        <f>D178*1.3</f>
        <v>0.13</v>
      </c>
      <c r="E179" s="299">
        <f>E178*1.3</f>
        <v>0.39</v>
      </c>
      <c r="F179" s="299">
        <f>F178*1.3</f>
        <v>0.39</v>
      </c>
      <c r="G179" s="299">
        <f>G178*1.3</f>
        <v>0.39</v>
      </c>
      <c r="H179" s="299">
        <v>21</v>
      </c>
      <c r="K179" s="307" t="s">
        <v>3330</v>
      </c>
      <c r="L179" s="299">
        <f>L178*1.3</f>
        <v>6.5000000000000002E-2</v>
      </c>
      <c r="M179" s="299">
        <f>M178*1.3</f>
        <v>6.5000000000000002E-2</v>
      </c>
      <c r="N179" s="299">
        <f>N178*1.3</f>
        <v>0.19500000000000001</v>
      </c>
      <c r="O179" s="299">
        <f>O178*1.3</f>
        <v>0.19500000000000001</v>
      </c>
      <c r="P179" s="299"/>
      <c r="R179" s="223" t="str">
        <f t="shared" si="0"/>
        <v>Ok_changed</v>
      </c>
    </row>
    <row r="180" spans="2:19">
      <c r="B180" s="304" t="s">
        <v>3280</v>
      </c>
      <c r="C180" s="299">
        <v>1.37</v>
      </c>
      <c r="D180" s="299">
        <v>1.37</v>
      </c>
      <c r="E180" s="299">
        <v>1.37</v>
      </c>
      <c r="F180" s="299">
        <v>1.37</v>
      </c>
      <c r="G180" s="299">
        <v>1.37</v>
      </c>
      <c r="H180" s="299">
        <v>22</v>
      </c>
      <c r="I180" s="223" t="s">
        <v>3450</v>
      </c>
      <c r="K180" s="304" t="s">
        <v>3280</v>
      </c>
      <c r="L180" s="299">
        <v>1.37</v>
      </c>
      <c r="M180" s="299">
        <v>1.37</v>
      </c>
      <c r="N180" s="299">
        <v>1.37</v>
      </c>
      <c r="O180" s="299">
        <v>1.37</v>
      </c>
      <c r="P180" s="299"/>
      <c r="R180" s="223" t="str">
        <f t="shared" si="0"/>
        <v>check?</v>
      </c>
      <c r="S180" s="223" t="s">
        <v>4835</v>
      </c>
    </row>
    <row r="181" spans="2:19">
      <c r="B181" s="304" t="s">
        <v>3281</v>
      </c>
      <c r="C181" s="299">
        <v>1.47</v>
      </c>
      <c r="D181" s="299">
        <v>1.47</v>
      </c>
      <c r="E181" s="299">
        <v>1.47</v>
      </c>
      <c r="F181" s="299">
        <v>1.47</v>
      </c>
      <c r="G181" s="299">
        <v>1.47</v>
      </c>
      <c r="H181" s="299">
        <v>23</v>
      </c>
      <c r="K181" s="304" t="s">
        <v>3281</v>
      </c>
      <c r="L181" s="299">
        <v>1.47</v>
      </c>
      <c r="M181" s="299">
        <v>1.47</v>
      </c>
      <c r="N181" s="299">
        <v>1.47</v>
      </c>
      <c r="O181" s="299">
        <v>1.47</v>
      </c>
      <c r="P181" s="299"/>
      <c r="R181" s="223" t="str">
        <f t="shared" si="0"/>
        <v>check?</v>
      </c>
      <c r="S181" s="223" t="s">
        <v>4835</v>
      </c>
    </row>
    <row r="182" spans="2:19">
      <c r="B182" s="307" t="s">
        <v>3325</v>
      </c>
      <c r="C182" s="309">
        <v>14822</v>
      </c>
      <c r="D182" s="309">
        <v>14822</v>
      </c>
      <c r="E182" s="309">
        <v>14822</v>
      </c>
      <c r="F182" s="309">
        <v>14822</v>
      </c>
      <c r="G182" s="309">
        <v>14822</v>
      </c>
      <c r="H182" s="299">
        <v>24</v>
      </c>
      <c r="K182" s="307" t="s">
        <v>3325</v>
      </c>
      <c r="L182" s="309">
        <v>14822</v>
      </c>
      <c r="M182" s="309">
        <v>14822</v>
      </c>
      <c r="N182" s="309">
        <v>14822</v>
      </c>
      <c r="O182" s="309">
        <v>14822</v>
      </c>
      <c r="P182" s="309"/>
      <c r="R182" s="223" t="str">
        <f t="shared" si="0"/>
        <v>check?</v>
      </c>
      <c r="S182" s="223" t="s">
        <v>4835</v>
      </c>
    </row>
    <row r="183" spans="2:19">
      <c r="B183" s="307" t="s">
        <v>3326</v>
      </c>
      <c r="C183" s="299">
        <v>1.08</v>
      </c>
      <c r="D183" s="299">
        <v>1.08</v>
      </c>
      <c r="E183" s="299">
        <v>1.08</v>
      </c>
      <c r="F183" s="299">
        <v>1.08</v>
      </c>
      <c r="G183" s="299">
        <v>1.08</v>
      </c>
      <c r="H183" s="299">
        <v>25</v>
      </c>
      <c r="K183" s="307" t="s">
        <v>3326</v>
      </c>
      <c r="L183" s="299">
        <v>1.08</v>
      </c>
      <c r="M183" s="299">
        <v>1.08</v>
      </c>
      <c r="N183" s="299">
        <v>1.08</v>
      </c>
      <c r="O183" s="299">
        <v>1.08</v>
      </c>
      <c r="P183" s="299"/>
      <c r="R183" s="223" t="str">
        <f t="shared" si="0"/>
        <v>check?</v>
      </c>
      <c r="S183" s="223" t="s">
        <v>4835</v>
      </c>
    </row>
    <row r="184" spans="2:19">
      <c r="B184" s="307" t="s">
        <v>3327</v>
      </c>
      <c r="C184" s="299">
        <v>1400000</v>
      </c>
      <c r="D184" s="299">
        <v>1400000</v>
      </c>
      <c r="E184" s="299">
        <v>1400000</v>
      </c>
      <c r="F184" s="299">
        <v>1400000</v>
      </c>
      <c r="G184" s="299">
        <v>1400000</v>
      </c>
      <c r="H184" s="299">
        <v>26</v>
      </c>
      <c r="K184" s="307" t="s">
        <v>3327</v>
      </c>
      <c r="L184" s="299">
        <v>2000000</v>
      </c>
      <c r="M184" s="299">
        <v>2000000</v>
      </c>
      <c r="N184" s="299">
        <v>2000000</v>
      </c>
      <c r="O184" s="299">
        <v>2000000</v>
      </c>
      <c r="P184" s="299"/>
      <c r="R184" s="223" t="str">
        <f t="shared" si="0"/>
        <v>Ok_changed</v>
      </c>
      <c r="S184" s="223" t="s">
        <v>4835</v>
      </c>
    </row>
    <row r="185" spans="2:19">
      <c r="B185" s="307" t="s">
        <v>3328</v>
      </c>
      <c r="C185" s="299">
        <v>250000</v>
      </c>
      <c r="D185" s="299">
        <v>250000</v>
      </c>
      <c r="E185" s="299">
        <v>250000</v>
      </c>
      <c r="F185" s="299">
        <v>250000</v>
      </c>
      <c r="G185" s="299">
        <v>250000</v>
      </c>
      <c r="H185" s="299">
        <v>27</v>
      </c>
      <c r="K185" s="307" t="s">
        <v>3328</v>
      </c>
      <c r="L185" s="299">
        <v>250000</v>
      </c>
      <c r="M185" s="299">
        <v>250000</v>
      </c>
      <c r="N185" s="299">
        <v>250000</v>
      </c>
      <c r="O185" s="299">
        <v>250000</v>
      </c>
      <c r="P185" s="299"/>
      <c r="R185" s="223" t="str">
        <f t="shared" si="0"/>
        <v>check?</v>
      </c>
      <c r="S185" s="223" t="s">
        <v>4835</v>
      </c>
    </row>
    <row r="186" spans="2:19">
      <c r="B186" s="307" t="s">
        <v>3266</v>
      </c>
      <c r="C186" s="299">
        <v>2</v>
      </c>
      <c r="D186" s="299">
        <v>2</v>
      </c>
      <c r="E186" s="299">
        <v>0.7</v>
      </c>
      <c r="F186" s="299">
        <v>0.7</v>
      </c>
      <c r="G186" s="299">
        <v>0.02</v>
      </c>
      <c r="H186" s="299">
        <v>28</v>
      </c>
      <c r="K186" s="307" t="s">
        <v>3266</v>
      </c>
      <c r="L186" s="299">
        <v>2.4</v>
      </c>
      <c r="M186" s="299">
        <v>2.4</v>
      </c>
      <c r="N186" s="299">
        <v>1.5</v>
      </c>
      <c r="O186" s="299">
        <v>1.5</v>
      </c>
      <c r="P186" s="299"/>
      <c r="R186" s="223" t="str">
        <f t="shared" si="0"/>
        <v>Ok_changed</v>
      </c>
      <c r="S186" s="223" t="s">
        <v>4859</v>
      </c>
    </row>
    <row r="187" spans="2:19">
      <c r="B187" s="304" t="s">
        <v>3290</v>
      </c>
      <c r="C187" s="299">
        <v>4</v>
      </c>
      <c r="D187" s="299">
        <v>4</v>
      </c>
      <c r="E187" s="299">
        <v>1.2</v>
      </c>
      <c r="F187" s="299">
        <v>1.2</v>
      </c>
      <c r="G187" s="299">
        <v>0.2</v>
      </c>
      <c r="H187" s="299">
        <v>29</v>
      </c>
      <c r="K187" s="304" t="s">
        <v>3290</v>
      </c>
      <c r="L187" s="299">
        <v>6</v>
      </c>
      <c r="M187" s="299">
        <v>6</v>
      </c>
      <c r="N187" s="299">
        <v>2.5</v>
      </c>
      <c r="O187" s="299">
        <v>2.5</v>
      </c>
      <c r="P187" s="299"/>
      <c r="R187" s="223" t="str">
        <f t="shared" si="0"/>
        <v>Ok_changed</v>
      </c>
      <c r="S187" s="223" t="s">
        <v>4835</v>
      </c>
    </row>
    <row r="188" spans="2:19">
      <c r="B188" s="307" t="s">
        <v>3338</v>
      </c>
      <c r="C188" s="299">
        <v>1.91</v>
      </c>
      <c r="D188" s="299">
        <v>1.91</v>
      </c>
      <c r="E188" s="299">
        <v>1.7</v>
      </c>
      <c r="F188" s="299">
        <v>1.7</v>
      </c>
      <c r="G188" s="299">
        <v>0.25</v>
      </c>
      <c r="H188" s="299">
        <v>30</v>
      </c>
      <c r="I188" s="223" t="s">
        <v>3341</v>
      </c>
      <c r="K188" s="307" t="s">
        <v>3338</v>
      </c>
      <c r="L188" s="299">
        <v>2.6</v>
      </c>
      <c r="M188" s="299">
        <v>2.6</v>
      </c>
      <c r="N188" s="299">
        <v>2.8</v>
      </c>
      <c r="O188" s="299">
        <v>2.8</v>
      </c>
      <c r="P188" s="299"/>
      <c r="R188" s="223" t="str">
        <f t="shared" si="0"/>
        <v>Ok_changed</v>
      </c>
      <c r="S188" s="223" t="s">
        <v>4835</v>
      </c>
    </row>
    <row r="189" spans="2:19">
      <c r="B189" s="307" t="s">
        <v>3339</v>
      </c>
      <c r="C189" s="299">
        <v>3.5</v>
      </c>
      <c r="D189" s="299">
        <v>3.5</v>
      </c>
      <c r="E189" s="299">
        <v>1.7</v>
      </c>
      <c r="F189" s="299">
        <v>1.7</v>
      </c>
      <c r="G189" s="299">
        <v>0.25</v>
      </c>
      <c r="H189" s="299">
        <v>31</v>
      </c>
      <c r="I189" s="223" t="s">
        <v>3341</v>
      </c>
      <c r="K189" s="307" t="s">
        <v>3339</v>
      </c>
      <c r="L189" s="299">
        <v>5.2</v>
      </c>
      <c r="M189" s="299">
        <v>5.2</v>
      </c>
      <c r="N189" s="299">
        <v>2.8</v>
      </c>
      <c r="O189" s="299">
        <v>2.8</v>
      </c>
      <c r="P189" s="299"/>
      <c r="R189" s="223" t="str">
        <f t="shared" si="0"/>
        <v>Ok_changed</v>
      </c>
      <c r="S189" s="223" t="s">
        <v>4835</v>
      </c>
    </row>
    <row r="190" spans="2:19">
      <c r="B190" s="307" t="s">
        <v>3340</v>
      </c>
      <c r="C190" s="299">
        <v>4.95</v>
      </c>
      <c r="D190" s="299">
        <v>4.95</v>
      </c>
      <c r="E190" s="299">
        <v>1.7</v>
      </c>
      <c r="F190" s="299">
        <v>1.7</v>
      </c>
      <c r="G190" s="299">
        <v>0.25</v>
      </c>
      <c r="H190" s="299">
        <v>32</v>
      </c>
      <c r="I190" s="223" t="s">
        <v>3341</v>
      </c>
      <c r="K190" s="307" t="s">
        <v>3340</v>
      </c>
      <c r="L190" s="299">
        <v>7.8</v>
      </c>
      <c r="M190" s="299">
        <v>7.8</v>
      </c>
      <c r="N190" s="299">
        <v>2.8</v>
      </c>
      <c r="O190" s="299">
        <v>2.8</v>
      </c>
      <c r="P190" s="299"/>
      <c r="R190" s="223" t="str">
        <f t="shared" si="0"/>
        <v>Ok_changed</v>
      </c>
      <c r="S190" s="223" t="s">
        <v>4835</v>
      </c>
    </row>
    <row r="191" spans="2:19">
      <c r="B191" s="307" t="s">
        <v>3300</v>
      </c>
      <c r="C191" s="299">
        <v>4.2</v>
      </c>
      <c r="D191" s="299">
        <v>4.2</v>
      </c>
      <c r="E191" s="299">
        <v>4.2</v>
      </c>
      <c r="F191" s="299">
        <v>4.2</v>
      </c>
      <c r="G191" s="299">
        <v>4.2</v>
      </c>
      <c r="H191" s="299">
        <v>33</v>
      </c>
      <c r="K191" s="307" t="s">
        <v>3300</v>
      </c>
      <c r="L191" s="299">
        <v>4.2</v>
      </c>
      <c r="M191" s="299">
        <v>4.2</v>
      </c>
      <c r="N191" s="299">
        <v>4.2</v>
      </c>
      <c r="O191" s="299">
        <v>4.2</v>
      </c>
      <c r="P191" s="299"/>
      <c r="R191" s="223" t="str">
        <f t="shared" si="0"/>
        <v>check?</v>
      </c>
      <c r="S191" s="223" t="s">
        <v>4835</v>
      </c>
    </row>
    <row r="192" spans="2:19">
      <c r="B192" s="307" t="s">
        <v>3267</v>
      </c>
      <c r="C192" s="299">
        <v>3.78</v>
      </c>
      <c r="D192" s="299">
        <v>3.78</v>
      </c>
      <c r="E192" s="299">
        <v>3.78</v>
      </c>
      <c r="F192" s="299">
        <v>3.78</v>
      </c>
      <c r="G192" s="299">
        <v>3.78</v>
      </c>
      <c r="H192" s="299">
        <v>34</v>
      </c>
      <c r="I192" s="298"/>
      <c r="J192" s="298"/>
      <c r="K192" s="307" t="s">
        <v>3267</v>
      </c>
      <c r="L192" s="299">
        <v>3.78</v>
      </c>
      <c r="M192" s="299">
        <v>3.78</v>
      </c>
      <c r="N192" s="299">
        <v>3.78</v>
      </c>
      <c r="O192" s="299">
        <v>3.78</v>
      </c>
      <c r="P192" s="299"/>
      <c r="R192" s="223" t="str">
        <f t="shared" si="0"/>
        <v>check?</v>
      </c>
      <c r="S192" s="223" t="s">
        <v>4835</v>
      </c>
    </row>
    <row r="193" spans="2:19">
      <c r="B193" s="304" t="s">
        <v>3279</v>
      </c>
      <c r="C193" s="299">
        <v>1.75</v>
      </c>
      <c r="D193" s="299">
        <v>1.75</v>
      </c>
      <c r="E193" s="299">
        <v>3</v>
      </c>
      <c r="F193" s="299">
        <v>3</v>
      </c>
      <c r="G193" s="299">
        <v>0</v>
      </c>
      <c r="H193" s="299">
        <v>35</v>
      </c>
      <c r="I193" s="298"/>
      <c r="J193" s="298"/>
      <c r="K193" s="304" t="s">
        <v>3279</v>
      </c>
      <c r="L193" s="299">
        <v>1.75</v>
      </c>
      <c r="M193" s="299">
        <v>1.75</v>
      </c>
      <c r="N193" s="299">
        <v>3</v>
      </c>
      <c r="O193" s="299">
        <v>3</v>
      </c>
      <c r="P193" s="299"/>
      <c r="R193" s="223" t="str">
        <f t="shared" si="0"/>
        <v>check?</v>
      </c>
      <c r="S193" s="223" t="s">
        <v>4868</v>
      </c>
    </row>
    <row r="194" spans="2:19">
      <c r="B194" s="304" t="s">
        <v>3301</v>
      </c>
      <c r="C194" s="299">
        <v>4.5</v>
      </c>
      <c r="D194" s="299">
        <v>4.5</v>
      </c>
      <c r="E194" s="299">
        <v>4.5</v>
      </c>
      <c r="F194" s="299">
        <v>4.5</v>
      </c>
      <c r="G194" s="299">
        <v>0</v>
      </c>
      <c r="H194" s="299">
        <v>36</v>
      </c>
      <c r="I194" s="298"/>
      <c r="J194" s="298"/>
      <c r="K194" s="304" t="s">
        <v>3301</v>
      </c>
      <c r="L194" s="299">
        <v>4.5</v>
      </c>
      <c r="M194" s="299">
        <v>4.5</v>
      </c>
      <c r="N194" s="299">
        <v>4.5</v>
      </c>
      <c r="O194" s="299">
        <v>4.5</v>
      </c>
      <c r="P194" s="299"/>
      <c r="R194" s="223" t="str">
        <f t="shared" si="0"/>
        <v>check?</v>
      </c>
    </row>
    <row r="195" spans="2:19">
      <c r="B195" s="304" t="s">
        <v>3278</v>
      </c>
      <c r="C195" s="299">
        <v>2.5</v>
      </c>
      <c r="D195" s="299">
        <v>2.5</v>
      </c>
      <c r="E195" s="299">
        <v>2.5</v>
      </c>
      <c r="F195" s="299">
        <v>2.5</v>
      </c>
      <c r="G195" s="299">
        <v>0</v>
      </c>
      <c r="H195" s="299">
        <v>37</v>
      </c>
      <c r="I195" s="298"/>
      <c r="J195" s="298"/>
      <c r="K195" s="304" t="s">
        <v>3278</v>
      </c>
      <c r="L195" s="299">
        <v>0.8</v>
      </c>
      <c r="M195" s="299">
        <v>0.8</v>
      </c>
      <c r="N195" s="299">
        <v>0.8</v>
      </c>
      <c r="O195" s="299">
        <v>0.8</v>
      </c>
      <c r="P195" s="299"/>
      <c r="R195" s="223" t="str">
        <f t="shared" si="0"/>
        <v>Ok_changed</v>
      </c>
    </row>
    <row r="196" spans="2:19">
      <c r="B196" s="307" t="s">
        <v>3316</v>
      </c>
      <c r="C196" s="299">
        <v>3.07056E-3</v>
      </c>
      <c r="D196" s="299">
        <v>3.07056E-3</v>
      </c>
      <c r="E196" s="299">
        <v>3.07056E-3</v>
      </c>
      <c r="F196" s="299">
        <v>3.07056E-3</v>
      </c>
      <c r="G196" s="299">
        <v>0</v>
      </c>
      <c r="H196" s="299">
        <v>38</v>
      </c>
      <c r="I196" s="223" t="s">
        <v>3451</v>
      </c>
      <c r="K196" s="307" t="s">
        <v>3316</v>
      </c>
      <c r="L196" s="299">
        <v>3.07056E-3</v>
      </c>
      <c r="M196" s="299">
        <v>3.07056E-3</v>
      </c>
      <c r="N196" s="299">
        <v>3.07056E-3</v>
      </c>
      <c r="O196" s="299">
        <v>3.07056E-3</v>
      </c>
      <c r="P196" s="299"/>
      <c r="R196" s="223" t="str">
        <f t="shared" si="0"/>
        <v>check?</v>
      </c>
      <c r="S196" s="223" t="s">
        <v>4835</v>
      </c>
    </row>
    <row r="197" spans="2:19">
      <c r="B197" s="307" t="s">
        <v>3315</v>
      </c>
      <c r="C197" s="299">
        <v>0.91395800000000005</v>
      </c>
      <c r="D197" s="299">
        <v>0.91395800000000005</v>
      </c>
      <c r="E197" s="299">
        <v>0.91395800000000005</v>
      </c>
      <c r="F197" s="299">
        <v>0.91395800000000005</v>
      </c>
      <c r="G197" s="299">
        <v>0</v>
      </c>
      <c r="H197" s="299">
        <v>39</v>
      </c>
      <c r="K197" s="307" t="s">
        <v>3315</v>
      </c>
      <c r="L197" s="299">
        <v>0.91395800000000005</v>
      </c>
      <c r="M197" s="299">
        <v>0.91395800000000005</v>
      </c>
      <c r="N197" s="299">
        <v>0.91395800000000005</v>
      </c>
      <c r="O197" s="299">
        <v>0.91395800000000005</v>
      </c>
      <c r="P197" s="299"/>
      <c r="R197" s="223" t="str">
        <f t="shared" si="0"/>
        <v>check?</v>
      </c>
      <c r="S197" s="223" t="s">
        <v>4835</v>
      </c>
    </row>
    <row r="198" spans="2:19">
      <c r="B198" s="307" t="s">
        <v>3329</v>
      </c>
      <c r="C198" s="299"/>
      <c r="D198" s="299"/>
      <c r="E198" s="299"/>
      <c r="F198" s="299"/>
      <c r="G198" s="299">
        <v>0</v>
      </c>
      <c r="H198" s="299">
        <v>40</v>
      </c>
      <c r="K198" s="307" t="s">
        <v>3329</v>
      </c>
      <c r="L198" s="299"/>
      <c r="M198" s="299"/>
      <c r="N198" s="299"/>
      <c r="O198" s="299"/>
      <c r="P198" s="299"/>
      <c r="R198" s="223" t="str">
        <f t="shared" si="0"/>
        <v>check?</v>
      </c>
    </row>
    <row r="199" spans="2:19">
      <c r="B199" s="304" t="s">
        <v>3268</v>
      </c>
      <c r="C199" s="305"/>
      <c r="D199" s="305"/>
      <c r="E199" s="305"/>
      <c r="F199" s="305"/>
      <c r="G199" s="299">
        <v>0</v>
      </c>
      <c r="H199" s="299">
        <v>41</v>
      </c>
      <c r="I199" s="301"/>
      <c r="J199" s="301"/>
      <c r="K199" s="304" t="s">
        <v>3268</v>
      </c>
      <c r="L199" s="305"/>
      <c r="M199" s="305"/>
      <c r="N199" s="305"/>
      <c r="O199" s="305"/>
      <c r="P199" s="299"/>
      <c r="R199" s="223" t="str">
        <f t="shared" si="0"/>
        <v>check?</v>
      </c>
    </row>
    <row r="200" spans="2:19">
      <c r="B200" s="304" t="s">
        <v>3269</v>
      </c>
      <c r="C200" s="299">
        <v>0.1</v>
      </c>
      <c r="D200" s="299">
        <v>0.11</v>
      </c>
      <c r="E200" s="299">
        <v>0.22500000000000001</v>
      </c>
      <c r="F200" s="299">
        <v>0.22500000000000001</v>
      </c>
      <c r="G200" s="299">
        <v>0</v>
      </c>
      <c r="H200" s="299">
        <v>42</v>
      </c>
      <c r="I200" s="301"/>
      <c r="J200" s="301"/>
      <c r="K200" s="304" t="s">
        <v>3269</v>
      </c>
      <c r="L200" s="299">
        <v>0.05</v>
      </c>
      <c r="M200" s="299">
        <v>0.05</v>
      </c>
      <c r="N200" s="299">
        <v>0.125</v>
      </c>
      <c r="O200" s="299">
        <v>0.125</v>
      </c>
      <c r="P200" s="299"/>
      <c r="R200" s="223" t="str">
        <f t="shared" si="0"/>
        <v>Ok_changed</v>
      </c>
      <c r="S200" s="223" t="s">
        <v>4835</v>
      </c>
    </row>
    <row r="201" spans="2:19">
      <c r="B201" s="304" t="s">
        <v>3270</v>
      </c>
      <c r="C201" s="299">
        <v>0.1</v>
      </c>
      <c r="D201" s="299">
        <v>0.11</v>
      </c>
      <c r="E201" s="299">
        <v>0.22500000000000001</v>
      </c>
      <c r="F201" s="299">
        <v>0.22500000000000001</v>
      </c>
      <c r="G201" s="299">
        <v>0</v>
      </c>
      <c r="H201" s="299">
        <v>43</v>
      </c>
      <c r="K201" s="304" t="s">
        <v>3270</v>
      </c>
      <c r="L201" s="299">
        <v>7.0000000000000007E-2</v>
      </c>
      <c r="M201" s="299">
        <v>7.0000000000000007E-2</v>
      </c>
      <c r="N201" s="299">
        <v>0.125</v>
      </c>
      <c r="O201" s="299">
        <v>0.125</v>
      </c>
      <c r="P201" s="299"/>
      <c r="R201" s="223" t="str">
        <f t="shared" si="0"/>
        <v>Ok_changed</v>
      </c>
      <c r="S201" s="223" t="s">
        <v>4835</v>
      </c>
    </row>
    <row r="202" spans="2:19">
      <c r="B202" s="304" t="s">
        <v>3292</v>
      </c>
      <c r="C202" s="299">
        <v>1.75</v>
      </c>
      <c r="D202" s="299">
        <v>1.75</v>
      </c>
      <c r="E202" s="299">
        <v>1.75</v>
      </c>
      <c r="F202" s="299">
        <v>1.75</v>
      </c>
      <c r="G202" s="299">
        <v>0</v>
      </c>
      <c r="H202" s="299">
        <v>44</v>
      </c>
      <c r="K202" s="304" t="s">
        <v>3292</v>
      </c>
      <c r="L202" s="299">
        <v>1.75</v>
      </c>
      <c r="M202" s="299">
        <v>1.75</v>
      </c>
      <c r="N202" s="299">
        <v>1.75</v>
      </c>
      <c r="O202" s="299">
        <v>1.75</v>
      </c>
      <c r="P202" s="299"/>
      <c r="R202" s="223" t="str">
        <f t="shared" si="0"/>
        <v>check?</v>
      </c>
    </row>
    <row r="203" spans="2:19">
      <c r="B203" s="304" t="s">
        <v>3302</v>
      </c>
      <c r="C203" s="299">
        <v>4.5</v>
      </c>
      <c r="D203" s="299">
        <v>4.5</v>
      </c>
      <c r="E203" s="299">
        <v>4.5</v>
      </c>
      <c r="F203" s="299">
        <v>4.5</v>
      </c>
      <c r="G203" s="299">
        <v>0</v>
      </c>
      <c r="H203" s="299">
        <v>45</v>
      </c>
      <c r="K203" s="304" t="s">
        <v>3302</v>
      </c>
      <c r="L203" s="299">
        <v>4.5</v>
      </c>
      <c r="M203" s="299">
        <v>4.5</v>
      </c>
      <c r="N203" s="299">
        <v>4.5</v>
      </c>
      <c r="O203" s="299">
        <v>4.5</v>
      </c>
      <c r="P203" s="299"/>
      <c r="R203" s="223" t="str">
        <f t="shared" si="0"/>
        <v>check?</v>
      </c>
    </row>
    <row r="204" spans="2:19">
      <c r="B204" s="304" t="s">
        <v>3303</v>
      </c>
      <c r="C204" s="299">
        <v>2.5</v>
      </c>
      <c r="D204" s="299">
        <v>2.5</v>
      </c>
      <c r="E204" s="299">
        <v>2.5</v>
      </c>
      <c r="F204" s="299">
        <v>2.5</v>
      </c>
      <c r="G204" s="299">
        <v>0</v>
      </c>
      <c r="H204" s="299">
        <v>46</v>
      </c>
      <c r="K204" s="304" t="s">
        <v>3303</v>
      </c>
      <c r="L204" s="299">
        <v>0.8</v>
      </c>
      <c r="M204" s="299">
        <v>0.8</v>
      </c>
      <c r="N204" s="299">
        <v>0.8</v>
      </c>
      <c r="O204" s="299">
        <v>0.8</v>
      </c>
      <c r="P204" s="299"/>
      <c r="R204" s="223" t="str">
        <f t="shared" si="0"/>
        <v>Ok_changed</v>
      </c>
    </row>
    <row r="205" spans="2:19">
      <c r="B205" s="304" t="s">
        <v>3284</v>
      </c>
      <c r="C205" s="299">
        <v>0</v>
      </c>
      <c r="D205" s="299">
        <v>0</v>
      </c>
      <c r="E205" s="299">
        <v>1</v>
      </c>
      <c r="F205" s="305">
        <v>1</v>
      </c>
      <c r="G205" s="299">
        <v>0</v>
      </c>
      <c r="H205" s="299">
        <v>47</v>
      </c>
      <c r="K205" s="304" t="s">
        <v>3284</v>
      </c>
      <c r="L205" s="299">
        <v>0</v>
      </c>
      <c r="M205" s="299">
        <v>0</v>
      </c>
      <c r="N205" s="299">
        <v>1</v>
      </c>
      <c r="O205" s="305">
        <v>1</v>
      </c>
      <c r="P205" s="299"/>
      <c r="R205" s="223" t="str">
        <f t="shared" si="0"/>
        <v>check?</v>
      </c>
      <c r="S205" s="223" t="s">
        <v>4835</v>
      </c>
    </row>
    <row r="206" spans="2:19">
      <c r="B206" s="307" t="s">
        <v>3314</v>
      </c>
      <c r="C206" s="299">
        <v>3.411E-3</v>
      </c>
      <c r="D206" s="299">
        <v>3.411E-3</v>
      </c>
      <c r="E206" s="299">
        <v>3.411E-3</v>
      </c>
      <c r="F206" s="299">
        <v>3.411E-3</v>
      </c>
      <c r="G206" s="299">
        <v>0</v>
      </c>
      <c r="H206" s="299">
        <v>48</v>
      </c>
      <c r="I206" s="223" t="s">
        <v>3451</v>
      </c>
      <c r="K206" s="307" t="s">
        <v>3314</v>
      </c>
      <c r="L206" s="299">
        <v>3.411E-3</v>
      </c>
      <c r="M206" s="299">
        <v>3.411E-3</v>
      </c>
      <c r="N206" s="299">
        <v>3.411E-3</v>
      </c>
      <c r="O206" s="299">
        <v>3.411E-3</v>
      </c>
      <c r="P206" s="299"/>
      <c r="R206" s="223" t="str">
        <f t="shared" si="0"/>
        <v>check?</v>
      </c>
    </row>
    <row r="207" spans="2:19">
      <c r="B207" s="307" t="s">
        <v>3312</v>
      </c>
      <c r="C207" s="299">
        <v>0.91847000000000001</v>
      </c>
      <c r="D207" s="299">
        <v>0.91847000000000001</v>
      </c>
      <c r="E207" s="299">
        <v>0.91847000000000001</v>
      </c>
      <c r="F207" s="299">
        <v>0.91847000000000001</v>
      </c>
      <c r="G207" s="299">
        <v>0</v>
      </c>
      <c r="H207" s="299">
        <v>49</v>
      </c>
      <c r="K207" s="307" t="s">
        <v>3312</v>
      </c>
      <c r="L207" s="299">
        <v>0.91847000000000001</v>
      </c>
      <c r="M207" s="299">
        <v>0.91847000000000001</v>
      </c>
      <c r="N207" s="299">
        <v>0.91847000000000001</v>
      </c>
      <c r="O207" s="299">
        <v>0.91847000000000001</v>
      </c>
      <c r="P207" s="299"/>
      <c r="R207" s="223" t="str">
        <f t="shared" si="0"/>
        <v>check?</v>
      </c>
    </row>
    <row r="208" spans="2:19">
      <c r="B208" s="307" t="s">
        <v>3313</v>
      </c>
      <c r="C208" s="299"/>
      <c r="D208" s="299"/>
      <c r="E208" s="299"/>
      <c r="F208" s="299"/>
      <c r="G208" s="299"/>
      <c r="H208" s="299">
        <v>50</v>
      </c>
      <c r="K208" s="307" t="s">
        <v>3313</v>
      </c>
      <c r="L208" s="299"/>
      <c r="M208" s="299"/>
      <c r="N208" s="299"/>
      <c r="O208" s="299"/>
      <c r="P208" s="299"/>
      <c r="R208" s="223" t="str">
        <f t="shared" si="0"/>
        <v>check?</v>
      </c>
    </row>
    <row r="209" spans="2:20">
      <c r="B209" s="304" t="s">
        <v>3287</v>
      </c>
      <c r="C209" s="305"/>
      <c r="D209" s="305"/>
      <c r="E209" s="305"/>
      <c r="F209" s="305"/>
      <c r="G209" s="305"/>
      <c r="H209" s="299">
        <v>51</v>
      </c>
      <c r="K209" s="304" t="s">
        <v>3287</v>
      </c>
      <c r="L209" s="305"/>
      <c r="M209" s="305"/>
      <c r="N209" s="305"/>
      <c r="O209" s="305"/>
      <c r="P209" s="305"/>
      <c r="R209" s="223" t="str">
        <f t="shared" si="0"/>
        <v>check?</v>
      </c>
    </row>
    <row r="210" spans="2:20">
      <c r="B210" s="304" t="s">
        <v>3288</v>
      </c>
      <c r="C210" s="305">
        <v>0</v>
      </c>
      <c r="D210" s="305">
        <v>0</v>
      </c>
      <c r="E210" s="305">
        <v>0.15</v>
      </c>
      <c r="F210" s="305">
        <v>0.15</v>
      </c>
      <c r="G210" s="305">
        <v>0</v>
      </c>
      <c r="H210" s="299">
        <v>52</v>
      </c>
      <c r="K210" s="304" t="s">
        <v>3288</v>
      </c>
      <c r="L210" s="305">
        <v>0</v>
      </c>
      <c r="M210" s="305">
        <v>0</v>
      </c>
      <c r="N210" s="305">
        <v>7.4999999999999997E-2</v>
      </c>
      <c r="O210" s="305">
        <v>7.4999999999999997E-2</v>
      </c>
      <c r="P210" s="305"/>
      <c r="R210" s="223" t="str">
        <f>IF(C210=N210, "check?", "Ok_changed")</f>
        <v>Ok_changed</v>
      </c>
      <c r="S210" s="223" t="s">
        <v>4835</v>
      </c>
    </row>
    <row r="211" spans="2:20">
      <c r="B211" s="304" t="s">
        <v>3289</v>
      </c>
      <c r="C211" s="305">
        <v>0</v>
      </c>
      <c r="D211" s="305">
        <v>0</v>
      </c>
      <c r="E211" s="305">
        <v>0.15</v>
      </c>
      <c r="F211" s="305">
        <v>0.15</v>
      </c>
      <c r="G211" s="305">
        <v>0</v>
      </c>
      <c r="H211" s="299">
        <v>53</v>
      </c>
      <c r="K211" s="304" t="s">
        <v>3289</v>
      </c>
      <c r="L211" s="305">
        <v>0</v>
      </c>
      <c r="M211" s="305">
        <v>0</v>
      </c>
      <c r="N211" s="305">
        <v>7.4999999999999997E-2</v>
      </c>
      <c r="O211" s="305">
        <v>7.4999999999999997E-2</v>
      </c>
      <c r="P211" s="305"/>
      <c r="R211" s="223" t="str">
        <f>IF(C211=N211, "check?", "Ok_changed")</f>
        <v>Ok_changed</v>
      </c>
      <c r="S211" s="223" t="s">
        <v>4835</v>
      </c>
    </row>
    <row r="212" spans="2:20">
      <c r="B212" s="304" t="s">
        <v>3271</v>
      </c>
      <c r="C212" s="299">
        <v>2.8</v>
      </c>
      <c r="D212" s="299">
        <v>2.8</v>
      </c>
      <c r="E212" s="299">
        <v>0</v>
      </c>
      <c r="F212" s="299">
        <v>0</v>
      </c>
      <c r="G212" s="299">
        <v>0</v>
      </c>
      <c r="H212" s="299">
        <v>54</v>
      </c>
      <c r="K212" s="304" t="s">
        <v>3271</v>
      </c>
      <c r="L212" s="299">
        <v>10</v>
      </c>
      <c r="M212" s="299">
        <v>10</v>
      </c>
      <c r="N212" s="299">
        <v>0</v>
      </c>
      <c r="O212" s="299">
        <v>0</v>
      </c>
      <c r="P212" s="299"/>
      <c r="R212" s="223" t="str">
        <f t="shared" si="0"/>
        <v>Ok_changed</v>
      </c>
    </row>
    <row r="213" spans="2:20">
      <c r="B213" s="304" t="s">
        <v>3272</v>
      </c>
      <c r="C213" s="299">
        <v>2.8</v>
      </c>
      <c r="D213" s="299">
        <v>2.8</v>
      </c>
      <c r="E213" s="299">
        <v>0</v>
      </c>
      <c r="F213" s="299">
        <v>0</v>
      </c>
      <c r="G213" s="299">
        <v>0</v>
      </c>
      <c r="H213" s="299">
        <v>55</v>
      </c>
      <c r="K213" s="304" t="s">
        <v>3272</v>
      </c>
      <c r="L213" s="299">
        <v>10</v>
      </c>
      <c r="M213" s="299">
        <v>10</v>
      </c>
      <c r="N213" s="299">
        <v>0</v>
      </c>
      <c r="O213" s="299">
        <v>0</v>
      </c>
      <c r="P213" s="299"/>
      <c r="R213" s="223" t="str">
        <f t="shared" si="0"/>
        <v>Ok_changed</v>
      </c>
    </row>
    <row r="214" spans="2:20">
      <c r="B214" s="304" t="s">
        <v>3273</v>
      </c>
      <c r="C214" s="299">
        <v>2.8</v>
      </c>
      <c r="D214" s="299">
        <v>2.8</v>
      </c>
      <c r="E214" s="299">
        <v>0</v>
      </c>
      <c r="F214" s="299">
        <v>0</v>
      </c>
      <c r="G214" s="299">
        <v>0</v>
      </c>
      <c r="H214" s="299">
        <v>56</v>
      </c>
      <c r="K214" s="304" t="s">
        <v>3273</v>
      </c>
      <c r="L214" s="299">
        <v>0.95</v>
      </c>
      <c r="M214" s="299">
        <v>0.95</v>
      </c>
      <c r="N214" s="299">
        <v>0</v>
      </c>
      <c r="O214" s="299">
        <v>0</v>
      </c>
      <c r="P214" s="299"/>
      <c r="R214" s="223" t="str">
        <f t="shared" si="0"/>
        <v>Ok_changed</v>
      </c>
    </row>
    <row r="215" spans="2:20">
      <c r="B215" s="304" t="s">
        <v>3274</v>
      </c>
      <c r="C215" s="299">
        <v>2.8</v>
      </c>
      <c r="D215" s="299">
        <v>2.8</v>
      </c>
      <c r="E215" s="299">
        <v>0</v>
      </c>
      <c r="F215" s="299">
        <v>0</v>
      </c>
      <c r="G215" s="299">
        <v>0</v>
      </c>
      <c r="H215" s="299">
        <v>57</v>
      </c>
      <c r="K215" s="304" t="s">
        <v>3274</v>
      </c>
      <c r="L215" s="299">
        <v>0.95</v>
      </c>
      <c r="M215" s="299">
        <v>0.95</v>
      </c>
      <c r="N215" s="299">
        <v>0</v>
      </c>
      <c r="O215" s="299">
        <v>0</v>
      </c>
      <c r="P215" s="299"/>
      <c r="R215" s="223" t="str">
        <f t="shared" si="0"/>
        <v>Ok_changed</v>
      </c>
    </row>
    <row r="216" spans="2:20">
      <c r="B216" s="304" t="s">
        <v>3275</v>
      </c>
      <c r="C216" s="299">
        <v>1.0300000000000002E-9</v>
      </c>
      <c r="D216" s="299">
        <v>1.0300000000000002E-9</v>
      </c>
      <c r="E216" s="299">
        <v>6.9999999999999996E-10</v>
      </c>
      <c r="F216" s="299">
        <v>6.9999999999999996E-10</v>
      </c>
      <c r="G216" s="299">
        <v>0</v>
      </c>
      <c r="H216" s="299">
        <v>58</v>
      </c>
      <c r="K216" s="304" t="s">
        <v>3275</v>
      </c>
      <c r="L216" s="299">
        <f>C216*multiplier</f>
        <v>2.3690000000000004E-9</v>
      </c>
      <c r="M216" s="299">
        <f>D216*multiplier</f>
        <v>2.3690000000000004E-9</v>
      </c>
      <c r="N216" s="299">
        <f>E216*multiplier</f>
        <v>1.6099999999999998E-9</v>
      </c>
      <c r="O216" s="299">
        <f>F216*multiplier</f>
        <v>1.6099999999999998E-9</v>
      </c>
      <c r="P216" s="299"/>
      <c r="R216" s="223" t="str">
        <f t="shared" si="0"/>
        <v>Ok_changed</v>
      </c>
      <c r="T216" s="308">
        <f>200*10^-12</f>
        <v>2.0000000000000001E-10</v>
      </c>
    </row>
    <row r="217" spans="2:20">
      <c r="B217" s="304" t="s">
        <v>3276</v>
      </c>
      <c r="C217" s="299">
        <v>2.0000000000000001E-10</v>
      </c>
      <c r="D217" s="299">
        <v>2.0000000000000001E-10</v>
      </c>
      <c r="E217" s="299">
        <v>1.5E-10</v>
      </c>
      <c r="F217" s="299">
        <v>1.5E-10</v>
      </c>
      <c r="G217" s="299">
        <v>0</v>
      </c>
      <c r="H217" s="299">
        <v>59</v>
      </c>
      <c r="K217" s="304" t="s">
        <v>3276</v>
      </c>
      <c r="L217" s="299">
        <f>C217*multiplier*2</f>
        <v>9.1999999999999992E-10</v>
      </c>
      <c r="M217" s="299">
        <f>D217*multiplier*2</f>
        <v>9.1999999999999992E-10</v>
      </c>
      <c r="N217" s="299">
        <f t="shared" ref="N217:O221" si="2">E217*multiplier</f>
        <v>3.4499999999999995E-10</v>
      </c>
      <c r="O217" s="299">
        <f t="shared" si="2"/>
        <v>3.4499999999999995E-10</v>
      </c>
      <c r="P217" s="299"/>
      <c r="R217" s="223" t="str">
        <f t="shared" si="0"/>
        <v>Ok_changed</v>
      </c>
      <c r="T217" s="308">
        <f t="shared" ref="T217" si="3">160*10^-12</f>
        <v>1.5999999999999999E-10</v>
      </c>
    </row>
    <row r="218" spans="2:20">
      <c r="B218" s="304" t="s">
        <v>3277</v>
      </c>
      <c r="C218" s="299">
        <v>4.0000000000000007E-10</v>
      </c>
      <c r="D218" s="299">
        <v>4.0000000000000007E-10</v>
      </c>
      <c r="E218" s="299">
        <v>4.0000000000000007E-10</v>
      </c>
      <c r="F218" s="299">
        <v>4.0000000000000007E-10</v>
      </c>
      <c r="G218" s="299">
        <v>0</v>
      </c>
      <c r="H218" s="299">
        <v>60</v>
      </c>
      <c r="K218" s="304" t="s">
        <v>3277</v>
      </c>
      <c r="L218" s="299">
        <f t="shared" ref="L218:M221" si="4">C218*multiplier</f>
        <v>9.2000000000000013E-10</v>
      </c>
      <c r="M218" s="299">
        <f t="shared" si="4"/>
        <v>9.2000000000000013E-10</v>
      </c>
      <c r="N218" s="299">
        <f t="shared" si="2"/>
        <v>9.2000000000000013E-10</v>
      </c>
      <c r="O218" s="299">
        <f t="shared" si="2"/>
        <v>9.2000000000000013E-10</v>
      </c>
      <c r="P218" s="299"/>
      <c r="R218" s="223" t="str">
        <f t="shared" si="0"/>
        <v>Ok_changed</v>
      </c>
      <c r="T218" s="308">
        <f t="shared" ref="T218" si="5">100*10^-12</f>
        <v>1E-10</v>
      </c>
    </row>
    <row r="219" spans="2:20">
      <c r="B219" s="304" t="s">
        <v>3293</v>
      </c>
      <c r="C219" s="299">
        <v>1.0300000000000002E-9</v>
      </c>
      <c r="D219" s="299">
        <v>1.0300000000000002E-9</v>
      </c>
      <c r="E219" s="299">
        <v>5.0000000000000003E-10</v>
      </c>
      <c r="F219" s="299">
        <v>5.0000000000000003E-10</v>
      </c>
      <c r="G219" s="299">
        <v>0</v>
      </c>
      <c r="H219" s="299">
        <v>61</v>
      </c>
      <c r="K219" s="304" t="s">
        <v>3293</v>
      </c>
      <c r="L219" s="299">
        <f t="shared" si="4"/>
        <v>2.3690000000000004E-9</v>
      </c>
      <c r="M219" s="299">
        <f t="shared" si="4"/>
        <v>2.3690000000000004E-9</v>
      </c>
      <c r="N219" s="299">
        <f t="shared" si="2"/>
        <v>1.15E-9</v>
      </c>
      <c r="O219" s="299">
        <f t="shared" si="2"/>
        <v>1.15E-9</v>
      </c>
      <c r="P219" s="299"/>
      <c r="R219" s="223" t="str">
        <f t="shared" si="0"/>
        <v>Ok_changed</v>
      </c>
    </row>
    <row r="220" spans="2:20">
      <c r="B220" s="304" t="s">
        <v>3294</v>
      </c>
      <c r="C220" s="299">
        <v>2.0000000000000001E-10</v>
      </c>
      <c r="D220" s="299">
        <v>2.0000000000000001E-10</v>
      </c>
      <c r="E220" s="299">
        <v>2.0000000000000001E-10</v>
      </c>
      <c r="F220" s="299">
        <v>2.0000000000000001E-10</v>
      </c>
      <c r="G220" s="299">
        <v>0</v>
      </c>
      <c r="H220" s="299">
        <v>62</v>
      </c>
      <c r="K220" s="304" t="s">
        <v>3294</v>
      </c>
      <c r="L220" s="299">
        <f t="shared" si="4"/>
        <v>4.5999999999999996E-10</v>
      </c>
      <c r="M220" s="299">
        <f t="shared" si="4"/>
        <v>4.5999999999999996E-10</v>
      </c>
      <c r="N220" s="299">
        <f t="shared" si="2"/>
        <v>4.5999999999999996E-10</v>
      </c>
      <c r="O220" s="299">
        <f t="shared" si="2"/>
        <v>4.5999999999999996E-10</v>
      </c>
      <c r="P220" s="299"/>
      <c r="R220" s="223" t="str">
        <f t="shared" si="0"/>
        <v>Ok_changed</v>
      </c>
    </row>
    <row r="221" spans="2:20">
      <c r="B221" s="304" t="s">
        <v>3295</v>
      </c>
      <c r="C221" s="299">
        <v>4.0000000000000007E-10</v>
      </c>
      <c r="D221" s="299">
        <v>4.0000000000000007E-10</v>
      </c>
      <c r="E221" s="299">
        <v>1E-10</v>
      </c>
      <c r="F221" s="299">
        <v>1E-10</v>
      </c>
      <c r="G221" s="299">
        <v>0</v>
      </c>
      <c r="H221" s="299">
        <v>63</v>
      </c>
      <c r="K221" s="304" t="s">
        <v>3295</v>
      </c>
      <c r="L221" s="299">
        <f t="shared" si="4"/>
        <v>9.2000000000000013E-10</v>
      </c>
      <c r="M221" s="299">
        <f t="shared" si="4"/>
        <v>9.2000000000000013E-10</v>
      </c>
      <c r="N221" s="299">
        <f t="shared" si="2"/>
        <v>2.2999999999999998E-10</v>
      </c>
      <c r="O221" s="299">
        <f t="shared" si="2"/>
        <v>2.2999999999999998E-10</v>
      </c>
      <c r="P221" s="299"/>
      <c r="R221" s="223" t="str">
        <f t="shared" si="0"/>
        <v>Ok_changed</v>
      </c>
    </row>
    <row r="222" spans="2:20">
      <c r="B222" s="304" t="s">
        <v>3336</v>
      </c>
      <c r="C222" s="299">
        <v>1E-3</v>
      </c>
      <c r="D222" s="299">
        <v>1E-3</v>
      </c>
      <c r="E222" s="299">
        <v>5.0000000000000001E-4</v>
      </c>
      <c r="F222" s="299">
        <v>5.0000000000000001E-4</v>
      </c>
      <c r="G222" s="299">
        <v>0</v>
      </c>
      <c r="H222" s="299">
        <v>64</v>
      </c>
      <c r="K222" s="304" t="s">
        <v>3336</v>
      </c>
      <c r="L222" s="299">
        <v>1.1999999999999999E-3</v>
      </c>
      <c r="M222" s="299">
        <v>1.1999999999999999E-3</v>
      </c>
      <c r="N222" s="299">
        <v>1.1999999999999999E-3</v>
      </c>
      <c r="O222" s="299">
        <v>1.1999999999999999E-3</v>
      </c>
      <c r="P222" s="299"/>
      <c r="R222" s="223" t="str">
        <f t="shared" si="0"/>
        <v>Ok_changed</v>
      </c>
      <c r="S222" s="223" t="s">
        <v>4835</v>
      </c>
    </row>
    <row r="223" spans="2:20">
      <c r="B223" s="304" t="s">
        <v>3337</v>
      </c>
      <c r="C223" s="299">
        <v>1E-3</v>
      </c>
      <c r="D223" s="299">
        <v>1E-3</v>
      </c>
      <c r="E223" s="299">
        <v>5.0000000000000001E-4</v>
      </c>
      <c r="F223" s="299">
        <v>5.0000000000000001E-4</v>
      </c>
      <c r="G223" s="299">
        <v>0</v>
      </c>
      <c r="H223" s="299">
        <v>65</v>
      </c>
      <c r="K223" s="304" t="s">
        <v>3337</v>
      </c>
      <c r="L223" s="299">
        <v>1.1999999999999999E-3</v>
      </c>
      <c r="M223" s="299">
        <v>1.1999999999999999E-3</v>
      </c>
      <c r="N223" s="299">
        <v>1.1999999999999999E-3</v>
      </c>
      <c r="O223" s="299">
        <v>1.1999999999999999E-3</v>
      </c>
      <c r="P223" s="299"/>
      <c r="R223" s="223" t="str">
        <f t="shared" si="0"/>
        <v>Ok_changed</v>
      </c>
      <c r="S223" s="223" t="s">
        <v>4835</v>
      </c>
    </row>
    <row r="224" spans="2:20">
      <c r="B224" s="304" t="s">
        <v>3342</v>
      </c>
      <c r="C224" s="299">
        <v>1</v>
      </c>
      <c r="D224" s="299">
        <v>1</v>
      </c>
      <c r="E224" s="299">
        <v>1</v>
      </c>
      <c r="F224" s="299">
        <v>1</v>
      </c>
      <c r="G224" s="299">
        <v>0</v>
      </c>
      <c r="H224" s="299">
        <v>66</v>
      </c>
      <c r="K224" s="304" t="s">
        <v>3342</v>
      </c>
      <c r="L224" s="299">
        <v>1</v>
      </c>
      <c r="M224" s="299">
        <v>1</v>
      </c>
      <c r="N224" s="299">
        <v>1</v>
      </c>
      <c r="O224" s="299">
        <v>1</v>
      </c>
      <c r="P224" s="299"/>
      <c r="R224" s="223" t="str">
        <f t="shared" ref="R224:R238" si="6">IF(C224=L224, "check?", "Ok_changed")</f>
        <v>check?</v>
      </c>
      <c r="S224" s="223" t="s">
        <v>4835</v>
      </c>
    </row>
    <row r="225" spans="2:19">
      <c r="B225" s="304" t="s">
        <v>3384</v>
      </c>
      <c r="C225" s="299">
        <f>20*10^-9</f>
        <v>2E-8</v>
      </c>
      <c r="D225" s="299">
        <f t="shared" ref="D225:G226" si="7">20*10^-9</f>
        <v>2E-8</v>
      </c>
      <c r="E225" s="299">
        <f t="shared" si="7"/>
        <v>2E-8</v>
      </c>
      <c r="F225" s="299">
        <f t="shared" si="7"/>
        <v>2E-8</v>
      </c>
      <c r="G225" s="299">
        <f t="shared" si="7"/>
        <v>2E-8</v>
      </c>
      <c r="H225" s="299">
        <v>67</v>
      </c>
      <c r="I225" s="223" t="s">
        <v>3386</v>
      </c>
      <c r="K225" s="304" t="s">
        <v>3384</v>
      </c>
      <c r="L225" s="299">
        <f>20*10^-9</f>
        <v>2E-8</v>
      </c>
      <c r="M225" s="299">
        <f t="shared" ref="M225:O226" si="8">20*10^-9</f>
        <v>2E-8</v>
      </c>
      <c r="N225" s="299">
        <f t="shared" si="8"/>
        <v>2E-8</v>
      </c>
      <c r="O225" s="299">
        <f t="shared" si="8"/>
        <v>2E-8</v>
      </c>
      <c r="P225" s="299"/>
      <c r="R225" s="223" t="str">
        <f t="shared" si="6"/>
        <v>check?</v>
      </c>
      <c r="S225" s="223" t="s">
        <v>4835</v>
      </c>
    </row>
    <row r="226" spans="2:19">
      <c r="B226" s="304" t="s">
        <v>3385</v>
      </c>
      <c r="C226" s="299">
        <f>20*10^-9</f>
        <v>2E-8</v>
      </c>
      <c r="D226" s="299">
        <f t="shared" si="7"/>
        <v>2E-8</v>
      </c>
      <c r="E226" s="299">
        <f t="shared" si="7"/>
        <v>2E-8</v>
      </c>
      <c r="F226" s="299">
        <f t="shared" si="7"/>
        <v>2E-8</v>
      </c>
      <c r="G226" s="299">
        <f t="shared" si="7"/>
        <v>2E-8</v>
      </c>
      <c r="H226" s="299">
        <v>68</v>
      </c>
      <c r="I226" s="223" t="s">
        <v>3386</v>
      </c>
      <c r="K226" s="304" t="s">
        <v>3385</v>
      </c>
      <c r="L226" s="299">
        <f>20*10^-9</f>
        <v>2E-8</v>
      </c>
      <c r="M226" s="299">
        <f t="shared" si="8"/>
        <v>2E-8</v>
      </c>
      <c r="N226" s="299">
        <f t="shared" si="8"/>
        <v>2E-8</v>
      </c>
      <c r="O226" s="299">
        <f t="shared" si="8"/>
        <v>2E-8</v>
      </c>
      <c r="P226" s="299"/>
      <c r="R226" s="223" t="str">
        <f t="shared" si="6"/>
        <v>check?</v>
      </c>
      <c r="S226" s="223" t="s">
        <v>4835</v>
      </c>
    </row>
    <row r="227" spans="2:19">
      <c r="B227" s="304" t="s">
        <v>3437</v>
      </c>
      <c r="C227" s="299">
        <f>18*10^-12</f>
        <v>1.7999999999999999E-11</v>
      </c>
      <c r="D227" s="299">
        <f t="shared" ref="D227:G227" si="9">18*10^-12</f>
        <v>1.7999999999999999E-11</v>
      </c>
      <c r="E227" s="299">
        <f t="shared" si="9"/>
        <v>1.7999999999999999E-11</v>
      </c>
      <c r="F227" s="299">
        <f t="shared" si="9"/>
        <v>1.7999999999999999E-11</v>
      </c>
      <c r="G227" s="299">
        <f t="shared" si="9"/>
        <v>1.7999999999999999E-11</v>
      </c>
      <c r="H227" s="299">
        <v>69</v>
      </c>
      <c r="I227" s="223" t="s">
        <v>3438</v>
      </c>
      <c r="K227" s="304" t="s">
        <v>3437</v>
      </c>
      <c r="L227" s="299">
        <f>18*10^-12</f>
        <v>1.7999999999999999E-11</v>
      </c>
      <c r="M227" s="299">
        <f t="shared" ref="M227:O227" si="10">18*10^-12</f>
        <v>1.7999999999999999E-11</v>
      </c>
      <c r="N227" s="299">
        <f t="shared" si="10"/>
        <v>1.7999999999999999E-11</v>
      </c>
      <c r="O227" s="299">
        <f t="shared" si="10"/>
        <v>1.7999999999999999E-11</v>
      </c>
      <c r="P227" s="299"/>
      <c r="R227" s="223" t="str">
        <f t="shared" si="6"/>
        <v>check?</v>
      </c>
    </row>
    <row r="228" spans="2:19">
      <c r="B228" s="304" t="s">
        <v>876</v>
      </c>
      <c r="C228" s="299">
        <v>0.48</v>
      </c>
      <c r="D228" s="299">
        <v>0.48</v>
      </c>
      <c r="E228" s="299">
        <v>0.214</v>
      </c>
      <c r="F228" s="299">
        <v>0.214</v>
      </c>
      <c r="G228" s="299"/>
      <c r="H228" s="299">
        <v>70</v>
      </c>
      <c r="K228" s="304" t="s">
        <v>876</v>
      </c>
      <c r="L228" s="299">
        <v>0.24</v>
      </c>
      <c r="M228" s="299">
        <v>0.24</v>
      </c>
      <c r="N228" s="299">
        <v>0.107</v>
      </c>
      <c r="O228" s="299">
        <v>0.107</v>
      </c>
      <c r="P228" s="299"/>
      <c r="R228" s="223" t="str">
        <f t="shared" si="6"/>
        <v>Ok_changed</v>
      </c>
      <c r="S228" s="223" t="s">
        <v>4835</v>
      </c>
    </row>
    <row r="229" spans="2:19" ht="17.25">
      <c r="B229" s="304" t="s">
        <v>3443</v>
      </c>
      <c r="C229" s="299">
        <v>0</v>
      </c>
      <c r="D229" s="299">
        <v>0</v>
      </c>
      <c r="E229" s="299">
        <v>0</v>
      </c>
      <c r="F229" s="299">
        <v>0</v>
      </c>
      <c r="G229" s="299">
        <v>1.89E-2</v>
      </c>
      <c r="H229" s="299">
        <v>71</v>
      </c>
      <c r="I229" s="223" t="s">
        <v>7061</v>
      </c>
      <c r="K229" s="304" t="s">
        <v>3443</v>
      </c>
      <c r="L229" s="299">
        <v>0</v>
      </c>
      <c r="M229" s="299">
        <v>0</v>
      </c>
      <c r="N229" s="299">
        <v>0</v>
      </c>
      <c r="O229" s="299">
        <v>0</v>
      </c>
      <c r="P229" s="299"/>
      <c r="R229" s="223" t="str">
        <f t="shared" si="6"/>
        <v>check?</v>
      </c>
    </row>
    <row r="230" spans="2:19">
      <c r="B230" s="304" t="s">
        <v>3444</v>
      </c>
      <c r="C230" s="299">
        <v>0</v>
      </c>
      <c r="D230" s="299">
        <v>0</v>
      </c>
      <c r="E230" s="299">
        <v>0</v>
      </c>
      <c r="F230" s="299">
        <v>0</v>
      </c>
      <c r="G230" s="299">
        <v>-0.14449999999999999</v>
      </c>
      <c r="H230" s="299">
        <v>72</v>
      </c>
      <c r="I230" s="223" t="s">
        <v>3446</v>
      </c>
      <c r="K230" s="304" t="s">
        <v>3444</v>
      </c>
      <c r="L230" s="299">
        <v>0</v>
      </c>
      <c r="M230" s="299">
        <v>0</v>
      </c>
      <c r="N230" s="299">
        <v>0</v>
      </c>
      <c r="O230" s="299">
        <v>0</v>
      </c>
      <c r="P230" s="299"/>
      <c r="R230" s="223" t="str">
        <f t="shared" si="6"/>
        <v>check?</v>
      </c>
    </row>
    <row r="231" spans="2:19">
      <c r="B231" s="304" t="s">
        <v>3445</v>
      </c>
      <c r="C231" s="299">
        <v>0</v>
      </c>
      <c r="D231" s="299">
        <v>0</v>
      </c>
      <c r="E231" s="299">
        <v>0</v>
      </c>
      <c r="F231" s="299">
        <v>0</v>
      </c>
      <c r="G231" s="299">
        <v>0.34920000000000001</v>
      </c>
      <c r="H231" s="299">
        <v>73</v>
      </c>
      <c r="K231" s="304" t="s">
        <v>3445</v>
      </c>
      <c r="L231" s="299">
        <v>0</v>
      </c>
      <c r="M231" s="299">
        <v>0</v>
      </c>
      <c r="N231" s="299">
        <v>0</v>
      </c>
      <c r="O231" s="299">
        <v>0</v>
      </c>
      <c r="P231" s="299"/>
      <c r="R231" s="223" t="str">
        <f t="shared" si="6"/>
        <v>check?</v>
      </c>
    </row>
    <row r="232" spans="2:19">
      <c r="B232" s="304" t="s">
        <v>3456</v>
      </c>
      <c r="C232" s="299">
        <v>10.5</v>
      </c>
      <c r="D232" s="299">
        <v>10.5</v>
      </c>
      <c r="E232" s="299">
        <v>6.5</v>
      </c>
      <c r="F232" s="299">
        <v>6.5</v>
      </c>
      <c r="G232" s="299">
        <v>0</v>
      </c>
      <c r="H232" s="299">
        <v>74</v>
      </c>
      <c r="K232" s="304" t="s">
        <v>3456</v>
      </c>
      <c r="L232" s="299">
        <v>12.1</v>
      </c>
      <c r="M232" s="299">
        <v>12.1</v>
      </c>
      <c r="N232" s="299">
        <v>8.5</v>
      </c>
      <c r="O232" s="299">
        <v>15</v>
      </c>
      <c r="P232" s="299"/>
      <c r="R232" s="223" t="str">
        <f t="shared" si="6"/>
        <v>Ok_changed</v>
      </c>
      <c r="S232" s="223" t="s">
        <v>4835</v>
      </c>
    </row>
    <row r="233" spans="2:19">
      <c r="B233" s="304" t="s">
        <v>3516</v>
      </c>
      <c r="C233" s="299">
        <v>2E-8</v>
      </c>
      <c r="D233" s="299">
        <v>2E-8</v>
      </c>
      <c r="E233" s="299">
        <v>0</v>
      </c>
      <c r="F233" s="299">
        <v>0</v>
      </c>
      <c r="G233" s="299">
        <v>0</v>
      </c>
      <c r="H233" s="299">
        <v>75</v>
      </c>
      <c r="K233" s="304" t="s">
        <v>3516</v>
      </c>
      <c r="L233" s="299">
        <v>2E-8</v>
      </c>
      <c r="M233" s="299">
        <v>2E-8</v>
      </c>
      <c r="N233" s="299">
        <v>0</v>
      </c>
      <c r="O233" s="299">
        <v>0</v>
      </c>
      <c r="P233" s="299"/>
      <c r="R233" s="223" t="str">
        <f t="shared" si="6"/>
        <v>check?</v>
      </c>
      <c r="S233" s="223" t="s">
        <v>4835</v>
      </c>
    </row>
    <row r="234" spans="2:19">
      <c r="B234" s="304" t="s">
        <v>3814</v>
      </c>
      <c r="C234" s="299">
        <v>1000000</v>
      </c>
      <c r="D234" s="299">
        <v>1000000</v>
      </c>
      <c r="E234" s="299">
        <v>1000000</v>
      </c>
      <c r="F234" s="299">
        <v>1000000</v>
      </c>
      <c r="G234" s="299">
        <v>1000000</v>
      </c>
      <c r="H234" s="299">
        <v>76</v>
      </c>
      <c r="K234" s="304" t="s">
        <v>3814</v>
      </c>
      <c r="L234" s="299">
        <v>1000000</v>
      </c>
      <c r="M234" s="299">
        <v>1000000</v>
      </c>
      <c r="N234" s="299">
        <v>1000000</v>
      </c>
      <c r="O234" s="299">
        <v>1000000</v>
      </c>
      <c r="P234" s="299"/>
      <c r="R234" s="223" t="str">
        <f t="shared" si="6"/>
        <v>check?</v>
      </c>
      <c r="S234" s="223" t="s">
        <v>4835</v>
      </c>
    </row>
    <row r="235" spans="2:19">
      <c r="B235" s="304" t="s">
        <v>3845</v>
      </c>
      <c r="C235" s="299">
        <v>6.5</v>
      </c>
      <c r="D235" s="299">
        <v>6.5</v>
      </c>
      <c r="E235" s="299">
        <v>6.5</v>
      </c>
      <c r="F235" s="299">
        <v>6.5</v>
      </c>
      <c r="G235" s="299">
        <v>6.5</v>
      </c>
      <c r="H235" s="299">
        <v>77</v>
      </c>
      <c r="K235" s="304" t="s">
        <v>3845</v>
      </c>
      <c r="L235" s="299">
        <v>6.5</v>
      </c>
      <c r="M235" s="299">
        <v>6.5</v>
      </c>
      <c r="N235" s="299">
        <v>6.5</v>
      </c>
      <c r="O235" s="299">
        <v>6.5</v>
      </c>
      <c r="P235" s="299"/>
      <c r="R235" s="223" t="str">
        <f t="shared" si="6"/>
        <v>check?</v>
      </c>
      <c r="S235" s="223" t="s">
        <v>4835</v>
      </c>
    </row>
    <row r="236" spans="2:19">
      <c r="B236" s="304" t="s">
        <v>4869</v>
      </c>
      <c r="C236" s="299">
        <v>0.15</v>
      </c>
      <c r="D236" s="299">
        <v>0.15</v>
      </c>
      <c r="E236" s="299">
        <v>0.15</v>
      </c>
      <c r="F236" s="299">
        <v>0.15</v>
      </c>
      <c r="G236" s="299">
        <v>0</v>
      </c>
      <c r="H236" s="299">
        <v>78</v>
      </c>
      <c r="K236" s="304" t="s">
        <v>4869</v>
      </c>
      <c r="L236" s="299">
        <v>0.1</v>
      </c>
      <c r="M236" s="299">
        <v>0.1</v>
      </c>
      <c r="N236" s="299">
        <v>0.1</v>
      </c>
      <c r="O236" s="299">
        <v>0.1</v>
      </c>
      <c r="P236" s="299"/>
      <c r="R236" s="223" t="str">
        <f t="shared" si="6"/>
        <v>Ok_changed</v>
      </c>
    </row>
    <row r="237" spans="2:19">
      <c r="B237" s="304" t="s">
        <v>4870</v>
      </c>
      <c r="C237" s="299">
        <v>0.85550000000000004</v>
      </c>
      <c r="D237" s="299">
        <v>0.85550000000000004</v>
      </c>
      <c r="E237" s="299">
        <v>0.85550000000000004</v>
      </c>
      <c r="F237" s="299">
        <v>0.85550000000000004</v>
      </c>
      <c r="G237" s="299">
        <v>0</v>
      </c>
      <c r="H237" s="299">
        <v>79</v>
      </c>
      <c r="K237" s="304" t="s">
        <v>4870</v>
      </c>
      <c r="L237" s="299">
        <v>0.85550000000000004</v>
      </c>
      <c r="M237" s="299">
        <v>0.85550000000000004</v>
      </c>
      <c r="N237" s="299">
        <v>0.85550000000000004</v>
      </c>
      <c r="O237" s="299">
        <v>0.85550000000000004</v>
      </c>
      <c r="P237" s="299"/>
      <c r="R237" s="223" t="str">
        <f t="shared" si="6"/>
        <v>check?</v>
      </c>
    </row>
    <row r="238" spans="2:19">
      <c r="B238" s="304"/>
      <c r="C238" s="299"/>
      <c r="D238" s="299"/>
      <c r="E238" s="299"/>
      <c r="F238" s="299"/>
      <c r="G238" s="299"/>
      <c r="H238" s="299">
        <v>80</v>
      </c>
      <c r="K238" s="304"/>
      <c r="L238" s="299"/>
      <c r="M238" s="299"/>
      <c r="N238" s="299"/>
      <c r="O238" s="299"/>
      <c r="P238" s="299"/>
      <c r="R238" s="223" t="str">
        <f t="shared" si="6"/>
        <v>check?</v>
      </c>
    </row>
    <row r="239" spans="2:19">
      <c r="H239" s="224"/>
    </row>
    <row r="240" spans="2:19">
      <c r="H240" s="224"/>
      <c r="L240" s="223" t="s">
        <v>5078</v>
      </c>
    </row>
    <row r="241" spans="2:12">
      <c r="H241" s="224"/>
      <c r="L241" s="223">
        <v>2.2999999999999998</v>
      </c>
    </row>
    <row r="242" spans="2:12">
      <c r="H242" s="224"/>
    </row>
    <row r="245" spans="2:12">
      <c r="B245" s="223" t="s">
        <v>3352</v>
      </c>
      <c r="C245" s="299"/>
      <c r="D245" s="299"/>
      <c r="E245" s="299"/>
    </row>
    <row r="246" spans="2:12">
      <c r="B246" s="299" t="s">
        <v>3345</v>
      </c>
      <c r="C246" s="299"/>
      <c r="D246" s="299" t="s">
        <v>3346</v>
      </c>
      <c r="E246" s="299"/>
      <c r="F246" s="299"/>
      <c r="G246" s="299"/>
      <c r="H246" s="299"/>
      <c r="I246" s="299"/>
    </row>
    <row r="247" spans="2:12">
      <c r="B247" s="225" t="s">
        <v>3347</v>
      </c>
      <c r="C247" s="225" t="s">
        <v>3348</v>
      </c>
      <c r="D247" s="225" t="s">
        <v>3349</v>
      </c>
      <c r="E247" s="225" t="s">
        <v>3350</v>
      </c>
      <c r="F247" s="225" t="s">
        <v>3343</v>
      </c>
      <c r="G247" s="225" t="s">
        <v>3344</v>
      </c>
      <c r="H247" s="225"/>
      <c r="I247" s="299"/>
    </row>
    <row r="248" spans="2:12">
      <c r="B248" s="225">
        <v>2E-3</v>
      </c>
      <c r="C248" s="225">
        <v>2E-3</v>
      </c>
      <c r="D248" s="225">
        <v>2E-3</v>
      </c>
      <c r="E248" s="225">
        <v>2E-3</v>
      </c>
      <c r="F248" s="225">
        <v>0</v>
      </c>
      <c r="G248" s="225" t="s">
        <v>3351</v>
      </c>
      <c r="H248" s="225"/>
      <c r="I248" s="299"/>
    </row>
    <row r="249" spans="2:12">
      <c r="B249" s="225">
        <v>2E-3</v>
      </c>
      <c r="C249" s="225" t="s">
        <v>3230</v>
      </c>
      <c r="D249" s="225">
        <v>2E-3</v>
      </c>
      <c r="E249" s="225">
        <v>4.0000000000000001E-3</v>
      </c>
      <c r="F249" s="225">
        <v>100</v>
      </c>
      <c r="G249" s="225">
        <v>600</v>
      </c>
      <c r="H249" s="225"/>
      <c r="I249" s="299"/>
    </row>
    <row r="250" spans="2:12">
      <c r="B250" s="225">
        <v>2E-3</v>
      </c>
      <c r="C250" s="225">
        <v>8.0000000000000002E-3</v>
      </c>
      <c r="D250" s="225">
        <v>2E-3</v>
      </c>
      <c r="E250" s="225">
        <v>8.0000000000000002E-3</v>
      </c>
      <c r="F250" s="225">
        <v>200</v>
      </c>
      <c r="G250" s="225">
        <v>500</v>
      </c>
      <c r="H250" s="225"/>
      <c r="I250" s="299"/>
    </row>
    <row r="251" spans="2:12">
      <c r="B251" s="225">
        <v>4.0000000000000001E-3</v>
      </c>
      <c r="C251" s="225">
        <v>2E-3</v>
      </c>
      <c r="D251" s="225">
        <v>4.0000000000000001E-3</v>
      </c>
      <c r="E251" s="225">
        <v>2E-3</v>
      </c>
      <c r="F251" s="225">
        <v>300</v>
      </c>
      <c r="G251" s="225">
        <v>400</v>
      </c>
      <c r="H251" s="225"/>
      <c r="I251" s="299"/>
    </row>
    <row r="252" spans="2:12">
      <c r="B252" s="225">
        <v>4.0000000000000001E-3</v>
      </c>
      <c r="C252" s="225">
        <v>4.0000000000000001E-3</v>
      </c>
      <c r="D252" s="225">
        <v>4.0000000000000001E-3</v>
      </c>
      <c r="E252" s="225">
        <v>4.0000000000000001E-3</v>
      </c>
      <c r="F252" s="225">
        <v>400</v>
      </c>
      <c r="G252" s="225">
        <v>300</v>
      </c>
      <c r="H252" s="225"/>
      <c r="I252" s="299"/>
    </row>
    <row r="253" spans="2:12">
      <c r="B253" s="225">
        <v>8.0000000000000002E-3</v>
      </c>
      <c r="C253" s="225">
        <v>2E-3</v>
      </c>
      <c r="D253" s="225">
        <v>4.0000000000000001E-3</v>
      </c>
      <c r="E253" s="225">
        <v>8.0000000000000002E-3</v>
      </c>
      <c r="F253" s="225">
        <v>500</v>
      </c>
      <c r="G253" s="225">
        <v>200</v>
      </c>
      <c r="H253" s="225"/>
      <c r="I253" s="299"/>
    </row>
    <row r="254" spans="2:12">
      <c r="B254" s="225">
        <v>8.0000000000000002E-3</v>
      </c>
      <c r="C254" s="225" t="s">
        <v>3230</v>
      </c>
      <c r="D254" s="225">
        <v>8.0000000000000002E-3</v>
      </c>
      <c r="E254" s="225">
        <v>2E-3</v>
      </c>
      <c r="F254" s="225">
        <v>600</v>
      </c>
      <c r="G254" s="225">
        <v>100</v>
      </c>
      <c r="H254" s="225"/>
      <c r="I254" s="299"/>
    </row>
    <row r="255" spans="2:12">
      <c r="B255" s="225">
        <v>8.0000000000000002E-3</v>
      </c>
      <c r="C255" s="225">
        <v>8.0000000000000002E-3</v>
      </c>
      <c r="D255" s="225">
        <v>8.0000000000000002E-3</v>
      </c>
      <c r="E255" s="225">
        <v>8.0000000000000002E-3</v>
      </c>
      <c r="F255" s="225" t="s">
        <v>3351</v>
      </c>
      <c r="G255" s="225">
        <v>0</v>
      </c>
      <c r="H255" s="225"/>
      <c r="I255" s="299"/>
    </row>
    <row r="256" spans="2:12">
      <c r="B256" s="225"/>
      <c r="C256" s="225"/>
      <c r="D256" s="225"/>
      <c r="E256" s="225"/>
    </row>
    <row r="257" spans="2:10">
      <c r="B257" s="225"/>
      <c r="C257" s="225"/>
      <c r="D257" s="225"/>
      <c r="E257" s="225"/>
    </row>
    <row r="258" spans="2:10">
      <c r="B258" s="225" t="s">
        <v>4858</v>
      </c>
      <c r="C258" s="225"/>
      <c r="D258" s="225"/>
      <c r="E258" s="225"/>
    </row>
    <row r="260" spans="2:10">
      <c r="B260" s="225" t="s">
        <v>3347</v>
      </c>
      <c r="C260" s="225" t="s">
        <v>3348</v>
      </c>
      <c r="D260" s="225" t="s">
        <v>3349</v>
      </c>
      <c r="E260" s="225" t="s">
        <v>3350</v>
      </c>
      <c r="F260" s="225" t="s">
        <v>3343</v>
      </c>
      <c r="G260" s="225" t="s">
        <v>3344</v>
      </c>
      <c r="H260" s="299" t="s">
        <v>4864</v>
      </c>
      <c r="I260" s="299" t="s">
        <v>4865</v>
      </c>
      <c r="J260" s="299" t="s">
        <v>4861</v>
      </c>
    </row>
    <row r="261" spans="2:10">
      <c r="B261" s="225">
        <v>1.6E-2</v>
      </c>
      <c r="C261" s="225">
        <v>1.6E-2</v>
      </c>
      <c r="D261" s="225">
        <v>0</v>
      </c>
      <c r="E261" s="225">
        <v>0</v>
      </c>
      <c r="F261" s="225">
        <v>0</v>
      </c>
      <c r="G261" s="225" t="s">
        <v>3351</v>
      </c>
      <c r="H261" s="225">
        <v>1</v>
      </c>
      <c r="I261" s="225">
        <v>1</v>
      </c>
      <c r="J261" s="299" t="s">
        <v>4862</v>
      </c>
    </row>
    <row r="262" spans="2:10">
      <c r="B262" s="225">
        <v>1.6E-2</v>
      </c>
      <c r="C262" s="225">
        <v>1.6E-2</v>
      </c>
      <c r="D262" s="225">
        <v>0</v>
      </c>
      <c r="E262" s="225">
        <v>0</v>
      </c>
      <c r="F262" s="225">
        <v>100</v>
      </c>
      <c r="G262" s="225">
        <v>600</v>
      </c>
      <c r="H262" s="225">
        <v>0.5</v>
      </c>
      <c r="I262" s="225">
        <v>0.5</v>
      </c>
      <c r="J262" s="299" t="s">
        <v>4862</v>
      </c>
    </row>
    <row r="263" spans="2:10">
      <c r="B263" s="225">
        <v>2E-3</v>
      </c>
      <c r="C263" s="225">
        <v>2E-3</v>
      </c>
      <c r="D263" s="225">
        <v>0</v>
      </c>
      <c r="E263" s="225">
        <v>0</v>
      </c>
      <c r="F263" s="225">
        <v>200</v>
      </c>
      <c r="G263" s="225">
        <v>500</v>
      </c>
      <c r="H263" s="225">
        <v>1</v>
      </c>
      <c r="I263" s="225">
        <v>0.5</v>
      </c>
      <c r="J263" s="299" t="s">
        <v>4862</v>
      </c>
    </row>
    <row r="264" spans="2:10">
      <c r="B264" s="225">
        <v>2E-3</v>
      </c>
      <c r="C264" s="225">
        <v>2E-3</v>
      </c>
      <c r="D264" s="225">
        <v>0</v>
      </c>
      <c r="E264" s="225">
        <v>0</v>
      </c>
      <c r="F264" s="225">
        <v>300</v>
      </c>
      <c r="G264" s="225">
        <v>400</v>
      </c>
      <c r="H264" s="225">
        <v>0.5</v>
      </c>
      <c r="I264" s="225">
        <v>1</v>
      </c>
      <c r="J264" s="299" t="s">
        <v>4862</v>
      </c>
    </row>
    <row r="265" spans="2:10">
      <c r="B265" s="225">
        <v>1.6E-2</v>
      </c>
      <c r="C265" s="225" t="s">
        <v>3230</v>
      </c>
      <c r="D265" s="225">
        <v>0</v>
      </c>
      <c r="E265" s="225">
        <v>0</v>
      </c>
      <c r="F265" s="225">
        <v>400</v>
      </c>
      <c r="G265" s="225">
        <v>300</v>
      </c>
      <c r="H265" s="225">
        <v>0.5</v>
      </c>
      <c r="I265" s="225" t="s">
        <v>3230</v>
      </c>
      <c r="J265" s="299" t="s">
        <v>4862</v>
      </c>
    </row>
    <row r="266" spans="2:10">
      <c r="B266" s="225">
        <v>1.6E-2</v>
      </c>
      <c r="C266" s="225" t="s">
        <v>3230</v>
      </c>
      <c r="D266" s="225">
        <v>0</v>
      </c>
      <c r="E266" s="225">
        <v>0</v>
      </c>
      <c r="F266" s="225">
        <v>500</v>
      </c>
      <c r="G266" s="225">
        <v>200</v>
      </c>
      <c r="H266" s="225">
        <v>1</v>
      </c>
      <c r="I266" s="225" t="s">
        <v>3230</v>
      </c>
      <c r="J266" s="299" t="s">
        <v>4862</v>
      </c>
    </row>
    <row r="267" spans="2:10">
      <c r="B267" s="310">
        <v>2E-3</v>
      </c>
      <c r="C267" s="225" t="s">
        <v>3230</v>
      </c>
      <c r="D267" s="225">
        <v>0</v>
      </c>
      <c r="E267" s="225">
        <v>0</v>
      </c>
      <c r="F267" s="225">
        <v>600</v>
      </c>
      <c r="G267" s="225">
        <v>100</v>
      </c>
      <c r="H267" s="225">
        <v>1</v>
      </c>
      <c r="I267" s="225" t="s">
        <v>3230</v>
      </c>
      <c r="J267" s="299" t="s">
        <v>4862</v>
      </c>
    </row>
    <row r="268" spans="2:10">
      <c r="B268" s="225">
        <v>2E-3</v>
      </c>
      <c r="C268" s="225">
        <v>2E-3</v>
      </c>
      <c r="D268" s="225">
        <v>0</v>
      </c>
      <c r="E268" s="225">
        <v>0</v>
      </c>
      <c r="F268" s="225" t="s">
        <v>3351</v>
      </c>
      <c r="G268" s="225">
        <v>0</v>
      </c>
      <c r="H268" s="225">
        <v>1</v>
      </c>
      <c r="I268" s="225">
        <v>1</v>
      </c>
      <c r="J268" s="299" t="s">
        <v>4862</v>
      </c>
    </row>
    <row r="271" spans="2:10">
      <c r="B271" s="225" t="s">
        <v>4860</v>
      </c>
      <c r="C271" s="225"/>
      <c r="D271" s="225"/>
      <c r="E271" s="225"/>
    </row>
    <row r="273" spans="2:11">
      <c r="B273" s="225" t="s">
        <v>3347</v>
      </c>
      <c r="C273" s="225" t="s">
        <v>3348</v>
      </c>
      <c r="D273" s="225" t="s">
        <v>3349</v>
      </c>
      <c r="E273" s="225" t="s">
        <v>3350</v>
      </c>
      <c r="F273" s="225" t="s">
        <v>3343</v>
      </c>
      <c r="G273" s="225" t="s">
        <v>3344</v>
      </c>
      <c r="H273" s="299" t="s">
        <v>4864</v>
      </c>
      <c r="I273" s="299" t="s">
        <v>4865</v>
      </c>
      <c r="J273" s="299" t="s">
        <v>4861</v>
      </c>
      <c r="K273" s="224" t="s">
        <v>4863</v>
      </c>
    </row>
    <row r="274" spans="2:11">
      <c r="B274" s="225">
        <v>0</v>
      </c>
      <c r="C274" s="225">
        <v>0</v>
      </c>
      <c r="D274" s="225">
        <v>1.6000000000000001E-3</v>
      </c>
      <c r="E274" s="225">
        <v>1.6000000000000001E-3</v>
      </c>
      <c r="F274" s="225">
        <v>0</v>
      </c>
      <c r="G274" s="225" t="s">
        <v>3351</v>
      </c>
      <c r="H274" s="225">
        <v>1</v>
      </c>
      <c r="I274" s="225">
        <v>1</v>
      </c>
      <c r="J274" s="299">
        <v>1</v>
      </c>
      <c r="K274" s="225">
        <v>1</v>
      </c>
    </row>
    <row r="275" spans="2:11">
      <c r="B275" s="225">
        <v>0</v>
      </c>
      <c r="C275" s="225">
        <v>0</v>
      </c>
      <c r="D275" s="225">
        <v>1.6000000000000001E-3</v>
      </c>
      <c r="E275" s="225">
        <v>1.6000000000000001E-3</v>
      </c>
      <c r="F275" s="225">
        <v>100</v>
      </c>
      <c r="G275" s="225">
        <v>600</v>
      </c>
      <c r="H275" s="225">
        <v>0.5</v>
      </c>
      <c r="I275" s="225">
        <v>0.5</v>
      </c>
      <c r="J275" s="299">
        <v>1</v>
      </c>
      <c r="K275" s="225">
        <v>2</v>
      </c>
    </row>
    <row r="276" spans="2:11">
      <c r="B276" s="225">
        <v>0</v>
      </c>
      <c r="C276" s="225">
        <v>0</v>
      </c>
      <c r="D276" s="225">
        <v>2E-3</v>
      </c>
      <c r="E276" s="225">
        <v>2E-3</v>
      </c>
      <c r="F276" s="225">
        <v>200</v>
      </c>
      <c r="G276" s="225">
        <v>500</v>
      </c>
      <c r="H276" s="225">
        <v>0.5</v>
      </c>
      <c r="I276" s="225">
        <v>1</v>
      </c>
      <c r="J276" s="299">
        <v>1</v>
      </c>
      <c r="K276" s="225">
        <v>3</v>
      </c>
    </row>
    <row r="277" spans="2:11">
      <c r="B277" s="225">
        <v>0</v>
      </c>
      <c r="C277" s="225">
        <v>0</v>
      </c>
      <c r="D277" s="225">
        <v>1.6000000000000001E-3</v>
      </c>
      <c r="E277" s="225" t="s">
        <v>3230</v>
      </c>
      <c r="F277" s="225">
        <v>300</v>
      </c>
      <c r="G277" s="225">
        <v>400</v>
      </c>
      <c r="H277" s="225">
        <v>0.5</v>
      </c>
      <c r="I277" s="225" t="s">
        <v>3230</v>
      </c>
      <c r="J277" s="299">
        <v>1</v>
      </c>
      <c r="K277" s="225">
        <v>4</v>
      </c>
    </row>
    <row r="278" spans="2:11">
      <c r="B278" s="225">
        <v>0</v>
      </c>
      <c r="C278" s="225">
        <v>0</v>
      </c>
      <c r="D278" s="225">
        <v>2E-3</v>
      </c>
      <c r="E278" s="225" t="s">
        <v>3230</v>
      </c>
      <c r="F278" s="225">
        <v>400</v>
      </c>
      <c r="G278" s="225">
        <v>300</v>
      </c>
      <c r="H278" s="225">
        <v>1</v>
      </c>
      <c r="I278" s="225" t="s">
        <v>3230</v>
      </c>
      <c r="J278" s="299">
        <v>1</v>
      </c>
      <c r="K278" s="225">
        <v>5</v>
      </c>
    </row>
    <row r="279" spans="2:11">
      <c r="B279" s="225">
        <v>0</v>
      </c>
      <c r="C279" s="225">
        <v>0</v>
      </c>
      <c r="D279" s="225">
        <v>1.6E-2</v>
      </c>
      <c r="E279" s="225" t="s">
        <v>3230</v>
      </c>
      <c r="F279" s="225">
        <v>500</v>
      </c>
      <c r="G279" s="225">
        <v>200</v>
      </c>
      <c r="H279" s="225">
        <v>1</v>
      </c>
      <c r="I279" s="225" t="s">
        <v>3230</v>
      </c>
      <c r="J279" s="299">
        <v>0</v>
      </c>
      <c r="K279" s="225">
        <v>6</v>
      </c>
    </row>
    <row r="280" spans="2:11">
      <c r="B280" s="225">
        <v>0</v>
      </c>
      <c r="C280" s="225">
        <v>0</v>
      </c>
      <c r="D280" s="225">
        <v>2E-3</v>
      </c>
      <c r="E280" s="225">
        <v>2E-3</v>
      </c>
      <c r="F280" s="225">
        <v>600</v>
      </c>
      <c r="G280" s="225">
        <v>100</v>
      </c>
      <c r="H280" s="225">
        <v>1</v>
      </c>
      <c r="I280" s="225">
        <v>1</v>
      </c>
      <c r="J280" s="299">
        <v>0</v>
      </c>
      <c r="K280" s="225">
        <v>7</v>
      </c>
    </row>
    <row r="281" spans="2:11">
      <c r="B281" s="225">
        <v>0</v>
      </c>
      <c r="C281" s="225">
        <v>0</v>
      </c>
      <c r="D281" s="225">
        <v>2E-3</v>
      </c>
      <c r="E281" s="225">
        <v>2E-3</v>
      </c>
      <c r="F281" s="225" t="s">
        <v>3351</v>
      </c>
      <c r="G281" s="225">
        <v>0</v>
      </c>
      <c r="H281" s="225">
        <v>1</v>
      </c>
      <c r="I281" s="225">
        <v>1</v>
      </c>
      <c r="J281" s="299">
        <v>1</v>
      </c>
      <c r="K281" s="225">
        <v>8</v>
      </c>
    </row>
  </sheetData>
  <sheetProtection algorithmName="SHA-512" hashValue="VTCabmO+TOPoTX4LokLhjfudIdb2yS0vh2aLKjzqsGIJaQW1+5lRGu48q7+ejBoD6S230mY+HeVtPj40qedZUQ==" saltValue="bfq4/vBjJ2FOJm6b+ZQz8w==" spinCount="100000" sheet="1" objects="1" scenarios="1"/>
  <phoneticPr fontId="33" type="noConversion"/>
  <pageMargins left="0.7" right="0.7" top="0.75" bottom="0.75" header="0.3" footer="0.3"/>
  <pageSetup orientation="portrait" r:id="rId1"/>
  <rowBreaks count="2" manualBreakCount="2">
    <brk id="73" max="16383" man="1"/>
    <brk id="119" max="16383" man="1"/>
  </rowBreaks>
  <colBreaks count="1" manualBreakCount="1">
    <brk id="3"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I114"/>
  <sheetViews>
    <sheetView zoomScale="60" zoomScaleNormal="60" workbookViewId="0"/>
  </sheetViews>
  <sheetFormatPr defaultRowHeight="15"/>
  <cols>
    <col min="1" max="1" width="9.140625" style="223"/>
    <col min="2" max="2" width="11.42578125" style="223" customWidth="1"/>
    <col min="3" max="3" width="13.42578125" style="223" customWidth="1"/>
    <col min="4" max="37" width="9.140625" style="223"/>
    <col min="38" max="38" width="20.5703125" style="223" bestFit="1" customWidth="1"/>
    <col min="39" max="39" width="13.7109375" style="223" bestFit="1" customWidth="1"/>
    <col min="40" max="40" width="20.5703125" style="223" bestFit="1" customWidth="1"/>
    <col min="41" max="58" width="9.140625" style="223"/>
    <col min="59" max="59" width="13" style="223" customWidth="1"/>
    <col min="60" max="60" width="10.5703125" style="223" customWidth="1"/>
    <col min="61" max="61" width="10.42578125" style="223" customWidth="1"/>
    <col min="62" max="16384" width="9.140625" style="223"/>
  </cols>
  <sheetData>
    <row r="1" spans="1:61">
      <c r="A1"/>
      <c r="B1"/>
      <c r="C1"/>
      <c r="D1"/>
      <c r="E1"/>
      <c r="F1"/>
      <c r="G1"/>
      <c r="H1"/>
      <c r="I1"/>
      <c r="J1"/>
      <c r="K1"/>
      <c r="L1"/>
      <c r="M1"/>
      <c r="N1"/>
      <c r="O1"/>
      <c r="P1"/>
      <c r="Q1"/>
      <c r="R1"/>
      <c r="S1"/>
      <c r="T1"/>
      <c r="U1"/>
      <c r="V1"/>
      <c r="W1"/>
      <c r="X1"/>
      <c r="Y1"/>
      <c r="Z1"/>
      <c r="AA1"/>
      <c r="AB1"/>
      <c r="AC1" s="223" t="s">
        <v>3298</v>
      </c>
      <c r="AQ1" s="223" t="s">
        <v>3299</v>
      </c>
    </row>
    <row r="2" spans="1:61">
      <c r="A2"/>
      <c r="B2"/>
      <c r="C2"/>
      <c r="D2"/>
      <c r="E2"/>
      <c r="F2"/>
      <c r="G2"/>
      <c r="H2"/>
      <c r="I2"/>
      <c r="J2"/>
      <c r="K2"/>
      <c r="L2"/>
      <c r="M2"/>
      <c r="N2"/>
      <c r="O2"/>
      <c r="P2"/>
      <c r="Q2"/>
      <c r="R2"/>
      <c r="S2"/>
      <c r="T2"/>
      <c r="U2"/>
      <c r="V2"/>
      <c r="W2"/>
      <c r="X2"/>
      <c r="Y2"/>
      <c r="Z2"/>
      <c r="AA2"/>
      <c r="AB2"/>
      <c r="AC2" s="223" t="s">
        <v>2151</v>
      </c>
      <c r="AJ2" s="223" t="s">
        <v>2155</v>
      </c>
      <c r="AQ2" s="223" t="s">
        <v>2151</v>
      </c>
      <c r="AX2" s="223" t="s">
        <v>2155</v>
      </c>
    </row>
    <row r="3" spans="1:61">
      <c r="A3"/>
      <c r="B3"/>
      <c r="C3"/>
      <c r="D3"/>
      <c r="E3"/>
      <c r="F3"/>
      <c r="G3"/>
      <c r="H3"/>
      <c r="I3"/>
      <c r="J3"/>
      <c r="K3"/>
      <c r="L3"/>
      <c r="M3"/>
      <c r="N3"/>
      <c r="O3"/>
      <c r="P3"/>
      <c r="Q3"/>
      <c r="R3"/>
      <c r="S3"/>
      <c r="T3"/>
      <c r="U3"/>
      <c r="V3"/>
      <c r="W3"/>
      <c r="X3"/>
      <c r="Y3"/>
      <c r="Z3"/>
      <c r="AA3"/>
      <c r="AB3"/>
      <c r="AC3" s="223" t="s">
        <v>792</v>
      </c>
      <c r="AD3" s="223" t="s">
        <v>793</v>
      </c>
      <c r="AE3" s="223" t="s">
        <v>794</v>
      </c>
      <c r="AF3" s="223" t="s">
        <v>795</v>
      </c>
      <c r="AG3" s="223" t="s">
        <v>796</v>
      </c>
      <c r="AH3" s="223" t="s">
        <v>797</v>
      </c>
      <c r="AI3" s="223" t="s">
        <v>798</v>
      </c>
      <c r="AJ3" s="223" t="s">
        <v>792</v>
      </c>
      <c r="AK3" s="223" t="s">
        <v>793</v>
      </c>
      <c r="AL3" s="223" t="s">
        <v>794</v>
      </c>
      <c r="AM3" s="223" t="s">
        <v>795</v>
      </c>
      <c r="AN3" s="223" t="s">
        <v>796</v>
      </c>
      <c r="AO3" s="223" t="s">
        <v>797</v>
      </c>
      <c r="AP3" s="223" t="s">
        <v>798</v>
      </c>
      <c r="AQ3" s="223" t="s">
        <v>792</v>
      </c>
      <c r="AR3" s="223" t="s">
        <v>793</v>
      </c>
      <c r="AS3" s="223" t="s">
        <v>794</v>
      </c>
      <c r="AT3" s="223" t="s">
        <v>795</v>
      </c>
      <c r="AU3" s="223" t="s">
        <v>796</v>
      </c>
      <c r="AV3" s="223" t="s">
        <v>797</v>
      </c>
      <c r="AW3" s="223" t="s">
        <v>798</v>
      </c>
      <c r="AX3" s="223" t="s">
        <v>792</v>
      </c>
      <c r="AY3" s="223" t="s">
        <v>793</v>
      </c>
      <c r="AZ3" s="223" t="s">
        <v>794</v>
      </c>
      <c r="BA3" s="223" t="s">
        <v>795</v>
      </c>
      <c r="BB3" s="223" t="s">
        <v>796</v>
      </c>
      <c r="BC3" s="223" t="s">
        <v>797</v>
      </c>
      <c r="BD3" s="223" t="s">
        <v>798</v>
      </c>
    </row>
    <row r="4" spans="1:61">
      <c r="A4" s="223">
        <v>10</v>
      </c>
      <c r="B4" s="223">
        <v>70.350960354128276</v>
      </c>
      <c r="C4" s="223">
        <v>90.032222698945333</v>
      </c>
      <c r="D4" s="223">
        <v>6.8292435332603088</v>
      </c>
      <c r="E4" s="223">
        <v>77.180203887388586</v>
      </c>
      <c r="F4" s="223">
        <v>-5.9875874544933989E-2</v>
      </c>
      <c r="G4" s="223">
        <v>89.972346824400404</v>
      </c>
      <c r="H4" s="223">
        <v>10</v>
      </c>
      <c r="I4" s="223">
        <v>70.350960354128276</v>
      </c>
      <c r="J4" s="223">
        <v>90.032222698945333</v>
      </c>
      <c r="K4" s="223">
        <v>7.3964847240105547</v>
      </c>
      <c r="L4" s="223">
        <v>77.747445078138824</v>
      </c>
      <c r="M4" s="223">
        <v>-6.244232082179383E-2</v>
      </c>
      <c r="N4" s="223">
        <v>89.969780378123545</v>
      </c>
      <c r="O4" s="223">
        <v>10</v>
      </c>
      <c r="P4" s="223">
        <v>66.832846307392657</v>
      </c>
      <c r="Q4" s="223">
        <v>90.035579831717087</v>
      </c>
      <c r="R4" s="223">
        <v>13.079659449680509</v>
      </c>
      <c r="S4" s="223">
        <v>79.912505757073163</v>
      </c>
      <c r="T4" s="223">
        <v>-5.787842704702386E-2</v>
      </c>
      <c r="U4" s="223">
        <v>89.977701404670057</v>
      </c>
      <c r="V4" s="223">
        <v>10</v>
      </c>
      <c r="W4" s="223">
        <v>66.832846307392657</v>
      </c>
      <c r="X4" s="223">
        <v>90.035579831717087</v>
      </c>
      <c r="Y4" s="223">
        <v>14.027928197179723</v>
      </c>
      <c r="Z4" s="223">
        <v>80.860774504572376</v>
      </c>
      <c r="AA4" s="223">
        <v>-6.2512807781782767E-2</v>
      </c>
      <c r="AB4" s="223">
        <v>89.9730670239353</v>
      </c>
      <c r="AC4" s="223">
        <v>10</v>
      </c>
      <c r="AD4" s="223">
        <v>65.072507353422395</v>
      </c>
      <c r="AE4" s="223">
        <v>90.020141457566297</v>
      </c>
      <c r="AF4" s="223">
        <v>18.771877360050148</v>
      </c>
      <c r="AG4" s="223">
        <v>83.84438471347255</v>
      </c>
      <c r="AH4" s="223">
        <v>-3.3431759903440328E-2</v>
      </c>
      <c r="AI4" s="223">
        <v>89.98670969766286</v>
      </c>
      <c r="AJ4" s="223">
        <v>10</v>
      </c>
      <c r="AK4" s="223">
        <v>65.072507353422395</v>
      </c>
      <c r="AL4" s="223">
        <v>90.020141457566297</v>
      </c>
      <c r="AM4" s="223">
        <v>18.588248133381608</v>
      </c>
      <c r="AN4" s="223">
        <v>83.660755486804007</v>
      </c>
      <c r="AO4" s="223">
        <v>-3.3185045804734477E-2</v>
      </c>
      <c r="AP4" s="223">
        <v>89.986956411761568</v>
      </c>
      <c r="AQ4" s="223">
        <v>10</v>
      </c>
      <c r="AR4" s="223">
        <v>71.891619575208168</v>
      </c>
      <c r="AS4" s="223">
        <v>90.030405697211293</v>
      </c>
      <c r="AT4" s="223">
        <v>11.874624212386619</v>
      </c>
      <c r="AU4" s="223">
        <v>83.766243787594789</v>
      </c>
      <c r="AV4" s="223">
        <v>-6.3412516528865676E-2</v>
      </c>
      <c r="AW4" s="223">
        <v>89.966993180682422</v>
      </c>
      <c r="AX4" s="223">
        <v>10</v>
      </c>
      <c r="AY4" s="223">
        <v>71.891619575208168</v>
      </c>
      <c r="AZ4" s="223">
        <v>90.030405697211293</v>
      </c>
      <c r="BA4" s="223">
        <v>11.602901524307461</v>
      </c>
      <c r="BB4" s="223">
        <v>83.494521099515623</v>
      </c>
      <c r="BC4" s="223">
        <v>-6.2043281763983577E-2</v>
      </c>
      <c r="BD4" s="223">
        <v>89.968362415447316</v>
      </c>
    </row>
    <row r="5" spans="1:61">
      <c r="A5" s="223">
        <v>70.498498673749651</v>
      </c>
      <c r="B5" s="223">
        <v>53.387425791601096</v>
      </c>
      <c r="C5" s="223">
        <v>90.227164090820736</v>
      </c>
      <c r="D5" s="223">
        <v>6.8290594329429517</v>
      </c>
      <c r="E5" s="223">
        <v>60.216485224544044</v>
      </c>
      <c r="F5" s="223">
        <v>-0.42211065441955165</v>
      </c>
      <c r="G5" s="223">
        <v>89.805053436401181</v>
      </c>
      <c r="H5" s="223">
        <v>70.498498673749651</v>
      </c>
      <c r="I5" s="223">
        <v>53.387425791601096</v>
      </c>
      <c r="J5" s="223">
        <v>90.227164090820736</v>
      </c>
      <c r="K5" s="223">
        <v>7.3962757346371912</v>
      </c>
      <c r="L5" s="223">
        <v>60.783701526238289</v>
      </c>
      <c r="M5" s="223">
        <v>-0.44020258487699088</v>
      </c>
      <c r="N5" s="223">
        <v>89.786961505943751</v>
      </c>
      <c r="O5" s="223">
        <v>70.498498673749651</v>
      </c>
      <c r="P5" s="223">
        <v>49.869315204291986</v>
      </c>
      <c r="Q5" s="223">
        <v>90.250831330573547</v>
      </c>
      <c r="R5" s="223">
        <v>13.079491280731947</v>
      </c>
      <c r="S5" s="223">
        <v>62.948806485023937</v>
      </c>
      <c r="T5" s="223">
        <v>-0.40802963366306499</v>
      </c>
      <c r="U5" s="223">
        <v>89.842801696910485</v>
      </c>
      <c r="V5" s="223">
        <v>70.498498673749651</v>
      </c>
      <c r="W5" s="223">
        <v>49.869315204291986</v>
      </c>
      <c r="X5" s="223">
        <v>90.250831330573547</v>
      </c>
      <c r="Y5" s="223">
        <v>14.027720178005495</v>
      </c>
      <c r="Z5" s="223">
        <v>63.897035382297481</v>
      </c>
      <c r="AA5" s="223">
        <v>-0.44069983261636297</v>
      </c>
      <c r="AB5" s="223">
        <v>89.810131497957187</v>
      </c>
      <c r="AC5" s="223">
        <v>70.498498673749651</v>
      </c>
      <c r="AD5" s="223">
        <v>48.10892699178315</v>
      </c>
      <c r="AE5" s="223">
        <v>90.141994063199448</v>
      </c>
      <c r="AF5" s="223">
        <v>18.771824207915294</v>
      </c>
      <c r="AG5" s="223">
        <v>66.880751199698437</v>
      </c>
      <c r="AH5" s="223">
        <v>-0.2356880640918283</v>
      </c>
      <c r="AI5" s="223">
        <v>89.906305999107616</v>
      </c>
      <c r="AJ5" s="223">
        <v>70.498498673749651</v>
      </c>
      <c r="AK5" s="223">
        <v>48.10892699178315</v>
      </c>
      <c r="AL5" s="223">
        <v>90.141994063199448</v>
      </c>
      <c r="AM5" s="223">
        <v>18.588197013785233</v>
      </c>
      <c r="AN5" s="223">
        <v>66.697124005568384</v>
      </c>
      <c r="AO5" s="223">
        <v>-0.23394881744600191</v>
      </c>
      <c r="AP5" s="223">
        <v>89.908045245753442</v>
      </c>
      <c r="AQ5" s="223">
        <v>70.498498673749651</v>
      </c>
      <c r="AR5" s="223">
        <v>54.928072367134448</v>
      </c>
      <c r="AS5" s="223">
        <v>90.214354825989602</v>
      </c>
      <c r="AT5" s="223">
        <v>11.874398563009533</v>
      </c>
      <c r="AU5" s="223">
        <v>66.802470930143983</v>
      </c>
      <c r="AV5" s="223">
        <v>-0.44704149072405169</v>
      </c>
      <c r="AW5" s="223">
        <v>89.767313335265555</v>
      </c>
      <c r="AX5" s="223">
        <v>70.498498673749651</v>
      </c>
      <c r="AY5" s="223">
        <v>54.928072367134448</v>
      </c>
      <c r="AZ5" s="223">
        <v>90.214354825989602</v>
      </c>
      <c r="BA5" s="223">
        <v>11.602689392156185</v>
      </c>
      <c r="BB5" s="223">
        <v>66.530761759290627</v>
      </c>
      <c r="BC5" s="223">
        <v>-0.43738923962566811</v>
      </c>
      <c r="BD5" s="223">
        <v>89.776965586363929</v>
      </c>
      <c r="BG5" s="223" t="s">
        <v>3473</v>
      </c>
      <c r="BH5" s="223" t="s">
        <v>3474</v>
      </c>
      <c r="BI5" s="223" t="s">
        <v>3475</v>
      </c>
    </row>
    <row r="6" spans="1:61">
      <c r="A6" s="223">
        <v>79.100616512529626</v>
      </c>
      <c r="B6" s="223">
        <v>52.387442387386457</v>
      </c>
      <c r="C6" s="223">
        <v>90.254881995847228</v>
      </c>
      <c r="D6" s="223">
        <v>6.8290107871713825</v>
      </c>
      <c r="E6" s="223">
        <v>59.216453174557842</v>
      </c>
      <c r="F6" s="223">
        <v>-0.47361438105896325</v>
      </c>
      <c r="G6" s="223">
        <v>89.781267614788263</v>
      </c>
      <c r="H6" s="223">
        <v>79.100616512529626</v>
      </c>
      <c r="I6" s="223">
        <v>52.387442387386457</v>
      </c>
      <c r="J6" s="223">
        <v>90.254881995847228</v>
      </c>
      <c r="K6" s="223">
        <v>7.3962205125135716</v>
      </c>
      <c r="L6" s="223">
        <v>59.78366289990003</v>
      </c>
      <c r="M6" s="223">
        <v>-0.49391352281209383</v>
      </c>
      <c r="N6" s="223">
        <v>89.760968473035135</v>
      </c>
      <c r="O6" s="223">
        <v>79.100616512529626</v>
      </c>
      <c r="P6" s="223">
        <v>48.869332714197078</v>
      </c>
      <c r="Q6" s="223">
        <v>90.28143706307921</v>
      </c>
      <c r="R6" s="223">
        <v>13.079446844481001</v>
      </c>
      <c r="S6" s="223">
        <v>61.948779558678083</v>
      </c>
      <c r="T6" s="223">
        <v>-0.45781541876560028</v>
      </c>
      <c r="U6" s="223">
        <v>89.823621644313604</v>
      </c>
      <c r="V6" s="223">
        <v>79.100616512529626</v>
      </c>
      <c r="W6" s="223">
        <v>48.869332714197078</v>
      </c>
      <c r="X6" s="223">
        <v>90.28143706307921</v>
      </c>
      <c r="Y6" s="223">
        <v>14.027665212229991</v>
      </c>
      <c r="Z6" s="223">
        <v>62.896997926427069</v>
      </c>
      <c r="AA6" s="223">
        <v>-0.49447146415812787</v>
      </c>
      <c r="AB6" s="223">
        <v>89.786965598921086</v>
      </c>
      <c r="AC6" s="223">
        <v>79.100616512529626</v>
      </c>
      <c r="AD6" s="223">
        <v>47.108931485651141</v>
      </c>
      <c r="AE6" s="223">
        <v>90.159319922993191</v>
      </c>
      <c r="AF6" s="223">
        <v>18.771810162991279</v>
      </c>
      <c r="AG6" s="223">
        <v>65.880741648642413</v>
      </c>
      <c r="AH6" s="223">
        <v>-0.26444611308004523</v>
      </c>
      <c r="AI6" s="223">
        <v>89.89487380991315</v>
      </c>
      <c r="AJ6" s="223">
        <v>79.100616512529626</v>
      </c>
      <c r="AK6" s="223">
        <v>47.108931485651141</v>
      </c>
      <c r="AL6" s="223">
        <v>90.159319922993191</v>
      </c>
      <c r="AM6" s="223">
        <v>18.588183505934605</v>
      </c>
      <c r="AN6" s="223">
        <v>65.69711499158575</v>
      </c>
      <c r="AO6" s="223">
        <v>-0.26249466121567516</v>
      </c>
      <c r="AP6" s="223">
        <v>89.896825261777522</v>
      </c>
      <c r="AQ6" s="223">
        <v>79.100616512529626</v>
      </c>
      <c r="AR6" s="223">
        <v>53.928085621492166</v>
      </c>
      <c r="AS6" s="223">
        <v>90.240509860558831</v>
      </c>
      <c r="AT6" s="223">
        <v>11.8743389389015</v>
      </c>
      <c r="AU6" s="223">
        <v>65.802424560393661</v>
      </c>
      <c r="AV6" s="223">
        <v>-0.50158665878051645</v>
      </c>
      <c r="AW6" s="223">
        <v>89.73892320177832</v>
      </c>
      <c r="AX6" s="223">
        <v>79.100616512529626</v>
      </c>
      <c r="AY6" s="223">
        <v>53.928085621492166</v>
      </c>
      <c r="AZ6" s="223">
        <v>90.240509860558831</v>
      </c>
      <c r="BA6" s="223">
        <v>11.60263333963754</v>
      </c>
      <c r="BB6" s="223">
        <v>65.530718961129708</v>
      </c>
      <c r="BC6" s="223">
        <v>-0.49075684718602214</v>
      </c>
      <c r="BD6" s="223">
        <v>89.749753013372811</v>
      </c>
      <c r="BG6" s="263">
        <v>1000</v>
      </c>
      <c r="BH6" s="263">
        <v>31.003612051869901</v>
      </c>
      <c r="BI6" s="263">
        <v>71.251966744475993</v>
      </c>
    </row>
    <row r="7" spans="1:61">
      <c r="A7" s="223">
        <v>88.75235147372085</v>
      </c>
      <c r="B7" s="223">
        <v>51.387463280156894</v>
      </c>
      <c r="C7" s="223">
        <v>90.285981871072806</v>
      </c>
      <c r="D7" s="223">
        <v>6.8289495465374124</v>
      </c>
      <c r="E7" s="223">
        <v>58.21641282669431</v>
      </c>
      <c r="F7" s="223">
        <v>-0.53140186806842682</v>
      </c>
      <c r="G7" s="223">
        <v>89.754580003004378</v>
      </c>
      <c r="H7" s="223">
        <v>88.75235147372085</v>
      </c>
      <c r="I7" s="223">
        <v>51.387463280156894</v>
      </c>
      <c r="J7" s="223">
        <v>90.285981871072806</v>
      </c>
      <c r="K7" s="223">
        <v>7.3961509929713065</v>
      </c>
      <c r="L7" s="223">
        <v>58.783614273128201</v>
      </c>
      <c r="M7" s="223">
        <v>-0.55417740207569721</v>
      </c>
      <c r="N7" s="223">
        <v>89.731804468997112</v>
      </c>
      <c r="O7" s="223">
        <v>88.75235147372085</v>
      </c>
      <c r="P7" s="223">
        <v>47.869354757772179</v>
      </c>
      <c r="Q7" s="223">
        <v>90.315777128858997</v>
      </c>
      <c r="R7" s="223">
        <v>13.079390903190149</v>
      </c>
      <c r="S7" s="223">
        <v>60.948745660962331</v>
      </c>
      <c r="T7" s="223">
        <v>-0.51367542734396421</v>
      </c>
      <c r="U7" s="223">
        <v>89.802101701515028</v>
      </c>
      <c r="V7" s="223">
        <v>88.75235147372085</v>
      </c>
      <c r="W7" s="223">
        <v>47.869354757772179</v>
      </c>
      <c r="X7" s="223">
        <v>90.315777128858997</v>
      </c>
      <c r="Y7" s="223">
        <v>14.027596015400462</v>
      </c>
      <c r="Z7" s="223">
        <v>61.896950773172641</v>
      </c>
      <c r="AA7" s="223">
        <v>-0.55480344880832211</v>
      </c>
      <c r="AB7" s="223">
        <v>89.760973680050668</v>
      </c>
      <c r="AC7" s="223">
        <v>88.75235147372085</v>
      </c>
      <c r="AD7" s="223">
        <v>46.108937143091502</v>
      </c>
      <c r="AE7" s="223">
        <v>90.178759843027478</v>
      </c>
      <c r="AF7" s="223">
        <v>18.771792481543933</v>
      </c>
      <c r="AG7" s="223">
        <v>64.880729624635435</v>
      </c>
      <c r="AH7" s="223">
        <v>-0.29671307397800373</v>
      </c>
      <c r="AI7" s="223">
        <v>89.882046769049481</v>
      </c>
      <c r="AJ7" s="223">
        <v>88.75235147372085</v>
      </c>
      <c r="AK7" s="223">
        <v>46.108937143091502</v>
      </c>
      <c r="AL7" s="223">
        <v>90.178759843027478</v>
      </c>
      <c r="AM7" s="223">
        <v>18.588166500617486</v>
      </c>
      <c r="AN7" s="223">
        <v>64.697103643708985</v>
      </c>
      <c r="AO7" s="223">
        <v>-0.29452353011540527</v>
      </c>
      <c r="AP7" s="223">
        <v>89.88423631291208</v>
      </c>
      <c r="AQ7" s="223">
        <v>88.75235147372085</v>
      </c>
      <c r="AR7" s="223">
        <v>52.928102307689059</v>
      </c>
      <c r="AS7" s="223">
        <v>90.269856205990436</v>
      </c>
      <c r="AT7" s="223">
        <v>11.874263877761903</v>
      </c>
      <c r="AU7" s="223">
        <v>64.802366185450964</v>
      </c>
      <c r="AV7" s="223">
        <v>-0.56278645965295471</v>
      </c>
      <c r="AW7" s="223">
        <v>89.707069746337481</v>
      </c>
      <c r="AX7" s="223">
        <v>88.75235147372085</v>
      </c>
      <c r="AY7" s="223">
        <v>52.928102307689059</v>
      </c>
      <c r="AZ7" s="223">
        <v>90.269856205990436</v>
      </c>
      <c r="BA7" s="223">
        <v>11.602562774725333</v>
      </c>
      <c r="BB7" s="223">
        <v>64.530665082414387</v>
      </c>
      <c r="BC7" s="223">
        <v>-0.55063548275930652</v>
      </c>
      <c r="BD7" s="223">
        <v>89.719220723231132</v>
      </c>
      <c r="BG7" s="263">
        <v>1072.26722201032</v>
      </c>
      <c r="BH7" s="263">
        <v>31.520429851926998</v>
      </c>
      <c r="BI7" s="263">
        <v>75.518596790615405</v>
      </c>
    </row>
    <row r="8" spans="1:61">
      <c r="A8" s="223">
        <v>99.581776216208851</v>
      </c>
      <c r="B8" s="223">
        <v>50.38748958246105</v>
      </c>
      <c r="C8" s="223">
        <v>90.320876327407461</v>
      </c>
      <c r="D8" s="223">
        <v>6.828872450357947</v>
      </c>
      <c r="E8" s="223">
        <v>57.216362032818999</v>
      </c>
      <c r="F8" s="223">
        <v>-0.59623958421975454</v>
      </c>
      <c r="G8" s="223">
        <v>89.724636743187702</v>
      </c>
      <c r="H8" s="223">
        <v>99.581776216208851</v>
      </c>
      <c r="I8" s="223">
        <v>50.38748958246105</v>
      </c>
      <c r="J8" s="223">
        <v>90.320876327407461</v>
      </c>
      <c r="K8" s="223">
        <v>7.3960634746261666</v>
      </c>
      <c r="L8" s="223">
        <v>57.783553057087218</v>
      </c>
      <c r="M8" s="223">
        <v>-0.6217934789235765</v>
      </c>
      <c r="N8" s="223">
        <v>89.699082848483883</v>
      </c>
      <c r="O8" s="223">
        <v>99.581776216208851</v>
      </c>
      <c r="P8" s="223">
        <v>46.869382508847472</v>
      </c>
      <c r="Q8" s="223">
        <v>90.354307131487857</v>
      </c>
      <c r="R8" s="223">
        <v>13.079320478283069</v>
      </c>
      <c r="S8" s="223">
        <v>59.948702987130545</v>
      </c>
      <c r="T8" s="223">
        <v>-0.57635059531642796</v>
      </c>
      <c r="U8" s="223">
        <v>89.77795653617143</v>
      </c>
      <c r="V8" s="223">
        <v>99.581776216208851</v>
      </c>
      <c r="W8" s="223">
        <v>46.869382508847472</v>
      </c>
      <c r="X8" s="223">
        <v>90.354307131487857</v>
      </c>
      <c r="Y8" s="223">
        <v>14.027508903309908</v>
      </c>
      <c r="Z8" s="223">
        <v>60.89689141215738</v>
      </c>
      <c r="AA8" s="223">
        <v>-0.62249594968787558</v>
      </c>
      <c r="AB8" s="223">
        <v>89.731811181799984</v>
      </c>
      <c r="AC8" s="223">
        <v>99.581776216208851</v>
      </c>
      <c r="AD8" s="223">
        <v>45.108944265380266</v>
      </c>
      <c r="AE8" s="223">
        <v>90.20057177172842</v>
      </c>
      <c r="AF8" s="223">
        <v>18.771770222022774</v>
      </c>
      <c r="AG8" s="223">
        <v>63.88071448740304</v>
      </c>
      <c r="AH8" s="223">
        <v>-0.33291705722028214</v>
      </c>
      <c r="AI8" s="223">
        <v>89.867654714508134</v>
      </c>
      <c r="AJ8" s="223">
        <v>99.581776216208851</v>
      </c>
      <c r="AK8" s="223">
        <v>45.108944265380266</v>
      </c>
      <c r="AL8" s="223">
        <v>90.20057177172842</v>
      </c>
      <c r="AM8" s="223">
        <v>18.588145092285458</v>
      </c>
      <c r="AN8" s="223">
        <v>63.697089357665725</v>
      </c>
      <c r="AO8" s="223">
        <v>-0.33046037846140019</v>
      </c>
      <c r="AP8" s="223">
        <v>89.870111393267024</v>
      </c>
      <c r="AQ8" s="223">
        <v>99.581776216208851</v>
      </c>
      <c r="AR8" s="223">
        <v>51.928123314285763</v>
      </c>
      <c r="AS8" s="223">
        <v>90.302783225614192</v>
      </c>
      <c r="AT8" s="223">
        <v>11.874169383232298</v>
      </c>
      <c r="AU8" s="223">
        <v>63.802292697518062</v>
      </c>
      <c r="AV8" s="223">
        <v>-0.63145251659674773</v>
      </c>
      <c r="AW8" s="223">
        <v>89.67133070901744</v>
      </c>
      <c r="AX8" s="223">
        <v>99.581776216208851</v>
      </c>
      <c r="AY8" s="223">
        <v>51.928123314285763</v>
      </c>
      <c r="AZ8" s="223">
        <v>90.302783225614192</v>
      </c>
      <c r="BA8" s="223">
        <v>11.602473940393301</v>
      </c>
      <c r="BB8" s="223">
        <v>63.530597254679066</v>
      </c>
      <c r="BC8" s="223">
        <v>-0.6178192798761899</v>
      </c>
      <c r="BD8" s="223">
        <v>89.684963945738005</v>
      </c>
      <c r="BG8" s="263">
        <v>1149.75699539774</v>
      </c>
      <c r="BH8" s="263">
        <v>29.601377102057</v>
      </c>
      <c r="BI8" s="263">
        <v>76.056872491674895</v>
      </c>
    </row>
    <row r="9" spans="1:61">
      <c r="A9" s="223">
        <v>111.73259062675467</v>
      </c>
      <c r="B9" s="223">
        <v>49.38752269488527</v>
      </c>
      <c r="C9" s="223">
        <v>90.360028300511232</v>
      </c>
      <c r="D9" s="223">
        <v>6.8287753939374447</v>
      </c>
      <c r="E9" s="223">
        <v>56.216298088822711</v>
      </c>
      <c r="F9" s="223">
        <v>-0.66898741192298372</v>
      </c>
      <c r="G9" s="223">
        <v>89.691040888588248</v>
      </c>
      <c r="H9" s="223">
        <v>111.73259062675467</v>
      </c>
      <c r="I9" s="223">
        <v>49.38752269488527</v>
      </c>
      <c r="J9" s="223">
        <v>90.360028300511232</v>
      </c>
      <c r="K9" s="223">
        <v>7.3959532980506051</v>
      </c>
      <c r="L9" s="223">
        <v>56.783475992935877</v>
      </c>
      <c r="M9" s="223">
        <v>-0.69765840018980896</v>
      </c>
      <c r="N9" s="223">
        <v>89.662369900321423</v>
      </c>
      <c r="O9" s="223">
        <v>111.73259062675467</v>
      </c>
      <c r="P9" s="223">
        <v>45.86941744515687</v>
      </c>
      <c r="Q9" s="223">
        <v>90.397538244309501</v>
      </c>
      <c r="R9" s="223">
        <v>13.079231820171604</v>
      </c>
      <c r="S9" s="223">
        <v>58.94864926532847</v>
      </c>
      <c r="T9" s="223">
        <v>-0.64667217099448016</v>
      </c>
      <c r="U9" s="223">
        <v>89.750866073315024</v>
      </c>
      <c r="V9" s="223">
        <v>111.73259062675467</v>
      </c>
      <c r="W9" s="223">
        <v>45.86941744515687</v>
      </c>
      <c r="X9" s="223">
        <v>90.397538244309501</v>
      </c>
      <c r="Y9" s="223">
        <v>14.027399238152388</v>
      </c>
      <c r="Z9" s="223">
        <v>59.896816683309254</v>
      </c>
      <c r="AA9" s="223">
        <v>-0.69844663217765734</v>
      </c>
      <c r="AB9" s="223">
        <v>89.699091612131838</v>
      </c>
      <c r="AC9" s="223">
        <v>111.73259062675467</v>
      </c>
      <c r="AD9" s="223">
        <v>44.108953231800015</v>
      </c>
      <c r="AE9" s="223">
        <v>90.225045129541243</v>
      </c>
      <c r="AF9" s="223">
        <v>18.771742199107798</v>
      </c>
      <c r="AG9" s="223">
        <v>62.880695430907814</v>
      </c>
      <c r="AH9" s="223">
        <v>-0.37353839346543183</v>
      </c>
      <c r="AI9" s="223">
        <v>89.851506736075805</v>
      </c>
      <c r="AJ9" s="223">
        <v>111.73259062675467</v>
      </c>
      <c r="AK9" s="223">
        <v>44.108953231800015</v>
      </c>
      <c r="AL9" s="223">
        <v>90.225045129541243</v>
      </c>
      <c r="AM9" s="223">
        <v>18.588118140940907</v>
      </c>
      <c r="AN9" s="223">
        <v>62.697071372740922</v>
      </c>
      <c r="AO9" s="223">
        <v>-0.37078199673970574</v>
      </c>
      <c r="AP9" s="223">
        <v>89.854263132801535</v>
      </c>
      <c r="AQ9" s="223">
        <v>111.73259062675467</v>
      </c>
      <c r="AR9" s="223">
        <v>50.928149759896414</v>
      </c>
      <c r="AS9" s="223">
        <v>90.339727777631637</v>
      </c>
      <c r="AT9" s="223">
        <v>11.874050424594158</v>
      </c>
      <c r="AU9" s="223">
        <v>62.802200184490573</v>
      </c>
      <c r="AV9" s="223">
        <v>-0.70849533544144971</v>
      </c>
      <c r="AW9" s="223">
        <v>89.631232442190182</v>
      </c>
      <c r="AX9" s="223">
        <v>111.73259062675467</v>
      </c>
      <c r="AY9" s="223">
        <v>50.928149759896414</v>
      </c>
      <c r="AZ9" s="223">
        <v>90.339727777631637</v>
      </c>
      <c r="BA9" s="223">
        <v>11.602362107176836</v>
      </c>
      <c r="BB9" s="223">
        <v>62.530511867073251</v>
      </c>
      <c r="BC9" s="223">
        <v>-0.69319913406204048</v>
      </c>
      <c r="BD9" s="223">
        <v>89.646528643569596</v>
      </c>
      <c r="BG9" s="263">
        <v>1232.84673944207</v>
      </c>
      <c r="BH9" s="263">
        <v>29.173138922397602</v>
      </c>
      <c r="BI9" s="263">
        <v>79.668475907871397</v>
      </c>
    </row>
    <row r="10" spans="1:61">
      <c r="A10" s="223">
        <v>125.36602863018533</v>
      </c>
      <c r="B10" s="223">
        <v>48.387564380617292</v>
      </c>
      <c r="C10" s="223">
        <v>90.403957182517004</v>
      </c>
      <c r="D10" s="223">
        <v>6.8286532101845516</v>
      </c>
      <c r="E10" s="223">
        <v>55.216217590801847</v>
      </c>
      <c r="F10" s="223">
        <v>-0.75061000017584012</v>
      </c>
      <c r="G10" s="223">
        <v>89.653347182341165</v>
      </c>
      <c r="H10" s="223">
        <v>125.36602863018533</v>
      </c>
      <c r="I10" s="223">
        <v>48.387564380617292</v>
      </c>
      <c r="J10" s="223">
        <v>90.403957182517004</v>
      </c>
      <c r="K10" s="223">
        <v>7.395814597911019</v>
      </c>
      <c r="L10" s="223">
        <v>55.783378978528312</v>
      </c>
      <c r="M10" s="223">
        <v>-0.78277803170951665</v>
      </c>
      <c r="N10" s="223">
        <v>89.621179150807492</v>
      </c>
      <c r="O10" s="223">
        <v>125.36602863018533</v>
      </c>
      <c r="P10" s="223">
        <v>44.869461427008936</v>
      </c>
      <c r="Q10" s="223">
        <v>90.446043981785365</v>
      </c>
      <c r="R10" s="223">
        <v>13.07912020874814</v>
      </c>
      <c r="S10" s="223">
        <v>57.94858163575708</v>
      </c>
      <c r="T10" s="223">
        <v>-0.72557269549211068</v>
      </c>
      <c r="U10" s="223">
        <v>89.720471286293261</v>
      </c>
      <c r="V10" s="223">
        <v>125.36602863018533</v>
      </c>
      <c r="W10" s="223">
        <v>44.869461427008936</v>
      </c>
      <c r="X10" s="223">
        <v>90.446043981785365</v>
      </c>
      <c r="Y10" s="223">
        <v>14.027261181808854</v>
      </c>
      <c r="Z10" s="223">
        <v>58.89672260881779</v>
      </c>
      <c r="AA10" s="223">
        <v>-0.7836625063919489</v>
      </c>
      <c r="AB10" s="223">
        <v>89.662381475393417</v>
      </c>
      <c r="AC10" s="223">
        <v>125.36602863018533</v>
      </c>
      <c r="AD10" s="223">
        <v>43.108964519836853</v>
      </c>
      <c r="AE10" s="223">
        <v>90.252504648087097</v>
      </c>
      <c r="AF10" s="223">
        <v>18.771706920604409</v>
      </c>
      <c r="AG10" s="223">
        <v>61.880671440441262</v>
      </c>
      <c r="AH10" s="223">
        <v>-0.41911599835302754</v>
      </c>
      <c r="AI10" s="223">
        <v>89.833388649734076</v>
      </c>
      <c r="AJ10" s="223">
        <v>125.36602863018533</v>
      </c>
      <c r="AK10" s="223">
        <v>43.108964519836853</v>
      </c>
      <c r="AL10" s="223">
        <v>90.252504648087097</v>
      </c>
      <c r="AM10" s="223">
        <v>18.588084211444183</v>
      </c>
      <c r="AN10" s="223">
        <v>61.697048731281036</v>
      </c>
      <c r="AO10" s="223">
        <v>-0.41602332993457403</v>
      </c>
      <c r="AP10" s="223">
        <v>89.836481318152522</v>
      </c>
      <c r="AQ10" s="223">
        <v>125.36602863018533</v>
      </c>
      <c r="AR10" s="223">
        <v>49.92818305274524</v>
      </c>
      <c r="AS10" s="223">
        <v>90.381180004328129</v>
      </c>
      <c r="AT10" s="223">
        <v>11.873900669179333</v>
      </c>
      <c r="AU10" s="223">
        <v>61.802083721924575</v>
      </c>
      <c r="AV10" s="223">
        <v>-0.79493630805371307</v>
      </c>
      <c r="AW10" s="223">
        <v>89.586243696274423</v>
      </c>
      <c r="AX10" s="223">
        <v>125.36602863018533</v>
      </c>
      <c r="AY10" s="223">
        <v>49.92818305274524</v>
      </c>
      <c r="AZ10" s="223">
        <v>90.381180004328129</v>
      </c>
      <c r="BA10" s="223">
        <v>11.602221321590482</v>
      </c>
      <c r="BB10" s="223">
        <v>61.530404374335724</v>
      </c>
      <c r="BC10" s="223">
        <v>-0.77777445311126669</v>
      </c>
      <c r="BD10" s="223">
        <v>89.603405551216866</v>
      </c>
      <c r="BG10" s="263">
        <v>1321.94114846603</v>
      </c>
      <c r="BH10" s="263">
        <v>27.736945938327199</v>
      </c>
      <c r="BI10" s="263">
        <v>79.397994408552606</v>
      </c>
    </row>
    <row r="11" spans="1:61">
      <c r="A11" s="223">
        <v>140.66299766561622</v>
      </c>
      <c r="B11" s="223">
        <v>47.387616859305218</v>
      </c>
      <c r="C11" s="223">
        <v>90.453245698296584</v>
      </c>
      <c r="D11" s="223">
        <v>6.8284993947730861</v>
      </c>
      <c r="E11" s="223">
        <v>54.216116254078301</v>
      </c>
      <c r="F11" s="223">
        <v>-0.84218948413225792</v>
      </c>
      <c r="G11" s="223">
        <v>89.611056214164321</v>
      </c>
      <c r="H11" s="223">
        <v>140.66299766561622</v>
      </c>
      <c r="I11" s="223">
        <v>47.387616859305218</v>
      </c>
      <c r="J11" s="223">
        <v>90.453245698296584</v>
      </c>
      <c r="K11" s="223">
        <v>7.3956399910426036</v>
      </c>
      <c r="L11" s="223">
        <v>54.783256850347826</v>
      </c>
      <c r="M11" s="223">
        <v>-0.87828070734447683</v>
      </c>
      <c r="N11" s="223">
        <v>89.574964990952111</v>
      </c>
      <c r="O11" s="223">
        <v>140.66299766561622</v>
      </c>
      <c r="P11" s="223">
        <v>43.869516796316425</v>
      </c>
      <c r="Q11" s="223">
        <v>90.500467793283434</v>
      </c>
      <c r="R11" s="223">
        <v>13.078979702293598</v>
      </c>
      <c r="S11" s="223">
        <v>56.948496498610027</v>
      </c>
      <c r="T11" s="223">
        <v>-0.81409830671600447</v>
      </c>
      <c r="U11" s="223">
        <v>89.686369486567429</v>
      </c>
      <c r="V11" s="223">
        <v>140.66299766561622</v>
      </c>
      <c r="W11" s="223">
        <v>43.869516796316425</v>
      </c>
      <c r="X11" s="223">
        <v>90.500467793283434</v>
      </c>
      <c r="Y11" s="223">
        <v>14.027087385366443</v>
      </c>
      <c r="Z11" s="223">
        <v>57.896604181682868</v>
      </c>
      <c r="AA11" s="223">
        <v>-0.87927319214388233</v>
      </c>
      <c r="AB11" s="223">
        <v>89.62119460113955</v>
      </c>
      <c r="AC11" s="223">
        <v>140.66299766561622</v>
      </c>
      <c r="AD11" s="223">
        <v>42.108978730606808</v>
      </c>
      <c r="AE11" s="223">
        <v>90.283314677351072</v>
      </c>
      <c r="AF11" s="223">
        <v>18.771662508006649</v>
      </c>
      <c r="AG11" s="223">
        <v>60.880641238613457</v>
      </c>
      <c r="AH11" s="223">
        <v>-0.4702545109604771</v>
      </c>
      <c r="AI11" s="223">
        <v>89.813060166390599</v>
      </c>
      <c r="AJ11" s="223">
        <v>140.66299766561622</v>
      </c>
      <c r="AK11" s="223">
        <v>42.108978730606808</v>
      </c>
      <c r="AL11" s="223">
        <v>90.283314677351072</v>
      </c>
      <c r="AM11" s="223">
        <v>18.588041497112052</v>
      </c>
      <c r="AN11" s="223">
        <v>60.697020227718859</v>
      </c>
      <c r="AO11" s="223">
        <v>-0.46678456407061919</v>
      </c>
      <c r="AP11" s="223">
        <v>89.81653011328045</v>
      </c>
      <c r="AQ11" s="223">
        <v>140.66299766561622</v>
      </c>
      <c r="AR11" s="223">
        <v>48.928224965637895</v>
      </c>
      <c r="AS11" s="223">
        <v>90.427689825184345</v>
      </c>
      <c r="AT11" s="223">
        <v>11.873712145631982</v>
      </c>
      <c r="AU11" s="223">
        <v>60.801937111269879</v>
      </c>
      <c r="AV11" s="223">
        <v>-0.89192115487270762</v>
      </c>
      <c r="AW11" s="223">
        <v>89.53576867031164</v>
      </c>
      <c r="AX11" s="223">
        <v>140.66299766561622</v>
      </c>
      <c r="AY11" s="223">
        <v>48.928224965637895</v>
      </c>
      <c r="AZ11" s="223">
        <v>90.427689825184345</v>
      </c>
      <c r="BA11" s="223">
        <v>11.602044089522243</v>
      </c>
      <c r="BB11" s="223">
        <v>60.53026905516014</v>
      </c>
      <c r="BC11" s="223">
        <v>-0.87266631783147863</v>
      </c>
      <c r="BD11" s="223">
        <v>89.555023507352871</v>
      </c>
      <c r="BG11" s="263">
        <v>1417.4741629268001</v>
      </c>
      <c r="BH11" s="263">
        <v>27.705215982093399</v>
      </c>
      <c r="BI11" s="263">
        <v>77.669836224031101</v>
      </c>
    </row>
    <row r="12" spans="1:61">
      <c r="A12" s="223">
        <v>157.82647921825543</v>
      </c>
      <c r="B12" s="223">
        <v>46.387682925204068</v>
      </c>
      <c r="C12" s="223">
        <v>90.508547615617161</v>
      </c>
      <c r="D12" s="223">
        <v>6.8283057602811077</v>
      </c>
      <c r="E12" s="223">
        <v>53.215988685485172</v>
      </c>
      <c r="F12" s="223">
        <v>-0.94493973035823964</v>
      </c>
      <c r="G12" s="223">
        <v>89.563607885258918</v>
      </c>
      <c r="H12" s="223">
        <v>157.82647921825543</v>
      </c>
      <c r="I12" s="223">
        <v>46.387682925204068</v>
      </c>
      <c r="J12" s="223">
        <v>90.508547615617161</v>
      </c>
      <c r="K12" s="223">
        <v>7.3954201839422984</v>
      </c>
      <c r="L12" s="223">
        <v>53.783103109146367</v>
      </c>
      <c r="M12" s="223">
        <v>-0.98543206260708816</v>
      </c>
      <c r="N12" s="223">
        <v>89.523115553010072</v>
      </c>
      <c r="O12" s="223">
        <v>157.82647921825543</v>
      </c>
      <c r="P12" s="223">
        <v>42.86958650125132</v>
      </c>
      <c r="Q12" s="223">
        <v>90.561531578097032</v>
      </c>
      <c r="R12" s="223">
        <v>13.078802821491468</v>
      </c>
      <c r="S12" s="223">
        <v>55.948389322742784</v>
      </c>
      <c r="T12" s="223">
        <v>-0.9134225217492955</v>
      </c>
      <c r="U12" s="223">
        <v>89.648109056347735</v>
      </c>
      <c r="V12" s="223">
        <v>157.82647921825543</v>
      </c>
      <c r="W12" s="223">
        <v>42.86958650125132</v>
      </c>
      <c r="X12" s="223">
        <v>90.561531578097032</v>
      </c>
      <c r="Y12" s="223">
        <v>14.02686859842936</v>
      </c>
      <c r="Z12" s="223">
        <v>56.896455099680679</v>
      </c>
      <c r="AA12" s="223">
        <v>-0.98654577070029414</v>
      </c>
      <c r="AB12" s="223">
        <v>89.574985807396743</v>
      </c>
      <c r="AC12" s="223">
        <v>157.82647921825543</v>
      </c>
      <c r="AD12" s="223">
        <v>41.108996620864012</v>
      </c>
      <c r="AE12" s="223">
        <v>90.317884017837912</v>
      </c>
      <c r="AF12" s="223">
        <v>18.771606596503165</v>
      </c>
      <c r="AG12" s="223">
        <v>59.880603217367181</v>
      </c>
      <c r="AH12" s="223">
        <v>-0.52763229916255838</v>
      </c>
      <c r="AI12" s="223">
        <v>89.79025171867535</v>
      </c>
      <c r="AJ12" s="223">
        <v>157.82647921825543</v>
      </c>
      <c r="AK12" s="223">
        <v>41.108996620864012</v>
      </c>
      <c r="AL12" s="223">
        <v>90.317884017837912</v>
      </c>
      <c r="AM12" s="223">
        <v>18.587987723545901</v>
      </c>
      <c r="AN12" s="223">
        <v>59.696984344409913</v>
      </c>
      <c r="AO12" s="223">
        <v>-0.52373907357519345</v>
      </c>
      <c r="AP12" s="223">
        <v>89.794144944262712</v>
      </c>
      <c r="AQ12" s="223">
        <v>157.82647921825543</v>
      </c>
      <c r="AR12" s="223">
        <v>47.928277730334962</v>
      </c>
      <c r="AS12" s="223">
        <v>90.479874218749472</v>
      </c>
      <c r="AT12" s="223">
        <v>11.87347482019524</v>
      </c>
      <c r="AU12" s="223">
        <v>59.801752550530203</v>
      </c>
      <c r="AV12" s="223">
        <v>-1.0007349715783178</v>
      </c>
      <c r="AW12" s="223">
        <v>89.479139247171162</v>
      </c>
      <c r="AX12" s="223">
        <v>157.82647921825543</v>
      </c>
      <c r="AY12" s="223">
        <v>47.928277730334962</v>
      </c>
      <c r="AZ12" s="223">
        <v>90.479874218749472</v>
      </c>
      <c r="BA12" s="223">
        <v>11.601820977843849</v>
      </c>
      <c r="BB12" s="223">
        <v>59.530098708178812</v>
      </c>
      <c r="BC12" s="223">
        <v>-0.97913221577092857</v>
      </c>
      <c r="BD12" s="223">
        <v>89.500742002978541</v>
      </c>
      <c r="BG12" s="263">
        <v>1519.91108295293</v>
      </c>
      <c r="BH12" s="263">
        <v>27.180911341686301</v>
      </c>
      <c r="BI12" s="263">
        <v>79.477513310611997</v>
      </c>
    </row>
    <row r="13" spans="1:61">
      <c r="A13" s="223">
        <v>177.08422226038789</v>
      </c>
      <c r="B13" s="223">
        <v>45.387766095888082</v>
      </c>
      <c r="C13" s="223">
        <v>90.570596388818146</v>
      </c>
      <c r="D13" s="223">
        <v>6.8280620010034561</v>
      </c>
      <c r="E13" s="223">
        <v>52.215828096891542</v>
      </c>
      <c r="F13" s="223">
        <v>-1.0602222830898653</v>
      </c>
      <c r="G13" s="223">
        <v>89.510374105728275</v>
      </c>
      <c r="H13" s="223">
        <v>177.08422226038789</v>
      </c>
      <c r="I13" s="223">
        <v>45.387766095888082</v>
      </c>
      <c r="J13" s="223">
        <v>90.570596388818146</v>
      </c>
      <c r="K13" s="223">
        <v>7.3951434789242168</v>
      </c>
      <c r="L13" s="223">
        <v>52.782909574812301</v>
      </c>
      <c r="M13" s="223">
        <v>-1.1056516330434636</v>
      </c>
      <c r="N13" s="223">
        <v>89.464944755774681</v>
      </c>
      <c r="O13" s="223">
        <v>177.08422226038789</v>
      </c>
      <c r="P13" s="223">
        <v>41.869674253149313</v>
      </c>
      <c r="Q13" s="223">
        <v>90.630045231893604</v>
      </c>
      <c r="R13" s="223">
        <v>13.078580151808243</v>
      </c>
      <c r="S13" s="223">
        <v>54.948254404957552</v>
      </c>
      <c r="T13" s="223">
        <v>-1.0248616685780625</v>
      </c>
      <c r="U13" s="223">
        <v>89.605183563315535</v>
      </c>
      <c r="V13" s="223">
        <v>177.08422226038789</v>
      </c>
      <c r="W13" s="223">
        <v>41.869674253149313</v>
      </c>
      <c r="X13" s="223">
        <v>90.630045231893604</v>
      </c>
      <c r="Y13" s="223">
        <v>14.026593177557686</v>
      </c>
      <c r="Z13" s="223">
        <v>55.896267430706999</v>
      </c>
      <c r="AA13" s="223">
        <v>-1.1069014038558727</v>
      </c>
      <c r="AB13" s="223">
        <v>89.523143828037732</v>
      </c>
      <c r="AC13" s="223">
        <v>177.08422226038789</v>
      </c>
      <c r="AD13" s="223">
        <v>40.109019143296663</v>
      </c>
      <c r="AE13" s="223">
        <v>90.356671341508346</v>
      </c>
      <c r="AF13" s="223">
        <v>18.771536209111609</v>
      </c>
      <c r="AG13" s="223">
        <v>58.880555352408273</v>
      </c>
      <c r="AH13" s="223">
        <v>-0.59201043597190439</v>
      </c>
      <c r="AI13" s="223">
        <v>89.764660905536445</v>
      </c>
      <c r="AJ13" s="223">
        <v>177.08422226038789</v>
      </c>
      <c r="AK13" s="223">
        <v>40.109019143296663</v>
      </c>
      <c r="AL13" s="223">
        <v>90.356671341508346</v>
      </c>
      <c r="AM13" s="223">
        <v>18.587920027575336</v>
      </c>
      <c r="AN13" s="223">
        <v>58.696939170872</v>
      </c>
      <c r="AO13" s="223">
        <v>-0.58764233290143586</v>
      </c>
      <c r="AP13" s="223">
        <v>89.769029008606907</v>
      </c>
      <c r="AQ13" s="223">
        <v>177.08422226038789</v>
      </c>
      <c r="AR13" s="223">
        <v>46.928344156347094</v>
      </c>
      <c r="AS13" s="223">
        <v>90.538425388068063</v>
      </c>
      <c r="AT13" s="223">
        <v>11.873176063630437</v>
      </c>
      <c r="AU13" s="223">
        <v>58.801520219977533</v>
      </c>
      <c r="AV13" s="223">
        <v>-1.1228190607598969</v>
      </c>
      <c r="AW13" s="223">
        <v>89.415606327308168</v>
      </c>
      <c r="AX13" s="223">
        <v>177.08422226038789</v>
      </c>
      <c r="AY13" s="223">
        <v>46.928344156347094</v>
      </c>
      <c r="AZ13" s="223">
        <v>90.538425388068063</v>
      </c>
      <c r="BA13" s="223">
        <v>11.601540113166839</v>
      </c>
      <c r="BB13" s="223">
        <v>58.529884269513936</v>
      </c>
      <c r="BC13" s="223">
        <v>-1.0985825263260387</v>
      </c>
      <c r="BD13" s="223">
        <v>89.439842861742022</v>
      </c>
      <c r="BG13" s="263">
        <v>1629.75083462064</v>
      </c>
      <c r="BH13" s="263">
        <v>26.8962872024624</v>
      </c>
      <c r="BI13" s="263">
        <v>84.0099201693114</v>
      </c>
    </row>
    <row r="14" spans="1:61">
      <c r="A14" s="223">
        <v>198.69176534186579</v>
      </c>
      <c r="B14" s="223">
        <v>44.387870799428363</v>
      </c>
      <c r="C14" s="223">
        <v>90.640214846922035</v>
      </c>
      <c r="D14" s="223">
        <v>6.8277551454372905</v>
      </c>
      <c r="E14" s="223">
        <v>51.21562594486565</v>
      </c>
      <c r="F14" s="223">
        <v>-1.1895642037381426</v>
      </c>
      <c r="G14" s="223">
        <v>89.450650643183891</v>
      </c>
      <c r="H14" s="223">
        <v>198.69176534186579</v>
      </c>
      <c r="I14" s="223">
        <v>44.387870799428363</v>
      </c>
      <c r="J14" s="223">
        <v>90.640214846922035</v>
      </c>
      <c r="K14" s="223">
        <v>7.3947951528664415</v>
      </c>
      <c r="L14" s="223">
        <v>51.782665952294806</v>
      </c>
      <c r="M14" s="223">
        <v>-1.2405314140973955</v>
      </c>
      <c r="N14" s="223">
        <v>89.399683432824645</v>
      </c>
      <c r="O14" s="223">
        <v>198.69176534186579</v>
      </c>
      <c r="P14" s="223">
        <v>40.869784723999615</v>
      </c>
      <c r="Q14" s="223">
        <v>90.706917347330617</v>
      </c>
      <c r="R14" s="223">
        <v>13.078299843217611</v>
      </c>
      <c r="S14" s="223">
        <v>53.948084567217222</v>
      </c>
      <c r="T14" s="223">
        <v>-1.1498921550838919</v>
      </c>
      <c r="U14" s="223">
        <v>89.557025192246726</v>
      </c>
      <c r="V14" s="223">
        <v>198.69176534186579</v>
      </c>
      <c r="W14" s="223">
        <v>40.869784723999615</v>
      </c>
      <c r="X14" s="223">
        <v>90.706917347330617</v>
      </c>
      <c r="Y14" s="223">
        <v>14.026246467886935</v>
      </c>
      <c r="Z14" s="223">
        <v>54.89603119188655</v>
      </c>
      <c r="AA14" s="223">
        <v>-1.2419339175032229</v>
      </c>
      <c r="AB14" s="223">
        <v>89.464983429827399</v>
      </c>
      <c r="AC14" s="223">
        <v>198.69176534186579</v>
      </c>
      <c r="AD14" s="223">
        <v>39.109047497253599</v>
      </c>
      <c r="AE14" s="223">
        <v>90.400191272995158</v>
      </c>
      <c r="AF14" s="223">
        <v>18.771447598254362</v>
      </c>
      <c r="AG14" s="223">
        <v>57.88049509550796</v>
      </c>
      <c r="AH14" s="223">
        <v>-0.66424276293893869</v>
      </c>
      <c r="AI14" s="223">
        <v>89.735948510056218</v>
      </c>
      <c r="AJ14" s="223">
        <v>198.69176534186579</v>
      </c>
      <c r="AK14" s="223">
        <v>39.109047497253599</v>
      </c>
      <c r="AL14" s="223">
        <v>90.400191272995158</v>
      </c>
      <c r="AM14" s="223">
        <v>18.587834804884846</v>
      </c>
      <c r="AN14" s="223">
        <v>57.696882302138448</v>
      </c>
      <c r="AO14" s="223">
        <v>-0.65934190781739044</v>
      </c>
      <c r="AP14" s="223">
        <v>89.740849365177766</v>
      </c>
      <c r="AQ14" s="223">
        <v>198.69176534186579</v>
      </c>
      <c r="AR14" s="223">
        <v>45.928427780464524</v>
      </c>
      <c r="AS14" s="223">
        <v>90.604119915421919</v>
      </c>
      <c r="AT14" s="223">
        <v>11.872799980649502</v>
      </c>
      <c r="AU14" s="223">
        <v>57.801227761114028</v>
      </c>
      <c r="AV14" s="223">
        <v>-1.2597897454124372</v>
      </c>
      <c r="AW14" s="223">
        <v>89.344330170009485</v>
      </c>
      <c r="AX14" s="223">
        <v>198.69176534186579</v>
      </c>
      <c r="AY14" s="223">
        <v>45.928427780464524</v>
      </c>
      <c r="AZ14" s="223">
        <v>90.604119915421919</v>
      </c>
      <c r="BA14" s="223">
        <v>11.601186551293727</v>
      </c>
      <c r="BB14" s="223">
        <v>57.529614331758253</v>
      </c>
      <c r="BC14" s="223">
        <v>-1.2325989518289664</v>
      </c>
      <c r="BD14" s="223">
        <v>89.371520963592957</v>
      </c>
      <c r="BG14" s="263">
        <v>1747.5284000076799</v>
      </c>
      <c r="BH14" s="263">
        <v>25.9607136931958</v>
      </c>
      <c r="BI14" s="263">
        <v>79.859200220831397</v>
      </c>
    </row>
    <row r="15" spans="1:61">
      <c r="A15" s="223">
        <v>222.93582743140871</v>
      </c>
      <c r="B15" s="223">
        <v>43.388002609972787</v>
      </c>
      <c r="C15" s="223">
        <v>90.718326049392189</v>
      </c>
      <c r="D15" s="223">
        <v>6.8273688675655215</v>
      </c>
      <c r="E15" s="223">
        <v>50.215371477538312</v>
      </c>
      <c r="F15" s="223">
        <v>-1.3346780130505627</v>
      </c>
      <c r="G15" s="223">
        <v>89.383648036341626</v>
      </c>
      <c r="H15" s="223">
        <v>222.93582743140871</v>
      </c>
      <c r="I15" s="223">
        <v>43.388002609972787</v>
      </c>
      <c r="J15" s="223">
        <v>90.718326049392189</v>
      </c>
      <c r="K15" s="223">
        <v>7.3943566758314949</v>
      </c>
      <c r="L15" s="223">
        <v>50.782359285804283</v>
      </c>
      <c r="M15" s="223">
        <v>-1.3918565955337894</v>
      </c>
      <c r="N15" s="223">
        <v>89.326469453858394</v>
      </c>
      <c r="O15" s="223">
        <v>222.93582743140871</v>
      </c>
      <c r="P15" s="223">
        <v>39.869923795004127</v>
      </c>
      <c r="Q15" s="223">
        <v>90.793167205267679</v>
      </c>
      <c r="R15" s="223">
        <v>13.077946980856982</v>
      </c>
      <c r="S15" s="223">
        <v>52.947870775861105</v>
      </c>
      <c r="T15" s="223">
        <v>-1.2901697806765544</v>
      </c>
      <c r="U15" s="223">
        <v>89.502997424591129</v>
      </c>
      <c r="V15" s="223">
        <v>222.93582743140871</v>
      </c>
      <c r="W15" s="223">
        <v>39.869923795004127</v>
      </c>
      <c r="X15" s="223">
        <v>90.793167205267679</v>
      </c>
      <c r="Y15" s="223">
        <v>14.025810025354687</v>
      </c>
      <c r="Z15" s="223">
        <v>53.895733820358814</v>
      </c>
      <c r="AA15" s="223">
        <v>-1.3934305633471771</v>
      </c>
      <c r="AB15" s="223">
        <v>89.399736641920498</v>
      </c>
      <c r="AC15" s="223">
        <v>222.93582743140871</v>
      </c>
      <c r="AD15" s="223">
        <v>38.109083192602789</v>
      </c>
      <c r="AE15" s="223">
        <v>90.449021211180806</v>
      </c>
      <c r="AF15" s="223">
        <v>18.771336046359245</v>
      </c>
      <c r="AG15" s="223">
        <v>56.880419238962034</v>
      </c>
      <c r="AH15" s="223">
        <v>-0.74528716986322174</v>
      </c>
      <c r="AI15" s="223">
        <v>89.703734041317588</v>
      </c>
      <c r="AJ15" s="223">
        <v>222.93582743140871</v>
      </c>
      <c r="AK15" s="223">
        <v>38.109083192602789</v>
      </c>
      <c r="AL15" s="223">
        <v>90.449021211180806</v>
      </c>
      <c r="AM15" s="223">
        <v>18.587727518230828</v>
      </c>
      <c r="AN15" s="223">
        <v>56.696810710833617</v>
      </c>
      <c r="AO15" s="223">
        <v>-0.73978865491821244</v>
      </c>
      <c r="AP15" s="223">
        <v>89.709232556262592</v>
      </c>
      <c r="AQ15" s="223">
        <v>222.93582743140871</v>
      </c>
      <c r="AR15" s="223">
        <v>44.928533054966863</v>
      </c>
      <c r="AS15" s="223">
        <v>90.677829024208322</v>
      </c>
      <c r="AT15" s="223">
        <v>11.872326566578534</v>
      </c>
      <c r="AU15" s="223">
        <v>56.800859621545399</v>
      </c>
      <c r="AV15" s="223">
        <v>-1.4134593764885917</v>
      </c>
      <c r="AW15" s="223">
        <v>89.264369647719732</v>
      </c>
      <c r="AX15" s="223">
        <v>222.93582743140871</v>
      </c>
      <c r="AY15" s="223">
        <v>44.928533054966863</v>
      </c>
      <c r="AZ15" s="223">
        <v>90.677829024208322</v>
      </c>
      <c r="BA15" s="223">
        <v>11.600741484160073</v>
      </c>
      <c r="BB15" s="223">
        <v>56.529274539126938</v>
      </c>
      <c r="BC15" s="223">
        <v>-1.382955105113354</v>
      </c>
      <c r="BD15" s="223">
        <v>89.294873919094968</v>
      </c>
      <c r="BG15" s="263">
        <v>1873.81742286038</v>
      </c>
      <c r="BH15" s="263">
        <v>24.513021403458101</v>
      </c>
      <c r="BI15" s="263">
        <v>80.733584320282802</v>
      </c>
    </row>
    <row r="16" spans="1:61">
      <c r="A16" s="223">
        <v>250.13811250311841</v>
      </c>
      <c r="B16" s="223">
        <v>42.388168544223504</v>
      </c>
      <c r="C16" s="223">
        <v>90.805965446044553</v>
      </c>
      <c r="D16" s="223">
        <v>6.8268826207062112</v>
      </c>
      <c r="E16" s="223">
        <v>49.215051164929719</v>
      </c>
      <c r="F16" s="223">
        <v>-1.4974839620212457</v>
      </c>
      <c r="G16" s="223">
        <v>89.308481484023304</v>
      </c>
      <c r="H16" s="223">
        <v>250.13811250311841</v>
      </c>
      <c r="I16" s="223">
        <v>42.388168544223504</v>
      </c>
      <c r="J16" s="223">
        <v>90.805965446044553</v>
      </c>
      <c r="K16" s="223">
        <v>7.3938047285255015</v>
      </c>
      <c r="L16" s="223">
        <v>49.781973272749006</v>
      </c>
      <c r="M16" s="223">
        <v>-1.5616286987259009</v>
      </c>
      <c r="N16" s="223">
        <v>89.244336747318656</v>
      </c>
      <c r="O16" s="223">
        <v>250.13811250311841</v>
      </c>
      <c r="P16" s="223">
        <v>38.870098869389906</v>
      </c>
      <c r="Q16" s="223">
        <v>90.889938207838284</v>
      </c>
      <c r="R16" s="223">
        <v>13.07750279347194</v>
      </c>
      <c r="S16" s="223">
        <v>51.947601662861842</v>
      </c>
      <c r="T16" s="223">
        <v>-1.4475513132748161</v>
      </c>
      <c r="U16" s="223">
        <v>89.442386894563469</v>
      </c>
      <c r="V16" s="223">
        <v>250.13811250311841</v>
      </c>
      <c r="W16" s="223">
        <v>38.870098869389906</v>
      </c>
      <c r="X16" s="223">
        <v>90.889938207838284</v>
      </c>
      <c r="Y16" s="223">
        <v>14.025260638690099</v>
      </c>
      <c r="Z16" s="223">
        <v>52.895359508080006</v>
      </c>
      <c r="AA16" s="223">
        <v>-1.5633951877882888</v>
      </c>
      <c r="AB16" s="223">
        <v>89.326543020049996</v>
      </c>
      <c r="AC16" s="223">
        <v>250.13811250311841</v>
      </c>
      <c r="AD16" s="223">
        <v>37.109128130119174</v>
      </c>
      <c r="AE16" s="223">
        <v>90.503808980790197</v>
      </c>
      <c r="AF16" s="223">
        <v>18.771195614908741</v>
      </c>
      <c r="AG16" s="223">
        <v>55.880323745027916</v>
      </c>
      <c r="AH16" s="223">
        <v>-0.836218234444432</v>
      </c>
      <c r="AI16" s="223">
        <v>89.667590746345766</v>
      </c>
      <c r="AJ16" s="223">
        <v>250.13811250311841</v>
      </c>
      <c r="AK16" s="223">
        <v>37.109128130119174</v>
      </c>
      <c r="AL16" s="223">
        <v>90.503808980790197</v>
      </c>
      <c r="AM16" s="223">
        <v>18.587592456070901</v>
      </c>
      <c r="AN16" s="223">
        <v>55.696720586190075</v>
      </c>
      <c r="AO16" s="223">
        <v>-0.83004927229580439</v>
      </c>
      <c r="AP16" s="223">
        <v>89.673759708494387</v>
      </c>
      <c r="AQ16" s="223">
        <v>250.13811250311841</v>
      </c>
      <c r="AR16" s="223">
        <v>43.92866558450509</v>
      </c>
      <c r="AS16" s="223">
        <v>90.760530078960059</v>
      </c>
      <c r="AT16" s="223">
        <v>11.871730647018721</v>
      </c>
      <c r="AU16" s="223">
        <v>55.800396231523813</v>
      </c>
      <c r="AV16" s="223">
        <v>-1.5858597604948743</v>
      </c>
      <c r="AW16" s="223">
        <v>89.174670318465189</v>
      </c>
      <c r="AX16" s="223">
        <v>250.13811250311841</v>
      </c>
      <c r="AY16" s="223">
        <v>43.92866558450509</v>
      </c>
      <c r="AZ16" s="223">
        <v>90.760530078960059</v>
      </c>
      <c r="BA16" s="223">
        <v>11.60018124263309</v>
      </c>
      <c r="BB16" s="223">
        <v>55.528846827138182</v>
      </c>
      <c r="BC16" s="223">
        <v>-1.5516394786850762</v>
      </c>
      <c r="BD16" s="223">
        <v>89.208890600274984</v>
      </c>
      <c r="BG16" s="263">
        <v>2009.2330025650499</v>
      </c>
      <c r="BH16" s="263">
        <v>24.164604912357301</v>
      </c>
      <c r="BI16" s="263">
        <v>84.281013887531699</v>
      </c>
    </row>
    <row r="17" spans="1:61">
      <c r="A17" s="223">
        <v>280.65957835275958</v>
      </c>
      <c r="B17" s="223">
        <v>41.38837743452126</v>
      </c>
      <c r="C17" s="223">
        <v>90.904294491818916</v>
      </c>
      <c r="D17" s="223">
        <v>6.8262705485048638</v>
      </c>
      <c r="E17" s="223">
        <v>48.214647983026126</v>
      </c>
      <c r="F17" s="223">
        <v>-1.6801348727320513</v>
      </c>
      <c r="G17" s="223">
        <v>89.224159619086862</v>
      </c>
      <c r="H17" s="223">
        <v>280.65957835275958</v>
      </c>
      <c r="I17" s="223">
        <v>41.38837743452126</v>
      </c>
      <c r="J17" s="223">
        <v>90.904294491818916</v>
      </c>
      <c r="K17" s="223">
        <v>7.3931099671864109</v>
      </c>
      <c r="L17" s="223">
        <v>48.781487401707672</v>
      </c>
      <c r="M17" s="223">
        <v>-1.7520913577917177</v>
      </c>
      <c r="N17" s="223">
        <v>89.152203134027204</v>
      </c>
      <c r="O17" s="223">
        <v>280.65957835275958</v>
      </c>
      <c r="P17" s="223">
        <v>37.870319266051439</v>
      </c>
      <c r="Q17" s="223">
        <v>90.998512920543263</v>
      </c>
      <c r="R17" s="223">
        <v>13.076943658080157</v>
      </c>
      <c r="S17" s="223">
        <v>50.947262924131593</v>
      </c>
      <c r="T17" s="223">
        <v>-1.6241185706309047</v>
      </c>
      <c r="U17" s="223">
        <v>89.374394349912365</v>
      </c>
      <c r="V17" s="223">
        <v>280.65957835275958</v>
      </c>
      <c r="W17" s="223">
        <v>37.870319266051439</v>
      </c>
      <c r="X17" s="223">
        <v>90.998512920543263</v>
      </c>
      <c r="Y17" s="223">
        <v>14.024569099984689</v>
      </c>
      <c r="Z17" s="223">
        <v>51.894888366036128</v>
      </c>
      <c r="AA17" s="223">
        <v>-1.7540740498863545</v>
      </c>
      <c r="AB17" s="223">
        <v>89.244438870656907</v>
      </c>
      <c r="AC17" s="223">
        <v>280.65957835275958</v>
      </c>
      <c r="AD17" s="223">
        <v>36.109184702679151</v>
      </c>
      <c r="AE17" s="223">
        <v>90.565281414309041</v>
      </c>
      <c r="AF17" s="223">
        <v>18.771018828629188</v>
      </c>
      <c r="AG17" s="223">
        <v>54.880203531308339</v>
      </c>
      <c r="AH17" s="223">
        <v>-0.9382413810552509</v>
      </c>
      <c r="AI17" s="223">
        <v>89.627040033253792</v>
      </c>
      <c r="AJ17" s="223">
        <v>280.65957835275958</v>
      </c>
      <c r="AK17" s="223">
        <v>36.109184702679151</v>
      </c>
      <c r="AL17" s="223">
        <v>90.565281414309041</v>
      </c>
      <c r="AM17" s="223">
        <v>18.587422428804892</v>
      </c>
      <c r="AN17" s="223">
        <v>54.696607131484043</v>
      </c>
      <c r="AO17" s="223">
        <v>-0.93132035988931983</v>
      </c>
      <c r="AP17" s="223">
        <v>89.633961054419714</v>
      </c>
      <c r="AQ17" s="223">
        <v>280.65957835275958</v>
      </c>
      <c r="AR17" s="223">
        <v>42.928832424224588</v>
      </c>
      <c r="AS17" s="223">
        <v>90.853319468814917</v>
      </c>
      <c r="AT17" s="223">
        <v>11.870980545110738</v>
      </c>
      <c r="AU17" s="223">
        <v>54.799812969335328</v>
      </c>
      <c r="AV17" s="223">
        <v>-1.7792682436039875</v>
      </c>
      <c r="AW17" s="223">
        <v>89.074051225210923</v>
      </c>
      <c r="AX17" s="223">
        <v>280.65957835275958</v>
      </c>
      <c r="AY17" s="223">
        <v>42.928832424224588</v>
      </c>
      <c r="AZ17" s="223">
        <v>90.853319468814917</v>
      </c>
      <c r="BA17" s="223">
        <v>11.599476043008243</v>
      </c>
      <c r="BB17" s="223">
        <v>54.528308467232833</v>
      </c>
      <c r="BC17" s="223">
        <v>-1.7408810325219735</v>
      </c>
      <c r="BD17" s="223">
        <v>89.112438436292948</v>
      </c>
      <c r="BG17" s="263">
        <v>2154.4346900318801</v>
      </c>
      <c r="BH17" s="263">
        <v>23.580982566084899</v>
      </c>
      <c r="BI17" s="263">
        <v>80.603114323919399</v>
      </c>
    </row>
    <row r="18" spans="1:61">
      <c r="A18" s="223">
        <v>314.90522628840404</v>
      </c>
      <c r="B18" s="223">
        <v>40.388640398280536</v>
      </c>
      <c r="C18" s="223">
        <v>91.014615882036892</v>
      </c>
      <c r="D18" s="223">
        <v>6.8255001161909341</v>
      </c>
      <c r="E18" s="223">
        <v>47.214140514471467</v>
      </c>
      <c r="F18" s="223">
        <v>-1.8850438021405451</v>
      </c>
      <c r="G18" s="223">
        <v>89.129572079896349</v>
      </c>
      <c r="H18" s="223">
        <v>314.90522628840404</v>
      </c>
      <c r="I18" s="223">
        <v>40.388640398280536</v>
      </c>
      <c r="J18" s="223">
        <v>91.014615882036892</v>
      </c>
      <c r="K18" s="223">
        <v>7.3922354715734206</v>
      </c>
      <c r="L18" s="223">
        <v>47.780875869853958</v>
      </c>
      <c r="M18" s="223">
        <v>-1.9657589936136992</v>
      </c>
      <c r="N18" s="223">
        <v>89.048856888423188</v>
      </c>
      <c r="O18" s="223">
        <v>314.90522628840404</v>
      </c>
      <c r="P18" s="223">
        <v>36.870596714855076</v>
      </c>
      <c r="Q18" s="223">
        <v>91.120329907315821</v>
      </c>
      <c r="R18" s="223">
        <v>13.076239848774922</v>
      </c>
      <c r="S18" s="223">
        <v>49.946836563630001</v>
      </c>
      <c r="T18" s="223">
        <v>-1.8222052588230282</v>
      </c>
      <c r="U18" s="223">
        <v>89.298124648492788</v>
      </c>
      <c r="V18" s="223">
        <v>314.90522628840404</v>
      </c>
      <c r="W18" s="223">
        <v>36.870596714855076</v>
      </c>
      <c r="X18" s="223">
        <v>91.120329907315821</v>
      </c>
      <c r="Y18" s="223">
        <v>14.023698659807366</v>
      </c>
      <c r="Z18" s="223">
        <v>50.894295374662441</v>
      </c>
      <c r="AA18" s="223">
        <v>-1.9679845386379158</v>
      </c>
      <c r="AB18" s="223">
        <v>89.152345368677899</v>
      </c>
      <c r="AC18" s="223">
        <v>314.90522628840404</v>
      </c>
      <c r="AD18" s="223">
        <v>35.109255922644778</v>
      </c>
      <c r="AE18" s="223">
        <v>90.634253976380165</v>
      </c>
      <c r="AF18" s="223">
        <v>18.770796278098651</v>
      </c>
      <c r="AG18" s="223">
        <v>53.880052200743428</v>
      </c>
      <c r="AH18" s="223">
        <v>-1.0527087344608961</v>
      </c>
      <c r="AI18" s="223">
        <v>89.581545241919272</v>
      </c>
      <c r="AJ18" s="223">
        <v>314.90522628840404</v>
      </c>
      <c r="AK18" s="223">
        <v>35.109255922644778</v>
      </c>
      <c r="AL18" s="223">
        <v>90.634253976380165</v>
      </c>
      <c r="AM18" s="223">
        <v>18.587208386539601</v>
      </c>
      <c r="AN18" s="223">
        <v>53.696464309184378</v>
      </c>
      <c r="AO18" s="223">
        <v>-1.044944164772674</v>
      </c>
      <c r="AP18" s="223">
        <v>89.589309811607492</v>
      </c>
      <c r="AQ18" s="223">
        <v>314.90522628840404</v>
      </c>
      <c r="AR18" s="223">
        <v>41.929042454930254</v>
      </c>
      <c r="AS18" s="223">
        <v>90.957427035097297</v>
      </c>
      <c r="AT18" s="223">
        <v>11.870036407125168</v>
      </c>
      <c r="AU18" s="223">
        <v>53.799078862055424</v>
      </c>
      <c r="AV18" s="223">
        <v>-1.9962366935675486</v>
      </c>
      <c r="AW18" s="223">
        <v>88.961190341529743</v>
      </c>
      <c r="AX18" s="223">
        <v>314.90522628840404</v>
      </c>
      <c r="AY18" s="223">
        <v>41.929042454930254</v>
      </c>
      <c r="AZ18" s="223">
        <v>90.957427035097297</v>
      </c>
      <c r="BA18" s="223">
        <v>11.598588411947677</v>
      </c>
      <c r="BB18" s="223">
        <v>53.527630866877928</v>
      </c>
      <c r="BC18" s="223">
        <v>-1.9531776445364144</v>
      </c>
      <c r="BD18" s="223">
        <v>89.004249390560886</v>
      </c>
      <c r="BG18" s="263">
        <v>2310.1297000831601</v>
      </c>
      <c r="BH18" s="263">
        <v>22.7292229832806</v>
      </c>
      <c r="BI18" s="263">
        <v>86.147751572669094</v>
      </c>
    </row>
    <row r="19" spans="1:61">
      <c r="A19" s="223">
        <v>353.32947525172517</v>
      </c>
      <c r="B19" s="223">
        <v>39.388971428574699</v>
      </c>
      <c r="C19" s="223">
        <v>91.138390589092879</v>
      </c>
      <c r="D19" s="223">
        <v>6.8245303909724111</v>
      </c>
      <c r="E19" s="223">
        <v>46.213501819547112</v>
      </c>
      <c r="F19" s="223">
        <v>-2.1149147879508199</v>
      </c>
      <c r="G19" s="223">
        <v>89.023475801142055</v>
      </c>
      <c r="H19" s="223">
        <v>353.32947525172517</v>
      </c>
      <c r="I19" s="223">
        <v>39.388971428574699</v>
      </c>
      <c r="J19" s="223">
        <v>91.138390589092879</v>
      </c>
      <c r="K19" s="223">
        <v>7.3911347956957263</v>
      </c>
      <c r="L19" s="223">
        <v>46.780106224270426</v>
      </c>
      <c r="M19" s="223">
        <v>-2.2054486301357188</v>
      </c>
      <c r="N19" s="223">
        <v>88.932941958957159</v>
      </c>
      <c r="O19" s="223">
        <v>353.32947525172517</v>
      </c>
      <c r="P19" s="223">
        <v>35.87094597977417</v>
      </c>
      <c r="Q19" s="223">
        <v>91.257002559860823</v>
      </c>
      <c r="R19" s="223">
        <v>13.0753539645026</v>
      </c>
      <c r="S19" s="223">
        <v>48.946299944276774</v>
      </c>
      <c r="T19" s="223">
        <v>-2.0444268300116124</v>
      </c>
      <c r="U19" s="223">
        <v>89.212575729849206</v>
      </c>
      <c r="V19" s="223">
        <v>353.32947525172517</v>
      </c>
      <c r="W19" s="223">
        <v>35.87094597977417</v>
      </c>
      <c r="X19" s="223">
        <v>91.257002559860823</v>
      </c>
      <c r="Y19" s="223">
        <v>14.022603086855611</v>
      </c>
      <c r="Z19" s="223">
        <v>49.893549066629781</v>
      </c>
      <c r="AA19" s="223">
        <v>-2.2079470405363648</v>
      </c>
      <c r="AB19" s="223">
        <v>89.049055519324455</v>
      </c>
      <c r="AC19" s="223">
        <v>353.32947525172517</v>
      </c>
      <c r="AD19" s="223">
        <v>34.109345582211041</v>
      </c>
      <c r="AE19" s="223">
        <v>90.71164155595099</v>
      </c>
      <c r="AF19" s="223">
        <v>18.77051611975924</v>
      </c>
      <c r="AG19" s="223">
        <v>52.879861701970285</v>
      </c>
      <c r="AH19" s="223">
        <v>-1.1811368618407105</v>
      </c>
      <c r="AI19" s="223">
        <v>89.530504694110277</v>
      </c>
      <c r="AJ19" s="223">
        <v>353.32947525172517</v>
      </c>
      <c r="AK19" s="223">
        <v>34.109345582211041</v>
      </c>
      <c r="AL19" s="223">
        <v>90.71164155595099</v>
      </c>
      <c r="AM19" s="223">
        <v>18.586938938158621</v>
      </c>
      <c r="AN19" s="223">
        <v>52.696284520369659</v>
      </c>
      <c r="AO19" s="223">
        <v>-1.1724262043354203</v>
      </c>
      <c r="AP19" s="223">
        <v>89.539215351615567</v>
      </c>
      <c r="AQ19" s="223">
        <v>353.32947525172517</v>
      </c>
      <c r="AR19" s="223">
        <v>40.929306855154579</v>
      </c>
      <c r="AS19" s="223">
        <v>91.074232219926316</v>
      </c>
      <c r="AT19" s="223">
        <v>11.868848099896978</v>
      </c>
      <c r="AU19" s="223">
        <v>52.798154955051558</v>
      </c>
      <c r="AV19" s="223">
        <v>-2.2396236163629721</v>
      </c>
      <c r="AW19" s="223">
        <v>88.834608603563339</v>
      </c>
      <c r="AX19" s="223">
        <v>353.32947525172517</v>
      </c>
      <c r="AY19" s="223">
        <v>40.929306855154579</v>
      </c>
      <c r="AZ19" s="223">
        <v>91.074232219926316</v>
      </c>
      <c r="BA19" s="223">
        <v>11.597471208352834</v>
      </c>
      <c r="BB19" s="223">
        <v>52.526778063507415</v>
      </c>
      <c r="BC19" s="223">
        <v>-2.1913276667045229</v>
      </c>
      <c r="BD19" s="223">
        <v>88.882904553221792</v>
      </c>
      <c r="BG19" s="263">
        <v>2477.07635599171</v>
      </c>
      <c r="BH19" s="263">
        <v>22.352748683430001</v>
      </c>
      <c r="BI19" s="263">
        <v>86.574737943509504</v>
      </c>
    </row>
    <row r="20" spans="1:61">
      <c r="A20" s="223">
        <v>396.4421916812646</v>
      </c>
      <c r="B20" s="223">
        <v>38.389388137009874</v>
      </c>
      <c r="C20" s="223">
        <v>91.277256896705893</v>
      </c>
      <c r="D20" s="223">
        <v>6.823309882779693</v>
      </c>
      <c r="E20" s="223">
        <v>45.21269801978957</v>
      </c>
      <c r="F20" s="223">
        <v>-2.3727769325384536</v>
      </c>
      <c r="G20" s="223">
        <v>88.904479964167436</v>
      </c>
      <c r="H20" s="223">
        <v>396.4421916812646</v>
      </c>
      <c r="I20" s="223">
        <v>38.389388137009874</v>
      </c>
      <c r="J20" s="223">
        <v>91.277256896705893</v>
      </c>
      <c r="K20" s="223">
        <v>7.3897495210960562</v>
      </c>
      <c r="L20" s="223">
        <v>45.779137658105931</v>
      </c>
      <c r="M20" s="223">
        <v>-2.4743150905973423</v>
      </c>
      <c r="N20" s="223">
        <v>88.802941806108549</v>
      </c>
      <c r="O20" s="223">
        <v>396.4421916812646</v>
      </c>
      <c r="P20" s="223">
        <v>34.871385642712099</v>
      </c>
      <c r="Q20" s="223">
        <v>91.410340139954542</v>
      </c>
      <c r="R20" s="223">
        <v>13.074238954407964</v>
      </c>
      <c r="S20" s="223">
        <v>47.945624597120059</v>
      </c>
      <c r="T20" s="223">
        <v>-2.2937136231983755</v>
      </c>
      <c r="U20" s="223">
        <v>89.11662651675617</v>
      </c>
      <c r="V20" s="223">
        <v>396.4421916812646</v>
      </c>
      <c r="W20" s="223">
        <v>34.871385642712099</v>
      </c>
      <c r="X20" s="223">
        <v>91.410340139954542</v>
      </c>
      <c r="Y20" s="223">
        <v>14.021224232397515</v>
      </c>
      <c r="Z20" s="223">
        <v>48.892609875109613</v>
      </c>
      <c r="AA20" s="223">
        <v>-2.4771201971595374</v>
      </c>
      <c r="AB20" s="223">
        <v>88.933219942795006</v>
      </c>
      <c r="AC20" s="223">
        <v>396.4421916812646</v>
      </c>
      <c r="AD20" s="223">
        <v>33.109458455240265</v>
      </c>
      <c r="AE20" s="223">
        <v>90.798470565937578</v>
      </c>
      <c r="AF20" s="223">
        <v>18.7701634469447</v>
      </c>
      <c r="AG20" s="223">
        <v>51.879621902184965</v>
      </c>
      <c r="AH20" s="223">
        <v>-1.3252266145263305</v>
      </c>
      <c r="AI20" s="223">
        <v>89.473243951411249</v>
      </c>
      <c r="AJ20" s="223">
        <v>396.4421916812646</v>
      </c>
      <c r="AK20" s="223">
        <v>33.109458455240265</v>
      </c>
      <c r="AL20" s="223">
        <v>90.798470565937578</v>
      </c>
      <c r="AM20" s="223">
        <v>18.58659974630265</v>
      </c>
      <c r="AN20" s="223">
        <v>51.696058201542911</v>
      </c>
      <c r="AO20" s="223">
        <v>-1.3154549786611678</v>
      </c>
      <c r="AP20" s="223">
        <v>89.483015587276412</v>
      </c>
      <c r="AQ20" s="223">
        <v>396.4421916812646</v>
      </c>
      <c r="AR20" s="223">
        <v>39.929639695081896</v>
      </c>
      <c r="AS20" s="223">
        <v>91.205282129623484</v>
      </c>
      <c r="AT20" s="223">
        <v>11.867352572378691</v>
      </c>
      <c r="AU20" s="223">
        <v>51.796992267460588</v>
      </c>
      <c r="AV20" s="223">
        <v>-2.5126296259924894</v>
      </c>
      <c r="AW20" s="223">
        <v>88.692652503630995</v>
      </c>
      <c r="AX20" s="223">
        <v>396.4421916812646</v>
      </c>
      <c r="AY20" s="223">
        <v>39.929639695081896</v>
      </c>
      <c r="AZ20" s="223">
        <v>91.205282129623484</v>
      </c>
      <c r="BA20" s="223">
        <v>11.596065140576135</v>
      </c>
      <c r="BB20" s="223">
        <v>51.525704835658033</v>
      </c>
      <c r="BC20" s="223">
        <v>-2.4584648162632283</v>
      </c>
      <c r="BD20" s="223">
        <v>88.746817313360253</v>
      </c>
      <c r="BG20" s="263">
        <v>2656.0877829466899</v>
      </c>
      <c r="BH20" s="263">
        <v>21.966834516291598</v>
      </c>
      <c r="BI20" s="263">
        <v>86.114239686673898</v>
      </c>
    </row>
    <row r="21" spans="1:61">
      <c r="A21" s="223">
        <v>444.81545513029511</v>
      </c>
      <c r="B21" s="223">
        <v>37.389912687949668</v>
      </c>
      <c r="C21" s="223">
        <v>91.433051642068961</v>
      </c>
      <c r="D21" s="223">
        <v>6.8217738347858976</v>
      </c>
      <c r="E21" s="223">
        <v>44.211686522735562</v>
      </c>
      <c r="F21" s="223">
        <v>-2.6620220633189797</v>
      </c>
      <c r="G21" s="223">
        <v>88.771029578749975</v>
      </c>
      <c r="H21" s="223">
        <v>444.81545513029511</v>
      </c>
      <c r="I21" s="223">
        <v>37.389912687949668</v>
      </c>
      <c r="J21" s="223">
        <v>91.433051642068961</v>
      </c>
      <c r="K21" s="223">
        <v>7.3880061881128025</v>
      </c>
      <c r="L21" s="223">
        <v>44.777918876062472</v>
      </c>
      <c r="M21" s="223">
        <v>-2.7758897812461312</v>
      </c>
      <c r="N21" s="223">
        <v>88.657161860822825</v>
      </c>
      <c r="O21" s="223">
        <v>444.81545513029511</v>
      </c>
      <c r="P21" s="223">
        <v>33.871939089234438</v>
      </c>
      <c r="Q21" s="223">
        <v>91.582371269954308</v>
      </c>
      <c r="R21" s="223">
        <v>13.072835639253856</v>
      </c>
      <c r="S21" s="223">
        <v>46.944774728488298</v>
      </c>
      <c r="T21" s="223">
        <v>-2.5733475413092033</v>
      </c>
      <c r="U21" s="223">
        <v>89.009023728645104</v>
      </c>
      <c r="V21" s="223">
        <v>444.81545513029511</v>
      </c>
      <c r="W21" s="223">
        <v>33.871939089234438</v>
      </c>
      <c r="X21" s="223">
        <v>91.582371269954308</v>
      </c>
      <c r="Y21" s="223">
        <v>14.019488975463531</v>
      </c>
      <c r="Z21" s="223">
        <v>47.891428064697969</v>
      </c>
      <c r="AA21" s="223">
        <v>-2.7790397631092434</v>
      </c>
      <c r="AB21" s="223">
        <v>88.803331506845069</v>
      </c>
      <c r="AC21" s="223">
        <v>444.81545513029511</v>
      </c>
      <c r="AD21" s="223">
        <v>32.109600551306997</v>
      </c>
      <c r="AE21" s="223">
        <v>90.895892506101191</v>
      </c>
      <c r="AF21" s="223">
        <v>18.769719498803802</v>
      </c>
      <c r="AG21" s="223">
        <v>50.879320050110799</v>
      </c>
      <c r="AH21" s="223">
        <v>-1.4868852988653112</v>
      </c>
      <c r="AI21" s="223">
        <v>89.409007207235874</v>
      </c>
      <c r="AJ21" s="223">
        <v>444.81545513029511</v>
      </c>
      <c r="AK21" s="223">
        <v>32.109600551306997</v>
      </c>
      <c r="AL21" s="223">
        <v>90.895892506101191</v>
      </c>
      <c r="AM21" s="223">
        <v>18.586172766386692</v>
      </c>
      <c r="AN21" s="223">
        <v>50.695773317693693</v>
      </c>
      <c r="AO21" s="223">
        <v>-1.4759240018643536</v>
      </c>
      <c r="AP21" s="223">
        <v>89.419968504236834</v>
      </c>
      <c r="AQ21" s="223">
        <v>444.81545513029511</v>
      </c>
      <c r="AR21" s="223">
        <v>38.930058683660427</v>
      </c>
      <c r="AS21" s="223">
        <v>91.352311723668478</v>
      </c>
      <c r="AT21" s="223">
        <v>11.865470547515981</v>
      </c>
      <c r="AU21" s="223">
        <v>50.79552923117641</v>
      </c>
      <c r="AV21" s="223">
        <v>-2.8188364460496973</v>
      </c>
      <c r="AW21" s="223">
        <v>88.533475277618777</v>
      </c>
      <c r="AX21" s="223">
        <v>444.81545513029511</v>
      </c>
      <c r="AY21" s="223">
        <v>38.930058683660427</v>
      </c>
      <c r="AZ21" s="223">
        <v>91.352311723668478</v>
      </c>
      <c r="BA21" s="223">
        <v>11.594295652678488</v>
      </c>
      <c r="BB21" s="223">
        <v>50.524354336338916</v>
      </c>
      <c r="BC21" s="223">
        <v>-2.758096598729626</v>
      </c>
      <c r="BD21" s="223">
        <v>88.594215124938856</v>
      </c>
      <c r="BG21" s="263">
        <v>2848.0358684357998</v>
      </c>
      <c r="BH21" s="263">
        <v>21.147455544279499</v>
      </c>
      <c r="BI21" s="263">
        <v>85.725706345456601</v>
      </c>
    </row>
    <row r="22" spans="1:61">
      <c r="A22" s="223">
        <v>499.09114941491816</v>
      </c>
      <c r="B22" s="223">
        <v>36.390572973054248</v>
      </c>
      <c r="C22" s="223">
        <v>91.607833888204453</v>
      </c>
      <c r="D22" s="223">
        <v>6.8198408263819612</v>
      </c>
      <c r="E22" s="223">
        <v>43.210413799436211</v>
      </c>
      <c r="F22" s="223">
        <v>-2.9864461686484391</v>
      </c>
      <c r="G22" s="223">
        <v>88.621387719556012</v>
      </c>
      <c r="H22" s="223">
        <v>499.09114941491816</v>
      </c>
      <c r="I22" s="223">
        <v>36.390572973054248</v>
      </c>
      <c r="J22" s="223">
        <v>91.607833888204453</v>
      </c>
      <c r="K22" s="223">
        <v>7.3858124507404224</v>
      </c>
      <c r="L22" s="223">
        <v>43.776385423794672</v>
      </c>
      <c r="M22" s="223">
        <v>-3.1141232126668359</v>
      </c>
      <c r="N22" s="223">
        <v>88.493710675537613</v>
      </c>
      <c r="O22" s="223">
        <v>499.09114941491816</v>
      </c>
      <c r="P22" s="223">
        <v>32.872635747881475</v>
      </c>
      <c r="Q22" s="223">
        <v>91.775370121216497</v>
      </c>
      <c r="R22" s="223">
        <v>13.071069602721838</v>
      </c>
      <c r="S22" s="223">
        <v>45.94370535060331</v>
      </c>
      <c r="T22" s="223">
        <v>-2.8870024891069042</v>
      </c>
      <c r="U22" s="223">
        <v>88.888367632109592</v>
      </c>
      <c r="V22" s="223">
        <v>499.09114941491816</v>
      </c>
      <c r="W22" s="223">
        <v>32.872635747881475</v>
      </c>
      <c r="X22" s="223">
        <v>91.775370121216497</v>
      </c>
      <c r="Y22" s="223">
        <v>14.017305395056553</v>
      </c>
      <c r="Z22" s="223">
        <v>46.889941142938028</v>
      </c>
      <c r="AA22" s="223">
        <v>-3.1176612181825902</v>
      </c>
      <c r="AB22" s="223">
        <v>88.657708903033907</v>
      </c>
      <c r="AC22" s="223">
        <v>499.09114941491816</v>
      </c>
      <c r="AD22" s="223">
        <v>31.109779435443773</v>
      </c>
      <c r="AE22" s="223">
        <v>91.005199162248303</v>
      </c>
      <c r="AF22" s="223">
        <v>18.769160665584316</v>
      </c>
      <c r="AG22" s="223">
        <v>49.878940101028093</v>
      </c>
      <c r="AH22" s="223">
        <v>-1.668251422617236</v>
      </c>
      <c r="AI22" s="223">
        <v>89.336947739631071</v>
      </c>
      <c r="AJ22" s="223">
        <v>499.09114941491816</v>
      </c>
      <c r="AK22" s="223">
        <v>31.109779435443773</v>
      </c>
      <c r="AL22" s="223">
        <v>91.005199162248303</v>
      </c>
      <c r="AM22" s="223">
        <v>18.585635289673888</v>
      </c>
      <c r="AN22" s="223">
        <v>49.695414725117658</v>
      </c>
      <c r="AO22" s="223">
        <v>-1.6559563998547038</v>
      </c>
      <c r="AP22" s="223">
        <v>89.349242762393601</v>
      </c>
      <c r="AQ22" s="223">
        <v>499.09114941491816</v>
      </c>
      <c r="AR22" s="223">
        <v>37.930586108220261</v>
      </c>
      <c r="AS22" s="223">
        <v>91.517266356266404</v>
      </c>
      <c r="AT22" s="223">
        <v>11.863102378871757</v>
      </c>
      <c r="AU22" s="223">
        <v>49.79368848709202</v>
      </c>
      <c r="AV22" s="223">
        <v>-3.1622495505476214</v>
      </c>
      <c r="AW22" s="223">
        <v>88.355016805718776</v>
      </c>
      <c r="AX22" s="223">
        <v>499.09114941491816</v>
      </c>
      <c r="AY22" s="223">
        <v>37.930586108220261</v>
      </c>
      <c r="AZ22" s="223">
        <v>91.517266356266404</v>
      </c>
      <c r="BA22" s="223">
        <v>11.592069023273543</v>
      </c>
      <c r="BB22" s="223">
        <v>49.522655131493806</v>
      </c>
      <c r="BC22" s="223">
        <v>-3.0941463986673821</v>
      </c>
      <c r="BD22" s="223">
        <v>88.423119957599027</v>
      </c>
      <c r="BG22" s="263">
        <v>3053.8555088334201</v>
      </c>
      <c r="BH22" s="263">
        <v>20.769949761232201</v>
      </c>
      <c r="BI22" s="263">
        <v>89.898545870580193</v>
      </c>
    </row>
    <row r="23" spans="1:61">
      <c r="A23" s="223">
        <v>559.98948002231657</v>
      </c>
      <c r="B23" s="223">
        <v>35.391404087437039</v>
      </c>
      <c r="C23" s="223">
        <v>91.803911256677949</v>
      </c>
      <c r="D23" s="223">
        <v>6.8174085187112734</v>
      </c>
      <c r="E23" s="223">
        <v>42.208812606148314</v>
      </c>
      <c r="F23" s="223">
        <v>-3.3502947370341585</v>
      </c>
      <c r="G23" s="223">
        <v>88.453616519643788</v>
      </c>
      <c r="H23" s="223">
        <v>559.98948002231657</v>
      </c>
      <c r="I23" s="223">
        <v>35.391404087437039</v>
      </c>
      <c r="J23" s="223">
        <v>91.803911256677949</v>
      </c>
      <c r="K23" s="223">
        <v>7.3830522645864027</v>
      </c>
      <c r="L23" s="223">
        <v>42.774456352023442</v>
      </c>
      <c r="M23" s="223">
        <v>-3.4934313117140254</v>
      </c>
      <c r="N23" s="223">
        <v>88.31047994496393</v>
      </c>
      <c r="O23" s="223">
        <v>559.98948002231657</v>
      </c>
      <c r="P23" s="223">
        <v>31.87351264775657</v>
      </c>
      <c r="Q23" s="223">
        <v>91.991885560521069</v>
      </c>
      <c r="R23" s="223">
        <v>13.068847296197298</v>
      </c>
      <c r="S23" s="223">
        <v>44.942359943953868</v>
      </c>
      <c r="T23" s="223">
        <v>-3.2387887402639204</v>
      </c>
      <c r="U23" s="223">
        <v>88.753096820257156</v>
      </c>
      <c r="V23" s="223">
        <v>559.98948002231657</v>
      </c>
      <c r="W23" s="223">
        <v>31.87351264775657</v>
      </c>
      <c r="X23" s="223">
        <v>91.991885560521069</v>
      </c>
      <c r="Y23" s="223">
        <v>14.014557979658719</v>
      </c>
      <c r="Z23" s="223">
        <v>45.888070627415289</v>
      </c>
      <c r="AA23" s="223">
        <v>-3.4974061918131611</v>
      </c>
      <c r="AB23" s="223">
        <v>88.494479368707914</v>
      </c>
      <c r="AC23" s="223">
        <v>559.98948002231657</v>
      </c>
      <c r="AD23" s="223">
        <v>30.110004630553309</v>
      </c>
      <c r="AE23" s="223">
        <v>91.127839633749971</v>
      </c>
      <c r="AF23" s="223">
        <v>18.768457238246889</v>
      </c>
      <c r="AG23" s="223">
        <v>48.878461868800201</v>
      </c>
      <c r="AH23" s="223">
        <v>-1.8717222778711353</v>
      </c>
      <c r="AI23" s="223">
        <v>89.256117355878843</v>
      </c>
      <c r="AJ23" s="223">
        <v>559.98948002231657</v>
      </c>
      <c r="AK23" s="223">
        <v>30.110004630553309</v>
      </c>
      <c r="AL23" s="223">
        <v>91.127839633749971</v>
      </c>
      <c r="AM23" s="223">
        <v>18.584958740310793</v>
      </c>
      <c r="AN23" s="223">
        <v>48.694963370864102</v>
      </c>
      <c r="AO23" s="223">
        <v>-1.8579323376510983</v>
      </c>
      <c r="AP23" s="223">
        <v>89.269907296098879</v>
      </c>
      <c r="AQ23" s="223">
        <v>559.98948002231657</v>
      </c>
      <c r="AR23" s="223">
        <v>36.931250015893404</v>
      </c>
      <c r="AS23" s="223">
        <v>91.702326912052769</v>
      </c>
      <c r="AT23" s="223">
        <v>11.860122868066638</v>
      </c>
      <c r="AU23" s="223">
        <v>48.791372883960044</v>
      </c>
      <c r="AV23" s="223">
        <v>-3.5473444350541934</v>
      </c>
      <c r="AW23" s="223">
        <v>88.154982476998569</v>
      </c>
      <c r="AX23" s="223">
        <v>559.98948002231657</v>
      </c>
      <c r="AY23" s="223">
        <v>36.931250015893404</v>
      </c>
      <c r="AZ23" s="223">
        <v>91.702326912052769</v>
      </c>
      <c r="BA23" s="223">
        <v>11.589267483974046</v>
      </c>
      <c r="BB23" s="223">
        <v>48.520517499867452</v>
      </c>
      <c r="BC23" s="223">
        <v>-3.4709992723161207</v>
      </c>
      <c r="BD23" s="223">
        <v>88.231327639736648</v>
      </c>
      <c r="BG23" s="263">
        <v>3274.5491628777299</v>
      </c>
      <c r="BH23" s="263">
        <v>19.229564259272301</v>
      </c>
      <c r="BI23" s="263">
        <v>86.905692681309205</v>
      </c>
    </row>
    <row r="24" spans="1:61">
      <c r="A24" s="223">
        <v>628.31853079999996</v>
      </c>
      <c r="B24" s="223">
        <v>34.3924501840754</v>
      </c>
      <c r="C24" s="223">
        <v>92.023869151790777</v>
      </c>
      <c r="D24" s="223">
        <v>6.8143483335673345</v>
      </c>
      <c r="E24" s="223">
        <v>41.206798517642738</v>
      </c>
      <c r="F24" s="223">
        <v>-3.7583120097475549</v>
      </c>
      <c r="G24" s="223">
        <v>88.265557142043221</v>
      </c>
      <c r="H24" s="223">
        <v>628.31853079999996</v>
      </c>
      <c r="I24" s="223">
        <v>34.3924501840754</v>
      </c>
      <c r="J24" s="223">
        <v>92.023869151790777</v>
      </c>
      <c r="K24" s="223">
        <v>7.3795798741601493</v>
      </c>
      <c r="L24" s="223">
        <v>41.772030058235551</v>
      </c>
      <c r="M24" s="223">
        <v>-3.9187454228279153</v>
      </c>
      <c r="N24" s="223">
        <v>88.105123728962866</v>
      </c>
      <c r="O24" s="223">
        <v>628.31853079999996</v>
      </c>
      <c r="P24" s="223">
        <v>30.87461637527657</v>
      </c>
      <c r="Q24" s="223">
        <v>92.23477351811303</v>
      </c>
      <c r="R24" s="223">
        <v>13.066051164060799</v>
      </c>
      <c r="S24" s="223">
        <v>43.940667539337369</v>
      </c>
      <c r="T24" s="223">
        <v>-3.6333013058219477</v>
      </c>
      <c r="U24" s="223">
        <v>88.601472212291085</v>
      </c>
      <c r="V24" s="223">
        <v>628.31853079999996</v>
      </c>
      <c r="W24" s="223">
        <v>30.87461637527657</v>
      </c>
      <c r="X24" s="223">
        <v>92.23477351811303</v>
      </c>
      <c r="Y24" s="223">
        <v>14.011101641186542</v>
      </c>
      <c r="Z24" s="223">
        <v>44.885718016463116</v>
      </c>
      <c r="AA24" s="223">
        <v>-3.923212605407151</v>
      </c>
      <c r="AB24" s="223">
        <v>88.311560912705886</v>
      </c>
      <c r="AC24" s="223">
        <v>628.31853079999996</v>
      </c>
      <c r="AD24" s="223">
        <v>29.110288123819242</v>
      </c>
      <c r="AE24" s="223">
        <v>91.26543940164882</v>
      </c>
      <c r="AF24" s="223">
        <v>18.767571837307692</v>
      </c>
      <c r="AG24" s="223">
        <v>47.87785996112693</v>
      </c>
      <c r="AH24" s="223">
        <v>-2.0999846315289554</v>
      </c>
      <c r="AI24" s="223">
        <v>89.165454770119865</v>
      </c>
      <c r="AJ24" s="223">
        <v>628.31853079999996</v>
      </c>
      <c r="AK24" s="223">
        <v>29.110288123819242</v>
      </c>
      <c r="AL24" s="223">
        <v>91.26543940164882</v>
      </c>
      <c r="AM24" s="223">
        <v>18.584107163628698</v>
      </c>
      <c r="AN24" s="223">
        <v>47.694395287447939</v>
      </c>
      <c r="AO24" s="223">
        <v>-2.0845195510008976</v>
      </c>
      <c r="AP24" s="223">
        <v>89.180919850647925</v>
      </c>
      <c r="AQ24" s="223">
        <v>628.31853079999996</v>
      </c>
      <c r="AR24" s="223">
        <v>35.93208569857434</v>
      </c>
      <c r="AS24" s="223">
        <v>91.90993778828539</v>
      </c>
      <c r="AT24" s="223">
        <v>11.856374793394748</v>
      </c>
      <c r="AU24" s="223">
        <v>47.78846049196909</v>
      </c>
      <c r="AV24" s="223">
        <v>-3.9791163280442765</v>
      </c>
      <c r="AW24" s="223">
        <v>87.93082146024112</v>
      </c>
      <c r="AX24" s="223">
        <v>628.31853079999996</v>
      </c>
      <c r="AY24" s="223">
        <v>35.93208569857434</v>
      </c>
      <c r="AZ24" s="223">
        <v>91.90993778828539</v>
      </c>
      <c r="BA24" s="223">
        <v>11.585743120764809</v>
      </c>
      <c r="BB24" s="223">
        <v>47.517828819339151</v>
      </c>
      <c r="BC24" s="223">
        <v>-3.8935513156706398</v>
      </c>
      <c r="BD24" s="223">
        <v>88.016386472614755</v>
      </c>
      <c r="BG24" s="263">
        <v>3511.1917342151301</v>
      </c>
      <c r="BH24" s="263">
        <v>19.205969791170499</v>
      </c>
      <c r="BI24" s="263">
        <v>89.4942163861528</v>
      </c>
    </row>
    <row r="25" spans="1:61">
      <c r="A25" s="223">
        <v>704.98498673749668</v>
      </c>
      <c r="B25" s="223">
        <v>33.393766802111671</v>
      </c>
      <c r="C25" s="223">
        <v>92.270603097474293</v>
      </c>
      <c r="D25" s="223">
        <v>6.810498809651417</v>
      </c>
      <c r="E25" s="223">
        <v>40.204265611763091</v>
      </c>
      <c r="F25" s="223">
        <v>-4.2157939730160212</v>
      </c>
      <c r="G25" s="223">
        <v>88.054809124458274</v>
      </c>
      <c r="H25" s="223">
        <v>704.98498673749668</v>
      </c>
      <c r="I25" s="223">
        <v>33.393766802111671</v>
      </c>
      <c r="J25" s="223">
        <v>92.270603097474293</v>
      </c>
      <c r="K25" s="223">
        <v>7.375212314712889</v>
      </c>
      <c r="L25" s="223">
        <v>40.768979116824561</v>
      </c>
      <c r="M25" s="223">
        <v>-4.3955656625052795</v>
      </c>
      <c r="N25" s="223">
        <v>87.875037434969016</v>
      </c>
      <c r="O25" s="223">
        <v>704.98498673749668</v>
      </c>
      <c r="P25" s="223">
        <v>29.876005531029207</v>
      </c>
      <c r="Q25" s="223">
        <v>92.50723283348556</v>
      </c>
      <c r="R25" s="223">
        <v>13.062533552670505</v>
      </c>
      <c r="S25" s="223">
        <v>42.938539083699709</v>
      </c>
      <c r="T25" s="223">
        <v>-4.0756722227933633</v>
      </c>
      <c r="U25" s="223">
        <v>88.431560610692202</v>
      </c>
      <c r="V25" s="223">
        <v>704.98498673749668</v>
      </c>
      <c r="W25" s="223">
        <v>29.876005531029207</v>
      </c>
      <c r="X25" s="223">
        <v>92.50723283348556</v>
      </c>
      <c r="Y25" s="223">
        <v>14.006754249675154</v>
      </c>
      <c r="Z25" s="223">
        <v>43.882759780704362</v>
      </c>
      <c r="AA25" s="223">
        <v>-4.4005882056329755</v>
      </c>
      <c r="AB25" s="223">
        <v>88.106644627852589</v>
      </c>
      <c r="AC25" s="223">
        <v>704.98498673749668</v>
      </c>
      <c r="AD25" s="223">
        <v>28.110645003929225</v>
      </c>
      <c r="AE25" s="223">
        <v>91.419821671067098</v>
      </c>
      <c r="AF25" s="223">
        <v>18.766457439596159</v>
      </c>
      <c r="AG25" s="223">
        <v>46.877102443525388</v>
      </c>
      <c r="AH25" s="223">
        <v>-2.3560487968394996</v>
      </c>
      <c r="AI25" s="223">
        <v>89.063772874227595</v>
      </c>
      <c r="AJ25" s="223">
        <v>704.98498673749668</v>
      </c>
      <c r="AK25" s="223">
        <v>28.110645003929225</v>
      </c>
      <c r="AL25" s="223">
        <v>91.419821671067098</v>
      </c>
      <c r="AM25" s="223">
        <v>18.583035327372041</v>
      </c>
      <c r="AN25" s="223">
        <v>46.693680331301266</v>
      </c>
      <c r="AO25" s="223">
        <v>-2.3387072618025568</v>
      </c>
      <c r="AP25" s="223">
        <v>89.081114409264543</v>
      </c>
      <c r="AQ25" s="223">
        <v>704.98498673749668</v>
      </c>
      <c r="AR25" s="223">
        <v>34.933137558642464</v>
      </c>
      <c r="AS25" s="223">
        <v>92.14283798043283</v>
      </c>
      <c r="AT25" s="223">
        <v>11.851660846449247</v>
      </c>
      <c r="AU25" s="223">
        <v>46.784798405091713</v>
      </c>
      <c r="AV25" s="223">
        <v>-4.4631328800924575</v>
      </c>
      <c r="AW25" s="223">
        <v>87.679705100340371</v>
      </c>
      <c r="AX25" s="223">
        <v>704.98498673749668</v>
      </c>
      <c r="AY25" s="223">
        <v>34.933137558642464</v>
      </c>
      <c r="AZ25" s="223">
        <v>92.14283798043283</v>
      </c>
      <c r="BA25" s="223">
        <v>11.581310270182561</v>
      </c>
      <c r="BB25" s="223">
        <v>46.514447828825027</v>
      </c>
      <c r="BC25" s="223">
        <v>-4.367262238023355</v>
      </c>
      <c r="BD25" s="223">
        <v>87.775575742409472</v>
      </c>
      <c r="BG25" s="263">
        <v>3764.93580679247</v>
      </c>
      <c r="BH25" s="263">
        <v>18.296279720628199</v>
      </c>
      <c r="BI25" s="263">
        <v>90.184051592415997</v>
      </c>
    </row>
    <row r="26" spans="1:61">
      <c r="A26" s="223">
        <v>791.00616512529632</v>
      </c>
      <c r="B26" s="223">
        <v>32.395423788098867</v>
      </c>
      <c r="C26" s="223">
        <v>92.547354381653591</v>
      </c>
      <c r="D26" s="223">
        <v>6.8056573254477222</v>
      </c>
      <c r="E26" s="223">
        <v>39.201081113546593</v>
      </c>
      <c r="F26" s="223">
        <v>-4.7286446387175287</v>
      </c>
      <c r="G26" s="223">
        <v>87.818709742936065</v>
      </c>
      <c r="H26" s="223">
        <v>791.00616512529632</v>
      </c>
      <c r="I26" s="223">
        <v>32.395423788098867</v>
      </c>
      <c r="J26" s="223">
        <v>92.547354381653591</v>
      </c>
      <c r="K26" s="223">
        <v>7.3697200849934088</v>
      </c>
      <c r="L26" s="223">
        <v>39.765143873092278</v>
      </c>
      <c r="M26" s="223">
        <v>-4.9300169427094644</v>
      </c>
      <c r="N26" s="223">
        <v>87.617337438944134</v>
      </c>
      <c r="O26" s="223">
        <v>791.00616512529632</v>
      </c>
      <c r="P26" s="223">
        <v>28.87775381241828</v>
      </c>
      <c r="Q26" s="223">
        <v>92.812844810657865</v>
      </c>
      <c r="R26" s="223">
        <v>13.058109114545051</v>
      </c>
      <c r="S26" s="223">
        <v>41.935862926963331</v>
      </c>
      <c r="T26" s="223">
        <v>-4.5716264468771719</v>
      </c>
      <c r="U26" s="223">
        <v>88.241218363780689</v>
      </c>
      <c r="V26" s="223">
        <v>791.00616512529632</v>
      </c>
      <c r="W26" s="223">
        <v>28.87775381241828</v>
      </c>
      <c r="X26" s="223">
        <v>92.812844810657865</v>
      </c>
      <c r="Y26" s="223">
        <v>14.001287346243871</v>
      </c>
      <c r="Z26" s="223">
        <v>42.879041158662147</v>
      </c>
      <c r="AA26" s="223">
        <v>-4.9356668170444173</v>
      </c>
      <c r="AB26" s="223">
        <v>87.877177993613444</v>
      </c>
      <c r="AC26" s="223">
        <v>791.00616512529632</v>
      </c>
      <c r="AD26" s="223">
        <v>27.111094262798293</v>
      </c>
      <c r="AE26" s="223">
        <v>91.593031243864715</v>
      </c>
      <c r="AF26" s="223">
        <v>18.765054901567474</v>
      </c>
      <c r="AG26" s="223">
        <v>45.876149164365771</v>
      </c>
      <c r="AH26" s="223">
        <v>-2.6432863498241241</v>
      </c>
      <c r="AI26" s="223">
        <v>88.949744894040592</v>
      </c>
      <c r="AJ26" s="223">
        <v>791.00616512529632</v>
      </c>
      <c r="AK26" s="223">
        <v>27.111094262798293</v>
      </c>
      <c r="AL26" s="223">
        <v>91.593031243864715</v>
      </c>
      <c r="AM26" s="223">
        <v>18.581686338160363</v>
      </c>
      <c r="AN26" s="223">
        <v>45.692780600958656</v>
      </c>
      <c r="AO26" s="223">
        <v>-2.623843750505817</v>
      </c>
      <c r="AP26" s="223">
        <v>88.969187493358902</v>
      </c>
      <c r="AQ26" s="223">
        <v>791.00616512529632</v>
      </c>
      <c r="AR26" s="223">
        <v>33.934461451859299</v>
      </c>
      <c r="AS26" s="223">
        <v>92.404095522553177</v>
      </c>
      <c r="AT26" s="223">
        <v>11.845733612479476</v>
      </c>
      <c r="AU26" s="223">
        <v>45.780195064338777</v>
      </c>
      <c r="AV26" s="223">
        <v>-5.0055889694481053</v>
      </c>
      <c r="AW26" s="223">
        <v>87.398506553105079</v>
      </c>
      <c r="AX26" s="223">
        <v>791.00616512529632</v>
      </c>
      <c r="AY26" s="223">
        <v>33.934461451859299</v>
      </c>
      <c r="AZ26" s="223">
        <v>92.404095522553177</v>
      </c>
      <c r="BA26" s="223">
        <v>11.575736062975386</v>
      </c>
      <c r="BB26" s="223">
        <v>45.510197514834687</v>
      </c>
      <c r="BC26" s="223">
        <v>-4.8982104114503127</v>
      </c>
      <c r="BD26" s="223">
        <v>87.50588511110287</v>
      </c>
      <c r="BG26" s="263">
        <v>4037.0172585965502</v>
      </c>
      <c r="BH26" s="263">
        <v>18.239167850141101</v>
      </c>
      <c r="BI26" s="263">
        <v>92.029177648053803</v>
      </c>
    </row>
    <row r="27" spans="1:61">
      <c r="A27" s="223">
        <v>887.5235147372083</v>
      </c>
      <c r="B27" s="223">
        <v>31.397508957966288</v>
      </c>
      <c r="C27" s="223">
        <v>92.857749151761411</v>
      </c>
      <c r="D27" s="223">
        <v>6.7995698155530828</v>
      </c>
      <c r="E27" s="223">
        <v>38.197078773519372</v>
      </c>
      <c r="F27" s="223">
        <v>-5.3034347554159504</v>
      </c>
      <c r="G27" s="223">
        <v>87.554314396345461</v>
      </c>
      <c r="H27" s="223">
        <v>887.5235147372083</v>
      </c>
      <c r="I27" s="223">
        <v>31.397508957966288</v>
      </c>
      <c r="J27" s="223">
        <v>92.857749151761411</v>
      </c>
      <c r="K27" s="223">
        <v>7.3628155815213372</v>
      </c>
      <c r="L27" s="223">
        <v>38.760324539487627</v>
      </c>
      <c r="M27" s="223">
        <v>-5.5289064751616941</v>
      </c>
      <c r="N27" s="223">
        <v>87.32884267659972</v>
      </c>
      <c r="O27" s="223">
        <v>887.5235147372083</v>
      </c>
      <c r="P27" s="223">
        <v>27.879953878117863</v>
      </c>
      <c r="Q27" s="223">
        <v>93.155616665089923</v>
      </c>
      <c r="R27" s="223">
        <v>13.05254535961976</v>
      </c>
      <c r="S27" s="223">
        <v>40.932499237737623</v>
      </c>
      <c r="T27" s="223">
        <v>-5.1275406847380403</v>
      </c>
      <c r="U27" s="223">
        <v>88.028075980351886</v>
      </c>
      <c r="V27" s="223">
        <v>887.5235147372083</v>
      </c>
      <c r="W27" s="223">
        <v>27.879953878117863</v>
      </c>
      <c r="X27" s="223">
        <v>93.155616665089923</v>
      </c>
      <c r="Y27" s="223">
        <v>13.994414626206918</v>
      </c>
      <c r="Z27" s="223">
        <v>41.874368504324778</v>
      </c>
      <c r="AA27" s="223">
        <v>-5.5352661430185224</v>
      </c>
      <c r="AB27" s="223">
        <v>87.620350522071405</v>
      </c>
      <c r="AC27" s="223">
        <v>887.5235147372083</v>
      </c>
      <c r="AD27" s="223">
        <v>26.111659804100292</v>
      </c>
      <c r="AE27" s="223">
        <v>91.787361199864463</v>
      </c>
      <c r="AF27" s="223">
        <v>18.763289853164288</v>
      </c>
      <c r="AG27" s="223">
        <v>44.87494965726458</v>
      </c>
      <c r="AH27" s="223">
        <v>-2.9654717263297501</v>
      </c>
      <c r="AI27" s="223">
        <v>88.821889473534711</v>
      </c>
      <c r="AJ27" s="223">
        <v>887.5235147372083</v>
      </c>
      <c r="AK27" s="223">
        <v>26.111659804100292</v>
      </c>
      <c r="AL27" s="223">
        <v>91.787361199864463</v>
      </c>
      <c r="AM27" s="223">
        <v>18.57998865166217</v>
      </c>
      <c r="AN27" s="223">
        <v>44.691648455762461</v>
      </c>
      <c r="AO27" s="223">
        <v>-2.9436778353032538</v>
      </c>
      <c r="AP27" s="223">
        <v>88.843683364561215</v>
      </c>
      <c r="AQ27" s="223">
        <v>887.5235147372083</v>
      </c>
      <c r="AR27" s="223">
        <v>32.936127627557376</v>
      </c>
      <c r="AS27" s="223">
        <v>92.697145512799949</v>
      </c>
      <c r="AT27" s="223">
        <v>11.838283162950615</v>
      </c>
      <c r="AU27" s="223">
        <v>44.774410790507993</v>
      </c>
      <c r="AV27" s="223">
        <v>-5.6133621894720571</v>
      </c>
      <c r="AW27" s="223">
        <v>87.083783323327893</v>
      </c>
      <c r="AX27" s="223">
        <v>887.5235147372083</v>
      </c>
      <c r="AY27" s="223">
        <v>32.936127627557376</v>
      </c>
      <c r="AZ27" s="223">
        <v>92.697145512799949</v>
      </c>
      <c r="BA27" s="223">
        <v>11.568728701994138</v>
      </c>
      <c r="BB27" s="223">
        <v>44.504856329551515</v>
      </c>
      <c r="BC27" s="223">
        <v>-5.4931491474344405</v>
      </c>
      <c r="BD27" s="223">
        <v>87.203996365365512</v>
      </c>
      <c r="BG27" s="263">
        <v>4328.7612810830597</v>
      </c>
      <c r="BH27" s="263">
        <v>17.945573476790599</v>
      </c>
      <c r="BI27" s="263">
        <v>92.641946173239802</v>
      </c>
    </row>
    <row r="28" spans="1:61">
      <c r="A28" s="223">
        <v>995.81776216208834</v>
      </c>
      <c r="B28" s="223">
        <v>30.400132682408771</v>
      </c>
      <c r="C28" s="223">
        <v>93.205841018028579</v>
      </c>
      <c r="D28" s="223">
        <v>6.7919180387639342</v>
      </c>
      <c r="E28" s="223">
        <v>37.192050721172706</v>
      </c>
      <c r="F28" s="223">
        <v>-5.9474615064318943</v>
      </c>
      <c r="G28" s="223">
        <v>87.258379511596686</v>
      </c>
      <c r="H28" s="223">
        <v>995.81776216208834</v>
      </c>
      <c r="I28" s="223">
        <v>30.400132682408771</v>
      </c>
      <c r="J28" s="223">
        <v>93.205841018028579</v>
      </c>
      <c r="K28" s="223">
        <v>7.354138815038147</v>
      </c>
      <c r="L28" s="223">
        <v>37.754271497446915</v>
      </c>
      <c r="M28" s="223">
        <v>-6.1997808528380878</v>
      </c>
      <c r="N28" s="223">
        <v>87.00606016519049</v>
      </c>
      <c r="O28" s="223">
        <v>995.81776216208834</v>
      </c>
      <c r="P28" s="223">
        <v>26.882722187273082</v>
      </c>
      <c r="Q28" s="223">
        <v>93.540028957785083</v>
      </c>
      <c r="R28" s="223">
        <v>13.045550938829368</v>
      </c>
      <c r="S28" s="223">
        <v>39.928273126102454</v>
      </c>
      <c r="T28" s="223">
        <v>-5.7505039958232134</v>
      </c>
      <c r="U28" s="223">
        <v>87.789524961961874</v>
      </c>
      <c r="V28" s="223">
        <v>995.81776216208834</v>
      </c>
      <c r="W28" s="223">
        <v>26.882722187273082</v>
      </c>
      <c r="X28" s="223">
        <v>93.540028957785083</v>
      </c>
      <c r="Y28" s="223">
        <v>13.985777714227567</v>
      </c>
      <c r="Z28" s="223">
        <v>40.868499901500648</v>
      </c>
      <c r="AA28" s="223">
        <v>-6.2069452342704468</v>
      </c>
      <c r="AB28" s="223">
        <v>87.333083723514633</v>
      </c>
      <c r="AC28" s="223">
        <v>995.81776216208834</v>
      </c>
      <c r="AD28" s="223">
        <v>25.11237171169774</v>
      </c>
      <c r="AE28" s="223">
        <v>92.005382686431076</v>
      </c>
      <c r="AF28" s="223">
        <v>18.761068806110494</v>
      </c>
      <c r="AG28" s="223">
        <v>43.873440517808234</v>
      </c>
      <c r="AH28" s="223">
        <v>-3.3268278798412907</v>
      </c>
      <c r="AI28" s="223">
        <v>88.678554806589787</v>
      </c>
      <c r="AJ28" s="223">
        <v>995.81776216208834</v>
      </c>
      <c r="AK28" s="223">
        <v>25.11237171169774</v>
      </c>
      <c r="AL28" s="223">
        <v>92.005382686431076</v>
      </c>
      <c r="AM28" s="223">
        <v>18.577852325810873</v>
      </c>
      <c r="AN28" s="223">
        <v>43.690224037508614</v>
      </c>
      <c r="AO28" s="223">
        <v>-3.3024044590564205</v>
      </c>
      <c r="AP28" s="223">
        <v>88.702978227374658</v>
      </c>
      <c r="AQ28" s="223">
        <v>995.81776216208834</v>
      </c>
      <c r="AR28" s="223">
        <v>31.938224415343935</v>
      </c>
      <c r="AS28" s="223">
        <v>93.025831910022319</v>
      </c>
      <c r="AT28" s="223">
        <v>11.828921759018042</v>
      </c>
      <c r="AU28" s="223">
        <v>43.767146174361976</v>
      </c>
      <c r="AV28" s="223">
        <v>-6.2940667754172726</v>
      </c>
      <c r="AW28" s="223">
        <v>86.731765134605041</v>
      </c>
      <c r="AX28" s="223">
        <v>995.81776216208834</v>
      </c>
      <c r="AY28" s="223">
        <v>31.938224415343935</v>
      </c>
      <c r="AZ28" s="223">
        <v>93.025831910022319</v>
      </c>
      <c r="BA28" s="223">
        <v>11.559922991333512</v>
      </c>
      <c r="BB28" s="223">
        <v>43.498147406677447</v>
      </c>
      <c r="BC28" s="223">
        <v>-6.1595622157742804</v>
      </c>
      <c r="BD28" s="223">
        <v>86.866269694248032</v>
      </c>
      <c r="BG28" s="263">
        <v>4641.58883361278</v>
      </c>
      <c r="BH28" s="263">
        <v>17.318403720589401</v>
      </c>
      <c r="BI28" s="263">
        <v>92.387289625728798</v>
      </c>
    </row>
    <row r="29" spans="1:61">
      <c r="A29" s="223">
        <v>1117.3259062675468</v>
      </c>
      <c r="B29" s="223">
        <v>29.403433620478094</v>
      </c>
      <c r="C29" s="223">
        <v>93.59615708237304</v>
      </c>
      <c r="D29" s="223">
        <v>6.7823038853928477</v>
      </c>
      <c r="E29" s="223">
        <v>36.185737505870939</v>
      </c>
      <c r="F29" s="223">
        <v>-6.6688069262658054</v>
      </c>
      <c r="G29" s="223">
        <v>86.927350156107238</v>
      </c>
      <c r="H29" s="223">
        <v>1117.3259062675468</v>
      </c>
      <c r="I29" s="223">
        <v>29.403433620478094</v>
      </c>
      <c r="J29" s="223">
        <v>93.59615708237304</v>
      </c>
      <c r="K29" s="223">
        <v>7.343239861373382</v>
      </c>
      <c r="L29" s="223">
        <v>36.746673481851474</v>
      </c>
      <c r="M29" s="223">
        <v>-6.9509798068167354</v>
      </c>
      <c r="N29" s="223">
        <v>86.645177275556307</v>
      </c>
      <c r="O29" s="223">
        <v>1117.3259062675468</v>
      </c>
      <c r="P29" s="223">
        <v>25.886205050879298</v>
      </c>
      <c r="Q29" s="223">
        <v>93.971086972212746</v>
      </c>
      <c r="R29" s="223">
        <v>13.03676117437708</v>
      </c>
      <c r="S29" s="223">
        <v>38.922966225256374</v>
      </c>
      <c r="T29" s="223">
        <v>-6.4483782749451084</v>
      </c>
      <c r="U29" s="223">
        <v>87.522708697267632</v>
      </c>
      <c r="V29" s="223">
        <v>1117.3259062675468</v>
      </c>
      <c r="W29" s="223">
        <v>25.886205050879298</v>
      </c>
      <c r="X29" s="223">
        <v>93.971086972212746</v>
      </c>
      <c r="Y29" s="223">
        <v>13.974928684772351</v>
      </c>
      <c r="Z29" s="223">
        <v>39.861133735651649</v>
      </c>
      <c r="AA29" s="223">
        <v>-6.959058753725575</v>
      </c>
      <c r="AB29" s="223">
        <v>87.012028218487174</v>
      </c>
      <c r="AC29" s="223">
        <v>1117.3259062675468</v>
      </c>
      <c r="AD29" s="223">
        <v>24.113267844544996</v>
      </c>
      <c r="AE29" s="223">
        <v>92.249978135170096</v>
      </c>
      <c r="AF29" s="223">
        <v>18.758274284065472</v>
      </c>
      <c r="AG29" s="223">
        <v>42.871542128610471</v>
      </c>
      <c r="AH29" s="223">
        <v>-3.7320760844245222</v>
      </c>
      <c r="AI29" s="223">
        <v>88.517902050745576</v>
      </c>
      <c r="AJ29" s="223">
        <v>1117.3259062675468</v>
      </c>
      <c r="AK29" s="223">
        <v>24.113267844544996</v>
      </c>
      <c r="AL29" s="223">
        <v>92.249978135170096</v>
      </c>
      <c r="AM29" s="223">
        <v>18.575164331026397</v>
      </c>
      <c r="AN29" s="223">
        <v>42.688432175571393</v>
      </c>
      <c r="AO29" s="223">
        <v>-3.7047144986178444</v>
      </c>
      <c r="AP29" s="223">
        <v>88.545263636552249</v>
      </c>
      <c r="AQ29" s="223">
        <v>1117.3259062675468</v>
      </c>
      <c r="AR29" s="223">
        <v>30.940862843041714</v>
      </c>
      <c r="AS29" s="223">
        <v>93.394453208803625</v>
      </c>
      <c r="AT29" s="223">
        <v>11.817165099532671</v>
      </c>
      <c r="AU29" s="223">
        <v>42.758027942574387</v>
      </c>
      <c r="AV29" s="223">
        <v>-7.0561026089493764</v>
      </c>
      <c r="AW29" s="223">
        <v>86.338350599854252</v>
      </c>
      <c r="AX29" s="223">
        <v>1117.3259062675468</v>
      </c>
      <c r="AY29" s="223">
        <v>30.940862843041714</v>
      </c>
      <c r="AZ29" s="223">
        <v>93.394453208803625</v>
      </c>
      <c r="BA29" s="223">
        <v>11.548862566240734</v>
      </c>
      <c r="BB29" s="223">
        <v>42.48972540928245</v>
      </c>
      <c r="BC29" s="223">
        <v>-6.9057155961668135</v>
      </c>
      <c r="BD29" s="223">
        <v>86.488737612636811</v>
      </c>
      <c r="BG29" s="263">
        <v>4977.0235643321103</v>
      </c>
      <c r="BH29" s="263">
        <v>16.8220433500612</v>
      </c>
      <c r="BI29" s="263">
        <v>95.0372678168075</v>
      </c>
    </row>
    <row r="30" spans="1:61">
      <c r="A30" s="223">
        <v>1253.6602863018534</v>
      </c>
      <c r="B30" s="223">
        <v>28.407585876132249</v>
      </c>
      <c r="C30" s="223">
        <v>94.03374709842258</v>
      </c>
      <c r="D30" s="223">
        <v>6.7702301456378073</v>
      </c>
      <c r="E30" s="223">
        <v>35.177816021770056</v>
      </c>
      <c r="F30" s="223">
        <v>-7.476391623650307</v>
      </c>
      <c r="G30" s="223">
        <v>86.55735547477228</v>
      </c>
      <c r="H30" s="223">
        <v>1253.6602863018534</v>
      </c>
      <c r="I30" s="223">
        <v>28.407585876132249</v>
      </c>
      <c r="J30" s="223">
        <v>94.03374709842258</v>
      </c>
      <c r="K30" s="223">
        <v>7.3295574425970269</v>
      </c>
      <c r="L30" s="223">
        <v>35.737143318729274</v>
      </c>
      <c r="M30" s="223">
        <v>-7.7916823700655415</v>
      </c>
      <c r="N30" s="223">
        <v>86.242064728357036</v>
      </c>
      <c r="O30" s="223">
        <v>1253.6602863018534</v>
      </c>
      <c r="P30" s="223">
        <v>24.890586185658993</v>
      </c>
      <c r="Q30" s="223">
        <v>94.454375773914776</v>
      </c>
      <c r="R30" s="223">
        <v>13.025720281693058</v>
      </c>
      <c r="S30" s="223">
        <v>37.916306467352051</v>
      </c>
      <c r="T30" s="223">
        <v>-7.2298557235923937</v>
      </c>
      <c r="U30" s="223">
        <v>87.224520050322383</v>
      </c>
      <c r="V30" s="223">
        <v>1253.6602863018534</v>
      </c>
      <c r="W30" s="223">
        <v>24.890586185658993</v>
      </c>
      <c r="X30" s="223">
        <v>94.454375773914776</v>
      </c>
      <c r="Y30" s="223">
        <v>13.961308724207118</v>
      </c>
      <c r="Z30" s="223">
        <v>38.851894909866111</v>
      </c>
      <c r="AA30" s="223">
        <v>-7.8008038097928925</v>
      </c>
      <c r="AB30" s="223">
        <v>86.65357196412188</v>
      </c>
      <c r="AC30" s="223">
        <v>1253.6602863018534</v>
      </c>
      <c r="AD30" s="223">
        <v>23.114395841456464</v>
      </c>
      <c r="AE30" s="223">
        <v>92.524378238627648</v>
      </c>
      <c r="AF30" s="223">
        <v>18.754758738432589</v>
      </c>
      <c r="AG30" s="223">
        <v>41.869154579889056</v>
      </c>
      <c r="AH30" s="223">
        <v>-4.1864898136755322</v>
      </c>
      <c r="AI30" s="223">
        <v>88.337888424952112</v>
      </c>
      <c r="AJ30" s="223">
        <v>1253.6602863018534</v>
      </c>
      <c r="AK30" s="223">
        <v>23.114395841456464</v>
      </c>
      <c r="AL30" s="223">
        <v>92.524378238627648</v>
      </c>
      <c r="AM30" s="223">
        <v>18.571782688973226</v>
      </c>
      <c r="AN30" s="223">
        <v>41.686178530429686</v>
      </c>
      <c r="AO30" s="223">
        <v>-4.1558487709663723</v>
      </c>
      <c r="AP30" s="223">
        <v>88.368529467661276</v>
      </c>
      <c r="AQ30" s="223">
        <v>1253.6602863018534</v>
      </c>
      <c r="AR30" s="223">
        <v>29.944182413476003</v>
      </c>
      <c r="AS30" s="223">
        <v>93.80781197214003</v>
      </c>
      <c r="AT30" s="223">
        <v>11.802409499529231</v>
      </c>
      <c r="AU30" s="223">
        <v>41.746591913005233</v>
      </c>
      <c r="AV30" s="223">
        <v>-7.9086944181576442</v>
      </c>
      <c r="AW30" s="223">
        <v>85.899117553982393</v>
      </c>
      <c r="AX30" s="223">
        <v>1253.6602863018534</v>
      </c>
      <c r="AY30" s="223">
        <v>29.944182413476003</v>
      </c>
      <c r="AZ30" s="223">
        <v>93.80781197214003</v>
      </c>
      <c r="BA30" s="223">
        <v>11.534978219015875</v>
      </c>
      <c r="BB30" s="223">
        <v>41.479160632491876</v>
      </c>
      <c r="BC30" s="223">
        <v>-7.740701052511338</v>
      </c>
      <c r="BD30" s="223">
        <v>86.067110919628689</v>
      </c>
      <c r="BG30" s="263">
        <v>5336.6992312063103</v>
      </c>
      <c r="BH30" s="263">
        <v>16.146139175235799</v>
      </c>
      <c r="BI30" s="263">
        <v>93.915056557235701</v>
      </c>
    </row>
    <row r="31" spans="1:61">
      <c r="A31" s="223">
        <v>1406.6299766561626</v>
      </c>
      <c r="B31" s="223">
        <v>27.412807910759394</v>
      </c>
      <c r="C31" s="223">
        <v>94.524235152844582</v>
      </c>
      <c r="D31" s="223">
        <v>6.7550771136598193</v>
      </c>
      <c r="E31" s="223">
        <v>34.167885024419213</v>
      </c>
      <c r="F31" s="223">
        <v>-8.3800188472861379</v>
      </c>
      <c r="G31" s="223">
        <v>86.144216305558444</v>
      </c>
      <c r="H31" s="223">
        <v>1406.6299766561626</v>
      </c>
      <c r="I31" s="223">
        <v>27.412807910759394</v>
      </c>
      <c r="J31" s="223">
        <v>94.524235152844582</v>
      </c>
      <c r="K31" s="223">
        <v>7.3123930078617629</v>
      </c>
      <c r="L31" s="223">
        <v>34.725200918621155</v>
      </c>
      <c r="M31" s="223">
        <v>-8.7319393476981588</v>
      </c>
      <c r="N31" s="223">
        <v>85.792295805146424</v>
      </c>
      <c r="O31" s="223">
        <v>1406.6299766561626</v>
      </c>
      <c r="P31" s="223">
        <v>23.896096122485524</v>
      </c>
      <c r="Q31" s="223">
        <v>94.996118370385233</v>
      </c>
      <c r="R31" s="223">
        <v>13.011859670869629</v>
      </c>
      <c r="S31" s="223">
        <v>36.907955793355157</v>
      </c>
      <c r="T31" s="223">
        <v>-8.10450904389341</v>
      </c>
      <c r="U31" s="223">
        <v>86.891609326491817</v>
      </c>
      <c r="V31" s="223">
        <v>1406.6299766561626</v>
      </c>
      <c r="W31" s="223">
        <v>23.896096122485524</v>
      </c>
      <c r="X31" s="223">
        <v>94.996118370385233</v>
      </c>
      <c r="Y31" s="223">
        <v>13.944222303324864</v>
      </c>
      <c r="Z31" s="223">
        <v>37.840318425810388</v>
      </c>
      <c r="AA31" s="223">
        <v>-8.7422533101198177</v>
      </c>
      <c r="AB31" s="223">
        <v>86.253865060265412</v>
      </c>
      <c r="AC31" s="223">
        <v>1406.6299766561626</v>
      </c>
      <c r="AD31" s="223">
        <v>22.115815640057988</v>
      </c>
      <c r="AE31" s="223">
        <v>92.832203025628488</v>
      </c>
      <c r="AF31" s="223">
        <v>18.750336962238116</v>
      </c>
      <c r="AG31" s="223">
        <v>40.866152602296104</v>
      </c>
      <c r="AH31" s="223">
        <v>-4.695952391210251</v>
      </c>
      <c r="AI31" s="223">
        <v>88.136250634418232</v>
      </c>
      <c r="AJ31" s="223">
        <v>1406.6299766561626</v>
      </c>
      <c r="AK31" s="223">
        <v>22.115815640057988</v>
      </c>
      <c r="AL31" s="223">
        <v>92.832203025628488</v>
      </c>
      <c r="AM31" s="223">
        <v>18.567529161231217</v>
      </c>
      <c r="AN31" s="223">
        <v>40.683344801289209</v>
      </c>
      <c r="AO31" s="223">
        <v>-4.6616559935983721</v>
      </c>
      <c r="AP31" s="223">
        <v>88.170547032030115</v>
      </c>
      <c r="AQ31" s="223">
        <v>1406.6299766561626</v>
      </c>
      <c r="AR31" s="223">
        <v>28.948358318887795</v>
      </c>
      <c r="AS31" s="223">
        <v>94.271268002217752</v>
      </c>
      <c r="AT31" s="223">
        <v>11.783904376148639</v>
      </c>
      <c r="AU31" s="223">
        <v>40.732262695036432</v>
      </c>
      <c r="AV31" s="223">
        <v>-8.8619142696274462</v>
      </c>
      <c r="AW31" s="223">
        <v>85.409353732590304</v>
      </c>
      <c r="AX31" s="223">
        <v>1406.6299766561626</v>
      </c>
      <c r="AY31" s="223">
        <v>28.948358318887795</v>
      </c>
      <c r="AZ31" s="223">
        <v>94.271268002217752</v>
      </c>
      <c r="BA31" s="223">
        <v>11.517561693637708</v>
      </c>
      <c r="BB31" s="223">
        <v>40.465920012525501</v>
      </c>
      <c r="BC31" s="223">
        <v>-8.6744652464034804</v>
      </c>
      <c r="BD31" s="223">
        <v>85.596802755814267</v>
      </c>
      <c r="BG31" s="263">
        <v>5722.3676593502196</v>
      </c>
      <c r="BH31" s="263">
        <v>15.840712700971</v>
      </c>
      <c r="BI31" s="263">
        <v>94.094108299428299</v>
      </c>
    </row>
    <row r="32" spans="1:61">
      <c r="A32" s="223">
        <v>1578.2647921825539</v>
      </c>
      <c r="B32" s="223">
        <v>26.419373610806517</v>
      </c>
      <c r="C32" s="223">
        <v>95.073872800041343</v>
      </c>
      <c r="D32" s="223">
        <v>6.7360743953150246</v>
      </c>
      <c r="E32" s="223">
        <v>33.155448006121539</v>
      </c>
      <c r="F32" s="223">
        <v>-9.3904018696836324</v>
      </c>
      <c r="G32" s="223">
        <v>85.683470930357714</v>
      </c>
      <c r="H32" s="223">
        <v>1578.2647921825539</v>
      </c>
      <c r="I32" s="223">
        <v>26.419373610806517</v>
      </c>
      <c r="J32" s="223">
        <v>95.073872800041343</v>
      </c>
      <c r="K32" s="223">
        <v>7.2908797154742668</v>
      </c>
      <c r="L32" s="223">
        <v>33.710253326280785</v>
      </c>
      <c r="M32" s="223">
        <v>-9.7826835984802862</v>
      </c>
      <c r="N32" s="223">
        <v>85.291189201561053</v>
      </c>
      <c r="O32" s="223">
        <v>1578.2647921825539</v>
      </c>
      <c r="P32" s="223">
        <v>22.903023891565116</v>
      </c>
      <c r="Q32" s="223">
        <v>95.603235918945387</v>
      </c>
      <c r="R32" s="223">
        <v>12.994471688330666</v>
      </c>
      <c r="S32" s="223">
        <v>35.897495579895782</v>
      </c>
      <c r="T32" s="223">
        <v>-9.0828282469098856</v>
      </c>
      <c r="U32" s="223">
        <v>86.520407672035503</v>
      </c>
      <c r="V32" s="223">
        <v>1578.2647921825539</v>
      </c>
      <c r="W32" s="223">
        <v>22.903023891565116</v>
      </c>
      <c r="X32" s="223">
        <v>95.603235918945387</v>
      </c>
      <c r="Y32" s="223">
        <v>13.922806259317881</v>
      </c>
      <c r="Z32" s="223">
        <v>36.825830150882993</v>
      </c>
      <c r="AA32" s="223">
        <v>-9.7943674073334499</v>
      </c>
      <c r="AB32" s="223">
        <v>85.808868511611934</v>
      </c>
      <c r="AC32" s="223">
        <v>1578.2647921825539</v>
      </c>
      <c r="AD32" s="223">
        <v>21.117602640202662</v>
      </c>
      <c r="AE32" s="223">
        <v>93.177507366217327</v>
      </c>
      <c r="AF32" s="223">
        <v>18.744776655330448</v>
      </c>
      <c r="AG32" s="223">
        <v>39.86237929553311</v>
      </c>
      <c r="AH32" s="223">
        <v>-5.2670177583785032</v>
      </c>
      <c r="AI32" s="223">
        <v>87.910489607838826</v>
      </c>
      <c r="AJ32" s="223">
        <v>1578.2647921825539</v>
      </c>
      <c r="AK32" s="223">
        <v>21.117602640202662</v>
      </c>
      <c r="AL32" s="223">
        <v>93.177507366217327</v>
      </c>
      <c r="AM32" s="223">
        <v>18.562180151205908</v>
      </c>
      <c r="AN32" s="223">
        <v>39.67978279140857</v>
      </c>
      <c r="AO32" s="223">
        <v>-5.2286541319972901</v>
      </c>
      <c r="AP32" s="223">
        <v>87.948853234220039</v>
      </c>
      <c r="AQ32" s="223">
        <v>1578.2647921825539</v>
      </c>
      <c r="AR32" s="223">
        <v>27.953610431770365</v>
      </c>
      <c r="AS32" s="223">
        <v>94.790794631619264</v>
      </c>
      <c r="AT32" s="223">
        <v>11.760719482103836</v>
      </c>
      <c r="AU32" s="223">
        <v>39.714329913874202</v>
      </c>
      <c r="AV32" s="223">
        <v>-9.9266778351767311</v>
      </c>
      <c r="AW32" s="223">
        <v>84.864116796442531</v>
      </c>
      <c r="AX32" s="223">
        <v>1578.2647921825539</v>
      </c>
      <c r="AY32" s="223">
        <v>27.953610431770365</v>
      </c>
      <c r="AZ32" s="223">
        <v>94.790794631619264</v>
      </c>
      <c r="BA32" s="223">
        <v>11.495734360870307</v>
      </c>
      <c r="BB32" s="223">
        <v>39.449344792640673</v>
      </c>
      <c r="BC32" s="223">
        <v>-9.7178156631165322</v>
      </c>
      <c r="BD32" s="223">
        <v>85.072978968502724</v>
      </c>
      <c r="BG32" s="263">
        <v>6135.9072734131796</v>
      </c>
      <c r="BH32" s="263">
        <v>15.5190620608429</v>
      </c>
      <c r="BI32" s="263">
        <v>93.672797851548495</v>
      </c>
    </row>
    <row r="33" spans="1:61">
      <c r="A33" s="223">
        <v>1770.8422226038788</v>
      </c>
      <c r="B33" s="223">
        <v>25.427625981697361</v>
      </c>
      <c r="C33" s="223">
        <v>95.689591929202564</v>
      </c>
      <c r="D33" s="223">
        <v>6.7122673558705612</v>
      </c>
      <c r="E33" s="223">
        <v>32.139893337567919</v>
      </c>
      <c r="F33" s="223">
        <v>-10.519165004826633</v>
      </c>
      <c r="G33" s="223">
        <v>85.170426924375931</v>
      </c>
      <c r="H33" s="223">
        <v>1770.8422226038788</v>
      </c>
      <c r="I33" s="223">
        <v>25.427625981697361</v>
      </c>
      <c r="J33" s="223">
        <v>95.689591929202564</v>
      </c>
      <c r="K33" s="223">
        <v>7.2639458523196279</v>
      </c>
      <c r="L33" s="223">
        <v>32.69157183401699</v>
      </c>
      <c r="M33" s="223">
        <v>-10.955706602693258</v>
      </c>
      <c r="N33" s="223">
        <v>84.733885326509309</v>
      </c>
      <c r="O33" s="223">
        <v>1770.8422226038788</v>
      </c>
      <c r="P33" s="223">
        <v>21.911731483267776</v>
      </c>
      <c r="Q33" s="223">
        <v>96.283408258860661</v>
      </c>
      <c r="R33" s="223">
        <v>12.972678191627669</v>
      </c>
      <c r="S33" s="223">
        <v>34.884409674895444</v>
      </c>
      <c r="T33" s="223">
        <v>-10.176235559439862</v>
      </c>
      <c r="U33" s="223">
        <v>86.107172699420801</v>
      </c>
      <c r="V33" s="223">
        <v>1770.8422226038788</v>
      </c>
      <c r="W33" s="223">
        <v>21.911731483267776</v>
      </c>
      <c r="X33" s="223">
        <v>96.283408258860661</v>
      </c>
      <c r="Y33" s="223">
        <v>13.895993317638172</v>
      </c>
      <c r="Z33" s="223">
        <v>35.807724800905945</v>
      </c>
      <c r="AA33" s="223">
        <v>-10.968971593844881</v>
      </c>
      <c r="AB33" s="223">
        <v>85.314436665015776</v>
      </c>
      <c r="AC33" s="223">
        <v>1770.8422226038788</v>
      </c>
      <c r="AD33" s="223">
        <v>20.119851674207066</v>
      </c>
      <c r="AE33" s="223">
        <v>93.56483120879291</v>
      </c>
      <c r="AF33" s="223">
        <v>18.737786728223348</v>
      </c>
      <c r="AG33" s="223">
        <v>38.85763840243041</v>
      </c>
      <c r="AH33" s="223">
        <v>-5.9069731970564723</v>
      </c>
      <c r="AI33" s="223">
        <v>87.657858011736437</v>
      </c>
      <c r="AJ33" s="223">
        <v>1770.8422226038788</v>
      </c>
      <c r="AK33" s="223">
        <v>20.119851674207066</v>
      </c>
      <c r="AL33" s="223">
        <v>93.56483120879291</v>
      </c>
      <c r="AM33" s="223">
        <v>18.55545541742481</v>
      </c>
      <c r="AN33" s="223">
        <v>38.675307091631879</v>
      </c>
      <c r="AO33" s="223">
        <v>-5.8640940934292347</v>
      </c>
      <c r="AP33" s="223">
        <v>87.70073711536368</v>
      </c>
      <c r="AQ33" s="223">
        <v>1770.8422226038788</v>
      </c>
      <c r="AR33" s="223">
        <v>26.960214479643216</v>
      </c>
      <c r="AS33" s="223">
        <v>95.373037181044538</v>
      </c>
      <c r="AT33" s="223">
        <v>11.731706512408861</v>
      </c>
      <c r="AU33" s="223">
        <v>38.691920992052076</v>
      </c>
      <c r="AV33" s="223">
        <v>-11.114701655236598</v>
      </c>
      <c r="AW33" s="223">
        <v>84.258335525807937</v>
      </c>
      <c r="AX33" s="223">
        <v>1770.8422226038788</v>
      </c>
      <c r="AY33" s="223">
        <v>26.960214479643216</v>
      </c>
      <c r="AZ33" s="223">
        <v>95.373037181044538</v>
      </c>
      <c r="BA33" s="223">
        <v>11.468410331379095</v>
      </c>
      <c r="BB33" s="223">
        <v>38.42862481102231</v>
      </c>
      <c r="BC33" s="223">
        <v>-10.882391541867037</v>
      </c>
      <c r="BD33" s="223">
        <v>84.490645639177501</v>
      </c>
      <c r="BG33" s="263">
        <v>6579.3322465756801</v>
      </c>
      <c r="BH33" s="263">
        <v>14.7795903409716</v>
      </c>
      <c r="BI33" s="263">
        <v>92.471581361024306</v>
      </c>
    </row>
    <row r="34" spans="1:61">
      <c r="A34" s="223">
        <v>1986.9176534186579</v>
      </c>
      <c r="B34" s="223">
        <v>24.437994012788785</v>
      </c>
      <c r="C34" s="223">
        <v>96.379054727785729</v>
      </c>
      <c r="D34" s="223">
        <v>6.6824778392349167</v>
      </c>
      <c r="E34" s="223">
        <v>31.120471852023702</v>
      </c>
      <c r="F34" s="223">
        <v>-11.778805267928435</v>
      </c>
      <c r="G34" s="223">
        <v>84.600249459857295</v>
      </c>
      <c r="H34" s="223">
        <v>1986.9176534186579</v>
      </c>
      <c r="I34" s="223">
        <v>24.437994012788785</v>
      </c>
      <c r="J34" s="223">
        <v>96.379054727785729</v>
      </c>
      <c r="K34" s="223">
        <v>7.2302725274552895</v>
      </c>
      <c r="L34" s="223">
        <v>31.668266540244076</v>
      </c>
      <c r="M34" s="223">
        <v>-12.263586127146308</v>
      </c>
      <c r="N34" s="223">
        <v>84.115468600639417</v>
      </c>
      <c r="O34" s="223">
        <v>1986.9176534186579</v>
      </c>
      <c r="P34" s="223">
        <v>20.922671662170387</v>
      </c>
      <c r="Q34" s="223">
        <v>97.045132101732264</v>
      </c>
      <c r="R34" s="223">
        <v>12.945393485762839</v>
      </c>
      <c r="S34" s="223">
        <v>33.868065147933223</v>
      </c>
      <c r="T34" s="223">
        <v>-11.397066869524368</v>
      </c>
      <c r="U34" s="223">
        <v>85.648065232207898</v>
      </c>
      <c r="V34" s="223">
        <v>1986.9176534186579</v>
      </c>
      <c r="W34" s="223">
        <v>20.922671662170387</v>
      </c>
      <c r="X34" s="223">
        <v>97.045132101732264</v>
      </c>
      <c r="Y34" s="223">
        <v>13.862469879995544</v>
      </c>
      <c r="Z34" s="223">
        <v>34.785141542165931</v>
      </c>
      <c r="AA34" s="223">
        <v>-12.278686352401962</v>
      </c>
      <c r="AB34" s="223">
        <v>84.766445749330302</v>
      </c>
      <c r="AC34" s="223">
        <v>1986.9176534186579</v>
      </c>
      <c r="AD34" s="223">
        <v>19.122681985684824</v>
      </c>
      <c r="AE34" s="223">
        <v>93.999254792609491</v>
      </c>
      <c r="AF34" s="223">
        <v>18.72900286209509</v>
      </c>
      <c r="AG34" s="223">
        <v>37.851684847779914</v>
      </c>
      <c r="AH34" s="223">
        <v>-6.6239021229352808</v>
      </c>
      <c r="AI34" s="223">
        <v>87.375352669674214</v>
      </c>
      <c r="AJ34" s="223">
        <v>1986.9176534186579</v>
      </c>
      <c r="AK34" s="223">
        <v>19.122681985684824</v>
      </c>
      <c r="AL34" s="223">
        <v>93.999254792609491</v>
      </c>
      <c r="AM34" s="223">
        <v>18.547004126488609</v>
      </c>
      <c r="AN34" s="223">
        <v>37.669686112173437</v>
      </c>
      <c r="AO34" s="223">
        <v>-6.5760240497390603</v>
      </c>
      <c r="AP34" s="223">
        <v>87.42323074287043</v>
      </c>
      <c r="AQ34" s="223">
        <v>1986.9176534186579</v>
      </c>
      <c r="AR34" s="223">
        <v>25.968515887198752</v>
      </c>
      <c r="AS34" s="223">
        <v>96.025372004091253</v>
      </c>
      <c r="AT34" s="223">
        <v>11.695455089748405</v>
      </c>
      <c r="AU34" s="223">
        <v>37.663970976947155</v>
      </c>
      <c r="AV34" s="223">
        <v>-12.438404756280708</v>
      </c>
      <c r="AW34" s="223">
        <v>83.586967247810549</v>
      </c>
      <c r="AX34" s="223">
        <v>1986.9176534186579</v>
      </c>
      <c r="AY34" s="223">
        <v>25.968515887198752</v>
      </c>
      <c r="AZ34" s="223">
        <v>96.025372004091253</v>
      </c>
      <c r="BA34" s="223">
        <v>11.434253882296934</v>
      </c>
      <c r="BB34" s="223">
        <v>37.402769769495684</v>
      </c>
      <c r="BC34" s="223">
        <v>-12.180584291019787</v>
      </c>
      <c r="BD34" s="223">
        <v>83.844787713071469</v>
      </c>
      <c r="BG34" s="263">
        <v>7054.80231071865</v>
      </c>
      <c r="BH34" s="263">
        <v>14.556768114802599</v>
      </c>
      <c r="BI34" s="263">
        <v>93.630939016113601</v>
      </c>
    </row>
    <row r="35" spans="1:61">
      <c r="A35" s="223">
        <v>2229.3582743140869</v>
      </c>
      <c r="B35" s="223">
        <v>23.45101332466157</v>
      </c>
      <c r="C35" s="223">
        <v>97.150696846106342</v>
      </c>
      <c r="D35" s="223">
        <v>6.6452591856450836</v>
      </c>
      <c r="E35" s="223">
        <v>30.096272510306655</v>
      </c>
      <c r="F35" s="223">
        <v>-13.18259778458776</v>
      </c>
      <c r="G35" s="223">
        <v>83.968099061518586</v>
      </c>
      <c r="H35" s="223">
        <v>2229.3582743140869</v>
      </c>
      <c r="I35" s="223">
        <v>23.45101332466157</v>
      </c>
      <c r="J35" s="223">
        <v>97.150696846106342</v>
      </c>
      <c r="K35" s="223">
        <v>7.1882460304859332</v>
      </c>
      <c r="L35" s="223">
        <v>30.639259355147502</v>
      </c>
      <c r="M35" s="223">
        <v>-13.719545654124889</v>
      </c>
      <c r="N35" s="223">
        <v>83.431151191981456</v>
      </c>
      <c r="O35" s="223">
        <v>2229.3582743140869</v>
      </c>
      <c r="P35" s="223">
        <v>19.936409783778029</v>
      </c>
      <c r="Q35" s="223">
        <v>97.897772916039656</v>
      </c>
      <c r="R35" s="223">
        <v>12.911281452480356</v>
      </c>
      <c r="S35" s="223">
        <v>32.847691236258385</v>
      </c>
      <c r="T35" s="223">
        <v>-12.758504473341507</v>
      </c>
      <c r="U35" s="223">
        <v>85.139268442698153</v>
      </c>
      <c r="V35" s="223">
        <v>2229.3582743140869</v>
      </c>
      <c r="W35" s="223">
        <v>19.936409783778029</v>
      </c>
      <c r="X35" s="223">
        <v>97.897772916039656</v>
      </c>
      <c r="Y35" s="223">
        <v>13.820628451351723</v>
      </c>
      <c r="Z35" s="223">
        <v>33.757038235129755</v>
      </c>
      <c r="AA35" s="223">
        <v>-13.736789132937892</v>
      </c>
      <c r="AB35" s="223">
        <v>84.16098378310177</v>
      </c>
      <c r="AC35" s="223">
        <v>2229.3582743140869</v>
      </c>
      <c r="AD35" s="223">
        <v>18.1262434668817</v>
      </c>
      <c r="AE35" s="223">
        <v>94.486458973805767</v>
      </c>
      <c r="AF35" s="223">
        <v>18.717969774729347</v>
      </c>
      <c r="AG35" s="223">
        <v>36.844213241611044</v>
      </c>
      <c r="AH35" s="223">
        <v>-7.4267440561650009</v>
      </c>
      <c r="AI35" s="223">
        <v>87.059714917640761</v>
      </c>
      <c r="AJ35" s="223">
        <v>2229.3582743140869</v>
      </c>
      <c r="AK35" s="223">
        <v>18.1262434668817</v>
      </c>
      <c r="AL35" s="223">
        <v>94.486458973805767</v>
      </c>
      <c r="AM35" s="223">
        <v>18.536387704641736</v>
      </c>
      <c r="AN35" s="223">
        <v>36.662631171523437</v>
      </c>
      <c r="AO35" s="223">
        <v>-7.3733517235331378</v>
      </c>
      <c r="AP35" s="223">
        <v>87.113107250272634</v>
      </c>
      <c r="AQ35" s="223">
        <v>2229.3582743140869</v>
      </c>
      <c r="AR35" s="223">
        <v>24.978946848591313</v>
      </c>
      <c r="AS35" s="223">
        <v>96.755963658808014</v>
      </c>
      <c r="AT35" s="223">
        <v>11.650243802959237</v>
      </c>
      <c r="AU35" s="223">
        <v>36.629190651550552</v>
      </c>
      <c r="AV35" s="223">
        <v>-13.910733747629756</v>
      </c>
      <c r="AW35" s="223">
        <v>82.845229911178251</v>
      </c>
      <c r="AX35" s="223">
        <v>2229.3582743140869</v>
      </c>
      <c r="AY35" s="223">
        <v>24.978946848591313</v>
      </c>
      <c r="AZ35" s="223">
        <v>96.755963658808014</v>
      </c>
      <c r="BA35" s="223">
        <v>11.391631651634091</v>
      </c>
      <c r="BB35" s="223">
        <v>36.370578500225406</v>
      </c>
      <c r="BC35" s="223">
        <v>-13.62538769949151</v>
      </c>
      <c r="BD35" s="223">
        <v>83.130575959316502</v>
      </c>
      <c r="BG35" s="263">
        <v>7564.63327554629</v>
      </c>
      <c r="BH35" s="263">
        <v>13.8761233971502</v>
      </c>
      <c r="BI35" s="263">
        <v>91.384368253533594</v>
      </c>
    </row>
    <row r="36" spans="1:61">
      <c r="A36" s="223">
        <v>2501.3811250311846</v>
      </c>
      <c r="B36" s="223">
        <v>22.467351254639091</v>
      </c>
      <c r="C36" s="223">
        <v>98.013758167448245</v>
      </c>
      <c r="D36" s="223">
        <v>6.5988462674490584</v>
      </c>
      <c r="E36" s="223">
        <v>29.066197522088149</v>
      </c>
      <c r="F36" s="223">
        <v>-14.744423820258952</v>
      </c>
      <c r="G36" s="223">
        <v>83.2693343471893</v>
      </c>
      <c r="H36" s="223">
        <v>2501.3811250311846</v>
      </c>
      <c r="I36" s="223">
        <v>22.467351254639091</v>
      </c>
      <c r="J36" s="223">
        <v>98.013758167448245</v>
      </c>
      <c r="K36" s="223">
        <v>7.135906161678113</v>
      </c>
      <c r="L36" s="223">
        <v>29.603257416317206</v>
      </c>
      <c r="M36" s="223">
        <v>-15.337222056059439</v>
      </c>
      <c r="N36" s="223">
        <v>82.676536111388799</v>
      </c>
      <c r="O36" s="223">
        <v>2501.3811250311846</v>
      </c>
      <c r="P36" s="223">
        <v>18.953650313172648</v>
      </c>
      <c r="Q36" s="223">
        <v>98.851604788508439</v>
      </c>
      <c r="R36" s="223">
        <v>12.86870726202719</v>
      </c>
      <c r="S36" s="223">
        <v>31.822357575199838</v>
      </c>
      <c r="T36" s="223">
        <v>-14.274441735508288</v>
      </c>
      <c r="U36" s="223">
        <v>84.577163053000149</v>
      </c>
      <c r="V36" s="223">
        <v>2501.3811250311846</v>
      </c>
      <c r="W36" s="223">
        <v>18.953650313172648</v>
      </c>
      <c r="X36" s="223">
        <v>98.851604788508439</v>
      </c>
      <c r="Y36" s="223">
        <v>13.768515985185616</v>
      </c>
      <c r="Z36" s="223">
        <v>32.72216629835826</v>
      </c>
      <c r="AA36" s="223">
        <v>-15.356985234825338</v>
      </c>
      <c r="AB36" s="223">
        <v>83.494619553683094</v>
      </c>
      <c r="AC36" s="223">
        <v>2501.3811250311846</v>
      </c>
      <c r="AD36" s="223">
        <v>17.130724462633726</v>
      </c>
      <c r="AE36" s="223">
        <v>95.032790632189872</v>
      </c>
      <c r="AF36" s="223">
        <v>18.704119587428654</v>
      </c>
      <c r="AG36" s="223">
        <v>35.834844050062379</v>
      </c>
      <c r="AH36" s="223">
        <v>-8.3253474951443796</v>
      </c>
      <c r="AI36" s="223">
        <v>86.707443137045487</v>
      </c>
      <c r="AJ36" s="223">
        <v>2501.3811250311846</v>
      </c>
      <c r="AK36" s="223">
        <v>17.130724462633726</v>
      </c>
      <c r="AL36" s="223">
        <v>95.032790632189872</v>
      </c>
      <c r="AM36" s="223">
        <v>18.523058887966794</v>
      </c>
      <c r="AN36" s="223">
        <v>35.65378335060052</v>
      </c>
      <c r="AO36" s="223">
        <v>-8.2659006683165313</v>
      </c>
      <c r="AP36" s="223">
        <v>86.766889963873339</v>
      </c>
      <c r="AQ36" s="223">
        <v>2501.3811250311846</v>
      </c>
      <c r="AR36" s="223">
        <v>23.992047267756071</v>
      </c>
      <c r="AS36" s="223">
        <v>97.573816527410699</v>
      </c>
      <c r="AT36" s="223">
        <v>11.593988047144403</v>
      </c>
      <c r="AU36" s="223">
        <v>35.586035314900471</v>
      </c>
      <c r="AV36" s="223">
        <v>-15.544886501093679</v>
      </c>
      <c r="AW36" s="223">
        <v>82.028930026317028</v>
      </c>
      <c r="AX36" s="223">
        <v>2501.3811250311846</v>
      </c>
      <c r="AY36" s="223">
        <v>23.992047267756071</v>
      </c>
      <c r="AZ36" s="223">
        <v>97.573816527410699</v>
      </c>
      <c r="BA36" s="223">
        <v>11.338561005859438</v>
      </c>
      <c r="BB36" s="223">
        <v>35.33060827361551</v>
      </c>
      <c r="BC36" s="223">
        <v>-15.230154095107633</v>
      </c>
      <c r="BD36" s="223">
        <v>82.343662432303063</v>
      </c>
      <c r="BG36" s="263">
        <v>8111.3083078968702</v>
      </c>
      <c r="BH36" s="263">
        <v>13.4532166991777</v>
      </c>
      <c r="BI36" s="263">
        <v>92.472036213987906</v>
      </c>
    </row>
    <row r="37" spans="1:61">
      <c r="A37" s="223">
        <v>2806.5957835275949</v>
      </c>
      <c r="B37" s="223">
        <v>21.4878370345753</v>
      </c>
      <c r="C37" s="223">
        <v>98.978293344736826</v>
      </c>
      <c r="D37" s="223">
        <v>6.5411023690359222</v>
      </c>
      <c r="E37" s="223">
        <v>28.028939403611222</v>
      </c>
      <c r="F37" s="223">
        <v>-16.478496343007315</v>
      </c>
      <c r="G37" s="223">
        <v>82.499797001729519</v>
      </c>
      <c r="H37" s="223">
        <v>2806.5957835275949</v>
      </c>
      <c r="I37" s="223">
        <v>21.4878370345753</v>
      </c>
      <c r="J37" s="223">
        <v>98.978293344736826</v>
      </c>
      <c r="K37" s="223">
        <v>7.0708932402999158</v>
      </c>
      <c r="L37" s="223">
        <v>28.558730274875217</v>
      </c>
      <c r="M37" s="223">
        <v>-17.130314676106121</v>
      </c>
      <c r="N37" s="223">
        <v>81.847978668630702</v>
      </c>
      <c r="O37" s="223">
        <v>2806.5957835275949</v>
      </c>
      <c r="P37" s="223">
        <v>17.975268747292166</v>
      </c>
      <c r="Q37" s="223">
        <v>99.917830232275989</v>
      </c>
      <c r="R37" s="223">
        <v>12.815684979736847</v>
      </c>
      <c r="S37" s="223">
        <v>30.790953727029013</v>
      </c>
      <c r="T37" s="223">
        <v>-15.95925609924943</v>
      </c>
      <c r="U37" s="223">
        <v>83.958574133026559</v>
      </c>
      <c r="V37" s="223">
        <v>2806.5957835275949</v>
      </c>
      <c r="W37" s="223">
        <v>17.975268747292166</v>
      </c>
      <c r="X37" s="223">
        <v>99.917830232275989</v>
      </c>
      <c r="Y37" s="223">
        <v>13.703780813121384</v>
      </c>
      <c r="Z37" s="223">
        <v>31.679049560413549</v>
      </c>
      <c r="AA37" s="223">
        <v>-17.153060818427882</v>
      </c>
      <c r="AB37" s="223">
        <v>82.764769413848114</v>
      </c>
      <c r="AC37" s="223">
        <v>2806.5957835275949</v>
      </c>
      <c r="AD37" s="223">
        <v>16.136361518666888</v>
      </c>
      <c r="AE37" s="223">
        <v>95.645332861091092</v>
      </c>
      <c r="AF37" s="223">
        <v>18.686745664606356</v>
      </c>
      <c r="AG37" s="223">
        <v>34.823107183273244</v>
      </c>
      <c r="AH37" s="223">
        <v>-9.330509568461121</v>
      </c>
      <c r="AI37" s="223">
        <v>86.314823292629967</v>
      </c>
      <c r="AJ37" s="223">
        <v>2806.5957835275949</v>
      </c>
      <c r="AK37" s="223">
        <v>16.136361518666888</v>
      </c>
      <c r="AL37" s="223">
        <v>95.645332861091092</v>
      </c>
      <c r="AM37" s="223">
        <v>18.506336339392327</v>
      </c>
      <c r="AN37" s="223">
        <v>34.642697858059215</v>
      </c>
      <c r="AO37" s="223">
        <v>-9.2644548179579349</v>
      </c>
      <c r="AP37" s="223">
        <v>86.380878043133151</v>
      </c>
      <c r="AQ37" s="223">
        <v>2806.5957835275949</v>
      </c>
      <c r="AR37" s="223">
        <v>23.008490261942722</v>
      </c>
      <c r="AS37" s="223">
        <v>98.488815552477178</v>
      </c>
      <c r="AT37" s="223">
        <v>11.524188011698852</v>
      </c>
      <c r="AU37" s="223">
        <v>34.532678273641572</v>
      </c>
      <c r="AV37" s="223">
        <v>-17.353906822678763</v>
      </c>
      <c r="AW37" s="223">
        <v>81.134908729798411</v>
      </c>
      <c r="AX37" s="223">
        <v>2806.5957835275949</v>
      </c>
      <c r="AY37" s="223">
        <v>23.008490261942722</v>
      </c>
      <c r="AZ37" s="223">
        <v>98.488815552477178</v>
      </c>
      <c r="BA37" s="223">
        <v>11.272657429569994</v>
      </c>
      <c r="BB37" s="223">
        <v>34.281147691512714</v>
      </c>
      <c r="BC37" s="223">
        <v>-17.008229397728911</v>
      </c>
      <c r="BD37" s="223">
        <v>81.480586154748266</v>
      </c>
      <c r="BG37" s="263">
        <v>8697.4900261778293</v>
      </c>
      <c r="BH37" s="263">
        <v>12.836675938065699</v>
      </c>
      <c r="BI37" s="263">
        <v>92.357074380658503</v>
      </c>
    </row>
    <row r="38" spans="1:61">
      <c r="A38" s="223">
        <v>3149.0522628840404</v>
      </c>
      <c r="B38" s="223">
        <v>20.513497628510247</v>
      </c>
      <c r="C38" s="223">
        <v>100.05515138959653</v>
      </c>
      <c r="D38" s="223">
        <v>6.4694663743070997</v>
      </c>
      <c r="E38" s="223">
        <v>26.982964002817347</v>
      </c>
      <c r="F38" s="223">
        <v>-18.398955524532923</v>
      </c>
      <c r="G38" s="223">
        <v>81.656195865063609</v>
      </c>
      <c r="H38" s="223">
        <v>3149.0522628840404</v>
      </c>
      <c r="I38" s="223">
        <v>20.513497628510247</v>
      </c>
      <c r="J38" s="223">
        <v>100.05515138959653</v>
      </c>
      <c r="K38" s="223">
        <v>6.9903984809707742</v>
      </c>
      <c r="L38" s="223">
        <v>27.503896109481023</v>
      </c>
      <c r="M38" s="223">
        <v>-19.112088105171161</v>
      </c>
      <c r="N38" s="223">
        <v>80.943063284425364</v>
      </c>
      <c r="O38" s="223">
        <v>3149.0522628840404</v>
      </c>
      <c r="P38" s="223">
        <v>17.00234955844746</v>
      </c>
      <c r="Q38" s="223">
        <v>101.10856895017334</v>
      </c>
      <c r="R38" s="223">
        <v>12.749823787791403</v>
      </c>
      <c r="S38" s="223">
        <v>29.752173346238862</v>
      </c>
      <c r="T38" s="223">
        <v>-17.82746360185056</v>
      </c>
      <c r="U38" s="223">
        <v>83.281105348322768</v>
      </c>
      <c r="V38" s="223">
        <v>3149.0522628840404</v>
      </c>
      <c r="W38" s="223">
        <v>17.00234955844746</v>
      </c>
      <c r="X38" s="223">
        <v>101.10856895017334</v>
      </c>
      <c r="Y38" s="223">
        <v>13.623622793805325</v>
      </c>
      <c r="Z38" s="223">
        <v>30.625972352252784</v>
      </c>
      <c r="AA38" s="223">
        <v>-19.138390321477708</v>
      </c>
      <c r="AB38" s="223">
        <v>81.970178628695635</v>
      </c>
      <c r="AC38" s="223">
        <v>3149.0522628840404</v>
      </c>
      <c r="AD38" s="223">
        <v>15.143451533799512</v>
      </c>
      <c r="AE38" s="223">
        <v>96.33197924533961</v>
      </c>
      <c r="AF38" s="223">
        <v>18.664971335368485</v>
      </c>
      <c r="AG38" s="223">
        <v>33.808422869167998</v>
      </c>
      <c r="AH38" s="223">
        <v>-10.453993923440255</v>
      </c>
      <c r="AI38" s="223">
        <v>85.877985321899359</v>
      </c>
      <c r="AJ38" s="223">
        <v>3149.0522628840404</v>
      </c>
      <c r="AK38" s="223">
        <v>15.143451533799512</v>
      </c>
      <c r="AL38" s="223">
        <v>96.33197924533961</v>
      </c>
      <c r="AM38" s="223">
        <v>18.485374223146362</v>
      </c>
      <c r="AN38" s="223">
        <v>33.628825756945872</v>
      </c>
      <c r="AO38" s="223">
        <v>-10.380783276537587</v>
      </c>
      <c r="AP38" s="223">
        <v>85.951195968802026</v>
      </c>
      <c r="AQ38" s="223">
        <v>3149.0522628840404</v>
      </c>
      <c r="AR38" s="223">
        <v>22.029112940457409</v>
      </c>
      <c r="AS38" s="223">
        <v>99.51174856442816</v>
      </c>
      <c r="AT38" s="223">
        <v>11.437882364919345</v>
      </c>
      <c r="AU38" s="223">
        <v>33.466995305376756</v>
      </c>
      <c r="AV38" s="223">
        <v>-19.35012303505474</v>
      </c>
      <c r="AW38" s="223">
        <v>80.161625529373424</v>
      </c>
      <c r="AX38" s="223">
        <v>3149.0522628840404</v>
      </c>
      <c r="AY38" s="223">
        <v>22.029112940457409</v>
      </c>
      <c r="AZ38" s="223">
        <v>99.51174856442816</v>
      </c>
      <c r="BA38" s="223">
        <v>11.191085819497308</v>
      </c>
      <c r="BB38" s="223">
        <v>33.220198759954719</v>
      </c>
      <c r="BC38" s="223">
        <v>-18.972439419128843</v>
      </c>
      <c r="BD38" s="223">
        <v>80.539309145299313</v>
      </c>
      <c r="BG38" s="263">
        <v>9326.0334688322</v>
      </c>
      <c r="BH38" s="263">
        <v>12.319883873253801</v>
      </c>
      <c r="BI38" s="263">
        <v>91.944584033233596</v>
      </c>
    </row>
    <row r="39" spans="1:61">
      <c r="A39" s="223">
        <v>3533.2947525172517</v>
      </c>
      <c r="B39" s="223">
        <v>19.545599570224251</v>
      </c>
      <c r="C39" s="223">
        <v>101.25591005573587</v>
      </c>
      <c r="D39" s="223">
        <v>6.3809059677918709</v>
      </c>
      <c r="E39" s="223">
        <v>25.926505538016123</v>
      </c>
      <c r="F39" s="223">
        <v>-20.519307472982561</v>
      </c>
      <c r="G39" s="223">
        <v>80.736602582753306</v>
      </c>
      <c r="H39" s="223">
        <v>3533.2947525172517</v>
      </c>
      <c r="I39" s="223">
        <v>19.545599570224251</v>
      </c>
      <c r="J39" s="223">
        <v>101.25591005573587</v>
      </c>
      <c r="K39" s="223">
        <v>6.8911250118292378</v>
      </c>
      <c r="L39" s="223">
        <v>26.43672458205349</v>
      </c>
      <c r="M39" s="223">
        <v>-21.294704987857813</v>
      </c>
      <c r="N39" s="223">
        <v>79.961205067878055</v>
      </c>
      <c r="O39" s="223">
        <v>3533.2947525172517</v>
      </c>
      <c r="P39" s="223">
        <v>16.036230548078507</v>
      </c>
      <c r="Q39" s="223">
        <v>102.43680091672572</v>
      </c>
      <c r="R39" s="223">
        <v>12.668277534656813</v>
      </c>
      <c r="S39" s="223">
        <v>28.70450808273532</v>
      </c>
      <c r="T39" s="223">
        <v>-19.893227273489202</v>
      </c>
      <c r="U39" s="223">
        <v>82.543573643236513</v>
      </c>
      <c r="V39" s="223">
        <v>3533.2947525172517</v>
      </c>
      <c r="W39" s="223">
        <v>16.036230548078507</v>
      </c>
      <c r="X39" s="223">
        <v>102.43680091672572</v>
      </c>
      <c r="Y39" s="223">
        <v>13.524753886485342</v>
      </c>
      <c r="Z39" s="223">
        <v>29.560984434563849</v>
      </c>
      <c r="AA39" s="223">
        <v>-21.325274453117856</v>
      </c>
      <c r="AB39" s="223">
        <v>81.111526463607859</v>
      </c>
      <c r="AC39" s="223">
        <v>3533.2947525172517</v>
      </c>
      <c r="AD39" s="223">
        <v>14.152366869668562</v>
      </c>
      <c r="AE39" s="223">
        <v>97.101510951214024</v>
      </c>
      <c r="AF39" s="223">
        <v>18.63771304990815</v>
      </c>
      <c r="AG39" s="223">
        <v>32.790079919576712</v>
      </c>
      <c r="AH39" s="223">
        <v>-11.708515258656691</v>
      </c>
      <c r="AI39" s="223">
        <v>85.392995692557335</v>
      </c>
      <c r="AJ39" s="223">
        <v>3533.2947525172517</v>
      </c>
      <c r="AK39" s="223">
        <v>14.152366869668562</v>
      </c>
      <c r="AL39" s="223">
        <v>97.101510951214024</v>
      </c>
      <c r="AM39" s="223">
        <v>18.459126245705178</v>
      </c>
      <c r="AN39" s="223">
        <v>32.61149311537374</v>
      </c>
      <c r="AO39" s="223">
        <v>-11.627634389431714</v>
      </c>
      <c r="AP39" s="223">
        <v>85.473876561782305</v>
      </c>
      <c r="AQ39" s="223">
        <v>3533.2947525172517</v>
      </c>
      <c r="AR39" s="223">
        <v>21.054953111221312</v>
      </c>
      <c r="AS39" s="223">
        <v>100.6542998439884</v>
      </c>
      <c r="AT39" s="223">
        <v>11.331615956372032</v>
      </c>
      <c r="AU39" s="223">
        <v>32.386569067593342</v>
      </c>
      <c r="AV39" s="223">
        <v>-21.544409882153012</v>
      </c>
      <c r="AW39" s="223">
        <v>79.109889961835393</v>
      </c>
      <c r="AX39" s="223">
        <v>3533.2947525172517</v>
      </c>
      <c r="AY39" s="223">
        <v>21.054953111221312</v>
      </c>
      <c r="AZ39" s="223">
        <v>100.6542998439884</v>
      </c>
      <c r="BA39" s="223">
        <v>11.090523195210897</v>
      </c>
      <c r="BB39" s="223">
        <v>32.145476306432208</v>
      </c>
      <c r="BC39" s="223">
        <v>-21.13440430289312</v>
      </c>
      <c r="BD39" s="223">
        <v>79.519895541095281</v>
      </c>
      <c r="BG39" s="263">
        <v>10000</v>
      </c>
      <c r="BH39" s="263">
        <v>11.9485963215424</v>
      </c>
      <c r="BI39" s="263">
        <v>91.288777635532497</v>
      </c>
    </row>
    <row r="40" spans="1:61">
      <c r="A40" s="223">
        <v>3964.4219168126456</v>
      </c>
      <c r="B40" s="223">
        <v>18.585696692973599</v>
      </c>
      <c r="C40" s="223">
        <v>102.59274662992348</v>
      </c>
      <c r="D40" s="223">
        <v>6.271885353927841</v>
      </c>
      <c r="E40" s="223">
        <v>24.857582046901442</v>
      </c>
      <c r="F40" s="223">
        <v>-22.851686628795292</v>
      </c>
      <c r="G40" s="223">
        <v>79.74106000112819</v>
      </c>
      <c r="H40" s="223">
        <v>3964.4219168126456</v>
      </c>
      <c r="I40" s="223">
        <v>18.585696692973599</v>
      </c>
      <c r="J40" s="223">
        <v>102.59274662992348</v>
      </c>
      <c r="K40" s="223">
        <v>6.7692698198292085</v>
      </c>
      <c r="L40" s="223">
        <v>25.354966512802807</v>
      </c>
      <c r="M40" s="223">
        <v>-23.688377470678077</v>
      </c>
      <c r="N40" s="223">
        <v>78.904369159245405</v>
      </c>
      <c r="O40" s="223">
        <v>3964.4219168126456</v>
      </c>
      <c r="P40" s="223">
        <v>15.078553545848674</v>
      </c>
      <c r="Q40" s="223">
        <v>103.91624490747942</v>
      </c>
      <c r="R40" s="223">
        <v>12.567704913854147</v>
      </c>
      <c r="S40" s="223">
        <v>27.646258459702821</v>
      </c>
      <c r="T40" s="223">
        <v>-22.169696007089883</v>
      </c>
      <c r="U40" s="223">
        <v>81.746548900389541</v>
      </c>
      <c r="V40" s="223">
        <v>3964.4219168126456</v>
      </c>
      <c r="W40" s="223">
        <v>15.078553545848674</v>
      </c>
      <c r="X40" s="223">
        <v>103.91624490747942</v>
      </c>
      <c r="Y40" s="223">
        <v>13.403379359583013</v>
      </c>
      <c r="Z40" s="223">
        <v>28.481932905431687</v>
      </c>
      <c r="AA40" s="223">
        <v>-23.724096991806672</v>
      </c>
      <c r="AB40" s="223">
        <v>80.192147915672749</v>
      </c>
      <c r="AC40" s="223">
        <v>3964.4219168126456</v>
      </c>
      <c r="AD40" s="223">
        <v>13.163574076153079</v>
      </c>
      <c r="AE40" s="223">
        <v>97.963674518678161</v>
      </c>
      <c r="AF40" s="223">
        <v>18.603637837993027</v>
      </c>
      <c r="AG40" s="223">
        <v>31.767211914146106</v>
      </c>
      <c r="AH40" s="223">
        <v>-13.107675230034523</v>
      </c>
      <c r="AI40" s="223">
        <v>84.855999288643631</v>
      </c>
      <c r="AJ40" s="223">
        <v>3964.4219168126456</v>
      </c>
      <c r="AK40" s="223">
        <v>13.163574076153079</v>
      </c>
      <c r="AL40" s="223">
        <v>97.963674518678161</v>
      </c>
      <c r="AM40" s="223">
        <v>18.426303947643003</v>
      </c>
      <c r="AN40" s="223">
        <v>31.589878023796082</v>
      </c>
      <c r="AO40" s="223">
        <v>-13.018684568950848</v>
      </c>
      <c r="AP40" s="223">
        <v>84.944989949727315</v>
      </c>
      <c r="AQ40" s="223">
        <v>3964.4219168126456</v>
      </c>
      <c r="AR40" s="223">
        <v>20.087292378750881</v>
      </c>
      <c r="AS40" s="223">
        <v>101.92900104070875</v>
      </c>
      <c r="AT40" s="223">
        <v>11.201432928786499</v>
      </c>
      <c r="AU40" s="223">
        <v>31.28872530753738</v>
      </c>
      <c r="AV40" s="223">
        <v>-23.945269196494266</v>
      </c>
      <c r="AW40" s="223">
        <v>77.983731844214489</v>
      </c>
      <c r="AX40" s="223">
        <v>3964.4219168126456</v>
      </c>
      <c r="AY40" s="223">
        <v>20.087292378750881</v>
      </c>
      <c r="AZ40" s="223">
        <v>101.92900104070875</v>
      </c>
      <c r="BA40" s="223">
        <v>10.967143372726644</v>
      </c>
      <c r="BB40" s="223">
        <v>31.054435751477527</v>
      </c>
      <c r="BC40" s="223">
        <v>-23.503671058750587</v>
      </c>
      <c r="BD40" s="223">
        <v>78.425329981958171</v>
      </c>
      <c r="BG40" s="263">
        <v>10722.672220103201</v>
      </c>
      <c r="BH40" s="263">
        <v>11.2412626994471</v>
      </c>
      <c r="BI40" s="263">
        <v>89.810408674743798</v>
      </c>
    </row>
    <row r="41" spans="1:61">
      <c r="A41" s="223">
        <v>4448.1545513029523</v>
      </c>
      <c r="B41" s="223">
        <v>17.635682872877407</v>
      </c>
      <c r="C41" s="223">
        <v>104.0782223464952</v>
      </c>
      <c r="D41" s="223">
        <v>6.1383590539593165</v>
      </c>
      <c r="E41" s="223">
        <v>23.774041926836723</v>
      </c>
      <c r="F41" s="223">
        <v>-25.405939234595088</v>
      </c>
      <c r="G41" s="223">
        <v>78.6722831119001</v>
      </c>
      <c r="H41" s="223">
        <v>4448.1545513029523</v>
      </c>
      <c r="I41" s="223">
        <v>17.635682872877407</v>
      </c>
      <c r="J41" s="223">
        <v>104.0782223464952</v>
      </c>
      <c r="K41" s="223">
        <v>6.6205398382653646</v>
      </c>
      <c r="L41" s="223">
        <v>24.256222711142772</v>
      </c>
      <c r="M41" s="223">
        <v>-26.300350143691308</v>
      </c>
      <c r="N41" s="223">
        <v>77.777872202803891</v>
      </c>
      <c r="O41" s="223">
        <v>4448.1545513029523</v>
      </c>
      <c r="P41" s="223">
        <v>14.131320605563049</v>
      </c>
      <c r="Q41" s="223">
        <v>105.561149114085</v>
      </c>
      <c r="R41" s="223">
        <v>12.444250578946425</v>
      </c>
      <c r="S41" s="223">
        <v>26.575571184509474</v>
      </c>
      <c r="T41" s="223">
        <v>-24.668163027751906</v>
      </c>
      <c r="U41" s="223">
        <v>80.892986086333096</v>
      </c>
      <c r="V41" s="223">
        <v>4448.1545513029523</v>
      </c>
      <c r="W41" s="223">
        <v>14.131320605563049</v>
      </c>
      <c r="X41" s="223">
        <v>105.561149114085</v>
      </c>
      <c r="Y41" s="223">
        <v>13.255212783693992</v>
      </c>
      <c r="Z41" s="223">
        <v>27.386533389257039</v>
      </c>
      <c r="AA41" s="223">
        <v>-26.342312542333893</v>
      </c>
      <c r="AB41" s="223">
        <v>79.218836571751098</v>
      </c>
      <c r="AC41" s="223">
        <v>4448.1545513029523</v>
      </c>
      <c r="AD41" s="223">
        <v>12.177657001003139</v>
      </c>
      <c r="AE41" s="223">
        <v>98.929257072147081</v>
      </c>
      <c r="AF41" s="223">
        <v>18.561115510748557</v>
      </c>
      <c r="AG41" s="223">
        <v>30.738772511751698</v>
      </c>
      <c r="AH41" s="223">
        <v>-14.665830325179918</v>
      </c>
      <c r="AI41" s="223">
        <v>84.263426746967156</v>
      </c>
      <c r="AJ41" s="223">
        <v>4448.1545513029523</v>
      </c>
      <c r="AK41" s="223">
        <v>12.177657001003139</v>
      </c>
      <c r="AL41" s="223">
        <v>98.929257072147081</v>
      </c>
      <c r="AM41" s="223">
        <v>18.385329547067581</v>
      </c>
      <c r="AN41" s="223">
        <v>30.562986548070718</v>
      </c>
      <c r="AO41" s="223">
        <v>-14.568423274109231</v>
      </c>
      <c r="AP41" s="223">
        <v>84.360833798037845</v>
      </c>
      <c r="AQ41" s="223">
        <v>4448.1545513029523</v>
      </c>
      <c r="AR41" s="223">
        <v>19.127705702911989</v>
      </c>
      <c r="AS41" s="223">
        <v>103.34912140705798</v>
      </c>
      <c r="AT41" s="223">
        <v>11.042909338035454</v>
      </c>
      <c r="AU41" s="223">
        <v>30.170615040947443</v>
      </c>
      <c r="AV41" s="223">
        <v>-26.557753934526716</v>
      </c>
      <c r="AW41" s="223">
        <v>76.791367472531263</v>
      </c>
      <c r="AX41" s="223">
        <v>4448.1545513029523</v>
      </c>
      <c r="AY41" s="223">
        <v>19.127705702911989</v>
      </c>
      <c r="AZ41" s="223">
        <v>103.34912140705798</v>
      </c>
      <c r="BA41" s="223">
        <v>10.816637044041704</v>
      </c>
      <c r="BB41" s="223">
        <v>29.944342746953694</v>
      </c>
      <c r="BC41" s="223">
        <v>-26.086679434615668</v>
      </c>
      <c r="BD41" s="223">
        <v>77.262441972442303</v>
      </c>
      <c r="BG41" s="263">
        <v>11497.5699539774</v>
      </c>
      <c r="BH41" s="263">
        <v>10.9340427187076</v>
      </c>
      <c r="BI41" s="263">
        <v>88.395748088532798</v>
      </c>
    </row>
    <row r="42" spans="1:61">
      <c r="A42" s="223">
        <v>4990.9114941491807</v>
      </c>
      <c r="B42" s="223">
        <v>16.697847693676856</v>
      </c>
      <c r="C42" s="223">
        <v>105.72495368780109</v>
      </c>
      <c r="D42" s="223">
        <v>5.9758059493526012</v>
      </c>
      <c r="E42" s="223">
        <v>22.673653643029457</v>
      </c>
      <c r="F42" s="223">
        <v>-28.188555648831461</v>
      </c>
      <c r="G42" s="223">
        <v>77.536398038969622</v>
      </c>
      <c r="H42" s="223">
        <v>4990.9114941491807</v>
      </c>
      <c r="I42" s="223">
        <v>16.697847693676856</v>
      </c>
      <c r="J42" s="223">
        <v>105.72495368780109</v>
      </c>
      <c r="K42" s="223">
        <v>6.4402172505008544</v>
      </c>
      <c r="L42" s="223">
        <v>23.13806494417771</v>
      </c>
      <c r="M42" s="223">
        <v>-29.133766305147756</v>
      </c>
      <c r="N42" s="223">
        <v>76.591187382653331</v>
      </c>
      <c r="O42" s="223">
        <v>4990.9114941491807</v>
      </c>
      <c r="P42" s="223">
        <v>13.196953615822679</v>
      </c>
      <c r="Q42" s="223">
        <v>107.38596648347038</v>
      </c>
      <c r="R42" s="223">
        <v>12.293560401487058</v>
      </c>
      <c r="S42" s="223">
        <v>25.490514017309735</v>
      </c>
      <c r="T42" s="223">
        <v>-27.39705767250479</v>
      </c>
      <c r="U42" s="223">
        <v>79.988908810965597</v>
      </c>
      <c r="V42" s="223">
        <v>4990.9114941491807</v>
      </c>
      <c r="W42" s="223">
        <v>13.196953615822679</v>
      </c>
      <c r="X42" s="223">
        <v>107.38596648347038</v>
      </c>
      <c r="Y42" s="223">
        <v>13.075539854557533</v>
      </c>
      <c r="Z42" s="223">
        <v>26.272493470380212</v>
      </c>
      <c r="AA42" s="223">
        <v>-29.18331603878153</v>
      </c>
      <c r="AB42" s="223">
        <v>78.202650444688857</v>
      </c>
      <c r="AC42" s="223">
        <v>4990.9114941491807</v>
      </c>
      <c r="AD42" s="223">
        <v>11.195345158690959</v>
      </c>
      <c r="AE42" s="223">
        <v>100.01015404107146</v>
      </c>
      <c r="AF42" s="223">
        <v>18.508166990945888</v>
      </c>
      <c r="AG42" s="223">
        <v>29.703512149636847</v>
      </c>
      <c r="AH42" s="223">
        <v>-16.397868171671192</v>
      </c>
      <c r="AI42" s="223">
        <v>83.612285869400267</v>
      </c>
      <c r="AJ42" s="223">
        <v>4990.9114941491807</v>
      </c>
      <c r="AK42" s="223">
        <v>11.195345158690959</v>
      </c>
      <c r="AL42" s="223">
        <v>100.01015404107146</v>
      </c>
      <c r="AM42" s="223">
        <v>18.334284499478969</v>
      </c>
      <c r="AN42" s="223">
        <v>29.529629658169927</v>
      </c>
      <c r="AO42" s="223">
        <v>-16.291951360745315</v>
      </c>
      <c r="AP42" s="223">
        <v>83.718202680326144</v>
      </c>
      <c r="AQ42" s="223">
        <v>4990.9114941491807</v>
      </c>
      <c r="AR42" s="223">
        <v>18.178116788539633</v>
      </c>
      <c r="AS42" s="223">
        <v>104.9284747702838</v>
      </c>
      <c r="AT42" s="223">
        <v>10.851240548163458</v>
      </c>
      <c r="AU42" s="223">
        <v>29.029357336703093</v>
      </c>
      <c r="AV42" s="223">
        <v>-29.382304430028405</v>
      </c>
      <c r="AW42" s="223">
        <v>75.546170340255401</v>
      </c>
      <c r="AX42" s="223">
        <v>4990.9114941491807</v>
      </c>
      <c r="AY42" s="223">
        <v>18.178116788539633</v>
      </c>
      <c r="AZ42" s="223">
        <v>104.9284747702838</v>
      </c>
      <c r="BA42" s="223">
        <v>10.63428243629132</v>
      </c>
      <c r="BB42" s="223">
        <v>28.812399224830955</v>
      </c>
      <c r="BC42" s="223">
        <v>-28.885616515369332</v>
      </c>
      <c r="BD42" s="223">
        <v>76.042858254914464</v>
      </c>
      <c r="BG42" s="263">
        <v>12328.467394420701</v>
      </c>
      <c r="BH42" s="263">
        <v>10.2047541435997</v>
      </c>
      <c r="BI42" s="263">
        <v>89.339751389199506</v>
      </c>
    </row>
    <row r="43" spans="1:61">
      <c r="A43" s="223">
        <v>5599.8948002231664</v>
      </c>
      <c r="B43" s="223">
        <v>15.774931170002793</v>
      </c>
      <c r="C43" s="223">
        <v>107.54514164182869</v>
      </c>
      <c r="D43" s="223">
        <v>5.7793186845551601</v>
      </c>
      <c r="E43" s="223">
        <v>21.554249854557952</v>
      </c>
      <c r="F43" s="223">
        <v>-31.201524696936467</v>
      </c>
      <c r="G43" s="223">
        <v>76.343616944892233</v>
      </c>
      <c r="H43" s="223">
        <v>5599.8948002231664</v>
      </c>
      <c r="I43" s="223">
        <v>15.774931170002793</v>
      </c>
      <c r="J43" s="223">
        <v>107.54514164182869</v>
      </c>
      <c r="K43" s="223">
        <v>6.2232883656880258</v>
      </c>
      <c r="L43" s="223">
        <v>21.998219535690819</v>
      </c>
      <c r="M43" s="223">
        <v>-32.186522502086795</v>
      </c>
      <c r="N43" s="223">
        <v>75.358619139741904</v>
      </c>
      <c r="O43" s="223">
        <v>5599.8948002231664</v>
      </c>
      <c r="P43" s="223">
        <v>12.278353448544921</v>
      </c>
      <c r="Q43" s="223">
        <v>109.40488527625072</v>
      </c>
      <c r="R43" s="223">
        <v>12.110845868561501</v>
      </c>
      <c r="S43" s="223">
        <v>24.389199317106424</v>
      </c>
      <c r="T43" s="223">
        <v>-30.360823535357689</v>
      </c>
      <c r="U43" s="223">
        <v>79.044061740893028</v>
      </c>
      <c r="V43" s="223">
        <v>5599.8948002231664</v>
      </c>
      <c r="W43" s="223">
        <v>12.278353448544921</v>
      </c>
      <c r="X43" s="223">
        <v>109.40488527625072</v>
      </c>
      <c r="Y43" s="223">
        <v>12.859345448736178</v>
      </c>
      <c r="Z43" s="223">
        <v>25.137698897281098</v>
      </c>
      <c r="AA43" s="223">
        <v>-32.245297628778054</v>
      </c>
      <c r="AB43" s="223">
        <v>77.159587647472677</v>
      </c>
      <c r="AC43" s="223">
        <v>5599.8948002231664</v>
      </c>
      <c r="AD43" s="223">
        <v>10.217548318832394</v>
      </c>
      <c r="AE43" s="223">
        <v>101.21942227457677</v>
      </c>
      <c r="AF43" s="223">
        <v>18.442411591689467</v>
      </c>
      <c r="AG43" s="223">
        <v>28.659959910521863</v>
      </c>
      <c r="AH43" s="223">
        <v>-18.318865564580143</v>
      </c>
      <c r="AI43" s="223">
        <v>82.900556709996636</v>
      </c>
      <c r="AJ43" s="223">
        <v>5599.8948002231664</v>
      </c>
      <c r="AK43" s="223">
        <v>10.217548318832394</v>
      </c>
      <c r="AL43" s="223">
        <v>101.21942227457677</v>
      </c>
      <c r="AM43" s="223">
        <v>18.270856271186215</v>
      </c>
      <c r="AN43" s="223">
        <v>28.488404590018611</v>
      </c>
      <c r="AO43" s="223">
        <v>-18.204666563152053</v>
      </c>
      <c r="AP43" s="223">
        <v>83.014755711424726</v>
      </c>
      <c r="AQ43" s="223">
        <v>5599.8948002231664</v>
      </c>
      <c r="AR43" s="223">
        <v>17.240857552865887</v>
      </c>
      <c r="AS43" s="223">
        <v>106.68111638075516</v>
      </c>
      <c r="AT43" s="223">
        <v>10.621396650213468</v>
      </c>
      <c r="AU43" s="223">
        <v>27.862254203079353</v>
      </c>
      <c r="AV43" s="223">
        <v>-32.413622516362878</v>
      </c>
      <c r="AW43" s="223">
        <v>74.267493864392279</v>
      </c>
      <c r="AX43" s="223">
        <v>5599.8948002231664</v>
      </c>
      <c r="AY43" s="223">
        <v>17.240857552865887</v>
      </c>
      <c r="AZ43" s="223">
        <v>106.68111638075516</v>
      </c>
      <c r="BA43" s="223">
        <v>10.415080748964547</v>
      </c>
      <c r="BB43" s="223">
        <v>27.655938301830432</v>
      </c>
      <c r="BC43" s="223">
        <v>-31.897269461491355</v>
      </c>
      <c r="BD43" s="223">
        <v>74.783846919263794</v>
      </c>
      <c r="BG43" s="263">
        <v>13219.411484660301</v>
      </c>
      <c r="BH43" s="263">
        <v>9.4445651268489303</v>
      </c>
      <c r="BI43" s="263">
        <v>88.477333253877106</v>
      </c>
    </row>
    <row r="44" spans="1:61">
      <c r="A44" s="223">
        <v>6283.1853080000001</v>
      </c>
      <c r="B44" s="223">
        <v>14.870171281935841</v>
      </c>
      <c r="C44" s="223">
        <v>109.54993169342794</v>
      </c>
      <c r="D44" s="223">
        <v>5.5437611427953568</v>
      </c>
      <c r="E44" s="223">
        <v>20.413932424731197</v>
      </c>
      <c r="F44" s="223">
        <v>-34.441240683834508</v>
      </c>
      <c r="G44" s="223">
        <v>75.108691009593429</v>
      </c>
      <c r="H44" s="223">
        <v>6283.1853080000001</v>
      </c>
      <c r="I44" s="223">
        <v>14.870171281935841</v>
      </c>
      <c r="J44" s="223">
        <v>109.54993169342794</v>
      </c>
      <c r="K44" s="223">
        <v>5.9646453495189657</v>
      </c>
      <c r="L44" s="223">
        <v>20.834816631454807</v>
      </c>
      <c r="M44" s="223">
        <v>-35.450276313550006</v>
      </c>
      <c r="N44" s="223">
        <v>74.09965537987793</v>
      </c>
      <c r="O44" s="223">
        <v>6283.1853080000001</v>
      </c>
      <c r="P44" s="223">
        <v>11.378952364192132</v>
      </c>
      <c r="Q44" s="223">
        <v>111.63118724479494</v>
      </c>
      <c r="R44" s="223">
        <v>11.891011776981319</v>
      </c>
      <c r="S44" s="223">
        <v>23.269964141173453</v>
      </c>
      <c r="T44" s="223">
        <v>-33.558789393261414</v>
      </c>
      <c r="U44" s="223">
        <v>78.072397851533538</v>
      </c>
      <c r="V44" s="223">
        <v>6283.1853080000001</v>
      </c>
      <c r="W44" s="223">
        <v>11.378952364192132</v>
      </c>
      <c r="X44" s="223">
        <v>111.63118724479494</v>
      </c>
      <c r="Y44" s="223">
        <v>12.601513355769416</v>
      </c>
      <c r="Z44" s="223">
        <v>23.980465719961551</v>
      </c>
      <c r="AA44" s="223">
        <v>-35.520246570215264</v>
      </c>
      <c r="AB44" s="223">
        <v>76.11094067457968</v>
      </c>
      <c r="AC44" s="223">
        <v>6283.1853080000001</v>
      </c>
      <c r="AD44" s="223">
        <v>9.2453983096590271</v>
      </c>
      <c r="AE44" s="223">
        <v>102.57130850106695</v>
      </c>
      <c r="AF44" s="223">
        <v>18.361018086398623</v>
      </c>
      <c r="AG44" s="223">
        <v>27.60641639605765</v>
      </c>
      <c r="AH44" s="223">
        <v>-20.443600907450271</v>
      </c>
      <c r="AI44" s="223">
        <v>82.127707593616677</v>
      </c>
      <c r="AJ44" s="223">
        <v>6283.1853080000001</v>
      </c>
      <c r="AK44" s="223">
        <v>9.2453983096590271</v>
      </c>
      <c r="AL44" s="223">
        <v>102.57130850106695</v>
      </c>
      <c r="AM44" s="223">
        <v>18.192287729349143</v>
      </c>
      <c r="AN44" s="223">
        <v>27.43768603900817</v>
      </c>
      <c r="AO44" s="223">
        <v>-20.32180863719357</v>
      </c>
      <c r="AP44" s="223">
        <v>82.249499863873382</v>
      </c>
      <c r="AQ44" s="223">
        <v>6283.1853080000001</v>
      </c>
      <c r="AR44" s="223">
        <v>16.318728252552674</v>
      </c>
      <c r="AS44" s="223">
        <v>108.62089994583422</v>
      </c>
      <c r="AT44" s="223">
        <v>10.348352216670076</v>
      </c>
      <c r="AU44" s="223">
        <v>26.66708046922275</v>
      </c>
      <c r="AV44" s="223">
        <v>-35.639768229405398</v>
      </c>
      <c r="AW44" s="223">
        <v>72.98113171642882</v>
      </c>
      <c r="AX44" s="223">
        <v>6283.1853080000001</v>
      </c>
      <c r="AY44" s="223">
        <v>16.318728252552674</v>
      </c>
      <c r="AZ44" s="223">
        <v>108.62089994583422</v>
      </c>
      <c r="BA44" s="223">
        <v>10.153965111122847</v>
      </c>
      <c r="BB44" s="223">
        <v>26.472693363675521</v>
      </c>
      <c r="BC44" s="223">
        <v>-35.112045815342782</v>
      </c>
      <c r="BD44" s="223">
        <v>73.508854130491443</v>
      </c>
      <c r="BG44" s="263">
        <v>14174.741629268001</v>
      </c>
      <c r="BH44" s="263">
        <v>8.8542047109117608</v>
      </c>
      <c r="BI44" s="263">
        <v>86.859268818472898</v>
      </c>
    </row>
    <row r="45" spans="1:61">
      <c r="A45" s="223">
        <v>7049.8498673749637</v>
      </c>
      <c r="B45" s="223">
        <v>13.98733516650662</v>
      </c>
      <c r="C45" s="223">
        <v>111.7485859616223</v>
      </c>
      <c r="D45" s="223">
        <v>5.2639992590587887</v>
      </c>
      <c r="E45" s="223">
        <v>19.25133442556541</v>
      </c>
      <c r="F45" s="223">
        <v>-37.897652046066895</v>
      </c>
      <c r="G45" s="223">
        <v>73.850933915555402</v>
      </c>
      <c r="H45" s="223">
        <v>7049.8498673749637</v>
      </c>
      <c r="I45" s="223">
        <v>13.98733516650662</v>
      </c>
      <c r="J45" s="223">
        <v>111.7485859616223</v>
      </c>
      <c r="K45" s="223">
        <v>5.6593593229297792</v>
      </c>
      <c r="L45" s="223">
        <v>19.646694489436399</v>
      </c>
      <c r="M45" s="223">
        <v>-38.909822682847739</v>
      </c>
      <c r="N45" s="223">
        <v>72.838763278774564</v>
      </c>
      <c r="O45" s="223">
        <v>7049.8498673749637</v>
      </c>
      <c r="P45" s="223">
        <v>10.502750487961038</v>
      </c>
      <c r="Q45" s="223">
        <v>114.07641486354052</v>
      </c>
      <c r="R45" s="223">
        <v>11.628856134309276</v>
      </c>
      <c r="S45" s="223">
        <v>22.131606622270311</v>
      </c>
      <c r="T45" s="223">
        <v>-36.984199204014793</v>
      </c>
      <c r="U45" s="223">
        <v>77.092215659525721</v>
      </c>
      <c r="V45" s="223">
        <v>7049.8498673749637</v>
      </c>
      <c r="W45" s="223">
        <v>10.502750487961038</v>
      </c>
      <c r="X45" s="223">
        <v>114.07641486354052</v>
      </c>
      <c r="Y45" s="223">
        <v>12.297097491250483</v>
      </c>
      <c r="Z45" s="223">
        <v>22.799847979211521</v>
      </c>
      <c r="AA45" s="223">
        <v>-38.993318569013482</v>
      </c>
      <c r="AB45" s="223">
        <v>75.083096294527039</v>
      </c>
      <c r="AC45" s="223">
        <v>7049.8498673749637</v>
      </c>
      <c r="AD45" s="223">
        <v>8.2802989710908044</v>
      </c>
      <c r="AE45" s="223">
        <v>104.08123928794976</v>
      </c>
      <c r="AF45" s="223">
        <v>18.260667032997748</v>
      </c>
      <c r="AG45" s="223">
        <v>26.540966004088553</v>
      </c>
      <c r="AH45" s="223">
        <v>-22.785898280087796</v>
      </c>
      <c r="AI45" s="223">
        <v>81.295341007861964</v>
      </c>
      <c r="AJ45" s="223">
        <v>7049.8498673749637</v>
      </c>
      <c r="AK45" s="223">
        <v>8.2802989710908044</v>
      </c>
      <c r="AL45" s="223">
        <v>104.08123928794976</v>
      </c>
      <c r="AM45" s="223">
        <v>18.095336062918726</v>
      </c>
      <c r="AN45" s="223">
        <v>26.37563503400953</v>
      </c>
      <c r="AO45" s="223">
        <v>-22.657840038206764</v>
      </c>
      <c r="AP45" s="223">
        <v>81.423399249742999</v>
      </c>
      <c r="AQ45" s="223">
        <v>7049.8498673749637</v>
      </c>
      <c r="AR45" s="223">
        <v>15.415052573474746</v>
      </c>
      <c r="AS45" s="223">
        <v>110.76086576666181</v>
      </c>
      <c r="AT45" s="223">
        <v>10.027383913527199</v>
      </c>
      <c r="AU45" s="223">
        <v>25.442436487001945</v>
      </c>
      <c r="AV45" s="223">
        <v>-39.041705245525748</v>
      </c>
      <c r="AW45" s="223">
        <v>71.719160521136061</v>
      </c>
      <c r="AX45" s="223">
        <v>7049.8498673749637</v>
      </c>
      <c r="AY45" s="223">
        <v>15.415052573474746</v>
      </c>
      <c r="AZ45" s="223">
        <v>110.76086576666181</v>
      </c>
      <c r="BA45" s="223">
        <v>9.8460805966590108</v>
      </c>
      <c r="BB45" s="223">
        <v>25.261133170133757</v>
      </c>
      <c r="BC45" s="223">
        <v>-38.51337951118839</v>
      </c>
      <c r="BD45" s="223">
        <v>72.247486255473419</v>
      </c>
      <c r="BG45" s="263">
        <v>15199.1108295293</v>
      </c>
      <c r="BH45" s="263">
        <v>8.4742697050822198</v>
      </c>
      <c r="BI45" s="263">
        <v>85.095159024436995</v>
      </c>
    </row>
    <row r="46" spans="1:61">
      <c r="A46" s="223">
        <v>7910.0616512529632</v>
      </c>
      <c r="B46" s="223">
        <v>13.130721754692898</v>
      </c>
      <c r="C46" s="223">
        <v>114.14746811863829</v>
      </c>
      <c r="D46" s="223">
        <v>4.9351971196979703</v>
      </c>
      <c r="E46" s="223">
        <v>18.065918874390867</v>
      </c>
      <c r="F46" s="223">
        <v>-41.553879244168179</v>
      </c>
      <c r="G46" s="223">
        <v>72.5935888744701</v>
      </c>
      <c r="H46" s="223">
        <v>7910.0616512529632</v>
      </c>
      <c r="I46" s="223">
        <v>13.130721754692898</v>
      </c>
      <c r="J46" s="223">
        <v>114.14746811863829</v>
      </c>
      <c r="K46" s="223">
        <v>5.303007124038194</v>
      </c>
      <c r="L46" s="223">
        <v>18.433728878731092</v>
      </c>
      <c r="M46" s="223">
        <v>-42.54306976706885</v>
      </c>
      <c r="N46" s="223">
        <v>71.604398351569444</v>
      </c>
      <c r="O46" s="223">
        <v>7910.0616512529632</v>
      </c>
      <c r="P46" s="223">
        <v>9.6543241695817255</v>
      </c>
      <c r="Q46" s="223">
        <v>116.74934883869375</v>
      </c>
      <c r="R46" s="223">
        <v>11.319340206960195</v>
      </c>
      <c r="S46" s="223">
        <v>20.973664376541919</v>
      </c>
      <c r="T46" s="223">
        <v>-40.623617001244241</v>
      </c>
      <c r="U46" s="223">
        <v>76.125731837449507</v>
      </c>
      <c r="V46" s="223">
        <v>7910.0616512529632</v>
      </c>
      <c r="W46" s="223">
        <v>9.6543241695817255</v>
      </c>
      <c r="X46" s="223">
        <v>116.74934883869375</v>
      </c>
      <c r="Y46" s="223">
        <v>11.94164727531286</v>
      </c>
      <c r="Z46" s="223">
        <v>21.595971444894587</v>
      </c>
      <c r="AA46" s="223">
        <v>-42.642797715900009</v>
      </c>
      <c r="AB46" s="223">
        <v>74.106551122793746</v>
      </c>
      <c r="AC46" s="223">
        <v>7910.0616512529632</v>
      </c>
      <c r="AD46" s="223">
        <v>7.3239849662322065</v>
      </c>
      <c r="AE46" s="223">
        <v>105.76575391367922</v>
      </c>
      <c r="AF46" s="223">
        <v>18.137534842622237</v>
      </c>
      <c r="AG46" s="223">
        <v>25.461519808854444</v>
      </c>
      <c r="AH46" s="223">
        <v>-25.357793353614372</v>
      </c>
      <c r="AI46" s="223">
        <v>80.407960560064851</v>
      </c>
      <c r="AJ46" s="223">
        <v>7910.0616512529632</v>
      </c>
      <c r="AK46" s="223">
        <v>7.3239849662322065</v>
      </c>
      <c r="AL46" s="223">
        <v>105.76575391367922</v>
      </c>
      <c r="AM46" s="223">
        <v>17.976251121967209</v>
      </c>
      <c r="AN46" s="223">
        <v>25.300236088199416</v>
      </c>
      <c r="AO46" s="223">
        <v>-25.225649162996902</v>
      </c>
      <c r="AP46" s="223">
        <v>80.540104750682318</v>
      </c>
      <c r="AQ46" s="223">
        <v>7910.0616512529632</v>
      </c>
      <c r="AR46" s="223">
        <v>14.53371915356708</v>
      </c>
      <c r="AS46" s="223">
        <v>113.11243782321905</v>
      </c>
      <c r="AT46" s="223">
        <v>9.6544119510741506</v>
      </c>
      <c r="AU46" s="223">
        <v>24.188131104641229</v>
      </c>
      <c r="AV46" s="223">
        <v>-42.59351847275444</v>
      </c>
      <c r="AW46" s="223">
        <v>70.518919350464614</v>
      </c>
      <c r="AX46" s="223">
        <v>7910.0616512529632</v>
      </c>
      <c r="AY46" s="223">
        <v>14.53371915356708</v>
      </c>
      <c r="AZ46" s="223">
        <v>113.11243782321905</v>
      </c>
      <c r="BA46" s="223">
        <v>9.487116308058809</v>
      </c>
      <c r="BB46" s="223">
        <v>24.020835461625889</v>
      </c>
      <c r="BC46" s="223">
        <v>-42.077752699662433</v>
      </c>
      <c r="BD46" s="223">
        <v>71.034685123556613</v>
      </c>
      <c r="BG46" s="263">
        <v>16297.508346206399</v>
      </c>
      <c r="BH46" s="263">
        <v>7.9149457950017696</v>
      </c>
      <c r="BI46" s="263">
        <v>87.145398794142906</v>
      </c>
    </row>
    <row r="47" spans="1:61">
      <c r="A47" s="223">
        <v>8875.2351473720828</v>
      </c>
      <c r="B47" s="223">
        <v>12.305121241478961</v>
      </c>
      <c r="C47" s="223">
        <v>116.74887481777321</v>
      </c>
      <c r="D47" s="223">
        <v>4.5531524429706947</v>
      </c>
      <c r="E47" s="223">
        <v>16.858273684449657</v>
      </c>
      <c r="F47" s="223">
        <v>-45.386521597994239</v>
      </c>
      <c r="G47" s="223">
        <v>71.362353219778981</v>
      </c>
      <c r="H47" s="223">
        <v>8875.2351473720828</v>
      </c>
      <c r="I47" s="223">
        <v>12.305121241478961</v>
      </c>
      <c r="J47" s="223">
        <v>116.74887481777321</v>
      </c>
      <c r="K47" s="223">
        <v>4.8920153645938784</v>
      </c>
      <c r="L47" s="223">
        <v>17.197136606072839</v>
      </c>
      <c r="M47" s="223">
        <v>-46.321800370150072</v>
      </c>
      <c r="N47" s="223">
        <v>70.427074447623141</v>
      </c>
      <c r="O47" s="223">
        <v>8875.2351473720828</v>
      </c>
      <c r="P47" s="223">
        <v>8.8387917871144932</v>
      </c>
      <c r="Q47" s="223">
        <v>119.65483079159702</v>
      </c>
      <c r="R47" s="223">
        <v>10.957910275958557</v>
      </c>
      <c r="S47" s="223">
        <v>19.796702063073049</v>
      </c>
      <c r="T47" s="223">
        <v>-44.456936511318645</v>
      </c>
      <c r="U47" s="223">
        <v>75.197894280278376</v>
      </c>
      <c r="V47" s="223">
        <v>8875.2351473720828</v>
      </c>
      <c r="W47" s="223">
        <v>8.8387917871144932</v>
      </c>
      <c r="X47" s="223">
        <v>119.65483079159702</v>
      </c>
      <c r="Y47" s="223">
        <v>11.53155119163101</v>
      </c>
      <c r="Z47" s="223">
        <v>20.370342978745505</v>
      </c>
      <c r="AA47" s="223">
        <v>-46.440840834036678</v>
      </c>
      <c r="AB47" s="223">
        <v>73.213989957560344</v>
      </c>
      <c r="AC47" s="223">
        <v>8875.2351473720828</v>
      </c>
      <c r="AD47" s="223">
        <v>6.3785896722156732</v>
      </c>
      <c r="AE47" s="223">
        <v>107.64235591942935</v>
      </c>
      <c r="AF47" s="223">
        <v>17.987312982528273</v>
      </c>
      <c r="AG47" s="223">
        <v>24.365902654743948</v>
      </c>
      <c r="AH47" s="223">
        <v>-28.168536585531641</v>
      </c>
      <c r="AI47" s="223">
        <v>79.473819333897708</v>
      </c>
      <c r="AJ47" s="223">
        <v>8875.2351473720828</v>
      </c>
      <c r="AK47" s="223">
        <v>6.3785896722156732</v>
      </c>
      <c r="AL47" s="223">
        <v>107.64235591942935</v>
      </c>
      <c r="AM47" s="223">
        <v>17.830786037702723</v>
      </c>
      <c r="AN47" s="223">
        <v>24.209375709918397</v>
      </c>
      <c r="AO47" s="223">
        <v>-28.035585880057205</v>
      </c>
      <c r="AP47" s="223">
        <v>79.606770039372151</v>
      </c>
      <c r="AQ47" s="223">
        <v>8875.2351473720828</v>
      </c>
      <c r="AR47" s="223">
        <v>13.679197939785041</v>
      </c>
      <c r="AS47" s="223">
        <v>115.68442447132536</v>
      </c>
      <c r="AT47" s="223">
        <v>9.2263431521991475</v>
      </c>
      <c r="AU47" s="223">
        <v>22.90554109198419</v>
      </c>
      <c r="AV47" s="223">
        <v>-46.263457277141505</v>
      </c>
      <c r="AW47" s="223">
        <v>69.420967194183845</v>
      </c>
      <c r="AX47" s="223">
        <v>8875.2351473720828</v>
      </c>
      <c r="AY47" s="223">
        <v>13.679197939785041</v>
      </c>
      <c r="AZ47" s="223">
        <v>115.68442447132536</v>
      </c>
      <c r="BA47" s="223">
        <v>9.0736519261289956</v>
      </c>
      <c r="BB47" s="223">
        <v>22.752849865914037</v>
      </c>
      <c r="BC47" s="223">
        <v>-45.77551332125968</v>
      </c>
      <c r="BD47" s="223">
        <v>69.908911150065677</v>
      </c>
      <c r="BG47" s="263">
        <v>17475.284000076801</v>
      </c>
      <c r="BH47" s="263">
        <v>7.2634953870220498</v>
      </c>
      <c r="BI47" s="263">
        <v>85.630718771721405</v>
      </c>
    </row>
    <row r="48" spans="1:61">
      <c r="A48" s="223">
        <v>9958.1776216208891</v>
      </c>
      <c r="B48" s="223">
        <v>11.515716358365419</v>
      </c>
      <c r="C48" s="223">
        <v>119.54979516856193</v>
      </c>
      <c r="D48" s="223">
        <v>4.1146274860511154</v>
      </c>
      <c r="E48" s="223">
        <v>15.630343844416533</v>
      </c>
      <c r="F48" s="223">
        <v>-49.366796271456479</v>
      </c>
      <c r="G48" s="223">
        <v>70.182998897105449</v>
      </c>
      <c r="H48" s="223">
        <v>9958.1776216208891</v>
      </c>
      <c r="I48" s="223">
        <v>11.515716358365419</v>
      </c>
      <c r="J48" s="223">
        <v>119.54979516856193</v>
      </c>
      <c r="K48" s="223">
        <v>4.4239702539092214</v>
      </c>
      <c r="L48" s="223">
        <v>15.93968661227464</v>
      </c>
      <c r="M48" s="223">
        <v>-50.213287307407775</v>
      </c>
      <c r="N48" s="223">
        <v>69.336507861154161</v>
      </c>
      <c r="O48" s="223">
        <v>9958.1776216208891</v>
      </c>
      <c r="P48" s="223">
        <v>8.0617224151553213</v>
      </c>
      <c r="Q48" s="223">
        <v>122.79251397590311</v>
      </c>
      <c r="R48" s="223">
        <v>10.540833960964708</v>
      </c>
      <c r="S48" s="223">
        <v>18.602556376120027</v>
      </c>
      <c r="T48" s="223">
        <v>-48.458178024039306</v>
      </c>
      <c r="U48" s="223">
        <v>74.334335951863807</v>
      </c>
      <c r="V48" s="223">
        <v>9958.1776216208891</v>
      </c>
      <c r="W48" s="223">
        <v>8.0617224151553213</v>
      </c>
      <c r="X48" s="223">
        <v>122.79251397590311</v>
      </c>
      <c r="Y48" s="223">
        <v>11.064347219513721</v>
      </c>
      <c r="Z48" s="223">
        <v>19.126069634669044</v>
      </c>
      <c r="AA48" s="223">
        <v>-50.355075879637241</v>
      </c>
      <c r="AB48" s="223">
        <v>72.437438096265865</v>
      </c>
      <c r="AC48" s="223">
        <v>9958.1776216208891</v>
      </c>
      <c r="AD48" s="223">
        <v>5.4467214925541096</v>
      </c>
      <c r="AE48" s="223">
        <v>109.72925286560782</v>
      </c>
      <c r="AF48" s="223">
        <v>17.805277451747109</v>
      </c>
      <c r="AG48" s="223">
        <v>23.251998944301221</v>
      </c>
      <c r="AH48" s="223">
        <v>-31.223489213160175</v>
      </c>
      <c r="AI48" s="223">
        <v>78.505763652447641</v>
      </c>
      <c r="AJ48" s="223">
        <v>9958.1776216208891</v>
      </c>
      <c r="AK48" s="223">
        <v>5.4467214925541096</v>
      </c>
      <c r="AL48" s="223">
        <v>109.72925286560782</v>
      </c>
      <c r="AM48" s="223">
        <v>17.654255035799913</v>
      </c>
      <c r="AN48" s="223">
        <v>23.100976528354025</v>
      </c>
      <c r="AO48" s="223">
        <v>-31.094376318310577</v>
      </c>
      <c r="AP48" s="223">
        <v>78.634876547297239</v>
      </c>
      <c r="AQ48" s="223">
        <v>9958.1776216208891</v>
      </c>
      <c r="AR48" s="223">
        <v>12.856517201543163</v>
      </c>
      <c r="AS48" s="223">
        <v>118.4818475129004</v>
      </c>
      <c r="AT48" s="223">
        <v>8.7413612408598436</v>
      </c>
      <c r="AU48" s="223">
        <v>21.597878442403008</v>
      </c>
      <c r="AV48" s="223">
        <v>-50.015817073562559</v>
      </c>
      <c r="AW48" s="223">
        <v>68.466030439337842</v>
      </c>
      <c r="AX48" s="223">
        <v>9958.1776216208891</v>
      </c>
      <c r="AY48" s="223">
        <v>12.856517201543163</v>
      </c>
      <c r="AZ48" s="223">
        <v>118.4818475129004</v>
      </c>
      <c r="BA48" s="223">
        <v>8.6034665586833992</v>
      </c>
      <c r="BB48" s="223">
        <v>21.459983760226564</v>
      </c>
      <c r="BC48" s="223">
        <v>-49.572545514438936</v>
      </c>
      <c r="BD48" s="223">
        <v>68.909301998461473</v>
      </c>
      <c r="BG48" s="263">
        <v>18738.174228603799</v>
      </c>
      <c r="BH48" s="263">
        <v>6.5979628803294501</v>
      </c>
      <c r="BI48" s="263">
        <v>84.253922938450003</v>
      </c>
    </row>
    <row r="49" spans="1:61">
      <c r="A49" s="223">
        <v>11173.259062675468</v>
      </c>
      <c r="B49" s="223">
        <v>10.767913698599079</v>
      </c>
      <c r="C49" s="223">
        <v>122.54073767470931</v>
      </c>
      <c r="D49" s="223">
        <v>3.6176200029807957</v>
      </c>
      <c r="E49" s="223">
        <v>14.385533701579874</v>
      </c>
      <c r="F49" s="223">
        <v>-53.462506188068105</v>
      </c>
      <c r="G49" s="223">
        <v>69.078231486641201</v>
      </c>
      <c r="H49" s="223">
        <v>11173.259062675468</v>
      </c>
      <c r="I49" s="223">
        <v>10.767913698599079</v>
      </c>
      <c r="J49" s="223">
        <v>122.54073767470931</v>
      </c>
      <c r="K49" s="223">
        <v>3.8978371836716019</v>
      </c>
      <c r="L49" s="223">
        <v>14.665750882270681</v>
      </c>
      <c r="M49" s="223">
        <v>-54.182657167606337</v>
      </c>
      <c r="N49" s="223">
        <v>68.358080507102969</v>
      </c>
      <c r="O49" s="223">
        <v>11173.259062675468</v>
      </c>
      <c r="P49" s="223">
        <v>7.328976466869074</v>
      </c>
      <c r="Q49" s="223">
        <v>126.15568176033094</v>
      </c>
      <c r="R49" s="223">
        <v>10.065498975470224</v>
      </c>
      <c r="S49" s="223">
        <v>17.394475442339299</v>
      </c>
      <c r="T49" s="223">
        <v>-52.59713479275554</v>
      </c>
      <c r="U49" s="223">
        <v>73.558546967575396</v>
      </c>
      <c r="V49" s="223">
        <v>11173.259062675468</v>
      </c>
      <c r="W49" s="223">
        <v>7.328976466869074</v>
      </c>
      <c r="X49" s="223">
        <v>126.15568176033094</v>
      </c>
      <c r="Y49" s="223">
        <v>10.538944036149315</v>
      </c>
      <c r="Z49" s="223">
        <v>17.867920503018389</v>
      </c>
      <c r="AA49" s="223">
        <v>-54.350952931807242</v>
      </c>
      <c r="AB49" s="223">
        <v>71.804728828523693</v>
      </c>
      <c r="AC49" s="223">
        <v>11173.259062675468</v>
      </c>
      <c r="AD49" s="223">
        <v>4.5315465096019736</v>
      </c>
      <c r="AE49" s="223">
        <v>112.04494773462318</v>
      </c>
      <c r="AF49" s="223">
        <v>17.586422731465014</v>
      </c>
      <c r="AG49" s="223">
        <v>22.117969241066987</v>
      </c>
      <c r="AH49" s="223">
        <v>-34.523021629015574</v>
      </c>
      <c r="AI49" s="223">
        <v>77.521926105607605</v>
      </c>
      <c r="AJ49" s="223">
        <v>11173.259062675468</v>
      </c>
      <c r="AK49" s="223">
        <v>4.5315465096019736</v>
      </c>
      <c r="AL49" s="223">
        <v>112.04494773462318</v>
      </c>
      <c r="AM49" s="223">
        <v>17.441653031446133</v>
      </c>
      <c r="AN49" s="223">
        <v>21.973199541048107</v>
      </c>
      <c r="AO49" s="223">
        <v>-34.404015675005112</v>
      </c>
      <c r="AP49" s="223">
        <v>77.640932059618066</v>
      </c>
      <c r="AQ49" s="223">
        <v>11173.259062675468</v>
      </c>
      <c r="AR49" s="223">
        <v>12.071186173261363</v>
      </c>
      <c r="AS49" s="223">
        <v>121.50466909725256</v>
      </c>
      <c r="AT49" s="223">
        <v>8.199110619388092</v>
      </c>
      <c r="AU49" s="223">
        <v>20.270296792649454</v>
      </c>
      <c r="AV49" s="223">
        <v>-53.813489070826236</v>
      </c>
      <c r="AW49" s="223">
        <v>67.691180026426323</v>
      </c>
      <c r="AX49" s="223">
        <v>11173.259062675468</v>
      </c>
      <c r="AY49" s="223">
        <v>12.071186173261363</v>
      </c>
      <c r="AZ49" s="223">
        <v>121.50466909725256</v>
      </c>
      <c r="BA49" s="223">
        <v>8.0757543413741111</v>
      </c>
      <c r="BB49" s="223">
        <v>20.146940514635475</v>
      </c>
      <c r="BC49" s="223">
        <v>-53.432673675370474</v>
      </c>
      <c r="BD49" s="223">
        <v>68.071995421882093</v>
      </c>
      <c r="BG49" s="263">
        <v>20092.330025650499</v>
      </c>
      <c r="BH49" s="263">
        <v>6.0731748394824399</v>
      </c>
      <c r="BI49" s="263">
        <v>83.427788339077296</v>
      </c>
    </row>
    <row r="50" spans="1:61">
      <c r="A50" s="223">
        <v>12536.602863018528</v>
      </c>
      <c r="B50" s="223">
        <v>10.06710189030704</v>
      </c>
      <c r="C50" s="223">
        <v>125.70481874864764</v>
      </c>
      <c r="D50" s="223">
        <v>3.0615207425946611</v>
      </c>
      <c r="E50" s="223">
        <v>13.128622632901701</v>
      </c>
      <c r="F50" s="223">
        <v>-57.640648736078425</v>
      </c>
      <c r="G50" s="223">
        <v>68.064170012569207</v>
      </c>
      <c r="H50" s="223">
        <v>12536.602863018528</v>
      </c>
      <c r="I50" s="223">
        <v>10.06710189030704</v>
      </c>
      <c r="J50" s="223">
        <v>125.70481874864764</v>
      </c>
      <c r="K50" s="223">
        <v>3.3140450805680399</v>
      </c>
      <c r="L50" s="223">
        <v>13.381146970875079</v>
      </c>
      <c r="M50" s="223">
        <v>-58.195716476636605</v>
      </c>
      <c r="N50" s="223">
        <v>67.509102272011035</v>
      </c>
      <c r="O50" s="223">
        <v>12536.602863018528</v>
      </c>
      <c r="P50" s="223">
        <v>6.646476419247942</v>
      </c>
      <c r="Q50" s="223">
        <v>129.7303251986794</v>
      </c>
      <c r="R50" s="223">
        <v>9.5306180465732826</v>
      </c>
      <c r="S50" s="223">
        <v>16.177094465821224</v>
      </c>
      <c r="T50" s="223">
        <v>-56.841755571511243</v>
      </c>
      <c r="U50" s="223">
        <v>72.888569627168152</v>
      </c>
      <c r="V50" s="223">
        <v>12536.602863018528</v>
      </c>
      <c r="W50" s="223">
        <v>6.646476419247942</v>
      </c>
      <c r="X50" s="223">
        <v>129.7303251986794</v>
      </c>
      <c r="Y50" s="223">
        <v>9.9557075296654869</v>
      </c>
      <c r="Z50" s="223">
        <v>16.602183948913428</v>
      </c>
      <c r="AA50" s="223">
        <v>-58.39456520173924</v>
      </c>
      <c r="AB50" s="223">
        <v>71.335759996940155</v>
      </c>
      <c r="AC50" s="223">
        <v>12536.602863018528</v>
      </c>
      <c r="AD50" s="223">
        <v>3.6368732721510599</v>
      </c>
      <c r="AE50" s="223">
        <v>114.60764094977779</v>
      </c>
      <c r="AF50" s="223">
        <v>17.325669012254629</v>
      </c>
      <c r="AG50" s="223">
        <v>20.962542284405689</v>
      </c>
      <c r="AH50" s="223">
        <v>-38.061584014066113</v>
      </c>
      <c r="AI50" s="223">
        <v>76.546056935711675</v>
      </c>
      <c r="AJ50" s="223">
        <v>12536.602863018528</v>
      </c>
      <c r="AK50" s="223">
        <v>3.6368732721510599</v>
      </c>
      <c r="AL50" s="223">
        <v>114.60764094977779</v>
      </c>
      <c r="AM50" s="223">
        <v>17.187847121804374</v>
      </c>
      <c r="AN50" s="223">
        <v>20.824720393955435</v>
      </c>
      <c r="AO50" s="223">
        <v>-37.960797884581872</v>
      </c>
      <c r="AP50" s="223">
        <v>76.646843065195924</v>
      </c>
      <c r="AQ50" s="223">
        <v>12536.602863018528</v>
      </c>
      <c r="AR50" s="223">
        <v>11.329050836008562</v>
      </c>
      <c r="AS50" s="223">
        <v>124.74654150714568</v>
      </c>
      <c r="AT50" s="223">
        <v>7.6007364848838517</v>
      </c>
      <c r="AU50" s="223">
        <v>18.929787320892416</v>
      </c>
      <c r="AV50" s="223">
        <v>-57.620841111150298</v>
      </c>
      <c r="AW50" s="223">
        <v>67.125700395995381</v>
      </c>
      <c r="AX50" s="223">
        <v>12536.602863018528</v>
      </c>
      <c r="AY50" s="223">
        <v>11.329050836008562</v>
      </c>
      <c r="AZ50" s="223">
        <v>124.74654150714568</v>
      </c>
      <c r="BA50" s="223">
        <v>7.4912035210964136</v>
      </c>
      <c r="BB50" s="223">
        <v>18.820254357104975</v>
      </c>
      <c r="BC50" s="223">
        <v>-57.320503003030836</v>
      </c>
      <c r="BD50" s="223">
        <v>67.426038504114842</v>
      </c>
      <c r="BG50" s="263">
        <v>21544.346900318898</v>
      </c>
      <c r="BH50" s="263">
        <v>5.3956405057783501</v>
      </c>
      <c r="BI50" s="263">
        <v>83.171127733637604</v>
      </c>
    </row>
    <row r="51" spans="1:61">
      <c r="A51" s="223">
        <v>14066.299766561628</v>
      </c>
      <c r="B51" s="223">
        <v>9.4183476043879644</v>
      </c>
      <c r="C51" s="223">
        <v>129.0173359667393</v>
      </c>
      <c r="D51" s="223">
        <v>2.4471217231051505</v>
      </c>
      <c r="E51" s="223">
        <v>11.865469327493114</v>
      </c>
      <c r="F51" s="223">
        <v>-61.870313559842145</v>
      </c>
      <c r="G51" s="223">
        <v>67.14702240689715</v>
      </c>
      <c r="H51" s="223">
        <v>14066.299766561628</v>
      </c>
      <c r="I51" s="223">
        <v>9.4183476043879644</v>
      </c>
      <c r="J51" s="223">
        <v>129.0173359667393</v>
      </c>
      <c r="K51" s="223">
        <v>2.674415933671288</v>
      </c>
      <c r="L51" s="223">
        <v>12.092763538059252</v>
      </c>
      <c r="M51" s="223">
        <v>-62.221833122369546</v>
      </c>
      <c r="N51" s="223">
        <v>66.79550284436975</v>
      </c>
      <c r="O51" s="223">
        <v>14066.299766561628</v>
      </c>
      <c r="P51" s="223">
        <v>6.0199202163587939</v>
      </c>
      <c r="Q51" s="223">
        <v>133.49469410976067</v>
      </c>
      <c r="R51" s="223">
        <v>8.9362951693521069</v>
      </c>
      <c r="S51" s="223">
        <v>14.956215385710902</v>
      </c>
      <c r="T51" s="223">
        <v>-61.160969119008385</v>
      </c>
      <c r="U51" s="223">
        <v>72.333724990752287</v>
      </c>
      <c r="V51" s="223">
        <v>14066.299766561628</v>
      </c>
      <c r="W51" s="223">
        <v>6.0199202163587939</v>
      </c>
      <c r="X51" s="223">
        <v>133.49469410976067</v>
      </c>
      <c r="Y51" s="223">
        <v>9.316392296839437</v>
      </c>
      <c r="Z51" s="223">
        <v>15.33631251319823</v>
      </c>
      <c r="AA51" s="223">
        <v>-62.455534234906466</v>
      </c>
      <c r="AB51" s="223">
        <v>71.039159874854207</v>
      </c>
      <c r="AC51" s="223">
        <v>14066.299766561628</v>
      </c>
      <c r="AD51" s="223">
        <v>2.7672325881917548</v>
      </c>
      <c r="AE51" s="223">
        <v>117.43440152621143</v>
      </c>
      <c r="AF51" s="223">
        <v>17.018140353454449</v>
      </c>
      <c r="AG51" s="223">
        <v>19.785372941646202</v>
      </c>
      <c r="AH51" s="223">
        <v>-41.827168485900216</v>
      </c>
      <c r="AI51" s="223">
        <v>75.607233040311215</v>
      </c>
      <c r="AJ51" s="223">
        <v>14066.299766561628</v>
      </c>
      <c r="AK51" s="223">
        <v>2.7672325881917548</v>
      </c>
      <c r="AL51" s="223">
        <v>117.43440152621143</v>
      </c>
      <c r="AM51" s="223">
        <v>16.887840016448063</v>
      </c>
      <c r="AN51" s="223">
        <v>19.65507260463982</v>
      </c>
      <c r="AO51" s="223">
        <v>-41.754694007202367</v>
      </c>
      <c r="AP51" s="223">
        <v>75.679707519009071</v>
      </c>
      <c r="AQ51" s="223">
        <v>14066.299766561628</v>
      </c>
      <c r="AR51" s="223">
        <v>10.6360778742091</v>
      </c>
      <c r="AS51" s="223">
        <v>128.19375949609105</v>
      </c>
      <c r="AT51" s="223">
        <v>6.9487730788986664</v>
      </c>
      <c r="AU51" s="223">
        <v>17.584850953107768</v>
      </c>
      <c r="AV51" s="223">
        <v>-61.406506078097891</v>
      </c>
      <c r="AW51" s="223">
        <v>66.787253417993156</v>
      </c>
      <c r="AX51" s="223">
        <v>14066.299766561628</v>
      </c>
      <c r="AY51" s="223">
        <v>10.6360778742091</v>
      </c>
      <c r="AZ51" s="223">
        <v>128.19375949609105</v>
      </c>
      <c r="BA51" s="223">
        <v>6.8519220499883362</v>
      </c>
      <c r="BB51" s="223">
        <v>17.487999924197435</v>
      </c>
      <c r="BC51" s="223">
        <v>-61.204285606215542</v>
      </c>
      <c r="BD51" s="223">
        <v>66.989473889875512</v>
      </c>
      <c r="BG51" s="263">
        <v>23101.297000831601</v>
      </c>
      <c r="BH51" s="263">
        <v>5.0474176845332002</v>
      </c>
      <c r="BI51" s="263">
        <v>82.317459862268194</v>
      </c>
    </row>
    <row r="52" spans="1:61">
      <c r="A52" s="223">
        <v>15782.647921825541</v>
      </c>
      <c r="B52" s="223">
        <v>8.8260581834614023</v>
      </c>
      <c r="C52" s="223">
        <v>132.44602608643191</v>
      </c>
      <c r="D52" s="223">
        <v>1.7764690201428217</v>
      </c>
      <c r="E52" s="223">
        <v>10.602527203604224</v>
      </c>
      <c r="F52" s="223">
        <v>-66.125438669222717</v>
      </c>
      <c r="G52" s="223">
        <v>66.320587417209197</v>
      </c>
      <c r="H52" s="223">
        <v>15782.647921825541</v>
      </c>
      <c r="I52" s="223">
        <v>8.8260581834614023</v>
      </c>
      <c r="J52" s="223">
        <v>132.44602608643191</v>
      </c>
      <c r="K52" s="223">
        <v>1.9819519049505383</v>
      </c>
      <c r="L52" s="223">
        <v>10.80801008841194</v>
      </c>
      <c r="M52" s="223">
        <v>-66.236453714154308</v>
      </c>
      <c r="N52" s="223">
        <v>66.209572372277606</v>
      </c>
      <c r="O52" s="223">
        <v>15782.647921825541</v>
      </c>
      <c r="P52" s="223">
        <v>5.4544675530148758</v>
      </c>
      <c r="Q52" s="223">
        <v>137.41950433157598</v>
      </c>
      <c r="R52" s="223">
        <v>8.2839340794051424</v>
      </c>
      <c r="S52" s="223">
        <v>13.738401632420018</v>
      </c>
      <c r="T52" s="223">
        <v>-65.527536452074344</v>
      </c>
      <c r="U52" s="223">
        <v>71.891967879501635</v>
      </c>
      <c r="V52" s="223">
        <v>15782.647921825541</v>
      </c>
      <c r="W52" s="223">
        <v>5.4544675530148758</v>
      </c>
      <c r="X52" s="223">
        <v>137.41950433157598</v>
      </c>
      <c r="Y52" s="223">
        <v>8.6239297656461229</v>
      </c>
      <c r="Z52" s="223">
        <v>14.078397318660999</v>
      </c>
      <c r="AA52" s="223">
        <v>-66.509538442437417</v>
      </c>
      <c r="AB52" s="223">
        <v>70.909965889138562</v>
      </c>
      <c r="AC52" s="223">
        <v>15782.647921825541</v>
      </c>
      <c r="AD52" s="223">
        <v>1.9279415179016102</v>
      </c>
      <c r="AE52" s="223">
        <v>120.54007291364857</v>
      </c>
      <c r="AF52" s="223">
        <v>16.659494922870852</v>
      </c>
      <c r="AG52" s="223">
        <v>18.587436440772464</v>
      </c>
      <c r="AH52" s="223">
        <v>-45.801395168588591</v>
      </c>
      <c r="AI52" s="223">
        <v>74.738677745059988</v>
      </c>
      <c r="AJ52" s="223">
        <v>15782.647921825541</v>
      </c>
      <c r="AK52" s="223">
        <v>1.9279415179016102</v>
      </c>
      <c r="AL52" s="223">
        <v>120.54007291364857</v>
      </c>
      <c r="AM52" s="223">
        <v>16.537089750206288</v>
      </c>
      <c r="AN52" s="223">
        <v>18.4650312681079</v>
      </c>
      <c r="AO52" s="223">
        <v>-45.769312946503121</v>
      </c>
      <c r="AP52" s="223">
        <v>74.770759967145452</v>
      </c>
      <c r="AQ52" s="223">
        <v>15782.647921825541</v>
      </c>
      <c r="AR52" s="223">
        <v>9.9980749331651211</v>
      </c>
      <c r="AS52" s="223">
        <v>131.82462728718477</v>
      </c>
      <c r="AT52" s="223">
        <v>6.2469036649244289</v>
      </c>
      <c r="AU52" s="223">
        <v>16.244978598089549</v>
      </c>
      <c r="AV52" s="223">
        <v>-65.145684739355772</v>
      </c>
      <c r="AW52" s="223">
        <v>66.678942547828996</v>
      </c>
      <c r="AX52" s="223">
        <v>15782.647921825541</v>
      </c>
      <c r="AY52" s="223">
        <v>9.9980749331651211</v>
      </c>
      <c r="AZ52" s="223">
        <v>131.82462728718477</v>
      </c>
      <c r="BA52" s="223">
        <v>6.1612248334981148</v>
      </c>
      <c r="BB52" s="223">
        <v>16.159299766663235</v>
      </c>
      <c r="BC52" s="223">
        <v>-65.058398812499235</v>
      </c>
      <c r="BD52" s="223">
        <v>66.766228474685533</v>
      </c>
      <c r="BG52" s="263">
        <v>24770.763559917101</v>
      </c>
      <c r="BH52" s="263">
        <v>4.3946043171264098</v>
      </c>
      <c r="BI52" s="263">
        <v>80.3703908639351</v>
      </c>
    </row>
    <row r="53" spans="1:61">
      <c r="A53" s="223">
        <v>17708.422226038798</v>
      </c>
      <c r="B53" s="223">
        <v>8.2936559924220017</v>
      </c>
      <c r="C53" s="223">
        <v>135.95211450431339</v>
      </c>
      <c r="D53" s="223">
        <v>1.0525852304456955</v>
      </c>
      <c r="E53" s="223">
        <v>9.3462412228676968</v>
      </c>
      <c r="F53" s="223">
        <v>-70.38703223122495</v>
      </c>
      <c r="G53" s="223">
        <v>65.565082273088436</v>
      </c>
      <c r="H53" s="223">
        <v>17708.422226038798</v>
      </c>
      <c r="I53" s="223">
        <v>8.2936559924220017</v>
      </c>
      <c r="J53" s="223">
        <v>135.95211450431339</v>
      </c>
      <c r="K53" s="223">
        <v>1.240519921032589</v>
      </c>
      <c r="L53" s="223">
        <v>9.5341759134545914</v>
      </c>
      <c r="M53" s="223">
        <v>-70.222939470449205</v>
      </c>
      <c r="N53" s="223">
        <v>65.72917503386418</v>
      </c>
      <c r="O53" s="223">
        <v>17708.422226038798</v>
      </c>
      <c r="P53" s="223">
        <v>4.9544445450771279</v>
      </c>
      <c r="Q53" s="223">
        <v>141.46888094768954</v>
      </c>
      <c r="R53" s="223">
        <v>7.5760018976807411</v>
      </c>
      <c r="S53" s="223">
        <v>12.530446442757869</v>
      </c>
      <c r="T53" s="223">
        <v>-69.920505922051248</v>
      </c>
      <c r="U53" s="223">
        <v>71.548375025638293</v>
      </c>
      <c r="V53" s="223">
        <v>17708.422226038798</v>
      </c>
      <c r="W53" s="223">
        <v>4.9544445450771279</v>
      </c>
      <c r="X53" s="223">
        <v>141.46888094768954</v>
      </c>
      <c r="Y53" s="223">
        <v>7.8821122858643919</v>
      </c>
      <c r="Z53" s="223">
        <v>12.83655683094152</v>
      </c>
      <c r="AA53" s="223">
        <v>-70.540163565863864</v>
      </c>
      <c r="AB53" s="223">
        <v>70.928717381825678</v>
      </c>
      <c r="AC53" s="223">
        <v>17708.422226038798</v>
      </c>
      <c r="AD53" s="223">
        <v>1.1251366871968016</v>
      </c>
      <c r="AE53" s="223">
        <v>123.93589792344208</v>
      </c>
      <c r="AF53" s="223">
        <v>16.246269784880901</v>
      </c>
      <c r="AG53" s="223">
        <v>17.371406472077702</v>
      </c>
      <c r="AH53" s="223">
        <v>-49.960406043799175</v>
      </c>
      <c r="AI53" s="223">
        <v>73.975491879642902</v>
      </c>
      <c r="AJ53" s="223">
        <v>17708.422226038798</v>
      </c>
      <c r="AK53" s="223">
        <v>1.1251366871968016</v>
      </c>
      <c r="AL53" s="223">
        <v>123.93589792344208</v>
      </c>
      <c r="AM53" s="223">
        <v>16.131851323292999</v>
      </c>
      <c r="AN53" s="223">
        <v>17.256988010489799</v>
      </c>
      <c r="AO53" s="223">
        <v>-49.982642175251989</v>
      </c>
      <c r="AP53" s="223">
        <v>73.953255748190088</v>
      </c>
      <c r="AQ53" s="223">
        <v>17708.422226038798</v>
      </c>
      <c r="AR53" s="223">
        <v>9.4203722612735703</v>
      </c>
      <c r="AS53" s="223">
        <v>135.60943637888354</v>
      </c>
      <c r="AT53" s="223">
        <v>5.4996395237843929</v>
      </c>
      <c r="AU53" s="223">
        <v>14.920011785057962</v>
      </c>
      <c r="AV53" s="223">
        <v>-68.821704591816911</v>
      </c>
      <c r="AW53" s="223">
        <v>66.787731787066633</v>
      </c>
      <c r="AX53" s="223">
        <v>17708.422226038798</v>
      </c>
      <c r="AY53" s="223">
        <v>9.4203722612735703</v>
      </c>
      <c r="AZ53" s="223">
        <v>135.60943637888354</v>
      </c>
      <c r="BA53" s="223">
        <v>5.4233245660086631</v>
      </c>
      <c r="BB53" s="223">
        <v>14.843696827282233</v>
      </c>
      <c r="BC53" s="223">
        <v>-68.865132535673837</v>
      </c>
      <c r="BD53" s="223">
        <v>66.744303843209707</v>
      </c>
      <c r="BG53" s="263">
        <v>26560.877829466801</v>
      </c>
      <c r="BH53" s="263">
        <v>3.86060366607947</v>
      </c>
      <c r="BI53" s="263">
        <v>80.875940311848296</v>
      </c>
    </row>
    <row r="54" spans="1:61">
      <c r="A54" s="223">
        <v>19869.176534186579</v>
      </c>
      <c r="B54" s="223">
        <v>7.8233173193317311</v>
      </c>
      <c r="C54" s="223">
        <v>139.49210608037225</v>
      </c>
      <c r="D54" s="223">
        <v>0.27910932666693411</v>
      </c>
      <c r="E54" s="223">
        <v>8.1024266459986656</v>
      </c>
      <c r="F54" s="223">
        <v>-74.644605821160809</v>
      </c>
      <c r="G54" s="223">
        <v>64.847500259211444</v>
      </c>
      <c r="H54" s="223">
        <v>19869.176534186579</v>
      </c>
      <c r="I54" s="223">
        <v>7.8233173193317311</v>
      </c>
      <c r="J54" s="223">
        <v>139.49210608037225</v>
      </c>
      <c r="K54" s="223">
        <v>0.45448777366947335</v>
      </c>
      <c r="L54" s="223">
        <v>8.2778050930012039</v>
      </c>
      <c r="M54" s="223">
        <v>-74.173576827546285</v>
      </c>
      <c r="N54" s="223">
        <v>65.318529252825968</v>
      </c>
      <c r="O54" s="223">
        <v>19869.176534186579</v>
      </c>
      <c r="P54" s="223">
        <v>4.5231180415843824</v>
      </c>
      <c r="Q54" s="223">
        <v>145.60195344366815</v>
      </c>
      <c r="R54" s="223">
        <v>6.8156882362615514</v>
      </c>
      <c r="S54" s="223">
        <v>11.338806277845933</v>
      </c>
      <c r="T54" s="223">
        <v>-74.326948440412309</v>
      </c>
      <c r="U54" s="223">
        <v>71.275005003255842</v>
      </c>
      <c r="V54" s="223">
        <v>19869.176534186579</v>
      </c>
      <c r="W54" s="223">
        <v>4.5231180415843824</v>
      </c>
      <c r="X54" s="223">
        <v>145.60195344366815</v>
      </c>
      <c r="Y54" s="223">
        <v>7.0952270163944151</v>
      </c>
      <c r="Z54" s="223">
        <v>11.618345057978797</v>
      </c>
      <c r="AA54" s="223">
        <v>-74.539926090949862</v>
      </c>
      <c r="AB54" s="223">
        <v>71.062027352718289</v>
      </c>
      <c r="AC54" s="223">
        <v>19869.176534186579</v>
      </c>
      <c r="AD54" s="223">
        <v>0.3657583805875908</v>
      </c>
      <c r="AE54" s="223">
        <v>127.62788183611846</v>
      </c>
      <c r="AF54" s="223">
        <v>15.776187941732564</v>
      </c>
      <c r="AG54" s="223">
        <v>16.141946322320155</v>
      </c>
      <c r="AH54" s="223">
        <v>-54.27662940935808</v>
      </c>
      <c r="AI54" s="223">
        <v>73.351252426760382</v>
      </c>
      <c r="AJ54" s="223">
        <v>19869.176534186579</v>
      </c>
      <c r="AK54" s="223">
        <v>0.3657583805875908</v>
      </c>
      <c r="AL54" s="223">
        <v>127.62788183611846</v>
      </c>
      <c r="AM54" s="223">
        <v>15.669489839576453</v>
      </c>
      <c r="AN54" s="223">
        <v>16.035248220164043</v>
      </c>
      <c r="AO54" s="223">
        <v>-54.368657751767181</v>
      </c>
      <c r="AP54" s="223">
        <v>73.259224084351274</v>
      </c>
      <c r="AQ54" s="223">
        <v>19869.176534186579</v>
      </c>
      <c r="AR54" s="223">
        <v>8.9075069097038213</v>
      </c>
      <c r="AS54" s="223">
        <v>139.51116637898912</v>
      </c>
      <c r="AT54" s="223">
        <v>4.711973918620612</v>
      </c>
      <c r="AU54" s="223">
        <v>13.619480828324434</v>
      </c>
      <c r="AV54" s="223">
        <v>-72.426761203789169</v>
      </c>
      <c r="AW54" s="223">
        <v>67.084405175199947</v>
      </c>
      <c r="AX54" s="223">
        <v>19869.176534186579</v>
      </c>
      <c r="AY54" s="223">
        <v>8.9075069097038213</v>
      </c>
      <c r="AZ54" s="223">
        <v>139.51116637898912</v>
      </c>
      <c r="BA54" s="223">
        <v>4.6429810786314967</v>
      </c>
      <c r="BB54" s="223">
        <v>13.550487988335318</v>
      </c>
      <c r="BC54" s="223">
        <v>-72.61566023676194</v>
      </c>
      <c r="BD54" s="223">
        <v>66.895506142227177</v>
      </c>
      <c r="BG54" s="263">
        <v>28480.358684358001</v>
      </c>
      <c r="BH54" s="263">
        <v>3.35094037768995</v>
      </c>
      <c r="BI54" s="263">
        <v>81.820068932987297</v>
      </c>
    </row>
    <row r="55" spans="1:61">
      <c r="A55" s="223">
        <v>22293.582743140858</v>
      </c>
      <c r="B55" s="223">
        <v>7.4158218154793083</v>
      </c>
      <c r="C55" s="223">
        <v>143.02008789750934</v>
      </c>
      <c r="D55" s="223">
        <v>-0.54009107370155218</v>
      </c>
      <c r="E55" s="223">
        <v>6.8757307417777564</v>
      </c>
      <c r="F55" s="223">
        <v>-78.896747023969908</v>
      </c>
      <c r="G55" s="223">
        <v>64.123340873539433</v>
      </c>
      <c r="H55" s="223">
        <v>22293.582743140858</v>
      </c>
      <c r="I55" s="223">
        <v>7.4158218154793083</v>
      </c>
      <c r="J55" s="223">
        <v>143.02008789750934</v>
      </c>
      <c r="K55" s="223">
        <v>-0.37163600565650989</v>
      </c>
      <c r="L55" s="223">
        <v>7.0441858098227987</v>
      </c>
      <c r="M55" s="223">
        <v>-78.089798692332167</v>
      </c>
      <c r="N55" s="223">
        <v>64.930289205177175</v>
      </c>
      <c r="O55" s="223">
        <v>22293.582743140858</v>
      </c>
      <c r="P55" s="223">
        <v>4.1625812441606547</v>
      </c>
      <c r="Q55" s="223">
        <v>149.77483856276058</v>
      </c>
      <c r="R55" s="223">
        <v>6.006513993450227</v>
      </c>
      <c r="S55" s="223">
        <v>10.169095237610883</v>
      </c>
      <c r="T55" s="223">
        <v>-78.742821841452184</v>
      </c>
      <c r="U55" s="223">
        <v>71.032016721308395</v>
      </c>
      <c r="V55" s="223">
        <v>22293.582743140858</v>
      </c>
      <c r="W55" s="223">
        <v>4.1625812441606547</v>
      </c>
      <c r="X55" s="223">
        <v>149.77483856276058</v>
      </c>
      <c r="Y55" s="223">
        <v>6.2676920202588891</v>
      </c>
      <c r="Z55" s="223">
        <v>10.430273264419544</v>
      </c>
      <c r="AA55" s="223">
        <v>-78.510500549622492</v>
      </c>
      <c r="AB55" s="223">
        <v>71.264338013138087</v>
      </c>
      <c r="AC55" s="223">
        <v>22293.582743140858</v>
      </c>
      <c r="AD55" s="223">
        <v>-0.34253500559113137</v>
      </c>
      <c r="AE55" s="223">
        <v>131.61496513024267</v>
      </c>
      <c r="AF55" s="223">
        <v>15.248371612548599</v>
      </c>
      <c r="AG55" s="223">
        <v>14.905836606957468</v>
      </c>
      <c r="AH55" s="223">
        <v>-58.721303099569418</v>
      </c>
      <c r="AI55" s="223">
        <v>72.893662030673255</v>
      </c>
      <c r="AJ55" s="223">
        <v>22293.582743140858</v>
      </c>
      <c r="AK55" s="223">
        <v>-0.34253500559113137</v>
      </c>
      <c r="AL55" s="223">
        <v>131.61496513024267</v>
      </c>
      <c r="AM55" s="223">
        <v>15.148708436599716</v>
      </c>
      <c r="AN55" s="223">
        <v>14.806173431008585</v>
      </c>
      <c r="AO55" s="223">
        <v>-58.89972465097668</v>
      </c>
      <c r="AP55" s="223">
        <v>72.715240479265987</v>
      </c>
      <c r="AQ55" s="223">
        <v>22293.582743140858</v>
      </c>
      <c r="AR55" s="223">
        <v>8.4629588869184538</v>
      </c>
      <c r="AS55" s="223">
        <v>143.48687270018144</v>
      </c>
      <c r="AT55" s="223">
        <v>3.8890604973823701</v>
      </c>
      <c r="AU55" s="223">
        <v>12.352019384300824</v>
      </c>
      <c r="AV55" s="223">
        <v>-75.961938495052522</v>
      </c>
      <c r="AW55" s="223">
        <v>67.524934205128915</v>
      </c>
      <c r="AX55" s="223">
        <v>22293.582743140858</v>
      </c>
      <c r="AY55" s="223">
        <v>8.4629588869184538</v>
      </c>
      <c r="AZ55" s="223">
        <v>143.48687270018144</v>
      </c>
      <c r="BA55" s="223">
        <v>3.8251613105257465</v>
      </c>
      <c r="BB55" s="223">
        <v>12.288120197444201</v>
      </c>
      <c r="BC55" s="223">
        <v>-76.310247422775134</v>
      </c>
      <c r="BD55" s="223">
        <v>67.176625277406302</v>
      </c>
      <c r="BG55" s="263">
        <v>30538.555088334098</v>
      </c>
      <c r="BH55" s="263">
        <v>2.83466922880995</v>
      </c>
      <c r="BI55" s="263">
        <v>80.060585564359798</v>
      </c>
    </row>
    <row r="56" spans="1:61">
      <c r="A56" s="223">
        <v>25013.811250311846</v>
      </c>
      <c r="B56" s="223">
        <v>7.0705361330749295</v>
      </c>
      <c r="C56" s="223">
        <v>146.49017786135909</v>
      </c>
      <c r="D56" s="223">
        <v>-1.4012874331368783</v>
      </c>
      <c r="E56" s="223">
        <v>5.6692486999380511</v>
      </c>
      <c r="F56" s="223">
        <v>-83.150920270544006</v>
      </c>
      <c r="G56" s="223">
        <v>63.33925759081508</v>
      </c>
      <c r="H56" s="223">
        <v>25013.811250311846</v>
      </c>
      <c r="I56" s="223">
        <v>7.0705361330749295</v>
      </c>
      <c r="J56" s="223">
        <v>146.49017786135909</v>
      </c>
      <c r="K56" s="223">
        <v>-1.2335200392616745</v>
      </c>
      <c r="L56" s="223">
        <v>5.8370160938132551</v>
      </c>
      <c r="M56" s="223">
        <v>-81.981783089902208</v>
      </c>
      <c r="N56" s="223">
        <v>64.508394771456878</v>
      </c>
      <c r="O56" s="223">
        <v>25013.811250311846</v>
      </c>
      <c r="P56" s="223">
        <v>3.8737669724056767</v>
      </c>
      <c r="Q56" s="223">
        <v>153.94261788536033</v>
      </c>
      <c r="R56" s="223">
        <v>5.1519423531467092</v>
      </c>
      <c r="S56" s="223">
        <v>9.0257093255523859</v>
      </c>
      <c r="T56" s="223">
        <v>-83.172988794769253</v>
      </c>
      <c r="U56" s="223">
        <v>70.769629090591081</v>
      </c>
      <c r="V56" s="223">
        <v>25013.811250311846</v>
      </c>
      <c r="W56" s="223">
        <v>3.8737669724056767</v>
      </c>
      <c r="X56" s="223">
        <v>153.94261788536033</v>
      </c>
      <c r="Y56" s="223">
        <v>5.403733394136677</v>
      </c>
      <c r="Z56" s="223">
        <v>9.2775003665423537</v>
      </c>
      <c r="AA56" s="223">
        <v>-82.462313485634454</v>
      </c>
      <c r="AB56" s="223">
        <v>71.480304399725881</v>
      </c>
      <c r="AC56" s="223">
        <v>25013.811250311846</v>
      </c>
      <c r="AD56" s="223">
        <v>-0.99154086395646823</v>
      </c>
      <c r="AE56" s="223">
        <v>135.8871436374022</v>
      </c>
      <c r="AF56" s="223">
        <v>14.663417564918381</v>
      </c>
      <c r="AG56" s="223">
        <v>13.671876700961914</v>
      </c>
      <c r="AH56" s="223">
        <v>-63.267467723241474</v>
      </c>
      <c r="AI56" s="223">
        <v>72.619675914160723</v>
      </c>
      <c r="AJ56" s="223">
        <v>25013.811250311846</v>
      </c>
      <c r="AK56" s="223">
        <v>-0.99154086395646823</v>
      </c>
      <c r="AL56" s="223">
        <v>135.8871436374022</v>
      </c>
      <c r="AM56" s="223">
        <v>14.569643112423174</v>
      </c>
      <c r="AN56" s="223">
        <v>13.578102248466706</v>
      </c>
      <c r="AO56" s="223">
        <v>-63.549526358700689</v>
      </c>
      <c r="AP56" s="223">
        <v>72.337617278701515</v>
      </c>
      <c r="AQ56" s="223">
        <v>25013.811250311846</v>
      </c>
      <c r="AR56" s="223">
        <v>8.0889826840155692</v>
      </c>
      <c r="AS56" s="223">
        <v>147.48954967539117</v>
      </c>
      <c r="AT56" s="223">
        <v>3.0359493603831385</v>
      </c>
      <c r="AU56" s="223">
        <v>11.124932044398708</v>
      </c>
      <c r="AV56" s="223">
        <v>-79.436714264429639</v>
      </c>
      <c r="AW56" s="223">
        <v>68.052835410961535</v>
      </c>
      <c r="AX56" s="223">
        <v>25013.811250311846</v>
      </c>
      <c r="AY56" s="223">
        <v>8.0889826840155692</v>
      </c>
      <c r="AZ56" s="223">
        <v>147.48954967539117</v>
      </c>
      <c r="BA56" s="223">
        <v>2.9747476025552428</v>
      </c>
      <c r="BB56" s="223">
        <v>11.063730286570813</v>
      </c>
      <c r="BC56" s="223">
        <v>-79.957879848929792</v>
      </c>
      <c r="BD56" s="223">
        <v>67.531669826461382</v>
      </c>
      <c r="BG56" s="263">
        <v>32745.491628777301</v>
      </c>
      <c r="BH56" s="263">
        <v>1.8725227497213299</v>
      </c>
      <c r="BI56" s="263">
        <v>77.028655112941095</v>
      </c>
    </row>
    <row r="57" spans="1:61">
      <c r="A57" s="223">
        <v>28065.957835275949</v>
      </c>
      <c r="B57" s="223">
        <v>6.7855237794691208</v>
      </c>
      <c r="C57" s="223">
        <v>149.85871942658864</v>
      </c>
      <c r="D57" s="223">
        <v>-2.3012068095343987</v>
      </c>
      <c r="E57" s="223">
        <v>4.4843169699347225</v>
      </c>
      <c r="F57" s="223">
        <v>-87.422681916428374</v>
      </c>
      <c r="G57" s="223">
        <v>62.436037510160261</v>
      </c>
      <c r="H57" s="223">
        <v>28065.957835275949</v>
      </c>
      <c r="I57" s="223">
        <v>6.7855237794691208</v>
      </c>
      <c r="J57" s="223">
        <v>149.85871942658864</v>
      </c>
      <c r="K57" s="223">
        <v>-2.1272661507201014</v>
      </c>
      <c r="L57" s="223">
        <v>4.6582576287490198</v>
      </c>
      <c r="M57" s="223">
        <v>-85.86765414162376</v>
      </c>
      <c r="N57" s="223">
        <v>63.991065284964876</v>
      </c>
      <c r="O57" s="223">
        <v>28065.957835275949</v>
      </c>
      <c r="P57" s="223">
        <v>3.6565706344669069</v>
      </c>
      <c r="Q57" s="223">
        <v>158.06090034374358</v>
      </c>
      <c r="R57" s="223">
        <v>4.2550312259662784</v>
      </c>
      <c r="S57" s="223">
        <v>7.9116018604331853</v>
      </c>
      <c r="T57" s="223">
        <v>-87.630537772050175</v>
      </c>
      <c r="U57" s="223">
        <v>70.430362571693408</v>
      </c>
      <c r="V57" s="223">
        <v>28065.957835275949</v>
      </c>
      <c r="W57" s="223">
        <v>3.6565706344669069</v>
      </c>
      <c r="X57" s="223">
        <v>158.06090034374358</v>
      </c>
      <c r="Y57" s="223">
        <v>4.5071235031708845</v>
      </c>
      <c r="Z57" s="223">
        <v>8.1636941376377905</v>
      </c>
      <c r="AA57" s="223">
        <v>-86.413726073224638</v>
      </c>
      <c r="AB57" s="223">
        <v>71.647174270518946</v>
      </c>
      <c r="AC57" s="223">
        <v>28065.957835275949</v>
      </c>
      <c r="AD57" s="223">
        <v>-1.5727863645811468</v>
      </c>
      <c r="AE57" s="223">
        <v>140.42374236248992</v>
      </c>
      <c r="AF57" s="223">
        <v>14.023316109709416</v>
      </c>
      <c r="AG57" s="223">
        <v>12.45052974512827</v>
      </c>
      <c r="AH57" s="223">
        <v>-67.893028097055748</v>
      </c>
      <c r="AI57" s="223">
        <v>72.53071426543417</v>
      </c>
      <c r="AJ57" s="223">
        <v>28065.957835275949</v>
      </c>
      <c r="AK57" s="223">
        <v>-1.5727863645811468</v>
      </c>
      <c r="AL57" s="223">
        <v>140.42374236248992</v>
      </c>
      <c r="AM57" s="223">
        <v>13.933800147839728</v>
      </c>
      <c r="AN57" s="223">
        <v>12.361013783258581</v>
      </c>
      <c r="AO57" s="223">
        <v>-68.296132273472608</v>
      </c>
      <c r="AP57" s="223">
        <v>72.12761008901731</v>
      </c>
      <c r="AQ57" s="223">
        <v>28065.957835275949</v>
      </c>
      <c r="AR57" s="223">
        <v>7.7865557421936336</v>
      </c>
      <c r="AS57" s="223">
        <v>151.47012054086633</v>
      </c>
      <c r="AT57" s="223">
        <v>2.1573951662009514</v>
      </c>
      <c r="AU57" s="223">
        <v>9.9439509083945854</v>
      </c>
      <c r="AV57" s="223">
        <v>-82.868195553752656</v>
      </c>
      <c r="AW57" s="223">
        <v>68.601924987113676</v>
      </c>
      <c r="AX57" s="223">
        <v>28065.957835275949</v>
      </c>
      <c r="AY57" s="223">
        <v>7.7865557421936336</v>
      </c>
      <c r="AZ57" s="223">
        <v>151.47012054086633</v>
      </c>
      <c r="BA57" s="223">
        <v>2.0963130512904256</v>
      </c>
      <c r="BB57" s="223">
        <v>9.8828687934840591</v>
      </c>
      <c r="BC57" s="223">
        <v>-83.575549769141432</v>
      </c>
      <c r="BD57" s="223">
        <v>67.894570771724901</v>
      </c>
      <c r="BG57" s="263">
        <v>35111.917342151297</v>
      </c>
      <c r="BH57" s="263">
        <v>1.1655383279638101</v>
      </c>
      <c r="BI57" s="263">
        <v>74.856396450461304</v>
      </c>
    </row>
    <row r="58" spans="1:61">
      <c r="A58" s="223">
        <v>31490.522628840419</v>
      </c>
      <c r="B58" s="223">
        <v>6.5577435682093927</v>
      </c>
      <c r="C58" s="223">
        <v>153.08591404265363</v>
      </c>
      <c r="D58" s="223">
        <v>-3.2372840607683093</v>
      </c>
      <c r="E58" s="223">
        <v>3.3204595074410834</v>
      </c>
      <c r="F58" s="223">
        <v>-91.734519840473382</v>
      </c>
      <c r="G58" s="223">
        <v>61.351394202180245</v>
      </c>
      <c r="H58" s="223">
        <v>31490.522628840419</v>
      </c>
      <c r="I58" s="223">
        <v>6.5577435682093927</v>
      </c>
      <c r="J58" s="223">
        <v>153.08591404265363</v>
      </c>
      <c r="K58" s="223">
        <v>-3.0496014381392467</v>
      </c>
      <c r="L58" s="223">
        <v>3.5081421300701461</v>
      </c>
      <c r="M58" s="223">
        <v>-89.772503054179168</v>
      </c>
      <c r="N58" s="223">
        <v>63.313410988474459</v>
      </c>
      <c r="O58" s="223">
        <v>31490.522628840419</v>
      </c>
      <c r="P58" s="223">
        <v>3.5100334478229556</v>
      </c>
      <c r="Q58" s="223">
        <v>162.08667551856789</v>
      </c>
      <c r="R58" s="223">
        <v>3.3181486943114602</v>
      </c>
      <c r="S58" s="223">
        <v>6.8281821421344162</v>
      </c>
      <c r="T58" s="223">
        <v>-92.135609145352134</v>
      </c>
      <c r="U58" s="223">
        <v>69.951066373215752</v>
      </c>
      <c r="V58" s="223">
        <v>31490.522628840419</v>
      </c>
      <c r="W58" s="223">
        <v>3.5100334478229556</v>
      </c>
      <c r="X58" s="223">
        <v>162.08667551856789</v>
      </c>
      <c r="Y58" s="223">
        <v>3.5809829198244181</v>
      </c>
      <c r="Z58" s="223">
        <v>7.0910163676473736</v>
      </c>
      <c r="AA58" s="223">
        <v>-90.390020595156415</v>
      </c>
      <c r="AB58" s="223">
        <v>71.696654923411472</v>
      </c>
      <c r="AC58" s="223">
        <v>31490.522628840419</v>
      </c>
      <c r="AD58" s="223">
        <v>-2.0779013874585086</v>
      </c>
      <c r="AE58" s="223">
        <v>145.19209908643978</v>
      </c>
      <c r="AF58" s="223">
        <v>13.331226930256594</v>
      </c>
      <c r="AG58" s="223">
        <v>11.253325542798086</v>
      </c>
      <c r="AH58" s="223">
        <v>-72.583479456757829</v>
      </c>
      <c r="AI58" s="223">
        <v>72.608619629681954</v>
      </c>
      <c r="AJ58" s="223">
        <v>31490.522628840419</v>
      </c>
      <c r="AK58" s="223">
        <v>-2.0779013874585086</v>
      </c>
      <c r="AL58" s="223">
        <v>145.19209908643978</v>
      </c>
      <c r="AM58" s="223">
        <v>13.243843061996055</v>
      </c>
      <c r="AN58" s="223">
        <v>11.165941674537546</v>
      </c>
      <c r="AO58" s="223">
        <v>-73.124786137476264</v>
      </c>
      <c r="AP58" s="223">
        <v>72.067312948963519</v>
      </c>
      <c r="AQ58" s="223">
        <v>31490.522628840419</v>
      </c>
      <c r="AR58" s="223">
        <v>7.5554332983457932</v>
      </c>
      <c r="AS58" s="223">
        <v>155.37917166744302</v>
      </c>
      <c r="AT58" s="223">
        <v>1.2577356826714046</v>
      </c>
      <c r="AU58" s="223">
        <v>8.8131689810171974</v>
      </c>
      <c r="AV58" s="223">
        <v>-86.280310753380803</v>
      </c>
      <c r="AW58" s="223">
        <v>69.098860914062215</v>
      </c>
      <c r="AX58" s="223">
        <v>31490.522628840419</v>
      </c>
      <c r="AY58" s="223">
        <v>7.5554332983457932</v>
      </c>
      <c r="AZ58" s="223">
        <v>155.37917166744302</v>
      </c>
      <c r="BA58" s="223">
        <v>1.1939653232047815</v>
      </c>
      <c r="BB58" s="223">
        <v>8.7493986215505757</v>
      </c>
      <c r="BC58" s="223">
        <v>-87.187432150395153</v>
      </c>
      <c r="BD58" s="223">
        <v>68.191739517047864</v>
      </c>
      <c r="BG58" s="263">
        <v>37649.358067924702</v>
      </c>
      <c r="BH58" s="263">
        <v>0.56040233608868995</v>
      </c>
      <c r="BI58" s="263">
        <v>74.032100772079701</v>
      </c>
    </row>
    <row r="59" spans="1:61">
      <c r="A59" s="223">
        <v>35332.947525172516</v>
      </c>
      <c r="B59" s="223">
        <v>6.3832825557603261</v>
      </c>
      <c r="C59" s="223">
        <v>156.1367678688197</v>
      </c>
      <c r="D59" s="223">
        <v>-4.2078509922718084</v>
      </c>
      <c r="E59" s="223">
        <v>2.1754315634885177</v>
      </c>
      <c r="F59" s="223">
        <v>-96.114496433056317</v>
      </c>
      <c r="G59" s="223">
        <v>60.022271435763386</v>
      </c>
      <c r="H59" s="223">
        <v>35332.947525172516</v>
      </c>
      <c r="I59" s="223">
        <v>6.3832825557603261</v>
      </c>
      <c r="J59" s="223">
        <v>156.1367678688197</v>
      </c>
      <c r="K59" s="223">
        <v>-3.9980167572112446</v>
      </c>
      <c r="L59" s="223">
        <v>2.3852657985490815</v>
      </c>
      <c r="M59" s="223">
        <v>-93.727398138248077</v>
      </c>
      <c r="N59" s="223">
        <v>62.409369730571626</v>
      </c>
      <c r="O59" s="223">
        <v>35332.947525172516</v>
      </c>
      <c r="P59" s="223">
        <v>3.432519065405768</v>
      </c>
      <c r="Q59" s="223">
        <v>165.97837964948565</v>
      </c>
      <c r="R59" s="223">
        <v>2.3427574244398093</v>
      </c>
      <c r="S59" s="223">
        <v>5.7752764898455773</v>
      </c>
      <c r="T59" s="223">
        <v>-96.713917602113071</v>
      </c>
      <c r="U59" s="223">
        <v>69.264462047372575</v>
      </c>
      <c r="V59" s="223">
        <v>35332.947525172516</v>
      </c>
      <c r="W59" s="223">
        <v>3.432519065405768</v>
      </c>
      <c r="X59" s="223">
        <v>165.97837964948565</v>
      </c>
      <c r="Y59" s="223">
        <v>2.6276361901891749</v>
      </c>
      <c r="Z59" s="223">
        <v>6.0601552555949425</v>
      </c>
      <c r="AA59" s="223">
        <v>-94.422357071234359</v>
      </c>
      <c r="AB59" s="223">
        <v>71.556022578251287</v>
      </c>
      <c r="AC59" s="223">
        <v>35332.947525172516</v>
      </c>
      <c r="AD59" s="223">
        <v>-2.4990720012194636</v>
      </c>
      <c r="AE59" s="223">
        <v>150.14692100060628</v>
      </c>
      <c r="AF59" s="223">
        <v>12.591150986537105</v>
      </c>
      <c r="AG59" s="223">
        <v>10.092078985317642</v>
      </c>
      <c r="AH59" s="223">
        <v>-77.334006980282112</v>
      </c>
      <c r="AI59" s="223">
        <v>72.812914020324172</v>
      </c>
      <c r="AJ59" s="223">
        <v>35332.947525172516</v>
      </c>
      <c r="AK59" s="223">
        <v>-2.4990720012194636</v>
      </c>
      <c r="AL59" s="223">
        <v>150.14692100060628</v>
      </c>
      <c r="AM59" s="223">
        <v>12.503263834192646</v>
      </c>
      <c r="AN59" s="223">
        <v>10.004191832973182</v>
      </c>
      <c r="AO59" s="223">
        <v>-78.030089664002617</v>
      </c>
      <c r="AP59" s="223">
        <v>72.116831336603667</v>
      </c>
      <c r="AQ59" s="223">
        <v>35332.947525172516</v>
      </c>
      <c r="AR59" s="223">
        <v>7.3942680888622743</v>
      </c>
      <c r="AS59" s="223">
        <v>159.16814689305551</v>
      </c>
      <c r="AT59" s="223">
        <v>0.34082853699585336</v>
      </c>
      <c r="AU59" s="223">
        <v>7.7350966258581275</v>
      </c>
      <c r="AV59" s="223">
        <v>-89.703138649490256</v>
      </c>
      <c r="AW59" s="223">
        <v>69.465008243565251</v>
      </c>
      <c r="AX59" s="223">
        <v>35332.947525172516</v>
      </c>
      <c r="AY59" s="223">
        <v>7.3942680888622743</v>
      </c>
      <c r="AZ59" s="223">
        <v>159.16814689305551</v>
      </c>
      <c r="BA59" s="223">
        <v>0.27124788752756746</v>
      </c>
      <c r="BB59" s="223">
        <v>7.6655159763898419</v>
      </c>
      <c r="BC59" s="223">
        <v>-90.824138821028356</v>
      </c>
      <c r="BD59" s="223">
        <v>68.344008072027151</v>
      </c>
      <c r="BG59" s="263">
        <v>40370.1725859656</v>
      </c>
      <c r="BH59" s="263">
        <v>-3.8407201929787901E-2</v>
      </c>
      <c r="BI59" s="263">
        <v>72.295435016327104</v>
      </c>
    </row>
    <row r="60" spans="1:61">
      <c r="A60" s="223">
        <v>39644.219168126438</v>
      </c>
      <c r="B60" s="223">
        <v>6.2575717173916274</v>
      </c>
      <c r="C60" s="223">
        <v>158.98143800046921</v>
      </c>
      <c r="D60" s="223">
        <v>-5.2122718835169399</v>
      </c>
      <c r="E60" s="223">
        <v>1.0452998338746875</v>
      </c>
      <c r="F60" s="223">
        <v>-100.5948142281691</v>
      </c>
      <c r="G60" s="223">
        <v>58.386623772300112</v>
      </c>
      <c r="H60" s="223">
        <v>39644.219168126438</v>
      </c>
      <c r="I60" s="223">
        <v>6.2575717173916274</v>
      </c>
      <c r="J60" s="223">
        <v>158.98143800046921</v>
      </c>
      <c r="K60" s="223">
        <v>-4.9708688162043568</v>
      </c>
      <c r="L60" s="223">
        <v>1.2867029011872706</v>
      </c>
      <c r="M60" s="223">
        <v>-97.768488179534927</v>
      </c>
      <c r="N60" s="223">
        <v>61.212949820934284</v>
      </c>
      <c r="O60" s="223">
        <v>39644.219168126438</v>
      </c>
      <c r="P60" s="223">
        <v>3.4218195846589516</v>
      </c>
      <c r="Q60" s="223">
        <v>169.69534389525504</v>
      </c>
      <c r="R60" s="223">
        <v>1.3292641313914253</v>
      </c>
      <c r="S60" s="223">
        <v>4.7510837160503767</v>
      </c>
      <c r="T60" s="223">
        <v>-101.39511395461714</v>
      </c>
      <c r="U60" s="223">
        <v>68.300229940637891</v>
      </c>
      <c r="V60" s="223">
        <v>39644.219168126438</v>
      </c>
      <c r="W60" s="223">
        <v>3.4218195846589516</v>
      </c>
      <c r="X60" s="223">
        <v>169.69534389525504</v>
      </c>
      <c r="Y60" s="223">
        <v>1.6485048842873158</v>
      </c>
      <c r="Z60" s="223">
        <v>5.0703244689462679</v>
      </c>
      <c r="AA60" s="223">
        <v>-98.546800849454286</v>
      </c>
      <c r="AB60" s="223">
        <v>71.14854304580075</v>
      </c>
      <c r="AC60" s="223">
        <v>39644.219168126438</v>
      </c>
      <c r="AD60" s="223">
        <v>-2.8295384984648155</v>
      </c>
      <c r="AE60" s="223">
        <v>155.23052543334836</v>
      </c>
      <c r="AF60" s="223">
        <v>11.807549587821118</v>
      </c>
      <c r="AG60" s="223">
        <v>8.9780110893563023</v>
      </c>
      <c r="AH60" s="223">
        <v>-82.150847821944211</v>
      </c>
      <c r="AI60" s="223">
        <v>73.079677611404151</v>
      </c>
      <c r="AJ60" s="223">
        <v>39644.219168126438</v>
      </c>
      <c r="AK60" s="223">
        <v>-2.8295384984648155</v>
      </c>
      <c r="AL60" s="223">
        <v>155.23052543334836</v>
      </c>
      <c r="AM60" s="223">
        <v>11.715987927633771</v>
      </c>
      <c r="AN60" s="223">
        <v>8.8864494291689553</v>
      </c>
      <c r="AO60" s="223">
        <v>-83.017424807943399</v>
      </c>
      <c r="AP60" s="223">
        <v>72.213100625404962</v>
      </c>
      <c r="AQ60" s="223">
        <v>39644.219168126438</v>
      </c>
      <c r="AR60" s="223">
        <v>7.3007359589405336</v>
      </c>
      <c r="AS60" s="223">
        <v>162.78992324925491</v>
      </c>
      <c r="AT60" s="223">
        <v>-0.58997169332842836</v>
      </c>
      <c r="AU60" s="223">
        <v>6.7107642656121049</v>
      </c>
      <c r="AV60" s="223">
        <v>-93.172503414788451</v>
      </c>
      <c r="AW60" s="223">
        <v>69.61741983446646</v>
      </c>
      <c r="AX60" s="223">
        <v>39644.219168126438</v>
      </c>
      <c r="AY60" s="223">
        <v>7.3007359589405336</v>
      </c>
      <c r="AZ60" s="223">
        <v>162.78992324925491</v>
      </c>
      <c r="BA60" s="223">
        <v>-0.66891956423221011</v>
      </c>
      <c r="BB60" s="223">
        <v>6.6318163947083235</v>
      </c>
      <c r="BC60" s="223">
        <v>-94.522182587915864</v>
      </c>
      <c r="BD60" s="223">
        <v>68.267740661339047</v>
      </c>
      <c r="BG60" s="263">
        <v>43287.6128108306</v>
      </c>
      <c r="BH60" s="263">
        <v>-0.63932696753570595</v>
      </c>
      <c r="BI60" s="263">
        <v>69.962198584508897</v>
      </c>
    </row>
    <row r="61" spans="1:61">
      <c r="A61" s="223">
        <v>44481.545513029523</v>
      </c>
      <c r="B61" s="223">
        <v>6.1755519960558205</v>
      </c>
      <c r="C61" s="223">
        <v>161.59521982298665</v>
      </c>
      <c r="D61" s="223">
        <v>-6.2510369468385036</v>
      </c>
      <c r="E61" s="223">
        <v>-7.5484950782683136E-2</v>
      </c>
      <c r="F61" s="223">
        <v>-105.21036040080057</v>
      </c>
      <c r="G61" s="223">
        <v>56.384859422186082</v>
      </c>
      <c r="H61" s="223">
        <v>44481.545513029523</v>
      </c>
      <c r="I61" s="223">
        <v>6.1755519960558205</v>
      </c>
      <c r="J61" s="223">
        <v>161.59521982298665</v>
      </c>
      <c r="K61" s="223">
        <v>-5.9674653147851151</v>
      </c>
      <c r="L61" s="223">
        <v>0.2080866812707054</v>
      </c>
      <c r="M61" s="223">
        <v>-101.9362402499459</v>
      </c>
      <c r="N61" s="223">
        <v>59.658979573040753</v>
      </c>
      <c r="O61" s="223">
        <v>44481.545513029523</v>
      </c>
      <c r="P61" s="223">
        <v>3.4751490936920906</v>
      </c>
      <c r="Q61" s="223">
        <v>173.19699804941519</v>
      </c>
      <c r="R61" s="223">
        <v>0.27692670135611591</v>
      </c>
      <c r="S61" s="223">
        <v>3.7520757950482064</v>
      </c>
      <c r="T61" s="223">
        <v>-106.21107241614403</v>
      </c>
      <c r="U61" s="223">
        <v>66.985925633271151</v>
      </c>
      <c r="V61" s="223">
        <v>44481.545513029523</v>
      </c>
      <c r="W61" s="223">
        <v>3.4751490936920906</v>
      </c>
      <c r="X61" s="223">
        <v>173.19699804941519</v>
      </c>
      <c r="Y61" s="223">
        <v>0.64401949839909833</v>
      </c>
      <c r="Z61" s="223">
        <v>4.1191685920911887</v>
      </c>
      <c r="AA61" s="223">
        <v>-102.80345788074081</v>
      </c>
      <c r="AB61" s="223">
        <v>70.393540168674377</v>
      </c>
      <c r="AC61" s="223">
        <v>44481.545513029523</v>
      </c>
      <c r="AD61" s="223">
        <v>-3.0640894849721012</v>
      </c>
      <c r="AE61" s="223">
        <v>160.37406763840679</v>
      </c>
      <c r="AF61" s="223">
        <v>10.984956979980698</v>
      </c>
      <c r="AG61" s="223">
        <v>7.9208674950085971</v>
      </c>
      <c r="AH61" s="223">
        <v>-87.051987981633729</v>
      </c>
      <c r="AI61" s="223">
        <v>73.322079656773056</v>
      </c>
      <c r="AJ61" s="223">
        <v>44481.545513029523</v>
      </c>
      <c r="AK61" s="223">
        <v>-3.0640894849721012</v>
      </c>
      <c r="AL61" s="223">
        <v>160.37406763840679</v>
      </c>
      <c r="AM61" s="223">
        <v>10.88596087327951</v>
      </c>
      <c r="AN61" s="223">
        <v>7.8218713883074091</v>
      </c>
      <c r="AO61" s="223">
        <v>-88.103640193418954</v>
      </c>
      <c r="AP61" s="223">
        <v>72.270427444987831</v>
      </c>
      <c r="AQ61" s="223">
        <v>44481.545513029523</v>
      </c>
      <c r="AR61" s="223">
        <v>7.2716120459211391</v>
      </c>
      <c r="AS61" s="223">
        <v>166.19893038885021</v>
      </c>
      <c r="AT61" s="223">
        <v>-1.5318163005700767</v>
      </c>
      <c r="AU61" s="223">
        <v>5.7397957453510626</v>
      </c>
      <c r="AV61" s="223">
        <v>-96.729924411663973</v>
      </c>
      <c r="AW61" s="223">
        <v>69.469005977186242</v>
      </c>
      <c r="AX61" s="223">
        <v>44481.545513029523</v>
      </c>
      <c r="AY61" s="223">
        <v>7.2716120459211391</v>
      </c>
      <c r="AZ61" s="223">
        <v>166.19893038885021</v>
      </c>
      <c r="BA61" s="223">
        <v>-1.6242831840777805</v>
      </c>
      <c r="BB61" s="223">
        <v>5.6473288618433584</v>
      </c>
      <c r="BC61" s="223">
        <v>-98.323732625907141</v>
      </c>
      <c r="BD61" s="223">
        <v>67.875197762943074</v>
      </c>
      <c r="BG61" s="263">
        <v>46415.888336127799</v>
      </c>
      <c r="BH61" s="263">
        <v>-1.44686644856979</v>
      </c>
      <c r="BI61" s="263">
        <v>68.651849980689306</v>
      </c>
    </row>
    <row r="62" spans="1:61">
      <c r="A62" s="223">
        <v>49909.114941491796</v>
      </c>
      <c r="B62" s="223">
        <v>6.1317868548577223</v>
      </c>
      <c r="C62" s="223">
        <v>163.95846866787508</v>
      </c>
      <c r="D62" s="223">
        <v>-7.3258227971833563</v>
      </c>
      <c r="E62" s="223">
        <v>-1.1940359423256339</v>
      </c>
      <c r="F62" s="223">
        <v>-109.99723638416822</v>
      </c>
      <c r="G62" s="223">
        <v>53.961232283706863</v>
      </c>
      <c r="H62" s="223">
        <v>49909.114941491796</v>
      </c>
      <c r="I62" s="223">
        <v>6.1317868548577223</v>
      </c>
      <c r="J62" s="223">
        <v>163.95846866787508</v>
      </c>
      <c r="K62" s="223">
        <v>-6.988151883723531</v>
      </c>
      <c r="L62" s="223">
        <v>-0.85636502886580868</v>
      </c>
      <c r="M62" s="223">
        <v>-106.27479875900491</v>
      </c>
      <c r="N62" s="223">
        <v>57.683669908870172</v>
      </c>
      <c r="O62" s="223">
        <v>49909.114941491796</v>
      </c>
      <c r="P62" s="223">
        <v>3.5890181598170532</v>
      </c>
      <c r="Q62" s="223">
        <v>176.44230542124478</v>
      </c>
      <c r="R62" s="223">
        <v>-0.81618684243746198</v>
      </c>
      <c r="S62" s="223">
        <v>2.7728313173795911</v>
      </c>
      <c r="T62" s="223">
        <v>-111.19414497884736</v>
      </c>
      <c r="U62" s="223">
        <v>65.24816044239742</v>
      </c>
      <c r="V62" s="223">
        <v>49909.114941491796</v>
      </c>
      <c r="W62" s="223">
        <v>3.5890181598170532</v>
      </c>
      <c r="X62" s="223">
        <v>176.44230542124478</v>
      </c>
      <c r="Y62" s="223">
        <v>-0.38646695629426103</v>
      </c>
      <c r="Z62" s="223">
        <v>3.2025512035227921</v>
      </c>
      <c r="AA62" s="223">
        <v>-107.23569987563977</v>
      </c>
      <c r="AB62" s="223">
        <v>69.206605545605015</v>
      </c>
      <c r="AC62" s="223">
        <v>49909.114941491796</v>
      </c>
      <c r="AD62" s="223">
        <v>-3.1995002891106905</v>
      </c>
      <c r="AE62" s="223">
        <v>165.499721842925</v>
      </c>
      <c r="AF62" s="223">
        <v>10.127615157619248</v>
      </c>
      <c r="AG62" s="223">
        <v>6.9281148685085574</v>
      </c>
      <c r="AH62" s="223">
        <v>-92.067397177388841</v>
      </c>
      <c r="AI62" s="223">
        <v>73.432324665536157</v>
      </c>
      <c r="AJ62" s="223">
        <v>49909.114941491796</v>
      </c>
      <c r="AK62" s="223">
        <v>-3.1995002891106905</v>
      </c>
      <c r="AL62" s="223">
        <v>165.499721842925</v>
      </c>
      <c r="AM62" s="223">
        <v>10.016748745006021</v>
      </c>
      <c r="AN62" s="223">
        <v>6.8172484558953306</v>
      </c>
      <c r="AO62" s="223">
        <v>-93.317162276935221</v>
      </c>
      <c r="AP62" s="223">
        <v>72.182559565989777</v>
      </c>
      <c r="AQ62" s="223">
        <v>49909.114941491796</v>
      </c>
      <c r="AR62" s="223">
        <v>7.3027665697305073</v>
      </c>
      <c r="AS62" s="223">
        <v>169.35116589846632</v>
      </c>
      <c r="AT62" s="223">
        <v>-2.4823669626225549</v>
      </c>
      <c r="AU62" s="223">
        <v>4.8203996071079525</v>
      </c>
      <c r="AV62" s="223">
        <v>-100.4229867608812</v>
      </c>
      <c r="AW62" s="223">
        <v>68.928179137585118</v>
      </c>
      <c r="AX62" s="223">
        <v>49909.114941491796</v>
      </c>
      <c r="AY62" s="223">
        <v>7.3027665697305073</v>
      </c>
      <c r="AZ62" s="223">
        <v>169.35116589846632</v>
      </c>
      <c r="BA62" s="223">
        <v>-2.5933030848181593</v>
      </c>
      <c r="BB62" s="223">
        <v>4.709463484912348</v>
      </c>
      <c r="BC62" s="223">
        <v>-102.27670371926061</v>
      </c>
      <c r="BD62" s="223">
        <v>67.07446217920571</v>
      </c>
      <c r="BG62" s="263">
        <v>49770.235643321103</v>
      </c>
      <c r="BH62" s="263">
        <v>-1.68661355241515</v>
      </c>
      <c r="BI62" s="263">
        <v>71.533775762590096</v>
      </c>
    </row>
    <row r="63" spans="1:61">
      <c r="A63" s="223">
        <v>55998.948002231693</v>
      </c>
      <c r="B63" s="223">
        <v>6.1205443986833519</v>
      </c>
      <c r="C63" s="223">
        <v>166.05668182255567</v>
      </c>
      <c r="D63" s="223">
        <v>-8.4395237996958574</v>
      </c>
      <c r="E63" s="223">
        <v>-2.3189794010125055</v>
      </c>
      <c r="F63" s="223">
        <v>-114.99125043327096</v>
      </c>
      <c r="G63" s="223">
        <v>51.065431389284711</v>
      </c>
      <c r="H63" s="223">
        <v>55998.948002231693</v>
      </c>
      <c r="I63" s="223">
        <v>6.1205443986833519</v>
      </c>
      <c r="J63" s="223">
        <v>166.05668182255567</v>
      </c>
      <c r="K63" s="223">
        <v>-8.0344173924843005</v>
      </c>
      <c r="L63" s="223">
        <v>-1.9138729938009487</v>
      </c>
      <c r="M63" s="223">
        <v>-110.83140678380653</v>
      </c>
      <c r="N63" s="223">
        <v>55.225275038749146</v>
      </c>
      <c r="O63" s="223">
        <v>55998.948002231693</v>
      </c>
      <c r="P63" s="223">
        <v>3.7590218625694272</v>
      </c>
      <c r="Q63" s="223">
        <v>179.38987695752911</v>
      </c>
      <c r="R63" s="223">
        <v>-1.9531889772005273</v>
      </c>
      <c r="S63" s="223">
        <v>1.8058328853688999</v>
      </c>
      <c r="T63" s="223">
        <v>-116.37540491911443</v>
      </c>
      <c r="U63" s="223">
        <v>63.014472038414681</v>
      </c>
      <c r="V63" s="223">
        <v>55998.948002231693</v>
      </c>
      <c r="W63" s="223">
        <v>3.7590218625694272</v>
      </c>
      <c r="X63" s="223">
        <v>179.38987695752911</v>
      </c>
      <c r="Y63" s="223">
        <v>-1.4447777698267052</v>
      </c>
      <c r="Z63" s="223">
        <v>2.3142440927427219</v>
      </c>
      <c r="AA63" s="223">
        <v>-111.88941721404781</v>
      </c>
      <c r="AB63" s="223">
        <v>67.500459743481301</v>
      </c>
      <c r="AC63" s="223">
        <v>55998.948002231693</v>
      </c>
      <c r="AD63" s="223">
        <v>-3.2348705265428057</v>
      </c>
      <c r="AE63" s="223">
        <v>170.52365548448836</v>
      </c>
      <c r="AF63" s="223">
        <v>9.2391355012152054</v>
      </c>
      <c r="AG63" s="223">
        <v>6.0042649746723997</v>
      </c>
      <c r="AH63" s="223">
        <v>-97.23905879023215</v>
      </c>
      <c r="AI63" s="223">
        <v>73.284596694256209</v>
      </c>
      <c r="AJ63" s="223">
        <v>55998.948002231693</v>
      </c>
      <c r="AK63" s="223">
        <v>-3.2348705265428057</v>
      </c>
      <c r="AL63" s="223">
        <v>170.52365548448836</v>
      </c>
      <c r="AM63" s="223">
        <v>9.1111623057331386</v>
      </c>
      <c r="AN63" s="223">
        <v>5.8762917791903329</v>
      </c>
      <c r="AO63" s="223">
        <v>-98.697748171150351</v>
      </c>
      <c r="AP63" s="223">
        <v>71.825907313338007</v>
      </c>
      <c r="AQ63" s="223">
        <v>55998.948002231693</v>
      </c>
      <c r="AR63" s="223">
        <v>7.3890867855645563</v>
      </c>
      <c r="AS63" s="223">
        <v>172.20452761821144</v>
      </c>
      <c r="AT63" s="223">
        <v>-3.4398268297160897</v>
      </c>
      <c r="AU63" s="223">
        <v>3.9492599558484667</v>
      </c>
      <c r="AV63" s="223">
        <v>-104.30619179642187</v>
      </c>
      <c r="AW63" s="223">
        <v>67.898335821789573</v>
      </c>
      <c r="AX63" s="223">
        <v>55998.948002231693</v>
      </c>
      <c r="AY63" s="223">
        <v>7.3890867855645563</v>
      </c>
      <c r="AZ63" s="223">
        <v>172.20452761821144</v>
      </c>
      <c r="BA63" s="223">
        <v>-3.5752336087410574</v>
      </c>
      <c r="BB63" s="223">
        <v>3.8138531768234989</v>
      </c>
      <c r="BC63" s="223">
        <v>-106.43519304934694</v>
      </c>
      <c r="BD63" s="223">
        <v>65.769334568864508</v>
      </c>
      <c r="BG63" s="263">
        <v>53366.992312063099</v>
      </c>
      <c r="BH63" s="263">
        <v>-2.7785589336099599</v>
      </c>
      <c r="BI63" s="263">
        <v>65.382349170656397</v>
      </c>
    </row>
    <row r="64" spans="1:61">
      <c r="A64" s="223">
        <v>62831.853080000001</v>
      </c>
      <c r="B64" s="223">
        <v>6.1358874154381011</v>
      </c>
      <c r="C64" s="223">
        <v>167.88080812326535</v>
      </c>
      <c r="D64" s="223">
        <v>-9.596251997386597</v>
      </c>
      <c r="E64" s="223">
        <v>-3.4603645819484958</v>
      </c>
      <c r="F64" s="223">
        <v>-120.22634717814843</v>
      </c>
      <c r="G64" s="223">
        <v>47.654460945116924</v>
      </c>
      <c r="H64" s="223">
        <v>62831.853080000001</v>
      </c>
      <c r="I64" s="223">
        <v>6.1358874154381011</v>
      </c>
      <c r="J64" s="223">
        <v>167.88080812326535</v>
      </c>
      <c r="K64" s="223">
        <v>-9.1090311408047171</v>
      </c>
      <c r="L64" s="223">
        <v>-2.973143725366616</v>
      </c>
      <c r="M64" s="223">
        <v>-115.65578850939191</v>
      </c>
      <c r="N64" s="223">
        <v>52.225019613873442</v>
      </c>
      <c r="O64" s="223">
        <v>62831.853080000001</v>
      </c>
      <c r="P64" s="223">
        <v>3.9796070948855249</v>
      </c>
      <c r="Q64" s="223">
        <v>181.99905555793839</v>
      </c>
      <c r="R64" s="223">
        <v>-3.1383097774880357</v>
      </c>
      <c r="S64" s="223">
        <v>0.84129731739748914</v>
      </c>
      <c r="T64" s="223">
        <v>-121.78291062287245</v>
      </c>
      <c r="U64" s="223">
        <v>60.216144935065941</v>
      </c>
      <c r="V64" s="223">
        <v>62831.853080000001</v>
      </c>
      <c r="W64" s="223">
        <v>3.9796070948855249</v>
      </c>
      <c r="X64" s="223">
        <v>181.99905555793839</v>
      </c>
      <c r="Y64" s="223">
        <v>-2.5340336186230603</v>
      </c>
      <c r="Z64" s="223">
        <v>1.4455734762624646</v>
      </c>
      <c r="AA64" s="223">
        <v>-116.81220000521022</v>
      </c>
      <c r="AB64" s="223">
        <v>65.186855552728176</v>
      </c>
      <c r="AC64" s="223">
        <v>62831.853080000001</v>
      </c>
      <c r="AD64" s="223">
        <v>-3.1718286829172584</v>
      </c>
      <c r="AE64" s="223">
        <v>175.35955000708262</v>
      </c>
      <c r="AF64" s="223">
        <v>8.32216660565118</v>
      </c>
      <c r="AG64" s="223">
        <v>5.1503379227339217</v>
      </c>
      <c r="AH64" s="223">
        <v>-102.62103090797922</v>
      </c>
      <c r="AI64" s="223">
        <v>72.738519099103399</v>
      </c>
      <c r="AJ64" s="223">
        <v>62831.853080000001</v>
      </c>
      <c r="AK64" s="223">
        <v>-3.1718286829172584</v>
      </c>
      <c r="AL64" s="223">
        <v>175.35955000708262</v>
      </c>
      <c r="AM64" s="223">
        <v>8.1708912757297796</v>
      </c>
      <c r="AN64" s="223">
        <v>4.9990625928125212</v>
      </c>
      <c r="AO64" s="223">
        <v>-104.29607173330417</v>
      </c>
      <c r="AP64" s="223">
        <v>71.063478273778443</v>
      </c>
      <c r="AQ64" s="223">
        <v>62831.853080000001</v>
      </c>
      <c r="AR64" s="223">
        <v>7.5243702351614346</v>
      </c>
      <c r="AS64" s="223">
        <v>174.71980007368191</v>
      </c>
      <c r="AT64" s="223">
        <v>-4.4030302267041534</v>
      </c>
      <c r="AU64" s="223">
        <v>3.1213400084572811</v>
      </c>
      <c r="AV64" s="223">
        <v>-108.44234874556739</v>
      </c>
      <c r="AW64" s="223">
        <v>66.277451328114523</v>
      </c>
      <c r="AX64" s="223">
        <v>62831.853080000001</v>
      </c>
      <c r="AY64" s="223">
        <v>7.5243702351614346</v>
      </c>
      <c r="AZ64" s="223">
        <v>174.71980007368191</v>
      </c>
      <c r="BA64" s="223">
        <v>-4.5702669069519555</v>
      </c>
      <c r="BB64" s="223">
        <v>2.9541033282094791</v>
      </c>
      <c r="BC64" s="223">
        <v>-110.86024946962601</v>
      </c>
      <c r="BD64" s="223">
        <v>63.859550604055897</v>
      </c>
      <c r="BG64" s="263">
        <v>57223.676593502198</v>
      </c>
      <c r="BH64" s="263">
        <v>-3.61017326884823</v>
      </c>
      <c r="BI64" s="263">
        <v>65.172323952146499</v>
      </c>
    </row>
    <row r="65" spans="1:61">
      <c r="A65" s="223">
        <v>70498.498673749637</v>
      </c>
      <c r="B65" s="223">
        <v>6.1718069674497134</v>
      </c>
      <c r="C65" s="223">
        <v>169.42766350615835</v>
      </c>
      <c r="D65" s="223">
        <v>-10.801297893199898</v>
      </c>
      <c r="E65" s="223">
        <v>-4.6294909257501846</v>
      </c>
      <c r="F65" s="223">
        <v>-125.7329688523983</v>
      </c>
      <c r="G65" s="223">
        <v>43.694694653760052</v>
      </c>
      <c r="H65" s="223">
        <v>70498.498673749637</v>
      </c>
      <c r="I65" s="223">
        <v>6.1718069674497134</v>
      </c>
      <c r="J65" s="223">
        <v>169.42766350615835</v>
      </c>
      <c r="K65" s="223">
        <v>-10.216221271509017</v>
      </c>
      <c r="L65" s="223">
        <v>-4.0444143040593037</v>
      </c>
      <c r="M65" s="223">
        <v>-120.79934659922699</v>
      </c>
      <c r="N65" s="223">
        <v>48.62831690693136</v>
      </c>
      <c r="O65" s="223">
        <v>70498.498673749637</v>
      </c>
      <c r="P65" s="223">
        <v>4.2439025633951575</v>
      </c>
      <c r="Q65" s="223">
        <v>184.23200627219683</v>
      </c>
      <c r="R65" s="223">
        <v>-4.3767750596476738</v>
      </c>
      <c r="S65" s="223">
        <v>-0.13287249625251629</v>
      </c>
      <c r="T65" s="223">
        <v>-127.44005533062986</v>
      </c>
      <c r="U65" s="223">
        <v>56.791950941566967</v>
      </c>
      <c r="V65" s="223">
        <v>70498.498673749637</v>
      </c>
      <c r="W65" s="223">
        <v>4.2439025633951575</v>
      </c>
      <c r="X65" s="223">
        <v>184.23200627219683</v>
      </c>
      <c r="Y65" s="223">
        <v>-3.6588002624209026</v>
      </c>
      <c r="Z65" s="223">
        <v>0.58510230097425486</v>
      </c>
      <c r="AA65" s="223">
        <v>-122.05231316210129</v>
      </c>
      <c r="AB65" s="223">
        <v>62.179693110095542</v>
      </c>
      <c r="AC65" s="223">
        <v>70498.498673749637</v>
      </c>
      <c r="AD65" s="223">
        <v>-3.0145865285225195</v>
      </c>
      <c r="AE65" s="223">
        <v>179.92237968104502</v>
      </c>
      <c r="AF65" s="223">
        <v>7.37802364126141</v>
      </c>
      <c r="AG65" s="223">
        <v>4.3634371127388905</v>
      </c>
      <c r="AH65" s="223">
        <v>-108.27968906860742</v>
      </c>
      <c r="AI65" s="223">
        <v>71.64269061243759</v>
      </c>
      <c r="AJ65" s="223">
        <v>70498.498673749637</v>
      </c>
      <c r="AK65" s="223">
        <v>-3.0145865285225195</v>
      </c>
      <c r="AL65" s="223">
        <v>179.92237968104502</v>
      </c>
      <c r="AM65" s="223">
        <v>7.1961150932153908</v>
      </c>
      <c r="AN65" s="223">
        <v>4.1815285646928713</v>
      </c>
      <c r="AO65" s="223">
        <v>-110.17323811099533</v>
      </c>
      <c r="AP65" s="223">
        <v>69.749141570049687</v>
      </c>
      <c r="AQ65" s="223">
        <v>70498.498673749637</v>
      </c>
      <c r="AR65" s="223">
        <v>7.7012608704858563</v>
      </c>
      <c r="AS65" s="223">
        <v>176.86240997501167</v>
      </c>
      <c r="AT65" s="223">
        <v>-5.3716372677223685</v>
      </c>
      <c r="AU65" s="223">
        <v>2.3296236027634878</v>
      </c>
      <c r="AV65" s="223">
        <v>-112.90456540550879</v>
      </c>
      <c r="AW65" s="223">
        <v>63.957844569502882</v>
      </c>
      <c r="AX65" s="223">
        <v>70498.498673749637</v>
      </c>
      <c r="AY65" s="223">
        <v>7.7012608704858563</v>
      </c>
      <c r="AZ65" s="223">
        <v>176.86240997501167</v>
      </c>
      <c r="BA65" s="223">
        <v>-5.579780055055692</v>
      </c>
      <c r="BB65" s="223">
        <v>2.1214808154301643</v>
      </c>
      <c r="BC65" s="223">
        <v>-115.620913491717</v>
      </c>
      <c r="BD65" s="223">
        <v>61.241496483294668</v>
      </c>
      <c r="BG65" s="263">
        <v>61359.072734131798</v>
      </c>
      <c r="BH65" s="263">
        <v>-3.8488888762828601</v>
      </c>
      <c r="BI65" s="263">
        <v>62.050406660838298</v>
      </c>
    </row>
    <row r="66" spans="1:61">
      <c r="A66" s="223">
        <v>79100.616512529639</v>
      </c>
      <c r="B66" s="223">
        <v>6.2224147120923314</v>
      </c>
      <c r="C66" s="223">
        <v>170.70019153008369</v>
      </c>
      <c r="D66" s="223">
        <v>-12.061041393122377</v>
      </c>
      <c r="E66" s="223">
        <v>-5.8386266810300453</v>
      </c>
      <c r="F66" s="223">
        <v>-131.53638441056262</v>
      </c>
      <c r="G66" s="223">
        <v>39.163807119521067</v>
      </c>
      <c r="H66" s="223">
        <v>79100.616512529639</v>
      </c>
      <c r="I66" s="223">
        <v>6.2224147120923314</v>
      </c>
      <c r="J66" s="223">
        <v>170.70019153008369</v>
      </c>
      <c r="K66" s="223">
        <v>-11.361897129938786</v>
      </c>
      <c r="L66" s="223">
        <v>-5.1394824178464544</v>
      </c>
      <c r="M66" s="223">
        <v>-126.31397585233881</v>
      </c>
      <c r="N66" s="223">
        <v>44.386215677744872</v>
      </c>
      <c r="O66" s="223">
        <v>79100.616512529639</v>
      </c>
      <c r="P66" s="223">
        <v>4.5436907901830761</v>
      </c>
      <c r="Q66" s="223">
        <v>186.05655618612147</v>
      </c>
      <c r="R66" s="223">
        <v>-5.6746224677526733</v>
      </c>
      <c r="S66" s="223">
        <v>-1.1309316775695972</v>
      </c>
      <c r="T66" s="223">
        <v>-133.36411643730389</v>
      </c>
      <c r="U66" s="223">
        <v>52.692439748817577</v>
      </c>
      <c r="V66" s="223">
        <v>79100.616512529639</v>
      </c>
      <c r="W66" s="223">
        <v>4.5436907901830761</v>
      </c>
      <c r="X66" s="223">
        <v>186.05655618612147</v>
      </c>
      <c r="Y66" s="223">
        <v>-4.825259477041703</v>
      </c>
      <c r="Z66" s="223">
        <v>-0.2815686868586269</v>
      </c>
      <c r="AA66" s="223">
        <v>-127.65729837933313</v>
      </c>
      <c r="AB66" s="223">
        <v>58.399257806788341</v>
      </c>
      <c r="AC66" s="223">
        <v>79100.616512529639</v>
      </c>
      <c r="AD66" s="223">
        <v>-2.7698405129130812</v>
      </c>
      <c r="AE66" s="223">
        <v>184.13215023692439</v>
      </c>
      <c r="AF66" s="223">
        <v>6.4062115300429117</v>
      </c>
      <c r="AG66" s="223">
        <v>3.6363710171298305</v>
      </c>
      <c r="AH66" s="223">
        <v>-114.29414905182233</v>
      </c>
      <c r="AI66" s="223">
        <v>69.838001185102058</v>
      </c>
      <c r="AJ66" s="223">
        <v>79100.616512529639</v>
      </c>
      <c r="AK66" s="223">
        <v>-2.7698405129130812</v>
      </c>
      <c r="AL66" s="223">
        <v>184.13215023692439</v>
      </c>
      <c r="AM66" s="223">
        <v>6.1850417451173527</v>
      </c>
      <c r="AN66" s="223">
        <v>3.4152012322042715</v>
      </c>
      <c r="AO66" s="223">
        <v>-116.40015998091152</v>
      </c>
      <c r="AP66" s="223">
        <v>67.731990256012864</v>
      </c>
      <c r="AQ66" s="223">
        <v>79100.616512529639</v>
      </c>
      <c r="AR66" s="223">
        <v>7.9113033002374502</v>
      </c>
      <c r="AS66" s="223">
        <v>178.60476713171744</v>
      </c>
      <c r="AT66" s="223">
        <v>-6.3465049031609269</v>
      </c>
      <c r="AU66" s="223">
        <v>1.5647983970765234</v>
      </c>
      <c r="AV66" s="223">
        <v>-117.77885554819763</v>
      </c>
      <c r="AW66" s="223">
        <v>60.825911583519812</v>
      </c>
      <c r="AX66" s="223">
        <v>79100.616512529639</v>
      </c>
      <c r="AY66" s="223">
        <v>7.9113033002374502</v>
      </c>
      <c r="AZ66" s="223">
        <v>178.60476713171744</v>
      </c>
      <c r="BA66" s="223">
        <v>-6.6067396930270821</v>
      </c>
      <c r="BB66" s="223">
        <v>1.3045636072103681</v>
      </c>
      <c r="BC66" s="223">
        <v>-120.79537063427605</v>
      </c>
      <c r="BD66" s="223">
        <v>57.809396497441384</v>
      </c>
      <c r="BG66" s="263">
        <v>65793.322465756806</v>
      </c>
      <c r="BH66" s="263">
        <v>-4.7266250326583696</v>
      </c>
      <c r="BI66" s="263">
        <v>55.637868213087302</v>
      </c>
    </row>
    <row r="67" spans="1:61">
      <c r="A67" s="223">
        <v>88752.351473720832</v>
      </c>
      <c r="B67" s="223">
        <v>6.2821791210649653</v>
      </c>
      <c r="C67" s="223">
        <v>171.70728432677768</v>
      </c>
      <c r="D67" s="223">
        <v>-13.382803419776078</v>
      </c>
      <c r="E67" s="223">
        <v>-7.1006242987111126</v>
      </c>
      <c r="F67" s="223">
        <v>-137.65507636642926</v>
      </c>
      <c r="G67" s="223">
        <v>34.052207960348426</v>
      </c>
      <c r="H67" s="223">
        <v>88752.351473720832</v>
      </c>
      <c r="I67" s="223">
        <v>6.2821791210649653</v>
      </c>
      <c r="J67" s="223">
        <v>171.70728432677768</v>
      </c>
      <c r="K67" s="223">
        <v>-12.553906819483732</v>
      </c>
      <c r="L67" s="223">
        <v>-6.2717276984187666</v>
      </c>
      <c r="M67" s="223">
        <v>-132.25023598143898</v>
      </c>
      <c r="N67" s="223">
        <v>39.457048345338706</v>
      </c>
      <c r="O67" s="223">
        <v>88752.351473720832</v>
      </c>
      <c r="P67" s="223">
        <v>4.8695746838770892</v>
      </c>
      <c r="Q67" s="223">
        <v>187.44927982507335</v>
      </c>
      <c r="R67" s="223">
        <v>-7.0384606137691783</v>
      </c>
      <c r="S67" s="223">
        <v>-2.1688859298920891</v>
      </c>
      <c r="T67" s="223">
        <v>-139.56515908395519</v>
      </c>
      <c r="U67" s="223">
        <v>47.884120741118153</v>
      </c>
      <c r="V67" s="223">
        <v>88752.351473720832</v>
      </c>
      <c r="W67" s="223">
        <v>4.8695746838770892</v>
      </c>
      <c r="X67" s="223">
        <v>187.44927982507335</v>
      </c>
      <c r="Y67" s="223">
        <v>-6.0413884351639737</v>
      </c>
      <c r="Z67" s="223">
        <v>-1.1718137512868845</v>
      </c>
      <c r="AA67" s="223">
        <v>-133.6720091169353</v>
      </c>
      <c r="AB67" s="223">
        <v>53.777270708138047</v>
      </c>
      <c r="AC67" s="223">
        <v>88752.351473720832</v>
      </c>
      <c r="AD67" s="223">
        <v>-2.4465310315247359</v>
      </c>
      <c r="AE67" s="223">
        <v>187.91731235911527</v>
      </c>
      <c r="AF67" s="223">
        <v>5.4037519382002754</v>
      </c>
      <c r="AG67" s="223">
        <v>2.9572209066755395</v>
      </c>
      <c r="AH67" s="223">
        <v>-120.75661499254967</v>
      </c>
      <c r="AI67" s="223">
        <v>67.1606973665656</v>
      </c>
      <c r="AJ67" s="223">
        <v>88752.351473720832</v>
      </c>
      <c r="AK67" s="223">
        <v>-2.4465310315247359</v>
      </c>
      <c r="AL67" s="223">
        <v>187.91731235911527</v>
      </c>
      <c r="AM67" s="223">
        <v>5.1333192930350506</v>
      </c>
      <c r="AN67" s="223">
        <v>2.6867882615103147</v>
      </c>
      <c r="AO67" s="223">
        <v>-123.05648989616816</v>
      </c>
      <c r="AP67" s="223">
        <v>64.860822462947112</v>
      </c>
      <c r="AQ67" s="223">
        <v>88752.351473720832</v>
      </c>
      <c r="AR67" s="223">
        <v>8.1451671806561912</v>
      </c>
      <c r="AS67" s="223">
        <v>179.92872847218121</v>
      </c>
      <c r="AT67" s="223">
        <v>-7.3303466263892361</v>
      </c>
      <c r="AU67" s="223">
        <v>0.8148205542669551</v>
      </c>
      <c r="AV67" s="223">
        <v>-123.16723881826812</v>
      </c>
      <c r="AW67" s="223">
        <v>56.761489653913088</v>
      </c>
      <c r="AX67" s="223">
        <v>88752.351473720832</v>
      </c>
      <c r="AY67" s="223">
        <v>8.1451671806561912</v>
      </c>
      <c r="AZ67" s="223">
        <v>179.92872847218121</v>
      </c>
      <c r="BA67" s="223">
        <v>-7.65633509281807</v>
      </c>
      <c r="BB67" s="223">
        <v>0.48883208783812115</v>
      </c>
      <c r="BC67" s="223">
        <v>-126.47186466236559</v>
      </c>
      <c r="BD67" s="223">
        <v>53.456863809815616</v>
      </c>
      <c r="BG67" s="263">
        <v>70548.023107186498</v>
      </c>
      <c r="BH67" s="263">
        <v>-5.3480894448128096</v>
      </c>
      <c r="BI67" s="263">
        <v>56.817439433018997</v>
      </c>
    </row>
    <row r="68" spans="1:61">
      <c r="A68" s="223">
        <v>99581.776216208891</v>
      </c>
      <c r="B68" s="223">
        <v>6.3461647120882443</v>
      </c>
      <c r="C68" s="223">
        <v>172.46298887085692</v>
      </c>
      <c r="D68" s="223">
        <v>-14.774635287682255</v>
      </c>
      <c r="E68" s="223">
        <v>-8.4284705755940106</v>
      </c>
      <c r="F68" s="223">
        <v>-144.09932457486354</v>
      </c>
      <c r="G68" s="223">
        <v>28.363664295993374</v>
      </c>
      <c r="H68" s="223">
        <v>99581.776216208891</v>
      </c>
      <c r="I68" s="223">
        <v>6.3461647120882443</v>
      </c>
      <c r="J68" s="223">
        <v>172.46298887085692</v>
      </c>
      <c r="K68" s="223">
        <v>-13.802301475197712</v>
      </c>
      <c r="L68" s="223">
        <v>-7.4561367631094679</v>
      </c>
      <c r="M68" s="223">
        <v>-138.65457643643137</v>
      </c>
      <c r="N68" s="223">
        <v>33.808412434425549</v>
      </c>
      <c r="O68" s="223">
        <v>99581.776216208891</v>
      </c>
      <c r="P68" s="223">
        <v>5.21134816942351</v>
      </c>
      <c r="Q68" s="223">
        <v>188.39819614801488</v>
      </c>
      <c r="R68" s="223">
        <v>-8.4751899112508848</v>
      </c>
      <c r="S68" s="223">
        <v>-3.2638417418273749</v>
      </c>
      <c r="T68" s="223">
        <v>-146.04545550200595</v>
      </c>
      <c r="U68" s="223">
        <v>42.352740646008925</v>
      </c>
      <c r="V68" s="223">
        <v>99581.776216208891</v>
      </c>
      <c r="W68" s="223">
        <v>5.21134816942351</v>
      </c>
      <c r="X68" s="223">
        <v>188.39819614801488</v>
      </c>
      <c r="Y68" s="223">
        <v>-7.3171160162589857</v>
      </c>
      <c r="Z68" s="223">
        <v>-2.1057678468354757</v>
      </c>
      <c r="AA68" s="223">
        <v>-140.13587919110725</v>
      </c>
      <c r="AB68" s="223">
        <v>48.262316956907625</v>
      </c>
      <c r="AC68" s="223">
        <v>99581.776216208891</v>
      </c>
      <c r="AD68" s="223">
        <v>-2.0554837535108894</v>
      </c>
      <c r="AE68" s="223">
        <v>191.21760622994367</v>
      </c>
      <c r="AF68" s="223">
        <v>4.3642077474908234</v>
      </c>
      <c r="AG68" s="223">
        <v>2.308723993979934</v>
      </c>
      <c r="AH68" s="223">
        <v>-127.77196613749005</v>
      </c>
      <c r="AI68" s="223">
        <v>63.445640092453615</v>
      </c>
      <c r="AJ68" s="223">
        <v>99581.776216208891</v>
      </c>
      <c r="AK68" s="223">
        <v>-2.0554837535108894</v>
      </c>
      <c r="AL68" s="223">
        <v>191.21760622994367</v>
      </c>
      <c r="AM68" s="223">
        <v>4.0332728547008454</v>
      </c>
      <c r="AN68" s="223">
        <v>1.977789101189956</v>
      </c>
      <c r="AO68" s="223">
        <v>-130.22846131666296</v>
      </c>
      <c r="AP68" s="223">
        <v>60.989144913280711</v>
      </c>
      <c r="AQ68" s="223">
        <v>99581.776216208891</v>
      </c>
      <c r="AR68" s="223">
        <v>8.3930487576993986</v>
      </c>
      <c r="AS68" s="223">
        <v>180.82756632419091</v>
      </c>
      <c r="AT68" s="223">
        <v>-8.3288514385188464</v>
      </c>
      <c r="AU68" s="223">
        <v>6.419731918055227E-2</v>
      </c>
      <c r="AV68" s="223">
        <v>-129.19082786327772</v>
      </c>
      <c r="AW68" s="223">
        <v>51.636738460913193</v>
      </c>
      <c r="AX68" s="223">
        <v>99581.776216208891</v>
      </c>
      <c r="AY68" s="223">
        <v>8.3930487576993986</v>
      </c>
      <c r="AZ68" s="223">
        <v>180.82756632419091</v>
      </c>
      <c r="BA68" s="223">
        <v>-8.7369229442254852</v>
      </c>
      <c r="BB68" s="223">
        <v>-0.34387418652608659</v>
      </c>
      <c r="BC68" s="223">
        <v>-132.74864023338014</v>
      </c>
      <c r="BD68" s="223">
        <v>48.078926090810768</v>
      </c>
      <c r="BG68" s="263">
        <v>75646.332755462907</v>
      </c>
      <c r="BH68" s="263">
        <v>-6.1439204384545798</v>
      </c>
      <c r="BI68" s="263">
        <v>54.412597262852401</v>
      </c>
    </row>
    <row r="69" spans="1:61">
      <c r="A69" s="223">
        <v>111732.59062675468</v>
      </c>
      <c r="B69" s="223">
        <v>6.4102235659338405</v>
      </c>
      <c r="C69" s="223">
        <v>172.98511784537837</v>
      </c>
      <c r="D69" s="223">
        <v>-16.245054620801863</v>
      </c>
      <c r="E69" s="223">
        <v>-9.8348310548680224</v>
      </c>
      <c r="F69" s="223">
        <v>-150.87014798060113</v>
      </c>
      <c r="G69" s="223">
        <v>22.114969864777237</v>
      </c>
      <c r="H69" s="223">
        <v>111732.59062675468</v>
      </c>
      <c r="I69" s="223">
        <v>6.4102235659338405</v>
      </c>
      <c r="J69" s="223">
        <v>172.98511784537837</v>
      </c>
      <c r="K69" s="223">
        <v>-15.119546541701002</v>
      </c>
      <c r="L69" s="223">
        <v>-8.7093229757671615</v>
      </c>
      <c r="M69" s="223">
        <v>-145.56530369064171</v>
      </c>
      <c r="N69" s="223">
        <v>27.419814154736656</v>
      </c>
      <c r="O69" s="223">
        <v>111732.59062675468</v>
      </c>
      <c r="P69" s="223">
        <v>5.5585325595510877</v>
      </c>
      <c r="Q69" s="223">
        <v>188.90447175630726</v>
      </c>
      <c r="R69" s="223">
        <v>-9.9917190260103776</v>
      </c>
      <c r="S69" s="223">
        <v>-4.4331864664592899</v>
      </c>
      <c r="T69" s="223">
        <v>-152.79952806860166</v>
      </c>
      <c r="U69" s="223">
        <v>36.1049436877056</v>
      </c>
      <c r="V69" s="223">
        <v>111732.59062675468</v>
      </c>
      <c r="W69" s="223">
        <v>5.5585325595510877</v>
      </c>
      <c r="X69" s="223">
        <v>188.90447175630726</v>
      </c>
      <c r="Y69" s="223">
        <v>-8.6644018758784327</v>
      </c>
      <c r="Z69" s="223">
        <v>-3.105869316327345</v>
      </c>
      <c r="AA69" s="223">
        <v>-147.07927154291451</v>
      </c>
      <c r="AB69" s="223">
        <v>41.825200213392748</v>
      </c>
      <c r="AC69" s="223">
        <v>111732.59062675468</v>
      </c>
      <c r="AD69" s="223">
        <v>-1.6089678663311857</v>
      </c>
      <c r="AE69" s="223">
        <v>193.98617062725071</v>
      </c>
      <c r="AF69" s="223">
        <v>3.2763089161142189</v>
      </c>
      <c r="AG69" s="223">
        <v>1.6673410497830332</v>
      </c>
      <c r="AH69" s="223">
        <v>-135.45516915628801</v>
      </c>
      <c r="AI69" s="223">
        <v>58.531001470962707</v>
      </c>
      <c r="AJ69" s="223">
        <v>111732.59062675468</v>
      </c>
      <c r="AK69" s="223">
        <v>-1.6089678663311857</v>
      </c>
      <c r="AL69" s="223">
        <v>193.98617062725071</v>
      </c>
      <c r="AM69" s="223">
        <v>2.8729604773791144</v>
      </c>
      <c r="AN69" s="223">
        <v>1.2639926110479287</v>
      </c>
      <c r="AO69" s="223">
        <v>-138.00453320043351</v>
      </c>
      <c r="AP69" s="223">
        <v>55.981637426817201</v>
      </c>
      <c r="AQ69" s="223">
        <v>111732.59062675468</v>
      </c>
      <c r="AR69" s="223">
        <v>8.6452036817651639</v>
      </c>
      <c r="AS69" s="223">
        <v>181.30685564805583</v>
      </c>
      <c r="AT69" s="223">
        <v>-9.352497251407236</v>
      </c>
      <c r="AU69" s="223">
        <v>-0.70729356964207213</v>
      </c>
      <c r="AV69" s="223">
        <v>-135.99151142272942</v>
      </c>
      <c r="AW69" s="223">
        <v>45.315344225326413</v>
      </c>
      <c r="AX69" s="223">
        <v>111732.59062675468</v>
      </c>
      <c r="AY69" s="223">
        <v>8.6452036817651639</v>
      </c>
      <c r="AZ69" s="223">
        <v>181.30685564805583</v>
      </c>
      <c r="BA69" s="223">
        <v>-9.8613525572827303</v>
      </c>
      <c r="BB69" s="223">
        <v>-1.2161488755175665</v>
      </c>
      <c r="BC69" s="223">
        <v>-139.73152690145713</v>
      </c>
      <c r="BD69" s="223">
        <v>41.5753287465987</v>
      </c>
      <c r="BG69" s="263">
        <v>81113.083078968702</v>
      </c>
      <c r="BH69" s="263">
        <v>-6.87540816915162</v>
      </c>
      <c r="BI69" s="263">
        <v>52.078695372122198</v>
      </c>
    </row>
    <row r="70" spans="1:61">
      <c r="A70" s="223">
        <v>125366.02863018529</v>
      </c>
      <c r="B70" s="223">
        <v>6.4710988564366465</v>
      </c>
      <c r="C70" s="223">
        <v>173.29347327315583</v>
      </c>
      <c r="D70" s="223">
        <v>-17.802750570434679</v>
      </c>
      <c r="E70" s="223">
        <v>-11.331651713998031</v>
      </c>
      <c r="F70" s="223">
        <v>-157.9587358407062</v>
      </c>
      <c r="G70" s="223">
        <v>15.334737432449629</v>
      </c>
      <c r="H70" s="223">
        <v>125366.02863018529</v>
      </c>
      <c r="I70" s="223">
        <v>6.4710988564366465</v>
      </c>
      <c r="J70" s="223">
        <v>173.29347327315583</v>
      </c>
      <c r="K70" s="223">
        <v>-16.520577631741734</v>
      </c>
      <c r="L70" s="223">
        <v>-10.049478775305086</v>
      </c>
      <c r="M70" s="223">
        <v>-153.00709958928087</v>
      </c>
      <c r="N70" s="223">
        <v>20.286373683874956</v>
      </c>
      <c r="O70" s="223">
        <v>125366.02863018529</v>
      </c>
      <c r="P70" s="223">
        <v>5.9010006256093401</v>
      </c>
      <c r="Q70" s="223">
        <v>188.98270409287414</v>
      </c>
      <c r="R70" s="223">
        <v>-11.59472143876126</v>
      </c>
      <c r="S70" s="223">
        <v>-5.6937208131519199</v>
      </c>
      <c r="T70" s="223">
        <v>-159.81480115496947</v>
      </c>
      <c r="U70" s="223">
        <v>29.167902937904671</v>
      </c>
      <c r="V70" s="223">
        <v>125366.02863018529</v>
      </c>
      <c r="W70" s="223">
        <v>5.9010006256093401</v>
      </c>
      <c r="X70" s="223">
        <v>188.98270409287414</v>
      </c>
      <c r="Y70" s="223">
        <v>-10.097158251807434</v>
      </c>
      <c r="Z70" s="223">
        <v>-4.1961576261980937</v>
      </c>
      <c r="AA70" s="223">
        <v>-154.51889692977136</v>
      </c>
      <c r="AB70" s="223">
        <v>34.463807163102786</v>
      </c>
      <c r="AC70" s="223">
        <v>125366.02863018529</v>
      </c>
      <c r="AD70" s="223">
        <v>-1.1202102405483261</v>
      </c>
      <c r="AE70" s="223">
        <v>196.19085489903904</v>
      </c>
      <c r="AF70" s="223">
        <v>2.1221739051714801</v>
      </c>
      <c r="AG70" s="223">
        <v>1.001963664623154</v>
      </c>
      <c r="AH70" s="223">
        <v>-143.9240060879844</v>
      </c>
      <c r="AI70" s="223">
        <v>52.266848811054643</v>
      </c>
      <c r="AJ70" s="223">
        <v>125366.02863018529</v>
      </c>
      <c r="AK70" s="223">
        <v>-1.1202102405483261</v>
      </c>
      <c r="AL70" s="223">
        <v>196.19085489903904</v>
      </c>
      <c r="AM70" s="223">
        <v>1.6351466373257089</v>
      </c>
      <c r="AN70" s="223">
        <v>0.51493639677738279</v>
      </c>
      <c r="AO70" s="223">
        <v>-146.46724135402164</v>
      </c>
      <c r="AP70" s="223">
        <v>49.7236135450174</v>
      </c>
      <c r="AQ70" s="223">
        <v>125366.02863018529</v>
      </c>
      <c r="AR70" s="223">
        <v>8.8925224936270713</v>
      </c>
      <c r="AS70" s="223">
        <v>181.38391987184124</v>
      </c>
      <c r="AT70" s="223">
        <v>-10.419306964570676</v>
      </c>
      <c r="AU70" s="223">
        <v>-1.5267844709436051</v>
      </c>
      <c r="AV70" s="223">
        <v>-143.72902097923321</v>
      </c>
      <c r="AW70" s="223">
        <v>37.654898892608031</v>
      </c>
      <c r="AX70" s="223">
        <v>125366.02863018529</v>
      </c>
      <c r="AY70" s="223">
        <v>8.8925224936270713</v>
      </c>
      <c r="AZ70" s="223">
        <v>181.38391987184124</v>
      </c>
      <c r="BA70" s="223">
        <v>-11.048646674970772</v>
      </c>
      <c r="BB70" s="223">
        <v>-2.1561241813437011</v>
      </c>
      <c r="BC70" s="223">
        <v>-147.52679797360864</v>
      </c>
      <c r="BD70" s="223">
        <v>33.857121898232606</v>
      </c>
      <c r="BG70" s="263">
        <v>86974.900261778297</v>
      </c>
      <c r="BH70" s="263">
        <v>-7.6806155381543499</v>
      </c>
      <c r="BI70" s="263">
        <v>49.249181869326399</v>
      </c>
    </row>
    <row r="71" spans="1:61">
      <c r="A71" s="223">
        <v>140662.99766561625</v>
      </c>
      <c r="B71" s="223">
        <v>6.5264246702857038</v>
      </c>
      <c r="C71" s="223">
        <v>173.40799301330816</v>
      </c>
      <c r="D71" s="223">
        <v>-19.456291765124828</v>
      </c>
      <c r="E71" s="223">
        <v>-12.929867094839125</v>
      </c>
      <c r="F71" s="223">
        <v>-165.3464087114761</v>
      </c>
      <c r="G71" s="223">
        <v>8.0615843018320561</v>
      </c>
      <c r="H71" s="223">
        <v>140662.99766561625</v>
      </c>
      <c r="I71" s="223">
        <v>6.5264246702857038</v>
      </c>
      <c r="J71" s="223">
        <v>173.40799301330816</v>
      </c>
      <c r="K71" s="223">
        <v>-18.022553939024238</v>
      </c>
      <c r="L71" s="223">
        <v>-11.496129268738535</v>
      </c>
      <c r="M71" s="223">
        <v>-160.98424045218394</v>
      </c>
      <c r="N71" s="223">
        <v>12.423752561124218</v>
      </c>
      <c r="O71" s="223">
        <v>140662.99766561625</v>
      </c>
      <c r="P71" s="223">
        <v>6.2295885694970909</v>
      </c>
      <c r="Q71" s="223">
        <v>188.6596398672616</v>
      </c>
      <c r="R71" s="223">
        <v>-13.290475098254822</v>
      </c>
      <c r="S71" s="223">
        <v>-7.0608865287577309</v>
      </c>
      <c r="T71" s="223">
        <v>-167.07267723577817</v>
      </c>
      <c r="U71" s="223">
        <v>21.586962631483431</v>
      </c>
      <c r="V71" s="223">
        <v>140662.99766561625</v>
      </c>
      <c r="W71" s="223">
        <v>6.2295885694970909</v>
      </c>
      <c r="X71" s="223">
        <v>188.6596398672616</v>
      </c>
      <c r="Y71" s="223">
        <v>-11.630914799339344</v>
      </c>
      <c r="Z71" s="223">
        <v>-5.4013262298422529</v>
      </c>
      <c r="AA71" s="223">
        <v>-162.45258028035252</v>
      </c>
      <c r="AB71" s="223">
        <v>26.207059586909082</v>
      </c>
      <c r="AC71" s="223">
        <v>140662.99766561625</v>
      </c>
      <c r="AD71" s="223">
        <v>-0.60289985318137118</v>
      </c>
      <c r="AE71" s="223">
        <v>197.81477277428195</v>
      </c>
      <c r="AF71" s="223">
        <v>0.87539483367274351</v>
      </c>
      <c r="AG71" s="223">
        <v>0.27249498049137233</v>
      </c>
      <c r="AH71" s="223">
        <v>-153.28338182965629</v>
      </c>
      <c r="AI71" s="223">
        <v>44.531390944625656</v>
      </c>
      <c r="AJ71" s="223">
        <v>140662.99766561625</v>
      </c>
      <c r="AK71" s="223">
        <v>-0.60289985318137118</v>
      </c>
      <c r="AL71" s="223">
        <v>197.81477277428195</v>
      </c>
      <c r="AM71" s="223">
        <v>0.29650177590810201</v>
      </c>
      <c r="AN71" s="223">
        <v>-0.30639807727326918</v>
      </c>
      <c r="AO71" s="223">
        <v>-155.67947795748614</v>
      </c>
      <c r="AP71" s="223">
        <v>42.135294816795806</v>
      </c>
      <c r="AQ71" s="223">
        <v>140662.99766561625</v>
      </c>
      <c r="AR71" s="223">
        <v>9.1270426219790313</v>
      </c>
      <c r="AS71" s="223">
        <v>181.08582074771664</v>
      </c>
      <c r="AT71" s="223">
        <v>-11.558580026488368</v>
      </c>
      <c r="AU71" s="223">
        <v>-2.4315374045093368</v>
      </c>
      <c r="AV71" s="223">
        <v>-152.56702601002843</v>
      </c>
      <c r="AW71" s="223">
        <v>28.518794737688211</v>
      </c>
      <c r="AX71" s="223">
        <v>140662.99766561625</v>
      </c>
      <c r="AY71" s="223">
        <v>9.1270426219790313</v>
      </c>
      <c r="AZ71" s="223">
        <v>181.08582074771664</v>
      </c>
      <c r="BA71" s="223">
        <v>-12.325747092954931</v>
      </c>
      <c r="BB71" s="223">
        <v>-3.1987044709758994</v>
      </c>
      <c r="BC71" s="223">
        <v>-156.22592026287549</v>
      </c>
      <c r="BD71" s="223">
        <v>24.859900484841148</v>
      </c>
      <c r="BG71" s="263">
        <v>93260.334688321993</v>
      </c>
      <c r="BH71" s="263">
        <v>-8.5538902729965294</v>
      </c>
      <c r="BI71" s="263">
        <v>46.530388075546703</v>
      </c>
    </row>
    <row r="72" spans="1:61">
      <c r="A72" s="223">
        <v>157826.47921825541</v>
      </c>
      <c r="B72" s="223">
        <v>6.5746329842643236</v>
      </c>
      <c r="C72" s="223">
        <v>173.34711611594503</v>
      </c>
      <c r="D72" s="223">
        <v>-21.213871089463648</v>
      </c>
      <c r="E72" s="223">
        <v>-14.639238105199325</v>
      </c>
      <c r="F72" s="223">
        <v>-173.00501475706614</v>
      </c>
      <c r="G72" s="223">
        <v>0.34210135887889237</v>
      </c>
      <c r="H72" s="223">
        <v>157826.47921825541</v>
      </c>
      <c r="I72" s="223">
        <v>6.5746329842643236</v>
      </c>
      <c r="J72" s="223">
        <v>173.34711611594503</v>
      </c>
      <c r="K72" s="223">
        <v>-19.644142638060305</v>
      </c>
      <c r="L72" s="223">
        <v>-13.069509653795983</v>
      </c>
      <c r="M72" s="223">
        <v>-169.47330908262649</v>
      </c>
      <c r="N72" s="223">
        <v>3.8738070333185419</v>
      </c>
      <c r="O72" s="223">
        <v>157826.47921825541</v>
      </c>
      <c r="P72" s="223">
        <v>6.5365971264355025</v>
      </c>
      <c r="Q72" s="223">
        <v>187.9714971151281</v>
      </c>
      <c r="R72" s="223">
        <v>-15.084810102760178</v>
      </c>
      <c r="S72" s="223">
        <v>-8.5482129763246757</v>
      </c>
      <c r="T72" s="223">
        <v>-174.54969354848873</v>
      </c>
      <c r="U72" s="223">
        <v>13.421803566639369</v>
      </c>
      <c r="V72" s="223">
        <v>157826.47921825541</v>
      </c>
      <c r="W72" s="223">
        <v>6.5365971264355025</v>
      </c>
      <c r="X72" s="223">
        <v>187.9714971151281</v>
      </c>
      <c r="Y72" s="223">
        <v>-13.282131627031312</v>
      </c>
      <c r="Z72" s="223">
        <v>-6.7455345005958094</v>
      </c>
      <c r="AA72" s="223">
        <v>-170.85409380847884</v>
      </c>
      <c r="AB72" s="223">
        <v>17.117403306649265</v>
      </c>
      <c r="AC72" s="223">
        <v>157826.47921825541</v>
      </c>
      <c r="AD72" s="223">
        <v>-7.0705357726092988E-2</v>
      </c>
      <c r="AE72" s="223">
        <v>198.85619502142401</v>
      </c>
      <c r="AF72" s="223">
        <v>-0.50016221670793504</v>
      </c>
      <c r="AG72" s="223">
        <v>-0.57086757443402802</v>
      </c>
      <c r="AH72" s="223">
        <v>-163.59732266346083</v>
      </c>
      <c r="AI72" s="223">
        <v>35.258872357963185</v>
      </c>
      <c r="AJ72" s="223">
        <v>157826.47921825541</v>
      </c>
      <c r="AK72" s="223">
        <v>-7.0705357726092988E-2</v>
      </c>
      <c r="AL72" s="223">
        <v>198.85619502142401</v>
      </c>
      <c r="AM72" s="223">
        <v>-1.1723462928315311</v>
      </c>
      <c r="AN72" s="223">
        <v>-1.2430516505576241</v>
      </c>
      <c r="AO72" s="223">
        <v>-165.66436141000304</v>
      </c>
      <c r="AP72" s="223">
        <v>33.191833611420975</v>
      </c>
      <c r="AQ72" s="223">
        <v>157826.47921825541</v>
      </c>
      <c r="AR72" s="223">
        <v>9.3423041100260011</v>
      </c>
      <c r="AS72" s="223">
        <v>180.44622836799027</v>
      </c>
      <c r="AT72" s="223">
        <v>-12.814799399824349</v>
      </c>
      <c r="AU72" s="223">
        <v>-3.4724952897983474</v>
      </c>
      <c r="AV72" s="223">
        <v>-162.63823248163814</v>
      </c>
      <c r="AW72" s="223">
        <v>17.807995886352131</v>
      </c>
      <c r="AX72" s="223">
        <v>157826.47921825541</v>
      </c>
      <c r="AY72" s="223">
        <v>9.3423041100260011</v>
      </c>
      <c r="AZ72" s="223">
        <v>180.44622836799027</v>
      </c>
      <c r="BA72" s="223">
        <v>-13.728495299495425</v>
      </c>
      <c r="BB72" s="223">
        <v>-4.3861911894694234</v>
      </c>
      <c r="BC72" s="223">
        <v>-165.87892481780034</v>
      </c>
      <c r="BD72" s="223">
        <v>14.567303550189934</v>
      </c>
      <c r="BG72" s="263">
        <v>100000</v>
      </c>
      <c r="BH72" s="263">
        <v>-9.3914579350858602</v>
      </c>
      <c r="BI72" s="263">
        <v>49.645324690793302</v>
      </c>
    </row>
    <row r="73" spans="1:61">
      <c r="A73" s="223">
        <v>177084.22226038796</v>
      </c>
      <c r="B73" s="223">
        <v>6.6147967467219146</v>
      </c>
      <c r="C73" s="223">
        <v>173.12656207218595</v>
      </c>
      <c r="D73" s="223">
        <v>-23.083107868671885</v>
      </c>
      <c r="E73" s="223">
        <v>-16.46831112194997</v>
      </c>
      <c r="F73" s="223">
        <v>-180.8975400838404</v>
      </c>
      <c r="G73" s="223">
        <v>-7.7709780116544493</v>
      </c>
      <c r="H73" s="223">
        <v>177084.22226038796</v>
      </c>
      <c r="I73" s="223">
        <v>6.6147967467219146</v>
      </c>
      <c r="J73" s="223">
        <v>173.12656207218595</v>
      </c>
      <c r="K73" s="223">
        <v>-21.404218489098561</v>
      </c>
      <c r="L73" s="223">
        <v>-14.789421742376646</v>
      </c>
      <c r="M73" s="223">
        <v>-178.41706210537217</v>
      </c>
      <c r="N73" s="223">
        <v>-5.2905000331862198</v>
      </c>
      <c r="O73" s="223">
        <v>177084.22226038796</v>
      </c>
      <c r="P73" s="223">
        <v>6.8161061144127428</v>
      </c>
      <c r="Q73" s="223">
        <v>186.96032869447674</v>
      </c>
      <c r="R73" s="223">
        <v>-16.98315699081494</v>
      </c>
      <c r="S73" s="223">
        <v>-10.167050876402197</v>
      </c>
      <c r="T73" s="223">
        <v>-182.21833981784914</v>
      </c>
      <c r="U73" s="223">
        <v>4.7419888766276017</v>
      </c>
      <c r="V73" s="223">
        <v>177084.22226038796</v>
      </c>
      <c r="W73" s="223">
        <v>6.8161061144127428</v>
      </c>
      <c r="X73" s="223">
        <v>186.96032869447674</v>
      </c>
      <c r="Y73" s="223">
        <v>-15.067118845084217</v>
      </c>
      <c r="Z73" s="223">
        <v>-8.2510127306714729</v>
      </c>
      <c r="AA73" s="223">
        <v>-179.66927140191501</v>
      </c>
      <c r="AB73" s="223">
        <v>7.2910572925617316</v>
      </c>
      <c r="AC73" s="223">
        <v>177084.22226038796</v>
      </c>
      <c r="AD73" s="223">
        <v>0.46318357066497895</v>
      </c>
      <c r="AE73" s="223">
        <v>199.32787352156299</v>
      </c>
      <c r="AF73" s="223">
        <v>-2.049149970930189</v>
      </c>
      <c r="AG73" s="223">
        <v>-1.5859664002652101</v>
      </c>
      <c r="AH73" s="223">
        <v>-174.84859707425511</v>
      </c>
      <c r="AI73" s="223">
        <v>24.479276447307882</v>
      </c>
      <c r="AJ73" s="223">
        <v>177084.22226038796</v>
      </c>
      <c r="AK73" s="223">
        <v>0.46318357066497895</v>
      </c>
      <c r="AL73" s="223">
        <v>199.32787352156299</v>
      </c>
      <c r="AM73" s="223">
        <v>-2.805000914678712</v>
      </c>
      <c r="AN73" s="223">
        <v>-2.3418173440137329</v>
      </c>
      <c r="AO73" s="223">
        <v>-176.38109145517015</v>
      </c>
      <c r="AP73" s="223">
        <v>22.946782066392842</v>
      </c>
      <c r="AQ73" s="223">
        <v>177084.22226038796</v>
      </c>
      <c r="AR73" s="223">
        <v>9.533494890193305</v>
      </c>
      <c r="AS73" s="223">
        <v>179.50174896156176</v>
      </c>
      <c r="AT73" s="223">
        <v>-14.249001452573065</v>
      </c>
      <c r="AU73" s="223">
        <v>-4.7155065623797601</v>
      </c>
      <c r="AV73" s="223">
        <v>-173.97931693216694</v>
      </c>
      <c r="AW73" s="223">
        <v>5.522432029394821</v>
      </c>
      <c r="AX73" s="223">
        <v>177084.22226038796</v>
      </c>
      <c r="AY73" s="223">
        <v>9.533494890193305</v>
      </c>
      <c r="AZ73" s="223">
        <v>179.50174896156176</v>
      </c>
      <c r="BA73" s="223">
        <v>-15.300287590280863</v>
      </c>
      <c r="BB73" s="223">
        <v>-5.7667927000875583</v>
      </c>
      <c r="BC73" s="223">
        <v>-176.45696989029372</v>
      </c>
      <c r="BD73" s="223">
        <v>3.0447790712680387</v>
      </c>
      <c r="BG73" s="263">
        <v>107226.722201032</v>
      </c>
      <c r="BH73" s="263">
        <v>-9.9476228909259206</v>
      </c>
      <c r="BI73" s="263">
        <v>40.483066250797997</v>
      </c>
    </row>
    <row r="74" spans="1:61">
      <c r="A74" s="223">
        <v>198691.7653418658</v>
      </c>
      <c r="B74" s="223">
        <v>6.6464433960472729</v>
      </c>
      <c r="C74" s="223">
        <v>172.7585897009271</v>
      </c>
      <c r="D74" s="223">
        <v>-25.07090255306494</v>
      </c>
      <c r="E74" s="223">
        <v>-18.424459157017665</v>
      </c>
      <c r="F74" s="223">
        <v>-188.9786605650832</v>
      </c>
      <c r="G74" s="223">
        <v>-16.220070864156099</v>
      </c>
      <c r="H74" s="223">
        <v>198691.7653418658</v>
      </c>
      <c r="I74" s="223">
        <v>6.6464433960472729</v>
      </c>
      <c r="J74" s="223">
        <v>172.7585897009271</v>
      </c>
      <c r="K74" s="223">
        <v>-23.320025223002681</v>
      </c>
      <c r="L74" s="223">
        <v>-16.673581826955406</v>
      </c>
      <c r="M74" s="223">
        <v>-187.7218277426179</v>
      </c>
      <c r="N74" s="223">
        <v>-14.963238041690801</v>
      </c>
      <c r="O74" s="223">
        <v>198691.7653418658</v>
      </c>
      <c r="P74" s="223">
        <v>7.0640657614653746</v>
      </c>
      <c r="Q74" s="223">
        <v>185.67002561096103</v>
      </c>
      <c r="R74" s="223">
        <v>-18.99065116044671</v>
      </c>
      <c r="S74" s="223">
        <v>-11.926585398981334</v>
      </c>
      <c r="T74" s="223">
        <v>-190.04717904024011</v>
      </c>
      <c r="U74" s="223">
        <v>-4.3771534292790761</v>
      </c>
      <c r="V74" s="223">
        <v>198691.7653418658</v>
      </c>
      <c r="W74" s="223">
        <v>7.0640657614653746</v>
      </c>
      <c r="X74" s="223">
        <v>185.67002561096103</v>
      </c>
      <c r="Y74" s="223">
        <v>-17.000635274719709</v>
      </c>
      <c r="Z74" s="223">
        <v>-9.9365695132543337</v>
      </c>
      <c r="AA74" s="223">
        <v>-188.81490873800254</v>
      </c>
      <c r="AB74" s="223">
        <v>-3.1448831270415099</v>
      </c>
      <c r="AC74" s="223">
        <v>198691.7653418658</v>
      </c>
      <c r="AD74" s="223">
        <v>0.98648680220832619</v>
      </c>
      <c r="AE74" s="223">
        <v>199.25583560310918</v>
      </c>
      <c r="AF74" s="223">
        <v>-3.8190341447005824</v>
      </c>
      <c r="AG74" s="223">
        <v>-2.8325473424922563</v>
      </c>
      <c r="AH74" s="223">
        <v>-186.89703681192083</v>
      </c>
      <c r="AI74" s="223">
        <v>12.358798791188349</v>
      </c>
      <c r="AJ74" s="223">
        <v>198691.7653418658</v>
      </c>
      <c r="AK74" s="223">
        <v>0.98648680220832619</v>
      </c>
      <c r="AL74" s="223">
        <v>199.25583560310918</v>
      </c>
      <c r="AM74" s="223">
        <v>-4.6349760653759358</v>
      </c>
      <c r="AN74" s="223">
        <v>-3.6484892631676096</v>
      </c>
      <c r="AO74" s="223">
        <v>-187.70498080343253</v>
      </c>
      <c r="AP74" s="223">
        <v>11.550854799676642</v>
      </c>
      <c r="AQ74" s="223">
        <v>198691.7653418658</v>
      </c>
      <c r="AR74" s="223">
        <v>9.6973808091209062</v>
      </c>
      <c r="AS74" s="223">
        <v>178.28835352206431</v>
      </c>
      <c r="AT74" s="223">
        <v>-15.932492251035297</v>
      </c>
      <c r="AU74" s="223">
        <v>-6.2351114419143912</v>
      </c>
      <c r="AV74" s="223">
        <v>-186.44409277913604</v>
      </c>
      <c r="AW74" s="223">
        <v>-8.1557392570717298</v>
      </c>
      <c r="AX74" s="223">
        <v>198691.7653418658</v>
      </c>
      <c r="AY74" s="223">
        <v>9.6973808091209062</v>
      </c>
      <c r="AZ74" s="223">
        <v>178.28835352206431</v>
      </c>
      <c r="BA74" s="223">
        <v>-17.086581174557004</v>
      </c>
      <c r="BB74" s="223">
        <v>-7.389200365436098</v>
      </c>
      <c r="BC74" s="223">
        <v>-187.81489658354866</v>
      </c>
      <c r="BD74" s="223">
        <v>-9.5265430614843467</v>
      </c>
      <c r="BG74" s="263">
        <v>114975.699539774</v>
      </c>
      <c r="BH74" s="263">
        <v>-10.576927400866699</v>
      </c>
      <c r="BI74" s="263">
        <v>39.037766843111498</v>
      </c>
    </row>
    <row r="75" spans="1:61">
      <c r="A75" s="223">
        <v>222935.82743140857</v>
      </c>
      <c r="B75" s="223">
        <v>6.6693680188628814</v>
      </c>
      <c r="C75" s="223">
        <v>172.25169516656493</v>
      </c>
      <c r="D75" s="223">
        <v>-27.183311269835997</v>
      </c>
      <c r="E75" s="223">
        <v>-20.513943250973114</v>
      </c>
      <c r="F75" s="223">
        <v>-197.19503504238631</v>
      </c>
      <c r="G75" s="223">
        <v>-24.94333987582138</v>
      </c>
      <c r="H75" s="223">
        <v>222935.82743140857</v>
      </c>
      <c r="I75" s="223">
        <v>6.6693680188628814</v>
      </c>
      <c r="J75" s="223">
        <v>172.25169516656493</v>
      </c>
      <c r="K75" s="223">
        <v>-25.405102798874744</v>
      </c>
      <c r="L75" s="223">
        <v>-18.73573478001186</v>
      </c>
      <c r="M75" s="223">
        <v>-197.2606780194339</v>
      </c>
      <c r="N75" s="223">
        <v>-25.008982852868968</v>
      </c>
      <c r="O75" s="223">
        <v>222935.82743140857</v>
      </c>
      <c r="P75" s="223">
        <v>7.2781725005642803</v>
      </c>
      <c r="Q75" s="223">
        <v>184.14257347962169</v>
      </c>
      <c r="R75" s="223">
        <v>-21.112220754184502</v>
      </c>
      <c r="S75" s="223">
        <v>-13.834048253620221</v>
      </c>
      <c r="T75" s="223">
        <v>-198.00011600937358</v>
      </c>
      <c r="U75" s="223">
        <v>-13.857542529751896</v>
      </c>
      <c r="V75" s="223">
        <v>222935.82743140857</v>
      </c>
      <c r="W75" s="223">
        <v>7.2781725005642803</v>
      </c>
      <c r="X75" s="223">
        <v>184.14257347962169</v>
      </c>
      <c r="Y75" s="223">
        <v>-19.094390560433421</v>
      </c>
      <c r="Z75" s="223">
        <v>-11.81621805986914</v>
      </c>
      <c r="AA75" s="223">
        <v>-198.18168418995322</v>
      </c>
      <c r="AB75" s="223">
        <v>-14.039110710331528</v>
      </c>
      <c r="AC75" s="223">
        <v>222935.82743140857</v>
      </c>
      <c r="AD75" s="223">
        <v>1.4882285350817559</v>
      </c>
      <c r="AE75" s="223">
        <v>198.67762618146827</v>
      </c>
      <c r="AF75" s="223">
        <v>-5.8493764579510676</v>
      </c>
      <c r="AG75" s="223">
        <v>-4.3611479228693115</v>
      </c>
      <c r="AH75" s="223">
        <v>-199.46298967326788</v>
      </c>
      <c r="AI75" s="223">
        <v>-0.78536349179961462</v>
      </c>
      <c r="AJ75" s="223">
        <v>222935.82743140857</v>
      </c>
      <c r="AK75" s="223">
        <v>1.4882285350817559</v>
      </c>
      <c r="AL75" s="223">
        <v>198.67762618146827</v>
      </c>
      <c r="AM75" s="223">
        <v>-6.689217170213551</v>
      </c>
      <c r="AN75" s="223">
        <v>-5.2009886351317949</v>
      </c>
      <c r="AO75" s="223">
        <v>-199.42496827179986</v>
      </c>
      <c r="AP75" s="223">
        <v>-0.7473420903315855</v>
      </c>
      <c r="AQ75" s="223">
        <v>222935.82743140857</v>
      </c>
      <c r="AR75" s="223">
        <v>9.8320590817236813</v>
      </c>
      <c r="AS75" s="223">
        <v>176.83844352464291</v>
      </c>
      <c r="AT75" s="223">
        <v>-17.928756369977307</v>
      </c>
      <c r="AU75" s="223">
        <v>-8.0966972882536261</v>
      </c>
      <c r="AV75" s="223">
        <v>-199.64494206398714</v>
      </c>
      <c r="AW75" s="223">
        <v>-22.806498539344233</v>
      </c>
      <c r="AX75" s="223">
        <v>222935.82743140857</v>
      </c>
      <c r="AY75" s="223">
        <v>9.8320590817236813</v>
      </c>
      <c r="AZ75" s="223">
        <v>176.83844352464291</v>
      </c>
      <c r="BA75" s="223">
        <v>-19.124957581001304</v>
      </c>
      <c r="BB75" s="223">
        <v>-9.2928984992776229</v>
      </c>
      <c r="BC75" s="223">
        <v>-199.67778188063659</v>
      </c>
      <c r="BD75" s="223">
        <v>-22.839338355993675</v>
      </c>
      <c r="BG75" s="263">
        <v>123284.673944207</v>
      </c>
      <c r="BH75" s="263">
        <v>-9.9977597370135793</v>
      </c>
      <c r="BI75" s="263">
        <v>60.094383472096801</v>
      </c>
    </row>
    <row r="76" spans="1:61">
      <c r="A76" s="223">
        <v>250138.11250311846</v>
      </c>
      <c r="B76" s="223">
        <v>6.6834649800569199</v>
      </c>
      <c r="C76" s="223">
        <v>171.61064978367222</v>
      </c>
      <c r="D76" s="223">
        <v>-29.42539126059593</v>
      </c>
      <c r="E76" s="223">
        <v>-22.741926280539012</v>
      </c>
      <c r="F76" s="223">
        <v>-205.48532924266621</v>
      </c>
      <c r="G76" s="223">
        <v>-33.874679458993995</v>
      </c>
      <c r="H76" s="223">
        <v>250138.11250311846</v>
      </c>
      <c r="I76" s="223">
        <v>6.6834649800569199</v>
      </c>
      <c r="J76" s="223">
        <v>171.61064978367222</v>
      </c>
      <c r="K76" s="223">
        <v>-27.667514884012373</v>
      </c>
      <c r="L76" s="223">
        <v>-20.984049903955452</v>
      </c>
      <c r="M76" s="223">
        <v>-206.88310365966075</v>
      </c>
      <c r="N76" s="223">
        <v>-35.272453875988532</v>
      </c>
      <c r="O76" s="223">
        <v>250138.11250311846</v>
      </c>
      <c r="P76" s="223">
        <v>7.4575744377529558</v>
      </c>
      <c r="Q76" s="223">
        <v>182.41505164828891</v>
      </c>
      <c r="R76" s="223">
        <v>-23.3525777902268</v>
      </c>
      <c r="S76" s="223">
        <v>-15.895003352473843</v>
      </c>
      <c r="T76" s="223">
        <v>-206.03494960038972</v>
      </c>
      <c r="U76" s="223">
        <v>-23.619897952100814</v>
      </c>
      <c r="V76" s="223">
        <v>250138.11250311846</v>
      </c>
      <c r="W76" s="223">
        <v>7.4575744377529558</v>
      </c>
      <c r="X76" s="223">
        <v>182.41505164828891</v>
      </c>
      <c r="Y76" s="223">
        <v>-21.35578965815067</v>
      </c>
      <c r="Z76" s="223">
        <v>-13.898215220397713</v>
      </c>
      <c r="AA76" s="223">
        <v>-207.6413188510092</v>
      </c>
      <c r="AB76" s="223">
        <v>-25.226267202720294</v>
      </c>
      <c r="AC76" s="223">
        <v>250138.11250311846</v>
      </c>
      <c r="AD76" s="223">
        <v>1.9590770645700135</v>
      </c>
      <c r="AE76" s="223">
        <v>197.63995634175001</v>
      </c>
      <c r="AF76" s="223">
        <v>-8.1598219092051387</v>
      </c>
      <c r="AG76" s="223">
        <v>-6.2007448446351248</v>
      </c>
      <c r="AH76" s="223">
        <v>-212.16396320232792</v>
      </c>
      <c r="AI76" s="223">
        <v>-14.524006860577913</v>
      </c>
      <c r="AJ76" s="223">
        <v>250138.11250311846</v>
      </c>
      <c r="AK76" s="223">
        <v>1.9590770645700135</v>
      </c>
      <c r="AL76" s="223">
        <v>197.63995634175001</v>
      </c>
      <c r="AM76" s="223">
        <v>-8.9816608693131883</v>
      </c>
      <c r="AN76" s="223">
        <v>-7.0225838047431743</v>
      </c>
      <c r="AO76" s="223">
        <v>-211.26902310455711</v>
      </c>
      <c r="AP76" s="223">
        <v>-13.629066762807099</v>
      </c>
      <c r="AQ76" s="223">
        <v>250138.11250311846</v>
      </c>
      <c r="AR76" s="223">
        <v>9.9365995185718532</v>
      </c>
      <c r="AS76" s="223">
        <v>175.17887528439044</v>
      </c>
      <c r="AT76" s="223">
        <v>-20.268959294905095</v>
      </c>
      <c r="AU76" s="223">
        <v>-10.332359776333242</v>
      </c>
      <c r="AV76" s="223">
        <v>-213.00076925684999</v>
      </c>
      <c r="AW76" s="223">
        <v>-37.821893972459549</v>
      </c>
      <c r="AX76" s="223">
        <v>250138.11250311846</v>
      </c>
      <c r="AY76" s="223">
        <v>9.9365995185718532</v>
      </c>
      <c r="AZ76" s="223">
        <v>175.17887528439044</v>
      </c>
      <c r="BA76" s="223">
        <v>-21.434204281396582</v>
      </c>
      <c r="BB76" s="223">
        <v>-11.497604762824729</v>
      </c>
      <c r="BC76" s="223">
        <v>-211.67580663849716</v>
      </c>
      <c r="BD76" s="223">
        <v>-36.496931354106721</v>
      </c>
      <c r="BG76" s="263">
        <v>132194.11484660301</v>
      </c>
      <c r="BH76" s="263">
        <v>-11.413940419686501</v>
      </c>
      <c r="BI76" s="263">
        <v>50.676616898625703</v>
      </c>
    </row>
    <row r="77" spans="1:61">
      <c r="A77" s="223">
        <v>280659.57835275953</v>
      </c>
      <c r="B77" s="223">
        <v>6.6885862031159506</v>
      </c>
      <c r="C77" s="223">
        <v>170.83676530572296</v>
      </c>
      <c r="D77" s="223">
        <v>-31.800973822906826</v>
      </c>
      <c r="E77" s="223">
        <v>-25.112387619790876</v>
      </c>
      <c r="F77" s="223">
        <v>-213.78019633217789</v>
      </c>
      <c r="G77" s="223">
        <v>-42.943431026454931</v>
      </c>
      <c r="H77" s="223">
        <v>280659.57835275953</v>
      </c>
      <c r="I77" s="223">
        <v>6.6885862031159506</v>
      </c>
      <c r="J77" s="223">
        <v>170.83676530572296</v>
      </c>
      <c r="K77" s="223">
        <v>-30.108927579155456</v>
      </c>
      <c r="L77" s="223">
        <v>-23.420341376039506</v>
      </c>
      <c r="M77" s="223">
        <v>-216.42937430761148</v>
      </c>
      <c r="N77" s="223">
        <v>-45.592609001888519</v>
      </c>
      <c r="O77" s="223">
        <v>280659.57835275953</v>
      </c>
      <c r="P77" s="223">
        <v>7.6024730526782935</v>
      </c>
      <c r="Q77" s="223">
        <v>180.51765318509638</v>
      </c>
      <c r="R77" s="223">
        <v>-25.716050541276346</v>
      </c>
      <c r="S77" s="223">
        <v>-18.113577488598054</v>
      </c>
      <c r="T77" s="223">
        <v>-214.10163565431975</v>
      </c>
      <c r="U77" s="223">
        <v>-33.583982469223372</v>
      </c>
      <c r="V77" s="223">
        <v>280659.57835275953</v>
      </c>
      <c r="W77" s="223">
        <v>7.6024730526782935</v>
      </c>
      <c r="X77" s="223">
        <v>180.51765318509638</v>
      </c>
      <c r="Y77" s="223">
        <v>-23.787245468902782</v>
      </c>
      <c r="Z77" s="223">
        <v>-16.18477241622449</v>
      </c>
      <c r="AA77" s="223">
        <v>-217.05672591339501</v>
      </c>
      <c r="AB77" s="223">
        <v>-36.539072728298635</v>
      </c>
      <c r="AC77" s="223">
        <v>280659.57835275953</v>
      </c>
      <c r="AD77" s="223">
        <v>2.3915972713784086</v>
      </c>
      <c r="AE77" s="223">
        <v>196.19577278938476</v>
      </c>
      <c r="AF77" s="223">
        <v>-10.743957781383875</v>
      </c>
      <c r="AG77" s="223">
        <v>-8.3523605100054663</v>
      </c>
      <c r="AH77" s="223">
        <v>-224.60179726653143</v>
      </c>
      <c r="AI77" s="223">
        <v>-28.406024477146673</v>
      </c>
      <c r="AJ77" s="223">
        <v>280659.57835275953</v>
      </c>
      <c r="AK77" s="223">
        <v>2.3915972713784086</v>
      </c>
      <c r="AL77" s="223">
        <v>196.19577278938476</v>
      </c>
      <c r="AM77" s="223">
        <v>-11.510062258029732</v>
      </c>
      <c r="AN77" s="223">
        <v>-9.1184649866513237</v>
      </c>
      <c r="AO77" s="223">
        <v>-222.95305611870654</v>
      </c>
      <c r="AP77" s="223">
        <v>-26.75728332932178</v>
      </c>
      <c r="AQ77" s="223">
        <v>280659.57835275953</v>
      </c>
      <c r="AR77" s="223">
        <v>10.010642579428653</v>
      </c>
      <c r="AS77" s="223">
        <v>173.33003020332845</v>
      </c>
      <c r="AT77" s="223">
        <v>-22.938426833033489</v>
      </c>
      <c r="AU77" s="223">
        <v>-12.927784253604836</v>
      </c>
      <c r="AV77" s="223">
        <v>-225.90657921016492</v>
      </c>
      <c r="AW77" s="223">
        <v>-52.576549006836473</v>
      </c>
      <c r="AX77" s="223">
        <v>280659.57835275953</v>
      </c>
      <c r="AY77" s="223">
        <v>10.010642579428653</v>
      </c>
      <c r="AZ77" s="223">
        <v>173.33003020332845</v>
      </c>
      <c r="BA77" s="223">
        <v>-24.008776549153644</v>
      </c>
      <c r="BB77" s="223">
        <v>-13.998133969724991</v>
      </c>
      <c r="BC77" s="223">
        <v>-223.42410810678876</v>
      </c>
      <c r="BD77" s="223">
        <v>-50.094077903460317</v>
      </c>
      <c r="BG77" s="263">
        <v>141747.41629267999</v>
      </c>
      <c r="BH77" s="263">
        <v>-12.644274856807201</v>
      </c>
      <c r="BI77" s="263">
        <v>42.993840957649503</v>
      </c>
    </row>
    <row r="78" spans="1:61">
      <c r="BG78" s="263">
        <v>151991.108295293</v>
      </c>
      <c r="BH78" s="263">
        <v>-14.439828875693401</v>
      </c>
      <c r="BI78" s="263">
        <v>22.117619666434798</v>
      </c>
    </row>
    <row r="79" spans="1:61">
      <c r="BG79" s="263">
        <v>162975.083462065</v>
      </c>
      <c r="BH79" s="263">
        <v>-15.5637129593681</v>
      </c>
      <c r="BI79" s="263">
        <v>18.2161271864261</v>
      </c>
    </row>
    <row r="80" spans="1:61">
      <c r="BG80" s="263">
        <v>174752.84000076799</v>
      </c>
      <c r="BH80" s="263">
        <v>-16.422962116703101</v>
      </c>
      <c r="BI80" s="263">
        <v>13.625066461414299</v>
      </c>
    </row>
    <row r="81" spans="59:61">
      <c r="BG81" s="263">
        <v>187381.74228603899</v>
      </c>
      <c r="BH81" s="263">
        <v>-17.058724466145701</v>
      </c>
      <c r="BI81" s="263">
        <v>18.976152550118801</v>
      </c>
    </row>
    <row r="82" spans="59:61">
      <c r="BG82" s="263">
        <v>200923.300256505</v>
      </c>
      <c r="BH82" s="263">
        <v>-18.3193197487021</v>
      </c>
      <c r="BI82" s="263">
        <v>10.791632828041299</v>
      </c>
    </row>
    <row r="83" spans="59:61">
      <c r="BG83" s="263">
        <v>215443.46900318901</v>
      </c>
      <c r="BH83" s="263">
        <v>-19.7036816528834</v>
      </c>
      <c r="BI83" s="263">
        <v>1.28637006262511</v>
      </c>
    </row>
    <row r="84" spans="59:61">
      <c r="BG84" s="263">
        <v>231012.97000831601</v>
      </c>
      <c r="BH84" s="263">
        <v>-20.640340416851899</v>
      </c>
      <c r="BI84" s="263">
        <v>-6.1562043582561303</v>
      </c>
    </row>
    <row r="85" spans="59:61">
      <c r="BG85" s="263">
        <v>247707.63559917099</v>
      </c>
      <c r="BH85" s="263">
        <v>-21.945674282318699</v>
      </c>
      <c r="BI85" s="263">
        <v>-13.2982191976427</v>
      </c>
    </row>
    <row r="86" spans="59:61">
      <c r="BG86" s="263">
        <v>265608.77829466801</v>
      </c>
      <c r="BH86" s="263">
        <v>-22.8771224141922</v>
      </c>
      <c r="BI86" s="263">
        <v>-17.629195452415601</v>
      </c>
    </row>
    <row r="87" spans="59:61">
      <c r="BG87" s="263">
        <v>284803.58684358001</v>
      </c>
      <c r="BH87" s="263">
        <v>-24.0947431279216</v>
      </c>
      <c r="BI87" s="263">
        <v>-26.281442737010799</v>
      </c>
    </row>
    <row r="88" spans="59:61">
      <c r="BG88" s="263">
        <v>305385.550883341</v>
      </c>
      <c r="BH88" s="263">
        <v>-24.996759039585299</v>
      </c>
      <c r="BI88" s="263">
        <v>-31.317293830530399</v>
      </c>
    </row>
    <row r="89" spans="59:61">
      <c r="BG89" s="263">
        <v>327454.916287773</v>
      </c>
      <c r="BH89" s="263">
        <v>-25.8130726041408</v>
      </c>
      <c r="BI89" s="263">
        <v>-44.135260112032398</v>
      </c>
    </row>
    <row r="90" spans="59:61">
      <c r="BG90" s="263">
        <v>351119.173421513</v>
      </c>
      <c r="BH90" s="263">
        <v>-26.762630685129</v>
      </c>
      <c r="BI90" s="263">
        <v>-52.573427153391101</v>
      </c>
    </row>
    <row r="91" spans="59:61">
      <c r="BG91" s="263">
        <v>376493.58067924698</v>
      </c>
      <c r="BH91" s="263">
        <v>-27.4430235349196</v>
      </c>
      <c r="BI91" s="263">
        <v>-60.671382239631598</v>
      </c>
    </row>
    <row r="92" spans="59:61">
      <c r="BG92" s="263">
        <v>403701.72585965501</v>
      </c>
      <c r="BH92" s="263">
        <v>-27.956989048521798</v>
      </c>
      <c r="BI92" s="263">
        <v>-72.844624419696004</v>
      </c>
    </row>
    <row r="93" spans="59:61">
      <c r="BG93" s="263">
        <v>432876.12810830597</v>
      </c>
      <c r="BH93" s="263">
        <v>-28.2090904741491</v>
      </c>
      <c r="BI93" s="263">
        <v>-83.796755371336005</v>
      </c>
    </row>
    <row r="94" spans="59:61">
      <c r="BG94" s="263">
        <v>464158.88336127799</v>
      </c>
      <c r="BH94" s="263">
        <v>-29.177912520595299</v>
      </c>
      <c r="BI94" s="263">
        <v>-94.439617304282805</v>
      </c>
    </row>
    <row r="95" spans="59:61">
      <c r="BG95" s="263">
        <v>497702.35643321101</v>
      </c>
      <c r="BH95" s="263">
        <v>-29.896551686595799</v>
      </c>
      <c r="BI95" s="263">
        <v>-110.653996184204</v>
      </c>
    </row>
    <row r="96" spans="59:61">
      <c r="BG96" s="263">
        <v>533669.92312063102</v>
      </c>
      <c r="BH96" s="263">
        <v>-31.666809344016301</v>
      </c>
      <c r="BI96" s="263">
        <v>-126.539582781866</v>
      </c>
    </row>
    <row r="97" spans="2:61">
      <c r="BG97" s="263">
        <v>572236.76593502203</v>
      </c>
      <c r="BH97" s="263">
        <v>-34.209165892784902</v>
      </c>
      <c r="BI97" s="263">
        <v>-121.882401450641</v>
      </c>
    </row>
    <row r="98" spans="2:61">
      <c r="BG98" s="263">
        <v>613590.72734131804</v>
      </c>
      <c r="BH98" s="263">
        <v>-34.045646242546603</v>
      </c>
      <c r="BI98" s="263">
        <v>-117.129397129956</v>
      </c>
    </row>
    <row r="99" spans="2:61">
      <c r="BG99" s="263">
        <v>657933.22465756803</v>
      </c>
      <c r="BH99" s="263">
        <v>-33.566364178686896</v>
      </c>
      <c r="BI99" s="263">
        <v>-108.074653351671</v>
      </c>
    </row>
    <row r="100" spans="2:61">
      <c r="BG100" s="263">
        <v>705480.23107186402</v>
      </c>
      <c r="BH100" s="263">
        <v>-33.132104529970199</v>
      </c>
      <c r="BI100" s="263">
        <v>-109.60624776486</v>
      </c>
    </row>
    <row r="101" spans="2:61">
      <c r="BG101" s="263">
        <v>756463.32755462895</v>
      </c>
      <c r="BH101" s="263">
        <v>-31.857387774166199</v>
      </c>
      <c r="BI101" s="263">
        <v>-115.252261415616</v>
      </c>
    </row>
    <row r="102" spans="2:61">
      <c r="BG102" s="263">
        <v>811130.830789687</v>
      </c>
      <c r="BH102" s="263">
        <v>-31.8704902936717</v>
      </c>
      <c r="BI102" s="263">
        <v>-119.121505973589</v>
      </c>
    </row>
    <row r="103" spans="2:61">
      <c r="BG103" s="263">
        <v>869749.00261778303</v>
      </c>
      <c r="BH103" s="263">
        <v>-31.970024197230401</v>
      </c>
      <c r="BI103" s="263">
        <v>-127.692234519633</v>
      </c>
    </row>
    <row r="104" spans="2:61">
      <c r="BG104" s="263">
        <v>932603.34688322002</v>
      </c>
      <c r="BH104" s="263">
        <v>-33.449355451903102</v>
      </c>
      <c r="BI104" s="263">
        <v>-121.75177001917601</v>
      </c>
    </row>
    <row r="105" spans="2:61">
      <c r="BG105" s="263">
        <v>1000000</v>
      </c>
      <c r="BH105" s="263">
        <v>-30.500360569771601</v>
      </c>
      <c r="BI105" s="263">
        <v>-112.98583264752401</v>
      </c>
    </row>
    <row r="107" spans="2:61">
      <c r="B107" s="223" t="s">
        <v>800</v>
      </c>
      <c r="F107" s="223" t="s">
        <v>801</v>
      </c>
    </row>
    <row r="108" spans="2:61">
      <c r="B108" s="223" t="s">
        <v>2151</v>
      </c>
      <c r="D108" s="223" t="s">
        <v>2155</v>
      </c>
      <c r="F108" s="223" t="s">
        <v>2151</v>
      </c>
      <c r="H108" s="223" t="s">
        <v>2155</v>
      </c>
    </row>
    <row r="109" spans="2:61">
      <c r="B109" s="223" t="s">
        <v>802</v>
      </c>
      <c r="C109" s="223" t="s">
        <v>803</v>
      </c>
      <c r="D109" s="223" t="s">
        <v>802</v>
      </c>
      <c r="E109" s="223" t="s">
        <v>803</v>
      </c>
      <c r="F109" s="223" t="s">
        <v>802</v>
      </c>
      <c r="G109" s="223" t="s">
        <v>803</v>
      </c>
      <c r="H109" s="223" t="s">
        <v>802</v>
      </c>
      <c r="I109" s="223" t="s">
        <v>803</v>
      </c>
    </row>
    <row r="110" spans="2:61">
      <c r="B110" s="291">
        <v>-269792.96390917257</v>
      </c>
      <c r="C110" s="291">
        <v>420965.26771825738</v>
      </c>
      <c r="D110" s="291">
        <v>-269792.96390917257</v>
      </c>
      <c r="E110" s="223">
        <v>420965.26771825738</v>
      </c>
      <c r="F110" s="223">
        <v>-269792.96390914783</v>
      </c>
      <c r="G110" s="223">
        <v>420965.26771827327</v>
      </c>
      <c r="H110" s="223">
        <v>-269792.96390914783</v>
      </c>
      <c r="I110" s="223">
        <v>420965.26771827327</v>
      </c>
    </row>
    <row r="111" spans="2:61">
      <c r="B111" s="291">
        <v>-269792.96390917245</v>
      </c>
      <c r="C111" s="291">
        <v>-420965.26771825732</v>
      </c>
      <c r="D111" s="291">
        <v>-269792.96390917245</v>
      </c>
      <c r="E111" s="223">
        <v>-420965.26771825732</v>
      </c>
      <c r="F111" s="223">
        <v>-269792.96390914771</v>
      </c>
      <c r="G111" s="223">
        <v>-420965.26771827327</v>
      </c>
      <c r="H111" s="223">
        <v>-269792.96390914771</v>
      </c>
      <c r="I111" s="223">
        <v>-420965.26771827327</v>
      </c>
    </row>
    <row r="112" spans="2:61">
      <c r="B112" s="291">
        <v>-11481.99139138899</v>
      </c>
      <c r="C112" s="291">
        <v>0</v>
      </c>
      <c r="D112" s="291">
        <v>-11481.99139138899</v>
      </c>
      <c r="E112" s="223">
        <v>0</v>
      </c>
      <c r="F112" s="223">
        <v>-11481.99139138879</v>
      </c>
      <c r="G112" s="223">
        <v>0</v>
      </c>
      <c r="H112" s="223">
        <v>-11481.99139138879</v>
      </c>
      <c r="I112" s="223">
        <v>0</v>
      </c>
    </row>
    <row r="113" spans="2:9">
      <c r="B113" s="291" t="e">
        <v>#N/A</v>
      </c>
      <c r="C113" s="291" t="e">
        <v>#N/A</v>
      </c>
      <c r="D113" s="291" t="e">
        <v>#N/A</v>
      </c>
      <c r="E113" s="223" t="e">
        <v>#N/A</v>
      </c>
      <c r="F113" s="223" t="e">
        <v>#N/A</v>
      </c>
      <c r="G113" s="223" t="e">
        <v>#N/A</v>
      </c>
      <c r="H113" s="223" t="e">
        <v>#N/A</v>
      </c>
      <c r="I113" s="223" t="e">
        <v>#N/A</v>
      </c>
    </row>
    <row r="114" spans="2:9">
      <c r="B114" s="291" t="e">
        <v>#N/A</v>
      </c>
      <c r="C114" s="291" t="e">
        <v>#N/A</v>
      </c>
      <c r="D114" s="291" t="e">
        <v>#N/A</v>
      </c>
      <c r="E114" s="223" t="e">
        <v>#N/A</v>
      </c>
      <c r="F114" s="223" t="e">
        <v>#N/A</v>
      </c>
      <c r="G114" s="223" t="e">
        <v>#N/A</v>
      </c>
      <c r="H114" s="223" t="e">
        <v>#N/A</v>
      </c>
      <c r="I114" s="223" t="e">
        <v>#N/A</v>
      </c>
    </row>
  </sheetData>
  <sheetProtection algorithmName="SHA-512" hashValue="aB6M9Tk1JbKF/P1lmEckgDbBhC+Yl4V/drdMKzXFrPawvd6GovaF3N9DfDApG1Oi7Y1C7Zjc7xxE+5E8lrpO9Q==" saltValue="O7hgs3jczl2op2UNwI7AMg==" spinCount="100000" sheet="1" objects="1" scenarios="1"/>
  <phoneticPr fontId="3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DI525"/>
  <sheetViews>
    <sheetView topLeftCell="A39" zoomScale="90" zoomScaleNormal="90" workbookViewId="0"/>
  </sheetViews>
  <sheetFormatPr defaultRowHeight="15"/>
  <cols>
    <col min="1" max="4" width="16.28515625" style="223" customWidth="1"/>
    <col min="5" max="5" width="12" style="223" customWidth="1"/>
    <col min="6" max="7" width="16.28515625" style="223" customWidth="1"/>
    <col min="8" max="8" width="15.42578125" style="223" customWidth="1"/>
    <col min="9" max="9" width="9.140625" style="223"/>
    <col min="10" max="10" width="13.7109375" style="223" customWidth="1"/>
    <col min="11" max="11" width="19" style="223" customWidth="1"/>
    <col min="12" max="13" width="9.140625" style="223"/>
    <col min="14" max="14" width="31.140625" style="223" bestFit="1" customWidth="1"/>
    <col min="15" max="30" width="9.140625" style="223"/>
    <col min="31" max="31" width="31.42578125" style="223" bestFit="1" customWidth="1"/>
    <col min="32" max="32" width="18.140625" style="223" bestFit="1" customWidth="1"/>
    <col min="33" max="64" width="9.140625" style="223"/>
    <col min="65" max="65" width="12.5703125" style="223" bestFit="1" customWidth="1"/>
    <col min="66" max="16384" width="9.140625" style="223"/>
  </cols>
  <sheetData>
    <row r="1" spans="1:40">
      <c r="A1" s="312" t="s">
        <v>2147</v>
      </c>
      <c r="B1" s="312"/>
      <c r="C1" s="312" t="s">
        <v>699</v>
      </c>
      <c r="D1" s="312"/>
      <c r="E1" s="312" t="s">
        <v>3372</v>
      </c>
      <c r="F1" s="312"/>
      <c r="G1" s="312" t="s">
        <v>3373</v>
      </c>
      <c r="H1" s="312"/>
      <c r="I1" s="299" t="s">
        <v>3374</v>
      </c>
      <c r="J1" s="299"/>
      <c r="K1"/>
    </row>
    <row r="2" spans="1:40" ht="30">
      <c r="A2"/>
      <c r="B2"/>
      <c r="C2"/>
      <c r="D2"/>
      <c r="E2"/>
      <c r="F2"/>
      <c r="G2"/>
      <c r="H2"/>
      <c r="I2"/>
      <c r="J2"/>
      <c r="K2"/>
      <c r="O2"/>
      <c r="P2"/>
      <c r="Q2"/>
      <c r="R2"/>
      <c r="S2"/>
      <c r="T2"/>
      <c r="U2"/>
      <c r="V2"/>
      <c r="W2"/>
      <c r="X2"/>
      <c r="Y2"/>
      <c r="Z2"/>
      <c r="AC2" s="317" t="s">
        <v>768</v>
      </c>
      <c r="AD2" s="317" t="s">
        <v>769</v>
      </c>
      <c r="AE2" s="317" t="s">
        <v>770</v>
      </c>
      <c r="AF2" s="317" t="s">
        <v>771</v>
      </c>
      <c r="AG2" s="317" t="s">
        <v>32</v>
      </c>
      <c r="AH2" s="317" t="s">
        <v>772</v>
      </c>
      <c r="AI2" s="318" t="s">
        <v>773</v>
      </c>
      <c r="AJ2" s="318" t="s">
        <v>774</v>
      </c>
      <c r="AK2" s="317" t="s">
        <v>775</v>
      </c>
      <c r="AN2" s="223" t="s">
        <v>889</v>
      </c>
    </row>
    <row r="3" spans="1:40">
      <c r="A3" s="312">
        <v>5</v>
      </c>
      <c r="B3" s="312">
        <v>12</v>
      </c>
      <c r="C3" s="312">
        <v>5</v>
      </c>
      <c r="D3" s="312">
        <v>12</v>
      </c>
      <c r="E3" s="312">
        <v>5</v>
      </c>
      <c r="F3" s="312">
        <v>12</v>
      </c>
      <c r="G3" s="312">
        <v>5</v>
      </c>
      <c r="H3" s="312">
        <v>12</v>
      </c>
      <c r="I3" s="299">
        <v>2</v>
      </c>
      <c r="J3" s="299">
        <v>2</v>
      </c>
      <c r="K3"/>
      <c r="L3" s="223">
        <v>1</v>
      </c>
      <c r="N3" s="223">
        <v>1</v>
      </c>
      <c r="O3" s="223" t="s">
        <v>754</v>
      </c>
      <c r="P3" s="225" t="s">
        <v>776</v>
      </c>
      <c r="Q3" s="225" t="s">
        <v>3355</v>
      </c>
      <c r="R3" s="225" t="s">
        <v>3306</v>
      </c>
      <c r="S3" s="319" t="s">
        <v>3286</v>
      </c>
      <c r="T3" s="225">
        <v>1</v>
      </c>
      <c r="U3" s="225">
        <v>32.64</v>
      </c>
      <c r="V3" s="320">
        <v>1.1000000000000001</v>
      </c>
      <c r="W3" s="321">
        <v>1.68</v>
      </c>
      <c r="X3" s="322">
        <v>1</v>
      </c>
      <c r="Y3" s="322">
        <v>1</v>
      </c>
      <c r="Z3" s="322">
        <v>1</v>
      </c>
      <c r="AC3" s="225" t="s">
        <v>4503</v>
      </c>
      <c r="AD3" s="225" t="s">
        <v>776</v>
      </c>
      <c r="AE3" s="225" t="s">
        <v>3355</v>
      </c>
      <c r="AF3" s="225" t="s">
        <v>3823</v>
      </c>
      <c r="AG3" s="319" t="s">
        <v>3471</v>
      </c>
      <c r="AH3" s="225">
        <v>1</v>
      </c>
      <c r="AI3" s="320">
        <v>49</v>
      </c>
      <c r="AJ3" s="320">
        <v>0.75</v>
      </c>
      <c r="AK3" s="321">
        <v>3.59</v>
      </c>
      <c r="AN3" s="249"/>
    </row>
    <row r="4" spans="1:40">
      <c r="A4" s="312">
        <v>1</v>
      </c>
      <c r="B4" s="312">
        <v>1</v>
      </c>
      <c r="C4" s="312">
        <v>1.8</v>
      </c>
      <c r="D4" s="312">
        <v>1.8</v>
      </c>
      <c r="E4" s="312">
        <v>3.3</v>
      </c>
      <c r="F4" s="312">
        <v>3.3</v>
      </c>
      <c r="G4" s="312">
        <v>1.5</v>
      </c>
      <c r="H4" s="312">
        <v>1.5</v>
      </c>
      <c r="I4" s="299">
        <v>1</v>
      </c>
      <c r="J4" s="299">
        <v>1</v>
      </c>
      <c r="K4"/>
      <c r="L4" s="223">
        <v>2</v>
      </c>
      <c r="N4" s="223">
        <v>2</v>
      </c>
      <c r="O4" s="223" t="s">
        <v>2165</v>
      </c>
      <c r="P4" s="225" t="s">
        <v>24</v>
      </c>
      <c r="Q4" s="225" t="s">
        <v>3371</v>
      </c>
      <c r="R4" s="225" t="s">
        <v>2723</v>
      </c>
      <c r="S4" s="319" t="s">
        <v>3259</v>
      </c>
      <c r="T4" s="225">
        <v>1</v>
      </c>
      <c r="U4" s="225">
        <v>8</v>
      </c>
      <c r="V4" s="320">
        <v>1.55</v>
      </c>
      <c r="W4" s="321">
        <v>0.14000000000000001</v>
      </c>
      <c r="X4" s="322">
        <v>1</v>
      </c>
      <c r="Y4" s="322">
        <v>1</v>
      </c>
      <c r="Z4" s="322">
        <v>1</v>
      </c>
      <c r="AC4" s="225" t="s">
        <v>5836</v>
      </c>
      <c r="AD4" s="225" t="s">
        <v>81</v>
      </c>
      <c r="AE4" s="225" t="s">
        <v>7114</v>
      </c>
      <c r="AF4" s="225" t="s">
        <v>2117</v>
      </c>
      <c r="AG4" s="319" t="s">
        <v>7115</v>
      </c>
      <c r="AH4" s="225">
        <v>1</v>
      </c>
      <c r="AI4" s="320">
        <v>16</v>
      </c>
      <c r="AJ4" s="320">
        <v>2.0999999046325684</v>
      </c>
      <c r="AK4" s="321">
        <v>0.55000000000000004</v>
      </c>
      <c r="AN4" s="249"/>
    </row>
    <row r="5" spans="1:40">
      <c r="A5" s="312">
        <v>5.1397338002203564E-7</v>
      </c>
      <c r="B5" s="312">
        <v>2.0596467964647956E-7</v>
      </c>
      <c r="C5" s="312">
        <v>8.7115920433648707E-7</v>
      </c>
      <c r="D5" s="312">
        <v>3.5276890919036395E-7</v>
      </c>
      <c r="E5" s="312">
        <v>1.6959134383346231E-6</v>
      </c>
      <c r="F5" s="312">
        <v>7.0017767430384765E-7</v>
      </c>
      <c r="G5" s="312">
        <v>8.7159781638791638E-7</v>
      </c>
      <c r="H5" s="312">
        <v>3.6011567260102636E-7</v>
      </c>
      <c r="I5" s="299">
        <v>0</v>
      </c>
      <c r="J5" s="299">
        <v>0</v>
      </c>
      <c r="K5"/>
      <c r="L5" s="223">
        <v>3</v>
      </c>
      <c r="N5" s="223">
        <v>3</v>
      </c>
      <c r="O5" s="223" t="s">
        <v>3152</v>
      </c>
      <c r="P5" s="225" t="s">
        <v>100</v>
      </c>
      <c r="Q5" s="225" t="s">
        <v>3378</v>
      </c>
      <c r="R5" s="225" t="s">
        <v>2326</v>
      </c>
      <c r="S5" s="319" t="s">
        <v>2327</v>
      </c>
      <c r="T5" s="225">
        <v>1</v>
      </c>
      <c r="U5" s="225">
        <v>4.95</v>
      </c>
      <c r="V5" s="320">
        <v>1.1000000000000001</v>
      </c>
      <c r="W5" s="321">
        <v>0.17</v>
      </c>
      <c r="X5" s="322">
        <v>1</v>
      </c>
      <c r="Y5" s="322">
        <v>1</v>
      </c>
      <c r="Z5" s="322">
        <v>1</v>
      </c>
      <c r="AC5" s="225" t="s">
        <v>3152</v>
      </c>
      <c r="AD5" s="225" t="s">
        <v>2251</v>
      </c>
      <c r="AE5" s="225" t="s">
        <v>7456</v>
      </c>
      <c r="AF5" s="225" t="s">
        <v>7460</v>
      </c>
      <c r="AG5" s="319" t="s">
        <v>86</v>
      </c>
      <c r="AH5" s="225">
        <v>1</v>
      </c>
      <c r="AI5" s="320">
        <v>34.026000000000003</v>
      </c>
      <c r="AJ5" s="320">
        <v>1.1000000000000001</v>
      </c>
      <c r="AK5" s="321">
        <v>1.0983400000000001</v>
      </c>
      <c r="AN5" s="249"/>
    </row>
    <row r="6" spans="1:40">
      <c r="A6" s="312">
        <v>1.6682488422001864E-6</v>
      </c>
      <c r="B6" s="312">
        <v>1.9762575425757427E-6</v>
      </c>
      <c r="C6" s="312">
        <v>1.311063017885735E-6</v>
      </c>
      <c r="D6" s="312">
        <v>1.8294533130318581E-6</v>
      </c>
      <c r="E6" s="312">
        <v>4.8630878388759894E-7</v>
      </c>
      <c r="F6" s="312">
        <v>1.4820445479183744E-6</v>
      </c>
      <c r="G6" s="312">
        <v>1.3106244058343058E-6</v>
      </c>
      <c r="H6" s="312">
        <v>1.8221065496211958E-6</v>
      </c>
      <c r="I6" s="299">
        <v>0</v>
      </c>
      <c r="J6" s="299">
        <v>0</v>
      </c>
      <c r="K6"/>
      <c r="L6" s="223">
        <v>4</v>
      </c>
      <c r="N6" s="223">
        <v>4</v>
      </c>
      <c r="O6" s="223" t="s">
        <v>3153</v>
      </c>
      <c r="P6" s="225" t="s">
        <v>10</v>
      </c>
      <c r="Q6" s="225" t="s">
        <v>3260</v>
      </c>
      <c r="R6" s="225" t="s">
        <v>70</v>
      </c>
      <c r="S6" s="319">
        <v>805</v>
      </c>
      <c r="T6" s="225">
        <v>1</v>
      </c>
      <c r="U6" s="225">
        <v>2.5</v>
      </c>
      <c r="V6" s="320">
        <v>0.8</v>
      </c>
      <c r="W6" s="321">
        <v>2.5999999999999999E-2</v>
      </c>
      <c r="X6" s="322">
        <v>1</v>
      </c>
      <c r="Y6" s="322">
        <v>1</v>
      </c>
      <c r="Z6" s="322">
        <v>1</v>
      </c>
      <c r="AC6" s="225" t="s">
        <v>5840</v>
      </c>
      <c r="AD6" s="225" t="s">
        <v>24</v>
      </c>
      <c r="AE6" s="225" t="s">
        <v>7064</v>
      </c>
      <c r="AF6" s="225" t="s">
        <v>377</v>
      </c>
      <c r="AG6" s="319">
        <v>1206</v>
      </c>
      <c r="AH6" s="225">
        <v>1</v>
      </c>
      <c r="AI6" s="320">
        <v>5.0999999999999996</v>
      </c>
      <c r="AJ6" s="320">
        <v>1.6</v>
      </c>
      <c r="AK6" s="321">
        <v>0.27800000000000002</v>
      </c>
      <c r="AN6" s="249"/>
    </row>
    <row r="7" spans="1:40">
      <c r="A7" s="312">
        <v>0</v>
      </c>
      <c r="B7" s="312">
        <v>0</v>
      </c>
      <c r="C7" s="312">
        <v>0</v>
      </c>
      <c r="D7" s="312">
        <v>0</v>
      </c>
      <c r="E7" s="312">
        <v>0</v>
      </c>
      <c r="F7" s="312">
        <v>0</v>
      </c>
      <c r="G7" s="312">
        <v>0</v>
      </c>
      <c r="H7" s="312">
        <v>0</v>
      </c>
      <c r="I7" s="299">
        <v>0</v>
      </c>
      <c r="J7" s="299">
        <v>0</v>
      </c>
      <c r="K7"/>
      <c r="L7" s="223">
        <v>5</v>
      </c>
      <c r="N7" s="223">
        <v>5</v>
      </c>
      <c r="O7" s="223" t="s">
        <v>750</v>
      </c>
      <c r="P7" s="225" t="s">
        <v>10</v>
      </c>
      <c r="Q7" s="225" t="s">
        <v>3377</v>
      </c>
      <c r="R7" s="225" t="s">
        <v>417</v>
      </c>
      <c r="S7" s="319">
        <v>805</v>
      </c>
      <c r="T7" s="225">
        <v>1</v>
      </c>
      <c r="U7" s="225">
        <v>2.5</v>
      </c>
      <c r="V7" s="320">
        <v>1.25</v>
      </c>
      <c r="W7" s="321">
        <v>0.27600000000000002</v>
      </c>
      <c r="X7" s="322">
        <v>1</v>
      </c>
      <c r="Y7" s="322">
        <v>1</v>
      </c>
      <c r="Z7" s="322">
        <v>1</v>
      </c>
      <c r="AC7" s="225" t="s">
        <v>5833</v>
      </c>
      <c r="AD7" s="225" t="s">
        <v>24</v>
      </c>
      <c r="AE7" s="225" t="s">
        <v>7067</v>
      </c>
      <c r="AF7" s="225" t="s">
        <v>454</v>
      </c>
      <c r="AG7" s="319">
        <v>1210</v>
      </c>
      <c r="AH7" s="225">
        <v>1</v>
      </c>
      <c r="AI7" s="320">
        <v>8</v>
      </c>
      <c r="AJ7" s="320">
        <v>2</v>
      </c>
      <c r="AK7" s="321">
        <v>0.4</v>
      </c>
      <c r="AN7" s="249"/>
    </row>
    <row r="8" spans="1:40">
      <c r="A8" s="312">
        <v>2E-8</v>
      </c>
      <c r="B8" s="312">
        <v>2E-8</v>
      </c>
      <c r="C8" s="312">
        <v>2E-8</v>
      </c>
      <c r="D8" s="312">
        <v>2E-8</v>
      </c>
      <c r="E8" s="312">
        <v>2E-8</v>
      </c>
      <c r="F8" s="312">
        <v>2E-8</v>
      </c>
      <c r="G8" s="312">
        <v>2E-8</v>
      </c>
      <c r="H8" s="312">
        <v>2E-8</v>
      </c>
      <c r="I8" s="299">
        <v>0</v>
      </c>
      <c r="J8" s="299">
        <v>0</v>
      </c>
      <c r="K8"/>
      <c r="L8" s="223">
        <v>6</v>
      </c>
      <c r="N8" s="223">
        <v>6</v>
      </c>
      <c r="O8" s="223" t="s">
        <v>755</v>
      </c>
      <c r="P8" s="225" t="s">
        <v>24</v>
      </c>
      <c r="Q8" s="225" t="s">
        <v>779</v>
      </c>
      <c r="R8" s="225" t="s">
        <v>789</v>
      </c>
      <c r="S8" s="319">
        <v>805</v>
      </c>
      <c r="T8" s="225">
        <v>1</v>
      </c>
      <c r="U8" s="225">
        <v>2.5</v>
      </c>
      <c r="V8" s="320">
        <v>0.5</v>
      </c>
      <c r="W8" s="321">
        <v>5.0000000000000001E-3</v>
      </c>
      <c r="X8" s="322">
        <v>1</v>
      </c>
      <c r="Y8" s="322">
        <v>1</v>
      </c>
      <c r="Z8" s="322">
        <v>1</v>
      </c>
      <c r="AC8" s="225" t="s">
        <v>5841</v>
      </c>
      <c r="AD8" s="225" t="s">
        <v>24</v>
      </c>
      <c r="AE8" s="225" t="s">
        <v>779</v>
      </c>
      <c r="AF8" s="225" t="s">
        <v>3515</v>
      </c>
      <c r="AG8" s="319">
        <v>402</v>
      </c>
      <c r="AH8" s="225">
        <v>1</v>
      </c>
      <c r="AI8" s="320">
        <v>0.7</v>
      </c>
      <c r="AJ8" s="320">
        <v>0.5</v>
      </c>
      <c r="AK8" s="321">
        <v>5.0000000000000001E-3</v>
      </c>
      <c r="AN8" s="249"/>
    </row>
    <row r="9" spans="1:40">
      <c r="A9" s="312">
        <v>3.6092685632053816</v>
      </c>
      <c r="B9" s="312">
        <v>10.608842845580465</v>
      </c>
      <c r="C9" s="312">
        <v>2.9078786181734371</v>
      </c>
      <c r="D9" s="312">
        <v>9.9075255981931072</v>
      </c>
      <c r="E9" s="312">
        <v>1.1737621362506521</v>
      </c>
      <c r="F9" s="312">
        <v>8.1711756609274477</v>
      </c>
      <c r="G9" s="312">
        <v>2.9975326721676554</v>
      </c>
      <c r="H9" s="312">
        <v>9.9947345014616786</v>
      </c>
      <c r="I9" s="299">
        <v>0</v>
      </c>
      <c r="J9" s="299">
        <v>0</v>
      </c>
      <c r="K9"/>
      <c r="L9" s="223">
        <v>7</v>
      </c>
      <c r="N9" s="223">
        <v>7</v>
      </c>
      <c r="O9" s="223" t="s">
        <v>3154</v>
      </c>
      <c r="P9" s="225" t="s">
        <v>2233</v>
      </c>
      <c r="Q9" s="225" t="s">
        <v>790</v>
      </c>
      <c r="R9" s="225" t="s">
        <v>3390</v>
      </c>
      <c r="S9" s="319">
        <v>805</v>
      </c>
      <c r="T9" s="225">
        <v>1</v>
      </c>
      <c r="U9" s="225">
        <v>2.5</v>
      </c>
      <c r="V9" s="320">
        <v>0.5</v>
      </c>
      <c r="W9" s="321">
        <v>5.0000000000000001E-3</v>
      </c>
      <c r="X9" s="322">
        <v>1</v>
      </c>
      <c r="Y9" s="322">
        <v>1</v>
      </c>
      <c r="Z9" s="322">
        <v>4</v>
      </c>
      <c r="AC9" s="225" t="s">
        <v>3156</v>
      </c>
      <c r="AD9" s="225" t="s">
        <v>2233</v>
      </c>
      <c r="AE9" s="225" t="s">
        <v>778</v>
      </c>
      <c r="AF9" s="225" t="s">
        <v>3356</v>
      </c>
      <c r="AG9" s="319">
        <v>402</v>
      </c>
      <c r="AH9" s="225">
        <v>1</v>
      </c>
      <c r="AI9" s="320">
        <v>0.7</v>
      </c>
      <c r="AJ9" s="320">
        <v>0.5</v>
      </c>
      <c r="AK9" s="321">
        <v>5.0000000000000001E-3</v>
      </c>
      <c r="AN9" s="249"/>
    </row>
    <row r="10" spans="1:40">
      <c r="A10" s="312">
        <v>-1.070344313987069</v>
      </c>
      <c r="B10" s="312">
        <v>-1.07049760090088</v>
      </c>
      <c r="C10" s="312">
        <v>-1.8549267046236968</v>
      </c>
      <c r="D10" s="312">
        <v>-1.8550708219807941</v>
      </c>
      <c r="E10" s="312">
        <v>-3.7428296463699944</v>
      </c>
      <c r="F10" s="312">
        <v>-3.7453365011842901</v>
      </c>
      <c r="G10" s="312">
        <v>-1.919059110452916</v>
      </c>
      <c r="H10" s="312">
        <v>-1.9217776605494801</v>
      </c>
      <c r="I10" s="299">
        <v>0</v>
      </c>
      <c r="J10" s="299">
        <v>0</v>
      </c>
      <c r="K10"/>
      <c r="L10" s="223">
        <v>8</v>
      </c>
      <c r="N10" s="223">
        <v>8</v>
      </c>
      <c r="O10" s="223" t="s">
        <v>3155</v>
      </c>
      <c r="P10" s="225" t="s">
        <v>2233</v>
      </c>
      <c r="Q10" s="225" t="s">
        <v>790</v>
      </c>
      <c r="R10" s="225" t="s">
        <v>3391</v>
      </c>
      <c r="S10" s="319">
        <v>805</v>
      </c>
      <c r="T10" s="225">
        <v>1</v>
      </c>
      <c r="U10" s="225">
        <v>2.5</v>
      </c>
      <c r="V10" s="320">
        <v>0.5</v>
      </c>
      <c r="W10" s="321">
        <v>5.0000000000000001E-3</v>
      </c>
      <c r="X10" s="322">
        <v>1</v>
      </c>
      <c r="Y10" s="322">
        <v>1</v>
      </c>
      <c r="Z10" s="322">
        <v>4</v>
      </c>
      <c r="AC10" s="225" t="s">
        <v>3159</v>
      </c>
      <c r="AD10" s="225" t="s">
        <v>2233</v>
      </c>
      <c r="AE10" s="225" t="s">
        <v>790</v>
      </c>
      <c r="AF10" s="225" t="s">
        <v>7117</v>
      </c>
      <c r="AG10" s="319">
        <v>402</v>
      </c>
      <c r="AH10" s="225">
        <v>1</v>
      </c>
      <c r="AI10" s="320">
        <v>0.7</v>
      </c>
      <c r="AJ10" s="320">
        <v>0.5</v>
      </c>
      <c r="AK10" s="321">
        <v>5.0000000000000001E-3</v>
      </c>
      <c r="AN10" s="249"/>
    </row>
    <row r="11" spans="1:40">
      <c r="A11" s="312">
        <v>-1.7366825068366338</v>
      </c>
      <c r="B11" s="312">
        <v>-1.7366990005056522</v>
      </c>
      <c r="C11" s="312">
        <v>-2.5324854998567403</v>
      </c>
      <c r="D11" s="312">
        <v>-2.5325384217173554</v>
      </c>
      <c r="E11" s="312">
        <v>-4.2607011662797944</v>
      </c>
      <c r="F11" s="312">
        <v>-4.2629807224131921</v>
      </c>
      <c r="G11" s="312">
        <v>-2.4369306303625016</v>
      </c>
      <c r="H11" s="312">
        <v>-2.4394218814912461</v>
      </c>
      <c r="I11" s="299">
        <v>0</v>
      </c>
      <c r="J11" s="299">
        <v>0</v>
      </c>
      <c r="K11"/>
      <c r="L11" s="223">
        <v>9</v>
      </c>
      <c r="N11" s="223">
        <v>9</v>
      </c>
      <c r="O11" s="223" t="s">
        <v>3156</v>
      </c>
      <c r="P11" s="225" t="s">
        <v>2233</v>
      </c>
      <c r="Q11" s="225" t="s">
        <v>778</v>
      </c>
      <c r="R11" s="225" t="s">
        <v>3356</v>
      </c>
      <c r="S11" s="319">
        <v>805</v>
      </c>
      <c r="T11" s="225">
        <v>1</v>
      </c>
      <c r="U11" s="225">
        <v>2.5</v>
      </c>
      <c r="V11" s="320">
        <v>0.5</v>
      </c>
      <c r="W11" s="321">
        <v>5.0000000000000001E-3</v>
      </c>
      <c r="X11" s="322">
        <v>1</v>
      </c>
      <c r="Y11" s="322">
        <v>1</v>
      </c>
      <c r="Z11" s="322">
        <v>1</v>
      </c>
      <c r="AC11" s="225" t="s">
        <v>3160</v>
      </c>
      <c r="AD11" s="225" t="s">
        <v>2233</v>
      </c>
      <c r="AE11" s="225" t="s">
        <v>790</v>
      </c>
      <c r="AF11" s="225" t="s">
        <v>7118</v>
      </c>
      <c r="AG11" s="319">
        <v>402</v>
      </c>
      <c r="AH11" s="225">
        <v>1</v>
      </c>
      <c r="AI11" s="320">
        <v>0.7</v>
      </c>
      <c r="AJ11" s="320">
        <v>0.5</v>
      </c>
      <c r="AK11" s="321">
        <v>5.0000000000000001E-3</v>
      </c>
      <c r="AN11" s="249"/>
    </row>
    <row r="12" spans="1:40">
      <c r="A12" s="312">
        <v>0.23128802100991605</v>
      </c>
      <c r="B12" s="312">
        <v>9.2684105840915812E-2</v>
      </c>
      <c r="C12" s="312">
        <v>0.3920216419514192</v>
      </c>
      <c r="D12" s="312">
        <v>0.15874600913566378</v>
      </c>
      <c r="E12" s="312">
        <v>0.76316104725058043</v>
      </c>
      <c r="F12" s="312">
        <v>0.31507995343673145</v>
      </c>
      <c r="G12" s="312">
        <v>0.39221901737456238</v>
      </c>
      <c r="H12" s="312">
        <v>0.16205205267046188</v>
      </c>
      <c r="I12" s="299">
        <v>0</v>
      </c>
      <c r="J12" s="299">
        <v>0</v>
      </c>
      <c r="K12"/>
      <c r="L12" s="223">
        <v>10</v>
      </c>
      <c r="N12" s="223">
        <v>10</v>
      </c>
      <c r="O12" s="223" t="s">
        <v>3159</v>
      </c>
      <c r="P12" s="225" t="s">
        <v>2233</v>
      </c>
      <c r="Q12" s="225" t="s">
        <v>790</v>
      </c>
      <c r="R12" s="225" t="s">
        <v>3261</v>
      </c>
      <c r="S12" s="319">
        <v>805</v>
      </c>
      <c r="T12" s="225">
        <v>1</v>
      </c>
      <c r="U12" s="225">
        <v>2.5</v>
      </c>
      <c r="V12" s="320">
        <v>0.5</v>
      </c>
      <c r="W12" s="321">
        <v>5.0000000000000001E-3</v>
      </c>
      <c r="X12" s="322">
        <v>1</v>
      </c>
      <c r="Y12" s="322">
        <v>1</v>
      </c>
      <c r="Z12" s="322">
        <v>2</v>
      </c>
      <c r="AC12" s="225" t="s">
        <v>3197</v>
      </c>
      <c r="AD12" s="225" t="s">
        <v>24</v>
      </c>
      <c r="AE12" s="225" t="s">
        <v>779</v>
      </c>
      <c r="AF12" s="225" t="s">
        <v>7119</v>
      </c>
      <c r="AG12" s="319">
        <v>402</v>
      </c>
      <c r="AH12" s="225">
        <v>1</v>
      </c>
      <c r="AI12" s="320">
        <v>0.7</v>
      </c>
      <c r="AJ12" s="320">
        <v>0.5</v>
      </c>
      <c r="AK12" s="321">
        <v>5.0000000000000001E-3</v>
      </c>
      <c r="AN12" s="249"/>
    </row>
    <row r="13" spans="1:40">
      <c r="A13" s="312">
        <v>0.75071197899008391</v>
      </c>
      <c r="B13" s="312">
        <v>0.8893158941590843</v>
      </c>
      <c r="C13" s="312">
        <v>0.58997835804858079</v>
      </c>
      <c r="D13" s="312">
        <v>0.82325399086433626</v>
      </c>
      <c r="E13" s="312">
        <v>0.21883895274941953</v>
      </c>
      <c r="F13" s="312">
        <v>0.66692004656326853</v>
      </c>
      <c r="G13" s="312">
        <v>0.58978098262543766</v>
      </c>
      <c r="H13" s="312">
        <v>0.81994794732953813</v>
      </c>
      <c r="I13" s="299">
        <v>0</v>
      </c>
      <c r="J13" s="299">
        <v>0</v>
      </c>
      <c r="K13"/>
      <c r="L13" s="223">
        <v>11</v>
      </c>
      <c r="N13" s="223">
        <v>11</v>
      </c>
      <c r="O13" s="223" t="s">
        <v>3160</v>
      </c>
      <c r="P13" s="225" t="s">
        <v>2233</v>
      </c>
      <c r="Q13" s="225" t="s">
        <v>790</v>
      </c>
      <c r="R13" s="225" t="s">
        <v>3262</v>
      </c>
      <c r="S13" s="319">
        <v>805</v>
      </c>
      <c r="T13" s="225">
        <v>1</v>
      </c>
      <c r="U13" s="225">
        <v>2.5</v>
      </c>
      <c r="V13" s="320">
        <v>0.5</v>
      </c>
      <c r="W13" s="321">
        <v>5.0000000000000001E-3</v>
      </c>
      <c r="X13" s="322">
        <v>1</v>
      </c>
      <c r="Y13" s="322">
        <v>1</v>
      </c>
      <c r="Z13" s="322">
        <v>2</v>
      </c>
      <c r="AC13" s="225" t="s">
        <v>3198</v>
      </c>
      <c r="AD13" s="225" t="s">
        <v>2233</v>
      </c>
      <c r="AE13" s="225" t="s">
        <v>790</v>
      </c>
      <c r="AF13" s="225" t="s">
        <v>7461</v>
      </c>
      <c r="AG13" s="319">
        <v>402</v>
      </c>
      <c r="AH13" s="225">
        <v>1</v>
      </c>
      <c r="AI13" s="320">
        <v>0.7</v>
      </c>
      <c r="AJ13" s="320">
        <v>0.5</v>
      </c>
      <c r="AK13" s="321">
        <v>5.0000000000000001E-3</v>
      </c>
    </row>
    <row r="14" spans="1:40">
      <c r="A14" s="312">
        <v>0</v>
      </c>
      <c r="B14" s="312">
        <v>0</v>
      </c>
      <c r="C14" s="312">
        <v>0</v>
      </c>
      <c r="D14" s="312">
        <v>0</v>
      </c>
      <c r="E14" s="312">
        <v>0</v>
      </c>
      <c r="F14" s="312">
        <v>0</v>
      </c>
      <c r="G14" s="312">
        <v>0</v>
      </c>
      <c r="H14" s="312">
        <v>0</v>
      </c>
      <c r="I14" s="299">
        <v>0</v>
      </c>
      <c r="J14" s="299">
        <v>0</v>
      </c>
      <c r="K14"/>
      <c r="L14" s="223">
        <v>12</v>
      </c>
      <c r="N14" s="223">
        <v>12</v>
      </c>
      <c r="O14" s="223" t="s">
        <v>3197</v>
      </c>
      <c r="P14" s="225" t="s">
        <v>24</v>
      </c>
      <c r="Q14" s="225" t="s">
        <v>779</v>
      </c>
      <c r="R14" s="225" t="s">
        <v>3383</v>
      </c>
      <c r="S14" s="319">
        <v>805</v>
      </c>
      <c r="T14" s="225">
        <v>1</v>
      </c>
      <c r="U14" s="225">
        <v>2.5</v>
      </c>
      <c r="V14" s="320">
        <v>0.5</v>
      </c>
      <c r="W14" s="321">
        <v>5.0000000000000001E-3</v>
      </c>
      <c r="X14" s="322">
        <v>1</v>
      </c>
      <c r="Y14" s="322">
        <v>1</v>
      </c>
      <c r="Z14" s="322">
        <v>1</v>
      </c>
      <c r="AC14" s="225" t="s">
        <v>5863</v>
      </c>
      <c r="AD14" s="225" t="s">
        <v>24</v>
      </c>
      <c r="AE14" s="225" t="s">
        <v>779</v>
      </c>
      <c r="AF14" s="225" t="s">
        <v>7120</v>
      </c>
      <c r="AG14" s="319">
        <v>402</v>
      </c>
      <c r="AH14" s="225">
        <v>1</v>
      </c>
      <c r="AI14" s="320">
        <v>0.7</v>
      </c>
      <c r="AJ14" s="320">
        <v>0.5</v>
      </c>
      <c r="AK14" s="321">
        <v>5.0000000000000001E-3</v>
      </c>
    </row>
    <row r="15" spans="1:40">
      <c r="A15" s="312">
        <v>450000</v>
      </c>
      <c r="B15" s="312">
        <v>450000</v>
      </c>
      <c r="C15" s="312">
        <v>450000</v>
      </c>
      <c r="D15" s="312">
        <v>450000</v>
      </c>
      <c r="E15" s="312">
        <v>450000</v>
      </c>
      <c r="F15" s="312">
        <v>450000</v>
      </c>
      <c r="G15" s="312">
        <v>450000</v>
      </c>
      <c r="H15" s="312">
        <v>450000</v>
      </c>
      <c r="I15" s="299">
        <v>450000</v>
      </c>
      <c r="J15" s="299">
        <v>450000</v>
      </c>
      <c r="K15"/>
      <c r="L15" s="223">
        <v>13</v>
      </c>
      <c r="N15" s="223">
        <v>13</v>
      </c>
      <c r="O15" s="223" t="s">
        <v>3198</v>
      </c>
      <c r="P15" s="225" t="s">
        <v>2233</v>
      </c>
      <c r="Q15" s="225" t="s">
        <v>790</v>
      </c>
      <c r="R15" s="225" t="s">
        <v>3387</v>
      </c>
      <c r="S15" s="319">
        <v>805</v>
      </c>
      <c r="T15" s="225">
        <v>1</v>
      </c>
      <c r="U15" s="225">
        <v>2.5</v>
      </c>
      <c r="V15" s="320">
        <v>0.5</v>
      </c>
      <c r="W15" s="321">
        <v>5.0000000000000001E-3</v>
      </c>
      <c r="X15" s="322">
        <v>1</v>
      </c>
      <c r="Y15" s="322">
        <v>1</v>
      </c>
      <c r="Z15" s="322">
        <v>1</v>
      </c>
      <c r="AC15" s="225" t="s">
        <v>5837</v>
      </c>
      <c r="AD15" s="225" t="s">
        <v>81</v>
      </c>
      <c r="AE15" s="225" t="s">
        <v>7121</v>
      </c>
      <c r="AF15" s="225" t="s">
        <v>2119</v>
      </c>
      <c r="AG15" s="319" t="s">
        <v>7115</v>
      </c>
      <c r="AH15" s="225">
        <v>1</v>
      </c>
      <c r="AI15" s="320">
        <v>16</v>
      </c>
      <c r="AJ15" s="320">
        <v>2.0999999046325684</v>
      </c>
      <c r="AK15" s="321">
        <v>0.55000000000000004</v>
      </c>
    </row>
    <row r="16" spans="1:40">
      <c r="A16" s="312">
        <v>0.19029868779906584</v>
      </c>
      <c r="B16" s="312">
        <v>0.14317620683160059</v>
      </c>
      <c r="C16" s="312">
        <v>0.14162746316126354</v>
      </c>
      <c r="D16" s="312">
        <v>0.10291807109263874</v>
      </c>
      <c r="E16" s="312">
        <v>7.7769413167351101E-2</v>
      </c>
      <c r="F16" s="312">
        <v>0.17180497663631164</v>
      </c>
      <c r="G16" s="312">
        <v>0.16728390525676989</v>
      </c>
      <c r="H16" s="312">
        <v>0.15898600693237414</v>
      </c>
      <c r="I16" s="299">
        <v>0</v>
      </c>
      <c r="J16" s="299">
        <v>0</v>
      </c>
      <c r="K16"/>
      <c r="L16" s="223">
        <v>14</v>
      </c>
      <c r="N16" s="223">
        <v>14</v>
      </c>
      <c r="O16" s="223" t="s">
        <v>3161</v>
      </c>
      <c r="P16" s="225" t="s">
        <v>24</v>
      </c>
      <c r="Q16" s="225" t="s">
        <v>3371</v>
      </c>
      <c r="R16" s="225" t="s">
        <v>2723</v>
      </c>
      <c r="S16" s="319" t="s">
        <v>3259</v>
      </c>
      <c r="T16" s="225">
        <v>1</v>
      </c>
      <c r="U16" s="225">
        <v>8</v>
      </c>
      <c r="V16" s="320">
        <v>1.55</v>
      </c>
      <c r="W16" s="321">
        <v>0.14000000000000001</v>
      </c>
      <c r="X16" s="322">
        <v>1</v>
      </c>
      <c r="Y16" s="322">
        <v>1</v>
      </c>
      <c r="Z16" s="322">
        <v>0</v>
      </c>
      <c r="AC16" s="225" t="s">
        <v>5842</v>
      </c>
      <c r="AD16" s="225" t="s">
        <v>24</v>
      </c>
      <c r="AE16" s="225" t="s">
        <v>7000</v>
      </c>
      <c r="AF16" s="225" t="s">
        <v>382</v>
      </c>
      <c r="AG16" s="319">
        <v>1210</v>
      </c>
      <c r="AH16" s="225">
        <v>1</v>
      </c>
      <c r="AI16" s="320">
        <v>8</v>
      </c>
      <c r="AJ16" s="320">
        <v>2</v>
      </c>
      <c r="AK16" s="321">
        <v>0.18</v>
      </c>
    </row>
    <row r="17" spans="1:37">
      <c r="A17" s="312">
        <v>4.5</v>
      </c>
      <c r="B17" s="312">
        <v>4.5</v>
      </c>
      <c r="C17" s="312">
        <v>4.5</v>
      </c>
      <c r="D17" s="312">
        <v>4.5</v>
      </c>
      <c r="E17" s="312">
        <v>4.5</v>
      </c>
      <c r="F17" s="312">
        <v>4.5</v>
      </c>
      <c r="G17" s="312">
        <v>4.5</v>
      </c>
      <c r="H17" s="312">
        <v>4.5</v>
      </c>
      <c r="I17" s="299">
        <v>4.5</v>
      </c>
      <c r="J17" s="299">
        <v>4.5</v>
      </c>
      <c r="K17"/>
      <c r="L17" s="223">
        <v>15</v>
      </c>
      <c r="N17" s="223">
        <v>15</v>
      </c>
      <c r="O17" s="223" t="s">
        <v>3167</v>
      </c>
      <c r="P17" s="225" t="s">
        <v>10</v>
      </c>
      <c r="Q17" s="225" t="s">
        <v>3260</v>
      </c>
      <c r="R17" s="225" t="s">
        <v>70</v>
      </c>
      <c r="S17" s="319">
        <v>805</v>
      </c>
      <c r="T17" s="225">
        <v>1</v>
      </c>
      <c r="U17" s="225">
        <v>2.5</v>
      </c>
      <c r="V17" s="320">
        <v>0.8</v>
      </c>
      <c r="W17" s="321">
        <v>2.5999999999999999E-2</v>
      </c>
      <c r="X17" s="322">
        <v>1</v>
      </c>
      <c r="Y17" s="322">
        <v>1</v>
      </c>
      <c r="Z17" s="322">
        <v>2</v>
      </c>
      <c r="AC17" s="225" t="s">
        <v>5843</v>
      </c>
      <c r="AD17" s="225" t="s">
        <v>24</v>
      </c>
      <c r="AE17" s="225" t="s">
        <v>7070</v>
      </c>
      <c r="AF17" s="225" t="s">
        <v>419</v>
      </c>
      <c r="AG17" s="319">
        <v>1206</v>
      </c>
      <c r="AH17" s="225">
        <v>1</v>
      </c>
      <c r="AI17" s="320">
        <v>5.120000000000001</v>
      </c>
      <c r="AJ17" s="320">
        <v>1.6</v>
      </c>
      <c r="AK17" s="321">
        <v>0.19800000000000001</v>
      </c>
    </row>
    <row r="18" spans="1:37">
      <c r="A18" s="312">
        <v>7.0189700286186329E-3</v>
      </c>
      <c r="B18" s="312">
        <v>7.0189700286186329E-3</v>
      </c>
      <c r="C18" s="312">
        <v>2.0047910187397634E-2</v>
      </c>
      <c r="D18" s="312">
        <v>2.0047910187397634E-2</v>
      </c>
      <c r="E18" s="312">
        <v>5.3977472308372403E-2</v>
      </c>
      <c r="F18" s="312">
        <v>5.3977472308372403E-2</v>
      </c>
      <c r="G18" s="312">
        <v>1.7850689587610977E-2</v>
      </c>
      <c r="H18" s="312">
        <v>1.7850689587610977E-2</v>
      </c>
      <c r="I18" s="299">
        <v>0</v>
      </c>
      <c r="J18" s="299">
        <v>0</v>
      </c>
      <c r="K18"/>
      <c r="L18" s="223">
        <v>16</v>
      </c>
      <c r="N18" s="223">
        <v>16</v>
      </c>
      <c r="O18" s="223" t="s">
        <v>751</v>
      </c>
      <c r="P18" s="225" t="s">
        <v>10</v>
      </c>
      <c r="Q18" s="225" t="s">
        <v>3377</v>
      </c>
      <c r="R18" s="225" t="s">
        <v>417</v>
      </c>
      <c r="S18" s="319">
        <v>805</v>
      </c>
      <c r="T18" s="225">
        <v>1</v>
      </c>
      <c r="U18" s="225">
        <v>2.5</v>
      </c>
      <c r="V18" s="320">
        <v>1.25</v>
      </c>
      <c r="W18" s="321">
        <v>0.27600000000000002</v>
      </c>
      <c r="X18" s="322">
        <v>1</v>
      </c>
      <c r="Y18" s="322">
        <v>1</v>
      </c>
      <c r="Z18" s="322">
        <v>2</v>
      </c>
      <c r="AC18" s="225" t="s">
        <v>5844</v>
      </c>
      <c r="AD18" s="225" t="s">
        <v>24</v>
      </c>
      <c r="AE18" s="225" t="s">
        <v>779</v>
      </c>
      <c r="AF18" s="225" t="s">
        <v>3515</v>
      </c>
      <c r="AG18" s="319">
        <v>402</v>
      </c>
      <c r="AH18" s="225">
        <v>1</v>
      </c>
      <c r="AI18" s="320">
        <v>0.7</v>
      </c>
      <c r="AJ18" s="320">
        <v>0.5</v>
      </c>
      <c r="AK18" s="321">
        <v>5.0000000000000001E-3</v>
      </c>
    </row>
    <row r="19" spans="1:37">
      <c r="A19" s="312">
        <v>4.0215590506504126E-2</v>
      </c>
      <c r="B19" s="312">
        <v>4.0215590506504126E-2</v>
      </c>
      <c r="C19" s="312">
        <v>4.5765055771874064E-2</v>
      </c>
      <c r="D19" s="312">
        <v>4.5765055771874064E-2</v>
      </c>
      <c r="E19" s="312">
        <v>0.13669488626848608</v>
      </c>
      <c r="F19" s="312">
        <v>0.13669488626848608</v>
      </c>
      <c r="G19" s="312">
        <v>3.6356272525787645E-2</v>
      </c>
      <c r="H19" s="312">
        <v>3.6356272525787645E-2</v>
      </c>
      <c r="I19" s="299">
        <v>0</v>
      </c>
      <c r="J19" s="299">
        <v>0</v>
      </c>
      <c r="K19"/>
      <c r="L19" s="223">
        <v>17</v>
      </c>
      <c r="N19" s="223">
        <v>17</v>
      </c>
      <c r="O19" s="223" t="s">
        <v>767</v>
      </c>
      <c r="P19" s="225" t="s">
        <v>24</v>
      </c>
      <c r="Q19" s="225" t="s">
        <v>779</v>
      </c>
      <c r="R19" s="225" t="s">
        <v>789</v>
      </c>
      <c r="S19" s="319">
        <v>805</v>
      </c>
      <c r="T19" s="225">
        <v>1</v>
      </c>
      <c r="U19" s="225">
        <v>2.5</v>
      </c>
      <c r="V19" s="320">
        <v>0.5</v>
      </c>
      <c r="W19" s="321">
        <v>5.0000000000000001E-3</v>
      </c>
      <c r="X19" s="322">
        <v>1</v>
      </c>
      <c r="Y19" s="322">
        <v>1</v>
      </c>
      <c r="Z19" s="322">
        <v>1</v>
      </c>
      <c r="AC19" s="225" t="s">
        <v>3164</v>
      </c>
      <c r="AD19" s="225" t="s">
        <v>2233</v>
      </c>
      <c r="AE19" s="225" t="s">
        <v>778</v>
      </c>
      <c r="AF19" s="225" t="s">
        <v>3356</v>
      </c>
      <c r="AG19" s="319">
        <v>402</v>
      </c>
      <c r="AH19" s="225">
        <v>1</v>
      </c>
      <c r="AI19" s="320">
        <v>0.7</v>
      </c>
      <c r="AJ19" s="320">
        <v>0.5</v>
      </c>
      <c r="AK19" s="321">
        <v>5.0000000000000001E-3</v>
      </c>
    </row>
    <row r="20" spans="1:37">
      <c r="A20" s="312">
        <v>1</v>
      </c>
      <c r="B20" s="312">
        <v>1</v>
      </c>
      <c r="C20" s="312">
        <v>1.8</v>
      </c>
      <c r="D20" s="312">
        <v>1.8</v>
      </c>
      <c r="E20" s="312">
        <v>3.3</v>
      </c>
      <c r="F20" s="312">
        <v>3.3</v>
      </c>
      <c r="G20" s="312">
        <v>1.5</v>
      </c>
      <c r="H20" s="312">
        <v>1.5</v>
      </c>
      <c r="I20" s="299">
        <v>0</v>
      </c>
      <c r="J20" s="299">
        <v>0</v>
      </c>
      <c r="K20"/>
      <c r="L20" s="223">
        <v>18</v>
      </c>
      <c r="N20" s="223">
        <v>18</v>
      </c>
      <c r="O20" s="223" t="s">
        <v>3162</v>
      </c>
      <c r="P20" s="225" t="s">
        <v>2233</v>
      </c>
      <c r="Q20" s="225" t="s">
        <v>790</v>
      </c>
      <c r="R20" s="225" t="s">
        <v>3390</v>
      </c>
      <c r="S20" s="319">
        <v>805</v>
      </c>
      <c r="T20" s="225">
        <v>1</v>
      </c>
      <c r="U20" s="225">
        <v>2.5</v>
      </c>
      <c r="V20" s="320">
        <v>0.5</v>
      </c>
      <c r="W20" s="321">
        <v>5.0000000000000001E-3</v>
      </c>
      <c r="X20" s="322">
        <v>1</v>
      </c>
      <c r="Y20" s="322">
        <v>1</v>
      </c>
      <c r="Z20" s="322">
        <v>4</v>
      </c>
      <c r="AC20" s="225" t="s">
        <v>3165</v>
      </c>
      <c r="AD20" s="225" t="s">
        <v>2233</v>
      </c>
      <c r="AE20" s="225" t="s">
        <v>790</v>
      </c>
      <c r="AF20" s="225" t="s">
        <v>7122</v>
      </c>
      <c r="AG20" s="319">
        <v>402</v>
      </c>
      <c r="AH20" s="225">
        <v>1</v>
      </c>
      <c r="AI20" s="320">
        <v>0.7</v>
      </c>
      <c r="AJ20" s="320">
        <v>0.5</v>
      </c>
      <c r="AK20" s="321">
        <v>5.0000000000000001E-3</v>
      </c>
    </row>
    <row r="21" spans="1:37">
      <c r="A21" s="312"/>
      <c r="B21" s="312"/>
      <c r="C21" s="312"/>
      <c r="D21" s="312"/>
      <c r="E21" s="312"/>
      <c r="F21" s="312"/>
      <c r="G21" s="312"/>
      <c r="H21" s="312"/>
      <c r="I21" s="299"/>
      <c r="J21" s="299"/>
      <c r="K21"/>
      <c r="L21" s="223">
        <v>19</v>
      </c>
      <c r="N21" s="223">
        <v>19</v>
      </c>
      <c r="O21" s="223" t="s">
        <v>3163</v>
      </c>
      <c r="P21" s="225" t="s">
        <v>2233</v>
      </c>
      <c r="Q21" s="225" t="s">
        <v>790</v>
      </c>
      <c r="R21" s="225" t="s">
        <v>3391</v>
      </c>
      <c r="S21" s="319">
        <v>805</v>
      </c>
      <c r="T21" s="225">
        <v>1</v>
      </c>
      <c r="U21" s="225">
        <v>2.5</v>
      </c>
      <c r="V21" s="320">
        <v>0.5</v>
      </c>
      <c r="W21" s="321">
        <v>5.0000000000000001E-3</v>
      </c>
      <c r="X21" s="322">
        <v>1</v>
      </c>
      <c r="Y21" s="322">
        <v>1</v>
      </c>
      <c r="Z21" s="322">
        <v>4</v>
      </c>
      <c r="AC21" s="225" t="s">
        <v>3166</v>
      </c>
      <c r="AD21" s="225" t="s">
        <v>2233</v>
      </c>
      <c r="AE21" s="225" t="s">
        <v>790</v>
      </c>
      <c r="AF21" s="225" t="s">
        <v>7123</v>
      </c>
      <c r="AG21" s="319">
        <v>402</v>
      </c>
      <c r="AH21" s="225">
        <v>1</v>
      </c>
      <c r="AI21" s="320">
        <v>0.7</v>
      </c>
      <c r="AJ21" s="320">
        <v>0.5</v>
      </c>
      <c r="AK21" s="321">
        <v>5.0000000000000001E-3</v>
      </c>
    </row>
    <row r="22" spans="1:37">
      <c r="A22" s="313">
        <v>3</v>
      </c>
      <c r="B22" s="313">
        <v>3</v>
      </c>
      <c r="C22" s="313">
        <v>2</v>
      </c>
      <c r="D22" s="313">
        <v>2</v>
      </c>
      <c r="E22" s="313">
        <v>1</v>
      </c>
      <c r="F22" s="313">
        <v>1</v>
      </c>
      <c r="G22" s="313">
        <v>1</v>
      </c>
      <c r="H22" s="313">
        <v>1</v>
      </c>
      <c r="I22" s="299">
        <v>0</v>
      </c>
      <c r="J22" s="299">
        <v>0</v>
      </c>
      <c r="K22"/>
      <c r="L22" s="223">
        <v>20</v>
      </c>
      <c r="N22" s="223">
        <v>20</v>
      </c>
      <c r="O22" s="223" t="s">
        <v>3164</v>
      </c>
      <c r="P22" s="225" t="s">
        <v>2233</v>
      </c>
      <c r="Q22" s="225" t="s">
        <v>778</v>
      </c>
      <c r="R22" s="225" t="s">
        <v>3356</v>
      </c>
      <c r="S22" s="319">
        <v>805</v>
      </c>
      <c r="T22" s="225">
        <v>1</v>
      </c>
      <c r="U22" s="225">
        <v>2.5</v>
      </c>
      <c r="V22" s="320">
        <v>0.5</v>
      </c>
      <c r="W22" s="321">
        <v>5.0000000000000001E-3</v>
      </c>
      <c r="X22" s="322">
        <v>1</v>
      </c>
      <c r="Y22" s="322">
        <v>1</v>
      </c>
      <c r="Z22" s="322">
        <v>2</v>
      </c>
      <c r="AC22" s="225" t="s">
        <v>3199</v>
      </c>
      <c r="AD22" s="225" t="s">
        <v>24</v>
      </c>
      <c r="AE22" s="225" t="s">
        <v>779</v>
      </c>
      <c r="AF22" s="225" t="s">
        <v>7124</v>
      </c>
      <c r="AG22" s="319">
        <v>402</v>
      </c>
      <c r="AH22" s="225">
        <v>1</v>
      </c>
      <c r="AI22" s="320">
        <v>0.7</v>
      </c>
      <c r="AJ22" s="320">
        <v>0.5</v>
      </c>
      <c r="AK22" s="321">
        <v>5.0000000000000001E-3</v>
      </c>
    </row>
    <row r="23" spans="1:37">
      <c r="A23" s="312">
        <v>3.9275339814189731</v>
      </c>
      <c r="B23" s="312">
        <v>4.0925234590549131</v>
      </c>
      <c r="C23" s="312">
        <v>2.8444084077716849</v>
      </c>
      <c r="D23" s="312">
        <v>3.1650223326833968</v>
      </c>
      <c r="E23" s="312">
        <v>1.0829416241781598</v>
      </c>
      <c r="F23" s="312">
        <v>1.2383864487748495</v>
      </c>
      <c r="G23" s="312">
        <v>1.2779407374056133</v>
      </c>
      <c r="H23" s="312">
        <v>1.3829000571768677</v>
      </c>
      <c r="I23" s="299">
        <v>0</v>
      </c>
      <c r="J23" s="299">
        <v>0</v>
      </c>
      <c r="K23"/>
      <c r="L23" s="223">
        <v>21</v>
      </c>
      <c r="N23" s="223">
        <v>21</v>
      </c>
      <c r="O23" s="223" t="s">
        <v>3165</v>
      </c>
      <c r="P23" s="225" t="s">
        <v>2233</v>
      </c>
      <c r="Q23" s="225" t="s">
        <v>790</v>
      </c>
      <c r="R23" s="225" t="s">
        <v>3261</v>
      </c>
      <c r="S23" s="319">
        <v>805</v>
      </c>
      <c r="T23" s="225">
        <v>1</v>
      </c>
      <c r="U23" s="225">
        <v>2.5</v>
      </c>
      <c r="V23" s="320">
        <v>0.5</v>
      </c>
      <c r="W23" s="321">
        <v>5.0000000000000001E-3</v>
      </c>
      <c r="X23" s="322">
        <v>1</v>
      </c>
      <c r="Y23" s="322">
        <v>1</v>
      </c>
      <c r="Z23" s="322">
        <v>2</v>
      </c>
      <c r="AC23" s="225" t="s">
        <v>3200</v>
      </c>
      <c r="AD23" s="225" t="s">
        <v>2233</v>
      </c>
      <c r="AE23" s="225" t="s">
        <v>790</v>
      </c>
      <c r="AF23" s="225" t="s">
        <v>7462</v>
      </c>
      <c r="AG23" s="319">
        <v>402</v>
      </c>
      <c r="AH23" s="225">
        <v>1</v>
      </c>
      <c r="AI23" s="320">
        <v>0.7</v>
      </c>
      <c r="AJ23" s="320">
        <v>0.5</v>
      </c>
      <c r="AK23" s="321">
        <v>5.0000000000000001E-3</v>
      </c>
    </row>
    <row r="24" spans="1:37">
      <c r="A24" s="312">
        <v>2.0724660185810269</v>
      </c>
      <c r="B24" s="312">
        <v>1.907476540945086</v>
      </c>
      <c r="C24" s="312">
        <v>1.1555915922283151</v>
      </c>
      <c r="D24" s="312">
        <v>0.83497766731660317</v>
      </c>
      <c r="E24" s="312">
        <v>0.91705837582184013</v>
      </c>
      <c r="F24" s="312">
        <v>0.76161355122515073</v>
      </c>
      <c r="G24" s="312">
        <v>0.7220592625943868</v>
      </c>
      <c r="H24" s="312">
        <v>0.6170999428231323</v>
      </c>
      <c r="I24" s="299">
        <v>0</v>
      </c>
      <c r="J24" s="299">
        <v>0</v>
      </c>
      <c r="K24"/>
      <c r="L24" s="223">
        <v>22</v>
      </c>
      <c r="N24" s="223">
        <v>22</v>
      </c>
      <c r="O24" s="223" t="s">
        <v>3166</v>
      </c>
      <c r="P24" s="225" t="s">
        <v>2233</v>
      </c>
      <c r="Q24" s="225" t="s">
        <v>790</v>
      </c>
      <c r="R24" s="225" t="s">
        <v>3262</v>
      </c>
      <c r="S24" s="319">
        <v>805</v>
      </c>
      <c r="T24" s="225">
        <v>1</v>
      </c>
      <c r="U24" s="225">
        <v>2.5</v>
      </c>
      <c r="V24" s="320">
        <v>0.5</v>
      </c>
      <c r="W24" s="321">
        <v>5.0000000000000001E-3</v>
      </c>
      <c r="X24" s="322">
        <v>1</v>
      </c>
      <c r="Y24" s="322">
        <v>1</v>
      </c>
      <c r="Z24" s="322">
        <v>2</v>
      </c>
      <c r="AC24" s="225" t="s">
        <v>5864</v>
      </c>
      <c r="AD24" s="225" t="s">
        <v>24</v>
      </c>
      <c r="AE24" s="225" t="s">
        <v>779</v>
      </c>
      <c r="AF24" s="225" t="s">
        <v>7125</v>
      </c>
      <c r="AG24" s="319">
        <v>402</v>
      </c>
      <c r="AH24" s="225">
        <v>1</v>
      </c>
      <c r="AI24" s="320">
        <v>0.7</v>
      </c>
      <c r="AJ24" s="320">
        <v>0.5</v>
      </c>
      <c r="AK24" s="321">
        <v>5.0000000000000001E-3</v>
      </c>
    </row>
    <row r="25" spans="1:37">
      <c r="A25" s="312">
        <v>1.8550679628379463</v>
      </c>
      <c r="B25" s="312">
        <v>2.1850469181098271</v>
      </c>
      <c r="C25" s="312">
        <v>1.6888168155433698</v>
      </c>
      <c r="D25" s="312">
        <v>2.3300446653667937</v>
      </c>
      <c r="E25" s="312">
        <v>0.16588324835631962</v>
      </c>
      <c r="F25" s="312">
        <v>0.47677289754969876</v>
      </c>
      <c r="G25" s="312">
        <v>0.55588147481122652</v>
      </c>
      <c r="H25" s="312">
        <v>0.76580011435373541</v>
      </c>
      <c r="I25" s="299">
        <v>0</v>
      </c>
      <c r="J25" s="299">
        <v>0</v>
      </c>
      <c r="K25"/>
      <c r="L25" s="223">
        <v>23</v>
      </c>
      <c r="N25" s="223">
        <v>23</v>
      </c>
      <c r="O25" s="223" t="s">
        <v>3199</v>
      </c>
      <c r="P25" s="225" t="s">
        <v>24</v>
      </c>
      <c r="Q25" s="225" t="s">
        <v>779</v>
      </c>
      <c r="R25" s="225" t="s">
        <v>3383</v>
      </c>
      <c r="S25" s="319">
        <v>805</v>
      </c>
      <c r="T25" s="225">
        <v>1</v>
      </c>
      <c r="U25" s="225">
        <v>2.5</v>
      </c>
      <c r="V25" s="320">
        <v>0.5</v>
      </c>
      <c r="W25" s="321">
        <v>5.0000000000000001E-3</v>
      </c>
      <c r="X25" s="322">
        <v>1</v>
      </c>
      <c r="Y25" s="322">
        <v>1</v>
      </c>
      <c r="Z25" s="322">
        <v>1</v>
      </c>
      <c r="AC25" s="225" t="s">
        <v>5845</v>
      </c>
      <c r="AD25" s="225" t="s">
        <v>2347</v>
      </c>
      <c r="AE25" s="225" t="s">
        <v>7126</v>
      </c>
      <c r="AF25" s="225">
        <v>744773112</v>
      </c>
      <c r="AG25" s="319" t="s">
        <v>7127</v>
      </c>
      <c r="AH25" s="225">
        <v>1</v>
      </c>
      <c r="AI25" s="320">
        <v>18</v>
      </c>
      <c r="AJ25" s="320">
        <v>3.2</v>
      </c>
      <c r="AK25" s="321">
        <v>0.57520000000000004</v>
      </c>
    </row>
    <row r="26" spans="1:37">
      <c r="A26" s="312">
        <v>3.0474207283475501</v>
      </c>
      <c r="B26" s="312">
        <v>3.0655944235218779</v>
      </c>
      <c r="C26" s="312">
        <v>2.0585614361422002</v>
      </c>
      <c r="D26" s="312">
        <v>2.1100771736006139</v>
      </c>
      <c r="E26" s="312">
        <v>1.0011458956318191</v>
      </c>
      <c r="F26" s="312">
        <v>1.0094269164497058</v>
      </c>
      <c r="G26" s="312">
        <v>1.0127933408005103</v>
      </c>
      <c r="H26" s="312">
        <v>1.0241439439496203</v>
      </c>
      <c r="I26" s="299">
        <v>0</v>
      </c>
      <c r="J26" s="299">
        <v>0</v>
      </c>
      <c r="K26"/>
      <c r="L26" s="223">
        <v>24</v>
      </c>
      <c r="N26" s="223">
        <v>24</v>
      </c>
      <c r="O26" s="223" t="s">
        <v>3200</v>
      </c>
      <c r="P26" s="225" t="s">
        <v>2233</v>
      </c>
      <c r="Q26" s="225" t="s">
        <v>790</v>
      </c>
      <c r="R26" s="225" t="s">
        <v>3387</v>
      </c>
      <c r="S26" s="319">
        <v>805</v>
      </c>
      <c r="T26" s="225">
        <v>1</v>
      </c>
      <c r="U26" s="225">
        <v>2.5</v>
      </c>
      <c r="V26" s="320">
        <v>0.5</v>
      </c>
      <c r="W26" s="321">
        <v>5.0000000000000001E-3</v>
      </c>
      <c r="X26" s="322">
        <v>1</v>
      </c>
      <c r="Y26" s="322">
        <v>1</v>
      </c>
      <c r="Z26" s="322">
        <v>1</v>
      </c>
      <c r="AC26" s="225" t="s">
        <v>5847</v>
      </c>
      <c r="AD26" s="225" t="s">
        <v>10</v>
      </c>
      <c r="AE26" s="225" t="s">
        <v>7064</v>
      </c>
      <c r="AF26" s="225" t="s">
        <v>57</v>
      </c>
      <c r="AG26" s="319">
        <v>805</v>
      </c>
      <c r="AH26" s="225">
        <v>1</v>
      </c>
      <c r="AI26" s="320">
        <v>2.5</v>
      </c>
      <c r="AJ26" s="320">
        <v>1.2</v>
      </c>
      <c r="AK26" s="321">
        <v>8.1000000000000003E-2</v>
      </c>
    </row>
    <row r="27" spans="1:37">
      <c r="A27" s="312">
        <v>3.9275339814189731</v>
      </c>
      <c r="B27" s="312">
        <v>4.0925234590549131</v>
      </c>
      <c r="C27" s="312">
        <v>2.8444084077716849</v>
      </c>
      <c r="D27" s="312">
        <v>3.1650223326833968</v>
      </c>
      <c r="E27" s="312">
        <v>1.0829416241781598</v>
      </c>
      <c r="F27" s="312">
        <v>1.2383864487748495</v>
      </c>
      <c r="G27" s="312">
        <v>1.2779407374056133</v>
      </c>
      <c r="H27" s="312">
        <v>1.3829000571768677</v>
      </c>
      <c r="I27" s="299">
        <v>0</v>
      </c>
      <c r="J27" s="299">
        <v>0</v>
      </c>
      <c r="K27"/>
      <c r="L27" s="223">
        <v>25</v>
      </c>
      <c r="N27" s="223">
        <v>25</v>
      </c>
      <c r="O27" s="223" t="s">
        <v>3168</v>
      </c>
      <c r="P27" s="225" t="s">
        <v>24</v>
      </c>
      <c r="Q27" s="225" t="s">
        <v>3371</v>
      </c>
      <c r="R27" s="225" t="s">
        <v>2723</v>
      </c>
      <c r="S27" s="319" t="s">
        <v>3259</v>
      </c>
      <c r="T27" s="225">
        <v>1</v>
      </c>
      <c r="U27" s="225">
        <v>8</v>
      </c>
      <c r="V27" s="320">
        <v>1.55</v>
      </c>
      <c r="W27" s="321">
        <v>0.14000000000000001</v>
      </c>
      <c r="X27" s="322">
        <v>1</v>
      </c>
      <c r="Y27" s="322">
        <v>1</v>
      </c>
      <c r="Z27" s="322">
        <v>0</v>
      </c>
      <c r="AC27" s="225" t="s">
        <v>5848</v>
      </c>
      <c r="AD27" s="225" t="s">
        <v>17</v>
      </c>
      <c r="AE27" s="225" t="s">
        <v>7097</v>
      </c>
      <c r="AF27" s="225" t="s">
        <v>2950</v>
      </c>
      <c r="AG27" s="319">
        <v>603</v>
      </c>
      <c r="AH27" s="225">
        <v>1</v>
      </c>
      <c r="AI27" s="320">
        <v>1.2800000000000002</v>
      </c>
      <c r="AJ27" s="320">
        <v>0.8</v>
      </c>
      <c r="AK27" s="321">
        <v>2.5999999999999999E-2</v>
      </c>
    </row>
    <row r="28" spans="1:37">
      <c r="A28" s="312">
        <v>3.9275339814189731</v>
      </c>
      <c r="B28" s="312">
        <v>4.0925234590549131</v>
      </c>
      <c r="C28" s="312">
        <v>2.8444084077716849</v>
      </c>
      <c r="D28" s="312">
        <v>3.1650223326833968</v>
      </c>
      <c r="E28" s="312">
        <v>1.0829416241781598</v>
      </c>
      <c r="F28" s="312">
        <v>1.2383864487748495</v>
      </c>
      <c r="G28" s="312">
        <v>1.2779407374056133</v>
      </c>
      <c r="H28" s="312">
        <v>1.3829000571768677</v>
      </c>
      <c r="I28" s="299">
        <v>0</v>
      </c>
      <c r="J28" s="299">
        <v>0</v>
      </c>
      <c r="K28"/>
      <c r="L28" s="223">
        <v>26</v>
      </c>
      <c r="N28" s="223">
        <v>26</v>
      </c>
      <c r="O28" s="223" t="s">
        <v>3169</v>
      </c>
      <c r="P28" s="225" t="s">
        <v>10</v>
      </c>
      <c r="Q28" s="225" t="s">
        <v>3260</v>
      </c>
      <c r="R28" s="225" t="s">
        <v>70</v>
      </c>
      <c r="S28" s="319">
        <v>805</v>
      </c>
      <c r="T28" s="225">
        <v>1</v>
      </c>
      <c r="U28" s="225">
        <v>2.5</v>
      </c>
      <c r="V28" s="320">
        <v>0.8</v>
      </c>
      <c r="W28" s="321">
        <v>2.5999999999999999E-2</v>
      </c>
      <c r="X28" s="322">
        <v>1</v>
      </c>
      <c r="Y28" s="322">
        <v>1</v>
      </c>
      <c r="Z28" s="322">
        <v>3</v>
      </c>
      <c r="AC28" s="225" t="s">
        <v>5850</v>
      </c>
      <c r="AD28" s="225" t="s">
        <v>24</v>
      </c>
      <c r="AE28" s="225" t="s">
        <v>779</v>
      </c>
      <c r="AF28" s="225" t="s">
        <v>3515</v>
      </c>
      <c r="AG28" s="319">
        <v>402</v>
      </c>
      <c r="AH28" s="225">
        <v>1</v>
      </c>
      <c r="AI28" s="320">
        <v>0.7</v>
      </c>
      <c r="AJ28" s="320">
        <v>0.5</v>
      </c>
      <c r="AK28" s="321">
        <v>5.0000000000000001E-3</v>
      </c>
    </row>
    <row r="29" spans="1:37">
      <c r="A29" s="312">
        <v>2.0724660185810269</v>
      </c>
      <c r="B29" s="312">
        <v>1.907476540945086</v>
      </c>
      <c r="C29" s="312">
        <v>1.1555915922283151</v>
      </c>
      <c r="D29" s="312">
        <v>0.83497766731660317</v>
      </c>
      <c r="E29" s="312">
        <v>0.91705837582184013</v>
      </c>
      <c r="F29" s="312">
        <v>0.76161355122515073</v>
      </c>
      <c r="G29" s="312">
        <v>0.7220592625943868</v>
      </c>
      <c r="H29" s="312">
        <v>0.6170999428231323</v>
      </c>
      <c r="I29" s="299">
        <v>0</v>
      </c>
      <c r="J29" s="299">
        <v>0</v>
      </c>
      <c r="K29"/>
      <c r="L29" s="223">
        <v>27</v>
      </c>
      <c r="N29" s="223">
        <v>27</v>
      </c>
      <c r="O29" s="223" t="s">
        <v>3170</v>
      </c>
      <c r="P29" s="225" t="s">
        <v>10</v>
      </c>
      <c r="Q29" s="225" t="s">
        <v>3377</v>
      </c>
      <c r="R29" s="225" t="s">
        <v>417</v>
      </c>
      <c r="S29" s="319">
        <v>805</v>
      </c>
      <c r="T29" s="225">
        <v>1</v>
      </c>
      <c r="U29" s="225">
        <v>2.5</v>
      </c>
      <c r="V29" s="320">
        <v>1.25</v>
      </c>
      <c r="W29" s="321">
        <v>0.27600000000000002</v>
      </c>
      <c r="X29" s="322">
        <v>1</v>
      </c>
      <c r="Y29" s="322">
        <v>1</v>
      </c>
      <c r="Z29" s="322">
        <v>3</v>
      </c>
      <c r="AC29" s="225" t="s">
        <v>3174</v>
      </c>
      <c r="AD29" s="225" t="s">
        <v>2233</v>
      </c>
      <c r="AE29" s="225" t="s">
        <v>790</v>
      </c>
      <c r="AF29" s="225" t="s">
        <v>7128</v>
      </c>
      <c r="AG29" s="319">
        <v>402</v>
      </c>
      <c r="AH29" s="225">
        <v>1</v>
      </c>
      <c r="AI29" s="320">
        <v>0.7</v>
      </c>
      <c r="AJ29" s="320">
        <v>0.5</v>
      </c>
      <c r="AK29" s="321">
        <v>5.0000000000000001E-3</v>
      </c>
    </row>
    <row r="30" spans="1:37">
      <c r="A30" s="312">
        <v>2.0724660185810269</v>
      </c>
      <c r="B30" s="312">
        <v>1.907476540945086</v>
      </c>
      <c r="C30" s="312">
        <v>1.1555915922283151</v>
      </c>
      <c r="D30" s="312">
        <v>0.83497766731660317</v>
      </c>
      <c r="E30" s="312">
        <v>0.91705837582184013</v>
      </c>
      <c r="F30" s="312">
        <v>0.76161355122515073</v>
      </c>
      <c r="G30" s="312">
        <v>0.7220592625943868</v>
      </c>
      <c r="H30" s="312">
        <v>0.6170999428231323</v>
      </c>
      <c r="I30" s="299">
        <v>0</v>
      </c>
      <c r="J30" s="299">
        <v>0</v>
      </c>
      <c r="K30"/>
      <c r="L30" s="223">
        <v>28</v>
      </c>
      <c r="N30" s="223">
        <v>28</v>
      </c>
      <c r="O30" s="223" t="s">
        <v>3171</v>
      </c>
      <c r="P30" s="225" t="s">
        <v>24</v>
      </c>
      <c r="Q30" s="225" t="s">
        <v>779</v>
      </c>
      <c r="R30" s="225" t="s">
        <v>789</v>
      </c>
      <c r="S30" s="319">
        <v>805</v>
      </c>
      <c r="T30" s="225">
        <v>1</v>
      </c>
      <c r="U30" s="225">
        <v>2.5</v>
      </c>
      <c r="V30" s="320">
        <v>0.5</v>
      </c>
      <c r="W30" s="321">
        <v>5.0000000000000001E-3</v>
      </c>
      <c r="X30" s="322">
        <v>1</v>
      </c>
      <c r="Y30" s="322">
        <v>1</v>
      </c>
      <c r="Z30" s="322">
        <v>1</v>
      </c>
      <c r="AC30" s="225" t="s">
        <v>3175</v>
      </c>
      <c r="AD30" s="225" t="s">
        <v>2233</v>
      </c>
      <c r="AE30" s="225" t="s">
        <v>790</v>
      </c>
      <c r="AF30" s="225" t="s">
        <v>7129</v>
      </c>
      <c r="AG30" s="319">
        <v>402</v>
      </c>
      <c r="AH30" s="225">
        <v>1</v>
      </c>
      <c r="AI30" s="320">
        <v>0.7</v>
      </c>
      <c r="AJ30" s="320">
        <v>0.5</v>
      </c>
      <c r="AK30" s="321">
        <v>5.0000000000000001E-3</v>
      </c>
    </row>
    <row r="31" spans="1:37">
      <c r="A31" s="312">
        <v>1.465578169474675</v>
      </c>
      <c r="B31" s="312">
        <v>0.93329154115295254</v>
      </c>
      <c r="C31" s="312">
        <v>1.288898903955727</v>
      </c>
      <c r="D31" s="312">
        <v>0.84071684141750047</v>
      </c>
      <c r="E31" s="312">
        <v>0.87459193636831767</v>
      </c>
      <c r="F31" s="312">
        <v>0.5666113468343319</v>
      </c>
      <c r="G31" s="312">
        <v>0.63428605124774284</v>
      </c>
      <c r="H31" s="312">
        <v>0.41227620478447374</v>
      </c>
      <c r="I31" s="299">
        <v>0</v>
      </c>
      <c r="J31" s="299">
        <v>0</v>
      </c>
      <c r="K31"/>
      <c r="L31" s="223">
        <v>29</v>
      </c>
      <c r="N31" s="223">
        <v>29</v>
      </c>
      <c r="O31" s="223" t="s">
        <v>3172</v>
      </c>
      <c r="P31" s="225" t="s">
        <v>2233</v>
      </c>
      <c r="Q31" s="225" t="s">
        <v>790</v>
      </c>
      <c r="R31" s="225" t="s">
        <v>3390</v>
      </c>
      <c r="S31" s="319">
        <v>805</v>
      </c>
      <c r="T31" s="225">
        <v>1</v>
      </c>
      <c r="U31" s="225">
        <v>2.5</v>
      </c>
      <c r="V31" s="320">
        <v>0.5</v>
      </c>
      <c r="W31" s="321">
        <v>5.0000000000000001E-3</v>
      </c>
      <c r="X31" s="322">
        <v>1</v>
      </c>
      <c r="Y31" s="322">
        <v>1</v>
      </c>
      <c r="Z31" s="322">
        <v>4</v>
      </c>
      <c r="AC31" s="225" t="s">
        <v>3201</v>
      </c>
      <c r="AD31" s="225" t="s">
        <v>24</v>
      </c>
      <c r="AE31" s="225" t="s">
        <v>779</v>
      </c>
      <c r="AF31" s="225" t="s">
        <v>7130</v>
      </c>
      <c r="AG31" s="319">
        <v>402</v>
      </c>
      <c r="AH31" s="225">
        <v>1</v>
      </c>
      <c r="AI31" s="320">
        <v>0.7</v>
      </c>
      <c r="AJ31" s="320">
        <v>0.5</v>
      </c>
      <c r="AK31" s="321">
        <v>5.0000000000000001E-3</v>
      </c>
    </row>
    <row r="32" spans="1:37">
      <c r="A32" s="312">
        <v>2.6403961462253065</v>
      </c>
      <c r="B32" s="312">
        <v>2.8909642722955384</v>
      </c>
      <c r="C32" s="312">
        <v>1.5811820415116251</v>
      </c>
      <c r="D32" s="312">
        <v>1.9145436032886349</v>
      </c>
      <c r="E32" s="312">
        <v>0.46833831073469312</v>
      </c>
      <c r="F32" s="312">
        <v>0.82435023667006302</v>
      </c>
      <c r="G32" s="312">
        <v>0.77779692082274721</v>
      </c>
      <c r="H32" s="312">
        <v>0.9273723492613295</v>
      </c>
      <c r="I32" s="299">
        <v>0</v>
      </c>
      <c r="J32" s="299">
        <v>0</v>
      </c>
      <c r="K32"/>
      <c r="L32" s="223">
        <v>30</v>
      </c>
      <c r="N32" s="223">
        <v>30</v>
      </c>
      <c r="O32" s="223" t="s">
        <v>3173</v>
      </c>
      <c r="P32" s="225" t="s">
        <v>2233</v>
      </c>
      <c r="Q32" s="225" t="s">
        <v>790</v>
      </c>
      <c r="R32" s="225" t="s">
        <v>3391</v>
      </c>
      <c r="S32" s="319">
        <v>805</v>
      </c>
      <c r="T32" s="225">
        <v>1</v>
      </c>
      <c r="U32" s="225">
        <v>2.5</v>
      </c>
      <c r="V32" s="320">
        <v>0.5</v>
      </c>
      <c r="W32" s="321">
        <v>5.0000000000000001E-3</v>
      </c>
      <c r="X32" s="322">
        <v>1</v>
      </c>
      <c r="Y32" s="322">
        <v>1</v>
      </c>
      <c r="Z32" s="322">
        <v>4</v>
      </c>
      <c r="AC32" s="225" t="s">
        <v>3202</v>
      </c>
      <c r="AD32" s="225" t="s">
        <v>2233</v>
      </c>
      <c r="AE32" s="225" t="s">
        <v>790</v>
      </c>
      <c r="AF32" s="225" t="s">
        <v>7131</v>
      </c>
      <c r="AG32" s="319">
        <v>402</v>
      </c>
      <c r="AH32" s="225">
        <v>1</v>
      </c>
      <c r="AI32" s="320">
        <v>0.7</v>
      </c>
      <c r="AJ32" s="320">
        <v>0.5</v>
      </c>
      <c r="AK32" s="321">
        <v>5.0000000000000001E-3</v>
      </c>
    </row>
    <row r="33" spans="1:37">
      <c r="A33" s="312">
        <v>0</v>
      </c>
      <c r="B33" s="312">
        <v>0</v>
      </c>
      <c r="C33" s="312">
        <v>0</v>
      </c>
      <c r="D33" s="312">
        <v>0</v>
      </c>
      <c r="E33" s="312">
        <v>0</v>
      </c>
      <c r="F33" s="312">
        <v>0</v>
      </c>
      <c r="G33" s="312">
        <v>0</v>
      </c>
      <c r="H33" s="312">
        <v>0</v>
      </c>
      <c r="I33" s="299">
        <v>0</v>
      </c>
      <c r="J33" s="299">
        <v>0</v>
      </c>
      <c r="K33"/>
      <c r="L33" s="223">
        <v>31</v>
      </c>
      <c r="N33" s="223">
        <v>31</v>
      </c>
      <c r="O33" s="223" t="s">
        <v>3174</v>
      </c>
      <c r="P33" s="225" t="s">
        <v>2233</v>
      </c>
      <c r="Q33" s="225" t="s">
        <v>790</v>
      </c>
      <c r="R33" s="225" t="s">
        <v>3261</v>
      </c>
      <c r="S33" s="319">
        <v>805</v>
      </c>
      <c r="T33" s="225">
        <v>1</v>
      </c>
      <c r="U33" s="225">
        <v>2.5</v>
      </c>
      <c r="V33" s="320">
        <v>0.5</v>
      </c>
      <c r="W33" s="321">
        <v>5.0000000000000001E-3</v>
      </c>
      <c r="X33" s="322">
        <v>1</v>
      </c>
      <c r="Y33" s="322">
        <v>1</v>
      </c>
      <c r="Z33" s="322">
        <v>2</v>
      </c>
      <c r="AC33" s="225" t="s">
        <v>5865</v>
      </c>
      <c r="AD33" s="225" t="s">
        <v>24</v>
      </c>
      <c r="AE33" s="225" t="s">
        <v>779</v>
      </c>
      <c r="AF33" s="225" t="s">
        <v>7132</v>
      </c>
      <c r="AG33" s="319">
        <v>402</v>
      </c>
      <c r="AH33" s="225">
        <v>1</v>
      </c>
      <c r="AI33" s="320">
        <v>0.7</v>
      </c>
      <c r="AJ33" s="320">
        <v>0.5</v>
      </c>
      <c r="AK33" s="321">
        <v>5.0000000000000001E-3</v>
      </c>
    </row>
    <row r="34" spans="1:37">
      <c r="A34" s="312">
        <v>2.2521359369702516</v>
      </c>
      <c r="B34" s="312">
        <v>2.6679476824772523</v>
      </c>
      <c r="C34" s="312">
        <v>1.1799567160971616</v>
      </c>
      <c r="D34" s="312">
        <v>1.6465079817286725</v>
      </c>
      <c r="E34" s="312">
        <v>0.21883895274941953</v>
      </c>
      <c r="F34" s="312">
        <v>0.66692004656326864</v>
      </c>
      <c r="G34" s="312">
        <v>0.58978098262543766</v>
      </c>
      <c r="H34" s="312">
        <v>0.81994794732953813</v>
      </c>
      <c r="I34" s="299">
        <v>0</v>
      </c>
      <c r="J34" s="299">
        <v>0</v>
      </c>
      <c r="K34"/>
      <c r="L34" s="223">
        <v>32</v>
      </c>
      <c r="N34" s="223">
        <v>32</v>
      </c>
      <c r="O34" s="223" t="s">
        <v>3175</v>
      </c>
      <c r="P34" s="225" t="s">
        <v>2233</v>
      </c>
      <c r="Q34" s="225" t="s">
        <v>790</v>
      </c>
      <c r="R34" s="225" t="s">
        <v>3262</v>
      </c>
      <c r="S34" s="319">
        <v>805</v>
      </c>
      <c r="T34" s="225">
        <v>1</v>
      </c>
      <c r="U34" s="225">
        <v>2.5</v>
      </c>
      <c r="V34" s="320">
        <v>0.5</v>
      </c>
      <c r="W34" s="321">
        <v>5.0000000000000001E-3</v>
      </c>
      <c r="X34" s="322">
        <v>1</v>
      </c>
      <c r="Y34" s="322">
        <v>1</v>
      </c>
      <c r="Z34" s="322">
        <v>2</v>
      </c>
      <c r="AC34" s="225" t="s">
        <v>5851</v>
      </c>
      <c r="AD34" s="225" t="s">
        <v>81</v>
      </c>
      <c r="AE34" s="225" t="s">
        <v>7133</v>
      </c>
      <c r="AF34" s="225" t="s">
        <v>1362</v>
      </c>
      <c r="AG34" s="319" t="s">
        <v>7134</v>
      </c>
      <c r="AH34" s="225">
        <v>1</v>
      </c>
      <c r="AI34" s="320">
        <v>8</v>
      </c>
      <c r="AJ34" s="320">
        <v>2</v>
      </c>
      <c r="AK34" s="321">
        <v>0.23</v>
      </c>
    </row>
    <row r="35" spans="1:37">
      <c r="A35" s="312">
        <v>6.1434130456514491E-3</v>
      </c>
      <c r="B35" s="312">
        <v>6.148471309563479E-3</v>
      </c>
      <c r="C35" s="312">
        <v>6.1434130456514491E-3</v>
      </c>
      <c r="D35" s="312">
        <v>6.148471309563479E-3</v>
      </c>
      <c r="E35" s="312">
        <v>0</v>
      </c>
      <c r="F35" s="312">
        <v>0</v>
      </c>
      <c r="G35" s="312">
        <v>0</v>
      </c>
      <c r="H35" s="312">
        <v>0</v>
      </c>
      <c r="I35" s="299">
        <v>0</v>
      </c>
      <c r="J35" s="299">
        <v>0</v>
      </c>
      <c r="K35"/>
      <c r="L35" s="223">
        <v>33</v>
      </c>
      <c r="N35" s="223">
        <v>33</v>
      </c>
      <c r="O35" s="223" t="s">
        <v>3201</v>
      </c>
      <c r="P35" s="225" t="s">
        <v>24</v>
      </c>
      <c r="Q35" s="225" t="s">
        <v>779</v>
      </c>
      <c r="R35" s="225" t="s">
        <v>3383</v>
      </c>
      <c r="S35" s="319">
        <v>805</v>
      </c>
      <c r="T35" s="225">
        <v>1</v>
      </c>
      <c r="U35" s="225">
        <v>2.5</v>
      </c>
      <c r="V35" s="320">
        <v>0.5</v>
      </c>
      <c r="W35" s="321">
        <v>5.0000000000000001E-3</v>
      </c>
      <c r="X35" s="322">
        <v>1</v>
      </c>
      <c r="Y35" s="322">
        <v>1</v>
      </c>
      <c r="Z35" s="322">
        <v>1</v>
      </c>
      <c r="AC35" s="225" t="s">
        <v>5853</v>
      </c>
      <c r="AD35" s="225" t="s">
        <v>17</v>
      </c>
      <c r="AE35" s="225" t="s">
        <v>7135</v>
      </c>
      <c r="AF35" s="225" t="s">
        <v>2953</v>
      </c>
      <c r="AG35" s="319">
        <v>805</v>
      </c>
      <c r="AH35" s="225">
        <v>1</v>
      </c>
      <c r="AI35" s="320">
        <v>2.5</v>
      </c>
      <c r="AJ35" s="320">
        <v>1.2</v>
      </c>
      <c r="AK35" s="321">
        <v>4.3999999999999997E-2</v>
      </c>
    </row>
    <row r="36" spans="1:37">
      <c r="A36" s="312">
        <v>1.588157193669282</v>
      </c>
      <c r="B36" s="312">
        <v>0.97268483700272623</v>
      </c>
      <c r="C36" s="312">
        <v>1.4264016253139504</v>
      </c>
      <c r="D36" s="312">
        <v>0.89242127818376316</v>
      </c>
      <c r="E36" s="312">
        <v>0.94517840958091925</v>
      </c>
      <c r="F36" s="312">
        <v>0.62539746357858095</v>
      </c>
      <c r="G36" s="312">
        <v>0.70725825397872877</v>
      </c>
      <c r="H36" s="312">
        <v>0.44170532376031063</v>
      </c>
      <c r="I36" s="299">
        <v>0</v>
      </c>
      <c r="J36" s="299">
        <v>0</v>
      </c>
      <c r="K36"/>
      <c r="L36" s="223">
        <v>34</v>
      </c>
      <c r="N36" s="223">
        <v>34</v>
      </c>
      <c r="O36" s="223" t="s">
        <v>3202</v>
      </c>
      <c r="P36" s="225" t="s">
        <v>2233</v>
      </c>
      <c r="Q36" s="225" t="s">
        <v>790</v>
      </c>
      <c r="R36" s="225" t="s">
        <v>3387</v>
      </c>
      <c r="S36" s="319">
        <v>805</v>
      </c>
      <c r="T36" s="225">
        <v>1</v>
      </c>
      <c r="U36" s="225">
        <v>2.5</v>
      </c>
      <c r="V36" s="320">
        <v>0.5</v>
      </c>
      <c r="W36" s="321">
        <v>5.0000000000000001E-3</v>
      </c>
      <c r="X36" s="322">
        <v>1</v>
      </c>
      <c r="Y36" s="322">
        <v>1</v>
      </c>
      <c r="Z36" s="322">
        <v>1</v>
      </c>
      <c r="AC36" s="225" t="s">
        <v>5854</v>
      </c>
      <c r="AD36" s="225" t="s">
        <v>24</v>
      </c>
      <c r="AE36" s="225" t="s">
        <v>7069</v>
      </c>
      <c r="AF36" s="225" t="s">
        <v>392</v>
      </c>
      <c r="AG36" s="319">
        <v>805</v>
      </c>
      <c r="AH36" s="225">
        <v>1</v>
      </c>
      <c r="AI36" s="320">
        <v>2.5</v>
      </c>
      <c r="AJ36" s="320">
        <v>1.25</v>
      </c>
      <c r="AK36" s="321">
        <v>6.9000000000000006E-2</v>
      </c>
    </row>
    <row r="37" spans="1:37">
      <c r="A37" s="312">
        <v>0.70613397247078624</v>
      </c>
      <c r="B37" s="312">
        <v>0.29056405621570508</v>
      </c>
      <c r="C37" s="312">
        <v>0.79551167623796581</v>
      </c>
      <c r="D37" s="312">
        <v>0.3299237433396518</v>
      </c>
      <c r="E37" s="312">
        <v>0.76613749897241901</v>
      </c>
      <c r="F37" s="312">
        <v>0.32414567688687118</v>
      </c>
      <c r="G37" s="312">
        <v>0.40741391282186262</v>
      </c>
      <c r="H37" s="312">
        <v>0.17507322347241866</v>
      </c>
      <c r="I37" s="299">
        <v>0</v>
      </c>
      <c r="J37" s="299">
        <v>0</v>
      </c>
      <c r="K37"/>
      <c r="L37" s="223">
        <v>35</v>
      </c>
      <c r="N37" s="223">
        <v>35</v>
      </c>
      <c r="O37" s="223" t="s">
        <v>3176</v>
      </c>
      <c r="P37" s="225" t="s">
        <v>24</v>
      </c>
      <c r="Q37" s="225" t="s">
        <v>3371</v>
      </c>
      <c r="R37" s="225" t="s">
        <v>2723</v>
      </c>
      <c r="S37" s="319" t="s">
        <v>3259</v>
      </c>
      <c r="T37" s="225">
        <v>1</v>
      </c>
      <c r="U37" s="225">
        <v>8</v>
      </c>
      <c r="V37" s="320">
        <v>1.55</v>
      </c>
      <c r="W37" s="321">
        <v>0.14000000000000001</v>
      </c>
      <c r="X37" s="322">
        <v>1</v>
      </c>
      <c r="Y37" s="322">
        <v>1</v>
      </c>
      <c r="Z37" s="322">
        <v>0</v>
      </c>
      <c r="AC37" s="225" t="s">
        <v>5856</v>
      </c>
      <c r="AD37" s="225" t="s">
        <v>24</v>
      </c>
      <c r="AE37" s="225" t="s">
        <v>779</v>
      </c>
      <c r="AF37" s="225" t="s">
        <v>3515</v>
      </c>
      <c r="AG37" s="319">
        <v>402</v>
      </c>
      <c r="AH37" s="225">
        <v>1</v>
      </c>
      <c r="AI37" s="320">
        <v>0.7</v>
      </c>
      <c r="AJ37" s="320">
        <v>0.5</v>
      </c>
      <c r="AK37" s="321">
        <v>5.0000000000000001E-3</v>
      </c>
    </row>
    <row r="38" spans="1:37">
      <c r="A38" s="312">
        <v>3</v>
      </c>
      <c r="B38" s="312">
        <v>3</v>
      </c>
      <c r="C38" s="312">
        <v>2</v>
      </c>
      <c r="D38" s="312">
        <v>2</v>
      </c>
      <c r="E38" s="312">
        <v>1</v>
      </c>
      <c r="F38" s="312">
        <v>1</v>
      </c>
      <c r="G38" s="312">
        <v>1</v>
      </c>
      <c r="H38" s="312">
        <v>1</v>
      </c>
      <c r="I38" s="299">
        <v>0</v>
      </c>
      <c r="J38" s="299">
        <v>0</v>
      </c>
      <c r="K38"/>
      <c r="L38" s="223">
        <v>36</v>
      </c>
      <c r="N38" s="223">
        <v>36</v>
      </c>
      <c r="O38" s="223" t="s">
        <v>756</v>
      </c>
      <c r="P38" s="225" t="s">
        <v>10</v>
      </c>
      <c r="Q38" s="225" t="s">
        <v>3260</v>
      </c>
      <c r="R38" s="225" t="s">
        <v>70</v>
      </c>
      <c r="S38" s="319">
        <v>805</v>
      </c>
      <c r="T38" s="225">
        <v>1</v>
      </c>
      <c r="U38" s="225">
        <v>2.5</v>
      </c>
      <c r="V38" s="320">
        <v>0.8</v>
      </c>
      <c r="W38" s="321">
        <v>2.5999999999999999E-2</v>
      </c>
      <c r="X38" s="322">
        <v>1</v>
      </c>
      <c r="Y38" s="322">
        <v>1</v>
      </c>
      <c r="Z38" s="322">
        <v>4</v>
      </c>
      <c r="AC38" s="225" t="s">
        <v>3180</v>
      </c>
      <c r="AD38" s="225" t="s">
        <v>2233</v>
      </c>
      <c r="AE38" s="225" t="s">
        <v>790</v>
      </c>
      <c r="AF38" s="225" t="s">
        <v>7136</v>
      </c>
      <c r="AG38" s="319">
        <v>402</v>
      </c>
      <c r="AH38" s="225">
        <v>1</v>
      </c>
      <c r="AI38" s="320">
        <v>0.7</v>
      </c>
      <c r="AJ38" s="320">
        <v>0.5</v>
      </c>
      <c r="AK38" s="321">
        <v>5.0000000000000001E-3</v>
      </c>
    </row>
    <row r="39" spans="1:37">
      <c r="A39" s="312">
        <v>0.53551199385477022</v>
      </c>
      <c r="B39" s="312">
        <v>0.63076871318133632</v>
      </c>
      <c r="C39" s="312">
        <v>0.48751942153296624</v>
      </c>
      <c r="D39" s="312">
        <v>0.67262595738668585</v>
      </c>
      <c r="E39" s="312">
        <v>4.7886369046285404E-2</v>
      </c>
      <c r="F39" s="312">
        <v>0.13763248037131839</v>
      </c>
      <c r="G39" s="312">
        <v>0.1604691595598941</v>
      </c>
      <c r="H39" s="312">
        <v>0.22106745108378797</v>
      </c>
      <c r="I39" s="299">
        <v>0</v>
      </c>
      <c r="J39" s="299">
        <v>0</v>
      </c>
      <c r="K39"/>
      <c r="L39" s="223">
        <v>37</v>
      </c>
      <c r="N39" s="223">
        <v>37</v>
      </c>
      <c r="O39" s="223" t="s">
        <v>3177</v>
      </c>
      <c r="P39" s="225" t="s">
        <v>10</v>
      </c>
      <c r="Q39" s="225" t="s">
        <v>3377</v>
      </c>
      <c r="R39" s="225" t="s">
        <v>417</v>
      </c>
      <c r="S39" s="319">
        <v>805</v>
      </c>
      <c r="T39" s="225">
        <v>1</v>
      </c>
      <c r="U39" s="225">
        <v>2.5</v>
      </c>
      <c r="V39" s="320">
        <v>1.25</v>
      </c>
      <c r="W39" s="321">
        <v>0.27600000000000002</v>
      </c>
      <c r="X39" s="322">
        <v>1</v>
      </c>
      <c r="Y39" s="322">
        <v>1</v>
      </c>
      <c r="Z39" s="322">
        <v>4</v>
      </c>
      <c r="AC39" s="225" t="s">
        <v>3181</v>
      </c>
      <c r="AD39" s="225" t="s">
        <v>2233</v>
      </c>
      <c r="AE39" s="225" t="s">
        <v>790</v>
      </c>
      <c r="AF39" s="225" t="s">
        <v>7137</v>
      </c>
      <c r="AG39" s="319">
        <v>402</v>
      </c>
      <c r="AH39" s="225">
        <v>1</v>
      </c>
      <c r="AI39" s="320">
        <v>0.7</v>
      </c>
      <c r="AJ39" s="320">
        <v>0.5</v>
      </c>
      <c r="AK39" s="321">
        <v>5.0000000000000001E-3</v>
      </c>
    </row>
    <row r="40" spans="1:37">
      <c r="A40" s="312">
        <v>3</v>
      </c>
      <c r="B40" s="312">
        <v>3</v>
      </c>
      <c r="C40" s="312">
        <v>2</v>
      </c>
      <c r="D40" s="312">
        <v>2</v>
      </c>
      <c r="E40" s="312">
        <v>1</v>
      </c>
      <c r="F40" s="312">
        <v>1</v>
      </c>
      <c r="G40" s="312">
        <v>1</v>
      </c>
      <c r="H40" s="312">
        <v>1</v>
      </c>
      <c r="I40" s="299">
        <v>0</v>
      </c>
      <c r="J40" s="299">
        <v>0</v>
      </c>
      <c r="K40"/>
      <c r="L40" s="223">
        <v>38</v>
      </c>
      <c r="N40" s="223">
        <v>38</v>
      </c>
      <c r="O40" s="223" t="s">
        <v>3178</v>
      </c>
      <c r="P40" s="225" t="s">
        <v>24</v>
      </c>
      <c r="Q40" s="225" t="s">
        <v>779</v>
      </c>
      <c r="R40" s="225" t="s">
        <v>789</v>
      </c>
      <c r="S40" s="319">
        <v>805</v>
      </c>
      <c r="T40" s="225">
        <v>1</v>
      </c>
      <c r="U40" s="225">
        <v>2.5</v>
      </c>
      <c r="V40" s="320">
        <v>0.5</v>
      </c>
      <c r="W40" s="321">
        <v>5.0000000000000001E-3</v>
      </c>
      <c r="X40" s="322">
        <v>1</v>
      </c>
      <c r="Y40" s="322">
        <v>1</v>
      </c>
      <c r="Z40" s="322">
        <v>1</v>
      </c>
      <c r="AC40" s="225" t="s">
        <v>3203</v>
      </c>
      <c r="AD40" s="225" t="s">
        <v>24</v>
      </c>
      <c r="AE40" s="225" t="s">
        <v>779</v>
      </c>
      <c r="AF40" s="225" t="s">
        <v>7130</v>
      </c>
      <c r="AG40" s="319">
        <v>402</v>
      </c>
      <c r="AH40" s="225">
        <v>1</v>
      </c>
      <c r="AI40" s="320">
        <v>0.7</v>
      </c>
      <c r="AJ40" s="320">
        <v>0.5</v>
      </c>
      <c r="AK40" s="321">
        <v>5.0000000000000001E-3</v>
      </c>
    </row>
    <row r="41" spans="1:37">
      <c r="A41" s="312">
        <v>0</v>
      </c>
      <c r="B41" s="312">
        <v>0</v>
      </c>
      <c r="C41" s="312">
        <v>0</v>
      </c>
      <c r="D41" s="312">
        <v>0</v>
      </c>
      <c r="E41" s="312">
        <v>0</v>
      </c>
      <c r="F41" s="312">
        <v>0</v>
      </c>
      <c r="G41" s="312">
        <v>0</v>
      </c>
      <c r="H41" s="312">
        <v>0</v>
      </c>
      <c r="I41" s="299">
        <v>0</v>
      </c>
      <c r="J41" s="299">
        <v>0</v>
      </c>
      <c r="K41"/>
      <c r="L41" s="223">
        <v>39</v>
      </c>
      <c r="M41" s="223" t="s">
        <v>6033</v>
      </c>
      <c r="N41" s="223">
        <v>39</v>
      </c>
      <c r="O41" s="223" t="s">
        <v>3179</v>
      </c>
      <c r="P41" s="225" t="s">
        <v>2233</v>
      </c>
      <c r="Q41" s="225" t="s">
        <v>790</v>
      </c>
      <c r="R41" s="225" t="s">
        <v>3390</v>
      </c>
      <c r="S41" s="319">
        <v>805</v>
      </c>
      <c r="T41" s="225">
        <v>1</v>
      </c>
      <c r="U41" s="225">
        <v>2.5</v>
      </c>
      <c r="V41" s="320">
        <v>0.5</v>
      </c>
      <c r="W41" s="321">
        <v>5.0000000000000001E-3</v>
      </c>
      <c r="X41" s="322">
        <v>1</v>
      </c>
      <c r="Y41" s="322">
        <v>1</v>
      </c>
      <c r="Z41" s="322">
        <v>4</v>
      </c>
      <c r="AC41" s="225" t="s">
        <v>3204</v>
      </c>
      <c r="AD41" s="225" t="s">
        <v>2233</v>
      </c>
      <c r="AE41" s="225" t="s">
        <v>790</v>
      </c>
      <c r="AF41" s="225" t="s">
        <v>7138</v>
      </c>
      <c r="AG41" s="319">
        <v>402</v>
      </c>
      <c r="AH41" s="225">
        <v>1</v>
      </c>
      <c r="AI41" s="320">
        <v>0.7</v>
      </c>
      <c r="AJ41" s="320">
        <v>0.5</v>
      </c>
      <c r="AK41" s="321">
        <v>5.0000000000000001E-3</v>
      </c>
    </row>
    <row r="42" spans="1:37">
      <c r="A42" s="312">
        <v>0.11355403918941077</v>
      </c>
      <c r="B42" s="312">
        <v>0.11496413513485948</v>
      </c>
      <c r="C42" s="312">
        <v>6.8831498329896892E-2</v>
      </c>
      <c r="D42" s="312">
        <v>7.243745219692721E-2</v>
      </c>
      <c r="E42" s="312">
        <v>0.26129898125574763</v>
      </c>
      <c r="F42" s="312">
        <v>0.26796228725243648</v>
      </c>
      <c r="G42" s="312">
        <v>0.24303167729723191</v>
      </c>
      <c r="H42" s="312">
        <v>0.25112262466974761</v>
      </c>
      <c r="I42" s="299">
        <v>0</v>
      </c>
      <c r="J42" s="299">
        <v>0</v>
      </c>
      <c r="K42"/>
      <c r="L42" s="223">
        <v>40</v>
      </c>
      <c r="N42" s="223">
        <v>40</v>
      </c>
      <c r="O42" s="223" t="s">
        <v>3186</v>
      </c>
      <c r="P42" s="225" t="s">
        <v>2233</v>
      </c>
      <c r="Q42" s="225" t="s">
        <v>790</v>
      </c>
      <c r="R42" s="225" t="s">
        <v>3391</v>
      </c>
      <c r="S42" s="319">
        <v>805</v>
      </c>
      <c r="T42" s="225">
        <v>1</v>
      </c>
      <c r="U42" s="225">
        <v>2.5</v>
      </c>
      <c r="V42" s="320">
        <v>0.5</v>
      </c>
      <c r="W42" s="321">
        <v>5.0000000000000001E-3</v>
      </c>
      <c r="X42" s="322">
        <v>1</v>
      </c>
      <c r="Y42" s="322">
        <v>1</v>
      </c>
      <c r="Z42" s="322">
        <v>4</v>
      </c>
      <c r="AC42" s="225" t="s">
        <v>5866</v>
      </c>
      <c r="AD42" s="225" t="s">
        <v>24</v>
      </c>
      <c r="AE42" s="225" t="s">
        <v>779</v>
      </c>
      <c r="AF42" s="225" t="s">
        <v>7063</v>
      </c>
      <c r="AG42" s="319">
        <v>402</v>
      </c>
      <c r="AH42" s="225">
        <v>1</v>
      </c>
      <c r="AI42" s="320">
        <v>0.7</v>
      </c>
      <c r="AJ42" s="320">
        <v>0.5</v>
      </c>
      <c r="AK42" s="321">
        <v>5.0000000000000001E-3</v>
      </c>
    </row>
    <row r="43" spans="1:37">
      <c r="A43" s="312">
        <v>5.1231602013736546E-3</v>
      </c>
      <c r="B43" s="312">
        <v>7.9449004497246095E-3</v>
      </c>
      <c r="C43" s="312">
        <v>7.5464658451918345E-3</v>
      </c>
      <c r="D43" s="312">
        <v>1.7879631808050456E-2</v>
      </c>
      <c r="E43" s="312">
        <v>2.0897262303257746E-3</v>
      </c>
      <c r="F43" s="312">
        <v>1.9184847610517992E-2</v>
      </c>
      <c r="G43" s="312">
        <v>2.0677453190249835E-2</v>
      </c>
      <c r="H43" s="312">
        <v>3.9369040487141925E-2</v>
      </c>
      <c r="I43" s="299">
        <v>0</v>
      </c>
      <c r="J43" s="299">
        <v>0</v>
      </c>
      <c r="K43"/>
      <c r="L43" s="223">
        <v>41</v>
      </c>
      <c r="N43" s="223">
        <v>41</v>
      </c>
      <c r="O43" s="223" t="s">
        <v>3180</v>
      </c>
      <c r="P43" s="225" t="s">
        <v>2233</v>
      </c>
      <c r="Q43" s="225" t="s">
        <v>790</v>
      </c>
      <c r="R43" s="225" t="s">
        <v>3261</v>
      </c>
      <c r="S43" s="319">
        <v>805</v>
      </c>
      <c r="T43" s="225">
        <v>1</v>
      </c>
      <c r="U43" s="225">
        <v>2.5</v>
      </c>
      <c r="V43" s="320">
        <v>0.5</v>
      </c>
      <c r="W43" s="321">
        <v>5.0000000000000001E-3</v>
      </c>
      <c r="X43" s="322">
        <v>1</v>
      </c>
      <c r="Y43" s="322">
        <v>1</v>
      </c>
      <c r="Z43" s="322">
        <v>2</v>
      </c>
      <c r="AC43" s="225" t="s">
        <v>4494</v>
      </c>
      <c r="AD43" s="225" t="s">
        <v>2233</v>
      </c>
      <c r="AE43" s="225" t="s">
        <v>790</v>
      </c>
      <c r="AF43" s="225" t="s">
        <v>7139</v>
      </c>
      <c r="AG43" s="319">
        <v>402</v>
      </c>
      <c r="AH43" s="225">
        <v>1</v>
      </c>
      <c r="AI43" s="320">
        <v>0.7</v>
      </c>
      <c r="AJ43" s="320">
        <v>0.5</v>
      </c>
      <c r="AK43" s="321">
        <v>5.0000000000000001E-3</v>
      </c>
    </row>
    <row r="44" spans="1:37">
      <c r="A44" s="312">
        <v>0</v>
      </c>
      <c r="B44" s="312">
        <v>0</v>
      </c>
      <c r="C44" s="312">
        <v>0</v>
      </c>
      <c r="D44" s="312">
        <v>0</v>
      </c>
      <c r="E44" s="312">
        <v>0</v>
      </c>
      <c r="F44" s="312">
        <v>0</v>
      </c>
      <c r="G44" s="312">
        <v>0</v>
      </c>
      <c r="H44" s="312">
        <v>0</v>
      </c>
      <c r="I44" s="299">
        <v>0</v>
      </c>
      <c r="J44" s="299">
        <v>0</v>
      </c>
      <c r="K44"/>
      <c r="L44" s="223">
        <v>42</v>
      </c>
      <c r="N44" s="223">
        <v>42</v>
      </c>
      <c r="O44" s="223" t="s">
        <v>3181</v>
      </c>
      <c r="P44" s="225" t="s">
        <v>2233</v>
      </c>
      <c r="Q44" s="225" t="s">
        <v>790</v>
      </c>
      <c r="R44" s="225" t="s">
        <v>3262</v>
      </c>
      <c r="S44" s="319">
        <v>805</v>
      </c>
      <c r="T44" s="225">
        <v>1</v>
      </c>
      <c r="U44" s="225">
        <v>2.5</v>
      </c>
      <c r="V44" s="320">
        <v>0.5</v>
      </c>
      <c r="W44" s="321">
        <v>5.0000000000000001E-3</v>
      </c>
      <c r="X44" s="322">
        <v>1</v>
      </c>
      <c r="Y44" s="322">
        <v>1</v>
      </c>
      <c r="Z44" s="322">
        <v>2</v>
      </c>
      <c r="AC44" s="225" t="s">
        <v>3187</v>
      </c>
      <c r="AD44" s="225" t="s">
        <v>783</v>
      </c>
      <c r="AE44" s="225" t="s">
        <v>7140</v>
      </c>
      <c r="AF44" s="225" t="s">
        <v>2811</v>
      </c>
      <c r="AG44" s="319">
        <v>402</v>
      </c>
      <c r="AH44" s="225">
        <v>1</v>
      </c>
      <c r="AI44" s="320">
        <v>0.7</v>
      </c>
      <c r="AJ44" s="320">
        <v>0.6</v>
      </c>
      <c r="AK44" s="321">
        <v>6.0000000000000001E-3</v>
      </c>
    </row>
    <row r="45" spans="1:37">
      <c r="A45" s="312">
        <v>0.25348951829344751</v>
      </c>
      <c r="B45" s="312">
        <v>0.10291492816035094</v>
      </c>
      <c r="C45" s="312">
        <v>0.21566140257070898</v>
      </c>
      <c r="D45" s="312">
        <v>9.1862000108309902E-2</v>
      </c>
      <c r="E45" s="312">
        <v>0.20311195544507393</v>
      </c>
      <c r="F45" s="312">
        <v>8.5348672561715591E-2</v>
      </c>
      <c r="G45" s="312">
        <v>0.10683040410309648</v>
      </c>
      <c r="H45" s="312">
        <v>4.5185883236296097E-2</v>
      </c>
      <c r="I45" s="299">
        <v>0</v>
      </c>
      <c r="J45" s="299">
        <v>0</v>
      </c>
      <c r="K45"/>
      <c r="L45" s="223">
        <v>43</v>
      </c>
      <c r="N45" s="223">
        <v>43</v>
      </c>
      <c r="O45" s="223" t="s">
        <v>3203</v>
      </c>
      <c r="P45" s="225" t="s">
        <v>24</v>
      </c>
      <c r="Q45" s="225" t="s">
        <v>779</v>
      </c>
      <c r="R45" s="225" t="s">
        <v>3383</v>
      </c>
      <c r="S45" s="319">
        <v>805</v>
      </c>
      <c r="T45" s="225">
        <v>1</v>
      </c>
      <c r="U45" s="225">
        <v>2.5</v>
      </c>
      <c r="V45" s="320">
        <v>0.5</v>
      </c>
      <c r="W45" s="321">
        <v>5.0000000000000001E-3</v>
      </c>
      <c r="X45" s="322">
        <v>1</v>
      </c>
      <c r="Y45" s="322">
        <v>1</v>
      </c>
      <c r="Z45" s="322">
        <v>1</v>
      </c>
      <c r="AC45" s="225" t="s">
        <v>3188</v>
      </c>
      <c r="AD45" s="225" t="s">
        <v>783</v>
      </c>
      <c r="AE45" s="225" t="s">
        <v>7140</v>
      </c>
      <c r="AF45" s="225" t="s">
        <v>2811</v>
      </c>
      <c r="AG45" s="319">
        <v>402</v>
      </c>
      <c r="AH45" s="225">
        <v>1</v>
      </c>
      <c r="AI45" s="320">
        <v>0.7</v>
      </c>
      <c r="AJ45" s="320">
        <v>0.6</v>
      </c>
      <c r="AK45" s="321">
        <v>6.0000000000000001E-3</v>
      </c>
    </row>
    <row r="46" spans="1:37">
      <c r="A46" s="312">
        <v>0.13650203157907159</v>
      </c>
      <c r="B46" s="312">
        <v>0.19546582384416278</v>
      </c>
      <c r="C46" s="312">
        <v>7.3728489086120202E-2</v>
      </c>
      <c r="D46" s="312">
        <v>0.13000259095738828</v>
      </c>
      <c r="E46" s="312">
        <v>5.8243024563180264E-2</v>
      </c>
      <c r="F46" s="312">
        <v>0.18065491045387272</v>
      </c>
      <c r="G46" s="312">
        <v>0.16064121808286908</v>
      </c>
      <c r="H46" s="312">
        <v>0.22863068777833792</v>
      </c>
      <c r="I46" s="299">
        <v>0</v>
      </c>
      <c r="J46" s="299">
        <v>0</v>
      </c>
      <c r="K46"/>
      <c r="L46" s="223">
        <v>44</v>
      </c>
      <c r="N46" s="223">
        <v>44</v>
      </c>
      <c r="O46" s="223" t="s">
        <v>3204</v>
      </c>
      <c r="P46" s="225" t="s">
        <v>2233</v>
      </c>
      <c r="Q46" s="225" t="s">
        <v>790</v>
      </c>
      <c r="R46" s="225" t="s">
        <v>3387</v>
      </c>
      <c r="S46" s="319">
        <v>805</v>
      </c>
      <c r="T46" s="225">
        <v>1</v>
      </c>
      <c r="U46" s="225">
        <v>2.5</v>
      </c>
      <c r="V46" s="320">
        <v>0.5</v>
      </c>
      <c r="W46" s="321">
        <v>5.0000000000000001E-3</v>
      </c>
      <c r="X46" s="322">
        <v>1</v>
      </c>
      <c r="Y46" s="322">
        <v>1</v>
      </c>
      <c r="Z46" s="322">
        <v>1</v>
      </c>
      <c r="AC46" s="225" t="s">
        <v>757</v>
      </c>
      <c r="AD46" s="225" t="s">
        <v>783</v>
      </c>
      <c r="AE46" s="225" t="s">
        <v>784</v>
      </c>
      <c r="AF46" s="225" t="s">
        <v>782</v>
      </c>
      <c r="AG46" s="319"/>
      <c r="AH46" s="225"/>
      <c r="AI46" s="320"/>
      <c r="AJ46" s="320"/>
      <c r="AK46" s="321"/>
    </row>
    <row r="47" spans="1:37">
      <c r="A47" s="312">
        <v>0</v>
      </c>
      <c r="B47" s="312">
        <v>0</v>
      </c>
      <c r="C47" s="312">
        <v>0</v>
      </c>
      <c r="D47" s="312">
        <v>0</v>
      </c>
      <c r="E47" s="312">
        <v>0</v>
      </c>
      <c r="F47" s="312">
        <v>0</v>
      </c>
      <c r="G47" s="312">
        <v>0</v>
      </c>
      <c r="H47" s="312">
        <v>0</v>
      </c>
      <c r="I47" s="299">
        <v>0</v>
      </c>
      <c r="J47" s="299">
        <v>0</v>
      </c>
      <c r="K47"/>
      <c r="L47" s="223">
        <v>45</v>
      </c>
      <c r="N47" s="223">
        <v>45</v>
      </c>
      <c r="O47" s="223" t="s">
        <v>3182</v>
      </c>
      <c r="P47" s="225" t="s">
        <v>783</v>
      </c>
      <c r="Q47" s="225" t="s">
        <v>2812</v>
      </c>
      <c r="R47" s="225" t="s">
        <v>2811</v>
      </c>
      <c r="S47" s="319">
        <v>603</v>
      </c>
      <c r="T47" s="225">
        <v>1</v>
      </c>
      <c r="U47" s="225">
        <v>1.3</v>
      </c>
      <c r="V47" s="320">
        <v>0.6</v>
      </c>
      <c r="W47" s="321">
        <v>6.0000000000000001E-3</v>
      </c>
      <c r="X47" s="322">
        <v>1</v>
      </c>
      <c r="Y47" s="322">
        <v>1</v>
      </c>
      <c r="Z47" s="322">
        <v>3</v>
      </c>
      <c r="AC47" s="225" t="s">
        <v>758</v>
      </c>
      <c r="AD47" s="225" t="s">
        <v>783</v>
      </c>
      <c r="AE47" s="225" t="s">
        <v>784</v>
      </c>
      <c r="AF47" s="225" t="s">
        <v>782</v>
      </c>
      <c r="AG47" s="319"/>
      <c r="AH47" s="225"/>
      <c r="AI47" s="320"/>
      <c r="AJ47" s="320"/>
      <c r="AK47" s="321"/>
    </row>
    <row r="48" spans="1:37">
      <c r="A48" s="314">
        <v>3.1545040511900735E-4</v>
      </c>
      <c r="B48" s="314">
        <v>4.3765608660374639E-4</v>
      </c>
      <c r="C48" s="314">
        <v>4.7535037274439506E-4</v>
      </c>
      <c r="D48" s="314">
        <v>9.0485135736587455E-4</v>
      </c>
      <c r="E48" s="314">
        <v>9.401727795836137E-6</v>
      </c>
      <c r="F48" s="314">
        <v>7.7665068501637477E-5</v>
      </c>
      <c r="G48" s="314">
        <v>7.7251053509536899E-5</v>
      </c>
      <c r="H48" s="312">
        <v>1.4661245353676038E-4</v>
      </c>
      <c r="I48" s="299">
        <v>0</v>
      </c>
      <c r="J48" s="299">
        <v>0</v>
      </c>
      <c r="K48"/>
      <c r="L48" s="223">
        <v>46</v>
      </c>
      <c r="N48" s="223">
        <v>46</v>
      </c>
      <c r="O48" s="223" t="s">
        <v>3183</v>
      </c>
      <c r="P48" s="225" t="s">
        <v>783</v>
      </c>
      <c r="Q48" s="225" t="s">
        <v>2812</v>
      </c>
      <c r="R48" s="225" t="s">
        <v>2811</v>
      </c>
      <c r="S48" s="319">
        <v>603</v>
      </c>
      <c r="T48" s="225">
        <v>1</v>
      </c>
      <c r="U48" s="225">
        <v>1.3</v>
      </c>
      <c r="V48" s="320">
        <v>0.6</v>
      </c>
      <c r="W48" s="321">
        <v>6.0000000000000001E-3</v>
      </c>
      <c r="X48" s="322">
        <v>1</v>
      </c>
      <c r="Y48" s="322">
        <v>1</v>
      </c>
      <c r="Z48" s="322">
        <v>3</v>
      </c>
      <c r="AC48" s="225" t="s">
        <v>759</v>
      </c>
      <c r="AD48" s="225" t="s">
        <v>783</v>
      </c>
      <c r="AE48" s="225" t="s">
        <v>784</v>
      </c>
      <c r="AF48" s="225" t="s">
        <v>782</v>
      </c>
      <c r="AG48" s="319"/>
      <c r="AH48" s="225"/>
      <c r="AI48" s="320"/>
      <c r="AJ48" s="320"/>
      <c r="AK48" s="321"/>
    </row>
    <row r="49" spans="1:37">
      <c r="A49" s="312">
        <v>1.8000000000000002E-2</v>
      </c>
      <c r="B49" s="312">
        <v>1.8000000000000002E-2</v>
      </c>
      <c r="C49" s="312">
        <v>8.0000000000000002E-3</v>
      </c>
      <c r="D49" s="312">
        <v>8.0000000000000002E-3</v>
      </c>
      <c r="E49" s="312">
        <v>2E-3</v>
      </c>
      <c r="F49" s="312">
        <v>2E-3</v>
      </c>
      <c r="G49" s="312">
        <v>2E-3</v>
      </c>
      <c r="H49" s="312">
        <v>2E-3</v>
      </c>
      <c r="I49" s="299">
        <v>0</v>
      </c>
      <c r="J49" s="299">
        <v>0</v>
      </c>
      <c r="K49"/>
      <c r="L49" s="223">
        <v>47</v>
      </c>
      <c r="N49" s="223">
        <v>47</v>
      </c>
      <c r="O49" s="223" t="s">
        <v>3184</v>
      </c>
      <c r="P49" s="225" t="s">
        <v>2233</v>
      </c>
      <c r="Q49" s="225" t="s">
        <v>790</v>
      </c>
      <c r="R49" s="225" t="s">
        <v>2943</v>
      </c>
      <c r="S49" s="319">
        <v>805</v>
      </c>
      <c r="T49" s="225">
        <v>1</v>
      </c>
      <c r="U49" s="225">
        <v>2.5</v>
      </c>
      <c r="V49" s="320">
        <v>0.5</v>
      </c>
      <c r="W49" s="321">
        <v>5.0000000000000001E-3</v>
      </c>
      <c r="X49" s="322">
        <v>1</v>
      </c>
      <c r="Y49" s="322">
        <v>1</v>
      </c>
      <c r="Z49" s="322">
        <v>4</v>
      </c>
      <c r="AC49" s="225" t="s">
        <v>760</v>
      </c>
      <c r="AD49" s="225" t="s">
        <v>783</v>
      </c>
      <c r="AE49" s="225" t="s">
        <v>784</v>
      </c>
      <c r="AF49" s="225" t="s">
        <v>782</v>
      </c>
      <c r="AG49" s="319"/>
      <c r="AH49" s="225"/>
      <c r="AI49" s="320"/>
      <c r="AJ49" s="320"/>
      <c r="AK49" s="321"/>
    </row>
    <row r="50" spans="1:37">
      <c r="A50" s="312">
        <v>0.29895491575098637</v>
      </c>
      <c r="B50" s="312">
        <v>0.25030548433164512</v>
      </c>
      <c r="C50" s="312">
        <v>0.26071833222512691</v>
      </c>
      <c r="D50" s="312">
        <v>0.23017173891184531</v>
      </c>
      <c r="E50" s="312">
        <v>0.27315831913446431</v>
      </c>
      <c r="F50" s="312">
        <v>0.31968850619723688</v>
      </c>
      <c r="G50" s="312">
        <v>0.27930684238796111</v>
      </c>
      <c r="H50" s="312">
        <v>0.32756031387823709</v>
      </c>
      <c r="I50" s="299">
        <v>0</v>
      </c>
      <c r="J50" s="299">
        <v>0</v>
      </c>
      <c r="K50"/>
      <c r="L50" s="223">
        <v>48</v>
      </c>
      <c r="N50" s="223">
        <v>48</v>
      </c>
      <c r="O50" s="223" t="s">
        <v>3185</v>
      </c>
      <c r="P50" s="225" t="s">
        <v>2233</v>
      </c>
      <c r="Q50" s="225" t="s">
        <v>790</v>
      </c>
      <c r="R50" s="225" t="s">
        <v>2942</v>
      </c>
      <c r="S50" s="319">
        <v>805</v>
      </c>
      <c r="T50" s="225">
        <v>1</v>
      </c>
      <c r="U50" s="225">
        <v>2.5</v>
      </c>
      <c r="V50" s="320">
        <v>0.5</v>
      </c>
      <c r="W50" s="321">
        <v>5.0000000000000001E-3</v>
      </c>
      <c r="X50" s="322">
        <v>1</v>
      </c>
      <c r="Y50" s="322">
        <v>1</v>
      </c>
      <c r="Z50" s="322">
        <v>4</v>
      </c>
      <c r="AC50" s="225" t="s">
        <v>761</v>
      </c>
      <c r="AD50" s="225" t="s">
        <v>783</v>
      </c>
      <c r="AE50" s="225" t="s">
        <v>784</v>
      </c>
      <c r="AF50" s="225" t="s">
        <v>782</v>
      </c>
      <c r="AG50" s="319"/>
      <c r="AH50" s="225"/>
      <c r="AI50" s="320"/>
      <c r="AJ50" s="320"/>
      <c r="AK50" s="321"/>
    </row>
    <row r="51" spans="1:37">
      <c r="A51" s="312">
        <v>0.5306698623539311</v>
      </c>
      <c r="B51" s="312">
        <v>0.48676867458846085</v>
      </c>
      <c r="C51" s="312">
        <v>0.37755838118982921</v>
      </c>
      <c r="D51" s="312">
        <v>0.3590849200758216</v>
      </c>
      <c r="E51" s="312">
        <v>0.53068749486209499</v>
      </c>
      <c r="F51" s="312">
        <v>0.58974812264245446</v>
      </c>
      <c r="G51" s="312">
        <v>0.53706956410931306</v>
      </c>
      <c r="H51" s="312">
        <v>0.60087868166902403</v>
      </c>
      <c r="I51" s="299">
        <v>0</v>
      </c>
      <c r="J51" s="299">
        <v>0</v>
      </c>
      <c r="K51"/>
      <c r="L51" s="223">
        <v>49</v>
      </c>
      <c r="N51" s="223">
        <v>49</v>
      </c>
      <c r="O51" s="223" t="s">
        <v>3195</v>
      </c>
      <c r="P51" s="225" t="s">
        <v>2233</v>
      </c>
      <c r="Q51" s="225" t="s">
        <v>790</v>
      </c>
      <c r="R51" s="225" t="s">
        <v>3389</v>
      </c>
      <c r="S51" s="319">
        <v>805</v>
      </c>
      <c r="T51" s="225">
        <v>1</v>
      </c>
      <c r="U51" s="225">
        <v>2.5</v>
      </c>
      <c r="V51" s="320">
        <v>0.5</v>
      </c>
      <c r="W51" s="321">
        <v>5.0000000000000001E-3</v>
      </c>
      <c r="X51" s="322">
        <v>1</v>
      </c>
      <c r="Y51" s="322">
        <v>1</v>
      </c>
      <c r="Z51" s="322">
        <v>2</v>
      </c>
      <c r="AC51" s="225" t="s">
        <v>762</v>
      </c>
      <c r="AD51" s="225" t="s">
        <v>783</v>
      </c>
      <c r="AE51" s="225" t="s">
        <v>784</v>
      </c>
      <c r="AF51" s="225" t="s">
        <v>782</v>
      </c>
      <c r="AG51" s="319"/>
      <c r="AH51" s="225"/>
      <c r="AI51" s="320"/>
      <c r="AJ51" s="320"/>
      <c r="AK51" s="321"/>
    </row>
    <row r="52" spans="1:37">
      <c r="A52" s="312">
        <v>0.57246192758218839</v>
      </c>
      <c r="B52" s="312">
        <v>0.58713033030322259</v>
      </c>
      <c r="C52" s="312">
        <v>0.41935044641808644</v>
      </c>
      <c r="D52" s="312">
        <v>0.45944657579058334</v>
      </c>
      <c r="E52" s="312">
        <v>0.53875624486209495</v>
      </c>
      <c r="F52" s="312">
        <v>0.60911312264245443</v>
      </c>
      <c r="G52" s="312">
        <v>0.54513831410931302</v>
      </c>
      <c r="H52" s="312">
        <v>0.62024368166902399</v>
      </c>
      <c r="I52" s="299">
        <v>0</v>
      </c>
      <c r="J52" s="299">
        <v>0</v>
      </c>
      <c r="K52"/>
      <c r="L52" s="223">
        <v>50</v>
      </c>
      <c r="N52" s="223">
        <v>50</v>
      </c>
      <c r="O52" s="223" t="s">
        <v>766</v>
      </c>
      <c r="P52" s="225" t="s">
        <v>2233</v>
      </c>
      <c r="Q52" s="225" t="s">
        <v>790</v>
      </c>
      <c r="R52" s="225" t="s">
        <v>3357</v>
      </c>
      <c r="S52" s="319">
        <v>805</v>
      </c>
      <c r="T52" s="225">
        <v>1</v>
      </c>
      <c r="U52" s="225">
        <v>2.5</v>
      </c>
      <c r="V52" s="320">
        <v>0.5</v>
      </c>
      <c r="W52" s="321">
        <v>5.0000000000000001E-3</v>
      </c>
      <c r="X52" s="322">
        <v>1</v>
      </c>
      <c r="Y52" s="322">
        <v>1</v>
      </c>
      <c r="Z52" s="322">
        <v>1</v>
      </c>
      <c r="AC52" s="225" t="s">
        <v>763</v>
      </c>
      <c r="AD52" s="225" t="s">
        <v>783</v>
      </c>
      <c r="AE52" s="225" t="s">
        <v>784</v>
      </c>
      <c r="AF52" s="225" t="s">
        <v>782</v>
      </c>
      <c r="AG52" s="319"/>
      <c r="AH52" s="225"/>
      <c r="AI52" s="320"/>
      <c r="AJ52" s="320"/>
      <c r="AK52" s="321"/>
    </row>
    <row r="53" spans="1:37">
      <c r="A53" s="312">
        <v>0.83975702493500726</v>
      </c>
      <c r="B53" s="312">
        <v>0.8363231117243537</v>
      </c>
      <c r="C53" s="312">
        <v>0.89566711039297464</v>
      </c>
      <c r="D53" s="312">
        <v>0.88682039110193112</v>
      </c>
      <c r="E53" s="312">
        <v>0.85965343707791231</v>
      </c>
      <c r="F53" s="312">
        <v>0.84418124942091455</v>
      </c>
      <c r="G53" s="312">
        <v>0.7334467256574142</v>
      </c>
      <c r="H53" s="312">
        <v>0.7074658507267535</v>
      </c>
      <c r="I53" s="299">
        <v>1</v>
      </c>
      <c r="J53" s="299">
        <v>1</v>
      </c>
      <c r="K53"/>
      <c r="L53" s="223">
        <v>51</v>
      </c>
      <c r="N53" s="223">
        <v>51</v>
      </c>
      <c r="O53" s="223" t="s">
        <v>3187</v>
      </c>
      <c r="P53" s="225" t="s">
        <v>783</v>
      </c>
      <c r="Q53" s="225" t="s">
        <v>2812</v>
      </c>
      <c r="R53" s="225" t="s">
        <v>2811</v>
      </c>
      <c r="S53" s="319">
        <v>603</v>
      </c>
      <c r="T53" s="225">
        <v>1</v>
      </c>
      <c r="U53" s="225">
        <v>1.3</v>
      </c>
      <c r="V53" s="320">
        <v>0.6</v>
      </c>
      <c r="W53" s="321">
        <v>6.0000000000000001E-3</v>
      </c>
      <c r="X53" s="322">
        <v>1</v>
      </c>
      <c r="Y53" s="322">
        <v>1</v>
      </c>
      <c r="Z53" s="322">
        <v>3</v>
      </c>
      <c r="AC53" s="225" t="s">
        <v>764</v>
      </c>
      <c r="AD53" s="225" t="s">
        <v>783</v>
      </c>
      <c r="AE53" s="225" t="s">
        <v>784</v>
      </c>
      <c r="AF53" s="225" t="s">
        <v>782</v>
      </c>
      <c r="AG53" s="319"/>
      <c r="AH53" s="225"/>
      <c r="AI53" s="320"/>
      <c r="AJ53" s="320"/>
      <c r="AK53" s="321"/>
    </row>
    <row r="54" spans="1:37">
      <c r="A54" s="312">
        <v>1.1121384094860138</v>
      </c>
      <c r="B54" s="312">
        <v>1.1277260300881633</v>
      </c>
      <c r="C54" s="312">
        <v>1.1121384094920206</v>
      </c>
      <c r="D54" s="312">
        <v>1.1277260346608284</v>
      </c>
      <c r="E54" s="312">
        <v>1.1121384094958684</v>
      </c>
      <c r="F54" s="312">
        <v>1.1277260402837397</v>
      </c>
      <c r="G54" s="312">
        <v>1.1121384094985387</v>
      </c>
      <c r="H54" s="312">
        <v>1.1277260433189644</v>
      </c>
      <c r="I54" s="299">
        <v>0</v>
      </c>
      <c r="J54" s="299">
        <v>0</v>
      </c>
      <c r="K54"/>
      <c r="L54" s="223">
        <v>52</v>
      </c>
      <c r="M54" s="281" t="s">
        <v>715</v>
      </c>
      <c r="N54" s="223">
        <v>52</v>
      </c>
      <c r="O54" s="223" t="s">
        <v>3188</v>
      </c>
      <c r="P54" s="225" t="s">
        <v>783</v>
      </c>
      <c r="Q54" s="225" t="s">
        <v>2812</v>
      </c>
      <c r="R54" s="225" t="s">
        <v>2811</v>
      </c>
      <c r="S54" s="319">
        <v>603</v>
      </c>
      <c r="T54" s="225">
        <v>1</v>
      </c>
      <c r="U54" s="225">
        <v>1.3</v>
      </c>
      <c r="V54" s="320">
        <v>0.6</v>
      </c>
      <c r="W54" s="321">
        <v>6.0000000000000001E-3</v>
      </c>
      <c r="X54" s="322">
        <v>1</v>
      </c>
      <c r="Y54" s="322">
        <v>1</v>
      </c>
      <c r="Z54" s="322">
        <v>3</v>
      </c>
      <c r="AC54" s="225" t="s">
        <v>765</v>
      </c>
      <c r="AD54" s="225" t="s">
        <v>783</v>
      </c>
      <c r="AE54" s="225" t="s">
        <v>784</v>
      </c>
      <c r="AF54" s="225" t="s">
        <v>782</v>
      </c>
      <c r="AG54" s="319"/>
      <c r="AH54" s="225"/>
      <c r="AI54" s="320"/>
      <c r="AJ54" s="320"/>
      <c r="AK54" s="321"/>
    </row>
    <row r="55" spans="1:37">
      <c r="A55" s="312">
        <v>0</v>
      </c>
      <c r="B55" s="312">
        <v>0</v>
      </c>
      <c r="C55" s="312">
        <v>0</v>
      </c>
      <c r="D55" s="314">
        <v>0</v>
      </c>
      <c r="E55" s="314">
        <v>0</v>
      </c>
      <c r="F55" s="314">
        <v>0</v>
      </c>
      <c r="G55" s="314">
        <v>0</v>
      </c>
      <c r="H55" s="314">
        <v>0</v>
      </c>
      <c r="I55" s="299">
        <v>0</v>
      </c>
      <c r="J55" s="299">
        <v>0</v>
      </c>
      <c r="K55"/>
      <c r="L55" s="223">
        <v>53</v>
      </c>
      <c r="N55" s="223">
        <v>53</v>
      </c>
      <c r="O55" s="223" t="s">
        <v>3359</v>
      </c>
      <c r="P55" s="225" t="s">
        <v>2233</v>
      </c>
      <c r="Q55" s="225" t="s">
        <v>790</v>
      </c>
      <c r="R55" s="225" t="s">
        <v>3389</v>
      </c>
      <c r="S55" s="319">
        <v>805</v>
      </c>
      <c r="T55" s="225">
        <v>1</v>
      </c>
      <c r="U55" s="225">
        <v>2.5</v>
      </c>
      <c r="V55" s="320">
        <v>0.5</v>
      </c>
      <c r="W55" s="321">
        <v>5.0000000000000001E-3</v>
      </c>
      <c r="X55" s="322">
        <v>1</v>
      </c>
      <c r="Y55" s="322">
        <v>0</v>
      </c>
      <c r="Z55" s="322">
        <v>1</v>
      </c>
      <c r="AC55" s="225" t="s">
        <v>3190</v>
      </c>
      <c r="AD55" s="225" t="s">
        <v>783</v>
      </c>
      <c r="AE55" s="225" t="s">
        <v>784</v>
      </c>
      <c r="AF55" s="225" t="s">
        <v>782</v>
      </c>
      <c r="AG55" s="319"/>
      <c r="AH55" s="225"/>
      <c r="AI55" s="320"/>
      <c r="AJ55" s="320"/>
      <c r="AK55" s="321"/>
    </row>
    <row r="56" spans="1:37">
      <c r="A56" s="312">
        <v>0</v>
      </c>
      <c r="B56" s="312">
        <v>0</v>
      </c>
      <c r="C56" s="312">
        <v>0</v>
      </c>
      <c r="D56" s="314">
        <v>0</v>
      </c>
      <c r="E56" s="314">
        <v>0</v>
      </c>
      <c r="F56" s="314">
        <v>0</v>
      </c>
      <c r="G56" s="314">
        <v>0</v>
      </c>
      <c r="H56" s="314">
        <v>0</v>
      </c>
      <c r="I56" s="299">
        <v>0</v>
      </c>
      <c r="J56" s="299">
        <v>0</v>
      </c>
      <c r="K56"/>
      <c r="L56" s="223">
        <v>54</v>
      </c>
      <c r="N56" s="223">
        <v>54</v>
      </c>
      <c r="O56" s="223" t="s">
        <v>757</v>
      </c>
      <c r="P56" s="225" t="s">
        <v>783</v>
      </c>
      <c r="Q56" s="225" t="s">
        <v>784</v>
      </c>
      <c r="R56" s="225" t="s">
        <v>782</v>
      </c>
      <c r="S56" s="319"/>
      <c r="T56" s="225"/>
      <c r="U56" s="225"/>
      <c r="V56" s="320"/>
      <c r="W56" s="321"/>
      <c r="X56" s="322">
        <v>1</v>
      </c>
      <c r="Y56" s="322">
        <v>1</v>
      </c>
      <c r="Z56" s="322">
        <v>3</v>
      </c>
      <c r="AC56" s="225" t="s">
        <v>5839</v>
      </c>
      <c r="AD56" s="225" t="s">
        <v>783</v>
      </c>
      <c r="AE56" s="225"/>
      <c r="AF56" s="225" t="s">
        <v>859</v>
      </c>
      <c r="AG56" s="319"/>
      <c r="AH56" s="225"/>
      <c r="AI56" s="320"/>
      <c r="AJ56" s="320"/>
      <c r="AK56" s="321"/>
    </row>
    <row r="57" spans="1:37">
      <c r="A57" s="312">
        <v>9.9999999999999995E-7</v>
      </c>
      <c r="B57" s="312">
        <v>9.9999999999999995E-7</v>
      </c>
      <c r="C57" s="312">
        <v>1.5E-6</v>
      </c>
      <c r="D57" s="312">
        <v>1.5E-6</v>
      </c>
      <c r="E57" s="312">
        <v>1.2E-5</v>
      </c>
      <c r="F57" s="312">
        <v>1.2E-5</v>
      </c>
      <c r="G57" s="312">
        <v>4.6999999999999999E-6</v>
      </c>
      <c r="H57" s="312">
        <v>4.6999999999999999E-6</v>
      </c>
      <c r="I57" s="299">
        <v>0</v>
      </c>
      <c r="J57" s="299">
        <v>0</v>
      </c>
      <c r="K57"/>
      <c r="L57" s="223">
        <v>55</v>
      </c>
      <c r="N57" s="223">
        <v>55</v>
      </c>
      <c r="O57" s="223" t="s">
        <v>758</v>
      </c>
      <c r="P57" s="225" t="s">
        <v>783</v>
      </c>
      <c r="Q57" s="225" t="s">
        <v>784</v>
      </c>
      <c r="R57" s="225" t="s">
        <v>782</v>
      </c>
      <c r="S57" s="319"/>
      <c r="T57" s="225"/>
      <c r="U57" s="225"/>
      <c r="V57" s="320"/>
      <c r="W57" s="321"/>
      <c r="X57" s="322">
        <v>1</v>
      </c>
      <c r="Y57" s="322">
        <v>1</v>
      </c>
      <c r="Z57" s="322">
        <v>3</v>
      </c>
      <c r="AC57" s="225" t="s">
        <v>3154</v>
      </c>
      <c r="AD57" s="225" t="s">
        <v>783</v>
      </c>
      <c r="AE57" s="225"/>
      <c r="AF57" s="225" t="s">
        <v>859</v>
      </c>
      <c r="AG57" s="319"/>
      <c r="AH57" s="225"/>
      <c r="AI57" s="320"/>
      <c r="AJ57" s="320"/>
      <c r="AK57" s="321"/>
    </row>
    <row r="58" spans="1:37">
      <c r="A58" s="312">
        <v>1.2227502278877967E-2</v>
      </c>
      <c r="B58" s="312">
        <v>1.2233000168550775E-2</v>
      </c>
      <c r="C58" s="312">
        <v>1.6242749928370093E-2</v>
      </c>
      <c r="D58" s="312">
        <v>1.6269210858677777E-2</v>
      </c>
      <c r="E58" s="312">
        <v>0.26070116627979439</v>
      </c>
      <c r="F58" s="312">
        <v>0.26298072241319198</v>
      </c>
      <c r="G58" s="312">
        <v>0.23693063036250153</v>
      </c>
      <c r="H58" s="312">
        <v>0.23942188149124619</v>
      </c>
      <c r="I58" s="299">
        <v>0</v>
      </c>
      <c r="J58" s="299">
        <v>0</v>
      </c>
      <c r="K58"/>
      <c r="L58" s="223">
        <v>56</v>
      </c>
      <c r="N58" s="223">
        <v>56</v>
      </c>
      <c r="O58" s="223" t="s">
        <v>759</v>
      </c>
      <c r="P58" s="225" t="s">
        <v>783</v>
      </c>
      <c r="Q58" s="225" t="s">
        <v>784</v>
      </c>
      <c r="R58" s="225" t="s">
        <v>782</v>
      </c>
      <c r="S58" s="319"/>
      <c r="T58" s="225"/>
      <c r="U58" s="225"/>
      <c r="V58" s="320"/>
      <c r="W58" s="321"/>
      <c r="X58" s="322">
        <v>1</v>
      </c>
      <c r="Y58" s="322">
        <v>1</v>
      </c>
      <c r="Z58" s="322">
        <v>3</v>
      </c>
      <c r="AC58" s="225" t="s">
        <v>3157</v>
      </c>
      <c r="AD58" s="225" t="s">
        <v>783</v>
      </c>
      <c r="AE58" s="225"/>
      <c r="AF58" s="225" t="s">
        <v>859</v>
      </c>
      <c r="AG58" s="319"/>
      <c r="AH58" s="225"/>
      <c r="AI58" s="320"/>
      <c r="AJ58" s="320"/>
      <c r="AK58" s="321"/>
    </row>
    <row r="59" spans="1:37">
      <c r="A59" s="312">
        <v>3.3661807150435145E-2</v>
      </c>
      <c r="B59" s="312">
        <v>3.3798600395227647E-2</v>
      </c>
      <c r="C59" s="312">
        <v>2.2441204766956564E-2</v>
      </c>
      <c r="D59" s="312">
        <v>2.2532400263438456E-2</v>
      </c>
      <c r="E59" s="312">
        <v>0</v>
      </c>
      <c r="F59" s="312">
        <v>0</v>
      </c>
      <c r="G59" s="312">
        <v>0</v>
      </c>
      <c r="H59" s="312">
        <v>0</v>
      </c>
      <c r="I59" s="299">
        <v>0</v>
      </c>
      <c r="J59" s="299">
        <v>0</v>
      </c>
      <c r="K59"/>
      <c r="L59" s="223">
        <v>57</v>
      </c>
      <c r="N59" s="223">
        <v>57</v>
      </c>
      <c r="O59" s="223" t="s">
        <v>760</v>
      </c>
      <c r="P59" s="225" t="s">
        <v>783</v>
      </c>
      <c r="Q59" s="225" t="s">
        <v>784</v>
      </c>
      <c r="R59" s="225" t="s">
        <v>782</v>
      </c>
      <c r="S59" s="319"/>
      <c r="T59" s="225"/>
      <c r="U59" s="225"/>
      <c r="V59" s="320"/>
      <c r="W59" s="321"/>
      <c r="X59" s="322">
        <v>1</v>
      </c>
      <c r="Y59" s="322">
        <v>1</v>
      </c>
      <c r="Z59" s="322">
        <v>3</v>
      </c>
      <c r="AC59" s="225" t="s">
        <v>5838</v>
      </c>
      <c r="AD59" s="225" t="s">
        <v>783</v>
      </c>
      <c r="AE59" s="225"/>
      <c r="AF59" s="225" t="s">
        <v>859</v>
      </c>
      <c r="AG59" s="319"/>
      <c r="AH59" s="225"/>
      <c r="AI59" s="320"/>
      <c r="AJ59" s="320"/>
      <c r="AK59" s="321"/>
    </row>
    <row r="60" spans="1:37">
      <c r="A60" s="312">
        <v>0.11801630998599487</v>
      </c>
      <c r="B60" s="312">
        <v>0.1181527179712944</v>
      </c>
      <c r="C60" s="312">
        <v>0.12981794098491137</v>
      </c>
      <c r="D60" s="312">
        <v>0.12996799004476864</v>
      </c>
      <c r="E60" s="312">
        <v>0.26553669746955377</v>
      </c>
      <c r="F60" s="312">
        <v>0.26584361665935968</v>
      </c>
      <c r="G60" s="312">
        <v>0.26553669746984315</v>
      </c>
      <c r="H60" s="312">
        <v>0.26584361704707604</v>
      </c>
      <c r="I60" s="299">
        <v>0</v>
      </c>
      <c r="J60" s="299">
        <v>0</v>
      </c>
      <c r="K60"/>
      <c r="L60" s="223">
        <v>58</v>
      </c>
      <c r="N60" s="223">
        <v>58</v>
      </c>
      <c r="O60" s="223" t="s">
        <v>761</v>
      </c>
      <c r="P60" s="225" t="s">
        <v>783</v>
      </c>
      <c r="Q60" s="225" t="s">
        <v>784</v>
      </c>
      <c r="R60" s="225" t="s">
        <v>749</v>
      </c>
      <c r="S60" s="319"/>
      <c r="T60" s="225"/>
      <c r="U60" s="225"/>
      <c r="V60" s="320"/>
      <c r="W60" s="321"/>
      <c r="X60" s="322">
        <v>1</v>
      </c>
      <c r="Y60" s="322">
        <v>1</v>
      </c>
      <c r="Z60" s="322">
        <v>3</v>
      </c>
      <c r="AC60" s="225" t="s">
        <v>3162</v>
      </c>
      <c r="AD60" s="225" t="s">
        <v>783</v>
      </c>
      <c r="AE60" s="225"/>
      <c r="AF60" s="225" t="s">
        <v>859</v>
      </c>
      <c r="AG60" s="319"/>
      <c r="AH60" s="225"/>
      <c r="AI60" s="320"/>
      <c r="AJ60" s="320"/>
      <c r="AK60" s="321"/>
    </row>
    <row r="61" spans="1:37">
      <c r="A61" s="312">
        <v>1.1220602383478382E-2</v>
      </c>
      <c r="B61" s="312">
        <v>1.126620013174255E-2</v>
      </c>
      <c r="C61" s="312">
        <v>1.1220602383478282E-2</v>
      </c>
      <c r="D61" s="312">
        <v>1.1266200131719228E-2</v>
      </c>
      <c r="E61" s="312">
        <v>0.18212848009020025</v>
      </c>
      <c r="F61" s="312">
        <v>0.1823557787710984</v>
      </c>
      <c r="G61" s="312">
        <v>0.18212848009041452</v>
      </c>
      <c r="H61" s="312">
        <v>0.18235577905823394</v>
      </c>
      <c r="I61" s="299">
        <v>0</v>
      </c>
      <c r="J61" s="299">
        <v>0</v>
      </c>
      <c r="K61"/>
      <c r="L61" s="223">
        <v>59</v>
      </c>
      <c r="N61" s="223">
        <v>59</v>
      </c>
      <c r="O61" s="223" t="s">
        <v>762</v>
      </c>
      <c r="P61" s="225" t="s">
        <v>783</v>
      </c>
      <c r="Q61" s="225" t="s">
        <v>784</v>
      </c>
      <c r="R61" s="225" t="s">
        <v>749</v>
      </c>
      <c r="S61" s="319"/>
      <c r="T61" s="225"/>
      <c r="U61" s="225"/>
      <c r="V61" s="320"/>
      <c r="W61" s="321"/>
      <c r="X61" s="322">
        <v>1</v>
      </c>
      <c r="Y61" s="322">
        <v>1</v>
      </c>
      <c r="Z61" s="322">
        <v>3</v>
      </c>
      <c r="AC61" s="225" t="s">
        <v>5846</v>
      </c>
      <c r="AD61" s="225" t="s">
        <v>783</v>
      </c>
      <c r="AE61" s="225"/>
      <c r="AF61" s="225" t="s">
        <v>859</v>
      </c>
      <c r="AG61" s="319"/>
      <c r="AH61" s="225"/>
      <c r="AI61" s="320"/>
      <c r="AJ61" s="320"/>
      <c r="AK61" s="321"/>
    </row>
    <row r="62" spans="1:37">
      <c r="A62" s="312">
        <v>0.33333333333333331</v>
      </c>
      <c r="B62" s="312">
        <v>0.33333333333333331</v>
      </c>
      <c r="C62" s="312">
        <v>0.9</v>
      </c>
      <c r="D62" s="312">
        <v>0.9</v>
      </c>
      <c r="E62" s="312">
        <v>3.3</v>
      </c>
      <c r="F62" s="312">
        <v>3.3</v>
      </c>
      <c r="G62" s="312">
        <v>1.5</v>
      </c>
      <c r="H62" s="312">
        <v>1.5</v>
      </c>
      <c r="I62" s="299">
        <v>0</v>
      </c>
      <c r="J62" s="299">
        <v>0</v>
      </c>
      <c r="K62"/>
      <c r="L62" s="223">
        <v>60</v>
      </c>
      <c r="N62" s="223">
        <v>60</v>
      </c>
      <c r="O62" s="223" t="s">
        <v>763</v>
      </c>
      <c r="P62" s="225" t="s">
        <v>783</v>
      </c>
      <c r="Q62" s="225" t="s">
        <v>784</v>
      </c>
      <c r="R62" s="225" t="s">
        <v>782</v>
      </c>
      <c r="S62" s="319"/>
      <c r="T62" s="225"/>
      <c r="U62" s="225"/>
      <c r="V62" s="320"/>
      <c r="W62" s="321"/>
      <c r="X62" s="322">
        <v>1</v>
      </c>
      <c r="Y62" s="322">
        <v>1</v>
      </c>
      <c r="Z62" s="322">
        <v>3</v>
      </c>
      <c r="AC62" s="225" t="s">
        <v>3172</v>
      </c>
      <c r="AD62" s="225" t="s">
        <v>783</v>
      </c>
      <c r="AE62" s="225"/>
      <c r="AF62" s="225" t="s">
        <v>859</v>
      </c>
      <c r="AG62" s="319"/>
      <c r="AH62" s="225"/>
      <c r="AI62" s="320"/>
      <c r="AJ62" s="320"/>
      <c r="AK62" s="321"/>
    </row>
    <row r="63" spans="1:37">
      <c r="A63" s="314">
        <v>6.7261904761904752E-5</v>
      </c>
      <c r="B63" s="314">
        <v>6.7261904761904752E-5</v>
      </c>
      <c r="C63" s="312">
        <v>3.1299568965517237E-5</v>
      </c>
      <c r="D63" s="312">
        <v>3.1299568965517237E-5</v>
      </c>
      <c r="E63" s="312">
        <v>3.0588132075471697E-6</v>
      </c>
      <c r="F63" s="312">
        <v>3.0588132075471697E-6</v>
      </c>
      <c r="G63" s="312">
        <v>1.3946428571428571E-5</v>
      </c>
      <c r="H63" s="312">
        <v>1.3946428571428571E-5</v>
      </c>
      <c r="I63" s="299">
        <v>0</v>
      </c>
      <c r="J63" s="299">
        <v>0</v>
      </c>
      <c r="K63"/>
      <c r="L63" s="223">
        <v>61</v>
      </c>
      <c r="N63" s="223">
        <v>61</v>
      </c>
      <c r="O63" s="223" t="s">
        <v>764</v>
      </c>
      <c r="P63" s="225" t="s">
        <v>783</v>
      </c>
      <c r="Q63" s="225" t="s">
        <v>784</v>
      </c>
      <c r="R63" s="225" t="s">
        <v>749</v>
      </c>
      <c r="S63" s="319"/>
      <c r="T63" s="225"/>
      <c r="U63" s="225"/>
      <c r="V63" s="320"/>
      <c r="W63" s="321"/>
      <c r="X63" s="322">
        <v>1</v>
      </c>
      <c r="Y63" s="322">
        <v>1</v>
      </c>
      <c r="Z63" s="322">
        <v>3</v>
      </c>
      <c r="AC63" s="225" t="s">
        <v>3353</v>
      </c>
      <c r="AD63" s="225" t="s">
        <v>783</v>
      </c>
      <c r="AE63" s="225"/>
      <c r="AF63" s="225" t="s">
        <v>859</v>
      </c>
      <c r="AG63" s="319"/>
      <c r="AH63" s="225"/>
      <c r="AI63" s="320"/>
      <c r="AJ63" s="320"/>
      <c r="AK63" s="321"/>
    </row>
    <row r="64" spans="1:37">
      <c r="A64" s="312">
        <v>1.1000000000000001E-3</v>
      </c>
      <c r="B64" s="312">
        <v>1.1000000000000001E-3</v>
      </c>
      <c r="C64" s="312">
        <v>2E-3</v>
      </c>
      <c r="D64" s="312">
        <v>2E-3</v>
      </c>
      <c r="E64" s="312">
        <v>4.0999999999999995E-3</v>
      </c>
      <c r="F64" s="312">
        <v>4.0999999999999995E-3</v>
      </c>
      <c r="G64" s="312">
        <v>3.0000000000000001E-3</v>
      </c>
      <c r="H64" s="312">
        <v>3.0000000000000001E-3</v>
      </c>
      <c r="I64" s="299">
        <v>0</v>
      </c>
      <c r="J64" s="299">
        <v>0</v>
      </c>
      <c r="K64"/>
      <c r="L64" s="223">
        <v>62</v>
      </c>
      <c r="N64" s="223">
        <v>62</v>
      </c>
      <c r="O64" s="223" t="s">
        <v>765</v>
      </c>
      <c r="P64" s="225" t="s">
        <v>783</v>
      </c>
      <c r="Q64" s="225" t="s">
        <v>784</v>
      </c>
      <c r="R64" s="225" t="s">
        <v>749</v>
      </c>
      <c r="S64" s="319"/>
      <c r="T64" s="225"/>
      <c r="U64" s="225"/>
      <c r="V64" s="320"/>
      <c r="W64" s="321"/>
      <c r="X64" s="322">
        <v>1</v>
      </c>
      <c r="Y64" s="322">
        <v>1</v>
      </c>
      <c r="Z64" s="322">
        <v>3</v>
      </c>
      <c r="AC64" s="225" t="s">
        <v>5852</v>
      </c>
      <c r="AD64" s="225" t="s">
        <v>783</v>
      </c>
      <c r="AE64" s="225"/>
      <c r="AF64" s="225" t="s">
        <v>859</v>
      </c>
      <c r="AG64" s="319"/>
      <c r="AH64" s="225"/>
      <c r="AI64" s="320"/>
      <c r="AJ64" s="320"/>
      <c r="AK64" s="321"/>
    </row>
    <row r="65" spans="1:37">
      <c r="A65" s="312">
        <v>0</v>
      </c>
      <c r="B65" s="312">
        <v>0</v>
      </c>
      <c r="C65" s="312">
        <v>0</v>
      </c>
      <c r="D65" s="312">
        <v>0</v>
      </c>
      <c r="E65" s="312">
        <v>0</v>
      </c>
      <c r="F65" s="312">
        <v>0</v>
      </c>
      <c r="G65" s="312">
        <v>0</v>
      </c>
      <c r="H65" s="312">
        <v>0</v>
      </c>
      <c r="I65" s="299">
        <v>0</v>
      </c>
      <c r="J65" s="299">
        <v>0</v>
      </c>
      <c r="K65"/>
      <c r="L65" s="223">
        <v>63</v>
      </c>
      <c r="N65" s="223">
        <v>63</v>
      </c>
      <c r="O65" s="223" t="s">
        <v>780</v>
      </c>
      <c r="P65" s="225" t="s">
        <v>783</v>
      </c>
      <c r="Q65" s="225" t="s">
        <v>784</v>
      </c>
      <c r="R65" s="225" t="s">
        <v>782</v>
      </c>
      <c r="S65" s="319"/>
      <c r="T65" s="225"/>
      <c r="U65" s="225"/>
      <c r="V65" s="320"/>
      <c r="W65" s="321"/>
      <c r="X65" s="322">
        <v>1</v>
      </c>
      <c r="Y65" s="322">
        <v>1</v>
      </c>
      <c r="Z65" s="322">
        <v>3</v>
      </c>
      <c r="AC65" s="225" t="s">
        <v>3179</v>
      </c>
      <c r="AD65" s="225" t="s">
        <v>783</v>
      </c>
      <c r="AE65" s="225"/>
      <c r="AF65" s="225" t="s">
        <v>859</v>
      </c>
      <c r="AG65" s="319"/>
      <c r="AH65" s="225"/>
      <c r="AI65" s="320"/>
      <c r="AJ65" s="320"/>
      <c r="AK65" s="321"/>
    </row>
    <row r="66" spans="1:37">
      <c r="A66" s="312">
        <v>0</v>
      </c>
      <c r="B66" s="312">
        <v>0</v>
      </c>
      <c r="C66" s="312">
        <v>0</v>
      </c>
      <c r="D66" s="312">
        <v>0</v>
      </c>
      <c r="E66" s="312">
        <v>0</v>
      </c>
      <c r="F66" s="312">
        <v>0</v>
      </c>
      <c r="G66" s="312">
        <v>0</v>
      </c>
      <c r="H66" s="312">
        <v>0</v>
      </c>
      <c r="I66" s="299">
        <v>0</v>
      </c>
      <c r="J66" s="299">
        <v>0</v>
      </c>
      <c r="K66"/>
      <c r="L66" s="223">
        <v>64</v>
      </c>
      <c r="N66" s="223">
        <v>64</v>
      </c>
      <c r="O66" s="223" t="s">
        <v>3190</v>
      </c>
      <c r="P66" s="225" t="s">
        <v>783</v>
      </c>
      <c r="Q66" s="225" t="s">
        <v>784</v>
      </c>
      <c r="R66" s="225" t="s">
        <v>749</v>
      </c>
      <c r="S66" s="319"/>
      <c r="T66" s="225"/>
      <c r="U66" s="225"/>
      <c r="V66" s="320"/>
      <c r="W66" s="321"/>
      <c r="X66" s="322">
        <v>1</v>
      </c>
      <c r="Y66" s="322">
        <v>0</v>
      </c>
      <c r="Z66" s="322">
        <v>3</v>
      </c>
      <c r="AC66" s="225" t="s">
        <v>3185</v>
      </c>
      <c r="AD66" s="225" t="s">
        <v>783</v>
      </c>
      <c r="AE66" s="225"/>
      <c r="AF66" s="225" t="s">
        <v>859</v>
      </c>
      <c r="AG66" s="319"/>
      <c r="AH66" s="225"/>
      <c r="AI66" s="320"/>
      <c r="AJ66" s="320"/>
      <c r="AK66" s="321"/>
    </row>
    <row r="67" spans="1:37">
      <c r="A67" s="312">
        <v>1.8E-9</v>
      </c>
      <c r="B67" s="312">
        <v>1.8E-9</v>
      </c>
      <c r="C67" s="312">
        <v>1.5E-9</v>
      </c>
      <c r="D67" s="312">
        <v>1.5E-9</v>
      </c>
      <c r="E67" s="312">
        <v>1.0000000000000001E-9</v>
      </c>
      <c r="F67" s="312">
        <v>1.0000000000000001E-9</v>
      </c>
      <c r="G67" s="312">
        <v>1.0000000000000001E-9</v>
      </c>
      <c r="H67" s="312">
        <v>1.0000000000000001E-9</v>
      </c>
      <c r="I67" s="299">
        <v>0</v>
      </c>
      <c r="J67" s="299">
        <v>0</v>
      </c>
      <c r="K67"/>
      <c r="L67" s="223">
        <v>65</v>
      </c>
      <c r="N67" s="223">
        <v>65</v>
      </c>
      <c r="O67" s="223" t="s">
        <v>3191</v>
      </c>
      <c r="P67" s="225" t="s">
        <v>783</v>
      </c>
      <c r="Q67" s="225" t="s">
        <v>784</v>
      </c>
      <c r="R67" s="225" t="s">
        <v>782</v>
      </c>
      <c r="S67" s="319"/>
      <c r="T67" s="225"/>
      <c r="U67" s="225"/>
      <c r="V67" s="320"/>
      <c r="W67" s="321"/>
      <c r="X67" s="322">
        <v>1</v>
      </c>
      <c r="Y67" s="322">
        <v>0</v>
      </c>
      <c r="Z67" s="322">
        <v>3</v>
      </c>
      <c r="AC67" s="225" t="s">
        <v>3155</v>
      </c>
      <c r="AD67" s="225"/>
      <c r="AE67" s="225"/>
      <c r="AF67" s="225" t="s">
        <v>781</v>
      </c>
      <c r="AG67" s="319"/>
      <c r="AH67" s="225"/>
      <c r="AI67" s="320"/>
      <c r="AJ67" s="320"/>
      <c r="AK67" s="321"/>
    </row>
    <row r="68" spans="1:37">
      <c r="A68" s="312">
        <v>1.7999999999999999E-11</v>
      </c>
      <c r="B68" s="312">
        <v>1.7999999999999999E-11</v>
      </c>
      <c r="C68" s="312">
        <v>1.7999999999999999E-11</v>
      </c>
      <c r="D68" s="312">
        <v>1.7999999999999999E-11</v>
      </c>
      <c r="E68" s="312">
        <v>1.7999999999999999E-11</v>
      </c>
      <c r="F68" s="312">
        <v>1.7999999999999999E-11</v>
      </c>
      <c r="G68" s="312">
        <v>1.7999999999999999E-11</v>
      </c>
      <c r="H68" s="312">
        <v>1.7999999999999999E-11</v>
      </c>
      <c r="I68" s="299">
        <v>0</v>
      </c>
      <c r="J68" s="299">
        <v>0</v>
      </c>
      <c r="K68"/>
      <c r="L68" s="223">
        <v>66</v>
      </c>
      <c r="N68" s="223">
        <v>66</v>
      </c>
      <c r="O68" s="223" t="s">
        <v>3192</v>
      </c>
      <c r="P68" s="225" t="s">
        <v>783</v>
      </c>
      <c r="Q68" s="225" t="s">
        <v>784</v>
      </c>
      <c r="R68" s="225" t="s">
        <v>782</v>
      </c>
      <c r="S68" s="319"/>
      <c r="T68" s="225"/>
      <c r="U68" s="225"/>
      <c r="V68" s="320"/>
      <c r="W68" s="321"/>
      <c r="X68" s="322">
        <v>1</v>
      </c>
      <c r="Y68" s="322">
        <v>0</v>
      </c>
      <c r="Z68" s="322">
        <v>3</v>
      </c>
      <c r="AC68" s="225" t="s">
        <v>3158</v>
      </c>
      <c r="AD68" s="225"/>
      <c r="AE68" s="225"/>
      <c r="AF68" s="225" t="s">
        <v>781</v>
      </c>
      <c r="AG68" s="319"/>
      <c r="AH68" s="225"/>
      <c r="AI68" s="320"/>
      <c r="AJ68" s="320"/>
      <c r="AK68" s="321"/>
    </row>
    <row r="69" spans="1:37">
      <c r="A69" s="312">
        <v>4750</v>
      </c>
      <c r="B69" s="312">
        <v>4750</v>
      </c>
      <c r="C69" s="312">
        <v>5760</v>
      </c>
      <c r="D69" s="312">
        <v>5760</v>
      </c>
      <c r="E69" s="312">
        <v>3920</v>
      </c>
      <c r="F69" s="312">
        <v>3920</v>
      </c>
      <c r="G69" s="312">
        <v>7500</v>
      </c>
      <c r="H69" s="312">
        <v>7500</v>
      </c>
      <c r="I69" s="299">
        <v>0</v>
      </c>
      <c r="J69" s="299">
        <v>0</v>
      </c>
      <c r="K69"/>
      <c r="L69" s="223">
        <v>67</v>
      </c>
      <c r="N69" s="223">
        <v>67</v>
      </c>
      <c r="O69" s="223" t="s">
        <v>3194</v>
      </c>
      <c r="P69" s="225" t="s">
        <v>783</v>
      </c>
      <c r="Q69" s="225" t="s">
        <v>784</v>
      </c>
      <c r="R69" s="225" t="s">
        <v>782</v>
      </c>
      <c r="S69" s="319"/>
      <c r="T69" s="225"/>
      <c r="U69" s="225"/>
      <c r="V69" s="320"/>
      <c r="W69" s="321"/>
      <c r="X69" s="322">
        <v>1</v>
      </c>
      <c r="Y69" s="322">
        <v>0</v>
      </c>
      <c r="Z69" s="322">
        <v>3</v>
      </c>
      <c r="AC69" s="225" t="s">
        <v>3163</v>
      </c>
      <c r="AD69" s="225"/>
      <c r="AE69" s="225"/>
      <c r="AF69" s="225" t="s">
        <v>781</v>
      </c>
      <c r="AG69" s="319"/>
      <c r="AH69" s="225"/>
      <c r="AI69" s="320"/>
      <c r="AJ69" s="320"/>
      <c r="AK69" s="321"/>
    </row>
    <row r="70" spans="1:37">
      <c r="A70" s="312">
        <v>16.200000000000003</v>
      </c>
      <c r="B70" s="312">
        <v>16.200000000000003</v>
      </c>
      <c r="C70" s="312">
        <v>35.700000000000003</v>
      </c>
      <c r="D70" s="312">
        <v>35.700000000000003</v>
      </c>
      <c r="E70" s="312">
        <v>41.2</v>
      </c>
      <c r="F70" s="312">
        <v>41.2</v>
      </c>
      <c r="G70" s="312">
        <v>23.2</v>
      </c>
      <c r="H70" s="312">
        <v>23.2</v>
      </c>
      <c r="I70" s="299">
        <v>48.7</v>
      </c>
      <c r="J70" s="299">
        <v>48.7</v>
      </c>
      <c r="K70"/>
      <c r="L70" s="223">
        <v>68</v>
      </c>
      <c r="N70" s="223">
        <v>68</v>
      </c>
      <c r="O70" s="223" t="s">
        <v>3157</v>
      </c>
      <c r="P70" s="225"/>
      <c r="Q70" s="225"/>
      <c r="R70" s="225" t="s">
        <v>859</v>
      </c>
      <c r="S70" s="319"/>
      <c r="T70" s="225"/>
      <c r="U70" s="225"/>
      <c r="V70" s="320"/>
      <c r="W70" s="321"/>
      <c r="X70" s="322">
        <v>1</v>
      </c>
      <c r="Y70" s="322">
        <v>1</v>
      </c>
      <c r="Z70" s="322">
        <v>4</v>
      </c>
      <c r="AC70" s="225" t="s">
        <v>3173</v>
      </c>
      <c r="AD70" s="225"/>
      <c r="AE70" s="225"/>
      <c r="AF70" s="225" t="s">
        <v>781</v>
      </c>
      <c r="AG70" s="319"/>
      <c r="AH70" s="225"/>
      <c r="AI70" s="320"/>
      <c r="AJ70" s="320"/>
      <c r="AK70" s="321"/>
    </row>
    <row r="71" spans="1:37">
      <c r="A71" s="312">
        <v>64.900000000000006</v>
      </c>
      <c r="B71" s="312">
        <v>64.900000000000006</v>
      </c>
      <c r="C71" s="312">
        <v>28.7</v>
      </c>
      <c r="D71" s="312">
        <v>28.7</v>
      </c>
      <c r="E71" s="312">
        <v>13.3</v>
      </c>
      <c r="F71" s="312">
        <v>13.3</v>
      </c>
      <c r="G71" s="312">
        <v>26.7</v>
      </c>
      <c r="H71" s="312">
        <v>26.7</v>
      </c>
      <c r="I71" s="299">
        <v>48.7</v>
      </c>
      <c r="J71" s="299">
        <v>48.7</v>
      </c>
      <c r="K71"/>
      <c r="L71" s="223">
        <v>69</v>
      </c>
      <c r="N71" s="223">
        <v>69</v>
      </c>
      <c r="O71" s="223" t="s">
        <v>3353</v>
      </c>
      <c r="P71" s="225"/>
      <c r="Q71" s="225"/>
      <c r="R71" s="225" t="s">
        <v>859</v>
      </c>
      <c r="S71" s="319"/>
      <c r="T71" s="225"/>
      <c r="U71" s="225"/>
      <c r="V71" s="320"/>
      <c r="W71" s="321"/>
      <c r="X71" s="322">
        <v>1</v>
      </c>
      <c r="Y71" s="322">
        <v>1</v>
      </c>
      <c r="Z71" s="322">
        <v>4</v>
      </c>
      <c r="AC71" s="225" t="s">
        <v>3354</v>
      </c>
      <c r="AD71" s="225"/>
      <c r="AE71" s="225"/>
      <c r="AF71" s="225" t="s">
        <v>781</v>
      </c>
      <c r="AG71" s="319"/>
      <c r="AH71" s="225"/>
      <c r="AI71" s="320"/>
      <c r="AJ71" s="320"/>
      <c r="AK71" s="321"/>
    </row>
    <row r="72" spans="1:37">
      <c r="A72" s="312">
        <v>6.72E-6</v>
      </c>
      <c r="B72" s="312">
        <v>4.4799999999999995E-6</v>
      </c>
      <c r="C72" s="312">
        <v>7.5781818181818178E-6</v>
      </c>
      <c r="D72" s="312">
        <v>6.1018181818181817E-6</v>
      </c>
      <c r="E72" s="312">
        <v>5.1200000000000001E-6</v>
      </c>
      <c r="F72" s="312">
        <v>2.8799999999999995E-6</v>
      </c>
      <c r="G72" s="312">
        <v>3.2443428571428567E-6</v>
      </c>
      <c r="H72" s="312">
        <v>2.0411428571428574E-6</v>
      </c>
      <c r="I72" s="299">
        <v>0</v>
      </c>
      <c r="J72" s="299">
        <v>0</v>
      </c>
      <c r="K72"/>
      <c r="L72" s="223">
        <v>70</v>
      </c>
      <c r="N72" s="223">
        <v>70</v>
      </c>
      <c r="O72" s="223" t="s">
        <v>3158</v>
      </c>
      <c r="P72" s="225"/>
      <c r="Q72" s="225"/>
      <c r="R72" s="225" t="s">
        <v>781</v>
      </c>
      <c r="S72" s="319"/>
      <c r="T72" s="225"/>
      <c r="U72" s="225"/>
      <c r="V72" s="320"/>
      <c r="W72" s="321"/>
      <c r="X72" s="322">
        <v>1</v>
      </c>
      <c r="Y72" s="322">
        <v>1</v>
      </c>
      <c r="Z72" s="322">
        <v>4</v>
      </c>
      <c r="AC72" s="225" t="s">
        <v>3186</v>
      </c>
      <c r="AD72" s="225"/>
      <c r="AE72" s="225"/>
      <c r="AF72" s="225" t="s">
        <v>781</v>
      </c>
      <c r="AG72" s="319"/>
      <c r="AH72" s="225"/>
      <c r="AI72" s="320"/>
      <c r="AJ72" s="320"/>
      <c r="AK72" s="321"/>
    </row>
    <row r="73" spans="1:37">
      <c r="A73" s="312">
        <v>5.0000000000000001E-3</v>
      </c>
      <c r="B73" s="312">
        <v>5.0000000000000001E-3</v>
      </c>
      <c r="C73" s="312">
        <v>2E-3</v>
      </c>
      <c r="D73" s="312">
        <v>2E-3</v>
      </c>
      <c r="E73" s="312">
        <v>5.0000000000000001E-3</v>
      </c>
      <c r="F73" s="312">
        <v>5.0000000000000001E-3</v>
      </c>
      <c r="G73" s="312">
        <v>2.7000000000000001E-3</v>
      </c>
      <c r="H73" s="312">
        <v>2.7000000000000001E-3</v>
      </c>
      <c r="I73" s="299">
        <v>0</v>
      </c>
      <c r="J73" s="299">
        <v>0</v>
      </c>
      <c r="K73"/>
      <c r="L73" s="223">
        <v>71</v>
      </c>
      <c r="N73" s="223">
        <v>71</v>
      </c>
      <c r="O73" s="223" t="s">
        <v>3354</v>
      </c>
      <c r="P73" s="225"/>
      <c r="Q73" s="225"/>
      <c r="R73" s="225" t="s">
        <v>781</v>
      </c>
      <c r="S73" s="319"/>
      <c r="T73" s="225"/>
      <c r="U73" s="225"/>
      <c r="V73" s="320"/>
      <c r="W73" s="321"/>
      <c r="X73" s="322">
        <v>1</v>
      </c>
      <c r="Y73" s="322">
        <v>1</v>
      </c>
      <c r="Z73" s="322">
        <v>4</v>
      </c>
      <c r="AC73" s="225" t="s">
        <v>5857</v>
      </c>
      <c r="AD73" s="225"/>
      <c r="AE73" s="225"/>
      <c r="AF73" s="225" t="s">
        <v>781</v>
      </c>
      <c r="AG73" s="319"/>
      <c r="AH73" s="225"/>
      <c r="AI73" s="320"/>
      <c r="AJ73" s="320"/>
      <c r="AK73" s="321"/>
    </row>
    <row r="74" spans="1:37">
      <c r="A74" s="312">
        <v>55</v>
      </c>
      <c r="B74" s="312">
        <v>55</v>
      </c>
      <c r="C74" s="312">
        <v>55</v>
      </c>
      <c r="D74" s="312">
        <v>55</v>
      </c>
      <c r="E74" s="312">
        <v>55</v>
      </c>
      <c r="F74" s="312">
        <v>55</v>
      </c>
      <c r="G74" s="312">
        <v>55</v>
      </c>
      <c r="H74" s="312">
        <v>55</v>
      </c>
      <c r="I74" s="299">
        <v>55</v>
      </c>
      <c r="J74" s="299">
        <v>55</v>
      </c>
      <c r="K74"/>
      <c r="L74" s="223">
        <v>72</v>
      </c>
      <c r="N74" s="223">
        <v>72</v>
      </c>
      <c r="O74" s="223" t="s">
        <v>3196</v>
      </c>
      <c r="P74" s="225"/>
      <c r="Q74" s="225"/>
      <c r="R74" s="225" t="s">
        <v>781</v>
      </c>
      <c r="S74" s="319"/>
      <c r="T74" s="225"/>
      <c r="U74" s="225"/>
      <c r="V74" s="320"/>
      <c r="W74" s="321"/>
      <c r="X74" s="322">
        <v>1</v>
      </c>
      <c r="Y74" s="322">
        <v>1</v>
      </c>
      <c r="Z74" s="322">
        <v>2</v>
      </c>
      <c r="AC74" s="225" t="s">
        <v>5858</v>
      </c>
      <c r="AD74" s="225"/>
      <c r="AE74" s="225"/>
      <c r="AF74" s="225" t="s">
        <v>781</v>
      </c>
      <c r="AG74" s="319"/>
      <c r="AH74" s="225"/>
      <c r="AI74" s="320"/>
      <c r="AJ74" s="320"/>
      <c r="AK74" s="321"/>
    </row>
    <row r="75" spans="1:37">
      <c r="A75" s="312">
        <v>86.695944670351395</v>
      </c>
      <c r="B75" s="312">
        <v>87.140191857512647</v>
      </c>
      <c r="C75" s="312">
        <v>86.695944670522593</v>
      </c>
      <c r="D75" s="312">
        <v>87.140191987833617</v>
      </c>
      <c r="E75" s="312">
        <v>86.695944670632244</v>
      </c>
      <c r="F75" s="312">
        <v>87.140192148086584</v>
      </c>
      <c r="G75" s="312">
        <v>86.695944670708357</v>
      </c>
      <c r="H75" s="312">
        <v>87.140192234590486</v>
      </c>
      <c r="I75" s="299">
        <v>55.000000999999997</v>
      </c>
      <c r="J75" s="299">
        <v>55.000000999999997</v>
      </c>
      <c r="K75"/>
      <c r="L75" s="223">
        <v>73</v>
      </c>
      <c r="N75" s="223">
        <v>73</v>
      </c>
      <c r="O75" s="223" t="s">
        <v>3189</v>
      </c>
      <c r="P75" s="225"/>
      <c r="Q75" s="225"/>
      <c r="R75" s="225" t="s">
        <v>781</v>
      </c>
      <c r="S75" s="319"/>
      <c r="T75" s="225"/>
      <c r="U75" s="225"/>
      <c r="V75" s="320"/>
      <c r="W75" s="321"/>
      <c r="X75" s="322">
        <v>1</v>
      </c>
      <c r="Y75" s="322">
        <v>1</v>
      </c>
      <c r="Z75" s="322">
        <v>1</v>
      </c>
      <c r="AC75" s="225" t="s">
        <v>3184</v>
      </c>
      <c r="AD75" s="225"/>
      <c r="AE75" s="225"/>
      <c r="AF75" s="225" t="s">
        <v>781</v>
      </c>
      <c r="AG75" s="319"/>
      <c r="AH75" s="225"/>
      <c r="AI75" s="320"/>
      <c r="AJ75" s="320"/>
      <c r="AK75" s="321"/>
    </row>
    <row r="76" spans="1:37">
      <c r="A76" s="312">
        <v>58.632604817593645</v>
      </c>
      <c r="B76" s="312">
        <v>58.762137605894829</v>
      </c>
      <c r="C76" s="312">
        <v>57.562021635037659</v>
      </c>
      <c r="D76" s="312">
        <v>58.029595325476585</v>
      </c>
      <c r="E76" s="312">
        <v>85.533657959920291</v>
      </c>
      <c r="F76" s="312">
        <v>88.287882702944444</v>
      </c>
      <c r="G76" s="312">
        <v>87.850716971346202</v>
      </c>
      <c r="H76" s="312">
        <v>91.187065108301397</v>
      </c>
      <c r="I76" s="299">
        <v>0</v>
      </c>
      <c r="J76" s="299">
        <v>0</v>
      </c>
      <c r="K76"/>
      <c r="L76" s="223">
        <v>74</v>
      </c>
      <c r="N76" s="223">
        <v>74</v>
      </c>
      <c r="O76" s="223" t="s">
        <v>3193</v>
      </c>
      <c r="P76" s="225"/>
      <c r="Q76" s="225"/>
      <c r="R76" s="225" t="s">
        <v>781</v>
      </c>
      <c r="S76" s="319"/>
      <c r="T76" s="225"/>
      <c r="U76" s="225"/>
      <c r="V76" s="320"/>
      <c r="W76" s="321"/>
      <c r="X76" s="322">
        <v>1</v>
      </c>
      <c r="Y76" s="322">
        <v>0</v>
      </c>
      <c r="Z76" s="322">
        <v>1</v>
      </c>
      <c r="AC76" s="225" t="s">
        <v>3195</v>
      </c>
      <c r="AD76" s="225"/>
      <c r="AE76" s="225"/>
      <c r="AF76" s="225" t="s">
        <v>781</v>
      </c>
      <c r="AG76" s="319"/>
      <c r="AH76" s="225"/>
      <c r="AI76" s="320"/>
      <c r="AJ76" s="320"/>
      <c r="AK76" s="321"/>
    </row>
    <row r="77" spans="1:37">
      <c r="A77" s="312">
        <v>60.52534519542494</v>
      </c>
      <c r="B77" s="312">
        <v>62.041227783994387</v>
      </c>
      <c r="C77" s="312">
        <v>60.525345195421608</v>
      </c>
      <c r="D77" s="312">
        <v>62.041227783219036</v>
      </c>
      <c r="E77" s="312">
        <v>0</v>
      </c>
      <c r="F77" s="312">
        <v>0</v>
      </c>
      <c r="G77" s="312">
        <v>0</v>
      </c>
      <c r="H77" s="312">
        <v>0</v>
      </c>
      <c r="I77" s="299">
        <v>0</v>
      </c>
      <c r="J77" s="299">
        <v>0</v>
      </c>
      <c r="K77"/>
      <c r="L77" s="223">
        <v>75</v>
      </c>
      <c r="N77" s="223">
        <v>75</v>
      </c>
      <c r="O77" s="223" t="s">
        <v>3358</v>
      </c>
      <c r="P77" s="225"/>
      <c r="Q77" s="225"/>
      <c r="R77" s="225" t="s">
        <v>781</v>
      </c>
      <c r="S77" s="319"/>
      <c r="T77" s="225"/>
      <c r="U77" s="225"/>
      <c r="V77" s="320"/>
      <c r="W77" s="321"/>
      <c r="X77" s="322">
        <v>1</v>
      </c>
      <c r="Y77" s="322">
        <v>0</v>
      </c>
      <c r="Z77" s="322">
        <v>1</v>
      </c>
      <c r="AC77" s="225" t="s">
        <v>3196</v>
      </c>
      <c r="AD77" s="225"/>
      <c r="AE77" s="225"/>
      <c r="AF77" s="225" t="s">
        <v>781</v>
      </c>
      <c r="AG77" s="319"/>
      <c r="AH77" s="225"/>
      <c r="AI77" s="320"/>
      <c r="AJ77" s="320"/>
      <c r="AK77" s="321"/>
    </row>
    <row r="78" spans="1:37">
      <c r="A78" s="312">
        <v>0</v>
      </c>
      <c r="B78" s="312">
        <v>0</v>
      </c>
      <c r="C78" s="312">
        <v>0</v>
      </c>
      <c r="D78" s="312">
        <v>0</v>
      </c>
      <c r="E78" s="312">
        <v>0</v>
      </c>
      <c r="F78" s="312">
        <v>0</v>
      </c>
      <c r="G78" s="312">
        <v>0</v>
      </c>
      <c r="H78" s="312">
        <v>0</v>
      </c>
      <c r="I78" s="299">
        <v>0</v>
      </c>
      <c r="J78" s="299">
        <v>0</v>
      </c>
      <c r="K78"/>
      <c r="L78" s="223">
        <v>76</v>
      </c>
      <c r="N78" s="223">
        <v>76</v>
      </c>
      <c r="O78" s="223" t="s">
        <v>3360</v>
      </c>
      <c r="P78" s="225"/>
      <c r="Q78" s="225"/>
      <c r="R78" s="225" t="s">
        <v>781</v>
      </c>
      <c r="S78" s="319"/>
      <c r="T78" s="225"/>
      <c r="U78" s="225"/>
      <c r="V78" s="320"/>
      <c r="W78" s="321"/>
      <c r="X78" s="322">
        <v>1</v>
      </c>
      <c r="Y78" s="322">
        <v>1</v>
      </c>
      <c r="Z78" s="322">
        <v>1</v>
      </c>
      <c r="AC78" s="225" t="s">
        <v>3189</v>
      </c>
      <c r="AD78" s="225"/>
      <c r="AE78" s="225"/>
      <c r="AF78" s="225" t="s">
        <v>781</v>
      </c>
      <c r="AG78" s="319"/>
      <c r="AH78" s="225"/>
      <c r="AI78" s="320"/>
      <c r="AJ78" s="320"/>
      <c r="AK78" s="321"/>
    </row>
    <row r="79" spans="1:37">
      <c r="A79" s="312">
        <v>0</v>
      </c>
      <c r="B79" s="312">
        <v>0</v>
      </c>
      <c r="C79" s="312">
        <v>0</v>
      </c>
      <c r="D79" s="312">
        <v>0</v>
      </c>
      <c r="E79" s="312">
        <v>0</v>
      </c>
      <c r="F79" s="312">
        <v>0</v>
      </c>
      <c r="G79" s="312">
        <v>0</v>
      </c>
      <c r="H79" s="312">
        <v>0</v>
      </c>
      <c r="I79" s="299">
        <v>0</v>
      </c>
      <c r="J79" s="299">
        <v>0</v>
      </c>
      <c r="K79"/>
      <c r="L79" s="223">
        <v>77</v>
      </c>
      <c r="O79" s="223" t="e">
        <v>#N/A</v>
      </c>
      <c r="P79" s="225" t="e">
        <v>#N/A</v>
      </c>
      <c r="Q79" s="225" t="e">
        <v>#N/A</v>
      </c>
      <c r="R79" s="225" t="e">
        <v>#N/A</v>
      </c>
      <c r="S79" s="319" t="e">
        <v>#N/A</v>
      </c>
      <c r="T79" s="225" t="e">
        <v>#N/A</v>
      </c>
      <c r="U79" s="225" t="e">
        <v>#N/A</v>
      </c>
      <c r="V79" s="320" t="e">
        <v>#N/A</v>
      </c>
      <c r="W79" s="321" t="e">
        <v>#N/A</v>
      </c>
      <c r="X79" s="322" t="e">
        <v>#N/A</v>
      </c>
      <c r="Y79" s="322" t="e">
        <v>#N/A</v>
      </c>
      <c r="Z79" s="322" t="e">
        <v>#N/A</v>
      </c>
      <c r="AC79" s="225" t="s">
        <v>3193</v>
      </c>
      <c r="AD79" s="225"/>
      <c r="AE79" s="225"/>
      <c r="AF79" s="225" t="s">
        <v>781</v>
      </c>
      <c r="AG79" s="319"/>
      <c r="AH79" s="225"/>
      <c r="AI79" s="320"/>
      <c r="AJ79" s="320"/>
      <c r="AK79" s="321"/>
    </row>
    <row r="80" spans="1:37">
      <c r="A80" s="312"/>
      <c r="B80" s="312"/>
      <c r="C80" s="312"/>
      <c r="D80" s="312"/>
      <c r="E80" s="312"/>
      <c r="F80" s="312"/>
      <c r="G80" s="312"/>
      <c r="H80" s="312"/>
      <c r="I80" s="299"/>
      <c r="J80" s="299"/>
      <c r="K80"/>
      <c r="L80" s="223">
        <v>78</v>
      </c>
      <c r="O80" s="223" t="e">
        <v>#N/A</v>
      </c>
      <c r="P80" s="225" t="e">
        <v>#N/A</v>
      </c>
      <c r="Q80" s="225" t="e">
        <v>#N/A</v>
      </c>
      <c r="R80" s="225" t="e">
        <v>#N/A</v>
      </c>
      <c r="S80" s="319" t="e">
        <v>#N/A</v>
      </c>
      <c r="T80" s="225" t="e">
        <v>#N/A</v>
      </c>
      <c r="U80" s="225" t="e">
        <v>#N/A</v>
      </c>
      <c r="V80" s="320" t="e">
        <v>#N/A</v>
      </c>
      <c r="W80" s="321" t="e">
        <v>#N/A</v>
      </c>
      <c r="X80" s="322" t="e">
        <v>#N/A</v>
      </c>
      <c r="Y80" s="322" t="e">
        <v>#N/A</v>
      </c>
      <c r="Z80" s="322" t="e">
        <v>#N/A</v>
      </c>
      <c r="AC80" s="225" t="s">
        <v>3467</v>
      </c>
      <c r="AD80" s="225"/>
      <c r="AE80" s="225"/>
      <c r="AF80" s="225" t="s">
        <v>781</v>
      </c>
      <c r="AG80" s="319"/>
      <c r="AH80" s="225"/>
      <c r="AI80" s="320"/>
      <c r="AJ80" s="320"/>
      <c r="AK80" s="321"/>
    </row>
    <row r="81" spans="1:37">
      <c r="A81" s="312"/>
      <c r="B81" s="312"/>
      <c r="C81" s="312"/>
      <c r="D81" s="312"/>
      <c r="E81" s="312"/>
      <c r="F81" s="312"/>
      <c r="G81" s="312"/>
      <c r="H81" s="312"/>
      <c r="I81" s="299"/>
      <c r="J81" s="299"/>
      <c r="K81"/>
      <c r="L81" s="223">
        <v>79</v>
      </c>
      <c r="O81" s="223" t="e">
        <v>#N/A</v>
      </c>
      <c r="P81" s="225" t="e">
        <v>#N/A</v>
      </c>
      <c r="Q81" s="225" t="e">
        <v>#N/A</v>
      </c>
      <c r="R81" s="225" t="e">
        <v>#N/A</v>
      </c>
      <c r="S81" s="319" t="e">
        <v>#N/A</v>
      </c>
      <c r="T81" s="225" t="e">
        <v>#N/A</v>
      </c>
      <c r="U81" s="225" t="e">
        <v>#N/A</v>
      </c>
      <c r="V81" s="320" t="e">
        <v>#N/A</v>
      </c>
      <c r="W81" s="321" t="e">
        <v>#N/A</v>
      </c>
      <c r="X81" s="322" t="e">
        <v>#N/A</v>
      </c>
      <c r="Y81" s="322" t="e">
        <v>#N/A</v>
      </c>
      <c r="Z81" s="322" t="e">
        <v>#N/A</v>
      </c>
      <c r="AC81" s="225"/>
      <c r="AD81" s="225"/>
      <c r="AE81" s="225"/>
      <c r="AF81" s="225"/>
      <c r="AG81" s="319"/>
      <c r="AH81" s="225"/>
      <c r="AI81" s="320"/>
      <c r="AJ81" s="320"/>
      <c r="AK81" s="321"/>
    </row>
    <row r="82" spans="1:37">
      <c r="A82" s="312">
        <v>1</v>
      </c>
      <c r="B82" s="312">
        <v>1</v>
      </c>
      <c r="C82" s="312">
        <v>1</v>
      </c>
      <c r="D82" s="312">
        <v>1</v>
      </c>
      <c r="E82" s="312">
        <v>1</v>
      </c>
      <c r="F82" s="312">
        <v>1</v>
      </c>
      <c r="G82" s="312">
        <v>1</v>
      </c>
      <c r="H82" s="312">
        <v>1</v>
      </c>
      <c r="I82" s="299">
        <v>0</v>
      </c>
      <c r="J82" s="299">
        <v>0</v>
      </c>
      <c r="K82"/>
      <c r="L82" s="223">
        <v>80</v>
      </c>
      <c r="O82" s="223" t="e">
        <v>#N/A</v>
      </c>
      <c r="P82" s="225" t="e">
        <v>#N/A</v>
      </c>
      <c r="Q82" s="225" t="e">
        <v>#N/A</v>
      </c>
      <c r="R82" s="225" t="e">
        <v>#N/A</v>
      </c>
      <c r="S82" s="319" t="e">
        <v>#N/A</v>
      </c>
      <c r="T82" s="225" t="e">
        <v>#N/A</v>
      </c>
      <c r="U82" s="225" t="e">
        <v>#N/A</v>
      </c>
      <c r="V82" s="320" t="e">
        <v>#N/A</v>
      </c>
      <c r="W82" s="321" t="e">
        <v>#N/A</v>
      </c>
      <c r="X82" s="322" t="e">
        <v>#N/A</v>
      </c>
      <c r="Y82" s="322" t="e">
        <v>#N/A</v>
      </c>
      <c r="Z82" s="322" t="e">
        <v>#N/A</v>
      </c>
      <c r="AC82" s="225"/>
      <c r="AD82" s="225"/>
      <c r="AE82" s="225"/>
      <c r="AF82" s="225"/>
      <c r="AG82" s="319"/>
      <c r="AH82" s="225"/>
      <c r="AI82" s="320"/>
      <c r="AJ82" s="320"/>
      <c r="AK82" s="321"/>
    </row>
    <row r="83" spans="1:37">
      <c r="A83" s="312">
        <v>4</v>
      </c>
      <c r="B83" s="312">
        <v>4</v>
      </c>
      <c r="C83" s="312">
        <v>4</v>
      </c>
      <c r="D83" s="312">
        <v>4</v>
      </c>
      <c r="E83" s="312">
        <v>4</v>
      </c>
      <c r="F83" s="312">
        <v>4</v>
      </c>
      <c r="G83" s="312">
        <v>4</v>
      </c>
      <c r="H83" s="312">
        <v>4</v>
      </c>
      <c r="I83" s="299">
        <v>4</v>
      </c>
      <c r="J83" s="299">
        <v>4</v>
      </c>
      <c r="K83"/>
      <c r="L83" s="223">
        <v>81</v>
      </c>
      <c r="O83" s="223" t="e">
        <v>#N/A</v>
      </c>
      <c r="P83" s="225" t="e">
        <v>#N/A</v>
      </c>
      <c r="Q83" s="225" t="e">
        <v>#N/A</v>
      </c>
      <c r="R83" s="225" t="e">
        <v>#N/A</v>
      </c>
      <c r="S83" s="319" t="e">
        <v>#N/A</v>
      </c>
      <c r="T83" s="225" t="e">
        <v>#N/A</v>
      </c>
      <c r="U83" s="225" t="e">
        <v>#N/A</v>
      </c>
      <c r="V83" s="320" t="e">
        <v>#N/A</v>
      </c>
      <c r="W83" s="321" t="e">
        <v>#N/A</v>
      </c>
      <c r="X83" s="322" t="e">
        <v>#N/A</v>
      </c>
      <c r="Y83" s="322" t="e">
        <v>#N/A</v>
      </c>
      <c r="Z83" s="322" t="e">
        <v>#N/A</v>
      </c>
      <c r="AC83" s="225"/>
      <c r="AD83" s="225"/>
      <c r="AE83" s="225"/>
      <c r="AF83" s="225"/>
      <c r="AG83" s="319"/>
      <c r="AH83" s="225"/>
      <c r="AI83" s="320"/>
      <c r="AJ83" s="320"/>
      <c r="AK83" s="321"/>
    </row>
    <row r="84" spans="1:37">
      <c r="A84" s="312">
        <v>100</v>
      </c>
      <c r="B84" s="312">
        <v>100</v>
      </c>
      <c r="C84" s="312">
        <v>100</v>
      </c>
      <c r="D84" s="312">
        <v>100</v>
      </c>
      <c r="E84" s="312">
        <v>100</v>
      </c>
      <c r="F84" s="312">
        <v>100</v>
      </c>
      <c r="G84" s="312">
        <v>100</v>
      </c>
      <c r="H84" s="312">
        <v>100</v>
      </c>
      <c r="I84" s="299">
        <v>100</v>
      </c>
      <c r="J84" s="299">
        <v>100</v>
      </c>
      <c r="K84"/>
      <c r="L84" s="223">
        <v>82</v>
      </c>
      <c r="N84" s="315">
        <f>12^0.5</f>
        <v>3.4641016151377544</v>
      </c>
      <c r="O84" s="223" t="e">
        <v>#N/A</v>
      </c>
      <c r="P84" s="225" t="e">
        <v>#N/A</v>
      </c>
      <c r="Q84" s="225" t="e">
        <v>#N/A</v>
      </c>
      <c r="R84" s="225" t="e">
        <v>#N/A</v>
      </c>
      <c r="S84" s="319" t="e">
        <v>#N/A</v>
      </c>
      <c r="T84" s="225" t="e">
        <v>#N/A</v>
      </c>
      <c r="U84" s="225" t="e">
        <v>#N/A</v>
      </c>
      <c r="V84" s="320" t="e">
        <v>#N/A</v>
      </c>
      <c r="W84" s="321" t="e">
        <v>#N/A</v>
      </c>
      <c r="X84" s="322" t="e">
        <v>#N/A</v>
      </c>
      <c r="Y84" s="322" t="e">
        <v>#N/A</v>
      </c>
      <c r="Z84" s="322" t="e">
        <v>#N/A</v>
      </c>
      <c r="AC84" s="225"/>
      <c r="AD84" s="225"/>
      <c r="AE84" s="225"/>
      <c r="AF84" s="225"/>
      <c r="AG84" s="319"/>
      <c r="AH84" s="225"/>
      <c r="AI84" s="320"/>
      <c r="AJ84" s="320"/>
      <c r="AK84" s="321"/>
    </row>
    <row r="85" spans="1:37">
      <c r="A85" s="312">
        <v>0</v>
      </c>
      <c r="B85" s="312">
        <v>0</v>
      </c>
      <c r="C85" s="312">
        <v>0</v>
      </c>
      <c r="D85" s="312">
        <v>0</v>
      </c>
      <c r="E85" s="312">
        <v>0</v>
      </c>
      <c r="F85" s="312">
        <v>0</v>
      </c>
      <c r="G85" s="312">
        <v>0</v>
      </c>
      <c r="H85" s="312">
        <v>0</v>
      </c>
      <c r="I85" s="299">
        <v>0</v>
      </c>
      <c r="J85" s="299">
        <v>0</v>
      </c>
      <c r="K85"/>
      <c r="L85" s="223">
        <v>83</v>
      </c>
      <c r="O85" s="223" t="e">
        <v>#N/A</v>
      </c>
      <c r="P85" s="225" t="e">
        <v>#N/A</v>
      </c>
      <c r="Q85" s="225" t="e">
        <v>#N/A</v>
      </c>
      <c r="R85" s="225" t="e">
        <v>#N/A</v>
      </c>
      <c r="S85" s="319" t="e">
        <v>#N/A</v>
      </c>
      <c r="T85" s="225" t="e">
        <v>#N/A</v>
      </c>
      <c r="U85" s="225" t="e">
        <v>#N/A</v>
      </c>
      <c r="V85" s="320" t="e">
        <v>#N/A</v>
      </c>
      <c r="W85" s="321" t="e">
        <v>#N/A</v>
      </c>
      <c r="X85" s="322" t="e">
        <v>#N/A</v>
      </c>
      <c r="Y85" s="322" t="e">
        <v>#N/A</v>
      </c>
      <c r="Z85" s="322" t="e">
        <v>#N/A</v>
      </c>
      <c r="AC85" s="225"/>
      <c r="AD85" s="225"/>
      <c r="AE85" s="225"/>
      <c r="AF85" s="225"/>
      <c r="AG85" s="319"/>
      <c r="AH85" s="225"/>
      <c r="AI85" s="320"/>
      <c r="AJ85" s="320"/>
      <c r="AK85" s="321"/>
    </row>
    <row r="86" spans="1:37">
      <c r="A86" s="312">
        <v>1</v>
      </c>
      <c r="B86" s="312">
        <v>1</v>
      </c>
      <c r="C86" s="312">
        <v>1</v>
      </c>
      <c r="D86" s="312">
        <v>1</v>
      </c>
      <c r="E86" s="312">
        <v>1</v>
      </c>
      <c r="F86" s="312">
        <v>1</v>
      </c>
      <c r="G86" s="312">
        <v>1</v>
      </c>
      <c r="H86" s="312">
        <v>1</v>
      </c>
      <c r="I86" s="299">
        <v>1</v>
      </c>
      <c r="J86" s="299">
        <v>1</v>
      </c>
      <c r="K86"/>
      <c r="L86" s="223">
        <v>84</v>
      </c>
      <c r="O86" s="223" t="e">
        <v>#N/A</v>
      </c>
      <c r="P86" s="225" t="e">
        <v>#N/A</v>
      </c>
      <c r="Q86" s="225" t="e">
        <v>#N/A</v>
      </c>
      <c r="R86" s="225" t="e">
        <v>#N/A</v>
      </c>
      <c r="S86" s="319" t="e">
        <v>#N/A</v>
      </c>
      <c r="T86" s="225" t="e">
        <v>#N/A</v>
      </c>
      <c r="U86" s="225" t="e">
        <v>#N/A</v>
      </c>
      <c r="V86" s="320" t="e">
        <v>#N/A</v>
      </c>
      <c r="W86" s="321" t="e">
        <v>#N/A</v>
      </c>
      <c r="X86" s="322" t="e">
        <v>#N/A</v>
      </c>
      <c r="Y86" s="322" t="e">
        <v>#N/A</v>
      </c>
      <c r="Z86" s="322" t="e">
        <v>#N/A</v>
      </c>
      <c r="AC86" s="225"/>
      <c r="AD86" s="225"/>
      <c r="AE86" s="225"/>
      <c r="AF86" s="225"/>
      <c r="AG86" s="319"/>
      <c r="AH86" s="225"/>
      <c r="AI86" s="320"/>
      <c r="AJ86" s="320"/>
      <c r="AK86" s="321"/>
    </row>
    <row r="87" spans="1:37">
      <c r="A87" s="312">
        <v>0</v>
      </c>
      <c r="B87" s="312">
        <v>0</v>
      </c>
      <c r="C87" s="312">
        <v>0</v>
      </c>
      <c r="D87" s="312">
        <v>0</v>
      </c>
      <c r="E87" s="312">
        <v>0</v>
      </c>
      <c r="F87" s="312">
        <v>0</v>
      </c>
      <c r="G87" s="312">
        <v>0</v>
      </c>
      <c r="H87" s="312">
        <v>0</v>
      </c>
      <c r="I87" s="299">
        <v>0</v>
      </c>
      <c r="J87" s="299">
        <v>0</v>
      </c>
      <c r="K87"/>
      <c r="L87" s="223">
        <v>85</v>
      </c>
      <c r="O87" s="223" t="e">
        <v>#N/A</v>
      </c>
      <c r="P87" s="225" t="e">
        <v>#N/A</v>
      </c>
      <c r="Q87" s="225" t="e">
        <v>#N/A</v>
      </c>
      <c r="R87" s="225" t="e">
        <v>#N/A</v>
      </c>
      <c r="S87" s="319" t="e">
        <v>#N/A</v>
      </c>
      <c r="T87" s="225" t="e">
        <v>#N/A</v>
      </c>
      <c r="U87" s="225" t="e">
        <v>#N/A</v>
      </c>
      <c r="V87" s="320" t="e">
        <v>#N/A</v>
      </c>
      <c r="W87" s="321" t="e">
        <v>#N/A</v>
      </c>
      <c r="X87" s="322" t="e">
        <v>#N/A</v>
      </c>
      <c r="Y87" s="322" t="e">
        <v>#N/A</v>
      </c>
      <c r="Z87" s="322" t="e">
        <v>#N/A</v>
      </c>
      <c r="AC87" s="225"/>
      <c r="AD87" s="225"/>
      <c r="AE87" s="225"/>
      <c r="AF87" s="225"/>
      <c r="AG87" s="319"/>
      <c r="AH87" s="225"/>
      <c r="AI87" s="320"/>
      <c r="AJ87" s="320"/>
      <c r="AK87" s="321"/>
    </row>
    <row r="88" spans="1:37">
      <c r="A88" s="312">
        <v>0</v>
      </c>
      <c r="B88" s="312">
        <v>0</v>
      </c>
      <c r="C88" s="312">
        <v>0</v>
      </c>
      <c r="D88" s="312">
        <v>0</v>
      </c>
      <c r="E88" s="312">
        <v>0</v>
      </c>
      <c r="F88" s="312">
        <v>0</v>
      </c>
      <c r="G88" s="312">
        <v>0</v>
      </c>
      <c r="H88" s="312">
        <v>0</v>
      </c>
      <c r="I88" s="299">
        <v>0</v>
      </c>
      <c r="J88" s="299">
        <v>0</v>
      </c>
      <c r="K88"/>
      <c r="L88" s="223">
        <v>86</v>
      </c>
      <c r="O88" s="223" t="e">
        <v>#N/A</v>
      </c>
      <c r="P88" s="225" t="e">
        <v>#N/A</v>
      </c>
      <c r="Q88" s="225" t="e">
        <v>#N/A</v>
      </c>
      <c r="R88" s="225" t="e">
        <v>#N/A</v>
      </c>
      <c r="S88" s="319" t="e">
        <v>#N/A</v>
      </c>
      <c r="T88" s="225" t="e">
        <v>#N/A</v>
      </c>
      <c r="U88" s="225" t="e">
        <v>#N/A</v>
      </c>
      <c r="V88" s="320" t="e">
        <v>#N/A</v>
      </c>
      <c r="W88" s="321" t="e">
        <v>#N/A</v>
      </c>
      <c r="X88" s="322" t="e">
        <v>#N/A</v>
      </c>
      <c r="Y88" s="322" t="e">
        <v>#N/A</v>
      </c>
      <c r="Z88" s="322" t="e">
        <v>#N/A</v>
      </c>
      <c r="AC88" s="225"/>
      <c r="AD88" s="225"/>
      <c r="AE88" s="225"/>
      <c r="AF88" s="225"/>
      <c r="AG88" s="319"/>
      <c r="AH88" s="225"/>
      <c r="AI88" s="320"/>
      <c r="AJ88" s="320"/>
      <c r="AK88" s="321"/>
    </row>
    <row r="89" spans="1:37">
      <c r="A89" s="312" t="s">
        <v>2223</v>
      </c>
      <c r="B89" s="312" t="s">
        <v>2223</v>
      </c>
      <c r="C89" s="312" t="s">
        <v>2223</v>
      </c>
      <c r="D89" s="312" t="s">
        <v>2223</v>
      </c>
      <c r="E89" s="312" t="s">
        <v>2223</v>
      </c>
      <c r="F89" s="312" t="s">
        <v>2223</v>
      </c>
      <c r="G89" s="312" t="s">
        <v>2223</v>
      </c>
      <c r="H89" s="312" t="s">
        <v>2223</v>
      </c>
      <c r="I89" s="299" t="s">
        <v>2223</v>
      </c>
      <c r="J89" s="299" t="s">
        <v>2223</v>
      </c>
      <c r="K89"/>
      <c r="L89" s="223">
        <v>87</v>
      </c>
      <c r="O89" s="223" t="e">
        <v>#N/A</v>
      </c>
      <c r="P89" s="225" t="e">
        <v>#N/A</v>
      </c>
      <c r="Q89" s="225" t="e">
        <v>#N/A</v>
      </c>
      <c r="R89" s="225" t="e">
        <v>#N/A</v>
      </c>
      <c r="S89" s="319" t="e">
        <v>#N/A</v>
      </c>
      <c r="T89" s="225" t="e">
        <v>#N/A</v>
      </c>
      <c r="U89" s="225" t="e">
        <v>#N/A</v>
      </c>
      <c r="V89" s="320" t="e">
        <v>#N/A</v>
      </c>
      <c r="W89" s="321" t="e">
        <v>#N/A</v>
      </c>
      <c r="X89" s="322" t="e">
        <v>#N/A</v>
      </c>
      <c r="Y89" s="322" t="e">
        <v>#N/A</v>
      </c>
      <c r="Z89" s="322" t="e">
        <v>#N/A</v>
      </c>
      <c r="AC89" s="225"/>
      <c r="AD89" s="225"/>
      <c r="AE89" s="225"/>
      <c r="AF89" s="225"/>
      <c r="AG89" s="319"/>
      <c r="AH89" s="225"/>
      <c r="AI89" s="320"/>
      <c r="AJ89" s="320"/>
      <c r="AK89" s="321"/>
    </row>
    <row r="90" spans="1:37">
      <c r="A90" s="312">
        <v>0</v>
      </c>
      <c r="B90" s="312">
        <v>0</v>
      </c>
      <c r="C90" s="312">
        <v>0</v>
      </c>
      <c r="D90" s="312">
        <v>0</v>
      </c>
      <c r="E90" s="312">
        <v>0</v>
      </c>
      <c r="F90" s="312">
        <v>0</v>
      </c>
      <c r="G90" s="312">
        <v>0</v>
      </c>
      <c r="H90" s="312">
        <v>0</v>
      </c>
      <c r="I90" s="299">
        <v>0</v>
      </c>
      <c r="J90" s="299">
        <v>0</v>
      </c>
      <c r="K90"/>
      <c r="L90" s="223">
        <v>88</v>
      </c>
      <c r="O90" s="223" t="e">
        <v>#N/A</v>
      </c>
      <c r="P90" s="225" t="e">
        <v>#N/A</v>
      </c>
      <c r="Q90" s="225" t="e">
        <v>#N/A</v>
      </c>
      <c r="R90" s="225" t="e">
        <v>#N/A</v>
      </c>
      <c r="S90" s="319" t="e">
        <v>#N/A</v>
      </c>
      <c r="T90" s="225" t="e">
        <v>#N/A</v>
      </c>
      <c r="U90" s="225" t="e">
        <v>#N/A</v>
      </c>
      <c r="V90" s="320" t="e">
        <v>#N/A</v>
      </c>
      <c r="W90" s="321" t="e">
        <v>#N/A</v>
      </c>
      <c r="X90" s="322" t="e">
        <v>#N/A</v>
      </c>
      <c r="Y90" s="322" t="e">
        <v>#N/A</v>
      </c>
      <c r="Z90" s="322" t="e">
        <v>#N/A</v>
      </c>
      <c r="AC90" s="225"/>
      <c r="AD90" s="225"/>
      <c r="AE90" s="225"/>
      <c r="AF90" s="225"/>
      <c r="AG90" s="319"/>
      <c r="AH90" s="225"/>
      <c r="AI90" s="320"/>
      <c r="AJ90" s="320"/>
      <c r="AK90" s="321"/>
    </row>
    <row r="91" spans="1:37">
      <c r="A91" s="312">
        <v>20</v>
      </c>
      <c r="B91" s="312">
        <v>20</v>
      </c>
      <c r="C91" s="312">
        <v>36</v>
      </c>
      <c r="D91" s="312">
        <v>36</v>
      </c>
      <c r="E91" s="312">
        <v>66</v>
      </c>
      <c r="F91" s="312">
        <v>66</v>
      </c>
      <c r="G91" s="312">
        <v>30</v>
      </c>
      <c r="H91" s="312">
        <v>30</v>
      </c>
      <c r="I91" s="299">
        <v>0</v>
      </c>
      <c r="J91" s="299">
        <v>0</v>
      </c>
      <c r="K91"/>
      <c r="L91" s="223">
        <v>89</v>
      </c>
      <c r="O91" s="223" t="e">
        <v>#N/A</v>
      </c>
      <c r="P91" s="225" t="e">
        <v>#N/A</v>
      </c>
      <c r="Q91" s="225" t="e">
        <v>#N/A</v>
      </c>
      <c r="R91" s="225" t="e">
        <v>#N/A</v>
      </c>
      <c r="S91" s="319" t="e">
        <v>#N/A</v>
      </c>
      <c r="T91" s="225" t="e">
        <v>#N/A</v>
      </c>
      <c r="U91" s="225" t="e">
        <v>#N/A</v>
      </c>
      <c r="V91" s="320" t="e">
        <v>#N/A</v>
      </c>
      <c r="W91" s="321" t="e">
        <v>#N/A</v>
      </c>
      <c r="X91" s="322" t="e">
        <v>#N/A</v>
      </c>
      <c r="Y91" s="322" t="e">
        <v>#N/A</v>
      </c>
      <c r="Z91" s="322" t="e">
        <v>#N/A</v>
      </c>
      <c r="AC91" s="225"/>
      <c r="AD91" s="225"/>
      <c r="AE91" s="225"/>
      <c r="AF91" s="225"/>
      <c r="AG91" s="319"/>
      <c r="AH91" s="225"/>
      <c r="AI91" s="320"/>
      <c r="AJ91" s="320"/>
      <c r="AK91" s="321"/>
    </row>
    <row r="92" spans="1:37">
      <c r="A92" s="312">
        <v>0.89999999999999991</v>
      </c>
      <c r="B92" s="312">
        <v>0.89999999999999991</v>
      </c>
      <c r="C92" s="312">
        <v>0.6</v>
      </c>
      <c r="D92" s="312">
        <v>0.6</v>
      </c>
      <c r="E92" s="312">
        <v>0.3</v>
      </c>
      <c r="F92" s="312">
        <v>0.3</v>
      </c>
      <c r="G92" s="312">
        <v>0.3</v>
      </c>
      <c r="H92" s="312">
        <v>0.3</v>
      </c>
      <c r="I92" s="299">
        <v>0</v>
      </c>
      <c r="J92" s="299">
        <v>0</v>
      </c>
      <c r="K92"/>
      <c r="L92" s="223">
        <v>90</v>
      </c>
      <c r="O92" s="223" t="e">
        <v>#N/A</v>
      </c>
      <c r="P92" s="225" t="e">
        <v>#N/A</v>
      </c>
      <c r="Q92" s="225" t="e">
        <v>#N/A</v>
      </c>
      <c r="R92" s="225" t="e">
        <v>#N/A</v>
      </c>
      <c r="S92" s="319" t="e">
        <v>#N/A</v>
      </c>
      <c r="T92" s="225" t="e">
        <v>#N/A</v>
      </c>
      <c r="U92" s="225" t="e">
        <v>#N/A</v>
      </c>
      <c r="V92" s="320" t="e">
        <v>#N/A</v>
      </c>
      <c r="W92" s="321" t="e">
        <v>#N/A</v>
      </c>
      <c r="X92" s="322" t="e">
        <v>#N/A</v>
      </c>
      <c r="Y92" s="322" t="e">
        <v>#N/A</v>
      </c>
      <c r="Z92" s="322" t="e">
        <v>#N/A</v>
      </c>
      <c r="AC92" s="225"/>
      <c r="AD92" s="225"/>
      <c r="AE92" s="225"/>
      <c r="AF92" s="225"/>
      <c r="AG92" s="319"/>
      <c r="AH92" s="225"/>
      <c r="AI92" s="320"/>
      <c r="AJ92" s="320"/>
      <c r="AK92" s="321"/>
    </row>
    <row r="93" spans="1:37">
      <c r="A93" s="312">
        <v>50</v>
      </c>
      <c r="B93" s="312">
        <v>50</v>
      </c>
      <c r="C93" s="312">
        <v>90</v>
      </c>
      <c r="D93" s="312">
        <v>90</v>
      </c>
      <c r="E93" s="312">
        <v>165</v>
      </c>
      <c r="F93" s="312">
        <v>165</v>
      </c>
      <c r="G93" s="312">
        <v>75</v>
      </c>
      <c r="H93" s="312">
        <v>75</v>
      </c>
      <c r="I93" s="299">
        <v>0</v>
      </c>
      <c r="J93" s="299">
        <v>0</v>
      </c>
      <c r="K93"/>
      <c r="L93" s="223">
        <v>91</v>
      </c>
      <c r="O93" s="223" t="e">
        <v>#N/A</v>
      </c>
      <c r="P93" s="225" t="e">
        <v>#N/A</v>
      </c>
      <c r="Q93" s="225" t="e">
        <v>#N/A</v>
      </c>
      <c r="R93" s="225" t="e">
        <v>#N/A</v>
      </c>
      <c r="S93" s="319" t="e">
        <v>#N/A</v>
      </c>
      <c r="T93" s="225" t="e">
        <v>#N/A</v>
      </c>
      <c r="U93" s="225" t="e">
        <v>#N/A</v>
      </c>
      <c r="V93" s="320" t="e">
        <v>#N/A</v>
      </c>
      <c r="W93" s="321" t="e">
        <v>#N/A</v>
      </c>
      <c r="X93" s="322" t="e">
        <v>#N/A</v>
      </c>
      <c r="Y93" s="322" t="e">
        <v>#N/A</v>
      </c>
      <c r="Z93" s="322" t="e">
        <v>#N/A</v>
      </c>
      <c r="AC93" s="225"/>
      <c r="AD93" s="225"/>
      <c r="AE93" s="225"/>
      <c r="AF93" s="225"/>
      <c r="AG93" s="319"/>
      <c r="AH93" s="225"/>
      <c r="AI93" s="320"/>
      <c r="AJ93" s="320"/>
      <c r="AK93" s="321"/>
    </row>
    <row r="94" spans="1:37">
      <c r="A94" s="312">
        <v>2</v>
      </c>
      <c r="B94" s="312">
        <v>2</v>
      </c>
      <c r="C94" s="312">
        <v>2</v>
      </c>
      <c r="D94" s="312">
        <v>2</v>
      </c>
      <c r="E94" s="312">
        <v>2</v>
      </c>
      <c r="F94" s="312">
        <v>2</v>
      </c>
      <c r="G94" s="312">
        <v>2</v>
      </c>
      <c r="H94" s="312">
        <v>2</v>
      </c>
      <c r="I94" s="299">
        <v>0</v>
      </c>
      <c r="J94" s="299">
        <v>0</v>
      </c>
      <c r="K94"/>
      <c r="L94" s="223">
        <v>92</v>
      </c>
      <c r="O94" s="223" t="e">
        <v>#N/A</v>
      </c>
      <c r="P94" s="225" t="e">
        <v>#N/A</v>
      </c>
      <c r="Q94" s="225" t="e">
        <v>#N/A</v>
      </c>
      <c r="R94" s="225" t="e">
        <v>#N/A</v>
      </c>
      <c r="S94" s="319" t="e">
        <v>#N/A</v>
      </c>
      <c r="T94" s="225" t="e">
        <v>#N/A</v>
      </c>
      <c r="U94" s="225" t="e">
        <v>#N/A</v>
      </c>
      <c r="V94" s="320" t="e">
        <v>#N/A</v>
      </c>
      <c r="W94" s="321" t="e">
        <v>#N/A</v>
      </c>
      <c r="X94" s="322" t="e">
        <v>#N/A</v>
      </c>
      <c r="Y94" s="322" t="e">
        <v>#N/A</v>
      </c>
      <c r="Z94" s="322" t="e">
        <v>#N/A</v>
      </c>
      <c r="AC94" s="225"/>
      <c r="AD94" s="225"/>
      <c r="AE94" s="225"/>
      <c r="AF94" s="225"/>
      <c r="AG94" s="319"/>
      <c r="AH94" s="225"/>
      <c r="AI94" s="320"/>
      <c r="AJ94" s="320"/>
      <c r="AK94" s="321"/>
    </row>
    <row r="95" spans="1:37">
      <c r="A95" s="312">
        <v>2</v>
      </c>
      <c r="B95" s="312">
        <v>2</v>
      </c>
      <c r="C95" s="312">
        <v>2</v>
      </c>
      <c r="D95" s="312">
        <v>2</v>
      </c>
      <c r="E95" s="312">
        <v>2</v>
      </c>
      <c r="F95" s="312">
        <v>2</v>
      </c>
      <c r="G95" s="312">
        <v>2</v>
      </c>
      <c r="H95" s="312">
        <v>2</v>
      </c>
      <c r="I95" s="299">
        <v>2</v>
      </c>
      <c r="J95" s="299">
        <v>2</v>
      </c>
      <c r="K95"/>
      <c r="L95" s="223">
        <v>93</v>
      </c>
      <c r="O95" s="223" t="e">
        <v>#N/A</v>
      </c>
      <c r="P95" s="225" t="e">
        <v>#N/A</v>
      </c>
      <c r="Q95" s="225" t="e">
        <v>#N/A</v>
      </c>
      <c r="R95" s="225" t="e">
        <v>#N/A</v>
      </c>
      <c r="S95" s="319" t="e">
        <v>#N/A</v>
      </c>
      <c r="T95" s="225" t="e">
        <v>#N/A</v>
      </c>
      <c r="U95" s="225" t="e">
        <v>#N/A</v>
      </c>
      <c r="V95" s="320" t="e">
        <v>#N/A</v>
      </c>
      <c r="W95" s="321" t="e">
        <v>#N/A</v>
      </c>
      <c r="X95" s="322" t="e">
        <v>#N/A</v>
      </c>
      <c r="Y95" s="322" t="e">
        <v>#N/A</v>
      </c>
      <c r="Z95" s="322" t="e">
        <v>#N/A</v>
      </c>
      <c r="AC95" s="225"/>
      <c r="AD95" s="225"/>
      <c r="AE95" s="225"/>
      <c r="AF95" s="225"/>
      <c r="AG95" s="319"/>
      <c r="AH95" s="225"/>
      <c r="AI95" s="320"/>
      <c r="AJ95" s="320"/>
      <c r="AK95" s="321"/>
    </row>
    <row r="96" spans="1:37">
      <c r="A96" s="312" t="s">
        <v>688</v>
      </c>
      <c r="B96" s="312" t="s">
        <v>688</v>
      </c>
      <c r="C96" s="312" t="s">
        <v>688</v>
      </c>
      <c r="D96" s="312" t="s">
        <v>688</v>
      </c>
      <c r="E96" s="312" t="s">
        <v>688</v>
      </c>
      <c r="F96" s="312" t="s">
        <v>688</v>
      </c>
      <c r="G96" s="312" t="s">
        <v>688</v>
      </c>
      <c r="H96" s="312" t="s">
        <v>688</v>
      </c>
      <c r="I96" s="299" t="s">
        <v>688</v>
      </c>
      <c r="J96" s="299" t="s">
        <v>688</v>
      </c>
      <c r="K96"/>
      <c r="L96" s="223">
        <v>94</v>
      </c>
      <c r="O96" s="223" t="e">
        <v>#N/A</v>
      </c>
      <c r="P96" s="225" t="e">
        <v>#N/A</v>
      </c>
      <c r="Q96" s="225" t="e">
        <v>#N/A</v>
      </c>
      <c r="R96" s="225" t="e">
        <v>#N/A</v>
      </c>
      <c r="S96" s="319" t="e">
        <v>#N/A</v>
      </c>
      <c r="T96" s="225" t="e">
        <v>#N/A</v>
      </c>
      <c r="U96" s="225" t="e">
        <v>#N/A</v>
      </c>
      <c r="V96" s="320" t="e">
        <v>#N/A</v>
      </c>
      <c r="W96" s="321" t="e">
        <v>#N/A</v>
      </c>
      <c r="X96" s="322" t="e">
        <v>#N/A</v>
      </c>
      <c r="Y96" s="322" t="e">
        <v>#N/A</v>
      </c>
      <c r="Z96" s="322" t="e">
        <v>#N/A</v>
      </c>
      <c r="AC96" s="225"/>
      <c r="AD96" s="225"/>
      <c r="AE96" s="225"/>
      <c r="AF96" s="225"/>
      <c r="AG96" s="319"/>
      <c r="AH96" s="225"/>
      <c r="AI96" s="320"/>
      <c r="AJ96" s="320"/>
      <c r="AK96" s="321"/>
    </row>
    <row r="97" spans="1:37">
      <c r="A97" s="312">
        <v>4.2</v>
      </c>
      <c r="B97" s="312">
        <v>4.2</v>
      </c>
      <c r="C97" s="312">
        <v>4.2</v>
      </c>
      <c r="D97" s="312">
        <v>4.2</v>
      </c>
      <c r="E97" s="312">
        <v>4.2</v>
      </c>
      <c r="F97" s="312">
        <v>4.2</v>
      </c>
      <c r="G97" s="312">
        <v>4.2</v>
      </c>
      <c r="H97" s="312">
        <v>4.2</v>
      </c>
      <c r="I97" s="299">
        <v>4.2</v>
      </c>
      <c r="J97" s="299">
        <v>4.2</v>
      </c>
      <c r="K97"/>
      <c r="L97" s="223">
        <v>95</v>
      </c>
      <c r="O97" s="223" t="e">
        <v>#N/A</v>
      </c>
      <c r="P97" s="225" t="e">
        <v>#N/A</v>
      </c>
      <c r="Q97" s="225" t="e">
        <v>#N/A</v>
      </c>
      <c r="R97" s="225" t="e">
        <v>#N/A</v>
      </c>
      <c r="S97" s="319" t="e">
        <v>#N/A</v>
      </c>
      <c r="T97" s="225" t="e">
        <v>#N/A</v>
      </c>
      <c r="U97" s="225" t="e">
        <v>#N/A</v>
      </c>
      <c r="V97" s="320" t="e">
        <v>#N/A</v>
      </c>
      <c r="W97" s="321" t="e">
        <v>#N/A</v>
      </c>
      <c r="X97" s="322" t="e">
        <v>#N/A</v>
      </c>
      <c r="Y97" s="322" t="e">
        <v>#N/A</v>
      </c>
      <c r="Z97" s="322" t="e">
        <v>#N/A</v>
      </c>
      <c r="AC97" s="225"/>
      <c r="AD97" s="225"/>
      <c r="AE97" s="225"/>
      <c r="AF97" s="225"/>
      <c r="AG97" s="319"/>
      <c r="AH97" s="225"/>
      <c r="AI97" s="320"/>
      <c r="AJ97" s="320"/>
      <c r="AK97" s="321"/>
    </row>
    <row r="98" spans="1:37">
      <c r="A98" s="312">
        <v>3.78</v>
      </c>
      <c r="B98" s="312">
        <v>3.78</v>
      </c>
      <c r="C98" s="312">
        <v>3.78</v>
      </c>
      <c r="D98" s="312">
        <v>3.78</v>
      </c>
      <c r="E98" s="312">
        <v>3.78</v>
      </c>
      <c r="F98" s="312">
        <v>3.78</v>
      </c>
      <c r="G98" s="312">
        <v>3.78</v>
      </c>
      <c r="H98" s="312">
        <v>3.78</v>
      </c>
      <c r="I98" s="299">
        <v>3.78</v>
      </c>
      <c r="J98" s="299">
        <v>3.78</v>
      </c>
      <c r="K98"/>
      <c r="L98" s="223">
        <v>96</v>
      </c>
      <c r="O98" s="223" t="e">
        <v>#N/A</v>
      </c>
      <c r="P98" s="225" t="e">
        <v>#N/A</v>
      </c>
      <c r="Q98" s="225" t="e">
        <v>#N/A</v>
      </c>
      <c r="R98" s="225" t="e">
        <v>#N/A</v>
      </c>
      <c r="S98" s="319" t="e">
        <v>#N/A</v>
      </c>
      <c r="T98" s="225" t="e">
        <v>#N/A</v>
      </c>
      <c r="U98" s="225" t="e">
        <v>#N/A</v>
      </c>
      <c r="V98" s="320" t="e">
        <v>#N/A</v>
      </c>
      <c r="W98" s="321" t="e">
        <v>#N/A</v>
      </c>
      <c r="X98" s="322" t="e">
        <v>#N/A</v>
      </c>
      <c r="Y98" s="322" t="e">
        <v>#N/A</v>
      </c>
      <c r="Z98" s="322" t="e">
        <v>#N/A</v>
      </c>
      <c r="AC98" s="225"/>
      <c r="AD98" s="225"/>
      <c r="AE98" s="225"/>
      <c r="AF98" s="225"/>
      <c r="AG98" s="319"/>
      <c r="AH98" s="225"/>
      <c r="AI98" s="320"/>
      <c r="AJ98" s="320"/>
      <c r="AK98" s="321"/>
    </row>
    <row r="99" spans="1:37">
      <c r="A99" s="316">
        <v>0</v>
      </c>
      <c r="B99" s="316">
        <v>0</v>
      </c>
      <c r="C99" s="316">
        <v>0</v>
      </c>
      <c r="D99" s="316">
        <v>0</v>
      </c>
      <c r="E99" s="316">
        <v>0</v>
      </c>
      <c r="F99" s="316">
        <v>0</v>
      </c>
      <c r="G99" s="316">
        <v>0</v>
      </c>
      <c r="H99" s="316">
        <v>0</v>
      </c>
      <c r="I99" s="316">
        <v>0</v>
      </c>
      <c r="J99" s="316">
        <v>0</v>
      </c>
      <c r="K99"/>
      <c r="L99" s="223">
        <v>97</v>
      </c>
      <c r="O99" s="223" t="e">
        <v>#N/A</v>
      </c>
      <c r="P99" s="225" t="e">
        <v>#N/A</v>
      </c>
      <c r="Q99" s="225" t="e">
        <v>#N/A</v>
      </c>
      <c r="R99" s="225" t="e">
        <v>#N/A</v>
      </c>
      <c r="S99" s="319" t="e">
        <v>#N/A</v>
      </c>
      <c r="T99" s="225" t="e">
        <v>#N/A</v>
      </c>
      <c r="U99" s="225" t="e">
        <v>#N/A</v>
      </c>
      <c r="V99" s="320" t="e">
        <v>#N/A</v>
      </c>
      <c r="W99" s="321" t="e">
        <v>#N/A</v>
      </c>
      <c r="X99" s="322" t="e">
        <v>#N/A</v>
      </c>
      <c r="Y99" s="322" t="e">
        <v>#N/A</v>
      </c>
      <c r="Z99" s="322" t="e">
        <v>#N/A</v>
      </c>
      <c r="AC99" s="225"/>
      <c r="AD99" s="225"/>
      <c r="AE99" s="225"/>
      <c r="AF99" s="225"/>
      <c r="AG99" s="319"/>
      <c r="AH99" s="225"/>
      <c r="AI99" s="320"/>
      <c r="AJ99" s="320"/>
      <c r="AK99" s="321"/>
    </row>
    <row r="100" spans="1:37">
      <c r="A100" s="316">
        <v>0</v>
      </c>
      <c r="B100" s="316">
        <v>0</v>
      </c>
      <c r="C100" s="316">
        <v>0</v>
      </c>
      <c r="D100" s="316">
        <v>0</v>
      </c>
      <c r="E100" s="316">
        <v>0</v>
      </c>
      <c r="F100" s="316">
        <v>0</v>
      </c>
      <c r="G100" s="316">
        <v>0</v>
      </c>
      <c r="H100" s="316">
        <v>0</v>
      </c>
      <c r="I100" s="316">
        <v>0</v>
      </c>
      <c r="J100" s="316">
        <v>0</v>
      </c>
      <c r="K100"/>
      <c r="L100" s="223">
        <v>98</v>
      </c>
      <c r="O100" s="223" t="e">
        <v>#N/A</v>
      </c>
      <c r="P100" s="225" t="e">
        <v>#N/A</v>
      </c>
      <c r="Q100" s="225" t="e">
        <v>#N/A</v>
      </c>
      <c r="R100" s="225" t="e">
        <v>#N/A</v>
      </c>
      <c r="S100" s="319" t="e">
        <v>#N/A</v>
      </c>
      <c r="T100" s="225" t="e">
        <v>#N/A</v>
      </c>
      <c r="U100" s="225" t="e">
        <v>#N/A</v>
      </c>
      <c r="V100" s="320" t="e">
        <v>#N/A</v>
      </c>
      <c r="W100" s="321" t="e">
        <v>#N/A</v>
      </c>
      <c r="X100" s="322" t="e">
        <v>#N/A</v>
      </c>
      <c r="Y100" s="322" t="e">
        <v>#N/A</v>
      </c>
      <c r="Z100" s="322" t="e">
        <v>#N/A</v>
      </c>
      <c r="AC100" s="225"/>
      <c r="AD100" s="225"/>
      <c r="AE100" s="225"/>
      <c r="AF100" s="225"/>
      <c r="AG100" s="319"/>
      <c r="AH100" s="225"/>
      <c r="AI100" s="320"/>
      <c r="AJ100" s="320"/>
      <c r="AK100" s="321"/>
    </row>
    <row r="101" spans="1:37">
      <c r="A101" s="316">
        <v>0</v>
      </c>
      <c r="B101" s="316">
        <v>0</v>
      </c>
      <c r="C101" s="316">
        <v>0</v>
      </c>
      <c r="D101" s="316">
        <v>0</v>
      </c>
      <c r="E101" s="316">
        <v>0</v>
      </c>
      <c r="F101" s="316">
        <v>0</v>
      </c>
      <c r="G101" s="316">
        <v>0</v>
      </c>
      <c r="H101" s="316">
        <v>0</v>
      </c>
      <c r="I101" s="316">
        <v>0</v>
      </c>
      <c r="J101" s="316">
        <v>0</v>
      </c>
      <c r="K101"/>
      <c r="L101" s="223">
        <v>99</v>
      </c>
      <c r="O101" s="223" t="e">
        <v>#N/A</v>
      </c>
      <c r="P101" s="225" t="e">
        <v>#N/A</v>
      </c>
      <c r="Q101" s="225" t="e">
        <v>#N/A</v>
      </c>
      <c r="R101" s="225" t="e">
        <v>#N/A</v>
      </c>
      <c r="S101" s="319" t="e">
        <v>#N/A</v>
      </c>
      <c r="T101" s="225" t="e">
        <v>#N/A</v>
      </c>
      <c r="U101" s="225" t="e">
        <v>#N/A</v>
      </c>
      <c r="V101" s="320" t="e">
        <v>#N/A</v>
      </c>
      <c r="W101" s="321" t="e">
        <v>#N/A</v>
      </c>
      <c r="X101" s="322" t="e">
        <v>#N/A</v>
      </c>
      <c r="Y101" s="322" t="e">
        <v>#N/A</v>
      </c>
      <c r="Z101" s="322" t="e">
        <v>#N/A</v>
      </c>
      <c r="AC101" s="225"/>
      <c r="AD101" s="225"/>
      <c r="AE101" s="225"/>
      <c r="AF101" s="225"/>
      <c r="AG101" s="319"/>
      <c r="AH101" s="225"/>
      <c r="AI101" s="320"/>
      <c r="AJ101" s="320"/>
      <c r="AK101" s="321"/>
    </row>
    <row r="102" spans="1:37">
      <c r="A102" s="316">
        <v>10755.903177591959</v>
      </c>
      <c r="B102" s="316">
        <v>10074.44598369796</v>
      </c>
      <c r="C102" s="316">
        <v>11267.200612668836</v>
      </c>
      <c r="D102" s="316">
        <v>10100.592354618913</v>
      </c>
      <c r="E102" s="316">
        <v>19958.43429855561</v>
      </c>
      <c r="F102" s="316">
        <v>20385.287373766474</v>
      </c>
      <c r="G102" s="316">
        <v>9678.8460580567789</v>
      </c>
      <c r="H102" s="316">
        <v>9986.9003399620342</v>
      </c>
      <c r="I102" s="316">
        <v>0</v>
      </c>
      <c r="J102" s="316">
        <v>0</v>
      </c>
      <c r="K102"/>
      <c r="L102" s="223">
        <v>100</v>
      </c>
      <c r="O102" s="223" t="e">
        <v>#N/A</v>
      </c>
      <c r="P102" s="225" t="e">
        <v>#N/A</v>
      </c>
      <c r="Q102" s="225" t="e">
        <v>#N/A</v>
      </c>
      <c r="R102" s="225" t="e">
        <v>#N/A</v>
      </c>
      <c r="S102" s="319" t="e">
        <v>#N/A</v>
      </c>
      <c r="T102" s="225" t="e">
        <v>#N/A</v>
      </c>
      <c r="U102" s="225" t="e">
        <v>#N/A</v>
      </c>
      <c r="V102" s="320" t="e">
        <v>#N/A</v>
      </c>
      <c r="W102" s="321" t="e">
        <v>#N/A</v>
      </c>
      <c r="X102" s="322" t="e">
        <v>#N/A</v>
      </c>
      <c r="Y102" s="322" t="e">
        <v>#N/A</v>
      </c>
      <c r="Z102" s="322" t="e">
        <v>#N/A</v>
      </c>
      <c r="AC102" s="225"/>
      <c r="AD102" s="225"/>
      <c r="AE102" s="225"/>
      <c r="AF102" s="225"/>
      <c r="AG102" s="319"/>
      <c r="AH102" s="225"/>
      <c r="AI102" s="320"/>
      <c r="AJ102" s="320"/>
      <c r="AK102" s="321"/>
    </row>
    <row r="103" spans="1:37">
      <c r="A103" s="316">
        <v>42063</v>
      </c>
      <c r="B103" s="316">
        <v>47195</v>
      </c>
      <c r="C103" s="316">
        <v>66665</v>
      </c>
      <c r="D103" s="316">
        <v>74800</v>
      </c>
      <c r="E103" s="316">
        <v>149245</v>
      </c>
      <c r="F103" s="316">
        <v>133015</v>
      </c>
      <c r="G103" s="316">
        <v>105657</v>
      </c>
      <c r="H103" s="316">
        <v>94167</v>
      </c>
      <c r="I103" s="316">
        <v>0</v>
      </c>
      <c r="J103" s="316">
        <v>0</v>
      </c>
      <c r="K103"/>
      <c r="L103" s="223">
        <v>101</v>
      </c>
      <c r="O103" s="223" t="e">
        <v>#N/A</v>
      </c>
      <c r="P103" s="225" t="e">
        <v>#N/A</v>
      </c>
      <c r="Q103" s="225" t="e">
        <v>#N/A</v>
      </c>
      <c r="R103" s="225" t="e">
        <v>#N/A</v>
      </c>
      <c r="S103" s="319" t="e">
        <v>#N/A</v>
      </c>
      <c r="T103" s="225" t="e">
        <v>#N/A</v>
      </c>
      <c r="U103" s="225" t="e">
        <v>#N/A</v>
      </c>
      <c r="V103" s="320" t="e">
        <v>#N/A</v>
      </c>
      <c r="W103" s="321" t="e">
        <v>#N/A</v>
      </c>
      <c r="X103" s="322" t="e">
        <v>#N/A</v>
      </c>
      <c r="Y103" s="322" t="e">
        <v>#N/A</v>
      </c>
      <c r="Z103" s="322" t="e">
        <v>#N/A</v>
      </c>
      <c r="AC103" s="225"/>
      <c r="AD103" s="225"/>
      <c r="AE103" s="225"/>
      <c r="AF103" s="225"/>
      <c r="AG103" s="319"/>
      <c r="AH103" s="225"/>
      <c r="AI103" s="320"/>
      <c r="AJ103" s="320"/>
      <c r="AK103" s="321"/>
    </row>
    <row r="104" spans="1:37">
      <c r="A104" s="316">
        <v>57</v>
      </c>
      <c r="B104" s="316">
        <v>59</v>
      </c>
      <c r="C104" s="316">
        <v>59</v>
      </c>
      <c r="D104" s="316">
        <v>60</v>
      </c>
      <c r="E104" s="316">
        <v>40</v>
      </c>
      <c r="F104" s="316">
        <v>46</v>
      </c>
      <c r="G104" s="316">
        <v>49</v>
      </c>
      <c r="H104" s="316">
        <v>51</v>
      </c>
      <c r="I104" s="316">
        <v>0</v>
      </c>
      <c r="J104" s="316">
        <v>0</v>
      </c>
      <c r="K104"/>
      <c r="L104" s="223">
        <v>102</v>
      </c>
      <c r="O104" s="223" t="e">
        <v>#N/A</v>
      </c>
      <c r="P104" s="225" t="e">
        <v>#N/A</v>
      </c>
      <c r="Q104" s="225" t="e">
        <v>#N/A</v>
      </c>
      <c r="R104" s="225" t="e">
        <v>#N/A</v>
      </c>
      <c r="S104" s="319" t="e">
        <v>#N/A</v>
      </c>
      <c r="T104" s="225" t="e">
        <v>#N/A</v>
      </c>
      <c r="U104" s="225" t="e">
        <v>#N/A</v>
      </c>
      <c r="V104" s="320" t="e">
        <v>#N/A</v>
      </c>
      <c r="W104" s="321" t="e">
        <v>#N/A</v>
      </c>
      <c r="X104" s="322" t="e">
        <v>#N/A</v>
      </c>
      <c r="Y104" s="322" t="e">
        <v>#N/A</v>
      </c>
      <c r="Z104" s="322" t="e">
        <v>#N/A</v>
      </c>
      <c r="AC104" s="225"/>
      <c r="AD104" s="225"/>
      <c r="AE104" s="225"/>
      <c r="AF104" s="225"/>
      <c r="AG104" s="319"/>
      <c r="AH104" s="225"/>
      <c r="AI104" s="320"/>
      <c r="AJ104" s="320"/>
      <c r="AK104" s="321"/>
    </row>
    <row r="105" spans="1:37">
      <c r="A105" s="316">
        <v>0.48</v>
      </c>
      <c r="B105" s="316">
        <v>0.48</v>
      </c>
      <c r="C105" s="316">
        <v>0.48</v>
      </c>
      <c r="D105" s="316">
        <v>0.48</v>
      </c>
      <c r="E105" s="316">
        <v>0.214</v>
      </c>
      <c r="F105" s="316">
        <v>0.214</v>
      </c>
      <c r="G105" s="316">
        <v>0.214</v>
      </c>
      <c r="H105" s="316">
        <v>0.214</v>
      </c>
      <c r="I105" s="316">
        <v>0</v>
      </c>
      <c r="J105" s="316">
        <v>0</v>
      </c>
      <c r="K105"/>
      <c r="L105" s="223">
        <v>103</v>
      </c>
      <c r="O105" s="223" t="e">
        <v>#N/A</v>
      </c>
      <c r="P105" s="225" t="e">
        <v>#N/A</v>
      </c>
      <c r="Q105" s="225" t="e">
        <v>#N/A</v>
      </c>
      <c r="R105" s="225" t="e">
        <v>#N/A</v>
      </c>
      <c r="S105" s="319" t="e">
        <v>#N/A</v>
      </c>
      <c r="T105" s="225" t="e">
        <v>#N/A</v>
      </c>
      <c r="U105" s="225" t="e">
        <v>#N/A</v>
      </c>
      <c r="V105" s="320" t="e">
        <v>#N/A</v>
      </c>
      <c r="W105" s="321" t="e">
        <v>#N/A</v>
      </c>
      <c r="X105" s="322" t="e">
        <v>#N/A</v>
      </c>
      <c r="Y105" s="322" t="e">
        <v>#N/A</v>
      </c>
      <c r="Z105" s="322" t="e">
        <v>#N/A</v>
      </c>
      <c r="AC105" s="225"/>
      <c r="AD105" s="225"/>
      <c r="AE105" s="225"/>
      <c r="AF105" s="225"/>
      <c r="AG105" s="319"/>
      <c r="AH105" s="225"/>
      <c r="AI105" s="320"/>
      <c r="AJ105" s="320"/>
      <c r="AK105" s="321"/>
    </row>
    <row r="106" spans="1:37">
      <c r="A106" s="316">
        <v>0.45473979405108544</v>
      </c>
      <c r="B106" s="316">
        <v>0.55806250783514411</v>
      </c>
      <c r="C106" s="316">
        <v>0.42592339591347567</v>
      </c>
      <c r="D106" s="316">
        <v>0.53725190005089851</v>
      </c>
      <c r="E106" s="316">
        <v>0.72837319914337351</v>
      </c>
      <c r="F106" s="316">
        <v>0.66133387966696888</v>
      </c>
      <c r="G106" s="316">
        <v>0.82330186090963697</v>
      </c>
      <c r="H106" s="316">
        <v>0.71736870869936353</v>
      </c>
      <c r="I106" s="316">
        <v>0</v>
      </c>
      <c r="J106" s="316">
        <v>0</v>
      </c>
      <c r="K106"/>
      <c r="L106" s="223">
        <v>104</v>
      </c>
      <c r="O106" s="223" t="e">
        <v>#N/A</v>
      </c>
      <c r="P106" s="225" t="e">
        <v>#N/A</v>
      </c>
      <c r="Q106" s="225" t="e">
        <v>#N/A</v>
      </c>
      <c r="R106" s="225" t="e">
        <v>#N/A</v>
      </c>
      <c r="S106" s="319" t="e">
        <v>#N/A</v>
      </c>
      <c r="T106" s="225" t="e">
        <v>#N/A</v>
      </c>
      <c r="U106" s="225" t="e">
        <v>#N/A</v>
      </c>
      <c r="V106" s="320" t="e">
        <v>#N/A</v>
      </c>
      <c r="W106" s="321" t="e">
        <v>#N/A</v>
      </c>
      <c r="X106" s="322" t="e">
        <v>#N/A</v>
      </c>
      <c r="Y106" s="322" t="e">
        <v>#N/A</v>
      </c>
      <c r="Z106" s="322" t="e">
        <v>#N/A</v>
      </c>
      <c r="AC106" s="225"/>
      <c r="AD106" s="225"/>
      <c r="AE106" s="225"/>
      <c r="AF106" s="225"/>
      <c r="AG106" s="319"/>
      <c r="AH106" s="225"/>
      <c r="AI106" s="320"/>
      <c r="AJ106" s="320"/>
      <c r="AK106" s="321"/>
    </row>
    <row r="107" spans="1:37">
      <c r="A107" s="316"/>
      <c r="B107" s="316"/>
      <c r="C107" s="316"/>
      <c r="D107" s="316"/>
      <c r="E107" s="316"/>
      <c r="F107" s="316"/>
      <c r="G107" s="316"/>
      <c r="H107" s="316"/>
      <c r="I107" s="316"/>
      <c r="J107" s="316"/>
      <c r="K107"/>
      <c r="L107" s="223">
        <v>105</v>
      </c>
      <c r="O107" s="223" t="e">
        <v>#N/A</v>
      </c>
      <c r="P107" s="225" t="e">
        <v>#N/A</v>
      </c>
      <c r="Q107" s="225" t="e">
        <v>#N/A</v>
      </c>
      <c r="R107" s="225" t="e">
        <v>#N/A</v>
      </c>
      <c r="S107" s="319" t="e">
        <v>#N/A</v>
      </c>
      <c r="T107" s="225" t="e">
        <v>#N/A</v>
      </c>
      <c r="U107" s="225" t="e">
        <v>#N/A</v>
      </c>
      <c r="V107" s="320" t="e">
        <v>#N/A</v>
      </c>
      <c r="W107" s="321" t="e">
        <v>#N/A</v>
      </c>
      <c r="X107" s="322" t="e">
        <v>#N/A</v>
      </c>
      <c r="Y107" s="322" t="e">
        <v>#N/A</v>
      </c>
      <c r="Z107" s="322" t="e">
        <v>#N/A</v>
      </c>
      <c r="AC107" s="225"/>
      <c r="AD107" s="225"/>
      <c r="AE107" s="225"/>
      <c r="AF107" s="225"/>
      <c r="AG107" s="319"/>
      <c r="AH107" s="225"/>
      <c r="AI107" s="320"/>
      <c r="AJ107" s="320"/>
      <c r="AK107" s="321"/>
    </row>
    <row r="108" spans="1:37">
      <c r="A108" s="316"/>
      <c r="B108" s="316"/>
      <c r="C108" s="316"/>
      <c r="D108" s="316"/>
      <c r="E108" s="316"/>
      <c r="F108" s="316"/>
      <c r="G108" s="316"/>
      <c r="H108" s="316"/>
      <c r="I108" s="316"/>
      <c r="J108" s="316"/>
      <c r="K108"/>
      <c r="L108" s="223">
        <v>106</v>
      </c>
      <c r="O108" s="223" t="e">
        <v>#N/A</v>
      </c>
      <c r="P108" s="225" t="e">
        <v>#N/A</v>
      </c>
      <c r="Q108" s="225" t="e">
        <v>#N/A</v>
      </c>
      <c r="R108" s="225" t="e">
        <v>#N/A</v>
      </c>
      <c r="S108" s="319" t="e">
        <v>#N/A</v>
      </c>
      <c r="T108" s="225" t="e">
        <v>#N/A</v>
      </c>
      <c r="U108" s="225" t="e">
        <v>#N/A</v>
      </c>
      <c r="V108" s="320" t="e">
        <v>#N/A</v>
      </c>
      <c r="W108" s="321" t="e">
        <v>#N/A</v>
      </c>
      <c r="X108" s="322" t="e">
        <v>#N/A</v>
      </c>
      <c r="Y108" s="322" t="e">
        <v>#N/A</v>
      </c>
      <c r="Z108" s="322" t="e">
        <v>#N/A</v>
      </c>
      <c r="AC108" s="225"/>
      <c r="AD108" s="225"/>
      <c r="AE108" s="225"/>
      <c r="AF108" s="225"/>
      <c r="AG108" s="319"/>
      <c r="AH108" s="225"/>
      <c r="AI108" s="320"/>
      <c r="AJ108" s="320"/>
      <c r="AK108" s="321"/>
    </row>
    <row r="109" spans="1:37">
      <c r="A109" s="316"/>
      <c r="B109" s="316"/>
      <c r="C109" s="316"/>
      <c r="D109" s="316"/>
      <c r="E109" s="316"/>
      <c r="F109" s="316"/>
      <c r="G109" s="316"/>
      <c r="H109" s="316"/>
      <c r="I109" s="316"/>
      <c r="J109" s="316"/>
      <c r="K109"/>
      <c r="L109" s="223">
        <v>107</v>
      </c>
      <c r="O109" s="223" t="e">
        <v>#N/A</v>
      </c>
      <c r="P109" s="225" t="e">
        <v>#N/A</v>
      </c>
      <c r="Q109" s="225" t="e">
        <v>#N/A</v>
      </c>
      <c r="R109" s="225" t="e">
        <v>#N/A</v>
      </c>
      <c r="S109" s="319" t="e">
        <v>#N/A</v>
      </c>
      <c r="T109" s="225" t="e">
        <v>#N/A</v>
      </c>
      <c r="U109" s="225" t="e">
        <v>#N/A</v>
      </c>
      <c r="V109" s="320" t="e">
        <v>#N/A</v>
      </c>
      <c r="W109" s="321" t="e">
        <v>#N/A</v>
      </c>
      <c r="X109" s="322" t="e">
        <v>#N/A</v>
      </c>
      <c r="Y109" s="322" t="e">
        <v>#N/A</v>
      </c>
      <c r="Z109" s="322" t="e">
        <v>#N/A</v>
      </c>
      <c r="AC109" s="225"/>
      <c r="AD109" s="225"/>
      <c r="AE109" s="225"/>
      <c r="AF109" s="225"/>
      <c r="AG109" s="319"/>
      <c r="AH109" s="225"/>
      <c r="AI109" s="320"/>
      <c r="AJ109" s="320"/>
      <c r="AK109" s="321"/>
    </row>
    <row r="110" spans="1:37">
      <c r="A110" s="316"/>
      <c r="B110" s="316"/>
      <c r="C110" s="316"/>
      <c r="D110" s="316"/>
      <c r="E110" s="316"/>
      <c r="F110" s="316"/>
      <c r="G110" s="316"/>
      <c r="H110" s="316"/>
      <c r="I110" s="316"/>
      <c r="J110" s="316"/>
      <c r="K110"/>
      <c r="L110" s="223">
        <v>108</v>
      </c>
      <c r="O110" s="223" t="e">
        <v>#N/A</v>
      </c>
      <c r="P110" s="225" t="e">
        <v>#N/A</v>
      </c>
      <c r="Q110" s="225" t="e">
        <v>#N/A</v>
      </c>
      <c r="R110" s="225" t="e">
        <v>#N/A</v>
      </c>
      <c r="S110" s="319" t="e">
        <v>#N/A</v>
      </c>
      <c r="T110" s="225" t="e">
        <v>#N/A</v>
      </c>
      <c r="U110" s="225" t="e">
        <v>#N/A</v>
      </c>
      <c r="V110" s="320" t="e">
        <v>#N/A</v>
      </c>
      <c r="W110" s="321" t="e">
        <v>#N/A</v>
      </c>
      <c r="X110" s="322" t="e">
        <v>#N/A</v>
      </c>
      <c r="Y110" s="322" t="e">
        <v>#N/A</v>
      </c>
      <c r="Z110" s="322" t="e">
        <v>#N/A</v>
      </c>
      <c r="AC110" s="225"/>
      <c r="AD110" s="225"/>
      <c r="AE110" s="225"/>
      <c r="AF110" s="225"/>
      <c r="AG110" s="319"/>
      <c r="AH110" s="225"/>
      <c r="AI110" s="320"/>
      <c r="AJ110" s="320"/>
      <c r="AK110" s="321"/>
    </row>
    <row r="111" spans="1:37">
      <c r="A111" s="316">
        <v>28</v>
      </c>
      <c r="B111" s="316">
        <v>28</v>
      </c>
      <c r="C111" s="316">
        <v>28</v>
      </c>
      <c r="D111" s="316">
        <v>28</v>
      </c>
      <c r="E111" s="316">
        <v>28</v>
      </c>
      <c r="F111" s="316">
        <v>28</v>
      </c>
      <c r="G111" s="316">
        <v>28</v>
      </c>
      <c r="H111" s="316">
        <v>28</v>
      </c>
      <c r="I111" s="316">
        <v>28</v>
      </c>
      <c r="J111" s="316">
        <v>28</v>
      </c>
      <c r="K111"/>
      <c r="L111" s="223">
        <v>109</v>
      </c>
      <c r="O111" s="223" t="e">
        <v>#N/A</v>
      </c>
      <c r="P111" s="225" t="e">
        <v>#N/A</v>
      </c>
      <c r="Q111" s="225" t="e">
        <v>#N/A</v>
      </c>
      <c r="R111" s="225" t="e">
        <v>#N/A</v>
      </c>
      <c r="S111" s="319" t="e">
        <v>#N/A</v>
      </c>
      <c r="T111" s="225" t="e">
        <v>#N/A</v>
      </c>
      <c r="U111" s="225" t="e">
        <v>#N/A</v>
      </c>
      <c r="V111" s="320" t="e">
        <v>#N/A</v>
      </c>
      <c r="W111" s="321" t="e">
        <v>#N/A</v>
      </c>
      <c r="X111" s="322" t="e">
        <v>#N/A</v>
      </c>
      <c r="Y111" s="322" t="e">
        <v>#N/A</v>
      </c>
      <c r="Z111" s="322" t="e">
        <v>#N/A</v>
      </c>
      <c r="AC111" s="225"/>
      <c r="AD111" s="225"/>
      <c r="AE111" s="225"/>
      <c r="AF111" s="225"/>
      <c r="AG111" s="319"/>
      <c r="AH111" s="225"/>
      <c r="AI111" s="320"/>
      <c r="AJ111" s="320"/>
      <c r="AK111" s="321"/>
    </row>
    <row r="112" spans="1:37">
      <c r="A112" s="316">
        <v>31</v>
      </c>
      <c r="B112" s="316">
        <v>31</v>
      </c>
      <c r="C112" s="316">
        <v>34</v>
      </c>
      <c r="D112" s="316">
        <v>34</v>
      </c>
      <c r="E112" s="316">
        <v>116</v>
      </c>
      <c r="F112" s="316">
        <v>116</v>
      </c>
      <c r="G112" s="316">
        <v>125</v>
      </c>
      <c r="H112" s="316">
        <v>125</v>
      </c>
      <c r="I112" s="316">
        <v>0</v>
      </c>
      <c r="J112" s="316">
        <v>0</v>
      </c>
      <c r="K112"/>
      <c r="L112" s="223">
        <v>110</v>
      </c>
      <c r="O112" s="223" t="e">
        <v>#N/A</v>
      </c>
      <c r="P112" s="225" t="e">
        <v>#N/A</v>
      </c>
      <c r="Q112" s="225" t="e">
        <v>#N/A</v>
      </c>
      <c r="R112" s="225" t="e">
        <v>#N/A</v>
      </c>
      <c r="S112" s="319" t="e">
        <v>#N/A</v>
      </c>
      <c r="T112" s="225" t="e">
        <v>#N/A</v>
      </c>
      <c r="U112" s="225" t="e">
        <v>#N/A</v>
      </c>
      <c r="V112" s="320" t="e">
        <v>#N/A</v>
      </c>
      <c r="W112" s="321" t="e">
        <v>#N/A</v>
      </c>
      <c r="X112" s="322" t="e">
        <v>#N/A</v>
      </c>
      <c r="Y112" s="322" t="e">
        <v>#N/A</v>
      </c>
      <c r="Z112" s="322" t="e">
        <v>#N/A</v>
      </c>
      <c r="AC112" s="225" t="e">
        <v>#N/A</v>
      </c>
      <c r="AD112" s="225" t="e">
        <v>#N/A</v>
      </c>
      <c r="AE112" s="225" t="e">
        <v>#N/A</v>
      </c>
      <c r="AF112" s="225" t="e">
        <v>#N/A</v>
      </c>
      <c r="AG112" s="319" t="e">
        <v>#N/A</v>
      </c>
      <c r="AH112" s="225" t="e">
        <v>#N/A</v>
      </c>
      <c r="AI112" s="320" t="e">
        <v>#N/A</v>
      </c>
      <c r="AJ112" s="320" t="e">
        <v>#N/A</v>
      </c>
      <c r="AK112" s="321" t="e">
        <v>#N/A</v>
      </c>
    </row>
    <row r="113" spans="1:37">
      <c r="A113" s="316">
        <v>52</v>
      </c>
      <c r="B113" s="316">
        <v>52</v>
      </c>
      <c r="C113" s="316">
        <v>0</v>
      </c>
      <c r="D113" s="316">
        <v>0</v>
      </c>
      <c r="E113" s="316">
        <v>0</v>
      </c>
      <c r="F113" s="316">
        <v>0</v>
      </c>
      <c r="G113" s="316">
        <v>0</v>
      </c>
      <c r="H113" s="316">
        <v>0</v>
      </c>
      <c r="I113" s="316">
        <v>0</v>
      </c>
      <c r="J113" s="316">
        <v>0</v>
      </c>
      <c r="K113"/>
      <c r="L113" s="223">
        <v>111</v>
      </c>
      <c r="O113" s="223" t="e">
        <v>#N/A</v>
      </c>
      <c r="P113" s="225" t="e">
        <v>#N/A</v>
      </c>
      <c r="Q113" s="225" t="e">
        <v>#N/A</v>
      </c>
      <c r="R113" s="225" t="e">
        <v>#N/A</v>
      </c>
      <c r="S113" s="319" t="e">
        <v>#N/A</v>
      </c>
      <c r="T113" s="225" t="e">
        <v>#N/A</v>
      </c>
      <c r="U113" s="225" t="e">
        <v>#N/A</v>
      </c>
      <c r="V113" s="320" t="e">
        <v>#N/A</v>
      </c>
      <c r="W113" s="321" t="e">
        <v>#N/A</v>
      </c>
      <c r="X113" s="322" t="e">
        <v>#N/A</v>
      </c>
      <c r="Y113" s="322" t="e">
        <v>#N/A</v>
      </c>
      <c r="Z113" s="322" t="e">
        <v>#N/A</v>
      </c>
      <c r="AC113" s="225" t="e">
        <v>#N/A</v>
      </c>
      <c r="AD113" s="225" t="e">
        <v>#N/A</v>
      </c>
      <c r="AE113" s="225" t="e">
        <v>#N/A</v>
      </c>
      <c r="AF113" s="225" t="e">
        <v>#N/A</v>
      </c>
      <c r="AG113" s="319" t="e">
        <v>#N/A</v>
      </c>
      <c r="AH113" s="225" t="e">
        <v>#N/A</v>
      </c>
      <c r="AI113" s="320" t="e">
        <v>#N/A</v>
      </c>
      <c r="AJ113" s="320" t="e">
        <v>#N/A</v>
      </c>
      <c r="AK113" s="321" t="e">
        <v>#N/A</v>
      </c>
    </row>
    <row r="114" spans="1:37">
      <c r="A114" s="316">
        <v>0</v>
      </c>
      <c r="B114" s="316">
        <v>0</v>
      </c>
      <c r="C114" s="316">
        <v>0</v>
      </c>
      <c r="D114" s="316">
        <v>0</v>
      </c>
      <c r="E114" s="316">
        <v>0</v>
      </c>
      <c r="F114" s="316">
        <v>0</v>
      </c>
      <c r="G114" s="316">
        <v>0</v>
      </c>
      <c r="H114" s="316">
        <v>0</v>
      </c>
      <c r="I114" s="316">
        <v>0</v>
      </c>
      <c r="J114" s="316">
        <v>0</v>
      </c>
      <c r="K114"/>
      <c r="L114" s="223">
        <v>112</v>
      </c>
      <c r="O114" s="223" t="e">
        <v>#N/A</v>
      </c>
      <c r="P114" s="225" t="e">
        <v>#N/A</v>
      </c>
      <c r="Q114" s="225" t="e">
        <v>#N/A</v>
      </c>
      <c r="R114" s="225" t="e">
        <v>#N/A</v>
      </c>
      <c r="S114" s="319" t="e">
        <v>#N/A</v>
      </c>
      <c r="T114" s="225" t="e">
        <v>#N/A</v>
      </c>
      <c r="U114" s="225" t="e">
        <v>#N/A</v>
      </c>
      <c r="V114" s="320" t="e">
        <v>#N/A</v>
      </c>
      <c r="W114" s="321" t="e">
        <v>#N/A</v>
      </c>
      <c r="X114" s="322" t="e">
        <v>#N/A</v>
      </c>
      <c r="Y114" s="322" t="e">
        <v>#N/A</v>
      </c>
      <c r="Z114" s="322" t="e">
        <v>#N/A</v>
      </c>
      <c r="AC114" s="225" t="e">
        <v>#N/A</v>
      </c>
      <c r="AD114" s="225" t="e">
        <v>#N/A</v>
      </c>
      <c r="AE114" s="225" t="e">
        <v>#N/A</v>
      </c>
      <c r="AF114" s="225" t="e">
        <v>#N/A</v>
      </c>
      <c r="AG114" s="319" t="e">
        <v>#N/A</v>
      </c>
      <c r="AH114" s="225" t="e">
        <v>#N/A</v>
      </c>
      <c r="AI114" s="320" t="e">
        <v>#N/A</v>
      </c>
      <c r="AJ114" s="320" t="e">
        <v>#N/A</v>
      </c>
      <c r="AK114" s="321" t="e">
        <v>#N/A</v>
      </c>
    </row>
    <row r="115" spans="1:37">
      <c r="A115" s="316"/>
      <c r="B115" s="316"/>
      <c r="C115" s="316"/>
      <c r="D115" s="316"/>
      <c r="E115" s="316"/>
      <c r="F115" s="316"/>
      <c r="G115" s="316"/>
      <c r="H115" s="316"/>
      <c r="I115" s="316"/>
      <c r="J115" s="316"/>
      <c r="K115"/>
      <c r="L115" s="223">
        <v>113</v>
      </c>
      <c r="O115" s="223" t="e">
        <v>#N/A</v>
      </c>
      <c r="P115" s="225" t="e">
        <v>#N/A</v>
      </c>
      <c r="Q115" s="225" t="e">
        <v>#N/A</v>
      </c>
      <c r="R115" s="225" t="e">
        <v>#N/A</v>
      </c>
      <c r="S115" s="319" t="e">
        <v>#N/A</v>
      </c>
      <c r="T115" s="225" t="e">
        <v>#N/A</v>
      </c>
      <c r="U115" s="225" t="e">
        <v>#N/A</v>
      </c>
      <c r="V115" s="320" t="e">
        <v>#N/A</v>
      </c>
      <c r="W115" s="321" t="e">
        <v>#N/A</v>
      </c>
      <c r="X115" s="322" t="e">
        <v>#N/A</v>
      </c>
      <c r="Y115" s="322" t="e">
        <v>#N/A</v>
      </c>
      <c r="Z115" s="322" t="e">
        <v>#N/A</v>
      </c>
      <c r="AC115" s="225" t="e">
        <v>#N/A</v>
      </c>
      <c r="AD115" s="225" t="e">
        <v>#N/A</v>
      </c>
      <c r="AE115" s="225" t="e">
        <v>#N/A</v>
      </c>
      <c r="AF115" s="225" t="e">
        <v>#N/A</v>
      </c>
      <c r="AG115" s="319" t="e">
        <v>#N/A</v>
      </c>
      <c r="AH115" s="225" t="e">
        <v>#N/A</v>
      </c>
      <c r="AI115" s="320" t="e">
        <v>#N/A</v>
      </c>
      <c r="AJ115" s="320" t="e">
        <v>#N/A</v>
      </c>
      <c r="AK115" s="321" t="e">
        <v>#N/A</v>
      </c>
    </row>
    <row r="116" spans="1:37">
      <c r="A116" s="316"/>
      <c r="B116" s="316"/>
      <c r="C116" s="316"/>
      <c r="D116" s="316"/>
      <c r="E116" s="316"/>
      <c r="F116" s="316"/>
      <c r="G116" s="316"/>
      <c r="H116" s="316"/>
      <c r="I116" s="316"/>
      <c r="J116" s="316"/>
      <c r="K116"/>
      <c r="L116" s="223">
        <v>114</v>
      </c>
      <c r="O116" s="223" t="e">
        <v>#N/A</v>
      </c>
      <c r="P116" s="225" t="e">
        <v>#N/A</v>
      </c>
      <c r="Q116" s="225" t="e">
        <v>#N/A</v>
      </c>
      <c r="R116" s="225" t="e">
        <v>#N/A</v>
      </c>
      <c r="S116" s="319" t="e">
        <v>#N/A</v>
      </c>
      <c r="T116" s="225" t="e">
        <v>#N/A</v>
      </c>
      <c r="U116" s="225" t="e">
        <v>#N/A</v>
      </c>
      <c r="V116" s="320" t="e">
        <v>#N/A</v>
      </c>
      <c r="W116" s="321" t="e">
        <v>#N/A</v>
      </c>
      <c r="X116" s="322" t="e">
        <v>#N/A</v>
      </c>
      <c r="Y116" s="322" t="e">
        <v>#N/A</v>
      </c>
      <c r="Z116" s="322" t="e">
        <v>#N/A</v>
      </c>
      <c r="AC116" s="225" t="e">
        <v>#N/A</v>
      </c>
      <c r="AD116" s="225" t="e">
        <v>#N/A</v>
      </c>
      <c r="AE116" s="225" t="e">
        <v>#N/A</v>
      </c>
      <c r="AF116" s="225" t="e">
        <v>#N/A</v>
      </c>
      <c r="AG116" s="319" t="e">
        <v>#N/A</v>
      </c>
      <c r="AH116" s="225" t="e">
        <v>#N/A</v>
      </c>
      <c r="AI116" s="320" t="e">
        <v>#N/A</v>
      </c>
      <c r="AJ116" s="320" t="e">
        <v>#N/A</v>
      </c>
      <c r="AK116" s="321" t="e">
        <v>#N/A</v>
      </c>
    </row>
    <row r="117" spans="1:37">
      <c r="A117" s="316"/>
      <c r="B117" s="316"/>
      <c r="C117" s="316"/>
      <c r="D117" s="316"/>
      <c r="E117" s="316"/>
      <c r="F117" s="316"/>
      <c r="G117" s="316"/>
      <c r="H117" s="316"/>
      <c r="I117" s="316"/>
      <c r="J117" s="316"/>
      <c r="K117"/>
      <c r="L117" s="223">
        <v>115</v>
      </c>
      <c r="O117" s="223" t="e">
        <v>#N/A</v>
      </c>
      <c r="P117" s="225" t="e">
        <v>#N/A</v>
      </c>
      <c r="Q117" s="225" t="e">
        <v>#N/A</v>
      </c>
      <c r="R117" s="225" t="e">
        <v>#N/A</v>
      </c>
      <c r="S117" s="319" t="e">
        <v>#N/A</v>
      </c>
      <c r="T117" s="225" t="e">
        <v>#N/A</v>
      </c>
      <c r="U117" s="225" t="e">
        <v>#N/A</v>
      </c>
      <c r="V117" s="320" t="e">
        <v>#N/A</v>
      </c>
      <c r="W117" s="321" t="e">
        <v>#N/A</v>
      </c>
      <c r="X117" s="322" t="e">
        <v>#N/A</v>
      </c>
      <c r="Y117" s="322" t="e">
        <v>#N/A</v>
      </c>
      <c r="Z117" s="322" t="e">
        <v>#N/A</v>
      </c>
      <c r="AC117" s="225" t="e">
        <v>#N/A</v>
      </c>
      <c r="AD117" s="225" t="e">
        <v>#N/A</v>
      </c>
      <c r="AE117" s="225" t="e">
        <v>#N/A</v>
      </c>
      <c r="AF117" s="225" t="e">
        <v>#N/A</v>
      </c>
      <c r="AG117" s="319" t="e">
        <v>#N/A</v>
      </c>
      <c r="AH117" s="225" t="e">
        <v>#N/A</v>
      </c>
      <c r="AI117" s="320" t="e">
        <v>#N/A</v>
      </c>
      <c r="AJ117" s="320" t="e">
        <v>#N/A</v>
      </c>
      <c r="AK117" s="321" t="e">
        <v>#N/A</v>
      </c>
    </row>
    <row r="118" spans="1:37">
      <c r="A118" s="316"/>
      <c r="B118" s="316"/>
      <c r="C118" s="316"/>
      <c r="D118" s="316"/>
      <c r="E118" s="316"/>
      <c r="F118" s="316"/>
      <c r="G118" s="316"/>
      <c r="H118" s="316"/>
      <c r="I118" s="316"/>
      <c r="J118" s="316"/>
      <c r="K118"/>
      <c r="L118" s="223">
        <v>116</v>
      </c>
      <c r="O118" s="223" t="e">
        <v>#N/A</v>
      </c>
      <c r="P118" s="225" t="e">
        <v>#N/A</v>
      </c>
      <c r="Q118" s="225" t="e">
        <v>#N/A</v>
      </c>
      <c r="R118" s="225" t="e">
        <v>#N/A</v>
      </c>
      <c r="S118" s="319" t="e">
        <v>#N/A</v>
      </c>
      <c r="T118" s="225" t="e">
        <v>#N/A</v>
      </c>
      <c r="U118" s="225" t="e">
        <v>#N/A</v>
      </c>
      <c r="V118" s="320" t="e">
        <v>#N/A</v>
      </c>
      <c r="W118" s="321" t="e">
        <v>#N/A</v>
      </c>
      <c r="X118" s="322" t="e">
        <v>#N/A</v>
      </c>
      <c r="Y118" s="322" t="e">
        <v>#N/A</v>
      </c>
      <c r="Z118" s="322" t="e">
        <v>#N/A</v>
      </c>
      <c r="AC118" s="225" t="e">
        <v>#N/A</v>
      </c>
      <c r="AD118" s="225" t="e">
        <v>#N/A</v>
      </c>
      <c r="AE118" s="225" t="e">
        <v>#N/A</v>
      </c>
      <c r="AF118" s="225" t="e">
        <v>#N/A</v>
      </c>
      <c r="AG118" s="319" t="e">
        <v>#N/A</v>
      </c>
      <c r="AH118" s="225" t="e">
        <v>#N/A</v>
      </c>
      <c r="AI118" s="320" t="e">
        <v>#N/A</v>
      </c>
      <c r="AJ118" s="320" t="e">
        <v>#N/A</v>
      </c>
      <c r="AK118" s="321" t="e">
        <v>#N/A</v>
      </c>
    </row>
    <row r="119" spans="1:37">
      <c r="A119" s="316"/>
      <c r="B119" s="316"/>
      <c r="C119" s="316"/>
      <c r="D119" s="316"/>
      <c r="E119" s="316"/>
      <c r="F119" s="316"/>
      <c r="G119" s="316"/>
      <c r="H119" s="316"/>
      <c r="I119" s="316"/>
      <c r="J119" s="316"/>
      <c r="K119"/>
      <c r="L119" s="223">
        <v>117</v>
      </c>
      <c r="O119" s="223" t="e">
        <v>#N/A</v>
      </c>
      <c r="P119" s="225" t="e">
        <v>#N/A</v>
      </c>
      <c r="Q119" s="225" t="e">
        <v>#N/A</v>
      </c>
      <c r="R119" s="225" t="e">
        <v>#N/A</v>
      </c>
      <c r="S119" s="319" t="e">
        <v>#N/A</v>
      </c>
      <c r="T119" s="225" t="e">
        <v>#N/A</v>
      </c>
      <c r="U119" s="225" t="e">
        <v>#N/A</v>
      </c>
      <c r="V119" s="320" t="e">
        <v>#N/A</v>
      </c>
      <c r="W119" s="321" t="e">
        <v>#N/A</v>
      </c>
      <c r="X119" s="322" t="e">
        <v>#N/A</v>
      </c>
      <c r="Y119" s="322" t="e">
        <v>#N/A</v>
      </c>
      <c r="Z119" s="322" t="e">
        <v>#N/A</v>
      </c>
      <c r="AC119" s="225" t="e">
        <v>#N/A</v>
      </c>
      <c r="AD119" s="225" t="e">
        <v>#N/A</v>
      </c>
      <c r="AE119" s="225" t="e">
        <v>#N/A</v>
      </c>
      <c r="AF119" s="225" t="e">
        <v>#N/A</v>
      </c>
      <c r="AG119" s="319" t="e">
        <v>#N/A</v>
      </c>
      <c r="AH119" s="225" t="e">
        <v>#N/A</v>
      </c>
      <c r="AI119" s="320" t="e">
        <v>#N/A</v>
      </c>
      <c r="AJ119" s="320" t="e">
        <v>#N/A</v>
      </c>
      <c r="AK119" s="321" t="e">
        <v>#N/A</v>
      </c>
    </row>
    <row r="120" spans="1:37">
      <c r="A120" s="316"/>
      <c r="B120" s="316"/>
      <c r="C120" s="316"/>
      <c r="D120" s="316"/>
      <c r="E120" s="316"/>
      <c r="F120" s="316"/>
      <c r="G120" s="316"/>
      <c r="H120" s="316"/>
      <c r="I120" s="316"/>
      <c r="J120" s="316"/>
      <c r="K120"/>
      <c r="L120" s="223">
        <v>118</v>
      </c>
      <c r="O120" s="223" t="e">
        <v>#N/A</v>
      </c>
      <c r="P120" s="225" t="e">
        <v>#N/A</v>
      </c>
      <c r="Q120" s="225" t="e">
        <v>#N/A</v>
      </c>
      <c r="R120" s="225" t="e">
        <v>#N/A</v>
      </c>
      <c r="S120" s="319" t="e">
        <v>#N/A</v>
      </c>
      <c r="T120" s="225" t="e">
        <v>#N/A</v>
      </c>
      <c r="U120" s="225" t="e">
        <v>#N/A</v>
      </c>
      <c r="V120" s="320" t="e">
        <v>#N/A</v>
      </c>
      <c r="W120" s="321" t="e">
        <v>#N/A</v>
      </c>
      <c r="X120" s="322" t="e">
        <v>#N/A</v>
      </c>
      <c r="Y120" s="322" t="e">
        <v>#N/A</v>
      </c>
      <c r="Z120" s="322" t="e">
        <v>#N/A</v>
      </c>
      <c r="AC120" s="225" t="e">
        <v>#N/A</v>
      </c>
      <c r="AD120" s="225" t="e">
        <v>#N/A</v>
      </c>
      <c r="AE120" s="225" t="e">
        <v>#N/A</v>
      </c>
      <c r="AF120" s="225" t="e">
        <v>#N/A</v>
      </c>
      <c r="AG120" s="319" t="e">
        <v>#N/A</v>
      </c>
      <c r="AH120" s="225" t="e">
        <v>#N/A</v>
      </c>
      <c r="AI120" s="320" t="e">
        <v>#N/A</v>
      </c>
      <c r="AJ120" s="320" t="e">
        <v>#N/A</v>
      </c>
      <c r="AK120" s="321" t="e">
        <v>#N/A</v>
      </c>
    </row>
    <row r="121" spans="1:37">
      <c r="A121" s="316"/>
      <c r="B121" s="316"/>
      <c r="C121" s="316"/>
      <c r="D121" s="316"/>
      <c r="E121" s="316"/>
      <c r="F121" s="316"/>
      <c r="G121" s="316"/>
      <c r="H121" s="316"/>
      <c r="I121" s="316"/>
      <c r="J121" s="316"/>
      <c r="K121"/>
      <c r="L121" s="223">
        <v>119</v>
      </c>
      <c r="O121" s="223" t="e">
        <v>#N/A</v>
      </c>
      <c r="P121" s="225" t="e">
        <v>#N/A</v>
      </c>
      <c r="Q121" s="225" t="e">
        <v>#N/A</v>
      </c>
      <c r="R121" s="225" t="e">
        <v>#N/A</v>
      </c>
      <c r="S121" s="319" t="e">
        <v>#N/A</v>
      </c>
      <c r="T121" s="225" t="e">
        <v>#N/A</v>
      </c>
      <c r="U121" s="225" t="e">
        <v>#N/A</v>
      </c>
      <c r="V121" s="320" t="e">
        <v>#N/A</v>
      </c>
      <c r="W121" s="321" t="e">
        <v>#N/A</v>
      </c>
      <c r="X121" s="322" t="e">
        <v>#N/A</v>
      </c>
      <c r="Y121" s="322" t="e">
        <v>#N/A</v>
      </c>
      <c r="Z121" s="322" t="e">
        <v>#N/A</v>
      </c>
      <c r="AC121" s="225" t="e">
        <v>#N/A</v>
      </c>
      <c r="AD121" s="225" t="e">
        <v>#N/A</v>
      </c>
      <c r="AE121" s="225" t="e">
        <v>#N/A</v>
      </c>
      <c r="AF121" s="225" t="e">
        <v>#N/A</v>
      </c>
      <c r="AG121" s="319" t="e">
        <v>#N/A</v>
      </c>
      <c r="AH121" s="225" t="e">
        <v>#N/A</v>
      </c>
      <c r="AI121" s="320" t="e">
        <v>#N/A</v>
      </c>
      <c r="AJ121" s="320" t="e">
        <v>#N/A</v>
      </c>
      <c r="AK121" s="321" t="e">
        <v>#N/A</v>
      </c>
    </row>
    <row r="122" spans="1:37">
      <c r="A122" s="316"/>
      <c r="B122" s="316"/>
      <c r="C122" s="316"/>
      <c r="D122" s="316"/>
      <c r="E122" s="316"/>
      <c r="F122" s="316"/>
      <c r="G122" s="316"/>
      <c r="H122" s="316"/>
      <c r="I122" s="316"/>
      <c r="J122" s="316"/>
      <c r="K122"/>
      <c r="L122" s="223">
        <v>120</v>
      </c>
      <c r="O122" s="223" t="e">
        <v>#N/A</v>
      </c>
      <c r="P122" s="225" t="e">
        <v>#N/A</v>
      </c>
      <c r="Q122" s="225" t="e">
        <v>#N/A</v>
      </c>
      <c r="R122" s="225" t="e">
        <v>#N/A</v>
      </c>
      <c r="S122" s="319" t="e">
        <v>#N/A</v>
      </c>
      <c r="T122" s="225" t="e">
        <v>#N/A</v>
      </c>
      <c r="U122" s="225" t="e">
        <v>#N/A</v>
      </c>
      <c r="V122" s="320" t="e">
        <v>#N/A</v>
      </c>
      <c r="W122" s="321" t="e">
        <v>#N/A</v>
      </c>
      <c r="X122" s="322" t="e">
        <v>#N/A</v>
      </c>
      <c r="Y122" s="322" t="e">
        <v>#N/A</v>
      </c>
      <c r="Z122" s="322" t="e">
        <v>#N/A</v>
      </c>
      <c r="AC122" s="225" t="e">
        <v>#N/A</v>
      </c>
      <c r="AD122" s="225" t="e">
        <v>#N/A</v>
      </c>
      <c r="AE122" s="225" t="e">
        <v>#N/A</v>
      </c>
      <c r="AF122" s="225" t="e">
        <v>#N/A</v>
      </c>
      <c r="AG122" s="319" t="e">
        <v>#N/A</v>
      </c>
      <c r="AH122" s="225" t="e">
        <v>#N/A</v>
      </c>
      <c r="AI122" s="320" t="e">
        <v>#N/A</v>
      </c>
      <c r="AJ122" s="320" t="e">
        <v>#N/A</v>
      </c>
      <c r="AK122" s="321" t="e">
        <v>#N/A</v>
      </c>
    </row>
    <row r="123" spans="1:37">
      <c r="A123" s="316"/>
      <c r="B123" s="316"/>
      <c r="C123" s="316"/>
      <c r="D123" s="316"/>
      <c r="E123" s="316"/>
      <c r="F123" s="316"/>
      <c r="G123" s="316"/>
      <c r="H123" s="316"/>
      <c r="I123" s="316"/>
      <c r="J123" s="316"/>
      <c r="K123"/>
      <c r="L123" s="223">
        <v>121</v>
      </c>
      <c r="O123" s="223" t="e">
        <v>#N/A</v>
      </c>
      <c r="P123" s="225" t="e">
        <v>#N/A</v>
      </c>
      <c r="Q123" s="225" t="e">
        <v>#N/A</v>
      </c>
      <c r="R123" s="225" t="e">
        <v>#N/A</v>
      </c>
      <c r="S123" s="319" t="e">
        <v>#N/A</v>
      </c>
      <c r="T123" s="225" t="e">
        <v>#N/A</v>
      </c>
      <c r="U123" s="225" t="e">
        <v>#N/A</v>
      </c>
      <c r="V123" s="320" t="e">
        <v>#N/A</v>
      </c>
      <c r="W123" s="321" t="e">
        <v>#N/A</v>
      </c>
      <c r="X123" s="322" t="e">
        <v>#N/A</v>
      </c>
      <c r="Y123" s="322" t="e">
        <v>#N/A</v>
      </c>
      <c r="Z123" s="322" t="e">
        <v>#N/A</v>
      </c>
      <c r="AC123" s="225" t="e">
        <v>#N/A</v>
      </c>
      <c r="AD123" s="225" t="e">
        <v>#N/A</v>
      </c>
      <c r="AE123" s="225" t="e">
        <v>#N/A</v>
      </c>
      <c r="AF123" s="225" t="e">
        <v>#N/A</v>
      </c>
      <c r="AG123" s="319" t="e">
        <v>#N/A</v>
      </c>
      <c r="AH123" s="225" t="e">
        <v>#N/A</v>
      </c>
      <c r="AI123" s="320" t="e">
        <v>#N/A</v>
      </c>
      <c r="AJ123" s="320" t="e">
        <v>#N/A</v>
      </c>
      <c r="AK123" s="321" t="e">
        <v>#N/A</v>
      </c>
    </row>
    <row r="124" spans="1:37">
      <c r="A124" s="316"/>
      <c r="B124" s="316"/>
      <c r="C124" s="316"/>
      <c r="D124" s="316"/>
      <c r="E124" s="316"/>
      <c r="F124" s="316"/>
      <c r="G124" s="316"/>
      <c r="H124" s="316"/>
      <c r="I124" s="316"/>
      <c r="J124" s="316"/>
      <c r="K124"/>
      <c r="L124" s="223">
        <v>122</v>
      </c>
      <c r="AH124" s="223" t="e">
        <f>SUM(Export!AH3:AH123)</f>
        <v>#N/A</v>
      </c>
      <c r="AI124" s="290" t="e">
        <f>SUM(Export!AI16:AI123)</f>
        <v>#N/A</v>
      </c>
      <c r="AJ124" s="223" t="e">
        <f>MAX(Export!AJ1:AJ123)</f>
        <v>#N/A</v>
      </c>
      <c r="AK124" s="289" t="e">
        <f>SUM(Export!AK16:AK123)</f>
        <v>#N/A</v>
      </c>
    </row>
    <row r="125" spans="1:37">
      <c r="A125" s="316"/>
      <c r="B125" s="316"/>
      <c r="C125" s="316"/>
      <c r="D125" s="316"/>
      <c r="E125" s="316"/>
      <c r="F125" s="316"/>
      <c r="G125" s="316"/>
      <c r="H125" s="316"/>
      <c r="I125" s="316"/>
      <c r="J125" s="316"/>
      <c r="K125"/>
      <c r="L125" s="223">
        <v>123</v>
      </c>
    </row>
    <row r="126" spans="1:37">
      <c r="A126" s="316"/>
      <c r="B126" s="316"/>
      <c r="C126" s="316"/>
      <c r="D126" s="316"/>
      <c r="E126" s="316"/>
      <c r="F126" s="316"/>
      <c r="G126" s="316"/>
      <c r="H126" s="316"/>
      <c r="I126" s="316"/>
      <c r="J126" s="316"/>
      <c r="K126"/>
      <c r="L126" s="223">
        <v>124</v>
      </c>
    </row>
    <row r="127" spans="1:37">
      <c r="A127" s="316"/>
      <c r="B127" s="316"/>
      <c r="C127" s="316"/>
      <c r="D127" s="316"/>
      <c r="E127" s="316"/>
      <c r="F127" s="316"/>
      <c r="G127" s="316"/>
      <c r="H127" s="316"/>
      <c r="I127" s="316"/>
      <c r="J127" s="316"/>
      <c r="K127"/>
      <c r="L127" s="223">
        <v>125</v>
      </c>
    </row>
    <row r="128" spans="1:37">
      <c r="A128" s="316"/>
      <c r="B128" s="316"/>
      <c r="C128" s="316"/>
      <c r="D128" s="316"/>
      <c r="E128" s="316"/>
      <c r="F128" s="316"/>
      <c r="G128" s="316"/>
      <c r="H128" s="316"/>
      <c r="I128" s="316"/>
      <c r="J128" s="316"/>
      <c r="K128"/>
      <c r="L128" s="223">
        <v>126</v>
      </c>
    </row>
    <row r="129" spans="1:113">
      <c r="A129" s="316"/>
      <c r="B129" s="316"/>
      <c r="C129" s="316"/>
      <c r="D129" s="316"/>
      <c r="E129" s="316"/>
      <c r="F129" s="316"/>
      <c r="G129" s="316"/>
      <c r="H129" s="316"/>
      <c r="I129" s="316"/>
      <c r="J129" s="316"/>
      <c r="K129"/>
      <c r="L129" s="223">
        <v>127</v>
      </c>
    </row>
    <row r="131" spans="1:113">
      <c r="H131" s="223" t="s">
        <v>753</v>
      </c>
      <c r="I131" s="223">
        <v>1</v>
      </c>
      <c r="J131" s="223">
        <v>2</v>
      </c>
      <c r="K131" s="223">
        <v>3</v>
      </c>
      <c r="L131" s="223">
        <v>4</v>
      </c>
      <c r="M131" s="223">
        <v>5</v>
      </c>
      <c r="N131" s="223">
        <v>6</v>
      </c>
      <c r="O131" s="223">
        <v>7</v>
      </c>
      <c r="P131" s="223">
        <v>8</v>
      </c>
      <c r="Q131" s="223">
        <v>9</v>
      </c>
      <c r="R131" s="223">
        <v>10</v>
      </c>
      <c r="S131" s="223">
        <v>11</v>
      </c>
      <c r="T131" s="223">
        <v>12</v>
      </c>
      <c r="U131" s="223">
        <v>13</v>
      </c>
      <c r="V131" s="223">
        <v>14</v>
      </c>
      <c r="W131" s="223">
        <v>15</v>
      </c>
      <c r="X131" s="223">
        <v>16</v>
      </c>
      <c r="Y131" s="223">
        <v>17</v>
      </c>
      <c r="Z131" s="223">
        <v>18</v>
      </c>
      <c r="AA131" s="223">
        <v>19</v>
      </c>
      <c r="AB131" s="223">
        <v>20</v>
      </c>
      <c r="AC131" s="223">
        <v>21</v>
      </c>
      <c r="AD131" s="223">
        <v>22</v>
      </c>
      <c r="AE131" s="223">
        <v>23</v>
      </c>
      <c r="AF131" s="223">
        <v>24</v>
      </c>
      <c r="AG131" s="223">
        <v>25</v>
      </c>
      <c r="AH131" s="223">
        <v>26</v>
      </c>
      <c r="AI131" s="223">
        <v>27</v>
      </c>
      <c r="AJ131" s="223">
        <v>28</v>
      </c>
      <c r="AK131" s="223">
        <v>29</v>
      </c>
      <c r="AL131" s="223">
        <v>30</v>
      </c>
      <c r="AM131" s="223">
        <v>31</v>
      </c>
      <c r="AN131" s="223">
        <v>32</v>
      </c>
      <c r="AO131" s="223">
        <v>33</v>
      </c>
      <c r="AP131" s="223">
        <v>34</v>
      </c>
      <c r="AQ131" s="223">
        <v>35</v>
      </c>
      <c r="AR131" s="223">
        <v>36</v>
      </c>
      <c r="AS131" s="223">
        <v>37</v>
      </c>
      <c r="AT131" s="223">
        <v>38</v>
      </c>
      <c r="AU131" s="223">
        <v>39</v>
      </c>
      <c r="AV131" s="223">
        <v>40</v>
      </c>
      <c r="AW131" s="223">
        <v>41</v>
      </c>
      <c r="AX131" s="223">
        <v>42</v>
      </c>
      <c r="AY131" s="223">
        <v>43</v>
      </c>
      <c r="AZ131" s="223">
        <v>44</v>
      </c>
      <c r="BA131" s="223">
        <v>45</v>
      </c>
      <c r="BB131" s="223">
        <v>46</v>
      </c>
      <c r="BC131" s="223">
        <v>47</v>
      </c>
      <c r="BD131" s="223">
        <v>48</v>
      </c>
      <c r="BE131" s="223">
        <v>49</v>
      </c>
      <c r="BF131" s="223">
        <v>50</v>
      </c>
      <c r="BG131" s="223">
        <v>51</v>
      </c>
      <c r="BH131" s="223">
        <v>52</v>
      </c>
      <c r="BI131" s="223">
        <v>53</v>
      </c>
      <c r="BJ131" s="223">
        <v>54</v>
      </c>
      <c r="BK131" s="223">
        <v>55</v>
      </c>
      <c r="BL131" s="223">
        <v>56</v>
      </c>
      <c r="BM131" s="223">
        <v>57</v>
      </c>
      <c r="BN131" s="223">
        <v>58</v>
      </c>
      <c r="BO131" s="223">
        <v>59</v>
      </c>
      <c r="BP131" s="223">
        <v>60</v>
      </c>
      <c r="BQ131" s="223">
        <v>61</v>
      </c>
      <c r="BR131" s="223">
        <v>62</v>
      </c>
      <c r="BS131" s="223">
        <v>63</v>
      </c>
      <c r="BT131" s="223">
        <v>64</v>
      </c>
      <c r="BU131" s="223">
        <v>65</v>
      </c>
      <c r="BV131" s="223">
        <v>66</v>
      </c>
      <c r="BW131" s="223">
        <v>67</v>
      </c>
      <c r="BX131" s="223">
        <v>68</v>
      </c>
      <c r="BY131" s="223">
        <v>69</v>
      </c>
      <c r="BZ131" s="223">
        <v>70</v>
      </c>
      <c r="CA131" s="223">
        <v>71</v>
      </c>
      <c r="CB131" s="223">
        <v>72</v>
      </c>
      <c r="CC131" s="223">
        <v>73</v>
      </c>
      <c r="CD131" s="223">
        <v>74</v>
      </c>
      <c r="CE131" s="223">
        <v>75</v>
      </c>
      <c r="CF131" s="223">
        <v>76</v>
      </c>
      <c r="CG131" s="223">
        <v>77</v>
      </c>
      <c r="CH131" s="223">
        <v>78</v>
      </c>
      <c r="CI131" s="223">
        <v>79</v>
      </c>
      <c r="CJ131" s="223">
        <v>80</v>
      </c>
      <c r="CK131" s="223">
        <v>81</v>
      </c>
      <c r="CL131" s="223">
        <v>82</v>
      </c>
      <c r="CM131" s="223">
        <v>83</v>
      </c>
      <c r="CN131" s="223">
        <v>84</v>
      </c>
      <c r="CO131" s="223">
        <v>85</v>
      </c>
      <c r="CP131" s="223">
        <v>86</v>
      </c>
      <c r="CQ131" s="223">
        <v>87</v>
      </c>
      <c r="CR131" s="223">
        <v>88</v>
      </c>
      <c r="CS131" s="223">
        <v>89</v>
      </c>
      <c r="CT131" s="223">
        <v>90</v>
      </c>
      <c r="CU131" s="223">
        <v>91</v>
      </c>
      <c r="CV131" s="223">
        <v>92</v>
      </c>
      <c r="CW131" s="223">
        <v>93</v>
      </c>
      <c r="CX131" s="223">
        <v>94</v>
      </c>
      <c r="CY131" s="223">
        <v>95</v>
      </c>
      <c r="CZ131" s="223">
        <v>96</v>
      </c>
      <c r="DA131" s="223">
        <v>97</v>
      </c>
      <c r="DB131" s="223">
        <v>98</v>
      </c>
      <c r="DC131" s="223">
        <v>99</v>
      </c>
      <c r="DD131" s="223">
        <v>100</v>
      </c>
    </row>
    <row r="132" spans="1:113">
      <c r="A132" s="223">
        <v>1</v>
      </c>
      <c r="H132"/>
      <c r="I132" s="223">
        <v>4.4519453669026945E-3</v>
      </c>
      <c r="J132" s="223">
        <v>4.7546795773833394E-3</v>
      </c>
      <c r="K132" s="223">
        <v>5.0779998451136264E-3</v>
      </c>
      <c r="L132" s="223">
        <v>5.4233060308903017E-3</v>
      </c>
      <c r="M132" s="223">
        <v>5.7920931866497494E-3</v>
      </c>
      <c r="N132" s="223">
        <v>6.1859580285066598E-3</v>
      </c>
      <c r="O132" s="223">
        <v>6.6066058499621248E-3</v>
      </c>
      <c r="P132" s="223">
        <v>7.0558579052128756E-3</v>
      </c>
      <c r="Q132" s="223">
        <v>7.5356592945287383E-3</v>
      </c>
      <c r="R132" s="223">
        <v>8.0480873858391755E-3</v>
      </c>
      <c r="S132" s="223">
        <v>8.595360808991339E-3</v>
      </c>
      <c r="T132" s="223">
        <v>9.1798490616215849E-3</v>
      </c>
      <c r="U132" s="223">
        <v>9.8040827682303756E-3</v>
      </c>
      <c r="V132" s="223">
        <v>1.0470764636878739E-2</v>
      </c>
      <c r="W132" s="223">
        <v>1.1182781160944818E-2</v>
      </c>
      <c r="X132" s="223">
        <v>1.1943215116604915E-2</v>
      </c>
      <c r="Y132" s="223">
        <v>1.2755358910148668E-2</v>
      </c>
      <c r="Z132" s="223">
        <v>1.3622728832917423E-2</v>
      </c>
      <c r="AA132" s="223">
        <v>1.4549080285584591E-2</v>
      </c>
      <c r="AB132" s="223">
        <v>1.5538424037693628E-2</v>
      </c>
      <c r="AC132" s="223">
        <v>1.6595043592851678E-2</v>
      </c>
      <c r="AD132" s="223">
        <v>1.7723513734763829E-2</v>
      </c>
      <c r="AE132" s="223">
        <v>1.8928720334405794E-2</v>
      </c>
      <c r="AF132" s="223">
        <v>2.0215881504092831E-2</v>
      </c>
      <c r="AG132" s="223">
        <v>2.1590570190034557E-2</v>
      </c>
      <c r="AH132" s="223">
        <v>2.3058738301193215E-2</v>
      </c>
      <c r="AI132" s="223">
        <v>2.4626742478914766E-2</v>
      </c>
      <c r="AJ132" s="223">
        <v>2.6301371618906045E-2</v>
      </c>
      <c r="AK132" s="223">
        <v>2.8089876264718244E-2</v>
      </c>
      <c r="AL132" s="223">
        <v>2.9999999999999988E-2</v>
      </c>
      <c r="AM132" s="223">
        <v>3.2040012975437258E-2</v>
      </c>
      <c r="AN132" s="223">
        <v>3.4218747715539614E-2</v>
      </c>
      <c r="AO132" s="223">
        <v>3.654563736030346E-2</v>
      </c>
      <c r="AP132" s="223">
        <v>3.9030756507324939E-2</v>
      </c>
      <c r="AQ132" s="223">
        <v>4.1684864831194123E-2</v>
      </c>
      <c r="AR132" s="223">
        <v>4.4519453669026932E-2</v>
      </c>
      <c r="AS132" s="223">
        <v>4.7546795773833396E-2</v>
      </c>
      <c r="AT132" s="223">
        <v>5.077999845113626E-2</v>
      </c>
      <c r="AU132" s="223">
        <v>5.4233060308903021E-2</v>
      </c>
      <c r="AV132" s="223">
        <v>5.7920931866497487E-2</v>
      </c>
      <c r="AW132" s="223">
        <v>6.18595802850666E-2</v>
      </c>
      <c r="AX132" s="223">
        <v>6.606605849962123E-2</v>
      </c>
      <c r="AY132" s="223">
        <v>7.0558579052128756E-2</v>
      </c>
      <c r="AZ132" s="223">
        <v>7.535659294528739E-2</v>
      </c>
      <c r="BA132" s="223">
        <v>8.0480873858391769E-2</v>
      </c>
      <c r="BB132" s="223">
        <v>8.5953608089913397E-2</v>
      </c>
      <c r="BC132" s="223">
        <v>9.1798490616215825E-2</v>
      </c>
      <c r="BD132" s="223">
        <v>9.8040827682303752E-2</v>
      </c>
      <c r="BE132" s="223">
        <v>0.10470764636878736</v>
      </c>
      <c r="BF132" s="223">
        <v>0.11182781160944819</v>
      </c>
      <c r="BG132" s="223">
        <v>0.11943215116604913</v>
      </c>
      <c r="BH132" s="223">
        <v>0.1275535891014867</v>
      </c>
      <c r="BI132" s="223">
        <v>0.13622728832917422</v>
      </c>
      <c r="BJ132" s="223">
        <v>0.14549080285584595</v>
      </c>
      <c r="BK132" s="223">
        <v>0.15538424037693629</v>
      </c>
      <c r="BL132" s="223">
        <v>0.1659504359285168</v>
      </c>
      <c r="BM132" s="223">
        <v>0.17723513734763829</v>
      </c>
      <c r="BN132" s="223">
        <v>0.18928720334405799</v>
      </c>
      <c r="BO132" s="223">
        <v>0.20215881504092831</v>
      </c>
      <c r="BP132" s="223">
        <v>0.2159057019003455</v>
      </c>
      <c r="BQ132" s="223">
        <v>0.23058738301193213</v>
      </c>
      <c r="BR132" s="223">
        <v>0.24626742478914759</v>
      </c>
      <c r="BS132" s="223">
        <v>0.26301371618906044</v>
      </c>
      <c r="BT132" s="223">
        <v>0.28089876264718239</v>
      </c>
      <c r="BU132" s="223">
        <v>0.3</v>
      </c>
      <c r="BV132" s="223">
        <v>0.32040012975437265</v>
      </c>
      <c r="BW132" s="223">
        <v>0.34218747715539621</v>
      </c>
      <c r="BX132" s="223">
        <v>0.36545637360303462</v>
      </c>
      <c r="BY132" s="223">
        <v>0.39030756507324943</v>
      </c>
      <c r="BZ132" s="223">
        <v>0.41684864831194118</v>
      </c>
      <c r="CA132" s="223">
        <v>0.44519453669026937</v>
      </c>
      <c r="CB132" s="223">
        <v>0.47546795773833372</v>
      </c>
      <c r="CC132" s="223">
        <v>0.50779998451136288</v>
      </c>
      <c r="CD132" s="223">
        <v>0.54233060308903025</v>
      </c>
      <c r="CE132" s="223">
        <v>0.57920931866497483</v>
      </c>
      <c r="CF132" s="223">
        <v>0.61859580285066573</v>
      </c>
      <c r="CG132" s="223">
        <v>0.66066058499621272</v>
      </c>
      <c r="CH132" s="223">
        <v>0.70558579052128767</v>
      </c>
      <c r="CI132" s="223">
        <v>0.75356592945287393</v>
      </c>
      <c r="CJ132" s="223">
        <v>0.80480873858391733</v>
      </c>
      <c r="CK132" s="223">
        <v>0.85953608089913447</v>
      </c>
      <c r="CL132" s="223">
        <v>0.91798490616215878</v>
      </c>
      <c r="CM132" s="223">
        <v>0.98040827682303755</v>
      </c>
      <c r="CN132" s="223">
        <v>1.0470764636878738</v>
      </c>
      <c r="CO132" s="223">
        <v>1.1182781160944812</v>
      </c>
      <c r="CP132" s="223">
        <v>1.1943215116604919</v>
      </c>
      <c r="CQ132" s="223">
        <v>1.2755358910148671</v>
      </c>
      <c r="CR132" s="223">
        <v>1.3622728832917423</v>
      </c>
      <c r="CS132" s="223">
        <v>1.4549080285584586</v>
      </c>
      <c r="CT132" s="223">
        <v>1.5538424037693637</v>
      </c>
      <c r="CU132" s="223">
        <v>1.6595043592851679</v>
      </c>
      <c r="CV132" s="223">
        <v>1.7723513734763829</v>
      </c>
      <c r="CW132" s="223">
        <v>1.8928720334405789</v>
      </c>
      <c r="CX132" s="223">
        <v>2.0215881504092823</v>
      </c>
      <c r="CY132" s="223">
        <v>2.1590570190034564</v>
      </c>
      <c r="CZ132" s="223">
        <v>2.3058738301193209</v>
      </c>
      <c r="DA132" s="223">
        <v>2.4626742478914756</v>
      </c>
      <c r="DB132" s="223">
        <v>2.6301371618906031</v>
      </c>
      <c r="DC132" s="223">
        <v>2.8089876264718252</v>
      </c>
      <c r="DD132" s="223">
        <v>3</v>
      </c>
      <c r="DH132" s="223">
        <v>1</v>
      </c>
      <c r="DI132" s="223">
        <f>5*10 ^ (DH132 /35) / 10^(100/35)</f>
        <v>7.4199089448378237E-3</v>
      </c>
    </row>
    <row r="133" spans="1:113">
      <c r="A133" s="223">
        <v>2</v>
      </c>
      <c r="H133"/>
      <c r="I133" s="223">
        <v>0.88758816753163272</v>
      </c>
      <c r="J133" s="223">
        <v>0.88789411984436706</v>
      </c>
      <c r="K133" s="223">
        <v>0.88822087696497498</v>
      </c>
      <c r="L133" s="223">
        <v>0.88856985361789209</v>
      </c>
      <c r="M133" s="223">
        <v>0.88894256072781008</v>
      </c>
      <c r="N133" s="223">
        <v>0.88934061196110847</v>
      </c>
      <c r="O133" s="223">
        <v>0.88976573071207243</v>
      </c>
      <c r="P133" s="223">
        <v>0.89021975756414229</v>
      </c>
      <c r="Q133" s="223">
        <v>0.89070465825848777</v>
      </c>
      <c r="R133" s="223">
        <v>0.89122253220440328</v>
      </c>
      <c r="S133" s="223">
        <v>0.89177562156835644</v>
      </c>
      <c r="T133" s="223">
        <v>0.89236632098103585</v>
      </c>
      <c r="U133" s="223">
        <v>0.89299718790441152</v>
      </c>
      <c r="V133" s="223">
        <v>0.89367095370367777</v>
      </c>
      <c r="W133" s="223">
        <v>0.89439053547200209</v>
      </c>
      <c r="X133" s="223">
        <v>0.895159048659256</v>
      </c>
      <c r="Y133" s="223">
        <v>0.89597982055938574</v>
      </c>
      <c r="Z133" s="223">
        <v>0.89685640471479167</v>
      </c>
      <c r="AA133" s="223">
        <v>0.89779259630005737</v>
      </c>
      <c r="AB133" s="223">
        <v>0.89879244855159757</v>
      </c>
      <c r="AC133" s="223">
        <v>0.89986029031432824</v>
      </c>
      <c r="AD133" s="223">
        <v>0.90100074478128245</v>
      </c>
      <c r="AE133" s="223">
        <v>0.90221874950726588</v>
      </c>
      <c r="AF133" s="223">
        <v>0.90351957778314218</v>
      </c>
      <c r="AG133" s="223">
        <v>0.90490886146323701</v>
      </c>
      <c r="AH133" s="223">
        <v>0.90639261534461635</v>
      </c>
      <c r="AI133" s="223">
        <v>0.90797726320371741</v>
      </c>
      <c r="AJ133" s="223">
        <v>0.90966966560296436</v>
      </c>
      <c r="AK133" s="223">
        <v>0.91147714958765924</v>
      </c>
      <c r="AL133" s="223">
        <v>0.91340754040159877</v>
      </c>
      <c r="AM133" s="223">
        <v>0.91546919535860205</v>
      </c>
      <c r="AN133" s="223">
        <v>0.91767104001643618</v>
      </c>
      <c r="AO133" s="223">
        <v>0.92002260680958237</v>
      </c>
      <c r="AP133" s="223">
        <v>0.92253407630790307</v>
      </c>
      <c r="AQ133" s="223">
        <v>0.92521632127960352</v>
      </c>
      <c r="AR133" s="223">
        <v>0.92808095374899935</v>
      </c>
      <c r="AS133" s="223">
        <v>0.93114037525252069</v>
      </c>
      <c r="AT133" s="223">
        <v>0.93440783051018972</v>
      </c>
      <c r="AU133" s="223">
        <v>0.93789746474454494</v>
      </c>
      <c r="AV133" s="223">
        <v>0.94162438489471834</v>
      </c>
      <c r="AW133" s="223">
        <v>0.94560472499016812</v>
      </c>
      <c r="AX133" s="223">
        <v>0.94985571596650542</v>
      </c>
      <c r="AY133" s="223">
        <v>0.95439576022499173</v>
      </c>
      <c r="AZ133" s="223">
        <v>0.9592445112577267</v>
      </c>
      <c r="BA133" s="223">
        <v>0.96442295868235806</v>
      </c>
      <c r="BB133" s="223">
        <v>0.96995351905342975</v>
      </c>
      <c r="BC133" s="223">
        <v>0.97586013284234741</v>
      </c>
      <c r="BD133" s="223">
        <v>0.98216836800446006</v>
      </c>
      <c r="BE133" s="223">
        <v>0.98890553058008168</v>
      </c>
      <c r="BF133" s="223">
        <v>0.99610078280648273</v>
      </c>
      <c r="BG133" s="223">
        <v>1.0037852692501388</v>
      </c>
      <c r="BH133" s="223">
        <v>1.0119922515029216</v>
      </c>
      <c r="BI133" s="223">
        <v>1.020757252022638</v>
      </c>
      <c r="BJ133" s="223">
        <v>1.0301182077374895</v>
      </c>
      <c r="BK133" s="223">
        <v>1.0401156340758031</v>
      </c>
      <c r="BL133" s="223">
        <v>1.0507928001269629</v>
      </c>
      <c r="BM133" s="223">
        <v>1.0621959156869889</v>
      </c>
      <c r="BN133" s="223">
        <v>1.0743743309929117</v>
      </c>
      <c r="BO133" s="223">
        <v>1.0873807500041162</v>
      </c>
      <c r="BP133" s="223">
        <v>1.101271458146444</v>
      </c>
      <c r="BQ133" s="223">
        <v>1.1161065654962254</v>
      </c>
      <c r="BR133" s="223">
        <v>1.1319502664468279</v>
      </c>
      <c r="BS133" s="223">
        <v>1.1488711169699775</v>
      </c>
      <c r="BT133" s="223">
        <v>1.1669423306583</v>
      </c>
      <c r="BU133" s="223">
        <v>1.1862420943139493</v>
      </c>
      <c r="BV133" s="223">
        <v>1.2068538940615572</v>
      </c>
      <c r="BW133" s="223">
        <v>1.2288669185676231</v>
      </c>
      <c r="BX133" s="223">
        <v>1.2523763867922941</v>
      </c>
      <c r="BY133" s="223">
        <v>1.2774839915944076</v>
      </c>
      <c r="BZ133" s="223">
        <v>1.3042983311330174</v>
      </c>
      <c r="CA133" s="223">
        <v>1.3329353768882344</v>
      </c>
      <c r="CB133" s="223">
        <v>1.3635189732629183</v>
      </c>
      <c r="CC133" s="223">
        <v>1.396181370858542</v>
      </c>
      <c r="CD133" s="223">
        <v>1.4310637956601764</v>
      </c>
      <c r="CE133" s="223">
        <v>1.4683170565061632</v>
      </c>
      <c r="CF133" s="223">
        <v>1.508102193365495</v>
      </c>
      <c r="CG133" s="223">
        <v>1.5505911691000258</v>
      </c>
      <c r="CH133" s="223">
        <v>1.595967607548801</v>
      </c>
      <c r="CI133" s="223">
        <v>1.6444275809372781</v>
      </c>
      <c r="CJ133" s="223">
        <v>1.6961803491337135</v>
      </c>
      <c r="CK133" s="223">
        <v>1.7514496080923472</v>
      </c>
      <c r="CL133" s="223">
        <v>1.8275852370955255</v>
      </c>
      <c r="CM133" s="223">
        <v>1.8906269904921336</v>
      </c>
      <c r="CN133" s="223">
        <v>1.9579512621053301</v>
      </c>
      <c r="CO133" s="223">
        <v>2.029848560431069</v>
      </c>
      <c r="CP133" s="223">
        <v>2.1066290238644445</v>
      </c>
      <c r="CQ133" s="223">
        <v>2.1886236878445855</v>
      </c>
      <c r="CR133" s="223">
        <v>2.2761856534114289</v>
      </c>
      <c r="CS133" s="223">
        <v>2.3696926103419726</v>
      </c>
      <c r="CT133" s="223">
        <v>2.4695469898200417</v>
      </c>
      <c r="CU133" s="223">
        <v>2.576178435555927</v>
      </c>
      <c r="CV133" s="223">
        <v>2.6900453999592426</v>
      </c>
      <c r="CW133" s="223">
        <v>2.8116370035714233</v>
      </c>
      <c r="CX133" s="223">
        <v>2.9414749919366137</v>
      </c>
      <c r="CY133" s="223">
        <v>3.0801157862603041</v>
      </c>
      <c r="CZ133" s="223">
        <v>3.2281526199664676</v>
      </c>
      <c r="DA133" s="223">
        <v>3.3862177466586107</v>
      </c>
      <c r="DB133" s="223">
        <v>3.5549846949373696</v>
      </c>
      <c r="DC133" s="223">
        <v>3.7351705300778777</v>
      </c>
      <c r="DD133" s="223">
        <v>3.9275380585059199</v>
      </c>
      <c r="DH133" s="223">
        <v>2</v>
      </c>
      <c r="DI133" s="223">
        <f t="shared" ref="DI133:DI198" si="0">5*10 ^ (DH133 /35) / 10^(100/35)</f>
        <v>7.9244659623055654E-3</v>
      </c>
    </row>
    <row r="134" spans="1:113">
      <c r="A134" s="223">
        <v>3</v>
      </c>
      <c r="H134"/>
      <c r="I134" s="223">
        <v>-0.87868427679782724</v>
      </c>
      <c r="J134" s="223">
        <v>-0.87838476068960047</v>
      </c>
      <c r="K134" s="223">
        <v>-0.8780648772747478</v>
      </c>
      <c r="L134" s="223">
        <v>-0.87772324155611159</v>
      </c>
      <c r="M134" s="223">
        <v>-0.87735837435451058</v>
      </c>
      <c r="N134" s="223">
        <v>-0.87696869590409521</v>
      </c>
      <c r="O134" s="223">
        <v>-0.87655251901214826</v>
      </c>
      <c r="P134" s="223">
        <v>-0.87610804175371648</v>
      </c>
      <c r="Q134" s="223">
        <v>-0.87563333966943036</v>
      </c>
      <c r="R134" s="223">
        <v>-0.87512635743272493</v>
      </c>
      <c r="S134" s="223">
        <v>-0.8745848999503737</v>
      </c>
      <c r="T134" s="223">
        <v>-0.87400662285779263</v>
      </c>
      <c r="U134" s="223">
        <v>-0.87338902236795068</v>
      </c>
      <c r="V134" s="223">
        <v>-0.87272942442992019</v>
      </c>
      <c r="W134" s="223">
        <v>-0.8720249731501124</v>
      </c>
      <c r="X134" s="223">
        <v>-0.8712726184260462</v>
      </c>
      <c r="Y134" s="223">
        <v>-0.8704691027390884</v>
      </c>
      <c r="Z134" s="223">
        <v>-0.86961094704895692</v>
      </c>
      <c r="AA134" s="223">
        <v>-0.86869443572888827</v>
      </c>
      <c r="AB134" s="223">
        <v>-0.86771560047621021</v>
      </c>
      <c r="AC134" s="223">
        <v>-0.86667020312862486</v>
      </c>
      <c r="AD134" s="223">
        <v>-0.86555371731175468</v>
      </c>
      <c r="AE134" s="223">
        <v>-0.86436130883845419</v>
      </c>
      <c r="AF134" s="223">
        <v>-0.86308781477495655</v>
      </c>
      <c r="AG134" s="223">
        <v>-0.86172772108316797</v>
      </c>
      <c r="AH134" s="223">
        <v>-0.86027513874222994</v>
      </c>
      <c r="AI134" s="223">
        <v>-0.85872377824588797</v>
      </c>
      <c r="AJ134" s="223">
        <v>-0.85706692236515236</v>
      </c>
      <c r="AK134" s="223">
        <v>-0.85529739705822272</v>
      </c>
      <c r="AL134" s="223">
        <v>-0.85340754040159872</v>
      </c>
      <c r="AM134" s="223">
        <v>-0.85138916940772758</v>
      </c>
      <c r="AN134" s="223">
        <v>-0.84923354458535705</v>
      </c>
      <c r="AO134" s="223">
        <v>-0.84693133208897542</v>
      </c>
      <c r="AP134" s="223">
        <v>-0.84447256329325326</v>
      </c>
      <c r="AQ134" s="223">
        <v>-0.8418465916172152</v>
      </c>
      <c r="AR134" s="223">
        <v>-0.83904204641094537</v>
      </c>
      <c r="AS134" s="223">
        <v>-0.83604678370485397</v>
      </c>
      <c r="AT134" s="223">
        <v>-0.83284783360791725</v>
      </c>
      <c r="AU134" s="223">
        <v>-0.8294313441267388</v>
      </c>
      <c r="AV134" s="223">
        <v>-0.82578252116172335</v>
      </c>
      <c r="AW134" s="223">
        <v>-0.82188556442003502</v>
      </c>
      <c r="AX134" s="223">
        <v>-0.81772359896726299</v>
      </c>
      <c r="AY134" s="223">
        <v>-0.81327860212073411</v>
      </c>
      <c r="AZ134" s="223">
        <v>-0.80853132536715189</v>
      </c>
      <c r="BA134" s="223">
        <v>-0.80346121096557455</v>
      </c>
      <c r="BB134" s="223">
        <v>-0.79804630287360301</v>
      </c>
      <c r="BC134" s="223">
        <v>-0.79226315160991578</v>
      </c>
      <c r="BD134" s="223">
        <v>-0.78608671263985264</v>
      </c>
      <c r="BE134" s="223">
        <v>-0.77949023784250693</v>
      </c>
      <c r="BF134" s="223">
        <v>-0.77244515958758631</v>
      </c>
      <c r="BG134" s="223">
        <v>-0.76492096691804057</v>
      </c>
      <c r="BH134" s="223">
        <v>-0.75688507329994814</v>
      </c>
      <c r="BI134" s="223">
        <v>-0.7483026753642894</v>
      </c>
      <c r="BJ134" s="223">
        <v>-0.73913660202579745</v>
      </c>
      <c r="BK134" s="223">
        <v>-0.72934715332193045</v>
      </c>
      <c r="BL134" s="223">
        <v>-0.71889192826992931</v>
      </c>
      <c r="BM134" s="223">
        <v>-0.70772564099171231</v>
      </c>
      <c r="BN134" s="223">
        <v>-0.69579992430479565</v>
      </c>
      <c r="BO134" s="223">
        <v>-0.68306311992225943</v>
      </c>
      <c r="BP134" s="223">
        <v>-0.66946005434575295</v>
      </c>
      <c r="BQ134" s="223">
        <v>-0.65493179947236113</v>
      </c>
      <c r="BR134" s="223">
        <v>-0.63941541686853265</v>
      </c>
      <c r="BS134" s="223">
        <v>-0.62284368459185657</v>
      </c>
      <c r="BT134" s="223">
        <v>-0.60514480536393522</v>
      </c>
      <c r="BU134" s="223">
        <v>-0.58624209431394925</v>
      </c>
      <c r="BV134" s="223">
        <v>-0.56605363455281199</v>
      </c>
      <c r="BW134" s="223">
        <v>-0.54449196425683066</v>
      </c>
      <c r="BX134" s="223">
        <v>-0.5214636395862251</v>
      </c>
      <c r="BY134" s="223">
        <v>-0.49686886144790865</v>
      </c>
      <c r="BZ134" s="223">
        <v>-0.47060103450913493</v>
      </c>
      <c r="CA134" s="223">
        <v>-0.44254630350769553</v>
      </c>
      <c r="CB134" s="223">
        <v>-0.41258305778625082</v>
      </c>
      <c r="CC134" s="223">
        <v>-0.38058140183581646</v>
      </c>
      <c r="CD134" s="223">
        <v>-0.34640258948211611</v>
      </c>
      <c r="CE134" s="223">
        <v>-0.30989841917621352</v>
      </c>
      <c r="CF134" s="223">
        <v>-0.27091058766416354</v>
      </c>
      <c r="CG134" s="223">
        <v>-0.22926999910760038</v>
      </c>
      <c r="CH134" s="223">
        <v>-0.1847960265062254</v>
      </c>
      <c r="CI134" s="223">
        <v>-0.13729572203153007</v>
      </c>
      <c r="CJ134" s="223">
        <v>-8.6562871965879085E-2</v>
      </c>
      <c r="CK134" s="223">
        <v>-3.237744629407846E-2</v>
      </c>
      <c r="CL134" s="223">
        <v>8.3845752287923236E-3</v>
      </c>
      <c r="CM134" s="223">
        <v>7.0189563153941537E-2</v>
      </c>
      <c r="CN134" s="223">
        <v>0.13620166527041744</v>
      </c>
      <c r="CO134" s="223">
        <v>0.20670767175789329</v>
      </c>
      <c r="CP134" s="223">
        <v>0.2820139994565396</v>
      </c>
      <c r="CQ134" s="223">
        <v>0.36244809418514823</v>
      </c>
      <c r="CR134" s="223">
        <v>0.44836011317205582</v>
      </c>
      <c r="CS134" s="223">
        <v>0.5401234467749445</v>
      </c>
      <c r="CT134" s="223">
        <v>0.63813781771868539</v>
      </c>
      <c r="CU134" s="223">
        <v>0.74283028301440845</v>
      </c>
      <c r="CV134" s="223">
        <v>0.85465734699352325</v>
      </c>
      <c r="CW134" s="223">
        <v>0.97410706330973462</v>
      </c>
      <c r="CX134" s="223">
        <v>1.1017013088819509</v>
      </c>
      <c r="CY134" s="223">
        <v>1.237998251746609</v>
      </c>
      <c r="CZ134" s="223">
        <v>1.3835950402721739</v>
      </c>
      <c r="DA134" s="223">
        <v>1.5391307491243407</v>
      </c>
      <c r="DB134" s="223">
        <v>1.7052896288438368</v>
      </c>
      <c r="DC134" s="223">
        <v>1.8828047228657727</v>
      </c>
      <c r="DD134" s="223">
        <v>2.0724619414940797</v>
      </c>
      <c r="DH134" s="223">
        <v>3</v>
      </c>
      <c r="DI134" s="223">
        <f t="shared" si="0"/>
        <v>8.4633330751893755E-3</v>
      </c>
    </row>
    <row r="135" spans="1:113">
      <c r="A135" s="223">
        <v>4</v>
      </c>
      <c r="H135"/>
      <c r="I135" s="223">
        <v>1.76627244432946</v>
      </c>
      <c r="J135" s="223">
        <v>1.7662788805339675</v>
      </c>
      <c r="K135" s="223">
        <v>1.7662857542397228</v>
      </c>
      <c r="L135" s="223">
        <v>1.7662930951740037</v>
      </c>
      <c r="M135" s="223">
        <v>1.7663009350823207</v>
      </c>
      <c r="N135" s="223">
        <v>1.7663093078652037</v>
      </c>
      <c r="O135" s="223">
        <v>1.7663182497242207</v>
      </c>
      <c r="P135" s="223">
        <v>1.7663277993178588</v>
      </c>
      <c r="Q135" s="223">
        <v>1.7663379979279181</v>
      </c>
      <c r="R135" s="223">
        <v>1.7663488896371282</v>
      </c>
      <c r="S135" s="223">
        <v>1.7663605215187301</v>
      </c>
      <c r="T135" s="223">
        <v>1.7663729438388285</v>
      </c>
      <c r="U135" s="223">
        <v>1.7663862102723622</v>
      </c>
      <c r="V135" s="223">
        <v>1.766400378133598</v>
      </c>
      <c r="W135" s="223">
        <v>1.7664155086221145</v>
      </c>
      <c r="X135" s="223">
        <v>1.7664316670853022</v>
      </c>
      <c r="Y135" s="223">
        <v>1.7664489232984741</v>
      </c>
      <c r="Z135" s="223">
        <v>1.7664673517637486</v>
      </c>
      <c r="AA135" s="223">
        <v>1.7664870320289456</v>
      </c>
      <c r="AB135" s="223">
        <v>1.7665080490278078</v>
      </c>
      <c r="AC135" s="223">
        <v>1.7665304934429531</v>
      </c>
      <c r="AD135" s="223">
        <v>1.7665544620930371</v>
      </c>
      <c r="AE135" s="223">
        <v>1.7665800583457201</v>
      </c>
      <c r="AF135" s="223">
        <v>1.7666073925580987</v>
      </c>
      <c r="AG135" s="223">
        <v>1.766636582546405</v>
      </c>
      <c r="AH135" s="223">
        <v>1.7666677540868463</v>
      </c>
      <c r="AI135" s="223">
        <v>1.7667010414496054</v>
      </c>
      <c r="AJ135" s="223">
        <v>1.7667365879681167</v>
      </c>
      <c r="AK135" s="223">
        <v>1.766774546645882</v>
      </c>
      <c r="AL135" s="223">
        <v>1.7668150808031975</v>
      </c>
      <c r="AM135" s="223">
        <v>1.7668583647663296</v>
      </c>
      <c r="AN135" s="223">
        <v>1.7669045846017932</v>
      </c>
      <c r="AO135" s="223">
        <v>1.7669539388985578</v>
      </c>
      <c r="AP135" s="223">
        <v>1.7670066396011563</v>
      </c>
      <c r="AQ135" s="223">
        <v>1.7670629128968187</v>
      </c>
      <c r="AR135" s="223">
        <v>1.7671230001599447</v>
      </c>
      <c r="AS135" s="223">
        <v>1.7671871589573747</v>
      </c>
      <c r="AT135" s="223">
        <v>1.767255664118107</v>
      </c>
      <c r="AU135" s="223">
        <v>1.7673288088712837</v>
      </c>
      <c r="AV135" s="223">
        <v>1.7674069060564417</v>
      </c>
      <c r="AW135" s="223">
        <v>1.7674902894102031</v>
      </c>
      <c r="AX135" s="223">
        <v>1.7675793149337684</v>
      </c>
      <c r="AY135" s="223">
        <v>1.7676743623457258</v>
      </c>
      <c r="AZ135" s="223">
        <v>1.7677758366248786</v>
      </c>
      <c r="BA135" s="223">
        <v>1.7678841696479326</v>
      </c>
      <c r="BB135" s="223">
        <v>1.7679998219270328</v>
      </c>
      <c r="BC135" s="223">
        <v>1.7681232844522632</v>
      </c>
      <c r="BD135" s="223">
        <v>1.7682550806443127</v>
      </c>
      <c r="BE135" s="223">
        <v>1.7683957684225886</v>
      </c>
      <c r="BF135" s="223">
        <v>1.768545942394069</v>
      </c>
      <c r="BG135" s="223">
        <v>1.7687062361681793</v>
      </c>
      <c r="BH135" s="223">
        <v>1.7688773248028697</v>
      </c>
      <c r="BI135" s="223">
        <v>1.7690599273869274</v>
      </c>
      <c r="BJ135" s="223">
        <v>1.769254809763287</v>
      </c>
      <c r="BK135" s="223">
        <v>1.7694627873977335</v>
      </c>
      <c r="BL135" s="223">
        <v>1.7696847283968922</v>
      </c>
      <c r="BM135" s="223">
        <v>1.7699215566787012</v>
      </c>
      <c r="BN135" s="223">
        <v>1.7701742552977073</v>
      </c>
      <c r="BO135" s="223">
        <v>1.7704438699263756</v>
      </c>
      <c r="BP135" s="223">
        <v>1.770731512492197</v>
      </c>
      <c r="BQ135" s="223">
        <v>1.7710383649685866</v>
      </c>
      <c r="BR135" s="223">
        <v>1.7713656833153606</v>
      </c>
      <c r="BS135" s="223">
        <v>1.771714801561834</v>
      </c>
      <c r="BT135" s="223">
        <v>1.7720871360222352</v>
      </c>
      <c r="BU135" s="223">
        <v>1.7724841886278986</v>
      </c>
      <c r="BV135" s="223">
        <v>1.7729075286143692</v>
      </c>
      <c r="BW135" s="223">
        <v>1.7733588828244538</v>
      </c>
      <c r="BX135" s="223">
        <v>1.7738400263785192</v>
      </c>
      <c r="BY135" s="223">
        <v>1.7743528530423163</v>
      </c>
      <c r="BZ135" s="223">
        <v>1.7748993656421523</v>
      </c>
      <c r="CA135" s="223">
        <v>1.7754816803959299</v>
      </c>
      <c r="CB135" s="223">
        <v>1.7761020310491691</v>
      </c>
      <c r="CC135" s="223">
        <v>1.7767627726943584</v>
      </c>
      <c r="CD135" s="223">
        <v>1.7774663851422925</v>
      </c>
      <c r="CE135" s="223">
        <v>1.7782154756823767</v>
      </c>
      <c r="CF135" s="223">
        <v>1.7790127810296585</v>
      </c>
      <c r="CG135" s="223">
        <v>1.7798611682076262</v>
      </c>
      <c r="CH135" s="223">
        <v>1.7807636340550264</v>
      </c>
      <c r="CI135" s="223">
        <v>1.7817233029688082</v>
      </c>
      <c r="CJ135" s="223">
        <v>1.7827432210995926</v>
      </c>
      <c r="CK135" s="223">
        <v>1.7838270543864256</v>
      </c>
      <c r="CL135" s="223">
        <v>1.8192006618667331</v>
      </c>
      <c r="CM135" s="223">
        <v>1.820437427338192</v>
      </c>
      <c r="CN135" s="223">
        <v>1.8217495968349127</v>
      </c>
      <c r="CO135" s="223">
        <v>1.8231408886731757</v>
      </c>
      <c r="CP135" s="223">
        <v>1.8246150244079049</v>
      </c>
      <c r="CQ135" s="223">
        <v>1.8261755936594373</v>
      </c>
      <c r="CR135" s="223">
        <v>1.827825540239373</v>
      </c>
      <c r="CS135" s="223">
        <v>1.8295691635670281</v>
      </c>
      <c r="CT135" s="223">
        <v>1.8314091721013563</v>
      </c>
      <c r="CU135" s="223">
        <v>1.8333481525415185</v>
      </c>
      <c r="CV135" s="223">
        <v>1.8353880529657194</v>
      </c>
      <c r="CW135" s="223">
        <v>1.8375299402616887</v>
      </c>
      <c r="CX135" s="223">
        <v>1.8397736830546627</v>
      </c>
      <c r="CY135" s="223">
        <v>1.8421175345136951</v>
      </c>
      <c r="CZ135" s="223">
        <v>1.8445575796942937</v>
      </c>
      <c r="DA135" s="223">
        <v>1.8470869975342701</v>
      </c>
      <c r="DB135" s="223">
        <v>1.8496950660935327</v>
      </c>
      <c r="DC135" s="223">
        <v>1.852365807212105</v>
      </c>
      <c r="DD135" s="223">
        <v>1.8550761170118399</v>
      </c>
      <c r="DH135" s="223">
        <v>4</v>
      </c>
      <c r="DI135" s="223">
        <f t="shared" si="0"/>
        <v>9.038843384817169E-3</v>
      </c>
    </row>
    <row r="136" spans="1:113">
      <c r="A136" s="223">
        <v>5</v>
      </c>
      <c r="H136"/>
      <c r="I136" s="223">
        <v>0.50989837103486968</v>
      </c>
      <c r="J136" s="223">
        <v>0.50990296197372431</v>
      </c>
      <c r="K136" s="223">
        <v>0.50990806349603435</v>
      </c>
      <c r="L136" s="223">
        <v>0.5099137382145319</v>
      </c>
      <c r="M136" s="223">
        <v>0.50992005692023878</v>
      </c>
      <c r="N136" s="223">
        <v>0.50992709968942462</v>
      </c>
      <c r="O136" s="223">
        <v>0.50993495714315662</v>
      </c>
      <c r="P136" s="223">
        <v>0.50994373188065334</v>
      </c>
      <c r="Q136" s="223">
        <v>0.50995354011060356</v>
      </c>
      <c r="R136" s="223">
        <v>0.50996451350797911</v>
      </c>
      <c r="S136" s="223">
        <v>0.50997680132769774</v>
      </c>
      <c r="T136" s="223">
        <v>0.50999057281085913</v>
      </c>
      <c r="U136" s="223">
        <v>0.510006019924232</v>
      </c>
      <c r="V136" s="223">
        <v>0.5100233604793255</v>
      </c>
      <c r="W136" s="223">
        <v>0.51004284168380132</v>
      </c>
      <c r="X136" s="223">
        <v>0.51006474418528625</v>
      </c>
      <c r="Y136" s="223">
        <v>0.51008938667595793</v>
      </c>
      <c r="Z136" s="223">
        <v>0.51011713113570734</v>
      </c>
      <c r="AA136" s="223">
        <v>0.51014838880240765</v>
      </c>
      <c r="AB136" s="223">
        <v>0.51018362696998076</v>
      </c>
      <c r="AC136" s="223">
        <v>0.51022337672876072</v>
      </c>
      <c r="AD136" s="223">
        <v>0.51026824177829055</v>
      </c>
      <c r="AE136" s="223">
        <v>0.51031890846041439</v>
      </c>
      <c r="AF136" s="223">
        <v>0.51037615718056217</v>
      </c>
      <c r="AG136" s="223">
        <v>0.5104408754077866</v>
      </c>
      <c r="AH136" s="223">
        <v>0.51051407246966729</v>
      </c>
      <c r="AI136" s="223">
        <v>0.51059689638701233</v>
      </c>
      <c r="AJ136" s="223">
        <v>0.51069065302568872</v>
      </c>
      <c r="AK136" s="223">
        <v>0.51079682787929226</v>
      </c>
      <c r="AL136" s="223">
        <v>0.51091711083710445</v>
      </c>
      <c r="AM136" s="223">
        <v>0.51105342433728185</v>
      </c>
      <c r="AN136" s="223">
        <v>0.51120795535586372</v>
      </c>
      <c r="AO136" s="223">
        <v>0.51138319173834623</v>
      </c>
      <c r="AP136" s="223">
        <v>0.51158196344256346</v>
      </c>
      <c r="AQ136" s="223">
        <v>0.51180748932967379</v>
      </c>
      <c r="AR136" s="223">
        <v>0.51206343021431011</v>
      </c>
      <c r="AS136" s="223">
        <v>0.51235394896530762</v>
      </c>
      <c r="AT136" s="223">
        <v>0.51268377853457758</v>
      </c>
      <c r="AU136" s="223">
        <v>0.51305829888295185</v>
      </c>
      <c r="AV136" s="223">
        <v>0.5134836238670295</v>
      </c>
      <c r="AW136" s="223">
        <v>0.51396669924842886</v>
      </c>
      <c r="AX136" s="223">
        <v>0.51451541308382542</v>
      </c>
      <c r="AY136" s="223">
        <v>0.51513871984711024</v>
      </c>
      <c r="AZ136" s="223">
        <v>0.51584677971908888</v>
      </c>
      <c r="BA136" s="223">
        <v>0.51665111454893531</v>
      </c>
      <c r="BB136" s="223">
        <v>0.51756478203684098</v>
      </c>
      <c r="BC136" s="223">
        <v>0.51860256969854779</v>
      </c>
      <c r="BD136" s="223">
        <v>0.51978121013685485</v>
      </c>
      <c r="BE136" s="223">
        <v>0.52111961904729776</v>
      </c>
      <c r="BF136" s="223">
        <v>0.52263915720686482</v>
      </c>
      <c r="BG136" s="223">
        <v>0.52436391741534549</v>
      </c>
      <c r="BH136" s="223">
        <v>0.52632103695635934</v>
      </c>
      <c r="BI136" s="223">
        <v>0.52854103559645527</v>
      </c>
      <c r="BJ136" s="223">
        <v>0.53105817842446956</v>
      </c>
      <c r="BK136" s="223">
        <v>0.5339108619326175</v>
      </c>
      <c r="BL136" s="223">
        <v>0.53714202064720584</v>
      </c>
      <c r="BM136" s="223">
        <v>0.5407995503360119</v>
      </c>
      <c r="BN136" s="223">
        <v>0.54493674237754197</v>
      </c>
      <c r="BO136" s="223">
        <v>0.5496127223285584</v>
      </c>
      <c r="BP136" s="223">
        <v>0.55489288415947702</v>
      </c>
      <c r="BQ136" s="223">
        <v>0.56084931017179218</v>
      </c>
      <c r="BR136" s="223">
        <v>0.56756116543906798</v>
      </c>
      <c r="BS136" s="223">
        <v>0.57511505493221704</v>
      </c>
      <c r="BT136" s="223">
        <v>0.58360533153379901</v>
      </c>
      <c r="BU136" s="223">
        <v>0.59313434389801178</v>
      </c>
      <c r="BV136" s="223">
        <v>0.60381261047177937</v>
      </c>
      <c r="BW136" s="223">
        <v>0.61575894644712581</v>
      </c>
      <c r="BX136" s="223">
        <v>0.62910046702067102</v>
      </c>
      <c r="BY136" s="223">
        <v>0.64397256614317522</v>
      </c>
      <c r="BZ136" s="223">
        <v>0.66051881788427136</v>
      </c>
      <c r="CA136" s="223">
        <v>0.67889084195030447</v>
      </c>
      <c r="CB136" s="223">
        <v>0.69924815401539953</v>
      </c>
      <c r="CC136" s="223">
        <v>0.72175802972495728</v>
      </c>
      <c r="CD136" s="223">
        <v>0.74659541402253382</v>
      </c>
      <c r="CE136" s="223">
        <v>0.77394290788018483</v>
      </c>
      <c r="CF136" s="223">
        <v>0.80399086244394979</v>
      </c>
      <c r="CG136" s="223">
        <v>0.83693760624194047</v>
      </c>
      <c r="CH136" s="223">
        <v>0.87298982495976962</v>
      </c>
      <c r="CI136" s="223">
        <v>0.91236310611182303</v>
      </c>
      <c r="CJ136" s="223">
        <v>0.95528262226373717</v>
      </c>
      <c r="CK136" s="223">
        <v>1.0019841254718174</v>
      </c>
      <c r="CL136" s="223">
        <v>1.05758555617008</v>
      </c>
      <c r="CM136" s="223">
        <v>1.1123697338719079</v>
      </c>
      <c r="CN136" s="223">
        <v>1.1717224160496023</v>
      </c>
      <c r="CO136" s="223">
        <v>1.2359339936252625</v>
      </c>
      <c r="CP136" s="223">
        <v>1.305311791165719</v>
      </c>
      <c r="CQ136" s="223">
        <v>1.3801817214314718</v>
      </c>
      <c r="CR136" s="223">
        <v>1.4608900000848604</v>
      </c>
      <c r="CS136" s="223">
        <v>1.5478052144634158</v>
      </c>
      <c r="CT136" s="223">
        <v>1.6413199501386586</v>
      </c>
      <c r="CU136" s="223">
        <v>1.741852990119648</v>
      </c>
      <c r="CV136" s="223">
        <v>1.849851390376462</v>
      </c>
      <c r="CW136" s="223">
        <v>1.965792687889879</v>
      </c>
      <c r="CX136" s="223">
        <v>2.0901872125753709</v>
      </c>
      <c r="CY136" s="223">
        <v>2.223580512496679</v>
      </c>
      <c r="CZ136" s="223">
        <v>2.3665559030997878</v>
      </c>
      <c r="DA136" s="223">
        <v>2.5197371521515608</v>
      </c>
      <c r="DB136" s="223">
        <v>2.6837913127052531</v>
      </c>
      <c r="DC136" s="223">
        <v>2.8594317167313505</v>
      </c>
      <c r="DD136" s="223">
        <v>3.0474211419918609</v>
      </c>
      <c r="DH136" s="223">
        <v>5</v>
      </c>
      <c r="DI136" s="223">
        <f t="shared" si="0"/>
        <v>9.6534886444162478E-3</v>
      </c>
    </row>
    <row r="137" spans="1:113">
      <c r="A137" s="223">
        <v>6</v>
      </c>
      <c r="H137"/>
      <c r="I137" s="223">
        <v>0.88758816753163272</v>
      </c>
      <c r="J137" s="223">
        <v>0.88789411984436706</v>
      </c>
      <c r="K137" s="223">
        <v>0.88822087696497498</v>
      </c>
      <c r="L137" s="223">
        <v>0.88856985361789209</v>
      </c>
      <c r="M137" s="223">
        <v>0.88894256072781008</v>
      </c>
      <c r="N137" s="223">
        <v>0.88934061196110847</v>
      </c>
      <c r="O137" s="223">
        <v>0.88976573071207243</v>
      </c>
      <c r="P137" s="223">
        <v>0.89021975756414229</v>
      </c>
      <c r="Q137" s="223">
        <v>0.89070465825848777</v>
      </c>
      <c r="R137" s="223">
        <v>0.89122253220440328</v>
      </c>
      <c r="S137" s="223">
        <v>0.89177562156835644</v>
      </c>
      <c r="T137" s="223">
        <v>0.89236632098103585</v>
      </c>
      <c r="U137" s="223">
        <v>0.89299718790441152</v>
      </c>
      <c r="V137" s="223">
        <v>0.89367095370367777</v>
      </c>
      <c r="W137" s="223">
        <v>0.89439053547200209</v>
      </c>
      <c r="X137" s="223">
        <v>0.895159048659256</v>
      </c>
      <c r="Y137" s="223">
        <v>0.89597982055938574</v>
      </c>
      <c r="Z137" s="223">
        <v>0.89685640471479167</v>
      </c>
      <c r="AA137" s="223">
        <v>0.89779259630005737</v>
      </c>
      <c r="AB137" s="223">
        <v>0.89879244855159757</v>
      </c>
      <c r="AC137" s="223">
        <v>0.89986029031432824</v>
      </c>
      <c r="AD137" s="223">
        <v>0.90100074478128245</v>
      </c>
      <c r="AE137" s="223">
        <v>0.90221874950726588</v>
      </c>
      <c r="AF137" s="223">
        <v>0.90351957778314218</v>
      </c>
      <c r="AG137" s="223">
        <v>0.90490886146323701</v>
      </c>
      <c r="AH137" s="223">
        <v>0.90639261534461635</v>
      </c>
      <c r="AI137" s="223">
        <v>0.90797726320371741</v>
      </c>
      <c r="AJ137" s="223">
        <v>0.90966966560296436</v>
      </c>
      <c r="AK137" s="223">
        <v>0.91147714958765924</v>
      </c>
      <c r="AL137" s="223">
        <v>0.91340754040159877</v>
      </c>
      <c r="AM137" s="223">
        <v>0.91546919535860205</v>
      </c>
      <c r="AN137" s="223">
        <v>0.91767104001643618</v>
      </c>
      <c r="AO137" s="223">
        <v>0.92002260680958237</v>
      </c>
      <c r="AP137" s="223">
        <v>0.92253407630790307</v>
      </c>
      <c r="AQ137" s="223">
        <v>0.92521632127960352</v>
      </c>
      <c r="AR137" s="223">
        <v>0.92808095374899935</v>
      </c>
      <c r="AS137" s="223">
        <v>0.93114037525252069</v>
      </c>
      <c r="AT137" s="223">
        <v>0.93440783051018972</v>
      </c>
      <c r="AU137" s="223">
        <v>0.93789746474454494</v>
      </c>
      <c r="AV137" s="223">
        <v>0.94162438489471834</v>
      </c>
      <c r="AW137" s="223">
        <v>0.94560472499016812</v>
      </c>
      <c r="AX137" s="223">
        <v>0.94985571596650542</v>
      </c>
      <c r="AY137" s="223">
        <v>0.95439576022499173</v>
      </c>
      <c r="AZ137" s="223">
        <v>0.9592445112577267</v>
      </c>
      <c r="BA137" s="223">
        <v>0.96442295868235806</v>
      </c>
      <c r="BB137" s="223">
        <v>0.96995351905342975</v>
      </c>
      <c r="BC137" s="223">
        <v>0.97586013284234741</v>
      </c>
      <c r="BD137" s="223">
        <v>0.98216836800446006</v>
      </c>
      <c r="BE137" s="223">
        <v>0.98890553058008168</v>
      </c>
      <c r="BF137" s="223">
        <v>0.99610078280648273</v>
      </c>
      <c r="BG137" s="223">
        <v>1.0037852692501388</v>
      </c>
      <c r="BH137" s="223">
        <v>1.0119922515029216</v>
      </c>
      <c r="BI137" s="223">
        <v>1.020757252022638</v>
      </c>
      <c r="BJ137" s="223">
        <v>1.0301182077374895</v>
      </c>
      <c r="BK137" s="223">
        <v>1.0401156340758031</v>
      </c>
      <c r="BL137" s="223">
        <v>1.0507928001269629</v>
      </c>
      <c r="BM137" s="223">
        <v>1.0621959156869889</v>
      </c>
      <c r="BN137" s="223">
        <v>1.0743743309929117</v>
      </c>
      <c r="BO137" s="223">
        <v>1.0873807500041162</v>
      </c>
      <c r="BP137" s="223">
        <v>1.101271458146444</v>
      </c>
      <c r="BQ137" s="223">
        <v>1.1161065654962254</v>
      </c>
      <c r="BR137" s="223">
        <v>1.1319502664468279</v>
      </c>
      <c r="BS137" s="223">
        <v>1.1488711169699775</v>
      </c>
      <c r="BT137" s="223">
        <v>1.1669423306583</v>
      </c>
      <c r="BU137" s="223">
        <v>1.1862420943139493</v>
      </c>
      <c r="BV137" s="223">
        <v>1.2068538940615572</v>
      </c>
      <c r="BW137" s="223">
        <v>1.2288669185676231</v>
      </c>
      <c r="BX137" s="223">
        <v>1.2523763867922941</v>
      </c>
      <c r="BY137" s="223">
        <v>1.2774839915944076</v>
      </c>
      <c r="BZ137" s="223">
        <v>1.3042983311330174</v>
      </c>
      <c r="CA137" s="223">
        <v>1.3329353768882344</v>
      </c>
      <c r="CB137" s="223">
        <v>1.3635189732629183</v>
      </c>
      <c r="CC137" s="223">
        <v>1.396181370858542</v>
      </c>
      <c r="CD137" s="223">
        <v>1.4310637956601764</v>
      </c>
      <c r="CE137" s="223">
        <v>1.4683170565061632</v>
      </c>
      <c r="CF137" s="223">
        <v>1.508102193365495</v>
      </c>
      <c r="CG137" s="223">
        <v>1.5505911691000258</v>
      </c>
      <c r="CH137" s="223">
        <v>1.595967607548801</v>
      </c>
      <c r="CI137" s="223">
        <v>1.6444275809372781</v>
      </c>
      <c r="CJ137" s="223">
        <v>1.6961803491337135</v>
      </c>
      <c r="CK137" s="223">
        <v>1.7514496080923472</v>
      </c>
      <c r="CL137" s="223">
        <v>1.8275852370955255</v>
      </c>
      <c r="CM137" s="223">
        <v>1.8906269904921336</v>
      </c>
      <c r="CN137" s="223">
        <v>1.9579512621053301</v>
      </c>
      <c r="CO137" s="223">
        <v>2.029848560431069</v>
      </c>
      <c r="CP137" s="223">
        <v>2.1066290238644445</v>
      </c>
      <c r="CQ137" s="223">
        <v>2.1886236878445855</v>
      </c>
      <c r="CR137" s="223">
        <v>2.2761856534114289</v>
      </c>
      <c r="CS137" s="223">
        <v>2.3696926103419726</v>
      </c>
      <c r="CT137" s="223">
        <v>2.4695469898200417</v>
      </c>
      <c r="CU137" s="223">
        <v>2.576178435555927</v>
      </c>
      <c r="CV137" s="223">
        <v>2.6900453999592426</v>
      </c>
      <c r="CW137" s="223">
        <v>2.8116370035714233</v>
      </c>
      <c r="CX137" s="223">
        <v>2.9414749919366137</v>
      </c>
      <c r="CY137" s="223">
        <v>3.0801157862603041</v>
      </c>
      <c r="CZ137" s="223">
        <v>3.2281526199664676</v>
      </c>
      <c r="DA137" s="223">
        <v>3.3862177466586107</v>
      </c>
      <c r="DB137" s="223">
        <v>3.5549846949373696</v>
      </c>
      <c r="DC137" s="223">
        <v>3.7351705300778777</v>
      </c>
      <c r="DD137" s="223">
        <v>3.9275380585059199</v>
      </c>
      <c r="DH137" s="223">
        <v>6</v>
      </c>
      <c r="DI137" s="223">
        <f t="shared" si="0"/>
        <v>1.0309930047511098E-2</v>
      </c>
    </row>
    <row r="138" spans="1:113">
      <c r="A138" s="223">
        <v>7</v>
      </c>
      <c r="H138"/>
      <c r="I138" s="223">
        <v>0.88758816753163272</v>
      </c>
      <c r="J138" s="223">
        <v>0.88789411984436706</v>
      </c>
      <c r="K138" s="223">
        <v>0.88822087696497498</v>
      </c>
      <c r="L138" s="223">
        <v>0.88856985361789209</v>
      </c>
      <c r="M138" s="223">
        <v>0.88894256072781008</v>
      </c>
      <c r="N138" s="223">
        <v>0.88934061196110847</v>
      </c>
      <c r="O138" s="223">
        <v>0.88976573071207243</v>
      </c>
      <c r="P138" s="223">
        <v>0.89021975756414229</v>
      </c>
      <c r="Q138" s="223">
        <v>0.89070465825848777</v>
      </c>
      <c r="R138" s="223">
        <v>0.89122253220440328</v>
      </c>
      <c r="S138" s="223">
        <v>0.89177562156835644</v>
      </c>
      <c r="T138" s="223">
        <v>0.89236632098103585</v>
      </c>
      <c r="U138" s="223">
        <v>0.89299718790441152</v>
      </c>
      <c r="V138" s="223">
        <v>0.89367095370367777</v>
      </c>
      <c r="W138" s="223">
        <v>0.89439053547200209</v>
      </c>
      <c r="X138" s="223">
        <v>0.895159048659256</v>
      </c>
      <c r="Y138" s="223">
        <v>0.89597982055938574</v>
      </c>
      <c r="Z138" s="223">
        <v>0.89685640471479167</v>
      </c>
      <c r="AA138" s="223">
        <v>0.89779259630005737</v>
      </c>
      <c r="AB138" s="223">
        <v>0.89879244855159757</v>
      </c>
      <c r="AC138" s="223">
        <v>0.89986029031432824</v>
      </c>
      <c r="AD138" s="223">
        <v>0.90100074478128245</v>
      </c>
      <c r="AE138" s="223">
        <v>0.90221874950726588</v>
      </c>
      <c r="AF138" s="223">
        <v>0.90351957778314218</v>
      </c>
      <c r="AG138" s="223">
        <v>0.90490886146323701</v>
      </c>
      <c r="AH138" s="223">
        <v>0.90639261534461635</v>
      </c>
      <c r="AI138" s="223">
        <v>0.90797726320371741</v>
      </c>
      <c r="AJ138" s="223">
        <v>0.90966966560296436</v>
      </c>
      <c r="AK138" s="223">
        <v>0.91147714958765924</v>
      </c>
      <c r="AL138" s="223">
        <v>0.91340754040159877</v>
      </c>
      <c r="AM138" s="223">
        <v>0.91546919535860205</v>
      </c>
      <c r="AN138" s="223">
        <v>0.91767104001643618</v>
      </c>
      <c r="AO138" s="223">
        <v>0.92002260680958237</v>
      </c>
      <c r="AP138" s="223">
        <v>0.92253407630790307</v>
      </c>
      <c r="AQ138" s="223">
        <v>0.92521632127960352</v>
      </c>
      <c r="AR138" s="223">
        <v>0.92808095374899935</v>
      </c>
      <c r="AS138" s="223">
        <v>0.93114037525252069</v>
      </c>
      <c r="AT138" s="223">
        <v>0.93440783051018972</v>
      </c>
      <c r="AU138" s="223">
        <v>0.93789746474454494</v>
      </c>
      <c r="AV138" s="223">
        <v>0.94162438489471834</v>
      </c>
      <c r="AW138" s="223">
        <v>0.94560472499016812</v>
      </c>
      <c r="AX138" s="223">
        <v>0.94985571596650542</v>
      </c>
      <c r="AY138" s="223">
        <v>0.95439576022499173</v>
      </c>
      <c r="AZ138" s="223">
        <v>0.9592445112577267</v>
      </c>
      <c r="BA138" s="223">
        <v>0.96442295868235806</v>
      </c>
      <c r="BB138" s="223">
        <v>0.96995351905342975</v>
      </c>
      <c r="BC138" s="223">
        <v>0.97586013284234741</v>
      </c>
      <c r="BD138" s="223">
        <v>0.98216836800446006</v>
      </c>
      <c r="BE138" s="223">
        <v>0.98890553058008168</v>
      </c>
      <c r="BF138" s="223">
        <v>0.99610078280648273</v>
      </c>
      <c r="BG138" s="223">
        <v>1.0037852692501388</v>
      </c>
      <c r="BH138" s="223">
        <v>1.0119922515029216</v>
      </c>
      <c r="BI138" s="223">
        <v>1.020757252022638</v>
      </c>
      <c r="BJ138" s="223">
        <v>1.0301182077374895</v>
      </c>
      <c r="BK138" s="223">
        <v>1.0401156340758031</v>
      </c>
      <c r="BL138" s="223">
        <v>1.0507928001269629</v>
      </c>
      <c r="BM138" s="223">
        <v>1.0621959156869889</v>
      </c>
      <c r="BN138" s="223">
        <v>1.0743743309929117</v>
      </c>
      <c r="BO138" s="223">
        <v>1.0873807500041162</v>
      </c>
      <c r="BP138" s="223">
        <v>1.101271458146444</v>
      </c>
      <c r="BQ138" s="223">
        <v>1.1161065654962254</v>
      </c>
      <c r="BR138" s="223">
        <v>1.1319502664468279</v>
      </c>
      <c r="BS138" s="223">
        <v>1.1488711169699775</v>
      </c>
      <c r="BT138" s="223">
        <v>1.1669423306583</v>
      </c>
      <c r="BU138" s="223">
        <v>1.1862420943139493</v>
      </c>
      <c r="BV138" s="223">
        <v>1.2068538940615572</v>
      </c>
      <c r="BW138" s="223">
        <v>1.2288669185676231</v>
      </c>
      <c r="BX138" s="223">
        <v>1.2523763867922941</v>
      </c>
      <c r="BY138" s="223">
        <v>1.2774839915944076</v>
      </c>
      <c r="BZ138" s="223">
        <v>1.3042983311330174</v>
      </c>
      <c r="CA138" s="223">
        <v>1.3329353768882344</v>
      </c>
      <c r="CB138" s="223">
        <v>1.3635189732629183</v>
      </c>
      <c r="CC138" s="223">
        <v>1.396181370858542</v>
      </c>
      <c r="CD138" s="223">
        <v>1.4310637956601764</v>
      </c>
      <c r="CE138" s="223">
        <v>1.4683170565061632</v>
      </c>
      <c r="CF138" s="223">
        <v>1.508102193365495</v>
      </c>
      <c r="CG138" s="223">
        <v>1.5505911691000258</v>
      </c>
      <c r="CH138" s="223">
        <v>1.595967607548801</v>
      </c>
      <c r="CI138" s="223">
        <v>1.6444275809372781</v>
      </c>
      <c r="CJ138" s="223">
        <v>1.6961803491337135</v>
      </c>
      <c r="CK138" s="223">
        <v>1.7514496080923472</v>
      </c>
      <c r="CL138" s="223">
        <v>1.8275852370955255</v>
      </c>
      <c r="CM138" s="223">
        <v>1.8906269904921336</v>
      </c>
      <c r="CN138" s="223">
        <v>1.9579512621053301</v>
      </c>
      <c r="CO138" s="223">
        <v>2.029848560431069</v>
      </c>
      <c r="CP138" s="223">
        <v>2.1066290238644445</v>
      </c>
      <c r="CQ138" s="223">
        <v>2.1886236878445855</v>
      </c>
      <c r="CR138" s="223">
        <v>2.2761856534114289</v>
      </c>
      <c r="CS138" s="223">
        <v>2.3696926103419726</v>
      </c>
      <c r="CT138" s="223">
        <v>2.4695469898200417</v>
      </c>
      <c r="CU138" s="223">
        <v>2.576178435555927</v>
      </c>
      <c r="CV138" s="223">
        <v>2.6900453999592426</v>
      </c>
      <c r="CW138" s="223">
        <v>2.8116370035714233</v>
      </c>
      <c r="CX138" s="223">
        <v>2.9414749919366137</v>
      </c>
      <c r="CY138" s="223">
        <v>3.0801157862603041</v>
      </c>
      <c r="CZ138" s="223">
        <v>3.2281526199664676</v>
      </c>
      <c r="DA138" s="223">
        <v>3.3862177466586107</v>
      </c>
      <c r="DB138" s="223">
        <v>3.5549846949373696</v>
      </c>
      <c r="DC138" s="223">
        <v>3.7351705300778777</v>
      </c>
      <c r="DD138" s="223">
        <v>3.9275380585059199</v>
      </c>
      <c r="DH138" s="223">
        <v>7</v>
      </c>
      <c r="DI138" s="223">
        <f t="shared" si="0"/>
        <v>1.1011009749936873E-2</v>
      </c>
    </row>
    <row r="139" spans="1:113">
      <c r="A139" s="223">
        <v>8</v>
      </c>
      <c r="H139"/>
      <c r="I139" s="223">
        <v>-0.87868427679782724</v>
      </c>
      <c r="J139" s="223">
        <v>-0.87838476068960047</v>
      </c>
      <c r="K139" s="223">
        <v>-0.8780648772747478</v>
      </c>
      <c r="L139" s="223">
        <v>-0.87772324155611159</v>
      </c>
      <c r="M139" s="223">
        <v>-0.87735837435451058</v>
      </c>
      <c r="N139" s="223">
        <v>-0.87696869590409521</v>
      </c>
      <c r="O139" s="223">
        <v>-0.87655251901214826</v>
      </c>
      <c r="P139" s="223">
        <v>-0.87610804175371648</v>
      </c>
      <c r="Q139" s="223">
        <v>-0.87563333966943036</v>
      </c>
      <c r="R139" s="223">
        <v>-0.87512635743272493</v>
      </c>
      <c r="S139" s="223">
        <v>-0.8745848999503737</v>
      </c>
      <c r="T139" s="223">
        <v>-0.87400662285779263</v>
      </c>
      <c r="U139" s="223">
        <v>-0.87338902236795068</v>
      </c>
      <c r="V139" s="223">
        <v>-0.87272942442992019</v>
      </c>
      <c r="W139" s="223">
        <v>-0.8720249731501124</v>
      </c>
      <c r="X139" s="223">
        <v>-0.8712726184260462</v>
      </c>
      <c r="Y139" s="223">
        <v>-0.8704691027390884</v>
      </c>
      <c r="Z139" s="223">
        <v>-0.86961094704895692</v>
      </c>
      <c r="AA139" s="223">
        <v>-0.86869443572888827</v>
      </c>
      <c r="AB139" s="223">
        <v>-0.86771560047621021</v>
      </c>
      <c r="AC139" s="223">
        <v>-0.86667020312862486</v>
      </c>
      <c r="AD139" s="223">
        <v>-0.86555371731175468</v>
      </c>
      <c r="AE139" s="223">
        <v>-0.86436130883845419</v>
      </c>
      <c r="AF139" s="223">
        <v>-0.86308781477495655</v>
      </c>
      <c r="AG139" s="223">
        <v>-0.86172772108316797</v>
      </c>
      <c r="AH139" s="223">
        <v>-0.86027513874222994</v>
      </c>
      <c r="AI139" s="223">
        <v>-0.85872377824588797</v>
      </c>
      <c r="AJ139" s="223">
        <v>-0.85706692236515236</v>
      </c>
      <c r="AK139" s="223">
        <v>-0.85529739705822272</v>
      </c>
      <c r="AL139" s="223">
        <v>-0.85340754040159872</v>
      </c>
      <c r="AM139" s="223">
        <v>-0.85138916940772758</v>
      </c>
      <c r="AN139" s="223">
        <v>-0.84923354458535705</v>
      </c>
      <c r="AO139" s="223">
        <v>-0.84693133208897542</v>
      </c>
      <c r="AP139" s="223">
        <v>-0.84447256329325326</v>
      </c>
      <c r="AQ139" s="223">
        <v>-0.8418465916172152</v>
      </c>
      <c r="AR139" s="223">
        <v>-0.83904204641094537</v>
      </c>
      <c r="AS139" s="223">
        <v>-0.83604678370485397</v>
      </c>
      <c r="AT139" s="223">
        <v>-0.83284783360791725</v>
      </c>
      <c r="AU139" s="223">
        <v>-0.8294313441267388</v>
      </c>
      <c r="AV139" s="223">
        <v>-0.82578252116172335</v>
      </c>
      <c r="AW139" s="223">
        <v>-0.82188556442003502</v>
      </c>
      <c r="AX139" s="223">
        <v>-0.81772359896726299</v>
      </c>
      <c r="AY139" s="223">
        <v>-0.81327860212073411</v>
      </c>
      <c r="AZ139" s="223">
        <v>-0.80853132536715189</v>
      </c>
      <c r="BA139" s="223">
        <v>-0.80346121096557455</v>
      </c>
      <c r="BB139" s="223">
        <v>-0.79804630287360301</v>
      </c>
      <c r="BC139" s="223">
        <v>-0.79226315160991578</v>
      </c>
      <c r="BD139" s="223">
        <v>-0.78608671263985264</v>
      </c>
      <c r="BE139" s="223">
        <v>-0.77949023784250693</v>
      </c>
      <c r="BF139" s="223">
        <v>-0.77244515958758631</v>
      </c>
      <c r="BG139" s="223">
        <v>-0.76492096691804057</v>
      </c>
      <c r="BH139" s="223">
        <v>-0.75688507329994814</v>
      </c>
      <c r="BI139" s="223">
        <v>-0.7483026753642894</v>
      </c>
      <c r="BJ139" s="223">
        <v>-0.73913660202579745</v>
      </c>
      <c r="BK139" s="223">
        <v>-0.72934715332193045</v>
      </c>
      <c r="BL139" s="223">
        <v>-0.71889192826992931</v>
      </c>
      <c r="BM139" s="223">
        <v>-0.70772564099171231</v>
      </c>
      <c r="BN139" s="223">
        <v>-0.69579992430479565</v>
      </c>
      <c r="BO139" s="223">
        <v>-0.68306311992225943</v>
      </c>
      <c r="BP139" s="223">
        <v>-0.66946005434575295</v>
      </c>
      <c r="BQ139" s="223">
        <v>-0.65493179947236113</v>
      </c>
      <c r="BR139" s="223">
        <v>-0.63941541686853265</v>
      </c>
      <c r="BS139" s="223">
        <v>-0.62284368459185657</v>
      </c>
      <c r="BT139" s="223">
        <v>-0.60514480536393522</v>
      </c>
      <c r="BU139" s="223">
        <v>-0.58624209431394925</v>
      </c>
      <c r="BV139" s="223">
        <v>-0.56605363455281199</v>
      </c>
      <c r="BW139" s="223">
        <v>-0.54449196425683066</v>
      </c>
      <c r="BX139" s="223">
        <v>-0.5214636395862251</v>
      </c>
      <c r="BY139" s="223">
        <v>-0.49686886144790865</v>
      </c>
      <c r="BZ139" s="223">
        <v>-0.47060103450913493</v>
      </c>
      <c r="CA139" s="223">
        <v>-0.44254630350769553</v>
      </c>
      <c r="CB139" s="223">
        <v>-0.41258305778625082</v>
      </c>
      <c r="CC139" s="223">
        <v>-0.38058140183581646</v>
      </c>
      <c r="CD139" s="223">
        <v>-0.34640258948211611</v>
      </c>
      <c r="CE139" s="223">
        <v>-0.30989841917621352</v>
      </c>
      <c r="CF139" s="223">
        <v>-0.27091058766416354</v>
      </c>
      <c r="CG139" s="223">
        <v>-0.22926999910760038</v>
      </c>
      <c r="CH139" s="223">
        <v>-0.1847960265062254</v>
      </c>
      <c r="CI139" s="223">
        <v>-0.13729572203153007</v>
      </c>
      <c r="CJ139" s="223">
        <v>-8.6562871965879085E-2</v>
      </c>
      <c r="CK139" s="223">
        <v>-3.237744629407846E-2</v>
      </c>
      <c r="CL139" s="223">
        <v>8.3845752287923236E-3</v>
      </c>
      <c r="CM139" s="223">
        <v>7.0189563153941537E-2</v>
      </c>
      <c r="CN139" s="223">
        <v>0.13620166527041744</v>
      </c>
      <c r="CO139" s="223">
        <v>0.20670767175789329</v>
      </c>
      <c r="CP139" s="223">
        <v>0.2820139994565396</v>
      </c>
      <c r="CQ139" s="223">
        <v>0.36244809418514823</v>
      </c>
      <c r="CR139" s="223">
        <v>0.44836011317205582</v>
      </c>
      <c r="CS139" s="223">
        <v>0.5401234467749445</v>
      </c>
      <c r="CT139" s="223">
        <v>0.63813781771868539</v>
      </c>
      <c r="CU139" s="223">
        <v>0.74283028301440845</v>
      </c>
      <c r="CV139" s="223">
        <v>0.85465734699352325</v>
      </c>
      <c r="CW139" s="223">
        <v>0.97410706330973462</v>
      </c>
      <c r="CX139" s="223">
        <v>1.1017013088819509</v>
      </c>
      <c r="CY139" s="223">
        <v>1.237998251746609</v>
      </c>
      <c r="CZ139" s="223">
        <v>1.3835950402721739</v>
      </c>
      <c r="DA139" s="223">
        <v>1.5391307491243407</v>
      </c>
      <c r="DB139" s="223">
        <v>1.7052896288438368</v>
      </c>
      <c r="DC139" s="223">
        <v>1.8828047228657727</v>
      </c>
      <c r="DD139" s="223">
        <v>2.0724619414940797</v>
      </c>
      <c r="DH139" s="223">
        <v>8</v>
      </c>
      <c r="DI139" s="223">
        <f t="shared" si="0"/>
        <v>1.1759763175354791E-2</v>
      </c>
    </row>
    <row r="140" spans="1:113">
      <c r="A140" s="223">
        <v>9</v>
      </c>
      <c r="H140"/>
      <c r="I140" s="223">
        <v>-0.87868427679782724</v>
      </c>
      <c r="J140" s="223">
        <v>-0.87838476068960047</v>
      </c>
      <c r="K140" s="223">
        <v>-0.8780648772747478</v>
      </c>
      <c r="L140" s="223">
        <v>-0.87772324155611159</v>
      </c>
      <c r="M140" s="223">
        <v>-0.87735837435451058</v>
      </c>
      <c r="N140" s="223">
        <v>-0.87696869590409521</v>
      </c>
      <c r="O140" s="223">
        <v>-0.87655251901214826</v>
      </c>
      <c r="P140" s="223">
        <v>-0.87610804175371648</v>
      </c>
      <c r="Q140" s="223">
        <v>-0.87563333966943036</v>
      </c>
      <c r="R140" s="223">
        <v>-0.87512635743272493</v>
      </c>
      <c r="S140" s="223">
        <v>-0.8745848999503737</v>
      </c>
      <c r="T140" s="223">
        <v>-0.87400662285779263</v>
      </c>
      <c r="U140" s="223">
        <v>-0.87338902236795068</v>
      </c>
      <c r="V140" s="223">
        <v>-0.87272942442992019</v>
      </c>
      <c r="W140" s="223">
        <v>-0.8720249731501124</v>
      </c>
      <c r="X140" s="223">
        <v>-0.8712726184260462</v>
      </c>
      <c r="Y140" s="223">
        <v>-0.8704691027390884</v>
      </c>
      <c r="Z140" s="223">
        <v>-0.86961094704895692</v>
      </c>
      <c r="AA140" s="223">
        <v>-0.86869443572888827</v>
      </c>
      <c r="AB140" s="223">
        <v>-0.86771560047621021</v>
      </c>
      <c r="AC140" s="223">
        <v>-0.86667020312862486</v>
      </c>
      <c r="AD140" s="223">
        <v>-0.86555371731175468</v>
      </c>
      <c r="AE140" s="223">
        <v>-0.86436130883845419</v>
      </c>
      <c r="AF140" s="223">
        <v>-0.86308781477495655</v>
      </c>
      <c r="AG140" s="223">
        <v>-0.86172772108316797</v>
      </c>
      <c r="AH140" s="223">
        <v>-0.86027513874222994</v>
      </c>
      <c r="AI140" s="223">
        <v>-0.85872377824588797</v>
      </c>
      <c r="AJ140" s="223">
        <v>-0.85706692236515236</v>
      </c>
      <c r="AK140" s="223">
        <v>-0.85529739705822272</v>
      </c>
      <c r="AL140" s="223">
        <v>-0.85340754040159872</v>
      </c>
      <c r="AM140" s="223">
        <v>-0.85138916940772758</v>
      </c>
      <c r="AN140" s="223">
        <v>-0.84923354458535705</v>
      </c>
      <c r="AO140" s="223">
        <v>-0.84693133208897542</v>
      </c>
      <c r="AP140" s="223">
        <v>-0.84447256329325326</v>
      </c>
      <c r="AQ140" s="223">
        <v>-0.8418465916172152</v>
      </c>
      <c r="AR140" s="223">
        <v>-0.83904204641094537</v>
      </c>
      <c r="AS140" s="223">
        <v>-0.83604678370485397</v>
      </c>
      <c r="AT140" s="223">
        <v>-0.83284783360791725</v>
      </c>
      <c r="AU140" s="223">
        <v>-0.8294313441267388</v>
      </c>
      <c r="AV140" s="223">
        <v>-0.82578252116172335</v>
      </c>
      <c r="AW140" s="223">
        <v>-0.82188556442003502</v>
      </c>
      <c r="AX140" s="223">
        <v>-0.81772359896726299</v>
      </c>
      <c r="AY140" s="223">
        <v>-0.81327860212073411</v>
      </c>
      <c r="AZ140" s="223">
        <v>-0.80853132536715189</v>
      </c>
      <c r="BA140" s="223">
        <v>-0.80346121096557455</v>
      </c>
      <c r="BB140" s="223">
        <v>-0.79804630287360301</v>
      </c>
      <c r="BC140" s="223">
        <v>-0.79226315160991578</v>
      </c>
      <c r="BD140" s="223">
        <v>-0.78608671263985264</v>
      </c>
      <c r="BE140" s="223">
        <v>-0.77949023784250693</v>
      </c>
      <c r="BF140" s="223">
        <v>-0.77244515958758631</v>
      </c>
      <c r="BG140" s="223">
        <v>-0.76492096691804057</v>
      </c>
      <c r="BH140" s="223">
        <v>-0.75688507329994814</v>
      </c>
      <c r="BI140" s="223">
        <v>-0.7483026753642894</v>
      </c>
      <c r="BJ140" s="223">
        <v>-0.73913660202579745</v>
      </c>
      <c r="BK140" s="223">
        <v>-0.72934715332193045</v>
      </c>
      <c r="BL140" s="223">
        <v>-0.71889192826992931</v>
      </c>
      <c r="BM140" s="223">
        <v>-0.70772564099171231</v>
      </c>
      <c r="BN140" s="223">
        <v>-0.69579992430479565</v>
      </c>
      <c r="BO140" s="223">
        <v>-0.68306311992225943</v>
      </c>
      <c r="BP140" s="223">
        <v>-0.66946005434575295</v>
      </c>
      <c r="BQ140" s="223">
        <v>-0.65493179947236113</v>
      </c>
      <c r="BR140" s="223">
        <v>-0.63941541686853265</v>
      </c>
      <c r="BS140" s="223">
        <v>-0.62284368459185657</v>
      </c>
      <c r="BT140" s="223">
        <v>-0.60514480536393522</v>
      </c>
      <c r="BU140" s="223">
        <v>-0.58624209431394925</v>
      </c>
      <c r="BV140" s="223">
        <v>-0.56605363455281199</v>
      </c>
      <c r="BW140" s="223">
        <v>-0.54449196425683066</v>
      </c>
      <c r="BX140" s="223">
        <v>-0.5214636395862251</v>
      </c>
      <c r="BY140" s="223">
        <v>-0.49686886144790865</v>
      </c>
      <c r="BZ140" s="223">
        <v>-0.47060103450913493</v>
      </c>
      <c r="CA140" s="223">
        <v>-0.44254630350769553</v>
      </c>
      <c r="CB140" s="223">
        <v>-0.41258305778625082</v>
      </c>
      <c r="CC140" s="223">
        <v>-0.38058140183581646</v>
      </c>
      <c r="CD140" s="223">
        <v>-0.34640258948211611</v>
      </c>
      <c r="CE140" s="223">
        <v>-0.30989841917621352</v>
      </c>
      <c r="CF140" s="223">
        <v>-0.27091058766416354</v>
      </c>
      <c r="CG140" s="223">
        <v>-0.22926999910760038</v>
      </c>
      <c r="CH140" s="223">
        <v>-0.1847960265062254</v>
      </c>
      <c r="CI140" s="223">
        <v>-0.13729572203153007</v>
      </c>
      <c r="CJ140" s="223">
        <v>-8.6562871965879085E-2</v>
      </c>
      <c r="CK140" s="223">
        <v>-3.237744629407846E-2</v>
      </c>
      <c r="CL140" s="223">
        <v>8.3845752287923236E-3</v>
      </c>
      <c r="CM140" s="223">
        <v>7.0189563153941537E-2</v>
      </c>
      <c r="CN140" s="223">
        <v>0.13620166527041744</v>
      </c>
      <c r="CO140" s="223">
        <v>0.20670767175789329</v>
      </c>
      <c r="CP140" s="223">
        <v>0.2820139994565396</v>
      </c>
      <c r="CQ140" s="223">
        <v>0.36244809418514823</v>
      </c>
      <c r="CR140" s="223">
        <v>0.44836011317205582</v>
      </c>
      <c r="CS140" s="223">
        <v>0.5401234467749445</v>
      </c>
      <c r="CT140" s="223">
        <v>0.63813781771868539</v>
      </c>
      <c r="CU140" s="223">
        <v>0.74283028301440845</v>
      </c>
      <c r="CV140" s="223">
        <v>0.85465734699352325</v>
      </c>
      <c r="CW140" s="223">
        <v>0.97410706330973462</v>
      </c>
      <c r="CX140" s="223">
        <v>1.1017013088819509</v>
      </c>
      <c r="CY140" s="223">
        <v>1.237998251746609</v>
      </c>
      <c r="CZ140" s="223">
        <v>1.3835950402721739</v>
      </c>
      <c r="DA140" s="223">
        <v>1.5391307491243407</v>
      </c>
      <c r="DB140" s="223">
        <v>1.7052896288438368</v>
      </c>
      <c r="DC140" s="223">
        <v>1.8828047228657727</v>
      </c>
      <c r="DD140" s="223">
        <v>2.0724619414940797</v>
      </c>
      <c r="DH140" s="223">
        <v>9</v>
      </c>
      <c r="DI140" s="223">
        <f t="shared" si="0"/>
        <v>1.2559432157547897E-2</v>
      </c>
    </row>
    <row r="141" spans="1:113">
      <c r="A141" s="223">
        <v>10</v>
      </c>
      <c r="H141"/>
      <c r="I141" s="223">
        <v>0.229487234350888</v>
      </c>
      <c r="J141" s="223">
        <v>0.2294907719415154</v>
      </c>
      <c r="K141" s="223">
        <v>0.22949463942058174</v>
      </c>
      <c r="L141" s="223">
        <v>0.22949887178180717</v>
      </c>
      <c r="M141" s="223">
        <v>0.22950350816454604</v>
      </c>
      <c r="N141" s="223">
        <v>0.22950859238391641</v>
      </c>
      <c r="O141" s="223">
        <v>0.22951417353184186</v>
      </c>
      <c r="P141" s="223">
        <v>0.22952030665871959</v>
      </c>
      <c r="Q141" s="223">
        <v>0.22952705354676939</v>
      </c>
      <c r="R141" s="223">
        <v>0.22953448358764905</v>
      </c>
      <c r="S141" s="223">
        <v>0.2295426747786638</v>
      </c>
      <c r="T141" s="223">
        <v>0.22955171485387962</v>
      </c>
      <c r="U141" s="223">
        <v>0.22956170256870745</v>
      </c>
      <c r="V141" s="223">
        <v>0.22957274915909112</v>
      </c>
      <c r="W141" s="223">
        <v>0.22958497999935445</v>
      </c>
      <c r="X141" s="223">
        <v>0.2295985364860828</v>
      </c>
      <c r="Y141" s="223">
        <v>0.2296135781791919</v>
      </c>
      <c r="Z141" s="223">
        <v>0.22963028523562612</v>
      </c>
      <c r="AA141" s="223">
        <v>0.22964886117600555</v>
      </c>
      <c r="AB141" s="223">
        <v>0.22966953603007201</v>
      </c>
      <c r="AC141" s="223">
        <v>0.2296925699130678</v>
      </c>
      <c r="AD141" s="223">
        <v>0.22971825709229543</v>
      </c>
      <c r="AE141" s="223">
        <v>0.22974693061117921</v>
      </c>
      <c r="AF141" s="223">
        <v>0.22977896754727337</v>
      </c>
      <c r="AG141" s="223">
        <v>0.22981479499098934</v>
      </c>
      <c r="AH141" s="223">
        <v>0.22985489684346952</v>
      </c>
      <c r="AI141" s="223">
        <v>0.22989982154518052</v>
      </c>
      <c r="AJ141" s="223">
        <v>0.22995019086159585</v>
      </c>
      <c r="AK141" s="223">
        <v>0.23000670986896501</v>
      </c>
      <c r="AL141" s="223">
        <v>0.23007017830180057</v>
      </c>
      <c r="AM141" s="223">
        <v>0.23014150344455342</v>
      </c>
      <c r="AN141" s="223">
        <v>0.23022171477316902</v>
      </c>
      <c r="AO141" s="223">
        <v>0.23031198057800711</v>
      </c>
      <c r="AP141" s="223">
        <v>0.23041362682812577</v>
      </c>
      <c r="AQ141" s="223">
        <v>0.23052815856829853</v>
      </c>
      <c r="AR141" s="223">
        <v>0.23065728417443751</v>
      </c>
      <c r="AS141" s="223">
        <v>0.23080294283031788</v>
      </c>
      <c r="AT141" s="223">
        <v>0.23096733562853936</v>
      </c>
      <c r="AU141" s="223">
        <v>0.23115296074124361</v>
      </c>
      <c r="AV141" s="223">
        <v>0.2313626531507621</v>
      </c>
      <c r="AW141" s="223">
        <v>0.23159962947634824</v>
      </c>
      <c r="AX141" s="223">
        <v>0.23186753847936017</v>
      </c>
      <c r="AY141" s="223">
        <v>0.23217051787414594</v>
      </c>
      <c r="AZ141" s="223">
        <v>0.23251325811334686</v>
      </c>
      <c r="BA141" s="223">
        <v>0.23290107385156913</v>
      </c>
      <c r="BB141" s="223">
        <v>0.23333998381677229</v>
      </c>
      <c r="BC141" s="223">
        <v>0.23383679982969571</v>
      </c>
      <c r="BD141" s="223">
        <v>0.23439922570253557</v>
      </c>
      <c r="BE141" s="223">
        <v>0.23503596671205648</v>
      </c>
      <c r="BF141" s="223">
        <v>0.23575685027134063</v>
      </c>
      <c r="BG141" s="223">
        <v>0.23657295830933503</v>
      </c>
      <c r="BH141" s="223">
        <v>0.23749677169831324</v>
      </c>
      <c r="BI141" s="223">
        <v>0.23854232683612656</v>
      </c>
      <c r="BJ141" s="223">
        <v>0.23972538418309494</v>
      </c>
      <c r="BK141" s="223">
        <v>0.24106360816494574</v>
      </c>
      <c r="BL141" s="223">
        <v>0.24257675737955461</v>
      </c>
      <c r="BM141" s="223">
        <v>0.24428688348879532</v>
      </c>
      <c r="BN141" s="223">
        <v>0.24621853654924497</v>
      </c>
      <c r="BO141" s="223">
        <v>0.2483989738609329</v>
      </c>
      <c r="BP141" s="223">
        <v>0.25085836873165784</v>
      </c>
      <c r="BQ141" s="223">
        <v>0.25363001492372272</v>
      </c>
      <c r="BR141" s="223">
        <v>0.25675052204748999</v>
      </c>
      <c r="BS141" s="223">
        <v>0.26025999688635632</v>
      </c>
      <c r="BT141" s="223">
        <v>0.26420220568625602</v>
      </c>
      <c r="BU141" s="223">
        <v>0.26862471310567732</v>
      </c>
      <c r="BV141" s="223">
        <v>0.27357899827218229</v>
      </c>
      <c r="BW141" s="223">
        <v>0.27912052190435543</v>
      </c>
      <c r="BX141" s="223">
        <v>0.28530880126093144</v>
      </c>
      <c r="BY141" s="223">
        <v>0.29220742686471352</v>
      </c>
      <c r="BZ141" s="223">
        <v>0.29988407385404348</v>
      </c>
      <c r="CA141" s="223">
        <v>0.30841050002751558</v>
      </c>
      <c r="CB141" s="223">
        <v>0.31786254494250926</v>
      </c>
      <c r="CC141" s="223">
        <v>0.32832014421889533</v>
      </c>
      <c r="CD141" s="223">
        <v>0.33986737467999001</v>
      </c>
      <c r="CE141" s="223">
        <v>0.35259254642729049</v>
      </c>
      <c r="CF141" s="223">
        <v>0.36658835733206058</v>
      </c>
      <c r="CG141" s="223">
        <v>0.38195212383145594</v>
      </c>
      <c r="CH141" s="223">
        <v>0.3987860995802035</v>
      </c>
      <c r="CI141" s="223">
        <v>0.41719789077797015</v>
      </c>
      <c r="CJ141" s="223">
        <v>0.43730105271533332</v>
      </c>
      <c r="CK141" s="223">
        <v>0.45921544686795118</v>
      </c>
      <c r="CL141" s="223">
        <v>0.48530367272720282</v>
      </c>
      <c r="CM141" s="223">
        <v>0.51112517257263756</v>
      </c>
      <c r="CN141" s="223">
        <v>0.53916712002525791</v>
      </c>
      <c r="CO141" s="223">
        <v>0.56958431032469437</v>
      </c>
      <c r="CP141" s="223">
        <v>0.60254276711993349</v>
      </c>
      <c r="CQ141" s="223">
        <v>0.63822111623529543</v>
      </c>
      <c r="CR141" s="223">
        <v>0.67681251595945235</v>
      </c>
      <c r="CS141" s="223">
        <v>0.71852436171204492</v>
      </c>
      <c r="CT141" s="223">
        <v>0.76358273949361755</v>
      </c>
      <c r="CU141" s="223">
        <v>0.81223291768485562</v>
      </c>
      <c r="CV141" s="223">
        <v>0.86474200342372787</v>
      </c>
      <c r="CW141" s="223">
        <v>0.92140158696698748</v>
      </c>
      <c r="CX141" s="223">
        <v>0.98253079250389763</v>
      </c>
      <c r="CY141" s="223">
        <v>1.0484798386830827</v>
      </c>
      <c r="CZ141" s="223">
        <v>1.1196342467339091</v>
      </c>
      <c r="DA141" s="223">
        <v>1.1964198831493014</v>
      </c>
      <c r="DB141" s="223">
        <v>1.2793090945691674</v>
      </c>
      <c r="DC141" s="223">
        <v>1.368828296332484</v>
      </c>
      <c r="DD141" s="223">
        <v>1.465567531957974</v>
      </c>
      <c r="DH141" s="223">
        <v>10</v>
      </c>
      <c r="DI141" s="223">
        <f t="shared" si="0"/>
        <v>1.3413478976398623E-2</v>
      </c>
    </row>
    <row r="142" spans="1:113">
      <c r="A142" s="223">
        <v>11</v>
      </c>
      <c r="H142"/>
      <c r="I142" s="223">
        <v>0.45016888361578489</v>
      </c>
      <c r="J142" s="223">
        <v>0.45017218669297232</v>
      </c>
      <c r="K142" s="223">
        <v>0.45017588951160414</v>
      </c>
      <c r="L142" s="223">
        <v>0.45018004387493377</v>
      </c>
      <c r="M142" s="223">
        <v>0.45018470856928711</v>
      </c>
      <c r="N142" s="223">
        <v>0.45018995032504189</v>
      </c>
      <c r="O142" s="223">
        <v>0.45019584491117848</v>
      </c>
      <c r="P142" s="223">
        <v>0.4502024783820458</v>
      </c>
      <c r="Q142" s="223">
        <v>0.45020994849757756</v>
      </c>
      <c r="R142" s="223">
        <v>0.4502183663411648</v>
      </c>
      <c r="S142" s="223">
        <v>0.45022785816275623</v>
      </c>
      <c r="T142" s="223">
        <v>0.45023856747860275</v>
      </c>
      <c r="U142" s="223">
        <v>0.45025065746343024</v>
      </c>
      <c r="V142" s="223">
        <v>0.45026431367579844</v>
      </c>
      <c r="W142" s="223">
        <v>0.45027974716306224</v>
      </c>
      <c r="X142" s="223">
        <v>0.45029719799878387</v>
      </c>
      <c r="Y142" s="223">
        <v>0.45031693931276096</v>
      </c>
      <c r="Z142" s="223">
        <v>0.45033928188214178</v>
      </c>
      <c r="AA142" s="223">
        <v>0.45036457936154106</v>
      </c>
      <c r="AB142" s="223">
        <v>0.4503932342407771</v>
      </c>
      <c r="AC142" s="223">
        <v>0.45042570463100834</v>
      </c>
      <c r="AD142" s="223">
        <v>0.45046251199380721</v>
      </c>
      <c r="AE142" s="223">
        <v>0.450504249943317</v>
      </c>
      <c r="AF142" s="223">
        <v>0.45055159426926439</v>
      </c>
      <c r="AG142" s="223">
        <v>0.45060531434854362</v>
      </c>
      <c r="AH142" s="223">
        <v>0.45066628613557347</v>
      </c>
      <c r="AI142" s="223">
        <v>0.45073550694697073</v>
      </c>
      <c r="AJ142" s="223">
        <v>0.45081411228458623</v>
      </c>
      <c r="AK142" s="223">
        <v>0.45090339497292892</v>
      </c>
      <c r="AL142" s="223">
        <v>0.45100482692281846</v>
      </c>
      <c r="AM142" s="223">
        <v>0.45112008387308472</v>
      </c>
      <c r="AN142" s="223">
        <v>0.45125107350662347</v>
      </c>
      <c r="AO142" s="223">
        <v>0.45139996738642868</v>
      </c>
      <c r="AP142" s="223">
        <v>0.45156923721163966</v>
      </c>
      <c r="AQ142" s="223">
        <v>0.45176169595334498</v>
      </c>
      <c r="AR142" s="223">
        <v>0.45198054449498942</v>
      </c>
      <c r="AS142" s="223">
        <v>0.45222942447262743</v>
      </c>
      <c r="AT142" s="223">
        <v>0.45251247808567724</v>
      </c>
      <c r="AU142" s="223">
        <v>0.45283441572861638</v>
      </c>
      <c r="AV142" s="223">
        <v>0.45320059237717697</v>
      </c>
      <c r="AW142" s="223">
        <v>0.45361709374745712</v>
      </c>
      <c r="AX142" s="223">
        <v>0.45409083333065337</v>
      </c>
      <c r="AY142" s="223">
        <v>0.45462966148660766</v>
      </c>
      <c r="AZ142" s="223">
        <v>0.45524248785172983</v>
      </c>
      <c r="BA142" s="223">
        <v>0.45593941837537932</v>
      </c>
      <c r="BB142" s="223">
        <v>0.4567319083361091</v>
      </c>
      <c r="BC142" s="223">
        <v>0.45763293269604305</v>
      </c>
      <c r="BD142" s="223">
        <v>0.45865717511664533</v>
      </c>
      <c r="BE142" s="223">
        <v>0.45982123686854853</v>
      </c>
      <c r="BF142" s="223">
        <v>0.46114386670583885</v>
      </c>
      <c r="BG142" s="223">
        <v>0.46264621252309834</v>
      </c>
      <c r="BH142" s="223">
        <v>0.46435209525178839</v>
      </c>
      <c r="BI142" s="223">
        <v>0.46628830496100931</v>
      </c>
      <c r="BJ142" s="223">
        <v>0.46848491848734675</v>
      </c>
      <c r="BK142" s="223">
        <v>0.47097563711439971</v>
      </c>
      <c r="BL142" s="223">
        <v>0.47379814184732155</v>
      </c>
      <c r="BM142" s="223">
        <v>0.47699446268628631</v>
      </c>
      <c r="BN142" s="223">
        <v>0.48061135701845498</v>
      </c>
      <c r="BO142" s="223">
        <v>0.48470069086852685</v>
      </c>
      <c r="BP142" s="223">
        <v>0.48931981535196345</v>
      </c>
      <c r="BQ142" s="223">
        <v>0.4945319293766624</v>
      </c>
      <c r="BR142" s="223">
        <v>0.50040641858956247</v>
      </c>
      <c r="BS142" s="223">
        <v>0.50701915994864188</v>
      </c>
      <c r="BT142" s="223">
        <v>0.51445278132330918</v>
      </c>
      <c r="BU142" s="223">
        <v>0.52279686602141529</v>
      </c>
      <c r="BV142" s="223">
        <v>0.53214808675308467</v>
      </c>
      <c r="BW142" s="223">
        <v>0.54261031223077627</v>
      </c>
      <c r="BX142" s="223">
        <v>0.55429457184043884</v>
      </c>
      <c r="BY142" s="223">
        <v>0.56731902281090374</v>
      </c>
      <c r="BZ142" s="223">
        <v>0.58180883378469905</v>
      </c>
      <c r="CA142" s="223">
        <v>0.59789603511117151</v>
      </c>
      <c r="CB142" s="223">
        <v>0.61571935145853918</v>
      </c>
      <c r="CC142" s="223">
        <v>0.63542404157383903</v>
      </c>
      <c r="CD142" s="223">
        <v>0.6571617723569283</v>
      </c>
      <c r="CE142" s="223">
        <v>0.68109055463874302</v>
      </c>
      <c r="CF142" s="223">
        <v>0.70737476604545846</v>
      </c>
      <c r="CG142" s="223">
        <v>0.73618528226342161</v>
      </c>
      <c r="CH142" s="223">
        <v>0.76769973234605082</v>
      </c>
      <c r="CI142" s="223">
        <v>0.80210288707330701</v>
      </c>
      <c r="CJ142" s="223">
        <v>0.83958710667920566</v>
      </c>
      <c r="CK142" s="223">
        <v>0.880353259593463</v>
      </c>
      <c r="CL142" s="223">
        <v>0.92888900526484486</v>
      </c>
      <c r="CM142" s="223">
        <v>0.97664982831608282</v>
      </c>
      <c r="CN142" s="223">
        <v>1.0283576398276382</v>
      </c>
      <c r="CO142" s="223">
        <v>1.0842559471691451</v>
      </c>
      <c r="CP142" s="223">
        <v>1.1446012346004606</v>
      </c>
      <c r="CQ142" s="223">
        <v>1.209664070083009</v>
      </c>
      <c r="CR142" s="223">
        <v>1.279729978521374</v>
      </c>
      <c r="CS142" s="223">
        <v>1.3551018802554575</v>
      </c>
      <c r="CT142" s="223">
        <v>1.4360995151637554</v>
      </c>
      <c r="CU142" s="223">
        <v>1.5230615855941307</v>
      </c>
      <c r="CV142" s="223">
        <v>1.6163465998961508</v>
      </c>
      <c r="CW142" s="223">
        <v>1.7163338460929822</v>
      </c>
      <c r="CX142" s="223">
        <v>1.8234242344803411</v>
      </c>
      <c r="CY142" s="223">
        <v>1.938040953672058</v>
      </c>
      <c r="CZ142" s="223">
        <v>2.0606298631418762</v>
      </c>
      <c r="DA142" s="223">
        <v>2.1916595135766594</v>
      </c>
      <c r="DB142" s="223">
        <v>2.3316206394098642</v>
      </c>
      <c r="DC142" s="223">
        <v>2.4810248975858795</v>
      </c>
      <c r="DD142" s="223">
        <v>2.6404025194711749</v>
      </c>
      <c r="DH142" s="223">
        <v>11</v>
      </c>
      <c r="DI142" s="223">
        <f t="shared" si="0"/>
        <v>1.43256013483189E-2</v>
      </c>
    </row>
    <row r="143" spans="1:113">
      <c r="A143" s="223">
        <v>12</v>
      </c>
      <c r="H143"/>
      <c r="I143" s="223">
        <v>0</v>
      </c>
      <c r="J143" s="223">
        <v>0</v>
      </c>
      <c r="K143" s="223">
        <v>0</v>
      </c>
      <c r="L143" s="223">
        <v>0</v>
      </c>
      <c r="M143" s="223">
        <v>0</v>
      </c>
      <c r="N143" s="223">
        <v>0</v>
      </c>
      <c r="O143" s="223">
        <v>0</v>
      </c>
      <c r="P143" s="223">
        <v>0</v>
      </c>
      <c r="Q143" s="223">
        <v>0</v>
      </c>
      <c r="R143" s="223">
        <v>0</v>
      </c>
      <c r="S143" s="223">
        <v>0</v>
      </c>
      <c r="T143" s="223">
        <v>0</v>
      </c>
      <c r="U143" s="223">
        <v>0</v>
      </c>
      <c r="V143" s="223">
        <v>0</v>
      </c>
      <c r="W143" s="223">
        <v>0</v>
      </c>
      <c r="X143" s="223">
        <v>0</v>
      </c>
      <c r="Y143" s="223">
        <v>0</v>
      </c>
      <c r="Z143" s="223">
        <v>0</v>
      </c>
      <c r="AA143" s="223">
        <v>0</v>
      </c>
      <c r="AB143" s="223">
        <v>0</v>
      </c>
      <c r="AC143" s="223">
        <v>0</v>
      </c>
      <c r="AD143" s="223">
        <v>0</v>
      </c>
      <c r="AE143" s="223">
        <v>0</v>
      </c>
      <c r="AF143" s="223">
        <v>0</v>
      </c>
      <c r="AG143" s="223">
        <v>0</v>
      </c>
      <c r="AH143" s="223">
        <v>0</v>
      </c>
      <c r="AI143" s="223">
        <v>0</v>
      </c>
      <c r="AJ143" s="223">
        <v>0</v>
      </c>
      <c r="AK143" s="223">
        <v>0</v>
      </c>
      <c r="AL143" s="223">
        <v>0</v>
      </c>
      <c r="AM143" s="223">
        <v>0</v>
      </c>
      <c r="AN143" s="223">
        <v>0</v>
      </c>
      <c r="AO143" s="223">
        <v>0</v>
      </c>
      <c r="AP143" s="223">
        <v>0</v>
      </c>
      <c r="AQ143" s="223">
        <v>0</v>
      </c>
      <c r="AR143" s="223">
        <v>0</v>
      </c>
      <c r="AS143" s="223">
        <v>0</v>
      </c>
      <c r="AT143" s="223">
        <v>0</v>
      </c>
      <c r="AU143" s="223">
        <v>0</v>
      </c>
      <c r="AV143" s="223">
        <v>0</v>
      </c>
      <c r="AW143" s="223">
        <v>0</v>
      </c>
      <c r="AX143" s="223">
        <v>0</v>
      </c>
      <c r="AY143" s="223">
        <v>0</v>
      </c>
      <c r="AZ143" s="223">
        <v>0</v>
      </c>
      <c r="BA143" s="223">
        <v>0</v>
      </c>
      <c r="BB143" s="223">
        <v>0</v>
      </c>
      <c r="BC143" s="223">
        <v>0</v>
      </c>
      <c r="BD143" s="223">
        <v>0</v>
      </c>
      <c r="BE143" s="223">
        <v>0</v>
      </c>
      <c r="BF143" s="223">
        <v>0</v>
      </c>
      <c r="BG143" s="223">
        <v>0</v>
      </c>
      <c r="BH143" s="223">
        <v>0</v>
      </c>
      <c r="BI143" s="223">
        <v>0</v>
      </c>
      <c r="BJ143" s="223">
        <v>0</v>
      </c>
      <c r="BK143" s="223">
        <v>0</v>
      </c>
      <c r="BL143" s="223">
        <v>0</v>
      </c>
      <c r="BM143" s="223">
        <v>0</v>
      </c>
      <c r="BN143" s="223">
        <v>0</v>
      </c>
      <c r="BO143" s="223">
        <v>0</v>
      </c>
      <c r="BP143" s="223">
        <v>0</v>
      </c>
      <c r="BQ143" s="223">
        <v>0</v>
      </c>
      <c r="BR143" s="223">
        <v>0</v>
      </c>
      <c r="BS143" s="223">
        <v>0</v>
      </c>
      <c r="BT143" s="223">
        <v>0</v>
      </c>
      <c r="BU143" s="223">
        <v>0</v>
      </c>
      <c r="BV143" s="223">
        <v>0</v>
      </c>
      <c r="BW143" s="223">
        <v>0</v>
      </c>
      <c r="BX143" s="223">
        <v>0</v>
      </c>
      <c r="BY143" s="223">
        <v>0</v>
      </c>
      <c r="BZ143" s="223">
        <v>0</v>
      </c>
      <c r="CA143" s="223">
        <v>0</v>
      </c>
      <c r="CB143" s="223">
        <v>0</v>
      </c>
      <c r="CC143" s="223">
        <v>0</v>
      </c>
      <c r="CD143" s="223">
        <v>0</v>
      </c>
      <c r="CE143" s="223">
        <v>0</v>
      </c>
      <c r="CF143" s="223">
        <v>0</v>
      </c>
      <c r="CG143" s="223">
        <v>0</v>
      </c>
      <c r="CH143" s="223">
        <v>0</v>
      </c>
      <c r="CI143" s="223">
        <v>0</v>
      </c>
      <c r="CJ143" s="223">
        <v>0</v>
      </c>
      <c r="CK143" s="223">
        <v>0</v>
      </c>
      <c r="CL143" s="223">
        <v>0</v>
      </c>
      <c r="CM143" s="223">
        <v>0</v>
      </c>
      <c r="CN143" s="223">
        <v>0</v>
      </c>
      <c r="CO143" s="223">
        <v>0</v>
      </c>
      <c r="CP143" s="223">
        <v>0</v>
      </c>
      <c r="CQ143" s="223">
        <v>0</v>
      </c>
      <c r="CR143" s="223">
        <v>0</v>
      </c>
      <c r="CS143" s="223">
        <v>0</v>
      </c>
      <c r="CT143" s="223">
        <v>0</v>
      </c>
      <c r="CU143" s="223">
        <v>0</v>
      </c>
      <c r="CV143" s="223">
        <v>0</v>
      </c>
      <c r="CW143" s="223">
        <v>0</v>
      </c>
      <c r="CX143" s="223">
        <v>0</v>
      </c>
      <c r="CY143" s="223">
        <v>0</v>
      </c>
      <c r="CZ143" s="223">
        <v>0</v>
      </c>
      <c r="DA143" s="223">
        <v>0</v>
      </c>
      <c r="DB143" s="223">
        <v>0</v>
      </c>
      <c r="DC143" s="223">
        <v>0</v>
      </c>
      <c r="DD143" s="223">
        <v>0</v>
      </c>
      <c r="DH143" s="223">
        <v>12</v>
      </c>
      <c r="DI143" s="223">
        <f t="shared" si="0"/>
        <v>1.5299748436035977E-2</v>
      </c>
    </row>
    <row r="144" spans="1:113">
      <c r="A144" s="223">
        <v>13</v>
      </c>
      <c r="H144"/>
      <c r="I144" s="223">
        <v>3.4700323391540474E-3</v>
      </c>
      <c r="J144" s="223">
        <v>3.7059836891884302E-3</v>
      </c>
      <c r="K144" s="223">
        <v>3.957978096208477E-3</v>
      </c>
      <c r="L144" s="223">
        <v>4.2271062507437222E-3</v>
      </c>
      <c r="M144" s="223">
        <v>4.5145329763910617E-3</v>
      </c>
      <c r="N144" s="223">
        <v>4.8215022660612981E-3</v>
      </c>
      <c r="O144" s="223">
        <v>5.1493426600132458E-3</v>
      </c>
      <c r="P144" s="223">
        <v>5.4994729888200172E-3</v>
      </c>
      <c r="Q144" s="223">
        <v>5.8734085059744846E-3</v>
      </c>
      <c r="R144" s="223">
        <v>6.2727674365056175E-3</v>
      </c>
      <c r="S144" s="223">
        <v>6.6992779697506383E-3</v>
      </c>
      <c r="T144" s="223">
        <v>7.1547857263256432E-3</v>
      </c>
      <c r="U144" s="223">
        <v>7.6412617313541915E-3</v>
      </c>
      <c r="V144" s="223">
        <v>8.1608109281687442E-3</v>
      </c>
      <c r="W144" s="223">
        <v>8.7156812689967479E-3</v>
      </c>
      <c r="X144" s="223">
        <v>9.3082734215917552E-3</v>
      </c>
      <c r="Y144" s="223">
        <v>9.9411511333804686E-3</v>
      </c>
      <c r="Z144" s="223">
        <v>1.061705229747927E-2</v>
      </c>
      <c r="AA144" s="223">
        <v>1.1338900767900395E-2</v>
      </c>
      <c r="AB144" s="223">
        <v>1.2109818974425885E-2</v>
      </c>
      <c r="AC144" s="223">
        <v>1.2933141390996739E-2</v>
      </c>
      <c r="AD144" s="223">
        <v>1.3812428915050608E-2</v>
      </c>
      <c r="AE144" s="223">
        <v>1.4751484219059313E-2</v>
      </c>
      <c r="AF144" s="223">
        <v>1.5754368139588647E-2</v>
      </c>
      <c r="AG144" s="223">
        <v>1.682541717353005E-2</v>
      </c>
      <c r="AH144" s="223">
        <v>1.7969262155763992E-2</v>
      </c>
      <c r="AI144" s="223">
        <v>1.9190848197419716E-2</v>
      </c>
      <c r="AJ144" s="223">
        <v>2.0495455969112845E-2</v>
      </c>
      <c r="AK144" s="223">
        <v>2.1888724419090181E-2</v>
      </c>
      <c r="AL144" s="223">
        <v>2.3376675022111361E-2</v>
      </c>
      <c r="AM144" s="223">
        <v>2.4965737661165905E-2</v>
      </c>
      <c r="AN144" s="223">
        <v>2.6662778250784374E-2</v>
      </c>
      <c r="AO144" s="223">
        <v>2.8475128217776213E-2</v>
      </c>
      <c r="AP144" s="223">
        <v>3.0410615962735695E-2</v>
      </c>
      <c r="AQ144" s="223">
        <v>3.2477600433624729E-2</v>
      </c>
      <c r="AR144" s="223">
        <v>3.4685006951187411E-2</v>
      </c>
      <c r="AS144" s="223">
        <v>3.7042365434909824E-2</v>
      </c>
      <c r="AT144" s="223">
        <v>3.9559851187720048E-2</v>
      </c>
      <c r="AU144" s="223">
        <v>4.2248328407665375E-2</v>
      </c>
      <c r="AV144" s="223">
        <v>4.5119396605424175E-2</v>
      </c>
      <c r="AW144" s="223">
        <v>4.8185440117735054E-2</v>
      </c>
      <c r="AX144" s="223">
        <v>5.1459680918677676E-2</v>
      </c>
      <c r="AY144" s="223">
        <v>5.495623494324757E-2</v>
      </c>
      <c r="AZ144" s="223">
        <v>5.869017215084428E-2</v>
      </c>
      <c r="BA144" s="223">
        <v>6.2677580570165953E-2</v>
      </c>
      <c r="BB144" s="223">
        <v>6.6935634581584066E-2</v>
      </c>
      <c r="BC144" s="223">
        <v>7.1482667708382824E-2</v>
      </c>
      <c r="BD144" s="223">
        <v>7.6338250204287042E-2</v>
      </c>
      <c r="BE144" s="223">
        <v>8.152327174148491E-2</v>
      </c>
      <c r="BF144" s="223">
        <v>8.7060029520867679E-2</v>
      </c>
      <c r="BG144" s="223">
        <v>9.2972322144451003E-2</v>
      </c>
      <c r="BH144" s="223">
        <v>9.9285549608889301E-2</v>
      </c>
      <c r="BI144" s="223">
        <v>0.10602681979860774</v>
      </c>
      <c r="BJ144" s="223">
        <v>0.11322506187731836</v>
      </c>
      <c r="BK144" s="223">
        <v>0.12091114699746972</v>
      </c>
      <c r="BL144" s="223">
        <v>0.12911801676843607</v>
      </c>
      <c r="BM144" s="223">
        <v>0.13788081994583992</v>
      </c>
      <c r="BN144" s="223">
        <v>0.14723705782619065</v>
      </c>
      <c r="BO144" s="223">
        <v>0.15722673885280028</v>
      </c>
      <c r="BP144" s="223">
        <v>0.16789254296047831</v>
      </c>
      <c r="BQ144" s="223">
        <v>0.17927999620749843</v>
      </c>
      <c r="BR144" s="223">
        <v>0.1914376562634065</v>
      </c>
      <c r="BS144" s="223">
        <v>0.20441730933993696</v>
      </c>
      <c r="BT144" s="223">
        <v>0.21827417916904959</v>
      </c>
      <c r="BU144" s="223">
        <v>0.23306714851199906</v>
      </c>
      <c r="BV144" s="223">
        <v>0.24885899079617138</v>
      </c>
      <c r="BW144" s="223">
        <v>0.26571663093628139</v>
      </c>
      <c r="BX144" s="223">
        <v>0.28371139323029299</v>
      </c>
      <c r="BY144" s="223">
        <v>0.30291928883711128</v>
      </c>
      <c r="BZ144" s="223">
        <v>0.32342130830605881</v>
      </c>
      <c r="CA144" s="223">
        <v>0.34530373237090062</v>
      </c>
      <c r="CB144" s="223">
        <v>0.36865845966784261</v>
      </c>
      <c r="CC144" s="223">
        <v>0.39358335185214716</v>
      </c>
      <c r="CD144" s="223">
        <v>0.42018259650515405</v>
      </c>
      <c r="CE144" s="223">
        <v>0.44856708810935553</v>
      </c>
      <c r="CF144" s="223">
        <v>0.47885482721867334</v>
      </c>
      <c r="CG144" s="223">
        <v>0.51117133775504942</v>
      </c>
      <c r="CH144" s="223">
        <v>0.5456501021091047</v>
      </c>
      <c r="CI144" s="223">
        <v>0.58243301339702735</v>
      </c>
      <c r="CJ144" s="223">
        <v>0.62167077224291423</v>
      </c>
      <c r="CK144" s="223">
        <v>0.66352361326323794</v>
      </c>
      <c r="CL144" s="223">
        <v>0.70816125764621218</v>
      </c>
      <c r="CM144" s="223">
        <v>0.75576434223378453</v>
      </c>
      <c r="CN144" s="223">
        <v>0.80652396856290443</v>
      </c>
      <c r="CO144" s="223">
        <v>0.86064271546943538</v>
      </c>
      <c r="CP144" s="223">
        <v>0.91833503357107205</v>
      </c>
      <c r="CQ144" s="223">
        <v>0.97982767722658881</v>
      </c>
      <c r="CR144" s="223">
        <v>1.04535973176452</v>
      </c>
      <c r="CS144" s="223">
        <v>1.1151847588435087</v>
      </c>
      <c r="CT144" s="223">
        <v>1.1895687410400619</v>
      </c>
      <c r="CU144" s="223">
        <v>1.2687917027381581</v>
      </c>
      <c r="CV144" s="223">
        <v>1.3531474811974049</v>
      </c>
      <c r="CW144" s="223">
        <v>1.4429436052143516</v>
      </c>
      <c r="CX144" s="223">
        <v>1.5385009029200953</v>
      </c>
      <c r="CY144" s="223">
        <v>1.6401527392816151</v>
      </c>
      <c r="CZ144" s="223">
        <v>1.748243746876277</v>
      </c>
      <c r="DA144" s="223">
        <v>1.8631278601949863</v>
      </c>
      <c r="DB144" s="223">
        <v>1.9851653859588527</v>
      </c>
      <c r="DC144" s="223">
        <v>2.1147187264341638</v>
      </c>
      <c r="DD144" s="223">
        <v>2.2521461977578885</v>
      </c>
      <c r="DH144" s="223">
        <v>13</v>
      </c>
      <c r="DI144" s="223">
        <f t="shared" si="0"/>
        <v>1.6340137947050623E-2</v>
      </c>
    </row>
    <row r="145" spans="1:113">
      <c r="A145" s="223">
        <v>14</v>
      </c>
      <c r="H145"/>
      <c r="I145" s="223">
        <v>6.1434130456514491E-3</v>
      </c>
      <c r="J145" s="223">
        <v>6.1434130456514491E-3</v>
      </c>
      <c r="K145" s="223">
        <v>6.1434130456514491E-3</v>
      </c>
      <c r="L145" s="223">
        <v>6.1434130456514491E-3</v>
      </c>
      <c r="M145" s="223">
        <v>6.1434130456514491E-3</v>
      </c>
      <c r="N145" s="223">
        <v>6.1434130456514491E-3</v>
      </c>
      <c r="O145" s="223">
        <v>6.1434130456514491E-3</v>
      </c>
      <c r="P145" s="223">
        <v>6.1434130456514491E-3</v>
      </c>
      <c r="Q145" s="223">
        <v>6.1434130456514491E-3</v>
      </c>
      <c r="R145" s="223">
        <v>6.1434130456514491E-3</v>
      </c>
      <c r="S145" s="223">
        <v>6.1434130456514491E-3</v>
      </c>
      <c r="T145" s="223">
        <v>6.1434130456514491E-3</v>
      </c>
      <c r="U145" s="223">
        <v>6.1434130456514491E-3</v>
      </c>
      <c r="V145" s="223">
        <v>6.1434130456514491E-3</v>
      </c>
      <c r="W145" s="223">
        <v>6.1434130456514491E-3</v>
      </c>
      <c r="X145" s="223">
        <v>6.1434130456514491E-3</v>
      </c>
      <c r="Y145" s="223">
        <v>6.1434130456514491E-3</v>
      </c>
      <c r="Z145" s="223">
        <v>6.1434130456514491E-3</v>
      </c>
      <c r="AA145" s="223">
        <v>6.1434130456514491E-3</v>
      </c>
      <c r="AB145" s="223">
        <v>6.1434130456514491E-3</v>
      </c>
      <c r="AC145" s="223">
        <v>6.1434130456514491E-3</v>
      </c>
      <c r="AD145" s="223">
        <v>6.1434130456514491E-3</v>
      </c>
      <c r="AE145" s="223">
        <v>6.1434130456514491E-3</v>
      </c>
      <c r="AF145" s="223">
        <v>6.1434130456514491E-3</v>
      </c>
      <c r="AG145" s="223">
        <v>6.1434130456514491E-3</v>
      </c>
      <c r="AH145" s="223">
        <v>6.1434130456514491E-3</v>
      </c>
      <c r="AI145" s="223">
        <v>6.1434130456514491E-3</v>
      </c>
      <c r="AJ145" s="223">
        <v>6.1434130456514491E-3</v>
      </c>
      <c r="AK145" s="223">
        <v>6.1434130456514491E-3</v>
      </c>
      <c r="AL145" s="223">
        <v>6.1434130456514491E-3</v>
      </c>
      <c r="AM145" s="223">
        <v>6.1434130456514491E-3</v>
      </c>
      <c r="AN145" s="223">
        <v>6.1434130456514491E-3</v>
      </c>
      <c r="AO145" s="223">
        <v>6.1434130456514491E-3</v>
      </c>
      <c r="AP145" s="223">
        <v>6.1434130456514491E-3</v>
      </c>
      <c r="AQ145" s="223">
        <v>6.1434130456514491E-3</v>
      </c>
      <c r="AR145" s="223">
        <v>6.1434130456514491E-3</v>
      </c>
      <c r="AS145" s="223">
        <v>6.1434130456514491E-3</v>
      </c>
      <c r="AT145" s="223">
        <v>6.1434130456514491E-3</v>
      </c>
      <c r="AU145" s="223">
        <v>6.1434130456514491E-3</v>
      </c>
      <c r="AV145" s="223">
        <v>6.1434130456514491E-3</v>
      </c>
      <c r="AW145" s="223">
        <v>6.1434130456514491E-3</v>
      </c>
      <c r="AX145" s="223">
        <v>6.1434130456514491E-3</v>
      </c>
      <c r="AY145" s="223">
        <v>6.1434130456514491E-3</v>
      </c>
      <c r="AZ145" s="223">
        <v>6.1434130456514491E-3</v>
      </c>
      <c r="BA145" s="223">
        <v>6.1434130456514491E-3</v>
      </c>
      <c r="BB145" s="223">
        <v>6.1434130456514491E-3</v>
      </c>
      <c r="BC145" s="223">
        <v>6.1434130456514491E-3</v>
      </c>
      <c r="BD145" s="223">
        <v>6.1434130456514491E-3</v>
      </c>
      <c r="BE145" s="223">
        <v>6.1434130456514491E-3</v>
      </c>
      <c r="BF145" s="223">
        <v>6.1434130456514491E-3</v>
      </c>
      <c r="BG145" s="223">
        <v>6.1434130456514491E-3</v>
      </c>
      <c r="BH145" s="223">
        <v>6.1434130456514491E-3</v>
      </c>
      <c r="BI145" s="223">
        <v>6.1434130456514491E-3</v>
      </c>
      <c r="BJ145" s="223">
        <v>6.1434130456514491E-3</v>
      </c>
      <c r="BK145" s="223">
        <v>6.1434130456514491E-3</v>
      </c>
      <c r="BL145" s="223">
        <v>6.1434130456514491E-3</v>
      </c>
      <c r="BM145" s="223">
        <v>6.1434130456514491E-3</v>
      </c>
      <c r="BN145" s="223">
        <v>6.1434130456514491E-3</v>
      </c>
      <c r="BO145" s="223">
        <v>6.1434130456514491E-3</v>
      </c>
      <c r="BP145" s="223">
        <v>6.1434130456514491E-3</v>
      </c>
      <c r="BQ145" s="223">
        <v>6.1434130456514491E-3</v>
      </c>
      <c r="BR145" s="223">
        <v>6.1434130456514491E-3</v>
      </c>
      <c r="BS145" s="223">
        <v>6.1434130456514491E-3</v>
      </c>
      <c r="BT145" s="223">
        <v>6.1434130456514491E-3</v>
      </c>
      <c r="BU145" s="223">
        <v>6.1434130456514491E-3</v>
      </c>
      <c r="BV145" s="223">
        <v>6.1434130456514491E-3</v>
      </c>
      <c r="BW145" s="223">
        <v>6.1434130456514491E-3</v>
      </c>
      <c r="BX145" s="223">
        <v>6.1434130456514491E-3</v>
      </c>
      <c r="BY145" s="223">
        <v>6.1434130456514491E-3</v>
      </c>
      <c r="BZ145" s="223">
        <v>6.1434130456514491E-3</v>
      </c>
      <c r="CA145" s="223">
        <v>6.1434130456514491E-3</v>
      </c>
      <c r="CB145" s="223">
        <v>6.1434130456514491E-3</v>
      </c>
      <c r="CC145" s="223">
        <v>6.1434130456514491E-3</v>
      </c>
      <c r="CD145" s="223">
        <v>6.1434130456514491E-3</v>
      </c>
      <c r="CE145" s="223">
        <v>6.1434130456514491E-3</v>
      </c>
      <c r="CF145" s="223">
        <v>6.1434130456514491E-3</v>
      </c>
      <c r="CG145" s="223">
        <v>6.1434130456514491E-3</v>
      </c>
      <c r="CH145" s="223">
        <v>6.1434130456514491E-3</v>
      </c>
      <c r="CI145" s="223">
        <v>6.1434130456514491E-3</v>
      </c>
      <c r="CJ145" s="223">
        <v>6.1434130456514491E-3</v>
      </c>
      <c r="CK145" s="223">
        <v>6.1434130456514491E-3</v>
      </c>
      <c r="CL145" s="223">
        <v>6.1434130456514491E-3</v>
      </c>
      <c r="CM145" s="223">
        <v>6.1434130456514491E-3</v>
      </c>
      <c r="CN145" s="223">
        <v>6.1434130456514491E-3</v>
      </c>
      <c r="CO145" s="223">
        <v>6.1434130456514491E-3</v>
      </c>
      <c r="CP145" s="223">
        <v>6.1434130456514491E-3</v>
      </c>
      <c r="CQ145" s="223">
        <v>6.1434130456514491E-3</v>
      </c>
      <c r="CR145" s="223">
        <v>6.1434130456514491E-3</v>
      </c>
      <c r="CS145" s="223">
        <v>6.1434130456514491E-3</v>
      </c>
      <c r="CT145" s="223">
        <v>6.1434130456514491E-3</v>
      </c>
      <c r="CU145" s="223">
        <v>6.1434130456514491E-3</v>
      </c>
      <c r="CV145" s="223">
        <v>6.1434130456514491E-3</v>
      </c>
      <c r="CW145" s="223">
        <v>6.1434130456514491E-3</v>
      </c>
      <c r="CX145" s="223">
        <v>6.1434130456514491E-3</v>
      </c>
      <c r="CY145" s="223">
        <v>6.1434130456514491E-3</v>
      </c>
      <c r="CZ145" s="223">
        <v>6.1434130456514491E-3</v>
      </c>
      <c r="DA145" s="223">
        <v>6.1434130456514491E-3</v>
      </c>
      <c r="DB145" s="223">
        <v>6.1434130456514491E-3</v>
      </c>
      <c r="DC145" s="223">
        <v>6.1434130456514491E-3</v>
      </c>
      <c r="DD145" s="223">
        <v>6.1434130456514491E-3</v>
      </c>
      <c r="DH145" s="223">
        <v>14</v>
      </c>
      <c r="DI145" s="223">
        <f t="shared" si="0"/>
        <v>1.7451274394797898E-2</v>
      </c>
    </row>
    <row r="146" spans="1:113">
      <c r="A146" s="223">
        <v>15</v>
      </c>
      <c r="H146"/>
      <c r="I146" s="223">
        <v>0.22969157634581733</v>
      </c>
      <c r="J146" s="223">
        <v>0.22969737436885845</v>
      </c>
      <c r="K146" s="223">
        <v>0.22970366964266944</v>
      </c>
      <c r="L146" s="223">
        <v>0.22971051045818919</v>
      </c>
      <c r="M146" s="223">
        <v>0.22971795042491738</v>
      </c>
      <c r="N146" s="223">
        <v>0.22972604911843067</v>
      </c>
      <c r="O146" s="223">
        <v>0.22973487281201621</v>
      </c>
      <c r="P146" s="223">
        <v>0.22974449530378155</v>
      </c>
      <c r="Q146" s="223">
        <v>0.22975499885213094</v>
      </c>
      <c r="R146" s="223">
        <v>0.22976647523426691</v>
      </c>
      <c r="S146" s="223">
        <v>0.22977902694438487</v>
      </c>
      <c r="T146" s="223">
        <v>0.22979276855051589</v>
      </c>
      <c r="U146" s="223">
        <v>0.22980782823157142</v>
      </c>
      <c r="V146" s="223">
        <v>0.22982434951909722</v>
      </c>
      <c r="W146" s="223">
        <v>0.22984249327160361</v>
      </c>
      <c r="X146" s="223">
        <v>0.22986243991314997</v>
      </c>
      <c r="Y146" s="223">
        <v>0.22988439197219654</v>
      </c>
      <c r="Z146" s="223">
        <v>0.22990857696164821</v>
      </c>
      <c r="AA146" s="223">
        <v>0.22993525064659603</v>
      </c>
      <c r="AB146" s="223">
        <v>0.22996470075258107</v>
      </c>
      <c r="AC146" s="223">
        <v>0.22999725117437073</v>
      </c>
      <c r="AD146" s="223">
        <v>0.23003326675334285</v>
      </c>
      <c r="AE146" s="223">
        <v>0.23007315870074463</v>
      </c>
      <c r="AF146" s="223">
        <v>0.23011739075444521</v>
      </c>
      <c r="AG146" s="223">
        <v>0.23016648616848948</v>
      </c>
      <c r="AH146" s="223">
        <v>0.23022103564791524</v>
      </c>
      <c r="AI146" s="223">
        <v>0.23028170635609729</v>
      </c>
      <c r="AJ146" s="223">
        <v>0.23034925213848398</v>
      </c>
      <c r="AK146" s="223">
        <v>0.23042452512518444</v>
      </c>
      <c r="AL146" s="223">
        <v>0.23050848889561479</v>
      </c>
      <c r="AM146" s="223">
        <v>0.23060223341151176</v>
      </c>
      <c r="AN146" s="223">
        <v>0.23070699195022293</v>
      </c>
      <c r="AO146" s="223">
        <v>0.23082416029844466</v>
      </c>
      <c r="AP146" s="223">
        <v>0.23095531849760259</v>
      </c>
      <c r="AQ146" s="223">
        <v>0.23110225546590693</v>
      </c>
      <c r="AR146" s="223">
        <v>0.2312669968587521</v>
      </c>
      <c r="AS146" s="223">
        <v>0.23145183656840507</v>
      </c>
      <c r="AT146" s="223">
        <v>0.23165937230555692</v>
      </c>
      <c r="AU146" s="223">
        <v>0.23189254574878004</v>
      </c>
      <c r="AV146" s="223">
        <v>0.2321546877924564</v>
      </c>
      <c r="AW146" s="223">
        <v>0.23244956946818443</v>
      </c>
      <c r="AX146" s="223">
        <v>0.23278145915744991</v>
      </c>
      <c r="AY146" s="223">
        <v>0.23315518675231484</v>
      </c>
      <c r="AZ146" s="223">
        <v>0.23357621545323415</v>
      </c>
      <c r="BA146" s="223">
        <v>0.23405072191522733</v>
      </c>
      <c r="BB146" s="223">
        <v>0.23458568546097774</v>
      </c>
      <c r="BC146" s="223">
        <v>0.23518898706642388</v>
      </c>
      <c r="BD146" s="223">
        <v>0.23586951878436752</v>
      </c>
      <c r="BE146" s="223">
        <v>0.23663730419677773</v>
      </c>
      <c r="BF146" s="223">
        <v>0.23750363036807198</v>
      </c>
      <c r="BG146" s="223">
        <v>0.23848119160030784</v>
      </c>
      <c r="BH146" s="223">
        <v>0.23958424505742476</v>
      </c>
      <c r="BI146" s="223">
        <v>0.24082877802077049</v>
      </c>
      <c r="BJ146" s="223">
        <v>0.24223268615560409</v>
      </c>
      <c r="BK146" s="223">
        <v>0.24381596170556913</v>
      </c>
      <c r="BL146" s="223">
        <v>0.24560088999308666</v>
      </c>
      <c r="BM146" s="223">
        <v>0.24761225200117626</v>
      </c>
      <c r="BN146" s="223">
        <v>0.24987753017153719</v>
      </c>
      <c r="BO146" s="223">
        <v>0.25242711391503342</v>
      </c>
      <c r="BP146" s="223">
        <v>0.25529450075146887</v>
      </c>
      <c r="BQ146" s="223">
        <v>0.25851648855074705</v>
      </c>
      <c r="BR146" s="223">
        <v>0.26213335412749911</v>
      </c>
      <c r="BS146" s="223">
        <v>0.26618901354543101</v>
      </c>
      <c r="BT146" s="223">
        <v>0.27073116001367997</v>
      </c>
      <c r="BU146" s="223">
        <v>0.27581137657061949</v>
      </c>
      <c r="BV146" s="223">
        <v>0.28148522811777027</v>
      </c>
      <c r="BW146" s="223">
        <v>0.28781229569429978</v>
      </c>
      <c r="BX146" s="223">
        <v>0.29485624473990424</v>
      </c>
      <c r="BY146" s="223">
        <v>0.30268482484626913</v>
      </c>
      <c r="BZ146" s="223">
        <v>0.31136988388746106</v>
      </c>
      <c r="CA146" s="223">
        <v>0.32098738142206829</v>
      </c>
      <c r="CB146" s="223">
        <v>0.33161741905734088</v>
      </c>
      <c r="CC146" s="223">
        <v>0.34334430285291895</v>
      </c>
      <c r="CD146" s="223">
        <v>0.35625665322408395</v>
      </c>
      <c r="CE146" s="223">
        <v>0.37044757719092358</v>
      </c>
      <c r="CF146" s="223">
        <v>0.38601491630169688</v>
      </c>
      <c r="CG146" s="223">
        <v>0.40306158136661469</v>
      </c>
      <c r="CH146" s="223">
        <v>0.42169598259802293</v>
      </c>
      <c r="CI146" s="223">
        <v>0.44203256123271006</v>
      </c>
      <c r="CJ146" s="223">
        <v>0.46419252775133452</v>
      </c>
      <c r="CK146" s="223">
        <v>0.48830426081452888</v>
      </c>
      <c r="CL146" s="223">
        <v>0.51666583406023225</v>
      </c>
      <c r="CM146" s="223">
        <v>0.54504585050411614</v>
      </c>
      <c r="CN146" s="223">
        <v>0.57582376733218976</v>
      </c>
      <c r="CO146" s="223">
        <v>0.60916797129110167</v>
      </c>
      <c r="CP146" s="223">
        <v>0.64525967060810896</v>
      </c>
      <c r="CQ146" s="223">
        <v>0.68429444385885596</v>
      </c>
      <c r="CR146" s="223">
        <v>0.72648445099310688</v>
      </c>
      <c r="CS146" s="223">
        <v>0.7720579387355202</v>
      </c>
      <c r="CT146" s="223">
        <v>0.82126447755538523</v>
      </c>
      <c r="CU146" s="223">
        <v>0.87437543568095311</v>
      </c>
      <c r="CV146" s="223">
        <v>0.93168702111858137</v>
      </c>
      <c r="CW146" s="223">
        <v>0.9935233285385191</v>
      </c>
      <c r="CX146" s="223">
        <v>1.0602398678161171</v>
      </c>
      <c r="CY146" s="223">
        <v>1.132227702910156</v>
      </c>
      <c r="CZ146" s="223">
        <v>1.2099183660903285</v>
      </c>
      <c r="DA146" s="223">
        <v>1.293789770835833</v>
      </c>
      <c r="DB146" s="223">
        <v>1.3843734306132824</v>
      </c>
      <c r="DC146" s="223">
        <v>1.4822634137705708</v>
      </c>
      <c r="DD146" s="223">
        <v>1.588127648940395</v>
      </c>
      <c r="DH146" s="223">
        <v>15</v>
      </c>
      <c r="DI146" s="223">
        <f t="shared" si="0"/>
        <v>1.8637968601574694E-2</v>
      </c>
    </row>
    <row r="147" spans="1:113">
      <c r="A147" s="223">
        <v>16</v>
      </c>
      <c r="H147"/>
      <c r="I147" s="223">
        <v>1.097180008628065E-2</v>
      </c>
      <c r="J147" s="223">
        <v>1.1032448774636846E-2</v>
      </c>
      <c r="K147" s="223">
        <v>1.1097223412628995E-2</v>
      </c>
      <c r="L147" s="223">
        <v>1.1166404821634345E-2</v>
      </c>
      <c r="M147" s="223">
        <v>1.1240292954794059E-2</v>
      </c>
      <c r="N147" s="223">
        <v>1.1319208203097812E-2</v>
      </c>
      <c r="O147" s="223">
        <v>1.1403492790920894E-2</v>
      </c>
      <c r="P147" s="223">
        <v>1.1493512267268215E-2</v>
      </c>
      <c r="Q147" s="223">
        <v>1.1589657099347291E-2</v>
      </c>
      <c r="R147" s="223">
        <v>1.1692344375558588E-2</v>
      </c>
      <c r="S147" s="223">
        <v>1.1802019625492117E-2</v>
      </c>
      <c r="T147" s="223">
        <v>1.1919158765055893E-2</v>
      </c>
      <c r="U147" s="223">
        <v>1.2044270175438441E-2</v>
      </c>
      <c r="V147" s="223">
        <v>1.2177896925226401E-2</v>
      </c>
      <c r="W147" s="223">
        <v>1.2320619145663183E-2</v>
      </c>
      <c r="X147" s="223">
        <v>1.2473056569749076E-2</v>
      </c>
      <c r="Y147" s="223">
        <v>1.2635871246651385E-2</v>
      </c>
      <c r="Z147" s="223">
        <v>1.280977044371895E-2</v>
      </c>
      <c r="AA147" s="223">
        <v>1.2995509749284321E-2</v>
      </c>
      <c r="AB147" s="223">
        <v>1.3193896390393221E-2</v>
      </c>
      <c r="AC147" s="223">
        <v>1.3405792780631101E-2</v>
      </c>
      <c r="AD147" s="223">
        <v>1.3632120314326365E-2</v>
      </c>
      <c r="AE147" s="223">
        <v>1.3873863424606201E-2</v>
      </c>
      <c r="AF147" s="223">
        <v>1.4132073924071311E-2</v>
      </c>
      <c r="AG147" s="223">
        <v>1.4407875648248261E-2</v>
      </c>
      <c r="AH147" s="223">
        <v>1.4702469423481936E-2</v>
      </c>
      <c r="AI147" s="223">
        <v>1.5017138382555272E-2</v>
      </c>
      <c r="AJ147" s="223">
        <v>1.5353253653080131E-2</v>
      </c>
      <c r="AK147" s="223">
        <v>1.5712280445603993E-2</v>
      </c>
      <c r="AL147" s="223">
        <v>1.609578457043508E-2</v>
      </c>
      <c r="AM147" s="223">
        <v>1.6505439414418614E-2</v>
      </c>
      <c r="AN147" s="223">
        <v>1.6943033411315193E-2</v>
      </c>
      <c r="AO147" s="223">
        <v>1.7410478042056924E-2</v>
      </c>
      <c r="AP147" s="223">
        <v>1.7909816404007836E-2</v>
      </c>
      <c r="AQ147" s="223">
        <v>1.8443232391454723E-2</v>
      </c>
      <c r="AR147" s="223">
        <v>1.9013060532927336E-2</v>
      </c>
      <c r="AS147" s="223">
        <v>1.9621796534620782E-2</v>
      </c>
      <c r="AT147" s="223">
        <v>2.0272108583198299E-2</v>
      </c>
      <c r="AU147" s="223">
        <v>2.0966849465624399E-2</v>
      </c>
      <c r="AV147" s="223">
        <v>2.1709069568454128E-2</v>
      </c>
      <c r="AW147" s="223">
        <v>2.2502030824228081E-2</v>
      </c>
      <c r="AX147" s="223">
        <v>2.3349221678342021E-2</v>
      </c>
      <c r="AY147" s="223">
        <v>2.4254373156029581E-2</v>
      </c>
      <c r="AZ147" s="223">
        <v>2.5221476115976683E-2</v>
      </c>
      <c r="BA147" s="223">
        <v>2.6254799784646548E-2</v>
      </c>
      <c r="BB147" s="223">
        <v>2.7358911673710622E-2</v>
      </c>
      <c r="BC147" s="223">
        <v>2.8538698992142061E-2</v>
      </c>
      <c r="BD147" s="223">
        <v>2.9799391674632046E-2</v>
      </c>
      <c r="BE147" s="223">
        <v>3.1146587159147792E-2</v>
      </c>
      <c r="BF147" s="223">
        <v>3.2586277058791205E-2</v>
      </c>
      <c r="BG147" s="223">
        <v>3.4124875886781578E-2</v>
      </c>
      <c r="BH147" s="223">
        <v>3.5769252008540496E-2</v>
      </c>
      <c r="BI147" s="223">
        <v>3.752676101168563E-2</v>
      </c>
      <c r="BJ147" s="223">
        <v>3.940528170345816E-2</v>
      </c>
      <c r="BK147" s="223">
        <v>4.1413254965956658E-2</v>
      </c>
      <c r="BL147" s="223">
        <v>4.3559725722810222E-2</v>
      </c>
      <c r="BM147" s="223">
        <v>4.5854388296911158E-2</v>
      </c>
      <c r="BN147" s="223">
        <v>4.8307635467915735E-2</v>
      </c>
      <c r="BO147" s="223">
        <v>5.0930611570828961E-2</v>
      </c>
      <c r="BP147" s="223">
        <v>5.3735270013611482E-2</v>
      </c>
      <c r="BQ147" s="223">
        <v>5.6734435632946237E-2</v>
      </c>
      <c r="BR147" s="223">
        <v>5.9941872353743715E-2</v>
      </c>
      <c r="BS147" s="223">
        <v>6.3372356670412758E-2</v>
      </c>
      <c r="BT147" s="223">
        <v>6.7041757527276882E-2</v>
      </c>
      <c r="BU147" s="223">
        <v>7.0967123811309402E-2</v>
      </c>
      <c r="BV147" s="223">
        <v>7.51667914445657E-2</v>
      </c>
      <c r="BW147" s="223">
        <v>7.9660439002420452E-2</v>
      </c>
      <c r="BX147" s="223">
        <v>8.4469264464952815E-2</v>
      </c>
      <c r="BY147" s="223">
        <v>8.9616071181895143E-2</v>
      </c>
      <c r="BZ147" s="223">
        <v>9.5125410771474406E-2</v>
      </c>
      <c r="CA147" s="223">
        <v>0.10102373100611589</v>
      </c>
      <c r="CB147" s="223">
        <v>0.10733953813082328</v>
      </c>
      <c r="CC147" s="223">
        <v>0.11410357530425551</v>
      </c>
      <c r="CD147" s="223">
        <v>0.12134901907940832</v>
      </c>
      <c r="CE147" s="223">
        <v>0.12911169611630402</v>
      </c>
      <c r="CF147" s="223">
        <v>0.13743032264253707</v>
      </c>
      <c r="CG147" s="223">
        <v>0.14634676955905818</v>
      </c>
      <c r="CH147" s="223">
        <v>0.15590635654088253</v>
      </c>
      <c r="CI147" s="223">
        <v>0.16615817902151694</v>
      </c>
      <c r="CJ147" s="223">
        <v>0.17715557671089782</v>
      </c>
      <c r="CK147" s="223">
        <v>0.18895617990701852</v>
      </c>
      <c r="CL147" s="223">
        <v>0.20182831253060546</v>
      </c>
      <c r="CM147" s="223">
        <v>0.21558069867403842</v>
      </c>
      <c r="CN147" s="223">
        <v>0.23035246087103928</v>
      </c>
      <c r="CO147" s="223">
        <v>0.24622552278564888</v>
      </c>
      <c r="CP147" s="223">
        <v>0.26328936145178683</v>
      </c>
      <c r="CQ147" s="223">
        <v>0.28164191686201939</v>
      </c>
      <c r="CR147" s="223">
        <v>0.30139105315420472</v>
      </c>
      <c r="CS147" s="223">
        <v>0.32265364070160729</v>
      </c>
      <c r="CT147" s="223">
        <v>0.34555966728802823</v>
      </c>
      <c r="CU147" s="223">
        <v>0.37025210349024845</v>
      </c>
      <c r="CV147" s="223">
        <v>0.39688905422227405</v>
      </c>
      <c r="CW147" s="223">
        <v>0.42564587704074863</v>
      </c>
      <c r="CX147" s="223">
        <v>0.45671771157072771</v>
      </c>
      <c r="CY147" s="223">
        <v>0.49032253002456466</v>
      </c>
      <c r="CZ147" s="223">
        <v>0.52670485645766196</v>
      </c>
      <c r="DA147" s="223">
        <v>0.56614035662076467</v>
      </c>
      <c r="DB147" s="223">
        <v>0.60894157896870715</v>
      </c>
      <c r="DC147" s="223">
        <v>0.65546524376814974</v>
      </c>
      <c r="DD147" s="223">
        <v>0.70612165288172735</v>
      </c>
      <c r="DH147" s="223">
        <v>16</v>
      </c>
      <c r="DI147" s="223">
        <f t="shared" si="0"/>
        <v>1.9905358527674853E-2</v>
      </c>
    </row>
    <row r="148" spans="1:113">
      <c r="A148" s="223">
        <v>17</v>
      </c>
      <c r="H148"/>
      <c r="I148" s="223">
        <v>3</v>
      </c>
      <c r="J148" s="223">
        <v>3</v>
      </c>
      <c r="K148" s="223">
        <v>3</v>
      </c>
      <c r="L148" s="223">
        <v>3</v>
      </c>
      <c r="M148" s="223">
        <v>3</v>
      </c>
      <c r="N148" s="223">
        <v>3</v>
      </c>
      <c r="O148" s="223">
        <v>3</v>
      </c>
      <c r="P148" s="223">
        <v>3</v>
      </c>
      <c r="Q148" s="223">
        <v>3</v>
      </c>
      <c r="R148" s="223">
        <v>3</v>
      </c>
      <c r="S148" s="223">
        <v>3</v>
      </c>
      <c r="T148" s="223">
        <v>3</v>
      </c>
      <c r="U148" s="223">
        <v>3</v>
      </c>
      <c r="V148" s="223">
        <v>3</v>
      </c>
      <c r="W148" s="223">
        <v>3</v>
      </c>
      <c r="X148" s="223">
        <v>3</v>
      </c>
      <c r="Y148" s="223">
        <v>3</v>
      </c>
      <c r="Z148" s="223">
        <v>3</v>
      </c>
      <c r="AA148" s="223">
        <v>3</v>
      </c>
      <c r="AB148" s="223">
        <v>3</v>
      </c>
      <c r="AC148" s="223">
        <v>3</v>
      </c>
      <c r="AD148" s="223">
        <v>3</v>
      </c>
      <c r="AE148" s="223">
        <v>3</v>
      </c>
      <c r="AF148" s="223">
        <v>3</v>
      </c>
      <c r="AG148" s="223">
        <v>3</v>
      </c>
      <c r="AH148" s="223">
        <v>3</v>
      </c>
      <c r="AI148" s="223">
        <v>3</v>
      </c>
      <c r="AJ148" s="223">
        <v>3</v>
      </c>
      <c r="AK148" s="223">
        <v>3</v>
      </c>
      <c r="AL148" s="223">
        <v>3</v>
      </c>
      <c r="AM148" s="223">
        <v>3</v>
      </c>
      <c r="AN148" s="223">
        <v>3</v>
      </c>
      <c r="AO148" s="223">
        <v>3</v>
      </c>
      <c r="AP148" s="223">
        <v>3</v>
      </c>
      <c r="AQ148" s="223">
        <v>3</v>
      </c>
      <c r="AR148" s="223">
        <v>3</v>
      </c>
      <c r="AS148" s="223">
        <v>3</v>
      </c>
      <c r="AT148" s="223">
        <v>3</v>
      </c>
      <c r="AU148" s="223">
        <v>3</v>
      </c>
      <c r="AV148" s="223">
        <v>3</v>
      </c>
      <c r="AW148" s="223">
        <v>3</v>
      </c>
      <c r="AX148" s="223">
        <v>3</v>
      </c>
      <c r="AY148" s="223">
        <v>3</v>
      </c>
      <c r="AZ148" s="223">
        <v>3</v>
      </c>
      <c r="BA148" s="223">
        <v>3</v>
      </c>
      <c r="BB148" s="223">
        <v>3</v>
      </c>
      <c r="BC148" s="223">
        <v>3</v>
      </c>
      <c r="BD148" s="223">
        <v>3</v>
      </c>
      <c r="BE148" s="223">
        <v>3</v>
      </c>
      <c r="BF148" s="223">
        <v>3</v>
      </c>
      <c r="BG148" s="223">
        <v>3</v>
      </c>
      <c r="BH148" s="223">
        <v>3</v>
      </c>
      <c r="BI148" s="223">
        <v>3</v>
      </c>
      <c r="BJ148" s="223">
        <v>3</v>
      </c>
      <c r="BK148" s="223">
        <v>3</v>
      </c>
      <c r="BL148" s="223">
        <v>3</v>
      </c>
      <c r="BM148" s="223">
        <v>3</v>
      </c>
      <c r="BN148" s="223">
        <v>3</v>
      </c>
      <c r="BO148" s="223">
        <v>3</v>
      </c>
      <c r="BP148" s="223">
        <v>3</v>
      </c>
      <c r="BQ148" s="223">
        <v>3</v>
      </c>
      <c r="BR148" s="223">
        <v>3</v>
      </c>
      <c r="BS148" s="223">
        <v>3</v>
      </c>
      <c r="BT148" s="223">
        <v>3</v>
      </c>
      <c r="BU148" s="223">
        <v>3</v>
      </c>
      <c r="BV148" s="223">
        <v>3</v>
      </c>
      <c r="BW148" s="223">
        <v>3</v>
      </c>
      <c r="BX148" s="223">
        <v>3</v>
      </c>
      <c r="BY148" s="223">
        <v>3</v>
      </c>
      <c r="BZ148" s="223">
        <v>3</v>
      </c>
      <c r="CA148" s="223">
        <v>3</v>
      </c>
      <c r="CB148" s="223">
        <v>3</v>
      </c>
      <c r="CC148" s="223">
        <v>3</v>
      </c>
      <c r="CD148" s="223">
        <v>3</v>
      </c>
      <c r="CE148" s="223">
        <v>3</v>
      </c>
      <c r="CF148" s="223">
        <v>3</v>
      </c>
      <c r="CG148" s="223">
        <v>3</v>
      </c>
      <c r="CH148" s="223">
        <v>3</v>
      </c>
      <c r="CI148" s="223">
        <v>3</v>
      </c>
      <c r="CJ148" s="223">
        <v>3</v>
      </c>
      <c r="CK148" s="223">
        <v>3</v>
      </c>
      <c r="CL148" s="223">
        <v>3</v>
      </c>
      <c r="CM148" s="223">
        <v>3</v>
      </c>
      <c r="CN148" s="223">
        <v>3</v>
      </c>
      <c r="CO148" s="223">
        <v>3</v>
      </c>
      <c r="CP148" s="223">
        <v>3</v>
      </c>
      <c r="CQ148" s="223">
        <v>3</v>
      </c>
      <c r="CR148" s="223">
        <v>3</v>
      </c>
      <c r="CS148" s="223">
        <v>3</v>
      </c>
      <c r="CT148" s="223">
        <v>3</v>
      </c>
      <c r="CU148" s="223">
        <v>3</v>
      </c>
      <c r="CV148" s="223">
        <v>3</v>
      </c>
      <c r="CW148" s="223">
        <v>3</v>
      </c>
      <c r="CX148" s="223">
        <v>3</v>
      </c>
      <c r="CY148" s="223">
        <v>3</v>
      </c>
      <c r="CZ148" s="223">
        <v>3</v>
      </c>
      <c r="DA148" s="223">
        <v>3</v>
      </c>
      <c r="DB148" s="223">
        <v>3</v>
      </c>
      <c r="DC148" s="223">
        <v>3</v>
      </c>
      <c r="DD148" s="223">
        <v>3</v>
      </c>
      <c r="DH148" s="223">
        <v>17</v>
      </c>
      <c r="DI148" s="223">
        <f t="shared" si="0"/>
        <v>2.1258931516914444E-2</v>
      </c>
    </row>
    <row r="149" spans="1:113">
      <c r="A149" s="223">
        <v>18</v>
      </c>
      <c r="H149"/>
      <c r="I149" s="223">
        <v>3.1415976268247808E-3</v>
      </c>
      <c r="J149" s="223">
        <v>3.1416542326155633E-3</v>
      </c>
      <c r="K149" s="223">
        <v>3.1417171338046068E-3</v>
      </c>
      <c r="L149" s="223">
        <v>3.1417871024756977E-3</v>
      </c>
      <c r="M149" s="223">
        <v>3.1418650115888152E-3</v>
      </c>
      <c r="N149" s="223">
        <v>3.1419518486423808E-3</v>
      </c>
      <c r="O149" s="223">
        <v>3.1420487312211511E-3</v>
      </c>
      <c r="P149" s="223">
        <v>3.1421569246925379E-3</v>
      </c>
      <c r="Q149" s="223">
        <v>3.142277862350868E-3</v>
      </c>
      <c r="R149" s="223">
        <v>3.1424131683510737E-3</v>
      </c>
      <c r="S149" s="223">
        <v>3.1425646838211139E-3</v>
      </c>
      <c r="T149" s="223">
        <v>3.1427344965970338E-3</v>
      </c>
      <c r="U149" s="223">
        <v>3.1429249750866755E-3</v>
      </c>
      <c r="V149" s="223">
        <v>3.1431388068390797E-3</v>
      </c>
      <c r="W149" s="223">
        <v>3.1433790424774872E-3</v>
      </c>
      <c r="X149" s="223">
        <v>3.1436491457460807E-3</v>
      </c>
      <c r="Y149" s="223">
        <v>3.1439530505258727E-3</v>
      </c>
      <c r="Z149" s="223">
        <v>3.1442952257950824E-3</v>
      </c>
      <c r="AA149" s="223">
        <v>3.1446807496462591E-3</v>
      </c>
      <c r="AB149" s="223">
        <v>3.1451153936283859E-3</v>
      </c>
      <c r="AC149" s="223">
        <v>3.1456057188603156E-3</v>
      </c>
      <c r="AD149" s="223">
        <v>3.146159185564764E-3</v>
      </c>
      <c r="AE149" s="223">
        <v>3.1467842779037323E-3</v>
      </c>
      <c r="AF149" s="223">
        <v>3.1474906462601831E-3</v>
      </c>
      <c r="AG149" s="223">
        <v>3.1482892694120646E-3</v>
      </c>
      <c r="AH149" s="223">
        <v>3.1491926393881716E-3</v>
      </c>
      <c r="AI149" s="223">
        <v>3.1502149721871807E-3</v>
      </c>
      <c r="AJ149" s="223">
        <v>3.1513724479879579E-3</v>
      </c>
      <c r="AK149" s="223">
        <v>3.1526834849889421E-3</v>
      </c>
      <c r="AL149" s="223">
        <v>3.1541690515956137E-3</v>
      </c>
      <c r="AM149" s="223">
        <v>3.1558530223381055E-3</v>
      </c>
      <c r="AN149" s="223">
        <v>3.1577625836571631E-3</v>
      </c>
      <c r="AO149" s="223">
        <v>3.1599286965592181E-3</v>
      </c>
      <c r="AP149" s="223">
        <v>3.1623866241251193E-3</v>
      </c>
      <c r="AQ149" s="223">
        <v>3.16517653297914E-3</v>
      </c>
      <c r="AR149" s="223">
        <v>3.1683441791049011E-3</v>
      </c>
      <c r="AS149" s="223">
        <v>3.1719416898547078E-3</v>
      </c>
      <c r="AT149" s="223">
        <v>3.1760284556640889E-3</v>
      </c>
      <c r="AU149" s="223">
        <v>3.180672146882849E-3</v>
      </c>
      <c r="AV149" s="223">
        <v>3.1859498733007182E-3</v>
      </c>
      <c r="AW149" s="223">
        <v>3.1919495064171451E-3</v>
      </c>
      <c r="AX149" s="223">
        <v>3.1987711873242889E-3</v>
      </c>
      <c r="AY149" s="223">
        <v>3.206529046288307E-3</v>
      </c>
      <c r="AZ149" s="223">
        <v>3.2153531637828464E-3</v>
      </c>
      <c r="BA149" s="223">
        <v>3.2253918069140076E-3</v>
      </c>
      <c r="BB149" s="223">
        <v>3.2368139799505988E-3</v>
      </c>
      <c r="BC149" s="223">
        <v>3.2498123331205966E-3</v>
      </c>
      <c r="BD149" s="223">
        <v>3.2646064800490519E-3</v>
      </c>
      <c r="BE149" s="223">
        <v>3.2814467813028483E-3</v>
      </c>
      <c r="BF149" s="223">
        <v>3.3006186595970033E-3</v>
      </c>
      <c r="BG149" s="223">
        <v>3.3224475214474565E-3</v>
      </c>
      <c r="BH149" s="223">
        <v>3.3473043705873119E-3</v>
      </c>
      <c r="BI149" s="223">
        <v>3.3756122104820836E-3</v>
      </c>
      <c r="BJ149" s="223">
        <v>3.4078533469950449E-3</v>
      </c>
      <c r="BK149" s="223">
        <v>3.4445777179071668E-3</v>
      </c>
      <c r="BL149" s="223">
        <v>3.4864123938627553E-3</v>
      </c>
      <c r="BM149" s="223">
        <v>3.5340724157062434E-3</v>
      </c>
      <c r="BN149" s="223">
        <v>3.5883731564584826E-3</v>
      </c>
      <c r="BO149" s="223">
        <v>3.6502444227638564E-3</v>
      </c>
      <c r="BP149" s="223">
        <v>3.7207465409954334E-3</v>
      </c>
      <c r="BQ149" s="223">
        <v>3.8010887078745847E-3</v>
      </c>
      <c r="BR149" s="223">
        <v>3.8926499250644974E-3</v>
      </c>
      <c r="BS149" s="223">
        <v>3.9970028824450089E-3</v>
      </c>
      <c r="BT149" s="223">
        <v>4.1159412064862236E-3</v>
      </c>
      <c r="BU149" s="223">
        <v>4.2515105456700205E-3</v>
      </c>
      <c r="BV149" s="223">
        <v>4.4060439618986936E-3</v>
      </c>
      <c r="BW149" s="223">
        <v>4.582202714179937E-3</v>
      </c>
      <c r="BX149" s="223">
        <v>4.7830220415271789E-3</v>
      </c>
      <c r="BY149" s="223">
        <v>5.0119641115417878E-3</v>
      </c>
      <c r="BZ149" s="223">
        <v>5.2729781328373247E-3</v>
      </c>
      <c r="CA149" s="223">
        <v>5.5705690262432238E-3</v>
      </c>
      <c r="CB149" s="223">
        <v>5.9098758162458966E-3</v>
      </c>
      <c r="CC149" s="223">
        <v>6.2967611291713591E-3</v>
      </c>
      <c r="CD149" s="223">
        <v>6.7379133856269001E-3</v>
      </c>
      <c r="CE149" s="223">
        <v>7.2409635057424293E-3</v>
      </c>
      <c r="CF149" s="223">
        <v>7.8146182116176129E-3</v>
      </c>
      <c r="CG149" s="223">
        <v>8.4688123177040012E-3</v>
      </c>
      <c r="CH149" s="223">
        <v>9.2148827532530404E-3</v>
      </c>
      <c r="CI149" s="223">
        <v>1.0065767469280326E-2</v>
      </c>
      <c r="CJ149" s="223">
        <v>1.1036232129213008E-2</v>
      </c>
      <c r="CK149" s="223">
        <v>1.214313275004123E-2</v>
      </c>
      <c r="CL149" s="223">
        <v>1.3530580389025618E-2</v>
      </c>
      <c r="CM149" s="223">
        <v>1.4971017671903094E-2</v>
      </c>
      <c r="CN149" s="223">
        <v>1.6614203749131858E-2</v>
      </c>
      <c r="CO149" s="223">
        <v>1.8488789177819997E-2</v>
      </c>
      <c r="CP149" s="223">
        <v>2.0627501074003268E-2</v>
      </c>
      <c r="CQ149" s="223">
        <v>2.3067730835743858E-2</v>
      </c>
      <c r="CR149" s="223">
        <v>2.5852207713582855E-2</v>
      </c>
      <c r="CS149" s="223">
        <v>2.9029782651441616E-2</v>
      </c>
      <c r="CT149" s="223">
        <v>3.2656310669049803E-2</v>
      </c>
      <c r="CU149" s="223">
        <v>3.6795685374303708E-2</v>
      </c>
      <c r="CV149" s="223">
        <v>4.152102404304036E-2</v>
      </c>
      <c r="CW149" s="223">
        <v>4.6916037939930814E-2</v>
      </c>
      <c r="CX149" s="223">
        <v>5.3076617850073421E-2</v>
      </c>
      <c r="CY149" s="223">
        <v>6.0112672069283092E-2</v>
      </c>
      <c r="CZ149" s="223">
        <v>6.8150261545024654E-2</v>
      </c>
      <c r="DA149" s="223">
        <v>7.7334086062397986E-2</v>
      </c>
      <c r="DB149" s="223">
        <v>8.7830386817887227E-2</v>
      </c>
      <c r="DC149" s="223">
        <v>9.9830345055358524E-2</v>
      </c>
      <c r="DD149" s="223">
        <v>0.11355407449449562</v>
      </c>
      <c r="DH149" s="223">
        <v>18</v>
      </c>
      <c r="DI149" s="223">
        <f t="shared" si="0"/>
        <v>2.270454805486237E-2</v>
      </c>
    </row>
    <row r="150" spans="1:113">
      <c r="A150" s="223">
        <v>19</v>
      </c>
      <c r="H150"/>
      <c r="I150" s="223">
        <v>4.4920876709761545E-3</v>
      </c>
      <c r="J150" s="223">
        <v>4.4921315398502885E-3</v>
      </c>
      <c r="K150" s="223">
        <v>4.492178391009384E-3</v>
      </c>
      <c r="L150" s="223">
        <v>4.4922284271350426E-3</v>
      </c>
      <c r="M150" s="223">
        <v>4.4922818646751152E-3</v>
      </c>
      <c r="N150" s="223">
        <v>4.4923389347775317E-3</v>
      </c>
      <c r="O150" s="223">
        <v>4.4923998842872825E-3</v>
      </c>
      <c r="P150" s="223">
        <v>4.4924649768108733E-3</v>
      </c>
      <c r="Q150" s="223">
        <v>4.4925344938527133E-3</v>
      </c>
      <c r="R150" s="223">
        <v>4.4926087360283229E-3</v>
      </c>
      <c r="S150" s="223">
        <v>4.4926880243594701E-3</v>
      </c>
      <c r="T150" s="223">
        <v>4.492772701656763E-3</v>
      </c>
      <c r="U150" s="223">
        <v>4.4928631339955626E-3</v>
      </c>
      <c r="V150" s="223">
        <v>4.4929597122914198E-3</v>
      </c>
      <c r="W150" s="223">
        <v>4.4930628539817351E-3</v>
      </c>
      <c r="X150" s="223">
        <v>4.4931730048206947E-3</v>
      </c>
      <c r="Y150" s="223">
        <v>4.4932906407950781E-3</v>
      </c>
      <c r="Z150" s="223">
        <v>4.4934162701689272E-3</v>
      </c>
      <c r="AA150" s="223">
        <v>4.4935504356657194E-3</v>
      </c>
      <c r="AB150" s="223">
        <v>4.4936937167970792E-3</v>
      </c>
      <c r="AC150" s="223">
        <v>4.4938467323478327E-3</v>
      </c>
      <c r="AD150" s="223">
        <v>4.4940101430276493E-3</v>
      </c>
      <c r="AE150" s="223">
        <v>4.49418465430037E-3</v>
      </c>
      <c r="AF150" s="223">
        <v>4.4943710194026007E-3</v>
      </c>
      <c r="AG150" s="223">
        <v>4.4945700425641126E-3</v>
      </c>
      <c r="AH150" s="223">
        <v>4.4947825824432058E-3</v>
      </c>
      <c r="AI150" s="223">
        <v>4.4950095557911105E-3</v>
      </c>
      <c r="AJ150" s="223">
        <v>4.4952519413603157E-3</v>
      </c>
      <c r="AK150" s="223">
        <v>4.4955107840727237E-3</v>
      </c>
      <c r="AL150" s="223">
        <v>4.4957871994643515E-3</v>
      </c>
      <c r="AM150" s="223">
        <v>4.4960823784244977E-3</v>
      </c>
      <c r="AN150" s="223">
        <v>4.4963975922481863E-3</v>
      </c>
      <c r="AO150" s="223">
        <v>4.4967341980219604E-3</v>
      </c>
      <c r="AP150" s="223">
        <v>4.4970936443642162E-3</v>
      </c>
      <c r="AQ150" s="223">
        <v>4.4974774775424289E-3</v>
      </c>
      <c r="AR150" s="223">
        <v>4.4978873479910456E-3</v>
      </c>
      <c r="AS150" s="223">
        <v>4.4983250172549961E-3</v>
      </c>
      <c r="AT150" s="223">
        <v>4.49879236538524E-3</v>
      </c>
      <c r="AU150" s="223">
        <v>4.4992913988141465E-3</v>
      </c>
      <c r="AV150" s="223">
        <v>4.4998242587399621E-3</v>
      </c>
      <c r="AW150" s="223">
        <v>4.5003932300511093E-3</v>
      </c>
      <c r="AX150" s="223">
        <v>4.5010007508225871E-3</v>
      </c>
      <c r="AY150" s="223">
        <v>4.5016494224182314E-3</v>
      </c>
      <c r="AZ150" s="223">
        <v>4.5023420202341506E-3</v>
      </c>
      <c r="BA150" s="223">
        <v>4.503081505120154E-3</v>
      </c>
      <c r="BB150" s="223">
        <v>4.5038710355174219E-3</v>
      </c>
      <c r="BC150" s="223">
        <v>4.5047139803521263E-3</v>
      </c>
      <c r="BD150" s="223">
        <v>4.5056139327259758E-3</v>
      </c>
      <c r="BE150" s="223">
        <v>4.506574724445829E-3</v>
      </c>
      <c r="BF150" s="223">
        <v>4.5076004414355379E-3</v>
      </c>
      <c r="BG150" s="223">
        <v>4.5086954400739157E-3</v>
      </c>
      <c r="BH150" s="223">
        <v>4.5098643645031158E-3</v>
      </c>
      <c r="BI150" s="223">
        <v>4.5111121649518216E-3</v>
      </c>
      <c r="BJ150" s="223">
        <v>4.5124441171171216E-3</v>
      </c>
      <c r="BK150" s="223">
        <v>4.5138658426478705E-3</v>
      </c>
      <c r="BL150" s="223">
        <v>4.5153833307704999E-3</v>
      </c>
      <c r="BM150" s="223">
        <v>4.5170029610953006E-3</v>
      </c>
      <c r="BN150" s="223">
        <v>4.5187315276373208E-3</v>
      </c>
      <c r="BO150" s="223">
        <v>4.5205762640803957E-3</v>
      </c>
      <c r="BP150" s="223">
        <v>4.5225448703056191E-3</v>
      </c>
      <c r="BQ150" s="223">
        <v>4.5246455401959946E-3</v>
      </c>
      <c r="BR150" s="223">
        <v>4.5268869907168904E-3</v>
      </c>
      <c r="BS150" s="223">
        <v>4.5292784922562924E-3</v>
      </c>
      <c r="BT150" s="223">
        <v>4.5318299001893851E-3</v>
      </c>
      <c r="BU150" s="223">
        <v>4.5345516807436589E-3</v>
      </c>
      <c r="BV150" s="223">
        <v>4.5374547887824662E-3</v>
      </c>
      <c r="BW150" s="223">
        <v>4.5405512909469769E-3</v>
      </c>
      <c r="BX150" s="223">
        <v>4.5438536203441932E-3</v>
      </c>
      <c r="BY150" s="223">
        <v>4.5473750639303595E-3</v>
      </c>
      <c r="BZ150" s="223">
        <v>4.551129702319758E-3</v>
      </c>
      <c r="CA150" s="223">
        <v>4.555132445679796E-3</v>
      </c>
      <c r="CB150" s="223">
        <v>4.559399069031648E-3</v>
      </c>
      <c r="CC150" s="223">
        <v>4.5639462461911284E-3</v>
      </c>
      <c r="CD150" s="223">
        <v>4.5687915815187299E-3</v>
      </c>
      <c r="CE150" s="223">
        <v>4.5739536384287989E-3</v>
      </c>
      <c r="CF150" s="223">
        <v>4.5794519633339517E-3</v>
      </c>
      <c r="CG150" s="223">
        <v>4.5853071033571426E-3</v>
      </c>
      <c r="CH150" s="223">
        <v>4.5915406157110003E-3</v>
      </c>
      <c r="CI150" s="223">
        <v>4.5981750660972175E-3</v>
      </c>
      <c r="CJ150" s="223">
        <v>4.6052326191753689E-3</v>
      </c>
      <c r="CK150" s="223">
        <v>4.6127398854309233E-3</v>
      </c>
      <c r="CL150" s="223">
        <v>4.8619851419787691E-3</v>
      </c>
      <c r="CM150" s="223">
        <v>4.8708485990579488E-3</v>
      </c>
      <c r="CN150" s="223">
        <v>4.8802635166422239E-3</v>
      </c>
      <c r="CO150" s="223">
        <v>4.8902585946724048E-3</v>
      </c>
      <c r="CP150" s="223">
        <v>4.9008628161010597E-3</v>
      </c>
      <c r="CQ150" s="223">
        <v>4.912104493088521E-3</v>
      </c>
      <c r="CR150" s="223">
        <v>4.9240075712444174E-3</v>
      </c>
      <c r="CS150" s="223">
        <v>4.9366060866979089E-3</v>
      </c>
      <c r="CT150" s="223">
        <v>4.949922923928987E-3</v>
      </c>
      <c r="CU150" s="223">
        <v>4.9639804024848508E-3</v>
      </c>
      <c r="CV150" s="223">
        <v>4.9787965296213222E-3</v>
      </c>
      <c r="CW150" s="223">
        <v>4.9943832060134309E-3</v>
      </c>
      <c r="CX150" s="223">
        <v>5.0107438596565497E-3</v>
      </c>
      <c r="CY150" s="223">
        <v>5.0278703086630095E-3</v>
      </c>
      <c r="CZ150" s="223">
        <v>5.0457385778963316E-3</v>
      </c>
      <c r="DA150" s="223">
        <v>5.064303281651316E-3</v>
      </c>
      <c r="DB150" s="223">
        <v>5.0834900183787538E-3</v>
      </c>
      <c r="DC150" s="223">
        <v>5.1031849744111093E-3</v>
      </c>
      <c r="DD150" s="223">
        <v>5.1232205537642926E-3</v>
      </c>
      <c r="DH150" s="223">
        <v>19</v>
      </c>
      <c r="DI150" s="223">
        <f t="shared" si="0"/>
        <v>2.4248467142640982E-2</v>
      </c>
    </row>
    <row r="151" spans="1:113">
      <c r="A151" s="223">
        <v>20</v>
      </c>
      <c r="H151"/>
      <c r="I151" s="223">
        <v>0</v>
      </c>
      <c r="J151" s="223">
        <v>0</v>
      </c>
      <c r="K151" s="223">
        <v>0</v>
      </c>
      <c r="L151" s="223">
        <v>0</v>
      </c>
      <c r="M151" s="223">
        <v>0</v>
      </c>
      <c r="N151" s="223">
        <v>0</v>
      </c>
      <c r="O151" s="223">
        <v>0</v>
      </c>
      <c r="P151" s="223">
        <v>0</v>
      </c>
      <c r="Q151" s="223">
        <v>0</v>
      </c>
      <c r="R151" s="223">
        <v>0</v>
      </c>
      <c r="S151" s="223">
        <v>0</v>
      </c>
      <c r="T151" s="223">
        <v>0</v>
      </c>
      <c r="U151" s="223">
        <v>0</v>
      </c>
      <c r="V151" s="223">
        <v>0</v>
      </c>
      <c r="W151" s="223">
        <v>0</v>
      </c>
      <c r="X151" s="223">
        <v>0</v>
      </c>
      <c r="Y151" s="223">
        <v>0</v>
      </c>
      <c r="Z151" s="223">
        <v>0</v>
      </c>
      <c r="AA151" s="223">
        <v>0</v>
      </c>
      <c r="AB151" s="223">
        <v>0</v>
      </c>
      <c r="AC151" s="223">
        <v>0</v>
      </c>
      <c r="AD151" s="223">
        <v>0</v>
      </c>
      <c r="AE151" s="223">
        <v>0</v>
      </c>
      <c r="AF151" s="223">
        <v>0</v>
      </c>
      <c r="AG151" s="223">
        <v>0</v>
      </c>
      <c r="AH151" s="223">
        <v>0</v>
      </c>
      <c r="AI151" s="223">
        <v>0</v>
      </c>
      <c r="AJ151" s="223">
        <v>0</v>
      </c>
      <c r="AK151" s="223">
        <v>0</v>
      </c>
      <c r="AL151" s="223">
        <v>0</v>
      </c>
      <c r="AM151" s="223">
        <v>0</v>
      </c>
      <c r="AN151" s="223">
        <v>0</v>
      </c>
      <c r="AO151" s="223">
        <v>0</v>
      </c>
      <c r="AP151" s="223">
        <v>0</v>
      </c>
      <c r="AQ151" s="223">
        <v>0</v>
      </c>
      <c r="AR151" s="223">
        <v>0</v>
      </c>
      <c r="AS151" s="223">
        <v>0</v>
      </c>
      <c r="AT151" s="223">
        <v>0</v>
      </c>
      <c r="AU151" s="223">
        <v>0</v>
      </c>
      <c r="AV151" s="223">
        <v>0</v>
      </c>
      <c r="AW151" s="223">
        <v>0</v>
      </c>
      <c r="AX151" s="223">
        <v>0</v>
      </c>
      <c r="AY151" s="223">
        <v>0</v>
      </c>
      <c r="AZ151" s="223">
        <v>0</v>
      </c>
      <c r="BA151" s="223">
        <v>0</v>
      </c>
      <c r="BB151" s="223">
        <v>0</v>
      </c>
      <c r="BC151" s="223">
        <v>0</v>
      </c>
      <c r="BD151" s="223">
        <v>0</v>
      </c>
      <c r="BE151" s="223">
        <v>0</v>
      </c>
      <c r="BF151" s="223">
        <v>0</v>
      </c>
      <c r="BG151" s="223">
        <v>0</v>
      </c>
      <c r="BH151" s="223">
        <v>0</v>
      </c>
      <c r="BI151" s="223">
        <v>0</v>
      </c>
      <c r="BJ151" s="223">
        <v>0</v>
      </c>
      <c r="BK151" s="223">
        <v>0</v>
      </c>
      <c r="BL151" s="223">
        <v>0</v>
      </c>
      <c r="BM151" s="223">
        <v>0</v>
      </c>
      <c r="BN151" s="223">
        <v>0</v>
      </c>
      <c r="BO151" s="223">
        <v>0</v>
      </c>
      <c r="BP151" s="223">
        <v>0</v>
      </c>
      <c r="BQ151" s="223">
        <v>0</v>
      </c>
      <c r="BR151" s="223">
        <v>0</v>
      </c>
      <c r="BS151" s="223">
        <v>0</v>
      </c>
      <c r="BT151" s="223">
        <v>0</v>
      </c>
      <c r="BU151" s="223">
        <v>0</v>
      </c>
      <c r="BV151" s="223">
        <v>0</v>
      </c>
      <c r="BW151" s="223">
        <v>0</v>
      </c>
      <c r="BX151" s="223">
        <v>0</v>
      </c>
      <c r="BY151" s="223">
        <v>0</v>
      </c>
      <c r="BZ151" s="223">
        <v>0</v>
      </c>
      <c r="CA151" s="223">
        <v>0</v>
      </c>
      <c r="CB151" s="223">
        <v>0</v>
      </c>
      <c r="CC151" s="223">
        <v>0</v>
      </c>
      <c r="CD151" s="223">
        <v>0</v>
      </c>
      <c r="CE151" s="223">
        <v>0</v>
      </c>
      <c r="CF151" s="223">
        <v>0</v>
      </c>
      <c r="CG151" s="223">
        <v>0</v>
      </c>
      <c r="CH151" s="223">
        <v>0</v>
      </c>
      <c r="CI151" s="223">
        <v>0</v>
      </c>
      <c r="CJ151" s="223">
        <v>0</v>
      </c>
      <c r="CK151" s="223">
        <v>0</v>
      </c>
      <c r="CL151" s="223">
        <v>0</v>
      </c>
      <c r="CM151" s="223">
        <v>0</v>
      </c>
      <c r="CN151" s="223">
        <v>0</v>
      </c>
      <c r="CO151" s="223">
        <v>0</v>
      </c>
      <c r="CP151" s="223">
        <v>0</v>
      </c>
      <c r="CQ151" s="223">
        <v>0</v>
      </c>
      <c r="CR151" s="223">
        <v>0</v>
      </c>
      <c r="CS151" s="223">
        <v>0</v>
      </c>
      <c r="CT151" s="223">
        <v>0</v>
      </c>
      <c r="CU151" s="223">
        <v>0</v>
      </c>
      <c r="CV151" s="223">
        <v>0</v>
      </c>
      <c r="CW151" s="223">
        <v>0</v>
      </c>
      <c r="CX151" s="223">
        <v>0</v>
      </c>
      <c r="CY151" s="223">
        <v>0</v>
      </c>
      <c r="CZ151" s="223">
        <v>0</v>
      </c>
      <c r="DA151" s="223">
        <v>0</v>
      </c>
      <c r="DB151" s="223">
        <v>0</v>
      </c>
      <c r="DC151" s="223">
        <v>0</v>
      </c>
      <c r="DD151" s="223">
        <v>0</v>
      </c>
      <c r="DH151" s="223">
        <v>20</v>
      </c>
      <c r="DI151" s="223">
        <f t="shared" si="0"/>
        <v>2.5897373396156047E-2</v>
      </c>
    </row>
    <row r="152" spans="1:113">
      <c r="A152" s="223">
        <v>21</v>
      </c>
      <c r="H152"/>
      <c r="I152" s="223">
        <v>5.7696050496953092E-3</v>
      </c>
      <c r="J152" s="223">
        <v>5.7697813678403579E-3</v>
      </c>
      <c r="K152" s="223">
        <v>5.7699741790969488E-3</v>
      </c>
      <c r="L152" s="223">
        <v>5.7701852388714666E-3</v>
      </c>
      <c r="M152" s="223">
        <v>5.7704165107522526E-3</v>
      </c>
      <c r="N152" s="223">
        <v>5.7706701935348438E-3</v>
      </c>
      <c r="O152" s="223">
        <v>5.770948751527308E-3</v>
      </c>
      <c r="P152" s="223">
        <v>5.7712549489315236E-3</v>
      </c>
      <c r="Q152" s="223">
        <v>5.7715918888615663E-3</v>
      </c>
      <c r="R152" s="223">
        <v>5.7719630576384033E-3</v>
      </c>
      <c r="S152" s="223">
        <v>5.7723723750896334E-3</v>
      </c>
      <c r="T152" s="223">
        <v>5.7728242516843315E-3</v>
      </c>
      <c r="U152" s="223">
        <v>5.7733236534494581E-3</v>
      </c>
      <c r="V152" s="223">
        <v>5.773876175746347E-3</v>
      </c>
      <c r="W152" s="223">
        <v>5.7744881271369029E-3</v>
      </c>
      <c r="X152" s="223">
        <v>5.7751666247413029E-3</v>
      </c>
      <c r="Y152" s="223">
        <v>5.7759197026855339E-3</v>
      </c>
      <c r="Z152" s="223">
        <v>5.7767564354611377E-3</v>
      </c>
      <c r="AA152" s="223">
        <v>5.7776870782755615E-3</v>
      </c>
      <c r="AB152" s="223">
        <v>5.778723226763211E-3</v>
      </c>
      <c r="AC152" s="223">
        <v>5.7798779987606047E-3</v>
      </c>
      <c r="AD152" s="223">
        <v>5.7811662412291841E-3</v>
      </c>
      <c r="AE152" s="223">
        <v>5.7826047658434089E-3</v>
      </c>
      <c r="AF152" s="223">
        <v>5.7842126172572388E-3</v>
      </c>
      <c r="AG152" s="223">
        <v>5.7860113786276837E-3</v>
      </c>
      <c r="AH152" s="223">
        <v>5.7880255196201174E-3</v>
      </c>
      <c r="AI152" s="223">
        <v>5.7902827928574315E-3</v>
      </c>
      <c r="AJ152" s="223">
        <v>5.7928146856174433E-3</v>
      </c>
      <c r="AK152" s="223">
        <v>5.7956569345450149E-3</v>
      </c>
      <c r="AL152" s="223">
        <v>5.7988501122442299E-3</v>
      </c>
      <c r="AM152" s="223">
        <v>5.8024402958714531E-3</v>
      </c>
      <c r="AN152" s="223">
        <v>5.8064798292847926E-3</v>
      </c>
      <c r="AO152" s="223">
        <v>5.8110281919447641E-3</v>
      </c>
      <c r="AP152" s="223">
        <v>5.8161529896348938E-3</v>
      </c>
      <c r="AQ152" s="223">
        <v>5.8219310842131918E-3</v>
      </c>
      <c r="AR152" s="223">
        <v>5.8284498820547004E-3</v>
      </c>
      <c r="AS152" s="223">
        <v>5.8358088036465213E-3</v>
      </c>
      <c r="AT152" s="223">
        <v>5.8441209600007954E-3</v>
      </c>
      <c r="AU152" s="223">
        <v>5.8535150652171729E-3</v>
      </c>
      <c r="AV152" s="223">
        <v>5.8641376187214475E-3</v>
      </c>
      <c r="AW152" s="223">
        <v>5.8761553955096746E-3</v>
      </c>
      <c r="AX152" s="223">
        <v>5.8897582882260742E-3</v>
      </c>
      <c r="AY152" s="223">
        <v>5.9051625512014294E-3</v>
      </c>
      <c r="AZ152" s="223">
        <v>5.9226145037955301E-3</v>
      </c>
      <c r="BA152" s="223">
        <v>5.9423947586589188E-3</v>
      </c>
      <c r="BB152" s="223">
        <v>5.9648230500136037E-3</v>
      </c>
      <c r="BC152" s="223">
        <v>5.9902637479325284E-3</v>
      </c>
      <c r="BD152" s="223">
        <v>6.0191321570837262E-3</v>
      </c>
      <c r="BE152" s="223">
        <v>6.05190171274189E-3</v>
      </c>
      <c r="BF152" s="223">
        <v>6.0891122033406514E-3</v>
      </c>
      <c r="BG152" s="223">
        <v>6.1313791677713855E-3</v>
      </c>
      <c r="BH152" s="223">
        <v>6.1794046374116125E-3</v>
      </c>
      <c r="BI152" s="223">
        <v>6.2339894179311893E-3</v>
      </c>
      <c r="BJ152" s="223">
        <v>6.2960471347972904E-3</v>
      </c>
      <c r="BK152" s="223">
        <v>6.3666202996836676E-3</v>
      </c>
      <c r="BL152" s="223">
        <v>6.4468986933948029E-3</v>
      </c>
      <c r="BM152" s="223">
        <v>6.5382404052717925E-3</v>
      </c>
      <c r="BN152" s="223">
        <v>6.6421959203296138E-3</v>
      </c>
      <c r="BO152" s="223">
        <v>6.7605357047351216E-3</v>
      </c>
      <c r="BP152" s="223">
        <v>6.8952818090283214E-3</v>
      </c>
      <c r="BQ152" s="223">
        <v>7.0487440883243851E-3</v>
      </c>
      <c r="BR152" s="223">
        <v>7.223561731518671E-3</v>
      </c>
      <c r="BS152" s="223">
        <v>7.4227508995257461E-3</v>
      </c>
      <c r="BT152" s="223">
        <v>7.6497593985329687E-3</v>
      </c>
      <c r="BU152" s="223">
        <v>7.9085320796372996E-3</v>
      </c>
      <c r="BV152" s="223">
        <v>8.2036402723713615E-3</v>
      </c>
      <c r="BW152" s="223">
        <v>8.5401449597896882E-3</v>
      </c>
      <c r="BX152" s="223">
        <v>8.9239871911524684E-3</v>
      </c>
      <c r="BY152" s="223">
        <v>9.3619262222435062E-3</v>
      </c>
      <c r="BZ152" s="223">
        <v>9.8617029643113842E-3</v>
      </c>
      <c r="CA152" s="223">
        <v>1.0432186153288944E-2</v>
      </c>
      <c r="CB152" s="223">
        <v>1.1083541091663738E-2</v>
      </c>
      <c r="CC152" s="223">
        <v>1.1827424724875208E-2</v>
      </c>
      <c r="CD152" s="223">
        <v>1.2677211444238549E-2</v>
      </c>
      <c r="CE152" s="223">
        <v>1.3648254815988213E-2</v>
      </c>
      <c r="CF152" s="223">
        <v>1.4758191412314048E-2</v>
      </c>
      <c r="CG152" s="223">
        <v>1.6027294105889732E-2</v>
      </c>
      <c r="CH152" s="223">
        <v>1.7478883636280966E-2</v>
      </c>
      <c r="CI152" s="223">
        <v>1.9139809031482182E-2</v>
      </c>
      <c r="CJ152" s="223">
        <v>2.1041513293581837E-2</v>
      </c>
      <c r="CK152" s="223">
        <v>2.3218949623493607E-2</v>
      </c>
      <c r="CL152" s="223">
        <v>2.595299230022537E-2</v>
      </c>
      <c r="CM152" s="223">
        <v>2.8814676288643211E-2</v>
      </c>
      <c r="CN152" s="223">
        <v>3.209685968083513E-2</v>
      </c>
      <c r="CO152" s="223">
        <v>3.586363949565001E-2</v>
      </c>
      <c r="CP152" s="223">
        <v>4.018948040750097E-2</v>
      </c>
      <c r="CQ152" s="223">
        <v>4.5161335543759493E-2</v>
      </c>
      <c r="CR152" s="223">
        <v>5.0883095274224271E-2</v>
      </c>
      <c r="CS152" s="223">
        <v>5.7468800294567558E-2</v>
      </c>
      <c r="CT152" s="223">
        <v>6.5058842487794852E-2</v>
      </c>
      <c r="CU152" s="223">
        <v>7.3816391264027365E-2</v>
      </c>
      <c r="CV152" s="223">
        <v>8.3933980564498467E-2</v>
      </c>
      <c r="CW152" s="223">
        <v>9.563965640792739E-2</v>
      </c>
      <c r="CX152" s="223">
        <v>0.10920467814880565</v>
      </c>
      <c r="CY152" s="223">
        <v>0.12495325658514798</v>
      </c>
      <c r="CZ152" s="223">
        <v>0.14327499022122323</v>
      </c>
      <c r="DA152" s="223">
        <v>0.16464092058266452</v>
      </c>
      <c r="DB152" s="223">
        <v>0.18962450813592882</v>
      </c>
      <c r="DC152" s="223">
        <v>0.21892939840737119</v>
      </c>
      <c r="DD152" s="223">
        <v>0.25342671208696704</v>
      </c>
      <c r="DH152" s="223">
        <v>21</v>
      </c>
      <c r="DI152" s="223">
        <f t="shared" si="0"/>
        <v>2.7658405988086124E-2</v>
      </c>
    </row>
    <row r="153" spans="1:113">
      <c r="A153" s="223">
        <v>22</v>
      </c>
      <c r="H153"/>
      <c r="I153" s="223">
        <v>2.8308676327786247E-2</v>
      </c>
      <c r="J153" s="223">
        <v>2.8310636729570716E-2</v>
      </c>
      <c r="K153" s="223">
        <v>2.8312732184027599E-2</v>
      </c>
      <c r="L153" s="223">
        <v>2.8314972120096184E-2</v>
      </c>
      <c r="M153" s="223">
        <v>2.8317366642378387E-2</v>
      </c>
      <c r="N153" s="223">
        <v>2.8319926581933212E-2</v>
      </c>
      <c r="O153" s="223">
        <v>2.832266355120704E-2</v>
      </c>
      <c r="P153" s="223">
        <v>2.8325590003476731E-2</v>
      </c>
      <c r="Q153" s="223">
        <v>2.8328719297221736E-2</v>
      </c>
      <c r="R153" s="223">
        <v>2.8332065765884887E-2</v>
      </c>
      <c r="S153" s="223">
        <v>2.8335644793530596E-2</v>
      </c>
      <c r="T153" s="223">
        <v>2.8339472896963487E-2</v>
      </c>
      <c r="U153" s="223">
        <v>2.8343567814931754E-2</v>
      </c>
      <c r="V153" s="223">
        <v>2.8347948605107812E-2</v>
      </c>
      <c r="W153" s="223">
        <v>2.835263574961561E-2</v>
      </c>
      <c r="X153" s="223">
        <v>2.8357651269960017E-2</v>
      </c>
      <c r="Y153" s="223">
        <v>2.8363018852310486E-2</v>
      </c>
      <c r="Z153" s="223">
        <v>2.8368763984199612E-2</v>
      </c>
      <c r="AA153" s="223">
        <v>2.8374914103819818E-2</v>
      </c>
      <c r="AB153" s="223">
        <v>2.8381498763238568E-2</v>
      </c>
      <c r="AC153" s="223">
        <v>2.8388549807007644E-2</v>
      </c>
      <c r="AD153" s="223">
        <v>2.8396101567816672E-2</v>
      </c>
      <c r="AE153" s="223">
        <v>2.840419108103772E-2</v>
      </c>
      <c r="AF153" s="223">
        <v>2.8412858320230199E-2</v>
      </c>
      <c r="AG153" s="223">
        <v>2.842214645592591E-2</v>
      </c>
      <c r="AH153" s="223">
        <v>2.8432102140297438E-2</v>
      </c>
      <c r="AI153" s="223">
        <v>2.8442775820633127E-2</v>
      </c>
      <c r="AJ153" s="223">
        <v>2.8454222084903887E-2</v>
      </c>
      <c r="AK153" s="223">
        <v>2.8466500043116419E-2</v>
      </c>
      <c r="AL153" s="223">
        <v>2.8479673748610698E-2</v>
      </c>
      <c r="AM153" s="223">
        <v>2.8493812663984132E-2</v>
      </c>
      <c r="AN153" s="223">
        <v>2.8508992176918577E-2</v>
      </c>
      <c r="AO153" s="223">
        <v>2.8525294171859471E-2</v>
      </c>
      <c r="AP153" s="223">
        <v>2.8542807664258808E-2</v>
      </c>
      <c r="AQ153" s="223">
        <v>2.8561629504958171E-2</v>
      </c>
      <c r="AR153" s="223">
        <v>2.8581865163268421E-2</v>
      </c>
      <c r="AS153" s="223">
        <v>2.8603629598414546E-2</v>
      </c>
      <c r="AT153" s="223">
        <v>2.8627048230275655E-2</v>
      </c>
      <c r="AU153" s="223">
        <v>2.8652258021782145E-2</v>
      </c>
      <c r="AV153" s="223">
        <v>2.8679408686956741E-2</v>
      </c>
      <c r="AW153" s="223">
        <v>2.8708664040431597E-2</v>
      </c>
      <c r="AX153" s="223">
        <v>2.8740203506368481E-2</v>
      </c>
      <c r="AY153" s="223">
        <v>2.8774223807088748E-2</v>
      </c>
      <c r="AZ153" s="223">
        <v>2.8810940854422686E-2</v>
      </c>
      <c r="BA153" s="223">
        <v>2.8850591869858482E-2</v>
      </c>
      <c r="BB153" s="223">
        <v>2.8893437763060189E-2</v>
      </c>
      <c r="BC153" s="223">
        <v>2.8939765802288769E-2</v>
      </c>
      <c r="BD153" s="223">
        <v>2.898989261476613E-2</v>
      </c>
      <c r="BE153" s="223">
        <v>2.9044167560143296E-2</v>
      </c>
      <c r="BF153" s="223">
        <v>2.9102976526055105E-2</v>
      </c>
      <c r="BG153" s="223">
        <v>2.9166746201360744E-2</v>
      </c>
      <c r="BH153" s="223">
        <v>2.9235948890192272E-2</v>
      </c>
      <c r="BI153" s="223">
        <v>2.9311107938485102E-2</v>
      </c>
      <c r="BJ153" s="223">
        <v>2.9392803854387847E-2</v>
      </c>
      <c r="BK153" s="223">
        <v>2.9481681215003715E-2</v>
      </c>
      <c r="BL153" s="223">
        <v>2.957845646448503E-2</v>
      </c>
      <c r="BM153" s="223">
        <v>2.9683926722794289E-2</v>
      </c>
      <c r="BN153" s="223">
        <v>2.9798979740695598E-2</v>
      </c>
      <c r="BO153" s="223">
        <v>2.9924605155017991E-2</v>
      </c>
      <c r="BP153" s="223">
        <v>3.0061907219242984E-2</v>
      </c>
      <c r="BQ153" s="223">
        <v>3.0212119208359853E-2</v>
      </c>
      <c r="BR153" s="223">
        <v>3.0376619724098913E-2</v>
      </c>
      <c r="BS153" s="223">
        <v>3.0556951157545299E-2</v>
      </c>
      <c r="BT153" s="223">
        <v>3.0754840601264495E-2</v>
      </c>
      <c r="BU153" s="223">
        <v>3.0972223535591623E-2</v>
      </c>
      <c r="BV153" s="223">
        <v>3.1211270510950854E-2</v>
      </c>
      <c r="BW153" s="223">
        <v>3.1474418228128936E-2</v>
      </c>
      <c r="BX153" s="223">
        <v>3.1764403210086015E-2</v>
      </c>
      <c r="BY153" s="223">
        <v>3.2084301437219215E-2</v>
      </c>
      <c r="BZ153" s="223">
        <v>3.2437572653714691E-2</v>
      </c>
      <c r="CA153" s="223">
        <v>3.2828110755961766E-2</v>
      </c>
      <c r="CB153" s="223">
        <v>3.3260300975866706E-2</v>
      </c>
      <c r="CC153" s="223">
        <v>3.3739084786357974E-2</v>
      </c>
      <c r="CD153" s="223">
        <v>3.4270033584099996E-2</v>
      </c>
      <c r="CE153" s="223">
        <v>3.4859432349471385E-2</v>
      </c>
      <c r="CF153" s="223">
        <v>3.5514374648990793E-2</v>
      </c>
      <c r="CG153" s="223">
        <v>3.6242870533412991E-2</v>
      </c>
      <c r="CH153" s="223">
        <v>3.7053969098888057E-2</v>
      </c>
      <c r="CI153" s="223">
        <v>3.795789772255654E-2</v>
      </c>
      <c r="CJ153" s="223">
        <v>3.8966218223494671E-2</v>
      </c>
      <c r="CK153" s="223">
        <v>4.0092013632817954E-2</v>
      </c>
      <c r="CL153" s="223">
        <v>4.1598644702056264E-2</v>
      </c>
      <c r="CM153" s="223">
        <v>4.3395221289362261E-2</v>
      </c>
      <c r="CN153" s="223">
        <v>4.5386308002113789E-2</v>
      </c>
      <c r="CO153" s="223">
        <v>4.7595198847911954E-2</v>
      </c>
      <c r="CP153" s="223">
        <v>5.0048169470708996E-2</v>
      </c>
      <c r="CQ153" s="223">
        <v>5.2774872681098331E-2</v>
      </c>
      <c r="CR153" s="223">
        <v>5.5808943842553457E-2</v>
      </c>
      <c r="CS153" s="223">
        <v>5.9187912274200075E-2</v>
      </c>
      <c r="CT153" s="223">
        <v>6.2954661369442846E-2</v>
      </c>
      <c r="CU153" s="223">
        <v>6.7157514176798411E-2</v>
      </c>
      <c r="CV153" s="223">
        <v>7.185112339174593E-2</v>
      </c>
      <c r="CW153" s="223">
        <v>7.7097321201093166E-2</v>
      </c>
      <c r="CX153" s="223">
        <v>8.2966082956448417E-2</v>
      </c>
      <c r="CY153" s="223">
        <v>8.9536618272759327E-2</v>
      </c>
      <c r="CZ153" s="223">
        <v>9.6898603789232762E-2</v>
      </c>
      <c r="DA153" s="223">
        <v>0.10515357150336541</v>
      </c>
      <c r="DB153" s="223">
        <v>0.11441646467564075</v>
      </c>
      <c r="DC153" s="223">
        <v>0.12481736852641342</v>
      </c>
      <c r="DD153" s="223">
        <v>0.13650341308481811</v>
      </c>
      <c r="DH153" s="223">
        <v>22</v>
      </c>
      <c r="DI153" s="223">
        <f t="shared" si="0"/>
        <v>2.9539189557939712E-2</v>
      </c>
    </row>
    <row r="154" spans="1:113">
      <c r="A154" s="223">
        <v>23</v>
      </c>
      <c r="H154"/>
      <c r="I154" s="223">
        <v>0</v>
      </c>
      <c r="J154" s="223">
        <v>0</v>
      </c>
      <c r="K154" s="223">
        <v>0</v>
      </c>
      <c r="L154" s="223">
        <v>0</v>
      </c>
      <c r="M154" s="223">
        <v>0</v>
      </c>
      <c r="N154" s="223">
        <v>0</v>
      </c>
      <c r="O154" s="223">
        <v>0</v>
      </c>
      <c r="P154" s="223">
        <v>0</v>
      </c>
      <c r="Q154" s="223">
        <v>0</v>
      </c>
      <c r="R154" s="223">
        <v>0</v>
      </c>
      <c r="S154" s="223">
        <v>0</v>
      </c>
      <c r="T154" s="223">
        <v>0</v>
      </c>
      <c r="U154" s="223">
        <v>0</v>
      </c>
      <c r="V154" s="223">
        <v>0</v>
      </c>
      <c r="W154" s="223">
        <v>0</v>
      </c>
      <c r="X154" s="223">
        <v>0</v>
      </c>
      <c r="Y154" s="223">
        <v>0</v>
      </c>
      <c r="Z154" s="223">
        <v>0</v>
      </c>
      <c r="AA154" s="223">
        <v>0</v>
      </c>
      <c r="AB154" s="223">
        <v>0</v>
      </c>
      <c r="AC154" s="223">
        <v>0</v>
      </c>
      <c r="AD154" s="223">
        <v>0</v>
      </c>
      <c r="AE154" s="223">
        <v>0</v>
      </c>
      <c r="AF154" s="223">
        <v>0</v>
      </c>
      <c r="AG154" s="223">
        <v>0</v>
      </c>
      <c r="AH154" s="223">
        <v>0</v>
      </c>
      <c r="AI154" s="223">
        <v>0</v>
      </c>
      <c r="AJ154" s="223">
        <v>0</v>
      </c>
      <c r="AK154" s="223">
        <v>0</v>
      </c>
      <c r="AL154" s="223">
        <v>0</v>
      </c>
      <c r="AM154" s="223">
        <v>0</v>
      </c>
      <c r="AN154" s="223">
        <v>0</v>
      </c>
      <c r="AO154" s="223">
        <v>0</v>
      </c>
      <c r="AP154" s="223">
        <v>0</v>
      </c>
      <c r="AQ154" s="223">
        <v>0</v>
      </c>
      <c r="AR154" s="223">
        <v>0</v>
      </c>
      <c r="AS154" s="223">
        <v>0</v>
      </c>
      <c r="AT154" s="223">
        <v>0</v>
      </c>
      <c r="AU154" s="223">
        <v>0</v>
      </c>
      <c r="AV154" s="223">
        <v>0</v>
      </c>
      <c r="AW154" s="223">
        <v>0</v>
      </c>
      <c r="AX154" s="223">
        <v>0</v>
      </c>
      <c r="AY154" s="223">
        <v>0</v>
      </c>
      <c r="AZ154" s="223">
        <v>0</v>
      </c>
      <c r="BA154" s="223">
        <v>0</v>
      </c>
      <c r="BB154" s="223">
        <v>0</v>
      </c>
      <c r="BC154" s="223">
        <v>0</v>
      </c>
      <c r="BD154" s="223">
        <v>0</v>
      </c>
      <c r="BE154" s="223">
        <v>0</v>
      </c>
      <c r="BF154" s="223">
        <v>0</v>
      </c>
      <c r="BG154" s="223">
        <v>0</v>
      </c>
      <c r="BH154" s="223">
        <v>0</v>
      </c>
      <c r="BI154" s="223">
        <v>0</v>
      </c>
      <c r="BJ154" s="223">
        <v>0</v>
      </c>
      <c r="BK154" s="223">
        <v>0</v>
      </c>
      <c r="BL154" s="223">
        <v>0</v>
      </c>
      <c r="BM154" s="223">
        <v>0</v>
      </c>
      <c r="BN154" s="223">
        <v>0</v>
      </c>
      <c r="BO154" s="223">
        <v>0</v>
      </c>
      <c r="BP154" s="223">
        <v>0</v>
      </c>
      <c r="BQ154" s="223">
        <v>0</v>
      </c>
      <c r="BR154" s="223">
        <v>0</v>
      </c>
      <c r="BS154" s="223">
        <v>0</v>
      </c>
      <c r="BT154" s="223">
        <v>0</v>
      </c>
      <c r="BU154" s="223">
        <v>0</v>
      </c>
      <c r="BV154" s="223">
        <v>0</v>
      </c>
      <c r="BW154" s="223">
        <v>0</v>
      </c>
      <c r="BX154" s="223">
        <v>0</v>
      </c>
      <c r="BY154" s="223">
        <v>0</v>
      </c>
      <c r="BZ154" s="223">
        <v>0</v>
      </c>
      <c r="CA154" s="223">
        <v>0</v>
      </c>
      <c r="CB154" s="223">
        <v>0</v>
      </c>
      <c r="CC154" s="223">
        <v>0</v>
      </c>
      <c r="CD154" s="223">
        <v>0</v>
      </c>
      <c r="CE154" s="223">
        <v>0</v>
      </c>
      <c r="CF154" s="223">
        <v>0</v>
      </c>
      <c r="CG154" s="223">
        <v>0</v>
      </c>
      <c r="CH154" s="223">
        <v>0</v>
      </c>
      <c r="CI154" s="223">
        <v>0</v>
      </c>
      <c r="CJ154" s="223">
        <v>0</v>
      </c>
      <c r="CK154" s="223">
        <v>0</v>
      </c>
      <c r="CL154" s="223">
        <v>0</v>
      </c>
      <c r="CM154" s="223">
        <v>0</v>
      </c>
      <c r="CN154" s="223">
        <v>0</v>
      </c>
      <c r="CO154" s="223">
        <v>0</v>
      </c>
      <c r="CP154" s="223">
        <v>0</v>
      </c>
      <c r="CQ154" s="223">
        <v>0</v>
      </c>
      <c r="CR154" s="223">
        <v>0</v>
      </c>
      <c r="CS154" s="223">
        <v>0</v>
      </c>
      <c r="CT154" s="223">
        <v>0</v>
      </c>
      <c r="CU154" s="223">
        <v>0</v>
      </c>
      <c r="CV154" s="223">
        <v>0</v>
      </c>
      <c r="CW154" s="223">
        <v>0</v>
      </c>
      <c r="CX154" s="223">
        <v>0</v>
      </c>
      <c r="CY154" s="223">
        <v>0</v>
      </c>
      <c r="CZ154" s="223">
        <v>0</v>
      </c>
      <c r="DA154" s="223">
        <v>0</v>
      </c>
      <c r="DB154" s="223">
        <v>0</v>
      </c>
      <c r="DC154" s="223">
        <v>0</v>
      </c>
      <c r="DD154" s="223">
        <v>0</v>
      </c>
      <c r="DH154" s="223">
        <v>23</v>
      </c>
      <c r="DI154" s="223">
        <f t="shared" si="0"/>
        <v>3.1547867224009651E-2</v>
      </c>
    </row>
    <row r="155" spans="1:113">
      <c r="A155" s="223">
        <v>24</v>
      </c>
      <c r="H155"/>
      <c r="I155" s="223">
        <v>2.8597418186311087E-4</v>
      </c>
      <c r="J155" s="223">
        <v>2.8597626601685808E-4</v>
      </c>
      <c r="K155" s="223">
        <v>2.8597849184942782E-4</v>
      </c>
      <c r="L155" s="223">
        <v>2.8598086898876801E-4</v>
      </c>
      <c r="M155" s="223">
        <v>2.8598340771665462E-4</v>
      </c>
      <c r="N155" s="223">
        <v>2.8598611901302265E-4</v>
      </c>
      <c r="O155" s="223">
        <v>2.8598901460329958E-4</v>
      </c>
      <c r="P155" s="223">
        <v>2.8599210700893616E-4</v>
      </c>
      <c r="Q155" s="223">
        <v>2.8599540960135385E-4</v>
      </c>
      <c r="R155" s="223">
        <v>2.8599893665953025E-4</v>
      </c>
      <c r="S155" s="223">
        <v>2.8600270343147522E-4</v>
      </c>
      <c r="T155" s="223">
        <v>2.8600672619984966E-4</v>
      </c>
      <c r="U155" s="223">
        <v>2.8601102235201024E-4</v>
      </c>
      <c r="V155" s="223">
        <v>2.8601561045477194E-4</v>
      </c>
      <c r="W155" s="223">
        <v>2.860205103342041E-4</v>
      </c>
      <c r="X155" s="223">
        <v>2.860257431607953E-4</v>
      </c>
      <c r="Y155" s="223">
        <v>2.8603133154034397E-4</v>
      </c>
      <c r="Z155" s="223">
        <v>2.8603729961095459E-4</v>
      </c>
      <c r="AA155" s="223">
        <v>2.8604367314654278E-4</v>
      </c>
      <c r="AB155" s="223">
        <v>2.8605047966728358E-4</v>
      </c>
      <c r="AC155" s="223">
        <v>2.8605774855745603E-4</v>
      </c>
      <c r="AD155" s="223">
        <v>2.860655111911756E-4</v>
      </c>
      <c r="AE155" s="223">
        <v>2.8607380106652943E-4</v>
      </c>
      <c r="AF155" s="223">
        <v>2.8608265394866866E-4</v>
      </c>
      <c r="AG155" s="223">
        <v>2.8609210802243821E-4</v>
      </c>
      <c r="AH155" s="223">
        <v>2.8610220405517162E-4</v>
      </c>
      <c r="AI155" s="223">
        <v>2.861129855703058E-4</v>
      </c>
      <c r="AJ155" s="223">
        <v>2.8612449903252018E-4</v>
      </c>
      <c r="AK155" s="223">
        <v>2.8613679404514017E-4</v>
      </c>
      <c r="AL155" s="223">
        <v>2.8614992356059657E-4</v>
      </c>
      <c r="AM155" s="223">
        <v>2.8616394410477063E-4</v>
      </c>
      <c r="AN155" s="223">
        <v>2.8617891601611468E-4</v>
      </c>
      <c r="AO155" s="223">
        <v>2.8619490370047798E-4</v>
      </c>
      <c r="AP155" s="223">
        <v>2.8621197590263044E-4</v>
      </c>
      <c r="AQ155" s="223">
        <v>2.8623020599552701E-4</v>
      </c>
      <c r="AR155" s="223">
        <v>2.8624967228841599E-4</v>
      </c>
      <c r="AS155" s="223">
        <v>2.8627045835495201E-4</v>
      </c>
      <c r="AT155" s="223">
        <v>2.8629265338253899E-4</v>
      </c>
      <c r="AU155" s="223">
        <v>2.8631635254418959E-4</v>
      </c>
      <c r="AV155" s="223">
        <v>2.8634165739425206E-4</v>
      </c>
      <c r="AW155" s="223">
        <v>2.8636867628942041E-4</v>
      </c>
      <c r="AX155" s="223">
        <v>2.8639752483651472E-4</v>
      </c>
      <c r="AY155" s="223">
        <v>2.8642832636857288E-4</v>
      </c>
      <c r="AZ155" s="223">
        <v>2.8646121245087342E-4</v>
      </c>
      <c r="BA155" s="223">
        <v>2.8649632341856218E-4</v>
      </c>
      <c r="BB155" s="223">
        <v>2.865338089476182E-4</v>
      </c>
      <c r="BC155" s="223">
        <v>2.8657382866095218E-4</v>
      </c>
      <c r="BD155" s="223">
        <v>2.8661655277147736E-4</v>
      </c>
      <c r="BE155" s="223">
        <v>2.8666216276403654E-4</v>
      </c>
      <c r="BF155" s="223">
        <v>2.8671085211809833E-4</v>
      </c>
      <c r="BG155" s="223">
        <v>2.8676282707315413E-4</v>
      </c>
      <c r="BH155" s="223">
        <v>2.8681830743874958E-4</v>
      </c>
      <c r="BI155" s="223">
        <v>2.8687752745105977E-4</v>
      </c>
      <c r="BJ155" s="223">
        <v>2.8694073667787545E-4</v>
      </c>
      <c r="BK155" s="223">
        <v>2.8700820097378216E-4</v>
      </c>
      <c r="BL155" s="223">
        <v>2.8708020348719974E-4</v>
      </c>
      <c r="BM155" s="223">
        <v>2.8715704572077446E-4</v>
      </c>
      <c r="BN155" s="223">
        <v>2.8723904864639117E-4</v>
      </c>
      <c r="BO155" s="223">
        <v>2.8732655387576564E-4</v>
      </c>
      <c r="BP155" s="223">
        <v>2.8741992488718634E-4</v>
      </c>
      <c r="BQ155" s="223">
        <v>2.8751954830846999E-4</v>
      </c>
      <c r="BR155" s="223">
        <v>2.8762583525556264E-4</v>
      </c>
      <c r="BS155" s="223">
        <v>2.8773922272541446E-4</v>
      </c>
      <c r="BT155" s="223">
        <v>2.8786017504076945E-4</v>
      </c>
      <c r="BU155" s="223">
        <v>2.8798918501852459E-4</v>
      </c>
      <c r="BV155" s="223">
        <v>2.8812676812489571E-4</v>
      </c>
      <c r="BW155" s="223">
        <v>2.8827349187208253E-4</v>
      </c>
      <c r="BX155" s="223">
        <v>2.8842994052354748E-4</v>
      </c>
      <c r="BY155" s="223">
        <v>2.8859673799709774E-4</v>
      </c>
      <c r="BZ155" s="223">
        <v>2.8877454495152081E-4</v>
      </c>
      <c r="CA155" s="223">
        <v>2.8896406036032449E-4</v>
      </c>
      <c r="CB155" s="223">
        <v>2.8916602305123176E-4</v>
      </c>
      <c r="CC155" s="223">
        <v>2.893812131657186E-4</v>
      </c>
      <c r="CD155" s="223">
        <v>2.8961045349795397E-4</v>
      </c>
      <c r="CE155" s="223">
        <v>2.8985461066220557E-4</v>
      </c>
      <c r="CF155" s="223">
        <v>2.9011459602495661E-4</v>
      </c>
      <c r="CG155" s="223">
        <v>2.9039136632198097E-4</v>
      </c>
      <c r="CH155" s="223">
        <v>2.9068592386056151E-4</v>
      </c>
      <c r="CI155" s="223">
        <v>2.9099931618181842E-4</v>
      </c>
      <c r="CJ155" s="223">
        <v>2.913325695125047E-4</v>
      </c>
      <c r="CK155" s="223">
        <v>2.9168691607106524E-4</v>
      </c>
      <c r="CL155" s="223">
        <v>3.033700293527673E-4</v>
      </c>
      <c r="CM155" s="223">
        <v>3.0378266169325135E-4</v>
      </c>
      <c r="CN155" s="223">
        <v>3.0422076035821829E-4</v>
      </c>
      <c r="CO155" s="223">
        <v>3.0468562340725698E-4</v>
      </c>
      <c r="CP155" s="223">
        <v>3.0517855759207518E-4</v>
      </c>
      <c r="CQ155" s="223">
        <v>3.057008341294735E-4</v>
      </c>
      <c r="CR155" s="223">
        <v>3.0625352048810898E-4</v>
      </c>
      <c r="CS155" s="223">
        <v>3.0683813163507456E-4</v>
      </c>
      <c r="CT155" s="223">
        <v>3.0745568256662078E-4</v>
      </c>
      <c r="CU155" s="223">
        <v>3.0810714479777534E-4</v>
      </c>
      <c r="CV155" s="223">
        <v>3.0879329016399729E-4</v>
      </c>
      <c r="CW155" s="223">
        <v>3.0951460676912972E-4</v>
      </c>
      <c r="CX155" s="223">
        <v>3.1027119269822672E-4</v>
      </c>
      <c r="CY155" s="223">
        <v>3.1106261584892456E-4</v>
      </c>
      <c r="CZ155" s="223">
        <v>3.1188772799227427E-4</v>
      </c>
      <c r="DA155" s="223">
        <v>3.127444163572667E-4</v>
      </c>
      <c r="DB155" s="223">
        <v>3.1362926894946464E-4</v>
      </c>
      <c r="DC155" s="223">
        <v>3.1453711922450433E-4</v>
      </c>
      <c r="DD155" s="223">
        <v>3.1546041961822585E-4</v>
      </c>
      <c r="DH155" s="223">
        <v>24</v>
      </c>
      <c r="DI155" s="223">
        <f t="shared" si="0"/>
        <v>3.3693135840154716E-2</v>
      </c>
    </row>
    <row r="156" spans="1:113">
      <c r="A156" s="223">
        <v>25</v>
      </c>
      <c r="H156"/>
      <c r="I156" s="223">
        <v>3.9639635099772741E-8</v>
      </c>
      <c r="J156" s="223">
        <v>4.5213955767172417E-8</v>
      </c>
      <c r="K156" s="223">
        <v>5.1572164853948024E-8</v>
      </c>
      <c r="L156" s="223">
        <v>5.8824496609382241E-8</v>
      </c>
      <c r="M156" s="223">
        <v>6.7096686965668906E-8</v>
      </c>
      <c r="N156" s="223">
        <v>7.6532153460892E-8</v>
      </c>
      <c r="O156" s="223">
        <v>8.7294481713507545E-8</v>
      </c>
      <c r="P156" s="223">
        <v>9.9570261557110065E-8</v>
      </c>
      <c r="Q156" s="223">
        <v>1.1357232200643473E-7</v>
      </c>
      <c r="R156" s="223">
        <v>1.2954342114020733E-7</v>
      </c>
      <c r="S156" s="223">
        <v>1.4776045487348849E-7</v>
      </c>
      <c r="T156" s="223">
        <v>1.6853925758830938E-7</v>
      </c>
      <c r="U156" s="223">
        <v>1.9224007785262357E-7</v>
      </c>
      <c r="V156" s="223">
        <v>2.1927382416182073E-7</v>
      </c>
      <c r="W156" s="223">
        <v>2.5010918898716468E-7</v>
      </c>
      <c r="X156" s="223">
        <v>2.8528077464300031E-7</v>
      </c>
      <c r="Y156" s="223">
        <v>3.2539836185341801E-7</v>
      </c>
      <c r="Z156" s="223">
        <v>3.711574817103994E-7</v>
      </c>
      <c r="AA156" s="223">
        <v>4.2335147431277241E-7</v>
      </c>
      <c r="AB156" s="223">
        <v>4.8288524315035026E-7</v>
      </c>
      <c r="AC156" s="223">
        <v>5.5079094369729505E-7</v>
      </c>
      <c r="AD156" s="223">
        <v>6.2824587821272423E-7</v>
      </c>
      <c r="AE156" s="223">
        <v>7.1659290699629492E-7</v>
      </c>
      <c r="AF156" s="223">
        <v>8.1736372997504528E-7</v>
      </c>
      <c r="AG156" s="223">
        <v>9.3230544226161777E-7</v>
      </c>
      <c r="AH156" s="223">
        <v>1.0634108240858298E-6</v>
      </c>
      <c r="AI156" s="223">
        <v>1.21295289024557E-6</v>
      </c>
      <c r="AJ156" s="223">
        <v>1.3835242980715927E-6</v>
      </c>
      <c r="AK156" s="223">
        <v>1.5780822971343627E-6</v>
      </c>
      <c r="AL156" s="223">
        <v>1.7999999999999986E-6</v>
      </c>
      <c r="AM156" s="223">
        <v>2.0531248629323758E-6</v>
      </c>
      <c r="AN156" s="223">
        <v>2.3418453904394952E-6</v>
      </c>
      <c r="AO156" s="223">
        <v>2.6711672201416163E-6</v>
      </c>
      <c r="AP156" s="223">
        <v>3.046799907068176E-6</v>
      </c>
      <c r="AQ156" s="223">
        <v>3.4752559119898493E-6</v>
      </c>
      <c r="AR156" s="223">
        <v>3.9639635099772712E-6</v>
      </c>
      <c r="AS156" s="223">
        <v>4.5213955767172426E-6</v>
      </c>
      <c r="AT156" s="223">
        <v>5.157216485394802E-6</v>
      </c>
      <c r="AU156" s="223">
        <v>5.8824496609382253E-6</v>
      </c>
      <c r="AV156" s="223">
        <v>6.7096686965668881E-6</v>
      </c>
      <c r="AW156" s="223">
        <v>7.6532153460892013E-6</v>
      </c>
      <c r="AX156" s="223">
        <v>8.729448171350748E-6</v>
      </c>
      <c r="AY156" s="223">
        <v>9.9570261557110061E-6</v>
      </c>
      <c r="AZ156" s="223">
        <v>1.1357232200643475E-5</v>
      </c>
      <c r="BA156" s="223">
        <v>1.2954342114020735E-5</v>
      </c>
      <c r="BB156" s="223">
        <v>1.4776045487348853E-5</v>
      </c>
      <c r="BC156" s="223">
        <v>1.6853925758830932E-5</v>
      </c>
      <c r="BD156" s="223">
        <v>1.9224007785262358E-5</v>
      </c>
      <c r="BE156" s="223">
        <v>2.192738241618206E-5</v>
      </c>
      <c r="BF156" s="223">
        <v>2.5010918898716469E-5</v>
      </c>
      <c r="BG156" s="223">
        <v>2.8528077464300022E-5</v>
      </c>
      <c r="BH156" s="223">
        <v>3.2539836185341815E-5</v>
      </c>
      <c r="BI156" s="223">
        <v>3.7115748171039932E-5</v>
      </c>
      <c r="BJ156" s="223">
        <v>4.233514743127727E-5</v>
      </c>
      <c r="BK156" s="223">
        <v>4.8288524315035042E-5</v>
      </c>
      <c r="BL156" s="223">
        <v>5.5079094369729518E-5</v>
      </c>
      <c r="BM156" s="223">
        <v>6.2824587821272432E-5</v>
      </c>
      <c r="BN156" s="223">
        <v>7.1659290699629529E-5</v>
      </c>
      <c r="BO156" s="223">
        <v>8.1736372997504524E-5</v>
      </c>
      <c r="BP156" s="223">
        <v>9.3230544226161708E-5</v>
      </c>
      <c r="BQ156" s="223">
        <v>1.0634108240858297E-4</v>
      </c>
      <c r="BR156" s="223">
        <v>1.2129528902455693E-4</v>
      </c>
      <c r="BS156" s="223">
        <v>1.383524298071593E-4</v>
      </c>
      <c r="BT156" s="223">
        <v>1.5780822971343621E-4</v>
      </c>
      <c r="BU156" s="223">
        <v>1.7999999999999998E-4</v>
      </c>
      <c r="BV156" s="223">
        <v>2.0531248629323767E-4</v>
      </c>
      <c r="BW156" s="223">
        <v>2.3418453904394963E-4</v>
      </c>
      <c r="BX156" s="223">
        <v>2.6711672201416164E-4</v>
      </c>
      <c r="BY156" s="223">
        <v>3.0467999070681766E-4</v>
      </c>
      <c r="BZ156" s="223">
        <v>3.4752559119898485E-4</v>
      </c>
      <c r="CA156" s="223">
        <v>3.9639635099772717E-4</v>
      </c>
      <c r="CB156" s="223">
        <v>4.521395576717238E-4</v>
      </c>
      <c r="CC156" s="223">
        <v>5.1572164853948082E-4</v>
      </c>
      <c r="CD156" s="223">
        <v>5.8824496609382248E-4</v>
      </c>
      <c r="CE156" s="223">
        <v>6.7096686965668873E-4</v>
      </c>
      <c r="CF156" s="223">
        <v>7.6532153460891943E-4</v>
      </c>
      <c r="CG156" s="223">
        <v>8.7294481713507603E-4</v>
      </c>
      <c r="CH156" s="223">
        <v>9.9570261557110082E-4</v>
      </c>
      <c r="CI156" s="223">
        <v>1.1357232200643475E-3</v>
      </c>
      <c r="CJ156" s="223">
        <v>1.2954342114020723E-3</v>
      </c>
      <c r="CK156" s="223">
        <v>1.4776045487348867E-3</v>
      </c>
      <c r="CL156" s="223">
        <v>1.6853925758830951E-3</v>
      </c>
      <c r="CM156" s="223">
        <v>1.9224007785262356E-3</v>
      </c>
      <c r="CN156" s="223">
        <v>2.1927382416182068E-3</v>
      </c>
      <c r="CO156" s="223">
        <v>2.5010918898716442E-3</v>
      </c>
      <c r="CP156" s="223">
        <v>2.8528077464300052E-3</v>
      </c>
      <c r="CQ156" s="223">
        <v>3.253983618534182E-3</v>
      </c>
      <c r="CR156" s="223">
        <v>3.7115748171039939E-3</v>
      </c>
      <c r="CS156" s="223">
        <v>4.2335147431277207E-3</v>
      </c>
      <c r="CT156" s="223">
        <v>4.8288524315035081E-3</v>
      </c>
      <c r="CU156" s="223">
        <v>5.5079094369729518E-3</v>
      </c>
      <c r="CV156" s="223">
        <v>6.2824587821272426E-3</v>
      </c>
      <c r="CW156" s="223">
        <v>7.165929069962944E-3</v>
      </c>
      <c r="CX156" s="223">
        <v>8.1736372997504459E-3</v>
      </c>
      <c r="CY156" s="223">
        <v>9.3230544226161824E-3</v>
      </c>
      <c r="CZ156" s="223">
        <v>1.0634108240858293E-2</v>
      </c>
      <c r="DA156" s="223">
        <v>1.2129528902455689E-2</v>
      </c>
      <c r="DB156" s="223">
        <v>1.3835242980715914E-2</v>
      </c>
      <c r="DC156" s="223">
        <v>1.5780822971343637E-2</v>
      </c>
      <c r="DD156" s="223">
        <v>1.8000000000000002E-2</v>
      </c>
      <c r="DH156" s="223">
        <v>25</v>
      </c>
      <c r="DI156" s="223">
        <f t="shared" si="0"/>
        <v>3.598428365005759E-2</v>
      </c>
    </row>
    <row r="157" spans="1:113">
      <c r="A157" s="223">
        <v>26</v>
      </c>
      <c r="H157"/>
      <c r="I157" s="223">
        <v>1.4166349161188285E-2</v>
      </c>
      <c r="J157" s="223">
        <v>1.4164789857564822E-2</v>
      </c>
      <c r="K157" s="223">
        <v>1.4163128988948601E-2</v>
      </c>
      <c r="L157" s="223">
        <v>1.416136027786224E-2</v>
      </c>
      <c r="M157" s="223">
        <v>1.4159477108047731E-2</v>
      </c>
      <c r="N157" s="223">
        <v>1.4157472514235915E-2</v>
      </c>
      <c r="O157" s="223">
        <v>1.4155339172614981E-2</v>
      </c>
      <c r="P157" s="223">
        <v>1.4153069392650691E-2</v>
      </c>
      <c r="Q157" s="223">
        <v>1.4150655110632154E-2</v>
      </c>
      <c r="R157" s="223">
        <v>1.4148087885381928E-2</v>
      </c>
      <c r="S157" s="223">
        <v>1.4145358896644838E-2</v>
      </c>
      <c r="T157" s="223">
        <v>1.4142458946756274E-2</v>
      </c>
      <c r="U157" s="223">
        <v>1.4139378466291092E-2</v>
      </c>
      <c r="V157" s="223">
        <v>1.4136107524509145E-2</v>
      </c>
      <c r="W157" s="223">
        <v>1.413263584554619E-2</v>
      </c>
      <c r="X157" s="223">
        <v>1.4128952831451352E-2</v>
      </c>
      <c r="Y157" s="223">
        <v>1.4125047593347746E-2</v>
      </c>
      <c r="Z157" s="223">
        <v>1.4120908992194158E-2</v>
      </c>
      <c r="AA157" s="223">
        <v>1.4116525690857482E-2</v>
      </c>
      <c r="AB157" s="223">
        <v>1.4111886219471133E-2</v>
      </c>
      <c r="AC157" s="223">
        <v>1.4106979056360009E-2</v>
      </c>
      <c r="AD157" s="223">
        <v>1.4101792727162638E-2</v>
      </c>
      <c r="AE157" s="223">
        <v>1.409631592518298E-2</v>
      </c>
      <c r="AF157" s="223">
        <v>1.4090537656465217E-2</v>
      </c>
      <c r="AG157" s="223">
        <v>1.4084447413613079E-2</v>
      </c>
      <c r="AH157" s="223">
        <v>1.4078035382981514E-2</v>
      </c>
      <c r="AI157" s="223">
        <v>1.4071292690562743E-2</v>
      </c>
      <c r="AJ157" s="223">
        <v>1.4064211692684974E-2</v>
      </c>
      <c r="AK157" s="223">
        <v>1.4056786318554487E-2</v>
      </c>
      <c r="AL157" s="223">
        <v>1.4049012472717278E-2</v>
      </c>
      <c r="AM157" s="223">
        <v>1.4040888506714498E-2</v>
      </c>
      <c r="AN157" s="223">
        <v>1.4032415770578999E-2</v>
      </c>
      <c r="AO157" s="223">
        <v>1.4023599256393005E-2</v>
      </c>
      <c r="AP157" s="223">
        <v>1.4014448347929524E-2</v>
      </c>
      <c r="AQ157" s="223">
        <v>1.4004977692465358E-2</v>
      </c>
      <c r="AR157" s="223">
        <v>1.399520821322011E-2</v>
      </c>
      <c r="AS157" s="223">
        <v>1.3985168283587725E-2</v>
      </c>
      <c r="AT157" s="223">
        <v>1.397489508743544E-2</v>
      </c>
      <c r="AU157" s="223">
        <v>1.3964436193307825E-2</v>
      </c>
      <c r="AV157" s="223">
        <v>1.395385137445803E-2</v>
      </c>
      <c r="AW157" s="223">
        <v>1.3943214711311569E-2</v>
      </c>
      <c r="AX157" s="223">
        <v>1.393261701833878E-2</v>
      </c>
      <c r="AY157" s="223">
        <v>1.3922168643472704E-2</v>
      </c>
      <c r="AZ157" s="223">
        <v>1.3912002695277943E-2</v>
      </c>
      <c r="BA157" s="223">
        <v>1.3902278761188859E-2</v>
      </c>
      <c r="BB157" s="223">
        <v>1.389318718944965E-2</v>
      </c>
      <c r="BC157" s="223">
        <v>1.3884954018086329E-2</v>
      </c>
      <c r="BD157" s="223">
        <v>1.3877846646531692E-2</v>
      </c>
      <c r="BE157" s="223">
        <v>1.3872180359652519E-2</v>
      </c>
      <c r="BF157" s="223">
        <v>1.3868325830176508E-2</v>
      </c>
      <c r="BG157" s="223">
        <v>1.3866717744212293E-2</v>
      </c>
      <c r="BH157" s="223">
        <v>1.3867864716082106E-2</v>
      </c>
      <c r="BI157" s="223">
        <v>1.3872360683485949E-2</v>
      </c>
      <c r="BJ157" s="223">
        <v>1.3880898002608796E-2</v>
      </c>
      <c r="BK157" s="223">
        <v>1.3894282495772549E-2</v>
      </c>
      <c r="BL157" s="223">
        <v>1.3913450742332224E-2</v>
      </c>
      <c r="BM157" s="223">
        <v>1.3939489947552744E-2</v>
      </c>
      <c r="BN157" s="223">
        <v>1.3973660775156372E-2</v>
      </c>
      <c r="BO157" s="223">
        <v>1.401742358825411E-2</v>
      </c>
      <c r="BP157" s="223">
        <v>1.4072468611827649E-2</v>
      </c>
      <c r="BQ157" s="223">
        <v>1.4140750609424673E-2</v>
      </c>
      <c r="BR157" s="223">
        <v>1.4224528759183697E-2</v>
      </c>
      <c r="BS157" s="223">
        <v>1.4326412521997277E-2</v>
      </c>
      <c r="BT157" s="223">
        <v>1.4449414420280821E-2</v>
      </c>
      <c r="BU157" s="223">
        <v>1.4597013653296321E-2</v>
      </c>
      <c r="BV157" s="223">
        <v>1.4773288496178838E-2</v>
      </c>
      <c r="BW157" s="223">
        <v>1.4982757136307312E-2</v>
      </c>
      <c r="BX157" s="223">
        <v>1.5230792731007458E-2</v>
      </c>
      <c r="BY157" s="223">
        <v>1.5523543038604159E-2</v>
      </c>
      <c r="BZ157" s="223">
        <v>1.5868094464181692E-2</v>
      </c>
      <c r="CA157" s="223">
        <v>1.6272615244840329E-2</v>
      </c>
      <c r="CB157" s="223">
        <v>1.6746521017688594E-2</v>
      </c>
      <c r="CC157" s="223">
        <v>1.7300666530262122E-2</v>
      </c>
      <c r="CD157" s="223">
        <v>1.7947567880947021E-2</v>
      </c>
      <c r="CE157" s="223">
        <v>1.8701660486356901E-2</v>
      </c>
      <c r="CF157" s="223">
        <v>1.9579598951216578E-2</v>
      </c>
      <c r="CG157" s="223">
        <v>2.0600606204920036E-2</v>
      </c>
      <c r="CH157" s="223">
        <v>2.1786880719614338E-2</v>
      </c>
      <c r="CI157" s="223">
        <v>2.3164072404303682E-2</v>
      </c>
      <c r="CJ157" s="223">
        <v>2.476236476154732E-2</v>
      </c>
      <c r="CK157" s="223">
        <v>2.6615310446635249E-2</v>
      </c>
      <c r="CL157" s="223">
        <v>2.9164353196345097E-2</v>
      </c>
      <c r="CM157" s="223">
        <v>3.2019615090384854E-2</v>
      </c>
      <c r="CN157" s="223">
        <v>3.5295775941231421E-2</v>
      </c>
      <c r="CO157" s="223">
        <v>3.9057143243852982E-2</v>
      </c>
      <c r="CP157" s="223">
        <v>4.3378445477379818E-2</v>
      </c>
      <c r="CQ157" s="223">
        <v>4.8346970376408734E-2</v>
      </c>
      <c r="CR157" s="223">
        <v>5.4067064558081503E-2</v>
      </c>
      <c r="CS157" s="223">
        <v>6.0653190606248519E-2</v>
      </c>
      <c r="CT157" s="223">
        <v>6.8246399138058855E-2</v>
      </c>
      <c r="CU157" s="223">
        <v>7.7010631174489863E-2</v>
      </c>
      <c r="CV157" s="223">
        <v>8.7139371142061606E-2</v>
      </c>
      <c r="CW157" s="223">
        <v>9.8861835283167887E-2</v>
      </c>
      <c r="CX157" s="223">
        <v>0.11245072382950246</v>
      </c>
      <c r="CY157" s="223">
        <v>0.12823202297396949</v>
      </c>
      <c r="CZ157" s="223">
        <v>0.14659752183175759</v>
      </c>
      <c r="DA157" s="223">
        <v>0.1680209705898931</v>
      </c>
      <c r="DB157" s="223">
        <v>0.19307918873513388</v>
      </c>
      <c r="DC157" s="223">
        <v>0.22248000326594533</v>
      </c>
      <c r="DD157" s="223">
        <v>0.25709976539971358</v>
      </c>
      <c r="DH157" s="223">
        <v>26</v>
      </c>
      <c r="DI157" s="223">
        <f t="shared" si="0"/>
        <v>3.843123050198869E-2</v>
      </c>
    </row>
    <row r="158" spans="1:113">
      <c r="A158" s="223">
        <v>27</v>
      </c>
      <c r="H158"/>
      <c r="I158" s="223">
        <v>5.0407055064500557E-2</v>
      </c>
      <c r="J158" s="223">
        <v>5.0407564295800893E-2</v>
      </c>
      <c r="K158" s="223">
        <v>5.0408117218031352E-2</v>
      </c>
      <c r="L158" s="223">
        <v>5.0408718077281423E-2</v>
      </c>
      <c r="M158" s="223">
        <v>5.0409371587320548E-2</v>
      </c>
      <c r="N158" s="223">
        <v>5.04100829869824E-2</v>
      </c>
      <c r="O158" s="223">
        <v>5.0410858104642346E-2</v>
      </c>
      <c r="P158" s="223">
        <v>5.0411703431128205E-2</v>
      </c>
      <c r="Q158" s="223">
        <v>5.0412626202207711E-2</v>
      </c>
      <c r="R158" s="223">
        <v>5.0413634491953761E-2</v>
      </c>
      <c r="S158" s="223">
        <v>5.0414737318469245E-2</v>
      </c>
      <c r="T158" s="223">
        <v>5.0415944763657877E-2</v>
      </c>
      <c r="U158" s="223">
        <v>5.0417268108961827E-2</v>
      </c>
      <c r="V158" s="223">
        <v>5.041871998925327E-2</v>
      </c>
      <c r="W158" s="223">
        <v>5.0420314567371095E-2</v>
      </c>
      <c r="X158" s="223">
        <v>5.042206773214046E-2</v>
      </c>
      <c r="Y158" s="223">
        <v>5.0423997323108261E-2</v>
      </c>
      <c r="Z158" s="223">
        <v>5.0426123385677327E-2</v>
      </c>
      <c r="AA158" s="223">
        <v>5.0428468460837012E-2</v>
      </c>
      <c r="AB158" s="223">
        <v>5.0431057914272479E-2</v>
      </c>
      <c r="AC158" s="223">
        <v>5.0433920310303831E-2</v>
      </c>
      <c r="AD158" s="223">
        <v>5.043708783686799E-2</v>
      </c>
      <c r="AE158" s="223">
        <v>5.0440596788625211E-2</v>
      </c>
      <c r="AF158" s="223">
        <v>5.0444488116263723E-2</v>
      </c>
      <c r="AG158" s="223">
        <v>5.0448808051206745E-2</v>
      </c>
      <c r="AH158" s="223">
        <v>5.0453608816216466E-2</v>
      </c>
      <c r="AI158" s="223">
        <v>5.0458949433861595E-2</v>
      </c>
      <c r="AJ158" s="223">
        <v>5.046489664649461E-2</v>
      </c>
      <c r="AK158" s="223">
        <v>5.0471525963301726E-2</v>
      </c>
      <c r="AL158" s="223">
        <v>5.0478922852175416E-2</v>
      </c>
      <c r="AM158" s="223">
        <v>5.048718409665582E-2</v>
      </c>
      <c r="AN158" s="223">
        <v>5.049641934103636E-2</v>
      </c>
      <c r="AO158" s="223">
        <v>5.0506752849981157E-2</v>
      </c>
      <c r="AP158" s="223">
        <v>5.0518325512714249E-2</v>
      </c>
      <c r="AQ158" s="223">
        <v>5.0531297126079497E-2</v>
      </c>
      <c r="AR158" s="223">
        <v>5.0545848995609752E-2</v>
      </c>
      <c r="AS158" s="223">
        <v>5.0562186899270521E-2</v>
      </c>
      <c r="AT158" s="223">
        <v>5.0580544464855236E-2</v>
      </c>
      <c r="AU158" s="223">
        <v>5.0601187019218972E-2</v>
      </c>
      <c r="AV158" s="223">
        <v>5.0624415975773149E-2</v>
      </c>
      <c r="AW158" s="223">
        <v>5.0650573836073812E-2</v>
      </c>
      <c r="AX158" s="223">
        <v>5.068004989208888E-2</v>
      </c>
      <c r="AY158" s="223">
        <v>5.0713286728019155E-2</v>
      </c>
      <c r="AZ158" s="223">
        <v>5.075078763459602E-2</v>
      </c>
      <c r="BA158" s="223">
        <v>5.0793125064840967E-2</v>
      </c>
      <c r="BB158" s="223">
        <v>5.0840950278639704E-2</v>
      </c>
      <c r="BC158" s="223">
        <v>5.0895004344494482E-2</v>
      </c>
      <c r="BD158" s="223">
        <v>5.0956130690856472E-2</v>
      </c>
      <c r="BE158" s="223">
        <v>5.1025289426951594E-2</v>
      </c>
      <c r="BF158" s="223">
        <v>5.1103573684507853E-2</v>
      </c>
      <c r="BG158" s="223">
        <v>5.1192228267858741E-2</v>
      </c>
      <c r="BH158" s="223">
        <v>5.1292670941215777E-2</v>
      </c>
      <c r="BI158" s="223">
        <v>5.1406516729253934E-2</v>
      </c>
      <c r="BJ158" s="223">
        <v>5.1535605661444842E-2</v>
      </c>
      <c r="BK158" s="223">
        <v>5.1682034452846998E-2</v>
      </c>
      <c r="BL158" s="223">
        <v>5.1848192685534318E-2</v>
      </c>
      <c r="BM158" s="223">
        <v>5.2036804136917504E-2</v>
      </c>
      <c r="BN158" s="223">
        <v>5.2250973995520672E-2</v>
      </c>
      <c r="BO158" s="223">
        <v>5.2494242813216505E-2</v>
      </c>
      <c r="BP158" s="223">
        <v>5.277064816771191E-2</v>
      </c>
      <c r="BQ158" s="223">
        <v>5.3084795152799041E-2</v>
      </c>
      <c r="BR158" s="223">
        <v>5.3441936979570996E-2</v>
      </c>
      <c r="BS158" s="223">
        <v>5.3848067163003333E-2</v>
      </c>
      <c r="BT158" s="223">
        <v>5.431002498920201E-2</v>
      </c>
      <c r="BU158" s="223">
        <v>5.4835619056547026E-2</v>
      </c>
      <c r="BV158" s="223">
        <v>5.5433827468455862E-2</v>
      </c>
      <c r="BW158" s="223">
        <v>5.6114717856706076E-2</v>
      </c>
      <c r="BX158" s="223">
        <v>5.6889948721729436E-2</v>
      </c>
      <c r="BY158" s="223">
        <v>5.7772790836226315E-2</v>
      </c>
      <c r="BZ158" s="223">
        <v>5.8778405545430852E-2</v>
      </c>
      <c r="CA158" s="223">
        <v>5.9924118340310049E-2</v>
      </c>
      <c r="CB158" s="223">
        <v>6.1229732915782681E-2</v>
      </c>
      <c r="CC158" s="223">
        <v>6.2717892009914664E-2</v>
      </c>
      <c r="CD158" s="223">
        <v>6.4414492308011301E-2</v>
      </c>
      <c r="CE158" s="223">
        <v>6.6349161916545288E-2</v>
      </c>
      <c r="CF158" s="223">
        <v>6.8555810362019687E-2</v>
      </c>
      <c r="CG158" s="223">
        <v>7.1073262799078107E-2</v>
      </c>
      <c r="CH158" s="223">
        <v>7.3945992183124976E-2</v>
      </c>
      <c r="CI158" s="223">
        <v>7.7224965654710806E-2</v>
      </c>
      <c r="CJ158" s="223">
        <v>8.0969144970571824E-2</v>
      </c>
      <c r="CK158" s="223">
        <v>8.5244818635958189E-2</v>
      </c>
      <c r="CL158" s="223">
        <v>9.1156656490868487E-2</v>
      </c>
      <c r="CM158" s="223">
        <v>9.7495216547154526E-2</v>
      </c>
      <c r="CN158" s="223">
        <v>0.1046858406673226</v>
      </c>
      <c r="CO158" s="223">
        <v>0.11284949783376312</v>
      </c>
      <c r="CP158" s="223">
        <v>0.1221252955984421</v>
      </c>
      <c r="CQ158" s="223">
        <v>0.13267369329522999</v>
      </c>
      <c r="CR158" s="223">
        <v>0.14468238247928122</v>
      </c>
      <c r="CS158" s="223">
        <v>0.1583601749495778</v>
      </c>
      <c r="CT158" s="223">
        <v>0.1739559326707775</v>
      </c>
      <c r="CU158" s="223">
        <v>0.19175615816607444</v>
      </c>
      <c r="CV158" s="223">
        <v>0.21209389763498734</v>
      </c>
      <c r="CW158" s="223">
        <v>0.23535735176316425</v>
      </c>
      <c r="CX158" s="223">
        <v>0.26200040744435638</v>
      </c>
      <c r="CY158" s="223">
        <v>0.29255563111936689</v>
      </c>
      <c r="CZ158" s="223">
        <v>0.3276504521689888</v>
      </c>
      <c r="DA158" s="223">
        <v>0.36802753521234766</v>
      </c>
      <c r="DB158" s="223">
        <v>0.4145707329529329</v>
      </c>
      <c r="DC158" s="223">
        <v>0.46833859236892339</v>
      </c>
      <c r="DD158" s="223">
        <v>0.53060826440863673</v>
      </c>
      <c r="DH158" s="223">
        <v>27</v>
      </c>
      <c r="DI158" s="223">
        <f t="shared" si="0"/>
        <v>4.1044570798191279E-2</v>
      </c>
    </row>
    <row r="159" spans="1:113">
      <c r="A159" s="223">
        <v>28</v>
      </c>
      <c r="H159"/>
      <c r="I159" s="223">
        <v>9.2199120292757814E-2</v>
      </c>
      <c r="J159" s="223">
        <v>9.2199629524058135E-2</v>
      </c>
      <c r="K159" s="223">
        <v>9.2200182446288609E-2</v>
      </c>
      <c r="L159" s="223">
        <v>9.2200783305538672E-2</v>
      </c>
      <c r="M159" s="223">
        <v>9.2201436815577797E-2</v>
      </c>
      <c r="N159" s="223">
        <v>9.2202148215239643E-2</v>
      </c>
      <c r="O159" s="223">
        <v>9.2202923332899589E-2</v>
      </c>
      <c r="P159" s="223">
        <v>9.2203768659385454E-2</v>
      </c>
      <c r="Q159" s="223">
        <v>9.2204691430464961E-2</v>
      </c>
      <c r="R159" s="223">
        <v>9.2205699720211004E-2</v>
      </c>
      <c r="S159" s="223">
        <v>9.2206802546726502E-2</v>
      </c>
      <c r="T159" s="223">
        <v>9.2208009991915127E-2</v>
      </c>
      <c r="U159" s="223">
        <v>9.2209333337219077E-2</v>
      </c>
      <c r="V159" s="223">
        <v>9.2210785217510527E-2</v>
      </c>
      <c r="W159" s="223">
        <v>9.2212379795628352E-2</v>
      </c>
      <c r="X159" s="223">
        <v>9.221413296039771E-2</v>
      </c>
      <c r="Y159" s="223">
        <v>9.221606255136551E-2</v>
      </c>
      <c r="Z159" s="223">
        <v>9.2218188613934576E-2</v>
      </c>
      <c r="AA159" s="223">
        <v>9.2220533689094261E-2</v>
      </c>
      <c r="AB159" s="223">
        <v>9.2223123142529728E-2</v>
      </c>
      <c r="AC159" s="223">
        <v>9.2225985538561081E-2</v>
      </c>
      <c r="AD159" s="223">
        <v>9.2229153065125247E-2</v>
      </c>
      <c r="AE159" s="223">
        <v>9.2232662016882461E-2</v>
      </c>
      <c r="AF159" s="223">
        <v>9.2236553344520966E-2</v>
      </c>
      <c r="AG159" s="223">
        <v>9.2240873279463995E-2</v>
      </c>
      <c r="AH159" s="223">
        <v>9.2245674044473716E-2</v>
      </c>
      <c r="AI159" s="223">
        <v>9.2251014662118852E-2</v>
      </c>
      <c r="AJ159" s="223">
        <v>9.2256961874751853E-2</v>
      </c>
      <c r="AK159" s="223">
        <v>9.2263591191558969E-2</v>
      </c>
      <c r="AL159" s="223">
        <v>9.2270988080432659E-2</v>
      </c>
      <c r="AM159" s="223">
        <v>9.2279249324913076E-2</v>
      </c>
      <c r="AN159" s="223">
        <v>9.2288484569293616E-2</v>
      </c>
      <c r="AO159" s="223">
        <v>9.2298818078238407E-2</v>
      </c>
      <c r="AP159" s="223">
        <v>9.2310390740971499E-2</v>
      </c>
      <c r="AQ159" s="223">
        <v>9.2323362354336747E-2</v>
      </c>
      <c r="AR159" s="223">
        <v>9.2337914223867001E-2</v>
      </c>
      <c r="AS159" s="223">
        <v>9.2354252127527764E-2</v>
      </c>
      <c r="AT159" s="223">
        <v>9.2372609693112478E-2</v>
      </c>
      <c r="AU159" s="223">
        <v>9.2393252247476215E-2</v>
      </c>
      <c r="AV159" s="223">
        <v>9.2416481204030398E-2</v>
      </c>
      <c r="AW159" s="223">
        <v>9.2442639064331061E-2</v>
      </c>
      <c r="AX159" s="223">
        <v>9.2472115120346129E-2</v>
      </c>
      <c r="AY159" s="223">
        <v>9.2505351956276405E-2</v>
      </c>
      <c r="AZ159" s="223">
        <v>9.254285286285327E-2</v>
      </c>
      <c r="BA159" s="223">
        <v>9.2585190293098224E-2</v>
      </c>
      <c r="BB159" s="223">
        <v>9.2633015506896954E-2</v>
      </c>
      <c r="BC159" s="223">
        <v>9.2687069572751732E-2</v>
      </c>
      <c r="BD159" s="223">
        <v>9.2748195919113721E-2</v>
      </c>
      <c r="BE159" s="223">
        <v>9.281735465520885E-2</v>
      </c>
      <c r="BF159" s="223">
        <v>9.2895638912765102E-2</v>
      </c>
      <c r="BG159" s="223">
        <v>9.2984293496115991E-2</v>
      </c>
      <c r="BH159" s="223">
        <v>9.308473616947302E-2</v>
      </c>
      <c r="BI159" s="223">
        <v>9.3198581957511184E-2</v>
      </c>
      <c r="BJ159" s="223">
        <v>9.3327670889702091E-2</v>
      </c>
      <c r="BK159" s="223">
        <v>9.3474099681104247E-2</v>
      </c>
      <c r="BL159" s="223">
        <v>9.3640257913791575E-2</v>
      </c>
      <c r="BM159" s="223">
        <v>9.3828869365174761E-2</v>
      </c>
      <c r="BN159" s="223">
        <v>9.4043039223777922E-2</v>
      </c>
      <c r="BO159" s="223">
        <v>9.4286308041473754E-2</v>
      </c>
      <c r="BP159" s="223">
        <v>9.4562713395969167E-2</v>
      </c>
      <c r="BQ159" s="223">
        <v>9.4876860381056291E-2</v>
      </c>
      <c r="BR159" s="223">
        <v>9.5234002207828239E-2</v>
      </c>
      <c r="BS159" s="223">
        <v>9.5640132391260582E-2</v>
      </c>
      <c r="BT159" s="223">
        <v>9.610209021745926E-2</v>
      </c>
      <c r="BU159" s="223">
        <v>9.6627684284804283E-2</v>
      </c>
      <c r="BV159" s="223">
        <v>9.7225892696713112E-2</v>
      </c>
      <c r="BW159" s="223">
        <v>9.7906783084963325E-2</v>
      </c>
      <c r="BX159" s="223">
        <v>9.8682013949986686E-2</v>
      </c>
      <c r="BY159" s="223">
        <v>9.9564856064483565E-2</v>
      </c>
      <c r="BZ159" s="223">
        <v>0.10057047077368811</v>
      </c>
      <c r="CA159" s="223">
        <v>0.10171618356856729</v>
      </c>
      <c r="CB159" s="223">
        <v>0.10302179814403993</v>
      </c>
      <c r="CC159" s="223">
        <v>0.10450995723817191</v>
      </c>
      <c r="CD159" s="223">
        <v>0.10620655753626855</v>
      </c>
      <c r="CE159" s="223">
        <v>0.10814122714480254</v>
      </c>
      <c r="CF159" s="223">
        <v>0.11034787559027694</v>
      </c>
      <c r="CG159" s="223">
        <v>0.11286532802733536</v>
      </c>
      <c r="CH159" s="223">
        <v>0.11573805741138223</v>
      </c>
      <c r="CI159" s="223">
        <v>0.11901703088296806</v>
      </c>
      <c r="CJ159" s="223">
        <v>0.12276121019882907</v>
      </c>
      <c r="CK159" s="223">
        <v>0.12703688386421544</v>
      </c>
      <c r="CL159" s="223">
        <v>0.13294872171912575</v>
      </c>
      <c r="CM159" s="223">
        <v>0.13928728177541178</v>
      </c>
      <c r="CN159" s="223">
        <v>0.14647790589557985</v>
      </c>
      <c r="CO159" s="223">
        <v>0.15464156306202037</v>
      </c>
      <c r="CP159" s="223">
        <v>0.16391736082669933</v>
      </c>
      <c r="CQ159" s="223">
        <v>0.17446575852348722</v>
      </c>
      <c r="CR159" s="223">
        <v>0.18647444770753846</v>
      </c>
      <c r="CS159" s="223">
        <v>0.20015224017783506</v>
      </c>
      <c r="CT159" s="223">
        <v>0.21574799789903476</v>
      </c>
      <c r="CU159" s="223">
        <v>0.23354822339433168</v>
      </c>
      <c r="CV159" s="223">
        <v>0.25388596286324461</v>
      </c>
      <c r="CW159" s="223">
        <v>0.27714941699142148</v>
      </c>
      <c r="CX159" s="223">
        <v>0.30379247267261361</v>
      </c>
      <c r="CY159" s="223">
        <v>0.33434769634762412</v>
      </c>
      <c r="CZ159" s="223">
        <v>0.36944251739724604</v>
      </c>
      <c r="DA159" s="223">
        <v>0.40981960044060489</v>
      </c>
      <c r="DB159" s="223">
        <v>0.45636279818119013</v>
      </c>
      <c r="DC159" s="223">
        <v>0.51013065759718068</v>
      </c>
      <c r="DD159" s="223">
        <v>0.57240032963689402</v>
      </c>
      <c r="DH159" s="223">
        <v>28</v>
      </c>
      <c r="DI159" s="223">
        <f t="shared" si="0"/>
        <v>4.3835619364843405E-2</v>
      </c>
    </row>
    <row r="160" spans="1:113">
      <c r="A160" s="223">
        <v>29</v>
      </c>
      <c r="H160"/>
      <c r="I160" s="223">
        <v>4.6062041184102683E-2</v>
      </c>
      <c r="J160" s="223">
        <v>4.904041523733213E-2</v>
      </c>
      <c r="K160" s="223">
        <v>5.2200809323330016E-2</v>
      </c>
      <c r="L160" s="223">
        <v>5.5552948741992153E-2</v>
      </c>
      <c r="M160" s="223">
        <v>5.9106893960428675E-2</v>
      </c>
      <c r="N160" s="223">
        <v>6.2873026676431729E-2</v>
      </c>
      <c r="O160" s="223">
        <v>6.6862031472041727E-2</v>
      </c>
      <c r="P160" s="223">
        <v>7.1084872565190554E-2</v>
      </c>
      <c r="Q160" s="223">
        <v>7.5552765152252413E-2</v>
      </c>
      <c r="R160" s="223">
        <v>8.0277140825869953E-2</v>
      </c>
      <c r="S160" s="223">
        <v>8.5269606552583782E-2</v>
      </c>
      <c r="T160" s="223">
        <v>9.0541896705544092E-2</v>
      </c>
      <c r="U160" s="223">
        <v>9.6105817671041122E-2</v>
      </c>
      <c r="V160" s="223">
        <v>0.10197318458600527</v>
      </c>
      <c r="W160" s="223">
        <v>0.10815574981929453</v>
      </c>
      <c r="X160" s="223">
        <v>0.11466512288480502</v>
      </c>
      <c r="Y160" s="223">
        <v>0.12151268157138544</v>
      </c>
      <c r="Z160" s="223">
        <v>0.1287094741951578</v>
      </c>
      <c r="AA160" s="223">
        <v>0.13626611302570604</v>
      </c>
      <c r="AB160" s="223">
        <v>0.14419265910971696</v>
      </c>
      <c r="AC160" s="223">
        <v>0.15249849891431766</v>
      </c>
      <c r="AD160" s="223">
        <v>0.16119221343689782</v>
      </c>
      <c r="AE160" s="223">
        <v>0.17028144067683437</v>
      </c>
      <c r="AF160" s="223">
        <v>0.17977273263409496</v>
      </c>
      <c r="AG160" s="223">
        <v>0.18967140828553061</v>
      </c>
      <c r="AH160" s="223">
        <v>0.19998140428543407</v>
      </c>
      <c r="AI160" s="223">
        <v>0.21070512543458769</v>
      </c>
      <c r="AJ160" s="223">
        <v>0.22184329725175328</v>
      </c>
      <c r="AK160" s="223">
        <v>0.2333948232519592</v>
      </c>
      <c r="AL160" s="223">
        <v>0.24535664977423183</v>
      </c>
      <c r="AM160" s="223">
        <v>0.25772364139380005</v>
      </c>
      <c r="AN160" s="223">
        <v>0.27048847008600668</v>
      </c>
      <c r="AO160" s="223">
        <v>0.28364152136709941</v>
      </c>
      <c r="AP160" s="223">
        <v>0.29717082060763855</v>
      </c>
      <c r="AQ160" s="223">
        <v>0.31106198258620738</v>
      </c>
      <c r="AR160" s="223">
        <v>0.32529818711600783</v>
      </c>
      <c r="AS160" s="223">
        <v>0.33986018323005562</v>
      </c>
      <c r="AT160" s="223">
        <v>0.35472632395190057</v>
      </c>
      <c r="AU160" s="223">
        <v>0.36987263311317253</v>
      </c>
      <c r="AV160" s="223">
        <v>0.38527290501749556</v>
      </c>
      <c r="AW160" s="223">
        <v>0.40089883700890577</v>
      </c>
      <c r="AX160" s="223">
        <v>0.41672019420375378</v>
      </c>
      <c r="AY160" s="223">
        <v>0.43270500481490171</v>
      </c>
      <c r="AZ160" s="223">
        <v>0.44881978366621683</v>
      </c>
      <c r="BA160" s="223">
        <v>0.46502978069660389</v>
      </c>
      <c r="BB160" s="223">
        <v>0.48129925051927896</v>
      </c>
      <c r="BC160" s="223">
        <v>0.49759173846553156</v>
      </c>
      <c r="BD160" s="223">
        <v>0.51387037803140867</v>
      </c>
      <c r="BE160" s="223">
        <v>0.53009819428410998</v>
      </c>
      <c r="BF160" s="223">
        <v>0.54623840758933684</v>
      </c>
      <c r="BG160" s="223">
        <v>0.56225473200061504</v>
      </c>
      <c r="BH160" s="223">
        <v>0.57811166280763659</v>
      </c>
      <c r="BI160" s="223">
        <v>0.59377474806545427</v>
      </c>
      <c r="BJ160" s="223">
        <v>0.60921083940457987</v>
      </c>
      <c r="BK160" s="223">
        <v>0.6243883180314409</v>
      </c>
      <c r="BL160" s="223">
        <v>0.63927729254164045</v>
      </c>
      <c r="BM160" s="223">
        <v>0.65384976595367528</v>
      </c>
      <c r="BN160" s="223">
        <v>0.6680797701951573</v>
      </c>
      <c r="BO160" s="223">
        <v>0.68194346710414511</v>
      </c>
      <c r="BP160" s="223">
        <v>0.69541921581389399</v>
      </c>
      <c r="BQ160" s="223">
        <v>0.70848760714246783</v>
      </c>
      <c r="BR160" s="223">
        <v>0.72113146628616698</v>
      </c>
      <c r="BS160" s="223">
        <v>0.73333582569979916</v>
      </c>
      <c r="BT160" s="223">
        <v>0.74508787052541825</v>
      </c>
      <c r="BU160" s="223">
        <v>0.75637685387735221</v>
      </c>
      <c r="BV160" s="223">
        <v>0.76719388287615475</v>
      </c>
      <c r="BW160" s="223">
        <v>0.77753224268025878</v>
      </c>
      <c r="BX160" s="223">
        <v>0.78738665752202264</v>
      </c>
      <c r="BY160" s="223">
        <v>0.7967534979143277</v>
      </c>
      <c r="BZ160" s="223">
        <v>0.80563054772422438</v>
      </c>
      <c r="CA160" s="223">
        <v>0.81401684077352143</v>
      </c>
      <c r="CB160" s="223">
        <v>0.8219124935291201</v>
      </c>
      <c r="CC160" s="223">
        <v>0.82931853606760209</v>
      </c>
      <c r="CD160" s="223">
        <v>0.83623674326715902</v>
      </c>
      <c r="CE160" s="223">
        <v>0.84266946785151697</v>
      </c>
      <c r="CF160" s="223">
        <v>0.84861947657425629</v>
      </c>
      <c r="CG160" s="223">
        <v>0.85408979049432376</v>
      </c>
      <c r="CH160" s="223">
        <v>0.85908352995873294</v>
      </c>
      <c r="CI160" s="223">
        <v>0.86360376457825805</v>
      </c>
      <c r="CJ160" s="223">
        <v>0.86765288120865813</v>
      </c>
      <c r="CK160" s="223">
        <v>0.87123417283719318</v>
      </c>
      <c r="CL160" s="223">
        <v>0.87349465447484576</v>
      </c>
      <c r="CM160" s="223">
        <v>0.8756025415071208</v>
      </c>
      <c r="CN160" s="223">
        <v>0.87727588317011473</v>
      </c>
      <c r="CO160" s="223">
        <v>0.87851428052043834</v>
      </c>
      <c r="CP160" s="223">
        <v>0.87931624977973444</v>
      </c>
      <c r="CQ160" s="223">
        <v>0.8796789241039602</v>
      </c>
      <c r="CR160" s="223">
        <v>0.87959659786001265</v>
      </c>
      <c r="CS160" s="223">
        <v>0.87906649446025342</v>
      </c>
      <c r="CT160" s="223">
        <v>0.8780802621354501</v>
      </c>
      <c r="CU160" s="223">
        <v>0.87662877115449245</v>
      </c>
      <c r="CV160" s="223">
        <v>0.87470077749041664</v>
      </c>
      <c r="CW160" s="223">
        <v>0.87228263714340359</v>
      </c>
      <c r="CX160" s="223">
        <v>0.86935795815224937</v>
      </c>
      <c r="CY160" s="223">
        <v>0.86590716930582734</v>
      </c>
      <c r="CZ160" s="223">
        <v>0.86190697868676691</v>
      </c>
      <c r="DA160" s="223">
        <v>0.85732968560452527</v>
      </c>
      <c r="DB160" s="223">
        <v>0.85214229577680767</v>
      </c>
      <c r="DC160" s="223">
        <v>0.84630536969842596</v>
      </c>
      <c r="DD160" s="223">
        <v>0.83977150464122985</v>
      </c>
      <c r="DH160" s="223">
        <v>29</v>
      </c>
      <c r="DI160" s="223">
        <f t="shared" si="0"/>
        <v>4.6816460441197076E-2</v>
      </c>
    </row>
    <row r="161" spans="1:113">
      <c r="A161" s="223">
        <v>30</v>
      </c>
      <c r="H161"/>
      <c r="I161" s="223">
        <v>1</v>
      </c>
      <c r="J161" s="223">
        <v>1</v>
      </c>
      <c r="K161" s="223">
        <v>1</v>
      </c>
      <c r="L161" s="223">
        <v>1</v>
      </c>
      <c r="M161" s="223">
        <v>1</v>
      </c>
      <c r="N161" s="223">
        <v>1</v>
      </c>
      <c r="O161" s="223">
        <v>1</v>
      </c>
      <c r="P161" s="223">
        <v>1</v>
      </c>
      <c r="Q161" s="223">
        <v>1</v>
      </c>
      <c r="R161" s="223">
        <v>1</v>
      </c>
      <c r="S161" s="223">
        <v>1</v>
      </c>
      <c r="T161" s="223">
        <v>1</v>
      </c>
      <c r="U161" s="223">
        <v>1</v>
      </c>
      <c r="V161" s="223">
        <v>1</v>
      </c>
      <c r="W161" s="223">
        <v>1</v>
      </c>
      <c r="X161" s="223">
        <v>1</v>
      </c>
      <c r="Y161" s="223">
        <v>1</v>
      </c>
      <c r="Z161" s="223">
        <v>1</v>
      </c>
      <c r="AA161" s="223">
        <v>1</v>
      </c>
      <c r="AB161" s="223">
        <v>1</v>
      </c>
      <c r="AC161" s="223">
        <v>1</v>
      </c>
      <c r="AD161" s="223">
        <v>1</v>
      </c>
      <c r="AE161" s="223">
        <v>1</v>
      </c>
      <c r="AF161" s="223">
        <v>1</v>
      </c>
      <c r="AG161" s="223">
        <v>1</v>
      </c>
      <c r="AH161" s="223">
        <v>1</v>
      </c>
      <c r="AI161" s="223">
        <v>1</v>
      </c>
      <c r="AJ161" s="223">
        <v>1</v>
      </c>
      <c r="AK161" s="223">
        <v>1</v>
      </c>
      <c r="AL161" s="223">
        <v>1</v>
      </c>
      <c r="AM161" s="223">
        <v>1</v>
      </c>
      <c r="AN161" s="223">
        <v>1</v>
      </c>
      <c r="AO161" s="223">
        <v>1</v>
      </c>
      <c r="AP161" s="223">
        <v>1</v>
      </c>
      <c r="AQ161" s="223">
        <v>1</v>
      </c>
      <c r="AR161" s="223">
        <v>1</v>
      </c>
      <c r="AS161" s="223">
        <v>1</v>
      </c>
      <c r="AT161" s="223">
        <v>1</v>
      </c>
      <c r="AU161" s="223">
        <v>1</v>
      </c>
      <c r="AV161" s="223">
        <v>1</v>
      </c>
      <c r="AW161" s="223">
        <v>1</v>
      </c>
      <c r="AX161" s="223">
        <v>1</v>
      </c>
      <c r="AY161" s="223">
        <v>1</v>
      </c>
      <c r="AZ161" s="223">
        <v>1</v>
      </c>
      <c r="BA161" s="223">
        <v>1</v>
      </c>
      <c r="BB161" s="223">
        <v>1</v>
      </c>
      <c r="BC161" s="223">
        <v>1</v>
      </c>
      <c r="BD161" s="223">
        <v>1</v>
      </c>
      <c r="BE161" s="223">
        <v>1</v>
      </c>
      <c r="BF161" s="223">
        <v>1</v>
      </c>
      <c r="BG161" s="223">
        <v>1</v>
      </c>
      <c r="BH161" s="223">
        <v>1</v>
      </c>
      <c r="BI161" s="223">
        <v>1</v>
      </c>
      <c r="BJ161" s="223">
        <v>1</v>
      </c>
      <c r="BK161" s="223">
        <v>1</v>
      </c>
      <c r="BL161" s="223">
        <v>1</v>
      </c>
      <c r="BM161" s="223">
        <v>1</v>
      </c>
      <c r="BN161" s="223">
        <v>1</v>
      </c>
      <c r="BO161" s="223">
        <v>1</v>
      </c>
      <c r="BP161" s="223">
        <v>1</v>
      </c>
      <c r="BQ161" s="223">
        <v>1</v>
      </c>
      <c r="BR161" s="223">
        <v>1</v>
      </c>
      <c r="BS161" s="223">
        <v>1</v>
      </c>
      <c r="BT161" s="223">
        <v>1</v>
      </c>
      <c r="BU161" s="223">
        <v>1</v>
      </c>
      <c r="BV161" s="223">
        <v>1</v>
      </c>
      <c r="BW161" s="223">
        <v>1</v>
      </c>
      <c r="BX161" s="223">
        <v>1</v>
      </c>
      <c r="BY161" s="223">
        <v>1</v>
      </c>
      <c r="BZ161" s="223">
        <v>1</v>
      </c>
      <c r="CA161" s="223">
        <v>1</v>
      </c>
      <c r="CB161" s="223">
        <v>1</v>
      </c>
      <c r="CC161" s="223">
        <v>1</v>
      </c>
      <c r="CD161" s="223">
        <v>1</v>
      </c>
      <c r="CE161" s="223">
        <v>1</v>
      </c>
      <c r="CF161" s="223">
        <v>1</v>
      </c>
      <c r="CG161" s="223">
        <v>1</v>
      </c>
      <c r="CH161" s="223">
        <v>1</v>
      </c>
      <c r="CI161" s="223">
        <v>1</v>
      </c>
      <c r="CJ161" s="223">
        <v>1</v>
      </c>
      <c r="CK161" s="223">
        <v>1</v>
      </c>
      <c r="CL161" s="223">
        <v>1</v>
      </c>
      <c r="CM161" s="223">
        <v>1</v>
      </c>
      <c r="CN161" s="223">
        <v>1</v>
      </c>
      <c r="CO161" s="223">
        <v>1</v>
      </c>
      <c r="CP161" s="223">
        <v>1</v>
      </c>
      <c r="CQ161" s="223">
        <v>1</v>
      </c>
      <c r="CR161" s="223">
        <v>1</v>
      </c>
      <c r="CS161" s="223">
        <v>1</v>
      </c>
      <c r="CT161" s="223">
        <v>1</v>
      </c>
      <c r="CU161" s="223">
        <v>1</v>
      </c>
      <c r="CV161" s="223">
        <v>1</v>
      </c>
      <c r="CW161" s="223">
        <v>1</v>
      </c>
      <c r="CX161" s="223">
        <v>1</v>
      </c>
      <c r="CY161" s="223">
        <v>1</v>
      </c>
      <c r="CZ161" s="223">
        <v>1</v>
      </c>
      <c r="DA161" s="223">
        <v>1</v>
      </c>
      <c r="DB161" s="223">
        <v>1</v>
      </c>
      <c r="DC161" s="223">
        <v>1</v>
      </c>
      <c r="DD161" s="223">
        <v>1</v>
      </c>
      <c r="DH161" s="223">
        <v>30</v>
      </c>
      <c r="DI161" s="223">
        <f t="shared" si="0"/>
        <v>4.9999999999999989E-2</v>
      </c>
    </row>
    <row r="162" spans="1:113">
      <c r="A162" s="223">
        <v>31</v>
      </c>
      <c r="H162"/>
      <c r="I162" s="223">
        <v>8.3967441114929757E-3</v>
      </c>
      <c r="J162" s="223">
        <v>8.395008489724463E-3</v>
      </c>
      <c r="K162" s="223">
        <v>8.3931548098516526E-3</v>
      </c>
      <c r="L162" s="223">
        <v>8.3911750389907731E-3</v>
      </c>
      <c r="M162" s="223">
        <v>8.3890605972954772E-3</v>
      </c>
      <c r="N162" s="223">
        <v>8.3868023207010704E-3</v>
      </c>
      <c r="O162" s="223">
        <v>8.3843904210876737E-3</v>
      </c>
      <c r="P162" s="223">
        <v>8.3818144437191669E-3</v>
      </c>
      <c r="Q162" s="223">
        <v>8.3790632217705888E-3</v>
      </c>
      <c r="R162" s="223">
        <v>8.3761248277435234E-3</v>
      </c>
      <c r="S162" s="223">
        <v>8.3729865215552042E-3</v>
      </c>
      <c r="T162" s="223">
        <v>8.3696346950719418E-3</v>
      </c>
      <c r="U162" s="223">
        <v>8.3660548128416338E-3</v>
      </c>
      <c r="V162" s="223">
        <v>8.3622313487627976E-3</v>
      </c>
      <c r="W162" s="223">
        <v>8.3581477184092867E-3</v>
      </c>
      <c r="X162" s="223">
        <v>8.3537862067100503E-3</v>
      </c>
      <c r="Y162" s="223">
        <v>8.349127890662212E-3</v>
      </c>
      <c r="Z162" s="223">
        <v>8.3441525567330213E-3</v>
      </c>
      <c r="AA162" s="223">
        <v>8.3388386125819204E-3</v>
      </c>
      <c r="AB162" s="223">
        <v>8.3331629927079227E-3</v>
      </c>
      <c r="AC162" s="223">
        <v>8.3271010575994044E-3</v>
      </c>
      <c r="AD162" s="223">
        <v>8.3206264859334526E-3</v>
      </c>
      <c r="AE162" s="223">
        <v>8.3137111593395725E-3</v>
      </c>
      <c r="AF162" s="223">
        <v>8.3063250392079787E-3</v>
      </c>
      <c r="AG162" s="223">
        <v>8.2984360349853958E-3</v>
      </c>
      <c r="AH162" s="223">
        <v>8.2900098633613972E-3</v>
      </c>
      <c r="AI162" s="223">
        <v>8.2810098977053118E-3</v>
      </c>
      <c r="AJ162" s="223">
        <v>8.2713970070675304E-3</v>
      </c>
      <c r="AK162" s="223">
        <v>8.2611293840094725E-3</v>
      </c>
      <c r="AL162" s="223">
        <v>8.2501623604730491E-3</v>
      </c>
      <c r="AM162" s="223">
        <v>8.2384482108430451E-3</v>
      </c>
      <c r="AN162" s="223">
        <v>8.225935941294206E-3</v>
      </c>
      <c r="AO162" s="223">
        <v>8.2125710644482403E-3</v>
      </c>
      <c r="AP162" s="223">
        <v>8.1982953582946314E-3</v>
      </c>
      <c r="AQ162" s="223">
        <v>8.1830466082521668E-3</v>
      </c>
      <c r="AR162" s="223">
        <v>8.166758331165409E-3</v>
      </c>
      <c r="AS162" s="223">
        <v>8.149359479941205E-3</v>
      </c>
      <c r="AT162" s="223">
        <v>8.1307741274346448E-3</v>
      </c>
      <c r="AU162" s="223">
        <v>8.110921128090651E-3</v>
      </c>
      <c r="AV162" s="223">
        <v>8.0897137557365828E-3</v>
      </c>
      <c r="AW162" s="223">
        <v>8.0670593158018947E-3</v>
      </c>
      <c r="AX162" s="223">
        <v>8.0428587301127046E-3</v>
      </c>
      <c r="AY162" s="223">
        <v>8.0170060922712741E-3</v>
      </c>
      <c r="AZ162" s="223">
        <v>7.9893881914824116E-3</v>
      </c>
      <c r="BA162" s="223">
        <v>7.9598840025299402E-3</v>
      </c>
      <c r="BB162" s="223">
        <v>7.9283641394360463E-3</v>
      </c>
      <c r="BC162" s="223">
        <v>7.8946902701538015E-3</v>
      </c>
      <c r="BD162" s="223">
        <v>7.8587144894479658E-3</v>
      </c>
      <c r="BE162" s="223">
        <v>7.8202786469106292E-3</v>
      </c>
      <c r="BF162" s="223">
        <v>7.7792136268358559E-3</v>
      </c>
      <c r="BG162" s="223">
        <v>7.7353385764409076E-3</v>
      </c>
      <c r="BH162" s="223">
        <v>7.6884600786704931E-3</v>
      </c>
      <c r="BI162" s="223">
        <v>7.6383712655547602E-3</v>
      </c>
      <c r="BJ162" s="223">
        <v>7.5848508678115056E-3</v>
      </c>
      <c r="BK162" s="223">
        <v>7.5276621960888822E-3</v>
      </c>
      <c r="BL162" s="223">
        <v>7.4665520489374205E-3</v>
      </c>
      <c r="BM162" s="223">
        <v>7.4012495422809523E-3</v>
      </c>
      <c r="BN162" s="223">
        <v>7.3314648548267591E-3</v>
      </c>
      <c r="BO162" s="223">
        <v>7.2568878835189872E-3</v>
      </c>
      <c r="BP162" s="223">
        <v>7.1771868027993273E-3</v>
      </c>
      <c r="BQ162" s="223">
        <v>7.0920065211002876E-3</v>
      </c>
      <c r="BR162" s="223">
        <v>7.000967027665026E-3</v>
      </c>
      <c r="BS162" s="223">
        <v>6.9036616224715311E-3</v>
      </c>
      <c r="BT162" s="223">
        <v>6.7996550217478535E-3</v>
      </c>
      <c r="BU162" s="223">
        <v>6.6884815736590209E-3</v>
      </c>
      <c r="BV162" s="223">
        <v>6.5696482238074769E-3</v>
      </c>
      <c r="BW162" s="223">
        <v>6.4426121765176238E-3</v>
      </c>
      <c r="BX162" s="223">
        <v>6.3068055398549892E-3</v>
      </c>
      <c r="BY162" s="223">
        <v>6.1616168163606535E-3</v>
      </c>
      <c r="BZ162" s="223">
        <v>6.0063914998703082E-3</v>
      </c>
      <c r="CA162" s="223">
        <v>5.8404290915513857E-3</v>
      </c>
      <c r="CB162" s="223">
        <v>5.6629799260248578E-3</v>
      </c>
      <c r="CC162" s="223">
        <v>5.4732418053869128E-3</v>
      </c>
      <c r="CD162" s="223">
        <v>5.2703564367084718E-3</v>
      </c>
      <c r="CE162" s="223">
        <v>5.053405670368688E-3</v>
      </c>
      <c r="CF162" s="223">
        <v>4.82140753890253E-3</v>
      </c>
      <c r="CG162" s="223">
        <v>4.5733120990303034E-3</v>
      </c>
      <c r="CH162" s="223">
        <v>4.3079970833333732E-3</v>
      </c>
      <c r="CI162" s="223">
        <v>4.0242633728214995E-3</v>
      </c>
      <c r="CJ162" s="223">
        <v>3.7208514679654839E-3</v>
      </c>
      <c r="CK162" s="223">
        <v>3.3963608231416423E-3</v>
      </c>
      <c r="CL162" s="223">
        <v>3.2113608961197269E-3</v>
      </c>
      <c r="CM162" s="223">
        <v>3.2049388017416393E-3</v>
      </c>
      <c r="CN162" s="223">
        <v>3.1989162603962883E-3</v>
      </c>
      <c r="CO162" s="223">
        <v>3.1935037482029756E-3</v>
      </c>
      <c r="CP162" s="223">
        <v>3.1889650698788512E-3</v>
      </c>
      <c r="CQ162" s="223">
        <v>3.1856348326492426E-3</v>
      </c>
      <c r="CR162" s="223">
        <v>3.1839692838572312E-3</v>
      </c>
      <c r="CS162" s="223">
        <v>3.1843903116809636E-3</v>
      </c>
      <c r="CT162" s="223">
        <v>3.1875566502639991E-3</v>
      </c>
      <c r="CU162" s="223">
        <v>3.1942399104624934E-3</v>
      </c>
      <c r="CV162" s="223">
        <v>3.2053905775631403E-3</v>
      </c>
      <c r="CW162" s="223">
        <v>3.2221788752405029E-3</v>
      </c>
      <c r="CX162" s="223">
        <v>3.2460456806968083E-3</v>
      </c>
      <c r="CY162" s="223">
        <v>3.2787663888215156E-3</v>
      </c>
      <c r="CZ162" s="223">
        <v>3.3225316105343693E-3</v>
      </c>
      <c r="DA162" s="223">
        <v>3.380050007228574E-3</v>
      </c>
      <c r="DB162" s="223">
        <v>3.4546805992050683E-3</v>
      </c>
      <c r="DC162" s="223">
        <v>3.5506048585741308E-3</v>
      </c>
      <c r="DD162" s="223">
        <v>3.6730533127465139E-3</v>
      </c>
      <c r="DH162" s="223">
        <v>31</v>
      </c>
      <c r="DI162" s="223">
        <f t="shared" si="0"/>
        <v>5.3400021625728773E-2</v>
      </c>
    </row>
    <row r="163" spans="1:113">
      <c r="A163" s="223">
        <v>32</v>
      </c>
      <c r="H163"/>
      <c r="I163" s="223">
        <v>1</v>
      </c>
      <c r="J163" s="223">
        <v>1</v>
      </c>
      <c r="K163" s="223">
        <v>1</v>
      </c>
      <c r="L163" s="223">
        <v>1</v>
      </c>
      <c r="M163" s="223">
        <v>1</v>
      </c>
      <c r="N163" s="223">
        <v>1</v>
      </c>
      <c r="O163" s="223">
        <v>1</v>
      </c>
      <c r="P163" s="223">
        <v>1</v>
      </c>
      <c r="Q163" s="223">
        <v>1</v>
      </c>
      <c r="R163" s="223">
        <v>1</v>
      </c>
      <c r="S163" s="223">
        <v>1</v>
      </c>
      <c r="T163" s="223">
        <v>1</v>
      </c>
      <c r="U163" s="223">
        <v>1</v>
      </c>
      <c r="V163" s="223">
        <v>1</v>
      </c>
      <c r="W163" s="223">
        <v>1</v>
      </c>
      <c r="X163" s="223">
        <v>1</v>
      </c>
      <c r="Y163" s="223">
        <v>1</v>
      </c>
      <c r="Z163" s="223">
        <v>1</v>
      </c>
      <c r="AA163" s="223">
        <v>1</v>
      </c>
      <c r="AB163" s="223">
        <v>1</v>
      </c>
      <c r="AC163" s="223">
        <v>1</v>
      </c>
      <c r="AD163" s="223">
        <v>1</v>
      </c>
      <c r="AE163" s="223">
        <v>1</v>
      </c>
      <c r="AF163" s="223">
        <v>1</v>
      </c>
      <c r="AG163" s="223">
        <v>1</v>
      </c>
      <c r="AH163" s="223">
        <v>1</v>
      </c>
      <c r="AI163" s="223">
        <v>1</v>
      </c>
      <c r="AJ163" s="223">
        <v>1</v>
      </c>
      <c r="AK163" s="223">
        <v>1</v>
      </c>
      <c r="AL163" s="223">
        <v>1</v>
      </c>
      <c r="AM163" s="223">
        <v>1</v>
      </c>
      <c r="AN163" s="223">
        <v>1</v>
      </c>
      <c r="AO163" s="223">
        <v>1</v>
      </c>
      <c r="AP163" s="223">
        <v>1</v>
      </c>
      <c r="AQ163" s="223">
        <v>1</v>
      </c>
      <c r="AR163" s="223">
        <v>1</v>
      </c>
      <c r="AS163" s="223">
        <v>1</v>
      </c>
      <c r="AT163" s="223">
        <v>1</v>
      </c>
      <c r="AU163" s="223">
        <v>1</v>
      </c>
      <c r="AV163" s="223">
        <v>1</v>
      </c>
      <c r="AW163" s="223">
        <v>1</v>
      </c>
      <c r="AX163" s="223">
        <v>1</v>
      </c>
      <c r="AY163" s="223">
        <v>1</v>
      </c>
      <c r="AZ163" s="223">
        <v>1</v>
      </c>
      <c r="BA163" s="223">
        <v>1</v>
      </c>
      <c r="BB163" s="223">
        <v>1</v>
      </c>
      <c r="BC163" s="223">
        <v>1</v>
      </c>
      <c r="BD163" s="223">
        <v>1</v>
      </c>
      <c r="BE163" s="223">
        <v>1</v>
      </c>
      <c r="BF163" s="223">
        <v>1</v>
      </c>
      <c r="BG163" s="223">
        <v>1</v>
      </c>
      <c r="BH163" s="223">
        <v>1</v>
      </c>
      <c r="BI163" s="223">
        <v>1</v>
      </c>
      <c r="BJ163" s="223">
        <v>1</v>
      </c>
      <c r="BK163" s="223">
        <v>1</v>
      </c>
      <c r="BL163" s="223">
        <v>1</v>
      </c>
      <c r="BM163" s="223">
        <v>1</v>
      </c>
      <c r="BN163" s="223">
        <v>1</v>
      </c>
      <c r="BO163" s="223">
        <v>1</v>
      </c>
      <c r="BP163" s="223">
        <v>1</v>
      </c>
      <c r="BQ163" s="223">
        <v>1</v>
      </c>
      <c r="BR163" s="223">
        <v>1</v>
      </c>
      <c r="BS163" s="223">
        <v>1</v>
      </c>
      <c r="BT163" s="223">
        <v>1</v>
      </c>
      <c r="BU163" s="223">
        <v>1</v>
      </c>
      <c r="BV163" s="223">
        <v>1</v>
      </c>
      <c r="BW163" s="223">
        <v>1</v>
      </c>
      <c r="BX163" s="223">
        <v>1</v>
      </c>
      <c r="BY163" s="223">
        <v>1</v>
      </c>
      <c r="BZ163" s="223">
        <v>1</v>
      </c>
      <c r="CA163" s="223">
        <v>1</v>
      </c>
      <c r="CB163" s="223">
        <v>1</v>
      </c>
      <c r="CC163" s="223">
        <v>1</v>
      </c>
      <c r="CD163" s="223">
        <v>1</v>
      </c>
      <c r="CE163" s="223">
        <v>1</v>
      </c>
      <c r="CF163" s="223">
        <v>1</v>
      </c>
      <c r="CG163" s="223">
        <v>1</v>
      </c>
      <c r="CH163" s="223">
        <v>1</v>
      </c>
      <c r="CI163" s="223">
        <v>1</v>
      </c>
      <c r="CJ163" s="223">
        <v>1</v>
      </c>
      <c r="CK163" s="223">
        <v>1</v>
      </c>
      <c r="CL163" s="223">
        <v>1</v>
      </c>
      <c r="CM163" s="223">
        <v>1</v>
      </c>
      <c r="CN163" s="223">
        <v>1</v>
      </c>
      <c r="CO163" s="223">
        <v>1</v>
      </c>
      <c r="CP163" s="223">
        <v>1</v>
      </c>
      <c r="CQ163" s="223">
        <v>1</v>
      </c>
      <c r="CR163" s="223">
        <v>1</v>
      </c>
      <c r="CS163" s="223">
        <v>1</v>
      </c>
      <c r="CT163" s="223">
        <v>1</v>
      </c>
      <c r="CU163" s="223">
        <v>1</v>
      </c>
      <c r="CV163" s="223">
        <v>1</v>
      </c>
      <c r="CW163" s="223">
        <v>1</v>
      </c>
      <c r="CX163" s="223">
        <v>1</v>
      </c>
      <c r="CY163" s="223">
        <v>1</v>
      </c>
      <c r="CZ163" s="223">
        <v>1</v>
      </c>
      <c r="DA163" s="223">
        <v>1</v>
      </c>
      <c r="DB163" s="223">
        <v>1</v>
      </c>
      <c r="DC163" s="223">
        <v>1</v>
      </c>
      <c r="DD163" s="223">
        <v>1</v>
      </c>
      <c r="DH163" s="223">
        <v>32</v>
      </c>
      <c r="DI163" s="223">
        <f t="shared" si="0"/>
        <v>5.7031246192566019E-2</v>
      </c>
    </row>
    <row r="164" spans="1:113">
      <c r="H164"/>
      <c r="I164" s="223">
        <v>0.14516093099090771</v>
      </c>
      <c r="J164" s="223">
        <v>0.14515754028686056</v>
      </c>
      <c r="K164" s="223">
        <v>0.14515393828090928</v>
      </c>
      <c r="L164" s="223">
        <v>0.14515011331892516</v>
      </c>
      <c r="M164" s="223">
        <v>0.14514605333140038</v>
      </c>
      <c r="N164" s="223">
        <v>0.14514174586293677</v>
      </c>
      <c r="O164" s="223">
        <v>0.14513717810717397</v>
      </c>
      <c r="P164" s="223">
        <v>0.1451323369526977</v>
      </c>
      <c r="Q164" s="223">
        <v>0.14512720904188775</v>
      </c>
      <c r="R164" s="223">
        <v>0.14512178084496577</v>
      </c>
      <c r="S164" s="223">
        <v>0.14511603875185328</v>
      </c>
      <c r="T164" s="223">
        <v>0.14510996918484956</v>
      </c>
      <c r="U164" s="223">
        <v>0.14510355873559547</v>
      </c>
      <c r="V164" s="223">
        <v>0.14509679433031564</v>
      </c>
      <c r="W164" s="223">
        <v>0.14508966342793231</v>
      </c>
      <c r="X164" s="223">
        <v>0.14508215425633078</v>
      </c>
      <c r="Y164" s="223">
        <v>0.14507425609284791</v>
      </c>
      <c r="Z164" s="223">
        <v>0.14506595959595397</v>
      </c>
      <c r="AA164" s="223">
        <v>0.14505725719613455</v>
      </c>
      <c r="AB164" s="223">
        <v>0.1450481435551581</v>
      </c>
      <c r="AC164" s="223">
        <v>0.14503861610426994</v>
      </c>
      <c r="AD164" s="223">
        <v>0.14502867567339811</v>
      </c>
      <c r="AE164" s="223">
        <v>0.14501832722522848</v>
      </c>
      <c r="AF164" s="223">
        <v>0.14500758071002856</v>
      </c>
      <c r="AG164" s="223">
        <v>0.14499645205941511</v>
      </c>
      <c r="AH164" s="223">
        <v>0.14498496433990651</v>
      </c>
      <c r="AI164" s="223">
        <v>0.1449731490901266</v>
      </c>
      <c r="AJ164" s="223">
        <v>0.144961047868986</v>
      </c>
      <c r="AK164" s="223">
        <v>0.14494871404612197</v>
      </c>
      <c r="AL164" s="223">
        <v>0.1449362148703961</v>
      </c>
      <c r="AM164" s="223">
        <v>0.14492363385741952</v>
      </c>
      <c r="AN164" s="223">
        <v>0.14491107354297803</v>
      </c>
      <c r="AO164" s="223">
        <v>0.1448986586559832</v>
      </c>
      <c r="AP164" s="223">
        <v>0.14488653977228971</v>
      </c>
      <c r="AQ164" s="223">
        <v>0.14487489751954058</v>
      </c>
      <c r="AR164" s="223">
        <v>0.14486394741328171</v>
      </c>
      <c r="AS164" s="223">
        <v>0.14485394541611304</v>
      </c>
      <c r="AT164" s="223">
        <v>0.14484519432481407</v>
      </c>
      <c r="AU164" s="223">
        <v>0.14483805110544379</v>
      </c>
      <c r="AV164" s="223">
        <v>0.14483293531362992</v>
      </c>
      <c r="AW164" s="223">
        <v>0.14483033875694926</v>
      </c>
      <c r="AX164" s="223">
        <v>0.14483083657881199</v>
      </c>
      <c r="AY164" s="223">
        <v>0.14483509996900626</v>
      </c>
      <c r="AZ164" s="223">
        <v>0.14484391073550804</v>
      </c>
      <c r="BA164" s="223">
        <v>0.14485817800584769</v>
      </c>
      <c r="BB164" s="223">
        <v>0.14487895736487283</v>
      </c>
      <c r="BC164" s="223">
        <v>0.14490747277986271</v>
      </c>
      <c r="BD164" s="223">
        <v>0.14494514171445327</v>
      </c>
      <c r="BE164" s="223">
        <v>0.1449936038906619</v>
      </c>
      <c r="BF164" s="223">
        <v>0.14505475422454531</v>
      </c>
      <c r="BG164" s="223">
        <v>0.14513078053692663</v>
      </c>
      <c r="BH164" s="223">
        <v>0.1452242067276425</v>
      </c>
      <c r="BI164" s="223">
        <v>0.14533794220154525</v>
      </c>
      <c r="BJ164" s="223">
        <v>0.14547533844899552</v>
      </c>
      <c r="BK164" s="223">
        <v>0.14564025381502685</v>
      </c>
      <c r="BL164" s="223">
        <v>0.14583712764236953</v>
      </c>
      <c r="BM164" s="223">
        <v>0.14607106514710935</v>
      </c>
      <c r="BN164" s="223">
        <v>0.14634793458546805</v>
      </c>
      <c r="BO164" s="223">
        <v>0.14667447850015039</v>
      </c>
      <c r="BP164" s="223">
        <v>0.14705844109975202</v>
      </c>
      <c r="BQ164" s="223">
        <v>0.14750871413054056</v>
      </c>
      <c r="BR164" s="223">
        <v>0.14803550395321</v>
      </c>
      <c r="BS164" s="223">
        <v>0.14865052294587297</v>
      </c>
      <c r="BT164" s="223">
        <v>0.14936720882797921</v>
      </c>
      <c r="BU164" s="223">
        <v>0.15020511004017564</v>
      </c>
      <c r="BV164" s="223">
        <v>0.1512766088730774</v>
      </c>
      <c r="BW164" s="223">
        <v>0.15244785509575709</v>
      </c>
      <c r="BX164" s="223">
        <v>0.15380067249714782</v>
      </c>
      <c r="BY164" s="223">
        <v>0.15536195286347299</v>
      </c>
      <c r="BZ164" s="223">
        <v>0.15716251572411963</v>
      </c>
      <c r="CA164" s="223">
        <v>0.15923768517727663</v>
      </c>
      <c r="CB164" s="223">
        <v>0.16162795307262942</v>
      </c>
      <c r="CC164" s="223">
        <v>0.16437974244827616</v>
      </c>
      <c r="CD164" s="223">
        <v>0.16754628720597578</v>
      </c>
      <c r="CE164" s="223">
        <v>0.17118864679889356</v>
      </c>
      <c r="CF164" s="223">
        <v>0.17537687805144575</v>
      </c>
      <c r="CG164" s="223">
        <v>0.1801913902609259</v>
      </c>
      <c r="CH164" s="223">
        <v>0.18572451460958178</v>
      </c>
      <c r="CI164" s="223">
        <v>0.19208232485376889</v>
      </c>
      <c r="CJ164" s="223">
        <v>0.19968422385736631</v>
      </c>
      <c r="CK164" s="223">
        <v>0.20819174740031918</v>
      </c>
      <c r="CL164" s="223">
        <v>0.21835989242648021</v>
      </c>
      <c r="CM164" s="223">
        <v>0.22993706967225966</v>
      </c>
      <c r="CN164" s="223">
        <v>0.24320020778200777</v>
      </c>
      <c r="CO164" s="223">
        <v>0.25840011732102802</v>
      </c>
      <c r="CP164" s="223">
        <v>0.2758266262236358</v>
      </c>
      <c r="CQ164" s="223">
        <v>0.29589124464066802</v>
      </c>
      <c r="CR164" s="223">
        <v>0.31963222105346784</v>
      </c>
      <c r="CS164" s="223">
        <v>0.34635281644585247</v>
      </c>
      <c r="CT164" s="223">
        <v>0.37703129635168775</v>
      </c>
      <c r="CU164" s="223">
        <v>0.41228442762893502</v>
      </c>
      <c r="CV164" s="223">
        <v>0.45283404795134008</v>
      </c>
      <c r="CW164" s="223">
        <v>0.4995278173717842</v>
      </c>
      <c r="CX164" s="223">
        <v>0.55336486878161661</v>
      </c>
      <c r="CY164" s="223">
        <v>0.61552786915398128</v>
      </c>
      <c r="CZ164" s="223">
        <v>0.68742347697336681</v>
      </c>
      <c r="DA164" s="223">
        <v>0.77073392891893755</v>
      </c>
      <c r="DB164" s="223">
        <v>0.86748357164173806</v>
      </c>
      <c r="DC164" s="223">
        <v>0.98012574899341443</v>
      </c>
      <c r="DD164" s="223">
        <v>1.1116578468701088</v>
      </c>
    </row>
    <row r="165" spans="1:113">
      <c r="H165"/>
      <c r="I165" s="223">
        <v>1</v>
      </c>
      <c r="J165" s="223">
        <v>1</v>
      </c>
      <c r="K165" s="223">
        <v>1</v>
      </c>
      <c r="L165" s="223">
        <v>1</v>
      </c>
      <c r="M165" s="223">
        <v>1</v>
      </c>
      <c r="N165" s="223">
        <v>1</v>
      </c>
      <c r="O165" s="223">
        <v>1</v>
      </c>
      <c r="P165" s="223">
        <v>1</v>
      </c>
      <c r="Q165" s="223">
        <v>1</v>
      </c>
      <c r="R165" s="223">
        <v>1</v>
      </c>
      <c r="S165" s="223">
        <v>1</v>
      </c>
      <c r="T165" s="223">
        <v>1</v>
      </c>
      <c r="U165" s="223">
        <v>1</v>
      </c>
      <c r="V165" s="223">
        <v>1</v>
      </c>
      <c r="W165" s="223">
        <v>1</v>
      </c>
      <c r="X165" s="223">
        <v>1</v>
      </c>
      <c r="Y165" s="223">
        <v>1</v>
      </c>
      <c r="Z165" s="223">
        <v>1</v>
      </c>
      <c r="AA165" s="223">
        <v>1</v>
      </c>
      <c r="AB165" s="223">
        <v>1</v>
      </c>
      <c r="AC165" s="223">
        <v>1</v>
      </c>
      <c r="AD165" s="223">
        <v>1</v>
      </c>
      <c r="AE165" s="223">
        <v>1</v>
      </c>
      <c r="AF165" s="223">
        <v>1</v>
      </c>
      <c r="AG165" s="223">
        <v>1</v>
      </c>
      <c r="AH165" s="223">
        <v>1</v>
      </c>
      <c r="AI165" s="223">
        <v>1</v>
      </c>
      <c r="AJ165" s="223">
        <v>1</v>
      </c>
      <c r="AK165" s="223">
        <v>1</v>
      </c>
      <c r="AL165" s="223">
        <v>1</v>
      </c>
      <c r="AM165" s="223">
        <v>1</v>
      </c>
      <c r="AN165" s="223">
        <v>1</v>
      </c>
      <c r="AO165" s="223">
        <v>1</v>
      </c>
      <c r="AP165" s="223">
        <v>1</v>
      </c>
      <c r="AQ165" s="223">
        <v>1</v>
      </c>
      <c r="AR165" s="223">
        <v>1</v>
      </c>
      <c r="AS165" s="223">
        <v>1</v>
      </c>
      <c r="AT165" s="223">
        <v>1</v>
      </c>
      <c r="AU165" s="223">
        <v>1</v>
      </c>
      <c r="AV165" s="223">
        <v>1</v>
      </c>
      <c r="AW165" s="223">
        <v>1</v>
      </c>
      <c r="AX165" s="223">
        <v>1</v>
      </c>
      <c r="AY165" s="223">
        <v>1</v>
      </c>
      <c r="AZ165" s="223">
        <v>1</v>
      </c>
      <c r="BA165" s="223">
        <v>1</v>
      </c>
      <c r="BB165" s="223">
        <v>1</v>
      </c>
      <c r="BC165" s="223">
        <v>1</v>
      </c>
      <c r="BD165" s="223">
        <v>1</v>
      </c>
      <c r="BE165" s="223">
        <v>1</v>
      </c>
      <c r="BF165" s="223">
        <v>1</v>
      </c>
      <c r="BG165" s="223">
        <v>1</v>
      </c>
      <c r="BH165" s="223">
        <v>1</v>
      </c>
      <c r="BI165" s="223">
        <v>1</v>
      </c>
      <c r="BJ165" s="223">
        <v>1</v>
      </c>
      <c r="BK165" s="223">
        <v>1</v>
      </c>
      <c r="BL165" s="223">
        <v>1</v>
      </c>
      <c r="BM165" s="223">
        <v>1</v>
      </c>
      <c r="BN165" s="223">
        <v>1</v>
      </c>
      <c r="BO165" s="223">
        <v>1</v>
      </c>
      <c r="BP165" s="223">
        <v>1</v>
      </c>
      <c r="BQ165" s="223">
        <v>1</v>
      </c>
      <c r="BR165" s="223">
        <v>1</v>
      </c>
      <c r="BS165" s="223">
        <v>1</v>
      </c>
      <c r="BT165" s="223">
        <v>1</v>
      </c>
      <c r="BU165" s="223">
        <v>1</v>
      </c>
      <c r="BV165" s="223">
        <v>1</v>
      </c>
      <c r="BW165" s="223">
        <v>1</v>
      </c>
      <c r="BX165" s="223">
        <v>1</v>
      </c>
      <c r="BY165" s="223">
        <v>1</v>
      </c>
      <c r="BZ165" s="223">
        <v>1</v>
      </c>
      <c r="CA165" s="223">
        <v>1</v>
      </c>
      <c r="CB165" s="223">
        <v>1</v>
      </c>
      <c r="CC165" s="223">
        <v>1</v>
      </c>
      <c r="CD165" s="223">
        <v>1</v>
      </c>
      <c r="CE165" s="223">
        <v>1</v>
      </c>
      <c r="CF165" s="223">
        <v>1</v>
      </c>
      <c r="CG165" s="223">
        <v>1</v>
      </c>
      <c r="CH165" s="223">
        <v>1</v>
      </c>
      <c r="CI165" s="223">
        <v>1</v>
      </c>
      <c r="CJ165" s="223">
        <v>1</v>
      </c>
      <c r="CK165" s="223">
        <v>1</v>
      </c>
      <c r="CL165" s="223">
        <v>1</v>
      </c>
      <c r="CM165" s="223">
        <v>1</v>
      </c>
      <c r="CN165" s="223">
        <v>1</v>
      </c>
      <c r="CO165" s="223">
        <v>1</v>
      </c>
      <c r="CP165" s="223">
        <v>1</v>
      </c>
      <c r="CQ165" s="223">
        <v>1</v>
      </c>
      <c r="CR165" s="223">
        <v>1</v>
      </c>
      <c r="CS165" s="223">
        <v>1</v>
      </c>
      <c r="CT165" s="223">
        <v>1</v>
      </c>
      <c r="CU165" s="223">
        <v>1</v>
      </c>
      <c r="CV165" s="223">
        <v>1</v>
      </c>
      <c r="CW165" s="223">
        <v>1</v>
      </c>
      <c r="CX165" s="223">
        <v>1</v>
      </c>
      <c r="CY165" s="223">
        <v>1</v>
      </c>
      <c r="CZ165" s="223">
        <v>1</v>
      </c>
      <c r="DA165" s="223">
        <v>1</v>
      </c>
      <c r="DB165" s="223">
        <v>1</v>
      </c>
      <c r="DC165" s="223">
        <v>1</v>
      </c>
      <c r="DD165" s="223">
        <v>1</v>
      </c>
    </row>
    <row r="166" spans="1:113">
      <c r="A166" s="223">
        <v>33</v>
      </c>
      <c r="H166"/>
      <c r="I166" s="223">
        <v>4.179206522825725E-2</v>
      </c>
      <c r="J166" s="223">
        <v>4.179206522825725E-2</v>
      </c>
      <c r="K166" s="223">
        <v>4.179206522825725E-2</v>
      </c>
      <c r="L166" s="223">
        <v>4.179206522825725E-2</v>
      </c>
      <c r="M166" s="223">
        <v>4.179206522825725E-2</v>
      </c>
      <c r="N166" s="223">
        <v>4.179206522825725E-2</v>
      </c>
      <c r="O166" s="223">
        <v>4.179206522825725E-2</v>
      </c>
      <c r="P166" s="223">
        <v>4.179206522825725E-2</v>
      </c>
      <c r="Q166" s="223">
        <v>4.179206522825725E-2</v>
      </c>
      <c r="R166" s="223">
        <v>4.179206522825725E-2</v>
      </c>
      <c r="S166" s="223">
        <v>4.179206522825725E-2</v>
      </c>
      <c r="T166" s="223">
        <v>4.179206522825725E-2</v>
      </c>
      <c r="U166" s="223">
        <v>4.179206522825725E-2</v>
      </c>
      <c r="V166" s="223">
        <v>4.179206522825725E-2</v>
      </c>
      <c r="W166" s="223">
        <v>4.179206522825725E-2</v>
      </c>
      <c r="X166" s="223">
        <v>4.179206522825725E-2</v>
      </c>
      <c r="Y166" s="223">
        <v>4.179206522825725E-2</v>
      </c>
      <c r="Z166" s="223">
        <v>4.179206522825725E-2</v>
      </c>
      <c r="AA166" s="223">
        <v>4.179206522825725E-2</v>
      </c>
      <c r="AB166" s="223">
        <v>4.179206522825725E-2</v>
      </c>
      <c r="AC166" s="223">
        <v>4.179206522825725E-2</v>
      </c>
      <c r="AD166" s="223">
        <v>4.179206522825725E-2</v>
      </c>
      <c r="AE166" s="223">
        <v>4.179206522825725E-2</v>
      </c>
      <c r="AF166" s="223">
        <v>4.179206522825725E-2</v>
      </c>
      <c r="AG166" s="223">
        <v>4.179206522825725E-2</v>
      </c>
      <c r="AH166" s="223">
        <v>4.179206522825725E-2</v>
      </c>
      <c r="AI166" s="223">
        <v>4.179206522825725E-2</v>
      </c>
      <c r="AJ166" s="223">
        <v>4.179206522825725E-2</v>
      </c>
      <c r="AK166" s="223">
        <v>4.179206522825725E-2</v>
      </c>
      <c r="AL166" s="223">
        <v>4.179206522825725E-2</v>
      </c>
      <c r="AM166" s="223">
        <v>4.179206522825725E-2</v>
      </c>
      <c r="AN166" s="223">
        <v>4.179206522825725E-2</v>
      </c>
      <c r="AO166" s="223">
        <v>4.179206522825725E-2</v>
      </c>
      <c r="AP166" s="223">
        <v>4.179206522825725E-2</v>
      </c>
      <c r="AQ166" s="223">
        <v>4.179206522825725E-2</v>
      </c>
      <c r="AR166" s="223">
        <v>4.179206522825725E-2</v>
      </c>
      <c r="AS166" s="223">
        <v>4.179206522825725E-2</v>
      </c>
      <c r="AT166" s="223">
        <v>4.179206522825725E-2</v>
      </c>
      <c r="AU166" s="223">
        <v>4.179206522825725E-2</v>
      </c>
      <c r="AV166" s="223">
        <v>4.179206522825725E-2</v>
      </c>
      <c r="AW166" s="223">
        <v>4.179206522825725E-2</v>
      </c>
      <c r="AX166" s="223">
        <v>4.179206522825725E-2</v>
      </c>
      <c r="AY166" s="223">
        <v>4.179206522825725E-2</v>
      </c>
      <c r="AZ166" s="223">
        <v>4.179206522825725E-2</v>
      </c>
      <c r="BA166" s="223">
        <v>4.179206522825725E-2</v>
      </c>
      <c r="BB166" s="223">
        <v>4.179206522825725E-2</v>
      </c>
      <c r="BC166" s="223">
        <v>4.179206522825725E-2</v>
      </c>
      <c r="BD166" s="223">
        <v>4.179206522825725E-2</v>
      </c>
      <c r="BE166" s="223">
        <v>4.179206522825725E-2</v>
      </c>
      <c r="BF166" s="223">
        <v>4.179206522825725E-2</v>
      </c>
      <c r="BG166" s="223">
        <v>4.179206522825725E-2</v>
      </c>
      <c r="BH166" s="223">
        <v>4.179206522825725E-2</v>
      </c>
      <c r="BI166" s="223">
        <v>4.179206522825725E-2</v>
      </c>
      <c r="BJ166" s="223">
        <v>4.179206522825725E-2</v>
      </c>
      <c r="BK166" s="223">
        <v>4.179206522825725E-2</v>
      </c>
      <c r="BL166" s="223">
        <v>4.179206522825725E-2</v>
      </c>
      <c r="BM166" s="223">
        <v>4.179206522825725E-2</v>
      </c>
      <c r="BN166" s="223">
        <v>4.179206522825725E-2</v>
      </c>
      <c r="BO166" s="223">
        <v>4.179206522825725E-2</v>
      </c>
      <c r="BP166" s="223">
        <v>4.179206522825725E-2</v>
      </c>
      <c r="BQ166" s="223">
        <v>4.179206522825725E-2</v>
      </c>
      <c r="BR166" s="223">
        <v>4.179206522825725E-2</v>
      </c>
      <c r="BS166" s="223">
        <v>4.179206522825725E-2</v>
      </c>
      <c r="BT166" s="223">
        <v>4.179206522825725E-2</v>
      </c>
      <c r="BU166" s="223">
        <v>4.179206522825725E-2</v>
      </c>
      <c r="BV166" s="223">
        <v>4.179206522825725E-2</v>
      </c>
      <c r="BW166" s="223">
        <v>4.179206522825725E-2</v>
      </c>
      <c r="BX166" s="223">
        <v>4.179206522825725E-2</v>
      </c>
      <c r="BY166" s="223">
        <v>4.179206522825725E-2</v>
      </c>
      <c r="BZ166" s="223">
        <v>4.179206522825725E-2</v>
      </c>
      <c r="CA166" s="223">
        <v>4.179206522825725E-2</v>
      </c>
      <c r="CB166" s="223">
        <v>4.179206522825725E-2</v>
      </c>
      <c r="CC166" s="223">
        <v>4.179206522825725E-2</v>
      </c>
      <c r="CD166" s="223">
        <v>4.179206522825725E-2</v>
      </c>
      <c r="CE166" s="223">
        <v>4.179206522825725E-2</v>
      </c>
      <c r="CF166" s="223">
        <v>4.179206522825725E-2</v>
      </c>
      <c r="CG166" s="223">
        <v>4.179206522825725E-2</v>
      </c>
      <c r="CH166" s="223">
        <v>4.179206522825725E-2</v>
      </c>
      <c r="CI166" s="223">
        <v>4.179206522825725E-2</v>
      </c>
      <c r="CJ166" s="223">
        <v>4.179206522825725E-2</v>
      </c>
      <c r="CK166" s="223">
        <v>4.179206522825725E-2</v>
      </c>
      <c r="CL166" s="223">
        <v>4.179206522825725E-2</v>
      </c>
      <c r="CM166" s="223">
        <v>4.179206522825725E-2</v>
      </c>
      <c r="CN166" s="223">
        <v>4.179206522825725E-2</v>
      </c>
      <c r="CO166" s="223">
        <v>4.179206522825725E-2</v>
      </c>
      <c r="CP166" s="223">
        <v>4.179206522825725E-2</v>
      </c>
      <c r="CQ166" s="223">
        <v>4.179206522825725E-2</v>
      </c>
      <c r="CR166" s="223">
        <v>4.179206522825725E-2</v>
      </c>
      <c r="CS166" s="223">
        <v>4.179206522825725E-2</v>
      </c>
      <c r="CT166" s="223">
        <v>4.179206522825725E-2</v>
      </c>
      <c r="CU166" s="223">
        <v>4.179206522825725E-2</v>
      </c>
      <c r="CV166" s="223">
        <v>4.179206522825725E-2</v>
      </c>
      <c r="CW166" s="223">
        <v>4.179206522825725E-2</v>
      </c>
      <c r="CX166" s="223">
        <v>4.179206522825725E-2</v>
      </c>
      <c r="CY166" s="223">
        <v>4.179206522825725E-2</v>
      </c>
      <c r="CZ166" s="223">
        <v>4.179206522825725E-2</v>
      </c>
      <c r="DA166" s="223">
        <v>4.179206522825725E-2</v>
      </c>
      <c r="DB166" s="223">
        <v>4.179206522825725E-2</v>
      </c>
      <c r="DC166" s="223">
        <v>4.179206522825725E-2</v>
      </c>
      <c r="DD166" s="223">
        <v>4.179206522825725E-2</v>
      </c>
      <c r="DH166" s="223">
        <v>33</v>
      </c>
      <c r="DI166" s="223">
        <f t="shared" si="0"/>
        <v>6.0909395600505768E-2</v>
      </c>
    </row>
    <row r="167" spans="1:113">
      <c r="A167" s="223">
        <v>34</v>
      </c>
      <c r="H167"/>
      <c r="DH167" s="223">
        <v>34</v>
      </c>
      <c r="DI167" s="223">
        <f t="shared" si="0"/>
        <v>6.5051260845541553E-2</v>
      </c>
    </row>
    <row r="168" spans="1:113">
      <c r="H168"/>
      <c r="DH168" s="223">
        <v>35</v>
      </c>
      <c r="DI168" s="223">
        <f t="shared" si="0"/>
        <v>6.9474774718656859E-2</v>
      </c>
    </row>
    <row r="169" spans="1:113">
      <c r="H169"/>
      <c r="DH169" s="223">
        <v>36</v>
      </c>
      <c r="DI169" s="223">
        <f t="shared" si="0"/>
        <v>7.4199089448378233E-2</v>
      </c>
    </row>
    <row r="170" spans="1:113">
      <c r="H170"/>
      <c r="DH170" s="223">
        <v>37</v>
      </c>
      <c r="DI170" s="223">
        <f t="shared" si="0"/>
        <v>7.9244659623055672E-2</v>
      </c>
    </row>
    <row r="171" spans="1:113">
      <c r="H171"/>
      <c r="DH171" s="223">
        <v>38</v>
      </c>
      <c r="DI171" s="223">
        <f t="shared" si="0"/>
        <v>8.4633330751893762E-2</v>
      </c>
    </row>
    <row r="172" spans="1:113">
      <c r="H172"/>
      <c r="DH172" s="223">
        <v>39</v>
      </c>
      <c r="DI172" s="223">
        <f t="shared" si="0"/>
        <v>9.0388433848171718E-2</v>
      </c>
    </row>
    <row r="173" spans="1:113">
      <c r="A173" s="223">
        <v>1</v>
      </c>
      <c r="H173"/>
      <c r="I173" s="223">
        <v>4.4519453669026945E-3</v>
      </c>
      <c r="J173" s="223">
        <v>4.7546795773833394E-3</v>
      </c>
      <c r="K173" s="223">
        <v>5.0779998451136264E-3</v>
      </c>
      <c r="L173" s="223">
        <v>5.4233060308903017E-3</v>
      </c>
      <c r="M173" s="223">
        <v>5.7920931866497494E-3</v>
      </c>
      <c r="N173" s="223">
        <v>6.1859580285066598E-3</v>
      </c>
      <c r="O173" s="223">
        <v>6.6066058499621248E-3</v>
      </c>
      <c r="P173" s="223">
        <v>7.0558579052128756E-3</v>
      </c>
      <c r="Q173" s="223">
        <v>7.5356592945287383E-3</v>
      </c>
      <c r="R173" s="223">
        <v>8.0480873858391755E-3</v>
      </c>
      <c r="S173" s="223">
        <v>8.595360808991339E-3</v>
      </c>
      <c r="T173" s="223">
        <v>9.1798490616215849E-3</v>
      </c>
      <c r="U173" s="223">
        <v>9.8040827682303756E-3</v>
      </c>
      <c r="V173" s="223">
        <v>1.0470764636878739E-2</v>
      </c>
      <c r="W173" s="223">
        <v>1.1182781160944818E-2</v>
      </c>
      <c r="X173" s="223">
        <v>1.1943215116604915E-2</v>
      </c>
      <c r="Y173" s="223">
        <v>1.2755358910148668E-2</v>
      </c>
      <c r="Z173" s="223">
        <v>1.3622728832917423E-2</v>
      </c>
      <c r="AA173" s="223">
        <v>1.4549080285584591E-2</v>
      </c>
      <c r="AB173" s="223">
        <v>1.5538424037693628E-2</v>
      </c>
      <c r="AC173" s="223">
        <v>1.6595043592851678E-2</v>
      </c>
      <c r="AD173" s="223">
        <v>1.7723513734763829E-2</v>
      </c>
      <c r="AE173" s="223">
        <v>1.8928720334405794E-2</v>
      </c>
      <c r="AF173" s="223">
        <v>2.0215881504092831E-2</v>
      </c>
      <c r="AG173" s="223">
        <v>2.1590570190034557E-2</v>
      </c>
      <c r="AH173" s="223">
        <v>2.3058738301193215E-2</v>
      </c>
      <c r="AI173" s="223">
        <v>2.4626742478914766E-2</v>
      </c>
      <c r="AJ173" s="223">
        <v>2.6301371618906045E-2</v>
      </c>
      <c r="AK173" s="223">
        <v>2.8089876264718244E-2</v>
      </c>
      <c r="AL173" s="223">
        <v>2.9999999999999988E-2</v>
      </c>
      <c r="AM173" s="223">
        <v>3.2040012975437258E-2</v>
      </c>
      <c r="AN173" s="223">
        <v>3.4218747715539614E-2</v>
      </c>
      <c r="AO173" s="223">
        <v>3.654563736030346E-2</v>
      </c>
      <c r="AP173" s="223">
        <v>3.9030756507324939E-2</v>
      </c>
      <c r="AQ173" s="223">
        <v>4.1684864831194123E-2</v>
      </c>
      <c r="AR173" s="223">
        <v>4.4519453669026932E-2</v>
      </c>
      <c r="AS173" s="223">
        <v>4.7546795773833396E-2</v>
      </c>
      <c r="AT173" s="223">
        <v>5.077999845113626E-2</v>
      </c>
      <c r="AU173" s="223">
        <v>5.4233060308903021E-2</v>
      </c>
      <c r="AV173" s="223">
        <v>5.7920931866497487E-2</v>
      </c>
      <c r="AW173" s="223">
        <v>6.18595802850666E-2</v>
      </c>
      <c r="AX173" s="223">
        <v>6.606605849962123E-2</v>
      </c>
      <c r="AY173" s="223">
        <v>7.0558579052128756E-2</v>
      </c>
      <c r="AZ173" s="223">
        <v>7.535659294528739E-2</v>
      </c>
      <c r="BA173" s="223">
        <v>8.0480873858391769E-2</v>
      </c>
      <c r="BB173" s="223">
        <v>8.5953608089913397E-2</v>
      </c>
      <c r="BC173" s="223">
        <v>9.1798490616215825E-2</v>
      </c>
      <c r="BD173" s="223">
        <v>9.8040827682303752E-2</v>
      </c>
      <c r="BE173" s="223">
        <v>0.10470764636878736</v>
      </c>
      <c r="BF173" s="223">
        <v>0.11182781160944819</v>
      </c>
      <c r="BG173" s="223">
        <v>0.11943215116604913</v>
      </c>
      <c r="BH173" s="223">
        <v>0.1275535891014867</v>
      </c>
      <c r="BI173" s="223">
        <v>0.13622728832917422</v>
      </c>
      <c r="BJ173" s="223">
        <v>0.14549080285584595</v>
      </c>
      <c r="BK173" s="223">
        <v>0.15538424037693629</v>
      </c>
      <c r="BL173" s="223">
        <v>0.1659504359285168</v>
      </c>
      <c r="BM173" s="223">
        <v>0.17723513734763829</v>
      </c>
      <c r="BN173" s="223">
        <v>0.18928720334405799</v>
      </c>
      <c r="BO173" s="223">
        <v>0.20215881504092831</v>
      </c>
      <c r="BP173" s="223">
        <v>0.2159057019003455</v>
      </c>
      <c r="BQ173" s="223">
        <v>0.23058738301193213</v>
      </c>
      <c r="BR173" s="223">
        <v>0.24626742478914759</v>
      </c>
      <c r="BS173" s="223">
        <v>0.26301371618906044</v>
      </c>
      <c r="BT173" s="223">
        <v>0.28089876264718239</v>
      </c>
      <c r="BU173" s="223">
        <v>0.3</v>
      </c>
      <c r="BV173" s="223">
        <v>0.32040012975437265</v>
      </c>
      <c r="BW173" s="223">
        <v>0.34218747715539621</v>
      </c>
      <c r="BX173" s="223">
        <v>0.36545637360303462</v>
      </c>
      <c r="BY173" s="223">
        <v>0.39030756507324943</v>
      </c>
      <c r="BZ173" s="223">
        <v>0.41684864831194118</v>
      </c>
      <c r="CA173" s="223">
        <v>0.44519453669026937</v>
      </c>
      <c r="CB173" s="223">
        <v>0.47546795773833372</v>
      </c>
      <c r="CC173" s="223">
        <v>0.50779998451136288</v>
      </c>
      <c r="CD173" s="223">
        <v>0.54233060308903025</v>
      </c>
      <c r="CE173" s="223">
        <v>0.57920931866497483</v>
      </c>
      <c r="CF173" s="223">
        <v>0.61859580285066573</v>
      </c>
      <c r="CG173" s="223">
        <v>0.66066058499621272</v>
      </c>
      <c r="CH173" s="223">
        <v>0.70558579052128767</v>
      </c>
      <c r="CI173" s="223">
        <v>0.75356592945287393</v>
      </c>
      <c r="CJ173" s="223">
        <v>0.80480873858391733</v>
      </c>
      <c r="CK173" s="223">
        <v>0.85953608089913447</v>
      </c>
      <c r="CL173" s="223">
        <v>0.91798490616215878</v>
      </c>
      <c r="CM173" s="223">
        <v>0.98040827682303755</v>
      </c>
      <c r="CN173" s="223">
        <v>1.0470764636878738</v>
      </c>
      <c r="CO173" s="223">
        <v>1.1182781160944812</v>
      </c>
      <c r="CP173" s="223">
        <v>1.1943215116604919</v>
      </c>
      <c r="CQ173" s="223">
        <v>1.2755358910148671</v>
      </c>
      <c r="CR173" s="223">
        <v>1.3622728832917423</v>
      </c>
      <c r="CS173" s="223">
        <v>1.4549080285584586</v>
      </c>
      <c r="CT173" s="223">
        <v>1.5538424037693637</v>
      </c>
      <c r="CU173" s="223">
        <v>1.6595043592851679</v>
      </c>
      <c r="CV173" s="223">
        <v>1.7723513734763829</v>
      </c>
      <c r="CW173" s="223">
        <v>1.8928720334405789</v>
      </c>
      <c r="CX173" s="223">
        <v>2.0215881504092823</v>
      </c>
      <c r="CY173" s="223">
        <v>2.1590570190034564</v>
      </c>
      <c r="CZ173" s="223">
        <v>2.3058738301193209</v>
      </c>
      <c r="DA173" s="223">
        <v>2.4626742478914756</v>
      </c>
      <c r="DB173" s="223">
        <v>2.6301371618906031</v>
      </c>
      <c r="DC173" s="223">
        <v>2.8089876264718252</v>
      </c>
      <c r="DD173" s="223">
        <v>3</v>
      </c>
      <c r="DH173" s="223">
        <v>40</v>
      </c>
      <c r="DI173" s="223">
        <f t="shared" si="0"/>
        <v>9.6534886444162485E-2</v>
      </c>
    </row>
    <row r="174" spans="1:113">
      <c r="A174" s="223">
        <v>2</v>
      </c>
      <c r="H174"/>
      <c r="I174" s="223">
        <v>1.0188941840165242</v>
      </c>
      <c r="J174" s="223">
        <v>1.0192030644371362</v>
      </c>
      <c r="K174" s="223">
        <v>1.0195329488415215</v>
      </c>
      <c r="L174" s="223">
        <v>1.0198852655070787</v>
      </c>
      <c r="M174" s="223">
        <v>1.0202615398343238</v>
      </c>
      <c r="N174" s="223">
        <v>1.0206634009512545</v>
      </c>
      <c r="O174" s="223">
        <v>1.0210925887668074</v>
      </c>
      <c r="P174" s="223">
        <v>1.0215509615039433</v>
      </c>
      <c r="Q174" s="223">
        <v>1.0220405037449771</v>
      </c>
      <c r="R174" s="223">
        <v>1.022563335023984</v>
      </c>
      <c r="S174" s="223">
        <v>1.0231217190034791</v>
      </c>
      <c r="T174" s="223">
        <v>1.0237180732751057</v>
      </c>
      <c r="U174" s="223">
        <v>1.0243549798267539</v>
      </c>
      <c r="V174" s="223">
        <v>1.0250351962214355</v>
      </c>
      <c r="W174" s="223">
        <v>1.0257616675363037</v>
      </c>
      <c r="X174" s="223">
        <v>1.0265375391135108</v>
      </c>
      <c r="Y174" s="223">
        <v>1.0273661701781032</v>
      </c>
      <c r="Z174" s="223">
        <v>1.0282511483819117</v>
      </c>
      <c r="AA174" s="223">
        <v>1.0291963053363962</v>
      </c>
      <c r="AB174" s="223">
        <v>1.0302057332016961</v>
      </c>
      <c r="AC174" s="223">
        <v>1.0312838024036992</v>
      </c>
      <c r="AD174" s="223">
        <v>1.0324351805558323</v>
      </c>
      <c r="AE174" s="223">
        <v>1.0336648526674823</v>
      </c>
      <c r="AF174" s="223">
        <v>1.0349781427265428</v>
      </c>
      <c r="AG174" s="223">
        <v>1.0363807367495057</v>
      </c>
      <c r="AH174" s="223">
        <v>1.0378787073988953</v>
      </c>
      <c r="AI174" s="223">
        <v>1.0394785402746018</v>
      </c>
      <c r="AJ174" s="223">
        <v>1.0411871619929396</v>
      </c>
      <c r="AK174" s="223">
        <v>1.043011970174972</v>
      </c>
      <c r="AL174" s="223">
        <v>1.0449608654739289</v>
      </c>
      <c r="AM174" s="223">
        <v>1.0470422857803479</v>
      </c>
      <c r="AN174" s="223">
        <v>1.0492652427530187</v>
      </c>
      <c r="AO174" s="223">
        <v>1.0516393608338503</v>
      </c>
      <c r="AP174" s="223">
        <v>1.05417491891556</v>
      </c>
      <c r="AQ174" s="223">
        <v>1.0568828948425366</v>
      </c>
      <c r="AR174" s="223">
        <v>1.059775012937513</v>
      </c>
      <c r="AS174" s="223">
        <v>1.0628637947597672</v>
      </c>
      <c r="AT174" s="223">
        <v>1.0661626133145632</v>
      </c>
      <c r="AU174" s="223">
        <v>1.0696857509484701</v>
      </c>
      <c r="AV174" s="223">
        <v>1.073448461181161</v>
      </c>
      <c r="AW174" s="223">
        <v>1.0774670347413178</v>
      </c>
      <c r="AX174" s="223">
        <v>1.0817588700924741</v>
      </c>
      <c r="AY174" s="223">
        <v>1.0863425487540446</v>
      </c>
      <c r="AZ174" s="223">
        <v>1.0912379157435559</v>
      </c>
      <c r="BA174" s="223">
        <v>1.0964661654882486</v>
      </c>
      <c r="BB174" s="223">
        <v>1.1020499335778913</v>
      </c>
      <c r="BC174" s="223">
        <v>1.1080133947559305</v>
      </c>
      <c r="BD174" s="223">
        <v>1.1143823675731008</v>
      </c>
      <c r="BE174" s="223">
        <v>1.121184426156447</v>
      </c>
      <c r="BF174" s="223">
        <v>1.1284490195775236</v>
      </c>
      <c r="BG174" s="223">
        <v>1.1362075993364167</v>
      </c>
      <c r="BH174" s="223">
        <v>1.144493755513381</v>
      </c>
      <c r="BI174" s="223">
        <v>1.1533433621773985</v>
      </c>
      <c r="BJ174" s="223">
        <v>1.1627947326810602</v>
      </c>
      <c r="BK174" s="223">
        <v>1.1728887855139765</v>
      </c>
      <c r="BL174" s="223">
        <v>1.183669221432667</v>
      </c>
      <c r="BM174" s="223">
        <v>1.1951827126337271</v>
      </c>
      <c r="BN174" s="223">
        <v>1.2074791047892617</v>
      </c>
      <c r="BO174" s="223">
        <v>1.2206116328193277</v>
      </c>
      <c r="BP174" s="223">
        <v>1.2346371513357097</v>
      </c>
      <c r="BQ174" s="223">
        <v>1.2496163807549798</v>
      </c>
      <c r="BR174" s="223">
        <v>1.2656141701468155</v>
      </c>
      <c r="BS174" s="223">
        <v>1.2826997779562228</v>
      </c>
      <c r="BT174" s="223">
        <v>1.3009471718159784</v>
      </c>
      <c r="BU174" s="223">
        <v>1.3204353487486296</v>
      </c>
      <c r="BV174" s="223">
        <v>1.3412486771461332</v>
      </c>
      <c r="BW174" s="223">
        <v>1.3634772620101105</v>
      </c>
      <c r="BX174" s="223">
        <v>1.3872173350371337</v>
      </c>
      <c r="BY174" s="223">
        <v>1.4125716712420167</v>
      </c>
      <c r="BZ174" s="223">
        <v>1.4396500339281326</v>
      </c>
      <c r="CA174" s="223">
        <v>1.4685696499380332</v>
      </c>
      <c r="CB174" s="223">
        <v>1.4994557172505822</v>
      </c>
      <c r="CC174" s="223">
        <v>1.5324419471331816</v>
      </c>
      <c r="CD174" s="223">
        <v>1.5676711432101218</v>
      </c>
      <c r="CE174" s="223">
        <v>1.6052958199714662</v>
      </c>
      <c r="CF174" s="223">
        <v>1.645478863421981</v>
      </c>
      <c r="CG174" s="223">
        <v>1.6883942367574316</v>
      </c>
      <c r="CH174" s="223">
        <v>1.7342277184264698</v>
      </c>
      <c r="CI174" s="223">
        <v>1.7831777574300824</v>
      </c>
      <c r="CJ174" s="223">
        <v>1.8354562749776233</v>
      </c>
      <c r="CK174" s="223">
        <v>1.8912896126319536</v>
      </c>
      <c r="CL174" s="223">
        <v>1.9509195089018285</v>
      </c>
      <c r="CM174" s="223">
        <v>2.0146041480890862</v>
      </c>
      <c r="CN174" s="223">
        <v>2.0826192322198258</v>
      </c>
      <c r="CO174" s="223">
        <v>2.1723954709047186</v>
      </c>
      <c r="CP174" s="223">
        <v>2.2499843727768489</v>
      </c>
      <c r="CQ174" s="223">
        <v>2.332849428091293</v>
      </c>
      <c r="CR174" s="223">
        <v>2.4213495197621642</v>
      </c>
      <c r="CS174" s="223">
        <v>2.515867968340463</v>
      </c>
      <c r="CT174" s="223">
        <v>2.616814202337947</v>
      </c>
      <c r="CU174" s="223">
        <v>2.7246255440754017</v>
      </c>
      <c r="CV174" s="223">
        <v>2.8397693227719389</v>
      </c>
      <c r="CW174" s="223">
        <v>2.9627440033554846</v>
      </c>
      <c r="CX174" s="223">
        <v>3.0940828632806987</v>
      </c>
      <c r="CY174" s="223">
        <v>3.2343552651686136</v>
      </c>
      <c r="CZ174" s="223">
        <v>3.3841694376303897</v>
      </c>
      <c r="DA174" s="223">
        <v>3.5441751504767325</v>
      </c>
      <c r="DB174" s="223">
        <v>3.7150665775825313</v>
      </c>
      <c r="DC174" s="223">
        <v>3.897585360609944</v>
      </c>
      <c r="DD174" s="223">
        <v>4.0925238873257683</v>
      </c>
      <c r="DH174" s="223">
        <v>41</v>
      </c>
      <c r="DI174" s="223">
        <f t="shared" si="0"/>
        <v>0.103099300475111</v>
      </c>
    </row>
    <row r="175" spans="1:113">
      <c r="A175" s="223">
        <v>3</v>
      </c>
      <c r="H175"/>
      <c r="I175" s="223">
        <v>-1.0099902932827187</v>
      </c>
      <c r="J175" s="223">
        <v>-1.0096937052823693</v>
      </c>
      <c r="K175" s="223">
        <v>-1.0093769491512943</v>
      </c>
      <c r="L175" s="223">
        <v>-1.009038653445298</v>
      </c>
      <c r="M175" s="223">
        <v>-1.0086773534610243</v>
      </c>
      <c r="N175" s="223">
        <v>-1.0082914848942413</v>
      </c>
      <c r="O175" s="223">
        <v>-1.0078793770668832</v>
      </c>
      <c r="P175" s="223">
        <v>-1.0074392456935175</v>
      </c>
      <c r="Q175" s="223">
        <v>-1.0069691851559195</v>
      </c>
      <c r="R175" s="223">
        <v>-1.0064671602523054</v>
      </c>
      <c r="S175" s="223">
        <v>-1.0059309973854966</v>
      </c>
      <c r="T175" s="223">
        <v>-1.0053583751518627</v>
      </c>
      <c r="U175" s="223">
        <v>-1.0047468142902931</v>
      </c>
      <c r="V175" s="223">
        <v>-1.0040936669476781</v>
      </c>
      <c r="W175" s="223">
        <v>-1.003396105214414</v>
      </c>
      <c r="X175" s="223">
        <v>-1.0026511088803007</v>
      </c>
      <c r="Y175" s="223">
        <v>-1.001855452357806</v>
      </c>
      <c r="Z175" s="223">
        <v>-1.0010056907160769</v>
      </c>
      <c r="AA175" s="223">
        <v>-1.0000981447652271</v>
      </c>
      <c r="AB175" s="223">
        <v>-0.99912888512630871</v>
      </c>
      <c r="AC175" s="223">
        <v>-0.99809371521799584</v>
      </c>
      <c r="AD175" s="223">
        <v>-0.99698815308630473</v>
      </c>
      <c r="AE175" s="223">
        <v>-0.99580741199867084</v>
      </c>
      <c r="AF175" s="223">
        <v>-0.99454637971835691</v>
      </c>
      <c r="AG175" s="223">
        <v>-0.99319959636943667</v>
      </c>
      <c r="AH175" s="223">
        <v>-0.99176123079650869</v>
      </c>
      <c r="AI175" s="223">
        <v>-0.99022505531677218</v>
      </c>
      <c r="AJ175" s="223">
        <v>-0.98858441875512759</v>
      </c>
      <c r="AK175" s="223">
        <v>-0.98683221764553575</v>
      </c>
      <c r="AL175" s="223">
        <v>-0.9849608654739288</v>
      </c>
      <c r="AM175" s="223">
        <v>-0.98296225982947338</v>
      </c>
      <c r="AN175" s="223">
        <v>-0.98082774732193956</v>
      </c>
      <c r="AO175" s="223">
        <v>-0.9785480861132434</v>
      </c>
      <c r="AP175" s="223">
        <v>-0.97611340590091022</v>
      </c>
      <c r="AQ175" s="223">
        <v>-0.97351316518014852</v>
      </c>
      <c r="AR175" s="223">
        <v>-0.970736105599459</v>
      </c>
      <c r="AS175" s="223">
        <v>-0.9677702032121005</v>
      </c>
      <c r="AT175" s="223">
        <v>-0.9646026164122905</v>
      </c>
      <c r="AU175" s="223">
        <v>-0.96121963033066415</v>
      </c>
      <c r="AV175" s="223">
        <v>-0.95760659744816601</v>
      </c>
      <c r="AW175" s="223">
        <v>-0.95374787417118467</v>
      </c>
      <c r="AX175" s="223">
        <v>-0.94962675309323141</v>
      </c>
      <c r="AY175" s="223">
        <v>-0.94522539064978695</v>
      </c>
      <c r="AZ175" s="223">
        <v>-0.9405247298529813</v>
      </c>
      <c r="BA175" s="223">
        <v>-0.93550441777146509</v>
      </c>
      <c r="BB175" s="223">
        <v>-0.93014271739806431</v>
      </c>
      <c r="BC175" s="223">
        <v>-0.92441641352349868</v>
      </c>
      <c r="BD175" s="223">
        <v>-0.91830071220849341</v>
      </c>
      <c r="BE175" s="223">
        <v>-0.91176913341887245</v>
      </c>
      <c r="BF175" s="223">
        <v>-0.90479339635862721</v>
      </c>
      <c r="BG175" s="223">
        <v>-0.89734329700431825</v>
      </c>
      <c r="BH175" s="223">
        <v>-0.88938657731040749</v>
      </c>
      <c r="BI175" s="223">
        <v>-0.88088878551905014</v>
      </c>
      <c r="BJ175" s="223">
        <v>-0.8718131269693683</v>
      </c>
      <c r="BK175" s="223">
        <v>-0.86212030476010382</v>
      </c>
      <c r="BL175" s="223">
        <v>-0.85176834957563319</v>
      </c>
      <c r="BM175" s="223">
        <v>-0.84071243793845074</v>
      </c>
      <c r="BN175" s="223">
        <v>-0.82890469810114564</v>
      </c>
      <c r="BO175" s="223">
        <v>-0.81629400273747099</v>
      </c>
      <c r="BP175" s="223">
        <v>-0.8028257475350189</v>
      </c>
      <c r="BQ175" s="223">
        <v>-0.78844161473111574</v>
      </c>
      <c r="BR175" s="223">
        <v>-0.77307932056852025</v>
      </c>
      <c r="BS175" s="223">
        <v>-0.75667234557810192</v>
      </c>
      <c r="BT175" s="223">
        <v>-0.73914964652161363</v>
      </c>
      <c r="BU175" s="223">
        <v>-0.72043534874862947</v>
      </c>
      <c r="BV175" s="223">
        <v>-0.70044841763738797</v>
      </c>
      <c r="BW175" s="223">
        <v>-0.6791023076993179</v>
      </c>
      <c r="BX175" s="223">
        <v>-0.65630458783106427</v>
      </c>
      <c r="BY175" s="223">
        <v>-0.63195654109551769</v>
      </c>
      <c r="BZ175" s="223">
        <v>-0.60595273730425037</v>
      </c>
      <c r="CA175" s="223">
        <v>-0.57818057655749433</v>
      </c>
      <c r="CB175" s="223">
        <v>-0.54851980177391457</v>
      </c>
      <c r="CC175" s="223">
        <v>-0.51684197811045607</v>
      </c>
      <c r="CD175" s="223">
        <v>-0.4830099370320613</v>
      </c>
      <c r="CE175" s="223">
        <v>-0.44687718264151632</v>
      </c>
      <c r="CF175" s="223">
        <v>-0.40828725772064955</v>
      </c>
      <c r="CG175" s="223">
        <v>-0.36707306676500595</v>
      </c>
      <c r="CH175" s="223">
        <v>-0.32305613738389449</v>
      </c>
      <c r="CI175" s="223">
        <v>-0.27604589852433481</v>
      </c>
      <c r="CJ175" s="223">
        <v>-0.22583879780978866</v>
      </c>
      <c r="CK175" s="223">
        <v>-0.17221745083368489</v>
      </c>
      <c r="CL175" s="223">
        <v>-0.11494969657751097</v>
      </c>
      <c r="CM175" s="223">
        <v>-5.3787594443011066E-2</v>
      </c>
      <c r="CN175" s="223">
        <v>1.1533695155921286E-2</v>
      </c>
      <c r="CO175" s="223">
        <v>6.4160761284244305E-2</v>
      </c>
      <c r="CP175" s="223">
        <v>0.13865865054413451</v>
      </c>
      <c r="CQ175" s="223">
        <v>0.21822235393844114</v>
      </c>
      <c r="CR175" s="223">
        <v>0.30319624682132096</v>
      </c>
      <c r="CS175" s="223">
        <v>0.39394808877645371</v>
      </c>
      <c r="CT175" s="223">
        <v>0.49087060520077985</v>
      </c>
      <c r="CU175" s="223">
        <v>0.59438317449493416</v>
      </c>
      <c r="CV175" s="223">
        <v>0.70493342418082694</v>
      </c>
      <c r="CW175" s="223">
        <v>0.82300006352567356</v>
      </c>
      <c r="CX175" s="223">
        <v>0.94909343753786546</v>
      </c>
      <c r="CY175" s="223">
        <v>1.0837587728382991</v>
      </c>
      <c r="CZ175" s="223">
        <v>1.2275782226082517</v>
      </c>
      <c r="DA175" s="223">
        <v>1.3811733453062183</v>
      </c>
      <c r="DB175" s="223">
        <v>1.5452077461986753</v>
      </c>
      <c r="DC175" s="223">
        <v>1.7203898923337069</v>
      </c>
      <c r="DD175" s="223">
        <v>1.9074761126742308</v>
      </c>
      <c r="DH175" s="223">
        <v>42</v>
      </c>
      <c r="DI175" s="223">
        <f t="shared" si="0"/>
        <v>0.11011009749936873</v>
      </c>
    </row>
    <row r="176" spans="1:113">
      <c r="A176" s="223">
        <v>4</v>
      </c>
      <c r="H176"/>
      <c r="I176" s="223">
        <v>2.0288844772992429</v>
      </c>
      <c r="J176" s="223">
        <v>2.0288967697195055</v>
      </c>
      <c r="K176" s="223">
        <v>2.0289098979928157</v>
      </c>
      <c r="L176" s="223">
        <v>2.0289239189523767</v>
      </c>
      <c r="M176" s="223">
        <v>2.028938893295348</v>
      </c>
      <c r="N176" s="223">
        <v>2.0289548858454958</v>
      </c>
      <c r="O176" s="223">
        <v>2.0289719658336907</v>
      </c>
      <c r="P176" s="223">
        <v>2.0289902071974608</v>
      </c>
      <c r="Q176" s="223">
        <v>2.0290096889008966</v>
      </c>
      <c r="R176" s="223">
        <v>2.0290304952762894</v>
      </c>
      <c r="S176" s="223">
        <v>2.0290527163889758</v>
      </c>
      <c r="T176" s="223">
        <v>2.0290764484269683</v>
      </c>
      <c r="U176" s="223">
        <v>2.0291017941170471</v>
      </c>
      <c r="V176" s="223">
        <v>2.0291288631691136</v>
      </c>
      <c r="W176" s="223">
        <v>2.0291577727507177</v>
      </c>
      <c r="X176" s="223">
        <v>2.0291886479938115</v>
      </c>
      <c r="Y176" s="223">
        <v>2.0292216225359092</v>
      </c>
      <c r="Z176" s="223">
        <v>2.0292568390979886</v>
      </c>
      <c r="AA176" s="223">
        <v>2.0292944501016232</v>
      </c>
      <c r="AB176" s="223">
        <v>2.0293346183280048</v>
      </c>
      <c r="AC176" s="223">
        <v>2.029377517621695</v>
      </c>
      <c r="AD176" s="223">
        <v>2.029423333642137</v>
      </c>
      <c r="AE176" s="223">
        <v>2.0294722646661532</v>
      </c>
      <c r="AF176" s="223">
        <v>2.0295245224448997</v>
      </c>
      <c r="AG176" s="223">
        <v>2.0295803331189424</v>
      </c>
      <c r="AH176" s="223">
        <v>2.029639938195404</v>
      </c>
      <c r="AI176" s="223">
        <v>2.029703595591374</v>
      </c>
      <c r="AJ176" s="223">
        <v>2.0297715807480672</v>
      </c>
      <c r="AK176" s="223">
        <v>2.0298441878205078</v>
      </c>
      <c r="AL176" s="223">
        <v>2.0299217309478577</v>
      </c>
      <c r="AM176" s="223">
        <v>2.0300045456098212</v>
      </c>
      <c r="AN176" s="223">
        <v>2.0300929900749582</v>
      </c>
      <c r="AO176" s="223">
        <v>2.0301874469470937</v>
      </c>
      <c r="AP176" s="223">
        <v>2.0302883248164703</v>
      </c>
      <c r="AQ176" s="223">
        <v>2.0303960600226851</v>
      </c>
      <c r="AR176" s="223">
        <v>2.030511118536972</v>
      </c>
      <c r="AS176" s="223">
        <v>2.0306339979718677</v>
      </c>
      <c r="AT176" s="223">
        <v>2.0307652297268537</v>
      </c>
      <c r="AU176" s="223">
        <v>2.0309053812791342</v>
      </c>
      <c r="AV176" s="223">
        <v>2.031055058629327</v>
      </c>
      <c r="AW176" s="223">
        <v>2.0312149089125024</v>
      </c>
      <c r="AX176" s="223">
        <v>2.0313856231857055</v>
      </c>
      <c r="AY176" s="223">
        <v>2.0315679394038315</v>
      </c>
      <c r="AZ176" s="223">
        <v>2.0317626455965372</v>
      </c>
      <c r="BA176" s="223">
        <v>2.0319705832597137</v>
      </c>
      <c r="BB176" s="223">
        <v>2.0321926509759556</v>
      </c>
      <c r="BC176" s="223">
        <v>2.0324298082794292</v>
      </c>
      <c r="BD176" s="223">
        <v>2.0326830797815942</v>
      </c>
      <c r="BE176" s="223">
        <v>2.0329535595753194</v>
      </c>
      <c r="BF176" s="223">
        <v>2.0332424159361508</v>
      </c>
      <c r="BG176" s="223">
        <v>2.0335508963407349</v>
      </c>
      <c r="BH176" s="223">
        <v>2.0338803328237884</v>
      </c>
      <c r="BI176" s="223">
        <v>2.0342321476964487</v>
      </c>
      <c r="BJ176" s="223">
        <v>2.0346078596504285</v>
      </c>
      <c r="BK176" s="223">
        <v>2.0350090902740803</v>
      </c>
      <c r="BL176" s="223">
        <v>2.0354375710083001</v>
      </c>
      <c r="BM176" s="223">
        <v>2.0358951505721778</v>
      </c>
      <c r="BN176" s="223">
        <v>2.0363838028904073</v>
      </c>
      <c r="BO176" s="223">
        <v>2.0369056355567987</v>
      </c>
      <c r="BP176" s="223">
        <v>2.0374628988707286</v>
      </c>
      <c r="BQ176" s="223">
        <v>2.0380579954860956</v>
      </c>
      <c r="BR176" s="223">
        <v>2.0386934907153358</v>
      </c>
      <c r="BS176" s="223">
        <v>2.0393721235343247</v>
      </c>
      <c r="BT176" s="223">
        <v>2.040096818337592</v>
      </c>
      <c r="BU176" s="223">
        <v>2.040870697497259</v>
      </c>
      <c r="BV176" s="223">
        <v>2.0416970947835211</v>
      </c>
      <c r="BW176" s="223">
        <v>2.0425795697094284</v>
      </c>
      <c r="BX176" s="223">
        <v>2.043521922868198</v>
      </c>
      <c r="BY176" s="223">
        <v>2.0445282123375343</v>
      </c>
      <c r="BZ176" s="223">
        <v>2.045602771232383</v>
      </c>
      <c r="CA176" s="223">
        <v>2.0467502264955275</v>
      </c>
      <c r="CB176" s="223">
        <v>2.0479755190244968</v>
      </c>
      <c r="CC176" s="223">
        <v>2.0492839252436377</v>
      </c>
      <c r="CD176" s="223">
        <v>2.0506810802421831</v>
      </c>
      <c r="CE176" s="223">
        <v>2.0521730026129825</v>
      </c>
      <c r="CF176" s="223">
        <v>2.0537661211426306</v>
      </c>
      <c r="CG176" s="223">
        <v>2.0554673035224376</v>
      </c>
      <c r="CH176" s="223">
        <v>2.0572838558103643</v>
      </c>
      <c r="CI176" s="223">
        <v>2.0592236559544173</v>
      </c>
      <c r="CJ176" s="223">
        <v>2.061295072787412</v>
      </c>
      <c r="CK176" s="223">
        <v>2.0635070634656385</v>
      </c>
      <c r="CL176" s="223">
        <v>2.0658692054793395</v>
      </c>
      <c r="CM176" s="223">
        <v>2.0683917425320972</v>
      </c>
      <c r="CN176" s="223">
        <v>2.0710855370639045</v>
      </c>
      <c r="CO176" s="223">
        <v>2.1082347096204743</v>
      </c>
      <c r="CP176" s="223">
        <v>2.1113257222327144</v>
      </c>
      <c r="CQ176" s="223">
        <v>2.1146270741528519</v>
      </c>
      <c r="CR176" s="223">
        <v>2.1181532729408432</v>
      </c>
      <c r="CS176" s="223">
        <v>2.1219198795640093</v>
      </c>
      <c r="CT176" s="223">
        <v>2.1259435971371672</v>
      </c>
      <c r="CU176" s="223">
        <v>2.1302423695804675</v>
      </c>
      <c r="CV176" s="223">
        <v>2.134835898591112</v>
      </c>
      <c r="CW176" s="223">
        <v>2.139743939829811</v>
      </c>
      <c r="CX176" s="223">
        <v>2.1449894257428332</v>
      </c>
      <c r="CY176" s="223">
        <v>2.1505964923303145</v>
      </c>
      <c r="CZ176" s="223">
        <v>2.156591215022138</v>
      </c>
      <c r="DA176" s="223">
        <v>2.1630018051705142</v>
      </c>
      <c r="DB176" s="223">
        <v>2.169858831383856</v>
      </c>
      <c r="DC176" s="223">
        <v>2.1771954682762371</v>
      </c>
      <c r="DD176" s="223">
        <v>2.1850477746515375</v>
      </c>
      <c r="DH176" s="223">
        <v>43</v>
      </c>
      <c r="DI176" s="223">
        <f t="shared" si="0"/>
        <v>0.11759763175354794</v>
      </c>
    </row>
    <row r="177" spans="1:113">
      <c r="A177" s="223">
        <v>5</v>
      </c>
      <c r="H177"/>
      <c r="I177" s="223">
        <v>0.58570541941864296</v>
      </c>
      <c r="J177" s="223">
        <v>0.58571134713218931</v>
      </c>
      <c r="K177" s="223">
        <v>0.58571785067288307</v>
      </c>
      <c r="L177" s="223">
        <v>0.58572499348220342</v>
      </c>
      <c r="M177" s="223">
        <v>0.58573284672908865</v>
      </c>
      <c r="N177" s="223">
        <v>0.58574149031498779</v>
      </c>
      <c r="O177" s="223">
        <v>0.58575101401458052</v>
      </c>
      <c r="P177" s="223">
        <v>0.58576151877083171</v>
      </c>
      <c r="Q177" s="223">
        <v>0.58577311816562505</v>
      </c>
      <c r="R177" s="223">
        <v>0.5857859400901767</v>
      </c>
      <c r="S177" s="223">
        <v>0.58580012864277653</v>
      </c>
      <c r="T177" s="223">
        <v>0.58581584628522765</v>
      </c>
      <c r="U177" s="223">
        <v>0.58583327629370052</v>
      </c>
      <c r="V177" s="223">
        <v>0.58585262554466644</v>
      </c>
      <c r="W177" s="223">
        <v>0.58587412768220226</v>
      </c>
      <c r="X177" s="223">
        <v>0.5858980467193653</v>
      </c>
      <c r="Y177" s="223">
        <v>0.5859246811336184</v>
      </c>
      <c r="Z177" s="223">
        <v>0.58595436852456229</v>
      </c>
      <c r="AA177" s="223">
        <v>0.5859874909116467</v>
      </c>
      <c r="AB177" s="223">
        <v>0.58602448076021607</v>
      </c>
      <c r="AC177" s="223">
        <v>0.58606582783638572</v>
      </c>
      <c r="AD177" s="223">
        <v>0.5861120870050115</v>
      </c>
      <c r="AE177" s="223">
        <v>0.58616388710063716</v>
      </c>
      <c r="AF177" s="223">
        <v>0.58622194101900293</v>
      </c>
      <c r="AG177" s="223">
        <v>0.58628705719672614</v>
      </c>
      <c r="AH177" s="223">
        <v>0.58636015266944075</v>
      </c>
      <c r="AI177" s="223">
        <v>0.58644226792427645</v>
      </c>
      <c r="AJ177" s="223">
        <v>0.58653458379145162</v>
      </c>
      <c r="AK177" s="223">
        <v>0.58663844065229698</v>
      </c>
      <c r="AL177" s="223">
        <v>0.58675536027762787</v>
      </c>
      <c r="AM177" s="223">
        <v>0.58688707065145362</v>
      </c>
      <c r="AN177" s="223">
        <v>0.58703553418100418</v>
      </c>
      <c r="AO177" s="223">
        <v>0.58720297974539215</v>
      </c>
      <c r="AP177" s="223">
        <v>0.58739193909238019</v>
      </c>
      <c r="AQ177" s="223">
        <v>0.58760528815605906</v>
      </c>
      <c r="AR177" s="223">
        <v>0.58784629393817234</v>
      </c>
      <c r="AS177" s="223">
        <v>0.58811866767257059</v>
      </c>
      <c r="AT177" s="223">
        <v>0.58842662507599663</v>
      </c>
      <c r="AU177" s="223">
        <v>0.58877495457900941</v>
      </c>
      <c r="AV177" s="223">
        <v>0.58916909452799004</v>
      </c>
      <c r="AW177" s="223">
        <v>0.58961522045207304</v>
      </c>
      <c r="AX177" s="223">
        <v>0.59012034359623644</v>
      </c>
      <c r="AY177" s="223">
        <v>0.59069242203167771</v>
      </c>
      <c r="AZ177" s="223">
        <v>0.59134048576414511</v>
      </c>
      <c r="BA177" s="223">
        <v>0.59207477736606784</v>
      </c>
      <c r="BB177" s="223">
        <v>0.59290690975374138</v>
      </c>
      <c r="BC177" s="223">
        <v>0.59385004280933174</v>
      </c>
      <c r="BD177" s="223">
        <v>0.59491908059989984</v>
      </c>
      <c r="BE177" s="223">
        <v>0.59613089096041194</v>
      </c>
      <c r="BF177" s="223">
        <v>0.59750454917056028</v>
      </c>
      <c r="BG177" s="223">
        <v>0.5990616073489442</v>
      </c>
      <c r="BH177" s="223">
        <v>0.6008263909926792</v>
      </c>
      <c r="BI177" s="223">
        <v>0.60282632378294676</v>
      </c>
      <c r="BJ177" s="223">
        <v>0.6050922813325641</v>
      </c>
      <c r="BK177" s="223">
        <v>0.60765897394484014</v>
      </c>
      <c r="BL177" s="223">
        <v>0.6105653576597776</v>
      </c>
      <c r="BM177" s="223">
        <v>0.61385507186488686</v>
      </c>
      <c r="BN177" s="223">
        <v>0.61757690053359438</v>
      </c>
      <c r="BO177" s="223">
        <v>0.62178525272986285</v>
      </c>
      <c r="BP177" s="223">
        <v>0.62654065641103729</v>
      </c>
      <c r="BQ177" s="223">
        <v>0.63191025783045995</v>
      </c>
      <c r="BR177" s="223">
        <v>0.63796831708377333</v>
      </c>
      <c r="BS177" s="223">
        <v>0.64479668869935647</v>
      </c>
      <c r="BT177" s="223">
        <v>0.65248527483204444</v>
      </c>
      <c r="BU177" s="223">
        <v>0.66113243781049313</v>
      </c>
      <c r="BV177" s="223">
        <v>0.67084535877049034</v>
      </c>
      <c r="BW177" s="223">
        <v>0.6817403301391014</v>
      </c>
      <c r="BX177" s="223">
        <v>0.69394297204020461</v>
      </c>
      <c r="BY177" s="223">
        <v>0.70758836640645217</v>
      </c>
      <c r="BZ177" s="223">
        <v>0.72282110770159402</v>
      </c>
      <c r="CA177" s="223">
        <v>0.73979527548988488</v>
      </c>
      <c r="CB177" s="223">
        <v>0.75867434123355371</v>
      </c>
      <c r="CC177" s="223">
        <v>0.77963102905043358</v>
      </c>
      <c r="CD177" s="223">
        <v>0.80284715696836206</v>
      </c>
      <c r="CE177" s="223">
        <v>0.82851349066635183</v>
      </c>
      <c r="CF177" s="223">
        <v>0.85682964506792725</v>
      </c>
      <c r="CG177" s="223">
        <v>0.88800406993531733</v>
      </c>
      <c r="CH177" s="223">
        <v>0.92225414776353654</v>
      </c>
      <c r="CI177" s="223">
        <v>0.9598064642428511</v>
      </c>
      <c r="CJ177" s="223">
        <v>1.0008972077387241</v>
      </c>
      <c r="CK177" s="223">
        <v>1.0457727881564389</v>
      </c>
      <c r="CL177" s="223">
        <v>1.0946906347398797</v>
      </c>
      <c r="CM177" s="223">
        <v>1.1479201871113245</v>
      </c>
      <c r="CN177" s="223">
        <v>1.205744056296931</v>
      </c>
      <c r="CO177" s="223">
        <v>1.2731589626488906</v>
      </c>
      <c r="CP177" s="223">
        <v>1.3408499413910793</v>
      </c>
      <c r="CQ177" s="223">
        <v>1.4140824284656976</v>
      </c>
      <c r="CR177" s="223">
        <v>1.4932074590819024</v>
      </c>
      <c r="CS177" s="223">
        <v>1.5785972790755105</v>
      </c>
      <c r="CT177" s="223">
        <v>1.6706473487650819</v>
      </c>
      <c r="CU177" s="223">
        <v>1.7697784507058483</v>
      </c>
      <c r="CV177" s="223">
        <v>1.8764389368934262</v>
      </c>
      <c r="CW177" s="223">
        <v>1.9911068644478476</v>
      </c>
      <c r="CX177" s="223">
        <v>2.1142926996013589</v>
      </c>
      <c r="CY177" s="223">
        <v>2.2465416349083567</v>
      </c>
      <c r="CZ177" s="223">
        <v>2.3884362930911585</v>
      </c>
      <c r="DA177" s="223">
        <v>2.5405995064142015</v>
      </c>
      <c r="DB177" s="223">
        <v>2.7036972407000688</v>
      </c>
      <c r="DC177" s="223">
        <v>2.8784416781646569</v>
      </c>
      <c r="DD177" s="223">
        <v>3.0655944743979329</v>
      </c>
      <c r="DH177" s="223">
        <v>44</v>
      </c>
      <c r="DI177" s="223">
        <f t="shared" si="0"/>
        <v>0.12559432157547895</v>
      </c>
    </row>
    <row r="178" spans="1:113">
      <c r="A178" s="223">
        <v>6</v>
      </c>
      <c r="H178"/>
      <c r="I178" s="223">
        <v>1.0188941840165242</v>
      </c>
      <c r="J178" s="223">
        <v>1.0192030644371362</v>
      </c>
      <c r="K178" s="223">
        <v>1.0195329488415215</v>
      </c>
      <c r="L178" s="223">
        <v>1.0198852655070787</v>
      </c>
      <c r="M178" s="223">
        <v>1.0202615398343238</v>
      </c>
      <c r="N178" s="223">
        <v>1.0206634009512545</v>
      </c>
      <c r="O178" s="223">
        <v>1.0210925887668074</v>
      </c>
      <c r="P178" s="223">
        <v>1.0215509615039433</v>
      </c>
      <c r="Q178" s="223">
        <v>1.0220405037449771</v>
      </c>
      <c r="R178" s="223">
        <v>1.022563335023984</v>
      </c>
      <c r="S178" s="223">
        <v>1.0231217190034791</v>
      </c>
      <c r="T178" s="223">
        <v>1.0237180732751057</v>
      </c>
      <c r="U178" s="223">
        <v>1.0243549798267539</v>
      </c>
      <c r="V178" s="223">
        <v>1.0250351962214355</v>
      </c>
      <c r="W178" s="223">
        <v>1.0257616675363037</v>
      </c>
      <c r="X178" s="223">
        <v>1.0265375391135108</v>
      </c>
      <c r="Y178" s="223">
        <v>1.0273661701781032</v>
      </c>
      <c r="Z178" s="223">
        <v>1.0282511483819117</v>
      </c>
      <c r="AA178" s="223">
        <v>1.0291963053363962</v>
      </c>
      <c r="AB178" s="223">
        <v>1.0302057332016961</v>
      </c>
      <c r="AC178" s="223">
        <v>1.0312838024036992</v>
      </c>
      <c r="AD178" s="223">
        <v>1.0324351805558323</v>
      </c>
      <c r="AE178" s="223">
        <v>1.0336648526674823</v>
      </c>
      <c r="AF178" s="223">
        <v>1.0349781427265428</v>
      </c>
      <c r="AG178" s="223">
        <v>1.0363807367495057</v>
      </c>
      <c r="AH178" s="223">
        <v>1.0378787073988953</v>
      </c>
      <c r="AI178" s="223">
        <v>1.0394785402746018</v>
      </c>
      <c r="AJ178" s="223">
        <v>1.0411871619929396</v>
      </c>
      <c r="AK178" s="223">
        <v>1.043011970174972</v>
      </c>
      <c r="AL178" s="223">
        <v>1.0449608654739289</v>
      </c>
      <c r="AM178" s="223">
        <v>1.0470422857803479</v>
      </c>
      <c r="AN178" s="223">
        <v>1.0492652427530187</v>
      </c>
      <c r="AO178" s="223">
        <v>1.0516393608338503</v>
      </c>
      <c r="AP178" s="223">
        <v>1.05417491891556</v>
      </c>
      <c r="AQ178" s="223">
        <v>1.0568828948425366</v>
      </c>
      <c r="AR178" s="223">
        <v>1.059775012937513</v>
      </c>
      <c r="AS178" s="223">
        <v>1.0628637947597672</v>
      </c>
      <c r="AT178" s="223">
        <v>1.0661626133145632</v>
      </c>
      <c r="AU178" s="223">
        <v>1.0696857509484701</v>
      </c>
      <c r="AV178" s="223">
        <v>1.073448461181161</v>
      </c>
      <c r="AW178" s="223">
        <v>1.0774670347413178</v>
      </c>
      <c r="AX178" s="223">
        <v>1.0817588700924741</v>
      </c>
      <c r="AY178" s="223">
        <v>1.0863425487540446</v>
      </c>
      <c r="AZ178" s="223">
        <v>1.0912379157435559</v>
      </c>
      <c r="BA178" s="223">
        <v>1.0964661654882486</v>
      </c>
      <c r="BB178" s="223">
        <v>1.1020499335778913</v>
      </c>
      <c r="BC178" s="223">
        <v>1.1080133947559305</v>
      </c>
      <c r="BD178" s="223">
        <v>1.1143823675731008</v>
      </c>
      <c r="BE178" s="223">
        <v>1.121184426156447</v>
      </c>
      <c r="BF178" s="223">
        <v>1.1284490195775236</v>
      </c>
      <c r="BG178" s="223">
        <v>1.1362075993364167</v>
      </c>
      <c r="BH178" s="223">
        <v>1.144493755513381</v>
      </c>
      <c r="BI178" s="223">
        <v>1.1533433621773985</v>
      </c>
      <c r="BJ178" s="223">
        <v>1.1627947326810602</v>
      </c>
      <c r="BK178" s="223">
        <v>1.1728887855139765</v>
      </c>
      <c r="BL178" s="223">
        <v>1.183669221432667</v>
      </c>
      <c r="BM178" s="223">
        <v>1.1951827126337271</v>
      </c>
      <c r="BN178" s="223">
        <v>1.2074791047892617</v>
      </c>
      <c r="BO178" s="223">
        <v>1.2206116328193277</v>
      </c>
      <c r="BP178" s="223">
        <v>1.2346371513357097</v>
      </c>
      <c r="BQ178" s="223">
        <v>1.2496163807549798</v>
      </c>
      <c r="BR178" s="223">
        <v>1.2656141701468155</v>
      </c>
      <c r="BS178" s="223">
        <v>1.2826997779562228</v>
      </c>
      <c r="BT178" s="223">
        <v>1.3009471718159784</v>
      </c>
      <c r="BU178" s="223">
        <v>1.3204353487486296</v>
      </c>
      <c r="BV178" s="223">
        <v>1.3412486771461332</v>
      </c>
      <c r="BW178" s="223">
        <v>1.3634772620101105</v>
      </c>
      <c r="BX178" s="223">
        <v>1.3872173350371337</v>
      </c>
      <c r="BY178" s="223">
        <v>1.4125716712420167</v>
      </c>
      <c r="BZ178" s="223">
        <v>1.4396500339281326</v>
      </c>
      <c r="CA178" s="223">
        <v>1.4685696499380332</v>
      </c>
      <c r="CB178" s="223">
        <v>1.4994557172505822</v>
      </c>
      <c r="CC178" s="223">
        <v>1.5324419471331816</v>
      </c>
      <c r="CD178" s="223">
        <v>1.5676711432101218</v>
      </c>
      <c r="CE178" s="223">
        <v>1.6052958199714662</v>
      </c>
      <c r="CF178" s="223">
        <v>1.645478863421981</v>
      </c>
      <c r="CG178" s="223">
        <v>1.6883942367574316</v>
      </c>
      <c r="CH178" s="223">
        <v>1.7342277184264698</v>
      </c>
      <c r="CI178" s="223">
        <v>1.7831777574300824</v>
      </c>
      <c r="CJ178" s="223">
        <v>1.8354562749776233</v>
      </c>
      <c r="CK178" s="223">
        <v>1.8912896126319536</v>
      </c>
      <c r="CL178" s="223">
        <v>1.9509195089018285</v>
      </c>
      <c r="CM178" s="223">
        <v>2.0146041480890862</v>
      </c>
      <c r="CN178" s="223">
        <v>2.0826192322198258</v>
      </c>
      <c r="CO178" s="223">
        <v>2.1723954709047186</v>
      </c>
      <c r="CP178" s="223">
        <v>2.2499843727768489</v>
      </c>
      <c r="CQ178" s="223">
        <v>2.332849428091293</v>
      </c>
      <c r="CR178" s="223">
        <v>2.4213495197621642</v>
      </c>
      <c r="CS178" s="223">
        <v>2.515867968340463</v>
      </c>
      <c r="CT178" s="223">
        <v>2.616814202337947</v>
      </c>
      <c r="CU178" s="223">
        <v>2.7246255440754017</v>
      </c>
      <c r="CV178" s="223">
        <v>2.8397693227719389</v>
      </c>
      <c r="CW178" s="223">
        <v>2.9627440033554846</v>
      </c>
      <c r="CX178" s="223">
        <v>3.0940828632806987</v>
      </c>
      <c r="CY178" s="223">
        <v>3.2343552651686136</v>
      </c>
      <c r="CZ178" s="223">
        <v>3.3841694376303897</v>
      </c>
      <c r="DA178" s="223">
        <v>3.5441751504767325</v>
      </c>
      <c r="DB178" s="223">
        <v>3.7150665775825313</v>
      </c>
      <c r="DC178" s="223">
        <v>3.897585360609944</v>
      </c>
      <c r="DD178" s="223">
        <v>4.0925238873257683</v>
      </c>
      <c r="DH178" s="223">
        <v>45</v>
      </c>
      <c r="DI178" s="223">
        <f t="shared" si="0"/>
        <v>0.1341347897639863</v>
      </c>
    </row>
    <row r="179" spans="1:113">
      <c r="A179" s="223">
        <v>7</v>
      </c>
      <c r="H179"/>
      <c r="I179" s="223">
        <v>1.0188941840165242</v>
      </c>
      <c r="J179" s="223">
        <v>1.0192030644371362</v>
      </c>
      <c r="K179" s="223">
        <v>1.0195329488415215</v>
      </c>
      <c r="L179" s="223">
        <v>1.0198852655070787</v>
      </c>
      <c r="M179" s="223">
        <v>1.0202615398343238</v>
      </c>
      <c r="N179" s="223">
        <v>1.0206634009512545</v>
      </c>
      <c r="O179" s="223">
        <v>1.0210925887668074</v>
      </c>
      <c r="P179" s="223">
        <v>1.0215509615039433</v>
      </c>
      <c r="Q179" s="223">
        <v>1.0220405037449771</v>
      </c>
      <c r="R179" s="223">
        <v>1.022563335023984</v>
      </c>
      <c r="S179" s="223">
        <v>1.0231217190034791</v>
      </c>
      <c r="T179" s="223">
        <v>1.0237180732751057</v>
      </c>
      <c r="U179" s="223">
        <v>1.0243549798267539</v>
      </c>
      <c r="V179" s="223">
        <v>1.0250351962214355</v>
      </c>
      <c r="W179" s="223">
        <v>1.0257616675363037</v>
      </c>
      <c r="X179" s="223">
        <v>1.0265375391135108</v>
      </c>
      <c r="Y179" s="223">
        <v>1.0273661701781032</v>
      </c>
      <c r="Z179" s="223">
        <v>1.0282511483819117</v>
      </c>
      <c r="AA179" s="223">
        <v>1.0291963053363962</v>
      </c>
      <c r="AB179" s="223">
        <v>1.0302057332016961</v>
      </c>
      <c r="AC179" s="223">
        <v>1.0312838024036992</v>
      </c>
      <c r="AD179" s="223">
        <v>1.0324351805558323</v>
      </c>
      <c r="AE179" s="223">
        <v>1.0336648526674823</v>
      </c>
      <c r="AF179" s="223">
        <v>1.0349781427265428</v>
      </c>
      <c r="AG179" s="223">
        <v>1.0363807367495057</v>
      </c>
      <c r="AH179" s="223">
        <v>1.0378787073988953</v>
      </c>
      <c r="AI179" s="223">
        <v>1.0394785402746018</v>
      </c>
      <c r="AJ179" s="223">
        <v>1.0411871619929396</v>
      </c>
      <c r="AK179" s="223">
        <v>1.043011970174972</v>
      </c>
      <c r="AL179" s="223">
        <v>1.0449608654739289</v>
      </c>
      <c r="AM179" s="223">
        <v>1.0470422857803479</v>
      </c>
      <c r="AN179" s="223">
        <v>1.0492652427530187</v>
      </c>
      <c r="AO179" s="223">
        <v>1.0516393608338503</v>
      </c>
      <c r="AP179" s="223">
        <v>1.05417491891556</v>
      </c>
      <c r="AQ179" s="223">
        <v>1.0568828948425366</v>
      </c>
      <c r="AR179" s="223">
        <v>1.059775012937513</v>
      </c>
      <c r="AS179" s="223">
        <v>1.0628637947597672</v>
      </c>
      <c r="AT179" s="223">
        <v>1.0661626133145632</v>
      </c>
      <c r="AU179" s="223">
        <v>1.0696857509484701</v>
      </c>
      <c r="AV179" s="223">
        <v>1.073448461181161</v>
      </c>
      <c r="AW179" s="223">
        <v>1.0774670347413178</v>
      </c>
      <c r="AX179" s="223">
        <v>1.0817588700924741</v>
      </c>
      <c r="AY179" s="223">
        <v>1.0863425487540446</v>
      </c>
      <c r="AZ179" s="223">
        <v>1.0912379157435559</v>
      </c>
      <c r="BA179" s="223">
        <v>1.0964661654882486</v>
      </c>
      <c r="BB179" s="223">
        <v>1.1020499335778913</v>
      </c>
      <c r="BC179" s="223">
        <v>1.1080133947559305</v>
      </c>
      <c r="BD179" s="223">
        <v>1.1143823675731008</v>
      </c>
      <c r="BE179" s="223">
        <v>1.121184426156447</v>
      </c>
      <c r="BF179" s="223">
        <v>1.1284490195775236</v>
      </c>
      <c r="BG179" s="223">
        <v>1.1362075993364167</v>
      </c>
      <c r="BH179" s="223">
        <v>1.144493755513381</v>
      </c>
      <c r="BI179" s="223">
        <v>1.1533433621773985</v>
      </c>
      <c r="BJ179" s="223">
        <v>1.1627947326810602</v>
      </c>
      <c r="BK179" s="223">
        <v>1.1728887855139765</v>
      </c>
      <c r="BL179" s="223">
        <v>1.183669221432667</v>
      </c>
      <c r="BM179" s="223">
        <v>1.1951827126337271</v>
      </c>
      <c r="BN179" s="223">
        <v>1.2074791047892617</v>
      </c>
      <c r="BO179" s="223">
        <v>1.2206116328193277</v>
      </c>
      <c r="BP179" s="223">
        <v>1.2346371513357097</v>
      </c>
      <c r="BQ179" s="223">
        <v>1.2496163807549798</v>
      </c>
      <c r="BR179" s="223">
        <v>1.2656141701468155</v>
      </c>
      <c r="BS179" s="223">
        <v>1.2826997779562228</v>
      </c>
      <c r="BT179" s="223">
        <v>1.3009471718159784</v>
      </c>
      <c r="BU179" s="223">
        <v>1.3204353487486296</v>
      </c>
      <c r="BV179" s="223">
        <v>1.3412486771461332</v>
      </c>
      <c r="BW179" s="223">
        <v>1.3634772620101105</v>
      </c>
      <c r="BX179" s="223">
        <v>1.3872173350371337</v>
      </c>
      <c r="BY179" s="223">
        <v>1.4125716712420167</v>
      </c>
      <c r="BZ179" s="223">
        <v>1.4396500339281326</v>
      </c>
      <c r="CA179" s="223">
        <v>1.4685696499380332</v>
      </c>
      <c r="CB179" s="223">
        <v>1.4994557172505822</v>
      </c>
      <c r="CC179" s="223">
        <v>1.5324419471331816</v>
      </c>
      <c r="CD179" s="223">
        <v>1.5676711432101218</v>
      </c>
      <c r="CE179" s="223">
        <v>1.6052958199714662</v>
      </c>
      <c r="CF179" s="223">
        <v>1.645478863421981</v>
      </c>
      <c r="CG179" s="223">
        <v>1.6883942367574316</v>
      </c>
      <c r="CH179" s="223">
        <v>1.7342277184264698</v>
      </c>
      <c r="CI179" s="223">
        <v>1.7831777574300824</v>
      </c>
      <c r="CJ179" s="223">
        <v>1.8354562749776233</v>
      </c>
      <c r="CK179" s="223">
        <v>1.8912896126319536</v>
      </c>
      <c r="CL179" s="223">
        <v>1.9509195089018285</v>
      </c>
      <c r="CM179" s="223">
        <v>2.0146041480890862</v>
      </c>
      <c r="CN179" s="223">
        <v>2.0826192322198258</v>
      </c>
      <c r="CO179" s="223">
        <v>2.1723954709047186</v>
      </c>
      <c r="CP179" s="223">
        <v>2.2499843727768489</v>
      </c>
      <c r="CQ179" s="223">
        <v>2.332849428091293</v>
      </c>
      <c r="CR179" s="223">
        <v>2.4213495197621642</v>
      </c>
      <c r="CS179" s="223">
        <v>2.515867968340463</v>
      </c>
      <c r="CT179" s="223">
        <v>2.616814202337947</v>
      </c>
      <c r="CU179" s="223">
        <v>2.7246255440754017</v>
      </c>
      <c r="CV179" s="223">
        <v>2.8397693227719389</v>
      </c>
      <c r="CW179" s="223">
        <v>2.9627440033554846</v>
      </c>
      <c r="CX179" s="223">
        <v>3.0940828632806987</v>
      </c>
      <c r="CY179" s="223">
        <v>3.2343552651686136</v>
      </c>
      <c r="CZ179" s="223">
        <v>3.3841694376303897</v>
      </c>
      <c r="DA179" s="223">
        <v>3.5441751504767325</v>
      </c>
      <c r="DB179" s="223">
        <v>3.7150665775825313</v>
      </c>
      <c r="DC179" s="223">
        <v>3.897585360609944</v>
      </c>
      <c r="DD179" s="223">
        <v>4.0925238873257683</v>
      </c>
      <c r="DH179" s="223">
        <v>46</v>
      </c>
      <c r="DI179" s="223">
        <f t="shared" si="0"/>
        <v>0.143256013483189</v>
      </c>
    </row>
    <row r="180" spans="1:113">
      <c r="A180" s="223">
        <v>8</v>
      </c>
      <c r="H180"/>
      <c r="I180" s="223">
        <v>-1.0099902932827187</v>
      </c>
      <c r="J180" s="223">
        <v>-1.0096937052823693</v>
      </c>
      <c r="K180" s="223">
        <v>-1.0093769491512943</v>
      </c>
      <c r="L180" s="223">
        <v>-1.009038653445298</v>
      </c>
      <c r="M180" s="223">
        <v>-1.0086773534610243</v>
      </c>
      <c r="N180" s="223">
        <v>-1.0082914848942413</v>
      </c>
      <c r="O180" s="223">
        <v>-1.0078793770668832</v>
      </c>
      <c r="P180" s="223">
        <v>-1.0074392456935175</v>
      </c>
      <c r="Q180" s="223">
        <v>-1.0069691851559195</v>
      </c>
      <c r="R180" s="223">
        <v>-1.0064671602523054</v>
      </c>
      <c r="S180" s="223">
        <v>-1.0059309973854966</v>
      </c>
      <c r="T180" s="223">
        <v>-1.0053583751518627</v>
      </c>
      <c r="U180" s="223">
        <v>-1.0047468142902931</v>
      </c>
      <c r="V180" s="223">
        <v>-1.0040936669476781</v>
      </c>
      <c r="W180" s="223">
        <v>-1.003396105214414</v>
      </c>
      <c r="X180" s="223">
        <v>-1.0026511088803007</v>
      </c>
      <c r="Y180" s="223">
        <v>-1.001855452357806</v>
      </c>
      <c r="Z180" s="223">
        <v>-1.0010056907160769</v>
      </c>
      <c r="AA180" s="223">
        <v>-1.0000981447652271</v>
      </c>
      <c r="AB180" s="223">
        <v>-0.99912888512630871</v>
      </c>
      <c r="AC180" s="223">
        <v>-0.99809371521799584</v>
      </c>
      <c r="AD180" s="223">
        <v>-0.99698815308630473</v>
      </c>
      <c r="AE180" s="223">
        <v>-0.99580741199867084</v>
      </c>
      <c r="AF180" s="223">
        <v>-0.99454637971835691</v>
      </c>
      <c r="AG180" s="223">
        <v>-0.99319959636943667</v>
      </c>
      <c r="AH180" s="223">
        <v>-0.99176123079650869</v>
      </c>
      <c r="AI180" s="223">
        <v>-0.99022505531677218</v>
      </c>
      <c r="AJ180" s="223">
        <v>-0.98858441875512759</v>
      </c>
      <c r="AK180" s="223">
        <v>-0.98683221764553575</v>
      </c>
      <c r="AL180" s="223">
        <v>-0.9849608654739288</v>
      </c>
      <c r="AM180" s="223">
        <v>-0.98296225982947338</v>
      </c>
      <c r="AN180" s="223">
        <v>-0.98082774732193956</v>
      </c>
      <c r="AO180" s="223">
        <v>-0.9785480861132434</v>
      </c>
      <c r="AP180" s="223">
        <v>-0.97611340590091022</v>
      </c>
      <c r="AQ180" s="223">
        <v>-0.97351316518014852</v>
      </c>
      <c r="AR180" s="223">
        <v>-0.970736105599459</v>
      </c>
      <c r="AS180" s="223">
        <v>-0.9677702032121005</v>
      </c>
      <c r="AT180" s="223">
        <v>-0.9646026164122905</v>
      </c>
      <c r="AU180" s="223">
        <v>-0.96121963033066415</v>
      </c>
      <c r="AV180" s="223">
        <v>-0.95760659744816601</v>
      </c>
      <c r="AW180" s="223">
        <v>-0.95374787417118467</v>
      </c>
      <c r="AX180" s="223">
        <v>-0.94962675309323141</v>
      </c>
      <c r="AY180" s="223">
        <v>-0.94522539064978695</v>
      </c>
      <c r="AZ180" s="223">
        <v>-0.9405247298529813</v>
      </c>
      <c r="BA180" s="223">
        <v>-0.93550441777146509</v>
      </c>
      <c r="BB180" s="223">
        <v>-0.93014271739806431</v>
      </c>
      <c r="BC180" s="223">
        <v>-0.92441641352349868</v>
      </c>
      <c r="BD180" s="223">
        <v>-0.91830071220849341</v>
      </c>
      <c r="BE180" s="223">
        <v>-0.91176913341887245</v>
      </c>
      <c r="BF180" s="223">
        <v>-0.90479339635862721</v>
      </c>
      <c r="BG180" s="223">
        <v>-0.89734329700431825</v>
      </c>
      <c r="BH180" s="223">
        <v>-0.88938657731040749</v>
      </c>
      <c r="BI180" s="223">
        <v>-0.88088878551905014</v>
      </c>
      <c r="BJ180" s="223">
        <v>-0.8718131269693683</v>
      </c>
      <c r="BK180" s="223">
        <v>-0.86212030476010382</v>
      </c>
      <c r="BL180" s="223">
        <v>-0.85176834957563319</v>
      </c>
      <c r="BM180" s="223">
        <v>-0.84071243793845074</v>
      </c>
      <c r="BN180" s="223">
        <v>-0.82890469810114564</v>
      </c>
      <c r="BO180" s="223">
        <v>-0.81629400273747099</v>
      </c>
      <c r="BP180" s="223">
        <v>-0.8028257475350189</v>
      </c>
      <c r="BQ180" s="223">
        <v>-0.78844161473111574</v>
      </c>
      <c r="BR180" s="223">
        <v>-0.77307932056852025</v>
      </c>
      <c r="BS180" s="223">
        <v>-0.75667234557810192</v>
      </c>
      <c r="BT180" s="223">
        <v>-0.73914964652161363</v>
      </c>
      <c r="BU180" s="223">
        <v>-0.72043534874862947</v>
      </c>
      <c r="BV180" s="223">
        <v>-0.70044841763738797</v>
      </c>
      <c r="BW180" s="223">
        <v>-0.6791023076993179</v>
      </c>
      <c r="BX180" s="223">
        <v>-0.65630458783106427</v>
      </c>
      <c r="BY180" s="223">
        <v>-0.63195654109551769</v>
      </c>
      <c r="BZ180" s="223">
        <v>-0.60595273730425037</v>
      </c>
      <c r="CA180" s="223">
        <v>-0.57818057655749433</v>
      </c>
      <c r="CB180" s="223">
        <v>-0.54851980177391457</v>
      </c>
      <c r="CC180" s="223">
        <v>-0.51684197811045607</v>
      </c>
      <c r="CD180" s="223">
        <v>-0.4830099370320613</v>
      </c>
      <c r="CE180" s="223">
        <v>-0.44687718264151632</v>
      </c>
      <c r="CF180" s="223">
        <v>-0.40828725772064955</v>
      </c>
      <c r="CG180" s="223">
        <v>-0.36707306676500595</v>
      </c>
      <c r="CH180" s="223">
        <v>-0.32305613738389449</v>
      </c>
      <c r="CI180" s="223">
        <v>-0.27604589852433481</v>
      </c>
      <c r="CJ180" s="223">
        <v>-0.22583879780978866</v>
      </c>
      <c r="CK180" s="223">
        <v>-0.17221745083368489</v>
      </c>
      <c r="CL180" s="223">
        <v>-0.11494969657751097</v>
      </c>
      <c r="CM180" s="223">
        <v>-5.3787594443011066E-2</v>
      </c>
      <c r="CN180" s="223">
        <v>1.1533695155921286E-2</v>
      </c>
      <c r="CO180" s="223">
        <v>6.4160761284244305E-2</v>
      </c>
      <c r="CP180" s="223">
        <v>0.13865865054413451</v>
      </c>
      <c r="CQ180" s="223">
        <v>0.21822235393844114</v>
      </c>
      <c r="CR180" s="223">
        <v>0.30319624682132096</v>
      </c>
      <c r="CS180" s="223">
        <v>0.39394808877645371</v>
      </c>
      <c r="CT180" s="223">
        <v>0.49087060520077985</v>
      </c>
      <c r="CU180" s="223">
        <v>0.59438317449493416</v>
      </c>
      <c r="CV180" s="223">
        <v>0.70493342418082694</v>
      </c>
      <c r="CW180" s="223">
        <v>0.82300006352567356</v>
      </c>
      <c r="CX180" s="223">
        <v>0.94909343753786546</v>
      </c>
      <c r="CY180" s="223">
        <v>1.0837587728382991</v>
      </c>
      <c r="CZ180" s="223">
        <v>1.2275782226082517</v>
      </c>
      <c r="DA180" s="223">
        <v>1.3811733453062183</v>
      </c>
      <c r="DB180" s="223">
        <v>1.5452077461986753</v>
      </c>
      <c r="DC180" s="223">
        <v>1.7203898923337069</v>
      </c>
      <c r="DD180" s="223">
        <v>1.9074761126742308</v>
      </c>
      <c r="DH180" s="223">
        <v>47</v>
      </c>
      <c r="DI180" s="223">
        <f t="shared" si="0"/>
        <v>0.1529974843603597</v>
      </c>
    </row>
    <row r="181" spans="1:113">
      <c r="A181" s="223">
        <v>9</v>
      </c>
      <c r="H181"/>
      <c r="I181" s="223">
        <v>-1.0099902932827187</v>
      </c>
      <c r="J181" s="223">
        <v>-1.0096937052823693</v>
      </c>
      <c r="K181" s="223">
        <v>-1.0093769491512943</v>
      </c>
      <c r="L181" s="223">
        <v>-1.009038653445298</v>
      </c>
      <c r="M181" s="223">
        <v>-1.0086773534610243</v>
      </c>
      <c r="N181" s="223">
        <v>-1.0082914848942413</v>
      </c>
      <c r="O181" s="223">
        <v>-1.0078793770668832</v>
      </c>
      <c r="P181" s="223">
        <v>-1.0074392456935175</v>
      </c>
      <c r="Q181" s="223">
        <v>-1.0069691851559195</v>
      </c>
      <c r="R181" s="223">
        <v>-1.0064671602523054</v>
      </c>
      <c r="S181" s="223">
        <v>-1.0059309973854966</v>
      </c>
      <c r="T181" s="223">
        <v>-1.0053583751518627</v>
      </c>
      <c r="U181" s="223">
        <v>-1.0047468142902931</v>
      </c>
      <c r="V181" s="223">
        <v>-1.0040936669476781</v>
      </c>
      <c r="W181" s="223">
        <v>-1.003396105214414</v>
      </c>
      <c r="X181" s="223">
        <v>-1.0026511088803007</v>
      </c>
      <c r="Y181" s="223">
        <v>-1.001855452357806</v>
      </c>
      <c r="Z181" s="223">
        <v>-1.0010056907160769</v>
      </c>
      <c r="AA181" s="223">
        <v>-1.0000981447652271</v>
      </c>
      <c r="AB181" s="223">
        <v>-0.99912888512630871</v>
      </c>
      <c r="AC181" s="223">
        <v>-0.99809371521799584</v>
      </c>
      <c r="AD181" s="223">
        <v>-0.99698815308630473</v>
      </c>
      <c r="AE181" s="223">
        <v>-0.99580741199867084</v>
      </c>
      <c r="AF181" s="223">
        <v>-0.99454637971835691</v>
      </c>
      <c r="AG181" s="223">
        <v>-0.99319959636943667</v>
      </c>
      <c r="AH181" s="223">
        <v>-0.99176123079650869</v>
      </c>
      <c r="AI181" s="223">
        <v>-0.99022505531677218</v>
      </c>
      <c r="AJ181" s="223">
        <v>-0.98858441875512759</v>
      </c>
      <c r="AK181" s="223">
        <v>-0.98683221764553575</v>
      </c>
      <c r="AL181" s="223">
        <v>-0.9849608654739288</v>
      </c>
      <c r="AM181" s="223">
        <v>-0.98296225982947338</v>
      </c>
      <c r="AN181" s="223">
        <v>-0.98082774732193956</v>
      </c>
      <c r="AO181" s="223">
        <v>-0.9785480861132434</v>
      </c>
      <c r="AP181" s="223">
        <v>-0.97611340590091022</v>
      </c>
      <c r="AQ181" s="223">
        <v>-0.97351316518014852</v>
      </c>
      <c r="AR181" s="223">
        <v>-0.970736105599459</v>
      </c>
      <c r="AS181" s="223">
        <v>-0.9677702032121005</v>
      </c>
      <c r="AT181" s="223">
        <v>-0.9646026164122905</v>
      </c>
      <c r="AU181" s="223">
        <v>-0.96121963033066415</v>
      </c>
      <c r="AV181" s="223">
        <v>-0.95760659744816601</v>
      </c>
      <c r="AW181" s="223">
        <v>-0.95374787417118467</v>
      </c>
      <c r="AX181" s="223">
        <v>-0.94962675309323141</v>
      </c>
      <c r="AY181" s="223">
        <v>-0.94522539064978695</v>
      </c>
      <c r="AZ181" s="223">
        <v>-0.9405247298529813</v>
      </c>
      <c r="BA181" s="223">
        <v>-0.93550441777146509</v>
      </c>
      <c r="BB181" s="223">
        <v>-0.93014271739806431</v>
      </c>
      <c r="BC181" s="223">
        <v>-0.92441641352349868</v>
      </c>
      <c r="BD181" s="223">
        <v>-0.91830071220849341</v>
      </c>
      <c r="BE181" s="223">
        <v>-0.91176913341887245</v>
      </c>
      <c r="BF181" s="223">
        <v>-0.90479339635862721</v>
      </c>
      <c r="BG181" s="223">
        <v>-0.89734329700431825</v>
      </c>
      <c r="BH181" s="223">
        <v>-0.88938657731040749</v>
      </c>
      <c r="BI181" s="223">
        <v>-0.88088878551905014</v>
      </c>
      <c r="BJ181" s="223">
        <v>-0.8718131269693683</v>
      </c>
      <c r="BK181" s="223">
        <v>-0.86212030476010382</v>
      </c>
      <c r="BL181" s="223">
        <v>-0.85176834957563319</v>
      </c>
      <c r="BM181" s="223">
        <v>-0.84071243793845074</v>
      </c>
      <c r="BN181" s="223">
        <v>-0.82890469810114564</v>
      </c>
      <c r="BO181" s="223">
        <v>-0.81629400273747099</v>
      </c>
      <c r="BP181" s="223">
        <v>-0.8028257475350189</v>
      </c>
      <c r="BQ181" s="223">
        <v>-0.78844161473111574</v>
      </c>
      <c r="BR181" s="223">
        <v>-0.77307932056852025</v>
      </c>
      <c r="BS181" s="223">
        <v>-0.75667234557810192</v>
      </c>
      <c r="BT181" s="223">
        <v>-0.73914964652161363</v>
      </c>
      <c r="BU181" s="223">
        <v>-0.72043534874862947</v>
      </c>
      <c r="BV181" s="223">
        <v>-0.70044841763738797</v>
      </c>
      <c r="BW181" s="223">
        <v>-0.6791023076993179</v>
      </c>
      <c r="BX181" s="223">
        <v>-0.65630458783106427</v>
      </c>
      <c r="BY181" s="223">
        <v>-0.63195654109551769</v>
      </c>
      <c r="BZ181" s="223">
        <v>-0.60595273730425037</v>
      </c>
      <c r="CA181" s="223">
        <v>-0.57818057655749433</v>
      </c>
      <c r="CB181" s="223">
        <v>-0.54851980177391457</v>
      </c>
      <c r="CC181" s="223">
        <v>-0.51684197811045607</v>
      </c>
      <c r="CD181" s="223">
        <v>-0.4830099370320613</v>
      </c>
      <c r="CE181" s="223">
        <v>-0.44687718264151632</v>
      </c>
      <c r="CF181" s="223">
        <v>-0.40828725772064955</v>
      </c>
      <c r="CG181" s="223">
        <v>-0.36707306676500595</v>
      </c>
      <c r="CH181" s="223">
        <v>-0.32305613738389449</v>
      </c>
      <c r="CI181" s="223">
        <v>-0.27604589852433481</v>
      </c>
      <c r="CJ181" s="223">
        <v>-0.22583879780978866</v>
      </c>
      <c r="CK181" s="223">
        <v>-0.17221745083368489</v>
      </c>
      <c r="CL181" s="223">
        <v>-0.11494969657751097</v>
      </c>
      <c r="CM181" s="223">
        <v>-5.3787594443011066E-2</v>
      </c>
      <c r="CN181" s="223">
        <v>1.1533695155921286E-2</v>
      </c>
      <c r="CO181" s="223">
        <v>6.4160761284244305E-2</v>
      </c>
      <c r="CP181" s="223">
        <v>0.13865865054413451</v>
      </c>
      <c r="CQ181" s="223">
        <v>0.21822235393844114</v>
      </c>
      <c r="CR181" s="223">
        <v>0.30319624682132096</v>
      </c>
      <c r="CS181" s="223">
        <v>0.39394808877645371</v>
      </c>
      <c r="CT181" s="223">
        <v>0.49087060520077985</v>
      </c>
      <c r="CU181" s="223">
        <v>0.59438317449493416</v>
      </c>
      <c r="CV181" s="223">
        <v>0.70493342418082694</v>
      </c>
      <c r="CW181" s="223">
        <v>0.82300006352567356</v>
      </c>
      <c r="CX181" s="223">
        <v>0.94909343753786546</v>
      </c>
      <c r="CY181" s="223">
        <v>1.0837587728382991</v>
      </c>
      <c r="CZ181" s="223">
        <v>1.2275782226082517</v>
      </c>
      <c r="DA181" s="223">
        <v>1.3811733453062183</v>
      </c>
      <c r="DB181" s="223">
        <v>1.5452077461986753</v>
      </c>
      <c r="DC181" s="223">
        <v>1.7203898923337069</v>
      </c>
      <c r="DD181" s="223">
        <v>1.9074761126742308</v>
      </c>
      <c r="DH181" s="223">
        <v>48</v>
      </c>
      <c r="DI181" s="223">
        <f t="shared" si="0"/>
        <v>0.16340137947050626</v>
      </c>
    </row>
    <row r="182" spans="1:113">
      <c r="A182" s="223">
        <v>10</v>
      </c>
      <c r="H182"/>
      <c r="I182" s="223">
        <v>0.17015220347188137</v>
      </c>
      <c r="J182" s="223">
        <v>0.17015472467057227</v>
      </c>
      <c r="K182" s="223">
        <v>0.17015746751308222</v>
      </c>
      <c r="L182" s="223">
        <v>0.17016045412978256</v>
      </c>
      <c r="M182" s="223">
        <v>0.17016370914822637</v>
      </c>
      <c r="N182" s="223">
        <v>0.17016726000241625</v>
      </c>
      <c r="O182" s="223">
        <v>0.17017113728268987</v>
      </c>
      <c r="P182" s="223">
        <v>0.17017537513173298</v>
      </c>
      <c r="Q182" s="223">
        <v>0.17018001169298635</v>
      </c>
      <c r="R182" s="223">
        <v>0.1701850896185812</v>
      </c>
      <c r="S182" s="223">
        <v>0.17019065664491623</v>
      </c>
      <c r="T182" s="223">
        <v>0.17019676624511251</v>
      </c>
      <c r="U182" s="223">
        <v>0.17020347836885533</v>
      </c>
      <c r="V182" s="223">
        <v>0.17021086028157989</v>
      </c>
      <c r="W182" s="223">
        <v>0.17021898751660997</v>
      </c>
      <c r="X182" s="223">
        <v>0.17022794495573224</v>
      </c>
      <c r="Y182" s="223">
        <v>0.1702378280558246</v>
      </c>
      <c r="Z182" s="223">
        <v>0.17024874424158004</v>
      </c>
      <c r="AA182" s="223">
        <v>0.17026081448712679</v>
      </c>
      <c r="AB182" s="223">
        <v>0.17027417511247578</v>
      </c>
      <c r="AC182" s="223">
        <v>0.17028897982428404</v>
      </c>
      <c r="AD182" s="223">
        <v>0.17030540203445807</v>
      </c>
      <c r="AE182" s="223">
        <v>0.17032363749470106</v>
      </c>
      <c r="AF182" s="223">
        <v>0.17034390729029728</v>
      </c>
      <c r="AG182" s="223">
        <v>0.17036646124230356</v>
      </c>
      <c r="AH182" s="223">
        <v>0.17039158177397004</v>
      </c>
      <c r="AI182" s="223">
        <v>0.17041958830472775</v>
      </c>
      <c r="AJ182" s="223">
        <v>0.17045084224356716</v>
      </c>
      <c r="AK182" s="223">
        <v>0.17048575266319427</v>
      </c>
      <c r="AL182" s="223">
        <v>0.17052478274711663</v>
      </c>
      <c r="AM182" s="223">
        <v>0.17056845711389557</v>
      </c>
      <c r="AN182" s="223">
        <v>0.17061737013634887</v>
      </c>
      <c r="AO182" s="223">
        <v>0.17067219538862122</v>
      </c>
      <c r="AP182" s="223">
        <v>0.17073369637090655</v>
      </c>
      <c r="AQ182" s="223">
        <v>0.1708027386803202</v>
      </c>
      <c r="AR182" s="223">
        <v>0.17088030381711067</v>
      </c>
      <c r="AS182" s="223">
        <v>0.17096750483814488</v>
      </c>
      <c r="AT182" s="223">
        <v>0.17106560409446275</v>
      </c>
      <c r="AU182" s="223">
        <v>0.17117603331666012</v>
      </c>
      <c r="AV182" s="223">
        <v>0.1713004163408485</v>
      </c>
      <c r="AW182" s="223">
        <v>0.17144059479875592</v>
      </c>
      <c r="AX182" s="223">
        <v>0.1715986571278261</v>
      </c>
      <c r="AY182" s="223">
        <v>0.17177697129041128</v>
      </c>
      <c r="AZ182" s="223">
        <v>0.17197822162453419</v>
      </c>
      <c r="BA182" s="223">
        <v>0.17220545028110235</v>
      </c>
      <c r="BB182" s="223">
        <v>0.17246210373237023</v>
      </c>
      <c r="BC182" s="223">
        <v>0.17275208486184532</v>
      </c>
      <c r="BD182" s="223">
        <v>0.17307981116412219</v>
      </c>
      <c r="BE182" s="223">
        <v>0.17345027959100009</v>
      </c>
      <c r="BF182" s="223">
        <v>0.17386913857363109</v>
      </c>
      <c r="BG182" s="223">
        <v>0.17434276772443252</v>
      </c>
      <c r="BH182" s="223">
        <v>0.17487836567131634</v>
      </c>
      <c r="BI182" s="223">
        <v>0.17548404639387333</v>
      </c>
      <c r="BJ182" s="223">
        <v>0.17616894430935978</v>
      </c>
      <c r="BK182" s="223">
        <v>0.17694332818830869</v>
      </c>
      <c r="BL182" s="223">
        <v>0.1778187237583789</v>
      </c>
      <c r="BM182" s="223">
        <v>0.1788080445750985</v>
      </c>
      <c r="BN182" s="223">
        <v>0.17992573039653481</v>
      </c>
      <c r="BO182" s="223">
        <v>0.18118789189714998</v>
      </c>
      <c r="BP182" s="223">
        <v>0.1826124601021582</v>
      </c>
      <c r="BQ182" s="223">
        <v>0.18421933843442753</v>
      </c>
      <c r="BR182" s="223">
        <v>0.18603055476933458</v>
      </c>
      <c r="BS182" s="223">
        <v>0.18807041042994763</v>
      </c>
      <c r="BT182" s="223">
        <v>0.19036562268010895</v>
      </c>
      <c r="BU182" s="223">
        <v>0.19294545705348737</v>
      </c>
      <c r="BV182" s="223">
        <v>0.195841845867917</v>
      </c>
      <c r="BW182" s="223">
        <v>0.19908948959259001</v>
      </c>
      <c r="BX182" s="223">
        <v>0.2027259384267355</v>
      </c>
      <c r="BY182" s="223">
        <v>0.20679165255337342</v>
      </c>
      <c r="BZ182" s="223">
        <v>0.2113300410514137</v>
      </c>
      <c r="CA182" s="223">
        <v>0.2163874813309174</v>
      </c>
      <c r="CB182" s="223">
        <v>0.2220133230855611</v>
      </c>
      <c r="CC182" s="223">
        <v>0.22825988296033869</v>
      </c>
      <c r="CD182" s="223">
        <v>0.23518243819492288</v>
      </c>
      <c r="CE182" s="223">
        <v>0.24283922919230977</v>
      </c>
      <c r="CF182" s="223">
        <v>0.25129148206889512</v>
      </c>
      <c r="CG182" s="223">
        <v>0.26060346261796941</v>
      </c>
      <c r="CH182" s="223">
        <v>0.27084259286287354</v>
      </c>
      <c r="CI182" s="223">
        <v>0.28207953726521695</v>
      </c>
      <c r="CJ182" s="223">
        <v>0.29438848394603662</v>
      </c>
      <c r="CK182" s="223">
        <v>0.30784738485372454</v>
      </c>
      <c r="CL182" s="223">
        <v>0.32253830860078997</v>
      </c>
      <c r="CM182" s="223">
        <v>0.33854785985468744</v>
      </c>
      <c r="CN182" s="223">
        <v>0.35596775556526178</v>
      </c>
      <c r="CO182" s="223">
        <v>0.37628435237236885</v>
      </c>
      <c r="CP182" s="223">
        <v>0.39675669629643467</v>
      </c>
      <c r="CQ182" s="223">
        <v>0.4189521829372711</v>
      </c>
      <c r="CR182" s="223">
        <v>0.44298918350296512</v>
      </c>
      <c r="CS182" s="223">
        <v>0.46899463547757031</v>
      </c>
      <c r="CT182" s="223">
        <v>0.49710499502842237</v>
      </c>
      <c r="CU182" s="223">
        <v>0.52746728230776041</v>
      </c>
      <c r="CV182" s="223">
        <v>0.56024057917546655</v>
      </c>
      <c r="CW182" s="223">
        <v>0.59559627035102569</v>
      </c>
      <c r="CX182" s="223">
        <v>0.63372057475311661</v>
      </c>
      <c r="CY182" s="223">
        <v>0.67481560364692428</v>
      </c>
      <c r="CZ182" s="223">
        <v>0.71910121721603326</v>
      </c>
      <c r="DA182" s="223">
        <v>0.76681704101746218</v>
      </c>
      <c r="DB182" s="223">
        <v>0.81822477881606892</v>
      </c>
      <c r="DC182" s="223">
        <v>0.8736108933293395</v>
      </c>
      <c r="DD182" s="223">
        <v>0.93328974934744513</v>
      </c>
      <c r="DH182" s="223">
        <v>49</v>
      </c>
      <c r="DI182" s="223">
        <f t="shared" si="0"/>
        <v>0.17451274394797894</v>
      </c>
    </row>
    <row r="183" spans="1:113">
      <c r="A183" s="223">
        <v>11</v>
      </c>
      <c r="H183"/>
      <c r="I183" s="223">
        <v>0.55490913751710502</v>
      </c>
      <c r="J183" s="223">
        <v>0.55491450850812718</v>
      </c>
      <c r="K183" s="223">
        <v>0.55492040837912304</v>
      </c>
      <c r="L183" s="223">
        <v>0.55492689610097135</v>
      </c>
      <c r="M183" s="223">
        <v>0.55493403788829476</v>
      </c>
      <c r="N183" s="223">
        <v>0.55494190814635491</v>
      </c>
      <c r="O183" s="223">
        <v>0.55495059054611451</v>
      </c>
      <c r="P183" s="223">
        <v>0.55496017924512087</v>
      </c>
      <c r="Q183" s="223">
        <v>0.55497078027430935</v>
      </c>
      <c r="R183" s="223">
        <v>0.55498251311362556</v>
      </c>
      <c r="S183" s="223">
        <v>0.55499551248252776</v>
      </c>
      <c r="T183" s="223">
        <v>0.55500993037505564</v>
      </c>
      <c r="U183" s="223">
        <v>0.55502593837326164</v>
      </c>
      <c r="V183" s="223">
        <v>0.55504373027748655</v>
      </c>
      <c r="W183" s="223">
        <v>0.55506352509728896</v>
      </c>
      <c r="X183" s="223">
        <v>0.55508557045290186</v>
      </c>
      <c r="Y183" s="223">
        <v>0.55511014644398304</v>
      </c>
      <c r="Z183" s="223">
        <v>0.55513757005026176</v>
      </c>
      <c r="AA183" s="223">
        <v>0.55516820013759671</v>
      </c>
      <c r="AB183" s="223">
        <v>0.55520244315307332</v>
      </c>
      <c r="AC183" s="223">
        <v>0.555240759604261</v>
      </c>
      <c r="AD183" s="223">
        <v>0.55528367143078416</v>
      </c>
      <c r="AE183" s="223">
        <v>0.55533177039114689</v>
      </c>
      <c r="AF183" s="223">
        <v>0.555385727604504</v>
      </c>
      <c r="AG183" s="223">
        <v>0.55544630440603049</v>
      </c>
      <c r="AH183" s="223">
        <v>0.55551436469600035</v>
      </c>
      <c r="AI183" s="223">
        <v>0.55559088898691356</v>
      </c>
      <c r="AJ183" s="223">
        <v>0.55567699038035445</v>
      </c>
      <c r="AK183" s="223">
        <v>0.55577393273605902</v>
      </c>
      <c r="AL183" s="223">
        <v>0.55588315133030974</v>
      </c>
      <c r="AM183" s="223">
        <v>0.55600627633963651</v>
      </c>
      <c r="AN183" s="223">
        <v>0.55614515952931909</v>
      </c>
      <c r="AO183" s="223">
        <v>0.55630190457475714</v>
      </c>
      <c r="AP183" s="223">
        <v>0.5564789014978383</v>
      </c>
      <c r="AQ183" s="223">
        <v>0.55667886576034664</v>
      </c>
      <c r="AR183" s="223">
        <v>0.55690488262258286</v>
      </c>
      <c r="AS183" s="223">
        <v>0.55716045744795029</v>
      </c>
      <c r="AT183" s="223">
        <v>0.55744957271340168</v>
      </c>
      <c r="AU183" s="223">
        <v>0.55777675257129267</v>
      </c>
      <c r="AV183" s="223">
        <v>0.55814713589996945</v>
      </c>
      <c r="AW183" s="223">
        <v>0.55856655887763107</v>
      </c>
      <c r="AX183" s="223">
        <v>0.55904164821540481</v>
      </c>
      <c r="AY183" s="223">
        <v>0.55957992628928466</v>
      </c>
      <c r="AZ183" s="223">
        <v>0.56018992951388347</v>
      </c>
      <c r="BA183" s="223">
        <v>0.56088134140002033</v>
      </c>
      <c r="BB183" s="223">
        <v>0.56166514182787708</v>
      </c>
      <c r="BC183" s="223">
        <v>0.56255377414103924</v>
      </c>
      <c r="BD183" s="223">
        <v>0.56356133171546552</v>
      </c>
      <c r="BE183" s="223">
        <v>0.56470376567030955</v>
      </c>
      <c r="BF183" s="223">
        <v>0.56599911535102843</v>
      </c>
      <c r="BG183" s="223">
        <v>0.56746776311301961</v>
      </c>
      <c r="BH183" s="223">
        <v>0.56913271474707727</v>
      </c>
      <c r="BI183" s="223">
        <v>0.57101990659457158</v>
      </c>
      <c r="BJ183" s="223">
        <v>0.5731585399769108</v>
      </c>
      <c r="BK183" s="223">
        <v>0.57558144298635783</v>
      </c>
      <c r="BL183" s="223">
        <v>0.57832545893088405</v>
      </c>
      <c r="BM183" s="223">
        <v>0.58143185977627554</v>
      </c>
      <c r="BN183" s="223">
        <v>0.58494678177475801</v>
      </c>
      <c r="BO183" s="223">
        <v>0.58892167911614879</v>
      </c>
      <c r="BP183" s="223">
        <v>0.59341378991136007</v>
      </c>
      <c r="BQ183" s="223">
        <v>0.59848660717430902</v>
      </c>
      <c r="BR183" s="223">
        <v>0.60421034579860255</v>
      </c>
      <c r="BS183" s="223">
        <v>0.6106623949636395</v>
      </c>
      <c r="BT183" s="223">
        <v>0.61792774412916218</v>
      </c>
      <c r="BU183" s="223">
        <v>0.62609937000592175</v>
      </c>
      <c r="BV183" s="223">
        <v>0.63527857186752701</v>
      </c>
      <c r="BW183" s="223">
        <v>0.64557524354070905</v>
      </c>
      <c r="BX183" s="223">
        <v>0.65710807258852011</v>
      </c>
      <c r="BY183" s="223">
        <v>0.67000466071145282</v>
      </c>
      <c r="BZ183" s="223">
        <v>0.68440156423028864</v>
      </c>
      <c r="CA183" s="223">
        <v>0.70044425950031719</v>
      </c>
      <c r="CB183" s="223">
        <v>0.71828704485730621</v>
      </c>
      <c r="CC183" s="223">
        <v>0.73809289763750074</v>
      </c>
      <c r="CD183" s="223">
        <v>0.76003331123229978</v>
      </c>
      <c r="CE183" s="223">
        <v>0.78428814227013355</v>
      </c>
      <c r="CF183" s="223">
        <v>0.81104550117415619</v>
      </c>
      <c r="CG183" s="223">
        <v>0.8405017200370396</v>
      </c>
      <c r="CH183" s="223">
        <v>0.87286141747883206</v>
      </c>
      <c r="CI183" s="223">
        <v>0.90833775181931198</v>
      </c>
      <c r="CJ183" s="223">
        <v>0.94715274745463496</v>
      </c>
      <c r="CK183" s="223">
        <v>0.98953786135101562</v>
      </c>
      <c r="CL183" s="223">
        <v>1.0357346999729096</v>
      </c>
      <c r="CM183" s="223">
        <v>1.0859959157187982</v>
      </c>
      <c r="CN183" s="223">
        <v>1.1405862304823298</v>
      </c>
      <c r="CO183" s="223">
        <v>1.2042288083822728</v>
      </c>
      <c r="CP183" s="223">
        <v>1.2681091731773282</v>
      </c>
      <c r="CQ183" s="223">
        <v>1.3372041201127904</v>
      </c>
      <c r="CR183" s="223">
        <v>1.4118410200414799</v>
      </c>
      <c r="CS183" s="223">
        <v>1.4923665611192121</v>
      </c>
      <c r="CT183" s="223">
        <v>1.5791485242695653</v>
      </c>
      <c r="CU183" s="223">
        <v>1.6725776355419704</v>
      </c>
      <c r="CV183" s="223">
        <v>1.7730694182193922</v>
      </c>
      <c r="CW183" s="223">
        <v>1.8810663227471707</v>
      </c>
      <c r="CX183" s="223">
        <v>1.9970397210795798</v>
      </c>
      <c r="CY183" s="223">
        <v>2.1214919586787429</v>
      </c>
      <c r="CZ183" s="223">
        <v>2.2549585501473555</v>
      </c>
      <c r="DA183" s="223">
        <v>2.3980103945273989</v>
      </c>
      <c r="DB183" s="223">
        <v>2.5512560363185655</v>
      </c>
      <c r="DC183" s="223">
        <v>2.7153439606703538</v>
      </c>
      <c r="DD183" s="223">
        <v>2.8909649037226059</v>
      </c>
      <c r="DH183" s="223">
        <v>50</v>
      </c>
      <c r="DI183" s="223">
        <f t="shared" si="0"/>
        <v>0.18637968601574698</v>
      </c>
    </row>
    <row r="184" spans="1:113">
      <c r="A184" s="223">
        <v>12</v>
      </c>
      <c r="H184"/>
      <c r="I184" s="223">
        <v>0</v>
      </c>
      <c r="J184" s="223">
        <v>0</v>
      </c>
      <c r="K184" s="223">
        <v>0</v>
      </c>
      <c r="L184" s="223">
        <v>0</v>
      </c>
      <c r="M184" s="223">
        <v>0</v>
      </c>
      <c r="N184" s="223">
        <v>0</v>
      </c>
      <c r="O184" s="223">
        <v>0</v>
      </c>
      <c r="P184" s="223">
        <v>0</v>
      </c>
      <c r="Q184" s="223">
        <v>0</v>
      </c>
      <c r="R184" s="223">
        <v>0</v>
      </c>
      <c r="S184" s="223">
        <v>0</v>
      </c>
      <c r="T184" s="223">
        <v>0</v>
      </c>
      <c r="U184" s="223">
        <v>0</v>
      </c>
      <c r="V184" s="223">
        <v>0</v>
      </c>
      <c r="W184" s="223">
        <v>0</v>
      </c>
      <c r="X184" s="223">
        <v>0</v>
      </c>
      <c r="Y184" s="223">
        <v>0</v>
      </c>
      <c r="Z184" s="223">
        <v>0</v>
      </c>
      <c r="AA184" s="223">
        <v>0</v>
      </c>
      <c r="AB184" s="223">
        <v>0</v>
      </c>
      <c r="AC184" s="223">
        <v>0</v>
      </c>
      <c r="AD184" s="223">
        <v>0</v>
      </c>
      <c r="AE184" s="223">
        <v>0</v>
      </c>
      <c r="AF184" s="223">
        <v>0</v>
      </c>
      <c r="AG184" s="223">
        <v>0</v>
      </c>
      <c r="AH184" s="223">
        <v>0</v>
      </c>
      <c r="AI184" s="223">
        <v>0</v>
      </c>
      <c r="AJ184" s="223">
        <v>0</v>
      </c>
      <c r="AK184" s="223">
        <v>0</v>
      </c>
      <c r="AL184" s="223">
        <v>0</v>
      </c>
      <c r="AM184" s="223">
        <v>0</v>
      </c>
      <c r="AN184" s="223">
        <v>0</v>
      </c>
      <c r="AO184" s="223">
        <v>0</v>
      </c>
      <c r="AP184" s="223">
        <v>0</v>
      </c>
      <c r="AQ184" s="223">
        <v>0</v>
      </c>
      <c r="AR184" s="223">
        <v>0</v>
      </c>
      <c r="AS184" s="223">
        <v>0</v>
      </c>
      <c r="AT184" s="223">
        <v>0</v>
      </c>
      <c r="AU184" s="223">
        <v>0</v>
      </c>
      <c r="AV184" s="223">
        <v>0</v>
      </c>
      <c r="AW184" s="223">
        <v>0</v>
      </c>
      <c r="AX184" s="223">
        <v>0</v>
      </c>
      <c r="AY184" s="223">
        <v>0</v>
      </c>
      <c r="AZ184" s="223">
        <v>0</v>
      </c>
      <c r="BA184" s="223">
        <v>0</v>
      </c>
      <c r="BB184" s="223">
        <v>0</v>
      </c>
      <c r="BC184" s="223">
        <v>0</v>
      </c>
      <c r="BD184" s="223">
        <v>0</v>
      </c>
      <c r="BE184" s="223">
        <v>0</v>
      </c>
      <c r="BF184" s="223">
        <v>0</v>
      </c>
      <c r="BG184" s="223">
        <v>0</v>
      </c>
      <c r="BH184" s="223">
        <v>0</v>
      </c>
      <c r="BI184" s="223">
        <v>0</v>
      </c>
      <c r="BJ184" s="223">
        <v>0</v>
      </c>
      <c r="BK184" s="223">
        <v>0</v>
      </c>
      <c r="BL184" s="223">
        <v>0</v>
      </c>
      <c r="BM184" s="223">
        <v>0</v>
      </c>
      <c r="BN184" s="223">
        <v>0</v>
      </c>
      <c r="BO184" s="223">
        <v>0</v>
      </c>
      <c r="BP184" s="223">
        <v>0</v>
      </c>
      <c r="BQ184" s="223">
        <v>0</v>
      </c>
      <c r="BR184" s="223">
        <v>0</v>
      </c>
      <c r="BS184" s="223">
        <v>0</v>
      </c>
      <c r="BT184" s="223">
        <v>0</v>
      </c>
      <c r="BU184" s="223">
        <v>0</v>
      </c>
      <c r="BV184" s="223">
        <v>0</v>
      </c>
      <c r="BW184" s="223">
        <v>0</v>
      </c>
      <c r="BX184" s="223">
        <v>0</v>
      </c>
      <c r="BY184" s="223">
        <v>0</v>
      </c>
      <c r="BZ184" s="223">
        <v>0</v>
      </c>
      <c r="CA184" s="223">
        <v>0</v>
      </c>
      <c r="CB184" s="223">
        <v>0</v>
      </c>
      <c r="CC184" s="223">
        <v>0</v>
      </c>
      <c r="CD184" s="223">
        <v>0</v>
      </c>
      <c r="CE184" s="223">
        <v>0</v>
      </c>
      <c r="CF184" s="223">
        <v>0</v>
      </c>
      <c r="CG184" s="223">
        <v>0</v>
      </c>
      <c r="CH184" s="223">
        <v>0</v>
      </c>
      <c r="CI184" s="223">
        <v>0</v>
      </c>
      <c r="CJ184" s="223">
        <v>0</v>
      </c>
      <c r="CK184" s="223">
        <v>0</v>
      </c>
      <c r="CL184" s="223">
        <v>0</v>
      </c>
      <c r="CM184" s="223">
        <v>0</v>
      </c>
      <c r="CN184" s="223">
        <v>0</v>
      </c>
      <c r="CO184" s="223">
        <v>0</v>
      </c>
      <c r="CP184" s="223">
        <v>0</v>
      </c>
      <c r="CQ184" s="223">
        <v>0</v>
      </c>
      <c r="CR184" s="223">
        <v>0</v>
      </c>
      <c r="CS184" s="223">
        <v>0</v>
      </c>
      <c r="CT184" s="223">
        <v>0</v>
      </c>
      <c r="CU184" s="223">
        <v>0</v>
      </c>
      <c r="CV184" s="223">
        <v>0</v>
      </c>
      <c r="CW184" s="223">
        <v>0</v>
      </c>
      <c r="CX184" s="223">
        <v>0</v>
      </c>
      <c r="CY184" s="223">
        <v>0</v>
      </c>
      <c r="CZ184" s="223">
        <v>0</v>
      </c>
      <c r="DA184" s="223">
        <v>0</v>
      </c>
      <c r="DB184" s="223">
        <v>0</v>
      </c>
      <c r="DC184" s="223">
        <v>0</v>
      </c>
      <c r="DD184" s="223">
        <v>0</v>
      </c>
      <c r="DH184" s="223">
        <v>51</v>
      </c>
      <c r="DI184" s="223">
        <f t="shared" si="0"/>
        <v>0.19905358527674855</v>
      </c>
    </row>
    <row r="185" spans="1:113">
      <c r="A185" s="223">
        <v>13</v>
      </c>
      <c r="H185"/>
      <c r="I185" s="223">
        <v>3.9960884620035735E-3</v>
      </c>
      <c r="J185" s="223">
        <v>4.2678204365356673E-3</v>
      </c>
      <c r="K185" s="223">
        <v>4.5580297727900471E-3</v>
      </c>
      <c r="L185" s="223">
        <v>4.8679728648091765E-3</v>
      </c>
      <c r="M185" s="223">
        <v>5.1989915314889622E-3</v>
      </c>
      <c r="N185" s="223">
        <v>5.5525188240322836E-3</v>
      </c>
      <c r="O185" s="223">
        <v>5.9300852281026079E-3</v>
      </c>
      <c r="P185" s="223">
        <v>6.3333252874911193E-3</v>
      </c>
      <c r="Q185" s="223">
        <v>6.7639846779257258E-3</v>
      </c>
      <c r="R185" s="223">
        <v>7.2239277615946977E-3</v>
      </c>
      <c r="S185" s="223">
        <v>7.7151456550295467E-3</v>
      </c>
      <c r="T185" s="223">
        <v>8.2397648452078708E-3</v>
      </c>
      <c r="U185" s="223">
        <v>8.8000563910961803E-3</v>
      </c>
      <c r="V185" s="223">
        <v>9.3984457503816701E-3</v>
      </c>
      <c r="W185" s="223">
        <v>1.0037523273832106E-2</v>
      </c>
      <c r="X185" s="223">
        <v>1.072005541259631E-2</v>
      </c>
      <c r="Y185" s="223">
        <v>1.1448996686834004E-2</v>
      </c>
      <c r="Z185" s="223">
        <v>1.2227502467335297E-2</v>
      </c>
      <c r="AA185" s="223">
        <v>1.3058942625286799E-2</v>
      </c>
      <c r="AB185" s="223">
        <v>1.3946916109081877E-2</v>
      </c>
      <c r="AC185" s="223">
        <v>1.489526651104826E-2</v>
      </c>
      <c r="AD185" s="223">
        <v>1.5908098691226523E-2</v>
      </c>
      <c r="AE185" s="223">
        <v>1.6989796529866815E-2</v>
      </c>
      <c r="AF185" s="223">
        <v>1.8145041885158236E-2</v>
      </c>
      <c r="AG185" s="223">
        <v>1.9378834837872571E-2</v>
      </c>
      <c r="AH185" s="223">
        <v>2.0696515310123016E-2</v>
      </c>
      <c r="AI185" s="223">
        <v>2.2103786151316602E-2</v>
      </c>
      <c r="AJ185" s="223">
        <v>2.3606737790670049E-2</v>
      </c>
      <c r="AK185" s="223">
        <v>2.5211874562346533E-2</v>
      </c>
      <c r="AL185" s="223">
        <v>2.6926142816425212E-2</v>
      </c>
      <c r="AM185" s="223">
        <v>2.8756960936535979E-2</v>
      </c>
      <c r="AN185" s="223">
        <v>3.0712251393125532E-2</v>
      </c>
      <c r="AO185" s="223">
        <v>3.2800474969988981E-2</v>
      </c>
      <c r="AP185" s="223">
        <v>3.5030667310954333E-2</v>
      </c>
      <c r="AQ185" s="223">
        <v>3.7412477943466735E-2</v>
      </c>
      <c r="AR185" s="223">
        <v>3.9956211946332053E-2</v>
      </c>
      <c r="AS185" s="223">
        <v>4.2672874440089908E-2</v>
      </c>
      <c r="AT185" s="223">
        <v>4.5574218090434944E-2</v>
      </c>
      <c r="AU185" s="223">
        <v>4.8672793827832538E-2</v>
      </c>
      <c r="AV185" s="223">
        <v>5.1982005000052622E-2</v>
      </c>
      <c r="AW185" s="223">
        <v>5.551616518879076E-2</v>
      </c>
      <c r="AX185" s="223">
        <v>5.9290559936955707E-2</v>
      </c>
      <c r="AY185" s="223">
        <v>6.3321512649593847E-2</v>
      </c>
      <c r="AZ185" s="223">
        <v>6.7626454948892981E-2</v>
      </c>
      <c r="BA185" s="223">
        <v>7.2224001782293795E-2</v>
      </c>
      <c r="BB185" s="223">
        <v>7.7134031602527187E-2</v>
      </c>
      <c r="BC185" s="223">
        <v>8.2377771959454046E-2</v>
      </c>
      <c r="BD185" s="223">
        <v>8.7977890865977085E-2</v>
      </c>
      <c r="BE185" s="223">
        <v>9.3958594324115713E-2</v>
      </c>
      <c r="BF185" s="223">
        <v>0.10034573042265611</v>
      </c>
      <c r="BG185" s="223">
        <v>0.10716690044469569</v>
      </c>
      <c r="BH185" s="223">
        <v>0.11445157745198972</v>
      </c>
      <c r="BI185" s="223">
        <v>0.12223123284335434</v>
      </c>
      <c r="BJ185" s="223">
        <v>0.1305394714165988</v>
      </c>
      <c r="BK185" s="223">
        <v>0.13941217549762744</v>
      </c>
      <c r="BL185" s="223">
        <v>0.14888765873658405</v>
      </c>
      <c r="BM185" s="223">
        <v>0.15900683020929079</v>
      </c>
      <c r="BN185" s="223">
        <v>0.16981336950288073</v>
      </c>
      <c r="BO185" s="223">
        <v>0.18135391350751254</v>
      </c>
      <c r="BP185" s="223">
        <v>0.19367825568152011</v>
      </c>
      <c r="BQ185" s="223">
        <v>0.20683955860533768</v>
      </c>
      <c r="BR185" s="223">
        <v>0.22089458069018797</v>
      </c>
      <c r="BS185" s="223">
        <v>0.23590391796087809</v>
      </c>
      <c r="BT185" s="223">
        <v>0.25193226188819029</v>
      </c>
      <c r="BU185" s="223">
        <v>0.26904867430534551</v>
      </c>
      <c r="BV185" s="223">
        <v>0.28732688050488137</v>
      </c>
      <c r="BW185" s="223">
        <v>0.30684558167703829</v>
      </c>
      <c r="BX185" s="223">
        <v>0.32768878791834893</v>
      </c>
      <c r="BY185" s="223">
        <v>0.34994617310952936</v>
      </c>
      <c r="BZ185" s="223">
        <v>0.37371345303481995</v>
      </c>
      <c r="CA185" s="223">
        <v>0.39909278819045285</v>
      </c>
      <c r="CB185" s="223">
        <v>0.42619321280761924</v>
      </c>
      <c r="CC185" s="223">
        <v>0.45513109169479926</v>
      </c>
      <c r="CD185" s="223">
        <v>0.48603060658502084</v>
      </c>
      <c r="CE185" s="223">
        <v>0.51902427375484561</v>
      </c>
      <c r="CF185" s="223">
        <v>0.55425349476263619</v>
      </c>
      <c r="CG185" s="223">
        <v>0.59186914223271347</v>
      </c>
      <c r="CH185" s="223">
        <v>0.63203217285963342</v>
      </c>
      <c r="CI185" s="223">
        <v>0.67491431946062974</v>
      </c>
      <c r="CJ185" s="223">
        <v>0.72069875978888087</v>
      </c>
      <c r="CK185" s="223">
        <v>0.76958088013513537</v>
      </c>
      <c r="CL185" s="223">
        <v>0.82176906459543408</v>
      </c>
      <c r="CM185" s="223">
        <v>0.87748553520429184</v>
      </c>
      <c r="CN185" s="223">
        <v>0.9369671973298348</v>
      </c>
      <c r="CO185" s="223">
        <v>1.0004665843145855</v>
      </c>
      <c r="CP185" s="223">
        <v>1.0682531651946787</v>
      </c>
      <c r="CQ185" s="223">
        <v>1.1406138584311183</v>
      </c>
      <c r="CR185" s="223">
        <v>1.2178544915191671</v>
      </c>
      <c r="CS185" s="223">
        <v>1.3003008889163341</v>
      </c>
      <c r="CT185" s="223">
        <v>1.3883000999862838</v>
      </c>
      <c r="CU185" s="223">
        <v>1.482221685919674</v>
      </c>
      <c r="CV185" s="223">
        <v>1.5824588743695138</v>
      </c>
      <c r="CW185" s="223">
        <v>1.6894305057066077</v>
      </c>
      <c r="CX185" s="223">
        <v>1.8035819029333344</v>
      </c>
      <c r="CY185" s="223">
        <v>1.9253866148091727</v>
      </c>
      <c r="CZ185" s="223">
        <v>2.0553478984734586</v>
      </c>
      <c r="DA185" s="223">
        <v>2.1940002504214808</v>
      </c>
      <c r="DB185" s="223">
        <v>2.3419109245672329</v>
      </c>
      <c r="DC185" s="223">
        <v>2.4996814016825688</v>
      </c>
      <c r="DD185" s="223">
        <v>2.6679487593580262</v>
      </c>
      <c r="DH185" s="223">
        <v>52</v>
      </c>
      <c r="DI185" s="223">
        <f t="shared" si="0"/>
        <v>0.21258931516914459</v>
      </c>
    </row>
    <row r="186" spans="1:113">
      <c r="A186" s="223">
        <v>14</v>
      </c>
      <c r="H186"/>
      <c r="I186" s="223">
        <v>6.148471309563479E-3</v>
      </c>
      <c r="J186" s="223">
        <v>6.148471309563479E-3</v>
      </c>
      <c r="K186" s="223">
        <v>6.148471309563479E-3</v>
      </c>
      <c r="L186" s="223">
        <v>6.148471309563479E-3</v>
      </c>
      <c r="M186" s="223">
        <v>6.148471309563479E-3</v>
      </c>
      <c r="N186" s="223">
        <v>6.148471309563479E-3</v>
      </c>
      <c r="O186" s="223">
        <v>6.148471309563479E-3</v>
      </c>
      <c r="P186" s="223">
        <v>6.148471309563479E-3</v>
      </c>
      <c r="Q186" s="223">
        <v>6.148471309563479E-3</v>
      </c>
      <c r="R186" s="223">
        <v>6.148471309563479E-3</v>
      </c>
      <c r="S186" s="223">
        <v>6.148471309563479E-3</v>
      </c>
      <c r="T186" s="223">
        <v>6.148471309563479E-3</v>
      </c>
      <c r="U186" s="223">
        <v>6.148471309563479E-3</v>
      </c>
      <c r="V186" s="223">
        <v>6.148471309563479E-3</v>
      </c>
      <c r="W186" s="223">
        <v>6.148471309563479E-3</v>
      </c>
      <c r="X186" s="223">
        <v>6.148471309563479E-3</v>
      </c>
      <c r="Y186" s="223">
        <v>6.148471309563479E-3</v>
      </c>
      <c r="Z186" s="223">
        <v>6.148471309563479E-3</v>
      </c>
      <c r="AA186" s="223">
        <v>6.148471309563479E-3</v>
      </c>
      <c r="AB186" s="223">
        <v>6.148471309563479E-3</v>
      </c>
      <c r="AC186" s="223">
        <v>6.148471309563479E-3</v>
      </c>
      <c r="AD186" s="223">
        <v>6.148471309563479E-3</v>
      </c>
      <c r="AE186" s="223">
        <v>6.148471309563479E-3</v>
      </c>
      <c r="AF186" s="223">
        <v>6.148471309563479E-3</v>
      </c>
      <c r="AG186" s="223">
        <v>6.148471309563479E-3</v>
      </c>
      <c r="AH186" s="223">
        <v>6.148471309563479E-3</v>
      </c>
      <c r="AI186" s="223">
        <v>6.148471309563479E-3</v>
      </c>
      <c r="AJ186" s="223">
        <v>6.148471309563479E-3</v>
      </c>
      <c r="AK186" s="223">
        <v>6.148471309563479E-3</v>
      </c>
      <c r="AL186" s="223">
        <v>6.148471309563479E-3</v>
      </c>
      <c r="AM186" s="223">
        <v>6.148471309563479E-3</v>
      </c>
      <c r="AN186" s="223">
        <v>6.148471309563479E-3</v>
      </c>
      <c r="AO186" s="223">
        <v>6.148471309563479E-3</v>
      </c>
      <c r="AP186" s="223">
        <v>6.148471309563479E-3</v>
      </c>
      <c r="AQ186" s="223">
        <v>6.148471309563479E-3</v>
      </c>
      <c r="AR186" s="223">
        <v>6.148471309563479E-3</v>
      </c>
      <c r="AS186" s="223">
        <v>6.148471309563479E-3</v>
      </c>
      <c r="AT186" s="223">
        <v>6.148471309563479E-3</v>
      </c>
      <c r="AU186" s="223">
        <v>6.148471309563479E-3</v>
      </c>
      <c r="AV186" s="223">
        <v>6.148471309563479E-3</v>
      </c>
      <c r="AW186" s="223">
        <v>6.148471309563479E-3</v>
      </c>
      <c r="AX186" s="223">
        <v>6.148471309563479E-3</v>
      </c>
      <c r="AY186" s="223">
        <v>6.148471309563479E-3</v>
      </c>
      <c r="AZ186" s="223">
        <v>6.148471309563479E-3</v>
      </c>
      <c r="BA186" s="223">
        <v>6.148471309563479E-3</v>
      </c>
      <c r="BB186" s="223">
        <v>6.148471309563479E-3</v>
      </c>
      <c r="BC186" s="223">
        <v>6.148471309563479E-3</v>
      </c>
      <c r="BD186" s="223">
        <v>6.148471309563479E-3</v>
      </c>
      <c r="BE186" s="223">
        <v>6.148471309563479E-3</v>
      </c>
      <c r="BF186" s="223">
        <v>6.148471309563479E-3</v>
      </c>
      <c r="BG186" s="223">
        <v>6.148471309563479E-3</v>
      </c>
      <c r="BH186" s="223">
        <v>6.148471309563479E-3</v>
      </c>
      <c r="BI186" s="223">
        <v>6.148471309563479E-3</v>
      </c>
      <c r="BJ186" s="223">
        <v>6.148471309563479E-3</v>
      </c>
      <c r="BK186" s="223">
        <v>6.148471309563479E-3</v>
      </c>
      <c r="BL186" s="223">
        <v>6.148471309563479E-3</v>
      </c>
      <c r="BM186" s="223">
        <v>6.148471309563479E-3</v>
      </c>
      <c r="BN186" s="223">
        <v>6.148471309563479E-3</v>
      </c>
      <c r="BO186" s="223">
        <v>6.148471309563479E-3</v>
      </c>
      <c r="BP186" s="223">
        <v>6.148471309563479E-3</v>
      </c>
      <c r="BQ186" s="223">
        <v>6.148471309563479E-3</v>
      </c>
      <c r="BR186" s="223">
        <v>6.148471309563479E-3</v>
      </c>
      <c r="BS186" s="223">
        <v>6.148471309563479E-3</v>
      </c>
      <c r="BT186" s="223">
        <v>6.148471309563479E-3</v>
      </c>
      <c r="BU186" s="223">
        <v>6.148471309563479E-3</v>
      </c>
      <c r="BV186" s="223">
        <v>6.148471309563479E-3</v>
      </c>
      <c r="BW186" s="223">
        <v>6.148471309563479E-3</v>
      </c>
      <c r="BX186" s="223">
        <v>6.148471309563479E-3</v>
      </c>
      <c r="BY186" s="223">
        <v>6.148471309563479E-3</v>
      </c>
      <c r="BZ186" s="223">
        <v>6.148471309563479E-3</v>
      </c>
      <c r="CA186" s="223">
        <v>6.148471309563479E-3</v>
      </c>
      <c r="CB186" s="223">
        <v>6.148471309563479E-3</v>
      </c>
      <c r="CC186" s="223">
        <v>6.148471309563479E-3</v>
      </c>
      <c r="CD186" s="223">
        <v>6.148471309563479E-3</v>
      </c>
      <c r="CE186" s="223">
        <v>6.148471309563479E-3</v>
      </c>
      <c r="CF186" s="223">
        <v>6.148471309563479E-3</v>
      </c>
      <c r="CG186" s="223">
        <v>6.148471309563479E-3</v>
      </c>
      <c r="CH186" s="223">
        <v>6.148471309563479E-3</v>
      </c>
      <c r="CI186" s="223">
        <v>6.148471309563479E-3</v>
      </c>
      <c r="CJ186" s="223">
        <v>6.148471309563479E-3</v>
      </c>
      <c r="CK186" s="223">
        <v>6.148471309563479E-3</v>
      </c>
      <c r="CL186" s="223">
        <v>6.148471309563479E-3</v>
      </c>
      <c r="CM186" s="223">
        <v>6.148471309563479E-3</v>
      </c>
      <c r="CN186" s="223">
        <v>6.148471309563479E-3</v>
      </c>
      <c r="CO186" s="223">
        <v>6.148471309563479E-3</v>
      </c>
      <c r="CP186" s="223">
        <v>6.148471309563479E-3</v>
      </c>
      <c r="CQ186" s="223">
        <v>6.148471309563479E-3</v>
      </c>
      <c r="CR186" s="223">
        <v>6.148471309563479E-3</v>
      </c>
      <c r="CS186" s="223">
        <v>6.148471309563479E-3</v>
      </c>
      <c r="CT186" s="223">
        <v>6.148471309563479E-3</v>
      </c>
      <c r="CU186" s="223">
        <v>6.148471309563479E-3</v>
      </c>
      <c r="CV186" s="223">
        <v>6.148471309563479E-3</v>
      </c>
      <c r="CW186" s="223">
        <v>6.148471309563479E-3</v>
      </c>
      <c r="CX186" s="223">
        <v>6.148471309563479E-3</v>
      </c>
      <c r="CY186" s="223">
        <v>6.148471309563479E-3</v>
      </c>
      <c r="CZ186" s="223">
        <v>6.148471309563479E-3</v>
      </c>
      <c r="DA186" s="223">
        <v>6.148471309563479E-3</v>
      </c>
      <c r="DB186" s="223">
        <v>6.148471309563479E-3</v>
      </c>
      <c r="DC186" s="223">
        <v>6.148471309563479E-3</v>
      </c>
      <c r="DD186" s="223">
        <v>6.148471309563479E-3</v>
      </c>
      <c r="DH186" s="223">
        <v>53</v>
      </c>
      <c r="DI186" s="223">
        <f t="shared" si="0"/>
        <v>0.22704548054862372</v>
      </c>
    </row>
    <row r="187" spans="1:113">
      <c r="A187" s="223">
        <v>15</v>
      </c>
      <c r="H187"/>
      <c r="I187" s="223">
        <v>0.17041784260677872</v>
      </c>
      <c r="J187" s="223">
        <v>0.1704217072139648</v>
      </c>
      <c r="K187" s="223">
        <v>0.17042588847691073</v>
      </c>
      <c r="L187" s="223">
        <v>0.1704304154999155</v>
      </c>
      <c r="M187" s="223">
        <v>0.17043532043055357</v>
      </c>
      <c r="N187" s="223">
        <v>0.17044063881605598</v>
      </c>
      <c r="O187" s="223">
        <v>0.17044641000494976</v>
      </c>
      <c r="P187" s="223">
        <v>0.17045267759992649</v>
      </c>
      <c r="Q187" s="223">
        <v>0.17045948996877336</v>
      </c>
      <c r="R187" s="223">
        <v>0.17046690082113169</v>
      </c>
      <c r="S187" s="223">
        <v>0.1704749698599059</v>
      </c>
      <c r="T187" s="223">
        <v>0.17048376351735381</v>
      </c>
      <c r="U187" s="223">
        <v>0.17049335578725652</v>
      </c>
      <c r="V187" s="223">
        <v>0.17050382916612625</v>
      </c>
      <c r="W187" s="223">
        <v>0.17051527571817995</v>
      </c>
      <c r="X187" s="223">
        <v>0.1705277982808209</v>
      </c>
      <c r="Y187" s="223">
        <v>0.17054151182965568</v>
      </c>
      <c r="Z187" s="223">
        <v>0.17055654502467263</v>
      </c>
      <c r="AA187" s="223">
        <v>0.17057304196215656</v>
      </c>
      <c r="AB187" s="223">
        <v>0.17059116416026254</v>
      </c>
      <c r="AC187" s="223">
        <v>0.17061109280996808</v>
      </c>
      <c r="AD187" s="223">
        <v>0.17063303132742835</v>
      </c>
      <c r="AE187" s="223">
        <v>0.17065720824863512</v>
      </c>
      <c r="AF187" s="223">
        <v>0.17068388051280423</v>
      </c>
      <c r="AG187" s="223">
        <v>0.17071333718715714</v>
      </c>
      <c r="AH187" s="223">
        <v>0.17074590369282086</v>
      </c>
      <c r="AI187" s="223">
        <v>0.17078194659953122</v>
      </c>
      <c r="AJ187" s="223">
        <v>0.17082187906579693</v>
      </c>
      <c r="AK187" s="223">
        <v>0.17086616701127619</v>
      </c>
      <c r="AL187" s="223">
        <v>0.17091533611945417</v>
      </c>
      <c r="AM187" s="223">
        <v>0.17096997978140968</v>
      </c>
      <c r="AN187" s="223">
        <v>0.17103076810565704</v>
      </c>
      <c r="AO187" s="223">
        <v>0.17109845813486549</v>
      </c>
      <c r="AP187" s="223">
        <v>0.17117390542782879</v>
      </c>
      <c r="AQ187" s="223">
        <v>0.17125807718447836</v>
      </c>
      <c r="AR187" s="223">
        <v>0.17135206711311929</v>
      </c>
      <c r="AS187" s="223">
        <v>0.17145711226245672</v>
      </c>
      <c r="AT187" s="223">
        <v>0.17157461206640351</v>
      </c>
      <c r="AU187" s="223">
        <v>0.17170614987704486</v>
      </c>
      <c r="AV187" s="223">
        <v>0.17185351729033918</v>
      </c>
      <c r="AW187" s="223">
        <v>0.17201874159986996</v>
      </c>
      <c r="AX187" s="223">
        <v>0.17220411674577643</v>
      </c>
      <c r="AY187" s="223">
        <v>0.17241223815820234</v>
      </c>
      <c r="AZ187" s="223">
        <v>0.17264604192625985</v>
      </c>
      <c r="BA187" s="223">
        <v>0.17290884875328444</v>
      </c>
      <c r="BB187" s="223">
        <v>0.17320441318531146</v>
      </c>
      <c r="BC187" s="223">
        <v>0.17353697861995701</v>
      </c>
      <c r="BD187" s="223">
        <v>0.17391133861434743</v>
      </c>
      <c r="BE187" s="223">
        <v>0.17433290500981097</v>
      </c>
      <c r="BF187" s="223">
        <v>0.17480778337337297</v>
      </c>
      <c r="BG187" s="223">
        <v>0.17534285621651163</v>
      </c>
      <c r="BH187" s="223">
        <v>0.17594587438423212</v>
      </c>
      <c r="BI187" s="223">
        <v>0.1766255569057561</v>
      </c>
      <c r="BJ187" s="223">
        <v>0.17739169945516062</v>
      </c>
      <c r="BK187" s="223">
        <v>0.17825529137944615</v>
      </c>
      <c r="BL187" s="223">
        <v>0.17922864100704688</v>
      </c>
      <c r="BM187" s="223">
        <v>0.1803255086480334</v>
      </c>
      <c r="BN187" s="223">
        <v>0.18156124633801926</v>
      </c>
      <c r="BO187" s="223">
        <v>0.18295294296622192</v>
      </c>
      <c r="BP187" s="223">
        <v>0.18451957297680277</v>
      </c>
      <c r="BQ187" s="223">
        <v>0.18628214636366325</v>
      </c>
      <c r="BR187" s="223">
        <v>0.18826385722592931</v>
      </c>
      <c r="BS187" s="223">
        <v>0.19049022776059996</v>
      </c>
      <c r="BT187" s="223">
        <v>0.19298924429862704</v>
      </c>
      <c r="BU187" s="223">
        <v>0.19579148190889464</v>
      </c>
      <c r="BV187" s="223">
        <v>0.19893021427289082</v>
      </c>
      <c r="BW187" s="223">
        <v>0.20244150603785271</v>
      </c>
      <c r="BX187" s="223">
        <v>0.20636428573706844</v>
      </c>
      <c r="BY187" s="223">
        <v>0.21074039864081892</v>
      </c>
      <c r="BZ187" s="223">
        <v>0.21561464054330201</v>
      </c>
      <c r="CA187" s="223">
        <v>0.22103477541860928</v>
      </c>
      <c r="CB187" s="223">
        <v>0.22705154195476415</v>
      </c>
      <c r="CC187" s="223">
        <v>0.23371865601376923</v>
      </c>
      <c r="CD187" s="223">
        <v>0.24109281785550377</v>
      </c>
      <c r="CE187" s="223">
        <v>0.24923373429636325</v>
      </c>
      <c r="CF187" s="223">
        <v>0.2582041666822022</v>
      </c>
      <c r="CG187" s="223">
        <v>0.26807001554553639</v>
      </c>
      <c r="CH187" s="223">
        <v>0.27890048157461411</v>
      </c>
      <c r="CI187" s="223">
        <v>0.29076816033056435</v>
      </c>
      <c r="CJ187" s="223">
        <v>0.30374939904613457</v>
      </c>
      <c r="CK187" s="223">
        <v>0.3179245611619253</v>
      </c>
      <c r="CL187" s="223">
        <v>0.33337842420225994</v>
      </c>
      <c r="CM187" s="223">
        <v>0.35020064118780331</v>
      </c>
      <c r="CN187" s="223">
        <v>0.36849006877813434</v>
      </c>
      <c r="CO187" s="223">
        <v>0.38971930481299505</v>
      </c>
      <c r="CP187" s="223">
        <v>0.41120207417391769</v>
      </c>
      <c r="CQ187" s="223">
        <v>0.43447641862633229</v>
      </c>
      <c r="CR187" s="223">
        <v>0.45966621089363574</v>
      </c>
      <c r="CS187" s="223">
        <v>0.48690452164077841</v>
      </c>
      <c r="CT187" s="223">
        <v>0.51633463413253022</v>
      </c>
      <c r="CU187" s="223">
        <v>0.54811116025404072</v>
      </c>
      <c r="CV187" s="223">
        <v>0.58240168259394176</v>
      </c>
      <c r="CW187" s="223">
        <v>0.61938691362542853</v>
      </c>
      <c r="CX187" s="223">
        <v>0.65926351479843548</v>
      </c>
      <c r="CY187" s="223">
        <v>0.70224522220018271</v>
      </c>
      <c r="CZ187" s="223">
        <v>0.74856486683647427</v>
      </c>
      <c r="DA187" s="223">
        <v>0.79847658099244534</v>
      </c>
      <c r="DB187" s="223">
        <v>0.85225834018790247</v>
      </c>
      <c r="DC187" s="223">
        <v>0.91021492230784617</v>
      </c>
      <c r="DD187" s="223">
        <v>0.97268139178421109</v>
      </c>
      <c r="DH187" s="223">
        <v>54</v>
      </c>
      <c r="DI187" s="223">
        <f t="shared" si="0"/>
        <v>0.24248467142640995</v>
      </c>
    </row>
    <row r="188" spans="1:113">
      <c r="A188" s="223">
        <v>16</v>
      </c>
      <c r="H188"/>
      <c r="I188" s="223">
        <v>1.0039373663328148E-2</v>
      </c>
      <c r="J188" s="223">
        <v>1.0064826356918962E-2</v>
      </c>
      <c r="K188" s="223">
        <v>1.0092010387604888E-2</v>
      </c>
      <c r="L188" s="223">
        <v>1.0121043563092885E-2</v>
      </c>
      <c r="M188" s="223">
        <v>1.0152051713083235E-2</v>
      </c>
      <c r="N188" s="223">
        <v>1.0185169235995073E-2</v>
      </c>
      <c r="O188" s="223">
        <v>1.0220539683365511E-2</v>
      </c>
      <c r="P188" s="223">
        <v>1.0258316384230538E-2</v>
      </c>
      <c r="Q188" s="223">
        <v>1.0298663112240581E-2</v>
      </c>
      <c r="R188" s="223">
        <v>1.0341754798455583E-2</v>
      </c>
      <c r="S188" s="223">
        <v>1.0387778292970284E-2</v>
      </c>
      <c r="T188" s="223">
        <v>1.0436933178740759E-2</v>
      </c>
      <c r="U188" s="223">
        <v>1.0489432641219779E-2</v>
      </c>
      <c r="V188" s="223">
        <v>1.0545504397661876E-2</v>
      </c>
      <c r="W188" s="223">
        <v>1.0605391690230942E-2</v>
      </c>
      <c r="X188" s="223">
        <v>1.0669354347334738E-2</v>
      </c>
      <c r="Y188" s="223">
        <v>1.0737669917923697E-2</v>
      </c>
      <c r="Z188" s="223">
        <v>1.0810634883827316E-2</v>
      </c>
      <c r="AA188" s="223">
        <v>1.08885659555622E-2</v>
      </c>
      <c r="AB188" s="223">
        <v>1.0971801457433223E-2</v>
      </c>
      <c r="AC188" s="223">
        <v>1.1060702808165814E-2</v>
      </c>
      <c r="AD188" s="223">
        <v>1.1155656103754737E-2</v>
      </c>
      <c r="AE188" s="223">
        <v>1.1257073809696249E-2</v>
      </c>
      <c r="AF188" s="223">
        <v>1.1365396570288264E-2</v>
      </c>
      <c r="AG188" s="223">
        <v>1.1481095143240489E-2</v>
      </c>
      <c r="AH188" s="223">
        <v>1.1604672468436742E-2</v>
      </c>
      <c r="AI188" s="223">
        <v>1.1736665880338207E-2</v>
      </c>
      <c r="AJ188" s="223">
        <v>1.1877649474213397E-2</v>
      </c>
      <c r="AK188" s="223">
        <v>1.2028236637132312E-2</v>
      </c>
      <c r="AL188" s="223">
        <v>1.21890827554735E-2</v>
      </c>
      <c r="AM188" s="223">
        <v>1.236088811156863E-2</v>
      </c>
      <c r="AN188" s="223">
        <v>1.2544400983055606E-2</v>
      </c>
      <c r="AO188" s="223">
        <v>1.274042095953452E-2</v>
      </c>
      <c r="AP188" s="223">
        <v>1.2949802492227845E-2</v>
      </c>
      <c r="AQ188" s="223">
        <v>1.3173458693544877E-2</v>
      </c>
      <c r="AR188" s="223">
        <v>1.3412365404749337E-2</v>
      </c>
      <c r="AS188" s="223">
        <v>1.3667565551337354E-2</v>
      </c>
      <c r="AT188" s="223">
        <v>1.3940173807261693E-2</v>
      </c>
      <c r="AU188" s="223">
        <v>1.423138159079832E-2</v>
      </c>
      <c r="AV188" s="223">
        <v>1.4542462416656471E-2</v>
      </c>
      <c r="AW188" s="223">
        <v>1.4874777630897602E-2</v>
      </c>
      <c r="AX188" s="223">
        <v>1.5229782557368022E-2</v>
      </c>
      <c r="AY188" s="223">
        <v>1.5609033086682659E-2</v>
      </c>
      <c r="AZ188" s="223">
        <v>1.6014192741343115E-2</v>
      </c>
      <c r="BA188" s="223">
        <v>1.6447040253354771E-2</v>
      </c>
      <c r="BB188" s="223">
        <v>1.6909477693749654E-2</v>
      </c>
      <c r="BC188" s="223">
        <v>1.7403539196752981E-2</v>
      </c>
      <c r="BD188" s="223">
        <v>1.7931400324982756E-2</v>
      </c>
      <c r="BE188" s="223">
        <v>1.8495388126079385E-2</v>
      </c>
      <c r="BF188" s="223">
        <v>1.9097991935566213E-2</v>
      </c>
      <c r="BG188" s="223">
        <v>1.9741874985586643E-2</v>
      </c>
      <c r="BH188" s="223">
        <v>2.0429886884501192E-2</v>
      </c>
      <c r="BI188" s="223">
        <v>2.11650770382148E-2</v>
      </c>
      <c r="BJ188" s="223">
        <v>2.1950709090607753E-2</v>
      </c>
      <c r="BK188" s="223">
        <v>2.279027646763496E-2</v>
      </c>
      <c r="BL188" s="223">
        <v>2.3687519117624539E-2</v>
      </c>
      <c r="BM188" s="223">
        <v>2.4646441549140436E-2</v>
      </c>
      <c r="BN188" s="223">
        <v>2.5671332277587458E-2</v>
      </c>
      <c r="BO188" s="223">
        <v>2.6766784802651978E-2</v>
      </c>
      <c r="BP188" s="223">
        <v>2.7937720250832642E-2</v>
      </c>
      <c r="BQ188" s="223">
        <v>2.9189411830883305E-2</v>
      </c>
      <c r="BR188" s="223">
        <v>3.052751126515417E-2</v>
      </c>
      <c r="BS188" s="223">
        <v>3.1958077376790517E-2</v>
      </c>
      <c r="BT188" s="223">
        <v>3.3487607031779422E-2</v>
      </c>
      <c r="BU188" s="223">
        <v>3.5123068656210739E-2</v>
      </c>
      <c r="BV188" s="223">
        <v>3.6871938573169595E-2</v>
      </c>
      <c r="BW188" s="223">
        <v>3.8742240430789603E-2</v>
      </c>
      <c r="BX188" s="223">
        <v>4.0742588023616508E-2</v>
      </c>
      <c r="BY188" s="223">
        <v>4.2882231844084788E-2</v>
      </c>
      <c r="BZ188" s="223">
        <v>4.5171109740207549E-2</v>
      </c>
      <c r="CA188" s="223">
        <v>4.7619902100244763E-2</v>
      </c>
      <c r="CB188" s="223">
        <v>5.0240092035995818E-2</v>
      </c>
      <c r="CC188" s="223">
        <v>5.3044031094470402E-2</v>
      </c>
      <c r="CD188" s="223">
        <v>5.6045011094223759E-2</v>
      </c>
      <c r="CE188" s="223">
        <v>5.9257342759038045E-2</v>
      </c>
      <c r="CF188" s="223">
        <v>6.2696441909608769E-2</v>
      </c>
      <c r="CG188" s="223">
        <v>6.6378924075545978E-2</v>
      </c>
      <c r="CH188" s="223">
        <v>7.032275326845884E-2</v>
      </c>
      <c r="CI188" s="223">
        <v>7.4547211980316441E-2</v>
      </c>
      <c r="CJ188" s="223">
        <v>7.9073198284044424E-2</v>
      </c>
      <c r="CK188" s="223">
        <v>8.3923279609785142E-2</v>
      </c>
      <c r="CL188" s="223">
        <v>8.9121862306873717E-2</v>
      </c>
      <c r="CM188" s="223">
        <v>9.4695363168814148E-2</v>
      </c>
      <c r="CN188" s="223">
        <v>0.10068759108432417</v>
      </c>
      <c r="CO188" s="223">
        <v>0.10725245705591177</v>
      </c>
      <c r="CP188" s="223">
        <v>0.11423068070292899</v>
      </c>
      <c r="CQ188" s="223">
        <v>0.12172112453361883</v>
      </c>
      <c r="CR188" s="223">
        <v>0.12976421808063293</v>
      </c>
      <c r="CS188" s="223">
        <v>0.13840400582196297</v>
      </c>
      <c r="CT188" s="223">
        <v>0.14768853670262827</v>
      </c>
      <c r="CU188" s="223">
        <v>0.15767030689657247</v>
      </c>
      <c r="CV188" s="223">
        <v>0.16840707849967579</v>
      </c>
      <c r="CW188" s="223">
        <v>0.17996155847727632</v>
      </c>
      <c r="CX188" s="223">
        <v>0.19240299200400784</v>
      </c>
      <c r="CY188" s="223">
        <v>0.20580756761080576</v>
      </c>
      <c r="CZ188" s="223">
        <v>0.22025936586402536</v>
      </c>
      <c r="DA188" s="223">
        <v>0.23585142836562775</v>
      </c>
      <c r="DB188" s="223">
        <v>0.25268702632991019</v>
      </c>
      <c r="DC188" s="223">
        <v>0.27088117991712435</v>
      </c>
      <c r="DD188" s="223">
        <v>0.29056249668341982</v>
      </c>
      <c r="DH188" s="223">
        <v>55</v>
      </c>
      <c r="DI188" s="223">
        <f t="shared" si="0"/>
        <v>0.25897373396156059</v>
      </c>
    </row>
    <row r="189" spans="1:113">
      <c r="A189" s="223">
        <v>17</v>
      </c>
      <c r="H189"/>
      <c r="I189" s="223">
        <v>3</v>
      </c>
      <c r="J189" s="223">
        <v>3</v>
      </c>
      <c r="K189" s="223">
        <v>3</v>
      </c>
      <c r="L189" s="223">
        <v>3</v>
      </c>
      <c r="M189" s="223">
        <v>3</v>
      </c>
      <c r="N189" s="223">
        <v>3</v>
      </c>
      <c r="O189" s="223">
        <v>3</v>
      </c>
      <c r="P189" s="223">
        <v>3</v>
      </c>
      <c r="Q189" s="223">
        <v>3</v>
      </c>
      <c r="R189" s="223">
        <v>3</v>
      </c>
      <c r="S189" s="223">
        <v>3</v>
      </c>
      <c r="T189" s="223">
        <v>3</v>
      </c>
      <c r="U189" s="223">
        <v>3</v>
      </c>
      <c r="V189" s="223">
        <v>3</v>
      </c>
      <c r="W189" s="223">
        <v>3</v>
      </c>
      <c r="X189" s="223">
        <v>3</v>
      </c>
      <c r="Y189" s="223">
        <v>3</v>
      </c>
      <c r="Z189" s="223">
        <v>3</v>
      </c>
      <c r="AA189" s="223">
        <v>3</v>
      </c>
      <c r="AB189" s="223">
        <v>3</v>
      </c>
      <c r="AC189" s="223">
        <v>3</v>
      </c>
      <c r="AD189" s="223">
        <v>3</v>
      </c>
      <c r="AE189" s="223">
        <v>3</v>
      </c>
      <c r="AF189" s="223">
        <v>3</v>
      </c>
      <c r="AG189" s="223">
        <v>3</v>
      </c>
      <c r="AH189" s="223">
        <v>3</v>
      </c>
      <c r="AI189" s="223">
        <v>3</v>
      </c>
      <c r="AJ189" s="223">
        <v>3</v>
      </c>
      <c r="AK189" s="223">
        <v>3</v>
      </c>
      <c r="AL189" s="223">
        <v>3</v>
      </c>
      <c r="AM189" s="223">
        <v>3</v>
      </c>
      <c r="AN189" s="223">
        <v>3</v>
      </c>
      <c r="AO189" s="223">
        <v>3</v>
      </c>
      <c r="AP189" s="223">
        <v>3</v>
      </c>
      <c r="AQ189" s="223">
        <v>3</v>
      </c>
      <c r="AR189" s="223">
        <v>3</v>
      </c>
      <c r="AS189" s="223">
        <v>3</v>
      </c>
      <c r="AT189" s="223">
        <v>3</v>
      </c>
      <c r="AU189" s="223">
        <v>3</v>
      </c>
      <c r="AV189" s="223">
        <v>3</v>
      </c>
      <c r="AW189" s="223">
        <v>3</v>
      </c>
      <c r="AX189" s="223">
        <v>3</v>
      </c>
      <c r="AY189" s="223">
        <v>3</v>
      </c>
      <c r="AZ189" s="223">
        <v>3</v>
      </c>
      <c r="BA189" s="223">
        <v>3</v>
      </c>
      <c r="BB189" s="223">
        <v>3</v>
      </c>
      <c r="BC189" s="223">
        <v>3</v>
      </c>
      <c r="BD189" s="223">
        <v>3</v>
      </c>
      <c r="BE189" s="223">
        <v>3</v>
      </c>
      <c r="BF189" s="223">
        <v>3</v>
      </c>
      <c r="BG189" s="223">
        <v>3</v>
      </c>
      <c r="BH189" s="223">
        <v>3</v>
      </c>
      <c r="BI189" s="223">
        <v>3</v>
      </c>
      <c r="BJ189" s="223">
        <v>3</v>
      </c>
      <c r="BK189" s="223">
        <v>3</v>
      </c>
      <c r="BL189" s="223">
        <v>3</v>
      </c>
      <c r="BM189" s="223">
        <v>3</v>
      </c>
      <c r="BN189" s="223">
        <v>3</v>
      </c>
      <c r="BO189" s="223">
        <v>3</v>
      </c>
      <c r="BP189" s="223">
        <v>3</v>
      </c>
      <c r="BQ189" s="223">
        <v>3</v>
      </c>
      <c r="BR189" s="223">
        <v>3</v>
      </c>
      <c r="BS189" s="223">
        <v>3</v>
      </c>
      <c r="BT189" s="223">
        <v>3</v>
      </c>
      <c r="BU189" s="223">
        <v>3</v>
      </c>
      <c r="BV189" s="223">
        <v>3</v>
      </c>
      <c r="BW189" s="223">
        <v>3</v>
      </c>
      <c r="BX189" s="223">
        <v>3</v>
      </c>
      <c r="BY189" s="223">
        <v>3</v>
      </c>
      <c r="BZ189" s="223">
        <v>3</v>
      </c>
      <c r="CA189" s="223">
        <v>3</v>
      </c>
      <c r="CB189" s="223">
        <v>3</v>
      </c>
      <c r="CC189" s="223">
        <v>3</v>
      </c>
      <c r="CD189" s="223">
        <v>3</v>
      </c>
      <c r="CE189" s="223">
        <v>3</v>
      </c>
      <c r="CF189" s="223">
        <v>3</v>
      </c>
      <c r="CG189" s="223">
        <v>3</v>
      </c>
      <c r="CH189" s="223">
        <v>3</v>
      </c>
      <c r="CI189" s="223">
        <v>3</v>
      </c>
      <c r="CJ189" s="223">
        <v>3</v>
      </c>
      <c r="CK189" s="223">
        <v>3</v>
      </c>
      <c r="CL189" s="223">
        <v>3</v>
      </c>
      <c r="CM189" s="223">
        <v>3</v>
      </c>
      <c r="CN189" s="223">
        <v>3</v>
      </c>
      <c r="CO189" s="223">
        <v>3</v>
      </c>
      <c r="CP189" s="223">
        <v>3</v>
      </c>
      <c r="CQ189" s="223">
        <v>3</v>
      </c>
      <c r="CR189" s="223">
        <v>3</v>
      </c>
      <c r="CS189" s="223">
        <v>3</v>
      </c>
      <c r="CT189" s="223">
        <v>3</v>
      </c>
      <c r="CU189" s="223">
        <v>3</v>
      </c>
      <c r="CV189" s="223">
        <v>3</v>
      </c>
      <c r="CW189" s="223">
        <v>3</v>
      </c>
      <c r="CX189" s="223">
        <v>3</v>
      </c>
      <c r="CY189" s="223">
        <v>3</v>
      </c>
      <c r="CZ189" s="223">
        <v>3</v>
      </c>
      <c r="DA189" s="223">
        <v>3</v>
      </c>
      <c r="DB189" s="223">
        <v>3</v>
      </c>
      <c r="DC189" s="223">
        <v>3</v>
      </c>
      <c r="DD189" s="223">
        <v>3</v>
      </c>
      <c r="DH189" s="223">
        <v>56</v>
      </c>
      <c r="DI189" s="223">
        <f t="shared" si="0"/>
        <v>0.27658405988086143</v>
      </c>
    </row>
    <row r="190" spans="1:113">
      <c r="A190" s="223">
        <v>18</v>
      </c>
      <c r="H190"/>
      <c r="I190" s="223">
        <v>4.1465133211897858E-3</v>
      </c>
      <c r="J190" s="223">
        <v>4.1465973369286995E-3</v>
      </c>
      <c r="K190" s="223">
        <v>4.1466895136926087E-3</v>
      </c>
      <c r="L190" s="223">
        <v>4.1467907506734141E-3</v>
      </c>
      <c r="M190" s="223">
        <v>4.146902056617054E-3</v>
      </c>
      <c r="N190" s="223">
        <v>4.1470245640807127E-3</v>
      </c>
      <c r="O190" s="223">
        <v>4.1471595456168114E-3</v>
      </c>
      <c r="P190" s="223">
        <v>4.1473084321494739E-3</v>
      </c>
      <c r="Q190" s="223">
        <v>4.1474728338460358E-3</v>
      </c>
      <c r="R190" s="223">
        <v>4.1476545638284906E-3</v>
      </c>
      <c r="S190" s="223">
        <v>4.1478556651177124E-3</v>
      </c>
      <c r="T190" s="223">
        <v>4.148078441258184E-3</v>
      </c>
      <c r="U190" s="223">
        <v>4.1483254911334113E-3</v>
      </c>
      <c r="V190" s="223">
        <v>4.1485997485534746E-3</v>
      </c>
      <c r="W190" s="223">
        <v>4.1489045272773643E-3</v>
      </c>
      <c r="X190" s="223">
        <v>4.1492435722254107E-3</v>
      </c>
      <c r="Y190" s="223">
        <v>4.1496211177426932E-3</v>
      </c>
      <c r="Z190" s="223">
        <v>4.150041953894709E-3</v>
      </c>
      <c r="AA190" s="223">
        <v>4.150511501913934E-3</v>
      </c>
      <c r="AB190" s="223">
        <v>4.1510359000724219E-3</v>
      </c>
      <c r="AC190" s="223">
        <v>4.1516221014341707E-3</v>
      </c>
      <c r="AD190" s="223">
        <v>4.1522779851445131E-3</v>
      </c>
      <c r="AE190" s="223">
        <v>4.1530124831459757E-3</v>
      </c>
      <c r="AF190" s="223">
        <v>4.1538357244748714E-3</v>
      </c>
      <c r="AG190" s="223">
        <v>4.1547591995946204E-3</v>
      </c>
      <c r="AH190" s="223">
        <v>4.1557959475663408E-3</v>
      </c>
      <c r="AI190" s="223">
        <v>4.1569607692497207E-3</v>
      </c>
      <c r="AJ190" s="223">
        <v>4.1582704701750945E-3</v>
      </c>
      <c r="AK190" s="223">
        <v>4.1597441372383049E-3</v>
      </c>
      <c r="AL190" s="223">
        <v>4.1614034539524201E-3</v>
      </c>
      <c r="AM190" s="223">
        <v>4.163273059654588E-3</v>
      </c>
      <c r="AN190" s="223">
        <v>4.1653809588239939E-3</v>
      </c>
      <c r="AO190" s="223">
        <v>4.1677589875308762E-3</v>
      </c>
      <c r="AP190" s="223">
        <v>4.1704433450221682E-3</v>
      </c>
      <c r="AQ190" s="223">
        <v>4.1734751995731777E-3</v>
      </c>
      <c r="AR190" s="223">
        <v>4.176901379016891E-3</v>
      </c>
      <c r="AS190" s="223">
        <v>4.1807751578246451E-3</v>
      </c>
      <c r="AT190" s="223">
        <v>4.1851571542797306E-3</v>
      </c>
      <c r="AU190" s="223">
        <v>4.1901163531878564E-3</v>
      </c>
      <c r="AV190" s="223">
        <v>4.1957312717382685E-3</v>
      </c>
      <c r="AW190" s="223">
        <v>4.2020912886044292E-3</v>
      </c>
      <c r="AX190" s="223">
        <v>4.2092981591963933E-3</v>
      </c>
      <c r="AY190" s="223">
        <v>4.2174677431974922E-3</v>
      </c>
      <c r="AZ190" s="223">
        <v>4.2267319741916857E-3</v>
      </c>
      <c r="BA190" s="223">
        <v>4.2372411053786287E-3</v>
      </c>
      <c r="BB190" s="223">
        <v>4.2491662701542995E-3</v>
      </c>
      <c r="BC190" s="223">
        <v>4.2627024017889053E-3</v>
      </c>
      <c r="BD190" s="223">
        <v>4.278071562656016E-3</v>
      </c>
      <c r="BE190" s="223">
        <v>4.2955267405655603E-3</v>
      </c>
      <c r="BF190" s="223">
        <v>4.3153561778528178E-3</v>
      </c>
      <c r="BG190" s="223">
        <v>4.3378883081166691E-3</v>
      </c>
      <c r="BH190" s="223">
        <v>4.3634973860453537E-3</v>
      </c>
      <c r="BI190" s="223">
        <v>4.3926099078009139E-3</v>
      </c>
      <c r="BJ190" s="223">
        <v>4.4257119331655168E-3</v>
      </c>
      <c r="BK190" s="223">
        <v>4.4633574363251213E-3</v>
      </c>
      <c r="BL190" s="223">
        <v>4.506177830053964E-3</v>
      </c>
      <c r="BM190" s="223">
        <v>4.5548928284824923E-3</v>
      </c>
      <c r="BN190" s="223">
        <v>4.6103228369423566E-3</v>
      </c>
      <c r="BO190" s="223">
        <v>4.6734030839978777E-3</v>
      </c>
      <c r="BP190" s="223">
        <v>4.745199741166709E-3</v>
      </c>
      <c r="BQ190" s="223">
        <v>4.826928310545188E-3</v>
      </c>
      <c r="BR190" s="223">
        <v>4.9199746002071346E-3</v>
      </c>
      <c r="BS190" s="223">
        <v>5.0259186525515006E-3</v>
      </c>
      <c r="BT190" s="223">
        <v>5.1465620425521332E-3</v>
      </c>
      <c r="BU190" s="223">
        <v>5.2839590220529623E-3</v>
      </c>
      <c r="BV190" s="223">
        <v>5.4404520539352193E-3</v>
      </c>
      <c r="BW190" s="223">
        <v>5.6187123574062189E-3</v>
      </c>
      <c r="BX190" s="223">
        <v>5.8217861742574659E-3</v>
      </c>
      <c r="BY190" s="223">
        <v>6.0531475673728935E-3</v>
      </c>
      <c r="BZ190" s="223">
        <v>6.3167586789526758E-3</v>
      </c>
      <c r="CA190" s="223">
        <v>6.6171385090777442E-3</v>
      </c>
      <c r="CB190" s="223">
        <v>6.959441427952579E-3</v>
      </c>
      <c r="CC190" s="223">
        <v>7.3495468104299135E-3</v>
      </c>
      <c r="CD190" s="223">
        <v>7.7941613827376809E-3</v>
      </c>
      <c r="CE190" s="223">
        <v>8.300936102784701E-3</v>
      </c>
      <c r="CF190" s="223">
        <v>8.8785996618089731E-3</v>
      </c>
      <c r="CG190" s="223">
        <v>9.5371110020870484E-3</v>
      </c>
      <c r="CH190" s="223">
        <v>1.0287833468664728E-2</v>
      </c>
      <c r="CI190" s="223">
        <v>1.114373443165077E-2</v>
      </c>
      <c r="CJ190" s="223">
        <v>1.2119612560419254E-2</v>
      </c>
      <c r="CK190" s="223">
        <v>1.3232358563233758E-2</v>
      </c>
      <c r="CL190" s="223">
        <v>1.450125319679855E-2</v>
      </c>
      <c r="CM190" s="223">
        <v>1.5948308436513656E-2</v>
      </c>
      <c r="CN190" s="223">
        <v>1.7598657786199515E-2</v>
      </c>
      <c r="CO190" s="223">
        <v>1.9626583794561295E-2</v>
      </c>
      <c r="CP190" s="223">
        <v>2.1774148924708324E-2</v>
      </c>
      <c r="CQ190" s="223">
        <v>2.4223997869003276E-2</v>
      </c>
      <c r="CR190" s="223">
        <v>2.7018942163228636E-2</v>
      </c>
      <c r="CS190" s="223">
        <v>3.0207919893340335E-2</v>
      </c>
      <c r="CT190" s="223">
        <v>3.3846890405184925E-2</v>
      </c>
      <c r="CU190" s="223">
        <v>3.7999865004943782E-2</v>
      </c>
      <c r="CV190" s="223">
        <v>4.2740097689022129E-2</v>
      </c>
      <c r="CW190" s="223">
        <v>4.8151450695046089E-2</v>
      </c>
      <c r="CX190" s="223">
        <v>5.4329997073329264E-2</v>
      </c>
      <c r="CY190" s="223">
        <v>6.138585432483698E-2</v>
      </c>
      <c r="CZ190" s="223">
        <v>6.9445328188047342E-2</v>
      </c>
      <c r="DA190" s="223">
        <v>7.8653406659730321E-2</v>
      </c>
      <c r="DB190" s="223">
        <v>8.9176672578986899E-2</v>
      </c>
      <c r="DC190" s="223">
        <v>0.10120671520086742</v>
      </c>
      <c r="DD190" s="223">
        <v>0.11496413956226557</v>
      </c>
      <c r="DH190" s="223">
        <v>57</v>
      </c>
      <c r="DI190" s="223">
        <f t="shared" si="0"/>
        <v>0.29539189557939727</v>
      </c>
    </row>
    <row r="191" spans="1:113">
      <c r="A191" s="223">
        <v>19</v>
      </c>
      <c r="H191"/>
      <c r="I191" s="223">
        <v>6.5130321364966926E-3</v>
      </c>
      <c r="J191" s="223">
        <v>6.5131378913496534E-3</v>
      </c>
      <c r="K191" s="223">
        <v>6.5132508384500741E-3</v>
      </c>
      <c r="L191" s="223">
        <v>6.5133714669966068E-3</v>
      </c>
      <c r="M191" s="223">
        <v>6.5135002994708875E-3</v>
      </c>
      <c r="N191" s="223">
        <v>6.5136378939032267E-3</v>
      </c>
      <c r="O191" s="223">
        <v>6.5137848462927337E-3</v>
      </c>
      <c r="P191" s="223">
        <v>6.513941793192376E-3</v>
      </c>
      <c r="Q191" s="223">
        <v>6.5141094144702755E-3</v>
      </c>
      <c r="R191" s="223">
        <v>6.5142884362592857E-3</v>
      </c>
      <c r="S191" s="223">
        <v>6.5144796341077144E-3</v>
      </c>
      <c r="T191" s="223">
        <v>6.5146838363449918E-3</v>
      </c>
      <c r="U191" s="223">
        <v>6.5149019276769344E-3</v>
      </c>
      <c r="V191" s="223">
        <v>6.5151348530263732E-3</v>
      </c>
      <c r="W191" s="223">
        <v>6.5153836216359203E-3</v>
      </c>
      <c r="X191" s="223">
        <v>6.5156493114508678E-3</v>
      </c>
      <c r="Y191" s="223">
        <v>6.5159330738014274E-3</v>
      </c>
      <c r="Z191" s="223">
        <v>6.516236138404817E-3</v>
      </c>
      <c r="AA191" s="223">
        <v>6.5165598187091759E-3</v>
      </c>
      <c r="AB191" s="223">
        <v>6.516905517602813E-3</v>
      </c>
      <c r="AC191" s="223">
        <v>6.5172747335138599E-3</v>
      </c>
      <c r="AD191" s="223">
        <v>6.5176690669272444E-3</v>
      </c>
      <c r="AE191" s="223">
        <v>6.5180902273476145E-3</v>
      </c>
      <c r="AF191" s="223">
        <v>6.5185400407391349E-3</v>
      </c>
      <c r="AG191" s="223">
        <v>6.5190204574748179E-3</v>
      </c>
      <c r="AH191" s="223">
        <v>6.5195335608307691E-3</v>
      </c>
      <c r="AI191" s="223">
        <v>6.5200815760629027E-3</v>
      </c>
      <c r="AJ191" s="223">
        <v>6.5206668801064752E-3</v>
      </c>
      <c r="AK191" s="223">
        <v>6.521292011941562E-3</v>
      </c>
      <c r="AL191" s="223">
        <v>6.5219596836707545E-3</v>
      </c>
      <c r="AM191" s="223">
        <v>6.5226727923584178E-3</v>
      </c>
      <c r="AN191" s="223">
        <v>6.5234344326846666E-3</v>
      </c>
      <c r="AO191" s="223">
        <v>6.5242479104706767E-3</v>
      </c>
      <c r="AP191" s="223">
        <v>6.5251167571363329E-3</v>
      </c>
      <c r="AQ191" s="223">
        <v>6.5260447451552309E-3</v>
      </c>
      <c r="AR191" s="223">
        <v>6.5270359045770986E-3</v>
      </c>
      <c r="AS191" s="223">
        <v>6.5280945406924898E-3</v>
      </c>
      <c r="AT191" s="223">
        <v>6.5292252529202312E-3</v>
      </c>
      <c r="AU191" s="223">
        <v>6.5304329550038322E-3</v>
      </c>
      <c r="AV191" s="223">
        <v>6.5317228966095325E-3</v>
      </c>
      <c r="AW191" s="223">
        <v>6.5331006864253766E-3</v>
      </c>
      <c r="AX191" s="223">
        <v>6.5345723168682172E-3</v>
      </c>
      <c r="AY191" s="223">
        <v>6.5361441905133384E-3</v>
      </c>
      <c r="AZ191" s="223">
        <v>6.5378231483702058E-3</v>
      </c>
      <c r="BA191" s="223">
        <v>6.5396165001370956E-3</v>
      </c>
      <c r="BB191" s="223">
        <v>6.5415320565774693E-3</v>
      </c>
      <c r="BC191" s="223">
        <v>6.5435781641719759E-3</v>
      </c>
      <c r="BD191" s="223">
        <v>6.54576374221192E-3</v>
      </c>
      <c r="BE191" s="223">
        <v>6.548098322512884E-3</v>
      </c>
      <c r="BF191" s="223">
        <v>6.5505920919415126E-3</v>
      </c>
      <c r="BG191" s="223">
        <v>6.5532559379636503E-3</v>
      </c>
      <c r="BH191" s="223">
        <v>6.5561014974390309E-3</v>
      </c>
      <c r="BI191" s="223">
        <v>6.5591412089059343E-3</v>
      </c>
      <c r="BJ191" s="223">
        <v>6.5623883686194992E-3</v>
      </c>
      <c r="BK191" s="223">
        <v>6.5658571906294025E-3</v>
      </c>
      <c r="BL191" s="223">
        <v>6.5695628712068698E-3</v>
      </c>
      <c r="BM191" s="223">
        <v>6.5735216579579023E-3</v>
      </c>
      <c r="BN191" s="223">
        <v>6.5777509239888232E-3</v>
      </c>
      <c r="BO191" s="223">
        <v>6.5822692475231911E-3</v>
      </c>
      <c r="BP191" s="223">
        <v>6.5870964974051168E-3</v>
      </c>
      <c r="BQ191" s="223">
        <v>6.5922539249642547E-3</v>
      </c>
      <c r="BR191" s="223">
        <v>6.5977642627625182E-3</v>
      </c>
      <c r="BS191" s="223">
        <v>6.6036518307924967E-3</v>
      </c>
      <c r="BT191" s="223">
        <v>6.6099426507534838E-3</v>
      </c>
      <c r="BU191" s="223">
        <v>6.6166645690938107E-3</v>
      </c>
      <c r="BV191" s="223">
        <v>6.6238473895787464E-3</v>
      </c>
      <c r="BW191" s="223">
        <v>6.6315230162230744E-3</v>
      </c>
      <c r="BX191" s="223">
        <v>6.63972560751742E-3</v>
      </c>
      <c r="BY191" s="223">
        <v>6.6484917429801968E-3</v>
      </c>
      <c r="BZ191" s="223">
        <v>6.6578606031832306E-3</v>
      </c>
      <c r="CA191" s="223">
        <v>6.6678741645325706E-3</v>
      </c>
      <c r="CB191" s="223">
        <v>6.6785774102383795E-3</v>
      </c>
      <c r="CC191" s="223">
        <v>6.6900185590829187E-3</v>
      </c>
      <c r="CD191" s="223">
        <v>6.7022493137975691E-3</v>
      </c>
      <c r="CE191" s="223">
        <v>6.7153251310930508E-3</v>
      </c>
      <c r="CF191" s="223">
        <v>6.7293055156572848E-3</v>
      </c>
      <c r="CG191" s="223">
        <v>6.7442543407494155E-3</v>
      </c>
      <c r="CH191" s="223">
        <v>6.7602399213217874E-3</v>
      </c>
      <c r="CI191" s="223">
        <v>6.7773362785755473E-3</v>
      </c>
      <c r="CJ191" s="223">
        <v>6.7956225308803799E-3</v>
      </c>
      <c r="CK191" s="223">
        <v>6.8151838692318747E-3</v>
      </c>
      <c r="CL191" s="223">
        <v>6.8361119752305046E-3</v>
      </c>
      <c r="CM191" s="223">
        <v>6.8585055815118699E-3</v>
      </c>
      <c r="CN191" s="223">
        <v>6.8824702239603727E-3</v>
      </c>
      <c r="CO191" s="223">
        <v>7.2183247289295989E-3</v>
      </c>
      <c r="CP191" s="223">
        <v>7.2467227281243453E-3</v>
      </c>
      <c r="CQ191" s="223">
        <v>7.2771304074688396E-3</v>
      </c>
      <c r="CR191" s="223">
        <v>7.3096972823330237E-3</v>
      </c>
      <c r="CS191" s="223">
        <v>7.3445852414106968E-3</v>
      </c>
      <c r="CT191" s="223">
        <v>7.3819697860315553E-3</v>
      </c>
      <c r="CU191" s="223">
        <v>7.4220414288181736E-3</v>
      </c>
      <c r="CV191" s="223">
        <v>7.4650110905304665E-3</v>
      </c>
      <c r="CW191" s="223">
        <v>7.511094784712638E-3</v>
      </c>
      <c r="CX191" s="223">
        <v>7.5605435943730858E-3</v>
      </c>
      <c r="CY191" s="223">
        <v>7.6136261116315834E-3</v>
      </c>
      <c r="CZ191" s="223">
        <v>7.6706363486210407E-3</v>
      </c>
      <c r="DA191" s="223">
        <v>7.7318967948404446E-3</v>
      </c>
      <c r="DB191" s="223">
        <v>7.7977619248660651E-3</v>
      </c>
      <c r="DC191" s="223">
        <v>7.8686222232024639E-3</v>
      </c>
      <c r="DD191" s="223">
        <v>7.9449087963543111E-3</v>
      </c>
      <c r="DH191" s="223">
        <v>58</v>
      </c>
      <c r="DI191" s="223">
        <f t="shared" si="0"/>
        <v>0.31547867224009674</v>
      </c>
    </row>
    <row r="192" spans="1:113">
      <c r="A192" s="223">
        <v>20</v>
      </c>
      <c r="H192"/>
      <c r="I192" s="223">
        <v>0</v>
      </c>
      <c r="J192" s="223">
        <v>0</v>
      </c>
      <c r="K192" s="223">
        <v>0</v>
      </c>
      <c r="L192" s="223">
        <v>0</v>
      </c>
      <c r="M192" s="223">
        <v>0</v>
      </c>
      <c r="N192" s="223">
        <v>0</v>
      </c>
      <c r="O192" s="223">
        <v>0</v>
      </c>
      <c r="P192" s="223">
        <v>0</v>
      </c>
      <c r="Q192" s="223">
        <v>0</v>
      </c>
      <c r="R192" s="223">
        <v>0</v>
      </c>
      <c r="S192" s="223">
        <v>0</v>
      </c>
      <c r="T192" s="223">
        <v>0</v>
      </c>
      <c r="U192" s="223">
        <v>0</v>
      </c>
      <c r="V192" s="223">
        <v>0</v>
      </c>
      <c r="W192" s="223">
        <v>0</v>
      </c>
      <c r="X192" s="223">
        <v>0</v>
      </c>
      <c r="Y192" s="223">
        <v>0</v>
      </c>
      <c r="Z192" s="223">
        <v>0</v>
      </c>
      <c r="AA192" s="223">
        <v>0</v>
      </c>
      <c r="AB192" s="223">
        <v>0</v>
      </c>
      <c r="AC192" s="223">
        <v>0</v>
      </c>
      <c r="AD192" s="223">
        <v>0</v>
      </c>
      <c r="AE192" s="223">
        <v>0</v>
      </c>
      <c r="AF192" s="223">
        <v>0</v>
      </c>
      <c r="AG192" s="223">
        <v>0</v>
      </c>
      <c r="AH192" s="223">
        <v>0</v>
      </c>
      <c r="AI192" s="223">
        <v>0</v>
      </c>
      <c r="AJ192" s="223">
        <v>0</v>
      </c>
      <c r="AK192" s="223">
        <v>0</v>
      </c>
      <c r="AL192" s="223">
        <v>0</v>
      </c>
      <c r="AM192" s="223">
        <v>0</v>
      </c>
      <c r="AN192" s="223">
        <v>0</v>
      </c>
      <c r="AO192" s="223">
        <v>0</v>
      </c>
      <c r="AP192" s="223">
        <v>0</v>
      </c>
      <c r="AQ192" s="223">
        <v>0</v>
      </c>
      <c r="AR192" s="223">
        <v>0</v>
      </c>
      <c r="AS192" s="223">
        <v>0</v>
      </c>
      <c r="AT192" s="223">
        <v>0</v>
      </c>
      <c r="AU192" s="223">
        <v>0</v>
      </c>
      <c r="AV192" s="223">
        <v>0</v>
      </c>
      <c r="AW192" s="223">
        <v>0</v>
      </c>
      <c r="AX192" s="223">
        <v>0</v>
      </c>
      <c r="AY192" s="223">
        <v>0</v>
      </c>
      <c r="AZ192" s="223">
        <v>0</v>
      </c>
      <c r="BA192" s="223">
        <v>0</v>
      </c>
      <c r="BB192" s="223">
        <v>0</v>
      </c>
      <c r="BC192" s="223">
        <v>0</v>
      </c>
      <c r="BD192" s="223">
        <v>0</v>
      </c>
      <c r="BE192" s="223">
        <v>0</v>
      </c>
      <c r="BF192" s="223">
        <v>0</v>
      </c>
      <c r="BG192" s="223">
        <v>0</v>
      </c>
      <c r="BH192" s="223">
        <v>0</v>
      </c>
      <c r="BI192" s="223">
        <v>0</v>
      </c>
      <c r="BJ192" s="223">
        <v>0</v>
      </c>
      <c r="BK192" s="223">
        <v>0</v>
      </c>
      <c r="BL192" s="223">
        <v>0</v>
      </c>
      <c r="BM192" s="223">
        <v>0</v>
      </c>
      <c r="BN192" s="223">
        <v>0</v>
      </c>
      <c r="BO192" s="223">
        <v>0</v>
      </c>
      <c r="BP192" s="223">
        <v>0</v>
      </c>
      <c r="BQ192" s="223">
        <v>0</v>
      </c>
      <c r="BR192" s="223">
        <v>0</v>
      </c>
      <c r="BS192" s="223">
        <v>0</v>
      </c>
      <c r="BT192" s="223">
        <v>0</v>
      </c>
      <c r="BU192" s="223">
        <v>0</v>
      </c>
      <c r="BV192" s="223">
        <v>0</v>
      </c>
      <c r="BW192" s="223">
        <v>0</v>
      </c>
      <c r="BX192" s="223">
        <v>0</v>
      </c>
      <c r="BY192" s="223">
        <v>0</v>
      </c>
      <c r="BZ192" s="223">
        <v>0</v>
      </c>
      <c r="CA192" s="223">
        <v>0</v>
      </c>
      <c r="CB192" s="223">
        <v>0</v>
      </c>
      <c r="CC192" s="223">
        <v>0</v>
      </c>
      <c r="CD192" s="223">
        <v>0</v>
      </c>
      <c r="CE192" s="223">
        <v>0</v>
      </c>
      <c r="CF192" s="223">
        <v>0</v>
      </c>
      <c r="CG192" s="223">
        <v>0</v>
      </c>
      <c r="CH192" s="223">
        <v>0</v>
      </c>
      <c r="CI192" s="223">
        <v>0</v>
      </c>
      <c r="CJ192" s="223">
        <v>0</v>
      </c>
      <c r="CK192" s="223">
        <v>0</v>
      </c>
      <c r="CL192" s="223">
        <v>0</v>
      </c>
      <c r="CM192" s="223">
        <v>0</v>
      </c>
      <c r="CN192" s="223">
        <v>0</v>
      </c>
      <c r="CO192" s="223">
        <v>0</v>
      </c>
      <c r="CP192" s="223">
        <v>0</v>
      </c>
      <c r="CQ192" s="223">
        <v>0</v>
      </c>
      <c r="CR192" s="223">
        <v>0</v>
      </c>
      <c r="CS192" s="223">
        <v>0</v>
      </c>
      <c r="CT192" s="223">
        <v>0</v>
      </c>
      <c r="CU192" s="223">
        <v>0</v>
      </c>
      <c r="CV192" s="223">
        <v>0</v>
      </c>
      <c r="CW192" s="223">
        <v>0</v>
      </c>
      <c r="CX192" s="223">
        <v>0</v>
      </c>
      <c r="CY192" s="223">
        <v>0</v>
      </c>
      <c r="CZ192" s="223">
        <v>0</v>
      </c>
      <c r="DA192" s="223">
        <v>0</v>
      </c>
      <c r="DB192" s="223">
        <v>0</v>
      </c>
      <c r="DC192" s="223">
        <v>0</v>
      </c>
      <c r="DD192" s="223">
        <v>0</v>
      </c>
      <c r="DH192" s="223">
        <v>59</v>
      </c>
      <c r="DI192" s="223">
        <f t="shared" si="0"/>
        <v>0.33693135840154731</v>
      </c>
    </row>
    <row r="193" spans="1:113">
      <c r="A193" s="223">
        <v>21</v>
      </c>
      <c r="H193"/>
      <c r="I193" s="223">
        <v>3.2254518828411902E-3</v>
      </c>
      <c r="J193" s="223">
        <v>3.2255481808649042E-3</v>
      </c>
      <c r="K193" s="223">
        <v>3.225652936608829E-3</v>
      </c>
      <c r="L193" s="223">
        <v>3.2257669927635286E-3</v>
      </c>
      <c r="M193" s="223">
        <v>3.225891287980199E-3</v>
      </c>
      <c r="N193" s="223">
        <v>3.2260268678187551E-3</v>
      </c>
      <c r="O193" s="223">
        <v>3.2261748980797482E-3</v>
      </c>
      <c r="P193" s="223">
        <v>3.226336679896163E-3</v>
      </c>
      <c r="Q193" s="223">
        <v>3.2265136668250152E-3</v>
      </c>
      <c r="R193" s="223">
        <v>3.2267074842118209E-3</v>
      </c>
      <c r="S193" s="223">
        <v>3.2269199511390004E-3</v>
      </c>
      <c r="T193" s="223">
        <v>3.2271531053124254E-3</v>
      </c>
      <c r="U193" s="223">
        <v>3.2274092312896364E-3</v>
      </c>
      <c r="V193" s="223">
        <v>3.2276908925093981E-3</v>
      </c>
      <c r="W193" s="223">
        <v>3.2280009676463519E-3</v>
      </c>
      <c r="X193" s="223">
        <v>3.2283426918875637E-3</v>
      </c>
      <c r="Y193" s="223">
        <v>3.2287197038110339E-3</v>
      </c>
      <c r="Z193" s="223">
        <v>3.2291360986413872E-3</v>
      </c>
      <c r="AA193" s="223">
        <v>3.2295964887661655E-3</v>
      </c>
      <c r="AB193" s="223">
        <v>3.2301060725199887E-3</v>
      </c>
      <c r="AC193" s="223">
        <v>3.2306707123847512E-3</v>
      </c>
      <c r="AD193" s="223">
        <v>3.2312970239150741E-3</v>
      </c>
      <c r="AE193" s="223">
        <v>3.2319924768817827E-3</v>
      </c>
      <c r="AF193" s="223">
        <v>3.2327655103358039E-3</v>
      </c>
      <c r="AG193" s="223">
        <v>3.2336256635339777E-3</v>
      </c>
      <c r="AH193" s="223">
        <v>3.234583724941223E-3</v>
      </c>
      <c r="AI193" s="223">
        <v>3.2356519018350363E-3</v>
      </c>
      <c r="AJ193" s="223">
        <v>3.2368440133939561E-3</v>
      </c>
      <c r="AK193" s="223">
        <v>3.2381757105576113E-3</v>
      </c>
      <c r="AL193" s="223">
        <v>3.2396647264095108E-3</v>
      </c>
      <c r="AM193" s="223">
        <v>3.2413311613631703E-3</v>
      </c>
      <c r="AN193" s="223">
        <v>3.2431978080365762E-3</v>
      </c>
      <c r="AO193" s="223">
        <v>3.2452905213905384E-3</v>
      </c>
      <c r="AP193" s="223">
        <v>3.247638640495207E-3</v>
      </c>
      <c r="AQ193" s="223">
        <v>3.2502754691900947E-3</v>
      </c>
      <c r="AR193" s="223">
        <v>3.2532388239326377E-3</v>
      </c>
      <c r="AS193" s="223">
        <v>3.2565716583070232E-3</v>
      </c>
      <c r="AT193" s="223">
        <v>3.2603227750099663E-3</v>
      </c>
      <c r="AU193" s="223">
        <v>3.2645476376677025E-3</v>
      </c>
      <c r="AV193" s="223">
        <v>3.2693092965967725E-3</v>
      </c>
      <c r="AW193" s="223">
        <v>3.2746794446316921E-3</v>
      </c>
      <c r="AX193" s="223">
        <v>3.28073962144294E-3</v>
      </c>
      <c r="AY193" s="223">
        <v>3.2875825874005321E-3</v>
      </c>
      <c r="AZ193" s="223">
        <v>3.2953138910503527E-3</v>
      </c>
      <c r="BA193" s="223">
        <v>3.3040536577190285E-3</v>
      </c>
      <c r="BB193" s="223">
        <v>3.3139386307116919E-3</v>
      </c>
      <c r="BC193" s="223">
        <v>3.3251245010905623E-3</v>
      </c>
      <c r="BD193" s="223">
        <v>3.3377885672058582E-3</v>
      </c>
      <c r="BE193" s="223">
        <v>3.3521327710926484E-3</v>
      </c>
      <c r="BF193" s="223">
        <v>3.3683871656620982E-3</v>
      </c>
      <c r="BG193" s="223">
        <v>3.3868138744342626E-3</v>
      </c>
      <c r="BH193" s="223">
        <v>3.4077116145348777E-3</v>
      </c>
      <c r="BI193" s="223">
        <v>3.4314208639865049E-3</v>
      </c>
      <c r="BJ193" s="223">
        <v>3.4583297661702496E-3</v>
      </c>
      <c r="BK193" s="223">
        <v>3.4888808779550006E-3</v>
      </c>
      <c r="BL193" s="223">
        <v>3.5235788836645806E-3</v>
      </c>
      <c r="BM193" s="223">
        <v>3.5629994151007071E-3</v>
      </c>
      <c r="BN193" s="223">
        <v>3.6077991386388895E-3</v>
      </c>
      <c r="BO193" s="223">
        <v>3.6587272944045993E-3</v>
      </c>
      <c r="BP193" s="223">
        <v>3.7166389002356633E-3</v>
      </c>
      <c r="BQ193" s="223">
        <v>3.7825098651491696E-3</v>
      </c>
      <c r="BR193" s="223">
        <v>3.8574542940721583E-3</v>
      </c>
      <c r="BS193" s="223">
        <v>3.942744308507504E-3</v>
      </c>
      <c r="BT193" s="223">
        <v>4.0398327575876811E-3</v>
      </c>
      <c r="BU193" s="223">
        <v>4.1503792518041991E-3</v>
      </c>
      <c r="BV193" s="223">
        <v>4.2762800190000614E-3</v>
      </c>
      <c r="BW193" s="223">
        <v>4.4197021606623855E-3</v>
      </c>
      <c r="BX193" s="223">
        <v>4.5831229781727522E-3</v>
      </c>
      <c r="BY193" s="223">
        <v>4.7693751458963429E-3</v>
      </c>
      <c r="BZ193" s="223">
        <v>4.9816986337548113E-3</v>
      </c>
      <c r="CA193" s="223">
        <v>5.2238004297956615E-3</v>
      </c>
      <c r="CB193" s="223">
        <v>5.4999232875832891E-3</v>
      </c>
      <c r="CC193" s="223">
        <v>5.8149249293048596E-3</v>
      </c>
      <c r="CD193" s="223">
        <v>6.1743693798358701E-3</v>
      </c>
      <c r="CE193" s="223">
        <v>6.5846323977095311E-3</v>
      </c>
      <c r="CF193" s="223">
        <v>7.0530233159885125E-3</v>
      </c>
      <c r="CG193" s="223">
        <v>7.5879260219364726E-3</v>
      </c>
      <c r="CH193" s="223">
        <v>8.1991638146628413E-3</v>
      </c>
      <c r="CI193" s="223">
        <v>8.8975521468466108E-3</v>
      </c>
      <c r="CJ193" s="223">
        <v>9.6958617525557608E-3</v>
      </c>
      <c r="CK193" s="223">
        <v>1.0608704691695035E-2</v>
      </c>
      <c r="CL193" s="223">
        <v>1.165289919836685E-2</v>
      </c>
      <c r="CM193" s="223">
        <v>1.2847820549669955E-2</v>
      </c>
      <c r="CN193" s="223">
        <v>1.4216525931979215E-2</v>
      </c>
      <c r="CO193" s="223">
        <v>1.5902059002940134E-2</v>
      </c>
      <c r="CP193" s="223">
        <v>1.7699950634639847E-2</v>
      </c>
      <c r="CQ193" s="223">
        <v>1.9761598275362995E-2</v>
      </c>
      <c r="CR193" s="223">
        <v>2.2127156118025862E-2</v>
      </c>
      <c r="CS193" s="223">
        <v>2.4843266880772957E-2</v>
      </c>
      <c r="CT193" s="223">
        <v>2.7964214197500354E-2</v>
      </c>
      <c r="CU193" s="223">
        <v>3.1553309329437319E-2</v>
      </c>
      <c r="CV193" s="223">
        <v>3.5686541997819364E-2</v>
      </c>
      <c r="CW193" s="223">
        <v>4.0449443770678793E-2</v>
      </c>
      <c r="CX193" s="223">
        <v>4.5944217129796676E-2</v>
      </c>
      <c r="CY193" s="223">
        <v>5.2291474425284541E-2</v>
      </c>
      <c r="CZ193" s="223">
        <v>5.9634056102908305E-2</v>
      </c>
      <c r="DA193" s="223">
        <v>6.8141838654682499E-2</v>
      </c>
      <c r="DB193" s="223">
        <v>7.8017805155971495E-2</v>
      </c>
      <c r="DC193" s="223">
        <v>8.950578241422133E-2</v>
      </c>
      <c r="DD193" s="223">
        <v>0.102900403807348</v>
      </c>
      <c r="DH193" s="223">
        <v>60</v>
      </c>
      <c r="DI193" s="223">
        <f t="shared" si="0"/>
        <v>0.35984283650057597</v>
      </c>
    </row>
    <row r="194" spans="1:113">
      <c r="A194" s="223">
        <v>22</v>
      </c>
      <c r="H194"/>
      <c r="I194" s="223">
        <v>7.3333049575273021E-2</v>
      </c>
      <c r="J194" s="223">
        <v>7.3335061527163459E-2</v>
      </c>
      <c r="K194" s="223">
        <v>7.333721230444433E-2</v>
      </c>
      <c r="L194" s="223">
        <v>7.3339511630204107E-2</v>
      </c>
      <c r="M194" s="223">
        <v>7.3341969928487127E-2</v>
      </c>
      <c r="N194" s="223">
        <v>7.3344598377552958E-2</v>
      </c>
      <c r="O194" s="223">
        <v>7.3347408967543951E-2</v>
      </c>
      <c r="P194" s="223">
        <v>7.3350414562971381E-2</v>
      </c>
      <c r="Q194" s="223">
        <v>7.3353628970474122E-2</v>
      </c>
      <c r="R194" s="223">
        <v>7.3357067012352034E-2</v>
      </c>
      <c r="S194" s="223">
        <v>7.3360744606431161E-2</v>
      </c>
      <c r="T194" s="223">
        <v>7.3364678852878062E-2</v>
      </c>
      <c r="U194" s="223">
        <v>7.3368888128650084E-2</v>
      </c>
      <c r="V194" s="223">
        <v>7.3373392190343292E-2</v>
      </c>
      <c r="W194" s="223">
        <v>7.3378212286287908E-2</v>
      </c>
      <c r="X194" s="223">
        <v>7.3383371278836262E-2</v>
      </c>
      <c r="Y194" s="223">
        <v>7.3388893777897798E-2</v>
      </c>
      <c r="Z194" s="223">
        <v>7.3394806286898318E-2</v>
      </c>
      <c r="AA194" s="223">
        <v>7.3401137362478275E-2</v>
      </c>
      <c r="AB194" s="223">
        <v>7.340791778940027E-2</v>
      </c>
      <c r="AC194" s="223">
        <v>7.3415180772312169E-2</v>
      </c>
      <c r="AD194" s="223">
        <v>7.3422962146208873E-2</v>
      </c>
      <c r="AE194" s="223">
        <v>7.3431300607660163E-2</v>
      </c>
      <c r="AF194" s="223">
        <v>7.344023796912412E-2</v>
      </c>
      <c r="AG194" s="223">
        <v>7.3449819438950584E-2</v>
      </c>
      <c r="AH194" s="223">
        <v>7.3460093930002329E-2</v>
      </c>
      <c r="AI194" s="223">
        <v>7.3471114400185972E-2</v>
      </c>
      <c r="AJ194" s="223">
        <v>7.3482938228598207E-2</v>
      </c>
      <c r="AK194" s="223">
        <v>7.3495627631460253E-2</v>
      </c>
      <c r="AL194" s="223">
        <v>7.3509250122543945E-2</v>
      </c>
      <c r="AM194" s="223">
        <v>7.3523879023392899E-2</v>
      </c>
      <c r="AN194" s="223">
        <v>7.3539594029323072E-2</v>
      </c>
      <c r="AO194" s="223">
        <v>7.3556481837959375E-2</v>
      </c>
      <c r="AP194" s="223">
        <v>7.3574636847940814E-2</v>
      </c>
      <c r="AQ194" s="223">
        <v>7.3594161936420446E-2</v>
      </c>
      <c r="AR194" s="223">
        <v>7.3615169325114901E-2</v>
      </c>
      <c r="AS194" s="223">
        <v>7.3637781545939307E-2</v>
      </c>
      <c r="AT194" s="223">
        <v>7.366213251871867E-2</v>
      </c>
      <c r="AU194" s="223">
        <v>7.3688368755119679E-2</v>
      </c>
      <c r="AV194" s="223">
        <v>7.3716650704825165E-2</v>
      </c>
      <c r="AW194" s="223">
        <v>7.3747154262108761E-2</v>
      </c>
      <c r="AX194" s="223">
        <v>7.3780072453393852E-2</v>
      </c>
      <c r="AY194" s="223">
        <v>7.3815617329140881E-2</v>
      </c>
      <c r="AZ194" s="223">
        <v>7.3854022086545359E-2</v>
      </c>
      <c r="BA194" s="223">
        <v>7.3895543453098941E-2</v>
      </c>
      <c r="BB194" s="223">
        <v>7.3940464365127481E-2</v>
      </c>
      <c r="BC194" s="223">
        <v>7.3989096980041177E-2</v>
      </c>
      <c r="BD194" s="223">
        <v>7.4041786066292178E-2</v>
      </c>
      <c r="BE194" s="223">
        <v>7.4098912821020893E-2</v>
      </c>
      <c r="BF194" s="223">
        <v>7.4160899172188988E-2</v>
      </c>
      <c r="BG194" s="223">
        <v>7.422821262975636E-2</v>
      </c>
      <c r="BH194" s="223">
        <v>7.4301371759298449E-2</v>
      </c>
      <c r="BI194" s="223">
        <v>7.4380952361524574E-2</v>
      </c>
      <c r="BJ194" s="223">
        <v>7.4467594452626532E-2</v>
      </c>
      <c r="BK194" s="223">
        <v>7.4562010153450209E-2</v>
      </c>
      <c r="BL194" s="223">
        <v>7.4664992610372793E-2</v>
      </c>
      <c r="BM194" s="223">
        <v>7.4777426087736076E-2</v>
      </c>
      <c r="BN194" s="223">
        <v>7.4900297391032628E-2</v>
      </c>
      <c r="BO194" s="223">
        <v>7.5034708802098921E-2</v>
      </c>
      <c r="BP194" s="223">
        <v>7.5181892732726741E-2</v>
      </c>
      <c r="BQ194" s="223">
        <v>7.5343228331802639E-2</v>
      </c>
      <c r="BR194" s="223">
        <v>7.5520260313833701E-2</v>
      </c>
      <c r="BS194" s="223">
        <v>7.5714720314096887E-2</v>
      </c>
      <c r="BT194" s="223">
        <v>7.5928551118331342E-2</v>
      </c>
      <c r="BU194" s="223">
        <v>7.6163934163645183E-2</v>
      </c>
      <c r="BV194" s="223">
        <v>7.642332076302126E-2</v>
      </c>
      <c r="BW194" s="223">
        <v>7.6709467569500547E-2</v>
      </c>
      <c r="BX194" s="223">
        <v>7.7025476868982506E-2</v>
      </c>
      <c r="BY194" s="223">
        <v>7.7374842373976932E-2</v>
      </c>
      <c r="BZ194" s="223">
        <v>7.7761501286159898E-2</v>
      </c>
      <c r="CA194" s="223">
        <v>7.8189893505074728E-2</v>
      </c>
      <c r="CB194" s="223">
        <v>7.8665028985927338E-2</v>
      </c>
      <c r="CC194" s="223">
        <v>7.9192564393671686E-2</v>
      </c>
      <c r="CD194" s="223">
        <v>7.9778890366409089E-2</v>
      </c>
      <c r="CE194" s="223">
        <v>8.0431230892003214E-2</v>
      </c>
      <c r="CF194" s="223">
        <v>8.1157756521827384E-2</v>
      </c>
      <c r="CG194" s="223">
        <v>8.1967713399555914E-2</v>
      </c>
      <c r="CH194" s="223">
        <v>8.2871570040693635E-2</v>
      </c>
      <c r="CI194" s="223">
        <v>8.3881186194468729E-2</v>
      </c>
      <c r="CJ194" s="223">
        <v>8.5010003154534081E-2</v>
      </c>
      <c r="CK194" s="223">
        <v>8.6273263047467463E-2</v>
      </c>
      <c r="CL194" s="223">
        <v>8.7688258598929328E-2</v>
      </c>
      <c r="CM194" s="223">
        <v>8.9274618809439224E-2</v>
      </c>
      <c r="CN194" s="223">
        <v>9.1127296716474349E-2</v>
      </c>
      <c r="CO194" s="223">
        <v>9.368462104756918E-2</v>
      </c>
      <c r="CP194" s="223">
        <v>9.6401081670612676E-2</v>
      </c>
      <c r="CQ194" s="223">
        <v>9.9430021103780644E-2</v>
      </c>
      <c r="CR194" s="223">
        <v>0.10281088934497212</v>
      </c>
      <c r="CS194" s="223">
        <v>0.10658845757357771</v>
      </c>
      <c r="CT194" s="223">
        <v>0.11081357663519326</v>
      </c>
      <c r="CU194" s="223">
        <v>0.11554405101368173</v>
      </c>
      <c r="CV194" s="223">
        <v>0.12084623040422117</v>
      </c>
      <c r="CW194" s="223">
        <v>0.1267939150430899</v>
      </c>
      <c r="CX194" s="223">
        <v>0.13347300485062508</v>
      </c>
      <c r="CY194" s="223">
        <v>0.14098093242006171</v>
      </c>
      <c r="CZ194" s="223">
        <v>0.14942901517567486</v>
      </c>
      <c r="DA194" s="223">
        <v>0.15894459516623449</v>
      </c>
      <c r="DB194" s="223">
        <v>0.16967354745800661</v>
      </c>
      <c r="DC194" s="223">
        <v>0.18178323080544589</v>
      </c>
      <c r="DD194" s="223">
        <v>0.1954659714957197</v>
      </c>
      <c r="DH194" s="223">
        <v>61</v>
      </c>
      <c r="DI194" s="223">
        <f t="shared" si="0"/>
        <v>0.38431230501988684</v>
      </c>
    </row>
    <row r="195" spans="1:113">
      <c r="A195" s="223">
        <v>23</v>
      </c>
      <c r="H195"/>
      <c r="I195" s="223">
        <v>0</v>
      </c>
      <c r="J195" s="223">
        <v>0</v>
      </c>
      <c r="K195" s="223">
        <v>0</v>
      </c>
      <c r="L195" s="223">
        <v>0</v>
      </c>
      <c r="M195" s="223">
        <v>0</v>
      </c>
      <c r="N195" s="223">
        <v>0</v>
      </c>
      <c r="O195" s="223">
        <v>0</v>
      </c>
      <c r="P195" s="223">
        <v>0</v>
      </c>
      <c r="Q195" s="223">
        <v>0</v>
      </c>
      <c r="R195" s="223">
        <v>0</v>
      </c>
      <c r="S195" s="223">
        <v>0</v>
      </c>
      <c r="T195" s="223">
        <v>0</v>
      </c>
      <c r="U195" s="223">
        <v>0</v>
      </c>
      <c r="V195" s="223">
        <v>0</v>
      </c>
      <c r="W195" s="223">
        <v>0</v>
      </c>
      <c r="X195" s="223">
        <v>0</v>
      </c>
      <c r="Y195" s="223">
        <v>0</v>
      </c>
      <c r="Z195" s="223">
        <v>0</v>
      </c>
      <c r="AA195" s="223">
        <v>0</v>
      </c>
      <c r="AB195" s="223">
        <v>0</v>
      </c>
      <c r="AC195" s="223">
        <v>0</v>
      </c>
      <c r="AD195" s="223">
        <v>0</v>
      </c>
      <c r="AE195" s="223">
        <v>0</v>
      </c>
      <c r="AF195" s="223">
        <v>0</v>
      </c>
      <c r="AG195" s="223">
        <v>0</v>
      </c>
      <c r="AH195" s="223">
        <v>0</v>
      </c>
      <c r="AI195" s="223">
        <v>0</v>
      </c>
      <c r="AJ195" s="223">
        <v>0</v>
      </c>
      <c r="AK195" s="223">
        <v>0</v>
      </c>
      <c r="AL195" s="223">
        <v>0</v>
      </c>
      <c r="AM195" s="223">
        <v>0</v>
      </c>
      <c r="AN195" s="223">
        <v>0</v>
      </c>
      <c r="AO195" s="223">
        <v>0</v>
      </c>
      <c r="AP195" s="223">
        <v>0</v>
      </c>
      <c r="AQ195" s="223">
        <v>0</v>
      </c>
      <c r="AR195" s="223">
        <v>0</v>
      </c>
      <c r="AS195" s="223">
        <v>0</v>
      </c>
      <c r="AT195" s="223">
        <v>0</v>
      </c>
      <c r="AU195" s="223">
        <v>0</v>
      </c>
      <c r="AV195" s="223">
        <v>0</v>
      </c>
      <c r="AW195" s="223">
        <v>0</v>
      </c>
      <c r="AX195" s="223">
        <v>0</v>
      </c>
      <c r="AY195" s="223">
        <v>0</v>
      </c>
      <c r="AZ195" s="223">
        <v>0</v>
      </c>
      <c r="BA195" s="223">
        <v>0</v>
      </c>
      <c r="BB195" s="223">
        <v>0</v>
      </c>
      <c r="BC195" s="223">
        <v>0</v>
      </c>
      <c r="BD195" s="223">
        <v>0</v>
      </c>
      <c r="BE195" s="223">
        <v>0</v>
      </c>
      <c r="BF195" s="223">
        <v>0</v>
      </c>
      <c r="BG195" s="223">
        <v>0</v>
      </c>
      <c r="BH195" s="223">
        <v>0</v>
      </c>
      <c r="BI195" s="223">
        <v>0</v>
      </c>
      <c r="BJ195" s="223">
        <v>0</v>
      </c>
      <c r="BK195" s="223">
        <v>0</v>
      </c>
      <c r="BL195" s="223">
        <v>0</v>
      </c>
      <c r="BM195" s="223">
        <v>0</v>
      </c>
      <c r="BN195" s="223">
        <v>0</v>
      </c>
      <c r="BO195" s="223">
        <v>0</v>
      </c>
      <c r="BP195" s="223">
        <v>0</v>
      </c>
      <c r="BQ195" s="223">
        <v>0</v>
      </c>
      <c r="BR195" s="223">
        <v>0</v>
      </c>
      <c r="BS195" s="223">
        <v>0</v>
      </c>
      <c r="BT195" s="223">
        <v>0</v>
      </c>
      <c r="BU195" s="223">
        <v>0</v>
      </c>
      <c r="BV195" s="223">
        <v>0</v>
      </c>
      <c r="BW195" s="223">
        <v>0</v>
      </c>
      <c r="BX195" s="223">
        <v>0</v>
      </c>
      <c r="BY195" s="223">
        <v>0</v>
      </c>
      <c r="BZ195" s="223">
        <v>0</v>
      </c>
      <c r="CA195" s="223">
        <v>0</v>
      </c>
      <c r="CB195" s="223">
        <v>0</v>
      </c>
      <c r="CC195" s="223">
        <v>0</v>
      </c>
      <c r="CD195" s="223">
        <v>0</v>
      </c>
      <c r="CE195" s="223">
        <v>0</v>
      </c>
      <c r="CF195" s="223">
        <v>0</v>
      </c>
      <c r="CG195" s="223">
        <v>0</v>
      </c>
      <c r="CH195" s="223">
        <v>0</v>
      </c>
      <c r="CI195" s="223">
        <v>0</v>
      </c>
      <c r="CJ195" s="223">
        <v>0</v>
      </c>
      <c r="CK195" s="223">
        <v>0</v>
      </c>
      <c r="CL195" s="223">
        <v>0</v>
      </c>
      <c r="CM195" s="223">
        <v>0</v>
      </c>
      <c r="CN195" s="223">
        <v>0</v>
      </c>
      <c r="CO195" s="223">
        <v>0</v>
      </c>
      <c r="CP195" s="223">
        <v>0</v>
      </c>
      <c r="CQ195" s="223">
        <v>0</v>
      </c>
      <c r="CR195" s="223">
        <v>0</v>
      </c>
      <c r="CS195" s="223">
        <v>0</v>
      </c>
      <c r="CT195" s="223">
        <v>0</v>
      </c>
      <c r="CU195" s="223">
        <v>0</v>
      </c>
      <c r="CV195" s="223">
        <v>0</v>
      </c>
      <c r="CW195" s="223">
        <v>0</v>
      </c>
      <c r="CX195" s="223">
        <v>0</v>
      </c>
      <c r="CY195" s="223">
        <v>0</v>
      </c>
      <c r="CZ195" s="223">
        <v>0</v>
      </c>
      <c r="DA195" s="223">
        <v>0</v>
      </c>
      <c r="DB195" s="223">
        <v>0</v>
      </c>
      <c r="DC195" s="223">
        <v>0</v>
      </c>
      <c r="DD195" s="223">
        <v>0</v>
      </c>
      <c r="DH195" s="223">
        <v>62</v>
      </c>
      <c r="DI195" s="223">
        <f t="shared" si="0"/>
        <v>0.41044570798191277</v>
      </c>
    </row>
    <row r="196" spans="1:113">
      <c r="A196" s="223">
        <v>24</v>
      </c>
      <c r="H196"/>
      <c r="I196" s="223">
        <v>3.7733412037070142E-4</v>
      </c>
      <c r="J196" s="223">
        <v>3.7733869269967508E-4</v>
      </c>
      <c r="K196" s="223">
        <v>3.773435759658812E-4</v>
      </c>
      <c r="L196" s="223">
        <v>3.7734879131556793E-4</v>
      </c>
      <c r="M196" s="223">
        <v>3.7735436133327059E-4</v>
      </c>
      <c r="N196" s="223">
        <v>3.773603101396655E-4</v>
      </c>
      <c r="O196" s="223">
        <v>3.7736666349608221E-4</v>
      </c>
      <c r="P196" s="223">
        <v>3.7737344891613101E-4</v>
      </c>
      <c r="Q196" s="223">
        <v>3.7738069578492921E-4</v>
      </c>
      <c r="R196" s="223">
        <v>3.773884354864442E-4</v>
      </c>
      <c r="S196" s="223">
        <v>3.7739670153950932E-4</v>
      </c>
      <c r="T196" s="223">
        <v>3.7740552974309914E-4</v>
      </c>
      <c r="U196" s="223">
        <v>3.7741495833150211E-4</v>
      </c>
      <c r="V196" s="223">
        <v>3.7742502814005786E-4</v>
      </c>
      <c r="W196" s="223">
        <v>3.7743578278218756E-4</v>
      </c>
      <c r="X196" s="223">
        <v>3.7744726883848326E-4</v>
      </c>
      <c r="Y196" s="223">
        <v>3.774595360586807E-4</v>
      </c>
      <c r="Z196" s="223">
        <v>3.7747263757739621E-4</v>
      </c>
      <c r="AA196" s="223">
        <v>3.7748663014456658E-4</v>
      </c>
      <c r="AB196" s="223">
        <v>3.7750157437159784E-4</v>
      </c>
      <c r="AC196" s="223">
        <v>3.7751753499429427E-4</v>
      </c>
      <c r="AD196" s="223">
        <v>3.7753458115371858E-4</v>
      </c>
      <c r="AE196" s="223">
        <v>3.775527866962063E-4</v>
      </c>
      <c r="AF196" s="223">
        <v>3.7757223049384781E-4</v>
      </c>
      <c r="AG196" s="223">
        <v>3.7759299678683699E-4</v>
      </c>
      <c r="AH196" s="223">
        <v>3.776151755491865E-4</v>
      </c>
      <c r="AI196" s="223">
        <v>3.776388628794096E-4</v>
      </c>
      <c r="AJ196" s="223">
        <v>3.7766416141788161E-4</v>
      </c>
      <c r="AK196" s="223">
        <v>3.7769118079271032E-4</v>
      </c>
      <c r="AL196" s="223">
        <v>3.7772003809607464E-4</v>
      </c>
      <c r="AM196" s="223">
        <v>3.7775085839312437E-4</v>
      </c>
      <c r="AN196" s="223">
        <v>3.7778377526567894E-4</v>
      </c>
      <c r="AO196" s="223">
        <v>3.778189313931239E-4</v>
      </c>
      <c r="AP196" s="223">
        <v>3.7785647917306248E-4</v>
      </c>
      <c r="AQ196" s="223">
        <v>3.7789658138446982E-4</v>
      </c>
      <c r="AR196" s="223">
        <v>3.7793941189627863E-4</v>
      </c>
      <c r="AS196" s="223">
        <v>3.7798515642453999E-4</v>
      </c>
      <c r="AT196" s="223">
        <v>3.7803401334152148E-4</v>
      </c>
      <c r="AU196" s="223">
        <v>3.7808619454033677E-4</v>
      </c>
      <c r="AV196" s="223">
        <v>3.781419263589691E-4</v>
      </c>
      <c r="AW196" s="223">
        <v>3.7820145056781152E-4</v>
      </c>
      <c r="AX196" s="223">
        <v>3.7826502542514899E-4</v>
      </c>
      <c r="AY196" s="223">
        <v>3.7833292680532926E-4</v>
      </c>
      <c r="AZ196" s="223">
        <v>3.7840544940469505E-4</v>
      </c>
      <c r="BA196" s="223">
        <v>3.7848290803074036E-4</v>
      </c>
      <c r="BB196" s="223">
        <v>3.7856563898032989E-4</v>
      </c>
      <c r="BC196" s="223">
        <v>3.7865400151326333E-4</v>
      </c>
      <c r="BD196" s="223">
        <v>3.7874837942792196E-4</v>
      </c>
      <c r="BE196" s="223">
        <v>3.7884918274623552E-4</v>
      </c>
      <c r="BF196" s="223">
        <v>3.78956849515753E-4</v>
      </c>
      <c r="BG196" s="223">
        <v>3.7907184773718116E-4</v>
      </c>
      <c r="BH196" s="223">
        <v>3.7919467742639782E-4</v>
      </c>
      <c r="BI196" s="223">
        <v>3.7932587282063192E-4</v>
      </c>
      <c r="BJ196" s="223">
        <v>3.7946600473926444E-4</v>
      </c>
      <c r="BK196" s="223">
        <v>3.7961568311051171E-4</v>
      </c>
      <c r="BL196" s="223">
        <v>3.7977555967616555E-4</v>
      </c>
      <c r="BM196" s="223">
        <v>3.7994633088752651E-4</v>
      </c>
      <c r="BN196" s="223">
        <v>3.8012874100676065E-4</v>
      </c>
      <c r="BO196" s="223">
        <v>3.803235854290735E-4</v>
      </c>
      <c r="BP196" s="223">
        <v>3.8053171424241346E-4</v>
      </c>
      <c r="BQ196" s="223">
        <v>3.8075403604283757E-4</v>
      </c>
      <c r="BR196" s="223">
        <v>3.8099152202527447E-4</v>
      </c>
      <c r="BS196" s="223">
        <v>3.812452103711812E-4</v>
      </c>
      <c r="BT196" s="223">
        <v>3.8151621095655451E-4</v>
      </c>
      <c r="BU196" s="223">
        <v>3.8180571040595702E-4</v>
      </c>
      <c r="BV196" s="223">
        <v>3.8211497752067321E-4</v>
      </c>
      <c r="BW196" s="223">
        <v>3.8244536911188209E-4</v>
      </c>
      <c r="BX196" s="223">
        <v>3.8279833627284052E-4</v>
      </c>
      <c r="BY196" s="223">
        <v>3.8317543112760836E-4</v>
      </c>
      <c r="BZ196" s="223">
        <v>3.8357831409784504E-4</v>
      </c>
      <c r="CA196" s="223">
        <v>3.8400876173377342E-4</v>
      </c>
      <c r="CB196" s="223">
        <v>3.8446867516061812E-4</v>
      </c>
      <c r="CC196" s="223">
        <v>3.8496008919781819E-4</v>
      </c>
      <c r="CD196" s="223">
        <v>3.8548518221518822E-4</v>
      </c>
      <c r="CE196" s="223">
        <v>3.8604628679817535E-4</v>
      </c>
      <c r="CF196" s="223">
        <v>3.8664590130354999E-4</v>
      </c>
      <c r="CG196" s="223">
        <v>3.8728670239760821E-4</v>
      </c>
      <c r="CH196" s="223">
        <v>3.8797154688785567E-4</v>
      </c>
      <c r="CI196" s="223">
        <v>3.8870352401112904E-4</v>
      </c>
      <c r="CJ196" s="223">
        <v>3.8948592800915776E-4</v>
      </c>
      <c r="CK196" s="223">
        <v>3.9032229740961719E-4</v>
      </c>
      <c r="CL196" s="223">
        <v>3.912164306764376E-4</v>
      </c>
      <c r="CM196" s="223">
        <v>3.9217240740204454E-4</v>
      </c>
      <c r="CN196" s="223">
        <v>3.9319457492944994E-4</v>
      </c>
      <c r="CO196" s="223">
        <v>4.0742658705196033E-4</v>
      </c>
      <c r="CP196" s="223">
        <v>4.0862217170478215E-4</v>
      </c>
      <c r="CQ196" s="223">
        <v>4.0990104963957403E-4</v>
      </c>
      <c r="CR196" s="223">
        <v>4.1126923669171286E-4</v>
      </c>
      <c r="CS196" s="223">
        <v>4.1273322288904319E-4</v>
      </c>
      <c r="CT196" s="223">
        <v>4.1430001704662858E-4</v>
      </c>
      <c r="CU196" s="223">
        <v>4.1597719695103425E-4</v>
      </c>
      <c r="CV196" s="223">
        <v>4.1777312702807743E-4</v>
      </c>
      <c r="CW196" s="223">
        <v>4.1969630047315423E-4</v>
      </c>
      <c r="CX196" s="223">
        <v>4.2175658835872011E-4</v>
      </c>
      <c r="CY196" s="223">
        <v>4.2396448410866232E-4</v>
      </c>
      <c r="CZ196" s="223">
        <v>4.263314175148164E-4</v>
      </c>
      <c r="DA196" s="223">
        <v>4.2886986127608102E-4</v>
      </c>
      <c r="DB196" s="223">
        <v>4.3159345259612266E-4</v>
      </c>
      <c r="DC196" s="223">
        <v>4.345171319875281E-4</v>
      </c>
      <c r="DD196" s="223">
        <v>4.3765730144894495E-4</v>
      </c>
      <c r="DH196" s="223">
        <v>63</v>
      </c>
      <c r="DI196" s="223">
        <f t="shared" si="0"/>
        <v>0.43835619364843426</v>
      </c>
    </row>
    <row r="197" spans="1:113">
      <c r="A197" s="223">
        <v>25</v>
      </c>
      <c r="H197"/>
      <c r="I197" s="223">
        <v>3.9639635099772741E-8</v>
      </c>
      <c r="J197" s="223">
        <v>4.5213955767172417E-8</v>
      </c>
      <c r="K197" s="223">
        <v>5.1572164853948024E-8</v>
      </c>
      <c r="L197" s="223">
        <v>5.8824496609382241E-8</v>
      </c>
      <c r="M197" s="223">
        <v>6.7096686965668906E-8</v>
      </c>
      <c r="N197" s="223">
        <v>7.6532153460892E-8</v>
      </c>
      <c r="O197" s="223">
        <v>8.7294481713507545E-8</v>
      </c>
      <c r="P197" s="223">
        <v>9.9570261557110065E-8</v>
      </c>
      <c r="Q197" s="223">
        <v>1.1357232200643473E-7</v>
      </c>
      <c r="R197" s="223">
        <v>1.2954342114020733E-7</v>
      </c>
      <c r="S197" s="223">
        <v>1.4776045487348849E-7</v>
      </c>
      <c r="T197" s="223">
        <v>1.6853925758830938E-7</v>
      </c>
      <c r="U197" s="223">
        <v>1.9224007785262357E-7</v>
      </c>
      <c r="V197" s="223">
        <v>2.1927382416182073E-7</v>
      </c>
      <c r="W197" s="223">
        <v>2.5010918898716468E-7</v>
      </c>
      <c r="X197" s="223">
        <v>2.8528077464300031E-7</v>
      </c>
      <c r="Y197" s="223">
        <v>3.2539836185341801E-7</v>
      </c>
      <c r="Z197" s="223">
        <v>3.711574817103994E-7</v>
      </c>
      <c r="AA197" s="223">
        <v>4.2335147431277241E-7</v>
      </c>
      <c r="AB197" s="223">
        <v>4.8288524315035026E-7</v>
      </c>
      <c r="AC197" s="223">
        <v>5.5079094369729505E-7</v>
      </c>
      <c r="AD197" s="223">
        <v>6.2824587821272423E-7</v>
      </c>
      <c r="AE197" s="223">
        <v>7.1659290699629492E-7</v>
      </c>
      <c r="AF197" s="223">
        <v>8.1736372997504528E-7</v>
      </c>
      <c r="AG197" s="223">
        <v>9.3230544226161777E-7</v>
      </c>
      <c r="AH197" s="223">
        <v>1.0634108240858298E-6</v>
      </c>
      <c r="AI197" s="223">
        <v>1.21295289024557E-6</v>
      </c>
      <c r="AJ197" s="223">
        <v>1.3835242980715927E-6</v>
      </c>
      <c r="AK197" s="223">
        <v>1.5780822971343627E-6</v>
      </c>
      <c r="AL197" s="223">
        <v>1.7999999999999986E-6</v>
      </c>
      <c r="AM197" s="223">
        <v>2.0531248629323758E-6</v>
      </c>
      <c r="AN197" s="223">
        <v>2.3418453904394952E-6</v>
      </c>
      <c r="AO197" s="223">
        <v>2.6711672201416163E-6</v>
      </c>
      <c r="AP197" s="223">
        <v>3.046799907068176E-6</v>
      </c>
      <c r="AQ197" s="223">
        <v>3.4752559119898493E-6</v>
      </c>
      <c r="AR197" s="223">
        <v>3.9639635099772712E-6</v>
      </c>
      <c r="AS197" s="223">
        <v>4.5213955767172426E-6</v>
      </c>
      <c r="AT197" s="223">
        <v>5.157216485394802E-6</v>
      </c>
      <c r="AU197" s="223">
        <v>5.8824496609382253E-6</v>
      </c>
      <c r="AV197" s="223">
        <v>6.7096686965668881E-6</v>
      </c>
      <c r="AW197" s="223">
        <v>7.6532153460892013E-6</v>
      </c>
      <c r="AX197" s="223">
        <v>8.729448171350748E-6</v>
      </c>
      <c r="AY197" s="223">
        <v>9.9570261557110061E-6</v>
      </c>
      <c r="AZ197" s="223">
        <v>1.1357232200643475E-5</v>
      </c>
      <c r="BA197" s="223">
        <v>1.2954342114020735E-5</v>
      </c>
      <c r="BB197" s="223">
        <v>1.4776045487348853E-5</v>
      </c>
      <c r="BC197" s="223">
        <v>1.6853925758830932E-5</v>
      </c>
      <c r="BD197" s="223">
        <v>1.9224007785262358E-5</v>
      </c>
      <c r="BE197" s="223">
        <v>2.192738241618206E-5</v>
      </c>
      <c r="BF197" s="223">
        <v>2.5010918898716469E-5</v>
      </c>
      <c r="BG197" s="223">
        <v>2.8528077464300022E-5</v>
      </c>
      <c r="BH197" s="223">
        <v>3.2539836185341815E-5</v>
      </c>
      <c r="BI197" s="223">
        <v>3.7115748171039932E-5</v>
      </c>
      <c r="BJ197" s="223">
        <v>4.233514743127727E-5</v>
      </c>
      <c r="BK197" s="223">
        <v>4.8288524315035042E-5</v>
      </c>
      <c r="BL197" s="223">
        <v>5.5079094369729518E-5</v>
      </c>
      <c r="BM197" s="223">
        <v>6.2824587821272432E-5</v>
      </c>
      <c r="BN197" s="223">
        <v>7.1659290699629529E-5</v>
      </c>
      <c r="BO197" s="223">
        <v>8.1736372997504524E-5</v>
      </c>
      <c r="BP197" s="223">
        <v>9.3230544226161708E-5</v>
      </c>
      <c r="BQ197" s="223">
        <v>1.0634108240858297E-4</v>
      </c>
      <c r="BR197" s="223">
        <v>1.2129528902455693E-4</v>
      </c>
      <c r="BS197" s="223">
        <v>1.383524298071593E-4</v>
      </c>
      <c r="BT197" s="223">
        <v>1.5780822971343621E-4</v>
      </c>
      <c r="BU197" s="223">
        <v>1.7999999999999998E-4</v>
      </c>
      <c r="BV197" s="223">
        <v>2.0531248629323767E-4</v>
      </c>
      <c r="BW197" s="223">
        <v>2.3418453904394963E-4</v>
      </c>
      <c r="BX197" s="223">
        <v>2.6711672201416164E-4</v>
      </c>
      <c r="BY197" s="223">
        <v>3.0467999070681766E-4</v>
      </c>
      <c r="BZ197" s="223">
        <v>3.4752559119898485E-4</v>
      </c>
      <c r="CA197" s="223">
        <v>3.9639635099772717E-4</v>
      </c>
      <c r="CB197" s="223">
        <v>4.521395576717238E-4</v>
      </c>
      <c r="CC197" s="223">
        <v>5.1572164853948082E-4</v>
      </c>
      <c r="CD197" s="223">
        <v>5.8824496609382248E-4</v>
      </c>
      <c r="CE197" s="223">
        <v>6.7096686965668873E-4</v>
      </c>
      <c r="CF197" s="223">
        <v>7.6532153460891943E-4</v>
      </c>
      <c r="CG197" s="223">
        <v>8.7294481713507603E-4</v>
      </c>
      <c r="CH197" s="223">
        <v>9.9570261557110082E-4</v>
      </c>
      <c r="CI197" s="223">
        <v>1.1357232200643475E-3</v>
      </c>
      <c r="CJ197" s="223">
        <v>1.2954342114020723E-3</v>
      </c>
      <c r="CK197" s="223">
        <v>1.4776045487348867E-3</v>
      </c>
      <c r="CL197" s="223">
        <v>1.6853925758830951E-3</v>
      </c>
      <c r="CM197" s="223">
        <v>1.9224007785262356E-3</v>
      </c>
      <c r="CN197" s="223">
        <v>2.1927382416182068E-3</v>
      </c>
      <c r="CO197" s="223">
        <v>2.5010918898716442E-3</v>
      </c>
      <c r="CP197" s="223">
        <v>2.8528077464300052E-3</v>
      </c>
      <c r="CQ197" s="223">
        <v>3.253983618534182E-3</v>
      </c>
      <c r="CR197" s="223">
        <v>3.7115748171039939E-3</v>
      </c>
      <c r="CS197" s="223">
        <v>4.2335147431277207E-3</v>
      </c>
      <c r="CT197" s="223">
        <v>4.8288524315035081E-3</v>
      </c>
      <c r="CU197" s="223">
        <v>5.5079094369729518E-3</v>
      </c>
      <c r="CV197" s="223">
        <v>6.2824587821272426E-3</v>
      </c>
      <c r="CW197" s="223">
        <v>7.165929069962944E-3</v>
      </c>
      <c r="CX197" s="223">
        <v>8.1736372997504459E-3</v>
      </c>
      <c r="CY197" s="223">
        <v>9.3230544226161824E-3</v>
      </c>
      <c r="CZ197" s="223">
        <v>1.0634108240858293E-2</v>
      </c>
      <c r="DA197" s="223">
        <v>1.2129528902455689E-2</v>
      </c>
      <c r="DB197" s="223">
        <v>1.3835242980715914E-2</v>
      </c>
      <c r="DC197" s="223">
        <v>1.5780822971343637E-2</v>
      </c>
      <c r="DD197" s="223">
        <v>1.8000000000000002E-2</v>
      </c>
      <c r="DH197" s="223">
        <v>64</v>
      </c>
      <c r="DI197" s="223">
        <f t="shared" si="0"/>
        <v>0.46816460441197055</v>
      </c>
    </row>
    <row r="198" spans="1:113">
      <c r="A198" s="223">
        <v>26</v>
      </c>
      <c r="H198"/>
      <c r="I198" s="223">
        <v>3.1638239343842904E-2</v>
      </c>
      <c r="J198" s="223">
        <v>3.1638725587320081E-2</v>
      </c>
      <c r="K198" s="223">
        <v>3.1639246545200402E-2</v>
      </c>
      <c r="L198" s="223">
        <v>3.1639804806311123E-2</v>
      </c>
      <c r="M198" s="223">
        <v>3.1640403171526894E-2</v>
      </c>
      <c r="N198" s="223">
        <v>3.1641044669377318E-2</v>
      </c>
      <c r="O198" s="223">
        <v>3.1641732576765835E-2</v>
      </c>
      <c r="P198" s="223">
        <v>3.1642470441835789E-2</v>
      </c>
      <c r="Q198" s="223">
        <v>3.1643262109233981E-2</v>
      </c>
      <c r="R198" s="223">
        <v>3.1644111748053552E-2</v>
      </c>
      <c r="S198" s="223">
        <v>3.164502388277423E-2</v>
      </c>
      <c r="T198" s="223">
        <v>3.1646003427558703E-2</v>
      </c>
      <c r="U198" s="223">
        <v>3.16470557243103E-2</v>
      </c>
      <c r="V198" s="223">
        <v>3.1648186584949542E-2</v>
      </c>
      <c r="W198" s="223">
        <v>3.1649402338427238E-2</v>
      </c>
      <c r="X198" s="223">
        <v>3.1650709883059396E-2</v>
      </c>
      <c r="Y198" s="223">
        <v>3.1652116744846359E-2</v>
      </c>
      <c r="Z198" s="223">
        <v>3.1653631142526548E-2</v>
      </c>
      <c r="AA198" s="223">
        <v>3.1655262060214656E-2</v>
      </c>
      <c r="AB198" s="223">
        <v>3.1657019328587915E-2</v>
      </c>
      <c r="AC198" s="223">
        <v>3.1658913715713013E-2</v>
      </c>
      <c r="AD198" s="223">
        <v>3.1660957028753572E-2</v>
      </c>
      <c r="AE198" s="223">
        <v>3.1663162227965357E-2</v>
      </c>
      <c r="AF198" s="223">
        <v>3.1665543554577506E-2</v>
      </c>
      <c r="AG198" s="223">
        <v>3.1668116674375302E-2</v>
      </c>
      <c r="AH198" s="223">
        <v>3.1670898839048105E-2</v>
      </c>
      <c r="AI198" s="223">
        <v>3.1673909067648581E-2</v>
      </c>
      <c r="AJ198" s="223">
        <v>3.1677168350832105E-2</v>
      </c>
      <c r="AK198" s="223">
        <v>3.1680699880912648E-2</v>
      </c>
      <c r="AL198" s="223">
        <v>3.1684529311191936E-2</v>
      </c>
      <c r="AM198" s="223">
        <v>3.1688685048497464E-2</v>
      </c>
      <c r="AN198" s="223">
        <v>3.1693198583412928E-2</v>
      </c>
      <c r="AO198" s="223">
        <v>3.1698104863309706E-2</v>
      </c>
      <c r="AP198" s="223">
        <v>3.1703442714002869E-2</v>
      </c>
      <c r="AQ198" s="223">
        <v>3.1709255316672215E-2</v>
      </c>
      <c r="AR198" s="223">
        <v>3.1715590747623083E-2</v>
      </c>
      <c r="AS198" s="223">
        <v>3.1722502589530271E-2</v>
      </c>
      <c r="AT198" s="223">
        <v>3.1730050624031621E-2</v>
      </c>
      <c r="AU198" s="223">
        <v>3.1738301616937296E-2</v>
      </c>
      <c r="AV198" s="223">
        <v>3.1747330208924777E-2</v>
      </c>
      <c r="AW198" s="223">
        <v>3.175721992642528E-2</v>
      </c>
      <c r="AX198" s="223">
        <v>3.1768064329513186E-2</v>
      </c>
      <c r="AY198" s="223">
        <v>3.1779968316023519E-2</v>
      </c>
      <c r="AZ198" s="223">
        <v>3.1793049603890525E-2</v>
      </c>
      <c r="BA198" s="223">
        <v>3.1807440416879176E-2</v>
      </c>
      <c r="BB198" s="223">
        <v>3.1823289402528647E-2</v>
      </c>
      <c r="BC198" s="223">
        <v>3.1840763815318932E-2</v>
      </c>
      <c r="BD198" s="223">
        <v>3.1860052002889161E-2</v>
      </c>
      <c r="BE198" s="223">
        <v>3.1881366238676614E-2</v>
      </c>
      <c r="BF198" s="223">
        <v>3.1904945950721721E-2</v>
      </c>
      <c r="BG198" s="223">
        <v>3.1931061403725557E-2</v>
      </c>
      <c r="BH198" s="223">
        <v>3.1960017899906143E-2</v>
      </c>
      <c r="BI198" s="223">
        <v>3.1992160573953425E-2</v>
      </c>
      <c r="BJ198" s="223">
        <v>3.2027879868638108E-2</v>
      </c>
      <c r="BK198" s="223">
        <v>3.2067617790626064E-2</v>
      </c>
      <c r="BL198" s="223">
        <v>3.2111875061071264E-2</v>
      </c>
      <c r="BM198" s="223">
        <v>3.2161219292934799E-2</v>
      </c>
      <c r="BN198" s="223">
        <v>3.2216294347094429E-2</v>
      </c>
      <c r="BO198" s="223">
        <v>3.2277831042621961E-2</v>
      </c>
      <c r="BP198" s="223">
        <v>3.2346659423652176E-2</v>
      </c>
      <c r="BQ198" s="223">
        <v>3.2423722816677145E-2</v>
      </c>
      <c r="BR198" s="223">
        <v>3.2510093948622365E-2</v>
      </c>
      <c r="BS198" s="223">
        <v>3.2606993438579694E-2</v>
      </c>
      <c r="BT198" s="223">
        <v>3.2715811025636844E-2</v>
      </c>
      <c r="BU198" s="223">
        <v>3.2838129953104117E-2</v>
      </c>
      <c r="BV198" s="223">
        <v>3.2975754997086444E-2</v>
      </c>
      <c r="BW198" s="223">
        <v>3.3130744706566462E-2</v>
      </c>
      <c r="BX198" s="223">
        <v>3.3305448515092179E-2</v>
      </c>
      <c r="BY198" s="223">
        <v>3.3502549493376672E-2</v>
      </c>
      <c r="BZ198" s="223">
        <v>3.3725113640729901E-2</v>
      </c>
      <c r="CA198" s="223">
        <v>3.3976646765024356E-2</v>
      </c>
      <c r="CB198" s="223">
        <v>3.4261160180438593E-2</v>
      </c>
      <c r="CC198" s="223">
        <v>3.458324666513321E-2</v>
      </c>
      <c r="CD198" s="223">
        <v>3.4948168374174665E-2</v>
      </c>
      <c r="CE198" s="223">
        <v>3.5361958704918983E-2</v>
      </c>
      <c r="CF198" s="223">
        <v>3.5831540473206504E-2</v>
      </c>
      <c r="CG198" s="223">
        <v>3.6364863192187062E-2</v>
      </c>
      <c r="CH198" s="223">
        <v>3.6971600650852421E-2</v>
      </c>
      <c r="CI198" s="223">
        <v>3.7661600205925988E-2</v>
      </c>
      <c r="CJ198" s="223">
        <v>3.8447151983143961E-2</v>
      </c>
      <c r="CK198" s="223">
        <v>3.9342211635982741E-2</v>
      </c>
      <c r="CL198" s="223">
        <v>4.0362878286580993E-2</v>
      </c>
      <c r="CM198" s="223">
        <v>4.1527744733112291E-2</v>
      </c>
      <c r="CN198" s="223">
        <v>4.2967941324607448E-2</v>
      </c>
      <c r="CO198" s="223">
        <v>4.5300990072249539E-2</v>
      </c>
      <c r="CP198" s="223">
        <v>4.7750943076849045E-2</v>
      </c>
      <c r="CQ198" s="223">
        <v>5.0510238883905517E-2</v>
      </c>
      <c r="CR198" s="223">
        <v>5.3623030375296581E-2</v>
      </c>
      <c r="CS198" s="223">
        <v>5.7140500174524579E-2</v>
      </c>
      <c r="CT198" s="223">
        <v>6.1122116930988762E-2</v>
      </c>
      <c r="CU198" s="223">
        <v>6.563714893610717E-2</v>
      </c>
      <c r="CV198" s="223">
        <v>7.0769666970570466E-2</v>
      </c>
      <c r="CW198" s="223">
        <v>7.661225193722529E-2</v>
      </c>
      <c r="CX198" s="223">
        <v>8.3276483776148297E-2</v>
      </c>
      <c r="CY198" s="223">
        <v>9.0894030106730944E-2</v>
      </c>
      <c r="CZ198" s="223">
        <v>9.9620810422040171E-2</v>
      </c>
      <c r="DA198" s="223">
        <v>0.10964226465529352</v>
      </c>
      <c r="DB198" s="223">
        <v>0.12118000521692068</v>
      </c>
      <c r="DC198" s="223">
        <v>0.13450029374459285</v>
      </c>
      <c r="DD198" s="223">
        <v>0.14992495258902228</v>
      </c>
      <c r="DH198" s="223">
        <v>65</v>
      </c>
      <c r="DI198" s="223">
        <f t="shared" si="0"/>
        <v>0.49999999999999983</v>
      </c>
    </row>
    <row r="199" spans="1:113">
      <c r="A199" s="223">
        <v>27</v>
      </c>
      <c r="H199"/>
      <c r="I199" s="223">
        <v>0.11602053859303509</v>
      </c>
      <c r="J199" s="223">
        <v>0.11602323670564421</v>
      </c>
      <c r="K199" s="223">
        <v>0.11602612480614503</v>
      </c>
      <c r="L199" s="223">
        <v>0.11602921672622431</v>
      </c>
      <c r="M199" s="223">
        <v>0.11603252737034908</v>
      </c>
      <c r="N199" s="223">
        <v>0.11603607280343423</v>
      </c>
      <c r="O199" s="223">
        <v>0.11603987035042401</v>
      </c>
      <c r="P199" s="223">
        <v>0.11604393870555359</v>
      </c>
      <c r="Q199" s="223">
        <v>0.11604829805235824</v>
      </c>
      <c r="R199" s="223">
        <v>0.11605297019562782</v>
      </c>
      <c r="S199" s="223">
        <v>0.11605797870665208</v>
      </c>
      <c r="T199" s="223">
        <v>0.11606334908326751</v>
      </c>
      <c r="U199" s="223">
        <v>0.11606910892640697</v>
      </c>
      <c r="V199" s="223">
        <v>0.11607528813506378</v>
      </c>
      <c r="W199" s="223">
        <v>0.11608191912182649</v>
      </c>
      <c r="X199" s="223">
        <v>0.11608903705141194</v>
      </c>
      <c r="Y199" s="223">
        <v>0.11609668010493569</v>
      </c>
      <c r="Z199" s="223">
        <v>0.11610488977301038</v>
      </c>
      <c r="AA199" s="223">
        <v>0.1161137111811618</v>
      </c>
      <c r="AB199" s="223">
        <v>0.11612319345150506</v>
      </c>
      <c r="AC199" s="223">
        <v>0.11613339010513808</v>
      </c>
      <c r="AD199" s="223">
        <v>0.11614435951029302</v>
      </c>
      <c r="AE199" s="223">
        <v>0.11615616538194919</v>
      </c>
      <c r="AF199" s="223">
        <v>0.11616887733936633</v>
      </c>
      <c r="AG199" s="223">
        <v>0.11618257152885131</v>
      </c>
      <c r="AH199" s="223">
        <v>0.1161973313200477</v>
      </c>
      <c r="AI199" s="223">
        <v>0.11621324808514372</v>
      </c>
      <c r="AJ199" s="223">
        <v>0.11623042207165471</v>
      </c>
      <c r="AK199" s="223">
        <v>0.1162489633808695</v>
      </c>
      <c r="AL199" s="223">
        <v>0.11626899306568202</v>
      </c>
      <c r="AM199" s="223">
        <v>0.11629064436338631</v>
      </c>
      <c r="AN199" s="223">
        <v>0.11631406408112765</v>
      </c>
      <c r="AO199" s="223">
        <v>0.11633941415411078</v>
      </c>
      <c r="AP199" s="223">
        <v>0.1163668733994092</v>
      </c>
      <c r="AQ199" s="223">
        <v>0.11639663949134441</v>
      </c>
      <c r="AR199" s="223">
        <v>0.11642893118796512</v>
      </c>
      <c r="AS199" s="223">
        <v>0.11646399084221486</v>
      </c>
      <c r="AT199" s="223">
        <v>0.11650208723600405</v>
      </c>
      <c r="AU199" s="223">
        <v>0.11654351878067681</v>
      </c>
      <c r="AV199" s="223">
        <v>0.11658861713338016</v>
      </c>
      <c r="AW199" s="223">
        <v>0.11663775128570462</v>
      </c>
      <c r="AX199" s="223">
        <v>0.11669133218879503</v>
      </c>
      <c r="AY199" s="223">
        <v>0.11674981798806315</v>
      </c>
      <c r="AZ199" s="223">
        <v>0.11681371995082999</v>
      </c>
      <c r="BA199" s="223">
        <v>0.11688360918186548</v>
      </c>
      <c r="BB199" s="223">
        <v>0.11696012423508245</v>
      </c>
      <c r="BC199" s="223">
        <v>0.11704397974481996</v>
      </c>
      <c r="BD199" s="223">
        <v>0.11713597621748933</v>
      </c>
      <c r="BE199" s="223">
        <v>0.11723701114416525</v>
      </c>
      <c r="BF199" s="223">
        <v>0.11734809161734638</v>
      </c>
      <c r="BG199" s="223">
        <v>0.1174703486609906</v>
      </c>
      <c r="BH199" s="223">
        <v>0.11760505351252759</v>
      </c>
      <c r="BI199" s="223">
        <v>0.1177536361294034</v>
      </c>
      <c r="BJ199" s="223">
        <v>0.11791770623144708</v>
      </c>
      <c r="BK199" s="223">
        <v>0.11809907723468323</v>
      </c>
      <c r="BL199" s="223">
        <v>0.11829979348297767</v>
      </c>
      <c r="BM199" s="223">
        <v>0.11852216124204695</v>
      </c>
      <c r="BN199" s="223">
        <v>0.11876878398699151</v>
      </c>
      <c r="BO199" s="223">
        <v>0.11904260259089541</v>
      </c>
      <c r="BP199" s="223">
        <v>0.11934694110964619</v>
      </c>
      <c r="BQ199" s="223">
        <v>0.11968555895866753</v>
      </c>
      <c r="BR199" s="223">
        <v>0.12006271039270243</v>
      </c>
      <c r="BS199" s="223">
        <v>0.1204832123324258</v>
      </c>
      <c r="BT199" s="223">
        <v>0.12095252173417068</v>
      </c>
      <c r="BU199" s="223">
        <v>0.12147682387452891</v>
      </c>
      <c r="BV199" s="223">
        <v>0.12206313312366246</v>
      </c>
      <c r="BW199" s="223">
        <v>0.12271940801407902</v>
      </c>
      <c r="BX199" s="223">
        <v>0.12345468268036346</v>
      </c>
      <c r="BY199" s="223">
        <v>0.124279217055768</v>
      </c>
      <c r="BZ199" s="223">
        <v>0.1252046685705494</v>
      </c>
      <c r="CA199" s="223">
        <v>0.12624428851266778</v>
      </c>
      <c r="CB199" s="223">
        <v>0.12741314669361611</v>
      </c>
      <c r="CC199" s="223">
        <v>0.12872838862228192</v>
      </c>
      <c r="CD199" s="223">
        <v>0.13020953004165489</v>
      </c>
      <c r="CE199" s="223">
        <v>0.13187879444348169</v>
      </c>
      <c r="CF199" s="223">
        <v>0.13376150006463949</v>
      </c>
      <c r="CG199" s="223">
        <v>0.13588650391033902</v>
      </c>
      <c r="CH199" s="223">
        <v>0.13828724870021841</v>
      </c>
      <c r="CI199" s="223">
        <v>0.14100061431092339</v>
      </c>
      <c r="CJ199" s="223">
        <v>0.14406964082461579</v>
      </c>
      <c r="CK199" s="223">
        <v>0.14754327441828721</v>
      </c>
      <c r="CL199" s="223">
        <v>0.1514774415203258</v>
      </c>
      <c r="CM199" s="223">
        <v>0.1559360812027322</v>
      </c>
      <c r="CN199" s="223">
        <v>0.16117462932401622</v>
      </c>
      <c r="CO199" s="223">
        <v>0.16875136857646009</v>
      </c>
      <c r="CP199" s="223">
        <v>0.17644665677465607</v>
      </c>
      <c r="CQ199" s="223">
        <v>0.18511760338855893</v>
      </c>
      <c r="CR199" s="223">
        <v>0.19489773367585295</v>
      </c>
      <c r="CS199" s="223">
        <v>0.20594004130509697</v>
      </c>
      <c r="CT199" s="223">
        <v>0.21842003666217552</v>
      </c>
      <c r="CU199" s="223">
        <v>0.23253932347370174</v>
      </c>
      <c r="CV199" s="223">
        <v>0.24853356851972644</v>
      </c>
      <c r="CW199" s="223">
        <v>0.26666666828673691</v>
      </c>
      <c r="CX199" s="223">
        <v>0.28724775363881178</v>
      </c>
      <c r="CY199" s="223">
        <v>0.31063379232621297</v>
      </c>
      <c r="CZ199" s="223">
        <v>0.33723856024898341</v>
      </c>
      <c r="DA199" s="223">
        <v>0.36754289249605743</v>
      </c>
      <c r="DB199" s="223">
        <v>0.40210715406831915</v>
      </c>
      <c r="DC199" s="223">
        <v>0.4415865325336667</v>
      </c>
      <c r="DD199" s="223">
        <v>0.48674996020103767</v>
      </c>
      <c r="DH199" s="223">
        <v>66</v>
      </c>
      <c r="DI199" s="223">
        <f t="shared" ref="DI199:DI235" si="1">5*10 ^ (DH199 /35) / 10^(100/35)</f>
        <v>0.53400021625728777</v>
      </c>
    </row>
    <row r="200" spans="1:113">
      <c r="A200" s="223">
        <v>28</v>
      </c>
      <c r="H200"/>
      <c r="I200" s="223">
        <v>0.21638219430779682</v>
      </c>
      <c r="J200" s="223">
        <v>0.21638489242040596</v>
      </c>
      <c r="K200" s="223">
        <v>0.21638778052090679</v>
      </c>
      <c r="L200" s="223">
        <v>0.21639087244098604</v>
      </c>
      <c r="M200" s="223">
        <v>0.21639418308511083</v>
      </c>
      <c r="N200" s="223">
        <v>0.21639772851819597</v>
      </c>
      <c r="O200" s="223">
        <v>0.21640152606518576</v>
      </c>
      <c r="P200" s="223">
        <v>0.21640559442031532</v>
      </c>
      <c r="Q200" s="223">
        <v>0.21640995376711997</v>
      </c>
      <c r="R200" s="223">
        <v>0.21641462591038957</v>
      </c>
      <c r="S200" s="223">
        <v>0.21641963442141382</v>
      </c>
      <c r="T200" s="223">
        <v>0.21642500479802926</v>
      </c>
      <c r="U200" s="223">
        <v>0.21643076464116873</v>
      </c>
      <c r="V200" s="223">
        <v>0.21643694384982554</v>
      </c>
      <c r="W200" s="223">
        <v>0.21644357483658822</v>
      </c>
      <c r="X200" s="223">
        <v>0.21645069276617368</v>
      </c>
      <c r="Y200" s="223">
        <v>0.21645833581969742</v>
      </c>
      <c r="Z200" s="223">
        <v>0.21646654548777211</v>
      </c>
      <c r="AA200" s="223">
        <v>0.21647536689592356</v>
      </c>
      <c r="AB200" s="223">
        <v>0.21648484916626681</v>
      </c>
      <c r="AC200" s="223">
        <v>0.21649504581989981</v>
      </c>
      <c r="AD200" s="223">
        <v>0.21650601522505475</v>
      </c>
      <c r="AE200" s="223">
        <v>0.21651782109671092</v>
      </c>
      <c r="AF200" s="223">
        <v>0.21653053305412806</v>
      </c>
      <c r="AG200" s="223">
        <v>0.21654422724361305</v>
      </c>
      <c r="AH200" s="223">
        <v>0.21655898703480944</v>
      </c>
      <c r="AI200" s="223">
        <v>0.21657490379990546</v>
      </c>
      <c r="AJ200" s="223">
        <v>0.21659207778641645</v>
      </c>
      <c r="AK200" s="223">
        <v>0.21661061909563123</v>
      </c>
      <c r="AL200" s="223">
        <v>0.21663064878044375</v>
      </c>
      <c r="AM200" s="223">
        <v>0.21665230007814806</v>
      </c>
      <c r="AN200" s="223">
        <v>0.2166757197958894</v>
      </c>
      <c r="AO200" s="223">
        <v>0.21670106986887253</v>
      </c>
      <c r="AP200" s="223">
        <v>0.21672852911417095</v>
      </c>
      <c r="AQ200" s="223">
        <v>0.21675829520610615</v>
      </c>
      <c r="AR200" s="223">
        <v>0.21679058690272685</v>
      </c>
      <c r="AS200" s="223">
        <v>0.21682564655697661</v>
      </c>
      <c r="AT200" s="223">
        <v>0.2168637429507658</v>
      </c>
      <c r="AU200" s="223">
        <v>0.21690517449543856</v>
      </c>
      <c r="AV200" s="223">
        <v>0.21695027284814189</v>
      </c>
      <c r="AW200" s="223">
        <v>0.21699940700046638</v>
      </c>
      <c r="AX200" s="223">
        <v>0.21705298790355676</v>
      </c>
      <c r="AY200" s="223">
        <v>0.21711147370282491</v>
      </c>
      <c r="AZ200" s="223">
        <v>0.21717537566559175</v>
      </c>
      <c r="BA200" s="223">
        <v>0.21724526489662721</v>
      </c>
      <c r="BB200" s="223">
        <v>0.2173217799498442</v>
      </c>
      <c r="BC200" s="223">
        <v>0.21740563545958169</v>
      </c>
      <c r="BD200" s="223">
        <v>0.21749763193225108</v>
      </c>
      <c r="BE200" s="223">
        <v>0.21759866685892698</v>
      </c>
      <c r="BF200" s="223">
        <v>0.21770974733210813</v>
      </c>
      <c r="BG200" s="223">
        <v>0.21783200437575234</v>
      </c>
      <c r="BH200" s="223">
        <v>0.21796670922728933</v>
      </c>
      <c r="BI200" s="223">
        <v>0.21811529184416514</v>
      </c>
      <c r="BJ200" s="223">
        <v>0.21827936194620884</v>
      </c>
      <c r="BK200" s="223">
        <v>0.21846073294944496</v>
      </c>
      <c r="BL200" s="223">
        <v>0.21866144919773942</v>
      </c>
      <c r="BM200" s="223">
        <v>0.2188838169568087</v>
      </c>
      <c r="BN200" s="223">
        <v>0.21913043970175325</v>
      </c>
      <c r="BO200" s="223">
        <v>0.21940425830565716</v>
      </c>
      <c r="BP200" s="223">
        <v>0.21970859682440794</v>
      </c>
      <c r="BQ200" s="223">
        <v>0.22004721467342928</v>
      </c>
      <c r="BR200" s="223">
        <v>0.22042436610746419</v>
      </c>
      <c r="BS200" s="223">
        <v>0.22084486804718756</v>
      </c>
      <c r="BT200" s="223">
        <v>0.22131417744893242</v>
      </c>
      <c r="BU200" s="223">
        <v>0.22183847958929065</v>
      </c>
      <c r="BV200" s="223">
        <v>0.2224247888384242</v>
      </c>
      <c r="BW200" s="223">
        <v>0.22308106372884076</v>
      </c>
      <c r="BX200" s="223">
        <v>0.22381633839512521</v>
      </c>
      <c r="BY200" s="223">
        <v>0.22464087277052974</v>
      </c>
      <c r="BZ200" s="223">
        <v>0.22556632428531115</v>
      </c>
      <c r="CA200" s="223">
        <v>0.22660594422742952</v>
      </c>
      <c r="CB200" s="223">
        <v>0.22777480240837786</v>
      </c>
      <c r="CC200" s="223">
        <v>0.22909004433704366</v>
      </c>
      <c r="CD200" s="223">
        <v>0.23057118575641664</v>
      </c>
      <c r="CE200" s="223">
        <v>0.23224045015824343</v>
      </c>
      <c r="CF200" s="223">
        <v>0.23412315577940124</v>
      </c>
      <c r="CG200" s="223">
        <v>0.23624815962510076</v>
      </c>
      <c r="CH200" s="223">
        <v>0.23864890441498016</v>
      </c>
      <c r="CI200" s="223">
        <v>0.24136227002568514</v>
      </c>
      <c r="CJ200" s="223">
        <v>0.24443129653937753</v>
      </c>
      <c r="CK200" s="223">
        <v>0.24790493013304896</v>
      </c>
      <c r="CL200" s="223">
        <v>0.25183909723508757</v>
      </c>
      <c r="CM200" s="223">
        <v>0.25629773691749391</v>
      </c>
      <c r="CN200" s="223">
        <v>0.26153628503877796</v>
      </c>
      <c r="CO200" s="223">
        <v>0.26911302429122186</v>
      </c>
      <c r="CP200" s="223">
        <v>0.27680831248941784</v>
      </c>
      <c r="CQ200" s="223">
        <v>0.28547925910332067</v>
      </c>
      <c r="CR200" s="223">
        <v>0.29525938939061469</v>
      </c>
      <c r="CS200" s="223">
        <v>0.30630169701985871</v>
      </c>
      <c r="CT200" s="223">
        <v>0.31878169237693726</v>
      </c>
      <c r="CU200" s="223">
        <v>0.33290097918846351</v>
      </c>
      <c r="CV200" s="223">
        <v>0.34889522423448815</v>
      </c>
      <c r="CW200" s="223">
        <v>0.36702832400149865</v>
      </c>
      <c r="CX200" s="223">
        <v>0.38760940935357352</v>
      </c>
      <c r="CY200" s="223">
        <v>0.41099544804097471</v>
      </c>
      <c r="CZ200" s="223">
        <v>0.43760021596374515</v>
      </c>
      <c r="DA200" s="223">
        <v>0.46790454821081917</v>
      </c>
      <c r="DB200" s="223">
        <v>0.50246880978308095</v>
      </c>
      <c r="DC200" s="223">
        <v>0.5419481882484285</v>
      </c>
      <c r="DD200" s="223">
        <v>0.58711161591579941</v>
      </c>
      <c r="DH200" s="223">
        <v>67</v>
      </c>
      <c r="DI200" s="223">
        <f t="shared" si="1"/>
        <v>0.57031246192566054</v>
      </c>
    </row>
    <row r="201" spans="1:113">
      <c r="A201" s="223">
        <v>29</v>
      </c>
      <c r="H201"/>
      <c r="I201" s="223">
        <v>2.0159678994654758E-2</v>
      </c>
      <c r="J201" s="223">
        <v>2.1500808446128634E-2</v>
      </c>
      <c r="K201" s="223">
        <v>2.2929049520522431E-2</v>
      </c>
      <c r="L201" s="223">
        <v>2.4449771733495922E-2</v>
      </c>
      <c r="M201" s="223">
        <v>2.6068636118485203E-2</v>
      </c>
      <c r="N201" s="223">
        <v>2.7791605595537294E-2</v>
      </c>
      <c r="O201" s="223">
        <v>2.9624954898397449E-2</v>
      </c>
      <c r="P201" s="223">
        <v>3.1575279905252884E-2</v>
      </c>
      <c r="Q201" s="223">
        <v>3.3649506197088529E-2</v>
      </c>
      <c r="R201" s="223">
        <v>3.585489664476222E-2</v>
      </c>
      <c r="S201" s="223">
        <v>3.8199057801414874E-2</v>
      </c>
      <c r="T201" s="223">
        <v>4.0689944850798222E-2</v>
      </c>
      <c r="U201" s="223">
        <v>4.3335864834689729E-2</v>
      </c>
      <c r="V201" s="223">
        <v>4.6145477854016043E-2</v>
      </c>
      <c r="W201" s="223">
        <v>4.9127795908950077E-2</v>
      </c>
      <c r="X201" s="223">
        <v>5.2292179013525515E-2</v>
      </c>
      <c r="Y201" s="223">
        <v>5.5648328190784066E-2</v>
      </c>
      <c r="Z201" s="223">
        <v>5.9206274925838527E-2</v>
      </c>
      <c r="AA201" s="223">
        <v>6.2976366627354674E-2</v>
      </c>
      <c r="AB201" s="223">
        <v>6.6969247623856032E-2</v>
      </c>
      <c r="AC201" s="223">
        <v>7.1195835201150443E-2</v>
      </c>
      <c r="AD201" s="223">
        <v>7.5667290172471161E-2</v>
      </c>
      <c r="AE201" s="223">
        <v>8.0394981465224308E-2</v>
      </c>
      <c r="AF201" s="223">
        <v>8.5390444209330674E-2</v>
      </c>
      <c r="AG201" s="223">
        <v>9.0665330824028015E-2</v>
      </c>
      <c r="AH201" s="223">
        <v>9.6231354624785062E-2</v>
      </c>
      <c r="AI201" s="223">
        <v>0.10210022551192358</v>
      </c>
      <c r="AJ201" s="223">
        <v>0.10828357735994878</v>
      </c>
      <c r="AK201" s="223">
        <v>0.11479288680373403</v>
      </c>
      <c r="AL201" s="223">
        <v>0.12163938321674966</v>
      </c>
      <c r="AM201" s="223">
        <v>0.12883394979937982</v>
      </c>
      <c r="AN201" s="223">
        <v>0.13638701584354723</v>
      </c>
      <c r="AO201" s="223">
        <v>0.14430844041431673</v>
      </c>
      <c r="AP201" s="223">
        <v>0.15260738789006262</v>
      </c>
      <c r="AQ201" s="223">
        <v>0.16129219602940112</v>
      </c>
      <c r="AR201" s="223">
        <v>0.17037023748347788</v>
      </c>
      <c r="AS201" s="223">
        <v>0.1798477759430688</v>
      </c>
      <c r="AT201" s="223">
        <v>0.18972981839647599</v>
      </c>
      <c r="AU201" s="223">
        <v>0.20001996526988755</v>
      </c>
      <c r="AV201" s="223">
        <v>0.21072026051848083</v>
      </c>
      <c r="AW201" s="223">
        <v>0.22183104402414874</v>
      </c>
      <c r="AX201" s="223">
        <v>0.23335080892275725</v>
      </c>
      <c r="AY201" s="223">
        <v>0.2452760667174235</v>
      </c>
      <c r="AZ201" s="223">
        <v>0.2576012232205821</v>
      </c>
      <c r="BA201" s="223">
        <v>0.27031846849233032</v>
      </c>
      <c r="BB201" s="223">
        <v>0.28341768399170392</v>
      </c>
      <c r="BC201" s="223">
        <v>0.29688637011820657</v>
      </c>
      <c r="BD201" s="223">
        <v>0.31070959718211616</v>
      </c>
      <c r="BE201" s="223">
        <v>0.32486998259574829</v>
      </c>
      <c r="BF201" s="223">
        <v>0.33934769671969595</v>
      </c>
      <c r="BG201" s="223">
        <v>0.35412049932844514</v>
      </c>
      <c r="BH201" s="223">
        <v>0.36916380808433574</v>
      </c>
      <c r="BI201" s="223">
        <v>0.38445079973886787</v>
      </c>
      <c r="BJ201" s="223">
        <v>0.39995254403289132</v>
      </c>
      <c r="BK201" s="223">
        <v>0.41563816946464544</v>
      </c>
      <c r="BL201" s="223">
        <v>0.43147505926406926</v>
      </c>
      <c r="BM201" s="223">
        <v>0.44742907508389479</v>
      </c>
      <c r="BN201" s="223">
        <v>0.46346480512553689</v>
      </c>
      <c r="BO201" s="223">
        <v>0.4795458326937585</v>
      </c>
      <c r="BP201" s="223">
        <v>0.49563502055006542</v>
      </c>
      <c r="BQ201" s="223">
        <v>0.51169480593882644</v>
      </c>
      <c r="BR201" s="223">
        <v>0.52768750081508131</v>
      </c>
      <c r="BS201" s="223">
        <v>0.54357559162501456</v>
      </c>
      <c r="BT201" s="223">
        <v>0.55932203298748784</v>
      </c>
      <c r="BU201" s="223">
        <v>0.57489052979786559</v>
      </c>
      <c r="BV201" s="223">
        <v>0.5902458026152676</v>
      </c>
      <c r="BW201" s="223">
        <v>0.6053538316852376</v>
      </c>
      <c r="BX201" s="223">
        <v>0.62018207556873239</v>
      </c>
      <c r="BY201" s="223">
        <v>0.63469966106719788</v>
      </c>
      <c r="BZ201" s="223">
        <v>0.64887754192067237</v>
      </c>
      <c r="CA201" s="223">
        <v>0.66268862457811994</v>
      </c>
      <c r="CB201" s="223">
        <v>0.67610786016359536</v>
      </c>
      <c r="CC201" s="223">
        <v>0.68911230255746592</v>
      </c>
      <c r="CD201" s="223">
        <v>0.7016811332513001</v>
      </c>
      <c r="CE201" s="223">
        <v>0.7137956542953442</v>
      </c>
      <c r="CF201" s="223">
        <v>0.72543925122113961</v>
      </c>
      <c r="CG201" s="223">
        <v>0.73659732827686075</v>
      </c>
      <c r="CH201" s="223">
        <v>0.74725679357599961</v>
      </c>
      <c r="CI201" s="223">
        <v>0.75740734843762303</v>
      </c>
      <c r="CJ201" s="223">
        <v>0.7670396779030122</v>
      </c>
      <c r="CK201" s="223">
        <v>0.77614615346239457</v>
      </c>
      <c r="CL201" s="223">
        <v>0.78472052505015266</v>
      </c>
      <c r="CM201" s="223">
        <v>0.79275774996654402</v>
      </c>
      <c r="CN201" s="223">
        <v>0.80014233753013153</v>
      </c>
      <c r="CO201" s="223">
        <v>0.80602944875631333</v>
      </c>
      <c r="CP201" s="223">
        <v>0.81183964328275982</v>
      </c>
      <c r="CQ201" s="223">
        <v>0.8171194821000255</v>
      </c>
      <c r="CR201" s="223">
        <v>0.82186809013811757</v>
      </c>
      <c r="CS201" s="223">
        <v>0.82608448467471396</v>
      </c>
      <c r="CT201" s="223">
        <v>0.82976738736142375</v>
      </c>
      <c r="CU201" s="223">
        <v>0.83291503352249763</v>
      </c>
      <c r="CV201" s="223">
        <v>0.8355234961314747</v>
      </c>
      <c r="CW201" s="223">
        <v>0.83759092616944919</v>
      </c>
      <c r="CX201" s="223">
        <v>0.83911265069032903</v>
      </c>
      <c r="CY201" s="223">
        <v>0.84008285694119667</v>
      </c>
      <c r="CZ201" s="223">
        <v>0.84049412948209989</v>
      </c>
      <c r="DA201" s="223">
        <v>0.84033715495616845</v>
      </c>
      <c r="DB201" s="223">
        <v>0.83960037926039488</v>
      </c>
      <c r="DC201" s="223">
        <v>0.83826960042991094</v>
      </c>
      <c r="DD201" s="223">
        <v>0.83632747492137671</v>
      </c>
      <c r="DH201" s="223">
        <v>68</v>
      </c>
      <c r="DI201" s="223">
        <f t="shared" si="1"/>
        <v>0.60909395600505756</v>
      </c>
    </row>
    <row r="202" spans="1:113">
      <c r="A202" s="223">
        <v>30</v>
      </c>
      <c r="H202"/>
      <c r="I202" s="223">
        <v>1</v>
      </c>
      <c r="J202" s="223">
        <v>1</v>
      </c>
      <c r="K202" s="223">
        <v>1</v>
      </c>
      <c r="L202" s="223">
        <v>1</v>
      </c>
      <c r="M202" s="223">
        <v>1</v>
      </c>
      <c r="N202" s="223">
        <v>1</v>
      </c>
      <c r="O202" s="223">
        <v>1</v>
      </c>
      <c r="P202" s="223">
        <v>1</v>
      </c>
      <c r="Q202" s="223">
        <v>1</v>
      </c>
      <c r="R202" s="223">
        <v>1</v>
      </c>
      <c r="S202" s="223">
        <v>1</v>
      </c>
      <c r="T202" s="223">
        <v>1</v>
      </c>
      <c r="U202" s="223">
        <v>1</v>
      </c>
      <c r="V202" s="223">
        <v>1</v>
      </c>
      <c r="W202" s="223">
        <v>1</v>
      </c>
      <c r="X202" s="223">
        <v>1</v>
      </c>
      <c r="Y202" s="223">
        <v>1</v>
      </c>
      <c r="Z202" s="223">
        <v>1</v>
      </c>
      <c r="AA202" s="223">
        <v>1</v>
      </c>
      <c r="AB202" s="223">
        <v>1</v>
      </c>
      <c r="AC202" s="223">
        <v>1</v>
      </c>
      <c r="AD202" s="223">
        <v>1</v>
      </c>
      <c r="AE202" s="223">
        <v>1</v>
      </c>
      <c r="AF202" s="223">
        <v>1</v>
      </c>
      <c r="AG202" s="223">
        <v>1</v>
      </c>
      <c r="AH202" s="223">
        <v>1</v>
      </c>
      <c r="AI202" s="223">
        <v>1</v>
      </c>
      <c r="AJ202" s="223">
        <v>1</v>
      </c>
      <c r="AK202" s="223">
        <v>1</v>
      </c>
      <c r="AL202" s="223">
        <v>1</v>
      </c>
      <c r="AM202" s="223">
        <v>1</v>
      </c>
      <c r="AN202" s="223">
        <v>1</v>
      </c>
      <c r="AO202" s="223">
        <v>1</v>
      </c>
      <c r="AP202" s="223">
        <v>1</v>
      </c>
      <c r="AQ202" s="223">
        <v>1</v>
      </c>
      <c r="AR202" s="223">
        <v>1</v>
      </c>
      <c r="AS202" s="223">
        <v>1</v>
      </c>
      <c r="AT202" s="223">
        <v>1</v>
      </c>
      <c r="AU202" s="223">
        <v>1</v>
      </c>
      <c r="AV202" s="223">
        <v>1</v>
      </c>
      <c r="AW202" s="223">
        <v>1</v>
      </c>
      <c r="AX202" s="223">
        <v>1</v>
      </c>
      <c r="AY202" s="223">
        <v>1</v>
      </c>
      <c r="AZ202" s="223">
        <v>1</v>
      </c>
      <c r="BA202" s="223">
        <v>1</v>
      </c>
      <c r="BB202" s="223">
        <v>1</v>
      </c>
      <c r="BC202" s="223">
        <v>1</v>
      </c>
      <c r="BD202" s="223">
        <v>1</v>
      </c>
      <c r="BE202" s="223">
        <v>1</v>
      </c>
      <c r="BF202" s="223">
        <v>1</v>
      </c>
      <c r="BG202" s="223">
        <v>1</v>
      </c>
      <c r="BH202" s="223">
        <v>1</v>
      </c>
      <c r="BI202" s="223">
        <v>1</v>
      </c>
      <c r="BJ202" s="223">
        <v>1</v>
      </c>
      <c r="BK202" s="223">
        <v>1</v>
      </c>
      <c r="BL202" s="223">
        <v>1</v>
      </c>
      <c r="BM202" s="223">
        <v>1</v>
      </c>
      <c r="BN202" s="223">
        <v>1</v>
      </c>
      <c r="BO202" s="223">
        <v>1</v>
      </c>
      <c r="BP202" s="223">
        <v>1</v>
      </c>
      <c r="BQ202" s="223">
        <v>1</v>
      </c>
      <c r="BR202" s="223">
        <v>1</v>
      </c>
      <c r="BS202" s="223">
        <v>1</v>
      </c>
      <c r="BT202" s="223">
        <v>1</v>
      </c>
      <c r="BU202" s="223">
        <v>1</v>
      </c>
      <c r="BV202" s="223">
        <v>1</v>
      </c>
      <c r="BW202" s="223">
        <v>1</v>
      </c>
      <c r="BX202" s="223">
        <v>1</v>
      </c>
      <c r="BY202" s="223">
        <v>1</v>
      </c>
      <c r="BZ202" s="223">
        <v>1</v>
      </c>
      <c r="CA202" s="223">
        <v>1</v>
      </c>
      <c r="CB202" s="223">
        <v>1</v>
      </c>
      <c r="CC202" s="223">
        <v>1</v>
      </c>
      <c r="CD202" s="223">
        <v>1</v>
      </c>
      <c r="CE202" s="223">
        <v>1</v>
      </c>
      <c r="CF202" s="223">
        <v>1</v>
      </c>
      <c r="CG202" s="223">
        <v>1</v>
      </c>
      <c r="CH202" s="223">
        <v>1</v>
      </c>
      <c r="CI202" s="223">
        <v>1</v>
      </c>
      <c r="CJ202" s="223">
        <v>1</v>
      </c>
      <c r="CK202" s="223">
        <v>1</v>
      </c>
      <c r="CL202" s="223">
        <v>1</v>
      </c>
      <c r="CM202" s="223">
        <v>1</v>
      </c>
      <c r="CN202" s="223">
        <v>1</v>
      </c>
      <c r="CO202" s="223">
        <v>1</v>
      </c>
      <c r="CP202" s="223">
        <v>1</v>
      </c>
      <c r="CQ202" s="223">
        <v>1</v>
      </c>
      <c r="CR202" s="223">
        <v>1</v>
      </c>
      <c r="CS202" s="223">
        <v>1</v>
      </c>
      <c r="CT202" s="223">
        <v>1</v>
      </c>
      <c r="CU202" s="223">
        <v>1</v>
      </c>
      <c r="CV202" s="223">
        <v>1</v>
      </c>
      <c r="CW202" s="223">
        <v>1</v>
      </c>
      <c r="CX202" s="223">
        <v>1</v>
      </c>
      <c r="CY202" s="223">
        <v>1</v>
      </c>
      <c r="CZ202" s="223">
        <v>1</v>
      </c>
      <c r="DA202" s="223">
        <v>1</v>
      </c>
      <c r="DB202" s="223">
        <v>1</v>
      </c>
      <c r="DC202" s="223">
        <v>1</v>
      </c>
      <c r="DD202" s="223">
        <v>1</v>
      </c>
      <c r="DH202" s="223">
        <v>69</v>
      </c>
      <c r="DI202" s="223">
        <f t="shared" si="1"/>
        <v>0.65051260845541614</v>
      </c>
    </row>
    <row r="203" spans="1:113">
      <c r="A203" s="223">
        <v>31</v>
      </c>
      <c r="H203"/>
      <c r="I203" s="223">
        <v>2.8412787461001711E-2</v>
      </c>
      <c r="J203" s="223">
        <v>2.8413177406455176E-2</v>
      </c>
      <c r="K203" s="223">
        <v>2.8413593608591574E-2</v>
      </c>
      <c r="L203" s="223">
        <v>2.8414037813547594E-2</v>
      </c>
      <c r="M203" s="223">
        <v>2.8414511883546698E-2</v>
      </c>
      <c r="N203" s="223">
        <v>2.8415017801558563E-2</v>
      </c>
      <c r="O203" s="223">
        <v>2.8415557678686084E-2</v>
      </c>
      <c r="P203" s="223">
        <v>2.8416133761939626E-2</v>
      </c>
      <c r="Q203" s="223">
        <v>2.8416748442408969E-2</v>
      </c>
      <c r="R203" s="223">
        <v>2.8417404263841733E-2</v>
      </c>
      <c r="S203" s="223">
        <v>2.8418103931635231E-2</v>
      </c>
      <c r="T203" s="223">
        <v>2.8418850322246281E-2</v>
      </c>
      <c r="U203" s="223">
        <v>2.8419646493020662E-2</v>
      </c>
      <c r="V203" s="223">
        <v>2.8420495692440144E-2</v>
      </c>
      <c r="W203" s="223">
        <v>2.8421401370780884E-2</v>
      </c>
      <c r="X203" s="223">
        <v>2.8422367191171832E-2</v>
      </c>
      <c r="Y203" s="223">
        <v>2.8423397041035324E-2</v>
      </c>
      <c r="Z203" s="223">
        <v>2.842449504388516E-2</v>
      </c>
      <c r="AA203" s="223">
        <v>2.8425665571448488E-2</v>
      </c>
      <c r="AB203" s="223">
        <v>2.8426913256067925E-2</v>
      </c>
      <c r="AC203" s="223">
        <v>2.842824300332826E-2</v>
      </c>
      <c r="AD203" s="223">
        <v>2.8429660004838497E-2</v>
      </c>
      <c r="AE203" s="223">
        <v>2.8431169751083573E-2</v>
      </c>
      <c r="AF203" s="223">
        <v>2.8432778044241699E-2</v>
      </c>
      <c r="AG203" s="223">
        <v>2.8434491010841324E-2</v>
      </c>
      <c r="AH203" s="223">
        <v>2.843631511410688E-2</v>
      </c>
      <c r="AI203" s="223">
        <v>2.8438257165813545E-2</v>
      </c>
      <c r="AJ203" s="223">
        <v>2.8440324337438146E-2</v>
      </c>
      <c r="AK203" s="223">
        <v>2.8442524170355039E-2</v>
      </c>
      <c r="AL203" s="223">
        <v>2.8444864584782424E-2</v>
      </c>
      <c r="AM203" s="223">
        <v>2.8447353887134291E-2</v>
      </c>
      <c r="AN203" s="223">
        <v>2.8450000775376353E-2</v>
      </c>
      <c r="AO203" s="223">
        <v>2.8452814341919166E-2</v>
      </c>
      <c r="AP203" s="223">
        <v>2.845580407350766E-2</v>
      </c>
      <c r="AQ203" s="223">
        <v>2.8458979847482122E-2</v>
      </c>
      <c r="AR203" s="223">
        <v>2.8462351923690444E-2</v>
      </c>
      <c r="AS203" s="223">
        <v>2.8465930931223252E-2</v>
      </c>
      <c r="AT203" s="223">
        <v>2.8469727849021652E-2</v>
      </c>
      <c r="AU203" s="223">
        <v>2.8473753979269597E-2</v>
      </c>
      <c r="AV203" s="223">
        <v>2.8478020912328005E-2</v>
      </c>
      <c r="AW203" s="223">
        <v>2.8482540481793585E-2</v>
      </c>
      <c r="AX203" s="223">
        <v>2.8487324708070246E-2</v>
      </c>
      <c r="AY203" s="223">
        <v>2.8492385728622983E-2</v>
      </c>
      <c r="AZ203" s="223">
        <v>2.8497735712840172E-2</v>
      </c>
      <c r="BA203" s="223">
        <v>2.850338675916015E-2</v>
      </c>
      <c r="BB203" s="223">
        <v>2.8509350771816953E-2</v>
      </c>
      <c r="BC203" s="223">
        <v>2.8515639314228371E-2</v>
      </c>
      <c r="BD203" s="223">
        <v>2.8522263435683301E-2</v>
      </c>
      <c r="BE203" s="223">
        <v>2.8529233467583969E-2</v>
      </c>
      <c r="BF203" s="223">
        <v>2.8536558785059625E-2</v>
      </c>
      <c r="BG203" s="223">
        <v>2.8544247529291297E-2</v>
      </c>
      <c r="BH203" s="223">
        <v>2.8552306285371268E-2</v>
      </c>
      <c r="BI203" s="223">
        <v>2.856073970996692E-2</v>
      </c>
      <c r="BJ203" s="223">
        <v>2.856955010246786E-2</v>
      </c>
      <c r="BK203" s="223">
        <v>2.8578736912671064E-2</v>
      </c>
      <c r="BL203" s="223">
        <v>2.8588296177406686E-2</v>
      </c>
      <c r="BM203" s="223">
        <v>2.8598219877834095E-2</v>
      </c>
      <c r="BN203" s="223">
        <v>2.8608495208455542E-2</v>
      </c>
      <c r="BO203" s="223">
        <v>2.8619103748217363E-2</v>
      </c>
      <c r="BP203" s="223">
        <v>2.8630020523416514E-2</v>
      </c>
      <c r="BQ203" s="223">
        <v>2.8641212951527974E-2</v>
      </c>
      <c r="BR203" s="223">
        <v>2.8652639654550206E-2</v>
      </c>
      <c r="BS203" s="223">
        <v>2.8664249130072192E-2</v>
      </c>
      <c r="BT203" s="223">
        <v>2.8675978268049161E-2</v>
      </c>
      <c r="BU203" s="223">
        <v>2.8687750701299919E-2</v>
      </c>
      <c r="BV203" s="223">
        <v>2.8699474978086382E-2</v>
      </c>
      <c r="BW203" s="223">
        <v>2.8711042545904078E-2</v>
      </c>
      <c r="BX203" s="223">
        <v>2.8722325536919429E-2</v>
      </c>
      <c r="BY203" s="223">
        <v>2.8733174347480329E-2</v>
      </c>
      <c r="BZ203" s="223">
        <v>2.8743415006975088E-2</v>
      </c>
      <c r="CA203" s="223">
        <v>2.8752846335228694E-2</v>
      </c>
      <c r="CB203" s="223">
        <v>2.8761236892855306E-2</v>
      </c>
      <c r="CC203" s="223">
        <v>2.8768321735828353E-2</v>
      </c>
      <c r="CD203" s="223">
        <v>2.8773798994338795E-2</v>
      </c>
      <c r="CE203" s="223">
        <v>2.8777326307209455E-2</v>
      </c>
      <c r="CF203" s="223">
        <v>2.8778517157217992E-2</v>
      </c>
      <c r="CG203" s="223">
        <v>2.8776937170250587E-2</v>
      </c>
      <c r="CH203" s="223">
        <v>2.8772436836189581E-2</v>
      </c>
      <c r="CI203" s="223">
        <v>2.8764048059079381E-2</v>
      </c>
      <c r="CJ203" s="223">
        <v>2.87512902305882E-2</v>
      </c>
      <c r="CK203" s="223">
        <v>2.8733506944287709E-2</v>
      </c>
      <c r="CL203" s="223">
        <v>2.8709979088214141E-2</v>
      </c>
      <c r="CM203" s="223">
        <v>2.8679924183442337E-2</v>
      </c>
      <c r="CN203" s="223">
        <v>2.8751415392628231E-2</v>
      </c>
      <c r="CO203" s="223">
        <v>2.9398931069309409E-2</v>
      </c>
      <c r="CP203" s="223">
        <v>3.0050992442209202E-2</v>
      </c>
      <c r="CQ203" s="223">
        <v>3.0748640608542519E-2</v>
      </c>
      <c r="CR203" s="223">
        <v>3.1495874257270719E-2</v>
      </c>
      <c r="CS203" s="223">
        <v>3.2297233293751622E-2</v>
      </c>
      <c r="CT203" s="223">
        <v>3.3157902733488412E-2</v>
      </c>
      <c r="CU203" s="223">
        <v>3.4083839606669844E-2</v>
      </c>
      <c r="CV203" s="223">
        <v>3.5083124972751095E-2</v>
      </c>
      <c r="CW203" s="223">
        <v>3.616280816654649E-2</v>
      </c>
      <c r="CX203" s="223">
        <v>3.7332266646351628E-2</v>
      </c>
      <c r="CY203" s="223">
        <v>3.8602555681446396E-2</v>
      </c>
      <c r="CZ203" s="223">
        <v>3.9986754319131866E-2</v>
      </c>
      <c r="DA203" s="223">
        <v>4.1500426000611018E-2</v>
      </c>
      <c r="DB203" s="223">
        <v>4.3162200060949188E-2</v>
      </c>
      <c r="DC203" s="223">
        <v>4.4994511330371523E-2</v>
      </c>
      <c r="DD203" s="223">
        <v>4.7024548781674294E-2</v>
      </c>
      <c r="DH203" s="223">
        <v>70</v>
      </c>
      <c r="DI203" s="223">
        <f t="shared" si="1"/>
        <v>0.69474774718656862</v>
      </c>
    </row>
    <row r="204" spans="1:113" ht="15.75" customHeight="1">
      <c r="A204" s="223">
        <v>32</v>
      </c>
      <c r="H204"/>
      <c r="I204" s="223">
        <v>1</v>
      </c>
      <c r="J204" s="223">
        <v>1</v>
      </c>
      <c r="K204" s="223">
        <v>1</v>
      </c>
      <c r="L204" s="223">
        <v>1</v>
      </c>
      <c r="M204" s="223">
        <v>1</v>
      </c>
      <c r="N204" s="223">
        <v>1</v>
      </c>
      <c r="O204" s="223">
        <v>1</v>
      </c>
      <c r="P204" s="223">
        <v>1</v>
      </c>
      <c r="Q204" s="223">
        <v>1</v>
      </c>
      <c r="R204" s="223">
        <v>1</v>
      </c>
      <c r="S204" s="223">
        <v>1</v>
      </c>
      <c r="T204" s="223">
        <v>1</v>
      </c>
      <c r="U204" s="223">
        <v>1</v>
      </c>
      <c r="V204" s="223">
        <v>1</v>
      </c>
      <c r="W204" s="223">
        <v>1</v>
      </c>
      <c r="X204" s="223">
        <v>1</v>
      </c>
      <c r="Y204" s="223">
        <v>1</v>
      </c>
      <c r="Z204" s="223">
        <v>1</v>
      </c>
      <c r="AA204" s="223">
        <v>1</v>
      </c>
      <c r="AB204" s="223">
        <v>1</v>
      </c>
      <c r="AC204" s="223">
        <v>1</v>
      </c>
      <c r="AD204" s="223">
        <v>1</v>
      </c>
      <c r="AE204" s="223">
        <v>1</v>
      </c>
      <c r="AF204" s="223">
        <v>1</v>
      </c>
      <c r="AG204" s="223">
        <v>1</v>
      </c>
      <c r="AH204" s="223">
        <v>1</v>
      </c>
      <c r="AI204" s="223">
        <v>1</v>
      </c>
      <c r="AJ204" s="223">
        <v>1</v>
      </c>
      <c r="AK204" s="223">
        <v>1</v>
      </c>
      <c r="AL204" s="223">
        <v>1</v>
      </c>
      <c r="AM204" s="223">
        <v>1</v>
      </c>
      <c r="AN204" s="223">
        <v>1</v>
      </c>
      <c r="AO204" s="223">
        <v>1</v>
      </c>
      <c r="AP204" s="223">
        <v>1</v>
      </c>
      <c r="AQ204" s="223">
        <v>1</v>
      </c>
      <c r="AR204" s="223">
        <v>1</v>
      </c>
      <c r="AS204" s="223">
        <v>1</v>
      </c>
      <c r="AT204" s="223">
        <v>1</v>
      </c>
      <c r="AU204" s="223">
        <v>1</v>
      </c>
      <c r="AV204" s="223">
        <v>1</v>
      </c>
      <c r="AW204" s="223">
        <v>1</v>
      </c>
      <c r="AX204" s="223">
        <v>1</v>
      </c>
      <c r="AY204" s="223">
        <v>1</v>
      </c>
      <c r="AZ204" s="223">
        <v>1</v>
      </c>
      <c r="BA204" s="223">
        <v>1</v>
      </c>
      <c r="BB204" s="223">
        <v>1</v>
      </c>
      <c r="BC204" s="223">
        <v>1</v>
      </c>
      <c r="BD204" s="223">
        <v>1</v>
      </c>
      <c r="BE204" s="223">
        <v>1</v>
      </c>
      <c r="BF204" s="223">
        <v>1</v>
      </c>
      <c r="BG204" s="223">
        <v>1</v>
      </c>
      <c r="BH204" s="223">
        <v>1</v>
      </c>
      <c r="BI204" s="223">
        <v>1</v>
      </c>
      <c r="BJ204" s="223">
        <v>1</v>
      </c>
      <c r="BK204" s="223">
        <v>1</v>
      </c>
      <c r="BL204" s="223">
        <v>1</v>
      </c>
      <c r="BM204" s="223">
        <v>1</v>
      </c>
      <c r="BN204" s="223">
        <v>1</v>
      </c>
      <c r="BO204" s="223">
        <v>1</v>
      </c>
      <c r="BP204" s="223">
        <v>1</v>
      </c>
      <c r="BQ204" s="223">
        <v>1</v>
      </c>
      <c r="BR204" s="223">
        <v>1</v>
      </c>
      <c r="BS204" s="223">
        <v>1</v>
      </c>
      <c r="BT204" s="223">
        <v>1</v>
      </c>
      <c r="BU204" s="223">
        <v>1</v>
      </c>
      <c r="BV204" s="223">
        <v>1</v>
      </c>
      <c r="BW204" s="223">
        <v>1</v>
      </c>
      <c r="BX204" s="223">
        <v>1</v>
      </c>
      <c r="BY204" s="223">
        <v>1</v>
      </c>
      <c r="BZ204" s="223">
        <v>1</v>
      </c>
      <c r="CA204" s="223">
        <v>1</v>
      </c>
      <c r="CB204" s="223">
        <v>1</v>
      </c>
      <c r="CC204" s="223">
        <v>1</v>
      </c>
      <c r="CD204" s="223">
        <v>1</v>
      </c>
      <c r="CE204" s="223">
        <v>1</v>
      </c>
      <c r="CF204" s="223">
        <v>1</v>
      </c>
      <c r="CG204" s="223">
        <v>1</v>
      </c>
      <c r="CH204" s="223">
        <v>1</v>
      </c>
      <c r="CI204" s="223">
        <v>1</v>
      </c>
      <c r="CJ204" s="223">
        <v>1</v>
      </c>
      <c r="CK204" s="223">
        <v>1</v>
      </c>
      <c r="CL204" s="223">
        <v>1</v>
      </c>
      <c r="CM204" s="223">
        <v>1</v>
      </c>
      <c r="CN204" s="223">
        <v>1</v>
      </c>
      <c r="CO204" s="223">
        <v>1</v>
      </c>
      <c r="CP204" s="223">
        <v>1</v>
      </c>
      <c r="CQ204" s="223">
        <v>1</v>
      </c>
      <c r="CR204" s="223">
        <v>1</v>
      </c>
      <c r="CS204" s="223">
        <v>1</v>
      </c>
      <c r="CT204" s="223">
        <v>1</v>
      </c>
      <c r="CU204" s="223">
        <v>1</v>
      </c>
      <c r="CV204" s="223">
        <v>1</v>
      </c>
      <c r="CW204" s="223">
        <v>1</v>
      </c>
      <c r="CX204" s="223">
        <v>1</v>
      </c>
      <c r="CY204" s="223">
        <v>1</v>
      </c>
      <c r="CZ204" s="223">
        <v>1</v>
      </c>
      <c r="DA204" s="223">
        <v>1</v>
      </c>
      <c r="DB204" s="223">
        <v>1</v>
      </c>
      <c r="DC204" s="223">
        <v>1</v>
      </c>
      <c r="DD204" s="223">
        <v>1</v>
      </c>
      <c r="DH204" s="223">
        <v>71</v>
      </c>
      <c r="DI204" s="223">
        <f t="shared" si="1"/>
        <v>0.74199089448378219</v>
      </c>
    </row>
    <row r="205" spans="1:113" ht="15.75" customHeight="1">
      <c r="H205"/>
      <c r="I205" s="223">
        <v>0.35696926669724299</v>
      </c>
      <c r="J205" s="223">
        <v>0.35697208132808939</v>
      </c>
      <c r="K205" s="223">
        <v>0.35697510157342482</v>
      </c>
      <c r="L205" s="223">
        <v>0.35697834338476814</v>
      </c>
      <c r="M205" s="223">
        <v>0.35698182410541424</v>
      </c>
      <c r="N205" s="223">
        <v>0.35698556257823133</v>
      </c>
      <c r="O205" s="223">
        <v>0.35698957929267666</v>
      </c>
      <c r="P205" s="223">
        <v>0.35699389654814639</v>
      </c>
      <c r="Q205" s="223">
        <v>0.35699853863566317</v>
      </c>
      <c r="R205" s="223">
        <v>0.35700353204016366</v>
      </c>
      <c r="S205" s="223">
        <v>0.35700890566594956</v>
      </c>
      <c r="T205" s="223">
        <v>0.35701469108819972</v>
      </c>
      <c r="U205" s="223">
        <v>0.3570209228338268</v>
      </c>
      <c r="V205" s="223">
        <v>0.35702763869539639</v>
      </c>
      <c r="W205" s="223">
        <v>0.35703488008232348</v>
      </c>
      <c r="X205" s="223">
        <v>0.3570426924141234</v>
      </c>
      <c r="Y205" s="223">
        <v>0.35705112556113466</v>
      </c>
      <c r="Z205" s="223">
        <v>0.35706023433886375</v>
      </c>
      <c r="AA205" s="223">
        <v>0.35707007906292532</v>
      </c>
      <c r="AB205" s="223">
        <v>0.35708072617250042</v>
      </c>
      <c r="AC205" s="223">
        <v>0.35709224893130737</v>
      </c>
      <c r="AD205" s="223">
        <v>0.35710472821630168</v>
      </c>
      <c r="AE205" s="223">
        <v>0.35711825340571607</v>
      </c>
      <c r="AF205" s="223">
        <v>0.35713292337963604</v>
      </c>
      <c r="AG205" s="223">
        <v>0.35714884764811095</v>
      </c>
      <c r="AH205" s="223">
        <v>0.35716614762386101</v>
      </c>
      <c r="AI205" s="223">
        <v>0.35718495805897921</v>
      </c>
      <c r="AJ205" s="223">
        <v>0.35720542866770288</v>
      </c>
      <c r="AK205" s="223">
        <v>0.35722772596036678</v>
      </c>
      <c r="AL205" s="223">
        <v>0.35725203531712335</v>
      </c>
      <c r="AM205" s="223">
        <v>0.35727856333396529</v>
      </c>
      <c r="AN205" s="223">
        <v>0.3573075404780921</v>
      </c>
      <c r="AO205" s="223">
        <v>0.35733922409480678</v>
      </c>
      <c r="AP205" s="223">
        <v>0.35737390181398071</v>
      </c>
      <c r="AQ205" s="223">
        <v>0.35741189541081436</v>
      </c>
      <c r="AR205" s="223">
        <v>0.35745356518324378</v>
      </c>
      <c r="AS205" s="223">
        <v>0.35749931491703651</v>
      </c>
      <c r="AT205" s="223">
        <v>0.35754959751954823</v>
      </c>
      <c r="AU205" s="223">
        <v>0.35760492141443068</v>
      </c>
      <c r="AV205" s="223">
        <v>0.35766585780250815</v>
      </c>
      <c r="AW205" s="223">
        <v>0.3577330489087891</v>
      </c>
      <c r="AX205" s="223">
        <v>0.35780721735242427</v>
      </c>
      <c r="AY205" s="223">
        <v>0.35788917679565135</v>
      </c>
      <c r="AZ205" s="223">
        <v>0.35797984404973149</v>
      </c>
      <c r="BA205" s="223">
        <v>0.358080252840973</v>
      </c>
      <c r="BB205" s="223">
        <v>0.35819156946860281</v>
      </c>
      <c r="BC205" s="223">
        <v>0.35831511061900501</v>
      </c>
      <c r="BD205" s="223">
        <v>0.35845236363829469</v>
      </c>
      <c r="BE205" s="223">
        <v>0.3586050096080094</v>
      </c>
      <c r="BF205" s="223">
        <v>0.35877494961767092</v>
      </c>
      <c r="BG205" s="223">
        <v>0.35896433468399308</v>
      </c>
      <c r="BH205" s="223">
        <v>0.35917559983062841</v>
      </c>
      <c r="BI205" s="223">
        <v>0.35941150291575164</v>
      </c>
      <c r="BJ205" s="223">
        <v>0.35967516887885287</v>
      </c>
      <c r="BK205" s="223">
        <v>0.35997014017445012</v>
      </c>
      <c r="BL205" s="223">
        <v>0.36030043427087466</v>
      </c>
      <c r="BM205" s="223">
        <v>0.36067060921896499</v>
      </c>
      <c r="BN205" s="223">
        <v>0.36108583844090408</v>
      </c>
      <c r="BO205" s="223">
        <v>0.36155199605642119</v>
      </c>
      <c r="BP205" s="223">
        <v>0.3620757542555067</v>
      </c>
      <c r="BQ205" s="223">
        <v>0.36266469444755234</v>
      </c>
      <c r="BR205" s="223">
        <v>0.363327434170993</v>
      </c>
      <c r="BS205" s="223">
        <v>0.36407377204044034</v>
      </c>
      <c r="BT205" s="223">
        <v>0.36491485334623047</v>
      </c>
      <c r="BU205" s="223">
        <v>0.36586335931166203</v>
      </c>
      <c r="BV205" s="223">
        <v>0.36693372346471076</v>
      </c>
      <c r="BW205" s="223">
        <v>0.36814237910403991</v>
      </c>
      <c r="BX205" s="223">
        <v>0.369508042445999</v>
      </c>
      <c r="BY205" s="223">
        <v>0.37105203674475112</v>
      </c>
      <c r="BZ205" s="223">
        <v>0.37279866349933527</v>
      </c>
      <c r="CA205" s="223">
        <v>0.37477562782062057</v>
      </c>
      <c r="CB205" s="223">
        <v>0.3770145261534556</v>
      </c>
      <c r="CC205" s="223">
        <v>0.37955140586611386</v>
      </c>
      <c r="CD205" s="223">
        <v>0.38242740776855721</v>
      </c>
      <c r="CE205" s="223">
        <v>0.38568950444993189</v>
      </c>
      <c r="CF205" s="223">
        <v>0.38939134949190918</v>
      </c>
      <c r="CG205" s="223">
        <v>0.39359425518970781</v>
      </c>
      <c r="CH205" s="223">
        <v>0.39868099866087398</v>
      </c>
      <c r="CI205" s="223">
        <v>0.4043232081592566</v>
      </c>
      <c r="CJ205" s="223">
        <v>0.41072410598213704</v>
      </c>
      <c r="CK205" s="223">
        <v>0.41799001395542917</v>
      </c>
      <c r="CL205" s="223">
        <v>0.42624270844004858</v>
      </c>
      <c r="CM205" s="223">
        <v>0.43562178233219628</v>
      </c>
      <c r="CN205" s="223">
        <v>0.44692805460331891</v>
      </c>
      <c r="CO205" s="223">
        <v>0.46019320692985188</v>
      </c>
      <c r="CP205" s="223">
        <v>0.47506104828974943</v>
      </c>
      <c r="CQ205" s="223">
        <v>0.49193779745957689</v>
      </c>
      <c r="CR205" s="223">
        <v>0.51111186270358155</v>
      </c>
      <c r="CS205" s="223">
        <v>0.53291586090487064</v>
      </c>
      <c r="CT205" s="223">
        <v>0.55773405810312815</v>
      </c>
      <c r="CU205" s="223">
        <v>0.58601123453784654</v>
      </c>
      <c r="CV205" s="223">
        <v>0.61896707361500602</v>
      </c>
      <c r="CW205" s="223">
        <v>0.65657194853712952</v>
      </c>
      <c r="CX205" s="223">
        <v>0.69951940760904707</v>
      </c>
      <c r="CY205" s="223">
        <v>0.74863510643187381</v>
      </c>
      <c r="CZ205" s="223">
        <v>0.80488765689758668</v>
      </c>
      <c r="DA205" s="223">
        <v>0.86941770720015588</v>
      </c>
      <c r="DB205" s="223">
        <v>0.9435742589299505</v>
      </c>
      <c r="DC205" s="223">
        <v>1.0289604316952123</v>
      </c>
      <c r="DD205" s="223">
        <v>1.1274917051549447</v>
      </c>
    </row>
    <row r="206" spans="1:113" ht="15.75" customHeight="1">
      <c r="H206"/>
      <c r="I206" s="223">
        <v>1</v>
      </c>
      <c r="J206" s="223">
        <v>1</v>
      </c>
      <c r="K206" s="223">
        <v>1</v>
      </c>
      <c r="L206" s="223">
        <v>1</v>
      </c>
      <c r="M206" s="223">
        <v>1</v>
      </c>
      <c r="N206" s="223">
        <v>1</v>
      </c>
      <c r="O206" s="223">
        <v>1</v>
      </c>
      <c r="P206" s="223">
        <v>1</v>
      </c>
      <c r="Q206" s="223">
        <v>1</v>
      </c>
      <c r="R206" s="223">
        <v>1</v>
      </c>
      <c r="S206" s="223">
        <v>1</v>
      </c>
      <c r="T206" s="223">
        <v>1</v>
      </c>
      <c r="U206" s="223">
        <v>1</v>
      </c>
      <c r="V206" s="223">
        <v>1</v>
      </c>
      <c r="W206" s="223">
        <v>1</v>
      </c>
      <c r="X206" s="223">
        <v>1</v>
      </c>
      <c r="Y206" s="223">
        <v>1</v>
      </c>
      <c r="Z206" s="223">
        <v>1</v>
      </c>
      <c r="AA206" s="223">
        <v>1</v>
      </c>
      <c r="AB206" s="223">
        <v>1</v>
      </c>
      <c r="AC206" s="223">
        <v>1</v>
      </c>
      <c r="AD206" s="223">
        <v>1</v>
      </c>
      <c r="AE206" s="223">
        <v>1</v>
      </c>
      <c r="AF206" s="223">
        <v>1</v>
      </c>
      <c r="AG206" s="223">
        <v>1</v>
      </c>
      <c r="AH206" s="223">
        <v>1</v>
      </c>
      <c r="AI206" s="223">
        <v>1</v>
      </c>
      <c r="AJ206" s="223">
        <v>1</v>
      </c>
      <c r="AK206" s="223">
        <v>1</v>
      </c>
      <c r="AL206" s="223">
        <v>1</v>
      </c>
      <c r="AM206" s="223">
        <v>1</v>
      </c>
      <c r="AN206" s="223">
        <v>1</v>
      </c>
      <c r="AO206" s="223">
        <v>1</v>
      </c>
      <c r="AP206" s="223">
        <v>1</v>
      </c>
      <c r="AQ206" s="223">
        <v>1</v>
      </c>
      <c r="AR206" s="223">
        <v>1</v>
      </c>
      <c r="AS206" s="223">
        <v>1</v>
      </c>
      <c r="AT206" s="223">
        <v>1</v>
      </c>
      <c r="AU206" s="223">
        <v>1</v>
      </c>
      <c r="AV206" s="223">
        <v>1</v>
      </c>
      <c r="AW206" s="223">
        <v>1</v>
      </c>
      <c r="AX206" s="223">
        <v>1</v>
      </c>
      <c r="AY206" s="223">
        <v>1</v>
      </c>
      <c r="AZ206" s="223">
        <v>1</v>
      </c>
      <c r="BA206" s="223">
        <v>1</v>
      </c>
      <c r="BB206" s="223">
        <v>1</v>
      </c>
      <c r="BC206" s="223">
        <v>1</v>
      </c>
      <c r="BD206" s="223">
        <v>1</v>
      </c>
      <c r="BE206" s="223">
        <v>1</v>
      </c>
      <c r="BF206" s="223">
        <v>1</v>
      </c>
      <c r="BG206" s="223">
        <v>1</v>
      </c>
      <c r="BH206" s="223">
        <v>1</v>
      </c>
      <c r="BI206" s="223">
        <v>1</v>
      </c>
      <c r="BJ206" s="223">
        <v>1</v>
      </c>
      <c r="BK206" s="223">
        <v>1</v>
      </c>
      <c r="BL206" s="223">
        <v>1</v>
      </c>
      <c r="BM206" s="223">
        <v>1</v>
      </c>
      <c r="BN206" s="223">
        <v>1</v>
      </c>
      <c r="BO206" s="223">
        <v>1</v>
      </c>
      <c r="BP206" s="223">
        <v>1</v>
      </c>
      <c r="BQ206" s="223">
        <v>1</v>
      </c>
      <c r="BR206" s="223">
        <v>1</v>
      </c>
      <c r="BS206" s="223">
        <v>1</v>
      </c>
      <c r="BT206" s="223">
        <v>1</v>
      </c>
      <c r="BU206" s="223">
        <v>1</v>
      </c>
      <c r="BV206" s="223">
        <v>1</v>
      </c>
      <c r="BW206" s="223">
        <v>1</v>
      </c>
      <c r="BX206" s="223">
        <v>1</v>
      </c>
      <c r="BY206" s="223">
        <v>1</v>
      </c>
      <c r="BZ206" s="223">
        <v>1</v>
      </c>
      <c r="CA206" s="223">
        <v>1</v>
      </c>
      <c r="CB206" s="223">
        <v>1</v>
      </c>
      <c r="CC206" s="223">
        <v>1</v>
      </c>
      <c r="CD206" s="223">
        <v>1</v>
      </c>
      <c r="CE206" s="223">
        <v>1</v>
      </c>
      <c r="CF206" s="223">
        <v>1</v>
      </c>
      <c r="CG206" s="223">
        <v>1</v>
      </c>
      <c r="CH206" s="223">
        <v>1</v>
      </c>
      <c r="CI206" s="223">
        <v>1</v>
      </c>
      <c r="CJ206" s="223">
        <v>1</v>
      </c>
      <c r="CK206" s="223">
        <v>1</v>
      </c>
      <c r="CL206" s="223">
        <v>1</v>
      </c>
      <c r="CM206" s="223">
        <v>1</v>
      </c>
      <c r="CN206" s="223">
        <v>1</v>
      </c>
      <c r="CO206" s="223">
        <v>1</v>
      </c>
      <c r="CP206" s="223">
        <v>1</v>
      </c>
      <c r="CQ206" s="223">
        <v>1</v>
      </c>
      <c r="CR206" s="223">
        <v>1</v>
      </c>
      <c r="CS206" s="223">
        <v>1</v>
      </c>
      <c r="CT206" s="223">
        <v>1</v>
      </c>
      <c r="CU206" s="223">
        <v>1</v>
      </c>
      <c r="CV206" s="223">
        <v>1</v>
      </c>
      <c r="CW206" s="223">
        <v>1</v>
      </c>
      <c r="CX206" s="223">
        <v>1</v>
      </c>
      <c r="CY206" s="223">
        <v>1</v>
      </c>
      <c r="CZ206" s="223">
        <v>1</v>
      </c>
      <c r="DA206" s="223">
        <v>1</v>
      </c>
      <c r="DB206" s="223">
        <v>1</v>
      </c>
      <c r="DC206" s="223">
        <v>1</v>
      </c>
      <c r="DD206" s="223">
        <v>1</v>
      </c>
    </row>
    <row r="207" spans="1:113">
      <c r="A207" s="223">
        <v>33</v>
      </c>
      <c r="H207"/>
      <c r="I207" s="223">
        <v>0.10036165571476174</v>
      </c>
      <c r="J207" s="223">
        <v>0.10036165571476174</v>
      </c>
      <c r="K207" s="223">
        <v>0.10036165571476174</v>
      </c>
      <c r="L207" s="223">
        <v>0.10036165571476174</v>
      </c>
      <c r="M207" s="223">
        <v>0.10036165571476174</v>
      </c>
      <c r="N207" s="223">
        <v>0.10036165571476174</v>
      </c>
      <c r="O207" s="223">
        <v>0.10036165571476174</v>
      </c>
      <c r="P207" s="223">
        <v>0.10036165571476174</v>
      </c>
      <c r="Q207" s="223">
        <v>0.10036165571476174</v>
      </c>
      <c r="R207" s="223">
        <v>0.10036165571476174</v>
      </c>
      <c r="S207" s="223">
        <v>0.10036165571476174</v>
      </c>
      <c r="T207" s="223">
        <v>0.10036165571476174</v>
      </c>
      <c r="U207" s="223">
        <v>0.10036165571476174</v>
      </c>
      <c r="V207" s="223">
        <v>0.10036165571476174</v>
      </c>
      <c r="W207" s="223">
        <v>0.10036165571476174</v>
      </c>
      <c r="X207" s="223">
        <v>0.10036165571476174</v>
      </c>
      <c r="Y207" s="223">
        <v>0.10036165571476174</v>
      </c>
      <c r="Z207" s="223">
        <v>0.10036165571476174</v>
      </c>
      <c r="AA207" s="223">
        <v>0.10036165571476174</v>
      </c>
      <c r="AB207" s="223">
        <v>0.10036165571476174</v>
      </c>
      <c r="AC207" s="223">
        <v>0.10036165571476174</v>
      </c>
      <c r="AD207" s="223">
        <v>0.10036165571476174</v>
      </c>
      <c r="AE207" s="223">
        <v>0.10036165571476174</v>
      </c>
      <c r="AF207" s="223">
        <v>0.10036165571476174</v>
      </c>
      <c r="AG207" s="223">
        <v>0.10036165571476174</v>
      </c>
      <c r="AH207" s="223">
        <v>0.10036165571476174</v>
      </c>
      <c r="AI207" s="223">
        <v>0.10036165571476174</v>
      </c>
      <c r="AJ207" s="223">
        <v>0.10036165571476174</v>
      </c>
      <c r="AK207" s="223">
        <v>0.10036165571476174</v>
      </c>
      <c r="AL207" s="223">
        <v>0.10036165571476174</v>
      </c>
      <c r="AM207" s="223">
        <v>0.10036165571476174</v>
      </c>
      <c r="AN207" s="223">
        <v>0.10036165571476174</v>
      </c>
      <c r="AO207" s="223">
        <v>0.10036165571476174</v>
      </c>
      <c r="AP207" s="223">
        <v>0.10036165571476174</v>
      </c>
      <c r="AQ207" s="223">
        <v>0.10036165571476174</v>
      </c>
      <c r="AR207" s="223">
        <v>0.10036165571476174</v>
      </c>
      <c r="AS207" s="223">
        <v>0.10036165571476174</v>
      </c>
      <c r="AT207" s="223">
        <v>0.10036165571476174</v>
      </c>
      <c r="AU207" s="223">
        <v>0.10036165571476174</v>
      </c>
      <c r="AV207" s="223">
        <v>0.10036165571476174</v>
      </c>
      <c r="AW207" s="223">
        <v>0.10036165571476174</v>
      </c>
      <c r="AX207" s="223">
        <v>0.10036165571476174</v>
      </c>
      <c r="AY207" s="223">
        <v>0.10036165571476174</v>
      </c>
      <c r="AZ207" s="223">
        <v>0.10036165571476174</v>
      </c>
      <c r="BA207" s="223">
        <v>0.10036165571476174</v>
      </c>
      <c r="BB207" s="223">
        <v>0.10036165571476174</v>
      </c>
      <c r="BC207" s="223">
        <v>0.10036165571476174</v>
      </c>
      <c r="BD207" s="223">
        <v>0.10036165571476174</v>
      </c>
      <c r="BE207" s="223">
        <v>0.10036165571476174</v>
      </c>
      <c r="BF207" s="223">
        <v>0.10036165571476174</v>
      </c>
      <c r="BG207" s="223">
        <v>0.10036165571476174</v>
      </c>
      <c r="BH207" s="223">
        <v>0.10036165571476174</v>
      </c>
      <c r="BI207" s="223">
        <v>0.10036165571476174</v>
      </c>
      <c r="BJ207" s="223">
        <v>0.10036165571476174</v>
      </c>
      <c r="BK207" s="223">
        <v>0.10036165571476174</v>
      </c>
      <c r="BL207" s="223">
        <v>0.10036165571476174</v>
      </c>
      <c r="BM207" s="223">
        <v>0.10036165571476174</v>
      </c>
      <c r="BN207" s="223">
        <v>0.10036165571476174</v>
      </c>
      <c r="BO207" s="223">
        <v>0.10036165571476174</v>
      </c>
      <c r="BP207" s="223">
        <v>0.10036165571476174</v>
      </c>
      <c r="BQ207" s="223">
        <v>0.10036165571476174</v>
      </c>
      <c r="BR207" s="223">
        <v>0.10036165571476174</v>
      </c>
      <c r="BS207" s="223">
        <v>0.10036165571476174</v>
      </c>
      <c r="BT207" s="223">
        <v>0.10036165571476174</v>
      </c>
      <c r="BU207" s="223">
        <v>0.10036165571476174</v>
      </c>
      <c r="BV207" s="223">
        <v>0.10036165571476174</v>
      </c>
      <c r="BW207" s="223">
        <v>0.10036165571476174</v>
      </c>
      <c r="BX207" s="223">
        <v>0.10036165571476174</v>
      </c>
      <c r="BY207" s="223">
        <v>0.10036165571476174</v>
      </c>
      <c r="BZ207" s="223">
        <v>0.10036165571476174</v>
      </c>
      <c r="CA207" s="223">
        <v>0.10036165571476174</v>
      </c>
      <c r="CB207" s="223">
        <v>0.10036165571476174</v>
      </c>
      <c r="CC207" s="223">
        <v>0.10036165571476174</v>
      </c>
      <c r="CD207" s="223">
        <v>0.10036165571476174</v>
      </c>
      <c r="CE207" s="223">
        <v>0.10036165571476174</v>
      </c>
      <c r="CF207" s="223">
        <v>0.10036165571476174</v>
      </c>
      <c r="CG207" s="223">
        <v>0.10036165571476174</v>
      </c>
      <c r="CH207" s="223">
        <v>0.10036165571476174</v>
      </c>
      <c r="CI207" s="223">
        <v>0.10036165571476174</v>
      </c>
      <c r="CJ207" s="223">
        <v>0.10036165571476174</v>
      </c>
      <c r="CK207" s="223">
        <v>0.10036165571476174</v>
      </c>
      <c r="CL207" s="223">
        <v>0.10036165571476174</v>
      </c>
      <c r="CM207" s="223">
        <v>0.10036165571476174</v>
      </c>
      <c r="CN207" s="223">
        <v>0.10036165571476174</v>
      </c>
      <c r="CO207" s="223">
        <v>0.10036165571476174</v>
      </c>
      <c r="CP207" s="223">
        <v>0.10036165571476174</v>
      </c>
      <c r="CQ207" s="223">
        <v>0.10036165571476174</v>
      </c>
      <c r="CR207" s="223">
        <v>0.10036165571476174</v>
      </c>
      <c r="CS207" s="223">
        <v>0.10036165571476174</v>
      </c>
      <c r="CT207" s="223">
        <v>0.10036165571476174</v>
      </c>
      <c r="CU207" s="223">
        <v>0.10036165571476174</v>
      </c>
      <c r="CV207" s="223">
        <v>0.10036165571476174</v>
      </c>
      <c r="CW207" s="223">
        <v>0.10036165571476174</v>
      </c>
      <c r="CX207" s="223">
        <v>0.10036165571476174</v>
      </c>
      <c r="CY207" s="223">
        <v>0.10036165571476174</v>
      </c>
      <c r="CZ207" s="223">
        <v>0.10036165571476174</v>
      </c>
      <c r="DA207" s="223">
        <v>0.10036165571476174</v>
      </c>
      <c r="DB207" s="223">
        <v>0.10036165571476174</v>
      </c>
      <c r="DC207" s="223">
        <v>0.10036165571476174</v>
      </c>
      <c r="DD207" s="223">
        <v>0.10036165571476174</v>
      </c>
      <c r="DH207" s="223">
        <v>72</v>
      </c>
      <c r="DI207" s="223">
        <f t="shared" si="1"/>
        <v>0.79244659623055658</v>
      </c>
    </row>
    <row r="208" spans="1:113">
      <c r="H208"/>
      <c r="DH208" s="223">
        <v>73</v>
      </c>
      <c r="DI208" s="223">
        <f t="shared" si="1"/>
        <v>0.84633330751893865</v>
      </c>
    </row>
    <row r="209" spans="1:113">
      <c r="H209"/>
      <c r="DH209" s="223">
        <v>74</v>
      </c>
      <c r="DI209" s="223">
        <f t="shared" si="1"/>
        <v>0.90388433848171734</v>
      </c>
    </row>
    <row r="210" spans="1:113">
      <c r="H210"/>
      <c r="DH210" s="223">
        <v>75</v>
      </c>
      <c r="DI210" s="223">
        <f t="shared" si="1"/>
        <v>0.96534886444162538</v>
      </c>
    </row>
    <row r="211" spans="1:113">
      <c r="H211"/>
      <c r="DH211" s="223">
        <v>76</v>
      </c>
      <c r="DI211" s="223">
        <f t="shared" si="1"/>
        <v>1.0309930047511096</v>
      </c>
    </row>
    <row r="212" spans="1:113">
      <c r="H212"/>
      <c r="DH212" s="223">
        <v>77</v>
      </c>
      <c r="DI212" s="223">
        <f t="shared" si="1"/>
        <v>1.1011009749936886</v>
      </c>
    </row>
    <row r="213" spans="1:113">
      <c r="H213"/>
      <c r="DH213" s="223">
        <v>78</v>
      </c>
      <c r="DI213" s="223">
        <f t="shared" si="1"/>
        <v>1.1759763175354796</v>
      </c>
    </row>
    <row r="214" spans="1:113">
      <c r="H214"/>
      <c r="DH214" s="223">
        <v>79</v>
      </c>
      <c r="DI214" s="223">
        <f t="shared" si="1"/>
        <v>1.2559432157547905</v>
      </c>
    </row>
    <row r="215" spans="1:113">
      <c r="A215" s="223">
        <v>1</v>
      </c>
      <c r="H215"/>
      <c r="I215" s="223">
        <v>2.96796357793513E-3</v>
      </c>
      <c r="J215" s="223">
        <v>3.1697863849222264E-3</v>
      </c>
      <c r="K215" s="223">
        <v>3.3853332300757509E-3</v>
      </c>
      <c r="L215" s="223">
        <v>3.6155373539268677E-3</v>
      </c>
      <c r="M215" s="223">
        <v>3.8613954577664997E-3</v>
      </c>
      <c r="N215" s="223">
        <v>4.1239720190044396E-3</v>
      </c>
      <c r="O215" s="223">
        <v>4.4044038999747495E-3</v>
      </c>
      <c r="P215" s="223">
        <v>4.7039052701419171E-3</v>
      </c>
      <c r="Q215" s="223">
        <v>5.0237728630191589E-3</v>
      </c>
      <c r="R215" s="223">
        <v>5.36539159055945E-3</v>
      </c>
      <c r="S215" s="223">
        <v>5.7302405393275593E-3</v>
      </c>
      <c r="T215" s="223">
        <v>6.1198993744143899E-3</v>
      </c>
      <c r="U215" s="223">
        <v>6.5360551788202501E-3</v>
      </c>
      <c r="V215" s="223">
        <v>6.9805097579191599E-3</v>
      </c>
      <c r="W215" s="223">
        <v>7.4551874406298783E-3</v>
      </c>
      <c r="X215" s="223">
        <v>7.9621434110699434E-3</v>
      </c>
      <c r="Y215" s="223">
        <v>8.5035726067657792E-3</v>
      </c>
      <c r="Z215" s="223">
        <v>9.0818192219449482E-3</v>
      </c>
      <c r="AA215" s="223">
        <v>9.6993868570563937E-3</v>
      </c>
      <c r="AB215" s="223">
        <v>1.0358949358462419E-2</v>
      </c>
      <c r="AC215" s="223">
        <v>1.1063362395234451E-2</v>
      </c>
      <c r="AD215" s="223">
        <v>1.1815675823175886E-2</v>
      </c>
      <c r="AE215" s="223">
        <v>1.2619146889603864E-2</v>
      </c>
      <c r="AF215" s="223">
        <v>1.3477254336061888E-2</v>
      </c>
      <c r="AG215" s="223">
        <v>1.4393713460023039E-2</v>
      </c>
      <c r="AH215" s="223">
        <v>1.5372492200795475E-2</v>
      </c>
      <c r="AI215" s="223">
        <v>1.641782831927651E-2</v>
      </c>
      <c r="AJ215" s="223">
        <v>1.7534247745937363E-2</v>
      </c>
      <c r="AK215" s="223">
        <v>1.8726584176478829E-2</v>
      </c>
      <c r="AL215" s="223">
        <v>1.9999999999999993E-2</v>
      </c>
      <c r="AM215" s="223">
        <v>2.1360008650291508E-2</v>
      </c>
      <c r="AN215" s="223">
        <v>2.2812498477026408E-2</v>
      </c>
      <c r="AO215" s="223">
        <v>2.4363758240202305E-2</v>
      </c>
      <c r="AP215" s="223">
        <v>2.6020504338216625E-2</v>
      </c>
      <c r="AQ215" s="223">
        <v>2.7789909887462747E-2</v>
      </c>
      <c r="AR215" s="223">
        <v>2.9679635779351291E-2</v>
      </c>
      <c r="AS215" s="223">
        <v>3.1697863849222262E-2</v>
      </c>
      <c r="AT215" s="223">
        <v>3.3853332300757502E-2</v>
      </c>
      <c r="AU215" s="223">
        <v>3.6155373539268683E-2</v>
      </c>
      <c r="AV215" s="223">
        <v>3.8613954577664991E-2</v>
      </c>
      <c r="AW215" s="223">
        <v>4.1239720190044404E-2</v>
      </c>
      <c r="AX215" s="223">
        <v>4.4044038999747494E-2</v>
      </c>
      <c r="AY215" s="223">
        <v>4.7039052701419171E-2</v>
      </c>
      <c r="AZ215" s="223">
        <v>5.0237728630191596E-2</v>
      </c>
      <c r="BA215" s="223">
        <v>5.3653915905594519E-2</v>
      </c>
      <c r="BB215" s="223">
        <v>5.73024053932756E-2</v>
      </c>
      <c r="BC215" s="223">
        <v>6.1198993744143886E-2</v>
      </c>
      <c r="BD215" s="223">
        <v>6.5360551788202506E-2</v>
      </c>
      <c r="BE215" s="223">
        <v>6.980509757919158E-2</v>
      </c>
      <c r="BF215" s="223">
        <v>7.455187440629879E-2</v>
      </c>
      <c r="BG215" s="223">
        <v>7.9621434110699427E-2</v>
      </c>
      <c r="BH215" s="223">
        <v>8.5035726067657802E-2</v>
      </c>
      <c r="BI215" s="223">
        <v>9.0818192219449478E-2</v>
      </c>
      <c r="BJ215" s="223">
        <v>9.6993868570563954E-2</v>
      </c>
      <c r="BK215" s="223">
        <v>0.10358949358462419</v>
      </c>
      <c r="BL215" s="223">
        <v>0.11063362395234454</v>
      </c>
      <c r="BM215" s="223">
        <v>0.11815675823175886</v>
      </c>
      <c r="BN215" s="223">
        <v>0.12619146889603866</v>
      </c>
      <c r="BO215" s="223">
        <v>0.13477254336061889</v>
      </c>
      <c r="BP215" s="223">
        <v>0.14393713460023033</v>
      </c>
      <c r="BQ215" s="223">
        <v>0.15372492200795476</v>
      </c>
      <c r="BR215" s="223">
        <v>0.16417828319276506</v>
      </c>
      <c r="BS215" s="223">
        <v>0.17534247745937362</v>
      </c>
      <c r="BT215" s="223">
        <v>0.18726584176478825</v>
      </c>
      <c r="BU215" s="223">
        <v>0.19999999999999998</v>
      </c>
      <c r="BV215" s="223">
        <v>0.21360008650291509</v>
      </c>
      <c r="BW215" s="223">
        <v>0.22812498477026416</v>
      </c>
      <c r="BX215" s="223">
        <v>0.24363758240202307</v>
      </c>
      <c r="BY215" s="223">
        <v>0.26020504338216632</v>
      </c>
      <c r="BZ215" s="223">
        <v>0.27789909887462749</v>
      </c>
      <c r="CA215" s="223">
        <v>0.29679635779351293</v>
      </c>
      <c r="CB215" s="223">
        <v>0.31697863849222252</v>
      </c>
      <c r="CC215" s="223">
        <v>0.33853332300757522</v>
      </c>
      <c r="CD215" s="223">
        <v>0.36155373539268681</v>
      </c>
      <c r="CE215" s="223">
        <v>0.38613954577664994</v>
      </c>
      <c r="CF215" s="223">
        <v>0.41239720190044382</v>
      </c>
      <c r="CG215" s="223">
        <v>0.44044038999747515</v>
      </c>
      <c r="CH215" s="223">
        <v>0.47039052701419176</v>
      </c>
      <c r="CI215" s="223">
        <v>0.50237728630191592</v>
      </c>
      <c r="CJ215" s="223">
        <v>0.53653915905594485</v>
      </c>
      <c r="CK215" s="223">
        <v>0.57302405393275635</v>
      </c>
      <c r="CL215" s="223">
        <v>0.61198993744143915</v>
      </c>
      <c r="CM215" s="223">
        <v>0.65360551788202503</v>
      </c>
      <c r="CN215" s="223">
        <v>0.69805097579191588</v>
      </c>
      <c r="CO215" s="223">
        <v>0.74551874406298746</v>
      </c>
      <c r="CP215" s="223">
        <v>0.79621434110699463</v>
      </c>
      <c r="CQ215" s="223">
        <v>0.85035726067657802</v>
      </c>
      <c r="CR215" s="223">
        <v>0.90818192219449489</v>
      </c>
      <c r="CS215" s="223">
        <v>0.96993868570563913</v>
      </c>
      <c r="CT215" s="223">
        <v>1.0358949358462426</v>
      </c>
      <c r="CU215" s="223">
        <v>1.1063362395234453</v>
      </c>
      <c r="CV215" s="223">
        <v>1.1815675823175886</v>
      </c>
      <c r="CW215" s="223">
        <v>1.2619146889603861</v>
      </c>
      <c r="CX215" s="223">
        <v>1.3477254336061881</v>
      </c>
      <c r="CY215" s="223">
        <v>1.4393713460023041</v>
      </c>
      <c r="CZ215" s="223">
        <v>1.5372492200795473</v>
      </c>
      <c r="DA215" s="223">
        <v>1.6417828319276504</v>
      </c>
      <c r="DB215" s="223">
        <v>1.7534247745937355</v>
      </c>
      <c r="DC215" s="223">
        <v>1.8726584176478833</v>
      </c>
      <c r="DD215" s="223">
        <v>2</v>
      </c>
      <c r="DH215" s="223">
        <v>80</v>
      </c>
      <c r="DI215" s="223">
        <f t="shared" si="1"/>
        <v>1.3413478976398625</v>
      </c>
    </row>
    <row r="216" spans="1:113">
      <c r="A216" s="223">
        <v>2</v>
      </c>
      <c r="H216"/>
      <c r="I216" s="223">
        <v>0.84559253630265552</v>
      </c>
      <c r="J216" s="223">
        <v>0.84579330963759314</v>
      </c>
      <c r="K216" s="223">
        <v>0.84600773558833609</v>
      </c>
      <c r="L216" s="223">
        <v>0.84623674253052172</v>
      </c>
      <c r="M216" s="223">
        <v>0.84648132196858483</v>
      </c>
      <c r="N216" s="223">
        <v>0.8467425328283803</v>
      </c>
      <c r="O216" s="223">
        <v>0.84702150604168502</v>
      </c>
      <c r="P216" s="223">
        <v>0.84731944944241921</v>
      </c>
      <c r="Q216" s="223">
        <v>0.84763765299578553</v>
      </c>
      <c r="R216" s="223">
        <v>0.84797749438295666</v>
      </c>
      <c r="S216" s="223">
        <v>0.848340444965484</v>
      </c>
      <c r="T216" s="223">
        <v>0.84872807615524637</v>
      </c>
      <c r="U216" s="223">
        <v>0.84914206621750532</v>
      </c>
      <c r="V216" s="223">
        <v>0.84958420753651431</v>
      </c>
      <c r="W216" s="223">
        <v>0.85005641437512502</v>
      </c>
      <c r="X216" s="223">
        <v>0.85056073116197461</v>
      </c>
      <c r="Y216" s="223">
        <v>0.85109934134211895</v>
      </c>
      <c r="Z216" s="223">
        <v>0.85167457682941317</v>
      </c>
      <c r="AA216" s="223">
        <v>0.85228892810154533</v>
      </c>
      <c r="AB216" s="223">
        <v>0.85294505498140583</v>
      </c>
      <c r="AC216" s="223">
        <v>0.85364579815144803</v>
      </c>
      <c r="AD216" s="223">
        <v>0.85439419145085982</v>
      </c>
      <c r="AE216" s="223">
        <v>0.8551934750087542</v>
      </c>
      <c r="AF216" s="223">
        <v>0.856047109270201</v>
      </c>
      <c r="AG216" s="223">
        <v>0.85695878997578079</v>
      </c>
      <c r="AH216" s="223">
        <v>0.85793246415946289</v>
      </c>
      <c r="AI216" s="223">
        <v>0.85897234723401539</v>
      </c>
      <c r="AJ216" s="223">
        <v>0.86008294123784679</v>
      </c>
      <c r="AK216" s="223">
        <v>0.86126905432220635</v>
      </c>
      <c r="AL216" s="223">
        <v>0.86253582156301867</v>
      </c>
      <c r="AM216" s="223">
        <v>0.8638887271873622</v>
      </c>
      <c r="AN216" s="223">
        <v>0.86533362831069693</v>
      </c>
      <c r="AO216" s="223">
        <v>0.86687678028748161</v>
      </c>
      <c r="AP216" s="223">
        <v>0.86852486378477556</v>
      </c>
      <c r="AQ216" s="223">
        <v>0.87028501369586653</v>
      </c>
      <c r="AR216" s="223">
        <v>0.87216485001889488</v>
      </c>
      <c r="AS216" s="223">
        <v>0.87417251083392677</v>
      </c>
      <c r="AT216" s="223">
        <v>0.87631668752097736</v>
      </c>
      <c r="AU216" s="223">
        <v>0.87860666237114171</v>
      </c>
      <c r="AV216" s="223">
        <v>0.88105234875330696</v>
      </c>
      <c r="AW216" s="223">
        <v>0.88366433400992561</v>
      </c>
      <c r="AX216" s="223">
        <v>0.88645392526707711</v>
      </c>
      <c r="AY216" s="223">
        <v>0.8894331983565924</v>
      </c>
      <c r="AZ216" s="223">
        <v>0.89261505006139419</v>
      </c>
      <c r="BA216" s="223">
        <v>0.89601325390949393</v>
      </c>
      <c r="BB216" s="223">
        <v>0.89964251975733223</v>
      </c>
      <c r="BC216" s="223">
        <v>0.90351855741941145</v>
      </c>
      <c r="BD216" s="223">
        <v>0.90765814461852568</v>
      </c>
      <c r="BE216" s="223">
        <v>0.91207919954941108</v>
      </c>
      <c r="BF216" s="223">
        <v>0.91680085836838776</v>
      </c>
      <c r="BG216" s="223">
        <v>0.92184355794263095</v>
      </c>
      <c r="BH216" s="223">
        <v>0.92722912421517112</v>
      </c>
      <c r="BI216" s="223">
        <v>0.93298086656568691</v>
      </c>
      <c r="BJ216" s="223">
        <v>0.93912367857267287</v>
      </c>
      <c r="BK216" s="223">
        <v>0.94568414560979863</v>
      </c>
      <c r="BL216" s="223">
        <v>0.95269065973826539</v>
      </c>
      <c r="BM216" s="223">
        <v>0.96017354238786345</v>
      </c>
      <c r="BN216" s="223">
        <v>0.96816517535233371</v>
      </c>
      <c r="BO216" s="223">
        <v>0.97670014065966337</v>
      </c>
      <c r="BP216" s="223">
        <v>0.98581536991520635</v>
      </c>
      <c r="BQ216" s="223">
        <v>0.9955503037551714</v>
      </c>
      <c r="BR216" s="223">
        <v>1.0059470620901405</v>
      </c>
      <c r="BS216" s="223">
        <v>1.0170506258630583</v>
      </c>
      <c r="BT216" s="223">
        <v>1.0289090310936362</v>
      </c>
      <c r="BU216" s="223">
        <v>1.0415735752507163</v>
      </c>
      <c r="BV216" s="223">
        <v>1.055099020666378</v>
      </c>
      <c r="BW216" s="223">
        <v>1.0695438975024751</v>
      </c>
      <c r="BX216" s="223">
        <v>1.0849706668376871</v>
      </c>
      <c r="BY216" s="223">
        <v>1.1014460410345213</v>
      </c>
      <c r="BZ216" s="223">
        <v>1.1190412597206394</v>
      </c>
      <c r="CA216" s="223">
        <v>1.1378323960665648</v>
      </c>
      <c r="CB216" s="223">
        <v>1.15790068360123</v>
      </c>
      <c r="CC216" s="223">
        <v>1.179332864904548</v>
      </c>
      <c r="CD216" s="223">
        <v>1.2022215635951039</v>
      </c>
      <c r="CE216" s="223">
        <v>1.2266656811123127</v>
      </c>
      <c r="CF216" s="223">
        <v>1.2527708198755281</v>
      </c>
      <c r="CG216" s="223">
        <v>1.2806497344868046</v>
      </c>
      <c r="CH216" s="223">
        <v>1.3104228127281434</v>
      </c>
      <c r="CI216" s="223">
        <v>1.3422185881865114</v>
      </c>
      <c r="CJ216" s="223">
        <v>1.3761741320955845</v>
      </c>
      <c r="CK216" s="223">
        <v>1.412436176561489</v>
      </c>
      <c r="CL216" s="223">
        <v>1.4511608036861794</v>
      </c>
      <c r="CM216" s="223">
        <v>1.4925151363956872</v>
      </c>
      <c r="CN216" s="223">
        <v>1.536677349401383</v>
      </c>
      <c r="CO216" s="223">
        <v>1.5838376230401685</v>
      </c>
      <c r="CP216" s="223">
        <v>1.6341989227869154</v>
      </c>
      <c r="CQ216" s="223">
        <v>1.6879777728973586</v>
      </c>
      <c r="CR216" s="223">
        <v>1.762169288083155</v>
      </c>
      <c r="CS216" s="223">
        <v>1.8234984312697149</v>
      </c>
      <c r="CT216" s="223">
        <v>1.888986187572014</v>
      </c>
      <c r="CU216" s="223">
        <v>1.9589130336045706</v>
      </c>
      <c r="CV216" s="223">
        <v>2.0335780136467978</v>
      </c>
      <c r="CW216" s="223">
        <v>2.1132998767183193</v>
      </c>
      <c r="CX216" s="223">
        <v>2.1984182552675549</v>
      </c>
      <c r="CY216" s="223">
        <v>2.2892948761704286</v>
      </c>
      <c r="CZ216" s="223">
        <v>2.3863147896101182</v>
      </c>
      <c r="DA216" s="223">
        <v>2.4898875936405673</v>
      </c>
      <c r="DB216" s="223">
        <v>2.6004486206934252</v>
      </c>
      <c r="DC216" s="223">
        <v>2.7184600349014616</v>
      </c>
      <c r="DD216" s="223">
        <v>2.8444117624957688</v>
      </c>
      <c r="DH216" s="223">
        <v>81</v>
      </c>
      <c r="DI216" s="223">
        <f t="shared" si="1"/>
        <v>1.4325601348318915</v>
      </c>
    </row>
    <row r="217" spans="1:113">
      <c r="A217" s="223">
        <v>3</v>
      </c>
      <c r="H217"/>
      <c r="I217" s="223">
        <v>-0.83965660914678519</v>
      </c>
      <c r="J217" s="223">
        <v>-0.8394537368677486</v>
      </c>
      <c r="K217" s="223">
        <v>-0.83923706912818463</v>
      </c>
      <c r="L217" s="223">
        <v>-0.83900566782266806</v>
      </c>
      <c r="M217" s="223">
        <v>-0.83875853105305176</v>
      </c>
      <c r="N217" s="223">
        <v>-0.83849458879037153</v>
      </c>
      <c r="O217" s="223">
        <v>-0.8382126982417355</v>
      </c>
      <c r="P217" s="223">
        <v>-0.83791163890213527</v>
      </c>
      <c r="Q217" s="223">
        <v>-0.83759010726974725</v>
      </c>
      <c r="R217" s="223">
        <v>-0.83724671120183769</v>
      </c>
      <c r="S217" s="223">
        <v>-0.83687996388682884</v>
      </c>
      <c r="T217" s="223">
        <v>-0.83648827740641762</v>
      </c>
      <c r="U217" s="223">
        <v>-0.83606995585986477</v>
      </c>
      <c r="V217" s="223">
        <v>-0.83562318802067592</v>
      </c>
      <c r="W217" s="223">
        <v>-0.83514603949386523</v>
      </c>
      <c r="X217" s="223">
        <v>-0.83463644433983475</v>
      </c>
      <c r="Y217" s="223">
        <v>-0.83409219612858732</v>
      </c>
      <c r="Z217" s="223">
        <v>-0.83351093838552326</v>
      </c>
      <c r="AA217" s="223">
        <v>-0.83289015438743252</v>
      </c>
      <c r="AB217" s="223">
        <v>-0.83222715626448107</v>
      </c>
      <c r="AC217" s="223">
        <v>-0.83151907336097919</v>
      </c>
      <c r="AD217" s="223">
        <v>-0.83076283980450805</v>
      </c>
      <c r="AE217" s="223">
        <v>-0.82995518122954648</v>
      </c>
      <c r="AF217" s="223">
        <v>-0.82909260059807732</v>
      </c>
      <c r="AG217" s="223">
        <v>-0.82817136305573469</v>
      </c>
      <c r="AH217" s="223">
        <v>-0.82718747975787188</v>
      </c>
      <c r="AI217" s="223">
        <v>-0.82613669059546235</v>
      </c>
      <c r="AJ217" s="223">
        <v>-0.82501444574597205</v>
      </c>
      <c r="AK217" s="223">
        <v>-0.8238158859692486</v>
      </c>
      <c r="AL217" s="223">
        <v>-0.82253582156301863</v>
      </c>
      <c r="AM217" s="223">
        <v>-0.82116870988677915</v>
      </c>
      <c r="AN217" s="223">
        <v>-0.81970863135664418</v>
      </c>
      <c r="AO217" s="223">
        <v>-0.81814926380707698</v>
      </c>
      <c r="AP217" s="223">
        <v>-0.8164838551083422</v>
      </c>
      <c r="AQ217" s="223">
        <v>-0.81470519392094098</v>
      </c>
      <c r="AR217" s="223">
        <v>-0.8128055784601923</v>
      </c>
      <c r="AS217" s="223">
        <v>-0.81077678313548229</v>
      </c>
      <c r="AT217" s="223">
        <v>-0.80861002291946238</v>
      </c>
      <c r="AU217" s="223">
        <v>-0.80629591529260436</v>
      </c>
      <c r="AV217" s="223">
        <v>-0.80382443959797689</v>
      </c>
      <c r="AW217" s="223">
        <v>-0.8011848936298368</v>
      </c>
      <c r="AX217" s="223">
        <v>-0.79836584726758208</v>
      </c>
      <c r="AY217" s="223">
        <v>-0.79535509295375406</v>
      </c>
      <c r="AZ217" s="223">
        <v>-0.79213959280101098</v>
      </c>
      <c r="BA217" s="223">
        <v>-0.78870542209830485</v>
      </c>
      <c r="BB217" s="223">
        <v>-0.78503770897078107</v>
      </c>
      <c r="BC217" s="223">
        <v>-0.78112056993112378</v>
      </c>
      <c r="BD217" s="223">
        <v>-0.77693704104212058</v>
      </c>
      <c r="BE217" s="223">
        <v>-0.77246900439102784</v>
      </c>
      <c r="BF217" s="223">
        <v>-0.76769710955579029</v>
      </c>
      <c r="BG217" s="223">
        <v>-0.76260068972123207</v>
      </c>
      <c r="BH217" s="223">
        <v>-0.75715767207985563</v>
      </c>
      <c r="BI217" s="223">
        <v>-0.75134448212678806</v>
      </c>
      <c r="BJ217" s="223">
        <v>-0.74513594143154505</v>
      </c>
      <c r="BK217" s="223">
        <v>-0.7385051584405502</v>
      </c>
      <c r="BL217" s="223">
        <v>-0.73142341183357629</v>
      </c>
      <c r="BM217" s="223">
        <v>-0.72386002592434573</v>
      </c>
      <c r="BN217" s="223">
        <v>-0.7157822375602565</v>
      </c>
      <c r="BO217" s="223">
        <v>-0.70715505393842548</v>
      </c>
      <c r="BP217" s="223">
        <v>-0.6979411007147458</v>
      </c>
      <c r="BQ217" s="223">
        <v>-0.68810045973926193</v>
      </c>
      <c r="BR217" s="223">
        <v>-0.67759049570461038</v>
      </c>
      <c r="BS217" s="223">
        <v>-0.66636567094431109</v>
      </c>
      <c r="BT217" s="223">
        <v>-0.65437734756405952</v>
      </c>
      <c r="BU217" s="223">
        <v>-0.64157357525071612</v>
      </c>
      <c r="BV217" s="223">
        <v>-0.62789884766054782</v>
      </c>
      <c r="BW217" s="223">
        <v>-0.61329392796194671</v>
      </c>
      <c r="BX217" s="223">
        <v>-0.59769550203364075</v>
      </c>
      <c r="BY217" s="223">
        <v>-0.58103595427018839</v>
      </c>
      <c r="BZ217" s="223">
        <v>-0.56324306197138441</v>
      </c>
      <c r="CA217" s="223">
        <v>-0.54423968047953886</v>
      </c>
      <c r="CB217" s="223">
        <v>-0.52394340661678473</v>
      </c>
      <c r="CC217" s="223">
        <v>-0.5022662188893976</v>
      </c>
      <c r="CD217" s="223">
        <v>-0.47911409280973016</v>
      </c>
      <c r="CE217" s="223">
        <v>-0.45438658955901268</v>
      </c>
      <c r="CF217" s="223">
        <v>-0.42797641607464043</v>
      </c>
      <c r="CG217" s="223">
        <v>-0.39976895449185434</v>
      </c>
      <c r="CH217" s="223">
        <v>-0.36964175869976001</v>
      </c>
      <c r="CI217" s="223">
        <v>-0.3374640155826798</v>
      </c>
      <c r="CJ217" s="223">
        <v>-0.30309581398369478</v>
      </c>
      <c r="CK217" s="223">
        <v>-0.26638806869597631</v>
      </c>
      <c r="CL217" s="223">
        <v>-0.2271809288033011</v>
      </c>
      <c r="CM217" s="223">
        <v>-0.18530410063163716</v>
      </c>
      <c r="CN217" s="223">
        <v>-0.14057539781755124</v>
      </c>
      <c r="CO217" s="223">
        <v>-9.2800134914193588E-2</v>
      </c>
      <c r="CP217" s="223">
        <v>-4.1770240572926109E-2</v>
      </c>
      <c r="CQ217" s="223">
        <v>1.273674845579742E-2</v>
      </c>
      <c r="CR217" s="223">
        <v>5.4194556305834807E-2</v>
      </c>
      <c r="CS217" s="223">
        <v>0.11637894014156358</v>
      </c>
      <c r="CT217" s="223">
        <v>0.18280368412047143</v>
      </c>
      <c r="CU217" s="223">
        <v>0.25375944544231999</v>
      </c>
      <c r="CV217" s="223">
        <v>0.32955715098837923</v>
      </c>
      <c r="CW217" s="223">
        <v>0.4105295012024528</v>
      </c>
      <c r="CX217" s="223">
        <v>0.4970326119448214</v>
      </c>
      <c r="CY217" s="223">
        <v>0.58944781583417916</v>
      </c>
      <c r="CZ217" s="223">
        <v>0.6881836505489769</v>
      </c>
      <c r="DA217" s="223">
        <v>0.79367807021473324</v>
      </c>
      <c r="DB217" s="223">
        <v>0.90640092849404574</v>
      </c>
      <c r="DC217" s="223">
        <v>1.0268568003943048</v>
      </c>
      <c r="DD217" s="223">
        <v>1.1555882375042315</v>
      </c>
      <c r="DH217" s="223">
        <v>82</v>
      </c>
      <c r="DI217" s="223">
        <f t="shared" si="1"/>
        <v>1.5299748436035983</v>
      </c>
    </row>
    <row r="218" spans="1:113">
      <c r="A218" s="223">
        <v>4</v>
      </c>
      <c r="H218"/>
      <c r="I218" s="223">
        <v>1.6852491454494407</v>
      </c>
      <c r="J218" s="223">
        <v>1.6852470465053417</v>
      </c>
      <c r="K218" s="223">
        <v>1.6852448047165207</v>
      </c>
      <c r="L218" s="223">
        <v>1.6852424103531898</v>
      </c>
      <c r="M218" s="223">
        <v>1.6852398530216366</v>
      </c>
      <c r="N218" s="223">
        <v>1.6852371216187518</v>
      </c>
      <c r="O218" s="223">
        <v>1.6852342042834205</v>
      </c>
      <c r="P218" s="223">
        <v>1.6852310883445545</v>
      </c>
      <c r="Q218" s="223">
        <v>1.6852277602655328</v>
      </c>
      <c r="R218" s="223">
        <v>1.6852242055847944</v>
      </c>
      <c r="S218" s="223">
        <v>1.6852204088523128</v>
      </c>
      <c r="T218" s="223">
        <v>1.685216353561664</v>
      </c>
      <c r="U218" s="223">
        <v>1.6852120220773701</v>
      </c>
      <c r="V218" s="223">
        <v>1.6852073955571902</v>
      </c>
      <c r="W218" s="223">
        <v>1.6852024538689903</v>
      </c>
      <c r="X218" s="223">
        <v>1.6851971755018094</v>
      </c>
      <c r="Y218" s="223">
        <v>1.6851915374707063</v>
      </c>
      <c r="Z218" s="223">
        <v>1.6851855152149364</v>
      </c>
      <c r="AA218" s="223">
        <v>1.6851790824889779</v>
      </c>
      <c r="AB218" s="223">
        <v>1.6851722112458869</v>
      </c>
      <c r="AC218" s="223">
        <v>1.6851648715124272</v>
      </c>
      <c r="AD218" s="223">
        <v>1.6851570312553679</v>
      </c>
      <c r="AE218" s="223">
        <v>1.6851486562383007</v>
      </c>
      <c r="AF218" s="223">
        <v>1.6851397098682783</v>
      </c>
      <c r="AG218" s="223">
        <v>1.6851301530315155</v>
      </c>
      <c r="AH218" s="223">
        <v>1.6851199439173348</v>
      </c>
      <c r="AI218" s="223">
        <v>1.6851090378294777</v>
      </c>
      <c r="AJ218" s="223">
        <v>1.6850973869838188</v>
      </c>
      <c r="AK218" s="223">
        <v>1.6850849402914549</v>
      </c>
      <c r="AL218" s="223">
        <v>1.6850716431260373</v>
      </c>
      <c r="AM218" s="223">
        <v>1.6850574370741414</v>
      </c>
      <c r="AN218" s="223">
        <v>1.6850422596673411</v>
      </c>
      <c r="AO218" s="223">
        <v>1.6850260440945586</v>
      </c>
      <c r="AP218" s="223">
        <v>1.6850087188931178</v>
      </c>
      <c r="AQ218" s="223">
        <v>1.6849902076168075</v>
      </c>
      <c r="AR218" s="223">
        <v>1.6849704284790872</v>
      </c>
      <c r="AS218" s="223">
        <v>1.6849492939694091</v>
      </c>
      <c r="AT218" s="223">
        <v>1.6849267104404397</v>
      </c>
      <c r="AU218" s="223">
        <v>1.6849025776637461</v>
      </c>
      <c r="AV218" s="223">
        <v>1.6848767883512838</v>
      </c>
      <c r="AW218" s="223">
        <v>1.6848492276397624</v>
      </c>
      <c r="AX218" s="223">
        <v>1.6848197725346592</v>
      </c>
      <c r="AY218" s="223">
        <v>1.6847882913103465</v>
      </c>
      <c r="AZ218" s="223">
        <v>1.6847546428624052</v>
      </c>
      <c r="BA218" s="223">
        <v>1.6847186760077988</v>
      </c>
      <c r="BB218" s="223">
        <v>1.6846802287281133</v>
      </c>
      <c r="BC218" s="223">
        <v>1.6846391273505352</v>
      </c>
      <c r="BD218" s="223">
        <v>1.6845951856606463</v>
      </c>
      <c r="BE218" s="223">
        <v>1.6845482039404389</v>
      </c>
      <c r="BF218" s="223">
        <v>1.6844979679241781</v>
      </c>
      <c r="BG218" s="223">
        <v>1.684444247663863</v>
      </c>
      <c r="BH218" s="223">
        <v>1.6843867962950267</v>
      </c>
      <c r="BI218" s="223">
        <v>1.684325348692475</v>
      </c>
      <c r="BJ218" s="223">
        <v>1.6842596200042179</v>
      </c>
      <c r="BK218" s="223">
        <v>1.6841893040503488</v>
      </c>
      <c r="BL218" s="223">
        <v>1.6841140715718417</v>
      </c>
      <c r="BM218" s="223">
        <v>1.6840335683122092</v>
      </c>
      <c r="BN218" s="223">
        <v>1.6839474129125902</v>
      </c>
      <c r="BO218" s="223">
        <v>1.6838551945980889</v>
      </c>
      <c r="BP218" s="223">
        <v>1.6837564706299522</v>
      </c>
      <c r="BQ218" s="223">
        <v>1.6836507634944333</v>
      </c>
      <c r="BR218" s="223">
        <v>1.6835375577947509</v>
      </c>
      <c r="BS218" s="223">
        <v>1.6834162968073694</v>
      </c>
      <c r="BT218" s="223">
        <v>1.6832863786576957</v>
      </c>
      <c r="BU218" s="223">
        <v>1.6831471505014324</v>
      </c>
      <c r="BV218" s="223">
        <v>1.6829978683269258</v>
      </c>
      <c r="BW218" s="223">
        <v>1.6828378254644218</v>
      </c>
      <c r="BX218" s="223">
        <v>1.6826661688713278</v>
      </c>
      <c r="BY218" s="223">
        <v>1.6824819953047097</v>
      </c>
      <c r="BZ218" s="223">
        <v>1.6822843216920238</v>
      </c>
      <c r="CA218" s="223">
        <v>1.6820720765461037</v>
      </c>
      <c r="CB218" s="223">
        <v>1.6818440902180147</v>
      </c>
      <c r="CC218" s="223">
        <v>1.6815990837939456</v>
      </c>
      <c r="CD218" s="223">
        <v>1.6813356564048341</v>
      </c>
      <c r="CE218" s="223">
        <v>1.6810522706713253</v>
      </c>
      <c r="CF218" s="223">
        <v>1.6807472359501685</v>
      </c>
      <c r="CG218" s="223">
        <v>1.680418688978659</v>
      </c>
      <c r="CH218" s="223">
        <v>1.6800645714279034</v>
      </c>
      <c r="CI218" s="223">
        <v>1.6796826037691912</v>
      </c>
      <c r="CJ218" s="223">
        <v>1.6792699460792793</v>
      </c>
      <c r="CK218" s="223">
        <v>1.6788242452574653</v>
      </c>
      <c r="CL218" s="223">
        <v>1.6783417324894805</v>
      </c>
      <c r="CM218" s="223">
        <v>1.6778192370273244</v>
      </c>
      <c r="CN218" s="223">
        <v>1.6772527472189342</v>
      </c>
      <c r="CO218" s="223">
        <v>1.6766377579543621</v>
      </c>
      <c r="CP218" s="223">
        <v>1.6759691633598415</v>
      </c>
      <c r="CQ218" s="223">
        <v>1.6752410244415612</v>
      </c>
      <c r="CR218" s="223">
        <v>1.7079747317773202</v>
      </c>
      <c r="CS218" s="223">
        <v>1.7071194911281513</v>
      </c>
      <c r="CT218" s="223">
        <v>1.7061825034515425</v>
      </c>
      <c r="CU218" s="223">
        <v>1.7051535881622506</v>
      </c>
      <c r="CV218" s="223">
        <v>1.7040208626584186</v>
      </c>
      <c r="CW218" s="223">
        <v>1.7027703755158665</v>
      </c>
      <c r="CX218" s="223">
        <v>1.7013856433227335</v>
      </c>
      <c r="CY218" s="223">
        <v>1.6998470603362494</v>
      </c>
      <c r="CZ218" s="223">
        <v>1.6981311390611413</v>
      </c>
      <c r="DA218" s="223">
        <v>1.6962095234258341</v>
      </c>
      <c r="DB218" s="223">
        <v>1.6940476921993795</v>
      </c>
      <c r="DC218" s="223">
        <v>1.6916032345071568</v>
      </c>
      <c r="DD218" s="223">
        <v>1.6888235249915373</v>
      </c>
      <c r="DH218" s="223">
        <v>83</v>
      </c>
      <c r="DI218" s="223">
        <f t="shared" si="1"/>
        <v>1.6340137947050635</v>
      </c>
    </row>
    <row r="219" spans="1:113">
      <c r="A219" s="223">
        <v>5</v>
      </c>
      <c r="H219"/>
      <c r="I219" s="223">
        <v>0.48649857724455114</v>
      </c>
      <c r="J219" s="223">
        <v>0.48649924445844811</v>
      </c>
      <c r="K219" s="223">
        <v>0.48650004946873399</v>
      </c>
      <c r="L219" s="223">
        <v>0.48650101464242607</v>
      </c>
      <c r="M219" s="223">
        <v>0.486502165694988</v>
      </c>
      <c r="N219" s="223">
        <v>0.48650353217494885</v>
      </c>
      <c r="O219" s="223">
        <v>0.4865051480175846</v>
      </c>
      <c r="P219" s="223">
        <v>0.48650705217742879</v>
      </c>
      <c r="Q219" s="223">
        <v>0.48650928935075632</v>
      </c>
      <c r="R219" s="223">
        <v>0.48651191080074818</v>
      </c>
      <c r="S219" s="223">
        <v>0.48651497529983756</v>
      </c>
      <c r="T219" s="223">
        <v>0.48651855020577123</v>
      </c>
      <c r="U219" s="223">
        <v>0.48652271269024583</v>
      </c>
      <c r="V219" s="223">
        <v>0.48652755114162627</v>
      </c>
      <c r="W219" s="223">
        <v>0.48653316676626868</v>
      </c>
      <c r="X219" s="223">
        <v>0.48653967541640913</v>
      </c>
      <c r="Y219" s="223">
        <v>0.48654720967649734</v>
      </c>
      <c r="Z219" s="223">
        <v>0.48655592124431007</v>
      </c>
      <c r="AA219" s="223">
        <v>0.48656598364826353</v>
      </c>
      <c r="AB219" s="223">
        <v>0.4865775953481184</v>
      </c>
      <c r="AC219" s="223">
        <v>0.48659098327285744</v>
      </c>
      <c r="AD219" s="223">
        <v>0.48660640685699508</v>
      </c>
      <c r="AE219" s="223">
        <v>0.48662416264508895</v>
      </c>
      <c r="AF219" s="223">
        <v>0.48664458954390016</v>
      </c>
      <c r="AG219" s="223">
        <v>0.48666807481263602</v>
      </c>
      <c r="AH219" s="223">
        <v>0.48669506089418418</v>
      </c>
      <c r="AI219" s="223">
        <v>0.4867260532044046</v>
      </c>
      <c r="AJ219" s="223">
        <v>0.48676162901259012</v>
      </c>
      <c r="AK219" s="223">
        <v>0.48680244756438257</v>
      </c>
      <c r="AL219" s="223">
        <v>0.48684926161899117</v>
      </c>
      <c r="AM219" s="223">
        <v>0.48690293059580164</v>
      </c>
      <c r="AN219" s="223">
        <v>0.48696443555167962</v>
      </c>
      <c r="AO219" s="223">
        <v>0.48703489623982127</v>
      </c>
      <c r="AP219" s="223">
        <v>0.48711559053421871</v>
      </c>
      <c r="AQ219" s="223">
        <v>0.48720797654109105</v>
      </c>
      <c r="AR219" s="223">
        <v>0.48731371776034732</v>
      </c>
      <c r="AS219" s="223">
        <v>0.48743471170671121</v>
      </c>
      <c r="AT219" s="223">
        <v>0.48757312245190698</v>
      </c>
      <c r="AU219" s="223">
        <v>0.48773141760664962</v>
      </c>
      <c r="AV219" s="223">
        <v>0.48791241032437099</v>
      </c>
      <c r="AW219" s="223">
        <v>0.48811930697785882</v>
      </c>
      <c r="AX219" s="223">
        <v>0.48835576123531399</v>
      </c>
      <c r="AY219" s="223">
        <v>0.48862593534360887</v>
      </c>
      <c r="AZ219" s="223">
        <v>0.48893456951326664</v>
      </c>
      <c r="BA219" s="223">
        <v>0.48928706039106246</v>
      </c>
      <c r="BB219" s="223">
        <v>0.48968954970076634</v>
      </c>
      <c r="BC219" s="223">
        <v>0.49014902422833967</v>
      </c>
      <c r="BD219" s="223">
        <v>0.49067342842190931</v>
      </c>
      <c r="BE219" s="223">
        <v>0.4912717909649949</v>
      </c>
      <c r="BF219" s="223">
        <v>0.49195436675828952</v>
      </c>
      <c r="BG219" s="223">
        <v>0.49273279580366969</v>
      </c>
      <c r="BH219" s="223">
        <v>0.49362028051489715</v>
      </c>
      <c r="BI219" s="223">
        <v>0.49463178297127702</v>
      </c>
      <c r="BJ219" s="223">
        <v>0.49578424356939776</v>
      </c>
      <c r="BK219" s="223">
        <v>0.49709682239739322</v>
      </c>
      <c r="BL219" s="223">
        <v>0.49859116443670826</v>
      </c>
      <c r="BM219" s="223">
        <v>0.500291689366681</v>
      </c>
      <c r="BN219" s="223">
        <v>0.50222590628460251</v>
      </c>
      <c r="BO219" s="223">
        <v>0.50442475303571022</v>
      </c>
      <c r="BP219" s="223">
        <v>0.50692295905388252</v>
      </c>
      <c r="BQ219" s="223">
        <v>0.50975942963091336</v>
      </c>
      <c r="BR219" s="223">
        <v>0.51297764835736259</v>
      </c>
      <c r="BS219" s="223">
        <v>0.51662609312536412</v>
      </c>
      <c r="BT219" s="223">
        <v>0.52075865959170853</v>
      </c>
      <c r="BU219" s="223">
        <v>0.52543508402093875</v>
      </c>
      <c r="BV219" s="223">
        <v>0.53072134780893654</v>
      </c>
      <c r="BW219" s="223">
        <v>0.53669010696203312</v>
      </c>
      <c r="BX219" s="223">
        <v>0.54342100733597454</v>
      </c>
      <c r="BY219" s="223">
        <v>0.55100103143753254</v>
      </c>
      <c r="BZ219" s="223">
        <v>0.55952475733688145</v>
      </c>
      <c r="CA219" s="223">
        <v>0.56909455912367646</v>
      </c>
      <c r="CB219" s="223">
        <v>0.57982073601285444</v>
      </c>
      <c r="CC219" s="223">
        <v>0.59182156714497802</v>
      </c>
      <c r="CD219" s="223">
        <v>0.60522329435886257</v>
      </c>
      <c r="CE219" s="223">
        <v>0.62016004133881908</v>
      </c>
      <c r="CF219" s="223">
        <v>0.63677368407582069</v>
      </c>
      <c r="CG219" s="223">
        <v>0.65521369389194262</v>
      </c>
      <c r="CH219" s="223">
        <v>0.67563697963622282</v>
      </c>
      <c r="CI219" s="223">
        <v>0.69820775936857171</v>
      </c>
      <c r="CJ219" s="223">
        <v>0.72309743362672263</v>
      </c>
      <c r="CK219" s="223">
        <v>0.75048482346917267</v>
      </c>
      <c r="CL219" s="223">
        <v>0.78055595429212665</v>
      </c>
      <c r="CM219" s="223">
        <v>0.81350473611656149</v>
      </c>
      <c r="CN219" s="223">
        <v>0.84953314412986136</v>
      </c>
      <c r="CO219" s="223">
        <v>0.88885190669337044</v>
      </c>
      <c r="CP219" s="223">
        <v>0.93168127420032232</v>
      </c>
      <c r="CQ219" s="223">
        <v>0.9782519332716435</v>
      </c>
      <c r="CR219" s="223">
        <v>1.0333888639649187</v>
      </c>
      <c r="CS219" s="223">
        <v>1.0879502748031207</v>
      </c>
      <c r="CT219" s="223">
        <v>1.1470250851814758</v>
      </c>
      <c r="CU219" s="223">
        <v>1.2108986765283438</v>
      </c>
      <c r="CV219" s="223">
        <v>1.2798733830403277</v>
      </c>
      <c r="CW219" s="223">
        <v>1.3542701336360206</v>
      </c>
      <c r="CX219" s="223">
        <v>1.4344301783859612</v>
      </c>
      <c r="CY219" s="223">
        <v>1.5207168947803205</v>
      </c>
      <c r="CZ219" s="223">
        <v>1.6135176721754865</v>
      </c>
      <c r="DA219" s="223">
        <v>1.7132458753758657</v>
      </c>
      <c r="DB219" s="223">
        <v>1.8203428904411376</v>
      </c>
      <c r="DC219" s="223">
        <v>1.9352802573366641</v>
      </c>
      <c r="DD219" s="223">
        <v>2.0585618948383368</v>
      </c>
      <c r="DH219" s="223">
        <v>84</v>
      </c>
      <c r="DI219" s="223">
        <f t="shared" si="1"/>
        <v>1.74512743947979</v>
      </c>
    </row>
    <row r="220" spans="1:113">
      <c r="A220" s="223">
        <v>6</v>
      </c>
      <c r="H220"/>
      <c r="I220" s="223">
        <v>0.84559253630265552</v>
      </c>
      <c r="J220" s="223">
        <v>0.84579330963759314</v>
      </c>
      <c r="K220" s="223">
        <v>0.84600773558833609</v>
      </c>
      <c r="L220" s="223">
        <v>0.84623674253052172</v>
      </c>
      <c r="M220" s="223">
        <v>0.84648132196858483</v>
      </c>
      <c r="N220" s="223">
        <v>0.8467425328283803</v>
      </c>
      <c r="O220" s="223">
        <v>0.84702150604168502</v>
      </c>
      <c r="P220" s="223">
        <v>0.84731944944241921</v>
      </c>
      <c r="Q220" s="223">
        <v>0.84763765299578553</v>
      </c>
      <c r="R220" s="223">
        <v>0.84797749438295666</v>
      </c>
      <c r="S220" s="223">
        <v>0.848340444965484</v>
      </c>
      <c r="T220" s="223">
        <v>0.84872807615524637</v>
      </c>
      <c r="U220" s="223">
        <v>0.84914206621750532</v>
      </c>
      <c r="V220" s="223">
        <v>0.84958420753651431</v>
      </c>
      <c r="W220" s="223">
        <v>0.85005641437512502</v>
      </c>
      <c r="X220" s="223">
        <v>0.85056073116197461</v>
      </c>
      <c r="Y220" s="223">
        <v>0.85109934134211895</v>
      </c>
      <c r="Z220" s="223">
        <v>0.85167457682941317</v>
      </c>
      <c r="AA220" s="223">
        <v>0.85228892810154533</v>
      </c>
      <c r="AB220" s="223">
        <v>0.85294505498140583</v>
      </c>
      <c r="AC220" s="223">
        <v>0.85364579815144803</v>
      </c>
      <c r="AD220" s="223">
        <v>0.85439419145085982</v>
      </c>
      <c r="AE220" s="223">
        <v>0.8551934750087542</v>
      </c>
      <c r="AF220" s="223">
        <v>0.856047109270201</v>
      </c>
      <c r="AG220" s="223">
        <v>0.85695878997578079</v>
      </c>
      <c r="AH220" s="223">
        <v>0.85793246415946289</v>
      </c>
      <c r="AI220" s="223">
        <v>0.85897234723401539</v>
      </c>
      <c r="AJ220" s="223">
        <v>0.86008294123784679</v>
      </c>
      <c r="AK220" s="223">
        <v>0.86126905432220635</v>
      </c>
      <c r="AL220" s="223">
        <v>0.86253582156301867</v>
      </c>
      <c r="AM220" s="223">
        <v>0.8638887271873622</v>
      </c>
      <c r="AN220" s="223">
        <v>0.86533362831069693</v>
      </c>
      <c r="AO220" s="223">
        <v>0.86687678028748161</v>
      </c>
      <c r="AP220" s="223">
        <v>0.86852486378477556</v>
      </c>
      <c r="AQ220" s="223">
        <v>0.87028501369586653</v>
      </c>
      <c r="AR220" s="223">
        <v>0.87216485001889488</v>
      </c>
      <c r="AS220" s="223">
        <v>0.87417251083392677</v>
      </c>
      <c r="AT220" s="223">
        <v>0.87631668752097736</v>
      </c>
      <c r="AU220" s="223">
        <v>0.87860666237114171</v>
      </c>
      <c r="AV220" s="223">
        <v>0.88105234875330696</v>
      </c>
      <c r="AW220" s="223">
        <v>0.88366433400992561</v>
      </c>
      <c r="AX220" s="223">
        <v>0.88645392526707711</v>
      </c>
      <c r="AY220" s="223">
        <v>0.8894331983565924</v>
      </c>
      <c r="AZ220" s="223">
        <v>0.89261505006139419</v>
      </c>
      <c r="BA220" s="223">
        <v>0.89601325390949393</v>
      </c>
      <c r="BB220" s="223">
        <v>0.89964251975733223</v>
      </c>
      <c r="BC220" s="223">
        <v>0.90351855741941145</v>
      </c>
      <c r="BD220" s="223">
        <v>0.90765814461852568</v>
      </c>
      <c r="BE220" s="223">
        <v>0.91207919954941108</v>
      </c>
      <c r="BF220" s="223">
        <v>0.91680085836838776</v>
      </c>
      <c r="BG220" s="223">
        <v>0.92184355794263095</v>
      </c>
      <c r="BH220" s="223">
        <v>0.92722912421517112</v>
      </c>
      <c r="BI220" s="223">
        <v>0.93298086656568691</v>
      </c>
      <c r="BJ220" s="223">
        <v>0.93912367857267287</v>
      </c>
      <c r="BK220" s="223">
        <v>0.94568414560979863</v>
      </c>
      <c r="BL220" s="223">
        <v>0.95269065973826539</v>
      </c>
      <c r="BM220" s="223">
        <v>0.96017354238786345</v>
      </c>
      <c r="BN220" s="223">
        <v>0.96816517535233371</v>
      </c>
      <c r="BO220" s="223">
        <v>0.97670014065966337</v>
      </c>
      <c r="BP220" s="223">
        <v>0.98581536991520635</v>
      </c>
      <c r="BQ220" s="223">
        <v>0.9955503037551714</v>
      </c>
      <c r="BR220" s="223">
        <v>1.0059470620901405</v>
      </c>
      <c r="BS220" s="223">
        <v>1.0170506258630583</v>
      </c>
      <c r="BT220" s="223">
        <v>1.0289090310936362</v>
      </c>
      <c r="BU220" s="223">
        <v>1.0415735752507163</v>
      </c>
      <c r="BV220" s="223">
        <v>1.055099020666378</v>
      </c>
      <c r="BW220" s="223">
        <v>1.0695438975024751</v>
      </c>
      <c r="BX220" s="223">
        <v>1.0849706668376871</v>
      </c>
      <c r="BY220" s="223">
        <v>1.1014460410345213</v>
      </c>
      <c r="BZ220" s="223">
        <v>1.1190412597206394</v>
      </c>
      <c r="CA220" s="223">
        <v>1.1378323960665648</v>
      </c>
      <c r="CB220" s="223">
        <v>1.15790068360123</v>
      </c>
      <c r="CC220" s="223">
        <v>1.179332864904548</v>
      </c>
      <c r="CD220" s="223">
        <v>1.2022215635951039</v>
      </c>
      <c r="CE220" s="223">
        <v>1.2266656811123127</v>
      </c>
      <c r="CF220" s="223">
        <v>1.2527708198755281</v>
      </c>
      <c r="CG220" s="223">
        <v>1.2806497344868046</v>
      </c>
      <c r="CH220" s="223">
        <v>1.3104228127281434</v>
      </c>
      <c r="CI220" s="223">
        <v>1.3422185881865114</v>
      </c>
      <c r="CJ220" s="223">
        <v>1.3761741320955845</v>
      </c>
      <c r="CK220" s="223">
        <v>1.412436176561489</v>
      </c>
      <c r="CL220" s="223">
        <v>1.4511608036861794</v>
      </c>
      <c r="CM220" s="223">
        <v>1.4925151363956872</v>
      </c>
      <c r="CN220" s="223">
        <v>1.536677349401383</v>
      </c>
      <c r="CO220" s="223">
        <v>1.5838376230401685</v>
      </c>
      <c r="CP220" s="223">
        <v>1.6341989227869154</v>
      </c>
      <c r="CQ220" s="223">
        <v>1.6879777728973586</v>
      </c>
      <c r="CR220" s="223">
        <v>1.762169288083155</v>
      </c>
      <c r="CS220" s="223">
        <v>1.8234984312697149</v>
      </c>
      <c r="CT220" s="223">
        <v>1.888986187572014</v>
      </c>
      <c r="CU220" s="223">
        <v>1.9589130336045706</v>
      </c>
      <c r="CV220" s="223">
        <v>2.0335780136467978</v>
      </c>
      <c r="CW220" s="223">
        <v>2.1132998767183193</v>
      </c>
      <c r="CX220" s="223">
        <v>2.1984182552675549</v>
      </c>
      <c r="CY220" s="223">
        <v>2.2892948761704286</v>
      </c>
      <c r="CZ220" s="223">
        <v>2.3863147896101182</v>
      </c>
      <c r="DA220" s="223">
        <v>2.4898875936405673</v>
      </c>
      <c r="DB220" s="223">
        <v>2.6004486206934252</v>
      </c>
      <c r="DC220" s="223">
        <v>2.7184600349014616</v>
      </c>
      <c r="DD220" s="223">
        <v>2.8444117624957688</v>
      </c>
      <c r="DH220" s="223">
        <v>85</v>
      </c>
      <c r="DI220" s="223">
        <f t="shared" si="1"/>
        <v>1.8637968601574699</v>
      </c>
    </row>
    <row r="221" spans="1:113">
      <c r="A221" s="223">
        <v>7</v>
      </c>
      <c r="H221"/>
      <c r="I221" s="223">
        <v>0.84559253630265552</v>
      </c>
      <c r="J221" s="223">
        <v>0.84579330963759314</v>
      </c>
      <c r="K221" s="223">
        <v>0.84600773558833609</v>
      </c>
      <c r="L221" s="223">
        <v>0.84623674253052172</v>
      </c>
      <c r="M221" s="223">
        <v>0.84648132196858483</v>
      </c>
      <c r="N221" s="223">
        <v>0.8467425328283803</v>
      </c>
      <c r="O221" s="223">
        <v>0.84702150604168502</v>
      </c>
      <c r="P221" s="223">
        <v>0.84731944944241921</v>
      </c>
      <c r="Q221" s="223">
        <v>0.84763765299578553</v>
      </c>
      <c r="R221" s="223">
        <v>0.84797749438295666</v>
      </c>
      <c r="S221" s="223">
        <v>0.848340444965484</v>
      </c>
      <c r="T221" s="223">
        <v>0.84872807615524637</v>
      </c>
      <c r="U221" s="223">
        <v>0.84914206621750532</v>
      </c>
      <c r="V221" s="223">
        <v>0.84958420753651431</v>
      </c>
      <c r="W221" s="223">
        <v>0.85005641437512502</v>
      </c>
      <c r="X221" s="223">
        <v>0.85056073116197461</v>
      </c>
      <c r="Y221" s="223">
        <v>0.85109934134211895</v>
      </c>
      <c r="Z221" s="223">
        <v>0.85167457682941317</v>
      </c>
      <c r="AA221" s="223">
        <v>0.85228892810154533</v>
      </c>
      <c r="AB221" s="223">
        <v>0.85294505498140583</v>
      </c>
      <c r="AC221" s="223">
        <v>0.85364579815144803</v>
      </c>
      <c r="AD221" s="223">
        <v>0.85439419145085982</v>
      </c>
      <c r="AE221" s="223">
        <v>0.8551934750087542</v>
      </c>
      <c r="AF221" s="223">
        <v>0.856047109270201</v>
      </c>
      <c r="AG221" s="223">
        <v>0.85695878997578079</v>
      </c>
      <c r="AH221" s="223">
        <v>0.85793246415946289</v>
      </c>
      <c r="AI221" s="223">
        <v>0.85897234723401539</v>
      </c>
      <c r="AJ221" s="223">
        <v>0.86008294123784679</v>
      </c>
      <c r="AK221" s="223">
        <v>0.86126905432220635</v>
      </c>
      <c r="AL221" s="223">
        <v>0.86253582156301867</v>
      </c>
      <c r="AM221" s="223">
        <v>0.8638887271873622</v>
      </c>
      <c r="AN221" s="223">
        <v>0.86533362831069693</v>
      </c>
      <c r="AO221" s="223">
        <v>0.86687678028748161</v>
      </c>
      <c r="AP221" s="223">
        <v>0.86852486378477556</v>
      </c>
      <c r="AQ221" s="223">
        <v>0.87028501369586653</v>
      </c>
      <c r="AR221" s="223">
        <v>0.87216485001889488</v>
      </c>
      <c r="AS221" s="223">
        <v>0.87417251083392677</v>
      </c>
      <c r="AT221" s="223">
        <v>0.87631668752097736</v>
      </c>
      <c r="AU221" s="223">
        <v>0.87860666237114171</v>
      </c>
      <c r="AV221" s="223">
        <v>0.88105234875330696</v>
      </c>
      <c r="AW221" s="223">
        <v>0.88366433400992561</v>
      </c>
      <c r="AX221" s="223">
        <v>0.88645392526707711</v>
      </c>
      <c r="AY221" s="223">
        <v>0.8894331983565924</v>
      </c>
      <c r="AZ221" s="223">
        <v>0.89261505006139419</v>
      </c>
      <c r="BA221" s="223">
        <v>0.89601325390949393</v>
      </c>
      <c r="BB221" s="223">
        <v>0.89964251975733223</v>
      </c>
      <c r="BC221" s="223">
        <v>0.90351855741941145</v>
      </c>
      <c r="BD221" s="223">
        <v>0.90765814461852568</v>
      </c>
      <c r="BE221" s="223">
        <v>0.91207919954941108</v>
      </c>
      <c r="BF221" s="223">
        <v>0.91680085836838776</v>
      </c>
      <c r="BG221" s="223">
        <v>0.92184355794263095</v>
      </c>
      <c r="BH221" s="223">
        <v>0.92722912421517112</v>
      </c>
      <c r="BI221" s="223">
        <v>0.93298086656568691</v>
      </c>
      <c r="BJ221" s="223">
        <v>0.93912367857267287</v>
      </c>
      <c r="BK221" s="223">
        <v>0.94568414560979863</v>
      </c>
      <c r="BL221" s="223">
        <v>0.95269065973826539</v>
      </c>
      <c r="BM221" s="223">
        <v>0.96017354238786345</v>
      </c>
      <c r="BN221" s="223">
        <v>0.96816517535233371</v>
      </c>
      <c r="BO221" s="223">
        <v>0.97670014065966337</v>
      </c>
      <c r="BP221" s="223">
        <v>0.98581536991520635</v>
      </c>
      <c r="BQ221" s="223">
        <v>0.9955503037551714</v>
      </c>
      <c r="BR221" s="223">
        <v>1.0059470620901405</v>
      </c>
      <c r="BS221" s="223">
        <v>1.0170506258630583</v>
      </c>
      <c r="BT221" s="223">
        <v>1.0289090310936362</v>
      </c>
      <c r="BU221" s="223">
        <v>1.0415735752507163</v>
      </c>
      <c r="BV221" s="223">
        <v>1.055099020666378</v>
      </c>
      <c r="BW221" s="223">
        <v>1.0695438975024751</v>
      </c>
      <c r="BX221" s="223">
        <v>1.0849706668376871</v>
      </c>
      <c r="BY221" s="223">
        <v>1.1014460410345213</v>
      </c>
      <c r="BZ221" s="223">
        <v>1.1190412597206394</v>
      </c>
      <c r="CA221" s="223">
        <v>1.1378323960665648</v>
      </c>
      <c r="CB221" s="223">
        <v>1.15790068360123</v>
      </c>
      <c r="CC221" s="223">
        <v>1.179332864904548</v>
      </c>
      <c r="CD221" s="223">
        <v>1.2022215635951039</v>
      </c>
      <c r="CE221" s="223">
        <v>1.2266656811123127</v>
      </c>
      <c r="CF221" s="223">
        <v>1.2527708198755281</v>
      </c>
      <c r="CG221" s="223">
        <v>1.2806497344868046</v>
      </c>
      <c r="CH221" s="223">
        <v>1.3104228127281434</v>
      </c>
      <c r="CI221" s="223">
        <v>1.3422185881865114</v>
      </c>
      <c r="CJ221" s="223">
        <v>1.3761741320955845</v>
      </c>
      <c r="CK221" s="223">
        <v>1.412436176561489</v>
      </c>
      <c r="CL221" s="223">
        <v>1.4511608036861794</v>
      </c>
      <c r="CM221" s="223">
        <v>1.4925151363956872</v>
      </c>
      <c r="CN221" s="223">
        <v>1.536677349401383</v>
      </c>
      <c r="CO221" s="223">
        <v>1.5838376230401685</v>
      </c>
      <c r="CP221" s="223">
        <v>1.6341989227869154</v>
      </c>
      <c r="CQ221" s="223">
        <v>1.6879777728973586</v>
      </c>
      <c r="CR221" s="223">
        <v>1.762169288083155</v>
      </c>
      <c r="CS221" s="223">
        <v>1.8234984312697149</v>
      </c>
      <c r="CT221" s="223">
        <v>1.888986187572014</v>
      </c>
      <c r="CU221" s="223">
        <v>1.9589130336045706</v>
      </c>
      <c r="CV221" s="223">
        <v>2.0335780136467978</v>
      </c>
      <c r="CW221" s="223">
        <v>2.1132998767183193</v>
      </c>
      <c r="CX221" s="223">
        <v>2.1984182552675549</v>
      </c>
      <c r="CY221" s="223">
        <v>2.2892948761704286</v>
      </c>
      <c r="CZ221" s="223">
        <v>2.3863147896101182</v>
      </c>
      <c r="DA221" s="223">
        <v>2.4898875936405673</v>
      </c>
      <c r="DB221" s="223">
        <v>2.6004486206934252</v>
      </c>
      <c r="DC221" s="223">
        <v>2.7184600349014616</v>
      </c>
      <c r="DD221" s="223">
        <v>2.8444117624957688</v>
      </c>
      <c r="DH221" s="223">
        <v>86</v>
      </c>
      <c r="DI221" s="223">
        <f t="shared" si="1"/>
        <v>1.9905358527674866</v>
      </c>
    </row>
    <row r="222" spans="1:113">
      <c r="A222" s="223">
        <v>8</v>
      </c>
      <c r="H222"/>
      <c r="I222" s="223">
        <v>-0.83965660914678519</v>
      </c>
      <c r="J222" s="223">
        <v>-0.8394537368677486</v>
      </c>
      <c r="K222" s="223">
        <v>-0.83923706912818463</v>
      </c>
      <c r="L222" s="223">
        <v>-0.83900566782266806</v>
      </c>
      <c r="M222" s="223">
        <v>-0.83875853105305176</v>
      </c>
      <c r="N222" s="223">
        <v>-0.83849458879037153</v>
      </c>
      <c r="O222" s="223">
        <v>-0.8382126982417355</v>
      </c>
      <c r="P222" s="223">
        <v>-0.83791163890213527</v>
      </c>
      <c r="Q222" s="223">
        <v>-0.83759010726974725</v>
      </c>
      <c r="R222" s="223">
        <v>-0.83724671120183769</v>
      </c>
      <c r="S222" s="223">
        <v>-0.83687996388682884</v>
      </c>
      <c r="T222" s="223">
        <v>-0.83648827740641762</v>
      </c>
      <c r="U222" s="223">
        <v>-0.83606995585986477</v>
      </c>
      <c r="V222" s="223">
        <v>-0.83562318802067592</v>
      </c>
      <c r="W222" s="223">
        <v>-0.83514603949386523</v>
      </c>
      <c r="X222" s="223">
        <v>-0.83463644433983475</v>
      </c>
      <c r="Y222" s="223">
        <v>-0.83409219612858732</v>
      </c>
      <c r="Z222" s="223">
        <v>-0.83351093838552326</v>
      </c>
      <c r="AA222" s="223">
        <v>-0.83289015438743252</v>
      </c>
      <c r="AB222" s="223">
        <v>-0.83222715626448107</v>
      </c>
      <c r="AC222" s="223">
        <v>-0.83151907336097919</v>
      </c>
      <c r="AD222" s="223">
        <v>-0.83076283980450805</v>
      </c>
      <c r="AE222" s="223">
        <v>-0.82995518122954648</v>
      </c>
      <c r="AF222" s="223">
        <v>-0.82909260059807732</v>
      </c>
      <c r="AG222" s="223">
        <v>-0.82817136305573469</v>
      </c>
      <c r="AH222" s="223">
        <v>-0.82718747975787188</v>
      </c>
      <c r="AI222" s="223">
        <v>-0.82613669059546235</v>
      </c>
      <c r="AJ222" s="223">
        <v>-0.82501444574597205</v>
      </c>
      <c r="AK222" s="223">
        <v>-0.8238158859692486</v>
      </c>
      <c r="AL222" s="223">
        <v>-0.82253582156301863</v>
      </c>
      <c r="AM222" s="223">
        <v>-0.82116870988677915</v>
      </c>
      <c r="AN222" s="223">
        <v>-0.81970863135664418</v>
      </c>
      <c r="AO222" s="223">
        <v>-0.81814926380707698</v>
      </c>
      <c r="AP222" s="223">
        <v>-0.8164838551083422</v>
      </c>
      <c r="AQ222" s="223">
        <v>-0.81470519392094098</v>
      </c>
      <c r="AR222" s="223">
        <v>-0.8128055784601923</v>
      </c>
      <c r="AS222" s="223">
        <v>-0.81077678313548229</v>
      </c>
      <c r="AT222" s="223">
        <v>-0.80861002291946238</v>
      </c>
      <c r="AU222" s="223">
        <v>-0.80629591529260436</v>
      </c>
      <c r="AV222" s="223">
        <v>-0.80382443959797689</v>
      </c>
      <c r="AW222" s="223">
        <v>-0.8011848936298368</v>
      </c>
      <c r="AX222" s="223">
        <v>-0.79836584726758208</v>
      </c>
      <c r="AY222" s="223">
        <v>-0.79535509295375406</v>
      </c>
      <c r="AZ222" s="223">
        <v>-0.79213959280101098</v>
      </c>
      <c r="BA222" s="223">
        <v>-0.78870542209830485</v>
      </c>
      <c r="BB222" s="223">
        <v>-0.78503770897078107</v>
      </c>
      <c r="BC222" s="223">
        <v>-0.78112056993112378</v>
      </c>
      <c r="BD222" s="223">
        <v>-0.77693704104212058</v>
      </c>
      <c r="BE222" s="223">
        <v>-0.77246900439102784</v>
      </c>
      <c r="BF222" s="223">
        <v>-0.76769710955579029</v>
      </c>
      <c r="BG222" s="223">
        <v>-0.76260068972123207</v>
      </c>
      <c r="BH222" s="223">
        <v>-0.75715767207985563</v>
      </c>
      <c r="BI222" s="223">
        <v>-0.75134448212678806</v>
      </c>
      <c r="BJ222" s="223">
        <v>-0.74513594143154505</v>
      </c>
      <c r="BK222" s="223">
        <v>-0.7385051584405502</v>
      </c>
      <c r="BL222" s="223">
        <v>-0.73142341183357629</v>
      </c>
      <c r="BM222" s="223">
        <v>-0.72386002592434573</v>
      </c>
      <c r="BN222" s="223">
        <v>-0.7157822375602565</v>
      </c>
      <c r="BO222" s="223">
        <v>-0.70715505393842548</v>
      </c>
      <c r="BP222" s="223">
        <v>-0.6979411007147458</v>
      </c>
      <c r="BQ222" s="223">
        <v>-0.68810045973926193</v>
      </c>
      <c r="BR222" s="223">
        <v>-0.67759049570461038</v>
      </c>
      <c r="BS222" s="223">
        <v>-0.66636567094431109</v>
      </c>
      <c r="BT222" s="223">
        <v>-0.65437734756405952</v>
      </c>
      <c r="BU222" s="223">
        <v>-0.64157357525071612</v>
      </c>
      <c r="BV222" s="223">
        <v>-0.62789884766054782</v>
      </c>
      <c r="BW222" s="223">
        <v>-0.61329392796194671</v>
      </c>
      <c r="BX222" s="223">
        <v>-0.59769550203364075</v>
      </c>
      <c r="BY222" s="223">
        <v>-0.58103595427018839</v>
      </c>
      <c r="BZ222" s="223">
        <v>-0.56324306197138441</v>
      </c>
      <c r="CA222" s="223">
        <v>-0.54423968047953886</v>
      </c>
      <c r="CB222" s="223">
        <v>-0.52394340661678473</v>
      </c>
      <c r="CC222" s="223">
        <v>-0.5022662188893976</v>
      </c>
      <c r="CD222" s="223">
        <v>-0.47911409280973016</v>
      </c>
      <c r="CE222" s="223">
        <v>-0.45438658955901268</v>
      </c>
      <c r="CF222" s="223">
        <v>-0.42797641607464043</v>
      </c>
      <c r="CG222" s="223">
        <v>-0.39976895449185434</v>
      </c>
      <c r="CH222" s="223">
        <v>-0.36964175869976001</v>
      </c>
      <c r="CI222" s="223">
        <v>-0.3374640155826798</v>
      </c>
      <c r="CJ222" s="223">
        <v>-0.30309581398369478</v>
      </c>
      <c r="CK222" s="223">
        <v>-0.26638806869597631</v>
      </c>
      <c r="CL222" s="223">
        <v>-0.2271809288033011</v>
      </c>
      <c r="CM222" s="223">
        <v>-0.18530410063163716</v>
      </c>
      <c r="CN222" s="223">
        <v>-0.14057539781755124</v>
      </c>
      <c r="CO222" s="223">
        <v>-9.2800134914193588E-2</v>
      </c>
      <c r="CP222" s="223">
        <v>-4.1770240572926109E-2</v>
      </c>
      <c r="CQ222" s="223">
        <v>1.273674845579742E-2</v>
      </c>
      <c r="CR222" s="223">
        <v>5.4194556305834807E-2</v>
      </c>
      <c r="CS222" s="223">
        <v>0.11637894014156358</v>
      </c>
      <c r="CT222" s="223">
        <v>0.18280368412047143</v>
      </c>
      <c r="CU222" s="223">
        <v>0.25375944544231999</v>
      </c>
      <c r="CV222" s="223">
        <v>0.32955715098837923</v>
      </c>
      <c r="CW222" s="223">
        <v>0.4105295012024528</v>
      </c>
      <c r="CX222" s="223">
        <v>0.4970326119448214</v>
      </c>
      <c r="CY222" s="223">
        <v>0.58944781583417916</v>
      </c>
      <c r="CZ222" s="223">
        <v>0.6881836505489769</v>
      </c>
      <c r="DA222" s="223">
        <v>0.79367807021473324</v>
      </c>
      <c r="DB222" s="223">
        <v>0.90640092849404574</v>
      </c>
      <c r="DC222" s="223">
        <v>1.0268568003943048</v>
      </c>
      <c r="DD222" s="223">
        <v>1.1555882375042315</v>
      </c>
      <c r="DH222" s="223">
        <v>87</v>
      </c>
      <c r="DI222" s="223">
        <f t="shared" si="1"/>
        <v>2.1258931516914465</v>
      </c>
    </row>
    <row r="223" spans="1:113">
      <c r="A223" s="223">
        <v>9</v>
      </c>
      <c r="H223"/>
      <c r="I223" s="223">
        <v>-0.83965660914678519</v>
      </c>
      <c r="J223" s="223">
        <v>-0.8394537368677486</v>
      </c>
      <c r="K223" s="223">
        <v>-0.83923706912818463</v>
      </c>
      <c r="L223" s="223">
        <v>-0.83900566782266806</v>
      </c>
      <c r="M223" s="223">
        <v>-0.83875853105305176</v>
      </c>
      <c r="N223" s="223">
        <v>-0.83849458879037153</v>
      </c>
      <c r="O223" s="223">
        <v>-0.8382126982417355</v>
      </c>
      <c r="P223" s="223">
        <v>-0.83791163890213527</v>
      </c>
      <c r="Q223" s="223">
        <v>-0.83759010726974725</v>
      </c>
      <c r="R223" s="223">
        <v>-0.83724671120183769</v>
      </c>
      <c r="S223" s="223">
        <v>-0.83687996388682884</v>
      </c>
      <c r="T223" s="223">
        <v>-0.83648827740641762</v>
      </c>
      <c r="U223" s="223">
        <v>-0.83606995585986477</v>
      </c>
      <c r="V223" s="223">
        <v>-0.83562318802067592</v>
      </c>
      <c r="W223" s="223">
        <v>-0.83514603949386523</v>
      </c>
      <c r="X223" s="223">
        <v>-0.83463644433983475</v>
      </c>
      <c r="Y223" s="223">
        <v>-0.83409219612858732</v>
      </c>
      <c r="Z223" s="223">
        <v>-0.83351093838552326</v>
      </c>
      <c r="AA223" s="223">
        <v>-0.83289015438743252</v>
      </c>
      <c r="AB223" s="223">
        <v>-0.83222715626448107</v>
      </c>
      <c r="AC223" s="223">
        <v>-0.83151907336097919</v>
      </c>
      <c r="AD223" s="223">
        <v>-0.83076283980450805</v>
      </c>
      <c r="AE223" s="223">
        <v>-0.82995518122954648</v>
      </c>
      <c r="AF223" s="223">
        <v>-0.82909260059807732</v>
      </c>
      <c r="AG223" s="223">
        <v>-0.82817136305573469</v>
      </c>
      <c r="AH223" s="223">
        <v>-0.82718747975787188</v>
      </c>
      <c r="AI223" s="223">
        <v>-0.82613669059546235</v>
      </c>
      <c r="AJ223" s="223">
        <v>-0.82501444574597205</v>
      </c>
      <c r="AK223" s="223">
        <v>-0.8238158859692486</v>
      </c>
      <c r="AL223" s="223">
        <v>-0.82253582156301863</v>
      </c>
      <c r="AM223" s="223">
        <v>-0.82116870988677915</v>
      </c>
      <c r="AN223" s="223">
        <v>-0.81970863135664418</v>
      </c>
      <c r="AO223" s="223">
        <v>-0.81814926380707698</v>
      </c>
      <c r="AP223" s="223">
        <v>-0.8164838551083422</v>
      </c>
      <c r="AQ223" s="223">
        <v>-0.81470519392094098</v>
      </c>
      <c r="AR223" s="223">
        <v>-0.8128055784601923</v>
      </c>
      <c r="AS223" s="223">
        <v>-0.81077678313548229</v>
      </c>
      <c r="AT223" s="223">
        <v>-0.80861002291946238</v>
      </c>
      <c r="AU223" s="223">
        <v>-0.80629591529260436</v>
      </c>
      <c r="AV223" s="223">
        <v>-0.80382443959797689</v>
      </c>
      <c r="AW223" s="223">
        <v>-0.8011848936298368</v>
      </c>
      <c r="AX223" s="223">
        <v>-0.79836584726758208</v>
      </c>
      <c r="AY223" s="223">
        <v>-0.79535509295375406</v>
      </c>
      <c r="AZ223" s="223">
        <v>-0.79213959280101098</v>
      </c>
      <c r="BA223" s="223">
        <v>-0.78870542209830485</v>
      </c>
      <c r="BB223" s="223">
        <v>-0.78503770897078107</v>
      </c>
      <c r="BC223" s="223">
        <v>-0.78112056993112378</v>
      </c>
      <c r="BD223" s="223">
        <v>-0.77693704104212058</v>
      </c>
      <c r="BE223" s="223">
        <v>-0.77246900439102784</v>
      </c>
      <c r="BF223" s="223">
        <v>-0.76769710955579029</v>
      </c>
      <c r="BG223" s="223">
        <v>-0.76260068972123207</v>
      </c>
      <c r="BH223" s="223">
        <v>-0.75715767207985563</v>
      </c>
      <c r="BI223" s="223">
        <v>-0.75134448212678806</v>
      </c>
      <c r="BJ223" s="223">
        <v>-0.74513594143154505</v>
      </c>
      <c r="BK223" s="223">
        <v>-0.7385051584405502</v>
      </c>
      <c r="BL223" s="223">
        <v>-0.73142341183357629</v>
      </c>
      <c r="BM223" s="223">
        <v>-0.72386002592434573</v>
      </c>
      <c r="BN223" s="223">
        <v>-0.7157822375602565</v>
      </c>
      <c r="BO223" s="223">
        <v>-0.70715505393842548</v>
      </c>
      <c r="BP223" s="223">
        <v>-0.6979411007147458</v>
      </c>
      <c r="BQ223" s="223">
        <v>-0.68810045973926193</v>
      </c>
      <c r="BR223" s="223">
        <v>-0.67759049570461038</v>
      </c>
      <c r="BS223" s="223">
        <v>-0.66636567094431109</v>
      </c>
      <c r="BT223" s="223">
        <v>-0.65437734756405952</v>
      </c>
      <c r="BU223" s="223">
        <v>-0.64157357525071612</v>
      </c>
      <c r="BV223" s="223">
        <v>-0.62789884766054782</v>
      </c>
      <c r="BW223" s="223">
        <v>-0.61329392796194671</v>
      </c>
      <c r="BX223" s="223">
        <v>-0.59769550203364075</v>
      </c>
      <c r="BY223" s="223">
        <v>-0.58103595427018839</v>
      </c>
      <c r="BZ223" s="223">
        <v>-0.56324306197138441</v>
      </c>
      <c r="CA223" s="223">
        <v>-0.54423968047953886</v>
      </c>
      <c r="CB223" s="223">
        <v>-0.52394340661678473</v>
      </c>
      <c r="CC223" s="223">
        <v>-0.5022662188893976</v>
      </c>
      <c r="CD223" s="223">
        <v>-0.47911409280973016</v>
      </c>
      <c r="CE223" s="223">
        <v>-0.45438658955901268</v>
      </c>
      <c r="CF223" s="223">
        <v>-0.42797641607464043</v>
      </c>
      <c r="CG223" s="223">
        <v>-0.39976895449185434</v>
      </c>
      <c r="CH223" s="223">
        <v>-0.36964175869976001</v>
      </c>
      <c r="CI223" s="223">
        <v>-0.3374640155826798</v>
      </c>
      <c r="CJ223" s="223">
        <v>-0.30309581398369478</v>
      </c>
      <c r="CK223" s="223">
        <v>-0.26638806869597631</v>
      </c>
      <c r="CL223" s="223">
        <v>-0.2271809288033011</v>
      </c>
      <c r="CM223" s="223">
        <v>-0.18530410063163716</v>
      </c>
      <c r="CN223" s="223">
        <v>-0.14057539781755124</v>
      </c>
      <c r="CO223" s="223">
        <v>-9.2800134914193588E-2</v>
      </c>
      <c r="CP223" s="223">
        <v>-4.1770240572926109E-2</v>
      </c>
      <c r="CQ223" s="223">
        <v>1.273674845579742E-2</v>
      </c>
      <c r="CR223" s="223">
        <v>5.4194556305834807E-2</v>
      </c>
      <c r="CS223" s="223">
        <v>0.11637894014156358</v>
      </c>
      <c r="CT223" s="223">
        <v>0.18280368412047143</v>
      </c>
      <c r="CU223" s="223">
        <v>0.25375944544231999</v>
      </c>
      <c r="CV223" s="223">
        <v>0.32955715098837923</v>
      </c>
      <c r="CW223" s="223">
        <v>0.4105295012024528</v>
      </c>
      <c r="CX223" s="223">
        <v>0.4970326119448214</v>
      </c>
      <c r="CY223" s="223">
        <v>0.58944781583417916</v>
      </c>
      <c r="CZ223" s="223">
        <v>0.6881836505489769</v>
      </c>
      <c r="DA223" s="223">
        <v>0.79367807021473324</v>
      </c>
      <c r="DB223" s="223">
        <v>0.90640092849404574</v>
      </c>
      <c r="DC223" s="223">
        <v>1.0268568003943048</v>
      </c>
      <c r="DD223" s="223">
        <v>1.1555882375042315</v>
      </c>
      <c r="DH223" s="223">
        <v>88</v>
      </c>
      <c r="DI223" s="223">
        <f t="shared" si="1"/>
        <v>2.2704548054862377</v>
      </c>
    </row>
    <row r="224" spans="1:113">
      <c r="A224" s="223">
        <v>10</v>
      </c>
      <c r="H224"/>
      <c r="I224" s="223">
        <v>0.29293499784499699</v>
      </c>
      <c r="J224" s="223">
        <v>0.2929364867004739</v>
      </c>
      <c r="K224" s="223">
        <v>0.2929381324603591</v>
      </c>
      <c r="L224" s="223">
        <v>0.29293995362206648</v>
      </c>
      <c r="M224" s="223">
        <v>0.29294197104168079</v>
      </c>
      <c r="N224" s="223">
        <v>0.29294420824915035</v>
      </c>
      <c r="O224" s="223">
        <v>0.29294669180667615</v>
      </c>
      <c r="P224" s="223">
        <v>0.29294945171629472</v>
      </c>
      <c r="Q224" s="223">
        <v>0.29295252188348497</v>
      </c>
      <c r="R224" s="223">
        <v>0.29295594064458708</v>
      </c>
      <c r="S224" s="223">
        <v>0.292959751366906</v>
      </c>
      <c r="T224" s="223">
        <v>0.29296400313161136</v>
      </c>
      <c r="U224" s="223">
        <v>0.29296875151095697</v>
      </c>
      <c r="V224" s="223">
        <v>0.29297405945295391</v>
      </c>
      <c r="W224" s="223">
        <v>0.29297999828845983</v>
      </c>
      <c r="X224" s="223">
        <v>0.2929866488777369</v>
      </c>
      <c r="Y224" s="223">
        <v>0.29299410291591027</v>
      </c>
      <c r="Z224" s="223">
        <v>0.2930024644194627</v>
      </c>
      <c r="AA224" s="223">
        <v>0.293011851418988</v>
      </c>
      <c r="AB224" s="223">
        <v>0.29302239788693196</v>
      </c>
      <c r="AC224" s="223">
        <v>0.29303425593304788</v>
      </c>
      <c r="AD224" s="223">
        <v>0.29304759830483201</v>
      </c>
      <c r="AE224" s="223">
        <v>0.29306262123537535</v>
      </c>
      <c r="AF224" s="223">
        <v>0.29307954768694067</v>
      </c>
      <c r="AG224" s="223">
        <v>0.29309863104524692</v>
      </c>
      <c r="AH224" s="223">
        <v>0.29312015932702212</v>
      </c>
      <c r="AI224" s="223">
        <v>0.29314445997198563</v>
      </c>
      <c r="AJ224" s="223">
        <v>0.29317190530017373</v>
      </c>
      <c r="AK224" s="223">
        <v>0.29320291872657017</v>
      </c>
      <c r="AL224" s="223">
        <v>0.29323798183751104</v>
      </c>
      <c r="AM224" s="223">
        <v>0.2932776424474719</v>
      </c>
      <c r="AN224" s="223">
        <v>0.29332252377080792</v>
      </c>
      <c r="AO224" s="223">
        <v>0.29337333486101502</v>
      </c>
      <c r="AP224" s="223">
        <v>0.29343088249032762</v>
      </c>
      <c r="AQ224" s="223">
        <v>0.29349608466521221</v>
      </c>
      <c r="AR224" s="223">
        <v>0.29356998599878431</v>
      </c>
      <c r="AS224" s="223">
        <v>0.29365377518963298</v>
      </c>
      <c r="AT224" s="223">
        <v>0.29374880488821248</v>
      </c>
      <c r="AU224" s="223">
        <v>0.29385661426708792</v>
      </c>
      <c r="AV224" s="223">
        <v>0.29397895465009083</v>
      </c>
      <c r="AW224" s="223">
        <v>0.2941178185979974</v>
      </c>
      <c r="AX224" s="223">
        <v>0.2942754728947326</v>
      </c>
      <c r="AY224" s="223">
        <v>0.29445449592828254</v>
      </c>
      <c r="AZ224" s="223">
        <v>0.29465782001420493</v>
      </c>
      <c r="BA224" s="223">
        <v>0.29488877926642693</v>
      </c>
      <c r="BB224" s="223">
        <v>0.29515116367910887</v>
      </c>
      <c r="BC224" s="223">
        <v>0.29544928014356242</v>
      </c>
      <c r="BD224" s="223">
        <v>0.29578802118382963</v>
      </c>
      <c r="BE224" s="223">
        <v>0.29617294225118856</v>
      </c>
      <c r="BF224" s="223">
        <v>0.29661034846834911</v>
      </c>
      <c r="BG224" s="223">
        <v>0.29710739175426876</v>
      </c>
      <c r="BH224" s="223">
        <v>0.29767217928495393</v>
      </c>
      <c r="BI224" s="223">
        <v>0.29831389424759874</v>
      </c>
      <c r="BJ224" s="223">
        <v>0.29904292981667208</v>
      </c>
      <c r="BK224" s="223">
        <v>0.29987103721124636</v>
      </c>
      <c r="BL224" s="223">
        <v>0.30081148857152323</v>
      </c>
      <c r="BM224" s="223">
        <v>0.3018792552063847</v>
      </c>
      <c r="BN224" s="223">
        <v>0.30309120149927782</v>
      </c>
      <c r="BO224" s="223">
        <v>0.30446629440333417</v>
      </c>
      <c r="BP224" s="223">
        <v>0.30602582799636746</v>
      </c>
      <c r="BQ224" s="223">
        <v>0.30779366199404118</v>
      </c>
      <c r="BR224" s="223">
        <v>0.30979647243330038</v>
      </c>
      <c r="BS224" s="223">
        <v>0.31206401194661032</v>
      </c>
      <c r="BT224" s="223">
        <v>0.31462937617352871</v>
      </c>
      <c r="BU224" s="223">
        <v>0.3175292719434506</v>
      </c>
      <c r="BV224" s="223">
        <v>0.32080428214630624</v>
      </c>
      <c r="BW224" s="223">
        <v>0.32449912050439161</v>
      </c>
      <c r="BX224" s="223">
        <v>0.32866287099464231</v>
      </c>
      <c r="BY224" s="223">
        <v>0.33334920391630923</v>
      </c>
      <c r="BZ224" s="223">
        <v>0.33861656284622749</v>
      </c>
      <c r="CA224" s="223">
        <v>0.34452831683410351</v>
      </c>
      <c r="CB224" s="223">
        <v>0.35115287413972923</v>
      </c>
      <c r="CC224" s="223">
        <v>0.35856375629435522</v>
      </c>
      <c r="CD224" s="223">
        <v>0.36683963450411894</v>
      </c>
      <c r="CE224" s="223">
        <v>0.37606433421117996</v>
      </c>
      <c r="CF224" s="223">
        <v>0.38632681770614979</v>
      </c>
      <c r="CG224" s="223">
        <v>0.39772115866559549</v>
      </c>
      <c r="CH224" s="223">
        <v>0.41034652594187981</v>
      </c>
      <c r="CI224" s="223">
        <v>0.42430719644574311</v>
      </c>
      <c r="CJ224" s="223">
        <v>0.43971265015074301</v>
      </c>
      <c r="CK224" s="223">
        <v>0.45667759786450146</v>
      </c>
      <c r="CL224" s="223">
        <v>0.4753224155600117</v>
      </c>
      <c r="CM224" s="223">
        <v>0.4957731825981922</v>
      </c>
      <c r="CN224" s="223">
        <v>0.5181623874431549</v>
      </c>
      <c r="CO224" s="223">
        <v>0.54262939879213334</v>
      </c>
      <c r="CP224" s="223">
        <v>0.56932120409832321</v>
      </c>
      <c r="CQ224" s="223">
        <v>0.59839329715352352</v>
      </c>
      <c r="CR224" s="223">
        <v>0.6328175195947503</v>
      </c>
      <c r="CS224" s="223">
        <v>0.66701739567804263</v>
      </c>
      <c r="CT224" s="223">
        <v>0.70412912851948062</v>
      </c>
      <c r="CU224" s="223">
        <v>0.74435414880766382</v>
      </c>
      <c r="CV224" s="223">
        <v>0.78790888185681451</v>
      </c>
      <c r="CW224" s="223">
        <v>0.83502661466614703</v>
      </c>
      <c r="CX224" s="223">
        <v>0.88595960923045269</v>
      </c>
      <c r="CY224" s="223">
        <v>0.94098151387659945</v>
      </c>
      <c r="CZ224" s="223">
        <v>1.0003901450761548</v>
      </c>
      <c r="DA224" s="223">
        <v>1.0645107407651997</v>
      </c>
      <c r="DB224" s="223">
        <v>1.1336998265329137</v>
      </c>
      <c r="DC224" s="223">
        <v>1.2083498944095561</v>
      </c>
      <c r="DD224" s="223">
        <v>1.2888951806306284</v>
      </c>
      <c r="DH224" s="223">
        <v>89</v>
      </c>
      <c r="DI224" s="223">
        <f t="shared" si="1"/>
        <v>2.424846714264099</v>
      </c>
    </row>
    <row r="225" spans="1:113">
      <c r="A225" s="223">
        <v>11</v>
      </c>
      <c r="H225"/>
      <c r="I225" s="223">
        <v>0.38289645743546202</v>
      </c>
      <c r="J225" s="223">
        <v>0.38289615086961687</v>
      </c>
      <c r="K225" s="223">
        <v>0.38289589618762204</v>
      </c>
      <c r="L225" s="223">
        <v>0.38289570714431576</v>
      </c>
      <c r="M225" s="223">
        <v>0.38289559986772126</v>
      </c>
      <c r="N225" s="223">
        <v>0.3828955932225433</v>
      </c>
      <c r="O225" s="223">
        <v>0.3828957092267804</v>
      </c>
      <c r="P225" s="223">
        <v>0.38289597352905536</v>
      </c>
      <c r="Q225" s="223">
        <v>0.38289641595533613</v>
      </c>
      <c r="R225" s="223">
        <v>0.38289707113494931</v>
      </c>
      <c r="S225" s="223">
        <v>0.38289797921718538</v>
      </c>
      <c r="T225" s="223">
        <v>0.38289918669139128</v>
      </c>
      <c r="U225" s="223">
        <v>0.38290074732526197</v>
      </c>
      <c r="V225" s="223">
        <v>0.38290272323811847</v>
      </c>
      <c r="W225" s="223">
        <v>0.38290518612831931</v>
      </c>
      <c r="X225" s="223">
        <v>0.38290821867664454</v>
      </c>
      <c r="Y225" s="223">
        <v>0.38291191615056158</v>
      </c>
      <c r="Z225" s="223">
        <v>0.38291638823776997</v>
      </c>
      <c r="AA225" s="223">
        <v>0.38292176114140386</v>
      </c>
      <c r="AB225" s="223">
        <v>0.3829281799737963</v>
      </c>
      <c r="AC225" s="223">
        <v>0.38293581149086481</v>
      </c>
      <c r="AD225" s="223">
        <v>0.38294484721503735</v>
      </c>
      <c r="AE225" s="223">
        <v>0.38295550700130199</v>
      </c>
      <c r="AF225" s="223">
        <v>0.38296804310854315</v>
      </c>
      <c r="AG225" s="223">
        <v>0.38298274484692729</v>
      </c>
      <c r="AH225" s="223">
        <v>0.38299994388187131</v>
      </c>
      <c r="AI225" s="223">
        <v>0.38302002028620769</v>
      </c>
      <c r="AJ225" s="223">
        <v>0.38304340944471887</v>
      </c>
      <c r="AK225" s="223">
        <v>0.38307060992943531</v>
      </c>
      <c r="AL225" s="223">
        <v>0.38310219248017785</v>
      </c>
      <c r="AM225" s="223">
        <v>0.38313881024300162</v>
      </c>
      <c r="AN225" s="223">
        <v>0.38318121043969622</v>
      </c>
      <c r="AO225" s="223">
        <v>0.38323024766459157</v>
      </c>
      <c r="AP225" s="223">
        <v>0.3832868990308711</v>
      </c>
      <c r="AQ225" s="223">
        <v>0.38335228141770611</v>
      </c>
      <c r="AR225" s="223">
        <v>0.38342767110208886</v>
      </c>
      <c r="AS225" s="223">
        <v>0.38351452609556036</v>
      </c>
      <c r="AT225" s="223">
        <v>0.38361451154638831</v>
      </c>
      <c r="AU225" s="223">
        <v>0.38372952861241377</v>
      </c>
      <c r="AV225" s="223">
        <v>0.38386174725896244</v>
      </c>
      <c r="AW225" s="223">
        <v>0.3840136434900443</v>
      </c>
      <c r="AX225" s="223">
        <v>0.3841880415795545</v>
      </c>
      <c r="AY225" s="223">
        <v>0.3843881619321935</v>
      </c>
      <c r="AZ225" s="223">
        <v>0.38461767527094687</v>
      </c>
      <c r="BA225" s="223">
        <v>0.3848807639185069</v>
      </c>
      <c r="BB225" s="223">
        <v>0.38518219101284612</v>
      </c>
      <c r="BC225" s="223">
        <v>0.38552737857058661</v>
      </c>
      <c r="BD225" s="223">
        <v>0.3859224953834608</v>
      </c>
      <c r="BE225" s="223">
        <v>0.38637455579976354</v>
      </c>
      <c r="BF225" s="223">
        <v>0.38689153049986541</v>
      </c>
      <c r="BG225" s="223">
        <v>0.38748247041690453</v>
      </c>
      <c r="BH225" s="223">
        <v>0.38815764497341937</v>
      </c>
      <c r="BI225" s="223">
        <v>0.38892869579284167</v>
      </c>
      <c r="BJ225" s="223">
        <v>0.38980880699036369</v>
      </c>
      <c r="BK225" s="223">
        <v>0.39081289303752537</v>
      </c>
      <c r="BL225" s="223">
        <v>0.39195780501370125</v>
      </c>
      <c r="BM225" s="223">
        <v>0.39326255578851832</v>
      </c>
      <c r="BN225" s="223">
        <v>0.3947485643040814</v>
      </c>
      <c r="BO225" s="223">
        <v>0.39643991862687972</v>
      </c>
      <c r="BP225" s="223">
        <v>0.3983636568006611</v>
      </c>
      <c r="BQ225" s="223">
        <v>0.40055006374256724</v>
      </c>
      <c r="BR225" s="223">
        <v>0.40303298148324879</v>
      </c>
      <c r="BS225" s="223">
        <v>0.4058501289688099</v>
      </c>
      <c r="BT225" s="223">
        <v>0.40904342644845626</v>
      </c>
      <c r="BU225" s="223">
        <v>0.41265931769898462</v>
      </c>
      <c r="BV225" s="223">
        <v>0.4167490718578325</v>
      </c>
      <c r="BW225" s="223">
        <v>0.42136912419682382</v>
      </c>
      <c r="BX225" s="223">
        <v>0.4265812858081699</v>
      </c>
      <c r="BY225" s="223">
        <v>0.43245301066586828</v>
      </c>
      <c r="BZ225" s="223">
        <v>0.43905757511491683</v>
      </c>
      <c r="CA225" s="223">
        <v>0.44647421091659506</v>
      </c>
      <c r="CB225" s="223">
        <v>0.45478817854854908</v>
      </c>
      <c r="CC225" s="223">
        <v>0.46409077797122533</v>
      </c>
      <c r="CD225" s="223">
        <v>0.47447929811832273</v>
      </c>
      <c r="CE225" s="223">
        <v>0.48605691109575544</v>
      </c>
      <c r="CF225" s="223">
        <v>0.49893252209829486</v>
      </c>
      <c r="CG225" s="223">
        <v>0.51322059086641969</v>
      </c>
      <c r="CH225" s="223">
        <v>0.52904094453156703</v>
      </c>
      <c r="CI225" s="223">
        <v>0.54651860437909183</v>
      </c>
      <c r="CJ225" s="223">
        <v>0.56578355016883175</v>
      </c>
      <c r="CK225" s="223">
        <v>0.5869709936629135</v>
      </c>
      <c r="CL225" s="223">
        <v>0.61022076520471835</v>
      </c>
      <c r="CM225" s="223">
        <v>0.63567813231085946</v>
      </c>
      <c r="CN225" s="223">
        <v>0.6634934702623867</v>
      </c>
      <c r="CO225" s="223">
        <v>0.6938227502628781</v>
      </c>
      <c r="CP225" s="223">
        <v>0.72682791864309382</v>
      </c>
      <c r="CQ225" s="223">
        <v>0.76267733915617819</v>
      </c>
      <c r="CR225" s="223">
        <v>0.80511642963341168</v>
      </c>
      <c r="CS225" s="223">
        <v>0.84700540133996294</v>
      </c>
      <c r="CT225" s="223">
        <v>0.89229295557979649</v>
      </c>
      <c r="CU225" s="223">
        <v>0.94117986861395786</v>
      </c>
      <c r="CV225" s="223">
        <v>0.99387630252822012</v>
      </c>
      <c r="CW225" s="223">
        <v>1.0506023467279453</v>
      </c>
      <c r="CX225" s="223">
        <v>1.1115884528982141</v>
      </c>
      <c r="CY225" s="223">
        <v>1.1770757099182441</v>
      </c>
      <c r="CZ225" s="223">
        <v>1.2473158898392598</v>
      </c>
      <c r="DA225" s="223">
        <v>1.3225711725865943</v>
      </c>
      <c r="DB225" s="223">
        <v>1.4031134215738956</v>
      </c>
      <c r="DC225" s="223">
        <v>1.4892228285174827</v>
      </c>
      <c r="DD225" s="223">
        <v>1.5811856630009318</v>
      </c>
      <c r="DH225" s="223">
        <v>90</v>
      </c>
      <c r="DI225" s="223">
        <f t="shared" si="1"/>
        <v>2.5897373396156063</v>
      </c>
    </row>
    <row r="226" spans="1:113">
      <c r="A226" s="223">
        <v>12</v>
      </c>
      <c r="H226"/>
      <c r="I226" s="223">
        <v>0</v>
      </c>
      <c r="J226" s="223">
        <v>0</v>
      </c>
      <c r="K226" s="223">
        <v>0</v>
      </c>
      <c r="L226" s="223">
        <v>0</v>
      </c>
      <c r="M226" s="223">
        <v>0</v>
      </c>
      <c r="N226" s="223">
        <v>0</v>
      </c>
      <c r="O226" s="223">
        <v>0</v>
      </c>
      <c r="P226" s="223">
        <v>0</v>
      </c>
      <c r="Q226" s="223">
        <v>0</v>
      </c>
      <c r="R226" s="223">
        <v>0</v>
      </c>
      <c r="S226" s="223">
        <v>0</v>
      </c>
      <c r="T226" s="223">
        <v>0</v>
      </c>
      <c r="U226" s="223">
        <v>0</v>
      </c>
      <c r="V226" s="223">
        <v>0</v>
      </c>
      <c r="W226" s="223">
        <v>0</v>
      </c>
      <c r="X226" s="223">
        <v>0</v>
      </c>
      <c r="Y226" s="223">
        <v>0</v>
      </c>
      <c r="Z226" s="223">
        <v>0</v>
      </c>
      <c r="AA226" s="223">
        <v>0</v>
      </c>
      <c r="AB226" s="223">
        <v>0</v>
      </c>
      <c r="AC226" s="223">
        <v>0</v>
      </c>
      <c r="AD226" s="223">
        <v>0</v>
      </c>
      <c r="AE226" s="223">
        <v>0</v>
      </c>
      <c r="AF226" s="223">
        <v>0</v>
      </c>
      <c r="AG226" s="223">
        <v>0</v>
      </c>
      <c r="AH226" s="223">
        <v>0</v>
      </c>
      <c r="AI226" s="223">
        <v>0</v>
      </c>
      <c r="AJ226" s="223">
        <v>0</v>
      </c>
      <c r="AK226" s="223">
        <v>0</v>
      </c>
      <c r="AL226" s="223">
        <v>0</v>
      </c>
      <c r="AM226" s="223">
        <v>0</v>
      </c>
      <c r="AN226" s="223">
        <v>0</v>
      </c>
      <c r="AO226" s="223">
        <v>0</v>
      </c>
      <c r="AP226" s="223">
        <v>0</v>
      </c>
      <c r="AQ226" s="223">
        <v>0</v>
      </c>
      <c r="AR226" s="223">
        <v>0</v>
      </c>
      <c r="AS226" s="223">
        <v>0</v>
      </c>
      <c r="AT226" s="223">
        <v>0</v>
      </c>
      <c r="AU226" s="223">
        <v>0</v>
      </c>
      <c r="AV226" s="223">
        <v>0</v>
      </c>
      <c r="AW226" s="223">
        <v>0</v>
      </c>
      <c r="AX226" s="223">
        <v>0</v>
      </c>
      <c r="AY226" s="223">
        <v>0</v>
      </c>
      <c r="AZ226" s="223">
        <v>0</v>
      </c>
      <c r="BA226" s="223">
        <v>0</v>
      </c>
      <c r="BB226" s="223">
        <v>0</v>
      </c>
      <c r="BC226" s="223">
        <v>0</v>
      </c>
      <c r="BD226" s="223">
        <v>0</v>
      </c>
      <c r="BE226" s="223">
        <v>0</v>
      </c>
      <c r="BF226" s="223">
        <v>0</v>
      </c>
      <c r="BG226" s="223">
        <v>0</v>
      </c>
      <c r="BH226" s="223">
        <v>0</v>
      </c>
      <c r="BI226" s="223">
        <v>0</v>
      </c>
      <c r="BJ226" s="223">
        <v>0</v>
      </c>
      <c r="BK226" s="223">
        <v>0</v>
      </c>
      <c r="BL226" s="223">
        <v>0</v>
      </c>
      <c r="BM226" s="223">
        <v>0</v>
      </c>
      <c r="BN226" s="223">
        <v>0</v>
      </c>
      <c r="BO226" s="223">
        <v>0</v>
      </c>
      <c r="BP226" s="223">
        <v>0</v>
      </c>
      <c r="BQ226" s="223">
        <v>0</v>
      </c>
      <c r="BR226" s="223">
        <v>0</v>
      </c>
      <c r="BS226" s="223">
        <v>0</v>
      </c>
      <c r="BT226" s="223">
        <v>0</v>
      </c>
      <c r="BU226" s="223">
        <v>0</v>
      </c>
      <c r="BV226" s="223">
        <v>0</v>
      </c>
      <c r="BW226" s="223">
        <v>0</v>
      </c>
      <c r="BX226" s="223">
        <v>0</v>
      </c>
      <c r="BY226" s="223">
        <v>0</v>
      </c>
      <c r="BZ226" s="223">
        <v>0</v>
      </c>
      <c r="CA226" s="223">
        <v>0</v>
      </c>
      <c r="CB226" s="223">
        <v>0</v>
      </c>
      <c r="CC226" s="223">
        <v>0</v>
      </c>
      <c r="CD226" s="223">
        <v>0</v>
      </c>
      <c r="CE226" s="223">
        <v>0</v>
      </c>
      <c r="CF226" s="223">
        <v>0</v>
      </c>
      <c r="CG226" s="223">
        <v>0</v>
      </c>
      <c r="CH226" s="223">
        <v>0</v>
      </c>
      <c r="CI226" s="223">
        <v>0</v>
      </c>
      <c r="CJ226" s="223">
        <v>0</v>
      </c>
      <c r="CK226" s="223">
        <v>0</v>
      </c>
      <c r="CL226" s="223">
        <v>0</v>
      </c>
      <c r="CM226" s="223">
        <v>0</v>
      </c>
      <c r="CN226" s="223">
        <v>0</v>
      </c>
      <c r="CO226" s="223">
        <v>0</v>
      </c>
      <c r="CP226" s="223">
        <v>0</v>
      </c>
      <c r="CQ226" s="223">
        <v>0</v>
      </c>
      <c r="CR226" s="223">
        <v>0</v>
      </c>
      <c r="CS226" s="223">
        <v>0</v>
      </c>
      <c r="CT226" s="223">
        <v>0</v>
      </c>
      <c r="CU226" s="223">
        <v>0</v>
      </c>
      <c r="CV226" s="223">
        <v>0</v>
      </c>
      <c r="CW226" s="223">
        <v>0</v>
      </c>
      <c r="CX226" s="223">
        <v>0</v>
      </c>
      <c r="CY226" s="223">
        <v>0</v>
      </c>
      <c r="CZ226" s="223">
        <v>0</v>
      </c>
      <c r="DA226" s="223">
        <v>0</v>
      </c>
      <c r="DB226" s="223">
        <v>0</v>
      </c>
      <c r="DC226" s="223">
        <v>0</v>
      </c>
      <c r="DD226" s="223">
        <v>0</v>
      </c>
      <c r="DH226" s="223">
        <v>91</v>
      </c>
      <c r="DI226" s="223">
        <f t="shared" si="1"/>
        <v>2.765840598808615</v>
      </c>
    </row>
    <row r="227" spans="1:113">
      <c r="A227" s="223">
        <v>13</v>
      </c>
      <c r="H227"/>
      <c r="I227" s="223">
        <v>1.8384766339225225E-3</v>
      </c>
      <c r="J227" s="223">
        <v>1.9634853103665329E-3</v>
      </c>
      <c r="K227" s="223">
        <v>2.0969934312844852E-3</v>
      </c>
      <c r="L227" s="223">
        <v>2.2395787938655626E-3</v>
      </c>
      <c r="M227" s="223">
        <v>2.3918584620285428E-3</v>
      </c>
      <c r="N227" s="223">
        <v>2.5544914332385079E-3</v>
      </c>
      <c r="O227" s="223">
        <v>2.728181486199278E-3</v>
      </c>
      <c r="P227" s="223">
        <v>2.9136802216533047E-3</v>
      </c>
      <c r="Q227" s="223">
        <v>3.1117903093473174E-3</v>
      </c>
      <c r="R227" s="223">
        <v>3.3233689550957826E-3</v>
      </c>
      <c r="S227" s="223">
        <v>3.5493316028103851E-3</v>
      </c>
      <c r="T227" s="223">
        <v>3.7906558873630827E-3</v>
      </c>
      <c r="U227" s="223">
        <v>4.0483858552102384E-3</v>
      </c>
      <c r="V227" s="223">
        <v>4.3236364708406595E-3</v>
      </c>
      <c r="W227" s="223">
        <v>4.6175984283179459E-3</v>
      </c>
      <c r="X227" s="223">
        <v>4.9315432884734197E-3</v>
      </c>
      <c r="Y227" s="223">
        <v>5.2668289636781818E-3</v>
      </c>
      <c r="Z227" s="223">
        <v>5.6249055735827155E-3</v>
      </c>
      <c r="AA227" s="223">
        <v>6.0073216967692798E-3</v>
      </c>
      <c r="AB227" s="223">
        <v>6.4157310449169105E-3</v>
      </c>
      <c r="AC227" s="223">
        <v>6.8518995878449115E-3</v>
      </c>
      <c r="AD227" s="223">
        <v>7.3177131596755002E-3</v>
      </c>
      <c r="AE227" s="223">
        <v>7.815185578355725E-3</v>
      </c>
      <c r="AF227" s="223">
        <v>8.3464673129024988E-3</v>
      </c>
      <c r="AG227" s="223">
        <v>8.9138547349951452E-3</v>
      </c>
      <c r="AH227" s="223">
        <v>9.5197999939421081E-3</v>
      </c>
      <c r="AI227" s="223">
        <v>1.0166921556603672E-2</v>
      </c>
      <c r="AJ227" s="223">
        <v>1.0858015456564007E-2</v>
      </c>
      <c r="AK227" s="223">
        <v>1.1596067299728801E-2</v>
      </c>
      <c r="AL227" s="223">
        <v>1.2384265076583573E-2</v>
      </c>
      <c r="AM227" s="223">
        <v>1.3226012834594195E-2</v>
      </c>
      <c r="AN227" s="223">
        <v>1.4124945267672879E-2</v>
      </c>
      <c r="AO227" s="223">
        <v>1.5084943283284004E-2</v>
      </c>
      <c r="AP227" s="223">
        <v>1.6110150611628307E-2</v>
      </c>
      <c r="AQ227" s="223">
        <v>1.7204991525439004E-2</v>
      </c>
      <c r="AR227" s="223">
        <v>1.8374189743252389E-2</v>
      </c>
      <c r="AS227" s="223">
        <v>1.9622788593593617E-2</v>
      </c>
      <c r="AT227" s="223">
        <v>2.0956172522354516E-2</v>
      </c>
      <c r="AU227" s="223">
        <v>2.2380090030742691E-2</v>
      </c>
      <c r="AV227" s="223">
        <v>2.3900678136561125E-2</v>
      </c>
      <c r="AW227" s="223">
        <v>2.5524488457242655E-2</v>
      </c>
      <c r="AX227" s="223">
        <v>2.7258515019022798E-2</v>
      </c>
      <c r="AY227" s="223">
        <v>2.9110223902891585E-2</v>
      </c>
      <c r="AZ227" s="223">
        <v>3.1087584844530464E-2</v>
      </c>
      <c r="BA227" s="223">
        <v>3.3199104912310116E-2</v>
      </c>
      <c r="BB227" s="223">
        <v>3.545386439460687E-2</v>
      </c>
      <c r="BC227" s="223">
        <v>3.7861555035182473E-2</v>
      </c>
      <c r="BD227" s="223">
        <v>4.0432520763159514E-2</v>
      </c>
      <c r="BE227" s="223">
        <v>4.3177801072203717E-2</v>
      </c>
      <c r="BF227" s="223">
        <v>4.6109177211878585E-2</v>
      </c>
      <c r="BG227" s="223">
        <v>4.9239221362740615E-2</v>
      </c>
      <c r="BH227" s="223">
        <v>5.2581348975572408E-2</v>
      </c>
      <c r="BI227" s="223">
        <v>5.6149874464160296E-2</v>
      </c>
      <c r="BJ227" s="223">
        <v>5.9960070450160337E-2</v>
      </c>
      <c r="BK227" s="223">
        <v>6.4028230767803077E-2</v>
      </c>
      <c r="BL227" s="223">
        <v>6.8371737445374961E-2</v>
      </c>
      <c r="BM227" s="223">
        <v>7.3009131889482881E-2</v>
      </c>
      <c r="BN227" s="223">
        <v>7.7960190506935007E-2</v>
      </c>
      <c r="BO227" s="223">
        <v>8.3246005007497265E-2</v>
      </c>
      <c r="BP227" s="223">
        <v>8.8889067638625557E-2</v>
      </c>
      <c r="BQ227" s="223">
        <v>9.4913361610297314E-2</v>
      </c>
      <c r="BR227" s="223">
        <v>0.10134445697398702</v>
      </c>
      <c r="BS227" s="223">
        <v>0.10820961222432163</v>
      </c>
      <c r="BT227" s="223">
        <v>0.11553788189457687</v>
      </c>
      <c r="BU227" s="223">
        <v>0.12336023030068442</v>
      </c>
      <c r="BV227" s="223">
        <v>0.13170964906628366</v>
      </c>
      <c r="BW227" s="223">
        <v>0.14062129471614274</v>
      </c>
      <c r="BX227" s="223">
        <v>0.15013260938911246</v>
      </c>
      <c r="BY227" s="223">
        <v>0.16028347008031393</v>
      </c>
      <c r="BZ227" s="223">
        <v>0.17111633599729889</v>
      </c>
      <c r="CA227" s="223">
        <v>0.18267640523280643</v>
      </c>
      <c r="CB227" s="223">
        <v>0.19501177923950527</v>
      </c>
      <c r="CC227" s="223">
        <v>0.2081736351831901</v>
      </c>
      <c r="CD227" s="223">
        <v>0.22221640617702507</v>
      </c>
      <c r="CE227" s="223">
        <v>0.23719796930482887</v>
      </c>
      <c r="CF227" s="223">
        <v>0.2531798412210346</v>
      </c>
      <c r="CG227" s="223">
        <v>0.27022738096248589</v>
      </c>
      <c r="CH227" s="223">
        <v>0.28840999941454687</v>
      </c>
      <c r="CI227" s="223">
        <v>0.30780137463081947</v>
      </c>
      <c r="CJ227" s="223">
        <v>0.32847961029934786</v>
      </c>
      <c r="CK227" s="223">
        <v>0.35052766902741733</v>
      </c>
      <c r="CL227" s="223">
        <v>0.37403320938281953</v>
      </c>
      <c r="CM227" s="223">
        <v>0.39908929811414623</v>
      </c>
      <c r="CN227" s="223">
        <v>0.42579424782487191</v>
      </c>
      <c r="CO227" s="223">
        <v>0.45425197335096418</v>
      </c>
      <c r="CP227" s="223">
        <v>0.48457216551387455</v>
      </c>
      <c r="CQ227" s="223">
        <v>0.51687042162324803</v>
      </c>
      <c r="CR227" s="223">
        <v>0.55126786483443513</v>
      </c>
      <c r="CS227" s="223">
        <v>0.58789335127692421</v>
      </c>
      <c r="CT227" s="223">
        <v>0.62688056654439928</v>
      </c>
      <c r="CU227" s="223">
        <v>0.66836975339734217</v>
      </c>
      <c r="CV227" s="223">
        <v>0.71250714484086375</v>
      </c>
      <c r="CW227" s="223">
        <v>0.75944465002949768</v>
      </c>
      <c r="CX227" s="223">
        <v>0.80933933920130285</v>
      </c>
      <c r="CY227" s="223">
        <v>0.86235265834926</v>
      </c>
      <c r="CZ227" s="223">
        <v>0.91864927889788672</v>
      </c>
      <c r="DA227" s="223">
        <v>0.97839545107801207</v>
      </c>
      <c r="DB227" s="223">
        <v>1.0417566764938453</v>
      </c>
      <c r="DC227" s="223">
        <v>1.1088944366395768</v>
      </c>
      <c r="DD227" s="223">
        <v>1.1799615953276743</v>
      </c>
      <c r="DH227" s="223">
        <v>92</v>
      </c>
      <c r="DI227" s="223">
        <f t="shared" si="1"/>
        <v>2.9539189557939722</v>
      </c>
    </row>
    <row r="228" spans="1:113">
      <c r="A228" s="223">
        <v>14</v>
      </c>
      <c r="H228"/>
      <c r="I228" s="223">
        <v>6.1434130456514491E-3</v>
      </c>
      <c r="J228" s="223">
        <v>6.1434130456514491E-3</v>
      </c>
      <c r="K228" s="223">
        <v>6.1434130456514491E-3</v>
      </c>
      <c r="L228" s="223">
        <v>6.1434130456514491E-3</v>
      </c>
      <c r="M228" s="223">
        <v>6.1434130456514491E-3</v>
      </c>
      <c r="N228" s="223">
        <v>6.1434130456514491E-3</v>
      </c>
      <c r="O228" s="223">
        <v>6.1434130456514491E-3</v>
      </c>
      <c r="P228" s="223">
        <v>6.1434130456514491E-3</v>
      </c>
      <c r="Q228" s="223">
        <v>6.1434130456514491E-3</v>
      </c>
      <c r="R228" s="223">
        <v>6.1434130456514491E-3</v>
      </c>
      <c r="S228" s="223">
        <v>6.1434130456514491E-3</v>
      </c>
      <c r="T228" s="223">
        <v>6.1434130456514491E-3</v>
      </c>
      <c r="U228" s="223">
        <v>6.1434130456514491E-3</v>
      </c>
      <c r="V228" s="223">
        <v>6.1434130456514491E-3</v>
      </c>
      <c r="W228" s="223">
        <v>6.1434130456514491E-3</v>
      </c>
      <c r="X228" s="223">
        <v>6.1434130456514491E-3</v>
      </c>
      <c r="Y228" s="223">
        <v>6.1434130456514491E-3</v>
      </c>
      <c r="Z228" s="223">
        <v>6.1434130456514491E-3</v>
      </c>
      <c r="AA228" s="223">
        <v>6.1434130456514491E-3</v>
      </c>
      <c r="AB228" s="223">
        <v>6.1434130456514491E-3</v>
      </c>
      <c r="AC228" s="223">
        <v>6.1434130456514491E-3</v>
      </c>
      <c r="AD228" s="223">
        <v>6.1434130456514491E-3</v>
      </c>
      <c r="AE228" s="223">
        <v>6.1434130456514491E-3</v>
      </c>
      <c r="AF228" s="223">
        <v>6.1434130456514491E-3</v>
      </c>
      <c r="AG228" s="223">
        <v>6.1434130456514491E-3</v>
      </c>
      <c r="AH228" s="223">
        <v>6.1434130456514491E-3</v>
      </c>
      <c r="AI228" s="223">
        <v>6.1434130456514491E-3</v>
      </c>
      <c r="AJ228" s="223">
        <v>6.1434130456514491E-3</v>
      </c>
      <c r="AK228" s="223">
        <v>6.1434130456514491E-3</v>
      </c>
      <c r="AL228" s="223">
        <v>6.1434130456514491E-3</v>
      </c>
      <c r="AM228" s="223">
        <v>6.1434130456514491E-3</v>
      </c>
      <c r="AN228" s="223">
        <v>6.1434130456514491E-3</v>
      </c>
      <c r="AO228" s="223">
        <v>6.1434130456514491E-3</v>
      </c>
      <c r="AP228" s="223">
        <v>6.1434130456514491E-3</v>
      </c>
      <c r="AQ228" s="223">
        <v>6.1434130456514491E-3</v>
      </c>
      <c r="AR228" s="223">
        <v>6.1434130456514491E-3</v>
      </c>
      <c r="AS228" s="223">
        <v>6.1434130456514491E-3</v>
      </c>
      <c r="AT228" s="223">
        <v>6.1434130456514491E-3</v>
      </c>
      <c r="AU228" s="223">
        <v>6.1434130456514491E-3</v>
      </c>
      <c r="AV228" s="223">
        <v>6.1434130456514491E-3</v>
      </c>
      <c r="AW228" s="223">
        <v>6.1434130456514491E-3</v>
      </c>
      <c r="AX228" s="223">
        <v>6.1434130456514491E-3</v>
      </c>
      <c r="AY228" s="223">
        <v>6.1434130456514491E-3</v>
      </c>
      <c r="AZ228" s="223">
        <v>6.1434130456514491E-3</v>
      </c>
      <c r="BA228" s="223">
        <v>6.1434130456514491E-3</v>
      </c>
      <c r="BB228" s="223">
        <v>6.1434130456514491E-3</v>
      </c>
      <c r="BC228" s="223">
        <v>6.1434130456514491E-3</v>
      </c>
      <c r="BD228" s="223">
        <v>6.1434130456514491E-3</v>
      </c>
      <c r="BE228" s="223">
        <v>6.1434130456514491E-3</v>
      </c>
      <c r="BF228" s="223">
        <v>6.1434130456514491E-3</v>
      </c>
      <c r="BG228" s="223">
        <v>6.1434130456514491E-3</v>
      </c>
      <c r="BH228" s="223">
        <v>6.1434130456514491E-3</v>
      </c>
      <c r="BI228" s="223">
        <v>6.1434130456514491E-3</v>
      </c>
      <c r="BJ228" s="223">
        <v>6.1434130456514491E-3</v>
      </c>
      <c r="BK228" s="223">
        <v>6.1434130456514491E-3</v>
      </c>
      <c r="BL228" s="223">
        <v>6.1434130456514491E-3</v>
      </c>
      <c r="BM228" s="223">
        <v>6.1434130456514491E-3</v>
      </c>
      <c r="BN228" s="223">
        <v>6.1434130456514491E-3</v>
      </c>
      <c r="BO228" s="223">
        <v>6.1434130456514491E-3</v>
      </c>
      <c r="BP228" s="223">
        <v>6.1434130456514491E-3</v>
      </c>
      <c r="BQ228" s="223">
        <v>6.1434130456514491E-3</v>
      </c>
      <c r="BR228" s="223">
        <v>6.1434130456514491E-3</v>
      </c>
      <c r="BS228" s="223">
        <v>6.1434130456514491E-3</v>
      </c>
      <c r="BT228" s="223">
        <v>6.1434130456514491E-3</v>
      </c>
      <c r="BU228" s="223">
        <v>6.1434130456514491E-3</v>
      </c>
      <c r="BV228" s="223">
        <v>6.1434130456514491E-3</v>
      </c>
      <c r="BW228" s="223">
        <v>6.1434130456514491E-3</v>
      </c>
      <c r="BX228" s="223">
        <v>6.1434130456514491E-3</v>
      </c>
      <c r="BY228" s="223">
        <v>6.1434130456514491E-3</v>
      </c>
      <c r="BZ228" s="223">
        <v>6.1434130456514491E-3</v>
      </c>
      <c r="CA228" s="223">
        <v>6.1434130456514491E-3</v>
      </c>
      <c r="CB228" s="223">
        <v>6.1434130456514491E-3</v>
      </c>
      <c r="CC228" s="223">
        <v>6.1434130456514491E-3</v>
      </c>
      <c r="CD228" s="223">
        <v>6.1434130456514491E-3</v>
      </c>
      <c r="CE228" s="223">
        <v>6.1434130456514491E-3</v>
      </c>
      <c r="CF228" s="223">
        <v>6.1434130456514491E-3</v>
      </c>
      <c r="CG228" s="223">
        <v>6.1434130456514491E-3</v>
      </c>
      <c r="CH228" s="223">
        <v>6.1434130456514491E-3</v>
      </c>
      <c r="CI228" s="223">
        <v>6.1434130456514491E-3</v>
      </c>
      <c r="CJ228" s="223">
        <v>6.1434130456514491E-3</v>
      </c>
      <c r="CK228" s="223">
        <v>6.1434130456514491E-3</v>
      </c>
      <c r="CL228" s="223">
        <v>6.1434130456514491E-3</v>
      </c>
      <c r="CM228" s="223">
        <v>6.1434130456514491E-3</v>
      </c>
      <c r="CN228" s="223">
        <v>6.1434130456514491E-3</v>
      </c>
      <c r="CO228" s="223">
        <v>6.1434130456514491E-3</v>
      </c>
      <c r="CP228" s="223">
        <v>6.1434130456514491E-3</v>
      </c>
      <c r="CQ228" s="223">
        <v>6.1434130456514491E-3</v>
      </c>
      <c r="CR228" s="223">
        <v>6.1434130456514491E-3</v>
      </c>
      <c r="CS228" s="223">
        <v>6.1434130456514491E-3</v>
      </c>
      <c r="CT228" s="223">
        <v>6.1434130456514491E-3</v>
      </c>
      <c r="CU228" s="223">
        <v>6.1434130456514491E-3</v>
      </c>
      <c r="CV228" s="223">
        <v>6.1434130456514491E-3</v>
      </c>
      <c r="CW228" s="223">
        <v>6.1434130456514491E-3</v>
      </c>
      <c r="CX228" s="223">
        <v>6.1434130456514491E-3</v>
      </c>
      <c r="CY228" s="223">
        <v>6.1434130456514491E-3</v>
      </c>
      <c r="CZ228" s="223">
        <v>6.1434130456514491E-3</v>
      </c>
      <c r="DA228" s="223">
        <v>6.1434130456514491E-3</v>
      </c>
      <c r="DB228" s="223">
        <v>6.1434130456514491E-3</v>
      </c>
      <c r="DC228" s="223">
        <v>6.1434130456514491E-3</v>
      </c>
      <c r="DD228" s="223">
        <v>6.1434130456514491E-3</v>
      </c>
      <c r="DH228" s="223">
        <v>93</v>
      </c>
      <c r="DI228" s="223">
        <f t="shared" si="1"/>
        <v>3.1547867224009662</v>
      </c>
    </row>
    <row r="229" spans="1:113">
      <c r="A229" s="223">
        <v>15</v>
      </c>
      <c r="H229"/>
      <c r="I229" s="223">
        <v>0.29310323308099512</v>
      </c>
      <c r="J229" s="223">
        <v>0.29310666404056979</v>
      </c>
      <c r="K229" s="223">
        <v>0.29311039624606894</v>
      </c>
      <c r="L229" s="223">
        <v>0.29311445973534889</v>
      </c>
      <c r="M229" s="223">
        <v>0.29311888793194746</v>
      </c>
      <c r="N229" s="223">
        <v>0.29312371806411947</v>
      </c>
      <c r="O229" s="223">
        <v>0.2931289916388759</v>
      </c>
      <c r="P229" s="223">
        <v>0.29313475497850655</v>
      </c>
      <c r="Q229" s="223">
        <v>0.29314105982807726</v>
      </c>
      <c r="R229" s="223">
        <v>0.29314796404356758</v>
      </c>
      <c r="S229" s="223">
        <v>0.29315553237164704</v>
      </c>
      <c r="T229" s="223">
        <v>0.29316383733360768</v>
      </c>
      <c r="U229" s="223">
        <v>0.29317296022769801</v>
      </c>
      <c r="V229" s="223">
        <v>0.29318299226607553</v>
      </c>
      <c r="W229" s="223">
        <v>0.29319403586482934</v>
      </c>
      <c r="X229" s="223">
        <v>0.29320620610807963</v>
      </c>
      <c r="Y229" s="223">
        <v>0.29321963241005883</v>
      </c>
      <c r="Z229" s="223">
        <v>0.29323446040237849</v>
      </c>
      <c r="AA229" s="223">
        <v>0.29325085407744228</v>
      </c>
      <c r="AB229" s="223">
        <v>0.29326899822322849</v>
      </c>
      <c r="AC229" s="223">
        <v>0.2932891011895209</v>
      </c>
      <c r="AD229" s="223">
        <v>0.29331139803117134</v>
      </c>
      <c r="AE229" s="223">
        <v>0.29333615408024072</v>
      </c>
      <c r="AF229" s="223">
        <v>0.29336366900596272</v>
      </c>
      <c r="AG229" s="223">
        <v>0.293394281429534</v>
      </c>
      <c r="AH229" s="223">
        <v>0.293428374169865</v>
      </c>
      <c r="AI229" s="223">
        <v>0.29346638020676585</v>
      </c>
      <c r="AJ229" s="223">
        <v>0.29350878945974496</v>
      </c>
      <c r="AK229" s="223">
        <v>0.29355615649381961</v>
      </c>
      <c r="AL229" s="223">
        <v>0.29360910927866546</v>
      </c>
      <c r="AM229" s="223">
        <v>0.2936683591442546</v>
      </c>
      <c r="AN229" s="223">
        <v>0.29373471209505808</v>
      </c>
      <c r="AO229" s="223">
        <v>0.29380908166614217</v>
      </c>
      <c r="AP229" s="223">
        <v>0.29389250352829549</v>
      </c>
      <c r="AQ229" s="223">
        <v>0.29398615207592305</v>
      </c>
      <c r="AR229" s="223">
        <v>0.29409135926106289</v>
      </c>
      <c r="AS229" s="223">
        <v>0.29420963596974636</v>
      </c>
      <c r="AT229" s="223">
        <v>0.29434269627322418</v>
      </c>
      <c r="AU229" s="223">
        <v>0.29449248492646601</v>
      </c>
      <c r="AV229" s="223">
        <v>0.29466120852989414</v>
      </c>
      <c r="AW229" s="223">
        <v>0.29485137081750101</v>
      </c>
      <c r="AX229" s="223">
        <v>0.29506581258516079</v>
      </c>
      <c r="AY229" s="223">
        <v>0.29530775682670296</v>
      </c>
      <c r="AZ229" s="223">
        <v>0.2955808597015257</v>
      </c>
      <c r="BA229" s="223">
        <v>0.29588926801520277</v>
      </c>
      <c r="BB229" s="223">
        <v>0.29623768395221872</v>
      </c>
      <c r="BC229" s="223">
        <v>0.29663143785562385</v>
      </c>
      <c r="BD229" s="223">
        <v>0.29707656989927927</v>
      </c>
      <c r="BE229" s="223">
        <v>0.29757992154082574</v>
      </c>
      <c r="BF229" s="223">
        <v>0.29814923767286999</v>
      </c>
      <c r="BG229" s="223">
        <v>0.29879328040022918</v>
      </c>
      <c r="BH229" s="223">
        <v>0.299521955355117</v>
      </c>
      <c r="BI229" s="223">
        <v>0.30034645141115174</v>
      </c>
      <c r="BJ229" s="223">
        <v>0.30127939456074554</v>
      </c>
      <c r="BK229" s="223">
        <v>0.30233501656725198</v>
      </c>
      <c r="BL229" s="223">
        <v>0.3035293387806402</v>
      </c>
      <c r="BM229" s="223">
        <v>0.30488037120068034</v>
      </c>
      <c r="BN229" s="223">
        <v>0.30640832647281746</v>
      </c>
      <c r="BO229" s="223">
        <v>0.30813584799990568</v>
      </c>
      <c r="BP229" s="223">
        <v>0.31008825074365937</v>
      </c>
      <c r="BQ229" s="223">
        <v>0.31229377257711888</v>
      </c>
      <c r="BR229" s="223">
        <v>0.31478383324958137</v>
      </c>
      <c r="BS229" s="223">
        <v>0.31759329717031715</v>
      </c>
      <c r="BT229" s="223">
        <v>0.32076073535895044</v>
      </c>
      <c r="BU229" s="223">
        <v>0.32432868125348785</v>
      </c>
      <c r="BV229" s="223">
        <v>0.32834387711397345</v>
      </c>
      <c r="BW229" s="223">
        <v>0.33285748735770071</v>
      </c>
      <c r="BX229" s="223">
        <v>0.3379253131079526</v>
      </c>
      <c r="BY229" s="223">
        <v>0.34360795263104993</v>
      </c>
      <c r="BZ229" s="223">
        <v>0.3499709372680232</v>
      </c>
      <c r="CA229" s="223">
        <v>0.3570848283052605</v>
      </c>
      <c r="CB229" s="223">
        <v>0.36502527711986565</v>
      </c>
      <c r="CC229" s="223">
        <v>0.37387305245242597</v>
      </c>
      <c r="CD229" s="223">
        <v>0.38371404242344198</v>
      </c>
      <c r="CE229" s="223">
        <v>0.39463924274964807</v>
      </c>
      <c r="CF229" s="223">
        <v>0.40674474615172801</v>
      </c>
      <c r="CG229" s="223">
        <v>0.42013175077586945</v>
      </c>
      <c r="CH229" s="223">
        <v>0.43490660722929625</v>
      </c>
      <c r="CI229" s="223">
        <v>0.45118092432419288</v>
      </c>
      <c r="CJ229" s="223">
        <v>0.46907180810014554</v>
      </c>
      <c r="CK229" s="223">
        <v>0.48870195246681447</v>
      </c>
      <c r="CL229" s="223">
        <v>0.51020038295084946</v>
      </c>
      <c r="CM229" s="223">
        <v>0.53370249512231971</v>
      </c>
      <c r="CN229" s="223">
        <v>0.55935107887788971</v>
      </c>
      <c r="CO229" s="223">
        <v>0.58729692485949581</v>
      </c>
      <c r="CP229" s="223">
        <v>0.61769975463275295</v>
      </c>
      <c r="CQ229" s="223">
        <v>0.65073880535798945</v>
      </c>
      <c r="CR229" s="223">
        <v>0.68926338543953025</v>
      </c>
      <c r="CS229" s="223">
        <v>0.72801835318357644</v>
      </c>
      <c r="CT229" s="223">
        <v>0.76998971775079428</v>
      </c>
      <c r="CU229" s="223">
        <v>0.81540097574689963</v>
      </c>
      <c r="CV229" s="223">
        <v>0.86449306771388412</v>
      </c>
      <c r="CW229" s="223">
        <v>0.91752647436180756</v>
      </c>
      <c r="CX229" s="223">
        <v>0.97478358691038358</v>
      </c>
      <c r="CY229" s="223">
        <v>1.0365714153688763</v>
      </c>
      <c r="CZ229" s="223">
        <v>1.103224719956033</v>
      </c>
      <c r="DA229" s="223">
        <v>1.1751096823501452</v>
      </c>
      <c r="DB229" s="223">
        <v>1.2526282779209326</v>
      </c>
      <c r="DC229" s="223">
        <v>1.3362235744007878</v>
      </c>
      <c r="DD229" s="223">
        <v>1.4263862776788618</v>
      </c>
      <c r="DH229" s="223">
        <v>94</v>
      </c>
      <c r="DI229" s="223">
        <f t="shared" si="1"/>
        <v>3.3693135840154711</v>
      </c>
    </row>
    <row r="230" spans="1:113">
      <c r="A230" s="223">
        <v>16</v>
      </c>
      <c r="H230"/>
      <c r="I230" s="223">
        <v>1.2616000032848457E-2</v>
      </c>
      <c r="J230" s="223">
        <v>1.2688691324163188E-2</v>
      </c>
      <c r="K230" s="223">
        <v>1.2766326889940479E-2</v>
      </c>
      <c r="L230" s="223">
        <v>1.2849243116709581E-2</v>
      </c>
      <c r="M230" s="223">
        <v>1.2937799289857681E-2</v>
      </c>
      <c r="N230" s="223">
        <v>1.3032379154204514E-2</v>
      </c>
      <c r="O230" s="223">
        <v>1.31333925811748E-2</v>
      </c>
      <c r="P230" s="223">
        <v>1.3241277349890732E-2</v>
      </c>
      <c r="Q230" s="223">
        <v>1.3356501050008674E-2</v>
      </c>
      <c r="R230" s="223">
        <v>1.3479563114667321E-2</v>
      </c>
      <c r="S230" s="223">
        <v>1.3610996992495947E-2</v>
      </c>
      <c r="T230" s="223">
        <v>1.3751372468254126E-2</v>
      </c>
      <c r="U230" s="223">
        <v>1.3901298142341393E-2</v>
      </c>
      <c r="V230" s="223">
        <v>1.4061424080130058E-2</v>
      </c>
      <c r="W230" s="223">
        <v>1.4232444642840288E-2</v>
      </c>
      <c r="X230" s="223">
        <v>1.4415101512497629E-2</v>
      </c>
      <c r="Y230" s="223">
        <v>1.4610186924393365E-2</v>
      </c>
      <c r="Z230" s="223">
        <v>1.4818547121412055E-2</v>
      </c>
      <c r="AA230" s="223">
        <v>1.5041086045603204E-2</v>
      </c>
      <c r="AB230" s="223">
        <v>1.5278769283460451E-2</v>
      </c>
      <c r="AC230" s="223">
        <v>1.5532628282537963E-2</v>
      </c>
      <c r="AD230" s="223">
        <v>1.5803764858285489E-2</v>
      </c>
      <c r="AE230" s="223">
        <v>1.6093356011328448E-2</v>
      </c>
      <c r="AF230" s="223">
        <v>1.6402659076863915E-2</v>
      </c>
      <c r="AG230" s="223">
        <v>1.6733017229396203E-2</v>
      </c>
      <c r="AH230" s="223">
        <v>1.7085865367705143E-2</v>
      </c>
      <c r="AI230" s="223">
        <v>1.7462736406735926E-2</v>
      </c>
      <c r="AJ230" s="223">
        <v>1.7865268005031829E-2</v>
      </c>
      <c r="AK230" s="223">
        <v>1.8295209758411618E-2</v>
      </c>
      <c r="AL230" s="223">
        <v>1.8754430892834385E-2</v>
      </c>
      <c r="AM230" s="223">
        <v>1.9244928491809615E-2</v>
      </c>
      <c r="AN230" s="223">
        <v>1.9768836296314367E-2</v>
      </c>
      <c r="AO230" s="223">
        <v>2.0328434117988927E-2</v>
      </c>
      <c r="AP230" s="223">
        <v>2.0926157909415186E-2</v>
      </c>
      <c r="AQ230" s="223">
        <v>2.1564610538558068E-2</v>
      </c>
      <c r="AR230" s="223">
        <v>2.2246573317991573E-2</v>
      </c>
      <c r="AS230" s="223">
        <v>2.2975018343361273E-2</v>
      </c>
      <c r="AT230" s="223">
        <v>2.375312169968101E-2</v>
      </c>
      <c r="AU230" s="223">
        <v>2.4584277598552973E-2</v>
      </c>
      <c r="AV230" s="223">
        <v>2.5472113514268764E-2</v>
      </c>
      <c r="AW230" s="223">
        <v>2.6420506392032139E-2</v>
      </c>
      <c r="AX230" s="223">
        <v>2.7433600007280207E-2</v>
      </c>
      <c r="AY230" s="223">
        <v>2.851582356131525E-2</v>
      </c>
      <c r="AZ230" s="223">
        <v>2.9671911605242077E-2</v>
      </c>
      <c r="BA230" s="223">
        <v>3.0906925391592666E-2</v>
      </c>
      <c r="BB230" s="223">
        <v>3.2226275761071461E-2</v>
      </c>
      <c r="BC230" s="223">
        <v>3.3635747680641252E-2</v>
      </c>
      <c r="BD230" s="223">
        <v>3.514152655876733E-2</v>
      </c>
      <c r="BE230" s="223">
        <v>3.6750226474135075E-2</v>
      </c>
      <c r="BF230" s="223">
        <v>3.846892046564955E-2</v>
      </c>
      <c r="BG230" s="223">
        <v>4.0305173044125453E-2</v>
      </c>
      <c r="BH230" s="223">
        <v>4.2267075099907327E-2</v>
      </c>
      <c r="BI230" s="223">
        <v>4.4363281395860571E-2</v>
      </c>
      <c r="BJ230" s="223">
        <v>4.6603050851906226E-2</v>
      </c>
      <c r="BK230" s="223">
        <v>4.899628984571238E-2</v>
      </c>
      <c r="BL230" s="223">
        <v>5.155359877451228E-2</v>
      </c>
      <c r="BM230" s="223">
        <v>5.4286322145521392E-2</v>
      </c>
      <c r="BN230" s="223">
        <v>5.7206602487345895E-2</v>
      </c>
      <c r="BO230" s="223">
        <v>6.032743840241224E-2</v>
      </c>
      <c r="BP230" s="223">
        <v>6.3662747111158394E-2</v>
      </c>
      <c r="BQ230" s="223">
        <v>6.7227431872910082E-2</v>
      </c>
      <c r="BR230" s="223">
        <v>7.1037454706491712E-2</v>
      </c>
      <c r="BS230" s="223">
        <v>7.5109914876229006E-2</v>
      </c>
      <c r="BT230" s="223">
        <v>7.9463133656717366E-2</v>
      </c>
      <c r="BU230" s="223">
        <v>8.4116746782565074E-2</v>
      </c>
      <c r="BV230" s="223">
        <v>8.9091821508952743E-2</v>
      </c>
      <c r="BW230" s="223">
        <v>9.4410894140244492E-2</v>
      </c>
      <c r="BX230" s="223">
        <v>0.10009818041349958</v>
      </c>
      <c r="BY230" s="223">
        <v>0.10617964639549712</v>
      </c>
      <c r="BZ230" s="223">
        <v>0.1126831570892923</v>
      </c>
      <c r="CA230" s="223">
        <v>0.11963862502471298</v>
      </c>
      <c r="CB230" s="223">
        <v>0.12707817188329718</v>
      </c>
      <c r="CC230" s="223">
        <v>0.13503630450952392</v>
      </c>
      <c r="CD230" s="223">
        <v>0.14355010683286412</v>
      </c>
      <c r="CE230" s="223">
        <v>0.1526594494255665</v>
      </c>
      <c r="CF230" s="223">
        <v>0.16240721865471416</v>
      </c>
      <c r="CG230" s="223">
        <v>0.17283956766087288</v>
      </c>
      <c r="CH230" s="223">
        <v>0.18400619171826529</v>
      </c>
      <c r="CI230" s="223">
        <v>0.19596063091383265</v>
      </c>
      <c r="CJ230" s="223">
        <v>0.2087607169646383</v>
      </c>
      <c r="CK230" s="223">
        <v>0.2224685442804834</v>
      </c>
      <c r="CL230" s="223">
        <v>0.23715159104055147</v>
      </c>
      <c r="CM230" s="223">
        <v>0.25288229842350879</v>
      </c>
      <c r="CN230" s="223">
        <v>0.26973924736184995</v>
      </c>
      <c r="CO230" s="223">
        <v>0.28780745833973709</v>
      </c>
      <c r="CP230" s="223">
        <v>0.30717905640036114</v>
      </c>
      <c r="CQ230" s="223">
        <v>0.32798508318555852</v>
      </c>
      <c r="CR230" s="223">
        <v>0.35063125068221929</v>
      </c>
      <c r="CS230" s="223">
        <v>0.37470065474648129</v>
      </c>
      <c r="CT230" s="223">
        <v>0.40053945297538557</v>
      </c>
      <c r="CU230" s="223">
        <v>0.42828887824929779</v>
      </c>
      <c r="CV230" s="223">
        <v>0.45810339583562354</v>
      </c>
      <c r="CW230" s="223">
        <v>0.49015233721980239</v>
      </c>
      <c r="CX230" s="223">
        <v>0.52462182652481681</v>
      </c>
      <c r="CY230" s="223">
        <v>0.56171707544677774</v>
      </c>
      <c r="CZ230" s="223">
        <v>0.60166514845978458</v>
      </c>
      <c r="DA230" s="223">
        <v>0.64471833710501658</v>
      </c>
      <c r="DB230" s="223">
        <v>0.69115833584814168</v>
      </c>
      <c r="DC230" s="223">
        <v>0.74130149112008348</v>
      </c>
      <c r="DD230" s="223">
        <v>0.79550551414436599</v>
      </c>
      <c r="DH230" s="223">
        <v>95</v>
      </c>
      <c r="DI230" s="223">
        <f t="shared" si="1"/>
        <v>3.5984283650057622</v>
      </c>
    </row>
    <row r="231" spans="1:113">
      <c r="A231" s="223">
        <v>17</v>
      </c>
      <c r="H231"/>
      <c r="I231" s="223">
        <v>2</v>
      </c>
      <c r="J231" s="223">
        <v>2</v>
      </c>
      <c r="K231" s="223">
        <v>2</v>
      </c>
      <c r="L231" s="223">
        <v>2</v>
      </c>
      <c r="M231" s="223">
        <v>2</v>
      </c>
      <c r="N231" s="223">
        <v>2</v>
      </c>
      <c r="O231" s="223">
        <v>2</v>
      </c>
      <c r="P231" s="223">
        <v>2</v>
      </c>
      <c r="Q231" s="223">
        <v>2</v>
      </c>
      <c r="R231" s="223">
        <v>2</v>
      </c>
      <c r="S231" s="223">
        <v>2</v>
      </c>
      <c r="T231" s="223">
        <v>2</v>
      </c>
      <c r="U231" s="223">
        <v>2</v>
      </c>
      <c r="V231" s="223">
        <v>2</v>
      </c>
      <c r="W231" s="223">
        <v>2</v>
      </c>
      <c r="X231" s="223">
        <v>2</v>
      </c>
      <c r="Y231" s="223">
        <v>2</v>
      </c>
      <c r="Z231" s="223">
        <v>2</v>
      </c>
      <c r="AA231" s="223">
        <v>2</v>
      </c>
      <c r="AB231" s="223">
        <v>2</v>
      </c>
      <c r="AC231" s="223">
        <v>2</v>
      </c>
      <c r="AD231" s="223">
        <v>2</v>
      </c>
      <c r="AE231" s="223">
        <v>2</v>
      </c>
      <c r="AF231" s="223">
        <v>2</v>
      </c>
      <c r="AG231" s="223">
        <v>2</v>
      </c>
      <c r="AH231" s="223">
        <v>2</v>
      </c>
      <c r="AI231" s="223">
        <v>2</v>
      </c>
      <c r="AJ231" s="223">
        <v>2</v>
      </c>
      <c r="AK231" s="223">
        <v>2</v>
      </c>
      <c r="AL231" s="223">
        <v>2</v>
      </c>
      <c r="AM231" s="223">
        <v>2</v>
      </c>
      <c r="AN231" s="223">
        <v>2</v>
      </c>
      <c r="AO231" s="223">
        <v>2</v>
      </c>
      <c r="AP231" s="223">
        <v>2</v>
      </c>
      <c r="AQ231" s="223">
        <v>2</v>
      </c>
      <c r="AR231" s="223">
        <v>2</v>
      </c>
      <c r="AS231" s="223">
        <v>2</v>
      </c>
      <c r="AT231" s="223">
        <v>2</v>
      </c>
      <c r="AU231" s="223">
        <v>2</v>
      </c>
      <c r="AV231" s="223">
        <v>2</v>
      </c>
      <c r="AW231" s="223">
        <v>2</v>
      </c>
      <c r="AX231" s="223">
        <v>2</v>
      </c>
      <c r="AY231" s="223">
        <v>2</v>
      </c>
      <c r="AZ231" s="223">
        <v>2</v>
      </c>
      <c r="BA231" s="223">
        <v>2</v>
      </c>
      <c r="BB231" s="223">
        <v>2</v>
      </c>
      <c r="BC231" s="223">
        <v>2</v>
      </c>
      <c r="BD231" s="223">
        <v>2</v>
      </c>
      <c r="BE231" s="223">
        <v>2</v>
      </c>
      <c r="BF231" s="223">
        <v>2</v>
      </c>
      <c r="BG231" s="223">
        <v>2</v>
      </c>
      <c r="BH231" s="223">
        <v>2</v>
      </c>
      <c r="BI231" s="223">
        <v>2</v>
      </c>
      <c r="BJ231" s="223">
        <v>2</v>
      </c>
      <c r="BK231" s="223">
        <v>2</v>
      </c>
      <c r="BL231" s="223">
        <v>2</v>
      </c>
      <c r="BM231" s="223">
        <v>2</v>
      </c>
      <c r="BN231" s="223">
        <v>2</v>
      </c>
      <c r="BO231" s="223">
        <v>2</v>
      </c>
      <c r="BP231" s="223">
        <v>2</v>
      </c>
      <c r="BQ231" s="223">
        <v>2</v>
      </c>
      <c r="BR231" s="223">
        <v>2</v>
      </c>
      <c r="BS231" s="223">
        <v>2</v>
      </c>
      <c r="BT231" s="223">
        <v>2</v>
      </c>
      <c r="BU231" s="223">
        <v>2</v>
      </c>
      <c r="BV231" s="223">
        <v>2</v>
      </c>
      <c r="BW231" s="223">
        <v>2</v>
      </c>
      <c r="BX231" s="223">
        <v>2</v>
      </c>
      <c r="BY231" s="223">
        <v>2</v>
      </c>
      <c r="BZ231" s="223">
        <v>2</v>
      </c>
      <c r="CA231" s="223">
        <v>2</v>
      </c>
      <c r="CB231" s="223">
        <v>2</v>
      </c>
      <c r="CC231" s="223">
        <v>2</v>
      </c>
      <c r="CD231" s="223">
        <v>2</v>
      </c>
      <c r="CE231" s="223">
        <v>2</v>
      </c>
      <c r="CF231" s="223">
        <v>2</v>
      </c>
      <c r="CG231" s="223">
        <v>2</v>
      </c>
      <c r="CH231" s="223">
        <v>2</v>
      </c>
      <c r="CI231" s="223">
        <v>2</v>
      </c>
      <c r="CJ231" s="223">
        <v>2</v>
      </c>
      <c r="CK231" s="223">
        <v>2</v>
      </c>
      <c r="CL231" s="223">
        <v>2</v>
      </c>
      <c r="CM231" s="223">
        <v>2</v>
      </c>
      <c r="CN231" s="223">
        <v>2</v>
      </c>
      <c r="CO231" s="223">
        <v>2</v>
      </c>
      <c r="CP231" s="223">
        <v>2</v>
      </c>
      <c r="CQ231" s="223">
        <v>2</v>
      </c>
      <c r="CR231" s="223">
        <v>2</v>
      </c>
      <c r="CS231" s="223">
        <v>2</v>
      </c>
      <c r="CT231" s="223">
        <v>2</v>
      </c>
      <c r="CU231" s="223">
        <v>2</v>
      </c>
      <c r="CV231" s="223">
        <v>2</v>
      </c>
      <c r="CW231" s="223">
        <v>2</v>
      </c>
      <c r="CX231" s="223">
        <v>2</v>
      </c>
      <c r="CY231" s="223">
        <v>2</v>
      </c>
      <c r="CZ231" s="223">
        <v>2</v>
      </c>
      <c r="DA231" s="223">
        <v>2</v>
      </c>
      <c r="DB231" s="223">
        <v>2</v>
      </c>
      <c r="DC231" s="223">
        <v>2</v>
      </c>
      <c r="DD231" s="223">
        <v>2</v>
      </c>
      <c r="DH231" s="223">
        <v>96</v>
      </c>
      <c r="DI231" s="223">
        <f t="shared" si="1"/>
        <v>3.8431230501988689</v>
      </c>
    </row>
    <row r="232" spans="1:113">
      <c r="A232" s="223">
        <v>18</v>
      </c>
      <c r="H232"/>
      <c r="I232" s="223">
        <v>3.8151173279638382E-3</v>
      </c>
      <c r="J232" s="223">
        <v>3.8151277859866592E-3</v>
      </c>
      <c r="K232" s="223">
        <v>3.8151404054313155E-3</v>
      </c>
      <c r="L232" s="223">
        <v>3.8151555372196665E-3</v>
      </c>
      <c r="M232" s="223">
        <v>3.815173584816027E-3</v>
      </c>
      <c r="N232" s="223">
        <v>3.8151950118331499E-3</v>
      </c>
      <c r="O232" s="223">
        <v>3.8152203507225532E-3</v>
      </c>
      <c r="P232" s="223">
        <v>3.8152502127027032E-3</v>
      </c>
      <c r="Q232" s="223">
        <v>3.8152852991001972E-3</v>
      </c>
      <c r="R232" s="223">
        <v>3.8153264143037822E-3</v>
      </c>
      <c r="S232" s="223">
        <v>3.8153744805592502E-3</v>
      </c>
      <c r="T232" s="223">
        <v>3.8154305548653853E-3</v>
      </c>
      <c r="U232" s="223">
        <v>3.8154958482678083E-3</v>
      </c>
      <c r="V232" s="223">
        <v>3.8155717478894412E-3</v>
      </c>
      <c r="W232" s="223">
        <v>3.8156598420839888E-3</v>
      </c>
      <c r="X232" s="223">
        <v>3.8157619491533158E-3</v>
      </c>
      <c r="Y232" s="223">
        <v>3.8158801501317454E-3</v>
      </c>
      <c r="Z232" s="223">
        <v>3.8160168262110646E-3</v>
      </c>
      <c r="AA232" s="223">
        <v>3.8161747014609834E-3</v>
      </c>
      <c r="AB232" s="223">
        <v>3.8163568915918458E-3</v>
      </c>
      <c r="AC232" s="223">
        <v>3.8165669596117412E-3</v>
      </c>
      <c r="AD232" s="223">
        <v>3.816808979350007E-3</v>
      </c>
      <c r="AE232" s="223">
        <v>3.8170876079560347E-3</v>
      </c>
      <c r="AF232" s="223">
        <v>3.8174081686384496E-3</v>
      </c>
      <c r="AG232" s="223">
        <v>3.8177767450877729E-3</v>
      </c>
      <c r="AH232" s="223">
        <v>3.8182002892288656E-3</v>
      </c>
      <c r="AI232" s="223">
        <v>3.8186867441811719E-3</v>
      </c>
      <c r="AJ232" s="223">
        <v>3.8192451845691388E-3</v>
      </c>
      <c r="AK232" s="223">
        <v>3.8198859766267247E-3</v>
      </c>
      <c r="AL232" s="223">
        <v>3.8206209608838354E-3</v>
      </c>
      <c r="AM232" s="223">
        <v>3.8214636606149609E-3</v>
      </c>
      <c r="AN232" s="223">
        <v>3.8224295196777293E-3</v>
      </c>
      <c r="AO232" s="223">
        <v>3.8235361738797259E-3</v>
      </c>
      <c r="AP232" s="223">
        <v>3.8248037605941899E-3</v>
      </c>
      <c r="AQ232" s="223">
        <v>3.8262552720095414E-3</v>
      </c>
      <c r="AR232" s="223">
        <v>3.8279169581553851E-3</v>
      </c>
      <c r="AS232" s="223">
        <v>3.8298187867120358E-3</v>
      </c>
      <c r="AT232" s="223">
        <v>3.8319949675965125E-3</v>
      </c>
      <c r="AU232" s="223">
        <v>3.8344845514427335E-3</v>
      </c>
      <c r="AV232" s="223">
        <v>3.8373321123764759E-3</v>
      </c>
      <c r="AW232" s="223">
        <v>3.8405885269492714E-3</v>
      </c>
      <c r="AX232" s="223">
        <v>3.8443118627646774E-3</v>
      </c>
      <c r="AY232" s="223">
        <v>3.8485683922348905E-3</v>
      </c>
      <c r="AZ232" s="223">
        <v>3.8534337490778855E-3</v>
      </c>
      <c r="BA232" s="223">
        <v>3.8589942476435165E-3</v>
      </c>
      <c r="BB232" s="223">
        <v>3.8653483879839872E-3</v>
      </c>
      <c r="BC232" s="223">
        <v>3.8726085728090593E-3</v>
      </c>
      <c r="BD232" s="223">
        <v>3.8809030661454465E-3</v>
      </c>
      <c r="BE232" s="223">
        <v>3.8903782277171037E-3</v>
      </c>
      <c r="BF232" s="223">
        <v>3.9012010618513942E-3</v>
      </c>
      <c r="BG232" s="223">
        <v>3.9135621251791862E-3</v>
      </c>
      <c r="BH232" s="223">
        <v>3.9276788436296579E-3</v>
      </c>
      <c r="BI232" s="223">
        <v>3.9437992963320036E-3</v>
      </c>
      <c r="BJ232" s="223">
        <v>3.9622065321502434E-3</v>
      </c>
      <c r="BK232" s="223">
        <v>3.9832234938359194E-3</v>
      </c>
      <c r="BL232" s="223">
        <v>4.0072186353485679E-3</v>
      </c>
      <c r="BM232" s="223">
        <v>4.0346123299504245E-3</v>
      </c>
      <c r="BN232" s="223">
        <v>4.0658841804415815E-3</v>
      </c>
      <c r="BO232" s="223">
        <v>4.1015813586064249E-3</v>
      </c>
      <c r="BP232" s="223">
        <v>4.1423281188680923E-3</v>
      </c>
      <c r="BQ232" s="223">
        <v>4.1888366516113044E-3</v>
      </c>
      <c r="BR232" s="223">
        <v>4.2419194649970229E-3</v>
      </c>
      <c r="BS232" s="223">
        <v>4.3025035107694225E-3</v>
      </c>
      <c r="BT232" s="223">
        <v>4.3716463000212152E-3</v>
      </c>
      <c r="BU232" s="223">
        <v>4.4505542826061171E-3</v>
      </c>
      <c r="BV232" s="223">
        <v>4.5406036642728787E-3</v>
      </c>
      <c r="BW232" s="223">
        <v>4.6433649478885642E-3</v>
      </c>
      <c r="BX232" s="223">
        <v>4.7606294380667519E-3</v>
      </c>
      <c r="BY232" s="223">
        <v>4.8944408695348702E-3</v>
      </c>
      <c r="BZ232" s="223">
        <v>5.0471308668331143E-3</v>
      </c>
      <c r="CA232" s="223">
        <v>5.2213595240644317E-3</v>
      </c>
      <c r="CB232" s="223">
        <v>5.420161716516169E-3</v>
      </c>
      <c r="CC232" s="223">
        <v>5.6469999576465443E-3</v>
      </c>
      <c r="CD232" s="223">
        <v>5.9058247315717429E-3</v>
      </c>
      <c r="CE232" s="223">
        <v>6.2011433649107406E-3</v>
      </c>
      <c r="CF232" s="223">
        <v>6.5380986552544245E-3</v>
      </c>
      <c r="CG232" s="223">
        <v>6.9225586496599869E-3</v>
      </c>
      <c r="CH232" s="223">
        <v>7.361219168974734E-3</v>
      </c>
      <c r="CI232" s="223">
        <v>7.8617209066152074E-3</v>
      </c>
      <c r="CJ232" s="223">
        <v>8.4327818003727528E-3</v>
      </c>
      <c r="CK232" s="223">
        <v>9.0843547855629491E-3</v>
      </c>
      <c r="CL232" s="223">
        <v>9.8277940549832861E-3</v>
      </c>
      <c r="CM232" s="223">
        <v>1.0676064110530093E-2</v>
      </c>
      <c r="CN232" s="223">
        <v>1.164396188595147E-2</v>
      </c>
      <c r="CO232" s="223">
        <v>1.2748379892694487E-2</v>
      </c>
      <c r="CP232" s="223">
        <v>1.4008605103300256E-2</v>
      </c>
      <c r="CQ232" s="223">
        <v>1.5446660687720964E-2</v>
      </c>
      <c r="CR232" s="223">
        <v>1.7241397478932337E-2</v>
      </c>
      <c r="CS232" s="223">
        <v>1.911428666952663E-2</v>
      </c>
      <c r="CT232" s="223">
        <v>2.1251733416926818E-2</v>
      </c>
      <c r="CU232" s="223">
        <v>2.3691250859830832E-2</v>
      </c>
      <c r="CV232" s="223">
        <v>2.6475718109586863E-2</v>
      </c>
      <c r="CW232" s="223">
        <v>2.9654162161645906E-2</v>
      </c>
      <c r="CX232" s="223">
        <v>3.3282658068924463E-2</v>
      </c>
      <c r="CY232" s="223">
        <v>3.7425366542635501E-2</v>
      </c>
      <c r="CZ232" s="223">
        <v>4.2155731623348174E-2</v>
      </c>
      <c r="DA232" s="223">
        <v>4.7557865270505886E-2</v>
      </c>
      <c r="DB232" s="223">
        <v>5.372815083168532E-2</v>
      </c>
      <c r="DC232" s="223">
        <v>6.0777103598624461E-2</v>
      </c>
      <c r="DD232" s="223">
        <v>6.8831534320838869E-2</v>
      </c>
      <c r="DH232" s="223">
        <v>97</v>
      </c>
      <c r="DI232" s="223">
        <f t="shared" si="1"/>
        <v>4.1044570798191291</v>
      </c>
    </row>
    <row r="233" spans="1:113">
      <c r="A233" s="223">
        <v>19</v>
      </c>
      <c r="H233"/>
      <c r="I233" s="223">
        <v>7.5038167749292848E-3</v>
      </c>
      <c r="J233" s="223">
        <v>7.503791728067608E-3</v>
      </c>
      <c r="K233" s="223">
        <v>7.5037649766867345E-3</v>
      </c>
      <c r="L233" s="223">
        <v>7.5037364046924423E-3</v>
      </c>
      <c r="M233" s="223">
        <v>7.5037058880698167E-3</v>
      </c>
      <c r="N233" s="223">
        <v>7.5036732943409221E-3</v>
      </c>
      <c r="O233" s="223">
        <v>7.503638481985082E-3</v>
      </c>
      <c r="P233" s="223">
        <v>7.5036012998191508E-3</v>
      </c>
      <c r="Q233" s="223">
        <v>7.503561586334943E-3</v>
      </c>
      <c r="R233" s="223">
        <v>7.5035191689908423E-3</v>
      </c>
      <c r="S233" s="223">
        <v>7.5034738634543229E-3</v>
      </c>
      <c r="T233" s="223">
        <v>7.5034254727919854E-3</v>
      </c>
      <c r="U233" s="223">
        <v>7.5033737866032945E-3</v>
      </c>
      <c r="V233" s="223">
        <v>7.5033185800941569E-3</v>
      </c>
      <c r="W233" s="223">
        <v>7.5032596130858997E-3</v>
      </c>
      <c r="X233" s="223">
        <v>7.503196628955185E-3</v>
      </c>
      <c r="Y233" s="223">
        <v>7.5031293534998109E-3</v>
      </c>
      <c r="Z233" s="223">
        <v>7.5030574937251663E-3</v>
      </c>
      <c r="AA233" s="223">
        <v>7.5029807365455375E-3</v>
      </c>
      <c r="AB233" s="223">
        <v>7.5028987473941215E-3</v>
      </c>
      <c r="AC233" s="223">
        <v>7.5028111687351776E-3</v>
      </c>
      <c r="AD233" s="223">
        <v>7.5027176184710937E-3</v>
      </c>
      <c r="AE233" s="223">
        <v>7.5026176882367094E-3</v>
      </c>
      <c r="AF233" s="223">
        <v>7.5025109415725573E-3</v>
      </c>
      <c r="AG233" s="223">
        <v>7.5023969119680962E-3</v>
      </c>
      <c r="AH233" s="223">
        <v>7.5022751007652174E-3</v>
      </c>
      <c r="AI233" s="223">
        <v>7.5021449749115773E-3</v>
      </c>
      <c r="AJ233" s="223">
        <v>7.5020059645524292E-3</v>
      </c>
      <c r="AK233" s="223">
        <v>7.5018574604487336E-3</v>
      </c>
      <c r="AL233" s="223">
        <v>7.5016988112081816E-3</v>
      </c>
      <c r="AM233" s="223">
        <v>7.5015293203148847E-3</v>
      </c>
      <c r="AN233" s="223">
        <v>7.501348242941977E-3</v>
      </c>
      <c r="AO233" s="223">
        <v>7.5011547825302345E-3</v>
      </c>
      <c r="AP233" s="223">
        <v>7.5009480871142085E-3</v>
      </c>
      <c r="AQ233" s="223">
        <v>7.5007272453758364E-3</v>
      </c>
      <c r="AR233" s="223">
        <v>7.5004912824035673E-3</v>
      </c>
      <c r="AS233" s="223">
        <v>7.5002391551330944E-3</v>
      </c>
      <c r="AT233" s="223">
        <v>7.4999697474436465E-3</v>
      </c>
      <c r="AU233" s="223">
        <v>7.4996818648811253E-3</v>
      </c>
      <c r="AV233" s="223">
        <v>7.4993742289768579E-3</v>
      </c>
      <c r="AW233" s="223">
        <v>7.4990454711275478E-3</v>
      </c>
      <c r="AX233" s="223">
        <v>7.498694125998572E-3</v>
      </c>
      <c r="AY233" s="223">
        <v>7.4983186244091046E-3</v>
      </c>
      <c r="AZ233" s="223">
        <v>7.4979172856531147E-3</v>
      </c>
      <c r="BA233" s="223">
        <v>7.4974883092054747E-3</v>
      </c>
      <c r="BB233" s="223">
        <v>7.4970297657571778E-3</v>
      </c>
      <c r="BC233" s="223">
        <v>7.4965395875173108E-3</v>
      </c>
      <c r="BD233" s="223">
        <v>7.4960155577126044E-3</v>
      </c>
      <c r="BE233" s="223">
        <v>7.4954552992076134E-3</v>
      </c>
      <c r="BF233" s="223">
        <v>7.4948562621594801E-3</v>
      </c>
      <c r="BG233" s="223">
        <v>7.4942157106112168E-3</v>
      </c>
      <c r="BH233" s="223">
        <v>7.4935307079156696E-3</v>
      </c>
      <c r="BI233" s="223">
        <v>7.4927981008692038E-3</v>
      </c>
      <c r="BJ233" s="223">
        <v>7.4920145024186214E-3</v>
      </c>
      <c r="BK233" s="223">
        <v>7.4911762727874849E-3</v>
      </c>
      <c r="BL233" s="223">
        <v>7.4902794988475239E-3</v>
      </c>
      <c r="BM233" s="223">
        <v>7.4893199715374151E-3</v>
      </c>
      <c r="BN233" s="223">
        <v>7.4882931611039158E-3</v>
      </c>
      <c r="BO233" s="223">
        <v>7.4871941899087753E-3</v>
      </c>
      <c r="BP233" s="223">
        <v>7.4860178025076838E-3</v>
      </c>
      <c r="BQ233" s="223">
        <v>7.4847583326645714E-3</v>
      </c>
      <c r="BR233" s="223">
        <v>7.4834096669137594E-3</v>
      </c>
      <c r="BS233" s="223">
        <v>7.4819652042229842E-3</v>
      </c>
      <c r="BT233" s="223">
        <v>7.48041781124021E-3</v>
      </c>
      <c r="BU233" s="223">
        <v>7.4787597539284871E-3</v>
      </c>
      <c r="BV233" s="223">
        <v>7.4769822200512022E-3</v>
      </c>
      <c r="BW233" s="223">
        <v>7.475076850612921E-3</v>
      </c>
      <c r="BX233" s="223">
        <v>7.4730335537561447E-3</v>
      </c>
      <c r="BY233" s="223">
        <v>7.4708416517634026E-3</v>
      </c>
      <c r="BZ233" s="223">
        <v>7.4684895303396099E-3</v>
      </c>
      <c r="CA233" s="223">
        <v>7.4659645388845891E-3</v>
      </c>
      <c r="CB233" s="223">
        <v>7.4632528774001188E-3</v>
      </c>
      <c r="CC233" s="223">
        <v>7.4603394678219408E-3</v>
      </c>
      <c r="CD233" s="223">
        <v>7.4572078071438643E-3</v>
      </c>
      <c r="CE233" s="223">
        <v>7.453839799181225E-3</v>
      </c>
      <c r="CF233" s="223">
        <v>7.4502155611850442E-3</v>
      </c>
      <c r="CG233" s="223">
        <v>7.4463132007376708E-3</v>
      </c>
      <c r="CH233" s="223">
        <v>7.4421085573988027E-3</v>
      </c>
      <c r="CI233" s="223">
        <v>7.4375749023803126E-3</v>
      </c>
      <c r="CJ233" s="223">
        <v>7.4326789268774618E-3</v>
      </c>
      <c r="CK233" s="223">
        <v>7.4273931812835403E-3</v>
      </c>
      <c r="CL233" s="223">
        <v>7.4216735250091457E-3</v>
      </c>
      <c r="CM233" s="223">
        <v>7.415483032646668E-3</v>
      </c>
      <c r="CN233" s="223">
        <v>7.408774956383344E-3</v>
      </c>
      <c r="CO233" s="223">
        <v>7.4014968826923285E-3</v>
      </c>
      <c r="CP233" s="223">
        <v>7.3935895049199981E-3</v>
      </c>
      <c r="CQ233" s="223">
        <v>7.3849839309416453E-3</v>
      </c>
      <c r="CR233" s="223">
        <v>7.7780844484938725E-3</v>
      </c>
      <c r="CS233" s="223">
        <v>7.7676509092908415E-3</v>
      </c>
      <c r="CT233" s="223">
        <v>7.7562301705111671E-3</v>
      </c>
      <c r="CU233" s="223">
        <v>7.7437010785729142E-3</v>
      </c>
      <c r="CV233" s="223">
        <v>7.7299225710138119E-3</v>
      </c>
      <c r="CW233" s="223">
        <v>7.714729467010655E-3</v>
      </c>
      <c r="CX233" s="223">
        <v>7.6979271767804785E-3</v>
      </c>
      <c r="CY233" s="223">
        <v>7.6792849924878902E-3</v>
      </c>
      <c r="CZ233" s="223">
        <v>7.6585275061460964E-3</v>
      </c>
      <c r="DA233" s="223">
        <v>7.6353235273547279E-3</v>
      </c>
      <c r="DB233" s="223">
        <v>7.6092716237721944E-3</v>
      </c>
      <c r="DC233" s="223">
        <v>7.5798810394168232E-3</v>
      </c>
      <c r="DD233" s="223">
        <v>7.5465461948644834E-3</v>
      </c>
      <c r="DH233" s="223">
        <v>98</v>
      </c>
      <c r="DI233" s="223">
        <f t="shared" si="1"/>
        <v>4.3835619364843392</v>
      </c>
    </row>
    <row r="234" spans="1:113">
      <c r="A234" s="223">
        <v>20</v>
      </c>
      <c r="H234"/>
      <c r="I234" s="223">
        <v>0</v>
      </c>
      <c r="J234" s="223">
        <v>0</v>
      </c>
      <c r="K234" s="223">
        <v>0</v>
      </c>
      <c r="L234" s="223">
        <v>0</v>
      </c>
      <c r="M234" s="223">
        <v>0</v>
      </c>
      <c r="N234" s="223">
        <v>0</v>
      </c>
      <c r="O234" s="223">
        <v>0</v>
      </c>
      <c r="P234" s="223">
        <v>0</v>
      </c>
      <c r="Q234" s="223">
        <v>0</v>
      </c>
      <c r="R234" s="223">
        <v>0</v>
      </c>
      <c r="S234" s="223">
        <v>0</v>
      </c>
      <c r="T234" s="223">
        <v>0</v>
      </c>
      <c r="U234" s="223">
        <v>0</v>
      </c>
      <c r="V234" s="223">
        <v>0</v>
      </c>
      <c r="W234" s="223">
        <v>0</v>
      </c>
      <c r="X234" s="223">
        <v>0</v>
      </c>
      <c r="Y234" s="223">
        <v>0</v>
      </c>
      <c r="Z234" s="223">
        <v>0</v>
      </c>
      <c r="AA234" s="223">
        <v>0</v>
      </c>
      <c r="AB234" s="223">
        <v>0</v>
      </c>
      <c r="AC234" s="223">
        <v>0</v>
      </c>
      <c r="AD234" s="223">
        <v>0</v>
      </c>
      <c r="AE234" s="223">
        <v>0</v>
      </c>
      <c r="AF234" s="223">
        <v>0</v>
      </c>
      <c r="AG234" s="223">
        <v>0</v>
      </c>
      <c r="AH234" s="223">
        <v>0</v>
      </c>
      <c r="AI234" s="223">
        <v>0</v>
      </c>
      <c r="AJ234" s="223">
        <v>0</v>
      </c>
      <c r="AK234" s="223">
        <v>0</v>
      </c>
      <c r="AL234" s="223">
        <v>0</v>
      </c>
      <c r="AM234" s="223">
        <v>0</v>
      </c>
      <c r="AN234" s="223">
        <v>0</v>
      </c>
      <c r="AO234" s="223">
        <v>0</v>
      </c>
      <c r="AP234" s="223">
        <v>0</v>
      </c>
      <c r="AQ234" s="223">
        <v>0</v>
      </c>
      <c r="AR234" s="223">
        <v>0</v>
      </c>
      <c r="AS234" s="223">
        <v>0</v>
      </c>
      <c r="AT234" s="223">
        <v>0</v>
      </c>
      <c r="AU234" s="223">
        <v>0</v>
      </c>
      <c r="AV234" s="223">
        <v>0</v>
      </c>
      <c r="AW234" s="223">
        <v>0</v>
      </c>
      <c r="AX234" s="223">
        <v>0</v>
      </c>
      <c r="AY234" s="223">
        <v>0</v>
      </c>
      <c r="AZ234" s="223">
        <v>0</v>
      </c>
      <c r="BA234" s="223">
        <v>0</v>
      </c>
      <c r="BB234" s="223">
        <v>0</v>
      </c>
      <c r="BC234" s="223">
        <v>0</v>
      </c>
      <c r="BD234" s="223">
        <v>0</v>
      </c>
      <c r="BE234" s="223">
        <v>0</v>
      </c>
      <c r="BF234" s="223">
        <v>0</v>
      </c>
      <c r="BG234" s="223">
        <v>0</v>
      </c>
      <c r="BH234" s="223">
        <v>0</v>
      </c>
      <c r="BI234" s="223">
        <v>0</v>
      </c>
      <c r="BJ234" s="223">
        <v>0</v>
      </c>
      <c r="BK234" s="223">
        <v>0</v>
      </c>
      <c r="BL234" s="223">
        <v>0</v>
      </c>
      <c r="BM234" s="223">
        <v>0</v>
      </c>
      <c r="BN234" s="223">
        <v>0</v>
      </c>
      <c r="BO234" s="223">
        <v>0</v>
      </c>
      <c r="BP234" s="223">
        <v>0</v>
      </c>
      <c r="BQ234" s="223">
        <v>0</v>
      </c>
      <c r="BR234" s="223">
        <v>0</v>
      </c>
      <c r="BS234" s="223">
        <v>0</v>
      </c>
      <c r="BT234" s="223">
        <v>0</v>
      </c>
      <c r="BU234" s="223">
        <v>0</v>
      </c>
      <c r="BV234" s="223">
        <v>0</v>
      </c>
      <c r="BW234" s="223">
        <v>0</v>
      </c>
      <c r="BX234" s="223">
        <v>0</v>
      </c>
      <c r="BY234" s="223">
        <v>0</v>
      </c>
      <c r="BZ234" s="223">
        <v>0</v>
      </c>
      <c r="CA234" s="223">
        <v>0</v>
      </c>
      <c r="CB234" s="223">
        <v>0</v>
      </c>
      <c r="CC234" s="223">
        <v>0</v>
      </c>
      <c r="CD234" s="223">
        <v>0</v>
      </c>
      <c r="CE234" s="223">
        <v>0</v>
      </c>
      <c r="CF234" s="223">
        <v>0</v>
      </c>
      <c r="CG234" s="223">
        <v>0</v>
      </c>
      <c r="CH234" s="223">
        <v>0</v>
      </c>
      <c r="CI234" s="223">
        <v>0</v>
      </c>
      <c r="CJ234" s="223">
        <v>0</v>
      </c>
      <c r="CK234" s="223">
        <v>0</v>
      </c>
      <c r="CL234" s="223">
        <v>0</v>
      </c>
      <c r="CM234" s="223">
        <v>0</v>
      </c>
      <c r="CN234" s="223">
        <v>0</v>
      </c>
      <c r="CO234" s="223">
        <v>0</v>
      </c>
      <c r="CP234" s="223">
        <v>0</v>
      </c>
      <c r="CQ234" s="223">
        <v>0</v>
      </c>
      <c r="CR234" s="223">
        <v>0</v>
      </c>
      <c r="CS234" s="223">
        <v>0</v>
      </c>
      <c r="CT234" s="223">
        <v>0</v>
      </c>
      <c r="CU234" s="223">
        <v>0</v>
      </c>
      <c r="CV234" s="223">
        <v>0</v>
      </c>
      <c r="CW234" s="223">
        <v>0</v>
      </c>
      <c r="CX234" s="223">
        <v>0</v>
      </c>
      <c r="CY234" s="223">
        <v>0</v>
      </c>
      <c r="CZ234" s="223">
        <v>0</v>
      </c>
      <c r="DA234" s="223">
        <v>0</v>
      </c>
      <c r="DB234" s="223">
        <v>0</v>
      </c>
      <c r="DC234" s="223">
        <v>0</v>
      </c>
      <c r="DD234" s="223">
        <v>0</v>
      </c>
      <c r="DH234" s="223">
        <v>99</v>
      </c>
      <c r="DI234" s="223">
        <f t="shared" si="1"/>
        <v>4.6816460441197112</v>
      </c>
    </row>
    <row r="235" spans="1:113">
      <c r="A235" s="223">
        <v>21</v>
      </c>
      <c r="H235"/>
      <c r="I235" s="223">
        <v>1.0341040252676575E-2</v>
      </c>
      <c r="J235" s="223">
        <v>1.034114256971899E-2</v>
      </c>
      <c r="K235" s="223">
        <v>1.0341255790698211E-2</v>
      </c>
      <c r="L235" s="223">
        <v>1.0341381212172705E-2</v>
      </c>
      <c r="M235" s="223">
        <v>1.0341520296919683E-2</v>
      </c>
      <c r="N235" s="223">
        <v>1.034167469624853E-2</v>
      </c>
      <c r="O235" s="223">
        <v>1.0341846275351519E-2</v>
      </c>
      <c r="P235" s="223">
        <v>1.0342037142141937E-2</v>
      </c>
      <c r="Q235" s="223">
        <v>1.034224968006477E-2</v>
      </c>
      <c r="R235" s="223">
        <v>1.0342486585433571E-2</v>
      </c>
      <c r="S235" s="223">
        <v>1.0342750909924382E-2</v>
      </c>
      <c r="T235" s="223">
        <v>1.0343046108945977E-2</v>
      </c>
      <c r="U235" s="223">
        <v>1.0343376096706915E-2</v>
      </c>
      <c r="V235" s="223">
        <v>1.0343745308914526E-2</v>
      </c>
      <c r="W235" s="223">
        <v>1.0344158774172635E-2</v>
      </c>
      <c r="X235" s="223">
        <v>1.0344622195294239E-2</v>
      </c>
      <c r="Y235" s="223">
        <v>1.0345142041916481E-2</v>
      </c>
      <c r="Z235" s="223">
        <v>1.034572565600003E-2</v>
      </c>
      <c r="AA235" s="223">
        <v>1.0346381372017347E-2</v>
      </c>
      <c r="AB235" s="223">
        <v>1.0347118653888094E-2</v>
      </c>
      <c r="AC235" s="223">
        <v>1.0347948251009606E-2</v>
      </c>
      <c r="AD235" s="223">
        <v>1.0348882376060428E-2</v>
      </c>
      <c r="AE235" s="223">
        <v>1.0349934907632195E-2</v>
      </c>
      <c r="AF235" s="223">
        <v>1.0351121621175255E-2</v>
      </c>
      <c r="AG235" s="223">
        <v>1.0352460452234509E-2</v>
      </c>
      <c r="AH235" s="223">
        <v>1.0353971796512446E-2</v>
      </c>
      <c r="AI235" s="223">
        <v>1.035567885193593E-2</v>
      </c>
      <c r="AJ235" s="223">
        <v>1.0357608008633624E-2</v>
      </c>
      <c r="AK235" s="223">
        <v>1.0359789293564649E-2</v>
      </c>
      <c r="AL235" s="223">
        <v>1.0362256877490631E-2</v>
      </c>
      <c r="AM235" s="223">
        <v>1.0365049653069985E-2</v>
      </c>
      <c r="AN235" s="223">
        <v>1.0368211894094342E-2</v>
      </c>
      <c r="AO235" s="223">
        <v>1.0371794007303725E-2</v>
      </c>
      <c r="AP235" s="223">
        <v>1.0375853389835701E-2</v>
      </c>
      <c r="AQ235" s="223">
        <v>1.0380455407212157E-2</v>
      </c>
      <c r="AR235" s="223">
        <v>1.0385674508879216E-2</v>
      </c>
      <c r="AS235" s="223">
        <v>1.0391595500728525E-2</v>
      </c>
      <c r="AT235" s="223">
        <v>1.0398314996784954E-2</v>
      </c>
      <c r="AU235" s="223">
        <v>1.0405943075396917E-2</v>
      </c>
      <c r="AV235" s="223">
        <v>1.0414605168866772E-2</v>
      </c>
      <c r="AW235" s="223">
        <v>1.0424444219576669E-2</v>
      </c>
      <c r="AX235" s="223">
        <v>1.0435623140373267E-2</v>
      </c>
      <c r="AY235" s="223">
        <v>1.0448327622360176E-2</v>
      </c>
      <c r="AZ235" s="223">
        <v>1.0462769339407579E-2</v>
      </c>
      <c r="BA235" s="223">
        <v>1.0479189605738137E-2</v>
      </c>
      <c r="BB235" s="223">
        <v>1.0497863551017832E-2</v>
      </c>
      <c r="BC235" s="223">
        <v>1.051910488661938E-2</v>
      </c>
      <c r="BD235" s="223">
        <v>1.0543271347308711E-2</v>
      </c>
      <c r="BE235" s="223">
        <v>1.0570770904730195E-2</v>
      </c>
      <c r="BF235" s="223">
        <v>1.0602068862965639E-2</v>
      </c>
      <c r="BG235" s="223">
        <v>1.0637695962381606E-2</v>
      </c>
      <c r="BH235" s="223">
        <v>1.0678257636268031E-2</v>
      </c>
      <c r="BI235" s="223">
        <v>1.0724444585766197E-2</v>
      </c>
      <c r="BJ235" s="223">
        <v>1.0777044862700889E-2</v>
      </c>
      <c r="BK235" s="223">
        <v>1.0836957677652187E-2</v>
      </c>
      <c r="BL235" s="223">
        <v>1.0905209182489658E-2</v>
      </c>
      <c r="BM235" s="223">
        <v>1.0982970513300102E-2</v>
      </c>
      <c r="BN235" s="223">
        <v>1.1071578421937343E-2</v>
      </c>
      <c r="BO235" s="223">
        <v>1.1172558873206746E-2</v>
      </c>
      <c r="BP235" s="223">
        <v>1.1287654041023899E-2</v>
      </c>
      <c r="BQ235" s="223">
        <v>1.1418853201999967E-2</v>
      </c>
      <c r="BR235" s="223">
        <v>1.1568428100275143E-2</v>
      </c>
      <c r="BS235" s="223">
        <v>1.173897344478733E-2</v>
      </c>
      <c r="BT235" s="223">
        <v>1.1933453301596387E-2</v>
      </c>
      <c r="BU235" s="223">
        <v>1.2155258274018668E-2</v>
      </c>
      <c r="BV235" s="223">
        <v>1.2408352522542311E-2</v>
      </c>
      <c r="BW235" s="223">
        <v>1.2697010161849811E-2</v>
      </c>
      <c r="BX235" s="223">
        <v>1.3026345952507902E-2</v>
      </c>
      <c r="BY235" s="223">
        <v>1.3402144106600811E-2</v>
      </c>
      <c r="BZ235" s="223">
        <v>1.3831020941556792E-2</v>
      </c>
      <c r="CA235" s="223">
        <v>1.4320546831709993E-2</v>
      </c>
      <c r="CB235" s="223">
        <v>1.4879386611498928E-2</v>
      </c>
      <c r="CC235" s="223">
        <v>1.5517461379617258E-2</v>
      </c>
      <c r="CD235" s="223">
        <v>1.6246135166971359E-2</v>
      </c>
      <c r="CE235" s="223">
        <v>1.7078430547203687E-2</v>
      </c>
      <c r="CF235" s="223">
        <v>1.8029278009363298E-2</v>
      </c>
      <c r="CG235" s="223">
        <v>1.9115804807560959E-2</v>
      </c>
      <c r="CH235" s="223">
        <v>2.0357670089732615E-2</v>
      </c>
      <c r="CI235" s="223">
        <v>2.1777454435153248E-2</v>
      </c>
      <c r="CJ235" s="223">
        <v>2.3401669763839061E-2</v>
      </c>
      <c r="CK235" s="223">
        <v>2.5259343993325922E-2</v>
      </c>
      <c r="CL235" s="223">
        <v>2.7386089380736063E-2</v>
      </c>
      <c r="CM235" s="223">
        <v>2.9820747621527342E-2</v>
      </c>
      <c r="CN235" s="223">
        <v>3.2609258004244177E-2</v>
      </c>
      <c r="CO235" s="223">
        <v>3.5804577051440155E-2</v>
      </c>
      <c r="CP235" s="223">
        <v>3.9468004680504432E-2</v>
      </c>
      <c r="CQ235" s="223">
        <v>4.3670885158878667E-2</v>
      </c>
      <c r="CR235" s="223">
        <v>4.8931470845691168E-2</v>
      </c>
      <c r="CS235" s="223">
        <v>5.4477663243640853E-2</v>
      </c>
      <c r="CT235" s="223">
        <v>6.0854738952927367E-2</v>
      </c>
      <c r="CU235" s="223">
        <v>6.8194186212828162E-2</v>
      </c>
      <c r="CV235" s="223">
        <v>7.6650372768261213E-2</v>
      </c>
      <c r="CW235" s="223">
        <v>8.6405165635243905E-2</v>
      </c>
      <c r="CX235" s="223">
        <v>9.7673682828873801E-2</v>
      </c>
      <c r="CY235" s="223">
        <v>0.11071152074109435</v>
      </c>
      <c r="CZ235" s="223">
        <v>0.12582392555305277</v>
      </c>
      <c r="DA235" s="223">
        <v>0.14337755762211404</v>
      </c>
      <c r="DB235" s="223">
        <v>0.16381576111832652</v>
      </c>
      <c r="DC235" s="223">
        <v>0.1876786418799869</v>
      </c>
      <c r="DD235" s="223">
        <v>0.21562984712534336</v>
      </c>
      <c r="DH235" s="223">
        <v>100</v>
      </c>
      <c r="DI235" s="223">
        <f t="shared" si="1"/>
        <v>5</v>
      </c>
    </row>
    <row r="236" spans="1:113">
      <c r="A236" s="223">
        <v>22</v>
      </c>
      <c r="H236"/>
      <c r="I236" s="223">
        <v>2.7424250928919161E-2</v>
      </c>
      <c r="J236" s="223">
        <v>2.7425513211266208E-2</v>
      </c>
      <c r="K236" s="223">
        <v>2.7426861945565206E-2</v>
      </c>
      <c r="L236" s="223">
        <v>2.742830309723019E-2</v>
      </c>
      <c r="M236" s="223">
        <v>2.742984304950815E-2</v>
      </c>
      <c r="N236" s="223">
        <v>2.7431488633604433E-2</v>
      </c>
      <c r="O236" s="223">
        <v>2.7433247161097435E-2</v>
      </c>
      <c r="P236" s="223">
        <v>2.7435126458832147E-2</v>
      </c>
      <c r="Q236" s="223">
        <v>2.74371349064996E-2</v>
      </c>
      <c r="R236" s="223">
        <v>2.7439281477128864E-2</v>
      </c>
      <c r="S236" s="223">
        <v>2.7441575780739906E-2</v>
      </c>
      <c r="T236" s="223">
        <v>2.7444028111429396E-2</v>
      </c>
      <c r="U236" s="223">
        <v>2.7446649498188223E-2</v>
      </c>
      <c r="V236" s="223">
        <v>2.7449451759778906E-2</v>
      </c>
      <c r="W236" s="223">
        <v>2.7452447564033852E-2</v>
      </c>
      <c r="X236" s="223">
        <v>2.7455650491971892E-2</v>
      </c>
      <c r="Y236" s="223">
        <v>2.745907510717116E-2</v>
      </c>
      <c r="Z236" s="223">
        <v>2.7462737030881583E-2</v>
      </c>
      <c r="AA236" s="223">
        <v>2.7466653023410881E-2</v>
      </c>
      <c r="AB236" s="223">
        <v>2.7470841072374384E-2</v>
      </c>
      <c r="AC236" s="223">
        <v>2.7475320488462084E-2</v>
      </c>
      <c r="AD236" s="223">
        <v>2.7480112009446892E-2</v>
      </c>
      <c r="AE236" s="223">
        <v>2.7485237913237356E-2</v>
      </c>
      <c r="AF236" s="223">
        <v>2.7490722140866536E-2</v>
      </c>
      <c r="AG236" s="223">
        <v>2.7496590430408214E-2</v>
      </c>
      <c r="AH236" s="223">
        <v>2.7502870462923511E-2</v>
      </c>
      <c r="AI236" s="223">
        <v>2.7509592021665977E-2</v>
      </c>
      <c r="AJ236" s="223">
        <v>2.7516787165914637E-2</v>
      </c>
      <c r="AK236" s="223">
        <v>2.7524490420962867E-2</v>
      </c>
      <c r="AL236" s="223">
        <v>2.7532738985969696E-2</v>
      </c>
      <c r="AM236" s="223">
        <v>2.7541572961581173E-2</v>
      </c>
      <c r="AN236" s="223">
        <v>2.7551035599456378E-2</v>
      </c>
      <c r="AO236" s="223">
        <v>2.7561173576088185E-2</v>
      </c>
      <c r="AP236" s="223">
        <v>2.7572037293597477E-2</v>
      </c>
      <c r="AQ236" s="223">
        <v>2.7583681210505345E-2</v>
      </c>
      <c r="AR236" s="223">
        <v>2.7596164205855561E-2</v>
      </c>
      <c r="AS236" s="223">
        <v>2.7609549980475497E-2</v>
      </c>
      <c r="AT236" s="223">
        <v>2.7623907499633425E-2</v>
      </c>
      <c r="AU236" s="223">
        <v>2.7639311481881947E-2</v>
      </c>
      <c r="AV236" s="223">
        <v>2.7655842939478148E-2</v>
      </c>
      <c r="AW236" s="223">
        <v>2.7673589776452019E-2</v>
      </c>
      <c r="AX236" s="223">
        <v>2.7692647451164711E-2</v>
      </c>
      <c r="AY236" s="223">
        <v>2.7713119711070759E-2</v>
      </c>
      <c r="AZ236" s="223">
        <v>2.7735119408386598E-2</v>
      </c>
      <c r="BA236" s="223">
        <v>2.7758769406487242E-2</v>
      </c>
      <c r="BB236" s="223">
        <v>2.7784203588122038E-2</v>
      </c>
      <c r="BC236" s="223">
        <v>2.7811567977978579E-2</v>
      </c>
      <c r="BD236" s="223">
        <v>2.7841021993754652E-2</v>
      </c>
      <c r="BE236" s="223">
        <v>2.7872739841747148E-2</v>
      </c>
      <c r="BF236" s="223">
        <v>2.7906912075063919E-2</v>
      </c>
      <c r="BG236" s="223">
        <v>2.794374733494321E-2</v>
      </c>
      <c r="BH236" s="223">
        <v>2.7983474298363547E-2</v>
      </c>
      <c r="BI236" s="223">
        <v>2.8026343858188085E-2</v>
      </c>
      <c r="BJ236" s="223">
        <v>2.8072631565560641E-2</v>
      </c>
      <c r="BK236" s="223">
        <v>2.8122640368211396E-2</v>
      </c>
      <c r="BL236" s="223">
        <v>2.8176703682802035E-2</v>
      </c>
      <c r="BM236" s="223">
        <v>2.82351888445143E-2</v>
      </c>
      <c r="BN236" s="223">
        <v>2.8298500982844112E-2</v>
      </c>
      <c r="BO236" s="223">
        <v>2.8367087379097679E-2</v>
      </c>
      <c r="BP236" s="223">
        <v>2.8441442368500928E-2</v>
      </c>
      <c r="BQ236" s="223">
        <v>2.8522112858247586E-2</v>
      </c>
      <c r="BR236" s="223">
        <v>2.8609704542359102E-2</v>
      </c>
      <c r="BS236" s="223">
        <v>2.8704888905063064E-2</v>
      </c>
      <c r="BT236" s="223">
        <v>2.8808411116689112E-2</v>
      </c>
      <c r="BU236" s="223">
        <v>2.8921098930360666E-2</v>
      </c>
      <c r="BV236" s="223">
        <v>2.9043872512164601E-2</v>
      </c>
      <c r="BW236" s="223">
        <v>2.9177756617103371E-2</v>
      </c>
      <c r="BX236" s="223">
        <v>2.9323892304700071E-2</v>
      </c>
      <c r="BY236" s="223">
        <v>2.9483552050537619E-2</v>
      </c>
      <c r="BZ236" s="223">
        <v>2.965815597376607E-2</v>
      </c>
      <c r="CA236" s="223">
        <v>2.9849290334418355E-2</v>
      </c>
      <c r="CB236" s="223">
        <v>3.005872845143975E-2</v>
      </c>
      <c r="CC236" s="223">
        <v>3.0288454363954106E-2</v>
      </c>
      <c r="CD236" s="223">
        <v>3.0540689601973536E-2</v>
      </c>
      <c r="CE236" s="223">
        <v>3.081792348182108E-2</v>
      </c>
      <c r="CF236" s="223">
        <v>3.1122947397132769E-2</v>
      </c>
      <c r="CG236" s="223">
        <v>3.1458893639290726E-2</v>
      </c>
      <c r="CH236" s="223">
        <v>3.1829279352467536E-2</v>
      </c>
      <c r="CI236" s="223">
        <v>3.2238056309200673E-2</v>
      </c>
      <c r="CJ236" s="223">
        <v>3.2689665073527094E-2</v>
      </c>
      <c r="CK236" s="223">
        <v>3.3189106519453462E-2</v>
      </c>
      <c r="CL236" s="223">
        <v>3.3742051940331579E-2</v>
      </c>
      <c r="CM236" s="223">
        <v>3.4354739947591729E-2</v>
      </c>
      <c r="CN236" s="223">
        <v>3.5034353209605192E-2</v>
      </c>
      <c r="CO236" s="223">
        <v>3.5788934277242654E-2</v>
      </c>
      <c r="CP236" s="223">
        <v>3.6627551717809355E-2</v>
      </c>
      <c r="CQ236" s="223">
        <v>3.7640674107156533E-2</v>
      </c>
      <c r="CR236" s="223">
        <v>3.9109857900759375E-2</v>
      </c>
      <c r="CS236" s="223">
        <v>4.065911429167321E-2</v>
      </c>
      <c r="CT236" s="223">
        <v>4.2368629079397729E-2</v>
      </c>
      <c r="CU236" s="223">
        <v>4.4256845242113672E-2</v>
      </c>
      <c r="CV236" s="223">
        <v>4.6344484873696759E-2</v>
      </c>
      <c r="CW236" s="223">
        <v>4.8654839528924618E-2</v>
      </c>
      <c r="CX236" s="223">
        <v>5.1214096568729217E-2</v>
      </c>
      <c r="CY236" s="223">
        <v>5.405170486737372E-2</v>
      </c>
      <c r="CZ236" s="223">
        <v>5.7200782984635143E-2</v>
      </c>
      <c r="DA236" s="223">
        <v>6.0698572069987453E-2</v>
      </c>
      <c r="DB236" s="223">
        <v>6.4586934057121251E-2</v>
      </c>
      <c r="DC236" s="223">
        <v>6.8912892517785262E-2</v>
      </c>
      <c r="DD236" s="223">
        <v>7.3729207839632174E-2</v>
      </c>
    </row>
    <row r="237" spans="1:113">
      <c r="A237" s="223">
        <v>23</v>
      </c>
      <c r="H237"/>
      <c r="I237" s="223">
        <v>0</v>
      </c>
      <c r="J237" s="223">
        <v>0</v>
      </c>
      <c r="K237" s="223">
        <v>0</v>
      </c>
      <c r="L237" s="223">
        <v>0</v>
      </c>
      <c r="M237" s="223">
        <v>0</v>
      </c>
      <c r="N237" s="223">
        <v>0</v>
      </c>
      <c r="O237" s="223">
        <v>0</v>
      </c>
      <c r="P237" s="223">
        <v>0</v>
      </c>
      <c r="Q237" s="223">
        <v>0</v>
      </c>
      <c r="R237" s="223">
        <v>0</v>
      </c>
      <c r="S237" s="223">
        <v>0</v>
      </c>
      <c r="T237" s="223">
        <v>0</v>
      </c>
      <c r="U237" s="223">
        <v>0</v>
      </c>
      <c r="V237" s="223">
        <v>0</v>
      </c>
      <c r="W237" s="223">
        <v>0</v>
      </c>
      <c r="X237" s="223">
        <v>0</v>
      </c>
      <c r="Y237" s="223">
        <v>0</v>
      </c>
      <c r="Z237" s="223">
        <v>0</v>
      </c>
      <c r="AA237" s="223">
        <v>0</v>
      </c>
      <c r="AB237" s="223">
        <v>0</v>
      </c>
      <c r="AC237" s="223">
        <v>0</v>
      </c>
      <c r="AD237" s="223">
        <v>0</v>
      </c>
      <c r="AE237" s="223">
        <v>0</v>
      </c>
      <c r="AF237" s="223">
        <v>0</v>
      </c>
      <c r="AG237" s="223">
        <v>0</v>
      </c>
      <c r="AH237" s="223">
        <v>0</v>
      </c>
      <c r="AI237" s="223">
        <v>0</v>
      </c>
      <c r="AJ237" s="223">
        <v>0</v>
      </c>
      <c r="AK237" s="223">
        <v>0</v>
      </c>
      <c r="AL237" s="223">
        <v>0</v>
      </c>
      <c r="AM237" s="223">
        <v>0</v>
      </c>
      <c r="AN237" s="223">
        <v>0</v>
      </c>
      <c r="AO237" s="223">
        <v>0</v>
      </c>
      <c r="AP237" s="223">
        <v>0</v>
      </c>
      <c r="AQ237" s="223">
        <v>0</v>
      </c>
      <c r="AR237" s="223">
        <v>0</v>
      </c>
      <c r="AS237" s="223">
        <v>0</v>
      </c>
      <c r="AT237" s="223">
        <v>0</v>
      </c>
      <c r="AU237" s="223">
        <v>0</v>
      </c>
      <c r="AV237" s="223">
        <v>0</v>
      </c>
      <c r="AW237" s="223">
        <v>0</v>
      </c>
      <c r="AX237" s="223">
        <v>0</v>
      </c>
      <c r="AY237" s="223">
        <v>0</v>
      </c>
      <c r="AZ237" s="223">
        <v>0</v>
      </c>
      <c r="BA237" s="223">
        <v>0</v>
      </c>
      <c r="BB237" s="223">
        <v>0</v>
      </c>
      <c r="BC237" s="223">
        <v>0</v>
      </c>
      <c r="BD237" s="223">
        <v>0</v>
      </c>
      <c r="BE237" s="223">
        <v>0</v>
      </c>
      <c r="BF237" s="223">
        <v>0</v>
      </c>
      <c r="BG237" s="223">
        <v>0</v>
      </c>
      <c r="BH237" s="223">
        <v>0</v>
      </c>
      <c r="BI237" s="223">
        <v>0</v>
      </c>
      <c r="BJ237" s="223">
        <v>0</v>
      </c>
      <c r="BK237" s="223">
        <v>0</v>
      </c>
      <c r="BL237" s="223">
        <v>0</v>
      </c>
      <c r="BM237" s="223">
        <v>0</v>
      </c>
      <c r="BN237" s="223">
        <v>0</v>
      </c>
      <c r="BO237" s="223">
        <v>0</v>
      </c>
      <c r="BP237" s="223">
        <v>0</v>
      </c>
      <c r="BQ237" s="223">
        <v>0</v>
      </c>
      <c r="BR237" s="223">
        <v>0</v>
      </c>
      <c r="BS237" s="223">
        <v>0</v>
      </c>
      <c r="BT237" s="223">
        <v>0</v>
      </c>
      <c r="BU237" s="223">
        <v>0</v>
      </c>
      <c r="BV237" s="223">
        <v>0</v>
      </c>
      <c r="BW237" s="223">
        <v>0</v>
      </c>
      <c r="BX237" s="223">
        <v>0</v>
      </c>
      <c r="BY237" s="223">
        <v>0</v>
      </c>
      <c r="BZ237" s="223">
        <v>0</v>
      </c>
      <c r="CA237" s="223">
        <v>0</v>
      </c>
      <c r="CB237" s="223">
        <v>0</v>
      </c>
      <c r="CC237" s="223">
        <v>0</v>
      </c>
      <c r="CD237" s="223">
        <v>0</v>
      </c>
      <c r="CE237" s="223">
        <v>0</v>
      </c>
      <c r="CF237" s="223">
        <v>0</v>
      </c>
      <c r="CG237" s="223">
        <v>0</v>
      </c>
      <c r="CH237" s="223">
        <v>0</v>
      </c>
      <c r="CI237" s="223">
        <v>0</v>
      </c>
      <c r="CJ237" s="223">
        <v>0</v>
      </c>
      <c r="CK237" s="223">
        <v>0</v>
      </c>
      <c r="CL237" s="223">
        <v>0</v>
      </c>
      <c r="CM237" s="223">
        <v>0</v>
      </c>
      <c r="CN237" s="223">
        <v>0</v>
      </c>
      <c r="CO237" s="223">
        <v>0</v>
      </c>
      <c r="CP237" s="223">
        <v>0</v>
      </c>
      <c r="CQ237" s="223">
        <v>0</v>
      </c>
      <c r="CR237" s="223">
        <v>0</v>
      </c>
      <c r="CS237" s="223">
        <v>0</v>
      </c>
      <c r="CT237" s="223">
        <v>0</v>
      </c>
      <c r="CU237" s="223">
        <v>0</v>
      </c>
      <c r="CV237" s="223">
        <v>0</v>
      </c>
      <c r="CW237" s="223">
        <v>0</v>
      </c>
      <c r="CX237" s="223">
        <v>0</v>
      </c>
      <c r="CY237" s="223">
        <v>0</v>
      </c>
      <c r="CZ237" s="223">
        <v>0</v>
      </c>
      <c r="DA237" s="223">
        <v>0</v>
      </c>
      <c r="DB237" s="223">
        <v>0</v>
      </c>
      <c r="DC237" s="223">
        <v>0</v>
      </c>
      <c r="DD237" s="223">
        <v>0</v>
      </c>
    </row>
    <row r="238" spans="1:113">
      <c r="A238" s="223">
        <v>24</v>
      </c>
      <c r="H238"/>
      <c r="I238" s="223">
        <v>4.7334411370634626E-4</v>
      </c>
      <c r="J238" s="223">
        <v>4.7334293462582006E-4</v>
      </c>
      <c r="K238" s="223">
        <v>4.7334167530399323E-4</v>
      </c>
      <c r="L238" s="223">
        <v>4.7334033027549255E-4</v>
      </c>
      <c r="M238" s="223">
        <v>4.733388937020502E-4</v>
      </c>
      <c r="N238" s="223">
        <v>4.7333735934695974E-4</v>
      </c>
      <c r="O238" s="223">
        <v>4.7333572054777706E-4</v>
      </c>
      <c r="P238" s="223">
        <v>4.733339701871409E-4</v>
      </c>
      <c r="Q238" s="223">
        <v>4.7333210066157372E-4</v>
      </c>
      <c r="R238" s="223">
        <v>4.7333010384812324E-4</v>
      </c>
      <c r="S238" s="223">
        <v>4.733279710686954E-4</v>
      </c>
      <c r="T238" s="223">
        <v>4.7332569305191054E-4</v>
      </c>
      <c r="U238" s="223">
        <v>4.7332325989231074E-4</v>
      </c>
      <c r="V238" s="223">
        <v>4.7332066100673091E-4</v>
      </c>
      <c r="W238" s="223">
        <v>4.7331788508762858E-4</v>
      </c>
      <c r="X238" s="223">
        <v>4.7331492005315759E-4</v>
      </c>
      <c r="Y238" s="223">
        <v>4.7331175299375223E-4</v>
      </c>
      <c r="Z238" s="223">
        <v>4.7330837011496995E-4</v>
      </c>
      <c r="AA238" s="223">
        <v>4.7330475667632269E-4</v>
      </c>
      <c r="AB238" s="223">
        <v>4.7330089692580735E-4</v>
      </c>
      <c r="AC238" s="223">
        <v>4.7329677402982234E-4</v>
      </c>
      <c r="AD238" s="223">
        <v>4.7329236999813114E-4</v>
      </c>
      <c r="AE238" s="223">
        <v>4.7328766560351222E-4</v>
      </c>
      <c r="AF238" s="223">
        <v>4.7328264029570122E-4</v>
      </c>
      <c r="AG238" s="223">
        <v>4.7327727210920298E-4</v>
      </c>
      <c r="AH238" s="223">
        <v>4.7327153756451638E-4</v>
      </c>
      <c r="AI238" s="223">
        <v>4.7326541156227748E-4</v>
      </c>
      <c r="AJ238" s="223">
        <v>4.7325886726978626E-4</v>
      </c>
      <c r="AK238" s="223">
        <v>4.7325187599933888E-4</v>
      </c>
      <c r="AL238" s="223">
        <v>4.7324440707773832E-4</v>
      </c>
      <c r="AM238" s="223">
        <v>4.7323642770630162E-4</v>
      </c>
      <c r="AN238" s="223">
        <v>4.7322790281062921E-4</v>
      </c>
      <c r="AO238" s="223">
        <v>4.732187948793285E-4</v>
      </c>
      <c r="AP238" s="223">
        <v>4.7320906379082558E-4</v>
      </c>
      <c r="AQ238" s="223">
        <v>4.7319866662730748E-4</v>
      </c>
      <c r="AR238" s="223">
        <v>4.7318755747476483E-4</v>
      </c>
      <c r="AS238" s="223">
        <v>4.7317568720800035E-4</v>
      </c>
      <c r="AT238" s="223">
        <v>4.731630032593654E-4</v>
      </c>
      <c r="AU238" s="223">
        <v>4.7314944936987526E-4</v>
      </c>
      <c r="AV238" s="223">
        <v>4.7313496532121305E-4</v>
      </c>
      <c r="AW238" s="223">
        <v>4.7311948664700062E-4</v>
      </c>
      <c r="AX238" s="223">
        <v>4.7310294432153718E-4</v>
      </c>
      <c r="AY238" s="223">
        <v>4.7308526442403962E-4</v>
      </c>
      <c r="AZ238" s="223">
        <v>4.7306636777620474E-4</v>
      </c>
      <c r="BA238" s="223">
        <v>4.730461695506871E-4</v>
      </c>
      <c r="BB238" s="223">
        <v>4.7302457884783246E-4</v>
      </c>
      <c r="BC238" s="223">
        <v>4.7300149823770925E-4</v>
      </c>
      <c r="BD238" s="223">
        <v>4.7297682326415314E-4</v>
      </c>
      <c r="BE238" s="223">
        <v>4.7295044190716931E-4</v>
      </c>
      <c r="BF238" s="223">
        <v>4.7292223399960444E-4</v>
      </c>
      <c r="BG238" s="223">
        <v>4.7289207059352065E-4</v>
      </c>
      <c r="BH238" s="223">
        <v>4.7285981327114867E-4</v>
      </c>
      <c r="BI238" s="223">
        <v>4.7282531339466017E-4</v>
      </c>
      <c r="BJ238" s="223">
        <v>4.7278841128827267E-4</v>
      </c>
      <c r="BK238" s="223">
        <v>4.7274893534535802E-4</v>
      </c>
      <c r="BL238" s="223">
        <v>4.7270670105226012E-4</v>
      </c>
      <c r="BM238" s="223">
        <v>4.7266150991940226E-4</v>
      </c>
      <c r="BN238" s="223">
        <v>4.7261314830896476E-4</v>
      </c>
      <c r="BO238" s="223">
        <v>4.7256138614689981E-4</v>
      </c>
      <c r="BP238" s="223">
        <v>4.7250597550528833E-4</v>
      </c>
      <c r="BQ238" s="223">
        <v>4.7244664903896874E-4</v>
      </c>
      <c r="BR238" s="223">
        <v>4.7238311825796234E-4</v>
      </c>
      <c r="BS238" s="223">
        <v>4.7231507161435822E-4</v>
      </c>
      <c r="BT238" s="223">
        <v>4.7224217237897578E-4</v>
      </c>
      <c r="BU238" s="223">
        <v>4.7216405540542869E-4</v>
      </c>
      <c r="BV238" s="223">
        <v>4.7208030466219071E-4</v>
      </c>
      <c r="BW238" s="223">
        <v>4.7199052510315593E-4</v>
      </c>
      <c r="BX238" s="223">
        <v>4.7189424012701391E-4</v>
      </c>
      <c r="BY238" s="223">
        <v>4.7179094514207103E-4</v>
      </c>
      <c r="BZ238" s="223">
        <v>4.7168009120292351E-4</v>
      </c>
      <c r="CA238" s="223">
        <v>4.7156108023031919E-4</v>
      </c>
      <c r="CB238" s="223">
        <v>4.7143325962861624E-4</v>
      </c>
      <c r="CC238" s="223">
        <v>4.7129591615949787E-4</v>
      </c>
      <c r="CD238" s="223">
        <v>4.7114826894595688E-4</v>
      </c>
      <c r="CE238" s="223">
        <v>4.7098946145566784E-4</v>
      </c>
      <c r="CF238" s="223">
        <v>4.7081855228240911E-4</v>
      </c>
      <c r="CG238" s="223">
        <v>4.7063450450682292E-4</v>
      </c>
      <c r="CH238" s="223">
        <v>4.704361733717471E-4</v>
      </c>
      <c r="CI238" s="223">
        <v>4.702222919503754E-4</v>
      </c>
      <c r="CJ238" s="223">
        <v>4.6999128270363048E-4</v>
      </c>
      <c r="CK238" s="223">
        <v>4.6974183942637788E-4</v>
      </c>
      <c r="CL238" s="223">
        <v>4.6947187275180979E-4</v>
      </c>
      <c r="CM238" s="223">
        <v>4.6917962529661886E-4</v>
      </c>
      <c r="CN238" s="223">
        <v>4.6886287810965894E-4</v>
      </c>
      <c r="CO238" s="223">
        <v>4.6851914044947007E-4</v>
      </c>
      <c r="CP238" s="223">
        <v>4.6814559295559787E-4</v>
      </c>
      <c r="CQ238" s="223">
        <v>4.6773896043145045E-4</v>
      </c>
      <c r="CR238" s="223">
        <v>4.861965888906913E-4</v>
      </c>
      <c r="CS238" s="223">
        <v>4.8570991054219521E-4</v>
      </c>
      <c r="CT238" s="223">
        <v>4.8517703439787782E-4</v>
      </c>
      <c r="CU238" s="223">
        <v>4.8459226314688113E-4</v>
      </c>
      <c r="CV238" s="223">
        <v>4.8394896802303808E-4</v>
      </c>
      <c r="CW238" s="223">
        <v>4.8323938490173207E-4</v>
      </c>
      <c r="CX238" s="223">
        <v>4.824543654695774E-4</v>
      </c>
      <c r="CY238" s="223">
        <v>4.815830618715991E-4</v>
      </c>
      <c r="CZ238" s="223">
        <v>4.806125235950511E-4</v>
      </c>
      <c r="DA238" s="223">
        <v>4.7952717729947181E-4</v>
      </c>
      <c r="DB238" s="223">
        <v>4.7830814864808558E-4</v>
      </c>
      <c r="DC238" s="223">
        <v>4.7693236803900293E-4</v>
      </c>
      <c r="DD238" s="223">
        <v>4.7537137641198306E-4</v>
      </c>
    </row>
    <row r="239" spans="1:113">
      <c r="A239" s="223">
        <v>25</v>
      </c>
      <c r="H239"/>
      <c r="I239" s="223">
        <v>1.7617615599898997E-8</v>
      </c>
      <c r="J239" s="223">
        <v>2.0095091452076636E-8</v>
      </c>
      <c r="K239" s="223">
        <v>2.2920962157310233E-8</v>
      </c>
      <c r="L239" s="223">
        <v>2.6144220715280992E-8</v>
      </c>
      <c r="M239" s="223">
        <v>2.9820749762519509E-8</v>
      </c>
      <c r="N239" s="223">
        <v>3.4014290427063109E-8</v>
      </c>
      <c r="O239" s="223">
        <v>3.8797547428225565E-8</v>
      </c>
      <c r="P239" s="223">
        <v>4.4253449580937805E-8</v>
      </c>
      <c r="Q239" s="223">
        <v>5.047658755841543E-8</v>
      </c>
      <c r="R239" s="223">
        <v>5.7574853840092135E-8</v>
      </c>
      <c r="S239" s="223">
        <v>6.5671313277105998E-8</v>
      </c>
      <c r="T239" s="223">
        <v>7.4906336705915283E-8</v>
      </c>
      <c r="U239" s="223">
        <v>8.5440034601166024E-8</v>
      </c>
      <c r="V239" s="223">
        <v>9.7455032960809224E-8</v>
      </c>
      <c r="W239" s="223">
        <v>1.1115963954985096E-7</v>
      </c>
      <c r="X239" s="223">
        <v>1.2679145539688904E-7</v>
      </c>
      <c r="Y239" s="223">
        <v>1.4462149415707469E-7</v>
      </c>
      <c r="Z239" s="223">
        <v>1.6495888076017748E-7</v>
      </c>
      <c r="AA239" s="223">
        <v>1.8815621080567662E-7</v>
      </c>
      <c r="AB239" s="223">
        <v>2.1461566362237793E-7</v>
      </c>
      <c r="AC239" s="223">
        <v>2.4479597497657555E-7</v>
      </c>
      <c r="AD239" s="223">
        <v>2.7922039031676631E-7</v>
      </c>
      <c r="AE239" s="223">
        <v>3.1848573644279778E-7</v>
      </c>
      <c r="AF239" s="223">
        <v>3.632727688777979E-7</v>
      </c>
      <c r="AG239" s="223">
        <v>4.1435797433849683E-7</v>
      </c>
      <c r="AH239" s="223">
        <v>4.7262703292703542E-7</v>
      </c>
      <c r="AI239" s="223">
        <v>5.390901734424756E-7</v>
      </c>
      <c r="AJ239" s="223">
        <v>6.1489968803181907E-7</v>
      </c>
      <c r="AK239" s="223">
        <v>7.0136990983749448E-7</v>
      </c>
      <c r="AL239" s="223">
        <v>7.9999999999999954E-7</v>
      </c>
      <c r="AM239" s="223">
        <v>9.1249993908105612E-7</v>
      </c>
      <c r="AN239" s="223">
        <v>1.0408201735286645E-6</v>
      </c>
      <c r="AO239" s="223">
        <v>1.1871854311740515E-6</v>
      </c>
      <c r="AP239" s="223">
        <v>1.3541332920303004E-6</v>
      </c>
      <c r="AQ239" s="223">
        <v>1.5445581831065996E-6</v>
      </c>
      <c r="AR239" s="223">
        <v>1.7617615599898986E-6</v>
      </c>
      <c r="AS239" s="223">
        <v>2.0095091452076633E-6</v>
      </c>
      <c r="AT239" s="223">
        <v>2.2920962157310224E-6</v>
      </c>
      <c r="AU239" s="223">
        <v>2.6144220715281001E-6</v>
      </c>
      <c r="AV239" s="223">
        <v>2.9820749762519504E-6</v>
      </c>
      <c r="AW239" s="223">
        <v>3.4014290427063122E-6</v>
      </c>
      <c r="AX239" s="223">
        <v>3.8797547428225563E-6</v>
      </c>
      <c r="AY239" s="223">
        <v>4.4253449580937797E-6</v>
      </c>
      <c r="AZ239" s="223">
        <v>5.0476587558415446E-6</v>
      </c>
      <c r="BA239" s="223">
        <v>5.7574853840092173E-6</v>
      </c>
      <c r="BB239" s="223">
        <v>6.5671313277106014E-6</v>
      </c>
      <c r="BC239" s="223">
        <v>7.4906336705915249E-6</v>
      </c>
      <c r="BD239" s="223">
        <v>8.5440034601166044E-6</v>
      </c>
      <c r="BE239" s="223">
        <v>9.7455032960809156E-6</v>
      </c>
      <c r="BF239" s="223">
        <v>1.1115963954985098E-5</v>
      </c>
      <c r="BG239" s="223">
        <v>1.2679145539688901E-5</v>
      </c>
      <c r="BH239" s="223">
        <v>1.4462149415707473E-5</v>
      </c>
      <c r="BI239" s="223">
        <v>1.6495888076017747E-5</v>
      </c>
      <c r="BJ239" s="223">
        <v>1.8815621080567667E-5</v>
      </c>
      <c r="BK239" s="223">
        <v>2.1461566362237789E-5</v>
      </c>
      <c r="BL239" s="223">
        <v>2.4479597497657566E-5</v>
      </c>
      <c r="BM239" s="223">
        <v>2.7922039031676635E-5</v>
      </c>
      <c r="BN239" s="223">
        <v>3.1848573644279787E-5</v>
      </c>
      <c r="BO239" s="223">
        <v>3.6327276887779801E-5</v>
      </c>
      <c r="BP239" s="223">
        <v>4.1435797433849651E-5</v>
      </c>
      <c r="BQ239" s="223">
        <v>4.7262703292703543E-5</v>
      </c>
      <c r="BR239" s="223">
        <v>5.3909017344247527E-5</v>
      </c>
      <c r="BS239" s="223">
        <v>6.1489968803181891E-5</v>
      </c>
      <c r="BT239" s="223">
        <v>7.0136990983749427E-5</v>
      </c>
      <c r="BU239" s="223">
        <v>7.9999999999999993E-5</v>
      </c>
      <c r="BV239" s="223">
        <v>9.1249993908105618E-5</v>
      </c>
      <c r="BW239" s="223">
        <v>1.0408201735286651E-4</v>
      </c>
      <c r="BX239" s="223">
        <v>1.1871854311740517E-4</v>
      </c>
      <c r="BY239" s="223">
        <v>1.3541332920303012E-4</v>
      </c>
      <c r="BZ239" s="223">
        <v>1.5445581831065997E-4</v>
      </c>
      <c r="CA239" s="223">
        <v>1.761761559989899E-4</v>
      </c>
      <c r="CB239" s="223">
        <v>2.009509145207662E-4</v>
      </c>
      <c r="CC239" s="223">
        <v>2.2920962157310253E-4</v>
      </c>
      <c r="CD239" s="223">
        <v>2.6144220715280996E-4</v>
      </c>
      <c r="CE239" s="223">
        <v>2.9820749762519505E-4</v>
      </c>
      <c r="CF239" s="223">
        <v>3.4014290427063091E-4</v>
      </c>
      <c r="CG239" s="223">
        <v>3.8797547428225598E-4</v>
      </c>
      <c r="CH239" s="223">
        <v>4.4253449580937816E-4</v>
      </c>
      <c r="CI239" s="223">
        <v>5.0476587558415445E-4</v>
      </c>
      <c r="CJ239" s="223">
        <v>5.7574853840092102E-4</v>
      </c>
      <c r="CK239" s="223">
        <v>6.5671313277106092E-4</v>
      </c>
      <c r="CL239" s="223">
        <v>7.4906336705915326E-4</v>
      </c>
      <c r="CM239" s="223">
        <v>8.5440034601166025E-4</v>
      </c>
      <c r="CN239" s="223">
        <v>9.7455032960809182E-4</v>
      </c>
      <c r="CO239" s="223">
        <v>1.1115963954985084E-3</v>
      </c>
      <c r="CP239" s="223">
        <v>1.2679145539688911E-3</v>
      </c>
      <c r="CQ239" s="223">
        <v>1.4462149415707473E-3</v>
      </c>
      <c r="CR239" s="223">
        <v>1.6495888076017752E-3</v>
      </c>
      <c r="CS239" s="223">
        <v>1.8815621080567654E-3</v>
      </c>
      <c r="CT239" s="223">
        <v>2.1461566362237822E-3</v>
      </c>
      <c r="CU239" s="223">
        <v>2.4479597497657564E-3</v>
      </c>
      <c r="CV239" s="223">
        <v>2.7922039031676631E-3</v>
      </c>
      <c r="CW239" s="223">
        <v>3.1848573644279758E-3</v>
      </c>
      <c r="CX239" s="223">
        <v>3.6327276887779757E-3</v>
      </c>
      <c r="CY239" s="223">
        <v>4.1435797433849696E-3</v>
      </c>
      <c r="CZ239" s="223">
        <v>4.7262703292703526E-3</v>
      </c>
      <c r="DA239" s="223">
        <v>5.3909017344247511E-3</v>
      </c>
      <c r="DB239" s="223">
        <v>6.1489968803181841E-3</v>
      </c>
      <c r="DC239" s="223">
        <v>7.0136990983749479E-3</v>
      </c>
      <c r="DD239" s="223">
        <v>8.0000000000000002E-3</v>
      </c>
    </row>
    <row r="240" spans="1:113">
      <c r="A240" s="223">
        <v>26</v>
      </c>
      <c r="H240"/>
      <c r="I240" s="223">
        <v>1.8470808401818611E-2</v>
      </c>
      <c r="J240" s="223">
        <v>1.8469734813911974E-2</v>
      </c>
      <c r="K240" s="223">
        <v>1.8468592152610423E-2</v>
      </c>
      <c r="L240" s="223">
        <v>1.8467376273834827E-2</v>
      </c>
      <c r="M240" s="223">
        <v>1.8466082829456693E-2</v>
      </c>
      <c r="N240" s="223">
        <v>1.846470726439248E-2</v>
      </c>
      <c r="O240" s="223">
        <v>1.8463244815012964E-2</v>
      </c>
      <c r="P240" s="223">
        <v>1.8461690509201271E-2</v>
      </c>
      <c r="Q240" s="223">
        <v>1.8460039168418801E-2</v>
      </c>
      <c r="R240" s="223">
        <v>1.845828541219793E-2</v>
      </c>
      <c r="S240" s="223">
        <v>1.8456423665548463E-2</v>
      </c>
      <c r="T240" s="223">
        <v>1.8454448169843131E-2</v>
      </c>
      <c r="U240" s="223">
        <v>1.8452352997838067E-2</v>
      </c>
      <c r="V240" s="223">
        <v>1.8450132073587401E-2</v>
      </c>
      <c r="W240" s="223">
        <v>1.844777919813053E-2</v>
      </c>
      <c r="X240" s="223">
        <v>1.844528808196709E-2</v>
      </c>
      <c r="Y240" s="223">
        <v>1.8442652385491583E-2</v>
      </c>
      <c r="Z240" s="223">
        <v>1.8439865768739613E-2</v>
      </c>
      <c r="AA240" s="223">
        <v>1.8436921952003769E-2</v>
      </c>
      <c r="AB240" s="223">
        <v>1.8433814789113909E-2</v>
      </c>
      <c r="AC240" s="223">
        <v>1.8430538355447789E-2</v>
      </c>
      <c r="AD240" s="223">
        <v>1.8427087053048199E-2</v>
      </c>
      <c r="AE240" s="223">
        <v>1.8423455735579013E-2</v>
      </c>
      <c r="AF240" s="223">
        <v>1.8419639856259839E-2</v>
      </c>
      <c r="AG240" s="223">
        <v>1.8415635642385707E-2</v>
      </c>
      <c r="AH240" s="223">
        <v>1.841144030057261E-2</v>
      </c>
      <c r="AI240" s="223">
        <v>1.8407052257481262E-2</v>
      </c>
      <c r="AJ240" s="223">
        <v>1.8402471441471661E-2</v>
      </c>
      <c r="AK240" s="223">
        <v>1.839769961144249E-2</v>
      </c>
      <c r="AL240" s="223">
        <v>1.8392740740026281E-2</v>
      </c>
      <c r="AM240" s="223">
        <v>1.8387601459360754E-2</v>
      </c>
      <c r="AN240" s="223">
        <v>1.8382291578857839E-2</v>
      </c>
      <c r="AO240" s="223">
        <v>1.8376824685765625E-2</v>
      </c>
      <c r="AP240" s="223">
        <v>1.8371218840891067E-2</v>
      </c>
      <c r="AQ240" s="223">
        <v>1.8365497383650051E-2</v>
      </c>
      <c r="AR240" s="223">
        <v>1.8359689862670069E-2</v>
      </c>
      <c r="AS240" s="223">
        <v>1.8353833110526248E-2</v>
      </c>
      <c r="AT240" s="223">
        <v>1.8347972483886647E-2</v>
      </c>
      <c r="AU240" s="223">
        <v>1.8342163293427818E-2</v>
      </c>
      <c r="AV240" s="223">
        <v>1.8336472451411671E-2</v>
      </c>
      <c r="AW240" s="223">
        <v>1.8330980368856012E-2</v>
      </c>
      <c r="AX240" s="223">
        <v>1.8325783138857011E-2</v>
      </c>
      <c r="AY240" s="223">
        <v>1.8320995047918641E-2</v>
      </c>
      <c r="AZ240" s="223">
        <v>1.8316751463209664E-2</v>
      </c>
      <c r="BA240" s="223">
        <v>1.831321215061605E-2</v>
      </c>
      <c r="BB240" s="223">
        <v>1.8310565086416274E-2</v>
      </c>
      <c r="BC240" s="223">
        <v>1.8309030834527815E-2</v>
      </c>
      <c r="BD240" s="223">
        <v>1.8308867571728966E-2</v>
      </c>
      <c r="BE240" s="223">
        <v>1.8310376855249208E-2</v>
      </c>
      <c r="BF240" s="223">
        <v>1.8313910240874316E-2</v>
      </c>
      <c r="BG240" s="223">
        <v>1.8319876875495265E-2</v>
      </c>
      <c r="BH240" s="223">
        <v>1.8328752206150652E-2</v>
      </c>
      <c r="BI240" s="223">
        <v>1.8341087968427618E-2</v>
      </c>
      <c r="BJ240" s="223">
        <v>1.8357523641011439E-2</v>
      </c>
      <c r="BK240" s="223">
        <v>1.8378799580689748E-2</v>
      </c>
      <c r="BL240" s="223">
        <v>1.8405772083786982E-2</v>
      </c>
      <c r="BM240" s="223">
        <v>1.8439430656481584E-2</v>
      </c>
      <c r="BN240" s="223">
        <v>1.84809178185108E-2</v>
      </c>
      <c r="BO240" s="223">
        <v>1.8531551813293429E-2</v>
      </c>
      <c r="BP240" s="223">
        <v>1.8592852653555304E-2</v>
      </c>
      <c r="BQ240" s="223">
        <v>1.8666571996370483E-2</v>
      </c>
      <c r="BR240" s="223">
        <v>1.8754727416603105E-2</v>
      </c>
      <c r="BS240" s="223">
        <v>1.8859641734793313E-2</v>
      </c>
      <c r="BT240" s="223">
        <v>1.8983988156648507E-2</v>
      </c>
      <c r="BU240" s="223">
        <v>1.91308463315185E-2</v>
      </c>
      <c r="BV240" s="223">
        <v>1.9303852585451361E-2</v>
      </c>
      <c r="BW240" s="223">
        <v>1.950691659767987E-2</v>
      </c>
      <c r="BX240" s="223">
        <v>1.9744775105082719E-2</v>
      </c>
      <c r="BY240" s="223">
        <v>2.0022804484399016E-2</v>
      </c>
      <c r="BZ240" s="223">
        <v>2.034718463267339E-2</v>
      </c>
      <c r="CA240" s="223">
        <v>2.0725018902638698E-2</v>
      </c>
      <c r="CB240" s="223">
        <v>2.1164472351973673E-2</v>
      </c>
      <c r="CC240" s="223">
        <v>2.1674931247822833E-2</v>
      </c>
      <c r="CD240" s="223">
        <v>2.2267187281690259E-2</v>
      </c>
      <c r="CE240" s="223">
        <v>2.2953650565862457E-2</v>
      </c>
      <c r="CF240" s="223">
        <v>2.3748596223640499E-2</v>
      </c>
      <c r="CG240" s="223">
        <v>2.4668450281425412E-2</v>
      </c>
      <c r="CH240" s="223">
        <v>2.5732121658752855E-2</v>
      </c>
      <c r="CI240" s="223">
        <v>2.6961388380977606E-2</v>
      </c>
      <c r="CJ240" s="223">
        <v>2.8381922341602618E-2</v>
      </c>
      <c r="CK240" s="223">
        <v>3.0021804305951992E-2</v>
      </c>
      <c r="CL240" s="223">
        <v>3.1915702489025727E-2</v>
      </c>
      <c r="CM240" s="223">
        <v>3.4101382308815979E-2</v>
      </c>
      <c r="CN240" s="223">
        <v>3.6623666565137068E-2</v>
      </c>
      <c r="CO240" s="223">
        <v>3.9534315237724341E-2</v>
      </c>
      <c r="CP240" s="223">
        <v>4.2893350977254927E-2</v>
      </c>
      <c r="CQ240" s="223">
        <v>4.684576352312448E-2</v>
      </c>
      <c r="CR240" s="223">
        <v>5.2113357677321434E-2</v>
      </c>
      <c r="CS240" s="223">
        <v>5.7655005014160064E-2</v>
      </c>
      <c r="CT240" s="223">
        <v>6.4028143457227432E-2</v>
      </c>
      <c r="CU240" s="223">
        <v>7.1364500351851115E-2</v>
      </c>
      <c r="CV240" s="223">
        <v>7.9818742021963721E-2</v>
      </c>
      <c r="CW240" s="223">
        <v>8.9573107504400007E-2</v>
      </c>
      <c r="CX240" s="223">
        <v>0.10084317770525728</v>
      </c>
      <c r="CY240" s="223">
        <v>0.1138851246629813</v>
      </c>
      <c r="CZ240" s="223">
        <v>0.12900491062973671</v>
      </c>
      <c r="DA240" s="223">
        <v>0.14657008771673377</v>
      </c>
      <c r="DB240" s="223">
        <v>0.16702511287143329</v>
      </c>
      <c r="DC240" s="223">
        <v>0.19091148465298086</v>
      </c>
      <c r="DD240" s="223">
        <v>0.21889460043107617</v>
      </c>
    </row>
    <row r="241" spans="1:108">
      <c r="A241" s="223">
        <v>27</v>
      </c>
      <c r="H241"/>
      <c r="I241" s="223">
        <v>5.7737665723959053E-2</v>
      </c>
      <c r="J241" s="223">
        <v>5.7737841127955936E-2</v>
      </c>
      <c r="K241" s="223">
        <v>5.7738034635566038E-2</v>
      </c>
      <c r="L241" s="223">
        <v>5.7738248346479545E-2</v>
      </c>
      <c r="M241" s="223">
        <v>5.7738484625308707E-2</v>
      </c>
      <c r="N241" s="223">
        <v>5.7738746136814581E-2</v>
      </c>
      <c r="O241" s="223">
        <v>5.773903588591945E-2</v>
      </c>
      <c r="P241" s="223">
        <v>5.7739357263198204E-2</v>
      </c>
      <c r="Q241" s="223">
        <v>5.7739714096608885E-2</v>
      </c>
      <c r="R241" s="223">
        <v>5.7740110710329591E-2</v>
      </c>
      <c r="S241" s="223">
        <v>5.7740551991690127E-2</v>
      </c>
      <c r="T241" s="223">
        <v>5.7741043467324726E-2</v>
      </c>
      <c r="U241" s="223">
        <v>5.7741591389830517E-2</v>
      </c>
      <c r="V241" s="223">
        <v>5.7742202836395806E-2</v>
      </c>
      <c r="W241" s="223">
        <v>5.7742885821067659E-2</v>
      </c>
      <c r="X241" s="223">
        <v>5.774364942256225E-2</v>
      </c>
      <c r="Y241" s="223">
        <v>5.7744503929788422E-2</v>
      </c>
      <c r="Z241" s="223">
        <v>5.7745461007559368E-2</v>
      </c>
      <c r="AA241" s="223">
        <v>5.7746533885314512E-2</v>
      </c>
      <c r="AB241" s="223">
        <v>5.7747737572069899E-2</v>
      </c>
      <c r="AC241" s="223">
        <v>5.7749089101267803E-2</v>
      </c>
      <c r="AD241" s="223">
        <v>5.7750607809710849E-2</v>
      </c>
      <c r="AE241" s="223">
        <v>5.7752315655355282E-2</v>
      </c>
      <c r="AF241" s="223">
        <v>5.7754237579408174E-2</v>
      </c>
      <c r="AG241" s="223">
        <v>5.7756401918939541E-2</v>
      </c>
      <c r="AH241" s="223">
        <v>5.7758840877093855E-2</v>
      </c>
      <c r="AI241" s="223">
        <v>5.7761591058981918E-2</v>
      </c>
      <c r="AJ241" s="223">
        <v>5.7764694082471896E-2</v>
      </c>
      <c r="AK241" s="223">
        <v>5.7768197274396201E-2</v>
      </c>
      <c r="AL241" s="223">
        <v>5.7772154464171943E-2</v>
      </c>
      <c r="AM241" s="223">
        <v>5.7776626888523364E-2</v>
      </c>
      <c r="AN241" s="223">
        <v>5.778168422292429E-2</v>
      </c>
      <c r="AO241" s="223">
        <v>5.7787405757580484E-2</v>
      </c>
      <c r="AP241" s="223">
        <v>5.7793881738286007E-2</v>
      </c>
      <c r="AQ241" s="223">
        <v>5.7801214895357396E-2</v>
      </c>
      <c r="AR241" s="223">
        <v>5.7809522187125546E-2</v>
      </c>
      <c r="AS241" s="223">
        <v>5.7818936788206293E-2</v>
      </c>
      <c r="AT241" s="223">
        <v>5.7829610357041539E-2</v>
      </c>
      <c r="AU241" s="223">
        <v>5.7841715622081236E-2</v>
      </c>
      <c r="AV241" s="223">
        <v>5.7855449331546828E-2</v>
      </c>
      <c r="AW241" s="223">
        <v>5.7871035618080768E-2</v>
      </c>
      <c r="AX241" s="223">
        <v>5.7888729836855543E-2</v>
      </c>
      <c r="AY241" s="223">
        <v>5.7908822944021741E-2</v>
      </c>
      <c r="AZ241" s="223">
        <v>5.7931646491865517E-2</v>
      </c>
      <c r="BA241" s="223">
        <v>5.7957578327893187E-2</v>
      </c>
      <c r="BB241" s="223">
        <v>5.7987049097461232E-2</v>
      </c>
      <c r="BC241" s="223">
        <v>5.8020549663747277E-2</v>
      </c>
      <c r="BD241" s="223">
        <v>5.8058639575072152E-2</v>
      </c>
      <c r="BE241" s="223">
        <v>5.8101956728130531E-2</v>
      </c>
      <c r="BF241" s="223">
        <v>5.8151228396909914E-2</v>
      </c>
      <c r="BG241" s="223">
        <v>5.8207283821368298E-2</v>
      </c>
      <c r="BH241" s="223">
        <v>5.8271068577752591E-2</v>
      </c>
      <c r="BI241" s="223">
        <v>5.8343660984293798E-2</v>
      </c>
      <c r="BJ241" s="223">
        <v>5.8426290832515999E-2</v>
      </c>
      <c r="BK241" s="223">
        <v>5.8520360776238352E-2</v>
      </c>
      <c r="BL241" s="223">
        <v>5.8627470758341238E-2</v>
      </c>
      <c r="BM241" s="223">
        <v>5.8749445910441012E-2</v>
      </c>
      <c r="BN241" s="223">
        <v>5.8888368423859867E-2</v>
      </c>
      <c r="BO241" s="223">
        <v>5.9046613962947199E-2</v>
      </c>
      <c r="BP241" s="223">
        <v>5.9226893275377356E-2</v>
      </c>
      <c r="BQ241" s="223">
        <v>5.9432299750231829E-2</v>
      </c>
      <c r="BR241" s="223">
        <v>5.9666363785481409E-2</v>
      </c>
      <c r="BS241" s="223">
        <v>5.9933114954272532E-2</v>
      </c>
      <c r="BT241" s="223">
        <v>6.0237153106967978E-2</v>
      </c>
      <c r="BU241" s="223">
        <v>6.0583733912825413E-2</v>
      </c>
      <c r="BV241" s="223">
        <v>6.097895183951655E-2</v>
      </c>
      <c r="BW241" s="223">
        <v>6.1429498114746961E-2</v>
      </c>
      <c r="BX241" s="223">
        <v>6.194325374385632E-2</v>
      </c>
      <c r="BY241" s="223">
        <v>6.2529153889586214E-2</v>
      </c>
      <c r="BZ241" s="223">
        <v>6.3197407472131983E-2</v>
      </c>
      <c r="CA241" s="223">
        <v>6.3959681095241597E-2</v>
      </c>
      <c r="CB241" s="223">
        <v>6.4829310130485304E-2</v>
      </c>
      <c r="CC241" s="223">
        <v>6.5821541133984238E-2</v>
      </c>
      <c r="CD241" s="223">
        <v>6.6953810457484386E-2</v>
      </c>
      <c r="CE241" s="223">
        <v>6.8246064729862582E-2</v>
      </c>
      <c r="CF241" s="223">
        <v>6.9721129852771985E-2</v>
      </c>
      <c r="CG241" s="223">
        <v>7.1405136308909087E-2</v>
      </c>
      <c r="CH241" s="223">
        <v>7.332800996578126E-2</v>
      </c>
      <c r="CI241" s="223">
        <v>7.5524039225714545E-2</v>
      </c>
      <c r="CJ241" s="223">
        <v>7.8033098522490685E-2</v>
      </c>
      <c r="CK241" s="223">
        <v>8.0899424323455593E-2</v>
      </c>
      <c r="CL241" s="223">
        <v>8.4176067808166916E-2</v>
      </c>
      <c r="CM241" s="223">
        <v>8.792155992989896E-2</v>
      </c>
      <c r="CN241" s="223">
        <v>9.2204480383801038E-2</v>
      </c>
      <c r="CO241" s="223">
        <v>9.7103552385308003E-2</v>
      </c>
      <c r="CP241" s="223">
        <v>0.10270946800921524</v>
      </c>
      <c r="CQ241" s="223">
        <v>0.10928234670995203</v>
      </c>
      <c r="CR241" s="223">
        <v>0.1184287934610057</v>
      </c>
      <c r="CS241" s="223">
        <v>0.12761363946225593</v>
      </c>
      <c r="CT241" s="223">
        <v>0.13808638035369103</v>
      </c>
      <c r="CU241" s="223">
        <v>0.15003916010428739</v>
      </c>
      <c r="CV241" s="223">
        <v>0.16369533100645806</v>
      </c>
      <c r="CW241" s="223">
        <v>0.17931524597031712</v>
      </c>
      <c r="CX241" s="223">
        <v>0.19720335213294521</v>
      </c>
      <c r="CY241" s="223">
        <v>0.21771695442974118</v>
      </c>
      <c r="CZ241" s="223">
        <v>0.24127714615573773</v>
      </c>
      <c r="DA241" s="223">
        <v>0.26838258805531229</v>
      </c>
      <c r="DB241" s="223">
        <v>0.29962708497198454</v>
      </c>
      <c r="DC241" s="223">
        <v>0.33572230383422758</v>
      </c>
      <c r="DD241" s="223">
        <v>0.37752757072182991</v>
      </c>
    </row>
    <row r="242" spans="1:108">
      <c r="A242" s="223">
        <v>28</v>
      </c>
      <c r="H242"/>
      <c r="I242" s="223">
        <v>9.9529730952216303E-2</v>
      </c>
      <c r="J242" s="223">
        <v>9.9529906356213185E-2</v>
      </c>
      <c r="K242" s="223">
        <v>9.9530099863823288E-2</v>
      </c>
      <c r="L242" s="223">
        <v>9.9530313574736795E-2</v>
      </c>
      <c r="M242" s="223">
        <v>9.9530549853565964E-2</v>
      </c>
      <c r="N242" s="223">
        <v>9.9530811365071831E-2</v>
      </c>
      <c r="O242" s="223">
        <v>9.9531101114176707E-2</v>
      </c>
      <c r="P242" s="223">
        <v>9.9531422491455454E-2</v>
      </c>
      <c r="Q242" s="223">
        <v>9.9531779324866135E-2</v>
      </c>
      <c r="R242" s="223">
        <v>9.9532175938586848E-2</v>
      </c>
      <c r="S242" s="223">
        <v>9.9532617219947384E-2</v>
      </c>
      <c r="T242" s="223">
        <v>9.9533108695581976E-2</v>
      </c>
      <c r="U242" s="223">
        <v>9.9533656618087774E-2</v>
      </c>
      <c r="V242" s="223">
        <v>9.9534268064653056E-2</v>
      </c>
      <c r="W242" s="223">
        <v>9.9534951049324916E-2</v>
      </c>
      <c r="X242" s="223">
        <v>9.9535714650819507E-2</v>
      </c>
      <c r="Y242" s="223">
        <v>9.9536569158045679E-2</v>
      </c>
      <c r="Z242" s="223">
        <v>9.9537526235816617E-2</v>
      </c>
      <c r="AA242" s="223">
        <v>9.9538599113571768E-2</v>
      </c>
      <c r="AB242" s="223">
        <v>9.9539802800327148E-2</v>
      </c>
      <c r="AC242" s="223">
        <v>9.9541154329525053E-2</v>
      </c>
      <c r="AD242" s="223">
        <v>9.9542673037968099E-2</v>
      </c>
      <c r="AE242" s="223">
        <v>9.9544380883612532E-2</v>
      </c>
      <c r="AF242" s="223">
        <v>9.9546302807665424E-2</v>
      </c>
      <c r="AG242" s="223">
        <v>9.9548467147196784E-2</v>
      </c>
      <c r="AH242" s="223">
        <v>9.9550906105351111E-2</v>
      </c>
      <c r="AI242" s="223">
        <v>9.9553656287239167E-2</v>
      </c>
      <c r="AJ242" s="223">
        <v>9.9556759310729145E-2</v>
      </c>
      <c r="AK242" s="223">
        <v>9.9560262502653457E-2</v>
      </c>
      <c r="AL242" s="223">
        <v>9.9564219692429193E-2</v>
      </c>
      <c r="AM242" s="223">
        <v>9.9568692116780613E-2</v>
      </c>
      <c r="AN242" s="223">
        <v>9.957374945118154E-2</v>
      </c>
      <c r="AO242" s="223">
        <v>9.9579470985837734E-2</v>
      </c>
      <c r="AP242" s="223">
        <v>9.9585946966543257E-2</v>
      </c>
      <c r="AQ242" s="223">
        <v>9.9593280123614653E-2</v>
      </c>
      <c r="AR242" s="223">
        <v>9.9601587415382803E-2</v>
      </c>
      <c r="AS242" s="223">
        <v>9.9611002016463543E-2</v>
      </c>
      <c r="AT242" s="223">
        <v>9.9621675585298788E-2</v>
      </c>
      <c r="AU242" s="223">
        <v>9.9633780850338485E-2</v>
      </c>
      <c r="AV242" s="223">
        <v>9.9647514559804085E-2</v>
      </c>
      <c r="AW242" s="223">
        <v>9.9663100846338018E-2</v>
      </c>
      <c r="AX242" s="223">
        <v>9.9680795065112793E-2</v>
      </c>
      <c r="AY242" s="223">
        <v>9.9700888172278984E-2</v>
      </c>
      <c r="AZ242" s="223">
        <v>9.972371172012276E-2</v>
      </c>
      <c r="BA242" s="223">
        <v>9.974964355615043E-2</v>
      </c>
      <c r="BB242" s="223">
        <v>9.9779114325718482E-2</v>
      </c>
      <c r="BC242" s="223">
        <v>9.981261489200452E-2</v>
      </c>
      <c r="BD242" s="223">
        <v>9.9850704803329401E-2</v>
      </c>
      <c r="BE242" s="223">
        <v>9.9894021956387774E-2</v>
      </c>
      <c r="BF242" s="223">
        <v>9.9943293625167157E-2</v>
      </c>
      <c r="BG242" s="223">
        <v>9.9999349049625541E-2</v>
      </c>
      <c r="BH242" s="223">
        <v>0.10006313380600984</v>
      </c>
      <c r="BI242" s="223">
        <v>0.10013572621255104</v>
      </c>
      <c r="BJ242" s="223">
        <v>0.10021835606077326</v>
      </c>
      <c r="BK242" s="223">
        <v>0.10031242600449561</v>
      </c>
      <c r="BL242" s="223">
        <v>0.10041953598659849</v>
      </c>
      <c r="BM242" s="223">
        <v>0.10054151113869826</v>
      </c>
      <c r="BN242" s="223">
        <v>0.10068043365211712</v>
      </c>
      <c r="BO242" s="223">
        <v>0.10083867919120446</v>
      </c>
      <c r="BP242" s="223">
        <v>0.1010189585036346</v>
      </c>
      <c r="BQ242" s="223">
        <v>0.10122436497848908</v>
      </c>
      <c r="BR242" s="223">
        <v>0.10145842901373867</v>
      </c>
      <c r="BS242" s="223">
        <v>0.10172518018252978</v>
      </c>
      <c r="BT242" s="223">
        <v>0.10202921833522523</v>
      </c>
      <c r="BU242" s="223">
        <v>0.10237579914108266</v>
      </c>
      <c r="BV242" s="223">
        <v>0.10277101706777381</v>
      </c>
      <c r="BW242" s="223">
        <v>0.10322156334300421</v>
      </c>
      <c r="BX242" s="223">
        <v>0.10373531897211358</v>
      </c>
      <c r="BY242" s="223">
        <v>0.10432121911784346</v>
      </c>
      <c r="BZ242" s="223">
        <v>0.10498947270038923</v>
      </c>
      <c r="CA242" s="223">
        <v>0.10575174632349885</v>
      </c>
      <c r="CB242" s="223">
        <v>0.10662137535874255</v>
      </c>
      <c r="CC242" s="223">
        <v>0.10761360636224149</v>
      </c>
      <c r="CD242" s="223">
        <v>0.10874587568574164</v>
      </c>
      <c r="CE242" s="223">
        <v>0.11003812995811983</v>
      </c>
      <c r="CF242" s="223">
        <v>0.11151319508102923</v>
      </c>
      <c r="CG242" s="223">
        <v>0.11319720153716634</v>
      </c>
      <c r="CH242" s="223">
        <v>0.11512007519403851</v>
      </c>
      <c r="CI242" s="223">
        <v>0.1173161044539718</v>
      </c>
      <c r="CJ242" s="223">
        <v>0.11982516375074793</v>
      </c>
      <c r="CK242" s="223">
        <v>0.12269148955171284</v>
      </c>
      <c r="CL242" s="223">
        <v>0.12596813303642418</v>
      </c>
      <c r="CM242" s="223">
        <v>0.12971362515815621</v>
      </c>
      <c r="CN242" s="223">
        <v>0.13399654561205829</v>
      </c>
      <c r="CO242" s="223">
        <v>0.13889561761356525</v>
      </c>
      <c r="CP242" s="223">
        <v>0.1445015332374725</v>
      </c>
      <c r="CQ242" s="223">
        <v>0.15107441193820928</v>
      </c>
      <c r="CR242" s="223">
        <v>0.16022085868926295</v>
      </c>
      <c r="CS242" s="223">
        <v>0.16940570469051319</v>
      </c>
      <c r="CT242" s="223">
        <v>0.17987844558194827</v>
      </c>
      <c r="CU242" s="223">
        <v>0.19183122533254465</v>
      </c>
      <c r="CV242" s="223">
        <v>0.20548739623471529</v>
      </c>
      <c r="CW242" s="223">
        <v>0.22110731119857435</v>
      </c>
      <c r="CX242" s="223">
        <v>0.23899541736120244</v>
      </c>
      <c r="CY242" s="223">
        <v>0.25950901965799844</v>
      </c>
      <c r="CZ242" s="223">
        <v>0.28306921138399499</v>
      </c>
      <c r="DA242" s="223">
        <v>0.31017465328356952</v>
      </c>
      <c r="DB242" s="223">
        <v>0.34141915020024177</v>
      </c>
      <c r="DC242" s="223">
        <v>0.37751436906248481</v>
      </c>
      <c r="DD242" s="223">
        <v>0.41931963595008714</v>
      </c>
    </row>
    <row r="243" spans="1:108">
      <c r="A243" s="223">
        <v>29</v>
      </c>
      <c r="H243"/>
      <c r="I243" s="223">
        <v>5.0941443942090214E-2</v>
      </c>
      <c r="J243" s="223">
        <v>5.4217581597997812E-2</v>
      </c>
      <c r="K243" s="223">
        <v>5.7691596040617535E-2</v>
      </c>
      <c r="L243" s="223">
        <v>6.1373752830061301E-2</v>
      </c>
      <c r="M243" s="223">
        <v>6.5274629257809122E-2</v>
      </c>
      <c r="N243" s="223">
        <v>6.9405093227524084E-2</v>
      </c>
      <c r="O243" s="223">
        <v>7.3776276945840644E-2</v>
      </c>
      <c r="P243" s="223">
        <v>7.8399544912022501E-2</v>
      </c>
      <c r="Q243" s="223">
        <v>8.3286455692143407E-2</v>
      </c>
      <c r="R243" s="223">
        <v>8.8448716969989002E-2</v>
      </c>
      <c r="S243" s="223">
        <v>9.3898133385282162E-2</v>
      </c>
      <c r="T243" s="223">
        <v>9.9646546702297847E-2</v>
      </c>
      <c r="U243" s="223">
        <v>0.10570576790073159</v>
      </c>
      <c r="V243" s="223">
        <v>0.11208750084812671</v>
      </c>
      <c r="W243" s="223">
        <v>0.11880325730146914</v>
      </c>
      <c r="X243" s="223">
        <v>0.12586426309677798</v>
      </c>
      <c r="Y243" s="223">
        <v>0.13328135552137038</v>
      </c>
      <c r="Z243" s="223">
        <v>0.14106487202520906</v>
      </c>
      <c r="AA243" s="223">
        <v>0.14922453061592766</v>
      </c>
      <c r="AB243" s="223">
        <v>0.1577693024964954</v>
      </c>
      <c r="AC243" s="223">
        <v>0.16670727774368807</v>
      </c>
      <c r="AD243" s="223">
        <v>0.17604552508696819</v>
      </c>
      <c r="AE243" s="223">
        <v>0.1857899471269788</v>
      </c>
      <c r="AF243" s="223">
        <v>0.1959451326249522</v>
      </c>
      <c r="AG243" s="223">
        <v>0.20651420779154661</v>
      </c>
      <c r="AH243" s="223">
        <v>0.21749868879682316</v>
      </c>
      <c r="AI243" s="223">
        <v>0.22889833800148959</v>
      </c>
      <c r="AJ243" s="223">
        <v>0.24071102666088054</v>
      </c>
      <c r="AK243" s="223">
        <v>0.25293260706400844</v>
      </c>
      <c r="AL243" s="223">
        <v>0.2655567972262704</v>
      </c>
      <c r="AM243" s="223">
        <v>0.27857508134184494</v>
      </c>
      <c r="AN243" s="223">
        <v>0.29197662920691181</v>
      </c>
      <c r="AO243" s="223">
        <v>0.30574823773557525</v>
      </c>
      <c r="AP243" s="223">
        <v>0.31987429749717056</v>
      </c>
      <c r="AQ243" s="223">
        <v>0.33433678690030266</v>
      </c>
      <c r="AR243" s="223">
        <v>0.34911529623353277</v>
      </c>
      <c r="AS243" s="223">
        <v>0.3641870832481322</v>
      </c>
      <c r="AT243" s="223">
        <v>0.37952716134329767</v>
      </c>
      <c r="AU243" s="223">
        <v>0.39510842070292784</v>
      </c>
      <c r="AV243" s="223">
        <v>0.41090178195536137</v>
      </c>
      <c r="AW243" s="223">
        <v>0.4268763811083145</v>
      </c>
      <c r="AX243" s="223">
        <v>0.44299978367968257</v>
      </c>
      <c r="AY243" s="223">
        <v>0.45923822513281609</v>
      </c>
      <c r="AZ243" s="223">
        <v>0.4755568739654199</v>
      </c>
      <c r="BA243" s="223">
        <v>0.49192011312687167</v>
      </c>
      <c r="BB243" s="223">
        <v>0.50829183487941432</v>
      </c>
      <c r="BC243" s="223">
        <v>0.52463574379991618</v>
      </c>
      <c r="BD243" s="223">
        <v>0.5409156623602005</v>
      </c>
      <c r="BE243" s="223">
        <v>0.55709583343753866</v>
      </c>
      <c r="BF243" s="223">
        <v>0.57314121419684294</v>
      </c>
      <c r="BG243" s="223">
        <v>0.58901775604805628</v>
      </c>
      <c r="BH243" s="223">
        <v>0.60469266580380387</v>
      </c>
      <c r="BI243" s="223">
        <v>0.62013464372379445</v>
      </c>
      <c r="BJ243" s="223">
        <v>0.63531409480806544</v>
      </c>
      <c r="BK243" s="223">
        <v>0.65020331046087543</v>
      </c>
      <c r="BL243" s="223">
        <v>0.66477661845833158</v>
      </c>
      <c r="BM243" s="223">
        <v>0.67901049998255758</v>
      </c>
      <c r="BN243" s="223">
        <v>0.69288367330151246</v>
      </c>
      <c r="BO243" s="223">
        <v>0.70637714444741828</v>
      </c>
      <c r="BP243" s="223">
        <v>0.71947422595334876</v>
      </c>
      <c r="BQ243" s="223">
        <v>0.73216052532706022</v>
      </c>
      <c r="BR243" s="223">
        <v>0.74442390545948789</v>
      </c>
      <c r="BS243" s="223">
        <v>0.75625441957400596</v>
      </c>
      <c r="BT243" s="223">
        <v>0.7676442236185913</v>
      </c>
      <c r="BU243" s="223">
        <v>0.77858746212224395</v>
      </c>
      <c r="BV243" s="223">
        <v>0.78908000060238292</v>
      </c>
      <c r="BW243" s="223">
        <v>0.79911986142654401</v>
      </c>
      <c r="BX243" s="223">
        <v>0.80870629315647036</v>
      </c>
      <c r="BY243" s="223">
        <v>0.81784007931189839</v>
      </c>
      <c r="BZ243" s="223">
        <v>0.82652328025265831</v>
      </c>
      <c r="CA243" s="223">
        <v>0.83475907268203597</v>
      </c>
      <c r="CB243" s="223">
        <v>0.84255158912242634</v>
      </c>
      <c r="CC243" s="223">
        <v>0.84990575915624789</v>
      </c>
      <c r="CD243" s="223">
        <v>0.85682715390458941</v>
      </c>
      <c r="CE243" s="223">
        <v>0.86332183489544312</v>
      </c>
      <c r="CF243" s="223">
        <v>0.8693962081589155</v>
      </c>
      <c r="CG243" s="223">
        <v>0.87505688408249405</v>
      </c>
      <c r="CH243" s="223">
        <v>0.88031054326722746</v>
      </c>
      <c r="CI243" s="223">
        <v>0.88516380834550568</v>
      </c>
      <c r="CJ243" s="223">
        <v>0.88962265669997009</v>
      </c>
      <c r="CK243" s="223">
        <v>0.8936939680070709</v>
      </c>
      <c r="CL243" s="223">
        <v>0.89738248467284898</v>
      </c>
      <c r="CM243" s="223">
        <v>0.9006941724904397</v>
      </c>
      <c r="CN243" s="223">
        <v>0.90363346069455541</v>
      </c>
      <c r="CO243" s="223">
        <v>0.90620417068053993</v>
      </c>
      <c r="CP243" s="223">
        <v>0.9084092716524772</v>
      </c>
      <c r="CQ243" s="223">
        <v>0.91016659240863851</v>
      </c>
      <c r="CR243" s="223">
        <v>0.91073789867625987</v>
      </c>
      <c r="CS243" s="223">
        <v>0.91155113196148574</v>
      </c>
      <c r="CT243" s="223">
        <v>0.91201790934624549</v>
      </c>
      <c r="CU243" s="223">
        <v>0.91213447138827419</v>
      </c>
      <c r="CV243" s="223">
        <v>0.91189529675428738</v>
      </c>
      <c r="CW243" s="223">
        <v>0.91129286135521204</v>
      </c>
      <c r="CX243" s="223">
        <v>0.91031734401492626</v>
      </c>
      <c r="CY243" s="223">
        <v>0.90895626109297456</v>
      </c>
      <c r="CZ243" s="223">
        <v>0.9071940071673863</v>
      </c>
      <c r="DA243" s="223">
        <v>0.9050112706624418</v>
      </c>
      <c r="DB243" s="223">
        <v>0.90238428150858208</v>
      </c>
      <c r="DC243" s="223">
        <v>0.89928383071718243</v>
      </c>
      <c r="DD243" s="223">
        <v>0.8956739762124023</v>
      </c>
    </row>
    <row r="244" spans="1:108">
      <c r="A244" s="223">
        <v>30</v>
      </c>
      <c r="H244"/>
      <c r="I244" s="223">
        <v>1.8</v>
      </c>
      <c r="J244" s="223">
        <v>1.8</v>
      </c>
      <c r="K244" s="223">
        <v>1.8</v>
      </c>
      <c r="L244" s="223">
        <v>1.8</v>
      </c>
      <c r="M244" s="223">
        <v>1.8</v>
      </c>
      <c r="N244" s="223">
        <v>1.8</v>
      </c>
      <c r="O244" s="223">
        <v>1.8</v>
      </c>
      <c r="P244" s="223">
        <v>1.8</v>
      </c>
      <c r="Q244" s="223">
        <v>1.8</v>
      </c>
      <c r="R244" s="223">
        <v>1.8</v>
      </c>
      <c r="S244" s="223">
        <v>1.8</v>
      </c>
      <c r="T244" s="223">
        <v>1.8</v>
      </c>
      <c r="U244" s="223">
        <v>1.8</v>
      </c>
      <c r="V244" s="223">
        <v>1.8</v>
      </c>
      <c r="W244" s="223">
        <v>1.8</v>
      </c>
      <c r="X244" s="223">
        <v>1.8</v>
      </c>
      <c r="Y244" s="223">
        <v>1.8</v>
      </c>
      <c r="Z244" s="223">
        <v>1.8</v>
      </c>
      <c r="AA244" s="223">
        <v>1.8</v>
      </c>
      <c r="AB244" s="223">
        <v>1.8</v>
      </c>
      <c r="AC244" s="223">
        <v>1.8</v>
      </c>
      <c r="AD244" s="223">
        <v>1.8</v>
      </c>
      <c r="AE244" s="223">
        <v>1.8</v>
      </c>
      <c r="AF244" s="223">
        <v>1.8</v>
      </c>
      <c r="AG244" s="223">
        <v>1.8</v>
      </c>
      <c r="AH244" s="223">
        <v>1.8</v>
      </c>
      <c r="AI244" s="223">
        <v>1.8</v>
      </c>
      <c r="AJ244" s="223">
        <v>1.8</v>
      </c>
      <c r="AK244" s="223">
        <v>1.8</v>
      </c>
      <c r="AL244" s="223">
        <v>1.8</v>
      </c>
      <c r="AM244" s="223">
        <v>1.8</v>
      </c>
      <c r="AN244" s="223">
        <v>1.8</v>
      </c>
      <c r="AO244" s="223">
        <v>1.8</v>
      </c>
      <c r="AP244" s="223">
        <v>1.8</v>
      </c>
      <c r="AQ244" s="223">
        <v>1.8</v>
      </c>
      <c r="AR244" s="223">
        <v>1.8</v>
      </c>
      <c r="AS244" s="223">
        <v>1.8</v>
      </c>
      <c r="AT244" s="223">
        <v>1.8</v>
      </c>
      <c r="AU244" s="223">
        <v>1.8</v>
      </c>
      <c r="AV244" s="223">
        <v>1.8</v>
      </c>
      <c r="AW244" s="223">
        <v>1.8</v>
      </c>
      <c r="AX244" s="223">
        <v>1.8</v>
      </c>
      <c r="AY244" s="223">
        <v>1.8</v>
      </c>
      <c r="AZ244" s="223">
        <v>1.8</v>
      </c>
      <c r="BA244" s="223">
        <v>1.8</v>
      </c>
      <c r="BB244" s="223">
        <v>1.8</v>
      </c>
      <c r="BC244" s="223">
        <v>1.8</v>
      </c>
      <c r="BD244" s="223">
        <v>1.8</v>
      </c>
      <c r="BE244" s="223">
        <v>1.8</v>
      </c>
      <c r="BF244" s="223">
        <v>1.8</v>
      </c>
      <c r="BG244" s="223">
        <v>1.8</v>
      </c>
      <c r="BH244" s="223">
        <v>1.8</v>
      </c>
      <c r="BI244" s="223">
        <v>1.8</v>
      </c>
      <c r="BJ244" s="223">
        <v>1.8</v>
      </c>
      <c r="BK244" s="223">
        <v>1.8</v>
      </c>
      <c r="BL244" s="223">
        <v>1.8</v>
      </c>
      <c r="BM244" s="223">
        <v>1.8</v>
      </c>
      <c r="BN244" s="223">
        <v>1.8</v>
      </c>
      <c r="BO244" s="223">
        <v>1.8</v>
      </c>
      <c r="BP244" s="223">
        <v>1.8</v>
      </c>
      <c r="BQ244" s="223">
        <v>1.8</v>
      </c>
      <c r="BR244" s="223">
        <v>1.8</v>
      </c>
      <c r="BS244" s="223">
        <v>1.8</v>
      </c>
      <c r="BT244" s="223">
        <v>1.8</v>
      </c>
      <c r="BU244" s="223">
        <v>1.8</v>
      </c>
      <c r="BV244" s="223">
        <v>1.8</v>
      </c>
      <c r="BW244" s="223">
        <v>1.8</v>
      </c>
      <c r="BX244" s="223">
        <v>1.8</v>
      </c>
      <c r="BY244" s="223">
        <v>1.8</v>
      </c>
      <c r="BZ244" s="223">
        <v>1.8</v>
      </c>
      <c r="CA244" s="223">
        <v>1.8</v>
      </c>
      <c r="CB244" s="223">
        <v>1.8</v>
      </c>
      <c r="CC244" s="223">
        <v>1.8</v>
      </c>
      <c r="CD244" s="223">
        <v>1.8</v>
      </c>
      <c r="CE244" s="223">
        <v>1.8</v>
      </c>
      <c r="CF244" s="223">
        <v>1.8</v>
      </c>
      <c r="CG244" s="223">
        <v>1.8</v>
      </c>
      <c r="CH244" s="223">
        <v>1.8</v>
      </c>
      <c r="CI244" s="223">
        <v>1.8</v>
      </c>
      <c r="CJ244" s="223">
        <v>1.8</v>
      </c>
      <c r="CK244" s="223">
        <v>1.8</v>
      </c>
      <c r="CL244" s="223">
        <v>1.8</v>
      </c>
      <c r="CM244" s="223">
        <v>1.8</v>
      </c>
      <c r="CN244" s="223">
        <v>1.8</v>
      </c>
      <c r="CO244" s="223">
        <v>1.8</v>
      </c>
      <c r="CP244" s="223">
        <v>1.8</v>
      </c>
      <c r="CQ244" s="223">
        <v>1.8</v>
      </c>
      <c r="CR244" s="223">
        <v>1.8</v>
      </c>
      <c r="CS244" s="223">
        <v>1.8</v>
      </c>
      <c r="CT244" s="223">
        <v>1.8</v>
      </c>
      <c r="CU244" s="223">
        <v>1.8</v>
      </c>
      <c r="CV244" s="223">
        <v>1.8</v>
      </c>
      <c r="CW244" s="223">
        <v>1.8</v>
      </c>
      <c r="CX244" s="223">
        <v>1.8</v>
      </c>
      <c r="CY244" s="223">
        <v>1.8</v>
      </c>
      <c r="CZ244" s="223">
        <v>1.8</v>
      </c>
      <c r="DA244" s="223">
        <v>1.8</v>
      </c>
      <c r="DB244" s="223">
        <v>1.8</v>
      </c>
      <c r="DC244" s="223">
        <v>1.8</v>
      </c>
      <c r="DD244" s="223">
        <v>1.8</v>
      </c>
    </row>
    <row r="245" spans="1:108">
      <c r="A245" s="223">
        <v>31</v>
      </c>
      <c r="H245"/>
      <c r="I245" s="223">
        <v>8.1297681491420346E-3</v>
      </c>
      <c r="J245" s="223">
        <v>8.128592244192984E-3</v>
      </c>
      <c r="K245" s="223">
        <v>8.1273363619122144E-3</v>
      </c>
      <c r="L245" s="223">
        <v>8.125995061662122E-3</v>
      </c>
      <c r="M245" s="223">
        <v>8.1245625325370077E-3</v>
      </c>
      <c r="N245" s="223">
        <v>8.1230325681439508E-3</v>
      </c>
      <c r="O245" s="223">
        <v>8.1213985396614442E-3</v>
      </c>
      <c r="P245" s="223">
        <v>8.1196533670593336E-3</v>
      </c>
      <c r="Q245" s="223">
        <v>8.1177894883540311E-3</v>
      </c>
      <c r="R245" s="223">
        <v>8.1157988267643588E-3</v>
      </c>
      <c r="S245" s="223">
        <v>8.1136727556240795E-3</v>
      </c>
      <c r="T245" s="223">
        <v>8.1114020608971521E-3</v>
      </c>
      <c r="U245" s="223">
        <v>8.108976901131151E-3</v>
      </c>
      <c r="V245" s="223">
        <v>8.1063867646728738E-3</v>
      </c>
      <c r="W245" s="223">
        <v>8.1036204239578972E-3</v>
      </c>
      <c r="X245" s="223">
        <v>8.1006658866728514E-3</v>
      </c>
      <c r="Y245" s="223">
        <v>8.0975103435751029E-3</v>
      </c>
      <c r="Z245" s="223">
        <v>8.094140112739583E-3</v>
      </c>
      <c r="AA245" s="223">
        <v>8.090540579986422E-3</v>
      </c>
      <c r="AB245" s="223">
        <v>8.0866961352258158E-3</v>
      </c>
      <c r="AC245" s="223">
        <v>8.0825901044381827E-3</v>
      </c>
      <c r="AD245" s="223">
        <v>8.0782046769877699E-3</v>
      </c>
      <c r="AE245" s="223">
        <v>8.073520827946816E-3</v>
      </c>
      <c r="AF245" s="223">
        <v>8.068518235084584E-3</v>
      </c>
      <c r="AG245" s="223">
        <v>8.0631751901511974E-3</v>
      </c>
      <c r="AH245" s="223">
        <v>8.0574685040601633E-3</v>
      </c>
      <c r="AI245" s="223">
        <v>8.0513734055453322E-3</v>
      </c>
      <c r="AJ245" s="223">
        <v>8.0448634328380373E-3</v>
      </c>
      <c r="AK245" s="223">
        <v>8.0379103178778409E-3</v>
      </c>
      <c r="AL245" s="223">
        <v>8.0304838625356485E-3</v>
      </c>
      <c r="AM245" s="223">
        <v>8.0225518062907696E-3</v>
      </c>
      <c r="AN245" s="223">
        <v>8.014079684763498E-3</v>
      </c>
      <c r="AO245" s="223">
        <v>8.005030678461901E-3</v>
      </c>
      <c r="AP245" s="223">
        <v>7.9953654510553657E-3</v>
      </c>
      <c r="AQ245" s="223">
        <v>7.9850419764378941E-3</v>
      </c>
      <c r="AR245" s="223">
        <v>7.9740153537908535E-3</v>
      </c>
      <c r="AS245" s="223">
        <v>7.9622376097977232E-3</v>
      </c>
      <c r="AT245" s="223">
        <v>7.9496574871016929E-3</v>
      </c>
      <c r="AU245" s="223">
        <v>7.9362202180309031E-3</v>
      </c>
      <c r="AV245" s="223">
        <v>7.9218672825448998E-3</v>
      </c>
      <c r="AW245" s="223">
        <v>7.9065361492793428E-3</v>
      </c>
      <c r="AX245" s="223">
        <v>7.8901599984837444E-3</v>
      </c>
      <c r="AY245" s="223">
        <v>7.8726674255584651E-3</v>
      </c>
      <c r="AZ245" s="223">
        <v>7.8539821238020856E-3</v>
      </c>
      <c r="BA245" s="223">
        <v>7.8340225448779131E-3</v>
      </c>
      <c r="BB245" s="223">
        <v>7.8127015353984426E-3</v>
      </c>
      <c r="BC245" s="223">
        <v>7.7899259479084345E-3</v>
      </c>
      <c r="BD245" s="223">
        <v>7.7655962244202546E-3</v>
      </c>
      <c r="BE245" s="223">
        <v>7.7396059505190143E-3</v>
      </c>
      <c r="BF245" s="223">
        <v>7.7118413779086771E-3</v>
      </c>
      <c r="BG245" s="223">
        <v>7.6821809131136605E-3</v>
      </c>
      <c r="BH245" s="223">
        <v>7.6504945698826219E-3</v>
      </c>
      <c r="BI245" s="223">
        <v>7.6166433826614218E-3</v>
      </c>
      <c r="BJ245" s="223">
        <v>7.5804787783105487E-3</v>
      </c>
      <c r="BK245" s="223">
        <v>7.5418419030375602E-3</v>
      </c>
      <c r="BL245" s="223">
        <v>7.5005629012973246E-3</v>
      </c>
      <c r="BM245" s="223">
        <v>7.4564601431814813E-3</v>
      </c>
      <c r="BN245" s="223">
        <v>7.409339396573459E-3</v>
      </c>
      <c r="BO245" s="223">
        <v>7.3589929400866838E-3</v>
      </c>
      <c r="BP245" s="223">
        <v>7.3051986125314038E-3</v>
      </c>
      <c r="BQ245" s="223">
        <v>7.2477187943705166E-3</v>
      </c>
      <c r="BR245" s="223">
        <v>7.1862993163279605E-3</v>
      </c>
      <c r="BS245" s="223">
        <v>7.1206682900059846E-3</v>
      </c>
      <c r="BT245" s="223">
        <v>7.0505348550521192E-3</v>
      </c>
      <c r="BU245" s="223">
        <v>6.9755880574998335E-3</v>
      </c>
      <c r="BV245" s="223">
        <v>6.8955000629090501E-3</v>
      </c>
      <c r="BW245" s="223">
        <v>6.8099064358300571E-3</v>
      </c>
      <c r="BX245" s="223">
        <v>6.7184291525748162E-3</v>
      </c>
      <c r="BY245" s="223">
        <v>6.6206603777982037E-3</v>
      </c>
      <c r="BZ245" s="223">
        <v>6.5161636911165964E-3</v>
      </c>
      <c r="CA245" s="223">
        <v>6.4044720709287061E-3</v>
      </c>
      <c r="CB245" s="223">
        <v>6.285085740474745E-3</v>
      </c>
      <c r="CC245" s="223">
        <v>6.1574698682055756E-3</v>
      </c>
      <c r="CD245" s="223">
        <v>6.0210521147188991E-3</v>
      </c>
      <c r="CE245" s="223">
        <v>5.8752200186587703E-3</v>
      </c>
      <c r="CF245" s="223">
        <v>5.7193182142771994E-3</v>
      </c>
      <c r="CG245" s="223">
        <v>5.552645473864453E-3</v>
      </c>
      <c r="CH245" s="223">
        <v>5.3744515690202386E-3</v>
      </c>
      <c r="CI245" s="223">
        <v>5.1839339458243589E-3</v>
      </c>
      <c r="CJ245" s="223">
        <v>4.9802525777635585E-3</v>
      </c>
      <c r="CK245" s="223">
        <v>4.7624603126260705E-3</v>
      </c>
      <c r="CL245" s="223">
        <v>4.5296131082896672E-3</v>
      </c>
      <c r="CM245" s="223">
        <v>4.2806346872886359E-3</v>
      </c>
      <c r="CN245" s="223">
        <v>4.0144085608928943E-3</v>
      </c>
      <c r="CO245" s="223">
        <v>3.7297381862841858E-3</v>
      </c>
      <c r="CP245" s="223">
        <v>3.4253462967504924E-3</v>
      </c>
      <c r="CQ245" s="223">
        <v>3.1748783642458101E-3</v>
      </c>
      <c r="CR245" s="223">
        <v>3.1818868316302669E-3</v>
      </c>
      <c r="CS245" s="223">
        <v>3.1773417705192129E-3</v>
      </c>
      <c r="CT245" s="223">
        <v>3.1734045043000708E-3</v>
      </c>
      <c r="CU245" s="223">
        <v>3.1703141390229551E-3</v>
      </c>
      <c r="CV245" s="223">
        <v>3.1683692537025137E-3</v>
      </c>
      <c r="CW245" s="223">
        <v>3.1679418691560992E-3</v>
      </c>
      <c r="CX245" s="223">
        <v>3.1694948763834781E-3</v>
      </c>
      <c r="CY245" s="223">
        <v>3.1736039218869579E-3</v>
      </c>
      <c r="CZ245" s="223">
        <v>3.1809850766839291E-3</v>
      </c>
      <c r="DA245" s="223">
        <v>3.1925300946197385E-3</v>
      </c>
      <c r="DB245" s="223">
        <v>3.2093517531067645E-3</v>
      </c>
      <c r="DC245" s="223">
        <v>3.2328427729939532E-3</v>
      </c>
      <c r="DD245" s="223">
        <v>3.2647533057328011E-3</v>
      </c>
    </row>
    <row r="246" spans="1:108">
      <c r="A246" s="223">
        <v>32</v>
      </c>
      <c r="H246"/>
      <c r="I246" s="223">
        <v>1</v>
      </c>
      <c r="J246" s="223">
        <v>1</v>
      </c>
      <c r="K246" s="223">
        <v>1</v>
      </c>
      <c r="L246" s="223">
        <v>1</v>
      </c>
      <c r="M246" s="223">
        <v>1</v>
      </c>
      <c r="N246" s="223">
        <v>1</v>
      </c>
      <c r="O246" s="223">
        <v>1</v>
      </c>
      <c r="P246" s="223">
        <v>1</v>
      </c>
      <c r="Q246" s="223">
        <v>1</v>
      </c>
      <c r="R246" s="223">
        <v>1</v>
      </c>
      <c r="S246" s="223">
        <v>1</v>
      </c>
      <c r="T246" s="223">
        <v>1</v>
      </c>
      <c r="U246" s="223">
        <v>1</v>
      </c>
      <c r="V246" s="223">
        <v>1</v>
      </c>
      <c r="W246" s="223">
        <v>1</v>
      </c>
      <c r="X246" s="223">
        <v>1</v>
      </c>
      <c r="Y246" s="223">
        <v>1</v>
      </c>
      <c r="Z246" s="223">
        <v>1</v>
      </c>
      <c r="AA246" s="223">
        <v>1</v>
      </c>
      <c r="AB246" s="223">
        <v>1</v>
      </c>
      <c r="AC246" s="223">
        <v>1</v>
      </c>
      <c r="AD246" s="223">
        <v>1</v>
      </c>
      <c r="AE246" s="223">
        <v>1</v>
      </c>
      <c r="AF246" s="223">
        <v>1</v>
      </c>
      <c r="AG246" s="223">
        <v>1</v>
      </c>
      <c r="AH246" s="223">
        <v>1</v>
      </c>
      <c r="AI246" s="223">
        <v>1</v>
      </c>
      <c r="AJ246" s="223">
        <v>1</v>
      </c>
      <c r="AK246" s="223">
        <v>1</v>
      </c>
      <c r="AL246" s="223">
        <v>1</v>
      </c>
      <c r="AM246" s="223">
        <v>1</v>
      </c>
      <c r="AN246" s="223">
        <v>1</v>
      </c>
      <c r="AO246" s="223">
        <v>1</v>
      </c>
      <c r="AP246" s="223">
        <v>1</v>
      </c>
      <c r="AQ246" s="223">
        <v>1</v>
      </c>
      <c r="AR246" s="223">
        <v>1</v>
      </c>
      <c r="AS246" s="223">
        <v>1</v>
      </c>
      <c r="AT246" s="223">
        <v>1</v>
      </c>
      <c r="AU246" s="223">
        <v>1</v>
      </c>
      <c r="AV246" s="223">
        <v>1</v>
      </c>
      <c r="AW246" s="223">
        <v>1</v>
      </c>
      <c r="AX246" s="223">
        <v>1</v>
      </c>
      <c r="AY246" s="223">
        <v>1</v>
      </c>
      <c r="AZ246" s="223">
        <v>1</v>
      </c>
      <c r="BA246" s="223">
        <v>1</v>
      </c>
      <c r="BB246" s="223">
        <v>1</v>
      </c>
      <c r="BC246" s="223">
        <v>1</v>
      </c>
      <c r="BD246" s="223">
        <v>1</v>
      </c>
      <c r="BE246" s="223">
        <v>1</v>
      </c>
      <c r="BF246" s="223">
        <v>1</v>
      </c>
      <c r="BG246" s="223">
        <v>1</v>
      </c>
      <c r="BH246" s="223">
        <v>1</v>
      </c>
      <c r="BI246" s="223">
        <v>1</v>
      </c>
      <c r="BJ246" s="223">
        <v>1</v>
      </c>
      <c r="BK246" s="223">
        <v>1</v>
      </c>
      <c r="BL246" s="223">
        <v>1</v>
      </c>
      <c r="BM246" s="223">
        <v>1</v>
      </c>
      <c r="BN246" s="223">
        <v>1</v>
      </c>
      <c r="BO246" s="223">
        <v>1</v>
      </c>
      <c r="BP246" s="223">
        <v>1</v>
      </c>
      <c r="BQ246" s="223">
        <v>1</v>
      </c>
      <c r="BR246" s="223">
        <v>1</v>
      </c>
      <c r="BS246" s="223">
        <v>1</v>
      </c>
      <c r="BT246" s="223">
        <v>1</v>
      </c>
      <c r="BU246" s="223">
        <v>1</v>
      </c>
      <c r="BV246" s="223">
        <v>1</v>
      </c>
      <c r="BW246" s="223">
        <v>1</v>
      </c>
      <c r="BX246" s="223">
        <v>1</v>
      </c>
      <c r="BY246" s="223">
        <v>1</v>
      </c>
      <c r="BZ246" s="223">
        <v>1</v>
      </c>
      <c r="CA246" s="223">
        <v>1</v>
      </c>
      <c r="CB246" s="223">
        <v>1</v>
      </c>
      <c r="CC246" s="223">
        <v>1</v>
      </c>
      <c r="CD246" s="223">
        <v>1</v>
      </c>
      <c r="CE246" s="223">
        <v>1</v>
      </c>
      <c r="CF246" s="223">
        <v>1</v>
      </c>
      <c r="CG246" s="223">
        <v>1</v>
      </c>
      <c r="CH246" s="223">
        <v>1</v>
      </c>
      <c r="CI246" s="223">
        <v>1</v>
      </c>
      <c r="CJ246" s="223">
        <v>1</v>
      </c>
      <c r="CK246" s="223">
        <v>1</v>
      </c>
      <c r="CL246" s="223">
        <v>1</v>
      </c>
      <c r="CM246" s="223">
        <v>1</v>
      </c>
      <c r="CN246" s="223">
        <v>1</v>
      </c>
      <c r="CO246" s="223">
        <v>1</v>
      </c>
      <c r="CP246" s="223">
        <v>1</v>
      </c>
      <c r="CQ246" s="223">
        <v>1</v>
      </c>
      <c r="CR246" s="223">
        <v>1</v>
      </c>
      <c r="CS246" s="223">
        <v>1</v>
      </c>
      <c r="CT246" s="223">
        <v>1</v>
      </c>
      <c r="CU246" s="223">
        <v>1</v>
      </c>
      <c r="CV246" s="223">
        <v>1</v>
      </c>
      <c r="CW246" s="223">
        <v>1</v>
      </c>
      <c r="CX246" s="223">
        <v>1</v>
      </c>
      <c r="CY246" s="223">
        <v>1</v>
      </c>
      <c r="CZ246" s="223">
        <v>1</v>
      </c>
      <c r="DA246" s="223">
        <v>1</v>
      </c>
      <c r="DB246" s="223">
        <v>1</v>
      </c>
      <c r="DC246" s="223">
        <v>1</v>
      </c>
      <c r="DD246" s="223">
        <v>1</v>
      </c>
    </row>
    <row r="247" spans="1:108">
      <c r="H247"/>
      <c r="I247" s="223">
        <v>0.14516093099090771</v>
      </c>
      <c r="J247" s="223">
        <v>0.1451575402840613</v>
      </c>
      <c r="K247" s="223">
        <v>0.14515393827794346</v>
      </c>
      <c r="L247" s="223">
        <v>0.14515011331578476</v>
      </c>
      <c r="M247" s="223">
        <v>0.14514605332807723</v>
      </c>
      <c r="N247" s="223">
        <v>0.14514174585942277</v>
      </c>
      <c r="O247" s="223">
        <v>0.14513717810346094</v>
      </c>
      <c r="P247" s="223">
        <v>0.14513233694877761</v>
      </c>
      <c r="Q247" s="223">
        <v>0.14512720903775284</v>
      </c>
      <c r="R247" s="223">
        <v>0.14512178084060842</v>
      </c>
      <c r="S247" s="223">
        <v>0.1451160387472665</v>
      </c>
      <c r="T247" s="223">
        <v>0.14510996918002686</v>
      </c>
      <c r="U247" s="223">
        <v>0.14510355873053121</v>
      </c>
      <c r="V247" s="223">
        <v>0.14509679432500519</v>
      </c>
      <c r="W247" s="223">
        <v>0.14508966342237228</v>
      </c>
      <c r="X247" s="223">
        <v>0.14508215425051935</v>
      </c>
      <c r="Y247" s="223">
        <v>0.14507425608678512</v>
      </c>
      <c r="Z247" s="223">
        <v>0.14506595958964219</v>
      </c>
      <c r="AA247" s="223">
        <v>0.14505725718957885</v>
      </c>
      <c r="AB247" s="223">
        <v>0.14504814354836681</v>
      </c>
      <c r="AC247" s="223">
        <v>0.14503861609725516</v>
      </c>
      <c r="AD247" s="223">
        <v>0.1450286756661765</v>
      </c>
      <c r="AE247" s="223">
        <v>0.14501832721782185</v>
      </c>
      <c r="AF247" s="223">
        <v>0.14500758070246492</v>
      </c>
      <c r="AG247" s="223">
        <v>0.14499645205172956</v>
      </c>
      <c r="AH247" s="223">
        <v>0.14498496433214228</v>
      </c>
      <c r="AI247" s="223">
        <v>0.14497314908233647</v>
      </c>
      <c r="AJ247" s="223">
        <v>0.14496104786123354</v>
      </c>
      <c r="AK247" s="223">
        <v>0.14494871403848322</v>
      </c>
      <c r="AL247" s="223">
        <v>0.14493621486296138</v>
      </c>
      <c r="AM247" s="223">
        <v>0.14492363385029533</v>
      </c>
      <c r="AN247" s="223">
        <v>0.14491107353628938</v>
      </c>
      <c r="AO247" s="223">
        <v>0.14489865864987608</v>
      </c>
      <c r="AP247" s="223">
        <v>0.14488653976693389</v>
      </c>
      <c r="AQ247" s="223">
        <v>0.14487489751513274</v>
      </c>
      <c r="AR247" s="223">
        <v>0.14486394741004893</v>
      </c>
      <c r="AS247" s="223">
        <v>0.14485394541431668</v>
      </c>
      <c r="AT247" s="223">
        <v>0.14484519432475415</v>
      </c>
      <c r="AU247" s="223">
        <v>0.14483805110746381</v>
      </c>
      <c r="AV247" s="223">
        <v>0.14483293531812247</v>
      </c>
      <c r="AW247" s="223">
        <v>0.14483033876436213</v>
      </c>
      <c r="AX247" s="223">
        <v>0.1448308365896554</v>
      </c>
      <c r="AY247" s="223">
        <v>0.1448350999838609</v>
      </c>
      <c r="AZ247" s="223">
        <v>0.14484391075503469</v>
      </c>
      <c r="BA247" s="223">
        <v>0.14485817803079853</v>
      </c>
      <c r="BB247" s="223">
        <v>0.14487895739610507</v>
      </c>
      <c r="BC247" s="223">
        <v>0.14490747281835523</v>
      </c>
      <c r="BD247" s="223">
        <v>0.14494514176132745</v>
      </c>
      <c r="BE247" s="223">
        <v>0.14499360394720834</v>
      </c>
      <c r="BF247" s="223">
        <v>0.14505475429225789</v>
      </c>
      <c r="BG247" s="223">
        <v>0.14513078061754817</v>
      </c>
      <c r="BH247" s="223">
        <v>0.14522420682322515</v>
      </c>
      <c r="BI247" s="223">
        <v>0.14533794231453218</v>
      </c>
      <c r="BJ247" s="223">
        <v>0.14547533858233253</v>
      </c>
      <c r="BK247" s="223">
        <v>0.14564025397231567</v>
      </c>
      <c r="BL247" s="223">
        <v>0.14583712782807956</v>
      </c>
      <c r="BM247" s="223">
        <v>0.14607106536687176</v>
      </c>
      <c r="BN247" s="223">
        <v>0.14634793484648531</v>
      </c>
      <c r="BO247" s="223">
        <v>0.14667447881176793</v>
      </c>
      <c r="BP247" s="223">
        <v>0.14705844147425759</v>
      </c>
      <c r="BQ247" s="223">
        <v>0.14750871458428344</v>
      </c>
      <c r="BR247" s="223">
        <v>0.14803550450816963</v>
      </c>
      <c r="BS247" s="223">
        <v>0.14865052363185924</v>
      </c>
      <c r="BT247" s="223">
        <v>0.14936720968572109</v>
      </c>
      <c r="BU247" s="223">
        <v>0.15020511113220725</v>
      </c>
      <c r="BV247" s="223">
        <v>0.15127661043279522</v>
      </c>
      <c r="BW247" s="223">
        <v>0.15244785699135427</v>
      </c>
      <c r="BX247" s="223">
        <v>0.15380067497599673</v>
      </c>
      <c r="BY247" s="223">
        <v>0.15536195614070544</v>
      </c>
      <c r="BZ247" s="223">
        <v>0.15716252010010626</v>
      </c>
      <c r="CA247" s="223">
        <v>0.15923769107223912</v>
      </c>
      <c r="CB247" s="223">
        <v>0.16162796107551841</v>
      </c>
      <c r="CC247" s="223">
        <v>0.1643797533858922</v>
      </c>
      <c r="CD247" s="223">
        <v>0.16754630224086645</v>
      </c>
      <c r="CE247" s="223">
        <v>0.17118866756823298</v>
      </c>
      <c r="CF247" s="223">
        <v>0.17537690686439167</v>
      </c>
      <c r="CG247" s="223">
        <v>0.18019143037958765</v>
      </c>
      <c r="CH247" s="223">
        <v>0.18572457064978332</v>
      </c>
      <c r="CI247" s="223">
        <v>0.19208240335782253</v>
      </c>
      <c r="CJ247" s="223">
        <v>0.19968433996400978</v>
      </c>
      <c r="CK247" s="223">
        <v>0.20819190553196118</v>
      </c>
      <c r="CL247" s="223">
        <v>0.21836011949504938</v>
      </c>
      <c r="CM247" s="223">
        <v>0.22993738917814938</v>
      </c>
      <c r="CN247" s="223">
        <v>0.24320065955326003</v>
      </c>
      <c r="CO247" s="223">
        <v>0.25840075759571857</v>
      </c>
      <c r="CP247" s="223">
        <v>0.27582753575280844</v>
      </c>
      <c r="CQ247" s="223">
        <v>0.29589259753297148</v>
      </c>
      <c r="CR247" s="223">
        <v>0.31963419160893441</v>
      </c>
      <c r="CS247" s="223">
        <v>0.34635558554131252</v>
      </c>
      <c r="CT247" s="223">
        <v>0.37703524497894075</v>
      </c>
      <c r="CU247" s="223">
        <v>0.41229007660901529</v>
      </c>
      <c r="CV247" s="223">
        <v>0.45284215591659438</v>
      </c>
      <c r="CW247" s="223">
        <v>0.49953949308435991</v>
      </c>
      <c r="CX247" s="223">
        <v>0.55338173844087524</v>
      </c>
      <c r="CY247" s="223">
        <v>0.61555232671700599</v>
      </c>
      <c r="CZ247" s="223">
        <v>0.68745906048001715</v>
      </c>
      <c r="DA247" s="223">
        <v>0.77078588923971225</v>
      </c>
      <c r="DB247" s="223">
        <v>0.8675597370788386</v>
      </c>
      <c r="DC247" s="223">
        <v>0.9802378482716414</v>
      </c>
      <c r="DD247" s="284">
        <v>1.1118235486207499</v>
      </c>
    </row>
    <row r="248" spans="1:108">
      <c r="H248"/>
      <c r="I248" s="223">
        <v>1</v>
      </c>
      <c r="J248" s="223">
        <v>1</v>
      </c>
      <c r="K248" s="223">
        <v>1</v>
      </c>
      <c r="L248" s="223">
        <v>1</v>
      </c>
      <c r="M248" s="223">
        <v>1</v>
      </c>
      <c r="N248" s="223">
        <v>1</v>
      </c>
      <c r="O248" s="223">
        <v>1</v>
      </c>
      <c r="P248" s="223">
        <v>1</v>
      </c>
      <c r="Q248" s="223">
        <v>1</v>
      </c>
      <c r="R248" s="223">
        <v>1</v>
      </c>
      <c r="S248" s="223">
        <v>1</v>
      </c>
      <c r="T248" s="223">
        <v>1</v>
      </c>
      <c r="U248" s="223">
        <v>1</v>
      </c>
      <c r="V248" s="223">
        <v>1</v>
      </c>
      <c r="W248" s="223">
        <v>1</v>
      </c>
      <c r="X248" s="223">
        <v>1</v>
      </c>
      <c r="Y248" s="223">
        <v>1</v>
      </c>
      <c r="Z248" s="223">
        <v>1</v>
      </c>
      <c r="AA248" s="223">
        <v>1</v>
      </c>
      <c r="AB248" s="223">
        <v>1</v>
      </c>
      <c r="AC248" s="223">
        <v>1</v>
      </c>
      <c r="AD248" s="223">
        <v>1</v>
      </c>
      <c r="AE248" s="223">
        <v>1</v>
      </c>
      <c r="AF248" s="223">
        <v>1</v>
      </c>
      <c r="AG248" s="223">
        <v>1</v>
      </c>
      <c r="AH248" s="223">
        <v>1</v>
      </c>
      <c r="AI248" s="223">
        <v>1</v>
      </c>
      <c r="AJ248" s="223">
        <v>1</v>
      </c>
      <c r="AK248" s="223">
        <v>1</v>
      </c>
      <c r="AL248" s="223">
        <v>1</v>
      </c>
      <c r="AM248" s="223">
        <v>1</v>
      </c>
      <c r="AN248" s="223">
        <v>1</v>
      </c>
      <c r="AO248" s="223">
        <v>1</v>
      </c>
      <c r="AP248" s="223">
        <v>1</v>
      </c>
      <c r="AQ248" s="223">
        <v>1</v>
      </c>
      <c r="AR248" s="223">
        <v>1</v>
      </c>
      <c r="AS248" s="223">
        <v>1</v>
      </c>
      <c r="AT248" s="223">
        <v>1</v>
      </c>
      <c r="AU248" s="223">
        <v>1</v>
      </c>
      <c r="AV248" s="223">
        <v>1</v>
      </c>
      <c r="AW248" s="223">
        <v>1</v>
      </c>
      <c r="AX248" s="223">
        <v>1</v>
      </c>
      <c r="AY248" s="223">
        <v>1</v>
      </c>
      <c r="AZ248" s="223">
        <v>1</v>
      </c>
      <c r="BA248" s="223">
        <v>1</v>
      </c>
      <c r="BB248" s="223">
        <v>1</v>
      </c>
      <c r="BC248" s="223">
        <v>1</v>
      </c>
      <c r="BD248" s="223">
        <v>1</v>
      </c>
      <c r="BE248" s="223">
        <v>1</v>
      </c>
      <c r="BF248" s="223">
        <v>1</v>
      </c>
      <c r="BG248" s="223">
        <v>1</v>
      </c>
      <c r="BH248" s="223">
        <v>1</v>
      </c>
      <c r="BI248" s="223">
        <v>1</v>
      </c>
      <c r="BJ248" s="223">
        <v>1</v>
      </c>
      <c r="BK248" s="223">
        <v>1</v>
      </c>
      <c r="BL248" s="223">
        <v>1</v>
      </c>
      <c r="BM248" s="223">
        <v>1</v>
      </c>
      <c r="BN248" s="223">
        <v>1</v>
      </c>
      <c r="BO248" s="223">
        <v>1</v>
      </c>
      <c r="BP248" s="223">
        <v>1</v>
      </c>
      <c r="BQ248" s="223">
        <v>1</v>
      </c>
      <c r="BR248" s="223">
        <v>1</v>
      </c>
      <c r="BS248" s="223">
        <v>1</v>
      </c>
      <c r="BT248" s="223">
        <v>1</v>
      </c>
      <c r="BU248" s="223">
        <v>1</v>
      </c>
      <c r="BV248" s="223">
        <v>1</v>
      </c>
      <c r="BW248" s="223">
        <v>1</v>
      </c>
      <c r="BX248" s="223">
        <v>1</v>
      </c>
      <c r="BY248" s="223">
        <v>1</v>
      </c>
      <c r="BZ248" s="223">
        <v>1</v>
      </c>
      <c r="CA248" s="223">
        <v>1</v>
      </c>
      <c r="CB248" s="223">
        <v>1</v>
      </c>
      <c r="CC248" s="223">
        <v>1</v>
      </c>
      <c r="CD248" s="223">
        <v>1</v>
      </c>
      <c r="CE248" s="223">
        <v>1</v>
      </c>
      <c r="CF248" s="223">
        <v>1</v>
      </c>
      <c r="CG248" s="223">
        <v>1</v>
      </c>
      <c r="CH248" s="223">
        <v>1</v>
      </c>
      <c r="CI248" s="223">
        <v>1</v>
      </c>
      <c r="CJ248" s="223">
        <v>1</v>
      </c>
      <c r="CK248" s="223">
        <v>1</v>
      </c>
      <c r="CL248" s="223">
        <v>1</v>
      </c>
      <c r="CM248" s="223">
        <v>1</v>
      </c>
      <c r="CN248" s="223">
        <v>1</v>
      </c>
      <c r="CO248" s="223">
        <v>1</v>
      </c>
      <c r="CP248" s="223">
        <v>1</v>
      </c>
      <c r="CQ248" s="223">
        <v>1</v>
      </c>
      <c r="CR248" s="223">
        <v>1</v>
      </c>
      <c r="CS248" s="223">
        <v>1</v>
      </c>
      <c r="CT248" s="223">
        <v>1</v>
      </c>
      <c r="CU248" s="223">
        <v>1</v>
      </c>
      <c r="CV248" s="223">
        <v>1</v>
      </c>
      <c r="CW248" s="223">
        <v>1</v>
      </c>
      <c r="CX248" s="223">
        <v>1</v>
      </c>
      <c r="CY248" s="223">
        <v>1</v>
      </c>
      <c r="CZ248" s="223">
        <v>1</v>
      </c>
      <c r="DA248" s="223">
        <v>1</v>
      </c>
      <c r="DB248" s="223">
        <v>1</v>
      </c>
      <c r="DC248" s="223">
        <v>1</v>
      </c>
      <c r="DD248" s="284">
        <v>1</v>
      </c>
    </row>
    <row r="249" spans="1:108">
      <c r="A249" s="223">
        <v>33</v>
      </c>
      <c r="H249"/>
      <c r="I249" s="223">
        <v>4.179206522825725E-2</v>
      </c>
      <c r="J249" s="223">
        <v>4.179206522825725E-2</v>
      </c>
      <c r="K249" s="223">
        <v>4.179206522825725E-2</v>
      </c>
      <c r="L249" s="223">
        <v>4.179206522825725E-2</v>
      </c>
      <c r="M249" s="223">
        <v>4.179206522825725E-2</v>
      </c>
      <c r="N249" s="223">
        <v>4.179206522825725E-2</v>
      </c>
      <c r="O249" s="223">
        <v>4.179206522825725E-2</v>
      </c>
      <c r="P249" s="223">
        <v>4.179206522825725E-2</v>
      </c>
      <c r="Q249" s="223">
        <v>4.179206522825725E-2</v>
      </c>
      <c r="R249" s="223">
        <v>4.179206522825725E-2</v>
      </c>
      <c r="S249" s="223">
        <v>4.179206522825725E-2</v>
      </c>
      <c r="T249" s="223">
        <v>4.179206522825725E-2</v>
      </c>
      <c r="U249" s="223">
        <v>4.179206522825725E-2</v>
      </c>
      <c r="V249" s="223">
        <v>4.179206522825725E-2</v>
      </c>
      <c r="W249" s="223">
        <v>4.179206522825725E-2</v>
      </c>
      <c r="X249" s="223">
        <v>4.179206522825725E-2</v>
      </c>
      <c r="Y249" s="223">
        <v>4.179206522825725E-2</v>
      </c>
      <c r="Z249" s="223">
        <v>4.179206522825725E-2</v>
      </c>
      <c r="AA249" s="223">
        <v>4.179206522825725E-2</v>
      </c>
      <c r="AB249" s="223">
        <v>4.179206522825725E-2</v>
      </c>
      <c r="AC249" s="223">
        <v>4.179206522825725E-2</v>
      </c>
      <c r="AD249" s="223">
        <v>4.179206522825725E-2</v>
      </c>
      <c r="AE249" s="223">
        <v>4.179206522825725E-2</v>
      </c>
      <c r="AF249" s="223">
        <v>4.179206522825725E-2</v>
      </c>
      <c r="AG249" s="223">
        <v>4.179206522825725E-2</v>
      </c>
      <c r="AH249" s="223">
        <v>4.179206522825725E-2</v>
      </c>
      <c r="AI249" s="223">
        <v>4.179206522825725E-2</v>
      </c>
      <c r="AJ249" s="223">
        <v>4.179206522825725E-2</v>
      </c>
      <c r="AK249" s="223">
        <v>4.179206522825725E-2</v>
      </c>
      <c r="AL249" s="223">
        <v>4.179206522825725E-2</v>
      </c>
      <c r="AM249" s="223">
        <v>4.179206522825725E-2</v>
      </c>
      <c r="AN249" s="223">
        <v>4.179206522825725E-2</v>
      </c>
      <c r="AO249" s="223">
        <v>4.179206522825725E-2</v>
      </c>
      <c r="AP249" s="223">
        <v>4.179206522825725E-2</v>
      </c>
      <c r="AQ249" s="223">
        <v>4.179206522825725E-2</v>
      </c>
      <c r="AR249" s="223">
        <v>4.179206522825725E-2</v>
      </c>
      <c r="AS249" s="223">
        <v>4.179206522825725E-2</v>
      </c>
      <c r="AT249" s="223">
        <v>4.179206522825725E-2</v>
      </c>
      <c r="AU249" s="223">
        <v>4.179206522825725E-2</v>
      </c>
      <c r="AV249" s="223">
        <v>4.179206522825725E-2</v>
      </c>
      <c r="AW249" s="223">
        <v>4.179206522825725E-2</v>
      </c>
      <c r="AX249" s="223">
        <v>4.179206522825725E-2</v>
      </c>
      <c r="AY249" s="223">
        <v>4.179206522825725E-2</v>
      </c>
      <c r="AZ249" s="223">
        <v>4.179206522825725E-2</v>
      </c>
      <c r="BA249" s="223">
        <v>4.179206522825725E-2</v>
      </c>
      <c r="BB249" s="223">
        <v>4.179206522825725E-2</v>
      </c>
      <c r="BC249" s="223">
        <v>4.179206522825725E-2</v>
      </c>
      <c r="BD249" s="223">
        <v>4.179206522825725E-2</v>
      </c>
      <c r="BE249" s="223">
        <v>4.179206522825725E-2</v>
      </c>
      <c r="BF249" s="223">
        <v>4.179206522825725E-2</v>
      </c>
      <c r="BG249" s="223">
        <v>4.179206522825725E-2</v>
      </c>
      <c r="BH249" s="223">
        <v>4.179206522825725E-2</v>
      </c>
      <c r="BI249" s="223">
        <v>4.179206522825725E-2</v>
      </c>
      <c r="BJ249" s="223">
        <v>4.179206522825725E-2</v>
      </c>
      <c r="BK249" s="223">
        <v>4.179206522825725E-2</v>
      </c>
      <c r="BL249" s="223">
        <v>4.179206522825725E-2</v>
      </c>
      <c r="BM249" s="223">
        <v>4.179206522825725E-2</v>
      </c>
      <c r="BN249" s="223">
        <v>4.179206522825725E-2</v>
      </c>
      <c r="BO249" s="223">
        <v>4.179206522825725E-2</v>
      </c>
      <c r="BP249" s="223">
        <v>4.179206522825725E-2</v>
      </c>
      <c r="BQ249" s="223">
        <v>4.179206522825725E-2</v>
      </c>
      <c r="BR249" s="223">
        <v>4.179206522825725E-2</v>
      </c>
      <c r="BS249" s="223">
        <v>4.179206522825725E-2</v>
      </c>
      <c r="BT249" s="223">
        <v>4.179206522825725E-2</v>
      </c>
      <c r="BU249" s="223">
        <v>4.179206522825725E-2</v>
      </c>
      <c r="BV249" s="223">
        <v>4.179206522825725E-2</v>
      </c>
      <c r="BW249" s="223">
        <v>4.179206522825725E-2</v>
      </c>
      <c r="BX249" s="223">
        <v>4.179206522825725E-2</v>
      </c>
      <c r="BY249" s="223">
        <v>4.179206522825725E-2</v>
      </c>
      <c r="BZ249" s="223">
        <v>4.179206522825725E-2</v>
      </c>
      <c r="CA249" s="223">
        <v>4.179206522825725E-2</v>
      </c>
      <c r="CB249" s="223">
        <v>4.179206522825725E-2</v>
      </c>
      <c r="CC249" s="223">
        <v>4.179206522825725E-2</v>
      </c>
      <c r="CD249" s="223">
        <v>4.179206522825725E-2</v>
      </c>
      <c r="CE249" s="223">
        <v>4.179206522825725E-2</v>
      </c>
      <c r="CF249" s="223">
        <v>4.179206522825725E-2</v>
      </c>
      <c r="CG249" s="223">
        <v>4.179206522825725E-2</v>
      </c>
      <c r="CH249" s="223">
        <v>4.179206522825725E-2</v>
      </c>
      <c r="CI249" s="223">
        <v>4.179206522825725E-2</v>
      </c>
      <c r="CJ249" s="223">
        <v>4.179206522825725E-2</v>
      </c>
      <c r="CK249" s="223">
        <v>4.179206522825725E-2</v>
      </c>
      <c r="CL249" s="223">
        <v>4.179206522825725E-2</v>
      </c>
      <c r="CM249" s="223">
        <v>4.179206522825725E-2</v>
      </c>
      <c r="CN249" s="223">
        <v>4.179206522825725E-2</v>
      </c>
      <c r="CO249" s="223">
        <v>4.179206522825725E-2</v>
      </c>
      <c r="CP249" s="223">
        <v>4.179206522825725E-2</v>
      </c>
      <c r="CQ249" s="223">
        <v>4.179206522825725E-2</v>
      </c>
      <c r="CR249" s="223">
        <v>4.179206522825725E-2</v>
      </c>
      <c r="CS249" s="223">
        <v>4.179206522825725E-2</v>
      </c>
      <c r="CT249" s="223">
        <v>4.179206522825725E-2</v>
      </c>
      <c r="CU249" s="223">
        <v>4.179206522825725E-2</v>
      </c>
      <c r="CV249" s="223">
        <v>4.179206522825725E-2</v>
      </c>
      <c r="CW249" s="223">
        <v>4.179206522825725E-2</v>
      </c>
      <c r="CX249" s="223">
        <v>4.179206522825725E-2</v>
      </c>
      <c r="CY249" s="223">
        <v>4.179206522825725E-2</v>
      </c>
      <c r="CZ249" s="223">
        <v>4.179206522825725E-2</v>
      </c>
      <c r="DA249" s="223">
        <v>4.179206522825725E-2</v>
      </c>
      <c r="DB249" s="223">
        <v>4.179206522825725E-2</v>
      </c>
      <c r="DC249" s="223">
        <v>4.179206522825725E-2</v>
      </c>
      <c r="DD249" s="223">
        <v>4.179206522825725E-2</v>
      </c>
    </row>
    <row r="250" spans="1:108">
      <c r="H250"/>
    </row>
    <row r="251" spans="1:108">
      <c r="H251"/>
    </row>
    <row r="252" spans="1:108">
      <c r="H252"/>
    </row>
    <row r="253" spans="1:108">
      <c r="H253"/>
    </row>
    <row r="254" spans="1:108">
      <c r="H254"/>
    </row>
    <row r="255" spans="1:108">
      <c r="A255" s="223">
        <v>1</v>
      </c>
      <c r="H255"/>
      <c r="I255" s="223">
        <v>2.96796357793513E-3</v>
      </c>
      <c r="J255" s="223">
        <v>3.1697863849222264E-3</v>
      </c>
      <c r="K255" s="223">
        <v>3.3853332300757509E-3</v>
      </c>
      <c r="L255" s="223">
        <v>3.6155373539268677E-3</v>
      </c>
      <c r="M255" s="223">
        <v>3.8613954577664997E-3</v>
      </c>
      <c r="N255" s="223">
        <v>4.1239720190044396E-3</v>
      </c>
      <c r="O255" s="223">
        <v>4.4044038999747495E-3</v>
      </c>
      <c r="P255" s="223">
        <v>4.7039052701419171E-3</v>
      </c>
      <c r="Q255" s="223">
        <v>5.0237728630191589E-3</v>
      </c>
      <c r="R255" s="223">
        <v>5.36539159055945E-3</v>
      </c>
      <c r="S255" s="223">
        <v>5.7302405393275593E-3</v>
      </c>
      <c r="T255" s="223">
        <v>6.1198993744143899E-3</v>
      </c>
      <c r="U255" s="223">
        <v>6.5360551788202501E-3</v>
      </c>
      <c r="V255" s="223">
        <v>6.9805097579191599E-3</v>
      </c>
      <c r="W255" s="223">
        <v>7.4551874406298783E-3</v>
      </c>
      <c r="X255" s="223">
        <v>7.9621434110699434E-3</v>
      </c>
      <c r="Y255" s="223">
        <v>8.5035726067657792E-3</v>
      </c>
      <c r="Z255" s="223">
        <v>9.0818192219449482E-3</v>
      </c>
      <c r="AA255" s="223">
        <v>9.6993868570563937E-3</v>
      </c>
      <c r="AB255" s="223">
        <v>1.0358949358462419E-2</v>
      </c>
      <c r="AC255" s="223">
        <v>1.1063362395234451E-2</v>
      </c>
      <c r="AD255" s="223">
        <v>1.1815675823175886E-2</v>
      </c>
      <c r="AE255" s="223">
        <v>1.2619146889603864E-2</v>
      </c>
      <c r="AF255" s="223">
        <v>1.3477254336061888E-2</v>
      </c>
      <c r="AG255" s="223">
        <v>1.4393713460023039E-2</v>
      </c>
      <c r="AH255" s="223">
        <v>1.5372492200795475E-2</v>
      </c>
      <c r="AI255" s="223">
        <v>1.641782831927651E-2</v>
      </c>
      <c r="AJ255" s="223">
        <v>1.7534247745937363E-2</v>
      </c>
      <c r="AK255" s="223">
        <v>1.8726584176478829E-2</v>
      </c>
      <c r="AL255" s="223">
        <v>1.9999999999999993E-2</v>
      </c>
      <c r="AM255" s="223">
        <v>2.1360008650291508E-2</v>
      </c>
      <c r="AN255" s="223">
        <v>2.2812498477026408E-2</v>
      </c>
      <c r="AO255" s="223">
        <v>2.4363758240202305E-2</v>
      </c>
      <c r="AP255" s="223">
        <v>2.6020504338216625E-2</v>
      </c>
      <c r="AQ255" s="223">
        <v>2.7789909887462747E-2</v>
      </c>
      <c r="AR255" s="223">
        <v>2.9679635779351291E-2</v>
      </c>
      <c r="AS255" s="223">
        <v>3.1697863849222262E-2</v>
      </c>
      <c r="AT255" s="223">
        <v>3.3853332300757502E-2</v>
      </c>
      <c r="AU255" s="223">
        <v>3.6155373539268683E-2</v>
      </c>
      <c r="AV255" s="223">
        <v>3.8613954577664991E-2</v>
      </c>
      <c r="AW255" s="223">
        <v>4.1239720190044404E-2</v>
      </c>
      <c r="AX255" s="223">
        <v>4.4044038999747494E-2</v>
      </c>
      <c r="AY255" s="223">
        <v>4.7039052701419171E-2</v>
      </c>
      <c r="AZ255" s="223">
        <v>5.0237728630191596E-2</v>
      </c>
      <c r="BA255" s="223">
        <v>5.3653915905594519E-2</v>
      </c>
      <c r="BB255" s="223">
        <v>5.73024053932756E-2</v>
      </c>
      <c r="BC255" s="223">
        <v>6.1198993744143886E-2</v>
      </c>
      <c r="BD255" s="223">
        <v>6.5360551788202506E-2</v>
      </c>
      <c r="BE255" s="223">
        <v>6.980509757919158E-2</v>
      </c>
      <c r="BF255" s="223">
        <v>7.455187440629879E-2</v>
      </c>
      <c r="BG255" s="223">
        <v>7.9621434110699427E-2</v>
      </c>
      <c r="BH255" s="223">
        <v>8.5035726067657802E-2</v>
      </c>
      <c r="BI255" s="223">
        <v>9.0818192219449478E-2</v>
      </c>
      <c r="BJ255" s="223">
        <v>9.6993868570563954E-2</v>
      </c>
      <c r="BK255" s="223">
        <v>0.10358949358462419</v>
      </c>
      <c r="BL255" s="223">
        <v>0.11063362395234454</v>
      </c>
      <c r="BM255" s="223">
        <v>0.11815675823175886</v>
      </c>
      <c r="BN255" s="223">
        <v>0.12619146889603866</v>
      </c>
      <c r="BO255" s="223">
        <v>0.13477254336061889</v>
      </c>
      <c r="BP255" s="223">
        <v>0.14393713460023033</v>
      </c>
      <c r="BQ255" s="223">
        <v>0.15372492200795476</v>
      </c>
      <c r="BR255" s="223">
        <v>0.16417828319276506</v>
      </c>
      <c r="BS255" s="223">
        <v>0.17534247745937362</v>
      </c>
      <c r="BT255" s="223">
        <v>0.18726584176478825</v>
      </c>
      <c r="BU255" s="223">
        <v>0.19999999999999998</v>
      </c>
      <c r="BV255" s="223">
        <v>0.21360008650291509</v>
      </c>
      <c r="BW255" s="223">
        <v>0.22812498477026416</v>
      </c>
      <c r="BX255" s="223">
        <v>0.24363758240202307</v>
      </c>
      <c r="BY255" s="223">
        <v>0.26020504338216632</v>
      </c>
      <c r="BZ255" s="223">
        <v>0.27789909887462749</v>
      </c>
      <c r="CA255" s="223">
        <v>0.29679635779351293</v>
      </c>
      <c r="CB255" s="223">
        <v>0.31697863849222252</v>
      </c>
      <c r="CC255" s="223">
        <v>0.33853332300757522</v>
      </c>
      <c r="CD255" s="223">
        <v>0.36155373539268681</v>
      </c>
      <c r="CE255" s="223">
        <v>0.38613954577664994</v>
      </c>
      <c r="CF255" s="223">
        <v>0.41239720190044382</v>
      </c>
      <c r="CG255" s="223">
        <v>0.44044038999747515</v>
      </c>
      <c r="CH255" s="223">
        <v>0.47039052701419176</v>
      </c>
      <c r="CI255" s="223">
        <v>0.50237728630191592</v>
      </c>
      <c r="CJ255" s="223">
        <v>0.53653915905594485</v>
      </c>
      <c r="CK255" s="223">
        <v>0.57302405393275635</v>
      </c>
      <c r="CL255" s="223">
        <v>0.61198993744143915</v>
      </c>
      <c r="CM255" s="223">
        <v>0.65360551788202503</v>
      </c>
      <c r="CN255" s="223">
        <v>0.69805097579191588</v>
      </c>
      <c r="CO255" s="223">
        <v>0.74551874406298746</v>
      </c>
      <c r="CP255" s="223">
        <v>0.79621434110699463</v>
      </c>
      <c r="CQ255" s="223">
        <v>0.85035726067657802</v>
      </c>
      <c r="CR255" s="223">
        <v>0.90818192219449489</v>
      </c>
      <c r="CS255" s="223">
        <v>0.96993868570563913</v>
      </c>
      <c r="CT255" s="223">
        <v>1.0358949358462426</v>
      </c>
      <c r="CU255" s="223">
        <v>1.1063362395234453</v>
      </c>
      <c r="CV255" s="223">
        <v>1.1815675823175886</v>
      </c>
      <c r="CW255" s="223">
        <v>1.2619146889603861</v>
      </c>
      <c r="CX255" s="223">
        <v>1.3477254336061881</v>
      </c>
      <c r="CY255" s="223">
        <v>1.4393713460023041</v>
      </c>
      <c r="CZ255" s="223">
        <v>1.5372492200795473</v>
      </c>
      <c r="DA255" s="223">
        <v>1.6417828319276504</v>
      </c>
      <c r="DB255" s="223">
        <v>1.7534247745937355</v>
      </c>
      <c r="DC255" s="223">
        <v>1.8726584176478833</v>
      </c>
      <c r="DD255" s="223">
        <v>2</v>
      </c>
    </row>
    <row r="256" spans="1:108">
      <c r="A256" s="223">
        <v>2</v>
      </c>
      <c r="H256"/>
      <c r="I256" s="223">
        <v>1.127603525500372</v>
      </c>
      <c r="J256" s="223">
        <v>1.1278077664566295</v>
      </c>
      <c r="K256" s="223">
        <v>1.128025895875449</v>
      </c>
      <c r="L256" s="223">
        <v>1.1282588581767736</v>
      </c>
      <c r="M256" s="223">
        <v>1.1285076620012984</v>
      </c>
      <c r="N256" s="223">
        <v>1.1287733845774783</v>
      </c>
      <c r="O256" s="223">
        <v>1.1290571763854917</v>
      </c>
      <c r="P256" s="223">
        <v>1.1293602661383513</v>
      </c>
      <c r="Q256" s="223">
        <v>1.1296839661017242</v>
      </c>
      <c r="R256" s="223">
        <v>1.1300296777754999</v>
      </c>
      <c r="S256" s="223">
        <v>1.1303988979616979</v>
      </c>
      <c r="T256" s="223">
        <v>1.1307932252449873</v>
      </c>
      <c r="U256" s="223">
        <v>1.1312143669138759</v>
      </c>
      <c r="V256" s="223">
        <v>1.1316641463525339</v>
      </c>
      <c r="W256" s="223">
        <v>1.1321445109352508</v>
      </c>
      <c r="X256" s="223">
        <v>1.1326575404577064</v>
      </c>
      <c r="Y256" s="223">
        <v>1.1332054561415548</v>
      </c>
      <c r="Z256" s="223">
        <v>1.133790630251309</v>
      </c>
      <c r="AA256" s="223">
        <v>1.1344155963651548</v>
      </c>
      <c r="AB256" s="223">
        <v>1.1350830603441635</v>
      </c>
      <c r="AC256" s="223">
        <v>1.1357959120473884</v>
      </c>
      <c r="AD256" s="223">
        <v>1.1365572378435624</v>
      </c>
      <c r="AE256" s="223">
        <v>1.1373703339735652</v>
      </c>
      <c r="AF256" s="223">
        <v>1.1382387208215023</v>
      </c>
      <c r="AG256" s="223">
        <v>1.1391661581561809</v>
      </c>
      <c r="AH256" s="223">
        <v>1.1401566614089622</v>
      </c>
      <c r="AI256" s="223">
        <v>1.1412145190584566</v>
      </c>
      <c r="AJ256" s="223">
        <v>1.1423443111973217</v>
      </c>
      <c r="AK256" s="223">
        <v>1.1435509293615365</v>
      </c>
      <c r="AL256" s="223">
        <v>1.1448395977079875</v>
      </c>
      <c r="AM256" s="223">
        <v>1.1462158956320478</v>
      </c>
      <c r="AN256" s="223">
        <v>1.1476857819230486</v>
      </c>
      <c r="AO256" s="223">
        <v>1.14925562056221</v>
      </c>
      <c r="AP256" s="223">
        <v>1.1509322082746996</v>
      </c>
      <c r="AQ256" s="223">
        <v>1.1527228039550834</v>
      </c>
      <c r="AR256" s="223">
        <v>1.1546351600935334</v>
      </c>
      <c r="AS256" s="223">
        <v>1.1566775563388272</v>
      </c>
      <c r="AT256" s="223">
        <v>1.1588588353434042</v>
      </c>
      <c r="AU256" s="223">
        <v>1.1611884410456341</v>
      </c>
      <c r="AV256" s="223">
        <v>1.1636764595549893</v>
      </c>
      <c r="AW256" s="223">
        <v>1.1663336628170802</v>
      </c>
      <c r="AX256" s="223">
        <v>1.1691715552475337</v>
      </c>
      <c r="AY256" s="223">
        <v>1.1722024235365498</v>
      </c>
      <c r="AZ256" s="223">
        <v>1.175439389839678</v>
      </c>
      <c r="BA256" s="223">
        <v>1.1788964685850152</v>
      </c>
      <c r="BB256" s="223">
        <v>1.1825886271426573</v>
      </c>
      <c r="BC256" s="223">
        <v>1.1865318506189617</v>
      </c>
      <c r="BD256" s="223">
        <v>1.1907432110560003</v>
      </c>
      <c r="BE256" s="223">
        <v>1.1952409413356566</v>
      </c>
      <c r="BF256" s="223">
        <v>1.2000445141081475</v>
      </c>
      <c r="BG256" s="223">
        <v>1.2051747260864982</v>
      </c>
      <c r="BH256" s="223">
        <v>1.2106537880716948</v>
      </c>
      <c r="BI256" s="223">
        <v>1.2165054210980191</v>
      </c>
      <c r="BJ256" s="223">
        <v>1.2227549591145406</v>
      </c>
      <c r="BK256" s="223">
        <v>1.2294294586469992</v>
      </c>
      <c r="BL256" s="223">
        <v>1.2365578159144841</v>
      </c>
      <c r="BM256" s="223">
        <v>1.2441708919075618</v>
      </c>
      <c r="BN256" s="223">
        <v>1.2523016459688969</v>
      </c>
      <c r="BO256" s="223">
        <v>1.2609852784541906</v>
      </c>
      <c r="BP256" s="223">
        <v>1.270259383090488</v>
      </c>
      <c r="BQ256" s="223">
        <v>1.2801641096908305</v>
      </c>
      <c r="BR256" s="223">
        <v>1.2907423379289784</v>
      </c>
      <c r="BS256" s="223">
        <v>1.3020398629257386</v>
      </c>
      <c r="BT256" s="223">
        <v>1.3141055934494483</v>
      </c>
      <c r="BU256" s="223">
        <v>1.3269917635876964</v>
      </c>
      <c r="BV256" s="223">
        <v>1.3407541588055405</v>
      </c>
      <c r="BW256" s="223">
        <v>1.3554523573676474</v>
      </c>
      <c r="BX256" s="223">
        <v>1.3711499881681384</v>
      </c>
      <c r="BY256" s="223">
        <v>1.3879150060828003</v>
      </c>
      <c r="BZ256" s="223">
        <v>1.4058199860339882</v>
      </c>
      <c r="CA256" s="223">
        <v>1.4249424370393542</v>
      </c>
      <c r="CB256" s="223">
        <v>1.4453651376018137</v>
      </c>
      <c r="CC256" s="223">
        <v>1.4671764938902756</v>
      </c>
      <c r="CD256" s="223">
        <v>1.4904709222590167</v>
      </c>
      <c r="CE256" s="223">
        <v>1.5153492577585717</v>
      </c>
      <c r="CF256" s="223">
        <v>1.5419191904030749</v>
      </c>
      <c r="CG256" s="223">
        <v>1.5702957310786136</v>
      </c>
      <c r="CH256" s="223">
        <v>1.6006016847959204</v>
      </c>
      <c r="CI256" s="223">
        <v>1.6329682595644064</v>
      </c>
      <c r="CJ256" s="223">
        <v>1.6675355431489427</v>
      </c>
      <c r="CK256" s="223">
        <v>1.7044531544901722</v>
      </c>
      <c r="CL256" s="223">
        <v>1.7438808828305956</v>
      </c>
      <c r="CM256" s="223">
        <v>1.7859893787973544</v>
      </c>
      <c r="CN256" s="223">
        <v>1.8309608178492476</v>
      </c>
      <c r="CO256" s="223">
        <v>1.8789899123331613</v>
      </c>
      <c r="CP256" s="223">
        <v>1.9302844517836901</v>
      </c>
      <c r="CQ256" s="223">
        <v>1.9850664744372257</v>
      </c>
      <c r="CR256" s="223">
        <v>2.0435730556664486</v>
      </c>
      <c r="CS256" s="223">
        <v>2.1060573814759413</v>
      </c>
      <c r="CT256" s="223">
        <v>2.1727898421313845</v>
      </c>
      <c r="CU256" s="223">
        <v>2.2440591996585288</v>
      </c>
      <c r="CV256" s="223">
        <v>2.3369689836865586</v>
      </c>
      <c r="CW256" s="223">
        <v>2.4182668438748625</v>
      </c>
      <c r="CX256" s="223">
        <v>2.5050915727446101</v>
      </c>
      <c r="CY256" s="223">
        <v>2.5978187820098486</v>
      </c>
      <c r="CZ256" s="223">
        <v>2.6968495803502535</v>
      </c>
      <c r="DA256" s="223">
        <v>2.8026122937298319</v>
      </c>
      <c r="DB256" s="223">
        <v>2.9155642974642886</v>
      </c>
      <c r="DC256" s="223">
        <v>3.036193965343629</v>
      </c>
      <c r="DD256" s="223">
        <v>3.1650227403841416</v>
      </c>
    </row>
    <row r="257" spans="1:108">
      <c r="A257" s="223">
        <v>3</v>
      </c>
      <c r="H257"/>
      <c r="I257" s="223">
        <v>-1.1216675983445017</v>
      </c>
      <c r="J257" s="223">
        <v>-1.121468193686785</v>
      </c>
      <c r="K257" s="223">
        <v>-1.1212552294152975</v>
      </c>
      <c r="L257" s="223">
        <v>-1.12102778346892</v>
      </c>
      <c r="M257" s="223">
        <v>-1.1207848710857655</v>
      </c>
      <c r="N257" s="223">
        <v>-1.1205254405394693</v>
      </c>
      <c r="O257" s="223">
        <v>-1.1202483685855424</v>
      </c>
      <c r="P257" s="223">
        <v>-1.1199524555980676</v>
      </c>
      <c r="Q257" s="223">
        <v>-1.1196364203756859</v>
      </c>
      <c r="R257" s="223">
        <v>-1.1192988945943811</v>
      </c>
      <c r="S257" s="223">
        <v>-1.1189384168830427</v>
      </c>
      <c r="T257" s="223">
        <v>-1.1185534264961583</v>
      </c>
      <c r="U257" s="223">
        <v>-1.1181422565562353</v>
      </c>
      <c r="V257" s="223">
        <v>-1.1177031268366955</v>
      </c>
      <c r="W257" s="223">
        <v>-1.117234136053991</v>
      </c>
      <c r="X257" s="223">
        <v>-1.1167332536355665</v>
      </c>
      <c r="Y257" s="223">
        <v>-1.1161983109280234</v>
      </c>
      <c r="Z257" s="223">
        <v>-1.1156269918074193</v>
      </c>
      <c r="AA257" s="223">
        <v>-1.1150168226510422</v>
      </c>
      <c r="AB257" s="223">
        <v>-1.1143651616272388</v>
      </c>
      <c r="AC257" s="223">
        <v>-1.1136691872569193</v>
      </c>
      <c r="AD257" s="223">
        <v>-1.1129258861972104</v>
      </c>
      <c r="AE257" s="223">
        <v>-1.1121320401943573</v>
      </c>
      <c r="AF257" s="223">
        <v>-1.1112842121493784</v>
      </c>
      <c r="AG257" s="223">
        <v>-1.1103787312361351</v>
      </c>
      <c r="AH257" s="223">
        <v>-1.1094116770073714</v>
      </c>
      <c r="AI257" s="223">
        <v>-1.1083788624199038</v>
      </c>
      <c r="AJ257" s="223">
        <v>-1.1072758157054472</v>
      </c>
      <c r="AK257" s="223">
        <v>-1.1060977610085789</v>
      </c>
      <c r="AL257" s="223">
        <v>-1.1048395977079875</v>
      </c>
      <c r="AM257" s="223">
        <v>-1.103495878331465</v>
      </c>
      <c r="AN257" s="223">
        <v>-1.1020607849689958</v>
      </c>
      <c r="AO257" s="223">
        <v>-1.1005281040818053</v>
      </c>
      <c r="AP257" s="223">
        <v>-1.0988911995982662</v>
      </c>
      <c r="AQ257" s="223">
        <v>-1.0971429841801579</v>
      </c>
      <c r="AR257" s="223">
        <v>-1.0952758885348306</v>
      </c>
      <c r="AS257" s="223">
        <v>-1.0932818286403827</v>
      </c>
      <c r="AT257" s="223">
        <v>-1.0911521707418892</v>
      </c>
      <c r="AU257" s="223">
        <v>-1.0888776939670965</v>
      </c>
      <c r="AV257" s="223">
        <v>-1.0864485503996595</v>
      </c>
      <c r="AW257" s="223">
        <v>-1.0838542224369916</v>
      </c>
      <c r="AX257" s="223">
        <v>-1.0810834772480389</v>
      </c>
      <c r="AY257" s="223">
        <v>-1.0781243181337112</v>
      </c>
      <c r="AZ257" s="223">
        <v>-1.0749639325792948</v>
      </c>
      <c r="BA257" s="223">
        <v>-1.0715886367738263</v>
      </c>
      <c r="BB257" s="223">
        <v>-1.0679838163561062</v>
      </c>
      <c r="BC257" s="223">
        <v>-1.0641338631306738</v>
      </c>
      <c r="BD257" s="223">
        <v>-1.0600221074795952</v>
      </c>
      <c r="BE257" s="223">
        <v>-1.0556307461772736</v>
      </c>
      <c r="BF257" s="223">
        <v>-1.05094076529555</v>
      </c>
      <c r="BG257" s="223">
        <v>-1.0459318578650996</v>
      </c>
      <c r="BH257" s="223">
        <v>-1.0405823359363793</v>
      </c>
      <c r="BI257" s="223">
        <v>-1.03486903665912</v>
      </c>
      <c r="BJ257" s="223">
        <v>-1.0287672219734125</v>
      </c>
      <c r="BK257" s="223">
        <v>-1.0222504714777507</v>
      </c>
      <c r="BL257" s="223">
        <v>-1.0152905680097952</v>
      </c>
      <c r="BM257" s="223">
        <v>-1.0078573754440441</v>
      </c>
      <c r="BN257" s="223">
        <v>-0.99991870817681971</v>
      </c>
      <c r="BO257" s="223">
        <v>-0.99144019173295295</v>
      </c>
      <c r="BP257" s="223">
        <v>-0.98238511389002747</v>
      </c>
      <c r="BQ257" s="223">
        <v>-0.97271426567492081</v>
      </c>
      <c r="BR257" s="223">
        <v>-0.96238577154344851</v>
      </c>
      <c r="BS257" s="223">
        <v>-0.95135490800699118</v>
      </c>
      <c r="BT257" s="223">
        <v>-0.93957390991987166</v>
      </c>
      <c r="BU257" s="223">
        <v>-0.92699176358769653</v>
      </c>
      <c r="BV257" s="223">
        <v>-0.91355398579971037</v>
      </c>
      <c r="BW257" s="223">
        <v>-0.89920238782711892</v>
      </c>
      <c r="BX257" s="223">
        <v>-0.88387482336409207</v>
      </c>
      <c r="BY257" s="223">
        <v>-0.86750491931846763</v>
      </c>
      <c r="BZ257" s="223">
        <v>-0.85002178828473318</v>
      </c>
      <c r="CA257" s="223">
        <v>-0.83134972145232844</v>
      </c>
      <c r="CB257" s="223">
        <v>-0.81140786061736847</v>
      </c>
      <c r="CC257" s="223">
        <v>-0.79010984787512539</v>
      </c>
      <c r="CD257" s="223">
        <v>-0.76736345147364315</v>
      </c>
      <c r="CE257" s="223">
        <v>-0.74307016620527189</v>
      </c>
      <c r="CF257" s="223">
        <v>-0.71712478660218726</v>
      </c>
      <c r="CG257" s="223">
        <v>-0.68941495108366335</v>
      </c>
      <c r="CH257" s="223">
        <v>-0.65982063076753694</v>
      </c>
      <c r="CI257" s="223">
        <v>-0.62821368696057434</v>
      </c>
      <c r="CJ257" s="223">
        <v>-0.59445722503705278</v>
      </c>
      <c r="CK257" s="223">
        <v>-0.55840504662465928</v>
      </c>
      <c r="CL257" s="223">
        <v>-0.5199010079477171</v>
      </c>
      <c r="CM257" s="223">
        <v>-0.47877834303330435</v>
      </c>
      <c r="CN257" s="223">
        <v>-0.43485886626541559</v>
      </c>
      <c r="CO257" s="223">
        <v>-0.38795242420718656</v>
      </c>
      <c r="CP257" s="223">
        <v>-0.33785576956970087</v>
      </c>
      <c r="CQ257" s="223">
        <v>-0.28435195308406991</v>
      </c>
      <c r="CR257" s="223">
        <v>-0.2272092112774593</v>
      </c>
      <c r="CS257" s="223">
        <v>-0.16618001006466265</v>
      </c>
      <c r="CT257" s="223">
        <v>-0.1009999704388993</v>
      </c>
      <c r="CU257" s="223">
        <v>-3.1386720611637831E-2</v>
      </c>
      <c r="CV257" s="223">
        <v>2.6166180948618667E-2</v>
      </c>
      <c r="CW257" s="223">
        <v>0.10556253404590921</v>
      </c>
      <c r="CX257" s="223">
        <v>0.19035929446776656</v>
      </c>
      <c r="CY257" s="223">
        <v>0.28092390999475958</v>
      </c>
      <c r="CZ257" s="223">
        <v>0.37764885980884122</v>
      </c>
      <c r="DA257" s="223">
        <v>0.4809533701254689</v>
      </c>
      <c r="DB257" s="223">
        <v>0.59128525172318191</v>
      </c>
      <c r="DC257" s="223">
        <v>0.70912286995213725</v>
      </c>
      <c r="DD257" s="223">
        <v>0.83497725961585845</v>
      </c>
    </row>
    <row r="258" spans="1:108">
      <c r="A258" s="223">
        <v>4</v>
      </c>
      <c r="H258"/>
      <c r="I258" s="223">
        <v>2.2492711238448737</v>
      </c>
      <c r="J258" s="223">
        <v>2.2492759601434145</v>
      </c>
      <c r="K258" s="223">
        <v>2.2492811252907465</v>
      </c>
      <c r="L258" s="223">
        <v>2.2492866416456936</v>
      </c>
      <c r="M258" s="223">
        <v>2.2492925330870639</v>
      </c>
      <c r="N258" s="223">
        <v>2.2492988251169477</v>
      </c>
      <c r="O258" s="223">
        <v>2.2493055449710342</v>
      </c>
      <c r="P258" s="223">
        <v>2.2493127217364188</v>
      </c>
      <c r="Q258" s="223">
        <v>2.2493203864774101</v>
      </c>
      <c r="R258" s="223">
        <v>2.249328572369881</v>
      </c>
      <c r="S258" s="223">
        <v>2.2493373148447406</v>
      </c>
      <c r="T258" s="223">
        <v>2.2493466517411456</v>
      </c>
      <c r="U258" s="223">
        <v>2.2493566234701112</v>
      </c>
      <c r="V258" s="223">
        <v>2.2493672731892294</v>
      </c>
      <c r="W258" s="223">
        <v>2.2493786469892418</v>
      </c>
      <c r="X258" s="223">
        <v>2.2493907940932729</v>
      </c>
      <c r="Y258" s="223">
        <v>2.2494037670695781</v>
      </c>
      <c r="Z258" s="223">
        <v>2.2494176220587283</v>
      </c>
      <c r="AA258" s="223">
        <v>2.2494324190161969</v>
      </c>
      <c r="AB258" s="223">
        <v>2.2494482219714023</v>
      </c>
      <c r="AC258" s="223">
        <v>2.2494650993043077</v>
      </c>
      <c r="AD258" s="223">
        <v>2.2494831240407729</v>
      </c>
      <c r="AE258" s="223">
        <v>2.2495023741679225</v>
      </c>
      <c r="AF258" s="223">
        <v>2.2495229329708808</v>
      </c>
      <c r="AG258" s="223">
        <v>2.249544889392316</v>
      </c>
      <c r="AH258" s="223">
        <v>2.2495683384163336</v>
      </c>
      <c r="AI258" s="223">
        <v>2.2495933814783604</v>
      </c>
      <c r="AJ258" s="223">
        <v>2.2496201269027689</v>
      </c>
      <c r="AK258" s="223">
        <v>2.2496486903701154</v>
      </c>
      <c r="AL258" s="223">
        <v>2.2496791954159749</v>
      </c>
      <c r="AM258" s="223">
        <v>2.2497117739635129</v>
      </c>
      <c r="AN258" s="223">
        <v>2.2497465668920444</v>
      </c>
      <c r="AO258" s="223">
        <v>2.2497837246440153</v>
      </c>
      <c r="AP258" s="223">
        <v>2.2498234078729658</v>
      </c>
      <c r="AQ258" s="223">
        <v>2.2498657881352413</v>
      </c>
      <c r="AR258" s="223">
        <v>2.249911048628364</v>
      </c>
      <c r="AS258" s="223">
        <v>2.2499593849792099</v>
      </c>
      <c r="AT258" s="223">
        <v>2.2500110060852934</v>
      </c>
      <c r="AU258" s="223">
        <v>2.2500661350127307</v>
      </c>
      <c r="AV258" s="223">
        <v>2.2501250099546488</v>
      </c>
      <c r="AW258" s="223">
        <v>2.2501878852540718</v>
      </c>
      <c r="AX258" s="223">
        <v>2.2502550324955726</v>
      </c>
      <c r="AY258" s="223">
        <v>2.250326741670261</v>
      </c>
      <c r="AZ258" s="223">
        <v>2.2504033224189728</v>
      </c>
      <c r="BA258" s="223">
        <v>2.2504851053588415</v>
      </c>
      <c r="BB258" s="223">
        <v>2.2505724434987635</v>
      </c>
      <c r="BC258" s="223">
        <v>2.2506657137496355</v>
      </c>
      <c r="BD258" s="223">
        <v>2.2507653185355956</v>
      </c>
      <c r="BE258" s="223">
        <v>2.2508716875129302</v>
      </c>
      <c r="BF258" s="223">
        <v>2.2509852794036975</v>
      </c>
      <c r="BG258" s="223">
        <v>2.2511065839515978</v>
      </c>
      <c r="BH258" s="223">
        <v>2.251236124008074</v>
      </c>
      <c r="BI258" s="223">
        <v>2.2513744577571391</v>
      </c>
      <c r="BJ258" s="223">
        <v>2.2515221810879531</v>
      </c>
      <c r="BK258" s="223">
        <v>2.2516799301247499</v>
      </c>
      <c r="BL258" s="223">
        <v>2.2518483839242793</v>
      </c>
      <c r="BM258" s="223">
        <v>2.2520282673516059</v>
      </c>
      <c r="BN258" s="223">
        <v>2.2522203541457166</v>
      </c>
      <c r="BO258" s="223">
        <v>2.2524254701871436</v>
      </c>
      <c r="BP258" s="223">
        <v>2.2526444969805155</v>
      </c>
      <c r="BQ258" s="223">
        <v>2.2528783753657513</v>
      </c>
      <c r="BR258" s="223">
        <v>2.2531281094724269</v>
      </c>
      <c r="BS258" s="223">
        <v>2.2533947709327298</v>
      </c>
      <c r="BT258" s="223">
        <v>2.25367950336932</v>
      </c>
      <c r="BU258" s="223">
        <v>2.253983527175393</v>
      </c>
      <c r="BV258" s="223">
        <v>2.2543081446052509</v>
      </c>
      <c r="BW258" s="223">
        <v>2.2546547451947663</v>
      </c>
      <c r="BX258" s="223">
        <v>2.2550248115322304</v>
      </c>
      <c r="BY258" s="223">
        <v>2.2554199254012679</v>
      </c>
      <c r="BZ258" s="223">
        <v>2.2558417743187213</v>
      </c>
      <c r="CA258" s="223">
        <v>2.2562921584916826</v>
      </c>
      <c r="CB258" s="223">
        <v>2.2567729982191822</v>
      </c>
      <c r="CC258" s="223">
        <v>2.257286341765401</v>
      </c>
      <c r="CD258" s="223">
        <v>2.2578343737326598</v>
      </c>
      <c r="CE258" s="223">
        <v>2.2584194239638435</v>
      </c>
      <c r="CF258" s="223">
        <v>2.2590439770052622</v>
      </c>
      <c r="CG258" s="223">
        <v>2.259710682162277</v>
      </c>
      <c r="CH258" s="223">
        <v>2.2604223155634573</v>
      </c>
      <c r="CI258" s="223">
        <v>2.2611819465249807</v>
      </c>
      <c r="CJ258" s="223">
        <v>2.2619927681859955</v>
      </c>
      <c r="CK258" s="223">
        <v>2.2628582011148315</v>
      </c>
      <c r="CL258" s="223">
        <v>2.2637818907783127</v>
      </c>
      <c r="CM258" s="223">
        <v>2.2647677218306588</v>
      </c>
      <c r="CN258" s="223">
        <v>2.2658196841146632</v>
      </c>
      <c r="CO258" s="223">
        <v>2.2669423365403478</v>
      </c>
      <c r="CP258" s="223">
        <v>2.268140221353391</v>
      </c>
      <c r="CQ258" s="223">
        <v>2.2694184275212956</v>
      </c>
      <c r="CR258" s="223">
        <v>2.2707822669439079</v>
      </c>
      <c r="CS258" s="223">
        <v>2.272237391540604</v>
      </c>
      <c r="CT258" s="223">
        <v>2.2737898125702838</v>
      </c>
      <c r="CU258" s="223">
        <v>2.2754459202701667</v>
      </c>
      <c r="CV258" s="223">
        <v>2.3108028027379399</v>
      </c>
      <c r="CW258" s="223">
        <v>2.3127043098289533</v>
      </c>
      <c r="CX258" s="223">
        <v>2.3147322782768436</v>
      </c>
      <c r="CY258" s="223">
        <v>2.316894872015089</v>
      </c>
      <c r="CZ258" s="223">
        <v>2.3192007205414122</v>
      </c>
      <c r="DA258" s="223">
        <v>2.321658923604363</v>
      </c>
      <c r="DB258" s="223">
        <v>2.3242790457411067</v>
      </c>
      <c r="DC258" s="223">
        <v>2.3270710953914917</v>
      </c>
      <c r="DD258" s="223">
        <v>2.3300454807682831</v>
      </c>
    </row>
    <row r="259" spans="1:108">
      <c r="A259" s="223">
        <v>5</v>
      </c>
      <c r="H259"/>
      <c r="I259" s="223">
        <v>0.64931542760150995</v>
      </c>
      <c r="J259" s="223">
        <v>0.64931777758324871</v>
      </c>
      <c r="K259" s="223">
        <v>0.64932035662697285</v>
      </c>
      <c r="L259" s="223">
        <v>0.64932319004804628</v>
      </c>
      <c r="M259" s="223">
        <v>0.64932630625260335</v>
      </c>
      <c r="N259" s="223">
        <v>0.6493297371402198</v>
      </c>
      <c r="O259" s="223">
        <v>0.64933351856101973</v>
      </c>
      <c r="P259" s="223">
        <v>0.64933769083471893</v>
      </c>
      <c r="Q259" s="223">
        <v>0.64934229934014998</v>
      </c>
      <c r="R259" s="223">
        <v>0.64934739518500217</v>
      </c>
      <c r="S259" s="223">
        <v>0.64935303596686467</v>
      </c>
      <c r="T259" s="223">
        <v>0.64935928663820475</v>
      </c>
      <c r="U259" s="223">
        <v>0.64936622048967008</v>
      </c>
      <c r="V259" s="223">
        <v>0.64937392026811203</v>
      </c>
      <c r="W259" s="223">
        <v>0.6493824794480042</v>
      </c>
      <c r="X259" s="223">
        <v>0.64939200367753902</v>
      </c>
      <c r="Y259" s="223">
        <v>0.64940261242363806</v>
      </c>
      <c r="Z259" s="223">
        <v>0.64941444084349975</v>
      </c>
      <c r="AA259" s="223">
        <v>0.64942764191413793</v>
      </c>
      <c r="AB259" s="223">
        <v>0.64944238885575511</v>
      </c>
      <c r="AC259" s="223">
        <v>0.64945887788976542</v>
      </c>
      <c r="AD259" s="223">
        <v>0.64947733137796626</v>
      </c>
      <c r="AE259" s="223">
        <v>0.64949800139580727</v>
      </c>
      <c r="AF259" s="223">
        <v>0.64952117380005281</v>
      </c>
      <c r="AG259" s="223">
        <v>0.64954717285949282</v>
      </c>
      <c r="AH259" s="223">
        <v>0.64957636652685591</v>
      </c>
      <c r="AI259" s="223">
        <v>0.64960917244088001</v>
      </c>
      <c r="AJ259" s="223">
        <v>0.64964606475976738</v>
      </c>
      <c r="AK259" s="223">
        <v>0.64968758194118448</v>
      </c>
      <c r="AL259" s="223">
        <v>0.64973433559978111</v>
      </c>
      <c r="AM259" s="223">
        <v>0.64978702059114091</v>
      </c>
      <c r="AN259" s="223">
        <v>0.64984642649140012</v>
      </c>
      <c r="AO259" s="223">
        <v>0.64991345066478801</v>
      </c>
      <c r="AP259" s="223">
        <v>0.64998911313737318</v>
      </c>
      <c r="AQ259" s="223">
        <v>0.65007457352471298</v>
      </c>
      <c r="AR259" s="223">
        <v>0.65017115029428496</v>
      </c>
      <c r="AS259" s="223">
        <v>0.65028034268096446</v>
      </c>
      <c r="AT259" s="223">
        <v>0.65040385561583591</v>
      </c>
      <c r="AU259" s="223">
        <v>0.65054362807579991</v>
      </c>
      <c r="AV259" s="223">
        <v>0.65070186531422369</v>
      </c>
      <c r="AW259" s="223">
        <v>0.65088107549180529</v>
      </c>
      <c r="AX259" s="223">
        <v>0.65108411129237531</v>
      </c>
      <c r="AY259" s="223">
        <v>0.65131421718097893</v>
      </c>
      <c r="AZ259" s="223">
        <v>0.65157508304168854</v>
      </c>
      <c r="BA259" s="223">
        <v>0.65187090502044265</v>
      </c>
      <c r="BB259" s="223">
        <v>0.65220645449391368</v>
      </c>
      <c r="BC259" s="223">
        <v>0.65258715618884355</v>
      </c>
      <c r="BD259" s="223">
        <v>0.65301917658693487</v>
      </c>
      <c r="BE259" s="223">
        <v>0.65350952386733885</v>
      </c>
      <c r="BF259" s="223">
        <v>0.65406616076039104</v>
      </c>
      <c r="BG259" s="223">
        <v>0.65469813181014747</v>
      </c>
      <c r="BH259" s="223">
        <v>0.65541570666595139</v>
      </c>
      <c r="BI259" s="223">
        <v>0.65623054113991053</v>
      </c>
      <c r="BJ259" s="223">
        <v>0.65715585787128028</v>
      </c>
      <c r="BK259" s="223">
        <v>0.65820664852182664</v>
      </c>
      <c r="BL259" s="223">
        <v>0.65939989947731603</v>
      </c>
      <c r="BM259" s="223">
        <v>0.66075484303564602</v>
      </c>
      <c r="BN259" s="223">
        <v>0.66229323600488932</v>
      </c>
      <c r="BO259" s="223">
        <v>0.66403966749449872</v>
      </c>
      <c r="BP259" s="223">
        <v>0.66602189743654427</v>
      </c>
      <c r="BQ259" s="223">
        <v>0.66827122699462682</v>
      </c>
      <c r="BR259" s="223">
        <v>0.67082290147749857</v>
      </c>
      <c r="BS259" s="223">
        <v>0.6737165456435209</v>
      </c>
      <c r="BT259" s="223">
        <v>0.6769966303343935</v>
      </c>
      <c r="BU259" s="223">
        <v>0.68071296819205329</v>
      </c>
      <c r="BV259" s="223">
        <v>0.68492123478313194</v>
      </c>
      <c r="BW259" s="223">
        <v>0.68968350979189941</v>
      </c>
      <c r="BX259" s="223">
        <v>0.69506883108380002</v>
      </c>
      <c r="BY259" s="223">
        <v>0.7011537524629935</v>
      </c>
      <c r="BZ259" s="223">
        <v>0.70802289396985574</v>
      </c>
      <c r="CA259" s="223">
        <v>0.71576947176127614</v>
      </c>
      <c r="CB259" s="223">
        <v>0.72449579321390778</v>
      </c>
      <c r="CC259" s="223">
        <v>0.73431370216000791</v>
      </c>
      <c r="CD259" s="223">
        <v>0.74534495940501788</v>
      </c>
      <c r="CE259" s="223">
        <v>0.75772154517608181</v>
      </c>
      <c r="CF259" s="223">
        <v>0.77158587314631499</v>
      </c>
      <c r="CG259" s="223">
        <v>0.78709091029201961</v>
      </c>
      <c r="CH259" s="223">
        <v>0.80440019163108578</v>
      </c>
      <c r="CI259" s="223">
        <v>0.82368779728706609</v>
      </c>
      <c r="CJ259" s="223">
        <v>0.84513817971438199</v>
      </c>
      <c r="CK259" s="223">
        <v>0.86894601074035938</v>
      </c>
      <c r="CL259" s="223">
        <v>0.8953159894403554</v>
      </c>
      <c r="CM259" s="223">
        <v>0.9244626777177104</v>
      </c>
      <c r="CN259" s="223">
        <v>0.95661037081327005</v>
      </c>
      <c r="CO259" s="223">
        <v>0.99199319260895391</v>
      </c>
      <c r="CP259" s="223">
        <v>1.0308551218743252</v>
      </c>
      <c r="CQ259" s="223">
        <v>1.0734504199308925</v>
      </c>
      <c r="CR259" s="223">
        <v>1.1200440820743607</v>
      </c>
      <c r="CS259" s="223">
        <v>1.1709125861144887</v>
      </c>
      <c r="CT259" s="223">
        <v>1.2263448376201498</v>
      </c>
      <c r="CU259" s="223">
        <v>1.2866433277676672</v>
      </c>
      <c r="CV259" s="223">
        <v>1.3568662735677472</v>
      </c>
      <c r="CW259" s="223">
        <v>1.4276363160620096</v>
      </c>
      <c r="CX259" s="223">
        <v>1.5042814356796337</v>
      </c>
      <c r="CY259" s="223">
        <v>1.5871746466672476</v>
      </c>
      <c r="CZ259" s="223">
        <v>1.6767109161933154</v>
      </c>
      <c r="DA259" s="223">
        <v>1.7733093019385222</v>
      </c>
      <c r="DB259" s="223">
        <v>1.8774152081248192</v>
      </c>
      <c r="DC259" s="223">
        <v>1.9895027534800467</v>
      </c>
      <c r="DD259" s="223">
        <v>2.1100772486342909</v>
      </c>
    </row>
    <row r="260" spans="1:108">
      <c r="A260" s="223">
        <v>6</v>
      </c>
      <c r="H260"/>
      <c r="I260" s="223">
        <v>1.127603525500372</v>
      </c>
      <c r="J260" s="223">
        <v>1.1278077664566295</v>
      </c>
      <c r="K260" s="223">
        <v>1.128025895875449</v>
      </c>
      <c r="L260" s="223">
        <v>1.1282588581767736</v>
      </c>
      <c r="M260" s="223">
        <v>1.1285076620012984</v>
      </c>
      <c r="N260" s="223">
        <v>1.1287733845774783</v>
      </c>
      <c r="O260" s="223">
        <v>1.1290571763854917</v>
      </c>
      <c r="P260" s="223">
        <v>1.1293602661383513</v>
      </c>
      <c r="Q260" s="223">
        <v>1.1296839661017242</v>
      </c>
      <c r="R260" s="223">
        <v>1.1300296777754999</v>
      </c>
      <c r="S260" s="223">
        <v>1.1303988979616979</v>
      </c>
      <c r="T260" s="223">
        <v>1.1307932252449873</v>
      </c>
      <c r="U260" s="223">
        <v>1.1312143669138759</v>
      </c>
      <c r="V260" s="223">
        <v>1.1316641463525339</v>
      </c>
      <c r="W260" s="223">
        <v>1.1321445109352508</v>
      </c>
      <c r="X260" s="223">
        <v>1.1326575404577064</v>
      </c>
      <c r="Y260" s="223">
        <v>1.1332054561415548</v>
      </c>
      <c r="Z260" s="223">
        <v>1.133790630251309</v>
      </c>
      <c r="AA260" s="223">
        <v>1.1344155963651548</v>
      </c>
      <c r="AB260" s="223">
        <v>1.1350830603441635</v>
      </c>
      <c r="AC260" s="223">
        <v>1.1357959120473884</v>
      </c>
      <c r="AD260" s="223">
        <v>1.1365572378435624</v>
      </c>
      <c r="AE260" s="223">
        <v>1.1373703339735652</v>
      </c>
      <c r="AF260" s="223">
        <v>1.1382387208215023</v>
      </c>
      <c r="AG260" s="223">
        <v>1.1391661581561809</v>
      </c>
      <c r="AH260" s="223">
        <v>1.1401566614089622</v>
      </c>
      <c r="AI260" s="223">
        <v>1.1412145190584566</v>
      </c>
      <c r="AJ260" s="223">
        <v>1.1423443111973217</v>
      </c>
      <c r="AK260" s="223">
        <v>1.1435509293615365</v>
      </c>
      <c r="AL260" s="223">
        <v>1.1448395977079875</v>
      </c>
      <c r="AM260" s="223">
        <v>1.1462158956320478</v>
      </c>
      <c r="AN260" s="223">
        <v>1.1476857819230486</v>
      </c>
      <c r="AO260" s="223">
        <v>1.14925562056221</v>
      </c>
      <c r="AP260" s="223">
        <v>1.1509322082746996</v>
      </c>
      <c r="AQ260" s="223">
        <v>1.1527228039550834</v>
      </c>
      <c r="AR260" s="223">
        <v>1.1546351600935334</v>
      </c>
      <c r="AS260" s="223">
        <v>1.1566775563388272</v>
      </c>
      <c r="AT260" s="223">
        <v>1.1588588353434042</v>
      </c>
      <c r="AU260" s="223">
        <v>1.1611884410456341</v>
      </c>
      <c r="AV260" s="223">
        <v>1.1636764595549893</v>
      </c>
      <c r="AW260" s="223">
        <v>1.1663336628170802</v>
      </c>
      <c r="AX260" s="223">
        <v>1.1691715552475337</v>
      </c>
      <c r="AY260" s="223">
        <v>1.1722024235365498</v>
      </c>
      <c r="AZ260" s="223">
        <v>1.175439389839678</v>
      </c>
      <c r="BA260" s="223">
        <v>1.1788964685850152</v>
      </c>
      <c r="BB260" s="223">
        <v>1.1825886271426573</v>
      </c>
      <c r="BC260" s="223">
        <v>1.1865318506189617</v>
      </c>
      <c r="BD260" s="223">
        <v>1.1907432110560003</v>
      </c>
      <c r="BE260" s="223">
        <v>1.1952409413356566</v>
      </c>
      <c r="BF260" s="223">
        <v>1.2000445141081475</v>
      </c>
      <c r="BG260" s="223">
        <v>1.2051747260864982</v>
      </c>
      <c r="BH260" s="223">
        <v>1.2106537880716948</v>
      </c>
      <c r="BI260" s="223">
        <v>1.2165054210980191</v>
      </c>
      <c r="BJ260" s="223">
        <v>1.2227549591145406</v>
      </c>
      <c r="BK260" s="223">
        <v>1.2294294586469992</v>
      </c>
      <c r="BL260" s="223">
        <v>1.2365578159144841</v>
      </c>
      <c r="BM260" s="223">
        <v>1.2441708919075618</v>
      </c>
      <c r="BN260" s="223">
        <v>1.2523016459688969</v>
      </c>
      <c r="BO260" s="223">
        <v>1.2609852784541906</v>
      </c>
      <c r="BP260" s="223">
        <v>1.270259383090488</v>
      </c>
      <c r="BQ260" s="223">
        <v>1.2801641096908305</v>
      </c>
      <c r="BR260" s="223">
        <v>1.2907423379289784</v>
      </c>
      <c r="BS260" s="223">
        <v>1.3020398629257386</v>
      </c>
      <c r="BT260" s="223">
        <v>1.3141055934494483</v>
      </c>
      <c r="BU260" s="223">
        <v>1.3269917635876964</v>
      </c>
      <c r="BV260" s="223">
        <v>1.3407541588055405</v>
      </c>
      <c r="BW260" s="223">
        <v>1.3554523573676474</v>
      </c>
      <c r="BX260" s="223">
        <v>1.3711499881681384</v>
      </c>
      <c r="BY260" s="223">
        <v>1.3879150060828003</v>
      </c>
      <c r="BZ260" s="223">
        <v>1.4058199860339882</v>
      </c>
      <c r="CA260" s="223">
        <v>1.4249424370393542</v>
      </c>
      <c r="CB260" s="223">
        <v>1.4453651376018137</v>
      </c>
      <c r="CC260" s="223">
        <v>1.4671764938902756</v>
      </c>
      <c r="CD260" s="223">
        <v>1.4904709222590167</v>
      </c>
      <c r="CE260" s="223">
        <v>1.5153492577585717</v>
      </c>
      <c r="CF260" s="223">
        <v>1.5419191904030749</v>
      </c>
      <c r="CG260" s="223">
        <v>1.5702957310786136</v>
      </c>
      <c r="CH260" s="223">
        <v>1.6006016847959204</v>
      </c>
      <c r="CI260" s="223">
        <v>1.6329682595644064</v>
      </c>
      <c r="CJ260" s="223">
        <v>1.6675355431489427</v>
      </c>
      <c r="CK260" s="223">
        <v>1.7044531544901722</v>
      </c>
      <c r="CL260" s="223">
        <v>1.7438808828305956</v>
      </c>
      <c r="CM260" s="223">
        <v>1.7859893787973544</v>
      </c>
      <c r="CN260" s="223">
        <v>1.8309608178492476</v>
      </c>
      <c r="CO260" s="223">
        <v>1.8789899123331613</v>
      </c>
      <c r="CP260" s="223">
        <v>1.9302844517836901</v>
      </c>
      <c r="CQ260" s="223">
        <v>1.9850664744372257</v>
      </c>
      <c r="CR260" s="223">
        <v>2.0435730556664486</v>
      </c>
      <c r="CS260" s="223">
        <v>2.1060573814759413</v>
      </c>
      <c r="CT260" s="223">
        <v>2.1727898421313845</v>
      </c>
      <c r="CU260" s="223">
        <v>2.2440591996585288</v>
      </c>
      <c r="CV260" s="223">
        <v>2.3369689836865586</v>
      </c>
      <c r="CW260" s="223">
        <v>2.4182668438748625</v>
      </c>
      <c r="CX260" s="223">
        <v>2.5050915727446101</v>
      </c>
      <c r="CY260" s="223">
        <v>2.5978187820098486</v>
      </c>
      <c r="CZ260" s="223">
        <v>2.6968495803502535</v>
      </c>
      <c r="DA260" s="223">
        <v>2.8026122937298319</v>
      </c>
      <c r="DB260" s="223">
        <v>2.9155642974642886</v>
      </c>
      <c r="DC260" s="223">
        <v>3.036193965343629</v>
      </c>
      <c r="DD260" s="223">
        <v>3.1650227403841416</v>
      </c>
    </row>
    <row r="261" spans="1:108">
      <c r="A261" s="223">
        <v>7</v>
      </c>
      <c r="H261"/>
      <c r="I261" s="223">
        <v>1.127603525500372</v>
      </c>
      <c r="J261" s="223">
        <v>1.1278077664566295</v>
      </c>
      <c r="K261" s="223">
        <v>1.128025895875449</v>
      </c>
      <c r="L261" s="223">
        <v>1.1282588581767736</v>
      </c>
      <c r="M261" s="223">
        <v>1.1285076620012984</v>
      </c>
      <c r="N261" s="223">
        <v>1.1287733845774783</v>
      </c>
      <c r="O261" s="223">
        <v>1.1290571763854917</v>
      </c>
      <c r="P261" s="223">
        <v>1.1293602661383513</v>
      </c>
      <c r="Q261" s="223">
        <v>1.1296839661017242</v>
      </c>
      <c r="R261" s="223">
        <v>1.1300296777754999</v>
      </c>
      <c r="S261" s="223">
        <v>1.1303988979616979</v>
      </c>
      <c r="T261" s="223">
        <v>1.1307932252449873</v>
      </c>
      <c r="U261" s="223">
        <v>1.1312143669138759</v>
      </c>
      <c r="V261" s="223">
        <v>1.1316641463525339</v>
      </c>
      <c r="W261" s="223">
        <v>1.1321445109352508</v>
      </c>
      <c r="X261" s="223">
        <v>1.1326575404577064</v>
      </c>
      <c r="Y261" s="223">
        <v>1.1332054561415548</v>
      </c>
      <c r="Z261" s="223">
        <v>1.133790630251309</v>
      </c>
      <c r="AA261" s="223">
        <v>1.1344155963651548</v>
      </c>
      <c r="AB261" s="223">
        <v>1.1350830603441635</v>
      </c>
      <c r="AC261" s="223">
        <v>1.1357959120473884</v>
      </c>
      <c r="AD261" s="223">
        <v>1.1365572378435624</v>
      </c>
      <c r="AE261" s="223">
        <v>1.1373703339735652</v>
      </c>
      <c r="AF261" s="223">
        <v>1.1382387208215023</v>
      </c>
      <c r="AG261" s="223">
        <v>1.1391661581561809</v>
      </c>
      <c r="AH261" s="223">
        <v>1.1401566614089622</v>
      </c>
      <c r="AI261" s="223">
        <v>1.1412145190584566</v>
      </c>
      <c r="AJ261" s="223">
        <v>1.1423443111973217</v>
      </c>
      <c r="AK261" s="223">
        <v>1.1435509293615365</v>
      </c>
      <c r="AL261" s="223">
        <v>1.1448395977079875</v>
      </c>
      <c r="AM261" s="223">
        <v>1.1462158956320478</v>
      </c>
      <c r="AN261" s="223">
        <v>1.1476857819230486</v>
      </c>
      <c r="AO261" s="223">
        <v>1.14925562056221</v>
      </c>
      <c r="AP261" s="223">
        <v>1.1509322082746996</v>
      </c>
      <c r="AQ261" s="223">
        <v>1.1527228039550834</v>
      </c>
      <c r="AR261" s="223">
        <v>1.1546351600935334</v>
      </c>
      <c r="AS261" s="223">
        <v>1.1566775563388272</v>
      </c>
      <c r="AT261" s="223">
        <v>1.1588588353434042</v>
      </c>
      <c r="AU261" s="223">
        <v>1.1611884410456341</v>
      </c>
      <c r="AV261" s="223">
        <v>1.1636764595549893</v>
      </c>
      <c r="AW261" s="223">
        <v>1.1663336628170802</v>
      </c>
      <c r="AX261" s="223">
        <v>1.1691715552475337</v>
      </c>
      <c r="AY261" s="223">
        <v>1.1722024235365498</v>
      </c>
      <c r="AZ261" s="223">
        <v>1.175439389839678</v>
      </c>
      <c r="BA261" s="223">
        <v>1.1788964685850152</v>
      </c>
      <c r="BB261" s="223">
        <v>1.1825886271426573</v>
      </c>
      <c r="BC261" s="223">
        <v>1.1865318506189617</v>
      </c>
      <c r="BD261" s="223">
        <v>1.1907432110560003</v>
      </c>
      <c r="BE261" s="223">
        <v>1.1952409413356566</v>
      </c>
      <c r="BF261" s="223">
        <v>1.2000445141081475</v>
      </c>
      <c r="BG261" s="223">
        <v>1.2051747260864982</v>
      </c>
      <c r="BH261" s="223">
        <v>1.2106537880716948</v>
      </c>
      <c r="BI261" s="223">
        <v>1.2165054210980191</v>
      </c>
      <c r="BJ261" s="223">
        <v>1.2227549591145406</v>
      </c>
      <c r="BK261" s="223">
        <v>1.2294294586469992</v>
      </c>
      <c r="BL261" s="223">
        <v>1.2365578159144841</v>
      </c>
      <c r="BM261" s="223">
        <v>1.2441708919075618</v>
      </c>
      <c r="BN261" s="223">
        <v>1.2523016459688969</v>
      </c>
      <c r="BO261" s="223">
        <v>1.2609852784541906</v>
      </c>
      <c r="BP261" s="223">
        <v>1.270259383090488</v>
      </c>
      <c r="BQ261" s="223">
        <v>1.2801641096908305</v>
      </c>
      <c r="BR261" s="223">
        <v>1.2907423379289784</v>
      </c>
      <c r="BS261" s="223">
        <v>1.3020398629257386</v>
      </c>
      <c r="BT261" s="223">
        <v>1.3141055934494483</v>
      </c>
      <c r="BU261" s="223">
        <v>1.3269917635876964</v>
      </c>
      <c r="BV261" s="223">
        <v>1.3407541588055405</v>
      </c>
      <c r="BW261" s="223">
        <v>1.3554523573676474</v>
      </c>
      <c r="BX261" s="223">
        <v>1.3711499881681384</v>
      </c>
      <c r="BY261" s="223">
        <v>1.3879150060828003</v>
      </c>
      <c r="BZ261" s="223">
        <v>1.4058199860339882</v>
      </c>
      <c r="CA261" s="223">
        <v>1.4249424370393542</v>
      </c>
      <c r="CB261" s="223">
        <v>1.4453651376018137</v>
      </c>
      <c r="CC261" s="223">
        <v>1.4671764938902756</v>
      </c>
      <c r="CD261" s="223">
        <v>1.4904709222590167</v>
      </c>
      <c r="CE261" s="223">
        <v>1.5153492577585717</v>
      </c>
      <c r="CF261" s="223">
        <v>1.5419191904030749</v>
      </c>
      <c r="CG261" s="223">
        <v>1.5702957310786136</v>
      </c>
      <c r="CH261" s="223">
        <v>1.6006016847959204</v>
      </c>
      <c r="CI261" s="223">
        <v>1.6329682595644064</v>
      </c>
      <c r="CJ261" s="223">
        <v>1.6675355431489427</v>
      </c>
      <c r="CK261" s="223">
        <v>1.7044531544901722</v>
      </c>
      <c r="CL261" s="223">
        <v>1.7438808828305956</v>
      </c>
      <c r="CM261" s="223">
        <v>1.7859893787973544</v>
      </c>
      <c r="CN261" s="223">
        <v>1.8309608178492476</v>
      </c>
      <c r="CO261" s="223">
        <v>1.8789899123331613</v>
      </c>
      <c r="CP261" s="223">
        <v>1.9302844517836901</v>
      </c>
      <c r="CQ261" s="223">
        <v>1.9850664744372257</v>
      </c>
      <c r="CR261" s="223">
        <v>2.0435730556664486</v>
      </c>
      <c r="CS261" s="223">
        <v>2.1060573814759413</v>
      </c>
      <c r="CT261" s="223">
        <v>2.1727898421313845</v>
      </c>
      <c r="CU261" s="223">
        <v>2.2440591996585288</v>
      </c>
      <c r="CV261" s="223">
        <v>2.3369689836865586</v>
      </c>
      <c r="CW261" s="223">
        <v>2.4182668438748625</v>
      </c>
      <c r="CX261" s="223">
        <v>2.5050915727446101</v>
      </c>
      <c r="CY261" s="223">
        <v>2.5978187820098486</v>
      </c>
      <c r="CZ261" s="223">
        <v>2.6968495803502535</v>
      </c>
      <c r="DA261" s="223">
        <v>2.8026122937298319</v>
      </c>
      <c r="DB261" s="223">
        <v>2.9155642974642886</v>
      </c>
      <c r="DC261" s="223">
        <v>3.036193965343629</v>
      </c>
      <c r="DD261" s="223">
        <v>3.1650227403841416</v>
      </c>
    </row>
    <row r="262" spans="1:108">
      <c r="A262" s="223">
        <v>8</v>
      </c>
      <c r="H262"/>
      <c r="I262" s="223">
        <v>-1.1216675983445017</v>
      </c>
      <c r="J262" s="223">
        <v>-1.121468193686785</v>
      </c>
      <c r="K262" s="223">
        <v>-1.1212552294152975</v>
      </c>
      <c r="L262" s="223">
        <v>-1.12102778346892</v>
      </c>
      <c r="M262" s="223">
        <v>-1.1207848710857655</v>
      </c>
      <c r="N262" s="223">
        <v>-1.1205254405394693</v>
      </c>
      <c r="O262" s="223">
        <v>-1.1202483685855424</v>
      </c>
      <c r="P262" s="223">
        <v>-1.1199524555980676</v>
      </c>
      <c r="Q262" s="223">
        <v>-1.1196364203756859</v>
      </c>
      <c r="R262" s="223">
        <v>-1.1192988945943811</v>
      </c>
      <c r="S262" s="223">
        <v>-1.1189384168830427</v>
      </c>
      <c r="T262" s="223">
        <v>-1.1185534264961583</v>
      </c>
      <c r="U262" s="223">
        <v>-1.1181422565562353</v>
      </c>
      <c r="V262" s="223">
        <v>-1.1177031268366955</v>
      </c>
      <c r="W262" s="223">
        <v>-1.117234136053991</v>
      </c>
      <c r="X262" s="223">
        <v>-1.1167332536355665</v>
      </c>
      <c r="Y262" s="223">
        <v>-1.1161983109280234</v>
      </c>
      <c r="Z262" s="223">
        <v>-1.1156269918074193</v>
      </c>
      <c r="AA262" s="223">
        <v>-1.1150168226510422</v>
      </c>
      <c r="AB262" s="223">
        <v>-1.1143651616272388</v>
      </c>
      <c r="AC262" s="223">
        <v>-1.1136691872569193</v>
      </c>
      <c r="AD262" s="223">
        <v>-1.1129258861972104</v>
      </c>
      <c r="AE262" s="223">
        <v>-1.1121320401943573</v>
      </c>
      <c r="AF262" s="223">
        <v>-1.1112842121493784</v>
      </c>
      <c r="AG262" s="223">
        <v>-1.1103787312361351</v>
      </c>
      <c r="AH262" s="223">
        <v>-1.1094116770073714</v>
      </c>
      <c r="AI262" s="223">
        <v>-1.1083788624199038</v>
      </c>
      <c r="AJ262" s="223">
        <v>-1.1072758157054472</v>
      </c>
      <c r="AK262" s="223">
        <v>-1.1060977610085789</v>
      </c>
      <c r="AL262" s="223">
        <v>-1.1048395977079875</v>
      </c>
      <c r="AM262" s="223">
        <v>-1.103495878331465</v>
      </c>
      <c r="AN262" s="223">
        <v>-1.1020607849689958</v>
      </c>
      <c r="AO262" s="223">
        <v>-1.1005281040818053</v>
      </c>
      <c r="AP262" s="223">
        <v>-1.0988911995982662</v>
      </c>
      <c r="AQ262" s="223">
        <v>-1.0971429841801579</v>
      </c>
      <c r="AR262" s="223">
        <v>-1.0952758885348306</v>
      </c>
      <c r="AS262" s="223">
        <v>-1.0932818286403827</v>
      </c>
      <c r="AT262" s="223">
        <v>-1.0911521707418892</v>
      </c>
      <c r="AU262" s="223">
        <v>-1.0888776939670965</v>
      </c>
      <c r="AV262" s="223">
        <v>-1.0864485503996595</v>
      </c>
      <c r="AW262" s="223">
        <v>-1.0838542224369916</v>
      </c>
      <c r="AX262" s="223">
        <v>-1.0810834772480389</v>
      </c>
      <c r="AY262" s="223">
        <v>-1.0781243181337112</v>
      </c>
      <c r="AZ262" s="223">
        <v>-1.0749639325792948</v>
      </c>
      <c r="BA262" s="223">
        <v>-1.0715886367738263</v>
      </c>
      <c r="BB262" s="223">
        <v>-1.0679838163561062</v>
      </c>
      <c r="BC262" s="223">
        <v>-1.0641338631306738</v>
      </c>
      <c r="BD262" s="223">
        <v>-1.0600221074795952</v>
      </c>
      <c r="BE262" s="223">
        <v>-1.0556307461772736</v>
      </c>
      <c r="BF262" s="223">
        <v>-1.05094076529555</v>
      </c>
      <c r="BG262" s="223">
        <v>-1.0459318578650996</v>
      </c>
      <c r="BH262" s="223">
        <v>-1.0405823359363793</v>
      </c>
      <c r="BI262" s="223">
        <v>-1.03486903665912</v>
      </c>
      <c r="BJ262" s="223">
        <v>-1.0287672219734125</v>
      </c>
      <c r="BK262" s="223">
        <v>-1.0222504714777507</v>
      </c>
      <c r="BL262" s="223">
        <v>-1.0152905680097952</v>
      </c>
      <c r="BM262" s="223">
        <v>-1.0078573754440441</v>
      </c>
      <c r="BN262" s="223">
        <v>-0.99991870817681971</v>
      </c>
      <c r="BO262" s="223">
        <v>-0.99144019173295295</v>
      </c>
      <c r="BP262" s="223">
        <v>-0.98238511389002747</v>
      </c>
      <c r="BQ262" s="223">
        <v>-0.97271426567492081</v>
      </c>
      <c r="BR262" s="223">
        <v>-0.96238577154344851</v>
      </c>
      <c r="BS262" s="223">
        <v>-0.95135490800699118</v>
      </c>
      <c r="BT262" s="223">
        <v>-0.93957390991987166</v>
      </c>
      <c r="BU262" s="223">
        <v>-0.92699176358769653</v>
      </c>
      <c r="BV262" s="223">
        <v>-0.91355398579971037</v>
      </c>
      <c r="BW262" s="223">
        <v>-0.89920238782711892</v>
      </c>
      <c r="BX262" s="223">
        <v>-0.88387482336409207</v>
      </c>
      <c r="BY262" s="223">
        <v>-0.86750491931846763</v>
      </c>
      <c r="BZ262" s="223">
        <v>-0.85002178828473318</v>
      </c>
      <c r="CA262" s="223">
        <v>-0.83134972145232844</v>
      </c>
      <c r="CB262" s="223">
        <v>-0.81140786061736847</v>
      </c>
      <c r="CC262" s="223">
        <v>-0.79010984787512539</v>
      </c>
      <c r="CD262" s="223">
        <v>-0.76736345147364315</v>
      </c>
      <c r="CE262" s="223">
        <v>-0.74307016620527189</v>
      </c>
      <c r="CF262" s="223">
        <v>-0.71712478660218726</v>
      </c>
      <c r="CG262" s="223">
        <v>-0.68941495108366335</v>
      </c>
      <c r="CH262" s="223">
        <v>-0.65982063076753694</v>
      </c>
      <c r="CI262" s="223">
        <v>-0.62821368696057434</v>
      </c>
      <c r="CJ262" s="223">
        <v>-0.59445722503705278</v>
      </c>
      <c r="CK262" s="223">
        <v>-0.55840504662465928</v>
      </c>
      <c r="CL262" s="223">
        <v>-0.5199010079477171</v>
      </c>
      <c r="CM262" s="223">
        <v>-0.47877834303330435</v>
      </c>
      <c r="CN262" s="223">
        <v>-0.43485886626541559</v>
      </c>
      <c r="CO262" s="223">
        <v>-0.38795242420718656</v>
      </c>
      <c r="CP262" s="223">
        <v>-0.33785576956970087</v>
      </c>
      <c r="CQ262" s="223">
        <v>-0.28435195308406991</v>
      </c>
      <c r="CR262" s="223">
        <v>-0.2272092112774593</v>
      </c>
      <c r="CS262" s="223">
        <v>-0.16618001006466265</v>
      </c>
      <c r="CT262" s="223">
        <v>-0.1009999704388993</v>
      </c>
      <c r="CU262" s="223">
        <v>-3.1386720611637831E-2</v>
      </c>
      <c r="CV262" s="223">
        <v>2.6166180948618667E-2</v>
      </c>
      <c r="CW262" s="223">
        <v>0.10556253404590921</v>
      </c>
      <c r="CX262" s="223">
        <v>0.19035929446776656</v>
      </c>
      <c r="CY262" s="223">
        <v>0.28092390999475958</v>
      </c>
      <c r="CZ262" s="223">
        <v>0.37764885980884122</v>
      </c>
      <c r="DA262" s="223">
        <v>0.4809533701254689</v>
      </c>
      <c r="DB262" s="223">
        <v>0.59128525172318191</v>
      </c>
      <c r="DC262" s="223">
        <v>0.70912286995213725</v>
      </c>
      <c r="DD262" s="223">
        <v>0.83497725961585845</v>
      </c>
    </row>
    <row r="263" spans="1:108">
      <c r="A263" s="223">
        <v>9</v>
      </c>
      <c r="H263"/>
      <c r="I263" s="223">
        <v>-1.1216675983445017</v>
      </c>
      <c r="J263" s="223">
        <v>-1.121468193686785</v>
      </c>
      <c r="K263" s="223">
        <v>-1.1212552294152975</v>
      </c>
      <c r="L263" s="223">
        <v>-1.12102778346892</v>
      </c>
      <c r="M263" s="223">
        <v>-1.1207848710857655</v>
      </c>
      <c r="N263" s="223">
        <v>-1.1205254405394693</v>
      </c>
      <c r="O263" s="223">
        <v>-1.1202483685855424</v>
      </c>
      <c r="P263" s="223">
        <v>-1.1199524555980676</v>
      </c>
      <c r="Q263" s="223">
        <v>-1.1196364203756859</v>
      </c>
      <c r="R263" s="223">
        <v>-1.1192988945943811</v>
      </c>
      <c r="S263" s="223">
        <v>-1.1189384168830427</v>
      </c>
      <c r="T263" s="223">
        <v>-1.1185534264961583</v>
      </c>
      <c r="U263" s="223">
        <v>-1.1181422565562353</v>
      </c>
      <c r="V263" s="223">
        <v>-1.1177031268366955</v>
      </c>
      <c r="W263" s="223">
        <v>-1.117234136053991</v>
      </c>
      <c r="X263" s="223">
        <v>-1.1167332536355665</v>
      </c>
      <c r="Y263" s="223">
        <v>-1.1161983109280234</v>
      </c>
      <c r="Z263" s="223">
        <v>-1.1156269918074193</v>
      </c>
      <c r="AA263" s="223">
        <v>-1.1150168226510422</v>
      </c>
      <c r="AB263" s="223">
        <v>-1.1143651616272388</v>
      </c>
      <c r="AC263" s="223">
        <v>-1.1136691872569193</v>
      </c>
      <c r="AD263" s="223">
        <v>-1.1129258861972104</v>
      </c>
      <c r="AE263" s="223">
        <v>-1.1121320401943573</v>
      </c>
      <c r="AF263" s="223">
        <v>-1.1112842121493784</v>
      </c>
      <c r="AG263" s="223">
        <v>-1.1103787312361351</v>
      </c>
      <c r="AH263" s="223">
        <v>-1.1094116770073714</v>
      </c>
      <c r="AI263" s="223">
        <v>-1.1083788624199038</v>
      </c>
      <c r="AJ263" s="223">
        <v>-1.1072758157054472</v>
      </c>
      <c r="AK263" s="223">
        <v>-1.1060977610085789</v>
      </c>
      <c r="AL263" s="223">
        <v>-1.1048395977079875</v>
      </c>
      <c r="AM263" s="223">
        <v>-1.103495878331465</v>
      </c>
      <c r="AN263" s="223">
        <v>-1.1020607849689958</v>
      </c>
      <c r="AO263" s="223">
        <v>-1.1005281040818053</v>
      </c>
      <c r="AP263" s="223">
        <v>-1.0988911995982662</v>
      </c>
      <c r="AQ263" s="223">
        <v>-1.0971429841801579</v>
      </c>
      <c r="AR263" s="223">
        <v>-1.0952758885348306</v>
      </c>
      <c r="AS263" s="223">
        <v>-1.0932818286403827</v>
      </c>
      <c r="AT263" s="223">
        <v>-1.0911521707418892</v>
      </c>
      <c r="AU263" s="223">
        <v>-1.0888776939670965</v>
      </c>
      <c r="AV263" s="223">
        <v>-1.0864485503996595</v>
      </c>
      <c r="AW263" s="223">
        <v>-1.0838542224369916</v>
      </c>
      <c r="AX263" s="223">
        <v>-1.0810834772480389</v>
      </c>
      <c r="AY263" s="223">
        <v>-1.0781243181337112</v>
      </c>
      <c r="AZ263" s="223">
        <v>-1.0749639325792948</v>
      </c>
      <c r="BA263" s="223">
        <v>-1.0715886367738263</v>
      </c>
      <c r="BB263" s="223">
        <v>-1.0679838163561062</v>
      </c>
      <c r="BC263" s="223">
        <v>-1.0641338631306738</v>
      </c>
      <c r="BD263" s="223">
        <v>-1.0600221074795952</v>
      </c>
      <c r="BE263" s="223">
        <v>-1.0556307461772736</v>
      </c>
      <c r="BF263" s="223">
        <v>-1.05094076529555</v>
      </c>
      <c r="BG263" s="223">
        <v>-1.0459318578650996</v>
      </c>
      <c r="BH263" s="223">
        <v>-1.0405823359363793</v>
      </c>
      <c r="BI263" s="223">
        <v>-1.03486903665912</v>
      </c>
      <c r="BJ263" s="223">
        <v>-1.0287672219734125</v>
      </c>
      <c r="BK263" s="223">
        <v>-1.0222504714777507</v>
      </c>
      <c r="BL263" s="223">
        <v>-1.0152905680097952</v>
      </c>
      <c r="BM263" s="223">
        <v>-1.0078573754440441</v>
      </c>
      <c r="BN263" s="223">
        <v>-0.99991870817681971</v>
      </c>
      <c r="BO263" s="223">
        <v>-0.99144019173295295</v>
      </c>
      <c r="BP263" s="223">
        <v>-0.98238511389002747</v>
      </c>
      <c r="BQ263" s="223">
        <v>-0.97271426567492081</v>
      </c>
      <c r="BR263" s="223">
        <v>-0.96238577154344851</v>
      </c>
      <c r="BS263" s="223">
        <v>-0.95135490800699118</v>
      </c>
      <c r="BT263" s="223">
        <v>-0.93957390991987166</v>
      </c>
      <c r="BU263" s="223">
        <v>-0.92699176358769653</v>
      </c>
      <c r="BV263" s="223">
        <v>-0.91355398579971037</v>
      </c>
      <c r="BW263" s="223">
        <v>-0.89920238782711892</v>
      </c>
      <c r="BX263" s="223">
        <v>-0.88387482336409207</v>
      </c>
      <c r="BY263" s="223">
        <v>-0.86750491931846763</v>
      </c>
      <c r="BZ263" s="223">
        <v>-0.85002178828473318</v>
      </c>
      <c r="CA263" s="223">
        <v>-0.83134972145232844</v>
      </c>
      <c r="CB263" s="223">
        <v>-0.81140786061736847</v>
      </c>
      <c r="CC263" s="223">
        <v>-0.79010984787512539</v>
      </c>
      <c r="CD263" s="223">
        <v>-0.76736345147364315</v>
      </c>
      <c r="CE263" s="223">
        <v>-0.74307016620527189</v>
      </c>
      <c r="CF263" s="223">
        <v>-0.71712478660218726</v>
      </c>
      <c r="CG263" s="223">
        <v>-0.68941495108366335</v>
      </c>
      <c r="CH263" s="223">
        <v>-0.65982063076753694</v>
      </c>
      <c r="CI263" s="223">
        <v>-0.62821368696057434</v>
      </c>
      <c r="CJ263" s="223">
        <v>-0.59445722503705278</v>
      </c>
      <c r="CK263" s="223">
        <v>-0.55840504662465928</v>
      </c>
      <c r="CL263" s="223">
        <v>-0.5199010079477171</v>
      </c>
      <c r="CM263" s="223">
        <v>-0.47877834303330435</v>
      </c>
      <c r="CN263" s="223">
        <v>-0.43485886626541559</v>
      </c>
      <c r="CO263" s="223">
        <v>-0.38795242420718656</v>
      </c>
      <c r="CP263" s="223">
        <v>-0.33785576956970087</v>
      </c>
      <c r="CQ263" s="223">
        <v>-0.28435195308406991</v>
      </c>
      <c r="CR263" s="223">
        <v>-0.2272092112774593</v>
      </c>
      <c r="CS263" s="223">
        <v>-0.16618001006466265</v>
      </c>
      <c r="CT263" s="223">
        <v>-0.1009999704388993</v>
      </c>
      <c r="CU263" s="223">
        <v>-3.1386720611637831E-2</v>
      </c>
      <c r="CV263" s="223">
        <v>2.6166180948618667E-2</v>
      </c>
      <c r="CW263" s="223">
        <v>0.10556253404590921</v>
      </c>
      <c r="CX263" s="223">
        <v>0.19035929446776656</v>
      </c>
      <c r="CY263" s="223">
        <v>0.28092390999475958</v>
      </c>
      <c r="CZ263" s="223">
        <v>0.37764885980884122</v>
      </c>
      <c r="DA263" s="223">
        <v>0.4809533701254689</v>
      </c>
      <c r="DB263" s="223">
        <v>0.59128525172318191</v>
      </c>
      <c r="DC263" s="223">
        <v>0.70912286995213725</v>
      </c>
      <c r="DD263" s="223">
        <v>0.83497725961585845</v>
      </c>
    </row>
    <row r="264" spans="1:108">
      <c r="A264" s="223">
        <v>10</v>
      </c>
      <c r="H264"/>
      <c r="I264" s="223">
        <v>0.25236648382316035</v>
      </c>
      <c r="J264" s="223">
        <v>0.25236801322349067</v>
      </c>
      <c r="K264" s="223">
        <v>0.2523696735496308</v>
      </c>
      <c r="L264" s="223">
        <v>0.25237147749092381</v>
      </c>
      <c r="M264" s="223">
        <v>0.25237343913200633</v>
      </c>
      <c r="N264" s="223">
        <v>0.25237557412254708</v>
      </c>
      <c r="O264" s="223">
        <v>0.2523778998690499</v>
      </c>
      <c r="P264" s="223">
        <v>0.25238043575170283</v>
      </c>
      <c r="Q264" s="223">
        <v>0.25238320336965842</v>
      </c>
      <c r="R264" s="223">
        <v>0.25238622681860567</v>
      </c>
      <c r="S264" s="223">
        <v>0.2523895330050191</v>
      </c>
      <c r="T264" s="223">
        <v>0.25239315200208023</v>
      </c>
      <c r="U264" s="223">
        <v>0.25239711745295534</v>
      </c>
      <c r="V264" s="223">
        <v>0.25240146702790056</v>
      </c>
      <c r="W264" s="223">
        <v>0.25240624294255865</v>
      </c>
      <c r="X264" s="223">
        <v>0.25241149254583378</v>
      </c>
      <c r="Y264" s="223">
        <v>0.2524172689868896</v>
      </c>
      <c r="Z264" s="223">
        <v>0.25242363197213963</v>
      </c>
      <c r="AA264" s="223">
        <v>0.25243064862460385</v>
      </c>
      <c r="AB264" s="223">
        <v>0.25243839445972005</v>
      </c>
      <c r="AC264" s="223">
        <v>0.25244695449364951</v>
      </c>
      <c r="AD264" s="223">
        <v>0.25245642450233768</v>
      </c>
      <c r="AE264" s="223">
        <v>0.25246691245212038</v>
      </c>
      <c r="AF264" s="223">
        <v>0.2524785401255385</v>
      </c>
      <c r="AG264" s="223">
        <v>0.25249144496929871</v>
      </c>
      <c r="AH264" s="223">
        <v>0.252505782195037</v>
      </c>
      <c r="AI264" s="223">
        <v>0.25252172716776916</v>
      </c>
      <c r="AJ264" s="223">
        <v>0.25253947812171895</v>
      </c>
      <c r="AK264" s="223">
        <v>0.25255925924867129</v>
      </c>
      <c r="AL264" s="223">
        <v>0.25258132421019108</v>
      </c>
      <c r="AM264" s="223">
        <v>0.2526059601320767</v>
      </c>
      <c r="AN264" s="223">
        <v>0.25263349214738057</v>
      </c>
      <c r="AO264" s="223">
        <v>0.25266428856335221</v>
      </c>
      <c r="AP264" s="223">
        <v>0.25269876673786507</v>
      </c>
      <c r="AQ264" s="223">
        <v>0.25273739976242687</v>
      </c>
      <c r="AR264" s="223">
        <v>0.25278072406189322</v>
      </c>
      <c r="AS264" s="223">
        <v>0.2528293480356848</v>
      </c>
      <c r="AT264" s="223">
        <v>0.25288396188181422</v>
      </c>
      <c r="AU264" s="223">
        <v>0.25294534876357649</v>
      </c>
      <c r="AV264" s="223">
        <v>0.25301439749951909</v>
      </c>
      <c r="AW264" s="223">
        <v>0.25309211698050932</v>
      </c>
      <c r="AX264" s="223">
        <v>0.25317965254354707</v>
      </c>
      <c r="AY264" s="223">
        <v>0.25327830456062556</v>
      </c>
      <c r="AZ264" s="223">
        <v>0.25338954953258125</v>
      </c>
      <c r="BA264" s="223">
        <v>0.2535150640126298</v>
      </c>
      <c r="BB264" s="223">
        <v>0.25365675172220931</v>
      </c>
      <c r="BC264" s="223">
        <v>0.25381677426282839</v>
      </c>
      <c r="BD264" s="223">
        <v>0.25399758587166416</v>
      </c>
      <c r="BE264" s="223">
        <v>0.25420197271536116</v>
      </c>
      <c r="BF264" s="223">
        <v>0.25443309726523489</v>
      </c>
      <c r="BG264" s="223">
        <v>0.25469454834702032</v>
      </c>
      <c r="BH264" s="223">
        <v>0.2549903975081001</v>
      </c>
      <c r="BI264" s="223">
        <v>0.25532526239299819</v>
      </c>
      <c r="BJ264" s="223">
        <v>0.25570437786137246</v>
      </c>
      <c r="BK264" s="223">
        <v>0.25613367561854822</v>
      </c>
      <c r="BL264" s="223">
        <v>0.25661987315262991</v>
      </c>
      <c r="BM264" s="223">
        <v>0.25717057277918071</v>
      </c>
      <c r="BN264" s="223">
        <v>0.25779437157788498</v>
      </c>
      <c r="BO264" s="223">
        <v>0.25850098295778595</v>
      </c>
      <c r="BP264" s="223">
        <v>0.25930137049954288</v>
      </c>
      <c r="BQ264" s="223">
        <v>0.26020789458449506</v>
      </c>
      <c r="BR264" s="223">
        <v>0.26123447212013867</v>
      </c>
      <c r="BS264" s="223">
        <v>0.26239674939876229</v>
      </c>
      <c r="BT264" s="223">
        <v>0.26371228777018568</v>
      </c>
      <c r="BU264" s="223">
        <v>0.26520076136302739</v>
      </c>
      <c r="BV264" s="223">
        <v>0.26688416554850064</v>
      </c>
      <c r="BW264" s="223">
        <v>0.26878703421062383</v>
      </c>
      <c r="BX264" s="223">
        <v>0.27093666318182114</v>
      </c>
      <c r="BY264" s="223">
        <v>0.27336333645242356</v>
      </c>
      <c r="BZ264" s="223">
        <v>0.27610055101352671</v>
      </c>
      <c r="CA264" s="223">
        <v>0.2791852355123034</v>
      </c>
      <c r="CB264" s="223">
        <v>0.28265795737524818</v>
      </c>
      <c r="CC264" s="223">
        <v>0.28656311279399788</v>
      </c>
      <c r="CD264" s="223">
        <v>0.29094909408695463</v>
      </c>
      <c r="CE264" s="223">
        <v>0.29586842956223908</v>
      </c>
      <c r="CF264" s="223">
        <v>0.30137789220691819</v>
      </c>
      <c r="CG264" s="223">
        <v>0.3075385753638753</v>
      </c>
      <c r="CH264" s="223">
        <v>0.31441595019080687</v>
      </c>
      <c r="CI264" s="223">
        <v>0.3220798358960964</v>
      </c>
      <c r="CJ264" s="223">
        <v>0.3306044434948312</v>
      </c>
      <c r="CK264" s="223">
        <v>0.34006833119041618</v>
      </c>
      <c r="CL264" s="223">
        <v>0.35055439131014376</v>
      </c>
      <c r="CM264" s="223">
        <v>0.36214984987328291</v>
      </c>
      <c r="CN264" s="223">
        <v>0.37494635632422907</v>
      </c>
      <c r="CO264" s="223">
        <v>0.38903998604470941</v>
      </c>
      <c r="CP264" s="223">
        <v>0.40453130485929117</v>
      </c>
      <c r="CQ264" s="223">
        <v>0.42152585111179602</v>
      </c>
      <c r="CR264" s="223">
        <v>0.44013430221585786</v>
      </c>
      <c r="CS264" s="223">
        <v>0.46047294369441694</v>
      </c>
      <c r="CT264" s="223">
        <v>0.48266421248974423</v>
      </c>
      <c r="CU264" s="223">
        <v>0.50683735333730262</v>
      </c>
      <c r="CV264" s="223">
        <v>0.53499892552486805</v>
      </c>
      <c r="CW264" s="223">
        <v>0.56346623759407244</v>
      </c>
      <c r="CX264" s="223">
        <v>0.594354445883024</v>
      </c>
      <c r="CY264" s="223">
        <v>0.62782926716464382</v>
      </c>
      <c r="CZ264" s="223">
        <v>0.66406825405028236</v>
      </c>
      <c r="DA264" s="223">
        <v>0.70326221903921127</v>
      </c>
      <c r="DB264" s="223">
        <v>0.74561683359001585</v>
      </c>
      <c r="DC264" s="223">
        <v>0.79135443489733392</v>
      </c>
      <c r="DD264" s="223">
        <v>0.84071608671817366</v>
      </c>
    </row>
    <row r="265" spans="1:108">
      <c r="A265" s="223">
        <v>11</v>
      </c>
      <c r="H265"/>
      <c r="I265" s="223">
        <v>0.59188908836257681</v>
      </c>
      <c r="J265" s="223">
        <v>0.59189096784301043</v>
      </c>
      <c r="K265" s="223">
        <v>0.59189303826205686</v>
      </c>
      <c r="L265" s="223">
        <v>0.59189532148075319</v>
      </c>
      <c r="M265" s="223">
        <v>0.59189784209480212</v>
      </c>
      <c r="N265" s="223">
        <v>0.59190062779598329</v>
      </c>
      <c r="O265" s="223">
        <v>0.59190370978279805</v>
      </c>
      <c r="P265" s="223">
        <v>0.59190712322715922</v>
      </c>
      <c r="Q265" s="223">
        <v>0.59191090780488265</v>
      </c>
      <c r="R265" s="223">
        <v>0.59191510829882588</v>
      </c>
      <c r="S265" s="223">
        <v>0.5919197752847456</v>
      </c>
      <c r="T265" s="223">
        <v>0.59192496591135102</v>
      </c>
      <c r="U265" s="223">
        <v>0.59193074478763408</v>
      </c>
      <c r="V265" s="223">
        <v>0.59193718499237835</v>
      </c>
      <c r="W265" s="223">
        <v>0.59194436922282401</v>
      </c>
      <c r="X265" s="223">
        <v>0.59195239110184139</v>
      </c>
      <c r="Y265" s="223">
        <v>0.59196135666565142</v>
      </c>
      <c r="Z265" s="223">
        <v>0.59197138605721467</v>
      </c>
      <c r="AA265" s="223">
        <v>0.59198261545390052</v>
      </c>
      <c r="AB265" s="223">
        <v>0.59199519926203836</v>
      </c>
      <c r="AC265" s="223">
        <v>0.59200931261548362</v>
      </c>
      <c r="AD265" s="223">
        <v>0.59202515422050339</v>
      </c>
      <c r="AE265" s="223">
        <v>0.59204294959515624</v>
      </c>
      <c r="AF265" s="223">
        <v>0.59206295475803294</v>
      </c>
      <c r="AG265" s="223">
        <v>0.59208546042883015</v>
      </c>
      <c r="AH265" s="223">
        <v>0.59211079681188106</v>
      </c>
      <c r="AI265" s="223">
        <v>0.5921393390435935</v>
      </c>
      <c r="AJ265" s="223">
        <v>0.59217151339592511</v>
      </c>
      <c r="AK265" s="223">
        <v>0.59220780434069864</v>
      </c>
      <c r="AL265" s="223">
        <v>0.59224876259396619</v>
      </c>
      <c r="AM265" s="223">
        <v>0.59229501427594899</v>
      </c>
      <c r="AN265" s="223">
        <v>0.59234727134058496</v>
      </c>
      <c r="AO265" s="223">
        <v>0.59240634344966026</v>
      </c>
      <c r="AP265" s="223">
        <v>0.59247315149019453</v>
      </c>
      <c r="AQ265" s="223">
        <v>0.59254874296051341</v>
      </c>
      <c r="AR265" s="223">
        <v>0.59263430948063478</v>
      </c>
      <c r="AS265" s="223">
        <v>0.59273120671661295</v>
      </c>
      <c r="AT265" s="223">
        <v>0.59284097704671457</v>
      </c>
      <c r="AU265" s="223">
        <v>0.59296537534021065</v>
      </c>
      <c r="AV265" s="223">
        <v>0.59310639826758238</v>
      </c>
      <c r="AW265" s="223">
        <v>0.5932663176145202</v>
      </c>
      <c r="AX265" s="223">
        <v>0.59344771813169694</v>
      </c>
      <c r="AY265" s="223">
        <v>0.59365354051831365</v>
      </c>
      <c r="AZ265" s="223">
        <v>0.59388713021021489</v>
      </c>
      <c r="BA265" s="223">
        <v>0.5941522927231907</v>
      </c>
      <c r="BB265" s="223">
        <v>0.59445335638900687</v>
      </c>
      <c r="BC265" s="223">
        <v>0.59479524341562018</v>
      </c>
      <c r="BD265" s="223">
        <v>0.59518355030345049</v>
      </c>
      <c r="BE265" s="223">
        <v>0.59562463875565042</v>
      </c>
      <c r="BF265" s="223">
        <v>0.59612573833053395</v>
      </c>
      <c r="BG265" s="223">
        <v>0.59669506219649748</v>
      </c>
      <c r="BH265" s="223">
        <v>0.5973419374606892</v>
      </c>
      <c r="BI265" s="223">
        <v>0.59807695164793007</v>
      </c>
      <c r="BJ265" s="223">
        <v>0.59891211700001945</v>
      </c>
      <c r="BK265" s="223">
        <v>0.59986105433976777</v>
      </c>
      <c r="BL265" s="223">
        <v>0.60093919828887032</v>
      </c>
      <c r="BM265" s="223">
        <v>0.60216402563153693</v>
      </c>
      <c r="BN265" s="223">
        <v>0.60355530856115458</v>
      </c>
      <c r="BO265" s="223">
        <v>0.60513539441677944</v>
      </c>
      <c r="BP265" s="223">
        <v>0.60692951328837519</v>
      </c>
      <c r="BQ265" s="223">
        <v>0.60896611452024818</v>
      </c>
      <c r="BR265" s="223">
        <v>0.61127723264502654</v>
      </c>
      <c r="BS265" s="223">
        <v>0.61389888260940217</v>
      </c>
      <c r="BT265" s="223">
        <v>0.61687148328353125</v>
      </c>
      <c r="BU265" s="223">
        <v>0.62024030716016754</v>
      </c>
      <c r="BV265" s="223">
        <v>0.62405595283989346</v>
      </c>
      <c r="BW265" s="223">
        <v>0.62837483537528005</v>
      </c>
      <c r="BX265" s="223">
        <v>0.63325968784465114</v>
      </c>
      <c r="BY265" s="223">
        <v>0.63878006571421975</v>
      </c>
      <c r="BZ265" s="223">
        <v>0.64501284373610612</v>
      </c>
      <c r="CA265" s="223">
        <v>0.65204269347693677</v>
      </c>
      <c r="CB265" s="223">
        <v>0.6599625282833701</v>
      </c>
      <c r="CC265" s="223">
        <v>0.66887390181446937</v>
      </c>
      <c r="CD265" s="223">
        <v>0.67888734647749893</v>
      </c>
      <c r="CE265" s="223">
        <v>0.69012263945763364</v>
      </c>
      <c r="CF265" s="223">
        <v>0.70270898674655868</v>
      </c>
      <c r="CG265" s="223">
        <v>0.71678511975927639</v>
      </c>
      <c r="CH265" s="223">
        <v>0.7324992863698977</v>
      </c>
      <c r="CI265" s="223">
        <v>0.7500092387001438</v>
      </c>
      <c r="CJ265" s="223">
        <v>0.76948202771852647</v>
      </c>
      <c r="CK265" s="223">
        <v>0.79109385704256452</v>
      </c>
      <c r="CL265" s="223">
        <v>0.81502988086553063</v>
      </c>
      <c r="CM265" s="223">
        <v>0.84148402620898521</v>
      </c>
      <c r="CN265" s="223">
        <v>0.87065881388683553</v>
      </c>
      <c r="CO265" s="223">
        <v>0.90276545932238261</v>
      </c>
      <c r="CP265" s="223">
        <v>0.93802387208538962</v>
      </c>
      <c r="CQ265" s="223">
        <v>0.97666290828585733</v>
      </c>
      <c r="CR265" s="223">
        <v>1.0189207841527921</v>
      </c>
      <c r="CS265" s="223">
        <v>1.0650456794564891</v>
      </c>
      <c r="CT265" s="223">
        <v>1.115296520592443</v>
      </c>
      <c r="CU265" s="223">
        <v>1.1699439436140058</v>
      </c>
      <c r="CV265" s="223">
        <v>1.2335812435809164</v>
      </c>
      <c r="CW265" s="223">
        <v>1.2976766284070089</v>
      </c>
      <c r="CX265" s="223">
        <v>1.3670676292379673</v>
      </c>
      <c r="CY265" s="223">
        <v>1.4420851395990422</v>
      </c>
      <c r="CZ265" s="223">
        <v>1.5230785861234357</v>
      </c>
      <c r="DA265" s="223">
        <v>1.6104176060163971</v>
      </c>
      <c r="DB265" s="223">
        <v>1.7044937722441189</v>
      </c>
      <c r="DC265" s="223">
        <v>1.8057223437624967</v>
      </c>
      <c r="DD265" s="223">
        <v>1.9145440159013494</v>
      </c>
    </row>
    <row r="266" spans="1:108">
      <c r="A266" s="223">
        <v>12</v>
      </c>
      <c r="H266"/>
      <c r="I266" s="223">
        <v>0</v>
      </c>
      <c r="J266" s="223">
        <v>0</v>
      </c>
      <c r="K266" s="223">
        <v>0</v>
      </c>
      <c r="L266" s="223">
        <v>0</v>
      </c>
      <c r="M266" s="223">
        <v>0</v>
      </c>
      <c r="N266" s="223">
        <v>0</v>
      </c>
      <c r="O266" s="223">
        <v>0</v>
      </c>
      <c r="P266" s="223">
        <v>0</v>
      </c>
      <c r="Q266" s="223">
        <v>0</v>
      </c>
      <c r="R266" s="223">
        <v>0</v>
      </c>
      <c r="S266" s="223">
        <v>0</v>
      </c>
      <c r="T266" s="223">
        <v>0</v>
      </c>
      <c r="U266" s="223">
        <v>0</v>
      </c>
      <c r="V266" s="223">
        <v>0</v>
      </c>
      <c r="W266" s="223">
        <v>0</v>
      </c>
      <c r="X266" s="223">
        <v>0</v>
      </c>
      <c r="Y266" s="223">
        <v>0</v>
      </c>
      <c r="Z266" s="223">
        <v>0</v>
      </c>
      <c r="AA266" s="223">
        <v>0</v>
      </c>
      <c r="AB266" s="223">
        <v>0</v>
      </c>
      <c r="AC266" s="223">
        <v>0</v>
      </c>
      <c r="AD266" s="223">
        <v>0</v>
      </c>
      <c r="AE266" s="223">
        <v>0</v>
      </c>
      <c r="AF266" s="223">
        <v>0</v>
      </c>
      <c r="AG266" s="223">
        <v>0</v>
      </c>
      <c r="AH266" s="223">
        <v>0</v>
      </c>
      <c r="AI266" s="223">
        <v>0</v>
      </c>
      <c r="AJ266" s="223">
        <v>0</v>
      </c>
      <c r="AK266" s="223">
        <v>0</v>
      </c>
      <c r="AL266" s="223">
        <v>0</v>
      </c>
      <c r="AM266" s="223">
        <v>0</v>
      </c>
      <c r="AN266" s="223">
        <v>0</v>
      </c>
      <c r="AO266" s="223">
        <v>0</v>
      </c>
      <c r="AP266" s="223">
        <v>0</v>
      </c>
      <c r="AQ266" s="223">
        <v>0</v>
      </c>
      <c r="AR266" s="223">
        <v>0</v>
      </c>
      <c r="AS266" s="223">
        <v>0</v>
      </c>
      <c r="AT266" s="223">
        <v>0</v>
      </c>
      <c r="AU266" s="223">
        <v>0</v>
      </c>
      <c r="AV266" s="223">
        <v>0</v>
      </c>
      <c r="AW266" s="223">
        <v>0</v>
      </c>
      <c r="AX266" s="223">
        <v>0</v>
      </c>
      <c r="AY266" s="223">
        <v>0</v>
      </c>
      <c r="AZ266" s="223">
        <v>0</v>
      </c>
      <c r="BA266" s="223">
        <v>0</v>
      </c>
      <c r="BB266" s="223">
        <v>0</v>
      </c>
      <c r="BC266" s="223">
        <v>0</v>
      </c>
      <c r="BD266" s="223">
        <v>0</v>
      </c>
      <c r="BE266" s="223">
        <v>0</v>
      </c>
      <c r="BF266" s="223">
        <v>0</v>
      </c>
      <c r="BG266" s="223">
        <v>0</v>
      </c>
      <c r="BH266" s="223">
        <v>0</v>
      </c>
      <c r="BI266" s="223">
        <v>0</v>
      </c>
      <c r="BJ266" s="223">
        <v>0</v>
      </c>
      <c r="BK266" s="223">
        <v>0</v>
      </c>
      <c r="BL266" s="223">
        <v>0</v>
      </c>
      <c r="BM266" s="223">
        <v>0</v>
      </c>
      <c r="BN266" s="223">
        <v>0</v>
      </c>
      <c r="BO266" s="223">
        <v>0</v>
      </c>
      <c r="BP266" s="223">
        <v>0</v>
      </c>
      <c r="BQ266" s="223">
        <v>0</v>
      </c>
      <c r="BR266" s="223">
        <v>0</v>
      </c>
      <c r="BS266" s="223">
        <v>0</v>
      </c>
      <c r="BT266" s="223">
        <v>0</v>
      </c>
      <c r="BU266" s="223">
        <v>0</v>
      </c>
      <c r="BV266" s="223">
        <v>0</v>
      </c>
      <c r="BW266" s="223">
        <v>0</v>
      </c>
      <c r="BX266" s="223">
        <v>0</v>
      </c>
      <c r="BY266" s="223">
        <v>0</v>
      </c>
      <c r="BZ266" s="223">
        <v>0</v>
      </c>
      <c r="CA266" s="223">
        <v>0</v>
      </c>
      <c r="CB266" s="223">
        <v>0</v>
      </c>
      <c r="CC266" s="223">
        <v>0</v>
      </c>
      <c r="CD266" s="223">
        <v>0</v>
      </c>
      <c r="CE266" s="223">
        <v>0</v>
      </c>
      <c r="CF266" s="223">
        <v>0</v>
      </c>
      <c r="CG266" s="223">
        <v>0</v>
      </c>
      <c r="CH266" s="223">
        <v>0</v>
      </c>
      <c r="CI266" s="223">
        <v>0</v>
      </c>
      <c r="CJ266" s="223">
        <v>0</v>
      </c>
      <c r="CK266" s="223">
        <v>0</v>
      </c>
      <c r="CL266" s="223">
        <v>0</v>
      </c>
      <c r="CM266" s="223">
        <v>0</v>
      </c>
      <c r="CN266" s="223">
        <v>0</v>
      </c>
      <c r="CO266" s="223">
        <v>0</v>
      </c>
      <c r="CP266" s="223">
        <v>0</v>
      </c>
      <c r="CQ266" s="223">
        <v>0</v>
      </c>
      <c r="CR266" s="223">
        <v>0</v>
      </c>
      <c r="CS266" s="223">
        <v>0</v>
      </c>
      <c r="CT266" s="223">
        <v>0</v>
      </c>
      <c r="CU266" s="223">
        <v>0</v>
      </c>
      <c r="CV266" s="223">
        <v>0</v>
      </c>
      <c r="CW266" s="223">
        <v>0</v>
      </c>
      <c r="CX266" s="223">
        <v>0</v>
      </c>
      <c r="CY266" s="223">
        <v>0</v>
      </c>
      <c r="CZ266" s="223">
        <v>0</v>
      </c>
      <c r="DA266" s="223">
        <v>0</v>
      </c>
      <c r="DB266" s="223">
        <v>0</v>
      </c>
      <c r="DC266" s="223">
        <v>0</v>
      </c>
      <c r="DD266" s="223">
        <v>0</v>
      </c>
    </row>
    <row r="267" spans="1:108">
      <c r="A267" s="223">
        <v>13</v>
      </c>
      <c r="H267"/>
      <c r="I267" s="223">
        <v>2.4661971470824997E-3</v>
      </c>
      <c r="J267" s="223">
        <v>2.6338972820404106E-3</v>
      </c>
      <c r="K267" s="223">
        <v>2.8130007699569389E-3</v>
      </c>
      <c r="L267" s="223">
        <v>3.0042829975324989E-3</v>
      </c>
      <c r="M267" s="223">
        <v>3.2085720715962704E-3</v>
      </c>
      <c r="N267" s="223">
        <v>3.426752403183732E-3</v>
      </c>
      <c r="O267" s="223">
        <v>3.6597685352031534E-3</v>
      </c>
      <c r="P267" s="223">
        <v>3.9086292302405188E-3</v>
      </c>
      <c r="Q267" s="223">
        <v>4.1744118361668279E-3</v>
      </c>
      <c r="R267" s="223">
        <v>4.4582669484198138E-3</v>
      </c>
      <c r="S267" s="223">
        <v>4.7614233891045089E-3</v>
      </c>
      <c r="T267" s="223">
        <v>5.0851935244256661E-3</v>
      </c>
      <c r="U267" s="223">
        <v>5.4309789434255577E-3</v>
      </c>
      <c r="V267" s="223">
        <v>5.80027652255506E-3</v>
      </c>
      <c r="W267" s="223">
        <v>6.1946849022687343E-3</v>
      </c>
      <c r="X267" s="223">
        <v>6.6159114036115881E-3</v>
      </c>
      <c r="Y267" s="223">
        <v>7.0657794146564996E-3</v>
      </c>
      <c r="Z267" s="223">
        <v>7.5462362786756368E-3</v>
      </c>
      <c r="AA267" s="223">
        <v>8.0593617180865322E-3</v>
      </c>
      <c r="AB267" s="223">
        <v>8.6073768305182253E-3</v>
      </c>
      <c r="AC267" s="223">
        <v>9.1926536958015278E-3</v>
      </c>
      <c r="AD267" s="223">
        <v>9.8177256353120784E-3</v>
      </c>
      <c r="AE267" s="223">
        <v>1.0485298167896664E-2</v>
      </c>
      <c r="AF267" s="223">
        <v>1.1198260709600932E-2</v>
      </c>
      <c r="AG267" s="223">
        <v>1.1959699067608456E-2</v>
      </c>
      <c r="AH267" s="223">
        <v>1.2772908782204285E-2</v>
      </c>
      <c r="AI267" s="223">
        <v>1.3641409374206662E-2</v>
      </c>
      <c r="AJ267" s="223">
        <v>1.4568959559189664E-2</v>
      </c>
      <c r="AK267" s="223">
        <v>1.5559573493948969E-2</v>
      </c>
      <c r="AL267" s="223">
        <v>1.6617538125076964E-2</v>
      </c>
      <c r="AM267" s="223">
        <v>1.7747431714216277E-2</v>
      </c>
      <c r="AN267" s="223">
        <v>1.895414361958038E-2</v>
      </c>
      <c r="AO267" s="223">
        <v>2.0242895418678054E-2</v>
      </c>
      <c r="AP267" s="223">
        <v>2.1619263462891482E-2</v>
      </c>
      <c r="AQ267" s="223">
        <v>2.3089202960637583E-2</v>
      </c>
      <c r="AR267" s="223">
        <v>2.4659073692334374E-2</v>
      </c>
      <c r="AS267" s="223">
        <v>2.6335667467308085E-2</v>
      </c>
      <c r="AT267" s="223">
        <v>2.8126237440153398E-2</v>
      </c>
      <c r="AU267" s="223">
        <v>3.0038529411911093E-2</v>
      </c>
      <c r="AV267" s="223">
        <v>3.2080815249805779E-2</v>
      </c>
      <c r="AW267" s="223">
        <v>3.426192856820575E-2</v>
      </c>
      <c r="AX267" s="223">
        <v>3.6591302822965271E-2</v>
      </c>
      <c r="AY267" s="223">
        <v>3.9079011981438573E-2</v>
      </c>
      <c r="AZ267" s="223">
        <v>4.1735813941223963E-2</v>
      </c>
      <c r="BA267" s="223">
        <v>4.457319688217623E-2</v>
      </c>
      <c r="BB267" s="223">
        <v>4.7603428748429086E-2</v>
      </c>
      <c r="BC267" s="223">
        <v>5.08396100701696E-2</v>
      </c>
      <c r="BD267" s="223">
        <v>5.429573034872498E-2</v>
      </c>
      <c r="BE267" s="223">
        <v>5.7986728243220785E-2</v>
      </c>
      <c r="BF267" s="223">
        <v>6.1928555812696684E-2</v>
      </c>
      <c r="BG267" s="223">
        <v>6.6138247084170182E-2</v>
      </c>
      <c r="BH267" s="223">
        <v>7.0633991234783103E-2</v>
      </c>
      <c r="BI267" s="223">
        <v>7.5435210694891827E-2</v>
      </c>
      <c r="BJ267" s="223">
        <v>8.0562644498848465E-2</v>
      </c>
      <c r="BK267" s="223">
        <v>8.6038437231306331E-2</v>
      </c>
      <c r="BL267" s="223">
        <v>9.1886233939245429E-2</v>
      </c>
      <c r="BM267" s="223">
        <v>9.8131281403603915E-2</v>
      </c>
      <c r="BN267" s="223">
        <v>0.10480053618948823</v>
      </c>
      <c r="BO267" s="223">
        <v>0.11192277992047832</v>
      </c>
      <c r="BP267" s="223">
        <v>0.11952874225059963</v>
      </c>
      <c r="BQ267" s="223">
        <v>0.12765123203717249</v>
      </c>
      <c r="BR267" s="223">
        <v>0.13632527724901186</v>
      </c>
      <c r="BS267" s="223">
        <v>0.14558827417740508</v>
      </c>
      <c r="BT267" s="223">
        <v>0.15548014655195741</v>
      </c>
      <c r="BU267" s="223">
        <v>0.16604351519984586</v>
      </c>
      <c r="BV267" s="223">
        <v>0.17732387892522272</v>
      </c>
      <c r="BW267" s="223">
        <v>0.18936980732552641</v>
      </c>
      <c r="BX267" s="223">
        <v>0.20223314630323128</v>
      </c>
      <c r="BY267" s="223">
        <v>0.21596923707508361</v>
      </c>
      <c r="BZ267" s="223">
        <v>0.23063714952603304</v>
      </c>
      <c r="CA267" s="223">
        <v>0.24629993080177992</v>
      </c>
      <c r="CB267" s="223">
        <v>0.26302487008192021</v>
      </c>
      <c r="CC267" s="223">
        <v>0.28088378052485258</v>
      </c>
      <c r="CD267" s="223">
        <v>0.29995329942557708</v>
      </c>
      <c r="CE267" s="223">
        <v>0.32031520767780014</v>
      </c>
      <c r="CF267" s="223">
        <v>0.34205676968179399</v>
      </c>
      <c r="CG267" s="223">
        <v>0.36527109488843251</v>
      </c>
      <c r="CH267" s="223">
        <v>0.39005751370165859</v>
      </c>
      <c r="CI267" s="223">
        <v>0.4165220121606063</v>
      </c>
      <c r="CJ267" s="223">
        <v>0.444777636106369</v>
      </c>
      <c r="CK267" s="223">
        <v>0.47494496681922388</v>
      </c>
      <c r="CL267" s="223">
        <v>0.50715260741668755</v>
      </c>
      <c r="CM267" s="223">
        <v>0.54153770144504565</v>
      </c>
      <c r="CN267" s="223">
        <v>0.57824644377713708</v>
      </c>
      <c r="CO267" s="223">
        <v>0.61743472616974571</v>
      </c>
      <c r="CP267" s="223">
        <v>0.65926878233285713</v>
      </c>
      <c r="CQ267" s="223">
        <v>0.70392571812281102</v>
      </c>
      <c r="CR267" s="223">
        <v>0.75159427553288083</v>
      </c>
      <c r="CS267" s="223">
        <v>0.80247553821839934</v>
      </c>
      <c r="CT267" s="223">
        <v>0.85678368923182424</v>
      </c>
      <c r="CU267" s="223">
        <v>0.9147468050130203</v>
      </c>
      <c r="CV267" s="223">
        <v>0.97660734529904492</v>
      </c>
      <c r="CW267" s="223">
        <v>1.0426241678299439</v>
      </c>
      <c r="CX267" s="223">
        <v>1.1130719333814032</v>
      </c>
      <c r="CY267" s="223">
        <v>1.188242880686412</v>
      </c>
      <c r="CZ267" s="223">
        <v>1.2684475737187375</v>
      </c>
      <c r="DA267" s="223">
        <v>1.3540158410530778</v>
      </c>
      <c r="DB267" s="223">
        <v>1.4452977045342088</v>
      </c>
      <c r="DC267" s="223">
        <v>1.5426642739352929</v>
      </c>
      <c r="DD267" s="223">
        <v>1.6465085743241754</v>
      </c>
    </row>
    <row r="268" spans="1:108">
      <c r="A268" s="223">
        <v>14</v>
      </c>
      <c r="H268"/>
      <c r="I268" s="223">
        <v>6.148471309563479E-3</v>
      </c>
      <c r="J268" s="223">
        <v>6.148471309563479E-3</v>
      </c>
      <c r="K268" s="223">
        <v>6.148471309563479E-3</v>
      </c>
      <c r="L268" s="223">
        <v>6.148471309563479E-3</v>
      </c>
      <c r="M268" s="223">
        <v>6.148471309563479E-3</v>
      </c>
      <c r="N268" s="223">
        <v>6.148471309563479E-3</v>
      </c>
      <c r="O268" s="223">
        <v>6.148471309563479E-3</v>
      </c>
      <c r="P268" s="223">
        <v>6.148471309563479E-3</v>
      </c>
      <c r="Q268" s="223">
        <v>6.148471309563479E-3</v>
      </c>
      <c r="R268" s="223">
        <v>6.148471309563479E-3</v>
      </c>
      <c r="S268" s="223">
        <v>6.148471309563479E-3</v>
      </c>
      <c r="T268" s="223">
        <v>6.148471309563479E-3</v>
      </c>
      <c r="U268" s="223">
        <v>6.148471309563479E-3</v>
      </c>
      <c r="V268" s="223">
        <v>6.148471309563479E-3</v>
      </c>
      <c r="W268" s="223">
        <v>6.148471309563479E-3</v>
      </c>
      <c r="X268" s="223">
        <v>6.148471309563479E-3</v>
      </c>
      <c r="Y268" s="223">
        <v>6.148471309563479E-3</v>
      </c>
      <c r="Z268" s="223">
        <v>6.148471309563479E-3</v>
      </c>
      <c r="AA268" s="223">
        <v>6.148471309563479E-3</v>
      </c>
      <c r="AB268" s="223">
        <v>6.148471309563479E-3</v>
      </c>
      <c r="AC268" s="223">
        <v>6.148471309563479E-3</v>
      </c>
      <c r="AD268" s="223">
        <v>6.148471309563479E-3</v>
      </c>
      <c r="AE268" s="223">
        <v>6.148471309563479E-3</v>
      </c>
      <c r="AF268" s="223">
        <v>6.148471309563479E-3</v>
      </c>
      <c r="AG268" s="223">
        <v>6.148471309563479E-3</v>
      </c>
      <c r="AH268" s="223">
        <v>6.148471309563479E-3</v>
      </c>
      <c r="AI268" s="223">
        <v>6.148471309563479E-3</v>
      </c>
      <c r="AJ268" s="223">
        <v>6.148471309563479E-3</v>
      </c>
      <c r="AK268" s="223">
        <v>6.148471309563479E-3</v>
      </c>
      <c r="AL268" s="223">
        <v>6.148471309563479E-3</v>
      </c>
      <c r="AM268" s="223">
        <v>6.148471309563479E-3</v>
      </c>
      <c r="AN268" s="223">
        <v>6.148471309563479E-3</v>
      </c>
      <c r="AO268" s="223">
        <v>6.148471309563479E-3</v>
      </c>
      <c r="AP268" s="223">
        <v>6.148471309563479E-3</v>
      </c>
      <c r="AQ268" s="223">
        <v>6.148471309563479E-3</v>
      </c>
      <c r="AR268" s="223">
        <v>6.148471309563479E-3</v>
      </c>
      <c r="AS268" s="223">
        <v>6.148471309563479E-3</v>
      </c>
      <c r="AT268" s="223">
        <v>6.148471309563479E-3</v>
      </c>
      <c r="AU268" s="223">
        <v>6.148471309563479E-3</v>
      </c>
      <c r="AV268" s="223">
        <v>6.148471309563479E-3</v>
      </c>
      <c r="AW268" s="223">
        <v>6.148471309563479E-3</v>
      </c>
      <c r="AX268" s="223">
        <v>6.148471309563479E-3</v>
      </c>
      <c r="AY268" s="223">
        <v>6.148471309563479E-3</v>
      </c>
      <c r="AZ268" s="223">
        <v>6.148471309563479E-3</v>
      </c>
      <c r="BA268" s="223">
        <v>6.148471309563479E-3</v>
      </c>
      <c r="BB268" s="223">
        <v>6.148471309563479E-3</v>
      </c>
      <c r="BC268" s="223">
        <v>6.148471309563479E-3</v>
      </c>
      <c r="BD268" s="223">
        <v>6.148471309563479E-3</v>
      </c>
      <c r="BE268" s="223">
        <v>6.148471309563479E-3</v>
      </c>
      <c r="BF268" s="223">
        <v>6.148471309563479E-3</v>
      </c>
      <c r="BG268" s="223">
        <v>6.148471309563479E-3</v>
      </c>
      <c r="BH268" s="223">
        <v>6.148471309563479E-3</v>
      </c>
      <c r="BI268" s="223">
        <v>6.148471309563479E-3</v>
      </c>
      <c r="BJ268" s="223">
        <v>6.148471309563479E-3</v>
      </c>
      <c r="BK268" s="223">
        <v>6.148471309563479E-3</v>
      </c>
      <c r="BL268" s="223">
        <v>6.148471309563479E-3</v>
      </c>
      <c r="BM268" s="223">
        <v>6.148471309563479E-3</v>
      </c>
      <c r="BN268" s="223">
        <v>6.148471309563479E-3</v>
      </c>
      <c r="BO268" s="223">
        <v>6.148471309563479E-3</v>
      </c>
      <c r="BP268" s="223">
        <v>6.148471309563479E-3</v>
      </c>
      <c r="BQ268" s="223">
        <v>6.148471309563479E-3</v>
      </c>
      <c r="BR268" s="223">
        <v>6.148471309563479E-3</v>
      </c>
      <c r="BS268" s="223">
        <v>6.148471309563479E-3</v>
      </c>
      <c r="BT268" s="223">
        <v>6.148471309563479E-3</v>
      </c>
      <c r="BU268" s="223">
        <v>6.148471309563479E-3</v>
      </c>
      <c r="BV268" s="223">
        <v>6.148471309563479E-3</v>
      </c>
      <c r="BW268" s="223">
        <v>6.148471309563479E-3</v>
      </c>
      <c r="BX268" s="223">
        <v>6.148471309563479E-3</v>
      </c>
      <c r="BY268" s="223">
        <v>6.148471309563479E-3</v>
      </c>
      <c r="BZ268" s="223">
        <v>6.148471309563479E-3</v>
      </c>
      <c r="CA268" s="223">
        <v>6.148471309563479E-3</v>
      </c>
      <c r="CB268" s="223">
        <v>6.148471309563479E-3</v>
      </c>
      <c r="CC268" s="223">
        <v>6.148471309563479E-3</v>
      </c>
      <c r="CD268" s="223">
        <v>6.148471309563479E-3</v>
      </c>
      <c r="CE268" s="223">
        <v>6.148471309563479E-3</v>
      </c>
      <c r="CF268" s="223">
        <v>6.148471309563479E-3</v>
      </c>
      <c r="CG268" s="223">
        <v>6.148471309563479E-3</v>
      </c>
      <c r="CH268" s="223">
        <v>6.148471309563479E-3</v>
      </c>
      <c r="CI268" s="223">
        <v>6.148471309563479E-3</v>
      </c>
      <c r="CJ268" s="223">
        <v>6.148471309563479E-3</v>
      </c>
      <c r="CK268" s="223">
        <v>6.148471309563479E-3</v>
      </c>
      <c r="CL268" s="223">
        <v>6.148471309563479E-3</v>
      </c>
      <c r="CM268" s="223">
        <v>6.148471309563479E-3</v>
      </c>
      <c r="CN268" s="223">
        <v>6.148471309563479E-3</v>
      </c>
      <c r="CO268" s="223">
        <v>6.148471309563479E-3</v>
      </c>
      <c r="CP268" s="223">
        <v>6.148471309563479E-3</v>
      </c>
      <c r="CQ268" s="223">
        <v>6.148471309563479E-3</v>
      </c>
      <c r="CR268" s="223">
        <v>6.148471309563479E-3</v>
      </c>
      <c r="CS268" s="223">
        <v>6.148471309563479E-3</v>
      </c>
      <c r="CT268" s="223">
        <v>6.148471309563479E-3</v>
      </c>
      <c r="CU268" s="223">
        <v>6.148471309563479E-3</v>
      </c>
      <c r="CV268" s="223">
        <v>6.148471309563479E-3</v>
      </c>
      <c r="CW268" s="223">
        <v>6.148471309563479E-3</v>
      </c>
      <c r="CX268" s="223">
        <v>6.148471309563479E-3</v>
      </c>
      <c r="CY268" s="223">
        <v>6.148471309563479E-3</v>
      </c>
      <c r="CZ268" s="223">
        <v>6.148471309563479E-3</v>
      </c>
      <c r="DA268" s="223">
        <v>6.148471309563479E-3</v>
      </c>
      <c r="DB268" s="223">
        <v>6.148471309563479E-3</v>
      </c>
      <c r="DC268" s="223">
        <v>6.148471309563479E-3</v>
      </c>
      <c r="DD268" s="223">
        <v>6.148471309563479E-3</v>
      </c>
    </row>
    <row r="269" spans="1:108">
      <c r="A269" s="223">
        <v>15</v>
      </c>
      <c r="H269"/>
      <c r="I269" s="223">
        <v>0.2525952720446667</v>
      </c>
      <c r="J269" s="223">
        <v>0.25259798125622224</v>
      </c>
      <c r="K269" s="223">
        <v>0.25260090494680781</v>
      </c>
      <c r="L269" s="223">
        <v>0.25260406195454788</v>
      </c>
      <c r="M269" s="223">
        <v>0.25260747299660924</v>
      </c>
      <c r="N269" s="223">
        <v>0.25261116088099111</v>
      </c>
      <c r="O269" s="223">
        <v>0.25261515074457003</v>
      </c>
      <c r="P269" s="223">
        <v>0.25261947032080118</v>
      </c>
      <c r="Q269" s="223">
        <v>0.25262415024098334</v>
      </c>
      <c r="R269" s="223">
        <v>0.25262922437352631</v>
      </c>
      <c r="S269" s="223">
        <v>0.25263473020626276</v>
      </c>
      <c r="T269" s="223">
        <v>0.25264070927753329</v>
      </c>
      <c r="U269" s="223">
        <v>0.25264720766255655</v>
      </c>
      <c r="V269" s="223">
        <v>0.25265427652248473</v>
      </c>
      <c r="W269" s="223">
        <v>0.25266197272455782</v>
      </c>
      <c r="X269" s="223">
        <v>0.25267035954292077</v>
      </c>
      <c r="Y269" s="223">
        <v>0.25267950745097995</v>
      </c>
      <c r="Z269" s="223">
        <v>0.25268949501766619</v>
      </c>
      <c r="AA269" s="223">
        <v>0.25270040992166681</v>
      </c>
      <c r="AB269" s="223">
        <v>0.25271235009962123</v>
      </c>
      <c r="AC269" s="223">
        <v>0.25272542504646761</v>
      </c>
      <c r="AD269" s="223">
        <v>0.25273975728862696</v>
      </c>
      <c r="AE269" s="223">
        <v>0.2527554840535467</v>
      </c>
      <c r="AF269" s="223">
        <v>0.25277275916235381</v>
      </c>
      <c r="AG269" s="223">
        <v>0.25279175517603231</v>
      </c>
      <c r="AH269" s="223">
        <v>0.25281266582970574</v>
      </c>
      <c r="AI269" s="223">
        <v>0.25283570879433243</v>
      </c>
      <c r="AJ269" s="223">
        <v>0.25286112881048911</v>
      </c>
      <c r="AK269" s="223">
        <v>0.25288920124500652</v>
      </c>
      <c r="AL269" s="223">
        <v>0.25292023612811904</v>
      </c>
      <c r="AM269" s="223">
        <v>0.25295458273661253</v>
      </c>
      <c r="AN269" s="223">
        <v>0.25299263479729567</v>
      </c>
      <c r="AO269" s="223">
        <v>0.25303483639512903</v>
      </c>
      <c r="AP269" s="223">
        <v>0.25308168868164138</v>
      </c>
      <c r="AQ269" s="223">
        <v>0.25313375749200628</v>
      </c>
      <c r="AR269" s="223">
        <v>0.25319168199350184</v>
      </c>
      <c r="AS269" s="223">
        <v>0.25325618450421439</v>
      </c>
      <c r="AT269" s="223">
        <v>0.25332808163893838</v>
      </c>
      <c r="AU269" s="223">
        <v>0.25340829695949152</v>
      </c>
      <c r="AV269" s="223">
        <v>0.25349787532926793</v>
      </c>
      <c r="AW269" s="223">
        <v>0.25359799919700776</v>
      </c>
      <c r="AX269" s="223">
        <v>0.25371000706263586</v>
      </c>
      <c r="AY269" s="223">
        <v>0.25383541440877666</v>
      </c>
      <c r="AZ269" s="223">
        <v>0.25397593741529573</v>
      </c>
      <c r="BA269" s="223">
        <v>0.25413351981101062</v>
      </c>
      <c r="BB269" s="223">
        <v>0.25431036325651252</v>
      </c>
      <c r="BC269" s="223">
        <v>0.25450896169468684</v>
      </c>
      <c r="BD269" s="223">
        <v>0.25473214015067264</v>
      </c>
      <c r="BE269" s="223">
        <v>0.25498309851010353</v>
      </c>
      <c r="BF269" s="223">
        <v>0.25526546085264173</v>
      </c>
      <c r="BG269" s="223">
        <v>0.25558333096581243</v>
      </c>
      <c r="BH269" s="223">
        <v>0.25594135471021134</v>
      </c>
      <c r="BI269" s="223">
        <v>0.25634478994894061</v>
      </c>
      <c r="BJ269" s="223">
        <v>0.25679958478854242</v>
      </c>
      <c r="BK269" s="223">
        <v>0.25731246490176607</v>
      </c>
      <c r="BL269" s="223">
        <v>0.25789103070923891</v>
      </c>
      <c r="BM269" s="223">
        <v>0.25854386518140848</v>
      </c>
      <c r="BN269" s="223">
        <v>0.25928065297662756</v>
      </c>
      <c r="BO269" s="223">
        <v>0.26011231154747527</v>
      </c>
      <c r="BP269" s="223">
        <v>0.261051134715717</v>
      </c>
      <c r="BQ269" s="223">
        <v>0.26211094902641013</v>
      </c>
      <c r="BR269" s="223">
        <v>0.26330728293312183</v>
      </c>
      <c r="BS269" s="223">
        <v>0.26465754852948981</v>
      </c>
      <c r="BT269" s="223">
        <v>0.26618123512020425</v>
      </c>
      <c r="BU269" s="223">
        <v>0.2679001134140383</v>
      </c>
      <c r="BV269" s="223">
        <v>0.26983844852678879</v>
      </c>
      <c r="BW269" s="223">
        <v>0.27202321931686713</v>
      </c>
      <c r="BX269" s="223">
        <v>0.27448434086801121</v>
      </c>
      <c r="BY269" s="223">
        <v>0.27725488622585731</v>
      </c>
      <c r="BZ269" s="223">
        <v>0.28037130285035944</v>
      </c>
      <c r="CA269" s="223">
        <v>0.28387361874599248</v>
      </c>
      <c r="CB269" s="223">
        <v>0.28780563297483819</v>
      </c>
      <c r="CC269" s="223">
        <v>0.29221508535263407</v>
      </c>
      <c r="CD269" s="223">
        <v>0.29715380068171893</v>
      </c>
      <c r="CE269" s="223">
        <v>0.30267780397614835</v>
      </c>
      <c r="CF269" s="223">
        <v>0.30884740483265199</v>
      </c>
      <c r="CG269" s="223">
        <v>0.31572725138542329</v>
      </c>
      <c r="CH269" s="223">
        <v>0.32338638146696624</v>
      </c>
      <c r="CI269" s="223">
        <v>0.33189815153031427</v>
      </c>
      <c r="CJ269" s="223">
        <v>0.34134032058224228</v>
      </c>
      <c r="CK269" s="223">
        <v>0.35179500120694368</v>
      </c>
      <c r="CL269" s="223">
        <v>0.36334867857373954</v>
      </c>
      <c r="CM269" s="223">
        <v>0.37609225369141436</v>
      </c>
      <c r="CN269" s="223">
        <v>0.39012122080263506</v>
      </c>
      <c r="CO269" s="223">
        <v>0.40553568291975689</v>
      </c>
      <c r="CP269" s="223">
        <v>0.42244049655830679</v>
      </c>
      <c r="CQ269" s="223">
        <v>0.4409459153320523</v>
      </c>
      <c r="CR269" s="223">
        <v>0.46116780337631835</v>
      </c>
      <c r="CS269" s="223">
        <v>0.48322821292519186</v>
      </c>
      <c r="CT269" s="223">
        <v>0.50725602860466623</v>
      </c>
      <c r="CU269" s="223">
        <v>0.53338772515915511</v>
      </c>
      <c r="CV269" s="223">
        <v>0.56359029021126061</v>
      </c>
      <c r="CW269" s="223">
        <v>0.59431885278509977</v>
      </c>
      <c r="CX269" s="223">
        <v>0.62762085476895435</v>
      </c>
      <c r="CY269" s="223">
        <v>0.66367355139604889</v>
      </c>
      <c r="CZ269" s="223">
        <v>0.70266739611296236</v>
      </c>
      <c r="DA269" s="223">
        <v>0.74480761092036674</v>
      </c>
      <c r="DB269" s="223">
        <v>0.79031595420635425</v>
      </c>
      <c r="DC269" s="223">
        <v>0.83943272671261249</v>
      </c>
      <c r="DD269" s="223">
        <v>0.89241907203897441</v>
      </c>
    </row>
    <row r="270" spans="1:108">
      <c r="A270" s="223">
        <v>16</v>
      </c>
      <c r="H270"/>
      <c r="I270" s="223">
        <v>1.1791293859138499E-2</v>
      </c>
      <c r="J270" s="223">
        <v>1.1821712199344176E-2</v>
      </c>
      <c r="K270" s="223">
        <v>1.185419933622768E-2</v>
      </c>
      <c r="L270" s="223">
        <v>1.1888895996075705E-2</v>
      </c>
      <c r="M270" s="223">
        <v>1.1925952481355121E-2</v>
      </c>
      <c r="N270" s="223">
        <v>1.1965529322753346E-2</v>
      </c>
      <c r="O270" s="223">
        <v>1.200779797576905E-2</v>
      </c>
      <c r="P270" s="223">
        <v>1.2052941564821456E-2</v>
      </c>
      <c r="Q270" s="223">
        <v>1.2101155678130679E-2</v>
      </c>
      <c r="R270" s="223">
        <v>1.2152649216845626E-2</v>
      </c>
      <c r="S270" s="223">
        <v>1.2207645302135811E-2</v>
      </c>
      <c r="T270" s="223">
        <v>1.2266382244220036E-2</v>
      </c>
      <c r="U270" s="223">
        <v>1.2329114577579412E-2</v>
      </c>
      <c r="V270" s="223">
        <v>1.2396114166896142E-2</v>
      </c>
      <c r="W270" s="223">
        <v>1.246767138857395E-2</v>
      </c>
      <c r="X270" s="223">
        <v>1.2544096393032913E-2</v>
      </c>
      <c r="Y270" s="223">
        <v>1.2625720453331928E-2</v>
      </c>
      <c r="Z270" s="223">
        <v>1.2712897406058316E-2</v>
      </c>
      <c r="AA270" s="223">
        <v>1.2806005190837589E-2</v>
      </c>
      <c r="AB270" s="223">
        <v>1.2905447495259563E-2</v>
      </c>
      <c r="AC270" s="223">
        <v>1.3011655512491888E-2</v>
      </c>
      <c r="AD270" s="223">
        <v>1.3125089819360791E-2</v>
      </c>
      <c r="AE270" s="223">
        <v>1.3246242383224598E-2</v>
      </c>
      <c r="AF270" s="223">
        <v>1.3375638706550353E-2</v>
      </c>
      <c r="AG270" s="223">
        <v>1.3513840118731395E-2</v>
      </c>
      <c r="AH270" s="223">
        <v>1.3661446225356765E-2</v>
      </c>
      <c r="AI270" s="223">
        <v>1.3819097525865753E-2</v>
      </c>
      <c r="AJ270" s="223">
        <v>1.398747821129618E-2</v>
      </c>
      <c r="AK270" s="223">
        <v>1.4167319154667722E-2</v>
      </c>
      <c r="AL270" s="223">
        <v>1.4359401107436049E-2</v>
      </c>
      <c r="AM270" s="223">
        <v>1.4564558116414536E-2</v>
      </c>
      <c r="AN270" s="223">
        <v>1.4783681176593675E-2</v>
      </c>
      <c r="AO270" s="223">
        <v>1.5017722136399313E-2</v>
      </c>
      <c r="AP270" s="223">
        <v>1.5267697873126334E-2</v>
      </c>
      <c r="AQ270" s="223">
        <v>1.5534694757571179E-2</v>
      </c>
      <c r="AR270" s="223">
        <v>1.5819873428272235E-2</v>
      </c>
      <c r="AS270" s="223">
        <v>1.6124473897260107E-2</v>
      </c>
      <c r="AT270" s="223">
        <v>1.6449821010829133E-2</v>
      </c>
      <c r="AU270" s="223">
        <v>1.6797330290577603E-2</v>
      </c>
      <c r="AV270" s="223">
        <v>1.716851418183726E-2</v>
      </c>
      <c r="AW270" s="223">
        <v>1.7564988738636083E-2</v>
      </c>
      <c r="AX270" s="223">
        <v>1.798848077652429E-2</v>
      </c>
      <c r="AY270" s="223">
        <v>1.8440835526957609E-2</v>
      </c>
      <c r="AZ270" s="223">
        <v>1.8924024829489662E-2</v>
      </c>
      <c r="BA270" s="223">
        <v>1.9440155900795699E-2</v>
      </c>
      <c r="BB270" s="223">
        <v>1.9991480722551667E-2</v>
      </c>
      <c r="BC270" s="223">
        <v>2.0580406093449036E-2</v>
      </c>
      <c r="BD270" s="223">
        <v>2.1209504394160347E-2</v>
      </c>
      <c r="BE270" s="223">
        <v>2.1881525117911214E-2</v>
      </c>
      <c r="BF270" s="223">
        <v>2.2599407223491432E-2</v>
      </c>
      <c r="BG270" s="223">
        <v>2.3366292372084513E-2</v>
      </c>
      <c r="BH270" s="223">
        <v>2.4185539114250202E-2</v>
      </c>
      <c r="BI270" s="223">
        <v>2.5060738098799232E-2</v>
      </c>
      <c r="BJ270" s="223">
        <v>2.5995728381202451E-2</v>
      </c>
      <c r="BK270" s="223">
        <v>2.6994614915629551E-2</v>
      </c>
      <c r="BL270" s="223">
        <v>2.8061787321777207E-2</v>
      </c>
      <c r="BM270" s="223">
        <v>2.9201940025387767E-2</v>
      </c>
      <c r="BN270" s="223">
        <v>3.0420093879856391E-2</v>
      </c>
      <c r="BO270" s="223">
        <v>3.1721619385660094E-2</v>
      </c>
      <c r="BP270" s="223">
        <v>3.3112261634616433E-2</v>
      </c>
      <c r="BQ270" s="223">
        <v>3.4598167117300883E-2</v>
      </c>
      <c r="BR270" s="223">
        <v>3.6185912544448535E-2</v>
      </c>
      <c r="BS270" s="223">
        <v>3.7882535846980037E-2</v>
      </c>
      <c r="BT270" s="223">
        <v>3.969556953458786E-2</v>
      </c>
      <c r="BU270" s="223">
        <v>4.1633076609788058E-2</v>
      </c>
      <c r="BV270" s="223">
        <v>4.370368925319823E-2</v>
      </c>
      <c r="BW270" s="223">
        <v>4.5916650516799114E-2</v>
      </c>
      <c r="BX270" s="223">
        <v>4.8281859285361481E-2</v>
      </c>
      <c r="BY270" s="223">
        <v>5.0809918792412735E-2</v>
      </c>
      <c r="BZ270" s="223">
        <v>5.3512189006468959E-2</v>
      </c>
      <c r="CA270" s="223">
        <v>5.6400843236232449E-2</v>
      </c>
      <c r="CB270" s="223">
        <v>5.9488929340590788E-2</v>
      </c>
      <c r="CC270" s="223">
        <v>6.2790435971195463E-2</v>
      </c>
      <c r="CD270" s="223">
        <v>6.6320364322904085E-2</v>
      </c>
      <c r="CE270" s="223">
        <v>7.0094805921351602E-2</v>
      </c>
      <c r="CF270" s="223">
        <v>7.4131027038459169E-2</v>
      </c>
      <c r="CG270" s="223">
        <v>7.8447560397116214E-2</v>
      </c>
      <c r="CH270" s="223">
        <v>8.3064356110401333E-2</v>
      </c>
      <c r="CI270" s="223">
        <v>8.8002723720994977E-2</v>
      </c>
      <c r="CJ270" s="223">
        <v>9.328564851819901E-2</v>
      </c>
      <c r="CK270" s="223">
        <v>9.8937820914290195E-2</v>
      </c>
      <c r="CL270" s="223">
        <v>0.10498579542322138</v>
      </c>
      <c r="CM270" s="223">
        <v>0.11145814559147069</v>
      </c>
      <c r="CN270" s="223">
        <v>0.11838576571547312</v>
      </c>
      <c r="CO270" s="223">
        <v>0.12580179561086327</v>
      </c>
      <c r="CP270" s="223">
        <v>0.1337418201142434</v>
      </c>
      <c r="CQ270" s="223">
        <v>0.14224442356471764</v>
      </c>
      <c r="CR270" s="223">
        <v>0.15135120987861206</v>
      </c>
      <c r="CS270" s="223">
        <v>0.16110712782292877</v>
      </c>
      <c r="CT270" s="223">
        <v>0.1715607840319433</v>
      </c>
      <c r="CU270" s="223">
        <v>0.18276479332184767</v>
      </c>
      <c r="CV270" s="223">
        <v>0.1949418189941631</v>
      </c>
      <c r="CW270" s="223">
        <v>0.20792746790255714</v>
      </c>
      <c r="CX270" s="223">
        <v>0.2218575936323548</v>
      </c>
      <c r="CY270" s="223">
        <v>0.2368060474335921</v>
      </c>
      <c r="CZ270" s="223">
        <v>0.25285335306621592</v>
      </c>
      <c r="DA270" s="223">
        <v>0.27008748831039064</v>
      </c>
      <c r="DB270" s="223">
        <v>0.28860479910687936</v>
      </c>
      <c r="DC270" s="223">
        <v>0.30851107933164784</v>
      </c>
      <c r="DD270" s="223">
        <v>0.32992286031841433</v>
      </c>
    </row>
    <row r="271" spans="1:108">
      <c r="A271" s="223">
        <v>17</v>
      </c>
      <c r="H271"/>
      <c r="I271" s="223">
        <v>2</v>
      </c>
      <c r="J271" s="223">
        <v>2</v>
      </c>
      <c r="K271" s="223">
        <v>2</v>
      </c>
      <c r="L271" s="223">
        <v>2</v>
      </c>
      <c r="M271" s="223">
        <v>2</v>
      </c>
      <c r="N271" s="223">
        <v>2</v>
      </c>
      <c r="O271" s="223">
        <v>2</v>
      </c>
      <c r="P271" s="223">
        <v>2</v>
      </c>
      <c r="Q271" s="223">
        <v>2</v>
      </c>
      <c r="R271" s="223">
        <v>2</v>
      </c>
      <c r="S271" s="223">
        <v>2</v>
      </c>
      <c r="T271" s="223">
        <v>2</v>
      </c>
      <c r="U271" s="223">
        <v>2</v>
      </c>
      <c r="V271" s="223">
        <v>2</v>
      </c>
      <c r="W271" s="223">
        <v>2</v>
      </c>
      <c r="X271" s="223">
        <v>2</v>
      </c>
      <c r="Y271" s="223">
        <v>2</v>
      </c>
      <c r="Z271" s="223">
        <v>2</v>
      </c>
      <c r="AA271" s="223">
        <v>2</v>
      </c>
      <c r="AB271" s="223">
        <v>2</v>
      </c>
      <c r="AC271" s="223">
        <v>2</v>
      </c>
      <c r="AD271" s="223">
        <v>2</v>
      </c>
      <c r="AE271" s="223">
        <v>2</v>
      </c>
      <c r="AF271" s="223">
        <v>2</v>
      </c>
      <c r="AG271" s="223">
        <v>2</v>
      </c>
      <c r="AH271" s="223">
        <v>2</v>
      </c>
      <c r="AI271" s="223">
        <v>2</v>
      </c>
      <c r="AJ271" s="223">
        <v>2</v>
      </c>
      <c r="AK271" s="223">
        <v>2</v>
      </c>
      <c r="AL271" s="223">
        <v>2</v>
      </c>
      <c r="AM271" s="223">
        <v>2</v>
      </c>
      <c r="AN271" s="223">
        <v>2</v>
      </c>
      <c r="AO271" s="223">
        <v>2</v>
      </c>
      <c r="AP271" s="223">
        <v>2</v>
      </c>
      <c r="AQ271" s="223">
        <v>2</v>
      </c>
      <c r="AR271" s="223">
        <v>2</v>
      </c>
      <c r="AS271" s="223">
        <v>2</v>
      </c>
      <c r="AT271" s="223">
        <v>2</v>
      </c>
      <c r="AU271" s="223">
        <v>2</v>
      </c>
      <c r="AV271" s="223">
        <v>2</v>
      </c>
      <c r="AW271" s="223">
        <v>2</v>
      </c>
      <c r="AX271" s="223">
        <v>2</v>
      </c>
      <c r="AY271" s="223">
        <v>2</v>
      </c>
      <c r="AZ271" s="223">
        <v>2</v>
      </c>
      <c r="BA271" s="223">
        <v>2</v>
      </c>
      <c r="BB271" s="223">
        <v>2</v>
      </c>
      <c r="BC271" s="223">
        <v>2</v>
      </c>
      <c r="BD271" s="223">
        <v>2</v>
      </c>
      <c r="BE271" s="223">
        <v>2</v>
      </c>
      <c r="BF271" s="223">
        <v>2</v>
      </c>
      <c r="BG271" s="223">
        <v>2</v>
      </c>
      <c r="BH271" s="223">
        <v>2</v>
      </c>
      <c r="BI271" s="223">
        <v>2</v>
      </c>
      <c r="BJ271" s="223">
        <v>2</v>
      </c>
      <c r="BK271" s="223">
        <v>2</v>
      </c>
      <c r="BL271" s="223">
        <v>2</v>
      </c>
      <c r="BM271" s="223">
        <v>2</v>
      </c>
      <c r="BN271" s="223">
        <v>2</v>
      </c>
      <c r="BO271" s="223">
        <v>2</v>
      </c>
      <c r="BP271" s="223">
        <v>2</v>
      </c>
      <c r="BQ271" s="223">
        <v>2</v>
      </c>
      <c r="BR271" s="223">
        <v>2</v>
      </c>
      <c r="BS271" s="223">
        <v>2</v>
      </c>
      <c r="BT271" s="223">
        <v>2</v>
      </c>
      <c r="BU271" s="223">
        <v>2</v>
      </c>
      <c r="BV271" s="223">
        <v>2</v>
      </c>
      <c r="BW271" s="223">
        <v>2</v>
      </c>
      <c r="BX271" s="223">
        <v>2</v>
      </c>
      <c r="BY271" s="223">
        <v>2</v>
      </c>
      <c r="BZ271" s="223">
        <v>2</v>
      </c>
      <c r="CA271" s="223">
        <v>2</v>
      </c>
      <c r="CB271" s="223">
        <v>2</v>
      </c>
      <c r="CC271" s="223">
        <v>2</v>
      </c>
      <c r="CD271" s="223">
        <v>2</v>
      </c>
      <c r="CE271" s="223">
        <v>2</v>
      </c>
      <c r="CF271" s="223">
        <v>2</v>
      </c>
      <c r="CG271" s="223">
        <v>2</v>
      </c>
      <c r="CH271" s="223">
        <v>2</v>
      </c>
      <c r="CI271" s="223">
        <v>2</v>
      </c>
      <c r="CJ271" s="223">
        <v>2</v>
      </c>
      <c r="CK271" s="223">
        <v>2</v>
      </c>
      <c r="CL271" s="223">
        <v>2</v>
      </c>
      <c r="CM271" s="223">
        <v>2</v>
      </c>
      <c r="CN271" s="223">
        <v>2</v>
      </c>
      <c r="CO271" s="223">
        <v>2</v>
      </c>
      <c r="CP271" s="223">
        <v>2</v>
      </c>
      <c r="CQ271" s="223">
        <v>2</v>
      </c>
      <c r="CR271" s="223">
        <v>2</v>
      </c>
      <c r="CS271" s="223">
        <v>2</v>
      </c>
      <c r="CT271" s="223">
        <v>2</v>
      </c>
      <c r="CU271" s="223">
        <v>2</v>
      </c>
      <c r="CV271" s="223">
        <v>2</v>
      </c>
      <c r="CW271" s="223">
        <v>2</v>
      </c>
      <c r="CX271" s="223">
        <v>2</v>
      </c>
      <c r="CY271" s="223">
        <v>2</v>
      </c>
      <c r="CZ271" s="223">
        <v>2</v>
      </c>
      <c r="DA271" s="223">
        <v>2</v>
      </c>
      <c r="DB271" s="223">
        <v>2</v>
      </c>
      <c r="DC271" s="223">
        <v>2</v>
      </c>
      <c r="DD271" s="223">
        <v>2</v>
      </c>
    </row>
    <row r="272" spans="1:108">
      <c r="A272" s="223">
        <v>18</v>
      </c>
      <c r="H272"/>
      <c r="I272" s="223">
        <v>6.8054507357463824E-3</v>
      </c>
      <c r="J272" s="223">
        <v>6.805500110516104E-3</v>
      </c>
      <c r="K272" s="223">
        <v>6.8055542960335971E-3</v>
      </c>
      <c r="L272" s="223">
        <v>6.8056138237939769E-3</v>
      </c>
      <c r="M272" s="223">
        <v>6.8056792901727116E-3</v>
      </c>
      <c r="N272" s="223">
        <v>6.8057513648788516E-3</v>
      </c>
      <c r="O272" s="223">
        <v>6.8058308005514209E-3</v>
      </c>
      <c r="P272" s="223">
        <v>6.8059184436565882E-3</v>
      </c>
      <c r="Q272" s="223">
        <v>6.8060152468652465E-3</v>
      </c>
      <c r="R272" s="223">
        <v>6.8061222831156615E-3</v>
      </c>
      <c r="S272" s="223">
        <v>6.8062407615943326E-3</v>
      </c>
      <c r="T272" s="223">
        <v>6.8063720459008489E-3</v>
      </c>
      <c r="U272" s="223">
        <v>6.8065176746994697E-3</v>
      </c>
      <c r="V272" s="223">
        <v>6.8066793852026315E-3</v>
      </c>
      <c r="W272" s="223">
        <v>6.8068591398795864E-3</v>
      </c>
      <c r="X272" s="223">
        <v>6.8070591568386183E-3</v>
      </c>
      <c r="Y272" s="223">
        <v>6.8072819443936354E-3</v>
      </c>
      <c r="Z272" s="223">
        <v>6.807530340397795E-3</v>
      </c>
      <c r="AA272" s="223">
        <v>6.807807557007964E-3</v>
      </c>
      <c r="AB272" s="223">
        <v>6.808117231637041E-3</v>
      </c>
      <c r="AC272" s="223">
        <v>6.8084634849569165E-3</v>
      </c>
      <c r="AD272" s="223">
        <v>6.8088509869358776E-3</v>
      </c>
      <c r="AE272" s="223">
        <v>6.8092850320319821E-3</v>
      </c>
      <c r="AF272" s="223">
        <v>6.809771624821063E-3</v>
      </c>
      <c r="AG272" s="223">
        <v>6.8103175775173384E-3</v>
      </c>
      <c r="AH272" s="223">
        <v>6.8109306210488952E-3</v>
      </c>
      <c r="AI272" s="223">
        <v>6.8116195315834419E-3</v>
      </c>
      <c r="AJ272" s="223">
        <v>6.8123942746655562E-3</v>
      </c>
      <c r="AK272" s="223">
        <v>6.8132661694297724E-3</v>
      </c>
      <c r="AL272" s="223">
        <v>6.8142480756996021E-3</v>
      </c>
      <c r="AM272" s="223">
        <v>6.8153546071769312E-3</v>
      </c>
      <c r="AN272" s="223">
        <v>6.8166023743758521E-3</v>
      </c>
      <c r="AO272" s="223">
        <v>6.8180102614679985E-3</v>
      </c>
      <c r="AP272" s="223">
        <v>6.8195997417913028E-3</v>
      </c>
      <c r="AQ272" s="223">
        <v>6.821395237441347E-3</v>
      </c>
      <c r="AR272" s="223">
        <v>6.8234245291253727E-3</v>
      </c>
      <c r="AS272" s="223">
        <v>6.8257192233269716E-3</v>
      </c>
      <c r="AT272" s="223">
        <v>6.8283152848192747E-3</v>
      </c>
      <c r="AU272" s="223">
        <v>6.8312536436936477E-3</v>
      </c>
      <c r="AV272" s="223">
        <v>6.8345808873586421E-3</v>
      </c>
      <c r="AW272" s="223">
        <v>6.838350049432825E-3</v>
      </c>
      <c r="AX272" s="223">
        <v>6.842621509130703E-3</v>
      </c>
      <c r="AY272" s="223">
        <v>6.8474640166519083E-3</v>
      </c>
      <c r="AZ272" s="223">
        <v>6.8529558622639312E-3</v>
      </c>
      <c r="BA272" s="223">
        <v>6.859186209255224E-3</v>
      </c>
      <c r="BB272" s="223">
        <v>6.8662566137719875E-3</v>
      </c>
      <c r="BC272" s="223">
        <v>6.8742827577878678E-3</v>
      </c>
      <c r="BD272" s="223">
        <v>6.8833964251465854E-3</v>
      </c>
      <c r="BE272" s="223">
        <v>6.893747754828719E-3</v>
      </c>
      <c r="BF272" s="223">
        <v>6.9055078103973013E-3</v>
      </c>
      <c r="BG272" s="223">
        <v>6.9188715100574208E-3</v>
      </c>
      <c r="BH272" s="223">
        <v>6.9340609680175061E-3</v>
      </c>
      <c r="BI272" s="223">
        <v>6.9513293049736705E-3</v>
      </c>
      <c r="BJ272" s="223">
        <v>6.9709649936779486E-3</v>
      </c>
      <c r="BK272" s="223">
        <v>6.9932968148388877E-3</v>
      </c>
      <c r="BL272" s="223">
        <v>7.0186995092009086E-3</v>
      </c>
      <c r="BM272" s="223">
        <v>7.0476002237433505E-3</v>
      </c>
      <c r="BN272" s="223">
        <v>7.0804858637428456E-3</v>
      </c>
      <c r="BO272" s="223">
        <v>7.1179114781968764E-3</v>
      </c>
      <c r="BP272" s="223">
        <v>7.1605098240891448E-3</v>
      </c>
      <c r="BQ272" s="223">
        <v>7.2090022755061812E-3</v>
      </c>
      <c r="BR272" s="223">
        <v>7.2642112670532116E-3</v>
      </c>
      <c r="BS272" s="223">
        <v>7.3270744877813434E-3</v>
      </c>
      <c r="BT272" s="223">
        <v>7.3986610724040801E-3</v>
      </c>
      <c r="BU272" s="223">
        <v>7.4801900714960698E-3</v>
      </c>
      <c r="BV272" s="223">
        <v>7.5730515222565877E-3</v>
      </c>
      <c r="BW272" s="223">
        <v>7.6788304870046746E-3</v>
      </c>
      <c r="BX272" s="223">
        <v>7.7993344786780466E-3</v>
      </c>
      <c r="BY272" s="223">
        <v>7.9366247521846338E-3</v>
      </c>
      <c r="BZ272" s="223">
        <v>8.0930520085976745E-3</v>
      </c>
      <c r="CA272" s="223">
        <v>8.2712971371542657E-3</v>
      </c>
      <c r="CB272" s="223">
        <v>8.4744177092680867E-3</v>
      </c>
      <c r="CC272" s="223">
        <v>8.7059010409828805E-3</v>
      </c>
      <c r="CD272" s="223">
        <v>8.9697247574213167E-3</v>
      </c>
      <c r="CE272" s="223">
        <v>9.2704259270848712E-3</v>
      </c>
      <c r="CF272" s="223">
        <v>9.61317998795988E-3</v>
      </c>
      <c r="CG272" s="223">
        <v>1.0003890864344464E-2</v>
      </c>
      <c r="CH272" s="223">
        <v>1.0449293579401308E-2</v>
      </c>
      <c r="CI272" s="223">
        <v>1.0957072741975223E-2</v>
      </c>
      <c r="CJ272" s="223">
        <v>1.1535995712382802E-2</v>
      </c>
      <c r="CK272" s="223">
        <v>1.2196066583869134E-2</v>
      </c>
      <c r="CL272" s="223">
        <v>1.2948701438653315E-2</v>
      </c>
      <c r="CM272" s="223">
        <v>1.3806928820891479E-2</v>
      </c>
      <c r="CN272" s="223">
        <v>1.4785618084884527E-2</v>
      </c>
      <c r="CO272" s="223">
        <v>1.5901744433760457E-2</v>
      </c>
      <c r="CP272" s="223">
        <v>1.7174685411530829E-2</v>
      </c>
      <c r="CQ272" s="223">
        <v>1.8626567998896417E-2</v>
      </c>
      <c r="CR272" s="223">
        <v>2.0282660325440363E-2</v>
      </c>
      <c r="CS272" s="223">
        <v>2.2171823735918077E-2</v>
      </c>
      <c r="CT272" s="223">
        <v>2.4327030697107746E-2</v>
      </c>
      <c r="CU272" s="223">
        <v>2.6785959395860225E-2</v>
      </c>
      <c r="CV272" s="223">
        <v>2.9802636787356802E-2</v>
      </c>
      <c r="CW272" s="223">
        <v>3.3005081008558881E-2</v>
      </c>
      <c r="CX272" s="223">
        <v>3.6659956957052535E-2</v>
      </c>
      <c r="CY272" s="223">
        <v>4.0831720163260685E-2</v>
      </c>
      <c r="CZ272" s="223">
        <v>4.5594156068837474E-2</v>
      </c>
      <c r="DA272" s="223">
        <v>5.1031773969369469E-2</v>
      </c>
      <c r="DB272" s="223">
        <v>5.7241422220440596E-2</v>
      </c>
      <c r="DC272" s="223">
        <v>6.4334163687097351E-2</v>
      </c>
      <c r="DD272" s="223">
        <v>7.2437458397341697E-2</v>
      </c>
    </row>
    <row r="273" spans="1:108">
      <c r="A273" s="223">
        <v>19</v>
      </c>
      <c r="H273"/>
      <c r="I273" s="223">
        <v>1.6266511937267629E-2</v>
      </c>
      <c r="J273" s="223">
        <v>1.626660567216506E-2</v>
      </c>
      <c r="K273" s="223">
        <v>1.6266705781031315E-2</v>
      </c>
      <c r="L273" s="223">
        <v>1.6266812697292736E-2</v>
      </c>
      <c r="M273" s="223">
        <v>1.6266926883848041E-2</v>
      </c>
      <c r="N273" s="223">
        <v>1.6267048835072212E-2</v>
      </c>
      <c r="O273" s="223">
        <v>1.6267179078956848E-2</v>
      </c>
      <c r="P273" s="223">
        <v>1.626731817939589E-2</v>
      </c>
      <c r="Q273" s="223">
        <v>1.6267466738626852E-2</v>
      </c>
      <c r="R273" s="223">
        <v>1.626762539983799E-2</v>
      </c>
      <c r="S273" s="223">
        <v>1.6267794849952732E-2</v>
      </c>
      <c r="T273" s="223">
        <v>1.6267975822603455E-2</v>
      </c>
      <c r="U273" s="223">
        <v>1.6268169101307357E-2</v>
      </c>
      <c r="V273" s="223">
        <v>1.6268375522858373E-2</v>
      </c>
      <c r="W273" s="223">
        <v>1.6268595980949603E-2</v>
      </c>
      <c r="X273" s="223">
        <v>1.6268831430042034E-2</v>
      </c>
      <c r="Y273" s="223">
        <v>1.6269082889496293E-2</v>
      </c>
      <c r="Z273" s="223">
        <v>1.6269351447985306E-2</v>
      </c>
      <c r="AA273" s="223">
        <v>1.6269638268206894E-2</v>
      </c>
      <c r="AB273" s="223">
        <v>1.6269944591916823E-2</v>
      </c>
      <c r="AC273" s="223">
        <v>1.6270271745303919E-2</v>
      </c>
      <c r="AD273" s="223">
        <v>1.6270621144730626E-2</v>
      </c>
      <c r="AE273" s="223">
        <v>1.6270994302863821E-2</v>
      </c>
      <c r="AF273" s="223">
        <v>1.627139283522237E-2</v>
      </c>
      <c r="AG273" s="223">
        <v>1.6271818467169748E-2</v>
      </c>
      <c r="AH273" s="223">
        <v>1.627227304138202E-2</v>
      </c>
      <c r="AI273" s="223">
        <v>1.6272758525823411E-2</v>
      </c>
      <c r="AJ273" s="223">
        <v>1.6273277022264044E-2</v>
      </c>
      <c r="AK273" s="223">
        <v>1.6273830775376634E-2</v>
      </c>
      <c r="AL273" s="223">
        <v>1.6274422182451412E-2</v>
      </c>
      <c r="AM273" s="223">
        <v>1.6275053803771509E-2</v>
      </c>
      <c r="AN273" s="223">
        <v>1.627572837369335E-2</v>
      </c>
      <c r="AO273" s="223">
        <v>1.6276448812480332E-2</v>
      </c>
      <c r="AP273" s="223">
        <v>1.6277218238940579E-2</v>
      </c>
      <c r="AQ273" s="223">
        <v>1.6278039983923808E-2</v>
      </c>
      <c r="AR273" s="223">
        <v>1.6278917604735228E-2</v>
      </c>
      <c r="AS273" s="223">
        <v>1.6279854900529342E-2</v>
      </c>
      <c r="AT273" s="223">
        <v>1.6280855928749619E-2</v>
      </c>
      <c r="AU273" s="223">
        <v>1.6281925022685596E-2</v>
      </c>
      <c r="AV273" s="223">
        <v>1.6283066810223047E-2</v>
      </c>
      <c r="AW273" s="223">
        <v>1.6284286233868486E-2</v>
      </c>
      <c r="AX273" s="223">
        <v>1.6285588572134389E-2</v>
      </c>
      <c r="AY273" s="223">
        <v>1.6286979462377865E-2</v>
      </c>
      <c r="AZ273" s="223">
        <v>1.6288464925191364E-2</v>
      </c>
      <c r="BA273" s="223">
        <v>1.6290051390451102E-2</v>
      </c>
      <c r="BB273" s="223">
        <v>1.6291745725135733E-2</v>
      </c>
      <c r="BC273" s="223">
        <v>1.6293555263035889E-2</v>
      </c>
      <c r="BD273" s="223">
        <v>1.6295487836482977E-2</v>
      </c>
      <c r="BE273" s="223">
        <v>1.6297551810234897E-2</v>
      </c>
      <c r="BF273" s="223">
        <v>1.629975611766514E-2</v>
      </c>
      <c r="BG273" s="223">
        <v>1.6302110299412614E-2</v>
      </c>
      <c r="BH273" s="223">
        <v>1.6304624544659398E-2</v>
      </c>
      <c r="BI273" s="223">
        <v>1.6307309735215832E-2</v>
      </c>
      <c r="BJ273" s="223">
        <v>1.6310177492604321E-2</v>
      </c>
      <c r="BK273" s="223">
        <v>1.6313240228346751E-2</v>
      </c>
      <c r="BL273" s="223">
        <v>1.6316511197674084E-2</v>
      </c>
      <c r="BM273" s="223">
        <v>1.6320004556892628E-2</v>
      </c>
      <c r="BN273" s="223">
        <v>1.6323735424656868E-2</v>
      </c>
      <c r="BO273" s="223">
        <v>1.6327719947417191E-2</v>
      </c>
      <c r="BP273" s="223">
        <v>1.633197536932883E-2</v>
      </c>
      <c r="BQ273" s="223">
        <v>1.6336520106928935E-2</v>
      </c>
      <c r="BR273" s="223">
        <v>1.6341373828910349E-2</v>
      </c>
      <c r="BS273" s="223">
        <v>1.6346557541343967E-2</v>
      </c>
      <c r="BT273" s="223">
        <v>1.6352093678726726E-2</v>
      </c>
      <c r="BU273" s="223">
        <v>1.6358006201259396E-2</v>
      </c>
      <c r="BV273" s="223">
        <v>1.6364320698787474E-2</v>
      </c>
      <c r="BW273" s="223">
        <v>1.6371064501870321E-2</v>
      </c>
      <c r="BX273" s="223">
        <v>1.6378266800477225E-2</v>
      </c>
      <c r="BY273" s="223">
        <v>1.6385958770846282E-2</v>
      </c>
      <c r="BZ273" s="223">
        <v>1.63941737110814E-2</v>
      </c>
      <c r="CA273" s="223">
        <v>1.6402947186105504E-2</v>
      </c>
      <c r="CB273" s="223">
        <v>1.6412317182634337E-2</v>
      </c>
      <c r="CC273" s="223">
        <v>1.6422324274884718E-2</v>
      </c>
      <c r="CD273" s="223">
        <v>1.6433011801784192E-2</v>
      </c>
      <c r="CE273" s="223">
        <v>1.6444426056506631E-2</v>
      </c>
      <c r="CF273" s="223">
        <v>1.6456616489217663E-2</v>
      </c>
      <c r="CG273" s="223">
        <v>1.6469635923978373E-2</v>
      </c>
      <c r="CH273" s="223">
        <v>1.6483539840675729E-2</v>
      </c>
      <c r="CI273" s="223">
        <v>1.649838965200431E-2</v>
      </c>
      <c r="CJ273" s="223">
        <v>1.6514249425773009E-2</v>
      </c>
      <c r="CK273" s="223">
        <v>1.6531187943438289E-2</v>
      </c>
      <c r="CL273" s="223">
        <v>1.654927869051772E-2</v>
      </c>
      <c r="CM273" s="223">
        <v>1.6568600181148693E-2</v>
      </c>
      <c r="CN273" s="223">
        <v>1.6589233379299118E-2</v>
      </c>
      <c r="CO273" s="223">
        <v>1.6611270853632589E-2</v>
      </c>
      <c r="CP273" s="223">
        <v>1.6634805354341177E-2</v>
      </c>
      <c r="CQ273" s="223">
        <v>1.6659940944728977E-2</v>
      </c>
      <c r="CR273" s="223">
        <v>1.668678673081023E-2</v>
      </c>
      <c r="CS273" s="223">
        <v>1.6715459255672905E-2</v>
      </c>
      <c r="CT273" s="223">
        <v>1.6746082988724414E-2</v>
      </c>
      <c r="CU273" s="223">
        <v>1.6778790836064063E-2</v>
      </c>
      <c r="CV273" s="223">
        <v>1.7486662367257856E-2</v>
      </c>
      <c r="CW273" s="223">
        <v>1.752525255810759E-2</v>
      </c>
      <c r="CX273" s="223">
        <v>1.756646800395122E-2</v>
      </c>
      <c r="CY273" s="223">
        <v>1.7610486397081571E-2</v>
      </c>
      <c r="CZ273" s="223">
        <v>1.7657496758465206E-2</v>
      </c>
      <c r="DA273" s="223">
        <v>1.7707699789703213E-2</v>
      </c>
      <c r="DB273" s="223">
        <v>1.776130804572424E-2</v>
      </c>
      <c r="DC273" s="223">
        <v>1.7818545819689613E-2</v>
      </c>
      <c r="DD273" s="223">
        <v>1.7879648576802656E-2</v>
      </c>
    </row>
    <row r="274" spans="1:108">
      <c r="A274" s="223">
        <v>20</v>
      </c>
      <c r="H274"/>
      <c r="I274" s="223">
        <v>0</v>
      </c>
      <c r="J274" s="223">
        <v>0</v>
      </c>
      <c r="K274" s="223">
        <v>0</v>
      </c>
      <c r="L274" s="223">
        <v>0</v>
      </c>
      <c r="M274" s="223">
        <v>0</v>
      </c>
      <c r="N274" s="223">
        <v>0</v>
      </c>
      <c r="O274" s="223">
        <v>0</v>
      </c>
      <c r="P274" s="223">
        <v>0</v>
      </c>
      <c r="Q274" s="223">
        <v>0</v>
      </c>
      <c r="R274" s="223">
        <v>0</v>
      </c>
      <c r="S274" s="223">
        <v>0</v>
      </c>
      <c r="T274" s="223">
        <v>0</v>
      </c>
      <c r="U274" s="223">
        <v>0</v>
      </c>
      <c r="V274" s="223">
        <v>0</v>
      </c>
      <c r="W274" s="223">
        <v>0</v>
      </c>
      <c r="X274" s="223">
        <v>0</v>
      </c>
      <c r="Y274" s="223">
        <v>0</v>
      </c>
      <c r="Z274" s="223">
        <v>0</v>
      </c>
      <c r="AA274" s="223">
        <v>0</v>
      </c>
      <c r="AB274" s="223">
        <v>0</v>
      </c>
      <c r="AC274" s="223">
        <v>0</v>
      </c>
      <c r="AD274" s="223">
        <v>0</v>
      </c>
      <c r="AE274" s="223">
        <v>0</v>
      </c>
      <c r="AF274" s="223">
        <v>0</v>
      </c>
      <c r="AG274" s="223">
        <v>0</v>
      </c>
      <c r="AH274" s="223">
        <v>0</v>
      </c>
      <c r="AI274" s="223">
        <v>0</v>
      </c>
      <c r="AJ274" s="223">
        <v>0</v>
      </c>
      <c r="AK274" s="223">
        <v>0</v>
      </c>
      <c r="AL274" s="223">
        <v>0</v>
      </c>
      <c r="AM274" s="223">
        <v>0</v>
      </c>
      <c r="AN274" s="223">
        <v>0</v>
      </c>
      <c r="AO274" s="223">
        <v>0</v>
      </c>
      <c r="AP274" s="223">
        <v>0</v>
      </c>
      <c r="AQ274" s="223">
        <v>0</v>
      </c>
      <c r="AR274" s="223">
        <v>0</v>
      </c>
      <c r="AS274" s="223">
        <v>0</v>
      </c>
      <c r="AT274" s="223">
        <v>0</v>
      </c>
      <c r="AU274" s="223">
        <v>0</v>
      </c>
      <c r="AV274" s="223">
        <v>0</v>
      </c>
      <c r="AW274" s="223">
        <v>0</v>
      </c>
      <c r="AX274" s="223">
        <v>0</v>
      </c>
      <c r="AY274" s="223">
        <v>0</v>
      </c>
      <c r="AZ274" s="223">
        <v>0</v>
      </c>
      <c r="BA274" s="223">
        <v>0</v>
      </c>
      <c r="BB274" s="223">
        <v>0</v>
      </c>
      <c r="BC274" s="223">
        <v>0</v>
      </c>
      <c r="BD274" s="223">
        <v>0</v>
      </c>
      <c r="BE274" s="223">
        <v>0</v>
      </c>
      <c r="BF274" s="223">
        <v>0</v>
      </c>
      <c r="BG274" s="223">
        <v>0</v>
      </c>
      <c r="BH274" s="223">
        <v>0</v>
      </c>
      <c r="BI274" s="223">
        <v>0</v>
      </c>
      <c r="BJ274" s="223">
        <v>0</v>
      </c>
      <c r="BK274" s="223">
        <v>0</v>
      </c>
      <c r="BL274" s="223">
        <v>0</v>
      </c>
      <c r="BM274" s="223">
        <v>0</v>
      </c>
      <c r="BN274" s="223">
        <v>0</v>
      </c>
      <c r="BO274" s="223">
        <v>0</v>
      </c>
      <c r="BP274" s="223">
        <v>0</v>
      </c>
      <c r="BQ274" s="223">
        <v>0</v>
      </c>
      <c r="BR274" s="223">
        <v>0</v>
      </c>
      <c r="BS274" s="223">
        <v>0</v>
      </c>
      <c r="BT274" s="223">
        <v>0</v>
      </c>
      <c r="BU274" s="223">
        <v>0</v>
      </c>
      <c r="BV274" s="223">
        <v>0</v>
      </c>
      <c r="BW274" s="223">
        <v>0</v>
      </c>
      <c r="BX274" s="223">
        <v>0</v>
      </c>
      <c r="BY274" s="223">
        <v>0</v>
      </c>
      <c r="BZ274" s="223">
        <v>0</v>
      </c>
      <c r="CA274" s="223">
        <v>0</v>
      </c>
      <c r="CB274" s="223">
        <v>0</v>
      </c>
      <c r="CC274" s="223">
        <v>0</v>
      </c>
      <c r="CD274" s="223">
        <v>0</v>
      </c>
      <c r="CE274" s="223">
        <v>0</v>
      </c>
      <c r="CF274" s="223">
        <v>0</v>
      </c>
      <c r="CG274" s="223">
        <v>0</v>
      </c>
      <c r="CH274" s="223">
        <v>0</v>
      </c>
      <c r="CI274" s="223">
        <v>0</v>
      </c>
      <c r="CJ274" s="223">
        <v>0</v>
      </c>
      <c r="CK274" s="223">
        <v>0</v>
      </c>
      <c r="CL274" s="223">
        <v>0</v>
      </c>
      <c r="CM274" s="223">
        <v>0</v>
      </c>
      <c r="CN274" s="223">
        <v>0</v>
      </c>
      <c r="CO274" s="223">
        <v>0</v>
      </c>
      <c r="CP274" s="223">
        <v>0</v>
      </c>
      <c r="CQ274" s="223">
        <v>0</v>
      </c>
      <c r="CR274" s="223">
        <v>0</v>
      </c>
      <c r="CS274" s="223">
        <v>0</v>
      </c>
      <c r="CT274" s="223">
        <v>0</v>
      </c>
      <c r="CU274" s="223">
        <v>0</v>
      </c>
      <c r="CV274" s="223">
        <v>0</v>
      </c>
      <c r="CW274" s="223">
        <v>0</v>
      </c>
      <c r="CX274" s="223">
        <v>0</v>
      </c>
      <c r="CY274" s="223">
        <v>0</v>
      </c>
      <c r="CZ274" s="223">
        <v>0</v>
      </c>
      <c r="DA274" s="223">
        <v>0</v>
      </c>
      <c r="DB274" s="223">
        <v>0</v>
      </c>
      <c r="DC274" s="223">
        <v>0</v>
      </c>
      <c r="DD274" s="223">
        <v>0</v>
      </c>
    </row>
    <row r="275" spans="1:108">
      <c r="A275" s="223">
        <v>21</v>
      </c>
      <c r="H275"/>
      <c r="I275" s="223">
        <v>7.8049738279989383E-3</v>
      </c>
      <c r="J275" s="223">
        <v>7.8050701534570126E-3</v>
      </c>
      <c r="K275" s="223">
        <v>7.8051747043959389E-3</v>
      </c>
      <c r="L275" s="223">
        <v>7.8052882752920084E-3</v>
      </c>
      <c r="M275" s="223">
        <v>7.8054117482015111E-3</v>
      </c>
      <c r="N275" s="223">
        <v>7.80554610295467E-3</v>
      </c>
      <c r="O275" s="223">
        <v>7.805692429120892E-3</v>
      </c>
      <c r="P275" s="223">
        <v>7.8058519395357356E-3</v>
      </c>
      <c r="Q275" s="223">
        <v>7.8060259856010334E-3</v>
      </c>
      <c r="R275" s="223">
        <v>7.8062160745988977E-3</v>
      </c>
      <c r="S275" s="223">
        <v>7.8064238892935189E-3</v>
      </c>
      <c r="T275" s="223">
        <v>7.806651310132709E-3</v>
      </c>
      <c r="U275" s="223">
        <v>7.8069004404043227E-3</v>
      </c>
      <c r="V275" s="223">
        <v>7.8071736347518367E-3</v>
      </c>
      <c r="W275" s="223">
        <v>7.8074735315098055E-3</v>
      </c>
      <c r="X275" s="223">
        <v>7.8078030893836336E-3</v>
      </c>
      <c r="Y275" s="223">
        <v>7.8081656290713867E-3</v>
      </c>
      <c r="Z275" s="223">
        <v>7.8085648805082735E-3</v>
      </c>
      <c r="AA275" s="223">
        <v>7.8090050365096867E-3</v>
      </c>
      <c r="AB275" s="223">
        <v>7.8094908136965239E-3</v>
      </c>
      <c r="AC275" s="223">
        <v>7.8100275217102711E-3</v>
      </c>
      <c r="AD275" s="223">
        <v>7.8106211418657182E-3</v>
      </c>
      <c r="AE275" s="223">
        <v>7.8112784165499565E-3</v>
      </c>
      <c r="AF275" s="223">
        <v>7.8120069508592644E-3</v>
      </c>
      <c r="AG275" s="223">
        <v>7.8128153281742455E-3</v>
      </c>
      <c r="AH275" s="223">
        <v>7.8137132416119734E-3</v>
      </c>
      <c r="AI275" s="223">
        <v>7.8147116435655258E-3</v>
      </c>
      <c r="AJ275" s="223">
        <v>7.8158229158514538E-3</v>
      </c>
      <c r="AK275" s="223">
        <v>7.817061063339379E-3</v>
      </c>
      <c r="AL275" s="223">
        <v>7.8184419343418424E-3</v>
      </c>
      <c r="AM275" s="223">
        <v>7.8199834715029694E-3</v>
      </c>
      <c r="AN275" s="223">
        <v>7.8217059974504243E-3</v>
      </c>
      <c r="AO275" s="223">
        <v>7.8236325400751934E-3</v>
      </c>
      <c r="AP275" s="223">
        <v>7.8257892029886256E-3</v>
      </c>
      <c r="AQ275" s="223">
        <v>7.8282055874882954E-3</v>
      </c>
      <c r="AR275" s="223">
        <v>7.8309152732566733E-3</v>
      </c>
      <c r="AS275" s="223">
        <v>7.8339563660362668E-3</v>
      </c>
      <c r="AT275" s="223">
        <v>7.8373721216885711E-3</v>
      </c>
      <c r="AU275" s="223">
        <v>7.8412116573738019E-3</v>
      </c>
      <c r="AV275" s="223">
        <v>7.8455307621065479E-3</v>
      </c>
      <c r="AW275" s="223">
        <v>7.8503928206774092E-3</v>
      </c>
      <c r="AX275" s="223">
        <v>7.8558698669123541E-3</v>
      </c>
      <c r="AY275" s="223">
        <v>7.8620437845064693E-3</v>
      </c>
      <c r="AZ275" s="223">
        <v>7.8690076762574397E-3</v>
      </c>
      <c r="BA275" s="223">
        <v>7.8768674254831323E-3</v>
      </c>
      <c r="BB275" s="223">
        <v>7.8857434767915912E-3</v>
      </c>
      <c r="BC275" s="223">
        <v>7.8957728672411822E-3</v>
      </c>
      <c r="BD275" s="223">
        <v>7.9071115433559675E-3</v>
      </c>
      <c r="BE275" s="223">
        <v>7.9199370045269259E-3</v>
      </c>
      <c r="BF275" s="223">
        <v>7.9344513191282728E-3</v>
      </c>
      <c r="BG275" s="223">
        <v>7.9508845663174687E-3</v>
      </c>
      <c r="BH275" s="223">
        <v>7.9694987640926158E-3</v>
      </c>
      <c r="BI275" s="223">
        <v>7.9905923528960365E-3</v>
      </c>
      <c r="BJ275" s="223">
        <v>8.0145053140432531E-3</v>
      </c>
      <c r="BK275" s="223">
        <v>8.0416250137162696E-3</v>
      </c>
      <c r="BL275" s="223">
        <v>8.0723928764109849E-3</v>
      </c>
      <c r="BM275" s="223">
        <v>8.1073120068293654E-3</v>
      </c>
      <c r="BN275" s="223">
        <v>8.1469558965592132E-3</v>
      </c>
      <c r="BO275" s="223">
        <v>8.1919783718369926E-3</v>
      </c>
      <c r="BP275" s="223">
        <v>8.2431249616513567E-3</v>
      </c>
      <c r="BQ275" s="223">
        <v>8.3012458918933878E-3</v>
      </c>
      <c r="BR275" s="223">
        <v>8.3673109417543457E-3</v>
      </c>
      <c r="BS275" s="223">
        <v>8.4424264337690496E-3</v>
      </c>
      <c r="BT275" s="223">
        <v>8.5278546695777384E-3</v>
      </c>
      <c r="BU275" s="223">
        <v>8.6250361705455005E-3</v>
      </c>
      <c r="BV275" s="223">
        <v>8.735615136919837E-3</v>
      </c>
      <c r="BW275" s="223">
        <v>8.8614686025131201E-3</v>
      </c>
      <c r="BX275" s="223">
        <v>9.004739835505194E-3</v>
      </c>
      <c r="BY275" s="223">
        <v>9.1678766217160798E-3</v>
      </c>
      <c r="BZ275" s="223">
        <v>9.3536751668163252E-3</v>
      </c>
      <c r="CA275" s="223">
        <v>9.5653304711022669E-3</v>
      </c>
      <c r="CB275" s="223">
        <v>9.8064941679156248E-3</v>
      </c>
      <c r="CC275" s="223">
        <v>1.0081340978496455E-2</v>
      </c>
      <c r="CD275" s="223">
        <v>1.039464512688029E-2</v>
      </c>
      <c r="CE275" s="223">
        <v>1.0751868284367352E-2</v>
      </c>
      <c r="CF275" s="223">
        <v>1.1159260881505246E-2</v>
      </c>
      <c r="CG275" s="223">
        <v>1.1623978945652836E-2</v>
      </c>
      <c r="CH275" s="223">
        <v>1.2154517595865656E-2</v>
      </c>
      <c r="CI275" s="223">
        <v>1.2759904829352235E-2</v>
      </c>
      <c r="CJ275" s="223">
        <v>1.3451019139447302E-2</v>
      </c>
      <c r="CK275" s="223">
        <v>1.4240226685302832E-2</v>
      </c>
      <c r="CL275" s="223">
        <v>1.5141725842558129E-2</v>
      </c>
      <c r="CM275" s="223">
        <v>1.6171831181862141E-2</v>
      </c>
      <c r="CN275" s="223">
        <v>1.7350174730919297E-2</v>
      </c>
      <c r="CO275" s="223">
        <v>1.8698340279604091E-2</v>
      </c>
      <c r="CP275" s="223">
        <v>2.0240512022800489E-2</v>
      </c>
      <c r="CQ275" s="223">
        <v>2.2005714893949188E-2</v>
      </c>
      <c r="CR275" s="223">
        <v>2.4027243115518231E-2</v>
      </c>
      <c r="CS275" s="223">
        <v>2.6343632010814876E-2</v>
      </c>
      <c r="CT275" s="223">
        <v>2.8999560066896746E-2</v>
      </c>
      <c r="CU275" s="223">
        <v>3.2046928714804551E-2</v>
      </c>
      <c r="CV275" s="223">
        <v>3.5797863921348178E-2</v>
      </c>
      <c r="CW275" s="223">
        <v>3.9823656515257627E-2</v>
      </c>
      <c r="CX275" s="223">
        <v>4.4455342992358669E-2</v>
      </c>
      <c r="CY275" s="223">
        <v>4.979006486737985E-2</v>
      </c>
      <c r="CZ275" s="223">
        <v>5.5942287806636529E-2</v>
      </c>
      <c r="DA275" s="223">
        <v>6.304742869536524E-2</v>
      </c>
      <c r="DB275" s="223">
        <v>7.1266410851769407E-2</v>
      </c>
      <c r="DC275" s="223">
        <v>8.0791439086715836E-2</v>
      </c>
      <c r="DD275" s="223">
        <v>9.1853396742416618E-2</v>
      </c>
    </row>
    <row r="276" spans="1:108">
      <c r="A276" s="223">
        <v>22</v>
      </c>
      <c r="H276"/>
      <c r="I276" s="223">
        <v>7.4487202596955168E-2</v>
      </c>
      <c r="J276" s="223">
        <v>7.4488513984857119E-2</v>
      </c>
      <c r="K276" s="223">
        <v>7.4489915376293556E-2</v>
      </c>
      <c r="L276" s="223">
        <v>7.4491413008061613E-2</v>
      </c>
      <c r="M276" s="223">
        <v>7.4493013557448015E-2</v>
      </c>
      <c r="N276" s="223">
        <v>7.4494724174486562E-2</v>
      </c>
      <c r="O276" s="223">
        <v>7.4496552516733178E-2</v>
      </c>
      <c r="P276" s="223">
        <v>7.4498506786774971E-2</v>
      </c>
      <c r="Q276" s="223">
        <v>7.4500595772711647E-2</v>
      </c>
      <c r="R276" s="223">
        <v>7.4502828891870321E-2</v>
      </c>
      <c r="S276" s="223">
        <v>7.4505216238041211E-2</v>
      </c>
      <c r="T276" s="223">
        <v>7.450776863255093E-2</v>
      </c>
      <c r="U276" s="223">
        <v>7.4510497679522156E-2</v>
      </c>
      <c r="V276" s="223">
        <v>7.4513415825704546E-2</v>
      </c>
      <c r="W276" s="223">
        <v>7.4516536425302329E-2</v>
      </c>
      <c r="X276" s="223">
        <v>7.4519873810268797E-2</v>
      </c>
      <c r="Y276" s="223">
        <v>7.4523443366588088E-2</v>
      </c>
      <c r="Z276" s="223">
        <v>7.4527261617121462E-2</v>
      </c>
      <c r="AA276" s="223">
        <v>7.4531346311657781E-2</v>
      </c>
      <c r="AB276" s="223">
        <v>7.4535716524879086E-2</v>
      </c>
      <c r="AC276" s="223">
        <v>7.4540392763031316E-2</v>
      </c>
      <c r="AD276" s="223">
        <v>7.4545397080179293E-2</v>
      </c>
      <c r="AE276" s="223">
        <v>7.4550753205025688E-2</v>
      </c>
      <c r="AF276" s="223">
        <v>7.4556486679385567E-2</v>
      </c>
      <c r="AG276" s="223">
        <v>7.4562625009535768E-2</v>
      </c>
      <c r="AH276" s="223">
        <v>7.4569197831800424E-2</v>
      </c>
      <c r="AI276" s="223">
        <v>7.4576237093895492E-2</v>
      </c>
      <c r="AJ276" s="223">
        <v>7.4583777253736022E-2</v>
      </c>
      <c r="AK276" s="223">
        <v>7.4591855497615073E-2</v>
      </c>
      <c r="AL276" s="223">
        <v>7.4600511979894257E-2</v>
      </c>
      <c r="AM276" s="223">
        <v>7.4609790086606939E-2</v>
      </c>
      <c r="AN276" s="223">
        <v>7.4619736725670224E-2</v>
      </c>
      <c r="AO276" s="223">
        <v>7.4630402646735844E-2</v>
      </c>
      <c r="AP276" s="223">
        <v>7.4641842794087268E-2</v>
      </c>
      <c r="AQ276" s="223">
        <v>7.465411669641793E-2</v>
      </c>
      <c r="AR276" s="223">
        <v>7.4667288897809395E-2</v>
      </c>
      <c r="AS276" s="223">
        <v>7.4681429434775973E-2</v>
      </c>
      <c r="AT276" s="223">
        <v>7.4696614364863995E-2</v>
      </c>
      <c r="AU276" s="223">
        <v>7.4712926352997866E-2</v>
      </c>
      <c r="AV276" s="223">
        <v>7.4730455322563394E-2</v>
      </c>
      <c r="AW276" s="223">
        <v>7.4749299179125123E-2</v>
      </c>
      <c r="AX276" s="223">
        <v>7.4769564615702111E-2</v>
      </c>
      <c r="AY276" s="223">
        <v>7.4791368009693895E-2</v>
      </c>
      <c r="AZ276" s="223">
        <v>7.4814836422872746E-2</v>
      </c>
      <c r="BA276" s="223">
        <v>7.4840108717364004E-2</v>
      </c>
      <c r="BB276" s="223">
        <v>7.4867336802245388E-2</v>
      </c>
      <c r="BC276" s="223">
        <v>7.4896687027339232E-2</v>
      </c>
      <c r="BD276" s="223">
        <v>7.4928341742979881E-2</v>
      </c>
      <c r="BE276" s="223">
        <v>7.4962501047049143E-2</v>
      </c>
      <c r="BF276" s="223">
        <v>7.4999384743427919E-2</v>
      </c>
      <c r="BG276" s="223">
        <v>7.5039234539258814E-2</v>
      </c>
      <c r="BH276" s="223">
        <v>7.5082316512110253E-2</v>
      </c>
      <c r="BI276" s="223">
        <v>7.5128923882335427E-2</v>
      </c>
      <c r="BJ276" s="223">
        <v>7.5179380130705284E-2</v>
      </c>
      <c r="BK276" s="223">
        <v>7.5234042506841209E-2</v>
      </c>
      <c r="BL276" s="223">
        <v>7.5293305980176667E-2</v>
      </c>
      <c r="BM276" s="223">
        <v>7.5357607692240813E-2</v>
      </c>
      <c r="BN276" s="223">
        <v>7.5427431977104942E-2</v>
      </c>
      <c r="BO276" s="223">
        <v>7.5503316026004033E-2</v>
      </c>
      <c r="BP276" s="223">
        <v>7.558585628259723E-2</v>
      </c>
      <c r="BQ276" s="223">
        <v>7.5675715667248844E-2</v>
      </c>
      <c r="BR276" s="223">
        <v>7.5773631742302686E-2</v>
      </c>
      <c r="BS276" s="223">
        <v>7.5880425945828292E-2</v>
      </c>
      <c r="BT276" s="223">
        <v>7.5997014039013266E-2</v>
      </c>
      <c r="BU276" s="223">
        <v>7.6124417932581512E-2</v>
      </c>
      <c r="BV276" s="223">
        <v>7.6263779080694372E-2</v>
      </c>
      <c r="BW276" s="223">
        <v>7.6416373657167067E-2</v>
      </c>
      <c r="BX276" s="223">
        <v>7.6583629758991176E-2</v>
      </c>
      <c r="BY276" s="223">
        <v>7.6767146916659132E-2</v>
      </c>
      <c r="BZ276" s="223">
        <v>7.6968718230296815E-2</v>
      </c>
      <c r="CA276" s="223">
        <v>7.7190355495881283E-2</v>
      </c>
      <c r="CB276" s="223">
        <v>7.7434317737743494E-2</v>
      </c>
      <c r="CC276" s="223">
        <v>7.7703143623163717E-2</v>
      </c>
      <c r="CD276" s="223">
        <v>7.799968830337517E-2</v>
      </c>
      <c r="CE276" s="223">
        <v>7.8327165304127089E-2</v>
      </c>
      <c r="CF276" s="223">
        <v>7.8689194179804176E-2</v>
      </c>
      <c r="CG276" s="223">
        <v>7.9089854749951172E-2</v>
      </c>
      <c r="CH276" s="223">
        <v>7.9533748410319863E-2</v>
      </c>
      <c r="CI276" s="223">
        <v>8.0026069908084599E-2</v>
      </c>
      <c r="CJ276" s="223">
        <v>8.0572685910291805E-2</v>
      </c>
      <c r="CK276" s="223">
        <v>8.1180227303111391E-2</v>
      </c>
      <c r="CL276" s="223">
        <v>8.1856193474621253E-2</v>
      </c>
      <c r="CM276" s="223">
        <v>8.260907158262841E-2</v>
      </c>
      <c r="CN276" s="223">
        <v>8.3448471351817613E-2</v>
      </c>
      <c r="CO276" s="223">
        <v>8.4385436536657532E-2</v>
      </c>
      <c r="CP276" s="223">
        <v>8.5432025907860212E-2</v>
      </c>
      <c r="CQ276" s="223">
        <v>8.6602394123403884E-2</v>
      </c>
      <c r="CR276" s="223">
        <v>8.7912453074595151E-2</v>
      </c>
      <c r="CS276" s="223">
        <v>8.9380283086610599E-2</v>
      </c>
      <c r="CT276" s="223">
        <v>9.102644366142279E-2</v>
      </c>
      <c r="CU276" s="223">
        <v>9.2874331655537615E-2</v>
      </c>
      <c r="CV276" s="223">
        <v>9.5339730761286573E-2</v>
      </c>
      <c r="CW276" s="223">
        <v>9.817524216543233E-2</v>
      </c>
      <c r="CX276" s="223">
        <v>0.10133821848737282</v>
      </c>
      <c r="CY276" s="223">
        <v>0.10487056796931964</v>
      </c>
      <c r="CZ276" s="223">
        <v>0.10882003725096467</v>
      </c>
      <c r="DA276" s="223">
        <v>0.11324110037087333</v>
      </c>
      <c r="DB276" s="223">
        <v>0.11819599991946106</v>
      </c>
      <c r="DC276" s="223">
        <v>0.12375597062651932</v>
      </c>
      <c r="DD276" s="223">
        <v>0.13000268270850823</v>
      </c>
    </row>
    <row r="277" spans="1:108">
      <c r="A277" s="223">
        <v>23</v>
      </c>
      <c r="H277"/>
      <c r="I277" s="223">
        <v>0</v>
      </c>
      <c r="J277" s="223">
        <v>0</v>
      </c>
      <c r="K277" s="223">
        <v>0</v>
      </c>
      <c r="L277" s="223">
        <v>0</v>
      </c>
      <c r="M277" s="223">
        <v>0</v>
      </c>
      <c r="N277" s="223">
        <v>0</v>
      </c>
      <c r="O277" s="223">
        <v>0</v>
      </c>
      <c r="P277" s="223">
        <v>0</v>
      </c>
      <c r="Q277" s="223">
        <v>0</v>
      </c>
      <c r="R277" s="223">
        <v>0</v>
      </c>
      <c r="S277" s="223">
        <v>0</v>
      </c>
      <c r="T277" s="223">
        <v>0</v>
      </c>
      <c r="U277" s="223">
        <v>0</v>
      </c>
      <c r="V277" s="223">
        <v>0</v>
      </c>
      <c r="W277" s="223">
        <v>0</v>
      </c>
      <c r="X277" s="223">
        <v>0</v>
      </c>
      <c r="Y277" s="223">
        <v>0</v>
      </c>
      <c r="Z277" s="223">
        <v>0</v>
      </c>
      <c r="AA277" s="223">
        <v>0</v>
      </c>
      <c r="AB277" s="223">
        <v>0</v>
      </c>
      <c r="AC277" s="223">
        <v>0</v>
      </c>
      <c r="AD277" s="223">
        <v>0</v>
      </c>
      <c r="AE277" s="223">
        <v>0</v>
      </c>
      <c r="AF277" s="223">
        <v>0</v>
      </c>
      <c r="AG277" s="223">
        <v>0</v>
      </c>
      <c r="AH277" s="223">
        <v>0</v>
      </c>
      <c r="AI277" s="223">
        <v>0</v>
      </c>
      <c r="AJ277" s="223">
        <v>0</v>
      </c>
      <c r="AK277" s="223">
        <v>0</v>
      </c>
      <c r="AL277" s="223">
        <v>0</v>
      </c>
      <c r="AM277" s="223">
        <v>0</v>
      </c>
      <c r="AN277" s="223">
        <v>0</v>
      </c>
      <c r="AO277" s="223">
        <v>0</v>
      </c>
      <c r="AP277" s="223">
        <v>0</v>
      </c>
      <c r="AQ277" s="223">
        <v>0</v>
      </c>
      <c r="AR277" s="223">
        <v>0</v>
      </c>
      <c r="AS277" s="223">
        <v>0</v>
      </c>
      <c r="AT277" s="223">
        <v>0</v>
      </c>
      <c r="AU277" s="223">
        <v>0</v>
      </c>
      <c r="AV277" s="223">
        <v>0</v>
      </c>
      <c r="AW277" s="223">
        <v>0</v>
      </c>
      <c r="AX277" s="223">
        <v>0</v>
      </c>
      <c r="AY277" s="223">
        <v>0</v>
      </c>
      <c r="AZ277" s="223">
        <v>0</v>
      </c>
      <c r="BA277" s="223">
        <v>0</v>
      </c>
      <c r="BB277" s="223">
        <v>0</v>
      </c>
      <c r="BC277" s="223">
        <v>0</v>
      </c>
      <c r="BD277" s="223">
        <v>0</v>
      </c>
      <c r="BE277" s="223">
        <v>0</v>
      </c>
      <c r="BF277" s="223">
        <v>0</v>
      </c>
      <c r="BG277" s="223">
        <v>0</v>
      </c>
      <c r="BH277" s="223">
        <v>0</v>
      </c>
      <c r="BI277" s="223">
        <v>0</v>
      </c>
      <c r="BJ277" s="223">
        <v>0</v>
      </c>
      <c r="BK277" s="223">
        <v>0</v>
      </c>
      <c r="BL277" s="223">
        <v>0</v>
      </c>
      <c r="BM277" s="223">
        <v>0</v>
      </c>
      <c r="BN277" s="223">
        <v>0</v>
      </c>
      <c r="BO277" s="223">
        <v>0</v>
      </c>
      <c r="BP277" s="223">
        <v>0</v>
      </c>
      <c r="BQ277" s="223">
        <v>0</v>
      </c>
      <c r="BR277" s="223">
        <v>0</v>
      </c>
      <c r="BS277" s="223">
        <v>0</v>
      </c>
      <c r="BT277" s="223">
        <v>0</v>
      </c>
      <c r="BU277" s="223">
        <v>0</v>
      </c>
      <c r="BV277" s="223">
        <v>0</v>
      </c>
      <c r="BW277" s="223">
        <v>0</v>
      </c>
      <c r="BX277" s="223">
        <v>0</v>
      </c>
      <c r="BY277" s="223">
        <v>0</v>
      </c>
      <c r="BZ277" s="223">
        <v>0</v>
      </c>
      <c r="CA277" s="223">
        <v>0</v>
      </c>
      <c r="CB277" s="223">
        <v>0</v>
      </c>
      <c r="CC277" s="223">
        <v>0</v>
      </c>
      <c r="CD277" s="223">
        <v>0</v>
      </c>
      <c r="CE277" s="223">
        <v>0</v>
      </c>
      <c r="CF277" s="223">
        <v>0</v>
      </c>
      <c r="CG277" s="223">
        <v>0</v>
      </c>
      <c r="CH277" s="223">
        <v>0</v>
      </c>
      <c r="CI277" s="223">
        <v>0</v>
      </c>
      <c r="CJ277" s="223">
        <v>0</v>
      </c>
      <c r="CK277" s="223">
        <v>0</v>
      </c>
      <c r="CL277" s="223">
        <v>0</v>
      </c>
      <c r="CM277" s="223">
        <v>0</v>
      </c>
      <c r="CN277" s="223">
        <v>0</v>
      </c>
      <c r="CO277" s="223">
        <v>0</v>
      </c>
      <c r="CP277" s="223">
        <v>0</v>
      </c>
      <c r="CQ277" s="223">
        <v>0</v>
      </c>
      <c r="CR277" s="223">
        <v>0</v>
      </c>
      <c r="CS277" s="223">
        <v>0</v>
      </c>
      <c r="CT277" s="223">
        <v>0</v>
      </c>
      <c r="CU277" s="223">
        <v>0</v>
      </c>
      <c r="CV277" s="223">
        <v>0</v>
      </c>
      <c r="CW277" s="223">
        <v>0</v>
      </c>
      <c r="CX277" s="223">
        <v>0</v>
      </c>
      <c r="CY277" s="223">
        <v>0</v>
      </c>
      <c r="CZ277" s="223">
        <v>0</v>
      </c>
      <c r="DA277" s="223">
        <v>0</v>
      </c>
      <c r="DB277" s="223">
        <v>0</v>
      </c>
      <c r="DC277" s="223">
        <v>0</v>
      </c>
      <c r="DD277" s="223">
        <v>0</v>
      </c>
    </row>
    <row r="278" spans="1:108">
      <c r="A278" s="223">
        <v>24</v>
      </c>
      <c r="H278"/>
      <c r="I278" s="223">
        <v>8.4320343142706567E-4</v>
      </c>
      <c r="J278" s="223">
        <v>8.4320705747985552E-4</v>
      </c>
      <c r="K278" s="223">
        <v>8.4321093009821063E-4</v>
      </c>
      <c r="L278" s="223">
        <v>8.4321506604763809E-4</v>
      </c>
      <c r="M278" s="223">
        <v>8.4321948323354907E-4</v>
      </c>
      <c r="N278" s="223">
        <v>8.4322420077876064E-4</v>
      </c>
      <c r="O278" s="223">
        <v>8.4322923910625576E-4</v>
      </c>
      <c r="P278" s="223">
        <v>8.4323462002756672E-4</v>
      </c>
      <c r="Q278" s="223">
        <v>8.4324036683716729E-4</v>
      </c>
      <c r="R278" s="223">
        <v>8.4324650441327696E-4</v>
      </c>
      <c r="S278" s="223">
        <v>8.4325305932551691E-4</v>
      </c>
      <c r="T278" s="223">
        <v>8.4326005994987902E-4</v>
      </c>
      <c r="U278" s="223">
        <v>8.4326753659150905E-4</v>
      </c>
      <c r="V278" s="223">
        <v>8.4327552161582865E-4</v>
      </c>
      <c r="W278" s="223">
        <v>8.4328404958856841E-4</v>
      </c>
      <c r="X278" s="223">
        <v>8.4329315742530983E-4</v>
      </c>
      <c r="Y278" s="223">
        <v>8.4330288455119107E-4</v>
      </c>
      <c r="Z278" s="223">
        <v>8.4331327307145493E-4</v>
      </c>
      <c r="AA278" s="223">
        <v>8.4332436795358406E-4</v>
      </c>
      <c r="AB278" s="223">
        <v>8.4333621722180226E-4</v>
      </c>
      <c r="AC278" s="223">
        <v>8.4334887216478804E-4</v>
      </c>
      <c r="AD278" s="223">
        <v>8.4336238755748562E-4</v>
      </c>
      <c r="AE278" s="223">
        <v>8.433768218979842E-4</v>
      </c>
      <c r="AF278" s="223">
        <v>8.4339223766047051E-4</v>
      </c>
      <c r="AG278" s="223">
        <v>8.4340870156535705E-4</v>
      </c>
      <c r="AH278" s="223">
        <v>8.4342628486774114E-4</v>
      </c>
      <c r="AI278" s="223">
        <v>8.4344506366544364E-4</v>
      </c>
      <c r="AJ278" s="223">
        <v>8.4346511922794658E-4</v>
      </c>
      <c r="AK278" s="223">
        <v>8.4348653834764918E-4</v>
      </c>
      <c r="AL278" s="223">
        <v>8.4350941371495107E-4</v>
      </c>
      <c r="AM278" s="223">
        <v>8.4353384431877759E-4</v>
      </c>
      <c r="AN278" s="223">
        <v>8.4355993587426493E-4</v>
      </c>
      <c r="AO278" s="223">
        <v>8.4358780127944451E-4</v>
      </c>
      <c r="AP278" s="223">
        <v>8.4361756110288384E-4</v>
      </c>
      <c r="AQ278" s="223">
        <v>8.4364934410438423E-4</v>
      </c>
      <c r="AR278" s="223">
        <v>8.4368328779095591E-4</v>
      </c>
      <c r="AS278" s="223">
        <v>8.4371953901046413E-4</v>
      </c>
      <c r="AT278" s="223">
        <v>8.4375825458548486E-4</v>
      </c>
      <c r="AU278" s="223">
        <v>8.4379960199008376E-4</v>
      </c>
      <c r="AV278" s="223">
        <v>8.4384376007241206E-4</v>
      </c>
      <c r="AW278" s="223">
        <v>8.4389091982621056E-4</v>
      </c>
      <c r="AX278" s="223">
        <v>8.4394128521451961E-4</v>
      </c>
      <c r="AY278" s="223">
        <v>8.4399507404910284E-4</v>
      </c>
      <c r="AZ278" s="223">
        <v>8.440525189293489E-4</v>
      </c>
      <c r="BA278" s="223">
        <v>8.441138682446376E-4</v>
      </c>
      <c r="BB278" s="223">
        <v>8.4417938724445397E-4</v>
      </c>
      <c r="BC278" s="223">
        <v>8.4424935918079463E-4</v>
      </c>
      <c r="BD278" s="223">
        <v>8.4432408652772111E-4</v>
      </c>
      <c r="BE278" s="223">
        <v>8.4440389228325116E-4</v>
      </c>
      <c r="BF278" s="223">
        <v>8.4448912135910085E-4</v>
      </c>
      <c r="BG278" s="223">
        <v>8.4458014206418241E-4</v>
      </c>
      <c r="BH278" s="223">
        <v>8.4467734768812574E-4</v>
      </c>
      <c r="BI278" s="223">
        <v>8.4478115819154554E-4</v>
      </c>
      <c r="BJ278" s="223">
        <v>8.4489202201018737E-4</v>
      </c>
      <c r="BK278" s="223">
        <v>8.4501041798057874E-4</v>
      </c>
      <c r="BL278" s="223">
        <v>8.4513685739531774E-4</v>
      </c>
      <c r="BM278" s="223">
        <v>8.4527188619667104E-4</v>
      </c>
      <c r="BN278" s="223">
        <v>8.4541608731771771E-4</v>
      </c>
      <c r="BO278" s="223">
        <v>8.4557008318091433E-4</v>
      </c>
      <c r="BP278" s="223">
        <v>8.4573453836459401E-4</v>
      </c>
      <c r="BQ278" s="223">
        <v>8.4591016244862048E-4</v>
      </c>
      <c r="BR278" s="223">
        <v>8.460977130511757E-4</v>
      </c>
      <c r="BS278" s="223">
        <v>8.4629799906944607E-4</v>
      </c>
      <c r="BT278" s="223">
        <v>8.4651188413784398E-4</v>
      </c>
      <c r="BU278" s="223">
        <v>8.4674029031831151E-4</v>
      </c>
      <c r="BV278" s="223">
        <v>8.4698420203822877E-4</v>
      </c>
      <c r="BW278" s="223">
        <v>8.4724467029251261E-4</v>
      </c>
      <c r="BX278" s="223">
        <v>8.4752281712760058E-4</v>
      </c>
      <c r="BY278" s="223">
        <v>8.4781984042622382E-4</v>
      </c>
      <c r="BZ278" s="223">
        <v>8.4813701901316062E-4</v>
      </c>
      <c r="CA278" s="223">
        <v>8.4847571810352706E-4</v>
      </c>
      <c r="CB278" s="223">
        <v>8.4883739511663317E-4</v>
      </c>
      <c r="CC278" s="223">
        <v>8.49223605879991E-4</v>
      </c>
      <c r="CD278" s="223">
        <v>8.4963601124970925E-4</v>
      </c>
      <c r="CE278" s="223">
        <v>8.5007638417526155E-4</v>
      </c>
      <c r="CF278" s="223">
        <v>8.5054661723841694E-4</v>
      </c>
      <c r="CG278" s="223">
        <v>8.51048730698023E-4</v>
      </c>
      <c r="CH278" s="223">
        <v>8.5158484473634875E-4</v>
      </c>
      <c r="CI278" s="223">
        <v>8.5215730416401383E-4</v>
      </c>
      <c r="CJ278" s="223">
        <v>8.5276855361057628E-4</v>
      </c>
      <c r="CK278" s="223">
        <v>8.5342121467663025E-4</v>
      </c>
      <c r="CL278" s="223">
        <v>8.5411808562273889E-4</v>
      </c>
      <c r="CM278" s="223">
        <v>8.5486215307829501E-4</v>
      </c>
      <c r="CN278" s="223">
        <v>8.5565649302566749E-4</v>
      </c>
      <c r="CO278" s="223">
        <v>8.5650461913286792E-4</v>
      </c>
      <c r="CP278" s="223">
        <v>8.5741004506816433E-4</v>
      </c>
      <c r="CQ278" s="223">
        <v>8.5837671228261548E-4</v>
      </c>
      <c r="CR278" s="223">
        <v>8.5940874498053623E-4</v>
      </c>
      <c r="CS278" s="223">
        <v>8.6051054222384448E-4</v>
      </c>
      <c r="CT278" s="223">
        <v>8.6168679494318795E-4</v>
      </c>
      <c r="CU278" s="223">
        <v>8.6294250381439733E-4</v>
      </c>
      <c r="CV278" s="223">
        <v>8.8996847316387059E-4</v>
      </c>
      <c r="CW278" s="223">
        <v>8.9143381922391642E-4</v>
      </c>
      <c r="CX278" s="223">
        <v>8.9299797017273607E-4</v>
      </c>
      <c r="CY278" s="223">
        <v>8.9466749828411029E-4</v>
      </c>
      <c r="CZ278" s="223">
        <v>8.964493809554007E-4</v>
      </c>
      <c r="DA278" s="223">
        <v>8.9835101191550984E-4</v>
      </c>
      <c r="DB278" s="223">
        <v>9.003802059071932E-4</v>
      </c>
      <c r="DC278" s="223">
        <v>9.0254519319023208E-4</v>
      </c>
      <c r="DD278" s="223">
        <v>9.0485459828125285E-4</v>
      </c>
    </row>
    <row r="279" spans="1:108">
      <c r="A279" s="223">
        <v>25</v>
      </c>
      <c r="H279"/>
      <c r="I279" s="223">
        <v>1.7617615599898997E-8</v>
      </c>
      <c r="J279" s="223">
        <v>2.0095091452076636E-8</v>
      </c>
      <c r="K279" s="223">
        <v>2.2920962157310233E-8</v>
      </c>
      <c r="L279" s="223">
        <v>2.6144220715280992E-8</v>
      </c>
      <c r="M279" s="223">
        <v>2.9820749762519509E-8</v>
      </c>
      <c r="N279" s="223">
        <v>3.4014290427063109E-8</v>
      </c>
      <c r="O279" s="223">
        <v>3.8797547428225565E-8</v>
      </c>
      <c r="P279" s="223">
        <v>4.4253449580937805E-8</v>
      </c>
      <c r="Q279" s="223">
        <v>5.047658755841543E-8</v>
      </c>
      <c r="R279" s="223">
        <v>5.7574853840092135E-8</v>
      </c>
      <c r="S279" s="223">
        <v>6.5671313277105998E-8</v>
      </c>
      <c r="T279" s="223">
        <v>7.4906336705915283E-8</v>
      </c>
      <c r="U279" s="223">
        <v>8.5440034601166024E-8</v>
      </c>
      <c r="V279" s="223">
        <v>9.7455032960809224E-8</v>
      </c>
      <c r="W279" s="223">
        <v>1.1115963954985096E-7</v>
      </c>
      <c r="X279" s="223">
        <v>1.2679145539688904E-7</v>
      </c>
      <c r="Y279" s="223">
        <v>1.4462149415707469E-7</v>
      </c>
      <c r="Z279" s="223">
        <v>1.6495888076017748E-7</v>
      </c>
      <c r="AA279" s="223">
        <v>1.8815621080567662E-7</v>
      </c>
      <c r="AB279" s="223">
        <v>2.1461566362237793E-7</v>
      </c>
      <c r="AC279" s="223">
        <v>2.4479597497657555E-7</v>
      </c>
      <c r="AD279" s="223">
        <v>2.7922039031676631E-7</v>
      </c>
      <c r="AE279" s="223">
        <v>3.1848573644279778E-7</v>
      </c>
      <c r="AF279" s="223">
        <v>3.632727688777979E-7</v>
      </c>
      <c r="AG279" s="223">
        <v>4.1435797433849683E-7</v>
      </c>
      <c r="AH279" s="223">
        <v>4.7262703292703542E-7</v>
      </c>
      <c r="AI279" s="223">
        <v>5.390901734424756E-7</v>
      </c>
      <c r="AJ279" s="223">
        <v>6.1489968803181907E-7</v>
      </c>
      <c r="AK279" s="223">
        <v>7.0136990983749448E-7</v>
      </c>
      <c r="AL279" s="223">
        <v>7.9999999999999954E-7</v>
      </c>
      <c r="AM279" s="223">
        <v>9.1249993908105612E-7</v>
      </c>
      <c r="AN279" s="223">
        <v>1.0408201735286645E-6</v>
      </c>
      <c r="AO279" s="223">
        <v>1.1871854311740515E-6</v>
      </c>
      <c r="AP279" s="223">
        <v>1.3541332920303004E-6</v>
      </c>
      <c r="AQ279" s="223">
        <v>1.5445581831065996E-6</v>
      </c>
      <c r="AR279" s="223">
        <v>1.7617615599898986E-6</v>
      </c>
      <c r="AS279" s="223">
        <v>2.0095091452076633E-6</v>
      </c>
      <c r="AT279" s="223">
        <v>2.2920962157310224E-6</v>
      </c>
      <c r="AU279" s="223">
        <v>2.6144220715281001E-6</v>
      </c>
      <c r="AV279" s="223">
        <v>2.9820749762519504E-6</v>
      </c>
      <c r="AW279" s="223">
        <v>3.4014290427063122E-6</v>
      </c>
      <c r="AX279" s="223">
        <v>3.8797547428225563E-6</v>
      </c>
      <c r="AY279" s="223">
        <v>4.4253449580937797E-6</v>
      </c>
      <c r="AZ279" s="223">
        <v>5.0476587558415446E-6</v>
      </c>
      <c r="BA279" s="223">
        <v>5.7574853840092173E-6</v>
      </c>
      <c r="BB279" s="223">
        <v>6.5671313277106014E-6</v>
      </c>
      <c r="BC279" s="223">
        <v>7.4906336705915249E-6</v>
      </c>
      <c r="BD279" s="223">
        <v>8.5440034601166044E-6</v>
      </c>
      <c r="BE279" s="223">
        <v>9.7455032960809156E-6</v>
      </c>
      <c r="BF279" s="223">
        <v>1.1115963954985098E-5</v>
      </c>
      <c r="BG279" s="223">
        <v>1.2679145539688901E-5</v>
      </c>
      <c r="BH279" s="223">
        <v>1.4462149415707473E-5</v>
      </c>
      <c r="BI279" s="223">
        <v>1.6495888076017747E-5</v>
      </c>
      <c r="BJ279" s="223">
        <v>1.8815621080567667E-5</v>
      </c>
      <c r="BK279" s="223">
        <v>2.1461566362237789E-5</v>
      </c>
      <c r="BL279" s="223">
        <v>2.4479597497657566E-5</v>
      </c>
      <c r="BM279" s="223">
        <v>2.7922039031676635E-5</v>
      </c>
      <c r="BN279" s="223">
        <v>3.1848573644279787E-5</v>
      </c>
      <c r="BO279" s="223">
        <v>3.6327276887779801E-5</v>
      </c>
      <c r="BP279" s="223">
        <v>4.1435797433849651E-5</v>
      </c>
      <c r="BQ279" s="223">
        <v>4.7262703292703543E-5</v>
      </c>
      <c r="BR279" s="223">
        <v>5.3909017344247527E-5</v>
      </c>
      <c r="BS279" s="223">
        <v>6.1489968803181891E-5</v>
      </c>
      <c r="BT279" s="223">
        <v>7.0136990983749427E-5</v>
      </c>
      <c r="BU279" s="223">
        <v>7.9999999999999993E-5</v>
      </c>
      <c r="BV279" s="223">
        <v>9.1249993908105618E-5</v>
      </c>
      <c r="BW279" s="223">
        <v>1.0408201735286651E-4</v>
      </c>
      <c r="BX279" s="223">
        <v>1.1871854311740517E-4</v>
      </c>
      <c r="BY279" s="223">
        <v>1.3541332920303012E-4</v>
      </c>
      <c r="BZ279" s="223">
        <v>1.5445581831065997E-4</v>
      </c>
      <c r="CA279" s="223">
        <v>1.761761559989899E-4</v>
      </c>
      <c r="CB279" s="223">
        <v>2.009509145207662E-4</v>
      </c>
      <c r="CC279" s="223">
        <v>2.2920962157310253E-4</v>
      </c>
      <c r="CD279" s="223">
        <v>2.6144220715280996E-4</v>
      </c>
      <c r="CE279" s="223">
        <v>2.9820749762519505E-4</v>
      </c>
      <c r="CF279" s="223">
        <v>3.4014290427063091E-4</v>
      </c>
      <c r="CG279" s="223">
        <v>3.8797547428225598E-4</v>
      </c>
      <c r="CH279" s="223">
        <v>4.4253449580937816E-4</v>
      </c>
      <c r="CI279" s="223">
        <v>5.0476587558415445E-4</v>
      </c>
      <c r="CJ279" s="223">
        <v>5.7574853840092102E-4</v>
      </c>
      <c r="CK279" s="223">
        <v>6.5671313277106092E-4</v>
      </c>
      <c r="CL279" s="223">
        <v>7.4906336705915326E-4</v>
      </c>
      <c r="CM279" s="223">
        <v>8.5440034601166025E-4</v>
      </c>
      <c r="CN279" s="223">
        <v>9.7455032960809182E-4</v>
      </c>
      <c r="CO279" s="223">
        <v>1.1115963954985084E-3</v>
      </c>
      <c r="CP279" s="223">
        <v>1.2679145539688911E-3</v>
      </c>
      <c r="CQ279" s="223">
        <v>1.4462149415707473E-3</v>
      </c>
      <c r="CR279" s="223">
        <v>1.6495888076017752E-3</v>
      </c>
      <c r="CS279" s="223">
        <v>1.8815621080567654E-3</v>
      </c>
      <c r="CT279" s="223">
        <v>2.1461566362237822E-3</v>
      </c>
      <c r="CU279" s="223">
        <v>2.4479597497657564E-3</v>
      </c>
      <c r="CV279" s="223">
        <v>2.7922039031676631E-3</v>
      </c>
      <c r="CW279" s="223">
        <v>3.1848573644279758E-3</v>
      </c>
      <c r="CX279" s="223">
        <v>3.6327276887779757E-3</v>
      </c>
      <c r="CY279" s="223">
        <v>4.1435797433849696E-3</v>
      </c>
      <c r="CZ279" s="223">
        <v>4.7262703292703526E-3</v>
      </c>
      <c r="DA279" s="223">
        <v>5.3909017344247511E-3</v>
      </c>
      <c r="DB279" s="223">
        <v>6.1489968803181841E-3</v>
      </c>
      <c r="DC279" s="223">
        <v>7.0136990983749479E-3</v>
      </c>
      <c r="DD279" s="223">
        <v>8.0000000000000002E-3</v>
      </c>
    </row>
    <row r="280" spans="1:108">
      <c r="A280" s="223">
        <v>26</v>
      </c>
      <c r="H280"/>
      <c r="I280" s="223">
        <v>3.7700494991360717E-2</v>
      </c>
      <c r="J280" s="223">
        <v>3.7700773420154307E-2</v>
      </c>
      <c r="K280" s="223">
        <v>3.7701072357170767E-2</v>
      </c>
      <c r="L280" s="223">
        <v>3.7701393417417198E-2</v>
      </c>
      <c r="M280" s="223">
        <v>3.7701738357823464E-2</v>
      </c>
      <c r="N280" s="223">
        <v>3.7702109090319139E-2</v>
      </c>
      <c r="O280" s="223">
        <v>3.7702507697372725E-2</v>
      </c>
      <c r="P280" s="223">
        <v>3.7702936449291229E-2</v>
      </c>
      <c r="Q280" s="223">
        <v>3.7703397823498984E-2</v>
      </c>
      <c r="R280" s="223">
        <v>3.7703894526043211E-2</v>
      </c>
      <c r="S280" s="223">
        <v>3.7704429515606853E-2</v>
      </c>
      <c r="T280" s="223">
        <v>3.7705006030346482E-2</v>
      </c>
      <c r="U280" s="223">
        <v>3.770562761791519E-2</v>
      </c>
      <c r="V280" s="223">
        <v>3.7706298169078667E-2</v>
      </c>
      <c r="W280" s="223">
        <v>3.7707021955387783E-2</v>
      </c>
      <c r="X280" s="223">
        <v>3.7707803671432685E-2</v>
      </c>
      <c r="Y280" s="223">
        <v>3.7708648482275148E-2</v>
      </c>
      <c r="Z280" s="223">
        <v>3.7709562076735904E-2</v>
      </c>
      <c r="AA280" s="223">
        <v>3.7710550727306315E-2</v>
      </c>
      <c r="AB280" s="223">
        <v>3.7711621357557831E-2</v>
      </c>
      <c r="AC280" s="223">
        <v>3.7712781618042521E-2</v>
      </c>
      <c r="AD280" s="223">
        <v>3.7714039971813072E-2</v>
      </c>
      <c r="AE280" s="223">
        <v>3.7715405790846084E-2</v>
      </c>
      <c r="AF280" s="223">
        <v>3.771688946482829E-2</v>
      </c>
      <c r="AG280" s="223">
        <v>3.771850252396651E-2</v>
      </c>
      <c r="AH280" s="223">
        <v>3.7720257777711111E-2</v>
      </c>
      <c r="AI280" s="223">
        <v>3.7722169471543873E-2</v>
      </c>
      <c r="AJ280" s="223">
        <v>3.7724253464279073E-2</v>
      </c>
      <c r="AK280" s="223">
        <v>3.7726527428665613E-2</v>
      </c>
      <c r="AL280" s="223">
        <v>3.7729011078466157E-2</v>
      </c>
      <c r="AM280" s="223">
        <v>3.7731726425630267E-2</v>
      </c>
      <c r="AN280" s="223">
        <v>3.7734698071683143E-2</v>
      </c>
      <c r="AO280" s="223">
        <v>3.7737953538026614E-2</v>
      </c>
      <c r="AP280" s="223">
        <v>3.7741523640505814E-2</v>
      </c>
      <c r="AQ280" s="223">
        <v>3.7745442914344431E-2</v>
      </c>
      <c r="AR280" s="223">
        <v>3.7749750096407374E-2</v>
      </c>
      <c r="AS280" s="223">
        <v>3.775448867272703E-2</v>
      </c>
      <c r="AT280" s="223">
        <v>3.7759707500345761E-2</v>
      </c>
      <c r="AU280" s="223">
        <v>3.7765461513802674E-2</v>
      </c>
      <c r="AV280" s="223">
        <v>3.7771812528050154E-2</v>
      </c>
      <c r="AW280" s="223">
        <v>3.7778830151251483E-2</v>
      </c>
      <c r="AX280" s="223">
        <v>3.778659282281524E-2</v>
      </c>
      <c r="AY280" s="223">
        <v>3.7795188994199716E-2</v>
      </c>
      <c r="AZ280" s="223">
        <v>3.7804718472511628E-2</v>
      </c>
      <c r="BA280" s="223">
        <v>3.7815293949773066E-2</v>
      </c>
      <c r="BB280" s="223">
        <v>3.7827042743992435E-2</v>
      </c>
      <c r="BC280" s="223">
        <v>3.7840108781908868E-2</v>
      </c>
      <c r="BD280" s="223">
        <v>3.7854654857556166E-2</v>
      </c>
      <c r="BE280" s="223">
        <v>3.7870865205691426E-2</v>
      </c>
      <c r="BF280" s="223">
        <v>3.7888948434748708E-2</v>
      </c>
      <c r="BG280" s="223">
        <v>3.7909140870416226E-2</v>
      </c>
      <c r="BH280" s="223">
        <v>3.7931710368321159E-2</v>
      </c>
      <c r="BI280" s="223">
        <v>3.7956960662783035E-2</v>
      </c>
      <c r="BJ280" s="223">
        <v>3.7985236328329786E-2</v>
      </c>
      <c r="BK280" s="223">
        <v>3.8016928441855204E-2</v>
      </c>
      <c r="BL280" s="223">
        <v>3.8052481046155454E-2</v>
      </c>
      <c r="BM280" s="223">
        <v>3.8092398530375902E-2</v>
      </c>
      <c r="BN280" s="223">
        <v>3.8137254059934227E-2</v>
      </c>
      <c r="BO280" s="223">
        <v>3.8187699208114122E-2</v>
      </c>
      <c r="BP280" s="223">
        <v>3.8244474964162709E-2</v>
      </c>
      <c r="BQ280" s="223">
        <v>3.8308424318860501E-2</v>
      </c>
      <c r="BR280" s="223">
        <v>3.8380506658737421E-2</v>
      </c>
      <c r="BS280" s="223">
        <v>3.8461814235055472E-2</v>
      </c>
      <c r="BT280" s="223">
        <v>3.8553591014163613E-2</v>
      </c>
      <c r="BU280" s="223">
        <v>3.8657254262795218E-2</v>
      </c>
      <c r="BV280" s="223">
        <v>3.8774419276440604E-2</v>
      </c>
      <c r="BW280" s="223">
        <v>3.8906927722420201E-2</v>
      </c>
      <c r="BX280" s="223">
        <v>3.9056880143298535E-2</v>
      </c>
      <c r="BY280" s="223">
        <v>3.9226673252727925E-2</v>
      </c>
      <c r="BZ280" s="223">
        <v>3.9419042756992081E-2</v>
      </c>
      <c r="CA280" s="223">
        <v>3.9637112554216349E-2</v>
      </c>
      <c r="CB280" s="223">
        <v>3.9884451302799336E-2</v>
      </c>
      <c r="CC280" s="223">
        <v>4.0165137515219496E-2</v>
      </c>
      <c r="CD280" s="223">
        <v>4.0483834528023295E-2</v>
      </c>
      <c r="CE280" s="223">
        <v>4.08458769297241E-2</v>
      </c>
      <c r="CF280" s="223">
        <v>4.125737030321406E-2</v>
      </c>
      <c r="CG280" s="223">
        <v>4.1725306467678774E-2</v>
      </c>
      <c r="CH280" s="223">
        <v>4.2258312969321879E-2</v>
      </c>
      <c r="CI280" s="223">
        <v>4.2864803267672606E-2</v>
      </c>
      <c r="CJ280" s="223">
        <v>4.3555537218222112E-2</v>
      </c>
      <c r="CK280" s="223">
        <v>4.4342627155648198E-2</v>
      </c>
      <c r="CL280" s="223">
        <v>4.5239992068585762E-2</v>
      </c>
      <c r="CM280" s="223">
        <v>4.6263641267238406E-2</v>
      </c>
      <c r="CN280" s="223">
        <v>4.7433591962587465E-2</v>
      </c>
      <c r="CO280" s="223">
        <v>4.8770944619293641E-2</v>
      </c>
      <c r="CP280" s="223">
        <v>5.0298875546555016E-2</v>
      </c>
      <c r="CQ280" s="223">
        <v>5.2046208278882365E-2</v>
      </c>
      <c r="CR280" s="223">
        <v>5.404585035081956E-2</v>
      </c>
      <c r="CS280" s="223">
        <v>5.6335950317506212E-2</v>
      </c>
      <c r="CT280" s="223">
        <v>5.8960812522654664E-2</v>
      </c>
      <c r="CU280" s="223">
        <v>6.1971994019922191E-2</v>
      </c>
      <c r="CV280" s="223">
        <v>6.6118666907058615E-2</v>
      </c>
      <c r="CW280" s="223">
        <v>7.0850997227233772E-2</v>
      </c>
      <c r="CX280" s="223">
        <v>7.6244663430785564E-2</v>
      </c>
      <c r="CY280" s="223">
        <v>8.2402814068620656E-2</v>
      </c>
      <c r="CZ280" s="223">
        <v>8.944692030390633E-2</v>
      </c>
      <c r="DA280" s="223">
        <v>9.7520624819624577E-2</v>
      </c>
      <c r="DB280" s="223">
        <v>0.1067945771829707</v>
      </c>
      <c r="DC280" s="223">
        <v>0.11747256522970609</v>
      </c>
      <c r="DD280" s="223">
        <v>0.12979936898103209</v>
      </c>
    </row>
    <row r="281" spans="1:108">
      <c r="A281" s="223">
        <v>27</v>
      </c>
      <c r="H281"/>
      <c r="I281" s="223">
        <v>0.13615319186937877</v>
      </c>
      <c r="J281" s="223">
        <v>0.13615493089927011</v>
      </c>
      <c r="K281" s="223">
        <v>0.13615679222059582</v>
      </c>
      <c r="L281" s="223">
        <v>0.13615878471584009</v>
      </c>
      <c r="M281" s="223">
        <v>0.13616091795228175</v>
      </c>
      <c r="N281" s="223">
        <v>0.13616320223883216</v>
      </c>
      <c r="O281" s="223">
        <v>0.13616564868927405</v>
      </c>
      <c r="P281" s="223">
        <v>0.13616826929160203</v>
      </c>
      <c r="Q281" s="223">
        <v>0.13617107698413367</v>
      </c>
      <c r="R281" s="223">
        <v>0.1361740857391405</v>
      </c>
      <c r="S281" s="223">
        <v>0.13617731065484012</v>
      </c>
      <c r="T281" s="223">
        <v>0.13618076805669452</v>
      </c>
      <c r="U281" s="223">
        <v>0.13618447560907648</v>
      </c>
      <c r="V281" s="223">
        <v>0.13618845243849922</v>
      </c>
      <c r="W281" s="223">
        <v>0.13619271926975363</v>
      </c>
      <c r="X281" s="223">
        <v>0.13619729857646906</v>
      </c>
      <c r="Y281" s="223">
        <v>0.13620221474780472</v>
      </c>
      <c r="Z281" s="223">
        <v>0.13620749427319889</v>
      </c>
      <c r="AA281" s="223">
        <v>0.13621316594734956</v>
      </c>
      <c r="AB281" s="223">
        <v>0.1362192610978824</v>
      </c>
      <c r="AC281" s="223">
        <v>0.13622581383848065</v>
      </c>
      <c r="AD281" s="223">
        <v>0.13623286135061288</v>
      </c>
      <c r="AE281" s="223">
        <v>0.13624044419740822</v>
      </c>
      <c r="AF281" s="223">
        <v>0.13624860667369285</v>
      </c>
      <c r="AG281" s="223">
        <v>0.13625739719673527</v>
      </c>
      <c r="AH281" s="223">
        <v>0.13626686874284932</v>
      </c>
      <c r="AI281" s="223">
        <v>0.1362770793356913</v>
      </c>
      <c r="AJ281" s="223">
        <v>0.13628809259286689</v>
      </c>
      <c r="AK281" s="223">
        <v>0.13629997833835078</v>
      </c>
      <c r="AL281" s="223">
        <v>0.13631281328923259</v>
      </c>
      <c r="AM281" s="223">
        <v>0.13632668182644972</v>
      </c>
      <c r="AN281" s="223">
        <v>0.13634167686047657</v>
      </c>
      <c r="AO281" s="223">
        <v>0.13635790080442761</v>
      </c>
      <c r="AP281" s="223">
        <v>0.13637546666872608</v>
      </c>
      <c r="AQ281" s="223">
        <v>0.13639449929342121</v>
      </c>
      <c r="AR281" s="223">
        <v>0.13641513673643452</v>
      </c>
      <c r="AS281" s="223">
        <v>0.1364375318385212</v>
      </c>
      <c r="AT281" s="223">
        <v>0.13646185398858607</v>
      </c>
      <c r="AU281" s="223">
        <v>0.13648829111624761</v>
      </c>
      <c r="AV281" s="223">
        <v>0.13651705194225011</v>
      </c>
      <c r="AW281" s="223">
        <v>0.13654836852155305</v>
      </c>
      <c r="AX281" s="223">
        <v>0.13658249911874601</v>
      </c>
      <c r="AY281" s="223">
        <v>0.13661973146093678</v>
      </c>
      <c r="AZ281" s="223">
        <v>0.13666038641953107</v>
      </c>
      <c r="BA281" s="223">
        <v>0.13670482217947824</v>
      </c>
      <c r="BB281" s="223">
        <v>0.13675343896272391</v>
      </c>
      <c r="BC281" s="223">
        <v>0.13680668438192944</v>
      </c>
      <c r="BD281" s="223">
        <v>0.13686505951115965</v>
      </c>
      <c r="BE281" s="223">
        <v>0.13692912577238972</v>
      </c>
      <c r="BF281" s="223">
        <v>0.13699951275055935</v>
      </c>
      <c r="BG281" s="223">
        <v>0.13707692706575517</v>
      </c>
      <c r="BH281" s="223">
        <v>0.13716216244921836</v>
      </c>
      <c r="BI281" s="223">
        <v>0.13725611119058173</v>
      </c>
      <c r="BJ281" s="223">
        <v>0.13735977714741429</v>
      </c>
      <c r="BK281" s="223">
        <v>0.13747429053523108</v>
      </c>
      <c r="BL281" s="223">
        <v>0.13760092474710631</v>
      </c>
      <c r="BM281" s="223">
        <v>0.13774111548748724</v>
      </c>
      <c r="BN281" s="223">
        <v>0.1378964825454071</v>
      </c>
      <c r="BO281" s="223">
        <v>0.13806885457880713</v>
      </c>
      <c r="BP281" s="223">
        <v>0.13826029733498257</v>
      </c>
      <c r="BQ281" s="223">
        <v>0.13847314579329201</v>
      </c>
      <c r="BR281" s="223">
        <v>0.13871004078640531</v>
      </c>
      <c r="BS281" s="223">
        <v>0.13897397073688791</v>
      </c>
      <c r="BT281" s="223">
        <v>0.1392683192384355</v>
      </c>
      <c r="BU281" s="223">
        <v>0.13959691931745671</v>
      </c>
      <c r="BV281" s="223">
        <v>0.13996411533313158</v>
      </c>
      <c r="BW281" s="223">
        <v>0.14037483361511385</v>
      </c>
      <c r="BX281" s="223">
        <v>0.1408346631006962</v>
      </c>
      <c r="BY281" s="223">
        <v>0.14134994742105345</v>
      </c>
      <c r="BZ281" s="223">
        <v>0.14192789010329801</v>
      </c>
      <c r="CA281" s="223">
        <v>0.14257667480646613</v>
      </c>
      <c r="CB281" s="223">
        <v>0.14330560280108887</v>
      </c>
      <c r="CC281" s="223">
        <v>0.14412525024071013</v>
      </c>
      <c r="CD281" s="223">
        <v>0.14504764816801272</v>
      </c>
      <c r="CE281" s="223">
        <v>0.14608648865824936</v>
      </c>
      <c r="CF281" s="223">
        <v>0.14725736104071105</v>
      </c>
      <c r="CG281" s="223">
        <v>0.14857802276993928</v>
      </c>
      <c r="CH281" s="223">
        <v>0.15006932469927073</v>
      </c>
      <c r="CI281" s="223">
        <v>0.15175356930849113</v>
      </c>
      <c r="CJ281" s="223">
        <v>0.15365729591768743</v>
      </c>
      <c r="CK281" s="223">
        <v>0.15581055389252091</v>
      </c>
      <c r="CL281" s="223">
        <v>0.15824765768406615</v>
      </c>
      <c r="CM281" s="223">
        <v>0.16100781491000316</v>
      </c>
      <c r="CN281" s="223">
        <v>0.16413743216022869</v>
      </c>
      <c r="CO281" s="223">
        <v>0.1676878080169818</v>
      </c>
      <c r="CP281" s="223">
        <v>0.1717160273783305</v>
      </c>
      <c r="CQ281" s="223">
        <v>0.17629001355877122</v>
      </c>
      <c r="CR281" s="223">
        <v>0.18148705859325381</v>
      </c>
      <c r="CS281" s="223">
        <v>0.18739589960499461</v>
      </c>
      <c r="CT281" s="223">
        <v>0.1941185238600828</v>
      </c>
      <c r="CU281" s="223">
        <v>0.20177228871997047</v>
      </c>
      <c r="CV281" s="223">
        <v>0.21248017975829758</v>
      </c>
      <c r="CW281" s="223">
        <v>0.22368317470199067</v>
      </c>
      <c r="CX281" s="223">
        <v>0.23638534309711906</v>
      </c>
      <c r="CY281" s="223">
        <v>0.25080414639895782</v>
      </c>
      <c r="CZ281" s="223">
        <v>0.26719164065140566</v>
      </c>
      <c r="DA281" s="223">
        <v>0.28584076225491706</v>
      </c>
      <c r="DB281" s="223">
        <v>0.3070929950138282</v>
      </c>
      <c r="DC281" s="223">
        <v>0.33134780021358373</v>
      </c>
      <c r="DD281" s="223">
        <v>0.35907432382097215</v>
      </c>
    </row>
    <row r="282" spans="1:108">
      <c r="A282" s="223">
        <v>28</v>
      </c>
      <c r="H282"/>
      <c r="I282" s="223">
        <v>0.23651484758414051</v>
      </c>
      <c r="J282" s="223">
        <v>0.23651658661403185</v>
      </c>
      <c r="K282" s="223">
        <v>0.23651844793535756</v>
      </c>
      <c r="L282" s="223">
        <v>0.23652044043060183</v>
      </c>
      <c r="M282" s="223">
        <v>0.23652257366704349</v>
      </c>
      <c r="N282" s="223">
        <v>0.2365248579535939</v>
      </c>
      <c r="O282" s="223">
        <v>0.2365273044040358</v>
      </c>
      <c r="P282" s="223">
        <v>0.23652992500636377</v>
      </c>
      <c r="Q282" s="223">
        <v>0.23653273269889541</v>
      </c>
      <c r="R282" s="223">
        <v>0.23653574145390224</v>
      </c>
      <c r="S282" s="223">
        <v>0.23653896636960187</v>
      </c>
      <c r="T282" s="223">
        <v>0.23654242377145626</v>
      </c>
      <c r="U282" s="223">
        <v>0.23654613132383823</v>
      </c>
      <c r="V282" s="223">
        <v>0.23655010815326097</v>
      </c>
      <c r="W282" s="223">
        <v>0.23655437498451537</v>
      </c>
      <c r="X282" s="223">
        <v>0.23655895429123081</v>
      </c>
      <c r="Y282" s="223">
        <v>0.23656387046256647</v>
      </c>
      <c r="Z282" s="223">
        <v>0.23656914998796064</v>
      </c>
      <c r="AA282" s="223">
        <v>0.2365748216621113</v>
      </c>
      <c r="AB282" s="223">
        <v>0.23658091681264415</v>
      </c>
      <c r="AC282" s="223">
        <v>0.23658746955324239</v>
      </c>
      <c r="AD282" s="223">
        <v>0.23659451706537463</v>
      </c>
      <c r="AE282" s="223">
        <v>0.23660209991216996</v>
      </c>
      <c r="AF282" s="223">
        <v>0.23661026238845459</v>
      </c>
      <c r="AG282" s="223">
        <v>0.23661905291149701</v>
      </c>
      <c r="AH282" s="223">
        <v>0.23662852445761107</v>
      </c>
      <c r="AI282" s="223">
        <v>0.23663873505045305</v>
      </c>
      <c r="AJ282" s="223">
        <v>0.23664974830762864</v>
      </c>
      <c r="AK282" s="223">
        <v>0.23666163405311252</v>
      </c>
      <c r="AL282" s="223">
        <v>0.23667446900399433</v>
      </c>
      <c r="AM282" s="223">
        <v>0.23668833754121146</v>
      </c>
      <c r="AN282" s="223">
        <v>0.23670333257523832</v>
      </c>
      <c r="AO282" s="223">
        <v>0.23671955651918936</v>
      </c>
      <c r="AP282" s="223">
        <v>0.23673712238348782</v>
      </c>
      <c r="AQ282" s="223">
        <v>0.23675615500818295</v>
      </c>
      <c r="AR282" s="223">
        <v>0.23677679245119626</v>
      </c>
      <c r="AS282" s="223">
        <v>0.23679918755328294</v>
      </c>
      <c r="AT282" s="223">
        <v>0.23682350970334781</v>
      </c>
      <c r="AU282" s="223">
        <v>0.23684994683100935</v>
      </c>
      <c r="AV282" s="223">
        <v>0.23687870765701186</v>
      </c>
      <c r="AW282" s="223">
        <v>0.2369100242363148</v>
      </c>
      <c r="AX282" s="223">
        <v>0.23694415483350775</v>
      </c>
      <c r="AY282" s="223">
        <v>0.23698138717569853</v>
      </c>
      <c r="AZ282" s="223">
        <v>0.23702204213429282</v>
      </c>
      <c r="BA282" s="223">
        <v>0.23706647789423999</v>
      </c>
      <c r="BB282" s="223">
        <v>0.23711509467748565</v>
      </c>
      <c r="BC282" s="223">
        <v>0.23716834009669119</v>
      </c>
      <c r="BD282" s="223">
        <v>0.2372267152259214</v>
      </c>
      <c r="BE282" s="223">
        <v>0.23729078148715146</v>
      </c>
      <c r="BF282" s="223">
        <v>0.2373611684653211</v>
      </c>
      <c r="BG282" s="223">
        <v>0.23743858278051691</v>
      </c>
      <c r="BH282" s="223">
        <v>0.2375238181639801</v>
      </c>
      <c r="BI282" s="223">
        <v>0.23761776690534347</v>
      </c>
      <c r="BJ282" s="223">
        <v>0.23772143286217604</v>
      </c>
      <c r="BK282" s="223">
        <v>0.23783594624999282</v>
      </c>
      <c r="BL282" s="223">
        <v>0.23796258046186805</v>
      </c>
      <c r="BM282" s="223">
        <v>0.23810277120224899</v>
      </c>
      <c r="BN282" s="223">
        <v>0.23825813826016884</v>
      </c>
      <c r="BO282" s="223">
        <v>0.23843051029356888</v>
      </c>
      <c r="BP282" s="223">
        <v>0.23862195304974432</v>
      </c>
      <c r="BQ282" s="223">
        <v>0.23883480150805375</v>
      </c>
      <c r="BR282" s="223">
        <v>0.23907169650116705</v>
      </c>
      <c r="BS282" s="223">
        <v>0.23933562645164966</v>
      </c>
      <c r="BT282" s="223">
        <v>0.23962997495319724</v>
      </c>
      <c r="BU282" s="223">
        <v>0.23995857503221846</v>
      </c>
      <c r="BV282" s="223">
        <v>0.24032577104789332</v>
      </c>
      <c r="BW282" s="223">
        <v>0.2407364893298756</v>
      </c>
      <c r="BX282" s="223">
        <v>0.24119631881545794</v>
      </c>
      <c r="BY282" s="223">
        <v>0.24171160313581519</v>
      </c>
      <c r="BZ282" s="223">
        <v>0.24228954581805975</v>
      </c>
      <c r="CA282" s="223">
        <v>0.24293833052122787</v>
      </c>
      <c r="CB282" s="223">
        <v>0.24366725851585061</v>
      </c>
      <c r="CC282" s="223">
        <v>0.24448690595547187</v>
      </c>
      <c r="CD282" s="223">
        <v>0.24540930388277446</v>
      </c>
      <c r="CE282" s="223">
        <v>0.2464481443730111</v>
      </c>
      <c r="CF282" s="223">
        <v>0.24761901675547279</v>
      </c>
      <c r="CG282" s="223">
        <v>0.24893967848470103</v>
      </c>
      <c r="CH282" s="223">
        <v>0.25043098041403244</v>
      </c>
      <c r="CI282" s="223">
        <v>0.2521152250232529</v>
      </c>
      <c r="CJ282" s="223">
        <v>0.25401895163244914</v>
      </c>
      <c r="CK282" s="223">
        <v>0.25617220960728265</v>
      </c>
      <c r="CL282" s="223">
        <v>0.25860931339882787</v>
      </c>
      <c r="CM282" s="223">
        <v>0.2613694706247649</v>
      </c>
      <c r="CN282" s="223">
        <v>0.26449908787499044</v>
      </c>
      <c r="CO282" s="223">
        <v>0.26804946373174354</v>
      </c>
      <c r="CP282" s="223">
        <v>0.27207768309309222</v>
      </c>
      <c r="CQ282" s="223">
        <v>0.27665166927353296</v>
      </c>
      <c r="CR282" s="223">
        <v>0.28184871430801556</v>
      </c>
      <c r="CS282" s="223">
        <v>0.28775755531975633</v>
      </c>
      <c r="CT282" s="223">
        <v>0.29448017957484451</v>
      </c>
      <c r="CU282" s="223">
        <v>0.30213394443473218</v>
      </c>
      <c r="CV282" s="223">
        <v>0.31284183547305933</v>
      </c>
      <c r="CW282" s="223">
        <v>0.32404483041675242</v>
      </c>
      <c r="CX282" s="223">
        <v>0.3367469988118808</v>
      </c>
      <c r="CY282" s="223">
        <v>0.35116580211371956</v>
      </c>
      <c r="CZ282" s="223">
        <v>0.3675532963661674</v>
      </c>
      <c r="DA282" s="223">
        <v>0.3862024179696788</v>
      </c>
      <c r="DB282" s="223">
        <v>0.40745465072858994</v>
      </c>
      <c r="DC282" s="223">
        <v>0.43170945592834548</v>
      </c>
      <c r="DD282" s="223">
        <v>0.4594359795357339</v>
      </c>
    </row>
    <row r="283" spans="1:108">
      <c r="A283" s="223">
        <v>29</v>
      </c>
      <c r="H283"/>
      <c r="I283" s="223">
        <v>2.20887980070145E-2</v>
      </c>
      <c r="J283" s="223">
        <v>2.3555295275294947E-2</v>
      </c>
      <c r="K283" s="223">
        <v>2.5116641447370427E-2</v>
      </c>
      <c r="L283" s="223">
        <v>2.6778627649026519E-2</v>
      </c>
      <c r="M283" s="223">
        <v>2.8547351794397675E-2</v>
      </c>
      <c r="N283" s="223">
        <v>3.0429228373739629E-2</v>
      </c>
      <c r="O283" s="223">
        <v>3.2430997585010238E-2</v>
      </c>
      <c r="P283" s="223">
        <v>3.4559733625221571E-2</v>
      </c>
      <c r="Q283" s="223">
        <v>3.6822851934023036E-2</v>
      </c>
      <c r="R283" s="223">
        <v>3.922811515695368E-2</v>
      </c>
      <c r="S283" s="223">
        <v>4.1783637569304088E-2</v>
      </c>
      <c r="T283" s="223">
        <v>4.4497887673749389E-2</v>
      </c>
      <c r="U283" s="223">
        <v>4.7379688656128932E-2</v>
      </c>
      <c r="V283" s="223">
        <v>5.0438216354329844E-2</v>
      </c>
      <c r="W283" s="223">
        <v>5.3682994365665315E-2</v>
      </c>
      <c r="X283" s="223">
        <v>5.7123885889039862E-2</v>
      </c>
      <c r="Y283" s="223">
        <v>6.0771081870324956E-2</v>
      </c>
      <c r="Z283" s="223">
        <v>6.4635084993651032E-2</v>
      </c>
      <c r="AA283" s="223">
        <v>6.8726689038857203E-2</v>
      </c>
      <c r="AB283" s="223">
        <v>7.3056953107414474E-2</v>
      </c>
      <c r="AC283" s="223">
        <v>7.7637170207235984E-2</v>
      </c>
      <c r="AD283" s="223">
        <v>8.2478829682586019E-2</v>
      </c>
      <c r="AE283" s="223">
        <v>8.7593572980668305E-2</v>
      </c>
      <c r="AF283" s="223">
        <v>9.2993142263450859E-2</v>
      </c>
      <c r="AG283" s="223">
        <v>9.8689321404048486E-2</v>
      </c>
      <c r="AH283" s="223">
        <v>0.10469386895380589</v>
      </c>
      <c r="AI283" s="223">
        <v>0.11101844273140173</v>
      </c>
      <c r="AJ283" s="223">
        <v>0.11767451577106174</v>
      </c>
      <c r="AK283" s="223">
        <v>0.12467328347539507</v>
      </c>
      <c r="AL283" s="223">
        <v>0.13202556195120943</v>
      </c>
      <c r="AM283" s="223">
        <v>0.13974167766522119</v>
      </c>
      <c r="AN283" s="223">
        <v>0.14783134874150797</v>
      </c>
      <c r="AO283" s="223">
        <v>0.15630355843368535</v>
      </c>
      <c r="AP283" s="223">
        <v>0.16516642154090097</v>
      </c>
      <c r="AQ283" s="223">
        <v>0.17442704479537519</v>
      </c>
      <c r="AR283" s="223">
        <v>0.18409138252648174</v>
      </c>
      <c r="AS283" s="223">
        <v>0.19416408919677117</v>
      </c>
      <c r="AT283" s="223">
        <v>0.20464837070171099</v>
      </c>
      <c r="AU283" s="223">
        <v>0.21554583661833307</v>
      </c>
      <c r="AV283" s="223">
        <v>0.22685635586784061</v>
      </c>
      <c r="AW283" s="223">
        <v>0.23857791851144688</v>
      </c>
      <c r="AX283" s="223">
        <v>0.25070650661398292</v>
      </c>
      <c r="AY283" s="223">
        <v>0.26323597727210063</v>
      </c>
      <c r="AZ283" s="223">
        <v>0.27615796099899043</v>
      </c>
      <c r="BA283" s="223">
        <v>0.28946177867183431</v>
      </c>
      <c r="BB283" s="223">
        <v>0.30313438016950744</v>
      </c>
      <c r="BC283" s="223">
        <v>0.31716030764648462</v>
      </c>
      <c r="BD283" s="223">
        <v>0.33152168609788724</v>
      </c>
      <c r="BE283" s="223">
        <v>0.3461982434677045</v>
      </c>
      <c r="BF283" s="223">
        <v>0.36116736203988475</v>
      </c>
      <c r="BG283" s="223">
        <v>0.37640416223814133</v>
      </c>
      <c r="BH283" s="223">
        <v>0.39188161925858511</v>
      </c>
      <c r="BI283" s="223">
        <v>0.40757071218890301</v>
      </c>
      <c r="BJ283" s="223">
        <v>0.42344060445315534</v>
      </c>
      <c r="BK283" s="223">
        <v>0.4394588535909596</v>
      </c>
      <c r="BL283" s="223">
        <v>0.45559164756549253</v>
      </c>
      <c r="BM283" s="223">
        <v>0.47180406402933994</v>
      </c>
      <c r="BN283" s="223">
        <v>0.48806034829334211</v>
      </c>
      <c r="BO283" s="223">
        <v>0.50432420517141807</v>
      </c>
      <c r="BP283" s="223">
        <v>0.52055909943995937</v>
      </c>
      <c r="BQ283" s="223">
        <v>0.53672855937389818</v>
      </c>
      <c r="BR283" s="223">
        <v>0.55279647771597484</v>
      </c>
      <c r="BS283" s="223">
        <v>0.56872740450598158</v>
      </c>
      <c r="BT283" s="223">
        <v>0.58448682643937333</v>
      </c>
      <c r="BU283" s="223">
        <v>0.60004142782802561</v>
      </c>
      <c r="BV283" s="223">
        <v>0.61535932878107036</v>
      </c>
      <c r="BW283" s="223">
        <v>0.63041029688552352</v>
      </c>
      <c r="BX283" s="223">
        <v>0.64516592941515472</v>
      </c>
      <c r="BY283" s="223">
        <v>0.65959980389937867</v>
      </c>
      <c r="BZ283" s="223">
        <v>0.67368759570866787</v>
      </c>
      <c r="CA283" s="223">
        <v>0.68740716212701503</v>
      </c>
      <c r="CB283" s="223">
        <v>0.70073859315580866</v>
      </c>
      <c r="CC283" s="223">
        <v>0.71366423000171542</v>
      </c>
      <c r="CD283" s="223">
        <v>0.72616865282326359</v>
      </c>
      <c r="CE283" s="223">
        <v>0.73823863983180582</v>
      </c>
      <c r="CF283" s="223">
        <v>0.74986310025302827</v>
      </c>
      <c r="CG283" s="223">
        <v>0.76103298395125285</v>
      </c>
      <c r="CH283" s="223">
        <v>0.77174073849556568</v>
      </c>
      <c r="CI283" s="223">
        <v>0.7819816162855785</v>
      </c>
      <c r="CJ283" s="223">
        <v>0.79175180262023992</v>
      </c>
      <c r="CK283" s="223">
        <v>0.80104914217245082</v>
      </c>
      <c r="CL283" s="223">
        <v>0.80987282284433437</v>
      </c>
      <c r="CM283" s="223">
        <v>0.81822320728053521</v>
      </c>
      <c r="CN283" s="223">
        <v>0.82610080207508185</v>
      </c>
      <c r="CO283" s="223">
        <v>0.83350791286222425</v>
      </c>
      <c r="CP283" s="223">
        <v>0.8404483039963756</v>
      </c>
      <c r="CQ283" s="223">
        <v>0.84692498496151991</v>
      </c>
      <c r="CR283" s="223">
        <v>0.85294155374903513</v>
      </c>
      <c r="CS283" s="223">
        <v>0.85850173186737277</v>
      </c>
      <c r="CT283" s="223">
        <v>0.8636091897782654</v>
      </c>
      <c r="CU283" s="223">
        <v>0.86826737138303678</v>
      </c>
      <c r="CV283" s="223">
        <v>0.87176844775096141</v>
      </c>
      <c r="CW283" s="223">
        <v>0.87515086870292047</v>
      </c>
      <c r="CX283" s="223">
        <v>0.87810737515235715</v>
      </c>
      <c r="CY283" s="223">
        <v>0.88063843746633397</v>
      </c>
      <c r="CZ283" s="223">
        <v>0.88274322897446833</v>
      </c>
      <c r="DA283" s="223">
        <v>0.88441937900040812</v>
      </c>
      <c r="DB283" s="223">
        <v>0.88566268652281421</v>
      </c>
      <c r="DC283" s="223">
        <v>0.88646678024085557</v>
      </c>
      <c r="DD283" s="223">
        <v>0.88682270594934265</v>
      </c>
    </row>
    <row r="284" spans="1:108">
      <c r="A284" s="223">
        <v>30</v>
      </c>
      <c r="H284"/>
      <c r="I284" s="223">
        <v>1.8</v>
      </c>
      <c r="J284" s="223">
        <v>1.8</v>
      </c>
      <c r="K284" s="223">
        <v>1.8</v>
      </c>
      <c r="L284" s="223">
        <v>1.8</v>
      </c>
      <c r="M284" s="223">
        <v>1.8</v>
      </c>
      <c r="N284" s="223">
        <v>1.8</v>
      </c>
      <c r="O284" s="223">
        <v>1.8</v>
      </c>
      <c r="P284" s="223">
        <v>1.8</v>
      </c>
      <c r="Q284" s="223">
        <v>1.8</v>
      </c>
      <c r="R284" s="223">
        <v>1.8</v>
      </c>
      <c r="S284" s="223">
        <v>1.8</v>
      </c>
      <c r="T284" s="223">
        <v>1.8</v>
      </c>
      <c r="U284" s="223">
        <v>1.8</v>
      </c>
      <c r="V284" s="223">
        <v>1.8</v>
      </c>
      <c r="W284" s="223">
        <v>1.8</v>
      </c>
      <c r="X284" s="223">
        <v>1.8</v>
      </c>
      <c r="Y284" s="223">
        <v>1.8</v>
      </c>
      <c r="Z284" s="223">
        <v>1.8</v>
      </c>
      <c r="AA284" s="223">
        <v>1.8</v>
      </c>
      <c r="AB284" s="223">
        <v>1.8</v>
      </c>
      <c r="AC284" s="223">
        <v>1.8</v>
      </c>
      <c r="AD284" s="223">
        <v>1.8</v>
      </c>
      <c r="AE284" s="223">
        <v>1.8</v>
      </c>
      <c r="AF284" s="223">
        <v>1.8</v>
      </c>
      <c r="AG284" s="223">
        <v>1.8</v>
      </c>
      <c r="AH284" s="223">
        <v>1.8</v>
      </c>
      <c r="AI284" s="223">
        <v>1.8</v>
      </c>
      <c r="AJ284" s="223">
        <v>1.8</v>
      </c>
      <c r="AK284" s="223">
        <v>1.8</v>
      </c>
      <c r="AL284" s="223">
        <v>1.8</v>
      </c>
      <c r="AM284" s="223">
        <v>1.8</v>
      </c>
      <c r="AN284" s="223">
        <v>1.8</v>
      </c>
      <c r="AO284" s="223">
        <v>1.8</v>
      </c>
      <c r="AP284" s="223">
        <v>1.8</v>
      </c>
      <c r="AQ284" s="223">
        <v>1.8</v>
      </c>
      <c r="AR284" s="223">
        <v>1.8</v>
      </c>
      <c r="AS284" s="223">
        <v>1.8</v>
      </c>
      <c r="AT284" s="223">
        <v>1.8</v>
      </c>
      <c r="AU284" s="223">
        <v>1.8</v>
      </c>
      <c r="AV284" s="223">
        <v>1.8</v>
      </c>
      <c r="AW284" s="223">
        <v>1.8</v>
      </c>
      <c r="AX284" s="223">
        <v>1.8</v>
      </c>
      <c r="AY284" s="223">
        <v>1.8</v>
      </c>
      <c r="AZ284" s="223">
        <v>1.8</v>
      </c>
      <c r="BA284" s="223">
        <v>1.8</v>
      </c>
      <c r="BB284" s="223">
        <v>1.8</v>
      </c>
      <c r="BC284" s="223">
        <v>1.8</v>
      </c>
      <c r="BD284" s="223">
        <v>1.8</v>
      </c>
      <c r="BE284" s="223">
        <v>1.8</v>
      </c>
      <c r="BF284" s="223">
        <v>1.8</v>
      </c>
      <c r="BG284" s="223">
        <v>1.8</v>
      </c>
      <c r="BH284" s="223">
        <v>1.8</v>
      </c>
      <c r="BI284" s="223">
        <v>1.8</v>
      </c>
      <c r="BJ284" s="223">
        <v>1.8</v>
      </c>
      <c r="BK284" s="223">
        <v>1.8</v>
      </c>
      <c r="BL284" s="223">
        <v>1.8</v>
      </c>
      <c r="BM284" s="223">
        <v>1.8</v>
      </c>
      <c r="BN284" s="223">
        <v>1.8</v>
      </c>
      <c r="BO284" s="223">
        <v>1.8</v>
      </c>
      <c r="BP284" s="223">
        <v>1.8</v>
      </c>
      <c r="BQ284" s="223">
        <v>1.8</v>
      </c>
      <c r="BR284" s="223">
        <v>1.8</v>
      </c>
      <c r="BS284" s="223">
        <v>1.8</v>
      </c>
      <c r="BT284" s="223">
        <v>1.8</v>
      </c>
      <c r="BU284" s="223">
        <v>1.8</v>
      </c>
      <c r="BV284" s="223">
        <v>1.8</v>
      </c>
      <c r="BW284" s="223">
        <v>1.8</v>
      </c>
      <c r="BX284" s="223">
        <v>1.8</v>
      </c>
      <c r="BY284" s="223">
        <v>1.8</v>
      </c>
      <c r="BZ284" s="223">
        <v>1.8</v>
      </c>
      <c r="CA284" s="223">
        <v>1.8</v>
      </c>
      <c r="CB284" s="223">
        <v>1.8</v>
      </c>
      <c r="CC284" s="223">
        <v>1.8</v>
      </c>
      <c r="CD284" s="223">
        <v>1.8</v>
      </c>
      <c r="CE284" s="223">
        <v>1.8</v>
      </c>
      <c r="CF284" s="223">
        <v>1.8</v>
      </c>
      <c r="CG284" s="223">
        <v>1.8</v>
      </c>
      <c r="CH284" s="223">
        <v>1.8</v>
      </c>
      <c r="CI284" s="223">
        <v>1.8</v>
      </c>
      <c r="CJ284" s="223">
        <v>1.8</v>
      </c>
      <c r="CK284" s="223">
        <v>1.8</v>
      </c>
      <c r="CL284" s="223">
        <v>1.8</v>
      </c>
      <c r="CM284" s="223">
        <v>1.8</v>
      </c>
      <c r="CN284" s="223">
        <v>1.8</v>
      </c>
      <c r="CO284" s="223">
        <v>1.8</v>
      </c>
      <c r="CP284" s="223">
        <v>1.8</v>
      </c>
      <c r="CQ284" s="223">
        <v>1.8</v>
      </c>
      <c r="CR284" s="223">
        <v>1.8</v>
      </c>
      <c r="CS284" s="223">
        <v>1.8</v>
      </c>
      <c r="CT284" s="223">
        <v>1.8</v>
      </c>
      <c r="CU284" s="223">
        <v>1.8</v>
      </c>
      <c r="CV284" s="223">
        <v>1.8</v>
      </c>
      <c r="CW284" s="223">
        <v>1.8</v>
      </c>
      <c r="CX284" s="223">
        <v>1.8</v>
      </c>
      <c r="CY284" s="223">
        <v>1.8</v>
      </c>
      <c r="CZ284" s="223">
        <v>1.8</v>
      </c>
      <c r="DA284" s="223">
        <v>1.8</v>
      </c>
      <c r="DB284" s="223">
        <v>1.8</v>
      </c>
      <c r="DC284" s="223">
        <v>1.8</v>
      </c>
      <c r="DD284" s="223">
        <v>1.8</v>
      </c>
    </row>
    <row r="285" spans="1:108">
      <c r="A285" s="223">
        <v>31</v>
      </c>
      <c r="H285"/>
      <c r="I285" s="223">
        <v>2.9895521163361777E-2</v>
      </c>
      <c r="J285" s="223">
        <v>2.9895703266697292E-2</v>
      </c>
      <c r="K285" s="223">
        <v>2.9895897652774832E-2</v>
      </c>
      <c r="L285" s="223">
        <v>2.9896105142125193E-2</v>
      </c>
      <c r="M285" s="223">
        <v>2.9896326609621954E-2</v>
      </c>
      <c r="N285" s="223">
        <v>2.9896562987364469E-2</v>
      </c>
      <c r="O285" s="223">
        <v>2.9896815268251831E-2</v>
      </c>
      <c r="P285" s="223">
        <v>2.9897084509755492E-2</v>
      </c>
      <c r="Q285" s="223">
        <v>2.9897371837897951E-2</v>
      </c>
      <c r="R285" s="223">
        <v>2.9897678451444309E-2</v>
      </c>
      <c r="S285" s="223">
        <v>2.9898005626313333E-2</v>
      </c>
      <c r="T285" s="223">
        <v>2.9898354720213773E-2</v>
      </c>
      <c r="U285" s="223">
        <v>2.9898727177510867E-2</v>
      </c>
      <c r="V285" s="223">
        <v>2.9899124534326832E-2</v>
      </c>
      <c r="W285" s="223">
        <v>2.9899548423877979E-2</v>
      </c>
      <c r="X285" s="223">
        <v>2.9900000582049051E-2</v>
      </c>
      <c r="Y285" s="223">
        <v>2.9900482853203764E-2</v>
      </c>
      <c r="Z285" s="223">
        <v>2.9900997196227633E-2</v>
      </c>
      <c r="AA285" s="223">
        <v>2.9901545690796626E-2</v>
      </c>
      <c r="AB285" s="223">
        <v>2.9902130543861309E-2</v>
      </c>
      <c r="AC285" s="223">
        <v>2.9902754096332251E-2</v>
      </c>
      <c r="AD285" s="223">
        <v>2.9903418829947355E-2</v>
      </c>
      <c r="AE285" s="223">
        <v>2.9904127374296128E-2</v>
      </c>
      <c r="AF285" s="223">
        <v>2.9904882513969028E-2</v>
      </c>
      <c r="AG285" s="223">
        <v>2.9905687195792265E-2</v>
      </c>
      <c r="AH285" s="223">
        <v>2.9906544536099134E-2</v>
      </c>
      <c r="AI285" s="223">
        <v>2.9907457827978351E-2</v>
      </c>
      <c r="AJ285" s="223">
        <v>2.9908430548427619E-2</v>
      </c>
      <c r="AK285" s="223">
        <v>2.9909466365326237E-2</v>
      </c>
      <c r="AL285" s="223">
        <v>2.9910569144124315E-2</v>
      </c>
      <c r="AM285" s="223">
        <v>2.9911742954127296E-2</v>
      </c>
      <c r="AN285" s="223">
        <v>2.9912992074232717E-2</v>
      </c>
      <c r="AO285" s="223">
        <v>2.9914320997951424E-2</v>
      </c>
      <c r="AP285" s="223">
        <v>2.9915734437517185E-2</v>
      </c>
      <c r="AQ285" s="223">
        <v>2.9917237326856135E-2</v>
      </c>
      <c r="AR285" s="223">
        <v>2.9918834823150699E-2</v>
      </c>
      <c r="AS285" s="223">
        <v>2.9920532306690763E-2</v>
      </c>
      <c r="AT285" s="223">
        <v>2.992233537865719E-2</v>
      </c>
      <c r="AU285" s="223">
        <v>2.9924249856428872E-2</v>
      </c>
      <c r="AV285" s="223">
        <v>2.9926281765943606E-2</v>
      </c>
      <c r="AW285" s="223">
        <v>2.992843733057407E-2</v>
      </c>
      <c r="AX285" s="223">
        <v>2.9930722955902885E-2</v>
      </c>
      <c r="AY285" s="223">
        <v>2.9933145209693247E-2</v>
      </c>
      <c r="AZ285" s="223">
        <v>2.9935710796254192E-2</v>
      </c>
      <c r="BA285" s="223">
        <v>2.9938426524289932E-2</v>
      </c>
      <c r="BB285" s="223">
        <v>2.9941299267200842E-2</v>
      </c>
      <c r="BC285" s="223">
        <v>2.9944335914667684E-2</v>
      </c>
      <c r="BD285" s="223">
        <v>2.9947543314200201E-2</v>
      </c>
      <c r="BE285" s="223">
        <v>2.9950928201164503E-2</v>
      </c>
      <c r="BF285" s="223">
        <v>2.9954497115620437E-2</v>
      </c>
      <c r="BG285" s="223">
        <v>2.9958256304098756E-2</v>
      </c>
      <c r="BH285" s="223">
        <v>2.9962211604228545E-2</v>
      </c>
      <c r="BI285" s="223">
        <v>2.9966368309887002E-2</v>
      </c>
      <c r="BJ285" s="223">
        <v>2.9970731014286531E-2</v>
      </c>
      <c r="BK285" s="223">
        <v>2.9975303428138936E-2</v>
      </c>
      <c r="BL285" s="223">
        <v>2.998008816974447E-2</v>
      </c>
      <c r="BM285" s="223">
        <v>2.9985086523546537E-2</v>
      </c>
      <c r="BN285" s="223">
        <v>2.9990298163375013E-2</v>
      </c>
      <c r="BO285" s="223">
        <v>2.9995720836277127E-2</v>
      </c>
      <c r="BP285" s="223">
        <v>3.0001350002511355E-2</v>
      </c>
      <c r="BQ285" s="223">
        <v>3.000717842696711E-2</v>
      </c>
      <c r="BR285" s="223">
        <v>3.0013195716983077E-2</v>
      </c>
      <c r="BS285" s="223">
        <v>3.0019387801286421E-2</v>
      </c>
      <c r="BT285" s="223">
        <v>3.0025736344585871E-2</v>
      </c>
      <c r="BU285" s="223">
        <v>3.0032218092249714E-2</v>
      </c>
      <c r="BV285" s="223">
        <v>3.0038804139520769E-2</v>
      </c>
      <c r="BW285" s="223">
        <v>3.0045459119907084E-2</v>
      </c>
      <c r="BX285" s="223">
        <v>3.0052140307793341E-2</v>
      </c>
      <c r="BY285" s="223">
        <v>3.0058796631011846E-2</v>
      </c>
      <c r="BZ285" s="223">
        <v>3.0065367590175758E-2</v>
      </c>
      <c r="CA285" s="223">
        <v>3.0071782083114083E-2</v>
      </c>
      <c r="CB285" s="223">
        <v>3.0077957134883711E-2</v>
      </c>
      <c r="CC285" s="223">
        <v>3.0083796536723037E-2</v>
      </c>
      <c r="CD285" s="223">
        <v>3.0089189401143003E-2</v>
      </c>
      <c r="CE285" s="223">
        <v>3.0094008645356749E-2</v>
      </c>
      <c r="CF285" s="223">
        <v>3.0098109421708812E-2</v>
      </c>
      <c r="CG285" s="223">
        <v>3.010132752202594E-2</v>
      </c>
      <c r="CH285" s="223">
        <v>3.0103795373456223E-2</v>
      </c>
      <c r="CI285" s="223">
        <v>3.0104898438320371E-2</v>
      </c>
      <c r="CJ285" s="223">
        <v>3.010451807877481E-2</v>
      </c>
      <c r="CK285" s="223">
        <v>3.0102400470345368E-2</v>
      </c>
      <c r="CL285" s="223">
        <v>3.0098266226027633E-2</v>
      </c>
      <c r="CM285" s="223">
        <v>3.0091810085376262E-2</v>
      </c>
      <c r="CN285" s="223">
        <v>3.0083417231668165E-2</v>
      </c>
      <c r="CO285" s="223">
        <v>3.007260433968955E-2</v>
      </c>
      <c r="CP285" s="223">
        <v>3.005836352375453E-2</v>
      </c>
      <c r="CQ285" s="223">
        <v>3.0040493384933177E-2</v>
      </c>
      <c r="CR285" s="223">
        <v>3.001860723530133E-2</v>
      </c>
      <c r="CS285" s="223">
        <v>2.9992318306691336E-2</v>
      </c>
      <c r="CT285" s="223">
        <v>2.9961252455757918E-2</v>
      </c>
      <c r="CU285" s="223">
        <v>2.9925065305117644E-2</v>
      </c>
      <c r="CV285" s="223">
        <v>3.0320802985710438E-2</v>
      </c>
      <c r="CW285" s="223">
        <v>3.1027340711976145E-2</v>
      </c>
      <c r="CX285" s="223">
        <v>3.1789320438426895E-2</v>
      </c>
      <c r="CY285" s="223">
        <v>3.2612749201240798E-2</v>
      </c>
      <c r="CZ285" s="223">
        <v>3.3504632497269808E-2</v>
      </c>
      <c r="DA285" s="223">
        <v>3.4473196124259337E-2</v>
      </c>
      <c r="DB285" s="223">
        <v>3.5528166331201289E-2</v>
      </c>
      <c r="DC285" s="223">
        <v>3.668112614299026E-2</v>
      </c>
      <c r="DD285" s="223">
        <v>3.7945972238615469E-2</v>
      </c>
    </row>
    <row r="286" spans="1:108">
      <c r="A286" s="223">
        <v>32</v>
      </c>
      <c r="H286"/>
      <c r="I286" s="223">
        <v>1</v>
      </c>
      <c r="J286" s="223">
        <v>1</v>
      </c>
      <c r="K286" s="223">
        <v>1</v>
      </c>
      <c r="L286" s="223">
        <v>1</v>
      </c>
      <c r="M286" s="223">
        <v>1</v>
      </c>
      <c r="N286" s="223">
        <v>1</v>
      </c>
      <c r="O286" s="223">
        <v>1</v>
      </c>
      <c r="P286" s="223">
        <v>1</v>
      </c>
      <c r="Q286" s="223">
        <v>1</v>
      </c>
      <c r="R286" s="223">
        <v>1</v>
      </c>
      <c r="S286" s="223">
        <v>1</v>
      </c>
      <c r="T286" s="223">
        <v>1</v>
      </c>
      <c r="U286" s="223">
        <v>1</v>
      </c>
      <c r="V286" s="223">
        <v>1</v>
      </c>
      <c r="W286" s="223">
        <v>1</v>
      </c>
      <c r="X286" s="223">
        <v>1</v>
      </c>
      <c r="Y286" s="223">
        <v>1</v>
      </c>
      <c r="Z286" s="223">
        <v>1</v>
      </c>
      <c r="AA286" s="223">
        <v>1</v>
      </c>
      <c r="AB286" s="223">
        <v>1</v>
      </c>
      <c r="AC286" s="223">
        <v>1</v>
      </c>
      <c r="AD286" s="223">
        <v>1</v>
      </c>
      <c r="AE286" s="223">
        <v>1</v>
      </c>
      <c r="AF286" s="223">
        <v>1</v>
      </c>
      <c r="AG286" s="223">
        <v>1</v>
      </c>
      <c r="AH286" s="223">
        <v>1</v>
      </c>
      <c r="AI286" s="223">
        <v>1</v>
      </c>
      <c r="AJ286" s="223">
        <v>1</v>
      </c>
      <c r="AK286" s="223">
        <v>1</v>
      </c>
      <c r="AL286" s="223">
        <v>1</v>
      </c>
      <c r="AM286" s="223">
        <v>1</v>
      </c>
      <c r="AN286" s="223">
        <v>1</v>
      </c>
      <c r="AO286" s="223">
        <v>1</v>
      </c>
      <c r="AP286" s="223">
        <v>1</v>
      </c>
      <c r="AQ286" s="223">
        <v>1</v>
      </c>
      <c r="AR286" s="223">
        <v>1</v>
      </c>
      <c r="AS286" s="223">
        <v>1</v>
      </c>
      <c r="AT286" s="223">
        <v>1</v>
      </c>
      <c r="AU286" s="223">
        <v>1</v>
      </c>
      <c r="AV286" s="223">
        <v>1</v>
      </c>
      <c r="AW286" s="223">
        <v>1</v>
      </c>
      <c r="AX286" s="223">
        <v>1</v>
      </c>
      <c r="AY286" s="223">
        <v>1</v>
      </c>
      <c r="AZ286" s="223">
        <v>1</v>
      </c>
      <c r="BA286" s="223">
        <v>1</v>
      </c>
      <c r="BB286" s="223">
        <v>1</v>
      </c>
      <c r="BC286" s="223">
        <v>1</v>
      </c>
      <c r="BD286" s="223">
        <v>1</v>
      </c>
      <c r="BE286" s="223">
        <v>1</v>
      </c>
      <c r="BF286" s="223">
        <v>1</v>
      </c>
      <c r="BG286" s="223">
        <v>1</v>
      </c>
      <c r="BH286" s="223">
        <v>1</v>
      </c>
      <c r="BI286" s="223">
        <v>1</v>
      </c>
      <c r="BJ286" s="223">
        <v>1</v>
      </c>
      <c r="BK286" s="223">
        <v>1</v>
      </c>
      <c r="BL286" s="223">
        <v>1</v>
      </c>
      <c r="BM286" s="223">
        <v>1</v>
      </c>
      <c r="BN286" s="223">
        <v>1</v>
      </c>
      <c r="BO286" s="223">
        <v>1</v>
      </c>
      <c r="BP286" s="223">
        <v>1</v>
      </c>
      <c r="BQ286" s="223">
        <v>1</v>
      </c>
      <c r="BR286" s="223">
        <v>1</v>
      </c>
      <c r="BS286" s="223">
        <v>1</v>
      </c>
      <c r="BT286" s="223">
        <v>1</v>
      </c>
      <c r="BU286" s="223">
        <v>1</v>
      </c>
      <c r="BV286" s="223">
        <v>1</v>
      </c>
      <c r="BW286" s="223">
        <v>1</v>
      </c>
      <c r="BX286" s="223">
        <v>1</v>
      </c>
      <c r="BY286" s="223">
        <v>1</v>
      </c>
      <c r="BZ286" s="223">
        <v>1</v>
      </c>
      <c r="CA286" s="223">
        <v>1</v>
      </c>
      <c r="CB286" s="223">
        <v>1</v>
      </c>
      <c r="CC286" s="223">
        <v>1</v>
      </c>
      <c r="CD286" s="223">
        <v>1</v>
      </c>
      <c r="CE286" s="223">
        <v>1</v>
      </c>
      <c r="CF286" s="223">
        <v>1</v>
      </c>
      <c r="CG286" s="223">
        <v>1</v>
      </c>
      <c r="CH286" s="223">
        <v>1</v>
      </c>
      <c r="CI286" s="223">
        <v>1</v>
      </c>
      <c r="CJ286" s="223">
        <v>1</v>
      </c>
      <c r="CK286" s="223">
        <v>1</v>
      </c>
      <c r="CL286" s="223">
        <v>1</v>
      </c>
      <c r="CM286" s="223">
        <v>1</v>
      </c>
      <c r="CN286" s="223">
        <v>1</v>
      </c>
      <c r="CO286" s="223">
        <v>1</v>
      </c>
      <c r="CP286" s="223">
        <v>1</v>
      </c>
      <c r="CQ286" s="223">
        <v>1</v>
      </c>
      <c r="CR286" s="223">
        <v>1</v>
      </c>
      <c r="CS286" s="223">
        <v>1</v>
      </c>
      <c r="CT286" s="223">
        <v>1</v>
      </c>
      <c r="CU286" s="223">
        <v>1</v>
      </c>
      <c r="CV286" s="223">
        <v>1</v>
      </c>
      <c r="CW286" s="223">
        <v>1</v>
      </c>
      <c r="CX286" s="223">
        <v>1</v>
      </c>
      <c r="CY286" s="223">
        <v>1</v>
      </c>
      <c r="CZ286" s="223">
        <v>1</v>
      </c>
      <c r="DA286" s="223">
        <v>1</v>
      </c>
      <c r="DB286" s="223">
        <v>1</v>
      </c>
      <c r="DC286" s="223">
        <v>1</v>
      </c>
      <c r="DD286" s="223">
        <v>1</v>
      </c>
    </row>
    <row r="287" spans="1:108">
      <c r="H287"/>
      <c r="I287" s="223">
        <v>0.35696926669724299</v>
      </c>
      <c r="J287" s="223">
        <v>0.35697208134006136</v>
      </c>
      <c r="K287" s="223">
        <v>0.35697510158627832</v>
      </c>
      <c r="L287" s="223">
        <v>0.35697834339857265</v>
      </c>
      <c r="M287" s="223">
        <v>0.35698182412024537</v>
      </c>
      <c r="N287" s="223">
        <v>0.35698556259417125</v>
      </c>
      <c r="O287" s="223">
        <v>0.35698957930981495</v>
      </c>
      <c r="P287" s="223">
        <v>0.35699389656658082</v>
      </c>
      <c r="Q287" s="223">
        <v>0.35699853865550041</v>
      </c>
      <c r="R287" s="223">
        <v>0.35700353206152025</v>
      </c>
      <c r="S287" s="223">
        <v>0.3570089056889531</v>
      </c>
      <c r="T287" s="223">
        <v>0.35701469111298972</v>
      </c>
      <c r="U287" s="223">
        <v>0.35702092286055642</v>
      </c>
      <c r="V287" s="223">
        <v>0.3570276387242336</v>
      </c>
      <c r="W287" s="223">
        <v>0.35703488011345291</v>
      </c>
      <c r="X287" s="223">
        <v>0.35704269244774811</v>
      </c>
      <c r="Y287" s="223">
        <v>0.35705112559747842</v>
      </c>
      <c r="Z287" s="223">
        <v>0.35706023437817314</v>
      </c>
      <c r="AA287" s="223">
        <v>0.35707007910547262</v>
      </c>
      <c r="AB287" s="223">
        <v>0.35708072621858666</v>
      </c>
      <c r="AC287" s="223">
        <v>0.35709224898126579</v>
      </c>
      <c r="AD287" s="223">
        <v>0.35710472827050144</v>
      </c>
      <c r="AE287" s="223">
        <v>0.35711825346456688</v>
      </c>
      <c r="AF287" s="223">
        <v>0.35713292344359315</v>
      </c>
      <c r="AG287" s="223">
        <v>0.35714884771768074</v>
      </c>
      <c r="AH287" s="223">
        <v>0.35716614769960758</v>
      </c>
      <c r="AI287" s="223">
        <v>0.35718495814153178</v>
      </c>
      <c r="AJ287" s="223">
        <v>0.35720542875776423</v>
      </c>
      <c r="AK287" s="223">
        <v>0.35722772605872277</v>
      </c>
      <c r="AL287" s="223">
        <v>0.35725203542465417</v>
      </c>
      <c r="AM287" s="223">
        <v>0.35727856345165776</v>
      </c>
      <c r="AN287" s="223">
        <v>0.35730754060705433</v>
      </c>
      <c r="AO287" s="223">
        <v>0.35733922423628478</v>
      </c>
      <c r="AP287" s="223">
        <v>0.35737390196937718</v>
      </c>
      <c r="AQ287" s="223">
        <v>0.35741189558171094</v>
      </c>
      <c r="AR287" s="223">
        <v>0.35745356537142614</v>
      </c>
      <c r="AS287" s="223">
        <v>0.35749931512452354</v>
      </c>
      <c r="AT287" s="223">
        <v>0.35754959774862577</v>
      </c>
      <c r="AU287" s="223">
        <v>0.3576049216676907</v>
      </c>
      <c r="AV287" s="223">
        <v>0.35766585808289392</v>
      </c>
      <c r="AW287" s="223">
        <v>0.3577330492196481</v>
      </c>
      <c r="AX287" s="223">
        <v>0.35780721769756946</v>
      </c>
      <c r="AY287" s="223">
        <v>0.35788917717943297</v>
      </c>
      <c r="AZ287" s="223">
        <v>0.357979844477121</v>
      </c>
      <c r="BA287" s="223">
        <v>0.35808025331766141</v>
      </c>
      <c r="BB287" s="223">
        <v>0.35819157000111662</v>
      </c>
      <c r="BC287" s="223">
        <v>0.3583151112148425</v>
      </c>
      <c r="BD287" s="223">
        <v>0.35845236430608773</v>
      </c>
      <c r="BE287" s="223">
        <v>0.35860501035771447</v>
      </c>
      <c r="BF287" s="223">
        <v>0.35877495046079727</v>
      </c>
      <c r="BG287" s="223">
        <v>0.35896433563387464</v>
      </c>
      <c r="BH287" s="223">
        <v>0.35917560090274958</v>
      </c>
      <c r="BI287" s="223">
        <v>0.3594115041281391</v>
      </c>
      <c r="BJ287" s="223">
        <v>0.35967517025254853</v>
      </c>
      <c r="BK287" s="223">
        <v>0.35997014173408393</v>
      </c>
      <c r="BL287" s="223">
        <v>0.36030043604536199</v>
      </c>
      <c r="BM287" s="223">
        <v>0.36067061124235872</v>
      </c>
      <c r="BN287" s="223">
        <v>0.36108584075344047</v>
      </c>
      <c r="BO287" s="223">
        <v>0.36155199870580923</v>
      </c>
      <c r="BP287" s="223">
        <v>0.36207575729852598</v>
      </c>
      <c r="BQ287" s="223">
        <v>0.36266469795204159</v>
      </c>
      <c r="BR287" s="223">
        <v>0.36332743821833752</v>
      </c>
      <c r="BS287" s="223">
        <v>0.36407377672869895</v>
      </c>
      <c r="BT287" s="223">
        <v>0.36491485879408603</v>
      </c>
      <c r="BU287" s="223">
        <v>0.36586336566343725</v>
      </c>
      <c r="BV287" s="223">
        <v>0.36693373089677028</v>
      </c>
      <c r="BW287" s="223">
        <v>0.36814238783300268</v>
      </c>
      <c r="BX287" s="223">
        <v>0.3695080527393268</v>
      </c>
      <c r="BY287" s="223">
        <v>0.37105204893447147</v>
      </c>
      <c r="BZ287" s="223">
        <v>0.37279867799991689</v>
      </c>
      <c r="CA287" s="223">
        <v>0.37477564515237644</v>
      </c>
      <c r="CB287" s="223">
        <v>0.37701454697333742</v>
      </c>
      <c r="CC287" s="223">
        <v>0.37955143100843547</v>
      </c>
      <c r="CD287" s="223">
        <v>0.38242743829911507</v>
      </c>
      <c r="CE287" s="223">
        <v>0.38568954173828274</v>
      </c>
      <c r="CF287" s="223">
        <v>0.38939139530836409</v>
      </c>
      <c r="CG287" s="223">
        <v>0.39359431183611848</v>
      </c>
      <c r="CH287" s="223">
        <v>0.39868107486484572</v>
      </c>
      <c r="CI287" s="223">
        <v>0.40432330087127338</v>
      </c>
      <c r="CJ287" s="223">
        <v>0.41072422264949732</v>
      </c>
      <c r="CK287" s="223">
        <v>0.41799016178451076</v>
      </c>
      <c r="CL287" s="223">
        <v>0.42624289706235163</v>
      </c>
      <c r="CM287" s="223">
        <v>0.43562202469161082</v>
      </c>
      <c r="CN287" s="223">
        <v>0.44692838599247292</v>
      </c>
      <c r="CO287" s="223">
        <v>0.46019364344406755</v>
      </c>
      <c r="CP287" s="223">
        <v>0.47506161626243781</v>
      </c>
      <c r="CQ287" s="223">
        <v>0.49193854690160804</v>
      </c>
      <c r="CR287" s="223">
        <v>0.51111285817808449</v>
      </c>
      <c r="CS287" s="223">
        <v>0.53291719182037733</v>
      </c>
      <c r="CT287" s="223">
        <v>0.55773584887769534</v>
      </c>
      <c r="CU287" s="223">
        <v>0.58601365913760506</v>
      </c>
      <c r="CV287" s="223">
        <v>0.61897050867532166</v>
      </c>
      <c r="CW287" s="223">
        <v>0.65657666263578018</v>
      </c>
      <c r="CX287" s="223">
        <v>0.69952591193891223</v>
      </c>
      <c r="CY287" s="223">
        <v>0.748644130927131</v>
      </c>
      <c r="CZ287" s="223">
        <v>0.80490024639098889</v>
      </c>
      <c r="DA287" s="223">
        <v>0.86943536406626298</v>
      </c>
      <c r="DB287" s="223">
        <v>0.94359915337188405</v>
      </c>
      <c r="DC287" s="223">
        <v>1.0289957132821852</v>
      </c>
      <c r="DD287" s="284">
        <v>1.1275419667878468</v>
      </c>
    </row>
    <row r="288" spans="1:108">
      <c r="H288"/>
      <c r="I288" s="223">
        <v>1</v>
      </c>
      <c r="J288" s="223">
        <v>1</v>
      </c>
      <c r="K288" s="223">
        <v>1</v>
      </c>
      <c r="L288" s="223">
        <v>1</v>
      </c>
      <c r="M288" s="223">
        <v>1</v>
      </c>
      <c r="N288" s="223">
        <v>1</v>
      </c>
      <c r="O288" s="223">
        <v>1</v>
      </c>
      <c r="P288" s="223">
        <v>1</v>
      </c>
      <c r="Q288" s="223">
        <v>1</v>
      </c>
      <c r="R288" s="223">
        <v>1</v>
      </c>
      <c r="S288" s="223">
        <v>1</v>
      </c>
      <c r="T288" s="223">
        <v>1</v>
      </c>
      <c r="U288" s="223">
        <v>1</v>
      </c>
      <c r="V288" s="223">
        <v>1</v>
      </c>
      <c r="W288" s="223">
        <v>1</v>
      </c>
      <c r="X288" s="223">
        <v>1</v>
      </c>
      <c r="Y288" s="223">
        <v>1</v>
      </c>
      <c r="Z288" s="223">
        <v>1</v>
      </c>
      <c r="AA288" s="223">
        <v>1</v>
      </c>
      <c r="AB288" s="223">
        <v>1</v>
      </c>
      <c r="AC288" s="223">
        <v>1</v>
      </c>
      <c r="AD288" s="223">
        <v>1</v>
      </c>
      <c r="AE288" s="223">
        <v>1</v>
      </c>
      <c r="AF288" s="223">
        <v>1</v>
      </c>
      <c r="AG288" s="223">
        <v>1</v>
      </c>
      <c r="AH288" s="223">
        <v>1</v>
      </c>
      <c r="AI288" s="223">
        <v>1</v>
      </c>
      <c r="AJ288" s="223">
        <v>1</v>
      </c>
      <c r="AK288" s="223">
        <v>1</v>
      </c>
      <c r="AL288" s="223">
        <v>1</v>
      </c>
      <c r="AM288" s="223">
        <v>1</v>
      </c>
      <c r="AN288" s="223">
        <v>1</v>
      </c>
      <c r="AO288" s="223">
        <v>1</v>
      </c>
      <c r="AP288" s="223">
        <v>1</v>
      </c>
      <c r="AQ288" s="223">
        <v>1</v>
      </c>
      <c r="AR288" s="223">
        <v>1</v>
      </c>
      <c r="AS288" s="223">
        <v>1</v>
      </c>
      <c r="AT288" s="223">
        <v>1</v>
      </c>
      <c r="AU288" s="223">
        <v>1</v>
      </c>
      <c r="AV288" s="223">
        <v>1</v>
      </c>
      <c r="AW288" s="223">
        <v>1</v>
      </c>
      <c r="AX288" s="223">
        <v>1</v>
      </c>
      <c r="AY288" s="223">
        <v>1</v>
      </c>
      <c r="AZ288" s="223">
        <v>1</v>
      </c>
      <c r="BA288" s="223">
        <v>1</v>
      </c>
      <c r="BB288" s="223">
        <v>1</v>
      </c>
      <c r="BC288" s="223">
        <v>1</v>
      </c>
      <c r="BD288" s="223">
        <v>1</v>
      </c>
      <c r="BE288" s="223">
        <v>1</v>
      </c>
      <c r="BF288" s="223">
        <v>1</v>
      </c>
      <c r="BG288" s="223">
        <v>1</v>
      </c>
      <c r="BH288" s="223">
        <v>1</v>
      </c>
      <c r="BI288" s="223">
        <v>1</v>
      </c>
      <c r="BJ288" s="223">
        <v>1</v>
      </c>
      <c r="BK288" s="223">
        <v>1</v>
      </c>
      <c r="BL288" s="223">
        <v>1</v>
      </c>
      <c r="BM288" s="223">
        <v>1</v>
      </c>
      <c r="BN288" s="223">
        <v>1</v>
      </c>
      <c r="BO288" s="223">
        <v>1</v>
      </c>
      <c r="BP288" s="223">
        <v>1</v>
      </c>
      <c r="BQ288" s="223">
        <v>1</v>
      </c>
      <c r="BR288" s="223">
        <v>1</v>
      </c>
      <c r="BS288" s="223">
        <v>1</v>
      </c>
      <c r="BT288" s="223">
        <v>1</v>
      </c>
      <c r="BU288" s="223">
        <v>1</v>
      </c>
      <c r="BV288" s="223">
        <v>1</v>
      </c>
      <c r="BW288" s="223">
        <v>1</v>
      </c>
      <c r="BX288" s="223">
        <v>1</v>
      </c>
      <c r="BY288" s="223">
        <v>1</v>
      </c>
      <c r="BZ288" s="223">
        <v>1</v>
      </c>
      <c r="CA288" s="223">
        <v>1</v>
      </c>
      <c r="CB288" s="223">
        <v>1</v>
      </c>
      <c r="CC288" s="223">
        <v>1</v>
      </c>
      <c r="CD288" s="223">
        <v>1</v>
      </c>
      <c r="CE288" s="223">
        <v>1</v>
      </c>
      <c r="CF288" s="223">
        <v>1</v>
      </c>
      <c r="CG288" s="223">
        <v>1</v>
      </c>
      <c r="CH288" s="223">
        <v>1</v>
      </c>
      <c r="CI288" s="223">
        <v>1</v>
      </c>
      <c r="CJ288" s="223">
        <v>1</v>
      </c>
      <c r="CK288" s="223">
        <v>1</v>
      </c>
      <c r="CL288" s="223">
        <v>1</v>
      </c>
      <c r="CM288" s="223">
        <v>1</v>
      </c>
      <c r="CN288" s="223">
        <v>1</v>
      </c>
      <c r="CO288" s="223">
        <v>1</v>
      </c>
      <c r="CP288" s="223">
        <v>1</v>
      </c>
      <c r="CQ288" s="223">
        <v>1</v>
      </c>
      <c r="CR288" s="223">
        <v>1</v>
      </c>
      <c r="CS288" s="223">
        <v>1</v>
      </c>
      <c r="CT288" s="223">
        <v>1</v>
      </c>
      <c r="CU288" s="223">
        <v>1</v>
      </c>
      <c r="CV288" s="223">
        <v>1</v>
      </c>
      <c r="CW288" s="223">
        <v>1</v>
      </c>
      <c r="CX288" s="223">
        <v>1</v>
      </c>
      <c r="CY288" s="223">
        <v>1</v>
      </c>
      <c r="CZ288" s="223">
        <v>1</v>
      </c>
      <c r="DA288" s="223">
        <v>1</v>
      </c>
      <c r="DB288" s="223">
        <v>1</v>
      </c>
      <c r="DC288" s="223">
        <v>1</v>
      </c>
      <c r="DD288" s="284">
        <v>1</v>
      </c>
    </row>
    <row r="289" spans="1:108">
      <c r="A289" s="223">
        <v>33</v>
      </c>
      <c r="H289"/>
      <c r="I289" s="223">
        <v>0.10036165571476174</v>
      </c>
      <c r="J289" s="223">
        <v>0.10036165571476174</v>
      </c>
      <c r="K289" s="223">
        <v>0.10036165571476174</v>
      </c>
      <c r="L289" s="223">
        <v>0.10036165571476174</v>
      </c>
      <c r="M289" s="223">
        <v>0.10036165571476174</v>
      </c>
      <c r="N289" s="223">
        <v>0.10036165571476174</v>
      </c>
      <c r="O289" s="223">
        <v>0.10036165571476174</v>
      </c>
      <c r="P289" s="223">
        <v>0.10036165571476174</v>
      </c>
      <c r="Q289" s="223">
        <v>0.10036165571476174</v>
      </c>
      <c r="R289" s="223">
        <v>0.10036165571476174</v>
      </c>
      <c r="S289" s="223">
        <v>0.10036165571476174</v>
      </c>
      <c r="T289" s="223">
        <v>0.10036165571476174</v>
      </c>
      <c r="U289" s="223">
        <v>0.10036165571476174</v>
      </c>
      <c r="V289" s="223">
        <v>0.10036165571476174</v>
      </c>
      <c r="W289" s="223">
        <v>0.10036165571476174</v>
      </c>
      <c r="X289" s="223">
        <v>0.10036165571476174</v>
      </c>
      <c r="Y289" s="223">
        <v>0.10036165571476174</v>
      </c>
      <c r="Z289" s="223">
        <v>0.10036165571476174</v>
      </c>
      <c r="AA289" s="223">
        <v>0.10036165571476174</v>
      </c>
      <c r="AB289" s="223">
        <v>0.10036165571476174</v>
      </c>
      <c r="AC289" s="223">
        <v>0.10036165571476174</v>
      </c>
      <c r="AD289" s="223">
        <v>0.10036165571476174</v>
      </c>
      <c r="AE289" s="223">
        <v>0.10036165571476174</v>
      </c>
      <c r="AF289" s="223">
        <v>0.10036165571476174</v>
      </c>
      <c r="AG289" s="223">
        <v>0.10036165571476174</v>
      </c>
      <c r="AH289" s="223">
        <v>0.10036165571476174</v>
      </c>
      <c r="AI289" s="223">
        <v>0.10036165571476174</v>
      </c>
      <c r="AJ289" s="223">
        <v>0.10036165571476174</v>
      </c>
      <c r="AK289" s="223">
        <v>0.10036165571476174</v>
      </c>
      <c r="AL289" s="223">
        <v>0.10036165571476174</v>
      </c>
      <c r="AM289" s="223">
        <v>0.10036165571476174</v>
      </c>
      <c r="AN289" s="223">
        <v>0.10036165571476174</v>
      </c>
      <c r="AO289" s="223">
        <v>0.10036165571476174</v>
      </c>
      <c r="AP289" s="223">
        <v>0.10036165571476174</v>
      </c>
      <c r="AQ289" s="223">
        <v>0.10036165571476174</v>
      </c>
      <c r="AR289" s="223">
        <v>0.10036165571476174</v>
      </c>
      <c r="AS289" s="223">
        <v>0.10036165571476174</v>
      </c>
      <c r="AT289" s="223">
        <v>0.10036165571476174</v>
      </c>
      <c r="AU289" s="223">
        <v>0.10036165571476174</v>
      </c>
      <c r="AV289" s="223">
        <v>0.10036165571476174</v>
      </c>
      <c r="AW289" s="223">
        <v>0.10036165571476174</v>
      </c>
      <c r="AX289" s="223">
        <v>0.10036165571476174</v>
      </c>
      <c r="AY289" s="223">
        <v>0.10036165571476174</v>
      </c>
      <c r="AZ289" s="223">
        <v>0.10036165571476174</v>
      </c>
      <c r="BA289" s="223">
        <v>0.10036165571476174</v>
      </c>
      <c r="BB289" s="223">
        <v>0.10036165571476174</v>
      </c>
      <c r="BC289" s="223">
        <v>0.10036165571476174</v>
      </c>
      <c r="BD289" s="223">
        <v>0.10036165571476174</v>
      </c>
      <c r="BE289" s="223">
        <v>0.10036165571476174</v>
      </c>
      <c r="BF289" s="223">
        <v>0.10036165571476174</v>
      </c>
      <c r="BG289" s="223">
        <v>0.10036165571476174</v>
      </c>
      <c r="BH289" s="223">
        <v>0.10036165571476174</v>
      </c>
      <c r="BI289" s="223">
        <v>0.10036165571476174</v>
      </c>
      <c r="BJ289" s="223">
        <v>0.10036165571476174</v>
      </c>
      <c r="BK289" s="223">
        <v>0.10036165571476174</v>
      </c>
      <c r="BL289" s="223">
        <v>0.10036165571476174</v>
      </c>
      <c r="BM289" s="223">
        <v>0.10036165571476174</v>
      </c>
      <c r="BN289" s="223">
        <v>0.10036165571476174</v>
      </c>
      <c r="BO289" s="223">
        <v>0.10036165571476174</v>
      </c>
      <c r="BP289" s="223">
        <v>0.10036165571476174</v>
      </c>
      <c r="BQ289" s="223">
        <v>0.10036165571476174</v>
      </c>
      <c r="BR289" s="223">
        <v>0.10036165571476174</v>
      </c>
      <c r="BS289" s="223">
        <v>0.10036165571476174</v>
      </c>
      <c r="BT289" s="223">
        <v>0.10036165571476174</v>
      </c>
      <c r="BU289" s="223">
        <v>0.10036165571476174</v>
      </c>
      <c r="BV289" s="223">
        <v>0.10036165571476174</v>
      </c>
      <c r="BW289" s="223">
        <v>0.10036165571476174</v>
      </c>
      <c r="BX289" s="223">
        <v>0.10036165571476174</v>
      </c>
      <c r="BY289" s="223">
        <v>0.10036165571476174</v>
      </c>
      <c r="BZ289" s="223">
        <v>0.10036165571476174</v>
      </c>
      <c r="CA289" s="223">
        <v>0.10036165571476174</v>
      </c>
      <c r="CB289" s="223">
        <v>0.10036165571476174</v>
      </c>
      <c r="CC289" s="223">
        <v>0.10036165571476174</v>
      </c>
      <c r="CD289" s="223">
        <v>0.10036165571476174</v>
      </c>
      <c r="CE289" s="223">
        <v>0.10036165571476174</v>
      </c>
      <c r="CF289" s="223">
        <v>0.10036165571476174</v>
      </c>
      <c r="CG289" s="223">
        <v>0.10036165571476174</v>
      </c>
      <c r="CH289" s="223">
        <v>0.10036165571476174</v>
      </c>
      <c r="CI289" s="223">
        <v>0.10036165571476174</v>
      </c>
      <c r="CJ289" s="223">
        <v>0.10036165571476174</v>
      </c>
      <c r="CK289" s="223">
        <v>0.10036165571476174</v>
      </c>
      <c r="CL289" s="223">
        <v>0.10036165571476174</v>
      </c>
      <c r="CM289" s="223">
        <v>0.10036165571476174</v>
      </c>
      <c r="CN289" s="223">
        <v>0.10036165571476174</v>
      </c>
      <c r="CO289" s="223">
        <v>0.10036165571476174</v>
      </c>
      <c r="CP289" s="223">
        <v>0.10036165571476174</v>
      </c>
      <c r="CQ289" s="223">
        <v>0.10036165571476174</v>
      </c>
      <c r="CR289" s="223">
        <v>0.10036165571476174</v>
      </c>
      <c r="CS289" s="223">
        <v>0.10036165571476174</v>
      </c>
      <c r="CT289" s="223">
        <v>0.10036165571476174</v>
      </c>
      <c r="CU289" s="223">
        <v>0.10036165571476174</v>
      </c>
      <c r="CV289" s="223">
        <v>0.10036165571476174</v>
      </c>
      <c r="CW289" s="223">
        <v>0.10036165571476174</v>
      </c>
      <c r="CX289" s="223">
        <v>0.10036165571476174</v>
      </c>
      <c r="CY289" s="223">
        <v>0.10036165571476174</v>
      </c>
      <c r="CZ289" s="223">
        <v>0.10036165571476174</v>
      </c>
      <c r="DA289" s="223">
        <v>0.10036165571476174</v>
      </c>
      <c r="DB289" s="223">
        <v>0.10036165571476174</v>
      </c>
      <c r="DC289" s="223">
        <v>0.10036165571476174</v>
      </c>
      <c r="DD289" s="223">
        <v>0.10036165571476174</v>
      </c>
    </row>
    <row r="294" spans="1:108">
      <c r="H294" s="223" t="s">
        <v>3361</v>
      </c>
    </row>
    <row r="295" spans="1:108">
      <c r="H295" s="223" t="s">
        <v>2157</v>
      </c>
      <c r="I295" s="223">
        <v>1.483981788967565E-3</v>
      </c>
      <c r="J295" s="223">
        <v>1.5848931924611132E-3</v>
      </c>
      <c r="K295" s="223">
        <v>1.6926666150378755E-3</v>
      </c>
      <c r="L295" s="223">
        <v>1.8077686769634338E-3</v>
      </c>
      <c r="M295" s="223">
        <v>1.9306977288832499E-3</v>
      </c>
      <c r="N295" s="223">
        <v>2.0619860095022198E-3</v>
      </c>
      <c r="O295" s="223">
        <v>2.2022019499873748E-3</v>
      </c>
      <c r="P295" s="223">
        <v>2.3519526350709585E-3</v>
      </c>
      <c r="Q295" s="223">
        <v>2.5118864315095794E-3</v>
      </c>
      <c r="R295" s="223">
        <v>2.682695795279725E-3</v>
      </c>
      <c r="S295" s="223">
        <v>2.8651202696637797E-3</v>
      </c>
      <c r="T295" s="223">
        <v>3.059949687207195E-3</v>
      </c>
      <c r="U295" s="223">
        <v>3.268027589410125E-3</v>
      </c>
      <c r="V295" s="223">
        <v>3.49025487895958E-3</v>
      </c>
      <c r="W295" s="223">
        <v>3.7275937203149392E-3</v>
      </c>
      <c r="X295" s="223">
        <v>3.9810717055349717E-3</v>
      </c>
      <c r="Y295" s="223">
        <v>4.2517863033828896E-3</v>
      </c>
      <c r="Z295" s="223">
        <v>4.5409096109724741E-3</v>
      </c>
      <c r="AA295" s="223">
        <v>4.8496934285281968E-3</v>
      </c>
      <c r="AB295" s="223">
        <v>5.1794746792312094E-3</v>
      </c>
      <c r="AC295" s="223">
        <v>5.5316811976172256E-3</v>
      </c>
      <c r="AD295" s="223">
        <v>5.9078379115879431E-3</v>
      </c>
      <c r="AE295" s="223">
        <v>6.309573444801932E-3</v>
      </c>
      <c r="AF295" s="223">
        <v>6.7386271680309438E-3</v>
      </c>
      <c r="AG295" s="223">
        <v>7.1968567300115197E-3</v>
      </c>
      <c r="AH295" s="223">
        <v>7.6862461003977377E-3</v>
      </c>
      <c r="AI295" s="223">
        <v>8.2089141596382552E-3</v>
      </c>
      <c r="AJ295" s="223">
        <v>8.7671238729686816E-3</v>
      </c>
      <c r="AK295" s="223">
        <v>9.3632920882394145E-3</v>
      </c>
      <c r="AL295" s="223">
        <v>9.9999999999999967E-3</v>
      </c>
      <c r="AM295" s="223">
        <v>1.0680004325145754E-2</v>
      </c>
      <c r="AN295" s="223">
        <v>1.1406249238513204E-2</v>
      </c>
      <c r="AO295" s="223">
        <v>1.2181879120101153E-2</v>
      </c>
      <c r="AP295" s="223">
        <v>1.3010252169108312E-2</v>
      </c>
      <c r="AQ295" s="223">
        <v>1.3894954943731374E-2</v>
      </c>
      <c r="AR295" s="223">
        <v>1.4839817889675646E-2</v>
      </c>
      <c r="AS295" s="223">
        <v>1.5848931924611131E-2</v>
      </c>
      <c r="AT295" s="223">
        <v>1.6926666150378751E-2</v>
      </c>
      <c r="AU295" s="223">
        <v>1.8077686769634341E-2</v>
      </c>
      <c r="AV295" s="223">
        <v>1.9306977288832496E-2</v>
      </c>
      <c r="AW295" s="223">
        <v>2.0619860095022202E-2</v>
      </c>
      <c r="AX295" s="223">
        <v>2.2022019499873747E-2</v>
      </c>
      <c r="AY295" s="223">
        <v>2.3519526350709585E-2</v>
      </c>
      <c r="AZ295" s="223">
        <v>2.5118864315095798E-2</v>
      </c>
      <c r="BA295" s="223">
        <v>2.682695795279726E-2</v>
      </c>
      <c r="BB295" s="223">
        <v>2.86512026966378E-2</v>
      </c>
      <c r="BC295" s="223">
        <v>3.0599496872071943E-2</v>
      </c>
      <c r="BD295" s="223">
        <v>3.2680275894101253E-2</v>
      </c>
      <c r="BE295" s="223">
        <v>3.490254878959579E-2</v>
      </c>
      <c r="BF295" s="223">
        <v>3.7275937203149395E-2</v>
      </c>
      <c r="BG295" s="223">
        <v>3.9810717055349713E-2</v>
      </c>
      <c r="BH295" s="223">
        <v>4.2517863033828901E-2</v>
      </c>
      <c r="BI295" s="223">
        <v>4.5409096109724739E-2</v>
      </c>
      <c r="BJ295" s="223">
        <v>4.8496934285281977E-2</v>
      </c>
      <c r="BK295" s="223">
        <v>5.1794746792312094E-2</v>
      </c>
      <c r="BL295" s="223">
        <v>5.5316811976172268E-2</v>
      </c>
      <c r="BM295" s="223">
        <v>5.9078379115879431E-2</v>
      </c>
      <c r="BN295" s="223">
        <v>6.3095734448019331E-2</v>
      </c>
      <c r="BO295" s="223">
        <v>6.7386271680309445E-2</v>
      </c>
      <c r="BP295" s="223">
        <v>7.1968567300115166E-2</v>
      </c>
      <c r="BQ295" s="223">
        <v>7.6862461003977381E-2</v>
      </c>
      <c r="BR295" s="223">
        <v>8.2089141596382531E-2</v>
      </c>
      <c r="BS295" s="223">
        <v>8.767123872968681E-2</v>
      </c>
      <c r="BT295" s="223">
        <v>9.3632920882394124E-2</v>
      </c>
      <c r="BU295" s="223">
        <v>9.9999999999999992E-2</v>
      </c>
      <c r="BV295" s="223">
        <v>0.10680004325145755</v>
      </c>
      <c r="BW295" s="223">
        <v>0.11406249238513208</v>
      </c>
      <c r="BX295" s="223">
        <v>0.12181879120101154</v>
      </c>
      <c r="BY295" s="223">
        <v>0.13010252169108316</v>
      </c>
      <c r="BZ295" s="223">
        <v>0.13894954943731375</v>
      </c>
      <c r="CA295" s="223">
        <v>0.14839817889675647</v>
      </c>
      <c r="CB295" s="223">
        <v>0.15848931924611126</v>
      </c>
      <c r="CC295" s="223">
        <v>0.16926666150378761</v>
      </c>
      <c r="CD295" s="223">
        <v>0.18077686769634341</v>
      </c>
      <c r="CE295" s="223">
        <v>0.19306977288832497</v>
      </c>
      <c r="CF295" s="223">
        <v>0.20619860095022191</v>
      </c>
      <c r="CG295" s="223">
        <v>0.22022019499873757</v>
      </c>
      <c r="CH295" s="223">
        <v>0.23519526350709588</v>
      </c>
      <c r="CI295" s="223">
        <v>0.25118864315095796</v>
      </c>
      <c r="CJ295" s="223">
        <v>0.26826957952797242</v>
      </c>
      <c r="CK295" s="223">
        <v>0.28651202696637817</v>
      </c>
      <c r="CL295" s="223">
        <v>0.30599496872071957</v>
      </c>
      <c r="CM295" s="223">
        <v>0.32680275894101252</v>
      </c>
      <c r="CN295" s="223">
        <v>0.34902548789595794</v>
      </c>
      <c r="CO295" s="223">
        <v>0.37275937203149373</v>
      </c>
      <c r="CP295" s="223">
        <v>0.39810717055349731</v>
      </c>
      <c r="CQ295" s="223">
        <v>0.42517863033828901</v>
      </c>
      <c r="CR295" s="223">
        <v>0.45409096109724745</v>
      </c>
      <c r="CS295" s="223">
        <v>0.48496934285281956</v>
      </c>
      <c r="CT295" s="223">
        <v>0.5179474679231213</v>
      </c>
      <c r="CU295" s="223">
        <v>0.55316811976172264</v>
      </c>
      <c r="CV295" s="223">
        <v>0.59078379115879431</v>
      </c>
      <c r="CW295" s="223">
        <v>0.63095734448019303</v>
      </c>
      <c r="CX295" s="223">
        <v>0.67386271680309406</v>
      </c>
      <c r="CY295" s="223">
        <v>0.71968567300115205</v>
      </c>
      <c r="CZ295" s="223">
        <v>0.76862461003977367</v>
      </c>
      <c r="DA295" s="223">
        <v>0.8208914159638252</v>
      </c>
      <c r="DB295" s="223">
        <v>0.87671238729686773</v>
      </c>
      <c r="DC295" s="223">
        <v>0.93632920882394166</v>
      </c>
      <c r="DD295" s="223">
        <v>1</v>
      </c>
    </row>
    <row r="296" spans="1:108">
      <c r="H296" s="223" t="s">
        <v>808</v>
      </c>
      <c r="I296" s="223">
        <v>0.10241315158115669</v>
      </c>
      <c r="J296" s="223">
        <v>0.1025124948021329</v>
      </c>
      <c r="K296" s="223">
        <v>0.10261859331965119</v>
      </c>
      <c r="L296" s="223">
        <v>0.10273190648477069</v>
      </c>
      <c r="M296" s="223">
        <v>0.10285292488292755</v>
      </c>
      <c r="N296" s="223">
        <v>0.10298217245764735</v>
      </c>
      <c r="O296" s="223">
        <v>0.10312020877863716</v>
      </c>
      <c r="P296" s="223">
        <v>0.10326763146407059</v>
      </c>
      <c r="Q296" s="223">
        <v>0.10342507876754524</v>
      </c>
      <c r="R296" s="223">
        <v>0.10359323234090426</v>
      </c>
      <c r="S296" s="223">
        <v>0.10377282018487397</v>
      </c>
      <c r="T296" s="223">
        <v>0.10396461980028068</v>
      </c>
      <c r="U296" s="223">
        <v>0.1041694615534772</v>
      </c>
      <c r="V296" s="223">
        <v>0.10438823227053472</v>
      </c>
      <c r="W296" s="223">
        <v>0.10462187907574411</v>
      </c>
      <c r="X296" s="223">
        <v>0.10487141349102617</v>
      </c>
      <c r="Y296" s="223">
        <v>0.10513791581397679</v>
      </c>
      <c r="Z296" s="223">
        <v>0.10542253979347642</v>
      </c>
      <c r="AA296" s="223">
        <v>0.1057265176230779</v>
      </c>
      <c r="AB296" s="223">
        <v>0.10605116527375802</v>
      </c>
      <c r="AC296" s="223">
        <v>0.106397888189083</v>
      </c>
      <c r="AD296" s="223">
        <v>0.10676818736740123</v>
      </c>
      <c r="AE296" s="223">
        <v>0.1071636658573466</v>
      </c>
      <c r="AF296" s="223">
        <v>0.10758603569471704</v>
      </c>
      <c r="AG296" s="223">
        <v>0.10803712531069648</v>
      </c>
      <c r="AH296" s="223">
        <v>0.10851888744341878</v>
      </c>
      <c r="AI296" s="223">
        <v>0.10903340758704144</v>
      </c>
      <c r="AJ296" s="223">
        <v>0.10958291301481064</v>
      </c>
      <c r="AK296" s="223">
        <v>0.11016978241507082</v>
      </c>
      <c r="AL296" s="223">
        <v>0.11079655618180864</v>
      </c>
      <c r="AM296" s="223">
        <v>0.11146594740413704</v>
      </c>
      <c r="AN296" s="223">
        <v>0.11218085360212843</v>
      </c>
      <c r="AO296" s="223">
        <v>0.11294436925961399</v>
      </c>
      <c r="AP296" s="223">
        <v>0.1137597992079868</v>
      </c>
      <c r="AQ296" s="223">
        <v>0.11463067291869923</v>
      </c>
      <c r="AR296" s="223">
        <v>0.11556075976604097</v>
      </c>
      <c r="AS296" s="223">
        <v>0.11655408532594207</v>
      </c>
      <c r="AT296" s="223">
        <v>0.117614948780981</v>
      </c>
      <c r="AU296" s="223">
        <v>0.11874794150650989</v>
      </c>
      <c r="AV296" s="223">
        <v>0.11995796691785626</v>
      </c>
      <c r="AW296" s="223">
        <v>0.12125026166394524</v>
      </c>
      <c r="AX296" s="223">
        <v>0.12263041825842709</v>
      </c>
      <c r="AY296" s="223">
        <v>0.12410440924551704</v>
      </c>
      <c r="AZ296" s="223">
        <v>0.12567861300428304</v>
      </c>
      <c r="BA296" s="223">
        <v>0.12735984130207378</v>
      </c>
      <c r="BB296" s="223">
        <v>0.12915536871519659</v>
      </c>
      <c r="BC296" s="223">
        <v>0.13107296404285687</v>
      </c>
      <c r="BD296" s="223">
        <v>0.1331209238487904</v>
      </c>
      <c r="BE296" s="223">
        <v>0.13530810827398623</v>
      </c>
      <c r="BF296" s="223">
        <v>0.1376439792734479</v>
      </c>
      <c r="BG296" s="223">
        <v>0.14013864144010224</v>
      </c>
      <c r="BH296" s="223">
        <v>0.14280288558978302</v>
      </c>
      <c r="BI296" s="223">
        <v>0.14564823529271909</v>
      </c>
      <c r="BJ296" s="223">
        <v>0.14868699654918779</v>
      </c>
      <c r="BK296" s="223">
        <v>0.15193231081999239</v>
      </c>
      <c r="BL296" s="223">
        <v>0.15539821163622339</v>
      </c>
      <c r="BM296" s="223">
        <v>0.15909968502741395</v>
      </c>
      <c r="BN296" s="223">
        <v>0.16305273402273318</v>
      </c>
      <c r="BO296" s="223">
        <v>0.16727444749631776</v>
      </c>
      <c r="BP296" s="223">
        <v>0.17178307364526343</v>
      </c>
      <c r="BQ296" s="223">
        <v>0.17659809840720742</v>
      </c>
      <c r="BR296" s="223">
        <v>0.18174032914386745</v>
      </c>
      <c r="BS296" s="223">
        <v>0.18723198393738208</v>
      </c>
      <c r="BT296" s="223">
        <v>0.19309678686782539</v>
      </c>
      <c r="BU296" s="223">
        <v>0.19936006938149642</v>
      </c>
      <c r="BV296" s="223">
        <v>0.20940312566659641</v>
      </c>
      <c r="BW296" s="223">
        <v>0.21654776472470821</v>
      </c>
      <c r="BX296" s="223">
        <v>0.2241777424672452</v>
      </c>
      <c r="BY296" s="223">
        <v>0.23232598683856107</v>
      </c>
      <c r="BZ296" s="223">
        <v>0.24102765312513955</v>
      </c>
      <c r="CA296" s="223">
        <v>0.25032027347287089</v>
      </c>
      <c r="CB296" s="223">
        <v>0.26024391622639081</v>
      </c>
      <c r="CC296" s="223">
        <v>0.27084135569101647</v>
      </c>
      <c r="CD296" s="223">
        <v>0.28215825294412783</v>
      </c>
      <c r="CE296" s="223">
        <v>0.29424334834736682</v>
      </c>
      <c r="CF296" s="223">
        <v>0.30714866643273808</v>
      </c>
      <c r="CG296" s="223">
        <v>0.32092973385319612</v>
      </c>
      <c r="CH296" s="223">
        <v>0.33564581109968455</v>
      </c>
      <c r="CI296" s="223">
        <v>0.35136013868935762</v>
      </c>
      <c r="CJ296" s="223">
        <v>0.36814014010353324</v>
      </c>
      <c r="CK296" s="223">
        <v>0.38605790362601278</v>
      </c>
      <c r="CL296" s="223">
        <v>0.40519011458783516</v>
      </c>
      <c r="CM296" s="223">
        <v>0.42561879354813653</v>
      </c>
      <c r="CN296" s="223">
        <v>0.44743130954700194</v>
      </c>
      <c r="CO296" s="223">
        <v>0.47072083995611708</v>
      </c>
      <c r="CP296" s="223">
        <v>0.49558672109868063</v>
      </c>
      <c r="CQ296" s="223">
        <v>0.52213480342204177</v>
      </c>
      <c r="CR296" s="223">
        <v>0.55047765959146955</v>
      </c>
      <c r="CS296" s="223">
        <v>0.58073583086880842</v>
      </c>
      <c r="CT296" s="223">
        <v>0.6130370924033075</v>
      </c>
      <c r="CU296" s="223">
        <v>0.64751757046519887</v>
      </c>
      <c r="CV296" s="223">
        <v>0.68432202692758615</v>
      </c>
      <c r="CW296" s="223">
        <v>0.72360428622781603</v>
      </c>
      <c r="CX296" s="223">
        <v>0.76552764296638764</v>
      </c>
      <c r="CY296" s="223">
        <v>0.81026523158563479</v>
      </c>
      <c r="CZ296" s="223">
        <v>0.8580003312619513</v>
      </c>
      <c r="DA296" s="223">
        <v>0.90892656678868899</v>
      </c>
      <c r="DB296" s="223">
        <v>0.96324794770787903</v>
      </c>
      <c r="DC296" s="223">
        <v>1.0211786597297403</v>
      </c>
      <c r="DD296" s="223">
        <v>1.0829424786723161</v>
      </c>
    </row>
    <row r="297" spans="1:108">
      <c r="H297" s="223" t="s">
        <v>809</v>
      </c>
      <c r="I297" s="223">
        <v>-9.9445188003221552E-2</v>
      </c>
      <c r="J297" s="223">
        <v>-9.9342708417210684E-2</v>
      </c>
      <c r="K297" s="223">
        <v>-9.9233260089575434E-2</v>
      </c>
      <c r="L297" s="223">
        <v>-9.9116369130843832E-2</v>
      </c>
      <c r="M297" s="223">
        <v>-9.899152942516104E-2</v>
      </c>
      <c r="N297" s="223">
        <v>-9.8858200438642907E-2</v>
      </c>
      <c r="O297" s="223">
        <v>-9.8715804878662397E-2</v>
      </c>
      <c r="P297" s="223">
        <v>-9.8563726193928669E-2</v>
      </c>
      <c r="Q297" s="223">
        <v>-9.8401305904526074E-2</v>
      </c>
      <c r="R297" s="223">
        <v>-9.8227840750344797E-2</v>
      </c>
      <c r="S297" s="223">
        <v>-9.8042579645546413E-2</v>
      </c>
      <c r="T297" s="223">
        <v>-9.7844720425866283E-2</v>
      </c>
      <c r="U297" s="223">
        <v>-9.763340637465695E-2</v>
      </c>
      <c r="V297" s="223">
        <v>-9.7407722512615549E-2</v>
      </c>
      <c r="W297" s="223">
        <v>-9.7166691635114238E-2</v>
      </c>
      <c r="X297" s="223">
        <v>-9.6909270079956242E-2</v>
      </c>
      <c r="Y297" s="223">
        <v>-9.6634343207210996E-2</v>
      </c>
      <c r="Z297" s="223">
        <v>-9.6340720571531466E-2</v>
      </c>
      <c r="AA297" s="223">
        <v>-9.6027130766021498E-2</v>
      </c>
      <c r="AB297" s="223">
        <v>-9.5692215915295614E-2</v>
      </c>
      <c r="AC297" s="223">
        <v>-9.5334525793848546E-2</v>
      </c>
      <c r="AD297" s="223">
        <v>-9.4952511544225349E-2</v>
      </c>
      <c r="AE297" s="223">
        <v>-9.4544518967742741E-2</v>
      </c>
      <c r="AF297" s="223">
        <v>-9.410878135865515E-2</v>
      </c>
      <c r="AG297" s="223">
        <v>-9.364341185067343E-2</v>
      </c>
      <c r="AH297" s="223">
        <v>-9.3146395242623303E-2</v>
      </c>
      <c r="AI297" s="223">
        <v>-9.2615579267764925E-2</v>
      </c>
      <c r="AJ297" s="223">
        <v>-9.2048665268873273E-2</v>
      </c>
      <c r="AK297" s="223">
        <v>-9.1443198238591997E-2</v>
      </c>
      <c r="AL297" s="223">
        <v>-9.0796556181808652E-2</v>
      </c>
      <c r="AM297" s="223">
        <v>-9.0105938753845538E-2</v>
      </c>
      <c r="AN297" s="223">
        <v>-8.9368355125102023E-2</v>
      </c>
      <c r="AO297" s="223">
        <v>-8.858061101941167E-2</v>
      </c>
      <c r="AP297" s="223">
        <v>-8.7739294869770182E-2</v>
      </c>
      <c r="AQ297" s="223">
        <v>-8.6840763031236487E-2</v>
      </c>
      <c r="AR297" s="223">
        <v>-8.5881123986689678E-2</v>
      </c>
      <c r="AS297" s="223">
        <v>-8.4856221476719798E-2</v>
      </c>
      <c r="AT297" s="223">
        <v>-8.3761616480223511E-2</v>
      </c>
      <c r="AU297" s="223">
        <v>-8.2592567967241209E-2</v>
      </c>
      <c r="AV297" s="223">
        <v>-8.1344012340191257E-2</v>
      </c>
      <c r="AW297" s="223">
        <v>-8.001054147390084E-2</v>
      </c>
      <c r="AX297" s="223">
        <v>-7.8586379258679603E-2</v>
      </c>
      <c r="AY297" s="223">
        <v>-7.7065356544097866E-2</v>
      </c>
      <c r="AZ297" s="223">
        <v>-7.5440884374091438E-2</v>
      </c>
      <c r="BA297" s="223">
        <v>-7.3705925396479272E-2</v>
      </c>
      <c r="BB297" s="223">
        <v>-7.1852963321920982E-2</v>
      </c>
      <c r="BC297" s="223">
        <v>-6.9873970298712978E-2</v>
      </c>
      <c r="BD297" s="223">
        <v>-6.7760372060587881E-2</v>
      </c>
      <c r="BE297" s="223">
        <v>-6.5503010694794667E-2</v>
      </c>
      <c r="BF297" s="223">
        <v>-6.309210486714914E-2</v>
      </c>
      <c r="BG297" s="223">
        <v>-6.0517207329402828E-2</v>
      </c>
      <c r="BH297" s="223">
        <v>-5.7767159522125217E-2</v>
      </c>
      <c r="BI297" s="223">
        <v>-5.483004307326958E-2</v>
      </c>
      <c r="BJ297" s="223">
        <v>-5.1693127978623854E-2</v>
      </c>
      <c r="BK297" s="223">
        <v>-4.8342817235368207E-2</v>
      </c>
      <c r="BL297" s="223">
        <v>-4.4764587683878837E-2</v>
      </c>
      <c r="BM297" s="223">
        <v>-4.0942926795655088E-2</v>
      </c>
      <c r="BN297" s="223">
        <v>-3.686126512669452E-2</v>
      </c>
      <c r="BO297" s="223">
        <v>-3.2501904135698867E-2</v>
      </c>
      <c r="BP297" s="223">
        <v>-2.7845939045033102E-2</v>
      </c>
      <c r="BQ297" s="223">
        <v>-2.2873176399252626E-2</v>
      </c>
      <c r="BR297" s="223">
        <v>-1.7562045951102362E-2</v>
      </c>
      <c r="BS297" s="223">
        <v>-1.188950647800846E-2</v>
      </c>
      <c r="BT297" s="223">
        <v>-5.8309451030371384E-3</v>
      </c>
      <c r="BU297" s="223">
        <v>6.3993061850359245E-4</v>
      </c>
      <c r="BV297" s="223">
        <v>4.1969608363186528E-3</v>
      </c>
      <c r="BW297" s="223">
        <v>1.1577220045555947E-2</v>
      </c>
      <c r="BX297" s="223">
        <v>1.9459839934777845E-2</v>
      </c>
      <c r="BY297" s="223">
        <v>2.7879056543605257E-2</v>
      </c>
      <c r="BZ297" s="223">
        <v>3.6871445749487947E-2</v>
      </c>
      <c r="CA297" s="223">
        <v>4.6476084320642042E-2</v>
      </c>
      <c r="CB297" s="223">
        <v>5.6734722265831677E-2</v>
      </c>
      <c r="CC297" s="223">
        <v>6.7691967316558743E-2</v>
      </c>
      <c r="CD297" s="223">
        <v>7.9395482448558985E-2</v>
      </c>
      <c r="CE297" s="223">
        <v>9.1896197429283094E-2</v>
      </c>
      <c r="CF297" s="223">
        <v>0.10524853546770579</v>
      </c>
      <c r="CG297" s="223">
        <v>0.11951065614427905</v>
      </c>
      <c r="CH297" s="223">
        <v>0.13474471591450723</v>
      </c>
      <c r="CI297" s="223">
        <v>0.15101714761255827</v>
      </c>
      <c r="CJ297" s="223">
        <v>0.16839901895241158</v>
      </c>
      <c r="CK297" s="223">
        <v>0.18696615030674352</v>
      </c>
      <c r="CL297" s="223">
        <v>0.20679982285360399</v>
      </c>
      <c r="CM297" s="223">
        <v>0.22798672433388853</v>
      </c>
      <c r="CN297" s="223">
        <v>0.25061966624491394</v>
      </c>
      <c r="CO297" s="223">
        <v>0.27479790410687033</v>
      </c>
      <c r="CP297" s="223">
        <v>0.300627620008314</v>
      </c>
      <c r="CQ297" s="223">
        <v>0.32822245725453619</v>
      </c>
      <c r="CR297" s="223">
        <v>0.3577042626030254</v>
      </c>
      <c r="CS297" s="223">
        <v>0.38920285483683081</v>
      </c>
      <c r="CT297" s="223">
        <v>0.42285784344293498</v>
      </c>
      <c r="CU297" s="223">
        <v>0.45881866905824648</v>
      </c>
      <c r="CV297" s="223">
        <v>0.49724555539000248</v>
      </c>
      <c r="CW297" s="223">
        <v>0.53831040273256991</v>
      </c>
      <c r="CX297" s="223">
        <v>0.58219779063980059</v>
      </c>
      <c r="CY297" s="223">
        <v>0.6291061144166693</v>
      </c>
      <c r="CZ297" s="223">
        <v>0.67924888881759604</v>
      </c>
      <c r="DA297" s="223">
        <v>0.73285626513896152</v>
      </c>
      <c r="DB297" s="223">
        <v>0.79017682688585644</v>
      </c>
      <c r="DC297" s="223">
        <v>0.85147975791814323</v>
      </c>
      <c r="DD297" s="223">
        <v>0.91705752132768381</v>
      </c>
    </row>
    <row r="298" spans="1:108">
      <c r="H298" s="223" t="s">
        <v>810</v>
      </c>
      <c r="I298" s="223">
        <v>0.20185833958437824</v>
      </c>
      <c r="J298" s="223">
        <v>0.20185520321934358</v>
      </c>
      <c r="K298" s="223">
        <v>0.20185185340922662</v>
      </c>
      <c r="L298" s="223">
        <v>0.20184827561561453</v>
      </c>
      <c r="M298" s="223">
        <v>0.20184445430808859</v>
      </c>
      <c r="N298" s="223">
        <v>0.20184037289629025</v>
      </c>
      <c r="O298" s="223">
        <v>0.20183601365729956</v>
      </c>
      <c r="P298" s="223">
        <v>0.20183135765799926</v>
      </c>
      <c r="Q298" s="223">
        <v>0.20182638467207131</v>
      </c>
      <c r="R298" s="223">
        <v>0.20182107309124905</v>
      </c>
      <c r="S298" s="223">
        <v>0.20181539983042038</v>
      </c>
      <c r="T298" s="223">
        <v>0.20180934022614697</v>
      </c>
      <c r="U298" s="223">
        <v>0.20180286792813415</v>
      </c>
      <c r="V298" s="223">
        <v>0.20179595478315027</v>
      </c>
      <c r="W298" s="223">
        <v>0.20178857071085834</v>
      </c>
      <c r="X298" s="223">
        <v>0.20178068357098242</v>
      </c>
      <c r="Y298" s="223">
        <v>0.20177225902118778</v>
      </c>
      <c r="Z298" s="223">
        <v>0.20176326036500788</v>
      </c>
      <c r="AA298" s="223">
        <v>0.2017536483890994</v>
      </c>
      <c r="AB298" s="223">
        <v>0.20174338118905363</v>
      </c>
      <c r="AC298" s="223">
        <v>0.20173241398293154</v>
      </c>
      <c r="AD298" s="223">
        <v>0.20172069891162658</v>
      </c>
      <c r="AE298" s="223">
        <v>0.20170818482508934</v>
      </c>
      <c r="AF298" s="223">
        <v>0.20169481705337219</v>
      </c>
      <c r="AG298" s="223">
        <v>0.20168053716136991</v>
      </c>
      <c r="AH298" s="223">
        <v>0.20166528268604209</v>
      </c>
      <c r="AI298" s="223">
        <v>0.20164898685480637</v>
      </c>
      <c r="AJ298" s="223">
        <v>0.20163157828368392</v>
      </c>
      <c r="AK298" s="223">
        <v>0.20161298065366282</v>
      </c>
      <c r="AL298" s="223">
        <v>0.20159311236361729</v>
      </c>
      <c r="AM298" s="223">
        <v>0.20157188615798258</v>
      </c>
      <c r="AN298" s="223">
        <v>0.20154920872723045</v>
      </c>
      <c r="AO298" s="223">
        <v>0.20152498027902566</v>
      </c>
      <c r="AP298" s="223">
        <v>0.20149909407775698</v>
      </c>
      <c r="AQ298" s="223">
        <v>0.20147143594993572</v>
      </c>
      <c r="AR298" s="223">
        <v>0.20144188375273064</v>
      </c>
      <c r="AS298" s="223">
        <v>0.20141030680266186</v>
      </c>
      <c r="AT298" s="223">
        <v>0.20137656526120451</v>
      </c>
      <c r="AU298" s="223">
        <v>0.20134050947375109</v>
      </c>
      <c r="AV298" s="223">
        <v>0.20130197925804752</v>
      </c>
      <c r="AW298" s="223">
        <v>0.20126080313784608</v>
      </c>
      <c r="AX298" s="223">
        <v>0.20121679751710669</v>
      </c>
      <c r="AY298" s="223">
        <v>0.2011697657896149</v>
      </c>
      <c r="AZ298" s="223">
        <v>0.20111949737837448</v>
      </c>
      <c r="BA298" s="223">
        <v>0.20106576669855306</v>
      </c>
      <c r="BB298" s="223">
        <v>0.20100833203711757</v>
      </c>
      <c r="BC298" s="223">
        <v>0.20094693434156985</v>
      </c>
      <c r="BD298" s="223">
        <v>0.20088129590937828</v>
      </c>
      <c r="BE298" s="223">
        <v>0.2008111189687809</v>
      </c>
      <c r="BF298" s="223">
        <v>0.20073608414059704</v>
      </c>
      <c r="BG298" s="223">
        <v>0.20065584876950507</v>
      </c>
      <c r="BH298" s="223">
        <v>0.20057004511190824</v>
      </c>
      <c r="BI298" s="223">
        <v>0.20047827836598867</v>
      </c>
      <c r="BJ298" s="223">
        <v>0.20038012452781165</v>
      </c>
      <c r="BK298" s="223">
        <v>0.2002751280553606</v>
      </c>
      <c r="BL298" s="223">
        <v>0.20016279932010222</v>
      </c>
      <c r="BM298" s="223">
        <v>0.20004261182306904</v>
      </c>
      <c r="BN298" s="223">
        <v>0.1999139991494277</v>
      </c>
      <c r="BO298" s="223">
        <v>0.19977635163201662</v>
      </c>
      <c r="BP298" s="223">
        <v>0.19962901269029654</v>
      </c>
      <c r="BQ298" s="223">
        <v>0.19947127480646004</v>
      </c>
      <c r="BR298" s="223">
        <v>0.19930237509496981</v>
      </c>
      <c r="BS298" s="223">
        <v>0.19912149041539054</v>
      </c>
      <c r="BT298" s="223">
        <v>0.19892773197086253</v>
      </c>
      <c r="BU298" s="223">
        <v>0.19872013876299283</v>
      </c>
      <c r="BV298" s="223">
        <v>0.20520616483027776</v>
      </c>
      <c r="BW298" s="223">
        <v>0.20497054467915227</v>
      </c>
      <c r="BX298" s="223">
        <v>0.20471790253246736</v>
      </c>
      <c r="BY298" s="223">
        <v>0.20444693029495581</v>
      </c>
      <c r="BZ298" s="223">
        <v>0.2041562073756516</v>
      </c>
      <c r="CA298" s="223">
        <v>0.20384418915222885</v>
      </c>
      <c r="CB298" s="223">
        <v>0.20350919396055914</v>
      </c>
      <c r="CC298" s="223">
        <v>0.20314938837445773</v>
      </c>
      <c r="CD298" s="223">
        <v>0.20276277049556884</v>
      </c>
      <c r="CE298" s="223">
        <v>0.20234715091808372</v>
      </c>
      <c r="CF298" s="223">
        <v>0.20190013096503229</v>
      </c>
      <c r="CG298" s="223">
        <v>0.20141907770891707</v>
      </c>
      <c r="CH298" s="223">
        <v>0.20090109518517732</v>
      </c>
      <c r="CI298" s="223">
        <v>0.20034299107679934</v>
      </c>
      <c r="CJ298" s="223">
        <v>0.19974112115112166</v>
      </c>
      <c r="CK298" s="223">
        <v>0.19909175331926926</v>
      </c>
      <c r="CL298" s="223">
        <v>0.19839029173423117</v>
      </c>
      <c r="CM298" s="223">
        <v>0.197632069214248</v>
      </c>
      <c r="CN298" s="223">
        <v>0.19681164330208797</v>
      </c>
      <c r="CO298" s="223">
        <v>0.19592293584924672</v>
      </c>
      <c r="CP298" s="223">
        <v>0.19495910109036663</v>
      </c>
      <c r="CQ298" s="223">
        <v>0.19391234616750558</v>
      </c>
      <c r="CR298" s="223">
        <v>0.19277339698844415</v>
      </c>
      <c r="CS298" s="223">
        <v>0.19153297603197761</v>
      </c>
      <c r="CT298" s="223">
        <v>0.19017924896037253</v>
      </c>
      <c r="CU298" s="223">
        <v>0.18869890140695239</v>
      </c>
      <c r="CV298" s="223">
        <v>0.18707647153758364</v>
      </c>
      <c r="CW298" s="223">
        <v>0.18529388349524609</v>
      </c>
      <c r="CX298" s="223">
        <v>0.18332985232658708</v>
      </c>
      <c r="CY298" s="223">
        <v>0.18115911716896549</v>
      </c>
      <c r="CZ298" s="223">
        <v>0.1787514424443552</v>
      </c>
      <c r="DA298" s="223">
        <v>0.17607030164972751</v>
      </c>
      <c r="DB298" s="223">
        <v>0.17307112082202258</v>
      </c>
      <c r="DC298" s="223">
        <v>0.16969890181159711</v>
      </c>
      <c r="DD298" s="223">
        <v>0.16588495734463224</v>
      </c>
    </row>
    <row r="299" spans="1:108">
      <c r="H299" s="223" t="s">
        <v>811</v>
      </c>
      <c r="I299" s="223">
        <v>5.8290376337752643E-2</v>
      </c>
      <c r="J299" s="223">
        <v>5.8292127615928696E-2</v>
      </c>
      <c r="K299" s="223">
        <v>5.829419079689379E-2</v>
      </c>
      <c r="L299" s="223">
        <v>5.8296614181321323E-2</v>
      </c>
      <c r="M299" s="223">
        <v>5.8299453156078748E-2</v>
      </c>
      <c r="N299" s="223">
        <v>5.8302771208118186E-2</v>
      </c>
      <c r="O299" s="223">
        <v>5.8306641081306759E-2</v>
      </c>
      <c r="P299" s="223">
        <v>5.8311146096067135E-2</v>
      </c>
      <c r="Q299" s="223">
        <v>5.8316381654397738E-2</v>
      </c>
      <c r="R299" s="223">
        <v>5.8322456955892658E-2</v>
      </c>
      <c r="S299" s="223">
        <v>5.8329496953819816E-2</v>
      </c>
      <c r="T299" s="223">
        <v>5.8337644584187387E-2</v>
      </c>
      <c r="U299" s="223">
        <v>5.8347063305078245E-2</v>
      </c>
      <c r="V299" s="223">
        <v>5.8357939988405778E-2</v>
      </c>
      <c r="W299" s="223">
        <v>5.8370488211692398E-2</v>
      </c>
      <c r="X299" s="223">
        <v>5.8384952003540165E-2</v>
      </c>
      <c r="Y299" s="223">
        <v>5.8401610103196146E-2</v>
      </c>
      <c r="Z299" s="223">
        <v>5.8420780802052957E-2</v>
      </c>
      <c r="AA299" s="223">
        <v>5.844282744309523E-2</v>
      </c>
      <c r="AB299" s="223">
        <v>5.8468164663220343E-2</v>
      </c>
      <c r="AC299" s="223">
        <v>5.849726547301573E-2</v>
      </c>
      <c r="AD299" s="223">
        <v>5.8530669278927507E-2</v>
      </c>
      <c r="AE299" s="223">
        <v>5.8568990963717732E-2</v>
      </c>
      <c r="AF299" s="223">
        <v>5.861293115254089E-2</v>
      </c>
      <c r="AG299" s="223">
        <v>5.8663287803649995E-2</v>
      </c>
      <c r="AH299" s="223">
        <v>5.8720969274351373E-2</v>
      </c>
      <c r="AI299" s="223">
        <v>5.8787009023914448E-2</v>
      </c>
      <c r="AJ299" s="223">
        <v>5.8862582125105228E-2</v>
      </c>
      <c r="AK299" s="223">
        <v>5.8949023764047224E-2</v>
      </c>
      <c r="AL299" s="223">
        <v>5.904784991319189E-2</v>
      </c>
      <c r="AM299" s="223">
        <v>5.9160780362999127E-2</v>
      </c>
      <c r="AN299" s="223">
        <v>5.9289764292881741E-2</v>
      </c>
      <c r="AO299" s="223">
        <v>5.9437008549123364E-2</v>
      </c>
      <c r="AP299" s="223">
        <v>5.9605008774572379E-2</v>
      </c>
      <c r="AQ299" s="223">
        <v>5.979658349938631E-2</v>
      </c>
      <c r="AR299" s="223">
        <v>6.0014911251172601E-2</v>
      </c>
      <c r="AS299" s="223">
        <v>6.0263570673717605E-2</v>
      </c>
      <c r="AT299" s="223">
        <v>6.0546583553489824E-2</v>
      </c>
      <c r="AU299" s="223">
        <v>6.0868460540224087E-2</v>
      </c>
      <c r="AV299" s="223">
        <v>6.1234249211249772E-2</v>
      </c>
      <c r="AW299" s="223">
        <v>6.1649583969771105E-2</v>
      </c>
      <c r="AX299" s="223">
        <v>6.2120737088668811E-2</v>
      </c>
      <c r="AY299" s="223">
        <v>6.2654670020803438E-2</v>
      </c>
      <c r="AZ299" s="223">
        <v>6.3259083905984267E-2</v>
      </c>
      <c r="BA299" s="223">
        <v>6.3942468030573379E-2</v>
      </c>
      <c r="BB299" s="223">
        <v>6.4714144860242892E-2</v>
      </c>
      <c r="BC299" s="223">
        <v>6.5584310196343504E-2</v>
      </c>
      <c r="BD299" s="223">
        <v>6.6564067030947777E-2</v>
      </c>
      <c r="BE299" s="223">
        <v>6.7665451823422693E-2</v>
      </c>
      <c r="BF299" s="223">
        <v>6.8901452215331005E-2</v>
      </c>
      <c r="BG299" s="223">
        <v>7.0286015652086295E-2</v>
      </c>
      <c r="BH299" s="223">
        <v>7.1834048983144771E-2</v>
      </c>
      <c r="BI299" s="223">
        <v>7.356140983934073E-2</v>
      </c>
      <c r="BJ299" s="223">
        <v>7.5484891383768987E-2</v>
      </c>
      <c r="BK299" s="223">
        <v>7.7622202827191442E-2</v>
      </c>
      <c r="BL299" s="223">
        <v>7.9991948802231483E-2</v>
      </c>
      <c r="BM299" s="223">
        <v>8.2613611213341653E-2</v>
      </c>
      <c r="BN299" s="223">
        <v>8.5507537446676329E-2</v>
      </c>
      <c r="BO299" s="223">
        <v>8.8694938789777647E-2</v>
      </c>
      <c r="BP299" s="223">
        <v>9.2197902569453399E-2</v>
      </c>
      <c r="BQ299" s="223">
        <v>9.6039420904460562E-2</v>
      </c>
      <c r="BR299" s="223">
        <v>0.10024343816216739</v>
      </c>
      <c r="BS299" s="223">
        <v>0.10483491830413634</v>
      </c>
      <c r="BT299" s="223">
        <v>0.10983993241026366</v>
      </c>
      <c r="BU299" s="223">
        <v>0.11528576579887011</v>
      </c>
      <c r="BV299" s="223">
        <v>0.12212853916622353</v>
      </c>
      <c r="BW299" s="223">
        <v>0.12849641701080233</v>
      </c>
      <c r="BX299" s="223">
        <v>0.13539671164563064</v>
      </c>
      <c r="BY299" s="223">
        <v>0.14286314579332432</v>
      </c>
      <c r="BZ299" s="223">
        <v>0.15093140949782455</v>
      </c>
      <c r="CA299" s="223">
        <v>0.15963935590616288</v>
      </c>
      <c r="CB299" s="223">
        <v>0.16902720782160727</v>
      </c>
      <c r="CC299" s="223">
        <v>0.1791377743424899</v>
      </c>
      <c r="CD299" s="223">
        <v>0.19001667730058455</v>
      </c>
      <c r="CE299" s="223">
        <v>0.20171258759318467</v>
      </c>
      <c r="CF299" s="223">
        <v>0.21427747184621074</v>
      </c>
      <c r="CG299" s="223">
        <v>0.22776685014295042</v>
      </c>
      <c r="CH299" s="223">
        <v>0.24224006580261637</v>
      </c>
      <c r="CI299" s="223">
        <v>0.25776056839792072</v>
      </c>
      <c r="CJ299" s="223">
        <v>0.27439620428012612</v>
      </c>
      <c r="CK299" s="223">
        <v>0.29221955578473469</v>
      </c>
      <c r="CL299" s="223">
        <v>0.31130822861529633</v>
      </c>
      <c r="CM299" s="223">
        <v>0.33174525289236062</v>
      </c>
      <c r="CN299" s="223">
        <v>0.35361941846088879</v>
      </c>
      <c r="CO299" s="223">
        <v>0.37702568325862001</v>
      </c>
      <c r="CP299" s="223">
        <v>0.40206559187642715</v>
      </c>
      <c r="CQ299" s="223">
        <v>0.42884772067641791</v>
      </c>
      <c r="CR299" s="223">
        <v>0.45748814137537364</v>
      </c>
      <c r="CS299" s="223">
        <v>0.48811098831727584</v>
      </c>
      <c r="CT299" s="223">
        <v>0.52084891451926862</v>
      </c>
      <c r="CU299" s="223">
        <v>0.55584372054568432</v>
      </c>
      <c r="CV299" s="223">
        <v>0.5932469596041241</v>
      </c>
      <c r="CW299" s="223">
        <v>0.63322059544197773</v>
      </c>
      <c r="CX299" s="223">
        <v>0.67593770471848036</v>
      </c>
      <c r="CY299" s="223">
        <v>0.72158322693983656</v>
      </c>
      <c r="CZ299" s="223">
        <v>0.77035476524788382</v>
      </c>
      <c r="DA299" s="223">
        <v>0.82246344157659224</v>
      </c>
      <c r="DB299" s="223">
        <v>0.87813480994946846</v>
      </c>
      <c r="DC299" s="223">
        <v>0.93760983200362924</v>
      </c>
      <c r="DD299" s="223">
        <v>1.001145919229278</v>
      </c>
    </row>
    <row r="300" spans="1:108">
      <c r="H300" s="223" t="s">
        <v>812</v>
      </c>
      <c r="I300" s="223">
        <v>0.10241315158115669</v>
      </c>
      <c r="J300" s="223">
        <v>0.1025124948021329</v>
      </c>
      <c r="K300" s="223">
        <v>0.10261859331965119</v>
      </c>
      <c r="L300" s="223">
        <v>0.10273190648477069</v>
      </c>
      <c r="M300" s="223">
        <v>0.10285292488292755</v>
      </c>
      <c r="N300" s="223">
        <v>0.10298217245764735</v>
      </c>
      <c r="O300" s="223">
        <v>0.10312020877863716</v>
      </c>
      <c r="P300" s="223">
        <v>0.10326763146407059</v>
      </c>
      <c r="Q300" s="223">
        <v>0.10342507876754524</v>
      </c>
      <c r="R300" s="223">
        <v>0.10359323234090426</v>
      </c>
      <c r="S300" s="223">
        <v>0.10377282018487397</v>
      </c>
      <c r="T300" s="223">
        <v>0.10396461980028068</v>
      </c>
      <c r="U300" s="223">
        <v>0.1041694615534772</v>
      </c>
      <c r="V300" s="223">
        <v>0.10438823227053472</v>
      </c>
      <c r="W300" s="223">
        <v>0.10462187907574411</v>
      </c>
      <c r="X300" s="223">
        <v>0.10487141349102617</v>
      </c>
      <c r="Y300" s="223">
        <v>0.10513791581397679</v>
      </c>
      <c r="Z300" s="223">
        <v>0.10542253979347642</v>
      </c>
      <c r="AA300" s="223">
        <v>0.1057265176230779</v>
      </c>
      <c r="AB300" s="223">
        <v>0.10605116527375802</v>
      </c>
      <c r="AC300" s="223">
        <v>0.106397888189083</v>
      </c>
      <c r="AD300" s="223">
        <v>0.10676818736740123</v>
      </c>
      <c r="AE300" s="223">
        <v>0.1071636658573466</v>
      </c>
      <c r="AF300" s="223">
        <v>0.10758603569471704</v>
      </c>
      <c r="AG300" s="223">
        <v>0.10803712531069648</v>
      </c>
      <c r="AH300" s="223">
        <v>0.10851888744341878</v>
      </c>
      <c r="AI300" s="223">
        <v>0.10903340758704144</v>
      </c>
      <c r="AJ300" s="223">
        <v>0.10958291301481064</v>
      </c>
      <c r="AK300" s="223">
        <v>0.11016978241507082</v>
      </c>
      <c r="AL300" s="223">
        <v>0.11079655618180864</v>
      </c>
      <c r="AM300" s="223">
        <v>0.11146594740413704</v>
      </c>
      <c r="AN300" s="223">
        <v>0.11218085360212843</v>
      </c>
      <c r="AO300" s="223">
        <v>0.11294436925961399</v>
      </c>
      <c r="AP300" s="223">
        <v>0.1137597992079868</v>
      </c>
      <c r="AQ300" s="223">
        <v>0.11463067291869923</v>
      </c>
      <c r="AR300" s="223">
        <v>0.11556075976604097</v>
      </c>
      <c r="AS300" s="223">
        <v>0.11655408532594207</v>
      </c>
      <c r="AT300" s="223">
        <v>0.117614948780981</v>
      </c>
      <c r="AU300" s="223">
        <v>0.11874794150650989</v>
      </c>
      <c r="AV300" s="223">
        <v>0.11995796691785626</v>
      </c>
      <c r="AW300" s="223">
        <v>0.12125026166394524</v>
      </c>
      <c r="AX300" s="223">
        <v>0.12263041825842709</v>
      </c>
      <c r="AY300" s="223">
        <v>0.12410440924551704</v>
      </c>
      <c r="AZ300" s="223">
        <v>0.12567861300428304</v>
      </c>
      <c r="BA300" s="223">
        <v>0.12735984130207378</v>
      </c>
      <c r="BB300" s="223">
        <v>0.12915536871519659</v>
      </c>
      <c r="BC300" s="223">
        <v>0.13107296404285687</v>
      </c>
      <c r="BD300" s="223">
        <v>0.1331209238487904</v>
      </c>
      <c r="BE300" s="223">
        <v>0.13530810827398623</v>
      </c>
      <c r="BF300" s="223">
        <v>0.1376439792734479</v>
      </c>
      <c r="BG300" s="223">
        <v>0.14013864144010224</v>
      </c>
      <c r="BH300" s="223">
        <v>0.14280288558978302</v>
      </c>
      <c r="BI300" s="223">
        <v>0.14564823529271909</v>
      </c>
      <c r="BJ300" s="223">
        <v>0.14868699654918779</v>
      </c>
      <c r="BK300" s="223">
        <v>0.15193231081999239</v>
      </c>
      <c r="BL300" s="223">
        <v>0.15539821163622339</v>
      </c>
      <c r="BM300" s="223">
        <v>0.15909968502741395</v>
      </c>
      <c r="BN300" s="223">
        <v>0.16305273402273318</v>
      </c>
      <c r="BO300" s="223">
        <v>0.16727444749631776</v>
      </c>
      <c r="BP300" s="223">
        <v>0.17178307364526343</v>
      </c>
      <c r="BQ300" s="223">
        <v>0.17659809840720742</v>
      </c>
      <c r="BR300" s="223">
        <v>0.18174032914386745</v>
      </c>
      <c r="BS300" s="223">
        <v>0.18723198393738208</v>
      </c>
      <c r="BT300" s="223">
        <v>0.19309678686782539</v>
      </c>
      <c r="BU300" s="223">
        <v>0.19936006938149642</v>
      </c>
      <c r="BV300" s="223">
        <v>0.20940312566659641</v>
      </c>
      <c r="BW300" s="223">
        <v>0.21654776472470821</v>
      </c>
      <c r="BX300" s="223">
        <v>0.2241777424672452</v>
      </c>
      <c r="BY300" s="223">
        <v>0.23232598683856107</v>
      </c>
      <c r="BZ300" s="223">
        <v>0.24102765312513955</v>
      </c>
      <c r="CA300" s="223">
        <v>0.25032027347287089</v>
      </c>
      <c r="CB300" s="223">
        <v>0.26024391622639081</v>
      </c>
      <c r="CC300" s="223">
        <v>0.27084135569101647</v>
      </c>
      <c r="CD300" s="223">
        <v>0.28215825294412783</v>
      </c>
      <c r="CE300" s="223">
        <v>0.29424334834736682</v>
      </c>
      <c r="CF300" s="223">
        <v>0.30714866643273808</v>
      </c>
      <c r="CG300" s="223">
        <v>0.32092973385319612</v>
      </c>
      <c r="CH300" s="223">
        <v>0.33564581109968455</v>
      </c>
      <c r="CI300" s="223">
        <v>0.35136013868935762</v>
      </c>
      <c r="CJ300" s="223">
        <v>0.36814014010353324</v>
      </c>
      <c r="CK300" s="223">
        <v>0.38605790362601278</v>
      </c>
      <c r="CL300" s="223">
        <v>0.40519011458783516</v>
      </c>
      <c r="CM300" s="223">
        <v>0.42561879354813653</v>
      </c>
      <c r="CN300" s="223">
        <v>0.44743130954700194</v>
      </c>
      <c r="CO300" s="223">
        <v>0.47072083995611708</v>
      </c>
      <c r="CP300" s="223">
        <v>0.49558672109868063</v>
      </c>
      <c r="CQ300" s="223">
        <v>0.52213480342204177</v>
      </c>
      <c r="CR300" s="223">
        <v>0.55047765959146955</v>
      </c>
      <c r="CS300" s="223">
        <v>0.58073583086880842</v>
      </c>
      <c r="CT300" s="223">
        <v>0.6130370924033075</v>
      </c>
      <c r="CU300" s="223">
        <v>0.64751757046519887</v>
      </c>
      <c r="CV300" s="223">
        <v>0.68432202692758615</v>
      </c>
      <c r="CW300" s="223">
        <v>0.72360428622781603</v>
      </c>
      <c r="CX300" s="223">
        <v>0.76552764296638764</v>
      </c>
      <c r="CY300" s="223">
        <v>0.81026523158563479</v>
      </c>
      <c r="CZ300" s="223">
        <v>0.8580003312619513</v>
      </c>
      <c r="DA300" s="223">
        <v>0.90892656678868899</v>
      </c>
      <c r="DB300" s="223">
        <v>0.96324794770787903</v>
      </c>
      <c r="DC300" s="223">
        <v>1.0211786597297403</v>
      </c>
      <c r="DD300" s="223">
        <v>1.0829424786723161</v>
      </c>
    </row>
    <row r="301" spans="1:108">
      <c r="H301" s="223" t="s">
        <v>813</v>
      </c>
      <c r="I301" s="223">
        <v>0.10241315158115669</v>
      </c>
      <c r="J301" s="223">
        <v>0.1025124948021329</v>
      </c>
      <c r="K301" s="223">
        <v>0.10261859331965119</v>
      </c>
      <c r="L301" s="223">
        <v>0.10273190648477069</v>
      </c>
      <c r="M301" s="223">
        <v>0.10285292488292755</v>
      </c>
      <c r="N301" s="223">
        <v>0.10298217245764735</v>
      </c>
      <c r="O301" s="223">
        <v>0.10312020877863716</v>
      </c>
      <c r="P301" s="223">
        <v>0.10326763146407059</v>
      </c>
      <c r="Q301" s="223">
        <v>0.10342507876754524</v>
      </c>
      <c r="R301" s="223">
        <v>0.10359323234090426</v>
      </c>
      <c r="S301" s="223">
        <v>0.10377282018487397</v>
      </c>
      <c r="T301" s="223">
        <v>0.10396461980028068</v>
      </c>
      <c r="U301" s="223">
        <v>0.1041694615534772</v>
      </c>
      <c r="V301" s="223">
        <v>0.10438823227053472</v>
      </c>
      <c r="W301" s="223">
        <v>0.10462187907574411</v>
      </c>
      <c r="X301" s="223">
        <v>0.10487141349102617</v>
      </c>
      <c r="Y301" s="223">
        <v>0.10513791581397679</v>
      </c>
      <c r="Z301" s="223">
        <v>0.10542253979347642</v>
      </c>
      <c r="AA301" s="223">
        <v>0.1057265176230779</v>
      </c>
      <c r="AB301" s="223">
        <v>0.10605116527375802</v>
      </c>
      <c r="AC301" s="223">
        <v>0.106397888189083</v>
      </c>
      <c r="AD301" s="223">
        <v>0.10676818736740123</v>
      </c>
      <c r="AE301" s="223">
        <v>0.1071636658573466</v>
      </c>
      <c r="AF301" s="223">
        <v>0.10758603569471704</v>
      </c>
      <c r="AG301" s="223">
        <v>0.10803712531069648</v>
      </c>
      <c r="AH301" s="223">
        <v>0.10851888744341878</v>
      </c>
      <c r="AI301" s="223">
        <v>0.10903340758704144</v>
      </c>
      <c r="AJ301" s="223">
        <v>0.10958291301481064</v>
      </c>
      <c r="AK301" s="223">
        <v>0.11016978241507082</v>
      </c>
      <c r="AL301" s="223">
        <v>0.11079655618180864</v>
      </c>
      <c r="AM301" s="223">
        <v>0.11146594740413704</v>
      </c>
      <c r="AN301" s="223">
        <v>0.11218085360212843</v>
      </c>
      <c r="AO301" s="223">
        <v>0.11294436925961399</v>
      </c>
      <c r="AP301" s="223">
        <v>0.1137597992079868</v>
      </c>
      <c r="AQ301" s="223">
        <v>0.11463067291869923</v>
      </c>
      <c r="AR301" s="223">
        <v>0.11556075976604097</v>
      </c>
      <c r="AS301" s="223">
        <v>0.11655408532594207</v>
      </c>
      <c r="AT301" s="223">
        <v>0.117614948780981</v>
      </c>
      <c r="AU301" s="223">
        <v>0.11874794150650989</v>
      </c>
      <c r="AV301" s="223">
        <v>0.11995796691785626</v>
      </c>
      <c r="AW301" s="223">
        <v>0.12125026166394524</v>
      </c>
      <c r="AX301" s="223">
        <v>0.12263041825842709</v>
      </c>
      <c r="AY301" s="223">
        <v>0.12410440924551704</v>
      </c>
      <c r="AZ301" s="223">
        <v>0.12567861300428304</v>
      </c>
      <c r="BA301" s="223">
        <v>0.12735984130207378</v>
      </c>
      <c r="BB301" s="223">
        <v>0.12915536871519659</v>
      </c>
      <c r="BC301" s="223">
        <v>0.13107296404285687</v>
      </c>
      <c r="BD301" s="223">
        <v>0.1331209238487904</v>
      </c>
      <c r="BE301" s="223">
        <v>0.13530810827398623</v>
      </c>
      <c r="BF301" s="223">
        <v>0.1376439792734479</v>
      </c>
      <c r="BG301" s="223">
        <v>0.14013864144010224</v>
      </c>
      <c r="BH301" s="223">
        <v>0.14280288558978302</v>
      </c>
      <c r="BI301" s="223">
        <v>0.14564823529271909</v>
      </c>
      <c r="BJ301" s="223">
        <v>0.14868699654918779</v>
      </c>
      <c r="BK301" s="223">
        <v>0.15193231081999239</v>
      </c>
      <c r="BL301" s="223">
        <v>0.15539821163622339</v>
      </c>
      <c r="BM301" s="223">
        <v>0.15909968502741395</v>
      </c>
      <c r="BN301" s="223">
        <v>0.16305273402273318</v>
      </c>
      <c r="BO301" s="223">
        <v>0.16727444749631776</v>
      </c>
      <c r="BP301" s="223">
        <v>0.17178307364526343</v>
      </c>
      <c r="BQ301" s="223">
        <v>0.17659809840720742</v>
      </c>
      <c r="BR301" s="223">
        <v>0.18174032914386745</v>
      </c>
      <c r="BS301" s="223">
        <v>0.18723198393738208</v>
      </c>
      <c r="BT301" s="223">
        <v>0.19309678686782539</v>
      </c>
      <c r="BU301" s="223">
        <v>0.19936006938149642</v>
      </c>
      <c r="BV301" s="223">
        <v>0.20940312566659641</v>
      </c>
      <c r="BW301" s="223">
        <v>0.21654776472470821</v>
      </c>
      <c r="BX301" s="223">
        <v>0.2241777424672452</v>
      </c>
      <c r="BY301" s="223">
        <v>0.23232598683856107</v>
      </c>
      <c r="BZ301" s="223">
        <v>0.24102765312513955</v>
      </c>
      <c r="CA301" s="223">
        <v>0.25032027347287089</v>
      </c>
      <c r="CB301" s="223">
        <v>0.26024391622639081</v>
      </c>
      <c r="CC301" s="223">
        <v>0.27084135569101647</v>
      </c>
      <c r="CD301" s="223">
        <v>0.28215825294412783</v>
      </c>
      <c r="CE301" s="223">
        <v>0.29424334834736682</v>
      </c>
      <c r="CF301" s="223">
        <v>0.30714866643273808</v>
      </c>
      <c r="CG301" s="223">
        <v>0.32092973385319612</v>
      </c>
      <c r="CH301" s="223">
        <v>0.33564581109968455</v>
      </c>
      <c r="CI301" s="223">
        <v>0.35136013868935762</v>
      </c>
      <c r="CJ301" s="223">
        <v>0.36814014010353324</v>
      </c>
      <c r="CK301" s="223">
        <v>0.38605790362601278</v>
      </c>
      <c r="CL301" s="223">
        <v>0.40519011458783516</v>
      </c>
      <c r="CM301" s="223">
        <v>0.42561879354813653</v>
      </c>
      <c r="CN301" s="223">
        <v>0.44743130954700194</v>
      </c>
      <c r="CO301" s="223">
        <v>0.47072083995611708</v>
      </c>
      <c r="CP301" s="223">
        <v>0.49558672109868063</v>
      </c>
      <c r="CQ301" s="223">
        <v>0.52213480342204177</v>
      </c>
      <c r="CR301" s="223">
        <v>0.55047765959146955</v>
      </c>
      <c r="CS301" s="223">
        <v>0.58073583086880842</v>
      </c>
      <c r="CT301" s="223">
        <v>0.6130370924033075</v>
      </c>
      <c r="CU301" s="223">
        <v>0.64751757046519887</v>
      </c>
      <c r="CV301" s="223">
        <v>0.68432202692758615</v>
      </c>
      <c r="CW301" s="223">
        <v>0.72360428622781603</v>
      </c>
      <c r="CX301" s="223">
        <v>0.76552764296638764</v>
      </c>
      <c r="CY301" s="223">
        <v>0.81026523158563479</v>
      </c>
      <c r="CZ301" s="223">
        <v>0.8580003312619513</v>
      </c>
      <c r="DA301" s="223">
        <v>0.90892656678868899</v>
      </c>
      <c r="DB301" s="223">
        <v>0.96324794770787903</v>
      </c>
      <c r="DC301" s="223">
        <v>1.0211786597297403</v>
      </c>
      <c r="DD301" s="223">
        <v>1.0829424786723161</v>
      </c>
    </row>
    <row r="302" spans="1:108">
      <c r="H302" s="223" t="s">
        <v>814</v>
      </c>
      <c r="I302" s="223">
        <v>-9.9445188003221552E-2</v>
      </c>
      <c r="J302" s="223">
        <v>-9.9342708417210684E-2</v>
      </c>
      <c r="K302" s="223">
        <v>-9.9233260089575434E-2</v>
      </c>
      <c r="L302" s="223">
        <v>-9.9116369130843832E-2</v>
      </c>
      <c r="M302" s="223">
        <v>-9.899152942516104E-2</v>
      </c>
      <c r="N302" s="223">
        <v>-9.8858200438642907E-2</v>
      </c>
      <c r="O302" s="223">
        <v>-9.8715804878662397E-2</v>
      </c>
      <c r="P302" s="223">
        <v>-9.8563726193928669E-2</v>
      </c>
      <c r="Q302" s="223">
        <v>-9.8401305904526074E-2</v>
      </c>
      <c r="R302" s="223">
        <v>-9.8227840750344797E-2</v>
      </c>
      <c r="S302" s="223">
        <v>-9.8042579645546413E-2</v>
      </c>
      <c r="T302" s="223">
        <v>-9.7844720425866283E-2</v>
      </c>
      <c r="U302" s="223">
        <v>-9.763340637465695E-2</v>
      </c>
      <c r="V302" s="223">
        <v>-9.7407722512615549E-2</v>
      </c>
      <c r="W302" s="223">
        <v>-9.7166691635114238E-2</v>
      </c>
      <c r="X302" s="223">
        <v>-9.6909270079956242E-2</v>
      </c>
      <c r="Y302" s="223">
        <v>-9.6634343207210996E-2</v>
      </c>
      <c r="Z302" s="223">
        <v>-9.6340720571531466E-2</v>
      </c>
      <c r="AA302" s="223">
        <v>-9.6027130766021498E-2</v>
      </c>
      <c r="AB302" s="223">
        <v>-9.5692215915295614E-2</v>
      </c>
      <c r="AC302" s="223">
        <v>-9.5334525793848546E-2</v>
      </c>
      <c r="AD302" s="223">
        <v>-9.4952511544225349E-2</v>
      </c>
      <c r="AE302" s="223">
        <v>-9.4544518967742741E-2</v>
      </c>
      <c r="AF302" s="223">
        <v>-9.410878135865515E-2</v>
      </c>
      <c r="AG302" s="223">
        <v>-9.364341185067343E-2</v>
      </c>
      <c r="AH302" s="223">
        <v>-9.3146395242623303E-2</v>
      </c>
      <c r="AI302" s="223">
        <v>-9.2615579267764925E-2</v>
      </c>
      <c r="AJ302" s="223">
        <v>-9.2048665268873273E-2</v>
      </c>
      <c r="AK302" s="223">
        <v>-9.1443198238591997E-2</v>
      </c>
      <c r="AL302" s="223">
        <v>-9.0796556181808652E-2</v>
      </c>
      <c r="AM302" s="223">
        <v>-9.0105938753845538E-2</v>
      </c>
      <c r="AN302" s="223">
        <v>-8.9368355125102023E-2</v>
      </c>
      <c r="AO302" s="223">
        <v>-8.858061101941167E-2</v>
      </c>
      <c r="AP302" s="223">
        <v>-8.7739294869770182E-2</v>
      </c>
      <c r="AQ302" s="223">
        <v>-8.6840763031236487E-2</v>
      </c>
      <c r="AR302" s="223">
        <v>-8.5881123986689678E-2</v>
      </c>
      <c r="AS302" s="223">
        <v>-8.4856221476719798E-2</v>
      </c>
      <c r="AT302" s="223">
        <v>-8.3761616480223511E-2</v>
      </c>
      <c r="AU302" s="223">
        <v>-8.2592567967241209E-2</v>
      </c>
      <c r="AV302" s="223">
        <v>-8.1344012340191257E-2</v>
      </c>
      <c r="AW302" s="223">
        <v>-8.001054147390084E-2</v>
      </c>
      <c r="AX302" s="223">
        <v>-7.8586379258679603E-2</v>
      </c>
      <c r="AY302" s="223">
        <v>-7.7065356544097866E-2</v>
      </c>
      <c r="AZ302" s="223">
        <v>-7.5440884374091438E-2</v>
      </c>
      <c r="BA302" s="223">
        <v>-7.3705925396479272E-2</v>
      </c>
      <c r="BB302" s="223">
        <v>-7.1852963321920982E-2</v>
      </c>
      <c r="BC302" s="223">
        <v>-6.9873970298712978E-2</v>
      </c>
      <c r="BD302" s="223">
        <v>-6.7760372060587881E-2</v>
      </c>
      <c r="BE302" s="223">
        <v>-6.5503010694794667E-2</v>
      </c>
      <c r="BF302" s="223">
        <v>-6.309210486714914E-2</v>
      </c>
      <c r="BG302" s="223">
        <v>-6.0517207329402828E-2</v>
      </c>
      <c r="BH302" s="223">
        <v>-5.7767159522125217E-2</v>
      </c>
      <c r="BI302" s="223">
        <v>-5.483004307326958E-2</v>
      </c>
      <c r="BJ302" s="223">
        <v>-5.1693127978623854E-2</v>
      </c>
      <c r="BK302" s="223">
        <v>-4.8342817235368207E-2</v>
      </c>
      <c r="BL302" s="223">
        <v>-4.4764587683878837E-2</v>
      </c>
      <c r="BM302" s="223">
        <v>-4.0942926795655088E-2</v>
      </c>
      <c r="BN302" s="223">
        <v>-3.686126512669452E-2</v>
      </c>
      <c r="BO302" s="223">
        <v>-3.2501904135698867E-2</v>
      </c>
      <c r="BP302" s="223">
        <v>-2.7845939045033102E-2</v>
      </c>
      <c r="BQ302" s="223">
        <v>-2.2873176399252626E-2</v>
      </c>
      <c r="BR302" s="223">
        <v>-1.7562045951102362E-2</v>
      </c>
      <c r="BS302" s="223">
        <v>-1.188950647800846E-2</v>
      </c>
      <c r="BT302" s="223">
        <v>-5.8309451030371384E-3</v>
      </c>
      <c r="BU302" s="223">
        <v>6.3993061850359245E-4</v>
      </c>
      <c r="BV302" s="223">
        <v>4.1969608363186528E-3</v>
      </c>
      <c r="BW302" s="223">
        <v>1.1577220045555947E-2</v>
      </c>
      <c r="BX302" s="223">
        <v>1.9459839934777845E-2</v>
      </c>
      <c r="BY302" s="223">
        <v>2.7879056543605257E-2</v>
      </c>
      <c r="BZ302" s="223">
        <v>3.6871445749487947E-2</v>
      </c>
      <c r="CA302" s="223">
        <v>4.6476084320642042E-2</v>
      </c>
      <c r="CB302" s="223">
        <v>5.6734722265831677E-2</v>
      </c>
      <c r="CC302" s="223">
        <v>6.7691967316558743E-2</v>
      </c>
      <c r="CD302" s="223">
        <v>7.9395482448558985E-2</v>
      </c>
      <c r="CE302" s="223">
        <v>9.1896197429283094E-2</v>
      </c>
      <c r="CF302" s="223">
        <v>0.10524853546770579</v>
      </c>
      <c r="CG302" s="223">
        <v>0.11951065614427905</v>
      </c>
      <c r="CH302" s="223">
        <v>0.13474471591450723</v>
      </c>
      <c r="CI302" s="223">
        <v>0.15101714761255827</v>
      </c>
      <c r="CJ302" s="223">
        <v>0.16839901895241158</v>
      </c>
      <c r="CK302" s="223">
        <v>0.18696615030674352</v>
      </c>
      <c r="CL302" s="223">
        <v>0.20679982285360399</v>
      </c>
      <c r="CM302" s="223">
        <v>0.22798672433388853</v>
      </c>
      <c r="CN302" s="223">
        <v>0.25061966624491394</v>
      </c>
      <c r="CO302" s="223">
        <v>0.27479790410687033</v>
      </c>
      <c r="CP302" s="223">
        <v>0.300627620008314</v>
      </c>
      <c r="CQ302" s="223">
        <v>0.32822245725453619</v>
      </c>
      <c r="CR302" s="223">
        <v>0.3577042626030254</v>
      </c>
      <c r="CS302" s="223">
        <v>0.38920285483683081</v>
      </c>
      <c r="CT302" s="223">
        <v>0.42285784344293498</v>
      </c>
      <c r="CU302" s="223">
        <v>0.45881866905824648</v>
      </c>
      <c r="CV302" s="223">
        <v>0.49724555539000248</v>
      </c>
      <c r="CW302" s="223">
        <v>0.53831040273256991</v>
      </c>
      <c r="CX302" s="223">
        <v>0.58219779063980059</v>
      </c>
      <c r="CY302" s="223">
        <v>0.6291061144166693</v>
      </c>
      <c r="CZ302" s="223">
        <v>0.67924888881759604</v>
      </c>
      <c r="DA302" s="223">
        <v>0.73285626513896152</v>
      </c>
      <c r="DB302" s="223">
        <v>0.79017682688585644</v>
      </c>
      <c r="DC302" s="223">
        <v>0.85147975791814323</v>
      </c>
      <c r="DD302" s="223">
        <v>0.91705752132768381</v>
      </c>
    </row>
    <row r="303" spans="1:108">
      <c r="H303" s="223" t="s">
        <v>815</v>
      </c>
      <c r="I303" s="223">
        <v>-9.9445188003221552E-2</v>
      </c>
      <c r="J303" s="223">
        <v>-9.9342708417210684E-2</v>
      </c>
      <c r="K303" s="223">
        <v>-9.9233260089575434E-2</v>
      </c>
      <c r="L303" s="223">
        <v>-9.9116369130843832E-2</v>
      </c>
      <c r="M303" s="223">
        <v>-9.899152942516104E-2</v>
      </c>
      <c r="N303" s="223">
        <v>-9.8858200438642907E-2</v>
      </c>
      <c r="O303" s="223">
        <v>-9.8715804878662397E-2</v>
      </c>
      <c r="P303" s="223">
        <v>-9.8563726193928669E-2</v>
      </c>
      <c r="Q303" s="223">
        <v>-9.8401305904526074E-2</v>
      </c>
      <c r="R303" s="223">
        <v>-9.8227840750344797E-2</v>
      </c>
      <c r="S303" s="223">
        <v>-9.8042579645546413E-2</v>
      </c>
      <c r="T303" s="223">
        <v>-9.7844720425866283E-2</v>
      </c>
      <c r="U303" s="223">
        <v>-9.763340637465695E-2</v>
      </c>
      <c r="V303" s="223">
        <v>-9.7407722512615549E-2</v>
      </c>
      <c r="W303" s="223">
        <v>-9.7166691635114238E-2</v>
      </c>
      <c r="X303" s="223">
        <v>-9.6909270079956242E-2</v>
      </c>
      <c r="Y303" s="223">
        <v>-9.6634343207210996E-2</v>
      </c>
      <c r="Z303" s="223">
        <v>-9.6340720571531466E-2</v>
      </c>
      <c r="AA303" s="223">
        <v>-9.6027130766021498E-2</v>
      </c>
      <c r="AB303" s="223">
        <v>-9.5692215915295614E-2</v>
      </c>
      <c r="AC303" s="223">
        <v>-9.5334525793848546E-2</v>
      </c>
      <c r="AD303" s="223">
        <v>-9.4952511544225349E-2</v>
      </c>
      <c r="AE303" s="223">
        <v>-9.4544518967742741E-2</v>
      </c>
      <c r="AF303" s="223">
        <v>-9.410878135865515E-2</v>
      </c>
      <c r="AG303" s="223">
        <v>-9.364341185067343E-2</v>
      </c>
      <c r="AH303" s="223">
        <v>-9.3146395242623303E-2</v>
      </c>
      <c r="AI303" s="223">
        <v>-9.2615579267764925E-2</v>
      </c>
      <c r="AJ303" s="223">
        <v>-9.2048665268873273E-2</v>
      </c>
      <c r="AK303" s="223">
        <v>-9.1443198238591997E-2</v>
      </c>
      <c r="AL303" s="223">
        <v>-9.0796556181808652E-2</v>
      </c>
      <c r="AM303" s="223">
        <v>-9.0105938753845538E-2</v>
      </c>
      <c r="AN303" s="223">
        <v>-8.9368355125102023E-2</v>
      </c>
      <c r="AO303" s="223">
        <v>-8.858061101941167E-2</v>
      </c>
      <c r="AP303" s="223">
        <v>-8.7739294869770182E-2</v>
      </c>
      <c r="AQ303" s="223">
        <v>-8.6840763031236487E-2</v>
      </c>
      <c r="AR303" s="223">
        <v>-8.5881123986689678E-2</v>
      </c>
      <c r="AS303" s="223">
        <v>-8.4856221476719798E-2</v>
      </c>
      <c r="AT303" s="223">
        <v>-8.3761616480223511E-2</v>
      </c>
      <c r="AU303" s="223">
        <v>-8.2592567967241209E-2</v>
      </c>
      <c r="AV303" s="223">
        <v>-8.1344012340191257E-2</v>
      </c>
      <c r="AW303" s="223">
        <v>-8.001054147390084E-2</v>
      </c>
      <c r="AX303" s="223">
        <v>-7.8586379258679603E-2</v>
      </c>
      <c r="AY303" s="223">
        <v>-7.7065356544097866E-2</v>
      </c>
      <c r="AZ303" s="223">
        <v>-7.5440884374091438E-2</v>
      </c>
      <c r="BA303" s="223">
        <v>-7.3705925396479272E-2</v>
      </c>
      <c r="BB303" s="223">
        <v>-7.1852963321920982E-2</v>
      </c>
      <c r="BC303" s="223">
        <v>-6.9873970298712978E-2</v>
      </c>
      <c r="BD303" s="223">
        <v>-6.7760372060587881E-2</v>
      </c>
      <c r="BE303" s="223">
        <v>-6.5503010694794667E-2</v>
      </c>
      <c r="BF303" s="223">
        <v>-6.309210486714914E-2</v>
      </c>
      <c r="BG303" s="223">
        <v>-6.0517207329402828E-2</v>
      </c>
      <c r="BH303" s="223">
        <v>-5.7767159522125217E-2</v>
      </c>
      <c r="BI303" s="223">
        <v>-5.483004307326958E-2</v>
      </c>
      <c r="BJ303" s="223">
        <v>-5.1693127978623854E-2</v>
      </c>
      <c r="BK303" s="223">
        <v>-4.8342817235368207E-2</v>
      </c>
      <c r="BL303" s="223">
        <v>-4.4764587683878837E-2</v>
      </c>
      <c r="BM303" s="223">
        <v>-4.0942926795655088E-2</v>
      </c>
      <c r="BN303" s="223">
        <v>-3.686126512669452E-2</v>
      </c>
      <c r="BO303" s="223">
        <v>-3.2501904135698867E-2</v>
      </c>
      <c r="BP303" s="223">
        <v>-2.7845939045033102E-2</v>
      </c>
      <c r="BQ303" s="223">
        <v>-2.2873176399252626E-2</v>
      </c>
      <c r="BR303" s="223">
        <v>-1.7562045951102362E-2</v>
      </c>
      <c r="BS303" s="223">
        <v>-1.188950647800846E-2</v>
      </c>
      <c r="BT303" s="223">
        <v>-5.8309451030371384E-3</v>
      </c>
      <c r="BU303" s="223">
        <v>6.3993061850359245E-4</v>
      </c>
      <c r="BV303" s="223">
        <v>4.1969608363186528E-3</v>
      </c>
      <c r="BW303" s="223">
        <v>1.1577220045555947E-2</v>
      </c>
      <c r="BX303" s="223">
        <v>1.9459839934777845E-2</v>
      </c>
      <c r="BY303" s="223">
        <v>2.7879056543605257E-2</v>
      </c>
      <c r="BZ303" s="223">
        <v>3.6871445749487947E-2</v>
      </c>
      <c r="CA303" s="223">
        <v>4.6476084320642042E-2</v>
      </c>
      <c r="CB303" s="223">
        <v>5.6734722265831677E-2</v>
      </c>
      <c r="CC303" s="223">
        <v>6.7691967316558743E-2</v>
      </c>
      <c r="CD303" s="223">
        <v>7.9395482448558985E-2</v>
      </c>
      <c r="CE303" s="223">
        <v>9.1896197429283094E-2</v>
      </c>
      <c r="CF303" s="223">
        <v>0.10524853546770579</v>
      </c>
      <c r="CG303" s="223">
        <v>0.11951065614427905</v>
      </c>
      <c r="CH303" s="223">
        <v>0.13474471591450723</v>
      </c>
      <c r="CI303" s="223">
        <v>0.15101714761255827</v>
      </c>
      <c r="CJ303" s="223">
        <v>0.16839901895241158</v>
      </c>
      <c r="CK303" s="223">
        <v>0.18696615030674352</v>
      </c>
      <c r="CL303" s="223">
        <v>0.20679982285360399</v>
      </c>
      <c r="CM303" s="223">
        <v>0.22798672433388853</v>
      </c>
      <c r="CN303" s="223">
        <v>0.25061966624491394</v>
      </c>
      <c r="CO303" s="223">
        <v>0.27479790410687033</v>
      </c>
      <c r="CP303" s="223">
        <v>0.300627620008314</v>
      </c>
      <c r="CQ303" s="223">
        <v>0.32822245725453619</v>
      </c>
      <c r="CR303" s="223">
        <v>0.3577042626030254</v>
      </c>
      <c r="CS303" s="223">
        <v>0.38920285483683081</v>
      </c>
      <c r="CT303" s="223">
        <v>0.42285784344293498</v>
      </c>
      <c r="CU303" s="223">
        <v>0.45881866905824648</v>
      </c>
      <c r="CV303" s="223">
        <v>0.49724555539000248</v>
      </c>
      <c r="CW303" s="223">
        <v>0.53831040273256991</v>
      </c>
      <c r="CX303" s="223">
        <v>0.58219779063980059</v>
      </c>
      <c r="CY303" s="223">
        <v>0.6291061144166693</v>
      </c>
      <c r="CZ303" s="223">
        <v>0.67924888881759604</v>
      </c>
      <c r="DA303" s="223">
        <v>0.73285626513896152</v>
      </c>
      <c r="DB303" s="223">
        <v>0.79017682688585644</v>
      </c>
      <c r="DC303" s="223">
        <v>0.85147975791814323</v>
      </c>
      <c r="DD303" s="223">
        <v>0.91705752132768381</v>
      </c>
    </row>
    <row r="304" spans="1:108">
      <c r="H304" s="223" t="s">
        <v>816</v>
      </c>
      <c r="I304" s="223">
        <v>4.7450457032673116E-2</v>
      </c>
      <c r="J304" s="223">
        <v>4.74522098497124E-2</v>
      </c>
      <c r="K304" s="223">
        <v>4.7454238839997352E-2</v>
      </c>
      <c r="L304" s="223">
        <v>4.7456584843723171E-2</v>
      </c>
      <c r="M304" s="223">
        <v>4.7459294574844629E-2</v>
      </c>
      <c r="N304" s="223">
        <v>4.7462421454033385E-2</v>
      </c>
      <c r="O304" s="223">
        <v>4.7466026558615294E-2</v>
      </c>
      <c r="P304" s="223">
        <v>4.7470179705728914E-2</v>
      </c>
      <c r="Q304" s="223">
        <v>4.7474960687152977E-2</v>
      </c>
      <c r="R304" s="223">
        <v>4.7480460676745523E-2</v>
      </c>
      <c r="S304" s="223">
        <v>4.7486783834249938E-2</v>
      </c>
      <c r="T304" s="223">
        <v>4.7494049132391108E-2</v>
      </c>
      <c r="U304" s="223">
        <v>4.7502392437744838E-2</v>
      </c>
      <c r="V304" s="223">
        <v>4.7511968879854649E-2</v>
      </c>
      <c r="W304" s="223">
        <v>4.7522955547531956E-2</v>
      </c>
      <c r="X304" s="223">
        <v>4.7535554556249172E-2</v>
      </c>
      <c r="Y304" s="223">
        <v>4.7549996536055725E-2</v>
      </c>
      <c r="Z304" s="223">
        <v>4.7566544595549709E-2</v>
      </c>
      <c r="AA304" s="223">
        <v>4.7585498824145797E-2</v>
      </c>
      <c r="AB304" s="223">
        <v>4.7607201402208449E-2</v>
      </c>
      <c r="AC304" s="223">
        <v>4.7632042396560367E-2</v>
      </c>
      <c r="AD304" s="223">
        <v>4.7660466327402277E-2</v>
      </c>
      <c r="AE304" s="223">
        <v>4.7692979601722675E-2</v>
      </c>
      <c r="AF304" s="223">
        <v>4.7730158917724953E-2</v>
      </c>
      <c r="AG304" s="223">
        <v>4.7772660754476136E-2</v>
      </c>
      <c r="AH304" s="223">
        <v>4.7821232070633581E-2</v>
      </c>
      <c r="AI304" s="223">
        <v>4.7876722345371311E-2</v>
      </c>
      <c r="AJ304" s="223">
        <v>4.7940097103022467E-2</v>
      </c>
      <c r="AK304" s="223">
        <v>4.801245306983197E-2</v>
      </c>
      <c r="AL304" s="223">
        <v>4.8095035115745137E-2</v>
      </c>
      <c r="AM304" s="223">
        <v>4.818925513528946E-2</v>
      </c>
      <c r="AN304" s="223">
        <v>4.8296713018043579E-2</v>
      </c>
      <c r="AO304" s="223">
        <v>4.8419219849362538E-2</v>
      </c>
      <c r="AP304" s="223">
        <v>4.855882346411057E-2</v>
      </c>
      <c r="AQ304" s="223">
        <v>4.8717836448064794E-2</v>
      </c>
      <c r="AR304" s="223">
        <v>4.8898866641142728E-2</v>
      </c>
      <c r="AS304" s="223">
        <v>4.9104850141376263E-2</v>
      </c>
      <c r="AT304" s="223">
        <v>4.9339086736469979E-2</v>
      </c>
      <c r="AU304" s="223">
        <v>4.9605277599193261E-2</v>
      </c>
      <c r="AV304" s="223">
        <v>4.9907564973030782E-2</v>
      </c>
      <c r="AW304" s="223">
        <v>5.0250573446216688E-2</v>
      </c>
      <c r="AX304" s="223">
        <v>5.0639452268439127E-2</v>
      </c>
      <c r="AY304" s="223">
        <v>5.107991801098876E-2</v>
      </c>
      <c r="AZ304" s="223">
        <v>5.1578296717459296E-2</v>
      </c>
      <c r="BA304" s="223">
        <v>5.214156455198668E-2</v>
      </c>
      <c r="BB304" s="223">
        <v>5.2777385843440341E-2</v>
      </c>
      <c r="BC304" s="223">
        <v>5.3494147368667401E-2</v>
      </c>
      <c r="BD304" s="223">
        <v>5.4300987739722584E-2</v>
      </c>
      <c r="BE304" s="223">
        <v>5.520782088231304E-2</v>
      </c>
      <c r="BF304" s="223">
        <v>5.6225352834303709E-2</v>
      </c>
      <c r="BG304" s="223">
        <v>5.7365091463668055E-2</v>
      </c>
      <c r="BH304" s="223">
        <v>5.863934920016501E-2</v>
      </c>
      <c r="BI304" s="223">
        <v>6.0061239471577307E-2</v>
      </c>
      <c r="BJ304" s="223">
        <v>6.1644668191155133E-2</v>
      </c>
      <c r="BK304" s="223">
        <v>6.3404322297873322E-2</v>
      </c>
      <c r="BL304" s="223">
        <v>6.5355657933787448E-2</v>
      </c>
      <c r="BM304" s="223">
        <v>6.7514891280643197E-2</v>
      </c>
      <c r="BN304" s="223">
        <v>6.9898995309958953E-2</v>
      </c>
      <c r="BO304" s="223">
        <v>7.2525705689768377E-2</v>
      </c>
      <c r="BP304" s="223">
        <v>7.5413538832199895E-2</v>
      </c>
      <c r="BQ304" s="223">
        <v>7.8581824589235252E-2</v>
      </c>
      <c r="BR304" s="223">
        <v>8.2050755470097339E-2</v>
      </c>
      <c r="BS304" s="223">
        <v>8.5841453543491889E-2</v>
      </c>
      <c r="BT304" s="223">
        <v>8.9976055487850884E-2</v>
      </c>
      <c r="BU304" s="223">
        <v>9.4477815677899896E-2</v>
      </c>
      <c r="BV304" s="223">
        <v>0.10013171291972692</v>
      </c>
      <c r="BW304" s="223">
        <v>0.10540450736350401</v>
      </c>
      <c r="BX304" s="223">
        <v>0.11112311551735553</v>
      </c>
      <c r="BY304" s="223">
        <v>0.11731675788759596</v>
      </c>
      <c r="BZ304" s="223">
        <v>0.12401650634705147</v>
      </c>
      <c r="CA304" s="223">
        <v>0.13125547914468036</v>
      </c>
      <c r="CB304" s="223">
        <v>0.13906904992296579</v>
      </c>
      <c r="CC304" s="223">
        <v>0.14749507098135192</v>
      </c>
      <c r="CD304" s="223">
        <v>0.15657411148112718</v>
      </c>
      <c r="CE304" s="223">
        <v>0.1663497117540628</v>
      </c>
      <c r="CF304" s="223">
        <v>0.17686865534487967</v>
      </c>
      <c r="CG304" s="223">
        <v>0.18818126088616094</v>
      </c>
      <c r="CH304" s="223">
        <v>0.20034169638123936</v>
      </c>
      <c r="CI304" s="223">
        <v>0.21340831896999898</v>
      </c>
      <c r="CJ304" s="223">
        <v>0.22744408521535853</v>
      </c>
      <c r="CK304" s="223">
        <v>0.24251681272606146</v>
      </c>
      <c r="CL304" s="223">
        <v>0.25869987687472873</v>
      </c>
      <c r="CM304" s="223">
        <v>0.27607238142556589</v>
      </c>
      <c r="CN304" s="223">
        <v>0.29471992733994307</v>
      </c>
      <c r="CO304" s="223">
        <v>0.31473512330289327</v>
      </c>
      <c r="CP304" s="223">
        <v>0.33621825892437995</v>
      </c>
      <c r="CQ304" s="223">
        <v>0.35927807722841465</v>
      </c>
      <c r="CR304" s="223">
        <v>0.38403284604976939</v>
      </c>
      <c r="CS304" s="223">
        <v>0.41061033825000154</v>
      </c>
      <c r="CT304" s="223">
        <v>0.43915023807984233</v>
      </c>
      <c r="CU304" s="223">
        <v>0.4698046235079974</v>
      </c>
      <c r="CV304" s="223">
        <v>0.5027395857744853</v>
      </c>
      <c r="CW304" s="223">
        <v>0.53813692986794048</v>
      </c>
      <c r="CX304" s="223">
        <v>0.57619618434165898</v>
      </c>
      <c r="CY304" s="223">
        <v>0.6171370026635743</v>
      </c>
      <c r="CZ304" s="223">
        <v>0.66120206657465297</v>
      </c>
      <c r="DA304" s="223">
        <v>0.70866064211043422</v>
      </c>
      <c r="DB304" s="223">
        <v>0.7598129967295254</v>
      </c>
      <c r="DC304" s="223">
        <v>0.81499597043953043</v>
      </c>
      <c r="DD304" s="223">
        <v>0.87459011936731668</v>
      </c>
    </row>
    <row r="305" spans="8:108">
      <c r="H305" s="223" t="s">
        <v>817</v>
      </c>
      <c r="I305" s="223">
        <v>3.2940283506104395E-2</v>
      </c>
      <c r="J305" s="223">
        <v>3.2940801808922685E-2</v>
      </c>
      <c r="K305" s="223">
        <v>3.2941464274211907E-2</v>
      </c>
      <c r="L305" s="223">
        <v>3.2942296002650355E-2</v>
      </c>
      <c r="M305" s="223">
        <v>3.2943325947247387E-2</v>
      </c>
      <c r="N305" s="223">
        <v>3.2944587475275129E-2</v>
      </c>
      <c r="O305" s="223">
        <v>3.2946119010072168E-2</v>
      </c>
      <c r="P305" s="223">
        <v>3.294796476385186E-2</v>
      </c>
      <c r="Q305" s="223">
        <v>3.2950175574159711E-2</v>
      </c>
      <c r="R305" s="223">
        <v>3.2952809858330427E-2</v>
      </c>
      <c r="S305" s="223">
        <v>3.2955934702219435E-2</v>
      </c>
      <c r="T305" s="223">
        <v>3.2959627101647106E-2</v>
      </c>
      <c r="U305" s="223">
        <v>3.2963975377423876E-2</v>
      </c>
      <c r="V305" s="223">
        <v>3.2969080787544965E-2</v>
      </c>
      <c r="W305" s="223">
        <v>3.2975059363181423E-2</v>
      </c>
      <c r="X305" s="223">
        <v>3.2982043998475062E-2</v>
      </c>
      <c r="Y305" s="223">
        <v>3.2990186827891829E-2</v>
      </c>
      <c r="Z305" s="223">
        <v>3.2999661929021526E-2</v>
      </c>
      <c r="AA305" s="223">
        <v>3.3010668393245887E-2</v>
      </c>
      <c r="AB305" s="223">
        <v>3.3023433811635514E-2</v>
      </c>
      <c r="AC305" s="223">
        <v>3.3038218228772336E-2</v>
      </c>
      <c r="AD305" s="223">
        <v>3.3055318622899961E-2</v>
      </c>
      <c r="AE305" s="223">
        <v>3.3075073976826852E-2</v>
      </c>
      <c r="AF305" s="223">
        <v>3.3097871010262195E-2</v>
      </c>
      <c r="AG305" s="223">
        <v>3.3124150650617391E-2</v>
      </c>
      <c r="AH305" s="223">
        <v>3.3154415325572811E-2</v>
      </c>
      <c r="AI305" s="223">
        <v>3.3189237166624079E-2</v>
      </c>
      <c r="AJ305" s="223">
        <v>3.3229267218037012E-2</v>
      </c>
      <c r="AK305" s="223">
        <v>3.3275245749688626E-2</v>
      </c>
      <c r="AL305" s="223">
        <v>3.3328013774562119E-2</v>
      </c>
      <c r="AM305" s="223">
        <v>3.3388525871444794E-2</v>
      </c>
      <c r="AN305" s="223">
        <v>3.345786440973058E-2</v>
      </c>
      <c r="AO305" s="223">
        <v>3.3537255265045557E-2</v>
      </c>
      <c r="AP305" s="223">
        <v>3.3628085100402182E-2</v>
      </c>
      <c r="AQ305" s="223">
        <v>3.3731920266286429E-2</v>
      </c>
      <c r="AR305" s="223">
        <v>3.3850527342910219E-2</v>
      </c>
      <c r="AS305" s="223">
        <v>3.3985895307213916E-2</v>
      </c>
      <c r="AT305" s="223">
        <v>3.4140259254592971E-2</v>
      </c>
      <c r="AU305" s="223">
        <v>3.4316125539607903E-2</v>
      </c>
      <c r="AV305" s="223">
        <v>3.451629812062379E-2</v>
      </c>
      <c r="AW305" s="223">
        <v>3.4743905800969116E-2</v>
      </c>
      <c r="AX305" s="223">
        <v>3.5002429955877011E-2</v>
      </c>
      <c r="AY305" s="223">
        <v>3.5295732224292338E-2</v>
      </c>
      <c r="AZ305" s="223">
        <v>3.5628081534245529E-2</v>
      </c>
      <c r="BA305" s="223">
        <v>3.6004179729453197E-2</v>
      </c>
      <c r="BB305" s="223">
        <v>3.6429184985602665E-2</v>
      </c>
      <c r="BC305" s="223">
        <v>3.6908732162440325E-2</v>
      </c>
      <c r="BD305" s="223">
        <v>3.7448949248762603E-2</v>
      </c>
      <c r="BE305" s="223">
        <v>3.8056469137663765E-2</v>
      </c>
      <c r="BF305" s="223">
        <v>3.8738436131660392E-2</v>
      </c>
      <c r="BG305" s="223">
        <v>3.9502506827768576E-2</v>
      </c>
      <c r="BH305" s="223">
        <v>4.0356845367475393E-2</v>
      </c>
      <c r="BI305" s="223">
        <v>4.1310113439367038E-2</v>
      </c>
      <c r="BJ305" s="223">
        <v>4.237145586278384E-2</v>
      </c>
      <c r="BK305" s="223">
        <v>4.3550483016857905E-2</v>
      </c>
      <c r="BL305" s="223">
        <v>4.4857251760483177E-2</v>
      </c>
      <c r="BM305" s="223">
        <v>4.6302246764420997E-2</v>
      </c>
      <c r="BN305" s="223">
        <v>4.7896364304293351E-2</v>
      </c>
      <c r="BO305" s="223">
        <v>4.9650900516696551E-2</v>
      </c>
      <c r="BP305" s="223">
        <v>5.1577545896668874E-2</v>
      </c>
      <c r="BQ305" s="223">
        <v>5.3688387434088977E-2</v>
      </c>
      <c r="BR305" s="223">
        <v>5.5995919291107872E-2</v>
      </c>
      <c r="BS305" s="223">
        <v>5.8513062367734937E-2</v>
      </c>
      <c r="BT305" s="223">
        <v>6.1253192547037295E-2</v>
      </c>
      <c r="BU305" s="223">
        <v>6.4230176710326173E-2</v>
      </c>
      <c r="BV305" s="223">
        <v>6.797457837469402E-2</v>
      </c>
      <c r="BW305" s="223">
        <v>7.1442389984854152E-2</v>
      </c>
      <c r="BX305" s="223">
        <v>7.5192698254061927E-2</v>
      </c>
      <c r="BY305" s="223">
        <v>7.9241901371941245E-2</v>
      </c>
      <c r="BZ305" s="223">
        <v>8.3607124694954973E-2</v>
      </c>
      <c r="CA305" s="223">
        <v>8.8306274507876828E-2</v>
      </c>
      <c r="CB305" s="223">
        <v>9.3358089053820231E-2</v>
      </c>
      <c r="CC305" s="223">
        <v>9.8782184998368647E-2</v>
      </c>
      <c r="CD305" s="223">
        <v>0.10459909745551181</v>
      </c>
      <c r="CE305" s="223">
        <v>0.11083031159838332</v>
      </c>
      <c r="CF305" s="223">
        <v>0.11749828368262803</v>
      </c>
      <c r="CG305" s="223">
        <v>0.12462644900222077</v>
      </c>
      <c r="CH305" s="223">
        <v>0.13223921385316162</v>
      </c>
      <c r="CI305" s="223">
        <v>0.14036192797209504</v>
      </c>
      <c r="CJ305" s="223">
        <v>0.14902075707521187</v>
      </c>
      <c r="CK305" s="223">
        <v>0.15824286236707677</v>
      </c>
      <c r="CL305" s="223">
        <v>0.16805581296381605</v>
      </c>
      <c r="CM305" s="223">
        <v>0.17848799567459459</v>
      </c>
      <c r="CN305" s="223">
        <v>0.18956797478827678</v>
      </c>
      <c r="CO305" s="223">
        <v>0.2013243587127064</v>
      </c>
      <c r="CP305" s="223">
        <v>0.2137854092629414</v>
      </c>
      <c r="CQ305" s="223">
        <v>0.22697851029752542</v>
      </c>
      <c r="CR305" s="223">
        <v>0.24092915029739409</v>
      </c>
      <c r="CS305" s="223">
        <v>0.25566177847656046</v>
      </c>
      <c r="CT305" s="223">
        <v>0.27119652560221352</v>
      </c>
      <c r="CU305" s="223">
        <v>0.28754919066225226</v>
      </c>
      <c r="CV305" s="223">
        <v>0.30472923847803729</v>
      </c>
      <c r="CW305" s="223">
        <v>0.32273756738152753</v>
      </c>
      <c r="CX305" s="223">
        <v>0.34156358962617628</v>
      </c>
      <c r="CY305" s="223">
        <v>0.36118138238717501</v>
      </c>
      <c r="CZ305" s="223">
        <v>0.38154456507649032</v>
      </c>
      <c r="DA305" s="223">
        <v>0.40257940462037978</v>
      </c>
      <c r="DB305" s="223">
        <v>0.42417541306148027</v>
      </c>
      <c r="DC305" s="223">
        <v>0.44617232734667012</v>
      </c>
      <c r="DD305" s="223">
        <v>0.46834175338729839</v>
      </c>
    </row>
    <row r="306" spans="8:108">
      <c r="H306" s="223" t="s">
        <v>818</v>
      </c>
      <c r="I306" s="223">
        <v>0</v>
      </c>
      <c r="J306" s="223">
        <v>0</v>
      </c>
      <c r="K306" s="223">
        <v>0</v>
      </c>
      <c r="L306" s="223">
        <v>0</v>
      </c>
      <c r="M306" s="223">
        <v>0</v>
      </c>
      <c r="N306" s="223">
        <v>0</v>
      </c>
      <c r="O306" s="223">
        <v>0</v>
      </c>
      <c r="P306" s="223">
        <v>0</v>
      </c>
      <c r="Q306" s="223">
        <v>0</v>
      </c>
      <c r="R306" s="223">
        <v>0</v>
      </c>
      <c r="S306" s="223">
        <v>0</v>
      </c>
      <c r="T306" s="223">
        <v>0</v>
      </c>
      <c r="U306" s="223">
        <v>0</v>
      </c>
      <c r="V306" s="223">
        <v>0</v>
      </c>
      <c r="W306" s="223">
        <v>0</v>
      </c>
      <c r="X306" s="223">
        <v>0</v>
      </c>
      <c r="Y306" s="223">
        <v>0</v>
      </c>
      <c r="Z306" s="223">
        <v>0</v>
      </c>
      <c r="AA306" s="223">
        <v>0</v>
      </c>
      <c r="AB306" s="223">
        <v>0</v>
      </c>
      <c r="AC306" s="223">
        <v>0</v>
      </c>
      <c r="AD306" s="223">
        <v>0</v>
      </c>
      <c r="AE306" s="223">
        <v>0</v>
      </c>
      <c r="AF306" s="223">
        <v>0</v>
      </c>
      <c r="AG306" s="223">
        <v>0</v>
      </c>
      <c r="AH306" s="223">
        <v>0</v>
      </c>
      <c r="AI306" s="223">
        <v>0</v>
      </c>
      <c r="AJ306" s="223">
        <v>0</v>
      </c>
      <c r="AK306" s="223">
        <v>0</v>
      </c>
      <c r="AL306" s="223">
        <v>0</v>
      </c>
      <c r="AM306" s="223">
        <v>0</v>
      </c>
      <c r="AN306" s="223">
        <v>0</v>
      </c>
      <c r="AO306" s="223">
        <v>0</v>
      </c>
      <c r="AP306" s="223">
        <v>0</v>
      </c>
      <c r="AQ306" s="223">
        <v>0</v>
      </c>
      <c r="AR306" s="223">
        <v>0</v>
      </c>
      <c r="AS306" s="223">
        <v>0</v>
      </c>
      <c r="AT306" s="223">
        <v>0</v>
      </c>
      <c r="AU306" s="223">
        <v>0</v>
      </c>
      <c r="AV306" s="223">
        <v>0</v>
      </c>
      <c r="AW306" s="223">
        <v>0</v>
      </c>
      <c r="AX306" s="223">
        <v>0</v>
      </c>
      <c r="AY306" s="223">
        <v>0</v>
      </c>
      <c r="AZ306" s="223">
        <v>0</v>
      </c>
      <c r="BA306" s="223">
        <v>0</v>
      </c>
      <c r="BB306" s="223">
        <v>0</v>
      </c>
      <c r="BC306" s="223">
        <v>0</v>
      </c>
      <c r="BD306" s="223">
        <v>0</v>
      </c>
      <c r="BE306" s="223">
        <v>0</v>
      </c>
      <c r="BF306" s="223">
        <v>0</v>
      </c>
      <c r="BG306" s="223">
        <v>0</v>
      </c>
      <c r="BH306" s="223">
        <v>0</v>
      </c>
      <c r="BI306" s="223">
        <v>0</v>
      </c>
      <c r="BJ306" s="223">
        <v>0</v>
      </c>
      <c r="BK306" s="223">
        <v>0</v>
      </c>
      <c r="BL306" s="223">
        <v>0</v>
      </c>
      <c r="BM306" s="223">
        <v>0</v>
      </c>
      <c r="BN306" s="223">
        <v>0</v>
      </c>
      <c r="BO306" s="223">
        <v>0</v>
      </c>
      <c r="BP306" s="223">
        <v>0</v>
      </c>
      <c r="BQ306" s="223">
        <v>0</v>
      </c>
      <c r="BR306" s="223">
        <v>0</v>
      </c>
      <c r="BS306" s="223">
        <v>0</v>
      </c>
      <c r="BT306" s="223">
        <v>0</v>
      </c>
      <c r="BU306" s="223">
        <v>0</v>
      </c>
      <c r="BV306" s="223">
        <v>0</v>
      </c>
      <c r="BW306" s="223">
        <v>0</v>
      </c>
      <c r="BX306" s="223">
        <v>0</v>
      </c>
      <c r="BY306" s="223">
        <v>0</v>
      </c>
      <c r="BZ306" s="223">
        <v>0</v>
      </c>
      <c r="CA306" s="223">
        <v>0</v>
      </c>
      <c r="CB306" s="223">
        <v>0</v>
      </c>
      <c r="CC306" s="223">
        <v>0</v>
      </c>
      <c r="CD306" s="223">
        <v>0</v>
      </c>
      <c r="CE306" s="223">
        <v>0</v>
      </c>
      <c r="CF306" s="223">
        <v>0</v>
      </c>
      <c r="CG306" s="223">
        <v>0</v>
      </c>
      <c r="CH306" s="223">
        <v>0</v>
      </c>
      <c r="CI306" s="223">
        <v>0</v>
      </c>
      <c r="CJ306" s="223">
        <v>0</v>
      </c>
      <c r="CK306" s="223">
        <v>0</v>
      </c>
      <c r="CL306" s="223">
        <v>0</v>
      </c>
      <c r="CM306" s="223">
        <v>0</v>
      </c>
      <c r="CN306" s="223">
        <v>0</v>
      </c>
      <c r="CO306" s="223">
        <v>0</v>
      </c>
      <c r="CP306" s="223">
        <v>0</v>
      </c>
      <c r="CQ306" s="223">
        <v>0</v>
      </c>
      <c r="CR306" s="223">
        <v>0</v>
      </c>
      <c r="CS306" s="223">
        <v>0</v>
      </c>
      <c r="CT306" s="223">
        <v>0</v>
      </c>
      <c r="CU306" s="223">
        <v>0</v>
      </c>
      <c r="CV306" s="223">
        <v>0</v>
      </c>
      <c r="CW306" s="223">
        <v>0</v>
      </c>
      <c r="CX306" s="223">
        <v>0</v>
      </c>
      <c r="CY306" s="223">
        <v>0</v>
      </c>
      <c r="CZ306" s="223">
        <v>0</v>
      </c>
      <c r="DA306" s="223">
        <v>0</v>
      </c>
      <c r="DB306" s="223">
        <v>0</v>
      </c>
      <c r="DC306" s="223">
        <v>0</v>
      </c>
      <c r="DD306" s="223">
        <v>0</v>
      </c>
    </row>
    <row r="307" spans="8:108">
      <c r="H307" s="223" t="s">
        <v>819</v>
      </c>
      <c r="I307" s="223">
        <v>4.7390306582515768E-4</v>
      </c>
      <c r="J307" s="223">
        <v>5.0611419499743508E-4</v>
      </c>
      <c r="K307" s="223">
        <v>5.4051365798564455E-4</v>
      </c>
      <c r="L307" s="223">
        <v>5.772499759859475E-4</v>
      </c>
      <c r="M307" s="223">
        <v>6.1648172941569602E-4</v>
      </c>
      <c r="N307" s="223">
        <v>6.5837823627925803E-4</v>
      </c>
      <c r="O307" s="223">
        <v>7.0312027586624684E-4</v>
      </c>
      <c r="P307" s="223">
        <v>7.5090086075255797E-4</v>
      </c>
      <c r="Q307" s="223">
        <v>8.0192606026110807E-4</v>
      </c>
      <c r="R307" s="223">
        <v>8.5641587873559679E-4</v>
      </c>
      <c r="S307" s="223">
        <v>9.1460519218834551E-4</v>
      </c>
      <c r="T307" s="223">
        <v>9.7674474710187351E-4</v>
      </c>
      <c r="U307" s="223">
        <v>1.0431022253941961E-3</v>
      </c>
      <c r="V307" s="223">
        <v>1.1139633798001967E-3</v>
      </c>
      <c r="W307" s="223">
        <v>1.1896332441756019E-3</v>
      </c>
      <c r="X307" s="223">
        <v>1.2704374234971615E-3</v>
      </c>
      <c r="Y307" s="223">
        <v>1.3567234686117846E-3</v>
      </c>
      <c r="Z307" s="223">
        <v>1.448862341079571E-3</v>
      </c>
      <c r="AA307" s="223">
        <v>1.5472499737602412E-3</v>
      </c>
      <c r="AB307" s="223">
        <v>1.6523089331093757E-3</v>
      </c>
      <c r="AC307" s="223">
        <v>1.7644901894802519E-3</v>
      </c>
      <c r="AD307" s="223">
        <v>1.8842750020675125E-3</v>
      </c>
      <c r="AE307" s="223">
        <v>2.0121769254807689E-3</v>
      </c>
      <c r="AF307" s="223">
        <v>2.1487439452974304E-3</v>
      </c>
      <c r="AG307" s="223">
        <v>2.2945607503142055E-3</v>
      </c>
      <c r="AH307" s="223">
        <v>2.4502511495935178E-3</v>
      </c>
      <c r="AI307" s="223">
        <v>2.6164806427826626E-3</v>
      </c>
      <c r="AJ307" s="223">
        <v>2.7939591525672387E-3</v>
      </c>
      <c r="AK307" s="223">
        <v>2.9834439285030311E-3</v>
      </c>
      <c r="AL307" s="223">
        <v>3.1857426318480241E-3</v>
      </c>
      <c r="AM307" s="223">
        <v>3.4017166113840189E-3</v>
      </c>
      <c r="AN307" s="223">
        <v>3.6322843805696721E-3</v>
      </c>
      <c r="AO307" s="223">
        <v>3.8784253066967847E-3</v>
      </c>
      <c r="AP307" s="223">
        <v>4.1411835230213828E-3</v>
      </c>
      <c r="AQ307" s="223">
        <v>4.421672075101012E-3</v>
      </c>
      <c r="AR307" s="223">
        <v>4.7210773127781261E-3</v>
      </c>
      <c r="AS307" s="223">
        <v>5.0406635393937943E-3</v>
      </c>
      <c r="AT307" s="223">
        <v>5.3817779298797391E-3</v>
      </c>
      <c r="AU307" s="223">
        <v>5.7458557293425753E-3</v>
      </c>
      <c r="AV307" s="223">
        <v>6.1344257435996478E-3</v>
      </c>
      <c r="AW307" s="223">
        <v>6.5491161328271744E-3</v>
      </c>
      <c r="AX307" s="223">
        <v>6.991660519008072E-3</v>
      </c>
      <c r="AY307" s="223">
        <v>7.4639044171860578E-3</v>
      </c>
      <c r="AZ307" s="223">
        <v>7.9678119996037852E-3</v>
      </c>
      <c r="BA307" s="223">
        <v>8.5054732005807373E-3</v>
      </c>
      <c r="BB307" s="223">
        <v>9.0791111684168056E-3</v>
      </c>
      <c r="BC307" s="223">
        <v>9.6910900686286092E-3</v>
      </c>
      <c r="BD307" s="223">
        <v>1.0343923240364664E-2</v>
      </c>
      <c r="BE307" s="223">
        <v>1.104028170481835E-2</v>
      </c>
      <c r="BF307" s="223">
        <v>1.178300302076709E-2</v>
      </c>
      <c r="BG307" s="223">
        <v>1.2575100477897293E-2</v>
      </c>
      <c r="BH307" s="223">
        <v>1.3419772613196775E-2</v>
      </c>
      <c r="BI307" s="223">
        <v>1.4320413029253487E-2</v>
      </c>
      <c r="BJ307" s="223">
        <v>1.5280620485613981E-2</v>
      </c>
      <c r="BK307" s="223">
        <v>1.6304209225215527E-2</v>
      </c>
      <c r="BL307" s="223">
        <v>1.7395219487069586E-2</v>
      </c>
      <c r="BM307" s="223">
        <v>1.855792814355308E-2</v>
      </c>
      <c r="BN307" s="223">
        <v>1.9796859385523842E-2</v>
      </c>
      <c r="BO307" s="223">
        <v>2.1116795360621672E-2</v>
      </c>
      <c r="BP307" s="223">
        <v>2.2522786649085188E-2</v>
      </c>
      <c r="BQ307" s="223">
        <v>2.4020162436656455E-2</v>
      </c>
      <c r="BR307" s="223">
        <v>2.5614540215015386E-2</v>
      </c>
      <c r="BS307" s="223">
        <v>2.7311834805913066E-2</v>
      </c>
      <c r="BT307" s="223">
        <v>2.9118266464841561E-2</v>
      </c>
      <c r="BU307" s="223">
        <v>3.1040367625611982E-2</v>
      </c>
      <c r="BV307" s="223">
        <v>3.308492456999778E-2</v>
      </c>
      <c r="BW307" s="223">
        <v>3.5259225678105292E-2</v>
      </c>
      <c r="BX307" s="223">
        <v>3.7570709032728924E-2</v>
      </c>
      <c r="BY307" s="223">
        <v>4.0027187156145283E-2</v>
      </c>
      <c r="BZ307" s="223">
        <v>4.2636786348921409E-2</v>
      </c>
      <c r="CA307" s="223">
        <v>4.5407936211282043E-2</v>
      </c>
      <c r="CB307" s="223">
        <v>4.8349353617529532E-2</v>
      </c>
      <c r="CC307" s="223">
        <v>5.1470019979175344E-2</v>
      </c>
      <c r="CD307" s="223">
        <v>5.477915041004934E-2</v>
      </c>
      <c r="CE307" s="223">
        <v>5.8286153138845484E-2</v>
      </c>
      <c r="CF307" s="223">
        <v>6.2000577190792709E-2</v>
      </c>
      <c r="CG307" s="223">
        <v>6.5932045966992453E-2</v>
      </c>
      <c r="CH307" s="223">
        <v>7.0090173870297534E-2</v>
      </c>
      <c r="CI307" s="223">
        <v>7.4484462538416896E-2</v>
      </c>
      <c r="CJ307" s="223">
        <v>7.9124095864758728E-2</v>
      </c>
      <c r="CK307" s="223">
        <v>8.4018043636388581E-2</v>
      </c>
      <c r="CL307" s="223">
        <v>8.9174393313240494E-2</v>
      </c>
      <c r="CM307" s="223">
        <v>9.4600690319493488E-2</v>
      </c>
      <c r="CN307" s="223">
        <v>0.10030321935797189</v>
      </c>
      <c r="CO307" s="223">
        <v>0.10628680416780434</v>
      </c>
      <c r="CP307" s="223">
        <v>0.11255435565731989</v>
      </c>
      <c r="CQ307" s="223">
        <v>0.11910629048515907</v>
      </c>
      <c r="CR307" s="223">
        <v>0.12593947334227878</v>
      </c>
      <c r="CS307" s="223">
        <v>0.13304811562891319</v>
      </c>
      <c r="CT307" s="223">
        <v>0.14042047252444859</v>
      </c>
      <c r="CU307" s="223">
        <v>0.1480389630990743</v>
      </c>
      <c r="CV307" s="223">
        <v>0.15587834347661514</v>
      </c>
      <c r="CW307" s="223">
        <v>0.16390378349927004</v>
      </c>
      <c r="CX307" s="223">
        <v>0.17206844003456703</v>
      </c>
      <c r="CY307" s="223">
        <v>0.18031037217182677</v>
      </c>
      <c r="CZ307" s="223">
        <v>0.18854858704398419</v>
      </c>
      <c r="DA307" s="223">
        <v>0.196677923931318</v>
      </c>
      <c r="DB307" s="223">
        <v>0.20456236647884732</v>
      </c>
      <c r="DC307" s="223">
        <v>0.21202619882184801</v>
      </c>
      <c r="DD307" s="223">
        <v>0.21884215971949264</v>
      </c>
    </row>
    <row r="308" spans="8:108">
      <c r="H308" s="223" t="s">
        <v>820</v>
      </c>
      <c r="I308" s="223">
        <v>0</v>
      </c>
      <c r="J308" s="223">
        <v>0</v>
      </c>
      <c r="K308" s="223">
        <v>0</v>
      </c>
      <c r="L308" s="223">
        <v>0</v>
      </c>
      <c r="M308" s="223">
        <v>0</v>
      </c>
      <c r="N308" s="223">
        <v>0</v>
      </c>
      <c r="O308" s="223">
        <v>0</v>
      </c>
      <c r="P308" s="223">
        <v>0</v>
      </c>
      <c r="Q308" s="223">
        <v>0</v>
      </c>
      <c r="R308" s="223">
        <v>0</v>
      </c>
      <c r="S308" s="223">
        <v>0</v>
      </c>
      <c r="T308" s="223">
        <v>0</v>
      </c>
      <c r="U308" s="223">
        <v>0</v>
      </c>
      <c r="V308" s="223">
        <v>0</v>
      </c>
      <c r="W308" s="223">
        <v>0</v>
      </c>
      <c r="X308" s="223">
        <v>0</v>
      </c>
      <c r="Y308" s="223">
        <v>0</v>
      </c>
      <c r="Z308" s="223">
        <v>0</v>
      </c>
      <c r="AA308" s="223">
        <v>0</v>
      </c>
      <c r="AB308" s="223">
        <v>0</v>
      </c>
      <c r="AC308" s="223">
        <v>0</v>
      </c>
      <c r="AD308" s="223">
        <v>0</v>
      </c>
      <c r="AE308" s="223">
        <v>0</v>
      </c>
      <c r="AF308" s="223">
        <v>0</v>
      </c>
      <c r="AG308" s="223">
        <v>0</v>
      </c>
      <c r="AH308" s="223">
        <v>0</v>
      </c>
      <c r="AI308" s="223">
        <v>0</v>
      </c>
      <c r="AJ308" s="223">
        <v>0</v>
      </c>
      <c r="AK308" s="223">
        <v>0</v>
      </c>
      <c r="AL308" s="223">
        <v>0</v>
      </c>
      <c r="AM308" s="223">
        <v>0</v>
      </c>
      <c r="AN308" s="223">
        <v>0</v>
      </c>
      <c r="AO308" s="223">
        <v>0</v>
      </c>
      <c r="AP308" s="223">
        <v>0</v>
      </c>
      <c r="AQ308" s="223">
        <v>0</v>
      </c>
      <c r="AR308" s="223">
        <v>0</v>
      </c>
      <c r="AS308" s="223">
        <v>0</v>
      </c>
      <c r="AT308" s="223">
        <v>0</v>
      </c>
      <c r="AU308" s="223">
        <v>0</v>
      </c>
      <c r="AV308" s="223">
        <v>0</v>
      </c>
      <c r="AW308" s="223">
        <v>0</v>
      </c>
      <c r="AX308" s="223">
        <v>0</v>
      </c>
      <c r="AY308" s="223">
        <v>0</v>
      </c>
      <c r="AZ308" s="223">
        <v>0</v>
      </c>
      <c r="BA308" s="223">
        <v>0</v>
      </c>
      <c r="BB308" s="223">
        <v>0</v>
      </c>
      <c r="BC308" s="223">
        <v>0</v>
      </c>
      <c r="BD308" s="223">
        <v>0</v>
      </c>
      <c r="BE308" s="223">
        <v>0</v>
      </c>
      <c r="BF308" s="223">
        <v>0</v>
      </c>
      <c r="BG308" s="223">
        <v>0</v>
      </c>
      <c r="BH308" s="223">
        <v>0</v>
      </c>
      <c r="BI308" s="223">
        <v>0</v>
      </c>
      <c r="BJ308" s="223">
        <v>0</v>
      </c>
      <c r="BK308" s="223">
        <v>0</v>
      </c>
      <c r="BL308" s="223">
        <v>0</v>
      </c>
      <c r="BM308" s="223">
        <v>0</v>
      </c>
      <c r="BN308" s="223">
        <v>0</v>
      </c>
      <c r="BO308" s="223">
        <v>0</v>
      </c>
      <c r="BP308" s="223">
        <v>0</v>
      </c>
      <c r="BQ308" s="223">
        <v>0</v>
      </c>
      <c r="BR308" s="223">
        <v>0</v>
      </c>
      <c r="BS308" s="223">
        <v>0</v>
      </c>
      <c r="BT308" s="223">
        <v>0</v>
      </c>
      <c r="BU308" s="223">
        <v>0</v>
      </c>
      <c r="BV308" s="223">
        <v>0</v>
      </c>
      <c r="BW308" s="223">
        <v>0</v>
      </c>
      <c r="BX308" s="223">
        <v>0</v>
      </c>
      <c r="BY308" s="223">
        <v>0</v>
      </c>
      <c r="BZ308" s="223">
        <v>0</v>
      </c>
      <c r="CA308" s="223">
        <v>0</v>
      </c>
      <c r="CB308" s="223">
        <v>0</v>
      </c>
      <c r="CC308" s="223">
        <v>0</v>
      </c>
      <c r="CD308" s="223">
        <v>0</v>
      </c>
      <c r="CE308" s="223">
        <v>0</v>
      </c>
      <c r="CF308" s="223">
        <v>0</v>
      </c>
      <c r="CG308" s="223">
        <v>0</v>
      </c>
      <c r="CH308" s="223">
        <v>0</v>
      </c>
      <c r="CI308" s="223">
        <v>0</v>
      </c>
      <c r="CJ308" s="223">
        <v>0</v>
      </c>
      <c r="CK308" s="223">
        <v>0</v>
      </c>
      <c r="CL308" s="223">
        <v>0</v>
      </c>
      <c r="CM308" s="223">
        <v>0</v>
      </c>
      <c r="CN308" s="223">
        <v>0</v>
      </c>
      <c r="CO308" s="223">
        <v>0</v>
      </c>
      <c r="CP308" s="223">
        <v>0</v>
      </c>
      <c r="CQ308" s="223">
        <v>0</v>
      </c>
      <c r="CR308" s="223">
        <v>0</v>
      </c>
      <c r="CS308" s="223">
        <v>0</v>
      </c>
      <c r="CT308" s="223">
        <v>0</v>
      </c>
      <c r="CU308" s="223">
        <v>0</v>
      </c>
      <c r="CV308" s="223">
        <v>0</v>
      </c>
      <c r="CW308" s="223">
        <v>0</v>
      </c>
      <c r="CX308" s="223">
        <v>0</v>
      </c>
      <c r="CY308" s="223">
        <v>0</v>
      </c>
      <c r="CZ308" s="223">
        <v>0</v>
      </c>
      <c r="DA308" s="223">
        <v>0</v>
      </c>
      <c r="DB308" s="223">
        <v>0</v>
      </c>
      <c r="DC308" s="223">
        <v>0</v>
      </c>
      <c r="DD308" s="223">
        <v>0</v>
      </c>
    </row>
    <row r="309" spans="8:108">
      <c r="H309" s="223" t="s">
        <v>821</v>
      </c>
      <c r="I309" s="223">
        <v>4.7472854822730559E-2</v>
      </c>
      <c r="J309" s="223">
        <v>4.7475775132118349E-2</v>
      </c>
      <c r="K309" s="223">
        <v>4.7479083602818883E-2</v>
      </c>
      <c r="L309" s="223">
        <v>4.7482833252154369E-2</v>
      </c>
      <c r="M309" s="223">
        <v>4.7487084434873254E-2</v>
      </c>
      <c r="N309" s="223">
        <v>4.7491905863421571E-2</v>
      </c>
      <c r="O309" s="223">
        <v>4.7497375769833268E-2</v>
      </c>
      <c r="P309" s="223">
        <v>4.7503583228706785E-2</v>
      </c>
      <c r="Q309" s="223">
        <v>4.751062966334331E-2</v>
      </c>
      <c r="R309" s="223">
        <v>4.7518630560062308E-2</v>
      </c>
      <c r="S309" s="223">
        <v>4.7527717419013904E-2</v>
      </c>
      <c r="T309" s="223">
        <v>4.753803997351326E-2</v>
      </c>
      <c r="U309" s="223">
        <v>4.7549768714068755E-2</v>
      </c>
      <c r="V309" s="223">
        <v>4.7563097757898957E-2</v>
      </c>
      <c r="W309" s="223">
        <v>4.7578248109872982E-2</v>
      </c>
      <c r="X309" s="223">
        <v>4.7595471366496264E-2</v>
      </c>
      <c r="Y309" s="223">
        <v>4.7615053920826433E-2</v>
      </c>
      <c r="Z309" s="223">
        <v>4.7637321733060976E-2</v>
      </c>
      <c r="AA309" s="223">
        <v>4.7662645738989089E-2</v>
      </c>
      <c r="AB309" s="223">
        <v>4.7691447976529071E-2</v>
      </c>
      <c r="AC309" s="223">
        <v>4.7724208519127669E-2</v>
      </c>
      <c r="AD309" s="223">
        <v>4.7761473313793004E-2</v>
      </c>
      <c r="AE309" s="223">
        <v>4.7803863030824054E-2</v>
      </c>
      <c r="AF309" s="223">
        <v>4.7852083041675639E-2</v>
      </c>
      <c r="AG309" s="223">
        <v>4.7906934650558904E-2</v>
      </c>
      <c r="AH309" s="223">
        <v>4.7969327713909687E-2</v>
      </c>
      <c r="AI309" s="223">
        <v>4.8040294789212602E-2</v>
      </c>
      <c r="AJ309" s="223">
        <v>4.812100696012972E-2</v>
      </c>
      <c r="AK309" s="223">
        <v>4.8212791487538965E-2</v>
      </c>
      <c r="AL309" s="223">
        <v>4.8317151434802155E-2</v>
      </c>
      <c r="AM309" s="223">
        <v>4.843578740897482E-2</v>
      </c>
      <c r="AN309" s="223">
        <v>4.8570621546102047E-2</v>
      </c>
      <c r="AO309" s="223">
        <v>4.8723823846333225E-2</v>
      </c>
      <c r="AP309" s="223">
        <v>4.8897840931251886E-2</v>
      </c>
      <c r="AQ309" s="223">
        <v>4.9095427249365907E-2</v>
      </c>
      <c r="AR309" s="223">
        <v>4.9319678694007447E-2</v>
      </c>
      <c r="AS309" s="223">
        <v>4.9574068519127226E-2</v>
      </c>
      <c r="AT309" s="223">
        <v>4.9862485341480148E-2</v>
      </c>
      <c r="AU309" s="223">
        <v>5.0189272902480341E-2</v>
      </c>
      <c r="AV309" s="223">
        <v>5.0559271131290578E-2</v>
      </c>
      <c r="AW309" s="223">
        <v>5.0977857906674424E-2</v>
      </c>
      <c r="AX309" s="223">
        <v>5.1450990766083053E-2</v>
      </c>
      <c r="AY309" s="223">
        <v>5.1985247667424787E-2</v>
      </c>
      <c r="AZ309" s="223">
        <v>5.2587865787088565E-2</v>
      </c>
      <c r="BA309" s="223">
        <v>5.3266777256044333E-2</v>
      </c>
      <c r="BB309" s="223">
        <v>5.4030640716095577E-2</v>
      </c>
      <c r="BC309" s="223">
        <v>5.4888867643363301E-2</v>
      </c>
      <c r="BD309" s="223">
        <v>5.5851642556352062E-2</v>
      </c>
      <c r="BE309" s="223">
        <v>5.6929936515627763E-2</v>
      </c>
      <c r="BF309" s="223">
        <v>5.8135513734340602E-2</v>
      </c>
      <c r="BG309" s="223">
        <v>5.9480931641320657E-2</v>
      </c>
      <c r="BH309" s="223">
        <v>6.097953534088444E-2</v>
      </c>
      <c r="BI309" s="223">
        <v>6.2645448047291621E-2</v>
      </c>
      <c r="BJ309" s="223">
        <v>6.449355967408589E-2</v>
      </c>
      <c r="BK309" s="223">
        <v>6.6539516259826931E-2</v>
      </c>
      <c r="BL309" s="223">
        <v>6.87997132467109E-2</v>
      </c>
      <c r="BM309" s="223">
        <v>7.1291295748245956E-2</v>
      </c>
      <c r="BN309" s="223">
        <v>7.4032168823955025E-2</v>
      </c>
      <c r="BO309" s="223">
        <v>7.7041020432816909E-2</v>
      </c>
      <c r="BP309" s="223">
        <v>8.0337359204553788E-2</v>
      </c>
      <c r="BQ309" s="223">
        <v>8.3941568515687015E-2</v>
      </c>
      <c r="BR309" s="223">
        <v>8.7874977665589271E-2</v>
      </c>
      <c r="BS309" s="223">
        <v>9.2159950296206175E-2</v>
      </c>
      <c r="BT309" s="223">
        <v>9.6819989654475413E-2</v>
      </c>
      <c r="BU309" s="223">
        <v>0.10188003187550312</v>
      </c>
      <c r="BV309" s="223">
        <v>0.10808594143032869</v>
      </c>
      <c r="BW309" s="223">
        <v>0.11399113822958006</v>
      </c>
      <c r="BX309" s="223">
        <v>0.12038067839560533</v>
      </c>
      <c r="BY309" s="223">
        <v>0.12728597117096524</v>
      </c>
      <c r="BZ309" s="223">
        <v>0.13474047830076127</v>
      </c>
      <c r="CA309" s="223">
        <v>0.14277991470458812</v>
      </c>
      <c r="CB309" s="223">
        <v>0.15144246144718801</v>
      </c>
      <c r="CC309" s="223">
        <v>0.1607689914884893</v>
      </c>
      <c r="CD309" s="223">
        <v>0.17080330906293581</v>
      </c>
      <c r="CE309" s="223">
        <v>0.18159240389060277</v>
      </c>
      <c r="CF309" s="223">
        <v>0.19318672175441914</v>
      </c>
      <c r="CG309" s="223">
        <v>0.20564045329190625</v>
      </c>
      <c r="CH309" s="223">
        <v>0.21901184315308705</v>
      </c>
      <c r="CI309" s="223">
        <v>0.23336352197819155</v>
      </c>
      <c r="CJ309" s="223">
        <v>0.24876290125781633</v>
      </c>
      <c r="CK309" s="223">
        <v>0.26528243263756635</v>
      </c>
      <c r="CL309" s="223">
        <v>0.28300025672315143</v>
      </c>
      <c r="CM309" s="223">
        <v>0.30200037634095611</v>
      </c>
      <c r="CN309" s="223">
        <v>0.32237336024182378</v>
      </c>
      <c r="CO309" s="223">
        <v>0.34421680840131563</v>
      </c>
      <c r="CP309" s="223">
        <v>0.36763595221974205</v>
      </c>
      <c r="CQ309" s="223">
        <v>0.39274432790524599</v>
      </c>
      <c r="CR309" s="223">
        <v>0.41966468566523274</v>
      </c>
      <c r="CS309" s="223">
        <v>0.44852895593792858</v>
      </c>
      <c r="CT309" s="223">
        <v>0.4794802364307742</v>
      </c>
      <c r="CU309" s="223">
        <v>0.51267310987911174</v>
      </c>
      <c r="CV309" s="223">
        <v>0.54827485921681329</v>
      </c>
      <c r="CW309" s="223">
        <v>0.58646666924602953</v>
      </c>
      <c r="CX309" s="223">
        <v>0.62744497016256773</v>
      </c>
      <c r="CY309" s="223">
        <v>0.67142294390942281</v>
      </c>
      <c r="CZ309" s="223">
        <v>0.71863221535147193</v>
      </c>
      <c r="DA309" s="223">
        <v>0.76932475051851068</v>
      </c>
      <c r="DB309" s="223">
        <v>0.82377498099500357</v>
      </c>
      <c r="DC309" s="223">
        <v>0.88228216314289798</v>
      </c>
      <c r="DD309" s="223">
        <v>0.94517295577411098</v>
      </c>
    </row>
    <row r="310" spans="8:108">
      <c r="H310" s="223" t="s">
        <v>822</v>
      </c>
      <c r="I310" s="223">
        <v>2.5802307845302313E-3</v>
      </c>
      <c r="J310" s="223">
        <v>2.646727296521015E-3</v>
      </c>
      <c r="K310" s="223">
        <v>2.717747756199877E-3</v>
      </c>
      <c r="L310" s="223">
        <v>2.7936000971686731E-3</v>
      </c>
      <c r="M310" s="223">
        <v>2.8746132352849038E-3</v>
      </c>
      <c r="N310" s="223">
        <v>2.9611385014601858E-3</v>
      </c>
      <c r="O310" s="223">
        <v>3.0535511727326934E-3</v>
      </c>
      <c r="P310" s="223">
        <v>3.1522521084149336E-3</v>
      </c>
      <c r="Q310" s="223">
        <v>3.2576694985972576E-3</v>
      </c>
      <c r="R310" s="223">
        <v>3.3702607328016305E-3</v>
      </c>
      <c r="S310" s="223">
        <v>3.4905143971318744E-3</v>
      </c>
      <c r="T310" s="223">
        <v>3.6189524088589132E-3</v>
      </c>
      <c r="U310" s="223">
        <v>3.7561322980155876E-3</v>
      </c>
      <c r="V310" s="223">
        <v>3.9026496462588869E-3</v>
      </c>
      <c r="W310" s="223">
        <v>4.0591406939916889E-3</v>
      </c>
      <c r="X310" s="223">
        <v>4.2262851275254934E-3</v>
      </c>
      <c r="Y310" s="223">
        <v>4.4048090589144957E-3</v>
      </c>
      <c r="Z310" s="223">
        <v>4.5954882120048104E-3</v>
      </c>
      <c r="AA310" s="223">
        <v>4.7991513292257194E-3</v>
      </c>
      <c r="AB310" s="223">
        <v>5.0166838147086296E-3</v>
      </c>
      <c r="AC310" s="223">
        <v>5.2490316304601254E-3</v>
      </c>
      <c r="AD310" s="223">
        <v>5.4972054635451847E-3</v>
      </c>
      <c r="AE310" s="223">
        <v>5.7622851835629121E-3</v>
      </c>
      <c r="AF310" s="223">
        <v>6.0454246111283916E-3</v>
      </c>
      <c r="AG310" s="223">
        <v>6.3478566196198379E-3</v>
      </c>
      <c r="AH310" s="223">
        <v>6.6708985941199951E-3</v>
      </c>
      <c r="AI310" s="223">
        <v>7.015958273286293E-3</v>
      </c>
      <c r="AJ310" s="223">
        <v>7.3845400018374479E-3</v>
      </c>
      <c r="AK310" s="223">
        <v>7.7782514234590438E-3</v>
      </c>
      <c r="AL310" s="223">
        <v>8.1988106462218078E-3</v>
      </c>
      <c r="AM310" s="223">
        <v>8.6480539150906865E-3</v>
      </c>
      <c r="AN310" s="223">
        <v>9.1279438287985726E-3</v>
      </c>
      <c r="AO310" s="223">
        <v>9.6405781412863562E-3</v>
      </c>
      <c r="AP310" s="223">
        <v>1.0188199191093093E-2</v>
      </c>
      <c r="AQ310" s="223">
        <v>1.0773204005542054E-2</v>
      </c>
      <c r="AR310" s="223">
        <v>1.1398155130337992E-2</v>
      </c>
      <c r="AS310" s="223">
        <v>1.2065792239299272E-2</v>
      </c>
      <c r="AT310" s="223">
        <v>1.2779044583430547E-2</v>
      </c>
      <c r="AU310" s="223">
        <v>1.3541044343435983E-2</v>
      </c>
      <c r="AV310" s="223">
        <v>1.4355140955122959E-2</v>
      </c>
      <c r="AW310" s="223">
        <v>1.52249164830007E-2</v>
      </c>
      <c r="AX310" s="223">
        <v>1.6154202123790914E-2</v>
      </c>
      <c r="AY310" s="223">
        <v>1.7147095928600312E-2</v>
      </c>
      <c r="AZ310" s="223">
        <v>1.8207981840225117E-2</v>
      </c>
      <c r="BA310" s="223">
        <v>1.9341550150543653E-2</v>
      </c>
      <c r="BB310" s="223">
        <v>2.0552819492290274E-2</v>
      </c>
      <c r="BC310" s="223">
        <v>2.1847160489791229E-2</v>
      </c>
      <c r="BD310" s="223">
        <v>2.3230321204589809E-2</v>
      </c>
      <c r="BE310" s="223">
        <v>2.4708454524420283E-2</v>
      </c>
      <c r="BF310" s="223">
        <v>2.6288147657848294E-2</v>
      </c>
      <c r="BG310" s="223">
        <v>2.7976453912239761E-2</v>
      </c>
      <c r="BH310" s="223">
        <v>2.9780926949734568E-2</v>
      </c>
      <c r="BI310" s="223">
        <v>3.1709657734790522E-2</v>
      </c>
      <c r="BJ310" s="223">
        <v>3.3771314407866508E-2</v>
      </c>
      <c r="BK310" s="223">
        <v>3.5975185343198941E-2</v>
      </c>
      <c r="BL310" s="223">
        <v>3.8331225674705684E-2</v>
      </c>
      <c r="BM310" s="223">
        <v>4.0850107603177727E-2</v>
      </c>
      <c r="BN310" s="223">
        <v>4.354327483050606E-2</v>
      </c>
      <c r="BO310" s="223">
        <v>4.6423001503205497E-2</v>
      </c>
      <c r="BP310" s="223">
        <v>4.950245608849272E-2</v>
      </c>
      <c r="BQ310" s="223">
        <v>5.2795770652281589E-2</v>
      </c>
      <c r="BR310" s="223">
        <v>5.6318116060421454E-2</v>
      </c>
      <c r="BS310" s="223">
        <v>6.0085783683187961E-2</v>
      </c>
      <c r="BT310" s="223">
        <v>6.4116274249458968E-2</v>
      </c>
      <c r="BU310" s="223">
        <v>6.8429219451893064E-2</v>
      </c>
      <c r="BV310" s="223">
        <v>7.3118697530551516E-2</v>
      </c>
      <c r="BW310" s="223">
        <v>7.8065733044066818E-2</v>
      </c>
      <c r="BX310" s="223">
        <v>8.3360409497116969E-2</v>
      </c>
      <c r="BY310" s="223">
        <v>8.9027958509449126E-2</v>
      </c>
      <c r="BZ310" s="223">
        <v>9.5095554744214994E-2</v>
      </c>
      <c r="CA310" s="223">
        <v>0.1015924810432151</v>
      </c>
      <c r="CB310" s="223">
        <v>0.10855030975328567</v>
      </c>
      <c r="CC310" s="223">
        <v>0.11600310214114785</v>
      </c>
      <c r="CD310" s="223">
        <v>0.12398762806561148</v>
      </c>
      <c r="CE310" s="223">
        <v>0.13254360839576443</v>
      </c>
      <c r="CF310" s="223">
        <v>0.14171398304220917</v>
      </c>
      <c r="CG310" s="223">
        <v>0.15154520791886411</v>
      </c>
      <c r="CH310" s="223">
        <v>0.16208758469223966</v>
      </c>
      <c r="CI310" s="223">
        <v>0.1733956278250951</v>
      </c>
      <c r="CJ310" s="223">
        <v>0.18552856192693734</v>
      </c>
      <c r="CK310" s="223">
        <v>0.19855047983155702</v>
      </c>
      <c r="CL310" s="223">
        <v>0.21253140038880333</v>
      </c>
      <c r="CM310" s="223">
        <v>0.22754719017355646</v>
      </c>
      <c r="CN310" s="223">
        <v>0.24368070761464572</v>
      </c>
      <c r="CO310" s="223">
        <v>0.2610223722800839</v>
      </c>
      <c r="CP310" s="223">
        <v>0.27967103580540609</v>
      </c>
      <c r="CQ310" s="223">
        <v>0.29973501236695643</v>
      </c>
      <c r="CR310" s="223">
        <v>0.32133364626334021</v>
      </c>
      <c r="CS310" s="223">
        <v>0.34459675530697076</v>
      </c>
      <c r="CT310" s="223">
        <v>0.36966869179331979</v>
      </c>
      <c r="CU310" s="223">
        <v>0.39670865767630276</v>
      </c>
      <c r="CV310" s="223">
        <v>0.42589316006671346</v>
      </c>
      <c r="CW310" s="223">
        <v>0.4574185669263503</v>
      </c>
      <c r="CX310" s="223">
        <v>0.49150419698653297</v>
      </c>
      <c r="CY310" s="223">
        <v>0.52839609530743903</v>
      </c>
      <c r="CZ310" s="223">
        <v>0.56837169957408717</v>
      </c>
      <c r="DA310" s="223">
        <v>0.61174567890244624</v>
      </c>
      <c r="DB310" s="223">
        <v>0.65887733783701696</v>
      </c>
      <c r="DC310" s="223">
        <v>0.71018014126023299</v>
      </c>
      <c r="DD310" s="223">
        <v>0.76613415988071831</v>
      </c>
    </row>
    <row r="311" spans="8:108">
      <c r="H311" s="223" t="s">
        <v>823</v>
      </c>
      <c r="I311" s="223">
        <v>1</v>
      </c>
      <c r="J311" s="223">
        <v>1</v>
      </c>
      <c r="K311" s="223">
        <v>1</v>
      </c>
      <c r="L311" s="223">
        <v>1</v>
      </c>
      <c r="M311" s="223">
        <v>1</v>
      </c>
      <c r="N311" s="223">
        <v>1</v>
      </c>
      <c r="O311" s="223">
        <v>1</v>
      </c>
      <c r="P311" s="223">
        <v>1</v>
      </c>
      <c r="Q311" s="223">
        <v>1</v>
      </c>
      <c r="R311" s="223">
        <v>1</v>
      </c>
      <c r="S311" s="223">
        <v>1</v>
      </c>
      <c r="T311" s="223">
        <v>1</v>
      </c>
      <c r="U311" s="223">
        <v>1</v>
      </c>
      <c r="V311" s="223">
        <v>1</v>
      </c>
      <c r="W311" s="223">
        <v>1</v>
      </c>
      <c r="X311" s="223">
        <v>1</v>
      </c>
      <c r="Y311" s="223">
        <v>1</v>
      </c>
      <c r="Z311" s="223">
        <v>1</v>
      </c>
      <c r="AA311" s="223">
        <v>1</v>
      </c>
      <c r="AB311" s="223">
        <v>1</v>
      </c>
      <c r="AC311" s="223">
        <v>1</v>
      </c>
      <c r="AD311" s="223">
        <v>1</v>
      </c>
      <c r="AE311" s="223">
        <v>1</v>
      </c>
      <c r="AF311" s="223">
        <v>1</v>
      </c>
      <c r="AG311" s="223">
        <v>1</v>
      </c>
      <c r="AH311" s="223">
        <v>1</v>
      </c>
      <c r="AI311" s="223">
        <v>1</v>
      </c>
      <c r="AJ311" s="223">
        <v>1</v>
      </c>
      <c r="AK311" s="223">
        <v>1</v>
      </c>
      <c r="AL311" s="223">
        <v>1</v>
      </c>
      <c r="AM311" s="223">
        <v>1</v>
      </c>
      <c r="AN311" s="223">
        <v>1</v>
      </c>
      <c r="AO311" s="223">
        <v>1</v>
      </c>
      <c r="AP311" s="223">
        <v>1</v>
      </c>
      <c r="AQ311" s="223">
        <v>1</v>
      </c>
      <c r="AR311" s="223">
        <v>1</v>
      </c>
      <c r="AS311" s="223">
        <v>1</v>
      </c>
      <c r="AT311" s="223">
        <v>1</v>
      </c>
      <c r="AU311" s="223">
        <v>1</v>
      </c>
      <c r="AV311" s="223">
        <v>1</v>
      </c>
      <c r="AW311" s="223">
        <v>1</v>
      </c>
      <c r="AX311" s="223">
        <v>1</v>
      </c>
      <c r="AY311" s="223">
        <v>1</v>
      </c>
      <c r="AZ311" s="223">
        <v>1</v>
      </c>
      <c r="BA311" s="223">
        <v>1</v>
      </c>
      <c r="BB311" s="223">
        <v>1</v>
      </c>
      <c r="BC311" s="223">
        <v>1</v>
      </c>
      <c r="BD311" s="223">
        <v>1</v>
      </c>
      <c r="BE311" s="223">
        <v>1</v>
      </c>
      <c r="BF311" s="223">
        <v>1</v>
      </c>
      <c r="BG311" s="223">
        <v>1</v>
      </c>
      <c r="BH311" s="223">
        <v>1</v>
      </c>
      <c r="BI311" s="223">
        <v>1</v>
      </c>
      <c r="BJ311" s="223">
        <v>1</v>
      </c>
      <c r="BK311" s="223">
        <v>1</v>
      </c>
      <c r="BL311" s="223">
        <v>1</v>
      </c>
      <c r="BM311" s="223">
        <v>1</v>
      </c>
      <c r="BN311" s="223">
        <v>1</v>
      </c>
      <c r="BO311" s="223">
        <v>1</v>
      </c>
      <c r="BP311" s="223">
        <v>1</v>
      </c>
      <c r="BQ311" s="223">
        <v>1</v>
      </c>
      <c r="BR311" s="223">
        <v>1</v>
      </c>
      <c r="BS311" s="223">
        <v>1</v>
      </c>
      <c r="BT311" s="223">
        <v>1</v>
      </c>
      <c r="BU311" s="223">
        <v>1</v>
      </c>
      <c r="BV311" s="223">
        <v>1</v>
      </c>
      <c r="BW311" s="223">
        <v>1</v>
      </c>
      <c r="BX311" s="223">
        <v>1</v>
      </c>
      <c r="BY311" s="223">
        <v>1</v>
      </c>
      <c r="BZ311" s="223">
        <v>1</v>
      </c>
      <c r="CA311" s="223">
        <v>1</v>
      </c>
      <c r="CB311" s="223">
        <v>1</v>
      </c>
      <c r="CC311" s="223">
        <v>1</v>
      </c>
      <c r="CD311" s="223">
        <v>1</v>
      </c>
      <c r="CE311" s="223">
        <v>1</v>
      </c>
      <c r="CF311" s="223">
        <v>1</v>
      </c>
      <c r="CG311" s="223">
        <v>1</v>
      </c>
      <c r="CH311" s="223">
        <v>1</v>
      </c>
      <c r="CI311" s="223">
        <v>1</v>
      </c>
      <c r="CJ311" s="223">
        <v>1</v>
      </c>
      <c r="CK311" s="223">
        <v>1</v>
      </c>
      <c r="CL311" s="223">
        <v>1</v>
      </c>
      <c r="CM311" s="223">
        <v>1</v>
      </c>
      <c r="CN311" s="223">
        <v>1</v>
      </c>
      <c r="CO311" s="223">
        <v>1</v>
      </c>
      <c r="CP311" s="223">
        <v>1</v>
      </c>
      <c r="CQ311" s="223">
        <v>1</v>
      </c>
      <c r="CR311" s="223">
        <v>1</v>
      </c>
      <c r="CS311" s="223">
        <v>1</v>
      </c>
      <c r="CT311" s="223">
        <v>1</v>
      </c>
      <c r="CU311" s="223">
        <v>1</v>
      </c>
      <c r="CV311" s="223">
        <v>1</v>
      </c>
      <c r="CW311" s="223">
        <v>1</v>
      </c>
      <c r="CX311" s="223">
        <v>1</v>
      </c>
      <c r="CY311" s="223">
        <v>1</v>
      </c>
      <c r="CZ311" s="223">
        <v>1</v>
      </c>
      <c r="DA311" s="223">
        <v>1</v>
      </c>
      <c r="DB311" s="223">
        <v>1</v>
      </c>
      <c r="DC311" s="223">
        <v>1</v>
      </c>
      <c r="DD311" s="223">
        <v>1</v>
      </c>
    </row>
    <row r="312" spans="8:108">
      <c r="H312" s="223" t="s">
        <v>824</v>
      </c>
      <c r="I312" s="223">
        <v>8.0122562949796724E-4</v>
      </c>
      <c r="J312" s="223">
        <v>8.0127375644554479E-4</v>
      </c>
      <c r="K312" s="223">
        <v>8.013304603564492E-4</v>
      </c>
      <c r="L312" s="223">
        <v>8.0139707038602982E-4</v>
      </c>
      <c r="M312" s="223">
        <v>8.0147511096754316E-4</v>
      </c>
      <c r="N312" s="223">
        <v>8.0156632984200481E-4</v>
      </c>
      <c r="O312" s="223">
        <v>8.016727300684391E-4</v>
      </c>
      <c r="P312" s="223">
        <v>8.0179660657692044E-4</v>
      </c>
      <c r="Q312" s="223">
        <v>8.0194058790604276E-4</v>
      </c>
      <c r="R312" s="223">
        <v>8.0210768385690495E-4</v>
      </c>
      <c r="S312" s="223">
        <v>8.0230133989884155E-4</v>
      </c>
      <c r="T312" s="223">
        <v>8.0252549927980999E-4</v>
      </c>
      <c r="U312" s="223">
        <v>8.0278467392860299E-4</v>
      </c>
      <c r="V312" s="223">
        <v>8.0308402538917961E-4</v>
      </c>
      <c r="W312" s="223">
        <v>8.034294572021168E-4</v>
      </c>
      <c r="X312" s="223">
        <v>8.0382772034747689E-4</v>
      </c>
      <c r="Y312" s="223">
        <v>8.0428653359071467E-4</v>
      </c>
      <c r="Z312" s="223">
        <v>8.0481472083259592E-4</v>
      </c>
      <c r="AA312" s="223">
        <v>8.0542236785993465E-4</v>
      </c>
      <c r="AB312" s="223">
        <v>8.0612100123145139E-4</v>
      </c>
      <c r="AC312" s="223">
        <v>8.0692379241801854E-4</v>
      </c>
      <c r="AD312" s="223">
        <v>8.0784579075576671E-4</v>
      </c>
      <c r="AE312" s="223">
        <v>8.0890418927149533E-4</v>
      </c>
      <c r="AF312" s="223">
        <v>8.1011862801138202E-4</v>
      </c>
      <c r="AG312" s="223">
        <v>8.1151154015595328E-4</v>
      </c>
      <c r="AH312" s="223">
        <v>8.1310854694808046E-4</v>
      </c>
      <c r="AI312" s="223">
        <v>8.1493890830925937E-4</v>
      </c>
      <c r="AJ312" s="223">
        <v>8.17036036987456E-4</v>
      </c>
      <c r="AK312" s="223">
        <v>8.1943808518411976E-4</v>
      </c>
      <c r="AL312" s="223">
        <v>8.2218861386787836E-4</v>
      </c>
      <c r="AM312" s="223">
        <v>8.2533735641983146E-4</v>
      </c>
      <c r="AN312" s="223">
        <v>8.2894108989532169E-4</v>
      </c>
      <c r="AO312" s="223">
        <v>8.3306462905820007E-4</v>
      </c>
      <c r="AP312" s="223">
        <v>8.3778196047852582E-4</v>
      </c>
      <c r="AQ312" s="223">
        <v>8.4317753642073256E-4</v>
      </c>
      <c r="AR312" s="223">
        <v>8.493477510290319E-4</v>
      </c>
      <c r="AS312" s="223">
        <v>8.5640262448901262E-4</v>
      </c>
      <c r="AT312" s="223">
        <v>8.6446772446451578E-4</v>
      </c>
      <c r="AU312" s="223">
        <v>8.7368635824058361E-4</v>
      </c>
      <c r="AV312" s="223">
        <v>8.842220737191697E-4</v>
      </c>
      <c r="AW312" s="223">
        <v>8.9626151279754258E-4</v>
      </c>
      <c r="AX312" s="223">
        <v>9.1001766680494172E-4</v>
      </c>
      <c r="AY312" s="223">
        <v>9.2573359068986484E-4</v>
      </c>
      <c r="AZ312" s="223">
        <v>9.4368664066305354E-4</v>
      </c>
      <c r="BA312" s="223">
        <v>9.641933091524439E-4</v>
      </c>
      <c r="BB312" s="223">
        <v>9.8761474137985133E-4</v>
      </c>
      <c r="BC312" s="223">
        <v>1.014363029812579E-3</v>
      </c>
      <c r="BD312" s="223">
        <v>1.0449083963921257E-3</v>
      </c>
      <c r="BE312" s="223">
        <v>1.0797873880442814E-3</v>
      </c>
      <c r="BF312" s="223">
        <v>1.1196122288151069E-3</v>
      </c>
      <c r="BG312" s="223">
        <v>1.1650814923834893E-3</v>
      </c>
      <c r="BH312" s="223">
        <v>1.2169922820513964E-3</v>
      </c>
      <c r="BI312" s="223">
        <v>1.2762541320440952E-3</v>
      </c>
      <c r="BJ312" s="223">
        <v>1.343904874569303E-3</v>
      </c>
      <c r="BK312" s="223">
        <v>1.4211287521711329E-3</v>
      </c>
      <c r="BL312" s="223">
        <v>1.5092770951503007E-3</v>
      </c>
      <c r="BM312" s="223">
        <v>1.6098919299953969E-3</v>
      </c>
      <c r="BN312" s="223">
        <v>1.7247329378009982E-3</v>
      </c>
      <c r="BO312" s="223">
        <v>1.8558082426117001E-3</v>
      </c>
      <c r="BP312" s="223">
        <v>2.0054095797868814E-3</v>
      </c>
      <c r="BQ312" s="223">
        <v>2.1761524753098E-3</v>
      </c>
      <c r="BR312" s="223">
        <v>2.3710221602134401E-3</v>
      </c>
      <c r="BS312" s="223">
        <v>2.5934260520319558E-3</v>
      </c>
      <c r="BT312" s="223">
        <v>2.8472537598673272E-3</v>
      </c>
      <c r="BU312" s="223">
        <v>3.1369457097901172E-3</v>
      </c>
      <c r="BV312" s="223">
        <v>3.5212381466178441E-3</v>
      </c>
      <c r="BW312" s="223">
        <v>3.8985967871752398E-3</v>
      </c>
      <c r="BX312" s="223">
        <v>4.32929353430693E-3</v>
      </c>
      <c r="BY312" s="223">
        <v>4.8208803735001193E-3</v>
      </c>
      <c r="BZ312" s="223">
        <v>5.3819847372505326E-3</v>
      </c>
      <c r="CA312" s="223">
        <v>6.0224646810181429E-3</v>
      </c>
      <c r="CB312" s="223">
        <v>6.7535870714248254E-3</v>
      </c>
      <c r="CC312" s="223">
        <v>7.5882323865743796E-3</v>
      </c>
      <c r="CD312" s="223">
        <v>8.5411303468645779E-3</v>
      </c>
      <c r="CE312" s="223">
        <v>9.6291313352456498E-3</v>
      </c>
      <c r="CF312" s="223">
        <v>1.0871519456954956E-2</v>
      </c>
      <c r="CG312" s="223">
        <v>1.2290374166413032E-2</v>
      </c>
      <c r="CH312" s="223">
        <v>1.3910988699341332E-2</v>
      </c>
      <c r="CI312" s="223">
        <v>1.5762355150609194E-2</v>
      </c>
      <c r="CJ312" s="223">
        <v>1.7877727052332565E-2</v>
      </c>
      <c r="CK312" s="223">
        <v>2.0295278968556815E-2</v>
      </c>
      <c r="CL312" s="223">
        <v>2.3058866819494678E-2</v>
      </c>
      <c r="CM312" s="223">
        <v>2.6218932250087937E-2</v>
      </c>
      <c r="CN312" s="223">
        <v>2.9833551847616456E-2</v>
      </c>
      <c r="CO312" s="223">
        <v>3.3969682477380317E-2</v>
      </c>
      <c r="CP312" s="223">
        <v>3.8704633517219374E-2</v>
      </c>
      <c r="CQ312" s="223">
        <v>4.4127817896259261E-2</v>
      </c>
      <c r="CR312" s="223">
        <v>5.0342842603542284E-2</v>
      </c>
      <c r="CS312" s="223">
        <v>5.7470039467862111E-2</v>
      </c>
      <c r="CT312" s="223">
        <v>6.5649488565313052E-2</v>
      </c>
      <c r="CU312" s="223">
        <v>7.5044733471496219E-2</v>
      </c>
      <c r="CV312" s="223">
        <v>8.5847318776616152E-2</v>
      </c>
      <c r="CW312" s="223">
        <v>9.8282398666363013E-2</v>
      </c>
      <c r="CX312" s="223">
        <v>0.112615724209052</v>
      </c>
      <c r="CY312" s="223">
        <v>0.12916242824402452</v>
      </c>
      <c r="CZ312" s="223">
        <v>0.14829818045840498</v>
      </c>
      <c r="DA312" s="223">
        <v>0.17047350542110185</v>
      </c>
      <c r="DB312" s="223">
        <v>0.19623237648950584</v>
      </c>
      <c r="DC312" s="223">
        <v>0.22623667153804333</v>
      </c>
      <c r="DD312" s="223">
        <v>0.26129878771311427</v>
      </c>
    </row>
    <row r="313" spans="8:108">
      <c r="H313" s="223" t="s">
        <v>825</v>
      </c>
      <c r="I313" s="223">
        <v>3.1557467331711775E-3</v>
      </c>
      <c r="J313" s="223">
        <v>3.155643766272614E-3</v>
      </c>
      <c r="K313" s="223">
        <v>3.1555337939132176E-3</v>
      </c>
      <c r="L313" s="223">
        <v>3.1554163392025574E-3</v>
      </c>
      <c r="M313" s="223">
        <v>3.1552908927487975E-3</v>
      </c>
      <c r="N313" s="223">
        <v>3.1551569104383563E-3</v>
      </c>
      <c r="O313" s="223">
        <v>3.155013811063125E-3</v>
      </c>
      <c r="P313" s="223">
        <v>3.1548609737847132E-3</v>
      </c>
      <c r="Q313" s="223">
        <v>3.1546977354243626E-3</v>
      </c>
      <c r="R313" s="223">
        <v>3.1545233875664358E-3</v>
      </c>
      <c r="S313" s="223">
        <v>3.1543371734624984E-3</v>
      </c>
      <c r="T313" s="223">
        <v>3.1541382847220735E-3</v>
      </c>
      <c r="U313" s="223">
        <v>3.1539258577751861E-3</v>
      </c>
      <c r="V313" s="223">
        <v>3.1536989700907125E-3</v>
      </c>
      <c r="W313" s="223">
        <v>3.1534566361334226E-3</v>
      </c>
      <c r="X313" s="223">
        <v>3.1531978030413599E-3</v>
      </c>
      <c r="Y313" s="223">
        <v>3.1529213460038505E-3</v>
      </c>
      <c r="Z313" s="223">
        <v>3.1526260633190574E-3</v>
      </c>
      <c r="AA313" s="223">
        <v>3.1523106711083509E-3</v>
      </c>
      <c r="AB313" s="223">
        <v>3.1519737976632269E-3</v>
      </c>
      <c r="AC313" s="223">
        <v>3.1516139773985802E-3</v>
      </c>
      <c r="AD313" s="223">
        <v>3.1512296443842918E-3</v>
      </c>
      <c r="AE313" s="223">
        <v>3.1508191254249487E-3</v>
      </c>
      <c r="AF313" s="223">
        <v>3.1503806326552697E-3</v>
      </c>
      <c r="AG313" s="223">
        <v>3.1499122556163306E-3</v>
      </c>
      <c r="AH313" s="223">
        <v>3.1494119527750676E-3</v>
      </c>
      <c r="AI313" s="223">
        <v>3.1488775424466401E-3</v>
      </c>
      <c r="AJ313" s="223">
        <v>3.1483066930761338E-3</v>
      </c>
      <c r="AK313" s="223">
        <v>3.1476969128326772E-3</v>
      </c>
      <c r="AL313" s="223">
        <v>3.1470455384653992E-3</v>
      </c>
      <c r="AM313" s="223">
        <v>3.1463497233666735E-3</v>
      </c>
      <c r="AN313" s="223">
        <v>3.1456064247836943E-3</v>
      </c>
      <c r="AO313" s="223">
        <v>3.144812390114778E-3</v>
      </c>
      <c r="AP313" s="223">
        <v>3.1439641422215305E-3</v>
      </c>
      <c r="AQ313" s="223">
        <v>3.1430579636824636E-3</v>
      </c>
      <c r="AR313" s="223">
        <v>3.1420898799074471E-3</v>
      </c>
      <c r="AS313" s="223">
        <v>3.1410556410256052E-3</v>
      </c>
      <c r="AT313" s="223">
        <v>3.1399507024519424E-3</v>
      </c>
      <c r="AU313" s="223">
        <v>3.1387702040298272E-3</v>
      </c>
      <c r="AV313" s="223">
        <v>3.1375089476375229E-3</v>
      </c>
      <c r="AW313" s="223">
        <v>3.1361613731371975E-3</v>
      </c>
      <c r="AX313" s="223">
        <v>3.1347215325339857E-3</v>
      </c>
      <c r="AY313" s="223">
        <v>3.1331830622007006E-3</v>
      </c>
      <c r="AZ313" s="223">
        <v>3.1315391530106836E-3</v>
      </c>
      <c r="BA313" s="223">
        <v>3.1297825182064806E-3</v>
      </c>
      <c r="BB313" s="223">
        <v>3.1279053588159651E-3</v>
      </c>
      <c r="BC313" s="223">
        <v>3.1258993264093133E-3</v>
      </c>
      <c r="BD313" s="223">
        <v>3.123755482970217E-3</v>
      </c>
      <c r="BE313" s="223">
        <v>3.121464257632212E-3</v>
      </c>
      <c r="BF313" s="223">
        <v>3.1190154000059166E-3</v>
      </c>
      <c r="BG313" s="223">
        <v>3.1163979297947806E-3</v>
      </c>
      <c r="BH313" s="223">
        <v>3.1136000823653938E-3</v>
      </c>
      <c r="BI313" s="223">
        <v>3.1106092499027667E-3</v>
      </c>
      <c r="BJ313" s="223">
        <v>3.1074119177408642E-3</v>
      </c>
      <c r="BK313" s="223">
        <v>3.1039935954132996E-3</v>
      </c>
      <c r="BL313" s="223">
        <v>3.1003387419175367E-3</v>
      </c>
      <c r="BM313" s="223">
        <v>3.0964306846275554E-3</v>
      </c>
      <c r="BN313" s="223">
        <v>3.0922515312231933E-3</v>
      </c>
      <c r="BO313" s="223">
        <v>3.0877820739282111E-3</v>
      </c>
      <c r="BP313" s="223">
        <v>3.0830016852619385E-3</v>
      </c>
      <c r="BQ313" s="223">
        <v>3.0778882044090227E-3</v>
      </c>
      <c r="BR313" s="223">
        <v>3.0724178131963241E-3</v>
      </c>
      <c r="BS313" s="223">
        <v>3.0665649005325326E-3</v>
      </c>
      <c r="BT313" s="223">
        <v>3.0603019140113133E-3</v>
      </c>
      <c r="BU313" s="223">
        <v>3.0535991790401461E-3</v>
      </c>
      <c r="BV313" s="223">
        <v>3.2666599379071724E-3</v>
      </c>
      <c r="BW313" s="223">
        <v>3.2587881948948267E-3</v>
      </c>
      <c r="BX313" s="223">
        <v>3.2503588218697798E-3</v>
      </c>
      <c r="BY313" s="223">
        <v>3.2413305774417222E-3</v>
      </c>
      <c r="BZ313" s="223">
        <v>3.2316589063254627E-3</v>
      </c>
      <c r="CA313" s="223">
        <v>3.2212956322008363E-3</v>
      </c>
      <c r="CB313" s="223">
        <v>3.2101886156986085E-3</v>
      </c>
      <c r="CC313" s="223">
        <v>3.1982813725421133E-3</v>
      </c>
      <c r="CD313" s="223">
        <v>3.1855126460137713E-3</v>
      </c>
      <c r="CE313" s="223">
        <v>3.1718159268751935E-3</v>
      </c>
      <c r="CF313" s="223">
        <v>3.1571189126131665E-3</v>
      </c>
      <c r="CG313" s="223">
        <v>3.1413428963612587E-3</v>
      </c>
      <c r="CH313" s="223">
        <v>3.1244020739954197E-3</v>
      </c>
      <c r="CI313" s="223">
        <v>3.106202755643204E-3</v>
      </c>
      <c r="CJ313" s="223">
        <v>3.0866386736199181E-3</v>
      </c>
      <c r="CK313" s="223">
        <v>3.0656032523739972E-3</v>
      </c>
      <c r="CL313" s="223">
        <v>3.0429649653348472E-3</v>
      </c>
      <c r="CM313" s="223">
        <v>3.0185936613968726E-3</v>
      </c>
      <c r="CN313" s="223">
        <v>2.9923385828114295E-3</v>
      </c>
      <c r="CO313" s="223">
        <v>2.964033899737221E-3</v>
      </c>
      <c r="CP313" s="223">
        <v>2.9334957096023699E-3</v>
      </c>
      <c r="CQ313" s="223">
        <v>2.9005178769539413E-3</v>
      </c>
      <c r="CR313" s="223">
        <v>2.864857266839339E-3</v>
      </c>
      <c r="CS313" s="223">
        <v>2.8262823586599956E-3</v>
      </c>
      <c r="CT313" s="223">
        <v>2.7844963136043205E-3</v>
      </c>
      <c r="CU313" s="223">
        <v>2.7391748729631844E-3</v>
      </c>
      <c r="CV313" s="223">
        <v>2.6899507932281129E-3</v>
      </c>
      <c r="CW313" s="223">
        <v>2.6364063806837623E-3</v>
      </c>
      <c r="CX313" s="223">
        <v>2.5780644757239955E-3</v>
      </c>
      <c r="CY313" s="223">
        <v>2.5143775435224093E-3</v>
      </c>
      <c r="CZ313" s="223">
        <v>2.4447144757544317E-3</v>
      </c>
      <c r="DA313" s="223">
        <v>2.3683446671467737E-3</v>
      </c>
      <c r="DB313" s="223">
        <v>2.2844189363941799E-3</v>
      </c>
      <c r="DC313" s="223">
        <v>2.1919469818039495E-3</v>
      </c>
      <c r="DD313" s="223">
        <v>2.089771441700335E-3</v>
      </c>
    </row>
    <row r="314" spans="8:108">
      <c r="H314" s="223" t="s">
        <v>826</v>
      </c>
      <c r="I314" s="223">
        <v>0</v>
      </c>
      <c r="J314" s="223">
        <v>0</v>
      </c>
      <c r="K314" s="223">
        <v>0</v>
      </c>
      <c r="L314" s="223">
        <v>0</v>
      </c>
      <c r="M314" s="223">
        <v>0</v>
      </c>
      <c r="N314" s="223">
        <v>0</v>
      </c>
      <c r="O314" s="223">
        <v>0</v>
      </c>
      <c r="P314" s="223">
        <v>0</v>
      </c>
      <c r="Q314" s="223">
        <v>0</v>
      </c>
      <c r="R314" s="223">
        <v>0</v>
      </c>
      <c r="S314" s="223">
        <v>0</v>
      </c>
      <c r="T314" s="223">
        <v>0</v>
      </c>
      <c r="U314" s="223">
        <v>0</v>
      </c>
      <c r="V314" s="223">
        <v>0</v>
      </c>
      <c r="W314" s="223">
        <v>0</v>
      </c>
      <c r="X314" s="223">
        <v>0</v>
      </c>
      <c r="Y314" s="223">
        <v>0</v>
      </c>
      <c r="Z314" s="223">
        <v>0</v>
      </c>
      <c r="AA314" s="223">
        <v>0</v>
      </c>
      <c r="AB314" s="223">
        <v>0</v>
      </c>
      <c r="AC314" s="223">
        <v>0</v>
      </c>
      <c r="AD314" s="223">
        <v>0</v>
      </c>
      <c r="AE314" s="223">
        <v>0</v>
      </c>
      <c r="AF314" s="223">
        <v>0</v>
      </c>
      <c r="AG314" s="223">
        <v>0</v>
      </c>
      <c r="AH314" s="223">
        <v>0</v>
      </c>
      <c r="AI314" s="223">
        <v>0</v>
      </c>
      <c r="AJ314" s="223">
        <v>0</v>
      </c>
      <c r="AK314" s="223">
        <v>0</v>
      </c>
      <c r="AL314" s="223">
        <v>0</v>
      </c>
      <c r="AM314" s="223">
        <v>0</v>
      </c>
      <c r="AN314" s="223">
        <v>0</v>
      </c>
      <c r="AO314" s="223">
        <v>0</v>
      </c>
      <c r="AP314" s="223">
        <v>0</v>
      </c>
      <c r="AQ314" s="223">
        <v>0</v>
      </c>
      <c r="AR314" s="223">
        <v>0</v>
      </c>
      <c r="AS314" s="223">
        <v>0</v>
      </c>
      <c r="AT314" s="223">
        <v>0</v>
      </c>
      <c r="AU314" s="223">
        <v>0</v>
      </c>
      <c r="AV314" s="223">
        <v>0</v>
      </c>
      <c r="AW314" s="223">
        <v>0</v>
      </c>
      <c r="AX314" s="223">
        <v>0</v>
      </c>
      <c r="AY314" s="223">
        <v>0</v>
      </c>
      <c r="AZ314" s="223">
        <v>0</v>
      </c>
      <c r="BA314" s="223">
        <v>0</v>
      </c>
      <c r="BB314" s="223">
        <v>0</v>
      </c>
      <c r="BC314" s="223">
        <v>0</v>
      </c>
      <c r="BD314" s="223">
        <v>0</v>
      </c>
      <c r="BE314" s="223">
        <v>0</v>
      </c>
      <c r="BF314" s="223">
        <v>0</v>
      </c>
      <c r="BG314" s="223">
        <v>0</v>
      </c>
      <c r="BH314" s="223">
        <v>0</v>
      </c>
      <c r="BI314" s="223">
        <v>0</v>
      </c>
      <c r="BJ314" s="223">
        <v>0</v>
      </c>
      <c r="BK314" s="223">
        <v>0</v>
      </c>
      <c r="BL314" s="223">
        <v>0</v>
      </c>
      <c r="BM314" s="223">
        <v>0</v>
      </c>
      <c r="BN314" s="223">
        <v>0</v>
      </c>
      <c r="BO314" s="223">
        <v>0</v>
      </c>
      <c r="BP314" s="223">
        <v>0</v>
      </c>
      <c r="BQ314" s="223">
        <v>0</v>
      </c>
      <c r="BR314" s="223">
        <v>0</v>
      </c>
      <c r="BS314" s="223">
        <v>0</v>
      </c>
      <c r="BT314" s="223">
        <v>0</v>
      </c>
      <c r="BU314" s="223">
        <v>0</v>
      </c>
      <c r="BV314" s="223">
        <v>0</v>
      </c>
      <c r="BW314" s="223">
        <v>0</v>
      </c>
      <c r="BX314" s="223">
        <v>0</v>
      </c>
      <c r="BY314" s="223">
        <v>0</v>
      </c>
      <c r="BZ314" s="223">
        <v>0</v>
      </c>
      <c r="CA314" s="223">
        <v>0</v>
      </c>
      <c r="CB314" s="223">
        <v>0</v>
      </c>
      <c r="CC314" s="223">
        <v>0</v>
      </c>
      <c r="CD314" s="223">
        <v>0</v>
      </c>
      <c r="CE314" s="223">
        <v>0</v>
      </c>
      <c r="CF314" s="223">
        <v>0</v>
      </c>
      <c r="CG314" s="223">
        <v>0</v>
      </c>
      <c r="CH314" s="223">
        <v>0</v>
      </c>
      <c r="CI314" s="223">
        <v>0</v>
      </c>
      <c r="CJ314" s="223">
        <v>0</v>
      </c>
      <c r="CK314" s="223">
        <v>0</v>
      </c>
      <c r="CL314" s="223">
        <v>0</v>
      </c>
      <c r="CM314" s="223">
        <v>0</v>
      </c>
      <c r="CN314" s="223">
        <v>0</v>
      </c>
      <c r="CO314" s="223">
        <v>0</v>
      </c>
      <c r="CP314" s="223">
        <v>0</v>
      </c>
      <c r="CQ314" s="223">
        <v>0</v>
      </c>
      <c r="CR314" s="223">
        <v>0</v>
      </c>
      <c r="CS314" s="223">
        <v>0</v>
      </c>
      <c r="CT314" s="223">
        <v>0</v>
      </c>
      <c r="CU314" s="223">
        <v>0</v>
      </c>
      <c r="CV314" s="223">
        <v>0</v>
      </c>
      <c r="CW314" s="223">
        <v>0</v>
      </c>
      <c r="CX314" s="223">
        <v>0</v>
      </c>
      <c r="CY314" s="223">
        <v>0</v>
      </c>
      <c r="CZ314" s="223">
        <v>0</v>
      </c>
      <c r="DA314" s="223">
        <v>0</v>
      </c>
      <c r="DB314" s="223">
        <v>0</v>
      </c>
      <c r="DC314" s="223">
        <v>0</v>
      </c>
      <c r="DD314" s="223">
        <v>0</v>
      </c>
    </row>
    <row r="315" spans="8:108">
      <c r="H315" s="223" t="s">
        <v>827</v>
      </c>
      <c r="I315" s="223">
        <v>5.5499917641416694E-4</v>
      </c>
      <c r="J315" s="223">
        <v>5.5504003011360402E-4</v>
      </c>
      <c r="K315" s="223">
        <v>5.5508733689023143E-4</v>
      </c>
      <c r="L315" s="223">
        <v>5.5514205253626235E-4</v>
      </c>
      <c r="M315" s="223">
        <v>5.5520527057783262E-4</v>
      </c>
      <c r="N315" s="223">
        <v>5.5527824187909301E-4</v>
      </c>
      <c r="O315" s="223">
        <v>5.5536239702059836E-4</v>
      </c>
      <c r="P315" s="223">
        <v>5.5545937184416181E-4</v>
      </c>
      <c r="Q315" s="223">
        <v>5.5557103661128403E-4</v>
      </c>
      <c r="R315" s="223">
        <v>5.5569952928540077E-4</v>
      </c>
      <c r="S315" s="223">
        <v>5.5584729352019214E-4</v>
      </c>
      <c r="T315" s="223">
        <v>5.5601712201842099E-4</v>
      </c>
      <c r="U315" s="223">
        <v>5.5621220601958859E-4</v>
      </c>
      <c r="V315" s="223">
        <v>5.5643619178177394E-4</v>
      </c>
      <c r="W315" s="223">
        <v>5.5669324504526677E-4</v>
      </c>
      <c r="X315" s="223">
        <v>5.5698812460512647E-4</v>
      </c>
      <c r="Y315" s="223">
        <v>5.5732626627905612E-4</v>
      </c>
      <c r="Z315" s="223">
        <v>5.5771387873882264E-4</v>
      </c>
      <c r="AA315" s="223">
        <v>5.5815805288099299E-4</v>
      </c>
      <c r="AB315" s="223">
        <v>5.5866688664976173E-4</v>
      </c>
      <c r="AC315" s="223">
        <v>5.5924962749520787E-4</v>
      </c>
      <c r="AD315" s="223">
        <v>5.5991683495927342E-4</v>
      </c>
      <c r="AE315" s="223">
        <v>5.606805662345571E-4</v>
      </c>
      <c r="AF315" s="223">
        <v>5.6155458794391732E-4</v>
      </c>
      <c r="AG315" s="223">
        <v>5.6255461784902991E-4</v>
      </c>
      <c r="AH315" s="223">
        <v>5.6369860072161596E-4</v>
      </c>
      <c r="AI315" s="223">
        <v>5.6500702321144694E-4</v>
      </c>
      <c r="AJ315" s="223">
        <v>5.6650327323110375E-4</v>
      </c>
      <c r="AK315" s="223">
        <v>5.6821405016111185E-4</v>
      </c>
      <c r="AL315" s="223">
        <v>5.7016983307453984E-4</v>
      </c>
      <c r="AM315" s="223">
        <v>5.7240541520348781E-4</v>
      </c>
      <c r="AN315" s="223">
        <v>5.7496051403956375E-4</v>
      </c>
      <c r="AO315" s="223">
        <v>5.7788046779752654E-4</v>
      </c>
      <c r="AP315" s="223">
        <v>5.812170305000108E-4</v>
      </c>
      <c r="AQ315" s="223">
        <v>5.8502927968936795E-4</v>
      </c>
      <c r="AR315" s="223">
        <v>5.8938465277204018E-4</v>
      </c>
      <c r="AS315" s="223">
        <v>5.9436013028805307E-4</v>
      </c>
      <c r="AT315" s="223">
        <v>6.0004358701520942E-4</v>
      </c>
      <c r="AU315" s="223">
        <v>6.0653533481255881E-4</v>
      </c>
      <c r="AV315" s="223">
        <v>6.1394988453622251E-4</v>
      </c>
      <c r="AW315" s="223">
        <v>6.2241795828641084E-4</v>
      </c>
      <c r="AX315" s="223">
        <v>6.3208878774093688E-4</v>
      </c>
      <c r="AY315" s="223">
        <v>6.4313273948220988E-4</v>
      </c>
      <c r="AZ315" s="223">
        <v>6.5574431412913578E-4</v>
      </c>
      <c r="BA315" s="223">
        <v>6.7014557285491653E-4</v>
      </c>
      <c r="BB315" s="223">
        <v>6.8659005263629902E-4</v>
      </c>
      <c r="BC315" s="223">
        <v>7.0536724048939374E-4</v>
      </c>
      <c r="BD315" s="223">
        <v>7.268076871753341E-4</v>
      </c>
      <c r="BE315" s="223">
        <v>7.5128885260677513E-4</v>
      </c>
      <c r="BF315" s="223">
        <v>7.7924178868667962E-4</v>
      </c>
      <c r="BG315" s="223">
        <v>8.1115878083453557E-4</v>
      </c>
      <c r="BH315" s="223">
        <v>8.4760208731684086E-4</v>
      </c>
      <c r="BI315" s="223">
        <v>8.8921393606465669E-4</v>
      </c>
      <c r="BJ315" s="223">
        <v>9.367279623586583E-4</v>
      </c>
      <c r="BK315" s="223">
        <v>9.9098229809057746E-4</v>
      </c>
      <c r="BL315" s="223">
        <v>1.0529345548537902E-3</v>
      </c>
      <c r="BM315" s="223">
        <v>1.123678979560462E-3</v>
      </c>
      <c r="BN315" s="223">
        <v>1.2044661034342136E-3</v>
      </c>
      <c r="BO315" s="223">
        <v>1.2967252540352701E-3</v>
      </c>
      <c r="BP315" s="223">
        <v>1.402090356561641E-3</v>
      </c>
      <c r="BQ315" s="223">
        <v>1.522429516364041E-3</v>
      </c>
      <c r="BR315" s="223">
        <v>1.6598789509932822E-3</v>
      </c>
      <c r="BS315" s="223">
        <v>1.8168819290487483E-3</v>
      </c>
      <c r="BT315" s="223">
        <v>1.9962334768657119E-3</v>
      </c>
      <c r="BU315" s="223">
        <v>2.2011324636530584E-3</v>
      </c>
      <c r="BV315" s="223">
        <v>2.4726744264723126E-3</v>
      </c>
      <c r="BW315" s="223">
        <v>2.7402022688613084E-3</v>
      </c>
      <c r="BX315" s="223">
        <v>3.0459303949455807E-3</v>
      </c>
      <c r="BY315" s="223">
        <v>3.3953565212570583E-3</v>
      </c>
      <c r="BZ315" s="223">
        <v>3.7947805958319339E-3</v>
      </c>
      <c r="CA315" s="223">
        <v>4.251424623205882E-3</v>
      </c>
      <c r="CB315" s="223">
        <v>4.7735710909615706E-3</v>
      </c>
      <c r="CC315" s="223">
        <v>5.3707230698414425E-3</v>
      </c>
      <c r="CD315" s="223">
        <v>6.0537896156065557E-3</v>
      </c>
      <c r="CE315" s="223">
        <v>6.8353007713289225E-3</v>
      </c>
      <c r="CF315" s="223">
        <v>7.7296572804202521E-3</v>
      </c>
      <c r="CG315" s="223">
        <v>8.7534211078137761E-3</v>
      </c>
      <c r="CH315" s="223">
        <v>9.9256540733844295E-3</v>
      </c>
      <c r="CI315" s="223">
        <v>1.1268313384724237E-2</v>
      </c>
      <c r="CJ315" s="223">
        <v>1.2807022312449351E-2</v>
      </c>
      <c r="CK315" s="223">
        <v>1.4570562607027241E-2</v>
      </c>
      <c r="CL315" s="223">
        <v>1.6593418988685653E-2</v>
      </c>
      <c r="CM315" s="223">
        <v>1.8914220334012435E-2</v>
      </c>
      <c r="CN315" s="223">
        <v>2.1578351918633994E-2</v>
      </c>
      <c r="CO315" s="223">
        <v>2.4638402157929375E-2</v>
      </c>
      <c r="CP315" s="223">
        <v>2.815550766917246E-2</v>
      </c>
      <c r="CQ315" s="223">
        <v>3.220108135451473E-2</v>
      </c>
      <c r="CR315" s="223">
        <v>3.6860284235290988E-2</v>
      </c>
      <c r="CS315" s="223">
        <v>4.2227445897705156E-2</v>
      </c>
      <c r="CT315" s="223">
        <v>4.8418045848941889E-2</v>
      </c>
      <c r="CU315" s="223">
        <v>5.5566667604344533E-2</v>
      </c>
      <c r="CV315" s="223">
        <v>6.3832323991499629E-2</v>
      </c>
      <c r="CW315" s="223">
        <v>7.3403641509945203E-2</v>
      </c>
      <c r="CX315" s="223">
        <v>8.4505382337354065E-2</v>
      </c>
      <c r="CY315" s="223">
        <v>9.7406729322373042E-2</v>
      </c>
      <c r="CZ315" s="223">
        <v>0.11243192121563914</v>
      </c>
      <c r="DA315" s="223">
        <v>0.12997406191844577</v>
      </c>
      <c r="DB315" s="223">
        <v>0.15051327693609276</v>
      </c>
      <c r="DC315" s="223">
        <v>0.17464091553168126</v>
      </c>
      <c r="DD315" s="223">
        <v>0.20309230218611551</v>
      </c>
    </row>
    <row r="316" spans="8:108">
      <c r="H316" s="223" t="s">
        <v>828</v>
      </c>
      <c r="I316" s="223">
        <v>2.6746453522255895E-4</v>
      </c>
      <c r="J316" s="223">
        <v>2.6747287974995999E-4</v>
      </c>
      <c r="K316" s="223">
        <v>2.6748356107397943E-4</v>
      </c>
      <c r="L316" s="223">
        <v>2.6749698672765514E-4</v>
      </c>
      <c r="M316" s="223">
        <v>2.6751362687900556E-4</v>
      </c>
      <c r="N316" s="223">
        <v>2.675340234925021E-4</v>
      </c>
      <c r="O316" s="223">
        <v>2.6755880080078418E-4</v>
      </c>
      <c r="P316" s="223">
        <v>2.675886772721215E-4</v>
      </c>
      <c r="Q316" s="223">
        <v>2.6762447928501863E-4</v>
      </c>
      <c r="R316" s="223">
        <v>2.6766715675105666E-4</v>
      </c>
      <c r="S316" s="223">
        <v>2.6771780096088887E-4</v>
      </c>
      <c r="T316" s="223">
        <v>2.677776649668777E-4</v>
      </c>
      <c r="U316" s="223">
        <v>2.6784818685979744E-4</v>
      </c>
      <c r="V316" s="223">
        <v>2.6793101634708466E-4</v>
      </c>
      <c r="W316" s="223">
        <v>2.6802804509716929E-4</v>
      </c>
      <c r="X316" s="223">
        <v>2.6814144137938303E-4</v>
      </c>
      <c r="Y316" s="223">
        <v>2.6827368960295799E-4</v>
      </c>
      <c r="Z316" s="223">
        <v>2.6842763544292041E-4</v>
      </c>
      <c r="AA316" s="223">
        <v>2.6860653733666758E-4</v>
      </c>
      <c r="AB316" s="223">
        <v>2.688141252443117E-4</v>
      </c>
      <c r="AC316" s="223">
        <v>2.6905466769030291E-4</v>
      </c>
      <c r="AD316" s="223">
        <v>2.6933304824547193E-4</v>
      </c>
      <c r="AE316" s="223">
        <v>2.6965485276982771E-4</v>
      </c>
      <c r="AF316" s="223">
        <v>2.7002646891988023E-4</v>
      </c>
      <c r="AG316" s="223">
        <v>2.7045519963293281E-4</v>
      </c>
      <c r="AH316" s="223">
        <v>2.7094939253818537E-4</v>
      </c>
      <c r="AI316" s="223">
        <v>2.7151858751445646E-4</v>
      </c>
      <c r="AJ316" s="223">
        <v>2.7217368492129515E-4</v>
      </c>
      <c r="AK316" s="223">
        <v>2.7292713737920931E-4</v>
      </c>
      <c r="AL316" s="223">
        <v>2.7379316837131004E-4</v>
      </c>
      <c r="AM316" s="223">
        <v>2.7478802138926334E-4</v>
      </c>
      <c r="AN316" s="223">
        <v>2.7593024385825284E-4</v>
      </c>
      <c r="AO316" s="223">
        <v>2.7724101065683296E-4</v>
      </c>
      <c r="AP316" s="223">
        <v>2.7874449270729259E-4</v>
      </c>
      <c r="AQ316" s="223">
        <v>2.8046827686079663E-4</v>
      </c>
      <c r="AR316" s="223">
        <v>2.8244384415081479E-4</v>
      </c>
      <c r="AS316" s="223">
        <v>2.8470711445130009E-4</v>
      </c>
      <c r="AT316" s="223">
        <v>2.8729906666752835E-4</v>
      </c>
      <c r="AU316" s="223">
        <v>2.9026644482400116E-4</v>
      </c>
      <c r="AV316" s="223">
        <v>2.9366256181398263E-4</v>
      </c>
      <c r="AW316" s="223">
        <v>2.9754821415986044E-4</v>
      </c>
      <c r="AX316" s="223">
        <v>3.0199272292593451E-4</v>
      </c>
      <c r="AY316" s="223">
        <v>3.0707511795138729E-4</v>
      </c>
      <c r="AZ316" s="223">
        <v>3.1288548486010616E-4</v>
      </c>
      <c r="BA316" s="223">
        <v>3.1952649688791085E-4</v>
      </c>
      <c r="BB316" s="223">
        <v>3.2711515648237047E-4</v>
      </c>
      <c r="BC316" s="223">
        <v>3.3578477491537882E-4</v>
      </c>
      <c r="BD316" s="223">
        <v>3.4568722184772445E-4</v>
      </c>
      <c r="BE316" s="223">
        <v>3.569954809461498E-4</v>
      </c>
      <c r="BF316" s="223">
        <v>3.6990655232966056E-4</v>
      </c>
      <c r="BG316" s="223">
        <v>3.8464474787073513E-4</v>
      </c>
      <c r="BH316" s="223">
        <v>4.0146543126134304E-4</v>
      </c>
      <c r="BI316" s="223">
        <v>4.2065926134106303E-4</v>
      </c>
      <c r="BJ316" s="223">
        <v>4.425570045480103E-4</v>
      </c>
      <c r="BK316" s="223">
        <v>4.6753499057040812E-4</v>
      </c>
      <c r="BL316" s="223">
        <v>4.9602129442964508E-4</v>
      </c>
      <c r="BM316" s="223">
        <v>5.2850273840029851E-4</v>
      </c>
      <c r="BN316" s="223">
        <v>5.6553281845730941E-4</v>
      </c>
      <c r="BO316" s="223">
        <v>6.0774067242445624E-4</v>
      </c>
      <c r="BP316" s="223">
        <v>6.5584122076951345E-4</v>
      </c>
      <c r="BQ316" s="223">
        <v>7.1064662613321689E-4</v>
      </c>
      <c r="BR316" s="223">
        <v>7.7307923426603797E-4</v>
      </c>
      <c r="BS316" s="223">
        <v>8.4418617713863061E-4</v>
      </c>
      <c r="BT316" s="223">
        <v>9.2515583862637569E-4</v>
      </c>
      <c r="BU316" s="223">
        <v>1.0173367339284312E-3</v>
      </c>
      <c r="BV316" s="223">
        <v>1.1395062005880869E-3</v>
      </c>
      <c r="BW316" s="223">
        <v>1.2588564442222833E-3</v>
      </c>
      <c r="BX316" s="223">
        <v>1.3946412240255447E-3</v>
      </c>
      <c r="BY316" s="223">
        <v>1.5490843156531107E-3</v>
      </c>
      <c r="BZ316" s="223">
        <v>1.72470279078613E-3</v>
      </c>
      <c r="CA316" s="223">
        <v>1.9243440961372261E-3</v>
      </c>
      <c r="CB316" s="223">
        <v>2.1512274642009133E-3</v>
      </c>
      <c r="CC316" s="223">
        <v>2.4089900771222996E-3</v>
      </c>
      <c r="CD316" s="223">
        <v>2.7017384236392907E-3</v>
      </c>
      <c r="CE316" s="223">
        <v>3.0341053005298281E-3</v>
      </c>
      <c r="CF316" s="223">
        <v>3.411312911056349E-3</v>
      </c>
      <c r="CG316" s="223">
        <v>3.8392424987783425E-3</v>
      </c>
      <c r="CH316" s="223">
        <v>4.324510919278126E-3</v>
      </c>
      <c r="CI316" s="223">
        <v>4.8745544858726057E-3</v>
      </c>
      <c r="CJ316" s="223">
        <v>5.4978448178720973E-3</v>
      </c>
      <c r="CK316" s="223">
        <v>6.2035598261808503E-3</v>
      </c>
      <c r="CL316" s="223">
        <v>7.002460178890153E-3</v>
      </c>
      <c r="CM316" s="223">
        <v>7.9060713248516618E-3</v>
      </c>
      <c r="CN316" s="223">
        <v>8.9274917483219557E-3</v>
      </c>
      <c r="CO316" s="223">
        <v>1.0081266715048621E-2</v>
      </c>
      <c r="CP316" s="223">
        <v>1.1383540604817685E-2</v>
      </c>
      <c r="CQ316" s="223">
        <v>1.2852249438708446E-2</v>
      </c>
      <c r="CR316" s="223">
        <v>1.4507799578103534E-2</v>
      </c>
      <c r="CS316" s="223">
        <v>1.637072483550734E-2</v>
      </c>
      <c r="CT316" s="223">
        <v>1.8465070974592809E-2</v>
      </c>
      <c r="CU316" s="223">
        <v>2.0816441237160265E-2</v>
      </c>
      <c r="CV316" s="223">
        <v>2.3452336051952984E-2</v>
      </c>
      <c r="CW316" s="223">
        <v>2.6401936251234846E-2</v>
      </c>
      <c r="CX316" s="223">
        <v>2.9695689103967877E-2</v>
      </c>
      <c r="CY316" s="223">
        <v>3.3364599171646074E-2</v>
      </c>
      <c r="CZ316" s="223">
        <v>3.74390778667699E-2</v>
      </c>
      <c r="DA316" s="223">
        <v>4.1947131180702341E-2</v>
      </c>
      <c r="DB316" s="223">
        <v>4.6911548688402069E-2</v>
      </c>
      <c r="DC316" s="223">
        <v>5.2345572042269584E-2</v>
      </c>
      <c r="DD316" s="223">
        <v>5.824622211059078E-2</v>
      </c>
    </row>
    <row r="317" spans="8:108">
      <c r="H317" s="223" t="s">
        <v>829</v>
      </c>
      <c r="I317" s="223">
        <v>0</v>
      </c>
      <c r="J317" s="223">
        <v>0</v>
      </c>
      <c r="K317" s="223">
        <v>0</v>
      </c>
      <c r="L317" s="223">
        <v>0</v>
      </c>
      <c r="M317" s="223">
        <v>0</v>
      </c>
      <c r="N317" s="223">
        <v>0</v>
      </c>
      <c r="O317" s="223">
        <v>0</v>
      </c>
      <c r="P317" s="223">
        <v>0</v>
      </c>
      <c r="Q317" s="223">
        <v>0</v>
      </c>
      <c r="R317" s="223">
        <v>0</v>
      </c>
      <c r="S317" s="223">
        <v>0</v>
      </c>
      <c r="T317" s="223">
        <v>0</v>
      </c>
      <c r="U317" s="223">
        <v>0</v>
      </c>
      <c r="V317" s="223">
        <v>0</v>
      </c>
      <c r="W317" s="223">
        <v>0</v>
      </c>
      <c r="X317" s="223">
        <v>0</v>
      </c>
      <c r="Y317" s="223">
        <v>0</v>
      </c>
      <c r="Z317" s="223">
        <v>0</v>
      </c>
      <c r="AA317" s="223">
        <v>0</v>
      </c>
      <c r="AB317" s="223">
        <v>0</v>
      </c>
      <c r="AC317" s="223">
        <v>0</v>
      </c>
      <c r="AD317" s="223">
        <v>0</v>
      </c>
      <c r="AE317" s="223">
        <v>0</v>
      </c>
      <c r="AF317" s="223">
        <v>0</v>
      </c>
      <c r="AG317" s="223">
        <v>0</v>
      </c>
      <c r="AH317" s="223">
        <v>0</v>
      </c>
      <c r="AI317" s="223">
        <v>0</v>
      </c>
      <c r="AJ317" s="223">
        <v>0</v>
      </c>
      <c r="AK317" s="223">
        <v>0</v>
      </c>
      <c r="AL317" s="223">
        <v>0</v>
      </c>
      <c r="AM317" s="223">
        <v>0</v>
      </c>
      <c r="AN317" s="223">
        <v>0</v>
      </c>
      <c r="AO317" s="223">
        <v>0</v>
      </c>
      <c r="AP317" s="223">
        <v>0</v>
      </c>
      <c r="AQ317" s="223">
        <v>0</v>
      </c>
      <c r="AR317" s="223">
        <v>0</v>
      </c>
      <c r="AS317" s="223">
        <v>0</v>
      </c>
      <c r="AT317" s="223">
        <v>0</v>
      </c>
      <c r="AU317" s="223">
        <v>0</v>
      </c>
      <c r="AV317" s="223">
        <v>0</v>
      </c>
      <c r="AW317" s="223">
        <v>0</v>
      </c>
      <c r="AX317" s="223">
        <v>0</v>
      </c>
      <c r="AY317" s="223">
        <v>0</v>
      </c>
      <c r="AZ317" s="223">
        <v>0</v>
      </c>
      <c r="BA317" s="223">
        <v>0</v>
      </c>
      <c r="BB317" s="223">
        <v>0</v>
      </c>
      <c r="BC317" s="223">
        <v>0</v>
      </c>
      <c r="BD317" s="223">
        <v>0</v>
      </c>
      <c r="BE317" s="223">
        <v>0</v>
      </c>
      <c r="BF317" s="223">
        <v>0</v>
      </c>
      <c r="BG317" s="223">
        <v>0</v>
      </c>
      <c r="BH317" s="223">
        <v>0</v>
      </c>
      <c r="BI317" s="223">
        <v>0</v>
      </c>
      <c r="BJ317" s="223">
        <v>0</v>
      </c>
      <c r="BK317" s="223">
        <v>0</v>
      </c>
      <c r="BL317" s="223">
        <v>0</v>
      </c>
      <c r="BM317" s="223">
        <v>0</v>
      </c>
      <c r="BN317" s="223">
        <v>0</v>
      </c>
      <c r="BO317" s="223">
        <v>0</v>
      </c>
      <c r="BP317" s="223">
        <v>0</v>
      </c>
      <c r="BQ317" s="223">
        <v>0</v>
      </c>
      <c r="BR317" s="223">
        <v>0</v>
      </c>
      <c r="BS317" s="223">
        <v>0</v>
      </c>
      <c r="BT317" s="223">
        <v>0</v>
      </c>
      <c r="BU317" s="223">
        <v>0</v>
      </c>
      <c r="BV317" s="223">
        <v>0</v>
      </c>
      <c r="BW317" s="223">
        <v>0</v>
      </c>
      <c r="BX317" s="223">
        <v>0</v>
      </c>
      <c r="BY317" s="223">
        <v>0</v>
      </c>
      <c r="BZ317" s="223">
        <v>0</v>
      </c>
      <c r="CA317" s="223">
        <v>0</v>
      </c>
      <c r="CB317" s="223">
        <v>0</v>
      </c>
      <c r="CC317" s="223">
        <v>0</v>
      </c>
      <c r="CD317" s="223">
        <v>0</v>
      </c>
      <c r="CE317" s="223">
        <v>0</v>
      </c>
      <c r="CF317" s="223">
        <v>0</v>
      </c>
      <c r="CG317" s="223">
        <v>0</v>
      </c>
      <c r="CH317" s="223">
        <v>0</v>
      </c>
      <c r="CI317" s="223">
        <v>0</v>
      </c>
      <c r="CJ317" s="223">
        <v>0</v>
      </c>
      <c r="CK317" s="223">
        <v>0</v>
      </c>
      <c r="CL317" s="223">
        <v>0</v>
      </c>
      <c r="CM317" s="223">
        <v>0</v>
      </c>
      <c r="CN317" s="223">
        <v>0</v>
      </c>
      <c r="CO317" s="223">
        <v>0</v>
      </c>
      <c r="CP317" s="223">
        <v>0</v>
      </c>
      <c r="CQ317" s="223">
        <v>0</v>
      </c>
      <c r="CR317" s="223">
        <v>0</v>
      </c>
      <c r="CS317" s="223">
        <v>0</v>
      </c>
      <c r="CT317" s="223">
        <v>0</v>
      </c>
      <c r="CU317" s="223">
        <v>0</v>
      </c>
      <c r="CV317" s="223">
        <v>0</v>
      </c>
      <c r="CW317" s="223">
        <v>0</v>
      </c>
      <c r="CX317" s="223">
        <v>0</v>
      </c>
      <c r="CY317" s="223">
        <v>0</v>
      </c>
      <c r="CZ317" s="223">
        <v>0</v>
      </c>
      <c r="DA317" s="223">
        <v>0</v>
      </c>
      <c r="DB317" s="223">
        <v>0</v>
      </c>
      <c r="DC317" s="223">
        <v>0</v>
      </c>
      <c r="DD317" s="223">
        <v>0</v>
      </c>
    </row>
    <row r="318" spans="8:108">
      <c r="H318" s="223" t="s">
        <v>830</v>
      </c>
      <c r="I318" s="223">
        <v>1.3921819663752109E-5</v>
      </c>
      <c r="J318" s="223">
        <v>1.3921387047796029E-5</v>
      </c>
      <c r="K318" s="223">
        <v>1.3920924997618532E-5</v>
      </c>
      <c r="L318" s="223">
        <v>1.392043150940627E-5</v>
      </c>
      <c r="M318" s="223">
        <v>1.3919904442766566E-5</v>
      </c>
      <c r="N318" s="223">
        <v>1.3919341511394078E-5</v>
      </c>
      <c r="O318" s="223">
        <v>1.3918740273097233E-5</v>
      </c>
      <c r="P318" s="223">
        <v>1.3918098119139251E-5</v>
      </c>
      <c r="Q318" s="223">
        <v>1.3917412262845978E-5</v>
      </c>
      <c r="R318" s="223">
        <v>1.3916679727429731E-5</v>
      </c>
      <c r="S318" s="223">
        <v>1.3915897332974246E-5</v>
      </c>
      <c r="T318" s="223">
        <v>1.3915061682522361E-5</v>
      </c>
      <c r="U318" s="223">
        <v>1.3914169147203645E-5</v>
      </c>
      <c r="V318" s="223">
        <v>1.391321585033455E-5</v>
      </c>
      <c r="W318" s="223">
        <v>1.3912197650419138E-5</v>
      </c>
      <c r="X318" s="223">
        <v>1.3911110122972975E-5</v>
      </c>
      <c r="Y318" s="223">
        <v>1.3909948541087095E-5</v>
      </c>
      <c r="Z318" s="223">
        <v>1.3908707854643134E-5</v>
      </c>
      <c r="AA318" s="223">
        <v>1.390738266808396E-5</v>
      </c>
      <c r="AB318" s="223">
        <v>1.3905967216637128E-5</v>
      </c>
      <c r="AC318" s="223">
        <v>1.3904455340881038E-5</v>
      </c>
      <c r="AD318" s="223">
        <v>1.3902840459535177E-5</v>
      </c>
      <c r="AE318" s="223">
        <v>1.390111554034717E-5</v>
      </c>
      <c r="AF318" s="223">
        <v>1.3899273068939697E-5</v>
      </c>
      <c r="AG318" s="223">
        <v>1.3897305015469942E-5</v>
      </c>
      <c r="AH318" s="223">
        <v>1.3895202798942896E-5</v>
      </c>
      <c r="AI318" s="223">
        <v>1.38929572490078E-5</v>
      </c>
      <c r="AJ318" s="223">
        <v>1.3890558565053689E-5</v>
      </c>
      <c r="AK318" s="223">
        <v>1.3887996272405558E-5</v>
      </c>
      <c r="AL318" s="223">
        <v>1.3885259175407235E-5</v>
      </c>
      <c r="AM318" s="223">
        <v>1.3882335307159847E-5</v>
      </c>
      <c r="AN318" s="223">
        <v>1.3879211875666433E-5</v>
      </c>
      <c r="AO318" s="223">
        <v>1.3875875206112954E-5</v>
      </c>
      <c r="AP318" s="223">
        <v>1.3872310678994028E-5</v>
      </c>
      <c r="AQ318" s="223">
        <v>1.3868502663767538E-5</v>
      </c>
      <c r="AR318" s="223">
        <v>1.3864434447696093E-5</v>
      </c>
      <c r="AS318" s="223">
        <v>1.3860088159504259E-5</v>
      </c>
      <c r="AT318" s="223">
        <v>1.3855444687449111E-5</v>
      </c>
      <c r="AU318" s="223">
        <v>1.3850483591366575E-5</v>
      </c>
      <c r="AV318" s="223">
        <v>1.3845183008218121E-5</v>
      </c>
      <c r="AW318" s="223">
        <v>1.38395195506199E-5</v>
      </c>
      <c r="AX318" s="223">
        <v>1.3833468197790302E-5</v>
      </c>
      <c r="AY318" s="223">
        <v>1.3827002178300107E-5</v>
      </c>
      <c r="AZ318" s="223">
        <v>1.3820092843952956E-5</v>
      </c>
      <c r="BA318" s="223">
        <v>1.3812709534060384E-5</v>
      </c>
      <c r="BB318" s="223">
        <v>1.3804819429305887E-5</v>
      </c>
      <c r="BC318" s="223">
        <v>1.3796387394314193E-5</v>
      </c>
      <c r="BD318" s="223">
        <v>1.3787375807955282E-5</v>
      </c>
      <c r="BE318" s="223">
        <v>1.377774438031497E-5</v>
      </c>
      <c r="BF318" s="223">
        <v>1.3767449955155601E-5</v>
      </c>
      <c r="BG318" s="223">
        <v>1.3756446296567805E-5</v>
      </c>
      <c r="BH318" s="223">
        <v>1.3744683858377152E-5</v>
      </c>
      <c r="BI318" s="223">
        <v>1.3732109534714771E-5</v>
      </c>
      <c r="BJ318" s="223">
        <v>1.3718666389986088E-5</v>
      </c>
      <c r="BK318" s="223">
        <v>1.3704293366273887E-5</v>
      </c>
      <c r="BL318" s="223">
        <v>1.3688924965987191E-5</v>
      </c>
      <c r="BM318" s="223">
        <v>1.3672490907311809E-5</v>
      </c>
      <c r="BN318" s="223">
        <v>1.3654915749726488E-5</v>
      </c>
      <c r="BO318" s="223">
        <v>1.3636118486515004E-5</v>
      </c>
      <c r="BP318" s="223">
        <v>1.3616012100821599E-5</v>
      </c>
      <c r="BQ318" s="223">
        <v>1.3594503081356708E-5</v>
      </c>
      <c r="BR318" s="223">
        <v>1.357149089335178E-5</v>
      </c>
      <c r="BS318" s="223">
        <v>1.3546867399774227E-5</v>
      </c>
      <c r="BT318" s="223">
        <v>1.3520516227130712E-5</v>
      </c>
      <c r="BU318" s="223">
        <v>1.3492311993162275E-5</v>
      </c>
      <c r="BV318" s="223">
        <v>1.4387436490381462E-5</v>
      </c>
      <c r="BW318" s="223">
        <v>1.435441581729305E-5</v>
      </c>
      <c r="BX318" s="223">
        <v>1.4319051771481331E-5</v>
      </c>
      <c r="BY318" s="223">
        <v>1.4281170418605068E-5</v>
      </c>
      <c r="BZ318" s="223">
        <v>1.4240583759705503E-5</v>
      </c>
      <c r="CA318" s="223">
        <v>1.4197088411159754E-5</v>
      </c>
      <c r="CB318" s="223">
        <v>1.4150464136056999E-5</v>
      </c>
      <c r="CC318" s="223">
        <v>1.410047220227719E-5</v>
      </c>
      <c r="CD318" s="223">
        <v>1.4046853541603348E-5</v>
      </c>
      <c r="CE318" s="223">
        <v>1.3989326679570804E-5</v>
      </c>
      <c r="CF318" s="223">
        <v>1.3927585400158965E-5</v>
      </c>
      <c r="CG318" s="223">
        <v>1.3861296102635234E-5</v>
      </c>
      <c r="CH318" s="223">
        <v>1.379009479958153E-5</v>
      </c>
      <c r="CI318" s="223">
        <v>1.371358369501037E-5</v>
      </c>
      <c r="CJ318" s="223">
        <v>1.3631311442085129E-5</v>
      </c>
      <c r="CK318" s="223">
        <v>1.354282404685118E-5</v>
      </c>
      <c r="CL318" s="223">
        <v>1.3447562082056135E-5</v>
      </c>
      <c r="CM318" s="223">
        <v>1.3344970046545536E-5</v>
      </c>
      <c r="CN318" s="223">
        <v>1.3234404418480196E-5</v>
      </c>
      <c r="CO318" s="223">
        <v>1.3115156234770798E-5</v>
      </c>
      <c r="CP318" s="223">
        <v>1.2986438132551117E-5</v>
      </c>
      <c r="CQ318" s="223">
        <v>1.2847366346840663E-5</v>
      </c>
      <c r="CR318" s="223">
        <v>1.2696898164514346E-5</v>
      </c>
      <c r="CS318" s="223">
        <v>1.2534033801303267E-5</v>
      </c>
      <c r="CT318" s="223">
        <v>1.2357495621941578E-5</v>
      </c>
      <c r="CU318" s="223">
        <v>1.2165882291449554E-5</v>
      </c>
      <c r="CV318" s="223">
        <v>1.195760348094222E-5</v>
      </c>
      <c r="CW318" s="223">
        <v>1.1730845861076485E-5</v>
      </c>
      <c r="CX318" s="223">
        <v>1.1483532248232838E-5</v>
      </c>
      <c r="CY318" s="223">
        <v>1.1213271844759664E-5</v>
      </c>
      <c r="CZ318" s="223">
        <v>1.0917299552771011E-5</v>
      </c>
      <c r="DA318" s="223">
        <v>1.0592402009151225E-5</v>
      </c>
      <c r="DB318" s="223">
        <v>1.0234827771326216E-5</v>
      </c>
      <c r="DC318" s="223">
        <v>9.8401792176475098E-6</v>
      </c>
      <c r="DD318" s="223">
        <v>9.4032847359515912E-6</v>
      </c>
    </row>
    <row r="319" spans="8:108">
      <c r="H319" s="223" t="s">
        <v>831</v>
      </c>
      <c r="I319" s="223">
        <v>4.4044038999747493E-9</v>
      </c>
      <c r="J319" s="223">
        <v>5.023772863019159E-9</v>
      </c>
      <c r="K319" s="223">
        <v>5.7302405393275582E-9</v>
      </c>
      <c r="L319" s="223">
        <v>6.536055178820248E-9</v>
      </c>
      <c r="M319" s="223">
        <v>7.4551874406298773E-9</v>
      </c>
      <c r="N319" s="223">
        <v>8.5035726067657772E-9</v>
      </c>
      <c r="O319" s="223">
        <v>9.6993868570563914E-9</v>
      </c>
      <c r="P319" s="223">
        <v>1.1063362395234451E-8</v>
      </c>
      <c r="Q319" s="223">
        <v>1.2619146889603858E-8</v>
      </c>
      <c r="R319" s="223">
        <v>1.4393713460023034E-8</v>
      </c>
      <c r="S319" s="223">
        <v>1.64178283192765E-8</v>
      </c>
      <c r="T319" s="223">
        <v>1.8726584176478821E-8</v>
      </c>
      <c r="U319" s="223">
        <v>2.1360008650291506E-8</v>
      </c>
      <c r="V319" s="223">
        <v>2.4363758240202306E-8</v>
      </c>
      <c r="W319" s="223">
        <v>2.778990988746274E-8</v>
      </c>
      <c r="X319" s="223">
        <v>3.1697863849222259E-8</v>
      </c>
      <c r="Y319" s="223">
        <v>3.6155373539268673E-8</v>
      </c>
      <c r="Z319" s="223">
        <v>4.1239720190044369E-8</v>
      </c>
      <c r="AA319" s="223">
        <v>4.7039052701419155E-8</v>
      </c>
      <c r="AB319" s="223">
        <v>5.3653915905594484E-8</v>
      </c>
      <c r="AC319" s="223">
        <v>6.1198993744143887E-8</v>
      </c>
      <c r="AD319" s="223">
        <v>6.9805097579191577E-8</v>
      </c>
      <c r="AE319" s="223">
        <v>7.9621434110699445E-8</v>
      </c>
      <c r="AF319" s="223">
        <v>9.0818192219449476E-8</v>
      </c>
      <c r="AG319" s="223">
        <v>1.0358949358462421E-7</v>
      </c>
      <c r="AH319" s="223">
        <v>1.1815675823175885E-7</v>
      </c>
      <c r="AI319" s="223">
        <v>1.347725433606189E-7</v>
      </c>
      <c r="AJ319" s="223">
        <v>1.5372492200795477E-7</v>
      </c>
      <c r="AK319" s="223">
        <v>1.7534247745937362E-7</v>
      </c>
      <c r="AL319" s="223">
        <v>1.9999999999999989E-7</v>
      </c>
      <c r="AM319" s="223">
        <v>2.2812498477026403E-7</v>
      </c>
      <c r="AN319" s="223">
        <v>2.6020504338216612E-7</v>
      </c>
      <c r="AO319" s="223">
        <v>2.9679635779351288E-7</v>
      </c>
      <c r="AP319" s="223">
        <v>3.3853332300757511E-7</v>
      </c>
      <c r="AQ319" s="223">
        <v>3.8613954577664989E-7</v>
      </c>
      <c r="AR319" s="223">
        <v>4.4044038999747465E-7</v>
      </c>
      <c r="AS319" s="223">
        <v>5.0237728630191582E-7</v>
      </c>
      <c r="AT319" s="223">
        <v>5.7302405393275561E-7</v>
      </c>
      <c r="AU319" s="223">
        <v>6.5360551788202502E-7</v>
      </c>
      <c r="AV319" s="223">
        <v>7.4551874406298761E-7</v>
      </c>
      <c r="AW319" s="223">
        <v>8.5035726067657806E-7</v>
      </c>
      <c r="AX319" s="223">
        <v>9.6993868570563907E-7</v>
      </c>
      <c r="AY319" s="223">
        <v>1.1063362395234449E-6</v>
      </c>
      <c r="AZ319" s="223">
        <v>1.2619146889603861E-6</v>
      </c>
      <c r="BA319" s="223">
        <v>1.4393713460023043E-6</v>
      </c>
      <c r="BB319" s="223">
        <v>1.6417828319276503E-6</v>
      </c>
      <c r="BC319" s="223">
        <v>1.8726584176478812E-6</v>
      </c>
      <c r="BD319" s="223">
        <v>2.1360008650291511E-6</v>
      </c>
      <c r="BE319" s="223">
        <v>2.4363758240202289E-6</v>
      </c>
      <c r="BF319" s="223">
        <v>2.7789909887462745E-6</v>
      </c>
      <c r="BG319" s="223">
        <v>3.1697863849222252E-6</v>
      </c>
      <c r="BH319" s="223">
        <v>3.6155373539268682E-6</v>
      </c>
      <c r="BI319" s="223">
        <v>4.1239720190044368E-6</v>
      </c>
      <c r="BJ319" s="223">
        <v>4.7039052701419168E-6</v>
      </c>
      <c r="BK319" s="223">
        <v>5.3653915905594472E-6</v>
      </c>
      <c r="BL319" s="223">
        <v>6.1198993744143915E-6</v>
      </c>
      <c r="BM319" s="223">
        <v>6.9805097579191587E-6</v>
      </c>
      <c r="BN319" s="223">
        <v>7.9621434110699467E-6</v>
      </c>
      <c r="BO319" s="223">
        <v>9.0818192219449501E-6</v>
      </c>
      <c r="BP319" s="223">
        <v>1.0358949358462413E-5</v>
      </c>
      <c r="BQ319" s="223">
        <v>1.1815675823175886E-5</v>
      </c>
      <c r="BR319" s="223">
        <v>1.3477254336061882E-5</v>
      </c>
      <c r="BS319" s="223">
        <v>1.5372492200795473E-5</v>
      </c>
      <c r="BT319" s="223">
        <v>1.7534247745937357E-5</v>
      </c>
      <c r="BU319" s="223">
        <v>1.9999999999999998E-5</v>
      </c>
      <c r="BV319" s="223">
        <v>2.2812498477026405E-5</v>
      </c>
      <c r="BW319" s="223">
        <v>2.6020504338216627E-5</v>
      </c>
      <c r="BX319" s="223">
        <v>2.9679635779351293E-5</v>
      </c>
      <c r="BY319" s="223">
        <v>3.3853332300757531E-5</v>
      </c>
      <c r="BZ319" s="223">
        <v>3.8613954577664992E-5</v>
      </c>
      <c r="CA319" s="223">
        <v>4.4044038999747476E-5</v>
      </c>
      <c r="CB319" s="223">
        <v>5.0237728630191549E-5</v>
      </c>
      <c r="CC319" s="223">
        <v>5.7302405393275631E-5</v>
      </c>
      <c r="CD319" s="223">
        <v>6.5360551788202489E-5</v>
      </c>
      <c r="CE319" s="223">
        <v>7.4551874406298763E-5</v>
      </c>
      <c r="CF319" s="223">
        <v>8.5035726067657726E-5</v>
      </c>
      <c r="CG319" s="223">
        <v>9.6993868570563994E-5</v>
      </c>
      <c r="CH319" s="223">
        <v>1.1063362395234454E-4</v>
      </c>
      <c r="CI319" s="223">
        <v>1.2619146889603861E-4</v>
      </c>
      <c r="CJ319" s="223">
        <v>1.4393713460023025E-4</v>
      </c>
      <c r="CK319" s="223">
        <v>1.6417828319276523E-4</v>
      </c>
      <c r="CL319" s="223">
        <v>1.8726584176478832E-4</v>
      </c>
      <c r="CM319" s="223">
        <v>2.1360008650291506E-4</v>
      </c>
      <c r="CN319" s="223">
        <v>2.4363758240202296E-4</v>
      </c>
      <c r="CO319" s="223">
        <v>2.7789909887462709E-4</v>
      </c>
      <c r="CP319" s="223">
        <v>3.1697863849222278E-4</v>
      </c>
      <c r="CQ319" s="223">
        <v>3.6155373539268682E-4</v>
      </c>
      <c r="CR319" s="223">
        <v>4.1239720190044379E-4</v>
      </c>
      <c r="CS319" s="223">
        <v>4.7039052701419135E-4</v>
      </c>
      <c r="CT319" s="223">
        <v>5.3653915905594555E-4</v>
      </c>
      <c r="CU319" s="223">
        <v>6.119899374414391E-4</v>
      </c>
      <c r="CV319" s="223">
        <v>6.9805097579191577E-4</v>
      </c>
      <c r="CW319" s="223">
        <v>7.9621434110699395E-4</v>
      </c>
      <c r="CX319" s="223">
        <v>9.0818192219449393E-4</v>
      </c>
      <c r="CY319" s="223">
        <v>1.0358949358462424E-3</v>
      </c>
      <c r="CZ319" s="223">
        <v>1.1815675823175882E-3</v>
      </c>
      <c r="DA319" s="223">
        <v>1.3477254336061878E-3</v>
      </c>
      <c r="DB319" s="223">
        <v>1.537249220079546E-3</v>
      </c>
      <c r="DC319" s="223">
        <v>1.753424774593737E-3</v>
      </c>
      <c r="DD319" s="223">
        <v>2E-3</v>
      </c>
    </row>
    <row r="320" spans="8:108">
      <c r="H320" s="223" t="s">
        <v>832</v>
      </c>
      <c r="I320" s="223">
        <v>3.8332989185599284E-3</v>
      </c>
      <c r="J320" s="223">
        <v>3.8328285001831171E-3</v>
      </c>
      <c r="K320" s="223">
        <v>3.8323315281051026E-3</v>
      </c>
      <c r="L320" s="223">
        <v>3.8318069609493944E-3</v>
      </c>
      <c r="M320" s="223">
        <v>3.8312537940017786E-3</v>
      </c>
      <c r="N320" s="223">
        <v>3.830671076817773E-3</v>
      </c>
      <c r="O320" s="223">
        <v>3.8300579341521441E-3</v>
      </c>
      <c r="P320" s="223">
        <v>3.8294135907358685E-3</v>
      </c>
      <c r="Q320" s="223">
        <v>3.8287374005030661E-3</v>
      </c>
      <c r="R320" s="223">
        <v>3.8280288809593613E-3</v>
      </c>
      <c r="S320" s="223">
        <v>3.8272877534847975E-3</v>
      </c>
      <c r="T320" s="223">
        <v>3.8265139904807726E-3</v>
      </c>
      <c r="U320" s="223">
        <v>3.8257078704034154E-3</v>
      </c>
      <c r="V320" s="223">
        <v>3.824870041877885E-3</v>
      </c>
      <c r="W320" s="223">
        <v>3.8240015982618347E-3</v>
      </c>
      <c r="X320" s="223">
        <v>3.8231041642249348E-3</v>
      </c>
      <c r="Y320" s="223">
        <v>3.8221799961382836E-3</v>
      </c>
      <c r="Z320" s="223">
        <v>3.8212320983269338E-3</v>
      </c>
      <c r="AA320" s="223">
        <v>3.8202643575350114E-3</v>
      </c>
      <c r="AB320" s="223">
        <v>3.8192816982914679E-3</v>
      </c>
      <c r="AC320" s="223">
        <v>3.8182902622510896E-3</v>
      </c>
      <c r="AD320" s="223">
        <v>3.8172976150270726E-3</v>
      </c>
      <c r="AE320" s="223">
        <v>3.8163129845358136E-3</v>
      </c>
      <c r="AF320" s="223">
        <v>3.8153475354505664E-3</v>
      </c>
      <c r="AG320" s="223">
        <v>3.8144146850183696E-3</v>
      </c>
      <c r="AH320" s="223">
        <v>3.8135304662456535E-3</v>
      </c>
      <c r="AI320" s="223">
        <v>3.8127139453154875E-3</v>
      </c>
      <c r="AJ320" s="223">
        <v>3.8119877010784715E-3</v>
      </c>
      <c r="AK320" s="223">
        <v>3.8113783755770233E-3</v>
      </c>
      <c r="AL320" s="223">
        <v>3.8109173058389024E-3</v>
      </c>
      <c r="AM320" s="223">
        <v>3.8106412486325451E-3</v>
      </c>
      <c r="AN320" s="223">
        <v>3.8105932115397559E-3</v>
      </c>
      <c r="AO320" s="223">
        <v>3.8108234055996238E-3</v>
      </c>
      <c r="AP320" s="223">
        <v>3.811390336944507E-3</v>
      </c>
      <c r="AQ320" s="223">
        <v>3.8123620573225336E-3</v>
      </c>
      <c r="AR320" s="223">
        <v>3.8138175962246896E-3</v>
      </c>
      <c r="AS320" s="223">
        <v>3.8158486005577395E-3</v>
      </c>
      <c r="AT320" s="223">
        <v>3.8185612114835501E-3</v>
      </c>
      <c r="AU320" s="223">
        <v>3.8220782122454664E-3</v>
      </c>
      <c r="AV320" s="223">
        <v>3.826541485597116E-3</v>
      </c>
      <c r="AW320" s="223">
        <v>3.832114824922728E-3</v>
      </c>
      <c r="AX320" s="223">
        <v>3.8389871493873192E-3</v>
      </c>
      <c r="AY320" s="223">
        <v>3.8473761805900811E-3</v>
      </c>
      <c r="AZ320" s="223">
        <v>3.8575326463413445E-3</v>
      </c>
      <c r="BA320" s="223">
        <v>3.8697450864868567E-3</v>
      </c>
      <c r="BB320" s="223">
        <v>3.8843453463281137E-3</v>
      </c>
      <c r="BC320" s="223">
        <v>3.9017148553234129E-3</v>
      </c>
      <c r="BD320" s="223">
        <v>3.9222918026181226E-3</v>
      </c>
      <c r="BE320" s="223">
        <v>3.9465793367930158E-3</v>
      </c>
      <c r="BF320" s="223">
        <v>3.9751549353220844E-3</v>
      </c>
      <c r="BG320" s="223">
        <v>4.0086811099235339E-3</v>
      </c>
      <c r="BH320" s="223">
        <v>4.047917637646916E-3</v>
      </c>
      <c r="BI320" s="223">
        <v>4.093735534598927E-3</v>
      </c>
      <c r="BJ320" s="223">
        <v>4.1471330201702447E-3</v>
      </c>
      <c r="BK320" s="223">
        <v>4.2092537550620802E-3</v>
      </c>
      <c r="BL320" s="223">
        <v>4.2814076769902348E-3</v>
      </c>
      <c r="BM320" s="223">
        <v>4.3650948044368747E-3</v>
      </c>
      <c r="BN320" s="223">
        <v>4.4620324321200519E-3</v>
      </c>
      <c r="BO320" s="223">
        <v>4.5741862029964921E-3</v>
      </c>
      <c r="BP320" s="223">
        <v>4.7038056118139885E-3</v>
      </c>
      <c r="BQ320" s="223">
        <v>4.8534645758977852E-3</v>
      </c>
      <c r="BR320" s="223">
        <v>5.0261078016442702E-3</v>
      </c>
      <c r="BS320" s="223">
        <v>5.2251037820468379E-3</v>
      </c>
      <c r="BT320" s="223">
        <v>5.4543053837810542E-3</v>
      </c>
      <c r="BU320" s="223">
        <v>5.7222435448804751E-3</v>
      </c>
      <c r="BV320" s="223">
        <v>6.1284303896938334E-3</v>
      </c>
      <c r="BW320" s="223">
        <v>6.5248639334112195E-3</v>
      </c>
      <c r="BX320" s="223">
        <v>6.9765689647577856E-3</v>
      </c>
      <c r="BY320" s="223">
        <v>7.4913089992485367E-3</v>
      </c>
      <c r="BZ320" s="223">
        <v>8.0779458822647851E-3</v>
      </c>
      <c r="CA320" s="223">
        <v>8.7465969023878074E-3</v>
      </c>
      <c r="CB320" s="223">
        <v>9.5088148606100875E-3</v>
      </c>
      <c r="CC320" s="223">
        <v>1.0377794592766715E-2</v>
      </c>
      <c r="CD320" s="223">
        <v>1.1368610018154583E-2</v>
      </c>
      <c r="CE320" s="223">
        <v>1.2498486470381567E-2</v>
      </c>
      <c r="CF320" s="223">
        <v>1.3787113880516171E-2</v>
      </c>
      <c r="CG320" s="223">
        <v>1.5257007357277601E-2</v>
      </c>
      <c r="CH320" s="223">
        <v>1.693392288193182E-2</v>
      </c>
      <c r="CI320" s="223">
        <v>1.8847337254709391E-2</v>
      </c>
      <c r="CJ320" s="223">
        <v>2.1031446506621528E-2</v>
      </c>
      <c r="CK320" s="223">
        <v>2.3524290326805256E-2</v>
      </c>
      <c r="CL320" s="223">
        <v>2.6371243463204318E-2</v>
      </c>
      <c r="CM320" s="223">
        <v>2.9622558880645238E-2</v>
      </c>
      <c r="CN320" s="223">
        <v>3.3336849085557604E-2</v>
      </c>
      <c r="CO320" s="223">
        <v>3.7581386550501909E-2</v>
      </c>
      <c r="CP320" s="223">
        <v>4.2433605383281267E-2</v>
      </c>
      <c r="CQ320" s="223">
        <v>4.7983028329714204E-2</v>
      </c>
      <c r="CR320" s="223">
        <v>5.4335449211576625E-2</v>
      </c>
      <c r="CS320" s="223">
        <v>6.1605882219450132E-2</v>
      </c>
      <c r="CT320" s="223">
        <v>6.9934116772941979E-2</v>
      </c>
      <c r="CU320" s="223">
        <v>7.9480612489875396E-2</v>
      </c>
      <c r="CV320" s="223">
        <v>9.0432194846667618E-2</v>
      </c>
      <c r="CW320" s="223">
        <v>0.10300703109933833</v>
      </c>
      <c r="CX320" s="223">
        <v>0.11746074882947444</v>
      </c>
      <c r="CY320" s="223">
        <v>0.13409402512439433</v>
      </c>
      <c r="CZ320" s="223">
        <v>0.15326208840939184</v>
      </c>
      <c r="DA320" s="223">
        <v>0.175386737393983</v>
      </c>
      <c r="DB320" s="223">
        <v>0.20097171511790915</v>
      </c>
      <c r="DC320" s="223">
        <v>0.23062261719473731</v>
      </c>
      <c r="DD320" s="223">
        <v>0.26507302045027992</v>
      </c>
    </row>
    <row r="321" spans="8:108">
      <c r="H321" s="223" t="s">
        <v>833</v>
      </c>
      <c r="I321" s="223">
        <v>8.0040140190581928E-3</v>
      </c>
      <c r="J321" s="223">
        <v>8.0034889474834021E-3</v>
      </c>
      <c r="K321" s="223">
        <v>8.0029389513743953E-3</v>
      </c>
      <c r="L321" s="223">
        <v>8.0023638518640344E-3</v>
      </c>
      <c r="M321" s="223">
        <v>8.0017636711097948E-3</v>
      </c>
      <c r="N321" s="223">
        <v>8.0011386759436028E-3</v>
      </c>
      <c r="O321" s="223">
        <v>8.0004894287051299E-3</v>
      </c>
      <c r="P321" s="223">
        <v>7.9998168463405045E-3</v>
      </c>
      <c r="Q321" s="223">
        <v>7.9991222690046753E-3</v>
      </c>
      <c r="R321" s="223">
        <v>7.9984075395850597E-3</v>
      </c>
      <c r="S321" s="223">
        <v>7.997675095768899E-3</v>
      </c>
      <c r="T321" s="223">
        <v>7.9969280765108224E-3</v>
      </c>
      <c r="U321" s="223">
        <v>7.9961704450245263E-3</v>
      </c>
      <c r="V321" s="223">
        <v>7.9954071307278204E-3</v>
      </c>
      <c r="W321" s="223">
        <v>7.9946441929191481E-3</v>
      </c>
      <c r="X321" s="223">
        <v>7.993889009362062E-3</v>
      </c>
      <c r="Y321" s="223">
        <v>7.9931504934089431E-3</v>
      </c>
      <c r="Z321" s="223">
        <v>7.9924393438148885E-3</v>
      </c>
      <c r="AA321" s="223">
        <v>7.99176833198555E-3</v>
      </c>
      <c r="AB321" s="223">
        <v>7.9911526320801569E-3</v>
      </c>
      <c r="AC321" s="223">
        <v>7.9906102001637818E-3</v>
      </c>
      <c r="AD321" s="223">
        <v>7.9901622094857138E-3</v>
      </c>
      <c r="AE321" s="223">
        <v>7.9898335499681838E-3</v>
      </c>
      <c r="AF321" s="223">
        <v>7.9896534011398446E-3</v>
      </c>
      <c r="AG321" s="223">
        <v>7.9896558890611754E-3</v>
      </c>
      <c r="AH321" s="223">
        <v>7.9898808392874446E-3</v>
      </c>
      <c r="AI321" s="223">
        <v>7.9903746396252241E-3</v>
      </c>
      <c r="AJ321" s="223">
        <v>7.9911912283905911E-3</v>
      </c>
      <c r="AK321" s="223">
        <v>7.9923932261051524E-3</v>
      </c>
      <c r="AL321" s="223">
        <v>7.9940532311090547E-3</v>
      </c>
      <c r="AM321" s="223">
        <v>7.9962553024724489E-3</v>
      </c>
      <c r="AN321" s="223">
        <v>7.9990966568992891E-3</v>
      </c>
      <c r="AO321" s="223">
        <v>8.0026896100979759E-3</v>
      </c>
      <c r="AP321" s="223">
        <v>8.0071637974080331E-3</v>
      </c>
      <c r="AQ321" s="223">
        <v>8.0126687133967416E-3</v>
      </c>
      <c r="AR321" s="223">
        <v>8.0193766157603298E-3</v>
      </c>
      <c r="AS321" s="223">
        <v>8.0274858452796319E-3</v>
      </c>
      <c r="AT321" s="223">
        <v>8.0372246209028577E-3</v>
      </c>
      <c r="AU321" s="223">
        <v>8.0488553773865931E-3</v>
      </c>
      <c r="AV321" s="223">
        <v>8.0626797224675577E-3</v>
      </c>
      <c r="AW321" s="223">
        <v>8.0790441014302328E-3</v>
      </c>
      <c r="AX321" s="223">
        <v>8.0983462693712104E-3</v>
      </c>
      <c r="AY321" s="223">
        <v>8.1210426856599387E-3</v>
      </c>
      <c r="AZ321" s="223">
        <v>8.1476569613094622E-3</v>
      </c>
      <c r="BA321" s="223">
        <v>8.1787895084873118E-3</v>
      </c>
      <c r="BB321" s="223">
        <v>8.2151285625466312E-3</v>
      </c>
      <c r="BC321" s="223">
        <v>8.257462771118735E-3</v>
      </c>
      <c r="BD321" s="223">
        <v>8.3066955724149169E-3</v>
      </c>
      <c r="BE321" s="223">
        <v>8.3638616164353127E-3</v>
      </c>
      <c r="BF321" s="223">
        <v>8.4301455188484781E-3</v>
      </c>
      <c r="BG321" s="223">
        <v>8.5069032785447616E-3</v>
      </c>
      <c r="BH321" s="223">
        <v>8.5956867370374779E-3</v>
      </c>
      <c r="BI321" s="223">
        <v>8.698271511860976E-3</v>
      </c>
      <c r="BJ321" s="223">
        <v>8.8166888979020076E-3</v>
      </c>
      <c r="BK321" s="223">
        <v>8.9532623013648133E-3</v>
      </c>
      <c r="BL321" s="223">
        <v>9.1106488521599423E-3</v>
      </c>
      <c r="BM321" s="223">
        <v>9.2918869334865251E-3</v>
      </c>
      <c r="BN321" s="223">
        <v>9.5004504740665071E-3</v>
      </c>
      <c r="BO321" s="223">
        <v>9.7403109710063312E-3</v>
      </c>
      <c r="BP321" s="223">
        <v>1.001600835208356E-2</v>
      </c>
      <c r="BQ321" s="223">
        <v>1.0332731948282608E-2</v>
      </c>
      <c r="BR321" s="223">
        <v>1.0696413034044916E-2</v>
      </c>
      <c r="BS321" s="223">
        <v>1.1113830607973364E-2</v>
      </c>
      <c r="BT321" s="223">
        <v>1.1592732335394231E-2</v>
      </c>
      <c r="BU321" s="223">
        <v>1.2146097259465369E-2</v>
      </c>
      <c r="BV321" s="223">
        <v>1.3153344922947726E-2</v>
      </c>
      <c r="BW321" s="223">
        <v>1.3922440349398263E-2</v>
      </c>
      <c r="BX321" s="223">
        <v>1.4800036522246795E-2</v>
      </c>
      <c r="BY321" s="223">
        <v>1.580147096667121E-2</v>
      </c>
      <c r="BZ321" s="223">
        <v>1.6944260577939619E-2</v>
      </c>
      <c r="CA321" s="223">
        <v>1.8248414856779163E-2</v>
      </c>
      <c r="CB321" s="223">
        <v>1.9736795254261238E-2</v>
      </c>
      <c r="CC321" s="223">
        <v>2.1435527743240229E-2</v>
      </c>
      <c r="CD321" s="223">
        <v>2.3374476930124205E-2</v>
      </c>
      <c r="CE321" s="223">
        <v>2.5587791447349746E-2</v>
      </c>
      <c r="CF321" s="223">
        <v>2.8114532075313579E-2</v>
      </c>
      <c r="CG321" s="223">
        <v>3.0999396098486558E-2</v>
      </c>
      <c r="CH321" s="223">
        <v>3.4293553887781963E-2</v>
      </c>
      <c r="CI321" s="223">
        <v>3.8055616727314306E-2</v>
      </c>
      <c r="CJ321" s="223">
        <v>4.2353197192377796E-2</v>
      </c>
      <c r="CK321" s="223">
        <v>4.7262710168737156E-2</v>
      </c>
      <c r="CL321" s="223">
        <v>5.2873605165642157E-2</v>
      </c>
      <c r="CM321" s="223">
        <v>5.9286846362440977E-2</v>
      </c>
      <c r="CN321" s="223">
        <v>6.6619428016567464E-2</v>
      </c>
      <c r="CO321" s="223">
        <v>7.5005933696490307E-2</v>
      </c>
      <c r="CP321" s="223">
        <v>8.4601516200489252E-2</v>
      </c>
      <c r="CQ321" s="223">
        <v>9.5585581718428403E-2</v>
      </c>
      <c r="CR321" s="223">
        <v>0.10816805969578468</v>
      </c>
      <c r="CS321" s="223">
        <v>0.1225849451205492</v>
      </c>
      <c r="CT321" s="223">
        <v>0.1391168148202987</v>
      </c>
      <c r="CU321" s="223">
        <v>0.15808849316782916</v>
      </c>
      <c r="CV321" s="223">
        <v>0.17987928950954621</v>
      </c>
      <c r="CW321" s="223">
        <v>0.20493359784711465</v>
      </c>
      <c r="CX321" s="223">
        <v>0.23377401948245463</v>
      </c>
      <c r="CY321" s="223">
        <v>0.26701775563339375</v>
      </c>
      <c r="CZ321" s="223">
        <v>0.30539728473918309</v>
      </c>
      <c r="DA321" s="223">
        <v>0.34978672183160842</v>
      </c>
      <c r="DB321" s="223">
        <v>0.4012358111054215</v>
      </c>
      <c r="DC321" s="223">
        <v>0.46101431718215746</v>
      </c>
      <c r="DD321" s="223">
        <v>0.53067079940359196</v>
      </c>
    </row>
    <row r="322" spans="8:108">
      <c r="H322" s="223" t="s">
        <v>834</v>
      </c>
      <c r="I322" s="223">
        <v>1.6072764019058196E-2</v>
      </c>
      <c r="J322" s="223">
        <v>1.6072238947483403E-2</v>
      </c>
      <c r="K322" s="223">
        <v>1.6071688951374397E-2</v>
      </c>
      <c r="L322" s="223">
        <v>1.6071113851864036E-2</v>
      </c>
      <c r="M322" s="223">
        <v>1.6070513671109794E-2</v>
      </c>
      <c r="N322" s="223">
        <v>1.6069888675943604E-2</v>
      </c>
      <c r="O322" s="223">
        <v>1.6069239428705133E-2</v>
      </c>
      <c r="P322" s="223">
        <v>1.6068566846340504E-2</v>
      </c>
      <c r="Q322" s="223">
        <v>1.6067872269004677E-2</v>
      </c>
      <c r="R322" s="223">
        <v>1.6067157539585063E-2</v>
      </c>
      <c r="S322" s="223">
        <v>1.6066425095768902E-2</v>
      </c>
      <c r="T322" s="223">
        <v>1.6065678076510825E-2</v>
      </c>
      <c r="U322" s="223">
        <v>1.6064920445024528E-2</v>
      </c>
      <c r="V322" s="223">
        <v>1.606415713072782E-2</v>
      </c>
      <c r="W322" s="223">
        <v>1.6063394192919148E-2</v>
      </c>
      <c r="X322" s="223">
        <v>1.6062639009362063E-2</v>
      </c>
      <c r="Y322" s="223">
        <v>1.6061900493408943E-2</v>
      </c>
      <c r="Z322" s="223">
        <v>1.606118934381489E-2</v>
      </c>
      <c r="AA322" s="223">
        <v>1.6060518331985553E-2</v>
      </c>
      <c r="AB322" s="223">
        <v>1.605990263208016E-2</v>
      </c>
      <c r="AC322" s="223">
        <v>1.6059360200163783E-2</v>
      </c>
      <c r="AD322" s="223">
        <v>1.6058912209485715E-2</v>
      </c>
      <c r="AE322" s="223">
        <v>1.6058583549968183E-2</v>
      </c>
      <c r="AF322" s="223">
        <v>1.6058403401139846E-2</v>
      </c>
      <c r="AG322" s="223">
        <v>1.6058405889061177E-2</v>
      </c>
      <c r="AH322" s="223">
        <v>1.6058630839287446E-2</v>
      </c>
      <c r="AI322" s="223">
        <v>1.6059124639625225E-2</v>
      </c>
      <c r="AJ322" s="223">
        <v>1.6059941228390592E-2</v>
      </c>
      <c r="AK322" s="223">
        <v>1.6061143226105155E-2</v>
      </c>
      <c r="AL322" s="223">
        <v>1.6062803231109056E-2</v>
      </c>
      <c r="AM322" s="223">
        <v>1.606500530247245E-2</v>
      </c>
      <c r="AN322" s="223">
        <v>1.6067846656899289E-2</v>
      </c>
      <c r="AO322" s="223">
        <v>1.6071439610097979E-2</v>
      </c>
      <c r="AP322" s="223">
        <v>1.6075913797408033E-2</v>
      </c>
      <c r="AQ322" s="223">
        <v>1.6081418713396745E-2</v>
      </c>
      <c r="AR322" s="223">
        <v>1.6088126615760333E-2</v>
      </c>
      <c r="AS322" s="223">
        <v>1.6096235845279631E-2</v>
      </c>
      <c r="AT322" s="223">
        <v>1.6105974620902859E-2</v>
      </c>
      <c r="AU322" s="223">
        <v>1.6117605377386594E-2</v>
      </c>
      <c r="AV322" s="223">
        <v>1.6131429722467561E-2</v>
      </c>
      <c r="AW322" s="223">
        <v>1.6147794101430232E-2</v>
      </c>
      <c r="AX322" s="223">
        <v>1.6167096269371212E-2</v>
      </c>
      <c r="AY322" s="223">
        <v>1.618979268565994E-2</v>
      </c>
      <c r="AZ322" s="223">
        <v>1.6216406961309465E-2</v>
      </c>
      <c r="BA322" s="223">
        <v>1.6247539508487313E-2</v>
      </c>
      <c r="BB322" s="223">
        <v>1.6283878562546632E-2</v>
      </c>
      <c r="BC322" s="223">
        <v>1.6326212771118738E-2</v>
      </c>
      <c r="BD322" s="223">
        <v>1.6375445572414916E-2</v>
      </c>
      <c r="BE322" s="223">
        <v>1.6432611616435312E-2</v>
      </c>
      <c r="BF322" s="223">
        <v>1.6498895518848478E-2</v>
      </c>
      <c r="BG322" s="223">
        <v>1.6575653278544763E-2</v>
      </c>
      <c r="BH322" s="223">
        <v>1.6664436737037477E-2</v>
      </c>
      <c r="BI322" s="223">
        <v>1.6767021511860977E-2</v>
      </c>
      <c r="BJ322" s="223">
        <v>1.6885438897902009E-2</v>
      </c>
      <c r="BK322" s="223">
        <v>1.7022012301364815E-2</v>
      </c>
      <c r="BL322" s="223">
        <v>1.7179398852159945E-2</v>
      </c>
      <c r="BM322" s="223">
        <v>1.7360636933486526E-2</v>
      </c>
      <c r="BN322" s="223">
        <v>1.7569200474066508E-2</v>
      </c>
      <c r="BO322" s="223">
        <v>1.7809060971006332E-2</v>
      </c>
      <c r="BP322" s="223">
        <v>1.8084758352083563E-2</v>
      </c>
      <c r="BQ322" s="223">
        <v>1.8401481948282609E-2</v>
      </c>
      <c r="BR322" s="223">
        <v>1.8765163034044918E-2</v>
      </c>
      <c r="BS322" s="223">
        <v>1.9182580607973364E-2</v>
      </c>
      <c r="BT322" s="223">
        <v>1.9661482335394234E-2</v>
      </c>
      <c r="BU322" s="223">
        <v>2.021484725946537E-2</v>
      </c>
      <c r="BV322" s="223">
        <v>2.1222094922947729E-2</v>
      </c>
      <c r="BW322" s="223">
        <v>2.1991190349398265E-2</v>
      </c>
      <c r="BX322" s="223">
        <v>2.2868786522246796E-2</v>
      </c>
      <c r="BY322" s="223">
        <v>2.3870220966671213E-2</v>
      </c>
      <c r="BZ322" s="223">
        <v>2.5013010577939622E-2</v>
      </c>
      <c r="CA322" s="223">
        <v>2.6317164856779166E-2</v>
      </c>
      <c r="CB322" s="223">
        <v>2.7805545254261238E-2</v>
      </c>
      <c r="CC322" s="223">
        <v>2.9504277743240229E-2</v>
      </c>
      <c r="CD322" s="223">
        <v>3.1443226930124205E-2</v>
      </c>
      <c r="CE322" s="223">
        <v>3.3656541447349746E-2</v>
      </c>
      <c r="CF322" s="223">
        <v>3.6183282075313579E-2</v>
      </c>
      <c r="CG322" s="223">
        <v>3.9068146098486557E-2</v>
      </c>
      <c r="CH322" s="223">
        <v>4.2362303887781963E-2</v>
      </c>
      <c r="CI322" s="223">
        <v>4.6124366727314306E-2</v>
      </c>
      <c r="CJ322" s="223">
        <v>5.0421947192377796E-2</v>
      </c>
      <c r="CK322" s="223">
        <v>5.5331460168737155E-2</v>
      </c>
      <c r="CL322" s="223">
        <v>6.0942355165642156E-2</v>
      </c>
      <c r="CM322" s="223">
        <v>6.7355596362440984E-2</v>
      </c>
      <c r="CN322" s="223">
        <v>7.4688178016567464E-2</v>
      </c>
      <c r="CO322" s="223">
        <v>8.3074683696490306E-2</v>
      </c>
      <c r="CP322" s="223">
        <v>9.2670266200489251E-2</v>
      </c>
      <c r="CQ322" s="223">
        <v>0.1036543317184284</v>
      </c>
      <c r="CR322" s="223">
        <v>0.11623680969578468</v>
      </c>
      <c r="CS322" s="223">
        <v>0.1306536951205492</v>
      </c>
      <c r="CT322" s="223">
        <v>0.14718556482029871</v>
      </c>
      <c r="CU322" s="223">
        <v>0.16615724316782918</v>
      </c>
      <c r="CV322" s="223">
        <v>0.18794803950954622</v>
      </c>
      <c r="CW322" s="223">
        <v>0.21300234784711466</v>
      </c>
      <c r="CX322" s="223">
        <v>0.24184276948245464</v>
      </c>
      <c r="CY322" s="223">
        <v>0.27508650563339376</v>
      </c>
      <c r="CZ322" s="223">
        <v>0.31346603473918311</v>
      </c>
      <c r="DA322" s="223">
        <v>0.35785547183160843</v>
      </c>
      <c r="DB322" s="223">
        <v>0.40930456110542152</v>
      </c>
      <c r="DC322" s="223">
        <v>0.46908306718215748</v>
      </c>
      <c r="DD322" s="223">
        <v>0.53873954940359192</v>
      </c>
    </row>
    <row r="323" spans="8:108">
      <c r="H323" s="223" t="s">
        <v>835</v>
      </c>
      <c r="I323" s="223">
        <v>0.23353182359138983</v>
      </c>
      <c r="J323" s="223">
        <v>0.2455193242969497</v>
      </c>
      <c r="K323" s="223">
        <v>0.25791539758411602</v>
      </c>
      <c r="L323" s="223">
        <v>0.27071308166835745</v>
      </c>
      <c r="M323" s="223">
        <v>0.28390315896125545</v>
      </c>
      <c r="N323" s="223">
        <v>0.29747408397758712</v>
      </c>
      <c r="O323" s="223">
        <v>0.31141193447790166</v>
      </c>
      <c r="P323" s="223">
        <v>0.32570038867714418</v>
      </c>
      <c r="Q323" s="223">
        <v>0.34032073100534754</v>
      </c>
      <c r="R323" s="223">
        <v>0.35525188845035527</v>
      </c>
      <c r="S323" s="223">
        <v>0.37047049894998585</v>
      </c>
      <c r="T323" s="223">
        <v>0.38595101264265325</v>
      </c>
      <c r="U323" s="223">
        <v>0.40166582604757517</v>
      </c>
      <c r="V323" s="223">
        <v>0.41758544845016027</v>
      </c>
      <c r="W323" s="223">
        <v>0.43367869894153543</v>
      </c>
      <c r="X323" s="223">
        <v>0.4499129317337503</v>
      </c>
      <c r="Y323" s="223">
        <v>0.46625428657649959</v>
      </c>
      <c r="Z323" s="223">
        <v>0.48266796037032295</v>
      </c>
      <c r="AA323" s="223">
        <v>0.49911849543692682</v>
      </c>
      <c r="AB323" s="223">
        <v>0.51557007939801291</v>
      </c>
      <c r="AC323" s="223">
        <v>0.53198685125328515</v>
      </c>
      <c r="AD323" s="223">
        <v>0.54833320805304264</v>
      </c>
      <c r="AE323" s="223">
        <v>0.56457410654022222</v>
      </c>
      <c r="AF323" s="223">
        <v>0.58067535429188932</v>
      </c>
      <c r="AG323" s="223">
        <v>0.59660388521361141</v>
      </c>
      <c r="AH323" s="223">
        <v>0.61232801471664089</v>
      </c>
      <c r="AI323" s="223">
        <v>0.62781767051530413</v>
      </c>
      <c r="AJ323" s="223">
        <v>0.64304459569293371</v>
      </c>
      <c r="AK323" s="223">
        <v>0.65798252146793468</v>
      </c>
      <c r="AL323" s="223">
        <v>0.67260730791419221</v>
      </c>
      <c r="AM323" s="223">
        <v>0.68689705171918636</v>
      </c>
      <c r="AN323" s="223">
        <v>0.70083216086793954</v>
      </c>
      <c r="AO323" s="223">
        <v>0.71439539689374953</v>
      </c>
      <c r="AP323" s="223">
        <v>0.72757188601454925</v>
      </c>
      <c r="AQ323" s="223">
        <v>0.74034910105903762</v>
      </c>
      <c r="AR323" s="223">
        <v>0.75271681656746858</v>
      </c>
      <c r="AS323" s="223">
        <v>0.76466703982188</v>
      </c>
      <c r="AT323" s="223">
        <v>0.7761939208186216</v>
      </c>
      <c r="AU323" s="223">
        <v>0.78729364434605298</v>
      </c>
      <c r="AV323" s="223">
        <v>0.79796430737987523</v>
      </c>
      <c r="AW323" s="223">
        <v>0.80820578496839912</v>
      </c>
      <c r="AX323" s="223">
        <v>0.81801958766284821</v>
      </c>
      <c r="AY323" s="223">
        <v>0.82740871336745947</v>
      </c>
      <c r="AZ323" s="223">
        <v>0.83637749625488533</v>
      </c>
      <c r="BA323" s="223">
        <v>0.84493145512815959</v>
      </c>
      <c r="BB323" s="223">
        <v>0.85307714332422702</v>
      </c>
      <c r="BC323" s="223">
        <v>0.86082200195748648</v>
      </c>
      <c r="BD323" s="223">
        <v>0.86817421800506156</v>
      </c>
      <c r="BE323" s="223">
        <v>0.8751425884470273</v>
      </c>
      <c r="BF323" s="223">
        <v>0.88173639140126625</v>
      </c>
      <c r="BG323" s="223">
        <v>0.88796526493899308</v>
      </c>
      <c r="BH323" s="223">
        <v>0.89383909403674644</v>
      </c>
      <c r="BI323" s="223">
        <v>0.89936790591584204</v>
      </c>
      <c r="BJ323" s="223">
        <v>0.90456177384180103</v>
      </c>
      <c r="BK323" s="223">
        <v>0.90943072930399105</v>
      </c>
      <c r="BL323" s="223">
        <v>0.9139846823687594</v>
      </c>
      <c r="BM323" s="223">
        <v>0.91823334989618388</v>
      </c>
      <c r="BN323" s="223">
        <v>0.9221861912293321</v>
      </c>
      <c r="BO323" s="223">
        <v>0.92585235090337892</v>
      </c>
      <c r="BP323" s="223">
        <v>0.92924060787776341</v>
      </c>
      <c r="BQ323" s="223">
        <v>0.93235933076535582</v>
      </c>
      <c r="BR323" s="223">
        <v>0.9352164385159859</v>
      </c>
      <c r="BS323" s="223">
        <v>0.93781936600535354</v>
      </c>
      <c r="BT323" s="223">
        <v>0.94017503398211189</v>
      </c>
      <c r="BU323" s="223">
        <v>0.94227872570893978</v>
      </c>
      <c r="BV323" s="223">
        <v>0.94320513880059431</v>
      </c>
      <c r="BW323" s="223">
        <v>0.94480087091620313</v>
      </c>
      <c r="BX323" s="223">
        <v>0.94617472733455465</v>
      </c>
      <c r="BY323" s="223">
        <v>0.94733060230394306</v>
      </c>
      <c r="BZ323" s="223">
        <v>0.94827176010809677</v>
      </c>
      <c r="CA323" s="223">
        <v>0.94900082177061673</v>
      </c>
      <c r="CB323" s="223">
        <v>0.94951975205610206</v>
      </c>
      <c r="CC323" s="223">
        <v>0.94982984630836209</v>
      </c>
      <c r="CD323" s="223">
        <v>0.94993171665091292</v>
      </c>
      <c r="CE323" s="223">
        <v>0.94982527704807229</v>
      </c>
      <c r="CF323" s="223">
        <v>0.94950972668400779</v>
      </c>
      <c r="CG323" s="223">
        <v>0.94898353105904143</v>
      </c>
      <c r="CH323" s="223">
        <v>0.94824440012364763</v>
      </c>
      <c r="CI323" s="223">
        <v>0.94728926266635705</v>
      </c>
      <c r="CJ323" s="223">
        <v>0.94611379257507178</v>
      </c>
      <c r="CK323" s="223">
        <v>0.94471393793456515</v>
      </c>
      <c r="CL323" s="223">
        <v>0.94308313304784641</v>
      </c>
      <c r="CM323" s="223">
        <v>0.94121546515612231</v>
      </c>
      <c r="CN323" s="223">
        <v>0.93910324860751515</v>
      </c>
      <c r="CO323" s="223">
        <v>0.9367378082075879</v>
      </c>
      <c r="CP323" s="223">
        <v>0.93410929358646588</v>
      </c>
      <c r="CQ323" s="223">
        <v>0.93120639958546958</v>
      </c>
      <c r="CR323" s="223">
        <v>0.92801501975820111</v>
      </c>
      <c r="CS323" s="223">
        <v>0.92452355251051443</v>
      </c>
      <c r="CT323" s="223">
        <v>0.92071504156814832</v>
      </c>
      <c r="CU323" s="223">
        <v>0.91657148080764916</v>
      </c>
      <c r="CV323" s="223">
        <v>0.9120725138780954</v>
      </c>
      <c r="CW323" s="223">
        <v>0.90719505359737451</v>
      </c>
      <c r="CX323" s="223">
        <v>0.90191280972012189</v>
      </c>
      <c r="CY323" s="223">
        <v>0.89619569973315261</v>
      </c>
      <c r="CZ323" s="223">
        <v>0.89000910989099258</v>
      </c>
      <c r="DA323" s="223">
        <v>0.88331296301355966</v>
      </c>
      <c r="DB323" s="223">
        <v>0.87606053476184931</v>
      </c>
      <c r="DC323" s="223">
        <v>0.86819693932701647</v>
      </c>
      <c r="DD323" s="223">
        <v>0.85965717588543</v>
      </c>
    </row>
    <row r="324" spans="8:108">
      <c r="H324" s="223" t="s">
        <v>893</v>
      </c>
      <c r="I324" s="223">
        <v>3.3</v>
      </c>
      <c r="J324" s="223">
        <v>3.3</v>
      </c>
      <c r="K324" s="223">
        <v>3.3</v>
      </c>
      <c r="L324" s="223">
        <v>3.3</v>
      </c>
      <c r="M324" s="223">
        <v>3.3</v>
      </c>
      <c r="N324" s="223">
        <v>3.3</v>
      </c>
      <c r="O324" s="223">
        <v>3.3</v>
      </c>
      <c r="P324" s="223">
        <v>3.3</v>
      </c>
      <c r="Q324" s="223">
        <v>3.3</v>
      </c>
      <c r="R324" s="223">
        <v>3.3</v>
      </c>
      <c r="S324" s="223">
        <v>3.3</v>
      </c>
      <c r="T324" s="223">
        <v>3.3</v>
      </c>
      <c r="U324" s="223">
        <v>3.3</v>
      </c>
      <c r="V324" s="223">
        <v>3.3</v>
      </c>
      <c r="W324" s="223">
        <v>3.3</v>
      </c>
      <c r="X324" s="223">
        <v>3.3</v>
      </c>
      <c r="Y324" s="223">
        <v>3.3</v>
      </c>
      <c r="Z324" s="223">
        <v>3.3</v>
      </c>
      <c r="AA324" s="223">
        <v>3.3</v>
      </c>
      <c r="AB324" s="223">
        <v>3.3</v>
      </c>
      <c r="AC324" s="223">
        <v>3.3</v>
      </c>
      <c r="AD324" s="223">
        <v>3.3</v>
      </c>
      <c r="AE324" s="223">
        <v>3.3</v>
      </c>
      <c r="AF324" s="223">
        <v>3.3</v>
      </c>
      <c r="AG324" s="223">
        <v>3.3</v>
      </c>
      <c r="AH324" s="223">
        <v>3.3</v>
      </c>
      <c r="AI324" s="223">
        <v>3.3</v>
      </c>
      <c r="AJ324" s="223">
        <v>3.3</v>
      </c>
      <c r="AK324" s="223">
        <v>3.3</v>
      </c>
      <c r="AL324" s="223">
        <v>3.3</v>
      </c>
      <c r="AM324" s="223">
        <v>3.3</v>
      </c>
      <c r="AN324" s="223">
        <v>3.3</v>
      </c>
      <c r="AO324" s="223">
        <v>3.3</v>
      </c>
      <c r="AP324" s="223">
        <v>3.3</v>
      </c>
      <c r="AQ324" s="223">
        <v>3.3</v>
      </c>
      <c r="AR324" s="223">
        <v>3.3</v>
      </c>
      <c r="AS324" s="223">
        <v>3.3</v>
      </c>
      <c r="AT324" s="223">
        <v>3.3</v>
      </c>
      <c r="AU324" s="223">
        <v>3.3</v>
      </c>
      <c r="AV324" s="223">
        <v>3.3</v>
      </c>
      <c r="AW324" s="223">
        <v>3.3</v>
      </c>
      <c r="AX324" s="223">
        <v>3.3</v>
      </c>
      <c r="AY324" s="223">
        <v>3.3</v>
      </c>
      <c r="AZ324" s="223">
        <v>3.3</v>
      </c>
      <c r="BA324" s="223">
        <v>3.3</v>
      </c>
      <c r="BB324" s="223">
        <v>3.3</v>
      </c>
      <c r="BC324" s="223">
        <v>3.3</v>
      </c>
      <c r="BD324" s="223">
        <v>3.3</v>
      </c>
      <c r="BE324" s="223">
        <v>3.3</v>
      </c>
      <c r="BF324" s="223">
        <v>3.3</v>
      </c>
      <c r="BG324" s="223">
        <v>3.3</v>
      </c>
      <c r="BH324" s="223">
        <v>3.3</v>
      </c>
      <c r="BI324" s="223">
        <v>3.3</v>
      </c>
      <c r="BJ324" s="223">
        <v>3.3</v>
      </c>
      <c r="BK324" s="223">
        <v>3.3</v>
      </c>
      <c r="BL324" s="223">
        <v>3.3</v>
      </c>
      <c r="BM324" s="223">
        <v>3.3</v>
      </c>
      <c r="BN324" s="223">
        <v>3.3</v>
      </c>
      <c r="BO324" s="223">
        <v>3.3</v>
      </c>
      <c r="BP324" s="223">
        <v>3.3</v>
      </c>
      <c r="BQ324" s="223">
        <v>3.3</v>
      </c>
      <c r="BR324" s="223">
        <v>3.3</v>
      </c>
      <c r="BS324" s="223">
        <v>3.3</v>
      </c>
      <c r="BT324" s="223">
        <v>3.3</v>
      </c>
      <c r="BU324" s="223">
        <v>3.3</v>
      </c>
      <c r="BV324" s="223">
        <v>3.3</v>
      </c>
      <c r="BW324" s="223">
        <v>3.3</v>
      </c>
      <c r="BX324" s="223">
        <v>3.3</v>
      </c>
      <c r="BY324" s="223">
        <v>3.3</v>
      </c>
      <c r="BZ324" s="223">
        <v>3.3</v>
      </c>
      <c r="CA324" s="223">
        <v>3.3</v>
      </c>
      <c r="CB324" s="223">
        <v>3.3</v>
      </c>
      <c r="CC324" s="223">
        <v>3.3</v>
      </c>
      <c r="CD324" s="223">
        <v>3.3</v>
      </c>
      <c r="CE324" s="223">
        <v>3.3</v>
      </c>
      <c r="CF324" s="223">
        <v>3.3</v>
      </c>
      <c r="CG324" s="223">
        <v>3.3</v>
      </c>
      <c r="CH324" s="223">
        <v>3.3</v>
      </c>
      <c r="CI324" s="223">
        <v>3.3</v>
      </c>
      <c r="CJ324" s="223">
        <v>3.3</v>
      </c>
      <c r="CK324" s="223">
        <v>3.3</v>
      </c>
      <c r="CL324" s="223">
        <v>3.3</v>
      </c>
      <c r="CM324" s="223">
        <v>3.3</v>
      </c>
      <c r="CN324" s="223">
        <v>3.3</v>
      </c>
      <c r="CO324" s="223">
        <v>3.3</v>
      </c>
      <c r="CP324" s="223">
        <v>3.3</v>
      </c>
      <c r="CQ324" s="223">
        <v>3.3</v>
      </c>
      <c r="CR324" s="223">
        <v>3.3</v>
      </c>
      <c r="CS324" s="223">
        <v>3.3</v>
      </c>
      <c r="CT324" s="223">
        <v>3.3</v>
      </c>
      <c r="CU324" s="223">
        <v>3.3</v>
      </c>
      <c r="CV324" s="223">
        <v>3.3</v>
      </c>
      <c r="CW324" s="223">
        <v>3.3</v>
      </c>
      <c r="CX324" s="223">
        <v>3.3</v>
      </c>
      <c r="CY324" s="223">
        <v>3.3</v>
      </c>
      <c r="CZ324" s="223">
        <v>3.3</v>
      </c>
      <c r="DA324" s="223">
        <v>3.3</v>
      </c>
      <c r="DB324" s="223">
        <v>3.3</v>
      </c>
      <c r="DC324" s="223">
        <v>3.3</v>
      </c>
      <c r="DD324" s="223">
        <v>3.3</v>
      </c>
    </row>
    <row r="325" spans="8:108">
      <c r="H325" s="223" t="s">
        <v>892</v>
      </c>
      <c r="I325" s="223">
        <v>3.0108352069232024E-3</v>
      </c>
      <c r="J325" s="223">
        <v>3.0103155903195532E-3</v>
      </c>
      <c r="K325" s="223">
        <v>3.0097606301408919E-3</v>
      </c>
      <c r="L325" s="223">
        <v>3.0091679216854767E-3</v>
      </c>
      <c r="M325" s="223">
        <v>3.0085348965449405E-3</v>
      </c>
      <c r="N325" s="223">
        <v>3.007858811446178E-3</v>
      </c>
      <c r="O325" s="223">
        <v>3.0071367363307617E-3</v>
      </c>
      <c r="P325" s="223">
        <v>3.0063655416195851E-3</v>
      </c>
      <c r="Q325" s="223">
        <v>3.0055418846067633E-3</v>
      </c>
      <c r="R325" s="223">
        <v>3.0046621949229037E-3</v>
      </c>
      <c r="S325" s="223">
        <v>3.0037226590037165E-3</v>
      </c>
      <c r="T325" s="223">
        <v>3.002719203495474E-3</v>
      </c>
      <c r="U325" s="223">
        <v>3.0016474775240295E-3</v>
      </c>
      <c r="V325" s="223">
        <v>3.0005028337490264E-3</v>
      </c>
      <c r="W325" s="223">
        <v>2.9992803081193985E-3</v>
      </c>
      <c r="X325" s="223">
        <v>2.9979745982404251E-3</v>
      </c>
      <c r="Y325" s="223">
        <v>2.9965800402562697E-3</v>
      </c>
      <c r="Z325" s="223">
        <v>2.9950905841451907E-3</v>
      </c>
      <c r="AA325" s="223">
        <v>2.9934997673173509E-3</v>
      </c>
      <c r="AB325" s="223">
        <v>2.9918006863973944E-3</v>
      </c>
      <c r="AC325" s="223">
        <v>2.9899859670655788E-3</v>
      </c>
      <c r="AD325" s="223">
        <v>2.9880477318223273E-3</v>
      </c>
      <c r="AE325" s="223">
        <v>2.9859775655314289E-3</v>
      </c>
      <c r="AF325" s="223">
        <v>2.9837664785867688E-3</v>
      </c>
      <c r="AG325" s="223">
        <v>2.9814048675364069E-3</v>
      </c>
      <c r="AH325" s="223">
        <v>2.9788824729858523E-3</v>
      </c>
      <c r="AI325" s="223">
        <v>2.9761883345895842E-3</v>
      </c>
      <c r="AJ325" s="223">
        <v>2.9733107429260725E-3</v>
      </c>
      <c r="AK325" s="223">
        <v>2.9702371880367022E-3</v>
      </c>
      <c r="AL325" s="223">
        <v>2.9669543043930524E-3</v>
      </c>
      <c r="AM325" s="223">
        <v>2.963447812039794E-3</v>
      </c>
      <c r="AN325" s="223">
        <v>2.9597024536419394E-3</v>
      </c>
      <c r="AO325" s="223">
        <v>2.9557019271452645E-3</v>
      </c>
      <c r="AP325" s="223">
        <v>2.9514288137372038E-3</v>
      </c>
      <c r="AQ325" s="223">
        <v>2.9468645007723689E-3</v>
      </c>
      <c r="AR325" s="223">
        <v>2.9419890993018344E-3</v>
      </c>
      <c r="AS325" s="223">
        <v>2.9367813558183863E-3</v>
      </c>
      <c r="AT325" s="223">
        <v>2.9312185578008122E-3</v>
      </c>
      <c r="AU325" s="223">
        <v>2.9252764326089067E-3</v>
      </c>
      <c r="AV325" s="223">
        <v>2.9189290392469111E-3</v>
      </c>
      <c r="AW325" s="223">
        <v>2.9121486524764568E-3</v>
      </c>
      <c r="AX325" s="223">
        <v>2.9049056387204478E-3</v>
      </c>
      <c r="AY325" s="223">
        <v>2.8971683231564841E-3</v>
      </c>
      <c r="AZ325" s="223">
        <v>2.8889028473521026E-3</v>
      </c>
      <c r="BA325" s="223">
        <v>2.8800730167440293E-3</v>
      </c>
      <c r="BB325" s="223">
        <v>2.8706401372094442E-3</v>
      </c>
      <c r="BC325" s="223">
        <v>2.8605628399186404E-3</v>
      </c>
      <c r="BD325" s="223">
        <v>2.8497968935950638E-3</v>
      </c>
      <c r="BE325" s="223">
        <v>2.8382950032400907E-3</v>
      </c>
      <c r="BF325" s="223">
        <v>2.8260065943057442E-3</v>
      </c>
      <c r="BG325" s="223">
        <v>2.8128775812182633E-3</v>
      </c>
      <c r="BH325" s="223">
        <v>2.7988501190687317E-3</v>
      </c>
      <c r="BI325" s="223">
        <v>2.7838623371932076E-3</v>
      </c>
      <c r="BJ325" s="223">
        <v>2.7678480532635761E-3</v>
      </c>
      <c r="BK325" s="223">
        <v>2.7507364664010945E-3</v>
      </c>
      <c r="BL325" s="223">
        <v>2.7324518277067993E-3</v>
      </c>
      <c r="BM325" s="223">
        <v>2.712913086476114E-3</v>
      </c>
      <c r="BN325" s="223">
        <v>2.6920335102285286E-3</v>
      </c>
      <c r="BO325" s="223">
        <v>2.6697202765367661E-3</v>
      </c>
      <c r="BP325" s="223">
        <v>2.6458740344828344E-3</v>
      </c>
      <c r="BQ325" s="223">
        <v>2.6203884334005272E-3</v>
      </c>
      <c r="BR325" s="223">
        <v>2.5931496163849503E-3</v>
      </c>
      <c r="BS325" s="223">
        <v>2.5640356758594588E-3</v>
      </c>
      <c r="BT325" s="223">
        <v>2.5329160682889666E-3</v>
      </c>
      <c r="BU325" s="223">
        <v>2.5037743472989854E-3</v>
      </c>
      <c r="BV325" s="223">
        <v>2.5162497626334342E-3</v>
      </c>
      <c r="BW325" s="223">
        <v>2.5258052203276276E-3</v>
      </c>
      <c r="BX325" s="223">
        <v>2.5359973457866601E-3</v>
      </c>
      <c r="BY325" s="223">
        <v>2.5468681623383679E-3</v>
      </c>
      <c r="BZ325" s="223">
        <v>2.5584624956467212E-3</v>
      </c>
      <c r="CA325" s="223">
        <v>2.5708281830446995E-3</v>
      </c>
      <c r="CB325" s="223">
        <v>2.584016305447604E-3</v>
      </c>
      <c r="CC325" s="223">
        <v>2.5980814458029734E-3</v>
      </c>
      <c r="CD325" s="223">
        <v>2.6130819789087377E-3</v>
      </c>
      <c r="CE325" s="223">
        <v>2.6290803985228161E-3</v>
      </c>
      <c r="CF325" s="223">
        <v>2.6461436890395686E-3</v>
      </c>
      <c r="CG325" s="223">
        <v>2.664343750685483E-3</v>
      </c>
      <c r="CH325" s="223">
        <v>2.6837578892692639E-3</v>
      </c>
      <c r="CI325" s="223">
        <v>2.7044693841125488E-3</v>
      </c>
      <c r="CJ325" s="223">
        <v>2.726579376300079E-3</v>
      </c>
      <c r="CK325" s="223">
        <v>2.7501678935971637E-3</v>
      </c>
      <c r="CL325" s="223">
        <v>2.7753642956285136E-3</v>
      </c>
      <c r="CM325" s="223">
        <v>2.8022672217811401E-3</v>
      </c>
      <c r="CN325" s="223">
        <v>2.8310054186016548E-3</v>
      </c>
      <c r="CO325" s="223">
        <v>2.8617176775239108E-3</v>
      </c>
      <c r="CP325" s="223">
        <v>2.8945571092911238E-3</v>
      </c>
      <c r="CQ325" s="223">
        <v>2.9296975364910293E-3</v>
      </c>
      <c r="CR325" s="223">
        <v>2.9673653981821058E-3</v>
      </c>
      <c r="CS325" s="223">
        <v>3.0077114862376349E-3</v>
      </c>
      <c r="CT325" s="223">
        <v>3.0509999494072819E-3</v>
      </c>
      <c r="CU325" s="223">
        <v>3.0975036483705969E-3</v>
      </c>
      <c r="CV325" s="223">
        <v>3.1475348032150015E-3</v>
      </c>
      <c r="CW325" s="223">
        <v>3.2014533381582839E-3</v>
      </c>
      <c r="CX325" s="223">
        <v>3.2596773881524914E-3</v>
      </c>
      <c r="CY325" s="223">
        <v>3.3226966303752051E-3</v>
      </c>
      <c r="CZ325" s="223">
        <v>3.3910893269828084E-3</v>
      </c>
      <c r="DA325" s="223">
        <v>3.4655442948348953E-3</v>
      </c>
      <c r="DB325" s="223">
        <v>3.5468894934143121E-3</v>
      </c>
      <c r="DC325" s="223">
        <v>3.6361296207864553E-3</v>
      </c>
      <c r="DD325" s="223">
        <v>3.7344961535736359E-3</v>
      </c>
    </row>
    <row r="326" spans="8:108">
      <c r="H326" s="223" t="s">
        <v>891</v>
      </c>
      <c r="I326" s="223">
        <v>1</v>
      </c>
      <c r="J326" s="223">
        <v>1</v>
      </c>
      <c r="K326" s="223">
        <v>1</v>
      </c>
      <c r="L326" s="223">
        <v>1</v>
      </c>
      <c r="M326" s="223">
        <v>1</v>
      </c>
      <c r="N326" s="223">
        <v>1</v>
      </c>
      <c r="O326" s="223">
        <v>1</v>
      </c>
      <c r="P326" s="223">
        <v>1</v>
      </c>
      <c r="Q326" s="223">
        <v>1</v>
      </c>
      <c r="R326" s="223">
        <v>1</v>
      </c>
      <c r="S326" s="223">
        <v>1</v>
      </c>
      <c r="T326" s="223">
        <v>1</v>
      </c>
      <c r="U326" s="223">
        <v>1</v>
      </c>
      <c r="V326" s="223">
        <v>1</v>
      </c>
      <c r="W326" s="223">
        <v>1</v>
      </c>
      <c r="X326" s="223">
        <v>1</v>
      </c>
      <c r="Y326" s="223">
        <v>1</v>
      </c>
      <c r="Z326" s="223">
        <v>1</v>
      </c>
      <c r="AA326" s="223">
        <v>1</v>
      </c>
      <c r="AB326" s="223">
        <v>1</v>
      </c>
      <c r="AC326" s="223">
        <v>1</v>
      </c>
      <c r="AD326" s="223">
        <v>1</v>
      </c>
      <c r="AE326" s="223">
        <v>1</v>
      </c>
      <c r="AF326" s="223">
        <v>1</v>
      </c>
      <c r="AG326" s="223">
        <v>1</v>
      </c>
      <c r="AH326" s="223">
        <v>1</v>
      </c>
      <c r="AI326" s="223">
        <v>1</v>
      </c>
      <c r="AJ326" s="223">
        <v>1</v>
      </c>
      <c r="AK326" s="223">
        <v>1</v>
      </c>
      <c r="AL326" s="223">
        <v>1</v>
      </c>
      <c r="AM326" s="223">
        <v>1</v>
      </c>
      <c r="AN326" s="223">
        <v>1</v>
      </c>
      <c r="AO326" s="223">
        <v>1</v>
      </c>
      <c r="AP326" s="223">
        <v>1</v>
      </c>
      <c r="AQ326" s="223">
        <v>1</v>
      </c>
      <c r="AR326" s="223">
        <v>1</v>
      </c>
      <c r="AS326" s="223">
        <v>1</v>
      </c>
      <c r="AT326" s="223">
        <v>1</v>
      </c>
      <c r="AU326" s="223">
        <v>1</v>
      </c>
      <c r="AV326" s="223">
        <v>1</v>
      </c>
      <c r="AW326" s="223">
        <v>1</v>
      </c>
      <c r="AX326" s="223">
        <v>1</v>
      </c>
      <c r="AY326" s="223">
        <v>1</v>
      </c>
      <c r="AZ326" s="223">
        <v>1</v>
      </c>
      <c r="BA326" s="223">
        <v>1</v>
      </c>
      <c r="BB326" s="223">
        <v>1</v>
      </c>
      <c r="BC326" s="223">
        <v>1</v>
      </c>
      <c r="BD326" s="223">
        <v>1</v>
      </c>
      <c r="BE326" s="223">
        <v>1</v>
      </c>
      <c r="BF326" s="223">
        <v>1</v>
      </c>
      <c r="BG326" s="223">
        <v>1</v>
      </c>
      <c r="BH326" s="223">
        <v>1</v>
      </c>
      <c r="BI326" s="223">
        <v>1</v>
      </c>
      <c r="BJ326" s="223">
        <v>1</v>
      </c>
      <c r="BK326" s="223">
        <v>1</v>
      </c>
      <c r="BL326" s="223">
        <v>1</v>
      </c>
      <c r="BM326" s="223">
        <v>1</v>
      </c>
      <c r="BN326" s="223">
        <v>1</v>
      </c>
      <c r="BO326" s="223">
        <v>1</v>
      </c>
      <c r="BP326" s="223">
        <v>1</v>
      </c>
      <c r="BQ326" s="223">
        <v>1</v>
      </c>
      <c r="BR326" s="223">
        <v>1</v>
      </c>
      <c r="BS326" s="223">
        <v>1</v>
      </c>
      <c r="BT326" s="223">
        <v>1</v>
      </c>
      <c r="BU326" s="223">
        <v>1</v>
      </c>
      <c r="BV326" s="223">
        <v>1</v>
      </c>
      <c r="BW326" s="223">
        <v>1</v>
      </c>
      <c r="BX326" s="223">
        <v>1</v>
      </c>
      <c r="BY326" s="223">
        <v>1</v>
      </c>
      <c r="BZ326" s="223">
        <v>1</v>
      </c>
      <c r="CA326" s="223">
        <v>1</v>
      </c>
      <c r="CB326" s="223">
        <v>1</v>
      </c>
      <c r="CC326" s="223">
        <v>1</v>
      </c>
      <c r="CD326" s="223">
        <v>1</v>
      </c>
      <c r="CE326" s="223">
        <v>1</v>
      </c>
      <c r="CF326" s="223">
        <v>1</v>
      </c>
      <c r="CG326" s="223">
        <v>1</v>
      </c>
      <c r="CH326" s="223">
        <v>1</v>
      </c>
      <c r="CI326" s="223">
        <v>1</v>
      </c>
      <c r="CJ326" s="223">
        <v>1</v>
      </c>
      <c r="CK326" s="223">
        <v>1</v>
      </c>
      <c r="CL326" s="223">
        <v>1</v>
      </c>
      <c r="CM326" s="223">
        <v>1</v>
      </c>
      <c r="CN326" s="223">
        <v>1</v>
      </c>
      <c r="CO326" s="223">
        <v>1</v>
      </c>
      <c r="CP326" s="223">
        <v>1</v>
      </c>
      <c r="CQ326" s="223">
        <v>1</v>
      </c>
      <c r="CR326" s="223">
        <v>1</v>
      </c>
      <c r="CS326" s="223">
        <v>1</v>
      </c>
      <c r="CT326" s="223">
        <v>1</v>
      </c>
      <c r="CU326" s="223">
        <v>1</v>
      </c>
      <c r="CV326" s="223">
        <v>1</v>
      </c>
      <c r="CW326" s="223">
        <v>1</v>
      </c>
      <c r="CX326" s="223">
        <v>1</v>
      </c>
      <c r="CY326" s="223">
        <v>1</v>
      </c>
      <c r="CZ326" s="223">
        <v>1</v>
      </c>
      <c r="DA326" s="223">
        <v>1</v>
      </c>
      <c r="DB326" s="223">
        <v>1</v>
      </c>
      <c r="DC326" s="223">
        <v>1</v>
      </c>
      <c r="DD326" s="223">
        <v>1</v>
      </c>
    </row>
    <row r="327" spans="8:108">
      <c r="I327" s="223">
        <v>0.14516093099090771</v>
      </c>
      <c r="J327" s="223">
        <v>0.14515754028383782</v>
      </c>
      <c r="K327" s="223">
        <v>0.14515393827770703</v>
      </c>
      <c r="L327" s="223">
        <v>0.14515011331553482</v>
      </c>
      <c r="M327" s="223">
        <v>0.14514605332781319</v>
      </c>
      <c r="N327" s="223">
        <v>0.14514174585914402</v>
      </c>
      <c r="O327" s="223">
        <v>0.1451371781031669</v>
      </c>
      <c r="P327" s="223">
        <v>0.14513233694846775</v>
      </c>
      <c r="Q327" s="223">
        <v>0.14512720903742654</v>
      </c>
      <c r="R327" s="223">
        <v>0.1451217808402652</v>
      </c>
      <c r="S327" s="223">
        <v>0.14511603874690582</v>
      </c>
      <c r="T327" s="223">
        <v>0.1451099691796483</v>
      </c>
      <c r="U327" s="223">
        <v>0.14510355873013434</v>
      </c>
      <c r="V327" s="223">
        <v>0.14509679432458966</v>
      </c>
      <c r="W327" s="223">
        <v>0.1450896634219378</v>
      </c>
      <c r="X327" s="223">
        <v>0.14508215425006571</v>
      </c>
      <c r="Y327" s="223">
        <v>0.14507425608631222</v>
      </c>
      <c r="Z327" s="223">
        <v>0.14506595958914997</v>
      </c>
      <c r="AA327" s="223">
        <v>0.14505725718906742</v>
      </c>
      <c r="AB327" s="223">
        <v>0.14504814354783638</v>
      </c>
      <c r="AC327" s="223">
        <v>0.14503861609670607</v>
      </c>
      <c r="AD327" s="223">
        <v>0.14502867566560917</v>
      </c>
      <c r="AE327" s="223">
        <v>0.14501832721723693</v>
      </c>
      <c r="AF327" s="223">
        <v>0.14500758070186306</v>
      </c>
      <c r="AG327" s="223">
        <v>0.14499645205111156</v>
      </c>
      <c r="AH327" s="223">
        <v>0.14498496433150901</v>
      </c>
      <c r="AI327" s="223">
        <v>0.14497314908168876</v>
      </c>
      <c r="AJ327" s="223">
        <v>0.14496104786057226</v>
      </c>
      <c r="AK327" s="223">
        <v>0.14494871403780901</v>
      </c>
      <c r="AL327" s="223">
        <v>0.14493621486227465</v>
      </c>
      <c r="AM327" s="223">
        <v>0.14492363384959606</v>
      </c>
      <c r="AN327" s="223">
        <v>0.14491107353557683</v>
      </c>
      <c r="AO327" s="223">
        <v>0.14489865864914864</v>
      </c>
      <c r="AP327" s="223">
        <v>0.14488653976618857</v>
      </c>
      <c r="AQ327" s="223">
        <v>0.1448748975143648</v>
      </c>
      <c r="AR327" s="223">
        <v>0.14486394740925132</v>
      </c>
      <c r="AS327" s="223">
        <v>0.14485394541347923</v>
      </c>
      <c r="AT327" s="223">
        <v>0.14484519432386281</v>
      </c>
      <c r="AU327" s="223">
        <v>0.1448380511064995</v>
      </c>
      <c r="AV327" s="223">
        <v>0.14483293531705979</v>
      </c>
      <c r="AW327" s="223">
        <v>0.14483033876316787</v>
      </c>
      <c r="AX327" s="223">
        <v>0.14483083658828658</v>
      </c>
      <c r="AY327" s="223">
        <v>0.14483509998226271</v>
      </c>
      <c r="AZ327" s="223">
        <v>0.14484391075313796</v>
      </c>
      <c r="BA327" s="223">
        <v>0.14485817802851675</v>
      </c>
      <c r="BB327" s="223">
        <v>0.14487895739333131</v>
      </c>
      <c r="BC327" s="223">
        <v>0.14490747281495861</v>
      </c>
      <c r="BD327" s="223">
        <v>0.14494514175714945</v>
      </c>
      <c r="BE327" s="223">
        <v>0.14499360394205929</v>
      </c>
      <c r="BF327" s="223">
        <v>0.14505475428591388</v>
      </c>
      <c r="BG327" s="223">
        <v>0.14513078060974888</v>
      </c>
      <c r="BH327" s="223">
        <v>0.14522420681367382</v>
      </c>
      <c r="BI327" s="223">
        <v>0.14533794230289901</v>
      </c>
      <c r="BJ327" s="223">
        <v>0.1454753385682635</v>
      </c>
      <c r="BK327" s="223">
        <v>0.14564025395545041</v>
      </c>
      <c r="BL327" s="223">
        <v>0.1458371278080825</v>
      </c>
      <c r="BM327" s="223">
        <v>0.14607106534348382</v>
      </c>
      <c r="BN327" s="223">
        <v>0.14634793481960631</v>
      </c>
      <c r="BO327" s="223">
        <v>0.14667447878158427</v>
      </c>
      <c r="BP327" s="223">
        <v>0.14705844144143715</v>
      </c>
      <c r="BQ327" s="223">
        <v>0.14750871455026882</v>
      </c>
      <c r="BR327" s="223">
        <v>0.14803550447561559</v>
      </c>
      <c r="BS327" s="223">
        <v>0.14865052360528075</v>
      </c>
      <c r="BT327" s="223">
        <v>0.14936720967244885</v>
      </c>
      <c r="BU327" s="223">
        <v>0.15020511126737424</v>
      </c>
      <c r="BV327" s="223">
        <v>0.15127661070965323</v>
      </c>
      <c r="BW327" s="223">
        <v>0.15244785733513244</v>
      </c>
      <c r="BX327" s="223">
        <v>0.15380067548059095</v>
      </c>
      <c r="BY327" s="223">
        <v>0.1553619568790082</v>
      </c>
      <c r="BZ327" s="223">
        <v>0.15716252117753174</v>
      </c>
      <c r="CA327" s="223">
        <v>0.15923769264127674</v>
      </c>
      <c r="CB327" s="223">
        <v>0.16162796335689103</v>
      </c>
      <c r="CC327" s="223">
        <v>0.16437975669937113</v>
      </c>
      <c r="CD327" s="223">
        <v>0.16754630705022988</v>
      </c>
      <c r="CE327" s="223">
        <v>0.17118867454697465</v>
      </c>
      <c r="CF327" s="223">
        <v>0.17537691699192393</v>
      </c>
      <c r="CG327" s="223">
        <v>0.18019144508233037</v>
      </c>
      <c r="CH327" s="223">
        <v>0.18572459200842531</v>
      </c>
      <c r="CI327" s="223">
        <v>0.19208243441228551</v>
      </c>
      <c r="CJ327" s="223">
        <v>0.19968438754003615</v>
      </c>
      <c r="CK327" s="223">
        <v>0.20819197268965769</v>
      </c>
      <c r="CL327" s="223">
        <v>0.21836021950117668</v>
      </c>
      <c r="CM327" s="223">
        <v>0.22993753455002153</v>
      </c>
      <c r="CN327" s="223">
        <v>0.24320087178030544</v>
      </c>
      <c r="CO327" s="223">
        <v>0.25840106794099194</v>
      </c>
      <c r="CP327" s="223">
        <v>0.27582799034761812</v>
      </c>
      <c r="CQ327" s="223">
        <v>0.29589326678784711</v>
      </c>
      <c r="CR327" s="223">
        <v>0.31963520199241069</v>
      </c>
      <c r="CS327" s="223">
        <v>0.34635704838129661</v>
      </c>
      <c r="CT327" s="223">
        <v>0.37703740036104583</v>
      </c>
      <c r="CU327" s="223">
        <v>0.41229325819961432</v>
      </c>
      <c r="CV327" s="223">
        <v>0.45284686091643889</v>
      </c>
      <c r="CW327" s="223">
        <v>0.4995464638171847</v>
      </c>
      <c r="CX327" s="223">
        <v>0.55339208547689867</v>
      </c>
      <c r="CY327" s="223">
        <v>0.61556771520641707</v>
      </c>
      <c r="CZ327" s="223">
        <v>0.68748199305147029</v>
      </c>
      <c r="DA327" s="223">
        <v>0.77082013706635921</v>
      </c>
      <c r="DB327" s="223">
        <v>0.86761099943728182</v>
      </c>
      <c r="DC327" s="223">
        <v>0.98031476652877914</v>
      </c>
      <c r="DD327" s="284">
        <v>1.1119392737565172</v>
      </c>
    </row>
    <row r="328" spans="8:108">
      <c r="H328" s="223" t="s">
        <v>3470</v>
      </c>
      <c r="I328" s="223">
        <v>1</v>
      </c>
      <c r="J328" s="223">
        <v>1</v>
      </c>
      <c r="K328" s="223">
        <v>1</v>
      </c>
      <c r="L328" s="223">
        <v>1</v>
      </c>
      <c r="M328" s="223">
        <v>1</v>
      </c>
      <c r="N328" s="223">
        <v>1</v>
      </c>
      <c r="O328" s="223">
        <v>1</v>
      </c>
      <c r="P328" s="223">
        <v>1</v>
      </c>
      <c r="Q328" s="223">
        <v>1</v>
      </c>
      <c r="R328" s="223">
        <v>1</v>
      </c>
      <c r="S328" s="223">
        <v>1</v>
      </c>
      <c r="T328" s="223">
        <v>1</v>
      </c>
      <c r="U328" s="223">
        <v>1</v>
      </c>
      <c r="V328" s="223">
        <v>1</v>
      </c>
      <c r="W328" s="223">
        <v>1</v>
      </c>
      <c r="X328" s="223">
        <v>1</v>
      </c>
      <c r="Y328" s="223">
        <v>1</v>
      </c>
      <c r="Z328" s="223">
        <v>1</v>
      </c>
      <c r="AA328" s="223">
        <v>1</v>
      </c>
      <c r="AB328" s="223">
        <v>1</v>
      </c>
      <c r="AC328" s="223">
        <v>1</v>
      </c>
      <c r="AD328" s="223">
        <v>1</v>
      </c>
      <c r="AE328" s="223">
        <v>1</v>
      </c>
      <c r="AF328" s="223">
        <v>1</v>
      </c>
      <c r="AG328" s="223">
        <v>1</v>
      </c>
      <c r="AH328" s="223">
        <v>1</v>
      </c>
      <c r="AI328" s="223">
        <v>1</v>
      </c>
      <c r="AJ328" s="223">
        <v>1</v>
      </c>
      <c r="AK328" s="223">
        <v>1</v>
      </c>
      <c r="AL328" s="223">
        <v>1</v>
      </c>
      <c r="AM328" s="223">
        <v>1</v>
      </c>
      <c r="AN328" s="223">
        <v>1</v>
      </c>
      <c r="AO328" s="223">
        <v>1</v>
      </c>
      <c r="AP328" s="223">
        <v>1</v>
      </c>
      <c r="AQ328" s="223">
        <v>1</v>
      </c>
      <c r="AR328" s="223">
        <v>1</v>
      </c>
      <c r="AS328" s="223">
        <v>1</v>
      </c>
      <c r="AT328" s="223">
        <v>1</v>
      </c>
      <c r="AU328" s="223">
        <v>1</v>
      </c>
      <c r="AV328" s="223">
        <v>1</v>
      </c>
      <c r="AW328" s="223">
        <v>1</v>
      </c>
      <c r="AX328" s="223">
        <v>1</v>
      </c>
      <c r="AY328" s="223">
        <v>1</v>
      </c>
      <c r="AZ328" s="223">
        <v>1</v>
      </c>
      <c r="BA328" s="223">
        <v>1</v>
      </c>
      <c r="BB328" s="223">
        <v>1</v>
      </c>
      <c r="BC328" s="223">
        <v>1</v>
      </c>
      <c r="BD328" s="223">
        <v>1</v>
      </c>
      <c r="BE328" s="223">
        <v>1</v>
      </c>
      <c r="BF328" s="223">
        <v>1</v>
      </c>
      <c r="BG328" s="223">
        <v>1</v>
      </c>
      <c r="BH328" s="223">
        <v>1</v>
      </c>
      <c r="BI328" s="223">
        <v>1</v>
      </c>
      <c r="BJ328" s="223">
        <v>1</v>
      </c>
      <c r="BK328" s="223">
        <v>1</v>
      </c>
      <c r="BL328" s="223">
        <v>1</v>
      </c>
      <c r="BM328" s="223">
        <v>1</v>
      </c>
      <c r="BN328" s="223">
        <v>1</v>
      </c>
      <c r="BO328" s="223">
        <v>1</v>
      </c>
      <c r="BP328" s="223">
        <v>1</v>
      </c>
      <c r="BQ328" s="223">
        <v>1</v>
      </c>
      <c r="BR328" s="223">
        <v>1</v>
      </c>
      <c r="BS328" s="223">
        <v>1</v>
      </c>
      <c r="BT328" s="223">
        <v>1</v>
      </c>
      <c r="BU328" s="223">
        <v>1</v>
      </c>
      <c r="BV328" s="223">
        <v>1</v>
      </c>
      <c r="BW328" s="223">
        <v>1</v>
      </c>
      <c r="BX328" s="223">
        <v>1</v>
      </c>
      <c r="BY328" s="223">
        <v>1</v>
      </c>
      <c r="BZ328" s="223">
        <v>1</v>
      </c>
      <c r="CA328" s="223">
        <v>1</v>
      </c>
      <c r="CB328" s="223">
        <v>1</v>
      </c>
      <c r="CC328" s="223">
        <v>1</v>
      </c>
      <c r="CD328" s="223">
        <v>1</v>
      </c>
      <c r="CE328" s="223">
        <v>1</v>
      </c>
      <c r="CF328" s="223">
        <v>1</v>
      </c>
      <c r="CG328" s="223">
        <v>1</v>
      </c>
      <c r="CH328" s="223">
        <v>1</v>
      </c>
      <c r="CI328" s="223">
        <v>1</v>
      </c>
      <c r="CJ328" s="223">
        <v>1</v>
      </c>
      <c r="CK328" s="223">
        <v>1</v>
      </c>
      <c r="CL328" s="223">
        <v>1</v>
      </c>
      <c r="CM328" s="223">
        <v>1</v>
      </c>
      <c r="CN328" s="223">
        <v>1</v>
      </c>
      <c r="CO328" s="223">
        <v>1</v>
      </c>
      <c r="CP328" s="223">
        <v>1</v>
      </c>
      <c r="CQ328" s="223">
        <v>1</v>
      </c>
      <c r="CR328" s="223">
        <v>1</v>
      </c>
      <c r="CS328" s="223">
        <v>1</v>
      </c>
      <c r="CT328" s="223">
        <v>1</v>
      </c>
      <c r="CU328" s="223">
        <v>1</v>
      </c>
      <c r="CV328" s="223">
        <v>1</v>
      </c>
      <c r="CW328" s="223">
        <v>1</v>
      </c>
      <c r="CX328" s="223">
        <v>1</v>
      </c>
      <c r="CY328" s="223">
        <v>1</v>
      </c>
      <c r="CZ328" s="223">
        <v>1</v>
      </c>
      <c r="DA328" s="223">
        <v>1</v>
      </c>
      <c r="DB328" s="223">
        <v>1</v>
      </c>
      <c r="DC328" s="223">
        <v>1</v>
      </c>
      <c r="DD328" s="284">
        <v>1</v>
      </c>
    </row>
    <row r="329" spans="8:108">
      <c r="H329" s="223" t="s">
        <v>2398</v>
      </c>
      <c r="I329" s="223">
        <v>8.0687500000000013E-3</v>
      </c>
      <c r="J329" s="223">
        <v>8.0687500000000013E-3</v>
      </c>
      <c r="K329" s="223">
        <v>8.0687500000000013E-3</v>
      </c>
      <c r="L329" s="223">
        <v>8.0687500000000013E-3</v>
      </c>
      <c r="M329" s="223">
        <v>8.0687500000000013E-3</v>
      </c>
      <c r="N329" s="223">
        <v>8.0687500000000013E-3</v>
      </c>
      <c r="O329" s="223">
        <v>8.0687500000000013E-3</v>
      </c>
      <c r="P329" s="223">
        <v>8.0687500000000013E-3</v>
      </c>
      <c r="Q329" s="223">
        <v>8.0687500000000013E-3</v>
      </c>
      <c r="R329" s="223">
        <v>8.0687500000000013E-3</v>
      </c>
      <c r="S329" s="223">
        <v>8.0687500000000013E-3</v>
      </c>
      <c r="T329" s="223">
        <v>8.0687500000000013E-3</v>
      </c>
      <c r="U329" s="223">
        <v>8.0687500000000013E-3</v>
      </c>
      <c r="V329" s="223">
        <v>8.0687500000000013E-3</v>
      </c>
      <c r="W329" s="223">
        <v>8.0687500000000013E-3</v>
      </c>
      <c r="X329" s="223">
        <v>8.0687500000000013E-3</v>
      </c>
      <c r="Y329" s="223">
        <v>8.0687500000000013E-3</v>
      </c>
      <c r="Z329" s="223">
        <v>8.0687500000000013E-3</v>
      </c>
      <c r="AA329" s="223">
        <v>8.0687500000000013E-3</v>
      </c>
      <c r="AB329" s="223">
        <v>8.0687500000000013E-3</v>
      </c>
      <c r="AC329" s="223">
        <v>8.0687500000000013E-3</v>
      </c>
      <c r="AD329" s="223">
        <v>8.0687500000000013E-3</v>
      </c>
      <c r="AE329" s="223">
        <v>8.0687500000000013E-3</v>
      </c>
      <c r="AF329" s="223">
        <v>8.0687500000000013E-3</v>
      </c>
      <c r="AG329" s="223">
        <v>8.0687500000000013E-3</v>
      </c>
      <c r="AH329" s="223">
        <v>8.0687500000000013E-3</v>
      </c>
      <c r="AI329" s="223">
        <v>8.0687500000000013E-3</v>
      </c>
      <c r="AJ329" s="223">
        <v>8.0687500000000013E-3</v>
      </c>
      <c r="AK329" s="223">
        <v>8.0687500000000013E-3</v>
      </c>
      <c r="AL329" s="223">
        <v>8.0687500000000013E-3</v>
      </c>
      <c r="AM329" s="223">
        <v>8.0687500000000013E-3</v>
      </c>
      <c r="AN329" s="223">
        <v>8.0687500000000013E-3</v>
      </c>
      <c r="AO329" s="223">
        <v>8.0687500000000013E-3</v>
      </c>
      <c r="AP329" s="223">
        <v>8.0687500000000013E-3</v>
      </c>
      <c r="AQ329" s="223">
        <v>8.0687500000000013E-3</v>
      </c>
      <c r="AR329" s="223">
        <v>8.0687500000000013E-3</v>
      </c>
      <c r="AS329" s="223">
        <v>8.0687500000000013E-3</v>
      </c>
      <c r="AT329" s="223">
        <v>8.0687500000000013E-3</v>
      </c>
      <c r="AU329" s="223">
        <v>8.0687500000000013E-3</v>
      </c>
      <c r="AV329" s="223">
        <v>8.0687500000000013E-3</v>
      </c>
      <c r="AW329" s="223">
        <v>8.0687500000000013E-3</v>
      </c>
      <c r="AX329" s="223">
        <v>8.0687500000000013E-3</v>
      </c>
      <c r="AY329" s="223">
        <v>8.0687500000000013E-3</v>
      </c>
      <c r="AZ329" s="223">
        <v>8.0687500000000013E-3</v>
      </c>
      <c r="BA329" s="223">
        <v>8.0687500000000013E-3</v>
      </c>
      <c r="BB329" s="223">
        <v>8.0687500000000013E-3</v>
      </c>
      <c r="BC329" s="223">
        <v>8.0687500000000013E-3</v>
      </c>
      <c r="BD329" s="223">
        <v>8.0687500000000013E-3</v>
      </c>
      <c r="BE329" s="223">
        <v>8.0687500000000013E-3</v>
      </c>
      <c r="BF329" s="223">
        <v>8.0687500000000013E-3</v>
      </c>
      <c r="BG329" s="223">
        <v>8.0687500000000013E-3</v>
      </c>
      <c r="BH329" s="223">
        <v>8.0687500000000013E-3</v>
      </c>
      <c r="BI329" s="223">
        <v>8.0687500000000013E-3</v>
      </c>
      <c r="BJ329" s="223">
        <v>8.0687500000000013E-3</v>
      </c>
      <c r="BK329" s="223">
        <v>8.0687500000000013E-3</v>
      </c>
      <c r="BL329" s="223">
        <v>8.0687500000000013E-3</v>
      </c>
      <c r="BM329" s="223">
        <v>8.0687500000000013E-3</v>
      </c>
      <c r="BN329" s="223">
        <v>8.0687500000000013E-3</v>
      </c>
      <c r="BO329" s="223">
        <v>8.0687500000000013E-3</v>
      </c>
      <c r="BP329" s="223">
        <v>8.0687500000000013E-3</v>
      </c>
      <c r="BQ329" s="223">
        <v>8.0687500000000013E-3</v>
      </c>
      <c r="BR329" s="223">
        <v>8.0687500000000013E-3</v>
      </c>
      <c r="BS329" s="223">
        <v>8.0687500000000013E-3</v>
      </c>
      <c r="BT329" s="223">
        <v>8.0687500000000013E-3</v>
      </c>
      <c r="BU329" s="223">
        <v>8.0687500000000013E-3</v>
      </c>
      <c r="BV329" s="223">
        <v>8.0687500000000013E-3</v>
      </c>
      <c r="BW329" s="223">
        <v>8.0687500000000013E-3</v>
      </c>
      <c r="BX329" s="223">
        <v>8.0687500000000013E-3</v>
      </c>
      <c r="BY329" s="223">
        <v>8.0687500000000013E-3</v>
      </c>
      <c r="BZ329" s="223">
        <v>8.0687500000000013E-3</v>
      </c>
      <c r="CA329" s="223">
        <v>8.0687500000000013E-3</v>
      </c>
      <c r="CB329" s="223">
        <v>8.0687500000000013E-3</v>
      </c>
      <c r="CC329" s="223">
        <v>8.0687500000000013E-3</v>
      </c>
      <c r="CD329" s="223">
        <v>8.0687500000000013E-3</v>
      </c>
      <c r="CE329" s="223">
        <v>8.0687500000000013E-3</v>
      </c>
      <c r="CF329" s="223">
        <v>8.0687500000000013E-3</v>
      </c>
      <c r="CG329" s="223">
        <v>8.0687500000000013E-3</v>
      </c>
      <c r="CH329" s="223">
        <v>8.0687500000000013E-3</v>
      </c>
      <c r="CI329" s="223">
        <v>8.0687500000000013E-3</v>
      </c>
      <c r="CJ329" s="223">
        <v>8.0687500000000013E-3</v>
      </c>
      <c r="CK329" s="223">
        <v>8.0687500000000013E-3</v>
      </c>
      <c r="CL329" s="223">
        <v>8.0687500000000013E-3</v>
      </c>
      <c r="CM329" s="223">
        <v>8.0687500000000013E-3</v>
      </c>
      <c r="CN329" s="223">
        <v>8.0687500000000013E-3</v>
      </c>
      <c r="CO329" s="223">
        <v>8.0687500000000013E-3</v>
      </c>
      <c r="CP329" s="223">
        <v>8.0687500000000013E-3</v>
      </c>
      <c r="CQ329" s="223">
        <v>8.0687500000000013E-3</v>
      </c>
      <c r="CR329" s="223">
        <v>8.0687500000000013E-3</v>
      </c>
      <c r="CS329" s="223">
        <v>8.0687500000000013E-3</v>
      </c>
      <c r="CT329" s="223">
        <v>8.0687500000000013E-3</v>
      </c>
      <c r="CU329" s="223">
        <v>8.0687500000000013E-3</v>
      </c>
      <c r="CV329" s="223">
        <v>8.0687500000000013E-3</v>
      </c>
      <c r="CW329" s="223">
        <v>8.0687500000000013E-3</v>
      </c>
      <c r="CX329" s="223">
        <v>8.0687500000000013E-3</v>
      </c>
      <c r="CY329" s="223">
        <v>8.0687500000000013E-3</v>
      </c>
      <c r="CZ329" s="223">
        <v>8.0687500000000013E-3</v>
      </c>
      <c r="DA329" s="223">
        <v>8.0687500000000013E-3</v>
      </c>
      <c r="DB329" s="223">
        <v>8.0687500000000013E-3</v>
      </c>
      <c r="DC329" s="223">
        <v>8.0687500000000013E-3</v>
      </c>
      <c r="DD329" s="223">
        <v>8.0687500000000013E-3</v>
      </c>
    </row>
    <row r="334" spans="8:108">
      <c r="H334" s="223" t="s">
        <v>3362</v>
      </c>
    </row>
    <row r="335" spans="8:108">
      <c r="H335" s="223" t="s">
        <v>2157</v>
      </c>
      <c r="I335" s="223">
        <v>1.483981788967565E-3</v>
      </c>
      <c r="J335" s="223">
        <v>1.5848931924611132E-3</v>
      </c>
      <c r="K335" s="223">
        <v>1.6926666150378755E-3</v>
      </c>
      <c r="L335" s="223">
        <v>1.8077686769634338E-3</v>
      </c>
      <c r="M335" s="223">
        <v>1.9306977288832499E-3</v>
      </c>
      <c r="N335" s="223">
        <v>2.0619860095022198E-3</v>
      </c>
      <c r="O335" s="223">
        <v>2.2022019499873748E-3</v>
      </c>
      <c r="P335" s="223">
        <v>2.3519526350709585E-3</v>
      </c>
      <c r="Q335" s="223">
        <v>2.5118864315095794E-3</v>
      </c>
      <c r="R335" s="223">
        <v>2.682695795279725E-3</v>
      </c>
      <c r="S335" s="223">
        <v>2.8651202696637797E-3</v>
      </c>
      <c r="T335" s="223">
        <v>3.059949687207195E-3</v>
      </c>
      <c r="U335" s="223">
        <v>3.268027589410125E-3</v>
      </c>
      <c r="V335" s="223">
        <v>3.49025487895958E-3</v>
      </c>
      <c r="W335" s="223">
        <v>3.7275937203149392E-3</v>
      </c>
      <c r="X335" s="223">
        <v>3.9810717055349717E-3</v>
      </c>
      <c r="Y335" s="223">
        <v>4.2517863033828896E-3</v>
      </c>
      <c r="Z335" s="223">
        <v>4.5409096109724741E-3</v>
      </c>
      <c r="AA335" s="223">
        <v>4.8496934285281968E-3</v>
      </c>
      <c r="AB335" s="223">
        <v>5.1794746792312094E-3</v>
      </c>
      <c r="AC335" s="223">
        <v>5.5316811976172256E-3</v>
      </c>
      <c r="AD335" s="223">
        <v>5.9078379115879431E-3</v>
      </c>
      <c r="AE335" s="223">
        <v>6.309573444801932E-3</v>
      </c>
      <c r="AF335" s="223">
        <v>6.7386271680309438E-3</v>
      </c>
      <c r="AG335" s="223">
        <v>7.1968567300115197E-3</v>
      </c>
      <c r="AH335" s="223">
        <v>7.6862461003977377E-3</v>
      </c>
      <c r="AI335" s="223">
        <v>8.2089141596382552E-3</v>
      </c>
      <c r="AJ335" s="223">
        <v>8.7671238729686816E-3</v>
      </c>
      <c r="AK335" s="223">
        <v>9.3632920882394145E-3</v>
      </c>
      <c r="AL335" s="223">
        <v>9.9999999999999967E-3</v>
      </c>
      <c r="AM335" s="223">
        <v>1.0680004325145754E-2</v>
      </c>
      <c r="AN335" s="223">
        <v>1.1406249238513204E-2</v>
      </c>
      <c r="AO335" s="223">
        <v>1.2181879120101153E-2</v>
      </c>
      <c r="AP335" s="223">
        <v>1.3010252169108312E-2</v>
      </c>
      <c r="AQ335" s="223">
        <v>1.3894954943731374E-2</v>
      </c>
      <c r="AR335" s="223">
        <v>1.4839817889675646E-2</v>
      </c>
      <c r="AS335" s="223">
        <v>1.5848931924611131E-2</v>
      </c>
      <c r="AT335" s="223">
        <v>1.6926666150378751E-2</v>
      </c>
      <c r="AU335" s="223">
        <v>1.8077686769634341E-2</v>
      </c>
      <c r="AV335" s="223">
        <v>1.9306977288832496E-2</v>
      </c>
      <c r="AW335" s="223">
        <v>2.0619860095022202E-2</v>
      </c>
      <c r="AX335" s="223">
        <v>2.2022019499873747E-2</v>
      </c>
      <c r="AY335" s="223">
        <v>2.3519526350709585E-2</v>
      </c>
      <c r="AZ335" s="223">
        <v>2.5118864315095798E-2</v>
      </c>
      <c r="BA335" s="223">
        <v>2.682695795279726E-2</v>
      </c>
      <c r="BB335" s="223">
        <v>2.86512026966378E-2</v>
      </c>
      <c r="BC335" s="223">
        <v>3.0599496872071943E-2</v>
      </c>
      <c r="BD335" s="223">
        <v>3.2680275894101253E-2</v>
      </c>
      <c r="BE335" s="223">
        <v>3.490254878959579E-2</v>
      </c>
      <c r="BF335" s="223">
        <v>3.7275937203149395E-2</v>
      </c>
      <c r="BG335" s="223">
        <v>3.9810717055349713E-2</v>
      </c>
      <c r="BH335" s="223">
        <v>4.2517863033828901E-2</v>
      </c>
      <c r="BI335" s="223">
        <v>4.5409096109724739E-2</v>
      </c>
      <c r="BJ335" s="223">
        <v>4.8496934285281977E-2</v>
      </c>
      <c r="BK335" s="223">
        <v>5.1794746792312094E-2</v>
      </c>
      <c r="BL335" s="223">
        <v>5.5316811976172268E-2</v>
      </c>
      <c r="BM335" s="223">
        <v>5.9078379115879431E-2</v>
      </c>
      <c r="BN335" s="223">
        <v>6.3095734448019331E-2</v>
      </c>
      <c r="BO335" s="223">
        <v>6.7386271680309445E-2</v>
      </c>
      <c r="BP335" s="223">
        <v>7.1968567300115166E-2</v>
      </c>
      <c r="BQ335" s="223">
        <v>7.6862461003977381E-2</v>
      </c>
      <c r="BR335" s="223">
        <v>8.2089141596382531E-2</v>
      </c>
      <c r="BS335" s="223">
        <v>8.767123872968681E-2</v>
      </c>
      <c r="BT335" s="223">
        <v>9.3632920882394124E-2</v>
      </c>
      <c r="BU335" s="223">
        <v>9.9999999999999992E-2</v>
      </c>
      <c r="BV335" s="223">
        <v>0.10680004325145755</v>
      </c>
      <c r="BW335" s="223">
        <v>0.11406249238513208</v>
      </c>
      <c r="BX335" s="223">
        <v>0.12181879120101154</v>
      </c>
      <c r="BY335" s="223">
        <v>0.13010252169108316</v>
      </c>
      <c r="BZ335" s="223">
        <v>0.13894954943731375</v>
      </c>
      <c r="CA335" s="223">
        <v>0.14839817889675647</v>
      </c>
      <c r="CB335" s="223">
        <v>0.15848931924611126</v>
      </c>
      <c r="CC335" s="223">
        <v>0.16926666150378761</v>
      </c>
      <c r="CD335" s="223">
        <v>0.18077686769634341</v>
      </c>
      <c r="CE335" s="223">
        <v>0.19306977288832497</v>
      </c>
      <c r="CF335" s="223">
        <v>0.20619860095022191</v>
      </c>
      <c r="CG335" s="223">
        <v>0.22022019499873757</v>
      </c>
      <c r="CH335" s="223">
        <v>0.23519526350709588</v>
      </c>
      <c r="CI335" s="223">
        <v>0.25118864315095796</v>
      </c>
      <c r="CJ335" s="223">
        <v>0.26826957952797242</v>
      </c>
      <c r="CK335" s="223">
        <v>0.28651202696637817</v>
      </c>
      <c r="CL335" s="223">
        <v>0.30599496872071957</v>
      </c>
      <c r="CM335" s="223">
        <v>0.32680275894101252</v>
      </c>
      <c r="CN335" s="223">
        <v>0.34902548789595794</v>
      </c>
      <c r="CO335" s="223">
        <v>0.37275937203149373</v>
      </c>
      <c r="CP335" s="223">
        <v>0.39810717055349731</v>
      </c>
      <c r="CQ335" s="223">
        <v>0.42517863033828901</v>
      </c>
      <c r="CR335" s="223">
        <v>0.45409096109724745</v>
      </c>
      <c r="CS335" s="223">
        <v>0.48496934285281956</v>
      </c>
      <c r="CT335" s="223">
        <v>0.5179474679231213</v>
      </c>
      <c r="CU335" s="223">
        <v>0.55316811976172264</v>
      </c>
      <c r="CV335" s="223">
        <v>0.59078379115879431</v>
      </c>
      <c r="CW335" s="223">
        <v>0.63095734448019303</v>
      </c>
      <c r="CX335" s="223">
        <v>0.67386271680309406</v>
      </c>
      <c r="CY335" s="223">
        <v>0.71968567300115205</v>
      </c>
      <c r="CZ335" s="223">
        <v>0.76862461003977367</v>
      </c>
      <c r="DA335" s="223">
        <v>0.8208914159638252</v>
      </c>
      <c r="DB335" s="223">
        <v>0.87671238729686773</v>
      </c>
      <c r="DC335" s="223">
        <v>0.93632920882394166</v>
      </c>
      <c r="DD335" s="223">
        <v>1</v>
      </c>
    </row>
    <row r="336" spans="8:108">
      <c r="H336" s="223" t="s">
        <v>808</v>
      </c>
      <c r="I336" s="223">
        <v>0.22054802301801063</v>
      </c>
      <c r="J336" s="223">
        <v>0.22065055012434012</v>
      </c>
      <c r="K336" s="223">
        <v>0.22076004908705582</v>
      </c>
      <c r="L336" s="223">
        <v>0.220876993991032</v>
      </c>
      <c r="M336" s="223">
        <v>0.22100189115850633</v>
      </c>
      <c r="N336" s="223">
        <v>0.22113528134114904</v>
      </c>
      <c r="O336" s="223">
        <v>0.22127774206118145</v>
      </c>
      <c r="P336" s="223">
        <v>0.22142989011167805</v>
      </c>
      <c r="Q336" s="223">
        <v>0.2215923842268748</v>
      </c>
      <c r="R336" s="223">
        <v>0.22176592793404207</v>
      </c>
      <c r="S336" s="223">
        <v>0.22195127259926561</v>
      </c>
      <c r="T336" s="223">
        <v>0.22214922068031964</v>
      </c>
      <c r="U336" s="223">
        <v>0.22236062920071056</v>
      </c>
      <c r="V336" s="223">
        <v>0.2225864134599275</v>
      </c>
      <c r="W336" s="223">
        <v>0.22282755099595791</v>
      </c>
      <c r="X336" s="223">
        <v>0.22308508581721781</v>
      </c>
      <c r="Y336" s="223">
        <v>0.22336013292221171</v>
      </c>
      <c r="Z336" s="223">
        <v>0.22365388312648152</v>
      </c>
      <c r="AA336" s="223">
        <v>0.22396760821773454</v>
      </c>
      <c r="AB336" s="223">
        <v>0.22430266646145827</v>
      </c>
      <c r="AC336" s="223">
        <v>0.22466050848084687</v>
      </c>
      <c r="AD336" s="223">
        <v>0.22504268353648291</v>
      </c>
      <c r="AE336" s="223">
        <v>0.22545084623294742</v>
      </c>
      <c r="AF336" s="223">
        <v>0.2258867636813752</v>
      </c>
      <c r="AG336" s="223">
        <v>0.2263523231489479</v>
      </c>
      <c r="AH336" s="223">
        <v>0.22684954022841888</v>
      </c>
      <c r="AI336" s="223">
        <v>0.22738056756301578</v>
      </c>
      <c r="AJ336" s="223">
        <v>0.22794770416446389</v>
      </c>
      <c r="AK336" s="223">
        <v>0.22855340536444255</v>
      </c>
      <c r="AL336" s="223">
        <v>0.22920029344251983</v>
      </c>
      <c r="AM336" s="223">
        <v>0.22989116897653836</v>
      </c>
      <c r="AN336" s="223">
        <v>0.23062902296454549</v>
      </c>
      <c r="AO336" s="223">
        <v>0.23141704977069705</v>
      </c>
      <c r="AP336" s="223">
        <v>0.23225866095112269</v>
      </c>
      <c r="AQ336" s="223">
        <v>0.23315750001954455</v>
      </c>
      <c r="AR336" s="223">
        <v>0.23411745821650121</v>
      </c>
      <c r="AS336" s="223">
        <v>0.23514269135036345</v>
      </c>
      <c r="AT336" s="223">
        <v>0.23623763778296064</v>
      </c>
      <c r="AU336" s="223">
        <v>0.23740703763757842</v>
      </c>
      <c r="AV336" s="223">
        <v>0.23865595331237113</v>
      </c>
      <c r="AW336" s="223">
        <v>0.239989791387868</v>
      </c>
      <c r="AX336" s="223">
        <v>0.24141432602327592</v>
      </c>
      <c r="AY336" s="223">
        <v>0.24293572394271007</v>
      </c>
      <c r="AZ336" s="223">
        <v>0.24456057111935095</v>
      </c>
      <c r="BA336" s="223">
        <v>0.24629590127286041</v>
      </c>
      <c r="BB336" s="223">
        <v>0.24814922630322045</v>
      </c>
      <c r="BC336" s="223">
        <v>0.25012856879252415</v>
      </c>
      <c r="BD336" s="223">
        <v>0.25224249671518068</v>
      </c>
      <c r="BE336" s="223">
        <v>0.25450016050653917</v>
      </c>
      <c r="BF336" s="223">
        <v>0.25691133265012978</v>
      </c>
      <c r="BG336" s="223">
        <v>0.2594864499546054</v>
      </c>
      <c r="BH336" s="223">
        <v>0.26223665870310181</v>
      </c>
      <c r="BI336" s="223">
        <v>0.26517386287015965</v>
      </c>
      <c r="BJ336" s="223">
        <v>0.26831077561462968</v>
      </c>
      <c r="BK336" s="223">
        <v>0.27166097427117358</v>
      </c>
      <c r="BL336" s="223">
        <v>0.27523895907813728</v>
      </c>
      <c r="BM336" s="223">
        <v>0.279060215895786</v>
      </c>
      <c r="BN336" s="223">
        <v>0.28314128318622167</v>
      </c>
      <c r="BO336" s="223">
        <v>0.28749982354484049</v>
      </c>
      <c r="BP336" s="223">
        <v>0.29215470009301253</v>
      </c>
      <c r="BQ336" s="223">
        <v>0.29712605806288045</v>
      </c>
      <c r="BR336" s="223">
        <v>0.30243541192787815</v>
      </c>
      <c r="BS336" s="223">
        <v>0.30810573845688111</v>
      </c>
      <c r="BT336" s="223">
        <v>0.31416157609593987</v>
      </c>
      <c r="BU336" s="223">
        <v>0.32062913110945707</v>
      </c>
      <c r="BV336" s="223">
        <v>0.32753639094259052</v>
      </c>
      <c r="BW336" s="223">
        <v>0.33491324529877664</v>
      </c>
      <c r="BX336" s="223">
        <v>0.3427916154607405</v>
      </c>
      <c r="BY336" s="223">
        <v>0.35120559242040983</v>
      </c>
      <c r="BZ336" s="223">
        <v>0.36019158442299593</v>
      </c>
      <c r="CA336" s="223">
        <v>0.36978847457341413</v>
      </c>
      <c r="CB336" s="223">
        <v>0.38003778919946168</v>
      </c>
      <c r="CC336" s="223">
        <v>0.39098387771610121</v>
      </c>
      <c r="CD336" s="223">
        <v>0.40267410478916249</v>
      </c>
      <c r="CE336" s="223">
        <v>0.41515905565521716</v>
      </c>
      <c r="CF336" s="223">
        <v>0.42849275551777843</v>
      </c>
      <c r="CG336" s="223">
        <v>0.44273290400890775</v>
      </c>
      <c r="CH336" s="223">
        <v>0.4613218723894037</v>
      </c>
      <c r="CI336" s="223">
        <v>0.47756727640318536</v>
      </c>
      <c r="CJ336" s="223">
        <v>0.49491710424286389</v>
      </c>
      <c r="CK336" s="223">
        <v>0.51344645667057676</v>
      </c>
      <c r="CL336" s="223">
        <v>0.53323554920311789</v>
      </c>
      <c r="CM336" s="223">
        <v>0.55437006271253897</v>
      </c>
      <c r="CN336" s="223">
        <v>0.57694163392389264</v>
      </c>
      <c r="CO336" s="223">
        <v>0.60104801899309446</v>
      </c>
      <c r="CP336" s="223">
        <v>0.62679355725032682</v>
      </c>
      <c r="CQ336" s="223">
        <v>0.6542898521917031</v>
      </c>
      <c r="CR336" s="223">
        <v>0.68365610746764949</v>
      </c>
      <c r="CS336" s="223">
        <v>0.71501968491746992</v>
      </c>
      <c r="CT336" s="223">
        <v>0.74851667350230011</v>
      </c>
      <c r="CU336" s="223">
        <v>0.78429250048869181</v>
      </c>
      <c r="CV336" s="223">
        <v>0.82250279170195295</v>
      </c>
      <c r="CW336" s="223">
        <v>0.86331351610447482</v>
      </c>
      <c r="CX336" s="223">
        <v>0.90690226853618328</v>
      </c>
      <c r="CY336" s="223">
        <v>0.95345893740218179</v>
      </c>
      <c r="CZ336" s="223">
        <v>1.0031865918635694</v>
      </c>
      <c r="DA336" s="223">
        <v>1.0563024472447118</v>
      </c>
      <c r="DB336" s="223">
        <v>1.1130389139907377</v>
      </c>
      <c r="DC336" s="223">
        <v>1.1736447405852035</v>
      </c>
      <c r="DD336" s="223">
        <v>1.2383862627002733</v>
      </c>
    </row>
    <row r="337" spans="8:108">
      <c r="H337" s="223" t="s">
        <v>809</v>
      </c>
      <c r="I337" s="223">
        <v>-0.21758005944007552</v>
      </c>
      <c r="J337" s="223">
        <v>-0.21748076373941791</v>
      </c>
      <c r="K337" s="223">
        <v>-0.21737471585698009</v>
      </c>
      <c r="L337" s="223">
        <v>-0.21726145663710511</v>
      </c>
      <c r="M337" s="223">
        <v>-0.21714049570073984</v>
      </c>
      <c r="N337" s="223">
        <v>-0.2170113093221446</v>
      </c>
      <c r="O337" s="223">
        <v>-0.21687333816120669</v>
      </c>
      <c r="P337" s="223">
        <v>-0.21672598484153613</v>
      </c>
      <c r="Q337" s="223">
        <v>-0.21656861136385566</v>
      </c>
      <c r="R337" s="223">
        <v>-0.21640053634348264</v>
      </c>
      <c r="S337" s="223">
        <v>-0.21622103205993803</v>
      </c>
      <c r="T337" s="223">
        <v>-0.21602932130590527</v>
      </c>
      <c r="U337" s="223">
        <v>-0.21582457402189029</v>
      </c>
      <c r="V337" s="223">
        <v>-0.21560590370200836</v>
      </c>
      <c r="W337" s="223">
        <v>-0.21537236355532802</v>
      </c>
      <c r="X337" s="223">
        <v>-0.21512294240614788</v>
      </c>
      <c r="Y337" s="223">
        <v>-0.21485656031544595</v>
      </c>
      <c r="Z337" s="223">
        <v>-0.21457206390453656</v>
      </c>
      <c r="AA337" s="223">
        <v>-0.21426822136067813</v>
      </c>
      <c r="AB337" s="223">
        <v>-0.21394371710299584</v>
      </c>
      <c r="AC337" s="223">
        <v>-0.21359714608561239</v>
      </c>
      <c r="AD337" s="223">
        <v>-0.21322700771330702</v>
      </c>
      <c r="AE337" s="223">
        <v>-0.21283169934334356</v>
      </c>
      <c r="AF337" s="223">
        <v>-0.2124095093453133</v>
      </c>
      <c r="AG337" s="223">
        <v>-0.21195860968892485</v>
      </c>
      <c r="AH337" s="223">
        <v>-0.21147704802762343</v>
      </c>
      <c r="AI337" s="223">
        <v>-0.21096273924373926</v>
      </c>
      <c r="AJ337" s="223">
        <v>-0.21041345641852652</v>
      </c>
      <c r="AK337" s="223">
        <v>-0.20982682118796372</v>
      </c>
      <c r="AL337" s="223">
        <v>-0.20920029344251981</v>
      </c>
      <c r="AM337" s="223">
        <v>-0.20853116032624683</v>
      </c>
      <c r="AN337" s="223">
        <v>-0.20781652448751906</v>
      </c>
      <c r="AO337" s="223">
        <v>-0.20705329153049473</v>
      </c>
      <c r="AP337" s="223">
        <v>-0.20623815661290607</v>
      </c>
      <c r="AQ337" s="223">
        <v>-0.20536759013208178</v>
      </c>
      <c r="AR337" s="223">
        <v>-0.20443782243714992</v>
      </c>
      <c r="AS337" s="223">
        <v>-0.20344482750114121</v>
      </c>
      <c r="AT337" s="223">
        <v>-0.20238430548220315</v>
      </c>
      <c r="AU337" s="223">
        <v>-0.20125166409830975</v>
      </c>
      <c r="AV337" s="223">
        <v>-0.20004199873470616</v>
      </c>
      <c r="AW337" s="223">
        <v>-0.19875007119782359</v>
      </c>
      <c r="AX337" s="223">
        <v>-0.19737028702352841</v>
      </c>
      <c r="AY337" s="223">
        <v>-0.1958966712412909</v>
      </c>
      <c r="AZ337" s="223">
        <v>-0.19432284248915935</v>
      </c>
      <c r="BA337" s="223">
        <v>-0.19264198536726587</v>
      </c>
      <c r="BB337" s="223">
        <v>-0.19084682090994487</v>
      </c>
      <c r="BC337" s="223">
        <v>-0.18892957504838032</v>
      </c>
      <c r="BD337" s="223">
        <v>-0.18688194492697813</v>
      </c>
      <c r="BE337" s="223">
        <v>-0.18469506292734755</v>
      </c>
      <c r="BF337" s="223">
        <v>-0.18235945824383099</v>
      </c>
      <c r="BG337" s="223">
        <v>-0.17986501584390596</v>
      </c>
      <c r="BH337" s="223">
        <v>-0.17720093263544401</v>
      </c>
      <c r="BI337" s="223">
        <v>-0.17435567065071023</v>
      </c>
      <c r="BJ337" s="223">
        <v>-0.17131690704406577</v>
      </c>
      <c r="BK337" s="223">
        <v>-0.16807148068654942</v>
      </c>
      <c r="BL337" s="223">
        <v>-0.16460533512579278</v>
      </c>
      <c r="BM337" s="223">
        <v>-0.16090345766402714</v>
      </c>
      <c r="BN337" s="223">
        <v>-0.15694981429018307</v>
      </c>
      <c r="BO337" s="223">
        <v>-0.1527272801842216</v>
      </c>
      <c r="BP337" s="223">
        <v>-0.1482175654927822</v>
      </c>
      <c r="BQ337" s="223">
        <v>-0.14340113605492566</v>
      </c>
      <c r="BR337" s="223">
        <v>-0.13825712873511303</v>
      </c>
      <c r="BS337" s="223">
        <v>-0.13276326099750746</v>
      </c>
      <c r="BT337" s="223">
        <v>-0.12689573433115164</v>
      </c>
      <c r="BU337" s="223">
        <v>-0.12062913110945706</v>
      </c>
      <c r="BV337" s="223">
        <v>-0.11393630443967545</v>
      </c>
      <c r="BW337" s="223">
        <v>-0.10678826052851254</v>
      </c>
      <c r="BX337" s="223">
        <v>-9.915403305871745E-2</v>
      </c>
      <c r="BY337" s="223">
        <v>-9.100054903824345E-2</v>
      </c>
      <c r="BZ337" s="223">
        <v>-8.2292485548368433E-2</v>
      </c>
      <c r="CA337" s="223">
        <v>-7.2992116779901195E-2</v>
      </c>
      <c r="CB337" s="223">
        <v>-6.3059150707239164E-2</v>
      </c>
      <c r="CC337" s="223">
        <v>-5.2450554708526054E-2</v>
      </c>
      <c r="CD337" s="223">
        <v>-4.1120369396475676E-2</v>
      </c>
      <c r="CE337" s="223">
        <v>-2.9019509878567273E-2</v>
      </c>
      <c r="CF337" s="223">
        <v>-1.6095553617334557E-2</v>
      </c>
      <c r="CG337" s="223">
        <v>-2.2925140114325449E-3</v>
      </c>
      <c r="CH337" s="223">
        <v>9.0686546247880084E-3</v>
      </c>
      <c r="CI337" s="223">
        <v>2.4810009898730556E-2</v>
      </c>
      <c r="CJ337" s="223">
        <v>4.1622054813080955E-2</v>
      </c>
      <c r="CK337" s="223">
        <v>5.9577597262179538E-2</v>
      </c>
      <c r="CL337" s="223">
        <v>7.8754388238321205E-2</v>
      </c>
      <c r="CM337" s="223">
        <v>9.923545516948612E-2</v>
      </c>
      <c r="CN337" s="223">
        <v>0.12110934186802313</v>
      </c>
      <c r="CO337" s="223">
        <v>0.14447072506989295</v>
      </c>
      <c r="CP337" s="223">
        <v>0.16942078385666787</v>
      </c>
      <c r="CQ337" s="223">
        <v>0.19606740848487503</v>
      </c>
      <c r="CR337" s="223">
        <v>0.22452581472684535</v>
      </c>
      <c r="CS337" s="223">
        <v>0.25491900078816931</v>
      </c>
      <c r="CT337" s="223">
        <v>0.28737826234394237</v>
      </c>
      <c r="CU337" s="223">
        <v>0.32204373903475353</v>
      </c>
      <c r="CV337" s="223">
        <v>0.35906479061563573</v>
      </c>
      <c r="CW337" s="223">
        <v>0.39860117285591118</v>
      </c>
      <c r="CX337" s="223">
        <v>0.4408231650700048</v>
      </c>
      <c r="CY337" s="223">
        <v>0.4859124086001223</v>
      </c>
      <c r="CZ337" s="223">
        <v>0.53406262821597794</v>
      </c>
      <c r="DA337" s="223">
        <v>0.58548038468293873</v>
      </c>
      <c r="DB337" s="223">
        <v>0.64038586060299774</v>
      </c>
      <c r="DC337" s="223">
        <v>0.69901367706267981</v>
      </c>
      <c r="DD337" s="223">
        <v>0.7616137372997267</v>
      </c>
    </row>
    <row r="338" spans="8:108">
      <c r="H338" s="223" t="s">
        <v>810</v>
      </c>
      <c r="I338" s="223">
        <v>0.43812808245808615</v>
      </c>
      <c r="J338" s="223">
        <v>0.43813131386375803</v>
      </c>
      <c r="K338" s="223">
        <v>0.43813476494403591</v>
      </c>
      <c r="L338" s="223">
        <v>0.43813845062813711</v>
      </c>
      <c r="M338" s="223">
        <v>0.43814238685924617</v>
      </c>
      <c r="N338" s="223">
        <v>0.43814659066329364</v>
      </c>
      <c r="O338" s="223">
        <v>0.43815108022238813</v>
      </c>
      <c r="P338" s="223">
        <v>0.43815587495321417</v>
      </c>
      <c r="Q338" s="223">
        <v>0.43816099559073046</v>
      </c>
      <c r="R338" s="223">
        <v>0.4381664642775247</v>
      </c>
      <c r="S338" s="223">
        <v>0.43817230465920365</v>
      </c>
      <c r="T338" s="223">
        <v>0.43817854198622491</v>
      </c>
      <c r="U338" s="223">
        <v>0.43818520322260085</v>
      </c>
      <c r="V338" s="223">
        <v>0.43819231716193585</v>
      </c>
      <c r="W338" s="223">
        <v>0.43819991455128593</v>
      </c>
      <c r="X338" s="223">
        <v>0.43820802822336569</v>
      </c>
      <c r="Y338" s="223">
        <v>0.43821669323765766</v>
      </c>
      <c r="Z338" s="223">
        <v>0.43822594703101808</v>
      </c>
      <c r="AA338" s="223">
        <v>0.43823582957841267</v>
      </c>
      <c r="AB338" s="223">
        <v>0.43824638356445411</v>
      </c>
      <c r="AC338" s="223">
        <v>0.43825765456645926</v>
      </c>
      <c r="AD338" s="223">
        <v>0.43826969124978993</v>
      </c>
      <c r="AE338" s="223">
        <v>0.43828254557629098</v>
      </c>
      <c r="AF338" s="223">
        <v>0.4382962730266885</v>
      </c>
      <c r="AG338" s="223">
        <v>0.43831093283787276</v>
      </c>
      <c r="AH338" s="223">
        <v>0.43832658825604232</v>
      </c>
      <c r="AI338" s="223">
        <v>0.43834330680675504</v>
      </c>
      <c r="AJ338" s="223">
        <v>0.43836116058299041</v>
      </c>
      <c r="AK338" s="223">
        <v>0.43838022655240627</v>
      </c>
      <c r="AL338" s="223">
        <v>0.43840058688503963</v>
      </c>
      <c r="AM338" s="223">
        <v>0.43842232930278519</v>
      </c>
      <c r="AN338" s="223">
        <v>0.43844554745206454</v>
      </c>
      <c r="AO338" s="223">
        <v>0.43847034130119178</v>
      </c>
      <c r="AP338" s="223">
        <v>0.43849681756402875</v>
      </c>
      <c r="AQ338" s="223">
        <v>0.43852509015162633</v>
      </c>
      <c r="AR338" s="223">
        <v>0.43855528065365113</v>
      </c>
      <c r="AS338" s="223">
        <v>0.43858751885150465</v>
      </c>
      <c r="AT338" s="223">
        <v>0.43862194326516379</v>
      </c>
      <c r="AU338" s="223">
        <v>0.43865870173588817</v>
      </c>
      <c r="AV338" s="223">
        <v>0.43869795204707729</v>
      </c>
      <c r="AW338" s="223">
        <v>0.43873986258569159</v>
      </c>
      <c r="AX338" s="223">
        <v>0.43878461304680433</v>
      </c>
      <c r="AY338" s="223">
        <v>0.43883239518400097</v>
      </c>
      <c r="AZ338" s="223">
        <v>0.4388834136085103</v>
      </c>
      <c r="BA338" s="223">
        <v>0.43893788664012628</v>
      </c>
      <c r="BB338" s="223">
        <v>0.43899604721316532</v>
      </c>
      <c r="BC338" s="223">
        <v>0.43905814384090447</v>
      </c>
      <c r="BD338" s="223">
        <v>0.4391244416421588</v>
      </c>
      <c r="BE338" s="223">
        <v>0.43919522343388673</v>
      </c>
      <c r="BF338" s="223">
        <v>0.43927079089396076</v>
      </c>
      <c r="BG338" s="223">
        <v>0.43935146579851136</v>
      </c>
      <c r="BH338" s="223">
        <v>0.43943759133854582</v>
      </c>
      <c r="BI338" s="223">
        <v>0.43952953352086988</v>
      </c>
      <c r="BJ338" s="223">
        <v>0.43962768265869545</v>
      </c>
      <c r="BK338" s="223">
        <v>0.43973245495772301</v>
      </c>
      <c r="BL338" s="223">
        <v>0.43984429420393006</v>
      </c>
      <c r="BM338" s="223">
        <v>0.43996367355981314</v>
      </c>
      <c r="BN338" s="223">
        <v>0.44009109747640474</v>
      </c>
      <c r="BO338" s="223">
        <v>0.4402271037290621</v>
      </c>
      <c r="BP338" s="223">
        <v>0.44037226558579473</v>
      </c>
      <c r="BQ338" s="223">
        <v>0.44052719411780611</v>
      </c>
      <c r="BR338" s="223">
        <v>0.44069254066299118</v>
      </c>
      <c r="BS338" s="223">
        <v>0.44086899945438857</v>
      </c>
      <c r="BT338" s="223">
        <v>0.44105731042709151</v>
      </c>
      <c r="BU338" s="223">
        <v>0.44125826221891412</v>
      </c>
      <c r="BV338" s="223">
        <v>0.44147269538226597</v>
      </c>
      <c r="BW338" s="223">
        <v>0.44170150582728918</v>
      </c>
      <c r="BX338" s="223">
        <v>0.44194564851945795</v>
      </c>
      <c r="BY338" s="223">
        <v>0.44220614145865328</v>
      </c>
      <c r="BZ338" s="223">
        <v>0.44248406997136436</v>
      </c>
      <c r="CA338" s="223">
        <v>0.44278059135331532</v>
      </c>
      <c r="CB338" s="223">
        <v>0.44309693990670085</v>
      </c>
      <c r="CC338" s="223">
        <v>0.44343443242462727</v>
      </c>
      <c r="CD338" s="223">
        <v>0.44379447418563817</v>
      </c>
      <c r="CE338" s="223">
        <v>0.44417856553378443</v>
      </c>
      <c r="CF338" s="223">
        <v>0.44458830913511299</v>
      </c>
      <c r="CG338" s="223">
        <v>0.44502541802034029</v>
      </c>
      <c r="CH338" s="223">
        <v>0.45225321776461569</v>
      </c>
      <c r="CI338" s="223">
        <v>0.4527572665044548</v>
      </c>
      <c r="CJ338" s="223">
        <v>0.45329504942978294</v>
      </c>
      <c r="CK338" s="223">
        <v>0.45386885940839722</v>
      </c>
      <c r="CL338" s="223">
        <v>0.45448116096479668</v>
      </c>
      <c r="CM338" s="223">
        <v>0.45513460754305285</v>
      </c>
      <c r="CN338" s="223">
        <v>0.4558322920558695</v>
      </c>
      <c r="CO338" s="223">
        <v>0.45657729392320151</v>
      </c>
      <c r="CP338" s="223">
        <v>0.45737277339365895</v>
      </c>
      <c r="CQ338" s="223">
        <v>0.45822244370682808</v>
      </c>
      <c r="CR338" s="223">
        <v>0.45913029274080414</v>
      </c>
      <c r="CS338" s="223">
        <v>0.46010068412930061</v>
      </c>
      <c r="CT338" s="223">
        <v>0.46113841115835774</v>
      </c>
      <c r="CU338" s="223">
        <v>0.46224876145393828</v>
      </c>
      <c r="CV338" s="223">
        <v>0.46343800108631722</v>
      </c>
      <c r="CW338" s="223">
        <v>0.46471234324856364</v>
      </c>
      <c r="CX338" s="223">
        <v>0.46607910346617848</v>
      </c>
      <c r="CY338" s="223">
        <v>0.46754652880205949</v>
      </c>
      <c r="CZ338" s="223">
        <v>0.4691239636475914</v>
      </c>
      <c r="DA338" s="223">
        <v>0.47082206256177306</v>
      </c>
      <c r="DB338" s="223">
        <v>0.47265305338774</v>
      </c>
      <c r="DC338" s="223">
        <v>0.47463106352252366</v>
      </c>
      <c r="DD338" s="223">
        <v>0.4767725254005466</v>
      </c>
    </row>
    <row r="339" spans="8:108">
      <c r="H339" s="223" t="s">
        <v>811</v>
      </c>
      <c r="I339" s="223">
        <v>0.12648538883398069</v>
      </c>
      <c r="J339" s="223">
        <v>0.12648754577202484</v>
      </c>
      <c r="K339" s="223">
        <v>0.12648993823482613</v>
      </c>
      <c r="L339" s="223">
        <v>0.12649259472722024</v>
      </c>
      <c r="M339" s="223">
        <v>0.12649554744712069</v>
      </c>
      <c r="N339" s="223">
        <v>0.12649883278299065</v>
      </c>
      <c r="O339" s="223">
        <v>0.12650249187966875</v>
      </c>
      <c r="P339" s="223">
        <v>0.12650657128201814</v>
      </c>
      <c r="Q339" s="223">
        <v>0.12651112366718251</v>
      </c>
      <c r="R339" s="223">
        <v>0.12651620867772487</v>
      </c>
      <c r="S339" s="223">
        <v>0.12652189386962295</v>
      </c>
      <c r="T339" s="223">
        <v>0.12652825579102636</v>
      </c>
      <c r="U339" s="223">
        <v>0.12653538120987273</v>
      </c>
      <c r="V339" s="223">
        <v>0.12654336851095352</v>
      </c>
      <c r="W339" s="223">
        <v>0.12655232928584625</v>
      </c>
      <c r="X339" s="223">
        <v>0.12656239014234094</v>
      </c>
      <c r="Y339" s="223">
        <v>0.12657369476362476</v>
      </c>
      <c r="Z339" s="223">
        <v>0.12658640625161038</v>
      </c>
      <c r="AA339" s="223">
        <v>0.12660070979345786</v>
      </c>
      <c r="AB339" s="223">
        <v>0.12661681569561112</v>
      </c>
      <c r="AC339" s="223">
        <v>0.12663496283562412</v>
      </c>
      <c r="AD339" s="223">
        <v>0.12665542258876422</v>
      </c>
      <c r="AE339" s="223">
        <v>0.12667850329393493</v>
      </c>
      <c r="AF339" s="223">
        <v>0.12670455533194869</v>
      </c>
      <c r="AG339" s="223">
        <v>0.12673397689869714</v>
      </c>
      <c r="AH339" s="223">
        <v>0.12676722056640294</v>
      </c>
      <c r="AI339" s="223">
        <v>0.12680480073799938</v>
      </c>
      <c r="AJ339" s="223">
        <v>0.12684730211285342</v>
      </c>
      <c r="AK339" s="223">
        <v>0.12689538929662209</v>
      </c>
      <c r="AL339" s="223">
        <v>0.12694981770406605</v>
      </c>
      <c r="AM339" s="223">
        <v>0.12701144592119162</v>
      </c>
      <c r="AN339" s="223">
        <v>0.12708124971215384</v>
      </c>
      <c r="AO339" s="223">
        <v>0.12716033787687914</v>
      </c>
      <c r="AP339" s="223">
        <v>0.12724997018723505</v>
      </c>
      <c r="AQ339" s="223">
        <v>0.12735157765255989</v>
      </c>
      <c r="AR339" s="223">
        <v>0.12746678538910555</v>
      </c>
      <c r="AS339" s="223">
        <v>0.12759743839191104</v>
      </c>
      <c r="AT339" s="223">
        <v>0.12774563053104959</v>
      </c>
      <c r="AU339" s="223">
        <v>0.12791373711604337</v>
      </c>
      <c r="AV339" s="223">
        <v>0.12810445139113294</v>
      </c>
      <c r="AW339" s="223">
        <v>0.12832082533821593</v>
      </c>
      <c r="AX339" s="223">
        <v>0.12856631517135028</v>
      </c>
      <c r="AY339" s="223">
        <v>0.12884483190387958</v>
      </c>
      <c r="AZ339" s="223">
        <v>0.12916079735302199</v>
      </c>
      <c r="BA339" s="223">
        <v>0.12951920591303379</v>
      </c>
      <c r="BB339" s="223">
        <v>0.12992569237207269</v>
      </c>
      <c r="BC339" s="223">
        <v>0.13038660596437415</v>
      </c>
      <c r="BD339" s="223">
        <v>0.13090909073275261</v>
      </c>
      <c r="BE339" s="223">
        <v>0.13150117212128537</v>
      </c>
      <c r="BF339" s="223">
        <v>0.13217184951956912</v>
      </c>
      <c r="BG339" s="223">
        <v>0.13293119423497315</v>
      </c>
      <c r="BH339" s="223">
        <v>0.1337904520774259</v>
      </c>
      <c r="BI339" s="223">
        <v>0.13476214940624714</v>
      </c>
      <c r="BJ339" s="223">
        <v>0.1358602011200932</v>
      </c>
      <c r="BK339" s="223">
        <v>0.13710001868663335</v>
      </c>
      <c r="BL339" s="223">
        <v>0.13849861593479304</v>
      </c>
      <c r="BM339" s="223">
        <v>0.14007471000617278</v>
      </c>
      <c r="BN339" s="223">
        <v>0.14184881463034452</v>
      </c>
      <c r="BO339" s="223">
        <v>0.14384332280567982</v>
      </c>
      <c r="BP339" s="223">
        <v>0.14608257609081363</v>
      </c>
      <c r="BQ339" s="223">
        <v>0.14859291809514413</v>
      </c>
      <c r="BR339" s="223">
        <v>0.15140273043893382</v>
      </c>
      <c r="BS339" s="223">
        <v>0.15454245044773474</v>
      </c>
      <c r="BT339" s="223">
        <v>0.1580445711281061</v>
      </c>
      <c r="BU339" s="223">
        <v>0.16194362547309893</v>
      </c>
      <c r="BV339" s="223">
        <v>0.16627615875159849</v>
      </c>
      <c r="BW339" s="223">
        <v>0.17108069399150863</v>
      </c>
      <c r="BX339" s="223">
        <v>0.17639769719807191</v>
      </c>
      <c r="BY339" s="223">
        <v>0.18226954978554327</v>
      </c>
      <c r="BZ339" s="223">
        <v>0.18874053610808614</v>
      </c>
      <c r="CA339" s="223">
        <v>0.19585685378137704</v>
      </c>
      <c r="CB339" s="223">
        <v>0.20366665369663731</v>
      </c>
      <c r="CC339" s="223">
        <v>0.21222011533221136</v>
      </c>
      <c r="CD339" s="223">
        <v>0.22156956132084155</v>
      </c>
      <c r="CE339" s="223">
        <v>0.23176961343063704</v>
      </c>
      <c r="CF339" s="223">
        <v>0.24287739036833053</v>
      </c>
      <c r="CG339" s="223">
        <v>0.25495274629290993</v>
      </c>
      <c r="CH339" s="223">
        <v>0.26900042080086606</v>
      </c>
      <c r="CI339" s="223">
        <v>0.28315748794455026</v>
      </c>
      <c r="CJ339" s="223">
        <v>0.29848216158855717</v>
      </c>
      <c r="CK339" s="223">
        <v>0.31504849371396659</v>
      </c>
      <c r="CL339" s="223">
        <v>0.33293495063608636</v>
      </c>
      <c r="CM339" s="223">
        <v>0.35222483704787905</v>
      </c>
      <c r="CN339" s="223">
        <v>0.373006766347592</v>
      </c>
      <c r="CO339" s="223">
        <v>0.39537507704435926</v>
      </c>
      <c r="CP339" s="223">
        <v>0.41943033636858224</v>
      </c>
      <c r="CQ339" s="223">
        <v>0.44527989514768301</v>
      </c>
      <c r="CR339" s="223">
        <v>0.47303839142248971</v>
      </c>
      <c r="CS339" s="223">
        <v>0.50282831742234158</v>
      </c>
      <c r="CT339" s="223">
        <v>0.53478060833246754</v>
      </c>
      <c r="CU339" s="223">
        <v>0.56903526121807946</v>
      </c>
      <c r="CV339" s="223">
        <v>0.60574201298919161</v>
      </c>
      <c r="CW339" s="223">
        <v>0.64506095374839922</v>
      </c>
      <c r="CX339" s="223">
        <v>0.68716332749541187</v>
      </c>
      <c r="CY339" s="223">
        <v>0.73223228166069387</v>
      </c>
      <c r="CZ339" s="223">
        <v>0.78046368627747797</v>
      </c>
      <c r="DA339" s="223">
        <v>0.83206700532629618</v>
      </c>
      <c r="DB339" s="223">
        <v>0.88726622410986056</v>
      </c>
      <c r="DC339" s="223">
        <v>0.94630083720871339</v>
      </c>
      <c r="DD339" s="223">
        <v>1.0094269018019093</v>
      </c>
    </row>
    <row r="340" spans="8:108">
      <c r="H340" s="223" t="s">
        <v>812</v>
      </c>
      <c r="I340" s="223">
        <v>0.22054802301801063</v>
      </c>
      <c r="J340" s="223">
        <v>0.22065055012434012</v>
      </c>
      <c r="K340" s="223">
        <v>0.22076004908705582</v>
      </c>
      <c r="L340" s="223">
        <v>0.220876993991032</v>
      </c>
      <c r="M340" s="223">
        <v>0.22100189115850633</v>
      </c>
      <c r="N340" s="223">
        <v>0.22113528134114904</v>
      </c>
      <c r="O340" s="223">
        <v>0.22127774206118145</v>
      </c>
      <c r="P340" s="223">
        <v>0.22142989011167805</v>
      </c>
      <c r="Q340" s="223">
        <v>0.2215923842268748</v>
      </c>
      <c r="R340" s="223">
        <v>0.22176592793404207</v>
      </c>
      <c r="S340" s="223">
        <v>0.22195127259926561</v>
      </c>
      <c r="T340" s="223">
        <v>0.22214922068031964</v>
      </c>
      <c r="U340" s="223">
        <v>0.22236062920071056</v>
      </c>
      <c r="V340" s="223">
        <v>0.2225864134599275</v>
      </c>
      <c r="W340" s="223">
        <v>0.22282755099595791</v>
      </c>
      <c r="X340" s="223">
        <v>0.22308508581721781</v>
      </c>
      <c r="Y340" s="223">
        <v>0.22336013292221171</v>
      </c>
      <c r="Z340" s="223">
        <v>0.22365388312648152</v>
      </c>
      <c r="AA340" s="223">
        <v>0.22396760821773454</v>
      </c>
      <c r="AB340" s="223">
        <v>0.22430266646145827</v>
      </c>
      <c r="AC340" s="223">
        <v>0.22466050848084687</v>
      </c>
      <c r="AD340" s="223">
        <v>0.22504268353648291</v>
      </c>
      <c r="AE340" s="223">
        <v>0.22545084623294742</v>
      </c>
      <c r="AF340" s="223">
        <v>0.2258867636813752</v>
      </c>
      <c r="AG340" s="223">
        <v>0.2263523231489479</v>
      </c>
      <c r="AH340" s="223">
        <v>0.22684954022841888</v>
      </c>
      <c r="AI340" s="223">
        <v>0.22738056756301578</v>
      </c>
      <c r="AJ340" s="223">
        <v>0.22794770416446389</v>
      </c>
      <c r="AK340" s="223">
        <v>0.22855340536444255</v>
      </c>
      <c r="AL340" s="223">
        <v>0.22920029344251983</v>
      </c>
      <c r="AM340" s="223">
        <v>0.22989116897653836</v>
      </c>
      <c r="AN340" s="223">
        <v>0.23062902296454549</v>
      </c>
      <c r="AO340" s="223">
        <v>0.23141704977069705</v>
      </c>
      <c r="AP340" s="223">
        <v>0.23225866095112269</v>
      </c>
      <c r="AQ340" s="223">
        <v>0.23315750001954455</v>
      </c>
      <c r="AR340" s="223">
        <v>0.23411745821650121</v>
      </c>
      <c r="AS340" s="223">
        <v>0.23514269135036345</v>
      </c>
      <c r="AT340" s="223">
        <v>0.23623763778296064</v>
      </c>
      <c r="AU340" s="223">
        <v>0.23740703763757842</v>
      </c>
      <c r="AV340" s="223">
        <v>0.23865595331237113</v>
      </c>
      <c r="AW340" s="223">
        <v>0.239989791387868</v>
      </c>
      <c r="AX340" s="223">
        <v>0.24141432602327592</v>
      </c>
      <c r="AY340" s="223">
        <v>0.24293572394271007</v>
      </c>
      <c r="AZ340" s="223">
        <v>0.24456057111935095</v>
      </c>
      <c r="BA340" s="223">
        <v>0.24629590127286041</v>
      </c>
      <c r="BB340" s="223">
        <v>0.24814922630322045</v>
      </c>
      <c r="BC340" s="223">
        <v>0.25012856879252415</v>
      </c>
      <c r="BD340" s="223">
        <v>0.25224249671518068</v>
      </c>
      <c r="BE340" s="223">
        <v>0.25450016050653917</v>
      </c>
      <c r="BF340" s="223">
        <v>0.25691133265012978</v>
      </c>
      <c r="BG340" s="223">
        <v>0.2594864499546054</v>
      </c>
      <c r="BH340" s="223">
        <v>0.26223665870310181</v>
      </c>
      <c r="BI340" s="223">
        <v>0.26517386287015965</v>
      </c>
      <c r="BJ340" s="223">
        <v>0.26831077561462968</v>
      </c>
      <c r="BK340" s="223">
        <v>0.27166097427117358</v>
      </c>
      <c r="BL340" s="223">
        <v>0.27523895907813728</v>
      </c>
      <c r="BM340" s="223">
        <v>0.279060215895786</v>
      </c>
      <c r="BN340" s="223">
        <v>0.28314128318622167</v>
      </c>
      <c r="BO340" s="223">
        <v>0.28749982354484049</v>
      </c>
      <c r="BP340" s="223">
        <v>0.29215470009301253</v>
      </c>
      <c r="BQ340" s="223">
        <v>0.29712605806288045</v>
      </c>
      <c r="BR340" s="223">
        <v>0.30243541192787815</v>
      </c>
      <c r="BS340" s="223">
        <v>0.30810573845688111</v>
      </c>
      <c r="BT340" s="223">
        <v>0.31416157609593987</v>
      </c>
      <c r="BU340" s="223">
        <v>0.32062913110945707</v>
      </c>
      <c r="BV340" s="223">
        <v>0.32753639094259052</v>
      </c>
      <c r="BW340" s="223">
        <v>0.33491324529877664</v>
      </c>
      <c r="BX340" s="223">
        <v>0.3427916154607405</v>
      </c>
      <c r="BY340" s="223">
        <v>0.35120559242040983</v>
      </c>
      <c r="BZ340" s="223">
        <v>0.36019158442299593</v>
      </c>
      <c r="CA340" s="223">
        <v>0.36978847457341413</v>
      </c>
      <c r="CB340" s="223">
        <v>0.38003778919946168</v>
      </c>
      <c r="CC340" s="223">
        <v>0.39098387771610121</v>
      </c>
      <c r="CD340" s="223">
        <v>0.40267410478916249</v>
      </c>
      <c r="CE340" s="223">
        <v>0.41515905565521716</v>
      </c>
      <c r="CF340" s="223">
        <v>0.42849275551777843</v>
      </c>
      <c r="CG340" s="223">
        <v>0.44273290400890775</v>
      </c>
      <c r="CH340" s="223">
        <v>0.4613218723894037</v>
      </c>
      <c r="CI340" s="223">
        <v>0.47756727640318536</v>
      </c>
      <c r="CJ340" s="223">
        <v>0.49491710424286389</v>
      </c>
      <c r="CK340" s="223">
        <v>0.51344645667057676</v>
      </c>
      <c r="CL340" s="223">
        <v>0.53323554920311789</v>
      </c>
      <c r="CM340" s="223">
        <v>0.55437006271253897</v>
      </c>
      <c r="CN340" s="223">
        <v>0.57694163392389264</v>
      </c>
      <c r="CO340" s="223">
        <v>0.60104801899309446</v>
      </c>
      <c r="CP340" s="223">
        <v>0.62679355725032682</v>
      </c>
      <c r="CQ340" s="223">
        <v>0.6542898521917031</v>
      </c>
      <c r="CR340" s="223">
        <v>0.68365610746764949</v>
      </c>
      <c r="CS340" s="223">
        <v>0.71501968491746992</v>
      </c>
      <c r="CT340" s="223">
        <v>0.74851667350230011</v>
      </c>
      <c r="CU340" s="223">
        <v>0.78429250048869181</v>
      </c>
      <c r="CV340" s="223">
        <v>0.82250279170195295</v>
      </c>
      <c r="CW340" s="223">
        <v>0.86331351610447482</v>
      </c>
      <c r="CX340" s="223">
        <v>0.90690226853618328</v>
      </c>
      <c r="CY340" s="223">
        <v>0.95345893740218179</v>
      </c>
      <c r="CZ340" s="223">
        <v>1.0031865918635694</v>
      </c>
      <c r="DA340" s="223">
        <v>1.0563024472447118</v>
      </c>
      <c r="DB340" s="223">
        <v>1.1130389139907377</v>
      </c>
      <c r="DC340" s="223">
        <v>1.1736447405852035</v>
      </c>
      <c r="DD340" s="223">
        <v>1.2383862627002733</v>
      </c>
    </row>
    <row r="341" spans="8:108">
      <c r="H341" s="223" t="s">
        <v>813</v>
      </c>
      <c r="I341" s="223">
        <v>0.22054802301801063</v>
      </c>
      <c r="J341" s="223">
        <v>0.22065055012434012</v>
      </c>
      <c r="K341" s="223">
        <v>0.22076004908705582</v>
      </c>
      <c r="L341" s="223">
        <v>0.220876993991032</v>
      </c>
      <c r="M341" s="223">
        <v>0.22100189115850633</v>
      </c>
      <c r="N341" s="223">
        <v>0.22113528134114904</v>
      </c>
      <c r="O341" s="223">
        <v>0.22127774206118145</v>
      </c>
      <c r="P341" s="223">
        <v>0.22142989011167805</v>
      </c>
      <c r="Q341" s="223">
        <v>0.2215923842268748</v>
      </c>
      <c r="R341" s="223">
        <v>0.22176592793404207</v>
      </c>
      <c r="S341" s="223">
        <v>0.22195127259926561</v>
      </c>
      <c r="T341" s="223">
        <v>0.22214922068031964</v>
      </c>
      <c r="U341" s="223">
        <v>0.22236062920071056</v>
      </c>
      <c r="V341" s="223">
        <v>0.2225864134599275</v>
      </c>
      <c r="W341" s="223">
        <v>0.22282755099595791</v>
      </c>
      <c r="X341" s="223">
        <v>0.22308508581721781</v>
      </c>
      <c r="Y341" s="223">
        <v>0.22336013292221171</v>
      </c>
      <c r="Z341" s="223">
        <v>0.22365388312648152</v>
      </c>
      <c r="AA341" s="223">
        <v>0.22396760821773454</v>
      </c>
      <c r="AB341" s="223">
        <v>0.22430266646145827</v>
      </c>
      <c r="AC341" s="223">
        <v>0.22466050848084687</v>
      </c>
      <c r="AD341" s="223">
        <v>0.22504268353648291</v>
      </c>
      <c r="AE341" s="223">
        <v>0.22545084623294742</v>
      </c>
      <c r="AF341" s="223">
        <v>0.2258867636813752</v>
      </c>
      <c r="AG341" s="223">
        <v>0.2263523231489479</v>
      </c>
      <c r="AH341" s="223">
        <v>0.22684954022841888</v>
      </c>
      <c r="AI341" s="223">
        <v>0.22738056756301578</v>
      </c>
      <c r="AJ341" s="223">
        <v>0.22794770416446389</v>
      </c>
      <c r="AK341" s="223">
        <v>0.22855340536444255</v>
      </c>
      <c r="AL341" s="223">
        <v>0.22920029344251983</v>
      </c>
      <c r="AM341" s="223">
        <v>0.22989116897653836</v>
      </c>
      <c r="AN341" s="223">
        <v>0.23062902296454549</v>
      </c>
      <c r="AO341" s="223">
        <v>0.23141704977069705</v>
      </c>
      <c r="AP341" s="223">
        <v>0.23225866095112269</v>
      </c>
      <c r="AQ341" s="223">
        <v>0.23315750001954455</v>
      </c>
      <c r="AR341" s="223">
        <v>0.23411745821650121</v>
      </c>
      <c r="AS341" s="223">
        <v>0.23514269135036345</v>
      </c>
      <c r="AT341" s="223">
        <v>0.23623763778296064</v>
      </c>
      <c r="AU341" s="223">
        <v>0.23740703763757842</v>
      </c>
      <c r="AV341" s="223">
        <v>0.23865595331237113</v>
      </c>
      <c r="AW341" s="223">
        <v>0.239989791387868</v>
      </c>
      <c r="AX341" s="223">
        <v>0.24141432602327592</v>
      </c>
      <c r="AY341" s="223">
        <v>0.24293572394271007</v>
      </c>
      <c r="AZ341" s="223">
        <v>0.24456057111935095</v>
      </c>
      <c r="BA341" s="223">
        <v>0.24629590127286041</v>
      </c>
      <c r="BB341" s="223">
        <v>0.24814922630322045</v>
      </c>
      <c r="BC341" s="223">
        <v>0.25012856879252415</v>
      </c>
      <c r="BD341" s="223">
        <v>0.25224249671518068</v>
      </c>
      <c r="BE341" s="223">
        <v>0.25450016050653917</v>
      </c>
      <c r="BF341" s="223">
        <v>0.25691133265012978</v>
      </c>
      <c r="BG341" s="223">
        <v>0.2594864499546054</v>
      </c>
      <c r="BH341" s="223">
        <v>0.26223665870310181</v>
      </c>
      <c r="BI341" s="223">
        <v>0.26517386287015965</v>
      </c>
      <c r="BJ341" s="223">
        <v>0.26831077561462968</v>
      </c>
      <c r="BK341" s="223">
        <v>0.27166097427117358</v>
      </c>
      <c r="BL341" s="223">
        <v>0.27523895907813728</v>
      </c>
      <c r="BM341" s="223">
        <v>0.279060215895786</v>
      </c>
      <c r="BN341" s="223">
        <v>0.28314128318622167</v>
      </c>
      <c r="BO341" s="223">
        <v>0.28749982354484049</v>
      </c>
      <c r="BP341" s="223">
        <v>0.29215470009301253</v>
      </c>
      <c r="BQ341" s="223">
        <v>0.29712605806288045</v>
      </c>
      <c r="BR341" s="223">
        <v>0.30243541192787815</v>
      </c>
      <c r="BS341" s="223">
        <v>0.30810573845688111</v>
      </c>
      <c r="BT341" s="223">
        <v>0.31416157609593987</v>
      </c>
      <c r="BU341" s="223">
        <v>0.32062913110945707</v>
      </c>
      <c r="BV341" s="223">
        <v>0.32753639094259052</v>
      </c>
      <c r="BW341" s="223">
        <v>0.33491324529877664</v>
      </c>
      <c r="BX341" s="223">
        <v>0.3427916154607405</v>
      </c>
      <c r="BY341" s="223">
        <v>0.35120559242040983</v>
      </c>
      <c r="BZ341" s="223">
        <v>0.36019158442299593</v>
      </c>
      <c r="CA341" s="223">
        <v>0.36978847457341413</v>
      </c>
      <c r="CB341" s="223">
        <v>0.38003778919946168</v>
      </c>
      <c r="CC341" s="223">
        <v>0.39098387771610121</v>
      </c>
      <c r="CD341" s="223">
        <v>0.40267410478916249</v>
      </c>
      <c r="CE341" s="223">
        <v>0.41515905565521716</v>
      </c>
      <c r="CF341" s="223">
        <v>0.42849275551777843</v>
      </c>
      <c r="CG341" s="223">
        <v>0.44273290400890775</v>
      </c>
      <c r="CH341" s="223">
        <v>0.4613218723894037</v>
      </c>
      <c r="CI341" s="223">
        <v>0.47756727640318536</v>
      </c>
      <c r="CJ341" s="223">
        <v>0.49491710424286389</v>
      </c>
      <c r="CK341" s="223">
        <v>0.51344645667057676</v>
      </c>
      <c r="CL341" s="223">
        <v>0.53323554920311789</v>
      </c>
      <c r="CM341" s="223">
        <v>0.55437006271253897</v>
      </c>
      <c r="CN341" s="223">
        <v>0.57694163392389264</v>
      </c>
      <c r="CO341" s="223">
        <v>0.60104801899309446</v>
      </c>
      <c r="CP341" s="223">
        <v>0.62679355725032682</v>
      </c>
      <c r="CQ341" s="223">
        <v>0.6542898521917031</v>
      </c>
      <c r="CR341" s="223">
        <v>0.68365610746764949</v>
      </c>
      <c r="CS341" s="223">
        <v>0.71501968491746992</v>
      </c>
      <c r="CT341" s="223">
        <v>0.74851667350230011</v>
      </c>
      <c r="CU341" s="223">
        <v>0.78429250048869181</v>
      </c>
      <c r="CV341" s="223">
        <v>0.82250279170195295</v>
      </c>
      <c r="CW341" s="223">
        <v>0.86331351610447482</v>
      </c>
      <c r="CX341" s="223">
        <v>0.90690226853618328</v>
      </c>
      <c r="CY341" s="223">
        <v>0.95345893740218179</v>
      </c>
      <c r="CZ341" s="223">
        <v>1.0031865918635694</v>
      </c>
      <c r="DA341" s="223">
        <v>1.0563024472447118</v>
      </c>
      <c r="DB341" s="223">
        <v>1.1130389139907377</v>
      </c>
      <c r="DC341" s="223">
        <v>1.1736447405852035</v>
      </c>
      <c r="DD341" s="223">
        <v>1.2383862627002733</v>
      </c>
    </row>
    <row r="342" spans="8:108">
      <c r="H342" s="223" t="s">
        <v>814</v>
      </c>
      <c r="I342" s="223">
        <v>-0.21758005944007552</v>
      </c>
      <c r="J342" s="223">
        <v>-0.21748076373941791</v>
      </c>
      <c r="K342" s="223">
        <v>-0.21737471585698009</v>
      </c>
      <c r="L342" s="223">
        <v>-0.21726145663710511</v>
      </c>
      <c r="M342" s="223">
        <v>-0.21714049570073984</v>
      </c>
      <c r="N342" s="223">
        <v>-0.2170113093221446</v>
      </c>
      <c r="O342" s="223">
        <v>-0.21687333816120669</v>
      </c>
      <c r="P342" s="223">
        <v>-0.21672598484153613</v>
      </c>
      <c r="Q342" s="223">
        <v>-0.21656861136385566</v>
      </c>
      <c r="R342" s="223">
        <v>-0.21640053634348264</v>
      </c>
      <c r="S342" s="223">
        <v>-0.21622103205993803</v>
      </c>
      <c r="T342" s="223">
        <v>-0.21602932130590527</v>
      </c>
      <c r="U342" s="223">
        <v>-0.21582457402189029</v>
      </c>
      <c r="V342" s="223">
        <v>-0.21560590370200836</v>
      </c>
      <c r="W342" s="223">
        <v>-0.21537236355532802</v>
      </c>
      <c r="X342" s="223">
        <v>-0.21512294240614788</v>
      </c>
      <c r="Y342" s="223">
        <v>-0.21485656031544595</v>
      </c>
      <c r="Z342" s="223">
        <v>-0.21457206390453656</v>
      </c>
      <c r="AA342" s="223">
        <v>-0.21426822136067813</v>
      </c>
      <c r="AB342" s="223">
        <v>-0.21394371710299584</v>
      </c>
      <c r="AC342" s="223">
        <v>-0.21359714608561239</v>
      </c>
      <c r="AD342" s="223">
        <v>-0.21322700771330702</v>
      </c>
      <c r="AE342" s="223">
        <v>-0.21283169934334356</v>
      </c>
      <c r="AF342" s="223">
        <v>-0.2124095093453133</v>
      </c>
      <c r="AG342" s="223">
        <v>-0.21195860968892485</v>
      </c>
      <c r="AH342" s="223">
        <v>-0.21147704802762343</v>
      </c>
      <c r="AI342" s="223">
        <v>-0.21096273924373926</v>
      </c>
      <c r="AJ342" s="223">
        <v>-0.21041345641852652</v>
      </c>
      <c r="AK342" s="223">
        <v>-0.20982682118796372</v>
      </c>
      <c r="AL342" s="223">
        <v>-0.20920029344251981</v>
      </c>
      <c r="AM342" s="223">
        <v>-0.20853116032624683</v>
      </c>
      <c r="AN342" s="223">
        <v>-0.20781652448751906</v>
      </c>
      <c r="AO342" s="223">
        <v>-0.20705329153049473</v>
      </c>
      <c r="AP342" s="223">
        <v>-0.20623815661290607</v>
      </c>
      <c r="AQ342" s="223">
        <v>-0.20536759013208178</v>
      </c>
      <c r="AR342" s="223">
        <v>-0.20443782243714992</v>
      </c>
      <c r="AS342" s="223">
        <v>-0.20344482750114121</v>
      </c>
      <c r="AT342" s="223">
        <v>-0.20238430548220315</v>
      </c>
      <c r="AU342" s="223">
        <v>-0.20125166409830975</v>
      </c>
      <c r="AV342" s="223">
        <v>-0.20004199873470616</v>
      </c>
      <c r="AW342" s="223">
        <v>-0.19875007119782359</v>
      </c>
      <c r="AX342" s="223">
        <v>-0.19737028702352841</v>
      </c>
      <c r="AY342" s="223">
        <v>-0.1958966712412909</v>
      </c>
      <c r="AZ342" s="223">
        <v>-0.19432284248915935</v>
      </c>
      <c r="BA342" s="223">
        <v>-0.19264198536726587</v>
      </c>
      <c r="BB342" s="223">
        <v>-0.19084682090994487</v>
      </c>
      <c r="BC342" s="223">
        <v>-0.18892957504838032</v>
      </c>
      <c r="BD342" s="223">
        <v>-0.18688194492697813</v>
      </c>
      <c r="BE342" s="223">
        <v>-0.18469506292734755</v>
      </c>
      <c r="BF342" s="223">
        <v>-0.18235945824383099</v>
      </c>
      <c r="BG342" s="223">
        <v>-0.17986501584390596</v>
      </c>
      <c r="BH342" s="223">
        <v>-0.17720093263544401</v>
      </c>
      <c r="BI342" s="223">
        <v>-0.17435567065071023</v>
      </c>
      <c r="BJ342" s="223">
        <v>-0.17131690704406577</v>
      </c>
      <c r="BK342" s="223">
        <v>-0.16807148068654942</v>
      </c>
      <c r="BL342" s="223">
        <v>-0.16460533512579278</v>
      </c>
      <c r="BM342" s="223">
        <v>-0.16090345766402714</v>
      </c>
      <c r="BN342" s="223">
        <v>-0.15694981429018307</v>
      </c>
      <c r="BO342" s="223">
        <v>-0.1527272801842216</v>
      </c>
      <c r="BP342" s="223">
        <v>-0.1482175654927822</v>
      </c>
      <c r="BQ342" s="223">
        <v>-0.14340113605492566</v>
      </c>
      <c r="BR342" s="223">
        <v>-0.13825712873511303</v>
      </c>
      <c r="BS342" s="223">
        <v>-0.13276326099750746</v>
      </c>
      <c r="BT342" s="223">
        <v>-0.12689573433115164</v>
      </c>
      <c r="BU342" s="223">
        <v>-0.12062913110945706</v>
      </c>
      <c r="BV342" s="223">
        <v>-0.11393630443967545</v>
      </c>
      <c r="BW342" s="223">
        <v>-0.10678826052851254</v>
      </c>
      <c r="BX342" s="223">
        <v>-9.915403305871745E-2</v>
      </c>
      <c r="BY342" s="223">
        <v>-9.100054903824345E-2</v>
      </c>
      <c r="BZ342" s="223">
        <v>-8.2292485548368433E-2</v>
      </c>
      <c r="CA342" s="223">
        <v>-7.2992116779901195E-2</v>
      </c>
      <c r="CB342" s="223">
        <v>-6.3059150707239164E-2</v>
      </c>
      <c r="CC342" s="223">
        <v>-5.2450554708526054E-2</v>
      </c>
      <c r="CD342" s="223">
        <v>-4.1120369396475676E-2</v>
      </c>
      <c r="CE342" s="223">
        <v>-2.9019509878567273E-2</v>
      </c>
      <c r="CF342" s="223">
        <v>-1.6095553617334557E-2</v>
      </c>
      <c r="CG342" s="223">
        <v>-2.2925140114325449E-3</v>
      </c>
      <c r="CH342" s="223">
        <v>9.0686546247880084E-3</v>
      </c>
      <c r="CI342" s="223">
        <v>2.4810009898730556E-2</v>
      </c>
      <c r="CJ342" s="223">
        <v>4.1622054813080955E-2</v>
      </c>
      <c r="CK342" s="223">
        <v>5.9577597262179538E-2</v>
      </c>
      <c r="CL342" s="223">
        <v>7.8754388238321205E-2</v>
      </c>
      <c r="CM342" s="223">
        <v>9.923545516948612E-2</v>
      </c>
      <c r="CN342" s="223">
        <v>0.12110934186802313</v>
      </c>
      <c r="CO342" s="223">
        <v>0.14447072506989295</v>
      </c>
      <c r="CP342" s="223">
        <v>0.16942078385666787</v>
      </c>
      <c r="CQ342" s="223">
        <v>0.19606740848487503</v>
      </c>
      <c r="CR342" s="223">
        <v>0.22452581472684535</v>
      </c>
      <c r="CS342" s="223">
        <v>0.25491900078816931</v>
      </c>
      <c r="CT342" s="223">
        <v>0.28737826234394237</v>
      </c>
      <c r="CU342" s="223">
        <v>0.32204373903475353</v>
      </c>
      <c r="CV342" s="223">
        <v>0.35906479061563573</v>
      </c>
      <c r="CW342" s="223">
        <v>0.39860117285591118</v>
      </c>
      <c r="CX342" s="223">
        <v>0.4408231650700048</v>
      </c>
      <c r="CY342" s="223">
        <v>0.4859124086001223</v>
      </c>
      <c r="CZ342" s="223">
        <v>0.53406262821597794</v>
      </c>
      <c r="DA342" s="223">
        <v>0.58548038468293873</v>
      </c>
      <c r="DB342" s="223">
        <v>0.64038586060299774</v>
      </c>
      <c r="DC342" s="223">
        <v>0.69901367706267981</v>
      </c>
      <c r="DD342" s="223">
        <v>0.7616137372997267</v>
      </c>
    </row>
    <row r="343" spans="8:108">
      <c r="H343" s="223" t="s">
        <v>815</v>
      </c>
      <c r="I343" s="223">
        <v>-0.21758005944007552</v>
      </c>
      <c r="J343" s="223">
        <v>-0.21748076373941791</v>
      </c>
      <c r="K343" s="223">
        <v>-0.21737471585698009</v>
      </c>
      <c r="L343" s="223">
        <v>-0.21726145663710511</v>
      </c>
      <c r="M343" s="223">
        <v>-0.21714049570073984</v>
      </c>
      <c r="N343" s="223">
        <v>-0.2170113093221446</v>
      </c>
      <c r="O343" s="223">
        <v>-0.21687333816120669</v>
      </c>
      <c r="P343" s="223">
        <v>-0.21672598484153613</v>
      </c>
      <c r="Q343" s="223">
        <v>-0.21656861136385566</v>
      </c>
      <c r="R343" s="223">
        <v>-0.21640053634348264</v>
      </c>
      <c r="S343" s="223">
        <v>-0.21622103205993803</v>
      </c>
      <c r="T343" s="223">
        <v>-0.21602932130590527</v>
      </c>
      <c r="U343" s="223">
        <v>-0.21582457402189029</v>
      </c>
      <c r="V343" s="223">
        <v>-0.21560590370200836</v>
      </c>
      <c r="W343" s="223">
        <v>-0.21537236355532802</v>
      </c>
      <c r="X343" s="223">
        <v>-0.21512294240614788</v>
      </c>
      <c r="Y343" s="223">
        <v>-0.21485656031544595</v>
      </c>
      <c r="Z343" s="223">
        <v>-0.21457206390453656</v>
      </c>
      <c r="AA343" s="223">
        <v>-0.21426822136067813</v>
      </c>
      <c r="AB343" s="223">
        <v>-0.21394371710299584</v>
      </c>
      <c r="AC343" s="223">
        <v>-0.21359714608561239</v>
      </c>
      <c r="AD343" s="223">
        <v>-0.21322700771330702</v>
      </c>
      <c r="AE343" s="223">
        <v>-0.21283169934334356</v>
      </c>
      <c r="AF343" s="223">
        <v>-0.2124095093453133</v>
      </c>
      <c r="AG343" s="223">
        <v>-0.21195860968892485</v>
      </c>
      <c r="AH343" s="223">
        <v>-0.21147704802762343</v>
      </c>
      <c r="AI343" s="223">
        <v>-0.21096273924373926</v>
      </c>
      <c r="AJ343" s="223">
        <v>-0.21041345641852652</v>
      </c>
      <c r="AK343" s="223">
        <v>-0.20982682118796372</v>
      </c>
      <c r="AL343" s="223">
        <v>-0.20920029344251981</v>
      </c>
      <c r="AM343" s="223">
        <v>-0.20853116032624683</v>
      </c>
      <c r="AN343" s="223">
        <v>-0.20781652448751906</v>
      </c>
      <c r="AO343" s="223">
        <v>-0.20705329153049473</v>
      </c>
      <c r="AP343" s="223">
        <v>-0.20623815661290607</v>
      </c>
      <c r="AQ343" s="223">
        <v>-0.20536759013208178</v>
      </c>
      <c r="AR343" s="223">
        <v>-0.20443782243714992</v>
      </c>
      <c r="AS343" s="223">
        <v>-0.20344482750114121</v>
      </c>
      <c r="AT343" s="223">
        <v>-0.20238430548220315</v>
      </c>
      <c r="AU343" s="223">
        <v>-0.20125166409830975</v>
      </c>
      <c r="AV343" s="223">
        <v>-0.20004199873470616</v>
      </c>
      <c r="AW343" s="223">
        <v>-0.19875007119782359</v>
      </c>
      <c r="AX343" s="223">
        <v>-0.19737028702352841</v>
      </c>
      <c r="AY343" s="223">
        <v>-0.1958966712412909</v>
      </c>
      <c r="AZ343" s="223">
        <v>-0.19432284248915935</v>
      </c>
      <c r="BA343" s="223">
        <v>-0.19264198536726587</v>
      </c>
      <c r="BB343" s="223">
        <v>-0.19084682090994487</v>
      </c>
      <c r="BC343" s="223">
        <v>-0.18892957504838032</v>
      </c>
      <c r="BD343" s="223">
        <v>-0.18688194492697813</v>
      </c>
      <c r="BE343" s="223">
        <v>-0.18469506292734755</v>
      </c>
      <c r="BF343" s="223">
        <v>-0.18235945824383099</v>
      </c>
      <c r="BG343" s="223">
        <v>-0.17986501584390596</v>
      </c>
      <c r="BH343" s="223">
        <v>-0.17720093263544401</v>
      </c>
      <c r="BI343" s="223">
        <v>-0.17435567065071023</v>
      </c>
      <c r="BJ343" s="223">
        <v>-0.17131690704406577</v>
      </c>
      <c r="BK343" s="223">
        <v>-0.16807148068654942</v>
      </c>
      <c r="BL343" s="223">
        <v>-0.16460533512579278</v>
      </c>
      <c r="BM343" s="223">
        <v>-0.16090345766402714</v>
      </c>
      <c r="BN343" s="223">
        <v>-0.15694981429018307</v>
      </c>
      <c r="BO343" s="223">
        <v>-0.1527272801842216</v>
      </c>
      <c r="BP343" s="223">
        <v>-0.1482175654927822</v>
      </c>
      <c r="BQ343" s="223">
        <v>-0.14340113605492566</v>
      </c>
      <c r="BR343" s="223">
        <v>-0.13825712873511303</v>
      </c>
      <c r="BS343" s="223">
        <v>-0.13276326099750746</v>
      </c>
      <c r="BT343" s="223">
        <v>-0.12689573433115164</v>
      </c>
      <c r="BU343" s="223">
        <v>-0.12062913110945706</v>
      </c>
      <c r="BV343" s="223">
        <v>-0.11393630443967545</v>
      </c>
      <c r="BW343" s="223">
        <v>-0.10678826052851254</v>
      </c>
      <c r="BX343" s="223">
        <v>-9.915403305871745E-2</v>
      </c>
      <c r="BY343" s="223">
        <v>-9.100054903824345E-2</v>
      </c>
      <c r="BZ343" s="223">
        <v>-8.2292485548368433E-2</v>
      </c>
      <c r="CA343" s="223">
        <v>-7.2992116779901195E-2</v>
      </c>
      <c r="CB343" s="223">
        <v>-6.3059150707239164E-2</v>
      </c>
      <c r="CC343" s="223">
        <v>-5.2450554708526054E-2</v>
      </c>
      <c r="CD343" s="223">
        <v>-4.1120369396475676E-2</v>
      </c>
      <c r="CE343" s="223">
        <v>-2.9019509878567273E-2</v>
      </c>
      <c r="CF343" s="223">
        <v>-1.6095553617334557E-2</v>
      </c>
      <c r="CG343" s="223">
        <v>-2.2925140114325449E-3</v>
      </c>
      <c r="CH343" s="223">
        <v>9.0686546247880084E-3</v>
      </c>
      <c r="CI343" s="223">
        <v>2.4810009898730556E-2</v>
      </c>
      <c r="CJ343" s="223">
        <v>4.1622054813080955E-2</v>
      </c>
      <c r="CK343" s="223">
        <v>5.9577597262179538E-2</v>
      </c>
      <c r="CL343" s="223">
        <v>7.8754388238321205E-2</v>
      </c>
      <c r="CM343" s="223">
        <v>9.923545516948612E-2</v>
      </c>
      <c r="CN343" s="223">
        <v>0.12110934186802313</v>
      </c>
      <c r="CO343" s="223">
        <v>0.14447072506989295</v>
      </c>
      <c r="CP343" s="223">
        <v>0.16942078385666787</v>
      </c>
      <c r="CQ343" s="223">
        <v>0.19606740848487503</v>
      </c>
      <c r="CR343" s="223">
        <v>0.22452581472684535</v>
      </c>
      <c r="CS343" s="223">
        <v>0.25491900078816931</v>
      </c>
      <c r="CT343" s="223">
        <v>0.28737826234394237</v>
      </c>
      <c r="CU343" s="223">
        <v>0.32204373903475353</v>
      </c>
      <c r="CV343" s="223">
        <v>0.35906479061563573</v>
      </c>
      <c r="CW343" s="223">
        <v>0.39860117285591118</v>
      </c>
      <c r="CX343" s="223">
        <v>0.4408231650700048</v>
      </c>
      <c r="CY343" s="223">
        <v>0.4859124086001223</v>
      </c>
      <c r="CZ343" s="223">
        <v>0.53406262821597794</v>
      </c>
      <c r="DA343" s="223">
        <v>0.58548038468293873</v>
      </c>
      <c r="DB343" s="223">
        <v>0.64038586060299774</v>
      </c>
      <c r="DC343" s="223">
        <v>0.69901367706267981</v>
      </c>
      <c r="DD343" s="223">
        <v>0.7616137372997267</v>
      </c>
    </row>
    <row r="344" spans="8:108">
      <c r="H344" s="223" t="s">
        <v>816</v>
      </c>
      <c r="I344" s="223">
        <v>6.6462366697131209E-2</v>
      </c>
      <c r="J344" s="223">
        <v>6.6463932599901035E-2</v>
      </c>
      <c r="K344" s="223">
        <v>6.6465651687116309E-2</v>
      </c>
      <c r="L344" s="223">
        <v>6.6467540940991776E-2</v>
      </c>
      <c r="M344" s="223">
        <v>6.646961942126442E-2</v>
      </c>
      <c r="N344" s="223">
        <v>6.6471908536056917E-2</v>
      </c>
      <c r="O344" s="223">
        <v>6.6474432349334062E-2</v>
      </c>
      <c r="P344" s="223">
        <v>6.6477217929981347E-2</v>
      </c>
      <c r="Q344" s="223">
        <v>6.6480295748229737E-2</v>
      </c>
      <c r="R344" s="223">
        <v>6.6483700125941667E-2</v>
      </c>
      <c r="S344" s="223">
        <v>6.6487469748171213E-2</v>
      </c>
      <c r="T344" s="223">
        <v>6.6491648244434265E-2</v>
      </c>
      <c r="U344" s="223">
        <v>6.6496284849285256E-2</v>
      </c>
      <c r="V344" s="223">
        <v>6.6501435153116739E-2</v>
      </c>
      <c r="W344" s="223">
        <v>6.6507161955594862E-2</v>
      </c>
      <c r="X344" s="223">
        <v>6.6513536235845036E-2</v>
      </c>
      <c r="Y344" s="223">
        <v>6.6520638255427825E-2</v>
      </c>
      <c r="Z344" s="223">
        <v>6.6528558812329247E-2</v>
      </c>
      <c r="AA344" s="223">
        <v>6.6537400666662638E-2</v>
      </c>
      <c r="AB344" s="223">
        <v>6.6547280161573963E-2</v>
      </c>
      <c r="AC344" s="223">
        <v>6.6558329066001287E-2</v>
      </c>
      <c r="AD344" s="223">
        <v>6.6570696669501578E-2</v>
      </c>
      <c r="AE344" s="223">
        <v>6.6584552163369906E-2</v>
      </c>
      <c r="AF344" s="223">
        <v>6.6600087346786602E-2</v>
      </c>
      <c r="AG344" s="223">
        <v>6.6617519701787864E-2</v>
      </c>
      <c r="AH344" s="223">
        <v>6.663709588651609E-2</v>
      </c>
      <c r="AI344" s="223">
        <v>6.6659095702523666E-2</v>
      </c>
      <c r="AJ344" s="223">
        <v>6.6683836598925836E-2</v>
      </c>
      <c r="AK344" s="223">
        <v>6.6711678783977574E-2</v>
      </c>
      <c r="AL344" s="223">
        <v>6.6743031023220198E-2</v>
      </c>
      <c r="AM344" s="223">
        <v>6.6778357212737754E-2</v>
      </c>
      <c r="AN344" s="223">
        <v>6.6818183826287028E-2</v>
      </c>
      <c r="AO344" s="223">
        <v>6.686310834610068E-2</v>
      </c>
      <c r="AP344" s="223">
        <v>6.6913808798951063E-2</v>
      </c>
      <c r="AQ344" s="223">
        <v>6.6971054531497251E-2</v>
      </c>
      <c r="AR344" s="223">
        <v>6.7035718371836875E-2</v>
      </c>
      <c r="AS344" s="223">
        <v>6.7108790337282648E-2</v>
      </c>
      <c r="AT344" s="223">
        <v>6.7191393061295346E-2</v>
      </c>
      <c r="AU344" s="223">
        <v>6.7284799124700617E-2</v>
      </c>
      <c r="AV344" s="223">
        <v>6.7390450487090262E-2</v>
      </c>
      <c r="AW344" s="223">
        <v>6.7509980222729096E-2</v>
      </c>
      <c r="AX344" s="223">
        <v>6.764523677017989E-2</v>
      </c>
      <c r="AY344" s="223">
        <v>6.779831090473934E-2</v>
      </c>
      <c r="AZ344" s="223">
        <v>6.7971565635851022E-2</v>
      </c>
      <c r="BA344" s="223">
        <v>6.8167669215784751E-2</v>
      </c>
      <c r="BB344" s="223">
        <v>6.8389631418575028E-2</v>
      </c>
      <c r="BC344" s="223">
        <v>6.8640843206751984E-2</v>
      </c>
      <c r="BD344" s="223">
        <v>6.8925119844869875E-2</v>
      </c>
      <c r="BE344" s="223">
        <v>6.9246747440383116E-2</v>
      </c>
      <c r="BF344" s="223">
        <v>6.9610532791540822E-2</v>
      </c>
      <c r="BG344" s="223">
        <v>7.0021856296985069E-2</v>
      </c>
      <c r="BH344" s="223">
        <v>7.0486727532405549E-2</v>
      </c>
      <c r="BI344" s="223">
        <v>7.1011842927876073E-2</v>
      </c>
      <c r="BJ344" s="223">
        <v>7.1604644790439959E-2</v>
      </c>
      <c r="BK344" s="223">
        <v>7.2273380719222041E-2</v>
      </c>
      <c r="BL344" s="223">
        <v>7.3027162268797768E-2</v>
      </c>
      <c r="BM344" s="223">
        <v>7.3876021550105281E-2</v>
      </c>
      <c r="BN344" s="223">
        <v>7.4830964341444026E-2</v>
      </c>
      <c r="BO344" s="223">
        <v>7.5904018243822285E-2</v>
      </c>
      <c r="BP344" s="223">
        <v>7.7108274485588046E-2</v>
      </c>
      <c r="BQ344" s="223">
        <v>7.8457922189285781E-2</v>
      </c>
      <c r="BR344" s="223">
        <v>7.9968274280030907E-2</v>
      </c>
      <c r="BS344" s="223">
        <v>8.1655784746958143E-2</v>
      </c>
      <c r="BT344" s="223">
        <v>8.3538057655733994E-2</v>
      </c>
      <c r="BU344" s="223">
        <v>8.5633849115488478E-2</v>
      </c>
      <c r="BV344" s="223">
        <v>8.7963064268266847E-2</v>
      </c>
      <c r="BW344" s="223">
        <v>9.0546752213305479E-2</v>
      </c>
      <c r="BX344" s="223">
        <v>9.3407102511005854E-2</v>
      </c>
      <c r="BY344" s="223">
        <v>9.6567447443811391E-2</v>
      </c>
      <c r="BZ344" s="223">
        <v>0.10005227447288122</v>
      </c>
      <c r="CA344" s="223">
        <v>0.10388725328266533</v>
      </c>
      <c r="CB344" s="223">
        <v>0.10809928145419416</v>
      </c>
      <c r="CC344" s="223">
        <v>0.11271655219939439</v>
      </c>
      <c r="CD344" s="223">
        <v>0.11776864680652303</v>
      </c>
      <c r="CE344" s="223">
        <v>0.12328665359649515</v>
      </c>
      <c r="CF344" s="223">
        <v>0.12930331438157303</v>
      </c>
      <c r="CG344" s="223">
        <v>0.13585319874926047</v>
      </c>
      <c r="CH344" s="223">
        <v>0.14347560554051711</v>
      </c>
      <c r="CI344" s="223">
        <v>0.15118034345581394</v>
      </c>
      <c r="CJ344" s="223">
        <v>0.15953572451131021</v>
      </c>
      <c r="CK344" s="223">
        <v>0.16858600310892374</v>
      </c>
      <c r="CL344" s="223">
        <v>0.17837853017418134</v>
      </c>
      <c r="CM344" s="223">
        <v>0.18896409415397442</v>
      </c>
      <c r="CN344" s="223">
        <v>0.20039740873804995</v>
      </c>
      <c r="CO344" s="223">
        <v>0.21273730020629261</v>
      </c>
      <c r="CP344" s="223">
        <v>0.22604716290702054</v>
      </c>
      <c r="CQ344" s="223">
        <v>0.24039568109595799</v>
      </c>
      <c r="CR344" s="223">
        <v>0.25585721845145654</v>
      </c>
      <c r="CS344" s="223">
        <v>0.27251245570755295</v>
      </c>
      <c r="CT344" s="223">
        <v>0.29044907608832171</v>
      </c>
      <c r="CU344" s="223">
        <v>0.30976254234981432</v>
      </c>
      <c r="CV344" s="223">
        <v>0.33055730559905799</v>
      </c>
      <c r="CW344" s="223">
        <v>0.35294699308675026</v>
      </c>
      <c r="CX344" s="223">
        <v>0.37705635278252775</v>
      </c>
      <c r="CY344" s="223">
        <v>0.4030224543131391</v>
      </c>
      <c r="CZ344" s="223">
        <v>0.4309963748225793</v>
      </c>
      <c r="DA344" s="223">
        <v>0.46114524451474659</v>
      </c>
      <c r="DB344" s="223">
        <v>0.4936547552298724</v>
      </c>
      <c r="DC344" s="223">
        <v>0.52873228263985739</v>
      </c>
      <c r="DD344" s="223">
        <v>0.56661083442704274</v>
      </c>
    </row>
    <row r="345" spans="8:108">
      <c r="H345" s="223" t="s">
        <v>817</v>
      </c>
      <c r="I345" s="223">
        <v>0.10627009662603422</v>
      </c>
      <c r="J345" s="223">
        <v>0.10627163832626346</v>
      </c>
      <c r="K345" s="223">
        <v>0.10627335950233886</v>
      </c>
      <c r="L345" s="223">
        <v>0.10627528284934143</v>
      </c>
      <c r="M345" s="223">
        <v>0.10627743407943188</v>
      </c>
      <c r="N345" s="223">
        <v>0.10627984233388217</v>
      </c>
      <c r="O345" s="223">
        <v>0.10628254065211128</v>
      </c>
      <c r="P345" s="223">
        <v>0.10628556650564799</v>
      </c>
      <c r="Q345" s="223">
        <v>0.1062889624060441</v>
      </c>
      <c r="R345" s="223">
        <v>0.10629277659701125</v>
      </c>
      <c r="S345" s="223">
        <v>0.10629706384247753</v>
      </c>
      <c r="T345" s="223">
        <v>0.10630188632387699</v>
      </c>
      <c r="U345" s="223">
        <v>0.1063073146618229</v>
      </c>
      <c r="V345" s="223">
        <v>0.10631342907940186</v>
      </c>
      <c r="W345" s="223">
        <v>0.10632032072669559</v>
      </c>
      <c r="X345" s="223">
        <v>0.10632809318882423</v>
      </c>
      <c r="Y345" s="223">
        <v>0.10633686420285152</v>
      </c>
      <c r="Z345" s="223">
        <v>0.10634676761234275</v>
      </c>
      <c r="AA345" s="223">
        <v>0.10635795559227156</v>
      </c>
      <c r="AB345" s="223">
        <v>0.10637060118138471</v>
      </c>
      <c r="AC345" s="223">
        <v>0.10638490116411703</v>
      </c>
      <c r="AD345" s="223">
        <v>0.10640107934976581</v>
      </c>
      <c r="AE345" s="223">
        <v>0.10641939030295515</v>
      </c>
      <c r="AF345" s="223">
        <v>0.10644012358651993</v>
      </c>
      <c r="AG345" s="223">
        <v>0.10646360858589818</v>
      </c>
      <c r="AH345" s="223">
        <v>0.10649021999301134</v>
      </c>
      <c r="AI345" s="223">
        <v>0.10652038403752517</v>
      </c>
      <c r="AJ345" s="223">
        <v>0.1065545855643843</v>
      </c>
      <c r="AK345" s="223">
        <v>0.10659337606868133</v>
      </c>
      <c r="AL345" s="223">
        <v>0.10663738281230155</v>
      </c>
      <c r="AM345" s="223">
        <v>0.10668731916141641</v>
      </c>
      <c r="AN345" s="223">
        <v>0.10674399629978289</v>
      </c>
      <c r="AO345" s="223">
        <v>0.10680833648989363</v>
      </c>
      <c r="AP345" s="223">
        <v>0.10688138807220784</v>
      </c>
      <c r="AQ345" s="223">
        <v>0.10696434241177985</v>
      </c>
      <c r="AR345" s="223">
        <v>0.10705855302128031</v>
      </c>
      <c r="AS345" s="223">
        <v>0.10716555710921759</v>
      </c>
      <c r="AT345" s="223">
        <v>0.1072870998214696</v>
      </c>
      <c r="AU345" s="223">
        <v>0.10742516146214108</v>
      </c>
      <c r="AV345" s="223">
        <v>0.10758198799510149</v>
      </c>
      <c r="AW345" s="223">
        <v>0.10776012513879607</v>
      </c>
      <c r="AX345" s="223">
        <v>0.10796245637212952</v>
      </c>
      <c r="AY345" s="223">
        <v>0.10819224516596922</v>
      </c>
      <c r="AZ345" s="223">
        <v>0.10845318174017755</v>
      </c>
      <c r="BA345" s="223">
        <v>0.10874943461657183</v>
      </c>
      <c r="BB345" s="223">
        <v>0.10908570718982115</v>
      </c>
      <c r="BC345" s="223">
        <v>0.10946729946658361</v>
      </c>
      <c r="BD345" s="223">
        <v>0.10990017502347214</v>
      </c>
      <c r="BE345" s="223">
        <v>0.11039103310211758</v>
      </c>
      <c r="BF345" s="223">
        <v>0.11094738559066553</v>
      </c>
      <c r="BG345" s="223">
        <v>0.11157763843282971</v>
      </c>
      <c r="BH345" s="223">
        <v>0.11229117675777978</v>
      </c>
      <c r="BI345" s="223">
        <v>0.11309845273986591</v>
      </c>
      <c r="BJ345" s="223">
        <v>0.11401107488466214</v>
      </c>
      <c r="BK345" s="223">
        <v>0.1150418971117038</v>
      </c>
      <c r="BL345" s="223">
        <v>0.11620510568703352</v>
      </c>
      <c r="BM345" s="223">
        <v>0.11751630178125136</v>
      </c>
      <c r="BN345" s="223">
        <v>0.11899257723045904</v>
      </c>
      <c r="BO345" s="223">
        <v>0.12065258100404022</v>
      </c>
      <c r="BP345" s="223">
        <v>0.12251657398291733</v>
      </c>
      <c r="BQ345" s="223">
        <v>0.12460646996936253</v>
      </c>
      <c r="BR345" s="223">
        <v>0.12694586141706093</v>
      </c>
      <c r="BS345" s="223">
        <v>0.1295600291985223</v>
      </c>
      <c r="BT345" s="223">
        <v>0.13247593679547637</v>
      </c>
      <c r="BU345" s="223">
        <v>0.13572221054813541</v>
      </c>
      <c r="BV345" s="223">
        <v>0.1393291089337694</v>
      </c>
      <c r="BW345" s="223">
        <v>0.14332848513404228</v>
      </c>
      <c r="BX345" s="223">
        <v>0.14775374824653018</v>
      </c>
      <c r="BY345" s="223">
        <v>0.15263982925563338</v>
      </c>
      <c r="BZ345" s="223">
        <v>0.15802315818798329</v>
      </c>
      <c r="CA345" s="223">
        <v>0.1639416586759038</v>
      </c>
      <c r="CB345" s="223">
        <v>0.17043476544463915</v>
      </c>
      <c r="CC345" s="223">
        <v>0.17754346909861027</v>
      </c>
      <c r="CD345" s="223">
        <v>0.18531039113929962</v>
      </c>
      <c r="CE345" s="223">
        <v>0.19377989056656156</v>
      </c>
      <c r="CF345" s="223">
        <v>0.20299820186526818</v>
      </c>
      <c r="CG345" s="223">
        <v>0.21301360280679138</v>
      </c>
      <c r="CH345" s="223">
        <v>0.22466302528628554</v>
      </c>
      <c r="CI345" s="223">
        <v>0.23638836646084563</v>
      </c>
      <c r="CJ345" s="223">
        <v>0.24907088263598876</v>
      </c>
      <c r="CK345" s="223">
        <v>0.26276931515333241</v>
      </c>
      <c r="CL345" s="223">
        <v>0.27754559817003216</v>
      </c>
      <c r="CM345" s="223">
        <v>0.29346513406020064</v>
      </c>
      <c r="CN345" s="223">
        <v>0.31059702743719636</v>
      </c>
      <c r="CO345" s="223">
        <v>0.32901444728295715</v>
      </c>
      <c r="CP345" s="223">
        <v>0.34879491779662763</v>
      </c>
      <c r="CQ345" s="223">
        <v>0.37002049430096823</v>
      </c>
      <c r="CR345" s="223">
        <v>0.39277808972775946</v>
      </c>
      <c r="CS345" s="223">
        <v>0.41715971112223915</v>
      </c>
      <c r="CT345" s="223">
        <v>0.44326268494540838</v>
      </c>
      <c r="CU345" s="223">
        <v>0.47118985085985871</v>
      </c>
      <c r="CV345" s="223">
        <v>0.50104953154542053</v>
      </c>
      <c r="CW345" s="223">
        <v>0.53295608515983917</v>
      </c>
      <c r="CX345" s="223">
        <v>0.56702950856646117</v>
      </c>
      <c r="CY345" s="223">
        <v>0.60339544377458709</v>
      </c>
      <c r="CZ345" s="223">
        <v>0.64218491597581406</v>
      </c>
      <c r="DA345" s="223">
        <v>0.68353385123910082</v>
      </c>
      <c r="DB345" s="223">
        <v>0.72758229138776664</v>
      </c>
      <c r="DC345" s="223">
        <v>0.77447318407761767</v>
      </c>
      <c r="DD345" s="223">
        <v>0.8243505712558381</v>
      </c>
    </row>
    <row r="346" spans="8:108">
      <c r="H346" s="223" t="s">
        <v>818</v>
      </c>
      <c r="I346" s="223">
        <v>0</v>
      </c>
      <c r="J346" s="223">
        <v>0</v>
      </c>
      <c r="K346" s="223">
        <v>0</v>
      </c>
      <c r="L346" s="223">
        <v>0</v>
      </c>
      <c r="M346" s="223">
        <v>0</v>
      </c>
      <c r="N346" s="223">
        <v>0</v>
      </c>
      <c r="O346" s="223">
        <v>0</v>
      </c>
      <c r="P346" s="223">
        <v>0</v>
      </c>
      <c r="Q346" s="223">
        <v>0</v>
      </c>
      <c r="R346" s="223">
        <v>0</v>
      </c>
      <c r="S346" s="223">
        <v>0</v>
      </c>
      <c r="T346" s="223">
        <v>0</v>
      </c>
      <c r="U346" s="223">
        <v>0</v>
      </c>
      <c r="V346" s="223">
        <v>0</v>
      </c>
      <c r="W346" s="223">
        <v>0</v>
      </c>
      <c r="X346" s="223">
        <v>0</v>
      </c>
      <c r="Y346" s="223">
        <v>0</v>
      </c>
      <c r="Z346" s="223">
        <v>0</v>
      </c>
      <c r="AA346" s="223">
        <v>0</v>
      </c>
      <c r="AB346" s="223">
        <v>0</v>
      </c>
      <c r="AC346" s="223">
        <v>0</v>
      </c>
      <c r="AD346" s="223">
        <v>0</v>
      </c>
      <c r="AE346" s="223">
        <v>0</v>
      </c>
      <c r="AF346" s="223">
        <v>0</v>
      </c>
      <c r="AG346" s="223">
        <v>0</v>
      </c>
      <c r="AH346" s="223">
        <v>0</v>
      </c>
      <c r="AI346" s="223">
        <v>0</v>
      </c>
      <c r="AJ346" s="223">
        <v>0</v>
      </c>
      <c r="AK346" s="223">
        <v>0</v>
      </c>
      <c r="AL346" s="223">
        <v>0</v>
      </c>
      <c r="AM346" s="223">
        <v>0</v>
      </c>
      <c r="AN346" s="223">
        <v>0</v>
      </c>
      <c r="AO346" s="223">
        <v>0</v>
      </c>
      <c r="AP346" s="223">
        <v>0</v>
      </c>
      <c r="AQ346" s="223">
        <v>0</v>
      </c>
      <c r="AR346" s="223">
        <v>0</v>
      </c>
      <c r="AS346" s="223">
        <v>0</v>
      </c>
      <c r="AT346" s="223">
        <v>0</v>
      </c>
      <c r="AU346" s="223">
        <v>0</v>
      </c>
      <c r="AV346" s="223">
        <v>0</v>
      </c>
      <c r="AW346" s="223">
        <v>0</v>
      </c>
      <c r="AX346" s="223">
        <v>0</v>
      </c>
      <c r="AY346" s="223">
        <v>0</v>
      </c>
      <c r="AZ346" s="223">
        <v>0</v>
      </c>
      <c r="BA346" s="223">
        <v>0</v>
      </c>
      <c r="BB346" s="223">
        <v>0</v>
      </c>
      <c r="BC346" s="223">
        <v>0</v>
      </c>
      <c r="BD346" s="223">
        <v>0</v>
      </c>
      <c r="BE346" s="223">
        <v>0</v>
      </c>
      <c r="BF346" s="223">
        <v>0</v>
      </c>
      <c r="BG346" s="223">
        <v>0</v>
      </c>
      <c r="BH346" s="223">
        <v>0</v>
      </c>
      <c r="BI346" s="223">
        <v>0</v>
      </c>
      <c r="BJ346" s="223">
        <v>0</v>
      </c>
      <c r="BK346" s="223">
        <v>0</v>
      </c>
      <c r="BL346" s="223">
        <v>0</v>
      </c>
      <c r="BM346" s="223">
        <v>0</v>
      </c>
      <c r="BN346" s="223">
        <v>0</v>
      </c>
      <c r="BO346" s="223">
        <v>0</v>
      </c>
      <c r="BP346" s="223">
        <v>0</v>
      </c>
      <c r="BQ346" s="223">
        <v>0</v>
      </c>
      <c r="BR346" s="223">
        <v>0</v>
      </c>
      <c r="BS346" s="223">
        <v>0</v>
      </c>
      <c r="BT346" s="223">
        <v>0</v>
      </c>
      <c r="BU346" s="223">
        <v>0</v>
      </c>
      <c r="BV346" s="223">
        <v>0</v>
      </c>
      <c r="BW346" s="223">
        <v>0</v>
      </c>
      <c r="BX346" s="223">
        <v>0</v>
      </c>
      <c r="BY346" s="223">
        <v>0</v>
      </c>
      <c r="BZ346" s="223">
        <v>0</v>
      </c>
      <c r="CA346" s="223">
        <v>0</v>
      </c>
      <c r="CB346" s="223">
        <v>0</v>
      </c>
      <c r="CC346" s="223">
        <v>0</v>
      </c>
      <c r="CD346" s="223">
        <v>0</v>
      </c>
      <c r="CE346" s="223">
        <v>0</v>
      </c>
      <c r="CF346" s="223">
        <v>0</v>
      </c>
      <c r="CG346" s="223">
        <v>0</v>
      </c>
      <c r="CH346" s="223">
        <v>0</v>
      </c>
      <c r="CI346" s="223">
        <v>0</v>
      </c>
      <c r="CJ346" s="223">
        <v>0</v>
      </c>
      <c r="CK346" s="223">
        <v>0</v>
      </c>
      <c r="CL346" s="223">
        <v>0</v>
      </c>
      <c r="CM346" s="223">
        <v>0</v>
      </c>
      <c r="CN346" s="223">
        <v>0</v>
      </c>
      <c r="CO346" s="223">
        <v>0</v>
      </c>
      <c r="CP346" s="223">
        <v>0</v>
      </c>
      <c r="CQ346" s="223">
        <v>0</v>
      </c>
      <c r="CR346" s="223">
        <v>0</v>
      </c>
      <c r="CS346" s="223">
        <v>0</v>
      </c>
      <c r="CT346" s="223">
        <v>0</v>
      </c>
      <c r="CU346" s="223">
        <v>0</v>
      </c>
      <c r="CV346" s="223">
        <v>0</v>
      </c>
      <c r="CW346" s="223">
        <v>0</v>
      </c>
      <c r="CX346" s="223">
        <v>0</v>
      </c>
      <c r="CY346" s="223">
        <v>0</v>
      </c>
      <c r="CZ346" s="223">
        <v>0</v>
      </c>
      <c r="DA346" s="223">
        <v>0</v>
      </c>
      <c r="DB346" s="223">
        <v>0</v>
      </c>
      <c r="DC346" s="223">
        <v>0</v>
      </c>
      <c r="DD346" s="223">
        <v>0</v>
      </c>
    </row>
    <row r="347" spans="8:108">
      <c r="H347" s="223" t="s">
        <v>819</v>
      </c>
      <c r="I347" s="223">
        <v>1.0475385205555095E-3</v>
      </c>
      <c r="J347" s="223">
        <v>1.1187658974951742E-3</v>
      </c>
      <c r="K347" s="223">
        <v>1.1948359659279032E-3</v>
      </c>
      <c r="L347" s="223">
        <v>1.2760779183342659E-3</v>
      </c>
      <c r="M347" s="223">
        <v>1.3628433165858705E-3</v>
      </c>
      <c r="N347" s="223">
        <v>1.4555076108461959E-3</v>
      </c>
      <c r="O347" s="223">
        <v>1.5544717614436783E-3</v>
      </c>
      <c r="P347" s="223">
        <v>1.6601639706757987E-3</v>
      </c>
      <c r="Q347" s="223">
        <v>1.7730415319688829E-3</v>
      </c>
      <c r="R347" s="223">
        <v>1.8935928043166224E-3</v>
      </c>
      <c r="S347" s="223">
        <v>2.0223393204509259E-3</v>
      </c>
      <c r="T347" s="223">
        <v>2.1598380377643458E-3</v>
      </c>
      <c r="U347" s="223">
        <v>2.3066837416063561E-3</v>
      </c>
      <c r="V347" s="223">
        <v>2.4635116112173847E-3</v>
      </c>
      <c r="W347" s="223">
        <v>2.6309999592501378E-3</v>
      </c>
      <c r="X347" s="223">
        <v>2.8098731565549917E-3</v>
      </c>
      <c r="Y347" s="223">
        <v>3.000904754684364E-3</v>
      </c>
      <c r="Z347" s="223">
        <v>3.2049208193959508E-3</v>
      </c>
      <c r="AA347" s="223">
        <v>3.4228034893158464E-3</v>
      </c>
      <c r="AB347" s="223">
        <v>3.6554947748585788E-3</v>
      </c>
      <c r="AC347" s="223">
        <v>3.9040006134976367E-3</v>
      </c>
      <c r="AD347" s="223">
        <v>4.1693951985402582E-3</v>
      </c>
      <c r="AE347" s="223">
        <v>4.4528255996875493E-3</v>
      </c>
      <c r="AF347" s="223">
        <v>4.7555166948591776E-3</v>
      </c>
      <c r="AG347" s="223">
        <v>5.0787764340359367E-3</v>
      </c>
      <c r="AH347" s="223">
        <v>5.4240014572261904E-3</v>
      </c>
      <c r="AI347" s="223">
        <v>5.7926830900993445E-3</v>
      </c>
      <c r="AJ347" s="223">
        <v>6.1864137423543299E-3</v>
      </c>
      <c r="AK347" s="223">
        <v>6.6068937355100851E-3</v>
      </c>
      <c r="AL347" s="223">
        <v>7.0559385885203248E-3</v>
      </c>
      <c r="AM347" s="223">
        <v>7.5354867914343348E-3</v>
      </c>
      <c r="AN347" s="223">
        <v>8.0476080992523367E-3</v>
      </c>
      <c r="AO347" s="223">
        <v>8.594512380163186E-3</v>
      </c>
      <c r="AP347" s="223">
        <v>9.1785590545103053E-3</v>
      </c>
      <c r="AQ347" s="223">
        <v>9.8022671631122424E-3</v>
      </c>
      <c r="AR347" s="223">
        <v>1.0468326105973173E-2</v>
      </c>
      <c r="AS347" s="223">
        <v>1.1179607094960834E-2</v>
      </c>
      <c r="AT347" s="223">
        <v>1.1939175366708302E-2</v>
      </c>
      <c r="AU347" s="223">
        <v>1.2750303204818359E-2</v>
      </c>
      <c r="AV347" s="223">
        <v>1.3616483823415994E-2</v>
      </c>
      <c r="AW347" s="223">
        <v>1.4541446167211813E-2</v>
      </c>
      <c r="AX347" s="223">
        <v>1.5529170686507254E-2</v>
      </c>
      <c r="AY347" s="223">
        <v>1.6583906148995284E-2</v>
      </c>
      <c r="AZ347" s="223">
        <v>1.7710187553786082E-2</v>
      </c>
      <c r="BA347" s="223">
        <v>1.8912855216817081E-2</v>
      </c>
      <c r="BB347" s="223">
        <v>2.0197075100686895E-2</v>
      </c>
      <c r="BC347" s="223">
        <v>2.1568360465979014E-2</v>
      </c>
      <c r="BD347" s="223">
        <v>2.3032594925305298E-2</v>
      </c>
      <c r="BE347" s="223">
        <v>2.4596056985592602E-2</v>
      </c>
      <c r="BF347" s="223">
        <v>2.626544616854308E-2</v>
      </c>
      <c r="BG347" s="223">
        <v>2.8047910803699304E-2</v>
      </c>
      <c r="BH347" s="223">
        <v>2.9951077593120063E-2</v>
      </c>
      <c r="BI347" s="223">
        <v>3.198308305128568E-2</v>
      </c>
      <c r="BJ347" s="223">
        <v>3.4152606928467957E-2</v>
      </c>
      <c r="BK347" s="223">
        <v>3.6468907730369829E-2</v>
      </c>
      <c r="BL347" s="223">
        <v>3.8941860451307674E-2</v>
      </c>
      <c r="BM347" s="223">
        <v>4.1581996642497655E-2</v>
      </c>
      <c r="BN347" s="223">
        <v>4.4400546941034617E-2</v>
      </c>
      <c r="BO347" s="223">
        <v>4.7409486188805049E-2</v>
      </c>
      <c r="BP347" s="223">
        <v>5.0621581273726964E-2</v>
      </c>
      <c r="BQ347" s="223">
        <v>5.4050441828199673E-2</v>
      </c>
      <c r="BR347" s="223">
        <v>5.7710573921280275E-2</v>
      </c>
      <c r="BS347" s="223">
        <v>6.1617436881652207E-2</v>
      </c>
      <c r="BT347" s="223">
        <v>6.5787503387621349E-2</v>
      </c>
      <c r="BU347" s="223">
        <v>7.0238322957830016E-2</v>
      </c>
      <c r="BV347" s="223">
        <v>7.4988588971686324E-2</v>
      </c>
      <c r="BW347" s="223">
        <v>8.0058209341159092E-2</v>
      </c>
      <c r="BX347" s="223">
        <v>8.5468380944944078E-2</v>
      </c>
      <c r="BY347" s="223">
        <v>9.1241667921300548E-2</v>
      </c>
      <c r="BZ347" s="223">
        <v>9.7402083896119138E-2</v>
      </c>
      <c r="CA347" s="223">
        <v>0.10397517819684</v>
      </c>
      <c r="CB347" s="223">
        <v>0.11098812606921328</v>
      </c>
      <c r="CC347" s="223">
        <v>0.11846982287076256</v>
      </c>
      <c r="CD347" s="223">
        <v>0.12645098215986936</v>
      </c>
      <c r="CE347" s="223">
        <v>0.13496423752976994</v>
      </c>
      <c r="CF347" s="223">
        <v>0.14404424794878881</v>
      </c>
      <c r="CG347" s="223">
        <v>0.15372780625720445</v>
      </c>
      <c r="CH347" s="223">
        <v>0.1640536351928728</v>
      </c>
      <c r="CI347" s="223">
        <v>0.17506369770955377</v>
      </c>
      <c r="CJ347" s="223">
        <v>0.18680159742810756</v>
      </c>
      <c r="CK347" s="223">
        <v>0.19931378677660164</v>
      </c>
      <c r="CL347" s="223">
        <v>0.21264941690114866</v>
      </c>
      <c r="CM347" s="223">
        <v>0.22686044659815363</v>
      </c>
      <c r="CN347" s="223">
        <v>0.2420016421005898</v>
      </c>
      <c r="CO347" s="223">
        <v>0.25813086069302688</v>
      </c>
      <c r="CP347" s="223">
        <v>0.27530913327083262</v>
      </c>
      <c r="CQ347" s="223">
        <v>0.29360051502389567</v>
      </c>
      <c r="CR347" s="223">
        <v>0.31307225834796293</v>
      </c>
      <c r="CS347" s="223">
        <v>0.33379478456907435</v>
      </c>
      <c r="CT347" s="223">
        <v>0.35584163244432965</v>
      </c>
      <c r="CU347" s="223">
        <v>0.37928934242721962</v>
      </c>
      <c r="CV347" s="223">
        <v>0.40421693004809156</v>
      </c>
      <c r="CW347" s="223">
        <v>0.43070641648429575</v>
      </c>
      <c r="CX347" s="223">
        <v>0.45884161677899482</v>
      </c>
      <c r="CY347" s="223">
        <v>0.4887076834468973</v>
      </c>
      <c r="CZ347" s="223">
        <v>0.52039017060329795</v>
      </c>
      <c r="DA347" s="223">
        <v>0.55397372581752746</v>
      </c>
      <c r="DB347" s="223">
        <v>0.58954028161520644</v>
      </c>
      <c r="DC347" s="223">
        <v>0.62716655822834833</v>
      </c>
      <c r="DD347" s="223">
        <v>0.66692060729534308</v>
      </c>
    </row>
    <row r="348" spans="8:108">
      <c r="H348" s="223" t="s">
        <v>820</v>
      </c>
      <c r="I348" s="223">
        <v>0</v>
      </c>
      <c r="J348" s="223">
        <v>0</v>
      </c>
      <c r="K348" s="223">
        <v>0</v>
      </c>
      <c r="L348" s="223">
        <v>0</v>
      </c>
      <c r="M348" s="223">
        <v>0</v>
      </c>
      <c r="N348" s="223">
        <v>0</v>
      </c>
      <c r="O348" s="223">
        <v>0</v>
      </c>
      <c r="P348" s="223">
        <v>0</v>
      </c>
      <c r="Q348" s="223">
        <v>0</v>
      </c>
      <c r="R348" s="223">
        <v>0</v>
      </c>
      <c r="S348" s="223">
        <v>0</v>
      </c>
      <c r="T348" s="223">
        <v>0</v>
      </c>
      <c r="U348" s="223">
        <v>0</v>
      </c>
      <c r="V348" s="223">
        <v>0</v>
      </c>
      <c r="W348" s="223">
        <v>0</v>
      </c>
      <c r="X348" s="223">
        <v>0</v>
      </c>
      <c r="Y348" s="223">
        <v>0</v>
      </c>
      <c r="Z348" s="223">
        <v>0</v>
      </c>
      <c r="AA348" s="223">
        <v>0</v>
      </c>
      <c r="AB348" s="223">
        <v>0</v>
      </c>
      <c r="AC348" s="223">
        <v>0</v>
      </c>
      <c r="AD348" s="223">
        <v>0</v>
      </c>
      <c r="AE348" s="223">
        <v>0</v>
      </c>
      <c r="AF348" s="223">
        <v>0</v>
      </c>
      <c r="AG348" s="223">
        <v>0</v>
      </c>
      <c r="AH348" s="223">
        <v>0</v>
      </c>
      <c r="AI348" s="223">
        <v>0</v>
      </c>
      <c r="AJ348" s="223">
        <v>0</v>
      </c>
      <c r="AK348" s="223">
        <v>0</v>
      </c>
      <c r="AL348" s="223">
        <v>0</v>
      </c>
      <c r="AM348" s="223">
        <v>0</v>
      </c>
      <c r="AN348" s="223">
        <v>0</v>
      </c>
      <c r="AO348" s="223">
        <v>0</v>
      </c>
      <c r="AP348" s="223">
        <v>0</v>
      </c>
      <c r="AQ348" s="223">
        <v>0</v>
      </c>
      <c r="AR348" s="223">
        <v>0</v>
      </c>
      <c r="AS348" s="223">
        <v>0</v>
      </c>
      <c r="AT348" s="223">
        <v>0</v>
      </c>
      <c r="AU348" s="223">
        <v>0</v>
      </c>
      <c r="AV348" s="223">
        <v>0</v>
      </c>
      <c r="AW348" s="223">
        <v>0</v>
      </c>
      <c r="AX348" s="223">
        <v>0</v>
      </c>
      <c r="AY348" s="223">
        <v>0</v>
      </c>
      <c r="AZ348" s="223">
        <v>0</v>
      </c>
      <c r="BA348" s="223">
        <v>0</v>
      </c>
      <c r="BB348" s="223">
        <v>0</v>
      </c>
      <c r="BC348" s="223">
        <v>0</v>
      </c>
      <c r="BD348" s="223">
        <v>0</v>
      </c>
      <c r="BE348" s="223">
        <v>0</v>
      </c>
      <c r="BF348" s="223">
        <v>0</v>
      </c>
      <c r="BG348" s="223">
        <v>0</v>
      </c>
      <c r="BH348" s="223">
        <v>0</v>
      </c>
      <c r="BI348" s="223">
        <v>0</v>
      </c>
      <c r="BJ348" s="223">
        <v>0</v>
      </c>
      <c r="BK348" s="223">
        <v>0</v>
      </c>
      <c r="BL348" s="223">
        <v>0</v>
      </c>
      <c r="BM348" s="223">
        <v>0</v>
      </c>
      <c r="BN348" s="223">
        <v>0</v>
      </c>
      <c r="BO348" s="223">
        <v>0</v>
      </c>
      <c r="BP348" s="223">
        <v>0</v>
      </c>
      <c r="BQ348" s="223">
        <v>0</v>
      </c>
      <c r="BR348" s="223">
        <v>0</v>
      </c>
      <c r="BS348" s="223">
        <v>0</v>
      </c>
      <c r="BT348" s="223">
        <v>0</v>
      </c>
      <c r="BU348" s="223">
        <v>0</v>
      </c>
      <c r="BV348" s="223">
        <v>0</v>
      </c>
      <c r="BW348" s="223">
        <v>0</v>
      </c>
      <c r="BX348" s="223">
        <v>0</v>
      </c>
      <c r="BY348" s="223">
        <v>0</v>
      </c>
      <c r="BZ348" s="223">
        <v>0</v>
      </c>
      <c r="CA348" s="223">
        <v>0</v>
      </c>
      <c r="CB348" s="223">
        <v>0</v>
      </c>
      <c r="CC348" s="223">
        <v>0</v>
      </c>
      <c r="CD348" s="223">
        <v>0</v>
      </c>
      <c r="CE348" s="223">
        <v>0</v>
      </c>
      <c r="CF348" s="223">
        <v>0</v>
      </c>
      <c r="CG348" s="223">
        <v>0</v>
      </c>
      <c r="CH348" s="223">
        <v>0</v>
      </c>
      <c r="CI348" s="223">
        <v>0</v>
      </c>
      <c r="CJ348" s="223">
        <v>0</v>
      </c>
      <c r="CK348" s="223">
        <v>0</v>
      </c>
      <c r="CL348" s="223">
        <v>0</v>
      </c>
      <c r="CM348" s="223">
        <v>0</v>
      </c>
      <c r="CN348" s="223">
        <v>0</v>
      </c>
      <c r="CO348" s="223">
        <v>0</v>
      </c>
      <c r="CP348" s="223">
        <v>0</v>
      </c>
      <c r="CQ348" s="223">
        <v>0</v>
      </c>
      <c r="CR348" s="223">
        <v>0</v>
      </c>
      <c r="CS348" s="223">
        <v>0</v>
      </c>
      <c r="CT348" s="223">
        <v>0</v>
      </c>
      <c r="CU348" s="223">
        <v>0</v>
      </c>
      <c r="CV348" s="223">
        <v>0</v>
      </c>
      <c r="CW348" s="223">
        <v>0</v>
      </c>
      <c r="CX348" s="223">
        <v>0</v>
      </c>
      <c r="CY348" s="223">
        <v>0</v>
      </c>
      <c r="CZ348" s="223">
        <v>0</v>
      </c>
      <c r="DA348" s="223">
        <v>0</v>
      </c>
      <c r="DB348" s="223">
        <v>0</v>
      </c>
      <c r="DC348" s="223">
        <v>0</v>
      </c>
      <c r="DD348" s="223">
        <v>0</v>
      </c>
    </row>
    <row r="349" spans="8:108">
      <c r="H349" s="223" t="s">
        <v>821</v>
      </c>
      <c r="I349" s="223">
        <v>6.6541460464573557E-2</v>
      </c>
      <c r="J349" s="223">
        <v>6.6544168860907957E-2</v>
      </c>
      <c r="K349" s="223">
        <v>6.6547117106318984E-2</v>
      </c>
      <c r="L349" s="223">
        <v>6.6550329334776517E-2</v>
      </c>
      <c r="M349" s="223">
        <v>6.6553832420266926E-2</v>
      </c>
      <c r="N349" s="223">
        <v>6.6557656317264194E-2</v>
      </c>
      <c r="O349" s="223">
        <v>6.6561834445950208E-2</v>
      </c>
      <c r="P349" s="223">
        <v>6.6566404128218917E-2</v>
      </c>
      <c r="Q349" s="223">
        <v>6.6571407081341169E-2</v>
      </c>
      <c r="R349" s="223">
        <v>6.6576889977105772E-2</v>
      </c>
      <c r="S349" s="223">
        <v>6.6582905075319679E-2</v>
      </c>
      <c r="T349" s="223">
        <v>6.6589510941760299E-2</v>
      </c>
      <c r="U349" s="223">
        <v>6.659677326204802E-2</v>
      </c>
      <c r="V349" s="223">
        <v>6.6604765764464724E-2</v>
      </c>
      <c r="W349" s="223">
        <v>6.6613571266510088E-2</v>
      </c>
      <c r="X349" s="223">
        <v>6.6623282861988722E-2</v>
      </c>
      <c r="Y349" s="223">
        <v>6.6634005267683857E-2</v>
      </c>
      <c r="Z349" s="223">
        <v>6.6645856351232685E-2</v>
      </c>
      <c r="AA349" s="223">
        <v>6.6658968864708609E-2</v>
      </c>
      <c r="AB349" s="223">
        <v>6.6673492411674501E-2</v>
      </c>
      <c r="AC349" s="223">
        <v>6.6689595679141067E-2</v>
      </c>
      <c r="AD349" s="223">
        <v>6.6707468969990968E-2</v>
      </c>
      <c r="AE349" s="223">
        <v>6.6727327076058038E-2</v>
      </c>
      <c r="AF349" s="223">
        <v>6.6749412537231351E-2</v>
      </c>
      <c r="AG349" s="223">
        <v>6.6773999337738768E-2</v>
      </c>
      <c r="AH349" s="223">
        <v>6.6801397097198512E-2</v>
      </c>
      <c r="AI349" s="223">
        <v>6.6831955821162345E-2</v>
      </c>
      <c r="AJ349" s="223">
        <v>6.6866071283746178E-2</v>
      </c>
      <c r="AK349" s="223">
        <v>6.6904191123589779E-2</v>
      </c>
      <c r="AL349" s="223">
        <v>6.6946821743817345E-2</v>
      </c>
      <c r="AM349" s="223">
        <v>6.6994536116884565E-2</v>
      </c>
      <c r="AN349" s="223">
        <v>6.7047982606153342E-2</v>
      </c>
      <c r="AO349" s="223">
        <v>6.7107894927658604E-2</v>
      </c>
      <c r="AP349" s="223">
        <v>6.7175103387679583E-2</v>
      </c>
      <c r="AQ349" s="223">
        <v>6.7250547544195433E-2</v>
      </c>
      <c r="AR349" s="223">
        <v>6.7335290452780736E-2</v>
      </c>
      <c r="AS349" s="223">
        <v>6.7430534669552178E-2</v>
      </c>
      <c r="AT349" s="223">
        <v>6.7537640194833951E-2</v>
      </c>
      <c r="AU349" s="223">
        <v>6.7658144550499816E-2</v>
      </c>
      <c r="AV349" s="223">
        <v>6.7793785190492381E-2</v>
      </c>
      <c r="AW349" s="223">
        <v>6.794652444657362E-2</v>
      </c>
      <c r="AX349" s="223">
        <v>6.8118577208403114E-2</v>
      </c>
      <c r="AY349" s="223">
        <v>6.8312441526738196E-2</v>
      </c>
      <c r="AZ349" s="223">
        <v>6.8530932308764655E-2</v>
      </c>
      <c r="BA349" s="223">
        <v>6.8777218242877927E-2</v>
      </c>
      <c r="BB349" s="223">
        <v>6.9054862044020865E-2</v>
      </c>
      <c r="BC349" s="223">
        <v>6.9367864047266803E-2</v>
      </c>
      <c r="BD349" s="223">
        <v>6.972070909421399E-2</v>
      </c>
      <c r="BE349" s="223">
        <v>7.0118416551957247E-2</v>
      </c>
      <c r="BF349" s="223">
        <v>7.0566593176965425E-2</v>
      </c>
      <c r="BG349" s="223">
        <v>7.1071488386798748E-2</v>
      </c>
      <c r="BH349" s="223">
        <v>7.164005133433092E-2</v>
      </c>
      <c r="BI349" s="223">
        <v>7.2279988998314837E-2</v>
      </c>
      <c r="BJ349" s="223">
        <v>7.2999824321129198E-2</v>
      </c>
      <c r="BK349" s="223">
        <v>7.3808953254448043E-2</v>
      </c>
      <c r="BL349" s="223">
        <v>7.4717699436388327E-2</v>
      </c>
      <c r="BM349" s="223">
        <v>7.5737365143860938E-2</v>
      </c>
      <c r="BN349" s="223">
        <v>7.6880277168779348E-2</v>
      </c>
      <c r="BO349" s="223">
        <v>7.8159826384087583E-2</v>
      </c>
      <c r="BP349" s="223">
        <v>7.9590500019051352E-2</v>
      </c>
      <c r="BQ349" s="223">
        <v>8.1187906067773777E-2</v>
      </c>
      <c r="BR349" s="223">
        <v>8.2968789810853885E-2</v>
      </c>
      <c r="BS349" s="223">
        <v>8.4951043118628528E-2</v>
      </c>
      <c r="BT349" s="223">
        <v>8.7153707984647805E-2</v>
      </c>
      <c r="BU349" s="223">
        <v>8.9596976547875934E-2</v>
      </c>
      <c r="BV349" s="223">
        <v>9.2302190623679961E-2</v>
      </c>
      <c r="BW349" s="223">
        <v>9.5291844393129765E-2</v>
      </c>
      <c r="BX349" s="223">
        <v>9.8589594320900406E-2</v>
      </c>
      <c r="BY349" s="223">
        <v>0.10222028052886638</v>
      </c>
      <c r="BZ349" s="223">
        <v>0.10620996372293255</v>
      </c>
      <c r="CA349" s="223">
        <v>0.11058598137144982</v>
      </c>
      <c r="CB349" s="223">
        <v>0.11537702621922732</v>
      </c>
      <c r="CC349" s="223">
        <v>0.12061324947546291</v>
      </c>
      <c r="CD349" s="223">
        <v>0.12632639023592962</v>
      </c>
      <c r="CE349" s="223">
        <v>0.13254993198788884</v>
      </c>
      <c r="CF349" s="223">
        <v>0.13931928648390085</v>
      </c>
      <c r="CG349" s="223">
        <v>0.14667200491681789</v>
      </c>
      <c r="CH349" s="223">
        <v>0.15513860570119356</v>
      </c>
      <c r="CI349" s="223">
        <v>0.16376390054945344</v>
      </c>
      <c r="CJ349" s="223">
        <v>0.17310174166303682</v>
      </c>
      <c r="CK349" s="223">
        <v>0.18320098208068655</v>
      </c>
      <c r="CL349" s="223">
        <v>0.19411407303073805</v>
      </c>
      <c r="CM349" s="223">
        <v>0.20589744851738831</v>
      </c>
      <c r="CN349" s="223">
        <v>0.21861210335963824</v>
      </c>
      <c r="CO349" s="223">
        <v>0.23232375346699985</v>
      </c>
      <c r="CP349" s="223">
        <v>0.247103353179177</v>
      </c>
      <c r="CQ349" s="223">
        <v>0.26302797565611369</v>
      </c>
      <c r="CR349" s="223">
        <v>0.28018122460025113</v>
      </c>
      <c r="CS349" s="223">
        <v>0.29865397736229116</v>
      </c>
      <c r="CT349" s="223">
        <v>0.31854518181196939</v>
      </c>
      <c r="CU349" s="223">
        <v>0.33996276428871741</v>
      </c>
      <c r="CV349" s="223">
        <v>0.36302510097699386</v>
      </c>
      <c r="CW349" s="223">
        <v>0.3878611057662894</v>
      </c>
      <c r="CX349" s="223">
        <v>0.4146126441723178</v>
      </c>
      <c r="CY349" s="223">
        <v>0.44343592959314249</v>
      </c>
      <c r="CZ349" s="223">
        <v>0.47450352630757975</v>
      </c>
      <c r="DA349" s="223">
        <v>0.50800678664880683</v>
      </c>
      <c r="DB349" s="223">
        <v>0.54415884283169302</v>
      </c>
      <c r="DC349" s="223">
        <v>0.58319833142166433</v>
      </c>
      <c r="DD349" s="223">
        <v>0.62539410025079989</v>
      </c>
    </row>
    <row r="350" spans="8:108">
      <c r="H350" s="223" t="s">
        <v>822</v>
      </c>
      <c r="I350" s="223">
        <v>3.8604015823693362E-3</v>
      </c>
      <c r="J350" s="223">
        <v>3.8882553539809767E-3</v>
      </c>
      <c r="K350" s="223">
        <v>3.9180040999244872E-3</v>
      </c>
      <c r="L350" s="223">
        <v>3.949776806653987E-3</v>
      </c>
      <c r="M350" s="223">
        <v>3.9837112496734972E-3</v>
      </c>
      <c r="N350" s="223">
        <v>4.0199545937135272E-3</v>
      </c>
      <c r="O350" s="223">
        <v>4.0586640340759808E-3</v>
      </c>
      <c r="P350" s="223">
        <v>4.1000074819949103E-3</v>
      </c>
      <c r="Q350" s="223">
        <v>4.1441642970630257E-3</v>
      </c>
      <c r="R350" s="223">
        <v>4.1913260699892986E-3</v>
      </c>
      <c r="S350" s="223">
        <v>4.2416974591841248E-3</v>
      </c>
      <c r="T350" s="223">
        <v>4.2954970849166984E-3</v>
      </c>
      <c r="U350" s="223">
        <v>4.3529584850557522E-3</v>
      </c>
      <c r="V350" s="223">
        <v>4.4143311366910739E-3</v>
      </c>
      <c r="W350" s="223">
        <v>4.4798815482409359E-3</v>
      </c>
      <c r="X350" s="223">
        <v>4.549894426981279E-3</v>
      </c>
      <c r="Y350" s="223">
        <v>4.6246739272882411E-3</v>
      </c>
      <c r="Z350" s="223">
        <v>4.7045449852683666E-3</v>
      </c>
      <c r="AA350" s="223">
        <v>4.7898547458628355E-3</v>
      </c>
      <c r="AB350" s="223">
        <v>4.8809740889557088E-3</v>
      </c>
      <c r="AC350" s="223">
        <v>4.9782992614942796E-3</v>
      </c>
      <c r="AD350" s="223">
        <v>5.0822536231449568E-3</v>
      </c>
      <c r="AE350" s="223">
        <v>5.1932895135639728E-3</v>
      </c>
      <c r="AF350" s="223">
        <v>5.3118902499620733E-3</v>
      </c>
      <c r="AG350" s="223">
        <v>5.4385722642901948E-3</v>
      </c>
      <c r="AH350" s="223">
        <v>5.5738873900730273E-3</v>
      </c>
      <c r="AI350" s="223">
        <v>5.7184253096742351E-3</v>
      </c>
      <c r="AJ350" s="223">
        <v>5.8728161735958646E-3</v>
      </c>
      <c r="AK350" s="223">
        <v>6.0377334043011568E-3</v>
      </c>
      <c r="AL350" s="223">
        <v>6.2138966980104793E-3</v>
      </c>
      <c r="AM350" s="223">
        <v>6.4020752389618036E-3</v>
      </c>
      <c r="AN350" s="223">
        <v>6.6030911417575295E-3</v>
      </c>
      <c r="AO350" s="223">
        <v>6.8178231386471456E-3</v>
      </c>
      <c r="AP350" s="223">
        <v>7.0472105299297866E-3</v>
      </c>
      <c r="AQ350" s="223">
        <v>7.2922574171126412E-3</v>
      </c>
      <c r="AR350" s="223">
        <v>7.5540372400423597E-3</v>
      </c>
      <c r="AS350" s="223">
        <v>7.833697640949891E-3</v>
      </c>
      <c r="AT350" s="223">
        <v>8.1324656802295118E-3</v>
      </c>
      <c r="AU350" s="223">
        <v>8.4516534308262791E-3</v>
      </c>
      <c r="AV350" s="223">
        <v>8.7926639803509558E-3</v>
      </c>
      <c r="AW350" s="223">
        <v>9.156997872498341E-3</v>
      </c>
      <c r="AX350" s="223">
        <v>9.5462600220362678E-3</v>
      </c>
      <c r="AY350" s="223">
        <v>9.9621671405845293E-3</v>
      </c>
      <c r="AZ350" s="223">
        <v>1.0406555713643901E-2</v>
      </c>
      <c r="BA350" s="223">
        <v>1.0881390572898263E-2</v>
      </c>
      <c r="BB350" s="223">
        <v>1.1388774111733503E-2</v>
      </c>
      <c r="BC350" s="223">
        <v>1.1930956196237017E-2</v>
      </c>
      <c r="BD350" s="223">
        <v>1.2510344828707401E-2</v>
      </c>
      <c r="BE350" s="223">
        <v>1.3129517625968043E-2</v>
      </c>
      <c r="BF350" s="223">
        <v>1.3791234180600295E-2</v>
      </c>
      <c r="BG350" s="223">
        <v>1.4498449379658801E-2</v>
      </c>
      <c r="BH350" s="223">
        <v>1.5254327762580911E-2</v>
      </c>
      <c r="BI350" s="223">
        <v>1.606225900793988E-2</v>
      </c>
      <c r="BJ350" s="223">
        <v>1.6925874647518501E-2</v>
      </c>
      <c r="BK350" s="223">
        <v>1.7849066116008148E-2</v>
      </c>
      <c r="BL350" s="223">
        <v>1.8836004255599229E-2</v>
      </c>
      <c r="BM350" s="223">
        <v>1.9891160406970386E-2</v>
      </c>
      <c r="BN350" s="223">
        <v>2.1019329231878325E-2</v>
      </c>
      <c r="BO350" s="223">
        <v>2.2225653427894086E-2</v>
      </c>
      <c r="BP350" s="223">
        <v>2.3515650513054726E-2</v>
      </c>
      <c r="BQ350" s="223">
        <v>2.4895241877565356E-2</v>
      </c>
      <c r="BR350" s="223">
        <v>2.6370784321504474E-2</v>
      </c>
      <c r="BS350" s="223">
        <v>2.7949104322115299E-2</v>
      </c>
      <c r="BT350" s="223">
        <v>2.9637535302127489E-2</v>
      </c>
      <c r="BU350" s="223">
        <v>3.1443958202146245E-2</v>
      </c>
      <c r="BV350" s="223">
        <v>3.3376845696051705E-2</v>
      </c>
      <c r="BW350" s="223">
        <v>3.5445310429269954E-2</v>
      </c>
      <c r="BX350" s="223">
        <v>3.7659157706534448E-2</v>
      </c>
      <c r="BY350" s="223">
        <v>4.0028943109349957E-2</v>
      </c>
      <c r="BZ350" s="223">
        <v>4.2566035584995728E-2</v>
      </c>
      <c r="CA350" s="223">
        <v>4.528268662001432E-2</v>
      </c>
      <c r="CB350" s="223">
        <v>4.8192106193491811E-2</v>
      </c>
      <c r="CC350" s="223">
        <v>5.1308546301213523E-2</v>
      </c>
      <c r="CD350" s="223">
        <v>5.4647392953642855E-2</v>
      </c>
      <c r="CE350" s="223">
        <v>5.8225267681933361E-2</v>
      </c>
      <c r="CF350" s="223">
        <v>6.2060139740971056E-2</v>
      </c>
      <c r="CG350" s="223">
        <v>6.6171450381946134E-2</v>
      </c>
      <c r="CH350" s="223">
        <v>7.0661323714360652E-2</v>
      </c>
      <c r="CI350" s="223">
        <v>7.5408541864420725E-2</v>
      </c>
      <c r="CJ350" s="223">
        <v>8.0502104836485136E-2</v>
      </c>
      <c r="CK350" s="223">
        <v>8.5968985787982996E-2</v>
      </c>
      <c r="CL350" s="223">
        <v>9.1838506997298522E-2</v>
      </c>
      <c r="CM350" s="223">
        <v>9.8142582340632722E-2</v>
      </c>
      <c r="CN350" s="223">
        <v>0.10491617184725405</v>
      </c>
      <c r="CO350" s="223">
        <v>0.11219724229499208</v>
      </c>
      <c r="CP350" s="223">
        <v>0.12002713966024099</v>
      </c>
      <c r="CQ350" s="223">
        <v>0.12845135151137085</v>
      </c>
      <c r="CR350" s="223">
        <v>0.13751972632016932</v>
      </c>
      <c r="CS350" s="223">
        <v>0.14728705643928153</v>
      </c>
      <c r="CT350" s="223">
        <v>0.1578137055080634</v>
      </c>
      <c r="CU350" s="223">
        <v>0.16916634365235431</v>
      </c>
      <c r="CV350" s="223">
        <v>0.18141929458925224</v>
      </c>
      <c r="CW350" s="223">
        <v>0.19465430748533638</v>
      </c>
      <c r="CX350" s="223">
        <v>0.20896292406628264</v>
      </c>
      <c r="CY350" s="223">
        <v>0.22444766141441588</v>
      </c>
      <c r="CZ350" s="223">
        <v>0.24122385323315626</v>
      </c>
      <c r="DA350" s="223">
        <v>0.25942194297904231</v>
      </c>
      <c r="DB350" s="223">
        <v>0.27919036340588388</v>
      </c>
      <c r="DC350" s="223">
        <v>0.30069920163400155</v>
      </c>
      <c r="DD350" s="223">
        <v>0.32414493278482448</v>
      </c>
    </row>
    <row r="351" spans="8:108">
      <c r="H351" s="223" t="s">
        <v>823</v>
      </c>
      <c r="I351" s="223">
        <v>1</v>
      </c>
      <c r="J351" s="223">
        <v>1</v>
      </c>
      <c r="K351" s="223">
        <v>1</v>
      </c>
      <c r="L351" s="223">
        <v>1</v>
      </c>
      <c r="M351" s="223">
        <v>1</v>
      </c>
      <c r="N351" s="223">
        <v>1</v>
      </c>
      <c r="O351" s="223">
        <v>1</v>
      </c>
      <c r="P351" s="223">
        <v>1</v>
      </c>
      <c r="Q351" s="223">
        <v>1</v>
      </c>
      <c r="R351" s="223">
        <v>1</v>
      </c>
      <c r="S351" s="223">
        <v>1</v>
      </c>
      <c r="T351" s="223">
        <v>1</v>
      </c>
      <c r="U351" s="223">
        <v>1</v>
      </c>
      <c r="V351" s="223">
        <v>1</v>
      </c>
      <c r="W351" s="223">
        <v>1</v>
      </c>
      <c r="X351" s="223">
        <v>1</v>
      </c>
      <c r="Y351" s="223">
        <v>1</v>
      </c>
      <c r="Z351" s="223">
        <v>1</v>
      </c>
      <c r="AA351" s="223">
        <v>1</v>
      </c>
      <c r="AB351" s="223">
        <v>1</v>
      </c>
      <c r="AC351" s="223">
        <v>1</v>
      </c>
      <c r="AD351" s="223">
        <v>1</v>
      </c>
      <c r="AE351" s="223">
        <v>1</v>
      </c>
      <c r="AF351" s="223">
        <v>1</v>
      </c>
      <c r="AG351" s="223">
        <v>1</v>
      </c>
      <c r="AH351" s="223">
        <v>1</v>
      </c>
      <c r="AI351" s="223">
        <v>1</v>
      </c>
      <c r="AJ351" s="223">
        <v>1</v>
      </c>
      <c r="AK351" s="223">
        <v>1</v>
      </c>
      <c r="AL351" s="223">
        <v>1</v>
      </c>
      <c r="AM351" s="223">
        <v>1</v>
      </c>
      <c r="AN351" s="223">
        <v>1</v>
      </c>
      <c r="AO351" s="223">
        <v>1</v>
      </c>
      <c r="AP351" s="223">
        <v>1</v>
      </c>
      <c r="AQ351" s="223">
        <v>1</v>
      </c>
      <c r="AR351" s="223">
        <v>1</v>
      </c>
      <c r="AS351" s="223">
        <v>1</v>
      </c>
      <c r="AT351" s="223">
        <v>1</v>
      </c>
      <c r="AU351" s="223">
        <v>1</v>
      </c>
      <c r="AV351" s="223">
        <v>1</v>
      </c>
      <c r="AW351" s="223">
        <v>1</v>
      </c>
      <c r="AX351" s="223">
        <v>1</v>
      </c>
      <c r="AY351" s="223">
        <v>1</v>
      </c>
      <c r="AZ351" s="223">
        <v>1</v>
      </c>
      <c r="BA351" s="223">
        <v>1</v>
      </c>
      <c r="BB351" s="223">
        <v>1</v>
      </c>
      <c r="BC351" s="223">
        <v>1</v>
      </c>
      <c r="BD351" s="223">
        <v>1</v>
      </c>
      <c r="BE351" s="223">
        <v>1</v>
      </c>
      <c r="BF351" s="223">
        <v>1</v>
      </c>
      <c r="BG351" s="223">
        <v>1</v>
      </c>
      <c r="BH351" s="223">
        <v>1</v>
      </c>
      <c r="BI351" s="223">
        <v>1</v>
      </c>
      <c r="BJ351" s="223">
        <v>1</v>
      </c>
      <c r="BK351" s="223">
        <v>1</v>
      </c>
      <c r="BL351" s="223">
        <v>1</v>
      </c>
      <c r="BM351" s="223">
        <v>1</v>
      </c>
      <c r="BN351" s="223">
        <v>1</v>
      </c>
      <c r="BO351" s="223">
        <v>1</v>
      </c>
      <c r="BP351" s="223">
        <v>1</v>
      </c>
      <c r="BQ351" s="223">
        <v>1</v>
      </c>
      <c r="BR351" s="223">
        <v>1</v>
      </c>
      <c r="BS351" s="223">
        <v>1</v>
      </c>
      <c r="BT351" s="223">
        <v>1</v>
      </c>
      <c r="BU351" s="223">
        <v>1</v>
      </c>
      <c r="BV351" s="223">
        <v>1</v>
      </c>
      <c r="BW351" s="223">
        <v>1</v>
      </c>
      <c r="BX351" s="223">
        <v>1</v>
      </c>
      <c r="BY351" s="223">
        <v>1</v>
      </c>
      <c r="BZ351" s="223">
        <v>1</v>
      </c>
      <c r="CA351" s="223">
        <v>1</v>
      </c>
      <c r="CB351" s="223">
        <v>1</v>
      </c>
      <c r="CC351" s="223">
        <v>1</v>
      </c>
      <c r="CD351" s="223">
        <v>1</v>
      </c>
      <c r="CE351" s="223">
        <v>1</v>
      </c>
      <c r="CF351" s="223">
        <v>1</v>
      </c>
      <c r="CG351" s="223">
        <v>1</v>
      </c>
      <c r="CH351" s="223">
        <v>1</v>
      </c>
      <c r="CI351" s="223">
        <v>1</v>
      </c>
      <c r="CJ351" s="223">
        <v>1</v>
      </c>
      <c r="CK351" s="223">
        <v>1</v>
      </c>
      <c r="CL351" s="223">
        <v>1</v>
      </c>
      <c r="CM351" s="223">
        <v>1</v>
      </c>
      <c r="CN351" s="223">
        <v>1</v>
      </c>
      <c r="CO351" s="223">
        <v>1</v>
      </c>
      <c r="CP351" s="223">
        <v>1</v>
      </c>
      <c r="CQ351" s="223">
        <v>1</v>
      </c>
      <c r="CR351" s="223">
        <v>1</v>
      </c>
      <c r="CS351" s="223">
        <v>1</v>
      </c>
      <c r="CT351" s="223">
        <v>1</v>
      </c>
      <c r="CU351" s="223">
        <v>1</v>
      </c>
      <c r="CV351" s="223">
        <v>1</v>
      </c>
      <c r="CW351" s="223">
        <v>1</v>
      </c>
      <c r="CX351" s="223">
        <v>1</v>
      </c>
      <c r="CY351" s="223">
        <v>1</v>
      </c>
      <c r="CZ351" s="223">
        <v>1</v>
      </c>
      <c r="DA351" s="223">
        <v>1</v>
      </c>
      <c r="DB351" s="223">
        <v>1</v>
      </c>
      <c r="DC351" s="223">
        <v>1</v>
      </c>
      <c r="DD351" s="223">
        <v>1</v>
      </c>
    </row>
    <row r="352" spans="8:108">
      <c r="H352" s="223" t="s">
        <v>824</v>
      </c>
      <c r="I352" s="223">
        <v>3.7970230486832663E-3</v>
      </c>
      <c r="J352" s="223">
        <v>3.797153131653313E-3</v>
      </c>
      <c r="K352" s="223">
        <v>3.7972974057781314E-3</v>
      </c>
      <c r="L352" s="223">
        <v>3.7974575877712377E-3</v>
      </c>
      <c r="M352" s="223">
        <v>3.7976356167934888E-3</v>
      </c>
      <c r="N352" s="223">
        <v>3.7978336844453238E-3</v>
      </c>
      <c r="O352" s="223">
        <v>3.7980542688890733E-3</v>
      </c>
      <c r="P352" s="223">
        <v>3.7983001736761365E-3</v>
      </c>
      <c r="Q352" s="223">
        <v>3.7985745719343539E-3</v>
      </c>
      <c r="R352" s="223">
        <v>3.7988810566625762E-3</v>
      </c>
      <c r="S352" s="223">
        <v>3.7992236979840026E-3</v>
      </c>
      <c r="T352" s="223">
        <v>3.7996071083292327E-3</v>
      </c>
      <c r="U352" s="223">
        <v>3.8000365166558558E-3</v>
      </c>
      <c r="V352" s="223">
        <v>3.8005178529666767E-3</v>
      </c>
      <c r="W352" s="223">
        <v>3.8010578445654111E-3</v>
      </c>
      <c r="X352" s="223">
        <v>3.8016641256905619E-3</v>
      </c>
      <c r="Y352" s="223">
        <v>3.8023453623981722E-3</v>
      </c>
      <c r="Z352" s="223">
        <v>3.8031113948265669E-3</v>
      </c>
      <c r="AA352" s="223">
        <v>3.8039733992754859E-3</v>
      </c>
      <c r="AB352" s="223">
        <v>3.8049440728732671E-3</v>
      </c>
      <c r="AC352" s="223">
        <v>3.806037843995037E-3</v>
      </c>
      <c r="AD352" s="223">
        <v>3.8072711120388882E-3</v>
      </c>
      <c r="AE352" s="223">
        <v>3.8086625206733634E-3</v>
      </c>
      <c r="AF352" s="223">
        <v>3.8102332692471867E-3</v>
      </c>
      <c r="AG352" s="223">
        <v>3.812007467711067E-3</v>
      </c>
      <c r="AH352" s="223">
        <v>3.8140125411527705E-3</v>
      </c>
      <c r="AI352" s="223">
        <v>3.8162796909040047E-3</v>
      </c>
      <c r="AJ352" s="223">
        <v>3.8188444201552665E-3</v>
      </c>
      <c r="AK352" s="223">
        <v>3.8217471331304497E-3</v>
      </c>
      <c r="AL352" s="223">
        <v>3.8250338181452285E-3</v>
      </c>
      <c r="AM352" s="223">
        <v>3.8287568263249117E-3</v>
      </c>
      <c r="AN352" s="223">
        <v>3.8329757594134806E-3</v>
      </c>
      <c r="AO352" s="223">
        <v>3.8377584819948101E-3</v>
      </c>
      <c r="AP352" s="223">
        <v>3.8431822756026897E-3</v>
      </c>
      <c r="AQ352" s="223">
        <v>3.8493351546558027E-3</v>
      </c>
      <c r="AR352" s="223">
        <v>3.8563173669602076E-3</v>
      </c>
      <c r="AS352" s="223">
        <v>3.8642431047244429E-3</v>
      </c>
      <c r="AT352" s="223">
        <v>3.873242455687004E-3</v>
      </c>
      <c r="AU352" s="223">
        <v>3.8834636281270389E-3</v>
      </c>
      <c r="AV352" s="223">
        <v>3.8950754882900369E-3</v>
      </c>
      <c r="AW352" s="223">
        <v>3.9082704541946222E-3</v>
      </c>
      <c r="AX352" s="223">
        <v>3.9232677959910997E-3</v>
      </c>
      <c r="AY352" s="223">
        <v>3.9403174001260569E-3</v>
      </c>
      <c r="AZ352" s="223">
        <v>3.9597040626569756E-3</v>
      </c>
      <c r="BA352" s="223">
        <v>3.9817523862999884E-3</v>
      </c>
      <c r="BB352" s="223">
        <v>4.0068323663484248E-3</v>
      </c>
      <c r="BC352" s="223">
        <v>4.0353657626592794E-3</v>
      </c>
      <c r="BD352" s="223">
        <v>4.0678333686870131E-3</v>
      </c>
      <c r="BE352" s="223">
        <v>4.1047833042998066E-3</v>
      </c>
      <c r="BF352" s="223">
        <v>4.1468404771305015E-3</v>
      </c>
      <c r="BG352" s="223">
        <v>4.1947173778247165E-3</v>
      </c>
      <c r="BH352" s="223">
        <v>4.2492263981348862E-3</v>
      </c>
      <c r="BI352" s="223">
        <v>4.3112938878127937E-3</v>
      </c>
      <c r="BJ352" s="223">
        <v>4.3819761971856577E-3</v>
      </c>
      <c r="BK352" s="223">
        <v>4.462477987754271E-3</v>
      </c>
      <c r="BL352" s="223">
        <v>4.5541731338125746E-3</v>
      </c>
      <c r="BM352" s="223">
        <v>4.6586285847568694E-3</v>
      </c>
      <c r="BN352" s="223">
        <v>4.7776316113605343E-3</v>
      </c>
      <c r="BO352" s="223">
        <v>4.9132209209274552E-3</v>
      </c>
      <c r="BP352" s="223">
        <v>5.0677221971808118E-3</v>
      </c>
      <c r="BQ352" s="223">
        <v>5.2437887024962869E-3</v>
      </c>
      <c r="BR352" s="223">
        <v>5.4444476744221187E-3</v>
      </c>
      <c r="BS352" s="223">
        <v>5.673153357441201E-3</v>
      </c>
      <c r="BT352" s="223">
        <v>5.9338476371172538E-3</v>
      </c>
      <c r="BU352" s="223">
        <v>6.2310293901047921E-3</v>
      </c>
      <c r="BV352" s="223">
        <v>6.5698338335597592E-3</v>
      </c>
      <c r="BW352" s="223">
        <v>6.9561233555617691E-3</v>
      </c>
      <c r="BX352" s="223">
        <v>7.3965915394488199E-3</v>
      </c>
      <c r="BY352" s="223">
        <v>7.8988823657943994E-3</v>
      </c>
      <c r="BZ352" s="223">
        <v>8.4717268938520052E-3</v>
      </c>
      <c r="CA352" s="223">
        <v>9.1251000991504506E-3</v>
      </c>
      <c r="CB352" s="223">
        <v>9.8704009872755474E-3</v>
      </c>
      <c r="CC352" s="223">
        <v>1.0720659630296683E-2</v>
      </c>
      <c r="CD352" s="223">
        <v>1.1690775399999515E-2</v>
      </c>
      <c r="CE352" s="223">
        <v>1.2797791423951269E-2</v>
      </c>
      <c r="CF352" s="223">
        <v>1.406121119537164E-2</v>
      </c>
      <c r="CG352" s="223">
        <v>1.5503364362575834E-2</v>
      </c>
      <c r="CH352" s="223">
        <v>1.7275142255128141E-2</v>
      </c>
      <c r="CI352" s="223">
        <v>1.915609628476362E-2</v>
      </c>
      <c r="CJ352" s="223">
        <v>2.130441830355085E-2</v>
      </c>
      <c r="CK352" s="223">
        <v>2.3758728119568938E-2</v>
      </c>
      <c r="CL352" s="223">
        <v>2.6563398720034204E-2</v>
      </c>
      <c r="CM352" s="223">
        <v>2.9769465560736903E-2</v>
      </c>
      <c r="CN352" s="223">
        <v>3.3435699797511612E-2</v>
      </c>
      <c r="CO352" s="223">
        <v>3.7629859903837257E-2</v>
      </c>
      <c r="CP352" s="223">
        <v>4.2430186151982435E-2</v>
      </c>
      <c r="CQ352" s="223">
        <v>4.7927186403377425E-2</v>
      </c>
      <c r="CR352" s="223">
        <v>5.4225755030834467E-2</v>
      </c>
      <c r="CS352" s="223">
        <v>6.1447729334455969E-2</v>
      </c>
      <c r="CT352" s="223">
        <v>6.9734980641993308E-2</v>
      </c>
      <c r="CU352" s="223">
        <v>7.9253178134503235E-2</v>
      </c>
      <c r="CV352" s="223">
        <v>9.0196413875328424E-2</v>
      </c>
      <c r="CW352" s="223">
        <v>0.10279288293282833</v>
      </c>
      <c r="CX352" s="223">
        <v>0.11731201684572357</v>
      </c>
      <c r="CY352" s="223">
        <v>0.1340734219214961</v>
      </c>
      <c r="CZ352" s="223">
        <v>0.15345824352488141</v>
      </c>
      <c r="DA352" s="223">
        <v>0.17592376109315003</v>
      </c>
      <c r="DB352" s="223">
        <v>0.20202235287113648</v>
      </c>
      <c r="DC352" s="223">
        <v>0.23242645455764344</v>
      </c>
      <c r="DD352" s="223">
        <v>0.26796186564494506</v>
      </c>
    </row>
    <row r="353" spans="8:108">
      <c r="H353" s="223" t="s">
        <v>825</v>
      </c>
      <c r="I353" s="223">
        <v>1.6064468791722422E-2</v>
      </c>
      <c r="J353" s="223">
        <v>1.6064717607443831E-2</v>
      </c>
      <c r="K353" s="223">
        <v>1.6064983340168065E-2</v>
      </c>
      <c r="L353" s="223">
        <v>1.6065267139898139E-2</v>
      </c>
      <c r="M353" s="223">
        <v>1.6065570234787434E-2</v>
      </c>
      <c r="N353" s="223">
        <v>1.606589393644688E-2</v>
      </c>
      <c r="O353" s="223">
        <v>1.606623964561216E-2</v>
      </c>
      <c r="P353" s="223">
        <v>1.6066608858195153E-2</v>
      </c>
      <c r="Q353" s="223">
        <v>1.6067003171745555E-2</v>
      </c>
      <c r="R353" s="223">
        <v>1.6067424292350606E-2</v>
      </c>
      <c r="S353" s="223">
        <v>1.606787404200222E-2</v>
      </c>
      <c r="T353" s="223">
        <v>1.606835436646336E-2</v>
      </c>
      <c r="U353" s="223">
        <v>1.6068867343667189E-2</v>
      </c>
      <c r="V353" s="223">
        <v>1.6069415192685007E-2</v>
      </c>
      <c r="W353" s="223">
        <v>1.6070000283301283E-2</v>
      </c>
      <c r="X353" s="223">
        <v>1.6070625146236774E-2</v>
      </c>
      <c r="Y353" s="223">
        <v>1.6071292484063346E-2</v>
      </c>
      <c r="Z353" s="223">
        <v>1.6072005182857018E-2</v>
      </c>
      <c r="AA353" s="223">
        <v>1.607276632463903E-2</v>
      </c>
      <c r="AB353" s="223">
        <v>1.6073579200657856E-2</v>
      </c>
      <c r="AC353" s="223">
        <v>1.6074447325568609E-2</v>
      </c>
      <c r="AD353" s="223">
        <v>1.6075374452570245E-2</v>
      </c>
      <c r="AE353" s="223">
        <v>1.6076364589564816E-2</v>
      </c>
      <c r="AF353" s="223">
        <v>1.6077422016407217E-2</v>
      </c>
      <c r="AG353" s="223">
        <v>1.6078551303318641E-2</v>
      </c>
      <c r="AH353" s="223">
        <v>1.6079757330541615E-2</v>
      </c>
      <c r="AI353" s="223">
        <v>1.6081045309319805E-2</v>
      </c>
      <c r="AJ353" s="223">
        <v>1.6082420804290884E-2</v>
      </c>
      <c r="AK353" s="223">
        <v>1.6083889757387344E-2</v>
      </c>
      <c r="AL353" s="223">
        <v>1.6085458513345502E-2</v>
      </c>
      <c r="AM353" s="223">
        <v>1.6087133846930272E-2</v>
      </c>
      <c r="AN353" s="223">
        <v>1.6088922991989916E-2</v>
      </c>
      <c r="AO353" s="223">
        <v>1.6090833672462824E-2</v>
      </c>
      <c r="AP353" s="223">
        <v>1.609287413546619E-2</v>
      </c>
      <c r="AQ353" s="223">
        <v>1.6095053186605052E-2</v>
      </c>
      <c r="AR353" s="223">
        <v>1.6097380227649592E-2</v>
      </c>
      <c r="AS353" s="223">
        <v>1.6099865296737709E-2</v>
      </c>
      <c r="AT353" s="223">
        <v>1.6102519111271148E-2</v>
      </c>
      <c r="AU353" s="223">
        <v>1.6105353113683694E-2</v>
      </c>
      <c r="AV353" s="223">
        <v>1.6108379520272678E-2</v>
      </c>
      <c r="AW353" s="223">
        <v>1.6111611373297016E-2</v>
      </c>
      <c r="AX353" s="223">
        <v>1.611506259655943E-2</v>
      </c>
      <c r="AY353" s="223">
        <v>1.6118748054704472E-2</v>
      </c>
      <c r="AZ353" s="223">
        <v>1.6122683616480261E-2</v>
      </c>
      <c r="BA353" s="223">
        <v>1.6126886222228611E-2</v>
      </c>
      <c r="BB353" s="223">
        <v>1.6131373955886628E-2</v>
      </c>
      <c r="BC353" s="223">
        <v>1.6136166121802922E-2</v>
      </c>
      <c r="BD353" s="223">
        <v>1.6141283326692991E-2</v>
      </c>
      <c r="BE353" s="223">
        <v>1.6146747567082072E-2</v>
      </c>
      <c r="BF353" s="223">
        <v>1.6152582322609535E-2</v>
      </c>
      <c r="BG353" s="223">
        <v>1.6158812655597286E-2</v>
      </c>
      <c r="BH353" s="223">
        <v>1.6165465317315861E-2</v>
      </c>
      <c r="BI353" s="223">
        <v>1.6172568861416801E-2</v>
      </c>
      <c r="BJ353" s="223">
        <v>1.6180153765038376E-2</v>
      </c>
      <c r="BK353" s="223">
        <v>1.6188252558135479E-2</v>
      </c>
      <c r="BL353" s="223">
        <v>1.6196899961633017E-2</v>
      </c>
      <c r="BM353" s="223">
        <v>1.6206133035058159E-2</v>
      </c>
      <c r="BN353" s="223">
        <v>1.6215991334369375E-2</v>
      </c>
      <c r="BO353" s="223">
        <v>1.6226517080773627E-2</v>
      </c>
      <c r="BP353" s="223">
        <v>1.6237755341406052E-2</v>
      </c>
      <c r="BQ353" s="223">
        <v>1.6249754222844193E-2</v>
      </c>
      <c r="BR353" s="223">
        <v>1.6262565078542016E-2</v>
      </c>
      <c r="BS353" s="223">
        <v>1.6276242731401665E-2</v>
      </c>
      <c r="BT353" s="223">
        <v>1.629084571285791E-2</v>
      </c>
      <c r="BU353" s="223">
        <v>1.6306436520035314E-2</v>
      </c>
      <c r="BV353" s="223">
        <v>1.6323081892758353E-2</v>
      </c>
      <c r="BW353" s="223">
        <v>1.634085311245775E-2</v>
      </c>
      <c r="BX353" s="223">
        <v>1.6359826325330722E-2</v>
      </c>
      <c r="BY353" s="223">
        <v>1.6380082892490669E-2</v>
      </c>
      <c r="BZ353" s="223">
        <v>1.6401709770297007E-2</v>
      </c>
      <c r="CA353" s="223">
        <v>1.642479992460558E-2</v>
      </c>
      <c r="CB353" s="223">
        <v>1.6449452783345184E-2</v>
      </c>
      <c r="CC353" s="223">
        <v>1.6475774732633584E-2</v>
      </c>
      <c r="CD353" s="223">
        <v>1.6503879662627757E-2</v>
      </c>
      <c r="CE353" s="223">
        <v>1.6533889570499154E-2</v>
      </c>
      <c r="CF353" s="223">
        <v>1.6565935229384893E-2</v>
      </c>
      <c r="CG353" s="223">
        <v>1.6600156933950994E-2</v>
      </c>
      <c r="CH353" s="223">
        <v>1.7171394902498225E-2</v>
      </c>
      <c r="CI353" s="223">
        <v>1.7211609329519588E-2</v>
      </c>
      <c r="CJ353" s="223">
        <v>1.7254569499619433E-2</v>
      </c>
      <c r="CK353" s="223">
        <v>1.7300469513577266E-2</v>
      </c>
      <c r="CL353" s="223">
        <v>1.7349518981234956E-2</v>
      </c>
      <c r="CM353" s="223">
        <v>1.7401944682526611E-2</v>
      </c>
      <c r="CN353" s="223">
        <v>1.7458011037449896E-2</v>
      </c>
      <c r="CO353" s="223">
        <v>1.7517984147107826E-2</v>
      </c>
      <c r="CP353" s="223">
        <v>1.758213967399988E-2</v>
      </c>
      <c r="CQ353" s="223">
        <v>1.7650801396824529E-2</v>
      </c>
      <c r="CR353" s="223">
        <v>1.7724319453458606E-2</v>
      </c>
      <c r="CS353" s="223">
        <v>1.7803079223037355E-2</v>
      </c>
      <c r="CT353" s="223">
        <v>1.7887506564303563E-2</v>
      </c>
      <c r="CU353" s="223">
        <v>1.7978074115011507E-2</v>
      </c>
      <c r="CV353" s="223">
        <v>1.8075342168235212E-2</v>
      </c>
      <c r="CW353" s="223">
        <v>1.8179875937000847E-2</v>
      </c>
      <c r="CX353" s="223">
        <v>1.8292341703270078E-2</v>
      </c>
      <c r="CY353" s="223">
        <v>1.8413495339693678E-2</v>
      </c>
      <c r="CZ353" s="223">
        <v>1.854419888072514E-2</v>
      </c>
      <c r="DA353" s="223">
        <v>1.8685441771006246E-2</v>
      </c>
      <c r="DB353" s="223">
        <v>1.8838367328179388E-2</v>
      </c>
      <c r="DC353" s="223">
        <v>1.9004305845881257E-2</v>
      </c>
      <c r="DD353" s="223">
        <v>1.9184816163248936E-2</v>
      </c>
    </row>
    <row r="354" spans="8:108">
      <c r="H354" s="223" t="s">
        <v>826</v>
      </c>
      <c r="I354" s="223">
        <v>0</v>
      </c>
      <c r="J354" s="223">
        <v>0</v>
      </c>
      <c r="K354" s="223">
        <v>0</v>
      </c>
      <c r="L354" s="223">
        <v>0</v>
      </c>
      <c r="M354" s="223">
        <v>0</v>
      </c>
      <c r="N354" s="223">
        <v>0</v>
      </c>
      <c r="O354" s="223">
        <v>0</v>
      </c>
      <c r="P354" s="223">
        <v>0</v>
      </c>
      <c r="Q354" s="223">
        <v>0</v>
      </c>
      <c r="R354" s="223">
        <v>0</v>
      </c>
      <c r="S354" s="223">
        <v>0</v>
      </c>
      <c r="T354" s="223">
        <v>0</v>
      </c>
      <c r="U354" s="223">
        <v>0</v>
      </c>
      <c r="V354" s="223">
        <v>0</v>
      </c>
      <c r="W354" s="223">
        <v>0</v>
      </c>
      <c r="X354" s="223">
        <v>0</v>
      </c>
      <c r="Y354" s="223">
        <v>0</v>
      </c>
      <c r="Z354" s="223">
        <v>0</v>
      </c>
      <c r="AA354" s="223">
        <v>0</v>
      </c>
      <c r="AB354" s="223">
        <v>0</v>
      </c>
      <c r="AC354" s="223">
        <v>0</v>
      </c>
      <c r="AD354" s="223">
        <v>0</v>
      </c>
      <c r="AE354" s="223">
        <v>0</v>
      </c>
      <c r="AF354" s="223">
        <v>0</v>
      </c>
      <c r="AG354" s="223">
        <v>0</v>
      </c>
      <c r="AH354" s="223">
        <v>0</v>
      </c>
      <c r="AI354" s="223">
        <v>0</v>
      </c>
      <c r="AJ354" s="223">
        <v>0</v>
      </c>
      <c r="AK354" s="223">
        <v>0</v>
      </c>
      <c r="AL354" s="223">
        <v>0</v>
      </c>
      <c r="AM354" s="223">
        <v>0</v>
      </c>
      <c r="AN354" s="223">
        <v>0</v>
      </c>
      <c r="AO354" s="223">
        <v>0</v>
      </c>
      <c r="AP354" s="223">
        <v>0</v>
      </c>
      <c r="AQ354" s="223">
        <v>0</v>
      </c>
      <c r="AR354" s="223">
        <v>0</v>
      </c>
      <c r="AS354" s="223">
        <v>0</v>
      </c>
      <c r="AT354" s="223">
        <v>0</v>
      </c>
      <c r="AU354" s="223">
        <v>0</v>
      </c>
      <c r="AV354" s="223">
        <v>0</v>
      </c>
      <c r="AW354" s="223">
        <v>0</v>
      </c>
      <c r="AX354" s="223">
        <v>0</v>
      </c>
      <c r="AY354" s="223">
        <v>0</v>
      </c>
      <c r="AZ354" s="223">
        <v>0</v>
      </c>
      <c r="BA354" s="223">
        <v>0</v>
      </c>
      <c r="BB354" s="223">
        <v>0</v>
      </c>
      <c r="BC354" s="223">
        <v>0</v>
      </c>
      <c r="BD354" s="223">
        <v>0</v>
      </c>
      <c r="BE354" s="223">
        <v>0</v>
      </c>
      <c r="BF354" s="223">
        <v>0</v>
      </c>
      <c r="BG354" s="223">
        <v>0</v>
      </c>
      <c r="BH354" s="223">
        <v>0</v>
      </c>
      <c r="BI354" s="223">
        <v>0</v>
      </c>
      <c r="BJ354" s="223">
        <v>0</v>
      </c>
      <c r="BK354" s="223">
        <v>0</v>
      </c>
      <c r="BL354" s="223">
        <v>0</v>
      </c>
      <c r="BM354" s="223">
        <v>0</v>
      </c>
      <c r="BN354" s="223">
        <v>0</v>
      </c>
      <c r="BO354" s="223">
        <v>0</v>
      </c>
      <c r="BP354" s="223">
        <v>0</v>
      </c>
      <c r="BQ354" s="223">
        <v>0</v>
      </c>
      <c r="BR354" s="223">
        <v>0</v>
      </c>
      <c r="BS354" s="223">
        <v>0</v>
      </c>
      <c r="BT354" s="223">
        <v>0</v>
      </c>
      <c r="BU354" s="223">
        <v>0</v>
      </c>
      <c r="BV354" s="223">
        <v>0</v>
      </c>
      <c r="BW354" s="223">
        <v>0</v>
      </c>
      <c r="BX354" s="223">
        <v>0</v>
      </c>
      <c r="BY354" s="223">
        <v>0</v>
      </c>
      <c r="BZ354" s="223">
        <v>0</v>
      </c>
      <c r="CA354" s="223">
        <v>0</v>
      </c>
      <c r="CB354" s="223">
        <v>0</v>
      </c>
      <c r="CC354" s="223">
        <v>0</v>
      </c>
      <c r="CD354" s="223">
        <v>0</v>
      </c>
      <c r="CE354" s="223">
        <v>0</v>
      </c>
      <c r="CF354" s="223">
        <v>0</v>
      </c>
      <c r="CG354" s="223">
        <v>0</v>
      </c>
      <c r="CH354" s="223">
        <v>0</v>
      </c>
      <c r="CI354" s="223">
        <v>0</v>
      </c>
      <c r="CJ354" s="223">
        <v>0</v>
      </c>
      <c r="CK354" s="223">
        <v>0</v>
      </c>
      <c r="CL354" s="223">
        <v>0</v>
      </c>
      <c r="CM354" s="223">
        <v>0</v>
      </c>
      <c r="CN354" s="223">
        <v>0</v>
      </c>
      <c r="CO354" s="223">
        <v>0</v>
      </c>
      <c r="CP354" s="223">
        <v>0</v>
      </c>
      <c r="CQ354" s="223">
        <v>0</v>
      </c>
      <c r="CR354" s="223">
        <v>0</v>
      </c>
      <c r="CS354" s="223">
        <v>0</v>
      </c>
      <c r="CT354" s="223">
        <v>0</v>
      </c>
      <c r="CU354" s="223">
        <v>0</v>
      </c>
      <c r="CV354" s="223">
        <v>0</v>
      </c>
      <c r="CW354" s="223">
        <v>0</v>
      </c>
      <c r="CX354" s="223">
        <v>0</v>
      </c>
      <c r="CY354" s="223">
        <v>0</v>
      </c>
      <c r="CZ354" s="223">
        <v>0</v>
      </c>
      <c r="DA354" s="223">
        <v>0</v>
      </c>
      <c r="DB354" s="223">
        <v>0</v>
      </c>
      <c r="DC354" s="223">
        <v>0</v>
      </c>
      <c r="DD354" s="223">
        <v>0</v>
      </c>
    </row>
    <row r="355" spans="8:108">
      <c r="H355" s="223" t="s">
        <v>827</v>
      </c>
      <c r="I355" s="223">
        <v>1.1072598055749886E-3</v>
      </c>
      <c r="J355" s="223">
        <v>1.1073122267320839E-3</v>
      </c>
      <c r="K355" s="223">
        <v>1.1073697713673356E-3</v>
      </c>
      <c r="L355" s="223">
        <v>1.1074330071598457E-3</v>
      </c>
      <c r="M355" s="223">
        <v>1.107502571247945E-3</v>
      </c>
      <c r="N355" s="223">
        <v>1.107579179291352E-3</v>
      </c>
      <c r="O355" s="223">
        <v>1.1076636357644591E-3</v>
      </c>
      <c r="P355" s="223">
        <v>1.107756845647165E-3</v>
      </c>
      <c r="Q355" s="223">
        <v>1.1078598277065891E-3</v>
      </c>
      <c r="R355" s="223">
        <v>1.1079737295900318E-3</v>
      </c>
      <c r="S355" s="223">
        <v>1.1080998449803552E-3</v>
      </c>
      <c r="T355" s="223">
        <v>1.1082396331001147E-3</v>
      </c>
      <c r="U355" s="223">
        <v>1.1083947408908731E-3</v>
      </c>
      <c r="V355" s="223">
        <v>1.1085670282398521E-3</v>
      </c>
      <c r="W355" s="223">
        <v>1.108758596678291E-3</v>
      </c>
      <c r="X355" s="223">
        <v>1.1089718220353977E-3</v>
      </c>
      <c r="Y355" s="223">
        <v>1.1092093915997415E-3</v>
      </c>
      <c r="Z355" s="223">
        <v>1.1094743464174414E-3</v>
      </c>
      <c r="AA355" s="223">
        <v>1.1097701294450113E-3</v>
      </c>
      <c r="AB355" s="223">
        <v>1.1101006403756463E-3</v>
      </c>
      <c r="AC355" s="223">
        <v>1.1104702980730559E-3</v>
      </c>
      <c r="AD355" s="223">
        <v>1.1108841116784429E-3</v>
      </c>
      <c r="AE355" s="223">
        <v>1.1113477616064345E-3</v>
      </c>
      <c r="AF355" s="223">
        <v>1.1118676918172481E-3</v>
      </c>
      <c r="AG355" s="223">
        <v>1.1124512149480977E-3</v>
      </c>
      <c r="AH355" s="223">
        <v>1.1131066321104276E-3</v>
      </c>
      <c r="AI355" s="223">
        <v>1.1138433694148383E-3</v>
      </c>
      <c r="AJ355" s="223">
        <v>1.1146721335771421E-3</v>
      </c>
      <c r="AK355" s="223">
        <v>1.1156050892920536E-3</v>
      </c>
      <c r="AL355" s="223">
        <v>1.1166560614415003E-3</v>
      </c>
      <c r="AM355" s="223">
        <v>1.1178407656392845E-3</v>
      </c>
      <c r="AN355" s="223">
        <v>1.1191770711105841E-3</v>
      </c>
      <c r="AO355" s="223">
        <v>1.1206853004725598E-3</v>
      </c>
      <c r="AP355" s="223">
        <v>1.1223885716312913E-3</v>
      </c>
      <c r="AQ355" s="223">
        <v>1.1243131877522439E-3</v>
      </c>
      <c r="AR355" s="223">
        <v>1.1264890821098413E-3</v>
      </c>
      <c r="AS355" s="223">
        <v>1.1289503255920081E-3</v>
      </c>
      <c r="AT355" s="223">
        <v>1.1317357057454764E-3</v>
      </c>
      <c r="AU355" s="223">
        <v>1.1348893875175717E-3</v>
      </c>
      <c r="AV355" s="223">
        <v>1.1384616673035333E-3</v>
      </c>
      <c r="AW355" s="223">
        <v>1.1425098335720891E-3</v>
      </c>
      <c r="AX355" s="223">
        <v>1.1470991492469711E-3</v>
      </c>
      <c r="AY355" s="223">
        <v>1.1523039732038278E-3</v>
      </c>
      <c r="AZ355" s="223">
        <v>1.1582090407418102E-3</v>
      </c>
      <c r="BA355" s="223">
        <v>1.164910925754048E-3</v>
      </c>
      <c r="BB355" s="223">
        <v>1.1725197106059052E-3</v>
      </c>
      <c r="BC355" s="223">
        <v>1.1811608934973754E-3</v>
      </c>
      <c r="BD355" s="223">
        <v>1.1909775674087783E-3</v>
      </c>
      <c r="BE355" s="223">
        <v>1.202132909691395E-3</v>
      </c>
      <c r="BF355" s="223">
        <v>1.2148130270640577E-3</v>
      </c>
      <c r="BG355" s="223">
        <v>1.2292302073260309E-3</v>
      </c>
      <c r="BH355" s="223">
        <v>1.2456266366266283E-3</v>
      </c>
      <c r="BI355" s="223">
        <v>1.2642786497953043E-3</v>
      </c>
      <c r="BJ355" s="223">
        <v>1.2855015912093812E-3</v>
      </c>
      <c r="BK355" s="223">
        <v>1.3096553751667012E-3</v>
      </c>
      <c r="BL355" s="223">
        <v>1.3371508479781233E-3</v>
      </c>
      <c r="BM355" s="223">
        <v>1.3684570692817368E-3</v>
      </c>
      <c r="BN355" s="223">
        <v>1.4041096477369784E-3</v>
      </c>
      <c r="BO355" s="223">
        <v>1.4447202866699205E-3</v>
      </c>
      <c r="BP355" s="223">
        <v>1.4909877188667641E-3</v>
      </c>
      <c r="BQ355" s="223">
        <v>1.5437102370885062E-3</v>
      </c>
      <c r="BR355" s="223">
        <v>1.6038000586413635E-3</v>
      </c>
      <c r="BS355" s="223">
        <v>1.6722997992381762E-3</v>
      </c>
      <c r="BT355" s="223">
        <v>1.7504013743212016E-3</v>
      </c>
      <c r="BU355" s="223">
        <v>1.8394676960544498E-3</v>
      </c>
      <c r="BV355" s="223">
        <v>1.9410575926116348E-3</v>
      </c>
      <c r="BW355" s="223">
        <v>2.0569544447179523E-3</v>
      </c>
      <c r="BX355" s="223">
        <v>2.1891991144986156E-3</v>
      </c>
      <c r="BY355" s="223">
        <v>2.3401278357805802E-3</v>
      </c>
      <c r="BZ355" s="223">
        <v>2.5124158458024277E-3</v>
      </c>
      <c r="CA355" s="223">
        <v>2.7091276691250574E-3</v>
      </c>
      <c r="CB355" s="223">
        <v>2.9337751194642601E-3</v>
      </c>
      <c r="CC355" s="223">
        <v>3.1903842691877247E-3</v>
      </c>
      <c r="CD355" s="223">
        <v>3.483572855524501E-3</v>
      </c>
      <c r="CE355" s="223">
        <v>3.8186398548273213E-3</v>
      </c>
      <c r="CF355" s="223">
        <v>4.201669271143408E-3</v>
      </c>
      <c r="CG355" s="223">
        <v>4.6396505650098787E-3</v>
      </c>
      <c r="CH355" s="223">
        <v>5.1769581902845006E-3</v>
      </c>
      <c r="CI355" s="223">
        <v>5.7504387296329097E-3</v>
      </c>
      <c r="CJ355" s="223">
        <v>6.40683751402908E-3</v>
      </c>
      <c r="CK355" s="223">
        <v>7.1584267460518851E-3</v>
      </c>
      <c r="CL355" s="223">
        <v>8.0193616896207971E-3</v>
      </c>
      <c r="CM355" s="223">
        <v>9.0059868442452229E-3</v>
      </c>
      <c r="CN355" s="223">
        <v>1.0137714704851813E-2</v>
      </c>
      <c r="CO355" s="223">
        <v>1.1436476213376207E-2</v>
      </c>
      <c r="CP355" s="223">
        <v>1.2927241130704932E-2</v>
      </c>
      <c r="CQ355" s="223">
        <v>1.4639662169150781E-2</v>
      </c>
      <c r="CR355" s="223">
        <v>1.6608092605995269E-2</v>
      </c>
      <c r="CS355" s="223">
        <v>1.8872581710934547E-2</v>
      </c>
      <c r="CT355" s="223">
        <v>2.1479924609107838E-2</v>
      </c>
      <c r="CU355" s="223">
        <v>2.448493674045479E-2</v>
      </c>
      <c r="CV355" s="223">
        <v>2.7953577361131729E-2</v>
      </c>
      <c r="CW355" s="223">
        <v>3.1960799568942905E-2</v>
      </c>
      <c r="CX355" s="223">
        <v>3.6596515551404446E-2</v>
      </c>
      <c r="CY355" s="223">
        <v>4.1967544371735395E-2</v>
      </c>
      <c r="CZ355" s="223">
        <v>4.820133475164691E-2</v>
      </c>
      <c r="DA355" s="223">
        <v>5.5450734107146619E-2</v>
      </c>
      <c r="DB355" s="223">
        <v>6.3900120742710106E-2</v>
      </c>
      <c r="DC355" s="223">
        <v>7.3773380466933935E-2</v>
      </c>
      <c r="DD355" s="223">
        <v>8.5344414718192069E-2</v>
      </c>
    </row>
    <row r="356" spans="8:108">
      <c r="H356" s="223" t="s">
        <v>828</v>
      </c>
      <c r="I356" s="223">
        <v>2.830871012462374E-3</v>
      </c>
      <c r="J356" s="223">
        <v>2.8309537759691893E-3</v>
      </c>
      <c r="K356" s="223">
        <v>2.8310461486385054E-3</v>
      </c>
      <c r="L356" s="223">
        <v>2.8311493436744303E-3</v>
      </c>
      <c r="M356" s="223">
        <v>2.8312647354925987E-3</v>
      </c>
      <c r="N356" s="223">
        <v>2.8313938817384819E-3</v>
      </c>
      <c r="O356" s="223">
        <v>2.8315385483667962E-3</v>
      </c>
      <c r="P356" s="223">
        <v>2.8317007382000778E-3</v>
      </c>
      <c r="Q356" s="223">
        <v>2.8318827234522959E-3</v>
      </c>
      <c r="R356" s="223">
        <v>2.8320870827713181E-3</v>
      </c>
      <c r="S356" s="223">
        <v>2.832316743431739E-3</v>
      </c>
      <c r="T356" s="223">
        <v>2.8325750293979801E-3</v>
      </c>
      <c r="U356" s="223">
        <v>2.832865716078466E-3</v>
      </c>
      <c r="V356" s="223">
        <v>2.8331930927067016E-3</v>
      </c>
      <c r="W356" s="223">
        <v>2.833562033416193E-3</v>
      </c>
      <c r="X356" s="223">
        <v>2.8339780782257176E-3</v>
      </c>
      <c r="Y356" s="223">
        <v>2.8344475253219191E-3</v>
      </c>
      <c r="Z356" s="223">
        <v>2.8349775362206068E-3</v>
      </c>
      <c r="AA356" s="223">
        <v>2.8355762556098066E-3</v>
      </c>
      <c r="AB356" s="223">
        <v>2.8362529479302682E-3</v>
      </c>
      <c r="AC356" s="223">
        <v>2.8370181530373924E-3</v>
      </c>
      <c r="AD356" s="223">
        <v>2.8378838636169148E-3</v>
      </c>
      <c r="AE356" s="223">
        <v>2.8388637274013406E-3</v>
      </c>
      <c r="AF356" s="223">
        <v>2.8399732776611727E-3</v>
      </c>
      <c r="AG356" s="223">
        <v>2.8412301959317237E-3</v>
      </c>
      <c r="AH356" s="223">
        <v>2.8426546114915146E-3</v>
      </c>
      <c r="AI356" s="223">
        <v>2.8442694427409185E-3</v>
      </c>
      <c r="AJ356" s="223">
        <v>2.8461007863511876E-3</v>
      </c>
      <c r="AK356" s="223">
        <v>2.8481783608763802E-3</v>
      </c>
      <c r="AL356" s="223">
        <v>2.8505360124581589E-3</v>
      </c>
      <c r="AM356" s="223">
        <v>2.8532122913222089E-3</v>
      </c>
      <c r="AN356" s="223">
        <v>2.8562511089831586E-3</v>
      </c>
      <c r="AO356" s="223">
        <v>2.8597024874635938E-3</v>
      </c>
      <c r="AP356" s="223">
        <v>2.8636234134154764E-3</v>
      </c>
      <c r="AQ356" s="223">
        <v>2.86807881183648E-3</v>
      </c>
      <c r="AR356" s="223">
        <v>2.8731426561299771E-3</v>
      </c>
      <c r="AS356" s="223">
        <v>2.8788992336010386E-3</v>
      </c>
      <c r="AT356" s="223">
        <v>2.8854445881518831E-3</v>
      </c>
      <c r="AU356" s="223">
        <v>2.8928881649842621E-3</v>
      </c>
      <c r="AV356" s="223">
        <v>2.9013546855854175E-3</v>
      </c>
      <c r="AW356" s="223">
        <v>2.9109862852276457E-3</v>
      </c>
      <c r="AX356" s="223">
        <v>2.9219449497167194E-3</v>
      </c>
      <c r="AY356" s="223">
        <v>2.9344152932579927E-3</v>
      </c>
      <c r="AZ356" s="223">
        <v>2.948607725159065E-3</v>
      </c>
      <c r="BA356" s="223">
        <v>2.9647620597535321E-3</v>
      </c>
      <c r="BB356" s="223">
        <v>2.9831516315256398E-3</v>
      </c>
      <c r="BC356" s="223">
        <v>3.0040879860700276E-3</v>
      </c>
      <c r="BD356" s="223">
        <v>3.0279262273816263E-3</v>
      </c>
      <c r="BE356" s="223">
        <v>3.0550711132066102E-3</v>
      </c>
      <c r="BF356" s="223">
        <v>3.0859840029877693E-3</v>
      </c>
      <c r="BG356" s="223">
        <v>3.1211907775256132E-3</v>
      </c>
      <c r="BH356" s="223">
        <v>3.1612908660995404E-3</v>
      </c>
      <c r="BI356" s="223">
        <v>3.206967535736409E-3</v>
      </c>
      <c r="BJ356" s="223">
        <v>3.2589996189022826E-3</v>
      </c>
      <c r="BK356" s="223">
        <v>3.3182748804986908E-3</v>
      </c>
      <c r="BL356" s="223">
        <v>3.3858052530928843E-3</v>
      </c>
      <c r="BM356" s="223">
        <v>3.4627442012887173E-3</v>
      </c>
      <c r="BN356" s="223">
        <v>3.5504065126088827E-3</v>
      </c>
      <c r="BO356" s="223">
        <v>3.6502908538495974E-3</v>
      </c>
      <c r="BP356" s="223">
        <v>3.7641054793204325E-3</v>
      </c>
      <c r="BQ356" s="223">
        <v>3.8937975315398452E-3</v>
      </c>
      <c r="BR356" s="223">
        <v>4.0415864367951077E-3</v>
      </c>
      <c r="BS356" s="223">
        <v>4.2100019686185444E-3</v>
      </c>
      <c r="BT356" s="223">
        <v>4.4019276329817694E-3</v>
      </c>
      <c r="BU356" s="223">
        <v>4.6206501213765724E-3</v>
      </c>
      <c r="BV356" s="223">
        <v>4.8699156836919935E-3</v>
      </c>
      <c r="BW356" s="223">
        <v>5.1539943939639173E-3</v>
      </c>
      <c r="BX356" s="223">
        <v>5.4777534210674146E-3</v>
      </c>
      <c r="BY356" s="223">
        <v>5.8467405760682873E-3</v>
      </c>
      <c r="BZ356" s="223">
        <v>6.2672795915812238E-3</v>
      </c>
      <c r="CA356" s="223">
        <v>6.746578800049953E-3</v>
      </c>
      <c r="CB356" s="223">
        <v>7.2928551220752171E-3</v>
      </c>
      <c r="CC356" s="223">
        <v>7.9154755584009782E-3</v>
      </c>
      <c r="CD356" s="223">
        <v>8.6251187067008916E-3</v>
      </c>
      <c r="CE356" s="223">
        <v>9.4339592050734587E-3</v>
      </c>
      <c r="CF356" s="223">
        <v>1.035587844810684E-2</v>
      </c>
      <c r="CG356" s="223">
        <v>1.14067054406728E-2</v>
      </c>
      <c r="CH356" s="223">
        <v>1.2693510632919298E-2</v>
      </c>
      <c r="CI356" s="223">
        <v>1.4059262840560817E-2</v>
      </c>
      <c r="CJ356" s="223">
        <v>1.5616142556783997E-2</v>
      </c>
      <c r="CK356" s="223">
        <v>1.7390973680328953E-2</v>
      </c>
      <c r="CL356" s="223">
        <v>1.9414373615583288E-2</v>
      </c>
      <c r="CM356" s="223">
        <v>2.1721300469681244E-2</v>
      </c>
      <c r="CN356" s="223">
        <v>2.4352892635994865E-2</v>
      </c>
      <c r="CO356" s="223">
        <v>2.7354892603511684E-2</v>
      </c>
      <c r="CP356" s="223">
        <v>3.0778553026486993E-2</v>
      </c>
      <c r="CQ356" s="223">
        <v>3.4684027359210022E-2</v>
      </c>
      <c r="CR356" s="223">
        <v>3.9139855716395666E-2</v>
      </c>
      <c r="CS356" s="223">
        <v>4.4224580243275267E-2</v>
      </c>
      <c r="CT356" s="223">
        <v>5.002828764396338E-2</v>
      </c>
      <c r="CU356" s="223">
        <v>5.665441535490718E-2</v>
      </c>
      <c r="CV356" s="223">
        <v>6.4225305779639238E-2</v>
      </c>
      <c r="CW356" s="223">
        <v>7.2875717098666512E-2</v>
      </c>
      <c r="CX356" s="223">
        <v>8.2763782141900791E-2</v>
      </c>
      <c r="CY356" s="223">
        <v>9.4072256390132683E-2</v>
      </c>
      <c r="CZ356" s="223">
        <v>0.10701270674189159</v>
      </c>
      <c r="DA356" s="223">
        <v>0.12183061096361511</v>
      </c>
      <c r="DB356" s="223">
        <v>0.13881151544877857</v>
      </c>
      <c r="DC356" s="223">
        <v>0.15828850675157724</v>
      </c>
      <c r="DD356" s="223">
        <v>0.1806513178794234</v>
      </c>
    </row>
    <row r="357" spans="8:108">
      <c r="H357" s="223" t="s">
        <v>829</v>
      </c>
      <c r="I357" s="223">
        <v>0</v>
      </c>
      <c r="J357" s="223">
        <v>0</v>
      </c>
      <c r="K357" s="223">
        <v>0</v>
      </c>
      <c r="L357" s="223">
        <v>0</v>
      </c>
      <c r="M357" s="223">
        <v>0</v>
      </c>
      <c r="N357" s="223">
        <v>0</v>
      </c>
      <c r="O357" s="223">
        <v>0</v>
      </c>
      <c r="P357" s="223">
        <v>0</v>
      </c>
      <c r="Q357" s="223">
        <v>0</v>
      </c>
      <c r="R357" s="223">
        <v>0</v>
      </c>
      <c r="S357" s="223">
        <v>0</v>
      </c>
      <c r="T357" s="223">
        <v>0</v>
      </c>
      <c r="U357" s="223">
        <v>0</v>
      </c>
      <c r="V357" s="223">
        <v>0</v>
      </c>
      <c r="W357" s="223">
        <v>0</v>
      </c>
      <c r="X357" s="223">
        <v>0</v>
      </c>
      <c r="Y357" s="223">
        <v>0</v>
      </c>
      <c r="Z357" s="223">
        <v>0</v>
      </c>
      <c r="AA357" s="223">
        <v>0</v>
      </c>
      <c r="AB357" s="223">
        <v>0</v>
      </c>
      <c r="AC357" s="223">
        <v>0</v>
      </c>
      <c r="AD357" s="223">
        <v>0</v>
      </c>
      <c r="AE357" s="223">
        <v>0</v>
      </c>
      <c r="AF357" s="223">
        <v>0</v>
      </c>
      <c r="AG357" s="223">
        <v>0</v>
      </c>
      <c r="AH357" s="223">
        <v>0</v>
      </c>
      <c r="AI357" s="223">
        <v>0</v>
      </c>
      <c r="AJ357" s="223">
        <v>0</v>
      </c>
      <c r="AK357" s="223">
        <v>0</v>
      </c>
      <c r="AL357" s="223">
        <v>0</v>
      </c>
      <c r="AM357" s="223">
        <v>0</v>
      </c>
      <c r="AN357" s="223">
        <v>0</v>
      </c>
      <c r="AO357" s="223">
        <v>0</v>
      </c>
      <c r="AP357" s="223">
        <v>0</v>
      </c>
      <c r="AQ357" s="223">
        <v>0</v>
      </c>
      <c r="AR357" s="223">
        <v>0</v>
      </c>
      <c r="AS357" s="223">
        <v>0</v>
      </c>
      <c r="AT357" s="223">
        <v>0</v>
      </c>
      <c r="AU357" s="223">
        <v>0</v>
      </c>
      <c r="AV357" s="223">
        <v>0</v>
      </c>
      <c r="AW357" s="223">
        <v>0</v>
      </c>
      <c r="AX357" s="223">
        <v>0</v>
      </c>
      <c r="AY357" s="223">
        <v>0</v>
      </c>
      <c r="AZ357" s="223">
        <v>0</v>
      </c>
      <c r="BA357" s="223">
        <v>0</v>
      </c>
      <c r="BB357" s="223">
        <v>0</v>
      </c>
      <c r="BC357" s="223">
        <v>0</v>
      </c>
      <c r="BD357" s="223">
        <v>0</v>
      </c>
      <c r="BE357" s="223">
        <v>0</v>
      </c>
      <c r="BF357" s="223">
        <v>0</v>
      </c>
      <c r="BG357" s="223">
        <v>0</v>
      </c>
      <c r="BH357" s="223">
        <v>0</v>
      </c>
      <c r="BI357" s="223">
        <v>0</v>
      </c>
      <c r="BJ357" s="223">
        <v>0</v>
      </c>
      <c r="BK357" s="223">
        <v>0</v>
      </c>
      <c r="BL357" s="223">
        <v>0</v>
      </c>
      <c r="BM357" s="223">
        <v>0</v>
      </c>
      <c r="BN357" s="223">
        <v>0</v>
      </c>
      <c r="BO357" s="223">
        <v>0</v>
      </c>
      <c r="BP357" s="223">
        <v>0</v>
      </c>
      <c r="BQ357" s="223">
        <v>0</v>
      </c>
      <c r="BR357" s="223">
        <v>0</v>
      </c>
      <c r="BS357" s="223">
        <v>0</v>
      </c>
      <c r="BT357" s="223">
        <v>0</v>
      </c>
      <c r="BU357" s="223">
        <v>0</v>
      </c>
      <c r="BV357" s="223">
        <v>0</v>
      </c>
      <c r="BW357" s="223">
        <v>0</v>
      </c>
      <c r="BX357" s="223">
        <v>0</v>
      </c>
      <c r="BY357" s="223">
        <v>0</v>
      </c>
      <c r="BZ357" s="223">
        <v>0</v>
      </c>
      <c r="CA357" s="223">
        <v>0</v>
      </c>
      <c r="CB357" s="223">
        <v>0</v>
      </c>
      <c r="CC357" s="223">
        <v>0</v>
      </c>
      <c r="CD357" s="223">
        <v>0</v>
      </c>
      <c r="CE357" s="223">
        <v>0</v>
      </c>
      <c r="CF357" s="223">
        <v>0</v>
      </c>
      <c r="CG357" s="223">
        <v>0</v>
      </c>
      <c r="CH357" s="223">
        <v>0</v>
      </c>
      <c r="CI357" s="223">
        <v>0</v>
      </c>
      <c r="CJ357" s="223">
        <v>0</v>
      </c>
      <c r="CK357" s="223">
        <v>0</v>
      </c>
      <c r="CL357" s="223">
        <v>0</v>
      </c>
      <c r="CM357" s="223">
        <v>0</v>
      </c>
      <c r="CN357" s="223">
        <v>0</v>
      </c>
      <c r="CO357" s="223">
        <v>0</v>
      </c>
      <c r="CP357" s="223">
        <v>0</v>
      </c>
      <c r="CQ357" s="223">
        <v>0</v>
      </c>
      <c r="CR357" s="223">
        <v>0</v>
      </c>
      <c r="CS357" s="223">
        <v>0</v>
      </c>
      <c r="CT357" s="223">
        <v>0</v>
      </c>
      <c r="CU357" s="223">
        <v>0</v>
      </c>
      <c r="CV357" s="223">
        <v>0</v>
      </c>
      <c r="CW357" s="223">
        <v>0</v>
      </c>
      <c r="CX357" s="223">
        <v>0</v>
      </c>
      <c r="CY357" s="223">
        <v>0</v>
      </c>
      <c r="CZ357" s="223">
        <v>0</v>
      </c>
      <c r="DA357" s="223">
        <v>0</v>
      </c>
      <c r="DB357" s="223">
        <v>0</v>
      </c>
      <c r="DC357" s="223">
        <v>0</v>
      </c>
      <c r="DD357" s="223">
        <v>0</v>
      </c>
    </row>
    <row r="358" spans="8:108">
      <c r="H358" s="223" t="s">
        <v>830</v>
      </c>
      <c r="I358" s="223">
        <v>6.5585040684786692E-5</v>
      </c>
      <c r="J358" s="223">
        <v>6.5586008130889915E-5</v>
      </c>
      <c r="K358" s="223">
        <v>6.5587041352955044E-5</v>
      </c>
      <c r="L358" s="223">
        <v>6.5588144822259433E-5</v>
      </c>
      <c r="M358" s="223">
        <v>6.5589323313921939E-5</v>
      </c>
      <c r="N358" s="223">
        <v>6.5590581927530713E-5</v>
      </c>
      <c r="O358" s="223">
        <v>6.5591926109173686E-5</v>
      </c>
      <c r="P358" s="223">
        <v>6.5593361674962501E-5</v>
      </c>
      <c r="Q358" s="223">
        <v>6.5594894836150866E-5</v>
      </c>
      <c r="R358" s="223">
        <v>6.5596532225954945E-5</v>
      </c>
      <c r="S358" s="223">
        <v>6.5598280928190573E-5</v>
      </c>
      <c r="T358" s="223">
        <v>6.5600148507850367E-5</v>
      </c>
      <c r="U358" s="223">
        <v>6.5602143043750943E-5</v>
      </c>
      <c r="V358" s="223">
        <v>6.5604273163390335E-5</v>
      </c>
      <c r="W358" s="223">
        <v>6.5606548080164446E-5</v>
      </c>
      <c r="X358" s="223">
        <v>6.56089776331011E-5</v>
      </c>
      <c r="Y358" s="223">
        <v>6.5611572329281575E-5</v>
      </c>
      <c r="Z358" s="223">
        <v>6.5614343389130199E-5</v>
      </c>
      <c r="AA358" s="223">
        <v>6.5617302794764867E-5</v>
      </c>
      <c r="AB358" s="223">
        <v>6.5620463341613827E-5</v>
      </c>
      <c r="AC358" s="223">
        <v>6.5623838693518706E-5</v>
      </c>
      <c r="AD358" s="223">
        <v>6.5627443441556939E-5</v>
      </c>
      <c r="AE358" s="223">
        <v>6.563129316683309E-5</v>
      </c>
      <c r="AF358" s="223">
        <v>6.5635404507505539E-5</v>
      </c>
      <c r="AG358" s="223">
        <v>6.5639795230330899E-5</v>
      </c>
      <c r="AH358" s="223">
        <v>6.5644484307029102E-5</v>
      </c>
      <c r="AI358" s="223">
        <v>6.5649491995791202E-5</v>
      </c>
      <c r="AJ358" s="223">
        <v>6.5654839928272447E-5</v>
      </c>
      <c r="AK358" s="223">
        <v>6.5660551202437539E-5</v>
      </c>
      <c r="AL358" s="223">
        <v>6.5666650481647053E-5</v>
      </c>
      <c r="AM358" s="223">
        <v>6.5673164100401338E-5</v>
      </c>
      <c r="AN358" s="223">
        <v>6.5680120177183819E-5</v>
      </c>
      <c r="AO358" s="223">
        <v>6.5687548734876693E-5</v>
      </c>
      <c r="AP358" s="223">
        <v>6.5695481829250517E-5</v>
      </c>
      <c r="AQ358" s="223">
        <v>6.5703953686064356E-5</v>
      </c>
      <c r="AR358" s="223">
        <v>6.5713000847347013E-5</v>
      </c>
      <c r="AS358" s="223">
        <v>6.5722662327467819E-5</v>
      </c>
      <c r="AT358" s="223">
        <v>6.5732979779644841E-5</v>
      </c>
      <c r="AU358" s="223">
        <v>6.5743997673582363E-5</v>
      </c>
      <c r="AV358" s="223">
        <v>6.5755763484973305E-5</v>
      </c>
      <c r="AW358" s="223">
        <v>6.5768327897652564E-5</v>
      </c>
      <c r="AX358" s="223">
        <v>6.5781745019239266E-5</v>
      </c>
      <c r="AY358" s="223">
        <v>6.5796072611160701E-5</v>
      </c>
      <c r="AZ358" s="223">
        <v>6.5811372334012767E-5</v>
      </c>
      <c r="BA358" s="223">
        <v>6.5827710009276069E-5</v>
      </c>
      <c r="BB358" s="223">
        <v>6.5845155898475448E-5</v>
      </c>
      <c r="BC358" s="223">
        <v>6.5863785000949134E-5</v>
      </c>
      <c r="BD358" s="223">
        <v>6.5883677371473317E-5</v>
      </c>
      <c r="BE358" s="223">
        <v>6.5904918459079473E-5</v>
      </c>
      <c r="BF358" s="223">
        <v>6.5927599468498639E-5</v>
      </c>
      <c r="BG358" s="223">
        <v>6.5951817745775031E-5</v>
      </c>
      <c r="BH358" s="223">
        <v>6.5977677189709387E-5</v>
      </c>
      <c r="BI358" s="223">
        <v>6.6005288690924874E-5</v>
      </c>
      <c r="BJ358" s="223">
        <v>6.6034770600493381E-5</v>
      </c>
      <c r="BK358" s="223">
        <v>6.6066249230226559E-5</v>
      </c>
      <c r="BL358" s="223">
        <v>6.6099859386918187E-5</v>
      </c>
      <c r="BM358" s="223">
        <v>6.6135744943036649E-5</v>
      </c>
      <c r="BN358" s="223">
        <v>6.6174059446604086E-5</v>
      </c>
      <c r="BO358" s="223">
        <v>6.6214966773273876E-5</v>
      </c>
      <c r="BP358" s="223">
        <v>6.6258641823934306E-5</v>
      </c>
      <c r="BQ358" s="223">
        <v>6.6305271271534718E-5</v>
      </c>
      <c r="BR358" s="223">
        <v>6.6355054361258778E-5</v>
      </c>
      <c r="BS358" s="223">
        <v>6.640820376867269E-5</v>
      </c>
      <c r="BT358" s="223">
        <v>6.6464946521070404E-5</v>
      </c>
      <c r="BU358" s="223">
        <v>6.6525524987939681E-5</v>
      </c>
      <c r="BV358" s="223">
        <v>6.6590197947308377E-5</v>
      </c>
      <c r="BW358" s="223">
        <v>6.6659241735728846E-5</v>
      </c>
      <c r="BX358" s="223">
        <v>6.6732951490852319E-5</v>
      </c>
      <c r="BY358" s="223">
        <v>6.6811642496980662E-5</v>
      </c>
      <c r="BZ358" s="223">
        <v>6.6895651645714998E-5</v>
      </c>
      <c r="CA358" s="223">
        <v>6.6985339025909542E-5</v>
      </c>
      <c r="CB358" s="223">
        <v>6.708108965967197E-5</v>
      </c>
      <c r="CC358" s="223">
        <v>6.7183315404224219E-5</v>
      </c>
      <c r="CD358" s="223">
        <v>6.7292457043174878E-5</v>
      </c>
      <c r="CE358" s="223">
        <v>6.7408986595306851E-5</v>
      </c>
      <c r="CF358" s="223">
        <v>6.7533409874541715E-5</v>
      </c>
      <c r="CG358" s="223">
        <v>6.7666269341537137E-5</v>
      </c>
      <c r="CH358" s="223">
        <v>6.9882096698143449E-5</v>
      </c>
      <c r="CI358" s="223">
        <v>7.0037953971245119E-5</v>
      </c>
      <c r="CJ358" s="223">
        <v>7.0204433438025008E-5</v>
      </c>
      <c r="CK358" s="223">
        <v>7.0382283393088867E-5</v>
      </c>
      <c r="CL358" s="223">
        <v>7.0572311516716531E-5</v>
      </c>
      <c r="CM358" s="223">
        <v>7.0775391252278012E-5</v>
      </c>
      <c r="CN358" s="223">
        <v>7.0992540139139742E-5</v>
      </c>
      <c r="CO358" s="223">
        <v>7.122478349550046E-5</v>
      </c>
      <c r="CP358" s="223">
        <v>7.1473180275909867E-5</v>
      </c>
      <c r="CQ358" s="223">
        <v>7.1738974984855488E-5</v>
      </c>
      <c r="CR358" s="223">
        <v>7.2023512696579322E-5</v>
      </c>
      <c r="CS358" s="223">
        <v>7.2328272879320054E-5</v>
      </c>
      <c r="CT358" s="223">
        <v>7.2654889354538824E-5</v>
      </c>
      <c r="CU358" s="223">
        <v>7.3005174187634013E-5</v>
      </c>
      <c r="CV358" s="223">
        <v>7.3381273352908459E-5</v>
      </c>
      <c r="CW358" s="223">
        <v>7.3785352557133307E-5</v>
      </c>
      <c r="CX358" s="223">
        <v>7.4219959104039626E-5</v>
      </c>
      <c r="CY358" s="223">
        <v>7.4687981732646157E-5</v>
      </c>
      <c r="CZ358" s="223">
        <v>7.5192711789916959E-5</v>
      </c>
      <c r="DA358" s="223">
        <v>7.5737923125919262E-5</v>
      </c>
      <c r="DB358" s="223">
        <v>7.6327971391860547E-5</v>
      </c>
      <c r="DC358" s="223">
        <v>7.6967917887299977E-5</v>
      </c>
      <c r="DD358" s="223">
        <v>7.7663684510821606E-5</v>
      </c>
    </row>
    <row r="359" spans="8:108">
      <c r="H359" s="223" t="s">
        <v>831</v>
      </c>
      <c r="I359" s="223">
        <v>4.4044038999747493E-9</v>
      </c>
      <c r="J359" s="223">
        <v>5.023772863019159E-9</v>
      </c>
      <c r="K359" s="223">
        <v>5.7302405393275582E-9</v>
      </c>
      <c r="L359" s="223">
        <v>6.536055178820248E-9</v>
      </c>
      <c r="M359" s="223">
        <v>7.4551874406298773E-9</v>
      </c>
      <c r="N359" s="223">
        <v>8.5035726067657772E-9</v>
      </c>
      <c r="O359" s="223">
        <v>9.6993868570563914E-9</v>
      </c>
      <c r="P359" s="223">
        <v>1.1063362395234451E-8</v>
      </c>
      <c r="Q359" s="223">
        <v>1.2619146889603858E-8</v>
      </c>
      <c r="R359" s="223">
        <v>1.4393713460023034E-8</v>
      </c>
      <c r="S359" s="223">
        <v>1.64178283192765E-8</v>
      </c>
      <c r="T359" s="223">
        <v>1.8726584176478821E-8</v>
      </c>
      <c r="U359" s="223">
        <v>2.1360008650291506E-8</v>
      </c>
      <c r="V359" s="223">
        <v>2.4363758240202306E-8</v>
      </c>
      <c r="W359" s="223">
        <v>2.778990988746274E-8</v>
      </c>
      <c r="X359" s="223">
        <v>3.1697863849222259E-8</v>
      </c>
      <c r="Y359" s="223">
        <v>3.6155373539268673E-8</v>
      </c>
      <c r="Z359" s="223">
        <v>4.1239720190044369E-8</v>
      </c>
      <c r="AA359" s="223">
        <v>4.7039052701419155E-8</v>
      </c>
      <c r="AB359" s="223">
        <v>5.3653915905594484E-8</v>
      </c>
      <c r="AC359" s="223">
        <v>6.1198993744143887E-8</v>
      </c>
      <c r="AD359" s="223">
        <v>6.9805097579191577E-8</v>
      </c>
      <c r="AE359" s="223">
        <v>7.9621434110699445E-8</v>
      </c>
      <c r="AF359" s="223">
        <v>9.0818192219449476E-8</v>
      </c>
      <c r="AG359" s="223">
        <v>1.0358949358462421E-7</v>
      </c>
      <c r="AH359" s="223">
        <v>1.1815675823175885E-7</v>
      </c>
      <c r="AI359" s="223">
        <v>1.347725433606189E-7</v>
      </c>
      <c r="AJ359" s="223">
        <v>1.5372492200795477E-7</v>
      </c>
      <c r="AK359" s="223">
        <v>1.7534247745937362E-7</v>
      </c>
      <c r="AL359" s="223">
        <v>1.9999999999999989E-7</v>
      </c>
      <c r="AM359" s="223">
        <v>2.2812498477026403E-7</v>
      </c>
      <c r="AN359" s="223">
        <v>2.6020504338216612E-7</v>
      </c>
      <c r="AO359" s="223">
        <v>2.9679635779351288E-7</v>
      </c>
      <c r="AP359" s="223">
        <v>3.3853332300757511E-7</v>
      </c>
      <c r="AQ359" s="223">
        <v>3.8613954577664989E-7</v>
      </c>
      <c r="AR359" s="223">
        <v>4.4044038999747465E-7</v>
      </c>
      <c r="AS359" s="223">
        <v>5.0237728630191582E-7</v>
      </c>
      <c r="AT359" s="223">
        <v>5.7302405393275561E-7</v>
      </c>
      <c r="AU359" s="223">
        <v>6.5360551788202502E-7</v>
      </c>
      <c r="AV359" s="223">
        <v>7.4551874406298761E-7</v>
      </c>
      <c r="AW359" s="223">
        <v>8.5035726067657806E-7</v>
      </c>
      <c r="AX359" s="223">
        <v>9.6993868570563907E-7</v>
      </c>
      <c r="AY359" s="223">
        <v>1.1063362395234449E-6</v>
      </c>
      <c r="AZ359" s="223">
        <v>1.2619146889603861E-6</v>
      </c>
      <c r="BA359" s="223">
        <v>1.4393713460023043E-6</v>
      </c>
      <c r="BB359" s="223">
        <v>1.6417828319276503E-6</v>
      </c>
      <c r="BC359" s="223">
        <v>1.8726584176478812E-6</v>
      </c>
      <c r="BD359" s="223">
        <v>2.1360008650291511E-6</v>
      </c>
      <c r="BE359" s="223">
        <v>2.4363758240202289E-6</v>
      </c>
      <c r="BF359" s="223">
        <v>2.7789909887462745E-6</v>
      </c>
      <c r="BG359" s="223">
        <v>3.1697863849222252E-6</v>
      </c>
      <c r="BH359" s="223">
        <v>3.6155373539268682E-6</v>
      </c>
      <c r="BI359" s="223">
        <v>4.1239720190044368E-6</v>
      </c>
      <c r="BJ359" s="223">
        <v>4.7039052701419168E-6</v>
      </c>
      <c r="BK359" s="223">
        <v>5.3653915905594472E-6</v>
      </c>
      <c r="BL359" s="223">
        <v>6.1198993744143915E-6</v>
      </c>
      <c r="BM359" s="223">
        <v>6.9805097579191587E-6</v>
      </c>
      <c r="BN359" s="223">
        <v>7.9621434110699467E-6</v>
      </c>
      <c r="BO359" s="223">
        <v>9.0818192219449501E-6</v>
      </c>
      <c r="BP359" s="223">
        <v>1.0358949358462413E-5</v>
      </c>
      <c r="BQ359" s="223">
        <v>1.1815675823175886E-5</v>
      </c>
      <c r="BR359" s="223">
        <v>1.3477254336061882E-5</v>
      </c>
      <c r="BS359" s="223">
        <v>1.5372492200795473E-5</v>
      </c>
      <c r="BT359" s="223">
        <v>1.7534247745937357E-5</v>
      </c>
      <c r="BU359" s="223">
        <v>1.9999999999999998E-5</v>
      </c>
      <c r="BV359" s="223">
        <v>2.2812498477026405E-5</v>
      </c>
      <c r="BW359" s="223">
        <v>2.6020504338216627E-5</v>
      </c>
      <c r="BX359" s="223">
        <v>2.9679635779351293E-5</v>
      </c>
      <c r="BY359" s="223">
        <v>3.3853332300757531E-5</v>
      </c>
      <c r="BZ359" s="223">
        <v>3.8613954577664992E-5</v>
      </c>
      <c r="CA359" s="223">
        <v>4.4044038999747476E-5</v>
      </c>
      <c r="CB359" s="223">
        <v>5.0237728630191549E-5</v>
      </c>
      <c r="CC359" s="223">
        <v>5.7302405393275631E-5</v>
      </c>
      <c r="CD359" s="223">
        <v>6.5360551788202489E-5</v>
      </c>
      <c r="CE359" s="223">
        <v>7.4551874406298763E-5</v>
      </c>
      <c r="CF359" s="223">
        <v>8.5035726067657726E-5</v>
      </c>
      <c r="CG359" s="223">
        <v>9.6993868570563994E-5</v>
      </c>
      <c r="CH359" s="223">
        <v>1.1063362395234454E-4</v>
      </c>
      <c r="CI359" s="223">
        <v>1.2619146889603861E-4</v>
      </c>
      <c r="CJ359" s="223">
        <v>1.4393713460023025E-4</v>
      </c>
      <c r="CK359" s="223">
        <v>1.6417828319276523E-4</v>
      </c>
      <c r="CL359" s="223">
        <v>1.8726584176478832E-4</v>
      </c>
      <c r="CM359" s="223">
        <v>2.1360008650291506E-4</v>
      </c>
      <c r="CN359" s="223">
        <v>2.4363758240202296E-4</v>
      </c>
      <c r="CO359" s="223">
        <v>2.7789909887462709E-4</v>
      </c>
      <c r="CP359" s="223">
        <v>3.1697863849222278E-4</v>
      </c>
      <c r="CQ359" s="223">
        <v>3.6155373539268682E-4</v>
      </c>
      <c r="CR359" s="223">
        <v>4.1239720190044379E-4</v>
      </c>
      <c r="CS359" s="223">
        <v>4.7039052701419135E-4</v>
      </c>
      <c r="CT359" s="223">
        <v>5.3653915905594555E-4</v>
      </c>
      <c r="CU359" s="223">
        <v>6.119899374414391E-4</v>
      </c>
      <c r="CV359" s="223">
        <v>6.9805097579191577E-4</v>
      </c>
      <c r="CW359" s="223">
        <v>7.9621434110699395E-4</v>
      </c>
      <c r="CX359" s="223">
        <v>9.0818192219449393E-4</v>
      </c>
      <c r="CY359" s="223">
        <v>1.0358949358462424E-3</v>
      </c>
      <c r="CZ359" s="223">
        <v>1.1815675823175882E-3</v>
      </c>
      <c r="DA359" s="223">
        <v>1.3477254336061878E-3</v>
      </c>
      <c r="DB359" s="223">
        <v>1.537249220079546E-3</v>
      </c>
      <c r="DC359" s="223">
        <v>1.753424774593737E-3</v>
      </c>
      <c r="DD359" s="223">
        <v>2E-3</v>
      </c>
    </row>
    <row r="360" spans="8:108">
      <c r="H360" s="223" t="s">
        <v>832</v>
      </c>
      <c r="I360" s="223">
        <v>2.1300781285583228E-2</v>
      </c>
      <c r="J360" s="223">
        <v>2.1301638427887681E-2</v>
      </c>
      <c r="K360" s="223">
        <v>2.1302559338167701E-2</v>
      </c>
      <c r="L360" s="223">
        <v>2.130354912356023E-2</v>
      </c>
      <c r="M360" s="223">
        <v>2.1304613346923497E-2</v>
      </c>
      <c r="N360" s="223">
        <v>2.1305758073051191E-2</v>
      </c>
      <c r="O360" s="223">
        <v>2.1306989920194697E-2</v>
      </c>
      <c r="P360" s="223">
        <v>2.1308316117534642E-2</v>
      </c>
      <c r="Q360" s="223">
        <v>2.1309744569350277E-2</v>
      </c>
      <c r="R360" s="223">
        <v>2.1311283926734429E-2</v>
      </c>
      <c r="S360" s="223">
        <v>2.1312943667814818E-2</v>
      </c>
      <c r="T360" s="223">
        <v>2.1314734187570555E-2</v>
      </c>
      <c r="U360" s="223">
        <v>2.1316666898478696E-2</v>
      </c>
      <c r="V360" s="223">
        <v>2.1318754343391484E-2</v>
      </c>
      <c r="W360" s="223">
        <v>2.132101032223372E-2</v>
      </c>
      <c r="X360" s="223">
        <v>2.132345003432419E-2</v>
      </c>
      <c r="Y360" s="223">
        <v>2.1326090238369552E-2</v>
      </c>
      <c r="Z360" s="223">
        <v>2.1328949432456862E-2</v>
      </c>
      <c r="AA360" s="223">
        <v>2.1332048056687529E-2</v>
      </c>
      <c r="AB360" s="223">
        <v>2.1335408721455403E-2</v>
      </c>
      <c r="AC360" s="223">
        <v>2.1339056464782132E-2</v>
      </c>
      <c r="AD360" s="223">
        <v>2.1343019042589541E-2</v>
      </c>
      <c r="AE360" s="223">
        <v>2.1347327256320707E-2</v>
      </c>
      <c r="AF360" s="223">
        <v>2.1352015322927166E-2</v>
      </c>
      <c r="AG360" s="223">
        <v>2.1357121292929233E-2</v>
      </c>
      <c r="AH360" s="223">
        <v>2.1362687523042684E-2</v>
      </c>
      <c r="AI360" s="223">
        <v>2.1368761210760149E-2</v>
      </c>
      <c r="AJ360" s="223">
        <v>2.1375394999295822E-2</v>
      </c>
      <c r="AK360" s="223">
        <v>2.1382647662464661E-2</v>
      </c>
      <c r="AL360" s="223">
        <v>2.1390584880391916E-2</v>
      </c>
      <c r="AM360" s="223">
        <v>2.139928011845884E-2</v>
      </c>
      <c r="AN360" s="223">
        <v>2.1408815623611348E-2</v>
      </c>
      <c r="AO360" s="223">
        <v>2.1419283554120174E-2</v>
      </c>
      <c r="AP360" s="223">
        <v>2.1430787261117402E-2</v>
      </c>
      <c r="AQ360" s="223">
        <v>2.1443442742783994E-2</v>
      </c>
      <c r="AR360" s="223">
        <v>2.1457380294970081E-2</v>
      </c>
      <c r="AS360" s="223">
        <v>2.147274638534457E-2</v>
      </c>
      <c r="AT360" s="223">
        <v>2.1489705781951075E-2</v>
      </c>
      <c r="AU360" s="223">
        <v>2.1508443971358353E-2</v>
      </c>
      <c r="AV360" s="223">
        <v>2.1529169906511016E-2</v>
      </c>
      <c r="AW360" s="223">
        <v>2.1552119129995391E-2</v>
      </c>
      <c r="AX360" s="223">
        <v>2.157755732483492E-2</v>
      </c>
      <c r="AY360" s="223">
        <v>2.1605784352230054E-2</v>
      </c>
      <c r="AZ360" s="223">
        <v>2.1637138843988993E-2</v>
      </c>
      <c r="BA360" s="223">
        <v>2.1672003426902859E-2</v>
      </c>
      <c r="BB360" s="223">
        <v>2.1710810667170378E-2</v>
      </c>
      <c r="BC360" s="223">
        <v>2.1754049835364542E-2</v>
      </c>
      <c r="BD360" s="223">
        <v>2.1802274606576709E-2</v>
      </c>
      <c r="BE360" s="223">
        <v>2.1856111826523972E-2</v>
      </c>
      <c r="BF360" s="223">
        <v>2.1916271492851792E-2</v>
      </c>
      <c r="BG360" s="223">
        <v>2.1983558121937401E-2</v>
      </c>
      <c r="BH360" s="223">
        <v>2.2058883695579717E-2</v>
      </c>
      <c r="BI360" s="223">
        <v>2.2143282409485935E-2</v>
      </c>
      <c r="BJ360" s="223">
        <v>2.2237927476935364E-2</v>
      </c>
      <c r="BK360" s="223">
        <v>2.2344150276995853E-2</v>
      </c>
      <c r="BL360" s="223">
        <v>2.2463462177853881E-2</v>
      </c>
      <c r="BM360" s="223">
        <v>2.2597579412965071E-2</v>
      </c>
      <c r="BN360" s="223">
        <v>2.2748451441727088E-2</v>
      </c>
      <c r="BO360" s="223">
        <v>2.2918293288250118E-2</v>
      </c>
      <c r="BP360" s="223">
        <v>2.3109622422745967E-2</v>
      </c>
      <c r="BQ360" s="223">
        <v>2.3325300831462246E-2</v>
      </c>
      <c r="BR360" s="223">
        <v>2.3568583014568434E-2</v>
      </c>
      <c r="BS360" s="223">
        <v>2.3843170758843329E-2</v>
      </c>
      <c r="BT360" s="223">
        <v>2.4153275655625632E-2</v>
      </c>
      <c r="BU360" s="223">
        <v>2.4503690476865472E-2</v>
      </c>
      <c r="BV360" s="223">
        <v>2.4899870686306641E-2</v>
      </c>
      <c r="BW360" s="223">
        <v>2.5348027552448665E-2</v>
      </c>
      <c r="BX360" s="223">
        <v>2.5855234549264101E-2</v>
      </c>
      <c r="BY360" s="223">
        <v>2.642954898478081E-2</v>
      </c>
      <c r="BZ360" s="223">
        <v>2.7080151092679559E-2</v>
      </c>
      <c r="CA360" s="223">
        <v>2.781750316533237E-2</v>
      </c>
      <c r="CB360" s="223">
        <v>2.8653531707062564E-2</v>
      </c>
      <c r="CC360" s="223">
        <v>2.960183605457398E-2</v>
      </c>
      <c r="CD360" s="223">
        <v>3.0677927460560941E-2</v>
      </c>
      <c r="CE360" s="223">
        <v>3.1899503282514431E-2</v>
      </c>
      <c r="CF360" s="223">
        <v>3.3286761681460171E-2</v>
      </c>
      <c r="CG360" s="223">
        <v>3.4862763139319207E-2</v>
      </c>
      <c r="CH360" s="223">
        <v>3.6964645606873105E-2</v>
      </c>
      <c r="CI360" s="223">
        <v>3.9216228423975465E-2</v>
      </c>
      <c r="CJ360" s="223">
        <v>4.1762699710542653E-2</v>
      </c>
      <c r="CK360" s="223">
        <v>4.4644565753254477E-2</v>
      </c>
      <c r="CL360" s="223">
        <v>4.7908114820895568E-2</v>
      </c>
      <c r="CM360" s="223">
        <v>5.1606281347471278E-2</v>
      </c>
      <c r="CN360" s="223">
        <v>5.5801794639123249E-2</v>
      </c>
      <c r="CO360" s="223">
        <v>6.056419538889906E-2</v>
      </c>
      <c r="CP360" s="223">
        <v>6.5971418937838866E-2</v>
      </c>
      <c r="CQ360" s="223">
        <v>7.2115640995755514E-2</v>
      </c>
      <c r="CR360" s="223">
        <v>7.9102232508463599E-2</v>
      </c>
      <c r="CS360" s="223">
        <v>8.7052501985925679E-2</v>
      </c>
      <c r="CT360" s="223">
        <v>9.6106324181991651E-2</v>
      </c>
      <c r="CU360" s="223">
        <v>0.10642526473966166</v>
      </c>
      <c r="CV360" s="223">
        <v>0.11820201944053588</v>
      </c>
      <c r="CW360" s="223">
        <v>0.13164987796214495</v>
      </c>
      <c r="CX360" s="223">
        <v>0.14702154640112769</v>
      </c>
      <c r="CY360" s="223">
        <v>0.16461189937665896</v>
      </c>
      <c r="CZ360" s="223">
        <v>0.18476600645314678</v>
      </c>
      <c r="DA360" s="223">
        <v>0.20788916033323512</v>
      </c>
      <c r="DB360" s="223">
        <v>0.23445936888639476</v>
      </c>
      <c r="DC360" s="223">
        <v>0.26504306087924434</v>
      </c>
      <c r="DD360" s="223">
        <v>0.30031503141142796</v>
      </c>
    </row>
    <row r="361" spans="8:108">
      <c r="H361" s="223" t="s">
        <v>833</v>
      </c>
      <c r="I361" s="223">
        <v>4.1427679084839068E-2</v>
      </c>
      <c r="J361" s="223">
        <v>4.1428916712650046E-2</v>
      </c>
      <c r="K361" s="223">
        <v>4.1430249369468861E-2</v>
      </c>
      <c r="L361" s="223">
        <v>4.1431685045868513E-2</v>
      </c>
      <c r="M361" s="223">
        <v>4.1433232490767247E-2</v>
      </c>
      <c r="N361" s="223">
        <v>4.1434901293204998E-2</v>
      </c>
      <c r="O361" s="223">
        <v>4.1436701973953431E-2</v>
      </c>
      <c r="P361" s="223">
        <v>4.1438646088204759E-2</v>
      </c>
      <c r="Q361" s="223">
        <v>4.1440746340774694E-2</v>
      </c>
      <c r="R361" s="223">
        <v>4.1443016715448491E-2</v>
      </c>
      <c r="S361" s="223">
        <v>4.1445472620319022E-2</v>
      </c>
      <c r="T361" s="223">
        <v>4.1448131051216641E-2</v>
      </c>
      <c r="U361" s="223">
        <v>4.145101077561561E-2</v>
      </c>
      <c r="V361" s="223">
        <v>4.1454132539726268E-2</v>
      </c>
      <c r="W361" s="223">
        <v>4.1457519301851931E-2</v>
      </c>
      <c r="X361" s="223">
        <v>4.1461196495509944E-2</v>
      </c>
      <c r="Y361" s="223">
        <v>4.1465192326295357E-2</v>
      </c>
      <c r="Z361" s="223">
        <v>4.1469538107011233E-2</v>
      </c>
      <c r="AA361" s="223">
        <v>4.1474268636210981E-2</v>
      </c>
      <c r="AB361" s="223">
        <v>4.1479422626005513E-2</v>
      </c>
      <c r="AC361" s="223">
        <v>4.1485043185794511E-2</v>
      </c>
      <c r="AD361" s="223">
        <v>4.1491178369499275E-2</v>
      </c>
      <c r="AE361" s="223">
        <v>4.1497881794921296E-2</v>
      </c>
      <c r="AF361" s="223">
        <v>4.1505213345042764E-2</v>
      </c>
      <c r="AG361" s="223">
        <v>4.1513239962444326E-2</v>
      </c>
      <c r="AH361" s="223">
        <v>4.1522036549563796E-2</v>
      </c>
      <c r="AI361" s="223">
        <v>4.1531686989284576E-2</v>
      </c>
      <c r="AJ361" s="223">
        <v>4.1542285302353724E-2</v>
      </c>
      <c r="AK361" s="223">
        <v>4.1553936960423817E-2</v>
      </c>
      <c r="AL361" s="223">
        <v>4.1566760376125764E-2</v>
      </c>
      <c r="AM361" s="223">
        <v>4.1580888594560661E-2</v>
      </c>
      <c r="AN361" s="223">
        <v>4.1596471213996782E-2</v>
      </c>
      <c r="AO361" s="223">
        <v>4.1613676567431944E-2</v>
      </c>
      <c r="AP361" s="223">
        <v>4.163269420110001E-2</v>
      </c>
      <c r="AQ361" s="223">
        <v>4.165373769103816E-2</v>
      </c>
      <c r="AR361" s="223">
        <v>4.1677047844578693E-2</v>
      </c>
      <c r="AS361" s="223">
        <v>4.1702896340181962E-2</v>
      </c>
      <c r="AT361" s="223">
        <v>4.1731589866504271E-2</v>
      </c>
      <c r="AU361" s="223">
        <v>4.1763474830122022E-2</v>
      </c>
      <c r="AV361" s="223">
        <v>4.1798942711064234E-2</v>
      </c>
      <c r="AW361" s="223">
        <v>4.1838436156406825E-2</v>
      </c>
      <c r="AX361" s="223">
        <v>4.188245591485186E-2</v>
      </c>
      <c r="AY361" s="223">
        <v>4.1931568729672734E-2</v>
      </c>
      <c r="AZ361" s="223">
        <v>4.1986416323910675E-2</v>
      </c>
      <c r="BA361" s="223">
        <v>4.2047725630548205E-2</v>
      </c>
      <c r="BB361" s="223">
        <v>4.2116320441897302E-2</v>
      </c>
      <c r="BC361" s="223">
        <v>4.2193134677006812E-2</v>
      </c>
      <c r="BD361" s="223">
        <v>4.2279227493954685E-2</v>
      </c>
      <c r="BE361" s="223">
        <v>4.2375800505950419E-2</v>
      </c>
      <c r="BF361" s="223">
        <v>4.248421739681054E-2</v>
      </c>
      <c r="BG361" s="223">
        <v>4.2606026273251572E-2</v>
      </c>
      <c r="BH361" s="223">
        <v>4.2742985139335568E-2</v>
      </c>
      <c r="BI361" s="223">
        <v>4.2897090933186929E-2</v>
      </c>
      <c r="BJ361" s="223">
        <v>4.3070612628791499E-2</v>
      </c>
      <c r="BK361" s="223">
        <v>4.3266128977467858E-2</v>
      </c>
      <c r="BL361" s="223">
        <v>4.3486571545822271E-2</v>
      </c>
      <c r="BM361" s="223">
        <v>4.3735273801242522E-2</v>
      </c>
      <c r="BN361" s="223">
        <v>4.4016027104076143E-2</v>
      </c>
      <c r="BO361" s="223">
        <v>4.4333144589707885E-2</v>
      </c>
      <c r="BP361" s="223">
        <v>4.4691534066276697E-2</v>
      </c>
      <c r="BQ361" s="223">
        <v>4.5096781217658907E-2</v>
      </c>
      <c r="BR361" s="223">
        <v>4.5555244589991356E-2</v>
      </c>
      <c r="BS361" s="223">
        <v>4.6074164057417127E-2</v>
      </c>
      <c r="BT361" s="223">
        <v>4.6661784713629272E-2</v>
      </c>
      <c r="BU361" s="223">
        <v>4.7327498425754989E-2</v>
      </c>
      <c r="BV361" s="223">
        <v>4.8082005622810557E-2</v>
      </c>
      <c r="BW361" s="223">
        <v>4.8937500280303602E-2</v>
      </c>
      <c r="BX361" s="223">
        <v>4.9907881515075317E-2</v>
      </c>
      <c r="BY361" s="223">
        <v>5.1008995731625081E-2</v>
      </c>
      <c r="BZ361" s="223">
        <v>5.2258913876813418E-2</v>
      </c>
      <c r="CA361" s="223">
        <v>5.3678249080875526E-2</v>
      </c>
      <c r="CB361" s="223">
        <v>5.5290520809734629E-2</v>
      </c>
      <c r="CC361" s="223">
        <v>5.7122572652063212E-2</v>
      </c>
      <c r="CD361" s="223">
        <v>5.9205052045781061E-2</v>
      </c>
      <c r="CE361" s="223">
        <v>6.1572961651727931E-2</v>
      </c>
      <c r="CF361" s="223">
        <v>6.426629375592037E-2</v>
      </c>
      <c r="CG361" s="223">
        <v>6.7330761087519606E-2</v>
      </c>
      <c r="CH361" s="223">
        <v>7.1791514998911427E-2</v>
      </c>
      <c r="CI361" s="223">
        <v>7.5979979974887424E-2</v>
      </c>
      <c r="CJ361" s="223">
        <v>8.0735645595512662E-2</v>
      </c>
      <c r="CK361" s="223">
        <v>8.6138140466748003E-2</v>
      </c>
      <c r="CL361" s="223">
        <v>9.2278687189207703E-2</v>
      </c>
      <c r="CM361" s="223">
        <v>9.9261883582251451E-2</v>
      </c>
      <c r="CN361" s="223">
        <v>0.10720995211038739</v>
      </c>
      <c r="CO361" s="223">
        <v>0.11626097983597573</v>
      </c>
      <c r="CP361" s="223">
        <v>0.12657201309635077</v>
      </c>
      <c r="CQ361" s="223">
        <v>0.13832673802009648</v>
      </c>
      <c r="CR361" s="223">
        <v>0.15173654422111515</v>
      </c>
      <c r="CS361" s="223">
        <v>0.16704584585707399</v>
      </c>
      <c r="CT361" s="223">
        <v>0.18453782195046048</v>
      </c>
      <c r="CU361" s="223">
        <v>0.20454132861456695</v>
      </c>
      <c r="CV361" s="223">
        <v>0.2274450242470058</v>
      </c>
      <c r="CW361" s="223">
        <v>0.25369245303939969</v>
      </c>
      <c r="CX361" s="223">
        <v>0.28380812334518135</v>
      </c>
      <c r="CY361" s="223">
        <v>0.31840921606918909</v>
      </c>
      <c r="CZ361" s="223">
        <v>0.35822502566662229</v>
      </c>
      <c r="DA361" s="223">
        <v>0.40412164306788495</v>
      </c>
      <c r="DB361" s="223">
        <v>0.45713348279094351</v>
      </c>
      <c r="DC361" s="223">
        <v>0.5185040304890115</v>
      </c>
      <c r="DD361" s="223">
        <v>0.58973919341789427</v>
      </c>
    </row>
    <row r="362" spans="8:108">
      <c r="H362" s="223" t="s">
        <v>834</v>
      </c>
      <c r="I362" s="223">
        <v>6.0792679084839069E-2</v>
      </c>
      <c r="J362" s="223">
        <v>6.0793916712650047E-2</v>
      </c>
      <c r="K362" s="223">
        <v>6.0795249369468861E-2</v>
      </c>
      <c r="L362" s="223">
        <v>6.0796685045868513E-2</v>
      </c>
      <c r="M362" s="223">
        <v>6.0798232490767247E-2</v>
      </c>
      <c r="N362" s="223">
        <v>6.0799901293204998E-2</v>
      </c>
      <c r="O362" s="223">
        <v>6.0801701973953431E-2</v>
      </c>
      <c r="P362" s="223">
        <v>6.0803646088204759E-2</v>
      </c>
      <c r="Q362" s="223">
        <v>6.0805746340774694E-2</v>
      </c>
      <c r="R362" s="223">
        <v>6.0808016715448492E-2</v>
      </c>
      <c r="S362" s="223">
        <v>6.0810472620319023E-2</v>
      </c>
      <c r="T362" s="223">
        <v>6.0813131051216641E-2</v>
      </c>
      <c r="U362" s="223">
        <v>6.081601077561561E-2</v>
      </c>
      <c r="V362" s="223">
        <v>6.0819132539726269E-2</v>
      </c>
      <c r="W362" s="223">
        <v>6.0822519301851931E-2</v>
      </c>
      <c r="X362" s="223">
        <v>6.0826196495509945E-2</v>
      </c>
      <c r="Y362" s="223">
        <v>6.0830192326295357E-2</v>
      </c>
      <c r="Z362" s="223">
        <v>6.0834538107011234E-2</v>
      </c>
      <c r="AA362" s="223">
        <v>6.0839268636210982E-2</v>
      </c>
      <c r="AB362" s="223">
        <v>6.0844422626005513E-2</v>
      </c>
      <c r="AC362" s="223">
        <v>6.0850043185794511E-2</v>
      </c>
      <c r="AD362" s="223">
        <v>6.0856178369499275E-2</v>
      </c>
      <c r="AE362" s="223">
        <v>6.0862881794921296E-2</v>
      </c>
      <c r="AF362" s="223">
        <v>6.0870213345042765E-2</v>
      </c>
      <c r="AG362" s="223">
        <v>6.0878239962444326E-2</v>
      </c>
      <c r="AH362" s="223">
        <v>6.0887036549563796E-2</v>
      </c>
      <c r="AI362" s="223">
        <v>6.0896686989284576E-2</v>
      </c>
      <c r="AJ362" s="223">
        <v>6.0907285302353724E-2</v>
      </c>
      <c r="AK362" s="223">
        <v>6.0918936960423817E-2</v>
      </c>
      <c r="AL362" s="223">
        <v>6.0931760376125764E-2</v>
      </c>
      <c r="AM362" s="223">
        <v>6.0945888594560661E-2</v>
      </c>
      <c r="AN362" s="223">
        <v>6.0961471213996782E-2</v>
      </c>
      <c r="AO362" s="223">
        <v>6.0978676567431944E-2</v>
      </c>
      <c r="AP362" s="223">
        <v>6.099769420110001E-2</v>
      </c>
      <c r="AQ362" s="223">
        <v>6.1018737691038161E-2</v>
      </c>
      <c r="AR362" s="223">
        <v>6.1042047844578694E-2</v>
      </c>
      <c r="AS362" s="223">
        <v>6.1067896340181962E-2</v>
      </c>
      <c r="AT362" s="223">
        <v>6.1096589866504271E-2</v>
      </c>
      <c r="AU362" s="223">
        <v>6.1128474830122022E-2</v>
      </c>
      <c r="AV362" s="223">
        <v>6.1163942711064234E-2</v>
      </c>
      <c r="AW362" s="223">
        <v>6.1203436156406825E-2</v>
      </c>
      <c r="AX362" s="223">
        <v>6.124745591485186E-2</v>
      </c>
      <c r="AY362" s="223">
        <v>6.1296568729672735E-2</v>
      </c>
      <c r="AZ362" s="223">
        <v>6.1351416323910675E-2</v>
      </c>
      <c r="BA362" s="223">
        <v>6.1412725630548205E-2</v>
      </c>
      <c r="BB362" s="223">
        <v>6.1481320441897302E-2</v>
      </c>
      <c r="BC362" s="223">
        <v>6.1558134677006812E-2</v>
      </c>
      <c r="BD362" s="223">
        <v>6.1644227493954686E-2</v>
      </c>
      <c r="BE362" s="223">
        <v>6.1740800505950419E-2</v>
      </c>
      <c r="BF362" s="223">
        <v>6.1849217396810541E-2</v>
      </c>
      <c r="BG362" s="223">
        <v>6.1971026273251573E-2</v>
      </c>
      <c r="BH362" s="223">
        <v>6.2107985139335568E-2</v>
      </c>
      <c r="BI362" s="223">
        <v>6.226209093318693E-2</v>
      </c>
      <c r="BJ362" s="223">
        <v>6.2435612628791499E-2</v>
      </c>
      <c r="BK362" s="223">
        <v>6.2631128977467865E-2</v>
      </c>
      <c r="BL362" s="223">
        <v>6.2851571545822271E-2</v>
      </c>
      <c r="BM362" s="223">
        <v>6.3100273801242529E-2</v>
      </c>
      <c r="BN362" s="223">
        <v>6.3381027104076143E-2</v>
      </c>
      <c r="BO362" s="223">
        <v>6.3698144589707878E-2</v>
      </c>
      <c r="BP362" s="223">
        <v>6.4056534066276705E-2</v>
      </c>
      <c r="BQ362" s="223">
        <v>6.4461781217658914E-2</v>
      </c>
      <c r="BR362" s="223">
        <v>6.4920244589991349E-2</v>
      </c>
      <c r="BS362" s="223">
        <v>6.5439164057417121E-2</v>
      </c>
      <c r="BT362" s="223">
        <v>6.6026784713629272E-2</v>
      </c>
      <c r="BU362" s="223">
        <v>6.669249842575499E-2</v>
      </c>
      <c r="BV362" s="223">
        <v>6.7447005622810557E-2</v>
      </c>
      <c r="BW362" s="223">
        <v>6.8302500280303602E-2</v>
      </c>
      <c r="BX362" s="223">
        <v>6.9272881515075324E-2</v>
      </c>
      <c r="BY362" s="223">
        <v>7.0373995731625089E-2</v>
      </c>
      <c r="BZ362" s="223">
        <v>7.1623913876813411E-2</v>
      </c>
      <c r="CA362" s="223">
        <v>7.3043249080875533E-2</v>
      </c>
      <c r="CB362" s="223">
        <v>7.465552080973463E-2</v>
      </c>
      <c r="CC362" s="223">
        <v>7.6487572652063213E-2</v>
      </c>
      <c r="CD362" s="223">
        <v>7.8570052045781061E-2</v>
      </c>
      <c r="CE362" s="223">
        <v>8.0937961651727924E-2</v>
      </c>
      <c r="CF362" s="223">
        <v>8.3631293755920377E-2</v>
      </c>
      <c r="CG362" s="223">
        <v>8.6695761087519613E-2</v>
      </c>
      <c r="CH362" s="223">
        <v>9.115651499891142E-2</v>
      </c>
      <c r="CI362" s="223">
        <v>9.5344979974887417E-2</v>
      </c>
      <c r="CJ362" s="223">
        <v>0.10010064559551266</v>
      </c>
      <c r="CK362" s="223">
        <v>0.105503140466748</v>
      </c>
      <c r="CL362" s="223">
        <v>0.1116436871892077</v>
      </c>
      <c r="CM362" s="223">
        <v>0.11862688358225146</v>
      </c>
      <c r="CN362" s="223">
        <v>0.12657495211038738</v>
      </c>
      <c r="CO362" s="223">
        <v>0.13562597983597574</v>
      </c>
      <c r="CP362" s="223">
        <v>0.14593701309635077</v>
      </c>
      <c r="CQ362" s="223">
        <v>0.15769173802009648</v>
      </c>
      <c r="CR362" s="223">
        <v>0.17110154422111515</v>
      </c>
      <c r="CS362" s="223">
        <v>0.18641084585707399</v>
      </c>
      <c r="CT362" s="223">
        <v>0.20390282195046047</v>
      </c>
      <c r="CU362" s="223">
        <v>0.22390632861456694</v>
      </c>
      <c r="CV362" s="223">
        <v>0.24681002424700579</v>
      </c>
      <c r="CW362" s="223">
        <v>0.27305745303939971</v>
      </c>
      <c r="CX362" s="223">
        <v>0.30317312334518137</v>
      </c>
      <c r="CY362" s="223">
        <v>0.33777421606918911</v>
      </c>
      <c r="CZ362" s="223">
        <v>0.37759002566662231</v>
      </c>
      <c r="DA362" s="223">
        <v>0.42348664306788497</v>
      </c>
      <c r="DB362" s="223">
        <v>0.47649848279094353</v>
      </c>
      <c r="DC362" s="223">
        <v>0.53786903048901147</v>
      </c>
      <c r="DD362" s="223">
        <v>0.60910419341789424</v>
      </c>
    </row>
    <row r="363" spans="8:108">
      <c r="H363" s="223" t="s">
        <v>835</v>
      </c>
      <c r="I363" s="223">
        <v>7.4549450417200111E-2</v>
      </c>
      <c r="J363" s="223">
        <v>7.9215776773363181E-2</v>
      </c>
      <c r="K363" s="223">
        <v>8.4147507413926792E-2</v>
      </c>
      <c r="L363" s="223">
        <v>8.9356338783228004E-2</v>
      </c>
      <c r="M363" s="223">
        <v>9.4854051106448262E-2</v>
      </c>
      <c r="N363" s="223">
        <v>0.1006524469255735</v>
      </c>
      <c r="O363" s="223">
        <v>0.10676328148976159</v>
      </c>
      <c r="P363" s="223">
        <v>0.11319818467666103</v>
      </c>
      <c r="Q363" s="223">
        <v>0.11996857421401338</v>
      </c>
      <c r="R363" s="223">
        <v>0.12708556008694721</v>
      </c>
      <c r="S363" s="223">
        <v>0.13455984015734357</v>
      </c>
      <c r="T363" s="223">
        <v>0.14240158718863941</v>
      </c>
      <c r="U363" s="223">
        <v>0.15062032766284658</v>
      </c>
      <c r="V363" s="223">
        <v>0.15922481299592256</v>
      </c>
      <c r="W363" s="223">
        <v>0.16822288400133464</v>
      </c>
      <c r="X363" s="223">
        <v>0.17762132971682573</v>
      </c>
      <c r="Y363" s="223">
        <v>0.18742574199162321</v>
      </c>
      <c r="Z363" s="223">
        <v>0.19764036752462424</v>
      </c>
      <c r="AA363" s="223">
        <v>0.20826795934069678</v>
      </c>
      <c r="AB363" s="223">
        <v>0.21930962998269657</v>
      </c>
      <c r="AC363" s="223">
        <v>0.23076470897001611</v>
      </c>
      <c r="AD363" s="223">
        <v>0.24263060731792457</v>
      </c>
      <c r="AE363" s="223">
        <v>0.25490269211204636</v>
      </c>
      <c r="AF363" s="223">
        <v>0.26757417427488495</v>
      </c>
      <c r="AG363" s="223">
        <v>0.28063601273223504</v>
      </c>
      <c r="AH363" s="223">
        <v>0.29407683817337121</v>
      </c>
      <c r="AI363" s="223">
        <v>0.30788289948850356</v>
      </c>
      <c r="AJ363" s="223">
        <v>0.32203803575122641</v>
      </c>
      <c r="AK363" s="223">
        <v>0.33652367628718866</v>
      </c>
      <c r="AL363" s="223">
        <v>0.35131887093204589</v>
      </c>
      <c r="AM363" s="223">
        <v>0.36640035203605281</v>
      </c>
      <c r="AN363" s="223">
        <v>0.38174262912915546</v>
      </c>
      <c r="AO363" s="223">
        <v>0.3973181164345958</v>
      </c>
      <c r="AP363" s="223">
        <v>0.41309729263178974</v>
      </c>
      <c r="AQ363" s="223">
        <v>0.4290488914464598</v>
      </c>
      <c r="AR363" s="223">
        <v>0.44514012081741394</v>
      </c>
      <c r="AS363" s="223">
        <v>0.46133690758722651</v>
      </c>
      <c r="AT363" s="223">
        <v>0.47760416392145144</v>
      </c>
      <c r="AU363" s="223">
        <v>0.49390607100994655</v>
      </c>
      <c r="AV363" s="223">
        <v>0.51020637507348865</v>
      </c>
      <c r="AW363" s="223">
        <v>0.52646869031349885</v>
      </c>
      <c r="AX363" s="223">
        <v>0.54265680322035093</v>
      </c>
      <c r="AY363" s="223">
        <v>0.55873497260697724</v>
      </c>
      <c r="AZ363" s="223">
        <v>0.57466821986154881</v>
      </c>
      <c r="BA363" s="223">
        <v>0.59042260420988968</v>
      </c>
      <c r="BB363" s="223">
        <v>0.60596547823089952</v>
      </c>
      <c r="BC363" s="223">
        <v>0.62126571945559039</v>
      </c>
      <c r="BD363" s="223">
        <v>0.63629393457565142</v>
      </c>
      <c r="BE363" s="223">
        <v>0.65102263356008394</v>
      </c>
      <c r="BF363" s="223">
        <v>0.6654263717956399</v>
      </c>
      <c r="BG363" s="223">
        <v>0.67948185919562576</v>
      </c>
      <c r="BH363" s="223">
        <v>0.69316803603079558</v>
      </c>
      <c r="BI363" s="223">
        <v>0.70646611599739773</v>
      </c>
      <c r="BJ363" s="223">
        <v>0.71935959772721902</v>
      </c>
      <c r="BK363" s="223">
        <v>0.73183424654413265</v>
      </c>
      <c r="BL363" s="223">
        <v>0.74387804876834784</v>
      </c>
      <c r="BM363" s="223">
        <v>0.75548114125603827</v>
      </c>
      <c r="BN363" s="223">
        <v>0.76663571913653938</v>
      </c>
      <c r="BO363" s="223">
        <v>0.77733592487478198</v>
      </c>
      <c r="BP363" s="223">
        <v>0.7875777218501514</v>
      </c>
      <c r="BQ363" s="223">
        <v>0.79735875561462743</v>
      </c>
      <c r="BR363" s="223">
        <v>0.80667820588524153</v>
      </c>
      <c r="BS363" s="223">
        <v>0.81553663215219496</v>
      </c>
      <c r="BT363" s="223">
        <v>0.82393581555845541</v>
      </c>
      <c r="BU363" s="223">
        <v>0.83187859944309694</v>
      </c>
      <c r="BV363" s="223">
        <v>0.83936873065195916</v>
      </c>
      <c r="BW363" s="223">
        <v>0.84641070341699542</v>
      </c>
      <c r="BX363" s="223">
        <v>0.85300960729995101</v>
      </c>
      <c r="BY363" s="223">
        <v>0.85917098039498929</v>
      </c>
      <c r="BZ363" s="223">
        <v>0.86490066869492643</v>
      </c>
      <c r="CA363" s="223">
        <v>0.87020469225142516</v>
      </c>
      <c r="CB363" s="223">
        <v>0.87508911850361559</v>
      </c>
      <c r="CC363" s="223">
        <v>0.87955994291340345</v>
      </c>
      <c r="CD363" s="223">
        <v>0.88362297682890434</v>
      </c>
      <c r="CE363" s="223">
        <v>0.88728374229845697</v>
      </c>
      <c r="CF363" s="223">
        <v>0.8905473733737419</v>
      </c>
      <c r="CG363" s="223">
        <v>0.89341852326783844</v>
      </c>
      <c r="CH363" s="223">
        <v>0.89489631958133964</v>
      </c>
      <c r="CI363" s="223">
        <v>0.89684265677405073</v>
      </c>
      <c r="CJ363" s="223">
        <v>0.89841522708491139</v>
      </c>
      <c r="CK363" s="223">
        <v>0.89961573712983611</v>
      </c>
      <c r="CL363" s="223">
        <v>0.90044498765428871</v>
      </c>
      <c r="CM363" s="223">
        <v>0.90090279584359079</v>
      </c>
      <c r="CN363" s="223">
        <v>0.90098638492395078</v>
      </c>
      <c r="CO363" s="223">
        <v>0.90069355553076369</v>
      </c>
      <c r="CP363" s="223">
        <v>0.90002195978673227</v>
      </c>
      <c r="CQ363" s="223">
        <v>0.89896614836999511</v>
      </c>
      <c r="CR363" s="223">
        <v>0.89751954457304606</v>
      </c>
      <c r="CS363" s="223">
        <v>0.89567392194688555</v>
      </c>
      <c r="CT363" s="223">
        <v>0.89341922459305867</v>
      </c>
      <c r="CU363" s="223">
        <v>0.8907433511784858</v>
      </c>
      <c r="CV363" s="223">
        <v>0.88762956947615812</v>
      </c>
      <c r="CW363" s="223">
        <v>0.88406270462536485</v>
      </c>
      <c r="CX363" s="223">
        <v>0.8800226708040827</v>
      </c>
      <c r="CY363" s="223">
        <v>0.87548581970277783</v>
      </c>
      <c r="CZ363" s="223">
        <v>0.87042436981225202</v>
      </c>
      <c r="DA363" s="223">
        <v>0.86480563946546662</v>
      </c>
      <c r="DB363" s="223">
        <v>0.85859107825158643</v>
      </c>
      <c r="DC363" s="223">
        <v>0.85173503495251379</v>
      </c>
      <c r="DD363" s="223">
        <v>0.84418317771025464</v>
      </c>
    </row>
    <row r="364" spans="8:108">
      <c r="H364" s="223" t="s">
        <v>893</v>
      </c>
      <c r="I364" s="223">
        <v>3.3</v>
      </c>
      <c r="J364" s="223">
        <v>3.3</v>
      </c>
      <c r="K364" s="223">
        <v>3.3</v>
      </c>
      <c r="L364" s="223">
        <v>3.3</v>
      </c>
      <c r="M364" s="223">
        <v>3.3</v>
      </c>
      <c r="N364" s="223">
        <v>3.3</v>
      </c>
      <c r="O364" s="223">
        <v>3.3</v>
      </c>
      <c r="P364" s="223">
        <v>3.3</v>
      </c>
      <c r="Q364" s="223">
        <v>3.3</v>
      </c>
      <c r="R364" s="223">
        <v>3.3</v>
      </c>
      <c r="S364" s="223">
        <v>3.3</v>
      </c>
      <c r="T364" s="223">
        <v>3.3</v>
      </c>
      <c r="U364" s="223">
        <v>3.3</v>
      </c>
      <c r="V364" s="223">
        <v>3.3</v>
      </c>
      <c r="W364" s="223">
        <v>3.3</v>
      </c>
      <c r="X364" s="223">
        <v>3.3</v>
      </c>
      <c r="Y364" s="223">
        <v>3.3</v>
      </c>
      <c r="Z364" s="223">
        <v>3.3</v>
      </c>
      <c r="AA364" s="223">
        <v>3.3</v>
      </c>
      <c r="AB364" s="223">
        <v>3.3</v>
      </c>
      <c r="AC364" s="223">
        <v>3.3</v>
      </c>
      <c r="AD364" s="223">
        <v>3.3</v>
      </c>
      <c r="AE364" s="223">
        <v>3.3</v>
      </c>
      <c r="AF364" s="223">
        <v>3.3</v>
      </c>
      <c r="AG364" s="223">
        <v>3.3</v>
      </c>
      <c r="AH364" s="223">
        <v>3.3</v>
      </c>
      <c r="AI364" s="223">
        <v>3.3</v>
      </c>
      <c r="AJ364" s="223">
        <v>3.3</v>
      </c>
      <c r="AK364" s="223">
        <v>3.3</v>
      </c>
      <c r="AL364" s="223">
        <v>3.3</v>
      </c>
      <c r="AM364" s="223">
        <v>3.3</v>
      </c>
      <c r="AN364" s="223">
        <v>3.3</v>
      </c>
      <c r="AO364" s="223">
        <v>3.3</v>
      </c>
      <c r="AP364" s="223">
        <v>3.3</v>
      </c>
      <c r="AQ364" s="223">
        <v>3.3</v>
      </c>
      <c r="AR364" s="223">
        <v>3.3</v>
      </c>
      <c r="AS364" s="223">
        <v>3.3</v>
      </c>
      <c r="AT364" s="223">
        <v>3.3</v>
      </c>
      <c r="AU364" s="223">
        <v>3.3</v>
      </c>
      <c r="AV364" s="223">
        <v>3.3</v>
      </c>
      <c r="AW364" s="223">
        <v>3.3</v>
      </c>
      <c r="AX364" s="223">
        <v>3.3</v>
      </c>
      <c r="AY364" s="223">
        <v>3.3</v>
      </c>
      <c r="AZ364" s="223">
        <v>3.3</v>
      </c>
      <c r="BA364" s="223">
        <v>3.3</v>
      </c>
      <c r="BB364" s="223">
        <v>3.3</v>
      </c>
      <c r="BC364" s="223">
        <v>3.3</v>
      </c>
      <c r="BD364" s="223">
        <v>3.3</v>
      </c>
      <c r="BE364" s="223">
        <v>3.3</v>
      </c>
      <c r="BF364" s="223">
        <v>3.3</v>
      </c>
      <c r="BG364" s="223">
        <v>3.3</v>
      </c>
      <c r="BH364" s="223">
        <v>3.3</v>
      </c>
      <c r="BI364" s="223">
        <v>3.3</v>
      </c>
      <c r="BJ364" s="223">
        <v>3.3</v>
      </c>
      <c r="BK364" s="223">
        <v>3.3</v>
      </c>
      <c r="BL364" s="223">
        <v>3.3</v>
      </c>
      <c r="BM364" s="223">
        <v>3.3</v>
      </c>
      <c r="BN364" s="223">
        <v>3.3</v>
      </c>
      <c r="BO364" s="223">
        <v>3.3</v>
      </c>
      <c r="BP364" s="223">
        <v>3.3</v>
      </c>
      <c r="BQ364" s="223">
        <v>3.3</v>
      </c>
      <c r="BR364" s="223">
        <v>3.3</v>
      </c>
      <c r="BS364" s="223">
        <v>3.3</v>
      </c>
      <c r="BT364" s="223">
        <v>3.3</v>
      </c>
      <c r="BU364" s="223">
        <v>3.3</v>
      </c>
      <c r="BV364" s="223">
        <v>3.3</v>
      </c>
      <c r="BW364" s="223">
        <v>3.3</v>
      </c>
      <c r="BX364" s="223">
        <v>3.3</v>
      </c>
      <c r="BY364" s="223">
        <v>3.3</v>
      </c>
      <c r="BZ364" s="223">
        <v>3.3</v>
      </c>
      <c r="CA364" s="223">
        <v>3.3</v>
      </c>
      <c r="CB364" s="223">
        <v>3.3</v>
      </c>
      <c r="CC364" s="223">
        <v>3.3</v>
      </c>
      <c r="CD364" s="223">
        <v>3.3</v>
      </c>
      <c r="CE364" s="223">
        <v>3.3</v>
      </c>
      <c r="CF364" s="223">
        <v>3.3</v>
      </c>
      <c r="CG364" s="223">
        <v>3.3</v>
      </c>
      <c r="CH364" s="223">
        <v>3.3</v>
      </c>
      <c r="CI364" s="223">
        <v>3.3</v>
      </c>
      <c r="CJ364" s="223">
        <v>3.3</v>
      </c>
      <c r="CK364" s="223">
        <v>3.3</v>
      </c>
      <c r="CL364" s="223">
        <v>3.3</v>
      </c>
      <c r="CM364" s="223">
        <v>3.3</v>
      </c>
      <c r="CN364" s="223">
        <v>3.3</v>
      </c>
      <c r="CO364" s="223">
        <v>3.3</v>
      </c>
      <c r="CP364" s="223">
        <v>3.3</v>
      </c>
      <c r="CQ364" s="223">
        <v>3.3</v>
      </c>
      <c r="CR364" s="223">
        <v>3.3</v>
      </c>
      <c r="CS364" s="223">
        <v>3.3</v>
      </c>
      <c r="CT364" s="223">
        <v>3.3</v>
      </c>
      <c r="CU364" s="223">
        <v>3.3</v>
      </c>
      <c r="CV364" s="223">
        <v>3.3</v>
      </c>
      <c r="CW364" s="223">
        <v>3.3</v>
      </c>
      <c r="CX364" s="223">
        <v>3.3</v>
      </c>
      <c r="CY364" s="223">
        <v>3.3</v>
      </c>
      <c r="CZ364" s="223">
        <v>3.3</v>
      </c>
      <c r="DA364" s="223">
        <v>3.3</v>
      </c>
      <c r="DB364" s="223">
        <v>3.3</v>
      </c>
      <c r="DC364" s="223">
        <v>3.3</v>
      </c>
      <c r="DD364" s="223">
        <v>3.3</v>
      </c>
    </row>
    <row r="365" spans="8:108">
      <c r="H365" s="223" t="s">
        <v>892</v>
      </c>
      <c r="I365" s="223">
        <v>1.7362650467545867E-2</v>
      </c>
      <c r="J365" s="223">
        <v>1.7363372425186409E-2</v>
      </c>
      <c r="K365" s="223">
        <v>1.7364143418161861E-2</v>
      </c>
      <c r="L365" s="223">
        <v>1.7364966772725952E-2</v>
      </c>
      <c r="M365" s="223">
        <v>1.7365846040182951E-2</v>
      </c>
      <c r="N365" s="223">
        <v>1.7366785012021359E-2</v>
      </c>
      <c r="O365" s="223">
        <v>1.7367787736063442E-2</v>
      </c>
      <c r="P365" s="223">
        <v>1.7368858533687401E-2</v>
      </c>
      <c r="Q365" s="223">
        <v>1.7370002018191392E-2</v>
      </c>
      <c r="R365" s="223">
        <v>1.7371223114373079E-2</v>
      </c>
      <c r="S365" s="223">
        <v>1.7372527079402723E-2</v>
      </c>
      <c r="T365" s="223">
        <v>1.7373919525072459E-2</v>
      </c>
      <c r="U365" s="223">
        <v>1.7375406441509356E-2</v>
      </c>
      <c r="V365" s="223">
        <v>1.737699422244493E-2</v>
      </c>
      <c r="W365" s="223">
        <v>1.7378689692139238E-2</v>
      </c>
      <c r="X365" s="223">
        <v>1.7380500134063073E-2</v>
      </c>
      <c r="Y365" s="223">
        <v>1.7382433321447892E-2</v>
      </c>
      <c r="Z365" s="223">
        <v>1.7384497549818814E-2</v>
      </c>
      <c r="AA365" s="223">
        <v>1.7386701671632712E-2</v>
      </c>
      <c r="AB365" s="223">
        <v>1.7389055133149488E-2</v>
      </c>
      <c r="AC365" s="223">
        <v>1.7391568013671685E-2</v>
      </c>
      <c r="AD365" s="223">
        <v>1.7394251067294184E-2</v>
      </c>
      <c r="AE365" s="223">
        <v>1.7397115767312933E-2</v>
      </c>
      <c r="AF365" s="223">
        <v>1.7400174353448747E-2</v>
      </c>
      <c r="AG365" s="223">
        <v>1.7403439882049412E-2</v>
      </c>
      <c r="AH365" s="223">
        <v>1.7406926279440741E-2</v>
      </c>
      <c r="AI365" s="223">
        <v>1.7410648398604393E-2</v>
      </c>
      <c r="AJ365" s="223">
        <v>1.7414622079367493E-2</v>
      </c>
      <c r="AK365" s="223">
        <v>1.7418864212296228E-2</v>
      </c>
      <c r="AL365" s="223">
        <v>1.7423392806492258E-2</v>
      </c>
      <c r="AM365" s="223">
        <v>1.7428227061497346E-2</v>
      </c>
      <c r="AN365" s="223">
        <v>1.7433387443517606E-2</v>
      </c>
      <c r="AO365" s="223">
        <v>1.7438895766184022E-2</v>
      </c>
      <c r="AP365" s="223">
        <v>1.7444775276070634E-2</v>
      </c>
      <c r="AQ365" s="223">
        <v>1.7451050743195272E-2</v>
      </c>
      <c r="AR365" s="223">
        <v>1.7457748556730261E-2</v>
      </c>
      <c r="AS365" s="223">
        <v>1.7464896826151523E-2</v>
      </c>
      <c r="AT365" s="223">
        <v>1.7472525488053715E-2</v>
      </c>
      <c r="AU365" s="223">
        <v>1.7480666418856521E-2</v>
      </c>
      <c r="AV365" s="223">
        <v>1.7489353553622064E-2</v>
      </c>
      <c r="AW365" s="223">
        <v>1.7498623011195657E-2</v>
      </c>
      <c r="AX365" s="223">
        <v>1.7508513225871228E-2</v>
      </c>
      <c r="AY365" s="223">
        <v>1.7519065085768233E-2</v>
      </c>
      <c r="AZ365" s="223">
        <v>1.7530322078088117E-2</v>
      </c>
      <c r="BA365" s="223">
        <v>1.754233044139528E-2</v>
      </c>
      <c r="BB365" s="223">
        <v>1.7555139325038834E-2</v>
      </c>
      <c r="BC365" s="223">
        <v>1.7568800955797138E-2</v>
      </c>
      <c r="BD365" s="223">
        <v>1.7583370811786306E-2</v>
      </c>
      <c r="BE365" s="223">
        <v>1.7598907803625968E-2</v>
      </c>
      <c r="BF365" s="223">
        <v>1.7615474462799964E-2</v>
      </c>
      <c r="BG365" s="223">
        <v>1.7633137137085756E-2</v>
      </c>
      <c r="BH365" s="223">
        <v>1.7651966192853547E-2</v>
      </c>
      <c r="BI365" s="223">
        <v>1.7672036223954222E-2</v>
      </c>
      <c r="BJ365" s="223">
        <v>1.76934262668237E-2</v>
      </c>
      <c r="BK365" s="223">
        <v>1.7716220021330463E-2</v>
      </c>
      <c r="BL365" s="223">
        <v>1.7740506076782875E-2</v>
      </c>
      <c r="BM365" s="223">
        <v>1.7766378142394616E-2</v>
      </c>
      <c r="BN365" s="223">
        <v>1.7793935281381228E-2</v>
      </c>
      <c r="BO365" s="223">
        <v>1.7823282147730598E-2</v>
      </c>
      <c r="BP365" s="223">
        <v>1.7854529224558768E-2</v>
      </c>
      <c r="BQ365" s="223">
        <v>1.7887793062833893E-2</v>
      </c>
      <c r="BR365" s="223">
        <v>1.7923196519131962E-2</v>
      </c>
      <c r="BS365" s="223">
        <v>1.7960868990986607E-2</v>
      </c>
      <c r="BT365" s="223">
        <v>1.800094664832266E-2</v>
      </c>
      <c r="BU365" s="223">
        <v>1.8043572659434449E-2</v>
      </c>
      <c r="BV365" s="223">
        <v>1.8088897410003014E-2</v>
      </c>
      <c r="BW365" s="223">
        <v>1.8137078713766797E-2</v>
      </c>
      <c r="BX365" s="223">
        <v>1.8188282013698071E-2</v>
      </c>
      <c r="BY365" s="223">
        <v>1.8242680572931942E-2</v>
      </c>
      <c r="BZ365" s="223">
        <v>1.8300455655295908E-2</v>
      </c>
      <c r="CA365" s="223">
        <v>1.8361796696157361E-2</v>
      </c>
      <c r="CB365" s="223">
        <v>1.8426901465523088E-2</v>
      </c>
      <c r="CC365" s="223">
        <v>1.8495976226985279E-2</v>
      </c>
      <c r="CD365" s="223">
        <v>1.8569235898335548E-2</v>
      </c>
      <c r="CE365" s="223">
        <v>1.8646904222613649E-2</v>
      </c>
      <c r="CF365" s="223">
        <v>1.8729213962209921E-2</v>
      </c>
      <c r="CG365" s="223">
        <v>1.8816407133636526E-2</v>
      </c>
      <c r="CH365" s="223">
        <v>1.9094176783669307E-2</v>
      </c>
      <c r="CI365" s="223">
        <v>1.940652685378174E-2</v>
      </c>
      <c r="CJ365" s="223">
        <v>1.9739719639729574E-2</v>
      </c>
      <c r="CK365" s="223">
        <v>2.0095165326873641E-2</v>
      </c>
      <c r="CL365" s="223">
        <v>2.0474379515691483E-2</v>
      </c>
      <c r="CM365" s="223">
        <v>2.0878994033544807E-2</v>
      </c>
      <c r="CN365" s="223">
        <v>2.1311187298276569E-2</v>
      </c>
      <c r="CO365" s="223">
        <v>2.177282657201117E-2</v>
      </c>
      <c r="CP365" s="223">
        <v>2.2265624780646937E-2</v>
      </c>
      <c r="CQ365" s="223">
        <v>2.2791951467394708E-2</v>
      </c>
      <c r="CR365" s="223">
        <v>2.3354284186072671E-2</v>
      </c>
      <c r="CS365" s="223">
        <v>2.3955340031715861E-2</v>
      </c>
      <c r="CT365" s="223">
        <v>2.4598111928920433E-2</v>
      </c>
      <c r="CU365" s="223">
        <v>2.5285912644299687E-2</v>
      </c>
      <c r="CV365" s="223">
        <v>2.602313629976491E-2</v>
      </c>
      <c r="CW365" s="223">
        <v>2.6813361294535532E-2</v>
      </c>
      <c r="CX365" s="223">
        <v>2.7661248707822446E-2</v>
      </c>
      <c r="CY365" s="223">
        <v>2.8572098614790875E-2</v>
      </c>
      <c r="CZ365" s="223">
        <v>2.9551964959608275E-2</v>
      </c>
      <c r="DA365" s="223">
        <v>3.0607815262473408E-2</v>
      </c>
      <c r="DB365" s="223">
        <v>3.1747732694906092E-2</v>
      </c>
      <c r="DC365" s="223">
        <v>3.2981173660733179E-2</v>
      </c>
      <c r="DD365" s="223">
        <v>3.4319298813812509E-2</v>
      </c>
    </row>
    <row r="366" spans="8:108">
      <c r="H366" s="223" t="s">
        <v>891</v>
      </c>
      <c r="I366" s="223">
        <v>1</v>
      </c>
      <c r="J366" s="223">
        <v>1</v>
      </c>
      <c r="K366" s="223">
        <v>1</v>
      </c>
      <c r="L366" s="223">
        <v>1</v>
      </c>
      <c r="M366" s="223">
        <v>1</v>
      </c>
      <c r="N366" s="223">
        <v>1</v>
      </c>
      <c r="O366" s="223">
        <v>1</v>
      </c>
      <c r="P366" s="223">
        <v>1</v>
      </c>
      <c r="Q366" s="223">
        <v>1</v>
      </c>
      <c r="R366" s="223">
        <v>1</v>
      </c>
      <c r="S366" s="223">
        <v>1</v>
      </c>
      <c r="T366" s="223">
        <v>1</v>
      </c>
      <c r="U366" s="223">
        <v>1</v>
      </c>
      <c r="V366" s="223">
        <v>1</v>
      </c>
      <c r="W366" s="223">
        <v>1</v>
      </c>
      <c r="X366" s="223">
        <v>1</v>
      </c>
      <c r="Y366" s="223">
        <v>1</v>
      </c>
      <c r="Z366" s="223">
        <v>1</v>
      </c>
      <c r="AA366" s="223">
        <v>1</v>
      </c>
      <c r="AB366" s="223">
        <v>1</v>
      </c>
      <c r="AC366" s="223">
        <v>1</v>
      </c>
      <c r="AD366" s="223">
        <v>1</v>
      </c>
      <c r="AE366" s="223">
        <v>1</v>
      </c>
      <c r="AF366" s="223">
        <v>1</v>
      </c>
      <c r="AG366" s="223">
        <v>1</v>
      </c>
      <c r="AH366" s="223">
        <v>1</v>
      </c>
      <c r="AI366" s="223">
        <v>1</v>
      </c>
      <c r="AJ366" s="223">
        <v>1</v>
      </c>
      <c r="AK366" s="223">
        <v>1</v>
      </c>
      <c r="AL366" s="223">
        <v>1</v>
      </c>
      <c r="AM366" s="223">
        <v>1</v>
      </c>
      <c r="AN366" s="223">
        <v>1</v>
      </c>
      <c r="AO366" s="223">
        <v>1</v>
      </c>
      <c r="AP366" s="223">
        <v>1</v>
      </c>
      <c r="AQ366" s="223">
        <v>1</v>
      </c>
      <c r="AR366" s="223">
        <v>1</v>
      </c>
      <c r="AS366" s="223">
        <v>1</v>
      </c>
      <c r="AT366" s="223">
        <v>1</v>
      </c>
      <c r="AU366" s="223">
        <v>1</v>
      </c>
      <c r="AV366" s="223">
        <v>1</v>
      </c>
      <c r="AW366" s="223">
        <v>1</v>
      </c>
      <c r="AX366" s="223">
        <v>1</v>
      </c>
      <c r="AY366" s="223">
        <v>1</v>
      </c>
      <c r="AZ366" s="223">
        <v>1</v>
      </c>
      <c r="BA366" s="223">
        <v>1</v>
      </c>
      <c r="BB366" s="223">
        <v>1</v>
      </c>
      <c r="BC366" s="223">
        <v>1</v>
      </c>
      <c r="BD366" s="223">
        <v>1</v>
      </c>
      <c r="BE366" s="223">
        <v>1</v>
      </c>
      <c r="BF366" s="223">
        <v>1</v>
      </c>
      <c r="BG366" s="223">
        <v>1</v>
      </c>
      <c r="BH366" s="223">
        <v>1</v>
      </c>
      <c r="BI366" s="223">
        <v>1</v>
      </c>
      <c r="BJ366" s="223">
        <v>1</v>
      </c>
      <c r="BK366" s="223">
        <v>1</v>
      </c>
      <c r="BL366" s="223">
        <v>1</v>
      </c>
      <c r="BM366" s="223">
        <v>1</v>
      </c>
      <c r="BN366" s="223">
        <v>1</v>
      </c>
      <c r="BO366" s="223">
        <v>1</v>
      </c>
      <c r="BP366" s="223">
        <v>1</v>
      </c>
      <c r="BQ366" s="223">
        <v>1</v>
      </c>
      <c r="BR366" s="223">
        <v>1</v>
      </c>
      <c r="BS366" s="223">
        <v>1</v>
      </c>
      <c r="BT366" s="223">
        <v>1</v>
      </c>
      <c r="BU366" s="223">
        <v>1</v>
      </c>
      <c r="BV366" s="223">
        <v>1</v>
      </c>
      <c r="BW366" s="223">
        <v>1</v>
      </c>
      <c r="BX366" s="223">
        <v>1</v>
      </c>
      <c r="BY366" s="223">
        <v>1</v>
      </c>
      <c r="BZ366" s="223">
        <v>1</v>
      </c>
      <c r="CA366" s="223">
        <v>1</v>
      </c>
      <c r="CB366" s="223">
        <v>1</v>
      </c>
      <c r="CC366" s="223">
        <v>1</v>
      </c>
      <c r="CD366" s="223">
        <v>1</v>
      </c>
      <c r="CE366" s="223">
        <v>1</v>
      </c>
      <c r="CF366" s="223">
        <v>1</v>
      </c>
      <c r="CG366" s="223">
        <v>1</v>
      </c>
      <c r="CH366" s="223">
        <v>1</v>
      </c>
      <c r="CI366" s="223">
        <v>1</v>
      </c>
      <c r="CJ366" s="223">
        <v>1</v>
      </c>
      <c r="CK366" s="223">
        <v>1</v>
      </c>
      <c r="CL366" s="223">
        <v>1</v>
      </c>
      <c r="CM366" s="223">
        <v>1</v>
      </c>
      <c r="CN366" s="223">
        <v>1</v>
      </c>
      <c r="CO366" s="223">
        <v>1</v>
      </c>
      <c r="CP366" s="223">
        <v>1</v>
      </c>
      <c r="CQ366" s="223">
        <v>1</v>
      </c>
      <c r="CR366" s="223">
        <v>1</v>
      </c>
      <c r="CS366" s="223">
        <v>1</v>
      </c>
      <c r="CT366" s="223">
        <v>1</v>
      </c>
      <c r="CU366" s="223">
        <v>1</v>
      </c>
      <c r="CV366" s="223">
        <v>1</v>
      </c>
      <c r="CW366" s="223">
        <v>1</v>
      </c>
      <c r="CX366" s="223">
        <v>1</v>
      </c>
      <c r="CY366" s="223">
        <v>1</v>
      </c>
      <c r="CZ366" s="223">
        <v>1</v>
      </c>
      <c r="DA366" s="223">
        <v>1</v>
      </c>
      <c r="DB366" s="223">
        <v>1</v>
      </c>
      <c r="DC366" s="223">
        <v>1</v>
      </c>
      <c r="DD366" s="223">
        <v>1</v>
      </c>
    </row>
    <row r="367" spans="8:108">
      <c r="I367" s="223">
        <v>0.35696926669724299</v>
      </c>
      <c r="J367" s="223">
        <v>0.35697208134471015</v>
      </c>
      <c r="K367" s="223">
        <v>0.35697510159127349</v>
      </c>
      <c r="L367" s="223">
        <v>0.35697834340394224</v>
      </c>
      <c r="M367" s="223">
        <v>0.35698182412601975</v>
      </c>
      <c r="N367" s="223">
        <v>0.35698556260038372</v>
      </c>
      <c r="O367" s="223">
        <v>0.35698957931650172</v>
      </c>
      <c r="P367" s="223">
        <v>0.35699389657378161</v>
      </c>
      <c r="Q367" s="223">
        <v>0.3569985386632587</v>
      </c>
      <c r="R367" s="223">
        <v>0.35700353206988378</v>
      </c>
      <c r="S367" s="223">
        <v>0.35700890569797417</v>
      </c>
      <c r="T367" s="223">
        <v>0.35701469112272594</v>
      </c>
      <c r="U367" s="223">
        <v>0.35702092287107112</v>
      </c>
      <c r="V367" s="223">
        <v>0.35702763873559668</v>
      </c>
      <c r="W367" s="223">
        <v>0.35703488012574142</v>
      </c>
      <c r="X367" s="223">
        <v>0.3570426924610472</v>
      </c>
      <c r="Y367" s="223">
        <v>0.3570511256118824</v>
      </c>
      <c r="Z367" s="223">
        <v>0.35706023439378654</v>
      </c>
      <c r="AA367" s="223">
        <v>0.3570700791224114</v>
      </c>
      <c r="AB367" s="223">
        <v>0.3570807262369799</v>
      </c>
      <c r="AC367" s="223">
        <v>0.35709224900125697</v>
      </c>
      <c r="AD367" s="223">
        <v>0.35710472829225071</v>
      </c>
      <c r="AE367" s="223">
        <v>0.3571182534882531</v>
      </c>
      <c r="AF367" s="223">
        <v>0.35713292346941627</v>
      </c>
      <c r="AG367" s="223">
        <v>0.35714884774586503</v>
      </c>
      <c r="AH367" s="223">
        <v>0.3571661477304045</v>
      </c>
      <c r="AI367" s="223">
        <v>0.35718495817522422</v>
      </c>
      <c r="AJ367" s="223">
        <v>0.35720542879467054</v>
      </c>
      <c r="AK367" s="223">
        <v>0.35722772609920217</v>
      </c>
      <c r="AL367" s="223">
        <v>0.35725203546911261</v>
      </c>
      <c r="AM367" s="223">
        <v>0.35727856350055459</v>
      </c>
      <c r="AN367" s="223">
        <v>0.35730754066091064</v>
      </c>
      <c r="AO367" s="223">
        <v>0.35733922429569231</v>
      </c>
      <c r="AP367" s="223">
        <v>0.35737390203500952</v>
      </c>
      <c r="AQ367" s="223">
        <v>0.35741189565433618</v>
      </c>
      <c r="AR367" s="223">
        <v>0.3574535654519217</v>
      </c>
      <c r="AS367" s="223">
        <v>0.35749931521389378</v>
      </c>
      <c r="AT367" s="223">
        <v>0.35754959784802237</v>
      </c>
      <c r="AU367" s="223">
        <v>0.35760492177843745</v>
      </c>
      <c r="AV367" s="223">
        <v>0.35766585820651509</v>
      </c>
      <c r="AW367" s="223">
        <v>0.35773304935790262</v>
      </c>
      <c r="AX367" s="223">
        <v>0.35780721785249164</v>
      </c>
      <c r="AY367" s="223">
        <v>0.35788917735338038</v>
      </c>
      <c r="AZ367" s="223">
        <v>0.35797984467283228</v>
      </c>
      <c r="BA367" s="223">
        <v>0.35808025353832512</v>
      </c>
      <c r="BB367" s="223">
        <v>0.35819157025045412</v>
      </c>
      <c r="BC367" s="223">
        <v>0.35831511149720741</v>
      </c>
      <c r="BD367" s="223">
        <v>0.35845236462658625</v>
      </c>
      <c r="BE367" s="223">
        <v>0.35860501072235096</v>
      </c>
      <c r="BF367" s="223">
        <v>0.3587749508766509</v>
      </c>
      <c r="BG367" s="223">
        <v>0.35896433610931516</v>
      </c>
      <c r="BH367" s="223">
        <v>0.35917560144770022</v>
      </c>
      <c r="BI367" s="223">
        <v>0.35941150475439981</v>
      </c>
      <c r="BJ367" s="223">
        <v>0.35967517097419327</v>
      </c>
      <c r="BK367" s="223">
        <v>0.35997014256795168</v>
      </c>
      <c r="BL367" s="223">
        <v>0.36030043701166581</v>
      </c>
      <c r="BM367" s="223">
        <v>0.36067061236544345</v>
      </c>
      <c r="BN367" s="223">
        <v>0.36108584206272998</v>
      </c>
      <c r="BO367" s="223">
        <v>0.36155200023699552</v>
      </c>
      <c r="BP367" s="223">
        <v>0.36207575909506823</v>
      </c>
      <c r="BQ367" s="223">
        <v>0.36266470006706408</v>
      </c>
      <c r="BR367" s="223">
        <v>0.36332744071704515</v>
      </c>
      <c r="BS367" s="223">
        <v>0.36407377969146487</v>
      </c>
      <c r="BT367" s="223">
        <v>0.36491486232041981</v>
      </c>
      <c r="BU367" s="223">
        <v>0.36586336987710966</v>
      </c>
      <c r="BV367" s="223">
        <v>0.36693373595246798</v>
      </c>
      <c r="BW367" s="223">
        <v>0.36814239392501702</v>
      </c>
      <c r="BX367" s="223">
        <v>0.36950806011296072</v>
      </c>
      <c r="BY367" s="223">
        <v>0.3710520579011008</v>
      </c>
      <c r="BZ367" s="223">
        <v>0.37279868895699064</v>
      </c>
      <c r="CA367" s="223">
        <v>0.37477565861012985</v>
      </c>
      <c r="CB367" s="223">
        <v>0.37701456359067836</v>
      </c>
      <c r="CC367" s="223">
        <v>0.37955145164143367</v>
      </c>
      <c r="CD367" s="223">
        <v>0.38242746406689732</v>
      </c>
      <c r="CE367" s="223">
        <v>0.38568957411309057</v>
      </c>
      <c r="CF367" s="223">
        <v>0.38939143623932027</v>
      </c>
      <c r="CG367" s="223">
        <v>0.39359436392024422</v>
      </c>
      <c r="CH367" s="223">
        <v>0.39868114268251892</v>
      </c>
      <c r="CI367" s="223">
        <v>0.4043233871526582</v>
      </c>
      <c r="CJ367" s="223">
        <v>0.410724335232448</v>
      </c>
      <c r="CK367" s="223">
        <v>0.41799030970464873</v>
      </c>
      <c r="CL367" s="223">
        <v>0.4262430927621193</v>
      </c>
      <c r="CM367" s="223">
        <v>0.43562228539945447</v>
      </c>
      <c r="CN367" s="223">
        <v>0.44692876356216998</v>
      </c>
      <c r="CO367" s="223">
        <v>0.46019414769132039</v>
      </c>
      <c r="CP367" s="223">
        <v>0.47506229809061878</v>
      </c>
      <c r="CQ367" s="223">
        <v>0.49193947927384268</v>
      </c>
      <c r="CR367" s="223">
        <v>0.51111414112756293</v>
      </c>
      <c r="CS367" s="223">
        <v>0.53291896778966064</v>
      </c>
      <c r="CT367" s="223">
        <v>0.55773832151894731</v>
      </c>
      <c r="CU367" s="223">
        <v>0.58601712074315171</v>
      </c>
      <c r="CV367" s="223">
        <v>0.61897545978302981</v>
      </c>
      <c r="CW367" s="223">
        <v>0.65658366679042601</v>
      </c>
      <c r="CX367" s="223">
        <v>0.69953586489023134</v>
      </c>
      <c r="CY367" s="223">
        <v>0.74865833818061389</v>
      </c>
      <c r="CZ367" s="223">
        <v>0.8049206142276365</v>
      </c>
      <c r="DA367" s="223">
        <v>0.86946468522431652</v>
      </c>
      <c r="DB367" s="223">
        <v>0.94364153287200903</v>
      </c>
      <c r="DC367" s="223">
        <v>1.029057205457222</v>
      </c>
      <c r="DD367" s="223">
        <v>1.1276315320249777</v>
      </c>
    </row>
    <row r="368" spans="8:108">
      <c r="H368" s="223" t="s">
        <v>3470</v>
      </c>
      <c r="I368" s="223">
        <v>1</v>
      </c>
      <c r="J368" s="223">
        <v>1</v>
      </c>
      <c r="K368" s="223">
        <v>1</v>
      </c>
      <c r="L368" s="223">
        <v>1</v>
      </c>
      <c r="M368" s="223">
        <v>1</v>
      </c>
      <c r="N368" s="223">
        <v>1</v>
      </c>
      <c r="O368" s="223">
        <v>1</v>
      </c>
      <c r="P368" s="223">
        <v>1</v>
      </c>
      <c r="Q368" s="223">
        <v>1</v>
      </c>
      <c r="R368" s="223">
        <v>1</v>
      </c>
      <c r="S368" s="223">
        <v>1</v>
      </c>
      <c r="T368" s="223">
        <v>1</v>
      </c>
      <c r="U368" s="223">
        <v>1</v>
      </c>
      <c r="V368" s="223">
        <v>1</v>
      </c>
      <c r="W368" s="223">
        <v>1</v>
      </c>
      <c r="X368" s="223">
        <v>1</v>
      </c>
      <c r="Y368" s="223">
        <v>1</v>
      </c>
      <c r="Z368" s="223">
        <v>1</v>
      </c>
      <c r="AA368" s="223">
        <v>1</v>
      </c>
      <c r="AB368" s="223">
        <v>1</v>
      </c>
      <c r="AC368" s="223">
        <v>1</v>
      </c>
      <c r="AD368" s="223">
        <v>1</v>
      </c>
      <c r="AE368" s="223">
        <v>1</v>
      </c>
      <c r="AF368" s="223">
        <v>1</v>
      </c>
      <c r="AG368" s="223">
        <v>1</v>
      </c>
      <c r="AH368" s="223">
        <v>1</v>
      </c>
      <c r="AI368" s="223">
        <v>1</v>
      </c>
      <c r="AJ368" s="223">
        <v>1</v>
      </c>
      <c r="AK368" s="223">
        <v>1</v>
      </c>
      <c r="AL368" s="223">
        <v>1</v>
      </c>
      <c r="AM368" s="223">
        <v>1</v>
      </c>
      <c r="AN368" s="223">
        <v>1</v>
      </c>
      <c r="AO368" s="223">
        <v>1</v>
      </c>
      <c r="AP368" s="223">
        <v>1</v>
      </c>
      <c r="AQ368" s="223">
        <v>1</v>
      </c>
      <c r="AR368" s="223">
        <v>1</v>
      </c>
      <c r="AS368" s="223">
        <v>1</v>
      </c>
      <c r="AT368" s="223">
        <v>1</v>
      </c>
      <c r="AU368" s="223">
        <v>1</v>
      </c>
      <c r="AV368" s="223">
        <v>1</v>
      </c>
      <c r="AW368" s="223">
        <v>1</v>
      </c>
      <c r="AX368" s="223">
        <v>1</v>
      </c>
      <c r="AY368" s="223">
        <v>1</v>
      </c>
      <c r="AZ368" s="223">
        <v>1</v>
      </c>
      <c r="BA368" s="223">
        <v>1</v>
      </c>
      <c r="BB368" s="223">
        <v>1</v>
      </c>
      <c r="BC368" s="223">
        <v>1</v>
      </c>
      <c r="BD368" s="223">
        <v>1</v>
      </c>
      <c r="BE368" s="223">
        <v>1</v>
      </c>
      <c r="BF368" s="223">
        <v>1</v>
      </c>
      <c r="BG368" s="223">
        <v>1</v>
      </c>
      <c r="BH368" s="223">
        <v>1</v>
      </c>
      <c r="BI368" s="223">
        <v>1</v>
      </c>
      <c r="BJ368" s="223">
        <v>1</v>
      </c>
      <c r="BK368" s="223">
        <v>1</v>
      </c>
      <c r="BL368" s="223">
        <v>1</v>
      </c>
      <c r="BM368" s="223">
        <v>1</v>
      </c>
      <c r="BN368" s="223">
        <v>1</v>
      </c>
      <c r="BO368" s="223">
        <v>1</v>
      </c>
      <c r="BP368" s="223">
        <v>1</v>
      </c>
      <c r="BQ368" s="223">
        <v>1</v>
      </c>
      <c r="BR368" s="223">
        <v>1</v>
      </c>
      <c r="BS368" s="223">
        <v>1</v>
      </c>
      <c r="BT368" s="223">
        <v>1</v>
      </c>
      <c r="BU368" s="223">
        <v>1</v>
      </c>
      <c r="BV368" s="223">
        <v>1</v>
      </c>
      <c r="BW368" s="223">
        <v>1</v>
      </c>
      <c r="BX368" s="223">
        <v>1</v>
      </c>
      <c r="BY368" s="223">
        <v>1</v>
      </c>
      <c r="BZ368" s="223">
        <v>1</v>
      </c>
      <c r="CA368" s="223">
        <v>1</v>
      </c>
      <c r="CB368" s="223">
        <v>1</v>
      </c>
      <c r="CC368" s="223">
        <v>1</v>
      </c>
      <c r="CD368" s="223">
        <v>1</v>
      </c>
      <c r="CE368" s="223">
        <v>1</v>
      </c>
      <c r="CF368" s="223">
        <v>1</v>
      </c>
      <c r="CG368" s="223">
        <v>1</v>
      </c>
      <c r="CH368" s="223">
        <v>1</v>
      </c>
      <c r="CI368" s="223">
        <v>1</v>
      </c>
      <c r="CJ368" s="223">
        <v>1</v>
      </c>
      <c r="CK368" s="223">
        <v>1</v>
      </c>
      <c r="CL368" s="223">
        <v>1</v>
      </c>
      <c r="CM368" s="223">
        <v>1</v>
      </c>
      <c r="CN368" s="223">
        <v>1</v>
      </c>
      <c r="CO368" s="223">
        <v>1</v>
      </c>
      <c r="CP368" s="223">
        <v>1</v>
      </c>
      <c r="CQ368" s="223">
        <v>1</v>
      </c>
      <c r="CR368" s="223">
        <v>1</v>
      </c>
      <c r="CS368" s="223">
        <v>1</v>
      </c>
      <c r="CT368" s="223">
        <v>1</v>
      </c>
      <c r="CU368" s="223">
        <v>1</v>
      </c>
      <c r="CV368" s="223">
        <v>1</v>
      </c>
      <c r="CW368" s="223">
        <v>1</v>
      </c>
      <c r="CX368" s="223">
        <v>1</v>
      </c>
      <c r="CY368" s="223">
        <v>1</v>
      </c>
      <c r="CZ368" s="223">
        <v>1</v>
      </c>
      <c r="DA368" s="223">
        <v>1</v>
      </c>
      <c r="DB368" s="223">
        <v>1</v>
      </c>
      <c r="DC368" s="223">
        <v>1</v>
      </c>
      <c r="DD368" s="223">
        <v>1</v>
      </c>
    </row>
    <row r="369" spans="8:108">
      <c r="H369" s="223" t="s">
        <v>2398</v>
      </c>
      <c r="I369" s="223">
        <v>1.9365E-2</v>
      </c>
      <c r="J369" s="223">
        <v>1.9365E-2</v>
      </c>
      <c r="K369" s="223">
        <v>1.9365E-2</v>
      </c>
      <c r="L369" s="223">
        <v>1.9365E-2</v>
      </c>
      <c r="M369" s="223">
        <v>1.9365E-2</v>
      </c>
      <c r="N369" s="223">
        <v>1.9365E-2</v>
      </c>
      <c r="O369" s="223">
        <v>1.9365E-2</v>
      </c>
      <c r="P369" s="223">
        <v>1.9365E-2</v>
      </c>
      <c r="Q369" s="223">
        <v>1.9365E-2</v>
      </c>
      <c r="R369" s="223">
        <v>1.9365E-2</v>
      </c>
      <c r="S369" s="223">
        <v>1.9365E-2</v>
      </c>
      <c r="T369" s="223">
        <v>1.9365E-2</v>
      </c>
      <c r="U369" s="223">
        <v>1.9365E-2</v>
      </c>
      <c r="V369" s="223">
        <v>1.9365E-2</v>
      </c>
      <c r="W369" s="223">
        <v>1.9365E-2</v>
      </c>
      <c r="X369" s="223">
        <v>1.9365E-2</v>
      </c>
      <c r="Y369" s="223">
        <v>1.9365E-2</v>
      </c>
      <c r="Z369" s="223">
        <v>1.9365E-2</v>
      </c>
      <c r="AA369" s="223">
        <v>1.9365E-2</v>
      </c>
      <c r="AB369" s="223">
        <v>1.9365E-2</v>
      </c>
      <c r="AC369" s="223">
        <v>1.9365E-2</v>
      </c>
      <c r="AD369" s="223">
        <v>1.9365E-2</v>
      </c>
      <c r="AE369" s="223">
        <v>1.9365E-2</v>
      </c>
      <c r="AF369" s="223">
        <v>1.9365E-2</v>
      </c>
      <c r="AG369" s="223">
        <v>1.9365E-2</v>
      </c>
      <c r="AH369" s="223">
        <v>1.9365E-2</v>
      </c>
      <c r="AI369" s="223">
        <v>1.9365E-2</v>
      </c>
      <c r="AJ369" s="223">
        <v>1.9365E-2</v>
      </c>
      <c r="AK369" s="223">
        <v>1.9365E-2</v>
      </c>
      <c r="AL369" s="223">
        <v>1.9365E-2</v>
      </c>
      <c r="AM369" s="223">
        <v>1.9365E-2</v>
      </c>
      <c r="AN369" s="223">
        <v>1.9365E-2</v>
      </c>
      <c r="AO369" s="223">
        <v>1.9365E-2</v>
      </c>
      <c r="AP369" s="223">
        <v>1.9365E-2</v>
      </c>
      <c r="AQ369" s="223">
        <v>1.9365E-2</v>
      </c>
      <c r="AR369" s="223">
        <v>1.9365E-2</v>
      </c>
      <c r="AS369" s="223">
        <v>1.9365E-2</v>
      </c>
      <c r="AT369" s="223">
        <v>1.9365E-2</v>
      </c>
      <c r="AU369" s="223">
        <v>1.9365E-2</v>
      </c>
      <c r="AV369" s="223">
        <v>1.9365E-2</v>
      </c>
      <c r="AW369" s="223">
        <v>1.9365E-2</v>
      </c>
      <c r="AX369" s="223">
        <v>1.9365E-2</v>
      </c>
      <c r="AY369" s="223">
        <v>1.9365E-2</v>
      </c>
      <c r="AZ369" s="223">
        <v>1.9365E-2</v>
      </c>
      <c r="BA369" s="223">
        <v>1.9365E-2</v>
      </c>
      <c r="BB369" s="223">
        <v>1.9365E-2</v>
      </c>
      <c r="BC369" s="223">
        <v>1.9365E-2</v>
      </c>
      <c r="BD369" s="223">
        <v>1.9365E-2</v>
      </c>
      <c r="BE369" s="223">
        <v>1.9365E-2</v>
      </c>
      <c r="BF369" s="223">
        <v>1.9365E-2</v>
      </c>
      <c r="BG369" s="223">
        <v>1.9365E-2</v>
      </c>
      <c r="BH369" s="223">
        <v>1.9365E-2</v>
      </c>
      <c r="BI369" s="223">
        <v>1.9365E-2</v>
      </c>
      <c r="BJ369" s="223">
        <v>1.9365E-2</v>
      </c>
      <c r="BK369" s="223">
        <v>1.9365E-2</v>
      </c>
      <c r="BL369" s="223">
        <v>1.9365E-2</v>
      </c>
      <c r="BM369" s="223">
        <v>1.9365E-2</v>
      </c>
      <c r="BN369" s="223">
        <v>1.9365E-2</v>
      </c>
      <c r="BO369" s="223">
        <v>1.9365E-2</v>
      </c>
      <c r="BP369" s="223">
        <v>1.9365E-2</v>
      </c>
      <c r="BQ369" s="223">
        <v>1.9365E-2</v>
      </c>
      <c r="BR369" s="223">
        <v>1.9365E-2</v>
      </c>
      <c r="BS369" s="223">
        <v>1.9365E-2</v>
      </c>
      <c r="BT369" s="223">
        <v>1.9365E-2</v>
      </c>
      <c r="BU369" s="223">
        <v>1.9365E-2</v>
      </c>
      <c r="BV369" s="223">
        <v>1.9365E-2</v>
      </c>
      <c r="BW369" s="223">
        <v>1.9365E-2</v>
      </c>
      <c r="BX369" s="223">
        <v>1.9365E-2</v>
      </c>
      <c r="BY369" s="223">
        <v>1.9365E-2</v>
      </c>
      <c r="BZ369" s="223">
        <v>1.9365E-2</v>
      </c>
      <c r="CA369" s="223">
        <v>1.9365E-2</v>
      </c>
      <c r="CB369" s="223">
        <v>1.9365E-2</v>
      </c>
      <c r="CC369" s="223">
        <v>1.9365E-2</v>
      </c>
      <c r="CD369" s="223">
        <v>1.9365E-2</v>
      </c>
      <c r="CE369" s="223">
        <v>1.9365E-2</v>
      </c>
      <c r="CF369" s="223">
        <v>1.9365E-2</v>
      </c>
      <c r="CG369" s="223">
        <v>1.9365E-2</v>
      </c>
      <c r="CH369" s="223">
        <v>1.9365E-2</v>
      </c>
      <c r="CI369" s="223">
        <v>1.9365E-2</v>
      </c>
      <c r="CJ369" s="223">
        <v>1.9365E-2</v>
      </c>
      <c r="CK369" s="223">
        <v>1.9365E-2</v>
      </c>
      <c r="CL369" s="223">
        <v>1.9365E-2</v>
      </c>
      <c r="CM369" s="223">
        <v>1.9365E-2</v>
      </c>
      <c r="CN369" s="223">
        <v>1.9365E-2</v>
      </c>
      <c r="CO369" s="223">
        <v>1.9365E-2</v>
      </c>
      <c r="CP369" s="223">
        <v>1.9365E-2</v>
      </c>
      <c r="CQ369" s="223">
        <v>1.9365E-2</v>
      </c>
      <c r="CR369" s="223">
        <v>1.9365E-2</v>
      </c>
      <c r="CS369" s="223">
        <v>1.9365E-2</v>
      </c>
      <c r="CT369" s="223">
        <v>1.9365E-2</v>
      </c>
      <c r="CU369" s="223">
        <v>1.9365E-2</v>
      </c>
      <c r="CV369" s="223">
        <v>1.9365E-2</v>
      </c>
      <c r="CW369" s="223">
        <v>1.9365E-2</v>
      </c>
      <c r="CX369" s="223">
        <v>1.9365E-2</v>
      </c>
      <c r="CY369" s="223">
        <v>1.9365E-2</v>
      </c>
      <c r="CZ369" s="223">
        <v>1.9365E-2</v>
      </c>
      <c r="DA369" s="223">
        <v>1.9365E-2</v>
      </c>
      <c r="DB369" s="223">
        <v>1.9365E-2</v>
      </c>
      <c r="DC369" s="223">
        <v>1.9365E-2</v>
      </c>
      <c r="DD369" s="223">
        <v>1.9365E-2</v>
      </c>
    </row>
    <row r="374" spans="8:108">
      <c r="H374" s="223" t="s">
        <v>3363</v>
      </c>
    </row>
    <row r="375" spans="8:108">
      <c r="H375" s="223" t="s">
        <v>2157</v>
      </c>
      <c r="I375" s="223">
        <v>1.483981788967565E-3</v>
      </c>
      <c r="J375" s="223">
        <v>1.5848931924611132E-3</v>
      </c>
      <c r="K375" s="223">
        <v>1.6926666150378755E-3</v>
      </c>
      <c r="L375" s="223">
        <v>1.8077686769634338E-3</v>
      </c>
      <c r="M375" s="223">
        <v>1.9306977288832499E-3</v>
      </c>
      <c r="N375" s="223">
        <v>2.0619860095022198E-3</v>
      </c>
      <c r="O375" s="223">
        <v>2.2022019499873748E-3</v>
      </c>
      <c r="P375" s="223">
        <v>2.3519526350709585E-3</v>
      </c>
      <c r="Q375" s="223">
        <v>2.5118864315095794E-3</v>
      </c>
      <c r="R375" s="223">
        <v>2.682695795279725E-3</v>
      </c>
      <c r="S375" s="223">
        <v>2.8651202696637797E-3</v>
      </c>
      <c r="T375" s="223">
        <v>3.059949687207195E-3</v>
      </c>
      <c r="U375" s="223">
        <v>3.268027589410125E-3</v>
      </c>
      <c r="V375" s="223">
        <v>3.49025487895958E-3</v>
      </c>
      <c r="W375" s="223">
        <v>3.7275937203149392E-3</v>
      </c>
      <c r="X375" s="223">
        <v>3.9810717055349717E-3</v>
      </c>
      <c r="Y375" s="223">
        <v>4.2517863033828896E-3</v>
      </c>
      <c r="Z375" s="223">
        <v>4.5409096109724741E-3</v>
      </c>
      <c r="AA375" s="223">
        <v>4.8496934285281968E-3</v>
      </c>
      <c r="AB375" s="223">
        <v>5.1794746792312094E-3</v>
      </c>
      <c r="AC375" s="223">
        <v>5.5316811976172256E-3</v>
      </c>
      <c r="AD375" s="223">
        <v>5.9078379115879431E-3</v>
      </c>
      <c r="AE375" s="223">
        <v>6.309573444801932E-3</v>
      </c>
      <c r="AF375" s="223">
        <v>6.7386271680309438E-3</v>
      </c>
      <c r="AG375" s="223">
        <v>7.1968567300115197E-3</v>
      </c>
      <c r="AH375" s="223">
        <v>7.6862461003977377E-3</v>
      </c>
      <c r="AI375" s="223">
        <v>8.2089141596382552E-3</v>
      </c>
      <c r="AJ375" s="223">
        <v>8.7671238729686816E-3</v>
      </c>
      <c r="AK375" s="223">
        <v>9.3632920882394145E-3</v>
      </c>
      <c r="AL375" s="223">
        <v>9.9999999999999967E-3</v>
      </c>
      <c r="AM375" s="223">
        <v>1.0680004325145754E-2</v>
      </c>
      <c r="AN375" s="223">
        <v>1.1406249238513204E-2</v>
      </c>
      <c r="AO375" s="223">
        <v>1.2181879120101153E-2</v>
      </c>
      <c r="AP375" s="223">
        <v>1.3010252169108312E-2</v>
      </c>
      <c r="AQ375" s="223">
        <v>1.3894954943731374E-2</v>
      </c>
      <c r="AR375" s="223">
        <v>1.4839817889675646E-2</v>
      </c>
      <c r="AS375" s="223">
        <v>1.5848931924611131E-2</v>
      </c>
      <c r="AT375" s="223">
        <v>1.6926666150378751E-2</v>
      </c>
      <c r="AU375" s="223">
        <v>1.8077686769634341E-2</v>
      </c>
      <c r="AV375" s="223">
        <v>1.9306977288832496E-2</v>
      </c>
      <c r="AW375" s="223">
        <v>2.0619860095022202E-2</v>
      </c>
      <c r="AX375" s="223">
        <v>2.2022019499873747E-2</v>
      </c>
      <c r="AY375" s="223">
        <v>2.3519526350709585E-2</v>
      </c>
      <c r="AZ375" s="223">
        <v>2.5118864315095798E-2</v>
      </c>
      <c r="BA375" s="223">
        <v>2.682695795279726E-2</v>
      </c>
      <c r="BB375" s="223">
        <v>2.86512026966378E-2</v>
      </c>
      <c r="BC375" s="223">
        <v>3.0599496872071943E-2</v>
      </c>
      <c r="BD375" s="223">
        <v>3.2680275894101253E-2</v>
      </c>
      <c r="BE375" s="223">
        <v>3.490254878959579E-2</v>
      </c>
      <c r="BF375" s="223">
        <v>3.7275937203149395E-2</v>
      </c>
      <c r="BG375" s="223">
        <v>3.9810717055349713E-2</v>
      </c>
      <c r="BH375" s="223">
        <v>4.2517863033828901E-2</v>
      </c>
      <c r="BI375" s="223">
        <v>4.5409096109724739E-2</v>
      </c>
      <c r="BJ375" s="223">
        <v>4.8496934285281977E-2</v>
      </c>
      <c r="BK375" s="223">
        <v>5.1794746792312094E-2</v>
      </c>
      <c r="BL375" s="223">
        <v>5.5316811976172268E-2</v>
      </c>
      <c r="BM375" s="223">
        <v>5.9078379115879431E-2</v>
      </c>
      <c r="BN375" s="223">
        <v>6.3095734448019331E-2</v>
      </c>
      <c r="BO375" s="223">
        <v>6.7386271680309445E-2</v>
      </c>
      <c r="BP375" s="223">
        <v>7.1968567300115166E-2</v>
      </c>
      <c r="BQ375" s="223">
        <v>7.6862461003977381E-2</v>
      </c>
      <c r="BR375" s="223">
        <v>8.2089141596382531E-2</v>
      </c>
      <c r="BS375" s="223">
        <v>8.767123872968681E-2</v>
      </c>
      <c r="BT375" s="223">
        <v>9.3632920882394124E-2</v>
      </c>
      <c r="BU375" s="223">
        <v>9.9999999999999992E-2</v>
      </c>
      <c r="BV375" s="223">
        <v>0.10680004325145755</v>
      </c>
      <c r="BW375" s="223">
        <v>0.11406249238513208</v>
      </c>
      <c r="BX375" s="223">
        <v>0.12181879120101154</v>
      </c>
      <c r="BY375" s="223">
        <v>0.13010252169108316</v>
      </c>
      <c r="BZ375" s="223">
        <v>0.13894954943731375</v>
      </c>
      <c r="CA375" s="223">
        <v>0.14839817889675647</v>
      </c>
      <c r="CB375" s="223">
        <v>0.15848931924611126</v>
      </c>
      <c r="CC375" s="223">
        <v>0.16926666150378761</v>
      </c>
      <c r="CD375" s="223">
        <v>0.18077686769634341</v>
      </c>
      <c r="CE375" s="223">
        <v>0.19306977288832497</v>
      </c>
      <c r="CF375" s="223">
        <v>0.20619860095022191</v>
      </c>
      <c r="CG375" s="223">
        <v>0.22022019499873757</v>
      </c>
      <c r="CH375" s="223">
        <v>0.23519526350709588</v>
      </c>
      <c r="CI375" s="223">
        <v>0.25118864315095796</v>
      </c>
      <c r="CJ375" s="223">
        <v>0.26826957952797242</v>
      </c>
      <c r="CK375" s="223">
        <v>0.28651202696637817</v>
      </c>
      <c r="CL375" s="223">
        <v>0.30599496872071957</v>
      </c>
      <c r="CM375" s="223">
        <v>0.32680275894101252</v>
      </c>
      <c r="CN375" s="223">
        <v>0.34902548789595794</v>
      </c>
      <c r="CO375" s="223">
        <v>0.37275937203149373</v>
      </c>
      <c r="CP375" s="223">
        <v>0.39810717055349731</v>
      </c>
      <c r="CQ375" s="223">
        <v>0.42517863033828901</v>
      </c>
      <c r="CR375" s="223">
        <v>0.45409096109724745</v>
      </c>
      <c r="CS375" s="223">
        <v>0.48496934285281956</v>
      </c>
      <c r="CT375" s="223">
        <v>0.5179474679231213</v>
      </c>
      <c r="CU375" s="223">
        <v>0.55316811976172264</v>
      </c>
      <c r="CV375" s="223">
        <v>0.59078379115879431</v>
      </c>
      <c r="CW375" s="223">
        <v>0.63095734448019303</v>
      </c>
      <c r="CX375" s="223">
        <v>0.67386271680309406</v>
      </c>
      <c r="CY375" s="223">
        <v>0.71968567300115205</v>
      </c>
      <c r="CZ375" s="223">
        <v>0.76862461003977367</v>
      </c>
      <c r="DA375" s="223">
        <v>0.8208914159638252</v>
      </c>
      <c r="DB375" s="223">
        <v>0.87671238729686773</v>
      </c>
      <c r="DC375" s="223">
        <v>0.93632920882394166</v>
      </c>
      <c r="DD375" s="223">
        <v>1</v>
      </c>
    </row>
    <row r="376" spans="8:108">
      <c r="H376" s="223" t="s">
        <v>808</v>
      </c>
      <c r="I376" s="223">
        <v>0.24716456686268884</v>
      </c>
      <c r="J376" s="223">
        <v>0.24726883485163814</v>
      </c>
      <c r="K376" s="223">
        <v>0.24738019293535221</v>
      </c>
      <c r="L376" s="223">
        <v>0.24749912321895454</v>
      </c>
      <c r="M376" s="223">
        <v>0.24762614058750104</v>
      </c>
      <c r="N376" s="223">
        <v>0.24776179493454928</v>
      </c>
      <c r="O376" s="223">
        <v>0.24790667354220366</v>
      </c>
      <c r="P376" s="223">
        <v>0.24806140362292844</v>
      </c>
      <c r="Q376" s="223">
        <v>0.24822665503411745</v>
      </c>
      <c r="R376" s="223">
        <v>0.24840314317715564</v>
      </c>
      <c r="S376" s="223">
        <v>0.24859163209350535</v>
      </c>
      <c r="T376" s="223">
        <v>0.24879293777119704</v>
      </c>
      <c r="U376" s="223">
        <v>0.24900793167601662</v>
      </c>
      <c r="V376" s="223">
        <v>0.24923754452264563</v>
      </c>
      <c r="W376" s="223">
        <v>0.24948277030204974</v>
      </c>
      <c r="X376" s="223">
        <v>0.24974467058251307</v>
      </c>
      <c r="Y376" s="223">
        <v>0.25002437910289543</v>
      </c>
      <c r="Z376" s="223">
        <v>0.25032310667795038</v>
      </c>
      <c r="AA376" s="223">
        <v>0.25064214643688404</v>
      </c>
      <c r="AB376" s="223">
        <v>0.25098287941777031</v>
      </c>
      <c r="AC376" s="223">
        <v>0.25134678054197107</v>
      </c>
      <c r="AD376" s="223">
        <v>0.25173542499434154</v>
      </c>
      <c r="AE376" s="223">
        <v>0.25215049503675091</v>
      </c>
      <c r="AF376" s="223">
        <v>0.25259378728430693</v>
      </c>
      <c r="AG376" s="223">
        <v>0.25306722047566332</v>
      </c>
      <c r="AH376" s="223">
        <v>0.2535728437709116</v>
      </c>
      <c r="AI376" s="223">
        <v>0.25411284561282188</v>
      </c>
      <c r="AJ376" s="223">
        <v>0.25468956318961539</v>
      </c>
      <c r="AK376" s="223">
        <v>0.25530549254003104</v>
      </c>
      <c r="AL376" s="223">
        <v>0.25596329934419898</v>
      </c>
      <c r="AM376" s="223">
        <v>0.25666583044677455</v>
      </c>
      <c r="AN376" s="223">
        <v>0.25741612616191478</v>
      </c>
      <c r="AO376" s="223">
        <v>0.25821743341302944</v>
      </c>
      <c r="AP376" s="223">
        <v>0.25907321976379949</v>
      </c>
      <c r="AQ376" s="223">
        <v>0.25998718840076745</v>
      </c>
      <c r="AR376" s="223">
        <v>0.26096329413185898</v>
      </c>
      <c r="AS376" s="223">
        <v>0.26200576046952906</v>
      </c>
      <c r="AT376" s="223">
        <v>0.2631190978718434</v>
      </c>
      <c r="AU376" s="223">
        <v>0.2643081232197329</v>
      </c>
      <c r="AV376" s="223">
        <v>0.26557798061391363</v>
      </c>
      <c r="AW376" s="223">
        <v>0.26693416358056571</v>
      </c>
      <c r="AX376" s="223">
        <v>0.26838253878084273</v>
      </c>
      <c r="AY376" s="223">
        <v>0.26992937132565059</v>
      </c>
      <c r="AZ376" s="223">
        <v>0.27158135180392839</v>
      </c>
      <c r="BA376" s="223">
        <v>0.27334562513990607</v>
      </c>
      <c r="BB376" s="223">
        <v>0.27522982140253038</v>
      </c>
      <c r="BC376" s="223">
        <v>0.27724208869848194</v>
      </c>
      <c r="BD376" s="223">
        <v>0.279391128288974</v>
      </c>
      <c r="BE376" s="223">
        <v>0.28168623207987231</v>
      </c>
      <c r="BF376" s="223">
        <v>0.28413732264463776</v>
      </c>
      <c r="BG376" s="223">
        <v>0.28675499595020665</v>
      </c>
      <c r="BH376" s="223">
        <v>0.28955056696723869</v>
      </c>
      <c r="BI376" s="223">
        <v>0.29253611835821292</v>
      </c>
      <c r="BJ376" s="223">
        <v>0.29572455244969764</v>
      </c>
      <c r="BK376" s="223">
        <v>0.29912964670879744</v>
      </c>
      <c r="BL376" s="223">
        <v>0.30276611295836531</v>
      </c>
      <c r="BM376" s="223">
        <v>0.30664966058108867</v>
      </c>
      <c r="BN376" s="223">
        <v>0.310797063979109</v>
      </c>
      <c r="BO376" s="223">
        <v>0.31522623457345378</v>
      </c>
      <c r="BP376" s="223">
        <v>0.31995629764633693</v>
      </c>
      <c r="BQ376" s="223">
        <v>0.32500767434937761</v>
      </c>
      <c r="BR376" s="223">
        <v>0.33040216922209431</v>
      </c>
      <c r="BS376" s="223">
        <v>0.33616306358771814</v>
      </c>
      <c r="BT376" s="223">
        <v>0.34231521521753411</v>
      </c>
      <c r="BU376" s="223">
        <v>0.34888516515857915</v>
      </c>
      <c r="BV376" s="223">
        <v>0.35590126199901551</v>
      </c>
      <c r="BW376" s="223">
        <v>0.36339374211073716</v>
      </c>
      <c r="BX376" s="223">
        <v>0.37139491316804651</v>
      </c>
      <c r="BY376" s="223">
        <v>0.37993926050960997</v>
      </c>
      <c r="BZ376" s="223">
        <v>0.38906360094157044</v>
      </c>
      <c r="CA376" s="223">
        <v>0.39880723962308051</v>
      </c>
      <c r="CB376" s="223">
        <v>0.40921213742949519</v>
      </c>
      <c r="CC376" s="223">
        <v>0.42032308948446551</v>
      </c>
      <c r="CD376" s="223">
        <v>0.43218791559619252</v>
      </c>
      <c r="CE376" s="223">
        <v>0.44485766337942023</v>
      </c>
      <c r="CF376" s="223">
        <v>0.45838682489316301</v>
      </c>
      <c r="CG376" s="223">
        <v>0.47283356767441165</v>
      </c>
      <c r="CH376" s="223">
        <v>0.48825998109965663</v>
      </c>
      <c r="CI376" s="223">
        <v>0.50473233905826587</v>
      </c>
      <c r="CJ376" s="223">
        <v>0.52712730612852732</v>
      </c>
      <c r="CK376" s="223">
        <v>0.54591719400145589</v>
      </c>
      <c r="CL376" s="223">
        <v>0.56598059597298134</v>
      </c>
      <c r="CM376" s="223">
        <v>0.58740343827515384</v>
      </c>
      <c r="CN376" s="223">
        <v>0.61027757714755138</v>
      </c>
      <c r="CO376" s="223">
        <v>0.63470102078436974</v>
      </c>
      <c r="CP376" s="223">
        <v>0.66077835581682498</v>
      </c>
      <c r="CQ376" s="223">
        <v>0.68862121223534711</v>
      </c>
      <c r="CR376" s="223">
        <v>0.71834894133738958</v>
      </c>
      <c r="CS376" s="223">
        <v>0.75008811012463061</v>
      </c>
      <c r="CT376" s="223">
        <v>0.78397441140031732</v>
      </c>
      <c r="CU376" s="223">
        <v>0.82015237359491677</v>
      </c>
      <c r="CV376" s="223">
        <v>0.85877610910974234</v>
      </c>
      <c r="CW376" s="223">
        <v>0.900009903280104</v>
      </c>
      <c r="CX376" s="223">
        <v>0.94402881971406383</v>
      </c>
      <c r="CY376" s="223">
        <v>0.99101931257844511</v>
      </c>
      <c r="CZ376" s="223">
        <v>1.0411798304345854</v>
      </c>
      <c r="DA376" s="223">
        <v>1.0947213870158548</v>
      </c>
      <c r="DB376" s="223">
        <v>1.1518680598242073</v>
      </c>
      <c r="DC376" s="223">
        <v>1.2128573542249237</v>
      </c>
      <c r="DD376" s="223">
        <v>1.277940333024113</v>
      </c>
    </row>
    <row r="377" spans="8:108">
      <c r="H377" s="223" t="s">
        <v>809</v>
      </c>
      <c r="I377" s="223">
        <v>-0.24419660328475373</v>
      </c>
      <c r="J377" s="223">
        <v>-0.24409904846671593</v>
      </c>
      <c r="K377" s="223">
        <v>-0.24399485970527648</v>
      </c>
      <c r="L377" s="223">
        <v>-0.24388358586502765</v>
      </c>
      <c r="M377" s="223">
        <v>-0.24376474512973456</v>
      </c>
      <c r="N377" s="223">
        <v>-0.24363782291554484</v>
      </c>
      <c r="O377" s="223">
        <v>-0.2435022696422289</v>
      </c>
      <c r="P377" s="223">
        <v>-0.24335749835278653</v>
      </c>
      <c r="Q377" s="223">
        <v>-0.24320288217109831</v>
      </c>
      <c r="R377" s="223">
        <v>-0.24303775158659621</v>
      </c>
      <c r="S377" s="223">
        <v>-0.24286139155417777</v>
      </c>
      <c r="T377" s="223">
        <v>-0.24267303839678267</v>
      </c>
      <c r="U377" s="223">
        <v>-0.24247187649719634</v>
      </c>
      <c r="V377" s="223">
        <v>-0.24225703476472649</v>
      </c>
      <c r="W377" s="223">
        <v>-0.24202758286141984</v>
      </c>
      <c r="X377" s="223">
        <v>-0.24178252717144313</v>
      </c>
      <c r="Y377" s="223">
        <v>-0.24152080649612967</v>
      </c>
      <c r="Z377" s="223">
        <v>-0.24124128745600548</v>
      </c>
      <c r="AA377" s="223">
        <v>-0.24094275957982764</v>
      </c>
      <c r="AB377" s="223">
        <v>-0.24062393005930793</v>
      </c>
      <c r="AC377" s="223">
        <v>-0.24028341814673659</v>
      </c>
      <c r="AD377" s="223">
        <v>-0.23991974917116565</v>
      </c>
      <c r="AE377" s="223">
        <v>-0.23953134814714705</v>
      </c>
      <c r="AF377" s="223">
        <v>-0.23911653294824509</v>
      </c>
      <c r="AG377" s="223">
        <v>-0.23867350701564033</v>
      </c>
      <c r="AH377" s="223">
        <v>-0.23820035157011615</v>
      </c>
      <c r="AI377" s="223">
        <v>-0.23769501729354542</v>
      </c>
      <c r="AJ377" s="223">
        <v>-0.23715531544367807</v>
      </c>
      <c r="AK377" s="223">
        <v>-0.23657890836355217</v>
      </c>
      <c r="AL377" s="223">
        <v>-0.23596329934419902</v>
      </c>
      <c r="AM377" s="223">
        <v>-0.23530582179648302</v>
      </c>
      <c r="AN377" s="223">
        <v>-0.23460362768488835</v>
      </c>
      <c r="AO377" s="223">
        <v>-0.23385367517282712</v>
      </c>
      <c r="AP377" s="223">
        <v>-0.23305271542558287</v>
      </c>
      <c r="AQ377" s="223">
        <v>-0.23219727851330468</v>
      </c>
      <c r="AR377" s="223">
        <v>-0.23128365835250769</v>
      </c>
      <c r="AS377" s="223">
        <v>-0.23030789662030682</v>
      </c>
      <c r="AT377" s="223">
        <v>-0.22926576557108586</v>
      </c>
      <c r="AU377" s="223">
        <v>-0.22815274968046423</v>
      </c>
      <c r="AV377" s="223">
        <v>-0.2269640260362486</v>
      </c>
      <c r="AW377" s="223">
        <v>-0.2256944433905213</v>
      </c>
      <c r="AX377" s="223">
        <v>-0.22433849978109527</v>
      </c>
      <c r="AY377" s="223">
        <v>-0.22289031862423142</v>
      </c>
      <c r="AZ377" s="223">
        <v>-0.22134362317373679</v>
      </c>
      <c r="BA377" s="223">
        <v>-0.21969170923431153</v>
      </c>
      <c r="BB377" s="223">
        <v>-0.2179274160092548</v>
      </c>
      <c r="BC377" s="223">
        <v>-0.21604309495433804</v>
      </c>
      <c r="BD377" s="223">
        <v>-0.21403057650077145</v>
      </c>
      <c r="BE377" s="223">
        <v>-0.21188113450068069</v>
      </c>
      <c r="BF377" s="223">
        <v>-0.20958544823833902</v>
      </c>
      <c r="BG377" s="223">
        <v>-0.20713356183950726</v>
      </c>
      <c r="BH377" s="223">
        <v>-0.20451484089958083</v>
      </c>
      <c r="BI377" s="223">
        <v>-0.20171792613876349</v>
      </c>
      <c r="BJ377" s="223">
        <v>-0.19873068387913367</v>
      </c>
      <c r="BK377" s="223">
        <v>-0.19554015312417328</v>
      </c>
      <c r="BL377" s="223">
        <v>-0.19213248900602076</v>
      </c>
      <c r="BM377" s="223">
        <v>-0.18849290234932986</v>
      </c>
      <c r="BN377" s="223">
        <v>-0.18460559508307028</v>
      </c>
      <c r="BO377" s="223">
        <v>-0.18045369121283494</v>
      </c>
      <c r="BP377" s="223">
        <v>-0.17601916304610665</v>
      </c>
      <c r="BQ377" s="223">
        <v>-0.17128275234142282</v>
      </c>
      <c r="BR377" s="223">
        <v>-0.1662238860293293</v>
      </c>
      <c r="BS377" s="223">
        <v>-0.16082058612834454</v>
      </c>
      <c r="BT377" s="223">
        <v>-0.15504937345274589</v>
      </c>
      <c r="BU377" s="223">
        <v>-0.14888516515857914</v>
      </c>
      <c r="BV377" s="223">
        <v>-0.14230117549610044</v>
      </c>
      <c r="BW377" s="223">
        <v>-0.13526875734047306</v>
      </c>
      <c r="BX377" s="223">
        <v>-0.12775733076602341</v>
      </c>
      <c r="BY377" s="223">
        <v>-0.11973421712744364</v>
      </c>
      <c r="BZ377" s="223">
        <v>-0.11116450206694295</v>
      </c>
      <c r="CA377" s="223">
        <v>-0.10201088182956763</v>
      </c>
      <c r="CB377" s="223">
        <v>-9.2233498937272673E-2</v>
      </c>
      <c r="CC377" s="223">
        <v>-8.1789766476890291E-2</v>
      </c>
      <c r="CD377" s="223">
        <v>-7.0634180203505759E-2</v>
      </c>
      <c r="CE377" s="223">
        <v>-5.8718117602770348E-2</v>
      </c>
      <c r="CF377" s="223">
        <v>-4.5989622992719192E-2</v>
      </c>
      <c r="CG377" s="223">
        <v>-3.2393177676936502E-2</v>
      </c>
      <c r="CH377" s="223">
        <v>-1.786945408546492E-2</v>
      </c>
      <c r="CI377" s="223">
        <v>-2.3550527563500623E-3</v>
      </c>
      <c r="CJ377" s="223">
        <v>9.411852927417641E-3</v>
      </c>
      <c r="CK377" s="223">
        <v>2.7106859931300464E-2</v>
      </c>
      <c r="CL377" s="223">
        <v>4.600934146845792E-2</v>
      </c>
      <c r="CM377" s="223">
        <v>6.62020796068713E-2</v>
      </c>
      <c r="CN377" s="223">
        <v>8.7773398644364509E-2</v>
      </c>
      <c r="CO377" s="223">
        <v>0.11081772327861761</v>
      </c>
      <c r="CP377" s="223">
        <v>0.13543598529016954</v>
      </c>
      <c r="CQ377" s="223">
        <v>0.16173604844123091</v>
      </c>
      <c r="CR377" s="223">
        <v>0.18983298085710532</v>
      </c>
      <c r="CS377" s="223">
        <v>0.2198505755810084</v>
      </c>
      <c r="CT377" s="223">
        <v>0.25192052444592539</v>
      </c>
      <c r="CU377" s="223">
        <v>0.28618386592852862</v>
      </c>
      <c r="CV377" s="223">
        <v>0.3227914732078464</v>
      </c>
      <c r="CW377" s="223">
        <v>0.36190478568028206</v>
      </c>
      <c r="CX377" s="223">
        <v>0.40369661389212419</v>
      </c>
      <c r="CY377" s="223">
        <v>0.44835203342385899</v>
      </c>
      <c r="CZ377" s="223">
        <v>0.49606938964496206</v>
      </c>
      <c r="DA377" s="223">
        <v>0.54706144491179542</v>
      </c>
      <c r="DB377" s="223">
        <v>0.60155671476952821</v>
      </c>
      <c r="DC377" s="223">
        <v>0.65980106342295941</v>
      </c>
      <c r="DD377" s="223">
        <v>0.72205966697588697</v>
      </c>
    </row>
    <row r="378" spans="8:108">
      <c r="H378" s="223" t="s">
        <v>810</v>
      </c>
      <c r="I378" s="223">
        <v>0.49136117014744257</v>
      </c>
      <c r="J378" s="223">
        <v>0.49136788331835407</v>
      </c>
      <c r="K378" s="223">
        <v>0.4913750526406287</v>
      </c>
      <c r="L378" s="223">
        <v>0.49138270908398218</v>
      </c>
      <c r="M378" s="223">
        <v>0.4913908857172356</v>
      </c>
      <c r="N378" s="223">
        <v>0.49139961785009412</v>
      </c>
      <c r="O378" s="223">
        <v>0.49140894318443257</v>
      </c>
      <c r="P378" s="223">
        <v>0.49141890197571497</v>
      </c>
      <c r="Q378" s="223">
        <v>0.49142953720521576</v>
      </c>
      <c r="R378" s="223">
        <v>0.49144089476375186</v>
      </c>
      <c r="S378" s="223">
        <v>0.49145302364768312</v>
      </c>
      <c r="T378" s="223">
        <v>0.49146597616797971</v>
      </c>
      <c r="U378" s="223">
        <v>0.49147980817321296</v>
      </c>
      <c r="V378" s="223">
        <v>0.49149457928737211</v>
      </c>
      <c r="W378" s="223">
        <v>0.49151035316346958</v>
      </c>
      <c r="X378" s="223">
        <v>0.4915271977539562</v>
      </c>
      <c r="Y378" s="223">
        <v>0.4915451855990251</v>
      </c>
      <c r="Z378" s="223">
        <v>0.49156439413395586</v>
      </c>
      <c r="AA378" s="223">
        <v>0.49158490601671168</v>
      </c>
      <c r="AB378" s="223">
        <v>0.49160680947707824</v>
      </c>
      <c r="AC378" s="223">
        <v>0.49163019868870766</v>
      </c>
      <c r="AD378" s="223">
        <v>0.49165517416550719</v>
      </c>
      <c r="AE378" s="223">
        <v>0.49168184318389796</v>
      </c>
      <c r="AF378" s="223">
        <v>0.49171032023255201</v>
      </c>
      <c r="AG378" s="223">
        <v>0.49174072749130365</v>
      </c>
      <c r="AH378" s="223">
        <v>0.49177319534102776</v>
      </c>
      <c r="AI378" s="223">
        <v>0.4918078629063673</v>
      </c>
      <c r="AJ378" s="223">
        <v>0.49184487863329346</v>
      </c>
      <c r="AK378" s="223">
        <v>0.49188440090358321</v>
      </c>
      <c r="AL378" s="223">
        <v>0.491926598688398</v>
      </c>
      <c r="AM378" s="223">
        <v>0.49197165224325756</v>
      </c>
      <c r="AN378" s="223">
        <v>0.49201975384680313</v>
      </c>
      <c r="AO378" s="223">
        <v>0.49207110858585656</v>
      </c>
      <c r="AP378" s="223">
        <v>0.49212593518938236</v>
      </c>
      <c r="AQ378" s="223">
        <v>0.49218446691407214</v>
      </c>
      <c r="AR378" s="223">
        <v>0.49224695248436667</v>
      </c>
      <c r="AS378" s="223">
        <v>0.49231365708983588</v>
      </c>
      <c r="AT378" s="223">
        <v>0.49238486344292925</v>
      </c>
      <c r="AU378" s="223">
        <v>0.49246087290019713</v>
      </c>
      <c r="AV378" s="223">
        <v>0.49254200665016223</v>
      </c>
      <c r="AW378" s="223">
        <v>0.49262860697108701</v>
      </c>
      <c r="AX378" s="223">
        <v>0.492721038561938</v>
      </c>
      <c r="AY378" s="223">
        <v>0.49281968994988201</v>
      </c>
      <c r="AZ378" s="223">
        <v>0.49292497497766519</v>
      </c>
      <c r="BA378" s="223">
        <v>0.4930373343742176</v>
      </c>
      <c r="BB378" s="223">
        <v>0.49315723741178519</v>
      </c>
      <c r="BC378" s="223">
        <v>0.49328518365281998</v>
      </c>
      <c r="BD378" s="223">
        <v>0.49342170478974545</v>
      </c>
      <c r="BE378" s="223">
        <v>0.493567366580553</v>
      </c>
      <c r="BF378" s="223">
        <v>0.49372277088297678</v>
      </c>
      <c r="BG378" s="223">
        <v>0.49388855778971391</v>
      </c>
      <c r="BH378" s="223">
        <v>0.49406540786681952</v>
      </c>
      <c r="BI378" s="223">
        <v>0.49425404449697641</v>
      </c>
      <c r="BJ378" s="223">
        <v>0.49445523632883132</v>
      </c>
      <c r="BK378" s="223">
        <v>0.49466979983297071</v>
      </c>
      <c r="BL378" s="223">
        <v>0.49489860196438606</v>
      </c>
      <c r="BM378" s="223">
        <v>0.49514256293041853</v>
      </c>
      <c r="BN378" s="223">
        <v>0.49540265906217928</v>
      </c>
      <c r="BO378" s="223">
        <v>0.49567992578628872</v>
      </c>
      <c r="BP378" s="223">
        <v>0.49597546069244358</v>
      </c>
      <c r="BQ378" s="223">
        <v>0.49629042669080042</v>
      </c>
      <c r="BR378" s="223">
        <v>0.49662605525142361</v>
      </c>
      <c r="BS378" s="223">
        <v>0.49698364971606268</v>
      </c>
      <c r="BT378" s="223">
        <v>0.49736458867027999</v>
      </c>
      <c r="BU378" s="223">
        <v>0.49777033031715828</v>
      </c>
      <c r="BV378" s="223">
        <v>0.49820243749511595</v>
      </c>
      <c r="BW378" s="223">
        <v>0.49866249945121022</v>
      </c>
      <c r="BX378" s="223">
        <v>0.49915224393406993</v>
      </c>
      <c r="BY378" s="223">
        <v>0.49967347763705361</v>
      </c>
      <c r="BZ378" s="223">
        <v>0.50022810300851339</v>
      </c>
      <c r="CA378" s="223">
        <v>0.50081812145264815</v>
      </c>
      <c r="CB378" s="223">
        <v>0.50144563636676787</v>
      </c>
      <c r="CC378" s="223">
        <v>0.5021128559613558</v>
      </c>
      <c r="CD378" s="223">
        <v>0.50282209579969828</v>
      </c>
      <c r="CE378" s="223">
        <v>0.50357578098219058</v>
      </c>
      <c r="CF378" s="223">
        <v>0.50437644788588221</v>
      </c>
      <c r="CG378" s="223">
        <v>0.50522674535134815</v>
      </c>
      <c r="CH378" s="223">
        <v>0.50612943518512155</v>
      </c>
      <c r="CI378" s="223">
        <v>0.50708739181461593</v>
      </c>
      <c r="CJ378" s="223">
        <v>0.51771545320110968</v>
      </c>
      <c r="CK378" s="223">
        <v>0.51881033407015542</v>
      </c>
      <c r="CL378" s="223">
        <v>0.51997125450452342</v>
      </c>
      <c r="CM378" s="223">
        <v>0.52120135866828254</v>
      </c>
      <c r="CN378" s="223">
        <v>0.52250417850318687</v>
      </c>
      <c r="CO378" s="223">
        <v>0.52388329750575213</v>
      </c>
      <c r="CP378" s="223">
        <v>0.52534237052665544</v>
      </c>
      <c r="CQ378" s="223">
        <v>0.52688516379411621</v>
      </c>
      <c r="CR378" s="223">
        <v>0.52851596048028426</v>
      </c>
      <c r="CS378" s="223">
        <v>0.53023753454362221</v>
      </c>
      <c r="CT378" s="223">
        <v>0.53205388695439193</v>
      </c>
      <c r="CU378" s="223">
        <v>0.53396850766638815</v>
      </c>
      <c r="CV378" s="223">
        <v>0.53598463590189593</v>
      </c>
      <c r="CW378" s="223">
        <v>0.53810511759982194</v>
      </c>
      <c r="CX378" s="223">
        <v>0.54033220582193964</v>
      </c>
      <c r="CY378" s="223">
        <v>0.54266727915458612</v>
      </c>
      <c r="CZ378" s="223">
        <v>0.54511044078962334</v>
      </c>
      <c r="DA378" s="223">
        <v>0.54765994210405933</v>
      </c>
      <c r="DB378" s="223">
        <v>0.55031134505467905</v>
      </c>
      <c r="DC378" s="223">
        <v>0.55305629080196428</v>
      </c>
      <c r="DD378" s="223">
        <v>0.55588066604822606</v>
      </c>
    </row>
    <row r="379" spans="8:108">
      <c r="H379" s="223" t="s">
        <v>811</v>
      </c>
      <c r="I379" s="223">
        <v>0.14185151448846781</v>
      </c>
      <c r="J379" s="223">
        <v>0.14185454386857502</v>
      </c>
      <c r="K379" s="223">
        <v>0.14185785837732565</v>
      </c>
      <c r="L379" s="223">
        <v>0.1418614885248361</v>
      </c>
      <c r="M379" s="223">
        <v>0.14186546845827008</v>
      </c>
      <c r="N379" s="223">
        <v>0.14186983642846093</v>
      </c>
      <c r="O379" s="223">
        <v>0.14187463531899774</v>
      </c>
      <c r="P379" s="223">
        <v>0.14187991324631685</v>
      </c>
      <c r="Q379" s="223">
        <v>0.14188572424051635</v>
      </c>
      <c r="R379" s="223">
        <v>0.14189212901794951</v>
      </c>
      <c r="S379" s="223">
        <v>0.14189919585817656</v>
      </c>
      <c r="T379" s="223">
        <v>0.14190700159958167</v>
      </c>
      <c r="U379" s="223">
        <v>0.1419156327699313</v>
      </c>
      <c r="V379" s="223">
        <v>0.14192518687038139</v>
      </c>
      <c r="W379" s="223">
        <v>0.14193577383397843</v>
      </c>
      <c r="X379" s="223">
        <v>0.14194751768257877</v>
      </c>
      <c r="Y379" s="223">
        <v>0.14196055840937408</v>
      </c>
      <c r="Z379" s="223">
        <v>0.14197505411791636</v>
      </c>
      <c r="AA379" s="223">
        <v>0.14199118345272585</v>
      </c>
      <c r="AB379" s="223">
        <v>0.14200914836131329</v>
      </c>
      <c r="AC379" s="223">
        <v>0.14202917723281455</v>
      </c>
      <c r="AD379" s="223">
        <v>0.14205152846449487</v>
      </c>
      <c r="AE379" s="223">
        <v>0.14207649451421683</v>
      </c>
      <c r="AF379" s="223">
        <v>0.1421044065046646</v>
      </c>
      <c r="AG379" s="223">
        <v>0.14213563945376975</v>
      </c>
      <c r="AH379" s="223">
        <v>0.14217061821549581</v>
      </c>
      <c r="AI379" s="223">
        <v>0.14220982422600412</v>
      </c>
      <c r="AJ379" s="223">
        <v>0.14225380316235453</v>
      </c>
      <c r="AK379" s="223">
        <v>0.1423031736343903</v>
      </c>
      <c r="AL379" s="223">
        <v>0.14235863704541435</v>
      </c>
      <c r="AM379" s="223">
        <v>0.14242098877377071</v>
      </c>
      <c r="AN379" s="223">
        <v>0.14249113084556109</v>
      </c>
      <c r="AO379" s="223">
        <v>0.14257008628848566</v>
      </c>
      <c r="AP379" s="223">
        <v>0.14265901537818235</v>
      </c>
      <c r="AQ379" s="223">
        <v>0.1427592340113677</v>
      </c>
      <c r="AR379" s="223">
        <v>0.14287223446437824</v>
      </c>
      <c r="AS379" s="223">
        <v>0.14299970882108465</v>
      </c>
      <c r="AT379" s="223">
        <v>0.14314357538013731</v>
      </c>
      <c r="AU379" s="223">
        <v>0.14330600837744506</v>
      </c>
      <c r="AV379" s="223">
        <v>0.14348947138476351</v>
      </c>
      <c r="AW379" s="223">
        <v>0.14369675476802216</v>
      </c>
      <c r="AX379" s="223">
        <v>0.14393101760791191</v>
      </c>
      <c r="AY379" s="223">
        <v>0.14419583449815698</v>
      </c>
      <c r="AZ379" s="223">
        <v>0.1444952476411405</v>
      </c>
      <c r="BA379" s="223">
        <v>0.14483382465284364</v>
      </c>
      <c r="BB379" s="223">
        <v>0.14521672246542111</v>
      </c>
      <c r="BC379" s="223">
        <v>0.14564975767152391</v>
      </c>
      <c r="BD379" s="223">
        <v>0.14613948358440348</v>
      </c>
      <c r="BE379" s="223">
        <v>0.14669327418613509</v>
      </c>
      <c r="BF379" s="223">
        <v>0.14731941499704027</v>
      </c>
      <c r="BG379" s="223">
        <v>0.14802720071694508</v>
      </c>
      <c r="BH379" s="223">
        <v>0.1488270392587113</v>
      </c>
      <c r="BI379" s="223">
        <v>0.14973056151402028</v>
      </c>
      <c r="BJ379" s="223">
        <v>0.15075073586162355</v>
      </c>
      <c r="BK379" s="223">
        <v>0.15190198605519392</v>
      </c>
      <c r="BL379" s="223">
        <v>0.15320031072444287</v>
      </c>
      <c r="BM379" s="223">
        <v>0.15466340231095893</v>
      </c>
      <c r="BN379" s="223">
        <v>0.15631076287114118</v>
      </c>
      <c r="BO379" s="223">
        <v>0.15816381385533226</v>
      </c>
      <c r="BP379" s="223">
        <v>0.16024599676743259</v>
      </c>
      <c r="BQ379" s="223">
        <v>0.16258286158243332</v>
      </c>
      <c r="BR379" s="223">
        <v>0.16520214001109906</v>
      </c>
      <c r="BS379" s="223">
        <v>0.16813380120454435</v>
      </c>
      <c r="BT379" s="223">
        <v>0.17141008832105462</v>
      </c>
      <c r="BU379" s="223">
        <v>0.17506553576305189</v>
      </c>
      <c r="BV379" s="223">
        <v>0.1791369726373819</v>
      </c>
      <c r="BW379" s="223">
        <v>0.18366348629768248</v>
      </c>
      <c r="BX379" s="223">
        <v>0.18868641915899445</v>
      </c>
      <c r="BY379" s="223">
        <v>0.19424931961666608</v>
      </c>
      <c r="BZ379" s="223">
        <v>0.20039791301838403</v>
      </c>
      <c r="CA379" s="223">
        <v>0.20718007963561641</v>
      </c>
      <c r="CB379" s="223">
        <v>0.21464585134829689</v>
      </c>
      <c r="CC379" s="223">
        <v>0.2228474351960183</v>
      </c>
      <c r="CD379" s="223">
        <v>0.23183927096762819</v>
      </c>
      <c r="CE379" s="223">
        <v>0.24167812851490716</v>
      </c>
      <c r="CF379" s="223">
        <v>0.25242324866315408</v>
      </c>
      <c r="CG379" s="223">
        <v>0.26413652966501056</v>
      </c>
      <c r="CH379" s="223">
        <v>0.27688275931563489</v>
      </c>
      <c r="CI379" s="223">
        <v>0.29072989129568094</v>
      </c>
      <c r="CJ379" s="223">
        <v>0.30709011952039583</v>
      </c>
      <c r="CK379" s="223">
        <v>0.32329473934973768</v>
      </c>
      <c r="CL379" s="223">
        <v>0.34082805490204515</v>
      </c>
      <c r="CM379" s="223">
        <v>0.35977439404150141</v>
      </c>
      <c r="CN379" s="223">
        <v>0.38022319223554163</v>
      </c>
      <c r="CO379" s="223">
        <v>0.40226942698615803</v>
      </c>
      <c r="CP379" s="223">
        <v>0.4260141270372676</v>
      </c>
      <c r="CQ379" s="223">
        <v>0.45156490749600198</v>
      </c>
      <c r="CR379" s="223">
        <v>0.4790365619209962</v>
      </c>
      <c r="CS379" s="223">
        <v>0.50855145635455334</v>
      </c>
      <c r="CT379" s="223">
        <v>0.54024040119183292</v>
      </c>
      <c r="CU379" s="223">
        <v>0.57424312445659753</v>
      </c>
      <c r="CV379" s="223">
        <v>0.61070897219777709</v>
      </c>
      <c r="CW379" s="223">
        <v>0.64979760722275937</v>
      </c>
      <c r="CX379" s="223">
        <v>0.69167974440339597</v>
      </c>
      <c r="CY379" s="223">
        <v>0.73653792564393761</v>
      </c>
      <c r="CZ379" s="223">
        <v>0.78456733759035335</v>
      </c>
      <c r="DA379" s="223">
        <v>0.83597667500467909</v>
      </c>
      <c r="DB379" s="223">
        <v>0.8909890523538605</v>
      </c>
      <c r="DC379" s="223">
        <v>0.94984296545788949</v>
      </c>
      <c r="DD379" s="223">
        <v>1.0127933038090833</v>
      </c>
    </row>
    <row r="380" spans="8:108">
      <c r="H380" s="223" t="s">
        <v>812</v>
      </c>
      <c r="I380" s="223">
        <v>0.24716456686268884</v>
      </c>
      <c r="J380" s="223">
        <v>0.24726883485163814</v>
      </c>
      <c r="K380" s="223">
        <v>0.24738019293535221</v>
      </c>
      <c r="L380" s="223">
        <v>0.24749912321895454</v>
      </c>
      <c r="M380" s="223">
        <v>0.24762614058750104</v>
      </c>
      <c r="N380" s="223">
        <v>0.24776179493454928</v>
      </c>
      <c r="O380" s="223">
        <v>0.24790667354220366</v>
      </c>
      <c r="P380" s="223">
        <v>0.24806140362292844</v>
      </c>
      <c r="Q380" s="223">
        <v>0.24822665503411745</v>
      </c>
      <c r="R380" s="223">
        <v>0.24840314317715564</v>
      </c>
      <c r="S380" s="223">
        <v>0.24859163209350535</v>
      </c>
      <c r="T380" s="223">
        <v>0.24879293777119704</v>
      </c>
      <c r="U380" s="223">
        <v>0.24900793167601662</v>
      </c>
      <c r="V380" s="223">
        <v>0.24923754452264563</v>
      </c>
      <c r="W380" s="223">
        <v>0.24948277030204974</v>
      </c>
      <c r="X380" s="223">
        <v>0.24974467058251307</v>
      </c>
      <c r="Y380" s="223">
        <v>0.25002437910289543</v>
      </c>
      <c r="Z380" s="223">
        <v>0.25032310667795038</v>
      </c>
      <c r="AA380" s="223">
        <v>0.25064214643688404</v>
      </c>
      <c r="AB380" s="223">
        <v>0.25098287941777031</v>
      </c>
      <c r="AC380" s="223">
        <v>0.25134678054197107</v>
      </c>
      <c r="AD380" s="223">
        <v>0.25173542499434154</v>
      </c>
      <c r="AE380" s="223">
        <v>0.25215049503675091</v>
      </c>
      <c r="AF380" s="223">
        <v>0.25259378728430693</v>
      </c>
      <c r="AG380" s="223">
        <v>0.25306722047566332</v>
      </c>
      <c r="AH380" s="223">
        <v>0.2535728437709116</v>
      </c>
      <c r="AI380" s="223">
        <v>0.25411284561282188</v>
      </c>
      <c r="AJ380" s="223">
        <v>0.25468956318961539</v>
      </c>
      <c r="AK380" s="223">
        <v>0.25530549254003104</v>
      </c>
      <c r="AL380" s="223">
        <v>0.25596329934419898</v>
      </c>
      <c r="AM380" s="223">
        <v>0.25666583044677455</v>
      </c>
      <c r="AN380" s="223">
        <v>0.25741612616191478</v>
      </c>
      <c r="AO380" s="223">
        <v>0.25821743341302944</v>
      </c>
      <c r="AP380" s="223">
        <v>0.25907321976379949</v>
      </c>
      <c r="AQ380" s="223">
        <v>0.25998718840076745</v>
      </c>
      <c r="AR380" s="223">
        <v>0.26096329413185898</v>
      </c>
      <c r="AS380" s="223">
        <v>0.26200576046952906</v>
      </c>
      <c r="AT380" s="223">
        <v>0.2631190978718434</v>
      </c>
      <c r="AU380" s="223">
        <v>0.2643081232197329</v>
      </c>
      <c r="AV380" s="223">
        <v>0.26557798061391363</v>
      </c>
      <c r="AW380" s="223">
        <v>0.26693416358056571</v>
      </c>
      <c r="AX380" s="223">
        <v>0.26838253878084273</v>
      </c>
      <c r="AY380" s="223">
        <v>0.26992937132565059</v>
      </c>
      <c r="AZ380" s="223">
        <v>0.27158135180392839</v>
      </c>
      <c r="BA380" s="223">
        <v>0.27334562513990607</v>
      </c>
      <c r="BB380" s="223">
        <v>0.27522982140253038</v>
      </c>
      <c r="BC380" s="223">
        <v>0.27724208869848194</v>
      </c>
      <c r="BD380" s="223">
        <v>0.279391128288974</v>
      </c>
      <c r="BE380" s="223">
        <v>0.28168623207987231</v>
      </c>
      <c r="BF380" s="223">
        <v>0.28413732264463776</v>
      </c>
      <c r="BG380" s="223">
        <v>0.28675499595020665</v>
      </c>
      <c r="BH380" s="223">
        <v>0.28955056696723869</v>
      </c>
      <c r="BI380" s="223">
        <v>0.29253611835821292</v>
      </c>
      <c r="BJ380" s="223">
        <v>0.29572455244969764</v>
      </c>
      <c r="BK380" s="223">
        <v>0.29912964670879744</v>
      </c>
      <c r="BL380" s="223">
        <v>0.30276611295836531</v>
      </c>
      <c r="BM380" s="223">
        <v>0.30664966058108867</v>
      </c>
      <c r="BN380" s="223">
        <v>0.310797063979109</v>
      </c>
      <c r="BO380" s="223">
        <v>0.31522623457345378</v>
      </c>
      <c r="BP380" s="223">
        <v>0.31995629764633693</v>
      </c>
      <c r="BQ380" s="223">
        <v>0.32500767434937761</v>
      </c>
      <c r="BR380" s="223">
        <v>0.33040216922209431</v>
      </c>
      <c r="BS380" s="223">
        <v>0.33616306358771814</v>
      </c>
      <c r="BT380" s="223">
        <v>0.34231521521753411</v>
      </c>
      <c r="BU380" s="223">
        <v>0.34888516515857915</v>
      </c>
      <c r="BV380" s="223">
        <v>0.35590126199901551</v>
      </c>
      <c r="BW380" s="223">
        <v>0.36339374211073716</v>
      </c>
      <c r="BX380" s="223">
        <v>0.37139491316804651</v>
      </c>
      <c r="BY380" s="223">
        <v>0.37993926050960997</v>
      </c>
      <c r="BZ380" s="223">
        <v>0.38906360094157044</v>
      </c>
      <c r="CA380" s="223">
        <v>0.39880723962308051</v>
      </c>
      <c r="CB380" s="223">
        <v>0.40921213742949519</v>
      </c>
      <c r="CC380" s="223">
        <v>0.42032308948446551</v>
      </c>
      <c r="CD380" s="223">
        <v>0.43218791559619252</v>
      </c>
      <c r="CE380" s="223">
        <v>0.44485766337942023</v>
      </c>
      <c r="CF380" s="223">
        <v>0.45838682489316301</v>
      </c>
      <c r="CG380" s="223">
        <v>0.47283356767441165</v>
      </c>
      <c r="CH380" s="223">
        <v>0.48825998109965663</v>
      </c>
      <c r="CI380" s="223">
        <v>0.50473233905826587</v>
      </c>
      <c r="CJ380" s="223">
        <v>0.52712730612852732</v>
      </c>
      <c r="CK380" s="223">
        <v>0.54591719400145589</v>
      </c>
      <c r="CL380" s="223">
        <v>0.56598059597298134</v>
      </c>
      <c r="CM380" s="223">
        <v>0.58740343827515384</v>
      </c>
      <c r="CN380" s="223">
        <v>0.61027757714755138</v>
      </c>
      <c r="CO380" s="223">
        <v>0.63470102078436974</v>
      </c>
      <c r="CP380" s="223">
        <v>0.66077835581682498</v>
      </c>
      <c r="CQ380" s="223">
        <v>0.68862121223534711</v>
      </c>
      <c r="CR380" s="223">
        <v>0.71834894133738958</v>
      </c>
      <c r="CS380" s="223">
        <v>0.75008811012463061</v>
      </c>
      <c r="CT380" s="223">
        <v>0.78397441140031732</v>
      </c>
      <c r="CU380" s="223">
        <v>0.82015237359491677</v>
      </c>
      <c r="CV380" s="223">
        <v>0.85877610910974234</v>
      </c>
      <c r="CW380" s="223">
        <v>0.900009903280104</v>
      </c>
      <c r="CX380" s="223">
        <v>0.94402881971406383</v>
      </c>
      <c r="CY380" s="223">
        <v>0.99101931257844511</v>
      </c>
      <c r="CZ380" s="223">
        <v>1.0411798304345854</v>
      </c>
      <c r="DA380" s="223">
        <v>1.0947213870158548</v>
      </c>
      <c r="DB380" s="223">
        <v>1.1518680598242073</v>
      </c>
      <c r="DC380" s="223">
        <v>1.2128573542249237</v>
      </c>
      <c r="DD380" s="223">
        <v>1.277940333024113</v>
      </c>
    </row>
    <row r="381" spans="8:108">
      <c r="H381" s="223" t="s">
        <v>813</v>
      </c>
      <c r="I381" s="223">
        <v>0.24716456686268884</v>
      </c>
      <c r="J381" s="223">
        <v>0.24726883485163814</v>
      </c>
      <c r="K381" s="223">
        <v>0.24738019293535221</v>
      </c>
      <c r="L381" s="223">
        <v>0.24749912321895454</v>
      </c>
      <c r="M381" s="223">
        <v>0.24762614058750104</v>
      </c>
      <c r="N381" s="223">
        <v>0.24776179493454928</v>
      </c>
      <c r="O381" s="223">
        <v>0.24790667354220366</v>
      </c>
      <c r="P381" s="223">
        <v>0.24806140362292844</v>
      </c>
      <c r="Q381" s="223">
        <v>0.24822665503411745</v>
      </c>
      <c r="R381" s="223">
        <v>0.24840314317715564</v>
      </c>
      <c r="S381" s="223">
        <v>0.24859163209350535</v>
      </c>
      <c r="T381" s="223">
        <v>0.24879293777119704</v>
      </c>
      <c r="U381" s="223">
        <v>0.24900793167601662</v>
      </c>
      <c r="V381" s="223">
        <v>0.24923754452264563</v>
      </c>
      <c r="W381" s="223">
        <v>0.24948277030204974</v>
      </c>
      <c r="X381" s="223">
        <v>0.24974467058251307</v>
      </c>
      <c r="Y381" s="223">
        <v>0.25002437910289543</v>
      </c>
      <c r="Z381" s="223">
        <v>0.25032310667795038</v>
      </c>
      <c r="AA381" s="223">
        <v>0.25064214643688404</v>
      </c>
      <c r="AB381" s="223">
        <v>0.25098287941777031</v>
      </c>
      <c r="AC381" s="223">
        <v>0.25134678054197107</v>
      </c>
      <c r="AD381" s="223">
        <v>0.25173542499434154</v>
      </c>
      <c r="AE381" s="223">
        <v>0.25215049503675091</v>
      </c>
      <c r="AF381" s="223">
        <v>0.25259378728430693</v>
      </c>
      <c r="AG381" s="223">
        <v>0.25306722047566332</v>
      </c>
      <c r="AH381" s="223">
        <v>0.2535728437709116</v>
      </c>
      <c r="AI381" s="223">
        <v>0.25411284561282188</v>
      </c>
      <c r="AJ381" s="223">
        <v>0.25468956318961539</v>
      </c>
      <c r="AK381" s="223">
        <v>0.25530549254003104</v>
      </c>
      <c r="AL381" s="223">
        <v>0.25596329934419898</v>
      </c>
      <c r="AM381" s="223">
        <v>0.25666583044677455</v>
      </c>
      <c r="AN381" s="223">
        <v>0.25741612616191478</v>
      </c>
      <c r="AO381" s="223">
        <v>0.25821743341302944</v>
      </c>
      <c r="AP381" s="223">
        <v>0.25907321976379949</v>
      </c>
      <c r="AQ381" s="223">
        <v>0.25998718840076745</v>
      </c>
      <c r="AR381" s="223">
        <v>0.26096329413185898</v>
      </c>
      <c r="AS381" s="223">
        <v>0.26200576046952906</v>
      </c>
      <c r="AT381" s="223">
        <v>0.2631190978718434</v>
      </c>
      <c r="AU381" s="223">
        <v>0.2643081232197329</v>
      </c>
      <c r="AV381" s="223">
        <v>0.26557798061391363</v>
      </c>
      <c r="AW381" s="223">
        <v>0.26693416358056571</v>
      </c>
      <c r="AX381" s="223">
        <v>0.26838253878084273</v>
      </c>
      <c r="AY381" s="223">
        <v>0.26992937132565059</v>
      </c>
      <c r="AZ381" s="223">
        <v>0.27158135180392839</v>
      </c>
      <c r="BA381" s="223">
        <v>0.27334562513990607</v>
      </c>
      <c r="BB381" s="223">
        <v>0.27522982140253038</v>
      </c>
      <c r="BC381" s="223">
        <v>0.27724208869848194</v>
      </c>
      <c r="BD381" s="223">
        <v>0.279391128288974</v>
      </c>
      <c r="BE381" s="223">
        <v>0.28168623207987231</v>
      </c>
      <c r="BF381" s="223">
        <v>0.28413732264463776</v>
      </c>
      <c r="BG381" s="223">
        <v>0.28675499595020665</v>
      </c>
      <c r="BH381" s="223">
        <v>0.28955056696723869</v>
      </c>
      <c r="BI381" s="223">
        <v>0.29253611835821292</v>
      </c>
      <c r="BJ381" s="223">
        <v>0.29572455244969764</v>
      </c>
      <c r="BK381" s="223">
        <v>0.29912964670879744</v>
      </c>
      <c r="BL381" s="223">
        <v>0.30276611295836531</v>
      </c>
      <c r="BM381" s="223">
        <v>0.30664966058108867</v>
      </c>
      <c r="BN381" s="223">
        <v>0.310797063979109</v>
      </c>
      <c r="BO381" s="223">
        <v>0.31522623457345378</v>
      </c>
      <c r="BP381" s="223">
        <v>0.31995629764633693</v>
      </c>
      <c r="BQ381" s="223">
        <v>0.32500767434937761</v>
      </c>
      <c r="BR381" s="223">
        <v>0.33040216922209431</v>
      </c>
      <c r="BS381" s="223">
        <v>0.33616306358771814</v>
      </c>
      <c r="BT381" s="223">
        <v>0.34231521521753411</v>
      </c>
      <c r="BU381" s="223">
        <v>0.34888516515857915</v>
      </c>
      <c r="BV381" s="223">
        <v>0.35590126199901551</v>
      </c>
      <c r="BW381" s="223">
        <v>0.36339374211073716</v>
      </c>
      <c r="BX381" s="223">
        <v>0.37139491316804651</v>
      </c>
      <c r="BY381" s="223">
        <v>0.37993926050960997</v>
      </c>
      <c r="BZ381" s="223">
        <v>0.38906360094157044</v>
      </c>
      <c r="CA381" s="223">
        <v>0.39880723962308051</v>
      </c>
      <c r="CB381" s="223">
        <v>0.40921213742949519</v>
      </c>
      <c r="CC381" s="223">
        <v>0.42032308948446551</v>
      </c>
      <c r="CD381" s="223">
        <v>0.43218791559619252</v>
      </c>
      <c r="CE381" s="223">
        <v>0.44485766337942023</v>
      </c>
      <c r="CF381" s="223">
        <v>0.45838682489316301</v>
      </c>
      <c r="CG381" s="223">
        <v>0.47283356767441165</v>
      </c>
      <c r="CH381" s="223">
        <v>0.48825998109965663</v>
      </c>
      <c r="CI381" s="223">
        <v>0.50473233905826587</v>
      </c>
      <c r="CJ381" s="223">
        <v>0.52712730612852732</v>
      </c>
      <c r="CK381" s="223">
        <v>0.54591719400145589</v>
      </c>
      <c r="CL381" s="223">
        <v>0.56598059597298134</v>
      </c>
      <c r="CM381" s="223">
        <v>0.58740343827515384</v>
      </c>
      <c r="CN381" s="223">
        <v>0.61027757714755138</v>
      </c>
      <c r="CO381" s="223">
        <v>0.63470102078436974</v>
      </c>
      <c r="CP381" s="223">
        <v>0.66077835581682498</v>
      </c>
      <c r="CQ381" s="223">
        <v>0.68862121223534711</v>
      </c>
      <c r="CR381" s="223">
        <v>0.71834894133738958</v>
      </c>
      <c r="CS381" s="223">
        <v>0.75008811012463061</v>
      </c>
      <c r="CT381" s="223">
        <v>0.78397441140031732</v>
      </c>
      <c r="CU381" s="223">
        <v>0.82015237359491677</v>
      </c>
      <c r="CV381" s="223">
        <v>0.85877610910974234</v>
      </c>
      <c r="CW381" s="223">
        <v>0.900009903280104</v>
      </c>
      <c r="CX381" s="223">
        <v>0.94402881971406383</v>
      </c>
      <c r="CY381" s="223">
        <v>0.99101931257844511</v>
      </c>
      <c r="CZ381" s="223">
        <v>1.0411798304345854</v>
      </c>
      <c r="DA381" s="223">
        <v>1.0947213870158548</v>
      </c>
      <c r="DB381" s="223">
        <v>1.1518680598242073</v>
      </c>
      <c r="DC381" s="223">
        <v>1.2128573542249237</v>
      </c>
      <c r="DD381" s="223">
        <v>1.277940333024113</v>
      </c>
    </row>
    <row r="382" spans="8:108">
      <c r="H382" s="223" t="s">
        <v>814</v>
      </c>
      <c r="I382" s="223">
        <v>-0.24419660328475373</v>
      </c>
      <c r="J382" s="223">
        <v>-0.24409904846671593</v>
      </c>
      <c r="K382" s="223">
        <v>-0.24399485970527648</v>
      </c>
      <c r="L382" s="223">
        <v>-0.24388358586502765</v>
      </c>
      <c r="M382" s="223">
        <v>-0.24376474512973456</v>
      </c>
      <c r="N382" s="223">
        <v>-0.24363782291554484</v>
      </c>
      <c r="O382" s="223">
        <v>-0.2435022696422289</v>
      </c>
      <c r="P382" s="223">
        <v>-0.24335749835278653</v>
      </c>
      <c r="Q382" s="223">
        <v>-0.24320288217109831</v>
      </c>
      <c r="R382" s="223">
        <v>-0.24303775158659621</v>
      </c>
      <c r="S382" s="223">
        <v>-0.24286139155417777</v>
      </c>
      <c r="T382" s="223">
        <v>-0.24267303839678267</v>
      </c>
      <c r="U382" s="223">
        <v>-0.24247187649719634</v>
      </c>
      <c r="V382" s="223">
        <v>-0.24225703476472649</v>
      </c>
      <c r="W382" s="223">
        <v>-0.24202758286141984</v>
      </c>
      <c r="X382" s="223">
        <v>-0.24178252717144313</v>
      </c>
      <c r="Y382" s="223">
        <v>-0.24152080649612967</v>
      </c>
      <c r="Z382" s="223">
        <v>-0.24124128745600548</v>
      </c>
      <c r="AA382" s="223">
        <v>-0.24094275957982764</v>
      </c>
      <c r="AB382" s="223">
        <v>-0.24062393005930793</v>
      </c>
      <c r="AC382" s="223">
        <v>-0.24028341814673659</v>
      </c>
      <c r="AD382" s="223">
        <v>-0.23991974917116565</v>
      </c>
      <c r="AE382" s="223">
        <v>-0.23953134814714705</v>
      </c>
      <c r="AF382" s="223">
        <v>-0.23911653294824509</v>
      </c>
      <c r="AG382" s="223">
        <v>-0.23867350701564033</v>
      </c>
      <c r="AH382" s="223">
        <v>-0.23820035157011615</v>
      </c>
      <c r="AI382" s="223">
        <v>-0.23769501729354542</v>
      </c>
      <c r="AJ382" s="223">
        <v>-0.23715531544367807</v>
      </c>
      <c r="AK382" s="223">
        <v>-0.23657890836355217</v>
      </c>
      <c r="AL382" s="223">
        <v>-0.23596329934419902</v>
      </c>
      <c r="AM382" s="223">
        <v>-0.23530582179648302</v>
      </c>
      <c r="AN382" s="223">
        <v>-0.23460362768488835</v>
      </c>
      <c r="AO382" s="223">
        <v>-0.23385367517282712</v>
      </c>
      <c r="AP382" s="223">
        <v>-0.23305271542558287</v>
      </c>
      <c r="AQ382" s="223">
        <v>-0.23219727851330468</v>
      </c>
      <c r="AR382" s="223">
        <v>-0.23128365835250769</v>
      </c>
      <c r="AS382" s="223">
        <v>-0.23030789662030682</v>
      </c>
      <c r="AT382" s="223">
        <v>-0.22926576557108586</v>
      </c>
      <c r="AU382" s="223">
        <v>-0.22815274968046423</v>
      </c>
      <c r="AV382" s="223">
        <v>-0.2269640260362486</v>
      </c>
      <c r="AW382" s="223">
        <v>-0.2256944433905213</v>
      </c>
      <c r="AX382" s="223">
        <v>-0.22433849978109527</v>
      </c>
      <c r="AY382" s="223">
        <v>-0.22289031862423142</v>
      </c>
      <c r="AZ382" s="223">
        <v>-0.22134362317373679</v>
      </c>
      <c r="BA382" s="223">
        <v>-0.21969170923431153</v>
      </c>
      <c r="BB382" s="223">
        <v>-0.2179274160092548</v>
      </c>
      <c r="BC382" s="223">
        <v>-0.21604309495433804</v>
      </c>
      <c r="BD382" s="223">
        <v>-0.21403057650077145</v>
      </c>
      <c r="BE382" s="223">
        <v>-0.21188113450068069</v>
      </c>
      <c r="BF382" s="223">
        <v>-0.20958544823833902</v>
      </c>
      <c r="BG382" s="223">
        <v>-0.20713356183950726</v>
      </c>
      <c r="BH382" s="223">
        <v>-0.20451484089958083</v>
      </c>
      <c r="BI382" s="223">
        <v>-0.20171792613876349</v>
      </c>
      <c r="BJ382" s="223">
        <v>-0.19873068387913367</v>
      </c>
      <c r="BK382" s="223">
        <v>-0.19554015312417328</v>
      </c>
      <c r="BL382" s="223">
        <v>-0.19213248900602076</v>
      </c>
      <c r="BM382" s="223">
        <v>-0.18849290234932986</v>
      </c>
      <c r="BN382" s="223">
        <v>-0.18460559508307028</v>
      </c>
      <c r="BO382" s="223">
        <v>-0.18045369121283494</v>
      </c>
      <c r="BP382" s="223">
        <v>-0.17601916304610665</v>
      </c>
      <c r="BQ382" s="223">
        <v>-0.17128275234142282</v>
      </c>
      <c r="BR382" s="223">
        <v>-0.1662238860293293</v>
      </c>
      <c r="BS382" s="223">
        <v>-0.16082058612834454</v>
      </c>
      <c r="BT382" s="223">
        <v>-0.15504937345274589</v>
      </c>
      <c r="BU382" s="223">
        <v>-0.14888516515857914</v>
      </c>
      <c r="BV382" s="223">
        <v>-0.14230117549610044</v>
      </c>
      <c r="BW382" s="223">
        <v>-0.13526875734047306</v>
      </c>
      <c r="BX382" s="223">
        <v>-0.12775733076602341</v>
      </c>
      <c r="BY382" s="223">
        <v>-0.11973421712744364</v>
      </c>
      <c r="BZ382" s="223">
        <v>-0.11116450206694295</v>
      </c>
      <c r="CA382" s="223">
        <v>-0.10201088182956763</v>
      </c>
      <c r="CB382" s="223">
        <v>-9.2233498937272673E-2</v>
      </c>
      <c r="CC382" s="223">
        <v>-8.1789766476890291E-2</v>
      </c>
      <c r="CD382" s="223">
        <v>-7.0634180203505759E-2</v>
      </c>
      <c r="CE382" s="223">
        <v>-5.8718117602770348E-2</v>
      </c>
      <c r="CF382" s="223">
        <v>-4.5989622992719192E-2</v>
      </c>
      <c r="CG382" s="223">
        <v>-3.2393177676936502E-2</v>
      </c>
      <c r="CH382" s="223">
        <v>-1.786945408546492E-2</v>
      </c>
      <c r="CI382" s="223">
        <v>-2.3550527563500623E-3</v>
      </c>
      <c r="CJ382" s="223">
        <v>9.411852927417641E-3</v>
      </c>
      <c r="CK382" s="223">
        <v>2.7106859931300464E-2</v>
      </c>
      <c r="CL382" s="223">
        <v>4.600934146845792E-2</v>
      </c>
      <c r="CM382" s="223">
        <v>6.62020796068713E-2</v>
      </c>
      <c r="CN382" s="223">
        <v>8.7773398644364509E-2</v>
      </c>
      <c r="CO382" s="223">
        <v>0.11081772327861761</v>
      </c>
      <c r="CP382" s="223">
        <v>0.13543598529016954</v>
      </c>
      <c r="CQ382" s="223">
        <v>0.16173604844123091</v>
      </c>
      <c r="CR382" s="223">
        <v>0.18983298085710532</v>
      </c>
      <c r="CS382" s="223">
        <v>0.2198505755810084</v>
      </c>
      <c r="CT382" s="223">
        <v>0.25192052444592539</v>
      </c>
      <c r="CU382" s="223">
        <v>0.28618386592852862</v>
      </c>
      <c r="CV382" s="223">
        <v>0.3227914732078464</v>
      </c>
      <c r="CW382" s="223">
        <v>0.36190478568028206</v>
      </c>
      <c r="CX382" s="223">
        <v>0.40369661389212419</v>
      </c>
      <c r="CY382" s="223">
        <v>0.44835203342385899</v>
      </c>
      <c r="CZ382" s="223">
        <v>0.49606938964496206</v>
      </c>
      <c r="DA382" s="223">
        <v>0.54706144491179542</v>
      </c>
      <c r="DB382" s="223">
        <v>0.60155671476952821</v>
      </c>
      <c r="DC382" s="223">
        <v>0.65980106342295941</v>
      </c>
      <c r="DD382" s="223">
        <v>0.72205966697588697</v>
      </c>
    </row>
    <row r="383" spans="8:108">
      <c r="H383" s="223" t="s">
        <v>815</v>
      </c>
      <c r="I383" s="223">
        <v>-0.24419660328475373</v>
      </c>
      <c r="J383" s="223">
        <v>-0.24409904846671593</v>
      </c>
      <c r="K383" s="223">
        <v>-0.24399485970527648</v>
      </c>
      <c r="L383" s="223">
        <v>-0.24388358586502765</v>
      </c>
      <c r="M383" s="223">
        <v>-0.24376474512973456</v>
      </c>
      <c r="N383" s="223">
        <v>-0.24363782291554484</v>
      </c>
      <c r="O383" s="223">
        <v>-0.2435022696422289</v>
      </c>
      <c r="P383" s="223">
        <v>-0.24335749835278653</v>
      </c>
      <c r="Q383" s="223">
        <v>-0.24320288217109831</v>
      </c>
      <c r="R383" s="223">
        <v>-0.24303775158659621</v>
      </c>
      <c r="S383" s="223">
        <v>-0.24286139155417777</v>
      </c>
      <c r="T383" s="223">
        <v>-0.24267303839678267</v>
      </c>
      <c r="U383" s="223">
        <v>-0.24247187649719634</v>
      </c>
      <c r="V383" s="223">
        <v>-0.24225703476472649</v>
      </c>
      <c r="W383" s="223">
        <v>-0.24202758286141984</v>
      </c>
      <c r="X383" s="223">
        <v>-0.24178252717144313</v>
      </c>
      <c r="Y383" s="223">
        <v>-0.24152080649612967</v>
      </c>
      <c r="Z383" s="223">
        <v>-0.24124128745600548</v>
      </c>
      <c r="AA383" s="223">
        <v>-0.24094275957982764</v>
      </c>
      <c r="AB383" s="223">
        <v>-0.24062393005930793</v>
      </c>
      <c r="AC383" s="223">
        <v>-0.24028341814673659</v>
      </c>
      <c r="AD383" s="223">
        <v>-0.23991974917116565</v>
      </c>
      <c r="AE383" s="223">
        <v>-0.23953134814714705</v>
      </c>
      <c r="AF383" s="223">
        <v>-0.23911653294824509</v>
      </c>
      <c r="AG383" s="223">
        <v>-0.23867350701564033</v>
      </c>
      <c r="AH383" s="223">
        <v>-0.23820035157011615</v>
      </c>
      <c r="AI383" s="223">
        <v>-0.23769501729354542</v>
      </c>
      <c r="AJ383" s="223">
        <v>-0.23715531544367807</v>
      </c>
      <c r="AK383" s="223">
        <v>-0.23657890836355217</v>
      </c>
      <c r="AL383" s="223">
        <v>-0.23596329934419902</v>
      </c>
      <c r="AM383" s="223">
        <v>-0.23530582179648302</v>
      </c>
      <c r="AN383" s="223">
        <v>-0.23460362768488835</v>
      </c>
      <c r="AO383" s="223">
        <v>-0.23385367517282712</v>
      </c>
      <c r="AP383" s="223">
        <v>-0.23305271542558287</v>
      </c>
      <c r="AQ383" s="223">
        <v>-0.23219727851330468</v>
      </c>
      <c r="AR383" s="223">
        <v>-0.23128365835250769</v>
      </c>
      <c r="AS383" s="223">
        <v>-0.23030789662030682</v>
      </c>
      <c r="AT383" s="223">
        <v>-0.22926576557108586</v>
      </c>
      <c r="AU383" s="223">
        <v>-0.22815274968046423</v>
      </c>
      <c r="AV383" s="223">
        <v>-0.2269640260362486</v>
      </c>
      <c r="AW383" s="223">
        <v>-0.2256944433905213</v>
      </c>
      <c r="AX383" s="223">
        <v>-0.22433849978109527</v>
      </c>
      <c r="AY383" s="223">
        <v>-0.22289031862423142</v>
      </c>
      <c r="AZ383" s="223">
        <v>-0.22134362317373679</v>
      </c>
      <c r="BA383" s="223">
        <v>-0.21969170923431153</v>
      </c>
      <c r="BB383" s="223">
        <v>-0.2179274160092548</v>
      </c>
      <c r="BC383" s="223">
        <v>-0.21604309495433804</v>
      </c>
      <c r="BD383" s="223">
        <v>-0.21403057650077145</v>
      </c>
      <c r="BE383" s="223">
        <v>-0.21188113450068069</v>
      </c>
      <c r="BF383" s="223">
        <v>-0.20958544823833902</v>
      </c>
      <c r="BG383" s="223">
        <v>-0.20713356183950726</v>
      </c>
      <c r="BH383" s="223">
        <v>-0.20451484089958083</v>
      </c>
      <c r="BI383" s="223">
        <v>-0.20171792613876349</v>
      </c>
      <c r="BJ383" s="223">
        <v>-0.19873068387913367</v>
      </c>
      <c r="BK383" s="223">
        <v>-0.19554015312417328</v>
      </c>
      <c r="BL383" s="223">
        <v>-0.19213248900602076</v>
      </c>
      <c r="BM383" s="223">
        <v>-0.18849290234932986</v>
      </c>
      <c r="BN383" s="223">
        <v>-0.18460559508307028</v>
      </c>
      <c r="BO383" s="223">
        <v>-0.18045369121283494</v>
      </c>
      <c r="BP383" s="223">
        <v>-0.17601916304610665</v>
      </c>
      <c r="BQ383" s="223">
        <v>-0.17128275234142282</v>
      </c>
      <c r="BR383" s="223">
        <v>-0.1662238860293293</v>
      </c>
      <c r="BS383" s="223">
        <v>-0.16082058612834454</v>
      </c>
      <c r="BT383" s="223">
        <v>-0.15504937345274589</v>
      </c>
      <c r="BU383" s="223">
        <v>-0.14888516515857914</v>
      </c>
      <c r="BV383" s="223">
        <v>-0.14230117549610044</v>
      </c>
      <c r="BW383" s="223">
        <v>-0.13526875734047306</v>
      </c>
      <c r="BX383" s="223">
        <v>-0.12775733076602341</v>
      </c>
      <c r="BY383" s="223">
        <v>-0.11973421712744364</v>
      </c>
      <c r="BZ383" s="223">
        <v>-0.11116450206694295</v>
      </c>
      <c r="CA383" s="223">
        <v>-0.10201088182956763</v>
      </c>
      <c r="CB383" s="223">
        <v>-9.2233498937272673E-2</v>
      </c>
      <c r="CC383" s="223">
        <v>-8.1789766476890291E-2</v>
      </c>
      <c r="CD383" s="223">
        <v>-7.0634180203505759E-2</v>
      </c>
      <c r="CE383" s="223">
        <v>-5.8718117602770348E-2</v>
      </c>
      <c r="CF383" s="223">
        <v>-4.5989622992719192E-2</v>
      </c>
      <c r="CG383" s="223">
        <v>-3.2393177676936502E-2</v>
      </c>
      <c r="CH383" s="223">
        <v>-1.786945408546492E-2</v>
      </c>
      <c r="CI383" s="223">
        <v>-2.3550527563500623E-3</v>
      </c>
      <c r="CJ383" s="223">
        <v>9.411852927417641E-3</v>
      </c>
      <c r="CK383" s="223">
        <v>2.7106859931300464E-2</v>
      </c>
      <c r="CL383" s="223">
        <v>4.600934146845792E-2</v>
      </c>
      <c r="CM383" s="223">
        <v>6.62020796068713E-2</v>
      </c>
      <c r="CN383" s="223">
        <v>8.7773398644364509E-2</v>
      </c>
      <c r="CO383" s="223">
        <v>0.11081772327861761</v>
      </c>
      <c r="CP383" s="223">
        <v>0.13543598529016954</v>
      </c>
      <c r="CQ383" s="223">
        <v>0.16173604844123091</v>
      </c>
      <c r="CR383" s="223">
        <v>0.18983298085710532</v>
      </c>
      <c r="CS383" s="223">
        <v>0.2198505755810084</v>
      </c>
      <c r="CT383" s="223">
        <v>0.25192052444592539</v>
      </c>
      <c r="CU383" s="223">
        <v>0.28618386592852862</v>
      </c>
      <c r="CV383" s="223">
        <v>0.3227914732078464</v>
      </c>
      <c r="CW383" s="223">
        <v>0.36190478568028206</v>
      </c>
      <c r="CX383" s="223">
        <v>0.40369661389212419</v>
      </c>
      <c r="CY383" s="223">
        <v>0.44835203342385899</v>
      </c>
      <c r="CZ383" s="223">
        <v>0.49606938964496206</v>
      </c>
      <c r="DA383" s="223">
        <v>0.54706144491179542</v>
      </c>
      <c r="DB383" s="223">
        <v>0.60155671476952821</v>
      </c>
      <c r="DC383" s="223">
        <v>0.65980106342295941</v>
      </c>
      <c r="DD383" s="223">
        <v>0.72205966697588697</v>
      </c>
    </row>
    <row r="384" spans="8:108">
      <c r="H384" s="223" t="s">
        <v>816</v>
      </c>
      <c r="I384" s="223">
        <v>7.8036336370346279E-2</v>
      </c>
      <c r="J384" s="223">
        <v>7.8039051712686838E-2</v>
      </c>
      <c r="K384" s="223">
        <v>7.8041995269581527E-2</v>
      </c>
      <c r="L384" s="223">
        <v>7.8045188685424899E-2</v>
      </c>
      <c r="M384" s="223">
        <v>7.8048655937466821E-2</v>
      </c>
      <c r="N384" s="223">
        <v>7.8052423615409733E-2</v>
      </c>
      <c r="O384" s="223">
        <v>7.8056521236992832E-2</v>
      </c>
      <c r="P384" s="223">
        <v>7.8060981604386986E-2</v>
      </c>
      <c r="Q384" s="223">
        <v>7.8065841206882092E-2</v>
      </c>
      <c r="R384" s="223">
        <v>7.8071140676098966E-2</v>
      </c>
      <c r="S384" s="223">
        <v>7.8076925300809105E-2</v>
      </c>
      <c r="T384" s="223">
        <v>7.8083245609414029E-2</v>
      </c>
      <c r="U384" s="223">
        <v>7.8090158029237244E-2</v>
      </c>
      <c r="V384" s="223">
        <v>7.8097725633031551E-2</v>
      </c>
      <c r="W384" s="223">
        <v>7.8106018984524933E-2</v>
      </c>
      <c r="X384" s="223">
        <v>7.8115117096441367E-2</v>
      </c>
      <c r="Y384" s="223">
        <v>7.8125108516261046E-2</v>
      </c>
      <c r="Z384" s="223">
        <v>7.8136092557061748E-2</v>
      </c>
      <c r="AA384" s="223">
        <v>7.814818069313316E-2</v>
      </c>
      <c r="AB384" s="223">
        <v>7.8161498142720554E-2</v>
      </c>
      <c r="AC384" s="223">
        <v>7.8176185663268519E-2</v>
      </c>
      <c r="AD384" s="223">
        <v>7.8192401587940955E-2</v>
      </c>
      <c r="AE384" s="223">
        <v>7.821032413604162E-2</v>
      </c>
      <c r="AF384" s="223">
        <v>7.8230154034295202E-2</v>
      </c>
      <c r="AG384" s="223">
        <v>7.825211749083015E-2</v>
      </c>
      <c r="AH384" s="223">
        <v>7.8276469569190488E-2</v>
      </c>
      <c r="AI384" s="223">
        <v>7.8303498015851569E-2</v>
      </c>
      <c r="AJ384" s="223">
        <v>7.833352760159136E-2</v>
      </c>
      <c r="AK384" s="223">
        <v>7.8366925044736399E-2</v>
      </c>
      <c r="AL384" s="223">
        <v>7.8404104592819324E-2</v>
      </c>
      <c r="AM384" s="223">
        <v>7.8445534348612386E-2</v>
      </c>
      <c r="AN384" s="223">
        <v>7.8491743436881228E-2</v>
      </c>
      <c r="AO384" s="223">
        <v>7.8543330119569071E-2</v>
      </c>
      <c r="AP384" s="223">
        <v>7.8600970979477047E-2</v>
      </c>
      <c r="AQ384" s="223">
        <v>7.8665431305828995E-2</v>
      </c>
      <c r="AR384" s="223">
        <v>7.8737576829319297E-2</v>
      </c>
      <c r="AS384" s="223">
        <v>7.8818386969209828E-2</v>
      </c>
      <c r="AT384" s="223">
        <v>7.8908969770539461E-2</v>
      </c>
      <c r="AU384" s="223">
        <v>7.9010578725211805E-2</v>
      </c>
      <c r="AV384" s="223">
        <v>7.9124631686163002E-2</v>
      </c>
      <c r="AW384" s="223">
        <v>7.9252732098338996E-2</v>
      </c>
      <c r="AX384" s="223">
        <v>7.9396692782979131E-2</v>
      </c>
      <c r="AY384" s="223">
        <v>7.9558562521594392E-2</v>
      </c>
      <c r="AZ384" s="223">
        <v>7.9740655691640336E-2</v>
      </c>
      <c r="BA384" s="223">
        <v>7.9945585205465117E-2</v>
      </c>
      <c r="BB384" s="223">
        <v>8.0176298995547707E-2</v>
      </c>
      <c r="BC384" s="223">
        <v>8.0436120269839664E-2</v>
      </c>
      <c r="BD384" s="223">
        <v>8.0728791728342145E-2</v>
      </c>
      <c r="BE384" s="223">
        <v>8.1058523882779149E-2</v>
      </c>
      <c r="BF384" s="223">
        <v>8.1430047552146653E-2</v>
      </c>
      <c r="BG384" s="223">
        <v>8.1848670514953911E-2</v>
      </c>
      <c r="BH384" s="223">
        <v>8.2320338181619712E-2</v>
      </c>
      <c r="BI384" s="223">
        <v>8.2851698006333421E-2</v>
      </c>
      <c r="BJ384" s="223">
        <v>8.3450167187200885E-2</v>
      </c>
      <c r="BK384" s="223">
        <v>8.4124003009869525E-2</v>
      </c>
      <c r="BL384" s="223">
        <v>8.4882374980060626E-2</v>
      </c>
      <c r="BM384" s="223">
        <v>8.5735437676312601E-2</v>
      </c>
      <c r="BN384" s="223">
        <v>8.669440305319874E-2</v>
      </c>
      <c r="BO384" s="223">
        <v>8.7771610760789154E-2</v>
      </c>
      <c r="BP384" s="223">
        <v>8.8980594947261529E-2</v>
      </c>
      <c r="BQ384" s="223">
        <v>9.0336146011426408E-2</v>
      </c>
      <c r="BR384" s="223">
        <v>9.1854365904540575E-2</v>
      </c>
      <c r="BS384" s="223">
        <v>9.3552715876371179E-2</v>
      </c>
      <c r="BT384" s="223">
        <v>9.5450056039410439E-2</v>
      </c>
      <c r="BU384" s="223">
        <v>9.7566677124293594E-2</v>
      </c>
      <c r="BV384" s="223">
        <v>9.9924332229925125E-2</v>
      </c>
      <c r="BW384" s="223">
        <v>0.10254622694351492</v>
      </c>
      <c r="BX384" s="223">
        <v>0.1054570734090713</v>
      </c>
      <c r="BY384" s="223">
        <v>0.10868308571143598</v>
      </c>
      <c r="BZ384" s="223">
        <v>0.1122520077605299</v>
      </c>
      <c r="CA384" s="223">
        <v>0.11619314754535894</v>
      </c>
      <c r="CB384" s="223">
        <v>0.12053742797634977</v>
      </c>
      <c r="CC384" s="223">
        <v>0.12531745978875791</v>
      </c>
      <c r="CD384" s="223">
        <v>0.13056764162101839</v>
      </c>
      <c r="CE384" s="223">
        <v>0.13632429177292882</v>
      </c>
      <c r="CF384" s="223">
        <v>0.14262581539229496</v>
      </c>
      <c r="CG384" s="223">
        <v>0.14951291005954445</v>
      </c>
      <c r="CH384" s="223">
        <v>0.15702881206467897</v>
      </c>
      <c r="CI384" s="223">
        <v>0.16521958521185079</v>
      </c>
      <c r="CJ384" s="223">
        <v>0.17489927329033328</v>
      </c>
      <c r="CK384" s="223">
        <v>0.1845573031922792</v>
      </c>
      <c r="CL384" s="223">
        <v>0.19504991770930893</v>
      </c>
      <c r="CM384" s="223">
        <v>0.20643829325867985</v>
      </c>
      <c r="CN384" s="223">
        <v>0.21878871782920403</v>
      </c>
      <c r="CO384" s="223">
        <v>0.23217302863472788</v>
      </c>
      <c r="CP384" s="223">
        <v>0.24666930450131011</v>
      </c>
      <c r="CQ384" s="223">
        <v>0.26236266848129014</v>
      </c>
      <c r="CR384" s="223">
        <v>0.27934649461587741</v>
      </c>
      <c r="CS384" s="223">
        <v>0.29772189208254396</v>
      </c>
      <c r="CT384" s="223">
        <v>0.31760086788938002</v>
      </c>
      <c r="CU384" s="223">
        <v>0.33910642275077768</v>
      </c>
      <c r="CV384" s="223">
        <v>0.36237432361066702</v>
      </c>
      <c r="CW384" s="223">
        <v>0.38755488551270562</v>
      </c>
      <c r="CX384" s="223">
        <v>0.41481509293188257</v>
      </c>
      <c r="CY384" s="223">
        <v>0.44434115325156737</v>
      </c>
      <c r="CZ384" s="223">
        <v>0.4763416064617581</v>
      </c>
      <c r="DA384" s="223">
        <v>0.51105115943131529</v>
      </c>
      <c r="DB384" s="223">
        <v>0.54873547629219177</v>
      </c>
      <c r="DC384" s="223">
        <v>0.58969724803689727</v>
      </c>
      <c r="DD384" s="223">
        <v>0.63428399933274848</v>
      </c>
    </row>
    <row r="385" spans="8:108">
      <c r="H385" s="223" t="s">
        <v>817</v>
      </c>
      <c r="I385" s="223">
        <v>0.11691872831004477</v>
      </c>
      <c r="J385" s="223">
        <v>0.11692052520774596</v>
      </c>
      <c r="K385" s="223">
        <v>0.116922509475476</v>
      </c>
      <c r="L385" s="223">
        <v>0.11692470301378553</v>
      </c>
      <c r="M385" s="223">
        <v>0.11692713049888562</v>
      </c>
      <c r="N385" s="223">
        <v>0.11692981975189476</v>
      </c>
      <c r="O385" s="223">
        <v>0.11693280215847608</v>
      </c>
      <c r="P385" s="223">
        <v>0.11693611314581936</v>
      </c>
      <c r="Q385" s="223">
        <v>0.11693979272488518</v>
      </c>
      <c r="R385" s="223">
        <v>0.11694388610692208</v>
      </c>
      <c r="S385" s="223">
        <v>0.11694844440451305</v>
      </c>
      <c r="T385" s="223">
        <v>0.11695352542882105</v>
      </c>
      <c r="U385" s="223">
        <v>0.11695919459631179</v>
      </c>
      <c r="V385" s="223">
        <v>0.11696552596005773</v>
      </c>
      <c r="W385" s="223">
        <v>0.11697260338280072</v>
      </c>
      <c r="X385" s="223">
        <v>0.11698052187130488</v>
      </c>
      <c r="Y385" s="223">
        <v>0.11698938909419743</v>
      </c>
      <c r="Z385" s="223">
        <v>0.11699932710852411</v>
      </c>
      <c r="AA385" s="223">
        <v>0.1170104743236671</v>
      </c>
      <c r="AB385" s="223">
        <v>0.11702298773515175</v>
      </c>
      <c r="AC385" s="223">
        <v>0.11703704546524864</v>
      </c>
      <c r="AD385" s="223">
        <v>0.11705284965222154</v>
      </c>
      <c r="AE385" s="223">
        <v>0.1170706297356494</v>
      </c>
      <c r="AF385" s="223">
        <v>0.11709064619152391</v>
      </c>
      <c r="AG385" s="223">
        <v>0.11711319477787535</v>
      </c>
      <c r="AH385" s="223">
        <v>0.11713861135958499</v>
      </c>
      <c r="AI385" s="223">
        <v>0.1171672773898817</v>
      </c>
      <c r="AJ385" s="223">
        <v>0.11719962613587923</v>
      </c>
      <c r="AK385" s="223">
        <v>0.1172361497464692</v>
      </c>
      <c r="AL385" s="223">
        <v>0.11727740727301469</v>
      </c>
      <c r="AM385" s="223">
        <v>0.11732403376665765</v>
      </c>
      <c r="AN385" s="223">
        <v>0.1173767505907025</v>
      </c>
      <c r="AO385" s="223">
        <v>0.11743637710248526</v>
      </c>
      <c r="AP385" s="223">
        <v>0.11750384387635908</v>
      </c>
      <c r="AQ385" s="223">
        <v>0.11758020765784144</v>
      </c>
      <c r="AR385" s="223">
        <v>0.11766666825841596</v>
      </c>
      <c r="AS385" s="223">
        <v>0.1177645876207038</v>
      </c>
      <c r="AT385" s="223">
        <v>0.11787551130431706</v>
      </c>
      <c r="AU385" s="223">
        <v>0.11800119266310867</v>
      </c>
      <c r="AV385" s="223">
        <v>0.11814362000395492</v>
      </c>
      <c r="AW385" s="223">
        <v>0.11830504703458136</v>
      </c>
      <c r="AX385" s="223">
        <v>0.11848802692188184</v>
      </c>
      <c r="AY385" s="223">
        <v>0.11869545029089479</v>
      </c>
      <c r="AZ385" s="223">
        <v>0.11893058749584164</v>
      </c>
      <c r="BA385" s="223">
        <v>0.11919713548564036</v>
      </c>
      <c r="BB385" s="223">
        <v>0.11949926956375463</v>
      </c>
      <c r="BC385" s="223">
        <v>0.11984170030224704</v>
      </c>
      <c r="BD385" s="223">
        <v>0.12022973580806208</v>
      </c>
      <c r="BE385" s="223">
        <v>0.12066934945108249</v>
      </c>
      <c r="BF385" s="223">
        <v>0.12116725304344422</v>
      </c>
      <c r="BG385" s="223">
        <v>0.12173097530329555</v>
      </c>
      <c r="BH385" s="223">
        <v>0.12236894523986266</v>
      </c>
      <c r="BI385" s="223">
        <v>0.12309057985828027</v>
      </c>
      <c r="BJ385" s="223">
        <v>0.12390637530296185</v>
      </c>
      <c r="BK385" s="223">
        <v>0.12482800024230371</v>
      </c>
      <c r="BL385" s="223">
        <v>0.12586838995594185</v>
      </c>
      <c r="BM385" s="223">
        <v>0.12704183923650283</v>
      </c>
      <c r="BN385" s="223">
        <v>0.12836409188709749</v>
      </c>
      <c r="BO385" s="223">
        <v>0.12985242431884728</v>
      </c>
      <c r="BP385" s="223">
        <v>0.13152572057274425</v>
      </c>
      <c r="BQ385" s="223">
        <v>0.13340453605589631</v>
      </c>
      <c r="BR385" s="223">
        <v>0.13551114744317203</v>
      </c>
      <c r="BS385" s="223">
        <v>0.13786958659439508</v>
      </c>
      <c r="BT385" s="223">
        <v>0.14050565700176268</v>
      </c>
      <c r="BU385" s="223">
        <v>0.14344693225828209</v>
      </c>
      <c r="BV385" s="223">
        <v>0.146722737858545</v>
      </c>
      <c r="BW385" s="223">
        <v>0.15036411329531324</v>
      </c>
      <c r="BX385" s="223">
        <v>0.15440377028132024</v>
      </c>
      <c r="BY385" s="223">
        <v>0.15887603558967184</v>
      </c>
      <c r="BZ385" s="223">
        <v>0.16381679545179587</v>
      </c>
      <c r="CA385" s="223">
        <v>0.1692634435551931</v>
      </c>
      <c r="CB385" s="223">
        <v>0.17525483962179997</v>
      </c>
      <c r="CC385" s="223">
        <v>0.18183128448321165</v>
      </c>
      <c r="CD385" s="223">
        <v>0.18903451660529147</v>
      </c>
      <c r="CE385" s="223">
        <v>0.19690773360798436</v>
      </c>
      <c r="CF385" s="223">
        <v>0.20549564061790124</v>
      </c>
      <c r="CG385" s="223">
        <v>0.21484452544930954</v>
      </c>
      <c r="CH385" s="223">
        <v>0.22500235879759842</v>
      </c>
      <c r="CI385" s="223">
        <v>0.2360189159808003</v>
      </c>
      <c r="CJ385" s="223">
        <v>0.24903234240242247</v>
      </c>
      <c r="CK385" s="223">
        <v>0.26187160887879024</v>
      </c>
      <c r="CL385" s="223">
        <v>0.2757323790847816</v>
      </c>
      <c r="CM385" s="223">
        <v>0.2906733022164748</v>
      </c>
      <c r="CN385" s="223">
        <v>0.3067554705265913</v>
      </c>
      <c r="CO385" s="223">
        <v>0.32404259628692317</v>
      </c>
      <c r="CP385" s="223">
        <v>0.34260108872612954</v>
      </c>
      <c r="CQ385" s="223">
        <v>0.36250006936133927</v>
      </c>
      <c r="CR385" s="223">
        <v>0.38381114510274761</v>
      </c>
      <c r="CS385" s="223">
        <v>0.40660916889248966</v>
      </c>
      <c r="CT385" s="223">
        <v>0.43097088690117652</v>
      </c>
      <c r="CU385" s="223">
        <v>0.45697528056461006</v>
      </c>
      <c r="CV385" s="223">
        <v>0.48470291956369038</v>
      </c>
      <c r="CW385" s="223">
        <v>0.51423523442225683</v>
      </c>
      <c r="CX385" s="223">
        <v>0.54565349064689184</v>
      </c>
      <c r="CY385" s="223">
        <v>0.57903736438379172</v>
      </c>
      <c r="CZ385" s="223">
        <v>0.6144629808517369</v>
      </c>
      <c r="DA385" s="223">
        <v>0.65200022053297912</v>
      </c>
      <c r="DB385" s="223">
        <v>0.69170901514101435</v>
      </c>
      <c r="DC385" s="223">
        <v>0.73363423095232561</v>
      </c>
      <c r="DD385" s="223">
        <v>0.77779854683500305</v>
      </c>
    </row>
    <row r="386" spans="8:108">
      <c r="H386" s="223" t="s">
        <v>818</v>
      </c>
      <c r="I386" s="223">
        <v>0</v>
      </c>
      <c r="J386" s="223">
        <v>0</v>
      </c>
      <c r="K386" s="223">
        <v>0</v>
      </c>
      <c r="L386" s="223">
        <v>0</v>
      </c>
      <c r="M386" s="223">
        <v>0</v>
      </c>
      <c r="N386" s="223">
        <v>0</v>
      </c>
      <c r="O386" s="223">
        <v>0</v>
      </c>
      <c r="P386" s="223">
        <v>0</v>
      </c>
      <c r="Q386" s="223">
        <v>0</v>
      </c>
      <c r="R386" s="223">
        <v>0</v>
      </c>
      <c r="S386" s="223">
        <v>0</v>
      </c>
      <c r="T386" s="223">
        <v>0</v>
      </c>
      <c r="U386" s="223">
        <v>0</v>
      </c>
      <c r="V386" s="223">
        <v>0</v>
      </c>
      <c r="W386" s="223">
        <v>0</v>
      </c>
      <c r="X386" s="223">
        <v>0</v>
      </c>
      <c r="Y386" s="223">
        <v>0</v>
      </c>
      <c r="Z386" s="223">
        <v>0</v>
      </c>
      <c r="AA386" s="223">
        <v>0</v>
      </c>
      <c r="AB386" s="223">
        <v>0</v>
      </c>
      <c r="AC386" s="223">
        <v>0</v>
      </c>
      <c r="AD386" s="223">
        <v>0</v>
      </c>
      <c r="AE386" s="223">
        <v>0</v>
      </c>
      <c r="AF386" s="223">
        <v>0</v>
      </c>
      <c r="AG386" s="223">
        <v>0</v>
      </c>
      <c r="AH386" s="223">
        <v>0</v>
      </c>
      <c r="AI386" s="223">
        <v>0</v>
      </c>
      <c r="AJ386" s="223">
        <v>0</v>
      </c>
      <c r="AK386" s="223">
        <v>0</v>
      </c>
      <c r="AL386" s="223">
        <v>0</v>
      </c>
      <c r="AM386" s="223">
        <v>0</v>
      </c>
      <c r="AN386" s="223">
        <v>0</v>
      </c>
      <c r="AO386" s="223">
        <v>0</v>
      </c>
      <c r="AP386" s="223">
        <v>0</v>
      </c>
      <c r="AQ386" s="223">
        <v>0</v>
      </c>
      <c r="AR386" s="223">
        <v>0</v>
      </c>
      <c r="AS386" s="223">
        <v>0</v>
      </c>
      <c r="AT386" s="223">
        <v>0</v>
      </c>
      <c r="AU386" s="223">
        <v>0</v>
      </c>
      <c r="AV386" s="223">
        <v>0</v>
      </c>
      <c r="AW386" s="223">
        <v>0</v>
      </c>
      <c r="AX386" s="223">
        <v>0</v>
      </c>
      <c r="AY386" s="223">
        <v>0</v>
      </c>
      <c r="AZ386" s="223">
        <v>0</v>
      </c>
      <c r="BA386" s="223">
        <v>0</v>
      </c>
      <c r="BB386" s="223">
        <v>0</v>
      </c>
      <c r="BC386" s="223">
        <v>0</v>
      </c>
      <c r="BD386" s="223">
        <v>0</v>
      </c>
      <c r="BE386" s="223">
        <v>0</v>
      </c>
      <c r="BF386" s="223">
        <v>0</v>
      </c>
      <c r="BG386" s="223">
        <v>0</v>
      </c>
      <c r="BH386" s="223">
        <v>0</v>
      </c>
      <c r="BI386" s="223">
        <v>0</v>
      </c>
      <c r="BJ386" s="223">
        <v>0</v>
      </c>
      <c r="BK386" s="223">
        <v>0</v>
      </c>
      <c r="BL386" s="223">
        <v>0</v>
      </c>
      <c r="BM386" s="223">
        <v>0</v>
      </c>
      <c r="BN386" s="223">
        <v>0</v>
      </c>
      <c r="BO386" s="223">
        <v>0</v>
      </c>
      <c r="BP386" s="223">
        <v>0</v>
      </c>
      <c r="BQ386" s="223">
        <v>0</v>
      </c>
      <c r="BR386" s="223">
        <v>0</v>
      </c>
      <c r="BS386" s="223">
        <v>0</v>
      </c>
      <c r="BT386" s="223">
        <v>0</v>
      </c>
      <c r="BU386" s="223">
        <v>0</v>
      </c>
      <c r="BV386" s="223">
        <v>0</v>
      </c>
      <c r="BW386" s="223">
        <v>0</v>
      </c>
      <c r="BX386" s="223">
        <v>0</v>
      </c>
      <c r="BY386" s="223">
        <v>0</v>
      </c>
      <c r="BZ386" s="223">
        <v>0</v>
      </c>
      <c r="CA386" s="223">
        <v>0</v>
      </c>
      <c r="CB386" s="223">
        <v>0</v>
      </c>
      <c r="CC386" s="223">
        <v>0</v>
      </c>
      <c r="CD386" s="223">
        <v>0</v>
      </c>
      <c r="CE386" s="223">
        <v>0</v>
      </c>
      <c r="CF386" s="223">
        <v>0</v>
      </c>
      <c r="CG386" s="223">
        <v>0</v>
      </c>
      <c r="CH386" s="223">
        <v>0</v>
      </c>
      <c r="CI386" s="223">
        <v>0</v>
      </c>
      <c r="CJ386" s="223">
        <v>0</v>
      </c>
      <c r="CK386" s="223">
        <v>0</v>
      </c>
      <c r="CL386" s="223">
        <v>0</v>
      </c>
      <c r="CM386" s="223">
        <v>0</v>
      </c>
      <c r="CN386" s="223">
        <v>0</v>
      </c>
      <c r="CO386" s="223">
        <v>0</v>
      </c>
      <c r="CP386" s="223">
        <v>0</v>
      </c>
      <c r="CQ386" s="223">
        <v>0</v>
      </c>
      <c r="CR386" s="223">
        <v>0</v>
      </c>
      <c r="CS386" s="223">
        <v>0</v>
      </c>
      <c r="CT386" s="223">
        <v>0</v>
      </c>
      <c r="CU386" s="223">
        <v>0</v>
      </c>
      <c r="CV386" s="223">
        <v>0</v>
      </c>
      <c r="CW386" s="223">
        <v>0</v>
      </c>
      <c r="CX386" s="223">
        <v>0</v>
      </c>
      <c r="CY386" s="223">
        <v>0</v>
      </c>
      <c r="CZ386" s="223">
        <v>0</v>
      </c>
      <c r="DA386" s="223">
        <v>0</v>
      </c>
      <c r="DB386" s="223">
        <v>0</v>
      </c>
      <c r="DC386" s="223">
        <v>0</v>
      </c>
      <c r="DD386" s="223">
        <v>0</v>
      </c>
    </row>
    <row r="387" spans="8:108">
      <c r="H387" s="223" t="s">
        <v>819</v>
      </c>
      <c r="I387" s="223">
        <v>1.0081584245510793E-3</v>
      </c>
      <c r="J387" s="223">
        <v>1.0767007407381643E-3</v>
      </c>
      <c r="K387" s="223">
        <v>1.1499021509840111E-3</v>
      </c>
      <c r="L387" s="223">
        <v>1.2280792207236962E-3</v>
      </c>
      <c r="M387" s="223">
        <v>1.3115700061203501E-3</v>
      </c>
      <c r="N387" s="223">
        <v>1.4007355104010285E-3</v>
      </c>
      <c r="O387" s="223">
        <v>1.4959612385143923E-3</v>
      </c>
      <c r="P387" s="223">
        <v>1.5976588566969745E-3</v>
      </c>
      <c r="Q387" s="223">
        <v>1.7062679639676854E-3</v>
      </c>
      <c r="R387" s="223">
        <v>1.8222579830320009E-3</v>
      </c>
      <c r="S387" s="223">
        <v>1.9461301785676528E-3</v>
      </c>
      <c r="T387" s="223">
        <v>2.0784198113848831E-3</v>
      </c>
      <c r="U387" s="223">
        <v>2.2196984375082887E-3</v>
      </c>
      <c r="V387" s="223">
        <v>2.3705763618146686E-3</v>
      </c>
      <c r="W387" s="223">
        <v>2.5317052564868044E-3</v>
      </c>
      <c r="X387" s="223">
        <v>2.7037809552037878E-3</v>
      </c>
      <c r="Y387" s="223">
        <v>2.8875464346926807E-3</v>
      </c>
      <c r="Z387" s="223">
        <v>3.0837949960092021E-3</v>
      </c>
      <c r="AA387" s="223">
        <v>3.2933736587050875E-3</v>
      </c>
      <c r="AB387" s="223">
        <v>3.5171867818736069E-3</v>
      </c>
      <c r="AC387" s="223">
        <v>3.7561999269492487E-3</v>
      </c>
      <c r="AD387" s="223">
        <v>4.0114439780695871E-3</v>
      </c>
      <c r="AE387" s="223">
        <v>4.2840195367957277E-3</v>
      </c>
      <c r="AF387" s="223">
        <v>4.5751016090264064E-3</v>
      </c>
      <c r="AG387" s="223">
        <v>4.8859446030399033E-3</v>
      </c>
      <c r="AH387" s="223">
        <v>5.217887658752275E-3</v>
      </c>
      <c r="AI387" s="223">
        <v>5.5723603294969308E-3</v>
      </c>
      <c r="AJ387" s="223">
        <v>5.9508886389071777E-3</v>
      </c>
      <c r="AK387" s="223">
        <v>6.3551015368230089E-3</v>
      </c>
      <c r="AL387" s="223">
        <v>6.7867377795466878E-3</v>
      </c>
      <c r="AM387" s="223">
        <v>7.2476532612391151E-3</v>
      </c>
      <c r="AN387" s="223">
        <v>7.7398288247779723E-3</v>
      </c>
      <c r="AO387" s="223">
        <v>8.2653785819946438E-3</v>
      </c>
      <c r="AP387" s="223">
        <v>8.8265587748595914E-3</v>
      </c>
      <c r="AQ387" s="223">
        <v>9.4257772109009666E-3</v>
      </c>
      <c r="AR387" s="223">
        <v>1.0065603307909584E-2</v>
      </c>
      <c r="AS387" s="223">
        <v>1.0748778784802947E-2</v>
      </c>
      <c r="AT387" s="223">
        <v>1.1478229037383127E-2</v>
      </c>
      <c r="AU387" s="223">
        <v>1.2257075239621754E-2</v>
      </c>
      <c r="AV387" s="223">
        <v>1.3088647213027537E-2</v>
      </c>
      <c r="AW387" s="223">
        <v>1.3976497108584207E-2</v>
      </c>
      <c r="AX387" s="223">
        <v>1.4924413947675824E-2</v>
      </c>
      <c r="AY387" s="223">
        <v>1.5936439070317169E-2</v>
      </c>
      <c r="AZ387" s="223">
        <v>1.701688254085976E-2</v>
      </c>
      <c r="BA387" s="223">
        <v>1.8170340563116581E-2</v>
      </c>
      <c r="BB387" s="223">
        <v>1.940171395850546E-2</v>
      </c>
      <c r="BC387" s="223">
        <v>2.071622776231238E-2</v>
      </c>
      <c r="BD387" s="223">
        <v>2.2119451994467489E-2</v>
      </c>
      <c r="BE387" s="223">
        <v>2.3617323662252842E-2</v>
      </c>
      <c r="BF387" s="223">
        <v>2.5216170053046376E-2</v>
      </c>
      <c r="BG387" s="223">
        <v>2.6922733375470072E-2</v>
      </c>
      <c r="BH387" s="223">
        <v>2.8744196807050842E-2</v>
      </c>
      <c r="BI387" s="223">
        <v>3.0688212005602827E-2</v>
      </c>
      <c r="BJ387" s="223">
        <v>3.2762928139860377E-2</v>
      </c>
      <c r="BK387" s="223">
        <v>3.4977022492264691E-2</v>
      </c>
      <c r="BL387" s="223">
        <v>3.7339732683047668E-2</v>
      </c>
      <c r="BM387" s="223">
        <v>3.9860890559619923E-2</v>
      </c>
      <c r="BN387" s="223">
        <v>4.2550957788500668E-2</v>
      </c>
      <c r="BO387" s="223">
        <v>4.542106317828553E-2</v>
      </c>
      <c r="BP387" s="223">
        <v>4.8483041751067754E-2</v>
      </c>
      <c r="BQ387" s="223">
        <v>5.1749475565836055E-2</v>
      </c>
      <c r="BR387" s="223">
        <v>5.5233736280141645E-2</v>
      </c>
      <c r="BS387" s="223">
        <v>5.8950029415097381E-2</v>
      </c>
      <c r="BT387" s="223">
        <v>6.2913440262767489E-2</v>
      </c>
      <c r="BU387" s="223">
        <v>6.7139981211568389E-2</v>
      </c>
      <c r="BV387" s="223">
        <v>7.1646637386556078E-2</v>
      </c>
      <c r="BW387" s="223">
        <v>7.6451428497608512E-2</v>
      </c>
      <c r="BX387" s="223">
        <v>8.1573444704996084E-2</v>
      </c>
      <c r="BY387" s="223">
        <v>8.7032907155548705E-2</v>
      </c>
      <c r="BZ387" s="223">
        <v>9.2851218256007145E-2</v>
      </c>
      <c r="CA387" s="223">
        <v>9.9051013634737978E-2</v>
      </c>
      <c r="CB387" s="223">
        <v>0.10565621332413699</v>
      </c>
      <c r="CC387" s="223">
        <v>0.11269207140809165</v>
      </c>
      <c r="CD387" s="223">
        <v>0.12018522319958801</v>
      </c>
      <c r="CE387" s="223">
        <v>0.12816372879504373</v>
      </c>
      <c r="CF387" s="223">
        <v>0.13665711158488769</v>
      </c>
      <c r="CG387" s="223">
        <v>0.14569638997242795</v>
      </c>
      <c r="CH387" s="223">
        <v>0.15531410014996064</v>
      </c>
      <c r="CI387" s="223">
        <v>0.1655443072828803</v>
      </c>
      <c r="CJ387" s="223">
        <v>0.17642139379205754</v>
      </c>
      <c r="CK387" s="223">
        <v>0.18798466133974334</v>
      </c>
      <c r="CL387" s="223">
        <v>0.20027149955946058</v>
      </c>
      <c r="CM387" s="223">
        <v>0.21332192913720721</v>
      </c>
      <c r="CN387" s="223">
        <v>0.22717710890238224</v>
      </c>
      <c r="CO387" s="223">
        <v>0.24187931165750493</v>
      </c>
      <c r="CP387" s="223">
        <v>0.25747168519912678</v>
      </c>
      <c r="CQ387" s="223">
        <v>0.27399790877747759</v>
      </c>
      <c r="CR387" s="223">
        <v>0.29150143494473418</v>
      </c>
      <c r="CS387" s="223">
        <v>0.3100264991332487</v>
      </c>
      <c r="CT387" s="223">
        <v>0.32961537623024689</v>
      </c>
      <c r="CU387" s="223">
        <v>0.3503087225261568</v>
      </c>
      <c r="CV387" s="223">
        <v>0.37214418894306495</v>
      </c>
      <c r="CW387" s="223">
        <v>0.39515496686757312</v>
      </c>
      <c r="CX387" s="223">
        <v>0.41936790378398253</v>
      </c>
      <c r="CY387" s="223">
        <v>0.44480105270153403</v>
      </c>
      <c r="CZ387" s="223">
        <v>0.47146046956136428</v>
      </c>
      <c r="DA387" s="223">
        <v>0.49933600147756135</v>
      </c>
      <c r="DB387" s="223">
        <v>0.52839570519316514</v>
      </c>
      <c r="DC387" s="223">
        <v>0.55857838262343762</v>
      </c>
      <c r="DD387" s="223">
        <v>0.58978349162714627</v>
      </c>
    </row>
    <row r="388" spans="8:108">
      <c r="H388" s="223" t="s">
        <v>820</v>
      </c>
      <c r="I388" s="223">
        <v>0</v>
      </c>
      <c r="J388" s="223">
        <v>0</v>
      </c>
      <c r="K388" s="223">
        <v>0</v>
      </c>
      <c r="L388" s="223">
        <v>0</v>
      </c>
      <c r="M388" s="223">
        <v>0</v>
      </c>
      <c r="N388" s="223">
        <v>0</v>
      </c>
      <c r="O388" s="223">
        <v>0</v>
      </c>
      <c r="P388" s="223">
        <v>0</v>
      </c>
      <c r="Q388" s="223">
        <v>0</v>
      </c>
      <c r="R388" s="223">
        <v>0</v>
      </c>
      <c r="S388" s="223">
        <v>0</v>
      </c>
      <c r="T388" s="223">
        <v>0</v>
      </c>
      <c r="U388" s="223">
        <v>0</v>
      </c>
      <c r="V388" s="223">
        <v>0</v>
      </c>
      <c r="W388" s="223">
        <v>0</v>
      </c>
      <c r="X388" s="223">
        <v>0</v>
      </c>
      <c r="Y388" s="223">
        <v>0</v>
      </c>
      <c r="Z388" s="223">
        <v>0</v>
      </c>
      <c r="AA388" s="223">
        <v>0</v>
      </c>
      <c r="AB388" s="223">
        <v>0</v>
      </c>
      <c r="AC388" s="223">
        <v>0</v>
      </c>
      <c r="AD388" s="223">
        <v>0</v>
      </c>
      <c r="AE388" s="223">
        <v>0</v>
      </c>
      <c r="AF388" s="223">
        <v>0</v>
      </c>
      <c r="AG388" s="223">
        <v>0</v>
      </c>
      <c r="AH388" s="223">
        <v>0</v>
      </c>
      <c r="AI388" s="223">
        <v>0</v>
      </c>
      <c r="AJ388" s="223">
        <v>0</v>
      </c>
      <c r="AK388" s="223">
        <v>0</v>
      </c>
      <c r="AL388" s="223">
        <v>0</v>
      </c>
      <c r="AM388" s="223">
        <v>0</v>
      </c>
      <c r="AN388" s="223">
        <v>0</v>
      </c>
      <c r="AO388" s="223">
        <v>0</v>
      </c>
      <c r="AP388" s="223">
        <v>0</v>
      </c>
      <c r="AQ388" s="223">
        <v>0</v>
      </c>
      <c r="AR388" s="223">
        <v>0</v>
      </c>
      <c r="AS388" s="223">
        <v>0</v>
      </c>
      <c r="AT388" s="223">
        <v>0</v>
      </c>
      <c r="AU388" s="223">
        <v>0</v>
      </c>
      <c r="AV388" s="223">
        <v>0</v>
      </c>
      <c r="AW388" s="223">
        <v>0</v>
      </c>
      <c r="AX388" s="223">
        <v>0</v>
      </c>
      <c r="AY388" s="223">
        <v>0</v>
      </c>
      <c r="AZ388" s="223">
        <v>0</v>
      </c>
      <c r="BA388" s="223">
        <v>0</v>
      </c>
      <c r="BB388" s="223">
        <v>0</v>
      </c>
      <c r="BC388" s="223">
        <v>0</v>
      </c>
      <c r="BD388" s="223">
        <v>0</v>
      </c>
      <c r="BE388" s="223">
        <v>0</v>
      </c>
      <c r="BF388" s="223">
        <v>0</v>
      </c>
      <c r="BG388" s="223">
        <v>0</v>
      </c>
      <c r="BH388" s="223">
        <v>0</v>
      </c>
      <c r="BI388" s="223">
        <v>0</v>
      </c>
      <c r="BJ388" s="223">
        <v>0</v>
      </c>
      <c r="BK388" s="223">
        <v>0</v>
      </c>
      <c r="BL388" s="223">
        <v>0</v>
      </c>
      <c r="BM388" s="223">
        <v>0</v>
      </c>
      <c r="BN388" s="223">
        <v>0</v>
      </c>
      <c r="BO388" s="223">
        <v>0</v>
      </c>
      <c r="BP388" s="223">
        <v>0</v>
      </c>
      <c r="BQ388" s="223">
        <v>0</v>
      </c>
      <c r="BR388" s="223">
        <v>0</v>
      </c>
      <c r="BS388" s="223">
        <v>0</v>
      </c>
      <c r="BT388" s="223">
        <v>0</v>
      </c>
      <c r="BU388" s="223">
        <v>0</v>
      </c>
      <c r="BV388" s="223">
        <v>0</v>
      </c>
      <c r="BW388" s="223">
        <v>0</v>
      </c>
      <c r="BX388" s="223">
        <v>0</v>
      </c>
      <c r="BY388" s="223">
        <v>0</v>
      </c>
      <c r="BZ388" s="223">
        <v>0</v>
      </c>
      <c r="CA388" s="223">
        <v>0</v>
      </c>
      <c r="CB388" s="223">
        <v>0</v>
      </c>
      <c r="CC388" s="223">
        <v>0</v>
      </c>
      <c r="CD388" s="223">
        <v>0</v>
      </c>
      <c r="CE388" s="223">
        <v>0</v>
      </c>
      <c r="CF388" s="223">
        <v>0</v>
      </c>
      <c r="CG388" s="223">
        <v>0</v>
      </c>
      <c r="CH388" s="223">
        <v>0</v>
      </c>
      <c r="CI388" s="223">
        <v>0</v>
      </c>
      <c r="CJ388" s="223">
        <v>0</v>
      </c>
      <c r="CK388" s="223">
        <v>0</v>
      </c>
      <c r="CL388" s="223">
        <v>0</v>
      </c>
      <c r="CM388" s="223">
        <v>0</v>
      </c>
      <c r="CN388" s="223">
        <v>0</v>
      </c>
      <c r="CO388" s="223">
        <v>0</v>
      </c>
      <c r="CP388" s="223">
        <v>0</v>
      </c>
      <c r="CQ388" s="223">
        <v>0</v>
      </c>
      <c r="CR388" s="223">
        <v>0</v>
      </c>
      <c r="CS388" s="223">
        <v>0</v>
      </c>
      <c r="CT388" s="223">
        <v>0</v>
      </c>
      <c r="CU388" s="223">
        <v>0</v>
      </c>
      <c r="CV388" s="223">
        <v>0</v>
      </c>
      <c r="CW388" s="223">
        <v>0</v>
      </c>
      <c r="CX388" s="223">
        <v>0</v>
      </c>
      <c r="CY388" s="223">
        <v>0</v>
      </c>
      <c r="CZ388" s="223">
        <v>0</v>
      </c>
      <c r="DA388" s="223">
        <v>0</v>
      </c>
      <c r="DB388" s="223">
        <v>0</v>
      </c>
      <c r="DC388" s="223">
        <v>0</v>
      </c>
      <c r="DD388" s="223">
        <v>0</v>
      </c>
    </row>
    <row r="389" spans="8:108">
      <c r="H389" s="223" t="s">
        <v>821</v>
      </c>
      <c r="I389" s="223">
        <v>7.8211640990301701E-2</v>
      </c>
      <c r="J389" s="223">
        <v>7.8216025561475028E-2</v>
      </c>
      <c r="K389" s="223">
        <v>7.8220760488634231E-2</v>
      </c>
      <c r="L389" s="223">
        <v>7.8225876932273231E-2</v>
      </c>
      <c r="M389" s="223">
        <v>7.8231409202213692E-2</v>
      </c>
      <c r="N389" s="223">
        <v>7.8237395116353595E-2</v>
      </c>
      <c r="O389" s="223">
        <v>7.82438764040531E-2</v>
      </c>
      <c r="P389" s="223">
        <v>7.8250899160025811E-2</v>
      </c>
      <c r="Q389" s="223">
        <v>7.8258514355386583E-2</v>
      </c>
      <c r="R389" s="223">
        <v>7.8266778413403376E-2</v>
      </c>
      <c r="S389" s="223">
        <v>7.827575385851987E-2</v>
      </c>
      <c r="T389" s="223">
        <v>7.8285510048369644E-2</v>
      </c>
      <c r="U389" s="223">
        <v>7.8296123999815392E-2</v>
      </c>
      <c r="V389" s="223">
        <v>7.830768132153286E-2</v>
      </c>
      <c r="W389" s="223">
        <v>7.8320277267345306E-2</v>
      </c>
      <c r="X389" s="223">
        <v>7.8334017926425692E-2</v>
      </c>
      <c r="Y389" s="223">
        <v>7.8349021568645233E-2</v>
      </c>
      <c r="Z389" s="223">
        <v>7.836542016579752E-2</v>
      </c>
      <c r="AA389" s="223">
        <v>7.8383361112193045E-2</v>
      </c>
      <c r="AB389" s="223">
        <v>7.8403009171246679E-2</v>
      </c>
      <c r="AC389" s="223">
        <v>7.8424548678207834E-2</v>
      </c>
      <c r="AD389" s="223">
        <v>7.8448186033156661E-2</v>
      </c>
      <c r="AE389" s="223">
        <v>7.8474152522862078E-2</v>
      </c>
      <c r="AF389" s="223">
        <v>7.8502707515118425E-2</v>
      </c>
      <c r="AG389" s="223">
        <v>7.8534142074804747E-2</v>
      </c>
      <c r="AH389" s="223">
        <v>7.8568783057203925E-2</v>
      </c>
      <c r="AI389" s="223">
        <v>7.8606997741132903E-2</v>
      </c>
      <c r="AJ389" s="223">
        <v>7.8649199072230849E-2</v>
      </c>
      <c r="AK389" s="223">
        <v>7.869585159538306E-2</v>
      </c>
      <c r="AL389" s="223">
        <v>7.874747816476603E-2</v>
      </c>
      <c r="AM389" s="223">
        <v>7.8804667530424879E-2</v>
      </c>
      <c r="AN389" s="223">
        <v>7.886808291164267E-2</v>
      </c>
      <c r="AO389" s="223">
        <v>7.8938471679628849E-2</v>
      </c>
      <c r="AP389" s="223">
        <v>7.901667628517911E-2</v>
      </c>
      <c r="AQ389" s="223">
        <v>7.9103646580846385E-2</v>
      </c>
      <c r="AR389" s="223">
        <v>7.9200453701630633E-2</v>
      </c>
      <c r="AS389" s="223">
        <v>7.9308305682984762E-2</v>
      </c>
      <c r="AT389" s="223">
        <v>7.9428565009663651E-2</v>
      </c>
      <c r="AU389" s="223">
        <v>7.9562768303086367E-2</v>
      </c>
      <c r="AV389" s="223">
        <v>7.9712648367738739E-2</v>
      </c>
      <c r="AW389" s="223">
        <v>7.9880158827791384E-2</v>
      </c>
      <c r="AX389" s="223">
        <v>8.0067501592379547E-2</v>
      </c>
      <c r="AY389" s="223">
        <v>8.0277157390420406E-2</v>
      </c>
      <c r="AZ389" s="223">
        <v>8.0511919611653229E-2</v>
      </c>
      <c r="BA389" s="223">
        <v>8.0774931677663656E-2</v>
      </c>
      <c r="BB389" s="223">
        <v>8.1069728142559874E-2</v>
      </c>
      <c r="BC389" s="223">
        <v>8.14002796850022E-2</v>
      </c>
      <c r="BD389" s="223">
        <v>8.1771042098585864E-2</v>
      </c>
      <c r="BE389" s="223">
        <v>8.2187009313314005E-2</v>
      </c>
      <c r="BF389" s="223">
        <v>8.2653770384590167E-2</v>
      </c>
      <c r="BG389" s="223">
        <v>8.317757026608906E-2</v>
      </c>
      <c r="BH389" s="223">
        <v>8.3765374038678064E-2</v>
      </c>
      <c r="BI389" s="223">
        <v>8.4424934100982243E-2</v>
      </c>
      <c r="BJ389" s="223">
        <v>8.5164859642887447E-2</v>
      </c>
      <c r="BK389" s="223">
        <v>8.5994687529770575E-2</v>
      </c>
      <c r="BL389" s="223">
        <v>8.6924953535729058E-2</v>
      </c>
      <c r="BM389" s="223">
        <v>8.796726269695479E-2</v>
      </c>
      <c r="BN389" s="223">
        <v>8.9134357435295783E-2</v>
      </c>
      <c r="BO389" s="223">
        <v>9.0440182054939006E-2</v>
      </c>
      <c r="BP389" s="223">
        <v>9.1899942272333043E-2</v>
      </c>
      <c r="BQ389" s="223">
        <v>9.3530158630158899E-2</v>
      </c>
      <c r="BR389" s="223">
        <v>9.5348712993782656E-2</v>
      </c>
      <c r="BS389" s="223">
        <v>9.7374887845150443E-2</v>
      </c>
      <c r="BT389" s="223">
        <v>9.9629398769319574E-2</v>
      </c>
      <c r="BU389" s="223">
        <v>0.10213442178561188</v>
      </c>
      <c r="BV389" s="223">
        <v>0.10491362675516894</v>
      </c>
      <c r="BW389" s="223">
        <v>0.10799216266394153</v>
      </c>
      <c r="BX389" s="223">
        <v>0.11139673406057174</v>
      </c>
      <c r="BY389" s="223">
        <v>0.11515560652295018</v>
      </c>
      <c r="BZ389" s="223">
        <v>0.11929866029092384</v>
      </c>
      <c r="CA389" s="223">
        <v>0.12385745592978607</v>
      </c>
      <c r="CB389" s="223">
        <v>0.12886532327263017</v>
      </c>
      <c r="CC389" s="223">
        <v>0.13435747831629255</v>
      </c>
      <c r="CD389" s="223">
        <v>0.14037117215377973</v>
      </c>
      <c r="CE389" s="223">
        <v>0.14694587534047487</v>
      </c>
      <c r="CF389" s="223">
        <v>0.15412350042018769</v>
      </c>
      <c r="CG389" s="223">
        <v>0.1619486647889814</v>
      </c>
      <c r="CH389" s="223">
        <v>0.17046899574166796</v>
      </c>
      <c r="CI389" s="223">
        <v>0.17973547949483262</v>
      </c>
      <c r="CJ389" s="223">
        <v>0.19057841751740642</v>
      </c>
      <c r="CK389" s="223">
        <v>0.20148186944240473</v>
      </c>
      <c r="CL389" s="223">
        <v>0.21331054790064452</v>
      </c>
      <c r="CM389" s="223">
        <v>0.22613330058818101</v>
      </c>
      <c r="CN389" s="223">
        <v>0.24002501692270392</v>
      </c>
      <c r="CO389" s="223">
        <v>0.25506710825447304</v>
      </c>
      <c r="CP389" s="223">
        <v>0.27134830738088828</v>
      </c>
      <c r="CQ389" s="223">
        <v>0.28896559917810166</v>
      </c>
      <c r="CR389" s="223">
        <v>0.3080256587518036</v>
      </c>
      <c r="CS389" s="223">
        <v>0.32864405888421167</v>
      </c>
      <c r="CT389" s="223">
        <v>0.35094919045108364</v>
      </c>
      <c r="CU389" s="223">
        <v>0.37508221823466709</v>
      </c>
      <c r="CV389" s="223">
        <v>0.40119915746810347</v>
      </c>
      <c r="CW389" s="223">
        <v>0.42947292430169975</v>
      </c>
      <c r="CX389" s="223">
        <v>0.46009576686827847</v>
      </c>
      <c r="CY389" s="223">
        <v>0.49328217621589238</v>
      </c>
      <c r="CZ389" s="223">
        <v>0.52927240709172008</v>
      </c>
      <c r="DA389" s="223">
        <v>0.56833678178330682</v>
      </c>
      <c r="DB389" s="223">
        <v>0.61078101031023757</v>
      </c>
      <c r="DC389" s="223">
        <v>0.65695284468851367</v>
      </c>
      <c r="DD389" s="223">
        <v>0.7072505049072515</v>
      </c>
    </row>
    <row r="390" spans="8:108">
      <c r="H390" s="223" t="s">
        <v>822</v>
      </c>
      <c r="I390" s="223">
        <v>6.3497083307741727E-3</v>
      </c>
      <c r="J390" s="223">
        <v>6.380050422593448E-3</v>
      </c>
      <c r="K390" s="223">
        <v>6.4124578478226705E-3</v>
      </c>
      <c r="L390" s="223">
        <v>6.4470713394411561E-3</v>
      </c>
      <c r="M390" s="223">
        <v>6.4840412410302048E-3</v>
      </c>
      <c r="N390" s="223">
        <v>6.5235281660221533E-3</v>
      </c>
      <c r="O390" s="223">
        <v>6.5657037025829501E-3</v>
      </c>
      <c r="P390" s="223">
        <v>6.6107511673451193E-3</v>
      </c>
      <c r="Q390" s="223">
        <v>6.6588664114420534E-3</v>
      </c>
      <c r="R390" s="223">
        <v>6.7102586825474259E-3</v>
      </c>
      <c r="S390" s="223">
        <v>6.7651515468960905E-3</v>
      </c>
      <c r="T390" s="223">
        <v>6.8237838755568049E-3</v>
      </c>
      <c r="U390" s="223">
        <v>6.88641089954451E-3</v>
      </c>
      <c r="V390" s="223">
        <v>6.9533053387025754E-3</v>
      </c>
      <c r="W390" s="223">
        <v>7.0247586096557233E-3</v>
      </c>
      <c r="X390" s="223">
        <v>7.1010821185348849E-3</v>
      </c>
      <c r="Y390" s="223">
        <v>7.1826086446083945E-3</v>
      </c>
      <c r="Z390" s="223">
        <v>7.2696938214233094E-3</v>
      </c>
      <c r="AA390" s="223">
        <v>7.3627177225688784E-3</v>
      </c>
      <c r="AB390" s="223">
        <v>7.4620865597256371E-3</v>
      </c>
      <c r="AC390" s="223">
        <v>7.5682345012619435E-3</v>
      </c>
      <c r="AD390" s="223">
        <v>7.6816256202896505E-3</v>
      </c>
      <c r="AE390" s="223">
        <v>7.802755981797172E-3</v>
      </c>
      <c r="AF390" s="223">
        <v>7.9321558792469216E-3</v>
      </c>
      <c r="AG390" s="223">
        <v>8.0703922318611371E-3</v>
      </c>
      <c r="AH390" s="223">
        <v>8.2180711547326975E-3</v>
      </c>
      <c r="AI390" s="223">
        <v>8.3758407148929633E-3</v>
      </c>
      <c r="AJ390" s="223">
        <v>8.5443938875559081E-3</v>
      </c>
      <c r="AK390" s="223">
        <v>8.7244717279463171E-3</v>
      </c>
      <c r="AL390" s="223">
        <v>8.9168667754203242E-3</v>
      </c>
      <c r="AM390" s="223">
        <v>9.1224267080111856E-3</v>
      </c>
      <c r="AN390" s="223">
        <v>9.342058267095275E-3</v>
      </c>
      <c r="AO390" s="223">
        <v>9.5767314735881303E-3</v>
      </c>
      <c r="AP390" s="223">
        <v>9.8274841589646392E-3</v>
      </c>
      <c r="AQ390" s="223">
        <v>1.0095426836470557E-2</v>
      </c>
      <c r="AR390" s="223">
        <v>1.0381747940175417E-2</v>
      </c>
      <c r="AS390" s="223">
        <v>1.0687719462034064E-2</v>
      </c>
      <c r="AT390" s="223">
        <v>1.1014703019902358E-2</v>
      </c>
      <c r="AU390" s="223">
        <v>1.1364156392522654E-2</v>
      </c>
      <c r="AV390" s="223">
        <v>1.1737640560891117E-2</v>
      </c>
      <c r="AW390" s="223">
        <v>1.2136827299180553E-2</v>
      </c>
      <c r="AX390" s="223">
        <v>1.2563507362563377E-2</v>
      </c>
      <c r="AY390" s="223">
        <v>1.3019599323909514E-2</v>
      </c>
      <c r="AZ390" s="223">
        <v>1.3507159116479539E-2</v>
      </c>
      <c r="BA390" s="223">
        <v>1.4028390345458839E-2</v>
      </c>
      <c r="BB390" s="223">
        <v>1.4585655437555788E-2</v>
      </c>
      <c r="BC390" s="223">
        <v>1.5181487704999353E-2</v>
      </c>
      <c r="BD390" s="223">
        <v>1.5818604408212041E-2</v>
      </c>
      <c r="BE390" s="223">
        <v>1.6499920910310422E-2</v>
      </c>
      <c r="BF390" s="223">
        <v>1.7228566026518941E-2</v>
      </c>
      <c r="BG390" s="223">
        <v>1.8007898682712291E-2</v>
      </c>
      <c r="BH390" s="223">
        <v>1.8841526009787304E-2</v>
      </c>
      <c r="BI390" s="223">
        <v>1.9733323014587658E-2</v>
      </c>
      <c r="BJ390" s="223">
        <v>2.0687453983874515E-2</v>
      </c>
      <c r="BK390" s="223">
        <v>2.1708395795591553E-2</v>
      </c>
      <c r="BL390" s="223">
        <v>2.280096333169224E-2</v>
      </c>
      <c r="BM390" s="223">
        <v>2.397033720939739E-2</v>
      </c>
      <c r="BN390" s="223">
        <v>2.5222094073303288E-2</v>
      </c>
      <c r="BO390" s="223">
        <v>2.6562239719690371E-2</v>
      </c>
      <c r="BP390" s="223">
        <v>2.7997245357189369E-2</v>
      </c>
      <c r="BQ390" s="223">
        <v>2.9534087345223857E-2</v>
      </c>
      <c r="BR390" s="223">
        <v>3.1180290794046089E-2</v>
      </c>
      <c r="BS390" s="223">
        <v>3.2943977458512831E-2</v>
      </c>
      <c r="BT390" s="223">
        <v>3.483391841294866E-2</v>
      </c>
      <c r="BU390" s="223">
        <v>3.6859592596378464E-2</v>
      </c>
      <c r="BV390" s="223">
        <v>3.9031262683431045E-2</v>
      </c>
      <c r="BW390" s="223">
        <v>4.136000023845611E-2</v>
      </c>
      <c r="BX390" s="223">
        <v>4.3857824690629287E-2</v>
      </c>
      <c r="BY390" s="223">
        <v>4.6537754374769522E-2</v>
      </c>
      <c r="BZ390" s="223">
        <v>4.9413910031043555E-2</v>
      </c>
      <c r="CA390" s="223">
        <v>5.2501621316033163E-2</v>
      </c>
      <c r="CB390" s="223">
        <v>5.5817545298593951E-2</v>
      </c>
      <c r="CC390" s="223">
        <v>5.9379798515971659E-2</v>
      </c>
      <c r="CD390" s="223">
        <v>6.3208104408342125E-2</v>
      </c>
      <c r="CE390" s="223">
        <v>6.7323958237481732E-2</v>
      </c>
      <c r="CF390" s="223">
        <v>7.1750811937364115E-2</v>
      </c>
      <c r="CG390" s="223">
        <v>7.6514281753619601E-2</v>
      </c>
      <c r="CH390" s="223">
        <v>8.1642382020854873E-2</v>
      </c>
      <c r="CI390" s="223">
        <v>8.7165789022121923E-2</v>
      </c>
      <c r="CJ390" s="223">
        <v>9.3347296621210704E-2</v>
      </c>
      <c r="CK390" s="223">
        <v>9.9789474277717602E-2</v>
      </c>
      <c r="CL390" s="223">
        <v>0.10674004003882749</v>
      </c>
      <c r="CM390" s="223">
        <v>0.11424370153935312</v>
      </c>
      <c r="CN390" s="223">
        <v>0.12235001451947052</v>
      </c>
      <c r="CO390" s="223">
        <v>0.13111373829140482</v>
      </c>
      <c r="CP390" s="223">
        <v>0.14059553656879442</v>
      </c>
      <c r="CQ390" s="223">
        <v>0.15086282479953206</v>
      </c>
      <c r="CR390" s="223">
        <v>0.16199118288383355</v>
      </c>
      <c r="CS390" s="223">
        <v>0.17406332010838541</v>
      </c>
      <c r="CT390" s="223">
        <v>0.18717324103712174</v>
      </c>
      <c r="CU390" s="223">
        <v>0.2014260698396208</v>
      </c>
      <c r="CV390" s="223">
        <v>0.21694024413058627</v>
      </c>
      <c r="CW390" s="223">
        <v>0.2338497248579243</v>
      </c>
      <c r="CX390" s="223">
        <v>0.25230669485928581</v>
      </c>
      <c r="CY390" s="223">
        <v>0.27248488646444302</v>
      </c>
      <c r="CZ390" s="223">
        <v>0.29458372807454242</v>
      </c>
      <c r="DA390" s="223">
        <v>0.31883357025086984</v>
      </c>
      <c r="DB390" s="223">
        <v>0.34550235363869264</v>
      </c>
      <c r="DC390" s="223">
        <v>0.37490423014285579</v>
      </c>
      <c r="DD390" s="223">
        <v>0.40741087091247496</v>
      </c>
    </row>
    <row r="391" spans="8:108">
      <c r="H391" s="223" t="s">
        <v>823</v>
      </c>
      <c r="I391" s="223">
        <v>1</v>
      </c>
      <c r="J391" s="223">
        <v>1</v>
      </c>
      <c r="K391" s="223">
        <v>1</v>
      </c>
      <c r="L391" s="223">
        <v>1</v>
      </c>
      <c r="M391" s="223">
        <v>1</v>
      </c>
      <c r="N391" s="223">
        <v>1</v>
      </c>
      <c r="O391" s="223">
        <v>1</v>
      </c>
      <c r="P391" s="223">
        <v>1</v>
      </c>
      <c r="Q391" s="223">
        <v>1</v>
      </c>
      <c r="R391" s="223">
        <v>1</v>
      </c>
      <c r="S391" s="223">
        <v>1</v>
      </c>
      <c r="T391" s="223">
        <v>1</v>
      </c>
      <c r="U391" s="223">
        <v>1</v>
      </c>
      <c r="V391" s="223">
        <v>1</v>
      </c>
      <c r="W391" s="223">
        <v>1</v>
      </c>
      <c r="X391" s="223">
        <v>1</v>
      </c>
      <c r="Y391" s="223">
        <v>1</v>
      </c>
      <c r="Z391" s="223">
        <v>1</v>
      </c>
      <c r="AA391" s="223">
        <v>1</v>
      </c>
      <c r="AB391" s="223">
        <v>1</v>
      </c>
      <c r="AC391" s="223">
        <v>1</v>
      </c>
      <c r="AD391" s="223">
        <v>1</v>
      </c>
      <c r="AE391" s="223">
        <v>1</v>
      </c>
      <c r="AF391" s="223">
        <v>1</v>
      </c>
      <c r="AG391" s="223">
        <v>1</v>
      </c>
      <c r="AH391" s="223">
        <v>1</v>
      </c>
      <c r="AI391" s="223">
        <v>1</v>
      </c>
      <c r="AJ391" s="223">
        <v>1</v>
      </c>
      <c r="AK391" s="223">
        <v>1</v>
      </c>
      <c r="AL391" s="223">
        <v>1</v>
      </c>
      <c r="AM391" s="223">
        <v>1</v>
      </c>
      <c r="AN391" s="223">
        <v>1</v>
      </c>
      <c r="AO391" s="223">
        <v>1</v>
      </c>
      <c r="AP391" s="223">
        <v>1</v>
      </c>
      <c r="AQ391" s="223">
        <v>1</v>
      </c>
      <c r="AR391" s="223">
        <v>1</v>
      </c>
      <c r="AS391" s="223">
        <v>1</v>
      </c>
      <c r="AT391" s="223">
        <v>1</v>
      </c>
      <c r="AU391" s="223">
        <v>1</v>
      </c>
      <c r="AV391" s="223">
        <v>1</v>
      </c>
      <c r="AW391" s="223">
        <v>1</v>
      </c>
      <c r="AX391" s="223">
        <v>1</v>
      </c>
      <c r="AY391" s="223">
        <v>1</v>
      </c>
      <c r="AZ391" s="223">
        <v>1</v>
      </c>
      <c r="BA391" s="223">
        <v>1</v>
      </c>
      <c r="BB391" s="223">
        <v>1</v>
      </c>
      <c r="BC391" s="223">
        <v>1</v>
      </c>
      <c r="BD391" s="223">
        <v>1</v>
      </c>
      <c r="BE391" s="223">
        <v>1</v>
      </c>
      <c r="BF391" s="223">
        <v>1</v>
      </c>
      <c r="BG391" s="223">
        <v>1</v>
      </c>
      <c r="BH391" s="223">
        <v>1</v>
      </c>
      <c r="BI391" s="223">
        <v>1</v>
      </c>
      <c r="BJ391" s="223">
        <v>1</v>
      </c>
      <c r="BK391" s="223">
        <v>1</v>
      </c>
      <c r="BL391" s="223">
        <v>1</v>
      </c>
      <c r="BM391" s="223">
        <v>1</v>
      </c>
      <c r="BN391" s="223">
        <v>1</v>
      </c>
      <c r="BO391" s="223">
        <v>1</v>
      </c>
      <c r="BP391" s="223">
        <v>1</v>
      </c>
      <c r="BQ391" s="223">
        <v>1</v>
      </c>
      <c r="BR391" s="223">
        <v>1</v>
      </c>
      <c r="BS391" s="223">
        <v>1</v>
      </c>
      <c r="BT391" s="223">
        <v>1</v>
      </c>
      <c r="BU391" s="223">
        <v>1</v>
      </c>
      <c r="BV391" s="223">
        <v>1</v>
      </c>
      <c r="BW391" s="223">
        <v>1</v>
      </c>
      <c r="BX391" s="223">
        <v>1</v>
      </c>
      <c r="BY391" s="223">
        <v>1</v>
      </c>
      <c r="BZ391" s="223">
        <v>1</v>
      </c>
      <c r="CA391" s="223">
        <v>1</v>
      </c>
      <c r="CB391" s="223">
        <v>1</v>
      </c>
      <c r="CC391" s="223">
        <v>1</v>
      </c>
      <c r="CD391" s="223">
        <v>1</v>
      </c>
      <c r="CE391" s="223">
        <v>1</v>
      </c>
      <c r="CF391" s="223">
        <v>1</v>
      </c>
      <c r="CG391" s="223">
        <v>1</v>
      </c>
      <c r="CH391" s="223">
        <v>1</v>
      </c>
      <c r="CI391" s="223">
        <v>1</v>
      </c>
      <c r="CJ391" s="223">
        <v>1</v>
      </c>
      <c r="CK391" s="223">
        <v>1</v>
      </c>
      <c r="CL391" s="223">
        <v>1</v>
      </c>
      <c r="CM391" s="223">
        <v>1</v>
      </c>
      <c r="CN391" s="223">
        <v>1</v>
      </c>
      <c r="CO391" s="223">
        <v>1</v>
      </c>
      <c r="CP391" s="223">
        <v>1</v>
      </c>
      <c r="CQ391" s="223">
        <v>1</v>
      </c>
      <c r="CR391" s="223">
        <v>1</v>
      </c>
      <c r="CS391" s="223">
        <v>1</v>
      </c>
      <c r="CT391" s="223">
        <v>1</v>
      </c>
      <c r="CU391" s="223">
        <v>1</v>
      </c>
      <c r="CV391" s="223">
        <v>1</v>
      </c>
      <c r="CW391" s="223">
        <v>1</v>
      </c>
      <c r="CX391" s="223">
        <v>1</v>
      </c>
      <c r="CY391" s="223">
        <v>1</v>
      </c>
      <c r="CZ391" s="223">
        <v>1</v>
      </c>
      <c r="DA391" s="223">
        <v>1</v>
      </c>
      <c r="DB391" s="223">
        <v>1</v>
      </c>
      <c r="DC391" s="223">
        <v>1</v>
      </c>
      <c r="DD391" s="223">
        <v>1</v>
      </c>
    </row>
    <row r="392" spans="8:108">
      <c r="H392" s="223" t="s">
        <v>824</v>
      </c>
      <c r="I392" s="223">
        <v>4.3121743348945082E-3</v>
      </c>
      <c r="J392" s="223">
        <v>4.3123596947758159E-3</v>
      </c>
      <c r="K392" s="223">
        <v>4.3125624838292612E-3</v>
      </c>
      <c r="L392" s="223">
        <v>4.3127845657147086E-3</v>
      </c>
      <c r="M392" s="223">
        <v>4.3130280262328674E-3</v>
      </c>
      <c r="N392" s="223">
        <v>4.3132952018485353E-3</v>
      </c>
      <c r="O392" s="223">
        <v>4.3135887120403418E-3</v>
      </c>
      <c r="P392" s="223">
        <v>4.3139114960026141E-3</v>
      </c>
      <c r="Q392" s="223">
        <v>4.3142668542979785E-3</v>
      </c>
      <c r="R392" s="223">
        <v>4.3146584961426052E-3</v>
      </c>
      <c r="S392" s="223">
        <v>4.3150905931010081E-3</v>
      </c>
      <c r="T392" s="223">
        <v>4.3155678400753853E-3</v>
      </c>
      <c r="U392" s="223">
        <v>4.3160955245980341E-3</v>
      </c>
      <c r="V392" s="223">
        <v>4.3166796055758702E-3</v>
      </c>
      <c r="W392" s="223">
        <v>4.3173268027965304E-3</v>
      </c>
      <c r="X392" s="223">
        <v>4.3180446986883425E-3</v>
      </c>
      <c r="Y392" s="223">
        <v>4.318841854034838E-3</v>
      </c>
      <c r="Z392" s="223">
        <v>4.3197279395823006E-3</v>
      </c>
      <c r="AA392" s="223">
        <v>4.3207138857497178E-3</v>
      </c>
      <c r="AB392" s="223">
        <v>4.3218120529596041E-3</v>
      </c>
      <c r="AC392" s="223">
        <v>4.3230364254606196E-3</v>
      </c>
      <c r="AD392" s="223">
        <v>4.3244028319146584E-3</v>
      </c>
      <c r="AE392" s="223">
        <v>4.3259291964794664E-3</v>
      </c>
      <c r="AF392" s="223">
        <v>4.3276358246404764E-3</v>
      </c>
      <c r="AG392" s="223">
        <v>4.3295457286415141E-3</v>
      </c>
      <c r="AH392" s="223">
        <v>4.3316849980439822E-3</v>
      </c>
      <c r="AI392" s="223">
        <v>4.3340832217193285E-3</v>
      </c>
      <c r="AJ392" s="223">
        <v>4.3367739684639891E-3</v>
      </c>
      <c r="AK392" s="223">
        <v>4.3397953344347017E-3</v>
      </c>
      <c r="AL392" s="223">
        <v>4.3431905667525817E-3</v>
      </c>
      <c r="AM392" s="223">
        <v>4.3470087739368316E-3</v>
      </c>
      <c r="AN392" s="223">
        <v>4.3513057353261001E-3</v>
      </c>
      <c r="AO392" s="223">
        <v>4.3561448233534767E-3</v>
      </c>
      <c r="AP392" s="223">
        <v>4.3615980544896319E-3</v>
      </c>
      <c r="AQ392" s="223">
        <v>4.3677472868918332E-3</v>
      </c>
      <c r="AR392" s="223">
        <v>4.3746855853329597E-3</v>
      </c>
      <c r="AS392" s="223">
        <v>4.382518776879233E-3</v>
      </c>
      <c r="AT392" s="223">
        <v>4.3913672240881709E-3</v>
      </c>
      <c r="AU392" s="223">
        <v>4.4013678462677059E-3</v>
      </c>
      <c r="AV392" s="223">
        <v>4.4126764236397525E-3</v>
      </c>
      <c r="AW392" s="223">
        <v>4.4254702241621662E-3</v>
      </c>
      <c r="AX392" s="223">
        <v>4.4399509983693896E-3</v>
      </c>
      <c r="AY392" s="223">
        <v>4.4563483939927878E-3</v>
      </c>
      <c r="AZ392" s="223">
        <v>4.4749238494308551E-3</v>
      </c>
      <c r="BA392" s="223">
        <v>4.495975033487338E-3</v>
      </c>
      <c r="BB392" s="223">
        <v>4.519840908330945E-3</v>
      </c>
      <c r="BC392" s="223">
        <v>4.5469075035255765E-3</v>
      </c>
      <c r="BD392" s="223">
        <v>4.5776145014310848E-3</v>
      </c>
      <c r="BE392" s="223">
        <v>4.6124627485080484E-3</v>
      </c>
      <c r="BF392" s="223">
        <v>4.6520228233356093E-3</v>
      </c>
      <c r="BG392" s="223">
        <v>4.6969448107686282E-3</v>
      </c>
      <c r="BH392" s="223">
        <v>4.7479694529647789E-3</v>
      </c>
      <c r="BI392" s="223">
        <v>4.8059408724016083E-3</v>
      </c>
      <c r="BJ392" s="223">
        <v>4.8718210899396852E-3</v>
      </c>
      <c r="BK392" s="223">
        <v>4.9467065930038035E-3</v>
      </c>
      <c r="BL392" s="223">
        <v>5.0318472456694734E-3</v>
      </c>
      <c r="BM392" s="223">
        <v>5.1286678745764737E-3</v>
      </c>
      <c r="BN392" s="223">
        <v>5.2387929129846141E-3</v>
      </c>
      <c r="BO392" s="223">
        <v>5.3640745409192616E-3</v>
      </c>
      <c r="BP392" s="223">
        <v>5.506624823374667E-3</v>
      </c>
      <c r="BQ392" s="223">
        <v>5.6688524223015577E-3</v>
      </c>
      <c r="BR392" s="223">
        <v>5.85350454319366E-3</v>
      </c>
      <c r="BS392" s="223">
        <v>6.0637148753882025E-3</v>
      </c>
      <c r="BT392" s="223">
        <v>6.3030583989450006E-3</v>
      </c>
      <c r="BU392" s="223">
        <v>6.5756140800761632E-3</v>
      </c>
      <c r="BV392" s="223">
        <v>6.8860369685026304E-3</v>
      </c>
      <c r="BW392" s="223">
        <v>7.2396387952712374E-3</v>
      </c>
      <c r="BX392" s="223">
        <v>7.642483916417391E-3</v>
      </c>
      <c r="BY392" s="223">
        <v>8.1014958574505708E-3</v>
      </c>
      <c r="BZ392" s="223">
        <v>8.6245810084069618E-3</v>
      </c>
      <c r="CA392" s="223">
        <v>9.220770257172925E-3</v>
      </c>
      <c r="CB392" s="223">
        <v>9.9003816124964041E-3</v>
      </c>
      <c r="CC392" s="223">
        <v>1.0675207096589662E-2</v>
      </c>
      <c r="CD392" s="223">
        <v>1.155872774926754E-2</v>
      </c>
      <c r="CE392" s="223">
        <v>1.2566361258047228E-2</v>
      </c>
      <c r="CF392" s="223">
        <v>1.3715747537069176E-2</v>
      </c>
      <c r="CG392" s="223">
        <v>1.5027078554477376E-2</v>
      </c>
      <c r="CH392" s="223">
        <v>1.6523479894375748E-2</v>
      </c>
      <c r="CI392" s="223">
        <v>1.8231452988776667E-2</v>
      </c>
      <c r="CJ392" s="223">
        <v>2.0366206795146297E-2</v>
      </c>
      <c r="CK392" s="223">
        <v>2.2594703368244942E-2</v>
      </c>
      <c r="CL392" s="223">
        <v>2.5140308748698596E-2</v>
      </c>
      <c r="CM392" s="223">
        <v>2.804911082975119E-2</v>
      </c>
      <c r="CN392" s="223">
        <v>3.137416894318959E-2</v>
      </c>
      <c r="CO392" s="223">
        <v>3.517663903512893E-2</v>
      </c>
      <c r="CP392" s="223">
        <v>3.9527113326927113E-2</v>
      </c>
      <c r="CQ392" s="223">
        <v>4.4507213062223348E-2</v>
      </c>
      <c r="CR392" s="223">
        <v>5.0211498622512001E-2</v>
      </c>
      <c r="CS392" s="223">
        <v>5.6749709936032171E-2</v>
      </c>
      <c r="CT392" s="223">
        <v>6.4249581669436687E-2</v>
      </c>
      <c r="CU392" s="223">
        <v>7.2860159228748098E-2</v>
      </c>
      <c r="CV392" s="223">
        <v>8.2755907798198636E-2</v>
      </c>
      <c r="CW392" s="223">
        <v>9.4141770882494882E-2</v>
      </c>
      <c r="CX392" s="223">
        <v>0.10725946080280249</v>
      </c>
      <c r="CY392" s="223">
        <v>0.12239535132447071</v>
      </c>
      <c r="CZ392" s="223">
        <v>0.13989047672360097</v>
      </c>
      <c r="DA392" s="223">
        <v>0.16015333295131431</v>
      </c>
      <c r="DB392" s="223">
        <v>0.18367645345113265</v>
      </c>
      <c r="DC392" s="223">
        <v>0.21105813909825583</v>
      </c>
      <c r="DD392" s="223">
        <v>0.24303132978946435</v>
      </c>
    </row>
    <row r="393" spans="8:108">
      <c r="H393" s="223" t="s">
        <v>825</v>
      </c>
      <c r="I393" s="223">
        <v>1.6136097048051825E-2</v>
      </c>
      <c r="J393" s="223">
        <v>1.6136540171183864E-2</v>
      </c>
      <c r="K393" s="223">
        <v>1.6137013410716983E-2</v>
      </c>
      <c r="L393" s="223">
        <v>1.6137518812308339E-2</v>
      </c>
      <c r="M393" s="223">
        <v>1.6138058560401694E-2</v>
      </c>
      <c r="N393" s="223">
        <v>1.6138634987620169E-2</v>
      </c>
      <c r="O393" s="223">
        <v>1.6139250584791456E-2</v>
      </c>
      <c r="P393" s="223">
        <v>1.613990801164766E-2</v>
      </c>
      <c r="Q393" s="223">
        <v>1.6140610108244462E-2</v>
      </c>
      <c r="R393" s="223">
        <v>1.6141359907147546E-2</v>
      </c>
      <c r="S393" s="223">
        <v>1.6142160646437149E-2</v>
      </c>
      <c r="T393" s="223">
        <v>1.6143015783584787E-2</v>
      </c>
      <c r="U393" s="223">
        <v>1.6143929010259871E-2</v>
      </c>
      <c r="V393" s="223">
        <v>1.6144904268127501E-2</v>
      </c>
      <c r="W393" s="223">
        <v>1.6145945765702576E-2</v>
      </c>
      <c r="X393" s="223">
        <v>1.6147057996329782E-2</v>
      </c>
      <c r="Y393" s="223">
        <v>1.6148245757362772E-2</v>
      </c>
      <c r="Z393" s="223">
        <v>1.6149514170621319E-2</v>
      </c>
      <c r="AA393" s="223">
        <v>1.6150868704209322E-2</v>
      </c>
      <c r="AB393" s="223">
        <v>1.6152315195782117E-2</v>
      </c>
      <c r="AC393" s="223">
        <v>1.6153859877356968E-2</v>
      </c>
      <c r="AD393" s="223">
        <v>1.6155509401766081E-2</v>
      </c>
      <c r="AE393" s="223">
        <v>1.6157270870857714E-2</v>
      </c>
      <c r="AF393" s="223">
        <v>1.6159151865557338E-2</v>
      </c>
      <c r="AG393" s="223">
        <v>1.6161160477907065E-2</v>
      </c>
      <c r="AH393" s="223">
        <v>1.6163305345209093E-2</v>
      </c>
      <c r="AI393" s="223">
        <v>1.6165595686405576E-2</v>
      </c>
      <c r="AJ393" s="223">
        <v>1.6168041340835444E-2</v>
      </c>
      <c r="AK393" s="223">
        <v>1.6170652809516312E-2</v>
      </c>
      <c r="AL393" s="223">
        <v>1.617344129910802E-2</v>
      </c>
      <c r="AM393" s="223">
        <v>1.6176418768722875E-2</v>
      </c>
      <c r="AN393" s="223">
        <v>1.6179597979756488E-2</v>
      </c>
      <c r="AO393" s="223">
        <v>1.6182992548922418E-2</v>
      </c>
      <c r="AP393" s="223">
        <v>1.6186617004682977E-2</v>
      </c>
      <c r="AQ393" s="223">
        <v>1.6190486847278696E-2</v>
      </c>
      <c r="AR393" s="223">
        <v>1.6194618612568278E-2</v>
      </c>
      <c r="AS393" s="223">
        <v>1.6199029939901331E-2</v>
      </c>
      <c r="AT393" s="223">
        <v>1.6203739644256185E-2</v>
      </c>
      <c r="AU393" s="223">
        <v>1.6208767792885288E-2</v>
      </c>
      <c r="AV393" s="223">
        <v>1.6214135786720926E-2</v>
      </c>
      <c r="AW393" s="223">
        <v>1.6219866446803916E-2</v>
      </c>
      <c r="AX393" s="223">
        <v>1.6225984106008062E-2</v>
      </c>
      <c r="AY393" s="223">
        <v>1.6232514706342342E-2</v>
      </c>
      <c r="AZ393" s="223">
        <v>1.6239485902121934E-2</v>
      </c>
      <c r="BA393" s="223">
        <v>1.6246927169307566E-2</v>
      </c>
      <c r="BB393" s="223">
        <v>1.6254869921320077E-2</v>
      </c>
      <c r="BC393" s="223">
        <v>1.6263347631643523E-2</v>
      </c>
      <c r="BD393" s="223">
        <v>1.6272395963535299E-2</v>
      </c>
      <c r="BE393" s="223">
        <v>1.6282052907165005E-2</v>
      </c>
      <c r="BF393" s="223">
        <v>1.6292358924505843E-2</v>
      </c>
      <c r="BG393" s="223">
        <v>1.6303357102300832E-2</v>
      </c>
      <c r="BH393" s="223">
        <v>1.6315093313423457E-2</v>
      </c>
      <c r="BI393" s="223">
        <v>1.6327616386945073E-2</v>
      </c>
      <c r="BJ393" s="223">
        <v>1.634097828721157E-2</v>
      </c>
      <c r="BK393" s="223">
        <v>1.6355234302216835E-2</v>
      </c>
      <c r="BL393" s="223">
        <v>1.6370443241541396E-2</v>
      </c>
      <c r="BM393" s="223">
        <v>1.6386667644099122E-2</v>
      </c>
      <c r="BN393" s="223">
        <v>1.640397399590332E-2</v>
      </c>
      <c r="BO393" s="223">
        <v>1.6422432958024851E-2</v>
      </c>
      <c r="BP393" s="223">
        <v>1.6442119604866749E-2</v>
      </c>
      <c r="BQ393" s="223">
        <v>1.6463113672823083E-2</v>
      </c>
      <c r="BR393" s="223">
        <v>1.6485499819321389E-2</v>
      </c>
      <c r="BS393" s="223">
        <v>1.6509367892166751E-2</v>
      </c>
      <c r="BT393" s="223">
        <v>1.6534813209009836E-2</v>
      </c>
      <c r="BU393" s="223">
        <v>1.6561936910566861E-2</v>
      </c>
      <c r="BV393" s="223">
        <v>1.6590847703514464E-2</v>
      </c>
      <c r="BW393" s="223">
        <v>1.6621656702625602E-2</v>
      </c>
      <c r="BX393" s="223">
        <v>1.6654485014616874E-2</v>
      </c>
      <c r="BY393" s="223">
        <v>1.668945985075912E-2</v>
      </c>
      <c r="BZ393" s="223">
        <v>1.6726715758054581E-2</v>
      </c>
      <c r="CA393" s="223">
        <v>1.6766394952399597E-2</v>
      </c>
      <c r="CB393" s="223">
        <v>1.6808647654048763E-2</v>
      </c>
      <c r="CC393" s="223">
        <v>1.6853632422932068E-2</v>
      </c>
      <c r="CD393" s="223">
        <v>1.6901516490759553E-2</v>
      </c>
      <c r="CE393" s="223">
        <v>1.6952476086072747E-2</v>
      </c>
      <c r="CF393" s="223">
        <v>1.7006696747405292E-2</v>
      </c>
      <c r="CG393" s="223">
        <v>1.7064373618414827E-2</v>
      </c>
      <c r="CH393" s="223">
        <v>1.7125711717132352E-2</v>
      </c>
      <c r="CI393" s="223">
        <v>1.7190926169184748E-2</v>
      </c>
      <c r="CJ393" s="223">
        <v>1.7922805432781796E-2</v>
      </c>
      <c r="CK393" s="223">
        <v>1.7999073258321837E-2</v>
      </c>
      <c r="CL393" s="223">
        <v>1.8080119060753849E-2</v>
      </c>
      <c r="CM393" s="223">
        <v>1.8166194339317859E-2</v>
      </c>
      <c r="CN393" s="223">
        <v>1.8257581821962039E-2</v>
      </c>
      <c r="CO393" s="223">
        <v>1.8354572453275628E-2</v>
      </c>
      <c r="CP393" s="223">
        <v>1.8457467201347229E-2</v>
      </c>
      <c r="CQ393" s="223">
        <v>1.8566580347727814E-2</v>
      </c>
      <c r="CR393" s="223">
        <v>1.868226883278324E-2</v>
      </c>
      <c r="CS393" s="223">
        <v>1.880478886506521E-2</v>
      </c>
      <c r="CT393" s="223">
        <v>1.8934490309265459E-2</v>
      </c>
      <c r="CU393" s="223">
        <v>1.9071693853640066E-2</v>
      </c>
      <c r="CV393" s="223">
        <v>1.9216709594312278E-2</v>
      </c>
      <c r="CW393" s="223">
        <v>1.9369826835135783E-2</v>
      </c>
      <c r="CX393" s="223">
        <v>1.9531299445910238E-2</v>
      </c>
      <c r="CY393" s="223">
        <v>1.9701324782806225E-2</v>
      </c>
      <c r="CZ393" s="223">
        <v>1.9880013178057404E-2</v>
      </c>
      <c r="DA393" s="223">
        <v>2.0067343480051233E-2</v>
      </c>
      <c r="DB393" s="223">
        <v>2.0263097737570911E-2</v>
      </c>
      <c r="DC393" s="223">
        <v>2.0466764329969831E-2</v>
      </c>
      <c r="DD393" s="223">
        <v>2.0677392721379067E-2</v>
      </c>
    </row>
    <row r="394" spans="8:108">
      <c r="H394" s="223" t="s">
        <v>826</v>
      </c>
      <c r="I394" s="223">
        <v>0</v>
      </c>
      <c r="J394" s="223">
        <v>0</v>
      </c>
      <c r="K394" s="223">
        <v>0</v>
      </c>
      <c r="L394" s="223">
        <v>0</v>
      </c>
      <c r="M394" s="223">
        <v>0</v>
      </c>
      <c r="N394" s="223">
        <v>0</v>
      </c>
      <c r="O394" s="223">
        <v>0</v>
      </c>
      <c r="P394" s="223">
        <v>0</v>
      </c>
      <c r="Q394" s="223">
        <v>0</v>
      </c>
      <c r="R394" s="223">
        <v>0</v>
      </c>
      <c r="S394" s="223">
        <v>0</v>
      </c>
      <c r="T394" s="223">
        <v>0</v>
      </c>
      <c r="U394" s="223">
        <v>0</v>
      </c>
      <c r="V394" s="223">
        <v>0</v>
      </c>
      <c r="W394" s="223">
        <v>0</v>
      </c>
      <c r="X394" s="223">
        <v>0</v>
      </c>
      <c r="Y394" s="223">
        <v>0</v>
      </c>
      <c r="Z394" s="223">
        <v>0</v>
      </c>
      <c r="AA394" s="223">
        <v>0</v>
      </c>
      <c r="AB394" s="223">
        <v>0</v>
      </c>
      <c r="AC394" s="223">
        <v>0</v>
      </c>
      <c r="AD394" s="223">
        <v>0</v>
      </c>
      <c r="AE394" s="223">
        <v>0</v>
      </c>
      <c r="AF394" s="223">
        <v>0</v>
      </c>
      <c r="AG394" s="223">
        <v>0</v>
      </c>
      <c r="AH394" s="223">
        <v>0</v>
      </c>
      <c r="AI394" s="223">
        <v>0</v>
      </c>
      <c r="AJ394" s="223">
        <v>0</v>
      </c>
      <c r="AK394" s="223">
        <v>0</v>
      </c>
      <c r="AL394" s="223">
        <v>0</v>
      </c>
      <c r="AM394" s="223">
        <v>0</v>
      </c>
      <c r="AN394" s="223">
        <v>0</v>
      </c>
      <c r="AO394" s="223">
        <v>0</v>
      </c>
      <c r="AP394" s="223">
        <v>0</v>
      </c>
      <c r="AQ394" s="223">
        <v>0</v>
      </c>
      <c r="AR394" s="223">
        <v>0</v>
      </c>
      <c r="AS394" s="223">
        <v>0</v>
      </c>
      <c r="AT394" s="223">
        <v>0</v>
      </c>
      <c r="AU394" s="223">
        <v>0</v>
      </c>
      <c r="AV394" s="223">
        <v>0</v>
      </c>
      <c r="AW394" s="223">
        <v>0</v>
      </c>
      <c r="AX394" s="223">
        <v>0</v>
      </c>
      <c r="AY394" s="223">
        <v>0</v>
      </c>
      <c r="AZ394" s="223">
        <v>0</v>
      </c>
      <c r="BA394" s="223">
        <v>0</v>
      </c>
      <c r="BB394" s="223">
        <v>0</v>
      </c>
      <c r="BC394" s="223">
        <v>0</v>
      </c>
      <c r="BD394" s="223">
        <v>0</v>
      </c>
      <c r="BE394" s="223">
        <v>0</v>
      </c>
      <c r="BF394" s="223">
        <v>0</v>
      </c>
      <c r="BG394" s="223">
        <v>0</v>
      </c>
      <c r="BH394" s="223">
        <v>0</v>
      </c>
      <c r="BI394" s="223">
        <v>0</v>
      </c>
      <c r="BJ394" s="223">
        <v>0</v>
      </c>
      <c r="BK394" s="223">
        <v>0</v>
      </c>
      <c r="BL394" s="223">
        <v>0</v>
      </c>
      <c r="BM394" s="223">
        <v>0</v>
      </c>
      <c r="BN394" s="223">
        <v>0</v>
      </c>
      <c r="BO394" s="223">
        <v>0</v>
      </c>
      <c r="BP394" s="223">
        <v>0</v>
      </c>
      <c r="BQ394" s="223">
        <v>0</v>
      </c>
      <c r="BR394" s="223">
        <v>0</v>
      </c>
      <c r="BS394" s="223">
        <v>0</v>
      </c>
      <c r="BT394" s="223">
        <v>0</v>
      </c>
      <c r="BU394" s="223">
        <v>0</v>
      </c>
      <c r="BV394" s="223">
        <v>0</v>
      </c>
      <c r="BW394" s="223">
        <v>0</v>
      </c>
      <c r="BX394" s="223">
        <v>0</v>
      </c>
      <c r="BY394" s="223">
        <v>0</v>
      </c>
      <c r="BZ394" s="223">
        <v>0</v>
      </c>
      <c r="CA394" s="223">
        <v>0</v>
      </c>
      <c r="CB394" s="223">
        <v>0</v>
      </c>
      <c r="CC394" s="223">
        <v>0</v>
      </c>
      <c r="CD394" s="223">
        <v>0</v>
      </c>
      <c r="CE394" s="223">
        <v>0</v>
      </c>
      <c r="CF394" s="223">
        <v>0</v>
      </c>
      <c r="CG394" s="223">
        <v>0</v>
      </c>
      <c r="CH394" s="223">
        <v>0</v>
      </c>
      <c r="CI394" s="223">
        <v>0</v>
      </c>
      <c r="CJ394" s="223">
        <v>0</v>
      </c>
      <c r="CK394" s="223">
        <v>0</v>
      </c>
      <c r="CL394" s="223">
        <v>0</v>
      </c>
      <c r="CM394" s="223">
        <v>0</v>
      </c>
      <c r="CN394" s="223">
        <v>0</v>
      </c>
      <c r="CO394" s="223">
        <v>0</v>
      </c>
      <c r="CP394" s="223">
        <v>0</v>
      </c>
      <c r="CQ394" s="223">
        <v>0</v>
      </c>
      <c r="CR394" s="223">
        <v>0</v>
      </c>
      <c r="CS394" s="223">
        <v>0</v>
      </c>
      <c r="CT394" s="223">
        <v>0</v>
      </c>
      <c r="CU394" s="223">
        <v>0</v>
      </c>
      <c r="CV394" s="223">
        <v>0</v>
      </c>
      <c r="CW394" s="223">
        <v>0</v>
      </c>
      <c r="CX394" s="223">
        <v>0</v>
      </c>
      <c r="CY394" s="223">
        <v>0</v>
      </c>
      <c r="CZ394" s="223">
        <v>0</v>
      </c>
      <c r="DA394" s="223">
        <v>0</v>
      </c>
      <c r="DB394" s="223">
        <v>0</v>
      </c>
      <c r="DC394" s="223">
        <v>0</v>
      </c>
      <c r="DD394" s="223">
        <v>0</v>
      </c>
    </row>
    <row r="395" spans="8:108">
      <c r="H395" s="223" t="s">
        <v>827</v>
      </c>
      <c r="I395" s="223">
        <v>1.5010849929723161E-3</v>
      </c>
      <c r="J395" s="223">
        <v>1.5011890513195038E-3</v>
      </c>
      <c r="K395" s="223">
        <v>1.5013018682656094E-3</v>
      </c>
      <c r="L395" s="223">
        <v>1.5014242761780656E-3</v>
      </c>
      <c r="M395" s="223">
        <v>1.5015571973575619E-3</v>
      </c>
      <c r="N395" s="223">
        <v>1.5017016548496682E-3</v>
      </c>
      <c r="O395" s="223">
        <v>1.5018587846527759E-3</v>
      </c>
      <c r="P395" s="223">
        <v>1.5020298495116162E-3</v>
      </c>
      <c r="Q395" s="223">
        <v>1.5022162545108996E-3</v>
      </c>
      <c r="R395" s="223">
        <v>1.5024195647132469E-3</v>
      </c>
      <c r="S395" s="223">
        <v>1.5026415251194966E-3</v>
      </c>
      <c r="T395" s="223">
        <v>1.5028840832680287E-3</v>
      </c>
      <c r="U395" s="223">
        <v>1.5031494148338323E-3</v>
      </c>
      <c r="V395" s="223">
        <v>1.5034399526382344E-3</v>
      </c>
      <c r="W395" s="223">
        <v>1.5037584195375685E-3</v>
      </c>
      <c r="X395" s="223">
        <v>1.5041078657244151E-3</v>
      </c>
      <c r="Y395" s="223">
        <v>1.5044917110497433E-3</v>
      </c>
      <c r="Z395" s="223">
        <v>1.5049137930594288E-3</v>
      </c>
      <c r="AA395" s="223">
        <v>1.5053784215359294E-3</v>
      </c>
      <c r="AB395" s="223">
        <v>1.5058904404469094E-3</v>
      </c>
      <c r="AC395" s="223">
        <v>1.5064552983294775E-3</v>
      </c>
      <c r="AD395" s="223">
        <v>1.5070791282834951E-3</v>
      </c>
      <c r="AE395" s="223">
        <v>1.5077688389129233E-3</v>
      </c>
      <c r="AF395" s="223">
        <v>1.5085322177432073E-3</v>
      </c>
      <c r="AG395" s="223">
        <v>1.5093780488587487E-3</v>
      </c>
      <c r="AH395" s="223">
        <v>1.5103162467514808E-3</v>
      </c>
      <c r="AI395" s="223">
        <v>1.5113580086538239E-3</v>
      </c>
      <c r="AJ395" s="223">
        <v>1.5125159879521609E-3</v>
      </c>
      <c r="AK395" s="223">
        <v>1.5138044916461351E-3</v>
      </c>
      <c r="AL395" s="223">
        <v>1.5152397052414562E-3</v>
      </c>
      <c r="AM395" s="223">
        <v>1.5168399489472017E-3</v>
      </c>
      <c r="AN395" s="223">
        <v>1.5186259696017567E-3</v>
      </c>
      <c r="AO395" s="223">
        <v>1.5206212733848441E-3</v>
      </c>
      <c r="AP395" s="223">
        <v>1.5228525050983992E-3</v>
      </c>
      <c r="AQ395" s="223">
        <v>1.525349880629856E-3</v>
      </c>
      <c r="AR395" s="223">
        <v>1.5281476801635417E-3</v>
      </c>
      <c r="AS395" s="223">
        <v>1.531284810797293E-3</v>
      </c>
      <c r="AT395" s="223">
        <v>1.5348054484730111E-3</v>
      </c>
      <c r="AU395" s="223">
        <v>1.5387597705656952E-3</v>
      </c>
      <c r="AV395" s="223">
        <v>1.5432047921233553E-3</v>
      </c>
      <c r="AW395" s="223">
        <v>1.5482053206422582E-3</v>
      </c>
      <c r="AX395" s="223">
        <v>1.5538350464353189E-3</v>
      </c>
      <c r="AY395" s="223">
        <v>1.560177788149336E-3</v>
      </c>
      <c r="AZ395" s="223">
        <v>1.5673289158589494E-3</v>
      </c>
      <c r="BA395" s="223">
        <v>1.575396977469855E-3</v>
      </c>
      <c r="BB395" s="223">
        <v>1.5845055579680435E-3</v>
      </c>
      <c r="BC395" s="223">
        <v>1.5947954054342727E-3</v>
      </c>
      <c r="BD395" s="223">
        <v>1.6064268627946508E-3</v>
      </c>
      <c r="BE395" s="223">
        <v>1.6195826501056989E-3</v>
      </c>
      <c r="BF395" s="223">
        <v>1.6344710488998123E-3</v>
      </c>
      <c r="BG395" s="223">
        <v>1.6513295478900393E-3</v>
      </c>
      <c r="BH395" s="223">
        <v>1.6704290183219184E-3</v>
      </c>
      <c r="BI395" s="223">
        <v>1.6920784976645602E-3</v>
      </c>
      <c r="BJ395" s="223">
        <v>1.7166306723882688E-3</v>
      </c>
      <c r="BK395" s="223">
        <v>1.7444881645583342E-3</v>
      </c>
      <c r="BL395" s="223">
        <v>1.776110743210888E-3</v>
      </c>
      <c r="BM395" s="223">
        <v>1.8120236003529293E-3</v>
      </c>
      <c r="BN395" s="223">
        <v>1.8528268534024109E-3</v>
      </c>
      <c r="BO395" s="223">
        <v>1.8992064614994991E-3</v>
      </c>
      <c r="BP395" s="223">
        <v>1.9519467730240991E-3</v>
      </c>
      <c r="BQ395" s="223">
        <v>2.0119449566208389E-3</v>
      </c>
      <c r="BR395" s="223">
        <v>2.0802276089868965E-3</v>
      </c>
      <c r="BS395" s="223">
        <v>2.1579698807324076E-3</v>
      </c>
      <c r="BT395" s="223">
        <v>2.2465175181177548E-3</v>
      </c>
      <c r="BU395" s="223">
        <v>2.3474130758747427E-3</v>
      </c>
      <c r="BV395" s="223">
        <v>2.4624428207149157E-3</v>
      </c>
      <c r="BW395" s="223">
        <v>2.5936037572300472E-3</v>
      </c>
      <c r="BX395" s="223">
        <v>2.7432322983364289E-3</v>
      </c>
      <c r="BY395" s="223">
        <v>2.9139976536111402E-3</v>
      </c>
      <c r="BZ395" s="223">
        <v>3.108965622429728E-3</v>
      </c>
      <c r="CA395" s="223">
        <v>3.3316596697197279E-3</v>
      </c>
      <c r="CB395" s="223">
        <v>3.5861318932302448E-3</v>
      </c>
      <c r="CC395" s="223">
        <v>3.877045602537633E-3</v>
      </c>
      <c r="CD395" s="223">
        <v>4.2097715581038246E-3</v>
      </c>
      <c r="CE395" s="223">
        <v>4.5905003178856639E-3</v>
      </c>
      <c r="CF395" s="223">
        <v>5.0263736259856494E-3</v>
      </c>
      <c r="CG395" s="223">
        <v>5.5256383746966993E-3</v>
      </c>
      <c r="CH395" s="223">
        <v>6.0978274064083906E-3</v>
      </c>
      <c r="CI395" s="223">
        <v>6.7539723319637191E-3</v>
      </c>
      <c r="CJ395" s="223">
        <v>7.5731206314181374E-3</v>
      </c>
      <c r="CK395" s="223">
        <v>8.4383023264713256E-3</v>
      </c>
      <c r="CL395" s="223">
        <v>9.4326771556973166E-3</v>
      </c>
      <c r="CM395" s="223">
        <v>1.0576038706135814E-2</v>
      </c>
      <c r="CN395" s="223">
        <v>1.1891841309647596E-2</v>
      </c>
      <c r="CO395" s="223">
        <v>1.3407433126167606E-2</v>
      </c>
      <c r="CP395" s="223">
        <v>1.5154826888525708E-2</v>
      </c>
      <c r="CQ395" s="223">
        <v>1.7171691921541579E-2</v>
      </c>
      <c r="CR395" s="223">
        <v>1.9503312597268858E-2</v>
      </c>
      <c r="CS395" s="223">
        <v>2.2200184817129581E-2</v>
      </c>
      <c r="CT395" s="223">
        <v>2.5324703871819957E-2</v>
      </c>
      <c r="CU395" s="223">
        <v>2.8950217230801347E-2</v>
      </c>
      <c r="CV395" s="223">
        <v>3.3164187826255347E-2</v>
      </c>
      <c r="CW395" s="223">
        <v>3.8071371578197261E-2</v>
      </c>
      <c r="CX395" s="223">
        <v>4.3797856460970182E-2</v>
      </c>
      <c r="CY395" s="223">
        <v>5.0496247149267627E-2</v>
      </c>
      <c r="CZ395" s="223">
        <v>5.8352390707526007E-2</v>
      </c>
      <c r="DA395" s="223">
        <v>6.7594202498897096E-2</v>
      </c>
      <c r="DB395" s="223">
        <v>7.8503395114782132E-2</v>
      </c>
      <c r="DC395" s="223">
        <v>9.1431282122087024E-2</v>
      </c>
      <c r="DD395" s="223">
        <v>0.10682039818312682</v>
      </c>
    </row>
    <row r="396" spans="8:108">
      <c r="H396" s="223" t="s">
        <v>828</v>
      </c>
      <c r="I396" s="223">
        <v>3.3696105175270671E-3</v>
      </c>
      <c r="J396" s="223">
        <v>3.3697131792241827E-3</v>
      </c>
      <c r="K396" s="223">
        <v>3.3698265859624346E-3</v>
      </c>
      <c r="L396" s="223">
        <v>3.3699519975559128E-3</v>
      </c>
      <c r="M396" s="223">
        <v>3.3700908338591736E-3</v>
      </c>
      <c r="N396" s="223">
        <v>3.3702446961028014E-3</v>
      </c>
      <c r="O396" s="223">
        <v>3.3704153911459237E-3</v>
      </c>
      <c r="P396" s="223">
        <v>3.3706049590518684E-3</v>
      </c>
      <c r="Q396" s="223">
        <v>3.3708157044479137E-3</v>
      </c>
      <c r="R396" s="223">
        <v>3.3710502321943081E-3</v>
      </c>
      <c r="S396" s="223">
        <v>3.3713114879610558E-3</v>
      </c>
      <c r="T396" s="223">
        <v>3.3716028043944074E-3</v>
      </c>
      <c r="U396" s="223">
        <v>3.3719279536502142E-3</v>
      </c>
      <c r="V396" s="223">
        <v>3.3722912071797186E-3</v>
      </c>
      <c r="W396" s="223">
        <v>3.3726974037770019E-3</v>
      </c>
      <c r="X396" s="223">
        <v>3.373152027038142E-3</v>
      </c>
      <c r="Y396" s="223">
        <v>3.3736612935427288E-3</v>
      </c>
      <c r="Z396" s="223">
        <v>3.3742322532512585E-3</v>
      </c>
      <c r="AA396" s="223">
        <v>3.3748729038205051E-3</v>
      </c>
      <c r="AB396" s="223">
        <v>3.3755923207764416E-3</v>
      </c>
      <c r="AC396" s="223">
        <v>3.3764008057550897E-3</v>
      </c>
      <c r="AD396" s="223">
        <v>3.377310055330041E-3</v>
      </c>
      <c r="AE396" s="223">
        <v>3.3783333532969146E-3</v>
      </c>
      <c r="AF396" s="223">
        <v>3.3794857896853807E-3</v>
      </c>
      <c r="AG396" s="223">
        <v>3.3807845102255419E-3</v>
      </c>
      <c r="AH396" s="223">
        <v>3.3822490005152158E-3</v>
      </c>
      <c r="AI396" s="223">
        <v>3.3839014097264909E-3</v>
      </c>
      <c r="AJ396" s="223">
        <v>3.3857669193643452E-3</v>
      </c>
      <c r="AK396" s="223">
        <v>3.387874163357985E-3</v>
      </c>
      <c r="AL396" s="223">
        <v>3.3902557066402255E-3</v>
      </c>
      <c r="AM396" s="223">
        <v>3.3929485903662071E-3</v>
      </c>
      <c r="AN396" s="223">
        <v>3.3959949530568637E-3</v>
      </c>
      <c r="AO396" s="223">
        <v>3.3994427382437998E-3</v>
      </c>
      <c r="AP396" s="223">
        <v>3.4033465006622324E-3</v>
      </c>
      <c r="AQ396" s="223">
        <v>3.4077683247120444E-3</v>
      </c>
      <c r="AR396" s="223">
        <v>3.4127788708115526E-3</v>
      </c>
      <c r="AS396" s="223">
        <v>3.4184585674361884E-3</v>
      </c>
      <c r="AT396" s="223">
        <v>3.4248989691006712E-3</v>
      </c>
      <c r="AU396" s="223">
        <v>3.4322043033496235E-3</v>
      </c>
      <c r="AV396" s="223">
        <v>3.4404932330138072E-3</v>
      </c>
      <c r="AW396" s="223">
        <v>3.4499008636204075E-3</v>
      </c>
      <c r="AX396" s="223">
        <v>3.4605810299752188E-3</v>
      </c>
      <c r="AY396" s="223">
        <v>3.4727089006301314E-3</v>
      </c>
      <c r="AZ396" s="223">
        <v>3.4864839442876761E-3</v>
      </c>
      <c r="BA396" s="223">
        <v>3.5021333082622536E-3</v>
      </c>
      <c r="BB396" s="223">
        <v>3.5199156660139495E-3</v>
      </c>
      <c r="BC396" s="223">
        <v>3.5401255986066641E-3</v>
      </c>
      <c r="BD396" s="223">
        <v>3.5630985838445194E-3</v>
      </c>
      <c r="BE396" s="223">
        <v>3.5892166769518809E-3</v>
      </c>
      <c r="BF396" s="223">
        <v>3.6189149781453416E-3</v>
      </c>
      <c r="BG396" s="223">
        <v>3.6526889954836815E-3</v>
      </c>
      <c r="BH396" s="223">
        <v>3.6911030261824298E-3</v>
      </c>
      <c r="BI396" s="223">
        <v>3.7347996963778261E-3</v>
      </c>
      <c r="BJ396" s="223">
        <v>3.7845108183874321E-3</v>
      </c>
      <c r="BK396" s="223">
        <v>3.8410697461425569E-3</v>
      </c>
      <c r="BL396" s="223">
        <v>3.9054254340026716E-3</v>
      </c>
      <c r="BM396" s="223">
        <v>3.9786584319910865E-3</v>
      </c>
      <c r="BN396" s="223">
        <v>4.0619990820528725E-3</v>
      </c>
      <c r="BO396" s="223">
        <v>4.1568482157285057E-3</v>
      </c>
      <c r="BP396" s="223">
        <v>4.2648006942249059E-3</v>
      </c>
      <c r="BQ396" s="223">
        <v>4.3876721778926056E-3</v>
      </c>
      <c r="BR396" s="223">
        <v>4.5275295643157397E-3</v>
      </c>
      <c r="BS396" s="223">
        <v>4.686725593425139E-3</v>
      </c>
      <c r="BT396" s="223">
        <v>4.8679381852089398E-3</v>
      </c>
      <c r="BU396" s="223">
        <v>5.0742168299061832E-3</v>
      </c>
      <c r="BV396" s="223">
        <v>5.3090704847948396E-3</v>
      </c>
      <c r="BW396" s="223">
        <v>5.5763837330584636E-3</v>
      </c>
      <c r="BX396" s="223">
        <v>5.8806720293373615E-3</v>
      </c>
      <c r="BY396" s="223">
        <v>6.2270459129530878E-3</v>
      </c>
      <c r="BZ396" s="223">
        <v>6.6213194215757488E-3</v>
      </c>
      <c r="CA396" s="223">
        <v>7.0701063435937243E-3</v>
      </c>
      <c r="CB396" s="223">
        <v>7.5809295625663409E-3</v>
      </c>
      <c r="CC396" s="223">
        <v>8.1623452756267242E-3</v>
      </c>
      <c r="CD396" s="223">
        <v>8.8240841151237624E-3</v>
      </c>
      <c r="CE396" s="223">
        <v>9.5772114873854362E-3</v>
      </c>
      <c r="CF396" s="223">
        <v>1.0434309770333102E-2</v>
      </c>
      <c r="CG396" s="223">
        <v>1.140968539042312E-2</v>
      </c>
      <c r="CH396" s="223">
        <v>1.2519604238290375E-2</v>
      </c>
      <c r="CI396" s="223">
        <v>1.3782559392755545E-2</v>
      </c>
      <c r="CJ396" s="223">
        <v>1.5353606703318113E-2</v>
      </c>
      <c r="CK396" s="223">
        <v>1.6989065615380876E-2</v>
      </c>
      <c r="CL396" s="223">
        <v>1.8850333233732666E-2</v>
      </c>
      <c r="CM396" s="223">
        <v>2.0967801312900977E-2</v>
      </c>
      <c r="CN396" s="223">
        <v>2.3376743714413631E-2</v>
      </c>
      <c r="CO396" s="223">
        <v>2.6117191903843515E-2</v>
      </c>
      <c r="CP396" s="223">
        <v>2.9234688223670896E-2</v>
      </c>
      <c r="CQ396" s="223">
        <v>3.2781249915480572E-2</v>
      </c>
      <c r="CR396" s="223">
        <v>3.6817774088786968E-2</v>
      </c>
      <c r="CS396" s="223">
        <v>4.1408545303604202E-2</v>
      </c>
      <c r="CT396" s="223">
        <v>4.6631318106809573E-2</v>
      </c>
      <c r="CU396" s="223">
        <v>5.2573431951386751E-2</v>
      </c>
      <c r="CV396" s="223">
        <v>5.9334507902768958E-2</v>
      </c>
      <c r="CW396" s="223">
        <v>6.702825159247229E-2</v>
      </c>
      <c r="CX396" s="223">
        <v>7.5784537980952596E-2</v>
      </c>
      <c r="CY396" s="223">
        <v>8.5751821976510267E-2</v>
      </c>
      <c r="CZ396" s="223">
        <v>9.7099921598610056E-2</v>
      </c>
      <c r="DA396" s="223">
        <v>0.11002321914992885</v>
      </c>
      <c r="DB396" s="223">
        <v>0.1247443158380193</v>
      </c>
      <c r="DC396" s="223">
        <v>0.14151814754097719</v>
      </c>
      <c r="DD396" s="223">
        <v>0.16063650699455478</v>
      </c>
    </row>
    <row r="397" spans="8:108">
      <c r="H397" s="223" t="s">
        <v>829</v>
      </c>
      <c r="I397" s="223">
        <v>0</v>
      </c>
      <c r="J397" s="223">
        <v>0</v>
      </c>
      <c r="K397" s="223">
        <v>0</v>
      </c>
      <c r="L397" s="223">
        <v>0</v>
      </c>
      <c r="M397" s="223">
        <v>0</v>
      </c>
      <c r="N397" s="223">
        <v>0</v>
      </c>
      <c r="O397" s="223">
        <v>0</v>
      </c>
      <c r="P397" s="223">
        <v>0</v>
      </c>
      <c r="Q397" s="223">
        <v>0</v>
      </c>
      <c r="R397" s="223">
        <v>0</v>
      </c>
      <c r="S397" s="223">
        <v>0</v>
      </c>
      <c r="T397" s="223">
        <v>0</v>
      </c>
      <c r="U397" s="223">
        <v>0</v>
      </c>
      <c r="V397" s="223">
        <v>0</v>
      </c>
      <c r="W397" s="223">
        <v>0</v>
      </c>
      <c r="X397" s="223">
        <v>0</v>
      </c>
      <c r="Y397" s="223">
        <v>0</v>
      </c>
      <c r="Z397" s="223">
        <v>0</v>
      </c>
      <c r="AA397" s="223">
        <v>0</v>
      </c>
      <c r="AB397" s="223">
        <v>0</v>
      </c>
      <c r="AC397" s="223">
        <v>0</v>
      </c>
      <c r="AD397" s="223">
        <v>0</v>
      </c>
      <c r="AE397" s="223">
        <v>0</v>
      </c>
      <c r="AF397" s="223">
        <v>0</v>
      </c>
      <c r="AG397" s="223">
        <v>0</v>
      </c>
      <c r="AH397" s="223">
        <v>0</v>
      </c>
      <c r="AI397" s="223">
        <v>0</v>
      </c>
      <c r="AJ397" s="223">
        <v>0</v>
      </c>
      <c r="AK397" s="223">
        <v>0</v>
      </c>
      <c r="AL397" s="223">
        <v>0</v>
      </c>
      <c r="AM397" s="223">
        <v>0</v>
      </c>
      <c r="AN397" s="223">
        <v>0</v>
      </c>
      <c r="AO397" s="223">
        <v>0</v>
      </c>
      <c r="AP397" s="223">
        <v>0</v>
      </c>
      <c r="AQ397" s="223">
        <v>0</v>
      </c>
      <c r="AR397" s="223">
        <v>0</v>
      </c>
      <c r="AS397" s="223">
        <v>0</v>
      </c>
      <c r="AT397" s="223">
        <v>0</v>
      </c>
      <c r="AU397" s="223">
        <v>0</v>
      </c>
      <c r="AV397" s="223">
        <v>0</v>
      </c>
      <c r="AW397" s="223">
        <v>0</v>
      </c>
      <c r="AX397" s="223">
        <v>0</v>
      </c>
      <c r="AY397" s="223">
        <v>0</v>
      </c>
      <c r="AZ397" s="223">
        <v>0</v>
      </c>
      <c r="BA397" s="223">
        <v>0</v>
      </c>
      <c r="BB397" s="223">
        <v>0</v>
      </c>
      <c r="BC397" s="223">
        <v>0</v>
      </c>
      <c r="BD397" s="223">
        <v>0</v>
      </c>
      <c r="BE397" s="223">
        <v>0</v>
      </c>
      <c r="BF397" s="223">
        <v>0</v>
      </c>
      <c r="BG397" s="223">
        <v>0</v>
      </c>
      <c r="BH397" s="223">
        <v>0</v>
      </c>
      <c r="BI397" s="223">
        <v>0</v>
      </c>
      <c r="BJ397" s="223">
        <v>0</v>
      </c>
      <c r="BK397" s="223">
        <v>0</v>
      </c>
      <c r="BL397" s="223">
        <v>0</v>
      </c>
      <c r="BM397" s="223">
        <v>0</v>
      </c>
      <c r="BN397" s="223">
        <v>0</v>
      </c>
      <c r="BO397" s="223">
        <v>0</v>
      </c>
      <c r="BP397" s="223">
        <v>0</v>
      </c>
      <c r="BQ397" s="223">
        <v>0</v>
      </c>
      <c r="BR397" s="223">
        <v>0</v>
      </c>
      <c r="BS397" s="223">
        <v>0</v>
      </c>
      <c r="BT397" s="223">
        <v>0</v>
      </c>
      <c r="BU397" s="223">
        <v>0</v>
      </c>
      <c r="BV397" s="223">
        <v>0</v>
      </c>
      <c r="BW397" s="223">
        <v>0</v>
      </c>
      <c r="BX397" s="223">
        <v>0</v>
      </c>
      <c r="BY397" s="223">
        <v>0</v>
      </c>
      <c r="BZ397" s="223">
        <v>0</v>
      </c>
      <c r="CA397" s="223">
        <v>0</v>
      </c>
      <c r="CB397" s="223">
        <v>0</v>
      </c>
      <c r="CC397" s="223">
        <v>0</v>
      </c>
      <c r="CD397" s="223">
        <v>0</v>
      </c>
      <c r="CE397" s="223">
        <v>0</v>
      </c>
      <c r="CF397" s="223">
        <v>0</v>
      </c>
      <c r="CG397" s="223">
        <v>0</v>
      </c>
      <c r="CH397" s="223">
        <v>0</v>
      </c>
      <c r="CI397" s="223">
        <v>0</v>
      </c>
      <c r="CJ397" s="223">
        <v>0</v>
      </c>
      <c r="CK397" s="223">
        <v>0</v>
      </c>
      <c r="CL397" s="223">
        <v>0</v>
      </c>
      <c r="CM397" s="223">
        <v>0</v>
      </c>
      <c r="CN397" s="223">
        <v>0</v>
      </c>
      <c r="CO397" s="223">
        <v>0</v>
      </c>
      <c r="CP397" s="223">
        <v>0</v>
      </c>
      <c r="CQ397" s="223">
        <v>0</v>
      </c>
      <c r="CR397" s="223">
        <v>0</v>
      </c>
      <c r="CS397" s="223">
        <v>0</v>
      </c>
      <c r="CT397" s="223">
        <v>0</v>
      </c>
      <c r="CU397" s="223">
        <v>0</v>
      </c>
      <c r="CV397" s="223">
        <v>0</v>
      </c>
      <c r="CW397" s="223">
        <v>0</v>
      </c>
      <c r="CX397" s="223">
        <v>0</v>
      </c>
      <c r="CY397" s="223">
        <v>0</v>
      </c>
      <c r="CZ397" s="223">
        <v>0</v>
      </c>
      <c r="DA397" s="223">
        <v>0</v>
      </c>
      <c r="DB397" s="223">
        <v>0</v>
      </c>
      <c r="DC397" s="223">
        <v>0</v>
      </c>
      <c r="DD397" s="223">
        <v>0</v>
      </c>
    </row>
    <row r="398" spans="8:108">
      <c r="H398" s="223" t="s">
        <v>830</v>
      </c>
      <c r="I398" s="223">
        <v>6.0358949882166169E-5</v>
      </c>
      <c r="J398" s="223">
        <v>6.0360599189191595E-5</v>
      </c>
      <c r="K398" s="223">
        <v>6.0362360589397042E-5</v>
      </c>
      <c r="L398" s="223">
        <v>6.0364241696680492E-5</v>
      </c>
      <c r="M398" s="223">
        <v>6.0366250641494699E-5</v>
      </c>
      <c r="N398" s="223">
        <v>6.0368396105807262E-5</v>
      </c>
      <c r="O398" s="223">
        <v>6.0370687360413169E-5</v>
      </c>
      <c r="P398" s="223">
        <v>6.0373134304757629E-5</v>
      </c>
      <c r="Q398" s="223">
        <v>6.0375747509436813E-5</v>
      </c>
      <c r="R398" s="223">
        <v>6.0378538261553395E-5</v>
      </c>
      <c r="S398" s="223">
        <v>6.0381518613117129E-5</v>
      </c>
      <c r="T398" s="223">
        <v>6.0384701432691407E-5</v>
      </c>
      <c r="U398" s="223">
        <v>6.0388100460500228E-5</v>
      </c>
      <c r="V398" s="223">
        <v>6.0391730367223967E-5</v>
      </c>
      <c r="W398" s="223">
        <v>6.0395606816726608E-5</v>
      </c>
      <c r="X398" s="223">
        <v>6.0399746532971883E-5</v>
      </c>
      <c r="Y398" s="223">
        <v>6.0404167371403473E-5</v>
      </c>
      <c r="Z398" s="223">
        <v>6.040888839508005E-5</v>
      </c>
      <c r="AA398" s="223">
        <v>6.041392995587496E-5</v>
      </c>
      <c r="AB398" s="223">
        <v>6.0419313781069106E-5</v>
      </c>
      <c r="AC398" s="223">
        <v>6.0425063065686494E-5</v>
      </c>
      <c r="AD398" s="223">
        <v>6.043120257094164E-5</v>
      </c>
      <c r="AE398" s="223">
        <v>6.0437758729192549E-5</v>
      </c>
      <c r="AF398" s="223">
        <v>6.044475975581425E-5</v>
      </c>
      <c r="AG398" s="223">
        <v>6.0452235768434306E-5</v>
      </c>
      <c r="AH398" s="223">
        <v>6.0460218913996821E-5</v>
      </c>
      <c r="AI398" s="223">
        <v>6.0468743504147861E-5</v>
      </c>
      <c r="AJ398" s="223">
        <v>6.0477846159465355E-5</v>
      </c>
      <c r="AK398" s="223">
        <v>6.048756596308398E-5</v>
      </c>
      <c r="AL398" s="223">
        <v>6.04979446242972E-5</v>
      </c>
      <c r="AM398" s="223">
        <v>6.0509026652750712E-5</v>
      </c>
      <c r="AN398" s="223">
        <v>6.0520859543873804E-5</v>
      </c>
      <c r="AO398" s="223">
        <v>6.0533493976229351E-5</v>
      </c>
      <c r="AP398" s="223">
        <v>6.0546984021498988E-5</v>
      </c>
      <c r="AQ398" s="223">
        <v>6.0561387367854466E-5</v>
      </c>
      <c r="AR398" s="223">
        <v>6.0576765557504201E-5</v>
      </c>
      <c r="AS398" s="223">
        <v>6.0593184239240543E-5</v>
      </c>
      <c r="AT398" s="223">
        <v>6.0610713436851301E-5</v>
      </c>
      <c r="AU398" s="223">
        <v>6.0629427834296743E-5</v>
      </c>
      <c r="AV398" s="223">
        <v>6.0649407078590822E-5</v>
      </c>
      <c r="AW398" s="223">
        <v>6.0670736101363356E-5</v>
      </c>
      <c r="AX398" s="223">
        <v>6.0693505460115024E-5</v>
      </c>
      <c r="AY398" s="223">
        <v>6.0717811700213657E-5</v>
      </c>
      <c r="AZ398" s="223">
        <v>6.0743757738711896E-5</v>
      </c>
      <c r="BA398" s="223">
        <v>6.0771453271098313E-5</v>
      </c>
      <c r="BB398" s="223">
        <v>6.0801015202120571E-5</v>
      </c>
      <c r="BC398" s="223">
        <v>6.083256810184362E-5</v>
      </c>
      <c r="BD398" s="223">
        <v>6.086624468812314E-5</v>
      </c>
      <c r="BE398" s="223">
        <v>6.0902186336688125E-5</v>
      </c>
      <c r="BF398" s="223">
        <v>6.0940543620030938E-5</v>
      </c>
      <c r="BG398" s="223">
        <v>6.0981476876299541E-5</v>
      </c>
      <c r="BH398" s="223">
        <v>6.1025156809373882E-5</v>
      </c>
      <c r="BI398" s="223">
        <v>6.1071765121281679E-5</v>
      </c>
      <c r="BJ398" s="223">
        <v>6.1121495178070544E-5</v>
      </c>
      <c r="BK398" s="223">
        <v>6.1174552710197618E-5</v>
      </c>
      <c r="BL398" s="223">
        <v>6.1231156548423825E-5</v>
      </c>
      <c r="BM398" s="223">
        <v>6.1291539396105696E-5</v>
      </c>
      <c r="BN398" s="223">
        <v>6.135594863865767E-5</v>
      </c>
      <c r="BO398" s="223">
        <v>6.1424647190811237E-5</v>
      </c>
      <c r="BP398" s="223">
        <v>6.1497914382118875E-5</v>
      </c>
      <c r="BQ398" s="223">
        <v>6.1576046880935489E-5</v>
      </c>
      <c r="BR398" s="223">
        <v>6.1659359656853643E-5</v>
      </c>
      <c r="BS398" s="223">
        <v>6.1748186981265126E-5</v>
      </c>
      <c r="BT398" s="223">
        <v>6.1842883465361044E-5</v>
      </c>
      <c r="BU398" s="223">
        <v>6.1943825371912038E-5</v>
      </c>
      <c r="BV398" s="223">
        <v>6.2051417089710974E-5</v>
      </c>
      <c r="BW398" s="223">
        <v>6.2166071981740054E-5</v>
      </c>
      <c r="BX398" s="223">
        <v>6.2288240519311279E-5</v>
      </c>
      <c r="BY398" s="223">
        <v>6.2418395889654566E-5</v>
      </c>
      <c r="BZ398" s="223">
        <v>6.2557038538260586E-5</v>
      </c>
      <c r="CA398" s="223">
        <v>6.2704697410304706E-5</v>
      </c>
      <c r="CB398" s="223">
        <v>6.2861931193737835E-5</v>
      </c>
      <c r="CC398" s="223">
        <v>6.3029329561157927E-5</v>
      </c>
      <c r="CD398" s="223">
        <v>6.3207514398965514E-5</v>
      </c>
      <c r="CE398" s="223">
        <v>6.3397141009406818E-5</v>
      </c>
      <c r="CF398" s="223">
        <v>6.3598899267378563E-5</v>
      </c>
      <c r="CG398" s="223">
        <v>6.3813514709004984E-5</v>
      </c>
      <c r="CH398" s="223">
        <v>6.4041749522579112E-5</v>
      </c>
      <c r="CI398" s="223">
        <v>6.4284403403895856E-5</v>
      </c>
      <c r="CJ398" s="223">
        <v>6.700731925644511E-5</v>
      </c>
      <c r="CK398" s="223">
        <v>6.7291036415092136E-5</v>
      </c>
      <c r="CL398" s="223">
        <v>6.7592520669710539E-5</v>
      </c>
      <c r="CM398" s="223">
        <v>6.7912706465326095E-5</v>
      </c>
      <c r="CN398" s="223">
        <v>6.8252643978329453E-5</v>
      </c>
      <c r="CO398" s="223">
        <v>6.8613413742460745E-5</v>
      </c>
      <c r="CP398" s="223">
        <v>6.8996133298689322E-5</v>
      </c>
      <c r="CQ398" s="223">
        <v>6.9401969316139529E-5</v>
      </c>
      <c r="CR398" s="223">
        <v>6.9832246159813092E-5</v>
      </c>
      <c r="CS398" s="223">
        <v>7.0287915567292743E-5</v>
      </c>
      <c r="CT398" s="223">
        <v>7.0770273695570536E-5</v>
      </c>
      <c r="CU398" s="223">
        <v>7.1280509510158208E-5</v>
      </c>
      <c r="CV398" s="223">
        <v>7.1819771381644972E-5</v>
      </c>
      <c r="CW398" s="223">
        <v>7.2389129418351647E-5</v>
      </c>
      <c r="CX398" s="223">
        <v>7.2989520835162517E-5</v>
      </c>
      <c r="CY398" s="223">
        <v>7.3621671368586977E-5</v>
      </c>
      <c r="CZ398" s="223">
        <v>7.4285981636608084E-5</v>
      </c>
      <c r="DA398" s="223">
        <v>7.4982361705040019E-5</v>
      </c>
      <c r="DB398" s="223">
        <v>7.5709988320532811E-5</v>
      </c>
      <c r="DC398" s="223">
        <v>7.6466945323476856E-5</v>
      </c>
      <c r="DD398" s="223">
        <v>7.7249685295000168E-5</v>
      </c>
    </row>
    <row r="399" spans="8:108">
      <c r="H399" s="223" t="s">
        <v>831</v>
      </c>
      <c r="I399" s="223">
        <v>4.4044038999747493E-9</v>
      </c>
      <c r="J399" s="223">
        <v>5.023772863019159E-9</v>
      </c>
      <c r="K399" s="223">
        <v>5.7302405393275582E-9</v>
      </c>
      <c r="L399" s="223">
        <v>6.536055178820248E-9</v>
      </c>
      <c r="M399" s="223">
        <v>7.4551874406298773E-9</v>
      </c>
      <c r="N399" s="223">
        <v>8.5035726067657772E-9</v>
      </c>
      <c r="O399" s="223">
        <v>9.6993868570563914E-9</v>
      </c>
      <c r="P399" s="223">
        <v>1.1063362395234451E-8</v>
      </c>
      <c r="Q399" s="223">
        <v>1.2619146889603858E-8</v>
      </c>
      <c r="R399" s="223">
        <v>1.4393713460023034E-8</v>
      </c>
      <c r="S399" s="223">
        <v>1.64178283192765E-8</v>
      </c>
      <c r="T399" s="223">
        <v>1.8726584176478821E-8</v>
      </c>
      <c r="U399" s="223">
        <v>2.1360008650291506E-8</v>
      </c>
      <c r="V399" s="223">
        <v>2.4363758240202306E-8</v>
      </c>
      <c r="W399" s="223">
        <v>2.778990988746274E-8</v>
      </c>
      <c r="X399" s="223">
        <v>3.1697863849222259E-8</v>
      </c>
      <c r="Y399" s="223">
        <v>3.6155373539268673E-8</v>
      </c>
      <c r="Z399" s="223">
        <v>4.1239720190044369E-8</v>
      </c>
      <c r="AA399" s="223">
        <v>4.7039052701419155E-8</v>
      </c>
      <c r="AB399" s="223">
        <v>5.3653915905594484E-8</v>
      </c>
      <c r="AC399" s="223">
        <v>6.1198993744143887E-8</v>
      </c>
      <c r="AD399" s="223">
        <v>6.9805097579191577E-8</v>
      </c>
      <c r="AE399" s="223">
        <v>7.9621434110699445E-8</v>
      </c>
      <c r="AF399" s="223">
        <v>9.0818192219449476E-8</v>
      </c>
      <c r="AG399" s="223">
        <v>1.0358949358462421E-7</v>
      </c>
      <c r="AH399" s="223">
        <v>1.1815675823175885E-7</v>
      </c>
      <c r="AI399" s="223">
        <v>1.347725433606189E-7</v>
      </c>
      <c r="AJ399" s="223">
        <v>1.5372492200795477E-7</v>
      </c>
      <c r="AK399" s="223">
        <v>1.7534247745937362E-7</v>
      </c>
      <c r="AL399" s="223">
        <v>1.9999999999999989E-7</v>
      </c>
      <c r="AM399" s="223">
        <v>2.2812498477026403E-7</v>
      </c>
      <c r="AN399" s="223">
        <v>2.6020504338216612E-7</v>
      </c>
      <c r="AO399" s="223">
        <v>2.9679635779351288E-7</v>
      </c>
      <c r="AP399" s="223">
        <v>3.3853332300757511E-7</v>
      </c>
      <c r="AQ399" s="223">
        <v>3.8613954577664989E-7</v>
      </c>
      <c r="AR399" s="223">
        <v>4.4044038999747465E-7</v>
      </c>
      <c r="AS399" s="223">
        <v>5.0237728630191582E-7</v>
      </c>
      <c r="AT399" s="223">
        <v>5.7302405393275561E-7</v>
      </c>
      <c r="AU399" s="223">
        <v>6.5360551788202502E-7</v>
      </c>
      <c r="AV399" s="223">
        <v>7.4551874406298761E-7</v>
      </c>
      <c r="AW399" s="223">
        <v>8.5035726067657806E-7</v>
      </c>
      <c r="AX399" s="223">
        <v>9.6993868570563907E-7</v>
      </c>
      <c r="AY399" s="223">
        <v>1.1063362395234449E-6</v>
      </c>
      <c r="AZ399" s="223">
        <v>1.2619146889603861E-6</v>
      </c>
      <c r="BA399" s="223">
        <v>1.4393713460023043E-6</v>
      </c>
      <c r="BB399" s="223">
        <v>1.6417828319276503E-6</v>
      </c>
      <c r="BC399" s="223">
        <v>1.8726584176478812E-6</v>
      </c>
      <c r="BD399" s="223">
        <v>2.1360008650291511E-6</v>
      </c>
      <c r="BE399" s="223">
        <v>2.4363758240202289E-6</v>
      </c>
      <c r="BF399" s="223">
        <v>2.7789909887462745E-6</v>
      </c>
      <c r="BG399" s="223">
        <v>3.1697863849222252E-6</v>
      </c>
      <c r="BH399" s="223">
        <v>3.6155373539268682E-6</v>
      </c>
      <c r="BI399" s="223">
        <v>4.1239720190044368E-6</v>
      </c>
      <c r="BJ399" s="223">
        <v>4.7039052701419168E-6</v>
      </c>
      <c r="BK399" s="223">
        <v>5.3653915905594472E-6</v>
      </c>
      <c r="BL399" s="223">
        <v>6.1198993744143915E-6</v>
      </c>
      <c r="BM399" s="223">
        <v>6.9805097579191587E-6</v>
      </c>
      <c r="BN399" s="223">
        <v>7.9621434110699467E-6</v>
      </c>
      <c r="BO399" s="223">
        <v>9.0818192219449501E-6</v>
      </c>
      <c r="BP399" s="223">
        <v>1.0358949358462413E-5</v>
      </c>
      <c r="BQ399" s="223">
        <v>1.1815675823175886E-5</v>
      </c>
      <c r="BR399" s="223">
        <v>1.3477254336061882E-5</v>
      </c>
      <c r="BS399" s="223">
        <v>1.5372492200795473E-5</v>
      </c>
      <c r="BT399" s="223">
        <v>1.7534247745937357E-5</v>
      </c>
      <c r="BU399" s="223">
        <v>1.9999999999999998E-5</v>
      </c>
      <c r="BV399" s="223">
        <v>2.2812498477026405E-5</v>
      </c>
      <c r="BW399" s="223">
        <v>2.6020504338216627E-5</v>
      </c>
      <c r="BX399" s="223">
        <v>2.9679635779351293E-5</v>
      </c>
      <c r="BY399" s="223">
        <v>3.3853332300757531E-5</v>
      </c>
      <c r="BZ399" s="223">
        <v>3.8613954577664992E-5</v>
      </c>
      <c r="CA399" s="223">
        <v>4.4044038999747476E-5</v>
      </c>
      <c r="CB399" s="223">
        <v>5.0237728630191549E-5</v>
      </c>
      <c r="CC399" s="223">
        <v>5.7302405393275631E-5</v>
      </c>
      <c r="CD399" s="223">
        <v>6.5360551788202489E-5</v>
      </c>
      <c r="CE399" s="223">
        <v>7.4551874406298763E-5</v>
      </c>
      <c r="CF399" s="223">
        <v>8.5035726067657726E-5</v>
      </c>
      <c r="CG399" s="223">
        <v>9.6993868570563994E-5</v>
      </c>
      <c r="CH399" s="223">
        <v>1.1063362395234454E-4</v>
      </c>
      <c r="CI399" s="223">
        <v>1.2619146889603861E-4</v>
      </c>
      <c r="CJ399" s="223">
        <v>1.4393713460023025E-4</v>
      </c>
      <c r="CK399" s="223">
        <v>1.6417828319276523E-4</v>
      </c>
      <c r="CL399" s="223">
        <v>1.8726584176478832E-4</v>
      </c>
      <c r="CM399" s="223">
        <v>2.1360008650291506E-4</v>
      </c>
      <c r="CN399" s="223">
        <v>2.4363758240202296E-4</v>
      </c>
      <c r="CO399" s="223">
        <v>2.7789909887462709E-4</v>
      </c>
      <c r="CP399" s="223">
        <v>3.1697863849222278E-4</v>
      </c>
      <c r="CQ399" s="223">
        <v>3.6155373539268682E-4</v>
      </c>
      <c r="CR399" s="223">
        <v>4.1239720190044379E-4</v>
      </c>
      <c r="CS399" s="223">
        <v>4.7039052701419135E-4</v>
      </c>
      <c r="CT399" s="223">
        <v>5.3653915905594555E-4</v>
      </c>
      <c r="CU399" s="223">
        <v>6.119899374414391E-4</v>
      </c>
      <c r="CV399" s="223">
        <v>6.9805097579191577E-4</v>
      </c>
      <c r="CW399" s="223">
        <v>7.9621434110699395E-4</v>
      </c>
      <c r="CX399" s="223">
        <v>9.0818192219449393E-4</v>
      </c>
      <c r="CY399" s="223">
        <v>1.0358949358462424E-3</v>
      </c>
      <c r="CZ399" s="223">
        <v>1.1815675823175882E-3</v>
      </c>
      <c r="DA399" s="223">
        <v>1.3477254336061878E-3</v>
      </c>
      <c r="DB399" s="223">
        <v>1.537249220079546E-3</v>
      </c>
      <c r="DC399" s="223">
        <v>1.753424774593737E-3</v>
      </c>
      <c r="DD399" s="223">
        <v>2E-3</v>
      </c>
    </row>
    <row r="400" spans="8:108">
      <c r="H400" s="223" t="s">
        <v>832</v>
      </c>
      <c r="I400" s="223">
        <v>8.9688440528263979E-3</v>
      </c>
      <c r="J400" s="223">
        <v>8.9685566549931161E-3</v>
      </c>
      <c r="K400" s="223">
        <v>8.9682551508196377E-3</v>
      </c>
      <c r="L400" s="223">
        <v>8.967939345625002E-3</v>
      </c>
      <c r="M400" s="223">
        <v>8.9676091390019329E-3</v>
      </c>
      <c r="N400" s="223">
        <v>8.9672645463496001E-3</v>
      </c>
      <c r="O400" s="223">
        <v>8.9669057239939003E-3</v>
      </c>
      <c r="P400" s="223">
        <v>8.966532998441008E-3</v>
      </c>
      <c r="Q400" s="223">
        <v>8.966146900386409E-3</v>
      </c>
      <c r="R400" s="223">
        <v>8.965748204191654E-3</v>
      </c>
      <c r="S400" s="223">
        <v>8.9653379736444674E-3</v>
      </c>
      <c r="T400" s="223">
        <v>8.9649176149354682E-3</v>
      </c>
      <c r="U400" s="223">
        <v>8.9644889379195854E-3</v>
      </c>
      <c r="V400" s="223">
        <v>8.9640542268839499E-3</v>
      </c>
      <c r="W400" s="223">
        <v>8.9636163222197654E-3</v>
      </c>
      <c r="X400" s="223">
        <v>8.9631787145962993E-3</v>
      </c>
      <c r="Y400" s="223">
        <v>8.9627456534643671E-3</v>
      </c>
      <c r="Z400" s="223">
        <v>8.9623222719782229E-3</v>
      </c>
      <c r="AA400" s="223">
        <v>8.9619147307237607E-3</v>
      </c>
      <c r="AB400" s="223">
        <v>8.961530382981954E-3</v>
      </c>
      <c r="AC400" s="223">
        <v>8.9611779646461397E-3</v>
      </c>
      <c r="AD400" s="223">
        <v>8.9608678123563549E-3</v>
      </c>
      <c r="AE400" s="223">
        <v>8.9606121139217555E-3</v>
      </c>
      <c r="AF400" s="223">
        <v>8.9604251956816247E-3</v>
      </c>
      <c r="AG400" s="223">
        <v>8.9603238521170827E-3</v>
      </c>
      <c r="AH400" s="223">
        <v>8.9603277237808553E-3</v>
      </c>
      <c r="AI400" s="223">
        <v>8.9604597304742996E-3</v>
      </c>
      <c r="AJ400" s="223">
        <v>8.9607465675848874E-3</v>
      </c>
      <c r="AK400" s="223">
        <v>8.9612192746201802E-3</v>
      </c>
      <c r="AL400" s="223">
        <v>8.961913886256001E-3</v>
      </c>
      <c r="AM400" s="223">
        <v>8.9628721776793437E-3</v>
      </c>
      <c r="AN400" s="223">
        <v>8.9641425176760024E-3</v>
      </c>
      <c r="AO400" s="223">
        <v>8.9657808448182844E-3</v>
      </c>
      <c r="AP400" s="223">
        <v>8.9678517842828875E-3</v>
      </c>
      <c r="AQ400" s="223">
        <v>8.9704299253108404E-3</v>
      </c>
      <c r="AR400" s="223">
        <v>8.9736012821541502E-3</v>
      </c>
      <c r="AS400" s="223">
        <v>8.9774649645868003E-3</v>
      </c>
      <c r="AT400" s="223">
        <v>8.9821350877478008E-3</v>
      </c>
      <c r="AU400" s="223">
        <v>8.9877429552958632E-3</v>
      </c>
      <c r="AV400" s="223">
        <v>8.9944395546627861E-3</v>
      </c>
      <c r="AW400" s="223">
        <v>9.0023984086806171E-3</v>
      </c>
      <c r="AX400" s="223">
        <v>9.0118188341222691E-3</v>
      </c>
      <c r="AY400" s="223">
        <v>9.0229296648475978E-3</v>
      </c>
      <c r="AZ400" s="223">
        <v>9.0359935054128183E-3</v>
      </c>
      <c r="BA400" s="223">
        <v>9.0513115903255795E-3</v>
      </c>
      <c r="BB400" s="223">
        <v>9.0692293347764477E-3</v>
      </c>
      <c r="BC400" s="223">
        <v>9.0901426748395339E-3</v>
      </c>
      <c r="BD400" s="223">
        <v>9.1145053090280724E-3</v>
      </c>
      <c r="BE400" s="223">
        <v>9.1428369689639383E-3</v>
      </c>
      <c r="BF400" s="223">
        <v>9.1757328650596583E-3</v>
      </c>
      <c r="BG400" s="223">
        <v>9.2138744738454841E-3</v>
      </c>
      <c r="BH400" s="223">
        <v>9.2580418572809093E-3</v>
      </c>
      <c r="BI400" s="223">
        <v>9.3091277315034849E-3</v>
      </c>
      <c r="BJ400" s="223">
        <v>9.3681535334894216E-3</v>
      </c>
      <c r="BK400" s="223">
        <v>9.4362877696075147E-3</v>
      </c>
      <c r="BL400" s="223">
        <v>9.5148669707083664E-3</v>
      </c>
      <c r="BM400" s="223">
        <v>9.6054196249774609E-3</v>
      </c>
      <c r="BN400" s="223">
        <v>9.7096935131890556E-3</v>
      </c>
      <c r="BO400" s="223">
        <v>9.8296869322700934E-3</v>
      </c>
      <c r="BP400" s="223">
        <v>9.9676843634313797E-3</v>
      </c>
      <c r="BQ400" s="223">
        <v>1.0126297221963742E-2</v>
      </c>
      <c r="BR400" s="223">
        <v>1.0308510418787957E-2</v>
      </c>
      <c r="BS400" s="223">
        <v>1.0517735570936205E-2</v>
      </c>
      <c r="BT400" s="223">
        <v>1.0757871821625258E-2</v>
      </c>
      <c r="BU400" s="223">
        <v>1.1033377985516672E-2</v>
      </c>
      <c r="BV400" s="223">
        <v>1.1349409772024359E-2</v>
      </c>
      <c r="BW400" s="223">
        <v>1.171169036000491E-2</v>
      </c>
      <c r="BX400" s="223">
        <v>1.2126909663935473E-2</v>
      </c>
      <c r="BY400" s="223">
        <v>1.260267172046203E-2</v>
      </c>
      <c r="BZ400" s="223">
        <v>1.3147668059308983E-2</v>
      </c>
      <c r="CA400" s="223">
        <v>1.3771834108687826E-2</v>
      </c>
      <c r="CB400" s="223">
        <v>1.4486528517073065E-2</v>
      </c>
      <c r="CC400" s="223">
        <v>1.5304738889340013E-2</v>
      </c>
      <c r="CD400" s="223">
        <v>1.6241318010620554E-2</v>
      </c>
      <c r="CE400" s="223">
        <v>1.7313255315024777E-2</v>
      </c>
      <c r="CF400" s="223">
        <v>1.8539989171317488E-2</v>
      </c>
      <c r="CG400" s="223">
        <v>1.9943766533459171E-2</v>
      </c>
      <c r="CH400" s="223">
        <v>2.1550057678286799E-2</v>
      </c>
      <c r="CI400" s="223">
        <v>2.338803517355063E-2</v>
      </c>
      <c r="CJ400" s="223">
        <v>2.5787066951949388E-2</v>
      </c>
      <c r="CK400" s="223">
        <v>2.8308994812485413E-2</v>
      </c>
      <c r="CL400" s="223">
        <v>3.1187370760810441E-2</v>
      </c>
      <c r="CM400" s="223">
        <v>3.4472461142848791E-2</v>
      </c>
      <c r="CN400" s="223">
        <v>3.8223109581522946E-2</v>
      </c>
      <c r="CO400" s="223">
        <v>4.2506819228401119E-2</v>
      </c>
      <c r="CP400" s="223">
        <v>4.7401281533300151E-2</v>
      </c>
      <c r="CQ400" s="223">
        <v>5.2996339195205994E-2</v>
      </c>
      <c r="CR400" s="223">
        <v>5.9398385689580308E-2</v>
      </c>
      <c r="CS400" s="223">
        <v>6.6722318838658132E-2</v>
      </c>
      <c r="CT400" s="223">
        <v>7.5108531709112428E-2</v>
      </c>
      <c r="CU400" s="223">
        <v>8.4717955845819565E-2</v>
      </c>
      <c r="CV400" s="223">
        <v>9.5737955594694626E-2</v>
      </c>
      <c r="CW400" s="223">
        <v>0.1083873162008152</v>
      </c>
      <c r="CX400" s="223">
        <v>0.12292237721968495</v>
      </c>
      <c r="CY400" s="223">
        <v>0.13964463992563464</v>
      </c>
      <c r="CZ400" s="223">
        <v>0.15891029166707821</v>
      </c>
      <c r="DA400" s="223">
        <v>0.18114225290157382</v>
      </c>
      <c r="DB400" s="223">
        <v>0.2068455866706973</v>
      </c>
      <c r="DC400" s="223">
        <v>0.23662745214986278</v>
      </c>
      <c r="DD400" s="223">
        <v>0.27122329218587554</v>
      </c>
    </row>
    <row r="401" spans="8:108">
      <c r="H401" s="223" t="s">
        <v>833</v>
      </c>
      <c r="I401" s="223">
        <v>2.9522568970419518E-2</v>
      </c>
      <c r="J401" s="223">
        <v>2.952291232427557E-2</v>
      </c>
      <c r="K401" s="223">
        <v>2.9523289316556539E-2</v>
      </c>
      <c r="L401" s="223">
        <v>2.9523703681760629E-2</v>
      </c>
      <c r="M401" s="223">
        <v>2.952415961182615E-2</v>
      </c>
      <c r="N401" s="223">
        <v>2.9524661815857438E-2</v>
      </c>
      <c r="O401" s="223">
        <v>2.9525215587933688E-2</v>
      </c>
      <c r="P401" s="223">
        <v>2.9525826884119158E-2</v>
      </c>
      <c r="Q401" s="223">
        <v>2.9526502409945896E-2</v>
      </c>
      <c r="R401" s="223">
        <v>2.9527249719817541E-2</v>
      </c>
      <c r="S401" s="223">
        <v>2.9528077329984782E-2</v>
      </c>
      <c r="T401" s="223">
        <v>2.9528994846973231E-2</v>
      </c>
      <c r="U401" s="223">
        <v>2.953001311360736E-2</v>
      </c>
      <c r="V401" s="223">
        <v>2.9531144375073506E-2</v>
      </c>
      <c r="W401" s="223">
        <v>2.9532402467806206E-2</v>
      </c>
      <c r="X401" s="223">
        <v>2.9533803034371968E-2</v>
      </c>
      <c r="Y401" s="223">
        <v>2.9535363767967639E-2</v>
      </c>
      <c r="Z401" s="223">
        <v>2.9537104690657835E-2</v>
      </c>
      <c r="AA401" s="223">
        <v>2.9539048470052096E-2</v>
      </c>
      <c r="AB401" s="223">
        <v>2.9541220779781371E-2</v>
      </c>
      <c r="AC401" s="223">
        <v>2.9543650709883879E-2</v>
      </c>
      <c r="AD401" s="223">
        <v>2.9546371234066338E-2</v>
      </c>
      <c r="AE401" s="223">
        <v>2.9549419741782962E-2</v>
      </c>
      <c r="AF401" s="223">
        <v>2.9552838644188194E-2</v>
      </c>
      <c r="AG401" s="223">
        <v>2.9556676064288401E-2</v>
      </c>
      <c r="AH401" s="223">
        <v>2.956098662306688E-2</v>
      </c>
      <c r="AI401" s="223">
        <v>2.9565832335007435E-2</v>
      </c>
      <c r="AJ401" s="223">
        <v>2.9571283628326516E-2</v>
      </c>
      <c r="AK401" s="223">
        <v>2.957742050737246E-2</v>
      </c>
      <c r="AL401" s="223">
        <v>2.9584333877101621E-2</v>
      </c>
      <c r="AM401" s="223">
        <v>2.9592127052337294E-2</v>
      </c>
      <c r="AN401" s="223">
        <v>2.960091747770657E-2</v>
      </c>
      <c r="AO401" s="223">
        <v>2.9610838687788923E-2</v>
      </c>
      <c r="AP401" s="223">
        <v>2.9622042541160725E-2</v>
      </c>
      <c r="AQ401" s="223">
        <v>2.9634701766755721E-2</v>
      </c>
      <c r="AR401" s="223">
        <v>2.9649012866363612E-2</v>
      </c>
      <c r="AS401" s="223">
        <v>2.9665199423253626E-2</v>
      </c>
      <c r="AT401" s="223">
        <v>2.9683515873943661E-2</v>
      </c>
      <c r="AU401" s="223">
        <v>2.9704251808161757E-2</v>
      </c>
      <c r="AV401" s="223">
        <v>2.972773687120684E-2</v>
      </c>
      <c r="AW401" s="223">
        <v>2.975434635336946E-2</v>
      </c>
      <c r="AX401" s="223">
        <v>2.9784507563006261E-2</v>
      </c>
      <c r="AY401" s="223">
        <v>2.9818707093483186E-2</v>
      </c>
      <c r="AZ401" s="223">
        <v>2.9857499109754E-2</v>
      </c>
      <c r="BA401" s="223">
        <v>2.9901514798098307E-2</v>
      </c>
      <c r="BB401" s="223">
        <v>2.9951473142822239E-2</v>
      </c>
      <c r="BC401" s="223">
        <v>3.0008193216888846E-2</v>
      </c>
      <c r="BD401" s="223">
        <v>3.007260819990833E-2</v>
      </c>
      <c r="BE401" s="223">
        <v>3.0145781367158422E-2</v>
      </c>
      <c r="BF401" s="223">
        <v>3.022892432787061E-2</v>
      </c>
      <c r="BG401" s="223">
        <v>3.0323417830536888E-2</v>
      </c>
      <c r="BH401" s="223">
        <v>3.0430835498193167E-2</v>
      </c>
      <c r="BI401" s="223">
        <v>3.0552970908351174E-2</v>
      </c>
      <c r="BJ401" s="223">
        <v>3.0691868491449611E-2</v>
      </c>
      <c r="BK401" s="223">
        <v>3.0849858789489631E-2</v>
      </c>
      <c r="BL401" s="223">
        <v>3.1029598694202794E-2</v>
      </c>
      <c r="BM401" s="223">
        <v>3.1234117373167804E-2</v>
      </c>
      <c r="BN401" s="223">
        <v>3.1466868694487442E-2</v>
      </c>
      <c r="BO401" s="223">
        <v>3.1731791077987681E-2</v>
      </c>
      <c r="BP401" s="223">
        <v>3.2033375835774099E-2</v>
      </c>
      <c r="BQ401" s="223">
        <v>3.2376745220153214E-2</v>
      </c>
      <c r="BR401" s="223">
        <v>3.2767741575656643E-2</v>
      </c>
      <c r="BS401" s="223">
        <v>3.3213029198033941E-2</v>
      </c>
      <c r="BT401" s="223">
        <v>3.3720210741152112E-2</v>
      </c>
      <c r="BU401" s="223">
        <v>3.4297962981892333E-2</v>
      </c>
      <c r="BV401" s="223">
        <v>3.4956248539968912E-2</v>
      </c>
      <c r="BW401" s="223">
        <v>3.5706262614582429E-2</v>
      </c>
      <c r="BX401" s="223">
        <v>3.6560936651629121E-2</v>
      </c>
      <c r="BY401" s="223">
        <v>3.7534989337222852E-2</v>
      </c>
      <c r="BZ401" s="223">
        <v>3.8645225999247169E-2</v>
      </c>
      <c r="CA401" s="223">
        <v>3.9910838235031124E-2</v>
      </c>
      <c r="CB401" s="223">
        <v>4.1353747623802881E-2</v>
      </c>
      <c r="CC401" s="223">
        <v>4.2999000324176896E-2</v>
      </c>
      <c r="CD401" s="223">
        <v>4.4875220497195535E-2</v>
      </c>
      <c r="CE401" s="223">
        <v>4.7015131854921177E-2</v>
      </c>
      <c r="CF401" s="223">
        <v>4.9456158261487713E-2</v>
      </c>
      <c r="CG401" s="223">
        <v>5.2241116269991665E-2</v>
      </c>
      <c r="CH401" s="223">
        <v>5.5419014843630543E-2</v>
      </c>
      <c r="CI401" s="223">
        <v>5.9045980384172699E-2</v>
      </c>
      <c r="CJ401" s="223">
        <v>6.4332113814094885E-2</v>
      </c>
      <c r="CK401" s="223">
        <v>6.9179330939020775E-2</v>
      </c>
      <c r="CL401" s="223">
        <v>7.4707747113058109E-2</v>
      </c>
      <c r="CM401" s="223">
        <v>8.1014369285246801E-2</v>
      </c>
      <c r="CN401" s="223">
        <v>8.8211840753415649E-2</v>
      </c>
      <c r="CO401" s="223">
        <v>9.6429633409783486E-2</v>
      </c>
      <c r="CP401" s="223">
        <v>0.10581692701372612</v>
      </c>
      <c r="CQ401" s="223">
        <v>0.11654617849022671</v>
      </c>
      <c r="CR401" s="223">
        <v>0.12881947277329653</v>
      </c>
      <c r="CS401" s="223">
        <v>0.14286258626269771</v>
      </c>
      <c r="CT401" s="223">
        <v>0.15894500330092681</v>
      </c>
      <c r="CU401" s="223">
        <v>0.17737816955552005</v>
      </c>
      <c r="CV401" s="223">
        <v>0.19852553391473982</v>
      </c>
      <c r="CW401" s="223">
        <v>0.22281260756933194</v>
      </c>
      <c r="CX401" s="223">
        <v>0.25073939909178805</v>
      </c>
      <c r="CY401" s="223">
        <v>0.28289592282048714</v>
      </c>
      <c r="CZ401" s="223">
        <v>0.31998172531305152</v>
      </c>
      <c r="DA401" s="223">
        <v>0.36283072730861132</v>
      </c>
      <c r="DB401" s="223">
        <v>0.41244318724816165</v>
      </c>
      <c r="DC401" s="223">
        <v>0.47002733747836639</v>
      </c>
      <c r="DD401" s="223">
        <v>0.53705435456237471</v>
      </c>
    </row>
    <row r="402" spans="8:108">
      <c r="H402" s="223" t="s">
        <v>834</v>
      </c>
      <c r="I402" s="223">
        <v>3.7591318970419521E-2</v>
      </c>
      <c r="J402" s="223">
        <v>3.759166232427557E-2</v>
      </c>
      <c r="K402" s="223">
        <v>3.7592039316556539E-2</v>
      </c>
      <c r="L402" s="223">
        <v>3.7592453681760632E-2</v>
      </c>
      <c r="M402" s="223">
        <v>3.7592909611826153E-2</v>
      </c>
      <c r="N402" s="223">
        <v>3.7593411815857437E-2</v>
      </c>
      <c r="O402" s="223">
        <v>3.7593965587933688E-2</v>
      </c>
      <c r="P402" s="223">
        <v>3.7594576884119157E-2</v>
      </c>
      <c r="Q402" s="223">
        <v>3.7595252409945899E-2</v>
      </c>
      <c r="R402" s="223">
        <v>3.7595999719817544E-2</v>
      </c>
      <c r="S402" s="223">
        <v>3.7596827329984782E-2</v>
      </c>
      <c r="T402" s="223">
        <v>3.759774484697323E-2</v>
      </c>
      <c r="U402" s="223">
        <v>3.759876311360736E-2</v>
      </c>
      <c r="V402" s="223">
        <v>3.7599894375073509E-2</v>
      </c>
      <c r="W402" s="223">
        <v>3.7601152467806209E-2</v>
      </c>
      <c r="X402" s="223">
        <v>3.7602553034371967E-2</v>
      </c>
      <c r="Y402" s="223">
        <v>3.7604113767967642E-2</v>
      </c>
      <c r="Z402" s="223">
        <v>3.7605854690657838E-2</v>
      </c>
      <c r="AA402" s="223">
        <v>3.7607798470052099E-2</v>
      </c>
      <c r="AB402" s="223">
        <v>3.7609970779781371E-2</v>
      </c>
      <c r="AC402" s="223">
        <v>3.7612400709883878E-2</v>
      </c>
      <c r="AD402" s="223">
        <v>3.7615121234066337E-2</v>
      </c>
      <c r="AE402" s="223">
        <v>3.7618169741782961E-2</v>
      </c>
      <c r="AF402" s="223">
        <v>3.7621588644188193E-2</v>
      </c>
      <c r="AG402" s="223">
        <v>3.7625426064288404E-2</v>
      </c>
      <c r="AH402" s="223">
        <v>3.762973662306688E-2</v>
      </c>
      <c r="AI402" s="223">
        <v>3.7634582335007438E-2</v>
      </c>
      <c r="AJ402" s="223">
        <v>3.7640033628326519E-2</v>
      </c>
      <c r="AK402" s="223">
        <v>3.7646170507372463E-2</v>
      </c>
      <c r="AL402" s="223">
        <v>3.7653083877101624E-2</v>
      </c>
      <c r="AM402" s="223">
        <v>3.7660877052337297E-2</v>
      </c>
      <c r="AN402" s="223">
        <v>3.7669667477706573E-2</v>
      </c>
      <c r="AO402" s="223">
        <v>3.7679588687788923E-2</v>
      </c>
      <c r="AP402" s="223">
        <v>3.7690792541160728E-2</v>
      </c>
      <c r="AQ402" s="223">
        <v>3.770345176675572E-2</v>
      </c>
      <c r="AR402" s="223">
        <v>3.7717762866363615E-2</v>
      </c>
      <c r="AS402" s="223">
        <v>3.7733949423253629E-2</v>
      </c>
      <c r="AT402" s="223">
        <v>3.7752265873943661E-2</v>
      </c>
      <c r="AU402" s="223">
        <v>3.777300180816176E-2</v>
      </c>
      <c r="AV402" s="223">
        <v>3.779648687120684E-2</v>
      </c>
      <c r="AW402" s="223">
        <v>3.7823096353369459E-2</v>
      </c>
      <c r="AX402" s="223">
        <v>3.7853257563006261E-2</v>
      </c>
      <c r="AY402" s="223">
        <v>3.7887457093483186E-2</v>
      </c>
      <c r="AZ402" s="223">
        <v>3.7926249109754E-2</v>
      </c>
      <c r="BA402" s="223">
        <v>3.7970264798098306E-2</v>
      </c>
      <c r="BB402" s="223">
        <v>3.8020223142822239E-2</v>
      </c>
      <c r="BC402" s="223">
        <v>3.8076943216888849E-2</v>
      </c>
      <c r="BD402" s="223">
        <v>3.8141358199908333E-2</v>
      </c>
      <c r="BE402" s="223">
        <v>3.8214531367158425E-2</v>
      </c>
      <c r="BF402" s="223">
        <v>3.8297674327870609E-2</v>
      </c>
      <c r="BG402" s="223">
        <v>3.8392167830536887E-2</v>
      </c>
      <c r="BH402" s="223">
        <v>3.849958549819317E-2</v>
      </c>
      <c r="BI402" s="223">
        <v>3.8621720908351177E-2</v>
      </c>
      <c r="BJ402" s="223">
        <v>3.8760618491449614E-2</v>
      </c>
      <c r="BK402" s="223">
        <v>3.8918608789489634E-2</v>
      </c>
      <c r="BL402" s="223">
        <v>3.9098348694202797E-2</v>
      </c>
      <c r="BM402" s="223">
        <v>3.9302867373167807E-2</v>
      </c>
      <c r="BN402" s="223">
        <v>3.9535618694487441E-2</v>
      </c>
      <c r="BO402" s="223">
        <v>3.9800541077987681E-2</v>
      </c>
      <c r="BP402" s="223">
        <v>4.0102125835774098E-2</v>
      </c>
      <c r="BQ402" s="223">
        <v>4.0445495220153213E-2</v>
      </c>
      <c r="BR402" s="223">
        <v>4.0836491575656643E-2</v>
      </c>
      <c r="BS402" s="223">
        <v>4.1281779198033941E-2</v>
      </c>
      <c r="BT402" s="223">
        <v>4.1788960741152112E-2</v>
      </c>
      <c r="BU402" s="223">
        <v>4.2366712981892332E-2</v>
      </c>
      <c r="BV402" s="223">
        <v>4.3024998539968912E-2</v>
      </c>
      <c r="BW402" s="223">
        <v>4.3775012614582429E-2</v>
      </c>
      <c r="BX402" s="223">
        <v>4.462968665162912E-2</v>
      </c>
      <c r="BY402" s="223">
        <v>4.5603739337222851E-2</v>
      </c>
      <c r="BZ402" s="223">
        <v>4.6713975999247169E-2</v>
      </c>
      <c r="CA402" s="223">
        <v>4.7979588235031123E-2</v>
      </c>
      <c r="CB402" s="223">
        <v>4.942249762380288E-2</v>
      </c>
      <c r="CC402" s="223">
        <v>5.1067750324176896E-2</v>
      </c>
      <c r="CD402" s="223">
        <v>5.2943970497195535E-2</v>
      </c>
      <c r="CE402" s="223">
        <v>5.5083881854921177E-2</v>
      </c>
      <c r="CF402" s="223">
        <v>5.7524908261487713E-2</v>
      </c>
      <c r="CG402" s="223">
        <v>6.0309866269991665E-2</v>
      </c>
      <c r="CH402" s="223">
        <v>6.3487764843630543E-2</v>
      </c>
      <c r="CI402" s="223">
        <v>6.7114730384172705E-2</v>
      </c>
      <c r="CJ402" s="223">
        <v>7.2400863814094885E-2</v>
      </c>
      <c r="CK402" s="223">
        <v>7.7248080939020775E-2</v>
      </c>
      <c r="CL402" s="223">
        <v>8.2776497113058109E-2</v>
      </c>
      <c r="CM402" s="223">
        <v>8.9083119285246801E-2</v>
      </c>
      <c r="CN402" s="223">
        <v>9.6280590753415649E-2</v>
      </c>
      <c r="CO402" s="223">
        <v>0.10449838340978349</v>
      </c>
      <c r="CP402" s="223">
        <v>0.11388567701372612</v>
      </c>
      <c r="CQ402" s="223">
        <v>0.12461492849022671</v>
      </c>
      <c r="CR402" s="223">
        <v>0.13688822277329654</v>
      </c>
      <c r="CS402" s="223">
        <v>0.15093133626269772</v>
      </c>
      <c r="CT402" s="223">
        <v>0.16701375330092683</v>
      </c>
      <c r="CU402" s="223">
        <v>0.18544691955552006</v>
      </c>
      <c r="CV402" s="223">
        <v>0.20659428391473983</v>
      </c>
      <c r="CW402" s="223">
        <v>0.23088135756933195</v>
      </c>
      <c r="CX402" s="223">
        <v>0.25880814909178806</v>
      </c>
      <c r="CY402" s="223">
        <v>0.29096467282048716</v>
      </c>
      <c r="CZ402" s="223">
        <v>0.32805047531305154</v>
      </c>
      <c r="DA402" s="223">
        <v>0.37089947730861134</v>
      </c>
      <c r="DB402" s="223">
        <v>0.42051193724816166</v>
      </c>
      <c r="DC402" s="223">
        <v>0.4780960874783664</v>
      </c>
      <c r="DD402" s="223">
        <v>0.54512310456237467</v>
      </c>
    </row>
    <row r="403" spans="8:108">
      <c r="H403" s="223" t="s">
        <v>835</v>
      </c>
      <c r="I403" s="223">
        <v>5.5904673346484322E-2</v>
      </c>
      <c r="J403" s="223">
        <v>5.9479588256229787E-2</v>
      </c>
      <c r="K403" s="223">
        <v>6.3267734170267889E-2</v>
      </c>
      <c r="L403" s="223">
        <v>6.7279819295266635E-2</v>
      </c>
      <c r="M403" s="223">
        <v>7.1526827677430668E-2</v>
      </c>
      <c r="N403" s="223">
        <v>7.6019989759433498E-2</v>
      </c>
      <c r="O403" s="223">
        <v>8.0770746925015985E-2</v>
      </c>
      <c r="P403" s="223">
        <v>8.5790709511085361E-2</v>
      </c>
      <c r="Q403" s="223">
        <v>9.1091607778477288E-2</v>
      </c>
      <c r="R403" s="223">
        <v>9.6685235356772717E-2</v>
      </c>
      <c r="S403" s="223">
        <v>0.10258338471795786</v>
      </c>
      <c r="T403" s="223">
        <v>0.10879777429060448</v>
      </c>
      <c r="U403" s="223">
        <v>0.1153399669029293</v>
      </c>
      <c r="V403" s="223">
        <v>0.12222127934175885</v>
      </c>
      <c r="W403" s="223">
        <v>0.12945268293702022</v>
      </c>
      <c r="X403" s="223">
        <v>0.13704469522945645</v>
      </c>
      <c r="Y403" s="223">
        <v>0.14500726295382335</v>
      </c>
      <c r="Z403" s="223">
        <v>0.15334963677110058</v>
      </c>
      <c r="AA403" s="223">
        <v>0.16208023841053756</v>
      </c>
      <c r="AB403" s="223">
        <v>0.17120652113377585</v>
      </c>
      <c r="AC403" s="223">
        <v>0.18073482470560592</v>
      </c>
      <c r="AD403" s="223">
        <v>0.19067022634435027</v>
      </c>
      <c r="AE403" s="223">
        <v>0.20101638942296074</v>
      </c>
      <c r="AF403" s="223">
        <v>0.21177541199146693</v>
      </c>
      <c r="AG403" s="223">
        <v>0.22294767748248157</v>
      </c>
      <c r="AH403" s="223">
        <v>0.23453171023247851</v>
      </c>
      <c r="AI403" s="223">
        <v>0.24652403868959344</v>
      </c>
      <c r="AJ403" s="223">
        <v>0.25891906936981046</v>
      </c>
      <c r="AK403" s="223">
        <v>0.27170897475322658</v>
      </c>
      <c r="AL403" s="223">
        <v>0.28488359836646471</v>
      </c>
      <c r="AM403" s="223">
        <v>0.29843038026311036</v>
      </c>
      <c r="AN403" s="223">
        <v>0.31233430598007411</v>
      </c>
      <c r="AO403" s="223">
        <v>0.32657788180570052</v>
      </c>
      <c r="AP403" s="223">
        <v>0.34114113884071556</v>
      </c>
      <c r="AQ403" s="223">
        <v>0.35600166786582582</v>
      </c>
      <c r="AR403" s="223">
        <v>0.37113468645534115</v>
      </c>
      <c r="AS403" s="223">
        <v>0.38651313910567126</v>
      </c>
      <c r="AT403" s="223">
        <v>0.40210783039781134</v>
      </c>
      <c r="AU403" s="223">
        <v>0.41788759040633799</v>
      </c>
      <c r="AV403" s="223">
        <v>0.43381947073108201</v>
      </c>
      <c r="AW403" s="223">
        <v>0.44986896869234028</v>
      </c>
      <c r="AX403" s="223">
        <v>0.46600027642917741</v>
      </c>
      <c r="AY403" s="223">
        <v>0.48217655090651523</v>
      </c>
      <c r="AZ403" s="223">
        <v>0.49836020020224797</v>
      </c>
      <c r="BA403" s="223">
        <v>0.5145131809391843</v>
      </c>
      <c r="BB403" s="223">
        <v>0.53059730137158867</v>
      </c>
      <c r="BC403" s="223">
        <v>0.54657452444921717</v>
      </c>
      <c r="BD403" s="223">
        <v>0.56240726517193018</v>
      </c>
      <c r="BE403" s="223">
        <v>0.57805867671575661</v>
      </c>
      <c r="BF403" s="223">
        <v>0.59349292014877653</v>
      </c>
      <c r="BG403" s="223">
        <v>0.60867541304658646</v>
      </c>
      <c r="BH403" s="223">
        <v>0.62357305293976828</v>
      </c>
      <c r="BI403" s="223">
        <v>0.63815441225165825</v>
      </c>
      <c r="BJ403" s="223">
        <v>0.65238990218217352</v>
      </c>
      <c r="BK403" s="223">
        <v>0.66625190382913924</v>
      </c>
      <c r="BL403" s="223">
        <v>0.67971486567937678</v>
      </c>
      <c r="BM403" s="223">
        <v>0.69275536741657673</v>
      </c>
      <c r="BN403" s="223">
        <v>0.70535215075408719</v>
      </c>
      <c r="BO403" s="223">
        <v>0.71748611868513235</v>
      </c>
      <c r="BP403" s="223">
        <v>0.72914030513305561</v>
      </c>
      <c r="BQ403" s="223">
        <v>0.74029981746803342</v>
      </c>
      <c r="BR403" s="223">
        <v>0.75095175472812914</v>
      </c>
      <c r="BS403" s="223">
        <v>0.76108510464067147</v>
      </c>
      <c r="BT403" s="223">
        <v>0.77069062268846877</v>
      </c>
      <c r="BU403" s="223">
        <v>0.77976068559283251</v>
      </c>
      <c r="BV403" s="223">
        <v>0.78828891566562076</v>
      </c>
      <c r="BW403" s="223">
        <v>0.79627092179909731</v>
      </c>
      <c r="BX403" s="223">
        <v>0.80370292009778876</v>
      </c>
      <c r="BY403" s="223">
        <v>0.81058228635066965</v>
      </c>
      <c r="BZ403" s="223">
        <v>0.81690723826713618</v>
      </c>
      <c r="CA403" s="223">
        <v>0.82267667367620612</v>
      </c>
      <c r="CB403" s="223">
        <v>0.8278900123465861</v>
      </c>
      <c r="CC403" s="223">
        <v>0.8325470428702656</v>
      </c>
      <c r="CD403" s="223">
        <v>0.83664777572181892</v>
      </c>
      <c r="CE403" s="223">
        <v>0.84019230327424244</v>
      </c>
      <c r="CF403" s="223">
        <v>0.8431806672256823</v>
      </c>
      <c r="CG403" s="223">
        <v>0.84561273356999023</v>
      </c>
      <c r="CH403" s="223">
        <v>0.84748807492587463</v>
      </c>
      <c r="CI403" s="223">
        <v>0.84880585972078726</v>
      </c>
      <c r="CJ403" s="223">
        <v>0.84751460437689985</v>
      </c>
      <c r="CK403" s="223">
        <v>0.84764176585261641</v>
      </c>
      <c r="CL403" s="223">
        <v>0.84721070285885525</v>
      </c>
      <c r="CM403" s="223">
        <v>0.84621943931679167</v>
      </c>
      <c r="CN403" s="223">
        <v>0.84466333185889453</v>
      </c>
      <c r="CO403" s="223">
        <v>0.84253693827105958</v>
      </c>
      <c r="CP403" s="223">
        <v>0.83983369896362792</v>
      </c>
      <c r="CQ403" s="223">
        <v>0.83654547768525933</v>
      </c>
      <c r="CR403" s="223">
        <v>0.83266003003651123</v>
      </c>
      <c r="CS403" s="223">
        <v>0.82817184260919263</v>
      </c>
      <c r="CT403" s="223">
        <v>0.82306645984088345</v>
      </c>
      <c r="CU403" s="223">
        <v>0.81732950738234222</v>
      </c>
      <c r="CV403" s="223">
        <v>0.81094439867221135</v>
      </c>
      <c r="CW403" s="223">
        <v>0.80389199835885983</v>
      </c>
      <c r="CX403" s="223">
        <v>0.79615020819988647</v>
      </c>
      <c r="CY403" s="223">
        <v>0.78769345475512276</v>
      </c>
      <c r="CZ403" s="223">
        <v>0.77849205371661345</v>
      </c>
      <c r="DA403" s="223">
        <v>0.76851141896381359</v>
      </c>
      <c r="DB403" s="223">
        <v>0.75771107543551741</v>
      </c>
      <c r="DC403" s="223">
        <v>0.74604342278848379</v>
      </c>
      <c r="DD403" s="223">
        <v>0.73345218028866643</v>
      </c>
    </row>
    <row r="404" spans="8:108">
      <c r="H404" s="223" t="s">
        <v>893</v>
      </c>
      <c r="I404" s="223">
        <v>1.5</v>
      </c>
      <c r="J404" s="223">
        <v>1.5</v>
      </c>
      <c r="K404" s="223">
        <v>1.5</v>
      </c>
      <c r="L404" s="223">
        <v>1.5</v>
      </c>
      <c r="M404" s="223">
        <v>1.5</v>
      </c>
      <c r="N404" s="223">
        <v>1.5</v>
      </c>
      <c r="O404" s="223">
        <v>1.5</v>
      </c>
      <c r="P404" s="223">
        <v>1.5</v>
      </c>
      <c r="Q404" s="223">
        <v>1.5</v>
      </c>
      <c r="R404" s="223">
        <v>1.5</v>
      </c>
      <c r="S404" s="223">
        <v>1.5</v>
      </c>
      <c r="T404" s="223">
        <v>1.5</v>
      </c>
      <c r="U404" s="223">
        <v>1.5</v>
      </c>
      <c r="V404" s="223">
        <v>1.5</v>
      </c>
      <c r="W404" s="223">
        <v>1.5</v>
      </c>
      <c r="X404" s="223">
        <v>1.5</v>
      </c>
      <c r="Y404" s="223">
        <v>1.5</v>
      </c>
      <c r="Z404" s="223">
        <v>1.5</v>
      </c>
      <c r="AA404" s="223">
        <v>1.5</v>
      </c>
      <c r="AB404" s="223">
        <v>1.5</v>
      </c>
      <c r="AC404" s="223">
        <v>1.5</v>
      </c>
      <c r="AD404" s="223">
        <v>1.5</v>
      </c>
      <c r="AE404" s="223">
        <v>1.5</v>
      </c>
      <c r="AF404" s="223">
        <v>1.5</v>
      </c>
      <c r="AG404" s="223">
        <v>1.5</v>
      </c>
      <c r="AH404" s="223">
        <v>1.5</v>
      </c>
      <c r="AI404" s="223">
        <v>1.5</v>
      </c>
      <c r="AJ404" s="223">
        <v>1.5</v>
      </c>
      <c r="AK404" s="223">
        <v>1.5</v>
      </c>
      <c r="AL404" s="223">
        <v>1.5</v>
      </c>
      <c r="AM404" s="223">
        <v>1.5</v>
      </c>
      <c r="AN404" s="223">
        <v>1.5</v>
      </c>
      <c r="AO404" s="223">
        <v>1.5</v>
      </c>
      <c r="AP404" s="223">
        <v>1.5</v>
      </c>
      <c r="AQ404" s="223">
        <v>1.5</v>
      </c>
      <c r="AR404" s="223">
        <v>1.5</v>
      </c>
      <c r="AS404" s="223">
        <v>1.5</v>
      </c>
      <c r="AT404" s="223">
        <v>1.5</v>
      </c>
      <c r="AU404" s="223">
        <v>1.5</v>
      </c>
      <c r="AV404" s="223">
        <v>1.5</v>
      </c>
      <c r="AW404" s="223">
        <v>1.5</v>
      </c>
      <c r="AX404" s="223">
        <v>1.5</v>
      </c>
      <c r="AY404" s="223">
        <v>1.5</v>
      </c>
      <c r="AZ404" s="223">
        <v>1.5</v>
      </c>
      <c r="BA404" s="223">
        <v>1.5</v>
      </c>
      <c r="BB404" s="223">
        <v>1.5</v>
      </c>
      <c r="BC404" s="223">
        <v>1.5</v>
      </c>
      <c r="BD404" s="223">
        <v>1.5</v>
      </c>
      <c r="BE404" s="223">
        <v>1.5</v>
      </c>
      <c r="BF404" s="223">
        <v>1.5</v>
      </c>
      <c r="BG404" s="223">
        <v>1.5</v>
      </c>
      <c r="BH404" s="223">
        <v>1.5</v>
      </c>
      <c r="BI404" s="223">
        <v>1.5</v>
      </c>
      <c r="BJ404" s="223">
        <v>1.5</v>
      </c>
      <c r="BK404" s="223">
        <v>1.5</v>
      </c>
      <c r="BL404" s="223">
        <v>1.5</v>
      </c>
      <c r="BM404" s="223">
        <v>1.5</v>
      </c>
      <c r="BN404" s="223">
        <v>1.5</v>
      </c>
      <c r="BO404" s="223">
        <v>1.5</v>
      </c>
      <c r="BP404" s="223">
        <v>1.5</v>
      </c>
      <c r="BQ404" s="223">
        <v>1.5</v>
      </c>
      <c r="BR404" s="223">
        <v>1.5</v>
      </c>
      <c r="BS404" s="223">
        <v>1.5</v>
      </c>
      <c r="BT404" s="223">
        <v>1.5</v>
      </c>
      <c r="BU404" s="223">
        <v>1.5</v>
      </c>
      <c r="BV404" s="223">
        <v>1.5</v>
      </c>
      <c r="BW404" s="223">
        <v>1.5</v>
      </c>
      <c r="BX404" s="223">
        <v>1.5</v>
      </c>
      <c r="BY404" s="223">
        <v>1.5</v>
      </c>
      <c r="BZ404" s="223">
        <v>1.5</v>
      </c>
      <c r="CA404" s="223">
        <v>1.5</v>
      </c>
      <c r="CB404" s="223">
        <v>1.5</v>
      </c>
      <c r="CC404" s="223">
        <v>1.5</v>
      </c>
      <c r="CD404" s="223">
        <v>1.5</v>
      </c>
      <c r="CE404" s="223">
        <v>1.5</v>
      </c>
      <c r="CF404" s="223">
        <v>1.5</v>
      </c>
      <c r="CG404" s="223">
        <v>1.5</v>
      </c>
      <c r="CH404" s="223">
        <v>1.5</v>
      </c>
      <c r="CI404" s="223">
        <v>1.5</v>
      </c>
      <c r="CJ404" s="223">
        <v>1.5</v>
      </c>
      <c r="CK404" s="223">
        <v>1.5</v>
      </c>
      <c r="CL404" s="223">
        <v>1.5</v>
      </c>
      <c r="CM404" s="223">
        <v>1.5</v>
      </c>
      <c r="CN404" s="223">
        <v>1.5</v>
      </c>
      <c r="CO404" s="223">
        <v>1.5</v>
      </c>
      <c r="CP404" s="223">
        <v>1.5</v>
      </c>
      <c r="CQ404" s="223">
        <v>1.5</v>
      </c>
      <c r="CR404" s="223">
        <v>1.5</v>
      </c>
      <c r="CS404" s="223">
        <v>1.5</v>
      </c>
      <c r="CT404" s="223">
        <v>1.5</v>
      </c>
      <c r="CU404" s="223">
        <v>1.5</v>
      </c>
      <c r="CV404" s="223">
        <v>1.5</v>
      </c>
      <c r="CW404" s="223">
        <v>1.5</v>
      </c>
      <c r="CX404" s="223">
        <v>1.5</v>
      </c>
      <c r="CY404" s="223">
        <v>1.5</v>
      </c>
      <c r="CZ404" s="223">
        <v>1.5</v>
      </c>
      <c r="DA404" s="223">
        <v>1.5</v>
      </c>
      <c r="DB404" s="223">
        <v>1.5</v>
      </c>
      <c r="DC404" s="223">
        <v>1.5</v>
      </c>
      <c r="DD404" s="223">
        <v>1.5</v>
      </c>
    </row>
    <row r="405" spans="8:108">
      <c r="H405" s="223" t="s">
        <v>892</v>
      </c>
      <c r="I405" s="223">
        <v>4.0981485423270143E-3</v>
      </c>
      <c r="J405" s="223">
        <v>4.0976544244494296E-3</v>
      </c>
      <c r="K405" s="223">
        <v>4.0971266965915938E-3</v>
      </c>
      <c r="L405" s="223">
        <v>4.0965630718910228E-3</v>
      </c>
      <c r="M405" s="223">
        <v>4.0959611077851978E-3</v>
      </c>
      <c r="N405" s="223">
        <v>4.0953181953971313E-3</v>
      </c>
      <c r="O405" s="223">
        <v>4.0946315481951998E-3</v>
      </c>
      <c r="P405" s="223">
        <v>4.0938981898775229E-3</v>
      </c>
      <c r="Q405" s="223">
        <v>4.0931149414275949E-3</v>
      </c>
      <c r="R405" s="223">
        <v>4.0922784072840992E-3</v>
      </c>
      <c r="S405" s="223">
        <v>4.0913849605639157E-3</v>
      </c>
      <c r="T405" s="223">
        <v>4.0904307272730317E-3</v>
      </c>
      <c r="U405" s="223">
        <v>4.089411569435538E-3</v>
      </c>
      <c r="V405" s="223">
        <v>4.0883230670659965E-3</v>
      </c>
      <c r="W405" s="223">
        <v>4.0871604989051943E-3</v>
      </c>
      <c r="X405" s="223">
        <v>4.0859188218337426E-3</v>
      </c>
      <c r="Y405" s="223">
        <v>4.0845926488718952E-3</v>
      </c>
      <c r="Z405" s="223">
        <v>4.0831762256675359E-3</v>
      </c>
      <c r="AA405" s="223">
        <v>4.0816634053673266E-3</v>
      </c>
      <c r="AB405" s="223">
        <v>4.0800476217586036E-3</v>
      </c>
      <c r="AC405" s="223">
        <v>4.0783218605615727E-3</v>
      </c>
      <c r="AD405" s="223">
        <v>4.0764786287428188E-3</v>
      </c>
      <c r="AE405" s="223">
        <v>4.0745099217119173E-3</v>
      </c>
      <c r="AF405" s="223">
        <v>4.0724071882530374E-3</v>
      </c>
      <c r="AG405" s="223">
        <v>4.0701612930327917E-3</v>
      </c>
      <c r="AH405" s="223">
        <v>4.0677624765141579E-3</v>
      </c>
      <c r="AI405" s="223">
        <v>4.0652003120939841E-3</v>
      </c>
      <c r="AJ405" s="223">
        <v>4.0624636602683822E-3</v>
      </c>
      <c r="AK405" s="223">
        <v>4.0595406196160602E-3</v>
      </c>
      <c r="AL405" s="223">
        <v>4.0564184743743185E-3</v>
      </c>
      <c r="AM405" s="223">
        <v>4.0530836383659355E-3</v>
      </c>
      <c r="AN405" s="223">
        <v>4.0495215950173812E-3</v>
      </c>
      <c r="AO405" s="223">
        <v>4.0457168331896401E-3</v>
      </c>
      <c r="AP405" s="223">
        <v>4.0416527785222551E-3</v>
      </c>
      <c r="AQ405" s="223">
        <v>4.0373117199689404E-3</v>
      </c>
      <c r="AR405" s="223">
        <v>4.0326747311790557E-3</v>
      </c>
      <c r="AS405" s="223">
        <v>4.0277215863533198E-3</v>
      </c>
      <c r="AT405" s="223">
        <v>4.0224306701741189E-3</v>
      </c>
      <c r="AU405" s="223">
        <v>4.0167788813805436E-3</v>
      </c>
      <c r="AV405" s="223">
        <v>4.0107415295256238E-3</v>
      </c>
      <c r="AW405" s="223">
        <v>4.0042922244179508E-3</v>
      </c>
      <c r="AX405" s="223">
        <v>3.9974027577117316E-3</v>
      </c>
      <c r="AY405" s="223">
        <v>3.9900429760681309E-3</v>
      </c>
      <c r="AZ405" s="223">
        <v>3.982180645266193E-3</v>
      </c>
      <c r="BA405" s="223">
        <v>3.9737813045934703E-3</v>
      </c>
      <c r="BB405" s="223">
        <v>3.9648081107944554E-3</v>
      </c>
      <c r="BC405" s="223">
        <v>3.9552216707985973E-3</v>
      </c>
      <c r="BD405" s="223">
        <v>3.944979862388902E-3</v>
      </c>
      <c r="BE405" s="223">
        <v>3.9340376419063575E-3</v>
      </c>
      <c r="BF405" s="223">
        <v>3.9223468380145043E-3</v>
      </c>
      <c r="BG405" s="223">
        <v>3.9098559304717641E-3</v>
      </c>
      <c r="BH405" s="223">
        <v>3.8965098127765616E-3</v>
      </c>
      <c r="BI405" s="223">
        <v>3.8822495374610981E-3</v>
      </c>
      <c r="BJ405" s="223">
        <v>3.8670120427137201E-3</v>
      </c>
      <c r="BK405" s="223">
        <v>3.8507298589066236E-3</v>
      </c>
      <c r="BL405" s="223">
        <v>3.8333307934948074E-3</v>
      </c>
      <c r="BM405" s="223">
        <v>3.8147375926334457E-3</v>
      </c>
      <c r="BN405" s="223">
        <v>3.7948675777337718E-3</v>
      </c>
      <c r="BO405" s="223">
        <v>3.773632255042088E-3</v>
      </c>
      <c r="BP405" s="223">
        <v>3.7509368961823756E-3</v>
      </c>
      <c r="BQ405" s="223">
        <v>3.7266800874502983E-3</v>
      </c>
      <c r="BR405" s="223">
        <v>3.7007532454853215E-3</v>
      </c>
      <c r="BS405" s="223">
        <v>3.6730400967786578E-3</v>
      </c>
      <c r="BT405" s="223">
        <v>3.6434161182985632E-3</v>
      </c>
      <c r="BU405" s="223">
        <v>3.6117480797357468E-3</v>
      </c>
      <c r="BV405" s="223">
        <v>3.5778964665146044E-3</v>
      </c>
      <c r="BW405" s="223">
        <v>3.5417028697163986E-3</v>
      </c>
      <c r="BX405" s="223">
        <v>3.5030053362616817E-3</v>
      </c>
      <c r="BY405" s="223">
        <v>3.4616281538978016E-3</v>
      </c>
      <c r="BZ405" s="223">
        <v>3.4173830153035058E-3</v>
      </c>
      <c r="CA405" s="223">
        <v>3.3700680953743733E-3</v>
      </c>
      <c r="CB405" s="223">
        <v>3.3194670612764795E-3</v>
      </c>
      <c r="CC405" s="223">
        <v>3.2653480111756567E-3</v>
      </c>
      <c r="CD405" s="223">
        <v>3.2074623373929668E-3</v>
      </c>
      <c r="CE405" s="223">
        <v>3.1455435097536778E-3</v>
      </c>
      <c r="CF405" s="223">
        <v>3.0793057749987345E-3</v>
      </c>
      <c r="CG405" s="223">
        <v>3.0084427683393501E-3</v>
      </c>
      <c r="CH405" s="223">
        <v>2.9326260335880332E-3</v>
      </c>
      <c r="CI405" s="223">
        <v>2.8515034488313662E-3</v>
      </c>
      <c r="CJ405" s="223">
        <v>2.8603396172131382E-3</v>
      </c>
      <c r="CK405" s="223">
        <v>2.8816268706332122E-3</v>
      </c>
      <c r="CL405" s="223">
        <v>2.9043603713804584E-3</v>
      </c>
      <c r="CM405" s="223">
        <v>2.9286211238120029E-3</v>
      </c>
      <c r="CN405" s="223">
        <v>2.9545245574617227E-3</v>
      </c>
      <c r="CO405" s="223">
        <v>2.9821941983899946E-3</v>
      </c>
      <c r="CP405" s="223">
        <v>3.0117664211035469E-3</v>
      </c>
      <c r="CQ405" s="223">
        <v>3.0433973581838443E-3</v>
      </c>
      <c r="CR405" s="223">
        <v>3.077299003524484E-3</v>
      </c>
      <c r="CS405" s="223">
        <v>3.1135887179243485E-3</v>
      </c>
      <c r="CT405" s="223">
        <v>3.1525097304828916E-3</v>
      </c>
      <c r="CU405" s="223">
        <v>3.194306663631471E-3</v>
      </c>
      <c r="CV405" s="223">
        <v>3.2392598656703167E-3</v>
      </c>
      <c r="CW405" s="223">
        <v>3.2876930301456468E-3</v>
      </c>
      <c r="CX405" s="223">
        <v>3.3399827777621681E-3</v>
      </c>
      <c r="CY405" s="223">
        <v>3.3965707998567319E-3</v>
      </c>
      <c r="CZ405" s="223">
        <v>3.4579793609421519E-3</v>
      </c>
      <c r="DA405" s="223">
        <v>3.5248312527478651E-3</v>
      </c>
      <c r="DB405" s="223">
        <v>3.5978757178958733E-3</v>
      </c>
      <c r="DC405" s="223">
        <v>3.6780224867985689E-3</v>
      </c>
      <c r="DD405" s="223">
        <v>3.7663870081939541E-3</v>
      </c>
    </row>
    <row r="406" spans="8:108">
      <c r="H406" s="223" t="s">
        <v>891</v>
      </c>
      <c r="I406" s="223">
        <v>1</v>
      </c>
      <c r="J406" s="223">
        <v>1</v>
      </c>
      <c r="K406" s="223">
        <v>1</v>
      </c>
      <c r="L406" s="223">
        <v>1</v>
      </c>
      <c r="M406" s="223">
        <v>1</v>
      </c>
      <c r="N406" s="223">
        <v>1</v>
      </c>
      <c r="O406" s="223">
        <v>1</v>
      </c>
      <c r="P406" s="223">
        <v>1</v>
      </c>
      <c r="Q406" s="223">
        <v>1</v>
      </c>
      <c r="R406" s="223">
        <v>1</v>
      </c>
      <c r="S406" s="223">
        <v>1</v>
      </c>
      <c r="T406" s="223">
        <v>1</v>
      </c>
      <c r="U406" s="223">
        <v>1</v>
      </c>
      <c r="V406" s="223">
        <v>1</v>
      </c>
      <c r="W406" s="223">
        <v>1</v>
      </c>
      <c r="X406" s="223">
        <v>1</v>
      </c>
      <c r="Y406" s="223">
        <v>1</v>
      </c>
      <c r="Z406" s="223">
        <v>1</v>
      </c>
      <c r="AA406" s="223">
        <v>1</v>
      </c>
      <c r="AB406" s="223">
        <v>1</v>
      </c>
      <c r="AC406" s="223">
        <v>1</v>
      </c>
      <c r="AD406" s="223">
        <v>1</v>
      </c>
      <c r="AE406" s="223">
        <v>1</v>
      </c>
      <c r="AF406" s="223">
        <v>1</v>
      </c>
      <c r="AG406" s="223">
        <v>1</v>
      </c>
      <c r="AH406" s="223">
        <v>1</v>
      </c>
      <c r="AI406" s="223">
        <v>1</v>
      </c>
      <c r="AJ406" s="223">
        <v>1</v>
      </c>
      <c r="AK406" s="223">
        <v>1</v>
      </c>
      <c r="AL406" s="223">
        <v>1</v>
      </c>
      <c r="AM406" s="223">
        <v>1</v>
      </c>
      <c r="AN406" s="223">
        <v>1</v>
      </c>
      <c r="AO406" s="223">
        <v>1</v>
      </c>
      <c r="AP406" s="223">
        <v>1</v>
      </c>
      <c r="AQ406" s="223">
        <v>1</v>
      </c>
      <c r="AR406" s="223">
        <v>1</v>
      </c>
      <c r="AS406" s="223">
        <v>1</v>
      </c>
      <c r="AT406" s="223">
        <v>1</v>
      </c>
      <c r="AU406" s="223">
        <v>1</v>
      </c>
      <c r="AV406" s="223">
        <v>1</v>
      </c>
      <c r="AW406" s="223">
        <v>1</v>
      </c>
      <c r="AX406" s="223">
        <v>1</v>
      </c>
      <c r="AY406" s="223">
        <v>1</v>
      </c>
      <c r="AZ406" s="223">
        <v>1</v>
      </c>
      <c r="BA406" s="223">
        <v>1</v>
      </c>
      <c r="BB406" s="223">
        <v>1</v>
      </c>
      <c r="BC406" s="223">
        <v>1</v>
      </c>
      <c r="BD406" s="223">
        <v>1</v>
      </c>
      <c r="BE406" s="223">
        <v>1</v>
      </c>
      <c r="BF406" s="223">
        <v>1</v>
      </c>
      <c r="BG406" s="223">
        <v>1</v>
      </c>
      <c r="BH406" s="223">
        <v>1</v>
      </c>
      <c r="BI406" s="223">
        <v>1</v>
      </c>
      <c r="BJ406" s="223">
        <v>1</v>
      </c>
      <c r="BK406" s="223">
        <v>1</v>
      </c>
      <c r="BL406" s="223">
        <v>1</v>
      </c>
      <c r="BM406" s="223">
        <v>1</v>
      </c>
      <c r="BN406" s="223">
        <v>1</v>
      </c>
      <c r="BO406" s="223">
        <v>1</v>
      </c>
      <c r="BP406" s="223">
        <v>1</v>
      </c>
      <c r="BQ406" s="223">
        <v>1</v>
      </c>
      <c r="BR406" s="223">
        <v>1</v>
      </c>
      <c r="BS406" s="223">
        <v>1</v>
      </c>
      <c r="BT406" s="223">
        <v>1</v>
      </c>
      <c r="BU406" s="223">
        <v>1</v>
      </c>
      <c r="BV406" s="223">
        <v>1</v>
      </c>
      <c r="BW406" s="223">
        <v>1</v>
      </c>
      <c r="BX406" s="223">
        <v>1</v>
      </c>
      <c r="BY406" s="223">
        <v>1</v>
      </c>
      <c r="BZ406" s="223">
        <v>1</v>
      </c>
      <c r="CA406" s="223">
        <v>1</v>
      </c>
      <c r="CB406" s="223">
        <v>1</v>
      </c>
      <c r="CC406" s="223">
        <v>1</v>
      </c>
      <c r="CD406" s="223">
        <v>1</v>
      </c>
      <c r="CE406" s="223">
        <v>1</v>
      </c>
      <c r="CF406" s="223">
        <v>1</v>
      </c>
      <c r="CG406" s="223">
        <v>1</v>
      </c>
      <c r="CH406" s="223">
        <v>1</v>
      </c>
      <c r="CI406" s="223">
        <v>1</v>
      </c>
      <c r="CJ406" s="223">
        <v>1</v>
      </c>
      <c r="CK406" s="223">
        <v>1</v>
      </c>
      <c r="CL406" s="223">
        <v>1</v>
      </c>
      <c r="CM406" s="223">
        <v>1</v>
      </c>
      <c r="CN406" s="223">
        <v>1</v>
      </c>
      <c r="CO406" s="223">
        <v>1</v>
      </c>
      <c r="CP406" s="223">
        <v>1</v>
      </c>
      <c r="CQ406" s="223">
        <v>1</v>
      </c>
      <c r="CR406" s="223">
        <v>1</v>
      </c>
      <c r="CS406" s="223">
        <v>1</v>
      </c>
      <c r="CT406" s="223">
        <v>1</v>
      </c>
      <c r="CU406" s="223">
        <v>1</v>
      </c>
      <c r="CV406" s="223">
        <v>1</v>
      </c>
      <c r="CW406" s="223">
        <v>1</v>
      </c>
      <c r="CX406" s="223">
        <v>1</v>
      </c>
      <c r="CY406" s="223">
        <v>1</v>
      </c>
      <c r="CZ406" s="223">
        <v>1</v>
      </c>
      <c r="DA406" s="223">
        <v>1</v>
      </c>
      <c r="DB406" s="223">
        <v>1</v>
      </c>
      <c r="DC406" s="223">
        <v>1</v>
      </c>
      <c r="DD406" s="223">
        <v>1</v>
      </c>
    </row>
    <row r="407" spans="8:108">
      <c r="I407" s="223">
        <v>0.14516093099090771</v>
      </c>
      <c r="J407" s="223">
        <v>0.14515754028316752</v>
      </c>
      <c r="K407" s="223">
        <v>0.14515393827699824</v>
      </c>
      <c r="L407" s="223">
        <v>0.14515011331478594</v>
      </c>
      <c r="M407" s="223">
        <v>0.14514605332702263</v>
      </c>
      <c r="N407" s="223">
        <v>0.14514174585831027</v>
      </c>
      <c r="O407" s="223">
        <v>0.14513717810228849</v>
      </c>
      <c r="P407" s="223">
        <v>0.14513233694754335</v>
      </c>
      <c r="Q407" s="223">
        <v>0.14512720903645493</v>
      </c>
      <c r="R407" s="223">
        <v>0.14512178083924537</v>
      </c>
      <c r="S407" s="223">
        <v>0.14511603874583706</v>
      </c>
      <c r="T407" s="223">
        <v>0.14510996917853014</v>
      </c>
      <c r="U407" s="223">
        <v>0.14510355872896666</v>
      </c>
      <c r="V407" s="223">
        <v>0.14509679432337289</v>
      </c>
      <c r="W407" s="223">
        <v>0.14508966342067284</v>
      </c>
      <c r="X407" s="223">
        <v>0.14508215424875417</v>
      </c>
      <c r="Y407" s="223">
        <v>0.1450742560849565</v>
      </c>
      <c r="Z407" s="223">
        <v>0.14506595958775342</v>
      </c>
      <c r="AA407" s="223">
        <v>0.14505725718763451</v>
      </c>
      <c r="AB407" s="223">
        <v>0.14504814354637297</v>
      </c>
      <c r="AC407" s="223">
        <v>0.14503861609521954</v>
      </c>
      <c r="AD407" s="223">
        <v>0.14502867566410876</v>
      </c>
      <c r="AE407" s="223">
        <v>0.14501832721573407</v>
      </c>
      <c r="AF407" s="223">
        <v>0.14500758070037173</v>
      </c>
      <c r="AG407" s="223">
        <v>0.14499645204964873</v>
      </c>
      <c r="AH407" s="223">
        <v>0.14498496433009511</v>
      </c>
      <c r="AI407" s="223">
        <v>0.14497314908034831</v>
      </c>
      <c r="AJ407" s="223">
        <v>0.1449610478593345</v>
      </c>
      <c r="AK407" s="223">
        <v>0.1449487140367087</v>
      </c>
      <c r="AL407" s="223">
        <v>0.14493621486135297</v>
      </c>
      <c r="AM407" s="223">
        <v>0.14492363384890164</v>
      </c>
      <c r="AN407" s="223">
        <v>0.14491107353516708</v>
      </c>
      <c r="AO407" s="223">
        <v>0.14489865864909104</v>
      </c>
      <c r="AP407" s="223">
        <v>0.14488653976656249</v>
      </c>
      <c r="AQ407" s="223">
        <v>0.14487489751526328</v>
      </c>
      <c r="AR407" s="223">
        <v>0.14486394741078351</v>
      </c>
      <c r="AS407" s="223">
        <v>0.14485394541577301</v>
      </c>
      <c r="AT407" s="223">
        <v>0.14484519432706794</v>
      </c>
      <c r="AU407" s="223">
        <v>0.14483805111079148</v>
      </c>
      <c r="AV407" s="223">
        <v>0.1448329353226441</v>
      </c>
      <c r="AW407" s="223">
        <v>0.14483033877028542</v>
      </c>
      <c r="AX407" s="223">
        <v>0.14483083659721988</v>
      </c>
      <c r="AY407" s="223">
        <v>0.14483509999334351</v>
      </c>
      <c r="AZ407" s="223">
        <v>0.14484391076675629</v>
      </c>
      <c r="BA407" s="223">
        <v>0.14485817804513185</v>
      </c>
      <c r="BB407" s="223">
        <v>0.144878957413485</v>
      </c>
      <c r="BC407" s="223">
        <v>0.14490747283929159</v>
      </c>
      <c r="BD407" s="223">
        <v>0.14494514178642134</v>
      </c>
      <c r="BE407" s="223">
        <v>0.1449936039771732</v>
      </c>
      <c r="BF407" s="223">
        <v>0.14505475432794709</v>
      </c>
      <c r="BG407" s="223">
        <v>0.14513078065999108</v>
      </c>
      <c r="BH407" s="223">
        <v>0.1452242068736751</v>
      </c>
      <c r="BI407" s="223">
        <v>0.14533794237453049</v>
      </c>
      <c r="BJ407" s="223">
        <v>0.14547533865379439</v>
      </c>
      <c r="BK407" s="223">
        <v>0.14564025405764638</v>
      </c>
      <c r="BL407" s="223">
        <v>0.14583712793033232</v>
      </c>
      <c r="BM407" s="223">
        <v>0.14607106548996318</v>
      </c>
      <c r="BN407" s="223">
        <v>0.14634793499549079</v>
      </c>
      <c r="BO407" s="223">
        <v>0.14667447899332861</v>
      </c>
      <c r="BP407" s="223">
        <v>0.14705844169714283</v>
      </c>
      <c r="BQ407" s="223">
        <v>0.14750871486017117</v>
      </c>
      <c r="BR407" s="223">
        <v>0.14803550485273353</v>
      </c>
      <c r="BS407" s="223">
        <v>0.14865052406628812</v>
      </c>
      <c r="BT407" s="223">
        <v>0.14936721023885013</v>
      </c>
      <c r="BU407" s="223">
        <v>0.15020511197172645</v>
      </c>
      <c r="BV407" s="223">
        <v>0.15127661169986287</v>
      </c>
      <c r="BW407" s="223">
        <v>0.15244785848391779</v>
      </c>
      <c r="BX407" s="223">
        <v>0.15380067692129792</v>
      </c>
      <c r="BY407" s="223">
        <v>0.15536195869922823</v>
      </c>
      <c r="BZ407" s="223">
        <v>0.15716252349494336</v>
      </c>
      <c r="CA407" s="223">
        <v>0.15923769561506917</v>
      </c>
      <c r="CB407" s="223">
        <v>0.16162796720385991</v>
      </c>
      <c r="CC407" s="223">
        <v>0.16437976171670618</v>
      </c>
      <c r="CD407" s="223">
        <v>0.16754631364792691</v>
      </c>
      <c r="CE407" s="223">
        <v>0.17118868329414019</v>
      </c>
      <c r="CF407" s="223">
        <v>0.17537692868320523</v>
      </c>
      <c r="CG407" s="223">
        <v>0.18019146083359672</v>
      </c>
      <c r="CH407" s="223">
        <v>0.1857246133951003</v>
      </c>
      <c r="CI407" s="223">
        <v>0.19208246367005583</v>
      </c>
      <c r="CJ407" s="223">
        <v>0.19968443101823535</v>
      </c>
      <c r="CK407" s="223">
        <v>0.2081920303483924</v>
      </c>
      <c r="CL407" s="223">
        <v>0.21836030036590007</v>
      </c>
      <c r="CM407" s="223">
        <v>0.22993764787920934</v>
      </c>
      <c r="CN407" s="223">
        <v>0.24320103162996354</v>
      </c>
      <c r="CO407" s="223">
        <v>0.25840129471699486</v>
      </c>
      <c r="CP407" s="223">
        <v>0.27582831382773065</v>
      </c>
      <c r="CQ407" s="223">
        <v>0.2958937318809679</v>
      </c>
      <c r="CR407" s="223">
        <v>0.31963588759307437</v>
      </c>
      <c r="CS407" s="223">
        <v>0.34635802713503139</v>
      </c>
      <c r="CT407" s="223">
        <v>0.37703882153385521</v>
      </c>
      <c r="CU407" s="223">
        <v>0.41229533031855042</v>
      </c>
      <c r="CV407" s="223">
        <v>0.45284989406190201</v>
      </c>
      <c r="CW407" s="223">
        <v>0.49955092054423594</v>
      </c>
      <c r="CX407" s="223">
        <v>0.55339865804043364</v>
      </c>
      <c r="CY407" s="223">
        <v>0.61557744314349427</v>
      </c>
      <c r="CZ407" s="223">
        <v>0.68749644299447887</v>
      </c>
      <c r="DA407" s="223">
        <v>0.77084167905869816</v>
      </c>
      <c r="DB407" s="223">
        <v>0.86764323385168807</v>
      </c>
      <c r="DC407" s="223">
        <v>0.98036318772004072</v>
      </c>
      <c r="DD407" s="223">
        <v>1.1120123089234597</v>
      </c>
    </row>
    <row r="408" spans="8:108">
      <c r="H408" s="223" t="s">
        <v>3470</v>
      </c>
      <c r="I408" s="223">
        <v>1</v>
      </c>
      <c r="J408" s="223">
        <v>1</v>
      </c>
      <c r="K408" s="223">
        <v>1</v>
      </c>
      <c r="L408" s="223">
        <v>1</v>
      </c>
      <c r="M408" s="223">
        <v>1</v>
      </c>
      <c r="N408" s="223">
        <v>1</v>
      </c>
      <c r="O408" s="223">
        <v>1</v>
      </c>
      <c r="P408" s="223">
        <v>1</v>
      </c>
      <c r="Q408" s="223">
        <v>1</v>
      </c>
      <c r="R408" s="223">
        <v>1</v>
      </c>
      <c r="S408" s="223">
        <v>1</v>
      </c>
      <c r="T408" s="223">
        <v>1</v>
      </c>
      <c r="U408" s="223">
        <v>1</v>
      </c>
      <c r="V408" s="223">
        <v>1</v>
      </c>
      <c r="W408" s="223">
        <v>1</v>
      </c>
      <c r="X408" s="223">
        <v>1</v>
      </c>
      <c r="Y408" s="223">
        <v>1</v>
      </c>
      <c r="Z408" s="223">
        <v>1</v>
      </c>
      <c r="AA408" s="223">
        <v>1</v>
      </c>
      <c r="AB408" s="223">
        <v>1</v>
      </c>
      <c r="AC408" s="223">
        <v>1</v>
      </c>
      <c r="AD408" s="223">
        <v>1</v>
      </c>
      <c r="AE408" s="223">
        <v>1</v>
      </c>
      <c r="AF408" s="223">
        <v>1</v>
      </c>
      <c r="AG408" s="223">
        <v>1</v>
      </c>
      <c r="AH408" s="223">
        <v>1</v>
      </c>
      <c r="AI408" s="223">
        <v>1</v>
      </c>
      <c r="AJ408" s="223">
        <v>1</v>
      </c>
      <c r="AK408" s="223">
        <v>1</v>
      </c>
      <c r="AL408" s="223">
        <v>1</v>
      </c>
      <c r="AM408" s="223">
        <v>1</v>
      </c>
      <c r="AN408" s="223">
        <v>1</v>
      </c>
      <c r="AO408" s="223">
        <v>1</v>
      </c>
      <c r="AP408" s="223">
        <v>1</v>
      </c>
      <c r="AQ408" s="223">
        <v>1</v>
      </c>
      <c r="AR408" s="223">
        <v>1</v>
      </c>
      <c r="AS408" s="223">
        <v>1</v>
      </c>
      <c r="AT408" s="223">
        <v>1</v>
      </c>
      <c r="AU408" s="223">
        <v>1</v>
      </c>
      <c r="AV408" s="223">
        <v>1</v>
      </c>
      <c r="AW408" s="223">
        <v>1</v>
      </c>
      <c r="AX408" s="223">
        <v>1</v>
      </c>
      <c r="AY408" s="223">
        <v>1</v>
      </c>
      <c r="AZ408" s="223">
        <v>1</v>
      </c>
      <c r="BA408" s="223">
        <v>1</v>
      </c>
      <c r="BB408" s="223">
        <v>1</v>
      </c>
      <c r="BC408" s="223">
        <v>1</v>
      </c>
      <c r="BD408" s="223">
        <v>1</v>
      </c>
      <c r="BE408" s="223">
        <v>1</v>
      </c>
      <c r="BF408" s="223">
        <v>1</v>
      </c>
      <c r="BG408" s="223">
        <v>1</v>
      </c>
      <c r="BH408" s="223">
        <v>1</v>
      </c>
      <c r="BI408" s="223">
        <v>1</v>
      </c>
      <c r="BJ408" s="223">
        <v>1</v>
      </c>
      <c r="BK408" s="223">
        <v>1</v>
      </c>
      <c r="BL408" s="223">
        <v>1</v>
      </c>
      <c r="BM408" s="223">
        <v>1</v>
      </c>
      <c r="BN408" s="223">
        <v>1</v>
      </c>
      <c r="BO408" s="223">
        <v>1</v>
      </c>
      <c r="BP408" s="223">
        <v>1</v>
      </c>
      <c r="BQ408" s="223">
        <v>1</v>
      </c>
      <c r="BR408" s="223">
        <v>1</v>
      </c>
      <c r="BS408" s="223">
        <v>1</v>
      </c>
      <c r="BT408" s="223">
        <v>1</v>
      </c>
      <c r="BU408" s="223">
        <v>1</v>
      </c>
      <c r="BV408" s="223">
        <v>1</v>
      </c>
      <c r="BW408" s="223">
        <v>1</v>
      </c>
      <c r="BX408" s="223">
        <v>1</v>
      </c>
      <c r="BY408" s="223">
        <v>1</v>
      </c>
      <c r="BZ408" s="223">
        <v>1</v>
      </c>
      <c r="CA408" s="223">
        <v>1</v>
      </c>
      <c r="CB408" s="223">
        <v>1</v>
      </c>
      <c r="CC408" s="223">
        <v>1</v>
      </c>
      <c r="CD408" s="223">
        <v>1</v>
      </c>
      <c r="CE408" s="223">
        <v>1</v>
      </c>
      <c r="CF408" s="223">
        <v>1</v>
      </c>
      <c r="CG408" s="223">
        <v>1</v>
      </c>
      <c r="CH408" s="223">
        <v>1</v>
      </c>
      <c r="CI408" s="223">
        <v>1</v>
      </c>
      <c r="CJ408" s="223">
        <v>1</v>
      </c>
      <c r="CK408" s="223">
        <v>1</v>
      </c>
      <c r="CL408" s="223">
        <v>1</v>
      </c>
      <c r="CM408" s="223">
        <v>1</v>
      </c>
      <c r="CN408" s="223">
        <v>1</v>
      </c>
      <c r="CO408" s="223">
        <v>1</v>
      </c>
      <c r="CP408" s="223">
        <v>1</v>
      </c>
      <c r="CQ408" s="223">
        <v>1</v>
      </c>
      <c r="CR408" s="223">
        <v>1</v>
      </c>
      <c r="CS408" s="223">
        <v>1</v>
      </c>
      <c r="CT408" s="223">
        <v>1</v>
      </c>
      <c r="CU408" s="223">
        <v>1</v>
      </c>
      <c r="CV408" s="223">
        <v>1</v>
      </c>
      <c r="CW408" s="223">
        <v>1</v>
      </c>
      <c r="CX408" s="223">
        <v>1</v>
      </c>
      <c r="CY408" s="223">
        <v>1</v>
      </c>
      <c r="CZ408" s="223">
        <v>1</v>
      </c>
      <c r="DA408" s="223">
        <v>1</v>
      </c>
      <c r="DB408" s="223">
        <v>1</v>
      </c>
      <c r="DC408" s="223">
        <v>1</v>
      </c>
      <c r="DD408" s="223">
        <v>1</v>
      </c>
    </row>
    <row r="409" spans="8:108">
      <c r="H409" s="223" t="s">
        <v>2398</v>
      </c>
      <c r="I409" s="223">
        <v>8.0687500000000013E-3</v>
      </c>
      <c r="J409" s="223">
        <v>8.0687500000000013E-3</v>
      </c>
      <c r="K409" s="223">
        <v>8.0687500000000013E-3</v>
      </c>
      <c r="L409" s="223">
        <v>8.0687500000000013E-3</v>
      </c>
      <c r="M409" s="223">
        <v>8.0687500000000013E-3</v>
      </c>
      <c r="N409" s="223">
        <v>8.0687500000000013E-3</v>
      </c>
      <c r="O409" s="223">
        <v>8.0687500000000013E-3</v>
      </c>
      <c r="P409" s="223">
        <v>8.0687500000000013E-3</v>
      </c>
      <c r="Q409" s="223">
        <v>8.0687500000000013E-3</v>
      </c>
      <c r="R409" s="223">
        <v>8.0687500000000013E-3</v>
      </c>
      <c r="S409" s="223">
        <v>8.0687500000000013E-3</v>
      </c>
      <c r="T409" s="223">
        <v>8.0687500000000013E-3</v>
      </c>
      <c r="U409" s="223">
        <v>8.0687500000000013E-3</v>
      </c>
      <c r="V409" s="223">
        <v>8.0687500000000013E-3</v>
      </c>
      <c r="W409" s="223">
        <v>8.0687500000000013E-3</v>
      </c>
      <c r="X409" s="223">
        <v>8.0687500000000013E-3</v>
      </c>
      <c r="Y409" s="223">
        <v>8.0687500000000013E-3</v>
      </c>
      <c r="Z409" s="223">
        <v>8.0687500000000013E-3</v>
      </c>
      <c r="AA409" s="223">
        <v>8.0687500000000013E-3</v>
      </c>
      <c r="AB409" s="223">
        <v>8.0687500000000013E-3</v>
      </c>
      <c r="AC409" s="223">
        <v>8.0687500000000013E-3</v>
      </c>
      <c r="AD409" s="223">
        <v>8.0687500000000013E-3</v>
      </c>
      <c r="AE409" s="223">
        <v>8.0687500000000013E-3</v>
      </c>
      <c r="AF409" s="223">
        <v>8.0687500000000013E-3</v>
      </c>
      <c r="AG409" s="223">
        <v>8.0687500000000013E-3</v>
      </c>
      <c r="AH409" s="223">
        <v>8.0687500000000013E-3</v>
      </c>
      <c r="AI409" s="223">
        <v>8.0687500000000013E-3</v>
      </c>
      <c r="AJ409" s="223">
        <v>8.0687500000000013E-3</v>
      </c>
      <c r="AK409" s="223">
        <v>8.0687500000000013E-3</v>
      </c>
      <c r="AL409" s="223">
        <v>8.0687500000000013E-3</v>
      </c>
      <c r="AM409" s="223">
        <v>8.0687500000000013E-3</v>
      </c>
      <c r="AN409" s="223">
        <v>8.0687500000000013E-3</v>
      </c>
      <c r="AO409" s="223">
        <v>8.0687500000000013E-3</v>
      </c>
      <c r="AP409" s="223">
        <v>8.0687500000000013E-3</v>
      </c>
      <c r="AQ409" s="223">
        <v>8.0687500000000013E-3</v>
      </c>
      <c r="AR409" s="223">
        <v>8.0687500000000013E-3</v>
      </c>
      <c r="AS409" s="223">
        <v>8.0687500000000013E-3</v>
      </c>
      <c r="AT409" s="223">
        <v>8.0687500000000013E-3</v>
      </c>
      <c r="AU409" s="223">
        <v>8.0687500000000013E-3</v>
      </c>
      <c r="AV409" s="223">
        <v>8.0687500000000013E-3</v>
      </c>
      <c r="AW409" s="223">
        <v>8.0687500000000013E-3</v>
      </c>
      <c r="AX409" s="223">
        <v>8.0687500000000013E-3</v>
      </c>
      <c r="AY409" s="223">
        <v>8.0687500000000013E-3</v>
      </c>
      <c r="AZ409" s="223">
        <v>8.0687500000000013E-3</v>
      </c>
      <c r="BA409" s="223">
        <v>8.0687500000000013E-3</v>
      </c>
      <c r="BB409" s="223">
        <v>8.0687500000000013E-3</v>
      </c>
      <c r="BC409" s="223">
        <v>8.0687500000000013E-3</v>
      </c>
      <c r="BD409" s="223">
        <v>8.0687500000000013E-3</v>
      </c>
      <c r="BE409" s="223">
        <v>8.0687500000000013E-3</v>
      </c>
      <c r="BF409" s="223">
        <v>8.0687500000000013E-3</v>
      </c>
      <c r="BG409" s="223">
        <v>8.0687500000000013E-3</v>
      </c>
      <c r="BH409" s="223">
        <v>8.0687500000000013E-3</v>
      </c>
      <c r="BI409" s="223">
        <v>8.0687500000000013E-3</v>
      </c>
      <c r="BJ409" s="223">
        <v>8.0687500000000013E-3</v>
      </c>
      <c r="BK409" s="223">
        <v>8.0687500000000013E-3</v>
      </c>
      <c r="BL409" s="223">
        <v>8.0687500000000013E-3</v>
      </c>
      <c r="BM409" s="223">
        <v>8.0687500000000013E-3</v>
      </c>
      <c r="BN409" s="223">
        <v>8.0687500000000013E-3</v>
      </c>
      <c r="BO409" s="223">
        <v>8.0687500000000013E-3</v>
      </c>
      <c r="BP409" s="223">
        <v>8.0687500000000013E-3</v>
      </c>
      <c r="BQ409" s="223">
        <v>8.0687500000000013E-3</v>
      </c>
      <c r="BR409" s="223">
        <v>8.0687500000000013E-3</v>
      </c>
      <c r="BS409" s="223">
        <v>8.0687500000000013E-3</v>
      </c>
      <c r="BT409" s="223">
        <v>8.0687500000000013E-3</v>
      </c>
      <c r="BU409" s="223">
        <v>8.0687500000000013E-3</v>
      </c>
      <c r="BV409" s="223">
        <v>8.0687500000000013E-3</v>
      </c>
      <c r="BW409" s="223">
        <v>8.0687500000000013E-3</v>
      </c>
      <c r="BX409" s="223">
        <v>8.0687500000000013E-3</v>
      </c>
      <c r="BY409" s="223">
        <v>8.0687500000000013E-3</v>
      </c>
      <c r="BZ409" s="223">
        <v>8.0687500000000013E-3</v>
      </c>
      <c r="CA409" s="223">
        <v>8.0687500000000013E-3</v>
      </c>
      <c r="CB409" s="223">
        <v>8.0687500000000013E-3</v>
      </c>
      <c r="CC409" s="223">
        <v>8.0687500000000013E-3</v>
      </c>
      <c r="CD409" s="223">
        <v>8.0687500000000013E-3</v>
      </c>
      <c r="CE409" s="223">
        <v>8.0687500000000013E-3</v>
      </c>
      <c r="CF409" s="223">
        <v>8.0687500000000013E-3</v>
      </c>
      <c r="CG409" s="223">
        <v>8.0687500000000013E-3</v>
      </c>
      <c r="CH409" s="223">
        <v>8.0687500000000013E-3</v>
      </c>
      <c r="CI409" s="223">
        <v>8.0687500000000013E-3</v>
      </c>
      <c r="CJ409" s="223">
        <v>8.0687500000000013E-3</v>
      </c>
      <c r="CK409" s="223">
        <v>8.0687500000000013E-3</v>
      </c>
      <c r="CL409" s="223">
        <v>8.0687500000000013E-3</v>
      </c>
      <c r="CM409" s="223">
        <v>8.0687500000000013E-3</v>
      </c>
      <c r="CN409" s="223">
        <v>8.0687500000000013E-3</v>
      </c>
      <c r="CO409" s="223">
        <v>8.0687500000000013E-3</v>
      </c>
      <c r="CP409" s="223">
        <v>8.0687500000000013E-3</v>
      </c>
      <c r="CQ409" s="223">
        <v>8.0687500000000013E-3</v>
      </c>
      <c r="CR409" s="223">
        <v>8.0687500000000013E-3</v>
      </c>
      <c r="CS409" s="223">
        <v>8.0687500000000013E-3</v>
      </c>
      <c r="CT409" s="223">
        <v>8.0687500000000013E-3</v>
      </c>
      <c r="CU409" s="223">
        <v>8.0687500000000013E-3</v>
      </c>
      <c r="CV409" s="223">
        <v>8.0687500000000013E-3</v>
      </c>
      <c r="CW409" s="223">
        <v>8.0687500000000013E-3</v>
      </c>
      <c r="CX409" s="223">
        <v>8.0687500000000013E-3</v>
      </c>
      <c r="CY409" s="223">
        <v>8.0687500000000013E-3</v>
      </c>
      <c r="CZ409" s="223">
        <v>8.0687500000000013E-3</v>
      </c>
      <c r="DA409" s="223">
        <v>8.0687500000000013E-3</v>
      </c>
      <c r="DB409" s="223">
        <v>8.0687500000000013E-3</v>
      </c>
      <c r="DC409" s="223">
        <v>8.0687500000000013E-3</v>
      </c>
      <c r="DD409" s="223">
        <v>8.0687500000000013E-3</v>
      </c>
    </row>
    <row r="413" spans="8:108">
      <c r="H413" s="223" t="s">
        <v>3366</v>
      </c>
    </row>
    <row r="414" spans="8:108">
      <c r="H414" s="223" t="s">
        <v>2157</v>
      </c>
      <c r="I414" s="223">
        <v>1.483981788967565E-3</v>
      </c>
      <c r="J414" s="223">
        <v>1.5848931924611132E-3</v>
      </c>
      <c r="K414" s="223">
        <v>1.6926666150378755E-3</v>
      </c>
      <c r="L414" s="223">
        <v>1.8077686769634338E-3</v>
      </c>
      <c r="M414" s="223">
        <v>1.9306977288832499E-3</v>
      </c>
      <c r="N414" s="223">
        <v>2.0619860095022198E-3</v>
      </c>
      <c r="O414" s="223">
        <v>2.2022019499873748E-3</v>
      </c>
      <c r="P414" s="223">
        <v>2.3519526350709585E-3</v>
      </c>
      <c r="Q414" s="223">
        <v>2.5118864315095794E-3</v>
      </c>
      <c r="R414" s="223">
        <v>2.682695795279725E-3</v>
      </c>
      <c r="S414" s="223">
        <v>2.8651202696637797E-3</v>
      </c>
      <c r="T414" s="223">
        <v>3.059949687207195E-3</v>
      </c>
      <c r="U414" s="223">
        <v>3.268027589410125E-3</v>
      </c>
      <c r="V414" s="223">
        <v>3.49025487895958E-3</v>
      </c>
      <c r="W414" s="223">
        <v>3.7275937203149392E-3</v>
      </c>
      <c r="X414" s="223">
        <v>3.9810717055349717E-3</v>
      </c>
      <c r="Y414" s="223">
        <v>4.2517863033828896E-3</v>
      </c>
      <c r="Z414" s="223">
        <v>4.5409096109724741E-3</v>
      </c>
      <c r="AA414" s="223">
        <v>4.8496934285281968E-3</v>
      </c>
      <c r="AB414" s="223">
        <v>5.1794746792312094E-3</v>
      </c>
      <c r="AC414" s="223">
        <v>5.5316811976172256E-3</v>
      </c>
      <c r="AD414" s="223">
        <v>5.9078379115879431E-3</v>
      </c>
      <c r="AE414" s="223">
        <v>6.309573444801932E-3</v>
      </c>
      <c r="AF414" s="223">
        <v>6.7386271680309438E-3</v>
      </c>
      <c r="AG414" s="223">
        <v>7.1968567300115197E-3</v>
      </c>
      <c r="AH414" s="223">
        <v>7.6862461003977377E-3</v>
      </c>
      <c r="AI414" s="223">
        <v>8.2089141596382552E-3</v>
      </c>
      <c r="AJ414" s="223">
        <v>8.7671238729686816E-3</v>
      </c>
      <c r="AK414" s="223">
        <v>9.3632920882394145E-3</v>
      </c>
      <c r="AL414" s="223">
        <v>9.9999999999999967E-3</v>
      </c>
      <c r="AM414" s="223">
        <v>1.0680004325145754E-2</v>
      </c>
      <c r="AN414" s="223">
        <v>1.1406249238513204E-2</v>
      </c>
      <c r="AO414" s="223">
        <v>1.2181879120101153E-2</v>
      </c>
      <c r="AP414" s="223">
        <v>1.3010252169108312E-2</v>
      </c>
      <c r="AQ414" s="223">
        <v>1.3894954943731374E-2</v>
      </c>
      <c r="AR414" s="223">
        <v>1.4839817889675646E-2</v>
      </c>
      <c r="AS414" s="223">
        <v>1.5848931924611131E-2</v>
      </c>
      <c r="AT414" s="223">
        <v>1.6926666150378751E-2</v>
      </c>
      <c r="AU414" s="223">
        <v>1.8077686769634341E-2</v>
      </c>
      <c r="AV414" s="223">
        <v>1.9306977288832496E-2</v>
      </c>
      <c r="AW414" s="223">
        <v>2.0619860095022202E-2</v>
      </c>
      <c r="AX414" s="223">
        <v>2.2022019499873747E-2</v>
      </c>
      <c r="AY414" s="223">
        <v>2.3519526350709585E-2</v>
      </c>
      <c r="AZ414" s="223">
        <v>2.5118864315095798E-2</v>
      </c>
      <c r="BA414" s="223">
        <v>2.682695795279726E-2</v>
      </c>
      <c r="BB414" s="223">
        <v>2.86512026966378E-2</v>
      </c>
      <c r="BC414" s="223">
        <v>3.0599496872071943E-2</v>
      </c>
      <c r="BD414" s="223">
        <v>3.2680275894101253E-2</v>
      </c>
      <c r="BE414" s="223">
        <v>3.490254878959579E-2</v>
      </c>
      <c r="BF414" s="223">
        <v>3.7275937203149395E-2</v>
      </c>
      <c r="BG414" s="223">
        <v>3.9810717055349713E-2</v>
      </c>
      <c r="BH414" s="223">
        <v>4.2517863033828901E-2</v>
      </c>
      <c r="BI414" s="223">
        <v>4.5409096109724739E-2</v>
      </c>
      <c r="BJ414" s="223">
        <v>4.8496934285281977E-2</v>
      </c>
      <c r="BK414" s="223">
        <v>5.1794746792312094E-2</v>
      </c>
      <c r="BL414" s="223">
        <v>5.5316811976172268E-2</v>
      </c>
      <c r="BM414" s="223">
        <v>5.9078379115879431E-2</v>
      </c>
      <c r="BN414" s="223">
        <v>6.3095734448019331E-2</v>
      </c>
      <c r="BO414" s="223">
        <v>6.7386271680309445E-2</v>
      </c>
      <c r="BP414" s="223">
        <v>7.1968567300115166E-2</v>
      </c>
      <c r="BQ414" s="223">
        <v>7.6862461003977381E-2</v>
      </c>
      <c r="BR414" s="223">
        <v>8.2089141596382531E-2</v>
      </c>
      <c r="BS414" s="223">
        <v>8.767123872968681E-2</v>
      </c>
      <c r="BT414" s="223">
        <v>9.3632920882394124E-2</v>
      </c>
      <c r="BU414" s="223">
        <v>9.9999999999999992E-2</v>
      </c>
      <c r="BV414" s="223">
        <v>0.10680004325145755</v>
      </c>
      <c r="BW414" s="223">
        <v>0.11406249238513208</v>
      </c>
      <c r="BX414" s="223">
        <v>0.12181879120101154</v>
      </c>
      <c r="BY414" s="223">
        <v>0.13010252169108316</v>
      </c>
      <c r="BZ414" s="223">
        <v>0.13894954943731375</v>
      </c>
      <c r="CA414" s="223">
        <v>0.14839817889675647</v>
      </c>
      <c r="CB414" s="223">
        <v>0.15848931924611126</v>
      </c>
      <c r="CC414" s="223">
        <v>0.16926666150378761</v>
      </c>
      <c r="CD414" s="223">
        <v>0.18077686769634341</v>
      </c>
      <c r="CE414" s="223">
        <v>0.19306977288832497</v>
      </c>
      <c r="CF414" s="223">
        <v>0.20619860095022191</v>
      </c>
      <c r="CG414" s="223">
        <v>0.22022019499873757</v>
      </c>
      <c r="CH414" s="223">
        <v>0.23519526350709588</v>
      </c>
      <c r="CI414" s="223">
        <v>0.25118864315095796</v>
      </c>
      <c r="CJ414" s="223">
        <v>0.26826957952797242</v>
      </c>
      <c r="CK414" s="223">
        <v>0.28651202696637817</v>
      </c>
      <c r="CL414" s="223">
        <v>0.30599496872071957</v>
      </c>
      <c r="CM414" s="223">
        <v>0.32680275894101252</v>
      </c>
      <c r="CN414" s="223">
        <v>0.34902548789595794</v>
      </c>
      <c r="CO414" s="223">
        <v>0.37275937203149373</v>
      </c>
      <c r="CP414" s="223">
        <v>0.39810717055349731</v>
      </c>
      <c r="CQ414" s="223">
        <v>0.42517863033828901</v>
      </c>
      <c r="CR414" s="223">
        <v>0.45409096109724745</v>
      </c>
      <c r="CS414" s="223">
        <v>0.48496934285281956</v>
      </c>
      <c r="CT414" s="223">
        <v>0.5179474679231213</v>
      </c>
      <c r="CU414" s="223">
        <v>0.55316811976172264</v>
      </c>
      <c r="CV414" s="223">
        <v>0.59078379115879431</v>
      </c>
      <c r="CW414" s="223">
        <v>0.63095734448019303</v>
      </c>
      <c r="CX414" s="223">
        <v>0.67386271680309406</v>
      </c>
      <c r="CY414" s="223">
        <v>0.71968567300115205</v>
      </c>
      <c r="CZ414" s="223">
        <v>0.76862461003977367</v>
      </c>
      <c r="DA414" s="223">
        <v>0.8208914159638252</v>
      </c>
      <c r="DB414" s="223">
        <v>0.87671238729686773</v>
      </c>
      <c r="DC414" s="223">
        <v>0.93632920882394166</v>
      </c>
      <c r="DD414" s="223">
        <v>1</v>
      </c>
    </row>
    <row r="415" spans="8:108">
      <c r="H415" s="223" t="s">
        <v>808</v>
      </c>
      <c r="I415" s="223">
        <v>0.30979268767374335</v>
      </c>
      <c r="J415" s="223">
        <v>0.30990036372826169</v>
      </c>
      <c r="K415" s="223">
        <v>0.31001536173912159</v>
      </c>
      <c r="L415" s="223">
        <v>0.31013817959385309</v>
      </c>
      <c r="M415" s="223">
        <v>0.31026934903534414</v>
      </c>
      <c r="N415" s="223">
        <v>0.31040943796385106</v>
      </c>
      <c r="O415" s="223">
        <v>0.31055905289552416</v>
      </c>
      <c r="P415" s="223">
        <v>0.31071884158808738</v>
      </c>
      <c r="Q415" s="223">
        <v>0.31088949584503534</v>
      </c>
      <c r="R415" s="223">
        <v>0.31107175451048358</v>
      </c>
      <c r="S415" s="223">
        <v>0.31126640666763028</v>
      </c>
      <c r="T415" s="223">
        <v>0.31147429505467156</v>
      </c>
      <c r="U415" s="223">
        <v>0.31169631971295081</v>
      </c>
      <c r="V415" s="223">
        <v>0.31193344188312616</v>
      </c>
      <c r="W415" s="223">
        <v>0.31218668816621686</v>
      </c>
      <c r="X415" s="223">
        <v>0.31245715496752813</v>
      </c>
      <c r="Y415" s="223">
        <v>0.31274601324268386</v>
      </c>
      <c r="Z415" s="223">
        <v>0.3130545135662976</v>
      </c>
      <c r="AA415" s="223">
        <v>0.3133839915452109</v>
      </c>
      <c r="AB415" s="223">
        <v>0.31373587359971411</v>
      </c>
      <c r="AC415" s="223">
        <v>0.31411168313775845</v>
      </c>
      <c r="AD415" s="223">
        <v>0.31451304714886513</v>
      </c>
      <c r="AE415" s="223">
        <v>0.31494170324625087</v>
      </c>
      <c r="AF415" s="223">
        <v>0.31539950718762799</v>
      </c>
      <c r="AG415" s="223">
        <v>0.31588844090720403</v>
      </c>
      <c r="AH415" s="223">
        <v>0.31641062109361412</v>
      </c>
      <c r="AI415" s="223">
        <v>0.31696830835088258</v>
      </c>
      <c r="AJ415" s="223">
        <v>0.31756391698202185</v>
      </c>
      <c r="AK415" s="223">
        <v>0.31820002543757447</v>
      </c>
      <c r="AL415" s="223">
        <v>0.31887938747427014</v>
      </c>
      <c r="AM415" s="223">
        <v>0.31960494407204243</v>
      </c>
      <c r="AN415" s="223">
        <v>0.32037983616092164</v>
      </c>
      <c r="AO415" s="223">
        <v>0.32120741821282206</v>
      </c>
      <c r="AP415" s="223">
        <v>0.3220912727569758</v>
      </c>
      <c r="AQ415" s="223">
        <v>0.32303522588175765</v>
      </c>
      <c r="AR415" s="223">
        <v>0.32404336378990511</v>
      </c>
      <c r="AS415" s="223">
        <v>0.32512005047869097</v>
      </c>
      <c r="AT415" s="223">
        <v>0.32626994662146719</v>
      </c>
      <c r="AU415" s="223">
        <v>0.32749802973219144</v>
      </c>
      <c r="AV415" s="223">
        <v>0.32880961570009515</v>
      </c>
      <c r="AW415" s="223">
        <v>0.33021038178757878</v>
      </c>
      <c r="AX415" s="223">
        <v>0.33170639119075135</v>
      </c>
      <c r="AY415" s="223">
        <v>0.33330411926879627</v>
      </c>
      <c r="AZ415" s="223">
        <v>0.33501048155557672</v>
      </c>
      <c r="BA415" s="223">
        <v>0.33683286367461901</v>
      </c>
      <c r="BB415" s="223">
        <v>0.33877915328687569</v>
      </c>
      <c r="BC415" s="223">
        <v>0.34085777420949859</v>
      </c>
      <c r="BD415" s="223">
        <v>0.34307772285329924</v>
      </c>
      <c r="BE415" s="223">
        <v>0.34544860713667558</v>
      </c>
      <c r="BF415" s="223">
        <v>0.3479806880445967</v>
      </c>
      <c r="BG415" s="223">
        <v>0.35068492401280532</v>
      </c>
      <c r="BH415" s="223">
        <v>0.3535730183297916</v>
      </c>
      <c r="BI415" s="223">
        <v>0.35665746976236568</v>
      </c>
      <c r="BJ415" s="223">
        <v>0.35995162662488173</v>
      </c>
      <c r="BK415" s="223">
        <v>0.36346974452743258</v>
      </c>
      <c r="BL415" s="223">
        <v>0.36722704805470269</v>
      </c>
      <c r="BM415" s="223">
        <v>0.37123979664476642</v>
      </c>
      <c r="BN415" s="223">
        <v>0.37552535495602402</v>
      </c>
      <c r="BO415" s="223">
        <v>0.38010226803081903</v>
      </c>
      <c r="BP415" s="223">
        <v>0.38499034158620538</v>
      </c>
      <c r="BQ415" s="223">
        <v>0.3902107277859817</v>
      </c>
      <c r="BR415" s="223">
        <v>0.39578601687365988</v>
      </c>
      <c r="BS415" s="223">
        <v>0.40174033507368234</v>
      </c>
      <c r="BT415" s="223">
        <v>0.40809944919817143</v>
      </c>
      <c r="BU415" s="223">
        <v>0.41489087842905159</v>
      </c>
      <c r="BV415" s="223">
        <v>0.42214401378083216</v>
      </c>
      <c r="BW415" s="223">
        <v>0.42989024578802915</v>
      </c>
      <c r="BX415" s="223">
        <v>0.43816310100355749</v>
      </c>
      <c r="BY415" s="223">
        <v>0.446998387940927</v>
      </c>
      <c r="BZ415" s="223">
        <v>0.45643435314430714</v>
      </c>
      <c r="CA415" s="223">
        <v>0.46651184812718305</v>
      </c>
      <c r="CB415" s="223">
        <v>0.47727450798322429</v>
      </c>
      <c r="CC415" s="223">
        <v>0.48876894254313363</v>
      </c>
      <c r="CD415" s="223">
        <v>0.50104494102983466</v>
      </c>
      <c r="CE415" s="223">
        <v>0.51415569125285021</v>
      </c>
      <c r="CF415" s="223">
        <v>0.52815801448291477</v>
      </c>
      <c r="CG415" s="223">
        <v>0.54311261726193982</v>
      </c>
      <c r="CH415" s="223">
        <v>0.55908454206545055</v>
      </c>
      <c r="CI415" s="223">
        <v>0.5761428806406752</v>
      </c>
      <c r="CJ415" s="223">
        <v>0.59436176101805582</v>
      </c>
      <c r="CK415" s="223">
        <v>0.61382034410802122</v>
      </c>
      <c r="CL415" s="223">
        <v>0.63460324419733394</v>
      </c>
      <c r="CM415" s="223">
        <v>0.65680091782647732</v>
      </c>
      <c r="CN415" s="223">
        <v>0.68535989991723378</v>
      </c>
      <c r="CO415" s="223">
        <v>0.71069685511010072</v>
      </c>
      <c r="CP415" s="223">
        <v>0.73776031541391407</v>
      </c>
      <c r="CQ415" s="223">
        <v>0.76666890430920254</v>
      </c>
      <c r="CR415" s="223">
        <v>0.79754944954831086</v>
      </c>
      <c r="CS415" s="223">
        <v>0.83053775164160226</v>
      </c>
      <c r="CT415" s="223">
        <v>0.86577928129483217</v>
      </c>
      <c r="CU415" s="223">
        <v>0.9034299466626301</v>
      </c>
      <c r="CV415" s="223">
        <v>0.94365792651761482</v>
      </c>
      <c r="CW415" s="223">
        <v>0.98664189267225</v>
      </c>
      <c r="CX415" s="223">
        <v>1.0325745699136459</v>
      </c>
      <c r="CY415" s="223">
        <v>1.0816631743522136</v>
      </c>
      <c r="CZ415" s="223">
        <v>1.1341307452303442</v>
      </c>
      <c r="DA415" s="223">
        <v>1.1902176909985624</v>
      </c>
      <c r="DB415" s="223">
        <v>1.2501835813392503</v>
      </c>
      <c r="DC415" s="223">
        <v>1.3143092502661973</v>
      </c>
      <c r="DD415" s="223">
        <v>1.3828992992912861</v>
      </c>
    </row>
    <row r="416" spans="8:108">
      <c r="H416" s="223" t="s">
        <v>809</v>
      </c>
      <c r="I416" s="223">
        <v>-0.30682472409580819</v>
      </c>
      <c r="J416" s="223">
        <v>-0.30673057734333942</v>
      </c>
      <c r="K416" s="223">
        <v>-0.30663002850904586</v>
      </c>
      <c r="L416" s="223">
        <v>-0.30652264223992626</v>
      </c>
      <c r="M416" s="223">
        <v>-0.30640795357757761</v>
      </c>
      <c r="N416" s="223">
        <v>-0.30628546594484668</v>
      </c>
      <c r="O416" s="223">
        <v>-0.30615464899554939</v>
      </c>
      <c r="P416" s="223">
        <v>-0.30601493631794541</v>
      </c>
      <c r="Q416" s="223">
        <v>-0.3058657229820162</v>
      </c>
      <c r="R416" s="223">
        <v>-0.30570636291992409</v>
      </c>
      <c r="S416" s="223">
        <v>-0.3055361661283027</v>
      </c>
      <c r="T416" s="223">
        <v>-0.30535439568025718</v>
      </c>
      <c r="U416" s="223">
        <v>-0.30516026453413053</v>
      </c>
      <c r="V416" s="223">
        <v>-0.30495293212520697</v>
      </c>
      <c r="W416" s="223">
        <v>-0.30473150072558697</v>
      </c>
      <c r="X416" s="223">
        <v>-0.30449501155645819</v>
      </c>
      <c r="Y416" s="223">
        <v>-0.30424244063591804</v>
      </c>
      <c r="Z416" s="223">
        <v>-0.30397269434435265</v>
      </c>
      <c r="AA416" s="223">
        <v>-0.3036846046881545</v>
      </c>
      <c r="AB416" s="223">
        <v>-0.30337692424125173</v>
      </c>
      <c r="AC416" s="223">
        <v>-0.30304832074252402</v>
      </c>
      <c r="AD416" s="223">
        <v>-0.30269737132568925</v>
      </c>
      <c r="AE416" s="223">
        <v>-0.30232255635664701</v>
      </c>
      <c r="AF416" s="223">
        <v>-0.30192225285156615</v>
      </c>
      <c r="AG416" s="223">
        <v>-0.30149472744718098</v>
      </c>
      <c r="AH416" s="223">
        <v>-0.30103812889281861</v>
      </c>
      <c r="AI416" s="223">
        <v>-0.30055048003160606</v>
      </c>
      <c r="AJ416" s="223">
        <v>-0.30002966923608448</v>
      </c>
      <c r="AK416" s="223">
        <v>-0.2994734412610956</v>
      </c>
      <c r="AL416" s="223">
        <v>-0.29887938747427012</v>
      </c>
      <c r="AM416" s="223">
        <v>-0.2982449354217509</v>
      </c>
      <c r="AN416" s="223">
        <v>-0.29756733768389526</v>
      </c>
      <c r="AO416" s="223">
        <v>-0.29684365997261974</v>
      </c>
      <c r="AP416" s="223">
        <v>-0.29607076841875912</v>
      </c>
      <c r="AQ416" s="223">
        <v>-0.29524531599429488</v>
      </c>
      <c r="AR416" s="223">
        <v>-0.29436372801055383</v>
      </c>
      <c r="AS416" s="223">
        <v>-0.29342218662946873</v>
      </c>
      <c r="AT416" s="223">
        <v>-0.2924166143207097</v>
      </c>
      <c r="AU416" s="223">
        <v>-0.29134265619292277</v>
      </c>
      <c r="AV416" s="223">
        <v>-0.29019566112243012</v>
      </c>
      <c r="AW416" s="223">
        <v>-0.28897066159753437</v>
      </c>
      <c r="AX416" s="223">
        <v>-0.28766235219100383</v>
      </c>
      <c r="AY416" s="223">
        <v>-0.2862650665673771</v>
      </c>
      <c r="AZ416" s="223">
        <v>-0.28477275292538512</v>
      </c>
      <c r="BA416" s="223">
        <v>-0.28317894776902447</v>
      </c>
      <c r="BB416" s="223">
        <v>-0.28147674789360011</v>
      </c>
      <c r="BC416" s="223">
        <v>-0.27965878046535475</v>
      </c>
      <c r="BD416" s="223">
        <v>-0.27771717106509669</v>
      </c>
      <c r="BE416" s="223">
        <v>-0.27564350955748396</v>
      </c>
      <c r="BF416" s="223">
        <v>-0.27342881363829796</v>
      </c>
      <c r="BG416" s="223">
        <v>-0.27106348990210588</v>
      </c>
      <c r="BH416" s="223">
        <v>-0.26853729226213385</v>
      </c>
      <c r="BI416" s="223">
        <v>-0.26583927754291614</v>
      </c>
      <c r="BJ416" s="223">
        <v>-0.26295775805431781</v>
      </c>
      <c r="BK416" s="223">
        <v>-0.25988025094280837</v>
      </c>
      <c r="BL416" s="223">
        <v>-0.25659342410235814</v>
      </c>
      <c r="BM416" s="223">
        <v>-0.25308303841300755</v>
      </c>
      <c r="BN416" s="223">
        <v>-0.2493338860599853</v>
      </c>
      <c r="BO416" s="223">
        <v>-0.2453297246702002</v>
      </c>
      <c r="BP416" s="223">
        <v>-0.2410532069859751</v>
      </c>
      <c r="BQ416" s="223">
        <v>-0.23648580577802697</v>
      </c>
      <c r="BR416" s="223">
        <v>-0.23160773368089482</v>
      </c>
      <c r="BS416" s="223">
        <v>-0.22639785761430875</v>
      </c>
      <c r="BT416" s="223">
        <v>-0.22083360743338321</v>
      </c>
      <c r="BU416" s="223">
        <v>-0.21489087842905163</v>
      </c>
      <c r="BV416" s="223">
        <v>-0.2085439272779171</v>
      </c>
      <c r="BW416" s="223">
        <v>-0.20176526101776493</v>
      </c>
      <c r="BX416" s="223">
        <v>-0.19452551860153444</v>
      </c>
      <c r="BY416" s="223">
        <v>-0.18679334455876068</v>
      </c>
      <c r="BZ416" s="223">
        <v>-0.17853525426967964</v>
      </c>
      <c r="CA416" s="223">
        <v>-0.16971549033367017</v>
      </c>
      <c r="CB416" s="223">
        <v>-0.16029586949100177</v>
      </c>
      <c r="CC416" s="223">
        <v>-0.15023561953555842</v>
      </c>
      <c r="CD416" s="223">
        <v>-0.13949120563714779</v>
      </c>
      <c r="CE416" s="223">
        <v>-0.12801614547620033</v>
      </c>
      <c r="CF416" s="223">
        <v>-0.11576081258247106</v>
      </c>
      <c r="CG416" s="223">
        <v>-0.10267222726446457</v>
      </c>
      <c r="CH416" s="223">
        <v>-8.8694015051258845E-2</v>
      </c>
      <c r="CI416" s="223">
        <v>-7.3765594338759399E-2</v>
      </c>
      <c r="CJ416" s="223">
        <v>-5.7822601962110864E-2</v>
      </c>
      <c r="CK416" s="223">
        <v>-4.0796290175264982E-2</v>
      </c>
      <c r="CL416" s="223">
        <v>-2.2613306755894902E-2</v>
      </c>
      <c r="CM416" s="223">
        <v>-3.1953999444523928E-3</v>
      </c>
      <c r="CN416" s="223">
        <v>1.2691075874682101E-2</v>
      </c>
      <c r="CO416" s="223">
        <v>3.4821888952886737E-2</v>
      </c>
      <c r="CP416" s="223">
        <v>5.8454025693080447E-2</v>
      </c>
      <c r="CQ416" s="223">
        <v>8.3688356367375372E-2</v>
      </c>
      <c r="CR416" s="223">
        <v>0.11063247264618414</v>
      </c>
      <c r="CS416" s="223">
        <v>0.13940093406403686</v>
      </c>
      <c r="CT416" s="223">
        <v>0.17011565455141053</v>
      </c>
      <c r="CU416" s="223">
        <v>0.2029062928608153</v>
      </c>
      <c r="CV416" s="223">
        <v>0.23790965579997381</v>
      </c>
      <c r="CW416" s="223">
        <v>0.27527279628813606</v>
      </c>
      <c r="CX416" s="223">
        <v>0.3151508636925423</v>
      </c>
      <c r="CY416" s="223">
        <v>0.35770817165009061</v>
      </c>
      <c r="CZ416" s="223">
        <v>0.40311847484920316</v>
      </c>
      <c r="DA416" s="223">
        <v>0.45156514092908817</v>
      </c>
      <c r="DB416" s="223">
        <v>0.50324119325448535</v>
      </c>
      <c r="DC416" s="223">
        <v>0.55834916738168627</v>
      </c>
      <c r="DD416" s="223">
        <v>0.61710070070871392</v>
      </c>
    </row>
    <row r="417" spans="8:108">
      <c r="H417" s="223" t="s">
        <v>810</v>
      </c>
      <c r="I417" s="223">
        <v>0.61661741176955154</v>
      </c>
      <c r="J417" s="223">
        <v>0.6166309410716011</v>
      </c>
      <c r="K417" s="223">
        <v>0.61664539024816745</v>
      </c>
      <c r="L417" s="223">
        <v>0.61666082183377935</v>
      </c>
      <c r="M417" s="223">
        <v>0.61667730261292175</v>
      </c>
      <c r="N417" s="223">
        <v>0.61669490390869774</v>
      </c>
      <c r="O417" s="223">
        <v>0.61671370189107355</v>
      </c>
      <c r="P417" s="223">
        <v>0.61673377790603279</v>
      </c>
      <c r="Q417" s="223">
        <v>0.61675521882705153</v>
      </c>
      <c r="R417" s="223">
        <v>0.61677811743040767</v>
      </c>
      <c r="S417" s="223">
        <v>0.61680257279593298</v>
      </c>
      <c r="T417" s="223">
        <v>0.61682869073492874</v>
      </c>
      <c r="U417" s="223">
        <v>0.61685658424708134</v>
      </c>
      <c r="V417" s="223">
        <v>0.61688637400833313</v>
      </c>
      <c r="W417" s="223">
        <v>0.61691818889180383</v>
      </c>
      <c r="X417" s="223">
        <v>0.61695216652398632</v>
      </c>
      <c r="Y417" s="223">
        <v>0.61698845387860191</v>
      </c>
      <c r="Z417" s="223">
        <v>0.61702720791065024</v>
      </c>
      <c r="AA417" s="223">
        <v>0.61706859623336541</v>
      </c>
      <c r="AB417" s="223">
        <v>0.61711279784096584</v>
      </c>
      <c r="AC417" s="223">
        <v>0.61716000388028247</v>
      </c>
      <c r="AD417" s="223">
        <v>0.61721041847455438</v>
      </c>
      <c r="AE417" s="223">
        <v>0.61726425960289788</v>
      </c>
      <c r="AF417" s="223">
        <v>0.61732176003919415</v>
      </c>
      <c r="AG417" s="223">
        <v>0.617383168354385</v>
      </c>
      <c r="AH417" s="223">
        <v>0.61744874998643273</v>
      </c>
      <c r="AI417" s="223">
        <v>0.61751878838248864</v>
      </c>
      <c r="AJ417" s="223">
        <v>0.61759358621810634</v>
      </c>
      <c r="AK417" s="223">
        <v>0.61767346669867007</v>
      </c>
      <c r="AL417" s="223">
        <v>0.61775877494854026</v>
      </c>
      <c r="AM417" s="223">
        <v>0.61784987949379333</v>
      </c>
      <c r="AN417" s="223">
        <v>0.6179471738448169</v>
      </c>
      <c r="AO417" s="223">
        <v>0.6180510781854418</v>
      </c>
      <c r="AP417" s="223">
        <v>0.61816204117573492</v>
      </c>
      <c r="AQ417" s="223">
        <v>0.61828054187605253</v>
      </c>
      <c r="AR417" s="223">
        <v>0.61840709180045894</v>
      </c>
      <c r="AS417" s="223">
        <v>0.6185422371081597</v>
      </c>
      <c r="AT417" s="223">
        <v>0.61868656094217689</v>
      </c>
      <c r="AU417" s="223">
        <v>0.61884068592511421</v>
      </c>
      <c r="AV417" s="223">
        <v>0.61900527682252526</v>
      </c>
      <c r="AW417" s="223">
        <v>0.61918104338511315</v>
      </c>
      <c r="AX417" s="223">
        <v>0.61936874338175518</v>
      </c>
      <c r="AY417" s="223">
        <v>0.61956918583617338</v>
      </c>
      <c r="AZ417" s="223">
        <v>0.61978323448096184</v>
      </c>
      <c r="BA417" s="223">
        <v>0.62001181144364348</v>
      </c>
      <c r="BB417" s="223">
        <v>0.6202559011804758</v>
      </c>
      <c r="BC417" s="223">
        <v>0.62051655467485334</v>
      </c>
      <c r="BD417" s="223">
        <v>0.62079489391839593</v>
      </c>
      <c r="BE417" s="223">
        <v>0.62109211669415954</v>
      </c>
      <c r="BF417" s="223">
        <v>0.62140950168289466</v>
      </c>
      <c r="BG417" s="223">
        <v>0.6217484139149112</v>
      </c>
      <c r="BH417" s="223">
        <v>0.62211031059192545</v>
      </c>
      <c r="BI417" s="223">
        <v>0.62249674730528182</v>
      </c>
      <c r="BJ417" s="223">
        <v>0.62290938467919954</v>
      </c>
      <c r="BK417" s="223">
        <v>0.62334999547024095</v>
      </c>
      <c r="BL417" s="223">
        <v>0.62382047215706082</v>
      </c>
      <c r="BM417" s="223">
        <v>0.62432283505777397</v>
      </c>
      <c r="BN417" s="223">
        <v>0.62485924101600931</v>
      </c>
      <c r="BO417" s="223">
        <v>0.62543199270101923</v>
      </c>
      <c r="BP417" s="223">
        <v>0.62604354857218047</v>
      </c>
      <c r="BQ417" s="223">
        <v>0.62669653356400867</v>
      </c>
      <c r="BR417" s="223">
        <v>0.62739375055455471</v>
      </c>
      <c r="BS417" s="223">
        <v>0.62813819268799109</v>
      </c>
      <c r="BT417" s="223">
        <v>0.62893305663155463</v>
      </c>
      <c r="BU417" s="223">
        <v>0.62978175685810323</v>
      </c>
      <c r="BV417" s="223">
        <v>0.63068794105874926</v>
      </c>
      <c r="BW417" s="223">
        <v>0.63165550680579408</v>
      </c>
      <c r="BX417" s="223">
        <v>0.63268861960509193</v>
      </c>
      <c r="BY417" s="223">
        <v>0.63379173249968768</v>
      </c>
      <c r="BZ417" s="223">
        <v>0.63496960741398678</v>
      </c>
      <c r="CA417" s="223">
        <v>0.63622733846085322</v>
      </c>
      <c r="CB417" s="223">
        <v>0.63757037747422607</v>
      </c>
      <c r="CC417" s="223">
        <v>0.63900456207869205</v>
      </c>
      <c r="CD417" s="223">
        <v>0.64053614666698244</v>
      </c>
      <c r="CE417" s="223">
        <v>0.64217183672905054</v>
      </c>
      <c r="CF417" s="223">
        <v>0.64391882706538583</v>
      </c>
      <c r="CG417" s="223">
        <v>0.64578484452640439</v>
      </c>
      <c r="CH417" s="223">
        <v>0.6477785571167094</v>
      </c>
      <c r="CI417" s="223">
        <v>0.6499084749794346</v>
      </c>
      <c r="CJ417" s="223">
        <v>0.65218436298016669</v>
      </c>
      <c r="CK417" s="223">
        <v>0.6546166342832862</v>
      </c>
      <c r="CL417" s="223">
        <v>0.65721655095322884</v>
      </c>
      <c r="CM417" s="223">
        <v>0.65999631777092971</v>
      </c>
      <c r="CN417" s="223">
        <v>0.67266882404255168</v>
      </c>
      <c r="CO417" s="223">
        <v>0.67587496615721399</v>
      </c>
      <c r="CP417" s="223">
        <v>0.67930628972083362</v>
      </c>
      <c r="CQ417" s="223">
        <v>0.68298054794182717</v>
      </c>
      <c r="CR417" s="223">
        <v>0.68691697690212672</v>
      </c>
      <c r="CS417" s="223">
        <v>0.6911368175775654</v>
      </c>
      <c r="CT417" s="223">
        <v>0.69566362674342164</v>
      </c>
      <c r="CU417" s="223">
        <v>0.70052365380181481</v>
      </c>
      <c r="CV417" s="223">
        <v>0.70574827071764101</v>
      </c>
      <c r="CW417" s="223">
        <v>0.71136909638411394</v>
      </c>
      <c r="CX417" s="223">
        <v>0.71742370622110363</v>
      </c>
      <c r="CY417" s="223">
        <v>0.72395500270212298</v>
      </c>
      <c r="CZ417" s="223">
        <v>0.73101227038114103</v>
      </c>
      <c r="DA417" s="223">
        <v>0.73865255006947428</v>
      </c>
      <c r="DB417" s="223">
        <v>0.74694238808476499</v>
      </c>
      <c r="DC417" s="223">
        <v>0.755960082884511</v>
      </c>
      <c r="DD417" s="223">
        <v>0.76579859858257215</v>
      </c>
    </row>
    <row r="418" spans="8:108">
      <c r="H418" s="223" t="s">
        <v>811</v>
      </c>
      <c r="I418" s="223">
        <v>0.17800830011565486</v>
      </c>
      <c r="J418" s="223">
        <v>0.17801307539148789</v>
      </c>
      <c r="K418" s="223">
        <v>0.17801823847515144</v>
      </c>
      <c r="L418" s="223">
        <v>0.17802382460310029</v>
      </c>
      <c r="M418" s="223">
        <v>0.17802987265311049</v>
      </c>
      <c r="N418" s="223">
        <v>0.17803642556665158</v>
      </c>
      <c r="O418" s="223">
        <v>0.17804353082447147</v>
      </c>
      <c r="P418" s="223">
        <v>0.17805124098243441</v>
      </c>
      <c r="Q418" s="223">
        <v>0.17805961427560851</v>
      </c>
      <c r="R418" s="223">
        <v>0.17806871529968374</v>
      </c>
      <c r="S418" s="223">
        <v>0.1780786157800345</v>
      </c>
      <c r="T418" s="223">
        <v>0.17808939544014246</v>
      </c>
      <c r="U418" s="223">
        <v>0.17810114298268795</v>
      </c>
      <c r="V418" s="223">
        <v>0.17811395719842543</v>
      </c>
      <c r="W418" s="223">
        <v>0.17812794822001499</v>
      </c>
      <c r="X418" s="223">
        <v>0.17814323894031078</v>
      </c>
      <c r="Y418" s="223">
        <v>0.17815996661725647</v>
      </c>
      <c r="Z418" s="223">
        <v>0.17817828469053898</v>
      </c>
      <c r="AA418" s="223">
        <v>0.17819836483855681</v>
      </c>
      <c r="AB418" s="223">
        <v>0.17822039930811753</v>
      </c>
      <c r="AC418" s="223">
        <v>0.17824460355365018</v>
      </c>
      <c r="AD418" s="223">
        <v>0.17827121922766298</v>
      </c>
      <c r="AE418" s="223">
        <v>0.17830051756977083</v>
      </c>
      <c r="AF418" s="223">
        <v>0.1783328032479361</v>
      </c>
      <c r="AG418" s="223">
        <v>0.17836841871269482</v>
      </c>
      <c r="AH418" s="223">
        <v>0.17840774913317689</v>
      </c>
      <c r="AI418" s="223">
        <v>0.17845122799277224</v>
      </c>
      <c r="AJ418" s="223">
        <v>0.17849934343245011</v>
      </c>
      <c r="AK418" s="223">
        <v>0.1785526454411297</v>
      </c>
      <c r="AL418" s="223">
        <v>0.17861175400523552</v>
      </c>
      <c r="AM418" s="223">
        <v>0.17867736834378245</v>
      </c>
      <c r="AN418" s="223">
        <v>0.1787502773711343</v>
      </c>
      <c r="AO418" s="223">
        <v>0.1788313715470872</v>
      </c>
      <c r="AP418" s="223">
        <v>0.17892165629324017</v>
      </c>
      <c r="AQ418" s="223">
        <v>0.17902226717580996</v>
      </c>
      <c r="AR418" s="223">
        <v>0.17913448707816476</v>
      </c>
      <c r="AS418" s="223">
        <v>0.17925976561138363</v>
      </c>
      <c r="AT418" s="223">
        <v>0.17939974103800857</v>
      </c>
      <c r="AU418" s="223">
        <v>0.17955626501265975</v>
      </c>
      <c r="AV418" s="223">
        <v>0.17973143047301368</v>
      </c>
      <c r="AW418" s="223">
        <v>0.17992760304530284</v>
      </c>
      <c r="AX418" s="223">
        <v>0.18014745635925783</v>
      </c>
      <c r="AY418" s="223">
        <v>0.18039401169727509</v>
      </c>
      <c r="AZ418" s="223">
        <v>0.18067068243018042</v>
      </c>
      <c r="BA418" s="223">
        <v>0.18098132371546932</v>
      </c>
      <c r="BB418" s="223">
        <v>0.18133028795101358</v>
      </c>
      <c r="BC418" s="223">
        <v>0.18172248648498748</v>
      </c>
      <c r="BD418" s="223">
        <v>0.18216345807756634</v>
      </c>
      <c r="BE418" s="223">
        <v>0.18265944458740535</v>
      </c>
      <c r="BF418" s="223">
        <v>0.18321747431087212</v>
      </c>
      <c r="BG418" s="223">
        <v>0.18384545332861357</v>
      </c>
      <c r="BH418" s="223">
        <v>0.18455226510583733</v>
      </c>
      <c r="BI418" s="223">
        <v>0.18534787844296163</v>
      </c>
      <c r="BJ418" s="223">
        <v>0.18624346367552305</v>
      </c>
      <c r="BK418" s="223">
        <v>0.18725151677091656</v>
      </c>
      <c r="BL418" s="223">
        <v>0.18838599066118317</v>
      </c>
      <c r="BM418" s="223">
        <v>0.18966243278565811</v>
      </c>
      <c r="BN418" s="223">
        <v>0.19109812740001816</v>
      </c>
      <c r="BO418" s="223">
        <v>0.19271224075151475</v>
      </c>
      <c r="BP418" s="223">
        <v>0.19452596674557843</v>
      </c>
      <c r="BQ418" s="223">
        <v>0.19656267026917901</v>
      </c>
      <c r="BR418" s="223">
        <v>0.19884802493598014</v>
      </c>
      <c r="BS418" s="223">
        <v>0.20141014173366675</v>
      </c>
      <c r="BT418" s="223">
        <v>0.20427968495005699</v>
      </c>
      <c r="BU418" s="223">
        <v>0.20748997190050716</v>
      </c>
      <c r="BV418" s="223">
        <v>0.21107705343844674</v>
      </c>
      <c r="BW418" s="223">
        <v>0.21507977305087375</v>
      </c>
      <c r="BX418" s="223">
        <v>0.21953980353873273</v>
      </c>
      <c r="BY418" s="223">
        <v>0.22450166183302905</v>
      </c>
      <c r="BZ418" s="223">
        <v>0.2300127043240334</v>
      </c>
      <c r="CA418" s="223">
        <v>0.2361231070514323</v>
      </c>
      <c r="CB418" s="223">
        <v>0.24288583703971167</v>
      </c>
      <c r="CC418" s="223">
        <v>0.25035662275992004</v>
      </c>
      <c r="CD418" s="223">
        <v>0.25859393295219324</v>
      </c>
      <c r="CE418" s="223">
        <v>0.26765897368444963</v>
      </c>
      <c r="CF418" s="223">
        <v>0.27761571345044705</v>
      </c>
      <c r="CG418" s="223">
        <v>0.28853094531369539</v>
      </c>
      <c r="CH418" s="223">
        <v>0.30047445853381521</v>
      </c>
      <c r="CI418" s="223">
        <v>0.31351898390505878</v>
      </c>
      <c r="CJ418" s="223">
        <v>0.32774065597120478</v>
      </c>
      <c r="CK418" s="223">
        <v>0.34321915217503146</v>
      </c>
      <c r="CL418" s="223">
        <v>0.3600380356568349</v>
      </c>
      <c r="CM418" s="223">
        <v>0.37828512818691368</v>
      </c>
      <c r="CN418" s="223">
        <v>0.39940673100351054</v>
      </c>
      <c r="CO418" s="223">
        <v>0.42073364130664448</v>
      </c>
      <c r="CP418" s="223">
        <v>0.44378381244021115</v>
      </c>
      <c r="CQ418" s="223">
        <v>0.46866697853442441</v>
      </c>
      <c r="CR418" s="223">
        <v>0.4954995917050975</v>
      </c>
      <c r="CS418" s="223">
        <v>0.5244054778744206</v>
      </c>
      <c r="CT418" s="223">
        <v>0.55551648909741969</v>
      </c>
      <c r="CU418" s="223">
        <v>0.58897318941417587</v>
      </c>
      <c r="CV418" s="223">
        <v>0.62492576068231465</v>
      </c>
      <c r="CW418" s="223">
        <v>0.66353422656837602</v>
      </c>
      <c r="CX418" s="223">
        <v>0.70496975747279333</v>
      </c>
      <c r="CY418" s="223">
        <v>0.74941535329297893</v>
      </c>
      <c r="CZ418" s="223">
        <v>0.79706672835221892</v>
      </c>
      <c r="DA418" s="223">
        <v>0.84813325364990366</v>
      </c>
      <c r="DB418" s="223">
        <v>0.90283895996623931</v>
      </c>
      <c r="DC418" s="223">
        <v>0.96142361000398679</v>
      </c>
      <c r="DD418" s="223">
        <v>1.024143849498653</v>
      </c>
    </row>
    <row r="419" spans="8:108">
      <c r="H419" s="223" t="s">
        <v>812</v>
      </c>
      <c r="I419" s="223">
        <v>0.30979268767374335</v>
      </c>
      <c r="J419" s="223">
        <v>0.30990036372826169</v>
      </c>
      <c r="K419" s="223">
        <v>0.31001536173912159</v>
      </c>
      <c r="L419" s="223">
        <v>0.31013817959385309</v>
      </c>
      <c r="M419" s="223">
        <v>0.31026934903534414</v>
      </c>
      <c r="N419" s="223">
        <v>0.31040943796385106</v>
      </c>
      <c r="O419" s="223">
        <v>0.31055905289552416</v>
      </c>
      <c r="P419" s="223">
        <v>0.31071884158808738</v>
      </c>
      <c r="Q419" s="223">
        <v>0.31088949584503534</v>
      </c>
      <c r="R419" s="223">
        <v>0.31107175451048358</v>
      </c>
      <c r="S419" s="223">
        <v>0.31126640666763028</v>
      </c>
      <c r="T419" s="223">
        <v>0.31147429505467156</v>
      </c>
      <c r="U419" s="223">
        <v>0.31169631971295081</v>
      </c>
      <c r="V419" s="223">
        <v>0.31193344188312616</v>
      </c>
      <c r="W419" s="223">
        <v>0.31218668816621686</v>
      </c>
      <c r="X419" s="223">
        <v>0.31245715496752813</v>
      </c>
      <c r="Y419" s="223">
        <v>0.31274601324268386</v>
      </c>
      <c r="Z419" s="223">
        <v>0.3130545135662976</v>
      </c>
      <c r="AA419" s="223">
        <v>0.3133839915452109</v>
      </c>
      <c r="AB419" s="223">
        <v>0.31373587359971411</v>
      </c>
      <c r="AC419" s="223">
        <v>0.31411168313775845</v>
      </c>
      <c r="AD419" s="223">
        <v>0.31451304714886513</v>
      </c>
      <c r="AE419" s="223">
        <v>0.31494170324625087</v>
      </c>
      <c r="AF419" s="223">
        <v>0.31539950718762799</v>
      </c>
      <c r="AG419" s="223">
        <v>0.31588844090720403</v>
      </c>
      <c r="AH419" s="223">
        <v>0.31641062109361412</v>
      </c>
      <c r="AI419" s="223">
        <v>0.31696830835088258</v>
      </c>
      <c r="AJ419" s="223">
        <v>0.31756391698202185</v>
      </c>
      <c r="AK419" s="223">
        <v>0.31820002543757447</v>
      </c>
      <c r="AL419" s="223">
        <v>0.31887938747427014</v>
      </c>
      <c r="AM419" s="223">
        <v>0.31960494407204243</v>
      </c>
      <c r="AN419" s="223">
        <v>0.32037983616092164</v>
      </c>
      <c r="AO419" s="223">
        <v>0.32120741821282206</v>
      </c>
      <c r="AP419" s="223">
        <v>0.3220912727569758</v>
      </c>
      <c r="AQ419" s="223">
        <v>0.32303522588175765</v>
      </c>
      <c r="AR419" s="223">
        <v>0.32404336378990511</v>
      </c>
      <c r="AS419" s="223">
        <v>0.32512005047869097</v>
      </c>
      <c r="AT419" s="223">
        <v>0.32626994662146719</v>
      </c>
      <c r="AU419" s="223">
        <v>0.32749802973219144</v>
      </c>
      <c r="AV419" s="223">
        <v>0.32880961570009515</v>
      </c>
      <c r="AW419" s="223">
        <v>0.33021038178757878</v>
      </c>
      <c r="AX419" s="223">
        <v>0.33170639119075135</v>
      </c>
      <c r="AY419" s="223">
        <v>0.33330411926879627</v>
      </c>
      <c r="AZ419" s="223">
        <v>0.33501048155557672</v>
      </c>
      <c r="BA419" s="223">
        <v>0.33683286367461901</v>
      </c>
      <c r="BB419" s="223">
        <v>0.33877915328687569</v>
      </c>
      <c r="BC419" s="223">
        <v>0.34085777420949859</v>
      </c>
      <c r="BD419" s="223">
        <v>0.34307772285329924</v>
      </c>
      <c r="BE419" s="223">
        <v>0.34544860713667558</v>
      </c>
      <c r="BF419" s="223">
        <v>0.3479806880445967</v>
      </c>
      <c r="BG419" s="223">
        <v>0.35068492401280532</v>
      </c>
      <c r="BH419" s="223">
        <v>0.3535730183297916</v>
      </c>
      <c r="BI419" s="223">
        <v>0.35665746976236568</v>
      </c>
      <c r="BJ419" s="223">
        <v>0.35995162662488173</v>
      </c>
      <c r="BK419" s="223">
        <v>0.36346974452743258</v>
      </c>
      <c r="BL419" s="223">
        <v>0.36722704805470269</v>
      </c>
      <c r="BM419" s="223">
        <v>0.37123979664476642</v>
      </c>
      <c r="BN419" s="223">
        <v>0.37552535495602402</v>
      </c>
      <c r="BO419" s="223">
        <v>0.38010226803081903</v>
      </c>
      <c r="BP419" s="223">
        <v>0.38499034158620538</v>
      </c>
      <c r="BQ419" s="223">
        <v>0.3902107277859817</v>
      </c>
      <c r="BR419" s="223">
        <v>0.39578601687365988</v>
      </c>
      <c r="BS419" s="223">
        <v>0.40174033507368234</v>
      </c>
      <c r="BT419" s="223">
        <v>0.40809944919817143</v>
      </c>
      <c r="BU419" s="223">
        <v>0.41489087842905159</v>
      </c>
      <c r="BV419" s="223">
        <v>0.42214401378083216</v>
      </c>
      <c r="BW419" s="223">
        <v>0.42989024578802915</v>
      </c>
      <c r="BX419" s="223">
        <v>0.43816310100355749</v>
      </c>
      <c r="BY419" s="223">
        <v>0.446998387940927</v>
      </c>
      <c r="BZ419" s="223">
        <v>0.45643435314430714</v>
      </c>
      <c r="CA419" s="223">
        <v>0.46651184812718305</v>
      </c>
      <c r="CB419" s="223">
        <v>0.47727450798322429</v>
      </c>
      <c r="CC419" s="223">
        <v>0.48876894254313363</v>
      </c>
      <c r="CD419" s="223">
        <v>0.50104494102983466</v>
      </c>
      <c r="CE419" s="223">
        <v>0.51415569125285021</v>
      </c>
      <c r="CF419" s="223">
        <v>0.52815801448291477</v>
      </c>
      <c r="CG419" s="223">
        <v>0.54311261726193982</v>
      </c>
      <c r="CH419" s="223">
        <v>0.55908454206545055</v>
      </c>
      <c r="CI419" s="223">
        <v>0.5761428806406752</v>
      </c>
      <c r="CJ419" s="223">
        <v>0.59436176101805582</v>
      </c>
      <c r="CK419" s="223">
        <v>0.61382034410802122</v>
      </c>
      <c r="CL419" s="223">
        <v>0.63460324419733394</v>
      </c>
      <c r="CM419" s="223">
        <v>0.65680091782647732</v>
      </c>
      <c r="CN419" s="223">
        <v>0.68535989991723378</v>
      </c>
      <c r="CO419" s="223">
        <v>0.71069685511010072</v>
      </c>
      <c r="CP419" s="223">
        <v>0.73776031541391407</v>
      </c>
      <c r="CQ419" s="223">
        <v>0.76666890430920254</v>
      </c>
      <c r="CR419" s="223">
        <v>0.79754944954831086</v>
      </c>
      <c r="CS419" s="223">
        <v>0.83053775164160226</v>
      </c>
      <c r="CT419" s="223">
        <v>0.86577928129483217</v>
      </c>
      <c r="CU419" s="223">
        <v>0.9034299466626301</v>
      </c>
      <c r="CV419" s="223">
        <v>0.94365792651761482</v>
      </c>
      <c r="CW419" s="223">
        <v>0.98664189267225</v>
      </c>
      <c r="CX419" s="223">
        <v>1.0325745699136459</v>
      </c>
      <c r="CY419" s="223">
        <v>1.0816631743522136</v>
      </c>
      <c r="CZ419" s="223">
        <v>1.1341307452303442</v>
      </c>
      <c r="DA419" s="223">
        <v>1.1902176909985624</v>
      </c>
      <c r="DB419" s="223">
        <v>1.2501835813392503</v>
      </c>
      <c r="DC419" s="223">
        <v>1.3143092502661973</v>
      </c>
      <c r="DD419" s="223">
        <v>1.3828992992912861</v>
      </c>
    </row>
    <row r="420" spans="8:108">
      <c r="H420" s="223" t="s">
        <v>813</v>
      </c>
      <c r="I420" s="223">
        <v>0.30979268767374335</v>
      </c>
      <c r="J420" s="223">
        <v>0.30990036372826169</v>
      </c>
      <c r="K420" s="223">
        <v>0.31001536173912159</v>
      </c>
      <c r="L420" s="223">
        <v>0.31013817959385309</v>
      </c>
      <c r="M420" s="223">
        <v>0.31026934903534414</v>
      </c>
      <c r="N420" s="223">
        <v>0.31040943796385106</v>
      </c>
      <c r="O420" s="223">
        <v>0.31055905289552416</v>
      </c>
      <c r="P420" s="223">
        <v>0.31071884158808738</v>
      </c>
      <c r="Q420" s="223">
        <v>0.31088949584503534</v>
      </c>
      <c r="R420" s="223">
        <v>0.31107175451048358</v>
      </c>
      <c r="S420" s="223">
        <v>0.31126640666763028</v>
      </c>
      <c r="T420" s="223">
        <v>0.31147429505467156</v>
      </c>
      <c r="U420" s="223">
        <v>0.31169631971295081</v>
      </c>
      <c r="V420" s="223">
        <v>0.31193344188312616</v>
      </c>
      <c r="W420" s="223">
        <v>0.31218668816621686</v>
      </c>
      <c r="X420" s="223">
        <v>0.31245715496752813</v>
      </c>
      <c r="Y420" s="223">
        <v>0.31274601324268386</v>
      </c>
      <c r="Z420" s="223">
        <v>0.3130545135662976</v>
      </c>
      <c r="AA420" s="223">
        <v>0.3133839915452109</v>
      </c>
      <c r="AB420" s="223">
        <v>0.31373587359971411</v>
      </c>
      <c r="AC420" s="223">
        <v>0.31411168313775845</v>
      </c>
      <c r="AD420" s="223">
        <v>0.31451304714886513</v>
      </c>
      <c r="AE420" s="223">
        <v>0.31494170324625087</v>
      </c>
      <c r="AF420" s="223">
        <v>0.31539950718762799</v>
      </c>
      <c r="AG420" s="223">
        <v>0.31588844090720403</v>
      </c>
      <c r="AH420" s="223">
        <v>0.31641062109361412</v>
      </c>
      <c r="AI420" s="223">
        <v>0.31696830835088258</v>
      </c>
      <c r="AJ420" s="223">
        <v>0.31756391698202185</v>
      </c>
      <c r="AK420" s="223">
        <v>0.31820002543757447</v>
      </c>
      <c r="AL420" s="223">
        <v>0.31887938747427014</v>
      </c>
      <c r="AM420" s="223">
        <v>0.31960494407204243</v>
      </c>
      <c r="AN420" s="223">
        <v>0.32037983616092164</v>
      </c>
      <c r="AO420" s="223">
        <v>0.32120741821282206</v>
      </c>
      <c r="AP420" s="223">
        <v>0.3220912727569758</v>
      </c>
      <c r="AQ420" s="223">
        <v>0.32303522588175765</v>
      </c>
      <c r="AR420" s="223">
        <v>0.32404336378990511</v>
      </c>
      <c r="AS420" s="223">
        <v>0.32512005047869097</v>
      </c>
      <c r="AT420" s="223">
        <v>0.32626994662146719</v>
      </c>
      <c r="AU420" s="223">
        <v>0.32749802973219144</v>
      </c>
      <c r="AV420" s="223">
        <v>0.32880961570009515</v>
      </c>
      <c r="AW420" s="223">
        <v>0.33021038178757878</v>
      </c>
      <c r="AX420" s="223">
        <v>0.33170639119075135</v>
      </c>
      <c r="AY420" s="223">
        <v>0.33330411926879627</v>
      </c>
      <c r="AZ420" s="223">
        <v>0.33501048155557672</v>
      </c>
      <c r="BA420" s="223">
        <v>0.33683286367461901</v>
      </c>
      <c r="BB420" s="223">
        <v>0.33877915328687569</v>
      </c>
      <c r="BC420" s="223">
        <v>0.34085777420949859</v>
      </c>
      <c r="BD420" s="223">
        <v>0.34307772285329924</v>
      </c>
      <c r="BE420" s="223">
        <v>0.34544860713667558</v>
      </c>
      <c r="BF420" s="223">
        <v>0.3479806880445967</v>
      </c>
      <c r="BG420" s="223">
        <v>0.35068492401280532</v>
      </c>
      <c r="BH420" s="223">
        <v>0.3535730183297916</v>
      </c>
      <c r="BI420" s="223">
        <v>0.35665746976236568</v>
      </c>
      <c r="BJ420" s="223">
        <v>0.35995162662488173</v>
      </c>
      <c r="BK420" s="223">
        <v>0.36346974452743258</v>
      </c>
      <c r="BL420" s="223">
        <v>0.36722704805470269</v>
      </c>
      <c r="BM420" s="223">
        <v>0.37123979664476642</v>
      </c>
      <c r="BN420" s="223">
        <v>0.37552535495602402</v>
      </c>
      <c r="BO420" s="223">
        <v>0.38010226803081903</v>
      </c>
      <c r="BP420" s="223">
        <v>0.38499034158620538</v>
      </c>
      <c r="BQ420" s="223">
        <v>0.3902107277859817</v>
      </c>
      <c r="BR420" s="223">
        <v>0.39578601687365988</v>
      </c>
      <c r="BS420" s="223">
        <v>0.40174033507368234</v>
      </c>
      <c r="BT420" s="223">
        <v>0.40809944919817143</v>
      </c>
      <c r="BU420" s="223">
        <v>0.41489087842905159</v>
      </c>
      <c r="BV420" s="223">
        <v>0.42214401378083216</v>
      </c>
      <c r="BW420" s="223">
        <v>0.42989024578802915</v>
      </c>
      <c r="BX420" s="223">
        <v>0.43816310100355749</v>
      </c>
      <c r="BY420" s="223">
        <v>0.446998387940927</v>
      </c>
      <c r="BZ420" s="223">
        <v>0.45643435314430714</v>
      </c>
      <c r="CA420" s="223">
        <v>0.46651184812718305</v>
      </c>
      <c r="CB420" s="223">
        <v>0.47727450798322429</v>
      </c>
      <c r="CC420" s="223">
        <v>0.48876894254313363</v>
      </c>
      <c r="CD420" s="223">
        <v>0.50104494102983466</v>
      </c>
      <c r="CE420" s="223">
        <v>0.51415569125285021</v>
      </c>
      <c r="CF420" s="223">
        <v>0.52815801448291477</v>
      </c>
      <c r="CG420" s="223">
        <v>0.54311261726193982</v>
      </c>
      <c r="CH420" s="223">
        <v>0.55908454206545055</v>
      </c>
      <c r="CI420" s="223">
        <v>0.5761428806406752</v>
      </c>
      <c r="CJ420" s="223">
        <v>0.59436176101805582</v>
      </c>
      <c r="CK420" s="223">
        <v>0.61382034410802122</v>
      </c>
      <c r="CL420" s="223">
        <v>0.63460324419733394</v>
      </c>
      <c r="CM420" s="223">
        <v>0.65680091782647732</v>
      </c>
      <c r="CN420" s="223">
        <v>0.68535989991723378</v>
      </c>
      <c r="CO420" s="223">
        <v>0.71069685511010072</v>
      </c>
      <c r="CP420" s="223">
        <v>0.73776031541391407</v>
      </c>
      <c r="CQ420" s="223">
        <v>0.76666890430920254</v>
      </c>
      <c r="CR420" s="223">
        <v>0.79754944954831086</v>
      </c>
      <c r="CS420" s="223">
        <v>0.83053775164160226</v>
      </c>
      <c r="CT420" s="223">
        <v>0.86577928129483217</v>
      </c>
      <c r="CU420" s="223">
        <v>0.9034299466626301</v>
      </c>
      <c r="CV420" s="223">
        <v>0.94365792651761482</v>
      </c>
      <c r="CW420" s="223">
        <v>0.98664189267225</v>
      </c>
      <c r="CX420" s="223">
        <v>1.0325745699136459</v>
      </c>
      <c r="CY420" s="223">
        <v>1.0816631743522136</v>
      </c>
      <c r="CZ420" s="223">
        <v>1.1341307452303442</v>
      </c>
      <c r="DA420" s="223">
        <v>1.1902176909985624</v>
      </c>
      <c r="DB420" s="223">
        <v>1.2501835813392503</v>
      </c>
      <c r="DC420" s="223">
        <v>1.3143092502661973</v>
      </c>
      <c r="DD420" s="223">
        <v>1.3828992992912861</v>
      </c>
    </row>
    <row r="421" spans="8:108">
      <c r="H421" s="223" t="s">
        <v>814</v>
      </c>
      <c r="I421" s="223">
        <v>-0.30682472409580819</v>
      </c>
      <c r="J421" s="223">
        <v>-0.30673057734333942</v>
      </c>
      <c r="K421" s="223">
        <v>-0.30663002850904586</v>
      </c>
      <c r="L421" s="223">
        <v>-0.30652264223992626</v>
      </c>
      <c r="M421" s="223">
        <v>-0.30640795357757761</v>
      </c>
      <c r="N421" s="223">
        <v>-0.30628546594484668</v>
      </c>
      <c r="O421" s="223">
        <v>-0.30615464899554939</v>
      </c>
      <c r="P421" s="223">
        <v>-0.30601493631794541</v>
      </c>
      <c r="Q421" s="223">
        <v>-0.3058657229820162</v>
      </c>
      <c r="R421" s="223">
        <v>-0.30570636291992409</v>
      </c>
      <c r="S421" s="223">
        <v>-0.3055361661283027</v>
      </c>
      <c r="T421" s="223">
        <v>-0.30535439568025718</v>
      </c>
      <c r="U421" s="223">
        <v>-0.30516026453413053</v>
      </c>
      <c r="V421" s="223">
        <v>-0.30495293212520697</v>
      </c>
      <c r="W421" s="223">
        <v>-0.30473150072558697</v>
      </c>
      <c r="X421" s="223">
        <v>-0.30449501155645819</v>
      </c>
      <c r="Y421" s="223">
        <v>-0.30424244063591804</v>
      </c>
      <c r="Z421" s="223">
        <v>-0.30397269434435265</v>
      </c>
      <c r="AA421" s="223">
        <v>-0.3036846046881545</v>
      </c>
      <c r="AB421" s="223">
        <v>-0.30337692424125173</v>
      </c>
      <c r="AC421" s="223">
        <v>-0.30304832074252402</v>
      </c>
      <c r="AD421" s="223">
        <v>-0.30269737132568925</v>
      </c>
      <c r="AE421" s="223">
        <v>-0.30232255635664701</v>
      </c>
      <c r="AF421" s="223">
        <v>-0.30192225285156615</v>
      </c>
      <c r="AG421" s="223">
        <v>-0.30149472744718098</v>
      </c>
      <c r="AH421" s="223">
        <v>-0.30103812889281861</v>
      </c>
      <c r="AI421" s="223">
        <v>-0.30055048003160606</v>
      </c>
      <c r="AJ421" s="223">
        <v>-0.30002966923608448</v>
      </c>
      <c r="AK421" s="223">
        <v>-0.2994734412610956</v>
      </c>
      <c r="AL421" s="223">
        <v>-0.29887938747427012</v>
      </c>
      <c r="AM421" s="223">
        <v>-0.2982449354217509</v>
      </c>
      <c r="AN421" s="223">
        <v>-0.29756733768389526</v>
      </c>
      <c r="AO421" s="223">
        <v>-0.29684365997261974</v>
      </c>
      <c r="AP421" s="223">
        <v>-0.29607076841875912</v>
      </c>
      <c r="AQ421" s="223">
        <v>-0.29524531599429488</v>
      </c>
      <c r="AR421" s="223">
        <v>-0.29436372801055383</v>
      </c>
      <c r="AS421" s="223">
        <v>-0.29342218662946873</v>
      </c>
      <c r="AT421" s="223">
        <v>-0.2924166143207097</v>
      </c>
      <c r="AU421" s="223">
        <v>-0.29134265619292277</v>
      </c>
      <c r="AV421" s="223">
        <v>-0.29019566112243012</v>
      </c>
      <c r="AW421" s="223">
        <v>-0.28897066159753437</v>
      </c>
      <c r="AX421" s="223">
        <v>-0.28766235219100383</v>
      </c>
      <c r="AY421" s="223">
        <v>-0.2862650665673771</v>
      </c>
      <c r="AZ421" s="223">
        <v>-0.28477275292538512</v>
      </c>
      <c r="BA421" s="223">
        <v>-0.28317894776902447</v>
      </c>
      <c r="BB421" s="223">
        <v>-0.28147674789360011</v>
      </c>
      <c r="BC421" s="223">
        <v>-0.27965878046535475</v>
      </c>
      <c r="BD421" s="223">
        <v>-0.27771717106509669</v>
      </c>
      <c r="BE421" s="223">
        <v>-0.27564350955748396</v>
      </c>
      <c r="BF421" s="223">
        <v>-0.27342881363829796</v>
      </c>
      <c r="BG421" s="223">
        <v>-0.27106348990210588</v>
      </c>
      <c r="BH421" s="223">
        <v>-0.26853729226213385</v>
      </c>
      <c r="BI421" s="223">
        <v>-0.26583927754291614</v>
      </c>
      <c r="BJ421" s="223">
        <v>-0.26295775805431781</v>
      </c>
      <c r="BK421" s="223">
        <v>-0.25988025094280837</v>
      </c>
      <c r="BL421" s="223">
        <v>-0.25659342410235814</v>
      </c>
      <c r="BM421" s="223">
        <v>-0.25308303841300755</v>
      </c>
      <c r="BN421" s="223">
        <v>-0.2493338860599853</v>
      </c>
      <c r="BO421" s="223">
        <v>-0.2453297246702002</v>
      </c>
      <c r="BP421" s="223">
        <v>-0.2410532069859751</v>
      </c>
      <c r="BQ421" s="223">
        <v>-0.23648580577802697</v>
      </c>
      <c r="BR421" s="223">
        <v>-0.23160773368089482</v>
      </c>
      <c r="BS421" s="223">
        <v>-0.22639785761430875</v>
      </c>
      <c r="BT421" s="223">
        <v>-0.22083360743338321</v>
      </c>
      <c r="BU421" s="223">
        <v>-0.21489087842905163</v>
      </c>
      <c r="BV421" s="223">
        <v>-0.2085439272779171</v>
      </c>
      <c r="BW421" s="223">
        <v>-0.20176526101776493</v>
      </c>
      <c r="BX421" s="223">
        <v>-0.19452551860153444</v>
      </c>
      <c r="BY421" s="223">
        <v>-0.18679334455876068</v>
      </c>
      <c r="BZ421" s="223">
        <v>-0.17853525426967964</v>
      </c>
      <c r="CA421" s="223">
        <v>-0.16971549033367017</v>
      </c>
      <c r="CB421" s="223">
        <v>-0.16029586949100177</v>
      </c>
      <c r="CC421" s="223">
        <v>-0.15023561953555842</v>
      </c>
      <c r="CD421" s="223">
        <v>-0.13949120563714779</v>
      </c>
      <c r="CE421" s="223">
        <v>-0.12801614547620033</v>
      </c>
      <c r="CF421" s="223">
        <v>-0.11576081258247106</v>
      </c>
      <c r="CG421" s="223">
        <v>-0.10267222726446457</v>
      </c>
      <c r="CH421" s="223">
        <v>-8.8694015051258845E-2</v>
      </c>
      <c r="CI421" s="223">
        <v>-7.3765594338759399E-2</v>
      </c>
      <c r="CJ421" s="223">
        <v>-5.7822601962110864E-2</v>
      </c>
      <c r="CK421" s="223">
        <v>-4.0796290175264982E-2</v>
      </c>
      <c r="CL421" s="223">
        <v>-2.2613306755894902E-2</v>
      </c>
      <c r="CM421" s="223">
        <v>-3.1953999444523928E-3</v>
      </c>
      <c r="CN421" s="223">
        <v>1.2691075874682101E-2</v>
      </c>
      <c r="CO421" s="223">
        <v>3.4821888952886737E-2</v>
      </c>
      <c r="CP421" s="223">
        <v>5.8454025693080447E-2</v>
      </c>
      <c r="CQ421" s="223">
        <v>8.3688356367375372E-2</v>
      </c>
      <c r="CR421" s="223">
        <v>0.11063247264618414</v>
      </c>
      <c r="CS421" s="223">
        <v>0.13940093406403686</v>
      </c>
      <c r="CT421" s="223">
        <v>0.17011565455141053</v>
      </c>
      <c r="CU421" s="223">
        <v>0.2029062928608153</v>
      </c>
      <c r="CV421" s="223">
        <v>0.23790965579997381</v>
      </c>
      <c r="CW421" s="223">
        <v>0.27527279628813606</v>
      </c>
      <c r="CX421" s="223">
        <v>0.3151508636925423</v>
      </c>
      <c r="CY421" s="223">
        <v>0.35770817165009061</v>
      </c>
      <c r="CZ421" s="223">
        <v>0.40311847484920316</v>
      </c>
      <c r="DA421" s="223">
        <v>0.45156514092908817</v>
      </c>
      <c r="DB421" s="223">
        <v>0.50324119325448535</v>
      </c>
      <c r="DC421" s="223">
        <v>0.55834916738168627</v>
      </c>
      <c r="DD421" s="223">
        <v>0.61710070070871392</v>
      </c>
    </row>
    <row r="422" spans="8:108">
      <c r="H422" s="223" t="s">
        <v>815</v>
      </c>
      <c r="I422" s="223">
        <v>-0.30682472409580819</v>
      </c>
      <c r="J422" s="223">
        <v>-0.30673057734333942</v>
      </c>
      <c r="K422" s="223">
        <v>-0.30663002850904586</v>
      </c>
      <c r="L422" s="223">
        <v>-0.30652264223992626</v>
      </c>
      <c r="M422" s="223">
        <v>-0.30640795357757761</v>
      </c>
      <c r="N422" s="223">
        <v>-0.30628546594484668</v>
      </c>
      <c r="O422" s="223">
        <v>-0.30615464899554939</v>
      </c>
      <c r="P422" s="223">
        <v>-0.30601493631794541</v>
      </c>
      <c r="Q422" s="223">
        <v>-0.3058657229820162</v>
      </c>
      <c r="R422" s="223">
        <v>-0.30570636291992409</v>
      </c>
      <c r="S422" s="223">
        <v>-0.3055361661283027</v>
      </c>
      <c r="T422" s="223">
        <v>-0.30535439568025718</v>
      </c>
      <c r="U422" s="223">
        <v>-0.30516026453413053</v>
      </c>
      <c r="V422" s="223">
        <v>-0.30495293212520697</v>
      </c>
      <c r="W422" s="223">
        <v>-0.30473150072558697</v>
      </c>
      <c r="X422" s="223">
        <v>-0.30449501155645819</v>
      </c>
      <c r="Y422" s="223">
        <v>-0.30424244063591804</v>
      </c>
      <c r="Z422" s="223">
        <v>-0.30397269434435265</v>
      </c>
      <c r="AA422" s="223">
        <v>-0.3036846046881545</v>
      </c>
      <c r="AB422" s="223">
        <v>-0.30337692424125173</v>
      </c>
      <c r="AC422" s="223">
        <v>-0.30304832074252402</v>
      </c>
      <c r="AD422" s="223">
        <v>-0.30269737132568925</v>
      </c>
      <c r="AE422" s="223">
        <v>-0.30232255635664701</v>
      </c>
      <c r="AF422" s="223">
        <v>-0.30192225285156615</v>
      </c>
      <c r="AG422" s="223">
        <v>-0.30149472744718098</v>
      </c>
      <c r="AH422" s="223">
        <v>-0.30103812889281861</v>
      </c>
      <c r="AI422" s="223">
        <v>-0.30055048003160606</v>
      </c>
      <c r="AJ422" s="223">
        <v>-0.30002966923608448</v>
      </c>
      <c r="AK422" s="223">
        <v>-0.2994734412610956</v>
      </c>
      <c r="AL422" s="223">
        <v>-0.29887938747427012</v>
      </c>
      <c r="AM422" s="223">
        <v>-0.2982449354217509</v>
      </c>
      <c r="AN422" s="223">
        <v>-0.29756733768389526</v>
      </c>
      <c r="AO422" s="223">
        <v>-0.29684365997261974</v>
      </c>
      <c r="AP422" s="223">
        <v>-0.29607076841875912</v>
      </c>
      <c r="AQ422" s="223">
        <v>-0.29524531599429488</v>
      </c>
      <c r="AR422" s="223">
        <v>-0.29436372801055383</v>
      </c>
      <c r="AS422" s="223">
        <v>-0.29342218662946873</v>
      </c>
      <c r="AT422" s="223">
        <v>-0.2924166143207097</v>
      </c>
      <c r="AU422" s="223">
        <v>-0.29134265619292277</v>
      </c>
      <c r="AV422" s="223">
        <v>-0.29019566112243012</v>
      </c>
      <c r="AW422" s="223">
        <v>-0.28897066159753437</v>
      </c>
      <c r="AX422" s="223">
        <v>-0.28766235219100383</v>
      </c>
      <c r="AY422" s="223">
        <v>-0.2862650665673771</v>
      </c>
      <c r="AZ422" s="223">
        <v>-0.28477275292538512</v>
      </c>
      <c r="BA422" s="223">
        <v>-0.28317894776902447</v>
      </c>
      <c r="BB422" s="223">
        <v>-0.28147674789360011</v>
      </c>
      <c r="BC422" s="223">
        <v>-0.27965878046535475</v>
      </c>
      <c r="BD422" s="223">
        <v>-0.27771717106509669</v>
      </c>
      <c r="BE422" s="223">
        <v>-0.27564350955748396</v>
      </c>
      <c r="BF422" s="223">
        <v>-0.27342881363829796</v>
      </c>
      <c r="BG422" s="223">
        <v>-0.27106348990210588</v>
      </c>
      <c r="BH422" s="223">
        <v>-0.26853729226213385</v>
      </c>
      <c r="BI422" s="223">
        <v>-0.26583927754291614</v>
      </c>
      <c r="BJ422" s="223">
        <v>-0.26295775805431781</v>
      </c>
      <c r="BK422" s="223">
        <v>-0.25988025094280837</v>
      </c>
      <c r="BL422" s="223">
        <v>-0.25659342410235814</v>
      </c>
      <c r="BM422" s="223">
        <v>-0.25308303841300755</v>
      </c>
      <c r="BN422" s="223">
        <v>-0.2493338860599853</v>
      </c>
      <c r="BO422" s="223">
        <v>-0.2453297246702002</v>
      </c>
      <c r="BP422" s="223">
        <v>-0.2410532069859751</v>
      </c>
      <c r="BQ422" s="223">
        <v>-0.23648580577802697</v>
      </c>
      <c r="BR422" s="223">
        <v>-0.23160773368089482</v>
      </c>
      <c r="BS422" s="223">
        <v>-0.22639785761430875</v>
      </c>
      <c r="BT422" s="223">
        <v>-0.22083360743338321</v>
      </c>
      <c r="BU422" s="223">
        <v>-0.21489087842905163</v>
      </c>
      <c r="BV422" s="223">
        <v>-0.2085439272779171</v>
      </c>
      <c r="BW422" s="223">
        <v>-0.20176526101776493</v>
      </c>
      <c r="BX422" s="223">
        <v>-0.19452551860153444</v>
      </c>
      <c r="BY422" s="223">
        <v>-0.18679334455876068</v>
      </c>
      <c r="BZ422" s="223">
        <v>-0.17853525426967964</v>
      </c>
      <c r="CA422" s="223">
        <v>-0.16971549033367017</v>
      </c>
      <c r="CB422" s="223">
        <v>-0.16029586949100177</v>
      </c>
      <c r="CC422" s="223">
        <v>-0.15023561953555842</v>
      </c>
      <c r="CD422" s="223">
        <v>-0.13949120563714779</v>
      </c>
      <c r="CE422" s="223">
        <v>-0.12801614547620033</v>
      </c>
      <c r="CF422" s="223">
        <v>-0.11576081258247106</v>
      </c>
      <c r="CG422" s="223">
        <v>-0.10267222726446457</v>
      </c>
      <c r="CH422" s="223">
        <v>-8.8694015051258845E-2</v>
      </c>
      <c r="CI422" s="223">
        <v>-7.3765594338759399E-2</v>
      </c>
      <c r="CJ422" s="223">
        <v>-5.7822601962110864E-2</v>
      </c>
      <c r="CK422" s="223">
        <v>-4.0796290175264982E-2</v>
      </c>
      <c r="CL422" s="223">
        <v>-2.2613306755894902E-2</v>
      </c>
      <c r="CM422" s="223">
        <v>-3.1953999444523928E-3</v>
      </c>
      <c r="CN422" s="223">
        <v>1.2691075874682101E-2</v>
      </c>
      <c r="CO422" s="223">
        <v>3.4821888952886737E-2</v>
      </c>
      <c r="CP422" s="223">
        <v>5.8454025693080447E-2</v>
      </c>
      <c r="CQ422" s="223">
        <v>8.3688356367375372E-2</v>
      </c>
      <c r="CR422" s="223">
        <v>0.11063247264618414</v>
      </c>
      <c r="CS422" s="223">
        <v>0.13940093406403686</v>
      </c>
      <c r="CT422" s="223">
        <v>0.17011565455141053</v>
      </c>
      <c r="CU422" s="223">
        <v>0.2029062928608153</v>
      </c>
      <c r="CV422" s="223">
        <v>0.23790965579997381</v>
      </c>
      <c r="CW422" s="223">
        <v>0.27527279628813606</v>
      </c>
      <c r="CX422" s="223">
        <v>0.3151508636925423</v>
      </c>
      <c r="CY422" s="223">
        <v>0.35770817165009061</v>
      </c>
      <c r="CZ422" s="223">
        <v>0.40311847484920316</v>
      </c>
      <c r="DA422" s="223">
        <v>0.45156514092908817</v>
      </c>
      <c r="DB422" s="223">
        <v>0.50324119325448535</v>
      </c>
      <c r="DC422" s="223">
        <v>0.55834916738168627</v>
      </c>
      <c r="DD422" s="223">
        <v>0.61710070070871392</v>
      </c>
    </row>
    <row r="423" spans="8:108">
      <c r="H423" s="223" t="s">
        <v>816</v>
      </c>
      <c r="I423" s="223">
        <v>6.3211411292617231E-2</v>
      </c>
      <c r="J423" s="223">
        <v>6.3213936374830609E-2</v>
      </c>
      <c r="K423" s="223">
        <v>6.3216655605979569E-2</v>
      </c>
      <c r="L423" s="223">
        <v>6.3219585343076201E-2</v>
      </c>
      <c r="M423" s="223">
        <v>6.3222743498776171E-2</v>
      </c>
      <c r="N423" s="223">
        <v>6.322614970943799E-2</v>
      </c>
      <c r="O423" s="223">
        <v>6.3229825523348646E-2</v>
      </c>
      <c r="P423" s="223">
        <v>6.3233794611711025E-2</v>
      </c>
      <c r="Q423" s="223">
        <v>6.3238083005334803E-2</v>
      </c>
      <c r="R423" s="223">
        <v>6.3242719360367863E-2</v>
      </c>
      <c r="S423" s="223">
        <v>6.3247735256852511E-2</v>
      </c>
      <c r="T423" s="223">
        <v>6.3253165534399983E-2</v>
      </c>
      <c r="U423" s="223">
        <v>6.325904866985517E-2</v>
      </c>
      <c r="V423" s="223">
        <v>6.3265427202479046E-2</v>
      </c>
      <c r="W423" s="223">
        <v>6.3272348212923352E-2</v>
      </c>
      <c r="X423" s="223">
        <v>6.3279863863116875E-2</v>
      </c>
      <c r="Y423" s="223">
        <v>6.3288032005144879E-2</v>
      </c>
      <c r="Z423" s="223">
        <v>6.3296916868292807E-2</v>
      </c>
      <c r="AA423" s="223">
        <v>6.3306589834662377E-2</v>
      </c>
      <c r="AB423" s="223">
        <v>6.331713031517E-2</v>
      </c>
      <c r="AC423" s="223">
        <v>6.3328626739326946E-2</v>
      </c>
      <c r="AD423" s="223">
        <v>6.3341177673999632E-2</v>
      </c>
      <c r="AE423" s="223">
        <v>6.3354893088385142E-2</v>
      </c>
      <c r="AF423" s="223">
        <v>6.3369895784739602E-2</v>
      </c>
      <c r="AG423" s="223">
        <v>6.3386323016998286E-2</v>
      </c>
      <c r="AH423" s="223">
        <v>6.3404328322360523E-2</v>
      </c>
      <c r="AI423" s="223">
        <v>6.3424083594220859E-2</v>
      </c>
      <c r="AJ423" s="223">
        <v>6.3445781428546649E-2</v>
      </c>
      <c r="AK423" s="223">
        <v>6.346963777998299E-2</v>
      </c>
      <c r="AL423" s="223">
        <v>6.349589496864716E-2</v>
      </c>
      <c r="AM423" s="223">
        <v>6.3524825083812145E-2</v>
      </c>
      <c r="AN423" s="223">
        <v>6.3556733836514764E-2</v>
      </c>
      <c r="AO423" s="223">
        <v>6.3591964919611249E-2</v>
      </c>
      <c r="AP423" s="223">
        <v>6.3630904940982003E-2</v>
      </c>
      <c r="AQ423" s="223">
        <v>6.3673989003497244E-2</v>
      </c>
      <c r="AR423" s="223">
        <v>6.3721707014023257E-2</v>
      </c>
      <c r="AS423" s="223">
        <v>6.3774610813184307E-2</v>
      </c>
      <c r="AT423" s="223">
        <v>6.383332222778644E-2</v>
      </c>
      <c r="AU423" s="223">
        <v>6.3898542158709173E-2</v>
      </c>
      <c r="AV423" s="223">
        <v>6.3971060828591053E-2</v>
      </c>
      <c r="AW423" s="223">
        <v>6.4051769325625521E-2</v>
      </c>
      <c r="AX423" s="223">
        <v>6.4141672592019347E-2</v>
      </c>
      <c r="AY423" s="223">
        <v>6.424190401782548E-2</v>
      </c>
      <c r="AZ423" s="223">
        <v>6.4353741812499185E-2</v>
      </c>
      <c r="BA423" s="223">
        <v>6.4478627337049219E-2</v>
      </c>
      <c r="BB423" s="223">
        <v>6.461818558828708E-2</v>
      </c>
      <c r="BC423" s="223">
        <v>6.4774248032432674E-2</v>
      </c>
      <c r="BD423" s="223">
        <v>6.4948877986987244E-2</v>
      </c>
      <c r="BE423" s="223">
        <v>6.5144398745844836E-2</v>
      </c>
      <c r="BF423" s="223">
        <v>6.5363424631319153E-2</v>
      </c>
      <c r="BG423" s="223">
        <v>6.5608895136094428E-2</v>
      </c>
      <c r="BH423" s="223">
        <v>6.5884112285836294E-2</v>
      </c>
      <c r="BI423" s="223">
        <v>6.6192781306985596E-2</v>
      </c>
      <c r="BJ423" s="223">
        <v>6.6539054621828339E-2</v>
      </c>
      <c r="BK423" s="223">
        <v>6.6927579112348048E-2</v>
      </c>
      <c r="BL423" s="223">
        <v>6.7363546494373816E-2</v>
      </c>
      <c r="BM423" s="223">
        <v>6.7852746524102864E-2</v>
      </c>
      <c r="BN423" s="223">
        <v>6.8401622621975466E-2</v>
      </c>
      <c r="BO423" s="223">
        <v>6.9017329348428469E-2</v>
      </c>
      <c r="BP423" s="223">
        <v>6.9707791009841619E-2</v>
      </c>
      <c r="BQ423" s="223">
        <v>7.0481760522542111E-2</v>
      </c>
      <c r="BR423" s="223">
        <v>7.1348877533888869E-2</v>
      </c>
      <c r="BS423" s="223">
        <v>7.2319724712290465E-2</v>
      </c>
      <c r="BT423" s="223">
        <v>7.3405881095953515E-2</v>
      </c>
      <c r="BU423" s="223">
        <v>7.4619971458171938E-2</v>
      </c>
      <c r="BV423" s="223">
        <v>7.5975710828563706E-2</v>
      </c>
      <c r="BW423" s="223">
        <v>7.7487943622869884E-2</v>
      </c>
      <c r="BX423" s="223">
        <v>7.9172677286610607E-2</v>
      </c>
      <c r="BY423" s="223">
        <v>8.1047110943136214E-2</v>
      </c>
      <c r="BZ423" s="223">
        <v>8.3129660229352947E-2</v>
      </c>
      <c r="CA423" s="223">
        <v>8.5439980258480694E-2</v>
      </c>
      <c r="CB423" s="223">
        <v>8.799898940797575E-2</v>
      </c>
      <c r="CC423" s="223">
        <v>9.0828897321739654E-2</v>
      </c>
      <c r="CD423" s="223">
        <v>9.3953241068804622E-2</v>
      </c>
      <c r="CE423" s="223">
        <v>9.7396933758200271E-2</v>
      </c>
      <c r="CF423" s="223">
        <v>0.10118633003814931</v>
      </c>
      <c r="CG423" s="223">
        <v>0.10534931280603459</v>
      </c>
      <c r="CH423" s="223">
        <v>0.10991546673694386</v>
      </c>
      <c r="CI423" s="223">
        <v>0.11491602377017072</v>
      </c>
      <c r="CJ423" s="223">
        <v>0.12038426398354245</v>
      </c>
      <c r="CK423" s="223">
        <v>0.12635560897965473</v>
      </c>
      <c r="CL423" s="223">
        <v>0.132867886751869</v>
      </c>
      <c r="CM423" s="223">
        <v>0.13996161598672405</v>
      </c>
      <c r="CN423" s="223">
        <v>0.14818439471566097</v>
      </c>
      <c r="CO423" s="223">
        <v>0.1565549828416202</v>
      </c>
      <c r="CP423" s="223">
        <v>0.16564886502226153</v>
      </c>
      <c r="CQ423" s="223">
        <v>0.17552121599751597</v>
      </c>
      <c r="CR423" s="223">
        <v>0.18623198646462874</v>
      </c>
      <c r="CS423" s="223">
        <v>0.19784657082420157</v>
      </c>
      <c r="CT423" s="223">
        <v>0.21043651200901323</v>
      </c>
      <c r="CU423" s="223">
        <v>0.22408031133569117</v>
      </c>
      <c r="CV423" s="223">
        <v>0.23886486630438944</v>
      </c>
      <c r="CW423" s="223">
        <v>0.25488523728631257</v>
      </c>
      <c r="CX423" s="223">
        <v>0.27224713289947411</v>
      </c>
      <c r="CY423" s="223">
        <v>0.29106810457040916</v>
      </c>
      <c r="CZ423" s="223">
        <v>0.31147939807351788</v>
      </c>
      <c r="DA423" s="223">
        <v>0.33362822341894027</v>
      </c>
      <c r="DB423" s="223">
        <v>0.35768056160001216</v>
      </c>
      <c r="DC423" s="223">
        <v>0.38382468342973636</v>
      </c>
      <c r="DD423" s="223">
        <v>0.41227562663385869</v>
      </c>
    </row>
    <row r="424" spans="8:108">
      <c r="H424" s="223" t="s">
        <v>817</v>
      </c>
      <c r="I424" s="223">
        <v>0.1646842651988327</v>
      </c>
      <c r="J424" s="223">
        <v>0.16468836470178569</v>
      </c>
      <c r="K424" s="223">
        <v>0.16469280131704159</v>
      </c>
      <c r="L424" s="223">
        <v>0.16469760616685128</v>
      </c>
      <c r="M424" s="223">
        <v>0.16470281364125752</v>
      </c>
      <c r="N424" s="223">
        <v>0.16470846178188814</v>
      </c>
      <c r="O424" s="223">
        <v>0.16471459271448721</v>
      </c>
      <c r="P424" s="223">
        <v>0.164721253136661</v>
      </c>
      <c r="Q424" s="223">
        <v>0.16472849486819596</v>
      </c>
      <c r="R424" s="223">
        <v>0.16473637547230707</v>
      </c>
      <c r="S424" s="223">
        <v>0.16474495895731028</v>
      </c>
      <c r="T424" s="223">
        <v>0.16475431656950598</v>
      </c>
      <c r="U424" s="223">
        <v>0.16476452768952859</v>
      </c>
      <c r="V424" s="223">
        <v>0.16477568084608379</v>
      </c>
      <c r="W424" s="223">
        <v>0.16478787486289037</v>
      </c>
      <c r="X424" s="223">
        <v>0.16480122015679208</v>
      </c>
      <c r="Y424" s="223">
        <v>0.16481584020744663</v>
      </c>
      <c r="Z424" s="223">
        <v>0.16483187322176635</v>
      </c>
      <c r="AA424" s="223">
        <v>0.16484947401942407</v>
      </c>
      <c r="AB424" s="223">
        <v>0.16486881616929513</v>
      </c>
      <c r="AC424" s="223">
        <v>0.1648900944107346</v>
      </c>
      <c r="AD424" s="223">
        <v>0.16491352739814816</v>
      </c>
      <c r="AE424" s="223">
        <v>0.16493936081246882</v>
      </c>
      <c r="AF424" s="223">
        <v>0.16496787088897499</v>
      </c>
      <c r="AG424" s="223">
        <v>0.16499936841745413</v>
      </c>
      <c r="AH424" s="223">
        <v>0.16503420327811774</v>
      </c>
      <c r="AI424" s="223">
        <v>0.16507276958500258</v>
      </c>
      <c r="AJ424" s="223">
        <v>0.16511551151794363</v>
      </c>
      <c r="AK424" s="223">
        <v>0.16516292993468926</v>
      </c>
      <c r="AL424" s="223">
        <v>0.16521558986644816</v>
      </c>
      <c r="AM424" s="223">
        <v>0.16527412901323094</v>
      </c>
      <c r="AN424" s="223">
        <v>0.16533926736987567</v>
      </c>
      <c r="AO424" s="223">
        <v>0.16541181812973899</v>
      </c>
      <c r="AP424" s="223">
        <v>0.16549270003077232</v>
      </c>
      <c r="AQ424" s="223">
        <v>0.16558295132815998</v>
      </c>
      <c r="AR424" s="223">
        <v>0.16568374559890456</v>
      </c>
      <c r="AS424" s="223">
        <v>0.16579640960668662</v>
      </c>
      <c r="AT424" s="223">
        <v>0.16592244347991938</v>
      </c>
      <c r="AU424" s="223">
        <v>0.16606354348198413</v>
      </c>
      <c r="AV424" s="223">
        <v>0.16622162767986209</v>
      </c>
      <c r="AW424" s="223">
        <v>0.16639886484530964</v>
      </c>
      <c r="AX424" s="223">
        <v>0.16659770695066636</v>
      </c>
      <c r="AY424" s="223">
        <v>0.16682092564839959</v>
      </c>
      <c r="AZ424" s="223">
        <v>0.16707165314828584</v>
      </c>
      <c r="BA424" s="223">
        <v>0.16735342792702204</v>
      </c>
      <c r="BB424" s="223">
        <v>0.16767024571987729</v>
      </c>
      <c r="BC424" s="223">
        <v>0.16802661624999235</v>
      </c>
      <c r="BD424" s="223">
        <v>0.1684276261447353</v>
      </c>
      <c r="BE424" s="223">
        <v>0.16887900846604989</v>
      </c>
      <c r="BF424" s="223">
        <v>0.16938721923819861</v>
      </c>
      <c r="BG424" s="223">
        <v>0.16995952128625078</v>
      </c>
      <c r="BH424" s="223">
        <v>0.1706040755961008</v>
      </c>
      <c r="BI424" s="223">
        <v>0.17133004026548565</v>
      </c>
      <c r="BJ424" s="223">
        <v>0.1721476769293615</v>
      </c>
      <c r="BK424" s="223">
        <v>0.17306846430697614</v>
      </c>
      <c r="BL424" s="223">
        <v>0.17410521822881303</v>
      </c>
      <c r="BM424" s="223">
        <v>0.17527221715927199</v>
      </c>
      <c r="BN424" s="223">
        <v>0.17658533184030359</v>
      </c>
      <c r="BO424" s="223">
        <v>0.17806215725370139</v>
      </c>
      <c r="BP424" s="223">
        <v>0.17972214465541161</v>
      </c>
      <c r="BQ424" s="223">
        <v>0.18158673100425793</v>
      </c>
      <c r="BR424" s="223">
        <v>0.18367946273118665</v>
      </c>
      <c r="BS424" s="223">
        <v>0.18602611052547727</v>
      </c>
      <c r="BT424" s="223">
        <v>0.18865477171151004</v>
      </c>
      <c r="BU424" s="223">
        <v>0.19159595691701831</v>
      </c>
      <c r="BV424" s="223">
        <v>0.19488265814987937</v>
      </c>
      <c r="BW424" s="223">
        <v>0.19855039614856784</v>
      </c>
      <c r="BX424" s="223">
        <v>0.20263724596681315</v>
      </c>
      <c r="BY424" s="223">
        <v>0.20718384117150268</v>
      </c>
      <c r="BZ424" s="223">
        <v>0.21223335870192356</v>
      </c>
      <c r="CA424" s="223">
        <v>0.21783148823516627</v>
      </c>
      <c r="CB424" s="223">
        <v>0.22402639166097302</v>
      </c>
      <c r="CC424" s="223">
        <v>0.23086865979815069</v>
      </c>
      <c r="CD424" s="223">
        <v>0.23841127459387532</v>
      </c>
      <c r="CE424" s="223">
        <v>0.24670958557953324</v>
      </c>
      <c r="CF424" s="223">
        <v>0.25582130921725155</v>
      </c>
      <c r="CG424" s="223">
        <v>0.26580655894775418</v>
      </c>
      <c r="CH424" s="223">
        <v>0.27672795702463421</v>
      </c>
      <c r="CI424" s="223">
        <v>0.28865059499483903</v>
      </c>
      <c r="CJ424" s="223">
        <v>0.30164236387682769</v>
      </c>
      <c r="CK424" s="223">
        <v>0.31577406090996857</v>
      </c>
      <c r="CL424" s="223">
        <v>0.33111964427012097</v>
      </c>
      <c r="CM424" s="223">
        <v>0.34775651075147601</v>
      </c>
      <c r="CN424" s="223">
        <v>0.36700907164781016</v>
      </c>
      <c r="CO424" s="223">
        <v>0.38642079645112209</v>
      </c>
      <c r="CP424" s="223">
        <v>0.40738131081517925</v>
      </c>
      <c r="CQ424" s="223">
        <v>0.42998530468087559</v>
      </c>
      <c r="CR424" s="223">
        <v>0.45433262636587979</v>
      </c>
      <c r="CS424" s="223">
        <v>0.48052868774273921</v>
      </c>
      <c r="CT424" s="223">
        <v>0.50868484331532804</v>
      </c>
      <c r="CU424" s="223">
        <v>0.53891875305942882</v>
      </c>
      <c r="CV424" s="223">
        <v>0.57135470794874621</v>
      </c>
      <c r="CW424" s="223">
        <v>0.60612390448182674</v>
      </c>
      <c r="CX424" s="223">
        <v>0.64336472946388867</v>
      </c>
      <c r="CY424" s="223">
        <v>0.68322288424898903</v>
      </c>
      <c r="CZ424" s="223">
        <v>0.72585141549206822</v>
      </c>
      <c r="DA424" s="223">
        <v>0.77141058081805669</v>
      </c>
      <c r="DB424" s="223">
        <v>0.82006748265556051</v>
      </c>
      <c r="DC424" s="223">
        <v>0.87199537488535162</v>
      </c>
      <c r="DD424" s="223">
        <v>0.92737250385656367</v>
      </c>
    </row>
    <row r="425" spans="8:108">
      <c r="H425" s="223" t="s">
        <v>818</v>
      </c>
      <c r="I425" s="223">
        <v>0</v>
      </c>
      <c r="J425" s="223">
        <v>0</v>
      </c>
      <c r="K425" s="223">
        <v>0</v>
      </c>
      <c r="L425" s="223">
        <v>0</v>
      </c>
      <c r="M425" s="223">
        <v>0</v>
      </c>
      <c r="N425" s="223">
        <v>0</v>
      </c>
      <c r="O425" s="223">
        <v>0</v>
      </c>
      <c r="P425" s="223">
        <v>0</v>
      </c>
      <c r="Q425" s="223">
        <v>0</v>
      </c>
      <c r="R425" s="223">
        <v>0</v>
      </c>
      <c r="S425" s="223">
        <v>0</v>
      </c>
      <c r="T425" s="223">
        <v>0</v>
      </c>
      <c r="U425" s="223">
        <v>0</v>
      </c>
      <c r="V425" s="223">
        <v>0</v>
      </c>
      <c r="W425" s="223">
        <v>0</v>
      </c>
      <c r="X425" s="223">
        <v>0</v>
      </c>
      <c r="Y425" s="223">
        <v>0</v>
      </c>
      <c r="Z425" s="223">
        <v>0</v>
      </c>
      <c r="AA425" s="223">
        <v>0</v>
      </c>
      <c r="AB425" s="223">
        <v>0</v>
      </c>
      <c r="AC425" s="223">
        <v>0</v>
      </c>
      <c r="AD425" s="223">
        <v>0</v>
      </c>
      <c r="AE425" s="223">
        <v>0</v>
      </c>
      <c r="AF425" s="223">
        <v>0</v>
      </c>
      <c r="AG425" s="223">
        <v>0</v>
      </c>
      <c r="AH425" s="223">
        <v>0</v>
      </c>
      <c r="AI425" s="223">
        <v>0</v>
      </c>
      <c r="AJ425" s="223">
        <v>0</v>
      </c>
      <c r="AK425" s="223">
        <v>0</v>
      </c>
      <c r="AL425" s="223">
        <v>0</v>
      </c>
      <c r="AM425" s="223">
        <v>0</v>
      </c>
      <c r="AN425" s="223">
        <v>0</v>
      </c>
      <c r="AO425" s="223">
        <v>0</v>
      </c>
      <c r="AP425" s="223">
        <v>0</v>
      </c>
      <c r="AQ425" s="223">
        <v>0</v>
      </c>
      <c r="AR425" s="223">
        <v>0</v>
      </c>
      <c r="AS425" s="223">
        <v>0</v>
      </c>
      <c r="AT425" s="223">
        <v>0</v>
      </c>
      <c r="AU425" s="223">
        <v>0</v>
      </c>
      <c r="AV425" s="223">
        <v>0</v>
      </c>
      <c r="AW425" s="223">
        <v>0</v>
      </c>
      <c r="AX425" s="223">
        <v>0</v>
      </c>
      <c r="AY425" s="223">
        <v>0</v>
      </c>
      <c r="AZ425" s="223">
        <v>0</v>
      </c>
      <c r="BA425" s="223">
        <v>0</v>
      </c>
      <c r="BB425" s="223">
        <v>0</v>
      </c>
      <c r="BC425" s="223">
        <v>0</v>
      </c>
      <c r="BD425" s="223">
        <v>0</v>
      </c>
      <c r="BE425" s="223">
        <v>0</v>
      </c>
      <c r="BF425" s="223">
        <v>0</v>
      </c>
      <c r="BG425" s="223">
        <v>0</v>
      </c>
      <c r="BH425" s="223">
        <v>0</v>
      </c>
      <c r="BI425" s="223">
        <v>0</v>
      </c>
      <c r="BJ425" s="223">
        <v>0</v>
      </c>
      <c r="BK425" s="223">
        <v>0</v>
      </c>
      <c r="BL425" s="223">
        <v>0</v>
      </c>
      <c r="BM425" s="223">
        <v>0</v>
      </c>
      <c r="BN425" s="223">
        <v>0</v>
      </c>
      <c r="BO425" s="223">
        <v>0</v>
      </c>
      <c r="BP425" s="223">
        <v>0</v>
      </c>
      <c r="BQ425" s="223">
        <v>0</v>
      </c>
      <c r="BR425" s="223">
        <v>0</v>
      </c>
      <c r="BS425" s="223">
        <v>0</v>
      </c>
      <c r="BT425" s="223">
        <v>0</v>
      </c>
      <c r="BU425" s="223">
        <v>0</v>
      </c>
      <c r="BV425" s="223">
        <v>0</v>
      </c>
      <c r="BW425" s="223">
        <v>0</v>
      </c>
      <c r="BX425" s="223">
        <v>0</v>
      </c>
      <c r="BY425" s="223">
        <v>0</v>
      </c>
      <c r="BZ425" s="223">
        <v>0</v>
      </c>
      <c r="CA425" s="223">
        <v>0</v>
      </c>
      <c r="CB425" s="223">
        <v>0</v>
      </c>
      <c r="CC425" s="223">
        <v>0</v>
      </c>
      <c r="CD425" s="223">
        <v>0</v>
      </c>
      <c r="CE425" s="223">
        <v>0</v>
      </c>
      <c r="CF425" s="223">
        <v>0</v>
      </c>
      <c r="CG425" s="223">
        <v>0</v>
      </c>
      <c r="CH425" s="223">
        <v>0</v>
      </c>
      <c r="CI425" s="223">
        <v>0</v>
      </c>
      <c r="CJ425" s="223">
        <v>0</v>
      </c>
      <c r="CK425" s="223">
        <v>0</v>
      </c>
      <c r="CL425" s="223">
        <v>0</v>
      </c>
      <c r="CM425" s="223">
        <v>0</v>
      </c>
      <c r="CN425" s="223">
        <v>0</v>
      </c>
      <c r="CO425" s="223">
        <v>0</v>
      </c>
      <c r="CP425" s="223">
        <v>0</v>
      </c>
      <c r="CQ425" s="223">
        <v>0</v>
      </c>
      <c r="CR425" s="223">
        <v>0</v>
      </c>
      <c r="CS425" s="223">
        <v>0</v>
      </c>
      <c r="CT425" s="223">
        <v>0</v>
      </c>
      <c r="CU425" s="223">
        <v>0</v>
      </c>
      <c r="CV425" s="223">
        <v>0</v>
      </c>
      <c r="CW425" s="223">
        <v>0</v>
      </c>
      <c r="CX425" s="223">
        <v>0</v>
      </c>
      <c r="CY425" s="223">
        <v>0</v>
      </c>
      <c r="CZ425" s="223">
        <v>0</v>
      </c>
      <c r="DA425" s="223">
        <v>0</v>
      </c>
      <c r="DB425" s="223">
        <v>0</v>
      </c>
      <c r="DC425" s="223">
        <v>0</v>
      </c>
      <c r="DD425" s="223">
        <v>0</v>
      </c>
    </row>
    <row r="426" spans="8:108">
      <c r="H426" s="223" t="s">
        <v>819</v>
      </c>
      <c r="I426" s="223">
        <v>1.2701420034005714E-3</v>
      </c>
      <c r="J426" s="223">
        <v>1.3565069647615614E-3</v>
      </c>
      <c r="K426" s="223">
        <v>1.4487440433662761E-3</v>
      </c>
      <c r="L426" s="223">
        <v>1.5472524420155299E-3</v>
      </c>
      <c r="M426" s="223">
        <v>1.6524584948880742E-3</v>
      </c>
      <c r="N426" s="223">
        <v>1.7648175104347838E-3</v>
      </c>
      <c r="O426" s="223">
        <v>1.8848157393023862E-3</v>
      </c>
      <c r="P426" s="223">
        <v>2.0129724757469601E-3</v>
      </c>
      <c r="Q426" s="223">
        <v>2.1498423015698627E-3</v>
      </c>
      <c r="R426" s="223">
        <v>2.2960174822139758E-3</v>
      </c>
      <c r="S426" s="223">
        <v>2.4521305253067034E-3</v>
      </c>
      <c r="T426" s="223">
        <v>2.6188569126286386E-3</v>
      </c>
      <c r="U426" s="223">
        <v>2.7969180172214446E-3</v>
      </c>
      <c r="V426" s="223">
        <v>2.9870842181355245E-3</v>
      </c>
      <c r="W426" s="223">
        <v>3.1901782261554109E-3</v>
      </c>
      <c r="X426" s="223">
        <v>3.4070786347326527E-3</v>
      </c>
      <c r="Y426" s="223">
        <v>3.6387237113080406E-3</v>
      </c>
      <c r="Z426" s="223">
        <v>3.88611544521816E-3</v>
      </c>
      <c r="AA426" s="223">
        <v>4.1503238694620302E-3</v>
      </c>
      <c r="AB426" s="223">
        <v>4.4324916747526576E-3</v>
      </c>
      <c r="AC426" s="223">
        <v>4.7338391355052434E-3</v>
      </c>
      <c r="AD426" s="223">
        <v>5.0556693687168301E-3</v>
      </c>
      <c r="AE426" s="223">
        <v>5.3993739480824024E-3</v>
      </c>
      <c r="AF426" s="223">
        <v>5.7664388971698883E-3</v>
      </c>
      <c r="AG426" s="223">
        <v>6.1584510870498644E-3</v>
      </c>
      <c r="AH426" s="223">
        <v>6.5771050654487408E-3</v>
      </c>
      <c r="AI426" s="223">
        <v>7.0242103462747271E-3</v>
      </c>
      <c r="AJ426" s="223">
        <v>7.5016991902565888E-3</v>
      </c>
      <c r="AK426" s="223">
        <v>8.0116349094468322E-3</v>
      </c>
      <c r="AL426" s="223">
        <v>8.556220730477071E-3</v>
      </c>
      <c r="AM426" s="223">
        <v>9.1378092537222622E-3</v>
      </c>
      <c r="AN426" s="223">
        <v>9.7589125479381807E-3</v>
      </c>
      <c r="AO426" s="223">
        <v>1.0422212922493181E-2</v>
      </c>
      <c r="AP426" s="223">
        <v>1.1130574422024104E-2</v>
      </c>
      <c r="AQ426" s="223">
        <v>1.1887055091220249E-2</v>
      </c>
      <c r="AR426" s="223">
        <v>1.2694920060481498E-2</v>
      </c>
      <c r="AS426" s="223">
        <v>1.3557655506418633E-2</v>
      </c>
      <c r="AT426" s="223">
        <v>1.4478983544572522E-2</v>
      </c>
      <c r="AU426" s="223">
        <v>1.5462878115331598E-2</v>
      </c>
      <c r="AV426" s="223">
        <v>1.6513581927832647E-2</v>
      </c>
      <c r="AW426" s="223">
        <v>1.7635624530645985E-2</v>
      </c>
      <c r="AX426" s="223">
        <v>1.883384158227993E-2</v>
      </c>
      <c r="AY426" s="223">
        <v>2.0113395398996974E-2</v>
      </c>
      <c r="AZ426" s="223">
        <v>2.1479796862123895E-2</v>
      </c>
      <c r="BA426" s="223">
        <v>2.2938928771961742E-2</v>
      </c>
      <c r="BB426" s="223">
        <v>2.4497070740566656E-2</v>
      </c>
      <c r="BC426" s="223">
        <v>2.6160925721079295E-2</v>
      </c>
      <c r="BD426" s="223">
        <v>2.7937648276929693E-2</v>
      </c>
      <c r="BE426" s="223">
        <v>2.9834874700135471E-2</v>
      </c>
      <c r="BF426" s="223">
        <v>3.1860755094038545E-2</v>
      </c>
      <c r="BG426" s="223">
        <v>3.4023987542178738E-2</v>
      </c>
      <c r="BH426" s="223">
        <v>3.6333854491573343E-2</v>
      </c>
      <c r="BI426" s="223">
        <v>3.8800261485438976E-2</v>
      </c>
      <c r="BJ426" s="223">
        <v>4.1433778387328542E-2</v>
      </c>
      <c r="BK426" s="223">
        <v>4.4245683245738028E-2</v>
      </c>
      <c r="BL426" s="223">
        <v>4.7248008955411064E-2</v>
      </c>
      <c r="BM426" s="223">
        <v>5.0453592878792912E-2</v>
      </c>
      <c r="BN426" s="223">
        <v>5.3876129598281357E-2</v>
      </c>
      <c r="BO426" s="223">
        <v>5.7530226977012197E-2</v>
      </c>
      <c r="BP426" s="223">
        <v>6.1431465712796715E-2</v>
      </c>
      <c r="BQ426" s="223">
        <v>6.5596462576360703E-2</v>
      </c>
      <c r="BR426" s="223">
        <v>7.0042937531071048E-2</v>
      </c>
      <c r="BS426" s="223">
        <v>7.4789784936668532E-2</v>
      </c>
      <c r="BT426" s="223">
        <v>7.9857149043915943E-2</v>
      </c>
      <c r="BU426" s="223">
        <v>8.5266503990224549E-2</v>
      </c>
      <c r="BV426" s="223">
        <v>9.1040738507864094E-2</v>
      </c>
      <c r="BW426" s="223">
        <v>9.720424555584864E-2</v>
      </c>
      <c r="BX426" s="223">
        <v>0.10378301708345776</v>
      </c>
      <c r="BY426" s="223">
        <v>0.11080474412692005</v>
      </c>
      <c r="BZ426" s="223">
        <v>0.11829892243018755</v>
      </c>
      <c r="CA426" s="223">
        <v>0.12629696376492353</v>
      </c>
      <c r="CB426" s="223">
        <v>0.13483231310246976</v>
      </c>
      <c r="CC426" s="223">
        <v>0.14394057176001851</v>
      </c>
      <c r="CD426" s="223">
        <v>0.15365962660240098</v>
      </c>
      <c r="CE426" s="223">
        <v>0.16402978532720755</v>
      </c>
      <c r="CF426" s="223">
        <v>0.17509391779105318</v>
      </c>
      <c r="CG426" s="223">
        <v>0.18689760324448756</v>
      </c>
      <c r="CH426" s="223">
        <v>0.1994892615511826</v>
      </c>
      <c r="CI426" s="223">
        <v>0.21292037784252885</v>
      </c>
      <c r="CJ426" s="223">
        <v>0.22724558923781757</v>
      </c>
      <c r="CK426" s="223">
        <v>0.24252288914673215</v>
      </c>
      <c r="CL426" s="223">
        <v>0.25881378985042031</v>
      </c>
      <c r="CM426" s="223">
        <v>0.27618349291543454</v>
      </c>
      <c r="CN426" s="223">
        <v>0.29469989568454802</v>
      </c>
      <c r="CO426" s="223">
        <v>0.31443803672596565</v>
      </c>
      <c r="CP426" s="223">
        <v>0.33547432597526156</v>
      </c>
      <c r="CQ426" s="223">
        <v>0.35789031433184593</v>
      </c>
      <c r="CR426" s="223">
        <v>0.38177202880605859</v>
      </c>
      <c r="CS426" s="223">
        <v>0.40721004924401399</v>
      </c>
      <c r="CT426" s="223">
        <v>0.43429957144572134</v>
      </c>
      <c r="CU426" s="223">
        <v>0.46314041858307364</v>
      </c>
      <c r="CV426" s="223">
        <v>0.49383667174790741</v>
      </c>
      <c r="CW426" s="223">
        <v>0.52649732021977802</v>
      </c>
      <c r="CX426" s="223">
        <v>0.56123526518705114</v>
      </c>
      <c r="CY426" s="223">
        <v>0.59816705995302311</v>
      </c>
      <c r="CZ426" s="223">
        <v>0.63741221244723389</v>
      </c>
      <c r="DA426" s="223">
        <v>0.67909215649238974</v>
      </c>
      <c r="DB426" s="223">
        <v>0.72332877523731032</v>
      </c>
      <c r="DC426" s="223">
        <v>0.77024230487301637</v>
      </c>
      <c r="DD426" s="223">
        <v>0.81994837194254588</v>
      </c>
    </row>
    <row r="427" spans="8:108">
      <c r="H427" s="223" t="s">
        <v>820</v>
      </c>
      <c r="I427" s="223">
        <v>0</v>
      </c>
      <c r="J427" s="223">
        <v>0</v>
      </c>
      <c r="K427" s="223">
        <v>0</v>
      </c>
      <c r="L427" s="223">
        <v>0</v>
      </c>
      <c r="M427" s="223">
        <v>0</v>
      </c>
      <c r="N427" s="223">
        <v>0</v>
      </c>
      <c r="O427" s="223">
        <v>0</v>
      </c>
      <c r="P427" s="223">
        <v>0</v>
      </c>
      <c r="Q427" s="223">
        <v>0</v>
      </c>
      <c r="R427" s="223">
        <v>0</v>
      </c>
      <c r="S427" s="223">
        <v>0</v>
      </c>
      <c r="T427" s="223">
        <v>0</v>
      </c>
      <c r="U427" s="223">
        <v>0</v>
      </c>
      <c r="V427" s="223">
        <v>0</v>
      </c>
      <c r="W427" s="223">
        <v>0</v>
      </c>
      <c r="X427" s="223">
        <v>0</v>
      </c>
      <c r="Y427" s="223">
        <v>0</v>
      </c>
      <c r="Z427" s="223">
        <v>0</v>
      </c>
      <c r="AA427" s="223">
        <v>0</v>
      </c>
      <c r="AB427" s="223">
        <v>0</v>
      </c>
      <c r="AC427" s="223">
        <v>0</v>
      </c>
      <c r="AD427" s="223">
        <v>0</v>
      </c>
      <c r="AE427" s="223">
        <v>0</v>
      </c>
      <c r="AF427" s="223">
        <v>0</v>
      </c>
      <c r="AG427" s="223">
        <v>0</v>
      </c>
      <c r="AH427" s="223">
        <v>0</v>
      </c>
      <c r="AI427" s="223">
        <v>0</v>
      </c>
      <c r="AJ427" s="223">
        <v>0</v>
      </c>
      <c r="AK427" s="223">
        <v>0</v>
      </c>
      <c r="AL427" s="223">
        <v>0</v>
      </c>
      <c r="AM427" s="223">
        <v>0</v>
      </c>
      <c r="AN427" s="223">
        <v>0</v>
      </c>
      <c r="AO427" s="223">
        <v>0</v>
      </c>
      <c r="AP427" s="223">
        <v>0</v>
      </c>
      <c r="AQ427" s="223">
        <v>0</v>
      </c>
      <c r="AR427" s="223">
        <v>0</v>
      </c>
      <c r="AS427" s="223">
        <v>0</v>
      </c>
      <c r="AT427" s="223">
        <v>0</v>
      </c>
      <c r="AU427" s="223">
        <v>0</v>
      </c>
      <c r="AV427" s="223">
        <v>0</v>
      </c>
      <c r="AW427" s="223">
        <v>0</v>
      </c>
      <c r="AX427" s="223">
        <v>0</v>
      </c>
      <c r="AY427" s="223">
        <v>0</v>
      </c>
      <c r="AZ427" s="223">
        <v>0</v>
      </c>
      <c r="BA427" s="223">
        <v>0</v>
      </c>
      <c r="BB427" s="223">
        <v>0</v>
      </c>
      <c r="BC427" s="223">
        <v>0</v>
      </c>
      <c r="BD427" s="223">
        <v>0</v>
      </c>
      <c r="BE427" s="223">
        <v>0</v>
      </c>
      <c r="BF427" s="223">
        <v>0</v>
      </c>
      <c r="BG427" s="223">
        <v>0</v>
      </c>
      <c r="BH427" s="223">
        <v>0</v>
      </c>
      <c r="BI427" s="223">
        <v>0</v>
      </c>
      <c r="BJ427" s="223">
        <v>0</v>
      </c>
      <c r="BK427" s="223">
        <v>0</v>
      </c>
      <c r="BL427" s="223">
        <v>0</v>
      </c>
      <c r="BM427" s="223">
        <v>0</v>
      </c>
      <c r="BN427" s="223">
        <v>0</v>
      </c>
      <c r="BO427" s="223">
        <v>0</v>
      </c>
      <c r="BP427" s="223">
        <v>0</v>
      </c>
      <c r="BQ427" s="223">
        <v>0</v>
      </c>
      <c r="BR427" s="223">
        <v>0</v>
      </c>
      <c r="BS427" s="223">
        <v>0</v>
      </c>
      <c r="BT427" s="223">
        <v>0</v>
      </c>
      <c r="BU427" s="223">
        <v>0</v>
      </c>
      <c r="BV427" s="223">
        <v>0</v>
      </c>
      <c r="BW427" s="223">
        <v>0</v>
      </c>
      <c r="BX427" s="223">
        <v>0</v>
      </c>
      <c r="BY427" s="223">
        <v>0</v>
      </c>
      <c r="BZ427" s="223">
        <v>0</v>
      </c>
      <c r="CA427" s="223">
        <v>0</v>
      </c>
      <c r="CB427" s="223">
        <v>0</v>
      </c>
      <c r="CC427" s="223">
        <v>0</v>
      </c>
      <c r="CD427" s="223">
        <v>0</v>
      </c>
      <c r="CE427" s="223">
        <v>0</v>
      </c>
      <c r="CF427" s="223">
        <v>0</v>
      </c>
      <c r="CG427" s="223">
        <v>0</v>
      </c>
      <c r="CH427" s="223">
        <v>0</v>
      </c>
      <c r="CI427" s="223">
        <v>0</v>
      </c>
      <c r="CJ427" s="223">
        <v>0</v>
      </c>
      <c r="CK427" s="223">
        <v>0</v>
      </c>
      <c r="CL427" s="223">
        <v>0</v>
      </c>
      <c r="CM427" s="223">
        <v>0</v>
      </c>
      <c r="CN427" s="223">
        <v>0</v>
      </c>
      <c r="CO427" s="223">
        <v>0</v>
      </c>
      <c r="CP427" s="223">
        <v>0</v>
      </c>
      <c r="CQ427" s="223">
        <v>0</v>
      </c>
      <c r="CR427" s="223">
        <v>0</v>
      </c>
      <c r="CS427" s="223">
        <v>0</v>
      </c>
      <c r="CT427" s="223">
        <v>0</v>
      </c>
      <c r="CU427" s="223">
        <v>0</v>
      </c>
      <c r="CV427" s="223">
        <v>0</v>
      </c>
      <c r="CW427" s="223">
        <v>0</v>
      </c>
      <c r="CX427" s="223">
        <v>0</v>
      </c>
      <c r="CY427" s="223">
        <v>0</v>
      </c>
      <c r="CZ427" s="223">
        <v>0</v>
      </c>
      <c r="DA427" s="223">
        <v>0</v>
      </c>
      <c r="DB427" s="223">
        <v>0</v>
      </c>
      <c r="DC427" s="223">
        <v>0</v>
      </c>
      <c r="DD427" s="223">
        <v>0</v>
      </c>
    </row>
    <row r="428" spans="8:108">
      <c r="H428" s="223" t="s">
        <v>821</v>
      </c>
      <c r="I428" s="223">
        <v>6.3389198910054873E-2</v>
      </c>
      <c r="J428" s="223">
        <v>6.3392606226627263E-2</v>
      </c>
      <c r="K428" s="223">
        <v>6.3396270039838679E-2</v>
      </c>
      <c r="L428" s="223">
        <v>6.3400211276468221E-2</v>
      </c>
      <c r="M428" s="223">
        <v>6.3404452775894224E-2</v>
      </c>
      <c r="N428" s="223">
        <v>6.3409019488833179E-2</v>
      </c>
      <c r="O428" s="223">
        <v>6.3413938699255337E-2</v>
      </c>
      <c r="P428" s="223">
        <v>6.3419240272367838E-2</v>
      </c>
      <c r="Q428" s="223">
        <v>6.3424956931971074E-2</v>
      </c>
      <c r="R428" s="223">
        <v>6.3431124570932765E-2</v>
      </c>
      <c r="S428" s="223">
        <v>6.3437782599019721E-2</v>
      </c>
      <c r="T428" s="223">
        <v>6.344497433289184E-2</v>
      </c>
      <c r="U428" s="223">
        <v>6.3452747433702383E-2</v>
      </c>
      <c r="V428" s="223">
        <v>6.346115439847369E-2</v>
      </c>
      <c r="W428" s="223">
        <v>6.3470253112241401E-2</v>
      </c>
      <c r="X428" s="223">
        <v>6.348010746889246E-2</v>
      </c>
      <c r="Y428" s="223">
        <v>6.3490788069681364E-2</v>
      </c>
      <c r="Z428" s="223">
        <v>6.3502373009607579E-2</v>
      </c>
      <c r="AA428" s="223">
        <v>6.3514948763195619E-2</v>
      </c>
      <c r="AB428" s="223">
        <v>6.3528611182756961E-2</v>
      </c>
      <c r="AC428" s="223">
        <v>6.354346662395341E-2</v>
      </c>
      <c r="AD428" s="223">
        <v>6.3559633215448968E-2</v>
      </c>
      <c r="AE428" s="223">
        <v>6.3577242291659661E-2</v>
      </c>
      <c r="AF428" s="223">
        <v>6.3596440010119978E-2</v>
      </c>
      <c r="AG428" s="223">
        <v>6.3617389177812719E-2</v>
      </c>
      <c r="AH428" s="223">
        <v>6.3640271313992344E-2</v>
      </c>
      <c r="AI428" s="223">
        <v>6.3665288980612841E-2</v>
      </c>
      <c r="AJ428" s="223">
        <v>6.3692668415485432E-2</v>
      </c>
      <c r="AK428" s="223">
        <v>6.3722662507791461E-2</v>
      </c>
      <c r="AL428" s="223">
        <v>6.3755554160598193E-2</v>
      </c>
      <c r="AM428" s="223">
        <v>6.3791660090623717E-2</v>
      </c>
      <c r="AN428" s="223">
        <v>6.3831335121711588E-2</v>
      </c>
      <c r="AO428" s="223">
        <v>6.3874977035349501E-2</v>
      </c>
      <c r="AP428" s="223">
        <v>6.392303204913577E-2</v>
      </c>
      <c r="AQ428" s="223">
        <v>6.3976001002385735E-2</v>
      </c>
      <c r="AR428" s="223">
        <v>6.4034446337090531E-2</v>
      </c>
      <c r="AS428" s="223">
        <v>6.4098999972179022E-2</v>
      </c>
      <c r="AT428" s="223">
        <v>6.4170372179450763E-2</v>
      </c>
      <c r="AU428" s="223">
        <v>6.4249361580559078E-2</v>
      </c>
      <c r="AV428" s="223">
        <v>6.4336866395894185E-2</v>
      </c>
      <c r="AW428" s="223">
        <v>6.4433897087939271E-2</v>
      </c>
      <c r="AX428" s="223">
        <v>6.4541590553352624E-2</v>
      </c>
      <c r="AY428" s="223">
        <v>6.4661226029258945E-2</v>
      </c>
      <c r="AZ428" s="223">
        <v>6.4794242889471623E-2</v>
      </c>
      <c r="BA428" s="223">
        <v>6.4942260514905398E-2</v>
      </c>
      <c r="BB428" s="223">
        <v>6.5107100428381526E-2</v>
      </c>
      <c r="BC428" s="223">
        <v>6.5290810886254588E-2</v>
      </c>
      <c r="BD428" s="223">
        <v>6.5495694116453798E-2</v>
      </c>
      <c r="BE428" s="223">
        <v>6.5724336383028589E-2</v>
      </c>
      <c r="BF428" s="223">
        <v>6.5979641039290646E-2</v>
      </c>
      <c r="BG428" s="223">
        <v>6.6264864703126758E-2</v>
      </c>
      <c r="BH428" s="223">
        <v>6.6583656646901412E-2</v>
      </c>
      <c r="BI428" s="223">
        <v>6.6940101438501945E-2</v>
      </c>
      <c r="BJ428" s="223">
        <v>6.7338764797717415E-2</v>
      </c>
      <c r="BK428" s="223">
        <v>6.7784742542116472E-2</v>
      </c>
      <c r="BL428" s="223">
        <v>6.8283712388773884E-2</v>
      </c>
      <c r="BM428" s="223">
        <v>6.884198825408043E-2</v>
      </c>
      <c r="BN428" s="223">
        <v>6.9466576557159043E-2</v>
      </c>
      <c r="BO428" s="223">
        <v>7.0165233889715795E-2</v>
      </c>
      <c r="BP428" s="223">
        <v>7.0946525276570666E-2</v>
      </c>
      <c r="BQ428" s="223">
        <v>7.1819882130613702E-2</v>
      </c>
      <c r="BR428" s="223">
        <v>7.2795658921326181E-2</v>
      </c>
      <c r="BS428" s="223">
        <v>7.3885187548291473E-2</v>
      </c>
      <c r="BT428" s="223">
        <v>7.5100828462945496E-2</v>
      </c>
      <c r="BU428" s="223">
        <v>7.6456017735003129E-2</v>
      </c>
      <c r="BV428" s="223">
        <v>7.7965309532077934E-2</v>
      </c>
      <c r="BW428" s="223">
        <v>7.9644413881126669E-2</v>
      </c>
      <c r="BX428" s="223">
        <v>8.1510230105106926E-2</v>
      </c>
      <c r="BY428" s="223">
        <v>8.358087695843186E-2</v>
      </c>
      <c r="BZ428" s="223">
        <v>8.5875721184124371E-2</v>
      </c>
      <c r="CA428" s="223">
        <v>8.8415406932230656E-2</v>
      </c>
      <c r="CB428" s="223">
        <v>9.1221889150949184E-2</v>
      </c>
      <c r="CC428" s="223">
        <v>9.431847462509188E-2</v>
      </c>
      <c r="CD428" s="223">
        <v>9.7729874735601116E-2</v>
      </c>
      <c r="CE428" s="223">
        <v>0.10148227421286585</v>
      </c>
      <c r="CF428" s="223">
        <v>0.10560342014706743</v>
      </c>
      <c r="CG428" s="223">
        <v>0.11012273532377716</v>
      </c>
      <c r="CH428" s="223">
        <v>0.11507153545174602</v>
      </c>
      <c r="CI428" s="223">
        <v>0.12048296162637931</v>
      </c>
      <c r="CJ428" s="223">
        <v>0.12639246815764224</v>
      </c>
      <c r="CK428" s="223">
        <v>0.13283792687050006</v>
      </c>
      <c r="CL428" s="223">
        <v>0.13985993631751298</v>
      </c>
      <c r="CM428" s="223">
        <v>0.14750214929015634</v>
      </c>
      <c r="CN428" s="223">
        <v>0.15632980356847681</v>
      </c>
      <c r="CO428" s="223">
        <v>0.16534627371006266</v>
      </c>
      <c r="CP428" s="223">
        <v>0.17513759854790917</v>
      </c>
      <c r="CQ428" s="223">
        <v>0.18576413224668914</v>
      </c>
      <c r="CR428" s="223">
        <v>0.19729167267636272</v>
      </c>
      <c r="CS428" s="223">
        <v>0.20979223598475835</v>
      </c>
      <c r="CT428" s="223">
        <v>0.22334487357458366</v>
      </c>
      <c r="CU428" s="223">
        <v>0.23803661590548392</v>
      </c>
      <c r="CV428" s="223">
        <v>0.25396419586115104</v>
      </c>
      <c r="CW428" s="223">
        <v>0.27123368334483905</v>
      </c>
      <c r="CX428" s="223">
        <v>0.28996350164631862</v>
      </c>
      <c r="CY428" s="223">
        <v>0.31028583409966093</v>
      </c>
      <c r="CZ428" s="223">
        <v>0.33234883992091147</v>
      </c>
      <c r="DA428" s="223">
        <v>0.35631938425149456</v>
      </c>
      <c r="DB428" s="223">
        <v>0.38238642777554943</v>
      </c>
      <c r="DC428" s="223">
        <v>0.41076529192170169</v>
      </c>
      <c r="DD428" s="223">
        <v>0.44170310306858146</v>
      </c>
    </row>
    <row r="429" spans="8:108">
      <c r="H429" s="223" t="s">
        <v>822</v>
      </c>
      <c r="I429" s="223">
        <v>5.1281037251469938E-3</v>
      </c>
      <c r="J429" s="223">
        <v>5.1409419413062894E-3</v>
      </c>
      <c r="K429" s="223">
        <v>5.1546540297374771E-3</v>
      </c>
      <c r="L429" s="223">
        <v>5.1692995361986953E-3</v>
      </c>
      <c r="M429" s="223">
        <v>5.1849420727547385E-3</v>
      </c>
      <c r="N429" s="223">
        <v>5.2016495966991745E-3</v>
      </c>
      <c r="O429" s="223">
        <v>5.2194947087855553E-3</v>
      </c>
      <c r="P429" s="223">
        <v>5.2385549721257751E-3</v>
      </c>
      <c r="Q429" s="223">
        <v>5.2589132532154022E-3</v>
      </c>
      <c r="R429" s="223">
        <v>5.2806580866528157E-3</v>
      </c>
      <c r="S429" s="223">
        <v>5.3038840652341775E-3</v>
      </c>
      <c r="T429" s="223">
        <v>5.3286922572306503E-3</v>
      </c>
      <c r="U429" s="223">
        <v>5.3551906527885326E-3</v>
      </c>
      <c r="V429" s="223">
        <v>5.383494641537828E-3</v>
      </c>
      <c r="W429" s="223">
        <v>5.4137275236514773E-3</v>
      </c>
      <c r="X429" s="223">
        <v>5.4460210567667646E-3</v>
      </c>
      <c r="Y429" s="223">
        <v>5.4805160413637036E-3</v>
      </c>
      <c r="Z429" s="223">
        <v>5.5173629473935911E-3</v>
      </c>
      <c r="AA429" s="223">
        <v>5.5567225851659635E-3</v>
      </c>
      <c r="AB429" s="223">
        <v>5.5987668237352786E-3</v>
      </c>
      <c r="AC429" s="223">
        <v>5.6436793602817484E-3</v>
      </c>
      <c r="AD429" s="223">
        <v>5.6916565442555319E-3</v>
      </c>
      <c r="AE429" s="223">
        <v>5.7429082603522776E-3</v>
      </c>
      <c r="AF429" s="223">
        <v>5.79765887471307E-3</v>
      </c>
      <c r="AG429" s="223">
        <v>5.8561482490958111E-3</v>
      </c>
      <c r="AH429" s="223">
        <v>5.9186328281508934E-3</v>
      </c>
      <c r="AI429" s="223">
        <v>5.9853868053550557E-3</v>
      </c>
      <c r="AJ429" s="223">
        <v>6.056703373616937E-3</v>
      </c>
      <c r="AK429" s="223">
        <v>6.1328960670705372E-3</v>
      </c>
      <c r="AL429" s="223">
        <v>6.214300201122621E-3</v>
      </c>
      <c r="AM429" s="223">
        <v>6.301274418422635E-3</v>
      </c>
      <c r="AN429" s="223">
        <v>6.3942023490842267E-3</v>
      </c>
      <c r="AO429" s="223">
        <v>6.4934943942126485E-3</v>
      </c>
      <c r="AP429" s="223">
        <v>6.5995896425892677E-3</v>
      </c>
      <c r="AQ429" s="223">
        <v>6.7129579312410603E-3</v>
      </c>
      <c r="AR429" s="223">
        <v>6.8341020615885727E-3</v>
      </c>
      <c r="AS429" s="223">
        <v>6.9635601839304869E-3</v>
      </c>
      <c r="AT429" s="223">
        <v>7.1019083641981175E-3</v>
      </c>
      <c r="AU429" s="223">
        <v>7.2497633482118675E-3</v>
      </c>
      <c r="AV429" s="223">
        <v>7.4077855401085274E-3</v>
      </c>
      <c r="AW429" s="223">
        <v>7.5766822131998496E-3</v>
      </c>
      <c r="AX429" s="223">
        <v>7.7572109732875968E-3</v>
      </c>
      <c r="AY429" s="223">
        <v>7.9501834964196532E-3</v>
      </c>
      <c r="AZ429" s="223">
        <v>8.1564695652494128E-3</v>
      </c>
      <c r="BA429" s="223">
        <v>8.3770014305840808E-3</v>
      </c>
      <c r="BB429" s="223">
        <v>8.6127785274070588E-3</v>
      </c>
      <c r="BC429" s="223">
        <v>8.8648725776707977E-3</v>
      </c>
      <c r="BD429" s="223">
        <v>9.13443311551871E-3</v>
      </c>
      <c r="BE429" s="223">
        <v>9.4226934743537466E-3</v>
      </c>
      <c r="BF429" s="223">
        <v>9.7309772793784735E-3</v>
      </c>
      <c r="BG429" s="223">
        <v>1.006070549394605E-2</v>
      </c>
      <c r="BH429" s="223">
        <v>1.0413404073351149E-2</v>
      </c>
      <c r="BI429" s="223">
        <v>1.0790712285631424E-2</v>
      </c>
      <c r="BJ429" s="223">
        <v>1.1194391765632711E-2</v>
      </c>
      <c r="BK429" s="223">
        <v>1.1626336376116228E-2</v>
      </c>
      <c r="BL429" s="223">
        <v>1.2088582958170967E-2</v>
      </c>
      <c r="BM429" s="223">
        <v>1.2583323062774172E-2</v>
      </c>
      <c r="BN429" s="223">
        <v>1.3112915766173782E-2</v>
      </c>
      <c r="BO429" s="223">
        <v>1.3679901684029204E-2</v>
      </c>
      <c r="BP429" s="223">
        <v>1.4287018313151678E-2</v>
      </c>
      <c r="BQ429" s="223">
        <v>1.4937216845476567E-2</v>
      </c>
      <c r="BR429" s="223">
        <v>1.563368061686362E-2</v>
      </c>
      <c r="BS429" s="223">
        <v>1.6379845373792216E-2</v>
      </c>
      <c r="BT429" s="223">
        <v>1.7179421564390358E-2</v>
      </c>
      <c r="BU429" s="223">
        <v>1.8036418886974631E-2</v>
      </c>
      <c r="BV429" s="223">
        <v>1.8955173359933221E-2</v>
      </c>
      <c r="BW429" s="223">
        <v>1.9940377212012608E-2</v>
      </c>
      <c r="BX429" s="223">
        <v>2.0997111932653932E-2</v>
      </c>
      <c r="BY429" s="223">
        <v>2.2130884868910249E-2</v>
      </c>
      <c r="BZ429" s="223">
        <v>2.3347669809797543E-2</v>
      </c>
      <c r="CA429" s="223">
        <v>2.4653952062072135E-2</v>
      </c>
      <c r="CB429" s="223">
        <v>2.6056778595067991E-2</v>
      </c>
      <c r="CC429" s="223">
        <v>2.7563813918437211E-2</v>
      </c>
      <c r="CD429" s="223">
        <v>2.9183402457965232E-2</v>
      </c>
      <c r="CE429" s="223">
        <v>3.0924638314244107E-2</v>
      </c>
      <c r="CF429" s="223">
        <v>3.2797443430833892E-2</v>
      </c>
      <c r="CG429" s="223">
        <v>3.4812655367588922E-2</v>
      </c>
      <c r="CH429" s="223">
        <v>3.6982190722421038E-2</v>
      </c>
      <c r="CI429" s="223">
        <v>3.9318950840117967E-2</v>
      </c>
      <c r="CJ429" s="223">
        <v>4.1837188840361875E-2</v>
      </c>
      <c r="CK429" s="223">
        <v>4.4552531752056194E-2</v>
      </c>
      <c r="CL429" s="223">
        <v>4.7482164457298331E-2</v>
      </c>
      <c r="CM429" s="223">
        <v>5.0645015263469775E-2</v>
      </c>
      <c r="CN429" s="223">
        <v>5.4199959396111226E-2</v>
      </c>
      <c r="CO429" s="223">
        <v>5.7920807373109097E-2</v>
      </c>
      <c r="CP429" s="223">
        <v>6.1946375155697911E-2</v>
      </c>
      <c r="CQ429" s="223">
        <v>6.6305269327238181E-2</v>
      </c>
      <c r="CR429" s="223">
        <v>7.1029255248734352E-2</v>
      </c>
      <c r="CS429" s="223">
        <v>7.615375885992523E-2</v>
      </c>
      <c r="CT429" s="223">
        <v>8.1718396726853895E-2</v>
      </c>
      <c r="CU429" s="223">
        <v>8.7767604894799067E-2</v>
      </c>
      <c r="CV429" s="223">
        <v>9.4351919121589412E-2</v>
      </c>
      <c r="CW429" s="223">
        <v>0.101527478750551</v>
      </c>
      <c r="CX429" s="223">
        <v>0.10935838170684704</v>
      </c>
      <c r="CY429" s="223">
        <v>0.11791766829252952</v>
      </c>
      <c r="CZ429" s="223">
        <v>0.12728898210341139</v>
      </c>
      <c r="DA429" s="223">
        <v>0.13756865850032923</v>
      </c>
      <c r="DB429" s="223">
        <v>0.14886836776142121</v>
      </c>
      <c r="DC429" s="223">
        <v>0.16131850275140877</v>
      </c>
      <c r="DD429" s="223">
        <v>0.17507258086849098</v>
      </c>
    </row>
    <row r="430" spans="8:108">
      <c r="H430" s="223" t="s">
        <v>823</v>
      </c>
      <c r="I430" s="223">
        <v>1</v>
      </c>
      <c r="J430" s="223">
        <v>1</v>
      </c>
      <c r="K430" s="223">
        <v>1</v>
      </c>
      <c r="L430" s="223">
        <v>1</v>
      </c>
      <c r="M430" s="223">
        <v>1</v>
      </c>
      <c r="N430" s="223">
        <v>1</v>
      </c>
      <c r="O430" s="223">
        <v>1</v>
      </c>
      <c r="P430" s="223">
        <v>1</v>
      </c>
      <c r="Q430" s="223">
        <v>1</v>
      </c>
      <c r="R430" s="223">
        <v>1</v>
      </c>
      <c r="S430" s="223">
        <v>1</v>
      </c>
      <c r="T430" s="223">
        <v>1</v>
      </c>
      <c r="U430" s="223">
        <v>1</v>
      </c>
      <c r="V430" s="223">
        <v>1</v>
      </c>
      <c r="W430" s="223">
        <v>1</v>
      </c>
      <c r="X430" s="223">
        <v>1</v>
      </c>
      <c r="Y430" s="223">
        <v>1</v>
      </c>
      <c r="Z430" s="223">
        <v>1</v>
      </c>
      <c r="AA430" s="223">
        <v>1</v>
      </c>
      <c r="AB430" s="223">
        <v>1</v>
      </c>
      <c r="AC430" s="223">
        <v>1</v>
      </c>
      <c r="AD430" s="223">
        <v>1</v>
      </c>
      <c r="AE430" s="223">
        <v>1</v>
      </c>
      <c r="AF430" s="223">
        <v>1</v>
      </c>
      <c r="AG430" s="223">
        <v>1</v>
      </c>
      <c r="AH430" s="223">
        <v>1</v>
      </c>
      <c r="AI430" s="223">
        <v>1</v>
      </c>
      <c r="AJ430" s="223">
        <v>1</v>
      </c>
      <c r="AK430" s="223">
        <v>1</v>
      </c>
      <c r="AL430" s="223">
        <v>1</v>
      </c>
      <c r="AM430" s="223">
        <v>1</v>
      </c>
      <c r="AN430" s="223">
        <v>1</v>
      </c>
      <c r="AO430" s="223">
        <v>1</v>
      </c>
      <c r="AP430" s="223">
        <v>1</v>
      </c>
      <c r="AQ430" s="223">
        <v>1</v>
      </c>
      <c r="AR430" s="223">
        <v>1</v>
      </c>
      <c r="AS430" s="223">
        <v>1</v>
      </c>
      <c r="AT430" s="223">
        <v>1</v>
      </c>
      <c r="AU430" s="223">
        <v>1</v>
      </c>
      <c r="AV430" s="223">
        <v>1</v>
      </c>
      <c r="AW430" s="223">
        <v>1</v>
      </c>
      <c r="AX430" s="223">
        <v>1</v>
      </c>
      <c r="AY430" s="223">
        <v>1</v>
      </c>
      <c r="AZ430" s="223">
        <v>1</v>
      </c>
      <c r="BA430" s="223">
        <v>1</v>
      </c>
      <c r="BB430" s="223">
        <v>1</v>
      </c>
      <c r="BC430" s="223">
        <v>1</v>
      </c>
      <c r="BD430" s="223">
        <v>1</v>
      </c>
      <c r="BE430" s="223">
        <v>1</v>
      </c>
      <c r="BF430" s="223">
        <v>1</v>
      </c>
      <c r="BG430" s="223">
        <v>1</v>
      </c>
      <c r="BH430" s="223">
        <v>1</v>
      </c>
      <c r="BI430" s="223">
        <v>1</v>
      </c>
      <c r="BJ430" s="223">
        <v>1</v>
      </c>
      <c r="BK430" s="223">
        <v>1</v>
      </c>
      <c r="BL430" s="223">
        <v>1</v>
      </c>
      <c r="BM430" s="223">
        <v>1</v>
      </c>
      <c r="BN430" s="223">
        <v>1</v>
      </c>
      <c r="BO430" s="223">
        <v>1</v>
      </c>
      <c r="BP430" s="223">
        <v>1</v>
      </c>
      <c r="BQ430" s="223">
        <v>1</v>
      </c>
      <c r="BR430" s="223">
        <v>1</v>
      </c>
      <c r="BS430" s="223">
        <v>1</v>
      </c>
      <c r="BT430" s="223">
        <v>1</v>
      </c>
      <c r="BU430" s="223">
        <v>1</v>
      </c>
      <c r="BV430" s="223">
        <v>1</v>
      </c>
      <c r="BW430" s="223">
        <v>1</v>
      </c>
      <c r="BX430" s="223">
        <v>1</v>
      </c>
      <c r="BY430" s="223">
        <v>1</v>
      </c>
      <c r="BZ430" s="223">
        <v>1</v>
      </c>
      <c r="CA430" s="223">
        <v>1</v>
      </c>
      <c r="CB430" s="223">
        <v>1</v>
      </c>
      <c r="CC430" s="223">
        <v>1</v>
      </c>
      <c r="CD430" s="223">
        <v>1</v>
      </c>
      <c r="CE430" s="223">
        <v>1</v>
      </c>
      <c r="CF430" s="223">
        <v>1</v>
      </c>
      <c r="CG430" s="223">
        <v>1</v>
      </c>
      <c r="CH430" s="223">
        <v>1</v>
      </c>
      <c r="CI430" s="223">
        <v>1</v>
      </c>
      <c r="CJ430" s="223">
        <v>1</v>
      </c>
      <c r="CK430" s="223">
        <v>1</v>
      </c>
      <c r="CL430" s="223">
        <v>1</v>
      </c>
      <c r="CM430" s="223">
        <v>1</v>
      </c>
      <c r="CN430" s="223">
        <v>1</v>
      </c>
      <c r="CO430" s="223">
        <v>1</v>
      </c>
      <c r="CP430" s="223">
        <v>1</v>
      </c>
      <c r="CQ430" s="223">
        <v>1</v>
      </c>
      <c r="CR430" s="223">
        <v>1</v>
      </c>
      <c r="CS430" s="223">
        <v>1</v>
      </c>
      <c r="CT430" s="223">
        <v>1</v>
      </c>
      <c r="CU430" s="223">
        <v>1</v>
      </c>
      <c r="CV430" s="223">
        <v>1</v>
      </c>
      <c r="CW430" s="223">
        <v>1</v>
      </c>
      <c r="CX430" s="223">
        <v>1</v>
      </c>
      <c r="CY430" s="223">
        <v>1</v>
      </c>
      <c r="CZ430" s="223">
        <v>1</v>
      </c>
      <c r="DA430" s="223">
        <v>1</v>
      </c>
      <c r="DB430" s="223">
        <v>1</v>
      </c>
      <c r="DC430" s="223">
        <v>1</v>
      </c>
      <c r="DD430" s="223">
        <v>1</v>
      </c>
    </row>
    <row r="431" spans="8:108">
      <c r="H431" s="223" t="s">
        <v>824</v>
      </c>
      <c r="I431" s="223">
        <v>6.8255278521143197E-3</v>
      </c>
      <c r="J431" s="223">
        <v>6.8258984654892222E-3</v>
      </c>
      <c r="K431" s="223">
        <v>6.8262991447694708E-3</v>
      </c>
      <c r="L431" s="223">
        <v>6.8267326184702944E-3</v>
      </c>
      <c r="M431" s="223">
        <v>6.8272018968411115E-3</v>
      </c>
      <c r="N431" s="223">
        <v>6.8277103045516268E-3</v>
      </c>
      <c r="O431" s="223">
        <v>6.8282615175032065E-3</v>
      </c>
      <c r="P431" s="223">
        <v>6.8288596043135884E-3</v>
      </c>
      <c r="Q431" s="223">
        <v>6.8295090730979696E-3</v>
      </c>
      <c r="R431" s="223">
        <v>6.8302149242547997E-3</v>
      </c>
      <c r="S431" s="223">
        <v>6.8309827100617301E-3</v>
      </c>
      <c r="T431" s="223">
        <v>6.8318186019978187E-3</v>
      </c>
      <c r="U431" s="223">
        <v>6.8327294668341703E-3</v>
      </c>
      <c r="V431" s="223">
        <v>6.8337229526786187E-3</v>
      </c>
      <c r="W431" s="223">
        <v>6.8348075863238072E-3</v>
      </c>
      <c r="X431" s="223">
        <v>6.8359928834341626E-3</v>
      </c>
      <c r="Y431" s="223">
        <v>6.837289473319747E-3</v>
      </c>
      <c r="Z431" s="223">
        <v>6.8387092402868669E-3</v>
      </c>
      <c r="AA431" s="223">
        <v>6.8402654838310845E-3</v>
      </c>
      <c r="AB431" s="223">
        <v>6.8419731002524924E-3</v>
      </c>
      <c r="AC431" s="223">
        <v>6.8438487886314219E-3</v>
      </c>
      <c r="AD431" s="223">
        <v>6.8459112845109102E-3</v>
      </c>
      <c r="AE431" s="223">
        <v>6.8481816250977436E-3</v>
      </c>
      <c r="AF431" s="223">
        <v>6.8506834503245222E-3</v>
      </c>
      <c r="AG431" s="223">
        <v>6.8534433447199486E-3</v>
      </c>
      <c r="AH431" s="223">
        <v>6.8564912257242901E-3</v>
      </c>
      <c r="AI431" s="223">
        <v>6.8598607848733605E-3</v>
      </c>
      <c r="AJ431" s="223">
        <v>6.8635899891708509E-3</v>
      </c>
      <c r="AK431" s="223">
        <v>6.8677216509915066E-3</v>
      </c>
      <c r="AL431" s="223">
        <v>6.8723040760234975E-3</v>
      </c>
      <c r="AM431" s="223">
        <v>6.8773918000883567E-3</v>
      </c>
      <c r="AN431" s="223">
        <v>6.8830464271934311E-3</v>
      </c>
      <c r="AO431" s="223">
        <v>6.8893375829019356E-3</v>
      </c>
      <c r="AP431" s="223">
        <v>6.8963439990791216E-3</v>
      </c>
      <c r="AQ431" s="223">
        <v>6.9041547483243634E-3</v>
      </c>
      <c r="AR431" s="223">
        <v>6.9128706489674386E-3</v>
      </c>
      <c r="AS431" s="223">
        <v>6.922605864437859E-3</v>
      </c>
      <c r="AT431" s="223">
        <v>6.9334897241601252E-3</v>
      </c>
      <c r="AU431" s="223">
        <v>6.9456687969439322E-3</v>
      </c>
      <c r="AV431" s="223">
        <v>6.9593092521938833E-3</v>
      </c>
      <c r="AW431" s="223">
        <v>6.9745995492350027E-3</v>
      </c>
      <c r="AX431" s="223">
        <v>6.9917535007259241E-3</v>
      </c>
      <c r="AY431" s="223">
        <v>7.0110137626122442E-3</v>
      </c>
      <c r="AZ431" s="223">
        <v>7.0326558104730182E-3</v>
      </c>
      <c r="BA431" s="223">
        <v>7.056992470566124E-3</v>
      </c>
      <c r="BB431" s="223">
        <v>7.0843790835350426E-3</v>
      </c>
      <c r="BC431" s="223">
        <v>7.115219389774002E-3</v>
      </c>
      <c r="BD431" s="223">
        <v>7.1499722380608402E-3</v>
      </c>
      <c r="BE431" s="223">
        <v>7.1891592334868016E-3</v>
      </c>
      <c r="BF431" s="223">
        <v>7.2333734572043147E-3</v>
      </c>
      <c r="BG431" s="223">
        <v>7.2832894093824638E-3</v>
      </c>
      <c r="BH431" s="223">
        <v>7.3396743483565025E-3</v>
      </c>
      <c r="BI431" s="223">
        <v>7.4034012236888812E-3</v>
      </c>
      <c r="BJ431" s="223">
        <v>7.4754634291939242E-3</v>
      </c>
      <c r="BK431" s="223">
        <v>7.5569916344620089E-3</v>
      </c>
      <c r="BL431" s="223">
        <v>7.6492729906826066E-3</v>
      </c>
      <c r="BM431" s="223">
        <v>7.7537730493462565E-3</v>
      </c>
      <c r="BN431" s="223">
        <v>7.8721607815600836E-3</v>
      </c>
      <c r="BO431" s="223">
        <v>8.006337142244151E-3</v>
      </c>
      <c r="BP431" s="223">
        <v>8.1584676885631622E-3</v>
      </c>
      <c r="BQ431" s="223">
        <v>8.3310198369737805E-3</v>
      </c>
      <c r="BR431" s="223">
        <v>8.5268054298653154E-3</v>
      </c>
      <c r="BS431" s="223">
        <v>8.749029382874805E-3</v>
      </c>
      <c r="BT431" s="223">
        <v>9.0013452998659715E-3</v>
      </c>
      <c r="BU431" s="223">
        <v>9.2879190770188119E-3</v>
      </c>
      <c r="BV431" s="223">
        <v>9.6135016737724545E-3</v>
      </c>
      <c r="BW431" s="223">
        <v>9.9835124104588717E-3</v>
      </c>
      <c r="BX431" s="223">
        <v>1.040413436515039E-2</v>
      </c>
      <c r="BY431" s="223">
        <v>1.0882423691345322E-2</v>
      </c>
      <c r="BZ431" s="223">
        <v>1.1426434970751654E-2</v>
      </c>
      <c r="CA431" s="223">
        <v>1.2045365060343366E-2</v>
      </c>
      <c r="CB431" s="223">
        <v>1.2749718300856912E-2</v>
      </c>
      <c r="CC431" s="223">
        <v>1.3551496438379626E-2</v>
      </c>
      <c r="CD431" s="223">
        <v>1.4464417188407221E-2</v>
      </c>
      <c r="CE431" s="223">
        <v>1.5504166063752742E-2</v>
      </c>
      <c r="CF431" s="223">
        <v>1.6688686920552035E-2</v>
      </c>
      <c r="CG431" s="223">
        <v>1.8038517684105131E-2</v>
      </c>
      <c r="CH431" s="223">
        <v>1.9577187731334791E-2</v>
      </c>
      <c r="CI431" s="223">
        <v>2.1331640581170534E-2</v>
      </c>
      <c r="CJ431" s="223">
        <v>2.3332790293391852E-2</v>
      </c>
      <c r="CK431" s="223">
        <v>2.5616115244936889E-2</v>
      </c>
      <c r="CL431" s="223">
        <v>2.8222373696793191E-2</v>
      </c>
      <c r="CM431" s="223">
        <v>3.1198438751612816E-2</v>
      </c>
      <c r="CN431" s="223">
        <v>3.4850718949937937E-2</v>
      </c>
      <c r="CO431" s="223">
        <v>3.874074451046252E-2</v>
      </c>
      <c r="CP431" s="223">
        <v>4.3189129697653948E-2</v>
      </c>
      <c r="CQ431" s="223">
        <v>4.8279066351797635E-2</v>
      </c>
      <c r="CR431" s="223">
        <v>5.4106963275652252E-2</v>
      </c>
      <c r="CS431" s="223">
        <v>6.078480311309644E-2</v>
      </c>
      <c r="CT431" s="223">
        <v>6.84429849506588E-2</v>
      </c>
      <c r="CU431" s="223">
        <v>7.7233785347352327E-2</v>
      </c>
      <c r="CV431" s="223">
        <v>8.7335663195033483E-2</v>
      </c>
      <c r="CW431" s="223">
        <v>9.8958341120460133E-2</v>
      </c>
      <c r="CX431" s="223">
        <v>0.11234948984661727</v>
      </c>
      <c r="CY431" s="223">
        <v>0.12780290521578053</v>
      </c>
      <c r="CZ431" s="223">
        <v>0.14566894870398828</v>
      </c>
      <c r="DA431" s="223">
        <v>0.16636795349437472</v>
      </c>
      <c r="DB431" s="223">
        <v>0.19040763898738453</v>
      </c>
      <c r="DC431" s="223">
        <v>0.21840602163748282</v>
      </c>
      <c r="DD431" s="223">
        <v>0.2511219776108935</v>
      </c>
    </row>
    <row r="432" spans="8:108">
      <c r="H432" s="223" t="s">
        <v>825</v>
      </c>
      <c r="I432" s="223">
        <v>2.5469155676376656E-2</v>
      </c>
      <c r="J432" s="223">
        <v>2.5470278922753151E-2</v>
      </c>
      <c r="K432" s="223">
        <v>2.5471478567572283E-2</v>
      </c>
      <c r="L432" s="223">
        <v>2.5472759808386525E-2</v>
      </c>
      <c r="M432" s="223">
        <v>2.5474128196526599E-2</v>
      </c>
      <c r="N432" s="223">
        <v>2.5475589661206981E-2</v>
      </c>
      <c r="O432" s="223">
        <v>2.5477150535277458E-2</v>
      </c>
      <c r="P432" s="223">
        <v>2.547881758273372E-2</v>
      </c>
      <c r="Q432" s="223">
        <v>2.5480598028107568E-2</v>
      </c>
      <c r="R432" s="223">
        <v>2.548249958786605E-2</v>
      </c>
      <c r="S432" s="223">
        <v>2.5484530503957423E-2</v>
      </c>
      <c r="T432" s="223">
        <v>2.5486699579651585E-2</v>
      </c>
      <c r="U432" s="223">
        <v>2.5489016217833244E-2</v>
      </c>
      <c r="V432" s="223">
        <v>2.549149046191623E-2</v>
      </c>
      <c r="W432" s="223">
        <v>2.5494133039560465E-2</v>
      </c>
      <c r="X432" s="223">
        <v>2.5496955409384261E-2</v>
      </c>
      <c r="Y432" s="223">
        <v>2.5499969810879666E-2</v>
      </c>
      <c r="Z432" s="223">
        <v>2.5503189317751872E-2</v>
      </c>
      <c r="AA432" s="223">
        <v>2.5506627894920319E-2</v>
      </c>
      <c r="AB432" s="223">
        <v>2.5510300459435181E-2</v>
      </c>
      <c r="AC432" s="223">
        <v>2.5514222945581349E-2</v>
      </c>
      <c r="AD432" s="223">
        <v>2.5518412374461223E-2</v>
      </c>
      <c r="AE432" s="223">
        <v>2.5522886928368311E-2</v>
      </c>
      <c r="AF432" s="223">
        <v>2.5527666030286212E-2</v>
      </c>
      <c r="AG432" s="223">
        <v>2.5532770428871459E-2</v>
      </c>
      <c r="AH432" s="223">
        <v>2.5538222289304288E-2</v>
      </c>
      <c r="AI432" s="223">
        <v>2.5544045290420012E-2</v>
      </c>
      <c r="AJ432" s="223">
        <v>2.5550264728562679E-2</v>
      </c>
      <c r="AK432" s="223">
        <v>2.5556907628636012E-2</v>
      </c>
      <c r="AL432" s="223">
        <v>2.5564002862860771E-2</v>
      </c>
      <c r="AM432" s="223">
        <v>2.5571581277786002E-2</v>
      </c>
      <c r="AN432" s="223">
        <v>2.5579675830141906E-2</v>
      </c>
      <c r="AO432" s="223">
        <v>2.5588321732166457E-2</v>
      </c>
      <c r="AP432" s="223">
        <v>2.5597556607085518E-2</v>
      </c>
      <c r="AQ432" s="223">
        <v>2.5607420655478084E-2</v>
      </c>
      <c r="AR432" s="223">
        <v>2.5617956833314103E-2</v>
      </c>
      <c r="AS432" s="223">
        <v>2.5629211042513877E-2</v>
      </c>
      <c r="AT432" s="223">
        <v>2.5641232334944135E-2</v>
      </c>
      <c r="AU432" s="223">
        <v>2.5654073130838211E-2</v>
      </c>
      <c r="AV432" s="223">
        <v>2.5667789452706868E-2</v>
      </c>
      <c r="AW432" s="223">
        <v>2.56824411758927E-2</v>
      </c>
      <c r="AX432" s="223">
        <v>2.5698092297015335E-2</v>
      </c>
      <c r="AY432" s="223">
        <v>2.5714811221658682E-2</v>
      </c>
      <c r="AZ432" s="223">
        <v>2.5732671072765188E-2</v>
      </c>
      <c r="BA432" s="223">
        <v>2.5751750021327853E-2</v>
      </c>
      <c r="BB432" s="223">
        <v>2.5772131641109464E-2</v>
      </c>
      <c r="BC432" s="223">
        <v>2.5793905289271706E-2</v>
      </c>
      <c r="BD432" s="223">
        <v>2.5817166514967491E-2</v>
      </c>
      <c r="BE432" s="223">
        <v>2.5842017498138775E-2</v>
      </c>
      <c r="BF432" s="223">
        <v>2.5868567520974023E-2</v>
      </c>
      <c r="BG432" s="223">
        <v>2.5896933474715132E-2</v>
      </c>
      <c r="BH432" s="223">
        <v>2.5927240404769701E-2</v>
      </c>
      <c r="BI432" s="223">
        <v>2.5959622097382305E-2</v>
      </c>
      <c r="BJ432" s="223">
        <v>2.5994221711455889E-2</v>
      </c>
      <c r="BK432" s="223">
        <v>2.6031192459496703E-2</v>
      </c>
      <c r="BL432" s="223">
        <v>2.6070698342089384E-2</v>
      </c>
      <c r="BM432" s="223">
        <v>2.6112914940804997E-2</v>
      </c>
      <c r="BN432" s="223">
        <v>2.6158030275011391E-2</v>
      </c>
      <c r="BO432" s="223">
        <v>2.6206245728706314E-2</v>
      </c>
      <c r="BP432" s="223">
        <v>2.6257777054244973E-2</v>
      </c>
      <c r="BQ432" s="223">
        <v>2.6312855460702406E-2</v>
      </c>
      <c r="BR432" s="223">
        <v>2.6371728795620143E-2</v>
      </c>
      <c r="BS432" s="223">
        <v>2.6434662830062652E-2</v>
      </c>
      <c r="BT432" s="223">
        <v>2.6501942658285069E-2</v>
      </c>
      <c r="BU432" s="223">
        <v>2.6573874224928483E-2</v>
      </c>
      <c r="BV432" s="223">
        <v>2.6650785994562547E-2</v>
      </c>
      <c r="BW432" s="223">
        <v>2.6733030780644866E-2</v>
      </c>
      <c r="BX432" s="223">
        <v>2.6820987753637445E-2</v>
      </c>
      <c r="BY432" s="223">
        <v>2.6915064651199219E-2</v>
      </c>
      <c r="BZ432" s="223">
        <v>2.7015700217174279E-2</v>
      </c>
      <c r="CA432" s="223">
        <v>2.7123366900651265E-2</v>
      </c>
      <c r="CB432" s="223">
        <v>2.7238573851852948E-2</v>
      </c>
      <c r="CC432" s="223">
        <v>2.7361870258236064E-2</v>
      </c>
      <c r="CD432" s="223">
        <v>2.7493849072206793E-2</v>
      </c>
      <c r="CE432" s="223">
        <v>2.7635151191615737E-2</v>
      </c>
      <c r="CF432" s="223">
        <v>2.7786470166109911E-2</v>
      </c>
      <c r="CG432" s="223">
        <v>2.7948557517014149E-2</v>
      </c>
      <c r="CH432" s="223">
        <v>2.8122260283008883E-2</v>
      </c>
      <c r="CI432" s="223">
        <v>2.8308427456952376E-2</v>
      </c>
      <c r="CJ432" s="223">
        <v>2.850803541039976E-2</v>
      </c>
      <c r="CK432" s="223">
        <v>2.8722138115359494E-2</v>
      </c>
      <c r="CL432" s="223">
        <v>2.8951888059552927E-2</v>
      </c>
      <c r="CM432" s="223">
        <v>2.9198548486147207E-2</v>
      </c>
      <c r="CN432" s="223">
        <v>3.0336357613857962E-2</v>
      </c>
      <c r="CO432" s="223">
        <v>3.0627687514713797E-2</v>
      </c>
      <c r="CP432" s="223">
        <v>3.0941028800568728E-2</v>
      </c>
      <c r="CQ432" s="223">
        <v>3.1278331261658666E-2</v>
      </c>
      <c r="CR432" s="223">
        <v>3.164174050553159E-2</v>
      </c>
      <c r="CS432" s="223">
        <v>3.2033656942206314E-2</v>
      </c>
      <c r="CT432" s="223">
        <v>3.2456778244012753E-2</v>
      </c>
      <c r="CU432" s="223">
        <v>3.291415110776142E-2</v>
      </c>
      <c r="CV432" s="223">
        <v>3.3409422274946067E-2</v>
      </c>
      <c r="CW432" s="223">
        <v>3.3946402867396606E-2</v>
      </c>
      <c r="CX432" s="223">
        <v>3.4529638038611518E-2</v>
      </c>
      <c r="CY432" s="223">
        <v>3.5164389751082464E-2</v>
      </c>
      <c r="CZ432" s="223">
        <v>3.5856789574614641E-2</v>
      </c>
      <c r="DA432" s="223">
        <v>3.6614037936263839E-2</v>
      </c>
      <c r="DB432" s="223">
        <v>3.7444661153718313E-2</v>
      </c>
      <c r="DC432" s="223">
        <v>3.8358846487126841E-2</v>
      </c>
      <c r="DD432" s="223">
        <v>3.9368883859407067E-2</v>
      </c>
    </row>
    <row r="433" spans="8:108">
      <c r="H433" s="223" t="s">
        <v>826</v>
      </c>
      <c r="I433" s="223">
        <v>0</v>
      </c>
      <c r="J433" s="223">
        <v>0</v>
      </c>
      <c r="K433" s="223">
        <v>0</v>
      </c>
      <c r="L433" s="223">
        <v>0</v>
      </c>
      <c r="M433" s="223">
        <v>0</v>
      </c>
      <c r="N433" s="223">
        <v>0</v>
      </c>
      <c r="O433" s="223">
        <v>0</v>
      </c>
      <c r="P433" s="223">
        <v>0</v>
      </c>
      <c r="Q433" s="223">
        <v>0</v>
      </c>
      <c r="R433" s="223">
        <v>0</v>
      </c>
      <c r="S433" s="223">
        <v>0</v>
      </c>
      <c r="T433" s="223">
        <v>0</v>
      </c>
      <c r="U433" s="223">
        <v>0</v>
      </c>
      <c r="V433" s="223">
        <v>0</v>
      </c>
      <c r="W433" s="223">
        <v>0</v>
      </c>
      <c r="X433" s="223">
        <v>0</v>
      </c>
      <c r="Y433" s="223">
        <v>0</v>
      </c>
      <c r="Z433" s="223">
        <v>0</v>
      </c>
      <c r="AA433" s="223">
        <v>0</v>
      </c>
      <c r="AB433" s="223">
        <v>0</v>
      </c>
      <c r="AC433" s="223">
        <v>0</v>
      </c>
      <c r="AD433" s="223">
        <v>0</v>
      </c>
      <c r="AE433" s="223">
        <v>0</v>
      </c>
      <c r="AF433" s="223">
        <v>0</v>
      </c>
      <c r="AG433" s="223">
        <v>0</v>
      </c>
      <c r="AH433" s="223">
        <v>0</v>
      </c>
      <c r="AI433" s="223">
        <v>0</v>
      </c>
      <c r="AJ433" s="223">
        <v>0</v>
      </c>
      <c r="AK433" s="223">
        <v>0</v>
      </c>
      <c r="AL433" s="223">
        <v>0</v>
      </c>
      <c r="AM433" s="223">
        <v>0</v>
      </c>
      <c r="AN433" s="223">
        <v>0</v>
      </c>
      <c r="AO433" s="223">
        <v>0</v>
      </c>
      <c r="AP433" s="223">
        <v>0</v>
      </c>
      <c r="AQ433" s="223">
        <v>0</v>
      </c>
      <c r="AR433" s="223">
        <v>0</v>
      </c>
      <c r="AS433" s="223">
        <v>0</v>
      </c>
      <c r="AT433" s="223">
        <v>0</v>
      </c>
      <c r="AU433" s="223">
        <v>0</v>
      </c>
      <c r="AV433" s="223">
        <v>0</v>
      </c>
      <c r="AW433" s="223">
        <v>0</v>
      </c>
      <c r="AX433" s="223">
        <v>0</v>
      </c>
      <c r="AY433" s="223">
        <v>0</v>
      </c>
      <c r="AZ433" s="223">
        <v>0</v>
      </c>
      <c r="BA433" s="223">
        <v>0</v>
      </c>
      <c r="BB433" s="223">
        <v>0</v>
      </c>
      <c r="BC433" s="223">
        <v>0</v>
      </c>
      <c r="BD433" s="223">
        <v>0</v>
      </c>
      <c r="BE433" s="223">
        <v>0</v>
      </c>
      <c r="BF433" s="223">
        <v>0</v>
      </c>
      <c r="BG433" s="223">
        <v>0</v>
      </c>
      <c r="BH433" s="223">
        <v>0</v>
      </c>
      <c r="BI433" s="223">
        <v>0</v>
      </c>
      <c r="BJ433" s="223">
        <v>0</v>
      </c>
      <c r="BK433" s="223">
        <v>0</v>
      </c>
      <c r="BL433" s="223">
        <v>0</v>
      </c>
      <c r="BM433" s="223">
        <v>0</v>
      </c>
      <c r="BN433" s="223">
        <v>0</v>
      </c>
      <c r="BO433" s="223">
        <v>0</v>
      </c>
      <c r="BP433" s="223">
        <v>0</v>
      </c>
      <c r="BQ433" s="223">
        <v>0</v>
      </c>
      <c r="BR433" s="223">
        <v>0</v>
      </c>
      <c r="BS433" s="223">
        <v>0</v>
      </c>
      <c r="BT433" s="223">
        <v>0</v>
      </c>
      <c r="BU433" s="223">
        <v>0</v>
      </c>
      <c r="BV433" s="223">
        <v>0</v>
      </c>
      <c r="BW433" s="223">
        <v>0</v>
      </c>
      <c r="BX433" s="223">
        <v>0</v>
      </c>
      <c r="BY433" s="223">
        <v>0</v>
      </c>
      <c r="BZ433" s="223">
        <v>0</v>
      </c>
      <c r="CA433" s="223">
        <v>0</v>
      </c>
      <c r="CB433" s="223">
        <v>0</v>
      </c>
      <c r="CC433" s="223">
        <v>0</v>
      </c>
      <c r="CD433" s="223">
        <v>0</v>
      </c>
      <c r="CE433" s="223">
        <v>0</v>
      </c>
      <c r="CF433" s="223">
        <v>0</v>
      </c>
      <c r="CG433" s="223">
        <v>0</v>
      </c>
      <c r="CH433" s="223">
        <v>0</v>
      </c>
      <c r="CI433" s="223">
        <v>0</v>
      </c>
      <c r="CJ433" s="223">
        <v>0</v>
      </c>
      <c r="CK433" s="223">
        <v>0</v>
      </c>
      <c r="CL433" s="223">
        <v>0</v>
      </c>
      <c r="CM433" s="223">
        <v>0</v>
      </c>
      <c r="CN433" s="223">
        <v>0</v>
      </c>
      <c r="CO433" s="223">
        <v>0</v>
      </c>
      <c r="CP433" s="223">
        <v>0</v>
      </c>
      <c r="CQ433" s="223">
        <v>0</v>
      </c>
      <c r="CR433" s="223">
        <v>0</v>
      </c>
      <c r="CS433" s="223">
        <v>0</v>
      </c>
      <c r="CT433" s="223">
        <v>0</v>
      </c>
      <c r="CU433" s="223">
        <v>0</v>
      </c>
      <c r="CV433" s="223">
        <v>0</v>
      </c>
      <c r="CW433" s="223">
        <v>0</v>
      </c>
      <c r="CX433" s="223">
        <v>0</v>
      </c>
      <c r="CY433" s="223">
        <v>0</v>
      </c>
      <c r="CZ433" s="223">
        <v>0</v>
      </c>
      <c r="DA433" s="223">
        <v>0</v>
      </c>
      <c r="DB433" s="223">
        <v>0</v>
      </c>
      <c r="DC433" s="223">
        <v>0</v>
      </c>
      <c r="DD433" s="223">
        <v>0</v>
      </c>
    </row>
    <row r="434" spans="8:108">
      <c r="H434" s="223" t="s">
        <v>827</v>
      </c>
      <c r="I434" s="223">
        <v>1.0015875186261468E-3</v>
      </c>
      <c r="J434" s="223">
        <v>1.0016677617536015E-3</v>
      </c>
      <c r="K434" s="223">
        <v>1.0017541773931489E-3</v>
      </c>
      <c r="L434" s="223">
        <v>1.0018472860244228E-3</v>
      </c>
      <c r="M434" s="223">
        <v>1.0019476577057421E-3</v>
      </c>
      <c r="N434" s="223">
        <v>1.0020559174404647E-3</v>
      </c>
      <c r="O434" s="223">
        <v>1.0021727511927614E-3</v>
      </c>
      <c r="P434" s="223">
        <v>1.0022989126338821E-3</v>
      </c>
      <c r="Q434" s="223">
        <v>1.0024352307140061E-3</v>
      </c>
      <c r="R434" s="223">
        <v>1.0025826181676305E-3</v>
      </c>
      <c r="S434" s="223">
        <v>1.0027420810751473E-3</v>
      </c>
      <c r="T434" s="223">
        <v>1.0029147296199495E-3</v>
      </c>
      <c r="U434" s="223">
        <v>1.0031017901994998E-3</v>
      </c>
      <c r="V434" s="223">
        <v>1.0033046190704841E-3</v>
      </c>
      <c r="W434" s="223">
        <v>1.0035247177328987E-3</v>
      </c>
      <c r="X434" s="223">
        <v>1.003763750286173E-3</v>
      </c>
      <c r="Y434" s="223">
        <v>1.0040235630225506E-3</v>
      </c>
      <c r="Z434" s="223">
        <v>1.0043062065596719E-3</v>
      </c>
      <c r="AA434" s="223">
        <v>1.0046139608561187E-3</v>
      </c>
      <c r="AB434" s="223">
        <v>1.0049493635014496E-3</v>
      </c>
      <c r="AC434" s="223">
        <v>1.0053152417267251E-3</v>
      </c>
      <c r="AD434" s="223">
        <v>1.0057147486437173E-3</v>
      </c>
      <c r="AE434" s="223">
        <v>1.006151404292007E-3</v>
      </c>
      <c r="AF434" s="223">
        <v>1.006629142154215E-3</v>
      </c>
      <c r="AG434" s="223">
        <v>1.0071523618922571E-3</v>
      </c>
      <c r="AH434" s="223">
        <v>1.0077259891632616E-3</v>
      </c>
      <c r="AI434" s="223">
        <v>1.0083555434946716E-3</v>
      </c>
      <c r="AJ434" s="223">
        <v>1.0090472153362253E-3</v>
      </c>
      <c r="AK434" s="223">
        <v>1.0098079535644112E-3</v>
      </c>
      <c r="AL434" s="223">
        <v>1.01064556489563E-3</v>
      </c>
      <c r="AM434" s="223">
        <v>1.0115688268708615E-3</v>
      </c>
      <c r="AN434" s="223">
        <v>1.012587616310964E-3</v>
      </c>
      <c r="AO434" s="223">
        <v>1.0137130554122437E-3</v>
      </c>
      <c r="AP434" s="223">
        <v>1.0149576779615861E-3</v>
      </c>
      <c r="AQ434" s="223">
        <v>1.0163356185050303E-3</v>
      </c>
      <c r="AR434" s="223">
        <v>1.0178628277099173E-3</v>
      </c>
      <c r="AS434" s="223">
        <v>1.0195573176262141E-3</v>
      </c>
      <c r="AT434" s="223">
        <v>1.0214394410862917E-3</v>
      </c>
      <c r="AU434" s="223">
        <v>1.0235322100944058E-3</v>
      </c>
      <c r="AV434" s="223">
        <v>1.0258616587592634E-3</v>
      </c>
      <c r="AW434" s="223">
        <v>1.0284572571289791E-3</v>
      </c>
      <c r="AX434" s="223">
        <v>1.0313523832131178E-3</v>
      </c>
      <c r="AY434" s="223">
        <v>1.0345848615397396E-3</v>
      </c>
      <c r="AZ434" s="223">
        <v>1.0381975778174474E-3</v>
      </c>
      <c r="BA434" s="223">
        <v>1.0422391806779916E-3</v>
      </c>
      <c r="BB434" s="223">
        <v>1.04676488309236E-3</v>
      </c>
      <c r="BC434" s="223">
        <v>1.0518373779156653E-3</v>
      </c>
      <c r="BD434" s="223">
        <v>1.057527884161968E-3</v>
      </c>
      <c r="BE434" s="223">
        <v>1.0639173430842701E-3</v>
      </c>
      <c r="BF434" s="223">
        <v>1.0710977859896195E-3</v>
      </c>
      <c r="BG434" s="223">
        <v>1.0791738990156344E-3</v>
      </c>
      <c r="BH434" s="223">
        <v>1.0882648139043038E-3</v>
      </c>
      <c r="BI434" s="223">
        <v>1.0985061582152887E-3</v>
      </c>
      <c r="BJ434" s="223">
        <v>1.1100524035224382E-3</v>
      </c>
      <c r="BK434" s="223">
        <v>1.1230795560492558E-3</v>
      </c>
      <c r="BL434" s="223">
        <v>1.1377882410575331E-3</v>
      </c>
      <c r="BM434" s="223">
        <v>1.1544072402687531E-3</v>
      </c>
      <c r="BN434" s="223">
        <v>1.1731975508595532E-3</v>
      </c>
      <c r="BO434" s="223">
        <v>1.1944570453551969E-3</v>
      </c>
      <c r="BP434" s="223">
        <v>1.2185258243150689E-3</v>
      </c>
      <c r="BQ434" s="223">
        <v>1.2457923683788295E-3</v>
      </c>
      <c r="BR434" s="223">
        <v>1.276700613399438E-3</v>
      </c>
      <c r="BS434" s="223">
        <v>1.3117580924821536E-3</v>
      </c>
      <c r="BT434" s="223">
        <v>1.3515453123196385E-3</v>
      </c>
      <c r="BU434" s="223">
        <v>1.3967265589151787E-3</v>
      </c>
      <c r="BV434" s="223">
        <v>1.4480623604065054E-3</v>
      </c>
      <c r="BW434" s="223">
        <v>1.506423873195417E-3</v>
      </c>
      <c r="BX434" s="223">
        <v>1.5728095031118689E-3</v>
      </c>
      <c r="BY434" s="223">
        <v>1.6483641273080149E-3</v>
      </c>
      <c r="BZ434" s="223">
        <v>1.7344013467171101E-3</v>
      </c>
      <c r="CA434" s="223">
        <v>1.8324292753493438E-3</v>
      </c>
      <c r="CB434" s="223">
        <v>1.9441804640552695E-3</v>
      </c>
      <c r="CC434" s="223">
        <v>2.0716466659204216E-3</v>
      </c>
      <c r="CD434" s="223">
        <v>2.2171192822155001E-3</v>
      </c>
      <c r="CE434" s="223">
        <v>2.3832364868903735E-3</v>
      </c>
      <c r="CF434" s="223">
        <v>2.5730382203560435E-3</v>
      </c>
      <c r="CG434" s="223">
        <v>2.7900304778331513E-3</v>
      </c>
      <c r="CH434" s="223">
        <v>3.0383383753628565E-3</v>
      </c>
      <c r="CI434" s="223">
        <v>3.3225498329804057E-3</v>
      </c>
      <c r="CJ434" s="223">
        <v>3.6481043551629963E-3</v>
      </c>
      <c r="CK434" s="223">
        <v>4.0212734287619449E-3</v>
      </c>
      <c r="CL434" s="223">
        <v>4.4493307660912309E-3</v>
      </c>
      <c r="CM434" s="223">
        <v>4.9407243375511481E-3</v>
      </c>
      <c r="CN434" s="223">
        <v>5.5432031945651964E-3</v>
      </c>
      <c r="CO434" s="223">
        <v>6.1935369930328603E-3</v>
      </c>
      <c r="CP434" s="223">
        <v>6.9420008401780264E-3</v>
      </c>
      <c r="CQ434" s="223">
        <v>7.8043543612069319E-3</v>
      </c>
      <c r="CR434" s="223">
        <v>8.7989931304234235E-3</v>
      </c>
      <c r="CS434" s="223">
        <v>9.9475397678390441E-3</v>
      </c>
      <c r="CT434" s="223">
        <v>1.1275478763723382E-2</v>
      </c>
      <c r="CU434" s="223">
        <v>1.2812936059391598E-2</v>
      </c>
      <c r="CV434" s="223">
        <v>1.4596493777912655E-2</v>
      </c>
      <c r="CW434" s="223">
        <v>1.6668180916612169E-2</v>
      </c>
      <c r="CX434" s="223">
        <v>1.9078933916058437E-2</v>
      </c>
      <c r="CY434" s="223">
        <v>2.1889945945739113E-2</v>
      </c>
      <c r="CZ434" s="223">
        <v>2.5175090391385109E-2</v>
      </c>
      <c r="DA434" s="223">
        <v>2.9024062411581154E-2</v>
      </c>
      <c r="DB434" s="223">
        <v>3.3546472629529103E-2</v>
      </c>
      <c r="DC434" s="223">
        <v>3.8877245252365702E-2</v>
      </c>
      <c r="DD434" s="223">
        <v>4.5183829563750395E-2</v>
      </c>
    </row>
    <row r="435" spans="8:108">
      <c r="H435" s="223" t="s">
        <v>828</v>
      </c>
      <c r="I435" s="223">
        <v>6.798328453210014E-3</v>
      </c>
      <c r="J435" s="223">
        <v>6.7986684235618417E-3</v>
      </c>
      <c r="K435" s="223">
        <v>6.7990363463856915E-3</v>
      </c>
      <c r="L435" s="223">
        <v>6.7994348022081229E-3</v>
      </c>
      <c r="M435" s="223">
        <v>6.7998666426296022E-3</v>
      </c>
      <c r="N435" s="223">
        <v>6.8003350221769593E-3</v>
      </c>
      <c r="O435" s="223">
        <v>6.8008434342294727E-3</v>
      </c>
      <c r="P435" s="223">
        <v>6.8013957515424073E-3</v>
      </c>
      <c r="Q435" s="223">
        <v>6.8019962719836216E-3</v>
      </c>
      <c r="R435" s="223">
        <v>6.8026497701830294E-3</v>
      </c>
      <c r="S435" s="223">
        <v>6.8033615558909634E-3</v>
      </c>
      <c r="T435" s="223">
        <v>6.8041375399507682E-3</v>
      </c>
      <c r="U435" s="223">
        <v>6.8049843089158443E-3</v>
      </c>
      <c r="V435" s="223">
        <v>6.805909209483282E-3</v>
      </c>
      <c r="W435" s="223">
        <v>6.8069204440778814E-3</v>
      </c>
      <c r="X435" s="223">
        <v>6.8080271791049873E-3</v>
      </c>
      <c r="Y435" s="223">
        <v>6.8092396676001556E-3</v>
      </c>
      <c r="Z435" s="223">
        <v>6.8105693882432299E-3</v>
      </c>
      <c r="AA435" s="223">
        <v>6.812029202976768E-3</v>
      </c>
      <c r="AB435" s="223">
        <v>6.8136335357795201E-3</v>
      </c>
      <c r="AC435" s="223">
        <v>6.8153985754994349E-3</v>
      </c>
      <c r="AD435" s="223">
        <v>6.817342506054095E-3</v>
      </c>
      <c r="AE435" s="223">
        <v>6.8194857677661312E-3</v>
      </c>
      <c r="AF435" s="223">
        <v>6.8218513541246596E-3</v>
      </c>
      <c r="AG435" s="223">
        <v>6.8244651488610815E-3</v>
      </c>
      <c r="AH435" s="223">
        <v>6.827356308907578E-3</v>
      </c>
      <c r="AI435" s="223">
        <v>6.8305576995820018E-3</v>
      </c>
      <c r="AJ435" s="223">
        <v>6.8341063892265255E-3</v>
      </c>
      <c r="AK435" s="223">
        <v>6.8380442115344425E-3</v>
      </c>
      <c r="AL435" s="223">
        <v>6.842418404947273E-3</v>
      </c>
      <c r="AM435" s="223">
        <v>6.8472823398126534E-3</v>
      </c>
      <c r="AN435" s="223">
        <v>6.8526963454843383E-3</v>
      </c>
      <c r="AO435" s="223">
        <v>6.8587286512452389E-3</v>
      </c>
      <c r="AP435" s="223">
        <v>6.8654564568712889E-3</v>
      </c>
      <c r="AQ435" s="223">
        <v>6.8729671508615826E-3</v>
      </c>
      <c r="AR435" s="223">
        <v>6.8813596968766858E-3</v>
      </c>
      <c r="AS435" s="223">
        <v>6.8907462117948218E-3</v>
      </c>
      <c r="AT435" s="223">
        <v>6.9012537620647147E-3</v>
      </c>
      <c r="AU435" s="223">
        <v>6.9130264087596824E-3</v>
      </c>
      <c r="AV435" s="223">
        <v>6.9262275359842839E-3</v>
      </c>
      <c r="AW435" s="223">
        <v>6.9410425021252664E-3</v>
      </c>
      <c r="AX435" s="223">
        <v>6.9576816589556265E-3</v>
      </c>
      <c r="AY435" s="223">
        <v>6.976383789889103E-3</v>
      </c>
      <c r="AZ435" s="223">
        <v>6.9974200258500945E-3</v>
      </c>
      <c r="BA435" s="223">
        <v>7.0210983053944692E-3</v>
      </c>
      <c r="BB435" s="223">
        <v>7.0477684550293981E-3</v>
      </c>
      <c r="BC435" s="223">
        <v>7.0778279762965931E-3</v>
      </c>
      <c r="BD435" s="223">
        <v>7.1117286382850007E-3</v>
      </c>
      <c r="BE435" s="223">
        <v>7.1499839880351324E-3</v>
      </c>
      <c r="BF435" s="223">
        <v>7.1931779070259581E-3</v>
      </c>
      <c r="BG435" s="223">
        <v>7.2419743598685664E-3</v>
      </c>
      <c r="BH435" s="223">
        <v>7.2971285017798971E-3</v>
      </c>
      <c r="BI435" s="223">
        <v>7.3594993347297754E-3</v>
      </c>
      <c r="BJ435" s="223">
        <v>7.4300641287525417E-3</v>
      </c>
      <c r="BK435" s="223">
        <v>7.5099348552562055E-3</v>
      </c>
      <c r="BL435" s="223">
        <v>7.6003769137810342E-3</v>
      </c>
      <c r="BM435" s="223">
        <v>7.7028304731684375E-3</v>
      </c>
      <c r="BN435" s="223">
        <v>7.8189347932026351E-3</v>
      </c>
      <c r="BO435" s="223">
        <v>7.9505559442910635E-3</v>
      </c>
      <c r="BP435" s="223">
        <v>8.0998184015859034E-3</v>
      </c>
      <c r="BQ435" s="223">
        <v>8.2691410571927443E-3</v>
      </c>
      <c r="BR435" s="223">
        <v>8.4612782710056685E-3</v>
      </c>
      <c r="BS435" s="223">
        <v>8.6793666686888569E-3</v>
      </c>
      <c r="BT435" s="223">
        <v>8.9269784960641415E-3</v>
      </c>
      <c r="BU435" s="223">
        <v>9.208182454606027E-3</v>
      </c>
      <c r="BV435" s="223">
        <v>9.5276130751618809E-3</v>
      </c>
      <c r="BW435" s="223">
        <v>9.8905498390654822E-3</v>
      </c>
      <c r="BX435" s="223">
        <v>1.0303007430624787E-2</v>
      </c>
      <c r="BY435" s="223">
        <v>1.077183870623164E-2</v>
      </c>
      <c r="BZ435" s="223">
        <v>1.13048521974368E-2</v>
      </c>
      <c r="CA435" s="223">
        <v>1.191094623346683E-2</v>
      </c>
      <c r="CB435" s="223">
        <v>1.2600262079058809E-2</v>
      </c>
      <c r="CC435" s="223">
        <v>1.3384358843640734E-2</v>
      </c>
      <c r="CD435" s="223">
        <v>1.4276413336834694E-2</v>
      </c>
      <c r="CE435" s="223">
        <v>1.5291448533990169E-2</v>
      </c>
      <c r="CF435" s="223">
        <v>1.6446594887377822E-2</v>
      </c>
      <c r="CG435" s="223">
        <v>1.7761389390260354E-2</v>
      </c>
      <c r="CH435" s="223">
        <v>1.925859575037556E-2</v>
      </c>
      <c r="CI435" s="223">
        <v>2.0963088260370615E-2</v>
      </c>
      <c r="CJ435" s="223">
        <v>2.2904062165226721E-2</v>
      </c>
      <c r="CK435" s="223">
        <v>2.5114671440210887E-2</v>
      </c>
      <c r="CL435" s="223">
        <v>2.7632780393375043E-2</v>
      </c>
      <c r="CM435" s="223">
        <v>3.0501650233994308E-2</v>
      </c>
      <c r="CN435" s="223">
        <v>3.4002398527199246E-2</v>
      </c>
      <c r="CO435" s="223">
        <v>3.7733409701709089E-2</v>
      </c>
      <c r="CP435" s="223">
        <v>4.1986540719113397E-2</v>
      </c>
      <c r="CQ435" s="223">
        <v>4.6836580168131331E-2</v>
      </c>
      <c r="CR435" s="223">
        <v>5.2368791328554827E-2</v>
      </c>
      <c r="CS435" s="223">
        <v>5.8681016619783068E-2</v>
      </c>
      <c r="CT435" s="223">
        <v>6.5885655598358878E-2</v>
      </c>
      <c r="CU435" s="223">
        <v>7.4111991367210958E-2</v>
      </c>
      <c r="CV435" s="223">
        <v>8.3513457831192878E-2</v>
      </c>
      <c r="CW435" s="223">
        <v>9.4258994810524466E-2</v>
      </c>
      <c r="CX435" s="223">
        <v>0.10654755833847061</v>
      </c>
      <c r="CY435" s="223">
        <v>0.12060972580008432</v>
      </c>
      <c r="CZ435" s="223">
        <v>0.13671326235866024</v>
      </c>
      <c r="DA435" s="223">
        <v>0.15516995810883494</v>
      </c>
      <c r="DB435" s="223">
        <v>0.17634397036230917</v>
      </c>
      <c r="DC435" s="223">
        <v>0.20066206979715753</v>
      </c>
      <c r="DD435" s="223">
        <v>0.22862631072906653</v>
      </c>
    </row>
    <row r="436" spans="8:108">
      <c r="H436" s="223" t="s">
        <v>829</v>
      </c>
      <c r="I436" s="223">
        <v>0</v>
      </c>
      <c r="J436" s="223">
        <v>0</v>
      </c>
      <c r="K436" s="223">
        <v>0</v>
      </c>
      <c r="L436" s="223">
        <v>0</v>
      </c>
      <c r="M436" s="223">
        <v>0</v>
      </c>
      <c r="N436" s="223">
        <v>0</v>
      </c>
      <c r="O436" s="223">
        <v>0</v>
      </c>
      <c r="P436" s="223">
        <v>0</v>
      </c>
      <c r="Q436" s="223">
        <v>0</v>
      </c>
      <c r="R436" s="223">
        <v>0</v>
      </c>
      <c r="S436" s="223">
        <v>0</v>
      </c>
      <c r="T436" s="223">
        <v>0</v>
      </c>
      <c r="U436" s="223">
        <v>0</v>
      </c>
      <c r="V436" s="223">
        <v>0</v>
      </c>
      <c r="W436" s="223">
        <v>0</v>
      </c>
      <c r="X436" s="223">
        <v>0</v>
      </c>
      <c r="Y436" s="223">
        <v>0</v>
      </c>
      <c r="Z436" s="223">
        <v>0</v>
      </c>
      <c r="AA436" s="223">
        <v>0</v>
      </c>
      <c r="AB436" s="223">
        <v>0</v>
      </c>
      <c r="AC436" s="223">
        <v>0</v>
      </c>
      <c r="AD436" s="223">
        <v>0</v>
      </c>
      <c r="AE436" s="223">
        <v>0</v>
      </c>
      <c r="AF436" s="223">
        <v>0</v>
      </c>
      <c r="AG436" s="223">
        <v>0</v>
      </c>
      <c r="AH436" s="223">
        <v>0</v>
      </c>
      <c r="AI436" s="223">
        <v>0</v>
      </c>
      <c r="AJ436" s="223">
        <v>0</v>
      </c>
      <c r="AK436" s="223">
        <v>0</v>
      </c>
      <c r="AL436" s="223">
        <v>0</v>
      </c>
      <c r="AM436" s="223">
        <v>0</v>
      </c>
      <c r="AN436" s="223">
        <v>0</v>
      </c>
      <c r="AO436" s="223">
        <v>0</v>
      </c>
      <c r="AP436" s="223">
        <v>0</v>
      </c>
      <c r="AQ436" s="223">
        <v>0</v>
      </c>
      <c r="AR436" s="223">
        <v>0</v>
      </c>
      <c r="AS436" s="223">
        <v>0</v>
      </c>
      <c r="AT436" s="223">
        <v>0</v>
      </c>
      <c r="AU436" s="223">
        <v>0</v>
      </c>
      <c r="AV436" s="223">
        <v>0</v>
      </c>
      <c r="AW436" s="223">
        <v>0</v>
      </c>
      <c r="AX436" s="223">
        <v>0</v>
      </c>
      <c r="AY436" s="223">
        <v>0</v>
      </c>
      <c r="AZ436" s="223">
        <v>0</v>
      </c>
      <c r="BA436" s="223">
        <v>0</v>
      </c>
      <c r="BB436" s="223">
        <v>0</v>
      </c>
      <c r="BC436" s="223">
        <v>0</v>
      </c>
      <c r="BD436" s="223">
        <v>0</v>
      </c>
      <c r="BE436" s="223">
        <v>0</v>
      </c>
      <c r="BF436" s="223">
        <v>0</v>
      </c>
      <c r="BG436" s="223">
        <v>0</v>
      </c>
      <c r="BH436" s="223">
        <v>0</v>
      </c>
      <c r="BI436" s="223">
        <v>0</v>
      </c>
      <c r="BJ436" s="223">
        <v>0</v>
      </c>
      <c r="BK436" s="223">
        <v>0</v>
      </c>
      <c r="BL436" s="223">
        <v>0</v>
      </c>
      <c r="BM436" s="223">
        <v>0</v>
      </c>
      <c r="BN436" s="223">
        <v>0</v>
      </c>
      <c r="BO436" s="223">
        <v>0</v>
      </c>
      <c r="BP436" s="223">
        <v>0</v>
      </c>
      <c r="BQ436" s="223">
        <v>0</v>
      </c>
      <c r="BR436" s="223">
        <v>0</v>
      </c>
      <c r="BS436" s="223">
        <v>0</v>
      </c>
      <c r="BT436" s="223">
        <v>0</v>
      </c>
      <c r="BU436" s="223">
        <v>0</v>
      </c>
      <c r="BV436" s="223">
        <v>0</v>
      </c>
      <c r="BW436" s="223">
        <v>0</v>
      </c>
      <c r="BX436" s="223">
        <v>0</v>
      </c>
      <c r="BY436" s="223">
        <v>0</v>
      </c>
      <c r="BZ436" s="223">
        <v>0</v>
      </c>
      <c r="CA436" s="223">
        <v>0</v>
      </c>
      <c r="CB436" s="223">
        <v>0</v>
      </c>
      <c r="CC436" s="223">
        <v>0</v>
      </c>
      <c r="CD436" s="223">
        <v>0</v>
      </c>
      <c r="CE436" s="223">
        <v>0</v>
      </c>
      <c r="CF436" s="223">
        <v>0</v>
      </c>
      <c r="CG436" s="223">
        <v>0</v>
      </c>
      <c r="CH436" s="223">
        <v>0</v>
      </c>
      <c r="CI436" s="223">
        <v>0</v>
      </c>
      <c r="CJ436" s="223">
        <v>0</v>
      </c>
      <c r="CK436" s="223">
        <v>0</v>
      </c>
      <c r="CL436" s="223">
        <v>0</v>
      </c>
      <c r="CM436" s="223">
        <v>0</v>
      </c>
      <c r="CN436" s="223">
        <v>0</v>
      </c>
      <c r="CO436" s="223">
        <v>0</v>
      </c>
      <c r="CP436" s="223">
        <v>0</v>
      </c>
      <c r="CQ436" s="223">
        <v>0</v>
      </c>
      <c r="CR436" s="223">
        <v>0</v>
      </c>
      <c r="CS436" s="223">
        <v>0</v>
      </c>
      <c r="CT436" s="223">
        <v>0</v>
      </c>
      <c r="CU436" s="223">
        <v>0</v>
      </c>
      <c r="CV436" s="223">
        <v>0</v>
      </c>
      <c r="CW436" s="223">
        <v>0</v>
      </c>
      <c r="CX436" s="223">
        <v>0</v>
      </c>
      <c r="CY436" s="223">
        <v>0</v>
      </c>
      <c r="CZ436" s="223">
        <v>0</v>
      </c>
      <c r="DA436" s="223">
        <v>0</v>
      </c>
      <c r="DB436" s="223">
        <v>0</v>
      </c>
      <c r="DC436" s="223">
        <v>0</v>
      </c>
      <c r="DD436" s="223">
        <v>0</v>
      </c>
    </row>
    <row r="437" spans="8:108">
      <c r="H437" s="223" t="s">
        <v>830</v>
      </c>
      <c r="I437" s="223">
        <v>9.5054258124345413E-5</v>
      </c>
      <c r="J437" s="223">
        <v>9.5058429371698295E-5</v>
      </c>
      <c r="K437" s="223">
        <v>9.506288432856279E-5</v>
      </c>
      <c r="L437" s="223">
        <v>9.5067642296159743E-5</v>
      </c>
      <c r="M437" s="223">
        <v>9.5072723889466342E-5</v>
      </c>
      <c r="N437" s="223">
        <v>9.5078151126715363E-5</v>
      </c>
      <c r="O437" s="223">
        <v>9.5083947525020235E-5</v>
      </c>
      <c r="P437" s="223">
        <v>9.5090138202530013E-5</v>
      </c>
      <c r="Q437" s="223">
        <v>9.5096749987564374E-5</v>
      </c>
      <c r="R437" s="223">
        <v>9.5103811535207213E-5</v>
      </c>
      <c r="S437" s="223">
        <v>9.5111353451871955E-5</v>
      </c>
      <c r="T437" s="223">
        <v>9.5119408428385684E-5</v>
      </c>
      <c r="U437" s="223">
        <v>9.5128011382179678E-5</v>
      </c>
      <c r="V437" s="223">
        <v>9.5137199609213036E-5</v>
      </c>
      <c r="W437" s="223">
        <v>9.5147012946300203E-5</v>
      </c>
      <c r="X437" s="223">
        <v>9.515749394456137E-5</v>
      </c>
      <c r="Y437" s="223">
        <v>9.5168688054762885E-5</v>
      </c>
      <c r="Z437" s="223">
        <v>9.5180643825371495E-5</v>
      </c>
      <c r="AA437" s="223">
        <v>9.5193413114201832E-5</v>
      </c>
      <c r="AB437" s="223">
        <v>9.5207051314600123E-5</v>
      </c>
      <c r="AC437" s="223">
        <v>9.5221617597173871E-5</v>
      </c>
      <c r="AD437" s="223">
        <v>9.523717516814767E-5</v>
      </c>
      <c r="AE437" s="223">
        <v>9.5253791545504873E-5</v>
      </c>
      <c r="AF437" s="223">
        <v>9.5271538854154836E-5</v>
      </c>
      <c r="AG437" s="223">
        <v>9.5290494141456259E-5</v>
      </c>
      <c r="AH437" s="223">
        <v>9.5310739714523935E-5</v>
      </c>
      <c r="AI437" s="223">
        <v>9.5332363500846165E-5</v>
      </c>
      <c r="AJ437" s="223">
        <v>9.5355459433855581E-5</v>
      </c>
      <c r="AK437" s="223">
        <v>9.5380127865212584E-5</v>
      </c>
      <c r="AL437" s="223">
        <v>9.5406476005692126E-5</v>
      </c>
      <c r="AM437" s="223">
        <v>9.5434618396703346E-5</v>
      </c>
      <c r="AN437" s="223">
        <v>9.5464677414623154E-5</v>
      </c>
      <c r="AO437" s="223">
        <v>9.5496783810287639E-5</v>
      </c>
      <c r="AP437" s="223">
        <v>9.5531077286162649E-5</v>
      </c>
      <c r="AQ437" s="223">
        <v>9.5567707113906194E-5</v>
      </c>
      <c r="AR437" s="223">
        <v>9.5606832795243715E-5</v>
      </c>
      <c r="AS437" s="223">
        <v>9.5648624769303285E-5</v>
      </c>
      <c r="AT437" s="223">
        <v>9.5693265169803182E-5</v>
      </c>
      <c r="AU437" s="223">
        <v>9.5740948635753407E-5</v>
      </c>
      <c r="AV437" s="223">
        <v>9.5791883179623555E-5</v>
      </c>
      <c r="AW437" s="223">
        <v>9.5846291117250833E-5</v>
      </c>
      <c r="AX437" s="223">
        <v>9.5904410064110199E-5</v>
      </c>
      <c r="AY437" s="223">
        <v>9.5966494002953557E-5</v>
      </c>
      <c r="AZ437" s="223">
        <v>9.6032814428245945E-5</v>
      </c>
      <c r="BA437" s="223">
        <v>9.6103661573292837E-5</v>
      </c>
      <c r="BB437" s="223">
        <v>9.6179345726463071E-5</v>
      </c>
      <c r="BC437" s="223">
        <v>9.6260198643482661E-5</v>
      </c>
      <c r="BD437" s="223">
        <v>9.6346575063401292E-5</v>
      </c>
      <c r="BE437" s="223">
        <v>9.6438854336536791E-5</v>
      </c>
      <c r="BF437" s="223">
        <v>9.653744217348156E-5</v>
      </c>
      <c r="BG437" s="223">
        <v>9.6642772525130116E-5</v>
      </c>
      <c r="BH437" s="223">
        <v>9.675530960466728E-5</v>
      </c>
      <c r="BI437" s="223">
        <v>9.6875550063559815E-5</v>
      </c>
      <c r="BJ437" s="223">
        <v>9.7004025334839757E-5</v>
      </c>
      <c r="BK437" s="223">
        <v>9.7141304158380852E-5</v>
      </c>
      <c r="BL437" s="223">
        <v>9.7287995304471076E-5</v>
      </c>
      <c r="BM437" s="223">
        <v>9.7444750513817581E-5</v>
      </c>
      <c r="BN437" s="223">
        <v>9.7612267674212466E-5</v>
      </c>
      <c r="BO437" s="223">
        <v>9.7791294256495783E-5</v>
      </c>
      <c r="BP437" s="223">
        <v>9.7982631035226255E-5</v>
      </c>
      <c r="BQ437" s="223">
        <v>9.8187136122680822E-5</v>
      </c>
      <c r="BR437" s="223">
        <v>9.840572934853143E-5</v>
      </c>
      <c r="BS437" s="223">
        <v>9.8639397021894516E-5</v>
      </c>
      <c r="BT437" s="223">
        <v>9.8889197117529908E-5</v>
      </c>
      <c r="BU437" s="223">
        <v>9.9156264933935695E-5</v>
      </c>
      <c r="BV437" s="223">
        <v>9.9441819278115238E-5</v>
      </c>
      <c r="BW437" s="223">
        <v>9.974716924010692E-5</v>
      </c>
      <c r="BX437" s="223">
        <v>1.0007372163023402E-4</v>
      </c>
      <c r="BY437" s="223">
        <v>1.0042298916377814E-4</v>
      </c>
      <c r="BZ437" s="223">
        <v>1.0079659949181997E-4</v>
      </c>
      <c r="CA437" s="223">
        <v>1.0119630519382376E-4</v>
      </c>
      <c r="CB437" s="223">
        <v>1.016239948678004E-4</v>
      </c>
      <c r="CC437" s="223">
        <v>1.0208170547834348E-4</v>
      </c>
      <c r="CD437" s="223">
        <v>1.0257163615247527E-4</v>
      </c>
      <c r="CE437" s="223">
        <v>1.0309616364928712E-4</v>
      </c>
      <c r="CF437" s="223">
        <v>1.0365785977335079E-4</v>
      </c>
      <c r="CG437" s="223">
        <v>1.0425951105577655E-4</v>
      </c>
      <c r="CH437" s="223">
        <v>1.0490425759076725E-4</v>
      </c>
      <c r="CI437" s="223">
        <v>1.055952475336227E-4</v>
      </c>
      <c r="CJ437" s="223">
        <v>1.063360994277813E-4</v>
      </c>
      <c r="CK437" s="223">
        <v>1.071307198529644E-4</v>
      </c>
      <c r="CL437" s="223">
        <v>1.0798337989360072E-4</v>
      </c>
      <c r="CM437" s="223">
        <v>1.0889876053857006E-4</v>
      </c>
      <c r="CN437" s="223">
        <v>1.1312080220353674E-4</v>
      </c>
      <c r="CO437" s="223">
        <v>1.1420169876725807E-4</v>
      </c>
      <c r="CP437" s="223">
        <v>1.1536420157037312E-4</v>
      </c>
      <c r="CQ437" s="223">
        <v>1.1661553186766889E-4</v>
      </c>
      <c r="CR437" s="223">
        <v>1.1796363366396514E-4</v>
      </c>
      <c r="CS437" s="223">
        <v>1.1941739283635242E-4</v>
      </c>
      <c r="CT437" s="223">
        <v>1.2098679385689111E-4</v>
      </c>
      <c r="CU437" s="223">
        <v>1.2268311075853725E-4</v>
      </c>
      <c r="CV437" s="223">
        <v>1.2451983260351089E-4</v>
      </c>
      <c r="CW437" s="223">
        <v>1.2651106067697275E-4</v>
      </c>
      <c r="CX437" s="223">
        <v>1.2867359873884691E-4</v>
      </c>
      <c r="CY437" s="223">
        <v>1.3102689788398303E-4</v>
      </c>
      <c r="CZ437" s="223">
        <v>1.335936158237747E-4</v>
      </c>
      <c r="DA437" s="223">
        <v>1.3640034902854005E-4</v>
      </c>
      <c r="DB437" s="223">
        <v>1.3947857613859485E-4</v>
      </c>
      <c r="DC437" s="223">
        <v>1.4286588591990414E-4</v>
      </c>
      <c r="DD437" s="223">
        <v>1.4660759319988902E-4</v>
      </c>
    </row>
    <row r="438" spans="8:108">
      <c r="H438" s="223" t="s">
        <v>831</v>
      </c>
      <c r="I438" s="223">
        <v>4.4044038999747493E-9</v>
      </c>
      <c r="J438" s="223">
        <v>5.023772863019159E-9</v>
      </c>
      <c r="K438" s="223">
        <v>5.7302405393275582E-9</v>
      </c>
      <c r="L438" s="223">
        <v>6.536055178820248E-9</v>
      </c>
      <c r="M438" s="223">
        <v>7.4551874406298773E-9</v>
      </c>
      <c r="N438" s="223">
        <v>8.5035726067657772E-9</v>
      </c>
      <c r="O438" s="223">
        <v>9.6993868570563914E-9</v>
      </c>
      <c r="P438" s="223">
        <v>1.1063362395234451E-8</v>
      </c>
      <c r="Q438" s="223">
        <v>1.2619146889603858E-8</v>
      </c>
      <c r="R438" s="223">
        <v>1.4393713460023034E-8</v>
      </c>
      <c r="S438" s="223">
        <v>1.64178283192765E-8</v>
      </c>
      <c r="T438" s="223">
        <v>1.8726584176478821E-8</v>
      </c>
      <c r="U438" s="223">
        <v>2.1360008650291506E-8</v>
      </c>
      <c r="V438" s="223">
        <v>2.4363758240202306E-8</v>
      </c>
      <c r="W438" s="223">
        <v>2.778990988746274E-8</v>
      </c>
      <c r="X438" s="223">
        <v>3.1697863849222259E-8</v>
      </c>
      <c r="Y438" s="223">
        <v>3.6155373539268673E-8</v>
      </c>
      <c r="Z438" s="223">
        <v>4.1239720190044369E-8</v>
      </c>
      <c r="AA438" s="223">
        <v>4.7039052701419155E-8</v>
      </c>
      <c r="AB438" s="223">
        <v>5.3653915905594484E-8</v>
      </c>
      <c r="AC438" s="223">
        <v>6.1198993744143887E-8</v>
      </c>
      <c r="AD438" s="223">
        <v>6.9805097579191577E-8</v>
      </c>
      <c r="AE438" s="223">
        <v>7.9621434110699445E-8</v>
      </c>
      <c r="AF438" s="223">
        <v>9.0818192219449476E-8</v>
      </c>
      <c r="AG438" s="223">
        <v>1.0358949358462421E-7</v>
      </c>
      <c r="AH438" s="223">
        <v>1.1815675823175885E-7</v>
      </c>
      <c r="AI438" s="223">
        <v>1.347725433606189E-7</v>
      </c>
      <c r="AJ438" s="223">
        <v>1.5372492200795477E-7</v>
      </c>
      <c r="AK438" s="223">
        <v>1.7534247745937362E-7</v>
      </c>
      <c r="AL438" s="223">
        <v>1.9999999999999989E-7</v>
      </c>
      <c r="AM438" s="223">
        <v>2.2812498477026403E-7</v>
      </c>
      <c r="AN438" s="223">
        <v>2.6020504338216612E-7</v>
      </c>
      <c r="AO438" s="223">
        <v>2.9679635779351288E-7</v>
      </c>
      <c r="AP438" s="223">
        <v>3.3853332300757511E-7</v>
      </c>
      <c r="AQ438" s="223">
        <v>3.8613954577664989E-7</v>
      </c>
      <c r="AR438" s="223">
        <v>4.4044038999747465E-7</v>
      </c>
      <c r="AS438" s="223">
        <v>5.0237728630191582E-7</v>
      </c>
      <c r="AT438" s="223">
        <v>5.7302405393275561E-7</v>
      </c>
      <c r="AU438" s="223">
        <v>6.5360551788202502E-7</v>
      </c>
      <c r="AV438" s="223">
        <v>7.4551874406298761E-7</v>
      </c>
      <c r="AW438" s="223">
        <v>8.5035726067657806E-7</v>
      </c>
      <c r="AX438" s="223">
        <v>9.6993868570563907E-7</v>
      </c>
      <c r="AY438" s="223">
        <v>1.1063362395234449E-6</v>
      </c>
      <c r="AZ438" s="223">
        <v>1.2619146889603861E-6</v>
      </c>
      <c r="BA438" s="223">
        <v>1.4393713460023043E-6</v>
      </c>
      <c r="BB438" s="223">
        <v>1.6417828319276503E-6</v>
      </c>
      <c r="BC438" s="223">
        <v>1.8726584176478812E-6</v>
      </c>
      <c r="BD438" s="223">
        <v>2.1360008650291511E-6</v>
      </c>
      <c r="BE438" s="223">
        <v>2.4363758240202289E-6</v>
      </c>
      <c r="BF438" s="223">
        <v>2.7789909887462745E-6</v>
      </c>
      <c r="BG438" s="223">
        <v>3.1697863849222252E-6</v>
      </c>
      <c r="BH438" s="223">
        <v>3.6155373539268682E-6</v>
      </c>
      <c r="BI438" s="223">
        <v>4.1239720190044368E-6</v>
      </c>
      <c r="BJ438" s="223">
        <v>4.7039052701419168E-6</v>
      </c>
      <c r="BK438" s="223">
        <v>5.3653915905594472E-6</v>
      </c>
      <c r="BL438" s="223">
        <v>6.1198993744143915E-6</v>
      </c>
      <c r="BM438" s="223">
        <v>6.9805097579191587E-6</v>
      </c>
      <c r="BN438" s="223">
        <v>7.9621434110699467E-6</v>
      </c>
      <c r="BO438" s="223">
        <v>9.0818192219449501E-6</v>
      </c>
      <c r="BP438" s="223">
        <v>1.0358949358462413E-5</v>
      </c>
      <c r="BQ438" s="223">
        <v>1.1815675823175886E-5</v>
      </c>
      <c r="BR438" s="223">
        <v>1.3477254336061882E-5</v>
      </c>
      <c r="BS438" s="223">
        <v>1.5372492200795473E-5</v>
      </c>
      <c r="BT438" s="223">
        <v>1.7534247745937357E-5</v>
      </c>
      <c r="BU438" s="223">
        <v>1.9999999999999998E-5</v>
      </c>
      <c r="BV438" s="223">
        <v>2.2812498477026405E-5</v>
      </c>
      <c r="BW438" s="223">
        <v>2.6020504338216627E-5</v>
      </c>
      <c r="BX438" s="223">
        <v>2.9679635779351293E-5</v>
      </c>
      <c r="BY438" s="223">
        <v>3.3853332300757531E-5</v>
      </c>
      <c r="BZ438" s="223">
        <v>3.8613954577664992E-5</v>
      </c>
      <c r="CA438" s="223">
        <v>4.4044038999747476E-5</v>
      </c>
      <c r="CB438" s="223">
        <v>5.0237728630191549E-5</v>
      </c>
      <c r="CC438" s="223">
        <v>5.7302405393275631E-5</v>
      </c>
      <c r="CD438" s="223">
        <v>6.5360551788202489E-5</v>
      </c>
      <c r="CE438" s="223">
        <v>7.4551874406298763E-5</v>
      </c>
      <c r="CF438" s="223">
        <v>8.5035726067657726E-5</v>
      </c>
      <c r="CG438" s="223">
        <v>9.6993868570563994E-5</v>
      </c>
      <c r="CH438" s="223">
        <v>1.1063362395234454E-4</v>
      </c>
      <c r="CI438" s="223">
        <v>1.2619146889603861E-4</v>
      </c>
      <c r="CJ438" s="223">
        <v>1.4393713460023025E-4</v>
      </c>
      <c r="CK438" s="223">
        <v>1.6417828319276523E-4</v>
      </c>
      <c r="CL438" s="223">
        <v>1.8726584176478832E-4</v>
      </c>
      <c r="CM438" s="223">
        <v>2.1360008650291506E-4</v>
      </c>
      <c r="CN438" s="223">
        <v>2.4363758240202296E-4</v>
      </c>
      <c r="CO438" s="223">
        <v>2.7789909887462709E-4</v>
      </c>
      <c r="CP438" s="223">
        <v>3.1697863849222278E-4</v>
      </c>
      <c r="CQ438" s="223">
        <v>3.6155373539268682E-4</v>
      </c>
      <c r="CR438" s="223">
        <v>4.1239720190044379E-4</v>
      </c>
      <c r="CS438" s="223">
        <v>4.7039052701419135E-4</v>
      </c>
      <c r="CT438" s="223">
        <v>5.3653915905594555E-4</v>
      </c>
      <c r="CU438" s="223">
        <v>6.119899374414391E-4</v>
      </c>
      <c r="CV438" s="223">
        <v>6.9805097579191577E-4</v>
      </c>
      <c r="CW438" s="223">
        <v>7.9621434110699395E-4</v>
      </c>
      <c r="CX438" s="223">
        <v>9.0818192219449393E-4</v>
      </c>
      <c r="CY438" s="223">
        <v>1.0358949358462424E-3</v>
      </c>
      <c r="CZ438" s="223">
        <v>1.1815675823175882E-3</v>
      </c>
      <c r="DA438" s="223">
        <v>1.3477254336061878E-3</v>
      </c>
      <c r="DB438" s="223">
        <v>1.537249220079546E-3</v>
      </c>
      <c r="DC438" s="223">
        <v>1.753424774593737E-3</v>
      </c>
      <c r="DD438" s="223">
        <v>2E-3</v>
      </c>
    </row>
    <row r="439" spans="8:108">
      <c r="H439" s="223" t="s">
        <v>832</v>
      </c>
      <c r="I439" s="223">
        <v>2.6876439646932634E-2</v>
      </c>
      <c r="J439" s="223">
        <v>2.6877632485236141E-2</v>
      </c>
      <c r="K439" s="223">
        <v>2.6878911927021333E-2</v>
      </c>
      <c r="L439" s="223">
        <v>2.6880284633370319E-2</v>
      </c>
      <c r="M439" s="223">
        <v>2.6881757826926655E-2</v>
      </c>
      <c r="N439" s="223">
        <v>2.6883339345318107E-2</v>
      </c>
      <c r="O439" s="223">
        <v>2.6885037700392338E-2</v>
      </c>
      <c r="P439" s="223">
        <v>2.6886862143929907E-2</v>
      </c>
      <c r="Q439" s="223">
        <v>2.6888822740619742E-2</v>
      </c>
      <c r="R439" s="223">
        <v>2.6890930449183965E-2</v>
      </c>
      <c r="S439" s="223">
        <v>2.6893197212654398E-2</v>
      </c>
      <c r="T439" s="223">
        <v>2.6895636058934327E-2</v>
      </c>
      <c r="U439" s="223">
        <v>2.6898261212928241E-2</v>
      </c>
      <c r="V439" s="223">
        <v>2.690108822169154E-2</v>
      </c>
      <c r="W439" s="223">
        <v>2.6904134094244143E-2</v>
      </c>
      <c r="X439" s="223">
        <v>2.6907417457911167E-2</v>
      </c>
      <c r="Y439" s="223">
        <v>2.6910958733301668E-2</v>
      </c>
      <c r="Z439" s="223">
        <v>2.6914780330319361E-2</v>
      </c>
      <c r="AA439" s="223">
        <v>2.6918906867920242E-2</v>
      </c>
      <c r="AB439" s="223">
        <v>2.6923365420697631E-2</v>
      </c>
      <c r="AC439" s="223">
        <v>2.6928185795790739E-2</v>
      </c>
      <c r="AD439" s="223">
        <v>2.6933400844085884E-2</v>
      </c>
      <c r="AE439" s="223">
        <v>2.6939046810218043E-2</v>
      </c>
      <c r="AF439" s="223">
        <v>2.6945163726492596E-2</v>
      </c>
      <c r="AG439" s="223">
        <v>2.6951795856545287E-2</v>
      </c>
      <c r="AH439" s="223">
        <v>2.6958992195352065E-2</v>
      </c>
      <c r="AI439" s="223">
        <v>2.6966807033104986E-2</v>
      </c>
      <c r="AJ439" s="223">
        <v>2.6975300591500107E-2</v>
      </c>
      <c r="AK439" s="223">
        <v>2.6984539742156411E-2</v>
      </c>
      <c r="AL439" s="223">
        <v>2.6994598818220771E-2</v>
      </c>
      <c r="AM439" s="223">
        <v>2.7005560531736438E-2</v>
      </c>
      <c r="AN439" s="223">
        <v>2.7017517011086845E-2</v>
      </c>
      <c r="AO439" s="223">
        <v>2.7030570974802853E-2</v>
      </c>
      <c r="AP439" s="223">
        <v>2.7044837060274218E-2</v>
      </c>
      <c r="AQ439" s="223">
        <v>2.7060443328472815E-2</v>
      </c>
      <c r="AR439" s="223">
        <v>2.7077532968721892E-2</v>
      </c>
      <c r="AS439" s="223">
        <v>2.7096266230881079E-2</v>
      </c>
      <c r="AT439" s="223">
        <v>2.7116822616120563E-2</v>
      </c>
      <c r="AU439" s="223">
        <v>2.7139403361794403E-2</v>
      </c>
      <c r="AV439" s="223">
        <v>2.7164234260868423E-2</v>
      </c>
      <c r="AW439" s="223">
        <v>2.7191568861998538E-2</v>
      </c>
      <c r="AX439" s="223">
        <v>2.7221692102788745E-2</v>
      </c>
      <c r="AY439" s="223">
        <v>2.7254924436097328E-2</v>
      </c>
      <c r="AZ439" s="223">
        <v>2.7291626517633123E-2</v>
      </c>
      <c r="BA439" s="223">
        <v>2.7332204532639081E-2</v>
      </c>
      <c r="BB439" s="223">
        <v>2.7377116250364389E-2</v>
      </c>
      <c r="BC439" s="223">
        <v>2.7426877907474098E-2</v>
      </c>
      <c r="BD439" s="223">
        <v>2.7482072035755169E-2</v>
      </c>
      <c r="BE439" s="223">
        <v>2.7543356365704423E-2</v>
      </c>
      <c r="BF439" s="223">
        <v>2.7611473956116312E-2</v>
      </c>
      <c r="BG439" s="223">
        <v>2.768726472095966E-2</v>
      </c>
      <c r="BH439" s="223">
        <v>2.7771678549024924E-2</v>
      </c>
      <c r="BI439" s="223">
        <v>2.786579023947551E-2</v>
      </c>
      <c r="BJ439" s="223">
        <v>2.7970816508054053E-2</v>
      </c>
      <c r="BK439" s="223">
        <v>2.8088135354858226E-2</v>
      </c>
      <c r="BL439" s="223">
        <v>2.8219308125981613E-2</v>
      </c>
      <c r="BM439" s="223">
        <v>2.8366104648687197E-2</v>
      </c>
      <c r="BN439" s="223">
        <v>2.8530531874038909E-2</v>
      </c>
      <c r="BO439" s="223">
        <v>2.8714866523096662E-2</v>
      </c>
      <c r="BP439" s="223">
        <v>2.8921692304084839E-2</v>
      </c>
      <c r="BQ439" s="223">
        <v>2.9153942349769969E-2</v>
      </c>
      <c r="BR439" s="223">
        <v>2.9414947618258885E-2</v>
      </c>
      <c r="BS439" s="223">
        <v>2.9708492108455505E-2</v>
      </c>
      <c r="BT439" s="223">
        <v>3.0038875865717862E-2</v>
      </c>
      <c r="BU439" s="223">
        <v>3.0410986896453638E-2</v>
      </c>
      <c r="BV439" s="223">
        <v>3.0830383275561493E-2</v>
      </c>
      <c r="BW439" s="223">
        <v>3.1303386921410402E-2</v>
      </c>
      <c r="BX439" s="223">
        <v>3.1837190733771732E-2</v>
      </c>
      <c r="BY439" s="223">
        <v>3.2439981045928462E-2</v>
      </c>
      <c r="BZ439" s="223">
        <v>3.312107763924374E-2</v>
      </c>
      <c r="CA439" s="223">
        <v>3.3891093914182012E-2</v>
      </c>
      <c r="CB439" s="223">
        <v>3.4762120215080405E-2</v>
      </c>
      <c r="CC439" s="223">
        <v>3.5747933777717109E-2</v>
      </c>
      <c r="CD439" s="223">
        <v>3.6864239322152277E-2</v>
      </c>
      <c r="CE439" s="223">
        <v>3.8128944964657054E-2</v>
      </c>
      <c r="CF439" s="223">
        <v>3.9562478891810152E-2</v>
      </c>
      <c r="CG439" s="223">
        <v>4.1188153151854381E-2</v>
      </c>
      <c r="CH439" s="223">
        <v>4.3033317332161113E-2</v>
      </c>
      <c r="CI439" s="223">
        <v>4.51275004200654E-2</v>
      </c>
      <c r="CJ439" s="223">
        <v>4.7505707674203507E-2</v>
      </c>
      <c r="CK439" s="223">
        <v>5.0207688031404227E-2</v>
      </c>
      <c r="CL439" s="223">
        <v>5.3278919248135381E-2</v>
      </c>
      <c r="CM439" s="223">
        <v>5.6771468484956338E-2</v>
      </c>
      <c r="CN439" s="223">
        <v>6.1272355780635647E-2</v>
      </c>
      <c r="CO439" s="223">
        <v>6.6105007426889684E-2</v>
      </c>
      <c r="CP439" s="223">
        <v>7.1588154519482972E-2</v>
      </c>
      <c r="CQ439" s="223">
        <v>7.7814629358347251E-2</v>
      </c>
      <c r="CR439" s="223">
        <v>8.4890466541832008E-2</v>
      </c>
      <c r="CS439" s="223">
        <v>9.2937733884359483E-2</v>
      </c>
      <c r="CT439" s="223">
        <v>0.10209717950961963</v>
      </c>
      <c r="CU439" s="223">
        <v>0.11253137941133048</v>
      </c>
      <c r="CV439" s="223">
        <v>0.12443459626214577</v>
      </c>
      <c r="CW439" s="223">
        <v>0.13802116871632109</v>
      </c>
      <c r="CX439" s="223">
        <v>0.15354543169100052</v>
      </c>
      <c r="CY439" s="223">
        <v>0.17130420302767216</v>
      </c>
      <c r="CZ439" s="223">
        <v>0.19164488052417095</v>
      </c>
      <c r="DA439" s="223">
        <v>0.21497557066457892</v>
      </c>
      <c r="DB439" s="223">
        <v>0.24177771407407114</v>
      </c>
      <c r="DC439" s="223">
        <v>0.27262197081550865</v>
      </c>
      <c r="DD439" s="223">
        <v>0.30818841117803047</v>
      </c>
    </row>
    <row r="440" spans="8:108">
      <c r="H440" s="223" t="s">
        <v>833</v>
      </c>
      <c r="I440" s="223">
        <v>5.9311272018312579E-2</v>
      </c>
      <c r="J440" s="223">
        <v>5.9313963506983799E-2</v>
      </c>
      <c r="K440" s="223">
        <v>5.9316848434292913E-2</v>
      </c>
      <c r="L440" s="223">
        <v>5.9319941418939197E-2</v>
      </c>
      <c r="M440" s="223">
        <v>5.9323258279731991E-2</v>
      </c>
      <c r="N440" s="223">
        <v>5.932681614613676E-2</v>
      </c>
      <c r="O440" s="223">
        <v>5.9330633580445602E-2</v>
      </c>
      <c r="P440" s="223">
        <v>5.9334730712902864E-2</v>
      </c>
      <c r="Q440" s="223">
        <v>5.9339129391320453E-2</v>
      </c>
      <c r="R440" s="223">
        <v>5.9343853346914201E-2</v>
      </c>
      <c r="S440" s="223">
        <v>5.9348928378314465E-2</v>
      </c>
      <c r="T440" s="223">
        <v>5.9354382555957014E-2</v>
      </c>
      <c r="U440" s="223">
        <v>5.9360246449347204E-2</v>
      </c>
      <c r="V440" s="223">
        <v>5.9366553380014564E-2</v>
      </c>
      <c r="W440" s="223">
        <v>5.9373339703345324E-2</v>
      </c>
      <c r="X440" s="223">
        <v>5.9380645122898722E-2</v>
      </c>
      <c r="Y440" s="223">
        <v>5.9388513041290107E-2</v>
      </c>
      <c r="Z440" s="223">
        <v>5.9396990952264382E-2</v>
      </c>
      <c r="AA440" s="223">
        <v>5.940613087919927E-2</v>
      </c>
      <c r="AB440" s="223">
        <v>5.9415989865976529E-2</v>
      </c>
      <c r="AC440" s="223">
        <v>5.9426630526955147E-2</v>
      </c>
      <c r="AD440" s="223">
        <v>5.9438121663684465E-2</v>
      </c>
      <c r="AE440" s="223">
        <v>5.9450538957024436E-2</v>
      </c>
      <c r="AF440" s="223">
        <v>5.9463965744510426E-2</v>
      </c>
      <c r="AG440" s="223">
        <v>5.9478493894132456E-2</v>
      </c>
      <c r="AH440" s="223">
        <v>5.9494224787214119E-2</v>
      </c>
      <c r="AI440" s="223">
        <v>5.9511270424803288E-2</v>
      </c>
      <c r="AJ440" s="223">
        <v>5.9529754673950219E-2</v>
      </c>
      <c r="AK440" s="223">
        <v>5.9549814672487322E-2</v>
      </c>
      <c r="AL440" s="223">
        <v>5.9571602413471453E-2</v>
      </c>
      <c r="AM440" s="223">
        <v>5.9595286533352991E-2</v>
      </c>
      <c r="AN440" s="223">
        <v>5.9621054331240909E-2</v>
      </c>
      <c r="AO440" s="223">
        <v>5.9649114050400048E-2</v>
      </c>
      <c r="AP440" s="223">
        <v>5.9679697457408747E-2</v>
      </c>
      <c r="AQ440" s="223">
        <v>5.9713062759295665E-2</v>
      </c>
      <c r="AR440" s="223">
        <v>5.9749497904549399E-2</v>
      </c>
      <c r="AS440" s="223">
        <v>5.9789324320249145E-2</v>
      </c>
      <c r="AT440" s="223">
        <v>5.9832901144809283E-2</v>
      </c>
      <c r="AU440" s="223">
        <v>5.98806300240909E-2</v>
      </c>
      <c r="AV440" s="223">
        <v>5.9932960548053582E-2</v>
      </c>
      <c r="AW440" s="223">
        <v>5.9990396415864893E-2</v>
      </c>
      <c r="AX440" s="223">
        <v>6.005350242964054E-2</v>
      </c>
      <c r="AY440" s="223">
        <v>6.0122912430971454E-2</v>
      </c>
      <c r="AZ440" s="223">
        <v>6.0199338310349258E-2</v>
      </c>
      <c r="BA440" s="223">
        <v>6.0283580237813078E-2</v>
      </c>
      <c r="BB440" s="223">
        <v>6.0376538283928007E-2</v>
      </c>
      <c r="BC440" s="223">
        <v>6.047922562394166E-2</v>
      </c>
      <c r="BD440" s="223">
        <v>6.0592783545072651E-2</v>
      </c>
      <c r="BE440" s="223">
        <v>6.0718498507851278E-2</v>
      </c>
      <c r="BF440" s="223">
        <v>6.0857821547817596E-2</v>
      </c>
      <c r="BG440" s="223">
        <v>6.1012390344328031E-2</v>
      </c>
      <c r="BH440" s="223">
        <v>6.1184054329470446E-2</v>
      </c>
      <c r="BI440" s="223">
        <v>6.1374903262989985E-2</v>
      </c>
      <c r="BJ440" s="223">
        <v>6.1587299759669568E-2</v>
      </c>
      <c r="BK440" s="223">
        <v>6.1823916324926599E-2</v>
      </c>
      <c r="BL440" s="223">
        <v>6.2087777533793208E-2</v>
      </c>
      <c r="BM440" s="223">
        <v>6.2382308079470906E-2</v>
      </c>
      <c r="BN440" s="223">
        <v>6.2711387522056392E-2</v>
      </c>
      <c r="BO440" s="223">
        <v>6.3079412687886291E-2</v>
      </c>
      <c r="BP440" s="223">
        <v>6.3491368807647386E-2</v>
      </c>
      <c r="BQ440" s="223">
        <v>6.3952910639752739E-2</v>
      </c>
      <c r="BR440" s="223">
        <v>6.4470455007789654E-2</v>
      </c>
      <c r="BS440" s="223">
        <v>6.5051286390976376E-2</v>
      </c>
      <c r="BT440" s="223">
        <v>6.5703677449093098E-2</v>
      </c>
      <c r="BU440" s="223">
        <v>6.6437026643695593E-2</v>
      </c>
      <c r="BV440" s="223">
        <v>6.7262015442012352E-2</v>
      </c>
      <c r="BW440" s="223">
        <v>6.8190787966453184E-2</v>
      </c>
      <c r="BX440" s="223">
        <v>6.9237156390329874E-2</v>
      </c>
      <c r="BY440" s="223">
        <v>7.0416835890298263E-2</v>
      </c>
      <c r="BZ440" s="223">
        <v>7.1747713561599882E-2</v>
      </c>
      <c r="CA440" s="223">
        <v>7.325015639973094E-2</v>
      </c>
      <c r="CB440" s="223">
        <v>7.4947364271648984E-2</v>
      </c>
      <c r="CC440" s="223">
        <v>7.6865774765565137E-2</v>
      </c>
      <c r="CD440" s="223">
        <v>7.9035527951067691E-2</v>
      </c>
      <c r="CE440" s="223">
        <v>8.1491000438441846E-2</v>
      </c>
      <c r="CF440" s="223">
        <v>8.4271419744673823E-2</v>
      </c>
      <c r="CG440" s="223">
        <v>8.7421571912960724E-2</v>
      </c>
      <c r="CH440" s="223">
        <v>9.0993393408408618E-2</v>
      </c>
      <c r="CI440" s="223">
        <v>9.5044445354978691E-2</v>
      </c>
      <c r="CJ440" s="223">
        <v>9.9641896792383847E-2</v>
      </c>
      <c r="CK440" s="223">
        <v>0.10486234057510706</v>
      </c>
      <c r="CL440" s="223">
        <v>0.1107935204065006</v>
      </c>
      <c r="CM440" s="223">
        <v>0.11753604475011857</v>
      </c>
      <c r="CN440" s="223">
        <v>0.12686128090939783</v>
      </c>
      <c r="CO440" s="223">
        <v>0.1359106304300686</v>
      </c>
      <c r="CP440" s="223">
        <v>0.14619574603812896</v>
      </c>
      <c r="CQ440" s="223">
        <v>0.15789528641942463</v>
      </c>
      <c r="CR440" s="223">
        <v>0.17121462133894097</v>
      </c>
      <c r="CS440" s="223">
        <v>0.1863910920398735</v>
      </c>
      <c r="CT440" s="223">
        <v>0.20369955883756474</v>
      </c>
      <c r="CU440" s="223">
        <v>0.22345907909500493</v>
      </c>
      <c r="CV440" s="223">
        <v>0.24604734272088147</v>
      </c>
      <c r="CW440" s="223">
        <v>0.27189372828632252</v>
      </c>
      <c r="CX440" s="223">
        <v>0.30150650527752337</v>
      </c>
      <c r="CY440" s="223">
        <v>0.33548351000862608</v>
      </c>
      <c r="CZ440" s="223">
        <v>0.37453087018127595</v>
      </c>
      <c r="DA440" s="223">
        <v>0.41948677805821294</v>
      </c>
      <c r="DB440" s="223">
        <v>0.47135183219175286</v>
      </c>
      <c r="DC440" s="223">
        <v>0.53132821978099265</v>
      </c>
      <c r="DD440" s="223">
        <v>0.60087097042189164</v>
      </c>
    </row>
    <row r="441" spans="8:108">
      <c r="H441" s="223" t="s">
        <v>834</v>
      </c>
      <c r="I441" s="223">
        <v>7.8676272018312579E-2</v>
      </c>
      <c r="J441" s="223">
        <v>7.8678963506983807E-2</v>
      </c>
      <c r="K441" s="223">
        <v>7.8681848434292906E-2</v>
      </c>
      <c r="L441" s="223">
        <v>7.8684941418939197E-2</v>
      </c>
      <c r="M441" s="223">
        <v>7.8688258279731998E-2</v>
      </c>
      <c r="N441" s="223">
        <v>7.8691816146136767E-2</v>
      </c>
      <c r="O441" s="223">
        <v>7.8695633580445595E-2</v>
      </c>
      <c r="P441" s="223">
        <v>7.8699730712902871E-2</v>
      </c>
      <c r="Q441" s="223">
        <v>7.870412939132046E-2</v>
      </c>
      <c r="R441" s="223">
        <v>7.8708853346914201E-2</v>
      </c>
      <c r="S441" s="223">
        <v>7.8713928378314466E-2</v>
      </c>
      <c r="T441" s="223">
        <v>7.8719382555957007E-2</v>
      </c>
      <c r="U441" s="223">
        <v>7.8725246449347197E-2</v>
      </c>
      <c r="V441" s="223">
        <v>7.8731553380014557E-2</v>
      </c>
      <c r="W441" s="223">
        <v>7.8738339703345317E-2</v>
      </c>
      <c r="X441" s="223">
        <v>7.8745645122898722E-2</v>
      </c>
      <c r="Y441" s="223">
        <v>7.8753513041290107E-2</v>
      </c>
      <c r="Z441" s="223">
        <v>7.8761990952264382E-2</v>
      </c>
      <c r="AA441" s="223">
        <v>7.8771130879199264E-2</v>
      </c>
      <c r="AB441" s="223">
        <v>7.8780989865976536E-2</v>
      </c>
      <c r="AC441" s="223">
        <v>7.8791630526955148E-2</v>
      </c>
      <c r="AD441" s="223">
        <v>7.8803121663684472E-2</v>
      </c>
      <c r="AE441" s="223">
        <v>7.8815538957024436E-2</v>
      </c>
      <c r="AF441" s="223">
        <v>7.8828965744510426E-2</v>
      </c>
      <c r="AG441" s="223">
        <v>7.8843493894132449E-2</v>
      </c>
      <c r="AH441" s="223">
        <v>7.8859224787214119E-2</v>
      </c>
      <c r="AI441" s="223">
        <v>7.8876270424803288E-2</v>
      </c>
      <c r="AJ441" s="223">
        <v>7.8894754673950213E-2</v>
      </c>
      <c r="AK441" s="223">
        <v>7.8914814672487316E-2</v>
      </c>
      <c r="AL441" s="223">
        <v>7.8936602413471446E-2</v>
      </c>
      <c r="AM441" s="223">
        <v>7.8960286533352991E-2</v>
      </c>
      <c r="AN441" s="223">
        <v>7.898605433124091E-2</v>
      </c>
      <c r="AO441" s="223">
        <v>7.9014114050400042E-2</v>
      </c>
      <c r="AP441" s="223">
        <v>7.9044697457408747E-2</v>
      </c>
      <c r="AQ441" s="223">
        <v>7.9078062759295659E-2</v>
      </c>
      <c r="AR441" s="223">
        <v>7.91144979045494E-2</v>
      </c>
      <c r="AS441" s="223">
        <v>7.9154324320249145E-2</v>
      </c>
      <c r="AT441" s="223">
        <v>7.9197901144809291E-2</v>
      </c>
      <c r="AU441" s="223">
        <v>7.9245630024090907E-2</v>
      </c>
      <c r="AV441" s="223">
        <v>7.9297960548053575E-2</v>
      </c>
      <c r="AW441" s="223">
        <v>7.9355396415864893E-2</v>
      </c>
      <c r="AX441" s="223">
        <v>7.9418502429640547E-2</v>
      </c>
      <c r="AY441" s="223">
        <v>7.9487912430971447E-2</v>
      </c>
      <c r="AZ441" s="223">
        <v>7.9564338310349259E-2</v>
      </c>
      <c r="BA441" s="223">
        <v>7.9648580237813071E-2</v>
      </c>
      <c r="BB441" s="223">
        <v>7.9741538283928007E-2</v>
      </c>
      <c r="BC441" s="223">
        <v>7.9844225623941667E-2</v>
      </c>
      <c r="BD441" s="223">
        <v>7.9957783545072658E-2</v>
      </c>
      <c r="BE441" s="223">
        <v>8.0083498507851278E-2</v>
      </c>
      <c r="BF441" s="223">
        <v>8.0222821547817597E-2</v>
      </c>
      <c r="BG441" s="223">
        <v>8.0377390344328031E-2</v>
      </c>
      <c r="BH441" s="223">
        <v>8.0549054329470446E-2</v>
      </c>
      <c r="BI441" s="223">
        <v>8.0739903262989993E-2</v>
      </c>
      <c r="BJ441" s="223">
        <v>8.0952299759669569E-2</v>
      </c>
      <c r="BK441" s="223">
        <v>8.1188916324926599E-2</v>
      </c>
      <c r="BL441" s="223">
        <v>8.1452777533793208E-2</v>
      </c>
      <c r="BM441" s="223">
        <v>8.1747308079470907E-2</v>
      </c>
      <c r="BN441" s="223">
        <v>8.2076387522056399E-2</v>
      </c>
      <c r="BO441" s="223">
        <v>8.2444412687886298E-2</v>
      </c>
      <c r="BP441" s="223">
        <v>8.2856368807647379E-2</v>
      </c>
      <c r="BQ441" s="223">
        <v>8.3317910639752746E-2</v>
      </c>
      <c r="BR441" s="223">
        <v>8.3835455007789661E-2</v>
      </c>
      <c r="BS441" s="223">
        <v>8.4416286390976369E-2</v>
      </c>
      <c r="BT441" s="223">
        <v>8.5068677449093105E-2</v>
      </c>
      <c r="BU441" s="223">
        <v>8.58020266436956E-2</v>
      </c>
      <c r="BV441" s="223">
        <v>8.6627015442012345E-2</v>
      </c>
      <c r="BW441" s="223">
        <v>8.7555787966453191E-2</v>
      </c>
      <c r="BX441" s="223">
        <v>8.8602156390329867E-2</v>
      </c>
      <c r="BY441" s="223">
        <v>8.9781835890298256E-2</v>
      </c>
      <c r="BZ441" s="223">
        <v>9.111271356159989E-2</v>
      </c>
      <c r="CA441" s="223">
        <v>9.2615156399730947E-2</v>
      </c>
      <c r="CB441" s="223">
        <v>9.4312364271648991E-2</v>
      </c>
      <c r="CC441" s="223">
        <v>9.623077476556513E-2</v>
      </c>
      <c r="CD441" s="223">
        <v>9.8400527951067684E-2</v>
      </c>
      <c r="CE441" s="223">
        <v>0.10085600043844184</v>
      </c>
      <c r="CF441" s="223">
        <v>0.10363641974467383</v>
      </c>
      <c r="CG441" s="223">
        <v>0.10678657191296073</v>
      </c>
      <c r="CH441" s="223">
        <v>0.11035839340840861</v>
      </c>
      <c r="CI441" s="223">
        <v>0.11440944535497868</v>
      </c>
      <c r="CJ441" s="223">
        <v>0.11900689679238385</v>
      </c>
      <c r="CK441" s="223">
        <v>0.12422734057510706</v>
      </c>
      <c r="CL441" s="223">
        <v>0.13015852040650061</v>
      </c>
      <c r="CM441" s="223">
        <v>0.13690104475011858</v>
      </c>
      <c r="CN441" s="223">
        <v>0.14622628090939782</v>
      </c>
      <c r="CO441" s="223">
        <v>0.15527563043006859</v>
      </c>
      <c r="CP441" s="223">
        <v>0.16556074603812895</v>
      </c>
      <c r="CQ441" s="223">
        <v>0.17726028641942462</v>
      </c>
      <c r="CR441" s="223">
        <v>0.19057962133894096</v>
      </c>
      <c r="CS441" s="223">
        <v>0.20575609203987349</v>
      </c>
      <c r="CT441" s="223">
        <v>0.22306455883756474</v>
      </c>
      <c r="CU441" s="223">
        <v>0.24282407909500492</v>
      </c>
      <c r="CV441" s="223">
        <v>0.26541234272088149</v>
      </c>
      <c r="CW441" s="223">
        <v>0.29125872828632254</v>
      </c>
      <c r="CX441" s="223">
        <v>0.32087150527752339</v>
      </c>
      <c r="CY441" s="223">
        <v>0.35484851000862611</v>
      </c>
      <c r="CZ441" s="223">
        <v>0.39389587018127598</v>
      </c>
      <c r="DA441" s="223">
        <v>0.43885177805821296</v>
      </c>
      <c r="DB441" s="223">
        <v>0.49071683219175288</v>
      </c>
      <c r="DC441" s="223">
        <v>0.55069321978099262</v>
      </c>
      <c r="DD441" s="223">
        <v>0.6202359704218916</v>
      </c>
    </row>
    <row r="442" spans="8:108">
      <c r="H442" s="223" t="s">
        <v>835</v>
      </c>
      <c r="I442" s="223">
        <v>2.7514350085799465E-2</v>
      </c>
      <c r="J442" s="223">
        <v>2.9329486937242372E-2</v>
      </c>
      <c r="K442" s="223">
        <v>3.1260445734345596E-2</v>
      </c>
      <c r="L442" s="223">
        <v>3.3314084382622129E-2</v>
      </c>
      <c r="M442" s="223">
        <v>3.54975947620201E-2</v>
      </c>
      <c r="N442" s="223">
        <v>3.7818509029552687E-2</v>
      </c>
      <c r="O442" s="223">
        <v>4.028470448226424E-2</v>
      </c>
      <c r="P442" s="223">
        <v>4.290440670399185E-2</v>
      </c>
      <c r="Q442" s="223">
        <v>4.5686190690602792E-2</v>
      </c>
      <c r="R442" s="223">
        <v>4.8638979618737546E-2</v>
      </c>
      <c r="S442" s="223">
        <v>5.1772040892979584E-2</v>
      </c>
      <c r="T442" s="223">
        <v>5.5094979076351247E-2</v>
      </c>
      <c r="U442" s="223">
        <v>5.8617725279782408E-2</v>
      </c>
      <c r="V442" s="223">
        <v>6.2350522558557157E-2</v>
      </c>
      <c r="W442" s="223">
        <v>6.6303906838717314E-2</v>
      </c>
      <c r="X442" s="223">
        <v>7.0488682875189154E-2</v>
      </c>
      <c r="Y442" s="223">
        <v>7.4915894727384386E-2</v>
      </c>
      <c r="Z442" s="223">
        <v>7.9596790228798869E-2</v>
      </c>
      <c r="AA442" s="223">
        <v>8.4542778926473452E-2</v>
      </c>
      <c r="AB442" s="223">
        <v>8.9765382976063887E-2</v>
      </c>
      <c r="AC442" s="223">
        <v>9.5276180500819818E-2</v>
      </c>
      <c r="AD442" s="223">
        <v>0.10108674096025257</v>
      </c>
      <c r="AE442" s="223">
        <v>0.10720855212900351</v>
      </c>
      <c r="AF442" s="223">
        <v>0.11365293836072138</v>
      </c>
      <c r="AG442" s="223">
        <v>0.12043096990783407</v>
      </c>
      <c r="AH442" s="223">
        <v>0.12755336318793783</v>
      </c>
      <c r="AI442" s="223">
        <v>0.13503037203274018</v>
      </c>
      <c r="AJ442" s="223">
        <v>0.14287167012715019</v>
      </c>
      <c r="AK442" s="223">
        <v>0.15108622504455382</v>
      </c>
      <c r="AL442" s="223">
        <v>0.15968216450895234</v>
      </c>
      <c r="AM442" s="223">
        <v>0.16866663576374261</v>
      </c>
      <c r="AN442" s="223">
        <v>0.17804565919741019</v>
      </c>
      <c r="AO442" s="223">
        <v>0.18782397766368653</v>
      </c>
      <c r="AP442" s="223">
        <v>0.19800490323152536</v>
      </c>
      <c r="AQ442" s="223">
        <v>0.20859016340057321</v>
      </c>
      <c r="AR442" s="223">
        <v>0.2195797491108808</v>
      </c>
      <c r="AS442" s="223">
        <v>0.23097176715003209</v>
      </c>
      <c r="AT442" s="223">
        <v>0.24276229980384398</v>
      </c>
      <c r="AU442" s="223">
        <v>0.25494527479446605</v>
      </c>
      <c r="AV442" s="223">
        <v>0.26751234868770796</v>
      </c>
      <c r="AW442" s="223">
        <v>0.28045280701552211</v>
      </c>
      <c r="AX442" s="223">
        <v>0.29375348433646026</v>
      </c>
      <c r="AY442" s="223">
        <v>0.30739870733514535</v>
      </c>
      <c r="AZ442" s="223">
        <v>0.32137026383263484</v>
      </c>
      <c r="BA442" s="223">
        <v>0.33564740023800316</v>
      </c>
      <c r="BB442" s="223">
        <v>0.35020684951707565</v>
      </c>
      <c r="BC442" s="223">
        <v>0.36502289119179293</v>
      </c>
      <c r="BD442" s="223">
        <v>0.38006744422361949</v>
      </c>
      <c r="BE442" s="223">
        <v>0.39531019289300029</v>
      </c>
      <c r="BF442" s="223">
        <v>0.41071874498590388</v>
      </c>
      <c r="BG442" s="223">
        <v>0.42625882076463983</v>
      </c>
      <c r="BH442" s="223">
        <v>0.44189447036390694</v>
      </c>
      <c r="BI442" s="223">
        <v>0.45758831644725823</v>
      </c>
      <c r="BJ442" s="223">
        <v>0.47330181821740508</v>
      </c>
      <c r="BK442" s="223">
        <v>0.48899555222827473</v>
      </c>
      <c r="BL442" s="223">
        <v>0.50462950492662073</v>
      </c>
      <c r="BM442" s="223">
        <v>0.52016337148031178</v>
      </c>
      <c r="BN442" s="223">
        <v>0.53555685524677821</v>
      </c>
      <c r="BO442" s="223">
        <v>0.55076996220823538</v>
      </c>
      <c r="BP442" s="223">
        <v>0.56576328485169236</v>
      </c>
      <c r="BQ442" s="223">
        <v>0.58049827029428291</v>
      </c>
      <c r="BR442" s="223">
        <v>0.59493746793305058</v>
      </c>
      <c r="BS442" s="223">
        <v>0.60904475251080537</v>
      </c>
      <c r="BT442" s="223">
        <v>0.62278551920828706</v>
      </c>
      <c r="BU442" s="223">
        <v>0.63612684816596077</v>
      </c>
      <c r="BV442" s="223">
        <v>0.64903763667266323</v>
      </c>
      <c r="BW442" s="223">
        <v>0.66148869809932753</v>
      </c>
      <c r="BX442" s="223">
        <v>0.67345282747207258</v>
      </c>
      <c r="BY442" s="223">
        <v>0.68490483434129013</v>
      </c>
      <c r="BZ442" s="223">
        <v>0.69582154428759202</v>
      </c>
      <c r="CA442" s="223">
        <v>0.7061817709923901</v>
      </c>
      <c r="CB442" s="223">
        <v>0.71596626127681062</v>
      </c>
      <c r="CC442" s="223">
        <v>0.72515761586948546</v>
      </c>
      <c r="CD442" s="223">
        <v>0.73374018889848747</v>
      </c>
      <c r="CE442" s="223">
        <v>0.74169996921684556</v>
      </c>
      <c r="CF442" s="223">
        <v>0.74902444666979784</v>
      </c>
      <c r="CG442" s="223">
        <v>0.75570246630306614</v>
      </c>
      <c r="CH442" s="223">
        <v>0.7617227974782429</v>
      </c>
      <c r="CI442" s="223">
        <v>0.76707814899661175</v>
      </c>
      <c r="CJ442" s="223">
        <v>0.77176002028860358</v>
      </c>
      <c r="CK442" s="223">
        <v>0.77576105355727842</v>
      </c>
      <c r="CL442" s="223">
        <v>0.77907442020165907</v>
      </c>
      <c r="CM442" s="223">
        <v>0.78169364816933407</v>
      </c>
      <c r="CN442" s="223">
        <v>0.78167508411534636</v>
      </c>
      <c r="CO442" s="223">
        <v>0.7826533623475459</v>
      </c>
      <c r="CP442" s="223">
        <v>0.78293420910179057</v>
      </c>
      <c r="CQ442" s="223">
        <v>0.78251024998195129</v>
      </c>
      <c r="CR442" s="223">
        <v>0.78137420034869609</v>
      </c>
      <c r="CS442" s="223">
        <v>0.77951793422871796</v>
      </c>
      <c r="CT442" s="223">
        <v>0.77693226483899647</v>
      </c>
      <c r="CU442" s="223">
        <v>0.77360669964781215</v>
      </c>
      <c r="CV442" s="223">
        <v>0.76952492043048437</v>
      </c>
      <c r="CW442" s="223">
        <v>0.76467644428371018</v>
      </c>
      <c r="CX442" s="223">
        <v>0.75904498097687301</v>
      </c>
      <c r="CY442" s="223">
        <v>0.75261140886810995</v>
      </c>
      <c r="CZ442" s="223">
        <v>0.74535329614188239</v>
      </c>
      <c r="DA442" s="223">
        <v>0.73724422576891557</v>
      </c>
      <c r="DB442" s="223">
        <v>0.72825296481974144</v>
      </c>
      <c r="DC442" s="223">
        <v>0.71834243451826785</v>
      </c>
      <c r="DD442" s="223">
        <v>0.70746842376300456</v>
      </c>
    </row>
    <row r="443" spans="8:108">
      <c r="H443" s="223" t="s">
        <v>893</v>
      </c>
      <c r="I443" s="223">
        <v>1.5</v>
      </c>
      <c r="J443" s="223">
        <v>1.5</v>
      </c>
      <c r="K443" s="223">
        <v>1.5</v>
      </c>
      <c r="L443" s="223">
        <v>1.5</v>
      </c>
      <c r="M443" s="223">
        <v>1.5</v>
      </c>
      <c r="N443" s="223">
        <v>1.5</v>
      </c>
      <c r="O443" s="223">
        <v>1.5</v>
      </c>
      <c r="P443" s="223">
        <v>1.5</v>
      </c>
      <c r="Q443" s="223">
        <v>1.5</v>
      </c>
      <c r="R443" s="223">
        <v>1.5</v>
      </c>
      <c r="S443" s="223">
        <v>1.5</v>
      </c>
      <c r="T443" s="223">
        <v>1.5</v>
      </c>
      <c r="U443" s="223">
        <v>1.5</v>
      </c>
      <c r="V443" s="223">
        <v>1.5</v>
      </c>
      <c r="W443" s="223">
        <v>1.5</v>
      </c>
      <c r="X443" s="223">
        <v>1.5</v>
      </c>
      <c r="Y443" s="223">
        <v>1.5</v>
      </c>
      <c r="Z443" s="223">
        <v>1.5</v>
      </c>
      <c r="AA443" s="223">
        <v>1.5</v>
      </c>
      <c r="AB443" s="223">
        <v>1.5</v>
      </c>
      <c r="AC443" s="223">
        <v>1.5</v>
      </c>
      <c r="AD443" s="223">
        <v>1.5</v>
      </c>
      <c r="AE443" s="223">
        <v>1.5</v>
      </c>
      <c r="AF443" s="223">
        <v>1.5</v>
      </c>
      <c r="AG443" s="223">
        <v>1.5</v>
      </c>
      <c r="AH443" s="223">
        <v>1.5</v>
      </c>
      <c r="AI443" s="223">
        <v>1.5</v>
      </c>
      <c r="AJ443" s="223">
        <v>1.5</v>
      </c>
      <c r="AK443" s="223">
        <v>1.5</v>
      </c>
      <c r="AL443" s="223">
        <v>1.5</v>
      </c>
      <c r="AM443" s="223">
        <v>1.5</v>
      </c>
      <c r="AN443" s="223">
        <v>1.5</v>
      </c>
      <c r="AO443" s="223">
        <v>1.5</v>
      </c>
      <c r="AP443" s="223">
        <v>1.5</v>
      </c>
      <c r="AQ443" s="223">
        <v>1.5</v>
      </c>
      <c r="AR443" s="223">
        <v>1.5</v>
      </c>
      <c r="AS443" s="223">
        <v>1.5</v>
      </c>
      <c r="AT443" s="223">
        <v>1.5</v>
      </c>
      <c r="AU443" s="223">
        <v>1.5</v>
      </c>
      <c r="AV443" s="223">
        <v>1.5</v>
      </c>
      <c r="AW443" s="223">
        <v>1.5</v>
      </c>
      <c r="AX443" s="223">
        <v>1.5</v>
      </c>
      <c r="AY443" s="223">
        <v>1.5</v>
      </c>
      <c r="AZ443" s="223">
        <v>1.5</v>
      </c>
      <c r="BA443" s="223">
        <v>1.5</v>
      </c>
      <c r="BB443" s="223">
        <v>1.5</v>
      </c>
      <c r="BC443" s="223">
        <v>1.5</v>
      </c>
      <c r="BD443" s="223">
        <v>1.5</v>
      </c>
      <c r="BE443" s="223">
        <v>1.5</v>
      </c>
      <c r="BF443" s="223">
        <v>1.5</v>
      </c>
      <c r="BG443" s="223">
        <v>1.5</v>
      </c>
      <c r="BH443" s="223">
        <v>1.5</v>
      </c>
      <c r="BI443" s="223">
        <v>1.5</v>
      </c>
      <c r="BJ443" s="223">
        <v>1.5</v>
      </c>
      <c r="BK443" s="223">
        <v>1.5</v>
      </c>
      <c r="BL443" s="223">
        <v>1.5</v>
      </c>
      <c r="BM443" s="223">
        <v>1.5</v>
      </c>
      <c r="BN443" s="223">
        <v>1.5</v>
      </c>
      <c r="BO443" s="223">
        <v>1.5</v>
      </c>
      <c r="BP443" s="223">
        <v>1.5</v>
      </c>
      <c r="BQ443" s="223">
        <v>1.5</v>
      </c>
      <c r="BR443" s="223">
        <v>1.5</v>
      </c>
      <c r="BS443" s="223">
        <v>1.5</v>
      </c>
      <c r="BT443" s="223">
        <v>1.5</v>
      </c>
      <c r="BU443" s="223">
        <v>1.5</v>
      </c>
      <c r="BV443" s="223">
        <v>1.5</v>
      </c>
      <c r="BW443" s="223">
        <v>1.5</v>
      </c>
      <c r="BX443" s="223">
        <v>1.5</v>
      </c>
      <c r="BY443" s="223">
        <v>1.5</v>
      </c>
      <c r="BZ443" s="223">
        <v>1.5</v>
      </c>
      <c r="CA443" s="223">
        <v>1.5</v>
      </c>
      <c r="CB443" s="223">
        <v>1.5</v>
      </c>
      <c r="CC443" s="223">
        <v>1.5</v>
      </c>
      <c r="CD443" s="223">
        <v>1.5</v>
      </c>
      <c r="CE443" s="223">
        <v>1.5</v>
      </c>
      <c r="CF443" s="223">
        <v>1.5</v>
      </c>
      <c r="CG443" s="223">
        <v>1.5</v>
      </c>
      <c r="CH443" s="223">
        <v>1.5</v>
      </c>
      <c r="CI443" s="223">
        <v>1.5</v>
      </c>
      <c r="CJ443" s="223">
        <v>1.5</v>
      </c>
      <c r="CK443" s="223">
        <v>1.5</v>
      </c>
      <c r="CL443" s="223">
        <v>1.5</v>
      </c>
      <c r="CM443" s="223">
        <v>1.5</v>
      </c>
      <c r="CN443" s="223">
        <v>1.5</v>
      </c>
      <c r="CO443" s="223">
        <v>1.5</v>
      </c>
      <c r="CP443" s="223">
        <v>1.5</v>
      </c>
      <c r="CQ443" s="223">
        <v>1.5</v>
      </c>
      <c r="CR443" s="223">
        <v>1.5</v>
      </c>
      <c r="CS443" s="223">
        <v>1.5</v>
      </c>
      <c r="CT443" s="223">
        <v>1.5</v>
      </c>
      <c r="CU443" s="223">
        <v>1.5</v>
      </c>
      <c r="CV443" s="223">
        <v>1.5</v>
      </c>
      <c r="CW443" s="223">
        <v>1.5</v>
      </c>
      <c r="CX443" s="223">
        <v>1.5</v>
      </c>
      <c r="CY443" s="223">
        <v>1.5</v>
      </c>
      <c r="CZ443" s="223">
        <v>1.5</v>
      </c>
      <c r="DA443" s="223">
        <v>1.5</v>
      </c>
      <c r="DB443" s="223">
        <v>1.5</v>
      </c>
      <c r="DC443" s="223">
        <v>1.5</v>
      </c>
      <c r="DD443" s="223">
        <v>1.5</v>
      </c>
    </row>
    <row r="444" spans="8:108">
      <c r="H444" s="223" t="s">
        <v>892</v>
      </c>
      <c r="I444" s="223">
        <v>1.9076523675096473E-2</v>
      </c>
      <c r="J444" s="223">
        <v>1.90772962999207E-2</v>
      </c>
      <c r="K444" s="223">
        <v>1.9078121403242491E-2</v>
      </c>
      <c r="L444" s="223">
        <v>1.9079002545137773E-2</v>
      </c>
      <c r="M444" s="223">
        <v>1.9079943526591311E-2</v>
      </c>
      <c r="N444" s="223">
        <v>1.9080948405700682E-2</v>
      </c>
      <c r="O444" s="223">
        <v>1.9082021514970106E-2</v>
      </c>
      <c r="P444" s="223">
        <v>1.9083167479753617E-2</v>
      </c>
      <c r="Q444" s="223">
        <v>1.9084391237922115E-2</v>
      </c>
      <c r="R444" s="223">
        <v>1.9085698060833305E-2</v>
      </c>
      <c r="S444" s="223">
        <v>1.9087093575688288E-2</v>
      </c>
      <c r="T444" s="223">
        <v>1.9088583789363608E-2</v>
      </c>
      <c r="U444" s="223">
        <v>1.9090175113812898E-2</v>
      </c>
      <c r="V444" s="223">
        <v>1.9091874393137774E-2</v>
      </c>
      <c r="W444" s="223">
        <v>1.9093688932433364E-2</v>
      </c>
      <c r="X444" s="223">
        <v>1.9095626528520006E-2</v>
      </c>
      <c r="Y444" s="223">
        <v>1.9097695502678962E-2</v>
      </c>
      <c r="Z444" s="223">
        <v>1.9099904735516461E-2</v>
      </c>
      <c r="AA444" s="223">
        <v>1.9102263704087356E-2</v>
      </c>
      <c r="AB444" s="223">
        <v>1.9104782521416661E-2</v>
      </c>
      <c r="AC444" s="223">
        <v>1.9107471978564577E-2</v>
      </c>
      <c r="AD444" s="223">
        <v>1.9110343589388071E-2</v>
      </c>
      <c r="AE444" s="223">
        <v>1.9113409638159905E-2</v>
      </c>
      <c r="AF444" s="223">
        <v>1.9116683230213722E-2</v>
      </c>
      <c r="AG444" s="223">
        <v>1.9120178345791949E-2</v>
      </c>
      <c r="AH444" s="223">
        <v>1.9123909897281226E-2</v>
      </c>
      <c r="AI444" s="223">
        <v>1.9127893790028314E-2</v>
      </c>
      <c r="AJ444" s="223">
        <v>1.9132146986937354E-2</v>
      </c>
      <c r="AK444" s="223">
        <v>1.9136687577057557E-2</v>
      </c>
      <c r="AL444" s="223">
        <v>1.9141534848377866E-2</v>
      </c>
      <c r="AM444" s="223">
        <v>1.9146709365052923E-2</v>
      </c>
      <c r="AN444" s="223">
        <v>1.9152233049291541E-2</v>
      </c>
      <c r="AO444" s="223">
        <v>1.915812926814537E-2</v>
      </c>
      <c r="AP444" s="223">
        <v>1.9164422925441342E-2</v>
      </c>
      <c r="AQ444" s="223">
        <v>1.9171140559106202E-2</v>
      </c>
      <c r="AR444" s="223">
        <v>1.9178310444135288E-2</v>
      </c>
      <c r="AS444" s="223">
        <v>1.9185962701460044E-2</v>
      </c>
      <c r="AT444" s="223">
        <v>1.9194129412969555E-2</v>
      </c>
      <c r="AU444" s="223">
        <v>1.9202844742940314E-2</v>
      </c>
      <c r="AV444" s="223">
        <v>1.9212145066124876E-2</v>
      </c>
      <c r="AW444" s="223">
        <v>1.9222069102744294E-2</v>
      </c>
      <c r="AX444" s="223">
        <v>1.9232658060620002E-2</v>
      </c>
      <c r="AY444" s="223">
        <v>1.9243955784668487E-2</v>
      </c>
      <c r="AZ444" s="223">
        <v>1.9256008913965582E-2</v>
      </c>
      <c r="BA444" s="223">
        <v>1.9268867046566621E-2</v>
      </c>
      <c r="BB444" s="223">
        <v>1.9282582912242632E-2</v>
      </c>
      <c r="BC444" s="223">
        <v>1.929721255326184E-2</v>
      </c>
      <c r="BD444" s="223">
        <v>1.9312815513308202E-2</v>
      </c>
      <c r="BE444" s="223">
        <v>1.9329455034585021E-2</v>
      </c>
      <c r="BF444" s="223">
        <v>1.9347198263100735E-2</v>
      </c>
      <c r="BG444" s="223">
        <v>1.936611646207546E-2</v>
      </c>
      <c r="BH444" s="223">
        <v>1.9386285233340721E-2</v>
      </c>
      <c r="BI444" s="223">
        <v>1.9407784746530446E-2</v>
      </c>
      <c r="BJ444" s="223">
        <v>1.9430699975779071E-2</v>
      </c>
      <c r="BK444" s="223">
        <v>1.9455120943552767E-2</v>
      </c>
      <c r="BL444" s="223">
        <v>1.9481142971143044E-2</v>
      </c>
      <c r="BM444" s="223">
        <v>1.9508866935250006E-2</v>
      </c>
      <c r="BN444" s="223">
        <v>1.953839952997672E-2</v>
      </c>
      <c r="BO444" s="223">
        <v>1.95698535334504E-2</v>
      </c>
      <c r="BP444" s="223">
        <v>1.9603348078183869E-2</v>
      </c>
      <c r="BQ444" s="223">
        <v>1.9639008924198394E-2</v>
      </c>
      <c r="BR444" s="223">
        <v>1.9676968733853779E-2</v>
      </c>
      <c r="BS444" s="223">
        <v>1.9717367347284492E-2</v>
      </c>
      <c r="BT444" s="223">
        <v>1.976035205733408E-2</v>
      </c>
      <c r="BU444" s="223">
        <v>1.9806077882932434E-2</v>
      </c>
      <c r="BV444" s="223">
        <v>1.9854707839993106E-2</v>
      </c>
      <c r="BW444" s="223">
        <v>1.9906413209149501E-2</v>
      </c>
      <c r="BX444" s="223">
        <v>1.9961373800035077E-2</v>
      </c>
      <c r="BY444" s="223">
        <v>2.0019778212388806E-2</v>
      </c>
      <c r="BZ444" s="223">
        <v>2.0081824095089826E-2</v>
      </c>
      <c r="CA444" s="223">
        <v>2.0147718405365837E-2</v>
      </c>
      <c r="CB444" s="223">
        <v>2.021767767196633E-2</v>
      </c>
      <c r="CC444" s="223">
        <v>2.029192826815595E-2</v>
      </c>
      <c r="CD444" s="223">
        <v>2.0370706703102086E-2</v>
      </c>
      <c r="CE444" s="223">
        <v>2.0454259943776514E-2</v>
      </c>
      <c r="CF444" s="223">
        <v>2.0542845784076287E-2</v>
      </c>
      <c r="CG444" s="223">
        <v>2.0636733283760877E-2</v>
      </c>
      <c r="CH444" s="223">
        <v>2.0736383206422699E-2</v>
      </c>
      <c r="CI444" s="223">
        <v>2.0841862326714377E-2</v>
      </c>
      <c r="CJ444" s="223">
        <v>2.0953541153813787E-2</v>
      </c>
      <c r="CK444" s="223">
        <v>2.1071743162431392E-2</v>
      </c>
      <c r="CL444" s="223">
        <v>2.1196808088669104E-2</v>
      </c>
      <c r="CM444" s="223">
        <v>2.1329093913410882E-2</v>
      </c>
      <c r="CN444" s="223">
        <v>2.1726754058871207E-2</v>
      </c>
      <c r="CO444" s="223">
        <v>2.2178060732147738E-2</v>
      </c>
      <c r="CP444" s="223">
        <v>2.2659612960191554E-2</v>
      </c>
      <c r="CQ444" s="223">
        <v>2.3173694829008992E-2</v>
      </c>
      <c r="CR444" s="223">
        <v>2.3722682082853754E-2</v>
      </c>
      <c r="CS444" s="223">
        <v>2.4309177496737375E-2</v>
      </c>
      <c r="CT444" s="223">
        <v>2.4936045147537368E-2</v>
      </c>
      <c r="CU444" s="223">
        <v>2.5606451984727926E-2</v>
      </c>
      <c r="CV444" s="223">
        <v>2.6324644653040241E-2</v>
      </c>
      <c r="CW444" s="223">
        <v>2.7093992989184443E-2</v>
      </c>
      <c r="CX444" s="223">
        <v>2.7918939436471477E-2</v>
      </c>
      <c r="CY444" s="223">
        <v>2.8804531281848719E-2</v>
      </c>
      <c r="CZ444" s="223">
        <v>2.9756527774125602E-2</v>
      </c>
      <c r="DA444" s="223">
        <v>3.0781550144162829E-2</v>
      </c>
      <c r="DB444" s="223">
        <v>3.1887271082232868E-2</v>
      </c>
      <c r="DC444" s="223">
        <v>3.3082655765985403E-2</v>
      </c>
      <c r="DD444" s="223">
        <v>3.4378270885213558E-2</v>
      </c>
    </row>
    <row r="445" spans="8:108">
      <c r="H445" s="223" t="s">
        <v>891</v>
      </c>
      <c r="I445" s="223">
        <v>1</v>
      </c>
      <c r="J445" s="223">
        <v>1</v>
      </c>
      <c r="K445" s="223">
        <v>1</v>
      </c>
      <c r="L445" s="223">
        <v>1</v>
      </c>
      <c r="M445" s="223">
        <v>1</v>
      </c>
      <c r="N445" s="223">
        <v>1</v>
      </c>
      <c r="O445" s="223">
        <v>1</v>
      </c>
      <c r="P445" s="223">
        <v>1</v>
      </c>
      <c r="Q445" s="223">
        <v>1</v>
      </c>
      <c r="R445" s="223">
        <v>1</v>
      </c>
      <c r="S445" s="223">
        <v>1</v>
      </c>
      <c r="T445" s="223">
        <v>1</v>
      </c>
      <c r="U445" s="223">
        <v>1</v>
      </c>
      <c r="V445" s="223">
        <v>1</v>
      </c>
      <c r="W445" s="223">
        <v>1</v>
      </c>
      <c r="X445" s="223">
        <v>1</v>
      </c>
      <c r="Y445" s="223">
        <v>1</v>
      </c>
      <c r="Z445" s="223">
        <v>1</v>
      </c>
      <c r="AA445" s="223">
        <v>1</v>
      </c>
      <c r="AB445" s="223">
        <v>1</v>
      </c>
      <c r="AC445" s="223">
        <v>1</v>
      </c>
      <c r="AD445" s="223">
        <v>1</v>
      </c>
      <c r="AE445" s="223">
        <v>1</v>
      </c>
      <c r="AF445" s="223">
        <v>1</v>
      </c>
      <c r="AG445" s="223">
        <v>1</v>
      </c>
      <c r="AH445" s="223">
        <v>1</v>
      </c>
      <c r="AI445" s="223">
        <v>1</v>
      </c>
      <c r="AJ445" s="223">
        <v>1</v>
      </c>
      <c r="AK445" s="223">
        <v>1</v>
      </c>
      <c r="AL445" s="223">
        <v>1</v>
      </c>
      <c r="AM445" s="223">
        <v>1</v>
      </c>
      <c r="AN445" s="223">
        <v>1</v>
      </c>
      <c r="AO445" s="223">
        <v>1</v>
      </c>
      <c r="AP445" s="223">
        <v>1</v>
      </c>
      <c r="AQ445" s="223">
        <v>1</v>
      </c>
      <c r="AR445" s="223">
        <v>1</v>
      </c>
      <c r="AS445" s="223">
        <v>1</v>
      </c>
      <c r="AT445" s="223">
        <v>1</v>
      </c>
      <c r="AU445" s="223">
        <v>1</v>
      </c>
      <c r="AV445" s="223">
        <v>1</v>
      </c>
      <c r="AW445" s="223">
        <v>1</v>
      </c>
      <c r="AX445" s="223">
        <v>1</v>
      </c>
      <c r="AY445" s="223">
        <v>1</v>
      </c>
      <c r="AZ445" s="223">
        <v>1</v>
      </c>
      <c r="BA445" s="223">
        <v>1</v>
      </c>
      <c r="BB445" s="223">
        <v>1</v>
      </c>
      <c r="BC445" s="223">
        <v>1</v>
      </c>
      <c r="BD445" s="223">
        <v>1</v>
      </c>
      <c r="BE445" s="223">
        <v>1</v>
      </c>
      <c r="BF445" s="223">
        <v>1</v>
      </c>
      <c r="BG445" s="223">
        <v>1</v>
      </c>
      <c r="BH445" s="223">
        <v>1</v>
      </c>
      <c r="BI445" s="223">
        <v>1</v>
      </c>
      <c r="BJ445" s="223">
        <v>1</v>
      </c>
      <c r="BK445" s="223">
        <v>1</v>
      </c>
      <c r="BL445" s="223">
        <v>1</v>
      </c>
      <c r="BM445" s="223">
        <v>1</v>
      </c>
      <c r="BN445" s="223">
        <v>1</v>
      </c>
      <c r="BO445" s="223">
        <v>1</v>
      </c>
      <c r="BP445" s="223">
        <v>1</v>
      </c>
      <c r="BQ445" s="223">
        <v>1</v>
      </c>
      <c r="BR445" s="223">
        <v>1</v>
      </c>
      <c r="BS445" s="223">
        <v>1</v>
      </c>
      <c r="BT445" s="223">
        <v>1</v>
      </c>
      <c r="BU445" s="223">
        <v>1</v>
      </c>
      <c r="BV445" s="223">
        <v>1</v>
      </c>
      <c r="BW445" s="223">
        <v>1</v>
      </c>
      <c r="BX445" s="223">
        <v>1</v>
      </c>
      <c r="BY445" s="223">
        <v>1</v>
      </c>
      <c r="BZ445" s="223">
        <v>1</v>
      </c>
      <c r="CA445" s="223">
        <v>1</v>
      </c>
      <c r="CB445" s="223">
        <v>1</v>
      </c>
      <c r="CC445" s="223">
        <v>1</v>
      </c>
      <c r="CD445" s="223">
        <v>1</v>
      </c>
      <c r="CE445" s="223">
        <v>1</v>
      </c>
      <c r="CF445" s="223">
        <v>1</v>
      </c>
      <c r="CG445" s="223">
        <v>1</v>
      </c>
      <c r="CH445" s="223">
        <v>1</v>
      </c>
      <c r="CI445" s="223">
        <v>1</v>
      </c>
      <c r="CJ445" s="223">
        <v>1</v>
      </c>
      <c r="CK445" s="223">
        <v>1</v>
      </c>
      <c r="CL445" s="223">
        <v>1</v>
      </c>
      <c r="CM445" s="223">
        <v>1</v>
      </c>
      <c r="CN445" s="223">
        <v>1</v>
      </c>
      <c r="CO445" s="223">
        <v>1</v>
      </c>
      <c r="CP445" s="223">
        <v>1</v>
      </c>
      <c r="CQ445" s="223">
        <v>1</v>
      </c>
      <c r="CR445" s="223">
        <v>1</v>
      </c>
      <c r="CS445" s="223">
        <v>1</v>
      </c>
      <c r="CT445" s="223">
        <v>1</v>
      </c>
      <c r="CU445" s="223">
        <v>1</v>
      </c>
      <c r="CV445" s="223">
        <v>1</v>
      </c>
      <c r="CW445" s="223">
        <v>1</v>
      </c>
      <c r="CX445" s="223">
        <v>1</v>
      </c>
      <c r="CY445" s="223">
        <v>1</v>
      </c>
      <c r="CZ445" s="223">
        <v>1</v>
      </c>
      <c r="DA445" s="223">
        <v>1</v>
      </c>
      <c r="DB445" s="223">
        <v>1</v>
      </c>
      <c r="DC445" s="223">
        <v>1</v>
      </c>
      <c r="DD445" s="223">
        <v>1</v>
      </c>
    </row>
    <row r="446" spans="8:108">
      <c r="I446" s="223">
        <v>0.35696926669724299</v>
      </c>
      <c r="J446" s="223">
        <v>0.35697208135012171</v>
      </c>
      <c r="K446" s="223">
        <v>0.35697510159708362</v>
      </c>
      <c r="L446" s="223">
        <v>0.35697834341018231</v>
      </c>
      <c r="M446" s="223">
        <v>0.356981824132724</v>
      </c>
      <c r="N446" s="223">
        <v>0.35698556260758929</v>
      </c>
      <c r="O446" s="223">
        <v>0.35698957932424907</v>
      </c>
      <c r="P446" s="223">
        <v>0.35699389658211506</v>
      </c>
      <c r="Q446" s="223">
        <v>0.35699853867222647</v>
      </c>
      <c r="R446" s="223">
        <v>0.35700353207953867</v>
      </c>
      <c r="S446" s="223">
        <v>0.35700890570837379</v>
      </c>
      <c r="T446" s="223">
        <v>0.35701469113393353</v>
      </c>
      <c r="U446" s="223">
        <v>0.3570209228831559</v>
      </c>
      <c r="V446" s="223">
        <v>0.35702763874863475</v>
      </c>
      <c r="W446" s="223">
        <v>0.35703488013981638</v>
      </c>
      <c r="X446" s="223">
        <v>0.35704269247625092</v>
      </c>
      <c r="Y446" s="223">
        <v>0.3570511256283162</v>
      </c>
      <c r="Z446" s="223">
        <v>0.35706023441156221</v>
      </c>
      <c r="AA446" s="223">
        <v>0.35707007914165217</v>
      </c>
      <c r="AB446" s="223">
        <v>0.35708072625782228</v>
      </c>
      <c r="AC446" s="223">
        <v>0.35709224902385189</v>
      </c>
      <c r="AD446" s="223">
        <v>0.35710472831676554</v>
      </c>
      <c r="AE446" s="223">
        <v>0.3571182535148737</v>
      </c>
      <c r="AF446" s="223">
        <v>0.35713292349834908</v>
      </c>
      <c r="AG446" s="223">
        <v>0.35714884777733985</v>
      </c>
      <c r="AH446" s="223">
        <v>0.35716614776467742</v>
      </c>
      <c r="AI446" s="223">
        <v>0.35718495821258106</v>
      </c>
      <c r="AJ446" s="223">
        <v>0.35720542883543066</v>
      </c>
      <c r="AK446" s="223">
        <v>0.35722772614372278</v>
      </c>
      <c r="AL446" s="223">
        <v>0.35725203551779428</v>
      </c>
      <c r="AM446" s="223">
        <v>0.35727856355384652</v>
      </c>
      <c r="AN446" s="223">
        <v>0.35730754071931781</v>
      </c>
      <c r="AO446" s="223">
        <v>0.35733922435978283</v>
      </c>
      <c r="AP446" s="223">
        <v>0.3573739021054238</v>
      </c>
      <c r="AQ446" s="223">
        <v>0.35741189573179694</v>
      </c>
      <c r="AR446" s="223">
        <v>0.35745356553724594</v>
      </c>
      <c r="AS446" s="223">
        <v>0.35749931530800649</v>
      </c>
      <c r="AT446" s="223">
        <v>0.35754959795197244</v>
      </c>
      <c r="AU446" s="223">
        <v>0.35760492189341619</v>
      </c>
      <c r="AV446" s="223">
        <v>0.35766585833387787</v>
      </c>
      <c r="AW446" s="223">
        <v>0.35773304949919421</v>
      </c>
      <c r="AX446" s="223">
        <v>0.35780721800947562</v>
      </c>
      <c r="AY446" s="223">
        <v>0.35788917752807409</v>
      </c>
      <c r="AZ446" s="223">
        <v>0.3579798448675478</v>
      </c>
      <c r="BA446" s="223">
        <v>0.35808025375571767</v>
      </c>
      <c r="BB446" s="223">
        <v>0.35819157049357936</v>
      </c>
      <c r="BC446" s="223">
        <v>0.35831511176958986</v>
      </c>
      <c r="BD446" s="223">
        <v>0.3584523649323007</v>
      </c>
      <c r="BE446" s="223">
        <v>0.35860501106611997</v>
      </c>
      <c r="BF446" s="223">
        <v>0.35877495126396197</v>
      </c>
      <c r="BG446" s="223">
        <v>0.35896433654656229</v>
      </c>
      <c r="BH446" s="223">
        <v>0.35917560194235543</v>
      </c>
      <c r="BI446" s="223">
        <v>0.35941150531522142</v>
      </c>
      <c r="BJ446" s="223">
        <v>0.35967517161148088</v>
      </c>
      <c r="BK446" s="223">
        <v>0.35997014329385885</v>
      </c>
      <c r="BL446" s="223">
        <v>0.36030043784058569</v>
      </c>
      <c r="BM446" s="223">
        <v>0.36067061331448641</v>
      </c>
      <c r="BN446" s="223">
        <v>0.36108584315231812</v>
      </c>
      <c r="BO446" s="223">
        <v>0.36155200149160632</v>
      </c>
      <c r="BP446" s="223">
        <v>0.36207576054416918</v>
      </c>
      <c r="BQ446" s="223">
        <v>0.36266470174629334</v>
      </c>
      <c r="BR446" s="223">
        <v>0.36332744266971062</v>
      </c>
      <c r="BS446" s="223">
        <v>0.36407378197045748</v>
      </c>
      <c r="BT446" s="223">
        <v>0.36491486499066744</v>
      </c>
      <c r="BU446" s="223">
        <v>0.36586337301874194</v>
      </c>
      <c r="BV446" s="223">
        <v>0.36693373966491866</v>
      </c>
      <c r="BW446" s="223">
        <v>0.36814239833236923</v>
      </c>
      <c r="BX446" s="223">
        <v>0.36950806537095005</v>
      </c>
      <c r="BY446" s="223">
        <v>0.37105206420633735</v>
      </c>
      <c r="BZ446" s="223">
        <v>0.37279869655916875</v>
      </c>
      <c r="CA446" s="223">
        <v>0.37477566782827854</v>
      </c>
      <c r="CB446" s="223">
        <v>0.37701457483490441</v>
      </c>
      <c r="CC446" s="223">
        <v>0.37955146544216722</v>
      </c>
      <c r="CD446" s="223">
        <v>0.3824274811144347</v>
      </c>
      <c r="CE446" s="223">
        <v>0.38568959531133801</v>
      </c>
      <c r="CF446" s="223">
        <v>0.38939146277921438</v>
      </c>
      <c r="CG446" s="223">
        <v>0.3935943973805629</v>
      </c>
      <c r="CH446" s="223">
        <v>0.39868118798873198</v>
      </c>
      <c r="CI446" s="223">
        <v>0.40432344374716289</v>
      </c>
      <c r="CJ446" s="223">
        <v>0.41072440801563576</v>
      </c>
      <c r="CK446" s="223">
        <v>0.41799040400581305</v>
      </c>
      <c r="CL446" s="223">
        <v>0.42624321585372127</v>
      </c>
      <c r="CM446" s="223">
        <v>0.43562244726230182</v>
      </c>
      <c r="CN446" s="223">
        <v>0.44692899513647727</v>
      </c>
      <c r="CO446" s="223">
        <v>0.46019444893685546</v>
      </c>
      <c r="CP446" s="223">
        <v>0.47506270351024943</v>
      </c>
      <c r="CQ446" s="223">
        <v>0.49194002894641414</v>
      </c>
      <c r="CR446" s="223">
        <v>0.51111489120593523</v>
      </c>
      <c r="CS446" s="223">
        <v>0.53291999779183952</v>
      </c>
      <c r="CT446" s="223">
        <v>0.55773974457477815</v>
      </c>
      <c r="CU446" s="223">
        <v>0.58601909853654499</v>
      </c>
      <c r="CV446" s="223">
        <v>0.61897826100983422</v>
      </c>
      <c r="CW446" s="223">
        <v>0.65658760727244858</v>
      </c>
      <c r="CX446" s="223">
        <v>0.6995414367285856</v>
      </c>
      <c r="CY446" s="223">
        <v>0.74866625800920628</v>
      </c>
      <c r="CZ446" s="223">
        <v>0.80493192913278766</v>
      </c>
      <c r="DA446" s="223">
        <v>0.86948093190225562</v>
      </c>
      <c r="DB446" s="223">
        <v>0.94366497678988082</v>
      </c>
      <c r="DC446" s="223">
        <v>1.0290912020985754</v>
      </c>
      <c r="DD446" s="223">
        <v>1.1276810755890363</v>
      </c>
    </row>
    <row r="447" spans="8:108">
      <c r="H447" s="223" t="s">
        <v>3470</v>
      </c>
      <c r="I447" s="223">
        <v>1</v>
      </c>
      <c r="J447" s="223">
        <v>1</v>
      </c>
      <c r="K447" s="223">
        <v>1</v>
      </c>
      <c r="L447" s="223">
        <v>1</v>
      </c>
      <c r="M447" s="223">
        <v>1</v>
      </c>
      <c r="N447" s="223">
        <v>1</v>
      </c>
      <c r="O447" s="223">
        <v>1</v>
      </c>
      <c r="P447" s="223">
        <v>1</v>
      </c>
      <c r="Q447" s="223">
        <v>1</v>
      </c>
      <c r="R447" s="223">
        <v>1</v>
      </c>
      <c r="S447" s="223">
        <v>1</v>
      </c>
      <c r="T447" s="223">
        <v>1</v>
      </c>
      <c r="U447" s="223">
        <v>1</v>
      </c>
      <c r="V447" s="223">
        <v>1</v>
      </c>
      <c r="W447" s="223">
        <v>1</v>
      </c>
      <c r="X447" s="223">
        <v>1</v>
      </c>
      <c r="Y447" s="223">
        <v>1</v>
      </c>
      <c r="Z447" s="223">
        <v>1</v>
      </c>
      <c r="AA447" s="223">
        <v>1</v>
      </c>
      <c r="AB447" s="223">
        <v>1</v>
      </c>
      <c r="AC447" s="223">
        <v>1</v>
      </c>
      <c r="AD447" s="223">
        <v>1</v>
      </c>
      <c r="AE447" s="223">
        <v>1</v>
      </c>
      <c r="AF447" s="223">
        <v>1</v>
      </c>
      <c r="AG447" s="223">
        <v>1</v>
      </c>
      <c r="AH447" s="223">
        <v>1</v>
      </c>
      <c r="AI447" s="223">
        <v>1</v>
      </c>
      <c r="AJ447" s="223">
        <v>1</v>
      </c>
      <c r="AK447" s="223">
        <v>1</v>
      </c>
      <c r="AL447" s="223">
        <v>1</v>
      </c>
      <c r="AM447" s="223">
        <v>1</v>
      </c>
      <c r="AN447" s="223">
        <v>1</v>
      </c>
      <c r="AO447" s="223">
        <v>1</v>
      </c>
      <c r="AP447" s="223">
        <v>1</v>
      </c>
      <c r="AQ447" s="223">
        <v>1</v>
      </c>
      <c r="AR447" s="223">
        <v>1</v>
      </c>
      <c r="AS447" s="223">
        <v>1</v>
      </c>
      <c r="AT447" s="223">
        <v>1</v>
      </c>
      <c r="AU447" s="223">
        <v>1</v>
      </c>
      <c r="AV447" s="223">
        <v>1</v>
      </c>
      <c r="AW447" s="223">
        <v>1</v>
      </c>
      <c r="AX447" s="223">
        <v>1</v>
      </c>
      <c r="AY447" s="223">
        <v>1</v>
      </c>
      <c r="AZ447" s="223">
        <v>1</v>
      </c>
      <c r="BA447" s="223">
        <v>1</v>
      </c>
      <c r="BB447" s="223">
        <v>1</v>
      </c>
      <c r="BC447" s="223">
        <v>1</v>
      </c>
      <c r="BD447" s="223">
        <v>1</v>
      </c>
      <c r="BE447" s="223">
        <v>1</v>
      </c>
      <c r="BF447" s="223">
        <v>1</v>
      </c>
      <c r="BG447" s="223">
        <v>1</v>
      </c>
      <c r="BH447" s="223">
        <v>1</v>
      </c>
      <c r="BI447" s="223">
        <v>1</v>
      </c>
      <c r="BJ447" s="223">
        <v>1</v>
      </c>
      <c r="BK447" s="223">
        <v>1</v>
      </c>
      <c r="BL447" s="223">
        <v>1</v>
      </c>
      <c r="BM447" s="223">
        <v>1</v>
      </c>
      <c r="BN447" s="223">
        <v>1</v>
      </c>
      <c r="BO447" s="223">
        <v>1</v>
      </c>
      <c r="BP447" s="223">
        <v>1</v>
      </c>
      <c r="BQ447" s="223">
        <v>1</v>
      </c>
      <c r="BR447" s="223">
        <v>1</v>
      </c>
      <c r="BS447" s="223">
        <v>1</v>
      </c>
      <c r="BT447" s="223">
        <v>1</v>
      </c>
      <c r="BU447" s="223">
        <v>1</v>
      </c>
      <c r="BV447" s="223">
        <v>1</v>
      </c>
      <c r="BW447" s="223">
        <v>1</v>
      </c>
      <c r="BX447" s="223">
        <v>1</v>
      </c>
      <c r="BY447" s="223">
        <v>1</v>
      </c>
      <c r="BZ447" s="223">
        <v>1</v>
      </c>
      <c r="CA447" s="223">
        <v>1</v>
      </c>
      <c r="CB447" s="223">
        <v>1</v>
      </c>
      <c r="CC447" s="223">
        <v>1</v>
      </c>
      <c r="CD447" s="223">
        <v>1</v>
      </c>
      <c r="CE447" s="223">
        <v>1</v>
      </c>
      <c r="CF447" s="223">
        <v>1</v>
      </c>
      <c r="CG447" s="223">
        <v>1</v>
      </c>
      <c r="CH447" s="223">
        <v>1</v>
      </c>
      <c r="CI447" s="223">
        <v>1</v>
      </c>
      <c r="CJ447" s="223">
        <v>1</v>
      </c>
      <c r="CK447" s="223">
        <v>1</v>
      </c>
      <c r="CL447" s="223">
        <v>1</v>
      </c>
      <c r="CM447" s="223">
        <v>1</v>
      </c>
      <c r="CN447" s="223">
        <v>1</v>
      </c>
      <c r="CO447" s="223">
        <v>1</v>
      </c>
      <c r="CP447" s="223">
        <v>1</v>
      </c>
      <c r="CQ447" s="223">
        <v>1</v>
      </c>
      <c r="CR447" s="223">
        <v>1</v>
      </c>
      <c r="CS447" s="223">
        <v>1</v>
      </c>
      <c r="CT447" s="223">
        <v>1</v>
      </c>
      <c r="CU447" s="223">
        <v>1</v>
      </c>
      <c r="CV447" s="223">
        <v>1</v>
      </c>
      <c r="CW447" s="223">
        <v>1</v>
      </c>
      <c r="CX447" s="223">
        <v>1</v>
      </c>
      <c r="CY447" s="223">
        <v>1</v>
      </c>
      <c r="CZ447" s="223">
        <v>1</v>
      </c>
      <c r="DA447" s="223">
        <v>1</v>
      </c>
      <c r="DB447" s="223">
        <v>1</v>
      </c>
      <c r="DC447" s="223">
        <v>1</v>
      </c>
      <c r="DD447" s="223">
        <v>1</v>
      </c>
    </row>
    <row r="448" spans="8:108">
      <c r="H448" s="223" t="s">
        <v>2398</v>
      </c>
      <c r="I448" s="223">
        <v>1.9365E-2</v>
      </c>
      <c r="J448" s="223">
        <v>1.9365E-2</v>
      </c>
      <c r="K448" s="223">
        <v>1.9365E-2</v>
      </c>
      <c r="L448" s="223">
        <v>1.9365E-2</v>
      </c>
      <c r="M448" s="223">
        <v>1.9365E-2</v>
      </c>
      <c r="N448" s="223">
        <v>1.9365E-2</v>
      </c>
      <c r="O448" s="223">
        <v>1.9365E-2</v>
      </c>
      <c r="P448" s="223">
        <v>1.9365E-2</v>
      </c>
      <c r="Q448" s="223">
        <v>1.9365E-2</v>
      </c>
      <c r="R448" s="223">
        <v>1.9365E-2</v>
      </c>
      <c r="S448" s="223">
        <v>1.9365E-2</v>
      </c>
      <c r="T448" s="223">
        <v>1.9365E-2</v>
      </c>
      <c r="U448" s="223">
        <v>1.9365E-2</v>
      </c>
      <c r="V448" s="223">
        <v>1.9365E-2</v>
      </c>
      <c r="W448" s="223">
        <v>1.9365E-2</v>
      </c>
      <c r="X448" s="223">
        <v>1.9365E-2</v>
      </c>
      <c r="Y448" s="223">
        <v>1.9365E-2</v>
      </c>
      <c r="Z448" s="223">
        <v>1.9365E-2</v>
      </c>
      <c r="AA448" s="223">
        <v>1.9365E-2</v>
      </c>
      <c r="AB448" s="223">
        <v>1.9365E-2</v>
      </c>
      <c r="AC448" s="223">
        <v>1.9365E-2</v>
      </c>
      <c r="AD448" s="223">
        <v>1.9365E-2</v>
      </c>
      <c r="AE448" s="223">
        <v>1.9365E-2</v>
      </c>
      <c r="AF448" s="223">
        <v>1.9365E-2</v>
      </c>
      <c r="AG448" s="223">
        <v>1.9365E-2</v>
      </c>
      <c r="AH448" s="223">
        <v>1.9365E-2</v>
      </c>
      <c r="AI448" s="223">
        <v>1.9365E-2</v>
      </c>
      <c r="AJ448" s="223">
        <v>1.9365E-2</v>
      </c>
      <c r="AK448" s="223">
        <v>1.9365E-2</v>
      </c>
      <c r="AL448" s="223">
        <v>1.9365E-2</v>
      </c>
      <c r="AM448" s="223">
        <v>1.9365E-2</v>
      </c>
      <c r="AN448" s="223">
        <v>1.9365E-2</v>
      </c>
      <c r="AO448" s="223">
        <v>1.9365E-2</v>
      </c>
      <c r="AP448" s="223">
        <v>1.9365E-2</v>
      </c>
      <c r="AQ448" s="223">
        <v>1.9365E-2</v>
      </c>
      <c r="AR448" s="223">
        <v>1.9365E-2</v>
      </c>
      <c r="AS448" s="223">
        <v>1.9365E-2</v>
      </c>
      <c r="AT448" s="223">
        <v>1.9365E-2</v>
      </c>
      <c r="AU448" s="223">
        <v>1.9365E-2</v>
      </c>
      <c r="AV448" s="223">
        <v>1.9365E-2</v>
      </c>
      <c r="AW448" s="223">
        <v>1.9365E-2</v>
      </c>
      <c r="AX448" s="223">
        <v>1.9365E-2</v>
      </c>
      <c r="AY448" s="223">
        <v>1.9365E-2</v>
      </c>
      <c r="AZ448" s="223">
        <v>1.9365E-2</v>
      </c>
      <c r="BA448" s="223">
        <v>1.9365E-2</v>
      </c>
      <c r="BB448" s="223">
        <v>1.9365E-2</v>
      </c>
      <c r="BC448" s="223">
        <v>1.9365E-2</v>
      </c>
      <c r="BD448" s="223">
        <v>1.9365E-2</v>
      </c>
      <c r="BE448" s="223">
        <v>1.9365E-2</v>
      </c>
      <c r="BF448" s="223">
        <v>1.9365E-2</v>
      </c>
      <c r="BG448" s="223">
        <v>1.9365E-2</v>
      </c>
      <c r="BH448" s="223">
        <v>1.9365E-2</v>
      </c>
      <c r="BI448" s="223">
        <v>1.9365E-2</v>
      </c>
      <c r="BJ448" s="223">
        <v>1.9365E-2</v>
      </c>
      <c r="BK448" s="223">
        <v>1.9365E-2</v>
      </c>
      <c r="BL448" s="223">
        <v>1.9365E-2</v>
      </c>
      <c r="BM448" s="223">
        <v>1.9365E-2</v>
      </c>
      <c r="BN448" s="223">
        <v>1.9365E-2</v>
      </c>
      <c r="BO448" s="223">
        <v>1.9365E-2</v>
      </c>
      <c r="BP448" s="223">
        <v>1.9365E-2</v>
      </c>
      <c r="BQ448" s="223">
        <v>1.9365E-2</v>
      </c>
      <c r="BR448" s="223">
        <v>1.9365E-2</v>
      </c>
      <c r="BS448" s="223">
        <v>1.9365E-2</v>
      </c>
      <c r="BT448" s="223">
        <v>1.9365E-2</v>
      </c>
      <c r="BU448" s="223">
        <v>1.9365E-2</v>
      </c>
      <c r="BV448" s="223">
        <v>1.9365E-2</v>
      </c>
      <c r="BW448" s="223">
        <v>1.9365E-2</v>
      </c>
      <c r="BX448" s="223">
        <v>1.9365E-2</v>
      </c>
      <c r="BY448" s="223">
        <v>1.9365E-2</v>
      </c>
      <c r="BZ448" s="223">
        <v>1.9365E-2</v>
      </c>
      <c r="CA448" s="223">
        <v>1.9365E-2</v>
      </c>
      <c r="CB448" s="223">
        <v>1.9365E-2</v>
      </c>
      <c r="CC448" s="223">
        <v>1.9365E-2</v>
      </c>
      <c r="CD448" s="223">
        <v>1.9365E-2</v>
      </c>
      <c r="CE448" s="223">
        <v>1.9365E-2</v>
      </c>
      <c r="CF448" s="223">
        <v>1.9365E-2</v>
      </c>
      <c r="CG448" s="223">
        <v>1.9365E-2</v>
      </c>
      <c r="CH448" s="223">
        <v>1.9365E-2</v>
      </c>
      <c r="CI448" s="223">
        <v>1.9365E-2</v>
      </c>
      <c r="CJ448" s="223">
        <v>1.9365E-2</v>
      </c>
      <c r="CK448" s="223">
        <v>1.9365E-2</v>
      </c>
      <c r="CL448" s="223">
        <v>1.9365E-2</v>
      </c>
      <c r="CM448" s="223">
        <v>1.9365E-2</v>
      </c>
      <c r="CN448" s="223">
        <v>1.9365E-2</v>
      </c>
      <c r="CO448" s="223">
        <v>1.9365E-2</v>
      </c>
      <c r="CP448" s="223">
        <v>1.9365E-2</v>
      </c>
      <c r="CQ448" s="223">
        <v>1.9365E-2</v>
      </c>
      <c r="CR448" s="223">
        <v>1.9365E-2</v>
      </c>
      <c r="CS448" s="223">
        <v>1.9365E-2</v>
      </c>
      <c r="CT448" s="223">
        <v>1.9365E-2</v>
      </c>
      <c r="CU448" s="223">
        <v>1.9365E-2</v>
      </c>
      <c r="CV448" s="223">
        <v>1.9365E-2</v>
      </c>
      <c r="CW448" s="223">
        <v>1.9365E-2</v>
      </c>
      <c r="CX448" s="223">
        <v>1.9365E-2</v>
      </c>
      <c r="CY448" s="223">
        <v>1.9365E-2</v>
      </c>
      <c r="CZ448" s="223">
        <v>1.9365E-2</v>
      </c>
      <c r="DA448" s="223">
        <v>1.9365E-2</v>
      </c>
      <c r="DB448" s="223">
        <v>1.9365E-2</v>
      </c>
      <c r="DC448" s="223">
        <v>1.9365E-2</v>
      </c>
      <c r="DD448" s="223">
        <v>1.9365E-2</v>
      </c>
    </row>
    <row r="452" spans="8:8">
      <c r="H452" s="223" t="s">
        <v>3364</v>
      </c>
    </row>
    <row r="453" spans="8:8">
      <c r="H453" s="223" t="s">
        <v>2157</v>
      </c>
    </row>
    <row r="454" spans="8:8">
      <c r="H454" s="223" t="s">
        <v>808</v>
      </c>
    </row>
    <row r="455" spans="8:8">
      <c r="H455" s="223" t="s">
        <v>809</v>
      </c>
    </row>
    <row r="456" spans="8:8">
      <c r="H456" s="223" t="s">
        <v>810</v>
      </c>
    </row>
    <row r="457" spans="8:8">
      <c r="H457" s="223" t="s">
        <v>811</v>
      </c>
    </row>
    <row r="458" spans="8:8">
      <c r="H458" s="223" t="s">
        <v>812</v>
      </c>
    </row>
    <row r="459" spans="8:8">
      <c r="H459" s="223" t="s">
        <v>813</v>
      </c>
    </row>
    <row r="460" spans="8:8">
      <c r="H460" s="223" t="s">
        <v>814</v>
      </c>
    </row>
    <row r="461" spans="8:8">
      <c r="H461" s="223" t="s">
        <v>815</v>
      </c>
    </row>
    <row r="462" spans="8:8">
      <c r="H462" s="223" t="s">
        <v>816</v>
      </c>
    </row>
    <row r="463" spans="8:8">
      <c r="H463" s="223" t="s">
        <v>817</v>
      </c>
    </row>
    <row r="464" spans="8:8">
      <c r="H464" s="223" t="s">
        <v>818</v>
      </c>
    </row>
    <row r="465" spans="8:8">
      <c r="H465" s="223" t="s">
        <v>819</v>
      </c>
    </row>
    <row r="466" spans="8:8">
      <c r="H466" s="223" t="s">
        <v>820</v>
      </c>
    </row>
    <row r="467" spans="8:8">
      <c r="H467" s="223" t="s">
        <v>821</v>
      </c>
    </row>
    <row r="468" spans="8:8">
      <c r="H468" s="223" t="s">
        <v>822</v>
      </c>
    </row>
    <row r="469" spans="8:8">
      <c r="H469" s="223" t="s">
        <v>823</v>
      </c>
    </row>
    <row r="470" spans="8:8">
      <c r="H470" s="223" t="s">
        <v>824</v>
      </c>
    </row>
    <row r="471" spans="8:8">
      <c r="H471" s="223" t="s">
        <v>825</v>
      </c>
    </row>
    <row r="472" spans="8:8">
      <c r="H472" s="223" t="s">
        <v>826</v>
      </c>
    </row>
    <row r="473" spans="8:8">
      <c r="H473" s="223" t="s">
        <v>827</v>
      </c>
    </row>
    <row r="474" spans="8:8">
      <c r="H474" s="223" t="s">
        <v>828</v>
      </c>
    </row>
    <row r="475" spans="8:8">
      <c r="H475" s="223" t="s">
        <v>829</v>
      </c>
    </row>
    <row r="476" spans="8:8">
      <c r="H476" s="223" t="s">
        <v>830</v>
      </c>
    </row>
    <row r="477" spans="8:8">
      <c r="H477" s="223" t="s">
        <v>831</v>
      </c>
    </row>
    <row r="478" spans="8:8">
      <c r="H478" s="223" t="s">
        <v>832</v>
      </c>
    </row>
    <row r="479" spans="8:8">
      <c r="H479" s="223" t="s">
        <v>833</v>
      </c>
    </row>
    <row r="480" spans="8:8">
      <c r="H480" s="223" t="s">
        <v>834</v>
      </c>
    </row>
    <row r="481" spans="8:8">
      <c r="H481" s="223" t="s">
        <v>835</v>
      </c>
    </row>
    <row r="482" spans="8:8">
      <c r="H482" s="223" t="s">
        <v>893</v>
      </c>
    </row>
    <row r="483" spans="8:8">
      <c r="H483" s="223" t="s">
        <v>892</v>
      </c>
    </row>
    <row r="484" spans="8:8">
      <c r="H484" s="223" t="s">
        <v>891</v>
      </c>
    </row>
    <row r="486" spans="8:8">
      <c r="H486" s="223" t="s">
        <v>3470</v>
      </c>
    </row>
    <row r="487" spans="8:8">
      <c r="H487" s="223" t="s">
        <v>2398</v>
      </c>
    </row>
    <row r="490" spans="8:8">
      <c r="H490" s="223" t="s">
        <v>3365</v>
      </c>
    </row>
    <row r="491" spans="8:8">
      <c r="H491" s="223" t="s">
        <v>2157</v>
      </c>
    </row>
    <row r="492" spans="8:8">
      <c r="H492" s="223" t="s">
        <v>808</v>
      </c>
    </row>
    <row r="493" spans="8:8">
      <c r="H493" s="223" t="s">
        <v>809</v>
      </c>
    </row>
    <row r="494" spans="8:8">
      <c r="H494" s="223" t="s">
        <v>810</v>
      </c>
    </row>
    <row r="495" spans="8:8">
      <c r="H495" s="223" t="s">
        <v>811</v>
      </c>
    </row>
    <row r="496" spans="8:8">
      <c r="H496" s="223" t="s">
        <v>812</v>
      </c>
    </row>
    <row r="497" spans="8:8">
      <c r="H497" s="223" t="s">
        <v>813</v>
      </c>
    </row>
    <row r="498" spans="8:8">
      <c r="H498" s="223" t="s">
        <v>814</v>
      </c>
    </row>
    <row r="499" spans="8:8">
      <c r="H499" s="223" t="s">
        <v>815</v>
      </c>
    </row>
    <row r="500" spans="8:8">
      <c r="H500" s="223" t="s">
        <v>816</v>
      </c>
    </row>
    <row r="501" spans="8:8">
      <c r="H501" s="223" t="s">
        <v>817</v>
      </c>
    </row>
    <row r="502" spans="8:8">
      <c r="H502" s="223" t="s">
        <v>818</v>
      </c>
    </row>
    <row r="503" spans="8:8">
      <c r="H503" s="223" t="s">
        <v>819</v>
      </c>
    </row>
    <row r="504" spans="8:8">
      <c r="H504" s="223" t="s">
        <v>820</v>
      </c>
    </row>
    <row r="505" spans="8:8">
      <c r="H505" s="223" t="s">
        <v>821</v>
      </c>
    </row>
    <row r="506" spans="8:8">
      <c r="H506" s="223" t="s">
        <v>822</v>
      </c>
    </row>
    <row r="507" spans="8:8">
      <c r="H507" s="223" t="s">
        <v>823</v>
      </c>
    </row>
    <row r="508" spans="8:8">
      <c r="H508" s="223" t="s">
        <v>824</v>
      </c>
    </row>
    <row r="509" spans="8:8">
      <c r="H509" s="223" t="s">
        <v>825</v>
      </c>
    </row>
    <row r="510" spans="8:8">
      <c r="H510" s="223" t="s">
        <v>826</v>
      </c>
    </row>
    <row r="511" spans="8:8">
      <c r="H511" s="223" t="s">
        <v>827</v>
      </c>
    </row>
    <row r="512" spans="8:8">
      <c r="H512" s="223" t="s">
        <v>828</v>
      </c>
    </row>
    <row r="513" spans="8:8">
      <c r="H513" s="223" t="s">
        <v>829</v>
      </c>
    </row>
    <row r="514" spans="8:8">
      <c r="H514" s="223" t="s">
        <v>830</v>
      </c>
    </row>
    <row r="515" spans="8:8">
      <c r="H515" s="223" t="s">
        <v>831</v>
      </c>
    </row>
    <row r="516" spans="8:8">
      <c r="H516" s="223" t="s">
        <v>832</v>
      </c>
    </row>
    <row r="517" spans="8:8">
      <c r="H517" s="223" t="s">
        <v>833</v>
      </c>
    </row>
    <row r="518" spans="8:8">
      <c r="H518" s="223" t="s">
        <v>834</v>
      </c>
    </row>
    <row r="519" spans="8:8">
      <c r="H519" s="223" t="s">
        <v>835</v>
      </c>
    </row>
    <row r="520" spans="8:8">
      <c r="H520" s="223" t="s">
        <v>893</v>
      </c>
    </row>
    <row r="521" spans="8:8">
      <c r="H521" s="223" t="s">
        <v>892</v>
      </c>
    </row>
    <row r="522" spans="8:8">
      <c r="H522" s="223" t="s">
        <v>891</v>
      </c>
    </row>
    <row r="524" spans="8:8">
      <c r="H524" s="223" t="s">
        <v>3470</v>
      </c>
    </row>
    <row r="525" spans="8:8">
      <c r="H525" s="223" t="s">
        <v>2398</v>
      </c>
    </row>
  </sheetData>
  <sheetProtection algorithmName="SHA-512" hashValue="iCg9nPoXRTfsY76iund04IOyqAoOFituN4Nh6YjmMPuexnC9R2dBQJkAXUjjWnyEaEOCt3srle1NIdrfdgfGaA==" saltValue="Fy6VAKpi+WSU5Mh6gYshCQ==" spinCount="100000" sheet="1" objects="1" scenarios="1"/>
  <phoneticPr fontId="3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10"/>
  </sheetPr>
  <dimension ref="A1:AT106"/>
  <sheetViews>
    <sheetView zoomScale="115" zoomScaleNormal="115" workbookViewId="0"/>
  </sheetViews>
  <sheetFormatPr defaultRowHeight="12.75"/>
  <cols>
    <col min="1" max="1" width="11.85546875" style="311" customWidth="1"/>
    <col min="2" max="2" width="20.28515625" style="311" bestFit="1" customWidth="1"/>
    <col min="3" max="5" width="9.140625" style="311"/>
    <col min="6" max="22" width="9.7109375" style="311" customWidth="1"/>
    <col min="23" max="23" width="13.28515625" style="311" customWidth="1"/>
    <col min="24" max="24" width="11.42578125" style="311" customWidth="1"/>
    <col min="25" max="25" width="9.7109375" style="311" customWidth="1"/>
    <col min="26" max="26" width="12" style="311" customWidth="1"/>
    <col min="27" max="27" width="13.7109375" style="311" customWidth="1"/>
    <col min="28" max="28" width="9.7109375" style="311" customWidth="1"/>
    <col min="29" max="29" width="11" style="311" customWidth="1"/>
    <col min="30" max="36" width="9.7109375" style="311" customWidth="1"/>
    <col min="37" max="37" width="9.28515625" style="311" customWidth="1"/>
    <col min="38" max="256" width="9.140625" style="311"/>
    <col min="257" max="257" width="11.85546875" style="311" customWidth="1"/>
    <col min="258" max="258" width="20.28515625" style="311" bestFit="1" customWidth="1"/>
    <col min="259" max="261" width="9.140625" style="311"/>
    <col min="262" max="278" width="9.7109375" style="311" customWidth="1"/>
    <col min="279" max="279" width="13.28515625" style="311" customWidth="1"/>
    <col min="280" max="280" width="11.42578125" style="311" customWidth="1"/>
    <col min="281" max="281" width="9.7109375" style="311" customWidth="1"/>
    <col min="282" max="282" width="12" style="311" customWidth="1"/>
    <col min="283" max="283" width="13.7109375" style="311" customWidth="1"/>
    <col min="284" max="284" width="9.7109375" style="311" customWidth="1"/>
    <col min="285" max="285" width="11" style="311" customWidth="1"/>
    <col min="286" max="292" width="9.7109375" style="311" customWidth="1"/>
    <col min="293" max="293" width="9.28515625" style="311" customWidth="1"/>
    <col min="294" max="512" width="9.140625" style="311"/>
    <col min="513" max="513" width="11.85546875" style="311" customWidth="1"/>
    <col min="514" max="514" width="20.28515625" style="311" bestFit="1" customWidth="1"/>
    <col min="515" max="517" width="9.140625" style="311"/>
    <col min="518" max="534" width="9.7109375" style="311" customWidth="1"/>
    <col min="535" max="535" width="13.28515625" style="311" customWidth="1"/>
    <col min="536" max="536" width="11.42578125" style="311" customWidth="1"/>
    <col min="537" max="537" width="9.7109375" style="311" customWidth="1"/>
    <col min="538" max="538" width="12" style="311" customWidth="1"/>
    <col min="539" max="539" width="13.7109375" style="311" customWidth="1"/>
    <col min="540" max="540" width="9.7109375" style="311" customWidth="1"/>
    <col min="541" max="541" width="11" style="311" customWidth="1"/>
    <col min="542" max="548" width="9.7109375" style="311" customWidth="1"/>
    <col min="549" max="549" width="9.28515625" style="311" customWidth="1"/>
    <col min="550" max="768" width="9.140625" style="311"/>
    <col min="769" max="769" width="11.85546875" style="311" customWidth="1"/>
    <col min="770" max="770" width="20.28515625" style="311" bestFit="1" customWidth="1"/>
    <col min="771" max="773" width="9.140625" style="311"/>
    <col min="774" max="790" width="9.7109375" style="311" customWidth="1"/>
    <col min="791" max="791" width="13.28515625" style="311" customWidth="1"/>
    <col min="792" max="792" width="11.42578125" style="311" customWidth="1"/>
    <col min="793" max="793" width="9.7109375" style="311" customWidth="1"/>
    <col min="794" max="794" width="12" style="311" customWidth="1"/>
    <col min="795" max="795" width="13.7109375" style="311" customWidth="1"/>
    <col min="796" max="796" width="9.7109375" style="311" customWidth="1"/>
    <col min="797" max="797" width="11" style="311" customWidth="1"/>
    <col min="798" max="804" width="9.7109375" style="311" customWidth="1"/>
    <col min="805" max="805" width="9.28515625" style="311" customWidth="1"/>
    <col min="806" max="1024" width="9.140625" style="311"/>
    <col min="1025" max="1025" width="11.85546875" style="311" customWidth="1"/>
    <col min="1026" max="1026" width="20.28515625" style="311" bestFit="1" customWidth="1"/>
    <col min="1027" max="1029" width="9.140625" style="311"/>
    <col min="1030" max="1046" width="9.7109375" style="311" customWidth="1"/>
    <col min="1047" max="1047" width="13.28515625" style="311" customWidth="1"/>
    <col min="1048" max="1048" width="11.42578125" style="311" customWidth="1"/>
    <col min="1049" max="1049" width="9.7109375" style="311" customWidth="1"/>
    <col min="1050" max="1050" width="12" style="311" customWidth="1"/>
    <col min="1051" max="1051" width="13.7109375" style="311" customWidth="1"/>
    <col min="1052" max="1052" width="9.7109375" style="311" customWidth="1"/>
    <col min="1053" max="1053" width="11" style="311" customWidth="1"/>
    <col min="1054" max="1060" width="9.7109375" style="311" customWidth="1"/>
    <col min="1061" max="1061" width="9.28515625" style="311" customWidth="1"/>
    <col min="1062" max="1280" width="9.140625" style="311"/>
    <col min="1281" max="1281" width="11.85546875" style="311" customWidth="1"/>
    <col min="1282" max="1282" width="20.28515625" style="311" bestFit="1" customWidth="1"/>
    <col min="1283" max="1285" width="9.140625" style="311"/>
    <col min="1286" max="1302" width="9.7109375" style="311" customWidth="1"/>
    <col min="1303" max="1303" width="13.28515625" style="311" customWidth="1"/>
    <col min="1304" max="1304" width="11.42578125" style="311" customWidth="1"/>
    <col min="1305" max="1305" width="9.7109375" style="311" customWidth="1"/>
    <col min="1306" max="1306" width="12" style="311" customWidth="1"/>
    <col min="1307" max="1307" width="13.7109375" style="311" customWidth="1"/>
    <col min="1308" max="1308" width="9.7109375" style="311" customWidth="1"/>
    <col min="1309" max="1309" width="11" style="311" customWidth="1"/>
    <col min="1310" max="1316" width="9.7109375" style="311" customWidth="1"/>
    <col min="1317" max="1317" width="9.28515625" style="311" customWidth="1"/>
    <col min="1318" max="1536" width="9.140625" style="311"/>
    <col min="1537" max="1537" width="11.85546875" style="311" customWidth="1"/>
    <col min="1538" max="1538" width="20.28515625" style="311" bestFit="1" customWidth="1"/>
    <col min="1539" max="1541" width="9.140625" style="311"/>
    <col min="1542" max="1558" width="9.7109375" style="311" customWidth="1"/>
    <col min="1559" max="1559" width="13.28515625" style="311" customWidth="1"/>
    <col min="1560" max="1560" width="11.42578125" style="311" customWidth="1"/>
    <col min="1561" max="1561" width="9.7109375" style="311" customWidth="1"/>
    <col min="1562" max="1562" width="12" style="311" customWidth="1"/>
    <col min="1563" max="1563" width="13.7109375" style="311" customWidth="1"/>
    <col min="1564" max="1564" width="9.7109375" style="311" customWidth="1"/>
    <col min="1565" max="1565" width="11" style="311" customWidth="1"/>
    <col min="1566" max="1572" width="9.7109375" style="311" customWidth="1"/>
    <col min="1573" max="1573" width="9.28515625" style="311" customWidth="1"/>
    <col min="1574" max="1792" width="9.140625" style="311"/>
    <col min="1793" max="1793" width="11.85546875" style="311" customWidth="1"/>
    <col min="1794" max="1794" width="20.28515625" style="311" bestFit="1" customWidth="1"/>
    <col min="1795" max="1797" width="9.140625" style="311"/>
    <col min="1798" max="1814" width="9.7109375" style="311" customWidth="1"/>
    <col min="1815" max="1815" width="13.28515625" style="311" customWidth="1"/>
    <col min="1816" max="1816" width="11.42578125" style="311" customWidth="1"/>
    <col min="1817" max="1817" width="9.7109375" style="311" customWidth="1"/>
    <col min="1818" max="1818" width="12" style="311" customWidth="1"/>
    <col min="1819" max="1819" width="13.7109375" style="311" customWidth="1"/>
    <col min="1820" max="1820" width="9.7109375" style="311" customWidth="1"/>
    <col min="1821" max="1821" width="11" style="311" customWidth="1"/>
    <col min="1822" max="1828" width="9.7109375" style="311" customWidth="1"/>
    <col min="1829" max="1829" width="9.28515625" style="311" customWidth="1"/>
    <col min="1830" max="2048" width="9.140625" style="311"/>
    <col min="2049" max="2049" width="11.85546875" style="311" customWidth="1"/>
    <col min="2050" max="2050" width="20.28515625" style="311" bestFit="1" customWidth="1"/>
    <col min="2051" max="2053" width="9.140625" style="311"/>
    <col min="2054" max="2070" width="9.7109375" style="311" customWidth="1"/>
    <col min="2071" max="2071" width="13.28515625" style="311" customWidth="1"/>
    <col min="2072" max="2072" width="11.42578125" style="311" customWidth="1"/>
    <col min="2073" max="2073" width="9.7109375" style="311" customWidth="1"/>
    <col min="2074" max="2074" width="12" style="311" customWidth="1"/>
    <col min="2075" max="2075" width="13.7109375" style="311" customWidth="1"/>
    <col min="2076" max="2076" width="9.7109375" style="311" customWidth="1"/>
    <col min="2077" max="2077" width="11" style="311" customWidth="1"/>
    <col min="2078" max="2084" width="9.7109375" style="311" customWidth="1"/>
    <col min="2085" max="2085" width="9.28515625" style="311" customWidth="1"/>
    <col min="2086" max="2304" width="9.140625" style="311"/>
    <col min="2305" max="2305" width="11.85546875" style="311" customWidth="1"/>
    <col min="2306" max="2306" width="20.28515625" style="311" bestFit="1" customWidth="1"/>
    <col min="2307" max="2309" width="9.140625" style="311"/>
    <col min="2310" max="2326" width="9.7109375" style="311" customWidth="1"/>
    <col min="2327" max="2327" width="13.28515625" style="311" customWidth="1"/>
    <col min="2328" max="2328" width="11.42578125" style="311" customWidth="1"/>
    <col min="2329" max="2329" width="9.7109375" style="311" customWidth="1"/>
    <col min="2330" max="2330" width="12" style="311" customWidth="1"/>
    <col min="2331" max="2331" width="13.7109375" style="311" customWidth="1"/>
    <col min="2332" max="2332" width="9.7109375" style="311" customWidth="1"/>
    <col min="2333" max="2333" width="11" style="311" customWidth="1"/>
    <col min="2334" max="2340" width="9.7109375" style="311" customWidth="1"/>
    <col min="2341" max="2341" width="9.28515625" style="311" customWidth="1"/>
    <col min="2342" max="2560" width="9.140625" style="311"/>
    <col min="2561" max="2561" width="11.85546875" style="311" customWidth="1"/>
    <col min="2562" max="2562" width="20.28515625" style="311" bestFit="1" customWidth="1"/>
    <col min="2563" max="2565" width="9.140625" style="311"/>
    <col min="2566" max="2582" width="9.7109375" style="311" customWidth="1"/>
    <col min="2583" max="2583" width="13.28515625" style="311" customWidth="1"/>
    <col min="2584" max="2584" width="11.42578125" style="311" customWidth="1"/>
    <col min="2585" max="2585" width="9.7109375" style="311" customWidth="1"/>
    <col min="2586" max="2586" width="12" style="311" customWidth="1"/>
    <col min="2587" max="2587" width="13.7109375" style="311" customWidth="1"/>
    <col min="2588" max="2588" width="9.7109375" style="311" customWidth="1"/>
    <col min="2589" max="2589" width="11" style="311" customWidth="1"/>
    <col min="2590" max="2596" width="9.7109375" style="311" customWidth="1"/>
    <col min="2597" max="2597" width="9.28515625" style="311" customWidth="1"/>
    <col min="2598" max="2816" width="9.140625" style="311"/>
    <col min="2817" max="2817" width="11.85546875" style="311" customWidth="1"/>
    <col min="2818" max="2818" width="20.28515625" style="311" bestFit="1" customWidth="1"/>
    <col min="2819" max="2821" width="9.140625" style="311"/>
    <col min="2822" max="2838" width="9.7109375" style="311" customWidth="1"/>
    <col min="2839" max="2839" width="13.28515625" style="311" customWidth="1"/>
    <col min="2840" max="2840" width="11.42578125" style="311" customWidth="1"/>
    <col min="2841" max="2841" width="9.7109375" style="311" customWidth="1"/>
    <col min="2842" max="2842" width="12" style="311" customWidth="1"/>
    <col min="2843" max="2843" width="13.7109375" style="311" customWidth="1"/>
    <col min="2844" max="2844" width="9.7109375" style="311" customWidth="1"/>
    <col min="2845" max="2845" width="11" style="311" customWidth="1"/>
    <col min="2846" max="2852" width="9.7109375" style="311" customWidth="1"/>
    <col min="2853" max="2853" width="9.28515625" style="311" customWidth="1"/>
    <col min="2854" max="3072" width="9.140625" style="311"/>
    <col min="3073" max="3073" width="11.85546875" style="311" customWidth="1"/>
    <col min="3074" max="3074" width="20.28515625" style="311" bestFit="1" customWidth="1"/>
    <col min="3075" max="3077" width="9.140625" style="311"/>
    <col min="3078" max="3094" width="9.7109375" style="311" customWidth="1"/>
    <col min="3095" max="3095" width="13.28515625" style="311" customWidth="1"/>
    <col min="3096" max="3096" width="11.42578125" style="311" customWidth="1"/>
    <col min="3097" max="3097" width="9.7109375" style="311" customWidth="1"/>
    <col min="3098" max="3098" width="12" style="311" customWidth="1"/>
    <col min="3099" max="3099" width="13.7109375" style="311" customWidth="1"/>
    <col min="3100" max="3100" width="9.7109375" style="311" customWidth="1"/>
    <col min="3101" max="3101" width="11" style="311" customWidth="1"/>
    <col min="3102" max="3108" width="9.7109375" style="311" customWidth="1"/>
    <col min="3109" max="3109" width="9.28515625" style="311" customWidth="1"/>
    <col min="3110" max="3328" width="9.140625" style="311"/>
    <col min="3329" max="3329" width="11.85546875" style="311" customWidth="1"/>
    <col min="3330" max="3330" width="20.28515625" style="311" bestFit="1" customWidth="1"/>
    <col min="3331" max="3333" width="9.140625" style="311"/>
    <col min="3334" max="3350" width="9.7109375" style="311" customWidth="1"/>
    <col min="3351" max="3351" width="13.28515625" style="311" customWidth="1"/>
    <col min="3352" max="3352" width="11.42578125" style="311" customWidth="1"/>
    <col min="3353" max="3353" width="9.7109375" style="311" customWidth="1"/>
    <col min="3354" max="3354" width="12" style="311" customWidth="1"/>
    <col min="3355" max="3355" width="13.7109375" style="311" customWidth="1"/>
    <col min="3356" max="3356" width="9.7109375" style="311" customWidth="1"/>
    <col min="3357" max="3357" width="11" style="311" customWidth="1"/>
    <col min="3358" max="3364" width="9.7109375" style="311" customWidth="1"/>
    <col min="3365" max="3365" width="9.28515625" style="311" customWidth="1"/>
    <col min="3366" max="3584" width="9.140625" style="311"/>
    <col min="3585" max="3585" width="11.85546875" style="311" customWidth="1"/>
    <col min="3586" max="3586" width="20.28515625" style="311" bestFit="1" customWidth="1"/>
    <col min="3587" max="3589" width="9.140625" style="311"/>
    <col min="3590" max="3606" width="9.7109375" style="311" customWidth="1"/>
    <col min="3607" max="3607" width="13.28515625" style="311" customWidth="1"/>
    <col min="3608" max="3608" width="11.42578125" style="311" customWidth="1"/>
    <col min="3609" max="3609" width="9.7109375" style="311" customWidth="1"/>
    <col min="3610" max="3610" width="12" style="311" customWidth="1"/>
    <col min="3611" max="3611" width="13.7109375" style="311" customWidth="1"/>
    <col min="3612" max="3612" width="9.7109375" style="311" customWidth="1"/>
    <col min="3613" max="3613" width="11" style="311" customWidth="1"/>
    <col min="3614" max="3620" width="9.7109375" style="311" customWidth="1"/>
    <col min="3621" max="3621" width="9.28515625" style="311" customWidth="1"/>
    <col min="3622" max="3840" width="9.140625" style="311"/>
    <col min="3841" max="3841" width="11.85546875" style="311" customWidth="1"/>
    <col min="3842" max="3842" width="20.28515625" style="311" bestFit="1" customWidth="1"/>
    <col min="3843" max="3845" width="9.140625" style="311"/>
    <col min="3846" max="3862" width="9.7109375" style="311" customWidth="1"/>
    <col min="3863" max="3863" width="13.28515625" style="311" customWidth="1"/>
    <col min="3864" max="3864" width="11.42578125" style="311" customWidth="1"/>
    <col min="3865" max="3865" width="9.7109375" style="311" customWidth="1"/>
    <col min="3866" max="3866" width="12" style="311" customWidth="1"/>
    <col min="3867" max="3867" width="13.7109375" style="311" customWidth="1"/>
    <col min="3868" max="3868" width="9.7109375" style="311" customWidth="1"/>
    <col min="3869" max="3869" width="11" style="311" customWidth="1"/>
    <col min="3870" max="3876" width="9.7109375" style="311" customWidth="1"/>
    <col min="3877" max="3877" width="9.28515625" style="311" customWidth="1"/>
    <col min="3878" max="4096" width="9.140625" style="311"/>
    <col min="4097" max="4097" width="11.85546875" style="311" customWidth="1"/>
    <col min="4098" max="4098" width="20.28515625" style="311" bestFit="1" customWidth="1"/>
    <col min="4099" max="4101" width="9.140625" style="311"/>
    <col min="4102" max="4118" width="9.7109375" style="311" customWidth="1"/>
    <col min="4119" max="4119" width="13.28515625" style="311" customWidth="1"/>
    <col min="4120" max="4120" width="11.42578125" style="311" customWidth="1"/>
    <col min="4121" max="4121" width="9.7109375" style="311" customWidth="1"/>
    <col min="4122" max="4122" width="12" style="311" customWidth="1"/>
    <col min="4123" max="4123" width="13.7109375" style="311" customWidth="1"/>
    <col min="4124" max="4124" width="9.7109375" style="311" customWidth="1"/>
    <col min="4125" max="4125" width="11" style="311" customWidth="1"/>
    <col min="4126" max="4132" width="9.7109375" style="311" customWidth="1"/>
    <col min="4133" max="4133" width="9.28515625" style="311" customWidth="1"/>
    <col min="4134" max="4352" width="9.140625" style="311"/>
    <col min="4353" max="4353" width="11.85546875" style="311" customWidth="1"/>
    <col min="4354" max="4354" width="20.28515625" style="311" bestFit="1" customWidth="1"/>
    <col min="4355" max="4357" width="9.140625" style="311"/>
    <col min="4358" max="4374" width="9.7109375" style="311" customWidth="1"/>
    <col min="4375" max="4375" width="13.28515625" style="311" customWidth="1"/>
    <col min="4376" max="4376" width="11.42578125" style="311" customWidth="1"/>
    <col min="4377" max="4377" width="9.7109375" style="311" customWidth="1"/>
    <col min="4378" max="4378" width="12" style="311" customWidth="1"/>
    <col min="4379" max="4379" width="13.7109375" style="311" customWidth="1"/>
    <col min="4380" max="4380" width="9.7109375" style="311" customWidth="1"/>
    <col min="4381" max="4381" width="11" style="311" customWidth="1"/>
    <col min="4382" max="4388" width="9.7109375" style="311" customWidth="1"/>
    <col min="4389" max="4389" width="9.28515625" style="311" customWidth="1"/>
    <col min="4390" max="4608" width="9.140625" style="311"/>
    <col min="4609" max="4609" width="11.85546875" style="311" customWidth="1"/>
    <col min="4610" max="4610" width="20.28515625" style="311" bestFit="1" customWidth="1"/>
    <col min="4611" max="4613" width="9.140625" style="311"/>
    <col min="4614" max="4630" width="9.7109375" style="311" customWidth="1"/>
    <col min="4631" max="4631" width="13.28515625" style="311" customWidth="1"/>
    <col min="4632" max="4632" width="11.42578125" style="311" customWidth="1"/>
    <col min="4633" max="4633" width="9.7109375" style="311" customWidth="1"/>
    <col min="4634" max="4634" width="12" style="311" customWidth="1"/>
    <col min="4635" max="4635" width="13.7109375" style="311" customWidth="1"/>
    <col min="4636" max="4636" width="9.7109375" style="311" customWidth="1"/>
    <col min="4637" max="4637" width="11" style="311" customWidth="1"/>
    <col min="4638" max="4644" width="9.7109375" style="311" customWidth="1"/>
    <col min="4645" max="4645" width="9.28515625" style="311" customWidth="1"/>
    <col min="4646" max="4864" width="9.140625" style="311"/>
    <col min="4865" max="4865" width="11.85546875" style="311" customWidth="1"/>
    <col min="4866" max="4866" width="20.28515625" style="311" bestFit="1" customWidth="1"/>
    <col min="4867" max="4869" width="9.140625" style="311"/>
    <col min="4870" max="4886" width="9.7109375" style="311" customWidth="1"/>
    <col min="4887" max="4887" width="13.28515625" style="311" customWidth="1"/>
    <col min="4888" max="4888" width="11.42578125" style="311" customWidth="1"/>
    <col min="4889" max="4889" width="9.7109375" style="311" customWidth="1"/>
    <col min="4890" max="4890" width="12" style="311" customWidth="1"/>
    <col min="4891" max="4891" width="13.7109375" style="311" customWidth="1"/>
    <col min="4892" max="4892" width="9.7109375" style="311" customWidth="1"/>
    <col min="4893" max="4893" width="11" style="311" customWidth="1"/>
    <col min="4894" max="4900" width="9.7109375" style="311" customWidth="1"/>
    <col min="4901" max="4901" width="9.28515625" style="311" customWidth="1"/>
    <col min="4902" max="5120" width="9.140625" style="311"/>
    <col min="5121" max="5121" width="11.85546875" style="311" customWidth="1"/>
    <col min="5122" max="5122" width="20.28515625" style="311" bestFit="1" customWidth="1"/>
    <col min="5123" max="5125" width="9.140625" style="311"/>
    <col min="5126" max="5142" width="9.7109375" style="311" customWidth="1"/>
    <col min="5143" max="5143" width="13.28515625" style="311" customWidth="1"/>
    <col min="5144" max="5144" width="11.42578125" style="311" customWidth="1"/>
    <col min="5145" max="5145" width="9.7109375" style="311" customWidth="1"/>
    <col min="5146" max="5146" width="12" style="311" customWidth="1"/>
    <col min="5147" max="5147" width="13.7109375" style="311" customWidth="1"/>
    <col min="5148" max="5148" width="9.7109375" style="311" customWidth="1"/>
    <col min="5149" max="5149" width="11" style="311" customWidth="1"/>
    <col min="5150" max="5156" width="9.7109375" style="311" customWidth="1"/>
    <col min="5157" max="5157" width="9.28515625" style="311" customWidth="1"/>
    <col min="5158" max="5376" width="9.140625" style="311"/>
    <col min="5377" max="5377" width="11.85546875" style="311" customWidth="1"/>
    <col min="5378" max="5378" width="20.28515625" style="311" bestFit="1" customWidth="1"/>
    <col min="5379" max="5381" width="9.140625" style="311"/>
    <col min="5382" max="5398" width="9.7109375" style="311" customWidth="1"/>
    <col min="5399" max="5399" width="13.28515625" style="311" customWidth="1"/>
    <col min="5400" max="5400" width="11.42578125" style="311" customWidth="1"/>
    <col min="5401" max="5401" width="9.7109375" style="311" customWidth="1"/>
    <col min="5402" max="5402" width="12" style="311" customWidth="1"/>
    <col min="5403" max="5403" width="13.7109375" style="311" customWidth="1"/>
    <col min="5404" max="5404" width="9.7109375" style="311" customWidth="1"/>
    <col min="5405" max="5405" width="11" style="311" customWidth="1"/>
    <col min="5406" max="5412" width="9.7109375" style="311" customWidth="1"/>
    <col min="5413" max="5413" width="9.28515625" style="311" customWidth="1"/>
    <col min="5414" max="5632" width="9.140625" style="311"/>
    <col min="5633" max="5633" width="11.85546875" style="311" customWidth="1"/>
    <col min="5634" max="5634" width="20.28515625" style="311" bestFit="1" customWidth="1"/>
    <col min="5635" max="5637" width="9.140625" style="311"/>
    <col min="5638" max="5654" width="9.7109375" style="311" customWidth="1"/>
    <col min="5655" max="5655" width="13.28515625" style="311" customWidth="1"/>
    <col min="5656" max="5656" width="11.42578125" style="311" customWidth="1"/>
    <col min="5657" max="5657" width="9.7109375" style="311" customWidth="1"/>
    <col min="5658" max="5658" width="12" style="311" customWidth="1"/>
    <col min="5659" max="5659" width="13.7109375" style="311" customWidth="1"/>
    <col min="5660" max="5660" width="9.7109375" style="311" customWidth="1"/>
    <col min="5661" max="5661" width="11" style="311" customWidth="1"/>
    <col min="5662" max="5668" width="9.7109375" style="311" customWidth="1"/>
    <col min="5669" max="5669" width="9.28515625" style="311" customWidth="1"/>
    <col min="5670" max="5888" width="9.140625" style="311"/>
    <col min="5889" max="5889" width="11.85546875" style="311" customWidth="1"/>
    <col min="5890" max="5890" width="20.28515625" style="311" bestFit="1" customWidth="1"/>
    <col min="5891" max="5893" width="9.140625" style="311"/>
    <col min="5894" max="5910" width="9.7109375" style="311" customWidth="1"/>
    <col min="5911" max="5911" width="13.28515625" style="311" customWidth="1"/>
    <col min="5912" max="5912" width="11.42578125" style="311" customWidth="1"/>
    <col min="5913" max="5913" width="9.7109375" style="311" customWidth="1"/>
    <col min="5914" max="5914" width="12" style="311" customWidth="1"/>
    <col min="5915" max="5915" width="13.7109375" style="311" customWidth="1"/>
    <col min="5916" max="5916" width="9.7109375" style="311" customWidth="1"/>
    <col min="5917" max="5917" width="11" style="311" customWidth="1"/>
    <col min="5918" max="5924" width="9.7109375" style="311" customWidth="1"/>
    <col min="5925" max="5925" width="9.28515625" style="311" customWidth="1"/>
    <col min="5926" max="6144" width="9.140625" style="311"/>
    <col min="6145" max="6145" width="11.85546875" style="311" customWidth="1"/>
    <col min="6146" max="6146" width="20.28515625" style="311" bestFit="1" customWidth="1"/>
    <col min="6147" max="6149" width="9.140625" style="311"/>
    <col min="6150" max="6166" width="9.7109375" style="311" customWidth="1"/>
    <col min="6167" max="6167" width="13.28515625" style="311" customWidth="1"/>
    <col min="6168" max="6168" width="11.42578125" style="311" customWidth="1"/>
    <col min="6169" max="6169" width="9.7109375" style="311" customWidth="1"/>
    <col min="6170" max="6170" width="12" style="311" customWidth="1"/>
    <col min="6171" max="6171" width="13.7109375" style="311" customWidth="1"/>
    <col min="6172" max="6172" width="9.7109375" style="311" customWidth="1"/>
    <col min="6173" max="6173" width="11" style="311" customWidth="1"/>
    <col min="6174" max="6180" width="9.7109375" style="311" customWidth="1"/>
    <col min="6181" max="6181" width="9.28515625" style="311" customWidth="1"/>
    <col min="6182" max="6400" width="9.140625" style="311"/>
    <col min="6401" max="6401" width="11.85546875" style="311" customWidth="1"/>
    <col min="6402" max="6402" width="20.28515625" style="311" bestFit="1" customWidth="1"/>
    <col min="6403" max="6405" width="9.140625" style="311"/>
    <col min="6406" max="6422" width="9.7109375" style="311" customWidth="1"/>
    <col min="6423" max="6423" width="13.28515625" style="311" customWidth="1"/>
    <col min="6424" max="6424" width="11.42578125" style="311" customWidth="1"/>
    <col min="6425" max="6425" width="9.7109375" style="311" customWidth="1"/>
    <col min="6426" max="6426" width="12" style="311" customWidth="1"/>
    <col min="6427" max="6427" width="13.7109375" style="311" customWidth="1"/>
    <col min="6428" max="6428" width="9.7109375" style="311" customWidth="1"/>
    <col min="6429" max="6429" width="11" style="311" customWidth="1"/>
    <col min="6430" max="6436" width="9.7109375" style="311" customWidth="1"/>
    <col min="6437" max="6437" width="9.28515625" style="311" customWidth="1"/>
    <col min="6438" max="6656" width="9.140625" style="311"/>
    <col min="6657" max="6657" width="11.85546875" style="311" customWidth="1"/>
    <col min="6658" max="6658" width="20.28515625" style="311" bestFit="1" customWidth="1"/>
    <col min="6659" max="6661" width="9.140625" style="311"/>
    <col min="6662" max="6678" width="9.7109375" style="311" customWidth="1"/>
    <col min="6679" max="6679" width="13.28515625" style="311" customWidth="1"/>
    <col min="6680" max="6680" width="11.42578125" style="311" customWidth="1"/>
    <col min="6681" max="6681" width="9.7109375" style="311" customWidth="1"/>
    <col min="6682" max="6682" width="12" style="311" customWidth="1"/>
    <col min="6683" max="6683" width="13.7109375" style="311" customWidth="1"/>
    <col min="6684" max="6684" width="9.7109375" style="311" customWidth="1"/>
    <col min="6685" max="6685" width="11" style="311" customWidth="1"/>
    <col min="6686" max="6692" width="9.7109375" style="311" customWidth="1"/>
    <col min="6693" max="6693" width="9.28515625" style="311" customWidth="1"/>
    <col min="6694" max="6912" width="9.140625" style="311"/>
    <col min="6913" max="6913" width="11.85546875" style="311" customWidth="1"/>
    <col min="6914" max="6914" width="20.28515625" style="311" bestFit="1" customWidth="1"/>
    <col min="6915" max="6917" width="9.140625" style="311"/>
    <col min="6918" max="6934" width="9.7109375" style="311" customWidth="1"/>
    <col min="6935" max="6935" width="13.28515625" style="311" customWidth="1"/>
    <col min="6936" max="6936" width="11.42578125" style="311" customWidth="1"/>
    <col min="6937" max="6937" width="9.7109375" style="311" customWidth="1"/>
    <col min="6938" max="6938" width="12" style="311" customWidth="1"/>
    <col min="6939" max="6939" width="13.7109375" style="311" customWidth="1"/>
    <col min="6940" max="6940" width="9.7109375" style="311" customWidth="1"/>
    <col min="6941" max="6941" width="11" style="311" customWidth="1"/>
    <col min="6942" max="6948" width="9.7109375" style="311" customWidth="1"/>
    <col min="6949" max="6949" width="9.28515625" style="311" customWidth="1"/>
    <col min="6950" max="7168" width="9.140625" style="311"/>
    <col min="7169" max="7169" width="11.85546875" style="311" customWidth="1"/>
    <col min="7170" max="7170" width="20.28515625" style="311" bestFit="1" customWidth="1"/>
    <col min="7171" max="7173" width="9.140625" style="311"/>
    <col min="7174" max="7190" width="9.7109375" style="311" customWidth="1"/>
    <col min="7191" max="7191" width="13.28515625" style="311" customWidth="1"/>
    <col min="7192" max="7192" width="11.42578125" style="311" customWidth="1"/>
    <col min="7193" max="7193" width="9.7109375" style="311" customWidth="1"/>
    <col min="7194" max="7194" width="12" style="311" customWidth="1"/>
    <col min="7195" max="7195" width="13.7109375" style="311" customWidth="1"/>
    <col min="7196" max="7196" width="9.7109375" style="311" customWidth="1"/>
    <col min="7197" max="7197" width="11" style="311" customWidth="1"/>
    <col min="7198" max="7204" width="9.7109375" style="311" customWidth="1"/>
    <col min="7205" max="7205" width="9.28515625" style="311" customWidth="1"/>
    <col min="7206" max="7424" width="9.140625" style="311"/>
    <col min="7425" max="7425" width="11.85546875" style="311" customWidth="1"/>
    <col min="7426" max="7426" width="20.28515625" style="311" bestFit="1" customWidth="1"/>
    <col min="7427" max="7429" width="9.140625" style="311"/>
    <col min="7430" max="7446" width="9.7109375" style="311" customWidth="1"/>
    <col min="7447" max="7447" width="13.28515625" style="311" customWidth="1"/>
    <col min="7448" max="7448" width="11.42578125" style="311" customWidth="1"/>
    <col min="7449" max="7449" width="9.7109375" style="311" customWidth="1"/>
    <col min="7450" max="7450" width="12" style="311" customWidth="1"/>
    <col min="7451" max="7451" width="13.7109375" style="311" customWidth="1"/>
    <col min="7452" max="7452" width="9.7109375" style="311" customWidth="1"/>
    <col min="7453" max="7453" width="11" style="311" customWidth="1"/>
    <col min="7454" max="7460" width="9.7109375" style="311" customWidth="1"/>
    <col min="7461" max="7461" width="9.28515625" style="311" customWidth="1"/>
    <col min="7462" max="7680" width="9.140625" style="311"/>
    <col min="7681" max="7681" width="11.85546875" style="311" customWidth="1"/>
    <col min="7682" max="7682" width="20.28515625" style="311" bestFit="1" customWidth="1"/>
    <col min="7683" max="7685" width="9.140625" style="311"/>
    <col min="7686" max="7702" width="9.7109375" style="311" customWidth="1"/>
    <col min="7703" max="7703" width="13.28515625" style="311" customWidth="1"/>
    <col min="7704" max="7704" width="11.42578125" style="311" customWidth="1"/>
    <col min="7705" max="7705" width="9.7109375" style="311" customWidth="1"/>
    <col min="7706" max="7706" width="12" style="311" customWidth="1"/>
    <col min="7707" max="7707" width="13.7109375" style="311" customWidth="1"/>
    <col min="7708" max="7708" width="9.7109375" style="311" customWidth="1"/>
    <col min="7709" max="7709" width="11" style="311" customWidth="1"/>
    <col min="7710" max="7716" width="9.7109375" style="311" customWidth="1"/>
    <col min="7717" max="7717" width="9.28515625" style="311" customWidth="1"/>
    <col min="7718" max="7936" width="9.140625" style="311"/>
    <col min="7937" max="7937" width="11.85546875" style="311" customWidth="1"/>
    <col min="7938" max="7938" width="20.28515625" style="311" bestFit="1" customWidth="1"/>
    <col min="7939" max="7941" width="9.140625" style="311"/>
    <col min="7942" max="7958" width="9.7109375" style="311" customWidth="1"/>
    <col min="7959" max="7959" width="13.28515625" style="311" customWidth="1"/>
    <col min="7960" max="7960" width="11.42578125" style="311" customWidth="1"/>
    <col min="7961" max="7961" width="9.7109375" style="311" customWidth="1"/>
    <col min="7962" max="7962" width="12" style="311" customWidth="1"/>
    <col min="7963" max="7963" width="13.7109375" style="311" customWidth="1"/>
    <col min="7964" max="7964" width="9.7109375" style="311" customWidth="1"/>
    <col min="7965" max="7965" width="11" style="311" customWidth="1"/>
    <col min="7966" max="7972" width="9.7109375" style="311" customWidth="1"/>
    <col min="7973" max="7973" width="9.28515625" style="311" customWidth="1"/>
    <col min="7974" max="8192" width="9.140625" style="311"/>
    <col min="8193" max="8193" width="11.85546875" style="311" customWidth="1"/>
    <col min="8194" max="8194" width="20.28515625" style="311" bestFit="1" customWidth="1"/>
    <col min="8195" max="8197" width="9.140625" style="311"/>
    <col min="8198" max="8214" width="9.7109375" style="311" customWidth="1"/>
    <col min="8215" max="8215" width="13.28515625" style="311" customWidth="1"/>
    <col min="8216" max="8216" width="11.42578125" style="311" customWidth="1"/>
    <col min="8217" max="8217" width="9.7109375" style="311" customWidth="1"/>
    <col min="8218" max="8218" width="12" style="311" customWidth="1"/>
    <col min="8219" max="8219" width="13.7109375" style="311" customWidth="1"/>
    <col min="8220" max="8220" width="9.7109375" style="311" customWidth="1"/>
    <col min="8221" max="8221" width="11" style="311" customWidth="1"/>
    <col min="8222" max="8228" width="9.7109375" style="311" customWidth="1"/>
    <col min="8229" max="8229" width="9.28515625" style="311" customWidth="1"/>
    <col min="8230" max="8448" width="9.140625" style="311"/>
    <col min="8449" max="8449" width="11.85546875" style="311" customWidth="1"/>
    <col min="8450" max="8450" width="20.28515625" style="311" bestFit="1" customWidth="1"/>
    <col min="8451" max="8453" width="9.140625" style="311"/>
    <col min="8454" max="8470" width="9.7109375" style="311" customWidth="1"/>
    <col min="8471" max="8471" width="13.28515625" style="311" customWidth="1"/>
    <col min="8472" max="8472" width="11.42578125" style="311" customWidth="1"/>
    <col min="8473" max="8473" width="9.7109375" style="311" customWidth="1"/>
    <col min="8474" max="8474" width="12" style="311" customWidth="1"/>
    <col min="8475" max="8475" width="13.7109375" style="311" customWidth="1"/>
    <col min="8476" max="8476" width="9.7109375" style="311" customWidth="1"/>
    <col min="8477" max="8477" width="11" style="311" customWidth="1"/>
    <col min="8478" max="8484" width="9.7109375" style="311" customWidth="1"/>
    <col min="8485" max="8485" width="9.28515625" style="311" customWidth="1"/>
    <col min="8486" max="8704" width="9.140625" style="311"/>
    <col min="8705" max="8705" width="11.85546875" style="311" customWidth="1"/>
    <col min="8706" max="8706" width="20.28515625" style="311" bestFit="1" customWidth="1"/>
    <col min="8707" max="8709" width="9.140625" style="311"/>
    <col min="8710" max="8726" width="9.7109375" style="311" customWidth="1"/>
    <col min="8727" max="8727" width="13.28515625" style="311" customWidth="1"/>
    <col min="8728" max="8728" width="11.42578125" style="311" customWidth="1"/>
    <col min="8729" max="8729" width="9.7109375" style="311" customWidth="1"/>
    <col min="8730" max="8730" width="12" style="311" customWidth="1"/>
    <col min="8731" max="8731" width="13.7109375" style="311" customWidth="1"/>
    <col min="8732" max="8732" width="9.7109375" style="311" customWidth="1"/>
    <col min="8733" max="8733" width="11" style="311" customWidth="1"/>
    <col min="8734" max="8740" width="9.7109375" style="311" customWidth="1"/>
    <col min="8741" max="8741" width="9.28515625" style="311" customWidth="1"/>
    <col min="8742" max="8960" width="9.140625" style="311"/>
    <col min="8961" max="8961" width="11.85546875" style="311" customWidth="1"/>
    <col min="8962" max="8962" width="20.28515625" style="311" bestFit="1" customWidth="1"/>
    <col min="8963" max="8965" width="9.140625" style="311"/>
    <col min="8966" max="8982" width="9.7109375" style="311" customWidth="1"/>
    <col min="8983" max="8983" width="13.28515625" style="311" customWidth="1"/>
    <col min="8984" max="8984" width="11.42578125" style="311" customWidth="1"/>
    <col min="8985" max="8985" width="9.7109375" style="311" customWidth="1"/>
    <col min="8986" max="8986" width="12" style="311" customWidth="1"/>
    <col min="8987" max="8987" width="13.7109375" style="311" customWidth="1"/>
    <col min="8988" max="8988" width="9.7109375" style="311" customWidth="1"/>
    <col min="8989" max="8989" width="11" style="311" customWidth="1"/>
    <col min="8990" max="8996" width="9.7109375" style="311" customWidth="1"/>
    <col min="8997" max="8997" width="9.28515625" style="311" customWidth="1"/>
    <col min="8998" max="9216" width="9.140625" style="311"/>
    <col min="9217" max="9217" width="11.85546875" style="311" customWidth="1"/>
    <col min="9218" max="9218" width="20.28515625" style="311" bestFit="1" customWidth="1"/>
    <col min="9219" max="9221" width="9.140625" style="311"/>
    <col min="9222" max="9238" width="9.7109375" style="311" customWidth="1"/>
    <col min="9239" max="9239" width="13.28515625" style="311" customWidth="1"/>
    <col min="9240" max="9240" width="11.42578125" style="311" customWidth="1"/>
    <col min="9241" max="9241" width="9.7109375" style="311" customWidth="1"/>
    <col min="9242" max="9242" width="12" style="311" customWidth="1"/>
    <col min="9243" max="9243" width="13.7109375" style="311" customWidth="1"/>
    <col min="9244" max="9244" width="9.7109375" style="311" customWidth="1"/>
    <col min="9245" max="9245" width="11" style="311" customWidth="1"/>
    <col min="9246" max="9252" width="9.7109375" style="311" customWidth="1"/>
    <col min="9253" max="9253" width="9.28515625" style="311" customWidth="1"/>
    <col min="9254" max="9472" width="9.140625" style="311"/>
    <col min="9473" max="9473" width="11.85546875" style="311" customWidth="1"/>
    <col min="9474" max="9474" width="20.28515625" style="311" bestFit="1" customWidth="1"/>
    <col min="9475" max="9477" width="9.140625" style="311"/>
    <col min="9478" max="9494" width="9.7109375" style="311" customWidth="1"/>
    <col min="9495" max="9495" width="13.28515625" style="311" customWidth="1"/>
    <col min="9496" max="9496" width="11.42578125" style="311" customWidth="1"/>
    <col min="9497" max="9497" width="9.7109375" style="311" customWidth="1"/>
    <col min="9498" max="9498" width="12" style="311" customWidth="1"/>
    <col min="9499" max="9499" width="13.7109375" style="311" customWidth="1"/>
    <col min="9500" max="9500" width="9.7109375" style="311" customWidth="1"/>
    <col min="9501" max="9501" width="11" style="311" customWidth="1"/>
    <col min="9502" max="9508" width="9.7109375" style="311" customWidth="1"/>
    <col min="9509" max="9509" width="9.28515625" style="311" customWidth="1"/>
    <col min="9510" max="9728" width="9.140625" style="311"/>
    <col min="9729" max="9729" width="11.85546875" style="311" customWidth="1"/>
    <col min="9730" max="9730" width="20.28515625" style="311" bestFit="1" customWidth="1"/>
    <col min="9731" max="9733" width="9.140625" style="311"/>
    <col min="9734" max="9750" width="9.7109375" style="311" customWidth="1"/>
    <col min="9751" max="9751" width="13.28515625" style="311" customWidth="1"/>
    <col min="9752" max="9752" width="11.42578125" style="311" customWidth="1"/>
    <col min="9753" max="9753" width="9.7109375" style="311" customWidth="1"/>
    <col min="9754" max="9754" width="12" style="311" customWidth="1"/>
    <col min="9755" max="9755" width="13.7109375" style="311" customWidth="1"/>
    <col min="9756" max="9756" width="9.7109375" style="311" customWidth="1"/>
    <col min="9757" max="9757" width="11" style="311" customWidth="1"/>
    <col min="9758" max="9764" width="9.7109375" style="311" customWidth="1"/>
    <col min="9765" max="9765" width="9.28515625" style="311" customWidth="1"/>
    <col min="9766" max="9984" width="9.140625" style="311"/>
    <col min="9985" max="9985" width="11.85546875" style="311" customWidth="1"/>
    <col min="9986" max="9986" width="20.28515625" style="311" bestFit="1" customWidth="1"/>
    <col min="9987" max="9989" width="9.140625" style="311"/>
    <col min="9990" max="10006" width="9.7109375" style="311" customWidth="1"/>
    <col min="10007" max="10007" width="13.28515625" style="311" customWidth="1"/>
    <col min="10008" max="10008" width="11.42578125" style="311" customWidth="1"/>
    <col min="10009" max="10009" width="9.7109375" style="311" customWidth="1"/>
    <col min="10010" max="10010" width="12" style="311" customWidth="1"/>
    <col min="10011" max="10011" width="13.7109375" style="311" customWidth="1"/>
    <col min="10012" max="10012" width="9.7109375" style="311" customWidth="1"/>
    <col min="10013" max="10013" width="11" style="311" customWidth="1"/>
    <col min="10014" max="10020" width="9.7109375" style="311" customWidth="1"/>
    <col min="10021" max="10021" width="9.28515625" style="311" customWidth="1"/>
    <col min="10022" max="10240" width="9.140625" style="311"/>
    <col min="10241" max="10241" width="11.85546875" style="311" customWidth="1"/>
    <col min="10242" max="10242" width="20.28515625" style="311" bestFit="1" customWidth="1"/>
    <col min="10243" max="10245" width="9.140625" style="311"/>
    <col min="10246" max="10262" width="9.7109375" style="311" customWidth="1"/>
    <col min="10263" max="10263" width="13.28515625" style="311" customWidth="1"/>
    <col min="10264" max="10264" width="11.42578125" style="311" customWidth="1"/>
    <col min="10265" max="10265" width="9.7109375" style="311" customWidth="1"/>
    <col min="10266" max="10266" width="12" style="311" customWidth="1"/>
    <col min="10267" max="10267" width="13.7109375" style="311" customWidth="1"/>
    <col min="10268" max="10268" width="9.7109375" style="311" customWidth="1"/>
    <col min="10269" max="10269" width="11" style="311" customWidth="1"/>
    <col min="10270" max="10276" width="9.7109375" style="311" customWidth="1"/>
    <col min="10277" max="10277" width="9.28515625" style="311" customWidth="1"/>
    <col min="10278" max="10496" width="9.140625" style="311"/>
    <col min="10497" max="10497" width="11.85546875" style="311" customWidth="1"/>
    <col min="10498" max="10498" width="20.28515625" style="311" bestFit="1" customWidth="1"/>
    <col min="10499" max="10501" width="9.140625" style="311"/>
    <col min="10502" max="10518" width="9.7109375" style="311" customWidth="1"/>
    <col min="10519" max="10519" width="13.28515625" style="311" customWidth="1"/>
    <col min="10520" max="10520" width="11.42578125" style="311" customWidth="1"/>
    <col min="10521" max="10521" width="9.7109375" style="311" customWidth="1"/>
    <col min="10522" max="10522" width="12" style="311" customWidth="1"/>
    <col min="10523" max="10523" width="13.7109375" style="311" customWidth="1"/>
    <col min="10524" max="10524" width="9.7109375" style="311" customWidth="1"/>
    <col min="10525" max="10525" width="11" style="311" customWidth="1"/>
    <col min="10526" max="10532" width="9.7109375" style="311" customWidth="1"/>
    <col min="10533" max="10533" width="9.28515625" style="311" customWidth="1"/>
    <col min="10534" max="10752" width="9.140625" style="311"/>
    <col min="10753" max="10753" width="11.85546875" style="311" customWidth="1"/>
    <col min="10754" max="10754" width="20.28515625" style="311" bestFit="1" customWidth="1"/>
    <col min="10755" max="10757" width="9.140625" style="311"/>
    <col min="10758" max="10774" width="9.7109375" style="311" customWidth="1"/>
    <col min="10775" max="10775" width="13.28515625" style="311" customWidth="1"/>
    <col min="10776" max="10776" width="11.42578125" style="311" customWidth="1"/>
    <col min="10777" max="10777" width="9.7109375" style="311" customWidth="1"/>
    <col min="10778" max="10778" width="12" style="311" customWidth="1"/>
    <col min="10779" max="10779" width="13.7109375" style="311" customWidth="1"/>
    <col min="10780" max="10780" width="9.7109375" style="311" customWidth="1"/>
    <col min="10781" max="10781" width="11" style="311" customWidth="1"/>
    <col min="10782" max="10788" width="9.7109375" style="311" customWidth="1"/>
    <col min="10789" max="10789" width="9.28515625" style="311" customWidth="1"/>
    <col min="10790" max="11008" width="9.140625" style="311"/>
    <col min="11009" max="11009" width="11.85546875" style="311" customWidth="1"/>
    <col min="11010" max="11010" width="20.28515625" style="311" bestFit="1" customWidth="1"/>
    <col min="11011" max="11013" width="9.140625" style="311"/>
    <col min="11014" max="11030" width="9.7109375" style="311" customWidth="1"/>
    <col min="11031" max="11031" width="13.28515625" style="311" customWidth="1"/>
    <col min="11032" max="11032" width="11.42578125" style="311" customWidth="1"/>
    <col min="11033" max="11033" width="9.7109375" style="311" customWidth="1"/>
    <col min="11034" max="11034" width="12" style="311" customWidth="1"/>
    <col min="11035" max="11035" width="13.7109375" style="311" customWidth="1"/>
    <col min="11036" max="11036" width="9.7109375" style="311" customWidth="1"/>
    <col min="11037" max="11037" width="11" style="311" customWidth="1"/>
    <col min="11038" max="11044" width="9.7109375" style="311" customWidth="1"/>
    <col min="11045" max="11045" width="9.28515625" style="311" customWidth="1"/>
    <col min="11046" max="11264" width="9.140625" style="311"/>
    <col min="11265" max="11265" width="11.85546875" style="311" customWidth="1"/>
    <col min="11266" max="11266" width="20.28515625" style="311" bestFit="1" customWidth="1"/>
    <col min="11267" max="11269" width="9.140625" style="311"/>
    <col min="11270" max="11286" width="9.7109375" style="311" customWidth="1"/>
    <col min="11287" max="11287" width="13.28515625" style="311" customWidth="1"/>
    <col min="11288" max="11288" width="11.42578125" style="311" customWidth="1"/>
    <col min="11289" max="11289" width="9.7109375" style="311" customWidth="1"/>
    <col min="11290" max="11290" width="12" style="311" customWidth="1"/>
    <col min="11291" max="11291" width="13.7109375" style="311" customWidth="1"/>
    <col min="11292" max="11292" width="9.7109375" style="311" customWidth="1"/>
    <col min="11293" max="11293" width="11" style="311" customWidth="1"/>
    <col min="11294" max="11300" width="9.7109375" style="311" customWidth="1"/>
    <col min="11301" max="11301" width="9.28515625" style="311" customWidth="1"/>
    <col min="11302" max="11520" width="9.140625" style="311"/>
    <col min="11521" max="11521" width="11.85546875" style="311" customWidth="1"/>
    <col min="11522" max="11522" width="20.28515625" style="311" bestFit="1" customWidth="1"/>
    <col min="11523" max="11525" width="9.140625" style="311"/>
    <col min="11526" max="11542" width="9.7109375" style="311" customWidth="1"/>
    <col min="11543" max="11543" width="13.28515625" style="311" customWidth="1"/>
    <col min="11544" max="11544" width="11.42578125" style="311" customWidth="1"/>
    <col min="11545" max="11545" width="9.7109375" style="311" customWidth="1"/>
    <col min="11546" max="11546" width="12" style="311" customWidth="1"/>
    <col min="11547" max="11547" width="13.7109375" style="311" customWidth="1"/>
    <col min="11548" max="11548" width="9.7109375" style="311" customWidth="1"/>
    <col min="11549" max="11549" width="11" style="311" customWidth="1"/>
    <col min="11550" max="11556" width="9.7109375" style="311" customWidth="1"/>
    <col min="11557" max="11557" width="9.28515625" style="311" customWidth="1"/>
    <col min="11558" max="11776" width="9.140625" style="311"/>
    <col min="11777" max="11777" width="11.85546875" style="311" customWidth="1"/>
    <col min="11778" max="11778" width="20.28515625" style="311" bestFit="1" customWidth="1"/>
    <col min="11779" max="11781" width="9.140625" style="311"/>
    <col min="11782" max="11798" width="9.7109375" style="311" customWidth="1"/>
    <col min="11799" max="11799" width="13.28515625" style="311" customWidth="1"/>
    <col min="11800" max="11800" width="11.42578125" style="311" customWidth="1"/>
    <col min="11801" max="11801" width="9.7109375" style="311" customWidth="1"/>
    <col min="11802" max="11802" width="12" style="311" customWidth="1"/>
    <col min="11803" max="11803" width="13.7109375" style="311" customWidth="1"/>
    <col min="11804" max="11804" width="9.7109375" style="311" customWidth="1"/>
    <col min="11805" max="11805" width="11" style="311" customWidth="1"/>
    <col min="11806" max="11812" width="9.7109375" style="311" customWidth="1"/>
    <col min="11813" max="11813" width="9.28515625" style="311" customWidth="1"/>
    <col min="11814" max="12032" width="9.140625" style="311"/>
    <col min="12033" max="12033" width="11.85546875" style="311" customWidth="1"/>
    <col min="12034" max="12034" width="20.28515625" style="311" bestFit="1" customWidth="1"/>
    <col min="12035" max="12037" width="9.140625" style="311"/>
    <col min="12038" max="12054" width="9.7109375" style="311" customWidth="1"/>
    <col min="12055" max="12055" width="13.28515625" style="311" customWidth="1"/>
    <col min="12056" max="12056" width="11.42578125" style="311" customWidth="1"/>
    <col min="12057" max="12057" width="9.7109375" style="311" customWidth="1"/>
    <col min="12058" max="12058" width="12" style="311" customWidth="1"/>
    <col min="12059" max="12059" width="13.7109375" style="311" customWidth="1"/>
    <col min="12060" max="12060" width="9.7109375" style="311" customWidth="1"/>
    <col min="12061" max="12061" width="11" style="311" customWidth="1"/>
    <col min="12062" max="12068" width="9.7109375" style="311" customWidth="1"/>
    <col min="12069" max="12069" width="9.28515625" style="311" customWidth="1"/>
    <col min="12070" max="12288" width="9.140625" style="311"/>
    <col min="12289" max="12289" width="11.85546875" style="311" customWidth="1"/>
    <col min="12290" max="12290" width="20.28515625" style="311" bestFit="1" customWidth="1"/>
    <col min="12291" max="12293" width="9.140625" style="311"/>
    <col min="12294" max="12310" width="9.7109375" style="311" customWidth="1"/>
    <col min="12311" max="12311" width="13.28515625" style="311" customWidth="1"/>
    <col min="12312" max="12312" width="11.42578125" style="311" customWidth="1"/>
    <col min="12313" max="12313" width="9.7109375" style="311" customWidth="1"/>
    <col min="12314" max="12314" width="12" style="311" customWidth="1"/>
    <col min="12315" max="12315" width="13.7109375" style="311" customWidth="1"/>
    <col min="12316" max="12316" width="9.7109375" style="311" customWidth="1"/>
    <col min="12317" max="12317" width="11" style="311" customWidth="1"/>
    <col min="12318" max="12324" width="9.7109375" style="311" customWidth="1"/>
    <col min="12325" max="12325" width="9.28515625" style="311" customWidth="1"/>
    <col min="12326" max="12544" width="9.140625" style="311"/>
    <col min="12545" max="12545" width="11.85546875" style="311" customWidth="1"/>
    <col min="12546" max="12546" width="20.28515625" style="311" bestFit="1" customWidth="1"/>
    <col min="12547" max="12549" width="9.140625" style="311"/>
    <col min="12550" max="12566" width="9.7109375" style="311" customWidth="1"/>
    <col min="12567" max="12567" width="13.28515625" style="311" customWidth="1"/>
    <col min="12568" max="12568" width="11.42578125" style="311" customWidth="1"/>
    <col min="12569" max="12569" width="9.7109375" style="311" customWidth="1"/>
    <col min="12570" max="12570" width="12" style="311" customWidth="1"/>
    <col min="12571" max="12571" width="13.7109375" style="311" customWidth="1"/>
    <col min="12572" max="12572" width="9.7109375" style="311" customWidth="1"/>
    <col min="12573" max="12573" width="11" style="311" customWidth="1"/>
    <col min="12574" max="12580" width="9.7109375" style="311" customWidth="1"/>
    <col min="12581" max="12581" width="9.28515625" style="311" customWidth="1"/>
    <col min="12582" max="12800" width="9.140625" style="311"/>
    <col min="12801" max="12801" width="11.85546875" style="311" customWidth="1"/>
    <col min="12802" max="12802" width="20.28515625" style="311" bestFit="1" customWidth="1"/>
    <col min="12803" max="12805" width="9.140625" style="311"/>
    <col min="12806" max="12822" width="9.7109375" style="311" customWidth="1"/>
    <col min="12823" max="12823" width="13.28515625" style="311" customWidth="1"/>
    <col min="12824" max="12824" width="11.42578125" style="311" customWidth="1"/>
    <col min="12825" max="12825" width="9.7109375" style="311" customWidth="1"/>
    <col min="12826" max="12826" width="12" style="311" customWidth="1"/>
    <col min="12827" max="12827" width="13.7109375" style="311" customWidth="1"/>
    <col min="12828" max="12828" width="9.7109375" style="311" customWidth="1"/>
    <col min="12829" max="12829" width="11" style="311" customWidth="1"/>
    <col min="12830" max="12836" width="9.7109375" style="311" customWidth="1"/>
    <col min="12837" max="12837" width="9.28515625" style="311" customWidth="1"/>
    <col min="12838" max="13056" width="9.140625" style="311"/>
    <col min="13057" max="13057" width="11.85546875" style="311" customWidth="1"/>
    <col min="13058" max="13058" width="20.28515625" style="311" bestFit="1" customWidth="1"/>
    <col min="13059" max="13061" width="9.140625" style="311"/>
    <col min="13062" max="13078" width="9.7109375" style="311" customWidth="1"/>
    <col min="13079" max="13079" width="13.28515625" style="311" customWidth="1"/>
    <col min="13080" max="13080" width="11.42578125" style="311" customWidth="1"/>
    <col min="13081" max="13081" width="9.7109375" style="311" customWidth="1"/>
    <col min="13082" max="13082" width="12" style="311" customWidth="1"/>
    <col min="13083" max="13083" width="13.7109375" style="311" customWidth="1"/>
    <col min="13084" max="13084" width="9.7109375" style="311" customWidth="1"/>
    <col min="13085" max="13085" width="11" style="311" customWidth="1"/>
    <col min="13086" max="13092" width="9.7109375" style="311" customWidth="1"/>
    <col min="13093" max="13093" width="9.28515625" style="311" customWidth="1"/>
    <col min="13094" max="13312" width="9.140625" style="311"/>
    <col min="13313" max="13313" width="11.85546875" style="311" customWidth="1"/>
    <col min="13314" max="13314" width="20.28515625" style="311" bestFit="1" customWidth="1"/>
    <col min="13315" max="13317" width="9.140625" style="311"/>
    <col min="13318" max="13334" width="9.7109375" style="311" customWidth="1"/>
    <col min="13335" max="13335" width="13.28515625" style="311" customWidth="1"/>
    <col min="13336" max="13336" width="11.42578125" style="311" customWidth="1"/>
    <col min="13337" max="13337" width="9.7109375" style="311" customWidth="1"/>
    <col min="13338" max="13338" width="12" style="311" customWidth="1"/>
    <col min="13339" max="13339" width="13.7109375" style="311" customWidth="1"/>
    <col min="13340" max="13340" width="9.7109375" style="311" customWidth="1"/>
    <col min="13341" max="13341" width="11" style="311" customWidth="1"/>
    <col min="13342" max="13348" width="9.7109375" style="311" customWidth="1"/>
    <col min="13349" max="13349" width="9.28515625" style="311" customWidth="1"/>
    <col min="13350" max="13568" width="9.140625" style="311"/>
    <col min="13569" max="13569" width="11.85546875" style="311" customWidth="1"/>
    <col min="13570" max="13570" width="20.28515625" style="311" bestFit="1" customWidth="1"/>
    <col min="13571" max="13573" width="9.140625" style="311"/>
    <col min="13574" max="13590" width="9.7109375" style="311" customWidth="1"/>
    <col min="13591" max="13591" width="13.28515625" style="311" customWidth="1"/>
    <col min="13592" max="13592" width="11.42578125" style="311" customWidth="1"/>
    <col min="13593" max="13593" width="9.7109375" style="311" customWidth="1"/>
    <col min="13594" max="13594" width="12" style="311" customWidth="1"/>
    <col min="13595" max="13595" width="13.7109375" style="311" customWidth="1"/>
    <col min="13596" max="13596" width="9.7109375" style="311" customWidth="1"/>
    <col min="13597" max="13597" width="11" style="311" customWidth="1"/>
    <col min="13598" max="13604" width="9.7109375" style="311" customWidth="1"/>
    <col min="13605" max="13605" width="9.28515625" style="311" customWidth="1"/>
    <col min="13606" max="13824" width="9.140625" style="311"/>
    <col min="13825" max="13825" width="11.85546875" style="311" customWidth="1"/>
    <col min="13826" max="13826" width="20.28515625" style="311" bestFit="1" customWidth="1"/>
    <col min="13827" max="13829" width="9.140625" style="311"/>
    <col min="13830" max="13846" width="9.7109375" style="311" customWidth="1"/>
    <col min="13847" max="13847" width="13.28515625" style="311" customWidth="1"/>
    <col min="13848" max="13848" width="11.42578125" style="311" customWidth="1"/>
    <col min="13849" max="13849" width="9.7109375" style="311" customWidth="1"/>
    <col min="13850" max="13850" width="12" style="311" customWidth="1"/>
    <col min="13851" max="13851" width="13.7109375" style="311" customWidth="1"/>
    <col min="13852" max="13852" width="9.7109375" style="311" customWidth="1"/>
    <col min="13853" max="13853" width="11" style="311" customWidth="1"/>
    <col min="13854" max="13860" width="9.7109375" style="311" customWidth="1"/>
    <col min="13861" max="13861" width="9.28515625" style="311" customWidth="1"/>
    <col min="13862" max="14080" width="9.140625" style="311"/>
    <col min="14081" max="14081" width="11.85546875" style="311" customWidth="1"/>
    <col min="14082" max="14082" width="20.28515625" style="311" bestFit="1" customWidth="1"/>
    <col min="14083" max="14085" width="9.140625" style="311"/>
    <col min="14086" max="14102" width="9.7109375" style="311" customWidth="1"/>
    <col min="14103" max="14103" width="13.28515625" style="311" customWidth="1"/>
    <col min="14104" max="14104" width="11.42578125" style="311" customWidth="1"/>
    <col min="14105" max="14105" width="9.7109375" style="311" customWidth="1"/>
    <col min="14106" max="14106" width="12" style="311" customWidth="1"/>
    <col min="14107" max="14107" width="13.7109375" style="311" customWidth="1"/>
    <col min="14108" max="14108" width="9.7109375" style="311" customWidth="1"/>
    <col min="14109" max="14109" width="11" style="311" customWidth="1"/>
    <col min="14110" max="14116" width="9.7109375" style="311" customWidth="1"/>
    <col min="14117" max="14117" width="9.28515625" style="311" customWidth="1"/>
    <col min="14118" max="14336" width="9.140625" style="311"/>
    <col min="14337" max="14337" width="11.85546875" style="311" customWidth="1"/>
    <col min="14338" max="14338" width="20.28515625" style="311" bestFit="1" customWidth="1"/>
    <col min="14339" max="14341" width="9.140625" style="311"/>
    <col min="14342" max="14358" width="9.7109375" style="311" customWidth="1"/>
    <col min="14359" max="14359" width="13.28515625" style="311" customWidth="1"/>
    <col min="14360" max="14360" width="11.42578125" style="311" customWidth="1"/>
    <col min="14361" max="14361" width="9.7109375" style="311" customWidth="1"/>
    <col min="14362" max="14362" width="12" style="311" customWidth="1"/>
    <col min="14363" max="14363" width="13.7109375" style="311" customWidth="1"/>
    <col min="14364" max="14364" width="9.7109375" style="311" customWidth="1"/>
    <col min="14365" max="14365" width="11" style="311" customWidth="1"/>
    <col min="14366" max="14372" width="9.7109375" style="311" customWidth="1"/>
    <col min="14373" max="14373" width="9.28515625" style="311" customWidth="1"/>
    <col min="14374" max="14592" width="9.140625" style="311"/>
    <col min="14593" max="14593" width="11.85546875" style="311" customWidth="1"/>
    <col min="14594" max="14594" width="20.28515625" style="311" bestFit="1" customWidth="1"/>
    <col min="14595" max="14597" width="9.140625" style="311"/>
    <col min="14598" max="14614" width="9.7109375" style="311" customWidth="1"/>
    <col min="14615" max="14615" width="13.28515625" style="311" customWidth="1"/>
    <col min="14616" max="14616" width="11.42578125" style="311" customWidth="1"/>
    <col min="14617" max="14617" width="9.7109375" style="311" customWidth="1"/>
    <col min="14618" max="14618" width="12" style="311" customWidth="1"/>
    <col min="14619" max="14619" width="13.7109375" style="311" customWidth="1"/>
    <col min="14620" max="14620" width="9.7109375" style="311" customWidth="1"/>
    <col min="14621" max="14621" width="11" style="311" customWidth="1"/>
    <col min="14622" max="14628" width="9.7109375" style="311" customWidth="1"/>
    <col min="14629" max="14629" width="9.28515625" style="311" customWidth="1"/>
    <col min="14630" max="14848" width="9.140625" style="311"/>
    <col min="14849" max="14849" width="11.85546875" style="311" customWidth="1"/>
    <col min="14850" max="14850" width="20.28515625" style="311" bestFit="1" customWidth="1"/>
    <col min="14851" max="14853" width="9.140625" style="311"/>
    <col min="14854" max="14870" width="9.7109375" style="311" customWidth="1"/>
    <col min="14871" max="14871" width="13.28515625" style="311" customWidth="1"/>
    <col min="14872" max="14872" width="11.42578125" style="311" customWidth="1"/>
    <col min="14873" max="14873" width="9.7109375" style="311" customWidth="1"/>
    <col min="14874" max="14874" width="12" style="311" customWidth="1"/>
    <col min="14875" max="14875" width="13.7109375" style="311" customWidth="1"/>
    <col min="14876" max="14876" width="9.7109375" style="311" customWidth="1"/>
    <col min="14877" max="14877" width="11" style="311" customWidth="1"/>
    <col min="14878" max="14884" width="9.7109375" style="311" customWidth="1"/>
    <col min="14885" max="14885" width="9.28515625" style="311" customWidth="1"/>
    <col min="14886" max="15104" width="9.140625" style="311"/>
    <col min="15105" max="15105" width="11.85546875" style="311" customWidth="1"/>
    <col min="15106" max="15106" width="20.28515625" style="311" bestFit="1" customWidth="1"/>
    <col min="15107" max="15109" width="9.140625" style="311"/>
    <col min="15110" max="15126" width="9.7109375" style="311" customWidth="1"/>
    <col min="15127" max="15127" width="13.28515625" style="311" customWidth="1"/>
    <col min="15128" max="15128" width="11.42578125" style="311" customWidth="1"/>
    <col min="15129" max="15129" width="9.7109375" style="311" customWidth="1"/>
    <col min="15130" max="15130" width="12" style="311" customWidth="1"/>
    <col min="15131" max="15131" width="13.7109375" style="311" customWidth="1"/>
    <col min="15132" max="15132" width="9.7109375" style="311" customWidth="1"/>
    <col min="15133" max="15133" width="11" style="311" customWidth="1"/>
    <col min="15134" max="15140" width="9.7109375" style="311" customWidth="1"/>
    <col min="15141" max="15141" width="9.28515625" style="311" customWidth="1"/>
    <col min="15142" max="15360" width="9.140625" style="311"/>
    <col min="15361" max="15361" width="11.85546875" style="311" customWidth="1"/>
    <col min="15362" max="15362" width="20.28515625" style="311" bestFit="1" customWidth="1"/>
    <col min="15363" max="15365" width="9.140625" style="311"/>
    <col min="15366" max="15382" width="9.7109375" style="311" customWidth="1"/>
    <col min="15383" max="15383" width="13.28515625" style="311" customWidth="1"/>
    <col min="15384" max="15384" width="11.42578125" style="311" customWidth="1"/>
    <col min="15385" max="15385" width="9.7109375" style="311" customWidth="1"/>
    <col min="15386" max="15386" width="12" style="311" customWidth="1"/>
    <col min="15387" max="15387" width="13.7109375" style="311" customWidth="1"/>
    <col min="15388" max="15388" width="9.7109375" style="311" customWidth="1"/>
    <col min="15389" max="15389" width="11" style="311" customWidth="1"/>
    <col min="15390" max="15396" width="9.7109375" style="311" customWidth="1"/>
    <col min="15397" max="15397" width="9.28515625" style="311" customWidth="1"/>
    <col min="15398" max="15616" width="9.140625" style="311"/>
    <col min="15617" max="15617" width="11.85546875" style="311" customWidth="1"/>
    <col min="15618" max="15618" width="20.28515625" style="311" bestFit="1" customWidth="1"/>
    <col min="15619" max="15621" width="9.140625" style="311"/>
    <col min="15622" max="15638" width="9.7109375" style="311" customWidth="1"/>
    <col min="15639" max="15639" width="13.28515625" style="311" customWidth="1"/>
    <col min="15640" max="15640" width="11.42578125" style="311" customWidth="1"/>
    <col min="15641" max="15641" width="9.7109375" style="311" customWidth="1"/>
    <col min="15642" max="15642" width="12" style="311" customWidth="1"/>
    <col min="15643" max="15643" width="13.7109375" style="311" customWidth="1"/>
    <col min="15644" max="15644" width="9.7109375" style="311" customWidth="1"/>
    <col min="15645" max="15645" width="11" style="311" customWidth="1"/>
    <col min="15646" max="15652" width="9.7109375" style="311" customWidth="1"/>
    <col min="15653" max="15653" width="9.28515625" style="311" customWidth="1"/>
    <col min="15654" max="15872" width="9.140625" style="311"/>
    <col min="15873" max="15873" width="11.85546875" style="311" customWidth="1"/>
    <col min="15874" max="15874" width="20.28515625" style="311" bestFit="1" customWidth="1"/>
    <col min="15875" max="15877" width="9.140625" style="311"/>
    <col min="15878" max="15894" width="9.7109375" style="311" customWidth="1"/>
    <col min="15895" max="15895" width="13.28515625" style="311" customWidth="1"/>
    <col min="15896" max="15896" width="11.42578125" style="311" customWidth="1"/>
    <col min="15897" max="15897" width="9.7109375" style="311" customWidth="1"/>
    <col min="15898" max="15898" width="12" style="311" customWidth="1"/>
    <col min="15899" max="15899" width="13.7109375" style="311" customWidth="1"/>
    <col min="15900" max="15900" width="9.7109375" style="311" customWidth="1"/>
    <col min="15901" max="15901" width="11" style="311" customWidth="1"/>
    <col min="15902" max="15908" width="9.7109375" style="311" customWidth="1"/>
    <col min="15909" max="15909" width="9.28515625" style="311" customWidth="1"/>
    <col min="15910" max="16128" width="9.140625" style="311"/>
    <col min="16129" max="16129" width="11.85546875" style="311" customWidth="1"/>
    <col min="16130" max="16130" width="20.28515625" style="311" bestFit="1" customWidth="1"/>
    <col min="16131" max="16133" width="9.140625" style="311"/>
    <col min="16134" max="16150" width="9.7109375" style="311" customWidth="1"/>
    <col min="16151" max="16151" width="13.28515625" style="311" customWidth="1"/>
    <col min="16152" max="16152" width="11.42578125" style="311" customWidth="1"/>
    <col min="16153" max="16153" width="9.7109375" style="311" customWidth="1"/>
    <col min="16154" max="16154" width="12" style="311" customWidth="1"/>
    <col min="16155" max="16155" width="13.7109375" style="311" customWidth="1"/>
    <col min="16156" max="16156" width="9.7109375" style="311" customWidth="1"/>
    <col min="16157" max="16157" width="11" style="311" customWidth="1"/>
    <col min="16158" max="16164" width="9.7109375" style="311" customWidth="1"/>
    <col min="16165" max="16165" width="9.28515625" style="311" customWidth="1"/>
    <col min="16166" max="16384" width="9.140625" style="311"/>
  </cols>
  <sheetData>
    <row r="1" spans="1:46">
      <c r="A1" s="323" t="s">
        <v>2229</v>
      </c>
      <c r="B1" s="323" t="s">
        <v>2230</v>
      </c>
      <c r="C1" s="323" t="s">
        <v>4440</v>
      </c>
      <c r="D1" s="323" t="s">
        <v>283</v>
      </c>
      <c r="E1" s="349" t="s">
        <v>4875</v>
      </c>
      <c r="F1" s="324" t="s">
        <v>4876</v>
      </c>
      <c r="G1" s="324" t="s">
        <v>4428</v>
      </c>
      <c r="H1" s="324" t="s">
        <v>4422</v>
      </c>
      <c r="I1" s="324" t="s">
        <v>4429</v>
      </c>
      <c r="J1" s="324" t="s">
        <v>4423</v>
      </c>
      <c r="K1" s="324" t="s">
        <v>4430</v>
      </c>
      <c r="L1" s="324" t="s">
        <v>4424</v>
      </c>
      <c r="M1" s="324" t="s">
        <v>4434</v>
      </c>
      <c r="N1" s="324" t="s">
        <v>4431</v>
      </c>
      <c r="O1" s="324" t="s">
        <v>4425</v>
      </c>
      <c r="P1" s="324" t="s">
        <v>4432</v>
      </c>
      <c r="Q1" s="324" t="s">
        <v>4426</v>
      </c>
      <c r="R1" s="324" t="s">
        <v>4433</v>
      </c>
      <c r="S1" s="324" t="s">
        <v>4427</v>
      </c>
      <c r="T1" s="324" t="s">
        <v>4877</v>
      </c>
      <c r="U1" s="324" t="s">
        <v>4878</v>
      </c>
      <c r="V1" s="324" t="s">
        <v>4879</v>
      </c>
      <c r="W1" s="324" t="s">
        <v>4880</v>
      </c>
      <c r="X1" s="324" t="s">
        <v>4881</v>
      </c>
      <c r="Y1" s="324" t="s">
        <v>4882</v>
      </c>
      <c r="Z1" s="324" t="s">
        <v>4883</v>
      </c>
      <c r="AA1" s="324" t="s">
        <v>4884</v>
      </c>
      <c r="AB1" s="324" t="s">
        <v>4885</v>
      </c>
      <c r="AC1" s="324" t="s">
        <v>4886</v>
      </c>
      <c r="AD1" s="324" t="s">
        <v>4887</v>
      </c>
      <c r="AE1" s="324" t="s">
        <v>4888</v>
      </c>
      <c r="AF1" s="324" t="s">
        <v>4889</v>
      </c>
      <c r="AG1" s="324" t="s">
        <v>4890</v>
      </c>
      <c r="AH1" s="324" t="s">
        <v>4891</v>
      </c>
      <c r="AI1" s="324" t="s">
        <v>4892</v>
      </c>
      <c r="AJ1" s="324" t="s">
        <v>4893</v>
      </c>
      <c r="AK1" s="323" t="s">
        <v>32</v>
      </c>
      <c r="AL1" s="323" t="s">
        <v>89</v>
      </c>
      <c r="AM1" s="323" t="s">
        <v>90</v>
      </c>
      <c r="AN1" s="323" t="s">
        <v>4894</v>
      </c>
      <c r="AO1" s="323" t="s">
        <v>83</v>
      </c>
      <c r="AP1" s="323" t="s">
        <v>82</v>
      </c>
      <c r="AQ1" s="323" t="s">
        <v>2221</v>
      </c>
      <c r="AR1" s="323" t="s">
        <v>284</v>
      </c>
      <c r="AS1" s="323" t="s">
        <v>285</v>
      </c>
      <c r="AT1" s="323" t="s">
        <v>286</v>
      </c>
    </row>
    <row r="2" spans="1:46" ht="15">
      <c r="A2" s="324" t="s">
        <v>4895</v>
      </c>
      <c r="B2" s="324" t="s">
        <v>4896</v>
      </c>
      <c r="C2" s="325" t="s">
        <v>4897</v>
      </c>
      <c r="D2" s="324">
        <v>40</v>
      </c>
      <c r="E2" s="324">
        <v>0.2</v>
      </c>
      <c r="F2" s="326">
        <v>25</v>
      </c>
      <c r="G2" s="324">
        <v>1E-4</v>
      </c>
      <c r="H2" s="324">
        <v>0.28999999999999998</v>
      </c>
      <c r="I2" s="324">
        <v>0.01</v>
      </c>
      <c r="J2" s="324">
        <v>0.47499999999999998</v>
      </c>
      <c r="K2" s="324">
        <v>0.2</v>
      </c>
      <c r="L2" s="324">
        <v>0.82499999999999996</v>
      </c>
      <c r="M2" s="324">
        <v>125</v>
      </c>
      <c r="N2" s="324">
        <v>1E-4</v>
      </c>
      <c r="O2" s="324">
        <v>0.16</v>
      </c>
      <c r="P2" s="324">
        <v>0.01</v>
      </c>
      <c r="Q2" s="324">
        <v>0.4</v>
      </c>
      <c r="R2" s="324">
        <v>0.2</v>
      </c>
      <c r="S2" s="324">
        <v>0.71</v>
      </c>
      <c r="T2" s="324">
        <v>10</v>
      </c>
      <c r="U2" s="324">
        <v>40</v>
      </c>
      <c r="V2" s="324">
        <v>25</v>
      </c>
      <c r="W2" s="324">
        <v>6.9999999999999999E-6</v>
      </c>
      <c r="X2" s="324">
        <v>1.0000000000000001E-5</v>
      </c>
      <c r="Y2" s="324">
        <v>75</v>
      </c>
      <c r="Z2" s="324">
        <v>2.0000000000000001E-4</v>
      </c>
      <c r="AA2" s="324">
        <v>3.5E-4</v>
      </c>
      <c r="AB2" s="324">
        <v>125</v>
      </c>
      <c r="AC2" s="324">
        <v>2E-3</v>
      </c>
      <c r="AD2" s="324">
        <v>3.0000000000000001E-3</v>
      </c>
      <c r="AE2" s="324">
        <v>0</v>
      </c>
      <c r="AF2" s="324">
        <v>2.2999999999999998</v>
      </c>
      <c r="AG2" s="324">
        <v>10</v>
      </c>
      <c r="AH2" s="324">
        <v>1</v>
      </c>
      <c r="AI2" s="324">
        <v>40</v>
      </c>
      <c r="AJ2" s="324">
        <v>0.5</v>
      </c>
      <c r="AK2" s="324" t="s">
        <v>4898</v>
      </c>
      <c r="AL2" s="324">
        <v>125</v>
      </c>
      <c r="AM2" s="326">
        <v>400</v>
      </c>
      <c r="AN2" s="324">
        <v>300</v>
      </c>
      <c r="AO2" s="324">
        <v>0.67500000000000004</v>
      </c>
      <c r="AP2" s="324">
        <v>1.075</v>
      </c>
      <c r="AQ2" s="324">
        <v>0.53</v>
      </c>
      <c r="AR2" s="327">
        <v>3000</v>
      </c>
      <c r="AS2" s="328">
        <v>0.155</v>
      </c>
      <c r="AT2" s="328">
        <v>0.155</v>
      </c>
    </row>
    <row r="3" spans="1:46" ht="15">
      <c r="A3" s="329" t="s">
        <v>840</v>
      </c>
      <c r="B3" s="329" t="s">
        <v>7001</v>
      </c>
      <c r="C3" s="330" t="s">
        <v>4976</v>
      </c>
      <c r="D3" s="329">
        <v>20</v>
      </c>
      <c r="E3" s="329">
        <v>0.5</v>
      </c>
      <c r="F3" s="331">
        <v>25</v>
      </c>
      <c r="G3" s="332">
        <v>3.0000000000000001E-3</v>
      </c>
      <c r="H3" s="329">
        <v>0.01</v>
      </c>
      <c r="I3" s="329">
        <v>0.3</v>
      </c>
      <c r="J3" s="329">
        <v>0.3</v>
      </c>
      <c r="K3" s="329">
        <v>1</v>
      </c>
      <c r="L3" s="329">
        <v>0.6</v>
      </c>
      <c r="M3" s="329">
        <v>125</v>
      </c>
      <c r="N3" s="330">
        <v>1E-3</v>
      </c>
      <c r="O3" s="329">
        <v>0.01</v>
      </c>
      <c r="P3" s="329">
        <v>0.1</v>
      </c>
      <c r="Q3" s="329">
        <v>0.12</v>
      </c>
      <c r="R3" s="329">
        <v>0.6</v>
      </c>
      <c r="S3" s="329">
        <v>0.4</v>
      </c>
      <c r="T3" s="329">
        <v>2.5</v>
      </c>
      <c r="U3" s="329">
        <v>20</v>
      </c>
      <c r="V3" s="329">
        <v>25</v>
      </c>
      <c r="W3" s="329">
        <v>5.9999999999999997E-7</v>
      </c>
      <c r="X3" s="329">
        <v>3.0000000000000001E-6</v>
      </c>
      <c r="Y3" s="329">
        <v>85</v>
      </c>
      <c r="Z3" s="329">
        <v>5.0000000000000001E-3</v>
      </c>
      <c r="AA3" s="329">
        <v>0.02</v>
      </c>
      <c r="AB3" s="329">
        <v>125</v>
      </c>
      <c r="AC3" s="329">
        <v>3.2000000000000001E-2</v>
      </c>
      <c r="AD3" s="329">
        <v>1</v>
      </c>
      <c r="AE3" s="329">
        <v>0</v>
      </c>
      <c r="AF3" s="329">
        <v>25</v>
      </c>
      <c r="AG3" s="329">
        <v>5</v>
      </c>
      <c r="AH3" s="329">
        <v>10</v>
      </c>
      <c r="AI3" s="329">
        <v>20</v>
      </c>
      <c r="AJ3" s="329">
        <v>6</v>
      </c>
      <c r="AK3" s="324" t="s">
        <v>7002</v>
      </c>
      <c r="AL3" s="324">
        <v>150</v>
      </c>
      <c r="AM3" s="326">
        <v>50</v>
      </c>
      <c r="AN3" s="326">
        <v>370</v>
      </c>
      <c r="AO3" s="324">
        <v>0.65</v>
      </c>
      <c r="AP3" s="324">
        <v>1</v>
      </c>
      <c r="AQ3" s="324">
        <v>0.4</v>
      </c>
      <c r="AR3" s="333">
        <v>3000</v>
      </c>
      <c r="AS3" s="334">
        <v>8.6800000000000002E-2</v>
      </c>
      <c r="AT3" s="334">
        <v>8.6800000000000002E-2</v>
      </c>
    </row>
    <row r="4" spans="1:46" ht="15">
      <c r="A4" s="324" t="s">
        <v>4895</v>
      </c>
      <c r="B4" s="324" t="s">
        <v>4899</v>
      </c>
      <c r="C4" s="325" t="s">
        <v>4897</v>
      </c>
      <c r="D4" s="324">
        <v>30</v>
      </c>
      <c r="E4" s="324">
        <v>0.2</v>
      </c>
      <c r="F4" s="326">
        <v>25</v>
      </c>
      <c r="G4" s="324">
        <v>1E-4</v>
      </c>
      <c r="H4" s="324">
        <v>0.21</v>
      </c>
      <c r="I4" s="324">
        <v>3.0000000000000001E-3</v>
      </c>
      <c r="J4" s="324">
        <v>0.3</v>
      </c>
      <c r="K4" s="324">
        <v>0.1</v>
      </c>
      <c r="L4" s="324">
        <v>0.57999999999999996</v>
      </c>
      <c r="M4" s="324">
        <v>125</v>
      </c>
      <c r="N4" s="324">
        <v>1E-4</v>
      </c>
      <c r="O4" s="324">
        <v>0.05</v>
      </c>
      <c r="P4" s="324">
        <v>3.0000000000000001E-3</v>
      </c>
      <c r="Q4" s="324">
        <v>0.17</v>
      </c>
      <c r="R4" s="324">
        <v>0.1</v>
      </c>
      <c r="S4" s="324">
        <v>0.5</v>
      </c>
      <c r="T4" s="324">
        <v>5</v>
      </c>
      <c r="U4" s="324">
        <v>40</v>
      </c>
      <c r="V4" s="324">
        <v>25</v>
      </c>
      <c r="W4" s="324">
        <v>5.0000000000000002E-5</v>
      </c>
      <c r="X4" s="324">
        <v>2.5999999999999998E-4</v>
      </c>
      <c r="Y4" s="324">
        <v>75</v>
      </c>
      <c r="Z4" s="324">
        <v>2.0999999999999999E-3</v>
      </c>
      <c r="AA4" s="324">
        <v>8.0000000000000002E-3</v>
      </c>
      <c r="AB4" s="324">
        <v>125</v>
      </c>
      <c r="AC4" s="324">
        <v>0.05</v>
      </c>
      <c r="AD4" s="324">
        <v>0.18</v>
      </c>
      <c r="AE4" s="324">
        <v>0</v>
      </c>
      <c r="AF4" s="324">
        <v>9</v>
      </c>
      <c r="AG4" s="324">
        <v>10</v>
      </c>
      <c r="AH4" s="324">
        <v>3</v>
      </c>
      <c r="AI4" s="324">
        <v>35</v>
      </c>
      <c r="AJ4" s="324">
        <v>1.2</v>
      </c>
      <c r="AK4" s="324" t="s">
        <v>4900</v>
      </c>
      <c r="AL4" s="324">
        <v>125</v>
      </c>
      <c r="AM4" s="326">
        <v>625</v>
      </c>
      <c r="AN4" s="324">
        <v>350</v>
      </c>
      <c r="AO4" s="324">
        <v>1.4</v>
      </c>
      <c r="AP4" s="324">
        <v>2.7</v>
      </c>
      <c r="AQ4" s="324">
        <v>1.05</v>
      </c>
      <c r="AR4" s="327">
        <v>3000</v>
      </c>
      <c r="AS4" s="328">
        <v>8.1000000000000003E-2</v>
      </c>
      <c r="AT4" s="328">
        <v>8.1000000000000003E-2</v>
      </c>
    </row>
    <row r="5" spans="1:46" ht="15">
      <c r="A5" s="328" t="s">
        <v>4895</v>
      </c>
      <c r="B5" s="328" t="s">
        <v>4901</v>
      </c>
      <c r="C5" s="325" t="s">
        <v>4897</v>
      </c>
      <c r="D5" s="328">
        <v>30</v>
      </c>
      <c r="E5" s="328">
        <v>0.2</v>
      </c>
      <c r="F5" s="335">
        <v>25</v>
      </c>
      <c r="G5" s="328">
        <v>1E-4</v>
      </c>
      <c r="H5" s="328">
        <v>0.21</v>
      </c>
      <c r="I5" s="328">
        <v>2.5000000000000001E-2</v>
      </c>
      <c r="J5" s="328">
        <v>0.4</v>
      </c>
      <c r="K5" s="328">
        <v>0.6</v>
      </c>
      <c r="L5" s="328">
        <v>0.95</v>
      </c>
      <c r="M5" s="328">
        <v>125</v>
      </c>
      <c r="N5" s="328">
        <v>1E-4</v>
      </c>
      <c r="O5" s="328">
        <v>0.08</v>
      </c>
      <c r="P5" s="328">
        <v>2.5000000000000001E-2</v>
      </c>
      <c r="Q5" s="328">
        <v>0.15</v>
      </c>
      <c r="R5" s="328">
        <v>0.6</v>
      </c>
      <c r="S5" s="328">
        <v>0.85</v>
      </c>
      <c r="T5" s="328">
        <v>5</v>
      </c>
      <c r="U5" s="328">
        <v>30</v>
      </c>
      <c r="V5" s="328">
        <v>25</v>
      </c>
      <c r="W5" s="328">
        <v>6.9999999999999994E-5</v>
      </c>
      <c r="X5" s="328">
        <v>4.0000000000000002E-4</v>
      </c>
      <c r="Y5" s="328">
        <v>75</v>
      </c>
      <c r="Z5" s="328">
        <v>2E-3</v>
      </c>
      <c r="AA5" s="328">
        <v>6.0000000000000001E-3</v>
      </c>
      <c r="AB5" s="328">
        <v>125</v>
      </c>
      <c r="AC5" s="328">
        <v>3.2000000000000001E-2</v>
      </c>
      <c r="AD5" s="328">
        <v>0.08</v>
      </c>
      <c r="AE5" s="328">
        <v>0</v>
      </c>
      <c r="AF5" s="328">
        <v>10.5</v>
      </c>
      <c r="AG5" s="328">
        <v>5</v>
      </c>
      <c r="AH5" s="328">
        <v>5</v>
      </c>
      <c r="AI5" s="328">
        <v>30</v>
      </c>
      <c r="AJ5" s="328">
        <v>2.5</v>
      </c>
      <c r="AK5" s="328" t="s">
        <v>4902</v>
      </c>
      <c r="AL5" s="328">
        <v>125</v>
      </c>
      <c r="AM5" s="335">
        <v>500</v>
      </c>
      <c r="AN5" s="328">
        <v>500</v>
      </c>
      <c r="AO5" s="327">
        <v>2.5</v>
      </c>
      <c r="AP5" s="327">
        <v>3</v>
      </c>
      <c r="AQ5" s="327">
        <v>1.1100000000000001</v>
      </c>
      <c r="AR5" s="328">
        <v>3000</v>
      </c>
      <c r="AS5" s="328">
        <v>4.2000000000000003E-2</v>
      </c>
      <c r="AT5" s="328">
        <v>4.2000000000000003E-2</v>
      </c>
    </row>
    <row r="6" spans="1:46" ht="15">
      <c r="A6" s="324" t="s">
        <v>4895</v>
      </c>
      <c r="B6" s="324" t="s">
        <v>4903</v>
      </c>
      <c r="C6" s="325" t="s">
        <v>4897</v>
      </c>
      <c r="D6" s="324">
        <v>30</v>
      </c>
      <c r="E6" s="324">
        <v>0.2</v>
      </c>
      <c r="F6" s="326">
        <v>25</v>
      </c>
      <c r="G6" s="324">
        <v>1E-4</v>
      </c>
      <c r="H6" s="324">
        <v>0.2</v>
      </c>
      <c r="I6" s="324">
        <v>0.01</v>
      </c>
      <c r="J6" s="324">
        <v>0.35</v>
      </c>
      <c r="K6" s="324">
        <v>1</v>
      </c>
      <c r="L6" s="324">
        <v>1.4</v>
      </c>
      <c r="M6" s="324">
        <v>125</v>
      </c>
      <c r="N6" s="324">
        <v>1E-4</v>
      </c>
      <c r="O6" s="324">
        <v>0.05</v>
      </c>
      <c r="P6" s="324">
        <v>0.01</v>
      </c>
      <c r="Q6" s="324">
        <v>0.23</v>
      </c>
      <c r="R6" s="324">
        <v>1</v>
      </c>
      <c r="S6" s="324">
        <v>0.94</v>
      </c>
      <c r="T6" s="324">
        <v>6</v>
      </c>
      <c r="U6" s="324">
        <v>30</v>
      </c>
      <c r="V6" s="324">
        <v>25</v>
      </c>
      <c r="W6" s="324">
        <v>3.0000000000000001E-6</v>
      </c>
      <c r="X6" s="324">
        <v>9.0000000000000002E-6</v>
      </c>
      <c r="Y6" s="324">
        <v>85</v>
      </c>
      <c r="Z6" s="324">
        <v>6.0000000000000002E-5</v>
      </c>
      <c r="AA6" s="324">
        <v>1.7000000000000001E-4</v>
      </c>
      <c r="AB6" s="324">
        <v>125</v>
      </c>
      <c r="AC6" s="324">
        <v>2.0999999999999999E-3</v>
      </c>
      <c r="AD6" s="324">
        <v>5.0000000000000001E-3</v>
      </c>
      <c r="AE6" s="324">
        <v>0</v>
      </c>
      <c r="AF6" s="324">
        <v>10.5</v>
      </c>
      <c r="AG6" s="324">
        <v>10</v>
      </c>
      <c r="AH6" s="324">
        <v>4</v>
      </c>
      <c r="AI6" s="324">
        <v>30</v>
      </c>
      <c r="AJ6" s="324">
        <v>2.5</v>
      </c>
      <c r="AK6" s="324" t="s">
        <v>4898</v>
      </c>
      <c r="AL6" s="324">
        <v>125</v>
      </c>
      <c r="AM6" s="326">
        <v>400</v>
      </c>
      <c r="AN6" s="324">
        <v>300</v>
      </c>
      <c r="AO6" s="324">
        <v>0.67500000000000004</v>
      </c>
      <c r="AP6" s="324">
        <v>1.075</v>
      </c>
      <c r="AQ6" s="324">
        <v>0.53</v>
      </c>
      <c r="AR6" s="327">
        <v>3000</v>
      </c>
      <c r="AS6" s="328">
        <v>8.5999999999999993E-2</v>
      </c>
      <c r="AT6" s="328">
        <v>8.5999999999999993E-2</v>
      </c>
    </row>
    <row r="7" spans="1:46" ht="15">
      <c r="A7" s="324" t="s">
        <v>4895</v>
      </c>
      <c r="B7" s="324" t="s">
        <v>4904</v>
      </c>
      <c r="C7" s="325" t="s">
        <v>4897</v>
      </c>
      <c r="D7" s="324">
        <v>30</v>
      </c>
      <c r="E7" s="324">
        <v>0.2</v>
      </c>
      <c r="F7" s="326">
        <v>25</v>
      </c>
      <c r="G7" s="324">
        <v>1E-4</v>
      </c>
      <c r="H7" s="324">
        <v>0.22</v>
      </c>
      <c r="I7" s="324">
        <v>0.01</v>
      </c>
      <c r="J7" s="324">
        <v>0.35</v>
      </c>
      <c r="K7" s="324">
        <v>0.6</v>
      </c>
      <c r="L7" s="324">
        <v>0.95</v>
      </c>
      <c r="M7" s="324">
        <v>125</v>
      </c>
      <c r="N7" s="324">
        <v>1E-4</v>
      </c>
      <c r="O7" s="324">
        <v>7.4999999999999997E-2</v>
      </c>
      <c r="P7" s="324">
        <v>0.01</v>
      </c>
      <c r="Q7" s="324">
        <v>0.23</v>
      </c>
      <c r="R7" s="324">
        <v>0.6</v>
      </c>
      <c r="S7" s="324">
        <v>0.85</v>
      </c>
      <c r="T7" s="324">
        <v>5</v>
      </c>
      <c r="U7" s="324">
        <v>30</v>
      </c>
      <c r="V7" s="324">
        <v>25</v>
      </c>
      <c r="W7" s="324">
        <v>6.9999999999999994E-5</v>
      </c>
      <c r="X7" s="324">
        <v>2.1000000000000001E-4</v>
      </c>
      <c r="Y7" s="324">
        <v>75</v>
      </c>
      <c r="Z7" s="324">
        <v>2E-3</v>
      </c>
      <c r="AA7" s="324">
        <v>5.1999999999999998E-3</v>
      </c>
      <c r="AB7" s="324">
        <v>125</v>
      </c>
      <c r="AC7" s="324">
        <v>3.1E-2</v>
      </c>
      <c r="AD7" s="324">
        <v>0.08</v>
      </c>
      <c r="AE7" s="324">
        <v>0</v>
      </c>
      <c r="AF7" s="324">
        <v>10.5</v>
      </c>
      <c r="AG7" s="324">
        <v>10</v>
      </c>
      <c r="AH7" s="324">
        <v>4</v>
      </c>
      <c r="AI7" s="324">
        <v>30</v>
      </c>
      <c r="AJ7" s="324">
        <v>2.5</v>
      </c>
      <c r="AK7" s="324" t="s">
        <v>4900</v>
      </c>
      <c r="AL7" s="324">
        <v>125</v>
      </c>
      <c r="AM7" s="326">
        <v>625</v>
      </c>
      <c r="AN7" s="324">
        <v>350</v>
      </c>
      <c r="AO7" s="324">
        <v>1.4</v>
      </c>
      <c r="AP7" s="324">
        <v>2.7</v>
      </c>
      <c r="AQ7" s="324">
        <v>1.05</v>
      </c>
      <c r="AR7" s="327">
        <v>3000</v>
      </c>
      <c r="AS7" s="328">
        <v>5.4100000000000002E-2</v>
      </c>
      <c r="AT7" s="328">
        <v>5.4100000000000002E-2</v>
      </c>
    </row>
    <row r="8" spans="1:46" ht="15">
      <c r="A8" s="324" t="s">
        <v>4895</v>
      </c>
      <c r="B8" s="324" t="s">
        <v>4905</v>
      </c>
      <c r="C8" s="325" t="s">
        <v>4897</v>
      </c>
      <c r="D8" s="324">
        <v>30</v>
      </c>
      <c r="E8" s="324">
        <v>0.2</v>
      </c>
      <c r="F8" s="326">
        <v>25</v>
      </c>
      <c r="G8" s="324">
        <v>1E-4</v>
      </c>
      <c r="H8" s="324">
        <v>0.22</v>
      </c>
      <c r="I8" s="324">
        <v>0.01</v>
      </c>
      <c r="J8" s="324">
        <v>0.35</v>
      </c>
      <c r="K8" s="324">
        <v>1</v>
      </c>
      <c r="L8" s="324">
        <v>1</v>
      </c>
      <c r="M8" s="324">
        <v>125</v>
      </c>
      <c r="N8" s="324">
        <v>1E-4</v>
      </c>
      <c r="O8" s="324">
        <v>7.4999999999999997E-2</v>
      </c>
      <c r="P8" s="324">
        <v>0.01</v>
      </c>
      <c r="Q8" s="324">
        <v>0.23</v>
      </c>
      <c r="R8" s="324">
        <v>1</v>
      </c>
      <c r="S8" s="324">
        <v>0.82</v>
      </c>
      <c r="T8" s="324">
        <v>5</v>
      </c>
      <c r="U8" s="324">
        <v>30</v>
      </c>
      <c r="V8" s="324">
        <v>25</v>
      </c>
      <c r="W8" s="324">
        <v>5.1E-5</v>
      </c>
      <c r="X8" s="324">
        <v>1.2E-4</v>
      </c>
      <c r="Y8" s="324">
        <v>85</v>
      </c>
      <c r="Z8" s="324">
        <v>4.0000000000000001E-3</v>
      </c>
      <c r="AA8" s="324">
        <v>8.9999999999999993E-3</v>
      </c>
      <c r="AB8" s="324">
        <v>125</v>
      </c>
      <c r="AC8" s="324">
        <v>3.2000000000000001E-2</v>
      </c>
      <c r="AD8" s="324">
        <v>7.0000000000000007E-2</v>
      </c>
      <c r="AE8" s="324">
        <v>0</v>
      </c>
      <c r="AF8" s="324">
        <v>17.5</v>
      </c>
      <c r="AG8" s="324">
        <v>7.5</v>
      </c>
      <c r="AH8" s="324">
        <v>6.1</v>
      </c>
      <c r="AI8" s="324">
        <v>30</v>
      </c>
      <c r="AJ8" s="324">
        <v>4.3</v>
      </c>
      <c r="AK8" s="324" t="s">
        <v>4906</v>
      </c>
      <c r="AL8" s="324">
        <v>125</v>
      </c>
      <c r="AM8" s="326">
        <v>15</v>
      </c>
      <c r="AN8" s="326">
        <v>80</v>
      </c>
      <c r="AO8" s="324">
        <v>1.25</v>
      </c>
      <c r="AP8" s="324">
        <v>2.5</v>
      </c>
      <c r="AQ8" s="324">
        <v>0.7</v>
      </c>
      <c r="AR8" s="327">
        <v>3000</v>
      </c>
      <c r="AS8" s="328">
        <v>0.155</v>
      </c>
      <c r="AT8" s="328">
        <v>0.155</v>
      </c>
    </row>
    <row r="9" spans="1:46" ht="15">
      <c r="A9" s="324" t="s">
        <v>4907</v>
      </c>
      <c r="B9" s="328" t="s">
        <v>4908</v>
      </c>
      <c r="C9" s="325" t="s">
        <v>4897</v>
      </c>
      <c r="D9" s="324">
        <v>30</v>
      </c>
      <c r="E9" s="324">
        <v>0.2</v>
      </c>
      <c r="F9" s="326">
        <v>25</v>
      </c>
      <c r="G9" s="324">
        <v>1E-4</v>
      </c>
      <c r="H9" s="324">
        <v>0.22</v>
      </c>
      <c r="I9" s="324">
        <v>3.0000000000000001E-3</v>
      </c>
      <c r="J9" s="324">
        <v>0.315</v>
      </c>
      <c r="K9" s="324">
        <v>0.1</v>
      </c>
      <c r="L9" s="324">
        <v>0.46</v>
      </c>
      <c r="M9" s="324">
        <v>125</v>
      </c>
      <c r="N9" s="324">
        <v>1E-4</v>
      </c>
      <c r="O9" s="324">
        <v>5.5E-2</v>
      </c>
      <c r="P9" s="324">
        <v>3.0000000000000001E-3</v>
      </c>
      <c r="Q9" s="324">
        <v>0.17</v>
      </c>
      <c r="R9" s="324">
        <v>0.1</v>
      </c>
      <c r="S9" s="324">
        <v>0.35</v>
      </c>
      <c r="T9" s="324">
        <v>5</v>
      </c>
      <c r="U9" s="324">
        <v>30</v>
      </c>
      <c r="V9" s="324">
        <v>25</v>
      </c>
      <c r="W9" s="324">
        <v>3.0000000000000001E-6</v>
      </c>
      <c r="X9" s="324">
        <v>2.0000000000000002E-5</v>
      </c>
      <c r="Y9" s="324">
        <v>85</v>
      </c>
      <c r="Z9" s="324">
        <v>2.9999999999999997E-4</v>
      </c>
      <c r="AA9" s="324">
        <v>1.5E-3</v>
      </c>
      <c r="AB9" s="324">
        <v>125</v>
      </c>
      <c r="AC9" s="324">
        <v>0.03</v>
      </c>
      <c r="AD9" s="324">
        <v>0.13</v>
      </c>
      <c r="AE9" s="324">
        <v>0</v>
      </c>
      <c r="AF9" s="324">
        <v>13.5</v>
      </c>
      <c r="AG9" s="324">
        <v>10</v>
      </c>
      <c r="AH9" s="324">
        <v>3.5</v>
      </c>
      <c r="AI9" s="324">
        <v>30</v>
      </c>
      <c r="AJ9" s="324">
        <v>2.2999999999999998</v>
      </c>
      <c r="AK9" s="324" t="s">
        <v>4902</v>
      </c>
      <c r="AL9" s="324">
        <v>125</v>
      </c>
      <c r="AM9" s="326">
        <v>430</v>
      </c>
      <c r="AN9" s="324">
        <v>300</v>
      </c>
      <c r="AO9" s="324">
        <v>2.5</v>
      </c>
      <c r="AP9" s="324">
        <v>3</v>
      </c>
      <c r="AQ9" s="324">
        <v>1.1100000000000001</v>
      </c>
      <c r="AR9" s="327">
        <v>3000</v>
      </c>
      <c r="AS9" s="328">
        <v>0.15329999999999999</v>
      </c>
      <c r="AT9" s="328">
        <v>0.15329999999999999</v>
      </c>
    </row>
    <row r="10" spans="1:46" ht="15">
      <c r="A10" s="324" t="s">
        <v>4907</v>
      </c>
      <c r="B10" s="327" t="s">
        <v>4909</v>
      </c>
      <c r="C10" s="325" t="s">
        <v>4897</v>
      </c>
      <c r="D10" s="324">
        <v>30</v>
      </c>
      <c r="E10" s="324">
        <v>0.2</v>
      </c>
      <c r="F10" s="326">
        <v>25</v>
      </c>
      <c r="G10" s="324">
        <v>1E-4</v>
      </c>
      <c r="H10" s="324">
        <v>0.22</v>
      </c>
      <c r="I10" s="324">
        <v>3.0000000000000001E-3</v>
      </c>
      <c r="J10" s="324">
        <v>0.315</v>
      </c>
      <c r="K10" s="324">
        <v>0.1</v>
      </c>
      <c r="L10" s="324">
        <v>0.46</v>
      </c>
      <c r="M10" s="324">
        <v>125</v>
      </c>
      <c r="N10" s="324">
        <v>1E-4</v>
      </c>
      <c r="O10" s="324">
        <v>5.5E-2</v>
      </c>
      <c r="P10" s="324">
        <v>3.0000000000000001E-3</v>
      </c>
      <c r="Q10" s="324">
        <v>0.17</v>
      </c>
      <c r="R10" s="324">
        <v>0.1</v>
      </c>
      <c r="S10" s="324">
        <v>0.35</v>
      </c>
      <c r="T10" s="324">
        <v>5</v>
      </c>
      <c r="U10" s="324">
        <v>30</v>
      </c>
      <c r="V10" s="324">
        <v>25</v>
      </c>
      <c r="W10" s="324">
        <v>3.0000000000000001E-6</v>
      </c>
      <c r="X10" s="324">
        <v>2.0000000000000002E-5</v>
      </c>
      <c r="Y10" s="324">
        <v>85</v>
      </c>
      <c r="Z10" s="324">
        <v>2.9999999999999997E-4</v>
      </c>
      <c r="AA10" s="324">
        <v>1.5E-3</v>
      </c>
      <c r="AB10" s="324">
        <v>125</v>
      </c>
      <c r="AC10" s="324">
        <v>0.03</v>
      </c>
      <c r="AD10" s="324">
        <v>0.13</v>
      </c>
      <c r="AE10" s="324">
        <v>0</v>
      </c>
      <c r="AF10" s="324">
        <v>13.5</v>
      </c>
      <c r="AG10" s="324">
        <v>10</v>
      </c>
      <c r="AH10" s="324">
        <v>3.5</v>
      </c>
      <c r="AI10" s="324">
        <v>30</v>
      </c>
      <c r="AJ10" s="324">
        <v>2.2999999999999998</v>
      </c>
      <c r="AK10" s="324" t="s">
        <v>4910</v>
      </c>
      <c r="AL10" s="324">
        <v>125</v>
      </c>
      <c r="AM10" s="326">
        <v>174</v>
      </c>
      <c r="AN10" s="326">
        <v>206</v>
      </c>
      <c r="AO10" s="324">
        <v>1.7</v>
      </c>
      <c r="AP10" s="324">
        <v>3.9</v>
      </c>
      <c r="AQ10" s="324">
        <v>1.45</v>
      </c>
      <c r="AR10" s="327"/>
      <c r="AS10" s="328">
        <v>0.184</v>
      </c>
      <c r="AT10" s="328">
        <v>0.184</v>
      </c>
    </row>
    <row r="11" spans="1:46" ht="15">
      <c r="A11" s="324" t="s">
        <v>4895</v>
      </c>
      <c r="B11" s="324" t="s">
        <v>4911</v>
      </c>
      <c r="C11" s="325" t="s">
        <v>4897</v>
      </c>
      <c r="D11" s="324">
        <v>40</v>
      </c>
      <c r="E11" s="324">
        <v>0.35</v>
      </c>
      <c r="F11" s="326">
        <v>25</v>
      </c>
      <c r="G11" s="324">
        <v>1E-4</v>
      </c>
      <c r="H11" s="324">
        <v>0.19</v>
      </c>
      <c r="I11" s="324">
        <v>0.01</v>
      </c>
      <c r="J11" s="324">
        <v>0.31</v>
      </c>
      <c r="K11" s="324">
        <v>0.5</v>
      </c>
      <c r="L11" s="324">
        <v>0.6</v>
      </c>
      <c r="M11" s="324">
        <v>125</v>
      </c>
      <c r="N11" s="324">
        <v>1E-4</v>
      </c>
      <c r="O11" s="324">
        <v>0.03</v>
      </c>
      <c r="P11" s="324">
        <v>0.01</v>
      </c>
      <c r="Q11" s="324">
        <v>0.17</v>
      </c>
      <c r="R11" s="324">
        <v>0.5</v>
      </c>
      <c r="S11" s="324">
        <v>0.6</v>
      </c>
      <c r="T11" s="324">
        <v>5</v>
      </c>
      <c r="U11" s="324">
        <v>40</v>
      </c>
      <c r="V11" s="324">
        <v>25</v>
      </c>
      <c r="W11" s="324">
        <v>2.0000000000000001E-4</v>
      </c>
      <c r="X11" s="324">
        <v>1.1000000000000001E-3</v>
      </c>
      <c r="Y11" s="324">
        <v>75</v>
      </c>
      <c r="Z11" s="324">
        <v>6.0000000000000001E-3</v>
      </c>
      <c r="AA11" s="324">
        <v>3.3000000000000002E-2</v>
      </c>
      <c r="AB11" s="324">
        <v>125</v>
      </c>
      <c r="AC11" s="324">
        <v>0.11</v>
      </c>
      <c r="AD11" s="324">
        <v>0.5</v>
      </c>
      <c r="AE11" s="324">
        <v>0</v>
      </c>
      <c r="AF11" s="324">
        <v>28</v>
      </c>
      <c r="AG11" s="324">
        <v>10</v>
      </c>
      <c r="AH11" s="324">
        <v>9</v>
      </c>
      <c r="AI11" s="324">
        <v>40</v>
      </c>
      <c r="AJ11" s="324">
        <v>6</v>
      </c>
      <c r="AK11" s="324" t="s">
        <v>4910</v>
      </c>
      <c r="AL11" s="324">
        <v>125</v>
      </c>
      <c r="AM11" s="326">
        <v>300</v>
      </c>
      <c r="AN11" s="326">
        <v>206</v>
      </c>
      <c r="AO11" s="324">
        <v>1.7</v>
      </c>
      <c r="AP11" s="324">
        <v>3.9</v>
      </c>
      <c r="AQ11" s="324">
        <v>1.45</v>
      </c>
      <c r="AR11" s="327">
        <v>3000</v>
      </c>
      <c r="AS11" s="328">
        <v>7.0000000000000007E-2</v>
      </c>
      <c r="AT11" s="328">
        <v>7.0000000000000007E-2</v>
      </c>
    </row>
    <row r="12" spans="1:46" ht="15">
      <c r="A12" s="324" t="s">
        <v>4895</v>
      </c>
      <c r="B12" s="324" t="s">
        <v>4912</v>
      </c>
      <c r="C12" s="325" t="s">
        <v>4897</v>
      </c>
      <c r="D12" s="324">
        <v>20</v>
      </c>
      <c r="E12" s="324">
        <v>0.5</v>
      </c>
      <c r="F12" s="326">
        <v>25</v>
      </c>
      <c r="G12" s="336">
        <v>0.01</v>
      </c>
      <c r="H12" s="324">
        <v>0.21</v>
      </c>
      <c r="I12" s="324">
        <v>0.1</v>
      </c>
      <c r="J12" s="324">
        <v>0.28000000000000003</v>
      </c>
      <c r="K12" s="324">
        <v>1</v>
      </c>
      <c r="L12" s="324">
        <v>0.42</v>
      </c>
      <c r="M12" s="324">
        <v>100</v>
      </c>
      <c r="N12" s="324">
        <v>0.01</v>
      </c>
      <c r="O12" s="324">
        <v>1.7999999999999999E-2</v>
      </c>
      <c r="P12" s="324">
        <v>0.1</v>
      </c>
      <c r="Q12" s="324">
        <v>0.22</v>
      </c>
      <c r="R12" s="324">
        <v>0.5</v>
      </c>
      <c r="S12" s="324">
        <v>0.33</v>
      </c>
      <c r="T12" s="324">
        <v>10</v>
      </c>
      <c r="U12" s="324">
        <v>20</v>
      </c>
      <c r="V12" s="324">
        <v>25</v>
      </c>
      <c r="W12" s="324">
        <v>7.4999999999999997E-2</v>
      </c>
      <c r="X12" s="324">
        <v>0.25</v>
      </c>
      <c r="Y12" s="324">
        <v>26</v>
      </c>
      <c r="Z12" s="324">
        <v>7.4999999999999997E-2</v>
      </c>
      <c r="AA12" s="324">
        <v>0.25</v>
      </c>
      <c r="AB12" s="324">
        <v>100</v>
      </c>
      <c r="AC12" s="324">
        <v>5</v>
      </c>
      <c r="AD12" s="324">
        <v>8</v>
      </c>
      <c r="AE12" s="324">
        <v>0</v>
      </c>
      <c r="AF12" s="324">
        <v>170</v>
      </c>
      <c r="AG12" s="324">
        <v>10</v>
      </c>
      <c r="AH12" s="324">
        <v>40</v>
      </c>
      <c r="AI12" s="324">
        <v>20</v>
      </c>
      <c r="AJ12" s="324">
        <v>30</v>
      </c>
      <c r="AK12" s="324" t="s">
        <v>4910</v>
      </c>
      <c r="AL12" s="324">
        <v>125</v>
      </c>
      <c r="AM12" s="326">
        <v>244</v>
      </c>
      <c r="AN12" s="326">
        <v>206</v>
      </c>
      <c r="AO12" s="324">
        <v>1.7</v>
      </c>
      <c r="AP12" s="324">
        <v>3.9</v>
      </c>
      <c r="AQ12" s="324">
        <v>1.45</v>
      </c>
      <c r="AR12" s="327">
        <v>3000</v>
      </c>
      <c r="AS12" s="328">
        <v>6.8000000000000005E-2</v>
      </c>
      <c r="AT12" s="328">
        <v>6.8000000000000005E-2</v>
      </c>
    </row>
    <row r="13" spans="1:46" ht="15">
      <c r="A13" s="324" t="s">
        <v>4895</v>
      </c>
      <c r="B13" s="324" t="s">
        <v>4913</v>
      </c>
      <c r="C13" s="325" t="s">
        <v>4897</v>
      </c>
      <c r="D13" s="324">
        <v>20</v>
      </c>
      <c r="E13" s="324">
        <v>0.5</v>
      </c>
      <c r="F13" s="326">
        <v>25</v>
      </c>
      <c r="G13" s="336">
        <v>1E-3</v>
      </c>
      <c r="H13" s="324">
        <v>0.16</v>
      </c>
      <c r="I13" s="324">
        <v>0.1</v>
      </c>
      <c r="J13" s="324">
        <v>0.28000000000000003</v>
      </c>
      <c r="K13" s="324">
        <v>3</v>
      </c>
      <c r="L13" s="324">
        <v>0.85</v>
      </c>
      <c r="M13" s="324">
        <v>125</v>
      </c>
      <c r="N13" s="324">
        <v>1E-3</v>
      </c>
      <c r="O13" s="324">
        <v>0.02</v>
      </c>
      <c r="P13" s="324">
        <v>0.1</v>
      </c>
      <c r="Q13" s="324">
        <v>0.16</v>
      </c>
      <c r="R13" s="324">
        <v>3</v>
      </c>
      <c r="S13" s="324">
        <v>0.83</v>
      </c>
      <c r="T13" s="324">
        <v>5</v>
      </c>
      <c r="U13" s="324">
        <v>20</v>
      </c>
      <c r="V13" s="324">
        <v>25</v>
      </c>
      <c r="W13" s="324">
        <v>8.0000000000000002E-3</v>
      </c>
      <c r="X13" s="324">
        <v>1.2E-2</v>
      </c>
      <c r="Y13" s="324">
        <v>75</v>
      </c>
      <c r="Z13" s="324">
        <v>0.25</v>
      </c>
      <c r="AA13" s="324">
        <v>0.3</v>
      </c>
      <c r="AB13" s="324">
        <v>125</v>
      </c>
      <c r="AC13" s="324">
        <v>3</v>
      </c>
      <c r="AD13" s="324">
        <v>5</v>
      </c>
      <c r="AE13" s="324">
        <v>0</v>
      </c>
      <c r="AF13" s="324">
        <v>57</v>
      </c>
      <c r="AG13" s="324">
        <v>7.5</v>
      </c>
      <c r="AH13" s="324">
        <v>22</v>
      </c>
      <c r="AI13" s="324">
        <v>20</v>
      </c>
      <c r="AJ13" s="324">
        <v>18</v>
      </c>
      <c r="AK13" s="324" t="s">
        <v>4900</v>
      </c>
      <c r="AL13" s="324">
        <v>125</v>
      </c>
      <c r="AM13" s="326">
        <v>426</v>
      </c>
      <c r="AN13" s="324">
        <v>350</v>
      </c>
      <c r="AO13" s="324">
        <v>1.4</v>
      </c>
      <c r="AP13" s="324">
        <v>2.7</v>
      </c>
      <c r="AQ13" s="324">
        <v>1.05</v>
      </c>
      <c r="AR13" s="327">
        <v>3000</v>
      </c>
      <c r="AS13" s="328">
        <v>8.1000000000000003E-2</v>
      </c>
      <c r="AT13" s="328">
        <v>8.1000000000000003E-2</v>
      </c>
    </row>
    <row r="14" spans="1:46" ht="15">
      <c r="A14" s="324" t="s">
        <v>4895</v>
      </c>
      <c r="B14" s="324" t="s">
        <v>4914</v>
      </c>
      <c r="C14" s="325" t="s">
        <v>4897</v>
      </c>
      <c r="D14" s="324">
        <v>30</v>
      </c>
      <c r="E14" s="324">
        <v>0.5</v>
      </c>
      <c r="F14" s="326">
        <v>25</v>
      </c>
      <c r="G14" s="336">
        <v>1E-3</v>
      </c>
      <c r="H14" s="324">
        <v>0.17499999999999999</v>
      </c>
      <c r="I14" s="324">
        <v>0.1</v>
      </c>
      <c r="J14" s="324">
        <v>0.375</v>
      </c>
      <c r="K14" s="324">
        <v>5</v>
      </c>
      <c r="L14" s="324">
        <v>0.9</v>
      </c>
      <c r="M14" s="324">
        <v>125</v>
      </c>
      <c r="N14" s="324">
        <v>1E-3</v>
      </c>
      <c r="O14" s="324">
        <v>0.03</v>
      </c>
      <c r="P14" s="324">
        <v>0.1</v>
      </c>
      <c r="Q14" s="324">
        <v>0.2</v>
      </c>
      <c r="R14" s="324">
        <v>5</v>
      </c>
      <c r="S14" s="324">
        <v>1.1000000000000001</v>
      </c>
      <c r="T14" s="324">
        <v>5</v>
      </c>
      <c r="U14" s="324">
        <v>30</v>
      </c>
      <c r="V14" s="324">
        <v>25</v>
      </c>
      <c r="W14" s="324">
        <v>6.0000000000000001E-3</v>
      </c>
      <c r="X14" s="324">
        <v>0.03</v>
      </c>
      <c r="Y14" s="324">
        <v>75</v>
      </c>
      <c r="Z14" s="324">
        <v>0.12</v>
      </c>
      <c r="AA14" s="324">
        <v>0.5</v>
      </c>
      <c r="AB14" s="324">
        <v>125</v>
      </c>
      <c r="AC14" s="324">
        <v>3.1</v>
      </c>
      <c r="AD14" s="324">
        <v>34</v>
      </c>
      <c r="AE14" s="324">
        <v>0</v>
      </c>
      <c r="AF14" s="324">
        <v>170</v>
      </c>
      <c r="AG14" s="324">
        <v>10</v>
      </c>
      <c r="AH14" s="324">
        <v>40</v>
      </c>
      <c r="AI14" s="324">
        <v>20</v>
      </c>
      <c r="AJ14" s="324">
        <v>30</v>
      </c>
      <c r="AK14" s="324" t="s">
        <v>4910</v>
      </c>
      <c r="AL14" s="324">
        <v>125</v>
      </c>
      <c r="AM14" s="326">
        <v>244</v>
      </c>
      <c r="AN14" s="326">
        <v>206</v>
      </c>
      <c r="AO14" s="324">
        <v>1.7</v>
      </c>
      <c r="AP14" s="324">
        <v>3.9</v>
      </c>
      <c r="AQ14" s="324">
        <v>1.45</v>
      </c>
      <c r="AR14" s="327">
        <v>3000</v>
      </c>
      <c r="AS14" s="328">
        <v>6.8000000000000005E-2</v>
      </c>
      <c r="AT14" s="328">
        <v>6.8000000000000005E-2</v>
      </c>
    </row>
    <row r="15" spans="1:46" ht="15">
      <c r="A15" s="324" t="s">
        <v>4895</v>
      </c>
      <c r="B15" s="324" t="s">
        <v>4915</v>
      </c>
      <c r="C15" s="325" t="s">
        <v>4897</v>
      </c>
      <c r="D15" s="324">
        <v>40</v>
      </c>
      <c r="E15" s="324">
        <v>0.5</v>
      </c>
      <c r="F15" s="326">
        <v>25</v>
      </c>
      <c r="G15" s="336">
        <v>1E-3</v>
      </c>
      <c r="H15" s="324">
        <v>0.21</v>
      </c>
      <c r="I15" s="324">
        <v>0.1</v>
      </c>
      <c r="J15" s="324">
        <v>0.35</v>
      </c>
      <c r="K15" s="324">
        <v>5</v>
      </c>
      <c r="L15" s="324">
        <v>0.9</v>
      </c>
      <c r="M15" s="324">
        <v>150</v>
      </c>
      <c r="N15" s="324">
        <v>1E-3</v>
      </c>
      <c r="O15" s="324">
        <v>0.02</v>
      </c>
      <c r="P15" s="324">
        <v>0.1</v>
      </c>
      <c r="Q15" s="324">
        <v>0.21</v>
      </c>
      <c r="R15" s="324">
        <v>5</v>
      </c>
      <c r="S15" s="324">
        <v>1.2</v>
      </c>
      <c r="T15" s="324">
        <v>5</v>
      </c>
      <c r="U15" s="324">
        <v>40</v>
      </c>
      <c r="V15" s="324">
        <v>25</v>
      </c>
      <c r="W15" s="324">
        <v>5.0000000000000001E-4</v>
      </c>
      <c r="X15" s="324">
        <v>2.0999999999999999E-3</v>
      </c>
      <c r="Y15" s="324">
        <v>85</v>
      </c>
      <c r="Z15" s="324">
        <v>0.06</v>
      </c>
      <c r="AA15" s="324">
        <v>0.2</v>
      </c>
      <c r="AB15" s="324">
        <v>125</v>
      </c>
      <c r="AC15" s="324">
        <v>0.6</v>
      </c>
      <c r="AD15" s="324">
        <v>2.1</v>
      </c>
      <c r="AE15" s="324">
        <v>0</v>
      </c>
      <c r="AF15" s="324">
        <v>100</v>
      </c>
      <c r="AG15" s="324">
        <v>10</v>
      </c>
      <c r="AH15" s="324">
        <v>32</v>
      </c>
      <c r="AI15" s="324">
        <v>30</v>
      </c>
      <c r="AJ15" s="324">
        <v>20</v>
      </c>
      <c r="AK15" s="324" t="s">
        <v>4910</v>
      </c>
      <c r="AL15" s="324">
        <v>125</v>
      </c>
      <c r="AM15" s="326">
        <v>244</v>
      </c>
      <c r="AN15" s="326">
        <v>206</v>
      </c>
      <c r="AO15" s="324">
        <v>1.7</v>
      </c>
      <c r="AP15" s="324">
        <v>3.9</v>
      </c>
      <c r="AQ15" s="324">
        <v>1.45</v>
      </c>
      <c r="AR15" s="327">
        <v>3000</v>
      </c>
      <c r="AS15" s="328">
        <v>6.4000000000000001E-2</v>
      </c>
      <c r="AT15" s="328">
        <v>6.8000000000000005E-2</v>
      </c>
    </row>
    <row r="16" spans="1:46" ht="15">
      <c r="A16" s="324" t="s">
        <v>4895</v>
      </c>
      <c r="B16" s="324" t="s">
        <v>4916</v>
      </c>
      <c r="C16" s="325" t="s">
        <v>4897</v>
      </c>
      <c r="D16" s="324">
        <v>40</v>
      </c>
      <c r="E16" s="324">
        <v>0.5</v>
      </c>
      <c r="F16" s="326">
        <v>25</v>
      </c>
      <c r="G16" s="336">
        <v>1E-3</v>
      </c>
      <c r="H16" s="324">
        <v>0.21</v>
      </c>
      <c r="I16" s="324">
        <v>0.1</v>
      </c>
      <c r="J16" s="324">
        <v>0.35</v>
      </c>
      <c r="K16" s="324">
        <v>5</v>
      </c>
      <c r="L16" s="324">
        <v>0.9</v>
      </c>
      <c r="M16" s="324">
        <v>125</v>
      </c>
      <c r="N16" s="324">
        <v>1E-3</v>
      </c>
      <c r="O16" s="324">
        <v>0.08</v>
      </c>
      <c r="P16" s="324">
        <v>0.1</v>
      </c>
      <c r="Q16" s="324">
        <v>0.23</v>
      </c>
      <c r="R16" s="324">
        <v>5</v>
      </c>
      <c r="S16" s="324">
        <v>1.2</v>
      </c>
      <c r="T16" s="324">
        <v>5</v>
      </c>
      <c r="U16" s="324">
        <v>35</v>
      </c>
      <c r="V16" s="324">
        <v>25</v>
      </c>
      <c r="W16" s="324">
        <v>5.9999999999999995E-4</v>
      </c>
      <c r="X16" s="324">
        <v>2E-3</v>
      </c>
      <c r="Y16" s="324">
        <v>75</v>
      </c>
      <c r="Z16" s="324">
        <v>0.02</v>
      </c>
      <c r="AA16" s="324">
        <v>7.0000000000000007E-2</v>
      </c>
      <c r="AB16" s="324">
        <v>125</v>
      </c>
      <c r="AC16" s="324">
        <v>0.4</v>
      </c>
      <c r="AD16" s="324">
        <v>1</v>
      </c>
      <c r="AE16" s="324">
        <v>0</v>
      </c>
      <c r="AF16" s="324">
        <v>110</v>
      </c>
      <c r="AG16" s="324">
        <v>10</v>
      </c>
      <c r="AH16" s="324">
        <v>21</v>
      </c>
      <c r="AI16" s="324">
        <v>25</v>
      </c>
      <c r="AJ16" s="324">
        <v>17</v>
      </c>
      <c r="AK16" s="324" t="s">
        <v>4900</v>
      </c>
      <c r="AL16" s="324">
        <v>125</v>
      </c>
      <c r="AM16" s="326">
        <v>426</v>
      </c>
      <c r="AN16" s="324">
        <v>350</v>
      </c>
      <c r="AO16" s="324">
        <v>1.4</v>
      </c>
      <c r="AP16" s="324">
        <v>2.7</v>
      </c>
      <c r="AQ16" s="324">
        <v>1.05</v>
      </c>
      <c r="AR16" s="327">
        <v>3000</v>
      </c>
      <c r="AS16" s="328">
        <v>8.1000000000000003E-2</v>
      </c>
      <c r="AT16" s="328">
        <v>8.1000000000000003E-2</v>
      </c>
    </row>
    <row r="17" spans="1:46" ht="15">
      <c r="A17" s="324" t="s">
        <v>4907</v>
      </c>
      <c r="B17" s="328" t="s">
        <v>4917</v>
      </c>
      <c r="C17" s="325" t="s">
        <v>4897</v>
      </c>
      <c r="D17" s="324">
        <v>20</v>
      </c>
      <c r="E17" s="325">
        <v>0.5</v>
      </c>
      <c r="F17" s="326">
        <v>25</v>
      </c>
      <c r="G17" s="336">
        <v>0.01</v>
      </c>
      <c r="H17" s="324">
        <v>0.215</v>
      </c>
      <c r="I17" s="324">
        <v>0.1</v>
      </c>
      <c r="J17" s="324">
        <v>0.28000000000000003</v>
      </c>
      <c r="K17" s="324">
        <v>1</v>
      </c>
      <c r="L17" s="324">
        <v>0.41499999999999998</v>
      </c>
      <c r="M17" s="324">
        <v>100</v>
      </c>
      <c r="N17" s="324">
        <v>0.01</v>
      </c>
      <c r="O17" s="324">
        <v>0.09</v>
      </c>
      <c r="P17" s="324">
        <v>0.1</v>
      </c>
      <c r="Q17" s="324">
        <v>0.17499999999999999</v>
      </c>
      <c r="R17" s="324">
        <v>1</v>
      </c>
      <c r="S17" s="324">
        <v>0.36</v>
      </c>
      <c r="T17" s="324">
        <v>5</v>
      </c>
      <c r="U17" s="324">
        <v>20</v>
      </c>
      <c r="V17" s="324">
        <v>25</v>
      </c>
      <c r="W17" s="324">
        <v>7.0000000000000001E-3</v>
      </c>
      <c r="X17" s="324">
        <v>0.03</v>
      </c>
      <c r="Y17" s="324">
        <v>75</v>
      </c>
      <c r="Z17" s="324">
        <v>0.4</v>
      </c>
      <c r="AA17" s="324">
        <v>0.7</v>
      </c>
      <c r="AB17" s="324">
        <v>100</v>
      </c>
      <c r="AC17" s="324">
        <v>1.3</v>
      </c>
      <c r="AD17" s="324">
        <v>4.4000000000000004</v>
      </c>
      <c r="AE17" s="324">
        <v>0</v>
      </c>
      <c r="AF17" s="324">
        <v>180</v>
      </c>
      <c r="AG17" s="324">
        <v>5</v>
      </c>
      <c r="AH17" s="324">
        <v>58</v>
      </c>
      <c r="AI17" s="324">
        <v>20</v>
      </c>
      <c r="AJ17" s="324">
        <v>32</v>
      </c>
      <c r="AK17" s="324" t="s">
        <v>4910</v>
      </c>
      <c r="AL17" s="324">
        <v>125</v>
      </c>
      <c r="AM17" s="326">
        <v>150</v>
      </c>
      <c r="AN17" s="326">
        <v>206</v>
      </c>
      <c r="AO17" s="324">
        <v>1.7</v>
      </c>
      <c r="AP17" s="324">
        <v>3.9</v>
      </c>
      <c r="AQ17" s="324">
        <v>1.45</v>
      </c>
      <c r="AR17" s="327">
        <v>3000</v>
      </c>
      <c r="AS17" s="328">
        <v>3.5299999999999998E-2</v>
      </c>
      <c r="AT17" s="328">
        <v>3.5299999999999998E-2</v>
      </c>
    </row>
    <row r="18" spans="1:46" ht="15">
      <c r="A18" s="324" t="s">
        <v>4895</v>
      </c>
      <c r="B18" s="324" t="s">
        <v>4918</v>
      </c>
      <c r="C18" s="325" t="s">
        <v>4897</v>
      </c>
      <c r="D18" s="324">
        <v>40</v>
      </c>
      <c r="E18" s="324">
        <v>1</v>
      </c>
      <c r="F18" s="326">
        <v>25</v>
      </c>
      <c r="G18" s="336">
        <v>1E-3</v>
      </c>
      <c r="H18" s="324">
        <v>0.15</v>
      </c>
      <c r="I18" s="324">
        <v>0.1</v>
      </c>
      <c r="J18" s="324">
        <v>0.255</v>
      </c>
      <c r="K18" s="324">
        <v>4</v>
      </c>
      <c r="L18" s="324">
        <v>0.9</v>
      </c>
      <c r="M18" s="324">
        <v>125</v>
      </c>
      <c r="N18" s="324">
        <v>1E-3</v>
      </c>
      <c r="O18" s="324">
        <v>2.5000000000000001E-2</v>
      </c>
      <c r="P18" s="324">
        <v>0.1</v>
      </c>
      <c r="Q18" s="324">
        <v>0.17499999999999999</v>
      </c>
      <c r="R18" s="324">
        <v>4</v>
      </c>
      <c r="S18" s="324">
        <v>0.85</v>
      </c>
      <c r="T18" s="324">
        <v>5</v>
      </c>
      <c r="U18" s="324">
        <v>40</v>
      </c>
      <c r="V18" s="324">
        <v>25</v>
      </c>
      <c r="W18" s="324">
        <v>1.2E-2</v>
      </c>
      <c r="X18" s="324">
        <v>0.1</v>
      </c>
      <c r="Y18" s="324">
        <v>75</v>
      </c>
      <c r="Z18" s="324">
        <v>0.2</v>
      </c>
      <c r="AA18" s="324">
        <v>1</v>
      </c>
      <c r="AB18" s="324">
        <v>125</v>
      </c>
      <c r="AC18" s="324">
        <v>2</v>
      </c>
      <c r="AD18" s="324">
        <v>10</v>
      </c>
      <c r="AE18" s="324">
        <v>0</v>
      </c>
      <c r="AF18" s="324">
        <v>100</v>
      </c>
      <c r="AG18" s="324">
        <v>20</v>
      </c>
      <c r="AH18" s="324">
        <v>22</v>
      </c>
      <c r="AI18" s="324">
        <v>40</v>
      </c>
      <c r="AJ18" s="324">
        <v>18</v>
      </c>
      <c r="AK18" s="324" t="s">
        <v>4910</v>
      </c>
      <c r="AL18" s="324">
        <v>125</v>
      </c>
      <c r="AM18" s="326">
        <v>222</v>
      </c>
      <c r="AN18" s="326">
        <v>206</v>
      </c>
      <c r="AO18" s="324">
        <v>1.7</v>
      </c>
      <c r="AP18" s="324">
        <v>3.9</v>
      </c>
      <c r="AQ18" s="324">
        <v>1.45</v>
      </c>
      <c r="AR18" s="327">
        <v>3000</v>
      </c>
      <c r="AS18" s="328">
        <v>8.1000000000000003E-2</v>
      </c>
      <c r="AT18" s="328">
        <v>8.1000000000000003E-2</v>
      </c>
    </row>
    <row r="19" spans="1:46" ht="15">
      <c r="A19" s="324" t="s">
        <v>4895</v>
      </c>
      <c r="B19" s="324" t="s">
        <v>4919</v>
      </c>
      <c r="C19" s="325" t="s">
        <v>4897</v>
      </c>
      <c r="D19" s="324">
        <v>30</v>
      </c>
      <c r="E19" s="324">
        <v>1</v>
      </c>
      <c r="F19" s="326">
        <v>25</v>
      </c>
      <c r="G19" s="336">
        <v>1E-3</v>
      </c>
      <c r="H19" s="324">
        <v>0.1</v>
      </c>
      <c r="I19" s="324">
        <v>0.1</v>
      </c>
      <c r="J19" s="324">
        <v>0.24</v>
      </c>
      <c r="K19" s="324">
        <v>5</v>
      </c>
      <c r="L19" s="324">
        <v>0.87</v>
      </c>
      <c r="M19" s="324">
        <v>125</v>
      </c>
      <c r="N19" s="324">
        <v>1E-3</v>
      </c>
      <c r="O19" s="324">
        <v>0.01</v>
      </c>
      <c r="P19" s="324">
        <v>0.1</v>
      </c>
      <c r="Q19" s="324">
        <v>0.11</v>
      </c>
      <c r="R19" s="324">
        <v>5</v>
      </c>
      <c r="S19" s="324">
        <v>1</v>
      </c>
      <c r="T19" s="324">
        <v>5</v>
      </c>
      <c r="U19" s="324">
        <v>30</v>
      </c>
      <c r="V19" s="324">
        <v>25</v>
      </c>
      <c r="W19" s="324">
        <v>4.1000000000000002E-2</v>
      </c>
      <c r="X19" s="324">
        <v>0.17</v>
      </c>
      <c r="Y19" s="324">
        <v>80</v>
      </c>
      <c r="Z19" s="324">
        <v>1.4</v>
      </c>
      <c r="AA19" s="324">
        <v>5</v>
      </c>
      <c r="AB19" s="324">
        <v>125</v>
      </c>
      <c r="AC19" s="324">
        <v>23</v>
      </c>
      <c r="AD19" s="324">
        <v>70</v>
      </c>
      <c r="AE19" s="324">
        <v>0.1</v>
      </c>
      <c r="AF19" s="324">
        <v>200</v>
      </c>
      <c r="AG19" s="324">
        <v>3</v>
      </c>
      <c r="AH19" s="324">
        <v>60</v>
      </c>
      <c r="AI19" s="324">
        <v>20</v>
      </c>
      <c r="AJ19" s="324">
        <v>27</v>
      </c>
      <c r="AK19" s="324" t="s">
        <v>4910</v>
      </c>
      <c r="AL19" s="324">
        <v>125</v>
      </c>
      <c r="AM19" s="326">
        <v>222</v>
      </c>
      <c r="AN19" s="326">
        <v>206</v>
      </c>
      <c r="AO19" s="324">
        <v>1.7</v>
      </c>
      <c r="AP19" s="324">
        <v>3.9</v>
      </c>
      <c r="AQ19" s="324">
        <v>1.45</v>
      </c>
      <c r="AR19" s="327">
        <v>3000</v>
      </c>
      <c r="AS19" s="328">
        <v>0.186</v>
      </c>
      <c r="AT19" s="328">
        <v>0.186</v>
      </c>
    </row>
    <row r="20" spans="1:46" ht="15">
      <c r="A20" s="324" t="s">
        <v>4895</v>
      </c>
      <c r="B20" s="324" t="s">
        <v>4920</v>
      </c>
      <c r="C20" s="325" t="s">
        <v>4897</v>
      </c>
      <c r="D20" s="324">
        <v>40</v>
      </c>
      <c r="E20" s="324">
        <v>1</v>
      </c>
      <c r="F20" s="326">
        <v>25</v>
      </c>
      <c r="G20" s="336">
        <v>0.01</v>
      </c>
      <c r="H20" s="324">
        <v>0.31</v>
      </c>
      <c r="I20" s="324">
        <v>0.3</v>
      </c>
      <c r="J20" s="324">
        <v>0.43</v>
      </c>
      <c r="K20" s="324">
        <v>5</v>
      </c>
      <c r="L20" s="324">
        <v>0.95</v>
      </c>
      <c r="M20" s="324">
        <v>150</v>
      </c>
      <c r="N20" s="324">
        <v>0.01</v>
      </c>
      <c r="O20" s="324">
        <v>0.12</v>
      </c>
      <c r="P20" s="324">
        <v>0.3</v>
      </c>
      <c r="Q20" s="324">
        <v>0.32500000000000001</v>
      </c>
      <c r="R20" s="324">
        <v>5</v>
      </c>
      <c r="S20" s="324">
        <v>0.9</v>
      </c>
      <c r="T20" s="324">
        <v>5</v>
      </c>
      <c r="U20" s="324">
        <v>40</v>
      </c>
      <c r="V20" s="324">
        <v>25</v>
      </c>
      <c r="W20" s="324">
        <v>0.01</v>
      </c>
      <c r="X20" s="324">
        <v>0.04</v>
      </c>
      <c r="Y20" s="324">
        <v>26</v>
      </c>
      <c r="Z20" s="324">
        <v>0.01</v>
      </c>
      <c r="AA20" s="324">
        <v>0.04</v>
      </c>
      <c r="AB20" s="324">
        <v>100</v>
      </c>
      <c r="AC20" s="324">
        <v>3</v>
      </c>
      <c r="AD20" s="324">
        <v>5</v>
      </c>
      <c r="AE20" s="324">
        <v>0.1</v>
      </c>
      <c r="AF20" s="324">
        <v>110</v>
      </c>
      <c r="AG20" s="324">
        <v>3</v>
      </c>
      <c r="AH20" s="324">
        <v>60</v>
      </c>
      <c r="AI20" s="324">
        <v>40</v>
      </c>
      <c r="AJ20" s="324">
        <v>16</v>
      </c>
      <c r="AK20" s="324" t="s">
        <v>4910</v>
      </c>
      <c r="AL20" s="324">
        <v>125</v>
      </c>
      <c r="AM20" s="326">
        <v>244</v>
      </c>
      <c r="AN20" s="326">
        <v>206</v>
      </c>
      <c r="AO20" s="324">
        <v>1.7</v>
      </c>
      <c r="AP20" s="324">
        <v>3.9</v>
      </c>
      <c r="AQ20" s="324">
        <v>1.45</v>
      </c>
      <c r="AR20" s="327">
        <v>3000</v>
      </c>
      <c r="AS20" s="328">
        <v>0.186</v>
      </c>
      <c r="AT20" s="328">
        <v>0.186</v>
      </c>
    </row>
    <row r="21" spans="1:46" ht="15">
      <c r="A21" s="324" t="s">
        <v>4895</v>
      </c>
      <c r="B21" s="324" t="s">
        <v>4921</v>
      </c>
      <c r="C21" s="325" t="s">
        <v>4897</v>
      </c>
      <c r="D21" s="324">
        <v>30</v>
      </c>
      <c r="E21" s="324">
        <v>1</v>
      </c>
      <c r="F21" s="326">
        <v>25</v>
      </c>
      <c r="G21" s="336">
        <v>1E-3</v>
      </c>
      <c r="H21" s="324">
        <v>0.19</v>
      </c>
      <c r="I21" s="324">
        <v>0.1</v>
      </c>
      <c r="J21" s="324">
        <v>0.31</v>
      </c>
      <c r="K21" s="324">
        <v>2</v>
      </c>
      <c r="L21" s="324">
        <v>0.65</v>
      </c>
      <c r="M21" s="324">
        <v>125</v>
      </c>
      <c r="N21" s="324">
        <v>1E-3</v>
      </c>
      <c r="O21" s="324">
        <v>0.03</v>
      </c>
      <c r="P21" s="324">
        <v>0.1</v>
      </c>
      <c r="Q21" s="324">
        <v>0.2</v>
      </c>
      <c r="R21" s="324">
        <v>2</v>
      </c>
      <c r="S21" s="324">
        <v>0.67</v>
      </c>
      <c r="T21" s="324">
        <v>10</v>
      </c>
      <c r="U21" s="324">
        <v>30</v>
      </c>
      <c r="V21" s="324">
        <v>25</v>
      </c>
      <c r="W21" s="324">
        <v>2.2000000000000001E-3</v>
      </c>
      <c r="X21" s="324">
        <v>7.0000000000000001E-3</v>
      </c>
      <c r="Y21" s="324">
        <v>75</v>
      </c>
      <c r="Z21" s="324">
        <v>0.1</v>
      </c>
      <c r="AA21" s="324">
        <v>0.2</v>
      </c>
      <c r="AB21" s="324">
        <v>125</v>
      </c>
      <c r="AC21" s="324">
        <v>1.7</v>
      </c>
      <c r="AD21" s="324">
        <v>4</v>
      </c>
      <c r="AE21" s="324">
        <v>0</v>
      </c>
      <c r="AF21" s="324">
        <v>55</v>
      </c>
      <c r="AG21" s="324">
        <v>7.5</v>
      </c>
      <c r="AH21" s="324">
        <v>24</v>
      </c>
      <c r="AI21" s="324">
        <v>20</v>
      </c>
      <c r="AJ21" s="324">
        <v>19</v>
      </c>
      <c r="AK21" s="324" t="s">
        <v>4900</v>
      </c>
      <c r="AL21" s="324">
        <v>125</v>
      </c>
      <c r="AM21" s="326">
        <v>426</v>
      </c>
      <c r="AN21" s="324">
        <v>350</v>
      </c>
      <c r="AO21" s="324">
        <v>1.4</v>
      </c>
      <c r="AP21" s="324">
        <v>2.7</v>
      </c>
      <c r="AQ21" s="324">
        <v>1.05</v>
      </c>
      <c r="AR21" s="327">
        <v>3000</v>
      </c>
      <c r="AS21" s="328">
        <v>0.186</v>
      </c>
      <c r="AT21" s="328">
        <v>0.186</v>
      </c>
    </row>
    <row r="22" spans="1:46" ht="15">
      <c r="A22" s="324" t="s">
        <v>4895</v>
      </c>
      <c r="B22" s="324" t="s">
        <v>4922</v>
      </c>
      <c r="C22" s="325" t="s">
        <v>4897</v>
      </c>
      <c r="D22" s="324">
        <v>20</v>
      </c>
      <c r="E22" s="324">
        <v>1</v>
      </c>
      <c r="F22" s="326">
        <v>25</v>
      </c>
      <c r="G22" s="336">
        <v>1E-3</v>
      </c>
      <c r="H22" s="324">
        <v>0.1</v>
      </c>
      <c r="I22" s="324">
        <v>0.1</v>
      </c>
      <c r="J22" s="324">
        <v>0.21</v>
      </c>
      <c r="K22" s="324">
        <v>10</v>
      </c>
      <c r="L22" s="324">
        <v>0.8</v>
      </c>
      <c r="M22" s="324">
        <v>125</v>
      </c>
      <c r="N22" s="324">
        <v>1E-3</v>
      </c>
      <c r="O22" s="324">
        <v>0.01</v>
      </c>
      <c r="P22" s="324">
        <v>0.1</v>
      </c>
      <c r="Q22" s="324">
        <v>0.08</v>
      </c>
      <c r="R22" s="324">
        <v>10</v>
      </c>
      <c r="S22" s="324">
        <v>0.9</v>
      </c>
      <c r="T22" s="324">
        <v>5</v>
      </c>
      <c r="U22" s="324">
        <v>30</v>
      </c>
      <c r="V22" s="324">
        <v>25</v>
      </c>
      <c r="W22" s="324">
        <v>0.06</v>
      </c>
      <c r="X22" s="324">
        <v>0.3</v>
      </c>
      <c r="Y22" s="324">
        <v>85</v>
      </c>
      <c r="Z22" s="324">
        <v>3</v>
      </c>
      <c r="AA22" s="324">
        <v>11</v>
      </c>
      <c r="AB22" s="324">
        <v>100</v>
      </c>
      <c r="AC22" s="324">
        <v>6</v>
      </c>
      <c r="AD22" s="324">
        <v>21</v>
      </c>
      <c r="AE22" s="324">
        <v>0</v>
      </c>
      <c r="AF22" s="324">
        <v>265</v>
      </c>
      <c r="AG22" s="324">
        <v>10</v>
      </c>
      <c r="AH22" s="324">
        <v>75</v>
      </c>
      <c r="AI22" s="324">
        <v>30</v>
      </c>
      <c r="AJ22" s="324">
        <v>48</v>
      </c>
      <c r="AK22" s="324" t="s">
        <v>4923</v>
      </c>
      <c r="AL22" s="324">
        <v>125</v>
      </c>
      <c r="AM22" s="326">
        <v>10</v>
      </c>
      <c r="AN22" s="326">
        <v>60</v>
      </c>
      <c r="AO22" s="324">
        <v>1.78</v>
      </c>
      <c r="AP22" s="324">
        <v>3.7</v>
      </c>
      <c r="AQ22" s="324">
        <v>1</v>
      </c>
      <c r="AR22" s="327">
        <v>3000</v>
      </c>
      <c r="AS22" s="328">
        <v>0.155</v>
      </c>
      <c r="AT22" s="328">
        <v>0.155</v>
      </c>
    </row>
    <row r="23" spans="1:46" ht="15">
      <c r="A23" s="324" t="s">
        <v>4895</v>
      </c>
      <c r="B23" s="324" t="s">
        <v>4924</v>
      </c>
      <c r="C23" s="325" t="s">
        <v>4897</v>
      </c>
      <c r="D23" s="324">
        <v>30</v>
      </c>
      <c r="E23" s="324">
        <v>1</v>
      </c>
      <c r="F23" s="326">
        <v>25</v>
      </c>
      <c r="G23" s="336">
        <v>1E-3</v>
      </c>
      <c r="H23" s="324">
        <v>0.11</v>
      </c>
      <c r="I23" s="324">
        <v>0.1</v>
      </c>
      <c r="J23" s="324">
        <v>0.23</v>
      </c>
      <c r="K23" s="324">
        <v>10</v>
      </c>
      <c r="L23" s="324">
        <v>0.8</v>
      </c>
      <c r="M23" s="324">
        <v>125</v>
      </c>
      <c r="N23" s="324">
        <v>1E-3</v>
      </c>
      <c r="O23" s="324">
        <v>0.01</v>
      </c>
      <c r="P23" s="324">
        <v>0.1</v>
      </c>
      <c r="Q23" s="324">
        <v>0.11</v>
      </c>
      <c r="R23" s="324">
        <v>10</v>
      </c>
      <c r="S23" s="324">
        <v>1</v>
      </c>
      <c r="T23" s="324">
        <v>5</v>
      </c>
      <c r="U23" s="324">
        <v>20</v>
      </c>
      <c r="V23" s="324">
        <v>25</v>
      </c>
      <c r="W23" s="324">
        <v>0.04</v>
      </c>
      <c r="X23" s="324">
        <v>0.1</v>
      </c>
      <c r="Y23" s="324">
        <v>85</v>
      </c>
      <c r="Z23" s="324">
        <v>1.3</v>
      </c>
      <c r="AA23" s="324">
        <v>2</v>
      </c>
      <c r="AB23" s="324">
        <v>125</v>
      </c>
      <c r="AC23" s="324">
        <v>2.5</v>
      </c>
      <c r="AD23" s="324">
        <v>6.5</v>
      </c>
      <c r="AE23" s="324">
        <v>0</v>
      </c>
      <c r="AF23" s="324">
        <v>200</v>
      </c>
      <c r="AG23" s="324">
        <v>7</v>
      </c>
      <c r="AH23" s="324">
        <v>44</v>
      </c>
      <c r="AI23" s="324">
        <v>20</v>
      </c>
      <c r="AJ23" s="324">
        <v>30</v>
      </c>
      <c r="AK23" s="324" t="s">
        <v>4923</v>
      </c>
      <c r="AL23" s="324">
        <v>125</v>
      </c>
      <c r="AM23" s="326">
        <v>10</v>
      </c>
      <c r="AN23" s="326">
        <v>60</v>
      </c>
      <c r="AO23" s="324">
        <v>1.78</v>
      </c>
      <c r="AP23" s="324">
        <v>3.7</v>
      </c>
      <c r="AQ23" s="324">
        <v>1</v>
      </c>
      <c r="AR23" s="327">
        <v>3000</v>
      </c>
      <c r="AS23" s="328">
        <v>0.155</v>
      </c>
      <c r="AT23" s="328">
        <v>0.155</v>
      </c>
    </row>
    <row r="24" spans="1:46" ht="15">
      <c r="A24" s="324" t="s">
        <v>4895</v>
      </c>
      <c r="B24" s="324" t="s">
        <v>4925</v>
      </c>
      <c r="C24" s="325" t="s">
        <v>4897</v>
      </c>
      <c r="D24" s="324">
        <v>30</v>
      </c>
      <c r="E24" s="324">
        <v>1</v>
      </c>
      <c r="F24" s="326">
        <v>25</v>
      </c>
      <c r="G24" s="336">
        <v>1E-3</v>
      </c>
      <c r="H24" s="324">
        <v>0.1</v>
      </c>
      <c r="I24" s="324">
        <v>0.1</v>
      </c>
      <c r="J24" s="324">
        <v>0.21</v>
      </c>
      <c r="K24" s="324">
        <v>10</v>
      </c>
      <c r="L24" s="324">
        <v>0.8</v>
      </c>
      <c r="M24" s="324">
        <v>125</v>
      </c>
      <c r="N24" s="324">
        <v>1E-3</v>
      </c>
      <c r="O24" s="324">
        <v>0.01</v>
      </c>
      <c r="P24" s="324">
        <v>0.1</v>
      </c>
      <c r="Q24" s="324">
        <v>0.09</v>
      </c>
      <c r="R24" s="324">
        <v>10</v>
      </c>
      <c r="S24" s="324">
        <v>0.9</v>
      </c>
      <c r="T24" s="324">
        <v>5</v>
      </c>
      <c r="U24" s="324">
        <v>30</v>
      </c>
      <c r="V24" s="324">
        <v>25</v>
      </c>
      <c r="W24" s="324">
        <v>0.06</v>
      </c>
      <c r="X24" s="324">
        <v>0.3</v>
      </c>
      <c r="Y24" s="324">
        <v>85</v>
      </c>
      <c r="Z24" s="324">
        <v>3</v>
      </c>
      <c r="AA24" s="324">
        <v>10</v>
      </c>
      <c r="AB24" s="324">
        <v>100</v>
      </c>
      <c r="AC24" s="324">
        <v>6</v>
      </c>
      <c r="AD24" s="324">
        <v>21</v>
      </c>
      <c r="AE24" s="324">
        <v>0</v>
      </c>
      <c r="AF24" s="324">
        <v>265</v>
      </c>
      <c r="AG24" s="324">
        <v>10</v>
      </c>
      <c r="AH24" s="324">
        <v>75</v>
      </c>
      <c r="AI24" s="324">
        <v>30</v>
      </c>
      <c r="AJ24" s="324">
        <v>48</v>
      </c>
      <c r="AK24" s="324" t="s">
        <v>4923</v>
      </c>
      <c r="AL24" s="324">
        <v>125</v>
      </c>
      <c r="AM24" s="326">
        <v>10</v>
      </c>
      <c r="AN24" s="326">
        <v>60</v>
      </c>
      <c r="AO24" s="324">
        <v>1.78</v>
      </c>
      <c r="AP24" s="324">
        <v>3.7</v>
      </c>
      <c r="AQ24" s="324">
        <v>1</v>
      </c>
      <c r="AR24" s="327">
        <v>3000</v>
      </c>
      <c r="AS24" s="328">
        <v>0.155</v>
      </c>
      <c r="AT24" s="328">
        <v>0.155</v>
      </c>
    </row>
    <row r="25" spans="1:46" ht="15">
      <c r="A25" s="324" t="s">
        <v>4895</v>
      </c>
      <c r="B25" s="324" t="s">
        <v>4926</v>
      </c>
      <c r="C25" s="325" t="s">
        <v>4897</v>
      </c>
      <c r="D25" s="324">
        <v>40</v>
      </c>
      <c r="E25" s="324">
        <v>1</v>
      </c>
      <c r="F25" s="326">
        <v>25</v>
      </c>
      <c r="G25" s="336">
        <v>1E-3</v>
      </c>
      <c r="H25" s="324">
        <v>0.19</v>
      </c>
      <c r="I25" s="324">
        <v>0.1</v>
      </c>
      <c r="J25" s="324">
        <v>0.28999999999999998</v>
      </c>
      <c r="K25" s="324">
        <v>10</v>
      </c>
      <c r="L25" s="324">
        <v>0.72</v>
      </c>
      <c r="M25" s="324">
        <v>125</v>
      </c>
      <c r="N25" s="324">
        <v>1E-3</v>
      </c>
      <c r="O25" s="324">
        <v>0.01</v>
      </c>
      <c r="P25" s="324">
        <v>0.1</v>
      </c>
      <c r="Q25" s="324">
        <v>0.15</v>
      </c>
      <c r="R25" s="324">
        <v>10</v>
      </c>
      <c r="S25" s="324">
        <v>0.72</v>
      </c>
      <c r="T25" s="324">
        <v>5</v>
      </c>
      <c r="U25" s="324">
        <v>40</v>
      </c>
      <c r="V25" s="324">
        <v>25</v>
      </c>
      <c r="W25" s="324">
        <v>1.8E-3</v>
      </c>
      <c r="X25" s="324">
        <v>1.2E-2</v>
      </c>
      <c r="Y25" s="324">
        <v>85</v>
      </c>
      <c r="Z25" s="324">
        <v>0.12</v>
      </c>
      <c r="AA25" s="324">
        <v>0.7</v>
      </c>
      <c r="AB25" s="324">
        <v>125</v>
      </c>
      <c r="AC25" s="324">
        <v>1.4</v>
      </c>
      <c r="AD25" s="324">
        <v>8</v>
      </c>
      <c r="AE25" s="324">
        <v>0</v>
      </c>
      <c r="AF25" s="324">
        <v>270</v>
      </c>
      <c r="AG25" s="324">
        <v>10</v>
      </c>
      <c r="AH25" s="324">
        <v>80</v>
      </c>
      <c r="AI25" s="324">
        <v>30</v>
      </c>
      <c r="AJ25" s="324">
        <v>50</v>
      </c>
      <c r="AK25" s="324" t="s">
        <v>4923</v>
      </c>
      <c r="AL25" s="324">
        <v>125</v>
      </c>
      <c r="AM25" s="326">
        <v>10</v>
      </c>
      <c r="AN25" s="326">
        <v>60</v>
      </c>
      <c r="AO25" s="324">
        <v>1.78</v>
      </c>
      <c r="AP25" s="324">
        <v>3.7</v>
      </c>
      <c r="AQ25" s="324">
        <v>1</v>
      </c>
      <c r="AR25" s="327">
        <v>3000</v>
      </c>
      <c r="AS25" s="328">
        <v>0.155</v>
      </c>
      <c r="AT25" s="328">
        <v>0.155</v>
      </c>
    </row>
    <row r="26" spans="1:46" ht="15">
      <c r="A26" s="324" t="s">
        <v>4895</v>
      </c>
      <c r="B26" s="324" t="s">
        <v>4927</v>
      </c>
      <c r="C26" s="325" t="s">
        <v>4897</v>
      </c>
      <c r="D26" s="324">
        <v>20</v>
      </c>
      <c r="E26" s="324">
        <v>1</v>
      </c>
      <c r="F26" s="326">
        <v>25</v>
      </c>
      <c r="G26" s="336">
        <v>1E-3</v>
      </c>
      <c r="H26" s="324">
        <v>0.15</v>
      </c>
      <c r="I26" s="324">
        <v>0.1</v>
      </c>
      <c r="J26" s="324">
        <v>0.26</v>
      </c>
      <c r="K26" s="324">
        <v>10</v>
      </c>
      <c r="L26" s="324">
        <v>0.75</v>
      </c>
      <c r="M26" s="324">
        <v>125</v>
      </c>
      <c r="N26" s="324">
        <v>1E-3</v>
      </c>
      <c r="O26" s="324">
        <v>0.01</v>
      </c>
      <c r="P26" s="324">
        <v>0.1</v>
      </c>
      <c r="Q26" s="324">
        <v>0.13</v>
      </c>
      <c r="R26" s="324">
        <v>10</v>
      </c>
      <c r="S26" s="324">
        <v>0.85</v>
      </c>
      <c r="T26" s="324">
        <v>5</v>
      </c>
      <c r="U26" s="324">
        <v>20</v>
      </c>
      <c r="V26" s="324">
        <v>25</v>
      </c>
      <c r="W26" s="324">
        <v>8.9999999999999993E-3</v>
      </c>
      <c r="X26" s="324">
        <v>0.03</v>
      </c>
      <c r="Y26" s="324">
        <v>85</v>
      </c>
      <c r="Z26" s="324">
        <v>0.55000000000000004</v>
      </c>
      <c r="AA26" s="324">
        <v>1</v>
      </c>
      <c r="AB26" s="324">
        <v>125</v>
      </c>
      <c r="AC26" s="324">
        <v>5</v>
      </c>
      <c r="AD26" s="324">
        <v>10</v>
      </c>
      <c r="AE26" s="324">
        <v>0</v>
      </c>
      <c r="AF26" s="324">
        <v>165</v>
      </c>
      <c r="AG26" s="324">
        <v>5</v>
      </c>
      <c r="AH26" s="324">
        <v>60</v>
      </c>
      <c r="AI26" s="324">
        <v>20</v>
      </c>
      <c r="AJ26" s="324">
        <v>38</v>
      </c>
      <c r="AK26" s="324" t="s">
        <v>4906</v>
      </c>
      <c r="AL26" s="324">
        <v>125</v>
      </c>
      <c r="AM26" s="326">
        <v>6</v>
      </c>
      <c r="AN26" s="326">
        <v>80</v>
      </c>
      <c r="AO26" s="324">
        <v>1.25</v>
      </c>
      <c r="AP26" s="324">
        <v>2.5</v>
      </c>
      <c r="AQ26" s="324">
        <v>0.7</v>
      </c>
      <c r="AR26" s="327">
        <v>3000</v>
      </c>
      <c r="AS26" s="328">
        <v>0.23200000000000001</v>
      </c>
      <c r="AT26" s="328">
        <v>0.23200000000000001</v>
      </c>
    </row>
    <row r="27" spans="1:46" ht="15">
      <c r="A27" s="324" t="s">
        <v>4895</v>
      </c>
      <c r="B27" s="324" t="s">
        <v>4928</v>
      </c>
      <c r="C27" s="325" t="s">
        <v>4897</v>
      </c>
      <c r="D27" s="324">
        <v>30</v>
      </c>
      <c r="E27" s="324">
        <v>1</v>
      </c>
      <c r="F27" s="326">
        <v>25</v>
      </c>
      <c r="G27" s="336">
        <v>1E-3</v>
      </c>
      <c r="H27" s="324">
        <v>0.21</v>
      </c>
      <c r="I27" s="324">
        <v>0.1</v>
      </c>
      <c r="J27" s="324">
        <v>0.33</v>
      </c>
      <c r="K27" s="324">
        <v>10</v>
      </c>
      <c r="L27" s="324">
        <v>0.9</v>
      </c>
      <c r="M27" s="324">
        <v>150</v>
      </c>
      <c r="N27" s="324">
        <v>1E-3</v>
      </c>
      <c r="O27" s="324">
        <v>0.02</v>
      </c>
      <c r="P27" s="324">
        <v>0.1</v>
      </c>
      <c r="Q27" s="324">
        <v>0.17</v>
      </c>
      <c r="R27" s="324">
        <v>10</v>
      </c>
      <c r="S27" s="324">
        <v>1</v>
      </c>
      <c r="T27" s="324">
        <v>5</v>
      </c>
      <c r="U27" s="324">
        <v>30</v>
      </c>
      <c r="V27" s="324">
        <v>25</v>
      </c>
      <c r="W27" s="324">
        <v>5.0000000000000001E-4</v>
      </c>
      <c r="X27" s="324">
        <v>2E-3</v>
      </c>
      <c r="Y27" s="324">
        <v>85</v>
      </c>
      <c r="Z27" s="324">
        <v>7.0000000000000007E-2</v>
      </c>
      <c r="AA27" s="324">
        <v>0.2</v>
      </c>
      <c r="AB27" s="324">
        <v>125</v>
      </c>
      <c r="AC27" s="324">
        <v>2.1</v>
      </c>
      <c r="AD27" s="324">
        <v>6</v>
      </c>
      <c r="AE27" s="324">
        <v>0</v>
      </c>
      <c r="AF27" s="324">
        <v>200</v>
      </c>
      <c r="AG27" s="324">
        <v>10</v>
      </c>
      <c r="AH27" s="324">
        <v>42</v>
      </c>
      <c r="AI27" s="324">
        <v>30</v>
      </c>
      <c r="AJ27" s="324">
        <v>27</v>
      </c>
      <c r="AK27" s="324" t="s">
        <v>4906</v>
      </c>
      <c r="AL27" s="324">
        <v>150</v>
      </c>
      <c r="AM27" s="326">
        <v>6</v>
      </c>
      <c r="AN27" s="326">
        <v>80</v>
      </c>
      <c r="AO27" s="324">
        <v>1.25</v>
      </c>
      <c r="AP27" s="324">
        <v>2.5</v>
      </c>
      <c r="AQ27" s="324">
        <v>0.7</v>
      </c>
      <c r="AR27" s="327">
        <v>3000</v>
      </c>
      <c r="AS27" s="328">
        <v>0.155</v>
      </c>
      <c r="AT27" s="328">
        <v>0.155</v>
      </c>
    </row>
    <row r="28" spans="1:46" ht="15">
      <c r="A28" s="324" t="s">
        <v>4895</v>
      </c>
      <c r="B28" s="324" t="s">
        <v>4929</v>
      </c>
      <c r="C28" s="325" t="s">
        <v>4897</v>
      </c>
      <c r="D28" s="324">
        <v>30</v>
      </c>
      <c r="E28" s="324">
        <v>1</v>
      </c>
      <c r="F28" s="326">
        <v>25</v>
      </c>
      <c r="G28" s="336">
        <v>1E-3</v>
      </c>
      <c r="H28" s="324">
        <v>0.12</v>
      </c>
      <c r="I28" s="324">
        <v>0.1</v>
      </c>
      <c r="J28" s="324">
        <v>0.22500000000000001</v>
      </c>
      <c r="K28" s="324">
        <v>10</v>
      </c>
      <c r="L28" s="324">
        <v>0.65</v>
      </c>
      <c r="M28" s="324">
        <v>125</v>
      </c>
      <c r="N28" s="324">
        <v>1E-3</v>
      </c>
      <c r="O28" s="324">
        <v>0.01</v>
      </c>
      <c r="P28" s="324">
        <v>0.1</v>
      </c>
      <c r="Q28" s="324">
        <v>0.1</v>
      </c>
      <c r="R28" s="324">
        <v>10</v>
      </c>
      <c r="S28" s="324">
        <v>0.75</v>
      </c>
      <c r="T28" s="324">
        <v>5</v>
      </c>
      <c r="U28" s="324">
        <v>30</v>
      </c>
      <c r="V28" s="324">
        <v>25</v>
      </c>
      <c r="W28" s="324">
        <v>0.03</v>
      </c>
      <c r="X28" s="324">
        <v>0.4</v>
      </c>
      <c r="Y28" s="324">
        <v>75</v>
      </c>
      <c r="Z28" s="324">
        <v>1.1000000000000001</v>
      </c>
      <c r="AA28" s="324">
        <v>8</v>
      </c>
      <c r="AB28" s="324">
        <v>125</v>
      </c>
      <c r="AC28" s="324">
        <v>12</v>
      </c>
      <c r="AD28" s="324">
        <v>100</v>
      </c>
      <c r="AE28" s="324">
        <v>0</v>
      </c>
      <c r="AF28" s="324">
        <v>150</v>
      </c>
      <c r="AG28" s="324">
        <v>10</v>
      </c>
      <c r="AH28" s="324">
        <v>48</v>
      </c>
      <c r="AI28" s="324">
        <v>30</v>
      </c>
      <c r="AJ28" s="324">
        <v>32</v>
      </c>
      <c r="AK28" s="324" t="s">
        <v>4906</v>
      </c>
      <c r="AL28" s="324">
        <v>125</v>
      </c>
      <c r="AM28" s="326">
        <v>6</v>
      </c>
      <c r="AN28" s="326">
        <v>80</v>
      </c>
      <c r="AO28" s="324">
        <v>1.25</v>
      </c>
      <c r="AP28" s="324">
        <v>2.5</v>
      </c>
      <c r="AQ28" s="324">
        <v>0.7</v>
      </c>
      <c r="AR28" s="327">
        <v>3000</v>
      </c>
      <c r="AS28" s="328">
        <v>0.23200000000000001</v>
      </c>
      <c r="AT28" s="328">
        <v>0.23200000000000001</v>
      </c>
    </row>
    <row r="29" spans="1:46" ht="15">
      <c r="A29" s="324" t="s">
        <v>4895</v>
      </c>
      <c r="B29" s="324" t="s">
        <v>4930</v>
      </c>
      <c r="C29" s="325" t="s">
        <v>4897</v>
      </c>
      <c r="D29" s="324">
        <v>40</v>
      </c>
      <c r="E29" s="324">
        <v>1</v>
      </c>
      <c r="F29" s="326">
        <v>25</v>
      </c>
      <c r="G29" s="336">
        <v>1E-3</v>
      </c>
      <c r="H29" s="324">
        <v>0.23</v>
      </c>
      <c r="I29" s="324">
        <v>0.1</v>
      </c>
      <c r="J29" s="324">
        <v>0.36</v>
      </c>
      <c r="K29" s="324">
        <v>5</v>
      </c>
      <c r="L29" s="324">
        <v>0.77</v>
      </c>
      <c r="M29" s="324">
        <v>150</v>
      </c>
      <c r="N29" s="324">
        <v>1E-3</v>
      </c>
      <c r="O29" s="324">
        <v>0.03</v>
      </c>
      <c r="P29" s="324">
        <v>0.1</v>
      </c>
      <c r="Q29" s="324">
        <v>0.2</v>
      </c>
      <c r="R29" s="324">
        <v>5</v>
      </c>
      <c r="S29" s="324">
        <v>0.67</v>
      </c>
      <c r="T29" s="324">
        <v>5</v>
      </c>
      <c r="U29" s="324">
        <v>40</v>
      </c>
      <c r="V29" s="324">
        <v>25</v>
      </c>
      <c r="W29" s="324">
        <v>2.7E-4</v>
      </c>
      <c r="X29" s="324">
        <v>1.8E-3</v>
      </c>
      <c r="Y29" s="324">
        <v>85</v>
      </c>
      <c r="Z29" s="324">
        <v>0.04</v>
      </c>
      <c r="AA29" s="324">
        <v>0.17</v>
      </c>
      <c r="AB29" s="324">
        <v>150</v>
      </c>
      <c r="AC29" s="324">
        <v>1.3</v>
      </c>
      <c r="AD29" s="324">
        <v>5</v>
      </c>
      <c r="AE29" s="324">
        <v>0</v>
      </c>
      <c r="AF29" s="324">
        <v>144</v>
      </c>
      <c r="AG29" s="324">
        <v>10</v>
      </c>
      <c r="AH29" s="324">
        <v>30</v>
      </c>
      <c r="AI29" s="324">
        <v>30</v>
      </c>
      <c r="AJ29" s="324">
        <v>20</v>
      </c>
      <c r="AK29" s="324" t="s">
        <v>4906</v>
      </c>
      <c r="AL29" s="324">
        <v>150</v>
      </c>
      <c r="AM29" s="326">
        <v>15</v>
      </c>
      <c r="AN29" s="326">
        <v>80</v>
      </c>
      <c r="AO29" s="324">
        <v>1.25</v>
      </c>
      <c r="AP29" s="324">
        <v>2.5</v>
      </c>
      <c r="AQ29" s="324">
        <v>0.7</v>
      </c>
      <c r="AR29" s="327">
        <v>3000</v>
      </c>
      <c r="AS29" s="328">
        <v>0.14000000000000001</v>
      </c>
      <c r="AT29" s="328">
        <v>0.14000000000000001</v>
      </c>
    </row>
    <row r="30" spans="1:46" ht="15">
      <c r="A30" s="324" t="s">
        <v>4895</v>
      </c>
      <c r="B30" s="324" t="s">
        <v>4931</v>
      </c>
      <c r="C30" s="325" t="s">
        <v>4897</v>
      </c>
      <c r="D30" s="324">
        <v>30</v>
      </c>
      <c r="E30" s="324">
        <v>1</v>
      </c>
      <c r="F30" s="326">
        <v>25</v>
      </c>
      <c r="G30" s="336">
        <v>1E-3</v>
      </c>
      <c r="H30" s="324">
        <v>0.15</v>
      </c>
      <c r="I30" s="324">
        <v>0.05</v>
      </c>
      <c r="J30" s="324">
        <v>0.26</v>
      </c>
      <c r="K30" s="324">
        <v>1</v>
      </c>
      <c r="L30" s="324">
        <v>0.46</v>
      </c>
      <c r="M30" s="324">
        <v>125</v>
      </c>
      <c r="N30" s="324">
        <v>1E-3</v>
      </c>
      <c r="O30" s="324">
        <v>0.02</v>
      </c>
      <c r="P30" s="324">
        <v>0.05</v>
      </c>
      <c r="Q30" s="324">
        <v>0.13</v>
      </c>
      <c r="R30" s="324">
        <v>1</v>
      </c>
      <c r="S30" s="324">
        <v>0.43</v>
      </c>
      <c r="T30" s="324">
        <v>5</v>
      </c>
      <c r="U30" s="324">
        <v>30</v>
      </c>
      <c r="V30" s="324">
        <v>25</v>
      </c>
      <c r="W30" s="324">
        <v>6.9999999999999999E-4</v>
      </c>
      <c r="X30" s="324">
        <v>1.1999999999999999E-3</v>
      </c>
      <c r="Y30" s="324">
        <v>75</v>
      </c>
      <c r="Z30" s="324">
        <v>0.18</v>
      </c>
      <c r="AA30" s="324">
        <v>0.4</v>
      </c>
      <c r="AB30" s="324">
        <v>100</v>
      </c>
      <c r="AC30" s="324">
        <v>0.8</v>
      </c>
      <c r="AD30" s="324">
        <v>2</v>
      </c>
      <c r="AE30" s="324">
        <v>0</v>
      </c>
      <c r="AF30" s="324">
        <v>75</v>
      </c>
      <c r="AG30" s="324">
        <v>9</v>
      </c>
      <c r="AH30" s="324">
        <v>23</v>
      </c>
      <c r="AI30" s="324">
        <v>30</v>
      </c>
      <c r="AJ30" s="324">
        <v>16</v>
      </c>
      <c r="AK30" s="324" t="s">
        <v>4900</v>
      </c>
      <c r="AL30" s="324">
        <v>125</v>
      </c>
      <c r="AM30" s="326">
        <v>426</v>
      </c>
      <c r="AN30" s="324">
        <v>350</v>
      </c>
      <c r="AO30" s="324">
        <v>1.4</v>
      </c>
      <c r="AP30" s="324">
        <v>2.7</v>
      </c>
      <c r="AQ30" s="324">
        <v>1.05</v>
      </c>
      <c r="AR30" s="327">
        <v>3000</v>
      </c>
      <c r="AS30" s="328">
        <v>0.12375</v>
      </c>
      <c r="AT30" s="328">
        <v>0.12375</v>
      </c>
    </row>
    <row r="31" spans="1:46" ht="15">
      <c r="A31" s="324" t="s">
        <v>4932</v>
      </c>
      <c r="B31" s="324" t="s">
        <v>4933</v>
      </c>
      <c r="C31" s="325" t="s">
        <v>4897</v>
      </c>
      <c r="D31" s="324">
        <v>15</v>
      </c>
      <c r="E31" s="324">
        <v>1</v>
      </c>
      <c r="F31" s="324">
        <v>25</v>
      </c>
      <c r="G31" s="336">
        <v>0.1</v>
      </c>
      <c r="H31" s="324">
        <v>0.25</v>
      </c>
      <c r="I31" s="324">
        <v>1</v>
      </c>
      <c r="J31" s="324">
        <v>0.35</v>
      </c>
      <c r="K31" s="324">
        <v>10</v>
      </c>
      <c r="L31" s="324">
        <v>1</v>
      </c>
      <c r="M31" s="324">
        <v>100</v>
      </c>
      <c r="N31" s="324">
        <v>0.1</v>
      </c>
      <c r="O31" s="324">
        <v>0.15</v>
      </c>
      <c r="P31" s="324">
        <v>1</v>
      </c>
      <c r="Q31" s="324">
        <v>0.28999999999999998</v>
      </c>
      <c r="R31" s="324">
        <v>10</v>
      </c>
      <c r="S31" s="324">
        <v>0.95</v>
      </c>
      <c r="T31" s="324">
        <v>3</v>
      </c>
      <c r="U31" s="324">
        <v>15</v>
      </c>
      <c r="V31" s="324">
        <v>25</v>
      </c>
      <c r="W31" s="324">
        <v>0.04</v>
      </c>
      <c r="X31" s="324">
        <v>0.13</v>
      </c>
      <c r="Y31" s="324">
        <v>75</v>
      </c>
      <c r="Z31" s="324">
        <v>0.41</v>
      </c>
      <c r="AA31" s="324">
        <v>1.2</v>
      </c>
      <c r="AB31" s="324">
        <v>100</v>
      </c>
      <c r="AC31" s="324">
        <v>1.7</v>
      </c>
      <c r="AD31" s="324">
        <v>5</v>
      </c>
      <c r="AE31" s="324">
        <v>1.5</v>
      </c>
      <c r="AF31" s="324">
        <v>300</v>
      </c>
      <c r="AG31" s="324">
        <v>6</v>
      </c>
      <c r="AH31" s="324">
        <v>150</v>
      </c>
      <c r="AI31" s="324">
        <v>15</v>
      </c>
      <c r="AJ31" s="324">
        <v>90</v>
      </c>
      <c r="AK31" s="324" t="s">
        <v>4934</v>
      </c>
      <c r="AL31" s="324">
        <v>125</v>
      </c>
      <c r="AM31" s="326">
        <v>36</v>
      </c>
      <c r="AN31" s="326">
        <v>80</v>
      </c>
      <c r="AO31" s="324">
        <v>3</v>
      </c>
      <c r="AP31" s="324">
        <v>5.6</v>
      </c>
      <c r="AQ31" s="324">
        <v>2.4</v>
      </c>
      <c r="AR31" s="327">
        <v>3000</v>
      </c>
      <c r="AS31" s="328">
        <v>0.33600000000000002</v>
      </c>
      <c r="AT31" s="328">
        <v>0.33600000000000002</v>
      </c>
    </row>
    <row r="32" spans="1:46" ht="15">
      <c r="A32" s="324" t="s">
        <v>4907</v>
      </c>
      <c r="B32" s="328" t="s">
        <v>4935</v>
      </c>
      <c r="C32" s="325" t="s">
        <v>4897</v>
      </c>
      <c r="D32" s="324">
        <v>30</v>
      </c>
      <c r="E32" s="325">
        <v>1</v>
      </c>
      <c r="F32" s="326">
        <v>25</v>
      </c>
      <c r="G32" s="336">
        <v>0.1</v>
      </c>
      <c r="H32" s="324">
        <v>0.26</v>
      </c>
      <c r="I32" s="324">
        <v>1</v>
      </c>
      <c r="J32" s="324">
        <v>0.35</v>
      </c>
      <c r="K32" s="324">
        <v>10</v>
      </c>
      <c r="L32" s="324">
        <v>0.66</v>
      </c>
      <c r="M32" s="324">
        <v>125</v>
      </c>
      <c r="N32" s="324">
        <v>0.1</v>
      </c>
      <c r="O32" s="324">
        <v>0.12</v>
      </c>
      <c r="P32" s="324">
        <v>1</v>
      </c>
      <c r="Q32" s="324">
        <v>0.24</v>
      </c>
      <c r="R32" s="324">
        <v>10</v>
      </c>
      <c r="S32" s="324">
        <v>0.72</v>
      </c>
      <c r="T32" s="324">
        <v>10</v>
      </c>
      <c r="U32" s="324">
        <v>30</v>
      </c>
      <c r="V32" s="324">
        <v>25</v>
      </c>
      <c r="W32" s="324">
        <v>2.4E-2</v>
      </c>
      <c r="X32" s="324">
        <v>0.13</v>
      </c>
      <c r="Y32" s="324">
        <v>100</v>
      </c>
      <c r="Z32" s="324">
        <v>4</v>
      </c>
      <c r="AA32" s="324">
        <v>10</v>
      </c>
      <c r="AB32" s="324">
        <v>125</v>
      </c>
      <c r="AC32" s="324">
        <v>12</v>
      </c>
      <c r="AD32" s="324">
        <v>33</v>
      </c>
      <c r="AE32" s="324">
        <v>0</v>
      </c>
      <c r="AF32" s="324">
        <v>270</v>
      </c>
      <c r="AG32" s="324">
        <v>10</v>
      </c>
      <c r="AH32" s="324">
        <v>60</v>
      </c>
      <c r="AI32" s="324">
        <v>30</v>
      </c>
      <c r="AJ32" s="324">
        <v>35</v>
      </c>
      <c r="AK32" s="324" t="s">
        <v>4936</v>
      </c>
      <c r="AL32" s="324">
        <v>125</v>
      </c>
      <c r="AM32" s="326">
        <v>21</v>
      </c>
      <c r="AN32" s="326">
        <v>80</v>
      </c>
      <c r="AO32" s="324">
        <v>1.8</v>
      </c>
      <c r="AP32" s="324">
        <v>3.8</v>
      </c>
      <c r="AQ32" s="324">
        <v>1</v>
      </c>
      <c r="AR32" s="327">
        <v>1000</v>
      </c>
      <c r="AS32" s="328">
        <v>0.1024</v>
      </c>
      <c r="AT32" s="328">
        <v>0.1024</v>
      </c>
    </row>
    <row r="33" spans="1:46" ht="15.75">
      <c r="A33" s="337" t="s">
        <v>4907</v>
      </c>
      <c r="B33" s="338" t="s">
        <v>4937</v>
      </c>
      <c r="C33" s="339" t="s">
        <v>4897</v>
      </c>
      <c r="D33" s="337">
        <v>30</v>
      </c>
      <c r="E33" s="339">
        <v>1</v>
      </c>
      <c r="F33" s="340">
        <v>25</v>
      </c>
      <c r="G33" s="341">
        <v>0.1</v>
      </c>
      <c r="H33" s="342">
        <v>0.34</v>
      </c>
      <c r="I33" s="337">
        <v>0.5</v>
      </c>
      <c r="J33" s="337">
        <v>0.435</v>
      </c>
      <c r="K33" s="337">
        <v>2</v>
      </c>
      <c r="L33" s="337">
        <v>0.6</v>
      </c>
      <c r="M33" s="337">
        <v>125</v>
      </c>
      <c r="N33" s="337">
        <v>0.1</v>
      </c>
      <c r="O33" s="337">
        <v>0.2</v>
      </c>
      <c r="P33" s="337">
        <v>0.5</v>
      </c>
      <c r="Q33" s="337">
        <v>0.32500000000000001</v>
      </c>
      <c r="R33" s="337">
        <v>2</v>
      </c>
      <c r="S33" s="337">
        <v>0.6</v>
      </c>
      <c r="T33" s="337">
        <v>5</v>
      </c>
      <c r="U33" s="337">
        <v>30</v>
      </c>
      <c r="V33" s="337">
        <v>25</v>
      </c>
      <c r="W33" s="337">
        <v>8.9999999999999998E-4</v>
      </c>
      <c r="X33" s="337">
        <v>8.9999999999999993E-3</v>
      </c>
      <c r="Y33" s="337">
        <v>75</v>
      </c>
      <c r="Z33" s="337">
        <v>0.05</v>
      </c>
      <c r="AA33" s="337">
        <v>0.3</v>
      </c>
      <c r="AB33" s="337">
        <v>125</v>
      </c>
      <c r="AC33" s="337">
        <v>2</v>
      </c>
      <c r="AD33" s="337">
        <v>4</v>
      </c>
      <c r="AE33" s="337">
        <v>0</v>
      </c>
      <c r="AF33" s="337">
        <v>180</v>
      </c>
      <c r="AG33" s="337">
        <v>10</v>
      </c>
      <c r="AH33" s="337">
        <v>45</v>
      </c>
      <c r="AI33" s="337">
        <v>30</v>
      </c>
      <c r="AJ33" s="337">
        <v>27</v>
      </c>
      <c r="AK33" s="337" t="s">
        <v>4910</v>
      </c>
      <c r="AL33" s="337">
        <v>125</v>
      </c>
      <c r="AM33" s="340">
        <v>108</v>
      </c>
      <c r="AN33" s="340">
        <v>206</v>
      </c>
      <c r="AO33" s="337">
        <v>1.7</v>
      </c>
      <c r="AP33" s="337">
        <v>3.9</v>
      </c>
      <c r="AQ33" s="337">
        <v>1.45</v>
      </c>
      <c r="AR33" s="343">
        <v>1000</v>
      </c>
      <c r="AS33" s="338">
        <v>8.6699999999999999E-2</v>
      </c>
      <c r="AT33" s="338">
        <v>8.6699999999999999E-2</v>
      </c>
    </row>
    <row r="34" spans="1:46" ht="15">
      <c r="A34" s="324" t="s">
        <v>4907</v>
      </c>
      <c r="B34" s="328" t="s">
        <v>4938</v>
      </c>
      <c r="C34" s="325" t="s">
        <v>4897</v>
      </c>
      <c r="D34" s="324">
        <v>20</v>
      </c>
      <c r="E34" s="324">
        <v>1</v>
      </c>
      <c r="F34" s="324">
        <v>25</v>
      </c>
      <c r="G34" s="336">
        <v>0.1</v>
      </c>
      <c r="H34" s="324">
        <v>0.41</v>
      </c>
      <c r="I34" s="324">
        <v>1</v>
      </c>
      <c r="J34" s="324">
        <v>0.49</v>
      </c>
      <c r="K34" s="324">
        <v>10</v>
      </c>
      <c r="L34" s="324">
        <v>0.68</v>
      </c>
      <c r="M34" s="324">
        <v>150</v>
      </c>
      <c r="N34" s="324">
        <v>0.1</v>
      </c>
      <c r="O34" s="324">
        <v>0.22</v>
      </c>
      <c r="P34" s="324">
        <v>1</v>
      </c>
      <c r="Q34" s="324">
        <v>0.34</v>
      </c>
      <c r="R34" s="324">
        <v>10</v>
      </c>
      <c r="S34" s="324">
        <v>0.61</v>
      </c>
      <c r="T34" s="324">
        <v>4</v>
      </c>
      <c r="U34" s="324">
        <v>20</v>
      </c>
      <c r="V34" s="324">
        <v>25</v>
      </c>
      <c r="W34" s="324">
        <v>5.0000000000000002E-5</v>
      </c>
      <c r="X34" s="324">
        <v>5.0000000000000001E-4</v>
      </c>
      <c r="Y34" s="324">
        <v>75</v>
      </c>
      <c r="Z34" s="324">
        <v>3.3999999999999998E-3</v>
      </c>
      <c r="AA34" s="324">
        <v>0.02</v>
      </c>
      <c r="AB34" s="324">
        <v>150</v>
      </c>
      <c r="AC34" s="324">
        <v>0.34</v>
      </c>
      <c r="AD34" s="324">
        <v>1.1000000000000001</v>
      </c>
      <c r="AE34" s="324">
        <v>0</v>
      </c>
      <c r="AF34" s="324">
        <v>310</v>
      </c>
      <c r="AG34" s="324">
        <v>6</v>
      </c>
      <c r="AH34" s="324">
        <v>105</v>
      </c>
      <c r="AI34" s="324">
        <v>20</v>
      </c>
      <c r="AJ34" s="324">
        <v>63</v>
      </c>
      <c r="AK34" s="324" t="s">
        <v>4939</v>
      </c>
      <c r="AL34" s="324">
        <v>150</v>
      </c>
      <c r="AM34" s="326">
        <v>20</v>
      </c>
      <c r="AN34" s="326">
        <v>80</v>
      </c>
      <c r="AO34" s="324">
        <v>3</v>
      </c>
      <c r="AP34" s="324">
        <v>5.6</v>
      </c>
      <c r="AQ34" s="324">
        <v>2.2999999999999998</v>
      </c>
      <c r="AR34" s="327"/>
      <c r="AS34" s="328">
        <v>0.1091</v>
      </c>
      <c r="AT34" s="328">
        <v>0.1091</v>
      </c>
    </row>
    <row r="35" spans="1:46">
      <c r="A35" s="328" t="s">
        <v>4907</v>
      </c>
      <c r="B35" s="328" t="s">
        <v>4940</v>
      </c>
      <c r="C35" s="325" t="s">
        <v>4897</v>
      </c>
      <c r="D35" s="328">
        <v>60</v>
      </c>
      <c r="E35" s="328">
        <v>1</v>
      </c>
      <c r="F35" s="328">
        <v>25</v>
      </c>
      <c r="G35" s="344">
        <v>0.1</v>
      </c>
      <c r="H35" s="328">
        <v>0.32</v>
      </c>
      <c r="I35" s="328">
        <v>1</v>
      </c>
      <c r="J35" s="328">
        <v>0.45</v>
      </c>
      <c r="K35" s="328">
        <v>3</v>
      </c>
      <c r="L35" s="328">
        <v>0.65</v>
      </c>
      <c r="M35" s="328">
        <v>125</v>
      </c>
      <c r="N35" s="328">
        <v>0.1</v>
      </c>
      <c r="O35" s="328">
        <v>0.18</v>
      </c>
      <c r="P35" s="328">
        <v>1</v>
      </c>
      <c r="Q35" s="328">
        <v>0.41</v>
      </c>
      <c r="R35" s="328">
        <v>3</v>
      </c>
      <c r="S35" s="328">
        <v>0.57499999999999996</v>
      </c>
      <c r="T35" s="328">
        <v>20</v>
      </c>
      <c r="U35" s="328">
        <v>60</v>
      </c>
      <c r="V35" s="328">
        <v>25</v>
      </c>
      <c r="W35" s="328">
        <v>2.5000000000000001E-3</v>
      </c>
      <c r="X35" s="328">
        <v>0.01</v>
      </c>
      <c r="Y35" s="328">
        <v>75</v>
      </c>
      <c r="Z35" s="328">
        <v>0.06</v>
      </c>
      <c r="AA35" s="328">
        <v>0.4</v>
      </c>
      <c r="AB35" s="328">
        <v>125</v>
      </c>
      <c r="AC35" s="328">
        <v>2.2000000000000002</v>
      </c>
      <c r="AD35" s="328">
        <v>6</v>
      </c>
      <c r="AE35" s="328">
        <v>5</v>
      </c>
      <c r="AF35" s="328">
        <v>70</v>
      </c>
      <c r="AG35" s="328">
        <v>25</v>
      </c>
      <c r="AH35" s="328">
        <v>35</v>
      </c>
      <c r="AI35" s="328">
        <v>60</v>
      </c>
      <c r="AJ35" s="328">
        <v>25</v>
      </c>
      <c r="AK35" s="328" t="s">
        <v>4939</v>
      </c>
      <c r="AL35" s="328">
        <v>150</v>
      </c>
      <c r="AM35" s="328">
        <v>35</v>
      </c>
      <c r="AN35" s="328">
        <v>86</v>
      </c>
      <c r="AO35" s="328">
        <v>3</v>
      </c>
      <c r="AP35" s="328">
        <v>5.6</v>
      </c>
      <c r="AQ35" s="328">
        <v>2.2999999999999998</v>
      </c>
      <c r="AR35" s="328">
        <v>5000</v>
      </c>
      <c r="AS35" s="328">
        <v>0.12670000000000001</v>
      </c>
      <c r="AT35" s="328">
        <v>0.12670000000000001</v>
      </c>
    </row>
    <row r="36" spans="1:46" ht="15">
      <c r="A36" s="324" t="s">
        <v>4895</v>
      </c>
      <c r="B36" s="324" t="s">
        <v>4941</v>
      </c>
      <c r="C36" s="325" t="s">
        <v>4897</v>
      </c>
      <c r="D36" s="324">
        <v>40</v>
      </c>
      <c r="E36" s="324">
        <v>1.1000000000000001</v>
      </c>
      <c r="F36" s="326">
        <v>25</v>
      </c>
      <c r="G36" s="336">
        <v>1E-3</v>
      </c>
      <c r="H36" s="324">
        <v>0.21</v>
      </c>
      <c r="I36" s="324">
        <v>0.1</v>
      </c>
      <c r="J36" s="324">
        <v>0.36</v>
      </c>
      <c r="K36" s="324">
        <v>5</v>
      </c>
      <c r="L36" s="324">
        <v>1.03</v>
      </c>
      <c r="M36" s="324">
        <v>125</v>
      </c>
      <c r="N36" s="324">
        <v>1E-3</v>
      </c>
      <c r="O36" s="324">
        <v>0.03</v>
      </c>
      <c r="P36" s="324">
        <v>0.1</v>
      </c>
      <c r="Q36" s="324">
        <v>0.22</v>
      </c>
      <c r="R36" s="324">
        <v>5</v>
      </c>
      <c r="S36" s="324">
        <v>0.93</v>
      </c>
      <c r="T36" s="324">
        <v>5</v>
      </c>
      <c r="U36" s="324">
        <v>40</v>
      </c>
      <c r="V36" s="324">
        <v>25</v>
      </c>
      <c r="W36" s="324">
        <v>5.0000000000000001E-4</v>
      </c>
      <c r="X36" s="324">
        <v>2.2000000000000001E-3</v>
      </c>
      <c r="Y36" s="324">
        <v>85</v>
      </c>
      <c r="Z36" s="324">
        <v>0.04</v>
      </c>
      <c r="AA36" s="324">
        <v>0.14000000000000001</v>
      </c>
      <c r="AB36" s="324">
        <v>125</v>
      </c>
      <c r="AC36" s="324">
        <v>0.4</v>
      </c>
      <c r="AD36" s="324">
        <v>1.3</v>
      </c>
      <c r="AE36" s="324">
        <v>0</v>
      </c>
      <c r="AF36" s="324">
        <v>110</v>
      </c>
      <c r="AG36" s="324">
        <v>7.5</v>
      </c>
      <c r="AH36" s="324">
        <v>32</v>
      </c>
      <c r="AI36" s="324">
        <v>20</v>
      </c>
      <c r="AJ36" s="324">
        <v>18</v>
      </c>
      <c r="AK36" s="324" t="s">
        <v>4923</v>
      </c>
      <c r="AL36" s="324">
        <v>125</v>
      </c>
      <c r="AM36" s="326">
        <v>10</v>
      </c>
      <c r="AN36" s="326">
        <v>60</v>
      </c>
      <c r="AO36" s="324">
        <v>1.78</v>
      </c>
      <c r="AP36" s="324">
        <v>3.7</v>
      </c>
      <c r="AQ36" s="324">
        <v>1</v>
      </c>
      <c r="AR36" s="327">
        <v>3000</v>
      </c>
      <c r="AS36" s="328">
        <v>0.155</v>
      </c>
      <c r="AT36" s="328">
        <v>0.155</v>
      </c>
    </row>
    <row r="37" spans="1:46" ht="15">
      <c r="A37" s="324" t="s">
        <v>4895</v>
      </c>
      <c r="B37" s="324" t="s">
        <v>4942</v>
      </c>
      <c r="C37" s="325" t="s">
        <v>4897</v>
      </c>
      <c r="D37" s="324">
        <v>20</v>
      </c>
      <c r="E37" s="324">
        <v>2</v>
      </c>
      <c r="F37" s="324">
        <v>25</v>
      </c>
      <c r="G37" s="336">
        <v>1E-3</v>
      </c>
      <c r="H37" s="324">
        <v>0.1</v>
      </c>
      <c r="I37" s="324">
        <v>0.1</v>
      </c>
      <c r="J37" s="324">
        <v>0.21</v>
      </c>
      <c r="K37" s="324">
        <v>10</v>
      </c>
      <c r="L37" s="324">
        <v>0.8</v>
      </c>
      <c r="M37" s="324">
        <v>125</v>
      </c>
      <c r="N37" s="324">
        <v>1E-3</v>
      </c>
      <c r="O37" s="324">
        <v>0.01</v>
      </c>
      <c r="P37" s="324">
        <v>0.1</v>
      </c>
      <c r="Q37" s="324">
        <v>0.08</v>
      </c>
      <c r="R37" s="324">
        <v>10</v>
      </c>
      <c r="S37" s="324">
        <v>0.9</v>
      </c>
      <c r="T37" s="324">
        <v>5</v>
      </c>
      <c r="U37" s="324">
        <v>30</v>
      </c>
      <c r="V37" s="324">
        <v>25</v>
      </c>
      <c r="W37" s="324">
        <v>0.06</v>
      </c>
      <c r="X37" s="324">
        <v>0.3</v>
      </c>
      <c r="Y37" s="324">
        <v>85</v>
      </c>
      <c r="Z37" s="324">
        <v>3</v>
      </c>
      <c r="AA37" s="324">
        <v>11</v>
      </c>
      <c r="AB37" s="324">
        <v>100</v>
      </c>
      <c r="AC37" s="324">
        <v>6</v>
      </c>
      <c r="AD37" s="324">
        <v>21</v>
      </c>
      <c r="AE37" s="324">
        <v>0</v>
      </c>
      <c r="AF37" s="324">
        <v>265</v>
      </c>
      <c r="AG37" s="324">
        <v>10</v>
      </c>
      <c r="AH37" s="324">
        <v>75</v>
      </c>
      <c r="AI37" s="324">
        <v>30</v>
      </c>
      <c r="AJ37" s="324">
        <v>48</v>
      </c>
      <c r="AK37" s="324" t="s">
        <v>4923</v>
      </c>
      <c r="AL37" s="324">
        <v>125</v>
      </c>
      <c r="AM37" s="326">
        <v>10</v>
      </c>
      <c r="AN37" s="326">
        <v>60</v>
      </c>
      <c r="AO37" s="324">
        <v>1.78</v>
      </c>
      <c r="AP37" s="324">
        <v>3.7</v>
      </c>
      <c r="AQ37" s="324">
        <v>1</v>
      </c>
      <c r="AR37" s="327">
        <v>3000</v>
      </c>
      <c r="AS37" s="328">
        <v>0.26100000000000001</v>
      </c>
      <c r="AT37" s="328">
        <v>0.26100000000000001</v>
      </c>
    </row>
    <row r="38" spans="1:46" ht="15">
      <c r="A38" s="324" t="s">
        <v>4895</v>
      </c>
      <c r="B38" s="324" t="s">
        <v>4943</v>
      </c>
      <c r="C38" s="325" t="s">
        <v>4897</v>
      </c>
      <c r="D38" s="324">
        <v>30</v>
      </c>
      <c r="E38" s="324">
        <v>2</v>
      </c>
      <c r="F38" s="326">
        <v>25</v>
      </c>
      <c r="G38" s="336">
        <v>1E-3</v>
      </c>
      <c r="H38" s="324">
        <v>0.11</v>
      </c>
      <c r="I38" s="324">
        <v>0.1</v>
      </c>
      <c r="J38" s="324">
        <v>0.23</v>
      </c>
      <c r="K38" s="324">
        <v>10</v>
      </c>
      <c r="L38" s="324">
        <v>0.8</v>
      </c>
      <c r="M38" s="324">
        <v>125</v>
      </c>
      <c r="N38" s="324">
        <v>1E-3</v>
      </c>
      <c r="O38" s="324">
        <v>0.01</v>
      </c>
      <c r="P38" s="324">
        <v>0.1</v>
      </c>
      <c r="Q38" s="324">
        <v>0.12</v>
      </c>
      <c r="R38" s="324">
        <v>10</v>
      </c>
      <c r="S38" s="324">
        <v>1</v>
      </c>
      <c r="T38" s="324">
        <v>5</v>
      </c>
      <c r="U38" s="324">
        <v>30</v>
      </c>
      <c r="V38" s="324">
        <v>25</v>
      </c>
      <c r="W38" s="324">
        <v>0.04</v>
      </c>
      <c r="X38" s="324">
        <v>0.11</v>
      </c>
      <c r="Y38" s="324">
        <v>85</v>
      </c>
      <c r="Z38" s="324">
        <v>1.3</v>
      </c>
      <c r="AA38" s="324">
        <v>3</v>
      </c>
      <c r="AB38" s="324">
        <v>125</v>
      </c>
      <c r="AC38" s="324">
        <v>3</v>
      </c>
      <c r="AD38" s="324">
        <v>7</v>
      </c>
      <c r="AE38" s="324">
        <v>0</v>
      </c>
      <c r="AF38" s="324">
        <v>190</v>
      </c>
      <c r="AG38" s="324">
        <v>7</v>
      </c>
      <c r="AH38" s="324">
        <v>44</v>
      </c>
      <c r="AI38" s="324">
        <v>20</v>
      </c>
      <c r="AJ38" s="324">
        <v>30</v>
      </c>
      <c r="AK38" s="324" t="s">
        <v>4923</v>
      </c>
      <c r="AL38" s="324">
        <v>125</v>
      </c>
      <c r="AM38" s="326">
        <v>10</v>
      </c>
      <c r="AN38" s="326">
        <v>60</v>
      </c>
      <c r="AO38" s="324">
        <v>1.78</v>
      </c>
      <c r="AP38" s="324">
        <v>3.7</v>
      </c>
      <c r="AQ38" s="324">
        <v>1</v>
      </c>
      <c r="AR38" s="327">
        <v>3000</v>
      </c>
      <c r="AS38" s="328">
        <v>0.2465</v>
      </c>
      <c r="AT38" s="328">
        <v>0.2465</v>
      </c>
    </row>
    <row r="39" spans="1:46" ht="15">
      <c r="A39" s="324" t="s">
        <v>4895</v>
      </c>
      <c r="B39" s="324" t="s">
        <v>4944</v>
      </c>
      <c r="C39" s="325" t="s">
        <v>4897</v>
      </c>
      <c r="D39" s="324">
        <v>30</v>
      </c>
      <c r="E39" s="324">
        <v>2</v>
      </c>
      <c r="F39" s="326">
        <v>25</v>
      </c>
      <c r="G39" s="336">
        <v>1E-3</v>
      </c>
      <c r="H39" s="324">
        <v>0.1</v>
      </c>
      <c r="I39" s="324">
        <v>0.1</v>
      </c>
      <c r="J39" s="324">
        <v>0.22</v>
      </c>
      <c r="K39" s="324">
        <v>10</v>
      </c>
      <c r="L39" s="324">
        <v>0.8</v>
      </c>
      <c r="M39" s="324">
        <v>125</v>
      </c>
      <c r="N39" s="324">
        <v>1E-3</v>
      </c>
      <c r="O39" s="324">
        <v>0.01</v>
      </c>
      <c r="P39" s="324">
        <v>0.1</v>
      </c>
      <c r="Q39" s="324">
        <v>0.08</v>
      </c>
      <c r="R39" s="324">
        <v>10</v>
      </c>
      <c r="S39" s="324">
        <v>0.9</v>
      </c>
      <c r="T39" s="324">
        <v>5</v>
      </c>
      <c r="U39" s="324">
        <v>30</v>
      </c>
      <c r="V39" s="324">
        <v>25</v>
      </c>
      <c r="W39" s="324">
        <v>0.06</v>
      </c>
      <c r="X39" s="324">
        <v>0.3</v>
      </c>
      <c r="Y39" s="324">
        <v>85</v>
      </c>
      <c r="Z39" s="324">
        <v>3</v>
      </c>
      <c r="AA39" s="324">
        <v>11</v>
      </c>
      <c r="AB39" s="324">
        <v>100</v>
      </c>
      <c r="AC39" s="324">
        <v>6</v>
      </c>
      <c r="AD39" s="324">
        <v>22</v>
      </c>
      <c r="AE39" s="324">
        <v>0</v>
      </c>
      <c r="AF39" s="324">
        <v>270</v>
      </c>
      <c r="AG39" s="324">
        <v>10</v>
      </c>
      <c r="AH39" s="324">
        <v>75</v>
      </c>
      <c r="AI39" s="324">
        <v>30</v>
      </c>
      <c r="AJ39" s="324">
        <v>48</v>
      </c>
      <c r="AK39" s="324" t="s">
        <v>4923</v>
      </c>
      <c r="AL39" s="324">
        <v>125</v>
      </c>
      <c r="AM39" s="326">
        <v>10</v>
      </c>
      <c r="AN39" s="326">
        <v>60</v>
      </c>
      <c r="AO39" s="324">
        <v>1.78</v>
      </c>
      <c r="AP39" s="324">
        <v>3.7</v>
      </c>
      <c r="AQ39" s="324">
        <v>1</v>
      </c>
      <c r="AR39" s="327">
        <v>3000</v>
      </c>
      <c r="AS39" s="328">
        <v>0.26100000000000001</v>
      </c>
      <c r="AT39" s="328">
        <v>0.26100000000000001</v>
      </c>
    </row>
    <row r="40" spans="1:46" ht="15">
      <c r="A40" s="324" t="s">
        <v>4895</v>
      </c>
      <c r="B40" s="324" t="s">
        <v>4945</v>
      </c>
      <c r="C40" s="325" t="s">
        <v>4897</v>
      </c>
      <c r="D40" s="324">
        <v>30</v>
      </c>
      <c r="E40" s="324">
        <v>2</v>
      </c>
      <c r="F40" s="326">
        <v>25</v>
      </c>
      <c r="G40" s="336">
        <v>1E-3</v>
      </c>
      <c r="H40" s="324">
        <v>0.17</v>
      </c>
      <c r="I40" s="324">
        <v>0.1</v>
      </c>
      <c r="J40" s="324">
        <v>0.3</v>
      </c>
      <c r="K40" s="324">
        <v>10</v>
      </c>
      <c r="L40" s="324">
        <v>0.7</v>
      </c>
      <c r="M40" s="324">
        <v>150</v>
      </c>
      <c r="N40" s="324">
        <v>1E-3</v>
      </c>
      <c r="O40" s="324">
        <v>0.01</v>
      </c>
      <c r="P40" s="324">
        <v>0.1</v>
      </c>
      <c r="Q40" s="324">
        <v>0.12</v>
      </c>
      <c r="R40" s="324">
        <v>10</v>
      </c>
      <c r="S40" s="324">
        <v>0.65</v>
      </c>
      <c r="T40" s="324">
        <v>5</v>
      </c>
      <c r="U40" s="324">
        <v>30</v>
      </c>
      <c r="V40" s="324">
        <v>25</v>
      </c>
      <c r="W40" s="324">
        <v>4.0000000000000001E-3</v>
      </c>
      <c r="X40" s="324">
        <v>1.2E-2</v>
      </c>
      <c r="Y40" s="324">
        <v>75</v>
      </c>
      <c r="Z40" s="324">
        <v>0.11</v>
      </c>
      <c r="AA40" s="324">
        <v>0.4</v>
      </c>
      <c r="AB40" s="324">
        <v>150</v>
      </c>
      <c r="AC40" s="324">
        <v>8</v>
      </c>
      <c r="AD40" s="324">
        <v>21</v>
      </c>
      <c r="AE40" s="324">
        <v>0</v>
      </c>
      <c r="AF40" s="324">
        <v>275</v>
      </c>
      <c r="AG40" s="324">
        <v>10</v>
      </c>
      <c r="AH40" s="324">
        <v>85</v>
      </c>
      <c r="AI40" s="324">
        <v>30</v>
      </c>
      <c r="AJ40" s="324">
        <v>60</v>
      </c>
      <c r="AK40" s="324" t="s">
        <v>4923</v>
      </c>
      <c r="AL40" s="324">
        <v>150</v>
      </c>
      <c r="AM40" s="326">
        <v>6</v>
      </c>
      <c r="AN40" s="326">
        <v>60</v>
      </c>
      <c r="AO40" s="324">
        <v>1.78</v>
      </c>
      <c r="AP40" s="324">
        <v>3.7</v>
      </c>
      <c r="AQ40" s="324">
        <v>1</v>
      </c>
      <c r="AR40" s="327">
        <v>3000</v>
      </c>
      <c r="AS40" s="328">
        <v>0.27550000000000002</v>
      </c>
      <c r="AT40" s="328">
        <v>0.27550000000000002</v>
      </c>
    </row>
    <row r="41" spans="1:46" ht="15">
      <c r="A41" s="324" t="s">
        <v>4895</v>
      </c>
      <c r="B41" s="324" t="s">
        <v>4946</v>
      </c>
      <c r="C41" s="325" t="s">
        <v>4897</v>
      </c>
      <c r="D41" s="324">
        <v>40</v>
      </c>
      <c r="E41" s="324">
        <v>2</v>
      </c>
      <c r="F41" s="326">
        <v>25</v>
      </c>
      <c r="G41" s="336">
        <v>1E-3</v>
      </c>
      <c r="H41" s="324">
        <v>0.21</v>
      </c>
      <c r="I41" s="324">
        <v>0.1</v>
      </c>
      <c r="J41" s="324">
        <v>0.36</v>
      </c>
      <c r="K41" s="324">
        <v>5</v>
      </c>
      <c r="L41" s="324">
        <v>0.82</v>
      </c>
      <c r="M41" s="324">
        <v>125</v>
      </c>
      <c r="N41" s="324">
        <v>1E-3</v>
      </c>
      <c r="O41" s="324">
        <v>0.03</v>
      </c>
      <c r="P41" s="324">
        <v>0.1</v>
      </c>
      <c r="Q41" s="324">
        <v>0.21</v>
      </c>
      <c r="R41" s="324">
        <v>5</v>
      </c>
      <c r="S41" s="324">
        <v>0.92</v>
      </c>
      <c r="T41" s="324">
        <v>5</v>
      </c>
      <c r="U41" s="324">
        <v>40</v>
      </c>
      <c r="V41" s="324">
        <v>25</v>
      </c>
      <c r="W41" s="324">
        <v>5.5000000000000003E-4</v>
      </c>
      <c r="X41" s="324">
        <v>2.3999999999999998E-3</v>
      </c>
      <c r="Y41" s="324">
        <v>85</v>
      </c>
      <c r="Z41" s="324">
        <v>0.04</v>
      </c>
      <c r="AA41" s="324">
        <v>0.13</v>
      </c>
      <c r="AB41" s="324">
        <v>125</v>
      </c>
      <c r="AC41" s="324">
        <v>0.4</v>
      </c>
      <c r="AD41" s="324">
        <v>1.3</v>
      </c>
      <c r="AE41" s="324">
        <v>0</v>
      </c>
      <c r="AF41" s="324">
        <v>110</v>
      </c>
      <c r="AG41" s="324">
        <v>5</v>
      </c>
      <c r="AH41" s="324">
        <v>37</v>
      </c>
      <c r="AI41" s="324">
        <v>20</v>
      </c>
      <c r="AJ41" s="324">
        <v>18</v>
      </c>
      <c r="AK41" s="324" t="s">
        <v>4923</v>
      </c>
      <c r="AL41" s="324">
        <v>125</v>
      </c>
      <c r="AM41" s="326">
        <v>13</v>
      </c>
      <c r="AN41" s="326">
        <v>60</v>
      </c>
      <c r="AO41" s="324">
        <v>1.78</v>
      </c>
      <c r="AP41" s="324">
        <v>3.7</v>
      </c>
      <c r="AQ41" s="324">
        <v>1</v>
      </c>
      <c r="AR41" s="327">
        <v>3000</v>
      </c>
      <c r="AS41" s="328">
        <v>0.247</v>
      </c>
      <c r="AT41" s="328">
        <v>0.247</v>
      </c>
    </row>
    <row r="42" spans="1:46" ht="15">
      <c r="A42" s="324" t="s">
        <v>4895</v>
      </c>
      <c r="B42" s="324" t="s">
        <v>4947</v>
      </c>
      <c r="C42" s="325" t="s">
        <v>4897</v>
      </c>
      <c r="D42" s="324">
        <v>40</v>
      </c>
      <c r="E42" s="324">
        <v>2</v>
      </c>
      <c r="F42" s="326">
        <v>25</v>
      </c>
      <c r="G42" s="336">
        <v>1E-3</v>
      </c>
      <c r="H42" s="324">
        <v>0.19</v>
      </c>
      <c r="I42" s="324">
        <v>0.1</v>
      </c>
      <c r="J42" s="324">
        <v>0.28999999999999998</v>
      </c>
      <c r="K42" s="324">
        <v>10</v>
      </c>
      <c r="L42" s="324">
        <v>0.72</v>
      </c>
      <c r="M42" s="324">
        <v>125</v>
      </c>
      <c r="N42" s="324">
        <v>1E-3</v>
      </c>
      <c r="O42" s="324">
        <v>0.01</v>
      </c>
      <c r="P42" s="324">
        <v>0.1</v>
      </c>
      <c r="Q42" s="324">
        <v>0.15</v>
      </c>
      <c r="R42" s="324">
        <v>10</v>
      </c>
      <c r="S42" s="324">
        <v>0.72</v>
      </c>
      <c r="T42" s="324">
        <v>5</v>
      </c>
      <c r="U42" s="324">
        <v>40</v>
      </c>
      <c r="V42" s="324">
        <v>25</v>
      </c>
      <c r="W42" s="324">
        <v>1.8E-3</v>
      </c>
      <c r="X42" s="324">
        <v>1.2E-2</v>
      </c>
      <c r="Y42" s="324">
        <v>85</v>
      </c>
      <c r="Z42" s="324">
        <v>0.12</v>
      </c>
      <c r="AA42" s="324">
        <v>0.7</v>
      </c>
      <c r="AB42" s="324">
        <v>125</v>
      </c>
      <c r="AC42" s="324">
        <v>1.4</v>
      </c>
      <c r="AD42" s="324">
        <v>8</v>
      </c>
      <c r="AE42" s="324">
        <v>0</v>
      </c>
      <c r="AF42" s="324">
        <v>270</v>
      </c>
      <c r="AG42" s="324">
        <v>10</v>
      </c>
      <c r="AH42" s="324">
        <v>80</v>
      </c>
      <c r="AI42" s="324">
        <v>30</v>
      </c>
      <c r="AJ42" s="324">
        <v>50</v>
      </c>
      <c r="AK42" s="324" t="s">
        <v>4923</v>
      </c>
      <c r="AL42" s="324">
        <v>125</v>
      </c>
      <c r="AM42" s="326">
        <v>5</v>
      </c>
      <c r="AN42" s="326">
        <v>60</v>
      </c>
      <c r="AO42" s="324">
        <v>1.78</v>
      </c>
      <c r="AP42" s="324">
        <v>3.7</v>
      </c>
      <c r="AQ42" s="324">
        <v>1</v>
      </c>
      <c r="AR42" s="327">
        <v>3000</v>
      </c>
      <c r="AS42" s="328">
        <v>0.26100000000000001</v>
      </c>
      <c r="AT42" s="328">
        <v>0.26100000000000001</v>
      </c>
    </row>
    <row r="43" spans="1:46">
      <c r="A43" s="328" t="s">
        <v>4907</v>
      </c>
      <c r="B43" s="328" t="s">
        <v>4948</v>
      </c>
      <c r="C43" s="325" t="s">
        <v>4897</v>
      </c>
      <c r="D43" s="328">
        <v>100</v>
      </c>
      <c r="E43" s="328">
        <v>2</v>
      </c>
      <c r="F43" s="328">
        <v>25</v>
      </c>
      <c r="G43" s="328">
        <v>0.02</v>
      </c>
      <c r="H43" s="328">
        <v>0.4</v>
      </c>
      <c r="I43" s="328">
        <v>1</v>
      </c>
      <c r="J43" s="328">
        <v>0.63500000000000001</v>
      </c>
      <c r="K43" s="328">
        <v>10</v>
      </c>
      <c r="L43" s="328">
        <v>0.86</v>
      </c>
      <c r="M43" s="328">
        <v>150</v>
      </c>
      <c r="N43" s="328">
        <v>0.02</v>
      </c>
      <c r="O43" s="328">
        <v>0.24</v>
      </c>
      <c r="P43" s="328">
        <v>1</v>
      </c>
      <c r="Q43" s="328">
        <v>0.46</v>
      </c>
      <c r="R43" s="328">
        <v>10</v>
      </c>
      <c r="S43" s="328">
        <v>0.7</v>
      </c>
      <c r="T43" s="328">
        <v>20</v>
      </c>
      <c r="U43" s="328">
        <v>100</v>
      </c>
      <c r="V43" s="328">
        <v>25</v>
      </c>
      <c r="W43" s="328">
        <v>1.5E-5</v>
      </c>
      <c r="X43" s="328">
        <v>8.9999999999999998E-4</v>
      </c>
      <c r="Y43" s="328">
        <v>100</v>
      </c>
      <c r="Z43" s="328">
        <v>5.0000000000000001E-3</v>
      </c>
      <c r="AA43" s="328">
        <v>0.04</v>
      </c>
      <c r="AB43" s="328">
        <v>150</v>
      </c>
      <c r="AC43" s="328">
        <v>0.09</v>
      </c>
      <c r="AD43" s="328">
        <v>0.8</v>
      </c>
      <c r="AE43" s="328">
        <v>0.1</v>
      </c>
      <c r="AF43" s="328">
        <v>270</v>
      </c>
      <c r="AG43" s="328">
        <v>1</v>
      </c>
      <c r="AH43" s="328">
        <v>160</v>
      </c>
      <c r="AI43" s="328">
        <v>100</v>
      </c>
      <c r="AJ43" s="328">
        <v>20</v>
      </c>
      <c r="AK43" s="328" t="s">
        <v>4934</v>
      </c>
      <c r="AL43" s="328">
        <v>175</v>
      </c>
      <c r="AM43" s="335">
        <v>18</v>
      </c>
      <c r="AN43" s="335">
        <v>80</v>
      </c>
      <c r="AO43" s="328">
        <v>3.8</v>
      </c>
      <c r="AP43" s="328">
        <v>5.6</v>
      </c>
      <c r="AQ43" s="328">
        <v>2.4</v>
      </c>
      <c r="AR43" s="328">
        <v>2500</v>
      </c>
      <c r="AS43" s="328">
        <v>0.15</v>
      </c>
      <c r="AT43" s="328">
        <v>0.15</v>
      </c>
    </row>
    <row r="44" spans="1:46">
      <c r="A44" s="328" t="s">
        <v>4907</v>
      </c>
      <c r="B44" s="328" t="s">
        <v>4949</v>
      </c>
      <c r="C44" s="325" t="s">
        <v>4897</v>
      </c>
      <c r="D44" s="328">
        <v>90</v>
      </c>
      <c r="E44" s="328">
        <v>2</v>
      </c>
      <c r="F44" s="328">
        <v>25</v>
      </c>
      <c r="G44" s="328">
        <v>0.02</v>
      </c>
      <c r="H44" s="328">
        <v>0.4</v>
      </c>
      <c r="I44" s="328">
        <v>1</v>
      </c>
      <c r="J44" s="328">
        <v>0.63500000000000001</v>
      </c>
      <c r="K44" s="328">
        <v>10</v>
      </c>
      <c r="L44" s="328">
        <v>0.86</v>
      </c>
      <c r="M44" s="328">
        <v>150</v>
      </c>
      <c r="N44" s="328">
        <v>0.02</v>
      </c>
      <c r="O44" s="328">
        <v>0.24</v>
      </c>
      <c r="P44" s="328">
        <v>1</v>
      </c>
      <c r="Q44" s="328">
        <v>0.46</v>
      </c>
      <c r="R44" s="328">
        <v>10</v>
      </c>
      <c r="S44" s="328">
        <v>0.7</v>
      </c>
      <c r="T44" s="328">
        <v>20</v>
      </c>
      <c r="U44" s="328">
        <v>100</v>
      </c>
      <c r="V44" s="328">
        <v>25</v>
      </c>
      <c r="W44" s="328">
        <v>1.5E-5</v>
      </c>
      <c r="X44" s="328">
        <v>8.9999999999999998E-4</v>
      </c>
      <c r="Y44" s="328">
        <v>100</v>
      </c>
      <c r="Z44" s="328">
        <v>5.0000000000000001E-3</v>
      </c>
      <c r="AA44" s="328">
        <v>0.04</v>
      </c>
      <c r="AB44" s="328">
        <v>150</v>
      </c>
      <c r="AC44" s="328">
        <v>0.09</v>
      </c>
      <c r="AD44" s="328">
        <v>0.8</v>
      </c>
      <c r="AE44" s="328">
        <v>0.1</v>
      </c>
      <c r="AF44" s="328">
        <v>270</v>
      </c>
      <c r="AG44" s="328">
        <v>1</v>
      </c>
      <c r="AH44" s="328">
        <v>160</v>
      </c>
      <c r="AI44" s="328">
        <v>100</v>
      </c>
      <c r="AJ44" s="328">
        <v>20</v>
      </c>
      <c r="AK44" s="328" t="s">
        <v>4934</v>
      </c>
      <c r="AL44" s="328">
        <v>175</v>
      </c>
      <c r="AM44" s="335">
        <v>18</v>
      </c>
      <c r="AN44" s="335">
        <v>80</v>
      </c>
      <c r="AO44" s="328">
        <v>3.8</v>
      </c>
      <c r="AP44" s="328">
        <v>5.6</v>
      </c>
      <c r="AQ44" s="328">
        <v>2.4</v>
      </c>
      <c r="AR44" s="328">
        <v>2500</v>
      </c>
      <c r="AS44" s="328">
        <v>0.1507</v>
      </c>
      <c r="AT44" s="328">
        <v>0.1507</v>
      </c>
    </row>
    <row r="45" spans="1:46" ht="15">
      <c r="A45" s="324" t="s">
        <v>4907</v>
      </c>
      <c r="B45" s="328" t="s">
        <v>4950</v>
      </c>
      <c r="C45" s="325" t="s">
        <v>4897</v>
      </c>
      <c r="D45" s="324">
        <v>40</v>
      </c>
      <c r="E45" s="324">
        <v>2</v>
      </c>
      <c r="F45" s="324">
        <v>25</v>
      </c>
      <c r="G45" s="336">
        <v>0.1</v>
      </c>
      <c r="H45" s="324">
        <v>0.28000000000000003</v>
      </c>
      <c r="I45" s="324">
        <v>1</v>
      </c>
      <c r="J45" s="324">
        <v>0.36</v>
      </c>
      <c r="K45" s="324">
        <v>10</v>
      </c>
      <c r="L45" s="324">
        <v>0.69</v>
      </c>
      <c r="M45" s="324">
        <v>125</v>
      </c>
      <c r="N45" s="324">
        <v>0.1</v>
      </c>
      <c r="O45" s="324">
        <v>0.125</v>
      </c>
      <c r="P45" s="324">
        <v>1</v>
      </c>
      <c r="Q45" s="324">
        <v>0.25</v>
      </c>
      <c r="R45" s="324">
        <v>10</v>
      </c>
      <c r="S45" s="324">
        <v>0.76</v>
      </c>
      <c r="T45" s="324">
        <v>5</v>
      </c>
      <c r="U45" s="324">
        <v>40</v>
      </c>
      <c r="V45" s="324">
        <v>25</v>
      </c>
      <c r="W45" s="324">
        <v>1.2999999999999999E-2</v>
      </c>
      <c r="X45" s="324">
        <v>0.21</v>
      </c>
      <c r="Y45" s="324">
        <v>85</v>
      </c>
      <c r="Z45" s="324">
        <v>1.2</v>
      </c>
      <c r="AA45" s="324">
        <v>6</v>
      </c>
      <c r="AB45" s="324">
        <v>125</v>
      </c>
      <c r="AC45" s="324">
        <v>11</v>
      </c>
      <c r="AD45" s="324">
        <v>36</v>
      </c>
      <c r="AE45" s="324">
        <v>0</v>
      </c>
      <c r="AF45" s="324">
        <v>430</v>
      </c>
      <c r="AG45" s="324">
        <v>10</v>
      </c>
      <c r="AH45" s="324">
        <v>140</v>
      </c>
      <c r="AI45" s="324">
        <v>40</v>
      </c>
      <c r="AJ45" s="324">
        <v>90</v>
      </c>
      <c r="AK45" s="324" t="s">
        <v>4934</v>
      </c>
      <c r="AL45" s="324">
        <v>125</v>
      </c>
      <c r="AM45" s="326">
        <v>18</v>
      </c>
      <c r="AN45" s="326">
        <v>80</v>
      </c>
      <c r="AO45" s="324">
        <v>3.8</v>
      </c>
      <c r="AP45" s="324">
        <v>5.6</v>
      </c>
      <c r="AQ45" s="324">
        <v>2.4</v>
      </c>
      <c r="AR45" s="327"/>
      <c r="AS45" s="328">
        <v>0.16</v>
      </c>
      <c r="AT45" s="328">
        <v>0.16</v>
      </c>
    </row>
    <row r="46" spans="1:46">
      <c r="A46" s="328" t="s">
        <v>4907</v>
      </c>
      <c r="B46" s="328" t="s">
        <v>4951</v>
      </c>
      <c r="C46" s="325" t="s">
        <v>4897</v>
      </c>
      <c r="D46" s="328">
        <v>60</v>
      </c>
      <c r="E46" s="328">
        <v>2</v>
      </c>
      <c r="F46" s="328">
        <v>25</v>
      </c>
      <c r="G46" s="328">
        <v>0.1</v>
      </c>
      <c r="H46" s="328">
        <v>0.32</v>
      </c>
      <c r="I46" s="328">
        <v>1</v>
      </c>
      <c r="J46" s="328">
        <v>0.45500000000000002</v>
      </c>
      <c r="K46" s="328">
        <v>3</v>
      </c>
      <c r="L46" s="328">
        <v>0.65</v>
      </c>
      <c r="M46" s="328">
        <v>125</v>
      </c>
      <c r="N46" s="328">
        <v>0.1</v>
      </c>
      <c r="O46" s="328">
        <v>0.185</v>
      </c>
      <c r="P46" s="328">
        <v>1</v>
      </c>
      <c r="Q46" s="328">
        <v>0.4</v>
      </c>
      <c r="R46" s="328">
        <v>3</v>
      </c>
      <c r="S46" s="328">
        <v>0.56999999999999995</v>
      </c>
      <c r="T46" s="328">
        <v>10</v>
      </c>
      <c r="U46" s="328">
        <v>60</v>
      </c>
      <c r="V46" s="328">
        <v>25</v>
      </c>
      <c r="W46" s="328">
        <v>1.5E-3</v>
      </c>
      <c r="X46" s="328">
        <v>0.01</v>
      </c>
      <c r="Y46" s="328">
        <v>75</v>
      </c>
      <c r="Z46" s="328">
        <v>0.06</v>
      </c>
      <c r="AA46" s="328">
        <v>0.4</v>
      </c>
      <c r="AB46" s="328">
        <v>125</v>
      </c>
      <c r="AC46" s="328">
        <v>2</v>
      </c>
      <c r="AD46" s="328">
        <v>6</v>
      </c>
      <c r="AE46" s="328">
        <v>5</v>
      </c>
      <c r="AF46" s="328">
        <v>70</v>
      </c>
      <c r="AG46" s="328">
        <v>25</v>
      </c>
      <c r="AH46" s="328">
        <v>35</v>
      </c>
      <c r="AI46" s="328">
        <v>60</v>
      </c>
      <c r="AJ46" s="328">
        <v>26</v>
      </c>
      <c r="AK46" s="328" t="s">
        <v>4934</v>
      </c>
      <c r="AL46" s="328">
        <v>125</v>
      </c>
      <c r="AM46" s="328">
        <v>24</v>
      </c>
      <c r="AN46" s="328">
        <v>80</v>
      </c>
      <c r="AO46" s="328">
        <v>3.8</v>
      </c>
      <c r="AP46" s="328">
        <v>5.6</v>
      </c>
      <c r="AQ46" s="328">
        <v>2.4</v>
      </c>
      <c r="AR46" s="328">
        <v>2500</v>
      </c>
      <c r="AS46" s="328">
        <v>0.15</v>
      </c>
      <c r="AT46" s="328">
        <v>0.15</v>
      </c>
    </row>
    <row r="47" spans="1:46" ht="15">
      <c r="A47" s="324" t="s">
        <v>4895</v>
      </c>
      <c r="B47" s="324" t="s">
        <v>4952</v>
      </c>
      <c r="C47" s="325" t="s">
        <v>4897</v>
      </c>
      <c r="D47" s="324">
        <v>20</v>
      </c>
      <c r="E47" s="324">
        <v>3</v>
      </c>
      <c r="F47" s="326">
        <v>25</v>
      </c>
      <c r="G47" s="336">
        <v>0.1</v>
      </c>
      <c r="H47" s="324">
        <v>0.31</v>
      </c>
      <c r="I47" s="324">
        <v>1</v>
      </c>
      <c r="J47" s="324">
        <v>0.39</v>
      </c>
      <c r="K47" s="324">
        <v>10</v>
      </c>
      <c r="L47" s="324">
        <v>0.69</v>
      </c>
      <c r="M47" s="324">
        <v>125</v>
      </c>
      <c r="N47" s="324">
        <v>0.1</v>
      </c>
      <c r="O47" s="324">
        <v>0.15</v>
      </c>
      <c r="P47" s="324">
        <v>1</v>
      </c>
      <c r="Q47" s="324">
        <v>0.25</v>
      </c>
      <c r="R47" s="324">
        <v>10</v>
      </c>
      <c r="S47" s="324">
        <v>0.67</v>
      </c>
      <c r="T47" s="324">
        <v>10</v>
      </c>
      <c r="U47" s="324">
        <v>40</v>
      </c>
      <c r="V47" s="324">
        <v>25</v>
      </c>
      <c r="W47" s="324">
        <v>1.8E-3</v>
      </c>
      <c r="X47" s="324">
        <v>3.2000000000000002E-3</v>
      </c>
      <c r="Y47" s="324">
        <v>75</v>
      </c>
      <c r="Z47" s="324">
        <v>0.09</v>
      </c>
      <c r="AA47" s="324">
        <v>0.18</v>
      </c>
      <c r="AB47" s="324">
        <v>125</v>
      </c>
      <c r="AC47" s="324">
        <v>2.1</v>
      </c>
      <c r="AD47" s="324">
        <v>4</v>
      </c>
      <c r="AE47" s="324">
        <v>0.1</v>
      </c>
      <c r="AF47" s="324">
        <v>320</v>
      </c>
      <c r="AG47" s="324">
        <v>3</v>
      </c>
      <c r="AH47" s="324">
        <v>210</v>
      </c>
      <c r="AI47" s="324">
        <v>40</v>
      </c>
      <c r="AJ47" s="324">
        <v>83</v>
      </c>
      <c r="AK47" s="324" t="s">
        <v>4939</v>
      </c>
      <c r="AL47" s="324">
        <v>125</v>
      </c>
      <c r="AM47" s="326">
        <v>25</v>
      </c>
      <c r="AN47" s="326">
        <v>80</v>
      </c>
      <c r="AO47" s="324">
        <v>3</v>
      </c>
      <c r="AP47" s="324">
        <v>5.6</v>
      </c>
      <c r="AQ47" s="324">
        <v>2.2999999999999998</v>
      </c>
      <c r="AR47" s="327">
        <v>5000</v>
      </c>
      <c r="AS47" s="328">
        <v>0.20250000000000001</v>
      </c>
      <c r="AT47" s="328">
        <v>0.20250000000000001</v>
      </c>
    </row>
    <row r="48" spans="1:46" ht="15">
      <c r="A48" s="324" t="s">
        <v>4895</v>
      </c>
      <c r="B48" s="324" t="s">
        <v>4953</v>
      </c>
      <c r="C48" s="325" t="s">
        <v>4897</v>
      </c>
      <c r="D48" s="324">
        <v>20</v>
      </c>
      <c r="E48" s="324">
        <v>3</v>
      </c>
      <c r="F48" s="326">
        <v>25</v>
      </c>
      <c r="G48" s="336">
        <v>0.1</v>
      </c>
      <c r="H48" s="324">
        <v>0.31</v>
      </c>
      <c r="I48" s="324">
        <v>1</v>
      </c>
      <c r="J48" s="324">
        <v>0.39</v>
      </c>
      <c r="K48" s="324">
        <v>10</v>
      </c>
      <c r="L48" s="324">
        <v>0.69</v>
      </c>
      <c r="M48" s="324">
        <v>125</v>
      </c>
      <c r="N48" s="324">
        <v>0.1</v>
      </c>
      <c r="O48" s="324">
        <v>0.15</v>
      </c>
      <c r="P48" s="324">
        <v>1</v>
      </c>
      <c r="Q48" s="324">
        <v>0.25</v>
      </c>
      <c r="R48" s="324">
        <v>10</v>
      </c>
      <c r="S48" s="324">
        <v>0.67</v>
      </c>
      <c r="T48" s="324">
        <v>10</v>
      </c>
      <c r="U48" s="324">
        <v>40</v>
      </c>
      <c r="V48" s="324">
        <v>25</v>
      </c>
      <c r="W48" s="324">
        <v>1.8E-3</v>
      </c>
      <c r="X48" s="324">
        <v>3.2000000000000002E-3</v>
      </c>
      <c r="Y48" s="324">
        <v>75</v>
      </c>
      <c r="Z48" s="324">
        <v>0.09</v>
      </c>
      <c r="AA48" s="324">
        <v>0.18</v>
      </c>
      <c r="AB48" s="324">
        <v>125</v>
      </c>
      <c r="AC48" s="324">
        <v>2.1</v>
      </c>
      <c r="AD48" s="324">
        <v>4</v>
      </c>
      <c r="AE48" s="324">
        <v>0.1</v>
      </c>
      <c r="AF48" s="324">
        <v>320</v>
      </c>
      <c r="AG48" s="324">
        <v>3</v>
      </c>
      <c r="AH48" s="324">
        <v>210</v>
      </c>
      <c r="AI48" s="324">
        <v>40</v>
      </c>
      <c r="AJ48" s="324">
        <v>90</v>
      </c>
      <c r="AK48" s="324" t="s">
        <v>4934</v>
      </c>
      <c r="AL48" s="324">
        <v>125</v>
      </c>
      <c r="AM48" s="326">
        <v>25</v>
      </c>
      <c r="AN48" s="326">
        <v>80</v>
      </c>
      <c r="AO48" s="324">
        <v>4</v>
      </c>
      <c r="AP48" s="324">
        <v>5.6</v>
      </c>
      <c r="AQ48" s="324">
        <v>2.4</v>
      </c>
      <c r="AR48" s="327">
        <v>3000</v>
      </c>
      <c r="AS48" s="328">
        <v>0.16275000000000001</v>
      </c>
      <c r="AT48" s="328">
        <v>0.16275000000000001</v>
      </c>
    </row>
    <row r="49" spans="1:46" ht="15">
      <c r="A49" s="324" t="s">
        <v>4895</v>
      </c>
      <c r="B49" s="324" t="s">
        <v>4954</v>
      </c>
      <c r="C49" s="325" t="s">
        <v>4897</v>
      </c>
      <c r="D49" s="324">
        <v>30</v>
      </c>
      <c r="E49" s="324">
        <v>3</v>
      </c>
      <c r="F49" s="326">
        <v>25</v>
      </c>
      <c r="G49" s="336">
        <v>0.1</v>
      </c>
      <c r="H49" s="324">
        <v>0.31</v>
      </c>
      <c r="I49" s="324">
        <v>1</v>
      </c>
      <c r="J49" s="324">
        <v>0.39</v>
      </c>
      <c r="K49" s="324">
        <v>10</v>
      </c>
      <c r="L49" s="324">
        <v>0.69</v>
      </c>
      <c r="M49" s="324">
        <v>125</v>
      </c>
      <c r="N49" s="324">
        <v>0.1</v>
      </c>
      <c r="O49" s="324">
        <v>0.15</v>
      </c>
      <c r="P49" s="324">
        <v>1</v>
      </c>
      <c r="Q49" s="324">
        <v>0.25</v>
      </c>
      <c r="R49" s="324">
        <v>10</v>
      </c>
      <c r="S49" s="324">
        <v>0.67</v>
      </c>
      <c r="T49" s="324">
        <v>10</v>
      </c>
      <c r="U49" s="324">
        <v>40</v>
      </c>
      <c r="V49" s="324">
        <v>25</v>
      </c>
      <c r="W49" s="324">
        <v>1.8E-3</v>
      </c>
      <c r="X49" s="324">
        <v>3.2000000000000002E-3</v>
      </c>
      <c r="Y49" s="324">
        <v>75</v>
      </c>
      <c r="Z49" s="324">
        <v>0.09</v>
      </c>
      <c r="AA49" s="324">
        <v>0.18</v>
      </c>
      <c r="AB49" s="324">
        <v>125</v>
      </c>
      <c r="AC49" s="324">
        <v>2.1</v>
      </c>
      <c r="AD49" s="324">
        <v>4</v>
      </c>
      <c r="AE49" s="324">
        <v>0.1</v>
      </c>
      <c r="AF49" s="324">
        <v>320</v>
      </c>
      <c r="AG49" s="324">
        <v>3</v>
      </c>
      <c r="AH49" s="324">
        <v>210</v>
      </c>
      <c r="AI49" s="324">
        <v>40</v>
      </c>
      <c r="AJ49" s="324">
        <v>83</v>
      </c>
      <c r="AK49" s="324" t="s">
        <v>4939</v>
      </c>
      <c r="AL49" s="324">
        <v>125</v>
      </c>
      <c r="AM49" s="326">
        <v>25</v>
      </c>
      <c r="AN49" s="326">
        <v>80</v>
      </c>
      <c r="AO49" s="324">
        <v>3</v>
      </c>
      <c r="AP49" s="324">
        <v>5.6</v>
      </c>
      <c r="AQ49" s="324">
        <v>2.2999999999999998</v>
      </c>
      <c r="AR49" s="327">
        <v>5000</v>
      </c>
      <c r="AS49" s="328">
        <v>0.14499999999999999</v>
      </c>
      <c r="AT49" s="328">
        <v>0.14499999999999999</v>
      </c>
    </row>
    <row r="50" spans="1:46" ht="15">
      <c r="A50" s="324" t="s">
        <v>4895</v>
      </c>
      <c r="B50" s="324" t="s">
        <v>4955</v>
      </c>
      <c r="C50" s="325" t="s">
        <v>4897</v>
      </c>
      <c r="D50" s="324">
        <v>30</v>
      </c>
      <c r="E50" s="324">
        <v>3</v>
      </c>
      <c r="F50" s="326">
        <v>25</v>
      </c>
      <c r="G50" s="336">
        <v>0.1</v>
      </c>
      <c r="H50" s="324">
        <v>0.31</v>
      </c>
      <c r="I50" s="324">
        <v>1</v>
      </c>
      <c r="J50" s="324">
        <v>0.39</v>
      </c>
      <c r="K50" s="324">
        <v>10</v>
      </c>
      <c r="L50" s="324">
        <v>0.69</v>
      </c>
      <c r="M50" s="324">
        <v>125</v>
      </c>
      <c r="N50" s="324">
        <v>0.1</v>
      </c>
      <c r="O50" s="324">
        <v>0.15</v>
      </c>
      <c r="P50" s="324">
        <v>1</v>
      </c>
      <c r="Q50" s="324">
        <v>0.25</v>
      </c>
      <c r="R50" s="324">
        <v>10</v>
      </c>
      <c r="S50" s="324">
        <v>0.67</v>
      </c>
      <c r="T50" s="324">
        <v>10</v>
      </c>
      <c r="U50" s="324">
        <v>40</v>
      </c>
      <c r="V50" s="324">
        <v>25</v>
      </c>
      <c r="W50" s="324">
        <v>1.8E-3</v>
      </c>
      <c r="X50" s="324">
        <v>3.2000000000000002E-3</v>
      </c>
      <c r="Y50" s="324">
        <v>75</v>
      </c>
      <c r="Z50" s="324">
        <v>0.09</v>
      </c>
      <c r="AA50" s="324">
        <v>0.18</v>
      </c>
      <c r="AB50" s="324">
        <v>125</v>
      </c>
      <c r="AC50" s="324">
        <v>2.1</v>
      </c>
      <c r="AD50" s="324">
        <v>4</v>
      </c>
      <c r="AE50" s="324">
        <v>0.1</v>
      </c>
      <c r="AF50" s="324">
        <v>320</v>
      </c>
      <c r="AG50" s="324">
        <v>3</v>
      </c>
      <c r="AH50" s="324">
        <v>210</v>
      </c>
      <c r="AI50" s="324">
        <v>40</v>
      </c>
      <c r="AJ50" s="324">
        <v>90</v>
      </c>
      <c r="AK50" s="324" t="s">
        <v>4934</v>
      </c>
      <c r="AL50" s="324">
        <v>125</v>
      </c>
      <c r="AM50" s="326">
        <v>25</v>
      </c>
      <c r="AN50" s="326">
        <v>80</v>
      </c>
      <c r="AO50" s="324">
        <v>4</v>
      </c>
      <c r="AP50" s="324">
        <v>5.6</v>
      </c>
      <c r="AQ50" s="324">
        <v>2.4</v>
      </c>
      <c r="AR50" s="327">
        <v>3000</v>
      </c>
      <c r="AS50" s="328">
        <v>0.17050000000000001</v>
      </c>
      <c r="AT50" s="328">
        <v>0.17050000000000001</v>
      </c>
    </row>
    <row r="51" spans="1:46" ht="15">
      <c r="A51" s="324" t="s">
        <v>4895</v>
      </c>
      <c r="B51" s="324" t="s">
        <v>4956</v>
      </c>
      <c r="C51" s="325" t="s">
        <v>4897</v>
      </c>
      <c r="D51" s="324">
        <v>40</v>
      </c>
      <c r="E51" s="324">
        <v>3</v>
      </c>
      <c r="F51" s="326">
        <v>25</v>
      </c>
      <c r="G51" s="336">
        <v>0.1</v>
      </c>
      <c r="H51" s="324">
        <v>0.31</v>
      </c>
      <c r="I51" s="324">
        <v>1</v>
      </c>
      <c r="J51" s="324">
        <v>0.39</v>
      </c>
      <c r="K51" s="324">
        <v>10</v>
      </c>
      <c r="L51" s="324">
        <v>0.69</v>
      </c>
      <c r="M51" s="324">
        <v>125</v>
      </c>
      <c r="N51" s="324">
        <v>0.1</v>
      </c>
      <c r="O51" s="324">
        <v>0.15</v>
      </c>
      <c r="P51" s="324">
        <v>1</v>
      </c>
      <c r="Q51" s="324">
        <v>0.25</v>
      </c>
      <c r="R51" s="324">
        <v>10</v>
      </c>
      <c r="S51" s="324">
        <v>0.67</v>
      </c>
      <c r="T51" s="324">
        <v>10</v>
      </c>
      <c r="U51" s="324">
        <v>40</v>
      </c>
      <c r="V51" s="324">
        <v>25</v>
      </c>
      <c r="W51" s="324">
        <v>1.8E-3</v>
      </c>
      <c r="X51" s="324">
        <v>3.2000000000000002E-3</v>
      </c>
      <c r="Y51" s="324">
        <v>75</v>
      </c>
      <c r="Z51" s="324">
        <v>0.09</v>
      </c>
      <c r="AA51" s="324">
        <v>0.18</v>
      </c>
      <c r="AB51" s="324">
        <v>125</v>
      </c>
      <c r="AC51" s="324">
        <v>2.1</v>
      </c>
      <c r="AD51" s="324">
        <v>4</v>
      </c>
      <c r="AE51" s="324">
        <v>0.1</v>
      </c>
      <c r="AF51" s="324">
        <v>320</v>
      </c>
      <c r="AG51" s="324">
        <v>3</v>
      </c>
      <c r="AH51" s="324">
        <v>210</v>
      </c>
      <c r="AI51" s="324">
        <v>40</v>
      </c>
      <c r="AJ51" s="324">
        <v>83</v>
      </c>
      <c r="AK51" s="324" t="s">
        <v>4939</v>
      </c>
      <c r="AL51" s="324">
        <v>125</v>
      </c>
      <c r="AM51" s="326">
        <v>25</v>
      </c>
      <c r="AN51" s="326">
        <v>80</v>
      </c>
      <c r="AO51" s="324">
        <v>3</v>
      </c>
      <c r="AP51" s="324">
        <v>5.6</v>
      </c>
      <c r="AQ51" s="324">
        <v>2.2999999999999998</v>
      </c>
      <c r="AR51" s="327">
        <v>5000</v>
      </c>
      <c r="AS51" s="328">
        <v>0.1305</v>
      </c>
      <c r="AT51" s="328">
        <v>0.1305</v>
      </c>
    </row>
    <row r="52" spans="1:46" ht="15">
      <c r="A52" s="324" t="s">
        <v>4895</v>
      </c>
      <c r="B52" s="324" t="s">
        <v>4957</v>
      </c>
      <c r="C52" s="325" t="s">
        <v>4897</v>
      </c>
      <c r="D52" s="324">
        <v>40</v>
      </c>
      <c r="E52" s="324">
        <v>3</v>
      </c>
      <c r="F52" s="326">
        <v>25</v>
      </c>
      <c r="G52" s="336">
        <v>0.1</v>
      </c>
      <c r="H52" s="324">
        <v>0.31</v>
      </c>
      <c r="I52" s="324">
        <v>1</v>
      </c>
      <c r="J52" s="324">
        <v>0.39</v>
      </c>
      <c r="K52" s="324">
        <v>10</v>
      </c>
      <c r="L52" s="324">
        <v>0.69</v>
      </c>
      <c r="M52" s="324">
        <v>125</v>
      </c>
      <c r="N52" s="324">
        <v>0.1</v>
      </c>
      <c r="O52" s="324">
        <v>0.15</v>
      </c>
      <c r="P52" s="324">
        <v>1</v>
      </c>
      <c r="Q52" s="324">
        <v>0.25</v>
      </c>
      <c r="R52" s="324">
        <v>10</v>
      </c>
      <c r="S52" s="324">
        <v>0.67</v>
      </c>
      <c r="T52" s="324">
        <v>10</v>
      </c>
      <c r="U52" s="324">
        <v>40</v>
      </c>
      <c r="V52" s="324">
        <v>25</v>
      </c>
      <c r="W52" s="324">
        <v>1.8E-3</v>
      </c>
      <c r="X52" s="324">
        <v>3.2000000000000002E-3</v>
      </c>
      <c r="Y52" s="324">
        <v>75</v>
      </c>
      <c r="Z52" s="324">
        <v>0.09</v>
      </c>
      <c r="AA52" s="324">
        <v>0.18</v>
      </c>
      <c r="AB52" s="324">
        <v>125</v>
      </c>
      <c r="AC52" s="324">
        <v>2.1</v>
      </c>
      <c r="AD52" s="324">
        <v>4</v>
      </c>
      <c r="AE52" s="324">
        <v>0.1</v>
      </c>
      <c r="AF52" s="324">
        <v>320</v>
      </c>
      <c r="AG52" s="324">
        <v>3</v>
      </c>
      <c r="AH52" s="324">
        <v>210</v>
      </c>
      <c r="AI52" s="324">
        <v>40</v>
      </c>
      <c r="AJ52" s="324">
        <v>90</v>
      </c>
      <c r="AK52" s="324" t="s">
        <v>4934</v>
      </c>
      <c r="AL52" s="324">
        <v>125</v>
      </c>
      <c r="AM52" s="326">
        <v>25</v>
      </c>
      <c r="AN52" s="326">
        <v>80</v>
      </c>
      <c r="AO52" s="324">
        <v>4</v>
      </c>
      <c r="AP52" s="324">
        <v>5.6</v>
      </c>
      <c r="AQ52" s="324">
        <v>2.4</v>
      </c>
      <c r="AR52" s="327">
        <v>3000</v>
      </c>
      <c r="AS52" s="328">
        <v>0.13200000000000001</v>
      </c>
      <c r="AT52" s="328">
        <v>0.13200000000000001</v>
      </c>
    </row>
    <row r="53" spans="1:46" ht="15">
      <c r="A53" s="324" t="s">
        <v>4895</v>
      </c>
      <c r="B53" s="324" t="s">
        <v>4958</v>
      </c>
      <c r="C53" s="325" t="s">
        <v>4897</v>
      </c>
      <c r="D53" s="324">
        <v>40</v>
      </c>
      <c r="E53" s="324">
        <v>3</v>
      </c>
      <c r="F53" s="326">
        <v>25</v>
      </c>
      <c r="G53" s="336">
        <v>1E-3</v>
      </c>
      <c r="H53" s="324">
        <v>0.18</v>
      </c>
      <c r="I53" s="324">
        <v>0.1</v>
      </c>
      <c r="J53" s="324">
        <v>0.3</v>
      </c>
      <c r="K53" s="324">
        <v>10</v>
      </c>
      <c r="L53" s="324">
        <v>0.65</v>
      </c>
      <c r="M53" s="324">
        <v>150</v>
      </c>
      <c r="N53" s="324">
        <v>1E-3</v>
      </c>
      <c r="O53" s="324">
        <v>0.01</v>
      </c>
      <c r="P53" s="324">
        <v>0.1</v>
      </c>
      <c r="Q53" s="324">
        <v>0.12</v>
      </c>
      <c r="R53" s="324">
        <v>10</v>
      </c>
      <c r="S53" s="324">
        <v>0.6</v>
      </c>
      <c r="T53" s="324">
        <v>5</v>
      </c>
      <c r="U53" s="324">
        <v>40</v>
      </c>
      <c r="V53" s="324">
        <v>25</v>
      </c>
      <c r="W53" s="324">
        <v>2E-3</v>
      </c>
      <c r="X53" s="324">
        <v>1.0999999999999999E-2</v>
      </c>
      <c r="Y53" s="324">
        <v>85</v>
      </c>
      <c r="Z53" s="324">
        <v>0.22</v>
      </c>
      <c r="AA53" s="324">
        <v>1</v>
      </c>
      <c r="AB53" s="324">
        <v>150</v>
      </c>
      <c r="AC53" s="324">
        <v>8</v>
      </c>
      <c r="AD53" s="324">
        <v>30</v>
      </c>
      <c r="AE53" s="324">
        <v>0</v>
      </c>
      <c r="AF53" s="324">
        <v>490</v>
      </c>
      <c r="AG53" s="324">
        <v>10</v>
      </c>
      <c r="AH53" s="324">
        <v>145</v>
      </c>
      <c r="AI53" s="324">
        <v>40</v>
      </c>
      <c r="AJ53" s="324">
        <v>80</v>
      </c>
      <c r="AK53" s="324" t="s">
        <v>4959</v>
      </c>
      <c r="AL53" s="324">
        <v>150</v>
      </c>
      <c r="AM53" s="326">
        <v>6</v>
      </c>
      <c r="AN53" s="324">
        <v>40</v>
      </c>
      <c r="AO53" s="324">
        <v>4.05</v>
      </c>
      <c r="AP53" s="324">
        <v>6.6</v>
      </c>
      <c r="AQ53" s="324">
        <v>1.1499999999999999</v>
      </c>
      <c r="AR53" s="327">
        <v>5000</v>
      </c>
      <c r="AS53" s="328">
        <v>0.39900000000000002</v>
      </c>
      <c r="AT53" s="328">
        <v>0.39900000000000002</v>
      </c>
    </row>
    <row r="54" spans="1:46" ht="15">
      <c r="A54" s="324" t="s">
        <v>2233</v>
      </c>
      <c r="B54" s="324" t="s">
        <v>4960</v>
      </c>
      <c r="C54" s="325" t="s">
        <v>4897</v>
      </c>
      <c r="D54" s="324">
        <v>15</v>
      </c>
      <c r="E54" s="324">
        <v>3</v>
      </c>
      <c r="F54" s="326">
        <v>25</v>
      </c>
      <c r="G54" s="336">
        <v>0.1</v>
      </c>
      <c r="H54" s="324">
        <v>0.2</v>
      </c>
      <c r="I54" s="324">
        <v>1</v>
      </c>
      <c r="J54" s="324">
        <v>0.27</v>
      </c>
      <c r="K54" s="324">
        <v>10</v>
      </c>
      <c r="L54" s="324">
        <v>0.46</v>
      </c>
      <c r="M54" s="324">
        <v>100</v>
      </c>
      <c r="N54" s="324">
        <v>0.1</v>
      </c>
      <c r="O54" s="324">
        <v>0.08</v>
      </c>
      <c r="P54" s="324">
        <v>1</v>
      </c>
      <c r="Q54" s="324">
        <v>0.17</v>
      </c>
      <c r="R54" s="324">
        <v>10</v>
      </c>
      <c r="S54" s="324">
        <v>0.42499999999999999</v>
      </c>
      <c r="T54" s="324">
        <v>3</v>
      </c>
      <c r="U54" s="324">
        <v>15</v>
      </c>
      <c r="V54" s="324">
        <v>25</v>
      </c>
      <c r="W54" s="324">
        <v>0.12</v>
      </c>
      <c r="X54" s="324">
        <v>0.5</v>
      </c>
      <c r="Y54" s="324">
        <v>75</v>
      </c>
      <c r="Z54" s="324">
        <v>5</v>
      </c>
      <c r="AA54" s="324">
        <v>11</v>
      </c>
      <c r="AB54" s="324">
        <v>100</v>
      </c>
      <c r="AC54" s="324">
        <v>20</v>
      </c>
      <c r="AD54" s="324">
        <v>50</v>
      </c>
      <c r="AE54" s="324">
        <v>1</v>
      </c>
      <c r="AF54" s="324">
        <v>520</v>
      </c>
      <c r="AG54" s="324">
        <v>6</v>
      </c>
      <c r="AH54" s="324">
        <v>230</v>
      </c>
      <c r="AI54" s="324">
        <v>15</v>
      </c>
      <c r="AJ54" s="324">
        <v>60</v>
      </c>
      <c r="AK54" s="324" t="s">
        <v>4961</v>
      </c>
      <c r="AL54" s="324">
        <v>125</v>
      </c>
      <c r="AM54" s="326">
        <v>12</v>
      </c>
      <c r="AN54" s="326">
        <v>50</v>
      </c>
      <c r="AO54" s="324">
        <v>6.1</v>
      </c>
      <c r="AP54" s="324">
        <v>8.1999999999999993</v>
      </c>
      <c r="AQ54" s="324">
        <v>2.62</v>
      </c>
      <c r="AR54" s="327">
        <v>3000</v>
      </c>
      <c r="AS54" s="328">
        <v>0.83</v>
      </c>
      <c r="AT54" s="328">
        <v>0.83</v>
      </c>
    </row>
    <row r="55" spans="1:46" ht="15">
      <c r="A55" s="324" t="s">
        <v>4907</v>
      </c>
      <c r="B55" s="328" t="s">
        <v>4962</v>
      </c>
      <c r="C55" s="325" t="s">
        <v>4897</v>
      </c>
      <c r="D55" s="324">
        <v>20</v>
      </c>
      <c r="E55" s="324">
        <v>3</v>
      </c>
      <c r="F55" s="324">
        <v>25</v>
      </c>
      <c r="G55" s="336">
        <v>0.1</v>
      </c>
      <c r="H55" s="324">
        <v>0.28999999999999998</v>
      </c>
      <c r="I55" s="324">
        <v>1</v>
      </c>
      <c r="J55" s="324">
        <v>0.36</v>
      </c>
      <c r="K55" s="324">
        <v>10</v>
      </c>
      <c r="L55" s="324">
        <v>0.52</v>
      </c>
      <c r="M55" s="324">
        <v>125</v>
      </c>
      <c r="N55" s="324">
        <v>0.1</v>
      </c>
      <c r="O55" s="324">
        <v>0.13</v>
      </c>
      <c r="P55" s="324">
        <v>1</v>
      </c>
      <c r="Q55" s="324">
        <v>0.23</v>
      </c>
      <c r="R55" s="324">
        <v>10</v>
      </c>
      <c r="S55" s="324">
        <v>0.5</v>
      </c>
      <c r="T55" s="324">
        <v>5</v>
      </c>
      <c r="U55" s="324">
        <v>40</v>
      </c>
      <c r="V55" s="324">
        <v>25</v>
      </c>
      <c r="W55" s="324">
        <v>3.0000000000000001E-3</v>
      </c>
      <c r="X55" s="324">
        <v>0.05</v>
      </c>
      <c r="Y55" s="324">
        <v>100</v>
      </c>
      <c r="Z55" s="324">
        <v>1</v>
      </c>
      <c r="AA55" s="324">
        <v>7</v>
      </c>
      <c r="AB55" s="324">
        <v>125</v>
      </c>
      <c r="AC55" s="324">
        <v>4</v>
      </c>
      <c r="AD55" s="324">
        <v>20</v>
      </c>
      <c r="AE55" s="324">
        <v>0</v>
      </c>
      <c r="AF55" s="324">
        <v>670</v>
      </c>
      <c r="AG55" s="324">
        <v>8</v>
      </c>
      <c r="AH55" s="324">
        <v>175</v>
      </c>
      <c r="AI55" s="324">
        <v>40</v>
      </c>
      <c r="AJ55" s="324">
        <v>90</v>
      </c>
      <c r="AK55" s="324" t="s">
        <v>4961</v>
      </c>
      <c r="AL55" s="324">
        <v>125</v>
      </c>
      <c r="AM55" s="326">
        <v>11</v>
      </c>
      <c r="AN55" s="326">
        <v>50</v>
      </c>
      <c r="AO55" s="324">
        <v>6.1</v>
      </c>
      <c r="AP55" s="324">
        <v>8.1999999999999993</v>
      </c>
      <c r="AQ55" s="324">
        <v>2.62</v>
      </c>
      <c r="AR55" s="327">
        <v>3000</v>
      </c>
      <c r="AS55" s="328">
        <v>0.4</v>
      </c>
      <c r="AT55" s="328">
        <v>0.4</v>
      </c>
    </row>
    <row r="56" spans="1:46" ht="15">
      <c r="A56" s="324" t="s">
        <v>4907</v>
      </c>
      <c r="B56" s="328" t="s">
        <v>4963</v>
      </c>
      <c r="C56" s="325" t="s">
        <v>4897</v>
      </c>
      <c r="D56" s="324">
        <v>30</v>
      </c>
      <c r="E56" s="324">
        <v>3</v>
      </c>
      <c r="F56" s="324">
        <v>25</v>
      </c>
      <c r="G56" s="336">
        <v>0.1</v>
      </c>
      <c r="H56" s="324">
        <v>0.28999999999999998</v>
      </c>
      <c r="I56" s="324">
        <v>1</v>
      </c>
      <c r="J56" s="324">
        <v>0.36</v>
      </c>
      <c r="K56" s="324">
        <v>10</v>
      </c>
      <c r="L56" s="324">
        <v>0.52</v>
      </c>
      <c r="M56" s="324">
        <v>125</v>
      </c>
      <c r="N56" s="324">
        <v>0.1</v>
      </c>
      <c r="O56" s="324">
        <v>0.13</v>
      </c>
      <c r="P56" s="324">
        <v>1</v>
      </c>
      <c r="Q56" s="324">
        <v>0.23</v>
      </c>
      <c r="R56" s="324">
        <v>10</v>
      </c>
      <c r="S56" s="324">
        <v>0.5</v>
      </c>
      <c r="T56" s="324">
        <v>5</v>
      </c>
      <c r="U56" s="324">
        <v>40</v>
      </c>
      <c r="V56" s="324">
        <v>25</v>
      </c>
      <c r="W56" s="324">
        <v>3.0000000000000001E-3</v>
      </c>
      <c r="X56" s="324">
        <v>0.05</v>
      </c>
      <c r="Y56" s="324">
        <v>100</v>
      </c>
      <c r="Z56" s="324">
        <v>1</v>
      </c>
      <c r="AA56" s="324">
        <v>7</v>
      </c>
      <c r="AB56" s="324">
        <v>125</v>
      </c>
      <c r="AC56" s="324">
        <v>4</v>
      </c>
      <c r="AD56" s="324">
        <v>20</v>
      </c>
      <c r="AE56" s="324">
        <v>0</v>
      </c>
      <c r="AF56" s="324">
        <v>670</v>
      </c>
      <c r="AG56" s="324">
        <v>8</v>
      </c>
      <c r="AH56" s="324">
        <v>175</v>
      </c>
      <c r="AI56" s="324">
        <v>40</v>
      </c>
      <c r="AJ56" s="324">
        <v>90</v>
      </c>
      <c r="AK56" s="324" t="s">
        <v>4961</v>
      </c>
      <c r="AL56" s="324">
        <v>125</v>
      </c>
      <c r="AM56" s="326">
        <v>11</v>
      </c>
      <c r="AN56" s="326">
        <v>50</v>
      </c>
      <c r="AO56" s="324">
        <v>6.1</v>
      </c>
      <c r="AP56" s="324">
        <v>8.1999999999999993</v>
      </c>
      <c r="AQ56" s="324">
        <v>2.62</v>
      </c>
      <c r="AR56" s="327">
        <v>3000</v>
      </c>
      <c r="AS56" s="328">
        <v>0.4</v>
      </c>
      <c r="AT56" s="328">
        <v>0.4</v>
      </c>
    </row>
    <row r="57" spans="1:46" ht="15">
      <c r="A57" s="324" t="s">
        <v>4907</v>
      </c>
      <c r="B57" s="328" t="s">
        <v>4964</v>
      </c>
      <c r="C57" s="325" t="s">
        <v>4897</v>
      </c>
      <c r="D57" s="324">
        <v>40</v>
      </c>
      <c r="E57" s="324">
        <v>3</v>
      </c>
      <c r="F57" s="324">
        <v>25</v>
      </c>
      <c r="G57" s="336">
        <v>0.1</v>
      </c>
      <c r="H57" s="324">
        <v>0.28999999999999998</v>
      </c>
      <c r="I57" s="324">
        <v>1</v>
      </c>
      <c r="J57" s="324">
        <v>0.36</v>
      </c>
      <c r="K57" s="324">
        <v>10</v>
      </c>
      <c r="L57" s="324">
        <v>0.52</v>
      </c>
      <c r="M57" s="324">
        <v>125</v>
      </c>
      <c r="N57" s="324">
        <v>0.1</v>
      </c>
      <c r="O57" s="324">
        <v>0.13</v>
      </c>
      <c r="P57" s="324">
        <v>1</v>
      </c>
      <c r="Q57" s="324">
        <v>0.23</v>
      </c>
      <c r="R57" s="324">
        <v>10</v>
      </c>
      <c r="S57" s="324">
        <v>0.5</v>
      </c>
      <c r="T57" s="324">
        <v>5</v>
      </c>
      <c r="U57" s="324">
        <v>40</v>
      </c>
      <c r="V57" s="324">
        <v>25</v>
      </c>
      <c r="W57" s="324">
        <v>3.0000000000000001E-3</v>
      </c>
      <c r="X57" s="324">
        <v>0.05</v>
      </c>
      <c r="Y57" s="324">
        <v>100</v>
      </c>
      <c r="Z57" s="324">
        <v>1</v>
      </c>
      <c r="AA57" s="324">
        <v>7</v>
      </c>
      <c r="AB57" s="324">
        <v>125</v>
      </c>
      <c r="AC57" s="324">
        <v>4</v>
      </c>
      <c r="AD57" s="324">
        <v>20</v>
      </c>
      <c r="AE57" s="324">
        <v>0</v>
      </c>
      <c r="AF57" s="324">
        <v>670</v>
      </c>
      <c r="AG57" s="324">
        <v>8</v>
      </c>
      <c r="AH57" s="324">
        <v>175</v>
      </c>
      <c r="AI57" s="324">
        <v>40</v>
      </c>
      <c r="AJ57" s="324">
        <v>90</v>
      </c>
      <c r="AK57" s="324" t="s">
        <v>4961</v>
      </c>
      <c r="AL57" s="324">
        <v>125</v>
      </c>
      <c r="AM57" s="326">
        <v>11</v>
      </c>
      <c r="AN57" s="326">
        <v>50</v>
      </c>
      <c r="AO57" s="324">
        <v>6.1</v>
      </c>
      <c r="AP57" s="324">
        <v>8.1999999999999993</v>
      </c>
      <c r="AQ57" s="324">
        <v>2.62</v>
      </c>
      <c r="AR57" s="327">
        <v>3000</v>
      </c>
      <c r="AS57" s="328">
        <v>0.1867</v>
      </c>
      <c r="AT57" s="328">
        <v>0.1867</v>
      </c>
    </row>
    <row r="58" spans="1:46">
      <c r="A58" s="328" t="s">
        <v>4907</v>
      </c>
      <c r="B58" s="328" t="s">
        <v>4965</v>
      </c>
      <c r="C58" s="325" t="s">
        <v>4897</v>
      </c>
      <c r="D58" s="328">
        <v>60</v>
      </c>
      <c r="E58" s="328">
        <v>3</v>
      </c>
      <c r="F58" s="328">
        <v>25</v>
      </c>
      <c r="G58" s="328">
        <v>0.01</v>
      </c>
      <c r="H58" s="328">
        <v>0.28999999999999998</v>
      </c>
      <c r="I58" s="328">
        <v>1</v>
      </c>
      <c r="J58" s="328">
        <v>0.49</v>
      </c>
      <c r="K58" s="328">
        <v>5</v>
      </c>
      <c r="L58" s="328">
        <v>0.72</v>
      </c>
      <c r="M58" s="328">
        <v>150</v>
      </c>
      <c r="N58" s="328">
        <v>0.01</v>
      </c>
      <c r="O58" s="328">
        <v>7.4999999999999997E-2</v>
      </c>
      <c r="P58" s="328">
        <v>0.2</v>
      </c>
      <c r="Q58" s="328">
        <v>0.22</v>
      </c>
      <c r="R58" s="328">
        <v>5</v>
      </c>
      <c r="S58" s="328">
        <v>0.54</v>
      </c>
      <c r="T58" s="328">
        <v>10</v>
      </c>
      <c r="U58" s="328">
        <v>60</v>
      </c>
      <c r="V58" s="328">
        <v>25</v>
      </c>
      <c r="W58" s="328">
        <v>8.0000000000000002E-3</v>
      </c>
      <c r="X58" s="328">
        <v>0.15</v>
      </c>
      <c r="Y58" s="328">
        <v>100</v>
      </c>
      <c r="Z58" s="328">
        <v>0.8</v>
      </c>
      <c r="AA58" s="328">
        <v>10</v>
      </c>
      <c r="AB58" s="328">
        <v>150</v>
      </c>
      <c r="AC58" s="328">
        <v>10</v>
      </c>
      <c r="AD58" s="328">
        <v>80</v>
      </c>
      <c r="AE58" s="328">
        <v>5</v>
      </c>
      <c r="AF58" s="328">
        <v>120</v>
      </c>
      <c r="AG58" s="328">
        <v>20</v>
      </c>
      <c r="AH58" s="328">
        <v>70</v>
      </c>
      <c r="AI58" s="328">
        <v>60</v>
      </c>
      <c r="AJ58" s="328">
        <v>50</v>
      </c>
      <c r="AK58" s="328" t="s">
        <v>4934</v>
      </c>
      <c r="AL58" s="328">
        <v>175</v>
      </c>
      <c r="AM58" s="335">
        <v>15</v>
      </c>
      <c r="AN58" s="335">
        <v>73</v>
      </c>
      <c r="AO58" s="328">
        <v>3.8</v>
      </c>
      <c r="AP58" s="328">
        <v>5.6</v>
      </c>
      <c r="AQ58" s="328">
        <v>2.4</v>
      </c>
      <c r="AR58" s="328">
        <v>2500</v>
      </c>
      <c r="AS58" s="328">
        <v>0.26300000000000001</v>
      </c>
      <c r="AT58" s="328">
        <v>0.26300000000000001</v>
      </c>
    </row>
    <row r="59" spans="1:46">
      <c r="A59" s="328" t="s">
        <v>4907</v>
      </c>
      <c r="B59" s="328" t="s">
        <v>4966</v>
      </c>
      <c r="C59" s="325" t="s">
        <v>4897</v>
      </c>
      <c r="D59" s="328">
        <v>60</v>
      </c>
      <c r="E59" s="328">
        <v>3</v>
      </c>
      <c r="F59" s="328">
        <v>25</v>
      </c>
      <c r="G59" s="328">
        <v>0.01</v>
      </c>
      <c r="H59" s="328">
        <v>0.28999999999999998</v>
      </c>
      <c r="I59" s="328">
        <v>1</v>
      </c>
      <c r="J59" s="328">
        <v>0.49</v>
      </c>
      <c r="K59" s="328">
        <v>5</v>
      </c>
      <c r="L59" s="328">
        <v>0.72</v>
      </c>
      <c r="M59" s="328">
        <v>150</v>
      </c>
      <c r="N59" s="328">
        <v>0.01</v>
      </c>
      <c r="O59" s="328">
        <v>7.4999999999999997E-2</v>
      </c>
      <c r="P59" s="328">
        <v>0.2</v>
      </c>
      <c r="Q59" s="328">
        <v>0.22</v>
      </c>
      <c r="R59" s="328">
        <v>5</v>
      </c>
      <c r="S59" s="328">
        <v>0.54</v>
      </c>
      <c r="T59" s="328">
        <v>10</v>
      </c>
      <c r="U59" s="328">
        <v>60</v>
      </c>
      <c r="V59" s="328">
        <v>25</v>
      </c>
      <c r="W59" s="328">
        <v>8.0000000000000002E-3</v>
      </c>
      <c r="X59" s="328">
        <v>0.15</v>
      </c>
      <c r="Y59" s="328">
        <v>100</v>
      </c>
      <c r="Z59" s="328">
        <v>0.8</v>
      </c>
      <c r="AA59" s="328">
        <v>10</v>
      </c>
      <c r="AB59" s="328">
        <v>150</v>
      </c>
      <c r="AC59" s="328">
        <v>10</v>
      </c>
      <c r="AD59" s="328">
        <v>80</v>
      </c>
      <c r="AE59" s="328">
        <v>5</v>
      </c>
      <c r="AF59" s="328">
        <v>120</v>
      </c>
      <c r="AG59" s="328">
        <v>20</v>
      </c>
      <c r="AH59" s="328">
        <v>70</v>
      </c>
      <c r="AI59" s="328">
        <v>60</v>
      </c>
      <c r="AJ59" s="328">
        <v>50</v>
      </c>
      <c r="AK59" s="328" t="s">
        <v>4961</v>
      </c>
      <c r="AL59" s="328">
        <v>175</v>
      </c>
      <c r="AM59" s="335">
        <v>11</v>
      </c>
      <c r="AN59" s="335">
        <v>71</v>
      </c>
      <c r="AO59" s="328">
        <v>6.1</v>
      </c>
      <c r="AP59" s="328">
        <v>8.1999999999999993</v>
      </c>
      <c r="AQ59" s="328">
        <v>2.62</v>
      </c>
      <c r="AR59" s="328">
        <v>2500</v>
      </c>
      <c r="AS59" s="328">
        <v>0.17</v>
      </c>
      <c r="AT59" s="328">
        <v>0.17</v>
      </c>
    </row>
    <row r="60" spans="1:46" ht="15">
      <c r="A60" s="324" t="s">
        <v>4895</v>
      </c>
      <c r="B60" s="324" t="s">
        <v>4967</v>
      </c>
      <c r="C60" s="325" t="s">
        <v>4897</v>
      </c>
      <c r="D60" s="324">
        <v>40</v>
      </c>
      <c r="E60" s="324">
        <v>5</v>
      </c>
      <c r="F60" s="324">
        <v>25</v>
      </c>
      <c r="G60" s="336">
        <v>1E-3</v>
      </c>
      <c r="H60" s="324">
        <v>0.18</v>
      </c>
      <c r="I60" s="324">
        <v>0.2</v>
      </c>
      <c r="J60" s="324">
        <v>0.32</v>
      </c>
      <c r="K60" s="324">
        <v>20</v>
      </c>
      <c r="L60" s="324">
        <v>0.77</v>
      </c>
      <c r="M60" s="324">
        <v>150</v>
      </c>
      <c r="N60" s="324">
        <v>1E-3</v>
      </c>
      <c r="O60" s="324">
        <v>0.01</v>
      </c>
      <c r="P60" s="324">
        <v>0.2</v>
      </c>
      <c r="Q60" s="324">
        <v>0.14000000000000001</v>
      </c>
      <c r="R60" s="324">
        <v>20</v>
      </c>
      <c r="S60" s="324">
        <v>0.72</v>
      </c>
      <c r="T60" s="324">
        <v>5</v>
      </c>
      <c r="U60" s="324">
        <v>40</v>
      </c>
      <c r="V60" s="324">
        <v>25</v>
      </c>
      <c r="W60" s="324">
        <v>2E-3</v>
      </c>
      <c r="X60" s="324">
        <v>1.0999999999999999E-2</v>
      </c>
      <c r="Y60" s="324">
        <v>85</v>
      </c>
      <c r="Z60" s="324">
        <v>0.21</v>
      </c>
      <c r="AA60" s="324">
        <v>1.1000000000000001</v>
      </c>
      <c r="AB60" s="324">
        <v>150</v>
      </c>
      <c r="AC60" s="324">
        <v>7</v>
      </c>
      <c r="AD60" s="324">
        <v>32</v>
      </c>
      <c r="AE60" s="324">
        <v>0</v>
      </c>
      <c r="AF60" s="324">
        <v>710</v>
      </c>
      <c r="AG60" s="324">
        <v>10</v>
      </c>
      <c r="AH60" s="324">
        <v>170</v>
      </c>
      <c r="AI60" s="324">
        <v>40</v>
      </c>
      <c r="AJ60" s="324">
        <v>100</v>
      </c>
      <c r="AK60" s="324" t="s">
        <v>4959</v>
      </c>
      <c r="AL60" s="324">
        <v>150</v>
      </c>
      <c r="AM60" s="326">
        <v>4</v>
      </c>
      <c r="AN60" s="324">
        <v>40</v>
      </c>
      <c r="AO60" s="324">
        <v>4.05</v>
      </c>
      <c r="AP60" s="324">
        <v>6.6</v>
      </c>
      <c r="AQ60" s="324">
        <v>1.1499999999999999</v>
      </c>
      <c r="AR60" s="327">
        <v>5000</v>
      </c>
      <c r="AS60" s="328">
        <v>0.57199999999999995</v>
      </c>
      <c r="AT60" s="328">
        <v>0.57199999999999995</v>
      </c>
    </row>
    <row r="61" spans="1:46" ht="15">
      <c r="A61" s="324" t="s">
        <v>4907</v>
      </c>
      <c r="B61" s="328" t="s">
        <v>4968</v>
      </c>
      <c r="C61" s="325" t="s">
        <v>4897</v>
      </c>
      <c r="D61" s="324">
        <v>40</v>
      </c>
      <c r="E61" s="324">
        <v>5</v>
      </c>
      <c r="F61" s="326">
        <v>25</v>
      </c>
      <c r="G61" s="336">
        <v>0.1</v>
      </c>
      <c r="H61" s="324">
        <v>0.28000000000000003</v>
      </c>
      <c r="I61" s="324">
        <v>1</v>
      </c>
      <c r="J61" s="324">
        <v>0.35</v>
      </c>
      <c r="K61" s="324">
        <v>10</v>
      </c>
      <c r="L61" s="324">
        <v>0.54</v>
      </c>
      <c r="M61" s="324">
        <v>125</v>
      </c>
      <c r="N61" s="324">
        <v>0.1</v>
      </c>
      <c r="O61" s="324">
        <v>0.125</v>
      </c>
      <c r="P61" s="324">
        <v>1</v>
      </c>
      <c r="Q61" s="324">
        <v>0.22500000000000001</v>
      </c>
      <c r="R61" s="324">
        <v>10</v>
      </c>
      <c r="S61" s="324">
        <v>0.5</v>
      </c>
      <c r="T61" s="324">
        <v>10</v>
      </c>
      <c r="U61" s="324">
        <v>40</v>
      </c>
      <c r="V61" s="324">
        <v>25</v>
      </c>
      <c r="W61" s="324">
        <v>5.0000000000000001E-3</v>
      </c>
      <c r="X61" s="324">
        <v>0.03</v>
      </c>
      <c r="Y61" s="324">
        <v>100</v>
      </c>
      <c r="Z61" s="324">
        <v>1.6</v>
      </c>
      <c r="AA61" s="324">
        <v>5</v>
      </c>
      <c r="AB61" s="324">
        <v>125</v>
      </c>
      <c r="AC61" s="324">
        <v>6</v>
      </c>
      <c r="AD61" s="324">
        <v>20</v>
      </c>
      <c r="AE61" s="324">
        <v>0</v>
      </c>
      <c r="AF61" s="324">
        <v>830</v>
      </c>
      <c r="AG61" s="324">
        <v>10</v>
      </c>
      <c r="AH61" s="324">
        <v>180</v>
      </c>
      <c r="AI61" s="324">
        <v>40</v>
      </c>
      <c r="AJ61" s="324">
        <v>110</v>
      </c>
      <c r="AK61" s="324" t="s">
        <v>4961</v>
      </c>
      <c r="AL61" s="324">
        <v>125</v>
      </c>
      <c r="AM61" s="326">
        <v>12</v>
      </c>
      <c r="AN61" s="326">
        <v>50</v>
      </c>
      <c r="AO61" s="324">
        <v>6.1</v>
      </c>
      <c r="AP61" s="324">
        <v>8.1999999999999993</v>
      </c>
      <c r="AQ61" s="324">
        <v>2.62</v>
      </c>
      <c r="AR61" s="327">
        <v>2500</v>
      </c>
      <c r="AS61" s="328">
        <v>0.24</v>
      </c>
      <c r="AT61" s="328">
        <v>0.24</v>
      </c>
    </row>
    <row r="62" spans="1:46" ht="15">
      <c r="A62" s="324" t="s">
        <v>4895</v>
      </c>
      <c r="B62" s="324" t="s">
        <v>4969</v>
      </c>
      <c r="C62" s="325" t="s">
        <v>4897</v>
      </c>
      <c r="D62" s="324">
        <v>35</v>
      </c>
      <c r="E62" s="324">
        <v>8</v>
      </c>
      <c r="F62" s="326">
        <v>25</v>
      </c>
      <c r="G62" s="336">
        <v>1E-3</v>
      </c>
      <c r="H62" s="324">
        <v>0.08</v>
      </c>
      <c r="I62" s="324">
        <v>0.2</v>
      </c>
      <c r="J62" s="324">
        <v>0.27500000000000002</v>
      </c>
      <c r="K62" s="324">
        <v>20</v>
      </c>
      <c r="L62" s="324">
        <v>0.65</v>
      </c>
      <c r="M62" s="324">
        <v>125</v>
      </c>
      <c r="N62" s="324">
        <v>1E-3</v>
      </c>
      <c r="O62" s="324">
        <v>0.01</v>
      </c>
      <c r="P62" s="324">
        <v>0.2</v>
      </c>
      <c r="Q62" s="324">
        <v>0.13500000000000001</v>
      </c>
      <c r="R62" s="324">
        <v>20</v>
      </c>
      <c r="S62" s="324">
        <v>0.63</v>
      </c>
      <c r="T62" s="324">
        <v>5</v>
      </c>
      <c r="U62" s="324">
        <v>35</v>
      </c>
      <c r="V62" s="324">
        <v>25</v>
      </c>
      <c r="W62" s="324">
        <v>0.01</v>
      </c>
      <c r="X62" s="324">
        <v>0.04</v>
      </c>
      <c r="Y62" s="324">
        <v>85</v>
      </c>
      <c r="Z62" s="324">
        <v>0.8</v>
      </c>
      <c r="AA62" s="324">
        <v>3</v>
      </c>
      <c r="AB62" s="324">
        <v>125</v>
      </c>
      <c r="AC62" s="324">
        <v>8</v>
      </c>
      <c r="AD62" s="324">
        <v>22</v>
      </c>
      <c r="AE62" s="324">
        <v>0</v>
      </c>
      <c r="AF62" s="324">
        <v>520</v>
      </c>
      <c r="AG62" s="324">
        <v>10</v>
      </c>
      <c r="AH62" s="324">
        <v>160</v>
      </c>
      <c r="AI62" s="324">
        <v>40</v>
      </c>
      <c r="AJ62" s="324">
        <v>80</v>
      </c>
      <c r="AK62" s="324" t="s">
        <v>4959</v>
      </c>
      <c r="AL62" s="324">
        <v>125</v>
      </c>
      <c r="AM62" s="326">
        <v>3</v>
      </c>
      <c r="AN62" s="324">
        <v>40</v>
      </c>
      <c r="AO62" s="324">
        <v>4.05</v>
      </c>
      <c r="AP62" s="324">
        <v>6.6</v>
      </c>
      <c r="AQ62" s="324">
        <v>1.1499999999999999</v>
      </c>
      <c r="AR62" s="327">
        <v>5000</v>
      </c>
      <c r="AS62" s="328">
        <v>0.59799999999999998</v>
      </c>
      <c r="AT62" s="328">
        <v>0.59799999999999998</v>
      </c>
    </row>
    <row r="63" spans="1:46" ht="15">
      <c r="A63" s="324" t="s">
        <v>4907</v>
      </c>
      <c r="B63" s="328" t="s">
        <v>4970</v>
      </c>
      <c r="C63" s="325" t="s">
        <v>4897</v>
      </c>
      <c r="D63" s="324">
        <v>35</v>
      </c>
      <c r="E63" s="324">
        <v>8</v>
      </c>
      <c r="F63" s="324">
        <v>25</v>
      </c>
      <c r="G63" s="336">
        <v>0.01</v>
      </c>
      <c r="H63" s="324">
        <v>0.2</v>
      </c>
      <c r="I63" s="324">
        <v>1</v>
      </c>
      <c r="J63" s="324">
        <v>0.33</v>
      </c>
      <c r="K63" s="324">
        <v>20</v>
      </c>
      <c r="L63" s="324">
        <v>0.57999999999999996</v>
      </c>
      <c r="M63" s="324">
        <v>125</v>
      </c>
      <c r="N63" s="324">
        <v>0.01</v>
      </c>
      <c r="O63" s="324">
        <v>0.02</v>
      </c>
      <c r="P63" s="324">
        <v>1</v>
      </c>
      <c r="Q63" s="324">
        <v>0.19</v>
      </c>
      <c r="R63" s="324">
        <v>20</v>
      </c>
      <c r="S63" s="324">
        <v>0.54</v>
      </c>
      <c r="T63" s="324">
        <v>5</v>
      </c>
      <c r="U63" s="324">
        <v>35</v>
      </c>
      <c r="V63" s="324">
        <v>25</v>
      </c>
      <c r="W63" s="324">
        <v>1.4999999999999999E-2</v>
      </c>
      <c r="X63" s="324">
        <v>0.34</v>
      </c>
      <c r="Y63" s="324">
        <v>75</v>
      </c>
      <c r="Z63" s="324">
        <v>0.5</v>
      </c>
      <c r="AA63" s="324">
        <v>4</v>
      </c>
      <c r="AB63" s="324">
        <v>125</v>
      </c>
      <c r="AC63" s="324">
        <v>10</v>
      </c>
      <c r="AD63" s="324">
        <v>51</v>
      </c>
      <c r="AE63" s="324">
        <v>0.5</v>
      </c>
      <c r="AF63" s="324">
        <v>1300</v>
      </c>
      <c r="AG63" s="324">
        <v>4</v>
      </c>
      <c r="AH63" s="324">
        <v>600</v>
      </c>
      <c r="AI63" s="324">
        <v>40</v>
      </c>
      <c r="AJ63" s="324">
        <v>215</v>
      </c>
      <c r="AK63" s="324" t="s">
        <v>4971</v>
      </c>
      <c r="AL63" s="324">
        <v>125</v>
      </c>
      <c r="AM63" s="326">
        <v>2.8</v>
      </c>
      <c r="AN63" s="324">
        <v>40</v>
      </c>
      <c r="AO63" s="324">
        <v>6.8</v>
      </c>
      <c r="AP63" s="324">
        <v>10.4</v>
      </c>
      <c r="AQ63" s="324">
        <v>2.38</v>
      </c>
      <c r="AR63" s="327">
        <v>2500</v>
      </c>
      <c r="AS63" s="328">
        <v>0.31869999999999998</v>
      </c>
      <c r="AT63" s="328">
        <v>0.31869999999999998</v>
      </c>
    </row>
    <row r="64" spans="1:46" ht="15">
      <c r="A64" s="324" t="s">
        <v>4895</v>
      </c>
      <c r="B64" s="324" t="s">
        <v>4972</v>
      </c>
      <c r="C64" s="325" t="s">
        <v>4897</v>
      </c>
      <c r="D64" s="324">
        <v>40</v>
      </c>
      <c r="E64" s="324">
        <v>10</v>
      </c>
      <c r="F64" s="326">
        <v>25</v>
      </c>
      <c r="G64" s="336">
        <v>1E-3</v>
      </c>
      <c r="H64" s="324">
        <v>0.16</v>
      </c>
      <c r="I64" s="324">
        <v>0.2</v>
      </c>
      <c r="J64" s="324">
        <v>0.3</v>
      </c>
      <c r="K64" s="324">
        <v>20</v>
      </c>
      <c r="L64" s="324">
        <v>0.57999999999999996</v>
      </c>
      <c r="M64" s="324">
        <v>150</v>
      </c>
      <c r="N64" s="324">
        <v>1E-3</v>
      </c>
      <c r="O64" s="324">
        <v>0.01</v>
      </c>
      <c r="P64" s="324">
        <v>0.2</v>
      </c>
      <c r="Q64" s="324">
        <v>0.11</v>
      </c>
      <c r="R64" s="324">
        <v>20</v>
      </c>
      <c r="S64" s="324">
        <v>0.55000000000000004</v>
      </c>
      <c r="T64" s="324">
        <v>5</v>
      </c>
      <c r="U64" s="324">
        <v>40</v>
      </c>
      <c r="V64" s="324">
        <v>25</v>
      </c>
      <c r="W64" s="324">
        <v>4.0000000000000001E-3</v>
      </c>
      <c r="X64" s="324">
        <v>2.8000000000000001E-2</v>
      </c>
      <c r="Y64" s="324">
        <v>85</v>
      </c>
      <c r="Z64" s="324">
        <v>0.8</v>
      </c>
      <c r="AA64" s="324">
        <v>3</v>
      </c>
      <c r="AB64" s="324">
        <v>150</v>
      </c>
      <c r="AC64" s="324">
        <v>23</v>
      </c>
      <c r="AD64" s="324">
        <v>80</v>
      </c>
      <c r="AE64" s="324">
        <v>0</v>
      </c>
      <c r="AF64" s="324">
        <v>1700</v>
      </c>
      <c r="AG64" s="324">
        <v>10</v>
      </c>
      <c r="AH64" s="324">
        <v>430</v>
      </c>
      <c r="AI64" s="324">
        <v>40</v>
      </c>
      <c r="AJ64" s="324">
        <v>230</v>
      </c>
      <c r="AK64" s="324" t="s">
        <v>4959</v>
      </c>
      <c r="AL64" s="324">
        <v>150</v>
      </c>
      <c r="AM64" s="326">
        <v>1.5</v>
      </c>
      <c r="AN64" s="324">
        <v>40</v>
      </c>
      <c r="AO64" s="324">
        <v>4.05</v>
      </c>
      <c r="AP64" s="324">
        <v>6.6</v>
      </c>
      <c r="AQ64" s="324">
        <v>1.1499999999999999</v>
      </c>
      <c r="AR64" s="327">
        <v>5000</v>
      </c>
      <c r="AS64" s="328">
        <v>0.6885</v>
      </c>
      <c r="AT64" s="328">
        <v>0.6885</v>
      </c>
    </row>
    <row r="65" spans="1:46" ht="15">
      <c r="A65" s="324" t="s">
        <v>4895</v>
      </c>
      <c r="B65" s="324" t="s">
        <v>4973</v>
      </c>
      <c r="C65" s="325" t="s">
        <v>4897</v>
      </c>
      <c r="D65" s="324">
        <v>40</v>
      </c>
      <c r="E65" s="324">
        <v>10</v>
      </c>
      <c r="F65" s="326">
        <v>25</v>
      </c>
      <c r="G65" s="336">
        <v>1E-3</v>
      </c>
      <c r="H65" s="324">
        <v>0.14000000000000001</v>
      </c>
      <c r="I65" s="324">
        <v>0.2</v>
      </c>
      <c r="J65" s="324">
        <v>0.28000000000000003</v>
      </c>
      <c r="K65" s="324">
        <v>20</v>
      </c>
      <c r="L65" s="324">
        <v>0.51</v>
      </c>
      <c r="M65" s="324">
        <v>150</v>
      </c>
      <c r="N65" s="324">
        <v>1E-3</v>
      </c>
      <c r="O65" s="324">
        <v>0.01</v>
      </c>
      <c r="P65" s="324">
        <v>0.2</v>
      </c>
      <c r="Q65" s="324">
        <v>0.09</v>
      </c>
      <c r="R65" s="324">
        <v>20</v>
      </c>
      <c r="S65" s="324">
        <v>0.44</v>
      </c>
      <c r="T65" s="324">
        <v>5</v>
      </c>
      <c r="U65" s="324">
        <v>40</v>
      </c>
      <c r="V65" s="324">
        <v>25</v>
      </c>
      <c r="W65" s="324">
        <v>0.01</v>
      </c>
      <c r="X65" s="324">
        <v>7.0000000000000007E-2</v>
      </c>
      <c r="Y65" s="324">
        <v>85</v>
      </c>
      <c r="Z65" s="324">
        <v>1.1000000000000001</v>
      </c>
      <c r="AA65" s="324">
        <v>5.2</v>
      </c>
      <c r="AB65" s="324">
        <v>150</v>
      </c>
      <c r="AC65" s="324">
        <v>45</v>
      </c>
      <c r="AD65" s="324">
        <v>200</v>
      </c>
      <c r="AE65" s="324">
        <v>0</v>
      </c>
      <c r="AF65" s="324">
        <v>2100</v>
      </c>
      <c r="AG65" s="324">
        <v>10</v>
      </c>
      <c r="AH65" s="324">
        <v>570</v>
      </c>
      <c r="AI65" s="324">
        <v>40</v>
      </c>
      <c r="AJ65" s="324">
        <v>300</v>
      </c>
      <c r="AK65" s="324" t="s">
        <v>4959</v>
      </c>
      <c r="AL65" s="324">
        <v>130</v>
      </c>
      <c r="AM65" s="326">
        <v>1.5</v>
      </c>
      <c r="AN65" s="324">
        <v>40</v>
      </c>
      <c r="AO65" s="324">
        <v>4.05</v>
      </c>
      <c r="AP65" s="324">
        <v>6.6</v>
      </c>
      <c r="AQ65" s="324">
        <v>1.1499999999999999</v>
      </c>
      <c r="AR65" s="327">
        <v>5000</v>
      </c>
      <c r="AS65" s="328">
        <v>0.70099999999999996</v>
      </c>
      <c r="AT65" s="328">
        <v>0.70099999999999996</v>
      </c>
    </row>
    <row r="66" spans="1:46" ht="15">
      <c r="A66" s="324" t="s">
        <v>4907</v>
      </c>
      <c r="B66" s="328" t="s">
        <v>4974</v>
      </c>
      <c r="C66" s="325" t="s">
        <v>4897</v>
      </c>
      <c r="D66" s="324">
        <v>35</v>
      </c>
      <c r="E66" s="324">
        <v>10</v>
      </c>
      <c r="F66" s="324">
        <v>25</v>
      </c>
      <c r="G66" s="336">
        <v>0.2</v>
      </c>
      <c r="H66" s="324">
        <v>0.28999999999999998</v>
      </c>
      <c r="I66" s="324">
        <v>6</v>
      </c>
      <c r="J66" s="324">
        <v>0.41</v>
      </c>
      <c r="K66" s="324">
        <v>60</v>
      </c>
      <c r="L66" s="324">
        <v>0.85</v>
      </c>
      <c r="M66" s="324">
        <v>125</v>
      </c>
      <c r="N66" s="324">
        <v>0.2</v>
      </c>
      <c r="O66" s="324">
        <v>3.3000000000000002E-2</v>
      </c>
      <c r="P66" s="324">
        <v>6</v>
      </c>
      <c r="Q66" s="324">
        <v>0.3</v>
      </c>
      <c r="R66" s="324">
        <v>60</v>
      </c>
      <c r="S66" s="324">
        <v>0.8</v>
      </c>
      <c r="T66" s="324">
        <v>10</v>
      </c>
      <c r="U66" s="324">
        <v>35</v>
      </c>
      <c r="V66" s="324">
        <v>25</v>
      </c>
      <c r="W66" s="324">
        <v>2.1999999999999999E-2</v>
      </c>
      <c r="X66" s="324">
        <v>1</v>
      </c>
      <c r="Y66" s="324">
        <v>100</v>
      </c>
      <c r="Z66" s="324">
        <v>4</v>
      </c>
      <c r="AA66" s="324">
        <v>24</v>
      </c>
      <c r="AB66" s="324">
        <v>125</v>
      </c>
      <c r="AC66" s="324">
        <v>14</v>
      </c>
      <c r="AD66" s="324">
        <v>120</v>
      </c>
      <c r="AE66" s="324">
        <v>0</v>
      </c>
      <c r="AF66" s="324">
        <v>1700</v>
      </c>
      <c r="AG66" s="324">
        <v>5</v>
      </c>
      <c r="AH66" s="324">
        <v>600</v>
      </c>
      <c r="AI66" s="324">
        <v>25</v>
      </c>
      <c r="AJ66" s="324">
        <v>320</v>
      </c>
      <c r="AK66" s="324" t="s">
        <v>4971</v>
      </c>
      <c r="AL66" s="324">
        <v>125</v>
      </c>
      <c r="AM66" s="326">
        <v>1.5</v>
      </c>
      <c r="AN66" s="324">
        <v>40</v>
      </c>
      <c r="AO66" s="324">
        <v>6.8</v>
      </c>
      <c r="AP66" s="324">
        <v>10.4</v>
      </c>
      <c r="AQ66" s="324">
        <v>2.38</v>
      </c>
      <c r="AR66" s="327">
        <v>2500</v>
      </c>
      <c r="AS66" s="328">
        <v>0.46</v>
      </c>
      <c r="AT66" s="328">
        <v>0.46</v>
      </c>
    </row>
    <row r="67" spans="1:46" ht="15">
      <c r="A67" s="329" t="s">
        <v>4907</v>
      </c>
      <c r="B67" s="329" t="s">
        <v>4975</v>
      </c>
      <c r="C67" s="330" t="s">
        <v>4976</v>
      </c>
      <c r="D67" s="329">
        <v>60</v>
      </c>
      <c r="E67" s="329">
        <v>30</v>
      </c>
      <c r="F67" s="331">
        <v>25</v>
      </c>
      <c r="G67" s="332">
        <v>0.2</v>
      </c>
      <c r="H67" s="329">
        <v>0.3</v>
      </c>
      <c r="I67" s="329">
        <v>4</v>
      </c>
      <c r="J67" s="329">
        <v>0.41</v>
      </c>
      <c r="K67" s="329">
        <v>40</v>
      </c>
      <c r="L67" s="329">
        <v>0.64</v>
      </c>
      <c r="M67" s="329">
        <v>125</v>
      </c>
      <c r="N67" s="329">
        <v>0.2</v>
      </c>
      <c r="O67" s="329">
        <v>0.17</v>
      </c>
      <c r="P67" s="329">
        <v>4</v>
      </c>
      <c r="Q67" s="329">
        <v>0.3</v>
      </c>
      <c r="R67" s="329">
        <v>40</v>
      </c>
      <c r="S67" s="329">
        <v>0.56999999999999995</v>
      </c>
      <c r="T67" s="329">
        <v>5</v>
      </c>
      <c r="U67" s="329">
        <v>60</v>
      </c>
      <c r="V67" s="329">
        <v>25</v>
      </c>
      <c r="W67" s="329">
        <v>0.04</v>
      </c>
      <c r="X67" s="329">
        <v>0.6</v>
      </c>
      <c r="Y67" s="329">
        <v>75</v>
      </c>
      <c r="Z67" s="329">
        <v>0.6</v>
      </c>
      <c r="AA67" s="329">
        <v>8</v>
      </c>
      <c r="AB67" s="329">
        <v>125</v>
      </c>
      <c r="AC67" s="329">
        <v>12</v>
      </c>
      <c r="AD67" s="329">
        <v>100</v>
      </c>
      <c r="AE67" s="329">
        <v>0</v>
      </c>
      <c r="AF67" s="329">
        <v>2000</v>
      </c>
      <c r="AG67" s="329">
        <v>20</v>
      </c>
      <c r="AH67" s="329">
        <v>300</v>
      </c>
      <c r="AI67" s="329">
        <v>60</v>
      </c>
      <c r="AJ67" s="329">
        <v>190</v>
      </c>
      <c r="AK67" s="329" t="s">
        <v>4977</v>
      </c>
      <c r="AL67" s="329">
        <v>175</v>
      </c>
      <c r="AM67" s="331">
        <v>1.6</v>
      </c>
      <c r="AN67" s="329">
        <v>30</v>
      </c>
      <c r="AO67" s="329">
        <v>10.29</v>
      </c>
      <c r="AP67" s="329">
        <v>15.88</v>
      </c>
      <c r="AQ67" s="329">
        <v>4.83</v>
      </c>
      <c r="AR67" s="327">
        <v>800</v>
      </c>
      <c r="AS67" s="328">
        <v>0.65600000000000003</v>
      </c>
      <c r="AT67" s="328">
        <v>0.65600000000000003</v>
      </c>
    </row>
    <row r="68" spans="1:46" ht="15">
      <c r="A68" s="329" t="s">
        <v>4907</v>
      </c>
      <c r="B68" s="329" t="s">
        <v>4978</v>
      </c>
      <c r="C68" s="330" t="s">
        <v>4976</v>
      </c>
      <c r="D68" s="329">
        <v>45</v>
      </c>
      <c r="E68" s="329">
        <v>30</v>
      </c>
      <c r="F68" s="331">
        <v>25</v>
      </c>
      <c r="G68" s="332">
        <v>0.2</v>
      </c>
      <c r="H68" s="329">
        <v>0.31</v>
      </c>
      <c r="I68" s="329">
        <v>20</v>
      </c>
      <c r="J68" s="329">
        <v>0.55000000000000004</v>
      </c>
      <c r="K68" s="329">
        <v>200</v>
      </c>
      <c r="L68" s="329">
        <v>1.1499999999999999</v>
      </c>
      <c r="M68" s="329">
        <v>150</v>
      </c>
      <c r="N68" s="329">
        <v>0.2</v>
      </c>
      <c r="O68" s="329">
        <v>0.12</v>
      </c>
      <c r="P68" s="329">
        <v>20</v>
      </c>
      <c r="Q68" s="329">
        <v>0.45</v>
      </c>
      <c r="R68" s="329">
        <v>200</v>
      </c>
      <c r="S68" s="329">
        <v>1.07</v>
      </c>
      <c r="T68" s="329">
        <v>5</v>
      </c>
      <c r="U68" s="329">
        <v>45</v>
      </c>
      <c r="V68" s="329">
        <v>25</v>
      </c>
      <c r="W68" s="329">
        <v>8.0000000000000002E-3</v>
      </c>
      <c r="X68" s="329">
        <v>0.04</v>
      </c>
      <c r="Y68" s="329">
        <v>100</v>
      </c>
      <c r="Z68" s="329">
        <v>1.6</v>
      </c>
      <c r="AA68" s="329">
        <v>6</v>
      </c>
      <c r="AB68" s="329">
        <v>150</v>
      </c>
      <c r="AC68" s="329">
        <v>18</v>
      </c>
      <c r="AD68" s="329">
        <v>100</v>
      </c>
      <c r="AE68" s="329">
        <v>0.5</v>
      </c>
      <c r="AF68" s="329">
        <v>8000</v>
      </c>
      <c r="AG68" s="329">
        <v>3</v>
      </c>
      <c r="AH68" s="329">
        <v>4000</v>
      </c>
      <c r="AI68" s="329">
        <v>30</v>
      </c>
      <c r="AJ68" s="329">
        <v>1300</v>
      </c>
      <c r="AK68" s="329" t="s">
        <v>4977</v>
      </c>
      <c r="AL68" s="329">
        <v>150</v>
      </c>
      <c r="AM68" s="331">
        <v>1.6</v>
      </c>
      <c r="AN68" s="329">
        <v>30</v>
      </c>
      <c r="AO68" s="329">
        <v>10.29</v>
      </c>
      <c r="AP68" s="329">
        <v>15.88</v>
      </c>
      <c r="AQ68" s="329">
        <v>4.83</v>
      </c>
      <c r="AR68" s="327">
        <v>800</v>
      </c>
      <c r="AS68" s="328">
        <v>0.73329999999999995</v>
      </c>
      <c r="AT68" s="328">
        <v>0.73329999999999995</v>
      </c>
    </row>
    <row r="69" spans="1:46" ht="15">
      <c r="A69" s="329" t="s">
        <v>4907</v>
      </c>
      <c r="B69" s="329" t="s">
        <v>4979</v>
      </c>
      <c r="C69" s="330" t="s">
        <v>4976</v>
      </c>
      <c r="D69" s="329">
        <v>100</v>
      </c>
      <c r="E69" s="329">
        <v>60</v>
      </c>
      <c r="F69" s="331">
        <v>25</v>
      </c>
      <c r="G69" s="332">
        <v>0.2</v>
      </c>
      <c r="H69" s="329">
        <v>0.38</v>
      </c>
      <c r="I69" s="329">
        <v>4</v>
      </c>
      <c r="J69" s="329">
        <v>0.5</v>
      </c>
      <c r="K69" s="329">
        <v>200</v>
      </c>
      <c r="L69" s="329">
        <v>1.05</v>
      </c>
      <c r="M69" s="329">
        <v>150</v>
      </c>
      <c r="N69" s="329">
        <v>0.2</v>
      </c>
      <c r="O69" s="329">
        <v>0.16</v>
      </c>
      <c r="P69" s="329">
        <v>4</v>
      </c>
      <c r="Q69" s="329">
        <v>0.35</v>
      </c>
      <c r="R69" s="329">
        <v>200</v>
      </c>
      <c r="S69" s="329">
        <v>0.92500000000000004</v>
      </c>
      <c r="T69" s="329">
        <v>5</v>
      </c>
      <c r="U69" s="329">
        <v>100</v>
      </c>
      <c r="V69" s="329">
        <v>25</v>
      </c>
      <c r="W69" s="329">
        <v>8.0000000000000004E-4</v>
      </c>
      <c r="X69" s="329">
        <v>0.02</v>
      </c>
      <c r="Y69" s="329">
        <v>125</v>
      </c>
      <c r="Z69" s="329">
        <v>2.5</v>
      </c>
      <c r="AA69" s="329">
        <v>20</v>
      </c>
      <c r="AB69" s="329">
        <v>150</v>
      </c>
      <c r="AC69" s="329">
        <v>12</v>
      </c>
      <c r="AD69" s="329">
        <v>80</v>
      </c>
      <c r="AE69" s="329">
        <v>0</v>
      </c>
      <c r="AF69" s="329">
        <v>4000</v>
      </c>
      <c r="AG69" s="329">
        <v>10</v>
      </c>
      <c r="AH69" s="329">
        <v>800</v>
      </c>
      <c r="AI69" s="329">
        <v>100</v>
      </c>
      <c r="AJ69" s="329">
        <v>340</v>
      </c>
      <c r="AK69" s="329" t="s">
        <v>4977</v>
      </c>
      <c r="AL69" s="329">
        <v>150</v>
      </c>
      <c r="AM69" s="331">
        <v>1.6</v>
      </c>
      <c r="AN69" s="329">
        <v>30</v>
      </c>
      <c r="AO69" s="329">
        <v>10.29</v>
      </c>
      <c r="AP69" s="329">
        <v>15.88</v>
      </c>
      <c r="AQ69" s="329">
        <v>4.83</v>
      </c>
      <c r="AR69" s="327">
        <v>800</v>
      </c>
      <c r="AS69" s="328">
        <v>1.3332999999999999</v>
      </c>
      <c r="AT69" s="328">
        <v>1.3332999999999999</v>
      </c>
    </row>
    <row r="70" spans="1:46" ht="15">
      <c r="A70" s="329" t="s">
        <v>4907</v>
      </c>
      <c r="B70" s="329" t="s">
        <v>4980</v>
      </c>
      <c r="C70" s="330" t="s">
        <v>4976</v>
      </c>
      <c r="D70" s="329">
        <v>100</v>
      </c>
      <c r="E70" s="329">
        <v>5</v>
      </c>
      <c r="F70" s="331">
        <v>25</v>
      </c>
      <c r="G70" s="332">
        <v>0.1</v>
      </c>
      <c r="H70" s="329">
        <v>0.42499999999999999</v>
      </c>
      <c r="I70" s="329">
        <v>3</v>
      </c>
      <c r="J70" s="329">
        <v>0.64500000000000002</v>
      </c>
      <c r="K70" s="329">
        <v>20</v>
      </c>
      <c r="L70" s="329">
        <v>0.92</v>
      </c>
      <c r="M70" s="329">
        <v>150</v>
      </c>
      <c r="N70" s="329">
        <v>0.1</v>
      </c>
      <c r="O70" s="329">
        <v>0.22500000000000001</v>
      </c>
      <c r="P70" s="329">
        <v>3</v>
      </c>
      <c r="Q70" s="329">
        <v>0.505</v>
      </c>
      <c r="R70" s="329">
        <v>20</v>
      </c>
      <c r="S70" s="329">
        <v>0.78500000000000003</v>
      </c>
      <c r="T70" s="329">
        <v>10</v>
      </c>
      <c r="U70" s="329">
        <v>100</v>
      </c>
      <c r="V70" s="329">
        <v>25</v>
      </c>
      <c r="W70" s="329">
        <v>5.0000000000000001E-4</v>
      </c>
      <c r="X70" s="329">
        <v>3.0000000000000001E-3</v>
      </c>
      <c r="Y70" s="329">
        <v>125</v>
      </c>
      <c r="Z70" s="329">
        <v>0.6</v>
      </c>
      <c r="AA70" s="329">
        <v>3.5</v>
      </c>
      <c r="AB70" s="329">
        <v>150</v>
      </c>
      <c r="AC70" s="329">
        <v>4</v>
      </c>
      <c r="AD70" s="329">
        <v>20</v>
      </c>
      <c r="AE70" s="329">
        <v>0</v>
      </c>
      <c r="AF70" s="329">
        <v>1100</v>
      </c>
      <c r="AG70" s="329">
        <v>20</v>
      </c>
      <c r="AH70" s="329">
        <v>180</v>
      </c>
      <c r="AI70" s="329">
        <v>100</v>
      </c>
      <c r="AJ70" s="329">
        <v>100</v>
      </c>
      <c r="AK70" s="329" t="s">
        <v>4971</v>
      </c>
      <c r="AL70" s="324">
        <v>175</v>
      </c>
      <c r="AM70" s="326">
        <v>2.8</v>
      </c>
      <c r="AN70" s="324">
        <v>40</v>
      </c>
      <c r="AO70" s="324">
        <v>6.8</v>
      </c>
      <c r="AP70" s="324">
        <v>10.4</v>
      </c>
      <c r="AQ70" s="324">
        <v>2.38</v>
      </c>
      <c r="AR70" s="327">
        <v>2500</v>
      </c>
      <c r="AS70" s="328">
        <v>0.5</v>
      </c>
      <c r="AT70" s="328">
        <v>0.5</v>
      </c>
    </row>
    <row r="71" spans="1:46" ht="15">
      <c r="A71" s="329" t="s">
        <v>4907</v>
      </c>
      <c r="B71" s="329" t="s">
        <v>4981</v>
      </c>
      <c r="C71" s="330" t="s">
        <v>4976</v>
      </c>
      <c r="D71" s="329">
        <v>20</v>
      </c>
      <c r="E71" s="329">
        <v>6</v>
      </c>
      <c r="F71" s="331">
        <v>25</v>
      </c>
      <c r="G71" s="332">
        <v>0.1</v>
      </c>
      <c r="H71" s="329">
        <v>0.4</v>
      </c>
      <c r="I71" s="329">
        <v>3</v>
      </c>
      <c r="J71" s="329">
        <v>0.7</v>
      </c>
      <c r="K71" s="329">
        <v>20</v>
      </c>
      <c r="L71" s="329">
        <v>1.35</v>
      </c>
      <c r="M71" s="329">
        <v>150</v>
      </c>
      <c r="N71" s="329">
        <v>0.1</v>
      </c>
      <c r="O71" s="329">
        <v>0.2</v>
      </c>
      <c r="P71" s="329">
        <v>3</v>
      </c>
      <c r="Q71" s="329">
        <v>0.65</v>
      </c>
      <c r="R71" s="329">
        <v>20</v>
      </c>
      <c r="S71" s="329">
        <v>1.35</v>
      </c>
      <c r="T71" s="329">
        <v>5</v>
      </c>
      <c r="U71" s="329">
        <v>60</v>
      </c>
      <c r="V71" s="329">
        <v>25</v>
      </c>
      <c r="W71" s="329">
        <v>1.2999999999999999E-3</v>
      </c>
      <c r="X71" s="329">
        <v>8.9999999999999993E-3</v>
      </c>
      <c r="Y71" s="329">
        <v>75</v>
      </c>
      <c r="Z71" s="329">
        <v>0.1</v>
      </c>
      <c r="AA71" s="329">
        <v>0.3</v>
      </c>
      <c r="AB71" s="329">
        <v>150</v>
      </c>
      <c r="AC71" s="329">
        <v>4</v>
      </c>
      <c r="AD71" s="329">
        <v>20</v>
      </c>
      <c r="AE71" s="329">
        <v>0</v>
      </c>
      <c r="AF71" s="329">
        <v>450</v>
      </c>
      <c r="AG71" s="329">
        <v>10</v>
      </c>
      <c r="AH71" s="329">
        <v>150</v>
      </c>
      <c r="AI71" s="329">
        <v>60</v>
      </c>
      <c r="AJ71" s="329">
        <v>60</v>
      </c>
      <c r="AK71" s="329" t="s">
        <v>4971</v>
      </c>
      <c r="AL71" s="324">
        <v>175</v>
      </c>
      <c r="AM71" s="326">
        <v>2.8</v>
      </c>
      <c r="AN71" s="324">
        <v>40</v>
      </c>
      <c r="AO71" s="324">
        <v>6.8</v>
      </c>
      <c r="AP71" s="324">
        <v>10.4</v>
      </c>
      <c r="AQ71" s="324">
        <v>2.38</v>
      </c>
      <c r="AR71" s="327">
        <v>2500</v>
      </c>
      <c r="AS71" s="328">
        <v>0.4133</v>
      </c>
      <c r="AT71" s="328">
        <v>0.4133</v>
      </c>
    </row>
    <row r="72" spans="1:46" ht="15">
      <c r="A72" s="329" t="s">
        <v>4907</v>
      </c>
      <c r="B72" s="329" t="s">
        <v>4982</v>
      </c>
      <c r="C72" s="330" t="s">
        <v>4976</v>
      </c>
      <c r="D72" s="329">
        <v>40</v>
      </c>
      <c r="E72" s="329">
        <v>6</v>
      </c>
      <c r="F72" s="331">
        <v>25</v>
      </c>
      <c r="G72" s="332">
        <v>0.1</v>
      </c>
      <c r="H72" s="329">
        <v>0.4</v>
      </c>
      <c r="I72" s="329">
        <v>3</v>
      </c>
      <c r="J72" s="329">
        <v>0.7</v>
      </c>
      <c r="K72" s="329">
        <v>20</v>
      </c>
      <c r="L72" s="329">
        <v>1.35</v>
      </c>
      <c r="M72" s="329">
        <v>150</v>
      </c>
      <c r="N72" s="329">
        <v>0.1</v>
      </c>
      <c r="O72" s="329">
        <v>0.2</v>
      </c>
      <c r="P72" s="329">
        <v>3</v>
      </c>
      <c r="Q72" s="329">
        <v>0.65</v>
      </c>
      <c r="R72" s="329">
        <v>20</v>
      </c>
      <c r="S72" s="329">
        <v>1.35</v>
      </c>
      <c r="T72" s="329">
        <v>5</v>
      </c>
      <c r="U72" s="329">
        <v>60</v>
      </c>
      <c r="V72" s="329">
        <v>25</v>
      </c>
      <c r="W72" s="329">
        <v>1.2999999999999999E-3</v>
      </c>
      <c r="X72" s="329">
        <v>8.9999999999999993E-3</v>
      </c>
      <c r="Y72" s="329">
        <v>75</v>
      </c>
      <c r="Z72" s="329">
        <v>0.1</v>
      </c>
      <c r="AA72" s="329">
        <v>0.3</v>
      </c>
      <c r="AB72" s="329">
        <v>150</v>
      </c>
      <c r="AC72" s="329">
        <v>4</v>
      </c>
      <c r="AD72" s="329">
        <v>20</v>
      </c>
      <c r="AE72" s="329">
        <v>0</v>
      </c>
      <c r="AF72" s="329">
        <v>450</v>
      </c>
      <c r="AG72" s="329">
        <v>10</v>
      </c>
      <c r="AH72" s="329">
        <v>150</v>
      </c>
      <c r="AI72" s="329">
        <v>60</v>
      </c>
      <c r="AJ72" s="329">
        <v>60</v>
      </c>
      <c r="AK72" s="329" t="s">
        <v>4971</v>
      </c>
      <c r="AL72" s="324">
        <v>175</v>
      </c>
      <c r="AM72" s="326">
        <v>2.8</v>
      </c>
      <c r="AN72" s="324">
        <v>40</v>
      </c>
      <c r="AO72" s="324">
        <v>6.8</v>
      </c>
      <c r="AP72" s="324">
        <v>10.4</v>
      </c>
      <c r="AQ72" s="324">
        <v>2.38</v>
      </c>
      <c r="AR72" s="327">
        <v>2500</v>
      </c>
      <c r="AS72" s="328">
        <v>0.4133</v>
      </c>
      <c r="AT72" s="328">
        <v>0.4133</v>
      </c>
    </row>
    <row r="73" spans="1:46" ht="15">
      <c r="A73" s="329" t="s">
        <v>4907</v>
      </c>
      <c r="B73" s="329" t="s">
        <v>4983</v>
      </c>
      <c r="C73" s="330" t="s">
        <v>4976</v>
      </c>
      <c r="D73" s="329">
        <v>60</v>
      </c>
      <c r="E73" s="329">
        <v>6</v>
      </c>
      <c r="F73" s="331">
        <v>25</v>
      </c>
      <c r="G73" s="332">
        <v>0.1</v>
      </c>
      <c r="H73" s="329">
        <v>0.4</v>
      </c>
      <c r="I73" s="329">
        <v>3</v>
      </c>
      <c r="J73" s="329">
        <v>0.7</v>
      </c>
      <c r="K73" s="329">
        <v>20</v>
      </c>
      <c r="L73" s="329">
        <v>1.35</v>
      </c>
      <c r="M73" s="329">
        <v>150</v>
      </c>
      <c r="N73" s="329">
        <v>0.1</v>
      </c>
      <c r="O73" s="329">
        <v>0.2</v>
      </c>
      <c r="P73" s="329">
        <v>3</v>
      </c>
      <c r="Q73" s="329">
        <v>0.65</v>
      </c>
      <c r="R73" s="329">
        <v>20</v>
      </c>
      <c r="S73" s="329">
        <v>1.35</v>
      </c>
      <c r="T73" s="329">
        <v>5</v>
      </c>
      <c r="U73" s="329">
        <v>60</v>
      </c>
      <c r="V73" s="329">
        <v>25</v>
      </c>
      <c r="W73" s="329">
        <v>1.2999999999999999E-3</v>
      </c>
      <c r="X73" s="329">
        <v>8.9999999999999993E-3</v>
      </c>
      <c r="Y73" s="329">
        <v>75</v>
      </c>
      <c r="Z73" s="329">
        <v>0.1</v>
      </c>
      <c r="AA73" s="329">
        <v>0.3</v>
      </c>
      <c r="AB73" s="329">
        <v>150</v>
      </c>
      <c r="AC73" s="329">
        <v>4</v>
      </c>
      <c r="AD73" s="329">
        <v>20</v>
      </c>
      <c r="AE73" s="329">
        <v>0</v>
      </c>
      <c r="AF73" s="329">
        <v>450</v>
      </c>
      <c r="AG73" s="329">
        <v>10</v>
      </c>
      <c r="AH73" s="329">
        <v>150</v>
      </c>
      <c r="AI73" s="329">
        <v>60</v>
      </c>
      <c r="AJ73" s="329">
        <v>60</v>
      </c>
      <c r="AK73" s="329" t="s">
        <v>4971</v>
      </c>
      <c r="AL73" s="324">
        <v>175</v>
      </c>
      <c r="AM73" s="326">
        <v>2.8</v>
      </c>
      <c r="AN73" s="324">
        <v>40</v>
      </c>
      <c r="AO73" s="324">
        <v>6.8</v>
      </c>
      <c r="AP73" s="324">
        <v>10.4</v>
      </c>
      <c r="AQ73" s="324">
        <v>2.38</v>
      </c>
      <c r="AR73" s="327">
        <v>2500</v>
      </c>
      <c r="AS73" s="328">
        <v>0.4133</v>
      </c>
      <c r="AT73" s="328">
        <v>0.4133</v>
      </c>
    </row>
    <row r="74" spans="1:46" ht="15">
      <c r="A74" s="329" t="s">
        <v>4907</v>
      </c>
      <c r="B74" s="329" t="s">
        <v>4984</v>
      </c>
      <c r="C74" s="330" t="s">
        <v>4976</v>
      </c>
      <c r="D74" s="329">
        <v>100</v>
      </c>
      <c r="E74" s="329">
        <v>8</v>
      </c>
      <c r="F74" s="331">
        <v>25</v>
      </c>
      <c r="G74" s="332">
        <v>0.1</v>
      </c>
      <c r="H74" s="329">
        <v>0.45</v>
      </c>
      <c r="I74" s="329">
        <v>5</v>
      </c>
      <c r="J74" s="329">
        <v>0.65</v>
      </c>
      <c r="K74" s="329">
        <v>30</v>
      </c>
      <c r="L74" s="329">
        <v>0.92</v>
      </c>
      <c r="M74" s="329">
        <v>150</v>
      </c>
      <c r="N74" s="329">
        <v>0.1</v>
      </c>
      <c r="O74" s="329">
        <v>0.24</v>
      </c>
      <c r="P74" s="329">
        <v>5</v>
      </c>
      <c r="Q74" s="329">
        <v>0.47499999999999998</v>
      </c>
      <c r="R74" s="329">
        <v>30</v>
      </c>
      <c r="S74" s="329">
        <v>0.72</v>
      </c>
      <c r="T74" s="329">
        <v>10</v>
      </c>
      <c r="U74" s="329">
        <v>100</v>
      </c>
      <c r="V74" s="329">
        <v>25</v>
      </c>
      <c r="W74" s="329">
        <v>5.0000000000000001E-4</v>
      </c>
      <c r="X74" s="329">
        <v>4.4999999999999997E-3</v>
      </c>
      <c r="Y74" s="329">
        <v>125</v>
      </c>
      <c r="Z74" s="329">
        <v>1.3</v>
      </c>
      <c r="AA74" s="329">
        <v>5</v>
      </c>
      <c r="AB74" s="329">
        <v>150</v>
      </c>
      <c r="AC74" s="329">
        <v>8</v>
      </c>
      <c r="AD74" s="329">
        <v>30</v>
      </c>
      <c r="AE74" s="329">
        <v>0</v>
      </c>
      <c r="AF74" s="329">
        <v>1900</v>
      </c>
      <c r="AG74" s="329">
        <v>10</v>
      </c>
      <c r="AH74" s="329">
        <v>450</v>
      </c>
      <c r="AI74" s="329">
        <v>100</v>
      </c>
      <c r="AJ74" s="329">
        <v>150</v>
      </c>
      <c r="AK74" s="329" t="s">
        <v>4977</v>
      </c>
      <c r="AL74" s="329">
        <v>175</v>
      </c>
      <c r="AM74" s="331">
        <v>6</v>
      </c>
      <c r="AN74" s="329">
        <v>30</v>
      </c>
      <c r="AO74" s="329">
        <v>10.29</v>
      </c>
      <c r="AP74" s="329">
        <v>15.88</v>
      </c>
      <c r="AQ74" s="329">
        <v>4.83</v>
      </c>
      <c r="AR74" s="327">
        <v>800</v>
      </c>
      <c r="AS74" s="328">
        <v>0.68</v>
      </c>
      <c r="AT74" s="328">
        <v>0.68</v>
      </c>
    </row>
    <row r="75" spans="1:46" ht="15">
      <c r="A75" s="329" t="s">
        <v>4895</v>
      </c>
      <c r="B75" s="329" t="s">
        <v>4985</v>
      </c>
      <c r="C75" s="330" t="s">
        <v>4976</v>
      </c>
      <c r="D75" s="329">
        <v>45</v>
      </c>
      <c r="E75" s="329">
        <v>10</v>
      </c>
      <c r="F75" s="331">
        <v>25</v>
      </c>
      <c r="G75" s="332">
        <v>1E-3</v>
      </c>
      <c r="H75" s="329">
        <v>0.13</v>
      </c>
      <c r="I75" s="329">
        <v>1</v>
      </c>
      <c r="J75" s="329">
        <v>0.32</v>
      </c>
      <c r="K75" s="329">
        <v>20</v>
      </c>
      <c r="L75" s="329">
        <v>0.53</v>
      </c>
      <c r="M75" s="329">
        <v>125</v>
      </c>
      <c r="N75" s="329">
        <v>1E-3</v>
      </c>
      <c r="O75" s="329">
        <v>0.01</v>
      </c>
      <c r="P75" s="329">
        <v>1</v>
      </c>
      <c r="Q75" s="329">
        <v>0.18</v>
      </c>
      <c r="R75" s="329">
        <v>20</v>
      </c>
      <c r="S75" s="329">
        <v>0.52</v>
      </c>
      <c r="T75" s="329">
        <v>5</v>
      </c>
      <c r="U75" s="329">
        <v>45</v>
      </c>
      <c r="V75" s="329">
        <v>25</v>
      </c>
      <c r="W75" s="329">
        <v>1.2999999999999999E-2</v>
      </c>
      <c r="X75" s="329">
        <v>0.1</v>
      </c>
      <c r="Y75" s="329">
        <v>85</v>
      </c>
      <c r="Z75" s="329">
        <v>1.3</v>
      </c>
      <c r="AA75" s="329">
        <v>6</v>
      </c>
      <c r="AB75" s="329">
        <v>125</v>
      </c>
      <c r="AC75" s="329">
        <v>11</v>
      </c>
      <c r="AD75" s="329">
        <v>60</v>
      </c>
      <c r="AE75" s="329">
        <v>0</v>
      </c>
      <c r="AF75" s="329">
        <v>1900</v>
      </c>
      <c r="AG75" s="329">
        <v>10</v>
      </c>
      <c r="AH75" s="329">
        <v>540</v>
      </c>
      <c r="AI75" s="329">
        <v>30</v>
      </c>
      <c r="AJ75" s="329">
        <v>320</v>
      </c>
      <c r="AK75" s="329" t="s">
        <v>4959</v>
      </c>
      <c r="AL75" s="329">
        <v>150</v>
      </c>
      <c r="AM75" s="331">
        <v>4</v>
      </c>
      <c r="AN75" s="329">
        <v>40</v>
      </c>
      <c r="AO75" s="329">
        <v>4.05</v>
      </c>
      <c r="AP75" s="329">
        <v>6.6</v>
      </c>
      <c r="AQ75" s="329">
        <v>1.1499999999999999</v>
      </c>
      <c r="AR75" s="327">
        <v>5000</v>
      </c>
      <c r="AS75" s="328">
        <v>0.59850000000000003</v>
      </c>
      <c r="AT75" s="328">
        <v>0.59850000000000003</v>
      </c>
    </row>
    <row r="76" spans="1:46" ht="15">
      <c r="A76" s="329" t="s">
        <v>4895</v>
      </c>
      <c r="B76" s="329" t="s">
        <v>4986</v>
      </c>
      <c r="C76" s="330" t="s">
        <v>4976</v>
      </c>
      <c r="D76" s="329">
        <v>60</v>
      </c>
      <c r="E76" s="329">
        <v>1</v>
      </c>
      <c r="F76" s="331">
        <v>25</v>
      </c>
      <c r="G76" s="332">
        <v>1E-3</v>
      </c>
      <c r="H76" s="329">
        <v>0.25</v>
      </c>
      <c r="I76" s="329">
        <v>0.2</v>
      </c>
      <c r="J76" s="329">
        <v>0.34</v>
      </c>
      <c r="K76" s="329">
        <v>6</v>
      </c>
      <c r="L76" s="329">
        <v>1</v>
      </c>
      <c r="M76" s="329">
        <v>150</v>
      </c>
      <c r="N76" s="329">
        <v>1E-3</v>
      </c>
      <c r="O76" s="329">
        <v>0.05</v>
      </c>
      <c r="P76" s="329">
        <v>0.2</v>
      </c>
      <c r="Q76" s="329">
        <v>0.16</v>
      </c>
      <c r="R76" s="329">
        <v>10</v>
      </c>
      <c r="S76" s="329">
        <v>0.84</v>
      </c>
      <c r="T76" s="329">
        <v>10</v>
      </c>
      <c r="U76" s="329">
        <v>60</v>
      </c>
      <c r="V76" s="329">
        <v>25</v>
      </c>
      <c r="W76" s="329">
        <v>1.8000000000000001E-4</v>
      </c>
      <c r="X76" s="329">
        <v>8.0000000000000004E-4</v>
      </c>
      <c r="Y76" s="329">
        <v>85</v>
      </c>
      <c r="Z76" s="329">
        <v>1.7999999999999999E-2</v>
      </c>
      <c r="AA76" s="329">
        <v>7.0000000000000007E-2</v>
      </c>
      <c r="AB76" s="329">
        <v>150</v>
      </c>
      <c r="AC76" s="329">
        <v>0.05</v>
      </c>
      <c r="AD76" s="329">
        <v>1.8</v>
      </c>
      <c r="AE76" s="329">
        <v>0</v>
      </c>
      <c r="AF76" s="329">
        <v>130</v>
      </c>
      <c r="AG76" s="329">
        <v>10</v>
      </c>
      <c r="AH76" s="329">
        <v>30</v>
      </c>
      <c r="AI76" s="329">
        <v>30</v>
      </c>
      <c r="AJ76" s="329">
        <v>20</v>
      </c>
      <c r="AK76" s="324" t="s">
        <v>4906</v>
      </c>
      <c r="AL76" s="324">
        <v>150</v>
      </c>
      <c r="AM76" s="326">
        <v>6</v>
      </c>
      <c r="AN76" s="326">
        <v>80</v>
      </c>
      <c r="AO76" s="324">
        <v>1.25</v>
      </c>
      <c r="AP76" s="324">
        <v>2.5</v>
      </c>
      <c r="AQ76" s="324">
        <v>0.7</v>
      </c>
      <c r="AR76" s="327">
        <v>3000</v>
      </c>
      <c r="AS76" s="328">
        <v>0.155</v>
      </c>
      <c r="AT76" s="328">
        <v>0.155</v>
      </c>
    </row>
    <row r="77" spans="1:46" ht="15">
      <c r="A77" s="329" t="s">
        <v>4895</v>
      </c>
      <c r="B77" s="329" t="s">
        <v>4930</v>
      </c>
      <c r="C77" s="330" t="s">
        <v>4976</v>
      </c>
      <c r="D77" s="329">
        <v>40</v>
      </c>
      <c r="E77" s="329">
        <v>1</v>
      </c>
      <c r="F77" s="331">
        <v>25</v>
      </c>
      <c r="G77" s="332">
        <v>1E-3</v>
      </c>
      <c r="H77" s="329">
        <v>0.23</v>
      </c>
      <c r="I77" s="329">
        <v>0.1</v>
      </c>
      <c r="J77" s="329">
        <v>0.36</v>
      </c>
      <c r="K77" s="329">
        <v>10</v>
      </c>
      <c r="L77" s="329">
        <v>0.9</v>
      </c>
      <c r="M77" s="329">
        <v>150</v>
      </c>
      <c r="N77" s="329">
        <v>1E-3</v>
      </c>
      <c r="O77" s="329">
        <v>0.02</v>
      </c>
      <c r="P77" s="329">
        <v>0.1</v>
      </c>
      <c r="Q77" s="329">
        <v>0.2</v>
      </c>
      <c r="R77" s="329">
        <v>10</v>
      </c>
      <c r="S77" s="329">
        <v>0.78</v>
      </c>
      <c r="T77" s="329">
        <v>5</v>
      </c>
      <c r="U77" s="329">
        <v>40</v>
      </c>
      <c r="V77" s="329">
        <v>25</v>
      </c>
      <c r="W77" s="329">
        <v>1.8E-3</v>
      </c>
      <c r="X77" s="329">
        <v>1.9E-3</v>
      </c>
      <c r="Y77" s="329">
        <v>85</v>
      </c>
      <c r="Z77" s="329">
        <v>0.04</v>
      </c>
      <c r="AA77" s="329">
        <v>0.19</v>
      </c>
      <c r="AB77" s="329">
        <v>150</v>
      </c>
      <c r="AC77" s="329">
        <v>1.6</v>
      </c>
      <c r="AD77" s="329">
        <v>5</v>
      </c>
      <c r="AE77" s="329">
        <v>0</v>
      </c>
      <c r="AF77" s="329">
        <v>140</v>
      </c>
      <c r="AG77" s="329">
        <v>10</v>
      </c>
      <c r="AH77" s="329">
        <v>32</v>
      </c>
      <c r="AI77" s="329">
        <v>30</v>
      </c>
      <c r="AJ77" s="329">
        <v>19</v>
      </c>
      <c r="AK77" s="324" t="s">
        <v>4906</v>
      </c>
      <c r="AL77" s="324">
        <v>150</v>
      </c>
      <c r="AM77" s="326">
        <v>6</v>
      </c>
      <c r="AN77" s="326">
        <v>80</v>
      </c>
      <c r="AO77" s="324">
        <v>1.25</v>
      </c>
      <c r="AP77" s="324">
        <v>2.5</v>
      </c>
      <c r="AQ77" s="324">
        <v>0.7</v>
      </c>
      <c r="AR77" s="327">
        <v>3000</v>
      </c>
      <c r="AS77" s="328">
        <v>0.13950000000000001</v>
      </c>
      <c r="AT77" s="328">
        <v>0.13950000000000001</v>
      </c>
    </row>
    <row r="78" spans="1:46" ht="15">
      <c r="A78" s="329" t="s">
        <v>4895</v>
      </c>
      <c r="B78" s="329" t="s">
        <v>4928</v>
      </c>
      <c r="C78" s="330" t="s">
        <v>4976</v>
      </c>
      <c r="D78" s="329">
        <v>30</v>
      </c>
      <c r="E78" s="329">
        <v>1</v>
      </c>
      <c r="F78" s="331">
        <v>25</v>
      </c>
      <c r="G78" s="332">
        <v>1E-3</v>
      </c>
      <c r="H78" s="329">
        <v>0.21</v>
      </c>
      <c r="I78" s="329">
        <v>0.2</v>
      </c>
      <c r="J78" s="329">
        <v>0.36</v>
      </c>
      <c r="K78" s="329">
        <v>10</v>
      </c>
      <c r="L78" s="329">
        <v>0.9</v>
      </c>
      <c r="M78" s="329">
        <v>150</v>
      </c>
      <c r="N78" s="329">
        <v>1E-3</v>
      </c>
      <c r="O78" s="329">
        <v>1.4999999999999999E-2</v>
      </c>
      <c r="P78" s="329">
        <v>0.2</v>
      </c>
      <c r="Q78" s="329">
        <v>0.20499999999999999</v>
      </c>
      <c r="R78" s="329">
        <v>10</v>
      </c>
      <c r="S78" s="329">
        <v>0.84</v>
      </c>
      <c r="T78" s="329">
        <v>5</v>
      </c>
      <c r="U78" s="329">
        <v>30</v>
      </c>
      <c r="V78" s="329">
        <v>25</v>
      </c>
      <c r="W78" s="329">
        <v>5.0000000000000001E-4</v>
      </c>
      <c r="X78" s="329">
        <v>2E-3</v>
      </c>
      <c r="Y78" s="329">
        <v>85</v>
      </c>
      <c r="Z78" s="329">
        <v>7.0000000000000007E-2</v>
      </c>
      <c r="AA78" s="329">
        <v>0.2</v>
      </c>
      <c r="AB78" s="329">
        <v>150</v>
      </c>
      <c r="AC78" s="329">
        <v>2.2999999999999998</v>
      </c>
      <c r="AD78" s="329">
        <v>6</v>
      </c>
      <c r="AE78" s="329">
        <v>0</v>
      </c>
      <c r="AF78" s="329">
        <v>190</v>
      </c>
      <c r="AG78" s="329">
        <v>10</v>
      </c>
      <c r="AH78" s="329">
        <v>42</v>
      </c>
      <c r="AI78" s="329">
        <v>30</v>
      </c>
      <c r="AJ78" s="329">
        <v>28</v>
      </c>
      <c r="AK78" s="324" t="s">
        <v>4906</v>
      </c>
      <c r="AL78" s="324">
        <v>150</v>
      </c>
      <c r="AM78" s="326">
        <v>6</v>
      </c>
      <c r="AN78" s="326">
        <v>80</v>
      </c>
      <c r="AO78" s="324">
        <v>1.25</v>
      </c>
      <c r="AP78" s="324">
        <v>2.5</v>
      </c>
      <c r="AQ78" s="324">
        <v>0.7</v>
      </c>
      <c r="AR78" s="327">
        <v>3000</v>
      </c>
      <c r="AS78" s="328">
        <v>0.155</v>
      </c>
      <c r="AT78" s="328">
        <v>0.155</v>
      </c>
    </row>
    <row r="79" spans="1:46" ht="15">
      <c r="A79" s="329" t="s">
        <v>4987</v>
      </c>
      <c r="B79" s="329" t="s">
        <v>4988</v>
      </c>
      <c r="C79" s="330" t="s">
        <v>4976</v>
      </c>
      <c r="D79" s="329">
        <v>40</v>
      </c>
      <c r="E79" s="329">
        <v>2</v>
      </c>
      <c r="F79" s="331">
        <v>25</v>
      </c>
      <c r="G79" s="332">
        <v>0.01</v>
      </c>
      <c r="H79" s="329">
        <v>0.25</v>
      </c>
      <c r="I79" s="329">
        <v>1</v>
      </c>
      <c r="J79" s="329">
        <v>0.4</v>
      </c>
      <c r="K79" s="329">
        <v>18</v>
      </c>
      <c r="L79" s="329">
        <v>0.95</v>
      </c>
      <c r="M79" s="329">
        <v>125</v>
      </c>
      <c r="N79" s="329">
        <v>0.01</v>
      </c>
      <c r="O79" s="329">
        <v>0.1</v>
      </c>
      <c r="P79" s="329">
        <v>1</v>
      </c>
      <c r="Q79" s="329">
        <v>0.27</v>
      </c>
      <c r="R79" s="329">
        <v>19</v>
      </c>
      <c r="S79" s="329">
        <v>0.85</v>
      </c>
      <c r="T79" s="329">
        <v>8</v>
      </c>
      <c r="U79" s="329">
        <v>40</v>
      </c>
      <c r="V79" s="329">
        <v>25</v>
      </c>
      <c r="W79" s="329">
        <v>3.0000000000000001E-3</v>
      </c>
      <c r="X79" s="329">
        <v>1.4999999999999999E-2</v>
      </c>
      <c r="Y79" s="329">
        <v>125</v>
      </c>
      <c r="Z79" s="329">
        <v>3</v>
      </c>
      <c r="AA79" s="329">
        <v>10</v>
      </c>
      <c r="AB79" s="329">
        <v>150</v>
      </c>
      <c r="AC79" s="329">
        <v>10.050000000000001</v>
      </c>
      <c r="AD79" s="329">
        <v>40</v>
      </c>
      <c r="AE79" s="329">
        <v>1</v>
      </c>
      <c r="AF79" s="329">
        <v>400</v>
      </c>
      <c r="AG79" s="329">
        <v>10</v>
      </c>
      <c r="AH79" s="329">
        <v>105</v>
      </c>
      <c r="AI79" s="329">
        <v>40</v>
      </c>
      <c r="AJ79" s="329">
        <v>60</v>
      </c>
      <c r="AK79" s="324" t="s">
        <v>4939</v>
      </c>
      <c r="AL79" s="324">
        <v>150</v>
      </c>
      <c r="AM79" s="326">
        <v>35</v>
      </c>
      <c r="AN79" s="326">
        <v>110</v>
      </c>
      <c r="AO79" s="324">
        <v>2.79</v>
      </c>
      <c r="AP79" s="324">
        <v>5.28</v>
      </c>
      <c r="AQ79" s="324">
        <v>2.29</v>
      </c>
      <c r="AR79" s="327">
        <v>1800</v>
      </c>
      <c r="AS79" s="328">
        <v>0.1108</v>
      </c>
      <c r="AT79" s="328">
        <v>0.1108</v>
      </c>
    </row>
    <row r="80" spans="1:46" ht="15">
      <c r="A80" s="329" t="s">
        <v>4895</v>
      </c>
      <c r="B80" s="329" t="s">
        <v>4989</v>
      </c>
      <c r="C80" s="330" t="s">
        <v>4976</v>
      </c>
      <c r="D80" s="329">
        <v>60</v>
      </c>
      <c r="E80" s="329">
        <v>3</v>
      </c>
      <c r="F80" s="331">
        <v>25</v>
      </c>
      <c r="G80" s="332">
        <v>0.1</v>
      </c>
      <c r="H80" s="329">
        <v>0.28000000000000003</v>
      </c>
      <c r="I80" s="329">
        <v>1</v>
      </c>
      <c r="J80" s="329">
        <v>0.4</v>
      </c>
      <c r="K80" s="329">
        <v>10</v>
      </c>
      <c r="L80" s="329">
        <v>0.85</v>
      </c>
      <c r="M80" s="329">
        <v>150</v>
      </c>
      <c r="N80" s="329">
        <v>0.1</v>
      </c>
      <c r="O80" s="329">
        <v>0.13</v>
      </c>
      <c r="P80" s="329">
        <v>1</v>
      </c>
      <c r="Q80" s="329">
        <v>0.32</v>
      </c>
      <c r="R80" s="329">
        <v>10</v>
      </c>
      <c r="S80" s="329">
        <v>0.67</v>
      </c>
      <c r="T80" s="329">
        <v>20</v>
      </c>
      <c r="U80" s="329">
        <v>100</v>
      </c>
      <c r="V80" s="329">
        <v>25</v>
      </c>
      <c r="W80" s="329">
        <v>1.2999999999999999E-2</v>
      </c>
      <c r="X80" s="329">
        <v>7.0000000000000007E-2</v>
      </c>
      <c r="Y80" s="329">
        <v>100</v>
      </c>
      <c r="Z80" s="329">
        <v>0.64</v>
      </c>
      <c r="AA80" s="329">
        <v>2.1</v>
      </c>
      <c r="AB80" s="329">
        <v>150</v>
      </c>
      <c r="AC80" s="329">
        <v>10</v>
      </c>
      <c r="AD80" s="329">
        <v>41</v>
      </c>
      <c r="AE80" s="329">
        <v>0.1</v>
      </c>
      <c r="AF80" s="329">
        <v>330</v>
      </c>
      <c r="AG80" s="329">
        <v>3</v>
      </c>
      <c r="AH80" s="329">
        <v>210</v>
      </c>
      <c r="AI80" s="329">
        <v>40</v>
      </c>
      <c r="AJ80" s="329">
        <v>90</v>
      </c>
      <c r="AK80" s="324" t="s">
        <v>4939</v>
      </c>
      <c r="AL80" s="324">
        <v>150</v>
      </c>
      <c r="AM80" s="326">
        <v>35</v>
      </c>
      <c r="AN80" s="326">
        <v>80</v>
      </c>
      <c r="AO80" s="324">
        <v>3</v>
      </c>
      <c r="AP80" s="324">
        <v>5.6</v>
      </c>
      <c r="AQ80" s="324">
        <v>2.2999999999999998</v>
      </c>
      <c r="AR80" s="327">
        <v>5000</v>
      </c>
      <c r="AS80" s="328">
        <v>0.13775000000000001</v>
      </c>
      <c r="AT80" s="328">
        <v>0.13775000000000001</v>
      </c>
    </row>
    <row r="81" spans="1:46" ht="15">
      <c r="A81" s="329" t="s">
        <v>4895</v>
      </c>
      <c r="B81" s="329" t="s">
        <v>4990</v>
      </c>
      <c r="C81" s="330" t="s">
        <v>4976</v>
      </c>
      <c r="D81" s="329">
        <v>40</v>
      </c>
      <c r="E81" s="329">
        <v>0.2</v>
      </c>
      <c r="F81" s="331">
        <v>25</v>
      </c>
      <c r="G81" s="329">
        <v>1E-4</v>
      </c>
      <c r="H81" s="329">
        <v>0.28000000000000003</v>
      </c>
      <c r="I81" s="329">
        <v>0.01</v>
      </c>
      <c r="J81" s="329">
        <v>0.46</v>
      </c>
      <c r="K81" s="329">
        <v>0.2</v>
      </c>
      <c r="L81" s="329">
        <v>0.82</v>
      </c>
      <c r="M81" s="329">
        <v>125</v>
      </c>
      <c r="N81" s="329">
        <v>1E-4</v>
      </c>
      <c r="O81" s="329">
        <v>0.15</v>
      </c>
      <c r="P81" s="329">
        <v>0.01</v>
      </c>
      <c r="Q81" s="329">
        <v>0.4</v>
      </c>
      <c r="R81" s="329">
        <v>0.2</v>
      </c>
      <c r="S81" s="329">
        <v>0.7</v>
      </c>
      <c r="T81" s="329">
        <v>5</v>
      </c>
      <c r="U81" s="329">
        <v>40</v>
      </c>
      <c r="V81" s="329">
        <v>25</v>
      </c>
      <c r="W81" s="345">
        <v>6.0000000000000002E-6</v>
      </c>
      <c r="X81" s="345">
        <v>1.0000000000000001E-5</v>
      </c>
      <c r="Y81" s="329">
        <v>75</v>
      </c>
      <c r="Z81" s="345">
        <v>1.7000000000000001E-4</v>
      </c>
      <c r="AA81" s="345">
        <v>3.8000000000000002E-4</v>
      </c>
      <c r="AB81" s="329">
        <v>125</v>
      </c>
      <c r="AC81" s="345">
        <v>1.6999999999999999E-3</v>
      </c>
      <c r="AD81" s="329">
        <v>3.0000000000000001E-3</v>
      </c>
      <c r="AE81" s="329">
        <v>0</v>
      </c>
      <c r="AF81" s="329">
        <v>3</v>
      </c>
      <c r="AG81" s="329">
        <v>10</v>
      </c>
      <c r="AH81" s="329">
        <v>1.8</v>
      </c>
      <c r="AI81" s="329">
        <v>40</v>
      </c>
      <c r="AJ81" s="329">
        <v>1.4</v>
      </c>
      <c r="AK81" s="328" t="s">
        <v>4902</v>
      </c>
      <c r="AL81" s="328">
        <v>125</v>
      </c>
      <c r="AM81" s="335">
        <v>500</v>
      </c>
      <c r="AN81" s="328">
        <v>500</v>
      </c>
      <c r="AO81" s="327">
        <v>2.5</v>
      </c>
      <c r="AP81" s="327">
        <v>3</v>
      </c>
      <c r="AQ81" s="327">
        <v>1.1100000000000001</v>
      </c>
      <c r="AR81" s="327">
        <v>3000</v>
      </c>
      <c r="AS81" s="328">
        <v>0.06</v>
      </c>
      <c r="AT81" s="328">
        <v>0.06</v>
      </c>
    </row>
    <row r="82" spans="1:46" ht="15">
      <c r="A82" s="329" t="s">
        <v>4895</v>
      </c>
      <c r="B82" s="329" t="s">
        <v>4991</v>
      </c>
      <c r="C82" s="330" t="s">
        <v>4976</v>
      </c>
      <c r="D82" s="329">
        <v>60</v>
      </c>
      <c r="E82" s="329">
        <v>1</v>
      </c>
      <c r="F82" s="331">
        <v>25</v>
      </c>
      <c r="G82" s="332">
        <v>1E-3</v>
      </c>
      <c r="H82" s="329">
        <v>0.25</v>
      </c>
      <c r="I82" s="329">
        <v>1</v>
      </c>
      <c r="J82" s="329">
        <v>0.4</v>
      </c>
      <c r="K82" s="329">
        <v>20</v>
      </c>
      <c r="L82" s="329">
        <v>1.4</v>
      </c>
      <c r="M82" s="329">
        <v>150</v>
      </c>
      <c r="N82" s="329">
        <v>1E-3</v>
      </c>
      <c r="O82" s="329">
        <v>3.0000000000000001E-3</v>
      </c>
      <c r="P82" s="329">
        <v>1</v>
      </c>
      <c r="Q82" s="329">
        <v>0.35</v>
      </c>
      <c r="R82" s="329">
        <v>20</v>
      </c>
      <c r="S82" s="329">
        <v>0.85</v>
      </c>
      <c r="T82" s="329">
        <v>20</v>
      </c>
      <c r="U82" s="329">
        <v>60</v>
      </c>
      <c r="V82" s="329">
        <v>25</v>
      </c>
      <c r="W82" s="329">
        <v>2.3E-3</v>
      </c>
      <c r="X82" s="329">
        <v>1.0999999999999999E-2</v>
      </c>
      <c r="Y82" s="329">
        <v>100</v>
      </c>
      <c r="Z82" s="329">
        <v>0.4</v>
      </c>
      <c r="AA82" s="329">
        <v>1.1000000000000001</v>
      </c>
      <c r="AB82" s="329">
        <v>150</v>
      </c>
      <c r="AC82" s="329">
        <v>6</v>
      </c>
      <c r="AD82" s="329">
        <v>30</v>
      </c>
      <c r="AE82" s="329">
        <v>0</v>
      </c>
      <c r="AF82" s="329">
        <v>210</v>
      </c>
      <c r="AG82" s="329">
        <v>10</v>
      </c>
      <c r="AH82" s="329">
        <v>65</v>
      </c>
      <c r="AI82" s="329">
        <v>30</v>
      </c>
      <c r="AJ82" s="329">
        <v>45</v>
      </c>
      <c r="AK82" s="324" t="s">
        <v>4923</v>
      </c>
      <c r="AL82" s="324">
        <v>150</v>
      </c>
      <c r="AM82" s="326">
        <v>35</v>
      </c>
      <c r="AN82" s="326">
        <v>125</v>
      </c>
      <c r="AO82" s="324">
        <v>1.93</v>
      </c>
      <c r="AP82" s="324">
        <v>3.9</v>
      </c>
      <c r="AQ82" s="324">
        <v>1</v>
      </c>
      <c r="AR82" s="327">
        <v>3000</v>
      </c>
      <c r="AS82" s="328">
        <v>0.155</v>
      </c>
      <c r="AT82" s="328">
        <v>0.155</v>
      </c>
    </row>
    <row r="83" spans="1:46" ht="15">
      <c r="A83" s="329" t="s">
        <v>4907</v>
      </c>
      <c r="B83" s="329" t="s">
        <v>4917</v>
      </c>
      <c r="C83" s="330" t="s">
        <v>4976</v>
      </c>
      <c r="D83" s="329">
        <v>20</v>
      </c>
      <c r="E83" s="329">
        <v>0.5</v>
      </c>
      <c r="F83" s="331">
        <v>25</v>
      </c>
      <c r="G83" s="332">
        <v>0.01</v>
      </c>
      <c r="H83" s="329">
        <v>0.21</v>
      </c>
      <c r="I83" s="329">
        <v>0.1</v>
      </c>
      <c r="J83" s="329">
        <v>0.27500000000000002</v>
      </c>
      <c r="K83" s="329">
        <v>1</v>
      </c>
      <c r="L83" s="329">
        <v>0.42</v>
      </c>
      <c r="M83" s="329">
        <v>100</v>
      </c>
      <c r="N83" s="329">
        <v>0.01</v>
      </c>
      <c r="O83" s="329">
        <v>0.08</v>
      </c>
      <c r="P83" s="329">
        <v>0.1</v>
      </c>
      <c r="Q83" s="329">
        <v>0.17499999999999999</v>
      </c>
      <c r="R83" s="329">
        <v>1</v>
      </c>
      <c r="S83" s="329">
        <v>0.36</v>
      </c>
      <c r="T83" s="329">
        <v>5</v>
      </c>
      <c r="U83" s="329">
        <v>20</v>
      </c>
      <c r="V83" s="329">
        <v>25</v>
      </c>
      <c r="W83" s="329">
        <v>7.0000000000000001E-3</v>
      </c>
      <c r="X83" s="329">
        <v>0.3</v>
      </c>
      <c r="Y83" s="329">
        <v>75</v>
      </c>
      <c r="Z83" s="329">
        <v>0.4</v>
      </c>
      <c r="AA83" s="329">
        <v>0.8</v>
      </c>
      <c r="AB83" s="329">
        <v>100</v>
      </c>
      <c r="AC83" s="329">
        <v>1.3</v>
      </c>
      <c r="AD83" s="329">
        <v>4.5</v>
      </c>
      <c r="AE83" s="329">
        <v>0</v>
      </c>
      <c r="AF83" s="329">
        <v>180</v>
      </c>
      <c r="AG83" s="329">
        <v>7.5</v>
      </c>
      <c r="AH83" s="329">
        <v>50</v>
      </c>
      <c r="AI83" s="329">
        <v>20</v>
      </c>
      <c r="AJ83" s="329">
        <v>35</v>
      </c>
      <c r="AK83" s="324" t="s">
        <v>4910</v>
      </c>
      <c r="AL83" s="324">
        <v>125</v>
      </c>
      <c r="AM83" s="326">
        <v>70</v>
      </c>
      <c r="AN83" s="326">
        <v>206</v>
      </c>
      <c r="AO83" s="324">
        <v>1.8</v>
      </c>
      <c r="AP83" s="324">
        <v>3.86</v>
      </c>
      <c r="AQ83" s="324">
        <v>1.35</v>
      </c>
      <c r="AR83" s="327">
        <v>3000</v>
      </c>
      <c r="AS83" s="328">
        <v>5.9569999999999998E-2</v>
      </c>
      <c r="AT83" s="328">
        <v>5.9569999999999998E-2</v>
      </c>
    </row>
    <row r="84" spans="1:46" ht="15">
      <c r="A84" s="329" t="s">
        <v>4907</v>
      </c>
      <c r="B84" s="329" t="s">
        <v>4948</v>
      </c>
      <c r="C84" s="330" t="s">
        <v>4976</v>
      </c>
      <c r="D84" s="329">
        <v>100</v>
      </c>
      <c r="E84" s="329">
        <v>1</v>
      </c>
      <c r="F84" s="331">
        <v>25</v>
      </c>
      <c r="G84" s="332">
        <v>0.02</v>
      </c>
      <c r="H84" s="329">
        <v>0.41</v>
      </c>
      <c r="I84" s="329">
        <v>1</v>
      </c>
      <c r="J84" s="329">
        <v>0.63</v>
      </c>
      <c r="K84" s="329">
        <v>20</v>
      </c>
      <c r="L84" s="329">
        <v>0.97</v>
      </c>
      <c r="M84" s="329">
        <v>150</v>
      </c>
      <c r="N84" s="329">
        <v>0.02</v>
      </c>
      <c r="O84" s="329">
        <v>0.24</v>
      </c>
      <c r="P84" s="329">
        <v>1</v>
      </c>
      <c r="Q84" s="329">
        <v>0.45</v>
      </c>
      <c r="R84" s="329">
        <v>20</v>
      </c>
      <c r="S84" s="329">
        <v>0.78</v>
      </c>
      <c r="T84" s="329">
        <v>20</v>
      </c>
      <c r="U84" s="329">
        <v>100</v>
      </c>
      <c r="V84" s="329">
        <v>25</v>
      </c>
      <c r="W84" s="345">
        <v>1.5E-5</v>
      </c>
      <c r="X84" s="345">
        <v>9.0000000000000006E-5</v>
      </c>
      <c r="Y84" s="329">
        <v>100</v>
      </c>
      <c r="Z84" s="329">
        <v>5.0000000000000001E-3</v>
      </c>
      <c r="AA84" s="329">
        <v>0.05</v>
      </c>
      <c r="AB84" s="329">
        <v>150</v>
      </c>
      <c r="AC84" s="329">
        <v>0.06</v>
      </c>
      <c r="AD84" s="329">
        <v>0.7</v>
      </c>
      <c r="AE84" s="329">
        <v>0</v>
      </c>
      <c r="AF84" s="329">
        <v>270</v>
      </c>
      <c r="AG84" s="329">
        <v>2</v>
      </c>
      <c r="AH84" s="329">
        <v>130</v>
      </c>
      <c r="AI84" s="329">
        <v>55</v>
      </c>
      <c r="AJ84" s="329">
        <v>30</v>
      </c>
      <c r="AK84" s="324" t="s">
        <v>4934</v>
      </c>
      <c r="AL84" s="324">
        <v>175</v>
      </c>
      <c r="AM84" s="328">
        <v>24</v>
      </c>
      <c r="AN84" s="328">
        <v>80</v>
      </c>
      <c r="AO84" s="328">
        <v>3.95</v>
      </c>
      <c r="AP84" s="328">
        <v>5.6</v>
      </c>
      <c r="AQ84" s="328">
        <v>2.4</v>
      </c>
      <c r="AR84" s="327">
        <v>2500</v>
      </c>
      <c r="AS84" s="328">
        <v>0.10742</v>
      </c>
      <c r="AT84" s="328">
        <v>0.10742</v>
      </c>
    </row>
    <row r="85" spans="1:46" ht="15">
      <c r="A85" s="329" t="s">
        <v>4907</v>
      </c>
      <c r="B85" s="329" t="s">
        <v>4949</v>
      </c>
      <c r="C85" s="330" t="s">
        <v>4976</v>
      </c>
      <c r="D85" s="329">
        <v>90</v>
      </c>
      <c r="E85" s="329">
        <v>1</v>
      </c>
      <c r="F85" s="331">
        <v>25</v>
      </c>
      <c r="G85" s="332">
        <v>0.02</v>
      </c>
      <c r="H85" s="329">
        <v>0.41</v>
      </c>
      <c r="I85" s="329">
        <v>1</v>
      </c>
      <c r="J85" s="329">
        <v>0.63</v>
      </c>
      <c r="K85" s="329">
        <v>20</v>
      </c>
      <c r="L85" s="329">
        <v>0.97</v>
      </c>
      <c r="M85" s="329">
        <v>150</v>
      </c>
      <c r="N85" s="329">
        <v>0.02</v>
      </c>
      <c r="O85" s="329">
        <v>0.24</v>
      </c>
      <c r="P85" s="329">
        <v>1</v>
      </c>
      <c r="Q85" s="329">
        <v>0.45</v>
      </c>
      <c r="R85" s="329">
        <v>20</v>
      </c>
      <c r="S85" s="329">
        <v>0.78</v>
      </c>
      <c r="T85" s="329">
        <v>20</v>
      </c>
      <c r="U85" s="329">
        <v>100</v>
      </c>
      <c r="V85" s="329">
        <v>25</v>
      </c>
      <c r="W85" s="345">
        <v>1.5E-5</v>
      </c>
      <c r="X85" s="345">
        <v>9.0000000000000006E-5</v>
      </c>
      <c r="Y85" s="329">
        <v>100</v>
      </c>
      <c r="Z85" s="329">
        <v>5.0000000000000001E-3</v>
      </c>
      <c r="AA85" s="329">
        <v>0.05</v>
      </c>
      <c r="AB85" s="329">
        <v>150</v>
      </c>
      <c r="AC85" s="329">
        <v>0.06</v>
      </c>
      <c r="AD85" s="329">
        <v>0.7</v>
      </c>
      <c r="AE85" s="329">
        <v>0</v>
      </c>
      <c r="AF85" s="329">
        <v>270</v>
      </c>
      <c r="AG85" s="329">
        <v>2</v>
      </c>
      <c r="AH85" s="329">
        <v>130</v>
      </c>
      <c r="AI85" s="329">
        <v>55</v>
      </c>
      <c r="AJ85" s="329">
        <v>30</v>
      </c>
      <c r="AK85" s="324" t="s">
        <v>4934</v>
      </c>
      <c r="AL85" s="324">
        <v>175</v>
      </c>
      <c r="AM85" s="328">
        <v>24</v>
      </c>
      <c r="AN85" s="328">
        <v>80</v>
      </c>
      <c r="AO85" s="328">
        <v>3.95</v>
      </c>
      <c r="AP85" s="328">
        <v>5.6</v>
      </c>
      <c r="AQ85" s="328">
        <v>2.4</v>
      </c>
      <c r="AR85" s="327">
        <v>2500</v>
      </c>
      <c r="AS85" s="328">
        <v>0.10742</v>
      </c>
      <c r="AT85" s="328">
        <v>0.10742</v>
      </c>
    </row>
    <row r="86" spans="1:46" ht="15">
      <c r="A86" s="329" t="s">
        <v>4895</v>
      </c>
      <c r="B86" s="329" t="s">
        <v>4992</v>
      </c>
      <c r="C86" s="330" t="s">
        <v>4976</v>
      </c>
      <c r="D86" s="329">
        <v>100</v>
      </c>
      <c r="E86" s="329">
        <v>1</v>
      </c>
      <c r="F86" s="331">
        <v>25</v>
      </c>
      <c r="G86" s="346">
        <v>1E-4</v>
      </c>
      <c r="H86" s="329">
        <v>0.28000000000000003</v>
      </c>
      <c r="I86" s="329">
        <v>0.01</v>
      </c>
      <c r="J86" s="329">
        <v>0.41</v>
      </c>
      <c r="K86" s="329">
        <v>5</v>
      </c>
      <c r="L86" s="329">
        <v>0.85</v>
      </c>
      <c r="M86" s="329">
        <v>175</v>
      </c>
      <c r="N86" s="329">
        <v>1E-4</v>
      </c>
      <c r="O86" s="329">
        <v>0.02</v>
      </c>
      <c r="P86" s="329">
        <v>0.01</v>
      </c>
      <c r="Q86" s="329">
        <v>0.17</v>
      </c>
      <c r="R86" s="329">
        <v>5</v>
      </c>
      <c r="S86" s="329">
        <v>0.67</v>
      </c>
      <c r="T86" s="329">
        <v>5</v>
      </c>
      <c r="U86" s="329">
        <v>100</v>
      </c>
      <c r="V86" s="329">
        <v>25</v>
      </c>
      <c r="W86" s="345">
        <v>6.0000000000000002E-6</v>
      </c>
      <c r="X86" s="345">
        <v>4.0000000000000003E-5</v>
      </c>
      <c r="Y86" s="329">
        <v>125</v>
      </c>
      <c r="Z86" s="329">
        <v>1.0999999999999999E-2</v>
      </c>
      <c r="AA86" s="329">
        <v>0.04</v>
      </c>
      <c r="AB86" s="329">
        <v>175</v>
      </c>
      <c r="AC86" s="329">
        <v>0.15</v>
      </c>
      <c r="AD86" s="329">
        <v>0.43</v>
      </c>
      <c r="AE86" s="329">
        <v>0</v>
      </c>
      <c r="AF86" s="329">
        <v>88</v>
      </c>
      <c r="AG86" s="329">
        <v>10</v>
      </c>
      <c r="AH86" s="329">
        <v>26</v>
      </c>
      <c r="AI86" s="329">
        <v>30</v>
      </c>
      <c r="AJ86" s="329">
        <v>16</v>
      </c>
      <c r="AK86" s="324" t="s">
        <v>4923</v>
      </c>
      <c r="AL86" s="324">
        <v>175</v>
      </c>
      <c r="AM86" s="328">
        <v>35</v>
      </c>
      <c r="AN86" s="328">
        <v>125</v>
      </c>
      <c r="AO86" s="328">
        <v>1.93</v>
      </c>
      <c r="AP86" s="328">
        <v>3.9</v>
      </c>
      <c r="AQ86" s="328">
        <v>1</v>
      </c>
      <c r="AR86" s="327">
        <v>3000</v>
      </c>
      <c r="AS86" s="328">
        <v>0.186</v>
      </c>
      <c r="AT86" s="328">
        <v>0.186</v>
      </c>
    </row>
    <row r="87" spans="1:46" ht="15">
      <c r="A87" s="329" t="s">
        <v>4907</v>
      </c>
      <c r="B87" s="329" t="s">
        <v>4993</v>
      </c>
      <c r="C87" s="330" t="s">
        <v>4976</v>
      </c>
      <c r="D87" s="329">
        <v>40</v>
      </c>
      <c r="E87" s="329">
        <v>0.25</v>
      </c>
      <c r="F87" s="331">
        <v>25</v>
      </c>
      <c r="G87" s="347">
        <v>1.0000000000000001E-5</v>
      </c>
      <c r="H87" s="329">
        <v>0.15</v>
      </c>
      <c r="I87" s="329">
        <v>0.01</v>
      </c>
      <c r="J87" s="329">
        <v>0.34</v>
      </c>
      <c r="K87" s="329">
        <v>0.2</v>
      </c>
      <c r="L87" s="329">
        <v>0.55000000000000004</v>
      </c>
      <c r="M87" s="329">
        <v>150</v>
      </c>
      <c r="N87" s="345">
        <v>1.0000000000000001E-5</v>
      </c>
      <c r="O87" s="329">
        <v>0.01</v>
      </c>
      <c r="P87" s="329">
        <v>0.01</v>
      </c>
      <c r="Q87" s="329">
        <v>0.17</v>
      </c>
      <c r="R87" s="329">
        <v>0.2</v>
      </c>
      <c r="S87" s="329">
        <v>0.52</v>
      </c>
      <c r="T87" s="329">
        <v>5</v>
      </c>
      <c r="U87" s="329">
        <v>30</v>
      </c>
      <c r="V87" s="329">
        <v>25</v>
      </c>
      <c r="W87" s="345">
        <v>6.9999999999999994E-5</v>
      </c>
      <c r="X87" s="345">
        <v>4.0000000000000002E-4</v>
      </c>
      <c r="Y87" s="329">
        <v>85</v>
      </c>
      <c r="Z87" s="329">
        <v>6.0000000000000001E-3</v>
      </c>
      <c r="AA87" s="329">
        <v>0.02</v>
      </c>
      <c r="AB87" s="329">
        <v>150</v>
      </c>
      <c r="AC87" s="329">
        <v>0.23</v>
      </c>
      <c r="AD87" s="329">
        <v>0.65</v>
      </c>
      <c r="AE87" s="329">
        <v>0</v>
      </c>
      <c r="AF87" s="329">
        <v>12.5</v>
      </c>
      <c r="AG87" s="329">
        <v>10</v>
      </c>
      <c r="AH87" s="329">
        <v>3</v>
      </c>
      <c r="AI87" s="329">
        <v>40</v>
      </c>
      <c r="AJ87" s="329">
        <v>1.8</v>
      </c>
      <c r="AK87" s="324" t="s">
        <v>4900</v>
      </c>
      <c r="AL87" s="324">
        <v>125</v>
      </c>
      <c r="AM87" s="328">
        <v>80</v>
      </c>
      <c r="AN87" s="328">
        <v>350</v>
      </c>
      <c r="AO87" s="328">
        <v>1.35</v>
      </c>
      <c r="AP87" s="328">
        <v>2.7</v>
      </c>
      <c r="AQ87" s="328">
        <v>1.1000000000000001</v>
      </c>
      <c r="AR87" s="327">
        <v>3000</v>
      </c>
      <c r="AS87" s="328">
        <v>4.1860000000000001E-2</v>
      </c>
      <c r="AT87" s="328">
        <v>4.1860000000000001E-2</v>
      </c>
    </row>
    <row r="88" spans="1:46" ht="15">
      <c r="A88" s="329" t="s">
        <v>4907</v>
      </c>
      <c r="B88" s="329" t="s">
        <v>4994</v>
      </c>
      <c r="C88" s="330" t="s">
        <v>4976</v>
      </c>
      <c r="D88" s="329">
        <v>200</v>
      </c>
      <c r="E88" s="329">
        <v>3</v>
      </c>
      <c r="F88" s="331">
        <v>25</v>
      </c>
      <c r="G88" s="332">
        <v>0.1</v>
      </c>
      <c r="H88" s="329">
        <v>0.52</v>
      </c>
      <c r="I88" s="329">
        <v>10</v>
      </c>
      <c r="J88" s="329">
        <v>0.9</v>
      </c>
      <c r="K88" s="329">
        <v>30</v>
      </c>
      <c r="L88" s="329">
        <v>1.1499999999999999</v>
      </c>
      <c r="M88" s="329">
        <v>175</v>
      </c>
      <c r="N88" s="329">
        <v>0.1</v>
      </c>
      <c r="O88" s="329">
        <v>0.26</v>
      </c>
      <c r="P88" s="329">
        <v>10</v>
      </c>
      <c r="Q88" s="329">
        <v>0.7</v>
      </c>
      <c r="R88" s="329">
        <v>30</v>
      </c>
      <c r="S88" s="329">
        <v>0.98</v>
      </c>
      <c r="T88" s="329">
        <v>20</v>
      </c>
      <c r="U88" s="329">
        <v>200</v>
      </c>
      <c r="V88" s="329">
        <v>25</v>
      </c>
      <c r="W88" s="345">
        <v>3.9999999999999998E-6</v>
      </c>
      <c r="X88" s="345">
        <v>1E-4</v>
      </c>
      <c r="Y88" s="329">
        <v>100</v>
      </c>
      <c r="Z88" s="329">
        <v>5.0000000000000001E-3</v>
      </c>
      <c r="AA88" s="329">
        <v>0.02</v>
      </c>
      <c r="AB88" s="329">
        <v>175</v>
      </c>
      <c r="AC88" s="329">
        <v>0.9</v>
      </c>
      <c r="AD88" s="329">
        <v>2</v>
      </c>
      <c r="AE88" s="329">
        <v>0</v>
      </c>
      <c r="AF88" s="329">
        <v>210</v>
      </c>
      <c r="AG88" s="329">
        <v>40</v>
      </c>
      <c r="AH88" s="329">
        <v>27</v>
      </c>
      <c r="AI88" s="329">
        <v>200</v>
      </c>
      <c r="AJ88" s="329">
        <v>20</v>
      </c>
      <c r="AK88" s="324" t="s">
        <v>4934</v>
      </c>
      <c r="AL88" s="324">
        <v>175</v>
      </c>
      <c r="AM88" s="326">
        <v>20</v>
      </c>
      <c r="AN88" s="326">
        <v>62</v>
      </c>
      <c r="AO88" s="324">
        <v>3.95</v>
      </c>
      <c r="AP88" s="324">
        <v>5.6</v>
      </c>
      <c r="AQ88" s="324">
        <v>2.4</v>
      </c>
      <c r="AR88" s="327">
        <v>2500</v>
      </c>
      <c r="AS88" s="328">
        <v>0.29392000000000001</v>
      </c>
      <c r="AT88" s="328">
        <v>0.29392000000000001</v>
      </c>
    </row>
    <row r="89" spans="1:46" ht="15">
      <c r="A89" s="329" t="s">
        <v>100</v>
      </c>
      <c r="B89" s="329" t="s">
        <v>4995</v>
      </c>
      <c r="C89" s="330" t="s">
        <v>4976</v>
      </c>
      <c r="D89" s="329">
        <v>20</v>
      </c>
      <c r="E89" s="329">
        <v>0.5</v>
      </c>
      <c r="F89" s="331">
        <v>25</v>
      </c>
      <c r="G89" s="332">
        <v>1E-3</v>
      </c>
      <c r="H89" s="329">
        <v>0.14000000000000001</v>
      </c>
      <c r="I89" s="329">
        <v>0.2</v>
      </c>
      <c r="J89" s="329">
        <v>0.31</v>
      </c>
      <c r="K89" s="329">
        <v>1</v>
      </c>
      <c r="L89" s="329">
        <v>0.4</v>
      </c>
      <c r="M89" s="329">
        <v>125</v>
      </c>
      <c r="N89" s="345">
        <v>1E-3</v>
      </c>
      <c r="O89" s="329">
        <v>0.02</v>
      </c>
      <c r="P89" s="329">
        <v>0.2</v>
      </c>
      <c r="Q89" s="329">
        <v>0.18</v>
      </c>
      <c r="R89" s="329">
        <v>1</v>
      </c>
      <c r="S89" s="329">
        <v>0.35</v>
      </c>
      <c r="T89" s="329">
        <v>5</v>
      </c>
      <c r="U89" s="329">
        <v>20</v>
      </c>
      <c r="V89" s="329">
        <v>25</v>
      </c>
      <c r="W89" s="329">
        <v>0.01</v>
      </c>
      <c r="X89" s="329">
        <v>0.05</v>
      </c>
      <c r="Y89" s="329">
        <v>75</v>
      </c>
      <c r="Z89" s="329">
        <v>0.4</v>
      </c>
      <c r="AA89" s="329">
        <v>1.4</v>
      </c>
      <c r="AB89" s="329">
        <v>125</v>
      </c>
      <c r="AC89" s="329">
        <v>7</v>
      </c>
      <c r="AD89" s="329">
        <v>40</v>
      </c>
      <c r="AE89" s="329">
        <v>0</v>
      </c>
      <c r="AF89" s="329">
        <v>145</v>
      </c>
      <c r="AG89" s="329">
        <v>6</v>
      </c>
      <c r="AH89" s="329">
        <v>32</v>
      </c>
      <c r="AI89" s="329">
        <v>20</v>
      </c>
      <c r="AJ89" s="329">
        <v>21</v>
      </c>
      <c r="AK89" s="324" t="s">
        <v>4910</v>
      </c>
      <c r="AL89" s="324">
        <v>125</v>
      </c>
      <c r="AM89" s="326">
        <v>150</v>
      </c>
      <c r="AN89" s="326">
        <v>340</v>
      </c>
      <c r="AO89" s="324">
        <v>1.7</v>
      </c>
      <c r="AP89" s="324">
        <v>3.9</v>
      </c>
      <c r="AQ89" s="324">
        <v>1.45</v>
      </c>
      <c r="AR89" s="333">
        <v>3000</v>
      </c>
      <c r="AS89" s="334">
        <v>5.842E-2</v>
      </c>
      <c r="AT89" s="334">
        <v>5.842E-2</v>
      </c>
    </row>
    <row r="90" spans="1:46" ht="15">
      <c r="A90" s="324" t="s">
        <v>2233</v>
      </c>
      <c r="B90" s="329" t="s">
        <v>4996</v>
      </c>
      <c r="C90" s="330" t="s">
        <v>4976</v>
      </c>
      <c r="D90" s="329">
        <v>40</v>
      </c>
      <c r="E90" s="329">
        <v>3</v>
      </c>
      <c r="F90" s="331">
        <v>25</v>
      </c>
      <c r="G90" s="332">
        <v>0.1</v>
      </c>
      <c r="H90" s="329">
        <v>0.32</v>
      </c>
      <c r="I90" s="329">
        <v>3</v>
      </c>
      <c r="J90" s="329">
        <v>0.53</v>
      </c>
      <c r="K90" s="329">
        <v>20</v>
      </c>
      <c r="L90" s="329">
        <v>1.3</v>
      </c>
      <c r="M90" s="329">
        <v>150</v>
      </c>
      <c r="N90" s="329">
        <v>0.1</v>
      </c>
      <c r="O90" s="329">
        <v>0.15</v>
      </c>
      <c r="P90" s="329">
        <v>3</v>
      </c>
      <c r="Q90" s="329">
        <v>0.48</v>
      </c>
      <c r="R90" s="329">
        <v>30</v>
      </c>
      <c r="S90" s="329">
        <v>1.1299999999999999</v>
      </c>
      <c r="T90" s="329">
        <v>4</v>
      </c>
      <c r="U90" s="329">
        <v>40</v>
      </c>
      <c r="V90" s="329">
        <v>25</v>
      </c>
      <c r="W90" s="329">
        <v>3.0000000000000001E-3</v>
      </c>
      <c r="X90" s="329">
        <v>0.02</v>
      </c>
      <c r="Y90" s="329">
        <v>125</v>
      </c>
      <c r="Z90" s="329">
        <v>2</v>
      </c>
      <c r="AA90" s="329">
        <v>8</v>
      </c>
      <c r="AB90" s="329">
        <v>150</v>
      </c>
      <c r="AC90" s="329">
        <v>8</v>
      </c>
      <c r="AD90" s="329">
        <v>40</v>
      </c>
      <c r="AE90" s="329">
        <v>0.1</v>
      </c>
      <c r="AF90" s="329">
        <v>300</v>
      </c>
      <c r="AG90" s="329">
        <v>10</v>
      </c>
      <c r="AH90" s="329">
        <v>75</v>
      </c>
      <c r="AI90" s="329">
        <v>40</v>
      </c>
      <c r="AJ90" s="329">
        <v>30</v>
      </c>
      <c r="AK90" s="324" t="s">
        <v>4997</v>
      </c>
      <c r="AL90" s="324">
        <v>150</v>
      </c>
      <c r="AM90" s="334">
        <v>20</v>
      </c>
      <c r="AN90" s="334">
        <v>85</v>
      </c>
      <c r="AO90" s="334">
        <v>2.1800000000000002</v>
      </c>
      <c r="AP90" s="334">
        <v>4</v>
      </c>
      <c r="AQ90" s="334">
        <v>1.1499999999999999</v>
      </c>
      <c r="AR90" s="333">
        <v>3000</v>
      </c>
      <c r="AS90" s="334">
        <v>0.13628999999999999</v>
      </c>
      <c r="AT90" s="334">
        <v>0.13628999999999999</v>
      </c>
    </row>
    <row r="91" spans="1:46">
      <c r="C91" s="350"/>
    </row>
    <row r="92" spans="1:46">
      <c r="A92" s="348" t="s">
        <v>4998</v>
      </c>
      <c r="C92" s="350"/>
    </row>
    <row r="93" spans="1:46" ht="15">
      <c r="A93" s="324" t="s">
        <v>4907</v>
      </c>
      <c r="B93" s="329" t="s">
        <v>4999</v>
      </c>
      <c r="C93" s="330" t="s">
        <v>4976</v>
      </c>
      <c r="D93" s="329">
        <v>20</v>
      </c>
      <c r="E93" s="329">
        <v>1</v>
      </c>
      <c r="F93" s="331">
        <v>25</v>
      </c>
      <c r="G93" s="332">
        <v>1E-3</v>
      </c>
      <c r="H93" s="329">
        <v>0.18</v>
      </c>
      <c r="I93" s="329">
        <v>0.3</v>
      </c>
      <c r="J93" s="329">
        <v>0.36</v>
      </c>
      <c r="K93" s="329">
        <v>2</v>
      </c>
      <c r="L93" s="329">
        <v>0.51</v>
      </c>
      <c r="M93" s="329">
        <v>150</v>
      </c>
      <c r="N93" s="329">
        <v>0.01</v>
      </c>
      <c r="O93" s="329">
        <v>0.05</v>
      </c>
      <c r="P93" s="329">
        <v>0.2</v>
      </c>
      <c r="Q93" s="329">
        <v>0.17</v>
      </c>
      <c r="R93" s="329">
        <v>2</v>
      </c>
      <c r="S93" s="329">
        <v>0.41</v>
      </c>
      <c r="T93" s="329">
        <v>5</v>
      </c>
      <c r="U93" s="329">
        <v>20</v>
      </c>
      <c r="V93" s="329">
        <v>25</v>
      </c>
      <c r="W93" s="329">
        <v>2.0999999999999999E-3</v>
      </c>
      <c r="X93" s="329">
        <v>2.3E-2</v>
      </c>
      <c r="Y93" s="329">
        <v>125</v>
      </c>
      <c r="Z93" s="329">
        <v>2.0499999999999998</v>
      </c>
      <c r="AA93" s="329">
        <v>10</v>
      </c>
      <c r="AB93" s="329">
        <v>150</v>
      </c>
      <c r="AC93" s="329">
        <v>9</v>
      </c>
      <c r="AD93" s="329">
        <v>40</v>
      </c>
      <c r="AE93" s="329">
        <v>0.2</v>
      </c>
      <c r="AF93" s="329">
        <v>250</v>
      </c>
      <c r="AG93" s="329">
        <v>4</v>
      </c>
      <c r="AH93" s="329">
        <v>95</v>
      </c>
      <c r="AI93" s="329">
        <v>20</v>
      </c>
      <c r="AJ93" s="329">
        <v>45</v>
      </c>
      <c r="AK93" s="324" t="s">
        <v>5000</v>
      </c>
      <c r="AL93" s="324">
        <v>150</v>
      </c>
      <c r="AM93" s="334">
        <v>70</v>
      </c>
      <c r="AN93" s="334">
        <v>228</v>
      </c>
      <c r="AO93" s="334">
        <v>0.55000000000000004</v>
      </c>
      <c r="AP93" s="334">
        <v>1.3</v>
      </c>
      <c r="AQ93" s="334">
        <v>0.31</v>
      </c>
      <c r="AR93" s="333">
        <v>5000</v>
      </c>
      <c r="AS93" s="334">
        <v>0.11625000000000001</v>
      </c>
      <c r="AT93" s="334">
        <v>0.11625000000000001</v>
      </c>
    </row>
    <row r="94" spans="1:46" ht="15">
      <c r="A94" s="324" t="s">
        <v>4907</v>
      </c>
      <c r="B94" s="329" t="s">
        <v>5001</v>
      </c>
      <c r="C94" s="330" t="s">
        <v>4976</v>
      </c>
      <c r="D94" s="329">
        <v>30</v>
      </c>
      <c r="E94" s="329">
        <v>1</v>
      </c>
      <c r="F94" s="331">
        <v>25</v>
      </c>
      <c r="G94" s="332">
        <v>1E-3</v>
      </c>
      <c r="H94" s="329">
        <v>0.18</v>
      </c>
      <c r="I94" s="329">
        <v>0.3</v>
      </c>
      <c r="J94" s="329">
        <v>0.37</v>
      </c>
      <c r="K94" s="329">
        <v>2</v>
      </c>
      <c r="L94" s="329">
        <v>0.54</v>
      </c>
      <c r="M94" s="329">
        <v>150</v>
      </c>
      <c r="N94" s="329">
        <v>0.01</v>
      </c>
      <c r="O94" s="329">
        <v>5.5E-2</v>
      </c>
      <c r="P94" s="329">
        <v>0.2</v>
      </c>
      <c r="Q94" s="329">
        <v>0.17499999999999999</v>
      </c>
      <c r="R94" s="329">
        <v>2</v>
      </c>
      <c r="S94" s="329">
        <v>0.45</v>
      </c>
      <c r="T94" s="329">
        <v>5</v>
      </c>
      <c r="U94" s="329">
        <v>30</v>
      </c>
      <c r="V94" s="329">
        <v>25</v>
      </c>
      <c r="W94" s="329">
        <v>1.1000000000000001E-3</v>
      </c>
      <c r="X94" s="329">
        <v>0.03</v>
      </c>
      <c r="Y94" s="329">
        <v>125</v>
      </c>
      <c r="Z94" s="329">
        <v>2</v>
      </c>
      <c r="AA94" s="329">
        <v>10</v>
      </c>
      <c r="AB94" s="329">
        <v>150</v>
      </c>
      <c r="AC94" s="329">
        <v>6</v>
      </c>
      <c r="AD94" s="329">
        <v>40</v>
      </c>
      <c r="AE94" s="329">
        <v>1</v>
      </c>
      <c r="AF94" s="329">
        <v>150</v>
      </c>
      <c r="AG94" s="329">
        <v>5</v>
      </c>
      <c r="AH94" s="329">
        <v>75</v>
      </c>
      <c r="AI94" s="329">
        <v>30</v>
      </c>
      <c r="AJ94" s="329">
        <v>34</v>
      </c>
      <c r="AK94" s="324" t="s">
        <v>5000</v>
      </c>
      <c r="AL94" s="324">
        <v>150</v>
      </c>
      <c r="AM94" s="334">
        <v>70</v>
      </c>
      <c r="AN94" s="334">
        <v>228</v>
      </c>
      <c r="AO94" s="334">
        <v>0.55000000000000004</v>
      </c>
      <c r="AP94" s="334">
        <v>1.3</v>
      </c>
      <c r="AQ94" s="334">
        <v>0.31</v>
      </c>
      <c r="AR94" s="333">
        <v>5000</v>
      </c>
      <c r="AS94" s="334">
        <v>0.11625000000000001</v>
      </c>
      <c r="AT94" s="334">
        <v>0.11625000000000001</v>
      </c>
    </row>
    <row r="95" spans="1:46" ht="15">
      <c r="A95" s="324" t="s">
        <v>5002</v>
      </c>
      <c r="B95" s="329" t="s">
        <v>5003</v>
      </c>
      <c r="C95" s="330" t="s">
        <v>4976</v>
      </c>
      <c r="D95" s="329">
        <v>30</v>
      </c>
      <c r="E95" s="329">
        <v>1</v>
      </c>
      <c r="F95" s="331">
        <v>25</v>
      </c>
      <c r="G95" s="332">
        <v>0.01</v>
      </c>
      <c r="H95" s="329">
        <v>0.24</v>
      </c>
      <c r="I95" s="329">
        <v>0.3</v>
      </c>
      <c r="J95" s="329">
        <v>0.34</v>
      </c>
      <c r="K95" s="329">
        <v>7</v>
      </c>
      <c r="L95" s="329">
        <v>0.7</v>
      </c>
      <c r="M95" s="329">
        <v>125</v>
      </c>
      <c r="N95" s="329">
        <v>0.01</v>
      </c>
      <c r="O95" s="329">
        <v>0.09</v>
      </c>
      <c r="P95" s="329">
        <v>1</v>
      </c>
      <c r="Q95" s="329">
        <v>0.3</v>
      </c>
      <c r="R95" s="329">
        <v>4.5</v>
      </c>
      <c r="S95" s="329">
        <v>0.6</v>
      </c>
      <c r="T95" s="329">
        <v>5</v>
      </c>
      <c r="U95" s="329">
        <v>30</v>
      </c>
      <c r="V95" s="329">
        <v>25</v>
      </c>
      <c r="W95" s="329">
        <v>4.2999999999999997E-2</v>
      </c>
      <c r="X95" s="329">
        <v>0.45</v>
      </c>
      <c r="Y95" s="329">
        <v>80</v>
      </c>
      <c r="Z95" s="329">
        <v>1.3</v>
      </c>
      <c r="AA95" s="329">
        <v>8.5</v>
      </c>
      <c r="AB95" s="329">
        <v>125</v>
      </c>
      <c r="AC95" s="329">
        <v>10.7</v>
      </c>
      <c r="AD95" s="329">
        <v>75</v>
      </c>
      <c r="AE95" s="329">
        <v>1</v>
      </c>
      <c r="AF95" s="329">
        <v>110</v>
      </c>
      <c r="AG95" s="329">
        <v>5</v>
      </c>
      <c r="AH95" s="329">
        <v>55</v>
      </c>
      <c r="AI95" s="329">
        <v>30</v>
      </c>
      <c r="AJ95" s="329">
        <v>25</v>
      </c>
      <c r="AK95" s="324" t="s">
        <v>5004</v>
      </c>
      <c r="AL95" s="324">
        <v>125</v>
      </c>
      <c r="AM95" s="334">
        <v>50</v>
      </c>
      <c r="AN95" s="334">
        <v>150</v>
      </c>
      <c r="AO95" s="334">
        <v>1.25</v>
      </c>
      <c r="AP95" s="334">
        <v>2.5</v>
      </c>
      <c r="AQ95" s="334">
        <v>0.6</v>
      </c>
      <c r="AR95" s="333">
        <v>4000</v>
      </c>
      <c r="AS95" s="334">
        <v>0.11385000000000001</v>
      </c>
      <c r="AT95" s="334">
        <v>0.11385000000000001</v>
      </c>
    </row>
    <row r="96" spans="1:46">
      <c r="A96" s="311" t="s">
        <v>5005</v>
      </c>
      <c r="C96" s="350"/>
    </row>
    <row r="97" spans="1:46">
      <c r="C97" s="350"/>
    </row>
    <row r="98" spans="1:46" ht="15">
      <c r="A98" s="329" t="s">
        <v>4907</v>
      </c>
      <c r="B98" s="329" t="s">
        <v>5006</v>
      </c>
      <c r="C98" s="330" t="s">
        <v>4976</v>
      </c>
      <c r="D98" s="329">
        <v>60</v>
      </c>
      <c r="E98" s="329">
        <v>10</v>
      </c>
      <c r="F98" s="331">
        <v>25</v>
      </c>
      <c r="G98" s="332">
        <v>0.1</v>
      </c>
      <c r="H98" s="329">
        <v>0.4</v>
      </c>
      <c r="I98" s="329">
        <v>3</v>
      </c>
      <c r="J98" s="329">
        <v>0.54</v>
      </c>
      <c r="K98" s="329">
        <v>30</v>
      </c>
      <c r="L98" s="329">
        <v>0.95</v>
      </c>
      <c r="M98" s="329">
        <v>150</v>
      </c>
      <c r="N98" s="329">
        <v>0.1</v>
      </c>
      <c r="O98" s="329">
        <v>0.2</v>
      </c>
      <c r="P98" s="329">
        <v>3</v>
      </c>
      <c r="Q98" s="329">
        <v>0.34</v>
      </c>
      <c r="R98" s="329">
        <v>30</v>
      </c>
      <c r="S98" s="329">
        <v>0.8</v>
      </c>
      <c r="T98" s="329">
        <v>20</v>
      </c>
      <c r="U98" s="329">
        <v>60</v>
      </c>
      <c r="V98" s="329">
        <v>25</v>
      </c>
      <c r="W98" s="329">
        <v>2E-3</v>
      </c>
      <c r="X98" s="329">
        <v>6.0000000000000001E-3</v>
      </c>
      <c r="Y98" s="329">
        <v>85</v>
      </c>
      <c r="Z98" s="329">
        <v>0.4</v>
      </c>
      <c r="AA98" s="329">
        <v>0.6</v>
      </c>
      <c r="AB98" s="329">
        <v>150</v>
      </c>
      <c r="AC98" s="329">
        <v>20</v>
      </c>
      <c r="AD98" s="329">
        <v>23</v>
      </c>
      <c r="AE98" s="329">
        <v>0</v>
      </c>
      <c r="AF98" s="329">
        <v>1000</v>
      </c>
      <c r="AG98" s="329">
        <v>5</v>
      </c>
      <c r="AH98" s="329">
        <v>270</v>
      </c>
      <c r="AI98" s="329">
        <v>60</v>
      </c>
      <c r="AJ98" s="329">
        <v>120</v>
      </c>
      <c r="AK98" s="329" t="s">
        <v>4977</v>
      </c>
      <c r="AL98" s="329">
        <v>175</v>
      </c>
      <c r="AM98" s="331">
        <v>1.6</v>
      </c>
      <c r="AN98" s="329">
        <v>30</v>
      </c>
      <c r="AO98" s="329">
        <v>10.29</v>
      </c>
      <c r="AP98" s="329">
        <v>15.88</v>
      </c>
      <c r="AQ98" s="329">
        <v>4.83</v>
      </c>
      <c r="AR98" s="327">
        <v>800</v>
      </c>
      <c r="AS98" s="328">
        <v>0.53300000000000003</v>
      </c>
      <c r="AT98" s="328">
        <v>0.53300000000000003</v>
      </c>
    </row>
    <row r="99" spans="1:46" ht="15">
      <c r="A99" s="329" t="s">
        <v>2233</v>
      </c>
      <c r="B99" s="329" t="s">
        <v>5007</v>
      </c>
      <c r="C99" s="330" t="s">
        <v>4976</v>
      </c>
      <c r="D99" s="329">
        <v>100</v>
      </c>
      <c r="E99" s="329">
        <v>30</v>
      </c>
      <c r="F99" s="331">
        <v>25</v>
      </c>
      <c r="G99" s="332">
        <v>0.1</v>
      </c>
      <c r="H99" s="329">
        <v>0.3</v>
      </c>
      <c r="I99" s="329">
        <v>5</v>
      </c>
      <c r="J99" s="329">
        <v>0.47</v>
      </c>
      <c r="K99" s="329">
        <v>30</v>
      </c>
      <c r="L99" s="329">
        <v>0.8</v>
      </c>
      <c r="M99" s="329">
        <v>125</v>
      </c>
      <c r="N99" s="329">
        <v>0.1</v>
      </c>
      <c r="O99" s="329">
        <v>0.12</v>
      </c>
      <c r="P99" s="329">
        <v>5</v>
      </c>
      <c r="Q99" s="329">
        <v>0.39</v>
      </c>
      <c r="R99" s="329">
        <v>30</v>
      </c>
      <c r="S99" s="329">
        <v>0.69</v>
      </c>
      <c r="T99" s="329">
        <v>10</v>
      </c>
      <c r="U99" s="329">
        <v>100</v>
      </c>
      <c r="V99" s="329">
        <v>25</v>
      </c>
      <c r="W99" s="329">
        <v>4.0000000000000001E-3</v>
      </c>
      <c r="X99" s="329">
        <v>0.06</v>
      </c>
      <c r="Y99" s="329">
        <v>125</v>
      </c>
      <c r="Z99" s="329">
        <v>4.2</v>
      </c>
      <c r="AA99" s="329">
        <v>22</v>
      </c>
      <c r="AB99" s="329">
        <v>150</v>
      </c>
      <c r="AC99" s="329">
        <v>18</v>
      </c>
      <c r="AD99" s="329">
        <v>110</v>
      </c>
      <c r="AE99" s="329">
        <v>0.1</v>
      </c>
      <c r="AF99" s="329">
        <v>2700</v>
      </c>
      <c r="AG99" s="329">
        <v>5</v>
      </c>
      <c r="AH99" s="329">
        <v>1200</v>
      </c>
      <c r="AI99" s="329">
        <v>100</v>
      </c>
      <c r="AJ99" s="329">
        <v>170</v>
      </c>
      <c r="AK99" s="329" t="s">
        <v>4977</v>
      </c>
      <c r="AL99" s="329">
        <v>150</v>
      </c>
      <c r="AM99" s="331">
        <v>1.6</v>
      </c>
      <c r="AN99" s="329">
        <v>30</v>
      </c>
      <c r="AO99" s="329">
        <v>10.29</v>
      </c>
      <c r="AP99" s="329">
        <v>15.88</v>
      </c>
      <c r="AQ99" s="329">
        <v>4.83</v>
      </c>
      <c r="AR99" s="327">
        <v>800</v>
      </c>
      <c r="AS99" s="328">
        <v>0.86</v>
      </c>
      <c r="AT99" s="328">
        <v>0.86</v>
      </c>
    </row>
    <row r="100" spans="1:46" ht="15">
      <c r="A100" s="329" t="s">
        <v>4907</v>
      </c>
      <c r="B100" s="329" t="s">
        <v>5008</v>
      </c>
      <c r="C100" s="330" t="s">
        <v>4976</v>
      </c>
      <c r="D100" s="329">
        <v>30</v>
      </c>
      <c r="E100" s="329">
        <v>40</v>
      </c>
      <c r="F100" s="331">
        <v>25</v>
      </c>
      <c r="G100" s="332">
        <v>0.1</v>
      </c>
      <c r="H100" s="329">
        <v>0.27</v>
      </c>
      <c r="I100" s="329">
        <v>5</v>
      </c>
      <c r="J100" s="329">
        <v>0.35</v>
      </c>
      <c r="K100" s="329">
        <v>80</v>
      </c>
      <c r="L100" s="329">
        <v>0.59</v>
      </c>
      <c r="M100" s="329">
        <v>150</v>
      </c>
      <c r="N100" s="329">
        <v>0.1</v>
      </c>
      <c r="O100" s="329">
        <v>0.08</v>
      </c>
      <c r="P100" s="329">
        <v>5</v>
      </c>
      <c r="Q100" s="329">
        <v>0.20499999999999999</v>
      </c>
      <c r="R100" s="329">
        <v>80</v>
      </c>
      <c r="S100" s="329">
        <v>0.55000000000000004</v>
      </c>
      <c r="T100" s="329">
        <v>5</v>
      </c>
      <c r="U100" s="329">
        <v>30</v>
      </c>
      <c r="V100" s="329">
        <v>25</v>
      </c>
      <c r="W100" s="329">
        <v>0.05</v>
      </c>
      <c r="X100" s="329">
        <v>0.35</v>
      </c>
      <c r="Y100" s="329">
        <v>100</v>
      </c>
      <c r="Z100" s="329">
        <v>10</v>
      </c>
      <c r="AA100" s="329">
        <v>40</v>
      </c>
      <c r="AB100" s="329">
        <v>150</v>
      </c>
      <c r="AC100" s="329">
        <v>200</v>
      </c>
      <c r="AD100" s="329">
        <v>600</v>
      </c>
      <c r="AE100" s="329">
        <v>0.5</v>
      </c>
      <c r="AF100" s="329">
        <v>8000</v>
      </c>
      <c r="AG100" s="329">
        <v>3</v>
      </c>
      <c r="AH100" s="329">
        <v>4000</v>
      </c>
      <c r="AI100" s="329">
        <v>30</v>
      </c>
      <c r="AJ100" s="329">
        <v>1300</v>
      </c>
      <c r="AK100" s="329" t="s">
        <v>4977</v>
      </c>
      <c r="AL100" s="329">
        <v>150</v>
      </c>
      <c r="AM100" s="331">
        <v>1.6</v>
      </c>
      <c r="AN100" s="329">
        <v>30</v>
      </c>
      <c r="AO100" s="329">
        <v>10.29</v>
      </c>
      <c r="AP100" s="329">
        <v>15.88</v>
      </c>
      <c r="AQ100" s="329">
        <v>4.83</v>
      </c>
      <c r="AR100" s="327">
        <v>800</v>
      </c>
      <c r="AS100" s="328">
        <v>1.478</v>
      </c>
      <c r="AT100" s="328">
        <v>1.478</v>
      </c>
    </row>
    <row r="101" spans="1:46" ht="15">
      <c r="A101" s="329" t="s">
        <v>4907</v>
      </c>
      <c r="B101" s="329" t="s">
        <v>5009</v>
      </c>
      <c r="C101" s="330" t="s">
        <v>4976</v>
      </c>
      <c r="D101" s="329">
        <v>30</v>
      </c>
      <c r="E101" s="329">
        <v>6</v>
      </c>
      <c r="F101" s="331">
        <v>25</v>
      </c>
      <c r="G101" s="332">
        <v>0.1</v>
      </c>
      <c r="H101" s="329">
        <v>0.4</v>
      </c>
      <c r="I101" s="329">
        <v>3</v>
      </c>
      <c r="J101" s="329">
        <v>0.7</v>
      </c>
      <c r="K101" s="329">
        <v>20</v>
      </c>
      <c r="L101" s="329">
        <v>1.35</v>
      </c>
      <c r="M101" s="329">
        <v>150</v>
      </c>
      <c r="N101" s="329">
        <v>0.1</v>
      </c>
      <c r="O101" s="329">
        <v>0.2</v>
      </c>
      <c r="P101" s="329">
        <v>3</v>
      </c>
      <c r="Q101" s="329">
        <v>0.65</v>
      </c>
      <c r="R101" s="329">
        <v>20</v>
      </c>
      <c r="S101" s="329">
        <v>1.35</v>
      </c>
      <c r="T101" s="329">
        <v>5</v>
      </c>
      <c r="U101" s="329">
        <v>60</v>
      </c>
      <c r="V101" s="329">
        <v>25</v>
      </c>
      <c r="W101" s="329">
        <v>1.2999999999999999E-3</v>
      </c>
      <c r="X101" s="329">
        <v>8.9999999999999993E-3</v>
      </c>
      <c r="Y101" s="329">
        <v>75</v>
      </c>
      <c r="Z101" s="329">
        <v>0.1</v>
      </c>
      <c r="AA101" s="329">
        <v>0.3</v>
      </c>
      <c r="AB101" s="329">
        <v>150</v>
      </c>
      <c r="AC101" s="329">
        <v>4</v>
      </c>
      <c r="AD101" s="329">
        <v>20</v>
      </c>
      <c r="AE101" s="329">
        <v>0</v>
      </c>
      <c r="AF101" s="329">
        <v>450</v>
      </c>
      <c r="AG101" s="329">
        <v>10</v>
      </c>
      <c r="AH101" s="329">
        <v>150</v>
      </c>
      <c r="AI101" s="329">
        <v>60</v>
      </c>
      <c r="AJ101" s="329">
        <v>60</v>
      </c>
      <c r="AK101" s="329" t="s">
        <v>4971</v>
      </c>
      <c r="AL101" s="324">
        <v>175</v>
      </c>
      <c r="AM101" s="326">
        <v>2.8</v>
      </c>
      <c r="AN101" s="324">
        <v>40</v>
      </c>
      <c r="AO101" s="324">
        <v>6.8</v>
      </c>
      <c r="AP101" s="324">
        <v>10.4</v>
      </c>
      <c r="AQ101" s="324">
        <v>2.38</v>
      </c>
      <c r="AR101" s="327">
        <v>2500</v>
      </c>
      <c r="AS101" s="328">
        <v>0.35649999999999998</v>
      </c>
      <c r="AT101" s="328">
        <v>0.35649999999999998</v>
      </c>
    </row>
    <row r="102" spans="1:46" ht="15">
      <c r="A102" s="329" t="s">
        <v>4907</v>
      </c>
      <c r="B102" s="329" t="s">
        <v>5010</v>
      </c>
      <c r="C102" s="330" t="s">
        <v>4976</v>
      </c>
      <c r="D102" s="329">
        <v>50</v>
      </c>
      <c r="E102" s="329">
        <v>6</v>
      </c>
      <c r="F102" s="331">
        <v>25</v>
      </c>
      <c r="G102" s="332">
        <v>0.1</v>
      </c>
      <c r="H102" s="329">
        <v>0.4</v>
      </c>
      <c r="I102" s="329">
        <v>3</v>
      </c>
      <c r="J102" s="329">
        <v>0.7</v>
      </c>
      <c r="K102" s="329">
        <v>20</v>
      </c>
      <c r="L102" s="329">
        <v>1.35</v>
      </c>
      <c r="M102" s="329">
        <v>150</v>
      </c>
      <c r="N102" s="329">
        <v>0.1</v>
      </c>
      <c r="O102" s="329">
        <v>0.2</v>
      </c>
      <c r="P102" s="329">
        <v>3</v>
      </c>
      <c r="Q102" s="329">
        <v>0.65</v>
      </c>
      <c r="R102" s="329">
        <v>20</v>
      </c>
      <c r="S102" s="329">
        <v>1.35</v>
      </c>
      <c r="T102" s="329">
        <v>5</v>
      </c>
      <c r="U102" s="329">
        <v>60</v>
      </c>
      <c r="V102" s="329">
        <v>25</v>
      </c>
      <c r="W102" s="329">
        <v>1.2999999999999999E-3</v>
      </c>
      <c r="X102" s="329">
        <v>8.9999999999999993E-3</v>
      </c>
      <c r="Y102" s="329">
        <v>75</v>
      </c>
      <c r="Z102" s="329">
        <v>0.1</v>
      </c>
      <c r="AA102" s="329">
        <v>0.3</v>
      </c>
      <c r="AB102" s="329">
        <v>150</v>
      </c>
      <c r="AC102" s="329">
        <v>4</v>
      </c>
      <c r="AD102" s="329">
        <v>20</v>
      </c>
      <c r="AE102" s="329">
        <v>0</v>
      </c>
      <c r="AF102" s="329">
        <v>450</v>
      </c>
      <c r="AG102" s="329">
        <v>10</v>
      </c>
      <c r="AH102" s="329">
        <v>150</v>
      </c>
      <c r="AI102" s="329">
        <v>60</v>
      </c>
      <c r="AJ102" s="329">
        <v>60</v>
      </c>
      <c r="AK102" s="329" t="s">
        <v>4971</v>
      </c>
      <c r="AL102" s="324">
        <v>175</v>
      </c>
      <c r="AM102" s="326">
        <v>2.8</v>
      </c>
      <c r="AN102" s="324">
        <v>40</v>
      </c>
      <c r="AO102" s="324">
        <v>6.8</v>
      </c>
      <c r="AP102" s="324">
        <v>10.4</v>
      </c>
      <c r="AQ102" s="324">
        <v>2.38</v>
      </c>
      <c r="AR102" s="327">
        <v>2500</v>
      </c>
      <c r="AS102" s="328">
        <v>0.4133</v>
      </c>
      <c r="AT102" s="328">
        <v>0.4133</v>
      </c>
    </row>
    <row r="103" spans="1:46" ht="15">
      <c r="A103" s="324" t="s">
        <v>4895</v>
      </c>
      <c r="B103" s="324" t="s">
        <v>5011</v>
      </c>
      <c r="C103" s="325" t="s">
        <v>4897</v>
      </c>
      <c r="D103" s="324">
        <v>30</v>
      </c>
      <c r="E103" s="324">
        <v>3</v>
      </c>
      <c r="F103" s="326">
        <v>25</v>
      </c>
      <c r="G103" s="336">
        <v>1E-3</v>
      </c>
      <c r="H103" s="324">
        <v>0.11</v>
      </c>
      <c r="I103" s="324">
        <v>0.2</v>
      </c>
      <c r="J103" s="324">
        <v>0.25</v>
      </c>
      <c r="K103" s="324">
        <v>30</v>
      </c>
      <c r="L103" s="324">
        <v>0.7</v>
      </c>
      <c r="M103" s="324">
        <v>150</v>
      </c>
      <c r="N103" s="324">
        <v>1E-3</v>
      </c>
      <c r="O103" s="324">
        <v>0.01</v>
      </c>
      <c r="P103" s="324">
        <v>0.2</v>
      </c>
      <c r="Q103" s="324">
        <v>7.4999999999999997E-2</v>
      </c>
      <c r="R103" s="324">
        <v>30</v>
      </c>
      <c r="S103" s="324">
        <v>0.8</v>
      </c>
      <c r="T103" s="324">
        <v>5</v>
      </c>
      <c r="U103" s="324">
        <v>30</v>
      </c>
      <c r="V103" s="324">
        <v>25</v>
      </c>
      <c r="W103" s="324">
        <v>4.1999999999999997E-3</v>
      </c>
      <c r="X103" s="324">
        <v>0.26</v>
      </c>
      <c r="Y103" s="324">
        <v>85</v>
      </c>
      <c r="Z103" s="324">
        <v>3</v>
      </c>
      <c r="AA103" s="324">
        <v>14</v>
      </c>
      <c r="AB103" s="324">
        <v>100</v>
      </c>
      <c r="AC103" s="324">
        <v>7</v>
      </c>
      <c r="AD103" s="324">
        <v>50</v>
      </c>
      <c r="AE103" s="324">
        <v>0</v>
      </c>
      <c r="AF103" s="324">
        <v>700</v>
      </c>
      <c r="AG103" s="324">
        <v>10</v>
      </c>
      <c r="AH103" s="324">
        <v>150</v>
      </c>
      <c r="AI103" s="324">
        <v>30</v>
      </c>
      <c r="AJ103" s="324">
        <v>90</v>
      </c>
      <c r="AK103" s="324" t="s">
        <v>5012</v>
      </c>
      <c r="AL103" s="324">
        <v>150</v>
      </c>
      <c r="AM103" s="326">
        <v>3</v>
      </c>
      <c r="AN103" s="324">
        <v>40</v>
      </c>
      <c r="AO103" s="324">
        <v>3</v>
      </c>
      <c r="AP103" s="324">
        <v>3</v>
      </c>
      <c r="AQ103" s="324">
        <v>0.63</v>
      </c>
      <c r="AR103" s="327">
        <v>3000</v>
      </c>
      <c r="AS103" s="328">
        <v>0.217</v>
      </c>
      <c r="AT103" s="328">
        <v>0.217</v>
      </c>
    </row>
    <row r="104" spans="1:46">
      <c r="C104" s="350"/>
    </row>
    <row r="105" spans="1:46">
      <c r="C105" s="350"/>
    </row>
    <row r="106" spans="1:46">
      <c r="C106" s="350"/>
    </row>
  </sheetData>
  <sheetProtection algorithmName="SHA-512" hashValue="RiNUOuTnxnoxTMqpvD7WeWHv62Ix9Gna6LZJa2qMce51RTrmbLRtHYb05O4rp/UEXaZ491l6rsjwhPB3QB9PXA==" saltValue="xNF5KN8VkmW/gn8FwCsbxg==" spinCount="100000" sheet="1" objects="1" scenarios="1"/>
  <hyperlinks>
    <hyperlink ref="A79" r:id="rId1" display="http://digikey.com/Suppliers/us/Vishay-General-Semiconductor.page?lang=en"/>
  </hyperlinks>
  <pageMargins left="0.75" right="0.75" top="1" bottom="1" header="0.5" footer="0.5"/>
  <pageSetup orientation="portrait"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11"/>
  </sheetPr>
  <dimension ref="A1:AW1410"/>
  <sheetViews>
    <sheetView topLeftCell="O1" zoomScale="80" zoomScaleNormal="80" workbookViewId="0">
      <pane ySplit="690" topLeftCell="A989" activePane="bottomLeft"/>
      <selection pane="bottomLeft"/>
    </sheetView>
  </sheetViews>
  <sheetFormatPr defaultRowHeight="12.75"/>
  <cols>
    <col min="1" max="1" width="11.28515625" style="324" bestFit="1" customWidth="1"/>
    <col min="2" max="2" width="24" style="348" bestFit="1" customWidth="1"/>
    <col min="3" max="19" width="9.140625" style="324" customWidth="1"/>
    <col min="20" max="20" width="9" style="324" customWidth="1"/>
    <col min="21" max="21" width="9.140625" style="324" customWidth="1"/>
    <col min="22" max="22" width="9.140625" style="325" customWidth="1"/>
    <col min="23" max="23" width="9.140625" style="324" customWidth="1"/>
    <col min="24" max="24" width="9.42578125" style="324" bestFit="1" customWidth="1"/>
    <col min="25" max="25" width="19.7109375" style="324" bestFit="1" customWidth="1"/>
    <col min="26" max="26" width="12.5703125" style="311" bestFit="1" customWidth="1"/>
    <col min="27" max="27" width="14.85546875" style="311" bestFit="1" customWidth="1"/>
    <col min="28" max="45" width="9.140625" style="311"/>
    <col min="46" max="46" width="10" style="311" bestFit="1" customWidth="1"/>
    <col min="47" max="256" width="9.140625" style="311"/>
    <col min="257" max="257" width="11.28515625" style="311" bestFit="1" customWidth="1"/>
    <col min="258" max="258" width="24" style="311" bestFit="1" customWidth="1"/>
    <col min="259" max="275" width="9.140625" style="311" customWidth="1"/>
    <col min="276" max="276" width="9" style="311" customWidth="1"/>
    <col min="277" max="279" width="9.140625" style="311" customWidth="1"/>
    <col min="280" max="280" width="9.42578125" style="311" bestFit="1" customWidth="1"/>
    <col min="281" max="281" width="19.7109375" style="311" bestFit="1" customWidth="1"/>
    <col min="282" max="282" width="12.5703125" style="311" bestFit="1" customWidth="1"/>
    <col min="283" max="283" width="14.85546875" style="311" bestFit="1" customWidth="1"/>
    <col min="284" max="301" width="9.140625" style="311"/>
    <col min="302" max="302" width="10" style="311" bestFit="1" customWidth="1"/>
    <col min="303" max="512" width="9.140625" style="311"/>
    <col min="513" max="513" width="11.28515625" style="311" bestFit="1" customWidth="1"/>
    <col min="514" max="514" width="24" style="311" bestFit="1" customWidth="1"/>
    <col min="515" max="531" width="9.140625" style="311" customWidth="1"/>
    <col min="532" max="532" width="9" style="311" customWidth="1"/>
    <col min="533" max="535" width="9.140625" style="311" customWidth="1"/>
    <col min="536" max="536" width="9.42578125" style="311" bestFit="1" customWidth="1"/>
    <col min="537" max="537" width="19.7109375" style="311" bestFit="1" customWidth="1"/>
    <col min="538" max="538" width="12.5703125" style="311" bestFit="1" customWidth="1"/>
    <col min="539" max="539" width="14.85546875" style="311" bestFit="1" customWidth="1"/>
    <col min="540" max="557" width="9.140625" style="311"/>
    <col min="558" max="558" width="10" style="311" bestFit="1" customWidth="1"/>
    <col min="559" max="768" width="9.140625" style="311"/>
    <col min="769" max="769" width="11.28515625" style="311" bestFit="1" customWidth="1"/>
    <col min="770" max="770" width="24" style="311" bestFit="1" customWidth="1"/>
    <col min="771" max="787" width="9.140625" style="311" customWidth="1"/>
    <col min="788" max="788" width="9" style="311" customWidth="1"/>
    <col min="789" max="791" width="9.140625" style="311" customWidth="1"/>
    <col min="792" max="792" width="9.42578125" style="311" bestFit="1" customWidth="1"/>
    <col min="793" max="793" width="19.7109375" style="311" bestFit="1" customWidth="1"/>
    <col min="794" max="794" width="12.5703125" style="311" bestFit="1" customWidth="1"/>
    <col min="795" max="795" width="14.85546875" style="311" bestFit="1" customWidth="1"/>
    <col min="796" max="813" width="9.140625" style="311"/>
    <col min="814" max="814" width="10" style="311" bestFit="1" customWidth="1"/>
    <col min="815" max="1024" width="9.140625" style="311"/>
    <col min="1025" max="1025" width="11.28515625" style="311" bestFit="1" customWidth="1"/>
    <col min="1026" max="1026" width="24" style="311" bestFit="1" customWidth="1"/>
    <col min="1027" max="1043" width="9.140625" style="311" customWidth="1"/>
    <col min="1044" max="1044" width="9" style="311" customWidth="1"/>
    <col min="1045" max="1047" width="9.140625" style="311" customWidth="1"/>
    <col min="1048" max="1048" width="9.42578125" style="311" bestFit="1" customWidth="1"/>
    <col min="1049" max="1049" width="19.7109375" style="311" bestFit="1" customWidth="1"/>
    <col min="1050" max="1050" width="12.5703125" style="311" bestFit="1" customWidth="1"/>
    <col min="1051" max="1051" width="14.85546875" style="311" bestFit="1" customWidth="1"/>
    <col min="1052" max="1069" width="9.140625" style="311"/>
    <col min="1070" max="1070" width="10" style="311" bestFit="1" customWidth="1"/>
    <col min="1071" max="1280" width="9.140625" style="311"/>
    <col min="1281" max="1281" width="11.28515625" style="311" bestFit="1" customWidth="1"/>
    <col min="1282" max="1282" width="24" style="311" bestFit="1" customWidth="1"/>
    <col min="1283" max="1299" width="9.140625" style="311" customWidth="1"/>
    <col min="1300" max="1300" width="9" style="311" customWidth="1"/>
    <col min="1301" max="1303" width="9.140625" style="311" customWidth="1"/>
    <col min="1304" max="1304" width="9.42578125" style="311" bestFit="1" customWidth="1"/>
    <col min="1305" max="1305" width="19.7109375" style="311" bestFit="1" customWidth="1"/>
    <col min="1306" max="1306" width="12.5703125" style="311" bestFit="1" customWidth="1"/>
    <col min="1307" max="1307" width="14.85546875" style="311" bestFit="1" customWidth="1"/>
    <col min="1308" max="1325" width="9.140625" style="311"/>
    <col min="1326" max="1326" width="10" style="311" bestFit="1" customWidth="1"/>
    <col min="1327" max="1536" width="9.140625" style="311"/>
    <col min="1537" max="1537" width="11.28515625" style="311" bestFit="1" customWidth="1"/>
    <col min="1538" max="1538" width="24" style="311" bestFit="1" customWidth="1"/>
    <col min="1539" max="1555" width="9.140625" style="311" customWidth="1"/>
    <col min="1556" max="1556" width="9" style="311" customWidth="1"/>
    <col min="1557" max="1559" width="9.140625" style="311" customWidth="1"/>
    <col min="1560" max="1560" width="9.42578125" style="311" bestFit="1" customWidth="1"/>
    <col min="1561" max="1561" width="19.7109375" style="311" bestFit="1" customWidth="1"/>
    <col min="1562" max="1562" width="12.5703125" style="311" bestFit="1" customWidth="1"/>
    <col min="1563" max="1563" width="14.85546875" style="311" bestFit="1" customWidth="1"/>
    <col min="1564" max="1581" width="9.140625" style="311"/>
    <col min="1582" max="1582" width="10" style="311" bestFit="1" customWidth="1"/>
    <col min="1583" max="1792" width="9.140625" style="311"/>
    <col min="1793" max="1793" width="11.28515625" style="311" bestFit="1" customWidth="1"/>
    <col min="1794" max="1794" width="24" style="311" bestFit="1" customWidth="1"/>
    <col min="1795" max="1811" width="9.140625" style="311" customWidth="1"/>
    <col min="1812" max="1812" width="9" style="311" customWidth="1"/>
    <col min="1813" max="1815" width="9.140625" style="311" customWidth="1"/>
    <col min="1816" max="1816" width="9.42578125" style="311" bestFit="1" customWidth="1"/>
    <col min="1817" max="1817" width="19.7109375" style="311" bestFit="1" customWidth="1"/>
    <col min="1818" max="1818" width="12.5703125" style="311" bestFit="1" customWidth="1"/>
    <col min="1819" max="1819" width="14.85546875" style="311" bestFit="1" customWidth="1"/>
    <col min="1820" max="1837" width="9.140625" style="311"/>
    <col min="1838" max="1838" width="10" style="311" bestFit="1" customWidth="1"/>
    <col min="1839" max="2048" width="9.140625" style="311"/>
    <col min="2049" max="2049" width="11.28515625" style="311" bestFit="1" customWidth="1"/>
    <col min="2050" max="2050" width="24" style="311" bestFit="1" customWidth="1"/>
    <col min="2051" max="2067" width="9.140625" style="311" customWidth="1"/>
    <col min="2068" max="2068" width="9" style="311" customWidth="1"/>
    <col min="2069" max="2071" width="9.140625" style="311" customWidth="1"/>
    <col min="2072" max="2072" width="9.42578125" style="311" bestFit="1" customWidth="1"/>
    <col min="2073" max="2073" width="19.7109375" style="311" bestFit="1" customWidth="1"/>
    <col min="2074" max="2074" width="12.5703125" style="311" bestFit="1" customWidth="1"/>
    <col min="2075" max="2075" width="14.85546875" style="311" bestFit="1" customWidth="1"/>
    <col min="2076" max="2093" width="9.140625" style="311"/>
    <col min="2094" max="2094" width="10" style="311" bestFit="1" customWidth="1"/>
    <col min="2095" max="2304" width="9.140625" style="311"/>
    <col min="2305" max="2305" width="11.28515625" style="311" bestFit="1" customWidth="1"/>
    <col min="2306" max="2306" width="24" style="311" bestFit="1" customWidth="1"/>
    <col min="2307" max="2323" width="9.140625" style="311" customWidth="1"/>
    <col min="2324" max="2324" width="9" style="311" customWidth="1"/>
    <col min="2325" max="2327" width="9.140625" style="311" customWidth="1"/>
    <col min="2328" max="2328" width="9.42578125" style="311" bestFit="1" customWidth="1"/>
    <col min="2329" max="2329" width="19.7109375" style="311" bestFit="1" customWidth="1"/>
    <col min="2330" max="2330" width="12.5703125" style="311" bestFit="1" customWidth="1"/>
    <col min="2331" max="2331" width="14.85546875" style="311" bestFit="1" customWidth="1"/>
    <col min="2332" max="2349" width="9.140625" style="311"/>
    <col min="2350" max="2350" width="10" style="311" bestFit="1" customWidth="1"/>
    <col min="2351" max="2560" width="9.140625" style="311"/>
    <col min="2561" max="2561" width="11.28515625" style="311" bestFit="1" customWidth="1"/>
    <col min="2562" max="2562" width="24" style="311" bestFit="1" customWidth="1"/>
    <col min="2563" max="2579" width="9.140625" style="311" customWidth="1"/>
    <col min="2580" max="2580" width="9" style="311" customWidth="1"/>
    <col min="2581" max="2583" width="9.140625" style="311" customWidth="1"/>
    <col min="2584" max="2584" width="9.42578125" style="311" bestFit="1" customWidth="1"/>
    <col min="2585" max="2585" width="19.7109375" style="311" bestFit="1" customWidth="1"/>
    <col min="2586" max="2586" width="12.5703125" style="311" bestFit="1" customWidth="1"/>
    <col min="2587" max="2587" width="14.85546875" style="311" bestFit="1" customWidth="1"/>
    <col min="2588" max="2605" width="9.140625" style="311"/>
    <col min="2606" max="2606" width="10" style="311" bestFit="1" customWidth="1"/>
    <col min="2607" max="2816" width="9.140625" style="311"/>
    <col min="2817" max="2817" width="11.28515625" style="311" bestFit="1" customWidth="1"/>
    <col min="2818" max="2818" width="24" style="311" bestFit="1" customWidth="1"/>
    <col min="2819" max="2835" width="9.140625" style="311" customWidth="1"/>
    <col min="2836" max="2836" width="9" style="311" customWidth="1"/>
    <col min="2837" max="2839" width="9.140625" style="311" customWidth="1"/>
    <col min="2840" max="2840" width="9.42578125" style="311" bestFit="1" customWidth="1"/>
    <col min="2841" max="2841" width="19.7109375" style="311" bestFit="1" customWidth="1"/>
    <col min="2842" max="2842" width="12.5703125" style="311" bestFit="1" customWidth="1"/>
    <col min="2843" max="2843" width="14.85546875" style="311" bestFit="1" customWidth="1"/>
    <col min="2844" max="2861" width="9.140625" style="311"/>
    <col min="2862" max="2862" width="10" style="311" bestFit="1" customWidth="1"/>
    <col min="2863" max="3072" width="9.140625" style="311"/>
    <col min="3073" max="3073" width="11.28515625" style="311" bestFit="1" customWidth="1"/>
    <col min="3074" max="3074" width="24" style="311" bestFit="1" customWidth="1"/>
    <col min="3075" max="3091" width="9.140625" style="311" customWidth="1"/>
    <col min="3092" max="3092" width="9" style="311" customWidth="1"/>
    <col min="3093" max="3095" width="9.140625" style="311" customWidth="1"/>
    <col min="3096" max="3096" width="9.42578125" style="311" bestFit="1" customWidth="1"/>
    <col min="3097" max="3097" width="19.7109375" style="311" bestFit="1" customWidth="1"/>
    <col min="3098" max="3098" width="12.5703125" style="311" bestFit="1" customWidth="1"/>
    <col min="3099" max="3099" width="14.85546875" style="311" bestFit="1" customWidth="1"/>
    <col min="3100" max="3117" width="9.140625" style="311"/>
    <col min="3118" max="3118" width="10" style="311" bestFit="1" customWidth="1"/>
    <col min="3119" max="3328" width="9.140625" style="311"/>
    <col min="3329" max="3329" width="11.28515625" style="311" bestFit="1" customWidth="1"/>
    <col min="3330" max="3330" width="24" style="311" bestFit="1" customWidth="1"/>
    <col min="3331" max="3347" width="9.140625" style="311" customWidth="1"/>
    <col min="3348" max="3348" width="9" style="311" customWidth="1"/>
    <col min="3349" max="3351" width="9.140625" style="311" customWidth="1"/>
    <col min="3352" max="3352" width="9.42578125" style="311" bestFit="1" customWidth="1"/>
    <col min="3353" max="3353" width="19.7109375" style="311" bestFit="1" customWidth="1"/>
    <col min="3354" max="3354" width="12.5703125" style="311" bestFit="1" customWidth="1"/>
    <col min="3355" max="3355" width="14.85546875" style="311" bestFit="1" customWidth="1"/>
    <col min="3356" max="3373" width="9.140625" style="311"/>
    <col min="3374" max="3374" width="10" style="311" bestFit="1" customWidth="1"/>
    <col min="3375" max="3584" width="9.140625" style="311"/>
    <col min="3585" max="3585" width="11.28515625" style="311" bestFit="1" customWidth="1"/>
    <col min="3586" max="3586" width="24" style="311" bestFit="1" customWidth="1"/>
    <col min="3587" max="3603" width="9.140625" style="311" customWidth="1"/>
    <col min="3604" max="3604" width="9" style="311" customWidth="1"/>
    <col min="3605" max="3607" width="9.140625" style="311" customWidth="1"/>
    <col min="3608" max="3608" width="9.42578125" style="311" bestFit="1" customWidth="1"/>
    <col min="3609" max="3609" width="19.7109375" style="311" bestFit="1" customWidth="1"/>
    <col min="3610" max="3610" width="12.5703125" style="311" bestFit="1" customWidth="1"/>
    <col min="3611" max="3611" width="14.85546875" style="311" bestFit="1" customWidth="1"/>
    <col min="3612" max="3629" width="9.140625" style="311"/>
    <col min="3630" max="3630" width="10" style="311" bestFit="1" customWidth="1"/>
    <col min="3631" max="3840" width="9.140625" style="311"/>
    <col min="3841" max="3841" width="11.28515625" style="311" bestFit="1" customWidth="1"/>
    <col min="3842" max="3842" width="24" style="311" bestFit="1" customWidth="1"/>
    <col min="3843" max="3859" width="9.140625" style="311" customWidth="1"/>
    <col min="3860" max="3860" width="9" style="311" customWidth="1"/>
    <col min="3861" max="3863" width="9.140625" style="311" customWidth="1"/>
    <col min="3864" max="3864" width="9.42578125" style="311" bestFit="1" customWidth="1"/>
    <col min="3865" max="3865" width="19.7109375" style="311" bestFit="1" customWidth="1"/>
    <col min="3866" max="3866" width="12.5703125" style="311" bestFit="1" customWidth="1"/>
    <col min="3867" max="3867" width="14.85546875" style="311" bestFit="1" customWidth="1"/>
    <col min="3868" max="3885" width="9.140625" style="311"/>
    <col min="3886" max="3886" width="10" style="311" bestFit="1" customWidth="1"/>
    <col min="3887" max="4096" width="9.140625" style="311"/>
    <col min="4097" max="4097" width="11.28515625" style="311" bestFit="1" customWidth="1"/>
    <col min="4098" max="4098" width="24" style="311" bestFit="1" customWidth="1"/>
    <col min="4099" max="4115" width="9.140625" style="311" customWidth="1"/>
    <col min="4116" max="4116" width="9" style="311" customWidth="1"/>
    <col min="4117" max="4119" width="9.140625" style="311" customWidth="1"/>
    <col min="4120" max="4120" width="9.42578125" style="311" bestFit="1" customWidth="1"/>
    <col min="4121" max="4121" width="19.7109375" style="311" bestFit="1" customWidth="1"/>
    <col min="4122" max="4122" width="12.5703125" style="311" bestFit="1" customWidth="1"/>
    <col min="4123" max="4123" width="14.85546875" style="311" bestFit="1" customWidth="1"/>
    <col min="4124" max="4141" width="9.140625" style="311"/>
    <col min="4142" max="4142" width="10" style="311" bestFit="1" customWidth="1"/>
    <col min="4143" max="4352" width="9.140625" style="311"/>
    <col min="4353" max="4353" width="11.28515625" style="311" bestFit="1" customWidth="1"/>
    <col min="4354" max="4354" width="24" style="311" bestFit="1" customWidth="1"/>
    <col min="4355" max="4371" width="9.140625" style="311" customWidth="1"/>
    <col min="4372" max="4372" width="9" style="311" customWidth="1"/>
    <col min="4373" max="4375" width="9.140625" style="311" customWidth="1"/>
    <col min="4376" max="4376" width="9.42578125" style="311" bestFit="1" customWidth="1"/>
    <col min="4377" max="4377" width="19.7109375" style="311" bestFit="1" customWidth="1"/>
    <col min="4378" max="4378" width="12.5703125" style="311" bestFit="1" customWidth="1"/>
    <col min="4379" max="4379" width="14.85546875" style="311" bestFit="1" customWidth="1"/>
    <col min="4380" max="4397" width="9.140625" style="311"/>
    <col min="4398" max="4398" width="10" style="311" bestFit="1" customWidth="1"/>
    <col min="4399" max="4608" width="9.140625" style="311"/>
    <col min="4609" max="4609" width="11.28515625" style="311" bestFit="1" customWidth="1"/>
    <col min="4610" max="4610" width="24" style="311" bestFit="1" customWidth="1"/>
    <col min="4611" max="4627" width="9.140625" style="311" customWidth="1"/>
    <col min="4628" max="4628" width="9" style="311" customWidth="1"/>
    <col min="4629" max="4631" width="9.140625" style="311" customWidth="1"/>
    <col min="4632" max="4632" width="9.42578125" style="311" bestFit="1" customWidth="1"/>
    <col min="4633" max="4633" width="19.7109375" style="311" bestFit="1" customWidth="1"/>
    <col min="4634" max="4634" width="12.5703125" style="311" bestFit="1" customWidth="1"/>
    <col min="4635" max="4635" width="14.85546875" style="311" bestFit="1" customWidth="1"/>
    <col min="4636" max="4653" width="9.140625" style="311"/>
    <col min="4654" max="4654" width="10" style="311" bestFit="1" customWidth="1"/>
    <col min="4655" max="4864" width="9.140625" style="311"/>
    <col min="4865" max="4865" width="11.28515625" style="311" bestFit="1" customWidth="1"/>
    <col min="4866" max="4866" width="24" style="311" bestFit="1" customWidth="1"/>
    <col min="4867" max="4883" width="9.140625" style="311" customWidth="1"/>
    <col min="4884" max="4884" width="9" style="311" customWidth="1"/>
    <col min="4885" max="4887" width="9.140625" style="311" customWidth="1"/>
    <col min="4888" max="4888" width="9.42578125" style="311" bestFit="1" customWidth="1"/>
    <col min="4889" max="4889" width="19.7109375" style="311" bestFit="1" customWidth="1"/>
    <col min="4890" max="4890" width="12.5703125" style="311" bestFit="1" customWidth="1"/>
    <col min="4891" max="4891" width="14.85546875" style="311" bestFit="1" customWidth="1"/>
    <col min="4892" max="4909" width="9.140625" style="311"/>
    <col min="4910" max="4910" width="10" style="311" bestFit="1" customWidth="1"/>
    <col min="4911" max="5120" width="9.140625" style="311"/>
    <col min="5121" max="5121" width="11.28515625" style="311" bestFit="1" customWidth="1"/>
    <col min="5122" max="5122" width="24" style="311" bestFit="1" customWidth="1"/>
    <col min="5123" max="5139" width="9.140625" style="311" customWidth="1"/>
    <col min="5140" max="5140" width="9" style="311" customWidth="1"/>
    <col min="5141" max="5143" width="9.140625" style="311" customWidth="1"/>
    <col min="5144" max="5144" width="9.42578125" style="311" bestFit="1" customWidth="1"/>
    <col min="5145" max="5145" width="19.7109375" style="311" bestFit="1" customWidth="1"/>
    <col min="5146" max="5146" width="12.5703125" style="311" bestFit="1" customWidth="1"/>
    <col min="5147" max="5147" width="14.85546875" style="311" bestFit="1" customWidth="1"/>
    <col min="5148" max="5165" width="9.140625" style="311"/>
    <col min="5166" max="5166" width="10" style="311" bestFit="1" customWidth="1"/>
    <col min="5167" max="5376" width="9.140625" style="311"/>
    <col min="5377" max="5377" width="11.28515625" style="311" bestFit="1" customWidth="1"/>
    <col min="5378" max="5378" width="24" style="311" bestFit="1" customWidth="1"/>
    <col min="5379" max="5395" width="9.140625" style="311" customWidth="1"/>
    <col min="5396" max="5396" width="9" style="311" customWidth="1"/>
    <col min="5397" max="5399" width="9.140625" style="311" customWidth="1"/>
    <col min="5400" max="5400" width="9.42578125" style="311" bestFit="1" customWidth="1"/>
    <col min="5401" max="5401" width="19.7109375" style="311" bestFit="1" customWidth="1"/>
    <col min="5402" max="5402" width="12.5703125" style="311" bestFit="1" customWidth="1"/>
    <col min="5403" max="5403" width="14.85546875" style="311" bestFit="1" customWidth="1"/>
    <col min="5404" max="5421" width="9.140625" style="311"/>
    <col min="5422" max="5422" width="10" style="311" bestFit="1" customWidth="1"/>
    <col min="5423" max="5632" width="9.140625" style="311"/>
    <col min="5633" max="5633" width="11.28515625" style="311" bestFit="1" customWidth="1"/>
    <col min="5634" max="5634" width="24" style="311" bestFit="1" customWidth="1"/>
    <col min="5635" max="5651" width="9.140625" style="311" customWidth="1"/>
    <col min="5652" max="5652" width="9" style="311" customWidth="1"/>
    <col min="5653" max="5655" width="9.140625" style="311" customWidth="1"/>
    <col min="5656" max="5656" width="9.42578125" style="311" bestFit="1" customWidth="1"/>
    <col min="5657" max="5657" width="19.7109375" style="311" bestFit="1" customWidth="1"/>
    <col min="5658" max="5658" width="12.5703125" style="311" bestFit="1" customWidth="1"/>
    <col min="5659" max="5659" width="14.85546875" style="311" bestFit="1" customWidth="1"/>
    <col min="5660" max="5677" width="9.140625" style="311"/>
    <col min="5678" max="5678" width="10" style="311" bestFit="1" customWidth="1"/>
    <col min="5679" max="5888" width="9.140625" style="311"/>
    <col min="5889" max="5889" width="11.28515625" style="311" bestFit="1" customWidth="1"/>
    <col min="5890" max="5890" width="24" style="311" bestFit="1" customWidth="1"/>
    <col min="5891" max="5907" width="9.140625" style="311" customWidth="1"/>
    <col min="5908" max="5908" width="9" style="311" customWidth="1"/>
    <col min="5909" max="5911" width="9.140625" style="311" customWidth="1"/>
    <col min="5912" max="5912" width="9.42578125" style="311" bestFit="1" customWidth="1"/>
    <col min="5913" max="5913" width="19.7109375" style="311" bestFit="1" customWidth="1"/>
    <col min="5914" max="5914" width="12.5703125" style="311" bestFit="1" customWidth="1"/>
    <col min="5915" max="5915" width="14.85546875" style="311" bestFit="1" customWidth="1"/>
    <col min="5916" max="5933" width="9.140625" style="311"/>
    <col min="5934" max="5934" width="10" style="311" bestFit="1" customWidth="1"/>
    <col min="5935" max="6144" width="9.140625" style="311"/>
    <col min="6145" max="6145" width="11.28515625" style="311" bestFit="1" customWidth="1"/>
    <col min="6146" max="6146" width="24" style="311" bestFit="1" customWidth="1"/>
    <col min="6147" max="6163" width="9.140625" style="311" customWidth="1"/>
    <col min="6164" max="6164" width="9" style="311" customWidth="1"/>
    <col min="6165" max="6167" width="9.140625" style="311" customWidth="1"/>
    <col min="6168" max="6168" width="9.42578125" style="311" bestFit="1" customWidth="1"/>
    <col min="6169" max="6169" width="19.7109375" style="311" bestFit="1" customWidth="1"/>
    <col min="6170" max="6170" width="12.5703125" style="311" bestFit="1" customWidth="1"/>
    <col min="6171" max="6171" width="14.85546875" style="311" bestFit="1" customWidth="1"/>
    <col min="6172" max="6189" width="9.140625" style="311"/>
    <col min="6190" max="6190" width="10" style="311" bestFit="1" customWidth="1"/>
    <col min="6191" max="6400" width="9.140625" style="311"/>
    <col min="6401" max="6401" width="11.28515625" style="311" bestFit="1" customWidth="1"/>
    <col min="6402" max="6402" width="24" style="311" bestFit="1" customWidth="1"/>
    <col min="6403" max="6419" width="9.140625" style="311" customWidth="1"/>
    <col min="6420" max="6420" width="9" style="311" customWidth="1"/>
    <col min="6421" max="6423" width="9.140625" style="311" customWidth="1"/>
    <col min="6424" max="6424" width="9.42578125" style="311" bestFit="1" customWidth="1"/>
    <col min="6425" max="6425" width="19.7109375" style="311" bestFit="1" customWidth="1"/>
    <col min="6426" max="6426" width="12.5703125" style="311" bestFit="1" customWidth="1"/>
    <col min="6427" max="6427" width="14.85546875" style="311" bestFit="1" customWidth="1"/>
    <col min="6428" max="6445" width="9.140625" style="311"/>
    <col min="6446" max="6446" width="10" style="311" bestFit="1" customWidth="1"/>
    <col min="6447" max="6656" width="9.140625" style="311"/>
    <col min="6657" max="6657" width="11.28515625" style="311" bestFit="1" customWidth="1"/>
    <col min="6658" max="6658" width="24" style="311" bestFit="1" customWidth="1"/>
    <col min="6659" max="6675" width="9.140625" style="311" customWidth="1"/>
    <col min="6676" max="6676" width="9" style="311" customWidth="1"/>
    <col min="6677" max="6679" width="9.140625" style="311" customWidth="1"/>
    <col min="6680" max="6680" width="9.42578125" style="311" bestFit="1" customWidth="1"/>
    <col min="6681" max="6681" width="19.7109375" style="311" bestFit="1" customWidth="1"/>
    <col min="6682" max="6682" width="12.5703125" style="311" bestFit="1" customWidth="1"/>
    <col min="6683" max="6683" width="14.85546875" style="311" bestFit="1" customWidth="1"/>
    <col min="6684" max="6701" width="9.140625" style="311"/>
    <col min="6702" max="6702" width="10" style="311" bestFit="1" customWidth="1"/>
    <col min="6703" max="6912" width="9.140625" style="311"/>
    <col min="6913" max="6913" width="11.28515625" style="311" bestFit="1" customWidth="1"/>
    <col min="6914" max="6914" width="24" style="311" bestFit="1" customWidth="1"/>
    <col min="6915" max="6931" width="9.140625" style="311" customWidth="1"/>
    <col min="6932" max="6932" width="9" style="311" customWidth="1"/>
    <col min="6933" max="6935" width="9.140625" style="311" customWidth="1"/>
    <col min="6936" max="6936" width="9.42578125" style="311" bestFit="1" customWidth="1"/>
    <col min="6937" max="6937" width="19.7109375" style="311" bestFit="1" customWidth="1"/>
    <col min="6938" max="6938" width="12.5703125" style="311" bestFit="1" customWidth="1"/>
    <col min="6939" max="6939" width="14.85546875" style="311" bestFit="1" customWidth="1"/>
    <col min="6940" max="6957" width="9.140625" style="311"/>
    <col min="6958" max="6958" width="10" style="311" bestFit="1" customWidth="1"/>
    <col min="6959" max="7168" width="9.140625" style="311"/>
    <col min="7169" max="7169" width="11.28515625" style="311" bestFit="1" customWidth="1"/>
    <col min="7170" max="7170" width="24" style="311" bestFit="1" customWidth="1"/>
    <col min="7171" max="7187" width="9.140625" style="311" customWidth="1"/>
    <col min="7188" max="7188" width="9" style="311" customWidth="1"/>
    <col min="7189" max="7191" width="9.140625" style="311" customWidth="1"/>
    <col min="7192" max="7192" width="9.42578125" style="311" bestFit="1" customWidth="1"/>
    <col min="7193" max="7193" width="19.7109375" style="311" bestFit="1" customWidth="1"/>
    <col min="7194" max="7194" width="12.5703125" style="311" bestFit="1" customWidth="1"/>
    <col min="7195" max="7195" width="14.85546875" style="311" bestFit="1" customWidth="1"/>
    <col min="7196" max="7213" width="9.140625" style="311"/>
    <col min="7214" max="7214" width="10" style="311" bestFit="1" customWidth="1"/>
    <col min="7215" max="7424" width="9.140625" style="311"/>
    <col min="7425" max="7425" width="11.28515625" style="311" bestFit="1" customWidth="1"/>
    <col min="7426" max="7426" width="24" style="311" bestFit="1" customWidth="1"/>
    <col min="7427" max="7443" width="9.140625" style="311" customWidth="1"/>
    <col min="7444" max="7444" width="9" style="311" customWidth="1"/>
    <col min="7445" max="7447" width="9.140625" style="311" customWidth="1"/>
    <col min="7448" max="7448" width="9.42578125" style="311" bestFit="1" customWidth="1"/>
    <col min="7449" max="7449" width="19.7109375" style="311" bestFit="1" customWidth="1"/>
    <col min="7450" max="7450" width="12.5703125" style="311" bestFit="1" customWidth="1"/>
    <col min="7451" max="7451" width="14.85546875" style="311" bestFit="1" customWidth="1"/>
    <col min="7452" max="7469" width="9.140625" style="311"/>
    <col min="7470" max="7470" width="10" style="311" bestFit="1" customWidth="1"/>
    <col min="7471" max="7680" width="9.140625" style="311"/>
    <col min="7681" max="7681" width="11.28515625" style="311" bestFit="1" customWidth="1"/>
    <col min="7682" max="7682" width="24" style="311" bestFit="1" customWidth="1"/>
    <col min="7683" max="7699" width="9.140625" style="311" customWidth="1"/>
    <col min="7700" max="7700" width="9" style="311" customWidth="1"/>
    <col min="7701" max="7703" width="9.140625" style="311" customWidth="1"/>
    <col min="7704" max="7704" width="9.42578125" style="311" bestFit="1" customWidth="1"/>
    <col min="7705" max="7705" width="19.7109375" style="311" bestFit="1" customWidth="1"/>
    <col min="7706" max="7706" width="12.5703125" style="311" bestFit="1" customWidth="1"/>
    <col min="7707" max="7707" width="14.85546875" style="311" bestFit="1" customWidth="1"/>
    <col min="7708" max="7725" width="9.140625" style="311"/>
    <col min="7726" max="7726" width="10" style="311" bestFit="1" customWidth="1"/>
    <col min="7727" max="7936" width="9.140625" style="311"/>
    <col min="7937" max="7937" width="11.28515625" style="311" bestFit="1" customWidth="1"/>
    <col min="7938" max="7938" width="24" style="311" bestFit="1" customWidth="1"/>
    <col min="7939" max="7955" width="9.140625" style="311" customWidth="1"/>
    <col min="7956" max="7956" width="9" style="311" customWidth="1"/>
    <col min="7957" max="7959" width="9.140625" style="311" customWidth="1"/>
    <col min="7960" max="7960" width="9.42578125" style="311" bestFit="1" customWidth="1"/>
    <col min="7961" max="7961" width="19.7109375" style="311" bestFit="1" customWidth="1"/>
    <col min="7962" max="7962" width="12.5703125" style="311" bestFit="1" customWidth="1"/>
    <col min="7963" max="7963" width="14.85546875" style="311" bestFit="1" customWidth="1"/>
    <col min="7964" max="7981" width="9.140625" style="311"/>
    <col min="7982" max="7982" width="10" style="311" bestFit="1" customWidth="1"/>
    <col min="7983" max="8192" width="9.140625" style="311"/>
    <col min="8193" max="8193" width="11.28515625" style="311" bestFit="1" customWidth="1"/>
    <col min="8194" max="8194" width="24" style="311" bestFit="1" customWidth="1"/>
    <col min="8195" max="8211" width="9.140625" style="311" customWidth="1"/>
    <col min="8212" max="8212" width="9" style="311" customWidth="1"/>
    <col min="8213" max="8215" width="9.140625" style="311" customWidth="1"/>
    <col min="8216" max="8216" width="9.42578125" style="311" bestFit="1" customWidth="1"/>
    <col min="8217" max="8217" width="19.7109375" style="311" bestFit="1" customWidth="1"/>
    <col min="8218" max="8218" width="12.5703125" style="311" bestFit="1" customWidth="1"/>
    <col min="8219" max="8219" width="14.85546875" style="311" bestFit="1" customWidth="1"/>
    <col min="8220" max="8237" width="9.140625" style="311"/>
    <col min="8238" max="8238" width="10" style="311" bestFit="1" customWidth="1"/>
    <col min="8239" max="8448" width="9.140625" style="311"/>
    <col min="8449" max="8449" width="11.28515625" style="311" bestFit="1" customWidth="1"/>
    <col min="8450" max="8450" width="24" style="311" bestFit="1" customWidth="1"/>
    <col min="8451" max="8467" width="9.140625" style="311" customWidth="1"/>
    <col min="8468" max="8468" width="9" style="311" customWidth="1"/>
    <col min="8469" max="8471" width="9.140625" style="311" customWidth="1"/>
    <col min="8472" max="8472" width="9.42578125" style="311" bestFit="1" customWidth="1"/>
    <col min="8473" max="8473" width="19.7109375" style="311" bestFit="1" customWidth="1"/>
    <col min="8474" max="8474" width="12.5703125" style="311" bestFit="1" customWidth="1"/>
    <col min="8475" max="8475" width="14.85546875" style="311" bestFit="1" customWidth="1"/>
    <col min="8476" max="8493" width="9.140625" style="311"/>
    <col min="8494" max="8494" width="10" style="311" bestFit="1" customWidth="1"/>
    <col min="8495" max="8704" width="9.140625" style="311"/>
    <col min="8705" max="8705" width="11.28515625" style="311" bestFit="1" customWidth="1"/>
    <col min="8706" max="8706" width="24" style="311" bestFit="1" customWidth="1"/>
    <col min="8707" max="8723" width="9.140625" style="311" customWidth="1"/>
    <col min="8724" max="8724" width="9" style="311" customWidth="1"/>
    <col min="8725" max="8727" width="9.140625" style="311" customWidth="1"/>
    <col min="8728" max="8728" width="9.42578125" style="311" bestFit="1" customWidth="1"/>
    <col min="8729" max="8729" width="19.7109375" style="311" bestFit="1" customWidth="1"/>
    <col min="8730" max="8730" width="12.5703125" style="311" bestFit="1" customWidth="1"/>
    <col min="8731" max="8731" width="14.85546875" style="311" bestFit="1" customWidth="1"/>
    <col min="8732" max="8749" width="9.140625" style="311"/>
    <col min="8750" max="8750" width="10" style="311" bestFit="1" customWidth="1"/>
    <col min="8751" max="8960" width="9.140625" style="311"/>
    <col min="8961" max="8961" width="11.28515625" style="311" bestFit="1" customWidth="1"/>
    <col min="8962" max="8962" width="24" style="311" bestFit="1" customWidth="1"/>
    <col min="8963" max="8979" width="9.140625" style="311" customWidth="1"/>
    <col min="8980" max="8980" width="9" style="311" customWidth="1"/>
    <col min="8981" max="8983" width="9.140625" style="311" customWidth="1"/>
    <col min="8984" max="8984" width="9.42578125" style="311" bestFit="1" customWidth="1"/>
    <col min="8985" max="8985" width="19.7109375" style="311" bestFit="1" customWidth="1"/>
    <col min="8986" max="8986" width="12.5703125" style="311" bestFit="1" customWidth="1"/>
    <col min="8987" max="8987" width="14.85546875" style="311" bestFit="1" customWidth="1"/>
    <col min="8988" max="9005" width="9.140625" style="311"/>
    <col min="9006" max="9006" width="10" style="311" bestFit="1" customWidth="1"/>
    <col min="9007" max="9216" width="9.140625" style="311"/>
    <col min="9217" max="9217" width="11.28515625" style="311" bestFit="1" customWidth="1"/>
    <col min="9218" max="9218" width="24" style="311" bestFit="1" customWidth="1"/>
    <col min="9219" max="9235" width="9.140625" style="311" customWidth="1"/>
    <col min="9236" max="9236" width="9" style="311" customWidth="1"/>
    <col min="9237" max="9239" width="9.140625" style="311" customWidth="1"/>
    <col min="9240" max="9240" width="9.42578125" style="311" bestFit="1" customWidth="1"/>
    <col min="9241" max="9241" width="19.7109375" style="311" bestFit="1" customWidth="1"/>
    <col min="9242" max="9242" width="12.5703125" style="311" bestFit="1" customWidth="1"/>
    <col min="9243" max="9243" width="14.85546875" style="311" bestFit="1" customWidth="1"/>
    <col min="9244" max="9261" width="9.140625" style="311"/>
    <col min="9262" max="9262" width="10" style="311" bestFit="1" customWidth="1"/>
    <col min="9263" max="9472" width="9.140625" style="311"/>
    <col min="9473" max="9473" width="11.28515625" style="311" bestFit="1" customWidth="1"/>
    <col min="9474" max="9474" width="24" style="311" bestFit="1" customWidth="1"/>
    <col min="9475" max="9491" width="9.140625" style="311" customWidth="1"/>
    <col min="9492" max="9492" width="9" style="311" customWidth="1"/>
    <col min="9493" max="9495" width="9.140625" style="311" customWidth="1"/>
    <col min="9496" max="9496" width="9.42578125" style="311" bestFit="1" customWidth="1"/>
    <col min="9497" max="9497" width="19.7109375" style="311" bestFit="1" customWidth="1"/>
    <col min="9498" max="9498" width="12.5703125" style="311" bestFit="1" customWidth="1"/>
    <col min="9499" max="9499" width="14.85546875" style="311" bestFit="1" customWidth="1"/>
    <col min="9500" max="9517" width="9.140625" style="311"/>
    <col min="9518" max="9518" width="10" style="311" bestFit="1" customWidth="1"/>
    <col min="9519" max="9728" width="9.140625" style="311"/>
    <col min="9729" max="9729" width="11.28515625" style="311" bestFit="1" customWidth="1"/>
    <col min="9730" max="9730" width="24" style="311" bestFit="1" customWidth="1"/>
    <col min="9731" max="9747" width="9.140625" style="311" customWidth="1"/>
    <col min="9748" max="9748" width="9" style="311" customWidth="1"/>
    <col min="9749" max="9751" width="9.140625" style="311" customWidth="1"/>
    <col min="9752" max="9752" width="9.42578125" style="311" bestFit="1" customWidth="1"/>
    <col min="9753" max="9753" width="19.7109375" style="311" bestFit="1" customWidth="1"/>
    <col min="9754" max="9754" width="12.5703125" style="311" bestFit="1" customWidth="1"/>
    <col min="9755" max="9755" width="14.85546875" style="311" bestFit="1" customWidth="1"/>
    <col min="9756" max="9773" width="9.140625" style="311"/>
    <col min="9774" max="9774" width="10" style="311" bestFit="1" customWidth="1"/>
    <col min="9775" max="9984" width="9.140625" style="311"/>
    <col min="9985" max="9985" width="11.28515625" style="311" bestFit="1" customWidth="1"/>
    <col min="9986" max="9986" width="24" style="311" bestFit="1" customWidth="1"/>
    <col min="9987" max="10003" width="9.140625" style="311" customWidth="1"/>
    <col min="10004" max="10004" width="9" style="311" customWidth="1"/>
    <col min="10005" max="10007" width="9.140625" style="311" customWidth="1"/>
    <col min="10008" max="10008" width="9.42578125" style="311" bestFit="1" customWidth="1"/>
    <col min="10009" max="10009" width="19.7109375" style="311" bestFit="1" customWidth="1"/>
    <col min="10010" max="10010" width="12.5703125" style="311" bestFit="1" customWidth="1"/>
    <col min="10011" max="10011" width="14.85546875" style="311" bestFit="1" customWidth="1"/>
    <col min="10012" max="10029" width="9.140625" style="311"/>
    <col min="10030" max="10030" width="10" style="311" bestFit="1" customWidth="1"/>
    <col min="10031" max="10240" width="9.140625" style="311"/>
    <col min="10241" max="10241" width="11.28515625" style="311" bestFit="1" customWidth="1"/>
    <col min="10242" max="10242" width="24" style="311" bestFit="1" customWidth="1"/>
    <col min="10243" max="10259" width="9.140625" style="311" customWidth="1"/>
    <col min="10260" max="10260" width="9" style="311" customWidth="1"/>
    <col min="10261" max="10263" width="9.140625" style="311" customWidth="1"/>
    <col min="10264" max="10264" width="9.42578125" style="311" bestFit="1" customWidth="1"/>
    <col min="10265" max="10265" width="19.7109375" style="311" bestFit="1" customWidth="1"/>
    <col min="10266" max="10266" width="12.5703125" style="311" bestFit="1" customWidth="1"/>
    <col min="10267" max="10267" width="14.85546875" style="311" bestFit="1" customWidth="1"/>
    <col min="10268" max="10285" width="9.140625" style="311"/>
    <col min="10286" max="10286" width="10" style="311" bestFit="1" customWidth="1"/>
    <col min="10287" max="10496" width="9.140625" style="311"/>
    <col min="10497" max="10497" width="11.28515625" style="311" bestFit="1" customWidth="1"/>
    <col min="10498" max="10498" width="24" style="311" bestFit="1" customWidth="1"/>
    <col min="10499" max="10515" width="9.140625" style="311" customWidth="1"/>
    <col min="10516" max="10516" width="9" style="311" customWidth="1"/>
    <col min="10517" max="10519" width="9.140625" style="311" customWidth="1"/>
    <col min="10520" max="10520" width="9.42578125" style="311" bestFit="1" customWidth="1"/>
    <col min="10521" max="10521" width="19.7109375" style="311" bestFit="1" customWidth="1"/>
    <col min="10522" max="10522" width="12.5703125" style="311" bestFit="1" customWidth="1"/>
    <col min="10523" max="10523" width="14.85546875" style="311" bestFit="1" customWidth="1"/>
    <col min="10524" max="10541" width="9.140625" style="311"/>
    <col min="10542" max="10542" width="10" style="311" bestFit="1" customWidth="1"/>
    <col min="10543" max="10752" width="9.140625" style="311"/>
    <col min="10753" max="10753" width="11.28515625" style="311" bestFit="1" customWidth="1"/>
    <col min="10754" max="10754" width="24" style="311" bestFit="1" customWidth="1"/>
    <col min="10755" max="10771" width="9.140625" style="311" customWidth="1"/>
    <col min="10772" max="10772" width="9" style="311" customWidth="1"/>
    <col min="10773" max="10775" width="9.140625" style="311" customWidth="1"/>
    <col min="10776" max="10776" width="9.42578125" style="311" bestFit="1" customWidth="1"/>
    <col min="10777" max="10777" width="19.7109375" style="311" bestFit="1" customWidth="1"/>
    <col min="10778" max="10778" width="12.5703125" style="311" bestFit="1" customWidth="1"/>
    <col min="10779" max="10779" width="14.85546875" style="311" bestFit="1" customWidth="1"/>
    <col min="10780" max="10797" width="9.140625" style="311"/>
    <col min="10798" max="10798" width="10" style="311" bestFit="1" customWidth="1"/>
    <col min="10799" max="11008" width="9.140625" style="311"/>
    <col min="11009" max="11009" width="11.28515625" style="311" bestFit="1" customWidth="1"/>
    <col min="11010" max="11010" width="24" style="311" bestFit="1" customWidth="1"/>
    <col min="11011" max="11027" width="9.140625" style="311" customWidth="1"/>
    <col min="11028" max="11028" width="9" style="311" customWidth="1"/>
    <col min="11029" max="11031" width="9.140625" style="311" customWidth="1"/>
    <col min="11032" max="11032" width="9.42578125" style="311" bestFit="1" customWidth="1"/>
    <col min="11033" max="11033" width="19.7109375" style="311" bestFit="1" customWidth="1"/>
    <col min="11034" max="11034" width="12.5703125" style="311" bestFit="1" customWidth="1"/>
    <col min="11035" max="11035" width="14.85546875" style="311" bestFit="1" customWidth="1"/>
    <col min="11036" max="11053" width="9.140625" style="311"/>
    <col min="11054" max="11054" width="10" style="311" bestFit="1" customWidth="1"/>
    <col min="11055" max="11264" width="9.140625" style="311"/>
    <col min="11265" max="11265" width="11.28515625" style="311" bestFit="1" customWidth="1"/>
    <col min="11266" max="11266" width="24" style="311" bestFit="1" customWidth="1"/>
    <col min="11267" max="11283" width="9.140625" style="311" customWidth="1"/>
    <col min="11284" max="11284" width="9" style="311" customWidth="1"/>
    <col min="11285" max="11287" width="9.140625" style="311" customWidth="1"/>
    <col min="11288" max="11288" width="9.42578125" style="311" bestFit="1" customWidth="1"/>
    <col min="11289" max="11289" width="19.7109375" style="311" bestFit="1" customWidth="1"/>
    <col min="11290" max="11290" width="12.5703125" style="311" bestFit="1" customWidth="1"/>
    <col min="11291" max="11291" width="14.85546875" style="311" bestFit="1" customWidth="1"/>
    <col min="11292" max="11309" width="9.140625" style="311"/>
    <col min="11310" max="11310" width="10" style="311" bestFit="1" customWidth="1"/>
    <col min="11311" max="11520" width="9.140625" style="311"/>
    <col min="11521" max="11521" width="11.28515625" style="311" bestFit="1" customWidth="1"/>
    <col min="11522" max="11522" width="24" style="311" bestFit="1" customWidth="1"/>
    <col min="11523" max="11539" width="9.140625" style="311" customWidth="1"/>
    <col min="11540" max="11540" width="9" style="311" customWidth="1"/>
    <col min="11541" max="11543" width="9.140625" style="311" customWidth="1"/>
    <col min="11544" max="11544" width="9.42578125" style="311" bestFit="1" customWidth="1"/>
    <col min="11545" max="11545" width="19.7109375" style="311" bestFit="1" customWidth="1"/>
    <col min="11546" max="11546" width="12.5703125" style="311" bestFit="1" customWidth="1"/>
    <col min="11547" max="11547" width="14.85546875" style="311" bestFit="1" customWidth="1"/>
    <col min="11548" max="11565" width="9.140625" style="311"/>
    <col min="11566" max="11566" width="10" style="311" bestFit="1" customWidth="1"/>
    <col min="11567" max="11776" width="9.140625" style="311"/>
    <col min="11777" max="11777" width="11.28515625" style="311" bestFit="1" customWidth="1"/>
    <col min="11778" max="11778" width="24" style="311" bestFit="1" customWidth="1"/>
    <col min="11779" max="11795" width="9.140625" style="311" customWidth="1"/>
    <col min="11796" max="11796" width="9" style="311" customWidth="1"/>
    <col min="11797" max="11799" width="9.140625" style="311" customWidth="1"/>
    <col min="11800" max="11800" width="9.42578125" style="311" bestFit="1" customWidth="1"/>
    <col min="11801" max="11801" width="19.7109375" style="311" bestFit="1" customWidth="1"/>
    <col min="11802" max="11802" width="12.5703125" style="311" bestFit="1" customWidth="1"/>
    <col min="11803" max="11803" width="14.85546875" style="311" bestFit="1" customWidth="1"/>
    <col min="11804" max="11821" width="9.140625" style="311"/>
    <col min="11822" max="11822" width="10" style="311" bestFit="1" customWidth="1"/>
    <col min="11823" max="12032" width="9.140625" style="311"/>
    <col min="12033" max="12033" width="11.28515625" style="311" bestFit="1" customWidth="1"/>
    <col min="12034" max="12034" width="24" style="311" bestFit="1" customWidth="1"/>
    <col min="12035" max="12051" width="9.140625" style="311" customWidth="1"/>
    <col min="12052" max="12052" width="9" style="311" customWidth="1"/>
    <col min="12053" max="12055" width="9.140625" style="311" customWidth="1"/>
    <col min="12056" max="12056" width="9.42578125" style="311" bestFit="1" customWidth="1"/>
    <col min="12057" max="12057" width="19.7109375" style="311" bestFit="1" customWidth="1"/>
    <col min="12058" max="12058" width="12.5703125" style="311" bestFit="1" customWidth="1"/>
    <col min="12059" max="12059" width="14.85546875" style="311" bestFit="1" customWidth="1"/>
    <col min="12060" max="12077" width="9.140625" style="311"/>
    <col min="12078" max="12078" width="10" style="311" bestFit="1" customWidth="1"/>
    <col min="12079" max="12288" width="9.140625" style="311"/>
    <col min="12289" max="12289" width="11.28515625" style="311" bestFit="1" customWidth="1"/>
    <col min="12290" max="12290" width="24" style="311" bestFit="1" customWidth="1"/>
    <col min="12291" max="12307" width="9.140625" style="311" customWidth="1"/>
    <col min="12308" max="12308" width="9" style="311" customWidth="1"/>
    <col min="12309" max="12311" width="9.140625" style="311" customWidth="1"/>
    <col min="12312" max="12312" width="9.42578125" style="311" bestFit="1" customWidth="1"/>
    <col min="12313" max="12313" width="19.7109375" style="311" bestFit="1" customWidth="1"/>
    <col min="12314" max="12314" width="12.5703125" style="311" bestFit="1" customWidth="1"/>
    <col min="12315" max="12315" width="14.85546875" style="311" bestFit="1" customWidth="1"/>
    <col min="12316" max="12333" width="9.140625" style="311"/>
    <col min="12334" max="12334" width="10" style="311" bestFit="1" customWidth="1"/>
    <col min="12335" max="12544" width="9.140625" style="311"/>
    <col min="12545" max="12545" width="11.28515625" style="311" bestFit="1" customWidth="1"/>
    <col min="12546" max="12546" width="24" style="311" bestFit="1" customWidth="1"/>
    <col min="12547" max="12563" width="9.140625" style="311" customWidth="1"/>
    <col min="12564" max="12564" width="9" style="311" customWidth="1"/>
    <col min="12565" max="12567" width="9.140625" style="311" customWidth="1"/>
    <col min="12568" max="12568" width="9.42578125" style="311" bestFit="1" customWidth="1"/>
    <col min="12569" max="12569" width="19.7109375" style="311" bestFit="1" customWidth="1"/>
    <col min="12570" max="12570" width="12.5703125" style="311" bestFit="1" customWidth="1"/>
    <col min="12571" max="12571" width="14.85546875" style="311" bestFit="1" customWidth="1"/>
    <col min="12572" max="12589" width="9.140625" style="311"/>
    <col min="12590" max="12590" width="10" style="311" bestFit="1" customWidth="1"/>
    <col min="12591" max="12800" width="9.140625" style="311"/>
    <col min="12801" max="12801" width="11.28515625" style="311" bestFit="1" customWidth="1"/>
    <col min="12802" max="12802" width="24" style="311" bestFit="1" customWidth="1"/>
    <col min="12803" max="12819" width="9.140625" style="311" customWidth="1"/>
    <col min="12820" max="12820" width="9" style="311" customWidth="1"/>
    <col min="12821" max="12823" width="9.140625" style="311" customWidth="1"/>
    <col min="12824" max="12824" width="9.42578125" style="311" bestFit="1" customWidth="1"/>
    <col min="12825" max="12825" width="19.7109375" style="311" bestFit="1" customWidth="1"/>
    <col min="12826" max="12826" width="12.5703125" style="311" bestFit="1" customWidth="1"/>
    <col min="12827" max="12827" width="14.85546875" style="311" bestFit="1" customWidth="1"/>
    <col min="12828" max="12845" width="9.140625" style="311"/>
    <col min="12846" max="12846" width="10" style="311" bestFit="1" customWidth="1"/>
    <col min="12847" max="13056" width="9.140625" style="311"/>
    <col min="13057" max="13057" width="11.28515625" style="311" bestFit="1" customWidth="1"/>
    <col min="13058" max="13058" width="24" style="311" bestFit="1" customWidth="1"/>
    <col min="13059" max="13075" width="9.140625" style="311" customWidth="1"/>
    <col min="13076" max="13076" width="9" style="311" customWidth="1"/>
    <col min="13077" max="13079" width="9.140625" style="311" customWidth="1"/>
    <col min="13080" max="13080" width="9.42578125" style="311" bestFit="1" customWidth="1"/>
    <col min="13081" max="13081" width="19.7109375" style="311" bestFit="1" customWidth="1"/>
    <col min="13082" max="13082" width="12.5703125" style="311" bestFit="1" customWidth="1"/>
    <col min="13083" max="13083" width="14.85546875" style="311" bestFit="1" customWidth="1"/>
    <col min="13084" max="13101" width="9.140625" style="311"/>
    <col min="13102" max="13102" width="10" style="311" bestFit="1" customWidth="1"/>
    <col min="13103" max="13312" width="9.140625" style="311"/>
    <col min="13313" max="13313" width="11.28515625" style="311" bestFit="1" customWidth="1"/>
    <col min="13314" max="13314" width="24" style="311" bestFit="1" customWidth="1"/>
    <col min="13315" max="13331" width="9.140625" style="311" customWidth="1"/>
    <col min="13332" max="13332" width="9" style="311" customWidth="1"/>
    <col min="13333" max="13335" width="9.140625" style="311" customWidth="1"/>
    <col min="13336" max="13336" width="9.42578125" style="311" bestFit="1" customWidth="1"/>
    <col min="13337" max="13337" width="19.7109375" style="311" bestFit="1" customWidth="1"/>
    <col min="13338" max="13338" width="12.5703125" style="311" bestFit="1" customWidth="1"/>
    <col min="13339" max="13339" width="14.85546875" style="311" bestFit="1" customWidth="1"/>
    <col min="13340" max="13357" width="9.140625" style="311"/>
    <col min="13358" max="13358" width="10" style="311" bestFit="1" customWidth="1"/>
    <col min="13359" max="13568" width="9.140625" style="311"/>
    <col min="13569" max="13569" width="11.28515625" style="311" bestFit="1" customWidth="1"/>
    <col min="13570" max="13570" width="24" style="311" bestFit="1" customWidth="1"/>
    <col min="13571" max="13587" width="9.140625" style="311" customWidth="1"/>
    <col min="13588" max="13588" width="9" style="311" customWidth="1"/>
    <col min="13589" max="13591" width="9.140625" style="311" customWidth="1"/>
    <col min="13592" max="13592" width="9.42578125" style="311" bestFit="1" customWidth="1"/>
    <col min="13593" max="13593" width="19.7109375" style="311" bestFit="1" customWidth="1"/>
    <col min="13594" max="13594" width="12.5703125" style="311" bestFit="1" customWidth="1"/>
    <col min="13595" max="13595" width="14.85546875" style="311" bestFit="1" customWidth="1"/>
    <col min="13596" max="13613" width="9.140625" style="311"/>
    <col min="13614" max="13614" width="10" style="311" bestFit="1" customWidth="1"/>
    <col min="13615" max="13824" width="9.140625" style="311"/>
    <col min="13825" max="13825" width="11.28515625" style="311" bestFit="1" customWidth="1"/>
    <col min="13826" max="13826" width="24" style="311" bestFit="1" customWidth="1"/>
    <col min="13827" max="13843" width="9.140625" style="311" customWidth="1"/>
    <col min="13844" max="13844" width="9" style="311" customWidth="1"/>
    <col min="13845" max="13847" width="9.140625" style="311" customWidth="1"/>
    <col min="13848" max="13848" width="9.42578125" style="311" bestFit="1" customWidth="1"/>
    <col min="13849" max="13849" width="19.7109375" style="311" bestFit="1" customWidth="1"/>
    <col min="13850" max="13850" width="12.5703125" style="311" bestFit="1" customWidth="1"/>
    <col min="13851" max="13851" width="14.85546875" style="311" bestFit="1" customWidth="1"/>
    <col min="13852" max="13869" width="9.140625" style="311"/>
    <col min="13870" max="13870" width="10" style="311" bestFit="1" customWidth="1"/>
    <col min="13871" max="14080" width="9.140625" style="311"/>
    <col min="14081" max="14081" width="11.28515625" style="311" bestFit="1" customWidth="1"/>
    <col min="14082" max="14082" width="24" style="311" bestFit="1" customWidth="1"/>
    <col min="14083" max="14099" width="9.140625" style="311" customWidth="1"/>
    <col min="14100" max="14100" width="9" style="311" customWidth="1"/>
    <col min="14101" max="14103" width="9.140625" style="311" customWidth="1"/>
    <col min="14104" max="14104" width="9.42578125" style="311" bestFit="1" customWidth="1"/>
    <col min="14105" max="14105" width="19.7109375" style="311" bestFit="1" customWidth="1"/>
    <col min="14106" max="14106" width="12.5703125" style="311" bestFit="1" customWidth="1"/>
    <col min="14107" max="14107" width="14.85546875" style="311" bestFit="1" customWidth="1"/>
    <col min="14108" max="14125" width="9.140625" style="311"/>
    <col min="14126" max="14126" width="10" style="311" bestFit="1" customWidth="1"/>
    <col min="14127" max="14336" width="9.140625" style="311"/>
    <col min="14337" max="14337" width="11.28515625" style="311" bestFit="1" customWidth="1"/>
    <col min="14338" max="14338" width="24" style="311" bestFit="1" customWidth="1"/>
    <col min="14339" max="14355" width="9.140625" style="311" customWidth="1"/>
    <col min="14356" max="14356" width="9" style="311" customWidth="1"/>
    <col min="14357" max="14359" width="9.140625" style="311" customWidth="1"/>
    <col min="14360" max="14360" width="9.42578125" style="311" bestFit="1" customWidth="1"/>
    <col min="14361" max="14361" width="19.7109375" style="311" bestFit="1" customWidth="1"/>
    <col min="14362" max="14362" width="12.5703125" style="311" bestFit="1" customWidth="1"/>
    <col min="14363" max="14363" width="14.85546875" style="311" bestFit="1" customWidth="1"/>
    <col min="14364" max="14381" width="9.140625" style="311"/>
    <col min="14382" max="14382" width="10" style="311" bestFit="1" customWidth="1"/>
    <col min="14383" max="14592" width="9.140625" style="311"/>
    <col min="14593" max="14593" width="11.28515625" style="311" bestFit="1" customWidth="1"/>
    <col min="14594" max="14594" width="24" style="311" bestFit="1" customWidth="1"/>
    <col min="14595" max="14611" width="9.140625" style="311" customWidth="1"/>
    <col min="14612" max="14612" width="9" style="311" customWidth="1"/>
    <col min="14613" max="14615" width="9.140625" style="311" customWidth="1"/>
    <col min="14616" max="14616" width="9.42578125" style="311" bestFit="1" customWidth="1"/>
    <col min="14617" max="14617" width="19.7109375" style="311" bestFit="1" customWidth="1"/>
    <col min="14618" max="14618" width="12.5703125" style="311" bestFit="1" customWidth="1"/>
    <col min="14619" max="14619" width="14.85546875" style="311" bestFit="1" customWidth="1"/>
    <col min="14620" max="14637" width="9.140625" style="311"/>
    <col min="14638" max="14638" width="10" style="311" bestFit="1" customWidth="1"/>
    <col min="14639" max="14848" width="9.140625" style="311"/>
    <col min="14849" max="14849" width="11.28515625" style="311" bestFit="1" customWidth="1"/>
    <col min="14850" max="14850" width="24" style="311" bestFit="1" customWidth="1"/>
    <col min="14851" max="14867" width="9.140625" style="311" customWidth="1"/>
    <col min="14868" max="14868" width="9" style="311" customWidth="1"/>
    <col min="14869" max="14871" width="9.140625" style="311" customWidth="1"/>
    <col min="14872" max="14872" width="9.42578125" style="311" bestFit="1" customWidth="1"/>
    <col min="14873" max="14873" width="19.7109375" style="311" bestFit="1" customWidth="1"/>
    <col min="14874" max="14874" width="12.5703125" style="311" bestFit="1" customWidth="1"/>
    <col min="14875" max="14875" width="14.85546875" style="311" bestFit="1" customWidth="1"/>
    <col min="14876" max="14893" width="9.140625" style="311"/>
    <col min="14894" max="14894" width="10" style="311" bestFit="1" customWidth="1"/>
    <col min="14895" max="15104" width="9.140625" style="311"/>
    <col min="15105" max="15105" width="11.28515625" style="311" bestFit="1" customWidth="1"/>
    <col min="15106" max="15106" width="24" style="311" bestFit="1" customWidth="1"/>
    <col min="15107" max="15123" width="9.140625" style="311" customWidth="1"/>
    <col min="15124" max="15124" width="9" style="311" customWidth="1"/>
    <col min="15125" max="15127" width="9.140625" style="311" customWidth="1"/>
    <col min="15128" max="15128" width="9.42578125" style="311" bestFit="1" customWidth="1"/>
    <col min="15129" max="15129" width="19.7109375" style="311" bestFit="1" customWidth="1"/>
    <col min="15130" max="15130" width="12.5703125" style="311" bestFit="1" customWidth="1"/>
    <col min="15131" max="15131" width="14.85546875" style="311" bestFit="1" customWidth="1"/>
    <col min="15132" max="15149" width="9.140625" style="311"/>
    <col min="15150" max="15150" width="10" style="311" bestFit="1" customWidth="1"/>
    <col min="15151" max="15360" width="9.140625" style="311"/>
    <col min="15361" max="15361" width="11.28515625" style="311" bestFit="1" customWidth="1"/>
    <col min="15362" max="15362" width="24" style="311" bestFit="1" customWidth="1"/>
    <col min="15363" max="15379" width="9.140625" style="311" customWidth="1"/>
    <col min="15380" max="15380" width="9" style="311" customWidth="1"/>
    <col min="15381" max="15383" width="9.140625" style="311" customWidth="1"/>
    <col min="15384" max="15384" width="9.42578125" style="311" bestFit="1" customWidth="1"/>
    <col min="15385" max="15385" width="19.7109375" style="311" bestFit="1" customWidth="1"/>
    <col min="15386" max="15386" width="12.5703125" style="311" bestFit="1" customWidth="1"/>
    <col min="15387" max="15387" width="14.85546875" style="311" bestFit="1" customWidth="1"/>
    <col min="15388" max="15405" width="9.140625" style="311"/>
    <col min="15406" max="15406" width="10" style="311" bestFit="1" customWidth="1"/>
    <col min="15407" max="15616" width="9.140625" style="311"/>
    <col min="15617" max="15617" width="11.28515625" style="311" bestFit="1" customWidth="1"/>
    <col min="15618" max="15618" width="24" style="311" bestFit="1" customWidth="1"/>
    <col min="15619" max="15635" width="9.140625" style="311" customWidth="1"/>
    <col min="15636" max="15636" width="9" style="311" customWidth="1"/>
    <col min="15637" max="15639" width="9.140625" style="311" customWidth="1"/>
    <col min="15640" max="15640" width="9.42578125" style="311" bestFit="1" customWidth="1"/>
    <col min="15641" max="15641" width="19.7109375" style="311" bestFit="1" customWidth="1"/>
    <col min="15642" max="15642" width="12.5703125" style="311" bestFit="1" customWidth="1"/>
    <col min="15643" max="15643" width="14.85546875" style="311" bestFit="1" customWidth="1"/>
    <col min="15644" max="15661" width="9.140625" style="311"/>
    <col min="15662" max="15662" width="10" style="311" bestFit="1" customWidth="1"/>
    <col min="15663" max="15872" width="9.140625" style="311"/>
    <col min="15873" max="15873" width="11.28515625" style="311" bestFit="1" customWidth="1"/>
    <col min="15874" max="15874" width="24" style="311" bestFit="1" customWidth="1"/>
    <col min="15875" max="15891" width="9.140625" style="311" customWidth="1"/>
    <col min="15892" max="15892" width="9" style="311" customWidth="1"/>
    <col min="15893" max="15895" width="9.140625" style="311" customWidth="1"/>
    <col min="15896" max="15896" width="9.42578125" style="311" bestFit="1" customWidth="1"/>
    <col min="15897" max="15897" width="19.7109375" style="311" bestFit="1" customWidth="1"/>
    <col min="15898" max="15898" width="12.5703125" style="311" bestFit="1" customWidth="1"/>
    <col min="15899" max="15899" width="14.85546875" style="311" bestFit="1" customWidth="1"/>
    <col min="15900" max="15917" width="9.140625" style="311"/>
    <col min="15918" max="15918" width="10" style="311" bestFit="1" customWidth="1"/>
    <col min="15919" max="16128" width="9.140625" style="311"/>
    <col min="16129" max="16129" width="11.28515625" style="311" bestFit="1" customWidth="1"/>
    <col min="16130" max="16130" width="24" style="311" bestFit="1" customWidth="1"/>
    <col min="16131" max="16147" width="9.140625" style="311" customWidth="1"/>
    <col min="16148" max="16148" width="9" style="311" customWidth="1"/>
    <col min="16149" max="16151" width="9.140625" style="311" customWidth="1"/>
    <col min="16152" max="16152" width="9.42578125" style="311" bestFit="1" customWidth="1"/>
    <col min="16153" max="16153" width="19.7109375" style="311" bestFit="1" customWidth="1"/>
    <col min="16154" max="16154" width="12.5703125" style="311" bestFit="1" customWidth="1"/>
    <col min="16155" max="16155" width="14.85546875" style="311" bestFit="1" customWidth="1"/>
    <col min="16156" max="16173" width="9.140625" style="311"/>
    <col min="16174" max="16174" width="10" style="311" bestFit="1" customWidth="1"/>
    <col min="16175" max="16384" width="9.140625" style="311"/>
  </cols>
  <sheetData>
    <row r="1" spans="1:49" ht="14.1" customHeight="1">
      <c r="A1"/>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row>
    <row r="2" spans="1:49" ht="14.1" customHeigh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row>
    <row r="3" spans="1:49" ht="14.1" customHeight="1">
      <c r="A3" s="324" t="s">
        <v>364</v>
      </c>
      <c r="B3" s="351" t="s">
        <v>365</v>
      </c>
      <c r="C3" s="324">
        <v>6.8</v>
      </c>
      <c r="D3" s="324">
        <v>0.2</v>
      </c>
      <c r="E3" s="324">
        <v>0</v>
      </c>
      <c r="F3" s="324">
        <v>1</v>
      </c>
      <c r="G3" s="324">
        <v>16</v>
      </c>
      <c r="H3" s="324">
        <v>5.2499999999999998E-2</v>
      </c>
      <c r="I3" s="324">
        <v>5.2499999999999998E-2</v>
      </c>
      <c r="J3" s="324">
        <v>5.2499999999999998E-2</v>
      </c>
      <c r="K3" s="324">
        <v>2</v>
      </c>
      <c r="L3" s="324">
        <v>4.2</v>
      </c>
      <c r="M3" s="324" t="s">
        <v>2150</v>
      </c>
      <c r="N3" s="324">
        <v>7.6</v>
      </c>
      <c r="O3" s="324">
        <v>4.5999999999999996</v>
      </c>
      <c r="P3" s="324">
        <v>2</v>
      </c>
      <c r="Q3" s="324" t="s">
        <v>366</v>
      </c>
      <c r="R3" s="324">
        <v>-55</v>
      </c>
      <c r="S3" s="324">
        <v>125</v>
      </c>
      <c r="T3" s="324">
        <v>1</v>
      </c>
      <c r="W3" s="336">
        <v>0.85699999999999998</v>
      </c>
      <c r="X3" s="336"/>
      <c r="Y3" s="324">
        <v>1.698</v>
      </c>
      <c r="Z3" s="324">
        <v>1.2</v>
      </c>
      <c r="AA3" s="352">
        <v>2</v>
      </c>
      <c r="AB3" s="353"/>
      <c r="AC3" s="353"/>
      <c r="AD3" s="353"/>
      <c r="AE3" s="353"/>
      <c r="AF3" s="353"/>
      <c r="AG3" s="353"/>
      <c r="AH3" s="353"/>
      <c r="AI3" s="353"/>
      <c r="AJ3" s="353"/>
      <c r="AK3" s="353"/>
      <c r="AL3" s="353"/>
      <c r="AM3" s="353"/>
      <c r="AN3" s="353"/>
      <c r="AO3" s="353"/>
      <c r="AP3" s="353"/>
      <c r="AQ3" s="353"/>
      <c r="AR3" s="353"/>
      <c r="AS3" s="353"/>
      <c r="AT3" s="353"/>
    </row>
    <row r="4" spans="1:49" ht="14.1" customHeight="1">
      <c r="A4" s="324" t="s">
        <v>364</v>
      </c>
      <c r="B4" s="351" t="s">
        <v>368</v>
      </c>
      <c r="C4" s="324">
        <v>8.1999999999999993</v>
      </c>
      <c r="D4" s="324">
        <v>0.2</v>
      </c>
      <c r="E4" s="324">
        <v>0</v>
      </c>
      <c r="F4" s="324">
        <v>1</v>
      </c>
      <c r="G4" s="324">
        <v>16</v>
      </c>
      <c r="H4" s="324">
        <v>3.6600000000000001E-2</v>
      </c>
      <c r="I4" s="324">
        <v>3.6600000000000001E-2</v>
      </c>
      <c r="J4" s="324">
        <v>3.6600000000000001E-2</v>
      </c>
      <c r="K4" s="324">
        <v>2</v>
      </c>
      <c r="L4" s="324">
        <v>3.3</v>
      </c>
      <c r="M4" s="324" t="s">
        <v>2150</v>
      </c>
      <c r="N4" s="324">
        <v>7.6</v>
      </c>
      <c r="O4" s="324">
        <v>4.5999999999999996</v>
      </c>
      <c r="P4" s="324">
        <v>2</v>
      </c>
      <c r="Q4" s="324" t="s">
        <v>366</v>
      </c>
      <c r="R4" s="324">
        <v>-55</v>
      </c>
      <c r="S4" s="324">
        <v>125</v>
      </c>
      <c r="T4" s="324">
        <v>1</v>
      </c>
      <c r="W4" s="336">
        <v>0.85699999999999998</v>
      </c>
      <c r="X4" s="336"/>
      <c r="Y4" s="324">
        <v>1.413</v>
      </c>
      <c r="Z4" s="324">
        <v>1.64</v>
      </c>
      <c r="AA4" s="352">
        <v>2</v>
      </c>
      <c r="AB4" s="353"/>
      <c r="AC4" s="353"/>
      <c r="AD4" s="353"/>
      <c r="AE4" s="353"/>
      <c r="AF4" s="353"/>
      <c r="AG4" s="353"/>
      <c r="AH4" s="353"/>
      <c r="AI4" s="353"/>
      <c r="AJ4" s="353"/>
      <c r="AK4" s="353"/>
      <c r="AL4" s="353"/>
      <c r="AM4" s="353"/>
      <c r="AN4" s="353"/>
      <c r="AO4" s="353"/>
      <c r="AP4" s="353"/>
      <c r="AQ4" s="353"/>
      <c r="AR4" s="353"/>
      <c r="AS4" s="353"/>
      <c r="AT4" s="353"/>
    </row>
    <row r="5" spans="1:49" ht="14.1" customHeight="1">
      <c r="A5" s="324" t="s">
        <v>364</v>
      </c>
      <c r="B5" s="351" t="s">
        <v>387</v>
      </c>
      <c r="C5" s="324">
        <v>10</v>
      </c>
      <c r="D5" s="324">
        <v>0.2</v>
      </c>
      <c r="E5" s="324">
        <v>0</v>
      </c>
      <c r="F5" s="324">
        <v>1</v>
      </c>
      <c r="G5" s="324">
        <v>16</v>
      </c>
      <c r="H5" s="324">
        <v>2.24E-2</v>
      </c>
      <c r="I5" s="324">
        <v>2.24E-2</v>
      </c>
      <c r="J5" s="324">
        <v>2.24E-2</v>
      </c>
      <c r="K5" s="324">
        <v>2</v>
      </c>
      <c r="L5" s="324">
        <v>4.5</v>
      </c>
      <c r="M5" s="324" t="s">
        <v>291</v>
      </c>
      <c r="N5" s="324">
        <v>7.6</v>
      </c>
      <c r="O5" s="324">
        <v>4.5999999999999996</v>
      </c>
      <c r="P5" s="324">
        <v>3.1</v>
      </c>
      <c r="Q5" s="324" t="s">
        <v>366</v>
      </c>
      <c r="R5" s="324">
        <v>-55</v>
      </c>
      <c r="S5" s="324">
        <v>125</v>
      </c>
      <c r="T5" s="324">
        <v>1</v>
      </c>
      <c r="W5" s="336">
        <v>0.85699999999999998</v>
      </c>
      <c r="X5" s="336"/>
      <c r="Y5" s="324">
        <v>1.2</v>
      </c>
      <c r="Z5" s="324">
        <v>2.7</v>
      </c>
      <c r="AA5" s="352">
        <v>2</v>
      </c>
      <c r="AB5" s="353"/>
      <c r="AC5" s="353"/>
      <c r="AD5" s="353"/>
      <c r="AE5" s="353"/>
      <c r="AF5" s="353"/>
      <c r="AG5" s="353"/>
      <c r="AH5" s="353"/>
      <c r="AI5" s="353"/>
      <c r="AJ5" s="353"/>
      <c r="AK5" s="353"/>
      <c r="AL5" s="353"/>
      <c r="AM5" s="353"/>
      <c r="AN5" s="353"/>
      <c r="AO5" s="353"/>
      <c r="AP5" s="353"/>
      <c r="AQ5" s="353"/>
      <c r="AR5" s="353"/>
      <c r="AS5" s="353"/>
      <c r="AT5" s="353"/>
    </row>
    <row r="6" spans="1:49" ht="14.1" customHeight="1">
      <c r="A6" s="324" t="s">
        <v>364</v>
      </c>
      <c r="B6" s="351" t="s">
        <v>385</v>
      </c>
      <c r="C6" s="324">
        <v>10</v>
      </c>
      <c r="D6" s="324">
        <v>0.2</v>
      </c>
      <c r="E6" s="324">
        <v>0</v>
      </c>
      <c r="F6" s="324">
        <v>1</v>
      </c>
      <c r="G6" s="324">
        <v>10</v>
      </c>
      <c r="H6" s="324">
        <v>7.0000000000000007E-2</v>
      </c>
      <c r="I6" s="324">
        <v>6.9000000000000006E-2</v>
      </c>
      <c r="J6" s="324">
        <v>6.9000000000000006E-2</v>
      </c>
      <c r="K6" s="324">
        <v>1</v>
      </c>
      <c r="L6" s="324">
        <v>1.1000000000000001</v>
      </c>
      <c r="M6" s="324" t="s">
        <v>2158</v>
      </c>
      <c r="N6" s="324">
        <v>3.4</v>
      </c>
      <c r="O6" s="324">
        <v>1.8</v>
      </c>
      <c r="P6" s="324">
        <v>1.8</v>
      </c>
      <c r="Q6" s="324" t="s">
        <v>386</v>
      </c>
      <c r="R6" s="324">
        <v>-55</v>
      </c>
      <c r="S6" s="324">
        <v>105</v>
      </c>
      <c r="T6" s="324">
        <v>1</v>
      </c>
      <c r="W6" s="336">
        <v>0.34300000000000003</v>
      </c>
      <c r="X6" s="336"/>
      <c r="Y6" s="324">
        <v>1.738</v>
      </c>
      <c r="Z6" s="324">
        <v>1.177</v>
      </c>
      <c r="AA6" s="352">
        <v>2</v>
      </c>
      <c r="AB6" s="353"/>
      <c r="AC6" s="353"/>
      <c r="AD6" s="353"/>
      <c r="AE6" s="353"/>
      <c r="AF6" s="353"/>
      <c r="AG6" s="353"/>
      <c r="AH6" s="353"/>
      <c r="AI6" s="353"/>
      <c r="AJ6" s="353"/>
      <c r="AK6" s="353"/>
      <c r="AL6" s="353"/>
      <c r="AM6" s="353"/>
      <c r="AN6" s="353"/>
      <c r="AO6" s="353"/>
      <c r="AP6" s="353"/>
      <c r="AQ6" s="353"/>
      <c r="AR6" s="353"/>
      <c r="AS6" s="353"/>
      <c r="AT6" s="353"/>
    </row>
    <row r="7" spans="1:49" ht="14.1" customHeight="1">
      <c r="A7" s="324" t="s">
        <v>364</v>
      </c>
      <c r="B7" s="351" t="s">
        <v>388</v>
      </c>
      <c r="C7" s="324">
        <v>10</v>
      </c>
      <c r="D7" s="324">
        <v>0.2</v>
      </c>
      <c r="E7" s="324">
        <v>0</v>
      </c>
      <c r="F7" s="324">
        <v>1</v>
      </c>
      <c r="G7" s="324">
        <v>50</v>
      </c>
      <c r="H7" s="324">
        <v>7.5999999999999998E-2</v>
      </c>
      <c r="I7" s="324">
        <v>7.5999999999999998E-2</v>
      </c>
      <c r="J7" s="324">
        <v>7.2999999999999995E-2</v>
      </c>
      <c r="K7" s="324">
        <v>2</v>
      </c>
      <c r="L7" s="324">
        <v>4</v>
      </c>
      <c r="M7" s="324" t="s">
        <v>389</v>
      </c>
      <c r="N7" s="324">
        <v>7.6</v>
      </c>
      <c r="O7" s="324">
        <v>4.5999999999999996</v>
      </c>
      <c r="P7" s="324">
        <v>4.3</v>
      </c>
      <c r="Q7" s="324" t="s">
        <v>386</v>
      </c>
      <c r="R7" s="324">
        <v>-55</v>
      </c>
      <c r="S7" s="324">
        <v>125</v>
      </c>
      <c r="T7" s="324">
        <v>1</v>
      </c>
      <c r="W7" s="336">
        <v>4.6429999999999998</v>
      </c>
      <c r="X7" s="336"/>
      <c r="Y7" s="324">
        <v>1.86</v>
      </c>
      <c r="Z7" s="324">
        <v>0.94799999999999995</v>
      </c>
      <c r="AA7" s="352">
        <v>2</v>
      </c>
      <c r="AB7" s="353"/>
      <c r="AC7" s="353"/>
      <c r="AD7" s="353"/>
      <c r="AE7" s="353"/>
      <c r="AF7" s="353"/>
      <c r="AG7" s="353"/>
      <c r="AH7" s="353"/>
      <c r="AI7" s="353"/>
      <c r="AJ7" s="353"/>
      <c r="AK7" s="353"/>
      <c r="AL7" s="353"/>
      <c r="AM7" s="353"/>
      <c r="AN7" s="353"/>
      <c r="AO7" s="353"/>
      <c r="AP7" s="353"/>
      <c r="AQ7" s="353"/>
      <c r="AR7" s="353"/>
      <c r="AS7" s="353"/>
      <c r="AT7" s="353"/>
    </row>
    <row r="8" spans="1:49" ht="14.1" customHeight="1">
      <c r="A8" s="324" t="s">
        <v>364</v>
      </c>
      <c r="B8" s="351" t="s">
        <v>390</v>
      </c>
      <c r="C8" s="324">
        <v>15</v>
      </c>
      <c r="D8" s="324">
        <v>0.2</v>
      </c>
      <c r="E8" s="324">
        <v>0</v>
      </c>
      <c r="F8" s="324">
        <v>1</v>
      </c>
      <c r="G8" s="324">
        <v>10</v>
      </c>
      <c r="H8" s="324">
        <v>6.9000000000000006E-2</v>
      </c>
      <c r="I8" s="324">
        <v>6.8000000000000005E-2</v>
      </c>
      <c r="J8" s="324">
        <v>6.6000000000000003E-2</v>
      </c>
      <c r="K8" s="324">
        <v>1</v>
      </c>
      <c r="L8" s="324">
        <v>1.19</v>
      </c>
      <c r="M8" s="324" t="s">
        <v>2158</v>
      </c>
      <c r="N8" s="324">
        <v>3.4</v>
      </c>
      <c r="O8" s="324">
        <v>1.8</v>
      </c>
      <c r="P8" s="324">
        <v>1.8</v>
      </c>
      <c r="Q8" s="324" t="s">
        <v>386</v>
      </c>
      <c r="R8" s="324">
        <v>-55</v>
      </c>
      <c r="S8" s="324">
        <v>105</v>
      </c>
      <c r="T8" s="324">
        <v>1</v>
      </c>
      <c r="W8" s="336">
        <v>0.35699999999999998</v>
      </c>
      <c r="X8" s="336"/>
      <c r="Y8" s="324">
        <v>1.66</v>
      </c>
      <c r="Z8" s="324">
        <v>1.36</v>
      </c>
      <c r="AA8" s="352">
        <v>2</v>
      </c>
      <c r="AB8" s="353"/>
      <c r="AC8" s="353"/>
      <c r="AD8" s="353"/>
      <c r="AE8" s="353"/>
      <c r="AF8" s="353"/>
      <c r="AG8" s="353"/>
      <c r="AH8" s="353"/>
      <c r="AI8" s="353"/>
      <c r="AJ8" s="353"/>
      <c r="AK8" s="353"/>
      <c r="AL8" s="353"/>
      <c r="AM8" s="353"/>
      <c r="AN8" s="353"/>
      <c r="AO8" s="353"/>
      <c r="AP8" s="353"/>
      <c r="AQ8" s="353"/>
      <c r="AR8" s="353"/>
      <c r="AS8" s="353"/>
      <c r="AT8" s="353"/>
    </row>
    <row r="9" spans="1:49" ht="14.1" customHeight="1">
      <c r="A9" s="324" t="s">
        <v>364</v>
      </c>
      <c r="B9" s="351" t="s">
        <v>407</v>
      </c>
      <c r="C9" s="324">
        <v>22</v>
      </c>
      <c r="D9" s="324">
        <v>0.2</v>
      </c>
      <c r="E9" s="324">
        <v>0</v>
      </c>
      <c r="F9" s="324">
        <v>1</v>
      </c>
      <c r="G9" s="324">
        <v>16</v>
      </c>
      <c r="H9" s="324">
        <v>1.44E-2</v>
      </c>
      <c r="I9" s="324">
        <v>1.44E-2</v>
      </c>
      <c r="J9" s="324">
        <v>1.44E-2</v>
      </c>
      <c r="K9" s="324">
        <v>2</v>
      </c>
      <c r="L9" s="324">
        <v>5</v>
      </c>
      <c r="M9" s="324" t="s">
        <v>389</v>
      </c>
      <c r="N9" s="324">
        <v>7.6</v>
      </c>
      <c r="O9" s="324">
        <v>4.5999999999999996</v>
      </c>
      <c r="P9" s="324">
        <v>4.3</v>
      </c>
      <c r="Q9" s="324" t="s">
        <v>366</v>
      </c>
      <c r="R9" s="324">
        <v>-55</v>
      </c>
      <c r="S9" s="324">
        <v>125</v>
      </c>
      <c r="T9" s="324">
        <v>1</v>
      </c>
      <c r="W9" s="336">
        <v>1.0640000000000001</v>
      </c>
      <c r="X9" s="336"/>
      <c r="Y9" s="324">
        <v>0.81299999999999994</v>
      </c>
      <c r="Z9" s="324">
        <v>4.5</v>
      </c>
      <c r="AA9" s="352">
        <v>2</v>
      </c>
      <c r="AB9" s="353"/>
      <c r="AC9" s="353"/>
      <c r="AD9" s="353"/>
      <c r="AE9" s="353"/>
      <c r="AF9" s="353"/>
      <c r="AG9" s="353"/>
      <c r="AH9" s="353"/>
      <c r="AI9" s="353"/>
      <c r="AJ9" s="353"/>
      <c r="AK9" s="353"/>
      <c r="AL9" s="353"/>
      <c r="AM9" s="353"/>
      <c r="AN9" s="353"/>
      <c r="AO9" s="353"/>
      <c r="AP9" s="353"/>
      <c r="AQ9" s="353"/>
      <c r="AR9" s="353"/>
      <c r="AS9" s="353"/>
      <c r="AT9" s="353"/>
    </row>
    <row r="10" spans="1:49" ht="14.1" customHeight="1">
      <c r="A10" s="324" t="s">
        <v>364</v>
      </c>
      <c r="B10" s="351" t="s">
        <v>405</v>
      </c>
      <c r="C10" s="324">
        <v>22</v>
      </c>
      <c r="D10" s="324">
        <v>0.2</v>
      </c>
      <c r="E10" s="324">
        <v>0</v>
      </c>
      <c r="F10" s="324">
        <v>1</v>
      </c>
      <c r="G10" s="324">
        <v>6.3</v>
      </c>
      <c r="H10" s="324">
        <v>2.35E-2</v>
      </c>
      <c r="I10" s="324">
        <v>2.35E-2</v>
      </c>
      <c r="J10" s="324">
        <v>2.35E-2</v>
      </c>
      <c r="K10" s="324">
        <v>2</v>
      </c>
      <c r="L10" s="324">
        <v>4.8</v>
      </c>
      <c r="M10" s="324" t="s">
        <v>291</v>
      </c>
      <c r="N10" s="324">
        <v>7.6</v>
      </c>
      <c r="O10" s="324">
        <v>4.5999999999999996</v>
      </c>
      <c r="P10" s="324">
        <v>3.1</v>
      </c>
      <c r="Q10" s="324" t="s">
        <v>366</v>
      </c>
      <c r="R10" s="324">
        <v>-55</v>
      </c>
      <c r="S10" s="324">
        <v>125</v>
      </c>
      <c r="T10" s="324">
        <v>1</v>
      </c>
      <c r="W10" s="336">
        <v>0.77900000000000003</v>
      </c>
      <c r="X10" s="336"/>
      <c r="Y10" s="324">
        <v>0.89100000000000001</v>
      </c>
      <c r="Z10" s="324">
        <v>3.1</v>
      </c>
      <c r="AA10" s="352">
        <v>2</v>
      </c>
      <c r="AB10" s="353"/>
      <c r="AC10" s="353"/>
      <c r="AD10" s="353"/>
      <c r="AE10" s="353"/>
      <c r="AF10" s="353"/>
      <c r="AG10" s="353"/>
      <c r="AH10" s="353"/>
      <c r="AI10" s="353"/>
      <c r="AJ10" s="353"/>
      <c r="AK10" s="353"/>
      <c r="AL10" s="353"/>
      <c r="AM10" s="353"/>
      <c r="AN10" s="353"/>
      <c r="AO10" s="353"/>
      <c r="AP10" s="353"/>
      <c r="AQ10" s="353"/>
      <c r="AR10" s="353"/>
      <c r="AS10" s="353"/>
      <c r="AT10" s="353"/>
    </row>
    <row r="11" spans="1:49" ht="14.1" customHeight="1">
      <c r="A11" s="324" t="s">
        <v>364</v>
      </c>
      <c r="B11" s="351" t="s">
        <v>406</v>
      </c>
      <c r="C11" s="324">
        <v>22</v>
      </c>
      <c r="D11" s="324">
        <v>0.2</v>
      </c>
      <c r="E11" s="324">
        <v>0</v>
      </c>
      <c r="F11" s="324">
        <v>1</v>
      </c>
      <c r="G11" s="324">
        <v>10</v>
      </c>
      <c r="H11" s="324">
        <v>2.5100000000000001E-2</v>
      </c>
      <c r="I11" s="324">
        <v>2.5100000000000001E-2</v>
      </c>
      <c r="J11" s="324">
        <v>2.5100000000000001E-2</v>
      </c>
      <c r="K11" s="324">
        <v>2</v>
      </c>
      <c r="L11" s="324">
        <v>4.8</v>
      </c>
      <c r="M11" s="324" t="s">
        <v>291</v>
      </c>
      <c r="N11" s="324">
        <v>7.6</v>
      </c>
      <c r="O11" s="324">
        <v>4.5999999999999996</v>
      </c>
      <c r="P11" s="324">
        <v>3.1</v>
      </c>
      <c r="Q11" s="324" t="s">
        <v>366</v>
      </c>
      <c r="R11" s="324">
        <v>-55</v>
      </c>
      <c r="S11" s="324">
        <v>125</v>
      </c>
      <c r="T11" s="324">
        <v>1</v>
      </c>
      <c r="W11" s="336">
        <v>0.77900000000000003</v>
      </c>
      <c r="X11" s="336"/>
      <c r="Y11" s="324">
        <v>0.85099999999999998</v>
      </c>
      <c r="Z11" s="324">
        <v>3</v>
      </c>
      <c r="AA11" s="352">
        <v>2</v>
      </c>
      <c r="AB11" s="353"/>
      <c r="AC11" s="353"/>
      <c r="AD11" s="353"/>
      <c r="AE11" s="353"/>
      <c r="AF11" s="353"/>
      <c r="AG11" s="353"/>
      <c r="AH11" s="353"/>
      <c r="AI11" s="353"/>
      <c r="AJ11" s="353"/>
      <c r="AK11" s="353"/>
      <c r="AL11" s="353"/>
      <c r="AM11" s="353"/>
      <c r="AN11" s="353"/>
      <c r="AO11" s="353"/>
      <c r="AP11" s="353"/>
      <c r="AQ11" s="353"/>
      <c r="AR11" s="353"/>
      <c r="AS11" s="353"/>
      <c r="AT11" s="353"/>
    </row>
    <row r="12" spans="1:49" ht="14.1" customHeight="1">
      <c r="A12" s="324" t="s">
        <v>364</v>
      </c>
      <c r="B12" s="351" t="s">
        <v>408</v>
      </c>
      <c r="C12" s="324">
        <v>22</v>
      </c>
      <c r="D12" s="324">
        <v>0.2</v>
      </c>
      <c r="E12" s="324">
        <v>0</v>
      </c>
      <c r="F12" s="324">
        <v>1</v>
      </c>
      <c r="G12" s="324">
        <v>35</v>
      </c>
      <c r="H12" s="324">
        <v>0.05</v>
      </c>
      <c r="I12" s="324">
        <v>4.9000000000000002E-2</v>
      </c>
      <c r="J12" s="324">
        <v>4.5999999999999999E-2</v>
      </c>
      <c r="K12" s="324">
        <v>2</v>
      </c>
      <c r="L12" s="324">
        <v>3.57</v>
      </c>
      <c r="M12" s="324" t="s">
        <v>389</v>
      </c>
      <c r="N12" s="324">
        <v>7.6</v>
      </c>
      <c r="O12" s="324">
        <v>4.5999999999999996</v>
      </c>
      <c r="P12" s="324">
        <v>4.3</v>
      </c>
      <c r="Q12" s="324" t="s">
        <v>386</v>
      </c>
      <c r="R12" s="324">
        <v>-55</v>
      </c>
      <c r="S12" s="324">
        <v>125</v>
      </c>
      <c r="T12" s="324">
        <v>1</v>
      </c>
      <c r="W12" s="336">
        <v>4.1429999999999998</v>
      </c>
      <c r="X12" s="336"/>
      <c r="Y12" s="324">
        <v>1.2</v>
      </c>
      <c r="Z12" s="324">
        <v>1.7</v>
      </c>
      <c r="AA12" s="352">
        <v>2</v>
      </c>
      <c r="AB12" s="353"/>
      <c r="AC12" s="353"/>
      <c r="AD12" s="353"/>
      <c r="AE12" s="353"/>
      <c r="AF12" s="353"/>
      <c r="AG12" s="353"/>
      <c r="AH12" s="353"/>
      <c r="AI12" s="353"/>
      <c r="AJ12" s="353"/>
      <c r="AK12" s="353"/>
      <c r="AL12" s="353"/>
      <c r="AM12" s="353"/>
      <c r="AN12" s="353"/>
      <c r="AO12" s="353"/>
      <c r="AP12" s="353"/>
      <c r="AQ12" s="353"/>
      <c r="AR12" s="353"/>
      <c r="AS12" s="353"/>
      <c r="AT12" s="353"/>
    </row>
    <row r="13" spans="1:49" ht="14.1" customHeight="1">
      <c r="A13" s="324" t="s">
        <v>364</v>
      </c>
      <c r="B13" s="351" t="s">
        <v>411</v>
      </c>
      <c r="C13" s="324">
        <v>33</v>
      </c>
      <c r="D13" s="324">
        <v>0.2</v>
      </c>
      <c r="E13" s="324">
        <v>0</v>
      </c>
      <c r="F13" s="324">
        <v>1</v>
      </c>
      <c r="G13" s="324">
        <v>6.3</v>
      </c>
      <c r="H13" s="324">
        <v>1.5900000000000001E-2</v>
      </c>
      <c r="I13" s="324">
        <v>1.5900000000000001E-2</v>
      </c>
      <c r="J13" s="324">
        <v>1.5900000000000001E-2</v>
      </c>
      <c r="K13" s="324">
        <v>2</v>
      </c>
      <c r="L13" s="324">
        <v>4</v>
      </c>
      <c r="M13" s="324" t="s">
        <v>2150</v>
      </c>
      <c r="N13" s="324">
        <v>7.6</v>
      </c>
      <c r="O13" s="324">
        <v>4.5999999999999996</v>
      </c>
      <c r="P13" s="324">
        <v>2</v>
      </c>
      <c r="Q13" s="324" t="s">
        <v>366</v>
      </c>
      <c r="R13" s="324">
        <v>-55</v>
      </c>
      <c r="S13" s="324">
        <v>125</v>
      </c>
      <c r="T13" s="324">
        <v>1</v>
      </c>
      <c r="W13" s="336">
        <v>0.85</v>
      </c>
      <c r="X13" s="336"/>
      <c r="Y13" s="324">
        <v>0.67600000000000005</v>
      </c>
      <c r="Z13" s="324">
        <v>4.8</v>
      </c>
      <c r="AA13" s="352">
        <v>2</v>
      </c>
      <c r="AB13" s="353"/>
      <c r="AC13" s="353"/>
      <c r="AD13" s="353"/>
      <c r="AE13" s="353"/>
      <c r="AF13" s="353"/>
      <c r="AG13" s="353"/>
      <c r="AH13" s="353"/>
      <c r="AI13" s="353"/>
      <c r="AJ13" s="353"/>
      <c r="AK13" s="353"/>
      <c r="AL13" s="353"/>
      <c r="AM13" s="353"/>
      <c r="AN13" s="353"/>
      <c r="AO13" s="353"/>
      <c r="AP13" s="353"/>
      <c r="AQ13" s="353"/>
      <c r="AR13" s="353"/>
      <c r="AS13" s="353"/>
      <c r="AT13" s="353"/>
    </row>
    <row r="14" spans="1:49" ht="14.1" customHeight="1">
      <c r="A14" s="324" t="s">
        <v>364</v>
      </c>
      <c r="B14" s="351" t="s">
        <v>412</v>
      </c>
      <c r="C14" s="324">
        <v>33</v>
      </c>
      <c r="D14" s="324">
        <v>0.2</v>
      </c>
      <c r="E14" s="324">
        <v>0</v>
      </c>
      <c r="F14" s="324">
        <v>1</v>
      </c>
      <c r="G14" s="324">
        <v>10</v>
      </c>
      <c r="H14" s="324">
        <v>1.6899999999999998E-2</v>
      </c>
      <c r="I14" s="324">
        <v>1.6899999999999998E-2</v>
      </c>
      <c r="J14" s="324">
        <v>1.6899999999999998E-2</v>
      </c>
      <c r="K14" s="324">
        <v>2</v>
      </c>
      <c r="L14" s="324">
        <v>3.4</v>
      </c>
      <c r="M14" s="324" t="s">
        <v>2150</v>
      </c>
      <c r="N14" s="324">
        <v>7.6</v>
      </c>
      <c r="O14" s="324">
        <v>4.5999999999999996</v>
      </c>
      <c r="P14" s="324">
        <v>2</v>
      </c>
      <c r="Q14" s="324" t="s">
        <v>366</v>
      </c>
      <c r="R14" s="324">
        <v>-55</v>
      </c>
      <c r="S14" s="324">
        <v>125</v>
      </c>
      <c r="T14" s="324">
        <v>1</v>
      </c>
      <c r="W14" s="336">
        <v>0.85</v>
      </c>
      <c r="X14" s="336"/>
      <c r="Y14" s="324">
        <v>0.69099999999999995</v>
      </c>
      <c r="Z14" s="324">
        <v>4.5</v>
      </c>
      <c r="AA14" s="352">
        <v>2</v>
      </c>
      <c r="AB14" s="353"/>
      <c r="AC14" s="353"/>
      <c r="AD14" s="353"/>
      <c r="AE14" s="353"/>
      <c r="AF14" s="353"/>
      <c r="AG14" s="353"/>
      <c r="AH14" s="353"/>
      <c r="AI14" s="353"/>
      <c r="AJ14" s="353"/>
      <c r="AK14" s="353"/>
      <c r="AL14" s="353"/>
      <c r="AM14" s="353"/>
      <c r="AN14" s="353"/>
      <c r="AO14" s="353"/>
      <c r="AP14" s="353"/>
      <c r="AQ14" s="353"/>
      <c r="AR14" s="353"/>
      <c r="AS14" s="353"/>
      <c r="AT14" s="353"/>
    </row>
    <row r="15" spans="1:49" ht="14.1" customHeight="1">
      <c r="A15" s="324" t="s">
        <v>364</v>
      </c>
      <c r="B15" s="351" t="s">
        <v>413</v>
      </c>
      <c r="C15" s="324">
        <v>33</v>
      </c>
      <c r="D15" s="324">
        <v>0.2</v>
      </c>
      <c r="E15" s="324">
        <v>0</v>
      </c>
      <c r="F15" s="324">
        <v>1</v>
      </c>
      <c r="G15" s="324">
        <v>35</v>
      </c>
      <c r="H15" s="324">
        <v>4.1500000000000002E-2</v>
      </c>
      <c r="I15" s="324">
        <v>0.04</v>
      </c>
      <c r="J15" s="324">
        <v>3.6999999999999998E-2</v>
      </c>
      <c r="K15" s="324">
        <v>2</v>
      </c>
      <c r="L15" s="324">
        <v>3.59</v>
      </c>
      <c r="M15" s="324" t="s">
        <v>389</v>
      </c>
      <c r="N15" s="324">
        <v>7.6</v>
      </c>
      <c r="O15" s="324">
        <v>4.5999999999999996</v>
      </c>
      <c r="P15" s="324">
        <v>4.3</v>
      </c>
      <c r="Q15" s="324" t="s">
        <v>386</v>
      </c>
      <c r="R15" s="324">
        <v>-55</v>
      </c>
      <c r="S15" s="324">
        <v>125</v>
      </c>
      <c r="T15" s="324">
        <v>1</v>
      </c>
      <c r="W15" s="336">
        <v>4.2859999999999996</v>
      </c>
      <c r="X15" s="336"/>
      <c r="Y15" s="324">
        <v>0.97699999999999998</v>
      </c>
      <c r="Z15" s="324">
        <v>2.2679999999999998</v>
      </c>
      <c r="AA15" s="352">
        <v>2</v>
      </c>
      <c r="AB15" s="353"/>
      <c r="AC15" s="353"/>
      <c r="AD15" s="353"/>
      <c r="AE15" s="353"/>
      <c r="AF15" s="353"/>
      <c r="AG15" s="353"/>
      <c r="AH15" s="353"/>
      <c r="AI15" s="353"/>
      <c r="AJ15" s="353"/>
      <c r="AK15" s="353"/>
      <c r="AL15" s="353"/>
      <c r="AM15" s="353"/>
      <c r="AN15" s="353"/>
      <c r="AO15" s="353"/>
      <c r="AP15" s="353"/>
      <c r="AQ15" s="353"/>
      <c r="AR15" s="353"/>
      <c r="AS15" s="353"/>
      <c r="AT15" s="353"/>
    </row>
    <row r="16" spans="1:49" ht="14.1" customHeight="1">
      <c r="A16" s="324" t="s">
        <v>364</v>
      </c>
      <c r="B16" s="351" t="s">
        <v>409</v>
      </c>
      <c r="C16" s="324">
        <v>33</v>
      </c>
      <c r="D16" s="324">
        <v>0.2</v>
      </c>
      <c r="E16" s="324">
        <v>0</v>
      </c>
      <c r="F16" s="324">
        <v>1</v>
      </c>
      <c r="G16" s="324">
        <v>4</v>
      </c>
      <c r="H16" s="324">
        <v>5.1999999999999998E-2</v>
      </c>
      <c r="I16" s="324">
        <v>0.05</v>
      </c>
      <c r="J16" s="324">
        <v>4.7E-2</v>
      </c>
      <c r="K16" s="324">
        <v>1</v>
      </c>
      <c r="L16" s="324">
        <v>1.21</v>
      </c>
      <c r="M16" s="324" t="s">
        <v>2158</v>
      </c>
      <c r="N16" s="324">
        <v>3.4</v>
      </c>
      <c r="O16" s="324">
        <v>1.8</v>
      </c>
      <c r="P16" s="324">
        <v>1.8</v>
      </c>
      <c r="Q16" s="324" t="s">
        <v>386</v>
      </c>
      <c r="R16" s="324">
        <v>-55</v>
      </c>
      <c r="S16" s="324">
        <v>105</v>
      </c>
      <c r="T16" s="324">
        <v>1</v>
      </c>
      <c r="W16" s="336">
        <v>0.28599999999999998</v>
      </c>
      <c r="X16" s="336"/>
      <c r="Y16" s="324">
        <v>1.23</v>
      </c>
      <c r="Z16" s="324">
        <v>2.2000000000000002</v>
      </c>
      <c r="AA16" s="352">
        <v>2</v>
      </c>
      <c r="AB16" s="353"/>
      <c r="AC16" s="353"/>
      <c r="AD16" s="353"/>
      <c r="AE16" s="353"/>
      <c r="AF16" s="353"/>
      <c r="AG16" s="353"/>
      <c r="AH16" s="353"/>
      <c r="AI16" s="353"/>
      <c r="AJ16" s="353"/>
      <c r="AK16" s="353"/>
      <c r="AL16" s="353"/>
      <c r="AM16" s="353"/>
      <c r="AN16" s="353"/>
      <c r="AO16" s="353"/>
      <c r="AP16" s="353"/>
      <c r="AQ16" s="353"/>
      <c r="AR16" s="353"/>
      <c r="AS16" s="353"/>
      <c r="AT16" s="353"/>
    </row>
    <row r="17" spans="1:46" ht="14.1" customHeight="1">
      <c r="A17" s="324" t="s">
        <v>364</v>
      </c>
      <c r="B17" s="351" t="s">
        <v>410</v>
      </c>
      <c r="C17" s="324">
        <v>33</v>
      </c>
      <c r="D17" s="324">
        <v>0.2</v>
      </c>
      <c r="E17" s="324">
        <v>0</v>
      </c>
      <c r="F17" s="324">
        <v>1</v>
      </c>
      <c r="G17" s="324">
        <v>6.3</v>
      </c>
      <c r="H17" s="324">
        <v>5.2999999999999999E-2</v>
      </c>
      <c r="I17" s="324">
        <v>0.05</v>
      </c>
      <c r="J17" s="324">
        <v>4.7E-2</v>
      </c>
      <c r="K17" s="324">
        <v>1</v>
      </c>
      <c r="L17" s="324">
        <v>1.17</v>
      </c>
      <c r="M17" s="324" t="s">
        <v>2158</v>
      </c>
      <c r="N17" s="324">
        <v>3.4</v>
      </c>
      <c r="O17" s="324">
        <v>1.8</v>
      </c>
      <c r="P17" s="324">
        <v>1.8</v>
      </c>
      <c r="Q17" s="324" t="s">
        <v>386</v>
      </c>
      <c r="R17" s="324">
        <v>-55</v>
      </c>
      <c r="S17" s="324">
        <v>105</v>
      </c>
      <c r="T17" s="324">
        <v>1</v>
      </c>
      <c r="W17" s="336">
        <v>0.3</v>
      </c>
      <c r="X17" s="336"/>
      <c r="Y17" s="324">
        <v>1.23</v>
      </c>
      <c r="Z17" s="324">
        <v>2.2000000000000002</v>
      </c>
      <c r="AA17" s="352">
        <v>2</v>
      </c>
      <c r="AB17" s="353"/>
      <c r="AC17" s="353"/>
      <c r="AD17" s="353"/>
      <c r="AE17" s="353"/>
      <c r="AF17" s="353"/>
      <c r="AG17" s="353"/>
      <c r="AH17" s="353"/>
      <c r="AI17" s="353"/>
      <c r="AJ17" s="353"/>
      <c r="AK17" s="353"/>
      <c r="AL17" s="353"/>
      <c r="AM17" s="353"/>
      <c r="AN17" s="353"/>
      <c r="AO17" s="353"/>
      <c r="AP17" s="353"/>
      <c r="AQ17" s="353"/>
      <c r="AR17" s="353"/>
      <c r="AS17" s="353"/>
      <c r="AT17" s="353"/>
    </row>
    <row r="18" spans="1:46" ht="14.1" customHeight="1">
      <c r="A18" s="324" t="s">
        <v>364</v>
      </c>
      <c r="B18" s="351" t="s">
        <v>432</v>
      </c>
      <c r="C18" s="324">
        <v>47</v>
      </c>
      <c r="D18" s="324">
        <v>0.2</v>
      </c>
      <c r="E18" s="324">
        <v>0</v>
      </c>
      <c r="F18" s="324">
        <v>1</v>
      </c>
      <c r="G18" s="324">
        <v>6.3</v>
      </c>
      <c r="H18" s="324">
        <v>1.5599999999999999E-2</v>
      </c>
      <c r="I18" s="324">
        <v>1.5599999999999999E-2</v>
      </c>
      <c r="J18" s="324">
        <v>1.5599999999999999E-2</v>
      </c>
      <c r="K18" s="324">
        <v>2</v>
      </c>
      <c r="L18" s="324">
        <v>4.2</v>
      </c>
      <c r="M18" s="324" t="s">
        <v>2150</v>
      </c>
      <c r="N18" s="324">
        <v>7.6</v>
      </c>
      <c r="O18" s="324">
        <v>4.5999999999999996</v>
      </c>
      <c r="P18" s="324">
        <v>2</v>
      </c>
      <c r="Q18" s="324" t="s">
        <v>366</v>
      </c>
      <c r="R18" s="324">
        <v>-55</v>
      </c>
      <c r="S18" s="324">
        <v>125</v>
      </c>
      <c r="T18" s="324">
        <v>1</v>
      </c>
      <c r="W18" s="336">
        <v>0.85</v>
      </c>
      <c r="X18" s="336"/>
      <c r="Y18" s="324">
        <v>0.58799999999999997</v>
      </c>
      <c r="Z18" s="324">
        <v>5.5</v>
      </c>
      <c r="AA18" s="352">
        <v>2</v>
      </c>
      <c r="AB18" s="353"/>
      <c r="AC18" s="353"/>
      <c r="AD18" s="353"/>
      <c r="AE18" s="353"/>
      <c r="AF18" s="353"/>
      <c r="AG18" s="353"/>
      <c r="AH18" s="353"/>
      <c r="AI18" s="353"/>
      <c r="AJ18" s="353"/>
      <c r="AK18" s="353"/>
      <c r="AL18" s="353"/>
      <c r="AM18" s="353"/>
      <c r="AN18" s="353"/>
      <c r="AO18" s="353"/>
      <c r="AP18" s="353"/>
      <c r="AQ18" s="353"/>
      <c r="AR18" s="353"/>
      <c r="AS18" s="353"/>
      <c r="AT18" s="353"/>
    </row>
    <row r="19" spans="1:46" ht="14.1" customHeight="1">
      <c r="A19" s="324" t="s">
        <v>364</v>
      </c>
      <c r="B19" s="351" t="s">
        <v>429</v>
      </c>
      <c r="C19" s="324">
        <v>47</v>
      </c>
      <c r="D19" s="324">
        <v>0.2</v>
      </c>
      <c r="E19" s="324">
        <v>0</v>
      </c>
      <c r="F19" s="324">
        <v>1</v>
      </c>
      <c r="G19" s="324">
        <v>16</v>
      </c>
      <c r="H19" s="324">
        <v>2.7E-2</v>
      </c>
      <c r="I19" s="324">
        <v>2.7E-2</v>
      </c>
      <c r="J19" s="324">
        <v>2.5999999999999999E-2</v>
      </c>
      <c r="K19" s="324">
        <v>2</v>
      </c>
      <c r="L19" s="324">
        <v>2.52</v>
      </c>
      <c r="M19" s="324" t="s">
        <v>291</v>
      </c>
      <c r="N19" s="324">
        <v>7.6</v>
      </c>
      <c r="O19" s="324">
        <v>4.5999999999999996</v>
      </c>
      <c r="P19" s="324">
        <v>3.1</v>
      </c>
      <c r="Q19" s="324" t="s">
        <v>386</v>
      </c>
      <c r="R19" s="324">
        <v>-55</v>
      </c>
      <c r="S19" s="324">
        <v>105</v>
      </c>
      <c r="T19" s="324">
        <v>1</v>
      </c>
      <c r="W19" s="336">
        <v>1.4930000000000001</v>
      </c>
      <c r="X19" s="354"/>
      <c r="Y19" s="324">
        <v>0.63100000000000001</v>
      </c>
      <c r="Z19" s="324">
        <v>3.6</v>
      </c>
      <c r="AA19" s="352">
        <v>2</v>
      </c>
      <c r="AB19" s="353"/>
      <c r="AC19" s="353"/>
      <c r="AD19" s="353"/>
      <c r="AE19" s="353"/>
      <c r="AF19" s="353"/>
      <c r="AG19" s="353"/>
      <c r="AH19" s="353"/>
      <c r="AI19" s="353"/>
      <c r="AJ19" s="353"/>
      <c r="AK19" s="353"/>
      <c r="AL19" s="353"/>
      <c r="AM19" s="353"/>
      <c r="AN19" s="353"/>
      <c r="AO19" s="353"/>
      <c r="AP19" s="353"/>
      <c r="AQ19" s="353"/>
      <c r="AR19" s="353"/>
      <c r="AS19" s="353"/>
      <c r="AT19" s="353"/>
    </row>
    <row r="20" spans="1:46" ht="14.1" customHeight="1">
      <c r="A20" s="324" t="s">
        <v>364</v>
      </c>
      <c r="B20" s="351" t="s">
        <v>430</v>
      </c>
      <c r="C20" s="324">
        <v>47</v>
      </c>
      <c r="D20" s="324">
        <v>0.2</v>
      </c>
      <c r="E20" s="324">
        <v>0</v>
      </c>
      <c r="F20" s="324">
        <v>1</v>
      </c>
      <c r="G20" s="324">
        <v>35</v>
      </c>
      <c r="H20" s="324">
        <v>0.03</v>
      </c>
      <c r="I20" s="324">
        <v>0.03</v>
      </c>
      <c r="J20" s="324">
        <v>2.7E-2</v>
      </c>
      <c r="K20" s="324">
        <v>2</v>
      </c>
      <c r="L20" s="324">
        <v>3</v>
      </c>
      <c r="M20" s="324" t="s">
        <v>431</v>
      </c>
      <c r="N20" s="324">
        <v>7.5</v>
      </c>
      <c r="O20" s="324">
        <v>6.3</v>
      </c>
      <c r="P20" s="324">
        <v>3.8</v>
      </c>
      <c r="Q20" s="324" t="s">
        <v>386</v>
      </c>
      <c r="R20" s="324">
        <v>-55</v>
      </c>
      <c r="S20" s="324">
        <v>125</v>
      </c>
      <c r="T20" s="324">
        <v>1</v>
      </c>
      <c r="W20" s="336">
        <v>4.5720000000000001</v>
      </c>
      <c r="X20" s="336"/>
      <c r="Y20" s="324">
        <v>0.77600000000000002</v>
      </c>
      <c r="Z20" s="324">
        <v>3.1</v>
      </c>
      <c r="AA20" s="352">
        <v>2</v>
      </c>
      <c r="AB20" s="353"/>
      <c r="AC20" s="353"/>
      <c r="AD20" s="353"/>
      <c r="AE20" s="353"/>
      <c r="AF20" s="353"/>
      <c r="AG20" s="353"/>
      <c r="AH20" s="353"/>
      <c r="AI20" s="353"/>
      <c r="AJ20" s="353"/>
      <c r="AK20" s="353"/>
      <c r="AL20" s="353"/>
      <c r="AM20" s="353"/>
      <c r="AN20" s="353"/>
      <c r="AO20" s="353"/>
      <c r="AP20" s="353"/>
      <c r="AQ20" s="353"/>
      <c r="AR20" s="353"/>
      <c r="AS20" s="353"/>
      <c r="AT20" s="353"/>
    </row>
    <row r="21" spans="1:46" ht="14.1" customHeight="1">
      <c r="A21" s="324" t="s">
        <v>364</v>
      </c>
      <c r="B21" s="351" t="s">
        <v>428</v>
      </c>
      <c r="C21" s="324">
        <v>47</v>
      </c>
      <c r="D21" s="324">
        <v>0.2</v>
      </c>
      <c r="E21" s="324">
        <v>0</v>
      </c>
      <c r="F21" s="324">
        <v>1</v>
      </c>
      <c r="G21" s="324">
        <v>16</v>
      </c>
      <c r="H21" s="324">
        <v>3.1E-2</v>
      </c>
      <c r="I21" s="324">
        <v>0.03</v>
      </c>
      <c r="J21" s="324">
        <v>2.9000000000000001E-2</v>
      </c>
      <c r="K21" s="324">
        <v>2</v>
      </c>
      <c r="L21" s="324">
        <v>4.5599999999999996</v>
      </c>
      <c r="M21" s="324" t="s">
        <v>291</v>
      </c>
      <c r="N21" s="324">
        <v>7.6</v>
      </c>
      <c r="O21" s="324">
        <v>4.5999999999999996</v>
      </c>
      <c r="P21" s="324">
        <v>3.1</v>
      </c>
      <c r="Q21" s="324" t="s">
        <v>386</v>
      </c>
      <c r="R21" s="324">
        <v>-55</v>
      </c>
      <c r="S21" s="324">
        <v>105</v>
      </c>
      <c r="T21" s="324">
        <v>1</v>
      </c>
      <c r="W21" s="336">
        <v>1</v>
      </c>
      <c r="X21" s="354"/>
      <c r="Y21" s="324">
        <v>0.64600000000000002</v>
      </c>
      <c r="Z21" s="324">
        <v>3.4</v>
      </c>
      <c r="AA21" s="352">
        <v>2</v>
      </c>
      <c r="AB21" s="353"/>
      <c r="AC21" s="353"/>
      <c r="AD21" s="353"/>
      <c r="AE21" s="353"/>
      <c r="AF21" s="353"/>
      <c r="AG21" s="353"/>
      <c r="AH21" s="353"/>
      <c r="AI21" s="353"/>
      <c r="AJ21" s="353"/>
      <c r="AK21" s="353"/>
      <c r="AL21" s="353"/>
      <c r="AM21" s="353"/>
      <c r="AN21" s="353"/>
      <c r="AO21" s="353"/>
      <c r="AP21" s="353"/>
      <c r="AQ21" s="353"/>
      <c r="AR21" s="353"/>
      <c r="AS21" s="353"/>
      <c r="AT21" s="353"/>
    </row>
    <row r="22" spans="1:46" ht="14.1" customHeight="1">
      <c r="A22" s="324" t="s">
        <v>364</v>
      </c>
      <c r="B22" s="351" t="s">
        <v>433</v>
      </c>
      <c r="C22" s="324">
        <v>47</v>
      </c>
      <c r="D22" s="324">
        <v>0.2</v>
      </c>
      <c r="E22" s="324">
        <v>0</v>
      </c>
      <c r="F22" s="324">
        <v>1</v>
      </c>
      <c r="G22" s="324">
        <v>35</v>
      </c>
      <c r="H22" s="324">
        <v>4.5199999999999997E-2</v>
      </c>
      <c r="I22" s="324">
        <v>4.1000000000000002E-2</v>
      </c>
      <c r="J22" s="324">
        <v>3.6999999999999998E-2</v>
      </c>
      <c r="K22" s="324">
        <v>2</v>
      </c>
      <c r="L22" s="324">
        <v>3.06</v>
      </c>
      <c r="M22" s="324" t="s">
        <v>389</v>
      </c>
      <c r="N22" s="324">
        <v>7.6</v>
      </c>
      <c r="O22" s="324">
        <v>4.5999999999999996</v>
      </c>
      <c r="P22" s="324">
        <v>4.3</v>
      </c>
      <c r="Q22" s="324" t="s">
        <v>386</v>
      </c>
      <c r="R22" s="324">
        <v>-55</v>
      </c>
      <c r="S22" s="324">
        <v>125</v>
      </c>
      <c r="T22" s="324">
        <v>1</v>
      </c>
      <c r="W22" s="336">
        <v>4.2140000000000004</v>
      </c>
      <c r="X22" s="336"/>
      <c r="Y22" s="324">
        <v>1.05</v>
      </c>
      <c r="Z22" s="324">
        <v>2.5</v>
      </c>
      <c r="AA22" s="352">
        <v>2</v>
      </c>
      <c r="AB22" s="353"/>
      <c r="AC22" s="353"/>
      <c r="AD22" s="353"/>
      <c r="AE22" s="353"/>
      <c r="AF22" s="353"/>
      <c r="AG22" s="353"/>
      <c r="AH22" s="353"/>
      <c r="AI22" s="353"/>
      <c r="AJ22" s="353"/>
      <c r="AK22" s="353"/>
      <c r="AL22" s="353"/>
      <c r="AM22" s="353"/>
      <c r="AN22" s="353"/>
      <c r="AO22" s="353"/>
      <c r="AP22" s="353"/>
      <c r="AQ22" s="353"/>
      <c r="AR22" s="353"/>
      <c r="AS22" s="353"/>
      <c r="AT22" s="353"/>
    </row>
    <row r="23" spans="1:46" ht="14.1" customHeight="1">
      <c r="A23" s="324" t="s">
        <v>364</v>
      </c>
      <c r="B23" s="351" t="s">
        <v>426</v>
      </c>
      <c r="C23" s="324">
        <v>47</v>
      </c>
      <c r="D23" s="324">
        <v>0.2</v>
      </c>
      <c r="E23" s="324">
        <v>0</v>
      </c>
      <c r="F23" s="324">
        <v>1</v>
      </c>
      <c r="G23" s="324">
        <v>4</v>
      </c>
      <c r="H23" s="324">
        <v>5.7000000000000002E-2</v>
      </c>
      <c r="I23" s="324">
        <v>5.1999999999999998E-2</v>
      </c>
      <c r="J23" s="324">
        <v>4.8000000000000001E-2</v>
      </c>
      <c r="K23" s="324">
        <v>1</v>
      </c>
      <c r="L23" s="324">
        <v>1.21</v>
      </c>
      <c r="M23" s="324" t="s">
        <v>2158</v>
      </c>
      <c r="N23" s="324">
        <v>3.4</v>
      </c>
      <c r="O23" s="324">
        <v>1.8</v>
      </c>
      <c r="P23" s="324">
        <v>1.8</v>
      </c>
      <c r="Q23" s="324" t="s">
        <v>386</v>
      </c>
      <c r="R23" s="324">
        <v>-55</v>
      </c>
      <c r="S23" s="324">
        <v>105</v>
      </c>
      <c r="T23" s="324">
        <v>1</v>
      </c>
      <c r="W23" s="336">
        <v>0.3</v>
      </c>
      <c r="X23" s="336"/>
      <c r="Y23" s="324">
        <v>1.26</v>
      </c>
      <c r="Z23" s="324">
        <v>2.46</v>
      </c>
      <c r="AA23" s="352">
        <v>2</v>
      </c>
      <c r="AB23" s="353"/>
      <c r="AC23" s="353"/>
      <c r="AD23" s="353"/>
      <c r="AE23" s="353"/>
      <c r="AF23" s="353"/>
      <c r="AG23" s="353"/>
      <c r="AH23" s="353"/>
      <c r="AI23" s="353"/>
      <c r="AJ23" s="353"/>
      <c r="AK23" s="353"/>
      <c r="AL23" s="353"/>
      <c r="AM23" s="353"/>
      <c r="AN23" s="353"/>
      <c r="AO23" s="353"/>
      <c r="AP23" s="353"/>
      <c r="AQ23" s="353"/>
      <c r="AR23" s="353"/>
      <c r="AS23" s="353"/>
      <c r="AT23" s="353"/>
    </row>
    <row r="24" spans="1:46" ht="14.1" customHeight="1">
      <c r="A24" s="324" t="s">
        <v>364</v>
      </c>
      <c r="B24" s="351" t="s">
        <v>427</v>
      </c>
      <c r="C24" s="324">
        <v>47</v>
      </c>
      <c r="D24" s="324">
        <v>0.2</v>
      </c>
      <c r="E24" s="324">
        <v>0</v>
      </c>
      <c r="F24" s="324">
        <v>1</v>
      </c>
      <c r="G24" s="324">
        <v>2.5</v>
      </c>
      <c r="H24" s="324">
        <v>6.6000000000000003E-2</v>
      </c>
      <c r="I24" s="324">
        <v>0.06</v>
      </c>
      <c r="J24" s="324">
        <v>5.2999999999999999E-2</v>
      </c>
      <c r="K24" s="324">
        <v>1</v>
      </c>
      <c r="L24" s="324">
        <v>1.04</v>
      </c>
      <c r="M24" s="324" t="s">
        <v>2158</v>
      </c>
      <c r="N24" s="324">
        <v>3.4</v>
      </c>
      <c r="O24" s="324">
        <v>1.8</v>
      </c>
      <c r="P24" s="324">
        <v>1.8</v>
      </c>
      <c r="Q24" s="324" t="s">
        <v>386</v>
      </c>
      <c r="R24" s="324">
        <v>-55</v>
      </c>
      <c r="S24" s="324">
        <v>105</v>
      </c>
      <c r="T24" s="324">
        <v>1</v>
      </c>
      <c r="W24" s="336">
        <v>0.23799999999999999</v>
      </c>
      <c r="X24" s="354"/>
      <c r="Y24" s="324">
        <v>1.35</v>
      </c>
      <c r="Z24" s="324">
        <v>2.2999999999999998</v>
      </c>
      <c r="AA24" s="352">
        <v>2</v>
      </c>
      <c r="AB24" s="353"/>
      <c r="AC24" s="353"/>
      <c r="AD24" s="353"/>
      <c r="AE24" s="353"/>
      <c r="AF24" s="353"/>
      <c r="AG24" s="353"/>
      <c r="AH24" s="353"/>
      <c r="AI24" s="353"/>
      <c r="AJ24" s="353"/>
      <c r="AK24" s="353"/>
      <c r="AL24" s="353"/>
      <c r="AM24" s="353"/>
      <c r="AN24" s="353"/>
      <c r="AO24" s="353"/>
      <c r="AP24" s="353"/>
      <c r="AQ24" s="353"/>
      <c r="AR24" s="353"/>
      <c r="AS24" s="353"/>
      <c r="AT24" s="353"/>
    </row>
    <row r="25" spans="1:46" ht="14.1" customHeight="1">
      <c r="A25" s="324" t="s">
        <v>364</v>
      </c>
      <c r="B25" s="351" t="s">
        <v>435</v>
      </c>
      <c r="C25" s="324">
        <v>56</v>
      </c>
      <c r="D25" s="324">
        <v>0.2</v>
      </c>
      <c r="E25" s="324">
        <v>0</v>
      </c>
      <c r="F25" s="324">
        <v>1</v>
      </c>
      <c r="G25" s="324">
        <v>10</v>
      </c>
      <c r="H25" s="324">
        <v>1.01E-2</v>
      </c>
      <c r="I25" s="324">
        <v>1.01E-2</v>
      </c>
      <c r="J25" s="324">
        <v>1.01E-2</v>
      </c>
      <c r="K25" s="324">
        <v>2</v>
      </c>
      <c r="L25" s="324">
        <v>4.5</v>
      </c>
      <c r="M25" s="324" t="s">
        <v>291</v>
      </c>
      <c r="N25" s="324">
        <v>7.6</v>
      </c>
      <c r="O25" s="324">
        <v>4.5999999999999996</v>
      </c>
      <c r="P25" s="324">
        <v>3.1</v>
      </c>
      <c r="Q25" s="324" t="s">
        <v>366</v>
      </c>
      <c r="R25" s="324">
        <v>-55</v>
      </c>
      <c r="S25" s="324">
        <v>125</v>
      </c>
      <c r="T25" s="324">
        <v>1</v>
      </c>
      <c r="W25" s="336">
        <v>1.1359999999999999</v>
      </c>
      <c r="X25" s="336"/>
      <c r="Y25" s="324">
        <v>0.51300000000000001</v>
      </c>
      <c r="Z25" s="324">
        <v>7</v>
      </c>
      <c r="AA25" s="352">
        <v>2</v>
      </c>
      <c r="AB25" s="353"/>
      <c r="AC25" s="353"/>
      <c r="AD25" s="353"/>
      <c r="AE25" s="353"/>
      <c r="AF25" s="353"/>
      <c r="AG25" s="353"/>
      <c r="AH25" s="353"/>
      <c r="AI25" s="353"/>
      <c r="AJ25" s="353"/>
      <c r="AK25" s="353"/>
      <c r="AL25" s="353"/>
      <c r="AM25" s="353"/>
      <c r="AN25" s="353"/>
      <c r="AO25" s="353"/>
      <c r="AP25" s="353"/>
      <c r="AQ25" s="353"/>
      <c r="AR25" s="353"/>
      <c r="AS25" s="353"/>
      <c r="AT25" s="353"/>
    </row>
    <row r="26" spans="1:46" ht="14.1" customHeight="1">
      <c r="A26" s="324" t="s">
        <v>364</v>
      </c>
      <c r="B26" s="351" t="s">
        <v>436</v>
      </c>
      <c r="C26" s="324">
        <v>56</v>
      </c>
      <c r="D26" s="324">
        <v>0.2</v>
      </c>
      <c r="E26" s="324">
        <v>0</v>
      </c>
      <c r="F26" s="324">
        <v>1</v>
      </c>
      <c r="G26" s="324">
        <v>6.3</v>
      </c>
      <c r="H26" s="324">
        <v>1.6299999999999999E-2</v>
      </c>
      <c r="I26" s="324">
        <v>1.6299999999999999E-2</v>
      </c>
      <c r="J26" s="324">
        <v>1.6299999999999999E-2</v>
      </c>
      <c r="K26" s="324">
        <v>2</v>
      </c>
      <c r="L26" s="324">
        <v>4.0999999999999996</v>
      </c>
      <c r="M26" s="324" t="s">
        <v>2150</v>
      </c>
      <c r="N26" s="324">
        <v>7.6</v>
      </c>
      <c r="O26" s="324">
        <v>4.5999999999999996</v>
      </c>
      <c r="P26" s="324">
        <v>2</v>
      </c>
      <c r="Q26" s="324" t="s">
        <v>366</v>
      </c>
      <c r="R26" s="324">
        <v>-55</v>
      </c>
      <c r="S26" s="324">
        <v>125</v>
      </c>
      <c r="T26" s="324">
        <v>1</v>
      </c>
      <c r="W26" s="336">
        <v>0.85</v>
      </c>
      <c r="X26" s="336"/>
      <c r="Y26" s="324">
        <v>0.56200000000000006</v>
      </c>
      <c r="Z26" s="324">
        <v>5.4</v>
      </c>
      <c r="AA26" s="352">
        <v>2</v>
      </c>
      <c r="AB26" s="353"/>
      <c r="AC26" s="353"/>
      <c r="AD26" s="353"/>
      <c r="AE26" s="353"/>
      <c r="AF26" s="353"/>
      <c r="AG26" s="353"/>
      <c r="AH26" s="353"/>
      <c r="AI26" s="353"/>
      <c r="AJ26" s="353"/>
      <c r="AK26" s="353"/>
      <c r="AL26" s="353"/>
      <c r="AM26" s="353"/>
      <c r="AN26" s="353"/>
      <c r="AO26" s="353"/>
      <c r="AP26" s="353"/>
      <c r="AQ26" s="353"/>
      <c r="AR26" s="353"/>
      <c r="AS26" s="353"/>
      <c r="AT26" s="353"/>
    </row>
    <row r="27" spans="1:46" ht="14.1" customHeight="1">
      <c r="A27" s="324" t="s">
        <v>364</v>
      </c>
      <c r="B27" s="351" t="s">
        <v>442</v>
      </c>
      <c r="C27" s="324">
        <v>68</v>
      </c>
      <c r="D27" s="324">
        <v>0.2</v>
      </c>
      <c r="E27" s="324">
        <v>0</v>
      </c>
      <c r="F27" s="324">
        <v>1</v>
      </c>
      <c r="G27" s="324">
        <v>10</v>
      </c>
      <c r="H27" s="324">
        <v>1.0800000000000001E-2</v>
      </c>
      <c r="I27" s="324">
        <v>1.0800000000000001E-2</v>
      </c>
      <c r="J27" s="324">
        <v>1.0800000000000001E-2</v>
      </c>
      <c r="K27" s="324">
        <v>2</v>
      </c>
      <c r="L27" s="324">
        <v>4.5</v>
      </c>
      <c r="M27" s="324" t="s">
        <v>291</v>
      </c>
      <c r="N27" s="324">
        <v>7.6</v>
      </c>
      <c r="O27" s="324">
        <v>4.5999999999999996</v>
      </c>
      <c r="P27" s="324">
        <v>3.1</v>
      </c>
      <c r="Q27" s="324" t="s">
        <v>366</v>
      </c>
      <c r="R27" s="324">
        <v>-55</v>
      </c>
      <c r="S27" s="324">
        <v>125</v>
      </c>
      <c r="T27" s="324">
        <v>1</v>
      </c>
      <c r="W27" s="336">
        <v>1.1359999999999999</v>
      </c>
      <c r="X27" s="336"/>
      <c r="Y27" s="324">
        <v>0.46800000000000003</v>
      </c>
      <c r="Z27" s="324">
        <v>7.6</v>
      </c>
      <c r="AA27" s="352">
        <v>2</v>
      </c>
      <c r="AB27" s="353"/>
      <c r="AC27" s="353"/>
      <c r="AD27" s="353"/>
      <c r="AE27" s="353"/>
      <c r="AF27" s="353"/>
      <c r="AG27" s="353"/>
      <c r="AH27" s="353"/>
      <c r="AI27" s="353"/>
      <c r="AJ27" s="353"/>
      <c r="AK27" s="353"/>
      <c r="AL27" s="353"/>
      <c r="AM27" s="353"/>
      <c r="AN27" s="353"/>
      <c r="AO27" s="353"/>
      <c r="AP27" s="353"/>
      <c r="AQ27" s="353"/>
      <c r="AR27" s="353"/>
      <c r="AS27" s="353"/>
      <c r="AT27" s="353"/>
    </row>
    <row r="28" spans="1:46" ht="14.1" customHeight="1">
      <c r="A28" s="324" t="s">
        <v>364</v>
      </c>
      <c r="B28" s="351" t="s">
        <v>446</v>
      </c>
      <c r="C28" s="324">
        <v>68</v>
      </c>
      <c r="D28" s="324">
        <v>0.2</v>
      </c>
      <c r="E28" s="324">
        <v>0</v>
      </c>
      <c r="F28" s="324">
        <v>1</v>
      </c>
      <c r="G28" s="324">
        <v>6.3</v>
      </c>
      <c r="H28" s="324">
        <v>1.52E-2</v>
      </c>
      <c r="I28" s="324">
        <v>1.52E-2</v>
      </c>
      <c r="J28" s="324">
        <v>1.52E-2</v>
      </c>
      <c r="K28" s="324">
        <v>2</v>
      </c>
      <c r="L28" s="324">
        <v>4.0999999999999996</v>
      </c>
      <c r="M28" s="324" t="s">
        <v>2150</v>
      </c>
      <c r="N28" s="324">
        <v>7.6</v>
      </c>
      <c r="O28" s="324">
        <v>4.5999999999999996</v>
      </c>
      <c r="P28" s="324">
        <v>2</v>
      </c>
      <c r="Q28" s="324" t="s">
        <v>366</v>
      </c>
      <c r="R28" s="324">
        <v>-55</v>
      </c>
      <c r="S28" s="324">
        <v>125</v>
      </c>
      <c r="T28" s="324">
        <v>1</v>
      </c>
      <c r="W28" s="336">
        <v>0.85</v>
      </c>
      <c r="X28" s="336"/>
      <c r="Y28" s="324">
        <v>0.501</v>
      </c>
      <c r="Z28" s="324">
        <v>6.2</v>
      </c>
      <c r="AA28" s="352">
        <v>2</v>
      </c>
      <c r="AB28" s="353"/>
      <c r="AC28" s="353"/>
      <c r="AD28" s="353"/>
      <c r="AE28" s="353"/>
      <c r="AF28" s="353"/>
      <c r="AG28" s="353"/>
      <c r="AH28" s="353"/>
      <c r="AI28" s="353"/>
      <c r="AJ28" s="353"/>
      <c r="AK28" s="353"/>
      <c r="AL28" s="353"/>
      <c r="AM28" s="353"/>
      <c r="AN28" s="353"/>
      <c r="AO28" s="353"/>
      <c r="AP28" s="353"/>
      <c r="AQ28" s="353"/>
      <c r="AR28" s="353"/>
      <c r="AS28" s="353"/>
      <c r="AT28" s="353"/>
    </row>
    <row r="29" spans="1:46" ht="14.1" customHeight="1">
      <c r="A29" s="324" t="s">
        <v>364</v>
      </c>
      <c r="B29" s="351" t="s">
        <v>447</v>
      </c>
      <c r="C29" s="324">
        <v>68</v>
      </c>
      <c r="D29" s="324">
        <v>0.2</v>
      </c>
      <c r="E29" s="324">
        <v>0</v>
      </c>
      <c r="F29" s="324">
        <v>1</v>
      </c>
      <c r="G29" s="324">
        <v>25</v>
      </c>
      <c r="H29" s="324">
        <v>0.03</v>
      </c>
      <c r="I29" s="324">
        <v>2.8000000000000001E-2</v>
      </c>
      <c r="J29" s="324">
        <v>2.5000000000000001E-2</v>
      </c>
      <c r="K29" s="324">
        <v>2</v>
      </c>
      <c r="L29" s="324">
        <v>2.58</v>
      </c>
      <c r="M29" s="324" t="s">
        <v>389</v>
      </c>
      <c r="N29" s="324">
        <v>7.6</v>
      </c>
      <c r="O29" s="324">
        <v>4.5999999999999996</v>
      </c>
      <c r="P29" s="324">
        <v>4.3</v>
      </c>
      <c r="Q29" s="324" t="s">
        <v>386</v>
      </c>
      <c r="R29" s="324">
        <v>-55</v>
      </c>
      <c r="S29" s="324">
        <v>125</v>
      </c>
      <c r="T29" s="324">
        <v>1</v>
      </c>
      <c r="W29" s="336">
        <v>4</v>
      </c>
      <c r="X29" s="336"/>
      <c r="Y29" s="324">
        <v>0.69099999999999995</v>
      </c>
      <c r="Z29" s="324">
        <v>3.9</v>
      </c>
      <c r="AA29" s="352">
        <v>2</v>
      </c>
      <c r="AB29" s="353"/>
      <c r="AC29" s="353"/>
      <c r="AD29" s="353"/>
      <c r="AE29" s="353"/>
      <c r="AF29" s="353"/>
      <c r="AG29" s="353"/>
      <c r="AH29" s="353"/>
      <c r="AI29" s="353"/>
      <c r="AJ29" s="353"/>
      <c r="AK29" s="353"/>
      <c r="AL29" s="353"/>
      <c r="AM29" s="353"/>
      <c r="AN29" s="353"/>
      <c r="AO29" s="353"/>
      <c r="AP29" s="353"/>
      <c r="AQ29" s="353"/>
      <c r="AR29" s="353"/>
      <c r="AS29" s="353"/>
      <c r="AT29" s="353"/>
    </row>
    <row r="30" spans="1:46" ht="14.1" customHeight="1">
      <c r="A30" s="324" t="s">
        <v>364</v>
      </c>
      <c r="B30" s="351" t="s">
        <v>441</v>
      </c>
      <c r="C30" s="324">
        <v>68</v>
      </c>
      <c r="D30" s="324">
        <v>0.2</v>
      </c>
      <c r="E30" s="324">
        <v>0</v>
      </c>
      <c r="F30" s="324">
        <v>1</v>
      </c>
      <c r="G30" s="324">
        <v>2.5</v>
      </c>
      <c r="H30" s="324">
        <v>5.8000000000000003E-2</v>
      </c>
      <c r="I30" s="324">
        <v>5.0999999999999997E-2</v>
      </c>
      <c r="J30" s="324">
        <v>4.5999999999999999E-2</v>
      </c>
      <c r="K30" s="324">
        <v>1</v>
      </c>
      <c r="L30" s="324">
        <v>1.05</v>
      </c>
      <c r="M30" s="324" t="s">
        <v>2158</v>
      </c>
      <c r="N30" s="324">
        <v>3.4</v>
      </c>
      <c r="O30" s="324">
        <v>1.8</v>
      </c>
      <c r="P30" s="324">
        <v>1.8</v>
      </c>
      <c r="Q30" s="324" t="s">
        <v>386</v>
      </c>
      <c r="R30" s="324">
        <v>-55</v>
      </c>
      <c r="S30" s="324">
        <v>105</v>
      </c>
      <c r="T30" s="324">
        <v>1</v>
      </c>
      <c r="W30" s="336">
        <v>0.27500000000000002</v>
      </c>
      <c r="X30" s="354"/>
      <c r="Y30" s="324">
        <v>1.175</v>
      </c>
      <c r="Z30" s="324">
        <v>2.96</v>
      </c>
      <c r="AA30" s="352">
        <v>2</v>
      </c>
      <c r="AB30" s="353"/>
      <c r="AC30" s="353"/>
      <c r="AD30" s="353"/>
      <c r="AE30" s="353"/>
      <c r="AF30" s="353"/>
      <c r="AG30" s="353"/>
      <c r="AH30" s="353"/>
      <c r="AI30" s="353"/>
      <c r="AJ30" s="353"/>
      <c r="AK30" s="353"/>
      <c r="AL30" s="353"/>
      <c r="AM30" s="353"/>
      <c r="AN30" s="353"/>
      <c r="AO30" s="353"/>
      <c r="AP30" s="353"/>
      <c r="AQ30" s="353"/>
      <c r="AR30" s="353"/>
      <c r="AS30" s="353"/>
      <c r="AT30" s="353"/>
    </row>
    <row r="31" spans="1:46" ht="14.1" customHeight="1">
      <c r="A31" s="324" t="s">
        <v>364</v>
      </c>
      <c r="B31" s="351" t="s">
        <v>451</v>
      </c>
      <c r="C31" s="324">
        <v>82</v>
      </c>
      <c r="D31" s="324">
        <v>0.2</v>
      </c>
      <c r="E31" s="324">
        <v>0</v>
      </c>
      <c r="F31" s="324">
        <v>1</v>
      </c>
      <c r="G31" s="324">
        <v>6.3</v>
      </c>
      <c r="H31" s="324">
        <v>1.5900000000000001E-2</v>
      </c>
      <c r="I31" s="324">
        <v>1.5900000000000001E-2</v>
      </c>
      <c r="J31" s="324">
        <v>1.5900000000000001E-2</v>
      </c>
      <c r="K31" s="324">
        <v>2</v>
      </c>
      <c r="L31" s="324">
        <v>3.3</v>
      </c>
      <c r="M31" s="324" t="s">
        <v>2150</v>
      </c>
      <c r="N31" s="324">
        <v>7.6</v>
      </c>
      <c r="O31" s="324">
        <v>4.5999999999999996</v>
      </c>
      <c r="P31" s="324">
        <v>2</v>
      </c>
      <c r="Q31" s="324" t="s">
        <v>366</v>
      </c>
      <c r="R31" s="324">
        <v>-55</v>
      </c>
      <c r="S31" s="324">
        <v>125</v>
      </c>
      <c r="T31" s="324">
        <v>1</v>
      </c>
      <c r="W31" s="336">
        <v>0.85</v>
      </c>
      <c r="X31" s="336"/>
      <c r="Y31" s="324">
        <v>0.501</v>
      </c>
      <c r="Z31" s="324">
        <v>6.4</v>
      </c>
      <c r="AA31" s="352">
        <v>2</v>
      </c>
      <c r="AB31" s="353"/>
      <c r="AC31" s="353"/>
      <c r="AD31" s="353"/>
      <c r="AE31" s="353"/>
      <c r="AF31" s="353"/>
      <c r="AG31" s="353"/>
      <c r="AH31" s="353"/>
      <c r="AI31" s="353"/>
      <c r="AJ31" s="353"/>
      <c r="AK31" s="353"/>
      <c r="AL31" s="353"/>
      <c r="AM31" s="353"/>
      <c r="AN31" s="353"/>
      <c r="AO31" s="353"/>
      <c r="AP31" s="353"/>
      <c r="AQ31" s="353"/>
      <c r="AR31" s="353"/>
      <c r="AS31" s="353"/>
      <c r="AT31" s="353"/>
    </row>
    <row r="32" spans="1:46" ht="14.1" customHeight="1">
      <c r="A32" s="324" t="s">
        <v>364</v>
      </c>
      <c r="B32" s="351" t="s">
        <v>450</v>
      </c>
      <c r="C32" s="324">
        <v>82</v>
      </c>
      <c r="D32" s="324">
        <v>0.2</v>
      </c>
      <c r="E32" s="324">
        <v>0</v>
      </c>
      <c r="F32" s="324">
        <v>1</v>
      </c>
      <c r="G32" s="324">
        <v>4</v>
      </c>
      <c r="H32" s="324">
        <v>1.6299999999999999E-2</v>
      </c>
      <c r="I32" s="324">
        <v>1.6299999999999999E-2</v>
      </c>
      <c r="J32" s="324">
        <v>1.6299999999999999E-2</v>
      </c>
      <c r="K32" s="324">
        <v>2</v>
      </c>
      <c r="L32" s="324">
        <v>4</v>
      </c>
      <c r="M32" s="324" t="s">
        <v>2150</v>
      </c>
      <c r="N32" s="324">
        <v>7.6</v>
      </c>
      <c r="O32" s="324">
        <v>4.5999999999999996</v>
      </c>
      <c r="P32" s="324">
        <v>2</v>
      </c>
      <c r="Q32" s="324" t="s">
        <v>366</v>
      </c>
      <c r="R32" s="324">
        <v>-55</v>
      </c>
      <c r="S32" s="324">
        <v>125</v>
      </c>
      <c r="T32" s="324">
        <v>1</v>
      </c>
      <c r="W32" s="336">
        <v>0.85</v>
      </c>
      <c r="X32" s="336"/>
      <c r="Y32" s="324">
        <v>0.49</v>
      </c>
      <c r="Z32" s="324">
        <v>6.4</v>
      </c>
      <c r="AA32" s="352">
        <v>2</v>
      </c>
      <c r="AB32" s="353"/>
      <c r="AC32" s="353"/>
      <c r="AD32" s="353"/>
      <c r="AE32" s="353"/>
      <c r="AF32" s="353"/>
      <c r="AG32" s="353"/>
      <c r="AH32" s="353"/>
      <c r="AI32" s="353"/>
      <c r="AJ32" s="353"/>
      <c r="AK32" s="353"/>
      <c r="AL32" s="353"/>
      <c r="AM32" s="353"/>
      <c r="AN32" s="353"/>
      <c r="AO32" s="353"/>
      <c r="AP32" s="353"/>
      <c r="AQ32" s="353"/>
      <c r="AR32" s="353"/>
      <c r="AS32" s="353"/>
      <c r="AT32" s="353"/>
    </row>
    <row r="33" spans="1:46" ht="14.1" customHeight="1">
      <c r="A33" s="324" t="s">
        <v>364</v>
      </c>
      <c r="B33" s="351" t="s">
        <v>461</v>
      </c>
      <c r="C33" s="324">
        <v>100</v>
      </c>
      <c r="D33" s="324">
        <v>0.2</v>
      </c>
      <c r="E33" s="324">
        <v>0</v>
      </c>
      <c r="F33" s="324">
        <v>1</v>
      </c>
      <c r="G33" s="324">
        <v>6.3</v>
      </c>
      <c r="H33" s="324">
        <v>6.4999999999999997E-3</v>
      </c>
      <c r="I33" s="324">
        <v>6.4999999999999997E-3</v>
      </c>
      <c r="J33" s="324">
        <v>6.4999999999999997E-3</v>
      </c>
      <c r="K33" s="324">
        <v>2</v>
      </c>
      <c r="L33" s="324">
        <v>4.92</v>
      </c>
      <c r="M33" s="324" t="s">
        <v>291</v>
      </c>
      <c r="N33" s="324">
        <v>7.6</v>
      </c>
      <c r="O33" s="324">
        <v>4.5999999999999996</v>
      </c>
      <c r="P33" s="324">
        <v>3.1</v>
      </c>
      <c r="Q33" s="324" t="s">
        <v>386</v>
      </c>
      <c r="R33" s="324">
        <v>-55</v>
      </c>
      <c r="S33" s="324">
        <v>105</v>
      </c>
      <c r="T33" s="324">
        <v>1</v>
      </c>
      <c r="W33" s="336">
        <v>1.07</v>
      </c>
      <c r="X33" s="354"/>
      <c r="Y33" s="324">
        <v>0.33100000000000002</v>
      </c>
      <c r="Z33" s="324">
        <v>13</v>
      </c>
      <c r="AA33" s="352">
        <v>2</v>
      </c>
      <c r="AB33" s="353"/>
      <c r="AC33" s="353"/>
      <c r="AD33" s="353"/>
      <c r="AE33" s="353"/>
      <c r="AF33" s="353"/>
      <c r="AG33" s="353"/>
      <c r="AH33" s="353"/>
      <c r="AI33" s="353"/>
      <c r="AJ33" s="353"/>
      <c r="AK33" s="353"/>
      <c r="AL33" s="353"/>
      <c r="AM33" s="353"/>
      <c r="AN33" s="353"/>
      <c r="AO33" s="353"/>
      <c r="AP33" s="353"/>
      <c r="AQ33" s="353"/>
      <c r="AR33" s="353"/>
      <c r="AS33" s="353"/>
      <c r="AT33" s="353"/>
    </row>
    <row r="34" spans="1:46" ht="14.1" customHeight="1">
      <c r="A34" s="324" t="s">
        <v>364</v>
      </c>
      <c r="B34" s="351" t="s">
        <v>467</v>
      </c>
      <c r="C34" s="324">
        <v>100</v>
      </c>
      <c r="D34" s="324">
        <v>0.2</v>
      </c>
      <c r="E34" s="324">
        <v>0</v>
      </c>
      <c r="F34" s="324">
        <v>1</v>
      </c>
      <c r="G34" s="324">
        <v>10</v>
      </c>
      <c r="H34" s="324">
        <v>8.6999999999999994E-3</v>
      </c>
      <c r="I34" s="324">
        <v>8.6999999999999994E-3</v>
      </c>
      <c r="J34" s="324">
        <v>8.6999999999999994E-3</v>
      </c>
      <c r="K34" s="324">
        <v>2</v>
      </c>
      <c r="L34" s="324">
        <v>2.2999999999999998</v>
      </c>
      <c r="M34" s="324" t="s">
        <v>2150</v>
      </c>
      <c r="N34" s="324">
        <v>7.6</v>
      </c>
      <c r="O34" s="324">
        <v>4.5999999999999996</v>
      </c>
      <c r="P34" s="324">
        <v>2</v>
      </c>
      <c r="Q34" s="324" t="s">
        <v>366</v>
      </c>
      <c r="R34" s="324">
        <v>-55</v>
      </c>
      <c r="S34" s="324">
        <v>125</v>
      </c>
      <c r="T34" s="324">
        <v>1</v>
      </c>
      <c r="W34" s="336">
        <v>1.5</v>
      </c>
      <c r="X34" s="336"/>
      <c r="Y34" s="324">
        <v>0.38</v>
      </c>
      <c r="Z34" s="324">
        <v>10.4</v>
      </c>
      <c r="AA34" s="352">
        <v>2</v>
      </c>
      <c r="AB34" s="353"/>
      <c r="AC34" s="353"/>
      <c r="AD34" s="353"/>
      <c r="AE34" s="353"/>
      <c r="AF34" s="353"/>
      <c r="AG34" s="353"/>
      <c r="AH34" s="353"/>
      <c r="AI34" s="353"/>
      <c r="AJ34" s="353"/>
      <c r="AK34" s="353"/>
      <c r="AL34" s="353"/>
      <c r="AM34" s="353"/>
      <c r="AN34" s="353"/>
      <c r="AO34" s="353"/>
      <c r="AP34" s="353"/>
      <c r="AQ34" s="353"/>
      <c r="AR34" s="353"/>
      <c r="AS34" s="353"/>
      <c r="AT34" s="353"/>
    </row>
    <row r="35" spans="1:46" ht="14.1" customHeight="1">
      <c r="A35" s="324" t="s">
        <v>364</v>
      </c>
      <c r="B35" s="351" t="s">
        <v>459</v>
      </c>
      <c r="C35" s="324">
        <v>100</v>
      </c>
      <c r="D35" s="324">
        <v>0.2</v>
      </c>
      <c r="E35" s="324">
        <v>0</v>
      </c>
      <c r="F35" s="324">
        <v>1</v>
      </c>
      <c r="G35" s="324">
        <v>6.3</v>
      </c>
      <c r="H35" s="324">
        <v>1.26E-2</v>
      </c>
      <c r="I35" s="324">
        <v>1.26E-2</v>
      </c>
      <c r="J35" s="324">
        <v>1.26E-2</v>
      </c>
      <c r="K35" s="324">
        <v>2</v>
      </c>
      <c r="L35" s="324">
        <v>4.5999999999999996</v>
      </c>
      <c r="M35" s="324" t="s">
        <v>291</v>
      </c>
      <c r="N35" s="324">
        <v>7.6</v>
      </c>
      <c r="O35" s="324">
        <v>4.5999999999999996</v>
      </c>
      <c r="P35" s="324">
        <v>3.1</v>
      </c>
      <c r="Q35" s="324" t="s">
        <v>366</v>
      </c>
      <c r="R35" s="324">
        <v>-55</v>
      </c>
      <c r="S35" s="324">
        <v>125</v>
      </c>
      <c r="T35" s="324">
        <v>1</v>
      </c>
      <c r="W35" s="336">
        <v>1.1359999999999999</v>
      </c>
      <c r="X35" s="336"/>
      <c r="Y35" s="324">
        <v>0.41699999999999998</v>
      </c>
      <c r="Z35" s="324">
        <v>8</v>
      </c>
      <c r="AA35" s="352">
        <v>2</v>
      </c>
      <c r="AB35" s="353"/>
      <c r="AC35" s="353"/>
      <c r="AD35" s="353"/>
      <c r="AE35" s="353"/>
      <c r="AF35" s="353"/>
      <c r="AG35" s="353"/>
      <c r="AH35" s="353"/>
      <c r="AI35" s="353"/>
      <c r="AJ35" s="353"/>
      <c r="AK35" s="353"/>
      <c r="AL35" s="353"/>
      <c r="AM35" s="353"/>
      <c r="AN35" s="353"/>
      <c r="AO35" s="353"/>
      <c r="AP35" s="353"/>
      <c r="AQ35" s="353"/>
      <c r="AR35" s="353"/>
      <c r="AS35" s="353"/>
      <c r="AT35" s="353"/>
    </row>
    <row r="36" spans="1:46" ht="14.1" customHeight="1">
      <c r="A36" s="324" t="s">
        <v>364</v>
      </c>
      <c r="B36" s="351" t="s">
        <v>460</v>
      </c>
      <c r="C36" s="324">
        <v>100</v>
      </c>
      <c r="D36" s="324">
        <v>0.2</v>
      </c>
      <c r="E36" s="324">
        <v>0</v>
      </c>
      <c r="F36" s="324">
        <v>1</v>
      </c>
      <c r="G36" s="324">
        <v>2</v>
      </c>
      <c r="H36" s="324">
        <v>1.6E-2</v>
      </c>
      <c r="I36" s="324">
        <v>1.6E-2</v>
      </c>
      <c r="J36" s="324">
        <v>1.6E-2</v>
      </c>
      <c r="K36" s="324">
        <v>2</v>
      </c>
      <c r="L36" s="324">
        <v>5.7</v>
      </c>
      <c r="M36" s="324" t="s">
        <v>291</v>
      </c>
      <c r="N36" s="324">
        <v>7.6</v>
      </c>
      <c r="O36" s="324">
        <v>4.5999999999999996</v>
      </c>
      <c r="P36" s="324">
        <v>3.1</v>
      </c>
      <c r="Q36" s="324" t="s">
        <v>366</v>
      </c>
      <c r="R36" s="324">
        <v>-55</v>
      </c>
      <c r="S36" s="324">
        <v>125</v>
      </c>
      <c r="T36" s="324">
        <v>1</v>
      </c>
      <c r="W36" s="336">
        <v>0.85</v>
      </c>
      <c r="X36" s="336"/>
      <c r="Y36" s="324">
        <v>0.2</v>
      </c>
      <c r="Z36" s="324">
        <v>6.7</v>
      </c>
      <c r="AA36" s="352">
        <v>2</v>
      </c>
      <c r="AB36" s="353"/>
      <c r="AC36" s="353"/>
      <c r="AD36" s="353"/>
      <c r="AE36" s="353"/>
      <c r="AF36" s="353"/>
      <c r="AG36" s="353"/>
      <c r="AH36" s="353"/>
      <c r="AI36" s="353"/>
      <c r="AJ36" s="353"/>
      <c r="AK36" s="353"/>
      <c r="AL36" s="353"/>
      <c r="AM36" s="353"/>
      <c r="AN36" s="353"/>
      <c r="AO36" s="353"/>
      <c r="AP36" s="353"/>
      <c r="AQ36" s="353"/>
      <c r="AR36" s="353"/>
      <c r="AS36" s="353"/>
      <c r="AT36" s="353"/>
    </row>
    <row r="37" spans="1:46" ht="14.1" customHeight="1">
      <c r="A37" s="324" t="s">
        <v>364</v>
      </c>
      <c r="B37" s="351" t="s">
        <v>462</v>
      </c>
      <c r="C37" s="324">
        <v>100</v>
      </c>
      <c r="D37" s="324">
        <v>0.2</v>
      </c>
      <c r="E37" s="324">
        <v>0</v>
      </c>
      <c r="F37" s="324">
        <v>1</v>
      </c>
      <c r="G37" s="324">
        <v>10</v>
      </c>
      <c r="H37" s="324">
        <v>1.6299999999999999E-2</v>
      </c>
      <c r="I37" s="324">
        <v>1.5699999999999999E-2</v>
      </c>
      <c r="J37" s="324">
        <v>1.4800000000000001E-2</v>
      </c>
      <c r="K37" s="324">
        <v>2</v>
      </c>
      <c r="L37" s="324">
        <v>5.42</v>
      </c>
      <c r="M37" s="324" t="s">
        <v>291</v>
      </c>
      <c r="N37" s="324">
        <v>7.6</v>
      </c>
      <c r="O37" s="324">
        <v>4.5999999999999996</v>
      </c>
      <c r="P37" s="324">
        <v>3.1</v>
      </c>
      <c r="Q37" s="324" t="s">
        <v>386</v>
      </c>
      <c r="R37" s="324">
        <v>-55</v>
      </c>
      <c r="S37" s="324">
        <v>105</v>
      </c>
      <c r="T37" s="324">
        <v>1</v>
      </c>
      <c r="W37" s="336">
        <v>0.72299999999999998</v>
      </c>
      <c r="X37" s="354"/>
      <c r="Y37" s="324">
        <v>0.41699999999999998</v>
      </c>
      <c r="Z37" s="324">
        <v>6.2</v>
      </c>
      <c r="AA37" s="352">
        <v>2</v>
      </c>
      <c r="AB37" s="353"/>
      <c r="AC37" s="353"/>
      <c r="AD37" s="353"/>
      <c r="AE37" s="353"/>
      <c r="AF37" s="353"/>
      <c r="AG37" s="353"/>
      <c r="AH37" s="353"/>
      <c r="AI37" s="353"/>
      <c r="AJ37" s="353"/>
      <c r="AK37" s="353"/>
      <c r="AL37" s="353"/>
      <c r="AM37" s="353"/>
      <c r="AN37" s="353"/>
      <c r="AO37" s="353"/>
      <c r="AP37" s="353"/>
      <c r="AQ37" s="353"/>
      <c r="AR37" s="353"/>
      <c r="AS37" s="353"/>
      <c r="AT37" s="353"/>
    </row>
    <row r="38" spans="1:46" ht="14.1" customHeight="1">
      <c r="A38" s="324" t="s">
        <v>364</v>
      </c>
      <c r="B38" s="351" t="s">
        <v>468</v>
      </c>
      <c r="C38" s="324">
        <v>100</v>
      </c>
      <c r="D38" s="324">
        <v>0.2</v>
      </c>
      <c r="E38" s="324">
        <v>0</v>
      </c>
      <c r="F38" s="324">
        <v>1</v>
      </c>
      <c r="G38" s="324">
        <v>20</v>
      </c>
      <c r="H38" s="324">
        <v>2.1999999999999999E-2</v>
      </c>
      <c r="I38" s="324">
        <v>2.1000000000000001E-2</v>
      </c>
      <c r="J38" s="324">
        <v>1.9E-2</v>
      </c>
      <c r="K38" s="324">
        <v>2</v>
      </c>
      <c r="L38" s="324">
        <v>5.7</v>
      </c>
      <c r="M38" s="324" t="s">
        <v>389</v>
      </c>
      <c r="N38" s="324">
        <v>7.6</v>
      </c>
      <c r="O38" s="324">
        <v>4.5999999999999996</v>
      </c>
      <c r="P38" s="324">
        <v>4.3</v>
      </c>
      <c r="Q38" s="324" t="s">
        <v>386</v>
      </c>
      <c r="R38" s="324">
        <v>-55</v>
      </c>
      <c r="S38" s="324">
        <v>125</v>
      </c>
      <c r="T38" s="324">
        <v>1</v>
      </c>
      <c r="W38" s="336">
        <v>4.1429999999999998</v>
      </c>
      <c r="X38" s="336"/>
      <c r="Y38" s="324">
        <v>0.49</v>
      </c>
      <c r="Z38" s="324">
        <v>5.68</v>
      </c>
      <c r="AA38" s="352">
        <v>2</v>
      </c>
      <c r="AB38" s="353"/>
      <c r="AC38" s="353"/>
      <c r="AD38" s="353"/>
      <c r="AE38" s="353"/>
      <c r="AF38" s="353"/>
      <c r="AG38" s="353"/>
      <c r="AH38" s="353"/>
      <c r="AI38" s="353"/>
      <c r="AJ38" s="353"/>
      <c r="AK38" s="353"/>
      <c r="AL38" s="353"/>
      <c r="AM38" s="353"/>
      <c r="AN38" s="353"/>
      <c r="AO38" s="353"/>
      <c r="AP38" s="353"/>
      <c r="AQ38" s="353"/>
      <c r="AR38" s="353"/>
      <c r="AS38" s="353"/>
      <c r="AT38" s="353"/>
    </row>
    <row r="39" spans="1:46" ht="14.1" customHeight="1">
      <c r="A39" s="324" t="s">
        <v>364</v>
      </c>
      <c r="B39" s="351" t="s">
        <v>463</v>
      </c>
      <c r="C39" s="324">
        <v>100</v>
      </c>
      <c r="D39" s="324">
        <v>0.2</v>
      </c>
      <c r="E39" s="324">
        <v>0</v>
      </c>
      <c r="F39" s="324">
        <v>1</v>
      </c>
      <c r="G39" s="324">
        <v>10</v>
      </c>
      <c r="H39" s="324">
        <v>2.4E-2</v>
      </c>
      <c r="I39" s="324">
        <v>2.3E-2</v>
      </c>
      <c r="J39" s="324">
        <v>2.1999999999999999E-2</v>
      </c>
      <c r="K39" s="324">
        <v>2</v>
      </c>
      <c r="L39" s="324">
        <v>3.07</v>
      </c>
      <c r="M39" s="324" t="s">
        <v>291</v>
      </c>
      <c r="N39" s="324">
        <v>7.6</v>
      </c>
      <c r="O39" s="324">
        <v>4.5999999999999996</v>
      </c>
      <c r="P39" s="324">
        <v>3.1</v>
      </c>
      <c r="Q39" s="324" t="s">
        <v>386</v>
      </c>
      <c r="R39" s="324">
        <v>-55</v>
      </c>
      <c r="S39" s="324">
        <v>105</v>
      </c>
      <c r="T39" s="324">
        <v>1</v>
      </c>
      <c r="W39" s="336">
        <v>1.4930000000000001</v>
      </c>
      <c r="X39" s="354"/>
      <c r="Y39" s="324">
        <v>0.51200000000000001</v>
      </c>
      <c r="Z39" s="324">
        <v>5.4</v>
      </c>
      <c r="AA39" s="352">
        <v>2</v>
      </c>
      <c r="AB39" s="353"/>
      <c r="AC39" s="353"/>
      <c r="AD39" s="353"/>
      <c r="AE39" s="353"/>
      <c r="AF39" s="353"/>
      <c r="AG39" s="353"/>
      <c r="AH39" s="353"/>
      <c r="AI39" s="353"/>
      <c r="AJ39" s="353"/>
      <c r="AK39" s="353"/>
      <c r="AL39" s="353"/>
      <c r="AM39" s="353"/>
      <c r="AN39" s="353"/>
      <c r="AO39" s="353"/>
      <c r="AP39" s="353"/>
      <c r="AQ39" s="353"/>
      <c r="AR39" s="353"/>
      <c r="AS39" s="353"/>
      <c r="AT39" s="353"/>
    </row>
    <row r="40" spans="1:46" ht="14.1" customHeight="1">
      <c r="A40" s="324" t="s">
        <v>364</v>
      </c>
      <c r="B40" s="351" t="s">
        <v>466</v>
      </c>
      <c r="C40" s="324">
        <v>100</v>
      </c>
      <c r="D40" s="324">
        <v>0.2</v>
      </c>
      <c r="E40" s="324">
        <v>0</v>
      </c>
      <c r="F40" s="324">
        <v>1</v>
      </c>
      <c r="G40" s="324">
        <v>25</v>
      </c>
      <c r="H40" s="324">
        <v>3.5000000000000003E-2</v>
      </c>
      <c r="I40" s="324">
        <v>0.03</v>
      </c>
      <c r="J40" s="324">
        <v>2.7E-2</v>
      </c>
      <c r="K40" s="324">
        <v>2</v>
      </c>
      <c r="L40" s="324">
        <v>6.8</v>
      </c>
      <c r="M40" s="324" t="s">
        <v>431</v>
      </c>
      <c r="N40" s="324">
        <v>7.5</v>
      </c>
      <c r="O40" s="324">
        <v>6.3</v>
      </c>
      <c r="P40" s="324">
        <v>3.8</v>
      </c>
      <c r="Q40" s="324" t="s">
        <v>386</v>
      </c>
      <c r="R40" s="324">
        <v>-55</v>
      </c>
      <c r="S40" s="324">
        <v>125</v>
      </c>
      <c r="T40" s="324">
        <v>1</v>
      </c>
      <c r="W40" s="336">
        <v>4.6429999999999998</v>
      </c>
      <c r="X40" s="336"/>
      <c r="Y40" s="324">
        <v>0.85099999999999998</v>
      </c>
      <c r="Z40" s="324">
        <v>4.0999999999999996</v>
      </c>
      <c r="AA40" s="352">
        <v>2</v>
      </c>
      <c r="AB40" s="353"/>
      <c r="AC40" s="353"/>
      <c r="AD40" s="353"/>
      <c r="AE40" s="353"/>
      <c r="AF40" s="353"/>
      <c r="AG40" s="353"/>
      <c r="AH40" s="353"/>
      <c r="AI40" s="353"/>
      <c r="AJ40" s="353"/>
      <c r="AK40" s="353"/>
      <c r="AL40" s="353"/>
      <c r="AM40" s="353"/>
      <c r="AN40" s="353"/>
      <c r="AO40" s="353"/>
      <c r="AP40" s="353"/>
      <c r="AQ40" s="353"/>
      <c r="AR40" s="353"/>
      <c r="AS40" s="353"/>
      <c r="AT40" s="353"/>
    </row>
    <row r="41" spans="1:46" ht="14.1" customHeight="1">
      <c r="A41" s="324" t="s">
        <v>364</v>
      </c>
      <c r="B41" s="351" t="s">
        <v>475</v>
      </c>
      <c r="C41" s="324">
        <v>120</v>
      </c>
      <c r="D41" s="324">
        <v>0.2</v>
      </c>
      <c r="E41" s="324">
        <v>0</v>
      </c>
      <c r="F41" s="324">
        <v>1</v>
      </c>
      <c r="G41" s="324">
        <v>10</v>
      </c>
      <c r="H41" s="324">
        <v>8.6E-3</v>
      </c>
      <c r="I41" s="324">
        <v>8.6E-3</v>
      </c>
      <c r="J41" s="324">
        <v>8.6E-3</v>
      </c>
      <c r="K41" s="324">
        <v>2</v>
      </c>
      <c r="L41" s="324">
        <v>2.75</v>
      </c>
      <c r="M41" s="324" t="s">
        <v>2150</v>
      </c>
      <c r="N41" s="324">
        <v>7.6</v>
      </c>
      <c r="O41" s="324">
        <v>4.5999999999999996</v>
      </c>
      <c r="P41" s="324">
        <v>2</v>
      </c>
      <c r="Q41" s="324" t="s">
        <v>366</v>
      </c>
      <c r="R41" s="324">
        <v>-55</v>
      </c>
      <c r="S41" s="324">
        <v>125</v>
      </c>
      <c r="T41" s="324">
        <v>1</v>
      </c>
      <c r="W41" s="336">
        <v>1.643</v>
      </c>
      <c r="X41" s="336"/>
      <c r="Y41" s="324">
        <v>0.34599999999999997</v>
      </c>
      <c r="Z41" s="324">
        <v>11.1</v>
      </c>
      <c r="AA41" s="352">
        <v>2</v>
      </c>
      <c r="AB41" s="353"/>
      <c r="AC41" s="353"/>
      <c r="AD41" s="353"/>
      <c r="AE41" s="353"/>
      <c r="AF41" s="353"/>
      <c r="AG41" s="353"/>
      <c r="AH41" s="353"/>
      <c r="AI41" s="353"/>
      <c r="AJ41" s="353"/>
      <c r="AK41" s="353"/>
      <c r="AL41" s="353"/>
      <c r="AM41" s="353"/>
      <c r="AN41" s="353"/>
      <c r="AO41" s="353"/>
      <c r="AP41" s="353"/>
      <c r="AQ41" s="353"/>
      <c r="AR41" s="353"/>
      <c r="AS41" s="353"/>
      <c r="AT41" s="353"/>
    </row>
    <row r="42" spans="1:46" ht="14.1" customHeight="1">
      <c r="A42" s="324" t="s">
        <v>364</v>
      </c>
      <c r="B42" s="351" t="s">
        <v>473</v>
      </c>
      <c r="C42" s="324">
        <v>120</v>
      </c>
      <c r="D42" s="324">
        <v>0.2</v>
      </c>
      <c r="E42" s="324">
        <v>0</v>
      </c>
      <c r="F42" s="324">
        <v>1</v>
      </c>
      <c r="G42" s="324">
        <v>4</v>
      </c>
      <c r="H42" s="324">
        <v>1.2500000000000001E-2</v>
      </c>
      <c r="I42" s="324">
        <v>1.2500000000000001E-2</v>
      </c>
      <c r="J42" s="324">
        <v>1.2500000000000001E-2</v>
      </c>
      <c r="K42" s="324">
        <v>2</v>
      </c>
      <c r="L42" s="324">
        <v>7</v>
      </c>
      <c r="M42" s="324" t="s">
        <v>291</v>
      </c>
      <c r="N42" s="324">
        <v>7.6</v>
      </c>
      <c r="O42" s="324">
        <v>4.5999999999999996</v>
      </c>
      <c r="P42" s="324">
        <v>3.1</v>
      </c>
      <c r="Q42" s="324" t="s">
        <v>366</v>
      </c>
      <c r="R42" s="324">
        <v>-55</v>
      </c>
      <c r="S42" s="324">
        <v>125</v>
      </c>
      <c r="T42" s="324">
        <v>1</v>
      </c>
      <c r="W42" s="336">
        <v>1.1359999999999999</v>
      </c>
      <c r="X42" s="336"/>
      <c r="Y42" s="324">
        <v>0.371</v>
      </c>
      <c r="Z42" s="324">
        <v>9</v>
      </c>
      <c r="AA42" s="352">
        <v>2</v>
      </c>
      <c r="AB42" s="353"/>
      <c r="AC42" s="353"/>
      <c r="AD42" s="353"/>
      <c r="AE42" s="353"/>
      <c r="AF42" s="353"/>
      <c r="AG42" s="353"/>
      <c r="AH42" s="353"/>
      <c r="AI42" s="353"/>
      <c r="AJ42" s="353"/>
      <c r="AK42" s="353"/>
      <c r="AL42" s="353"/>
      <c r="AM42" s="353"/>
      <c r="AN42" s="353"/>
      <c r="AO42" s="353"/>
      <c r="AP42" s="353"/>
      <c r="AQ42" s="353"/>
      <c r="AR42" s="353"/>
      <c r="AS42" s="353"/>
      <c r="AT42" s="353"/>
    </row>
    <row r="43" spans="1:46" ht="14.1" customHeight="1">
      <c r="A43" s="324" t="s">
        <v>364</v>
      </c>
      <c r="B43" s="351" t="s">
        <v>474</v>
      </c>
      <c r="C43" s="324">
        <v>120</v>
      </c>
      <c r="D43" s="324">
        <v>0.2</v>
      </c>
      <c r="E43" s="324">
        <v>0</v>
      </c>
      <c r="F43" s="324">
        <v>1</v>
      </c>
      <c r="G43" s="324">
        <v>2</v>
      </c>
      <c r="H43" s="324">
        <v>1.4999999999999999E-2</v>
      </c>
      <c r="I43" s="324">
        <v>1.4999999999999999E-2</v>
      </c>
      <c r="J43" s="324">
        <v>1.4999999999999999E-2</v>
      </c>
      <c r="K43" s="324">
        <v>2</v>
      </c>
      <c r="L43" s="324">
        <v>4.4000000000000004</v>
      </c>
      <c r="M43" s="324" t="s">
        <v>291</v>
      </c>
      <c r="N43" s="324">
        <v>7.6</v>
      </c>
      <c r="O43" s="324">
        <v>4.5999999999999996</v>
      </c>
      <c r="P43" s="324">
        <v>3.1</v>
      </c>
      <c r="Q43" s="324" t="s">
        <v>366</v>
      </c>
      <c r="R43" s="324">
        <v>-55</v>
      </c>
      <c r="S43" s="324">
        <v>125</v>
      </c>
      <c r="T43" s="324">
        <v>1</v>
      </c>
      <c r="W43" s="336">
        <v>0.85</v>
      </c>
      <c r="X43" s="336"/>
      <c r="Y43" s="324">
        <v>0.3</v>
      </c>
      <c r="Z43" s="324">
        <v>7.6</v>
      </c>
      <c r="AA43" s="352">
        <v>2</v>
      </c>
      <c r="AB43" s="353"/>
      <c r="AC43" s="353"/>
      <c r="AD43" s="353"/>
      <c r="AE43" s="353"/>
      <c r="AF43" s="353"/>
      <c r="AG43" s="353"/>
      <c r="AH43" s="353"/>
      <c r="AI43" s="353"/>
      <c r="AJ43" s="353"/>
      <c r="AK43" s="353"/>
      <c r="AL43" s="353"/>
      <c r="AM43" s="353"/>
      <c r="AN43" s="353"/>
      <c r="AO43" s="353"/>
      <c r="AP43" s="353"/>
      <c r="AQ43" s="353"/>
      <c r="AR43" s="353"/>
      <c r="AS43" s="353"/>
      <c r="AT43" s="353"/>
    </row>
    <row r="44" spans="1:46" ht="14.1" customHeight="1">
      <c r="A44" s="324" t="s">
        <v>364</v>
      </c>
      <c r="B44" s="351" t="s">
        <v>482</v>
      </c>
      <c r="C44" s="324">
        <v>150</v>
      </c>
      <c r="D44" s="324">
        <v>0.2</v>
      </c>
      <c r="E44" s="324">
        <v>0</v>
      </c>
      <c r="F44" s="324">
        <v>1</v>
      </c>
      <c r="G44" s="324">
        <v>6.3</v>
      </c>
      <c r="H44" s="324">
        <v>5.4999999999999997E-3</v>
      </c>
      <c r="I44" s="324">
        <v>5.4999999999999997E-3</v>
      </c>
      <c r="J44" s="324">
        <v>5.4999999999999997E-3</v>
      </c>
      <c r="K44" s="324">
        <v>2</v>
      </c>
      <c r="L44" s="324">
        <v>4.13</v>
      </c>
      <c r="M44" s="324" t="s">
        <v>291</v>
      </c>
      <c r="N44" s="324">
        <v>7.6</v>
      </c>
      <c r="O44" s="324">
        <v>4.5999999999999996</v>
      </c>
      <c r="P44" s="324">
        <v>3.1</v>
      </c>
      <c r="Q44" s="324" t="s">
        <v>386</v>
      </c>
      <c r="R44" s="324">
        <v>-55</v>
      </c>
      <c r="S44" s="324">
        <v>105</v>
      </c>
      <c r="T44" s="324">
        <v>1</v>
      </c>
      <c r="W44" s="336">
        <v>1.05</v>
      </c>
      <c r="X44" s="354"/>
      <c r="Y44" s="324">
        <v>0.26900000000000002</v>
      </c>
      <c r="Z44" s="324">
        <v>16.8</v>
      </c>
      <c r="AA44" s="352">
        <v>2</v>
      </c>
      <c r="AB44" s="353"/>
      <c r="AC44" s="353"/>
      <c r="AD44" s="353"/>
      <c r="AE44" s="353"/>
      <c r="AF44" s="353"/>
      <c r="AG44" s="353"/>
      <c r="AH44" s="353"/>
      <c r="AI44" s="353"/>
      <c r="AJ44" s="353"/>
      <c r="AK44" s="353"/>
      <c r="AL44" s="353"/>
      <c r="AM44" s="353"/>
      <c r="AN44" s="353"/>
      <c r="AO44" s="353"/>
      <c r="AP44" s="353"/>
      <c r="AQ44" s="353"/>
      <c r="AR44" s="353"/>
      <c r="AS44" s="353"/>
      <c r="AT44" s="353"/>
    </row>
    <row r="45" spans="1:46" ht="14.1" customHeight="1">
      <c r="A45" s="324" t="s">
        <v>364</v>
      </c>
      <c r="B45" s="351" t="s">
        <v>481</v>
      </c>
      <c r="C45" s="324">
        <v>150</v>
      </c>
      <c r="D45" s="324">
        <v>0.2</v>
      </c>
      <c r="E45" s="324">
        <v>0</v>
      </c>
      <c r="F45" s="324">
        <v>1</v>
      </c>
      <c r="G45" s="324">
        <v>4</v>
      </c>
      <c r="H45" s="324">
        <v>6.0000000000000001E-3</v>
      </c>
      <c r="I45" s="324">
        <v>6.0000000000000001E-3</v>
      </c>
      <c r="J45" s="324">
        <v>6.0000000000000001E-3</v>
      </c>
      <c r="K45" s="324">
        <v>2</v>
      </c>
      <c r="L45" s="324">
        <v>4.54</v>
      </c>
      <c r="M45" s="324" t="s">
        <v>291</v>
      </c>
      <c r="N45" s="324">
        <v>7.6</v>
      </c>
      <c r="O45" s="324">
        <v>4.5999999999999996</v>
      </c>
      <c r="P45" s="324">
        <v>3.1</v>
      </c>
      <c r="Q45" s="324" t="s">
        <v>386</v>
      </c>
      <c r="R45" s="324">
        <v>-55</v>
      </c>
      <c r="S45" s="324">
        <v>105</v>
      </c>
      <c r="T45" s="324">
        <v>1</v>
      </c>
      <c r="W45" s="336">
        <v>1</v>
      </c>
      <c r="X45" s="354"/>
      <c r="Y45" s="324">
        <v>0.27500000000000002</v>
      </c>
      <c r="Z45" s="324">
        <v>15</v>
      </c>
      <c r="AA45" s="352">
        <v>2</v>
      </c>
      <c r="AB45" s="353"/>
      <c r="AC45" s="353"/>
      <c r="AD45" s="353"/>
      <c r="AE45" s="353"/>
      <c r="AF45" s="353"/>
      <c r="AG45" s="353"/>
      <c r="AH45" s="353"/>
      <c r="AI45" s="353"/>
      <c r="AJ45" s="353"/>
      <c r="AK45" s="353"/>
      <c r="AL45" s="353"/>
      <c r="AM45" s="353"/>
      <c r="AN45" s="353"/>
      <c r="AO45" s="353"/>
      <c r="AP45" s="353"/>
      <c r="AQ45" s="353"/>
      <c r="AR45" s="353"/>
      <c r="AS45" s="353"/>
      <c r="AT45" s="353"/>
    </row>
    <row r="46" spans="1:46" ht="14.1" customHeight="1">
      <c r="A46" s="324" t="s">
        <v>364</v>
      </c>
      <c r="B46" s="351" t="s">
        <v>492</v>
      </c>
      <c r="C46" s="324">
        <v>150</v>
      </c>
      <c r="D46" s="324">
        <v>0.2</v>
      </c>
      <c r="E46" s="324">
        <v>0</v>
      </c>
      <c r="F46" s="324">
        <v>1</v>
      </c>
      <c r="G46" s="324">
        <v>6.3</v>
      </c>
      <c r="H46" s="324">
        <v>8.0000000000000002E-3</v>
      </c>
      <c r="I46" s="324">
        <v>8.0000000000000002E-3</v>
      </c>
      <c r="J46" s="324">
        <v>8.0000000000000002E-3</v>
      </c>
      <c r="K46" s="324">
        <v>2</v>
      </c>
      <c r="L46" s="324">
        <v>3.5</v>
      </c>
      <c r="M46" s="324" t="s">
        <v>2150</v>
      </c>
      <c r="N46" s="324">
        <v>7.6</v>
      </c>
      <c r="O46" s="324">
        <v>4.5999999999999996</v>
      </c>
      <c r="P46" s="324">
        <v>2</v>
      </c>
      <c r="Q46" s="324" t="s">
        <v>366</v>
      </c>
      <c r="R46" s="324">
        <v>-55</v>
      </c>
      <c r="S46" s="324">
        <v>125</v>
      </c>
      <c r="T46" s="324">
        <v>1</v>
      </c>
      <c r="W46" s="336">
        <v>1.5</v>
      </c>
      <c r="X46" s="336"/>
      <c r="Y46" s="324">
        <v>0.32300000000000001</v>
      </c>
      <c r="Z46" s="324">
        <v>11.7</v>
      </c>
      <c r="AA46" s="352">
        <v>2</v>
      </c>
      <c r="AB46" s="353"/>
      <c r="AC46" s="353"/>
      <c r="AD46" s="353"/>
      <c r="AE46" s="353"/>
      <c r="AF46" s="353"/>
      <c r="AG46" s="353"/>
      <c r="AH46" s="353"/>
      <c r="AI46" s="353"/>
      <c r="AJ46" s="353"/>
      <c r="AK46" s="353"/>
      <c r="AL46" s="353"/>
      <c r="AM46" s="353"/>
      <c r="AN46" s="353"/>
      <c r="AO46" s="353"/>
      <c r="AP46" s="353"/>
      <c r="AQ46" s="353"/>
      <c r="AR46" s="353"/>
      <c r="AS46" s="353"/>
      <c r="AT46" s="353"/>
    </row>
    <row r="47" spans="1:46" ht="14.1" customHeight="1">
      <c r="A47" s="324" t="s">
        <v>364</v>
      </c>
      <c r="B47" s="351" t="s">
        <v>493</v>
      </c>
      <c r="C47" s="324">
        <v>150</v>
      </c>
      <c r="D47" s="324">
        <v>0.2</v>
      </c>
      <c r="E47" s="324">
        <v>0</v>
      </c>
      <c r="F47" s="324">
        <v>1</v>
      </c>
      <c r="G47" s="324">
        <v>10</v>
      </c>
      <c r="H47" s="324">
        <v>8.0000000000000002E-3</v>
      </c>
      <c r="I47" s="324">
        <v>8.0000000000000002E-3</v>
      </c>
      <c r="J47" s="324">
        <v>8.0000000000000002E-3</v>
      </c>
      <c r="K47" s="324">
        <v>2</v>
      </c>
      <c r="L47" s="324">
        <v>2.65</v>
      </c>
      <c r="M47" s="324" t="s">
        <v>2150</v>
      </c>
      <c r="N47" s="324">
        <v>7.6</v>
      </c>
      <c r="O47" s="324">
        <v>4.5999999999999996</v>
      </c>
      <c r="P47" s="324">
        <v>2</v>
      </c>
      <c r="Q47" s="324" t="s">
        <v>366</v>
      </c>
      <c r="R47" s="324">
        <v>-55</v>
      </c>
      <c r="S47" s="324">
        <v>125</v>
      </c>
      <c r="T47" s="324">
        <v>1</v>
      </c>
      <c r="W47" s="336">
        <v>1.643</v>
      </c>
      <c r="X47" s="336"/>
      <c r="Y47" s="324">
        <v>0.316</v>
      </c>
      <c r="Z47" s="324">
        <v>12.1</v>
      </c>
      <c r="AA47" s="352">
        <v>2</v>
      </c>
      <c r="AB47" s="353"/>
      <c r="AC47" s="353"/>
      <c r="AD47" s="353"/>
      <c r="AE47" s="353"/>
      <c r="AF47" s="353"/>
      <c r="AG47" s="353"/>
      <c r="AH47" s="353"/>
      <c r="AI47" s="353"/>
      <c r="AJ47" s="353"/>
      <c r="AK47" s="353"/>
      <c r="AL47" s="353"/>
      <c r="AM47" s="353"/>
      <c r="AN47" s="353"/>
      <c r="AO47" s="353"/>
      <c r="AP47" s="353"/>
      <c r="AQ47" s="353"/>
      <c r="AR47" s="353"/>
      <c r="AS47" s="353"/>
      <c r="AT47" s="353"/>
    </row>
    <row r="48" spans="1:46" ht="14.1" customHeight="1">
      <c r="A48" s="324" t="s">
        <v>364</v>
      </c>
      <c r="B48" s="351" t="s">
        <v>480</v>
      </c>
      <c r="C48" s="324">
        <v>150</v>
      </c>
      <c r="D48" s="324">
        <v>0.2</v>
      </c>
      <c r="E48" s="324">
        <v>0</v>
      </c>
      <c r="F48" s="324">
        <v>1</v>
      </c>
      <c r="G48" s="324">
        <v>2</v>
      </c>
      <c r="H48" s="324">
        <v>8.9999999999999993E-3</v>
      </c>
      <c r="I48" s="324">
        <v>8.9999999999999993E-3</v>
      </c>
      <c r="J48" s="324">
        <v>8.9999999999999993E-3</v>
      </c>
      <c r="K48" s="324">
        <v>2</v>
      </c>
      <c r="L48" s="324">
        <v>4.5</v>
      </c>
      <c r="M48" s="324" t="s">
        <v>291</v>
      </c>
      <c r="N48" s="324">
        <v>7.6</v>
      </c>
      <c r="O48" s="324">
        <v>4.5999999999999996</v>
      </c>
      <c r="P48" s="324">
        <v>3.1</v>
      </c>
      <c r="Q48" s="324" t="s">
        <v>366</v>
      </c>
      <c r="R48" s="324">
        <v>-55</v>
      </c>
      <c r="S48" s="324">
        <v>125</v>
      </c>
      <c r="T48" s="324">
        <v>1</v>
      </c>
      <c r="W48" s="336">
        <v>0.92100000000000004</v>
      </c>
      <c r="X48" s="336"/>
      <c r="Y48" s="324">
        <v>0.35</v>
      </c>
      <c r="Z48" s="324">
        <v>11.7</v>
      </c>
      <c r="AA48" s="352">
        <v>2</v>
      </c>
      <c r="AB48" s="353"/>
      <c r="AC48" s="353"/>
      <c r="AD48" s="353"/>
      <c r="AE48" s="353"/>
      <c r="AF48" s="353"/>
      <c r="AG48" s="353"/>
      <c r="AH48" s="353"/>
      <c r="AI48" s="353"/>
      <c r="AJ48" s="353"/>
      <c r="AK48" s="353"/>
      <c r="AL48" s="353"/>
      <c r="AM48" s="353"/>
      <c r="AN48" s="353"/>
      <c r="AO48" s="353"/>
      <c r="AP48" s="353"/>
      <c r="AQ48" s="353"/>
      <c r="AR48" s="353"/>
      <c r="AS48" s="353"/>
      <c r="AT48" s="353"/>
    </row>
    <row r="49" spans="1:46" ht="14.1" customHeight="1">
      <c r="A49" s="324" t="s">
        <v>364</v>
      </c>
      <c r="B49" s="351" t="s">
        <v>491</v>
      </c>
      <c r="C49" s="324">
        <v>150</v>
      </c>
      <c r="D49" s="324">
        <v>0.2</v>
      </c>
      <c r="E49" s="324">
        <v>0</v>
      </c>
      <c r="F49" s="324">
        <v>1</v>
      </c>
      <c r="G49" s="324">
        <v>4</v>
      </c>
      <c r="H49" s="324">
        <v>1.225E-2</v>
      </c>
      <c r="I49" s="324">
        <v>1.225E-2</v>
      </c>
      <c r="J49" s="324">
        <v>1.225E-2</v>
      </c>
      <c r="K49" s="324">
        <v>2</v>
      </c>
      <c r="L49" s="324">
        <v>4.3</v>
      </c>
      <c r="M49" s="324" t="s">
        <v>2150</v>
      </c>
      <c r="N49" s="324">
        <v>7.6</v>
      </c>
      <c r="O49" s="324">
        <v>4.5999999999999996</v>
      </c>
      <c r="P49" s="324">
        <v>2</v>
      </c>
      <c r="Q49" s="324" t="s">
        <v>366</v>
      </c>
      <c r="R49" s="324">
        <v>-55</v>
      </c>
      <c r="S49" s="324">
        <v>125</v>
      </c>
      <c r="T49" s="324">
        <v>1</v>
      </c>
      <c r="W49" s="336">
        <v>1.1359999999999999</v>
      </c>
      <c r="X49" s="336"/>
      <c r="Y49" s="324">
        <v>0.34699999999999998</v>
      </c>
      <c r="Z49" s="324">
        <v>10</v>
      </c>
      <c r="AA49" s="352">
        <v>2</v>
      </c>
      <c r="AB49" s="353"/>
      <c r="AC49" s="353"/>
      <c r="AD49" s="353"/>
      <c r="AE49" s="353"/>
      <c r="AF49" s="353"/>
      <c r="AG49" s="353"/>
      <c r="AH49" s="353"/>
      <c r="AI49" s="353"/>
      <c r="AJ49" s="353"/>
      <c r="AK49" s="353"/>
      <c r="AL49" s="353"/>
      <c r="AM49" s="353"/>
      <c r="AN49" s="353"/>
      <c r="AO49" s="353"/>
      <c r="AP49" s="353"/>
      <c r="AQ49" s="353"/>
      <c r="AR49" s="353"/>
      <c r="AS49" s="353"/>
      <c r="AT49" s="353"/>
    </row>
    <row r="50" spans="1:46" ht="14.1" customHeight="1">
      <c r="A50" s="324" t="s">
        <v>364</v>
      </c>
      <c r="B50" s="351" t="s">
        <v>483</v>
      </c>
      <c r="C50" s="324">
        <v>150</v>
      </c>
      <c r="D50" s="324">
        <v>0.2</v>
      </c>
      <c r="E50" s="324">
        <v>0</v>
      </c>
      <c r="F50" s="324">
        <v>1</v>
      </c>
      <c r="G50" s="324">
        <v>10</v>
      </c>
      <c r="H50" s="324">
        <v>1.6E-2</v>
      </c>
      <c r="I50" s="324">
        <v>1.4999999999999999E-2</v>
      </c>
      <c r="J50" s="324">
        <v>1.4999999999999999E-2</v>
      </c>
      <c r="K50" s="324">
        <v>2</v>
      </c>
      <c r="L50" s="324">
        <v>4.8499999999999996</v>
      </c>
      <c r="M50" s="324" t="s">
        <v>291</v>
      </c>
      <c r="N50" s="324">
        <v>7.6</v>
      </c>
      <c r="O50" s="324">
        <v>4.5999999999999996</v>
      </c>
      <c r="P50" s="324">
        <v>3.1</v>
      </c>
      <c r="Q50" s="324" t="s">
        <v>386</v>
      </c>
      <c r="R50" s="324">
        <v>-55</v>
      </c>
      <c r="S50" s="324">
        <v>105</v>
      </c>
      <c r="T50" s="324">
        <v>1</v>
      </c>
      <c r="W50" s="336">
        <v>0.79100000000000004</v>
      </c>
      <c r="X50" s="354"/>
      <c r="Y50" s="324">
        <v>0.32400000000000001</v>
      </c>
      <c r="Z50" s="324">
        <v>8.8000000000000007</v>
      </c>
      <c r="AA50" s="352">
        <v>2</v>
      </c>
      <c r="AB50" s="353"/>
      <c r="AC50" s="353"/>
      <c r="AD50" s="353"/>
      <c r="AE50" s="353"/>
      <c r="AF50" s="353"/>
      <c r="AG50" s="353"/>
      <c r="AH50" s="353"/>
      <c r="AI50" s="353"/>
      <c r="AJ50" s="353"/>
      <c r="AK50" s="353"/>
      <c r="AL50" s="353"/>
      <c r="AM50" s="353"/>
      <c r="AN50" s="353"/>
      <c r="AO50" s="353"/>
      <c r="AP50" s="353"/>
      <c r="AQ50" s="353"/>
      <c r="AR50" s="353"/>
      <c r="AS50" s="353"/>
      <c r="AT50" s="353"/>
    </row>
    <row r="51" spans="1:46" ht="14.1" customHeight="1">
      <c r="A51" s="324" t="s">
        <v>364</v>
      </c>
      <c r="B51" s="351" t="s">
        <v>485</v>
      </c>
      <c r="C51" s="324">
        <v>150</v>
      </c>
      <c r="D51" s="324">
        <v>0.2</v>
      </c>
      <c r="E51" s="324">
        <v>0</v>
      </c>
      <c r="F51" s="324">
        <v>1</v>
      </c>
      <c r="G51" s="324">
        <v>10</v>
      </c>
      <c r="H51" s="324">
        <v>0.02</v>
      </c>
      <c r="I51" s="324">
        <v>1.7999999999999999E-2</v>
      </c>
      <c r="J51" s="324">
        <v>1.7000000000000001E-2</v>
      </c>
      <c r="K51" s="324">
        <v>2</v>
      </c>
      <c r="L51" s="324">
        <v>3.4</v>
      </c>
      <c r="M51" s="324" t="s">
        <v>291</v>
      </c>
      <c r="N51" s="324">
        <v>7.6</v>
      </c>
      <c r="O51" s="324">
        <v>4.5999999999999996</v>
      </c>
      <c r="P51" s="324">
        <v>3.1</v>
      </c>
      <c r="Q51" s="324" t="s">
        <v>386</v>
      </c>
      <c r="R51" s="324">
        <v>-55</v>
      </c>
      <c r="S51" s="324">
        <v>105</v>
      </c>
      <c r="T51" s="324">
        <v>1</v>
      </c>
      <c r="W51" s="336">
        <v>1.4930000000000001</v>
      </c>
      <c r="X51" s="354"/>
      <c r="Y51" s="324">
        <v>0.40699999999999997</v>
      </c>
      <c r="Z51" s="324">
        <v>7.4</v>
      </c>
      <c r="AA51" s="352">
        <v>2</v>
      </c>
      <c r="AB51" s="353"/>
      <c r="AC51" s="353"/>
      <c r="AD51" s="353"/>
      <c r="AE51" s="353"/>
      <c r="AF51" s="353"/>
      <c r="AG51" s="353"/>
      <c r="AH51" s="353"/>
      <c r="AI51" s="353"/>
      <c r="AJ51" s="353"/>
      <c r="AK51" s="353"/>
      <c r="AL51" s="353"/>
      <c r="AM51" s="353"/>
      <c r="AN51" s="353"/>
      <c r="AO51" s="353"/>
      <c r="AP51" s="353"/>
      <c r="AQ51" s="353"/>
      <c r="AR51" s="353"/>
      <c r="AS51" s="353"/>
      <c r="AT51" s="353"/>
    </row>
    <row r="52" spans="1:46" ht="14.1" customHeight="1">
      <c r="A52" s="324" t="s">
        <v>364</v>
      </c>
      <c r="B52" s="351" t="s">
        <v>484</v>
      </c>
      <c r="C52" s="324">
        <v>150</v>
      </c>
      <c r="D52" s="324">
        <v>0.2</v>
      </c>
      <c r="E52" s="324">
        <v>0</v>
      </c>
      <c r="F52" s="324">
        <v>1</v>
      </c>
      <c r="G52" s="324">
        <v>6.3</v>
      </c>
      <c r="H52" s="324">
        <v>2.1000000000000001E-2</v>
      </c>
      <c r="I52" s="324">
        <v>1.9E-2</v>
      </c>
      <c r="J52" s="324">
        <v>1.7999999999999999E-2</v>
      </c>
      <c r="K52" s="324">
        <v>2</v>
      </c>
      <c r="L52" s="324">
        <v>3.24</v>
      </c>
      <c r="M52" s="324" t="s">
        <v>291</v>
      </c>
      <c r="N52" s="324">
        <v>7.6</v>
      </c>
      <c r="O52" s="324">
        <v>4.5999999999999996</v>
      </c>
      <c r="P52" s="324">
        <v>3.1</v>
      </c>
      <c r="Q52" s="324" t="s">
        <v>386</v>
      </c>
      <c r="R52" s="324">
        <v>-55</v>
      </c>
      <c r="S52" s="324">
        <v>105</v>
      </c>
      <c r="T52" s="324">
        <v>1</v>
      </c>
      <c r="W52" s="336">
        <v>1.4930000000000001</v>
      </c>
      <c r="X52" s="354"/>
      <c r="Y52" s="324">
        <v>0.45700000000000002</v>
      </c>
      <c r="Z52" s="324">
        <v>6.9</v>
      </c>
      <c r="AA52" s="352">
        <v>2</v>
      </c>
      <c r="AB52" s="353"/>
      <c r="AC52" s="353"/>
      <c r="AD52" s="353"/>
      <c r="AE52" s="353"/>
      <c r="AF52" s="353"/>
      <c r="AG52" s="353"/>
      <c r="AH52" s="353"/>
      <c r="AI52" s="353"/>
      <c r="AJ52" s="353"/>
      <c r="AK52" s="353"/>
      <c r="AL52" s="353"/>
      <c r="AM52" s="353"/>
      <c r="AN52" s="353"/>
      <c r="AO52" s="353"/>
      <c r="AP52" s="353"/>
      <c r="AQ52" s="353"/>
      <c r="AR52" s="353"/>
      <c r="AS52" s="353"/>
      <c r="AT52" s="353"/>
    </row>
    <row r="53" spans="1:46" ht="14.1" customHeight="1">
      <c r="A53" s="324" t="s">
        <v>364</v>
      </c>
      <c r="B53" s="351" t="s">
        <v>494</v>
      </c>
      <c r="C53" s="324">
        <v>150</v>
      </c>
      <c r="D53" s="324">
        <v>0.2</v>
      </c>
      <c r="E53" s="324">
        <v>0</v>
      </c>
      <c r="F53" s="324">
        <v>1</v>
      </c>
      <c r="G53" s="324">
        <v>16</v>
      </c>
      <c r="H53" s="324">
        <v>2.3E-2</v>
      </c>
      <c r="I53" s="324">
        <v>0.02</v>
      </c>
      <c r="J53" s="324">
        <v>1.7999999999999999E-2</v>
      </c>
      <c r="K53" s="324">
        <v>2</v>
      </c>
      <c r="L53" s="324">
        <v>4.66</v>
      </c>
      <c r="M53" s="324" t="s">
        <v>389</v>
      </c>
      <c r="N53" s="324">
        <v>7.6</v>
      </c>
      <c r="O53" s="324">
        <v>4.5999999999999996</v>
      </c>
      <c r="P53" s="324">
        <v>4.3</v>
      </c>
      <c r="Q53" s="324" t="s">
        <v>386</v>
      </c>
      <c r="R53" s="324">
        <v>-55</v>
      </c>
      <c r="S53" s="324">
        <v>125</v>
      </c>
      <c r="T53" s="324">
        <v>1</v>
      </c>
      <c r="W53" s="336">
        <v>4.1429999999999998</v>
      </c>
      <c r="X53" s="336"/>
      <c r="Y53" s="324">
        <v>0.51200000000000001</v>
      </c>
      <c r="Z53" s="324">
        <v>6.6</v>
      </c>
      <c r="AA53" s="352">
        <v>2</v>
      </c>
      <c r="AB53" s="353"/>
      <c r="AC53" s="353"/>
      <c r="AD53" s="353"/>
      <c r="AE53" s="353"/>
      <c r="AF53" s="353"/>
      <c r="AG53" s="353"/>
      <c r="AH53" s="353"/>
      <c r="AI53" s="353"/>
      <c r="AJ53" s="353"/>
      <c r="AK53" s="353"/>
      <c r="AL53" s="353"/>
      <c r="AM53" s="353"/>
      <c r="AN53" s="353"/>
      <c r="AO53" s="353"/>
      <c r="AP53" s="353"/>
      <c r="AQ53" s="353"/>
      <c r="AR53" s="353"/>
      <c r="AS53" s="353"/>
      <c r="AT53" s="353"/>
    </row>
    <row r="54" spans="1:46" ht="14.1" customHeight="1">
      <c r="A54" s="324" t="s">
        <v>364</v>
      </c>
      <c r="B54" s="351" t="s">
        <v>495</v>
      </c>
      <c r="C54" s="324">
        <v>150</v>
      </c>
      <c r="D54" s="324">
        <v>0.2</v>
      </c>
      <c r="E54" s="324">
        <v>0</v>
      </c>
      <c r="F54" s="324">
        <v>1</v>
      </c>
      <c r="G54" s="324">
        <v>16</v>
      </c>
      <c r="H54" s="324">
        <v>2.9499999999999998E-2</v>
      </c>
      <c r="I54" s="324">
        <v>2.5999999999999999E-2</v>
      </c>
      <c r="J54" s="324">
        <v>2.5000000000000001E-2</v>
      </c>
      <c r="K54" s="324">
        <v>2</v>
      </c>
      <c r="L54" s="324">
        <v>7.11</v>
      </c>
      <c r="M54" s="324" t="s">
        <v>389</v>
      </c>
      <c r="N54" s="324">
        <v>7.6</v>
      </c>
      <c r="O54" s="324">
        <v>4.5999999999999996</v>
      </c>
      <c r="P54" s="324">
        <v>4.3</v>
      </c>
      <c r="Q54" s="324" t="s">
        <v>386</v>
      </c>
      <c r="R54" s="324">
        <v>-55</v>
      </c>
      <c r="S54" s="324">
        <v>105</v>
      </c>
      <c r="T54" s="324">
        <v>1</v>
      </c>
      <c r="W54" s="336">
        <v>3.43</v>
      </c>
      <c r="X54" s="354"/>
      <c r="Y54" s="324">
        <v>0.56200000000000006</v>
      </c>
      <c r="Z54" s="324">
        <v>6</v>
      </c>
      <c r="AA54" s="352">
        <v>2</v>
      </c>
      <c r="AB54" s="353"/>
      <c r="AC54" s="353"/>
      <c r="AD54" s="353"/>
      <c r="AE54" s="353"/>
      <c r="AF54" s="353"/>
      <c r="AG54" s="353"/>
      <c r="AH54" s="353"/>
      <c r="AI54" s="353"/>
      <c r="AJ54" s="353"/>
      <c r="AK54" s="353"/>
      <c r="AL54" s="353"/>
      <c r="AM54" s="353"/>
      <c r="AN54" s="353"/>
      <c r="AO54" s="353"/>
      <c r="AP54" s="353"/>
      <c r="AQ54" s="353"/>
      <c r="AR54" s="353"/>
      <c r="AS54" s="353"/>
      <c r="AT54" s="353"/>
    </row>
    <row r="55" spans="1:46" ht="14.1" customHeight="1">
      <c r="A55" s="324" t="s">
        <v>364</v>
      </c>
      <c r="B55" s="351" t="s">
        <v>503</v>
      </c>
      <c r="C55" s="324">
        <v>180</v>
      </c>
      <c r="D55" s="324">
        <v>0.2</v>
      </c>
      <c r="E55" s="324">
        <v>0</v>
      </c>
      <c r="F55" s="324">
        <v>1</v>
      </c>
      <c r="G55" s="324">
        <v>6.3</v>
      </c>
      <c r="H55" s="324">
        <v>8.0000000000000002E-3</v>
      </c>
      <c r="I55" s="324">
        <v>8.0000000000000002E-3</v>
      </c>
      <c r="J55" s="324">
        <v>8.0000000000000002E-3</v>
      </c>
      <c r="K55" s="324">
        <v>2</v>
      </c>
      <c r="L55" s="324">
        <v>4.9800000000000004</v>
      </c>
      <c r="M55" s="324" t="s">
        <v>389</v>
      </c>
      <c r="N55" s="324">
        <v>7.6</v>
      </c>
      <c r="O55" s="324">
        <v>4.5999999999999996</v>
      </c>
      <c r="P55" s="324">
        <v>4.3</v>
      </c>
      <c r="Q55" s="324" t="s">
        <v>366</v>
      </c>
      <c r="R55" s="324">
        <v>-55</v>
      </c>
      <c r="S55" s="324">
        <v>125</v>
      </c>
      <c r="T55" s="324">
        <v>1</v>
      </c>
      <c r="W55" s="336">
        <v>1.5</v>
      </c>
      <c r="X55" s="336"/>
      <c r="Y55" s="324">
        <v>0.29499999999999998</v>
      </c>
      <c r="Z55" s="324">
        <v>12.6</v>
      </c>
      <c r="AA55" s="352">
        <v>2</v>
      </c>
      <c r="AB55" s="353"/>
      <c r="AC55" s="353"/>
      <c r="AD55" s="353"/>
      <c r="AE55" s="353"/>
      <c r="AF55" s="353"/>
      <c r="AG55" s="353"/>
      <c r="AH55" s="353"/>
      <c r="AI55" s="353"/>
      <c r="AJ55" s="353"/>
      <c r="AK55" s="353"/>
      <c r="AL55" s="353"/>
      <c r="AM55" s="353"/>
      <c r="AN55" s="353"/>
      <c r="AO55" s="353"/>
      <c r="AP55" s="353"/>
      <c r="AQ55" s="353"/>
      <c r="AR55" s="353"/>
      <c r="AS55" s="353"/>
      <c r="AT55" s="353"/>
    </row>
    <row r="56" spans="1:46" ht="14.1" customHeight="1">
      <c r="A56" s="324" t="s">
        <v>364</v>
      </c>
      <c r="B56" s="351" t="s">
        <v>502</v>
      </c>
      <c r="C56" s="324">
        <v>180</v>
      </c>
      <c r="D56" s="324">
        <v>0.2</v>
      </c>
      <c r="E56" s="324">
        <v>0</v>
      </c>
      <c r="F56" s="324">
        <v>1</v>
      </c>
      <c r="G56" s="324">
        <v>4</v>
      </c>
      <c r="H56" s="324">
        <v>8.9999999999999993E-3</v>
      </c>
      <c r="I56" s="324">
        <v>8.9999999999999993E-3</v>
      </c>
      <c r="J56" s="324">
        <v>8.9999999999999993E-3</v>
      </c>
      <c r="K56" s="324">
        <v>2</v>
      </c>
      <c r="L56" s="324">
        <v>4.97</v>
      </c>
      <c r="M56" s="324" t="s">
        <v>389</v>
      </c>
      <c r="N56" s="324">
        <v>7.6</v>
      </c>
      <c r="O56" s="324">
        <v>4.5999999999999996</v>
      </c>
      <c r="P56" s="324">
        <v>4.3</v>
      </c>
      <c r="Q56" s="324" t="s">
        <v>366</v>
      </c>
      <c r="R56" s="324">
        <v>-55</v>
      </c>
      <c r="S56" s="324">
        <v>125</v>
      </c>
      <c r="T56" s="324">
        <v>1</v>
      </c>
      <c r="W56" s="336">
        <v>1.5</v>
      </c>
      <c r="X56" s="336"/>
      <c r="Y56" s="324">
        <v>0.29499999999999998</v>
      </c>
      <c r="Z56" s="324">
        <v>13</v>
      </c>
      <c r="AA56" s="352">
        <v>2</v>
      </c>
      <c r="AB56" s="353"/>
      <c r="AC56" s="353"/>
      <c r="AD56" s="353"/>
      <c r="AE56" s="353"/>
      <c r="AF56" s="353"/>
      <c r="AG56" s="353"/>
      <c r="AH56" s="353"/>
      <c r="AI56" s="353"/>
      <c r="AJ56" s="353"/>
      <c r="AK56" s="353"/>
      <c r="AL56" s="353"/>
      <c r="AM56" s="353"/>
      <c r="AN56" s="353"/>
      <c r="AO56" s="353"/>
      <c r="AP56" s="353"/>
      <c r="AQ56" s="353"/>
      <c r="AR56" s="353"/>
      <c r="AS56" s="353"/>
      <c r="AT56" s="353"/>
    </row>
    <row r="57" spans="1:46" ht="14.1" customHeight="1">
      <c r="A57" s="324" t="s">
        <v>364</v>
      </c>
      <c r="B57" s="351" t="s">
        <v>500</v>
      </c>
      <c r="C57" s="324">
        <v>180</v>
      </c>
      <c r="D57" s="324">
        <v>0.2</v>
      </c>
      <c r="E57" s="324">
        <v>0</v>
      </c>
      <c r="F57" s="324">
        <v>1</v>
      </c>
      <c r="G57" s="324">
        <v>2</v>
      </c>
      <c r="H57" s="324">
        <v>1.0999999999999999E-2</v>
      </c>
      <c r="I57" s="324">
        <v>1.0999999999999999E-2</v>
      </c>
      <c r="J57" s="324">
        <v>1.0999999999999999E-2</v>
      </c>
      <c r="K57" s="324">
        <v>2</v>
      </c>
      <c r="L57" s="324">
        <v>4.67</v>
      </c>
      <c r="M57" s="324" t="s">
        <v>291</v>
      </c>
      <c r="N57" s="324">
        <v>7.6</v>
      </c>
      <c r="O57" s="324">
        <v>4.5999999999999996</v>
      </c>
      <c r="P57" s="324">
        <v>3.1</v>
      </c>
      <c r="Q57" s="324" t="s">
        <v>366</v>
      </c>
      <c r="R57" s="324">
        <v>-55</v>
      </c>
      <c r="S57" s="324">
        <v>125</v>
      </c>
      <c r="T57" s="324">
        <v>1</v>
      </c>
      <c r="W57" s="336">
        <v>1.1359999999999999</v>
      </c>
      <c r="X57" s="336"/>
      <c r="Y57" s="324">
        <v>0.2</v>
      </c>
      <c r="Z57" s="324">
        <v>10</v>
      </c>
      <c r="AA57" s="352">
        <v>2</v>
      </c>
      <c r="AB57" s="353"/>
      <c r="AC57" s="353"/>
      <c r="AD57" s="353"/>
      <c r="AE57" s="353"/>
      <c r="AF57" s="353"/>
      <c r="AG57" s="353"/>
      <c r="AH57" s="353"/>
      <c r="AI57" s="353"/>
      <c r="AJ57" s="353"/>
      <c r="AK57" s="353"/>
      <c r="AL57" s="353"/>
      <c r="AM57" s="353"/>
      <c r="AN57" s="353"/>
      <c r="AO57" s="353"/>
      <c r="AP57" s="353"/>
      <c r="AQ57" s="353"/>
      <c r="AR57" s="353"/>
      <c r="AS57" s="353"/>
      <c r="AT57" s="353"/>
    </row>
    <row r="58" spans="1:46" ht="14.1" customHeight="1">
      <c r="A58" s="324" t="s">
        <v>364</v>
      </c>
      <c r="B58" s="351" t="s">
        <v>501</v>
      </c>
      <c r="C58" s="324">
        <v>180</v>
      </c>
      <c r="D58" s="324">
        <v>0.2</v>
      </c>
      <c r="E58" s="324">
        <v>0</v>
      </c>
      <c r="F58" s="324">
        <v>1</v>
      </c>
      <c r="G58" s="324">
        <v>4</v>
      </c>
      <c r="H58" s="324">
        <v>1.2E-2</v>
      </c>
      <c r="I58" s="324">
        <v>1.2E-2</v>
      </c>
      <c r="J58" s="324">
        <v>1.2E-2</v>
      </c>
      <c r="K58" s="324">
        <v>2</v>
      </c>
      <c r="L58" s="324">
        <v>6.1</v>
      </c>
      <c r="M58" s="324" t="s">
        <v>2150</v>
      </c>
      <c r="N58" s="324">
        <v>7.6</v>
      </c>
      <c r="O58" s="324">
        <v>4.5999999999999996</v>
      </c>
      <c r="P58" s="324">
        <v>2</v>
      </c>
      <c r="Q58" s="324" t="s">
        <v>366</v>
      </c>
      <c r="R58" s="324">
        <v>-55</v>
      </c>
      <c r="S58" s="324">
        <v>125</v>
      </c>
      <c r="T58" s="324">
        <v>1</v>
      </c>
      <c r="W58" s="336">
        <v>1.1359999999999999</v>
      </c>
      <c r="X58" s="336"/>
      <c r="Y58" s="324">
        <v>0.33100000000000002</v>
      </c>
      <c r="Z58" s="324">
        <v>11</v>
      </c>
      <c r="AA58" s="352">
        <v>2</v>
      </c>
      <c r="AB58" s="353"/>
      <c r="AC58" s="353"/>
      <c r="AD58" s="353"/>
      <c r="AE58" s="353"/>
      <c r="AF58" s="353"/>
      <c r="AG58" s="353"/>
      <c r="AH58" s="353"/>
      <c r="AI58" s="353"/>
      <c r="AJ58" s="353"/>
      <c r="AK58" s="353"/>
      <c r="AL58" s="353"/>
      <c r="AM58" s="353"/>
      <c r="AN58" s="353"/>
      <c r="AO58" s="353"/>
      <c r="AP58" s="353"/>
      <c r="AQ58" s="353"/>
      <c r="AR58" s="353"/>
      <c r="AS58" s="353"/>
      <c r="AT58" s="353"/>
    </row>
    <row r="59" spans="1:46" ht="14.1" customHeight="1">
      <c r="A59" s="324" t="s">
        <v>364</v>
      </c>
      <c r="B59" s="351" t="s">
        <v>511</v>
      </c>
      <c r="C59" s="324">
        <v>220</v>
      </c>
      <c r="D59" s="324">
        <v>0.2</v>
      </c>
      <c r="E59" s="324">
        <v>0</v>
      </c>
      <c r="F59" s="324">
        <v>1</v>
      </c>
      <c r="G59" s="324">
        <v>4</v>
      </c>
      <c r="H59" s="324">
        <v>5.4999999999999997E-3</v>
      </c>
      <c r="I59" s="324">
        <v>5.4999999999999997E-3</v>
      </c>
      <c r="J59" s="324">
        <v>5.4999999999999997E-3</v>
      </c>
      <c r="K59" s="324">
        <v>2</v>
      </c>
      <c r="L59" s="324">
        <v>5.21</v>
      </c>
      <c r="M59" s="324" t="s">
        <v>291</v>
      </c>
      <c r="N59" s="324">
        <v>7.6</v>
      </c>
      <c r="O59" s="324">
        <v>4.5999999999999996</v>
      </c>
      <c r="P59" s="324">
        <v>3.1</v>
      </c>
      <c r="Q59" s="324" t="s">
        <v>386</v>
      </c>
      <c r="R59" s="324">
        <v>-55</v>
      </c>
      <c r="S59" s="324">
        <v>105</v>
      </c>
      <c r="T59" s="324">
        <v>1</v>
      </c>
      <c r="W59" s="336">
        <v>1.286</v>
      </c>
      <c r="X59" s="354"/>
      <c r="Y59" s="324">
        <v>0.223</v>
      </c>
      <c r="Z59" s="324">
        <v>19.399999999999999</v>
      </c>
      <c r="AA59" s="352">
        <v>2</v>
      </c>
      <c r="AB59" s="353"/>
      <c r="AC59" s="353"/>
      <c r="AD59" s="353"/>
      <c r="AE59" s="353"/>
      <c r="AF59" s="353"/>
      <c r="AG59" s="353"/>
      <c r="AH59" s="353"/>
      <c r="AI59" s="353"/>
      <c r="AJ59" s="353"/>
      <c r="AK59" s="353"/>
      <c r="AL59" s="353"/>
      <c r="AM59" s="353"/>
      <c r="AN59" s="353"/>
      <c r="AO59" s="353"/>
      <c r="AP59" s="353"/>
      <c r="AQ59" s="353"/>
      <c r="AR59" s="353"/>
      <c r="AS59" s="353"/>
      <c r="AT59" s="353"/>
    </row>
    <row r="60" spans="1:46" ht="14.1" customHeight="1">
      <c r="A60" s="324" t="s">
        <v>364</v>
      </c>
      <c r="B60" s="351" t="s">
        <v>512</v>
      </c>
      <c r="C60" s="324">
        <v>220</v>
      </c>
      <c r="D60" s="324">
        <v>0.2</v>
      </c>
      <c r="E60" s="324">
        <v>0</v>
      </c>
      <c r="F60" s="324">
        <v>1</v>
      </c>
      <c r="G60" s="324">
        <v>6.3</v>
      </c>
      <c r="H60" s="324">
        <v>5.4999999999999997E-3</v>
      </c>
      <c r="I60" s="324">
        <v>5.4999999999999997E-3</v>
      </c>
      <c r="J60" s="324">
        <v>5.4999999999999997E-3</v>
      </c>
      <c r="K60" s="324">
        <v>2</v>
      </c>
      <c r="L60" s="324">
        <v>5.17</v>
      </c>
      <c r="M60" s="324" t="s">
        <v>291</v>
      </c>
      <c r="N60" s="324">
        <v>7.6</v>
      </c>
      <c r="O60" s="324">
        <v>4.5999999999999996</v>
      </c>
      <c r="P60" s="324">
        <v>3.1</v>
      </c>
      <c r="Q60" s="324" t="s">
        <v>386</v>
      </c>
      <c r="R60" s="324">
        <v>-55</v>
      </c>
      <c r="S60" s="324">
        <v>105</v>
      </c>
      <c r="T60" s="324">
        <v>1</v>
      </c>
      <c r="W60" s="336">
        <v>1.05</v>
      </c>
      <c r="X60" s="354"/>
      <c r="Y60" s="324">
        <v>0.22900000000000001</v>
      </c>
      <c r="Z60" s="324">
        <v>19.399999999999999</v>
      </c>
      <c r="AA60" s="352">
        <v>2</v>
      </c>
      <c r="AB60" s="353"/>
      <c r="AC60" s="353"/>
      <c r="AD60" s="353"/>
      <c r="AE60" s="353"/>
      <c r="AF60" s="353"/>
      <c r="AG60" s="353"/>
      <c r="AH60" s="353"/>
      <c r="AI60" s="353"/>
      <c r="AJ60" s="353"/>
      <c r="AK60" s="353"/>
      <c r="AL60" s="353"/>
      <c r="AM60" s="353"/>
      <c r="AN60" s="353"/>
      <c r="AO60" s="353"/>
      <c r="AP60" s="353"/>
      <c r="AQ60" s="353"/>
      <c r="AR60" s="353"/>
      <c r="AS60" s="353"/>
      <c r="AT60" s="353"/>
    </row>
    <row r="61" spans="1:46" ht="14.1" customHeight="1">
      <c r="A61" s="324" t="s">
        <v>364</v>
      </c>
      <c r="B61" s="351" t="s">
        <v>514</v>
      </c>
      <c r="C61" s="324">
        <v>220</v>
      </c>
      <c r="D61" s="324">
        <v>0.2</v>
      </c>
      <c r="E61" s="324">
        <v>0</v>
      </c>
      <c r="F61" s="324">
        <v>1</v>
      </c>
      <c r="G61" s="324">
        <v>2.5</v>
      </c>
      <c r="H61" s="324">
        <v>6.0000000000000001E-3</v>
      </c>
      <c r="I61" s="324">
        <v>6.0000000000000001E-3</v>
      </c>
      <c r="J61" s="324">
        <v>6.0000000000000001E-3</v>
      </c>
      <c r="K61" s="324">
        <v>2</v>
      </c>
      <c r="L61" s="324">
        <v>4.26</v>
      </c>
      <c r="M61" s="324" t="s">
        <v>291</v>
      </c>
      <c r="N61" s="324">
        <v>7.6</v>
      </c>
      <c r="O61" s="324">
        <v>4.5999999999999996</v>
      </c>
      <c r="P61" s="324">
        <v>3.1</v>
      </c>
      <c r="Q61" s="324" t="s">
        <v>386</v>
      </c>
      <c r="R61" s="324">
        <v>-55</v>
      </c>
      <c r="S61" s="324">
        <v>105</v>
      </c>
      <c r="T61" s="324">
        <v>1</v>
      </c>
      <c r="W61" s="336">
        <v>1.143</v>
      </c>
      <c r="X61" s="354"/>
      <c r="Y61" s="324">
        <v>0.22900000000000001</v>
      </c>
      <c r="Z61" s="324">
        <v>17.398</v>
      </c>
      <c r="AA61" s="352">
        <v>2</v>
      </c>
      <c r="AB61" s="353"/>
      <c r="AC61" s="353"/>
      <c r="AD61" s="353"/>
      <c r="AE61" s="353"/>
      <c r="AF61" s="353"/>
      <c r="AG61" s="353"/>
      <c r="AH61" s="353"/>
      <c r="AI61" s="353"/>
      <c r="AJ61" s="353"/>
      <c r="AK61" s="353"/>
      <c r="AL61" s="353"/>
      <c r="AM61" s="353"/>
      <c r="AN61" s="353"/>
      <c r="AO61" s="353"/>
      <c r="AP61" s="353"/>
      <c r="AQ61" s="353"/>
      <c r="AR61" s="353"/>
      <c r="AS61" s="353"/>
      <c r="AT61" s="353"/>
    </row>
    <row r="62" spans="1:46" ht="14.1" customHeight="1">
      <c r="A62" s="324" t="s">
        <v>364</v>
      </c>
      <c r="B62" s="351" t="s">
        <v>510</v>
      </c>
      <c r="C62" s="324">
        <v>220</v>
      </c>
      <c r="D62" s="324">
        <v>0.2</v>
      </c>
      <c r="E62" s="324">
        <v>0</v>
      </c>
      <c r="F62" s="324">
        <v>1</v>
      </c>
      <c r="G62" s="324">
        <v>2</v>
      </c>
      <c r="H62" s="324">
        <v>7.1999999999999998E-3</v>
      </c>
      <c r="I62" s="324">
        <v>7.1999999999999998E-3</v>
      </c>
      <c r="J62" s="324">
        <v>7.1999999999999998E-3</v>
      </c>
      <c r="K62" s="324">
        <v>2</v>
      </c>
      <c r="L62" s="324">
        <v>4.2</v>
      </c>
      <c r="M62" s="324" t="s">
        <v>291</v>
      </c>
      <c r="N62" s="324">
        <v>7.6</v>
      </c>
      <c r="O62" s="324">
        <v>4.5999999999999996</v>
      </c>
      <c r="P62" s="324">
        <v>3.1</v>
      </c>
      <c r="Q62" s="324" t="s">
        <v>366</v>
      </c>
      <c r="R62" s="324">
        <v>-55</v>
      </c>
      <c r="S62" s="324">
        <v>125</v>
      </c>
      <c r="T62" s="324">
        <v>1</v>
      </c>
      <c r="W62" s="336">
        <v>0.92100000000000004</v>
      </c>
      <c r="X62" s="336"/>
      <c r="Y62" s="324">
        <v>0.27500000000000002</v>
      </c>
      <c r="Z62" s="324">
        <v>15.2</v>
      </c>
      <c r="AA62" s="352">
        <v>2</v>
      </c>
      <c r="AB62" s="353"/>
      <c r="AC62" s="353"/>
      <c r="AD62" s="353"/>
      <c r="AE62" s="353"/>
      <c r="AF62" s="353"/>
      <c r="AG62" s="353"/>
      <c r="AH62" s="353"/>
      <c r="AI62" s="353"/>
      <c r="AJ62" s="353"/>
      <c r="AK62" s="353"/>
      <c r="AL62" s="353"/>
      <c r="AM62" s="353"/>
      <c r="AN62" s="353"/>
      <c r="AO62" s="353"/>
      <c r="AP62" s="353"/>
      <c r="AQ62" s="353"/>
      <c r="AR62" s="353"/>
      <c r="AS62" s="353"/>
      <c r="AT62" s="353"/>
    </row>
    <row r="63" spans="1:46" ht="14.1" customHeight="1">
      <c r="A63" s="324" t="s">
        <v>364</v>
      </c>
      <c r="B63" s="351" t="s">
        <v>530</v>
      </c>
      <c r="C63" s="324">
        <v>220</v>
      </c>
      <c r="D63" s="324">
        <v>0.2</v>
      </c>
      <c r="E63" s="324">
        <v>0</v>
      </c>
      <c r="F63" s="324">
        <v>1</v>
      </c>
      <c r="G63" s="324">
        <v>4</v>
      </c>
      <c r="H63" s="324">
        <v>7.4999999999999997E-3</v>
      </c>
      <c r="I63" s="324">
        <v>7.4999999999999997E-3</v>
      </c>
      <c r="J63" s="324">
        <v>7.4999999999999997E-3</v>
      </c>
      <c r="K63" s="324">
        <v>2</v>
      </c>
      <c r="L63" s="324">
        <v>5.3</v>
      </c>
      <c r="M63" s="324" t="s">
        <v>389</v>
      </c>
      <c r="N63" s="324">
        <v>7.6</v>
      </c>
      <c r="O63" s="324">
        <v>4.5999999999999996</v>
      </c>
      <c r="P63" s="324">
        <v>4.3</v>
      </c>
      <c r="Q63" s="324" t="s">
        <v>366</v>
      </c>
      <c r="R63" s="324">
        <v>-55</v>
      </c>
      <c r="S63" s="324">
        <v>125</v>
      </c>
      <c r="T63" s="324">
        <v>1</v>
      </c>
      <c r="W63" s="336">
        <v>1.571</v>
      </c>
      <c r="X63" s="336"/>
      <c r="Y63" s="324">
        <v>0.27500000000000002</v>
      </c>
      <c r="Z63" s="324">
        <v>15</v>
      </c>
      <c r="AA63" s="352">
        <v>2</v>
      </c>
      <c r="AB63" s="353"/>
      <c r="AC63" s="353"/>
      <c r="AD63" s="353"/>
      <c r="AE63" s="353"/>
      <c r="AF63" s="353"/>
      <c r="AG63" s="353"/>
      <c r="AH63" s="353"/>
      <c r="AI63" s="353"/>
      <c r="AJ63" s="353"/>
      <c r="AK63" s="353"/>
      <c r="AL63" s="353"/>
      <c r="AM63" s="353"/>
      <c r="AN63" s="353"/>
      <c r="AO63" s="353"/>
      <c r="AP63" s="353"/>
      <c r="AQ63" s="353"/>
      <c r="AR63" s="353"/>
      <c r="AS63" s="353"/>
      <c r="AT63" s="353"/>
    </row>
    <row r="64" spans="1:46" ht="14.1" customHeight="1">
      <c r="A64" s="324" t="s">
        <v>364</v>
      </c>
      <c r="B64" s="351" t="s">
        <v>531</v>
      </c>
      <c r="C64" s="324">
        <v>220</v>
      </c>
      <c r="D64" s="324">
        <v>0.2</v>
      </c>
      <c r="E64" s="324">
        <v>0</v>
      </c>
      <c r="F64" s="324">
        <v>1</v>
      </c>
      <c r="G64" s="324">
        <v>4</v>
      </c>
      <c r="H64" s="324">
        <v>8.8999999999999999E-3</v>
      </c>
      <c r="I64" s="324">
        <v>8.8999999999999999E-3</v>
      </c>
      <c r="J64" s="324">
        <v>8.8999999999999999E-3</v>
      </c>
      <c r="K64" s="324">
        <v>2</v>
      </c>
      <c r="L64" s="324">
        <v>5.13</v>
      </c>
      <c r="M64" s="324" t="s">
        <v>389</v>
      </c>
      <c r="N64" s="324">
        <v>7.6</v>
      </c>
      <c r="O64" s="324">
        <v>4.5999999999999996</v>
      </c>
      <c r="P64" s="324">
        <v>4.3</v>
      </c>
      <c r="Q64" s="324" t="s">
        <v>366</v>
      </c>
      <c r="R64" s="324">
        <v>-55</v>
      </c>
      <c r="S64" s="324">
        <v>125</v>
      </c>
      <c r="T64" s="324">
        <v>1</v>
      </c>
      <c r="W64" s="336">
        <v>1.5</v>
      </c>
      <c r="X64" s="336"/>
      <c r="Y64" s="324">
        <v>0.26900000000000002</v>
      </c>
      <c r="Z64" s="324">
        <v>14.7</v>
      </c>
      <c r="AA64" s="352">
        <v>2</v>
      </c>
      <c r="AB64" s="353"/>
      <c r="AC64" s="353"/>
      <c r="AD64" s="353"/>
      <c r="AE64" s="353"/>
      <c r="AF64" s="353"/>
      <c r="AG64" s="353"/>
      <c r="AH64" s="353"/>
      <c r="AI64" s="353"/>
      <c r="AJ64" s="353"/>
      <c r="AK64" s="353"/>
      <c r="AL64" s="353"/>
      <c r="AM64" s="353"/>
      <c r="AN64" s="353"/>
      <c r="AO64" s="353"/>
      <c r="AP64" s="353"/>
      <c r="AQ64" s="353"/>
      <c r="AR64" s="353"/>
      <c r="AS64" s="353"/>
      <c r="AT64" s="353"/>
    </row>
    <row r="65" spans="1:46" ht="14.1" customHeight="1">
      <c r="A65" s="324" t="s">
        <v>364</v>
      </c>
      <c r="B65" s="351" t="s">
        <v>529</v>
      </c>
      <c r="C65" s="324">
        <v>220</v>
      </c>
      <c r="D65" s="324">
        <v>0.2</v>
      </c>
      <c r="E65" s="324">
        <v>0</v>
      </c>
      <c r="F65" s="324">
        <v>1</v>
      </c>
      <c r="G65" s="324">
        <v>2</v>
      </c>
      <c r="H65" s="324">
        <v>1.2699999999999999E-2</v>
      </c>
      <c r="I65" s="324">
        <v>1.2699999999999999E-2</v>
      </c>
      <c r="J65" s="324">
        <v>1.2699999999999999E-2</v>
      </c>
      <c r="K65" s="324">
        <v>2</v>
      </c>
      <c r="L65" s="324">
        <v>5.4</v>
      </c>
      <c r="M65" s="324" t="s">
        <v>389</v>
      </c>
      <c r="N65" s="324">
        <v>7.6</v>
      </c>
      <c r="O65" s="324">
        <v>4.5999999999999996</v>
      </c>
      <c r="P65" s="324">
        <v>4.3</v>
      </c>
      <c r="Q65" s="324" t="s">
        <v>366</v>
      </c>
      <c r="R65" s="324">
        <v>-55</v>
      </c>
      <c r="S65" s="324">
        <v>125</v>
      </c>
      <c r="T65" s="324">
        <v>1</v>
      </c>
      <c r="W65" s="336">
        <v>1.1359999999999999</v>
      </c>
      <c r="X65" s="336"/>
      <c r="Y65" s="324">
        <v>0.2</v>
      </c>
      <c r="Z65" s="324">
        <v>12.45</v>
      </c>
      <c r="AA65" s="352">
        <v>2</v>
      </c>
      <c r="AB65" s="353"/>
      <c r="AC65" s="353"/>
      <c r="AD65" s="353"/>
      <c r="AE65" s="353"/>
      <c r="AF65" s="353"/>
      <c r="AG65" s="353"/>
      <c r="AH65" s="353"/>
      <c r="AI65" s="353"/>
      <c r="AJ65" s="353"/>
      <c r="AK65" s="353"/>
      <c r="AL65" s="353"/>
      <c r="AM65" s="353"/>
      <c r="AN65" s="353"/>
      <c r="AO65" s="353"/>
      <c r="AP65" s="353"/>
      <c r="AQ65" s="353"/>
      <c r="AR65" s="353"/>
      <c r="AS65" s="353"/>
      <c r="AT65" s="353"/>
    </row>
    <row r="66" spans="1:46" ht="14.1" customHeight="1">
      <c r="A66" s="324" t="s">
        <v>364</v>
      </c>
      <c r="B66" s="351" t="s">
        <v>513</v>
      </c>
      <c r="C66" s="324">
        <v>220</v>
      </c>
      <c r="D66" s="324">
        <v>0.2</v>
      </c>
      <c r="E66" s="324">
        <v>0</v>
      </c>
      <c r="F66" s="324">
        <v>1</v>
      </c>
      <c r="G66" s="324">
        <v>10</v>
      </c>
      <c r="H66" s="324">
        <v>1.3599999999999999E-2</v>
      </c>
      <c r="I66" s="324">
        <v>1.26E-2</v>
      </c>
      <c r="J66" s="324">
        <v>1.1599999999999999E-2</v>
      </c>
      <c r="K66" s="324">
        <v>2</v>
      </c>
      <c r="L66" s="324">
        <v>4.49</v>
      </c>
      <c r="M66" s="324" t="s">
        <v>291</v>
      </c>
      <c r="N66" s="324">
        <v>7.6</v>
      </c>
      <c r="O66" s="324">
        <v>4.5999999999999996</v>
      </c>
      <c r="P66" s="324">
        <v>3.1</v>
      </c>
      <c r="Q66" s="324" t="s">
        <v>386</v>
      </c>
      <c r="R66" s="324">
        <v>-55</v>
      </c>
      <c r="S66" s="324">
        <v>105</v>
      </c>
      <c r="T66" s="324">
        <v>1</v>
      </c>
      <c r="W66" s="336">
        <v>0.87119999999999997</v>
      </c>
      <c r="X66" s="354"/>
      <c r="Y66" s="324">
        <v>0.309</v>
      </c>
      <c r="Z66" s="324">
        <v>10.56</v>
      </c>
      <c r="AA66" s="352">
        <v>2</v>
      </c>
      <c r="AB66" s="353"/>
      <c r="AC66" s="353"/>
      <c r="AD66" s="353"/>
      <c r="AE66" s="353"/>
      <c r="AF66" s="353"/>
      <c r="AG66" s="353"/>
      <c r="AH66" s="353"/>
      <c r="AI66" s="353"/>
      <c r="AJ66" s="353"/>
      <c r="AK66" s="353"/>
      <c r="AL66" s="353"/>
      <c r="AM66" s="353"/>
      <c r="AN66" s="353"/>
      <c r="AO66" s="353"/>
      <c r="AP66" s="353"/>
      <c r="AQ66" s="353"/>
      <c r="AR66" s="353"/>
      <c r="AS66" s="353"/>
      <c r="AT66" s="353"/>
    </row>
    <row r="67" spans="1:46" ht="14.1" customHeight="1">
      <c r="A67" s="324" t="s">
        <v>364</v>
      </c>
      <c r="B67" s="351" t="s">
        <v>532</v>
      </c>
      <c r="C67" s="324">
        <v>220</v>
      </c>
      <c r="D67" s="324">
        <v>0.2</v>
      </c>
      <c r="E67" s="324">
        <v>0</v>
      </c>
      <c r="F67" s="324">
        <v>1</v>
      </c>
      <c r="G67" s="324">
        <v>16</v>
      </c>
      <c r="H67" s="324">
        <v>1.6E-2</v>
      </c>
      <c r="I67" s="324">
        <v>1.46E-2</v>
      </c>
      <c r="J67" s="324">
        <v>1.35E-2</v>
      </c>
      <c r="K67" s="324">
        <v>2</v>
      </c>
      <c r="L67" s="324">
        <v>4.24</v>
      </c>
      <c r="M67" s="324" t="s">
        <v>389</v>
      </c>
      <c r="N67" s="324">
        <v>7.6</v>
      </c>
      <c r="O67" s="324">
        <v>4.5999999999999996</v>
      </c>
      <c r="P67" s="324">
        <v>4.3</v>
      </c>
      <c r="Q67" s="324" t="s">
        <v>386</v>
      </c>
      <c r="R67" s="324">
        <v>-55</v>
      </c>
      <c r="S67" s="324">
        <v>125</v>
      </c>
      <c r="T67" s="324">
        <v>1</v>
      </c>
      <c r="W67" s="336">
        <v>4.1429999999999998</v>
      </c>
      <c r="X67" s="336"/>
      <c r="Y67" s="324">
        <v>0.33100000000000002</v>
      </c>
      <c r="Z67" s="324">
        <v>10.3</v>
      </c>
      <c r="AA67" s="352">
        <v>2</v>
      </c>
      <c r="AB67" s="353"/>
      <c r="AC67" s="353"/>
      <c r="AD67" s="353"/>
      <c r="AE67" s="353"/>
      <c r="AF67" s="353"/>
      <c r="AG67" s="353"/>
      <c r="AH67" s="353"/>
      <c r="AI67" s="353"/>
      <c r="AJ67" s="353"/>
      <c r="AK67" s="353"/>
      <c r="AL67" s="353"/>
      <c r="AM67" s="353"/>
      <c r="AN67" s="353"/>
      <c r="AO67" s="353"/>
      <c r="AP67" s="353"/>
      <c r="AQ67" s="353"/>
      <c r="AR67" s="353"/>
      <c r="AS67" s="353"/>
      <c r="AT67" s="353"/>
    </row>
    <row r="68" spans="1:46" ht="14.1" customHeight="1">
      <c r="A68" s="324" t="s">
        <v>364</v>
      </c>
      <c r="B68" s="351" t="s">
        <v>517</v>
      </c>
      <c r="C68" s="324">
        <v>220</v>
      </c>
      <c r="D68" s="324">
        <v>0.2</v>
      </c>
      <c r="E68" s="324">
        <v>0</v>
      </c>
      <c r="F68" s="324">
        <v>1</v>
      </c>
      <c r="G68" s="324">
        <v>10</v>
      </c>
      <c r="H68" s="324">
        <v>1.7999999999999999E-2</v>
      </c>
      <c r="I68" s="324">
        <v>1.7000000000000001E-2</v>
      </c>
      <c r="J68" s="324">
        <v>1.4999999999999999E-2</v>
      </c>
      <c r="K68" s="324">
        <v>2</v>
      </c>
      <c r="L68" s="324">
        <v>3.24</v>
      </c>
      <c r="M68" s="324" t="s">
        <v>291</v>
      </c>
      <c r="N68" s="324">
        <v>7.6</v>
      </c>
      <c r="O68" s="324">
        <v>4.5999999999999996</v>
      </c>
      <c r="P68" s="324">
        <v>3.1</v>
      </c>
      <c r="Q68" s="324" t="s">
        <v>386</v>
      </c>
      <c r="R68" s="324">
        <v>-55</v>
      </c>
      <c r="S68" s="324">
        <v>105</v>
      </c>
      <c r="T68" s="324">
        <v>1</v>
      </c>
      <c r="W68" s="336">
        <v>1.4930000000000001</v>
      </c>
      <c r="X68" s="354"/>
      <c r="Y68" s="324">
        <v>0.38900000000000001</v>
      </c>
      <c r="Z68" s="324">
        <v>9.34</v>
      </c>
      <c r="AA68" s="352">
        <v>2</v>
      </c>
      <c r="AB68" s="353"/>
      <c r="AC68" s="353"/>
      <c r="AD68" s="353"/>
      <c r="AE68" s="353"/>
      <c r="AF68" s="353"/>
      <c r="AG68" s="353"/>
      <c r="AH68" s="353"/>
      <c r="AI68" s="353"/>
      <c r="AJ68" s="353"/>
      <c r="AK68" s="353"/>
      <c r="AL68" s="353"/>
      <c r="AM68" s="353"/>
      <c r="AN68" s="353"/>
      <c r="AO68" s="353"/>
      <c r="AP68" s="353"/>
      <c r="AQ68" s="353"/>
      <c r="AR68" s="353"/>
      <c r="AS68" s="353"/>
      <c r="AT68" s="353"/>
    </row>
    <row r="69" spans="1:46" ht="14.1" customHeight="1">
      <c r="A69" s="324" t="s">
        <v>364</v>
      </c>
      <c r="B69" s="351" t="s">
        <v>515</v>
      </c>
      <c r="C69" s="324">
        <v>220</v>
      </c>
      <c r="D69" s="324">
        <v>0.2</v>
      </c>
      <c r="E69" s="324">
        <v>0</v>
      </c>
      <c r="F69" s="324">
        <v>1</v>
      </c>
      <c r="G69" s="324">
        <v>4</v>
      </c>
      <c r="H69" s="324">
        <v>1.9E-2</v>
      </c>
      <c r="I69" s="324">
        <v>1.7000000000000001E-2</v>
      </c>
      <c r="J69" s="324">
        <v>1.6E-2</v>
      </c>
      <c r="K69" s="324">
        <v>2</v>
      </c>
      <c r="L69" s="324">
        <v>2.89</v>
      </c>
      <c r="M69" s="324" t="s">
        <v>291</v>
      </c>
      <c r="N69" s="324">
        <v>7.6</v>
      </c>
      <c r="O69" s="324">
        <v>4.5999999999999996</v>
      </c>
      <c r="P69" s="324">
        <v>3.1</v>
      </c>
      <c r="Q69" s="324" t="s">
        <v>386</v>
      </c>
      <c r="R69" s="324">
        <v>-55</v>
      </c>
      <c r="S69" s="324">
        <v>105</v>
      </c>
      <c r="T69" s="324">
        <v>1</v>
      </c>
      <c r="W69" s="336">
        <v>1.421</v>
      </c>
      <c r="X69" s="354"/>
      <c r="Y69" s="324">
        <v>0.437</v>
      </c>
      <c r="Z69" s="324">
        <v>8.8000000000000007</v>
      </c>
      <c r="AA69" s="352">
        <v>2</v>
      </c>
      <c r="AB69" s="353"/>
      <c r="AC69" s="353"/>
      <c r="AD69" s="353"/>
      <c r="AE69" s="353"/>
      <c r="AF69" s="353"/>
      <c r="AG69" s="353"/>
      <c r="AH69" s="353"/>
      <c r="AI69" s="353"/>
      <c r="AJ69" s="353"/>
      <c r="AK69" s="353"/>
      <c r="AL69" s="353"/>
      <c r="AM69" s="353"/>
      <c r="AN69" s="353"/>
      <c r="AO69" s="353"/>
      <c r="AP69" s="353"/>
      <c r="AQ69" s="353"/>
      <c r="AR69" s="353"/>
      <c r="AS69" s="353"/>
      <c r="AT69" s="353"/>
    </row>
    <row r="70" spans="1:46" ht="14.1" customHeight="1">
      <c r="A70" s="324" t="s">
        <v>364</v>
      </c>
      <c r="B70" s="351" t="s">
        <v>516</v>
      </c>
      <c r="C70" s="324">
        <v>220</v>
      </c>
      <c r="D70" s="324">
        <v>0.2</v>
      </c>
      <c r="E70" s="324">
        <v>0</v>
      </c>
      <c r="F70" s="324">
        <v>1</v>
      </c>
      <c r="G70" s="324">
        <v>6.3</v>
      </c>
      <c r="H70" s="324">
        <v>1.9E-2</v>
      </c>
      <c r="I70" s="324">
        <v>1.7000000000000001E-2</v>
      </c>
      <c r="J70" s="324">
        <v>1.6E-2</v>
      </c>
      <c r="K70" s="324">
        <v>2</v>
      </c>
      <c r="L70" s="324">
        <v>3.09</v>
      </c>
      <c r="M70" s="324" t="s">
        <v>291</v>
      </c>
      <c r="N70" s="324">
        <v>7.6</v>
      </c>
      <c r="O70" s="324">
        <v>4.5999999999999996</v>
      </c>
      <c r="P70" s="324">
        <v>3.1</v>
      </c>
      <c r="Q70" s="324" t="s">
        <v>386</v>
      </c>
      <c r="R70" s="324">
        <v>-55</v>
      </c>
      <c r="S70" s="324">
        <v>105</v>
      </c>
      <c r="T70" s="324">
        <v>1</v>
      </c>
      <c r="W70" s="336">
        <v>1.4930000000000001</v>
      </c>
      <c r="X70" s="354"/>
      <c r="Y70" s="324">
        <v>0.41699999999999998</v>
      </c>
      <c r="Z70" s="324">
        <v>9.1</v>
      </c>
      <c r="AA70" s="352">
        <v>2</v>
      </c>
      <c r="AB70" s="353"/>
      <c r="AC70" s="353"/>
      <c r="AD70" s="353"/>
      <c r="AE70" s="353"/>
      <c r="AF70" s="353"/>
      <c r="AG70" s="353"/>
      <c r="AH70" s="353"/>
      <c r="AI70" s="353"/>
      <c r="AJ70" s="353"/>
      <c r="AK70" s="353"/>
      <c r="AL70" s="353"/>
      <c r="AM70" s="353"/>
      <c r="AN70" s="353"/>
      <c r="AO70" s="353"/>
      <c r="AP70" s="353"/>
      <c r="AQ70" s="353"/>
      <c r="AR70" s="353"/>
      <c r="AS70" s="353"/>
      <c r="AT70" s="353"/>
    </row>
    <row r="71" spans="1:46" ht="14.1" customHeight="1">
      <c r="A71" s="324" t="s">
        <v>364</v>
      </c>
      <c r="B71" s="351" t="s">
        <v>536</v>
      </c>
      <c r="C71" s="324">
        <v>270</v>
      </c>
      <c r="D71" s="324">
        <v>0.2</v>
      </c>
      <c r="E71" s="324">
        <v>0</v>
      </c>
      <c r="F71" s="324">
        <v>1</v>
      </c>
      <c r="G71" s="324">
        <v>4</v>
      </c>
      <c r="H71" s="324">
        <v>9.1000000000000004E-3</v>
      </c>
      <c r="I71" s="324">
        <v>8.8000000000000005E-3</v>
      </c>
      <c r="J71" s="324">
        <v>8.3000000000000001E-3</v>
      </c>
      <c r="K71" s="324">
        <v>2</v>
      </c>
      <c r="L71" s="324">
        <v>5.0599999999999996</v>
      </c>
      <c r="M71" s="324" t="s">
        <v>389</v>
      </c>
      <c r="N71" s="324">
        <v>7.6</v>
      </c>
      <c r="O71" s="324">
        <v>4.5999999999999996</v>
      </c>
      <c r="P71" s="324">
        <v>4.3</v>
      </c>
      <c r="Q71" s="324" t="s">
        <v>366</v>
      </c>
      <c r="R71" s="324">
        <v>-55</v>
      </c>
      <c r="S71" s="324">
        <v>125</v>
      </c>
      <c r="T71" s="324">
        <v>1</v>
      </c>
      <c r="W71" s="336">
        <v>1.5</v>
      </c>
      <c r="X71" s="336"/>
      <c r="Y71" s="324">
        <v>0.24</v>
      </c>
      <c r="Z71" s="324">
        <v>16.2</v>
      </c>
      <c r="AA71" s="352">
        <v>2</v>
      </c>
      <c r="AB71" s="353"/>
      <c r="AC71" s="353"/>
      <c r="AD71" s="353"/>
      <c r="AE71" s="353"/>
      <c r="AF71" s="353"/>
      <c r="AG71" s="353"/>
      <c r="AH71" s="353"/>
      <c r="AI71" s="353"/>
      <c r="AJ71" s="353"/>
      <c r="AK71" s="353"/>
      <c r="AL71" s="353"/>
      <c r="AM71" s="353"/>
      <c r="AN71" s="353"/>
      <c r="AO71" s="353"/>
      <c r="AP71" s="353"/>
      <c r="AQ71" s="353"/>
      <c r="AR71" s="353"/>
      <c r="AS71" s="353"/>
      <c r="AT71" s="353"/>
    </row>
    <row r="72" spans="1:46" ht="14.1" customHeight="1">
      <c r="A72" s="324" t="s">
        <v>364</v>
      </c>
      <c r="B72" s="351" t="s">
        <v>545</v>
      </c>
      <c r="C72" s="324">
        <v>330</v>
      </c>
      <c r="D72" s="324">
        <v>0.2</v>
      </c>
      <c r="E72" s="324">
        <v>0</v>
      </c>
      <c r="F72" s="324">
        <v>1</v>
      </c>
      <c r="G72" s="324">
        <v>2.5</v>
      </c>
      <c r="H72" s="324">
        <v>5.0000000000000001E-3</v>
      </c>
      <c r="I72" s="324">
        <v>5.0000000000000001E-3</v>
      </c>
      <c r="J72" s="324">
        <v>5.0000000000000001E-3</v>
      </c>
      <c r="K72" s="324">
        <v>2</v>
      </c>
      <c r="L72" s="324">
        <v>5.2</v>
      </c>
      <c r="M72" s="324" t="s">
        <v>291</v>
      </c>
      <c r="N72" s="324">
        <v>7.6</v>
      </c>
      <c r="O72" s="324">
        <v>4.5999999999999996</v>
      </c>
      <c r="P72" s="324">
        <v>3.1</v>
      </c>
      <c r="Q72" s="324" t="s">
        <v>386</v>
      </c>
      <c r="R72" s="324">
        <v>-55</v>
      </c>
      <c r="S72" s="324">
        <v>105</v>
      </c>
      <c r="T72" s="324">
        <v>1</v>
      </c>
      <c r="W72" s="336">
        <v>1.571</v>
      </c>
      <c r="X72" s="354"/>
      <c r="Y72" s="324">
        <v>0.19</v>
      </c>
      <c r="Z72" s="324">
        <v>23</v>
      </c>
      <c r="AA72" s="352">
        <v>2</v>
      </c>
      <c r="AB72" s="353"/>
      <c r="AC72" s="353"/>
      <c r="AD72" s="353"/>
      <c r="AE72" s="353"/>
      <c r="AF72" s="353"/>
      <c r="AG72" s="353"/>
      <c r="AH72" s="353"/>
      <c r="AI72" s="353"/>
      <c r="AJ72" s="353"/>
      <c r="AK72" s="353"/>
      <c r="AL72" s="353"/>
      <c r="AM72" s="353"/>
      <c r="AN72" s="353"/>
      <c r="AO72" s="353"/>
      <c r="AP72" s="353"/>
      <c r="AQ72" s="353"/>
      <c r="AR72" s="353"/>
      <c r="AS72" s="353"/>
      <c r="AT72" s="353"/>
    </row>
    <row r="73" spans="1:46" ht="14.1" customHeight="1">
      <c r="A73" s="324" t="s">
        <v>364</v>
      </c>
      <c r="B73" s="351" t="s">
        <v>563</v>
      </c>
      <c r="C73" s="324">
        <v>330</v>
      </c>
      <c r="D73" s="324">
        <v>0.2</v>
      </c>
      <c r="E73" s="324">
        <v>0</v>
      </c>
      <c r="F73" s="324">
        <v>1</v>
      </c>
      <c r="G73" s="324">
        <v>2</v>
      </c>
      <c r="H73" s="324">
        <v>5.0000000000000001E-3</v>
      </c>
      <c r="I73" s="324">
        <v>5.0000000000000001E-3</v>
      </c>
      <c r="J73" s="324">
        <v>5.0000000000000001E-3</v>
      </c>
      <c r="K73" s="324">
        <v>2</v>
      </c>
      <c r="L73" s="324">
        <v>6</v>
      </c>
      <c r="M73" s="324" t="s">
        <v>389</v>
      </c>
      <c r="N73" s="324">
        <v>7.6</v>
      </c>
      <c r="O73" s="324">
        <v>4.5999999999999996</v>
      </c>
      <c r="P73" s="324">
        <v>4.3</v>
      </c>
      <c r="Q73" s="324" t="s">
        <v>366</v>
      </c>
      <c r="R73" s="324">
        <v>-55</v>
      </c>
      <c r="S73" s="324">
        <v>125</v>
      </c>
      <c r="T73" s="324">
        <v>1</v>
      </c>
      <c r="W73" s="336">
        <v>1.2789999999999999</v>
      </c>
      <c r="X73" s="336"/>
      <c r="Y73" s="324">
        <v>0.3</v>
      </c>
      <c r="Z73" s="324">
        <v>23</v>
      </c>
      <c r="AA73" s="352">
        <v>2</v>
      </c>
      <c r="AB73" s="353"/>
      <c r="AC73" s="353"/>
      <c r="AD73" s="353"/>
      <c r="AE73" s="353"/>
      <c r="AF73" s="353"/>
      <c r="AG73" s="353"/>
      <c r="AH73" s="353"/>
      <c r="AI73" s="353"/>
      <c r="AJ73" s="353"/>
      <c r="AK73" s="353"/>
      <c r="AL73" s="353"/>
      <c r="AM73" s="353"/>
      <c r="AN73" s="353"/>
      <c r="AO73" s="353"/>
      <c r="AP73" s="353"/>
      <c r="AQ73" s="353"/>
      <c r="AR73" s="353"/>
      <c r="AS73" s="353"/>
      <c r="AT73" s="353"/>
    </row>
    <row r="74" spans="1:46" ht="14.1" customHeight="1">
      <c r="A74" s="324" t="s">
        <v>364</v>
      </c>
      <c r="B74" s="351" t="s">
        <v>543</v>
      </c>
      <c r="C74" s="324">
        <v>330</v>
      </c>
      <c r="D74" s="324">
        <v>0.2</v>
      </c>
      <c r="E74" s="324">
        <v>0</v>
      </c>
      <c r="F74" s="324">
        <v>1</v>
      </c>
      <c r="G74" s="324">
        <v>4</v>
      </c>
      <c r="H74" s="324">
        <v>5.4999999999999997E-3</v>
      </c>
      <c r="I74" s="324">
        <v>5.4999999999999997E-3</v>
      </c>
      <c r="J74" s="324">
        <v>5.4999999999999997E-3</v>
      </c>
      <c r="K74" s="324">
        <v>2</v>
      </c>
      <c r="L74" s="324">
        <v>4.8099999999999996</v>
      </c>
      <c r="M74" s="324" t="s">
        <v>291</v>
      </c>
      <c r="N74" s="324">
        <v>7.6</v>
      </c>
      <c r="O74" s="324">
        <v>4.5999999999999996</v>
      </c>
      <c r="P74" s="324">
        <v>3.1</v>
      </c>
      <c r="Q74" s="324" t="s">
        <v>386</v>
      </c>
      <c r="R74" s="324">
        <v>-55</v>
      </c>
      <c r="S74" s="324">
        <v>105</v>
      </c>
      <c r="T74" s="324">
        <v>1</v>
      </c>
      <c r="W74" s="336">
        <v>1.07</v>
      </c>
      <c r="X74" s="354"/>
      <c r="Y74" s="324">
        <v>0.19</v>
      </c>
      <c r="Z74" s="324">
        <v>22.9</v>
      </c>
      <c r="AA74" s="352">
        <v>2</v>
      </c>
      <c r="AB74" s="353"/>
      <c r="AC74" s="353"/>
      <c r="AD74" s="353"/>
      <c r="AE74" s="353"/>
      <c r="AF74" s="353"/>
      <c r="AG74" s="353"/>
      <c r="AH74" s="353"/>
      <c r="AI74" s="353"/>
      <c r="AJ74" s="353"/>
      <c r="AK74" s="353"/>
      <c r="AL74" s="353"/>
      <c r="AM74" s="353"/>
      <c r="AN74" s="353"/>
      <c r="AO74" s="353"/>
      <c r="AP74" s="353"/>
      <c r="AQ74" s="353"/>
      <c r="AR74" s="353"/>
      <c r="AS74" s="353"/>
      <c r="AT74" s="353"/>
    </row>
    <row r="75" spans="1:46" ht="14.1" customHeight="1">
      <c r="A75" s="324" t="s">
        <v>364</v>
      </c>
      <c r="B75" s="351" t="s">
        <v>544</v>
      </c>
      <c r="C75" s="324">
        <v>330</v>
      </c>
      <c r="D75" s="324">
        <v>0.2</v>
      </c>
      <c r="E75" s="324">
        <v>0</v>
      </c>
      <c r="F75" s="324">
        <v>1</v>
      </c>
      <c r="G75" s="324">
        <v>6.3</v>
      </c>
      <c r="H75" s="324">
        <v>7.4999999999999997E-3</v>
      </c>
      <c r="I75" s="324">
        <v>7.0000000000000001E-3</v>
      </c>
      <c r="J75" s="324">
        <v>7.0000000000000001E-3</v>
      </c>
      <c r="K75" s="324">
        <v>2</v>
      </c>
      <c r="L75" s="324">
        <v>5.2</v>
      </c>
      <c r="M75" s="324" t="s">
        <v>291</v>
      </c>
      <c r="N75" s="324">
        <v>7.6</v>
      </c>
      <c r="O75" s="324">
        <v>4.5999999999999996</v>
      </c>
      <c r="P75" s="324">
        <v>3.1</v>
      </c>
      <c r="Q75" s="324" t="s">
        <v>386</v>
      </c>
      <c r="R75" s="324">
        <v>-55</v>
      </c>
      <c r="S75" s="324">
        <v>105</v>
      </c>
      <c r="T75" s="324">
        <v>1</v>
      </c>
      <c r="W75" s="336">
        <v>0.88</v>
      </c>
      <c r="X75" s="354"/>
      <c r="Y75" s="324">
        <v>0.20399999999999999</v>
      </c>
      <c r="Z75" s="324">
        <v>17.899999999999999</v>
      </c>
      <c r="AA75" s="352">
        <v>2</v>
      </c>
      <c r="AB75" s="353"/>
      <c r="AC75" s="353"/>
      <c r="AD75" s="353"/>
      <c r="AE75" s="353"/>
      <c r="AF75" s="353"/>
      <c r="AG75" s="353"/>
      <c r="AH75" s="353"/>
      <c r="AI75" s="353"/>
      <c r="AJ75" s="353"/>
      <c r="AK75" s="353"/>
      <c r="AL75" s="353"/>
      <c r="AM75" s="353"/>
      <c r="AN75" s="353"/>
      <c r="AO75" s="353"/>
      <c r="AP75" s="353"/>
      <c r="AQ75" s="353"/>
      <c r="AR75" s="353"/>
      <c r="AS75" s="353"/>
      <c r="AT75" s="353"/>
    </row>
    <row r="76" spans="1:46" ht="14.1" customHeight="1">
      <c r="A76" s="324" t="s">
        <v>364</v>
      </c>
      <c r="B76" s="351" t="s">
        <v>564</v>
      </c>
      <c r="C76" s="324">
        <v>330</v>
      </c>
      <c r="D76" s="324">
        <v>0.2</v>
      </c>
      <c r="E76" s="324">
        <v>0</v>
      </c>
      <c r="F76" s="324">
        <v>1</v>
      </c>
      <c r="G76" s="324">
        <v>2</v>
      </c>
      <c r="H76" s="324">
        <v>7.4999999999999997E-3</v>
      </c>
      <c r="I76" s="324">
        <v>7.4999999999999997E-3</v>
      </c>
      <c r="J76" s="324">
        <v>7.4999999999999997E-3</v>
      </c>
      <c r="K76" s="324">
        <v>2</v>
      </c>
      <c r="L76" s="324">
        <v>5.08</v>
      </c>
      <c r="M76" s="324" t="s">
        <v>389</v>
      </c>
      <c r="N76" s="324">
        <v>7.6</v>
      </c>
      <c r="O76" s="324">
        <v>4.5999999999999996</v>
      </c>
      <c r="P76" s="324">
        <v>4.3</v>
      </c>
      <c r="Q76" s="324" t="s">
        <v>366</v>
      </c>
      <c r="R76" s="324">
        <v>-55</v>
      </c>
      <c r="S76" s="324">
        <v>125</v>
      </c>
      <c r="T76" s="324">
        <v>1</v>
      </c>
      <c r="W76" s="336">
        <v>1.5</v>
      </c>
      <c r="X76" s="336"/>
      <c r="Y76" s="324">
        <v>0.223</v>
      </c>
      <c r="Z76" s="324">
        <v>19</v>
      </c>
      <c r="AA76" s="352">
        <v>2</v>
      </c>
      <c r="AB76" s="353"/>
      <c r="AC76" s="353"/>
      <c r="AD76" s="353"/>
      <c r="AE76" s="353"/>
      <c r="AF76" s="353"/>
      <c r="AG76" s="353"/>
      <c r="AH76" s="353"/>
      <c r="AI76" s="353"/>
      <c r="AJ76" s="353"/>
      <c r="AK76" s="353"/>
      <c r="AL76" s="353"/>
      <c r="AM76" s="353"/>
      <c r="AN76" s="353"/>
      <c r="AO76" s="353"/>
      <c r="AP76" s="353"/>
      <c r="AQ76" s="353"/>
      <c r="AR76" s="353"/>
      <c r="AS76" s="353"/>
      <c r="AT76" s="353"/>
    </row>
    <row r="77" spans="1:46" ht="14.1" customHeight="1">
      <c r="A77" s="324" t="s">
        <v>364</v>
      </c>
      <c r="B77" s="351" t="s">
        <v>565</v>
      </c>
      <c r="C77" s="324">
        <v>330</v>
      </c>
      <c r="D77" s="324">
        <v>0.2</v>
      </c>
      <c r="E77" s="324">
        <v>0</v>
      </c>
      <c r="F77" s="324">
        <v>1</v>
      </c>
      <c r="G77" s="324">
        <v>4</v>
      </c>
      <c r="H77" s="324">
        <v>8.0000000000000002E-3</v>
      </c>
      <c r="I77" s="324">
        <v>8.0000000000000002E-3</v>
      </c>
      <c r="J77" s="324">
        <v>8.0000000000000002E-3</v>
      </c>
      <c r="K77" s="324">
        <v>2</v>
      </c>
      <c r="L77" s="324">
        <v>5.0599999999999996</v>
      </c>
      <c r="M77" s="324" t="s">
        <v>389</v>
      </c>
      <c r="N77" s="324">
        <v>7.6</v>
      </c>
      <c r="O77" s="324">
        <v>4.5999999999999996</v>
      </c>
      <c r="P77" s="324">
        <v>4.3</v>
      </c>
      <c r="Q77" s="324" t="s">
        <v>366</v>
      </c>
      <c r="R77" s="324">
        <v>-55</v>
      </c>
      <c r="S77" s="324">
        <v>125</v>
      </c>
      <c r="T77" s="324">
        <v>1</v>
      </c>
      <c r="W77" s="336">
        <v>1.5</v>
      </c>
      <c r="X77" s="336"/>
      <c r="Y77" s="324">
        <v>0.22900000000000001</v>
      </c>
      <c r="Z77" s="324">
        <v>17.899999999999999</v>
      </c>
      <c r="AA77" s="352">
        <v>2</v>
      </c>
      <c r="AB77" s="353"/>
      <c r="AC77" s="353"/>
      <c r="AD77" s="353"/>
      <c r="AE77" s="353"/>
      <c r="AF77" s="353"/>
      <c r="AG77" s="353"/>
      <c r="AH77" s="353"/>
      <c r="AI77" s="353"/>
      <c r="AJ77" s="353"/>
      <c r="AK77" s="353"/>
      <c r="AL77" s="353"/>
      <c r="AM77" s="353"/>
      <c r="AN77" s="353"/>
      <c r="AO77" s="353"/>
      <c r="AP77" s="353"/>
      <c r="AQ77" s="353"/>
      <c r="AR77" s="353"/>
      <c r="AS77" s="353"/>
      <c r="AT77" s="353"/>
    </row>
    <row r="78" spans="1:46" ht="14.1" customHeight="1">
      <c r="A78" s="324" t="s">
        <v>364</v>
      </c>
      <c r="B78" s="351" t="s">
        <v>566</v>
      </c>
      <c r="C78" s="324">
        <v>330</v>
      </c>
      <c r="D78" s="324">
        <v>0.2</v>
      </c>
      <c r="E78" s="324">
        <v>0</v>
      </c>
      <c r="F78" s="324">
        <v>1</v>
      </c>
      <c r="G78" s="324">
        <v>10</v>
      </c>
      <c r="H78" s="324">
        <v>8.9999999999999993E-3</v>
      </c>
      <c r="I78" s="324">
        <v>8.0000000000000002E-3</v>
      </c>
      <c r="J78" s="324">
        <v>8.0000000000000002E-3</v>
      </c>
      <c r="K78" s="324">
        <v>2</v>
      </c>
      <c r="L78" s="324">
        <v>4.6399999999999997</v>
      </c>
      <c r="M78" s="324" t="s">
        <v>389</v>
      </c>
      <c r="N78" s="324">
        <v>7.6</v>
      </c>
      <c r="O78" s="324">
        <v>4.5999999999999996</v>
      </c>
      <c r="P78" s="324">
        <v>4.3</v>
      </c>
      <c r="Q78" s="324" t="s">
        <v>386</v>
      </c>
      <c r="R78" s="324">
        <v>-55</v>
      </c>
      <c r="S78" s="324">
        <v>105</v>
      </c>
      <c r="T78" s="324">
        <v>1</v>
      </c>
      <c r="W78" s="336">
        <v>3.21</v>
      </c>
      <c r="X78" s="354"/>
      <c r="Y78" s="324">
        <v>0.20899999999999999</v>
      </c>
      <c r="Z78" s="324">
        <v>16.2</v>
      </c>
      <c r="AA78" s="352">
        <v>2</v>
      </c>
      <c r="AB78" s="353"/>
      <c r="AC78" s="353"/>
      <c r="AD78" s="353"/>
      <c r="AE78" s="353"/>
      <c r="AF78" s="353"/>
      <c r="AG78" s="353"/>
      <c r="AH78" s="353"/>
      <c r="AI78" s="353"/>
      <c r="AJ78" s="353"/>
      <c r="AK78" s="353"/>
      <c r="AL78" s="353"/>
      <c r="AM78" s="353"/>
      <c r="AN78" s="353"/>
      <c r="AO78" s="353"/>
      <c r="AP78" s="353"/>
      <c r="AQ78" s="353"/>
      <c r="AR78" s="353"/>
      <c r="AS78" s="353"/>
      <c r="AT78" s="353"/>
    </row>
    <row r="79" spans="1:46" ht="14.1" customHeight="1">
      <c r="A79" s="324" t="s">
        <v>364</v>
      </c>
      <c r="B79" s="351" t="s">
        <v>548</v>
      </c>
      <c r="C79" s="324">
        <v>330</v>
      </c>
      <c r="D79" s="324">
        <v>0.2</v>
      </c>
      <c r="E79" s="324">
        <v>0</v>
      </c>
      <c r="F79" s="324">
        <v>1</v>
      </c>
      <c r="G79" s="324">
        <v>2.5</v>
      </c>
      <c r="H79" s="324">
        <v>1.7999999999999999E-2</v>
      </c>
      <c r="I79" s="324">
        <v>1.4999999999999999E-2</v>
      </c>
      <c r="J79" s="324">
        <v>1.4999999999999999E-2</v>
      </c>
      <c r="K79" s="324">
        <v>2</v>
      </c>
      <c r="L79" s="324">
        <v>2.94</v>
      </c>
      <c r="M79" s="324" t="s">
        <v>291</v>
      </c>
      <c r="N79" s="324">
        <v>7.6</v>
      </c>
      <c r="O79" s="324">
        <v>4.5999999999999996</v>
      </c>
      <c r="P79" s="324">
        <v>3.1</v>
      </c>
      <c r="Q79" s="324" t="s">
        <v>386</v>
      </c>
      <c r="R79" s="324">
        <v>-55</v>
      </c>
      <c r="S79" s="324">
        <v>105</v>
      </c>
      <c r="T79" s="324">
        <v>1</v>
      </c>
      <c r="W79" s="336">
        <v>1.421</v>
      </c>
      <c r="X79" s="354"/>
      <c r="Y79" s="324">
        <v>0.39800000000000002</v>
      </c>
      <c r="Z79" s="324">
        <v>12</v>
      </c>
      <c r="AA79" s="352">
        <v>2</v>
      </c>
      <c r="AB79" s="353"/>
      <c r="AC79" s="353"/>
      <c r="AD79" s="353"/>
      <c r="AE79" s="353"/>
      <c r="AF79" s="353"/>
      <c r="AG79" s="353"/>
      <c r="AH79" s="353"/>
      <c r="AI79" s="353"/>
      <c r="AJ79" s="353"/>
      <c r="AK79" s="353"/>
      <c r="AL79" s="353"/>
      <c r="AM79" s="353"/>
      <c r="AN79" s="353"/>
      <c r="AO79" s="353"/>
      <c r="AP79" s="353"/>
      <c r="AQ79" s="353"/>
      <c r="AR79" s="353"/>
      <c r="AS79" s="353"/>
      <c r="AT79" s="353"/>
    </row>
    <row r="80" spans="1:46" ht="14.1" customHeight="1">
      <c r="A80" s="324" t="s">
        <v>364</v>
      </c>
      <c r="B80" s="351" t="s">
        <v>546</v>
      </c>
      <c r="C80" s="324">
        <v>330</v>
      </c>
      <c r="D80" s="324">
        <v>0.2</v>
      </c>
      <c r="E80" s="324">
        <v>0</v>
      </c>
      <c r="F80" s="324">
        <v>1</v>
      </c>
      <c r="G80" s="324">
        <v>4</v>
      </c>
      <c r="H80" s="324">
        <v>1.7999999999999999E-2</v>
      </c>
      <c r="I80" s="324">
        <v>1.6E-2</v>
      </c>
      <c r="J80" s="324">
        <v>1.4E-2</v>
      </c>
      <c r="K80" s="324">
        <v>2</v>
      </c>
      <c r="L80" s="324">
        <v>2.77</v>
      </c>
      <c r="M80" s="324" t="s">
        <v>291</v>
      </c>
      <c r="N80" s="324">
        <v>7.6</v>
      </c>
      <c r="O80" s="324">
        <v>4.5999999999999996</v>
      </c>
      <c r="P80" s="324">
        <v>3.1</v>
      </c>
      <c r="Q80" s="324" t="s">
        <v>386</v>
      </c>
      <c r="R80" s="324">
        <v>-55</v>
      </c>
      <c r="S80" s="324">
        <v>105</v>
      </c>
      <c r="T80" s="324">
        <v>1</v>
      </c>
      <c r="W80" s="336">
        <v>1.421</v>
      </c>
      <c r="X80" s="354"/>
      <c r="Y80" s="324">
        <v>0.39800000000000002</v>
      </c>
      <c r="Z80" s="324">
        <v>12</v>
      </c>
      <c r="AA80" s="352">
        <v>2</v>
      </c>
      <c r="AB80" s="353"/>
      <c r="AC80" s="353"/>
      <c r="AD80" s="353"/>
      <c r="AE80" s="353"/>
      <c r="AF80" s="353"/>
      <c r="AG80" s="353"/>
      <c r="AH80" s="353"/>
      <c r="AI80" s="353"/>
      <c r="AJ80" s="353"/>
      <c r="AK80" s="353"/>
      <c r="AL80" s="353"/>
      <c r="AM80" s="353"/>
      <c r="AN80" s="353"/>
      <c r="AO80" s="353"/>
      <c r="AP80" s="353"/>
      <c r="AQ80" s="353"/>
      <c r="AR80" s="353"/>
      <c r="AS80" s="353"/>
      <c r="AT80" s="353"/>
    </row>
    <row r="81" spans="1:46" ht="14.1" customHeight="1">
      <c r="A81" s="324" t="s">
        <v>364</v>
      </c>
      <c r="B81" s="351" t="s">
        <v>547</v>
      </c>
      <c r="C81" s="324">
        <v>330</v>
      </c>
      <c r="D81" s="324">
        <v>0.2</v>
      </c>
      <c r="E81" s="324">
        <v>0</v>
      </c>
      <c r="F81" s="324">
        <v>1</v>
      </c>
      <c r="G81" s="324">
        <v>6.3</v>
      </c>
      <c r="H81" s="324">
        <v>1.9E-2</v>
      </c>
      <c r="I81" s="324">
        <v>1.7000000000000001E-2</v>
      </c>
      <c r="J81" s="324">
        <v>1.6E-2</v>
      </c>
      <c r="K81" s="324">
        <v>2</v>
      </c>
      <c r="L81" s="324">
        <v>2.94</v>
      </c>
      <c r="M81" s="324" t="s">
        <v>291</v>
      </c>
      <c r="N81" s="324">
        <v>7.6</v>
      </c>
      <c r="O81" s="324">
        <v>4.5999999999999996</v>
      </c>
      <c r="P81" s="324">
        <v>3.1</v>
      </c>
      <c r="Q81" s="324" t="s">
        <v>386</v>
      </c>
      <c r="R81" s="324">
        <v>-55</v>
      </c>
      <c r="S81" s="324">
        <v>105</v>
      </c>
      <c r="T81" s="324">
        <v>1</v>
      </c>
      <c r="W81" s="336">
        <v>1.4930000000000001</v>
      </c>
      <c r="X81" s="354"/>
      <c r="Y81" s="324">
        <v>0.39800000000000002</v>
      </c>
      <c r="Z81" s="324">
        <v>12</v>
      </c>
      <c r="AA81" s="352">
        <v>2</v>
      </c>
      <c r="AB81" s="353"/>
      <c r="AC81" s="353"/>
      <c r="AD81" s="353"/>
      <c r="AE81" s="353"/>
      <c r="AF81" s="353"/>
      <c r="AG81" s="353"/>
      <c r="AH81" s="353"/>
      <c r="AI81" s="353"/>
      <c r="AJ81" s="353"/>
      <c r="AK81" s="353"/>
      <c r="AL81" s="353"/>
      <c r="AM81" s="353"/>
      <c r="AN81" s="353"/>
      <c r="AO81" s="353"/>
      <c r="AP81" s="353"/>
      <c r="AQ81" s="353"/>
      <c r="AR81" s="353"/>
      <c r="AS81" s="353"/>
      <c r="AT81" s="353"/>
    </row>
    <row r="82" spans="1:46" ht="14.1" customHeight="1">
      <c r="A82" s="324" t="s">
        <v>364</v>
      </c>
      <c r="B82" s="351" t="s">
        <v>570</v>
      </c>
      <c r="C82" s="324">
        <v>390</v>
      </c>
      <c r="D82" s="324">
        <v>0.2</v>
      </c>
      <c r="E82" s="324">
        <v>0</v>
      </c>
      <c r="F82" s="324">
        <v>1</v>
      </c>
      <c r="G82" s="324">
        <v>2</v>
      </c>
      <c r="H82" s="324">
        <v>7.1999999999999998E-3</v>
      </c>
      <c r="I82" s="324">
        <v>7.1999999999999998E-3</v>
      </c>
      <c r="J82" s="324">
        <v>7.1999999999999998E-3</v>
      </c>
      <c r="K82" s="324">
        <v>2</v>
      </c>
      <c r="L82" s="324">
        <v>5.1100000000000003</v>
      </c>
      <c r="M82" s="324" t="s">
        <v>389</v>
      </c>
      <c r="N82" s="324">
        <v>7.6</v>
      </c>
      <c r="O82" s="324">
        <v>4.5999999999999996</v>
      </c>
      <c r="P82" s="324">
        <v>4.3</v>
      </c>
      <c r="Q82" s="324" t="s">
        <v>366</v>
      </c>
      <c r="R82" s="324">
        <v>-55</v>
      </c>
      <c r="S82" s="324">
        <v>125</v>
      </c>
      <c r="T82" s="324">
        <v>1</v>
      </c>
      <c r="W82" s="336">
        <v>1.5</v>
      </c>
      <c r="X82" s="336"/>
      <c r="Y82" s="324">
        <v>0.2</v>
      </c>
      <c r="Z82" s="324">
        <v>19.5</v>
      </c>
      <c r="AA82" s="352">
        <v>2</v>
      </c>
      <c r="AB82" s="353"/>
      <c r="AC82" s="353"/>
      <c r="AD82" s="353"/>
      <c r="AE82" s="353"/>
      <c r="AF82" s="353"/>
      <c r="AG82" s="353"/>
      <c r="AH82" s="353"/>
      <c r="AI82" s="353"/>
      <c r="AJ82" s="353"/>
      <c r="AK82" s="353"/>
      <c r="AL82" s="353"/>
      <c r="AM82" s="353"/>
      <c r="AN82" s="353"/>
      <c r="AO82" s="353"/>
      <c r="AP82" s="353"/>
      <c r="AQ82" s="353"/>
      <c r="AR82" s="353"/>
      <c r="AS82" s="353"/>
      <c r="AT82" s="353"/>
    </row>
    <row r="83" spans="1:46" ht="14.1" customHeight="1">
      <c r="A83" s="324" t="s">
        <v>364</v>
      </c>
      <c r="B83" s="351" t="s">
        <v>581</v>
      </c>
      <c r="C83" s="324">
        <v>470</v>
      </c>
      <c r="D83" s="324">
        <v>0.2</v>
      </c>
      <c r="E83" s="324">
        <v>0</v>
      </c>
      <c r="F83" s="324">
        <v>1</v>
      </c>
      <c r="G83" s="324">
        <v>2.5</v>
      </c>
      <c r="H83" s="324">
        <v>5.0000000000000001E-3</v>
      </c>
      <c r="I83" s="324">
        <v>5.0000000000000001E-3</v>
      </c>
      <c r="J83" s="324">
        <v>5.0000000000000001E-3</v>
      </c>
      <c r="K83" s="324">
        <v>2</v>
      </c>
      <c r="L83" s="324">
        <v>3.12</v>
      </c>
      <c r="M83" s="324" t="s">
        <v>291</v>
      </c>
      <c r="N83" s="324">
        <v>7.6</v>
      </c>
      <c r="O83" s="324">
        <v>4.5999999999999996</v>
      </c>
      <c r="P83" s="324">
        <v>3.1</v>
      </c>
      <c r="Q83" s="324" t="s">
        <v>386</v>
      </c>
      <c r="R83" s="324">
        <v>-55</v>
      </c>
      <c r="S83" s="324">
        <v>105</v>
      </c>
      <c r="T83" s="324">
        <v>1</v>
      </c>
      <c r="W83" s="336">
        <v>1.571</v>
      </c>
      <c r="X83" s="354"/>
      <c r="Y83" s="324">
        <v>0.158</v>
      </c>
      <c r="Z83" s="324">
        <v>30.5</v>
      </c>
      <c r="AA83" s="352">
        <v>2</v>
      </c>
      <c r="AB83" s="353"/>
      <c r="AC83" s="353"/>
      <c r="AD83" s="353"/>
      <c r="AE83" s="353"/>
      <c r="AF83" s="353"/>
      <c r="AG83" s="353"/>
      <c r="AH83" s="353"/>
      <c r="AI83" s="353"/>
      <c r="AJ83" s="353"/>
      <c r="AK83" s="353"/>
      <c r="AL83" s="353"/>
      <c r="AM83" s="353"/>
      <c r="AN83" s="353"/>
      <c r="AO83" s="353"/>
      <c r="AP83" s="353"/>
      <c r="AQ83" s="353"/>
      <c r="AR83" s="353"/>
      <c r="AS83" s="353"/>
      <c r="AT83" s="353"/>
    </row>
    <row r="84" spans="1:46" ht="14.1" customHeight="1">
      <c r="A84" s="324" t="s">
        <v>364</v>
      </c>
      <c r="B84" s="351" t="s">
        <v>579</v>
      </c>
      <c r="C84" s="324">
        <v>470</v>
      </c>
      <c r="D84" s="324">
        <v>0.2</v>
      </c>
      <c r="E84" s="324">
        <v>0</v>
      </c>
      <c r="F84" s="324">
        <v>1</v>
      </c>
      <c r="G84" s="324">
        <v>4</v>
      </c>
      <c r="H84" s="324">
        <v>8.0000000000000002E-3</v>
      </c>
      <c r="I84" s="324">
        <v>7.0000000000000001E-3</v>
      </c>
      <c r="J84" s="324">
        <v>7.0000000000000001E-3</v>
      </c>
      <c r="K84" s="324">
        <v>2</v>
      </c>
      <c r="L84" s="324">
        <v>3.04</v>
      </c>
      <c r="M84" s="324" t="s">
        <v>291</v>
      </c>
      <c r="N84" s="324">
        <v>7.6</v>
      </c>
      <c r="O84" s="324">
        <v>4.5999999999999996</v>
      </c>
      <c r="P84" s="324">
        <v>3.1</v>
      </c>
      <c r="Q84" s="324" t="s">
        <v>386</v>
      </c>
      <c r="R84" s="324">
        <v>-55</v>
      </c>
      <c r="S84" s="324">
        <v>105</v>
      </c>
      <c r="T84" s="324">
        <v>1</v>
      </c>
      <c r="W84" s="336">
        <v>1.03</v>
      </c>
      <c r="X84" s="354"/>
      <c r="Y84" s="324">
        <v>0.186</v>
      </c>
      <c r="Z84" s="324">
        <v>21</v>
      </c>
      <c r="AA84" s="352">
        <v>2</v>
      </c>
      <c r="AB84" s="353"/>
      <c r="AC84" s="353"/>
      <c r="AD84" s="353"/>
      <c r="AE84" s="353"/>
      <c r="AF84" s="353"/>
      <c r="AG84" s="353"/>
      <c r="AH84" s="353"/>
      <c r="AI84" s="353"/>
      <c r="AJ84" s="353"/>
      <c r="AK84" s="353"/>
      <c r="AL84" s="353"/>
      <c r="AM84" s="353"/>
      <c r="AN84" s="353"/>
      <c r="AO84" s="353"/>
      <c r="AP84" s="353"/>
      <c r="AQ84" s="353"/>
      <c r="AR84" s="353"/>
      <c r="AS84" s="353"/>
      <c r="AT84" s="353"/>
    </row>
    <row r="85" spans="1:46" ht="14.1" customHeight="1">
      <c r="A85" s="324" t="s">
        <v>364</v>
      </c>
      <c r="B85" s="351" t="s">
        <v>598</v>
      </c>
      <c r="C85" s="324">
        <v>470</v>
      </c>
      <c r="D85" s="324">
        <v>0.2</v>
      </c>
      <c r="E85" s="324">
        <v>0</v>
      </c>
      <c r="F85" s="324">
        <v>1</v>
      </c>
      <c r="G85" s="324">
        <v>6</v>
      </c>
      <c r="H85" s="324">
        <v>8.9999999999999993E-3</v>
      </c>
      <c r="I85" s="324">
        <v>8.0000000000000002E-3</v>
      </c>
      <c r="J85" s="324">
        <v>7.0000000000000001E-3</v>
      </c>
      <c r="K85" s="324">
        <v>2</v>
      </c>
      <c r="L85" s="324">
        <v>4.5</v>
      </c>
      <c r="M85" s="324" t="s">
        <v>389</v>
      </c>
      <c r="N85" s="324">
        <v>7.6</v>
      </c>
      <c r="O85" s="324">
        <v>4.5999999999999996</v>
      </c>
      <c r="P85" s="324">
        <v>4.3</v>
      </c>
      <c r="Q85" s="324" t="s">
        <v>386</v>
      </c>
      <c r="R85" s="324">
        <v>-55</v>
      </c>
      <c r="S85" s="324">
        <v>105</v>
      </c>
      <c r="T85" s="324">
        <v>1</v>
      </c>
      <c r="W85" s="336">
        <v>3.5750000000000002</v>
      </c>
      <c r="X85" s="354"/>
      <c r="Y85" s="324">
        <v>0.19500000000000001</v>
      </c>
      <c r="Z85" s="324">
        <v>19</v>
      </c>
      <c r="AA85" s="352">
        <v>2</v>
      </c>
      <c r="AB85" s="353"/>
      <c r="AC85" s="353"/>
      <c r="AD85" s="353"/>
      <c r="AE85" s="353"/>
      <c r="AF85" s="353"/>
      <c r="AG85" s="353"/>
      <c r="AH85" s="353"/>
      <c r="AI85" s="353"/>
      <c r="AJ85" s="353"/>
      <c r="AK85" s="353"/>
      <c r="AL85" s="353"/>
      <c r="AM85" s="353"/>
      <c r="AN85" s="353"/>
      <c r="AO85" s="353"/>
      <c r="AP85" s="353"/>
      <c r="AQ85" s="353"/>
      <c r="AR85" s="353"/>
      <c r="AS85" s="353"/>
      <c r="AT85" s="353"/>
    </row>
    <row r="86" spans="1:46" ht="14.1" customHeight="1">
      <c r="A86" s="324" t="s">
        <v>364</v>
      </c>
      <c r="B86" s="351" t="s">
        <v>583</v>
      </c>
      <c r="C86" s="324">
        <v>470</v>
      </c>
      <c r="D86" s="324">
        <v>0.2</v>
      </c>
      <c r="E86" s="324">
        <v>0</v>
      </c>
      <c r="F86" s="324">
        <v>1</v>
      </c>
      <c r="G86" s="324">
        <v>2.5</v>
      </c>
      <c r="H86" s="324">
        <v>1.6E-2</v>
      </c>
      <c r="I86" s="324">
        <v>1.4E-2</v>
      </c>
      <c r="J86" s="324">
        <v>1.2999999999999999E-2</v>
      </c>
      <c r="K86" s="324">
        <v>2</v>
      </c>
      <c r="L86" s="324">
        <v>2.98</v>
      </c>
      <c r="M86" s="324" t="s">
        <v>291</v>
      </c>
      <c r="N86" s="324">
        <v>7.6</v>
      </c>
      <c r="O86" s="324">
        <v>4.5999999999999996</v>
      </c>
      <c r="P86" s="324">
        <v>3.1</v>
      </c>
      <c r="Q86" s="324" t="s">
        <v>386</v>
      </c>
      <c r="R86" s="324">
        <v>-55</v>
      </c>
      <c r="S86" s="324">
        <v>105</v>
      </c>
      <c r="T86" s="324">
        <v>1</v>
      </c>
      <c r="W86" s="336">
        <v>1.421</v>
      </c>
      <c r="X86" s="354"/>
      <c r="Y86" s="324">
        <v>0.36299999999999999</v>
      </c>
      <c r="Z86" s="324">
        <v>16.3</v>
      </c>
      <c r="AA86" s="352">
        <v>2</v>
      </c>
      <c r="AB86" s="353"/>
      <c r="AC86" s="353"/>
      <c r="AD86" s="353"/>
      <c r="AE86" s="353"/>
      <c r="AF86" s="353"/>
      <c r="AG86" s="353"/>
      <c r="AH86" s="353"/>
      <c r="AI86" s="353"/>
      <c r="AJ86" s="353"/>
      <c r="AK86" s="353"/>
      <c r="AL86" s="353"/>
      <c r="AM86" s="353"/>
      <c r="AN86" s="353"/>
      <c r="AO86" s="353"/>
      <c r="AP86" s="353"/>
      <c r="AQ86" s="353"/>
      <c r="AR86" s="353"/>
      <c r="AS86" s="353"/>
      <c r="AT86" s="353"/>
    </row>
    <row r="87" spans="1:46" ht="14.1" customHeight="1">
      <c r="A87" s="324" t="s">
        <v>364</v>
      </c>
      <c r="B87" s="351" t="s">
        <v>582</v>
      </c>
      <c r="C87" s="324">
        <v>470</v>
      </c>
      <c r="D87" s="324">
        <v>0.2</v>
      </c>
      <c r="E87" s="324">
        <v>0</v>
      </c>
      <c r="F87" s="324">
        <v>1</v>
      </c>
      <c r="G87" s="324">
        <v>4</v>
      </c>
      <c r="H87" s="324">
        <v>1.6E-2</v>
      </c>
      <c r="I87" s="324">
        <v>1.4E-2</v>
      </c>
      <c r="J87" s="324">
        <v>1.2999999999999999E-2</v>
      </c>
      <c r="K87" s="324">
        <v>2</v>
      </c>
      <c r="L87" s="324">
        <v>2.8</v>
      </c>
      <c r="M87" s="324" t="s">
        <v>291</v>
      </c>
      <c r="N87" s="324">
        <v>7.6</v>
      </c>
      <c r="O87" s="324">
        <v>4.5999999999999996</v>
      </c>
      <c r="P87" s="324">
        <v>3.1</v>
      </c>
      <c r="Q87" s="324" t="s">
        <v>386</v>
      </c>
      <c r="R87" s="324">
        <v>-55</v>
      </c>
      <c r="S87" s="324">
        <v>105</v>
      </c>
      <c r="T87" s="324">
        <v>1</v>
      </c>
      <c r="W87" s="336">
        <v>1.4930000000000001</v>
      </c>
      <c r="X87" s="354"/>
      <c r="Y87" s="324">
        <v>0.36299999999999999</v>
      </c>
      <c r="Z87" s="324">
        <v>16.3</v>
      </c>
      <c r="AA87" s="352">
        <v>2</v>
      </c>
      <c r="AB87" s="353"/>
      <c r="AC87" s="353"/>
      <c r="AD87" s="353"/>
      <c r="AE87" s="353"/>
      <c r="AF87" s="353"/>
      <c r="AG87" s="353"/>
      <c r="AH87" s="353"/>
      <c r="AI87" s="353"/>
      <c r="AJ87" s="353"/>
      <c r="AK87" s="353"/>
      <c r="AL87" s="353"/>
      <c r="AM87" s="353"/>
      <c r="AN87" s="353"/>
      <c r="AO87" s="353"/>
      <c r="AP87" s="353"/>
      <c r="AQ87" s="353"/>
      <c r="AR87" s="353"/>
      <c r="AS87" s="353"/>
      <c r="AT87" s="353"/>
    </row>
    <row r="88" spans="1:46" ht="14.1" customHeight="1">
      <c r="A88" s="324" t="s">
        <v>364</v>
      </c>
      <c r="B88" s="351" t="s">
        <v>597</v>
      </c>
      <c r="C88" s="324">
        <v>470</v>
      </c>
      <c r="D88" s="324">
        <v>0.2</v>
      </c>
      <c r="E88" s="324">
        <v>0</v>
      </c>
      <c r="F88" s="324">
        <v>1</v>
      </c>
      <c r="G88" s="324">
        <v>6.3</v>
      </c>
      <c r="H88" s="324">
        <v>1.6E-2</v>
      </c>
      <c r="I88" s="324">
        <v>1.4E-2</v>
      </c>
      <c r="J88" s="324">
        <v>1.2999999999999999E-2</v>
      </c>
      <c r="K88" s="324">
        <v>2</v>
      </c>
      <c r="L88" s="324">
        <v>2.34</v>
      </c>
      <c r="M88" s="324" t="s">
        <v>389</v>
      </c>
      <c r="N88" s="324">
        <v>7.6</v>
      </c>
      <c r="O88" s="324">
        <v>4.5999999999999996</v>
      </c>
      <c r="P88" s="324">
        <v>4.3</v>
      </c>
      <c r="Q88" s="324" t="s">
        <v>386</v>
      </c>
      <c r="R88" s="324">
        <v>-55</v>
      </c>
      <c r="S88" s="324">
        <v>125</v>
      </c>
      <c r="T88" s="324">
        <v>1</v>
      </c>
      <c r="W88" s="336">
        <v>4</v>
      </c>
      <c r="X88" s="336"/>
      <c r="Y88" s="324">
        <v>0.38900000000000001</v>
      </c>
      <c r="Z88" s="324">
        <v>16.100000000000001</v>
      </c>
      <c r="AA88" s="352">
        <v>2</v>
      </c>
      <c r="AB88" s="353"/>
      <c r="AC88" s="353"/>
      <c r="AD88" s="353"/>
      <c r="AE88" s="353"/>
      <c r="AF88" s="353"/>
      <c r="AG88" s="353"/>
      <c r="AH88" s="353"/>
      <c r="AI88" s="353"/>
      <c r="AJ88" s="353"/>
      <c r="AK88" s="353"/>
      <c r="AL88" s="353"/>
      <c r="AM88" s="353"/>
      <c r="AN88" s="353"/>
      <c r="AO88" s="353"/>
      <c r="AP88" s="353"/>
      <c r="AQ88" s="353"/>
      <c r="AR88" s="353"/>
      <c r="AS88" s="353"/>
      <c r="AT88" s="353"/>
    </row>
    <row r="89" spans="1:46" ht="14.1" customHeight="1">
      <c r="A89" s="324" t="s">
        <v>364</v>
      </c>
      <c r="B89" s="351" t="s">
        <v>580</v>
      </c>
      <c r="C89" s="324">
        <v>470</v>
      </c>
      <c r="D89" s="324">
        <v>0.2</v>
      </c>
      <c r="E89" s="324">
        <v>0</v>
      </c>
      <c r="F89" s="324">
        <v>1</v>
      </c>
      <c r="G89" s="324">
        <v>6.3</v>
      </c>
      <c r="H89" s="324">
        <v>1.7600000000000001E-2</v>
      </c>
      <c r="I89" s="324">
        <v>1.6E-2</v>
      </c>
      <c r="J89" s="324">
        <v>1.4999999999999999E-2</v>
      </c>
      <c r="K89" s="324">
        <v>2</v>
      </c>
      <c r="L89" s="324">
        <v>3.07</v>
      </c>
      <c r="M89" s="324" t="s">
        <v>291</v>
      </c>
      <c r="N89" s="324">
        <v>7.6</v>
      </c>
      <c r="O89" s="324">
        <v>4.5999999999999996</v>
      </c>
      <c r="P89" s="324">
        <v>3.1</v>
      </c>
      <c r="Q89" s="324" t="s">
        <v>386</v>
      </c>
      <c r="R89" s="324">
        <v>-55</v>
      </c>
      <c r="S89" s="324">
        <v>105</v>
      </c>
      <c r="T89" s="324">
        <v>1</v>
      </c>
      <c r="W89" s="336">
        <v>1.357</v>
      </c>
      <c r="X89" s="354"/>
      <c r="Y89" s="324">
        <v>0.34699999999999998</v>
      </c>
      <c r="Z89" s="324">
        <v>16.399999999999999</v>
      </c>
      <c r="AA89" s="352">
        <v>2</v>
      </c>
      <c r="AB89" s="353"/>
      <c r="AC89" s="353"/>
      <c r="AD89" s="353"/>
      <c r="AE89" s="353"/>
      <c r="AF89" s="353"/>
      <c r="AG89" s="353"/>
      <c r="AH89" s="353"/>
      <c r="AI89" s="353"/>
      <c r="AJ89" s="353"/>
      <c r="AK89" s="353"/>
      <c r="AL89" s="353"/>
      <c r="AM89" s="353"/>
      <c r="AN89" s="353"/>
      <c r="AO89" s="353"/>
      <c r="AP89" s="353"/>
      <c r="AQ89" s="353"/>
      <c r="AR89" s="353"/>
      <c r="AS89" s="353"/>
      <c r="AT89" s="353"/>
    </row>
    <row r="90" spans="1:46" ht="14.1" customHeight="1">
      <c r="A90" s="324" t="s">
        <v>364</v>
      </c>
      <c r="B90" s="351" t="s">
        <v>613</v>
      </c>
      <c r="C90" s="324">
        <v>680</v>
      </c>
      <c r="D90" s="324">
        <v>0.2</v>
      </c>
      <c r="E90" s="324">
        <v>0</v>
      </c>
      <c r="F90" s="324">
        <v>1</v>
      </c>
      <c r="G90" s="324">
        <v>2.5</v>
      </c>
      <c r="H90" s="324">
        <v>8.0000000000000002E-3</v>
      </c>
      <c r="I90" s="324">
        <v>7.0000000000000001E-3</v>
      </c>
      <c r="J90" s="324">
        <v>6.6E-3</v>
      </c>
      <c r="K90" s="324">
        <v>2</v>
      </c>
      <c r="L90" s="324">
        <v>2.2200000000000002</v>
      </c>
      <c r="M90" s="324" t="s">
        <v>291</v>
      </c>
      <c r="N90" s="324">
        <v>7.6</v>
      </c>
      <c r="O90" s="324">
        <v>4.5999999999999996</v>
      </c>
      <c r="P90" s="324">
        <v>3.1</v>
      </c>
      <c r="Q90" s="324" t="s">
        <v>386</v>
      </c>
      <c r="R90" s="324">
        <v>-55</v>
      </c>
      <c r="S90" s="324">
        <v>105</v>
      </c>
      <c r="T90" s="324">
        <v>1</v>
      </c>
      <c r="W90" s="336">
        <v>1.5</v>
      </c>
      <c r="X90" s="354"/>
      <c r="Y90" s="324">
        <v>0.186</v>
      </c>
      <c r="Z90" s="324">
        <v>26</v>
      </c>
      <c r="AA90" s="352">
        <v>2</v>
      </c>
      <c r="AB90" s="353"/>
      <c r="AC90" s="353"/>
      <c r="AD90" s="353"/>
      <c r="AE90" s="353"/>
      <c r="AF90" s="353"/>
      <c r="AG90" s="353"/>
      <c r="AH90" s="353"/>
      <c r="AI90" s="353"/>
      <c r="AJ90" s="353"/>
      <c r="AK90" s="353"/>
      <c r="AL90" s="353"/>
      <c r="AM90" s="353"/>
      <c r="AN90" s="353"/>
      <c r="AO90" s="353"/>
      <c r="AP90" s="353"/>
      <c r="AQ90" s="353"/>
      <c r="AR90" s="353"/>
      <c r="AS90" s="353"/>
      <c r="AT90" s="353"/>
    </row>
    <row r="91" spans="1:46" ht="14.1" customHeight="1">
      <c r="A91" s="324" t="s">
        <v>364</v>
      </c>
      <c r="B91" s="351" t="s">
        <v>624</v>
      </c>
      <c r="C91" s="324">
        <v>680</v>
      </c>
      <c r="D91" s="324">
        <v>0.2</v>
      </c>
      <c r="E91" s="324">
        <v>0</v>
      </c>
      <c r="F91" s="324">
        <v>1</v>
      </c>
      <c r="G91" s="324">
        <v>4</v>
      </c>
      <c r="H91" s="324">
        <v>8.0000000000000002E-3</v>
      </c>
      <c r="I91" s="324">
        <v>7.0000000000000001E-3</v>
      </c>
      <c r="J91" s="324">
        <v>7.0000000000000001E-3</v>
      </c>
      <c r="K91" s="324">
        <v>2</v>
      </c>
      <c r="L91" s="324">
        <v>4.37</v>
      </c>
      <c r="M91" s="324" t="s">
        <v>389</v>
      </c>
      <c r="N91" s="324">
        <v>7.6</v>
      </c>
      <c r="O91" s="324">
        <v>4.5999999999999996</v>
      </c>
      <c r="P91" s="324">
        <v>4.3</v>
      </c>
      <c r="Q91" s="324" t="s">
        <v>386</v>
      </c>
      <c r="R91" s="324">
        <v>-55</v>
      </c>
      <c r="S91" s="324">
        <v>105</v>
      </c>
      <c r="T91" s="324">
        <v>1</v>
      </c>
      <c r="W91" s="336">
        <v>2.786</v>
      </c>
      <c r="X91" s="354"/>
      <c r="Y91" s="324">
        <v>0.191</v>
      </c>
      <c r="Z91" s="324">
        <v>25</v>
      </c>
      <c r="AA91" s="352">
        <v>2</v>
      </c>
      <c r="AB91" s="353"/>
      <c r="AC91" s="353"/>
      <c r="AD91" s="353"/>
      <c r="AE91" s="353"/>
      <c r="AF91" s="353"/>
      <c r="AG91" s="353"/>
      <c r="AH91" s="353"/>
      <c r="AI91" s="353"/>
      <c r="AJ91" s="353"/>
      <c r="AK91" s="353"/>
      <c r="AL91" s="353"/>
      <c r="AM91" s="353"/>
      <c r="AN91" s="353"/>
      <c r="AO91" s="353"/>
      <c r="AP91" s="353"/>
      <c r="AQ91" s="353"/>
      <c r="AR91" s="353"/>
      <c r="AS91" s="353"/>
      <c r="AT91" s="353"/>
    </row>
    <row r="92" spans="1:46" ht="14.1" customHeight="1">
      <c r="A92" s="324" t="s">
        <v>364</v>
      </c>
      <c r="B92" s="351" t="s">
        <v>612</v>
      </c>
      <c r="C92" s="324">
        <v>680</v>
      </c>
      <c r="D92" s="324">
        <v>0.2</v>
      </c>
      <c r="E92" s="324">
        <v>0</v>
      </c>
      <c r="F92" s="324">
        <v>1</v>
      </c>
      <c r="G92" s="324">
        <v>4</v>
      </c>
      <c r="H92" s="324">
        <v>8.9999999999999993E-3</v>
      </c>
      <c r="I92" s="324">
        <v>8.0000000000000002E-3</v>
      </c>
      <c r="J92" s="324">
        <v>8.0000000000000002E-3</v>
      </c>
      <c r="K92" s="324">
        <v>2</v>
      </c>
      <c r="L92" s="324">
        <v>3.4</v>
      </c>
      <c r="M92" s="324" t="s">
        <v>291</v>
      </c>
      <c r="N92" s="324">
        <v>7.6</v>
      </c>
      <c r="O92" s="324">
        <v>4.5999999999999996</v>
      </c>
      <c r="P92" s="324">
        <v>3.1</v>
      </c>
      <c r="Q92" s="324" t="s">
        <v>386</v>
      </c>
      <c r="R92" s="324">
        <v>-55</v>
      </c>
      <c r="S92" s="324">
        <v>105</v>
      </c>
      <c r="T92" s="324">
        <v>1</v>
      </c>
      <c r="W92" s="336">
        <v>1.5</v>
      </c>
      <c r="X92" s="354"/>
      <c r="Y92" s="324">
        <v>0.186</v>
      </c>
      <c r="Z92" s="324">
        <v>25.6</v>
      </c>
      <c r="AA92" s="352">
        <v>2</v>
      </c>
      <c r="AB92" s="353"/>
      <c r="AC92" s="353"/>
      <c r="AD92" s="353"/>
      <c r="AE92" s="353"/>
      <c r="AF92" s="353"/>
      <c r="AG92" s="353"/>
      <c r="AH92" s="353"/>
      <c r="AI92" s="353"/>
      <c r="AJ92" s="353"/>
      <c r="AK92" s="353"/>
      <c r="AL92" s="353"/>
      <c r="AM92" s="353"/>
      <c r="AN92" s="353"/>
      <c r="AO92" s="353"/>
      <c r="AP92" s="353"/>
      <c r="AQ92" s="353"/>
      <c r="AR92" s="353"/>
      <c r="AS92" s="353"/>
      <c r="AT92" s="353"/>
    </row>
    <row r="93" spans="1:46" ht="14.1" customHeight="1">
      <c r="A93" s="324" t="s">
        <v>364</v>
      </c>
      <c r="B93" s="351" t="s">
        <v>621</v>
      </c>
      <c r="C93" s="324">
        <v>680</v>
      </c>
      <c r="D93" s="324">
        <v>0.2</v>
      </c>
      <c r="E93" s="324">
        <v>0</v>
      </c>
      <c r="F93" s="324">
        <v>1</v>
      </c>
      <c r="G93" s="324">
        <v>6.3</v>
      </c>
      <c r="H93" s="324">
        <v>8.9999999999999993E-3</v>
      </c>
      <c r="I93" s="324">
        <v>8.0000000000000002E-3</v>
      </c>
      <c r="J93" s="324">
        <v>7.0000000000000001E-3</v>
      </c>
      <c r="K93" s="324">
        <v>2</v>
      </c>
      <c r="L93" s="324">
        <v>3</v>
      </c>
      <c r="M93" s="324" t="s">
        <v>431</v>
      </c>
      <c r="N93" s="324">
        <v>7.5</v>
      </c>
      <c r="O93" s="324">
        <v>6.3</v>
      </c>
      <c r="P93" s="324">
        <v>3.8</v>
      </c>
      <c r="Q93" s="324" t="s">
        <v>386</v>
      </c>
      <c r="R93" s="324">
        <v>-55</v>
      </c>
      <c r="S93" s="324">
        <v>125</v>
      </c>
      <c r="T93" s="324">
        <v>1</v>
      </c>
      <c r="W93" s="336">
        <v>4.9290000000000003</v>
      </c>
      <c r="X93" s="336"/>
      <c r="Y93" s="324">
        <v>0.26300000000000001</v>
      </c>
      <c r="Z93" s="324">
        <v>24.3</v>
      </c>
      <c r="AA93" s="352">
        <v>2</v>
      </c>
      <c r="AB93" s="353"/>
      <c r="AC93" s="353"/>
      <c r="AD93" s="353"/>
      <c r="AE93" s="353"/>
      <c r="AF93" s="353"/>
      <c r="AG93" s="353"/>
      <c r="AH93" s="353"/>
      <c r="AI93" s="353"/>
      <c r="AJ93" s="353"/>
      <c r="AK93" s="353"/>
      <c r="AL93" s="353"/>
      <c r="AM93" s="353"/>
      <c r="AN93" s="353"/>
      <c r="AO93" s="353"/>
      <c r="AP93" s="353"/>
      <c r="AQ93" s="353"/>
      <c r="AR93" s="353"/>
      <c r="AS93" s="353"/>
      <c r="AT93" s="353"/>
    </row>
    <row r="94" spans="1:46" ht="14.1" customHeight="1">
      <c r="A94" s="324" t="s">
        <v>364</v>
      </c>
      <c r="B94" s="351" t="s">
        <v>623</v>
      </c>
      <c r="C94" s="324">
        <v>680</v>
      </c>
      <c r="D94" s="324">
        <v>0.2</v>
      </c>
      <c r="E94" s="324">
        <v>0</v>
      </c>
      <c r="F94" s="324">
        <v>1</v>
      </c>
      <c r="G94" s="324">
        <v>6.3</v>
      </c>
      <c r="H94" s="324">
        <v>1.2999999999999999E-2</v>
      </c>
      <c r="I94" s="324">
        <v>1.2E-2</v>
      </c>
      <c r="J94" s="324">
        <v>1.0999999999999999E-2</v>
      </c>
      <c r="K94" s="324">
        <v>2</v>
      </c>
      <c r="L94" s="324">
        <v>1.89</v>
      </c>
      <c r="M94" s="324" t="s">
        <v>389</v>
      </c>
      <c r="N94" s="324">
        <v>7.6</v>
      </c>
      <c r="O94" s="324">
        <v>4.5999999999999996</v>
      </c>
      <c r="P94" s="324">
        <v>4.3</v>
      </c>
      <c r="Q94" s="324" t="s">
        <v>386</v>
      </c>
      <c r="R94" s="324">
        <v>-55</v>
      </c>
      <c r="S94" s="324">
        <v>125</v>
      </c>
      <c r="T94" s="324">
        <v>1</v>
      </c>
      <c r="W94" s="336">
        <v>4</v>
      </c>
      <c r="X94" s="336"/>
      <c r="Y94" s="324">
        <v>0.33100000000000002</v>
      </c>
      <c r="Z94" s="324">
        <v>22.9</v>
      </c>
      <c r="AA94" s="352">
        <v>2</v>
      </c>
      <c r="AB94" s="353"/>
      <c r="AC94" s="353"/>
      <c r="AD94" s="353"/>
      <c r="AE94" s="353"/>
      <c r="AF94" s="353"/>
      <c r="AG94" s="353"/>
      <c r="AH94" s="353"/>
      <c r="AI94" s="353"/>
      <c r="AJ94" s="353"/>
      <c r="AK94" s="353"/>
      <c r="AL94" s="353"/>
      <c r="AM94" s="353"/>
      <c r="AN94" s="353"/>
      <c r="AO94" s="353"/>
      <c r="AP94" s="353"/>
      <c r="AQ94" s="353"/>
      <c r="AR94" s="353"/>
      <c r="AS94" s="353"/>
      <c r="AT94" s="353"/>
    </row>
    <row r="95" spans="1:46" ht="14.1" customHeight="1">
      <c r="A95" s="324" t="s">
        <v>364</v>
      </c>
      <c r="B95" s="351" t="s">
        <v>614</v>
      </c>
      <c r="C95" s="324">
        <v>680</v>
      </c>
      <c r="D95" s="324">
        <v>0.2</v>
      </c>
      <c r="E95" s="324">
        <v>0</v>
      </c>
      <c r="F95" s="324">
        <v>1</v>
      </c>
      <c r="G95" s="324">
        <v>2.5</v>
      </c>
      <c r="H95" s="324">
        <v>1.4E-2</v>
      </c>
      <c r="I95" s="324">
        <v>1.2999999999999999E-2</v>
      </c>
      <c r="J95" s="324">
        <v>1.2E-2</v>
      </c>
      <c r="K95" s="324">
        <v>2</v>
      </c>
      <c r="L95" s="324">
        <v>2.37</v>
      </c>
      <c r="M95" s="324" t="s">
        <v>291</v>
      </c>
      <c r="N95" s="324">
        <v>7.6</v>
      </c>
      <c r="O95" s="324">
        <v>4.5999999999999996</v>
      </c>
      <c r="P95" s="324">
        <v>3.1</v>
      </c>
      <c r="Q95" s="324" t="s">
        <v>386</v>
      </c>
      <c r="R95" s="324">
        <v>-55</v>
      </c>
      <c r="S95" s="324">
        <v>105</v>
      </c>
      <c r="T95" s="324">
        <v>1</v>
      </c>
      <c r="W95" s="336">
        <v>1.421</v>
      </c>
      <c r="X95" s="354"/>
      <c r="Y95" s="324">
        <v>0.32400000000000001</v>
      </c>
      <c r="Z95" s="324">
        <v>22.8</v>
      </c>
      <c r="AA95" s="352">
        <v>2</v>
      </c>
      <c r="AB95" s="353"/>
      <c r="AC95" s="353"/>
      <c r="AD95" s="353"/>
      <c r="AE95" s="353"/>
      <c r="AF95" s="353"/>
      <c r="AG95" s="353"/>
      <c r="AH95" s="353"/>
      <c r="AI95" s="353"/>
      <c r="AJ95" s="353"/>
      <c r="AK95" s="353"/>
      <c r="AL95" s="353"/>
      <c r="AM95" s="353"/>
      <c r="AN95" s="353"/>
      <c r="AO95" s="353"/>
      <c r="AP95" s="353"/>
      <c r="AQ95" s="353"/>
      <c r="AR95" s="353"/>
      <c r="AS95" s="353"/>
      <c r="AT95" s="353"/>
    </row>
    <row r="96" spans="1:46" ht="14.1" customHeight="1">
      <c r="A96" s="324" t="s">
        <v>364</v>
      </c>
      <c r="B96" s="351" t="s">
        <v>622</v>
      </c>
      <c r="C96" s="324">
        <v>680</v>
      </c>
      <c r="D96" s="324">
        <v>0.2</v>
      </c>
      <c r="E96" s="324">
        <v>0</v>
      </c>
      <c r="F96" s="324">
        <v>1</v>
      </c>
      <c r="G96" s="324">
        <v>4</v>
      </c>
      <c r="H96" s="324">
        <v>1.7999999999999999E-2</v>
      </c>
      <c r="I96" s="324">
        <v>1.6E-2</v>
      </c>
      <c r="J96" s="324">
        <v>1.4999999999999999E-2</v>
      </c>
      <c r="K96" s="324">
        <v>2</v>
      </c>
      <c r="L96" s="324">
        <v>2.5</v>
      </c>
      <c r="M96" s="324" t="s">
        <v>389</v>
      </c>
      <c r="N96" s="324">
        <v>7.6</v>
      </c>
      <c r="O96" s="324">
        <v>4.5999999999999996</v>
      </c>
      <c r="P96" s="324">
        <v>4.3</v>
      </c>
      <c r="Q96" s="324" t="s">
        <v>386</v>
      </c>
      <c r="R96" s="324">
        <v>-55</v>
      </c>
      <c r="S96" s="324">
        <v>125</v>
      </c>
      <c r="T96" s="324">
        <v>1</v>
      </c>
      <c r="W96" s="336">
        <v>4</v>
      </c>
      <c r="X96" s="336"/>
      <c r="Y96" s="324">
        <v>0.38900000000000001</v>
      </c>
      <c r="Z96" s="324">
        <v>22.4</v>
      </c>
      <c r="AA96" s="352">
        <v>2</v>
      </c>
      <c r="AB96" s="353"/>
      <c r="AC96" s="353"/>
      <c r="AD96" s="353"/>
      <c r="AE96" s="353"/>
      <c r="AF96" s="353"/>
      <c r="AG96" s="353"/>
      <c r="AH96" s="353"/>
      <c r="AI96" s="353"/>
      <c r="AJ96" s="353"/>
      <c r="AK96" s="353"/>
      <c r="AL96" s="353"/>
      <c r="AM96" s="353"/>
      <c r="AN96" s="353"/>
      <c r="AO96" s="353"/>
      <c r="AP96" s="353"/>
      <c r="AQ96" s="353"/>
      <c r="AR96" s="353"/>
      <c r="AS96" s="353"/>
      <c r="AT96" s="353"/>
    </row>
    <row r="97" spans="1:46" ht="14.1" customHeight="1">
      <c r="A97" s="324" t="s">
        <v>364</v>
      </c>
      <c r="B97" s="351" t="s">
        <v>641</v>
      </c>
      <c r="C97" s="324">
        <v>1000</v>
      </c>
      <c r="D97" s="324">
        <v>0.2</v>
      </c>
      <c r="E97" s="324">
        <v>0</v>
      </c>
      <c r="F97" s="324">
        <v>1</v>
      </c>
      <c r="G97" s="324">
        <v>2.5</v>
      </c>
      <c r="H97" s="324">
        <v>3.0000000000000001E-3</v>
      </c>
      <c r="I97" s="324">
        <v>3.0000000000000001E-3</v>
      </c>
      <c r="J97" s="324">
        <v>3.0000000000000001E-3</v>
      </c>
      <c r="K97" s="324">
        <v>2</v>
      </c>
      <c r="L97" s="324">
        <v>5.82</v>
      </c>
      <c r="M97" s="324" t="s">
        <v>389</v>
      </c>
      <c r="N97" s="324">
        <v>7.6</v>
      </c>
      <c r="O97" s="324">
        <v>4.5999999999999996</v>
      </c>
      <c r="P97" s="324">
        <v>4.3</v>
      </c>
      <c r="Q97" s="324" t="s">
        <v>386</v>
      </c>
      <c r="R97" s="324">
        <v>-55</v>
      </c>
      <c r="S97" s="324">
        <v>105</v>
      </c>
      <c r="T97" s="324">
        <v>1</v>
      </c>
      <c r="W97" s="336">
        <v>2.5710000000000002</v>
      </c>
      <c r="X97" s="354"/>
      <c r="Y97" s="324">
        <v>0.105</v>
      </c>
      <c r="Z97" s="324">
        <v>49</v>
      </c>
      <c r="AA97" s="352">
        <v>2</v>
      </c>
      <c r="AB97" s="353"/>
      <c r="AC97" s="353"/>
      <c r="AD97" s="353"/>
      <c r="AE97" s="353"/>
      <c r="AF97" s="353"/>
      <c r="AG97" s="353"/>
      <c r="AH97" s="353"/>
      <c r="AI97" s="353"/>
      <c r="AJ97" s="353"/>
      <c r="AK97" s="353"/>
      <c r="AL97" s="353"/>
      <c r="AM97" s="353"/>
      <c r="AN97" s="353"/>
      <c r="AO97" s="353"/>
      <c r="AP97" s="353"/>
      <c r="AQ97" s="353"/>
      <c r="AR97" s="353"/>
      <c r="AS97" s="353"/>
      <c r="AT97" s="353"/>
    </row>
    <row r="98" spans="1:46" ht="14.1" customHeight="1">
      <c r="A98" s="324" t="s">
        <v>364</v>
      </c>
      <c r="B98" s="351" t="s">
        <v>639</v>
      </c>
      <c r="C98" s="324">
        <v>1000</v>
      </c>
      <c r="D98" s="324">
        <v>0.2</v>
      </c>
      <c r="E98" s="324">
        <v>0</v>
      </c>
      <c r="F98" s="324">
        <v>1</v>
      </c>
      <c r="G98" s="324">
        <v>4</v>
      </c>
      <c r="H98" s="324">
        <v>6.7999999999999996E-3</v>
      </c>
      <c r="I98" s="324">
        <v>5.7999999999999996E-3</v>
      </c>
      <c r="J98" s="324">
        <v>5.3E-3</v>
      </c>
      <c r="K98" s="324">
        <v>2</v>
      </c>
      <c r="L98" s="324">
        <v>5.97</v>
      </c>
      <c r="M98" s="324" t="s">
        <v>431</v>
      </c>
      <c r="N98" s="324">
        <v>7.5</v>
      </c>
      <c r="O98" s="324">
        <v>6.3</v>
      </c>
      <c r="P98" s="324">
        <v>3.8</v>
      </c>
      <c r="Q98" s="324" t="s">
        <v>386</v>
      </c>
      <c r="R98" s="324">
        <v>-55</v>
      </c>
      <c r="S98" s="324">
        <v>125</v>
      </c>
      <c r="T98" s="324">
        <v>1</v>
      </c>
      <c r="W98" s="336">
        <v>4.9290000000000003</v>
      </c>
      <c r="X98" s="336"/>
      <c r="Y98" s="324">
        <v>0.2</v>
      </c>
      <c r="Z98" s="324">
        <v>34.700000000000003</v>
      </c>
      <c r="AA98" s="352">
        <v>2</v>
      </c>
      <c r="AB98" s="353"/>
      <c r="AC98" s="353"/>
      <c r="AD98" s="353"/>
      <c r="AE98" s="353"/>
      <c r="AF98" s="353"/>
      <c r="AG98" s="353"/>
      <c r="AH98" s="353"/>
      <c r="AI98" s="353"/>
      <c r="AJ98" s="353"/>
      <c r="AK98" s="353"/>
      <c r="AL98" s="353"/>
      <c r="AM98" s="353"/>
      <c r="AN98" s="353"/>
      <c r="AO98" s="353"/>
      <c r="AP98" s="353"/>
      <c r="AQ98" s="353"/>
      <c r="AR98" s="353"/>
      <c r="AS98" s="353"/>
      <c r="AT98" s="353"/>
    </row>
    <row r="99" spans="1:46" ht="14.1" customHeight="1">
      <c r="A99" s="324" t="s">
        <v>364</v>
      </c>
      <c r="B99" s="351" t="s">
        <v>640</v>
      </c>
      <c r="C99" s="324">
        <v>1000</v>
      </c>
      <c r="D99" s="324">
        <v>0.2</v>
      </c>
      <c r="E99" s="324">
        <v>0</v>
      </c>
      <c r="F99" s="324">
        <v>1</v>
      </c>
      <c r="G99" s="324">
        <v>4</v>
      </c>
      <c r="H99" s="324">
        <v>8.9999999999999993E-3</v>
      </c>
      <c r="I99" s="324">
        <v>8.0000000000000002E-3</v>
      </c>
      <c r="J99" s="324">
        <v>7.0000000000000001E-3</v>
      </c>
      <c r="K99" s="324">
        <v>2</v>
      </c>
      <c r="L99" s="324">
        <v>4.32</v>
      </c>
      <c r="M99" s="324" t="s">
        <v>389</v>
      </c>
      <c r="N99" s="324">
        <v>7.6</v>
      </c>
      <c r="O99" s="324">
        <v>4.5999999999999996</v>
      </c>
      <c r="P99" s="324">
        <v>4.3</v>
      </c>
      <c r="Q99" s="324" t="s">
        <v>386</v>
      </c>
      <c r="R99" s="324">
        <v>-55</v>
      </c>
      <c r="S99" s="324">
        <v>125</v>
      </c>
      <c r="T99" s="324">
        <v>1</v>
      </c>
      <c r="W99" s="336">
        <v>4</v>
      </c>
      <c r="X99" s="336"/>
      <c r="Y99" s="324">
        <v>0.26300000000000001</v>
      </c>
      <c r="Z99" s="324">
        <v>33.299999999999997</v>
      </c>
      <c r="AA99" s="352">
        <v>2</v>
      </c>
      <c r="AB99" s="353"/>
      <c r="AC99" s="353"/>
      <c r="AD99" s="353"/>
      <c r="AE99" s="353"/>
      <c r="AF99" s="353"/>
      <c r="AG99" s="353"/>
      <c r="AH99" s="353"/>
      <c r="AI99" s="353"/>
      <c r="AJ99" s="353"/>
      <c r="AK99" s="353"/>
      <c r="AL99" s="353"/>
      <c r="AM99" s="353"/>
      <c r="AN99" s="353"/>
      <c r="AO99" s="353"/>
      <c r="AP99" s="353"/>
      <c r="AQ99" s="353"/>
      <c r="AR99" s="353"/>
      <c r="AS99" s="353"/>
      <c r="AT99" s="353"/>
    </row>
    <row r="100" spans="1:46" ht="14.1" customHeight="1">
      <c r="A100" s="324" t="s">
        <v>364</v>
      </c>
      <c r="B100" s="351" t="s">
        <v>637</v>
      </c>
      <c r="C100" s="324">
        <v>1000</v>
      </c>
      <c r="D100" s="324">
        <v>0.2</v>
      </c>
      <c r="E100" s="324">
        <v>0</v>
      </c>
      <c r="F100" s="324">
        <v>1</v>
      </c>
      <c r="G100" s="324">
        <v>2.5</v>
      </c>
      <c r="H100" s="324">
        <v>0.01</v>
      </c>
      <c r="I100" s="324">
        <v>8.9999999999999993E-3</v>
      </c>
      <c r="J100" s="324">
        <v>8.0000000000000002E-3</v>
      </c>
      <c r="K100" s="324">
        <v>2</v>
      </c>
      <c r="L100" s="324">
        <v>5.5</v>
      </c>
      <c r="M100" s="324" t="s">
        <v>291</v>
      </c>
      <c r="N100" s="324">
        <v>7.6</v>
      </c>
      <c r="O100" s="324">
        <v>4.5999999999999996</v>
      </c>
      <c r="P100" s="324">
        <v>3.1</v>
      </c>
      <c r="Q100" s="324" t="s">
        <v>386</v>
      </c>
      <c r="R100" s="324">
        <v>-55</v>
      </c>
      <c r="S100" s="324">
        <v>105</v>
      </c>
      <c r="T100" s="324">
        <v>1</v>
      </c>
      <c r="W100" s="336">
        <v>1.357</v>
      </c>
      <c r="X100" s="354"/>
      <c r="Y100" s="324">
        <v>0.24</v>
      </c>
      <c r="Z100" s="324">
        <v>33.5</v>
      </c>
      <c r="AA100" s="352">
        <v>2</v>
      </c>
      <c r="AB100" s="353"/>
      <c r="AC100" s="353"/>
      <c r="AD100" s="353"/>
      <c r="AE100" s="353"/>
      <c r="AF100" s="353"/>
      <c r="AG100" s="353"/>
      <c r="AH100" s="353"/>
      <c r="AI100" s="353"/>
      <c r="AJ100" s="353"/>
      <c r="AK100" s="353"/>
      <c r="AL100" s="353"/>
      <c r="AM100" s="353"/>
      <c r="AN100" s="353"/>
      <c r="AO100" s="353"/>
      <c r="AP100" s="353"/>
      <c r="AQ100" s="353"/>
      <c r="AR100" s="353"/>
      <c r="AS100" s="353"/>
      <c r="AT100" s="353"/>
    </row>
    <row r="101" spans="1:46" ht="14.1" customHeight="1">
      <c r="A101" s="324" t="s">
        <v>24</v>
      </c>
      <c r="B101" s="348" t="s">
        <v>310</v>
      </c>
      <c r="C101" s="324">
        <v>0.1</v>
      </c>
      <c r="D101" s="324">
        <v>0.1</v>
      </c>
      <c r="E101" s="324">
        <v>-60</v>
      </c>
      <c r="F101" s="324">
        <v>0.2</v>
      </c>
      <c r="G101" s="324">
        <v>100</v>
      </c>
      <c r="H101" s="324">
        <v>0.08</v>
      </c>
      <c r="I101" s="324">
        <v>0.05</v>
      </c>
      <c r="J101" s="324">
        <v>0.04</v>
      </c>
      <c r="K101" s="324">
        <v>0.5</v>
      </c>
      <c r="L101" s="324">
        <v>1.1000000000000001</v>
      </c>
      <c r="M101" s="355" t="s">
        <v>311</v>
      </c>
      <c r="N101" s="324">
        <v>1.6</v>
      </c>
      <c r="O101" s="324">
        <v>0.8</v>
      </c>
      <c r="P101" s="324">
        <v>0.8</v>
      </c>
      <c r="Q101" s="324" t="s">
        <v>19</v>
      </c>
      <c r="R101" s="324">
        <v>-55</v>
      </c>
      <c r="S101" s="324">
        <v>125</v>
      </c>
      <c r="T101" s="324">
        <v>1</v>
      </c>
      <c r="V101" s="325">
        <v>3000</v>
      </c>
      <c r="W101" s="324">
        <v>3.542E-2</v>
      </c>
      <c r="Y101" s="356"/>
      <c r="Z101" s="357"/>
      <c r="AA101" s="352">
        <v>1</v>
      </c>
    </row>
    <row r="102" spans="1:46" ht="14.1" customHeight="1">
      <c r="A102" s="324" t="s">
        <v>24</v>
      </c>
      <c r="B102" s="348" t="s">
        <v>74</v>
      </c>
      <c r="C102" s="324">
        <v>0.33</v>
      </c>
      <c r="D102" s="324">
        <v>0.1</v>
      </c>
      <c r="E102" s="324">
        <v>-10</v>
      </c>
      <c r="F102" s="324">
        <v>0.3</v>
      </c>
      <c r="G102" s="324">
        <v>50</v>
      </c>
      <c r="H102" s="324">
        <v>0.03</v>
      </c>
      <c r="I102" s="324">
        <v>1.4999999999999999E-2</v>
      </c>
      <c r="J102" s="324">
        <v>0.01</v>
      </c>
      <c r="K102" s="324">
        <v>0.75</v>
      </c>
      <c r="L102" s="324">
        <v>1.8</v>
      </c>
      <c r="M102" s="355" t="s">
        <v>312</v>
      </c>
      <c r="N102" s="324">
        <v>2</v>
      </c>
      <c r="O102" s="324">
        <v>1.25</v>
      </c>
      <c r="P102" s="324">
        <v>0.85</v>
      </c>
      <c r="Q102" s="324" t="s">
        <v>19</v>
      </c>
      <c r="R102" s="324">
        <v>-55</v>
      </c>
      <c r="S102" s="324">
        <v>125</v>
      </c>
      <c r="T102" s="324">
        <v>1</v>
      </c>
      <c r="V102" s="325">
        <v>4000</v>
      </c>
      <c r="W102" s="324">
        <v>6.5000000000000002E-2</v>
      </c>
      <c r="Y102" s="356"/>
      <c r="Z102" s="357"/>
      <c r="AA102" s="352">
        <v>1</v>
      </c>
    </row>
    <row r="103" spans="1:46" ht="14.1" customHeight="1">
      <c r="A103" s="324" t="s">
        <v>24</v>
      </c>
      <c r="B103" s="348" t="s">
        <v>77</v>
      </c>
      <c r="C103" s="324">
        <v>0.47</v>
      </c>
      <c r="D103" s="324">
        <v>0.1</v>
      </c>
      <c r="E103" s="324">
        <v>-3</v>
      </c>
      <c r="F103" s="324">
        <v>0.35</v>
      </c>
      <c r="G103" s="324">
        <v>50</v>
      </c>
      <c r="H103" s="324">
        <v>0.01</v>
      </c>
      <c r="I103" s="324">
        <v>0.01</v>
      </c>
      <c r="J103" s="324">
        <v>0.01</v>
      </c>
      <c r="K103" s="324">
        <v>0.75</v>
      </c>
      <c r="L103" s="324">
        <v>2.2000000000000002</v>
      </c>
      <c r="M103" s="355" t="s">
        <v>312</v>
      </c>
      <c r="N103" s="324">
        <v>2</v>
      </c>
      <c r="O103" s="324">
        <v>1.25</v>
      </c>
      <c r="P103" s="324">
        <v>1.25</v>
      </c>
      <c r="Q103" s="324" t="s">
        <v>19</v>
      </c>
      <c r="R103" s="324">
        <v>-55</v>
      </c>
      <c r="S103" s="324">
        <v>125</v>
      </c>
      <c r="T103" s="324">
        <v>1</v>
      </c>
      <c r="V103" s="325">
        <v>3000</v>
      </c>
      <c r="W103" s="324">
        <v>7.3999999999999996E-2</v>
      </c>
      <c r="Y103" s="356"/>
      <c r="Z103" s="357"/>
      <c r="AA103" s="352">
        <v>1</v>
      </c>
    </row>
    <row r="104" spans="1:46" ht="14.1" customHeight="1">
      <c r="A104" s="324" t="s">
        <v>24</v>
      </c>
      <c r="B104" s="348" t="s">
        <v>80</v>
      </c>
      <c r="C104" s="324">
        <v>0.47</v>
      </c>
      <c r="D104" s="324">
        <v>0.1</v>
      </c>
      <c r="E104" s="324">
        <v>-60</v>
      </c>
      <c r="F104" s="324">
        <v>0.2</v>
      </c>
      <c r="G104" s="324">
        <v>100</v>
      </c>
      <c r="H104" s="324">
        <v>0.03</v>
      </c>
      <c r="I104" s="324">
        <v>1.7999999999999999E-2</v>
      </c>
      <c r="J104" s="324">
        <v>1.2E-2</v>
      </c>
      <c r="K104" s="324">
        <v>0.75</v>
      </c>
      <c r="L104" s="324">
        <v>2.5499999999999998</v>
      </c>
      <c r="M104" s="355" t="s">
        <v>312</v>
      </c>
      <c r="N104" s="324">
        <v>2</v>
      </c>
      <c r="O104" s="324">
        <v>1.25</v>
      </c>
      <c r="P104" s="324">
        <v>1.25</v>
      </c>
      <c r="Q104" s="324" t="s">
        <v>19</v>
      </c>
      <c r="R104" s="324">
        <v>-55</v>
      </c>
      <c r="S104" s="324">
        <v>125</v>
      </c>
      <c r="T104" s="324">
        <v>1</v>
      </c>
      <c r="V104" s="325">
        <v>3000</v>
      </c>
      <c r="W104" s="324">
        <v>0.127</v>
      </c>
      <c r="Y104" s="356"/>
      <c r="Z104" s="357"/>
      <c r="AA104" s="352">
        <v>1</v>
      </c>
    </row>
    <row r="105" spans="1:46" ht="14.1" customHeight="1">
      <c r="A105" s="324" t="s">
        <v>24</v>
      </c>
      <c r="B105" s="358" t="s">
        <v>320</v>
      </c>
      <c r="C105" s="324">
        <v>1</v>
      </c>
      <c r="D105" s="324">
        <v>0.1</v>
      </c>
      <c r="E105" s="324">
        <v>4</v>
      </c>
      <c r="F105" s="324">
        <v>0.75</v>
      </c>
      <c r="G105" s="324">
        <v>16</v>
      </c>
      <c r="H105" s="324">
        <v>7.0000000000000001E-3</v>
      </c>
      <c r="I105" s="324">
        <v>4.0000000000000001E-3</v>
      </c>
      <c r="J105" s="324">
        <v>3.0000000000000001E-3</v>
      </c>
      <c r="K105" s="324">
        <v>0.75</v>
      </c>
      <c r="L105" s="324">
        <v>3</v>
      </c>
      <c r="M105" s="359">
        <v>805</v>
      </c>
      <c r="N105" s="324">
        <v>2</v>
      </c>
      <c r="O105" s="324">
        <v>1.25</v>
      </c>
      <c r="P105" s="324">
        <v>1.25</v>
      </c>
      <c r="Q105" s="324" t="s">
        <v>19</v>
      </c>
      <c r="R105" s="324">
        <v>-55</v>
      </c>
      <c r="S105" s="324">
        <v>125</v>
      </c>
      <c r="T105" s="324">
        <v>1</v>
      </c>
      <c r="V105" s="360">
        <v>3000</v>
      </c>
      <c r="W105" s="336">
        <v>2.3E-2</v>
      </c>
      <c r="X105" s="361"/>
      <c r="Y105" s="362"/>
      <c r="Z105" s="362"/>
      <c r="AA105" s="352">
        <v>1</v>
      </c>
      <c r="AB105" s="362"/>
      <c r="AC105" s="362"/>
      <c r="AD105" s="362"/>
      <c r="AE105" s="362"/>
      <c r="AF105" s="362"/>
      <c r="AG105" s="362"/>
      <c r="AH105" s="362"/>
      <c r="AI105" s="362"/>
      <c r="AJ105" s="362"/>
      <c r="AK105" s="362"/>
      <c r="AL105" s="362"/>
      <c r="AM105" s="362"/>
      <c r="AN105" s="362"/>
      <c r="AO105" s="362"/>
      <c r="AP105" s="362"/>
      <c r="AQ105" s="362"/>
      <c r="AR105" s="362"/>
      <c r="AS105" s="362"/>
      <c r="AT105" s="362"/>
    </row>
    <row r="106" spans="1:46" ht="14.1" customHeight="1">
      <c r="A106" s="324" t="s">
        <v>24</v>
      </c>
      <c r="B106" s="358" t="s">
        <v>72</v>
      </c>
      <c r="C106" s="324">
        <v>1</v>
      </c>
      <c r="D106" s="324">
        <v>0.1</v>
      </c>
      <c r="E106" s="324">
        <v>5</v>
      </c>
      <c r="F106" s="324">
        <v>0.35</v>
      </c>
      <c r="G106" s="324">
        <v>50</v>
      </c>
      <c r="H106" s="324">
        <v>7.0000000000000001E-3</v>
      </c>
      <c r="I106" s="324">
        <v>6.0000000000000001E-3</v>
      </c>
      <c r="J106" s="324">
        <v>5.4999999999999997E-3</v>
      </c>
      <c r="K106" s="324">
        <v>1.5</v>
      </c>
      <c r="L106" s="324">
        <v>3</v>
      </c>
      <c r="M106" s="324">
        <v>1206</v>
      </c>
      <c r="N106" s="324">
        <v>3.2</v>
      </c>
      <c r="O106" s="324">
        <v>1.6</v>
      </c>
      <c r="P106" s="324">
        <v>1.6</v>
      </c>
      <c r="Q106" s="324" t="s">
        <v>19</v>
      </c>
      <c r="R106" s="324">
        <v>-55</v>
      </c>
      <c r="S106" s="324">
        <v>125</v>
      </c>
      <c r="T106" s="324">
        <v>1</v>
      </c>
      <c r="V106" s="360">
        <v>2000</v>
      </c>
      <c r="W106" s="336">
        <v>4.3999999999999997E-2</v>
      </c>
      <c r="X106" s="361"/>
      <c r="Y106" s="362"/>
      <c r="Z106" s="362"/>
      <c r="AA106" s="352">
        <v>1</v>
      </c>
      <c r="AB106" s="362"/>
      <c r="AC106" s="362"/>
      <c r="AD106" s="362"/>
      <c r="AE106" s="362"/>
      <c r="AF106" s="362"/>
      <c r="AG106" s="362"/>
      <c r="AH106" s="362"/>
      <c r="AI106" s="362"/>
      <c r="AJ106" s="362"/>
      <c r="AK106" s="362"/>
      <c r="AL106" s="362"/>
      <c r="AM106" s="362"/>
      <c r="AN106" s="362"/>
      <c r="AO106" s="362"/>
      <c r="AP106" s="362"/>
      <c r="AQ106" s="362"/>
      <c r="AR106" s="362"/>
      <c r="AS106" s="362"/>
      <c r="AT106" s="362"/>
    </row>
    <row r="107" spans="1:46" ht="14.1" customHeight="1">
      <c r="A107" s="324" t="s">
        <v>24</v>
      </c>
      <c r="B107" s="348" t="s">
        <v>3780</v>
      </c>
      <c r="C107" s="324">
        <v>1</v>
      </c>
      <c r="D107" s="324">
        <v>0.1</v>
      </c>
      <c r="E107" s="324">
        <v>-38.4</v>
      </c>
      <c r="F107" s="324">
        <v>0.21</v>
      </c>
      <c r="G107" s="324">
        <v>100</v>
      </c>
      <c r="H107" s="324">
        <v>8.0000000000000002E-3</v>
      </c>
      <c r="I107" s="324">
        <v>6.0000000000000001E-3</v>
      </c>
      <c r="J107" s="324">
        <v>5.0000000000000001E-3</v>
      </c>
      <c r="K107" s="324">
        <v>0.77</v>
      </c>
      <c r="L107" s="324">
        <v>1.56</v>
      </c>
      <c r="M107" s="355" t="s">
        <v>324</v>
      </c>
      <c r="N107" s="324">
        <v>3.2</v>
      </c>
      <c r="O107" s="324">
        <v>2.5</v>
      </c>
      <c r="P107" s="324">
        <v>1.8</v>
      </c>
      <c r="Q107" s="324" t="s">
        <v>19</v>
      </c>
      <c r="R107" s="324">
        <v>-55</v>
      </c>
      <c r="S107" s="324">
        <v>125</v>
      </c>
      <c r="T107" s="324">
        <v>1</v>
      </c>
      <c r="V107" s="325">
        <v>2000</v>
      </c>
      <c r="W107" s="324">
        <v>0.12</v>
      </c>
      <c r="Y107" s="356"/>
      <c r="Z107" s="357"/>
      <c r="AA107" s="352">
        <v>1</v>
      </c>
    </row>
    <row r="108" spans="1:46" ht="14.1" customHeight="1">
      <c r="A108" s="324" t="s">
        <v>24</v>
      </c>
      <c r="B108" s="348" t="s">
        <v>3781</v>
      </c>
      <c r="C108" s="324">
        <v>1</v>
      </c>
      <c r="D108" s="324">
        <v>0.1</v>
      </c>
      <c r="E108" s="324">
        <v>-46.6</v>
      </c>
      <c r="F108" s="324">
        <v>0.21</v>
      </c>
      <c r="G108" s="324">
        <v>100</v>
      </c>
      <c r="H108" s="324">
        <v>8.0000000000000002E-3</v>
      </c>
      <c r="I108" s="324">
        <v>5.0000000000000001E-3</v>
      </c>
      <c r="J108" s="324">
        <v>5.0000000000000001E-3</v>
      </c>
      <c r="K108" s="324">
        <v>0.77</v>
      </c>
      <c r="L108" s="324">
        <v>7.72</v>
      </c>
      <c r="M108" s="355" t="s">
        <v>343</v>
      </c>
      <c r="N108" s="324">
        <v>3.2</v>
      </c>
      <c r="O108" s="324">
        <v>2.5</v>
      </c>
      <c r="P108" s="324">
        <v>2.7</v>
      </c>
      <c r="Q108" s="324" t="s">
        <v>19</v>
      </c>
      <c r="R108" s="324">
        <v>-55</v>
      </c>
      <c r="S108" s="324">
        <v>125</v>
      </c>
      <c r="T108" s="324">
        <v>1</v>
      </c>
      <c r="V108" s="325">
        <v>1000</v>
      </c>
      <c r="W108" s="324">
        <v>0.26200000000000001</v>
      </c>
      <c r="Y108" s="356"/>
      <c r="Z108" s="357"/>
      <c r="AA108" s="352">
        <v>1</v>
      </c>
    </row>
    <row r="109" spans="1:46" ht="14.1" customHeight="1">
      <c r="A109" s="324" t="s">
        <v>24</v>
      </c>
      <c r="B109" s="348" t="s">
        <v>79</v>
      </c>
      <c r="C109" s="324">
        <v>1</v>
      </c>
      <c r="D109" s="324">
        <v>0.1</v>
      </c>
      <c r="E109" s="324">
        <v>-60</v>
      </c>
      <c r="F109" s="324">
        <v>0.2</v>
      </c>
      <c r="G109" s="324">
        <v>100</v>
      </c>
      <c r="H109" s="324">
        <v>8.0000000000000002E-3</v>
      </c>
      <c r="I109" s="324">
        <v>6.0000000000000001E-3</v>
      </c>
      <c r="J109" s="324">
        <v>6.0000000000000001E-3</v>
      </c>
      <c r="K109" s="324">
        <v>1</v>
      </c>
      <c r="L109" s="324">
        <v>4</v>
      </c>
      <c r="M109" s="355" t="s">
        <v>324</v>
      </c>
      <c r="N109" s="324">
        <v>3.2</v>
      </c>
      <c r="O109" s="324">
        <v>1.6</v>
      </c>
      <c r="P109" s="324">
        <v>1.6</v>
      </c>
      <c r="Q109" s="324" t="s">
        <v>19</v>
      </c>
      <c r="R109" s="324">
        <v>-55</v>
      </c>
      <c r="S109" s="324">
        <v>125</v>
      </c>
      <c r="T109" s="324">
        <v>1</v>
      </c>
      <c r="V109" s="325">
        <v>2000</v>
      </c>
      <c r="W109" s="324">
        <v>0.13</v>
      </c>
      <c r="Y109" s="356"/>
      <c r="Z109" s="357"/>
      <c r="AA109" s="352">
        <v>1</v>
      </c>
    </row>
    <row r="110" spans="1:46" ht="14.1" customHeight="1">
      <c r="A110" s="324" t="s">
        <v>24</v>
      </c>
      <c r="B110" s="348" t="s">
        <v>323</v>
      </c>
      <c r="C110" s="324">
        <v>1</v>
      </c>
      <c r="D110" s="324">
        <v>0.1</v>
      </c>
      <c r="E110" s="324">
        <v>-7</v>
      </c>
      <c r="F110" s="324">
        <v>0.27</v>
      </c>
      <c r="G110" s="324">
        <v>50</v>
      </c>
      <c r="H110" s="324">
        <v>8.9999999999999993E-3</v>
      </c>
      <c r="I110" s="324">
        <v>7.0000000000000001E-3</v>
      </c>
      <c r="J110" s="324">
        <v>6.0000000000000001E-3</v>
      </c>
      <c r="K110" s="324">
        <v>1</v>
      </c>
      <c r="L110" s="324">
        <v>2.7</v>
      </c>
      <c r="M110" s="355" t="s">
        <v>324</v>
      </c>
      <c r="N110" s="324">
        <v>3.2</v>
      </c>
      <c r="O110" s="324">
        <v>1.6</v>
      </c>
      <c r="P110" s="324">
        <v>1.1499999999999999</v>
      </c>
      <c r="Q110" s="324" t="s">
        <v>19</v>
      </c>
      <c r="R110" s="324">
        <v>-55</v>
      </c>
      <c r="S110" s="324">
        <v>125</v>
      </c>
      <c r="T110" s="324">
        <v>1</v>
      </c>
      <c r="V110" s="325">
        <v>3000</v>
      </c>
      <c r="W110" s="324">
        <v>8.7999999999999995E-2</v>
      </c>
      <c r="Y110" s="356"/>
      <c r="Z110" s="357"/>
      <c r="AA110" s="352">
        <v>1</v>
      </c>
    </row>
    <row r="111" spans="1:46" ht="14.1" customHeight="1">
      <c r="A111" s="324" t="s">
        <v>24</v>
      </c>
      <c r="B111" s="358" t="s">
        <v>25</v>
      </c>
      <c r="C111" s="324">
        <v>1</v>
      </c>
      <c r="D111" s="324">
        <v>0.1</v>
      </c>
      <c r="E111" s="324">
        <v>5</v>
      </c>
      <c r="F111" s="324">
        <v>0.55000000000000004</v>
      </c>
      <c r="G111" s="324">
        <v>25</v>
      </c>
      <c r="H111" s="324">
        <v>0.01</v>
      </c>
      <c r="I111" s="324">
        <v>7.0000000000000001E-3</v>
      </c>
      <c r="J111" s="324">
        <v>5.0000000000000001E-3</v>
      </c>
      <c r="K111" s="324">
        <v>0.75</v>
      </c>
      <c r="L111" s="324">
        <v>3.25</v>
      </c>
      <c r="M111" s="359">
        <v>805</v>
      </c>
      <c r="N111" s="324">
        <v>2</v>
      </c>
      <c r="O111" s="324">
        <v>1.25</v>
      </c>
      <c r="P111" s="324">
        <v>1.25</v>
      </c>
      <c r="Q111" s="324" t="s">
        <v>19</v>
      </c>
      <c r="R111" s="324">
        <v>-55</v>
      </c>
      <c r="S111" s="324">
        <v>125</v>
      </c>
      <c r="T111" s="324">
        <v>1</v>
      </c>
      <c r="V111" s="360">
        <v>3000</v>
      </c>
      <c r="W111" s="336">
        <v>3.4000000000000002E-2</v>
      </c>
      <c r="X111" s="361"/>
      <c r="Y111" s="362"/>
      <c r="Z111" s="362"/>
      <c r="AA111" s="352">
        <v>1</v>
      </c>
      <c r="AB111" s="362"/>
      <c r="AC111" s="362"/>
      <c r="AD111" s="362"/>
      <c r="AE111" s="362"/>
      <c r="AF111" s="362"/>
      <c r="AG111" s="362"/>
      <c r="AH111" s="362"/>
      <c r="AI111" s="362"/>
      <c r="AJ111" s="362"/>
      <c r="AK111" s="362"/>
      <c r="AL111" s="362"/>
      <c r="AM111" s="362"/>
      <c r="AN111" s="362"/>
      <c r="AO111" s="362"/>
      <c r="AP111" s="362"/>
      <c r="AQ111" s="362"/>
      <c r="AR111" s="362"/>
      <c r="AS111" s="362"/>
      <c r="AT111" s="362"/>
    </row>
    <row r="112" spans="1:46" ht="14.1" customHeight="1">
      <c r="A112" s="324" t="s">
        <v>24</v>
      </c>
      <c r="B112" s="348" t="s">
        <v>322</v>
      </c>
      <c r="C112" s="324">
        <v>1</v>
      </c>
      <c r="D112" s="324">
        <v>0.1</v>
      </c>
      <c r="E112" s="324">
        <v>-7</v>
      </c>
      <c r="F112" s="324">
        <v>0.3</v>
      </c>
      <c r="G112" s="324">
        <v>50</v>
      </c>
      <c r="H112" s="324">
        <v>0.01</v>
      </c>
      <c r="I112" s="324">
        <v>0.01</v>
      </c>
      <c r="J112" s="324">
        <v>1.2999999999999999E-2</v>
      </c>
      <c r="K112" s="324">
        <v>1</v>
      </c>
      <c r="L112" s="324">
        <v>2.6</v>
      </c>
      <c r="M112" s="355">
        <v>1206</v>
      </c>
      <c r="N112" s="324">
        <v>3.2</v>
      </c>
      <c r="O112" s="324">
        <v>1.6</v>
      </c>
      <c r="P112" s="324">
        <v>1.1499999999999999</v>
      </c>
      <c r="Q112" s="324" t="s">
        <v>19</v>
      </c>
      <c r="R112" s="324">
        <v>-55</v>
      </c>
      <c r="S112" s="324">
        <v>125</v>
      </c>
      <c r="T112" s="324">
        <v>1</v>
      </c>
      <c r="V112" s="325">
        <v>3000</v>
      </c>
      <c r="W112" s="324">
        <v>0.05</v>
      </c>
      <c r="Y112" s="356"/>
      <c r="Z112" s="357"/>
      <c r="AA112" s="352">
        <v>1</v>
      </c>
    </row>
    <row r="113" spans="1:46" ht="14.1" customHeight="1">
      <c r="A113" s="324" t="s">
        <v>24</v>
      </c>
      <c r="B113" s="358" t="s">
        <v>26</v>
      </c>
      <c r="C113" s="324">
        <v>1</v>
      </c>
      <c r="D113" s="324">
        <v>0.1</v>
      </c>
      <c r="E113" s="324">
        <v>5</v>
      </c>
      <c r="F113" s="324">
        <v>0.65</v>
      </c>
      <c r="G113" s="324">
        <v>25</v>
      </c>
      <c r="H113" s="324">
        <v>0.01</v>
      </c>
      <c r="I113" s="324">
        <v>0.01</v>
      </c>
      <c r="J113" s="324">
        <v>8.0000000000000002E-3</v>
      </c>
      <c r="K113" s="324">
        <v>1</v>
      </c>
      <c r="L113" s="324">
        <v>2.75</v>
      </c>
      <c r="M113" s="324">
        <v>1206</v>
      </c>
      <c r="N113" s="324">
        <v>3.2</v>
      </c>
      <c r="O113" s="324">
        <v>1.6</v>
      </c>
      <c r="P113" s="324">
        <v>1.6</v>
      </c>
      <c r="Q113" s="324" t="s">
        <v>19</v>
      </c>
      <c r="R113" s="324">
        <v>-55</v>
      </c>
      <c r="S113" s="324">
        <v>125</v>
      </c>
      <c r="T113" s="324">
        <v>1</v>
      </c>
      <c r="V113" s="360">
        <v>2000</v>
      </c>
      <c r="W113" s="336">
        <v>5.3999999999999999E-2</v>
      </c>
      <c r="X113" s="361"/>
      <c r="Y113" s="362"/>
      <c r="Z113" s="362"/>
      <c r="AA113" s="352">
        <v>1</v>
      </c>
      <c r="AB113" s="362"/>
      <c r="AC113" s="362"/>
      <c r="AD113" s="362"/>
      <c r="AE113" s="362"/>
      <c r="AF113" s="362"/>
      <c r="AG113" s="362"/>
      <c r="AH113" s="362"/>
      <c r="AI113" s="362"/>
      <c r="AJ113" s="362"/>
      <c r="AK113" s="362"/>
      <c r="AL113" s="362"/>
      <c r="AM113" s="362"/>
      <c r="AN113" s="362"/>
      <c r="AO113" s="362"/>
      <c r="AP113" s="362"/>
      <c r="AQ113" s="362"/>
      <c r="AR113" s="362"/>
      <c r="AS113" s="362"/>
      <c r="AT113" s="362"/>
    </row>
    <row r="114" spans="1:46" ht="14.1" customHeight="1">
      <c r="A114" s="324" t="s">
        <v>24</v>
      </c>
      <c r="B114" s="348" t="s">
        <v>76</v>
      </c>
      <c r="C114" s="324">
        <v>1</v>
      </c>
      <c r="D114" s="324">
        <v>0.1</v>
      </c>
      <c r="E114" s="324">
        <v>-15</v>
      </c>
      <c r="F114" s="324">
        <v>0.27</v>
      </c>
      <c r="G114" s="324">
        <v>50</v>
      </c>
      <c r="H114" s="324">
        <v>1.2999999999999999E-2</v>
      </c>
      <c r="I114" s="324">
        <v>0.01</v>
      </c>
      <c r="J114" s="324">
        <v>0.08</v>
      </c>
      <c r="K114" s="324">
        <v>0.75</v>
      </c>
      <c r="L114" s="324">
        <v>3.4</v>
      </c>
      <c r="M114" s="355" t="s">
        <v>312</v>
      </c>
      <c r="N114" s="324">
        <v>2</v>
      </c>
      <c r="O114" s="324">
        <v>1.25</v>
      </c>
      <c r="P114" s="324">
        <v>1.25</v>
      </c>
      <c r="Q114" s="324" t="s">
        <v>19</v>
      </c>
      <c r="R114" s="324">
        <v>-55</v>
      </c>
      <c r="S114" s="324">
        <v>125</v>
      </c>
      <c r="T114" s="324">
        <v>1</v>
      </c>
      <c r="V114" s="325">
        <v>3000</v>
      </c>
      <c r="W114" s="324">
        <v>9.4E-2</v>
      </c>
      <c r="Y114" s="356"/>
      <c r="Z114" s="357"/>
      <c r="AA114" s="352">
        <v>1</v>
      </c>
    </row>
    <row r="115" spans="1:46" ht="14.1" customHeight="1">
      <c r="A115" s="324" t="s">
        <v>24</v>
      </c>
      <c r="B115" s="348" t="s">
        <v>315</v>
      </c>
      <c r="C115" s="324">
        <v>1</v>
      </c>
      <c r="D115" s="324">
        <v>0.1</v>
      </c>
      <c r="E115" s="324">
        <v>2</v>
      </c>
      <c r="F115" s="324">
        <v>0.6</v>
      </c>
      <c r="G115" s="324">
        <v>10</v>
      </c>
      <c r="H115" s="324">
        <v>0.02</v>
      </c>
      <c r="I115" s="324">
        <v>0.02</v>
      </c>
      <c r="J115" s="324">
        <v>1.7999999999999999E-2</v>
      </c>
      <c r="K115" s="324">
        <v>0.5</v>
      </c>
      <c r="L115" s="324">
        <v>2.5</v>
      </c>
      <c r="M115" s="359">
        <v>603</v>
      </c>
      <c r="N115" s="324">
        <v>1.6</v>
      </c>
      <c r="O115" s="324">
        <v>0.8</v>
      </c>
      <c r="P115" s="324">
        <v>0.8</v>
      </c>
      <c r="Q115" s="324" t="s">
        <v>12</v>
      </c>
      <c r="R115" s="324">
        <v>-55</v>
      </c>
      <c r="S115" s="324">
        <v>85</v>
      </c>
      <c r="T115" s="324">
        <v>1</v>
      </c>
      <c r="V115" s="360">
        <v>4000</v>
      </c>
      <c r="W115" s="336">
        <v>8.5800000000000008E-3</v>
      </c>
      <c r="X115" s="361"/>
      <c r="Y115" s="362"/>
      <c r="Z115" s="362"/>
      <c r="AA115" s="352">
        <v>1</v>
      </c>
      <c r="AB115" s="362"/>
      <c r="AC115" s="362"/>
      <c r="AD115" s="362"/>
      <c r="AE115" s="362"/>
      <c r="AF115" s="362"/>
      <c r="AG115" s="362"/>
      <c r="AH115" s="362"/>
      <c r="AI115" s="362"/>
      <c r="AJ115" s="362"/>
      <c r="AK115" s="362"/>
      <c r="AL115" s="362"/>
      <c r="AM115" s="362"/>
      <c r="AN115" s="362"/>
      <c r="AO115" s="362"/>
      <c r="AP115" s="362"/>
      <c r="AQ115" s="362"/>
      <c r="AR115" s="362"/>
      <c r="AS115" s="362"/>
      <c r="AT115" s="362"/>
    </row>
    <row r="116" spans="1:46" ht="14.1" customHeight="1">
      <c r="A116" s="324" t="s">
        <v>24</v>
      </c>
      <c r="B116" s="348" t="s">
        <v>73</v>
      </c>
      <c r="C116" s="324">
        <v>1</v>
      </c>
      <c r="D116" s="324">
        <v>0.1</v>
      </c>
      <c r="E116" s="324">
        <v>-5</v>
      </c>
      <c r="F116" s="324">
        <v>0.15</v>
      </c>
      <c r="G116" s="324">
        <v>25</v>
      </c>
      <c r="H116" s="324">
        <v>0.02</v>
      </c>
      <c r="I116" s="324">
        <v>1.2E-2</v>
      </c>
      <c r="J116" s="324">
        <v>0.01</v>
      </c>
      <c r="K116" s="324">
        <v>0.5</v>
      </c>
      <c r="L116" s="324">
        <v>1.9</v>
      </c>
      <c r="M116" s="359">
        <v>603</v>
      </c>
      <c r="N116" s="324">
        <v>1.6</v>
      </c>
      <c r="O116" s="324">
        <v>0.8</v>
      </c>
      <c r="P116" s="324">
        <v>0.8</v>
      </c>
      <c r="Q116" s="324" t="s">
        <v>12</v>
      </c>
      <c r="R116" s="324">
        <v>-55</v>
      </c>
      <c r="S116" s="324">
        <v>85</v>
      </c>
      <c r="T116" s="324">
        <v>1</v>
      </c>
      <c r="V116" s="360">
        <v>4000</v>
      </c>
      <c r="W116" s="336">
        <v>1.6580000000000001E-2</v>
      </c>
      <c r="X116" s="361"/>
      <c r="Y116" s="362"/>
      <c r="Z116" s="362"/>
      <c r="AA116" s="352">
        <v>1</v>
      </c>
      <c r="AB116" s="362"/>
      <c r="AC116" s="362"/>
      <c r="AD116" s="362"/>
      <c r="AE116" s="362"/>
      <c r="AF116" s="362"/>
      <c r="AG116" s="362"/>
      <c r="AH116" s="362"/>
      <c r="AI116" s="362"/>
      <c r="AJ116" s="362"/>
      <c r="AK116" s="362"/>
      <c r="AL116" s="362"/>
      <c r="AM116" s="362"/>
      <c r="AN116" s="362"/>
      <c r="AO116" s="362"/>
      <c r="AP116" s="362"/>
      <c r="AQ116" s="362"/>
      <c r="AR116" s="362"/>
      <c r="AS116" s="362"/>
      <c r="AT116" s="362"/>
    </row>
    <row r="117" spans="1:46" ht="14.1" customHeight="1">
      <c r="A117" s="324" t="s">
        <v>24</v>
      </c>
      <c r="B117" s="348" t="s">
        <v>316</v>
      </c>
      <c r="C117" s="324">
        <v>1</v>
      </c>
      <c r="D117" s="324">
        <v>0.1</v>
      </c>
      <c r="E117" s="324">
        <v>0</v>
      </c>
      <c r="F117" s="324">
        <v>0.25</v>
      </c>
      <c r="G117" s="324">
        <v>16</v>
      </c>
      <c r="H117" s="324">
        <v>0.03</v>
      </c>
      <c r="I117" s="324">
        <v>1.7999999999999999E-2</v>
      </c>
      <c r="J117" s="324">
        <v>1.0999999999999999E-2</v>
      </c>
      <c r="K117" s="324">
        <v>0.5</v>
      </c>
      <c r="L117" s="324">
        <v>2</v>
      </c>
      <c r="M117" s="359">
        <v>603</v>
      </c>
      <c r="N117" s="324">
        <v>1.6</v>
      </c>
      <c r="O117" s="324">
        <v>0.8</v>
      </c>
      <c r="P117" s="324">
        <v>0.8</v>
      </c>
      <c r="Q117" s="324" t="s">
        <v>12</v>
      </c>
      <c r="R117" s="324">
        <v>-55</v>
      </c>
      <c r="S117" s="324">
        <v>85</v>
      </c>
      <c r="T117" s="324">
        <v>1</v>
      </c>
      <c r="V117" s="360">
        <v>4000</v>
      </c>
      <c r="W117" s="336">
        <v>1.2670000000000001E-2</v>
      </c>
      <c r="X117" s="361"/>
      <c r="Y117" s="362"/>
      <c r="Z117" s="362"/>
      <c r="AA117" s="352">
        <v>1</v>
      </c>
      <c r="AB117" s="362"/>
      <c r="AC117" s="362"/>
      <c r="AD117" s="362"/>
      <c r="AE117" s="362"/>
      <c r="AF117" s="362"/>
      <c r="AG117" s="362"/>
      <c r="AH117" s="362"/>
      <c r="AI117" s="362"/>
      <c r="AJ117" s="362"/>
      <c r="AK117" s="362"/>
      <c r="AL117" s="362"/>
      <c r="AM117" s="362"/>
      <c r="AN117" s="362"/>
      <c r="AO117" s="362"/>
      <c r="AP117" s="362"/>
      <c r="AQ117" s="362"/>
      <c r="AR117" s="362"/>
      <c r="AS117" s="362"/>
      <c r="AT117" s="362"/>
    </row>
    <row r="118" spans="1:46" ht="14.1" customHeight="1">
      <c r="A118" s="324" t="s">
        <v>24</v>
      </c>
      <c r="B118" s="348" t="s">
        <v>331</v>
      </c>
      <c r="C118" s="324">
        <v>2.2000000000000002</v>
      </c>
      <c r="D118" s="324">
        <v>0.1</v>
      </c>
      <c r="E118" s="324">
        <v>0</v>
      </c>
      <c r="F118" s="324">
        <v>0.3</v>
      </c>
      <c r="G118" s="324">
        <v>16</v>
      </c>
      <c r="H118" s="324">
        <v>3.0000000000000001E-3</v>
      </c>
      <c r="I118" s="324">
        <v>2.5000000000000001E-3</v>
      </c>
      <c r="J118" s="324">
        <v>2E-3</v>
      </c>
      <c r="K118" s="324">
        <v>0.75</v>
      </c>
      <c r="L118" s="324">
        <v>2.8</v>
      </c>
      <c r="M118" s="359">
        <v>805</v>
      </c>
      <c r="N118" s="324">
        <v>2</v>
      </c>
      <c r="O118" s="324">
        <v>1.25</v>
      </c>
      <c r="P118" s="324">
        <v>1.25</v>
      </c>
      <c r="Q118" s="324" t="s">
        <v>12</v>
      </c>
      <c r="R118" s="324">
        <v>-55</v>
      </c>
      <c r="S118" s="324">
        <v>85</v>
      </c>
      <c r="T118" s="324">
        <v>1</v>
      </c>
      <c r="V118" s="360">
        <v>3000</v>
      </c>
      <c r="W118" s="336">
        <v>5.0999999999999997E-2</v>
      </c>
      <c r="X118" s="361"/>
      <c r="Y118" s="362"/>
      <c r="Z118" s="362"/>
      <c r="AA118" s="352">
        <v>1</v>
      </c>
      <c r="AB118" s="362"/>
      <c r="AC118" s="362"/>
      <c r="AD118" s="362"/>
      <c r="AE118" s="362"/>
      <c r="AF118" s="362"/>
      <c r="AG118" s="362"/>
      <c r="AH118" s="362"/>
      <c r="AI118" s="362"/>
      <c r="AJ118" s="362"/>
      <c r="AK118" s="362"/>
      <c r="AL118" s="362"/>
      <c r="AM118" s="362"/>
      <c r="AN118" s="362"/>
      <c r="AO118" s="362"/>
      <c r="AP118" s="362"/>
      <c r="AQ118" s="362"/>
      <c r="AR118" s="362"/>
      <c r="AS118" s="362"/>
      <c r="AT118" s="362"/>
    </row>
    <row r="119" spans="1:46" ht="14.1" customHeight="1">
      <c r="A119" s="324" t="s">
        <v>24</v>
      </c>
      <c r="B119" s="358" t="s">
        <v>335</v>
      </c>
      <c r="C119" s="324">
        <v>2.2000000000000002</v>
      </c>
      <c r="D119" s="324">
        <v>0.1</v>
      </c>
      <c r="E119" s="324">
        <v>3</v>
      </c>
      <c r="F119" s="324">
        <v>0.9</v>
      </c>
      <c r="G119" s="324">
        <v>6.3</v>
      </c>
      <c r="H119" s="324">
        <v>3.0000000000000001E-3</v>
      </c>
      <c r="I119" s="324">
        <v>2.5000000000000001E-3</v>
      </c>
      <c r="J119" s="324">
        <v>2E-3</v>
      </c>
      <c r="K119" s="324">
        <v>0.75</v>
      </c>
      <c r="L119" s="324">
        <v>3.5</v>
      </c>
      <c r="M119" s="359">
        <v>805</v>
      </c>
      <c r="N119" s="324">
        <v>2</v>
      </c>
      <c r="O119" s="324">
        <v>1.25</v>
      </c>
      <c r="P119" s="324">
        <v>1.25</v>
      </c>
      <c r="Q119" s="324" t="s">
        <v>19</v>
      </c>
      <c r="R119" s="324">
        <v>-55</v>
      </c>
      <c r="S119" s="324">
        <v>125</v>
      </c>
      <c r="T119" s="324">
        <v>1</v>
      </c>
      <c r="V119" s="360">
        <v>3000</v>
      </c>
      <c r="W119" s="336">
        <v>3.7999999999999999E-2</v>
      </c>
      <c r="X119" s="361"/>
      <c r="Y119" s="362"/>
      <c r="Z119" s="362"/>
      <c r="AA119" s="352">
        <v>1</v>
      </c>
      <c r="AB119" s="362"/>
      <c r="AC119" s="362"/>
      <c r="AD119" s="362"/>
      <c r="AE119" s="362"/>
      <c r="AF119" s="362"/>
      <c r="AG119" s="362"/>
      <c r="AH119" s="362"/>
      <c r="AI119" s="362"/>
      <c r="AJ119" s="362"/>
      <c r="AK119" s="362"/>
      <c r="AL119" s="362"/>
      <c r="AM119" s="362"/>
      <c r="AN119" s="362"/>
      <c r="AO119" s="362"/>
      <c r="AP119" s="362"/>
      <c r="AQ119" s="362"/>
      <c r="AR119" s="362"/>
      <c r="AS119" s="362"/>
      <c r="AT119" s="362"/>
    </row>
    <row r="120" spans="1:46" ht="14.1" customHeight="1">
      <c r="A120" s="324" t="s">
        <v>24</v>
      </c>
      <c r="B120" s="348" t="s">
        <v>342</v>
      </c>
      <c r="C120" s="324">
        <v>2.2000000000000002</v>
      </c>
      <c r="D120" s="324">
        <v>0.1</v>
      </c>
      <c r="E120" s="324">
        <v>-80</v>
      </c>
      <c r="F120" s="324">
        <v>0.2</v>
      </c>
      <c r="G120" s="324">
        <v>100</v>
      </c>
      <c r="H120" s="324">
        <v>3.0000000000000001E-3</v>
      </c>
      <c r="I120" s="324">
        <v>3.0000000000000001E-3</v>
      </c>
      <c r="J120" s="324">
        <v>2E-3</v>
      </c>
      <c r="K120" s="324">
        <v>1</v>
      </c>
      <c r="L120" s="324">
        <v>4</v>
      </c>
      <c r="M120" s="355" t="s">
        <v>343</v>
      </c>
      <c r="N120" s="324">
        <v>3.2</v>
      </c>
      <c r="O120" s="324">
        <v>2.5</v>
      </c>
      <c r="P120" s="324">
        <v>2.5</v>
      </c>
      <c r="Q120" s="324" t="s">
        <v>19</v>
      </c>
      <c r="R120" s="324">
        <v>-55</v>
      </c>
      <c r="S120" s="324">
        <v>125</v>
      </c>
      <c r="T120" s="324">
        <v>1</v>
      </c>
      <c r="V120" s="325">
        <v>1000</v>
      </c>
      <c r="W120" s="324">
        <v>0.37919999999999998</v>
      </c>
      <c r="Y120" s="356"/>
      <c r="Z120" s="357"/>
      <c r="AA120" s="352">
        <v>1</v>
      </c>
    </row>
    <row r="121" spans="1:46" ht="14.1" customHeight="1">
      <c r="A121" s="324" t="s">
        <v>24</v>
      </c>
      <c r="B121" s="358" t="s">
        <v>334</v>
      </c>
      <c r="C121" s="324">
        <v>2.2000000000000002</v>
      </c>
      <c r="D121" s="324">
        <v>0.1</v>
      </c>
      <c r="E121" s="324">
        <v>2.5</v>
      </c>
      <c r="F121" s="324">
        <v>0.42</v>
      </c>
      <c r="G121" s="324">
        <v>16</v>
      </c>
      <c r="H121" s="324">
        <v>4.0000000000000001E-3</v>
      </c>
      <c r="I121" s="324">
        <v>3.0000000000000001E-3</v>
      </c>
      <c r="J121" s="324">
        <v>3.0000000000000001E-3</v>
      </c>
      <c r="K121" s="324">
        <v>0.75</v>
      </c>
      <c r="L121" s="324">
        <v>3.75</v>
      </c>
      <c r="M121" s="359">
        <v>805</v>
      </c>
      <c r="N121" s="324">
        <v>2</v>
      </c>
      <c r="O121" s="324">
        <v>1.25</v>
      </c>
      <c r="P121" s="324">
        <v>1.25</v>
      </c>
      <c r="Q121" s="324" t="s">
        <v>19</v>
      </c>
      <c r="R121" s="324">
        <v>-55</v>
      </c>
      <c r="S121" s="324">
        <v>125</v>
      </c>
      <c r="T121" s="324">
        <v>1</v>
      </c>
      <c r="V121" s="360">
        <v>3000</v>
      </c>
      <c r="W121" s="336">
        <v>6.5000000000000002E-2</v>
      </c>
      <c r="X121" s="361"/>
      <c r="Y121" s="362"/>
      <c r="Z121" s="362"/>
      <c r="AA121" s="352">
        <v>1</v>
      </c>
      <c r="AB121" s="362"/>
      <c r="AC121" s="362"/>
      <c r="AD121" s="362"/>
      <c r="AE121" s="362"/>
      <c r="AF121" s="362"/>
      <c r="AG121" s="362"/>
      <c r="AH121" s="362"/>
      <c r="AI121" s="362"/>
      <c r="AJ121" s="362"/>
      <c r="AK121" s="362"/>
      <c r="AL121" s="362"/>
      <c r="AM121" s="362"/>
      <c r="AN121" s="362"/>
      <c r="AO121" s="362"/>
      <c r="AP121" s="362"/>
      <c r="AQ121" s="362"/>
      <c r="AR121" s="362"/>
      <c r="AS121" s="362"/>
      <c r="AT121" s="362"/>
    </row>
    <row r="122" spans="1:46" ht="13.5" customHeight="1">
      <c r="A122" s="324" t="s">
        <v>24</v>
      </c>
      <c r="B122" s="358" t="s">
        <v>333</v>
      </c>
      <c r="C122" s="324">
        <v>2.2000000000000002</v>
      </c>
      <c r="D122" s="324">
        <v>0.1</v>
      </c>
      <c r="E122" s="324">
        <v>2</v>
      </c>
      <c r="F122" s="324">
        <v>0.7</v>
      </c>
      <c r="G122" s="324">
        <v>10</v>
      </c>
      <c r="H122" s="324">
        <v>4.0000000000000001E-3</v>
      </c>
      <c r="I122" s="324">
        <v>2E-3</v>
      </c>
      <c r="J122" s="324">
        <v>1.5E-3</v>
      </c>
      <c r="K122" s="324">
        <v>0.75</v>
      </c>
      <c r="L122" s="324">
        <v>3.5</v>
      </c>
      <c r="M122" s="359">
        <v>805</v>
      </c>
      <c r="N122" s="324">
        <v>2</v>
      </c>
      <c r="O122" s="324">
        <v>1.25</v>
      </c>
      <c r="P122" s="324">
        <v>1.25</v>
      </c>
      <c r="Q122" s="324" t="s">
        <v>19</v>
      </c>
      <c r="R122" s="324">
        <v>-55</v>
      </c>
      <c r="S122" s="324">
        <v>125</v>
      </c>
      <c r="T122" s="324">
        <v>1</v>
      </c>
      <c r="V122" s="360">
        <v>3000</v>
      </c>
      <c r="W122" s="336">
        <v>3.7999999999999999E-2</v>
      </c>
      <c r="X122" s="361"/>
      <c r="Y122" s="362"/>
      <c r="Z122" s="362"/>
      <c r="AA122" s="352">
        <v>1</v>
      </c>
      <c r="AB122" s="362"/>
      <c r="AC122" s="362"/>
      <c r="AD122" s="362"/>
      <c r="AE122" s="362"/>
      <c r="AF122" s="362"/>
      <c r="AG122" s="362"/>
      <c r="AH122" s="362"/>
      <c r="AI122" s="362"/>
      <c r="AJ122" s="362"/>
      <c r="AK122" s="362"/>
      <c r="AL122" s="362"/>
      <c r="AM122" s="362"/>
      <c r="AN122" s="362"/>
      <c r="AO122" s="362"/>
      <c r="AP122" s="362"/>
      <c r="AQ122" s="362"/>
      <c r="AR122" s="362"/>
      <c r="AS122" s="362"/>
      <c r="AT122" s="362"/>
    </row>
    <row r="123" spans="1:46" ht="14.1" customHeight="1">
      <c r="A123" s="324" t="s">
        <v>24</v>
      </c>
      <c r="B123" s="358" t="s">
        <v>340</v>
      </c>
      <c r="C123" s="324">
        <v>2.2000000000000002</v>
      </c>
      <c r="D123" s="324">
        <v>0.1</v>
      </c>
      <c r="E123" s="324">
        <v>4</v>
      </c>
      <c r="F123" s="324">
        <v>0.85</v>
      </c>
      <c r="G123" s="324">
        <v>10</v>
      </c>
      <c r="H123" s="324">
        <v>4.0000000000000001E-3</v>
      </c>
      <c r="I123" s="324">
        <v>3.0000000000000001E-3</v>
      </c>
      <c r="J123" s="324">
        <v>3.0000000000000001E-3</v>
      </c>
      <c r="K123" s="324">
        <v>1</v>
      </c>
      <c r="L123" s="324">
        <v>3.25</v>
      </c>
      <c r="M123" s="324">
        <v>1206</v>
      </c>
      <c r="N123" s="324">
        <v>3.2</v>
      </c>
      <c r="O123" s="324">
        <v>1.6</v>
      </c>
      <c r="P123" s="324">
        <v>1.6</v>
      </c>
      <c r="Q123" s="324" t="s">
        <v>19</v>
      </c>
      <c r="R123" s="324">
        <v>-55</v>
      </c>
      <c r="S123" s="324">
        <v>125</v>
      </c>
      <c r="T123" s="324">
        <v>1</v>
      </c>
      <c r="V123" s="360">
        <v>2000</v>
      </c>
      <c r="W123" s="336">
        <v>5.2999999999999999E-2</v>
      </c>
      <c r="X123" s="361"/>
      <c r="Y123" s="362"/>
      <c r="Z123" s="362"/>
      <c r="AA123" s="352">
        <v>1</v>
      </c>
      <c r="AB123" s="362"/>
      <c r="AC123" s="362"/>
      <c r="AD123" s="362"/>
      <c r="AE123" s="362"/>
      <c r="AF123" s="362"/>
      <c r="AG123" s="362"/>
      <c r="AH123" s="362"/>
      <c r="AI123" s="362"/>
      <c r="AJ123" s="362"/>
      <c r="AK123" s="362"/>
      <c r="AL123" s="362"/>
      <c r="AM123" s="362"/>
      <c r="AN123" s="362"/>
      <c r="AO123" s="362"/>
      <c r="AP123" s="362"/>
      <c r="AQ123" s="362"/>
      <c r="AR123" s="362"/>
      <c r="AS123" s="362"/>
      <c r="AT123" s="362"/>
    </row>
    <row r="124" spans="1:46" ht="14.1" customHeight="1">
      <c r="A124" s="324" t="s">
        <v>24</v>
      </c>
      <c r="B124" s="348" t="s">
        <v>333</v>
      </c>
      <c r="C124" s="324">
        <v>2.2000000000000002</v>
      </c>
      <c r="D124" s="324">
        <v>0.1</v>
      </c>
      <c r="E124" s="324">
        <v>2</v>
      </c>
      <c r="F124" s="324">
        <v>0.7</v>
      </c>
      <c r="G124" s="324">
        <v>10</v>
      </c>
      <c r="H124" s="324">
        <v>5.0000000000000001E-3</v>
      </c>
      <c r="I124" s="324">
        <v>3.5000000000000001E-3</v>
      </c>
      <c r="J124" s="324">
        <v>2.5000000000000001E-3</v>
      </c>
      <c r="K124" s="324">
        <v>0.75</v>
      </c>
      <c r="L124" s="324">
        <v>3.6</v>
      </c>
      <c r="M124" s="359">
        <v>805</v>
      </c>
      <c r="N124" s="324">
        <v>2</v>
      </c>
      <c r="O124" s="324">
        <v>1.25</v>
      </c>
      <c r="P124" s="324">
        <v>1.25</v>
      </c>
      <c r="Q124" s="324" t="s">
        <v>12</v>
      </c>
      <c r="R124" s="324">
        <v>-55</v>
      </c>
      <c r="S124" s="324">
        <v>85</v>
      </c>
      <c r="T124" s="324">
        <v>1</v>
      </c>
      <c r="V124" s="360">
        <v>3000</v>
      </c>
      <c r="W124" s="336">
        <v>3.7999999999999999E-2</v>
      </c>
      <c r="X124" s="361"/>
      <c r="Y124" s="362"/>
      <c r="Z124" s="362"/>
      <c r="AA124" s="352">
        <v>1</v>
      </c>
      <c r="AB124" s="362"/>
      <c r="AC124" s="362"/>
      <c r="AD124" s="362"/>
      <c r="AE124" s="362"/>
      <c r="AF124" s="362"/>
      <c r="AG124" s="362"/>
      <c r="AH124" s="362"/>
      <c r="AI124" s="362"/>
      <c r="AJ124" s="362"/>
      <c r="AK124" s="362"/>
      <c r="AL124" s="362"/>
      <c r="AM124" s="362"/>
      <c r="AN124" s="362"/>
      <c r="AO124" s="362"/>
      <c r="AP124" s="362"/>
      <c r="AQ124" s="362"/>
      <c r="AR124" s="362"/>
      <c r="AS124" s="362"/>
      <c r="AT124" s="362"/>
    </row>
    <row r="125" spans="1:46" ht="14.1" customHeight="1">
      <c r="A125" s="324" t="s">
        <v>24</v>
      </c>
      <c r="B125" s="358" t="s">
        <v>29</v>
      </c>
      <c r="C125" s="324">
        <v>2.2000000000000002</v>
      </c>
      <c r="D125" s="324">
        <v>0.1</v>
      </c>
      <c r="E125" s="324">
        <v>5</v>
      </c>
      <c r="F125" s="324">
        <v>0.35</v>
      </c>
      <c r="G125" s="324">
        <v>50</v>
      </c>
      <c r="H125" s="324">
        <v>5.0000000000000001E-3</v>
      </c>
      <c r="I125" s="324">
        <v>4.0000000000000001E-3</v>
      </c>
      <c r="J125" s="324">
        <v>2E-3</v>
      </c>
      <c r="K125" s="324">
        <v>1</v>
      </c>
      <c r="L125" s="324">
        <v>3.75</v>
      </c>
      <c r="M125" s="324">
        <v>1206</v>
      </c>
      <c r="N125" s="324">
        <v>3.2</v>
      </c>
      <c r="O125" s="324">
        <v>1.6</v>
      </c>
      <c r="P125" s="324">
        <v>1.6</v>
      </c>
      <c r="Q125" s="324" t="s">
        <v>19</v>
      </c>
      <c r="R125" s="324">
        <v>-55</v>
      </c>
      <c r="S125" s="324">
        <v>125</v>
      </c>
      <c r="T125" s="324">
        <v>1</v>
      </c>
      <c r="V125" s="360">
        <v>2000</v>
      </c>
      <c r="W125" s="336">
        <v>7.6999999999999999E-2</v>
      </c>
      <c r="X125" s="361"/>
      <c r="Y125" s="362"/>
      <c r="Z125" s="362"/>
      <c r="AA125" s="352">
        <v>1</v>
      </c>
      <c r="AB125" s="362"/>
      <c r="AC125" s="362"/>
      <c r="AD125" s="362"/>
      <c r="AE125" s="362"/>
      <c r="AF125" s="362"/>
      <c r="AG125" s="362"/>
      <c r="AH125" s="362"/>
      <c r="AI125" s="362"/>
      <c r="AJ125" s="362"/>
      <c r="AK125" s="362"/>
      <c r="AL125" s="362"/>
      <c r="AM125" s="362"/>
      <c r="AN125" s="362"/>
      <c r="AO125" s="362"/>
      <c r="AP125" s="362"/>
      <c r="AQ125" s="362"/>
      <c r="AR125" s="362"/>
      <c r="AS125" s="362"/>
      <c r="AT125" s="362"/>
    </row>
    <row r="126" spans="1:46" ht="14.1" customHeight="1">
      <c r="A126" s="324" t="s">
        <v>24</v>
      </c>
      <c r="B126" s="358" t="s">
        <v>338</v>
      </c>
      <c r="C126" s="324">
        <v>2.2000000000000002</v>
      </c>
      <c r="D126" s="324">
        <v>0.1</v>
      </c>
      <c r="E126" s="324">
        <v>4</v>
      </c>
      <c r="F126" s="324">
        <v>0.5</v>
      </c>
      <c r="G126" s="324">
        <v>25</v>
      </c>
      <c r="H126" s="324">
        <v>5.0000000000000001E-3</v>
      </c>
      <c r="I126" s="324">
        <v>4.0000000000000001E-3</v>
      </c>
      <c r="J126" s="324">
        <v>3.0000000000000001E-3</v>
      </c>
      <c r="K126" s="324">
        <v>1</v>
      </c>
      <c r="L126" s="324">
        <v>3.5</v>
      </c>
      <c r="M126" s="324">
        <v>1206</v>
      </c>
      <c r="N126" s="324">
        <v>3.2</v>
      </c>
      <c r="O126" s="324">
        <v>1.6</v>
      </c>
      <c r="P126" s="324">
        <v>1.6</v>
      </c>
      <c r="Q126" s="324" t="s">
        <v>19</v>
      </c>
      <c r="R126" s="324">
        <v>-55</v>
      </c>
      <c r="S126" s="324">
        <v>125</v>
      </c>
      <c r="T126" s="324">
        <v>1</v>
      </c>
      <c r="V126" s="360">
        <v>2000</v>
      </c>
      <c r="W126" s="336">
        <v>7.3999999999999996E-2</v>
      </c>
      <c r="X126" s="361"/>
      <c r="Y126" s="362"/>
      <c r="Z126" s="362"/>
      <c r="AA126" s="352">
        <v>1</v>
      </c>
      <c r="AB126" s="362"/>
      <c r="AC126" s="362"/>
      <c r="AD126" s="362"/>
      <c r="AE126" s="362"/>
      <c r="AF126" s="362"/>
      <c r="AG126" s="362"/>
      <c r="AH126" s="362"/>
      <c r="AI126" s="362"/>
      <c r="AJ126" s="362"/>
      <c r="AK126" s="362"/>
      <c r="AL126" s="362"/>
      <c r="AM126" s="362"/>
      <c r="AN126" s="362"/>
      <c r="AO126" s="362"/>
      <c r="AP126" s="362"/>
      <c r="AQ126" s="362"/>
      <c r="AR126" s="362"/>
      <c r="AS126" s="362"/>
      <c r="AT126" s="362"/>
    </row>
    <row r="127" spans="1:46" ht="14.1" customHeight="1">
      <c r="A127" s="324" t="s">
        <v>24</v>
      </c>
      <c r="B127" s="348" t="s">
        <v>3782</v>
      </c>
      <c r="C127" s="324">
        <v>2.2000000000000002</v>
      </c>
      <c r="D127" s="324">
        <v>0.1</v>
      </c>
      <c r="E127" s="324">
        <v>-46.6</v>
      </c>
      <c r="F127" s="324">
        <v>0.21</v>
      </c>
      <c r="G127" s="324">
        <v>100</v>
      </c>
      <c r="H127" s="324">
        <v>5.0000000000000001E-3</v>
      </c>
      <c r="I127" s="324">
        <v>4.0000000000000001E-3</v>
      </c>
      <c r="J127" s="324">
        <v>4.0000000000000001E-3</v>
      </c>
      <c r="K127" s="324">
        <v>1.26</v>
      </c>
      <c r="L127" s="324">
        <v>2.9</v>
      </c>
      <c r="M127" s="355" t="s">
        <v>343</v>
      </c>
      <c r="N127" s="324">
        <v>3.2</v>
      </c>
      <c r="O127" s="324">
        <v>2.5</v>
      </c>
      <c r="P127" s="324">
        <v>1.9</v>
      </c>
      <c r="Q127" s="324" t="s">
        <v>19</v>
      </c>
      <c r="R127" s="324">
        <v>-55</v>
      </c>
      <c r="S127" s="324">
        <v>125</v>
      </c>
      <c r="T127" s="324">
        <v>1</v>
      </c>
      <c r="V127" s="325">
        <v>1000</v>
      </c>
      <c r="W127" s="324">
        <v>0.38</v>
      </c>
      <c r="Y127" s="356"/>
      <c r="Z127" s="357"/>
      <c r="AA127" s="352">
        <v>1</v>
      </c>
    </row>
    <row r="128" spans="1:46" ht="14.1" customHeight="1">
      <c r="A128" s="324" t="s">
        <v>24</v>
      </c>
      <c r="B128" s="358" t="s">
        <v>339</v>
      </c>
      <c r="C128" s="324">
        <v>2.2000000000000002</v>
      </c>
      <c r="D128" s="324">
        <v>0.1</v>
      </c>
      <c r="E128" s="324">
        <v>4</v>
      </c>
      <c r="F128" s="324">
        <v>0.75</v>
      </c>
      <c r="G128" s="324">
        <v>16</v>
      </c>
      <c r="H128" s="324">
        <v>6.0000000000000001E-3</v>
      </c>
      <c r="I128" s="324">
        <v>5.0000000000000001E-3</v>
      </c>
      <c r="J128" s="324">
        <v>4.0000000000000001E-3</v>
      </c>
      <c r="K128" s="324">
        <v>1</v>
      </c>
      <c r="L128" s="324">
        <v>3.25</v>
      </c>
      <c r="M128" s="324">
        <v>1206</v>
      </c>
      <c r="N128" s="324">
        <v>3.2</v>
      </c>
      <c r="O128" s="324">
        <v>1.6</v>
      </c>
      <c r="P128" s="324">
        <v>1.6</v>
      </c>
      <c r="Q128" s="324" t="s">
        <v>19</v>
      </c>
      <c r="R128" s="324">
        <v>-55</v>
      </c>
      <c r="S128" s="324">
        <v>125</v>
      </c>
      <c r="T128" s="324">
        <v>1</v>
      </c>
      <c r="V128" s="360">
        <v>2000</v>
      </c>
      <c r="W128" s="336">
        <v>4.0399999999999998E-2</v>
      </c>
      <c r="X128" s="361"/>
      <c r="Y128" s="362"/>
      <c r="Z128" s="362"/>
      <c r="AA128" s="352">
        <v>1</v>
      </c>
      <c r="AB128" s="362"/>
      <c r="AC128" s="362"/>
      <c r="AD128" s="362"/>
      <c r="AE128" s="362"/>
      <c r="AF128" s="362"/>
      <c r="AG128" s="362"/>
      <c r="AH128" s="362"/>
      <c r="AI128" s="362"/>
      <c r="AJ128" s="362"/>
      <c r="AK128" s="362"/>
      <c r="AL128" s="362"/>
      <c r="AM128" s="362"/>
      <c r="AN128" s="362"/>
      <c r="AO128" s="362"/>
      <c r="AP128" s="362"/>
      <c r="AQ128" s="362"/>
      <c r="AR128" s="362"/>
      <c r="AS128" s="362"/>
      <c r="AT128" s="362"/>
    </row>
    <row r="129" spans="1:46" ht="14.1" customHeight="1">
      <c r="A129" s="324" t="s">
        <v>24</v>
      </c>
      <c r="B129" s="348" t="s">
        <v>332</v>
      </c>
      <c r="C129" s="324">
        <v>2.2000000000000002</v>
      </c>
      <c r="D129" s="324">
        <v>0.1</v>
      </c>
      <c r="E129" s="324">
        <v>-7.5</v>
      </c>
      <c r="F129" s="324">
        <v>0.2</v>
      </c>
      <c r="G129" s="324">
        <v>25</v>
      </c>
      <c r="H129" s="324">
        <v>0.01</v>
      </c>
      <c r="I129" s="324">
        <v>7.0000000000000001E-3</v>
      </c>
      <c r="J129" s="324">
        <v>6.0000000000000001E-3</v>
      </c>
      <c r="K129" s="324">
        <v>0.75</v>
      </c>
      <c r="L129" s="324">
        <v>3.1</v>
      </c>
      <c r="M129" s="359">
        <v>805</v>
      </c>
      <c r="N129" s="324">
        <v>2</v>
      </c>
      <c r="O129" s="324">
        <v>1.25</v>
      </c>
      <c r="P129" s="324">
        <v>1.25</v>
      </c>
      <c r="Q129" s="324" t="s">
        <v>12</v>
      </c>
      <c r="R129" s="324">
        <v>-55</v>
      </c>
      <c r="S129" s="324">
        <v>85</v>
      </c>
      <c r="T129" s="324">
        <v>1</v>
      </c>
      <c r="V129" s="360">
        <v>3000</v>
      </c>
      <c r="W129" s="336">
        <v>5.8000000000000003E-2</v>
      </c>
      <c r="X129" s="361"/>
      <c r="Y129" s="362"/>
      <c r="Z129" s="362"/>
      <c r="AA129" s="352">
        <v>1</v>
      </c>
      <c r="AB129" s="362"/>
      <c r="AC129" s="362"/>
      <c r="AD129" s="362"/>
      <c r="AE129" s="362"/>
      <c r="AF129" s="362"/>
      <c r="AG129" s="362"/>
      <c r="AH129" s="362"/>
      <c r="AI129" s="362"/>
      <c r="AJ129" s="362"/>
      <c r="AK129" s="362"/>
      <c r="AL129" s="362"/>
      <c r="AM129" s="362"/>
      <c r="AN129" s="362"/>
      <c r="AO129" s="362"/>
      <c r="AP129" s="362"/>
      <c r="AQ129" s="362"/>
      <c r="AR129" s="362"/>
      <c r="AS129" s="362"/>
      <c r="AT129" s="362"/>
    </row>
    <row r="130" spans="1:46" ht="14.1" customHeight="1">
      <c r="A130" s="324" t="s">
        <v>24</v>
      </c>
      <c r="B130" s="348" t="s">
        <v>325</v>
      </c>
      <c r="C130" s="324">
        <v>2.2000000000000002</v>
      </c>
      <c r="D130" s="324">
        <v>0.1</v>
      </c>
      <c r="E130" s="324">
        <v>1</v>
      </c>
      <c r="F130" s="324">
        <v>0.45</v>
      </c>
      <c r="G130" s="324">
        <v>6.3</v>
      </c>
      <c r="H130" s="324">
        <v>1.0999999999999999E-2</v>
      </c>
      <c r="I130" s="324">
        <v>0.01</v>
      </c>
      <c r="J130" s="324">
        <v>8.9999999999999993E-3</v>
      </c>
      <c r="K130" s="324">
        <v>0.5</v>
      </c>
      <c r="L130" s="324">
        <v>2.5</v>
      </c>
      <c r="M130" s="359">
        <v>603</v>
      </c>
      <c r="N130" s="324">
        <v>1.6</v>
      </c>
      <c r="O130" s="324">
        <v>0.8</v>
      </c>
      <c r="P130" s="324">
        <v>0.8</v>
      </c>
      <c r="Q130" s="324" t="s">
        <v>12</v>
      </c>
      <c r="R130" s="324">
        <v>-55</v>
      </c>
      <c r="S130" s="324">
        <v>85</v>
      </c>
      <c r="T130" s="324">
        <v>1</v>
      </c>
      <c r="V130" s="360">
        <v>4000</v>
      </c>
      <c r="W130" s="336">
        <v>2.6530000000000001E-2</v>
      </c>
      <c r="X130" s="361"/>
      <c r="Y130" s="362"/>
      <c r="Z130" s="362"/>
      <c r="AA130" s="352">
        <v>1</v>
      </c>
      <c r="AB130" s="362"/>
      <c r="AC130" s="362"/>
      <c r="AD130" s="362"/>
      <c r="AE130" s="362"/>
      <c r="AF130" s="362"/>
      <c r="AG130" s="362"/>
      <c r="AH130" s="362"/>
      <c r="AI130" s="362"/>
      <c r="AJ130" s="362"/>
      <c r="AK130" s="362"/>
      <c r="AL130" s="362"/>
      <c r="AM130" s="362"/>
      <c r="AN130" s="362"/>
      <c r="AO130" s="362"/>
      <c r="AP130" s="362"/>
      <c r="AQ130" s="362"/>
      <c r="AR130" s="362"/>
      <c r="AS130" s="362"/>
      <c r="AT130" s="362"/>
    </row>
    <row r="131" spans="1:46" ht="14.1" customHeight="1">
      <c r="A131" s="324" t="s">
        <v>24</v>
      </c>
      <c r="B131" s="348" t="s">
        <v>326</v>
      </c>
      <c r="C131" s="324">
        <v>2.2000000000000002</v>
      </c>
      <c r="D131" s="324">
        <v>0.1</v>
      </c>
      <c r="E131" s="324">
        <v>-5</v>
      </c>
      <c r="F131" s="324">
        <v>0.25</v>
      </c>
      <c r="G131" s="324">
        <v>10</v>
      </c>
      <c r="H131" s="324">
        <v>0.02</v>
      </c>
      <c r="I131" s="324">
        <v>0.01</v>
      </c>
      <c r="J131" s="324">
        <v>8.0000000000000002E-3</v>
      </c>
      <c r="K131" s="324">
        <v>0.5</v>
      </c>
      <c r="L131" s="324">
        <v>2</v>
      </c>
      <c r="M131" s="359">
        <v>603</v>
      </c>
      <c r="N131" s="324">
        <v>1.6</v>
      </c>
      <c r="O131" s="324">
        <v>0.8</v>
      </c>
      <c r="P131" s="324">
        <v>0.8</v>
      </c>
      <c r="Q131" s="324" t="s">
        <v>12</v>
      </c>
      <c r="R131" s="324">
        <v>-55</v>
      </c>
      <c r="S131" s="324">
        <v>85</v>
      </c>
      <c r="T131" s="324">
        <v>1</v>
      </c>
      <c r="V131" s="360">
        <v>4000</v>
      </c>
      <c r="W131" s="336">
        <v>2.9000000000000001E-2</v>
      </c>
      <c r="X131" s="361"/>
      <c r="Y131" s="362"/>
      <c r="Z131" s="362"/>
      <c r="AA131" s="352">
        <v>1</v>
      </c>
      <c r="AB131" s="362"/>
      <c r="AC131" s="362"/>
      <c r="AD131" s="362"/>
      <c r="AE131" s="362"/>
      <c r="AF131" s="362"/>
      <c r="AG131" s="362"/>
      <c r="AH131" s="362"/>
      <c r="AI131" s="362"/>
      <c r="AJ131" s="362"/>
      <c r="AK131" s="362"/>
      <c r="AL131" s="362"/>
      <c r="AM131" s="362"/>
      <c r="AN131" s="362"/>
      <c r="AO131" s="362"/>
      <c r="AP131" s="362"/>
      <c r="AQ131" s="362"/>
      <c r="AR131" s="362"/>
      <c r="AS131" s="362"/>
      <c r="AT131" s="362"/>
    </row>
    <row r="132" spans="1:46" ht="14.1" customHeight="1">
      <c r="A132" s="324" t="s">
        <v>24</v>
      </c>
      <c r="B132" s="348" t="s">
        <v>327</v>
      </c>
      <c r="C132" s="324">
        <v>2.2000000000000002</v>
      </c>
      <c r="D132" s="324">
        <v>0.1</v>
      </c>
      <c r="E132" s="324">
        <v>-10</v>
      </c>
      <c r="F132" s="324">
        <v>0.15</v>
      </c>
      <c r="G132" s="324">
        <v>16</v>
      </c>
      <c r="H132" s="324">
        <v>0.02</v>
      </c>
      <c r="I132" s="324">
        <v>0.01</v>
      </c>
      <c r="J132" s="324">
        <v>8.0000000000000002E-3</v>
      </c>
      <c r="K132" s="324">
        <v>0.5</v>
      </c>
      <c r="L132" s="324">
        <v>2</v>
      </c>
      <c r="M132" s="359">
        <v>603</v>
      </c>
      <c r="N132" s="324">
        <v>1.6</v>
      </c>
      <c r="O132" s="324">
        <v>0.8</v>
      </c>
      <c r="P132" s="324">
        <v>0.8</v>
      </c>
      <c r="Q132" s="324" t="s">
        <v>12</v>
      </c>
      <c r="R132" s="324">
        <v>-55</v>
      </c>
      <c r="S132" s="324">
        <v>85</v>
      </c>
      <c r="T132" s="324">
        <v>1</v>
      </c>
      <c r="V132" s="360">
        <v>4000</v>
      </c>
      <c r="W132" s="336">
        <v>3.4000000000000002E-2</v>
      </c>
      <c r="X132" s="361"/>
      <c r="Y132" s="362"/>
      <c r="Z132" s="362"/>
      <c r="AA132" s="352">
        <v>1</v>
      </c>
      <c r="AB132" s="362"/>
      <c r="AC132" s="362"/>
      <c r="AD132" s="362"/>
      <c r="AE132" s="362"/>
      <c r="AF132" s="362"/>
      <c r="AG132" s="362"/>
      <c r="AH132" s="362"/>
      <c r="AI132" s="362"/>
      <c r="AJ132" s="362"/>
      <c r="AK132" s="362"/>
      <c r="AL132" s="362"/>
      <c r="AM132" s="362"/>
      <c r="AN132" s="362"/>
      <c r="AO132" s="362"/>
      <c r="AP132" s="362"/>
      <c r="AQ132" s="362"/>
      <c r="AR132" s="362"/>
      <c r="AS132" s="362"/>
      <c r="AT132" s="362"/>
    </row>
    <row r="133" spans="1:46" ht="14.1" customHeight="1">
      <c r="A133" s="324" t="s">
        <v>24</v>
      </c>
      <c r="B133" s="358" t="s">
        <v>328</v>
      </c>
      <c r="C133" s="324">
        <v>2.2000000000000002</v>
      </c>
      <c r="D133" s="324">
        <v>0.1</v>
      </c>
      <c r="E133" s="324">
        <v>1</v>
      </c>
      <c r="F133" s="324">
        <v>0.3</v>
      </c>
      <c r="G133" s="324">
        <v>10</v>
      </c>
      <c r="H133" s="324">
        <v>0.02</v>
      </c>
      <c r="I133" s="324">
        <v>0.01</v>
      </c>
      <c r="J133" s="324">
        <v>7.0000000000000001E-3</v>
      </c>
      <c r="K133" s="324">
        <v>0.5</v>
      </c>
      <c r="L133" s="324">
        <v>2</v>
      </c>
      <c r="M133" s="359">
        <v>603</v>
      </c>
      <c r="N133" s="324">
        <v>1.6</v>
      </c>
      <c r="O133" s="324">
        <v>0.8</v>
      </c>
      <c r="P133" s="324">
        <v>0.8</v>
      </c>
      <c r="Q133" s="324" t="s">
        <v>19</v>
      </c>
      <c r="R133" s="324">
        <v>-55</v>
      </c>
      <c r="S133" s="324">
        <v>125</v>
      </c>
      <c r="T133" s="324">
        <v>1</v>
      </c>
      <c r="V133" s="360">
        <v>4000</v>
      </c>
      <c r="W133" s="336">
        <v>7.3999999999999996E-2</v>
      </c>
      <c r="X133" s="361"/>
      <c r="Y133" s="362"/>
      <c r="Z133" s="362"/>
      <c r="AA133" s="352">
        <v>1</v>
      </c>
      <c r="AB133" s="362"/>
      <c r="AC133" s="362"/>
      <c r="AD133" s="362"/>
      <c r="AE133" s="362"/>
      <c r="AF133" s="362"/>
      <c r="AG133" s="362"/>
      <c r="AH133" s="362"/>
      <c r="AI133" s="362"/>
      <c r="AJ133" s="362"/>
      <c r="AK133" s="362"/>
      <c r="AL133" s="362"/>
      <c r="AM133" s="362"/>
      <c r="AN133" s="362"/>
      <c r="AO133" s="362"/>
      <c r="AP133" s="362"/>
      <c r="AQ133" s="362"/>
      <c r="AR133" s="362"/>
      <c r="AS133" s="362"/>
      <c r="AT133" s="362"/>
    </row>
    <row r="134" spans="1:46" ht="14.1" customHeight="1">
      <c r="A134" s="324" t="s">
        <v>24</v>
      </c>
      <c r="B134" s="348" t="s">
        <v>341</v>
      </c>
      <c r="C134" s="324">
        <v>2.2000000000000002</v>
      </c>
      <c r="D134" s="324">
        <v>0.1</v>
      </c>
      <c r="E134" s="324">
        <v>-2</v>
      </c>
      <c r="F134" s="324">
        <v>0.35</v>
      </c>
      <c r="G134" s="324">
        <v>50</v>
      </c>
      <c r="H134" s="324">
        <v>0.08</v>
      </c>
      <c r="I134" s="324">
        <v>0.04</v>
      </c>
      <c r="J134" s="324">
        <v>3.5000000000000003E-2</v>
      </c>
      <c r="K134" s="324">
        <v>1</v>
      </c>
      <c r="L134" s="324">
        <v>4</v>
      </c>
      <c r="M134" s="355" t="s">
        <v>324</v>
      </c>
      <c r="N134" s="324">
        <v>3.2</v>
      </c>
      <c r="O134" s="324">
        <v>1.6</v>
      </c>
      <c r="P134" s="324">
        <v>1.6</v>
      </c>
      <c r="Q134" s="324" t="s">
        <v>19</v>
      </c>
      <c r="R134" s="324">
        <v>-55</v>
      </c>
      <c r="S134" s="324">
        <v>125</v>
      </c>
      <c r="T134" s="324">
        <v>1</v>
      </c>
      <c r="V134" s="325">
        <v>2000</v>
      </c>
      <c r="W134" s="324">
        <v>0.107</v>
      </c>
      <c r="Y134" s="356"/>
      <c r="Z134" s="357"/>
      <c r="AA134" s="352">
        <v>1</v>
      </c>
    </row>
    <row r="135" spans="1:46" ht="14.1" customHeight="1">
      <c r="A135" s="324" t="s">
        <v>24</v>
      </c>
      <c r="B135" s="358" t="s">
        <v>359</v>
      </c>
      <c r="C135" s="324">
        <v>4.7</v>
      </c>
      <c r="D135" s="324">
        <v>0.1</v>
      </c>
      <c r="E135" s="324">
        <v>5</v>
      </c>
      <c r="F135" s="324">
        <v>0.6</v>
      </c>
      <c r="G135" s="324">
        <v>25</v>
      </c>
      <c r="H135" s="324">
        <v>1E-3</v>
      </c>
      <c r="I135" s="324">
        <v>5.0000000000000001E-4</v>
      </c>
      <c r="J135" s="324">
        <v>1E-3</v>
      </c>
      <c r="K135" s="324">
        <v>1</v>
      </c>
      <c r="L135" s="324">
        <v>4.5</v>
      </c>
      <c r="M135" s="324">
        <v>1210</v>
      </c>
      <c r="N135" s="324">
        <v>3.2</v>
      </c>
      <c r="O135" s="324">
        <v>2.5</v>
      </c>
      <c r="P135" s="324">
        <v>2</v>
      </c>
      <c r="Q135" s="324" t="s">
        <v>19</v>
      </c>
      <c r="R135" s="324">
        <v>-55</v>
      </c>
      <c r="S135" s="324">
        <v>125</v>
      </c>
      <c r="T135" s="324">
        <v>1</v>
      </c>
      <c r="V135" s="360">
        <v>1000</v>
      </c>
      <c r="W135" s="336">
        <v>0.2</v>
      </c>
      <c r="X135" s="361"/>
      <c r="Y135" s="362"/>
      <c r="Z135" s="362"/>
      <c r="AA135" s="352">
        <v>1</v>
      </c>
      <c r="AB135" s="362"/>
      <c r="AC135" s="362"/>
      <c r="AD135" s="362"/>
      <c r="AE135" s="362"/>
      <c r="AF135" s="362"/>
      <c r="AG135" s="362"/>
      <c r="AH135" s="362"/>
      <c r="AI135" s="362"/>
      <c r="AJ135" s="362"/>
      <c r="AK135" s="362"/>
      <c r="AL135" s="362"/>
      <c r="AM135" s="362"/>
      <c r="AN135" s="362"/>
      <c r="AO135" s="362"/>
      <c r="AP135" s="362"/>
      <c r="AQ135" s="362"/>
      <c r="AR135" s="362"/>
      <c r="AS135" s="362"/>
      <c r="AT135" s="362"/>
    </row>
    <row r="136" spans="1:46" ht="14.1" customHeight="1">
      <c r="A136" s="324" t="s">
        <v>24</v>
      </c>
      <c r="B136" s="358" t="s">
        <v>28</v>
      </c>
      <c r="C136" s="324">
        <v>4.7</v>
      </c>
      <c r="D136" s="324">
        <v>0.1</v>
      </c>
      <c r="E136" s="324">
        <v>2</v>
      </c>
      <c r="F136" s="324">
        <v>0.4</v>
      </c>
      <c r="G136" s="324">
        <v>25</v>
      </c>
      <c r="H136" s="324">
        <v>1.75E-3</v>
      </c>
      <c r="I136" s="324">
        <v>1.25E-3</v>
      </c>
      <c r="J136" s="324">
        <v>1E-3</v>
      </c>
      <c r="K136" s="324">
        <v>1</v>
      </c>
      <c r="L136" s="324">
        <v>4</v>
      </c>
      <c r="M136" s="324">
        <v>1206</v>
      </c>
      <c r="N136" s="324">
        <v>3.2</v>
      </c>
      <c r="O136" s="324">
        <v>1.6</v>
      </c>
      <c r="P136" s="324">
        <v>1.6</v>
      </c>
      <c r="Q136" s="324" t="s">
        <v>19</v>
      </c>
      <c r="R136" s="324">
        <v>-55</v>
      </c>
      <c r="S136" s="324">
        <v>125</v>
      </c>
      <c r="T136" s="324">
        <v>1</v>
      </c>
      <c r="V136" s="360">
        <v>2000</v>
      </c>
      <c r="W136" s="336">
        <v>8.2000000000000003E-2</v>
      </c>
      <c r="X136" s="361"/>
      <c r="Y136" s="362"/>
      <c r="Z136" s="362"/>
      <c r="AA136" s="352">
        <v>1</v>
      </c>
      <c r="AB136" s="362"/>
      <c r="AC136" s="362"/>
      <c r="AD136" s="362"/>
      <c r="AE136" s="362"/>
      <c r="AF136" s="362"/>
      <c r="AG136" s="362"/>
      <c r="AH136" s="362"/>
      <c r="AI136" s="362"/>
      <c r="AJ136" s="362"/>
      <c r="AK136" s="362"/>
      <c r="AL136" s="362"/>
      <c r="AM136" s="362"/>
      <c r="AN136" s="362"/>
      <c r="AO136" s="362"/>
      <c r="AP136" s="362"/>
      <c r="AQ136" s="362"/>
      <c r="AR136" s="362"/>
      <c r="AS136" s="362"/>
      <c r="AT136" s="362"/>
    </row>
    <row r="137" spans="1:46" ht="14.1" customHeight="1">
      <c r="A137" s="324" t="s">
        <v>24</v>
      </c>
      <c r="B137" s="348" t="s">
        <v>361</v>
      </c>
      <c r="C137" s="324">
        <v>4.7</v>
      </c>
      <c r="D137" s="324">
        <v>0.1</v>
      </c>
      <c r="E137" s="324">
        <v>-17</v>
      </c>
      <c r="F137" s="324">
        <v>0.3</v>
      </c>
      <c r="G137" s="324">
        <v>50</v>
      </c>
      <c r="H137" s="324">
        <v>2.2000000000000001E-3</v>
      </c>
      <c r="I137" s="324">
        <v>1.8E-3</v>
      </c>
      <c r="J137" s="324">
        <v>1.5E-3</v>
      </c>
      <c r="K137" s="324">
        <v>1</v>
      </c>
      <c r="L137" s="324">
        <v>4.4000000000000004</v>
      </c>
      <c r="M137" s="355">
        <v>1210</v>
      </c>
      <c r="N137" s="324">
        <v>3.2</v>
      </c>
      <c r="O137" s="324">
        <v>2.5</v>
      </c>
      <c r="P137" s="324">
        <v>2</v>
      </c>
      <c r="Q137" s="324" t="s">
        <v>19</v>
      </c>
      <c r="R137" s="324">
        <v>-55</v>
      </c>
      <c r="S137" s="324">
        <v>125</v>
      </c>
      <c r="T137" s="324">
        <v>1</v>
      </c>
      <c r="V137" s="325">
        <v>1000</v>
      </c>
      <c r="W137" s="324">
        <v>0.31</v>
      </c>
      <c r="Y137" s="356"/>
      <c r="Z137" s="357"/>
      <c r="AA137" s="352">
        <v>1</v>
      </c>
    </row>
    <row r="138" spans="1:46" ht="14.1" customHeight="1">
      <c r="A138" s="324" t="s">
        <v>24</v>
      </c>
      <c r="B138" s="358" t="s">
        <v>356</v>
      </c>
      <c r="C138" s="324">
        <v>4.7</v>
      </c>
      <c r="D138" s="324">
        <v>0.1</v>
      </c>
      <c r="E138" s="324">
        <v>2</v>
      </c>
      <c r="F138" s="324">
        <v>0.62</v>
      </c>
      <c r="G138" s="324">
        <v>16</v>
      </c>
      <c r="H138" s="324">
        <v>2.5000000000000001E-3</v>
      </c>
      <c r="I138" s="324">
        <v>2E-3</v>
      </c>
      <c r="J138" s="324">
        <v>2E-3</v>
      </c>
      <c r="K138" s="324">
        <v>1</v>
      </c>
      <c r="L138" s="324">
        <v>3.75</v>
      </c>
      <c r="M138" s="324">
        <v>1206</v>
      </c>
      <c r="N138" s="324">
        <v>3.2</v>
      </c>
      <c r="O138" s="324">
        <v>1.6</v>
      </c>
      <c r="P138" s="324">
        <v>1.6</v>
      </c>
      <c r="Q138" s="324" t="s">
        <v>19</v>
      </c>
      <c r="R138" s="324">
        <v>-55</v>
      </c>
      <c r="S138" s="324">
        <v>125</v>
      </c>
      <c r="T138" s="324">
        <v>1</v>
      </c>
      <c r="V138" s="360">
        <v>2000</v>
      </c>
      <c r="W138" s="336">
        <v>6.9000000000000006E-2</v>
      </c>
      <c r="X138" s="361"/>
      <c r="Y138" s="362"/>
      <c r="Z138" s="362"/>
      <c r="AA138" s="352">
        <v>1</v>
      </c>
      <c r="AB138" s="362"/>
      <c r="AC138" s="362"/>
      <c r="AD138" s="362"/>
      <c r="AE138" s="362"/>
      <c r="AF138" s="362"/>
      <c r="AG138" s="362"/>
      <c r="AH138" s="362"/>
      <c r="AI138" s="362"/>
      <c r="AJ138" s="362"/>
      <c r="AK138" s="362"/>
      <c r="AL138" s="362"/>
      <c r="AM138" s="362"/>
      <c r="AN138" s="362"/>
      <c r="AO138" s="362"/>
      <c r="AP138" s="362"/>
      <c r="AQ138" s="362"/>
      <c r="AR138" s="362"/>
      <c r="AS138" s="362"/>
      <c r="AT138" s="362"/>
    </row>
    <row r="139" spans="1:46" ht="14.1" customHeight="1">
      <c r="A139" s="324" t="s">
        <v>24</v>
      </c>
      <c r="B139" s="358" t="s">
        <v>358</v>
      </c>
      <c r="C139" s="324">
        <v>4.7</v>
      </c>
      <c r="D139" s="324">
        <v>0.1</v>
      </c>
      <c r="E139" s="324">
        <v>5</v>
      </c>
      <c r="F139" s="324">
        <v>0.35</v>
      </c>
      <c r="G139" s="324">
        <v>50</v>
      </c>
      <c r="H139" s="324">
        <v>2.5000000000000001E-3</v>
      </c>
      <c r="I139" s="324">
        <v>1E-3</v>
      </c>
      <c r="J139" s="324">
        <v>2E-3</v>
      </c>
      <c r="K139" s="324">
        <v>1</v>
      </c>
      <c r="L139" s="324">
        <v>4.5</v>
      </c>
      <c r="M139" s="324">
        <v>1210</v>
      </c>
      <c r="N139" s="324">
        <v>3.2</v>
      </c>
      <c r="O139" s="324">
        <v>2.5</v>
      </c>
      <c r="P139" s="324">
        <v>2</v>
      </c>
      <c r="Q139" s="324" t="s">
        <v>19</v>
      </c>
      <c r="R139" s="324">
        <v>-55</v>
      </c>
      <c r="S139" s="324">
        <v>125</v>
      </c>
      <c r="T139" s="324">
        <v>1</v>
      </c>
      <c r="V139" s="360">
        <v>1000</v>
      </c>
      <c r="W139" s="336">
        <v>0.31</v>
      </c>
      <c r="X139" s="361"/>
      <c r="Y139" s="362"/>
      <c r="Z139" s="362"/>
      <c r="AA139" s="352">
        <v>1</v>
      </c>
      <c r="AB139" s="362"/>
      <c r="AC139" s="362"/>
      <c r="AD139" s="362"/>
      <c r="AE139" s="362"/>
      <c r="AF139" s="362"/>
      <c r="AG139" s="362"/>
      <c r="AH139" s="362"/>
      <c r="AI139" s="362"/>
      <c r="AJ139" s="362"/>
      <c r="AK139" s="362"/>
      <c r="AL139" s="362"/>
      <c r="AM139" s="362"/>
      <c r="AN139" s="362"/>
      <c r="AO139" s="362"/>
      <c r="AP139" s="362"/>
      <c r="AQ139" s="362"/>
      <c r="AR139" s="362"/>
      <c r="AS139" s="362"/>
      <c r="AT139" s="362"/>
    </row>
    <row r="140" spans="1:46" ht="14.1" customHeight="1">
      <c r="A140" s="324" t="s">
        <v>24</v>
      </c>
      <c r="B140" s="348" t="s">
        <v>355</v>
      </c>
      <c r="C140" s="324">
        <v>4.7</v>
      </c>
      <c r="D140" s="324">
        <v>0.1</v>
      </c>
      <c r="E140" s="324">
        <v>2.5</v>
      </c>
      <c r="F140" s="324">
        <v>0.55000000000000004</v>
      </c>
      <c r="G140" s="324">
        <v>16</v>
      </c>
      <c r="H140" s="324">
        <v>3.0000000000000001E-3</v>
      </c>
      <c r="I140" s="324">
        <v>2E-3</v>
      </c>
      <c r="J140" s="324">
        <v>2E-3</v>
      </c>
      <c r="K140" s="324">
        <v>1</v>
      </c>
      <c r="L140" s="324">
        <v>4</v>
      </c>
      <c r="M140" s="324">
        <v>1206</v>
      </c>
      <c r="N140" s="324">
        <v>3.2</v>
      </c>
      <c r="O140" s="324">
        <v>1.6</v>
      </c>
      <c r="P140" s="324">
        <v>1.6</v>
      </c>
      <c r="Q140" s="324" t="s">
        <v>12</v>
      </c>
      <c r="R140" s="324">
        <v>-55</v>
      </c>
      <c r="S140" s="324">
        <v>85</v>
      </c>
      <c r="T140" s="324">
        <v>1</v>
      </c>
      <c r="V140" s="360">
        <v>2000</v>
      </c>
      <c r="W140" s="336">
        <v>7.2999999999999995E-2</v>
      </c>
      <c r="X140" s="361"/>
      <c r="Y140" s="362"/>
      <c r="Z140" s="362"/>
      <c r="AA140" s="352">
        <v>1</v>
      </c>
      <c r="AB140" s="362"/>
      <c r="AC140" s="362"/>
      <c r="AD140" s="362"/>
      <c r="AE140" s="362"/>
      <c r="AF140" s="362"/>
      <c r="AG140" s="362"/>
      <c r="AH140" s="362"/>
      <c r="AI140" s="362"/>
      <c r="AJ140" s="362"/>
      <c r="AK140" s="362"/>
      <c r="AL140" s="362"/>
      <c r="AM140" s="362"/>
      <c r="AN140" s="362"/>
      <c r="AO140" s="362"/>
      <c r="AP140" s="362"/>
      <c r="AQ140" s="362"/>
      <c r="AR140" s="362"/>
      <c r="AS140" s="362"/>
      <c r="AT140" s="362"/>
    </row>
    <row r="141" spans="1:46" ht="14.1" customHeight="1">
      <c r="A141" s="324" t="s">
        <v>24</v>
      </c>
      <c r="B141" s="348" t="s">
        <v>362</v>
      </c>
      <c r="C141" s="324">
        <v>4.7</v>
      </c>
      <c r="D141" s="324">
        <v>0.1</v>
      </c>
      <c r="E141" s="324">
        <v>-7</v>
      </c>
      <c r="F141" s="324">
        <v>0.33</v>
      </c>
      <c r="G141" s="324">
        <v>50</v>
      </c>
      <c r="H141" s="324">
        <v>3.0000000000000001E-3</v>
      </c>
      <c r="I141" s="324">
        <v>2E-3</v>
      </c>
      <c r="J141" s="324">
        <v>2E-3</v>
      </c>
      <c r="K141" s="324">
        <v>1</v>
      </c>
      <c r="L141" s="324">
        <v>5</v>
      </c>
      <c r="M141" s="355" t="s">
        <v>343</v>
      </c>
      <c r="N141" s="324">
        <v>3.2</v>
      </c>
      <c r="O141" s="324">
        <v>2.5</v>
      </c>
      <c r="P141" s="324">
        <v>2</v>
      </c>
      <c r="Q141" s="324" t="s">
        <v>19</v>
      </c>
      <c r="R141" s="324">
        <v>-55</v>
      </c>
      <c r="S141" s="324">
        <v>125</v>
      </c>
      <c r="T141" s="324">
        <v>1</v>
      </c>
      <c r="V141" s="325">
        <v>1000</v>
      </c>
      <c r="W141" s="324">
        <v>0.4</v>
      </c>
      <c r="Y141" s="356"/>
      <c r="Z141" s="357"/>
      <c r="AA141" s="352">
        <v>1</v>
      </c>
    </row>
    <row r="142" spans="1:46" ht="14.1" customHeight="1">
      <c r="A142" s="324" t="s">
        <v>24</v>
      </c>
      <c r="B142" s="358" t="s">
        <v>360</v>
      </c>
      <c r="C142" s="324">
        <v>4.7</v>
      </c>
      <c r="D142" s="324">
        <v>0.1</v>
      </c>
      <c r="E142" s="324">
        <v>2.5</v>
      </c>
      <c r="F142" s="324">
        <v>0.7</v>
      </c>
      <c r="G142" s="324">
        <v>16</v>
      </c>
      <c r="H142" s="324">
        <v>3.5000000000000001E-3</v>
      </c>
      <c r="I142" s="324">
        <v>3.0000000000000001E-3</v>
      </c>
      <c r="J142" s="324">
        <v>2.5000000000000001E-3</v>
      </c>
      <c r="K142" s="324">
        <v>1</v>
      </c>
      <c r="L142" s="324">
        <v>3.75</v>
      </c>
      <c r="M142" s="324">
        <v>1210</v>
      </c>
      <c r="N142" s="324">
        <v>3.2</v>
      </c>
      <c r="O142" s="324">
        <v>2.5</v>
      </c>
      <c r="P142" s="324">
        <v>2</v>
      </c>
      <c r="Q142" s="324" t="s">
        <v>19</v>
      </c>
      <c r="R142" s="324">
        <v>-55</v>
      </c>
      <c r="S142" s="324">
        <v>125</v>
      </c>
      <c r="T142" s="324">
        <v>1</v>
      </c>
      <c r="V142" s="360">
        <v>1000</v>
      </c>
      <c r="W142" s="336">
        <v>0.19470000000000001</v>
      </c>
      <c r="X142" s="361"/>
      <c r="Y142" s="362"/>
      <c r="Z142" s="362"/>
      <c r="AA142" s="352">
        <v>1</v>
      </c>
      <c r="AB142" s="362"/>
      <c r="AC142" s="362"/>
      <c r="AD142" s="362"/>
      <c r="AE142" s="362"/>
      <c r="AF142" s="362"/>
      <c r="AG142" s="362"/>
      <c r="AH142" s="362"/>
      <c r="AI142" s="362"/>
      <c r="AJ142" s="362"/>
      <c r="AK142" s="362"/>
      <c r="AL142" s="362"/>
      <c r="AM142" s="362"/>
      <c r="AN142" s="362"/>
      <c r="AO142" s="362"/>
      <c r="AP142" s="362"/>
      <c r="AQ142" s="362"/>
      <c r="AR142" s="362"/>
      <c r="AS142" s="362"/>
      <c r="AT142" s="362"/>
    </row>
    <row r="143" spans="1:46" ht="14.1" customHeight="1">
      <c r="A143" s="324" t="s">
        <v>24</v>
      </c>
      <c r="B143" s="348" t="s">
        <v>66</v>
      </c>
      <c r="C143" s="324">
        <v>4.7</v>
      </c>
      <c r="D143" s="324">
        <v>0.1</v>
      </c>
      <c r="E143" s="324">
        <v>1</v>
      </c>
      <c r="F143" s="324">
        <v>0.65</v>
      </c>
      <c r="G143" s="324">
        <v>6.3</v>
      </c>
      <c r="H143" s="324">
        <v>4.0000000000000001E-3</v>
      </c>
      <c r="I143" s="324">
        <v>3.0000000000000001E-3</v>
      </c>
      <c r="J143" s="324">
        <v>2E-3</v>
      </c>
      <c r="K143" s="324">
        <v>0.75</v>
      </c>
      <c r="L143" s="324">
        <v>4.5</v>
      </c>
      <c r="M143" s="359">
        <v>805</v>
      </c>
      <c r="N143" s="324">
        <v>2</v>
      </c>
      <c r="O143" s="324">
        <v>1.25</v>
      </c>
      <c r="P143" s="324">
        <v>1.25</v>
      </c>
      <c r="Q143" s="324" t="s">
        <v>12</v>
      </c>
      <c r="R143" s="324">
        <v>-55</v>
      </c>
      <c r="S143" s="324">
        <v>85</v>
      </c>
      <c r="T143" s="324">
        <v>1</v>
      </c>
      <c r="V143" s="360">
        <v>3000</v>
      </c>
      <c r="W143" s="336">
        <v>4.3999999999999997E-2</v>
      </c>
      <c r="X143" s="361"/>
      <c r="Y143" s="362"/>
      <c r="Z143" s="362"/>
      <c r="AA143" s="352">
        <v>1</v>
      </c>
      <c r="AB143" s="362"/>
      <c r="AC143" s="362"/>
      <c r="AD143" s="362"/>
      <c r="AE143" s="362"/>
      <c r="AF143" s="362"/>
      <c r="AG143" s="362"/>
      <c r="AH143" s="362"/>
      <c r="AI143" s="362"/>
      <c r="AJ143" s="362"/>
      <c r="AK143" s="362"/>
      <c r="AL143" s="362"/>
      <c r="AM143" s="362"/>
      <c r="AN143" s="362"/>
      <c r="AO143" s="362"/>
      <c r="AP143" s="362"/>
      <c r="AQ143" s="362"/>
      <c r="AR143" s="362"/>
      <c r="AS143" s="362"/>
      <c r="AT143" s="362"/>
    </row>
    <row r="144" spans="1:46" ht="14.1" customHeight="1">
      <c r="A144" s="324" t="s">
        <v>24</v>
      </c>
      <c r="B144" s="348" t="s">
        <v>349</v>
      </c>
      <c r="C144" s="324">
        <v>4.7</v>
      </c>
      <c r="D144" s="324">
        <v>0.1</v>
      </c>
      <c r="E144" s="324">
        <v>0.5</v>
      </c>
      <c r="F144" s="324">
        <v>0.4</v>
      </c>
      <c r="G144" s="324">
        <v>10</v>
      </c>
      <c r="H144" s="324">
        <v>4.0000000000000001E-3</v>
      </c>
      <c r="I144" s="324">
        <v>3.0000000000000001E-3</v>
      </c>
      <c r="J144" s="324">
        <v>2E-3</v>
      </c>
      <c r="K144" s="324">
        <v>0.75</v>
      </c>
      <c r="L144" s="324">
        <v>4.5</v>
      </c>
      <c r="M144" s="359">
        <v>805</v>
      </c>
      <c r="N144" s="324">
        <v>2</v>
      </c>
      <c r="O144" s="324">
        <v>1.25</v>
      </c>
      <c r="P144" s="324">
        <v>1.25</v>
      </c>
      <c r="Q144" s="324" t="s">
        <v>12</v>
      </c>
      <c r="R144" s="324">
        <v>-55</v>
      </c>
      <c r="S144" s="324">
        <v>85</v>
      </c>
      <c r="T144" s="324">
        <v>1</v>
      </c>
      <c r="V144" s="360">
        <v>3000</v>
      </c>
      <c r="W144" s="336">
        <v>4.2000000000000003E-2</v>
      </c>
      <c r="X144" s="361"/>
      <c r="Y144" s="362"/>
      <c r="Z144" s="362"/>
      <c r="AA144" s="352">
        <v>1</v>
      </c>
      <c r="AB144" s="362"/>
      <c r="AC144" s="362"/>
      <c r="AD144" s="362"/>
      <c r="AE144" s="362"/>
      <c r="AF144" s="362"/>
      <c r="AG144" s="362"/>
      <c r="AH144" s="362"/>
      <c r="AI144" s="362"/>
      <c r="AJ144" s="362"/>
      <c r="AK144" s="362"/>
      <c r="AL144" s="362"/>
      <c r="AM144" s="362"/>
      <c r="AN144" s="362"/>
      <c r="AO144" s="362"/>
      <c r="AP144" s="362"/>
      <c r="AQ144" s="362"/>
      <c r="AR144" s="362"/>
      <c r="AS144" s="362"/>
      <c r="AT144" s="362"/>
    </row>
    <row r="145" spans="1:46" ht="14.1" customHeight="1">
      <c r="A145" s="324" t="s">
        <v>24</v>
      </c>
      <c r="B145" s="358" t="s">
        <v>357</v>
      </c>
      <c r="C145" s="324">
        <v>4.7</v>
      </c>
      <c r="D145" s="324">
        <v>0.1</v>
      </c>
      <c r="E145" s="324">
        <v>2</v>
      </c>
      <c r="F145" s="324">
        <v>0.78</v>
      </c>
      <c r="G145" s="324">
        <v>10</v>
      </c>
      <c r="H145" s="324">
        <v>4.0000000000000001E-3</v>
      </c>
      <c r="I145" s="324">
        <v>3.0000000000000001E-3</v>
      </c>
      <c r="J145" s="324">
        <v>4.0000000000000001E-3</v>
      </c>
      <c r="K145" s="324">
        <v>1</v>
      </c>
      <c r="L145" s="324">
        <v>3.75</v>
      </c>
      <c r="M145" s="324">
        <v>1206</v>
      </c>
      <c r="N145" s="324">
        <v>3.2</v>
      </c>
      <c r="O145" s="324">
        <v>1.6</v>
      </c>
      <c r="P145" s="324">
        <v>1.6</v>
      </c>
      <c r="Q145" s="324" t="s">
        <v>19</v>
      </c>
      <c r="R145" s="324">
        <v>-55</v>
      </c>
      <c r="S145" s="324">
        <v>125</v>
      </c>
      <c r="T145" s="324">
        <v>1</v>
      </c>
      <c r="V145" s="360">
        <v>2000</v>
      </c>
      <c r="W145" s="336">
        <v>7.8E-2</v>
      </c>
      <c r="X145" s="361"/>
      <c r="Y145" s="362"/>
      <c r="Z145" s="362"/>
      <c r="AA145" s="352">
        <v>1</v>
      </c>
      <c r="AB145" s="362"/>
      <c r="AC145" s="362"/>
      <c r="AD145" s="362"/>
      <c r="AE145" s="362"/>
      <c r="AF145" s="362"/>
      <c r="AG145" s="362"/>
      <c r="AH145" s="362"/>
      <c r="AI145" s="362"/>
      <c r="AJ145" s="362"/>
      <c r="AK145" s="362"/>
      <c r="AL145" s="362"/>
      <c r="AM145" s="362"/>
      <c r="AN145" s="362"/>
      <c r="AO145" s="362"/>
      <c r="AP145" s="362"/>
      <c r="AQ145" s="362"/>
      <c r="AR145" s="362"/>
      <c r="AS145" s="362"/>
      <c r="AT145" s="362"/>
    </row>
    <row r="146" spans="1:46" ht="14.1" customHeight="1">
      <c r="A146" s="324" t="s">
        <v>24</v>
      </c>
      <c r="B146" s="348" t="s">
        <v>346</v>
      </c>
      <c r="C146" s="324">
        <v>4.7</v>
      </c>
      <c r="D146" s="324">
        <v>0.1</v>
      </c>
      <c r="E146" s="324">
        <v>0</v>
      </c>
      <c r="F146" s="324">
        <v>0.25</v>
      </c>
      <c r="G146" s="324">
        <v>6.3</v>
      </c>
      <c r="H146" s="324">
        <v>0.01</v>
      </c>
      <c r="I146" s="324">
        <v>8.0000000000000002E-3</v>
      </c>
      <c r="J146" s="324">
        <v>6.0000000000000001E-3</v>
      </c>
      <c r="K146" s="324">
        <v>0.5</v>
      </c>
      <c r="L146" s="324">
        <v>2.7</v>
      </c>
      <c r="M146" s="359">
        <v>603</v>
      </c>
      <c r="N146" s="324">
        <v>1.6</v>
      </c>
      <c r="O146" s="324">
        <v>0.8</v>
      </c>
      <c r="P146" s="324">
        <v>0.8</v>
      </c>
      <c r="Q146" s="324" t="s">
        <v>12</v>
      </c>
      <c r="R146" s="324">
        <v>-55</v>
      </c>
      <c r="S146" s="324">
        <v>85</v>
      </c>
      <c r="T146" s="324">
        <v>1</v>
      </c>
      <c r="V146" s="360">
        <v>4000</v>
      </c>
      <c r="W146" s="336">
        <v>3.0679999999999999E-2</v>
      </c>
      <c r="X146" s="361"/>
      <c r="Y146" s="362"/>
      <c r="Z146" s="362"/>
      <c r="AA146" s="352">
        <v>1</v>
      </c>
      <c r="AB146" s="362"/>
      <c r="AC146" s="362"/>
      <c r="AD146" s="362"/>
      <c r="AE146" s="362"/>
      <c r="AF146" s="362"/>
      <c r="AG146" s="362"/>
      <c r="AH146" s="362"/>
      <c r="AI146" s="362"/>
      <c r="AJ146" s="362"/>
      <c r="AK146" s="362"/>
      <c r="AL146" s="362"/>
      <c r="AM146" s="362"/>
      <c r="AN146" s="362"/>
      <c r="AO146" s="362"/>
      <c r="AP146" s="362"/>
      <c r="AQ146" s="362"/>
      <c r="AR146" s="362"/>
      <c r="AS146" s="362"/>
      <c r="AT146" s="362"/>
    </row>
    <row r="147" spans="1:46" ht="14.1" customHeight="1">
      <c r="A147" s="324" t="s">
        <v>24</v>
      </c>
      <c r="B147" s="348" t="s">
        <v>351</v>
      </c>
      <c r="C147" s="324">
        <v>4.7</v>
      </c>
      <c r="D147" s="324">
        <v>0.1</v>
      </c>
      <c r="E147" s="324">
        <v>-10</v>
      </c>
      <c r="F147" s="324">
        <v>0.15</v>
      </c>
      <c r="G147" s="324">
        <v>25</v>
      </c>
      <c r="H147" s="324">
        <v>0.01</v>
      </c>
      <c r="I147" s="324">
        <v>5.0000000000000001E-3</v>
      </c>
      <c r="J147" s="324">
        <v>4.0000000000000001E-3</v>
      </c>
      <c r="K147" s="324">
        <v>0.75</v>
      </c>
      <c r="L147" s="324">
        <v>2.6</v>
      </c>
      <c r="M147" s="359">
        <v>805</v>
      </c>
      <c r="N147" s="324">
        <v>2</v>
      </c>
      <c r="O147" s="324">
        <v>1.25</v>
      </c>
      <c r="P147" s="324">
        <v>1.25</v>
      </c>
      <c r="Q147" s="324" t="s">
        <v>12</v>
      </c>
      <c r="R147" s="324">
        <v>-55</v>
      </c>
      <c r="S147" s="324">
        <v>85</v>
      </c>
      <c r="T147" s="324">
        <v>1</v>
      </c>
      <c r="V147" s="360">
        <v>3000</v>
      </c>
      <c r="W147" s="336">
        <v>5.6000000000000001E-2</v>
      </c>
      <c r="X147" s="361"/>
      <c r="Y147" s="362"/>
      <c r="Z147" s="362"/>
      <c r="AA147" s="352">
        <v>1</v>
      </c>
      <c r="AB147" s="362"/>
      <c r="AC147" s="362"/>
      <c r="AD147" s="362"/>
      <c r="AE147" s="362"/>
      <c r="AF147" s="362"/>
      <c r="AG147" s="362"/>
      <c r="AH147" s="362"/>
      <c r="AI147" s="362"/>
      <c r="AJ147" s="362"/>
      <c r="AK147" s="362"/>
      <c r="AL147" s="362"/>
      <c r="AM147" s="362"/>
      <c r="AN147" s="362"/>
      <c r="AO147" s="362"/>
      <c r="AP147" s="362"/>
      <c r="AQ147" s="362"/>
      <c r="AR147" s="362"/>
      <c r="AS147" s="362"/>
      <c r="AT147" s="362"/>
    </row>
    <row r="148" spans="1:46" ht="14.1" customHeight="1">
      <c r="A148" s="324" t="s">
        <v>24</v>
      </c>
      <c r="B148" s="348" t="s">
        <v>350</v>
      </c>
      <c r="C148" s="324">
        <v>4.7</v>
      </c>
      <c r="D148" s="324">
        <v>0.1</v>
      </c>
      <c r="E148" s="324">
        <v>-2.5</v>
      </c>
      <c r="F148" s="324">
        <v>0.25</v>
      </c>
      <c r="G148" s="324">
        <v>16</v>
      </c>
      <c r="H148" s="324">
        <v>0.01</v>
      </c>
      <c r="I148" s="324">
        <v>6.0000000000000001E-3</v>
      </c>
      <c r="J148" s="324">
        <v>4.0000000000000001E-3</v>
      </c>
      <c r="K148" s="324">
        <v>0.75</v>
      </c>
      <c r="L148" s="324">
        <v>2.6</v>
      </c>
      <c r="M148" s="359">
        <v>805</v>
      </c>
      <c r="N148" s="324">
        <v>2</v>
      </c>
      <c r="O148" s="324">
        <v>1.25</v>
      </c>
      <c r="P148" s="324">
        <v>1.25</v>
      </c>
      <c r="Q148" s="324" t="s">
        <v>12</v>
      </c>
      <c r="R148" s="324">
        <v>-55</v>
      </c>
      <c r="S148" s="324">
        <v>85</v>
      </c>
      <c r="T148" s="324">
        <v>1</v>
      </c>
      <c r="V148" s="360">
        <v>3000</v>
      </c>
      <c r="W148" s="336">
        <v>6.3719999999999999E-2</v>
      </c>
      <c r="X148" s="361"/>
      <c r="Y148" s="362"/>
      <c r="Z148" s="362"/>
      <c r="AA148" s="352">
        <v>1</v>
      </c>
      <c r="AB148" s="362"/>
      <c r="AC148" s="362"/>
      <c r="AD148" s="362"/>
      <c r="AE148" s="362"/>
      <c r="AF148" s="362"/>
      <c r="AG148" s="362"/>
      <c r="AH148" s="362"/>
      <c r="AI148" s="362"/>
      <c r="AJ148" s="362"/>
      <c r="AK148" s="362"/>
      <c r="AL148" s="362"/>
      <c r="AM148" s="362"/>
      <c r="AN148" s="362"/>
      <c r="AO148" s="362"/>
      <c r="AP148" s="362"/>
      <c r="AQ148" s="362"/>
      <c r="AR148" s="362"/>
      <c r="AS148" s="362"/>
      <c r="AT148" s="362"/>
    </row>
    <row r="149" spans="1:46" ht="14.1" customHeight="1">
      <c r="A149" s="324" t="s">
        <v>24</v>
      </c>
      <c r="B149" s="358" t="s">
        <v>383</v>
      </c>
      <c r="C149" s="324">
        <v>10</v>
      </c>
      <c r="D149" s="324">
        <v>0.1</v>
      </c>
      <c r="E149" s="324">
        <v>4</v>
      </c>
      <c r="F149" s="324">
        <v>0.65</v>
      </c>
      <c r="G149" s="324">
        <v>16</v>
      </c>
      <c r="H149" s="324">
        <v>1.5E-3</v>
      </c>
      <c r="I149" s="324">
        <v>1.5E-3</v>
      </c>
      <c r="J149" s="324">
        <v>1.8E-3</v>
      </c>
      <c r="K149" s="324">
        <v>1</v>
      </c>
      <c r="L149" s="324">
        <v>4.75</v>
      </c>
      <c r="M149" s="324">
        <v>1210</v>
      </c>
      <c r="N149" s="324">
        <v>3.2</v>
      </c>
      <c r="O149" s="324">
        <v>2.5</v>
      </c>
      <c r="P149" s="324">
        <v>2</v>
      </c>
      <c r="Q149" s="324" t="s">
        <v>19</v>
      </c>
      <c r="R149" s="324">
        <v>-55</v>
      </c>
      <c r="S149" s="324">
        <v>125</v>
      </c>
      <c r="T149" s="324">
        <v>1</v>
      </c>
      <c r="V149" s="360">
        <v>1000</v>
      </c>
      <c r="W149" s="336">
        <v>0.2</v>
      </c>
      <c r="X149" s="361"/>
      <c r="Y149" s="362"/>
      <c r="Z149" s="362"/>
      <c r="AA149" s="352">
        <v>1</v>
      </c>
      <c r="AB149" s="362"/>
      <c r="AC149" s="362"/>
      <c r="AD149" s="362"/>
      <c r="AE149" s="362"/>
      <c r="AF149" s="362"/>
      <c r="AG149" s="362"/>
      <c r="AH149" s="362"/>
      <c r="AI149" s="362"/>
      <c r="AJ149" s="362"/>
      <c r="AK149" s="362"/>
      <c r="AL149" s="362"/>
      <c r="AM149" s="362"/>
      <c r="AN149" s="362"/>
      <c r="AO149" s="362"/>
      <c r="AP149" s="362"/>
      <c r="AQ149" s="362"/>
      <c r="AR149" s="362"/>
      <c r="AS149" s="362"/>
      <c r="AT149" s="362"/>
    </row>
    <row r="150" spans="1:46" ht="14.1" customHeight="1">
      <c r="A150" s="324" t="s">
        <v>24</v>
      </c>
      <c r="B150" s="348" t="s">
        <v>380</v>
      </c>
      <c r="C150" s="324">
        <v>10</v>
      </c>
      <c r="D150" s="324">
        <v>0.1</v>
      </c>
      <c r="E150" s="324">
        <v>0</v>
      </c>
      <c r="F150" s="324">
        <v>0.3</v>
      </c>
      <c r="G150" s="324">
        <v>25</v>
      </c>
      <c r="H150" s="324">
        <v>1.8E-3</v>
      </c>
      <c r="I150" s="324">
        <v>1.8E-3</v>
      </c>
      <c r="J150" s="324">
        <v>1.8E-3</v>
      </c>
      <c r="K150" s="324">
        <v>1</v>
      </c>
      <c r="L150" s="324">
        <v>4.5999999999999996</v>
      </c>
      <c r="M150" s="324">
        <v>1210</v>
      </c>
      <c r="N150" s="324">
        <v>3.2</v>
      </c>
      <c r="O150" s="324">
        <v>2.5</v>
      </c>
      <c r="P150" s="324">
        <v>2</v>
      </c>
      <c r="Q150" s="324" t="s">
        <v>12</v>
      </c>
      <c r="R150" s="324">
        <v>-55</v>
      </c>
      <c r="S150" s="324">
        <v>85</v>
      </c>
      <c r="T150" s="324">
        <v>1</v>
      </c>
      <c r="V150" s="360">
        <v>1000</v>
      </c>
      <c r="W150" s="336">
        <v>0.184</v>
      </c>
      <c r="X150" s="361"/>
      <c r="Y150" s="362"/>
      <c r="Z150" s="362"/>
      <c r="AA150" s="352">
        <v>1</v>
      </c>
      <c r="AB150" s="362"/>
      <c r="AC150" s="362"/>
      <c r="AD150" s="362"/>
      <c r="AE150" s="362"/>
      <c r="AF150" s="362"/>
      <c r="AG150" s="362"/>
      <c r="AH150" s="362"/>
      <c r="AI150" s="362"/>
      <c r="AJ150" s="362"/>
      <c r="AK150" s="362"/>
      <c r="AL150" s="362"/>
      <c r="AM150" s="362"/>
      <c r="AN150" s="362"/>
      <c r="AO150" s="362"/>
      <c r="AP150" s="362"/>
      <c r="AQ150" s="362"/>
      <c r="AR150" s="362"/>
      <c r="AS150" s="362"/>
      <c r="AT150" s="362"/>
    </row>
    <row r="151" spans="1:46" ht="14.1" customHeight="1">
      <c r="A151" s="324" t="s">
        <v>24</v>
      </c>
      <c r="B151" s="348" t="s">
        <v>2551</v>
      </c>
      <c r="C151" s="324">
        <v>10</v>
      </c>
      <c r="D151" s="324">
        <v>0.1</v>
      </c>
      <c r="E151" s="324">
        <v>5.3</v>
      </c>
      <c r="F151" s="324">
        <v>0.42</v>
      </c>
      <c r="G151" s="324">
        <v>35</v>
      </c>
      <c r="H151" s="324">
        <v>2E-3</v>
      </c>
      <c r="I151" s="324">
        <v>2E-3</v>
      </c>
      <c r="J151" s="324">
        <v>2E-3</v>
      </c>
      <c r="K151" s="324">
        <v>0.94</v>
      </c>
      <c r="L151" s="324">
        <v>4.8499999999999996</v>
      </c>
      <c r="M151" s="355" t="s">
        <v>343</v>
      </c>
      <c r="N151" s="324">
        <v>3.2</v>
      </c>
      <c r="O151" s="324">
        <v>2.5</v>
      </c>
      <c r="P151" s="324">
        <v>2.7</v>
      </c>
      <c r="Q151" s="324" t="s">
        <v>19</v>
      </c>
      <c r="R151" s="324">
        <v>-55</v>
      </c>
      <c r="S151" s="324">
        <v>125</v>
      </c>
      <c r="T151" s="324">
        <v>1</v>
      </c>
      <c r="V151" s="325">
        <v>1000</v>
      </c>
      <c r="W151" s="324">
        <v>0.65400000000000003</v>
      </c>
      <c r="Y151" s="356"/>
      <c r="Z151" s="357"/>
      <c r="AA151" s="352">
        <v>1</v>
      </c>
    </row>
    <row r="152" spans="1:46" ht="14.1" customHeight="1">
      <c r="A152" s="324" t="s">
        <v>24</v>
      </c>
      <c r="B152" s="348" t="s">
        <v>3779</v>
      </c>
      <c r="C152" s="324">
        <v>10</v>
      </c>
      <c r="D152" s="324">
        <v>0.1</v>
      </c>
      <c r="E152" s="324">
        <v>-7.1</v>
      </c>
      <c r="F152" s="324">
        <v>0.26</v>
      </c>
      <c r="G152" s="324">
        <v>50</v>
      </c>
      <c r="H152" s="324">
        <v>2E-3</v>
      </c>
      <c r="I152" s="324">
        <v>2E-3</v>
      </c>
      <c r="J152" s="324">
        <v>2E-3</v>
      </c>
      <c r="K152" s="324">
        <v>0.99</v>
      </c>
      <c r="L152" s="324">
        <v>4.84</v>
      </c>
      <c r="M152" s="355" t="s">
        <v>343</v>
      </c>
      <c r="N152" s="324">
        <v>3.2</v>
      </c>
      <c r="O152" s="324">
        <v>2.5</v>
      </c>
      <c r="P152" s="324">
        <v>2.5</v>
      </c>
      <c r="Q152" s="324" t="s">
        <v>19</v>
      </c>
      <c r="R152" s="324">
        <v>-55</v>
      </c>
      <c r="S152" s="324">
        <v>125</v>
      </c>
      <c r="T152" s="324">
        <v>1</v>
      </c>
      <c r="V152" s="325">
        <v>1000</v>
      </c>
      <c r="W152" s="324">
        <v>0.51100000000000001</v>
      </c>
      <c r="Y152" s="356"/>
      <c r="Z152" s="357"/>
      <c r="AA152" s="352">
        <v>1</v>
      </c>
    </row>
    <row r="153" spans="1:46" ht="14.1" customHeight="1">
      <c r="A153" s="324" t="s">
        <v>24</v>
      </c>
      <c r="B153" s="358" t="s">
        <v>382</v>
      </c>
      <c r="C153" s="324">
        <v>10</v>
      </c>
      <c r="D153" s="324">
        <v>0.1</v>
      </c>
      <c r="E153" s="324">
        <v>3</v>
      </c>
      <c r="F153" s="324">
        <v>0.42</v>
      </c>
      <c r="G153" s="324">
        <v>25</v>
      </c>
      <c r="H153" s="324">
        <v>2E-3</v>
      </c>
      <c r="I153" s="324">
        <v>1.5E-3</v>
      </c>
      <c r="J153" s="324">
        <v>1E-3</v>
      </c>
      <c r="K153" s="324">
        <v>1</v>
      </c>
      <c r="L153" s="324">
        <v>3.5</v>
      </c>
      <c r="M153" s="324">
        <v>1210</v>
      </c>
      <c r="N153" s="324">
        <v>3.2</v>
      </c>
      <c r="O153" s="324">
        <v>2.5</v>
      </c>
      <c r="P153" s="324">
        <v>2</v>
      </c>
      <c r="Q153" s="324" t="s">
        <v>19</v>
      </c>
      <c r="R153" s="324">
        <v>-55</v>
      </c>
      <c r="S153" s="324">
        <v>125</v>
      </c>
      <c r="T153" s="324">
        <v>1</v>
      </c>
      <c r="V153" s="360">
        <v>1000</v>
      </c>
      <c r="W153" s="336">
        <v>0.18</v>
      </c>
      <c r="X153" s="361"/>
      <c r="Y153" s="362"/>
      <c r="Z153" s="362"/>
      <c r="AA153" s="352">
        <v>1</v>
      </c>
      <c r="AB153" s="362"/>
      <c r="AC153" s="362"/>
      <c r="AD153" s="362"/>
      <c r="AE153" s="362"/>
      <c r="AF153" s="362"/>
      <c r="AG153" s="362"/>
      <c r="AH153" s="362"/>
      <c r="AI153" s="362"/>
      <c r="AJ153" s="362"/>
      <c r="AK153" s="362"/>
      <c r="AL153" s="362"/>
      <c r="AM153" s="362"/>
      <c r="AN153" s="362"/>
      <c r="AO153" s="362"/>
      <c r="AP153" s="362"/>
      <c r="AQ153" s="362"/>
      <c r="AR153" s="362"/>
      <c r="AS153" s="362"/>
      <c r="AT153" s="362"/>
    </row>
    <row r="154" spans="1:46" ht="14.1" customHeight="1">
      <c r="A154" s="324" t="s">
        <v>24</v>
      </c>
      <c r="B154" s="324" t="s">
        <v>2549</v>
      </c>
      <c r="C154" s="324">
        <v>10</v>
      </c>
      <c r="D154" s="324">
        <v>0.1</v>
      </c>
      <c r="E154" s="324">
        <v>4</v>
      </c>
      <c r="F154" s="389">
        <v>0.37</v>
      </c>
      <c r="G154" s="324">
        <v>25</v>
      </c>
      <c r="H154" s="324">
        <v>2E-3</v>
      </c>
      <c r="I154" s="324">
        <v>2E-3</v>
      </c>
      <c r="J154" s="324">
        <v>2E-3</v>
      </c>
      <c r="K154" s="356">
        <v>1.1200000000000001</v>
      </c>
      <c r="L154" s="324">
        <v>5.5</v>
      </c>
      <c r="M154" s="324">
        <v>1210</v>
      </c>
      <c r="N154" s="324">
        <v>3.2</v>
      </c>
      <c r="O154" s="324">
        <v>2.5</v>
      </c>
      <c r="P154" s="324">
        <v>2</v>
      </c>
      <c r="Q154" s="324" t="s">
        <v>19</v>
      </c>
      <c r="R154" s="324">
        <v>-55</v>
      </c>
      <c r="S154" s="324">
        <v>125</v>
      </c>
      <c r="T154" s="324">
        <v>1</v>
      </c>
      <c r="U154" s="311"/>
      <c r="V154" s="324">
        <v>1000</v>
      </c>
      <c r="W154" s="324">
        <v>0.17699999999999999</v>
      </c>
      <c r="X154" s="311"/>
      <c r="Y154" s="311"/>
      <c r="AA154" s="352">
        <v>1</v>
      </c>
      <c r="AB154" s="353"/>
      <c r="AC154" s="353"/>
      <c r="AD154" s="353"/>
      <c r="AE154" s="353"/>
      <c r="AF154" s="353"/>
      <c r="AG154" s="353"/>
      <c r="AH154" s="353"/>
      <c r="AI154" s="353"/>
      <c r="AJ154" s="353"/>
      <c r="AK154" s="353"/>
      <c r="AL154" s="353"/>
      <c r="AM154" s="353"/>
      <c r="AN154" s="353"/>
      <c r="AO154" s="353"/>
      <c r="AP154" s="353"/>
      <c r="AQ154" s="353"/>
      <c r="AR154" s="353"/>
      <c r="AS154" s="353"/>
      <c r="AT154" s="353"/>
    </row>
    <row r="155" spans="1:46" ht="14.1" customHeight="1">
      <c r="A155" s="324" t="s">
        <v>24</v>
      </c>
      <c r="B155" s="324" t="s">
        <v>2551</v>
      </c>
      <c r="C155" s="324">
        <v>10</v>
      </c>
      <c r="D155" s="324">
        <v>0.1</v>
      </c>
      <c r="E155" s="324">
        <v>5</v>
      </c>
      <c r="F155" s="389">
        <v>0.4</v>
      </c>
      <c r="G155" s="324">
        <v>35</v>
      </c>
      <c r="H155" s="324">
        <v>2E-3</v>
      </c>
      <c r="I155" s="324">
        <v>2E-3</v>
      </c>
      <c r="J155" s="324">
        <v>2E-3</v>
      </c>
      <c r="K155" s="356">
        <v>1.3</v>
      </c>
      <c r="L155" s="324">
        <v>6.2</v>
      </c>
      <c r="M155" s="324">
        <v>1210</v>
      </c>
      <c r="N155" s="324">
        <v>3.2</v>
      </c>
      <c r="O155" s="324">
        <v>2.5</v>
      </c>
      <c r="P155" s="324">
        <v>2.5</v>
      </c>
      <c r="Q155" s="324" t="s">
        <v>19</v>
      </c>
      <c r="R155" s="324">
        <v>-55</v>
      </c>
      <c r="S155" s="324">
        <v>125</v>
      </c>
      <c r="T155" s="324">
        <v>1</v>
      </c>
      <c r="U155" s="311"/>
      <c r="V155" s="324">
        <v>1000</v>
      </c>
      <c r="W155" s="324">
        <v>0.253</v>
      </c>
      <c r="X155" s="311"/>
      <c r="Y155" s="311"/>
      <c r="AA155" s="352">
        <v>1</v>
      </c>
      <c r="AB155" s="353"/>
      <c r="AC155" s="353"/>
      <c r="AD155" s="353"/>
      <c r="AE155" s="353"/>
      <c r="AF155" s="353"/>
      <c r="AG155" s="353"/>
      <c r="AH155" s="353"/>
      <c r="AI155" s="353"/>
      <c r="AJ155" s="353"/>
      <c r="AK155" s="353"/>
      <c r="AL155" s="353"/>
      <c r="AM155" s="353"/>
      <c r="AN155" s="353"/>
      <c r="AO155" s="353"/>
      <c r="AP155" s="353"/>
      <c r="AQ155" s="353"/>
      <c r="AR155" s="353"/>
      <c r="AS155" s="353"/>
      <c r="AT155" s="353"/>
    </row>
    <row r="156" spans="1:46" ht="14.1" customHeight="1">
      <c r="A156" s="324" t="s">
        <v>24</v>
      </c>
      <c r="B156" s="358" t="s">
        <v>65</v>
      </c>
      <c r="C156" s="324">
        <v>10</v>
      </c>
      <c r="D156" s="324">
        <v>0.1</v>
      </c>
      <c r="E156" s="324">
        <v>2</v>
      </c>
      <c r="F156" s="324">
        <v>0.7</v>
      </c>
      <c r="G156" s="324">
        <v>10</v>
      </c>
      <c r="H156" s="324">
        <v>2.5000000000000001E-3</v>
      </c>
      <c r="I156" s="324">
        <v>1E-3</v>
      </c>
      <c r="J156" s="324">
        <v>2E-3</v>
      </c>
      <c r="K156" s="324">
        <v>1</v>
      </c>
      <c r="L156" s="324">
        <v>4.5</v>
      </c>
      <c r="M156" s="324">
        <v>1206</v>
      </c>
      <c r="N156" s="324">
        <v>3.2</v>
      </c>
      <c r="O156" s="324">
        <v>1.6</v>
      </c>
      <c r="P156" s="324">
        <v>1.6</v>
      </c>
      <c r="Q156" s="324" t="s">
        <v>19</v>
      </c>
      <c r="R156" s="324">
        <v>-55</v>
      </c>
      <c r="S156" s="324">
        <v>125</v>
      </c>
      <c r="T156" s="324">
        <v>1</v>
      </c>
      <c r="V156" s="360">
        <v>2000</v>
      </c>
      <c r="W156" s="336">
        <v>9.8000000000000004E-2</v>
      </c>
      <c r="X156" s="361"/>
      <c r="Y156" s="362"/>
      <c r="Z156" s="362"/>
      <c r="AA156" s="352">
        <v>1</v>
      </c>
      <c r="AB156" s="362"/>
      <c r="AC156" s="362"/>
      <c r="AD156" s="362"/>
      <c r="AE156" s="362"/>
      <c r="AF156" s="362"/>
      <c r="AG156" s="362"/>
      <c r="AH156" s="362"/>
      <c r="AI156" s="362"/>
      <c r="AJ156" s="362"/>
      <c r="AK156" s="362"/>
      <c r="AL156" s="362"/>
      <c r="AM156" s="362"/>
      <c r="AN156" s="362"/>
      <c r="AO156" s="362"/>
      <c r="AP156" s="362"/>
      <c r="AQ156" s="362"/>
      <c r="AR156" s="362"/>
      <c r="AS156" s="362"/>
      <c r="AT156" s="362"/>
    </row>
    <row r="157" spans="1:46" ht="14.1" customHeight="1">
      <c r="A157" s="324" t="s">
        <v>24</v>
      </c>
      <c r="B157" s="358" t="s">
        <v>375</v>
      </c>
      <c r="C157" s="324">
        <v>10</v>
      </c>
      <c r="D157" s="324">
        <v>0.1</v>
      </c>
      <c r="E157" s="324">
        <v>1.25</v>
      </c>
      <c r="F157" s="324">
        <v>0.45</v>
      </c>
      <c r="G157" s="324">
        <v>6.3</v>
      </c>
      <c r="H157" s="324">
        <v>3.0000000000000001E-3</v>
      </c>
      <c r="I157" s="324">
        <v>2.5000000000000001E-3</v>
      </c>
      <c r="J157" s="324">
        <v>2E-3</v>
      </c>
      <c r="K157" s="324">
        <v>0.75</v>
      </c>
      <c r="L157" s="324">
        <v>4</v>
      </c>
      <c r="M157" s="359">
        <v>805</v>
      </c>
      <c r="N157" s="324">
        <v>2</v>
      </c>
      <c r="O157" s="324">
        <v>1.25</v>
      </c>
      <c r="P157" s="324">
        <v>1.25</v>
      </c>
      <c r="Q157" s="324" t="s">
        <v>19</v>
      </c>
      <c r="R157" s="324">
        <v>-55</v>
      </c>
      <c r="S157" s="324">
        <v>125</v>
      </c>
      <c r="T157" s="324">
        <v>1</v>
      </c>
      <c r="V157" s="360">
        <v>3000</v>
      </c>
      <c r="W157" s="336">
        <v>0.13600000000000001</v>
      </c>
      <c r="X157" s="361"/>
      <c r="Y157" s="362"/>
      <c r="Z157" s="362"/>
      <c r="AA157" s="352">
        <v>1</v>
      </c>
      <c r="AB157" s="362"/>
      <c r="AC157" s="362"/>
      <c r="AD157" s="362"/>
      <c r="AE157" s="362"/>
      <c r="AF157" s="362"/>
      <c r="AG157" s="362"/>
      <c r="AH157" s="362"/>
      <c r="AI157" s="362"/>
      <c r="AJ157" s="362"/>
      <c r="AK157" s="362"/>
      <c r="AL157" s="362"/>
      <c r="AM157" s="362"/>
      <c r="AN157" s="362"/>
      <c r="AO157" s="362"/>
      <c r="AP157" s="362"/>
      <c r="AQ157" s="362"/>
      <c r="AR157" s="362"/>
      <c r="AS157" s="362"/>
      <c r="AT157" s="362"/>
    </row>
    <row r="158" spans="1:46" ht="14.1" customHeight="1">
      <c r="A158" s="324" t="s">
        <v>24</v>
      </c>
      <c r="B158" s="348" t="s">
        <v>27</v>
      </c>
      <c r="C158" s="324">
        <v>10</v>
      </c>
      <c r="D158" s="324">
        <v>0.1</v>
      </c>
      <c r="E158" s="324">
        <v>-12</v>
      </c>
      <c r="F158" s="324">
        <v>0.18</v>
      </c>
      <c r="G158" s="324">
        <v>25</v>
      </c>
      <c r="H158" s="324">
        <v>3.0000000000000001E-3</v>
      </c>
      <c r="I158" s="324">
        <v>2.0999999999999999E-3</v>
      </c>
      <c r="J158" s="324">
        <v>2.0999999999999999E-3</v>
      </c>
      <c r="K158" s="324">
        <v>1</v>
      </c>
      <c r="L158" s="324">
        <v>3.5</v>
      </c>
      <c r="M158" s="324">
        <v>1206</v>
      </c>
      <c r="N158" s="324">
        <v>3.2</v>
      </c>
      <c r="O158" s="324">
        <v>1.6</v>
      </c>
      <c r="P158" s="324">
        <v>1.6</v>
      </c>
      <c r="Q158" s="324" t="s">
        <v>12</v>
      </c>
      <c r="R158" s="324">
        <v>-55</v>
      </c>
      <c r="S158" s="324">
        <v>85</v>
      </c>
      <c r="T158" s="324">
        <v>1</v>
      </c>
      <c r="V158" s="360">
        <v>2000</v>
      </c>
      <c r="W158" s="336">
        <v>7.2999999999999995E-2</v>
      </c>
      <c r="X158" s="361"/>
      <c r="Y158" s="362"/>
      <c r="Z158" s="362"/>
      <c r="AA158" s="352">
        <v>1</v>
      </c>
      <c r="AB158" s="362"/>
      <c r="AC158" s="362"/>
      <c r="AD158" s="362"/>
      <c r="AE158" s="362"/>
      <c r="AF158" s="362"/>
      <c r="AG158" s="362"/>
      <c r="AH158" s="362"/>
      <c r="AI158" s="362"/>
      <c r="AJ158" s="362"/>
      <c r="AK158" s="362"/>
      <c r="AL158" s="362"/>
      <c r="AM158" s="362"/>
      <c r="AN158" s="362"/>
      <c r="AO158" s="362"/>
      <c r="AP158" s="362"/>
      <c r="AQ158" s="362"/>
      <c r="AR158" s="362"/>
      <c r="AS158" s="362"/>
      <c r="AT158" s="362"/>
    </row>
    <row r="159" spans="1:46" ht="14.1" customHeight="1">
      <c r="A159" s="324" t="s">
        <v>24</v>
      </c>
      <c r="B159" s="348" t="s">
        <v>381</v>
      </c>
      <c r="C159" s="324">
        <v>10</v>
      </c>
      <c r="D159" s="324">
        <v>0.1</v>
      </c>
      <c r="E159" s="324">
        <v>2</v>
      </c>
      <c r="F159" s="324">
        <v>0.8</v>
      </c>
      <c r="G159" s="324">
        <v>10</v>
      </c>
      <c r="H159" s="324">
        <v>3.0000000000000001E-3</v>
      </c>
      <c r="I159" s="324">
        <v>2.5000000000000001E-3</v>
      </c>
      <c r="J159" s="324">
        <v>2.5000000000000001E-3</v>
      </c>
      <c r="K159" s="324">
        <v>1</v>
      </c>
      <c r="L159" s="324">
        <v>4.4000000000000004</v>
      </c>
      <c r="M159" s="324">
        <v>1210</v>
      </c>
      <c r="N159" s="324">
        <v>3.2</v>
      </c>
      <c r="O159" s="324">
        <v>2.5</v>
      </c>
      <c r="P159" s="324">
        <v>2</v>
      </c>
      <c r="Q159" s="324" t="s">
        <v>12</v>
      </c>
      <c r="R159" s="324">
        <v>-55</v>
      </c>
      <c r="S159" s="324">
        <v>85</v>
      </c>
      <c r="T159" s="324">
        <v>1</v>
      </c>
      <c r="V159" s="360">
        <v>1000</v>
      </c>
      <c r="W159" s="336">
        <v>0.21</v>
      </c>
      <c r="X159" s="361"/>
      <c r="Y159" s="362"/>
      <c r="Z159" s="362"/>
      <c r="AA159" s="352">
        <v>1</v>
      </c>
      <c r="AB159" s="362"/>
      <c r="AC159" s="362"/>
      <c r="AD159" s="362"/>
      <c r="AE159" s="362"/>
      <c r="AF159" s="362"/>
      <c r="AG159" s="362"/>
      <c r="AH159" s="362"/>
      <c r="AI159" s="362"/>
      <c r="AJ159" s="362"/>
      <c r="AK159" s="362"/>
      <c r="AL159" s="362"/>
      <c r="AM159" s="362"/>
      <c r="AN159" s="362"/>
      <c r="AO159" s="362"/>
      <c r="AP159" s="362"/>
      <c r="AQ159" s="362"/>
      <c r="AR159" s="362"/>
      <c r="AS159" s="362"/>
      <c r="AT159" s="362"/>
    </row>
    <row r="160" spans="1:46" ht="14.1" customHeight="1">
      <c r="A160" s="324" t="s">
        <v>24</v>
      </c>
      <c r="B160" s="324" t="s">
        <v>2547</v>
      </c>
      <c r="C160" s="324">
        <v>10</v>
      </c>
      <c r="D160" s="324">
        <v>0.1</v>
      </c>
      <c r="E160" s="324">
        <v>4</v>
      </c>
      <c r="F160" s="389">
        <v>0.7</v>
      </c>
      <c r="G160" s="324">
        <v>10</v>
      </c>
      <c r="H160" s="324">
        <v>3.0000000000000001E-3</v>
      </c>
      <c r="I160" s="324">
        <v>3.0000000000000001E-3</v>
      </c>
      <c r="J160" s="324">
        <v>3.0000000000000001E-3</v>
      </c>
      <c r="K160" s="356">
        <v>1.1200000000000001</v>
      </c>
      <c r="L160" s="324">
        <v>5</v>
      </c>
      <c r="M160" s="324">
        <v>1206</v>
      </c>
      <c r="N160" s="324">
        <v>3.2</v>
      </c>
      <c r="O160" s="324">
        <v>1.6</v>
      </c>
      <c r="P160" s="324">
        <v>1.6</v>
      </c>
      <c r="Q160" s="324" t="s">
        <v>19</v>
      </c>
      <c r="R160" s="324">
        <v>-55</v>
      </c>
      <c r="S160" s="324">
        <v>125</v>
      </c>
      <c r="T160" s="324">
        <v>1</v>
      </c>
      <c r="U160" s="311"/>
      <c r="V160" s="324">
        <v>2000</v>
      </c>
      <c r="W160" s="324">
        <v>9.8000000000000004E-2</v>
      </c>
      <c r="X160" s="311"/>
      <c r="Y160" s="311"/>
      <c r="AA160" s="352">
        <v>1</v>
      </c>
      <c r="AB160" s="353"/>
      <c r="AC160" s="353"/>
      <c r="AD160" s="353"/>
      <c r="AE160" s="353"/>
      <c r="AF160" s="353"/>
      <c r="AG160" s="353"/>
      <c r="AH160" s="353"/>
      <c r="AI160" s="353"/>
      <c r="AJ160" s="353"/>
      <c r="AK160" s="353"/>
      <c r="AL160" s="353"/>
      <c r="AM160" s="353"/>
      <c r="AN160" s="353"/>
      <c r="AO160" s="353"/>
      <c r="AP160" s="353"/>
      <c r="AQ160" s="353"/>
      <c r="AR160" s="353"/>
      <c r="AS160" s="353"/>
      <c r="AT160" s="353"/>
    </row>
    <row r="161" spans="1:46" ht="14.1" customHeight="1">
      <c r="A161" s="324" t="s">
        <v>24</v>
      </c>
      <c r="B161" s="324" t="s">
        <v>2548</v>
      </c>
      <c r="C161" s="324">
        <v>10</v>
      </c>
      <c r="D161" s="324">
        <v>0.1</v>
      </c>
      <c r="E161" s="324">
        <v>2</v>
      </c>
      <c r="F161" s="389">
        <v>0.45</v>
      </c>
      <c r="G161" s="324">
        <v>16</v>
      </c>
      <c r="H161" s="324">
        <v>4.0000000000000001E-3</v>
      </c>
      <c r="I161" s="324">
        <v>4.0000000000000001E-3</v>
      </c>
      <c r="J161" s="324">
        <v>4.0000000000000001E-3</v>
      </c>
      <c r="K161" s="356">
        <v>0.63</v>
      </c>
      <c r="L161" s="324">
        <v>3.6</v>
      </c>
      <c r="M161" s="324">
        <v>1206</v>
      </c>
      <c r="N161" s="324">
        <v>3.2</v>
      </c>
      <c r="O161" s="324">
        <v>1.6</v>
      </c>
      <c r="P161" s="324">
        <v>1.6</v>
      </c>
      <c r="Q161" s="324" t="s">
        <v>19</v>
      </c>
      <c r="R161" s="324">
        <v>-55</v>
      </c>
      <c r="S161" s="324">
        <v>125</v>
      </c>
      <c r="T161" s="324">
        <v>1</v>
      </c>
      <c r="U161" s="311"/>
      <c r="V161" s="324">
        <v>2000</v>
      </c>
      <c r="W161" s="324">
        <v>0.29199999999999998</v>
      </c>
      <c r="X161" s="311"/>
      <c r="Y161" s="311"/>
      <c r="AA161" s="352">
        <v>1</v>
      </c>
      <c r="AB161" s="353"/>
      <c r="AC161" s="353"/>
      <c r="AD161" s="353"/>
      <c r="AE161" s="353"/>
      <c r="AF161" s="353"/>
      <c r="AG161" s="353"/>
      <c r="AH161" s="353"/>
      <c r="AI161" s="353"/>
      <c r="AJ161" s="353"/>
      <c r="AK161" s="353"/>
      <c r="AL161" s="353"/>
      <c r="AM161" s="353"/>
      <c r="AN161" s="353"/>
      <c r="AO161" s="353"/>
      <c r="AP161" s="353"/>
      <c r="AQ161" s="353"/>
      <c r="AR161" s="353"/>
      <c r="AS161" s="353"/>
      <c r="AT161" s="353"/>
    </row>
    <row r="162" spans="1:46" ht="14.1" customHeight="1">
      <c r="A162" s="324" t="s">
        <v>24</v>
      </c>
      <c r="B162" s="348" t="s">
        <v>372</v>
      </c>
      <c r="C162" s="324">
        <v>10</v>
      </c>
      <c r="D162" s="324">
        <v>0.1</v>
      </c>
      <c r="E162" s="324">
        <v>1</v>
      </c>
      <c r="F162" s="324">
        <v>0.4</v>
      </c>
      <c r="G162" s="324">
        <v>6.3</v>
      </c>
      <c r="H162" s="324">
        <v>4.0000000000000001E-3</v>
      </c>
      <c r="I162" s="324">
        <v>3.0000000000000001E-3</v>
      </c>
      <c r="J162" s="324">
        <v>2E-3</v>
      </c>
      <c r="K162" s="324">
        <v>0.75</v>
      </c>
      <c r="L162" s="324">
        <v>3.75</v>
      </c>
      <c r="M162" s="359">
        <v>805</v>
      </c>
      <c r="N162" s="324">
        <v>2</v>
      </c>
      <c r="O162" s="324">
        <v>1.25</v>
      </c>
      <c r="P162" s="324">
        <v>1.25</v>
      </c>
      <c r="Q162" s="324" t="s">
        <v>12</v>
      </c>
      <c r="R162" s="324">
        <v>-55</v>
      </c>
      <c r="S162" s="324">
        <v>85</v>
      </c>
      <c r="T162" s="324">
        <v>1</v>
      </c>
      <c r="V162" s="360">
        <v>3000</v>
      </c>
      <c r="W162" s="336">
        <v>5.0999999999999997E-2</v>
      </c>
      <c r="X162" s="361"/>
      <c r="Y162" s="362"/>
      <c r="Z162" s="362"/>
      <c r="AA162" s="352">
        <v>1</v>
      </c>
      <c r="AB162" s="362"/>
      <c r="AC162" s="362"/>
      <c r="AD162" s="362"/>
      <c r="AE162" s="362"/>
      <c r="AF162" s="362"/>
      <c r="AG162" s="362"/>
      <c r="AH162" s="362"/>
      <c r="AI162" s="362"/>
      <c r="AJ162" s="362"/>
      <c r="AK162" s="362"/>
      <c r="AL162" s="362"/>
      <c r="AM162" s="362"/>
      <c r="AN162" s="362"/>
      <c r="AO162" s="362"/>
      <c r="AP162" s="362"/>
      <c r="AQ162" s="362"/>
      <c r="AR162" s="362"/>
      <c r="AS162" s="362"/>
      <c r="AT162" s="362"/>
    </row>
    <row r="163" spans="1:46" ht="14.1" customHeight="1">
      <c r="A163" s="324" t="s">
        <v>24</v>
      </c>
      <c r="B163" s="358" t="s">
        <v>374</v>
      </c>
      <c r="C163" s="324">
        <v>10</v>
      </c>
      <c r="D163" s="324">
        <v>0.1</v>
      </c>
      <c r="E163" s="324">
        <v>1</v>
      </c>
      <c r="F163" s="324">
        <v>0.25</v>
      </c>
      <c r="G163" s="324">
        <v>10</v>
      </c>
      <c r="H163" s="324">
        <v>4.0000000000000001E-3</v>
      </c>
      <c r="I163" s="324">
        <v>2.5000000000000001E-3</v>
      </c>
      <c r="J163" s="324">
        <v>1.8500000000000001E-3</v>
      </c>
      <c r="K163" s="324">
        <v>0.75</v>
      </c>
      <c r="L163" s="324">
        <v>4</v>
      </c>
      <c r="M163" s="359">
        <v>805</v>
      </c>
      <c r="N163" s="324">
        <v>2</v>
      </c>
      <c r="O163" s="324">
        <v>1.25</v>
      </c>
      <c r="P163" s="324">
        <v>1.25</v>
      </c>
      <c r="Q163" s="324" t="s">
        <v>19</v>
      </c>
      <c r="R163" s="324">
        <v>-55</v>
      </c>
      <c r="S163" s="324">
        <v>125</v>
      </c>
      <c r="T163" s="324">
        <v>1</v>
      </c>
      <c r="V163" s="360">
        <v>3000</v>
      </c>
      <c r="W163" s="336">
        <v>0.13600000000000001</v>
      </c>
      <c r="X163" s="361"/>
      <c r="Y163" s="362"/>
      <c r="Z163" s="362"/>
      <c r="AA163" s="352">
        <v>1</v>
      </c>
      <c r="AB163" s="362"/>
      <c r="AC163" s="362"/>
      <c r="AD163" s="362"/>
      <c r="AE163" s="362"/>
      <c r="AF163" s="362"/>
      <c r="AG163" s="362"/>
      <c r="AH163" s="362"/>
      <c r="AI163" s="362"/>
      <c r="AJ163" s="362"/>
      <c r="AK163" s="362"/>
      <c r="AL163" s="362"/>
      <c r="AM163" s="362"/>
      <c r="AN163" s="362"/>
      <c r="AO163" s="362"/>
      <c r="AP163" s="362"/>
      <c r="AQ163" s="362"/>
      <c r="AR163" s="362"/>
      <c r="AS163" s="362"/>
      <c r="AT163" s="362"/>
    </row>
    <row r="164" spans="1:46" ht="14.1" customHeight="1">
      <c r="A164" s="324" t="s">
        <v>24</v>
      </c>
      <c r="B164" s="348" t="s">
        <v>376</v>
      </c>
      <c r="C164" s="324">
        <v>10</v>
      </c>
      <c r="D164" s="324">
        <v>0.1</v>
      </c>
      <c r="E164" s="324">
        <v>0</v>
      </c>
      <c r="F164" s="324">
        <v>0.4</v>
      </c>
      <c r="G164" s="324">
        <v>10</v>
      </c>
      <c r="H164" s="324">
        <v>4.0000000000000001E-3</v>
      </c>
      <c r="I164" s="324">
        <v>3.0000000000000001E-3</v>
      </c>
      <c r="J164" s="324">
        <v>3.0000000000000001E-3</v>
      </c>
      <c r="K164" s="324">
        <v>1</v>
      </c>
      <c r="L164" s="324">
        <v>3.75</v>
      </c>
      <c r="M164" s="324">
        <v>1206</v>
      </c>
      <c r="N164" s="324">
        <v>3.2</v>
      </c>
      <c r="O164" s="324">
        <v>1.6</v>
      </c>
      <c r="P164" s="324">
        <v>1.6</v>
      </c>
      <c r="Q164" s="324" t="s">
        <v>12</v>
      </c>
      <c r="R164" s="324">
        <v>-55</v>
      </c>
      <c r="S164" s="324">
        <v>85</v>
      </c>
      <c r="T164" s="324">
        <v>1</v>
      </c>
      <c r="V164" s="360">
        <v>3000</v>
      </c>
      <c r="W164" s="336">
        <v>9.5000000000000001E-2</v>
      </c>
      <c r="X164" s="361"/>
      <c r="Y164" s="362"/>
      <c r="Z164" s="362"/>
      <c r="AA164" s="352">
        <v>1</v>
      </c>
      <c r="AB164" s="362"/>
      <c r="AC164" s="362"/>
      <c r="AD164" s="362"/>
      <c r="AE164" s="362"/>
      <c r="AF164" s="362"/>
      <c r="AG164" s="362"/>
      <c r="AH164" s="362"/>
      <c r="AI164" s="362"/>
      <c r="AJ164" s="362"/>
      <c r="AK164" s="362"/>
      <c r="AL164" s="362"/>
      <c r="AM164" s="362"/>
      <c r="AN164" s="362"/>
      <c r="AO164" s="362"/>
      <c r="AP164" s="362"/>
      <c r="AQ164" s="362"/>
      <c r="AR164" s="362"/>
      <c r="AS164" s="362"/>
      <c r="AT164" s="362"/>
    </row>
    <row r="165" spans="1:46" ht="14.1" customHeight="1">
      <c r="A165" s="324" t="s">
        <v>24</v>
      </c>
      <c r="B165" s="348" t="s">
        <v>4164</v>
      </c>
      <c r="C165" s="324">
        <v>10</v>
      </c>
      <c r="D165" s="324">
        <v>0.1</v>
      </c>
      <c r="E165" s="348">
        <v>0.7</v>
      </c>
      <c r="F165" s="324">
        <v>0.24</v>
      </c>
      <c r="G165" s="324">
        <v>10</v>
      </c>
      <c r="H165" s="324">
        <v>5.0000000000000001E-3</v>
      </c>
      <c r="I165" s="324">
        <v>4.0000000000000001E-3</v>
      </c>
      <c r="J165" s="324">
        <v>4.0000000000000001E-3</v>
      </c>
      <c r="K165" s="324">
        <v>0.4</v>
      </c>
      <c r="L165" s="324">
        <v>3.92</v>
      </c>
      <c r="M165" s="324">
        <v>805</v>
      </c>
      <c r="N165" s="324">
        <v>2</v>
      </c>
      <c r="O165" s="324">
        <v>1.25</v>
      </c>
      <c r="P165" s="324">
        <v>1.25</v>
      </c>
      <c r="Q165" s="324" t="s">
        <v>2814</v>
      </c>
      <c r="R165" s="324">
        <v>-55</v>
      </c>
      <c r="S165" s="324">
        <v>105</v>
      </c>
      <c r="T165" s="324">
        <v>1</v>
      </c>
      <c r="V165" s="324">
        <v>3000</v>
      </c>
      <c r="W165" s="324">
        <v>5.0999999999999997E-2</v>
      </c>
      <c r="Y165" s="360"/>
      <c r="Z165" s="336"/>
      <c r="AA165" s="361">
        <v>1</v>
      </c>
      <c r="AB165" s="362"/>
      <c r="AC165" s="362"/>
      <c r="AD165" s="352"/>
      <c r="AE165" s="362"/>
      <c r="AF165" s="362"/>
      <c r="AG165" s="362"/>
      <c r="AH165" s="362"/>
      <c r="AI165" s="362"/>
      <c r="AJ165" s="362"/>
      <c r="AK165" s="362"/>
      <c r="AL165" s="362"/>
      <c r="AM165" s="362"/>
      <c r="AN165" s="362"/>
      <c r="AO165" s="362"/>
      <c r="AP165" s="362"/>
      <c r="AQ165" s="362"/>
      <c r="AR165" s="362"/>
      <c r="AS165" s="362"/>
      <c r="AT165" s="362"/>
    </row>
    <row r="166" spans="1:46" ht="14.1" customHeight="1">
      <c r="A166" s="324" t="s">
        <v>24</v>
      </c>
      <c r="B166" s="324" t="s">
        <v>2546</v>
      </c>
      <c r="C166" s="324">
        <v>10</v>
      </c>
      <c r="D166" s="324">
        <v>0.1</v>
      </c>
      <c r="E166" s="324">
        <v>-2</v>
      </c>
      <c r="F166" s="389">
        <v>0.30599999999999999</v>
      </c>
      <c r="G166" s="324">
        <v>10</v>
      </c>
      <c r="H166" s="324">
        <v>5.0000000000000001E-3</v>
      </c>
      <c r="I166" s="324">
        <v>4.0000000000000001E-3</v>
      </c>
      <c r="J166" s="324">
        <v>4.0000000000000001E-3</v>
      </c>
      <c r="K166" s="356">
        <v>0.63</v>
      </c>
      <c r="L166" s="324">
        <v>3.8</v>
      </c>
      <c r="M166" s="384" t="s">
        <v>312</v>
      </c>
      <c r="N166" s="324">
        <v>2</v>
      </c>
      <c r="O166" s="324">
        <v>1.25</v>
      </c>
      <c r="P166" s="324">
        <v>1.25</v>
      </c>
      <c r="Q166" s="324" t="s">
        <v>19</v>
      </c>
      <c r="R166" s="324">
        <v>-55</v>
      </c>
      <c r="S166" s="324">
        <v>125</v>
      </c>
      <c r="T166" s="324">
        <v>1</v>
      </c>
      <c r="U166" s="311"/>
      <c r="V166" s="324">
        <v>3000</v>
      </c>
      <c r="W166" s="324">
        <v>6.4000000000000001E-2</v>
      </c>
      <c r="X166" s="311"/>
      <c r="Y166" s="311"/>
      <c r="AA166" s="352">
        <v>1</v>
      </c>
      <c r="AB166" s="353"/>
      <c r="AC166" s="353"/>
      <c r="AD166" s="353"/>
      <c r="AE166" s="353"/>
      <c r="AF166" s="353"/>
      <c r="AG166" s="353"/>
      <c r="AH166" s="353"/>
      <c r="AI166" s="353"/>
      <c r="AJ166" s="353"/>
      <c r="AK166" s="353"/>
      <c r="AL166" s="353"/>
      <c r="AM166" s="353"/>
      <c r="AN166" s="353"/>
      <c r="AO166" s="353"/>
      <c r="AP166" s="353"/>
      <c r="AQ166" s="353"/>
      <c r="AR166" s="353"/>
      <c r="AS166" s="353"/>
      <c r="AT166" s="353"/>
    </row>
    <row r="167" spans="1:46" ht="14.1" customHeight="1">
      <c r="A167" s="324" t="s">
        <v>24</v>
      </c>
      <c r="B167" s="348" t="s">
        <v>373</v>
      </c>
      <c r="C167" s="324">
        <v>10</v>
      </c>
      <c r="D167" s="324">
        <v>0.1</v>
      </c>
      <c r="E167" s="324">
        <v>-2</v>
      </c>
      <c r="F167" s="324">
        <v>0.25</v>
      </c>
      <c r="G167" s="324">
        <v>10</v>
      </c>
      <c r="H167" s="324">
        <v>5.0000000000000001E-3</v>
      </c>
      <c r="I167" s="324">
        <v>3.0000000000000001E-3</v>
      </c>
      <c r="J167" s="324">
        <v>2E-3</v>
      </c>
      <c r="K167" s="324">
        <v>0.75</v>
      </c>
      <c r="L167" s="324">
        <v>3.75</v>
      </c>
      <c r="M167" s="359">
        <v>805</v>
      </c>
      <c r="N167" s="324">
        <v>2</v>
      </c>
      <c r="O167" s="324">
        <v>1.25</v>
      </c>
      <c r="P167" s="324">
        <v>1.25</v>
      </c>
      <c r="Q167" s="324" t="s">
        <v>12</v>
      </c>
      <c r="R167" s="324">
        <v>-55</v>
      </c>
      <c r="S167" s="324">
        <v>85</v>
      </c>
      <c r="T167" s="324">
        <v>1</v>
      </c>
      <c r="V167" s="360">
        <v>3000</v>
      </c>
      <c r="W167" s="336">
        <v>4.1579999999999999E-2</v>
      </c>
      <c r="X167" s="361"/>
      <c r="Y167" s="362"/>
      <c r="Z167" s="362"/>
      <c r="AA167" s="352">
        <v>1</v>
      </c>
      <c r="AB167" s="362"/>
      <c r="AC167" s="362"/>
      <c r="AD167" s="362"/>
      <c r="AE167" s="362"/>
      <c r="AF167" s="362"/>
      <c r="AG167" s="362"/>
      <c r="AH167" s="362"/>
      <c r="AI167" s="362"/>
      <c r="AJ167" s="362"/>
      <c r="AK167" s="362"/>
      <c r="AL167" s="362"/>
      <c r="AM167" s="362"/>
      <c r="AN167" s="362"/>
      <c r="AO167" s="362"/>
      <c r="AP167" s="362"/>
      <c r="AQ167" s="362"/>
      <c r="AR167" s="362"/>
      <c r="AS167" s="362"/>
      <c r="AT167" s="362"/>
    </row>
    <row r="168" spans="1:46" ht="14.1" customHeight="1">
      <c r="A168" s="324" t="s">
        <v>24</v>
      </c>
      <c r="B168" s="324" t="s">
        <v>2550</v>
      </c>
      <c r="C168" s="324">
        <v>10</v>
      </c>
      <c r="D168" s="324">
        <v>0.1</v>
      </c>
      <c r="E168" s="324">
        <v>-30</v>
      </c>
      <c r="F168" s="389">
        <v>0.15</v>
      </c>
      <c r="G168" s="324">
        <v>25</v>
      </c>
      <c r="H168" s="324">
        <v>5.0000000000000001E-3</v>
      </c>
      <c r="I168" s="324">
        <v>4.0000000000000001E-3</v>
      </c>
      <c r="J168" s="324">
        <v>4.0000000000000001E-3</v>
      </c>
      <c r="K168" s="356">
        <v>0.78</v>
      </c>
      <c r="L168" s="324">
        <v>4</v>
      </c>
      <c r="M168" s="324">
        <v>1206</v>
      </c>
      <c r="N168" s="324">
        <v>3.2</v>
      </c>
      <c r="O168" s="324">
        <v>1.6</v>
      </c>
      <c r="P168" s="324">
        <v>1.6</v>
      </c>
      <c r="Q168" s="324" t="s">
        <v>19</v>
      </c>
      <c r="R168" s="324">
        <v>-55</v>
      </c>
      <c r="S168" s="324">
        <v>125</v>
      </c>
      <c r="T168" s="324">
        <v>1</v>
      </c>
      <c r="U168" s="311"/>
      <c r="V168" s="324">
        <v>2000</v>
      </c>
      <c r="W168" s="324">
        <v>0.2</v>
      </c>
      <c r="X168" s="311"/>
      <c r="Y168" s="311"/>
      <c r="AA168" s="352">
        <v>1</v>
      </c>
      <c r="AB168" s="353"/>
      <c r="AC168" s="353"/>
      <c r="AD168" s="353"/>
      <c r="AE168" s="353"/>
      <c r="AF168" s="353"/>
      <c r="AG168" s="353"/>
      <c r="AH168" s="353"/>
      <c r="AI168" s="353"/>
      <c r="AJ168" s="353"/>
      <c r="AK168" s="353"/>
      <c r="AL168" s="353"/>
      <c r="AM168" s="353"/>
      <c r="AN168" s="353"/>
      <c r="AO168" s="353"/>
      <c r="AP168" s="353"/>
      <c r="AQ168" s="353"/>
      <c r="AR168" s="353"/>
      <c r="AS168" s="353"/>
      <c r="AT168" s="353"/>
    </row>
    <row r="169" spans="1:46" ht="14.1" customHeight="1">
      <c r="A169" s="324" t="s">
        <v>24</v>
      </c>
      <c r="B169" s="348" t="s">
        <v>3778</v>
      </c>
      <c r="C169" s="324">
        <v>10</v>
      </c>
      <c r="D169" s="324">
        <v>0.1</v>
      </c>
      <c r="E169" s="324">
        <v>-137.19999999999999</v>
      </c>
      <c r="F169" s="324">
        <v>7.0000000000000007E-2</v>
      </c>
      <c r="G169" s="324">
        <v>50</v>
      </c>
      <c r="H169" s="324">
        <v>5.0000000000000001E-3</v>
      </c>
      <c r="I169" s="324">
        <v>4.0000000000000001E-3</v>
      </c>
      <c r="J169" s="324">
        <v>4.0000000000000001E-3</v>
      </c>
      <c r="K169" s="324">
        <v>0.84</v>
      </c>
      <c r="L169" s="324">
        <v>3.01</v>
      </c>
      <c r="M169" s="355" t="s">
        <v>324</v>
      </c>
      <c r="N169" s="324">
        <v>3.2</v>
      </c>
      <c r="O169" s="324">
        <v>1.6</v>
      </c>
      <c r="P169" s="324">
        <v>1.8</v>
      </c>
      <c r="Q169" s="324" t="s">
        <v>12</v>
      </c>
      <c r="R169" s="324">
        <v>-55</v>
      </c>
      <c r="S169" s="324">
        <v>85</v>
      </c>
      <c r="T169" s="324">
        <v>1</v>
      </c>
      <c r="V169" s="325">
        <v>2000</v>
      </c>
      <c r="W169" s="324">
        <v>0.15</v>
      </c>
      <c r="Y169" s="356"/>
      <c r="Z169" s="357"/>
      <c r="AA169" s="352">
        <v>1</v>
      </c>
    </row>
    <row r="170" spans="1:46" ht="14.1" customHeight="1">
      <c r="A170" s="324" t="s">
        <v>24</v>
      </c>
      <c r="B170" s="358" t="s">
        <v>377</v>
      </c>
      <c r="C170" s="324">
        <v>10</v>
      </c>
      <c r="D170" s="324">
        <v>0.1</v>
      </c>
      <c r="E170" s="324">
        <v>1</v>
      </c>
      <c r="F170" s="324">
        <v>0.4</v>
      </c>
      <c r="G170" s="324">
        <v>16</v>
      </c>
      <c r="H170" s="324">
        <v>5.0000000000000001E-3</v>
      </c>
      <c r="I170" s="324">
        <v>3.0000000000000001E-3</v>
      </c>
      <c r="J170" s="324">
        <v>2E-3</v>
      </c>
      <c r="K170" s="324">
        <v>1</v>
      </c>
      <c r="L170" s="324">
        <v>3.4</v>
      </c>
      <c r="M170" s="324">
        <v>1206</v>
      </c>
      <c r="N170" s="324">
        <v>3.2</v>
      </c>
      <c r="O170" s="324">
        <v>1.6</v>
      </c>
      <c r="P170" s="324">
        <v>1.6</v>
      </c>
      <c r="Q170" s="324" t="s">
        <v>19</v>
      </c>
      <c r="R170" s="324">
        <v>-55</v>
      </c>
      <c r="S170" s="324">
        <v>125</v>
      </c>
      <c r="T170" s="324">
        <v>1</v>
      </c>
      <c r="V170" s="360">
        <v>2000</v>
      </c>
      <c r="W170" s="336">
        <v>0.27800000000000002</v>
      </c>
      <c r="X170" s="361"/>
      <c r="Y170" s="362"/>
      <c r="Z170" s="362"/>
      <c r="AA170" s="352">
        <v>1</v>
      </c>
      <c r="AB170" s="362"/>
      <c r="AC170" s="362"/>
      <c r="AD170" s="362"/>
      <c r="AE170" s="362"/>
      <c r="AF170" s="362"/>
      <c r="AG170" s="362"/>
      <c r="AH170" s="362"/>
      <c r="AI170" s="362"/>
      <c r="AJ170" s="362"/>
      <c r="AK170" s="362"/>
      <c r="AL170" s="362"/>
      <c r="AM170" s="362"/>
      <c r="AN170" s="362"/>
      <c r="AO170" s="362"/>
      <c r="AP170" s="362"/>
      <c r="AQ170" s="362"/>
      <c r="AR170" s="362"/>
      <c r="AS170" s="362"/>
      <c r="AT170" s="362"/>
    </row>
    <row r="171" spans="1:46" ht="14.1" customHeight="1">
      <c r="A171" s="324" t="s">
        <v>24</v>
      </c>
      <c r="B171" s="324" t="s">
        <v>2545</v>
      </c>
      <c r="C171" s="324">
        <v>10</v>
      </c>
      <c r="D171" s="324">
        <v>0.1</v>
      </c>
      <c r="E171" s="324">
        <v>2</v>
      </c>
      <c r="F171" s="389">
        <v>0.51</v>
      </c>
      <c r="G171" s="324">
        <v>6.3</v>
      </c>
      <c r="H171" s="324">
        <v>5.0000000000000001E-3</v>
      </c>
      <c r="I171" s="324">
        <v>4.0000000000000001E-3</v>
      </c>
      <c r="J171" s="324">
        <v>4.0000000000000001E-3</v>
      </c>
      <c r="K171" s="356">
        <v>1.5</v>
      </c>
      <c r="L171" s="324">
        <v>3.8</v>
      </c>
      <c r="M171" s="384" t="s">
        <v>312</v>
      </c>
      <c r="N171" s="324">
        <v>2</v>
      </c>
      <c r="O171" s="324">
        <v>1.25</v>
      </c>
      <c r="P171" s="324">
        <v>1.25</v>
      </c>
      <c r="Q171" s="324" t="s">
        <v>19</v>
      </c>
      <c r="R171" s="324">
        <v>-55</v>
      </c>
      <c r="S171" s="324">
        <v>125</v>
      </c>
      <c r="T171" s="324">
        <v>1</v>
      </c>
      <c r="U171" s="311"/>
      <c r="V171" s="324">
        <v>3000</v>
      </c>
      <c r="W171" s="324">
        <v>7.0000000000000007E-2</v>
      </c>
      <c r="X171" s="311"/>
      <c r="Y171" s="311"/>
      <c r="AA171" s="352">
        <v>1</v>
      </c>
      <c r="AB171" s="353"/>
      <c r="AC171" s="353"/>
      <c r="AD171" s="353"/>
      <c r="AE171" s="353"/>
      <c r="AF171" s="353"/>
      <c r="AG171" s="353"/>
      <c r="AH171" s="353"/>
      <c r="AI171" s="353"/>
      <c r="AJ171" s="353"/>
      <c r="AK171" s="353"/>
      <c r="AL171" s="353"/>
      <c r="AM171" s="353"/>
      <c r="AN171" s="353"/>
      <c r="AO171" s="353"/>
      <c r="AP171" s="353"/>
      <c r="AQ171" s="353"/>
      <c r="AR171" s="353"/>
      <c r="AS171" s="353"/>
      <c r="AT171" s="353"/>
    </row>
    <row r="172" spans="1:46" ht="14.1" customHeight="1">
      <c r="A172" s="324" t="s">
        <v>24</v>
      </c>
      <c r="B172" s="348" t="s">
        <v>371</v>
      </c>
      <c r="C172" s="324">
        <v>10</v>
      </c>
      <c r="D172" s="324">
        <v>0.2</v>
      </c>
      <c r="E172" s="324">
        <v>0</v>
      </c>
      <c r="F172" s="324">
        <v>0.25</v>
      </c>
      <c r="G172" s="324">
        <v>6.3</v>
      </c>
      <c r="H172" s="324">
        <v>6.0000000000000001E-3</v>
      </c>
      <c r="I172" s="324">
        <v>4.0000000000000001E-3</v>
      </c>
      <c r="J172" s="324">
        <v>3.0000000000000001E-3</v>
      </c>
      <c r="K172" s="324">
        <v>0.5</v>
      </c>
      <c r="L172" s="324">
        <v>3.1</v>
      </c>
      <c r="M172" s="359">
        <v>603</v>
      </c>
      <c r="N172" s="324">
        <v>1.6</v>
      </c>
      <c r="O172" s="324">
        <v>0.8</v>
      </c>
      <c r="P172" s="324">
        <v>0.8</v>
      </c>
      <c r="Q172" s="324" t="s">
        <v>12</v>
      </c>
      <c r="R172" s="324">
        <v>-55</v>
      </c>
      <c r="S172" s="324">
        <v>85</v>
      </c>
      <c r="T172" s="324">
        <v>1</v>
      </c>
      <c r="V172" s="360">
        <v>4000</v>
      </c>
      <c r="W172" s="336">
        <v>6.7000000000000004E-2</v>
      </c>
      <c r="X172" s="361"/>
      <c r="Y172" s="362"/>
      <c r="Z172" s="362"/>
      <c r="AA172" s="352">
        <v>1</v>
      </c>
      <c r="AB172" s="362"/>
      <c r="AC172" s="362"/>
      <c r="AD172" s="362"/>
      <c r="AE172" s="362"/>
      <c r="AF172" s="362"/>
      <c r="AG172" s="362"/>
      <c r="AH172" s="362"/>
      <c r="AI172" s="362"/>
      <c r="AJ172" s="362"/>
      <c r="AK172" s="362"/>
      <c r="AL172" s="362"/>
      <c r="AM172" s="362"/>
      <c r="AN172" s="362"/>
      <c r="AO172" s="362"/>
      <c r="AP172" s="362"/>
      <c r="AQ172" s="362"/>
      <c r="AR172" s="362"/>
      <c r="AS172" s="362"/>
      <c r="AT172" s="362"/>
    </row>
    <row r="173" spans="1:46" ht="14.1" customHeight="1">
      <c r="A173" s="324" t="s">
        <v>24</v>
      </c>
      <c r="B173" s="348" t="s">
        <v>3777</v>
      </c>
      <c r="C173" s="324">
        <v>10</v>
      </c>
      <c r="D173" s="324">
        <v>0.1</v>
      </c>
      <c r="E173" s="324">
        <v>-70.7</v>
      </c>
      <c r="F173" s="324">
        <v>0.12</v>
      </c>
      <c r="G173" s="324">
        <v>35</v>
      </c>
      <c r="H173" s="324">
        <v>6.0000000000000001E-3</v>
      </c>
      <c r="I173" s="324">
        <v>5.0000000000000001E-3</v>
      </c>
      <c r="J173" s="324">
        <v>5.0000000000000001E-3</v>
      </c>
      <c r="K173" s="324">
        <v>0.72</v>
      </c>
      <c r="L173" s="324">
        <v>2.63</v>
      </c>
      <c r="M173" s="355" t="s">
        <v>324</v>
      </c>
      <c r="N173" s="324">
        <v>3.2</v>
      </c>
      <c r="O173" s="324">
        <v>1.6</v>
      </c>
      <c r="P173" s="324">
        <v>1.8</v>
      </c>
      <c r="Q173" s="324" t="s">
        <v>12</v>
      </c>
      <c r="R173" s="324">
        <v>-55</v>
      </c>
      <c r="S173" s="324">
        <v>85</v>
      </c>
      <c r="T173" s="324">
        <v>1</v>
      </c>
      <c r="V173" s="325">
        <v>2000</v>
      </c>
      <c r="W173" s="324">
        <v>0.12</v>
      </c>
      <c r="Y173" s="356"/>
      <c r="Z173" s="357"/>
      <c r="AA173" s="352">
        <v>1</v>
      </c>
    </row>
    <row r="174" spans="1:46" ht="14.1" customHeight="1">
      <c r="A174" s="324" t="s">
        <v>24</v>
      </c>
      <c r="B174" s="348" t="s">
        <v>370</v>
      </c>
      <c r="C174" s="324">
        <v>10</v>
      </c>
      <c r="D174" s="324">
        <v>0.2</v>
      </c>
      <c r="E174" s="324">
        <v>0</v>
      </c>
      <c r="F174" s="324">
        <v>0.3</v>
      </c>
      <c r="G174" s="324">
        <v>4</v>
      </c>
      <c r="H174" s="324">
        <v>7.0000000000000001E-3</v>
      </c>
      <c r="I174" s="324">
        <v>4.4999999999999997E-3</v>
      </c>
      <c r="J174" s="324">
        <v>3.5000000000000001E-3</v>
      </c>
      <c r="K174" s="324">
        <v>0.5</v>
      </c>
      <c r="L174" s="324">
        <v>3</v>
      </c>
      <c r="M174" s="359">
        <v>603</v>
      </c>
      <c r="N174" s="324">
        <v>1.6</v>
      </c>
      <c r="O174" s="324">
        <v>0.8</v>
      </c>
      <c r="P174" s="324">
        <v>0.8</v>
      </c>
      <c r="Q174" s="324" t="s">
        <v>12</v>
      </c>
      <c r="R174" s="324">
        <v>-55</v>
      </c>
      <c r="S174" s="324">
        <v>85</v>
      </c>
      <c r="T174" s="324">
        <v>1</v>
      </c>
      <c r="V174" s="360">
        <v>4000</v>
      </c>
      <c r="W174" s="336">
        <v>7.6999999999999999E-2</v>
      </c>
      <c r="X174" s="361"/>
      <c r="Y174" s="362"/>
      <c r="Z174" s="362"/>
      <c r="AA174" s="352">
        <v>1</v>
      </c>
      <c r="AB174" s="362"/>
      <c r="AC174" s="362"/>
      <c r="AD174" s="362"/>
      <c r="AE174" s="362"/>
      <c r="AF174" s="362"/>
      <c r="AG174" s="362"/>
      <c r="AH174" s="362"/>
      <c r="AI174" s="362"/>
      <c r="AJ174" s="362"/>
      <c r="AK174" s="362"/>
      <c r="AL174" s="362"/>
      <c r="AM174" s="362"/>
      <c r="AN174" s="362"/>
      <c r="AO174" s="362"/>
      <c r="AP174" s="362"/>
      <c r="AQ174" s="362"/>
      <c r="AR174" s="362"/>
      <c r="AS174" s="362"/>
      <c r="AT174" s="362"/>
    </row>
    <row r="175" spans="1:46" ht="14.1" customHeight="1">
      <c r="A175" s="324" t="s">
        <v>24</v>
      </c>
      <c r="B175" s="348" t="s">
        <v>400</v>
      </c>
      <c r="C175" s="324">
        <v>22</v>
      </c>
      <c r="D175" s="324">
        <v>0.1</v>
      </c>
      <c r="E175" s="324">
        <v>2.5</v>
      </c>
      <c r="F175" s="324">
        <v>0.45</v>
      </c>
      <c r="G175" s="324">
        <v>16</v>
      </c>
      <c r="H175" s="324">
        <v>6.9999999999999999E-4</v>
      </c>
      <c r="I175" s="324">
        <v>6.9999999999999999E-4</v>
      </c>
      <c r="J175" s="324">
        <v>8.9999999999999998E-4</v>
      </c>
      <c r="K175" s="324">
        <v>1</v>
      </c>
      <c r="L175" s="324">
        <v>5.0999999999999996</v>
      </c>
      <c r="M175" s="324">
        <v>1210</v>
      </c>
      <c r="N175" s="324">
        <v>3.2</v>
      </c>
      <c r="O175" s="324">
        <v>2.5</v>
      </c>
      <c r="P175" s="324">
        <v>2</v>
      </c>
      <c r="Q175" s="324" t="s">
        <v>12</v>
      </c>
      <c r="R175" s="324">
        <v>-55</v>
      </c>
      <c r="S175" s="324">
        <v>85</v>
      </c>
      <c r="T175" s="324">
        <v>1</v>
      </c>
      <c r="V175" s="360">
        <v>1000</v>
      </c>
      <c r="W175" s="336">
        <v>0.376</v>
      </c>
      <c r="X175" s="361"/>
      <c r="Y175" s="362"/>
      <c r="Z175" s="362"/>
      <c r="AA175" s="352">
        <v>1</v>
      </c>
      <c r="AB175" s="362"/>
      <c r="AC175" s="362"/>
      <c r="AD175" s="362"/>
      <c r="AE175" s="362"/>
      <c r="AF175" s="362"/>
      <c r="AG175" s="362"/>
      <c r="AH175" s="362"/>
      <c r="AI175" s="362"/>
      <c r="AJ175" s="362"/>
      <c r="AK175" s="362"/>
      <c r="AL175" s="362"/>
      <c r="AM175" s="362"/>
      <c r="AN175" s="362"/>
      <c r="AO175" s="362"/>
      <c r="AP175" s="362"/>
      <c r="AQ175" s="362"/>
      <c r="AR175" s="362"/>
      <c r="AS175" s="362"/>
      <c r="AT175" s="362"/>
    </row>
    <row r="176" spans="1:46" ht="14.1" customHeight="1">
      <c r="A176" s="324" t="s">
        <v>24</v>
      </c>
      <c r="B176" s="358" t="s">
        <v>402</v>
      </c>
      <c r="C176" s="324">
        <v>22</v>
      </c>
      <c r="D176" s="324">
        <v>0.1</v>
      </c>
      <c r="E176" s="324">
        <v>3</v>
      </c>
      <c r="F176" s="324">
        <v>0.75</v>
      </c>
      <c r="G176" s="324">
        <v>10</v>
      </c>
      <c r="H176" s="324">
        <v>6.9999999999999999E-4</v>
      </c>
      <c r="I176" s="324">
        <v>6.9999999999999999E-4</v>
      </c>
      <c r="J176" s="324">
        <v>8.0000000000000004E-4</v>
      </c>
      <c r="K176" s="324">
        <v>1</v>
      </c>
      <c r="L176" s="324">
        <v>1.5</v>
      </c>
      <c r="M176" s="324">
        <v>1210</v>
      </c>
      <c r="N176" s="324">
        <v>3.2</v>
      </c>
      <c r="O176" s="324">
        <v>2.5</v>
      </c>
      <c r="P176" s="324">
        <v>2</v>
      </c>
      <c r="Q176" s="324" t="s">
        <v>19</v>
      </c>
      <c r="R176" s="324">
        <v>-55</v>
      </c>
      <c r="S176" s="324">
        <v>125</v>
      </c>
      <c r="T176" s="324">
        <v>1</v>
      </c>
      <c r="V176" s="360">
        <v>1000</v>
      </c>
      <c r="W176" s="336">
        <v>0.33600000000000002</v>
      </c>
      <c r="X176" s="361"/>
      <c r="Y176" s="362"/>
      <c r="Z176" s="362"/>
      <c r="AA176" s="352">
        <v>1</v>
      </c>
      <c r="AB176" s="362"/>
      <c r="AC176" s="362"/>
      <c r="AD176" s="362"/>
      <c r="AE176" s="362"/>
      <c r="AF176" s="362"/>
      <c r="AG176" s="362"/>
      <c r="AH176" s="362"/>
      <c r="AI176" s="362"/>
      <c r="AJ176" s="362"/>
      <c r="AK176" s="362"/>
      <c r="AL176" s="362"/>
      <c r="AM176" s="362"/>
      <c r="AN176" s="362"/>
      <c r="AO176" s="362"/>
      <c r="AP176" s="362"/>
      <c r="AQ176" s="362"/>
      <c r="AR176" s="362"/>
      <c r="AS176" s="362"/>
      <c r="AT176" s="362"/>
    </row>
    <row r="177" spans="1:49" ht="14.1" customHeight="1">
      <c r="A177" s="324" t="s">
        <v>24</v>
      </c>
      <c r="B177" s="348" t="s">
        <v>4168</v>
      </c>
      <c r="C177" s="324">
        <v>22</v>
      </c>
      <c r="D177" s="324">
        <v>0.1</v>
      </c>
      <c r="E177" s="348">
        <v>-20</v>
      </c>
      <c r="F177" s="324">
        <v>0.19</v>
      </c>
      <c r="G177" s="324">
        <v>25</v>
      </c>
      <c r="H177" s="324">
        <v>2E-3</v>
      </c>
      <c r="I177" s="324">
        <v>2E-3</v>
      </c>
      <c r="J177" s="324">
        <v>3.0000000000000001E-3</v>
      </c>
      <c r="K177" s="324">
        <v>0.78</v>
      </c>
      <c r="L177" s="324">
        <v>5.24</v>
      </c>
      <c r="M177" s="324">
        <v>1210</v>
      </c>
      <c r="N177" s="324">
        <v>3.2</v>
      </c>
      <c r="O177" s="324">
        <v>2.5</v>
      </c>
      <c r="P177" s="324">
        <v>2.5</v>
      </c>
      <c r="Q177" s="324" t="s">
        <v>2814</v>
      </c>
      <c r="R177" s="324">
        <v>-55</v>
      </c>
      <c r="S177" s="324">
        <v>105</v>
      </c>
      <c r="T177" s="324">
        <v>1</v>
      </c>
      <c r="V177" s="324">
        <v>1000</v>
      </c>
      <c r="W177" s="324">
        <v>0.61199999999999999</v>
      </c>
      <c r="Y177" s="360"/>
      <c r="Z177" s="336"/>
      <c r="AA177" s="361">
        <v>1</v>
      </c>
      <c r="AB177" s="362"/>
      <c r="AC177" s="362"/>
      <c r="AD177" s="352"/>
      <c r="AE177" s="362"/>
      <c r="AF177" s="362"/>
      <c r="AG177" s="362"/>
      <c r="AH177" s="362"/>
      <c r="AI177" s="362"/>
      <c r="AJ177" s="362"/>
      <c r="AK177" s="362"/>
      <c r="AL177" s="362"/>
      <c r="AM177" s="362"/>
      <c r="AN177" s="362"/>
      <c r="AO177" s="362"/>
      <c r="AP177" s="362"/>
      <c r="AQ177" s="362"/>
      <c r="AR177" s="362"/>
      <c r="AS177" s="362"/>
      <c r="AT177" s="362"/>
    </row>
    <row r="178" spans="1:49" ht="14.1" customHeight="1">
      <c r="A178" s="324" t="s">
        <v>24</v>
      </c>
      <c r="B178" s="324" t="s">
        <v>5013</v>
      </c>
      <c r="C178" s="324">
        <v>22</v>
      </c>
      <c r="D178" s="324">
        <v>0.1</v>
      </c>
      <c r="E178" s="324">
        <v>-37</v>
      </c>
      <c r="F178" s="311">
        <v>0.20909090909090908</v>
      </c>
      <c r="G178" s="324">
        <v>25</v>
      </c>
      <c r="H178" s="324">
        <v>2E-3</v>
      </c>
      <c r="I178" s="324">
        <v>2E-3</v>
      </c>
      <c r="J178" s="324">
        <v>2E-3</v>
      </c>
      <c r="K178" s="356">
        <v>0.8</v>
      </c>
      <c r="L178" s="324">
        <v>6</v>
      </c>
      <c r="M178" s="324">
        <v>1210</v>
      </c>
      <c r="N178" s="324">
        <v>3.2</v>
      </c>
      <c r="O178" s="324">
        <v>2.5</v>
      </c>
      <c r="P178" s="324">
        <v>2.5</v>
      </c>
      <c r="Q178" s="324" t="s">
        <v>19</v>
      </c>
      <c r="R178" s="324">
        <v>-55</v>
      </c>
      <c r="S178" s="324">
        <v>125</v>
      </c>
      <c r="T178" s="324">
        <v>1</v>
      </c>
      <c r="U178" s="311"/>
      <c r="V178" s="324">
        <v>1000</v>
      </c>
      <c r="W178" s="324">
        <v>0.28000000000000003</v>
      </c>
      <c r="X178" s="311"/>
      <c r="Y178" s="311"/>
      <c r="AA178" s="352">
        <v>1</v>
      </c>
      <c r="AB178" s="353"/>
      <c r="AC178" s="353"/>
      <c r="AD178" s="353"/>
      <c r="AE178" s="353"/>
      <c r="AF178" s="353"/>
      <c r="AG178" s="353"/>
      <c r="AH178" s="353"/>
      <c r="AI178" s="353"/>
      <c r="AJ178" s="353"/>
      <c r="AK178" s="353"/>
      <c r="AL178" s="353"/>
      <c r="AM178" s="353"/>
      <c r="AN178" s="353"/>
      <c r="AO178" s="353"/>
      <c r="AP178" s="353"/>
      <c r="AQ178" s="353"/>
      <c r="AR178" s="353"/>
      <c r="AS178" s="353"/>
      <c r="AT178" s="353"/>
    </row>
    <row r="179" spans="1:49" ht="14.1" customHeight="1">
      <c r="A179" s="324" t="s">
        <v>24</v>
      </c>
      <c r="B179" s="348" t="s">
        <v>395</v>
      </c>
      <c r="C179" s="324">
        <v>22</v>
      </c>
      <c r="D179" s="324">
        <v>0.1</v>
      </c>
      <c r="E179" s="324">
        <v>1</v>
      </c>
      <c r="F179" s="324">
        <v>0.55000000000000004</v>
      </c>
      <c r="G179" s="324">
        <v>6.3</v>
      </c>
      <c r="H179" s="324">
        <v>2E-3</v>
      </c>
      <c r="I179" s="324">
        <v>2E-3</v>
      </c>
      <c r="J179" s="324">
        <v>1.5E-3</v>
      </c>
      <c r="K179" s="324">
        <v>1</v>
      </c>
      <c r="L179" s="324">
        <v>4.25</v>
      </c>
      <c r="M179" s="324">
        <v>1206</v>
      </c>
      <c r="N179" s="324">
        <v>3.2</v>
      </c>
      <c r="O179" s="324">
        <v>1.6</v>
      </c>
      <c r="P179" s="324">
        <v>1.6</v>
      </c>
      <c r="Q179" s="324" t="s">
        <v>12</v>
      </c>
      <c r="R179" s="324">
        <v>-55</v>
      </c>
      <c r="S179" s="324">
        <v>85</v>
      </c>
      <c r="T179" s="324">
        <v>1</v>
      </c>
      <c r="V179" s="360">
        <v>2000</v>
      </c>
      <c r="W179" s="336">
        <v>0.122</v>
      </c>
      <c r="X179" s="361"/>
      <c r="Y179" s="362"/>
      <c r="Z179" s="362"/>
      <c r="AA179" s="352">
        <v>1</v>
      </c>
      <c r="AB179" s="362"/>
      <c r="AC179" s="362"/>
      <c r="AD179" s="362"/>
      <c r="AE179" s="362"/>
      <c r="AF179" s="362"/>
      <c r="AG179" s="362"/>
      <c r="AH179" s="362"/>
      <c r="AI179" s="362"/>
      <c r="AJ179" s="362"/>
      <c r="AK179" s="362"/>
      <c r="AL179" s="362"/>
      <c r="AM179" s="362"/>
      <c r="AN179" s="362"/>
      <c r="AO179" s="362"/>
      <c r="AP179" s="362"/>
      <c r="AQ179" s="362"/>
      <c r="AR179" s="362"/>
      <c r="AS179" s="362"/>
      <c r="AT179" s="362"/>
    </row>
    <row r="180" spans="1:49" ht="14.1" customHeight="1">
      <c r="A180" s="324" t="s">
        <v>24</v>
      </c>
      <c r="B180" s="348" t="s">
        <v>399</v>
      </c>
      <c r="C180" s="324">
        <v>22</v>
      </c>
      <c r="D180" s="324">
        <v>0.1</v>
      </c>
      <c r="E180" s="324">
        <v>2</v>
      </c>
      <c r="F180" s="324">
        <v>0.75</v>
      </c>
      <c r="G180" s="324">
        <v>10</v>
      </c>
      <c r="H180" s="324">
        <v>2E-3</v>
      </c>
      <c r="I180" s="324">
        <v>2E-3</v>
      </c>
      <c r="J180" s="324">
        <v>2E-3</v>
      </c>
      <c r="K180" s="324">
        <v>1</v>
      </c>
      <c r="L180" s="324">
        <v>4.5</v>
      </c>
      <c r="M180" s="324">
        <v>1210</v>
      </c>
      <c r="N180" s="324">
        <v>3.2</v>
      </c>
      <c r="O180" s="324">
        <v>2.5</v>
      </c>
      <c r="P180" s="324">
        <v>2</v>
      </c>
      <c r="Q180" s="324" t="s">
        <v>12</v>
      </c>
      <c r="R180" s="324">
        <v>-55</v>
      </c>
      <c r="S180" s="324">
        <v>85</v>
      </c>
      <c r="T180" s="324">
        <v>1</v>
      </c>
      <c r="V180" s="360">
        <v>1000</v>
      </c>
      <c r="W180" s="336">
        <v>0.48299999999999998</v>
      </c>
      <c r="X180" s="361"/>
      <c r="Y180" s="362"/>
      <c r="Z180" s="362"/>
      <c r="AA180" s="352">
        <v>1</v>
      </c>
      <c r="AB180" s="362"/>
      <c r="AC180" s="362"/>
      <c r="AD180" s="362"/>
      <c r="AE180" s="362"/>
      <c r="AF180" s="362"/>
      <c r="AG180" s="362"/>
      <c r="AH180" s="362"/>
      <c r="AI180" s="362"/>
      <c r="AJ180" s="362"/>
      <c r="AK180" s="362"/>
      <c r="AL180" s="362"/>
      <c r="AM180" s="362"/>
      <c r="AN180" s="362"/>
      <c r="AO180" s="362"/>
      <c r="AP180" s="362"/>
      <c r="AQ180" s="362"/>
      <c r="AR180" s="362"/>
      <c r="AS180" s="362"/>
      <c r="AT180" s="362"/>
    </row>
    <row r="181" spans="1:49" ht="14.1" customHeight="1">
      <c r="A181" s="324" t="s">
        <v>24</v>
      </c>
      <c r="B181" s="348" t="s">
        <v>401</v>
      </c>
      <c r="C181" s="324">
        <v>22</v>
      </c>
      <c r="D181" s="324">
        <v>0.1</v>
      </c>
      <c r="E181" s="324">
        <v>-15</v>
      </c>
      <c r="F181" s="324">
        <v>0.2</v>
      </c>
      <c r="G181" s="324">
        <v>25</v>
      </c>
      <c r="H181" s="324">
        <v>2.3E-3</v>
      </c>
      <c r="I181" s="324">
        <v>2E-3</v>
      </c>
      <c r="J181" s="324">
        <v>2E-3</v>
      </c>
      <c r="K181" s="324">
        <v>1</v>
      </c>
      <c r="L181" s="324">
        <v>2</v>
      </c>
      <c r="M181" s="324">
        <v>1210</v>
      </c>
      <c r="N181" s="324">
        <v>3.2</v>
      </c>
      <c r="O181" s="324">
        <v>2.5</v>
      </c>
      <c r="P181" s="324">
        <v>2</v>
      </c>
      <c r="Q181" s="324" t="s">
        <v>12</v>
      </c>
      <c r="R181" s="324">
        <v>-55</v>
      </c>
      <c r="S181" s="324">
        <v>85</v>
      </c>
      <c r="T181" s="324">
        <v>1</v>
      </c>
      <c r="V181" s="360">
        <v>1000</v>
      </c>
      <c r="W181" s="336">
        <v>0.51900000000000002</v>
      </c>
      <c r="X181" s="361"/>
      <c r="Y181" s="362"/>
      <c r="Z181" s="362"/>
      <c r="AA181" s="352">
        <v>1</v>
      </c>
      <c r="AB181" s="362"/>
      <c r="AC181" s="362"/>
      <c r="AD181" s="362"/>
      <c r="AE181" s="362"/>
      <c r="AF181" s="362"/>
      <c r="AG181" s="362"/>
      <c r="AH181" s="362"/>
      <c r="AI181" s="362"/>
      <c r="AJ181" s="362"/>
      <c r="AK181" s="362"/>
      <c r="AL181" s="362"/>
      <c r="AM181" s="362"/>
      <c r="AN181" s="362"/>
      <c r="AO181" s="362"/>
      <c r="AP181" s="362"/>
      <c r="AQ181" s="362"/>
      <c r="AR181" s="362"/>
      <c r="AS181" s="362"/>
      <c r="AT181" s="362"/>
    </row>
    <row r="182" spans="1:49" ht="13.5" customHeight="1">
      <c r="A182" s="324" t="s">
        <v>24</v>
      </c>
      <c r="B182" s="348" t="s">
        <v>4165</v>
      </c>
      <c r="C182" s="324">
        <v>22</v>
      </c>
      <c r="D182" s="324">
        <v>0.1</v>
      </c>
      <c r="E182" s="348">
        <v>0.9</v>
      </c>
      <c r="F182" s="324">
        <v>0.34</v>
      </c>
      <c r="G182" s="324">
        <v>10</v>
      </c>
      <c r="H182" s="324">
        <v>3.0000000000000001E-3</v>
      </c>
      <c r="I182" s="324">
        <v>3.0000000000000001E-3</v>
      </c>
      <c r="J182" s="324">
        <v>4.0000000000000001E-3</v>
      </c>
      <c r="K182" s="324">
        <v>0.71</v>
      </c>
      <c r="L182" s="324">
        <v>4.47</v>
      </c>
      <c r="M182" s="324">
        <v>1206</v>
      </c>
      <c r="N182" s="324">
        <v>3.2</v>
      </c>
      <c r="O182" s="324">
        <v>1.6</v>
      </c>
      <c r="P182" s="324">
        <v>1.6</v>
      </c>
      <c r="Q182" s="324" t="s">
        <v>2814</v>
      </c>
      <c r="R182" s="324">
        <v>-55</v>
      </c>
      <c r="S182" s="324">
        <v>105</v>
      </c>
      <c r="T182" s="324">
        <v>1</v>
      </c>
      <c r="V182" s="324">
        <v>2000</v>
      </c>
      <c r="W182" s="324">
        <v>0.20599999999999999</v>
      </c>
      <c r="Y182" s="360"/>
      <c r="Z182" s="336"/>
      <c r="AA182" s="361">
        <v>1</v>
      </c>
      <c r="AB182" s="362"/>
      <c r="AC182" s="362"/>
      <c r="AD182" s="352"/>
      <c r="AE182" s="362"/>
      <c r="AF182" s="362"/>
      <c r="AG182" s="362"/>
      <c r="AH182" s="362"/>
      <c r="AI182" s="362"/>
      <c r="AJ182" s="362"/>
      <c r="AK182" s="362"/>
      <c r="AL182" s="362"/>
      <c r="AM182" s="362"/>
      <c r="AN182" s="362"/>
      <c r="AO182" s="362"/>
      <c r="AP182" s="362"/>
      <c r="AQ182" s="362"/>
      <c r="AR182" s="362"/>
      <c r="AS182" s="362"/>
      <c r="AT182" s="362"/>
    </row>
    <row r="183" spans="1:49" ht="14.1" customHeight="1">
      <c r="A183" s="324" t="s">
        <v>24</v>
      </c>
      <c r="B183" s="348" t="s">
        <v>392</v>
      </c>
      <c r="C183" s="324">
        <v>22</v>
      </c>
      <c r="D183" s="324">
        <v>0.2</v>
      </c>
      <c r="E183" s="324">
        <v>0</v>
      </c>
      <c r="F183" s="324">
        <v>0.35</v>
      </c>
      <c r="G183" s="324">
        <v>6.3</v>
      </c>
      <c r="H183" s="324">
        <v>3.0000000000000001E-3</v>
      </c>
      <c r="I183" s="324">
        <v>2E-3</v>
      </c>
      <c r="J183" s="324">
        <v>2E-3</v>
      </c>
      <c r="K183" s="324">
        <v>0.75</v>
      </c>
      <c r="L183" s="324">
        <v>4</v>
      </c>
      <c r="M183" s="359">
        <v>805</v>
      </c>
      <c r="N183" s="324">
        <v>2</v>
      </c>
      <c r="O183" s="324">
        <v>1.25</v>
      </c>
      <c r="P183" s="324">
        <v>1.25</v>
      </c>
      <c r="Q183" s="324" t="s">
        <v>12</v>
      </c>
      <c r="R183" s="324">
        <v>-55</v>
      </c>
      <c r="S183" s="324">
        <v>85</v>
      </c>
      <c r="T183" s="324">
        <v>1</v>
      </c>
      <c r="V183" s="360">
        <v>3000</v>
      </c>
      <c r="W183" s="336">
        <v>6.9120000000000001E-2</v>
      </c>
      <c r="X183" s="361"/>
      <c r="Y183" s="362"/>
      <c r="Z183" s="362"/>
      <c r="AA183" s="352">
        <v>1</v>
      </c>
      <c r="AB183" s="362"/>
      <c r="AC183" s="362"/>
      <c r="AD183" s="362"/>
      <c r="AE183" s="362"/>
      <c r="AF183" s="362"/>
      <c r="AG183" s="362"/>
      <c r="AH183" s="362"/>
      <c r="AI183" s="362"/>
      <c r="AJ183" s="362"/>
      <c r="AK183" s="362"/>
      <c r="AL183" s="362"/>
      <c r="AM183" s="362"/>
      <c r="AN183" s="362"/>
      <c r="AO183" s="362"/>
      <c r="AP183" s="362"/>
      <c r="AQ183" s="362"/>
      <c r="AR183" s="362"/>
      <c r="AS183" s="362"/>
      <c r="AT183" s="362"/>
    </row>
    <row r="184" spans="1:49" ht="14.1" customHeight="1">
      <c r="A184" s="324" t="s">
        <v>24</v>
      </c>
      <c r="B184" s="324" t="s">
        <v>2552</v>
      </c>
      <c r="C184" s="324">
        <v>22</v>
      </c>
      <c r="D184" s="324">
        <v>0.1</v>
      </c>
      <c r="E184" s="324">
        <v>-1</v>
      </c>
      <c r="F184" s="324">
        <v>0.30099999999999999</v>
      </c>
      <c r="G184" s="324">
        <v>10</v>
      </c>
      <c r="H184" s="324">
        <v>3.0000000000000001E-3</v>
      </c>
      <c r="I184" s="324">
        <v>3.0000000000000001E-3</v>
      </c>
      <c r="J184" s="324">
        <v>3.0000000000000001E-3</v>
      </c>
      <c r="K184" s="356">
        <v>0.95</v>
      </c>
      <c r="L184" s="324">
        <v>5</v>
      </c>
      <c r="M184" s="324">
        <v>1206</v>
      </c>
      <c r="N184" s="324">
        <v>3.2</v>
      </c>
      <c r="O184" s="324">
        <v>1.6</v>
      </c>
      <c r="P184" s="324">
        <v>1.6</v>
      </c>
      <c r="Q184" s="324" t="s">
        <v>19</v>
      </c>
      <c r="R184" s="324">
        <v>-55</v>
      </c>
      <c r="S184" s="324">
        <v>125</v>
      </c>
      <c r="T184" s="324">
        <v>1</v>
      </c>
      <c r="U184" s="311"/>
      <c r="V184" s="324">
        <v>2000</v>
      </c>
      <c r="W184" s="324">
        <v>0.29699999999999999</v>
      </c>
      <c r="X184" s="311"/>
      <c r="Y184" s="311"/>
      <c r="AA184" s="352">
        <v>1</v>
      </c>
      <c r="AB184" s="353"/>
      <c r="AC184" s="353"/>
      <c r="AD184" s="353"/>
      <c r="AE184" s="353"/>
      <c r="AF184" s="353"/>
      <c r="AG184" s="353"/>
      <c r="AH184" s="353"/>
      <c r="AI184" s="353"/>
      <c r="AJ184" s="353"/>
      <c r="AK184" s="353"/>
      <c r="AL184" s="353"/>
      <c r="AM184" s="353"/>
      <c r="AN184" s="353"/>
      <c r="AO184" s="353"/>
      <c r="AP184" s="353"/>
      <c r="AQ184" s="353"/>
      <c r="AR184" s="353"/>
      <c r="AS184" s="353"/>
      <c r="AT184" s="353"/>
    </row>
    <row r="185" spans="1:49" ht="14.1" customHeight="1">
      <c r="A185" s="324" t="s">
        <v>24</v>
      </c>
      <c r="B185" s="358" t="s">
        <v>2352</v>
      </c>
      <c r="C185" s="324">
        <v>22</v>
      </c>
      <c r="D185" s="324">
        <v>0.1</v>
      </c>
      <c r="E185" s="324">
        <v>2.2000000000000002</v>
      </c>
      <c r="F185" s="324">
        <v>0.55000000000000004</v>
      </c>
      <c r="G185" s="324">
        <v>6.3</v>
      </c>
      <c r="H185" s="324">
        <v>3.5000000000000001E-3</v>
      </c>
      <c r="I185" s="324">
        <v>3.0000000000000001E-3</v>
      </c>
      <c r="J185" s="324">
        <v>3.5000000000000001E-3</v>
      </c>
      <c r="K185" s="324">
        <v>1</v>
      </c>
      <c r="L185" s="324">
        <v>4</v>
      </c>
      <c r="M185" s="324">
        <v>1206</v>
      </c>
      <c r="N185" s="324">
        <v>3.2</v>
      </c>
      <c r="O185" s="324">
        <v>1.6</v>
      </c>
      <c r="P185" s="324">
        <v>1.6</v>
      </c>
      <c r="Q185" s="324" t="s">
        <v>19</v>
      </c>
      <c r="R185" s="324">
        <v>-55</v>
      </c>
      <c r="S185" s="324">
        <v>125</v>
      </c>
      <c r="T185" s="324">
        <v>1</v>
      </c>
      <c r="V185" s="360">
        <v>2000</v>
      </c>
      <c r="W185" s="336">
        <v>0.29699999999999999</v>
      </c>
      <c r="X185" s="361">
        <v>0.16227</v>
      </c>
      <c r="Y185" s="362"/>
      <c r="Z185" s="362"/>
      <c r="AA185" s="352">
        <v>1</v>
      </c>
      <c r="AB185" s="362"/>
      <c r="AC185" s="362"/>
      <c r="AD185" s="362"/>
      <c r="AE185" s="362"/>
      <c r="AF185" s="362"/>
      <c r="AG185" s="362"/>
      <c r="AH185" s="362"/>
      <c r="AI185" s="362"/>
      <c r="AJ185" s="362"/>
      <c r="AK185" s="362"/>
      <c r="AL185" s="362"/>
      <c r="AM185" s="362"/>
      <c r="AN185" s="362"/>
      <c r="AO185" s="362"/>
      <c r="AP185" s="362"/>
      <c r="AQ185" s="362"/>
      <c r="AR185" s="362"/>
      <c r="AS185" s="362"/>
      <c r="AT185" s="362"/>
    </row>
    <row r="186" spans="1:49" ht="14.1" customHeight="1">
      <c r="A186" s="324" t="s">
        <v>24</v>
      </c>
      <c r="B186" s="348" t="s">
        <v>421</v>
      </c>
      <c r="C186" s="324">
        <v>47</v>
      </c>
      <c r="D186" s="324">
        <v>0.2</v>
      </c>
      <c r="E186" s="324">
        <v>1</v>
      </c>
      <c r="F186" s="324">
        <v>0.6</v>
      </c>
      <c r="G186" s="324">
        <v>6.3</v>
      </c>
      <c r="H186" s="324">
        <v>1.1999999999999999E-3</v>
      </c>
      <c r="I186" s="324">
        <v>1.1999999999999999E-3</v>
      </c>
      <c r="J186" s="324">
        <v>1.4E-3</v>
      </c>
      <c r="K186" s="324">
        <v>1</v>
      </c>
      <c r="L186" s="324">
        <v>4.7</v>
      </c>
      <c r="M186" s="324">
        <v>1210</v>
      </c>
      <c r="N186" s="324">
        <v>3.2</v>
      </c>
      <c r="O186" s="324">
        <v>2.5</v>
      </c>
      <c r="P186" s="324">
        <v>2</v>
      </c>
      <c r="Q186" s="324" t="s">
        <v>12</v>
      </c>
      <c r="R186" s="324">
        <v>-55</v>
      </c>
      <c r="S186" s="324">
        <v>85</v>
      </c>
      <c r="T186" s="324">
        <v>1</v>
      </c>
      <c r="V186" s="360">
        <v>1000</v>
      </c>
      <c r="W186" s="336">
        <v>0.27600000000000002</v>
      </c>
      <c r="X186" s="361"/>
      <c r="Y186" s="362"/>
      <c r="Z186" s="362"/>
      <c r="AA186" s="352">
        <v>1</v>
      </c>
      <c r="AB186" s="362"/>
      <c r="AC186" s="362"/>
      <c r="AD186" s="362"/>
      <c r="AE186" s="362"/>
      <c r="AF186" s="362"/>
      <c r="AG186" s="362"/>
      <c r="AH186" s="362"/>
      <c r="AI186" s="362"/>
      <c r="AJ186" s="362"/>
      <c r="AK186" s="362"/>
      <c r="AL186" s="362"/>
      <c r="AM186" s="362"/>
      <c r="AN186" s="362"/>
      <c r="AO186" s="362"/>
      <c r="AP186" s="362"/>
      <c r="AQ186" s="362"/>
      <c r="AR186" s="362"/>
      <c r="AS186" s="362"/>
      <c r="AT186" s="362"/>
    </row>
    <row r="187" spans="1:49" ht="14.1" customHeight="1">
      <c r="A187" s="324" t="s">
        <v>24</v>
      </c>
      <c r="B187" s="348" t="s">
        <v>4167</v>
      </c>
      <c r="C187" s="324">
        <v>47</v>
      </c>
      <c r="D187" s="324">
        <v>0.1</v>
      </c>
      <c r="E187" s="348">
        <v>1</v>
      </c>
      <c r="F187" s="324">
        <v>0.28999999999999998</v>
      </c>
      <c r="G187" s="324">
        <v>10</v>
      </c>
      <c r="H187" s="324">
        <v>2E-3</v>
      </c>
      <c r="I187" s="324">
        <v>2E-3</v>
      </c>
      <c r="J187" s="324">
        <v>3.0000000000000001E-3</v>
      </c>
      <c r="K187" s="324">
        <v>0.67</v>
      </c>
      <c r="L187" s="324">
        <v>5.23</v>
      </c>
      <c r="M187" s="324">
        <v>1210</v>
      </c>
      <c r="N187" s="324">
        <v>3.2</v>
      </c>
      <c r="O187" s="324">
        <v>2.5</v>
      </c>
      <c r="P187" s="324">
        <v>2.5</v>
      </c>
      <c r="Q187" s="324" t="s">
        <v>2814</v>
      </c>
      <c r="R187" s="324">
        <v>-55</v>
      </c>
      <c r="S187" s="324">
        <v>105</v>
      </c>
      <c r="T187" s="324">
        <v>1</v>
      </c>
      <c r="V187" s="324">
        <v>1000</v>
      </c>
      <c r="W187" s="324">
        <v>0.45400000000000001</v>
      </c>
      <c r="Y187" s="360"/>
      <c r="Z187" s="336"/>
      <c r="AA187" s="361">
        <v>1</v>
      </c>
      <c r="AB187" s="362"/>
      <c r="AC187" s="362"/>
      <c r="AD187" s="352"/>
      <c r="AE187" s="362"/>
      <c r="AF187" s="362"/>
      <c r="AG187" s="362"/>
      <c r="AH187" s="362"/>
      <c r="AI187" s="362"/>
      <c r="AJ187" s="362"/>
      <c r="AK187" s="362"/>
      <c r="AL187" s="362"/>
      <c r="AM187" s="362"/>
      <c r="AN187" s="362"/>
      <c r="AO187" s="362"/>
      <c r="AP187" s="362"/>
      <c r="AQ187" s="362"/>
      <c r="AR187" s="362"/>
      <c r="AS187" s="362"/>
      <c r="AT187" s="362"/>
    </row>
    <row r="188" spans="1:49" ht="14.1" customHeight="1">
      <c r="A188" s="324" t="s">
        <v>24</v>
      </c>
      <c r="B188" s="390" t="s">
        <v>2553</v>
      </c>
      <c r="C188" s="324">
        <v>47</v>
      </c>
      <c r="D188" s="324">
        <v>0.2</v>
      </c>
      <c r="E188" s="324">
        <v>1.7</v>
      </c>
      <c r="F188" s="324">
        <v>0.5</v>
      </c>
      <c r="G188" s="324">
        <v>6.3</v>
      </c>
      <c r="H188" s="324">
        <v>2E-3</v>
      </c>
      <c r="I188" s="324">
        <v>2E-3</v>
      </c>
      <c r="J188" s="324">
        <v>3.0000000000000001E-3</v>
      </c>
      <c r="K188" s="356">
        <v>0.85</v>
      </c>
      <c r="L188" s="324">
        <v>6.6</v>
      </c>
      <c r="M188" s="324">
        <v>1210</v>
      </c>
      <c r="N188" s="324">
        <v>3.2</v>
      </c>
      <c r="O188" s="324">
        <v>2.5</v>
      </c>
      <c r="P188" s="324">
        <v>2.5</v>
      </c>
      <c r="Q188" s="324" t="s">
        <v>19</v>
      </c>
      <c r="R188" s="324">
        <v>-55</v>
      </c>
      <c r="S188" s="324">
        <v>125</v>
      </c>
      <c r="T188" s="324">
        <v>1</v>
      </c>
      <c r="U188" s="311"/>
      <c r="V188" s="324">
        <v>1000</v>
      </c>
      <c r="W188" s="324">
        <v>0.34</v>
      </c>
      <c r="X188" s="311"/>
      <c r="Y188" s="311"/>
      <c r="AA188" s="352">
        <v>1</v>
      </c>
      <c r="AB188" s="353"/>
      <c r="AC188" s="353"/>
      <c r="AD188" s="353"/>
      <c r="AE188" s="353"/>
      <c r="AF188" s="353"/>
      <c r="AG188" s="353"/>
      <c r="AH188" s="353"/>
      <c r="AI188" s="353"/>
      <c r="AJ188" s="353"/>
      <c r="AK188" s="353"/>
      <c r="AL188" s="353"/>
      <c r="AM188" s="353"/>
      <c r="AN188" s="353"/>
      <c r="AO188" s="353"/>
      <c r="AP188" s="353"/>
      <c r="AQ188" s="353"/>
      <c r="AR188" s="353"/>
      <c r="AS188" s="353"/>
      <c r="AT188" s="353"/>
      <c r="AU188" s="362"/>
      <c r="AV188" s="362"/>
      <c r="AW188" s="362"/>
    </row>
    <row r="189" spans="1:49" ht="14.1" customHeight="1">
      <c r="A189" s="324" t="s">
        <v>24</v>
      </c>
      <c r="B189" s="324" t="s">
        <v>2554</v>
      </c>
      <c r="C189" s="324">
        <v>47</v>
      </c>
      <c r="D189" s="324">
        <v>0.1</v>
      </c>
      <c r="E189" s="324">
        <v>1.8</v>
      </c>
      <c r="F189" s="324">
        <v>0.5</v>
      </c>
      <c r="G189" s="324">
        <v>6.3</v>
      </c>
      <c r="H189" s="324">
        <v>2E-3</v>
      </c>
      <c r="I189" s="324">
        <v>2E-3</v>
      </c>
      <c r="J189" s="324">
        <v>3.0000000000000001E-3</v>
      </c>
      <c r="K189" s="356">
        <v>0.85</v>
      </c>
      <c r="L189" s="324">
        <v>6.6</v>
      </c>
      <c r="M189" s="324">
        <v>1210</v>
      </c>
      <c r="N189" s="324">
        <v>3.2</v>
      </c>
      <c r="O189" s="324">
        <v>2.5</v>
      </c>
      <c r="P189" s="324">
        <v>2.5</v>
      </c>
      <c r="Q189" s="324" t="s">
        <v>19</v>
      </c>
      <c r="R189" s="324">
        <v>-55</v>
      </c>
      <c r="S189" s="324">
        <v>125</v>
      </c>
      <c r="T189" s="324">
        <v>1</v>
      </c>
      <c r="U189" s="311"/>
      <c r="V189" s="324">
        <v>1000</v>
      </c>
      <c r="W189" s="324">
        <v>0.67500000000000004</v>
      </c>
      <c r="X189" s="311"/>
      <c r="Y189" s="311"/>
      <c r="AA189" s="352">
        <v>1</v>
      </c>
      <c r="AB189" s="353"/>
      <c r="AC189" s="353"/>
      <c r="AD189" s="353"/>
      <c r="AE189" s="353"/>
      <c r="AF189" s="353"/>
      <c r="AG189" s="353"/>
      <c r="AH189" s="353"/>
      <c r="AI189" s="353"/>
      <c r="AJ189" s="353"/>
      <c r="AK189" s="353"/>
      <c r="AL189" s="353"/>
      <c r="AM189" s="353"/>
      <c r="AN189" s="353"/>
      <c r="AO189" s="353"/>
      <c r="AP189" s="353"/>
      <c r="AQ189" s="353"/>
      <c r="AR189" s="353"/>
      <c r="AS189" s="353"/>
      <c r="AT189" s="353"/>
    </row>
    <row r="190" spans="1:49" ht="13.5" customHeight="1">
      <c r="A190" s="324" t="s">
        <v>24</v>
      </c>
      <c r="B190" s="324" t="s">
        <v>2555</v>
      </c>
      <c r="C190" s="324">
        <v>47</v>
      </c>
      <c r="D190" s="324">
        <v>0.2</v>
      </c>
      <c r="E190" s="324">
        <v>-1</v>
      </c>
      <c r="F190" s="324">
        <v>0.3</v>
      </c>
      <c r="G190" s="324">
        <v>10</v>
      </c>
      <c r="H190" s="324">
        <v>2E-3</v>
      </c>
      <c r="I190" s="324">
        <v>2E-3</v>
      </c>
      <c r="J190" s="324">
        <v>3.0000000000000001E-3</v>
      </c>
      <c r="K190" s="356">
        <v>0.85</v>
      </c>
      <c r="L190" s="324">
        <v>6.6</v>
      </c>
      <c r="M190" s="324">
        <v>1210</v>
      </c>
      <c r="N190" s="324">
        <v>3.2</v>
      </c>
      <c r="O190" s="324">
        <v>2.5</v>
      </c>
      <c r="P190" s="324">
        <v>2.5</v>
      </c>
      <c r="Q190" s="324" t="s">
        <v>19</v>
      </c>
      <c r="R190" s="324">
        <v>-55</v>
      </c>
      <c r="S190" s="324">
        <v>125</v>
      </c>
      <c r="T190" s="324">
        <v>1</v>
      </c>
      <c r="U190" s="311"/>
      <c r="V190" s="324">
        <v>1000</v>
      </c>
      <c r="W190" s="324">
        <v>0.67500000000000004</v>
      </c>
      <c r="X190" s="311"/>
      <c r="Y190" s="311"/>
      <c r="AA190" s="352">
        <v>1</v>
      </c>
      <c r="AB190" s="353"/>
      <c r="AC190" s="353"/>
      <c r="AD190" s="353"/>
      <c r="AE190" s="353"/>
      <c r="AF190" s="353"/>
      <c r="AG190" s="353"/>
      <c r="AH190" s="353"/>
      <c r="AI190" s="353"/>
      <c r="AJ190" s="353"/>
      <c r="AK190" s="353"/>
      <c r="AL190" s="353"/>
      <c r="AM190" s="353"/>
      <c r="AN190" s="353"/>
      <c r="AO190" s="353"/>
      <c r="AP190" s="353"/>
      <c r="AQ190" s="353"/>
      <c r="AR190" s="353"/>
      <c r="AS190" s="353"/>
      <c r="AT190" s="353"/>
    </row>
    <row r="191" spans="1:49" ht="14.1" customHeight="1">
      <c r="A191" s="324" t="s">
        <v>24</v>
      </c>
      <c r="B191" s="324" t="s">
        <v>2556</v>
      </c>
      <c r="C191" s="324">
        <v>47</v>
      </c>
      <c r="D191" s="324">
        <v>0.1</v>
      </c>
      <c r="E191" s="324">
        <v>-1</v>
      </c>
      <c r="F191" s="311">
        <v>0.33617021276595749</v>
      </c>
      <c r="G191" s="324">
        <v>10</v>
      </c>
      <c r="H191" s="324">
        <v>2E-3</v>
      </c>
      <c r="I191" s="324">
        <v>2E-3</v>
      </c>
      <c r="J191" s="324">
        <v>3.0000000000000001E-3</v>
      </c>
      <c r="K191" s="356">
        <v>0.85</v>
      </c>
      <c r="L191" s="324">
        <v>6.6</v>
      </c>
      <c r="M191" s="324">
        <v>1210</v>
      </c>
      <c r="N191" s="324">
        <v>3.2</v>
      </c>
      <c r="O191" s="324">
        <v>2.5</v>
      </c>
      <c r="P191" s="324">
        <v>2.5</v>
      </c>
      <c r="Q191" s="324" t="s">
        <v>19</v>
      </c>
      <c r="R191" s="324">
        <v>-55</v>
      </c>
      <c r="S191" s="324">
        <v>125</v>
      </c>
      <c r="T191" s="324">
        <v>1</v>
      </c>
      <c r="U191" s="311"/>
      <c r="V191" s="324">
        <v>1000</v>
      </c>
      <c r="W191" s="324">
        <v>0.67500000000000004</v>
      </c>
      <c r="X191" s="311"/>
      <c r="Y191" s="311"/>
      <c r="AA191" s="352">
        <v>1</v>
      </c>
      <c r="AB191" s="353"/>
      <c r="AC191" s="353"/>
      <c r="AD191" s="353"/>
      <c r="AE191" s="353"/>
      <c r="AF191" s="353"/>
      <c r="AG191" s="353"/>
      <c r="AH191" s="353"/>
      <c r="AI191" s="353"/>
      <c r="AJ191" s="353"/>
      <c r="AK191" s="353"/>
      <c r="AL191" s="353"/>
      <c r="AM191" s="353"/>
      <c r="AN191" s="353"/>
      <c r="AO191" s="353"/>
      <c r="AP191" s="353"/>
      <c r="AQ191" s="353"/>
      <c r="AR191" s="353"/>
      <c r="AS191" s="353"/>
      <c r="AT191" s="353"/>
    </row>
    <row r="192" spans="1:49" ht="14.1" customHeight="1">
      <c r="A192" s="324" t="s">
        <v>24</v>
      </c>
      <c r="B192" s="348" t="s">
        <v>419</v>
      </c>
      <c r="C192" s="324">
        <v>47</v>
      </c>
      <c r="D192" s="324">
        <v>0.2</v>
      </c>
      <c r="E192" s="324">
        <v>0.5</v>
      </c>
      <c r="F192" s="324">
        <v>0.5</v>
      </c>
      <c r="G192" s="324">
        <v>6.3</v>
      </c>
      <c r="H192" s="324">
        <v>2E-3</v>
      </c>
      <c r="I192" s="324">
        <v>2E-3</v>
      </c>
      <c r="J192" s="324">
        <v>1.5E-3</v>
      </c>
      <c r="K192" s="324">
        <v>1</v>
      </c>
      <c r="L192" s="324">
        <v>4.5</v>
      </c>
      <c r="M192" s="324">
        <v>1206</v>
      </c>
      <c r="N192" s="324">
        <v>3.2</v>
      </c>
      <c r="O192" s="324">
        <v>1.6</v>
      </c>
      <c r="P192" s="324">
        <v>1.6</v>
      </c>
      <c r="Q192" s="324" t="s">
        <v>12</v>
      </c>
      <c r="R192" s="324">
        <v>-55</v>
      </c>
      <c r="S192" s="324">
        <v>85</v>
      </c>
      <c r="T192" s="324">
        <v>1</v>
      </c>
      <c r="V192" s="360">
        <v>2000</v>
      </c>
      <c r="W192" s="336">
        <v>0.19800000000000001</v>
      </c>
      <c r="X192" s="361"/>
      <c r="Y192" s="362"/>
      <c r="Z192" s="362"/>
      <c r="AA192" s="352">
        <v>1</v>
      </c>
      <c r="AB192" s="362"/>
      <c r="AC192" s="362"/>
      <c r="AD192" s="362"/>
      <c r="AE192" s="362"/>
      <c r="AF192" s="362"/>
      <c r="AG192" s="362"/>
      <c r="AH192" s="362"/>
      <c r="AI192" s="362"/>
      <c r="AJ192" s="362"/>
      <c r="AK192" s="362"/>
      <c r="AL192" s="362"/>
      <c r="AM192" s="362"/>
      <c r="AN192" s="362"/>
      <c r="AO192" s="362"/>
      <c r="AP192" s="362"/>
      <c r="AQ192" s="362"/>
      <c r="AR192" s="362"/>
      <c r="AS192" s="362"/>
      <c r="AT192" s="362"/>
    </row>
    <row r="193" spans="1:46" ht="14.1" customHeight="1">
      <c r="A193" s="324" t="s">
        <v>24</v>
      </c>
      <c r="B193" s="348" t="s">
        <v>422</v>
      </c>
      <c r="C193" s="324">
        <v>47</v>
      </c>
      <c r="D193" s="324">
        <v>0.1</v>
      </c>
      <c r="E193" s="324">
        <v>0</v>
      </c>
      <c r="F193" s="324">
        <v>0.3</v>
      </c>
      <c r="G193" s="324">
        <v>10</v>
      </c>
      <c r="H193" s="324">
        <v>2E-3</v>
      </c>
      <c r="I193" s="324">
        <v>1.6000000000000001E-3</v>
      </c>
      <c r="J193" s="324">
        <v>2E-3</v>
      </c>
      <c r="K193" s="324">
        <v>1</v>
      </c>
      <c r="L193" s="324">
        <v>4.5999999999999996</v>
      </c>
      <c r="M193" s="324">
        <v>1210</v>
      </c>
      <c r="N193" s="324">
        <v>3.2</v>
      </c>
      <c r="O193" s="324">
        <v>2.5</v>
      </c>
      <c r="P193" s="324">
        <v>2</v>
      </c>
      <c r="Q193" s="324" t="s">
        <v>12</v>
      </c>
      <c r="R193" s="324">
        <v>-55</v>
      </c>
      <c r="S193" s="324">
        <v>85</v>
      </c>
      <c r="T193" s="324">
        <v>1</v>
      </c>
      <c r="V193" s="360">
        <v>1000</v>
      </c>
      <c r="W193" s="336">
        <v>0.38</v>
      </c>
      <c r="X193" s="361"/>
      <c r="Y193" s="362"/>
      <c r="Z193" s="362"/>
      <c r="AA193" s="352">
        <v>1</v>
      </c>
      <c r="AB193" s="362"/>
      <c r="AC193" s="362"/>
      <c r="AD193" s="362"/>
      <c r="AE193" s="362"/>
      <c r="AF193" s="362"/>
      <c r="AG193" s="362"/>
      <c r="AH193" s="362"/>
      <c r="AI193" s="362"/>
      <c r="AJ193" s="362"/>
      <c r="AK193" s="362"/>
      <c r="AL193" s="362"/>
      <c r="AM193" s="362"/>
      <c r="AN193" s="362"/>
      <c r="AO193" s="362"/>
      <c r="AP193" s="362"/>
      <c r="AQ193" s="362"/>
      <c r="AR193" s="362"/>
      <c r="AS193" s="362"/>
      <c r="AT193" s="362"/>
    </row>
    <row r="194" spans="1:46" ht="14.1" customHeight="1">
      <c r="A194" s="324" t="s">
        <v>24</v>
      </c>
      <c r="B194" s="348" t="s">
        <v>423</v>
      </c>
      <c r="C194" s="324">
        <v>47</v>
      </c>
      <c r="D194" s="324">
        <v>0.1</v>
      </c>
      <c r="E194" s="324">
        <v>-7.5</v>
      </c>
      <c r="F194" s="324">
        <v>0.2</v>
      </c>
      <c r="G194" s="324">
        <v>16</v>
      </c>
      <c r="H194" s="324">
        <v>2E-3</v>
      </c>
      <c r="I194" s="324">
        <v>1.8E-3</v>
      </c>
      <c r="J194" s="324">
        <v>1.1999999999999999E-3</v>
      </c>
      <c r="K194" s="324">
        <v>1</v>
      </c>
      <c r="L194" s="324">
        <v>3</v>
      </c>
      <c r="M194" s="324">
        <v>1210</v>
      </c>
      <c r="N194" s="324">
        <v>3.2</v>
      </c>
      <c r="O194" s="324">
        <v>2.5</v>
      </c>
      <c r="P194" s="324">
        <v>2</v>
      </c>
      <c r="Q194" s="324" t="s">
        <v>12</v>
      </c>
      <c r="R194" s="324">
        <v>-55</v>
      </c>
      <c r="S194" s="324">
        <v>85</v>
      </c>
      <c r="T194" s="324">
        <v>1</v>
      </c>
      <c r="V194" s="360">
        <v>1000</v>
      </c>
      <c r="W194" s="336">
        <v>0.27900000000000003</v>
      </c>
      <c r="X194" s="361"/>
      <c r="Y194" s="362"/>
      <c r="Z194" s="362"/>
      <c r="AA194" s="352">
        <v>1</v>
      </c>
      <c r="AB194" s="362"/>
      <c r="AC194" s="362"/>
      <c r="AD194" s="362"/>
      <c r="AE194" s="362"/>
      <c r="AF194" s="362"/>
      <c r="AG194" s="362"/>
      <c r="AH194" s="362"/>
      <c r="AI194" s="362"/>
      <c r="AJ194" s="362"/>
      <c r="AK194" s="362"/>
      <c r="AL194" s="362"/>
      <c r="AM194" s="362"/>
      <c r="AN194" s="362"/>
      <c r="AO194" s="362"/>
      <c r="AP194" s="362"/>
      <c r="AQ194" s="362"/>
      <c r="AR194" s="362"/>
      <c r="AS194" s="362"/>
      <c r="AT194" s="362"/>
    </row>
    <row r="195" spans="1:46" ht="14.1" customHeight="1">
      <c r="A195" s="324" t="s">
        <v>24</v>
      </c>
      <c r="B195" s="348" t="s">
        <v>454</v>
      </c>
      <c r="C195" s="324">
        <v>100</v>
      </c>
      <c r="D195" s="324">
        <v>0.2</v>
      </c>
      <c r="E195" s="324">
        <v>0</v>
      </c>
      <c r="F195" s="324">
        <v>0.35</v>
      </c>
      <c r="G195" s="324">
        <v>6.3</v>
      </c>
      <c r="H195" s="324">
        <v>1.1000000000000001E-3</v>
      </c>
      <c r="I195" s="324">
        <v>1.1000000000000001E-3</v>
      </c>
      <c r="J195" s="324">
        <v>2.0999999999999999E-3</v>
      </c>
      <c r="K195" s="324">
        <v>1</v>
      </c>
      <c r="L195" s="324">
        <v>4.5999999999999996</v>
      </c>
      <c r="M195" s="324">
        <v>1210</v>
      </c>
      <c r="N195" s="324">
        <v>3.2</v>
      </c>
      <c r="O195" s="324">
        <v>2.5</v>
      </c>
      <c r="P195" s="324">
        <v>2</v>
      </c>
      <c r="Q195" s="324" t="s">
        <v>12</v>
      </c>
      <c r="R195" s="324">
        <v>-55</v>
      </c>
      <c r="S195" s="324">
        <v>85</v>
      </c>
      <c r="T195" s="324">
        <v>1</v>
      </c>
      <c r="V195" s="360">
        <v>1000</v>
      </c>
      <c r="W195" s="336">
        <v>0.4</v>
      </c>
      <c r="X195" s="361"/>
      <c r="Y195" s="362"/>
      <c r="Z195" s="362"/>
      <c r="AA195" s="352">
        <v>1</v>
      </c>
      <c r="AB195" s="362"/>
      <c r="AC195" s="362"/>
      <c r="AD195" s="362"/>
      <c r="AE195" s="362"/>
      <c r="AF195" s="362"/>
      <c r="AG195" s="362"/>
      <c r="AH195" s="362"/>
      <c r="AI195" s="362"/>
      <c r="AJ195" s="362"/>
      <c r="AK195" s="362"/>
      <c r="AL195" s="362"/>
      <c r="AM195" s="362"/>
      <c r="AN195" s="362"/>
      <c r="AO195" s="362"/>
      <c r="AP195" s="362"/>
      <c r="AQ195" s="362"/>
      <c r="AR195" s="362"/>
      <c r="AS195" s="362"/>
      <c r="AT195" s="362"/>
    </row>
    <row r="196" spans="1:46" ht="14.1" customHeight="1">
      <c r="A196" s="324" t="s">
        <v>24</v>
      </c>
      <c r="B196" s="348" t="s">
        <v>452</v>
      </c>
      <c r="C196" s="324">
        <v>100</v>
      </c>
      <c r="D196" s="324">
        <v>0.2</v>
      </c>
      <c r="E196" s="324">
        <v>-2</v>
      </c>
      <c r="F196" s="324">
        <v>0.15</v>
      </c>
      <c r="G196" s="324">
        <v>6.3</v>
      </c>
      <c r="H196" s="324">
        <v>1.2999999999999999E-3</v>
      </c>
      <c r="I196" s="324">
        <v>1.2999999999999999E-3</v>
      </c>
      <c r="J196" s="324">
        <v>2E-3</v>
      </c>
      <c r="K196" s="324">
        <v>1</v>
      </c>
      <c r="L196" s="324">
        <v>3.5</v>
      </c>
      <c r="M196" s="324">
        <v>1206</v>
      </c>
      <c r="N196" s="324">
        <v>3.2</v>
      </c>
      <c r="O196" s="324">
        <v>1.6</v>
      </c>
      <c r="P196" s="324">
        <v>1.6</v>
      </c>
      <c r="Q196" s="324" t="s">
        <v>12</v>
      </c>
      <c r="R196" s="324">
        <v>-55</v>
      </c>
      <c r="S196" s="324">
        <v>85</v>
      </c>
      <c r="T196" s="324">
        <v>1</v>
      </c>
      <c r="V196" s="360">
        <v>2000</v>
      </c>
      <c r="W196" s="336">
        <v>0.30449999999999999</v>
      </c>
      <c r="X196" s="361"/>
      <c r="Y196" s="362"/>
      <c r="Z196" s="362"/>
      <c r="AA196" s="352">
        <v>1</v>
      </c>
      <c r="AB196" s="362"/>
      <c r="AC196" s="362"/>
      <c r="AD196" s="362"/>
      <c r="AE196" s="362"/>
      <c r="AF196" s="362"/>
      <c r="AG196" s="362"/>
      <c r="AH196" s="362"/>
      <c r="AI196" s="362"/>
      <c r="AJ196" s="362"/>
      <c r="AK196" s="362"/>
      <c r="AL196" s="362"/>
      <c r="AM196" s="362"/>
      <c r="AN196" s="362"/>
      <c r="AO196" s="362"/>
      <c r="AP196" s="362"/>
      <c r="AQ196" s="362"/>
      <c r="AR196" s="362"/>
      <c r="AS196" s="362"/>
      <c r="AT196" s="362"/>
    </row>
    <row r="197" spans="1:46" ht="14.1" customHeight="1">
      <c r="A197" s="324" t="s">
        <v>24</v>
      </c>
      <c r="B197" s="348" t="s">
        <v>2813</v>
      </c>
      <c r="C197" s="324">
        <v>100</v>
      </c>
      <c r="D197" s="324">
        <v>0.2</v>
      </c>
      <c r="E197" s="324">
        <v>0.7</v>
      </c>
      <c r="F197" s="324">
        <v>0.38</v>
      </c>
      <c r="G197" s="324">
        <v>6.3</v>
      </c>
      <c r="H197" s="324">
        <v>1.5E-3</v>
      </c>
      <c r="I197" s="324">
        <v>1.6000000000000001E-3</v>
      </c>
      <c r="J197" s="324">
        <v>6.0000000000000001E-3</v>
      </c>
      <c r="K197" s="324">
        <v>1</v>
      </c>
      <c r="L197" s="324">
        <v>5.0999999999999996</v>
      </c>
      <c r="M197" s="324">
        <v>1210</v>
      </c>
      <c r="N197" s="324">
        <v>3.2</v>
      </c>
      <c r="O197" s="324">
        <v>2.5</v>
      </c>
      <c r="P197" s="324">
        <v>2.5</v>
      </c>
      <c r="Q197" s="324" t="s">
        <v>2814</v>
      </c>
      <c r="R197" s="324">
        <v>-55</v>
      </c>
      <c r="S197" s="324">
        <v>105</v>
      </c>
      <c r="T197" s="324">
        <v>1</v>
      </c>
      <c r="V197" s="360">
        <v>1000</v>
      </c>
      <c r="W197" s="336">
        <v>0.435</v>
      </c>
      <c r="X197" s="361"/>
      <c r="Y197" s="362"/>
      <c r="Z197" s="362"/>
      <c r="AA197" s="352">
        <v>1</v>
      </c>
      <c r="AB197" s="362"/>
      <c r="AC197" s="362"/>
      <c r="AD197" s="362"/>
      <c r="AE197" s="362"/>
      <c r="AF197" s="362"/>
      <c r="AG197" s="362"/>
      <c r="AH197" s="362"/>
      <c r="AI197" s="362"/>
      <c r="AJ197" s="362"/>
      <c r="AK197" s="362"/>
      <c r="AL197" s="362"/>
      <c r="AM197" s="362"/>
      <c r="AN197" s="362"/>
      <c r="AO197" s="362"/>
      <c r="AP197" s="362"/>
      <c r="AQ197" s="362"/>
      <c r="AR197" s="362"/>
      <c r="AS197" s="362"/>
      <c r="AT197" s="362"/>
    </row>
    <row r="198" spans="1:46" ht="14.1" customHeight="1">
      <c r="A198" s="324" t="s">
        <v>24</v>
      </c>
      <c r="B198" s="348" t="s">
        <v>2815</v>
      </c>
      <c r="C198" s="324">
        <v>100</v>
      </c>
      <c r="D198" s="324">
        <v>0.2</v>
      </c>
      <c r="E198" s="348">
        <v>0.6</v>
      </c>
      <c r="F198" s="324">
        <v>0.55000000000000004</v>
      </c>
      <c r="G198" s="324">
        <v>4</v>
      </c>
      <c r="H198" s="324">
        <v>1.8E-3</v>
      </c>
      <c r="I198" s="324">
        <v>2E-3</v>
      </c>
      <c r="J198" s="324">
        <v>6.0000000000000001E-3</v>
      </c>
      <c r="K198" s="324">
        <v>1</v>
      </c>
      <c r="L198" s="324">
        <v>4.8</v>
      </c>
      <c r="M198" s="324">
        <v>1210</v>
      </c>
      <c r="N198" s="324">
        <v>3.2</v>
      </c>
      <c r="O198" s="324">
        <v>2.5</v>
      </c>
      <c r="P198" s="324">
        <v>2.5</v>
      </c>
      <c r="Q198" s="324" t="s">
        <v>2814</v>
      </c>
      <c r="R198" s="324">
        <v>-55</v>
      </c>
      <c r="S198" s="324">
        <v>105</v>
      </c>
      <c r="T198" s="324">
        <v>1</v>
      </c>
      <c r="V198" s="324">
        <v>1000</v>
      </c>
      <c r="W198" s="324">
        <v>0.435</v>
      </c>
      <c r="Y198" s="360"/>
      <c r="Z198" s="336"/>
      <c r="AA198" s="361">
        <v>1</v>
      </c>
      <c r="AB198" s="362"/>
      <c r="AC198" s="362"/>
      <c r="AD198" s="352"/>
      <c r="AE198" s="362"/>
      <c r="AF198" s="362"/>
      <c r="AG198" s="362"/>
      <c r="AH198" s="362"/>
      <c r="AI198" s="362"/>
      <c r="AJ198" s="362"/>
      <c r="AK198" s="362"/>
      <c r="AL198" s="362"/>
      <c r="AM198" s="362"/>
      <c r="AN198" s="362"/>
      <c r="AO198" s="362"/>
      <c r="AP198" s="362"/>
      <c r="AQ198" s="362"/>
      <c r="AR198" s="362"/>
      <c r="AS198" s="362"/>
      <c r="AT198" s="362"/>
    </row>
    <row r="199" spans="1:46" ht="14.1" customHeight="1">
      <c r="A199" s="324" t="s">
        <v>24</v>
      </c>
      <c r="B199" s="348" t="s">
        <v>4166</v>
      </c>
      <c r="C199" s="324">
        <v>100</v>
      </c>
      <c r="D199" s="324">
        <v>0.2</v>
      </c>
      <c r="E199" s="348">
        <v>0.7</v>
      </c>
      <c r="F199" s="324">
        <v>0.38</v>
      </c>
      <c r="G199" s="324">
        <v>6.3</v>
      </c>
      <c r="H199" s="324">
        <v>2E-3</v>
      </c>
      <c r="I199" s="324">
        <v>2E-3</v>
      </c>
      <c r="J199" s="324">
        <v>3.0000000000000001E-3</v>
      </c>
      <c r="K199" s="324">
        <v>0.76</v>
      </c>
      <c r="L199" s="324">
        <v>5.44</v>
      </c>
      <c r="M199" s="324">
        <v>1210</v>
      </c>
      <c r="N199" s="324">
        <v>3.2</v>
      </c>
      <c r="O199" s="324">
        <v>2.5</v>
      </c>
      <c r="P199" s="324">
        <v>2.5</v>
      </c>
      <c r="Q199" s="324" t="s">
        <v>2814</v>
      </c>
      <c r="R199" s="324">
        <v>-55</v>
      </c>
      <c r="S199" s="324">
        <v>105</v>
      </c>
      <c r="T199" s="324">
        <v>1</v>
      </c>
      <c r="V199" s="324">
        <v>1000</v>
      </c>
      <c r="W199" s="324">
        <v>0.436</v>
      </c>
      <c r="Y199" s="360"/>
      <c r="Z199" s="336"/>
      <c r="AA199" s="361">
        <v>1</v>
      </c>
      <c r="AB199" s="362"/>
      <c r="AC199" s="362"/>
      <c r="AD199" s="352"/>
      <c r="AE199" s="362"/>
      <c r="AF199" s="362"/>
      <c r="AG199" s="362"/>
      <c r="AH199" s="362"/>
      <c r="AI199" s="362"/>
      <c r="AJ199" s="362"/>
      <c r="AK199" s="362"/>
      <c r="AL199" s="362"/>
      <c r="AM199" s="362"/>
      <c r="AN199" s="362"/>
      <c r="AO199" s="362"/>
      <c r="AP199" s="362"/>
      <c r="AQ199" s="362"/>
      <c r="AR199" s="362"/>
      <c r="AS199" s="362"/>
      <c r="AT199" s="362"/>
    </row>
    <row r="200" spans="1:46" ht="14.1" customHeight="1">
      <c r="A200" s="324" t="s">
        <v>2557</v>
      </c>
      <c r="B200" s="324" t="s">
        <v>2680</v>
      </c>
      <c r="C200" s="324">
        <v>15</v>
      </c>
      <c r="D200" s="324">
        <v>0.2</v>
      </c>
      <c r="E200" s="324">
        <v>0</v>
      </c>
      <c r="F200" s="324">
        <v>1</v>
      </c>
      <c r="G200" s="324">
        <v>16</v>
      </c>
      <c r="H200" s="324">
        <v>4.4999999999999998E-2</v>
      </c>
      <c r="I200" s="324">
        <v>4.4999999999999998E-2</v>
      </c>
      <c r="J200" s="324">
        <v>4.4999999999999998E-2</v>
      </c>
      <c r="K200" s="324">
        <v>2</v>
      </c>
      <c r="L200" s="324">
        <v>1.9</v>
      </c>
      <c r="M200" s="324" t="s">
        <v>2672</v>
      </c>
      <c r="N200" s="324">
        <v>6.3</v>
      </c>
      <c r="O200" s="324">
        <v>6.3</v>
      </c>
      <c r="P200" s="324">
        <v>4.2</v>
      </c>
      <c r="Q200" s="324" t="s">
        <v>2357</v>
      </c>
      <c r="R200" s="324">
        <v>-55</v>
      </c>
      <c r="S200" s="324">
        <v>105</v>
      </c>
      <c r="T200" s="324">
        <v>1</v>
      </c>
      <c r="U200" s="324" t="s">
        <v>2544</v>
      </c>
      <c r="V200" s="324">
        <v>1000</v>
      </c>
      <c r="W200" s="324">
        <v>0.38</v>
      </c>
      <c r="X200" s="311"/>
      <c r="Y200" s="311"/>
      <c r="AA200" s="352">
        <v>2</v>
      </c>
      <c r="AB200" s="353"/>
      <c r="AC200" s="353"/>
      <c r="AD200" s="353"/>
      <c r="AE200" s="353"/>
      <c r="AF200" s="353"/>
      <c r="AG200" s="353"/>
      <c r="AH200" s="353"/>
      <c r="AI200" s="353"/>
      <c r="AJ200" s="353"/>
      <c r="AK200" s="353"/>
      <c r="AL200" s="353"/>
      <c r="AM200" s="353"/>
      <c r="AN200" s="353"/>
      <c r="AO200" s="353"/>
      <c r="AP200" s="353"/>
      <c r="AQ200" s="353"/>
      <c r="AR200" s="353"/>
      <c r="AS200" s="353"/>
      <c r="AT200" s="353"/>
    </row>
    <row r="201" spans="1:46" ht="14.1" customHeight="1">
      <c r="A201" s="324" t="s">
        <v>2557</v>
      </c>
      <c r="B201" s="324" t="s">
        <v>2690</v>
      </c>
      <c r="C201" s="324">
        <v>39</v>
      </c>
      <c r="D201" s="324">
        <v>0.2</v>
      </c>
      <c r="E201" s="324">
        <v>0</v>
      </c>
      <c r="F201" s="324">
        <v>1</v>
      </c>
      <c r="G201" s="324">
        <v>16</v>
      </c>
      <c r="H201" s="324">
        <v>2.4E-2</v>
      </c>
      <c r="I201" s="324">
        <v>2.4E-2</v>
      </c>
      <c r="J201" s="324">
        <v>2.4E-2</v>
      </c>
      <c r="K201" s="324">
        <v>2</v>
      </c>
      <c r="L201" s="324">
        <v>2.5</v>
      </c>
      <c r="M201" s="324" t="s">
        <v>2689</v>
      </c>
      <c r="N201" s="324">
        <v>6.3</v>
      </c>
      <c r="O201" s="324">
        <v>6.3</v>
      </c>
      <c r="P201" s="324">
        <v>5.7</v>
      </c>
      <c r="Q201" s="324" t="s">
        <v>2357</v>
      </c>
      <c r="R201" s="324">
        <v>-55</v>
      </c>
      <c r="S201" s="324">
        <v>105</v>
      </c>
      <c r="T201" s="324">
        <v>1</v>
      </c>
      <c r="U201" s="324" t="s">
        <v>2544</v>
      </c>
      <c r="V201" s="324">
        <v>1000</v>
      </c>
      <c r="W201" s="324">
        <v>0.22600000000000001</v>
      </c>
      <c r="X201" s="311"/>
      <c r="Y201" s="311"/>
      <c r="AA201" s="352">
        <v>2</v>
      </c>
      <c r="AB201" s="353"/>
      <c r="AC201" s="353"/>
      <c r="AD201" s="353"/>
      <c r="AE201" s="353"/>
      <c r="AF201" s="353"/>
      <c r="AG201" s="353"/>
      <c r="AH201" s="353"/>
      <c r="AI201" s="353"/>
      <c r="AJ201" s="353"/>
      <c r="AK201" s="353"/>
      <c r="AL201" s="353"/>
      <c r="AM201" s="353"/>
      <c r="AN201" s="353"/>
      <c r="AO201" s="353"/>
      <c r="AP201" s="353"/>
      <c r="AQ201" s="353"/>
      <c r="AR201" s="353"/>
      <c r="AS201" s="353"/>
      <c r="AT201" s="353"/>
    </row>
    <row r="202" spans="1:46" ht="14.1" customHeight="1">
      <c r="A202" s="324" t="s">
        <v>2557</v>
      </c>
      <c r="B202" s="324" t="s">
        <v>2688</v>
      </c>
      <c r="C202" s="324">
        <v>39</v>
      </c>
      <c r="D202" s="324">
        <v>0.2</v>
      </c>
      <c r="E202" s="324">
        <v>0</v>
      </c>
      <c r="F202" s="324">
        <v>1</v>
      </c>
      <c r="G202" s="324">
        <v>16</v>
      </c>
      <c r="H202" s="324">
        <v>4.4999999999999998E-2</v>
      </c>
      <c r="I202" s="324">
        <v>4.4999999999999998E-2</v>
      </c>
      <c r="J202" s="324">
        <v>4.4999999999999998E-2</v>
      </c>
      <c r="K202" s="324">
        <v>2</v>
      </c>
      <c r="L202" s="324">
        <v>2</v>
      </c>
      <c r="M202" s="324" t="s">
        <v>2689</v>
      </c>
      <c r="N202" s="324">
        <v>6.3</v>
      </c>
      <c r="O202" s="324">
        <v>6.3</v>
      </c>
      <c r="P202" s="324">
        <v>5.7</v>
      </c>
      <c r="Q202" s="324" t="s">
        <v>2357</v>
      </c>
      <c r="R202" s="324">
        <v>-55</v>
      </c>
      <c r="S202" s="324">
        <v>105</v>
      </c>
      <c r="T202" s="324">
        <v>1</v>
      </c>
      <c r="U202" s="324" t="s">
        <v>2544</v>
      </c>
      <c r="V202" s="324">
        <v>1000</v>
      </c>
      <c r="W202" s="324">
        <v>0.42</v>
      </c>
      <c r="X202" s="311"/>
      <c r="Y202" s="311"/>
      <c r="AA202" s="352">
        <v>2</v>
      </c>
      <c r="AB202" s="353"/>
      <c r="AC202" s="353"/>
      <c r="AD202" s="353"/>
      <c r="AE202" s="353"/>
      <c r="AF202" s="353"/>
      <c r="AG202" s="353"/>
      <c r="AH202" s="353"/>
      <c r="AI202" s="353"/>
      <c r="AJ202" s="353"/>
      <c r="AK202" s="353"/>
      <c r="AL202" s="353"/>
      <c r="AM202" s="353"/>
      <c r="AN202" s="353"/>
      <c r="AO202" s="353"/>
      <c r="AP202" s="353"/>
      <c r="AQ202" s="353"/>
      <c r="AR202" s="353"/>
      <c r="AS202" s="353"/>
      <c r="AT202" s="353"/>
    </row>
    <row r="203" spans="1:46" ht="14.1" customHeight="1">
      <c r="A203" s="324" t="s">
        <v>2557</v>
      </c>
      <c r="B203" s="324" t="s">
        <v>2691</v>
      </c>
      <c r="C203" s="324">
        <v>56</v>
      </c>
      <c r="D203" s="324">
        <v>0.2</v>
      </c>
      <c r="E203" s="324">
        <v>0</v>
      </c>
      <c r="F203" s="324">
        <v>1</v>
      </c>
      <c r="G203" s="324">
        <v>16</v>
      </c>
      <c r="H203" s="324">
        <v>0.04</v>
      </c>
      <c r="I203" s="324">
        <v>0.04</v>
      </c>
      <c r="J203" s="324">
        <v>0.04</v>
      </c>
      <c r="K203" s="324">
        <v>2</v>
      </c>
      <c r="L203" s="324">
        <v>2.2999999999999998</v>
      </c>
      <c r="M203" s="324" t="s">
        <v>2650</v>
      </c>
      <c r="N203" s="324">
        <v>8</v>
      </c>
      <c r="O203" s="324">
        <v>8</v>
      </c>
      <c r="P203" s="324">
        <v>6.7</v>
      </c>
      <c r="Q203" s="324" t="s">
        <v>2357</v>
      </c>
      <c r="R203" s="324">
        <v>-55</v>
      </c>
      <c r="S203" s="324">
        <v>105</v>
      </c>
      <c r="T203" s="324">
        <v>1</v>
      </c>
      <c r="U203" s="324" t="s">
        <v>2544</v>
      </c>
      <c r="V203" s="324">
        <v>1000</v>
      </c>
      <c r="W203" s="324">
        <v>0.251</v>
      </c>
      <c r="X203" s="311"/>
      <c r="Y203" s="311"/>
      <c r="AA203" s="352">
        <v>2</v>
      </c>
      <c r="AB203" s="353"/>
      <c r="AC203" s="353"/>
      <c r="AD203" s="353"/>
      <c r="AE203" s="353"/>
      <c r="AF203" s="353"/>
      <c r="AG203" s="353"/>
      <c r="AH203" s="353"/>
      <c r="AI203" s="353"/>
      <c r="AJ203" s="353"/>
      <c r="AK203" s="353"/>
      <c r="AL203" s="353"/>
      <c r="AM203" s="353"/>
      <c r="AN203" s="353"/>
      <c r="AO203" s="353"/>
      <c r="AP203" s="353"/>
      <c r="AQ203" s="353"/>
      <c r="AR203" s="353"/>
      <c r="AS203" s="353"/>
      <c r="AT203" s="353"/>
    </row>
    <row r="204" spans="1:46" ht="14.1" customHeight="1">
      <c r="A204" s="324" t="s">
        <v>2557</v>
      </c>
      <c r="B204" s="324" t="s">
        <v>2577</v>
      </c>
      <c r="C204" s="324">
        <v>68</v>
      </c>
      <c r="D204" s="324">
        <v>0.2</v>
      </c>
      <c r="E204" s="324">
        <v>0</v>
      </c>
      <c r="F204" s="324">
        <v>1</v>
      </c>
      <c r="G204" s="324">
        <v>16</v>
      </c>
      <c r="H204" s="324">
        <v>7.0000000000000001E-3</v>
      </c>
      <c r="I204" s="324">
        <v>7.0000000000000001E-3</v>
      </c>
      <c r="J204" s="324">
        <v>7.0000000000000001E-3</v>
      </c>
      <c r="K204" s="324">
        <v>1</v>
      </c>
      <c r="L204" s="324">
        <v>5.6</v>
      </c>
      <c r="M204" s="324" t="s">
        <v>2559</v>
      </c>
      <c r="N204" s="324">
        <v>8</v>
      </c>
      <c r="O204" s="324">
        <v>8</v>
      </c>
      <c r="P204" s="324">
        <v>11.5</v>
      </c>
      <c r="Q204" s="324" t="s">
        <v>2357</v>
      </c>
      <c r="R204" s="324">
        <v>-55</v>
      </c>
      <c r="S204" s="324">
        <v>105</v>
      </c>
      <c r="T204" s="324">
        <v>0</v>
      </c>
      <c r="U204" s="324">
        <v>3.5</v>
      </c>
      <c r="V204" s="324">
        <v>1000</v>
      </c>
      <c r="W204" s="324">
        <v>0.21</v>
      </c>
      <c r="X204" s="311"/>
      <c r="Y204" s="311"/>
      <c r="AA204" s="352">
        <v>2</v>
      </c>
      <c r="AB204" s="353"/>
      <c r="AC204" s="353"/>
      <c r="AD204" s="353"/>
      <c r="AE204" s="353"/>
      <c r="AF204" s="353"/>
      <c r="AG204" s="353"/>
      <c r="AH204" s="353"/>
      <c r="AI204" s="353"/>
      <c r="AJ204" s="353"/>
      <c r="AK204" s="353"/>
      <c r="AL204" s="353"/>
      <c r="AM204" s="353"/>
      <c r="AN204" s="353"/>
      <c r="AO204" s="353"/>
      <c r="AP204" s="353"/>
      <c r="AQ204" s="353"/>
      <c r="AR204" s="353"/>
      <c r="AS204" s="353"/>
      <c r="AT204" s="353"/>
    </row>
    <row r="205" spans="1:46" ht="14.1" customHeight="1">
      <c r="A205" s="324" t="s">
        <v>2557</v>
      </c>
      <c r="B205" s="324" t="s">
        <v>2692</v>
      </c>
      <c r="C205" s="324">
        <v>82</v>
      </c>
      <c r="D205" s="324">
        <v>0.2</v>
      </c>
      <c r="E205" s="324">
        <v>0</v>
      </c>
      <c r="F205" s="324">
        <v>1</v>
      </c>
      <c r="G205" s="324">
        <v>16</v>
      </c>
      <c r="H205" s="324">
        <v>0.04</v>
      </c>
      <c r="I205" s="324">
        <v>0.04</v>
      </c>
      <c r="J205" s="324">
        <v>0.04</v>
      </c>
      <c r="K205" s="324">
        <v>2</v>
      </c>
      <c r="L205" s="324">
        <v>2.2999999999999998</v>
      </c>
      <c r="M205" s="324" t="s">
        <v>2650</v>
      </c>
      <c r="N205" s="324">
        <v>8</v>
      </c>
      <c r="O205" s="324">
        <v>8</v>
      </c>
      <c r="P205" s="324">
        <v>6.7</v>
      </c>
      <c r="Q205" s="324" t="s">
        <v>2357</v>
      </c>
      <c r="R205" s="324">
        <v>-55</v>
      </c>
      <c r="S205" s="324">
        <v>105</v>
      </c>
      <c r="T205" s="324">
        <v>1</v>
      </c>
      <c r="U205" s="324" t="s">
        <v>2544</v>
      </c>
      <c r="V205" s="324">
        <v>1000</v>
      </c>
      <c r="W205" s="324">
        <v>0.28699999999999998</v>
      </c>
      <c r="X205" s="311"/>
      <c r="Y205" s="311"/>
      <c r="AA205" s="352">
        <v>2</v>
      </c>
      <c r="AB205" s="353"/>
      <c r="AC205" s="353"/>
      <c r="AD205" s="353"/>
      <c r="AE205" s="353"/>
      <c r="AF205" s="353"/>
      <c r="AG205" s="353"/>
      <c r="AH205" s="353"/>
      <c r="AI205" s="353"/>
      <c r="AJ205" s="353"/>
      <c r="AK205" s="353"/>
      <c r="AL205" s="353"/>
      <c r="AM205" s="353"/>
      <c r="AN205" s="353"/>
      <c r="AO205" s="353"/>
      <c r="AP205" s="353"/>
      <c r="AQ205" s="353"/>
      <c r="AR205" s="353"/>
      <c r="AS205" s="353"/>
      <c r="AT205" s="353"/>
    </row>
    <row r="206" spans="1:46" ht="14.1" customHeight="1">
      <c r="A206" s="324" t="s">
        <v>2557</v>
      </c>
      <c r="B206" s="324" t="s">
        <v>2573</v>
      </c>
      <c r="C206" s="324">
        <v>100</v>
      </c>
      <c r="D206" s="324">
        <v>0.2</v>
      </c>
      <c r="E206" s="324">
        <v>0</v>
      </c>
      <c r="F206" s="324">
        <v>1</v>
      </c>
      <c r="G206" s="324">
        <v>10</v>
      </c>
      <c r="H206" s="324">
        <v>7.0000000000000001E-3</v>
      </c>
      <c r="I206" s="324">
        <v>7.0000000000000001E-3</v>
      </c>
      <c r="J206" s="324">
        <v>7.0000000000000001E-3</v>
      </c>
      <c r="K206" s="324">
        <v>1</v>
      </c>
      <c r="L206" s="324">
        <v>5.6</v>
      </c>
      <c r="M206" s="324" t="s">
        <v>2559</v>
      </c>
      <c r="N206" s="324">
        <v>8</v>
      </c>
      <c r="O206" s="324">
        <v>8</v>
      </c>
      <c r="P206" s="324">
        <v>11.5</v>
      </c>
      <c r="Q206" s="324" t="s">
        <v>2357</v>
      </c>
      <c r="R206" s="324">
        <v>-55</v>
      </c>
      <c r="S206" s="324">
        <v>105</v>
      </c>
      <c r="T206" s="324">
        <v>0</v>
      </c>
      <c r="U206" s="324">
        <v>3.5</v>
      </c>
      <c r="V206" s="324">
        <v>1000</v>
      </c>
      <c r="W206" s="324">
        <v>0.22</v>
      </c>
      <c r="X206" s="311"/>
      <c r="Y206" s="311"/>
      <c r="AA206" s="352">
        <v>2</v>
      </c>
      <c r="AB206" s="353"/>
      <c r="AC206" s="353"/>
      <c r="AD206" s="353"/>
      <c r="AE206" s="353"/>
      <c r="AF206" s="353"/>
      <c r="AG206" s="353"/>
      <c r="AH206" s="353"/>
      <c r="AI206" s="353"/>
      <c r="AJ206" s="353"/>
      <c r="AK206" s="353"/>
      <c r="AL206" s="353"/>
      <c r="AM206" s="353"/>
      <c r="AN206" s="353"/>
      <c r="AO206" s="353"/>
      <c r="AP206" s="353"/>
      <c r="AQ206" s="353"/>
      <c r="AR206" s="353"/>
      <c r="AS206" s="353"/>
      <c r="AT206" s="353"/>
    </row>
    <row r="207" spans="1:46" ht="14.1" customHeight="1">
      <c r="A207" s="324" t="s">
        <v>2557</v>
      </c>
      <c r="B207" s="324" t="s">
        <v>2578</v>
      </c>
      <c r="C207" s="324">
        <v>100</v>
      </c>
      <c r="D207" s="324">
        <v>0.2</v>
      </c>
      <c r="E207" s="324">
        <v>0</v>
      </c>
      <c r="F207" s="324">
        <v>1</v>
      </c>
      <c r="G207" s="324">
        <v>16</v>
      </c>
      <c r="H207" s="324">
        <v>7.0000000000000001E-3</v>
      </c>
      <c r="I207" s="324">
        <v>7.0000000000000001E-3</v>
      </c>
      <c r="J207" s="324">
        <v>7.0000000000000001E-3</v>
      </c>
      <c r="K207" s="324">
        <v>1</v>
      </c>
      <c r="L207" s="324">
        <v>5.6</v>
      </c>
      <c r="M207" s="324" t="s">
        <v>2559</v>
      </c>
      <c r="N207" s="324">
        <v>8</v>
      </c>
      <c r="O207" s="324">
        <v>8</v>
      </c>
      <c r="P207" s="324">
        <v>11.5</v>
      </c>
      <c r="Q207" s="324" t="s">
        <v>2357</v>
      </c>
      <c r="R207" s="324">
        <v>-55</v>
      </c>
      <c r="S207" s="324">
        <v>105</v>
      </c>
      <c r="T207" s="324">
        <v>0</v>
      </c>
      <c r="U207" s="324">
        <v>3.5</v>
      </c>
      <c r="V207" s="324">
        <v>1000</v>
      </c>
      <c r="W207" s="324">
        <v>0.21</v>
      </c>
      <c r="X207" s="311"/>
      <c r="Y207" s="311"/>
      <c r="AA207" s="352">
        <v>2</v>
      </c>
      <c r="AB207" s="353"/>
      <c r="AC207" s="353"/>
      <c r="AD207" s="353"/>
      <c r="AE207" s="353"/>
      <c r="AF207" s="353"/>
      <c r="AG207" s="353"/>
      <c r="AH207" s="353"/>
      <c r="AI207" s="353"/>
      <c r="AJ207" s="353"/>
      <c r="AK207" s="353"/>
      <c r="AL207" s="353"/>
      <c r="AM207" s="353"/>
      <c r="AN207" s="353"/>
      <c r="AO207" s="353"/>
      <c r="AP207" s="353"/>
      <c r="AQ207" s="353"/>
      <c r="AR207" s="353"/>
      <c r="AS207" s="353"/>
      <c r="AT207" s="353"/>
    </row>
    <row r="208" spans="1:46" ht="14.1" customHeight="1">
      <c r="A208" s="324" t="s">
        <v>2557</v>
      </c>
      <c r="B208" s="324" t="s">
        <v>2592</v>
      </c>
      <c r="C208" s="324">
        <v>100</v>
      </c>
      <c r="D208" s="324">
        <v>0.2</v>
      </c>
      <c r="E208" s="324">
        <v>0</v>
      </c>
      <c r="F208" s="324">
        <v>1</v>
      </c>
      <c r="G208" s="324">
        <v>2.5</v>
      </c>
      <c r="H208" s="324">
        <v>7.0000000000000001E-3</v>
      </c>
      <c r="I208" s="324">
        <v>7.0000000000000001E-3</v>
      </c>
      <c r="J208" s="324">
        <v>7.0000000000000001E-3</v>
      </c>
      <c r="K208" s="324">
        <v>1.5</v>
      </c>
      <c r="L208" s="324">
        <v>4.2</v>
      </c>
      <c r="M208" s="324" t="s">
        <v>2593</v>
      </c>
      <c r="N208" s="324">
        <v>5</v>
      </c>
      <c r="O208" s="324">
        <v>5</v>
      </c>
      <c r="P208" s="324">
        <v>8</v>
      </c>
      <c r="Q208" s="324" t="s">
        <v>2357</v>
      </c>
      <c r="R208" s="324">
        <v>-55</v>
      </c>
      <c r="S208" s="324">
        <v>105</v>
      </c>
      <c r="T208" s="324">
        <v>0</v>
      </c>
      <c r="U208" s="324">
        <v>2</v>
      </c>
      <c r="V208" s="324">
        <v>2000</v>
      </c>
      <c r="W208" s="324">
        <v>0.2</v>
      </c>
      <c r="X208" s="311"/>
      <c r="Y208" s="311"/>
      <c r="AA208" s="352">
        <v>2</v>
      </c>
      <c r="AB208" s="353"/>
      <c r="AC208" s="353"/>
      <c r="AD208" s="353"/>
      <c r="AE208" s="353"/>
      <c r="AF208" s="353"/>
      <c r="AG208" s="353"/>
      <c r="AH208" s="353"/>
      <c r="AI208" s="353"/>
      <c r="AJ208" s="353"/>
      <c r="AK208" s="353"/>
      <c r="AL208" s="353"/>
      <c r="AM208" s="353"/>
      <c r="AN208" s="353"/>
      <c r="AO208" s="353"/>
      <c r="AP208" s="353"/>
      <c r="AQ208" s="353"/>
      <c r="AR208" s="353"/>
      <c r="AS208" s="353"/>
      <c r="AT208" s="353"/>
    </row>
    <row r="209" spans="1:46" ht="14.1" customHeight="1">
      <c r="A209" s="324" t="s">
        <v>2557</v>
      </c>
      <c r="B209" s="324" t="s">
        <v>2671</v>
      </c>
      <c r="C209" s="324">
        <v>100</v>
      </c>
      <c r="D209" s="324">
        <v>0.2</v>
      </c>
      <c r="E209" s="324">
        <v>0</v>
      </c>
      <c r="F209" s="324">
        <v>1</v>
      </c>
      <c r="G209" s="324">
        <v>2.5</v>
      </c>
      <c r="H209" s="324">
        <v>1.6E-2</v>
      </c>
      <c r="I209" s="324">
        <v>1.6E-2</v>
      </c>
      <c r="J209" s="324">
        <v>1.6E-2</v>
      </c>
      <c r="K209" s="324">
        <v>2</v>
      </c>
      <c r="L209" s="324">
        <v>3.5</v>
      </c>
      <c r="M209" s="324" t="s">
        <v>2672</v>
      </c>
      <c r="N209" s="324">
        <v>6.3</v>
      </c>
      <c r="O209" s="324">
        <v>6.3</v>
      </c>
      <c r="P209" s="324">
        <v>4.2</v>
      </c>
      <c r="Q209" s="324" t="s">
        <v>2357</v>
      </c>
      <c r="R209" s="324">
        <v>-55</v>
      </c>
      <c r="S209" s="324">
        <v>105</v>
      </c>
      <c r="T209" s="324">
        <v>1</v>
      </c>
      <c r="U209" s="324" t="s">
        <v>2544</v>
      </c>
      <c r="V209" s="324">
        <v>1000</v>
      </c>
      <c r="W209" s="324">
        <v>0.27</v>
      </c>
      <c r="X209" s="311"/>
      <c r="Y209" s="311"/>
      <c r="AA209" s="352">
        <v>2</v>
      </c>
      <c r="AB209" s="353"/>
      <c r="AC209" s="353"/>
      <c r="AD209" s="353"/>
      <c r="AE209" s="353"/>
      <c r="AF209" s="353"/>
      <c r="AG209" s="353"/>
      <c r="AH209" s="353"/>
      <c r="AI209" s="353"/>
      <c r="AJ209" s="353"/>
      <c r="AK209" s="353"/>
      <c r="AL209" s="353"/>
      <c r="AM209" s="353"/>
      <c r="AN209" s="353"/>
      <c r="AO209" s="353"/>
      <c r="AP209" s="353"/>
      <c r="AQ209" s="353"/>
      <c r="AR209" s="353"/>
      <c r="AS209" s="353"/>
      <c r="AT209" s="353"/>
    </row>
    <row r="210" spans="1:46" ht="14.1" customHeight="1">
      <c r="A210" s="324" t="s">
        <v>2557</v>
      </c>
      <c r="B210" s="324" t="s">
        <v>2677</v>
      </c>
      <c r="C210" s="324">
        <v>100</v>
      </c>
      <c r="D210" s="324">
        <v>0.2</v>
      </c>
      <c r="E210" s="324">
        <v>0</v>
      </c>
      <c r="F210" s="324">
        <v>1</v>
      </c>
      <c r="G210" s="324">
        <v>6.3</v>
      </c>
      <c r="H210" s="324">
        <v>1.7999999999999999E-2</v>
      </c>
      <c r="I210" s="324">
        <v>1.7999999999999999E-2</v>
      </c>
      <c r="J210" s="324">
        <v>1.7999999999999999E-2</v>
      </c>
      <c r="K210" s="324">
        <v>2</v>
      </c>
      <c r="L210" s="324">
        <v>3.2</v>
      </c>
      <c r="M210" s="324" t="s">
        <v>2672</v>
      </c>
      <c r="N210" s="324">
        <v>6.3</v>
      </c>
      <c r="O210" s="324">
        <v>6.3</v>
      </c>
      <c r="P210" s="324">
        <v>4.2</v>
      </c>
      <c r="Q210" s="324" t="s">
        <v>2357</v>
      </c>
      <c r="R210" s="324">
        <v>-55</v>
      </c>
      <c r="S210" s="324">
        <v>105</v>
      </c>
      <c r="T210" s="324">
        <v>1</v>
      </c>
      <c r="U210" s="324" t="s">
        <v>2544</v>
      </c>
      <c r="V210" s="324">
        <v>1000</v>
      </c>
      <c r="W210" s="324">
        <v>0.27</v>
      </c>
      <c r="X210" s="311"/>
      <c r="Y210" s="311"/>
      <c r="AA210" s="352">
        <v>2</v>
      </c>
      <c r="AB210" s="353"/>
      <c r="AC210" s="353"/>
      <c r="AD210" s="353"/>
      <c r="AE210" s="353"/>
      <c r="AF210" s="353"/>
      <c r="AG210" s="353"/>
      <c r="AH210" s="353"/>
      <c r="AI210" s="353"/>
      <c r="AJ210" s="353"/>
      <c r="AK210" s="353"/>
      <c r="AL210" s="353"/>
      <c r="AM210" s="353"/>
      <c r="AN210" s="353"/>
      <c r="AO210" s="353"/>
      <c r="AP210" s="353"/>
      <c r="AQ210" s="353"/>
      <c r="AR210" s="353"/>
      <c r="AS210" s="353"/>
      <c r="AT210" s="353"/>
    </row>
    <row r="211" spans="1:46" ht="14.1" customHeight="1">
      <c r="A211" s="324" t="s">
        <v>2557</v>
      </c>
      <c r="B211" s="324" t="s">
        <v>2686</v>
      </c>
      <c r="C211" s="324">
        <v>100</v>
      </c>
      <c r="D211" s="324">
        <v>0.2</v>
      </c>
      <c r="E211" s="324">
        <v>0</v>
      </c>
      <c r="F211" s="324">
        <v>1</v>
      </c>
      <c r="G211" s="324">
        <v>16</v>
      </c>
      <c r="H211" s="324">
        <v>2.4E-2</v>
      </c>
      <c r="I211" s="324">
        <v>2.4E-2</v>
      </c>
      <c r="J211" s="324">
        <v>2.4E-2</v>
      </c>
      <c r="K211" s="324">
        <v>2</v>
      </c>
      <c r="L211" s="324">
        <v>2.7</v>
      </c>
      <c r="M211" s="324" t="s">
        <v>2687</v>
      </c>
      <c r="N211" s="324">
        <v>6.3</v>
      </c>
      <c r="O211" s="324">
        <v>6.3</v>
      </c>
      <c r="P211" s="324">
        <v>7.7</v>
      </c>
      <c r="Q211" s="324" t="s">
        <v>2357</v>
      </c>
      <c r="R211" s="324">
        <v>-55</v>
      </c>
      <c r="S211" s="324">
        <v>105</v>
      </c>
      <c r="T211" s="324">
        <v>1</v>
      </c>
      <c r="U211" s="324" t="s">
        <v>2544</v>
      </c>
      <c r="V211" s="324">
        <v>1000</v>
      </c>
      <c r="W211" s="324">
        <v>100</v>
      </c>
      <c r="X211" s="311"/>
      <c r="Y211" s="311"/>
      <c r="AA211" s="352">
        <v>2</v>
      </c>
      <c r="AB211" s="353"/>
      <c r="AC211" s="353"/>
      <c r="AD211" s="353"/>
      <c r="AE211" s="353"/>
      <c r="AF211" s="353"/>
      <c r="AG211" s="353"/>
      <c r="AH211" s="353"/>
      <c r="AI211" s="353"/>
      <c r="AJ211" s="353"/>
      <c r="AK211" s="353"/>
      <c r="AL211" s="353"/>
      <c r="AM211" s="353"/>
      <c r="AN211" s="353"/>
      <c r="AO211" s="353"/>
      <c r="AP211" s="353"/>
      <c r="AQ211" s="353"/>
      <c r="AR211" s="353"/>
      <c r="AS211" s="353"/>
      <c r="AT211" s="353"/>
    </row>
    <row r="212" spans="1:46" ht="14.1" customHeight="1">
      <c r="A212" s="324" t="s">
        <v>2557</v>
      </c>
      <c r="B212" s="324" t="s">
        <v>2693</v>
      </c>
      <c r="C212" s="324">
        <v>100</v>
      </c>
      <c r="D212" s="324">
        <v>0.2</v>
      </c>
      <c r="E212" s="324">
        <v>0</v>
      </c>
      <c r="F212" s="324">
        <v>1</v>
      </c>
      <c r="G212" s="324">
        <v>16</v>
      </c>
      <c r="H212" s="324">
        <v>0.03</v>
      </c>
      <c r="I212" s="324">
        <v>0.03</v>
      </c>
      <c r="J212" s="324">
        <v>0.03</v>
      </c>
      <c r="K212" s="324">
        <v>2</v>
      </c>
      <c r="L212" s="324">
        <v>3.2</v>
      </c>
      <c r="M212" s="324" t="s">
        <v>2694</v>
      </c>
      <c r="N212" s="324">
        <v>10</v>
      </c>
      <c r="O212" s="324">
        <v>10</v>
      </c>
      <c r="P212" s="324">
        <v>7.7</v>
      </c>
      <c r="Q212" s="324" t="s">
        <v>2357</v>
      </c>
      <c r="R212" s="324">
        <v>-55</v>
      </c>
      <c r="S212" s="324">
        <v>105</v>
      </c>
      <c r="T212" s="324">
        <v>1</v>
      </c>
      <c r="U212" s="324" t="s">
        <v>2544</v>
      </c>
      <c r="V212" s="324">
        <v>1000</v>
      </c>
      <c r="W212" s="324">
        <v>0.41599999999999998</v>
      </c>
      <c r="X212" s="311"/>
      <c r="Y212" s="311"/>
      <c r="AA212" s="352">
        <v>2</v>
      </c>
      <c r="AB212" s="353"/>
      <c r="AC212" s="353"/>
      <c r="AD212" s="353"/>
      <c r="AE212" s="353"/>
      <c r="AF212" s="353"/>
      <c r="AG212" s="353"/>
      <c r="AH212" s="353"/>
      <c r="AI212" s="353"/>
      <c r="AJ212" s="353"/>
      <c r="AK212" s="353"/>
      <c r="AL212" s="353"/>
      <c r="AM212" s="353"/>
      <c r="AN212" s="353"/>
      <c r="AO212" s="353"/>
      <c r="AP212" s="353"/>
      <c r="AQ212" s="353"/>
      <c r="AR212" s="353"/>
      <c r="AS212" s="353"/>
      <c r="AT212" s="353"/>
    </row>
    <row r="213" spans="1:46" ht="14.1" customHeight="1">
      <c r="A213" s="324" t="s">
        <v>2557</v>
      </c>
      <c r="B213" s="324" t="s">
        <v>2566</v>
      </c>
      <c r="C213" s="324">
        <v>150</v>
      </c>
      <c r="D213" s="324">
        <v>0.2</v>
      </c>
      <c r="E213" s="324">
        <v>0</v>
      </c>
      <c r="F213" s="324">
        <v>1</v>
      </c>
      <c r="G213" s="324">
        <v>6.3</v>
      </c>
      <c r="H213" s="324">
        <v>7.0000000000000001E-3</v>
      </c>
      <c r="I213" s="324">
        <v>7.0000000000000001E-3</v>
      </c>
      <c r="J213" s="324">
        <v>7.0000000000000001E-3</v>
      </c>
      <c r="K213" s="324">
        <v>1</v>
      </c>
      <c r="L213" s="324">
        <v>5.6</v>
      </c>
      <c r="M213" s="324" t="s">
        <v>2559</v>
      </c>
      <c r="N213" s="324">
        <v>8</v>
      </c>
      <c r="O213" s="324">
        <v>8</v>
      </c>
      <c r="P213" s="324">
        <v>11.5</v>
      </c>
      <c r="Q213" s="324" t="s">
        <v>2357</v>
      </c>
      <c r="R213" s="324">
        <v>-55</v>
      </c>
      <c r="S213" s="324">
        <v>105</v>
      </c>
      <c r="T213" s="324">
        <v>0</v>
      </c>
      <c r="U213" s="324">
        <v>3.5</v>
      </c>
      <c r="V213" s="324">
        <v>1000</v>
      </c>
      <c r="W213" s="324">
        <v>0.21</v>
      </c>
      <c r="X213" s="311"/>
      <c r="Y213" s="311"/>
      <c r="AA213" s="352">
        <v>2</v>
      </c>
      <c r="AB213" s="353"/>
      <c r="AC213" s="353"/>
      <c r="AD213" s="353"/>
      <c r="AE213" s="353"/>
      <c r="AF213" s="353"/>
      <c r="AG213" s="353"/>
      <c r="AH213" s="353"/>
      <c r="AI213" s="353"/>
      <c r="AJ213" s="353"/>
      <c r="AK213" s="353"/>
      <c r="AL213" s="353"/>
      <c r="AM213" s="353"/>
      <c r="AN213" s="353"/>
      <c r="AO213" s="353"/>
      <c r="AP213" s="353"/>
      <c r="AQ213" s="353"/>
      <c r="AR213" s="353"/>
      <c r="AS213" s="353"/>
      <c r="AT213" s="353"/>
    </row>
    <row r="214" spans="1:46" ht="14.1" customHeight="1">
      <c r="A214" s="324" t="s">
        <v>2557</v>
      </c>
      <c r="B214" s="324" t="s">
        <v>2579</v>
      </c>
      <c r="C214" s="324">
        <v>150</v>
      </c>
      <c r="D214" s="324">
        <v>0.2</v>
      </c>
      <c r="E214" s="324">
        <v>0</v>
      </c>
      <c r="F214" s="324">
        <v>1</v>
      </c>
      <c r="G214" s="324">
        <v>16</v>
      </c>
      <c r="H214" s="324">
        <v>7.0000000000000001E-3</v>
      </c>
      <c r="I214" s="324">
        <v>7.0000000000000001E-3</v>
      </c>
      <c r="J214" s="324">
        <v>7.0000000000000001E-3</v>
      </c>
      <c r="K214" s="324">
        <v>1</v>
      </c>
      <c r="L214" s="324">
        <v>6.1</v>
      </c>
      <c r="M214" s="324" t="s">
        <v>2562</v>
      </c>
      <c r="N214" s="324">
        <v>10</v>
      </c>
      <c r="O214" s="324">
        <v>10</v>
      </c>
      <c r="P214" s="324">
        <v>12.5</v>
      </c>
      <c r="Q214" s="324" t="s">
        <v>2357</v>
      </c>
      <c r="R214" s="324">
        <v>-55</v>
      </c>
      <c r="S214" s="324">
        <v>105</v>
      </c>
      <c r="T214" s="324">
        <v>0</v>
      </c>
      <c r="U214" s="324">
        <v>5</v>
      </c>
      <c r="V214" s="324">
        <v>1000</v>
      </c>
      <c r="W214" s="324">
        <v>0.26</v>
      </c>
      <c r="X214" s="311"/>
      <c r="Y214" s="311"/>
      <c r="AA214" s="352">
        <v>2</v>
      </c>
      <c r="AB214" s="353"/>
      <c r="AC214" s="353"/>
      <c r="AD214" s="353"/>
      <c r="AE214" s="353"/>
      <c r="AF214" s="353"/>
      <c r="AG214" s="353"/>
      <c r="AH214" s="353"/>
      <c r="AI214" s="353"/>
      <c r="AJ214" s="353"/>
      <c r="AK214" s="353"/>
      <c r="AL214" s="353"/>
      <c r="AM214" s="353"/>
      <c r="AN214" s="353"/>
      <c r="AO214" s="353"/>
      <c r="AP214" s="353"/>
      <c r="AQ214" s="353"/>
      <c r="AR214" s="353"/>
      <c r="AS214" s="353"/>
      <c r="AT214" s="353"/>
    </row>
    <row r="215" spans="1:46" ht="14.1" customHeight="1">
      <c r="A215" s="324" t="s">
        <v>2557</v>
      </c>
      <c r="B215" s="324" t="s">
        <v>2678</v>
      </c>
      <c r="C215" s="324">
        <v>150</v>
      </c>
      <c r="D215" s="324">
        <v>0.2</v>
      </c>
      <c r="E215" s="324">
        <v>0</v>
      </c>
      <c r="F215" s="324">
        <v>1</v>
      </c>
      <c r="G215" s="324">
        <v>6.3</v>
      </c>
      <c r="H215" s="324">
        <v>1.7999999999999999E-2</v>
      </c>
      <c r="I215" s="324">
        <v>1.7999999999999999E-2</v>
      </c>
      <c r="J215" s="324">
        <v>1.7999999999999999E-2</v>
      </c>
      <c r="K215" s="324">
        <v>2</v>
      </c>
      <c r="L215" s="324">
        <v>3.2</v>
      </c>
      <c r="M215" s="324" t="s">
        <v>2672</v>
      </c>
      <c r="N215" s="324">
        <v>6.3</v>
      </c>
      <c r="O215" s="324">
        <v>6.3</v>
      </c>
      <c r="P215" s="324">
        <v>4.2</v>
      </c>
      <c r="Q215" s="324" t="s">
        <v>2357</v>
      </c>
      <c r="R215" s="324">
        <v>-55</v>
      </c>
      <c r="S215" s="324">
        <v>105</v>
      </c>
      <c r="T215" s="324">
        <v>1</v>
      </c>
      <c r="U215" s="324" t="s">
        <v>2544</v>
      </c>
      <c r="V215" s="324">
        <v>1000</v>
      </c>
      <c r="W215" s="324">
        <v>0.28000000000000003</v>
      </c>
      <c r="X215" s="311"/>
      <c r="Y215" s="311"/>
      <c r="AA215" s="352">
        <v>2</v>
      </c>
      <c r="AB215" s="353"/>
      <c r="AC215" s="353"/>
      <c r="AD215" s="353"/>
      <c r="AE215" s="353"/>
      <c r="AF215" s="353"/>
      <c r="AG215" s="353"/>
      <c r="AH215" s="353"/>
      <c r="AI215" s="353"/>
      <c r="AJ215" s="353"/>
      <c r="AK215" s="353"/>
      <c r="AL215" s="353"/>
      <c r="AM215" s="353"/>
      <c r="AN215" s="353"/>
      <c r="AO215" s="353"/>
      <c r="AP215" s="353"/>
      <c r="AQ215" s="353"/>
      <c r="AR215" s="353"/>
      <c r="AS215" s="353"/>
      <c r="AT215" s="353"/>
    </row>
    <row r="216" spans="1:46" ht="14.1" customHeight="1">
      <c r="A216" s="324" t="s">
        <v>2557</v>
      </c>
      <c r="B216" s="324" t="s">
        <v>2648</v>
      </c>
      <c r="C216" s="324">
        <v>150</v>
      </c>
      <c r="D216" s="324">
        <v>0.2</v>
      </c>
      <c r="E216" s="324">
        <v>0</v>
      </c>
      <c r="F216" s="324">
        <v>1</v>
      </c>
      <c r="G216" s="324">
        <v>20</v>
      </c>
      <c r="H216" s="324">
        <v>0.02</v>
      </c>
      <c r="I216" s="324">
        <v>0.02</v>
      </c>
      <c r="J216" s="324">
        <v>0.02</v>
      </c>
      <c r="K216" s="324">
        <v>4.5</v>
      </c>
      <c r="L216" s="324">
        <v>4.75</v>
      </c>
      <c r="M216" s="324" t="s">
        <v>2641</v>
      </c>
      <c r="N216" s="324">
        <v>10</v>
      </c>
      <c r="O216" s="324">
        <v>10</v>
      </c>
      <c r="P216" s="324">
        <v>12.5</v>
      </c>
      <c r="Q216" s="324" t="s">
        <v>2357</v>
      </c>
      <c r="R216" s="324">
        <v>-55</v>
      </c>
      <c r="S216" s="324">
        <v>125</v>
      </c>
      <c r="T216" s="324">
        <v>0</v>
      </c>
      <c r="U216" s="324">
        <v>5</v>
      </c>
      <c r="V216" s="324">
        <v>1000</v>
      </c>
      <c r="W216" s="324">
        <v>0.42</v>
      </c>
      <c r="X216" s="311"/>
      <c r="Y216" s="311"/>
      <c r="AA216" s="352">
        <v>2</v>
      </c>
      <c r="AB216" s="353"/>
      <c r="AC216" s="353"/>
      <c r="AD216" s="353"/>
      <c r="AE216" s="353"/>
      <c r="AF216" s="353"/>
      <c r="AG216" s="353"/>
      <c r="AH216" s="353"/>
      <c r="AI216" s="353"/>
      <c r="AJ216" s="353"/>
      <c r="AK216" s="353"/>
      <c r="AL216" s="353"/>
      <c r="AM216" s="353"/>
      <c r="AN216" s="353"/>
      <c r="AO216" s="353"/>
      <c r="AP216" s="353"/>
      <c r="AQ216" s="353"/>
      <c r="AR216" s="353"/>
      <c r="AS216" s="353"/>
      <c r="AT216" s="353"/>
    </row>
    <row r="217" spans="1:46" ht="14.1" customHeight="1">
      <c r="A217" s="324" t="s">
        <v>2557</v>
      </c>
      <c r="B217" s="324" t="s">
        <v>2670</v>
      </c>
      <c r="C217" s="324">
        <v>150</v>
      </c>
      <c r="D217" s="324">
        <v>0.2</v>
      </c>
      <c r="E217" s="324">
        <v>0</v>
      </c>
      <c r="F217" s="324">
        <v>1</v>
      </c>
      <c r="G217" s="324">
        <v>16</v>
      </c>
      <c r="H217" s="324">
        <v>2.1999999999999999E-2</v>
      </c>
      <c r="I217" s="324">
        <v>2.1999999999999999E-2</v>
      </c>
      <c r="J217" s="324">
        <v>2.1999999999999999E-2</v>
      </c>
      <c r="K217" s="324">
        <v>2</v>
      </c>
      <c r="L217" s="324">
        <v>3.22</v>
      </c>
      <c r="M217" s="324" t="s">
        <v>2650</v>
      </c>
      <c r="N217" s="324">
        <v>8</v>
      </c>
      <c r="O217" s="324">
        <v>8</v>
      </c>
      <c r="P217" s="324">
        <v>6.7</v>
      </c>
      <c r="Q217" s="324" t="s">
        <v>2357</v>
      </c>
      <c r="R217" s="324">
        <v>-55</v>
      </c>
      <c r="S217" s="324">
        <v>105</v>
      </c>
      <c r="T217" s="324">
        <v>1</v>
      </c>
      <c r="U217" s="324" t="s">
        <v>2544</v>
      </c>
      <c r="V217" s="324">
        <v>1000</v>
      </c>
      <c r="W217" s="324">
        <v>0.25</v>
      </c>
      <c r="X217" s="311"/>
      <c r="Y217" s="311"/>
      <c r="AA217" s="352">
        <v>2</v>
      </c>
      <c r="AB217" s="353"/>
      <c r="AC217" s="353"/>
      <c r="AD217" s="353"/>
      <c r="AE217" s="353"/>
      <c r="AF217" s="353"/>
      <c r="AG217" s="353"/>
      <c r="AH217" s="353"/>
      <c r="AI217" s="353"/>
      <c r="AJ217" s="353"/>
      <c r="AK217" s="353"/>
      <c r="AL217" s="353"/>
      <c r="AM217" s="353"/>
      <c r="AN217" s="353"/>
      <c r="AO217" s="353"/>
      <c r="AP217" s="353"/>
      <c r="AQ217" s="353"/>
      <c r="AR217" s="353"/>
      <c r="AS217" s="353"/>
      <c r="AT217" s="353"/>
    </row>
    <row r="218" spans="1:46" ht="14.1" customHeight="1">
      <c r="A218" s="324" t="s">
        <v>2557</v>
      </c>
      <c r="B218" s="324" t="s">
        <v>2669</v>
      </c>
      <c r="C218" s="324">
        <v>150</v>
      </c>
      <c r="D218" s="324">
        <v>0.2</v>
      </c>
      <c r="E218" s="324">
        <v>0</v>
      </c>
      <c r="F218" s="324">
        <v>1</v>
      </c>
      <c r="G218" s="324">
        <v>10</v>
      </c>
      <c r="H218" s="324">
        <v>2.5000000000000001E-2</v>
      </c>
      <c r="I218" s="324">
        <v>2.5000000000000001E-2</v>
      </c>
      <c r="J218" s="324">
        <v>2.5000000000000001E-2</v>
      </c>
      <c r="K218" s="324">
        <v>2</v>
      </c>
      <c r="L218" s="324">
        <v>3</v>
      </c>
      <c r="M218" s="324" t="s">
        <v>2650</v>
      </c>
      <c r="N218" s="324">
        <v>8</v>
      </c>
      <c r="O218" s="324">
        <v>8</v>
      </c>
      <c r="P218" s="324">
        <v>6.7</v>
      </c>
      <c r="Q218" s="324" t="s">
        <v>2357</v>
      </c>
      <c r="R218" s="324">
        <v>-55</v>
      </c>
      <c r="S218" s="324">
        <v>105</v>
      </c>
      <c r="T218" s="324">
        <v>1</v>
      </c>
      <c r="U218" s="324" t="s">
        <v>2544</v>
      </c>
      <c r="V218" s="324">
        <v>1000</v>
      </c>
      <c r="W218" s="324">
        <v>0.23</v>
      </c>
      <c r="X218" s="311"/>
      <c r="Y218" s="311"/>
      <c r="AA218" s="352">
        <v>2</v>
      </c>
      <c r="AB218" s="353"/>
      <c r="AC218" s="353"/>
      <c r="AD218" s="353"/>
      <c r="AE218" s="353"/>
      <c r="AF218" s="353"/>
      <c r="AG218" s="353"/>
      <c r="AH218" s="353"/>
      <c r="AI218" s="353"/>
      <c r="AJ218" s="353"/>
      <c r="AK218" s="353"/>
      <c r="AL218" s="353"/>
      <c r="AM218" s="353"/>
      <c r="AN218" s="353"/>
      <c r="AO218" s="353"/>
      <c r="AP218" s="353"/>
      <c r="AQ218" s="353"/>
      <c r="AR218" s="353"/>
      <c r="AS218" s="353"/>
      <c r="AT218" s="353"/>
    </row>
    <row r="219" spans="1:46" ht="14.1" customHeight="1">
      <c r="A219" s="324" t="s">
        <v>2557</v>
      </c>
      <c r="B219" s="324" t="s">
        <v>2695</v>
      </c>
      <c r="C219" s="324">
        <v>150</v>
      </c>
      <c r="D219" s="324">
        <v>0.2</v>
      </c>
      <c r="E219" s="324">
        <v>0</v>
      </c>
      <c r="F219" s="324">
        <v>1</v>
      </c>
      <c r="G219" s="324">
        <v>16</v>
      </c>
      <c r="H219" s="324">
        <v>0.03</v>
      </c>
      <c r="I219" s="324">
        <v>0.03</v>
      </c>
      <c r="J219" s="324">
        <v>0.03</v>
      </c>
      <c r="K219" s="324">
        <v>2</v>
      </c>
      <c r="L219" s="324">
        <v>3.2</v>
      </c>
      <c r="M219" s="324" t="s">
        <v>2694</v>
      </c>
      <c r="N219" s="324">
        <v>10</v>
      </c>
      <c r="O219" s="324">
        <v>10</v>
      </c>
      <c r="P219" s="324">
        <v>7.7</v>
      </c>
      <c r="Q219" s="324" t="s">
        <v>2357</v>
      </c>
      <c r="R219" s="324">
        <v>-55</v>
      </c>
      <c r="S219" s="324">
        <v>105</v>
      </c>
      <c r="T219" s="324">
        <v>1</v>
      </c>
      <c r="U219" s="324" t="s">
        <v>2544</v>
      </c>
      <c r="V219" s="324">
        <v>1000</v>
      </c>
      <c r="W219" s="324">
        <v>0.41599999999999998</v>
      </c>
      <c r="X219" s="311"/>
      <c r="Y219" s="311"/>
      <c r="AA219" s="352">
        <v>2</v>
      </c>
      <c r="AB219" s="353"/>
      <c r="AC219" s="353"/>
      <c r="AD219" s="353"/>
      <c r="AE219" s="353"/>
      <c r="AF219" s="353"/>
      <c r="AG219" s="353"/>
      <c r="AH219" s="353"/>
      <c r="AI219" s="353"/>
      <c r="AJ219" s="353"/>
      <c r="AK219" s="353"/>
      <c r="AL219" s="353"/>
      <c r="AM219" s="353"/>
      <c r="AN219" s="353"/>
      <c r="AO219" s="353"/>
      <c r="AP219" s="353"/>
      <c r="AQ219" s="353"/>
      <c r="AR219" s="353"/>
      <c r="AS219" s="353"/>
      <c r="AT219" s="353"/>
    </row>
    <row r="220" spans="1:46" ht="14.1" customHeight="1">
      <c r="A220" s="324" t="s">
        <v>2557</v>
      </c>
      <c r="B220" s="324" t="s">
        <v>2637</v>
      </c>
      <c r="C220" s="324">
        <v>180</v>
      </c>
      <c r="D220" s="324">
        <v>0.2</v>
      </c>
      <c r="E220" s="324">
        <v>0</v>
      </c>
      <c r="F220" s="324">
        <v>1</v>
      </c>
      <c r="G220" s="324">
        <v>16</v>
      </c>
      <c r="H220" s="324">
        <v>1.2E-2</v>
      </c>
      <c r="I220" s="324">
        <v>1.2E-2</v>
      </c>
      <c r="J220" s="324">
        <v>1.2E-2</v>
      </c>
      <c r="K220" s="324">
        <v>2</v>
      </c>
      <c r="L220" s="324">
        <v>5</v>
      </c>
      <c r="M220" s="324" t="s">
        <v>2600</v>
      </c>
      <c r="N220" s="324">
        <v>8</v>
      </c>
      <c r="O220" s="324">
        <v>8</v>
      </c>
      <c r="P220" s="324">
        <v>8</v>
      </c>
      <c r="Q220" s="324" t="s">
        <v>2357</v>
      </c>
      <c r="R220" s="324">
        <v>-55</v>
      </c>
      <c r="S220" s="324">
        <v>105</v>
      </c>
      <c r="T220" s="324">
        <v>0</v>
      </c>
      <c r="U220" s="324">
        <v>3.5</v>
      </c>
      <c r="V220" s="324">
        <v>1000</v>
      </c>
      <c r="W220" s="324">
        <v>0.21</v>
      </c>
      <c r="X220" s="311"/>
      <c r="Y220" s="311"/>
      <c r="AA220" s="352">
        <v>2</v>
      </c>
      <c r="AB220" s="353"/>
      <c r="AC220" s="353"/>
      <c r="AD220" s="353"/>
      <c r="AE220" s="353"/>
      <c r="AF220" s="353"/>
      <c r="AG220" s="353"/>
      <c r="AH220" s="353"/>
      <c r="AI220" s="353"/>
      <c r="AJ220" s="353"/>
      <c r="AK220" s="353"/>
      <c r="AL220" s="353"/>
      <c r="AM220" s="353"/>
      <c r="AN220" s="353"/>
      <c r="AO220" s="353"/>
      <c r="AP220" s="353"/>
      <c r="AQ220" s="353"/>
      <c r="AR220" s="353"/>
      <c r="AS220" s="353"/>
      <c r="AT220" s="353"/>
    </row>
    <row r="221" spans="1:46" ht="14.1" customHeight="1">
      <c r="A221" s="324" t="s">
        <v>2557</v>
      </c>
      <c r="B221" s="324" t="s">
        <v>2696</v>
      </c>
      <c r="C221" s="324">
        <v>180</v>
      </c>
      <c r="D221" s="324">
        <v>0.2</v>
      </c>
      <c r="E221" s="324">
        <v>0</v>
      </c>
      <c r="F221" s="324">
        <v>1</v>
      </c>
      <c r="G221" s="324">
        <v>16</v>
      </c>
      <c r="H221" s="324">
        <v>0.02</v>
      </c>
      <c r="I221" s="324">
        <v>0.02</v>
      </c>
      <c r="J221" s="324">
        <v>0.02</v>
      </c>
      <c r="K221" s="324">
        <v>2</v>
      </c>
      <c r="L221" s="324">
        <v>3.7</v>
      </c>
      <c r="M221" s="324" t="s">
        <v>2652</v>
      </c>
      <c r="N221" s="324">
        <v>8</v>
      </c>
      <c r="O221" s="324">
        <v>8</v>
      </c>
      <c r="P221" s="324">
        <v>11.7</v>
      </c>
      <c r="Q221" s="324" t="s">
        <v>2357</v>
      </c>
      <c r="R221" s="324">
        <v>-55</v>
      </c>
      <c r="S221" s="324">
        <v>105</v>
      </c>
      <c r="T221" s="324">
        <v>1</v>
      </c>
      <c r="U221" s="324" t="s">
        <v>2544</v>
      </c>
      <c r="V221" s="324">
        <v>1000</v>
      </c>
      <c r="W221" s="324">
        <v>0.42699999999999999</v>
      </c>
      <c r="X221" s="311"/>
      <c r="Y221" s="311"/>
      <c r="AA221" s="352">
        <v>2</v>
      </c>
      <c r="AB221" s="353"/>
      <c r="AC221" s="353"/>
      <c r="AD221" s="353"/>
      <c r="AE221" s="353"/>
      <c r="AF221" s="353"/>
      <c r="AG221" s="353"/>
      <c r="AH221" s="353"/>
      <c r="AI221" s="353"/>
      <c r="AJ221" s="353"/>
      <c r="AK221" s="353"/>
      <c r="AL221" s="353"/>
      <c r="AM221" s="353"/>
      <c r="AN221" s="353"/>
      <c r="AO221" s="353"/>
      <c r="AP221" s="353"/>
      <c r="AQ221" s="353"/>
      <c r="AR221" s="353"/>
      <c r="AS221" s="353"/>
      <c r="AT221" s="353"/>
    </row>
    <row r="222" spans="1:46" ht="14.1" customHeight="1">
      <c r="A222" s="324" t="s">
        <v>2557</v>
      </c>
      <c r="B222" s="324" t="s">
        <v>2567</v>
      </c>
      <c r="C222" s="324">
        <v>220</v>
      </c>
      <c r="D222" s="324">
        <v>0.2</v>
      </c>
      <c r="E222" s="324">
        <v>0</v>
      </c>
      <c r="F222" s="324">
        <v>1</v>
      </c>
      <c r="G222" s="324">
        <v>6.3</v>
      </c>
      <c r="H222" s="324">
        <v>7.0000000000000001E-3</v>
      </c>
      <c r="I222" s="324">
        <v>7.0000000000000001E-3</v>
      </c>
      <c r="J222" s="324">
        <v>7.0000000000000001E-3</v>
      </c>
      <c r="K222" s="324">
        <v>1</v>
      </c>
      <c r="L222" s="324">
        <v>5.6</v>
      </c>
      <c r="M222" s="324" t="s">
        <v>2559</v>
      </c>
      <c r="N222" s="324">
        <v>8</v>
      </c>
      <c r="O222" s="324">
        <v>8</v>
      </c>
      <c r="P222" s="324">
        <v>11.5</v>
      </c>
      <c r="Q222" s="324" t="s">
        <v>2357</v>
      </c>
      <c r="R222" s="324">
        <v>-55</v>
      </c>
      <c r="S222" s="324">
        <v>105</v>
      </c>
      <c r="T222" s="324">
        <v>0</v>
      </c>
      <c r="U222" s="324">
        <v>3.5</v>
      </c>
      <c r="V222" s="324">
        <v>1000</v>
      </c>
      <c r="W222" s="324">
        <v>0.22</v>
      </c>
      <c r="X222" s="311"/>
      <c r="Y222" s="311"/>
      <c r="AA222" s="352">
        <v>2</v>
      </c>
      <c r="AB222" s="353"/>
      <c r="AC222" s="353"/>
      <c r="AD222" s="353"/>
      <c r="AE222" s="353"/>
      <c r="AF222" s="353"/>
      <c r="AG222" s="353"/>
      <c r="AH222" s="353"/>
      <c r="AI222" s="353"/>
      <c r="AJ222" s="353"/>
      <c r="AK222" s="353"/>
      <c r="AL222" s="353"/>
      <c r="AM222" s="353"/>
      <c r="AN222" s="353"/>
      <c r="AO222" s="353"/>
      <c r="AP222" s="353"/>
      <c r="AQ222" s="353"/>
      <c r="AR222" s="353"/>
      <c r="AS222" s="353"/>
      <c r="AT222" s="353"/>
    </row>
    <row r="223" spans="1:46" ht="14.1" customHeight="1">
      <c r="A223" s="324" t="s">
        <v>2557</v>
      </c>
      <c r="B223" s="324" t="s">
        <v>2574</v>
      </c>
      <c r="C223" s="324">
        <v>220</v>
      </c>
      <c r="D223" s="324">
        <v>0.2</v>
      </c>
      <c r="E223" s="324">
        <v>0</v>
      </c>
      <c r="F223" s="324">
        <v>1</v>
      </c>
      <c r="G223" s="324">
        <v>10</v>
      </c>
      <c r="H223" s="324">
        <v>7.0000000000000001E-3</v>
      </c>
      <c r="I223" s="324">
        <v>7.0000000000000001E-3</v>
      </c>
      <c r="J223" s="324">
        <v>7.0000000000000001E-3</v>
      </c>
      <c r="K223" s="324">
        <v>1</v>
      </c>
      <c r="L223" s="324">
        <v>6.1</v>
      </c>
      <c r="M223" s="324" t="s">
        <v>2562</v>
      </c>
      <c r="N223" s="324">
        <v>10</v>
      </c>
      <c r="O223" s="324">
        <v>10</v>
      </c>
      <c r="P223" s="324">
        <v>12.5</v>
      </c>
      <c r="Q223" s="324" t="s">
        <v>2357</v>
      </c>
      <c r="R223" s="324">
        <v>-55</v>
      </c>
      <c r="S223" s="324">
        <v>105</v>
      </c>
      <c r="T223" s="324">
        <v>0</v>
      </c>
      <c r="U223" s="324">
        <v>5</v>
      </c>
      <c r="V223" s="324">
        <v>1000</v>
      </c>
      <c r="W223" s="324">
        <v>0.26</v>
      </c>
      <c r="X223" s="311"/>
      <c r="Y223" s="311"/>
      <c r="AA223" s="352">
        <v>2</v>
      </c>
      <c r="AB223" s="353"/>
      <c r="AC223" s="353"/>
      <c r="AD223" s="353"/>
      <c r="AE223" s="353"/>
      <c r="AF223" s="353"/>
      <c r="AG223" s="353"/>
      <c r="AH223" s="353"/>
      <c r="AI223" s="353"/>
      <c r="AJ223" s="353"/>
      <c r="AK223" s="353"/>
      <c r="AL223" s="353"/>
      <c r="AM223" s="353"/>
      <c r="AN223" s="353"/>
      <c r="AO223" s="353"/>
      <c r="AP223" s="353"/>
      <c r="AQ223" s="353"/>
      <c r="AR223" s="353"/>
      <c r="AS223" s="353"/>
      <c r="AT223" s="353"/>
    </row>
    <row r="224" spans="1:46" ht="14.1" customHeight="1">
      <c r="A224" s="324" t="s">
        <v>2557</v>
      </c>
      <c r="B224" s="324" t="s">
        <v>2638</v>
      </c>
      <c r="C224" s="324">
        <v>220</v>
      </c>
      <c r="D224" s="324">
        <v>0.2</v>
      </c>
      <c r="E224" s="324">
        <v>0</v>
      </c>
      <c r="F224" s="324">
        <v>1</v>
      </c>
      <c r="G224" s="324">
        <v>16</v>
      </c>
      <c r="H224" s="324">
        <v>1.2E-2</v>
      </c>
      <c r="I224" s="324">
        <v>1.2E-2</v>
      </c>
      <c r="J224" s="324">
        <v>1.2E-2</v>
      </c>
      <c r="K224" s="324">
        <v>2</v>
      </c>
      <c r="L224" s="324">
        <v>5</v>
      </c>
      <c r="M224" s="324" t="s">
        <v>2600</v>
      </c>
      <c r="N224" s="324">
        <v>8</v>
      </c>
      <c r="O224" s="324">
        <v>8</v>
      </c>
      <c r="P224" s="324">
        <v>8</v>
      </c>
      <c r="Q224" s="324" t="s">
        <v>2357</v>
      </c>
      <c r="R224" s="324">
        <v>-55</v>
      </c>
      <c r="S224" s="324">
        <v>105</v>
      </c>
      <c r="T224" s="324">
        <v>0</v>
      </c>
      <c r="U224" s="324">
        <v>3.5</v>
      </c>
      <c r="V224" s="324">
        <v>1000</v>
      </c>
      <c r="W224" s="324">
        <v>0.23</v>
      </c>
      <c r="X224" s="311"/>
      <c r="Y224" s="311"/>
      <c r="AA224" s="352">
        <v>2</v>
      </c>
      <c r="AB224" s="353"/>
      <c r="AC224" s="353"/>
      <c r="AD224" s="353"/>
      <c r="AE224" s="353"/>
      <c r="AF224" s="353"/>
      <c r="AG224" s="353"/>
      <c r="AH224" s="353"/>
      <c r="AI224" s="353"/>
      <c r="AJ224" s="353"/>
      <c r="AK224" s="353"/>
      <c r="AL224" s="353"/>
      <c r="AM224" s="353"/>
      <c r="AN224" s="353"/>
      <c r="AO224" s="353"/>
      <c r="AP224" s="353"/>
      <c r="AQ224" s="353"/>
      <c r="AR224" s="353"/>
      <c r="AS224" s="353"/>
      <c r="AT224" s="353"/>
    </row>
    <row r="225" spans="1:46" ht="14.1" customHeight="1">
      <c r="A225" s="324" t="s">
        <v>2557</v>
      </c>
      <c r="B225" s="324" t="s">
        <v>2673</v>
      </c>
      <c r="C225" s="324">
        <v>220</v>
      </c>
      <c r="D225" s="324">
        <v>0.2</v>
      </c>
      <c r="E225" s="324">
        <v>0</v>
      </c>
      <c r="F225" s="324">
        <v>1</v>
      </c>
      <c r="G225" s="324">
        <v>2.5</v>
      </c>
      <c r="H225" s="324">
        <v>1.6E-2</v>
      </c>
      <c r="I225" s="324">
        <v>1.6E-2</v>
      </c>
      <c r="J225" s="324">
        <v>1.6E-2</v>
      </c>
      <c r="K225" s="324">
        <v>2</v>
      </c>
      <c r="L225" s="324">
        <v>3.5</v>
      </c>
      <c r="M225" s="324" t="s">
        <v>2672</v>
      </c>
      <c r="N225" s="324">
        <v>6.3</v>
      </c>
      <c r="O225" s="324">
        <v>6.3</v>
      </c>
      <c r="P225" s="324">
        <v>4.2</v>
      </c>
      <c r="Q225" s="324" t="s">
        <v>2357</v>
      </c>
      <c r="R225" s="324">
        <v>-55</v>
      </c>
      <c r="S225" s="324">
        <v>105</v>
      </c>
      <c r="T225" s="324">
        <v>1</v>
      </c>
      <c r="U225" s="324" t="s">
        <v>2544</v>
      </c>
      <c r="V225" s="324">
        <v>1000</v>
      </c>
      <c r="W225" s="324">
        <v>0.28000000000000003</v>
      </c>
      <c r="X225" s="311"/>
      <c r="Y225" s="311"/>
      <c r="AA225" s="352">
        <v>2</v>
      </c>
      <c r="AB225" s="353"/>
      <c r="AC225" s="353"/>
      <c r="AD225" s="353"/>
      <c r="AE225" s="353"/>
      <c r="AF225" s="353"/>
      <c r="AG225" s="353"/>
      <c r="AH225" s="353"/>
      <c r="AI225" s="353"/>
      <c r="AJ225" s="353"/>
      <c r="AK225" s="353"/>
      <c r="AL225" s="353"/>
      <c r="AM225" s="353"/>
      <c r="AN225" s="353"/>
      <c r="AO225" s="353"/>
      <c r="AP225" s="353"/>
      <c r="AQ225" s="353"/>
      <c r="AR225" s="353"/>
      <c r="AS225" s="353"/>
      <c r="AT225" s="353"/>
    </row>
    <row r="226" spans="1:46" ht="14.1" customHeight="1">
      <c r="A226" s="324" t="s">
        <v>2557</v>
      </c>
      <c r="B226" s="324" t="s">
        <v>2643</v>
      </c>
      <c r="C226" s="324">
        <v>220</v>
      </c>
      <c r="D226" s="324">
        <v>0.2</v>
      </c>
      <c r="E226" s="324">
        <v>0</v>
      </c>
      <c r="F226" s="324">
        <v>1</v>
      </c>
      <c r="G226" s="324">
        <v>10</v>
      </c>
      <c r="H226" s="324">
        <v>1.7000000000000001E-2</v>
      </c>
      <c r="I226" s="324">
        <v>1.7000000000000001E-2</v>
      </c>
      <c r="J226" s="324">
        <v>1.7000000000000001E-2</v>
      </c>
      <c r="K226" s="324">
        <v>4.5</v>
      </c>
      <c r="L226" s="324">
        <v>3.95</v>
      </c>
      <c r="M226" s="324" t="s">
        <v>2644</v>
      </c>
      <c r="N226" s="324">
        <v>8</v>
      </c>
      <c r="O226" s="324">
        <v>8</v>
      </c>
      <c r="P226" s="324">
        <v>11.5</v>
      </c>
      <c r="Q226" s="324" t="s">
        <v>2357</v>
      </c>
      <c r="R226" s="324">
        <v>-55</v>
      </c>
      <c r="S226" s="324">
        <v>125</v>
      </c>
      <c r="T226" s="324">
        <v>0</v>
      </c>
      <c r="U226" s="324">
        <v>3.5</v>
      </c>
      <c r="V226" s="324">
        <v>1000</v>
      </c>
      <c r="W226" s="324">
        <v>0.27</v>
      </c>
      <c r="X226" s="311"/>
      <c r="Y226" s="311"/>
      <c r="AA226" s="352">
        <v>2</v>
      </c>
      <c r="AB226" s="353"/>
      <c r="AC226" s="353"/>
      <c r="AD226" s="353"/>
      <c r="AE226" s="353"/>
      <c r="AF226" s="353"/>
      <c r="AG226" s="353"/>
      <c r="AH226" s="353"/>
      <c r="AI226" s="353"/>
      <c r="AJ226" s="353"/>
      <c r="AK226" s="353"/>
      <c r="AL226" s="353"/>
      <c r="AM226" s="353"/>
      <c r="AN226" s="353"/>
      <c r="AO226" s="353"/>
      <c r="AP226" s="353"/>
      <c r="AQ226" s="353"/>
      <c r="AR226" s="353"/>
      <c r="AS226" s="353"/>
      <c r="AT226" s="353"/>
    </row>
    <row r="227" spans="1:46" ht="14.1" customHeight="1">
      <c r="A227" s="324" t="s">
        <v>2557</v>
      </c>
      <c r="B227" s="324" t="s">
        <v>2679</v>
      </c>
      <c r="C227" s="324">
        <v>220</v>
      </c>
      <c r="D227" s="324">
        <v>0.2</v>
      </c>
      <c r="E227" s="324">
        <v>0</v>
      </c>
      <c r="F227" s="324">
        <v>1</v>
      </c>
      <c r="G227" s="324">
        <v>6.3</v>
      </c>
      <c r="H227" s="324">
        <v>1.7999999999999999E-2</v>
      </c>
      <c r="I227" s="324">
        <v>1.7999999999999999E-2</v>
      </c>
      <c r="J227" s="324">
        <v>1.7999999999999999E-2</v>
      </c>
      <c r="K227" s="324">
        <v>2</v>
      </c>
      <c r="L227" s="324">
        <v>3.2</v>
      </c>
      <c r="M227" s="324" t="s">
        <v>2672</v>
      </c>
      <c r="N227" s="324">
        <v>6.3</v>
      </c>
      <c r="O227" s="324">
        <v>6.3</v>
      </c>
      <c r="P227" s="324">
        <v>4.2</v>
      </c>
      <c r="Q227" s="324" t="s">
        <v>2357</v>
      </c>
      <c r="R227" s="324">
        <v>-55</v>
      </c>
      <c r="S227" s="324">
        <v>105</v>
      </c>
      <c r="T227" s="324">
        <v>1</v>
      </c>
      <c r="U227" s="324" t="s">
        <v>2544</v>
      </c>
      <c r="V227" s="324">
        <v>1000</v>
      </c>
      <c r="W227" s="324">
        <v>0.28000000000000003</v>
      </c>
      <c r="X227" s="311"/>
      <c r="Y227" s="311"/>
      <c r="AA227" s="352">
        <v>2</v>
      </c>
      <c r="AB227" s="353"/>
      <c r="AC227" s="353"/>
      <c r="AD227" s="353"/>
      <c r="AE227" s="353"/>
      <c r="AF227" s="353"/>
      <c r="AG227" s="353"/>
      <c r="AH227" s="353"/>
      <c r="AI227" s="353"/>
      <c r="AJ227" s="353"/>
      <c r="AK227" s="353"/>
      <c r="AL227" s="353"/>
      <c r="AM227" s="353"/>
      <c r="AN227" s="353"/>
      <c r="AO227" s="353"/>
      <c r="AP227" s="353"/>
      <c r="AQ227" s="353"/>
      <c r="AR227" s="353"/>
      <c r="AS227" s="353"/>
      <c r="AT227" s="353"/>
    </row>
    <row r="228" spans="1:46" ht="14.1" customHeight="1">
      <c r="A228" s="324" t="s">
        <v>2557</v>
      </c>
      <c r="B228" s="324" t="s">
        <v>2697</v>
      </c>
      <c r="C228" s="324">
        <v>220</v>
      </c>
      <c r="D228" s="324">
        <v>0.2</v>
      </c>
      <c r="E228" s="324">
        <v>0</v>
      </c>
      <c r="F228" s="324">
        <v>1</v>
      </c>
      <c r="G228" s="324">
        <v>16</v>
      </c>
      <c r="H228" s="324">
        <v>0.02</v>
      </c>
      <c r="I228" s="324">
        <v>0.02</v>
      </c>
      <c r="J228" s="324">
        <v>0.02</v>
      </c>
      <c r="K228" s="324">
        <v>2</v>
      </c>
      <c r="L228" s="324">
        <v>3.7</v>
      </c>
      <c r="M228" s="324" t="s">
        <v>2652</v>
      </c>
      <c r="N228" s="324">
        <v>8</v>
      </c>
      <c r="O228" s="324">
        <v>8</v>
      </c>
      <c r="P228" s="324">
        <v>11.7</v>
      </c>
      <c r="Q228" s="324" t="s">
        <v>2357</v>
      </c>
      <c r="R228" s="324">
        <v>-55</v>
      </c>
      <c r="S228" s="324">
        <v>105</v>
      </c>
      <c r="T228" s="324">
        <v>1</v>
      </c>
      <c r="U228" s="324" t="s">
        <v>2544</v>
      </c>
      <c r="V228" s="324">
        <v>1000</v>
      </c>
      <c r="W228" s="324">
        <v>0.42699999999999999</v>
      </c>
      <c r="X228" s="311"/>
      <c r="Y228" s="311"/>
      <c r="AA228" s="352">
        <v>2</v>
      </c>
      <c r="AB228" s="353"/>
      <c r="AC228" s="353"/>
      <c r="AD228" s="353"/>
      <c r="AE228" s="353"/>
      <c r="AF228" s="353"/>
      <c r="AG228" s="353"/>
      <c r="AH228" s="353"/>
      <c r="AI228" s="353"/>
      <c r="AJ228" s="353"/>
      <c r="AK228" s="353"/>
      <c r="AL228" s="353"/>
      <c r="AM228" s="353"/>
      <c r="AN228" s="353"/>
      <c r="AO228" s="353"/>
      <c r="AP228" s="353"/>
      <c r="AQ228" s="353"/>
      <c r="AR228" s="353"/>
      <c r="AS228" s="353"/>
      <c r="AT228" s="353"/>
    </row>
    <row r="229" spans="1:46" ht="14.1" customHeight="1">
      <c r="A229" s="324" t="s">
        <v>2557</v>
      </c>
      <c r="B229" s="324" t="s">
        <v>2598</v>
      </c>
      <c r="C229" s="324">
        <v>270</v>
      </c>
      <c r="D229" s="324">
        <v>0.2</v>
      </c>
      <c r="E229" s="324">
        <v>0</v>
      </c>
      <c r="F229" s="324">
        <v>1</v>
      </c>
      <c r="G229" s="324">
        <v>6.3</v>
      </c>
      <c r="H229" s="324">
        <v>1.0999999999999999E-2</v>
      </c>
      <c r="I229" s="324">
        <v>1.0999999999999999E-2</v>
      </c>
      <c r="J229" s="324">
        <v>1.0999999999999999E-2</v>
      </c>
      <c r="K229" s="324">
        <v>1.5</v>
      </c>
      <c r="L229" s="324">
        <v>3.7</v>
      </c>
      <c r="M229" s="324" t="s">
        <v>2593</v>
      </c>
      <c r="N229" s="324">
        <v>5</v>
      </c>
      <c r="O229" s="324">
        <v>5</v>
      </c>
      <c r="P229" s="324">
        <v>8</v>
      </c>
      <c r="Q229" s="324" t="s">
        <v>2357</v>
      </c>
      <c r="R229" s="324">
        <v>-55</v>
      </c>
      <c r="S229" s="324">
        <v>105</v>
      </c>
      <c r="T229" s="324">
        <v>0</v>
      </c>
      <c r="U229" s="324">
        <v>2</v>
      </c>
      <c r="V229" s="324">
        <v>2000</v>
      </c>
      <c r="W229" s="324">
        <v>0.2</v>
      </c>
      <c r="X229" s="311"/>
      <c r="Y229" s="311"/>
      <c r="AA229" s="352">
        <v>2</v>
      </c>
      <c r="AB229" s="353"/>
      <c r="AC229" s="353"/>
      <c r="AD229" s="353"/>
      <c r="AE229" s="353"/>
      <c r="AF229" s="353"/>
      <c r="AG229" s="353"/>
      <c r="AH229" s="353"/>
      <c r="AI229" s="353"/>
      <c r="AJ229" s="353"/>
      <c r="AK229" s="353"/>
      <c r="AL229" s="353"/>
      <c r="AM229" s="353"/>
      <c r="AN229" s="353"/>
      <c r="AO229" s="353"/>
      <c r="AP229" s="353"/>
      <c r="AQ229" s="353"/>
      <c r="AR229" s="353"/>
      <c r="AS229" s="353"/>
      <c r="AT229" s="353"/>
    </row>
    <row r="230" spans="1:46" ht="14.1" customHeight="1">
      <c r="A230" s="324" t="s">
        <v>2557</v>
      </c>
      <c r="B230" s="324" t="s">
        <v>2639</v>
      </c>
      <c r="C230" s="324">
        <v>270</v>
      </c>
      <c r="D230" s="324">
        <v>0.2</v>
      </c>
      <c r="E230" s="324">
        <v>0</v>
      </c>
      <c r="F230" s="324">
        <v>1</v>
      </c>
      <c r="G230" s="324">
        <v>16</v>
      </c>
      <c r="H230" s="324">
        <v>1.2E-2</v>
      </c>
      <c r="I230" s="324">
        <v>1.2E-2</v>
      </c>
      <c r="J230" s="324">
        <v>1.2E-2</v>
      </c>
      <c r="K230" s="324">
        <v>2</v>
      </c>
      <c r="L230" s="324">
        <v>5</v>
      </c>
      <c r="M230" s="324" t="s">
        <v>2600</v>
      </c>
      <c r="N230" s="324">
        <v>8</v>
      </c>
      <c r="O230" s="324">
        <v>8</v>
      </c>
      <c r="P230" s="324">
        <v>8</v>
      </c>
      <c r="Q230" s="324" t="s">
        <v>2357</v>
      </c>
      <c r="R230" s="324">
        <v>-55</v>
      </c>
      <c r="S230" s="324">
        <v>105</v>
      </c>
      <c r="T230" s="324">
        <v>0</v>
      </c>
      <c r="U230" s="324">
        <v>3.5</v>
      </c>
      <c r="V230" s="324">
        <v>1000</v>
      </c>
      <c r="W230" s="324">
        <v>0.26</v>
      </c>
      <c r="X230" s="311"/>
      <c r="Y230" s="311"/>
      <c r="AA230" s="352">
        <v>2</v>
      </c>
      <c r="AB230" s="353"/>
      <c r="AC230" s="353"/>
      <c r="AD230" s="353"/>
      <c r="AE230" s="353"/>
      <c r="AF230" s="353"/>
      <c r="AG230" s="353"/>
      <c r="AH230" s="353"/>
      <c r="AI230" s="353"/>
      <c r="AJ230" s="353"/>
      <c r="AK230" s="353"/>
      <c r="AL230" s="353"/>
      <c r="AM230" s="353"/>
      <c r="AN230" s="353"/>
      <c r="AO230" s="353"/>
      <c r="AP230" s="353"/>
      <c r="AQ230" s="353"/>
      <c r="AR230" s="353"/>
      <c r="AS230" s="353"/>
      <c r="AT230" s="353"/>
    </row>
    <row r="231" spans="1:46" ht="14.1" customHeight="1">
      <c r="A231" s="324" t="s">
        <v>2557</v>
      </c>
      <c r="B231" s="324" t="s">
        <v>2681</v>
      </c>
      <c r="C231" s="324">
        <v>270</v>
      </c>
      <c r="D231" s="324">
        <v>0.2</v>
      </c>
      <c r="E231" s="324">
        <v>0</v>
      </c>
      <c r="F231" s="324">
        <v>1</v>
      </c>
      <c r="G231" s="324">
        <v>6.3</v>
      </c>
      <c r="H231" s="324">
        <v>0.02</v>
      </c>
      <c r="I231" s="324">
        <v>0.02</v>
      </c>
      <c r="J231" s="324">
        <v>0.02</v>
      </c>
      <c r="K231" s="324">
        <v>2</v>
      </c>
      <c r="L231" s="324">
        <v>3</v>
      </c>
      <c r="M231" s="324" t="s">
        <v>2676</v>
      </c>
      <c r="N231" s="324">
        <v>6.3</v>
      </c>
      <c r="O231" s="324">
        <v>6.3</v>
      </c>
      <c r="P231" s="324">
        <v>4.7</v>
      </c>
      <c r="Q231" s="324" t="s">
        <v>2357</v>
      </c>
      <c r="R231" s="324">
        <v>-55</v>
      </c>
      <c r="S231" s="324">
        <v>105</v>
      </c>
      <c r="T231" s="324">
        <v>1</v>
      </c>
      <c r="U231" s="324" t="s">
        <v>2544</v>
      </c>
      <c r="V231" s="324">
        <v>1000</v>
      </c>
      <c r="W231" s="324">
        <v>0.22</v>
      </c>
      <c r="X231" s="311"/>
      <c r="Y231" s="311"/>
      <c r="AA231" s="352">
        <v>2</v>
      </c>
      <c r="AB231" s="353"/>
      <c r="AC231" s="353"/>
      <c r="AD231" s="353"/>
      <c r="AE231" s="353"/>
      <c r="AF231" s="353"/>
      <c r="AG231" s="353"/>
      <c r="AH231" s="353"/>
      <c r="AI231" s="353"/>
      <c r="AJ231" s="353"/>
      <c r="AK231" s="353"/>
      <c r="AL231" s="353"/>
      <c r="AM231" s="353"/>
      <c r="AN231" s="353"/>
      <c r="AO231" s="353"/>
      <c r="AP231" s="353"/>
      <c r="AQ231" s="353"/>
      <c r="AR231" s="353"/>
      <c r="AS231" s="353"/>
      <c r="AT231" s="353"/>
    </row>
    <row r="232" spans="1:46" ht="14.1" customHeight="1">
      <c r="A232" s="324" t="s">
        <v>2557</v>
      </c>
      <c r="B232" s="324" t="s">
        <v>2568</v>
      </c>
      <c r="C232" s="324">
        <v>330</v>
      </c>
      <c r="D232" s="324">
        <v>0.2</v>
      </c>
      <c r="E232" s="324">
        <v>0</v>
      </c>
      <c r="F232" s="324">
        <v>1</v>
      </c>
      <c r="G232" s="324">
        <v>6.3</v>
      </c>
      <c r="H232" s="324">
        <v>7.0000000000000001E-3</v>
      </c>
      <c r="I232" s="324">
        <v>7.0000000000000001E-3</v>
      </c>
      <c r="J232" s="324">
        <v>7.0000000000000001E-3</v>
      </c>
      <c r="K232" s="324">
        <v>1</v>
      </c>
      <c r="L232" s="324">
        <v>6.1</v>
      </c>
      <c r="M232" s="324" t="s">
        <v>2562</v>
      </c>
      <c r="N232" s="324">
        <v>10</v>
      </c>
      <c r="O232" s="324">
        <v>10</v>
      </c>
      <c r="P232" s="324">
        <v>12.5</v>
      </c>
      <c r="Q232" s="324" t="s">
        <v>2357</v>
      </c>
      <c r="R232" s="324">
        <v>-55</v>
      </c>
      <c r="S232" s="324">
        <v>105</v>
      </c>
      <c r="T232" s="324">
        <v>0</v>
      </c>
      <c r="U232" s="324">
        <v>5</v>
      </c>
      <c r="V232" s="324">
        <v>1000</v>
      </c>
      <c r="W232" s="324">
        <v>0.27</v>
      </c>
      <c r="X232" s="311"/>
      <c r="Y232" s="311"/>
      <c r="AA232" s="352">
        <v>2</v>
      </c>
      <c r="AB232" s="353"/>
      <c r="AC232" s="353"/>
      <c r="AD232" s="353"/>
      <c r="AE232" s="353"/>
      <c r="AF232" s="353"/>
      <c r="AG232" s="353"/>
      <c r="AH232" s="353"/>
      <c r="AI232" s="353"/>
      <c r="AJ232" s="353"/>
      <c r="AK232" s="353"/>
      <c r="AL232" s="353"/>
      <c r="AM232" s="353"/>
      <c r="AN232" s="353"/>
      <c r="AO232" s="353"/>
      <c r="AP232" s="353"/>
      <c r="AQ232" s="353"/>
      <c r="AR232" s="353"/>
      <c r="AS232" s="353"/>
      <c r="AT232" s="353"/>
    </row>
    <row r="233" spans="1:46" ht="14.1" customHeight="1">
      <c r="A233" s="324" t="s">
        <v>2557</v>
      </c>
      <c r="B233" s="324" t="s">
        <v>2580</v>
      </c>
      <c r="C233" s="324">
        <v>330</v>
      </c>
      <c r="D233" s="324">
        <v>0.2</v>
      </c>
      <c r="E233" s="324">
        <v>0</v>
      </c>
      <c r="F233" s="324">
        <v>1</v>
      </c>
      <c r="G233" s="324">
        <v>16</v>
      </c>
      <c r="H233" s="324">
        <v>7.0000000000000001E-3</v>
      </c>
      <c r="I233" s="324">
        <v>7.0000000000000001E-3</v>
      </c>
      <c r="J233" s="324">
        <v>7.0000000000000001E-3</v>
      </c>
      <c r="K233" s="324">
        <v>1</v>
      </c>
      <c r="L233" s="324">
        <v>6.1</v>
      </c>
      <c r="M233" s="324" t="s">
        <v>2562</v>
      </c>
      <c r="N233" s="324">
        <v>10</v>
      </c>
      <c r="O233" s="324">
        <v>10</v>
      </c>
      <c r="P233" s="324">
        <v>12.5</v>
      </c>
      <c r="Q233" s="324" t="s">
        <v>2357</v>
      </c>
      <c r="R233" s="324">
        <v>-55</v>
      </c>
      <c r="S233" s="324">
        <v>105</v>
      </c>
      <c r="T233" s="324">
        <v>0</v>
      </c>
      <c r="U233" s="324">
        <v>5</v>
      </c>
      <c r="V233" s="324">
        <v>1000</v>
      </c>
      <c r="W233" s="324">
        <v>0.32</v>
      </c>
      <c r="X233" s="311"/>
      <c r="Y233" s="311"/>
      <c r="AA233" s="352">
        <v>2</v>
      </c>
      <c r="AB233" s="353"/>
      <c r="AC233" s="353"/>
      <c r="AD233" s="353"/>
      <c r="AE233" s="353"/>
      <c r="AF233" s="353"/>
      <c r="AG233" s="353"/>
      <c r="AH233" s="353"/>
      <c r="AI233" s="353"/>
      <c r="AJ233" s="353"/>
      <c r="AK233" s="353"/>
      <c r="AL233" s="353"/>
      <c r="AM233" s="353"/>
      <c r="AN233" s="353"/>
      <c r="AO233" s="353"/>
      <c r="AP233" s="353"/>
      <c r="AQ233" s="353"/>
      <c r="AR233" s="353"/>
      <c r="AS233" s="353"/>
      <c r="AT233" s="353"/>
    </row>
    <row r="234" spans="1:46" ht="14.1" customHeight="1">
      <c r="A234" s="324" t="s">
        <v>2557</v>
      </c>
      <c r="B234" s="324" t="s">
        <v>2594</v>
      </c>
      <c r="C234" s="324">
        <v>330</v>
      </c>
      <c r="D234" s="324">
        <v>0.2</v>
      </c>
      <c r="E234" s="324">
        <v>0</v>
      </c>
      <c r="F234" s="324">
        <v>1</v>
      </c>
      <c r="G234" s="324">
        <v>2.5</v>
      </c>
      <c r="H234" s="324">
        <v>7.0000000000000001E-3</v>
      </c>
      <c r="I234" s="324">
        <v>7.0000000000000001E-3</v>
      </c>
      <c r="J234" s="324">
        <v>7.0000000000000001E-3</v>
      </c>
      <c r="K234" s="324">
        <v>1.5</v>
      </c>
      <c r="L234" s="324">
        <v>4.2</v>
      </c>
      <c r="M234" s="324" t="s">
        <v>2593</v>
      </c>
      <c r="N234" s="324">
        <v>5</v>
      </c>
      <c r="O234" s="324">
        <v>5</v>
      </c>
      <c r="P234" s="324">
        <v>8</v>
      </c>
      <c r="Q234" s="324" t="s">
        <v>2357</v>
      </c>
      <c r="R234" s="324">
        <v>-55</v>
      </c>
      <c r="S234" s="324">
        <v>105</v>
      </c>
      <c r="T234" s="324">
        <v>0</v>
      </c>
      <c r="U234" s="324">
        <v>2</v>
      </c>
      <c r="V234" s="324">
        <v>2000</v>
      </c>
      <c r="W234" s="324">
        <v>0.21</v>
      </c>
      <c r="X234" s="311"/>
      <c r="Y234" s="311"/>
      <c r="AA234" s="352">
        <v>2</v>
      </c>
      <c r="AB234" s="353"/>
      <c r="AC234" s="353"/>
      <c r="AD234" s="353"/>
      <c r="AE234" s="353"/>
      <c r="AF234" s="353"/>
      <c r="AG234" s="353"/>
      <c r="AH234" s="353"/>
      <c r="AI234" s="353"/>
      <c r="AJ234" s="353"/>
      <c r="AK234" s="353"/>
      <c r="AL234" s="353"/>
      <c r="AM234" s="353"/>
      <c r="AN234" s="353"/>
      <c r="AO234" s="353"/>
      <c r="AP234" s="353"/>
      <c r="AQ234" s="353"/>
      <c r="AR234" s="353"/>
      <c r="AS234" s="353"/>
      <c r="AT234" s="353"/>
    </row>
    <row r="235" spans="1:46" ht="14.1" customHeight="1">
      <c r="A235" s="324" t="s">
        <v>2557</v>
      </c>
      <c r="B235" s="324" t="s">
        <v>2603</v>
      </c>
      <c r="C235" s="324">
        <v>330</v>
      </c>
      <c r="D235" s="324">
        <v>0.2</v>
      </c>
      <c r="E235" s="324">
        <v>0</v>
      </c>
      <c r="F235" s="324">
        <v>1</v>
      </c>
      <c r="G235" s="324">
        <v>2.5</v>
      </c>
      <c r="H235" s="324">
        <v>7.0000000000000001E-3</v>
      </c>
      <c r="I235" s="324">
        <v>7.0000000000000001E-3</v>
      </c>
      <c r="J235" s="324">
        <v>7.0000000000000001E-3</v>
      </c>
      <c r="K235" s="324">
        <v>2</v>
      </c>
      <c r="L235" s="324">
        <v>5.6</v>
      </c>
      <c r="M235" s="324" t="s">
        <v>2604</v>
      </c>
      <c r="N235" s="324">
        <v>6.3</v>
      </c>
      <c r="O235" s="324">
        <v>6.3</v>
      </c>
      <c r="P235" s="324">
        <v>8</v>
      </c>
      <c r="Q235" s="324" t="s">
        <v>2357</v>
      </c>
      <c r="R235" s="324">
        <v>-55</v>
      </c>
      <c r="S235" s="324">
        <v>105</v>
      </c>
      <c r="T235" s="324">
        <v>0</v>
      </c>
      <c r="U235" s="324">
        <v>2.5</v>
      </c>
      <c r="V235" s="324">
        <v>2000</v>
      </c>
      <c r="W235" s="324">
        <v>0.16</v>
      </c>
      <c r="X235" s="311"/>
      <c r="Y235" s="311"/>
      <c r="AA235" s="352">
        <v>2</v>
      </c>
      <c r="AB235" s="353"/>
      <c r="AC235" s="353"/>
      <c r="AD235" s="353"/>
      <c r="AE235" s="353"/>
      <c r="AF235" s="353"/>
      <c r="AG235" s="353"/>
      <c r="AH235" s="353"/>
      <c r="AI235" s="353"/>
      <c r="AJ235" s="353"/>
      <c r="AK235" s="353"/>
      <c r="AL235" s="353"/>
      <c r="AM235" s="353"/>
      <c r="AN235" s="353"/>
      <c r="AO235" s="353"/>
      <c r="AP235" s="353"/>
      <c r="AQ235" s="353"/>
      <c r="AR235" s="353"/>
      <c r="AS235" s="353"/>
      <c r="AT235" s="353"/>
    </row>
    <row r="236" spans="1:46" ht="14.1" customHeight="1">
      <c r="A236" s="324" t="s">
        <v>2557</v>
      </c>
      <c r="B236" s="324" t="s">
        <v>2605</v>
      </c>
      <c r="C236" s="324">
        <v>330</v>
      </c>
      <c r="D236" s="324">
        <v>0.2</v>
      </c>
      <c r="E236" s="324">
        <v>0</v>
      </c>
      <c r="F236" s="324">
        <v>1</v>
      </c>
      <c r="G236" s="324">
        <v>2.5</v>
      </c>
      <c r="H236" s="324">
        <v>7.0000000000000001E-3</v>
      </c>
      <c r="I236" s="324">
        <v>7.0000000000000001E-3</v>
      </c>
      <c r="J236" s="324">
        <v>7.0000000000000001E-3</v>
      </c>
      <c r="K236" s="324">
        <v>2</v>
      </c>
      <c r="L236" s="324">
        <v>5.6</v>
      </c>
      <c r="M236" s="324" t="s">
        <v>2604</v>
      </c>
      <c r="N236" s="324">
        <v>6.3</v>
      </c>
      <c r="O236" s="324">
        <v>6.3</v>
      </c>
      <c r="P236" s="324">
        <v>8</v>
      </c>
      <c r="Q236" s="324" t="s">
        <v>2357</v>
      </c>
      <c r="R236" s="324">
        <v>-55</v>
      </c>
      <c r="S236" s="324">
        <v>105</v>
      </c>
      <c r="T236" s="324">
        <v>0</v>
      </c>
      <c r="U236" s="324">
        <v>2.5</v>
      </c>
      <c r="V236" s="324">
        <v>2000</v>
      </c>
      <c r="W236" s="324">
        <v>0.22</v>
      </c>
      <c r="X236" s="311"/>
      <c r="Y236" s="311"/>
      <c r="AA236" s="352">
        <v>2</v>
      </c>
      <c r="AB236" s="353"/>
      <c r="AC236" s="353"/>
      <c r="AD236" s="353"/>
      <c r="AE236" s="353"/>
      <c r="AF236" s="353"/>
      <c r="AG236" s="353"/>
      <c r="AH236" s="353"/>
      <c r="AI236" s="353"/>
      <c r="AJ236" s="353"/>
      <c r="AK236" s="353"/>
      <c r="AL236" s="353"/>
      <c r="AM236" s="353"/>
      <c r="AN236" s="353"/>
      <c r="AO236" s="353"/>
      <c r="AP236" s="353"/>
      <c r="AQ236" s="353"/>
      <c r="AR236" s="353"/>
      <c r="AS236" s="353"/>
      <c r="AT236" s="353"/>
    </row>
    <row r="237" spans="1:46" ht="14.1" customHeight="1">
      <c r="A237" s="324" t="s">
        <v>2557</v>
      </c>
      <c r="B237" s="324" t="s">
        <v>2597</v>
      </c>
      <c r="C237" s="324">
        <v>330</v>
      </c>
      <c r="D237" s="324">
        <v>0.2</v>
      </c>
      <c r="E237" s="324">
        <v>0</v>
      </c>
      <c r="F237" s="324">
        <v>1</v>
      </c>
      <c r="G237" s="324">
        <v>4</v>
      </c>
      <c r="H237" s="324">
        <v>8.0000000000000002E-3</v>
      </c>
      <c r="I237" s="324">
        <v>8.0000000000000002E-3</v>
      </c>
      <c r="J237" s="324">
        <v>8.0000000000000002E-3</v>
      </c>
      <c r="K237" s="324">
        <v>1.5</v>
      </c>
      <c r="L237" s="324">
        <v>4</v>
      </c>
      <c r="M237" s="324" t="s">
        <v>2593</v>
      </c>
      <c r="N237" s="324">
        <v>5</v>
      </c>
      <c r="O237" s="324">
        <v>5</v>
      </c>
      <c r="P237" s="324">
        <v>8</v>
      </c>
      <c r="Q237" s="324" t="s">
        <v>2357</v>
      </c>
      <c r="R237" s="324">
        <v>-55</v>
      </c>
      <c r="S237" s="324">
        <v>105</v>
      </c>
      <c r="T237" s="324">
        <v>0</v>
      </c>
      <c r="U237" s="324">
        <v>2</v>
      </c>
      <c r="V237" s="324">
        <v>2000</v>
      </c>
      <c r="W237" s="324">
        <v>0.21</v>
      </c>
      <c r="X237" s="311"/>
      <c r="Y237" s="311"/>
      <c r="AA237" s="352">
        <v>2</v>
      </c>
      <c r="AB237" s="353"/>
      <c r="AC237" s="353"/>
      <c r="AD237" s="353"/>
      <c r="AE237" s="353"/>
      <c r="AF237" s="353"/>
      <c r="AG237" s="353"/>
      <c r="AH237" s="353"/>
      <c r="AI237" s="353"/>
      <c r="AJ237" s="353"/>
      <c r="AK237" s="353"/>
      <c r="AL237" s="353"/>
      <c r="AM237" s="353"/>
      <c r="AN237" s="353"/>
      <c r="AO237" s="353"/>
      <c r="AP237" s="353"/>
      <c r="AQ237" s="353"/>
      <c r="AR237" s="353"/>
      <c r="AS237" s="353"/>
      <c r="AT237" s="353"/>
    </row>
    <row r="238" spans="1:46" ht="14.1" customHeight="1">
      <c r="A238" s="324" t="s">
        <v>2557</v>
      </c>
      <c r="B238" s="324" t="s">
        <v>2614</v>
      </c>
      <c r="C238" s="324">
        <v>330</v>
      </c>
      <c r="D238" s="324">
        <v>0.2</v>
      </c>
      <c r="E238" s="324">
        <v>0</v>
      </c>
      <c r="F238" s="324">
        <v>1</v>
      </c>
      <c r="G238" s="324">
        <v>6.3</v>
      </c>
      <c r="H238" s="324">
        <v>8.0000000000000002E-3</v>
      </c>
      <c r="I238" s="324">
        <v>8.0000000000000002E-3</v>
      </c>
      <c r="J238" s="324">
        <v>8.0000000000000002E-3</v>
      </c>
      <c r="K238" s="324">
        <v>2</v>
      </c>
      <c r="L238" s="324">
        <v>5</v>
      </c>
      <c r="M238" s="324" t="s">
        <v>2604</v>
      </c>
      <c r="N238" s="324">
        <v>6.3</v>
      </c>
      <c r="O238" s="324">
        <v>6.3</v>
      </c>
      <c r="P238" s="324">
        <v>8</v>
      </c>
      <c r="Q238" s="324" t="s">
        <v>2357</v>
      </c>
      <c r="R238" s="324">
        <v>-55</v>
      </c>
      <c r="S238" s="324">
        <v>105</v>
      </c>
      <c r="T238" s="324">
        <v>0</v>
      </c>
      <c r="U238" s="324">
        <v>2.5</v>
      </c>
      <c r="V238" s="324">
        <v>2000</v>
      </c>
      <c r="W238" s="324">
        <v>0.16</v>
      </c>
      <c r="X238" s="311"/>
      <c r="Y238" s="311"/>
      <c r="AA238" s="352">
        <v>2</v>
      </c>
      <c r="AB238" s="353"/>
      <c r="AC238" s="353"/>
      <c r="AD238" s="353"/>
      <c r="AE238" s="353"/>
      <c r="AF238" s="353"/>
      <c r="AG238" s="353"/>
      <c r="AH238" s="353"/>
      <c r="AI238" s="353"/>
      <c r="AJ238" s="353"/>
      <c r="AK238" s="353"/>
      <c r="AL238" s="353"/>
      <c r="AM238" s="353"/>
      <c r="AN238" s="353"/>
      <c r="AO238" s="353"/>
      <c r="AP238" s="353"/>
      <c r="AQ238" s="353"/>
      <c r="AR238" s="353"/>
      <c r="AS238" s="353"/>
      <c r="AT238" s="353"/>
    </row>
    <row r="239" spans="1:46" ht="14.1" customHeight="1">
      <c r="A239" s="324" t="s">
        <v>2557</v>
      </c>
      <c r="B239" s="324" t="s">
        <v>2615</v>
      </c>
      <c r="C239" s="324">
        <v>330</v>
      </c>
      <c r="D239" s="324">
        <v>0.2</v>
      </c>
      <c r="E239" s="324">
        <v>0</v>
      </c>
      <c r="F239" s="324">
        <v>1</v>
      </c>
      <c r="G239" s="324">
        <v>6.3</v>
      </c>
      <c r="H239" s="324">
        <v>8.0000000000000002E-3</v>
      </c>
      <c r="I239" s="324">
        <v>8.0000000000000002E-3</v>
      </c>
      <c r="J239" s="324">
        <v>8.0000000000000002E-3</v>
      </c>
      <c r="K239" s="324">
        <v>2</v>
      </c>
      <c r="L239" s="324">
        <v>5</v>
      </c>
      <c r="M239" s="324" t="s">
        <v>2604</v>
      </c>
      <c r="N239" s="324">
        <v>6.3</v>
      </c>
      <c r="O239" s="324">
        <v>6.3</v>
      </c>
      <c r="P239" s="324">
        <v>8</v>
      </c>
      <c r="Q239" s="324" t="s">
        <v>2357</v>
      </c>
      <c r="R239" s="324">
        <v>-55</v>
      </c>
      <c r="S239" s="324">
        <v>105</v>
      </c>
      <c r="T239" s="324">
        <v>0</v>
      </c>
      <c r="U239" s="324">
        <v>2.5</v>
      </c>
      <c r="V239" s="324">
        <v>2000</v>
      </c>
      <c r="W239" s="324">
        <v>0.22</v>
      </c>
      <c r="X239" s="311"/>
      <c r="Y239" s="311"/>
      <c r="AA239" s="352">
        <v>2</v>
      </c>
      <c r="AB239" s="353"/>
      <c r="AC239" s="353"/>
      <c r="AD239" s="353"/>
      <c r="AE239" s="353"/>
      <c r="AF239" s="353"/>
      <c r="AG239" s="353"/>
      <c r="AH239" s="353"/>
      <c r="AI239" s="353"/>
      <c r="AJ239" s="353"/>
      <c r="AK239" s="353"/>
      <c r="AL239" s="353"/>
      <c r="AM239" s="353"/>
      <c r="AN239" s="353"/>
      <c r="AO239" s="353"/>
      <c r="AP239" s="353"/>
      <c r="AQ239" s="353"/>
      <c r="AR239" s="353"/>
      <c r="AS239" s="353"/>
      <c r="AT239" s="353"/>
    </row>
    <row r="240" spans="1:46" ht="14.1" customHeight="1">
      <c r="A240" s="324" t="s">
        <v>2557</v>
      </c>
      <c r="B240" s="324" t="s">
        <v>2662</v>
      </c>
      <c r="C240" s="324">
        <v>330</v>
      </c>
      <c r="D240" s="324">
        <v>0.2</v>
      </c>
      <c r="E240" s="324">
        <v>0</v>
      </c>
      <c r="F240" s="324">
        <v>1</v>
      </c>
      <c r="G240" s="324">
        <v>6.3</v>
      </c>
      <c r="H240" s="324">
        <v>8.9999999999999993E-3</v>
      </c>
      <c r="I240" s="324">
        <v>8.9999999999999993E-3</v>
      </c>
      <c r="J240" s="324">
        <v>8.9999999999999993E-3</v>
      </c>
      <c r="K240" s="324">
        <v>2</v>
      </c>
      <c r="L240" s="324">
        <v>4.5</v>
      </c>
      <c r="M240" s="324" t="s">
        <v>2650</v>
      </c>
      <c r="N240" s="324">
        <v>8</v>
      </c>
      <c r="O240" s="324">
        <v>8</v>
      </c>
      <c r="P240" s="324">
        <v>6.7</v>
      </c>
      <c r="Q240" s="324" t="s">
        <v>2357</v>
      </c>
      <c r="R240" s="324">
        <v>-55</v>
      </c>
      <c r="S240" s="324">
        <v>105</v>
      </c>
      <c r="T240" s="324">
        <v>1</v>
      </c>
      <c r="U240" s="324" t="s">
        <v>2544</v>
      </c>
      <c r="V240" s="324">
        <v>1000</v>
      </c>
      <c r="W240" s="324">
        <v>0.22</v>
      </c>
      <c r="X240" s="311"/>
      <c r="Y240" s="311"/>
      <c r="AA240" s="352">
        <v>2</v>
      </c>
      <c r="AB240" s="353"/>
      <c r="AC240" s="353"/>
      <c r="AD240" s="353"/>
      <c r="AE240" s="353"/>
      <c r="AF240" s="353"/>
      <c r="AG240" s="353"/>
      <c r="AH240" s="353"/>
      <c r="AI240" s="353"/>
      <c r="AJ240" s="353"/>
      <c r="AK240" s="353"/>
      <c r="AL240" s="353"/>
      <c r="AM240" s="353"/>
      <c r="AN240" s="353"/>
      <c r="AO240" s="353"/>
      <c r="AP240" s="353"/>
      <c r="AQ240" s="353"/>
      <c r="AR240" s="353"/>
      <c r="AS240" s="353"/>
      <c r="AT240" s="353"/>
    </row>
    <row r="241" spans="1:46" ht="14.1" customHeight="1">
      <c r="A241" s="324" t="s">
        <v>2557</v>
      </c>
      <c r="B241" s="324" t="s">
        <v>2674</v>
      </c>
      <c r="C241" s="324">
        <v>330</v>
      </c>
      <c r="D241" s="324">
        <v>0.2</v>
      </c>
      <c r="E241" s="324">
        <v>0</v>
      </c>
      <c r="F241" s="324">
        <v>1</v>
      </c>
      <c r="G241" s="324">
        <v>2.5</v>
      </c>
      <c r="H241" s="324">
        <v>1.6E-2</v>
      </c>
      <c r="I241" s="324">
        <v>1.6E-2</v>
      </c>
      <c r="J241" s="324">
        <v>1.6E-2</v>
      </c>
      <c r="K241" s="324">
        <v>2</v>
      </c>
      <c r="L241" s="324">
        <v>3.5</v>
      </c>
      <c r="M241" s="324" t="s">
        <v>2672</v>
      </c>
      <c r="N241" s="324">
        <v>6.3</v>
      </c>
      <c r="O241" s="324">
        <v>6.3</v>
      </c>
      <c r="P241" s="324">
        <v>4.2</v>
      </c>
      <c r="Q241" s="324" t="s">
        <v>2357</v>
      </c>
      <c r="R241" s="324">
        <v>-55</v>
      </c>
      <c r="S241" s="324">
        <v>105</v>
      </c>
      <c r="T241" s="324">
        <v>1</v>
      </c>
      <c r="U241" s="324" t="s">
        <v>2544</v>
      </c>
      <c r="V241" s="324">
        <v>1000</v>
      </c>
      <c r="W241" s="324">
        <v>0.28999999999999998</v>
      </c>
      <c r="X241" s="311"/>
      <c r="Y241" s="311"/>
      <c r="AA241" s="352">
        <v>2</v>
      </c>
      <c r="AB241" s="353"/>
      <c r="AC241" s="353"/>
      <c r="AD241" s="353"/>
      <c r="AE241" s="353"/>
      <c r="AF241" s="353"/>
      <c r="AG241" s="353"/>
      <c r="AH241" s="353"/>
      <c r="AI241" s="353"/>
      <c r="AJ241" s="353"/>
      <c r="AK241" s="353"/>
      <c r="AL241" s="353"/>
      <c r="AM241" s="353"/>
      <c r="AN241" s="353"/>
      <c r="AO241" s="353"/>
      <c r="AP241" s="353"/>
      <c r="AQ241" s="353"/>
      <c r="AR241" s="353"/>
      <c r="AS241" s="353"/>
      <c r="AT241" s="353"/>
    </row>
    <row r="242" spans="1:46" ht="14.1" customHeight="1">
      <c r="A242" s="324" t="s">
        <v>2557</v>
      </c>
      <c r="B242" s="324" t="s">
        <v>2698</v>
      </c>
      <c r="C242" s="324">
        <v>330</v>
      </c>
      <c r="D242" s="324">
        <v>0.2</v>
      </c>
      <c r="E242" s="324">
        <v>0</v>
      </c>
      <c r="F242" s="324">
        <v>1</v>
      </c>
      <c r="G242" s="324">
        <v>16</v>
      </c>
      <c r="H242" s="324">
        <v>1.6E-2</v>
      </c>
      <c r="I242" s="324">
        <v>1.6E-2</v>
      </c>
      <c r="J242" s="324">
        <v>1.6E-2</v>
      </c>
      <c r="K242" s="324">
        <v>2</v>
      </c>
      <c r="L242" s="324">
        <v>4.8</v>
      </c>
      <c r="M242" s="324" t="s">
        <v>2699</v>
      </c>
      <c r="N242" s="324">
        <v>10</v>
      </c>
      <c r="O242" s="324">
        <v>10</v>
      </c>
      <c r="P242" s="324">
        <v>12.4</v>
      </c>
      <c r="Q242" s="324" t="s">
        <v>2357</v>
      </c>
      <c r="R242" s="324">
        <v>-55</v>
      </c>
      <c r="S242" s="324">
        <v>105</v>
      </c>
      <c r="T242" s="324">
        <v>1</v>
      </c>
      <c r="U242" s="324" t="s">
        <v>2544</v>
      </c>
      <c r="V242" s="324">
        <v>1000</v>
      </c>
      <c r="W242" s="324">
        <v>0.83599999999999997</v>
      </c>
      <c r="X242" s="311"/>
      <c r="Y242" s="311"/>
      <c r="AA242" s="352">
        <v>2</v>
      </c>
      <c r="AB242" s="353"/>
      <c r="AC242" s="353"/>
      <c r="AD242" s="353"/>
      <c r="AE242" s="353"/>
      <c r="AF242" s="353"/>
      <c r="AG242" s="353"/>
      <c r="AH242" s="353"/>
      <c r="AI242" s="353"/>
      <c r="AJ242" s="353"/>
      <c r="AK242" s="353"/>
      <c r="AL242" s="353"/>
      <c r="AM242" s="353"/>
      <c r="AN242" s="353"/>
      <c r="AO242" s="353"/>
      <c r="AP242" s="353"/>
      <c r="AQ242" s="353"/>
      <c r="AR242" s="353"/>
      <c r="AS242" s="353"/>
      <c r="AT242" s="353"/>
    </row>
    <row r="243" spans="1:46" ht="14.1" customHeight="1">
      <c r="A243" s="324" t="s">
        <v>2557</v>
      </c>
      <c r="B243" s="324" t="s">
        <v>2647</v>
      </c>
      <c r="C243" s="324">
        <v>330</v>
      </c>
      <c r="D243" s="324">
        <v>0.2</v>
      </c>
      <c r="E243" s="324">
        <v>0</v>
      </c>
      <c r="F243" s="324">
        <v>1</v>
      </c>
      <c r="G243" s="324">
        <v>16</v>
      </c>
      <c r="H243" s="324">
        <v>1.6E-2</v>
      </c>
      <c r="I243" s="324">
        <v>1.6E-2</v>
      </c>
      <c r="J243" s="324">
        <v>1.6E-2</v>
      </c>
      <c r="K243" s="324">
        <v>4.5</v>
      </c>
      <c r="L243" s="324">
        <v>4.75</v>
      </c>
      <c r="M243" s="324" t="s">
        <v>2641</v>
      </c>
      <c r="N243" s="324">
        <v>10</v>
      </c>
      <c r="O243" s="324">
        <v>10</v>
      </c>
      <c r="P243" s="324">
        <v>12.5</v>
      </c>
      <c r="Q243" s="324" t="s">
        <v>2357</v>
      </c>
      <c r="R243" s="324">
        <v>-55</v>
      </c>
      <c r="S243" s="324">
        <v>125</v>
      </c>
      <c r="T243" s="324">
        <v>0</v>
      </c>
      <c r="U243" s="324">
        <v>5</v>
      </c>
      <c r="V243" s="324">
        <v>1000</v>
      </c>
      <c r="W243" s="324">
        <v>0.49</v>
      </c>
      <c r="X243" s="311"/>
      <c r="Y243" s="311"/>
      <c r="AA243" s="352">
        <v>2</v>
      </c>
      <c r="AB243" s="353"/>
      <c r="AC243" s="353"/>
      <c r="AD243" s="353"/>
      <c r="AE243" s="353"/>
      <c r="AF243" s="353"/>
      <c r="AG243" s="353"/>
      <c r="AH243" s="353"/>
      <c r="AI243" s="353"/>
      <c r="AJ243" s="353"/>
      <c r="AK243" s="353"/>
      <c r="AL243" s="353"/>
      <c r="AM243" s="353"/>
      <c r="AN243" s="353"/>
      <c r="AO243" s="353"/>
      <c r="AP243" s="353"/>
      <c r="AQ243" s="353"/>
      <c r="AR243" s="353"/>
      <c r="AS243" s="353"/>
      <c r="AT243" s="353"/>
    </row>
    <row r="244" spans="1:46" ht="14.1" customHeight="1">
      <c r="A244" s="324" t="s">
        <v>2557</v>
      </c>
      <c r="B244" s="324" t="s">
        <v>2645</v>
      </c>
      <c r="C244" s="324">
        <v>330</v>
      </c>
      <c r="D244" s="324">
        <v>0.2</v>
      </c>
      <c r="E244" s="324">
        <v>0</v>
      </c>
      <c r="F244" s="324">
        <v>1</v>
      </c>
      <c r="G244" s="324">
        <v>10</v>
      </c>
      <c r="H244" s="324">
        <v>1.7000000000000001E-2</v>
      </c>
      <c r="I244" s="324">
        <v>1.7000000000000001E-2</v>
      </c>
      <c r="J244" s="324">
        <v>1.7000000000000001E-2</v>
      </c>
      <c r="K244" s="324">
        <v>4.5</v>
      </c>
      <c r="L244" s="324">
        <v>3.95</v>
      </c>
      <c r="M244" s="324" t="s">
        <v>2644</v>
      </c>
      <c r="N244" s="324">
        <v>8</v>
      </c>
      <c r="O244" s="324">
        <v>8</v>
      </c>
      <c r="P244" s="324">
        <v>11.5</v>
      </c>
      <c r="Q244" s="324" t="s">
        <v>2357</v>
      </c>
      <c r="R244" s="324">
        <v>-55</v>
      </c>
      <c r="S244" s="324">
        <v>125</v>
      </c>
      <c r="T244" s="324">
        <v>0</v>
      </c>
      <c r="U244" s="324">
        <v>3.5</v>
      </c>
      <c r="V244" s="324">
        <v>1000</v>
      </c>
      <c r="W244" s="324">
        <v>0.32</v>
      </c>
      <c r="X244" s="311"/>
      <c r="Y244" s="311"/>
      <c r="AA244" s="352">
        <v>2</v>
      </c>
      <c r="AB244" s="353"/>
      <c r="AC244" s="353"/>
      <c r="AD244" s="353"/>
      <c r="AE244" s="353"/>
      <c r="AF244" s="353"/>
      <c r="AG244" s="353"/>
      <c r="AH244" s="353"/>
      <c r="AI244" s="353"/>
      <c r="AJ244" s="353"/>
      <c r="AK244" s="353"/>
      <c r="AL244" s="353"/>
      <c r="AM244" s="353"/>
      <c r="AN244" s="353"/>
      <c r="AO244" s="353"/>
      <c r="AP244" s="353"/>
      <c r="AQ244" s="353"/>
      <c r="AR244" s="353"/>
      <c r="AS244" s="353"/>
      <c r="AT244" s="353"/>
    </row>
    <row r="245" spans="1:46" ht="14.1" customHeight="1">
      <c r="A245" s="324" t="s">
        <v>2557</v>
      </c>
      <c r="B245" s="324" t="s">
        <v>2589</v>
      </c>
      <c r="C245" s="324">
        <v>390</v>
      </c>
      <c r="D245" s="324">
        <v>0.2</v>
      </c>
      <c r="E245" s="324">
        <v>0</v>
      </c>
      <c r="F245" s="324">
        <v>1</v>
      </c>
      <c r="G245" s="324">
        <v>6.3</v>
      </c>
      <c r="H245" s="324">
        <v>5.0000000000000001E-3</v>
      </c>
      <c r="I245" s="324">
        <v>5.0000000000000001E-3</v>
      </c>
      <c r="J245" s="324">
        <v>5.0000000000000001E-3</v>
      </c>
      <c r="K245" s="324">
        <v>1</v>
      </c>
      <c r="L245" s="324">
        <v>6.63</v>
      </c>
      <c r="M245" s="324" t="s">
        <v>2559</v>
      </c>
      <c r="N245" s="324">
        <v>8</v>
      </c>
      <c r="O245" s="324">
        <v>8</v>
      </c>
      <c r="P245" s="324">
        <v>11.5</v>
      </c>
      <c r="Q245" s="324" t="s">
        <v>2357</v>
      </c>
      <c r="R245" s="324">
        <v>-55</v>
      </c>
      <c r="S245" s="324">
        <v>105</v>
      </c>
      <c r="T245" s="324">
        <v>0</v>
      </c>
      <c r="U245" s="324">
        <v>3.5</v>
      </c>
      <c r="V245" s="324">
        <v>1000</v>
      </c>
      <c r="W245" s="324">
        <v>0.21</v>
      </c>
      <c r="X245" s="311"/>
      <c r="Y245" s="311"/>
      <c r="AA245" s="352">
        <v>2</v>
      </c>
      <c r="AB245" s="353"/>
      <c r="AC245" s="353"/>
      <c r="AD245" s="353"/>
      <c r="AE245" s="353"/>
      <c r="AF245" s="353"/>
      <c r="AG245" s="353"/>
      <c r="AH245" s="353"/>
      <c r="AI245" s="353"/>
      <c r="AJ245" s="353"/>
      <c r="AK245" s="353"/>
      <c r="AL245" s="353"/>
      <c r="AM245" s="353"/>
      <c r="AN245" s="353"/>
      <c r="AO245" s="353"/>
      <c r="AP245" s="353"/>
      <c r="AQ245" s="353"/>
      <c r="AR245" s="353"/>
      <c r="AS245" s="353"/>
      <c r="AT245" s="353"/>
    </row>
    <row r="246" spans="1:46" ht="14.1" customHeight="1">
      <c r="A246" s="324" t="s">
        <v>2557</v>
      </c>
      <c r="B246" s="324" t="s">
        <v>2569</v>
      </c>
      <c r="C246" s="324">
        <v>390</v>
      </c>
      <c r="D246" s="324">
        <v>0.2</v>
      </c>
      <c r="E246" s="324">
        <v>0</v>
      </c>
      <c r="F246" s="324">
        <v>1</v>
      </c>
      <c r="G246" s="324">
        <v>6.3</v>
      </c>
      <c r="H246" s="324">
        <v>7.0000000000000001E-3</v>
      </c>
      <c r="I246" s="324">
        <v>7.0000000000000001E-3</v>
      </c>
      <c r="J246" s="324">
        <v>7.0000000000000001E-3</v>
      </c>
      <c r="K246" s="324">
        <v>1</v>
      </c>
      <c r="L246" s="324">
        <v>5.6</v>
      </c>
      <c r="M246" s="324" t="s">
        <v>2559</v>
      </c>
      <c r="N246" s="324">
        <v>8</v>
      </c>
      <c r="O246" s="324">
        <v>8</v>
      </c>
      <c r="P246" s="324">
        <v>11.5</v>
      </c>
      <c r="Q246" s="324" t="s">
        <v>2357</v>
      </c>
      <c r="R246" s="324">
        <v>-55</v>
      </c>
      <c r="S246" s="324">
        <v>105</v>
      </c>
      <c r="T246" s="324">
        <v>0</v>
      </c>
      <c r="U246" s="324">
        <v>3.5</v>
      </c>
      <c r="V246" s="324">
        <v>1000</v>
      </c>
      <c r="W246" s="324">
        <v>0.22</v>
      </c>
      <c r="X246" s="311"/>
      <c r="Y246" s="311"/>
      <c r="AA246" s="352">
        <v>2</v>
      </c>
      <c r="AB246" s="353"/>
      <c r="AC246" s="353"/>
      <c r="AD246" s="353"/>
      <c r="AE246" s="353"/>
      <c r="AF246" s="353"/>
      <c r="AG246" s="353"/>
      <c r="AH246" s="353"/>
      <c r="AI246" s="353"/>
      <c r="AJ246" s="353"/>
      <c r="AK246" s="353"/>
      <c r="AL246" s="353"/>
      <c r="AM246" s="353"/>
      <c r="AN246" s="353"/>
      <c r="AO246" s="353"/>
      <c r="AP246" s="353"/>
      <c r="AQ246" s="353"/>
      <c r="AR246" s="353"/>
      <c r="AS246" s="353"/>
      <c r="AT246" s="353"/>
    </row>
    <row r="247" spans="1:46" ht="14.1" customHeight="1">
      <c r="A247" s="324" t="s">
        <v>2557</v>
      </c>
      <c r="B247" s="324" t="s">
        <v>2664</v>
      </c>
      <c r="C247" s="324">
        <v>390</v>
      </c>
      <c r="D247" s="324">
        <v>0.2</v>
      </c>
      <c r="E247" s="324">
        <v>0</v>
      </c>
      <c r="F247" s="324">
        <v>1</v>
      </c>
      <c r="G247" s="324">
        <v>6.3</v>
      </c>
      <c r="H247" s="324">
        <v>8.9999999999999993E-3</v>
      </c>
      <c r="I247" s="324">
        <v>8.9999999999999993E-3</v>
      </c>
      <c r="J247" s="324">
        <v>8.9999999999999993E-3</v>
      </c>
      <c r="K247" s="324">
        <v>2</v>
      </c>
      <c r="L247" s="324">
        <v>4.5</v>
      </c>
      <c r="M247" s="324" t="s">
        <v>2650</v>
      </c>
      <c r="N247" s="324">
        <v>8</v>
      </c>
      <c r="O247" s="324">
        <v>8</v>
      </c>
      <c r="P247" s="324">
        <v>6.7</v>
      </c>
      <c r="Q247" s="324" t="s">
        <v>2357</v>
      </c>
      <c r="R247" s="324">
        <v>-55</v>
      </c>
      <c r="S247" s="324">
        <v>105</v>
      </c>
      <c r="T247" s="324">
        <v>1</v>
      </c>
      <c r="U247" s="324" t="s">
        <v>2544</v>
      </c>
      <c r="V247" s="324">
        <v>1000</v>
      </c>
      <c r="W247" s="324">
        <v>0.23</v>
      </c>
      <c r="X247" s="311"/>
      <c r="Y247" s="311"/>
      <c r="AA247" s="352">
        <v>2</v>
      </c>
      <c r="AB247" s="353"/>
      <c r="AC247" s="353"/>
      <c r="AD247" s="353"/>
      <c r="AE247" s="353"/>
      <c r="AF247" s="353"/>
      <c r="AG247" s="353"/>
      <c r="AH247" s="353"/>
      <c r="AI247" s="353"/>
      <c r="AJ247" s="353"/>
      <c r="AK247" s="353"/>
      <c r="AL247" s="353"/>
      <c r="AM247" s="353"/>
      <c r="AN247" s="353"/>
      <c r="AO247" s="353"/>
      <c r="AP247" s="353"/>
      <c r="AQ247" s="353"/>
      <c r="AR247" s="353"/>
      <c r="AS247" s="353"/>
      <c r="AT247" s="353"/>
    </row>
    <row r="248" spans="1:46" ht="14.1" customHeight="1">
      <c r="A248" s="324" t="s">
        <v>2557</v>
      </c>
      <c r="B248" s="324" t="s">
        <v>2663</v>
      </c>
      <c r="C248" s="324">
        <v>390</v>
      </c>
      <c r="D248" s="324">
        <v>0.2</v>
      </c>
      <c r="E248" s="324">
        <v>0</v>
      </c>
      <c r="F248" s="324">
        <v>1</v>
      </c>
      <c r="G248" s="324">
        <v>6.3</v>
      </c>
      <c r="H248" s="324">
        <v>1.7999999999999999E-2</v>
      </c>
      <c r="I248" s="324">
        <v>1.7999999999999999E-2</v>
      </c>
      <c r="J248" s="324">
        <v>1.7999999999999999E-2</v>
      </c>
      <c r="K248" s="324">
        <v>2</v>
      </c>
      <c r="L248" s="324">
        <v>3.2</v>
      </c>
      <c r="M248" s="324" t="s">
        <v>2650</v>
      </c>
      <c r="N248" s="324">
        <v>8</v>
      </c>
      <c r="O248" s="324">
        <v>8</v>
      </c>
      <c r="P248" s="324">
        <v>6.7</v>
      </c>
      <c r="Q248" s="324" t="s">
        <v>2357</v>
      </c>
      <c r="R248" s="324">
        <v>-55</v>
      </c>
      <c r="S248" s="324">
        <v>105</v>
      </c>
      <c r="T248" s="324">
        <v>1</v>
      </c>
      <c r="U248" s="324" t="s">
        <v>2544</v>
      </c>
      <c r="V248" s="324">
        <v>1000</v>
      </c>
      <c r="W248" s="324">
        <v>0.22</v>
      </c>
      <c r="X248" s="311"/>
      <c r="Y248" s="311"/>
      <c r="AA248" s="352">
        <v>2</v>
      </c>
      <c r="AB248" s="353"/>
      <c r="AC248" s="353"/>
      <c r="AD248" s="353"/>
      <c r="AE248" s="353"/>
      <c r="AF248" s="353"/>
      <c r="AG248" s="353"/>
      <c r="AH248" s="353"/>
      <c r="AI248" s="353"/>
      <c r="AJ248" s="353"/>
      <c r="AK248" s="353"/>
      <c r="AL248" s="353"/>
      <c r="AM248" s="353"/>
      <c r="AN248" s="353"/>
      <c r="AO248" s="353"/>
      <c r="AP248" s="353"/>
      <c r="AQ248" s="353"/>
      <c r="AR248" s="353"/>
      <c r="AS248" s="353"/>
      <c r="AT248" s="353"/>
    </row>
    <row r="249" spans="1:46" ht="14.1" customHeight="1">
      <c r="A249" s="324" t="s">
        <v>2557</v>
      </c>
      <c r="B249" s="324" t="s">
        <v>2675</v>
      </c>
      <c r="C249" s="324">
        <v>390</v>
      </c>
      <c r="D249" s="324">
        <v>0.2</v>
      </c>
      <c r="E249" s="324">
        <v>0</v>
      </c>
      <c r="F249" s="324">
        <v>1</v>
      </c>
      <c r="G249" s="324">
        <v>2.5</v>
      </c>
      <c r="H249" s="324">
        <v>0.02</v>
      </c>
      <c r="I249" s="324">
        <v>0.02</v>
      </c>
      <c r="J249" s="324">
        <v>0.02</v>
      </c>
      <c r="K249" s="324">
        <v>2</v>
      </c>
      <c r="L249" s="324">
        <v>3</v>
      </c>
      <c r="M249" s="324" t="s">
        <v>2676</v>
      </c>
      <c r="N249" s="324">
        <v>6.3</v>
      </c>
      <c r="O249" s="324">
        <v>6.3</v>
      </c>
      <c r="P249" s="324">
        <v>4.7</v>
      </c>
      <c r="Q249" s="324" t="s">
        <v>2357</v>
      </c>
      <c r="R249" s="324">
        <v>-55</v>
      </c>
      <c r="S249" s="324">
        <v>105</v>
      </c>
      <c r="T249" s="324">
        <v>1</v>
      </c>
      <c r="U249" s="324" t="s">
        <v>2544</v>
      </c>
      <c r="V249" s="324">
        <v>1000</v>
      </c>
      <c r="W249" s="324">
        <v>0.22</v>
      </c>
      <c r="X249" s="311"/>
      <c r="Y249" s="311"/>
      <c r="AA249" s="352">
        <v>2</v>
      </c>
      <c r="AB249" s="353"/>
      <c r="AC249" s="353"/>
      <c r="AD249" s="353"/>
      <c r="AE249" s="353"/>
      <c r="AF249" s="353"/>
      <c r="AG249" s="353"/>
      <c r="AH249" s="353"/>
      <c r="AI249" s="353"/>
      <c r="AJ249" s="353"/>
      <c r="AK249" s="353"/>
      <c r="AL249" s="353"/>
      <c r="AM249" s="353"/>
      <c r="AN249" s="353"/>
      <c r="AO249" s="353"/>
      <c r="AP249" s="353"/>
      <c r="AQ249" s="353"/>
      <c r="AR249" s="353"/>
      <c r="AS249" s="353"/>
      <c r="AT249" s="353"/>
    </row>
    <row r="250" spans="1:46" ht="14.1" customHeight="1">
      <c r="A250" s="324" t="s">
        <v>2557</v>
      </c>
      <c r="B250" s="324" t="s">
        <v>2575</v>
      </c>
      <c r="C250" s="324">
        <v>470</v>
      </c>
      <c r="D250" s="324">
        <v>0.2</v>
      </c>
      <c r="E250" s="324">
        <v>0</v>
      </c>
      <c r="F250" s="324">
        <v>1</v>
      </c>
      <c r="G250" s="324">
        <v>10</v>
      </c>
      <c r="H250" s="324">
        <v>7.0000000000000001E-3</v>
      </c>
      <c r="I250" s="324">
        <v>7.0000000000000001E-3</v>
      </c>
      <c r="J250" s="324">
        <v>7.0000000000000001E-3</v>
      </c>
      <c r="K250" s="324">
        <v>1</v>
      </c>
      <c r="L250" s="324">
        <v>6.1</v>
      </c>
      <c r="M250" s="324" t="s">
        <v>2562</v>
      </c>
      <c r="N250" s="324">
        <v>10</v>
      </c>
      <c r="O250" s="324">
        <v>10</v>
      </c>
      <c r="P250" s="324">
        <v>12.5</v>
      </c>
      <c r="Q250" s="324" t="s">
        <v>2357</v>
      </c>
      <c r="R250" s="324">
        <v>-55</v>
      </c>
      <c r="S250" s="324">
        <v>105</v>
      </c>
      <c r="T250" s="324">
        <v>0</v>
      </c>
      <c r="U250" s="324">
        <v>5</v>
      </c>
      <c r="V250" s="324">
        <v>1000</v>
      </c>
      <c r="W250" s="324">
        <v>0.28999999999999998</v>
      </c>
      <c r="X250" s="311"/>
      <c r="Y250" s="311"/>
      <c r="AA250" s="352">
        <v>2</v>
      </c>
      <c r="AB250" s="353"/>
      <c r="AC250" s="353"/>
      <c r="AD250" s="353"/>
      <c r="AE250" s="353"/>
      <c r="AF250" s="353"/>
      <c r="AG250" s="353"/>
      <c r="AH250" s="353"/>
      <c r="AI250" s="353"/>
      <c r="AJ250" s="353"/>
      <c r="AK250" s="353"/>
      <c r="AL250" s="353"/>
      <c r="AM250" s="353"/>
      <c r="AN250" s="353"/>
      <c r="AO250" s="353"/>
      <c r="AP250" s="353"/>
      <c r="AQ250" s="353"/>
      <c r="AR250" s="353"/>
      <c r="AS250" s="353"/>
      <c r="AT250" s="353"/>
    </row>
    <row r="251" spans="1:46" ht="14.1" customHeight="1">
      <c r="A251" s="324" t="s">
        <v>2557</v>
      </c>
      <c r="B251" s="324" t="s">
        <v>2595</v>
      </c>
      <c r="C251" s="324">
        <v>470</v>
      </c>
      <c r="D251" s="324">
        <v>0.2</v>
      </c>
      <c r="E251" s="324">
        <v>0</v>
      </c>
      <c r="F251" s="324">
        <v>1</v>
      </c>
      <c r="G251" s="324">
        <v>2.5</v>
      </c>
      <c r="H251" s="324">
        <v>7.0000000000000001E-3</v>
      </c>
      <c r="I251" s="324">
        <v>7.0000000000000001E-3</v>
      </c>
      <c r="J251" s="324">
        <v>7.0000000000000001E-3</v>
      </c>
      <c r="K251" s="324">
        <v>1.5</v>
      </c>
      <c r="L251" s="324">
        <v>4.2</v>
      </c>
      <c r="M251" s="324" t="s">
        <v>2593</v>
      </c>
      <c r="N251" s="324">
        <v>5</v>
      </c>
      <c r="O251" s="324">
        <v>5</v>
      </c>
      <c r="P251" s="324">
        <v>8</v>
      </c>
      <c r="Q251" s="324" t="s">
        <v>2357</v>
      </c>
      <c r="R251" s="324">
        <v>-55</v>
      </c>
      <c r="S251" s="324">
        <v>105</v>
      </c>
      <c r="T251" s="324">
        <v>0</v>
      </c>
      <c r="U251" s="324">
        <v>2</v>
      </c>
      <c r="V251" s="324">
        <v>2000</v>
      </c>
      <c r="W251" s="324">
        <v>0.2</v>
      </c>
      <c r="X251" s="311"/>
      <c r="Y251" s="311"/>
      <c r="AA251" s="352">
        <v>2</v>
      </c>
      <c r="AB251" s="353"/>
      <c r="AC251" s="353"/>
      <c r="AD251" s="353"/>
      <c r="AE251" s="353"/>
      <c r="AF251" s="353"/>
      <c r="AG251" s="353"/>
      <c r="AH251" s="353"/>
      <c r="AI251" s="353"/>
      <c r="AJ251" s="353"/>
      <c r="AK251" s="353"/>
      <c r="AL251" s="353"/>
      <c r="AM251" s="353"/>
      <c r="AN251" s="353"/>
      <c r="AO251" s="353"/>
      <c r="AP251" s="353"/>
      <c r="AQ251" s="353"/>
      <c r="AR251" s="353"/>
      <c r="AS251" s="353"/>
      <c r="AT251" s="353"/>
    </row>
    <row r="252" spans="1:46" ht="14.1" customHeight="1">
      <c r="A252" s="324" t="s">
        <v>2557</v>
      </c>
      <c r="B252" s="324" t="s">
        <v>2606</v>
      </c>
      <c r="C252" s="324">
        <v>470</v>
      </c>
      <c r="D252" s="324">
        <v>0.2</v>
      </c>
      <c r="E252" s="324">
        <v>0</v>
      </c>
      <c r="F252" s="324">
        <v>1</v>
      </c>
      <c r="G252" s="324">
        <v>2.5</v>
      </c>
      <c r="H252" s="324">
        <v>7.0000000000000001E-3</v>
      </c>
      <c r="I252" s="324">
        <v>7.0000000000000001E-3</v>
      </c>
      <c r="J252" s="324">
        <v>7.0000000000000001E-3</v>
      </c>
      <c r="K252" s="324">
        <v>2</v>
      </c>
      <c r="L252" s="324">
        <v>5.6</v>
      </c>
      <c r="M252" s="324" t="s">
        <v>2604</v>
      </c>
      <c r="N252" s="324">
        <v>6.3</v>
      </c>
      <c r="O252" s="324">
        <v>6.3</v>
      </c>
      <c r="P252" s="324">
        <v>8</v>
      </c>
      <c r="Q252" s="324" t="s">
        <v>2357</v>
      </c>
      <c r="R252" s="324">
        <v>-55</v>
      </c>
      <c r="S252" s="324">
        <v>105</v>
      </c>
      <c r="T252" s="324">
        <v>0</v>
      </c>
      <c r="U252" s="324">
        <v>2.5</v>
      </c>
      <c r="V252" s="324">
        <v>2000</v>
      </c>
      <c r="W252" s="324">
        <v>0.17</v>
      </c>
      <c r="X252" s="311"/>
      <c r="Y252" s="311"/>
      <c r="AA252" s="352">
        <v>2</v>
      </c>
      <c r="AB252" s="353"/>
      <c r="AC252" s="353"/>
      <c r="AD252" s="353"/>
      <c r="AE252" s="353"/>
      <c r="AF252" s="353"/>
      <c r="AG252" s="353"/>
      <c r="AH252" s="353"/>
      <c r="AI252" s="353"/>
      <c r="AJ252" s="353"/>
      <c r="AK252" s="353"/>
      <c r="AL252" s="353"/>
      <c r="AM252" s="353"/>
      <c r="AN252" s="353"/>
      <c r="AO252" s="353"/>
      <c r="AP252" s="353"/>
      <c r="AQ252" s="353"/>
      <c r="AR252" s="353"/>
      <c r="AS252" s="353"/>
      <c r="AT252" s="353"/>
    </row>
    <row r="253" spans="1:46" ht="14.1" customHeight="1">
      <c r="A253" s="324" t="s">
        <v>2557</v>
      </c>
      <c r="B253" s="324" t="s">
        <v>2607</v>
      </c>
      <c r="C253" s="324">
        <v>470</v>
      </c>
      <c r="D253" s="324">
        <v>0.2</v>
      </c>
      <c r="E253" s="324">
        <v>0</v>
      </c>
      <c r="F253" s="324">
        <v>1</v>
      </c>
      <c r="G253" s="324">
        <v>2.5</v>
      </c>
      <c r="H253" s="324">
        <v>7.0000000000000001E-3</v>
      </c>
      <c r="I253" s="324">
        <v>7.0000000000000001E-3</v>
      </c>
      <c r="J253" s="324">
        <v>7.0000000000000001E-3</v>
      </c>
      <c r="K253" s="324">
        <v>2</v>
      </c>
      <c r="L253" s="324">
        <v>5.6</v>
      </c>
      <c r="M253" s="324" t="s">
        <v>2604</v>
      </c>
      <c r="N253" s="324">
        <v>6.3</v>
      </c>
      <c r="O253" s="324">
        <v>6.3</v>
      </c>
      <c r="P253" s="324">
        <v>8</v>
      </c>
      <c r="Q253" s="324" t="s">
        <v>2357</v>
      </c>
      <c r="R253" s="324">
        <v>-55</v>
      </c>
      <c r="S253" s="324">
        <v>105</v>
      </c>
      <c r="T253" s="324">
        <v>0</v>
      </c>
      <c r="U253" s="324">
        <v>2.5</v>
      </c>
      <c r="V253" s="324">
        <v>2000</v>
      </c>
      <c r="W253" s="324">
        <v>0.23</v>
      </c>
      <c r="X253" s="311"/>
      <c r="Y253" s="311"/>
      <c r="AA253" s="352">
        <v>2</v>
      </c>
      <c r="AB253" s="353"/>
      <c r="AC253" s="353"/>
      <c r="AD253" s="353"/>
      <c r="AE253" s="353"/>
      <c r="AF253" s="353"/>
      <c r="AG253" s="353"/>
      <c r="AH253" s="353"/>
      <c r="AI253" s="353"/>
      <c r="AJ253" s="353"/>
      <c r="AK253" s="353"/>
      <c r="AL253" s="353"/>
      <c r="AM253" s="353"/>
      <c r="AN253" s="353"/>
      <c r="AO253" s="353"/>
      <c r="AP253" s="353"/>
      <c r="AQ253" s="353"/>
      <c r="AR253" s="353"/>
      <c r="AS253" s="353"/>
      <c r="AT253" s="353"/>
    </row>
    <row r="254" spans="1:46" ht="14.1" customHeight="1">
      <c r="A254" s="324" t="s">
        <v>2557</v>
      </c>
      <c r="B254" s="324" t="s">
        <v>2616</v>
      </c>
      <c r="C254" s="324">
        <v>470</v>
      </c>
      <c r="D254" s="324">
        <v>0.2</v>
      </c>
      <c r="E254" s="324">
        <v>0</v>
      </c>
      <c r="F254" s="324">
        <v>1</v>
      </c>
      <c r="G254" s="324">
        <v>6.3</v>
      </c>
      <c r="H254" s="324">
        <v>8.0000000000000002E-3</v>
      </c>
      <c r="I254" s="324">
        <v>8.0000000000000002E-3</v>
      </c>
      <c r="J254" s="324">
        <v>8.0000000000000002E-3</v>
      </c>
      <c r="K254" s="324">
        <v>2</v>
      </c>
      <c r="L254" s="324">
        <v>5</v>
      </c>
      <c r="M254" s="324" t="s">
        <v>2604</v>
      </c>
      <c r="N254" s="324">
        <v>6.3</v>
      </c>
      <c r="O254" s="324">
        <v>6.3</v>
      </c>
      <c r="P254" s="324">
        <v>8</v>
      </c>
      <c r="Q254" s="324" t="s">
        <v>2357</v>
      </c>
      <c r="R254" s="324">
        <v>-55</v>
      </c>
      <c r="S254" s="324">
        <v>105</v>
      </c>
      <c r="T254" s="324">
        <v>0</v>
      </c>
      <c r="U254" s="324">
        <v>2.5</v>
      </c>
      <c r="V254" s="324">
        <v>2000</v>
      </c>
      <c r="W254" s="324">
        <v>0.17</v>
      </c>
      <c r="X254" s="311"/>
      <c r="Y254" s="311"/>
      <c r="AA254" s="352">
        <v>2</v>
      </c>
      <c r="AB254" s="353"/>
      <c r="AC254" s="353"/>
      <c r="AD254" s="353"/>
      <c r="AE254" s="353"/>
      <c r="AF254" s="353"/>
      <c r="AG254" s="353"/>
      <c r="AH254" s="353"/>
      <c r="AI254" s="353"/>
      <c r="AJ254" s="353"/>
      <c r="AK254" s="353"/>
      <c r="AL254" s="353"/>
      <c r="AM254" s="353"/>
      <c r="AN254" s="353"/>
      <c r="AO254" s="353"/>
      <c r="AP254" s="353"/>
      <c r="AQ254" s="353"/>
      <c r="AR254" s="353"/>
      <c r="AS254" s="353"/>
      <c r="AT254" s="353"/>
    </row>
    <row r="255" spans="1:46" ht="14.1" customHeight="1">
      <c r="A255" s="324" t="s">
        <v>2557</v>
      </c>
      <c r="B255" s="324" t="s">
        <v>2617</v>
      </c>
      <c r="C255" s="324">
        <v>470</v>
      </c>
      <c r="D255" s="324">
        <v>0.2</v>
      </c>
      <c r="E255" s="324">
        <v>0</v>
      </c>
      <c r="F255" s="324">
        <v>1</v>
      </c>
      <c r="G255" s="324">
        <v>6.3</v>
      </c>
      <c r="H255" s="324">
        <v>8.0000000000000002E-3</v>
      </c>
      <c r="I255" s="324">
        <v>8.0000000000000002E-3</v>
      </c>
      <c r="J255" s="324">
        <v>8.0000000000000002E-3</v>
      </c>
      <c r="K255" s="324">
        <v>2</v>
      </c>
      <c r="L255" s="324">
        <v>5</v>
      </c>
      <c r="M255" s="324" t="s">
        <v>2604</v>
      </c>
      <c r="N255" s="324">
        <v>6.3</v>
      </c>
      <c r="O255" s="324">
        <v>6.3</v>
      </c>
      <c r="P255" s="324">
        <v>8</v>
      </c>
      <c r="Q255" s="324" t="s">
        <v>2357</v>
      </c>
      <c r="R255" s="324">
        <v>-55</v>
      </c>
      <c r="S255" s="324">
        <v>105</v>
      </c>
      <c r="T255" s="324">
        <v>0</v>
      </c>
      <c r="U255" s="324">
        <v>2.5</v>
      </c>
      <c r="V255" s="324">
        <v>2000</v>
      </c>
      <c r="W255" s="324">
        <v>0.23</v>
      </c>
      <c r="X255" s="311"/>
      <c r="Y255" s="311"/>
      <c r="AA255" s="352">
        <v>2</v>
      </c>
      <c r="AB255" s="353"/>
      <c r="AC255" s="353"/>
      <c r="AD255" s="353"/>
      <c r="AE255" s="353"/>
      <c r="AF255" s="353"/>
      <c r="AG255" s="353"/>
      <c r="AH255" s="353"/>
      <c r="AI255" s="353"/>
      <c r="AJ255" s="353"/>
      <c r="AK255" s="353"/>
      <c r="AL255" s="353"/>
      <c r="AM255" s="353"/>
      <c r="AN255" s="353"/>
      <c r="AO255" s="353"/>
      <c r="AP255" s="353"/>
      <c r="AQ255" s="353"/>
      <c r="AR255" s="353"/>
      <c r="AS255" s="353"/>
      <c r="AT255" s="353"/>
    </row>
    <row r="256" spans="1:46" ht="14.1" customHeight="1">
      <c r="A256" s="324" t="s">
        <v>2557</v>
      </c>
      <c r="B256" s="324" t="s">
        <v>2630</v>
      </c>
      <c r="C256" s="324">
        <v>470</v>
      </c>
      <c r="D256" s="324">
        <v>0.2</v>
      </c>
      <c r="E256" s="324">
        <v>0</v>
      </c>
      <c r="F256" s="324">
        <v>1</v>
      </c>
      <c r="G256" s="324">
        <v>6.3</v>
      </c>
      <c r="H256" s="324">
        <v>8.0000000000000002E-3</v>
      </c>
      <c r="I256" s="324">
        <v>8.0000000000000002E-3</v>
      </c>
      <c r="J256" s="324">
        <v>8.0000000000000002E-3</v>
      </c>
      <c r="K256" s="324">
        <v>2</v>
      </c>
      <c r="L256" s="324">
        <v>5.7</v>
      </c>
      <c r="M256" s="324" t="s">
        <v>2600</v>
      </c>
      <c r="N256" s="324">
        <v>8</v>
      </c>
      <c r="O256" s="324">
        <v>8</v>
      </c>
      <c r="P256" s="324">
        <v>8</v>
      </c>
      <c r="Q256" s="324" t="s">
        <v>2357</v>
      </c>
      <c r="R256" s="324">
        <v>-55</v>
      </c>
      <c r="S256" s="324">
        <v>105</v>
      </c>
      <c r="T256" s="324">
        <v>0</v>
      </c>
      <c r="U256" s="324">
        <v>3.5</v>
      </c>
      <c r="V256" s="324">
        <v>1000</v>
      </c>
      <c r="W256" s="324">
        <v>0.18</v>
      </c>
      <c r="X256" s="311"/>
      <c r="Y256" s="311"/>
      <c r="AA256" s="352">
        <v>2</v>
      </c>
      <c r="AB256" s="353"/>
      <c r="AC256" s="353"/>
      <c r="AD256" s="353"/>
      <c r="AE256" s="353"/>
      <c r="AF256" s="353"/>
      <c r="AG256" s="353"/>
      <c r="AH256" s="353"/>
      <c r="AI256" s="353"/>
      <c r="AJ256" s="353"/>
      <c r="AK256" s="353"/>
      <c r="AL256" s="353"/>
      <c r="AM256" s="353"/>
      <c r="AN256" s="353"/>
      <c r="AO256" s="353"/>
      <c r="AP256" s="353"/>
      <c r="AQ256" s="353"/>
      <c r="AR256" s="353"/>
      <c r="AS256" s="353"/>
      <c r="AT256" s="353"/>
    </row>
    <row r="257" spans="1:46" ht="14.1" customHeight="1">
      <c r="A257" s="324" t="s">
        <v>2557</v>
      </c>
      <c r="B257" s="324" t="s">
        <v>2631</v>
      </c>
      <c r="C257" s="324">
        <v>470</v>
      </c>
      <c r="D257" s="324">
        <v>0.2</v>
      </c>
      <c r="E257" s="324">
        <v>0</v>
      </c>
      <c r="F257" s="324">
        <v>1</v>
      </c>
      <c r="G257" s="324">
        <v>6.3</v>
      </c>
      <c r="H257" s="324">
        <v>8.0000000000000002E-3</v>
      </c>
      <c r="I257" s="324">
        <v>8.0000000000000002E-3</v>
      </c>
      <c r="J257" s="324">
        <v>8.0000000000000002E-3</v>
      </c>
      <c r="K257" s="324">
        <v>2</v>
      </c>
      <c r="L257" s="324">
        <v>5.7</v>
      </c>
      <c r="M257" s="324" t="s">
        <v>2600</v>
      </c>
      <c r="N257" s="324">
        <v>8</v>
      </c>
      <c r="O257" s="324">
        <v>8</v>
      </c>
      <c r="P257" s="324">
        <v>8</v>
      </c>
      <c r="Q257" s="324" t="s">
        <v>2357</v>
      </c>
      <c r="R257" s="324">
        <v>-55</v>
      </c>
      <c r="S257" s="324">
        <v>105</v>
      </c>
      <c r="T257" s="324">
        <v>0</v>
      </c>
      <c r="U257" s="324">
        <v>3.5</v>
      </c>
      <c r="V257" s="324">
        <v>1000</v>
      </c>
      <c r="W257" s="324">
        <v>0.24</v>
      </c>
      <c r="X257" s="311"/>
      <c r="Y257" s="311"/>
      <c r="AA257" s="352">
        <v>2</v>
      </c>
      <c r="AB257" s="353"/>
      <c r="AC257" s="353"/>
      <c r="AD257" s="353"/>
      <c r="AE257" s="353"/>
      <c r="AF257" s="353"/>
      <c r="AG257" s="353"/>
      <c r="AH257" s="353"/>
      <c r="AI257" s="353"/>
      <c r="AJ257" s="353"/>
      <c r="AK257" s="353"/>
      <c r="AL257" s="353"/>
      <c r="AM257" s="353"/>
      <c r="AN257" s="353"/>
      <c r="AO257" s="353"/>
      <c r="AP257" s="353"/>
      <c r="AQ257" s="353"/>
      <c r="AR257" s="353"/>
      <c r="AS257" s="353"/>
      <c r="AT257" s="353"/>
    </row>
    <row r="258" spans="1:46" ht="14.1" customHeight="1">
      <c r="A258" s="324" t="s">
        <v>2557</v>
      </c>
      <c r="B258" s="324" t="s">
        <v>2665</v>
      </c>
      <c r="C258" s="324">
        <v>470</v>
      </c>
      <c r="D258" s="324">
        <v>0.2</v>
      </c>
      <c r="E258" s="324">
        <v>0</v>
      </c>
      <c r="F258" s="324">
        <v>1</v>
      </c>
      <c r="G258" s="324">
        <v>6.3</v>
      </c>
      <c r="H258" s="324">
        <v>8.9999999999999993E-3</v>
      </c>
      <c r="I258" s="324">
        <v>8.9999999999999993E-3</v>
      </c>
      <c r="J258" s="324">
        <v>8.9999999999999993E-3</v>
      </c>
      <c r="K258" s="324">
        <v>2</v>
      </c>
      <c r="L258" s="324">
        <v>4.5</v>
      </c>
      <c r="M258" s="324" t="s">
        <v>2650</v>
      </c>
      <c r="N258" s="324">
        <v>8</v>
      </c>
      <c r="O258" s="324">
        <v>8</v>
      </c>
      <c r="P258" s="324">
        <v>6.7</v>
      </c>
      <c r="Q258" s="324" t="s">
        <v>2357</v>
      </c>
      <c r="R258" s="324">
        <v>-55</v>
      </c>
      <c r="S258" s="324">
        <v>105</v>
      </c>
      <c r="T258" s="324">
        <v>1</v>
      </c>
      <c r="U258" s="324" t="s">
        <v>2544</v>
      </c>
      <c r="V258" s="324">
        <v>1000</v>
      </c>
      <c r="W258" s="324">
        <v>0.23</v>
      </c>
      <c r="X258" s="311"/>
      <c r="Y258" s="311"/>
      <c r="AA258" s="352">
        <v>2</v>
      </c>
      <c r="AB258" s="353"/>
      <c r="AC258" s="353"/>
      <c r="AD258" s="353"/>
      <c r="AE258" s="353"/>
      <c r="AF258" s="353"/>
      <c r="AG258" s="353"/>
      <c r="AH258" s="353"/>
      <c r="AI258" s="353"/>
      <c r="AJ258" s="353"/>
      <c r="AK258" s="353"/>
      <c r="AL258" s="353"/>
      <c r="AM258" s="353"/>
      <c r="AN258" s="353"/>
      <c r="AO258" s="353"/>
      <c r="AP258" s="353"/>
      <c r="AQ258" s="353"/>
      <c r="AR258" s="353"/>
      <c r="AS258" s="353"/>
      <c r="AT258" s="353"/>
    </row>
    <row r="259" spans="1:46" ht="14.1" customHeight="1">
      <c r="A259" s="324" t="s">
        <v>2557</v>
      </c>
      <c r="B259" s="324" t="s">
        <v>2581</v>
      </c>
      <c r="C259" s="324">
        <v>560</v>
      </c>
      <c r="D259" s="324">
        <v>0.2</v>
      </c>
      <c r="E259" s="324">
        <v>0</v>
      </c>
      <c r="F259" s="324">
        <v>1</v>
      </c>
      <c r="G259" s="324">
        <v>2.5</v>
      </c>
      <c r="H259" s="324">
        <v>5.0000000000000001E-3</v>
      </c>
      <c r="I259" s="324">
        <v>5.0000000000000001E-3</v>
      </c>
      <c r="J259" s="324">
        <v>5.0000000000000001E-3</v>
      </c>
      <c r="K259" s="324">
        <v>1</v>
      </c>
      <c r="L259" s="324">
        <v>6.63</v>
      </c>
      <c r="M259" s="324" t="s">
        <v>2559</v>
      </c>
      <c r="N259" s="324">
        <v>8</v>
      </c>
      <c r="O259" s="324">
        <v>8</v>
      </c>
      <c r="P259" s="324">
        <v>11.5</v>
      </c>
      <c r="Q259" s="324" t="s">
        <v>2357</v>
      </c>
      <c r="R259" s="324">
        <v>-55</v>
      </c>
      <c r="S259" s="324">
        <v>105</v>
      </c>
      <c r="T259" s="324">
        <v>0</v>
      </c>
      <c r="U259" s="324">
        <v>3.5</v>
      </c>
      <c r="V259" s="324">
        <v>1000</v>
      </c>
      <c r="W259" s="324">
        <v>0.23</v>
      </c>
      <c r="X259" s="311"/>
      <c r="Y259" s="311"/>
      <c r="AA259" s="352">
        <v>2</v>
      </c>
      <c r="AB259" s="353"/>
      <c r="AC259" s="353"/>
      <c r="AD259" s="353"/>
      <c r="AE259" s="353"/>
      <c r="AF259" s="353"/>
      <c r="AG259" s="353"/>
      <c r="AH259" s="353"/>
      <c r="AI259" s="353"/>
      <c r="AJ259" s="353"/>
      <c r="AK259" s="353"/>
      <c r="AL259" s="353"/>
      <c r="AM259" s="353"/>
      <c r="AN259" s="353"/>
      <c r="AO259" s="353"/>
      <c r="AP259" s="353"/>
      <c r="AQ259" s="353"/>
      <c r="AR259" s="353"/>
      <c r="AS259" s="353"/>
      <c r="AT259" s="353"/>
    </row>
    <row r="260" spans="1:46" ht="14.1" customHeight="1">
      <c r="A260" s="324" t="s">
        <v>2557</v>
      </c>
      <c r="B260" s="324" t="s">
        <v>2586</v>
      </c>
      <c r="C260" s="324">
        <v>560</v>
      </c>
      <c r="D260" s="324">
        <v>0.2</v>
      </c>
      <c r="E260" s="324">
        <v>0</v>
      </c>
      <c r="F260" s="324">
        <v>1</v>
      </c>
      <c r="G260" s="324">
        <v>4</v>
      </c>
      <c r="H260" s="324">
        <v>5.0000000000000001E-3</v>
      </c>
      <c r="I260" s="324">
        <v>5.0000000000000001E-3</v>
      </c>
      <c r="J260" s="324">
        <v>5.0000000000000001E-3</v>
      </c>
      <c r="K260" s="324">
        <v>1</v>
      </c>
      <c r="L260" s="324">
        <v>6.63</v>
      </c>
      <c r="M260" s="324" t="s">
        <v>2559</v>
      </c>
      <c r="N260" s="324">
        <v>8</v>
      </c>
      <c r="O260" s="324">
        <v>8</v>
      </c>
      <c r="P260" s="324">
        <v>11.5</v>
      </c>
      <c r="Q260" s="324" t="s">
        <v>2357</v>
      </c>
      <c r="R260" s="324">
        <v>-55</v>
      </c>
      <c r="S260" s="324">
        <v>105</v>
      </c>
      <c r="T260" s="324">
        <v>0</v>
      </c>
      <c r="U260" s="324">
        <v>3.5</v>
      </c>
      <c r="V260" s="324">
        <v>1000</v>
      </c>
      <c r="W260" s="324">
        <v>0.22</v>
      </c>
      <c r="X260" s="311"/>
      <c r="Y260" s="311"/>
      <c r="AA260" s="352">
        <v>2</v>
      </c>
      <c r="AB260" s="353"/>
      <c r="AC260" s="353"/>
      <c r="AD260" s="353"/>
      <c r="AE260" s="353"/>
      <c r="AF260" s="353"/>
      <c r="AG260" s="353"/>
      <c r="AH260" s="353"/>
      <c r="AI260" s="353"/>
      <c r="AJ260" s="353"/>
      <c r="AK260" s="353"/>
      <c r="AL260" s="353"/>
      <c r="AM260" s="353"/>
      <c r="AN260" s="353"/>
      <c r="AO260" s="353"/>
      <c r="AP260" s="353"/>
      <c r="AQ260" s="353"/>
      <c r="AR260" s="353"/>
      <c r="AS260" s="353"/>
      <c r="AT260" s="353"/>
    </row>
    <row r="261" spans="1:46" ht="14.1" customHeight="1">
      <c r="A261" s="324" t="s">
        <v>2557</v>
      </c>
      <c r="B261" s="324" t="s">
        <v>2599</v>
      </c>
      <c r="C261" s="324">
        <v>560</v>
      </c>
      <c r="D261" s="324">
        <v>0.2</v>
      </c>
      <c r="E261" s="324">
        <v>0</v>
      </c>
      <c r="F261" s="324">
        <v>1</v>
      </c>
      <c r="G261" s="324">
        <v>2.5</v>
      </c>
      <c r="H261" s="324">
        <v>5.0000000000000001E-3</v>
      </c>
      <c r="I261" s="324">
        <v>5.0000000000000001E-3</v>
      </c>
      <c r="J261" s="324">
        <v>5.0000000000000001E-3</v>
      </c>
      <c r="K261" s="324">
        <v>2</v>
      </c>
      <c r="L261" s="324">
        <v>6.3</v>
      </c>
      <c r="M261" s="324" t="s">
        <v>2600</v>
      </c>
      <c r="N261" s="324">
        <v>8</v>
      </c>
      <c r="O261" s="324">
        <v>8</v>
      </c>
      <c r="P261" s="324">
        <v>8</v>
      </c>
      <c r="Q261" s="324" t="s">
        <v>2357</v>
      </c>
      <c r="R261" s="324">
        <v>-55</v>
      </c>
      <c r="S261" s="324">
        <v>105</v>
      </c>
      <c r="T261" s="324">
        <v>0</v>
      </c>
      <c r="U261" s="324">
        <v>3.5</v>
      </c>
      <c r="V261" s="324">
        <v>1000</v>
      </c>
      <c r="W261" s="324">
        <v>0.21</v>
      </c>
      <c r="X261" s="311"/>
      <c r="Y261" s="311"/>
      <c r="AA261" s="352">
        <v>2</v>
      </c>
      <c r="AB261" s="353"/>
      <c r="AC261" s="353"/>
      <c r="AD261" s="353"/>
      <c r="AE261" s="353"/>
      <c r="AF261" s="353"/>
      <c r="AG261" s="353"/>
      <c r="AH261" s="353"/>
      <c r="AI261" s="353"/>
      <c r="AJ261" s="353"/>
      <c r="AK261" s="353"/>
      <c r="AL261" s="353"/>
      <c r="AM261" s="353"/>
      <c r="AN261" s="353"/>
      <c r="AO261" s="353"/>
      <c r="AP261" s="353"/>
      <c r="AQ261" s="353"/>
      <c r="AR261" s="353"/>
      <c r="AS261" s="353"/>
      <c r="AT261" s="353"/>
    </row>
    <row r="262" spans="1:46" ht="14.1" customHeight="1">
      <c r="A262" s="324" t="s">
        <v>2557</v>
      </c>
      <c r="B262" s="324" t="s">
        <v>2602</v>
      </c>
      <c r="C262" s="324">
        <v>560</v>
      </c>
      <c r="D262" s="324">
        <v>0.2</v>
      </c>
      <c r="E262" s="324">
        <v>0</v>
      </c>
      <c r="F262" s="324">
        <v>1</v>
      </c>
      <c r="G262" s="324">
        <v>4</v>
      </c>
      <c r="H262" s="324">
        <v>5.0000000000000001E-3</v>
      </c>
      <c r="I262" s="324">
        <v>5.0000000000000001E-3</v>
      </c>
      <c r="J262" s="324">
        <v>5.0000000000000001E-3</v>
      </c>
      <c r="K262" s="324">
        <v>2</v>
      </c>
      <c r="L262" s="324">
        <v>6.3</v>
      </c>
      <c r="M262" s="324" t="s">
        <v>2600</v>
      </c>
      <c r="N262" s="324">
        <v>8</v>
      </c>
      <c r="O262" s="324">
        <v>8</v>
      </c>
      <c r="P262" s="324">
        <v>8</v>
      </c>
      <c r="Q262" s="324" t="s">
        <v>2357</v>
      </c>
      <c r="R262" s="324">
        <v>-55</v>
      </c>
      <c r="S262" s="324">
        <v>105</v>
      </c>
      <c r="T262" s="324">
        <v>0</v>
      </c>
      <c r="U262" s="324">
        <v>3.5</v>
      </c>
      <c r="V262" s="324">
        <v>1000</v>
      </c>
      <c r="W262" s="324">
        <v>0.21</v>
      </c>
      <c r="X262" s="311"/>
      <c r="Y262" s="311"/>
      <c r="AA262" s="352">
        <v>2</v>
      </c>
      <c r="AB262" s="353"/>
      <c r="AC262" s="353"/>
      <c r="AD262" s="353"/>
      <c r="AE262" s="353"/>
      <c r="AF262" s="353"/>
      <c r="AG262" s="353"/>
      <c r="AH262" s="353"/>
      <c r="AI262" s="353"/>
      <c r="AJ262" s="353"/>
      <c r="AK262" s="353"/>
      <c r="AL262" s="353"/>
      <c r="AM262" s="353"/>
      <c r="AN262" s="353"/>
      <c r="AO262" s="353"/>
      <c r="AP262" s="353"/>
      <c r="AQ262" s="353"/>
      <c r="AR262" s="353"/>
      <c r="AS262" s="353"/>
      <c r="AT262" s="353"/>
    </row>
    <row r="263" spans="1:46" ht="14.1" customHeight="1">
      <c r="A263" s="324" t="s">
        <v>2557</v>
      </c>
      <c r="B263" s="324" t="s">
        <v>2620</v>
      </c>
      <c r="C263" s="324">
        <v>560</v>
      </c>
      <c r="D263" s="324">
        <v>0.2</v>
      </c>
      <c r="E263" s="324">
        <v>0</v>
      </c>
      <c r="F263" s="324">
        <v>1</v>
      </c>
      <c r="G263" s="324">
        <v>2.5</v>
      </c>
      <c r="H263" s="324">
        <v>6.0000000000000001E-3</v>
      </c>
      <c r="I263" s="324">
        <v>6.0000000000000001E-3</v>
      </c>
      <c r="J263" s="324">
        <v>6.0000000000000001E-3</v>
      </c>
      <c r="K263" s="324">
        <v>2</v>
      </c>
      <c r="L263" s="324">
        <v>6.1</v>
      </c>
      <c r="M263" s="324" t="s">
        <v>2600</v>
      </c>
      <c r="N263" s="324">
        <v>8</v>
      </c>
      <c r="O263" s="324">
        <v>8</v>
      </c>
      <c r="P263" s="324">
        <v>8</v>
      </c>
      <c r="Q263" s="324" t="s">
        <v>2357</v>
      </c>
      <c r="R263" s="324">
        <v>-55</v>
      </c>
      <c r="S263" s="324">
        <v>105</v>
      </c>
      <c r="T263" s="324">
        <v>0</v>
      </c>
      <c r="U263" s="324">
        <v>3.5</v>
      </c>
      <c r="V263" s="324">
        <v>1000</v>
      </c>
      <c r="W263" s="324">
        <v>0.19</v>
      </c>
      <c r="X263" s="311"/>
      <c r="Y263" s="311"/>
      <c r="AA263" s="352">
        <v>2</v>
      </c>
      <c r="AB263" s="353"/>
      <c r="AC263" s="353"/>
      <c r="AD263" s="353"/>
      <c r="AE263" s="353"/>
      <c r="AF263" s="353"/>
      <c r="AG263" s="353"/>
      <c r="AH263" s="353"/>
      <c r="AI263" s="353"/>
      <c r="AJ263" s="353"/>
      <c r="AK263" s="353"/>
      <c r="AL263" s="353"/>
      <c r="AM263" s="353"/>
      <c r="AN263" s="353"/>
      <c r="AO263" s="353"/>
      <c r="AP263" s="353"/>
      <c r="AQ263" s="353"/>
      <c r="AR263" s="353"/>
      <c r="AS263" s="353"/>
      <c r="AT263" s="353"/>
    </row>
    <row r="264" spans="1:46" ht="14.1" customHeight="1">
      <c r="A264" s="324" t="s">
        <v>2557</v>
      </c>
      <c r="B264" s="324" t="s">
        <v>2621</v>
      </c>
      <c r="C264" s="324">
        <v>560</v>
      </c>
      <c r="D264" s="324">
        <v>0.2</v>
      </c>
      <c r="E264" s="324">
        <v>0</v>
      </c>
      <c r="F264" s="324">
        <v>1</v>
      </c>
      <c r="G264" s="324">
        <v>2.5</v>
      </c>
      <c r="H264" s="324">
        <v>6.0000000000000001E-3</v>
      </c>
      <c r="I264" s="324">
        <v>6.0000000000000001E-3</v>
      </c>
      <c r="J264" s="324">
        <v>6.0000000000000001E-3</v>
      </c>
      <c r="K264" s="324">
        <v>2</v>
      </c>
      <c r="L264" s="324">
        <v>6.1</v>
      </c>
      <c r="M264" s="324" t="s">
        <v>2600</v>
      </c>
      <c r="N264" s="324">
        <v>8</v>
      </c>
      <c r="O264" s="324">
        <v>8</v>
      </c>
      <c r="P264" s="324">
        <v>8</v>
      </c>
      <c r="Q264" s="324" t="s">
        <v>2357</v>
      </c>
      <c r="R264" s="324">
        <v>-55</v>
      </c>
      <c r="S264" s="324">
        <v>105</v>
      </c>
      <c r="T264" s="324">
        <v>0</v>
      </c>
      <c r="U264" s="324">
        <v>3.5</v>
      </c>
      <c r="V264" s="324">
        <v>1000</v>
      </c>
      <c r="W264" s="324">
        <v>0.22</v>
      </c>
      <c r="X264" s="311"/>
      <c r="Y264" s="311"/>
      <c r="AA264" s="352">
        <v>2</v>
      </c>
      <c r="AB264" s="353"/>
      <c r="AC264" s="353"/>
      <c r="AD264" s="353"/>
      <c r="AE264" s="353"/>
      <c r="AF264" s="353"/>
      <c r="AG264" s="353"/>
      <c r="AH264" s="353"/>
      <c r="AI264" s="353"/>
      <c r="AJ264" s="353"/>
      <c r="AK264" s="353"/>
      <c r="AL264" s="353"/>
      <c r="AM264" s="353"/>
      <c r="AN264" s="353"/>
      <c r="AO264" s="353"/>
      <c r="AP264" s="353"/>
      <c r="AQ264" s="353"/>
      <c r="AR264" s="353"/>
      <c r="AS264" s="353"/>
      <c r="AT264" s="353"/>
    </row>
    <row r="265" spans="1:46" ht="14.1" customHeight="1">
      <c r="A265" s="324" t="s">
        <v>2557</v>
      </c>
      <c r="B265" s="324" t="s">
        <v>2627</v>
      </c>
      <c r="C265" s="324">
        <v>560</v>
      </c>
      <c r="D265" s="324">
        <v>0.2</v>
      </c>
      <c r="E265" s="324">
        <v>0</v>
      </c>
      <c r="F265" s="324">
        <v>1</v>
      </c>
      <c r="G265" s="324">
        <v>4</v>
      </c>
      <c r="H265" s="324">
        <v>6.0000000000000001E-3</v>
      </c>
      <c r="I265" s="324">
        <v>6.0000000000000001E-3</v>
      </c>
      <c r="J265" s="324">
        <v>6.0000000000000001E-3</v>
      </c>
      <c r="K265" s="324">
        <v>2</v>
      </c>
      <c r="L265" s="324">
        <v>6.1</v>
      </c>
      <c r="M265" s="324" t="s">
        <v>2600</v>
      </c>
      <c r="N265" s="324">
        <v>8</v>
      </c>
      <c r="O265" s="324">
        <v>8</v>
      </c>
      <c r="P265" s="324">
        <v>8</v>
      </c>
      <c r="Q265" s="324" t="s">
        <v>2357</v>
      </c>
      <c r="R265" s="324">
        <v>-55</v>
      </c>
      <c r="S265" s="324">
        <v>105</v>
      </c>
      <c r="T265" s="324">
        <v>0</v>
      </c>
      <c r="U265" s="324">
        <v>3.5</v>
      </c>
      <c r="V265" s="324">
        <v>1000</v>
      </c>
      <c r="W265" s="324">
        <v>0.19</v>
      </c>
      <c r="X265" s="311"/>
      <c r="Y265" s="311"/>
      <c r="AA265" s="352">
        <v>2</v>
      </c>
      <c r="AB265" s="353"/>
      <c r="AC265" s="353"/>
      <c r="AD265" s="353"/>
      <c r="AE265" s="353"/>
      <c r="AF265" s="353"/>
      <c r="AG265" s="353"/>
      <c r="AH265" s="353"/>
      <c r="AI265" s="353"/>
      <c r="AJ265" s="353"/>
      <c r="AK265" s="353"/>
      <c r="AL265" s="353"/>
      <c r="AM265" s="353"/>
      <c r="AN265" s="353"/>
      <c r="AO265" s="353"/>
      <c r="AP265" s="353"/>
      <c r="AQ265" s="353"/>
      <c r="AR265" s="353"/>
      <c r="AS265" s="353"/>
      <c r="AT265" s="353"/>
    </row>
    <row r="266" spans="1:46" ht="14.1" customHeight="1">
      <c r="A266" s="324" t="s">
        <v>2557</v>
      </c>
      <c r="B266" s="324" t="s">
        <v>2628</v>
      </c>
      <c r="C266" s="324">
        <v>560</v>
      </c>
      <c r="D266" s="324">
        <v>0.2</v>
      </c>
      <c r="E266" s="324">
        <v>0</v>
      </c>
      <c r="F266" s="324">
        <v>1</v>
      </c>
      <c r="G266" s="324">
        <v>4</v>
      </c>
      <c r="H266" s="324">
        <v>6.0000000000000001E-3</v>
      </c>
      <c r="I266" s="324">
        <v>6.0000000000000001E-3</v>
      </c>
      <c r="J266" s="324">
        <v>6.0000000000000001E-3</v>
      </c>
      <c r="K266" s="324">
        <v>2</v>
      </c>
      <c r="L266" s="324">
        <v>6.1</v>
      </c>
      <c r="M266" s="324" t="s">
        <v>2600</v>
      </c>
      <c r="N266" s="324">
        <v>8</v>
      </c>
      <c r="O266" s="324">
        <v>8</v>
      </c>
      <c r="P266" s="324">
        <v>8</v>
      </c>
      <c r="Q266" s="324" t="s">
        <v>2357</v>
      </c>
      <c r="R266" s="324">
        <v>-55</v>
      </c>
      <c r="S266" s="324">
        <v>105</v>
      </c>
      <c r="T266" s="324">
        <v>0</v>
      </c>
      <c r="U266" s="324">
        <v>3.5</v>
      </c>
      <c r="V266" s="324">
        <v>1000</v>
      </c>
      <c r="W266" s="324">
        <v>0.24</v>
      </c>
      <c r="X266" s="311"/>
      <c r="Y266" s="311"/>
      <c r="AA266" s="352">
        <v>2</v>
      </c>
      <c r="AB266" s="353"/>
      <c r="AC266" s="353"/>
      <c r="AD266" s="353"/>
      <c r="AE266" s="353"/>
      <c r="AF266" s="353"/>
      <c r="AG266" s="353"/>
      <c r="AH266" s="353"/>
      <c r="AI266" s="353"/>
      <c r="AJ266" s="353"/>
      <c r="AK266" s="353"/>
      <c r="AL266" s="353"/>
      <c r="AM266" s="353"/>
      <c r="AN266" s="353"/>
      <c r="AO266" s="353"/>
      <c r="AP266" s="353"/>
      <c r="AQ266" s="353"/>
      <c r="AR266" s="353"/>
      <c r="AS266" s="353"/>
      <c r="AT266" s="353"/>
    </row>
    <row r="267" spans="1:46" ht="14.1" customHeight="1">
      <c r="A267" s="324" t="s">
        <v>2557</v>
      </c>
      <c r="B267" s="324" t="s">
        <v>2563</v>
      </c>
      <c r="C267" s="324">
        <v>560</v>
      </c>
      <c r="D267" s="324">
        <v>0.2</v>
      </c>
      <c r="E267" s="324">
        <v>0</v>
      </c>
      <c r="F267" s="324">
        <v>1</v>
      </c>
      <c r="G267" s="324">
        <v>4</v>
      </c>
      <c r="H267" s="324">
        <v>7.0000000000000001E-3</v>
      </c>
      <c r="I267" s="324">
        <v>7.0000000000000001E-3</v>
      </c>
      <c r="J267" s="324">
        <v>7.0000000000000001E-3</v>
      </c>
      <c r="K267" s="324">
        <v>1</v>
      </c>
      <c r="L267" s="324">
        <v>5.6</v>
      </c>
      <c r="M267" s="324" t="s">
        <v>2559</v>
      </c>
      <c r="N267" s="324">
        <v>8</v>
      </c>
      <c r="O267" s="324">
        <v>8</v>
      </c>
      <c r="P267" s="324">
        <v>11.5</v>
      </c>
      <c r="Q267" s="324" t="s">
        <v>2357</v>
      </c>
      <c r="R267" s="324">
        <v>-55</v>
      </c>
      <c r="S267" s="324">
        <v>105</v>
      </c>
      <c r="T267" s="324">
        <v>0</v>
      </c>
      <c r="U267" s="324">
        <v>3.5</v>
      </c>
      <c r="V267" s="324">
        <v>1000</v>
      </c>
      <c r="W267" s="324">
        <v>0.21</v>
      </c>
      <c r="X267" s="311"/>
      <c r="Y267" s="311"/>
      <c r="AA267" s="352">
        <v>2</v>
      </c>
      <c r="AB267" s="353"/>
      <c r="AC267" s="353"/>
      <c r="AD267" s="353"/>
      <c r="AE267" s="353"/>
      <c r="AF267" s="353"/>
      <c r="AG267" s="353"/>
      <c r="AH267" s="353"/>
      <c r="AI267" s="353"/>
      <c r="AJ267" s="353"/>
      <c r="AK267" s="353"/>
      <c r="AL267" s="353"/>
      <c r="AM267" s="353"/>
      <c r="AN267" s="353"/>
      <c r="AO267" s="353"/>
      <c r="AP267" s="353"/>
      <c r="AQ267" s="353"/>
      <c r="AR267" s="353"/>
      <c r="AS267" s="353"/>
      <c r="AT267" s="353"/>
    </row>
    <row r="268" spans="1:46" ht="14.1" customHeight="1">
      <c r="A268" s="324" t="s">
        <v>2557</v>
      </c>
      <c r="B268" s="324" t="s">
        <v>2596</v>
      </c>
      <c r="C268" s="324">
        <v>560</v>
      </c>
      <c r="D268" s="324">
        <v>0.2</v>
      </c>
      <c r="E268" s="324">
        <v>0</v>
      </c>
      <c r="F268" s="324">
        <v>1</v>
      </c>
      <c r="G268" s="324">
        <v>2.5</v>
      </c>
      <c r="H268" s="324">
        <v>7.0000000000000001E-3</v>
      </c>
      <c r="I268" s="324">
        <v>7.0000000000000001E-3</v>
      </c>
      <c r="J268" s="324">
        <v>7.0000000000000001E-3</v>
      </c>
      <c r="K268" s="324">
        <v>1.5</v>
      </c>
      <c r="L268" s="324">
        <v>4.2</v>
      </c>
      <c r="M268" s="324" t="s">
        <v>2593</v>
      </c>
      <c r="N268" s="324">
        <v>5</v>
      </c>
      <c r="O268" s="324">
        <v>5</v>
      </c>
      <c r="P268" s="324">
        <v>8</v>
      </c>
      <c r="Q268" s="324" t="s">
        <v>2357</v>
      </c>
      <c r="R268" s="324">
        <v>-55</v>
      </c>
      <c r="S268" s="324">
        <v>105</v>
      </c>
      <c r="T268" s="324">
        <v>0</v>
      </c>
      <c r="U268" s="324">
        <v>2</v>
      </c>
      <c r="V268" s="324">
        <v>2000</v>
      </c>
      <c r="W268" s="324">
        <v>0.2</v>
      </c>
      <c r="X268" s="311"/>
      <c r="Y268" s="311"/>
      <c r="AA268" s="352">
        <v>2</v>
      </c>
      <c r="AB268" s="353"/>
      <c r="AC268" s="353"/>
      <c r="AD268" s="353"/>
      <c r="AE268" s="353"/>
      <c r="AF268" s="353"/>
      <c r="AG268" s="353"/>
      <c r="AH268" s="353"/>
      <c r="AI268" s="353"/>
      <c r="AJ268" s="353"/>
      <c r="AK268" s="353"/>
      <c r="AL268" s="353"/>
      <c r="AM268" s="353"/>
      <c r="AN268" s="353"/>
      <c r="AO268" s="353"/>
      <c r="AP268" s="353"/>
      <c r="AQ268" s="353"/>
      <c r="AR268" s="353"/>
      <c r="AS268" s="353"/>
      <c r="AT268" s="353"/>
    </row>
    <row r="269" spans="1:46" ht="14.1" customHeight="1">
      <c r="A269" s="324" t="s">
        <v>2557</v>
      </c>
      <c r="B269" s="324" t="s">
        <v>2608</v>
      </c>
      <c r="C269" s="324">
        <v>560</v>
      </c>
      <c r="D269" s="324">
        <v>0.2</v>
      </c>
      <c r="E269" s="324">
        <v>0</v>
      </c>
      <c r="F269" s="324">
        <v>1</v>
      </c>
      <c r="G269" s="324">
        <v>2.5</v>
      </c>
      <c r="H269" s="324">
        <v>7.0000000000000001E-3</v>
      </c>
      <c r="I269" s="324">
        <v>7.0000000000000001E-3</v>
      </c>
      <c r="J269" s="324">
        <v>7.0000000000000001E-3</v>
      </c>
      <c r="K269" s="324">
        <v>2</v>
      </c>
      <c r="L269" s="324">
        <v>5.6</v>
      </c>
      <c r="M269" s="324" t="s">
        <v>2604</v>
      </c>
      <c r="N269" s="324">
        <v>6.3</v>
      </c>
      <c r="O269" s="324">
        <v>6.3</v>
      </c>
      <c r="P269" s="324">
        <v>8</v>
      </c>
      <c r="Q269" s="324" t="s">
        <v>2357</v>
      </c>
      <c r="R269" s="324">
        <v>-55</v>
      </c>
      <c r="S269" s="324">
        <v>105</v>
      </c>
      <c r="T269" s="324">
        <v>0</v>
      </c>
      <c r="U269" s="324">
        <v>2.5</v>
      </c>
      <c r="V269" s="324">
        <v>2000</v>
      </c>
      <c r="W269" s="324">
        <v>0.17</v>
      </c>
      <c r="X269" s="311"/>
      <c r="Y269" s="311"/>
      <c r="AA269" s="352">
        <v>2</v>
      </c>
      <c r="AB269" s="353"/>
      <c r="AC269" s="353"/>
      <c r="AD269" s="353"/>
      <c r="AE269" s="353"/>
      <c r="AF269" s="353"/>
      <c r="AG269" s="353"/>
      <c r="AH269" s="353"/>
      <c r="AI269" s="353"/>
      <c r="AJ269" s="353"/>
      <c r="AK269" s="353"/>
      <c r="AL269" s="353"/>
      <c r="AM269" s="353"/>
      <c r="AN269" s="353"/>
      <c r="AO269" s="353"/>
      <c r="AP269" s="353"/>
      <c r="AQ269" s="353"/>
      <c r="AR269" s="353"/>
      <c r="AS269" s="353"/>
      <c r="AT269" s="353"/>
    </row>
    <row r="270" spans="1:46" ht="14.1" customHeight="1">
      <c r="A270" s="324" t="s">
        <v>2557</v>
      </c>
      <c r="B270" s="324" t="s">
        <v>2609</v>
      </c>
      <c r="C270" s="324">
        <v>560</v>
      </c>
      <c r="D270" s="324">
        <v>0.2</v>
      </c>
      <c r="E270" s="324">
        <v>0</v>
      </c>
      <c r="F270" s="324">
        <v>1</v>
      </c>
      <c r="G270" s="324">
        <v>2.5</v>
      </c>
      <c r="H270" s="324">
        <v>7.0000000000000001E-3</v>
      </c>
      <c r="I270" s="324">
        <v>7.0000000000000001E-3</v>
      </c>
      <c r="J270" s="324">
        <v>7.0000000000000001E-3</v>
      </c>
      <c r="K270" s="324">
        <v>2</v>
      </c>
      <c r="L270" s="324">
        <v>5.6</v>
      </c>
      <c r="M270" s="324" t="s">
        <v>2604</v>
      </c>
      <c r="N270" s="324">
        <v>6.3</v>
      </c>
      <c r="O270" s="324">
        <v>6.3</v>
      </c>
      <c r="P270" s="324">
        <v>8</v>
      </c>
      <c r="Q270" s="324" t="s">
        <v>2357</v>
      </c>
      <c r="R270" s="324">
        <v>-55</v>
      </c>
      <c r="S270" s="324">
        <v>105</v>
      </c>
      <c r="T270" s="324">
        <v>0</v>
      </c>
      <c r="U270" s="324">
        <v>2.5</v>
      </c>
      <c r="V270" s="324">
        <v>2000</v>
      </c>
      <c r="W270" s="324">
        <v>0.24</v>
      </c>
      <c r="X270" s="311"/>
      <c r="Y270" s="311"/>
      <c r="AA270" s="352">
        <v>2</v>
      </c>
      <c r="AB270" s="353"/>
      <c r="AC270" s="353"/>
      <c r="AD270" s="353"/>
      <c r="AE270" s="353"/>
      <c r="AF270" s="353"/>
      <c r="AG270" s="353"/>
      <c r="AH270" s="353"/>
      <c r="AI270" s="353"/>
      <c r="AJ270" s="353"/>
      <c r="AK270" s="353"/>
      <c r="AL270" s="353"/>
      <c r="AM270" s="353"/>
      <c r="AN270" s="353"/>
      <c r="AO270" s="353"/>
      <c r="AP270" s="353"/>
      <c r="AQ270" s="353"/>
      <c r="AR270" s="353"/>
      <c r="AS270" s="353"/>
      <c r="AT270" s="353"/>
    </row>
    <row r="271" spans="1:46" ht="14.1" customHeight="1">
      <c r="A271" s="324" t="s">
        <v>2557</v>
      </c>
      <c r="B271" s="324" t="s">
        <v>2612</v>
      </c>
      <c r="C271" s="324">
        <v>560</v>
      </c>
      <c r="D271" s="324">
        <v>0.2</v>
      </c>
      <c r="E271" s="324">
        <v>0</v>
      </c>
      <c r="F271" s="324">
        <v>1</v>
      </c>
      <c r="G271" s="324">
        <v>4</v>
      </c>
      <c r="H271" s="324">
        <v>7.0000000000000001E-3</v>
      </c>
      <c r="I271" s="324">
        <v>7.0000000000000001E-3</v>
      </c>
      <c r="J271" s="324">
        <v>7.0000000000000001E-3</v>
      </c>
      <c r="K271" s="324">
        <v>2</v>
      </c>
      <c r="L271" s="324">
        <v>5</v>
      </c>
      <c r="M271" s="324" t="s">
        <v>2604</v>
      </c>
      <c r="N271" s="324">
        <v>6.3</v>
      </c>
      <c r="O271" s="324">
        <v>6.3</v>
      </c>
      <c r="P271" s="324">
        <v>8</v>
      </c>
      <c r="Q271" s="324" t="s">
        <v>2357</v>
      </c>
      <c r="R271" s="324">
        <v>-55</v>
      </c>
      <c r="S271" s="324">
        <v>105</v>
      </c>
      <c r="T271" s="324">
        <v>0</v>
      </c>
      <c r="U271" s="324">
        <v>2.5</v>
      </c>
      <c r="V271" s="324">
        <v>2000</v>
      </c>
      <c r="W271" s="324">
        <v>0.17</v>
      </c>
      <c r="X271" s="311"/>
      <c r="Y271" s="311"/>
      <c r="AA271" s="352">
        <v>2</v>
      </c>
      <c r="AB271" s="353"/>
      <c r="AC271" s="353"/>
      <c r="AD271" s="353"/>
      <c r="AE271" s="353"/>
      <c r="AF271" s="353"/>
      <c r="AG271" s="353"/>
      <c r="AH271" s="353"/>
      <c r="AI271" s="353"/>
      <c r="AJ271" s="353"/>
      <c r="AK271" s="353"/>
      <c r="AL271" s="353"/>
      <c r="AM271" s="353"/>
      <c r="AN271" s="353"/>
      <c r="AO271" s="353"/>
      <c r="AP271" s="353"/>
      <c r="AQ271" s="353"/>
      <c r="AR271" s="353"/>
      <c r="AS271" s="353"/>
      <c r="AT271" s="353"/>
    </row>
    <row r="272" spans="1:46" ht="14.1" customHeight="1">
      <c r="A272" s="324" t="s">
        <v>2557</v>
      </c>
      <c r="B272" s="324" t="s">
        <v>2613</v>
      </c>
      <c r="C272" s="324">
        <v>560</v>
      </c>
      <c r="D272" s="324">
        <v>0.2</v>
      </c>
      <c r="E272" s="324">
        <v>0</v>
      </c>
      <c r="F272" s="324">
        <v>1</v>
      </c>
      <c r="G272" s="324">
        <v>4</v>
      </c>
      <c r="H272" s="324">
        <v>7.0000000000000001E-3</v>
      </c>
      <c r="I272" s="324">
        <v>7.0000000000000001E-3</v>
      </c>
      <c r="J272" s="324">
        <v>7.0000000000000001E-3</v>
      </c>
      <c r="K272" s="324">
        <v>2</v>
      </c>
      <c r="L272" s="324">
        <v>5</v>
      </c>
      <c r="M272" s="324" t="s">
        <v>2604</v>
      </c>
      <c r="N272" s="324">
        <v>6.3</v>
      </c>
      <c r="O272" s="324">
        <v>6.3</v>
      </c>
      <c r="P272" s="324">
        <v>8</v>
      </c>
      <c r="Q272" s="324" t="s">
        <v>2357</v>
      </c>
      <c r="R272" s="324">
        <v>-55</v>
      </c>
      <c r="S272" s="324">
        <v>105</v>
      </c>
      <c r="T272" s="324">
        <v>0</v>
      </c>
      <c r="U272" s="324">
        <v>2.5</v>
      </c>
      <c r="V272" s="324">
        <v>2000</v>
      </c>
      <c r="W272" s="324">
        <v>0.24</v>
      </c>
      <c r="X272" s="311"/>
      <c r="Y272" s="311"/>
      <c r="AA272" s="352">
        <v>2</v>
      </c>
      <c r="AB272" s="353"/>
      <c r="AC272" s="353"/>
      <c r="AD272" s="353"/>
      <c r="AE272" s="353"/>
      <c r="AF272" s="353"/>
      <c r="AG272" s="353"/>
      <c r="AH272" s="353"/>
      <c r="AI272" s="353"/>
      <c r="AJ272" s="353"/>
      <c r="AK272" s="353"/>
      <c r="AL272" s="353"/>
      <c r="AM272" s="353"/>
      <c r="AN272" s="353"/>
      <c r="AO272" s="353"/>
      <c r="AP272" s="353"/>
      <c r="AQ272" s="353"/>
      <c r="AR272" s="353"/>
      <c r="AS272" s="353"/>
      <c r="AT272" s="353"/>
    </row>
    <row r="273" spans="1:46" ht="14.1" customHeight="1">
      <c r="A273" s="324" t="s">
        <v>2557</v>
      </c>
      <c r="B273" s="324" t="s">
        <v>2618</v>
      </c>
      <c r="C273" s="324">
        <v>560</v>
      </c>
      <c r="D273" s="324">
        <v>0.2</v>
      </c>
      <c r="E273" s="324">
        <v>0</v>
      </c>
      <c r="F273" s="324">
        <v>1</v>
      </c>
      <c r="G273" s="324">
        <v>6.3</v>
      </c>
      <c r="H273" s="324">
        <v>8.0000000000000002E-3</v>
      </c>
      <c r="I273" s="324">
        <v>8.0000000000000002E-3</v>
      </c>
      <c r="J273" s="324">
        <v>8.0000000000000002E-3</v>
      </c>
      <c r="K273" s="324">
        <v>2</v>
      </c>
      <c r="L273" s="324">
        <v>5</v>
      </c>
      <c r="M273" s="324" t="s">
        <v>2604</v>
      </c>
      <c r="N273" s="324">
        <v>6.3</v>
      </c>
      <c r="O273" s="324">
        <v>6.3</v>
      </c>
      <c r="P273" s="324">
        <v>8</v>
      </c>
      <c r="Q273" s="324" t="s">
        <v>2357</v>
      </c>
      <c r="R273" s="324">
        <v>-55</v>
      </c>
      <c r="S273" s="324">
        <v>105</v>
      </c>
      <c r="T273" s="324">
        <v>0</v>
      </c>
      <c r="U273" s="324">
        <v>2.5</v>
      </c>
      <c r="V273" s="324">
        <v>2000</v>
      </c>
      <c r="W273" s="324">
        <v>0.18</v>
      </c>
      <c r="X273" s="311"/>
      <c r="Y273" s="311"/>
      <c r="AA273" s="352">
        <v>2</v>
      </c>
      <c r="AB273" s="353"/>
      <c r="AC273" s="353"/>
      <c r="AD273" s="353"/>
      <c r="AE273" s="353"/>
      <c r="AF273" s="353"/>
      <c r="AG273" s="353"/>
      <c r="AH273" s="353"/>
      <c r="AI273" s="353"/>
      <c r="AJ273" s="353"/>
      <c r="AK273" s="353"/>
      <c r="AL273" s="353"/>
      <c r="AM273" s="353"/>
      <c r="AN273" s="353"/>
      <c r="AO273" s="353"/>
      <c r="AP273" s="353"/>
      <c r="AQ273" s="353"/>
      <c r="AR273" s="353"/>
      <c r="AS273" s="353"/>
      <c r="AT273" s="353"/>
    </row>
    <row r="274" spans="1:46" ht="14.1" customHeight="1">
      <c r="A274" s="324" t="s">
        <v>2557</v>
      </c>
      <c r="B274" s="324" t="s">
        <v>2619</v>
      </c>
      <c r="C274" s="324">
        <v>560</v>
      </c>
      <c r="D274" s="324">
        <v>0.2</v>
      </c>
      <c r="E274" s="324">
        <v>0</v>
      </c>
      <c r="F274" s="324">
        <v>1</v>
      </c>
      <c r="G274" s="324">
        <v>6.3</v>
      </c>
      <c r="H274" s="324">
        <v>8.0000000000000002E-3</v>
      </c>
      <c r="I274" s="324">
        <v>8.0000000000000002E-3</v>
      </c>
      <c r="J274" s="324">
        <v>8.0000000000000002E-3</v>
      </c>
      <c r="K274" s="324">
        <v>2</v>
      </c>
      <c r="L274" s="324">
        <v>5</v>
      </c>
      <c r="M274" s="324" t="s">
        <v>2604</v>
      </c>
      <c r="N274" s="324">
        <v>6.3</v>
      </c>
      <c r="O274" s="324">
        <v>6.3</v>
      </c>
      <c r="P274" s="324">
        <v>8</v>
      </c>
      <c r="Q274" s="324" t="s">
        <v>2357</v>
      </c>
      <c r="R274" s="324">
        <v>-55</v>
      </c>
      <c r="S274" s="324">
        <v>105</v>
      </c>
      <c r="T274" s="324">
        <v>0</v>
      </c>
      <c r="U274" s="324">
        <v>2.5</v>
      </c>
      <c r="V274" s="324">
        <v>2000</v>
      </c>
      <c r="W274" s="324">
        <v>0.24</v>
      </c>
      <c r="X274" s="311"/>
      <c r="Y274" s="311"/>
      <c r="AA274" s="352">
        <v>2</v>
      </c>
      <c r="AB274" s="353"/>
      <c r="AC274" s="353"/>
      <c r="AD274" s="353"/>
      <c r="AE274" s="353"/>
      <c r="AF274" s="353"/>
      <c r="AG274" s="353"/>
      <c r="AH274" s="353"/>
      <c r="AI274" s="353"/>
      <c r="AJ274" s="353"/>
      <c r="AK274" s="353"/>
      <c r="AL274" s="353"/>
      <c r="AM274" s="353"/>
      <c r="AN274" s="353"/>
      <c r="AO274" s="353"/>
      <c r="AP274" s="353"/>
      <c r="AQ274" s="353"/>
      <c r="AR274" s="353"/>
      <c r="AS274" s="353"/>
      <c r="AT274" s="353"/>
    </row>
    <row r="275" spans="1:46" ht="14.1" customHeight="1">
      <c r="A275" s="324" t="s">
        <v>2557</v>
      </c>
      <c r="B275" s="324" t="s">
        <v>2632</v>
      </c>
      <c r="C275" s="324">
        <v>560</v>
      </c>
      <c r="D275" s="324">
        <v>0.2</v>
      </c>
      <c r="E275" s="324">
        <v>0</v>
      </c>
      <c r="F275" s="324">
        <v>1</v>
      </c>
      <c r="G275" s="324">
        <v>6.3</v>
      </c>
      <c r="H275" s="324">
        <v>8.0000000000000002E-3</v>
      </c>
      <c r="I275" s="324">
        <v>8.0000000000000002E-3</v>
      </c>
      <c r="J275" s="324">
        <v>8.0000000000000002E-3</v>
      </c>
      <c r="K275" s="324">
        <v>2</v>
      </c>
      <c r="L275" s="324">
        <v>5.7</v>
      </c>
      <c r="M275" s="324" t="s">
        <v>2600</v>
      </c>
      <c r="N275" s="324">
        <v>8</v>
      </c>
      <c r="O275" s="324">
        <v>8</v>
      </c>
      <c r="P275" s="324">
        <v>8</v>
      </c>
      <c r="Q275" s="324" t="s">
        <v>2357</v>
      </c>
      <c r="R275" s="324">
        <v>-55</v>
      </c>
      <c r="S275" s="324">
        <v>105</v>
      </c>
      <c r="T275" s="324">
        <v>0</v>
      </c>
      <c r="U275" s="324">
        <v>3.5</v>
      </c>
      <c r="V275" s="324">
        <v>1000</v>
      </c>
      <c r="W275" s="324">
        <v>0.2</v>
      </c>
      <c r="X275" s="311"/>
      <c r="Y275" s="311"/>
      <c r="AA275" s="352">
        <v>2</v>
      </c>
      <c r="AB275" s="353"/>
      <c r="AC275" s="353"/>
      <c r="AD275" s="353"/>
      <c r="AE275" s="353"/>
      <c r="AF275" s="353"/>
      <c r="AG275" s="353"/>
      <c r="AH275" s="353"/>
      <c r="AI275" s="353"/>
      <c r="AJ275" s="353"/>
      <c r="AK275" s="353"/>
      <c r="AL275" s="353"/>
      <c r="AM275" s="353"/>
      <c r="AN275" s="353"/>
      <c r="AO275" s="353"/>
      <c r="AP275" s="353"/>
      <c r="AQ275" s="353"/>
      <c r="AR275" s="353"/>
      <c r="AS275" s="353"/>
      <c r="AT275" s="353"/>
    </row>
    <row r="276" spans="1:46" ht="14.1" customHeight="1">
      <c r="A276" s="324" t="s">
        <v>2557</v>
      </c>
      <c r="B276" s="324" t="s">
        <v>2633</v>
      </c>
      <c r="C276" s="324">
        <v>560</v>
      </c>
      <c r="D276" s="324">
        <v>0.2</v>
      </c>
      <c r="E276" s="324">
        <v>0</v>
      </c>
      <c r="F276" s="324">
        <v>1</v>
      </c>
      <c r="G276" s="324">
        <v>6.3</v>
      </c>
      <c r="H276" s="324">
        <v>8.0000000000000002E-3</v>
      </c>
      <c r="I276" s="324">
        <v>8.0000000000000002E-3</v>
      </c>
      <c r="J276" s="324">
        <v>8.0000000000000002E-3</v>
      </c>
      <c r="K276" s="324">
        <v>2</v>
      </c>
      <c r="L276" s="324">
        <v>5.7</v>
      </c>
      <c r="M276" s="324" t="s">
        <v>2600</v>
      </c>
      <c r="N276" s="324">
        <v>8</v>
      </c>
      <c r="O276" s="324">
        <v>8</v>
      </c>
      <c r="P276" s="324">
        <v>8</v>
      </c>
      <c r="Q276" s="324" t="s">
        <v>2357</v>
      </c>
      <c r="R276" s="324">
        <v>-55</v>
      </c>
      <c r="S276" s="324">
        <v>105</v>
      </c>
      <c r="T276" s="324">
        <v>0</v>
      </c>
      <c r="U276" s="324">
        <v>3.5</v>
      </c>
      <c r="V276" s="324">
        <v>1000</v>
      </c>
      <c r="W276" s="324">
        <v>0.26</v>
      </c>
      <c r="X276" s="311"/>
      <c r="Y276" s="311"/>
      <c r="AA276" s="352">
        <v>2</v>
      </c>
      <c r="AB276" s="353"/>
      <c r="AC276" s="353"/>
      <c r="AD276" s="353"/>
      <c r="AE276" s="353"/>
      <c r="AF276" s="353"/>
      <c r="AG276" s="353"/>
      <c r="AH276" s="353"/>
      <c r="AI276" s="353"/>
      <c r="AJ276" s="353"/>
      <c r="AK276" s="353"/>
      <c r="AL276" s="353"/>
      <c r="AM276" s="353"/>
      <c r="AN276" s="353"/>
      <c r="AO276" s="353"/>
      <c r="AP276" s="353"/>
      <c r="AQ276" s="353"/>
      <c r="AR276" s="353"/>
      <c r="AS276" s="353"/>
      <c r="AT276" s="353"/>
    </row>
    <row r="277" spans="1:46" ht="14.1" customHeight="1">
      <c r="A277" s="324" t="s">
        <v>2557</v>
      </c>
      <c r="B277" s="324" t="s">
        <v>2657</v>
      </c>
      <c r="C277" s="324">
        <v>560</v>
      </c>
      <c r="D277" s="324">
        <v>0.2</v>
      </c>
      <c r="E277" s="324">
        <v>0</v>
      </c>
      <c r="F277" s="324">
        <v>1</v>
      </c>
      <c r="G277" s="324">
        <v>4</v>
      </c>
      <c r="H277" s="324">
        <v>8.9999999999999993E-3</v>
      </c>
      <c r="I277" s="324">
        <v>8.9999999999999993E-3</v>
      </c>
      <c r="J277" s="324">
        <v>8.9999999999999993E-3</v>
      </c>
      <c r="K277" s="324">
        <v>2</v>
      </c>
      <c r="L277" s="324">
        <v>3.2</v>
      </c>
      <c r="M277" s="324" t="s">
        <v>2650</v>
      </c>
      <c r="N277" s="324">
        <v>8</v>
      </c>
      <c r="O277" s="324">
        <v>8</v>
      </c>
      <c r="P277" s="324">
        <v>6.7</v>
      </c>
      <c r="Q277" s="324" t="s">
        <v>2357</v>
      </c>
      <c r="R277" s="324">
        <v>-55</v>
      </c>
      <c r="S277" s="324">
        <v>105</v>
      </c>
      <c r="T277" s="324">
        <v>1</v>
      </c>
      <c r="U277" s="324" t="s">
        <v>2544</v>
      </c>
      <c r="V277" s="324">
        <v>1000</v>
      </c>
      <c r="W277" s="324">
        <v>0.23</v>
      </c>
      <c r="X277" s="311"/>
      <c r="Y277" s="311"/>
      <c r="AA277" s="352">
        <v>2</v>
      </c>
      <c r="AB277" s="353"/>
      <c r="AC277" s="353"/>
      <c r="AD277" s="353"/>
      <c r="AE277" s="353"/>
      <c r="AF277" s="353"/>
      <c r="AG277" s="353"/>
      <c r="AH277" s="353"/>
      <c r="AI277" s="353"/>
      <c r="AJ277" s="353"/>
      <c r="AK277" s="353"/>
      <c r="AL277" s="353"/>
      <c r="AM277" s="353"/>
      <c r="AN277" s="353"/>
      <c r="AO277" s="353"/>
      <c r="AP277" s="353"/>
      <c r="AQ277" s="353"/>
      <c r="AR277" s="353"/>
      <c r="AS277" s="353"/>
      <c r="AT277" s="353"/>
    </row>
    <row r="278" spans="1:46" ht="14.1" customHeight="1">
      <c r="A278" s="324" t="s">
        <v>2557</v>
      </c>
      <c r="B278" s="324" t="s">
        <v>2666</v>
      </c>
      <c r="C278" s="324">
        <v>560</v>
      </c>
      <c r="D278" s="324">
        <v>0.2</v>
      </c>
      <c r="E278" s="324">
        <v>0</v>
      </c>
      <c r="F278" s="324">
        <v>1</v>
      </c>
      <c r="G278" s="324">
        <v>6.3</v>
      </c>
      <c r="H278" s="324">
        <v>8.9999999999999993E-3</v>
      </c>
      <c r="I278" s="324">
        <v>8.9999999999999993E-3</v>
      </c>
      <c r="J278" s="324">
        <v>8.9999999999999993E-3</v>
      </c>
      <c r="K278" s="324">
        <v>2</v>
      </c>
      <c r="L278" s="324">
        <v>4.5</v>
      </c>
      <c r="M278" s="324" t="s">
        <v>2655</v>
      </c>
      <c r="N278" s="324">
        <v>8</v>
      </c>
      <c r="O278" s="324">
        <v>8</v>
      </c>
      <c r="P278" s="324">
        <v>7.7</v>
      </c>
      <c r="Q278" s="324" t="s">
        <v>2357</v>
      </c>
      <c r="R278" s="324">
        <v>-55</v>
      </c>
      <c r="S278" s="324">
        <v>105</v>
      </c>
      <c r="T278" s="324">
        <v>1</v>
      </c>
      <c r="U278" s="324" t="s">
        <v>2544</v>
      </c>
      <c r="V278" s="324">
        <v>1000</v>
      </c>
      <c r="W278" s="324">
        <v>0.31</v>
      </c>
      <c r="X278" s="311"/>
      <c r="Y278" s="311"/>
      <c r="AA278" s="352">
        <v>2</v>
      </c>
      <c r="AB278" s="353"/>
      <c r="AC278" s="353"/>
      <c r="AD278" s="353"/>
      <c r="AE278" s="353"/>
      <c r="AF278" s="353"/>
      <c r="AG278" s="353"/>
      <c r="AH278" s="353"/>
      <c r="AI278" s="353"/>
      <c r="AJ278" s="353"/>
      <c r="AK278" s="353"/>
      <c r="AL278" s="353"/>
      <c r="AM278" s="353"/>
      <c r="AN278" s="353"/>
      <c r="AO278" s="353"/>
      <c r="AP278" s="353"/>
      <c r="AQ278" s="353"/>
      <c r="AR278" s="353"/>
      <c r="AS278" s="353"/>
      <c r="AT278" s="353"/>
    </row>
    <row r="279" spans="1:46" ht="14.1" customHeight="1">
      <c r="A279" s="324" t="s">
        <v>2557</v>
      </c>
      <c r="B279" s="324" t="s">
        <v>2646</v>
      </c>
      <c r="C279" s="324">
        <v>560</v>
      </c>
      <c r="D279" s="324">
        <v>0.2</v>
      </c>
      <c r="E279" s="324">
        <v>0</v>
      </c>
      <c r="F279" s="324">
        <v>1</v>
      </c>
      <c r="G279" s="324">
        <v>10</v>
      </c>
      <c r="H279" s="324">
        <v>1.2999999999999999E-2</v>
      </c>
      <c r="I279" s="324">
        <v>1.2999999999999999E-2</v>
      </c>
      <c r="J279" s="324">
        <v>1.2999999999999999E-2</v>
      </c>
      <c r="K279" s="324">
        <v>4.5</v>
      </c>
      <c r="L279" s="324">
        <v>5.25</v>
      </c>
      <c r="M279" s="324" t="s">
        <v>2641</v>
      </c>
      <c r="N279" s="324">
        <v>10</v>
      </c>
      <c r="O279" s="324">
        <v>10</v>
      </c>
      <c r="P279" s="324">
        <v>12.5</v>
      </c>
      <c r="Q279" s="324" t="s">
        <v>2357</v>
      </c>
      <c r="R279" s="324">
        <v>-55</v>
      </c>
      <c r="S279" s="324">
        <v>125</v>
      </c>
      <c r="T279" s="324">
        <v>0</v>
      </c>
      <c r="U279" s="324">
        <v>5</v>
      </c>
      <c r="V279" s="324">
        <v>1000</v>
      </c>
      <c r="W279" s="324">
        <v>0.44</v>
      </c>
      <c r="X279" s="311"/>
      <c r="Y279" s="311"/>
      <c r="AA279" s="352">
        <v>2</v>
      </c>
      <c r="AB279" s="353"/>
      <c r="AC279" s="353"/>
      <c r="AD279" s="353"/>
      <c r="AE279" s="353"/>
      <c r="AF279" s="353"/>
      <c r="AG279" s="353"/>
      <c r="AH279" s="353"/>
      <c r="AI279" s="353"/>
      <c r="AJ279" s="353"/>
      <c r="AK279" s="353"/>
      <c r="AL279" s="353"/>
      <c r="AM279" s="353"/>
      <c r="AN279" s="353"/>
      <c r="AO279" s="353"/>
      <c r="AP279" s="353"/>
      <c r="AQ279" s="353"/>
      <c r="AR279" s="353"/>
      <c r="AS279" s="353"/>
      <c r="AT279" s="353"/>
    </row>
    <row r="280" spans="1:46" ht="14.1" customHeight="1">
      <c r="A280" s="324" t="s">
        <v>2557</v>
      </c>
      <c r="B280" s="324" t="s">
        <v>2658</v>
      </c>
      <c r="C280" s="324">
        <v>560</v>
      </c>
      <c r="D280" s="324">
        <v>0.2</v>
      </c>
      <c r="E280" s="324">
        <v>0</v>
      </c>
      <c r="F280" s="324">
        <v>1</v>
      </c>
      <c r="G280" s="324">
        <v>4</v>
      </c>
      <c r="H280" s="324">
        <v>1.6E-2</v>
      </c>
      <c r="I280" s="324">
        <v>1.6E-2</v>
      </c>
      <c r="J280" s="324">
        <v>1.6E-2</v>
      </c>
      <c r="K280" s="324">
        <v>2</v>
      </c>
      <c r="L280" s="324">
        <v>4.5</v>
      </c>
      <c r="M280" s="324" t="s">
        <v>2650</v>
      </c>
      <c r="N280" s="324">
        <v>8</v>
      </c>
      <c r="O280" s="324">
        <v>8</v>
      </c>
      <c r="P280" s="324">
        <v>6.7</v>
      </c>
      <c r="Q280" s="324" t="s">
        <v>2357</v>
      </c>
      <c r="R280" s="324">
        <v>-55</v>
      </c>
      <c r="S280" s="324">
        <v>105</v>
      </c>
      <c r="T280" s="324">
        <v>1</v>
      </c>
      <c r="U280" s="324" t="s">
        <v>2544</v>
      </c>
      <c r="V280" s="324">
        <v>1000</v>
      </c>
      <c r="W280" s="324">
        <v>0.23</v>
      </c>
      <c r="X280" s="311"/>
      <c r="Y280" s="311"/>
      <c r="AA280" s="352">
        <v>2</v>
      </c>
      <c r="AB280" s="353"/>
      <c r="AC280" s="353"/>
      <c r="AD280" s="353"/>
      <c r="AE280" s="353"/>
      <c r="AF280" s="353"/>
      <c r="AG280" s="353"/>
      <c r="AH280" s="353"/>
      <c r="AI280" s="353"/>
      <c r="AJ280" s="353"/>
      <c r="AK280" s="353"/>
      <c r="AL280" s="353"/>
      <c r="AM280" s="353"/>
      <c r="AN280" s="353"/>
      <c r="AO280" s="353"/>
      <c r="AP280" s="353"/>
      <c r="AQ280" s="353"/>
      <c r="AR280" s="353"/>
      <c r="AS280" s="353"/>
      <c r="AT280" s="353"/>
    </row>
    <row r="281" spans="1:46" ht="14.1" customHeight="1">
      <c r="A281" s="324" t="s">
        <v>2557</v>
      </c>
      <c r="B281" s="324" t="s">
        <v>2582</v>
      </c>
      <c r="C281" s="324">
        <v>680</v>
      </c>
      <c r="D281" s="324">
        <v>0.2</v>
      </c>
      <c r="E281" s="324">
        <v>0</v>
      </c>
      <c r="F281" s="324">
        <v>1</v>
      </c>
      <c r="G281" s="324">
        <v>2.5</v>
      </c>
      <c r="H281" s="324">
        <v>5.0000000000000001E-3</v>
      </c>
      <c r="I281" s="324">
        <v>5.0000000000000001E-3</v>
      </c>
      <c r="J281" s="324">
        <v>5.0000000000000001E-3</v>
      </c>
      <c r="K281" s="324">
        <v>1</v>
      </c>
      <c r="L281" s="324">
        <v>6.63</v>
      </c>
      <c r="M281" s="324" t="s">
        <v>2559</v>
      </c>
      <c r="N281" s="324">
        <v>8</v>
      </c>
      <c r="O281" s="324">
        <v>8</v>
      </c>
      <c r="P281" s="324">
        <v>11.5</v>
      </c>
      <c r="Q281" s="324" t="s">
        <v>2357</v>
      </c>
      <c r="R281" s="324">
        <v>-55</v>
      </c>
      <c r="S281" s="324">
        <v>105</v>
      </c>
      <c r="T281" s="324">
        <v>0</v>
      </c>
      <c r="U281" s="324">
        <v>3.5</v>
      </c>
      <c r="V281" s="324">
        <v>1000</v>
      </c>
      <c r="W281" s="324">
        <v>0.23</v>
      </c>
      <c r="X281" s="311"/>
      <c r="Y281" s="311"/>
      <c r="AA281" s="352">
        <v>2</v>
      </c>
      <c r="AB281" s="353"/>
      <c r="AC281" s="353"/>
      <c r="AD281" s="353"/>
      <c r="AE281" s="353"/>
      <c r="AF281" s="353"/>
      <c r="AG281" s="353"/>
      <c r="AH281" s="353"/>
      <c r="AI281" s="353"/>
      <c r="AJ281" s="353"/>
      <c r="AK281" s="353"/>
      <c r="AL281" s="353"/>
      <c r="AM281" s="353"/>
      <c r="AN281" s="353"/>
      <c r="AO281" s="353"/>
      <c r="AP281" s="353"/>
      <c r="AQ281" s="353"/>
      <c r="AR281" s="353"/>
      <c r="AS281" s="353"/>
      <c r="AT281" s="353"/>
    </row>
    <row r="282" spans="1:46" ht="14.1" customHeight="1">
      <c r="A282" s="324" t="s">
        <v>2557</v>
      </c>
      <c r="B282" s="324" t="s">
        <v>2590</v>
      </c>
      <c r="C282" s="324">
        <v>680</v>
      </c>
      <c r="D282" s="324">
        <v>0.2</v>
      </c>
      <c r="E282" s="324">
        <v>0</v>
      </c>
      <c r="F282" s="324">
        <v>1</v>
      </c>
      <c r="G282" s="324">
        <v>6.3</v>
      </c>
      <c r="H282" s="324">
        <v>5.0000000000000001E-3</v>
      </c>
      <c r="I282" s="324">
        <v>5.0000000000000001E-3</v>
      </c>
      <c r="J282" s="324">
        <v>5.0000000000000001E-3</v>
      </c>
      <c r="K282" s="324">
        <v>1</v>
      </c>
      <c r="L282" s="324">
        <v>7.22</v>
      </c>
      <c r="M282" s="324" t="s">
        <v>2562</v>
      </c>
      <c r="N282" s="324">
        <v>10</v>
      </c>
      <c r="O282" s="324">
        <v>10</v>
      </c>
      <c r="P282" s="324">
        <v>12.5</v>
      </c>
      <c r="Q282" s="324" t="s">
        <v>2357</v>
      </c>
      <c r="R282" s="324">
        <v>-55</v>
      </c>
      <c r="S282" s="324">
        <v>105</v>
      </c>
      <c r="T282" s="324">
        <v>0</v>
      </c>
      <c r="U282" s="324">
        <v>5</v>
      </c>
      <c r="V282" s="324">
        <v>1000</v>
      </c>
      <c r="W282" s="324">
        <v>0.28000000000000003</v>
      </c>
      <c r="X282" s="311"/>
      <c r="Y282" s="311"/>
      <c r="AA282" s="352">
        <v>2</v>
      </c>
      <c r="AB282" s="353"/>
      <c r="AC282" s="353"/>
      <c r="AD282" s="353"/>
      <c r="AE282" s="353"/>
      <c r="AF282" s="353"/>
      <c r="AG282" s="353"/>
      <c r="AH282" s="353"/>
      <c r="AI282" s="353"/>
      <c r="AJ282" s="353"/>
      <c r="AK282" s="353"/>
      <c r="AL282" s="353"/>
      <c r="AM282" s="353"/>
      <c r="AN282" s="353"/>
      <c r="AO282" s="353"/>
      <c r="AP282" s="353"/>
      <c r="AQ282" s="353"/>
      <c r="AR282" s="353"/>
      <c r="AS282" s="353"/>
      <c r="AT282" s="353"/>
    </row>
    <row r="283" spans="1:46" ht="14.1" customHeight="1">
      <c r="A283" s="324" t="s">
        <v>2557</v>
      </c>
      <c r="B283" s="324" t="s">
        <v>2558</v>
      </c>
      <c r="C283" s="324">
        <v>680</v>
      </c>
      <c r="D283" s="324">
        <v>0.2</v>
      </c>
      <c r="E283" s="324">
        <v>0</v>
      </c>
      <c r="F283" s="324">
        <v>1</v>
      </c>
      <c r="G283" s="324">
        <v>2.5</v>
      </c>
      <c r="H283" s="324">
        <v>7.0000000000000001E-3</v>
      </c>
      <c r="I283" s="324">
        <v>7.0000000000000001E-3</v>
      </c>
      <c r="J283" s="324">
        <v>7.0000000000000001E-3</v>
      </c>
      <c r="K283" s="324">
        <v>1</v>
      </c>
      <c r="L283" s="324">
        <v>5.6</v>
      </c>
      <c r="M283" s="324" t="s">
        <v>2559</v>
      </c>
      <c r="N283" s="324">
        <v>8</v>
      </c>
      <c r="O283" s="324">
        <v>8</v>
      </c>
      <c r="P283" s="324">
        <v>11.5</v>
      </c>
      <c r="Q283" s="324" t="s">
        <v>2357</v>
      </c>
      <c r="R283" s="324">
        <v>-55</v>
      </c>
      <c r="S283" s="324">
        <v>105</v>
      </c>
      <c r="T283" s="324">
        <v>0</v>
      </c>
      <c r="U283" s="324">
        <v>3.5</v>
      </c>
      <c r="V283" s="324">
        <v>1000</v>
      </c>
      <c r="W283" s="324">
        <v>0.21</v>
      </c>
      <c r="X283" s="311"/>
      <c r="Y283" s="311"/>
      <c r="AA283" s="352">
        <v>2</v>
      </c>
      <c r="AB283" s="353"/>
      <c r="AC283" s="353"/>
      <c r="AD283" s="353"/>
      <c r="AE283" s="353"/>
      <c r="AF283" s="353"/>
      <c r="AG283" s="353"/>
      <c r="AH283" s="353"/>
      <c r="AI283" s="353"/>
      <c r="AJ283" s="353"/>
      <c r="AK283" s="353"/>
      <c r="AL283" s="353"/>
      <c r="AM283" s="353"/>
      <c r="AN283" s="353"/>
      <c r="AO283" s="353"/>
      <c r="AP283" s="353"/>
      <c r="AQ283" s="353"/>
      <c r="AR283" s="353"/>
      <c r="AS283" s="353"/>
      <c r="AT283" s="353"/>
    </row>
    <row r="284" spans="1:46" ht="14.1" customHeight="1">
      <c r="A284" s="324" t="s">
        <v>2557</v>
      </c>
      <c r="B284" s="324" t="s">
        <v>2570</v>
      </c>
      <c r="C284" s="324">
        <v>680</v>
      </c>
      <c r="D284" s="324">
        <v>0.2</v>
      </c>
      <c r="E284" s="324">
        <v>0</v>
      </c>
      <c r="F284" s="324">
        <v>1</v>
      </c>
      <c r="G284" s="324">
        <v>6.3</v>
      </c>
      <c r="H284" s="324">
        <v>7.0000000000000001E-3</v>
      </c>
      <c r="I284" s="324">
        <v>7.0000000000000001E-3</v>
      </c>
      <c r="J284" s="324">
        <v>7.0000000000000001E-3</v>
      </c>
      <c r="K284" s="324">
        <v>1</v>
      </c>
      <c r="L284" s="324">
        <v>6.1</v>
      </c>
      <c r="M284" s="324" t="s">
        <v>2562</v>
      </c>
      <c r="N284" s="324">
        <v>10</v>
      </c>
      <c r="O284" s="324">
        <v>10</v>
      </c>
      <c r="P284" s="324">
        <v>12.5</v>
      </c>
      <c r="Q284" s="324" t="s">
        <v>2357</v>
      </c>
      <c r="R284" s="324">
        <v>-55</v>
      </c>
      <c r="S284" s="324">
        <v>105</v>
      </c>
      <c r="T284" s="324">
        <v>0</v>
      </c>
      <c r="U284" s="324">
        <v>5</v>
      </c>
      <c r="V284" s="324">
        <v>1000</v>
      </c>
      <c r="W284" s="324">
        <v>0.26</v>
      </c>
      <c r="X284" s="311"/>
      <c r="Y284" s="311"/>
      <c r="AA284" s="352">
        <v>2</v>
      </c>
      <c r="AB284" s="353"/>
      <c r="AC284" s="353"/>
      <c r="AD284" s="353"/>
      <c r="AE284" s="353"/>
      <c r="AF284" s="353"/>
      <c r="AG284" s="353"/>
      <c r="AH284" s="353"/>
      <c r="AI284" s="353"/>
      <c r="AJ284" s="353"/>
      <c r="AK284" s="353"/>
      <c r="AL284" s="353"/>
      <c r="AM284" s="353"/>
      <c r="AN284" s="353"/>
      <c r="AO284" s="353"/>
      <c r="AP284" s="353"/>
      <c r="AQ284" s="353"/>
      <c r="AR284" s="353"/>
      <c r="AS284" s="353"/>
      <c r="AT284" s="353"/>
    </row>
    <row r="285" spans="1:46" ht="14.1" customHeight="1">
      <c r="A285" s="324" t="s">
        <v>2557</v>
      </c>
      <c r="B285" s="324" t="s">
        <v>2576</v>
      </c>
      <c r="C285" s="324">
        <v>680</v>
      </c>
      <c r="D285" s="324">
        <v>0.2</v>
      </c>
      <c r="E285" s="324">
        <v>0</v>
      </c>
      <c r="F285" s="324">
        <v>1</v>
      </c>
      <c r="G285" s="324">
        <v>10</v>
      </c>
      <c r="H285" s="324">
        <v>7.0000000000000001E-3</v>
      </c>
      <c r="I285" s="324">
        <v>7.0000000000000001E-3</v>
      </c>
      <c r="J285" s="324">
        <v>7.0000000000000001E-3</v>
      </c>
      <c r="K285" s="324">
        <v>1</v>
      </c>
      <c r="L285" s="324">
        <v>6.1</v>
      </c>
      <c r="M285" s="324" t="s">
        <v>2562</v>
      </c>
      <c r="N285" s="324">
        <v>10</v>
      </c>
      <c r="O285" s="324">
        <v>10</v>
      </c>
      <c r="P285" s="324">
        <v>12.5</v>
      </c>
      <c r="Q285" s="324" t="s">
        <v>2357</v>
      </c>
      <c r="R285" s="324">
        <v>-55</v>
      </c>
      <c r="S285" s="324">
        <v>105</v>
      </c>
      <c r="T285" s="324">
        <v>0</v>
      </c>
      <c r="U285" s="324">
        <v>5</v>
      </c>
      <c r="V285" s="324">
        <v>1000</v>
      </c>
      <c r="W285" s="324">
        <v>0.28999999999999998</v>
      </c>
      <c r="X285" s="311"/>
      <c r="Y285" s="311"/>
      <c r="AA285" s="352">
        <v>2</v>
      </c>
      <c r="AB285" s="353"/>
      <c r="AC285" s="353"/>
      <c r="AD285" s="353"/>
      <c r="AE285" s="353"/>
      <c r="AF285" s="353"/>
      <c r="AG285" s="353"/>
      <c r="AH285" s="353"/>
      <c r="AI285" s="353"/>
      <c r="AJ285" s="353"/>
      <c r="AK285" s="353"/>
      <c r="AL285" s="353"/>
      <c r="AM285" s="353"/>
      <c r="AN285" s="353"/>
      <c r="AO285" s="353"/>
      <c r="AP285" s="353"/>
      <c r="AQ285" s="353"/>
      <c r="AR285" s="353"/>
      <c r="AS285" s="353"/>
      <c r="AT285" s="353"/>
    </row>
    <row r="286" spans="1:46" ht="14.1" customHeight="1">
      <c r="A286" s="324" t="s">
        <v>2557</v>
      </c>
      <c r="B286" s="324" t="s">
        <v>2649</v>
      </c>
      <c r="C286" s="324">
        <v>680</v>
      </c>
      <c r="D286" s="324">
        <v>0.2</v>
      </c>
      <c r="E286" s="324">
        <v>0</v>
      </c>
      <c r="F286" s="324">
        <v>1</v>
      </c>
      <c r="G286" s="324">
        <v>2.5</v>
      </c>
      <c r="H286" s="324">
        <v>8.0000000000000002E-3</v>
      </c>
      <c r="I286" s="324">
        <v>8.0000000000000002E-3</v>
      </c>
      <c r="J286" s="324">
        <v>8.0000000000000002E-3</v>
      </c>
      <c r="K286" s="324">
        <v>2</v>
      </c>
      <c r="L286" s="324">
        <v>4.5</v>
      </c>
      <c r="M286" s="324" t="s">
        <v>2650</v>
      </c>
      <c r="N286" s="324">
        <v>8</v>
      </c>
      <c r="O286" s="324">
        <v>8</v>
      </c>
      <c r="P286" s="324">
        <v>6.7</v>
      </c>
      <c r="Q286" s="324" t="s">
        <v>2357</v>
      </c>
      <c r="R286" s="324">
        <v>-55</v>
      </c>
      <c r="S286" s="324">
        <v>105</v>
      </c>
      <c r="T286" s="324">
        <v>1</v>
      </c>
      <c r="U286" s="324" t="s">
        <v>2544</v>
      </c>
      <c r="V286" s="324">
        <v>1000</v>
      </c>
      <c r="W286" s="324">
        <v>0.22</v>
      </c>
      <c r="X286" s="311"/>
      <c r="Y286" s="311"/>
      <c r="AA286" s="352">
        <v>2</v>
      </c>
      <c r="AB286" s="353"/>
      <c r="AC286" s="353"/>
      <c r="AD286" s="353"/>
      <c r="AE286" s="353"/>
      <c r="AF286" s="353"/>
      <c r="AG286" s="353"/>
      <c r="AH286" s="353"/>
      <c r="AI286" s="353"/>
      <c r="AJ286" s="353"/>
      <c r="AK286" s="353"/>
      <c r="AL286" s="353"/>
      <c r="AM286" s="353"/>
      <c r="AN286" s="353"/>
      <c r="AO286" s="353"/>
      <c r="AP286" s="353"/>
      <c r="AQ286" s="353"/>
      <c r="AR286" s="353"/>
      <c r="AS286" s="353"/>
      <c r="AT286" s="353"/>
    </row>
    <row r="287" spans="1:46" ht="14.1" customHeight="1">
      <c r="A287" s="324" t="s">
        <v>2557</v>
      </c>
      <c r="B287" s="324" t="s">
        <v>2659</v>
      </c>
      <c r="C287" s="324">
        <v>680</v>
      </c>
      <c r="D287" s="324">
        <v>0.2</v>
      </c>
      <c r="E287" s="324">
        <v>0</v>
      </c>
      <c r="F287" s="324">
        <v>1</v>
      </c>
      <c r="G287" s="324">
        <v>4</v>
      </c>
      <c r="H287" s="324">
        <v>8.0000000000000002E-3</v>
      </c>
      <c r="I287" s="324">
        <v>8.0000000000000002E-3</v>
      </c>
      <c r="J287" s="324">
        <v>8.0000000000000002E-3</v>
      </c>
      <c r="K287" s="324">
        <v>2</v>
      </c>
      <c r="L287" s="324">
        <v>4.5</v>
      </c>
      <c r="M287" s="324" t="s">
        <v>2655</v>
      </c>
      <c r="N287" s="324">
        <v>8</v>
      </c>
      <c r="O287" s="324">
        <v>8</v>
      </c>
      <c r="P287" s="324">
        <v>7.7</v>
      </c>
      <c r="Q287" s="324" t="s">
        <v>2357</v>
      </c>
      <c r="R287" s="324">
        <v>-55</v>
      </c>
      <c r="S287" s="324">
        <v>105</v>
      </c>
      <c r="T287" s="324">
        <v>1</v>
      </c>
      <c r="U287" s="324" t="s">
        <v>2544</v>
      </c>
      <c r="V287" s="324">
        <v>1000</v>
      </c>
      <c r="W287" s="324">
        <v>0.3</v>
      </c>
      <c r="X287" s="311"/>
      <c r="Y287" s="311"/>
      <c r="AA287" s="352">
        <v>2</v>
      </c>
      <c r="AB287" s="353"/>
      <c r="AC287" s="353"/>
      <c r="AD287" s="353"/>
      <c r="AE287" s="353"/>
      <c r="AF287" s="353"/>
      <c r="AG287" s="353"/>
      <c r="AH287" s="353"/>
      <c r="AI287" s="353"/>
      <c r="AJ287" s="353"/>
      <c r="AK287" s="353"/>
      <c r="AL287" s="353"/>
      <c r="AM287" s="353"/>
      <c r="AN287" s="353"/>
      <c r="AO287" s="353"/>
      <c r="AP287" s="353"/>
      <c r="AQ287" s="353"/>
      <c r="AR287" s="353"/>
      <c r="AS287" s="353"/>
      <c r="AT287" s="353"/>
    </row>
    <row r="288" spans="1:46" ht="14.1" customHeight="1">
      <c r="A288" s="324" t="s">
        <v>2557</v>
      </c>
      <c r="B288" s="324" t="s">
        <v>2634</v>
      </c>
      <c r="C288" s="324">
        <v>680</v>
      </c>
      <c r="D288" s="324">
        <v>0.2</v>
      </c>
      <c r="E288" s="324">
        <v>0</v>
      </c>
      <c r="F288" s="324">
        <v>1</v>
      </c>
      <c r="G288" s="324">
        <v>6.3</v>
      </c>
      <c r="H288" s="324">
        <v>8.0000000000000002E-3</v>
      </c>
      <c r="I288" s="324">
        <v>8.0000000000000002E-3</v>
      </c>
      <c r="J288" s="324">
        <v>8.0000000000000002E-3</v>
      </c>
      <c r="K288" s="324">
        <v>2</v>
      </c>
      <c r="L288" s="324">
        <v>5.7</v>
      </c>
      <c r="M288" s="324" t="s">
        <v>2600</v>
      </c>
      <c r="N288" s="324">
        <v>8</v>
      </c>
      <c r="O288" s="324">
        <v>8</v>
      </c>
      <c r="P288" s="324">
        <v>8</v>
      </c>
      <c r="Q288" s="324" t="s">
        <v>2357</v>
      </c>
      <c r="R288" s="324">
        <v>-55</v>
      </c>
      <c r="S288" s="324">
        <v>105</v>
      </c>
      <c r="T288" s="324">
        <v>0</v>
      </c>
      <c r="U288" s="324">
        <v>3.5</v>
      </c>
      <c r="V288" s="324">
        <v>1000</v>
      </c>
      <c r="W288" s="324">
        <v>0.2</v>
      </c>
      <c r="X288" s="311"/>
      <c r="Y288" s="311"/>
      <c r="AA288" s="352">
        <v>2</v>
      </c>
      <c r="AB288" s="353"/>
      <c r="AC288" s="353"/>
      <c r="AD288" s="353"/>
      <c r="AE288" s="353"/>
      <c r="AF288" s="353"/>
      <c r="AG288" s="353"/>
      <c r="AH288" s="353"/>
      <c r="AI288" s="353"/>
      <c r="AJ288" s="353"/>
      <c r="AK288" s="353"/>
      <c r="AL288" s="353"/>
      <c r="AM288" s="353"/>
      <c r="AN288" s="353"/>
      <c r="AO288" s="353"/>
      <c r="AP288" s="353"/>
      <c r="AQ288" s="353"/>
      <c r="AR288" s="353"/>
      <c r="AS288" s="353"/>
      <c r="AT288" s="353"/>
    </row>
    <row r="289" spans="1:46" ht="14.1" customHeight="1">
      <c r="A289" s="324" t="s">
        <v>2557</v>
      </c>
      <c r="B289" s="324" t="s">
        <v>2640</v>
      </c>
      <c r="C289" s="324">
        <v>680</v>
      </c>
      <c r="D289" s="324">
        <v>0.2</v>
      </c>
      <c r="E289" s="324">
        <v>0</v>
      </c>
      <c r="F289" s="324">
        <v>1</v>
      </c>
      <c r="G289" s="324">
        <v>6.3</v>
      </c>
      <c r="H289" s="324">
        <v>1.2E-2</v>
      </c>
      <c r="I289" s="324">
        <v>1.2E-2</v>
      </c>
      <c r="J289" s="324">
        <v>1.2E-2</v>
      </c>
      <c r="K289" s="324">
        <v>4.5</v>
      </c>
      <c r="L289" s="324">
        <v>5.45</v>
      </c>
      <c r="M289" s="324" t="s">
        <v>2641</v>
      </c>
      <c r="N289" s="324">
        <v>10</v>
      </c>
      <c r="O289" s="324">
        <v>10</v>
      </c>
      <c r="P289" s="324">
        <v>12.5</v>
      </c>
      <c r="Q289" s="324" t="s">
        <v>2357</v>
      </c>
      <c r="R289" s="324">
        <v>-55</v>
      </c>
      <c r="S289" s="324">
        <v>125</v>
      </c>
      <c r="T289" s="324">
        <v>0</v>
      </c>
      <c r="U289" s="324">
        <v>5</v>
      </c>
      <c r="V289" s="324">
        <v>1000</v>
      </c>
      <c r="W289" s="324">
        <v>0.32</v>
      </c>
      <c r="X289" s="311"/>
      <c r="Y289" s="311"/>
      <c r="AA289" s="352">
        <v>2</v>
      </c>
      <c r="AB289" s="353"/>
      <c r="AC289" s="353"/>
      <c r="AD289" s="353"/>
      <c r="AE289" s="353"/>
      <c r="AF289" s="353"/>
      <c r="AG289" s="353"/>
      <c r="AH289" s="353"/>
      <c r="AI289" s="353"/>
      <c r="AJ289" s="353"/>
      <c r="AK289" s="353"/>
      <c r="AL289" s="353"/>
      <c r="AM289" s="353"/>
      <c r="AN289" s="353"/>
      <c r="AO289" s="353"/>
      <c r="AP289" s="353"/>
      <c r="AQ289" s="353"/>
      <c r="AR289" s="353"/>
      <c r="AS289" s="353"/>
      <c r="AT289" s="353"/>
    </row>
    <row r="290" spans="1:46" ht="14.1" customHeight="1">
      <c r="A290" s="324" t="s">
        <v>2557</v>
      </c>
      <c r="B290" s="324" t="s">
        <v>2583</v>
      </c>
      <c r="C290" s="324">
        <v>820</v>
      </c>
      <c r="D290" s="324">
        <v>0.2</v>
      </c>
      <c r="E290" s="324">
        <v>0</v>
      </c>
      <c r="F290" s="324">
        <v>1</v>
      </c>
      <c r="G290" s="324">
        <v>2.5</v>
      </c>
      <c r="H290" s="324">
        <v>5.0000000000000001E-3</v>
      </c>
      <c r="I290" s="324">
        <v>5.0000000000000001E-3</v>
      </c>
      <c r="J290" s="324">
        <v>5.0000000000000001E-3</v>
      </c>
      <c r="K290" s="324">
        <v>1</v>
      </c>
      <c r="L290" s="324">
        <v>6.63</v>
      </c>
      <c r="M290" s="324" t="s">
        <v>2559</v>
      </c>
      <c r="N290" s="324">
        <v>8</v>
      </c>
      <c r="O290" s="324">
        <v>8</v>
      </c>
      <c r="P290" s="324">
        <v>11.5</v>
      </c>
      <c r="Q290" s="324" t="s">
        <v>2357</v>
      </c>
      <c r="R290" s="324">
        <v>-55</v>
      </c>
      <c r="S290" s="324">
        <v>105</v>
      </c>
      <c r="T290" s="324">
        <v>0</v>
      </c>
      <c r="U290" s="324">
        <v>3.5</v>
      </c>
      <c r="V290" s="324">
        <v>1000</v>
      </c>
      <c r="W290" s="324">
        <v>0.25</v>
      </c>
      <c r="X290" s="311"/>
      <c r="Y290" s="311"/>
      <c r="AA290" s="352">
        <v>2</v>
      </c>
      <c r="AB290" s="353"/>
      <c r="AC290" s="353"/>
      <c r="AD290" s="353"/>
      <c r="AE290" s="353"/>
      <c r="AF290" s="353"/>
      <c r="AG290" s="353"/>
      <c r="AH290" s="353"/>
      <c r="AI290" s="353"/>
      <c r="AJ290" s="353"/>
      <c r="AK290" s="353"/>
      <c r="AL290" s="353"/>
      <c r="AM290" s="353"/>
      <c r="AN290" s="353"/>
      <c r="AO290" s="353"/>
      <c r="AP290" s="353"/>
      <c r="AQ290" s="353"/>
      <c r="AR290" s="353"/>
      <c r="AS290" s="353"/>
      <c r="AT290" s="353"/>
    </row>
    <row r="291" spans="1:46" ht="14.1" customHeight="1">
      <c r="A291" s="324" t="s">
        <v>2557</v>
      </c>
      <c r="B291" s="324" t="s">
        <v>2587</v>
      </c>
      <c r="C291" s="324">
        <v>820</v>
      </c>
      <c r="D291" s="324">
        <v>0.2</v>
      </c>
      <c r="E291" s="324">
        <v>0</v>
      </c>
      <c r="F291" s="324">
        <v>1</v>
      </c>
      <c r="G291" s="324">
        <v>4</v>
      </c>
      <c r="H291" s="324">
        <v>5.0000000000000001E-3</v>
      </c>
      <c r="I291" s="324">
        <v>5.0000000000000001E-3</v>
      </c>
      <c r="J291" s="324">
        <v>5.0000000000000001E-3</v>
      </c>
      <c r="K291" s="324">
        <v>1</v>
      </c>
      <c r="L291" s="324">
        <v>7.22</v>
      </c>
      <c r="M291" s="324" t="s">
        <v>2562</v>
      </c>
      <c r="N291" s="324">
        <v>10</v>
      </c>
      <c r="O291" s="324">
        <v>10</v>
      </c>
      <c r="P291" s="324">
        <v>12.5</v>
      </c>
      <c r="Q291" s="324" t="s">
        <v>2357</v>
      </c>
      <c r="R291" s="324">
        <v>-55</v>
      </c>
      <c r="S291" s="324">
        <v>105</v>
      </c>
      <c r="T291" s="324">
        <v>0</v>
      </c>
      <c r="U291" s="324">
        <v>5</v>
      </c>
      <c r="V291" s="324">
        <v>1000</v>
      </c>
      <c r="W291" s="324">
        <v>0.28000000000000003</v>
      </c>
      <c r="X291" s="311"/>
      <c r="Y291" s="311"/>
      <c r="AA291" s="352">
        <v>2</v>
      </c>
      <c r="AB291" s="353"/>
      <c r="AC291" s="353"/>
      <c r="AD291" s="353"/>
      <c r="AE291" s="353"/>
      <c r="AF291" s="353"/>
      <c r="AG291" s="353"/>
      <c r="AH291" s="353"/>
      <c r="AI291" s="353"/>
      <c r="AJ291" s="353"/>
      <c r="AK291" s="353"/>
      <c r="AL291" s="353"/>
      <c r="AM291" s="353"/>
      <c r="AN291" s="353"/>
      <c r="AO291" s="353"/>
      <c r="AP291" s="353"/>
      <c r="AQ291" s="353"/>
      <c r="AR291" s="353"/>
      <c r="AS291" s="353"/>
      <c r="AT291" s="353"/>
    </row>
    <row r="292" spans="1:46" ht="14.1" customHeight="1">
      <c r="A292" s="324" t="s">
        <v>2557</v>
      </c>
      <c r="B292" s="324" t="s">
        <v>2591</v>
      </c>
      <c r="C292" s="324">
        <v>820</v>
      </c>
      <c r="D292" s="324">
        <v>0.2</v>
      </c>
      <c r="E292" s="324">
        <v>0</v>
      </c>
      <c r="F292" s="324">
        <v>1</v>
      </c>
      <c r="G292" s="324">
        <v>6.3</v>
      </c>
      <c r="H292" s="324">
        <v>5.0000000000000001E-3</v>
      </c>
      <c r="I292" s="324">
        <v>5.0000000000000001E-3</v>
      </c>
      <c r="J292" s="324">
        <v>5.0000000000000001E-3</v>
      </c>
      <c r="K292" s="324">
        <v>1</v>
      </c>
      <c r="L292" s="324">
        <v>7.22</v>
      </c>
      <c r="M292" s="324" t="s">
        <v>2562</v>
      </c>
      <c r="N292" s="324">
        <v>10</v>
      </c>
      <c r="O292" s="324">
        <v>10</v>
      </c>
      <c r="P292" s="324">
        <v>12.5</v>
      </c>
      <c r="Q292" s="324" t="s">
        <v>2357</v>
      </c>
      <c r="R292" s="324">
        <v>-55</v>
      </c>
      <c r="S292" s="324">
        <v>105</v>
      </c>
      <c r="T292" s="324">
        <v>0</v>
      </c>
      <c r="U292" s="324">
        <v>5</v>
      </c>
      <c r="V292" s="324">
        <v>1000</v>
      </c>
      <c r="W292" s="324">
        <v>0.28000000000000003</v>
      </c>
      <c r="X292" s="311"/>
      <c r="Y292" s="311"/>
      <c r="AA292" s="352">
        <v>2</v>
      </c>
      <c r="AB292" s="353"/>
      <c r="AC292" s="353"/>
      <c r="AD292" s="353"/>
      <c r="AE292" s="353"/>
      <c r="AF292" s="353"/>
      <c r="AG292" s="353"/>
      <c r="AH292" s="353"/>
      <c r="AI292" s="353"/>
      <c r="AJ292" s="353"/>
      <c r="AK292" s="353"/>
      <c r="AL292" s="353"/>
      <c r="AM292" s="353"/>
      <c r="AN292" s="353"/>
      <c r="AO292" s="353"/>
      <c r="AP292" s="353"/>
      <c r="AQ292" s="353"/>
      <c r="AR292" s="353"/>
      <c r="AS292" s="353"/>
      <c r="AT292" s="353"/>
    </row>
    <row r="293" spans="1:46" ht="14.1" customHeight="1">
      <c r="A293" s="324" t="s">
        <v>2557</v>
      </c>
      <c r="B293" s="324" t="s">
        <v>2601</v>
      </c>
      <c r="C293" s="324">
        <v>820</v>
      </c>
      <c r="D293" s="324">
        <v>0.2</v>
      </c>
      <c r="E293" s="324">
        <v>0</v>
      </c>
      <c r="F293" s="324">
        <v>1</v>
      </c>
      <c r="G293" s="324">
        <v>2.5</v>
      </c>
      <c r="H293" s="324">
        <v>5.0000000000000001E-3</v>
      </c>
      <c r="I293" s="324">
        <v>5.0000000000000001E-3</v>
      </c>
      <c r="J293" s="324">
        <v>5.0000000000000001E-3</v>
      </c>
      <c r="K293" s="324">
        <v>2</v>
      </c>
      <c r="L293" s="324">
        <v>6.3</v>
      </c>
      <c r="M293" s="324" t="s">
        <v>2600</v>
      </c>
      <c r="N293" s="324">
        <v>8</v>
      </c>
      <c r="O293" s="324">
        <v>8</v>
      </c>
      <c r="P293" s="324">
        <v>8</v>
      </c>
      <c r="Q293" s="324" t="s">
        <v>2357</v>
      </c>
      <c r="R293" s="324">
        <v>-55</v>
      </c>
      <c r="S293" s="324">
        <v>105</v>
      </c>
      <c r="T293" s="324">
        <v>0</v>
      </c>
      <c r="U293" s="324">
        <v>3.5</v>
      </c>
      <c r="V293" s="324">
        <v>1000</v>
      </c>
      <c r="W293" s="324">
        <v>0.21</v>
      </c>
      <c r="X293" s="311"/>
      <c r="Y293" s="311"/>
      <c r="AA293" s="352">
        <v>2</v>
      </c>
      <c r="AB293" s="353"/>
      <c r="AC293" s="353"/>
      <c r="AD293" s="353"/>
      <c r="AE293" s="353"/>
      <c r="AF293" s="353"/>
      <c r="AG293" s="353"/>
      <c r="AH293" s="353"/>
      <c r="AI293" s="353"/>
      <c r="AJ293" s="353"/>
      <c r="AK293" s="353"/>
      <c r="AL293" s="353"/>
      <c r="AM293" s="353"/>
      <c r="AN293" s="353"/>
      <c r="AO293" s="353"/>
      <c r="AP293" s="353"/>
      <c r="AQ293" s="353"/>
      <c r="AR293" s="353"/>
      <c r="AS293" s="353"/>
      <c r="AT293" s="353"/>
    </row>
    <row r="294" spans="1:46" ht="14.1" customHeight="1">
      <c r="A294" s="324" t="s">
        <v>2557</v>
      </c>
      <c r="B294" s="324" t="s">
        <v>2622</v>
      </c>
      <c r="C294" s="324">
        <v>820</v>
      </c>
      <c r="D294" s="324">
        <v>0.2</v>
      </c>
      <c r="E294" s="324">
        <v>0</v>
      </c>
      <c r="F294" s="324">
        <v>1</v>
      </c>
      <c r="G294" s="324">
        <v>2.5</v>
      </c>
      <c r="H294" s="324">
        <v>6.0000000000000001E-3</v>
      </c>
      <c r="I294" s="324">
        <v>6.0000000000000001E-3</v>
      </c>
      <c r="J294" s="324">
        <v>6.0000000000000001E-3</v>
      </c>
      <c r="K294" s="324">
        <v>2</v>
      </c>
      <c r="L294" s="324">
        <v>6.1</v>
      </c>
      <c r="M294" s="324" t="s">
        <v>2600</v>
      </c>
      <c r="N294" s="324">
        <v>8</v>
      </c>
      <c r="O294" s="324">
        <v>8</v>
      </c>
      <c r="P294" s="324">
        <v>8</v>
      </c>
      <c r="Q294" s="324" t="s">
        <v>2357</v>
      </c>
      <c r="R294" s="324">
        <v>-55</v>
      </c>
      <c r="S294" s="324">
        <v>105</v>
      </c>
      <c r="T294" s="324">
        <v>0</v>
      </c>
      <c r="U294" s="324">
        <v>3.5</v>
      </c>
      <c r="V294" s="324">
        <v>1000</v>
      </c>
      <c r="W294" s="324">
        <v>0.19</v>
      </c>
      <c r="X294" s="311"/>
      <c r="Y294" s="311"/>
      <c r="AA294" s="352">
        <v>2</v>
      </c>
      <c r="AB294" s="353"/>
      <c r="AC294" s="353"/>
      <c r="AD294" s="353"/>
      <c r="AE294" s="353"/>
      <c r="AF294" s="353"/>
      <c r="AG294" s="353"/>
      <c r="AH294" s="353"/>
      <c r="AI294" s="353"/>
      <c r="AJ294" s="353"/>
      <c r="AK294" s="353"/>
      <c r="AL294" s="353"/>
      <c r="AM294" s="353"/>
      <c r="AN294" s="353"/>
      <c r="AO294" s="353"/>
      <c r="AP294" s="353"/>
      <c r="AQ294" s="353"/>
      <c r="AR294" s="353"/>
      <c r="AS294" s="353"/>
      <c r="AT294" s="353"/>
    </row>
    <row r="295" spans="1:46" ht="14.1" customHeight="1">
      <c r="A295" s="324" t="s">
        <v>2557</v>
      </c>
      <c r="B295" s="324" t="s">
        <v>2623</v>
      </c>
      <c r="C295" s="324">
        <v>820</v>
      </c>
      <c r="D295" s="324">
        <v>0.2</v>
      </c>
      <c r="E295" s="324">
        <v>0</v>
      </c>
      <c r="F295" s="324">
        <v>1</v>
      </c>
      <c r="G295" s="324">
        <v>2.5</v>
      </c>
      <c r="H295" s="324">
        <v>6.0000000000000001E-3</v>
      </c>
      <c r="I295" s="324">
        <v>6.0000000000000001E-3</v>
      </c>
      <c r="J295" s="324">
        <v>6.0000000000000001E-3</v>
      </c>
      <c r="K295" s="324">
        <v>2</v>
      </c>
      <c r="L295" s="324">
        <v>6.1</v>
      </c>
      <c r="M295" s="324" t="s">
        <v>2600</v>
      </c>
      <c r="N295" s="324">
        <v>8</v>
      </c>
      <c r="O295" s="324">
        <v>8</v>
      </c>
      <c r="P295" s="324">
        <v>8</v>
      </c>
      <c r="Q295" s="324" t="s">
        <v>2357</v>
      </c>
      <c r="R295" s="324">
        <v>-55</v>
      </c>
      <c r="S295" s="324">
        <v>105</v>
      </c>
      <c r="T295" s="324">
        <v>0</v>
      </c>
      <c r="U295" s="324">
        <v>3.5</v>
      </c>
      <c r="V295" s="324">
        <v>1000</v>
      </c>
      <c r="W295" s="324">
        <v>0.23</v>
      </c>
      <c r="X295" s="311"/>
      <c r="Y295" s="311"/>
      <c r="AA295" s="352">
        <v>2</v>
      </c>
      <c r="AB295" s="353"/>
      <c r="AC295" s="353"/>
      <c r="AD295" s="353"/>
      <c r="AE295" s="353"/>
      <c r="AF295" s="353"/>
      <c r="AG295" s="353"/>
      <c r="AH295" s="353"/>
      <c r="AI295" s="353"/>
      <c r="AJ295" s="353"/>
      <c r="AK295" s="353"/>
      <c r="AL295" s="353"/>
      <c r="AM295" s="353"/>
      <c r="AN295" s="353"/>
      <c r="AO295" s="353"/>
      <c r="AP295" s="353"/>
      <c r="AQ295" s="353"/>
      <c r="AR295" s="353"/>
      <c r="AS295" s="353"/>
      <c r="AT295" s="353"/>
    </row>
    <row r="296" spans="1:46" ht="14.1" customHeight="1">
      <c r="A296" s="324" t="s">
        <v>2557</v>
      </c>
      <c r="B296" s="324" t="s">
        <v>2629</v>
      </c>
      <c r="C296" s="324">
        <v>820</v>
      </c>
      <c r="D296" s="324">
        <v>0.2</v>
      </c>
      <c r="E296" s="324">
        <v>0</v>
      </c>
      <c r="F296" s="324">
        <v>1</v>
      </c>
      <c r="G296" s="324">
        <v>4</v>
      </c>
      <c r="H296" s="324">
        <v>6.0000000000000001E-3</v>
      </c>
      <c r="I296" s="324">
        <v>6.0000000000000001E-3</v>
      </c>
      <c r="J296" s="324">
        <v>6.0000000000000001E-3</v>
      </c>
      <c r="K296" s="324">
        <v>2</v>
      </c>
      <c r="L296" s="324">
        <v>6.1</v>
      </c>
      <c r="M296" s="324" t="s">
        <v>2600</v>
      </c>
      <c r="N296" s="324">
        <v>8</v>
      </c>
      <c r="O296" s="324">
        <v>8</v>
      </c>
      <c r="P296" s="324">
        <v>8</v>
      </c>
      <c r="Q296" s="324" t="s">
        <v>2357</v>
      </c>
      <c r="R296" s="324">
        <v>-55</v>
      </c>
      <c r="S296" s="324">
        <v>105</v>
      </c>
      <c r="T296" s="324">
        <v>0</v>
      </c>
      <c r="U296" s="324">
        <v>3.5</v>
      </c>
      <c r="V296" s="324">
        <v>1000</v>
      </c>
      <c r="W296" s="324">
        <v>0.21</v>
      </c>
      <c r="X296" s="311"/>
      <c r="Y296" s="311"/>
      <c r="AA296" s="352">
        <v>2</v>
      </c>
      <c r="AB296" s="353"/>
      <c r="AC296" s="353"/>
      <c r="AD296" s="353"/>
      <c r="AE296" s="353"/>
      <c r="AF296" s="353"/>
      <c r="AG296" s="353"/>
      <c r="AH296" s="353"/>
      <c r="AI296" s="353"/>
      <c r="AJ296" s="353"/>
      <c r="AK296" s="353"/>
      <c r="AL296" s="353"/>
      <c r="AM296" s="353"/>
      <c r="AN296" s="353"/>
      <c r="AO296" s="353"/>
      <c r="AP296" s="353"/>
      <c r="AQ296" s="353"/>
      <c r="AR296" s="353"/>
      <c r="AS296" s="353"/>
      <c r="AT296" s="353"/>
    </row>
    <row r="297" spans="1:46" ht="14.1" customHeight="1">
      <c r="A297" s="324" t="s">
        <v>2557</v>
      </c>
      <c r="B297" s="324" t="s">
        <v>2560</v>
      </c>
      <c r="C297" s="324">
        <v>820</v>
      </c>
      <c r="D297" s="324">
        <v>0.2</v>
      </c>
      <c r="E297" s="324">
        <v>0</v>
      </c>
      <c r="F297" s="324">
        <v>1</v>
      </c>
      <c r="G297" s="324">
        <v>2.5</v>
      </c>
      <c r="H297" s="324">
        <v>7.0000000000000001E-3</v>
      </c>
      <c r="I297" s="324">
        <v>7.0000000000000001E-3</v>
      </c>
      <c r="J297" s="324">
        <v>7.0000000000000001E-3</v>
      </c>
      <c r="K297" s="324">
        <v>1</v>
      </c>
      <c r="L297" s="324">
        <v>5.6</v>
      </c>
      <c r="M297" s="324" t="s">
        <v>2559</v>
      </c>
      <c r="N297" s="324">
        <v>8</v>
      </c>
      <c r="O297" s="324">
        <v>8</v>
      </c>
      <c r="P297" s="324">
        <v>11.5</v>
      </c>
      <c r="Q297" s="324" t="s">
        <v>2357</v>
      </c>
      <c r="R297" s="324">
        <v>-55</v>
      </c>
      <c r="S297" s="324">
        <v>105</v>
      </c>
      <c r="T297" s="324">
        <v>0</v>
      </c>
      <c r="U297" s="324">
        <v>3.5</v>
      </c>
      <c r="V297" s="324">
        <v>1000</v>
      </c>
      <c r="W297" s="324">
        <v>0.21</v>
      </c>
      <c r="X297" s="311"/>
      <c r="Y297" s="311"/>
      <c r="AA297" s="352">
        <v>2</v>
      </c>
      <c r="AB297" s="353"/>
      <c r="AC297" s="353"/>
      <c r="AD297" s="353"/>
      <c r="AE297" s="353"/>
      <c r="AF297" s="353"/>
      <c r="AG297" s="353"/>
      <c r="AH297" s="353"/>
      <c r="AI297" s="353"/>
      <c r="AJ297" s="353"/>
      <c r="AK297" s="353"/>
      <c r="AL297" s="353"/>
      <c r="AM297" s="353"/>
      <c r="AN297" s="353"/>
      <c r="AO297" s="353"/>
      <c r="AP297" s="353"/>
      <c r="AQ297" s="353"/>
      <c r="AR297" s="353"/>
      <c r="AS297" s="353"/>
      <c r="AT297" s="353"/>
    </row>
    <row r="298" spans="1:46" ht="14.1" customHeight="1">
      <c r="A298" s="324" t="s">
        <v>2557</v>
      </c>
      <c r="B298" s="324" t="s">
        <v>2564</v>
      </c>
      <c r="C298" s="324">
        <v>820</v>
      </c>
      <c r="D298" s="324">
        <v>0.2</v>
      </c>
      <c r="E298" s="324">
        <v>0</v>
      </c>
      <c r="F298" s="324">
        <v>1</v>
      </c>
      <c r="G298" s="324">
        <v>4</v>
      </c>
      <c r="H298" s="324">
        <v>7.0000000000000001E-3</v>
      </c>
      <c r="I298" s="324">
        <v>7.0000000000000001E-3</v>
      </c>
      <c r="J298" s="324">
        <v>7.0000000000000001E-3</v>
      </c>
      <c r="K298" s="324">
        <v>1</v>
      </c>
      <c r="L298" s="324">
        <v>6.1</v>
      </c>
      <c r="M298" s="324" t="s">
        <v>2562</v>
      </c>
      <c r="N298" s="324">
        <v>10</v>
      </c>
      <c r="O298" s="324">
        <v>10</v>
      </c>
      <c r="P298" s="324">
        <v>12.5</v>
      </c>
      <c r="Q298" s="324" t="s">
        <v>2357</v>
      </c>
      <c r="R298" s="324">
        <v>-55</v>
      </c>
      <c r="S298" s="324">
        <v>105</v>
      </c>
      <c r="T298" s="324">
        <v>0</v>
      </c>
      <c r="U298" s="324">
        <v>5</v>
      </c>
      <c r="V298" s="324">
        <v>1000</v>
      </c>
      <c r="W298" s="324">
        <v>0.28999999999999998</v>
      </c>
      <c r="X298" s="311"/>
      <c r="Y298" s="311"/>
      <c r="AA298" s="352">
        <v>2</v>
      </c>
      <c r="AB298" s="353"/>
      <c r="AC298" s="353"/>
      <c r="AD298" s="353"/>
      <c r="AE298" s="353"/>
      <c r="AF298" s="353"/>
      <c r="AG298" s="353"/>
      <c r="AH298" s="353"/>
      <c r="AI298" s="353"/>
      <c r="AJ298" s="353"/>
      <c r="AK298" s="353"/>
      <c r="AL298" s="353"/>
      <c r="AM298" s="353"/>
      <c r="AN298" s="353"/>
      <c r="AO298" s="353"/>
      <c r="AP298" s="353"/>
      <c r="AQ298" s="353"/>
      <c r="AR298" s="353"/>
      <c r="AS298" s="353"/>
      <c r="AT298" s="353"/>
    </row>
    <row r="299" spans="1:46" ht="14.1" customHeight="1">
      <c r="A299" s="324" t="s">
        <v>2557</v>
      </c>
      <c r="B299" s="324" t="s">
        <v>2571</v>
      </c>
      <c r="C299" s="324">
        <v>820</v>
      </c>
      <c r="D299" s="324">
        <v>0.2</v>
      </c>
      <c r="E299" s="324">
        <v>0</v>
      </c>
      <c r="F299" s="324">
        <v>1</v>
      </c>
      <c r="G299" s="324">
        <v>6.3</v>
      </c>
      <c r="H299" s="324">
        <v>7.0000000000000001E-3</v>
      </c>
      <c r="I299" s="324">
        <v>7.0000000000000001E-3</v>
      </c>
      <c r="J299" s="324">
        <v>7.0000000000000001E-3</v>
      </c>
      <c r="K299" s="324">
        <v>1</v>
      </c>
      <c r="L299" s="324">
        <v>6.1</v>
      </c>
      <c r="M299" s="324" t="s">
        <v>2562</v>
      </c>
      <c r="N299" s="324">
        <v>10</v>
      </c>
      <c r="O299" s="324">
        <v>10</v>
      </c>
      <c r="P299" s="324">
        <v>12.5</v>
      </c>
      <c r="Q299" s="324" t="s">
        <v>2357</v>
      </c>
      <c r="R299" s="324">
        <v>-55</v>
      </c>
      <c r="S299" s="324">
        <v>105</v>
      </c>
      <c r="T299" s="324">
        <v>0</v>
      </c>
      <c r="U299" s="324">
        <v>5</v>
      </c>
      <c r="V299" s="324">
        <v>1000</v>
      </c>
      <c r="W299" s="324">
        <v>0.27</v>
      </c>
      <c r="X299" s="311"/>
      <c r="Y299" s="311"/>
      <c r="AA299" s="352">
        <v>2</v>
      </c>
      <c r="AB299" s="353"/>
      <c r="AC299" s="353"/>
      <c r="AD299" s="353"/>
      <c r="AE299" s="353"/>
      <c r="AF299" s="353"/>
      <c r="AG299" s="353"/>
      <c r="AH299" s="353"/>
      <c r="AI299" s="353"/>
      <c r="AJ299" s="353"/>
      <c r="AK299" s="353"/>
      <c r="AL299" s="353"/>
      <c r="AM299" s="353"/>
      <c r="AN299" s="353"/>
      <c r="AO299" s="353"/>
      <c r="AP299" s="353"/>
      <c r="AQ299" s="353"/>
      <c r="AR299" s="353"/>
      <c r="AS299" s="353"/>
      <c r="AT299" s="353"/>
    </row>
    <row r="300" spans="1:46" ht="14.1" customHeight="1">
      <c r="A300" s="324" t="s">
        <v>2557</v>
      </c>
      <c r="B300" s="324" t="s">
        <v>2610</v>
      </c>
      <c r="C300" s="324">
        <v>820</v>
      </c>
      <c r="D300" s="324">
        <v>0.2</v>
      </c>
      <c r="E300" s="324">
        <v>0</v>
      </c>
      <c r="F300" s="324">
        <v>1</v>
      </c>
      <c r="G300" s="324">
        <v>2.5</v>
      </c>
      <c r="H300" s="324">
        <v>7.0000000000000001E-3</v>
      </c>
      <c r="I300" s="324">
        <v>7.0000000000000001E-3</v>
      </c>
      <c r="J300" s="324">
        <v>7.0000000000000001E-3</v>
      </c>
      <c r="K300" s="324">
        <v>2</v>
      </c>
      <c r="L300" s="324">
        <v>5.6</v>
      </c>
      <c r="M300" s="324" t="s">
        <v>2604</v>
      </c>
      <c r="N300" s="324">
        <v>6.3</v>
      </c>
      <c r="O300" s="324">
        <v>6.3</v>
      </c>
      <c r="P300" s="324">
        <v>8</v>
      </c>
      <c r="Q300" s="324" t="s">
        <v>2357</v>
      </c>
      <c r="R300" s="324">
        <v>-55</v>
      </c>
      <c r="S300" s="324">
        <v>105</v>
      </c>
      <c r="T300" s="324">
        <v>0</v>
      </c>
      <c r="U300" s="324">
        <v>2.5</v>
      </c>
      <c r="V300" s="324">
        <v>2000</v>
      </c>
      <c r="W300" s="324">
        <v>0.18</v>
      </c>
      <c r="X300" s="311"/>
      <c r="Y300" s="311"/>
      <c r="AA300" s="352">
        <v>2</v>
      </c>
      <c r="AB300" s="353"/>
      <c r="AC300" s="353"/>
      <c r="AD300" s="353"/>
      <c r="AE300" s="353"/>
      <c r="AF300" s="353"/>
      <c r="AG300" s="353"/>
      <c r="AH300" s="353"/>
      <c r="AI300" s="353"/>
      <c r="AJ300" s="353"/>
      <c r="AK300" s="353"/>
      <c r="AL300" s="353"/>
      <c r="AM300" s="353"/>
      <c r="AN300" s="353"/>
      <c r="AO300" s="353"/>
      <c r="AP300" s="353"/>
      <c r="AQ300" s="353"/>
      <c r="AR300" s="353"/>
      <c r="AS300" s="353"/>
      <c r="AT300" s="353"/>
    </row>
    <row r="301" spans="1:46" ht="14.1" customHeight="1">
      <c r="A301" s="324" t="s">
        <v>2557</v>
      </c>
      <c r="B301" s="324" t="s">
        <v>2611</v>
      </c>
      <c r="C301" s="324">
        <v>820</v>
      </c>
      <c r="D301" s="324">
        <v>0.2</v>
      </c>
      <c r="E301" s="324">
        <v>0</v>
      </c>
      <c r="F301" s="324">
        <v>1</v>
      </c>
      <c r="G301" s="324">
        <v>2.5</v>
      </c>
      <c r="H301" s="324">
        <v>7.0000000000000001E-3</v>
      </c>
      <c r="I301" s="324">
        <v>7.0000000000000001E-3</v>
      </c>
      <c r="J301" s="324">
        <v>7.0000000000000001E-3</v>
      </c>
      <c r="K301" s="324">
        <v>2</v>
      </c>
      <c r="L301" s="324">
        <v>5.6</v>
      </c>
      <c r="M301" s="324" t="s">
        <v>2604</v>
      </c>
      <c r="N301" s="324">
        <v>6.3</v>
      </c>
      <c r="O301" s="324">
        <v>6.3</v>
      </c>
      <c r="P301" s="324">
        <v>8</v>
      </c>
      <c r="Q301" s="324" t="s">
        <v>2357</v>
      </c>
      <c r="R301" s="324">
        <v>-55</v>
      </c>
      <c r="S301" s="324">
        <v>105</v>
      </c>
      <c r="T301" s="324">
        <v>0</v>
      </c>
      <c r="U301" s="324">
        <v>2.5</v>
      </c>
      <c r="V301" s="324">
        <v>2000</v>
      </c>
      <c r="W301" s="324">
        <v>0.24</v>
      </c>
      <c r="X301" s="311"/>
      <c r="Y301" s="311"/>
      <c r="AA301" s="352">
        <v>2</v>
      </c>
      <c r="AB301" s="353"/>
      <c r="AC301" s="353"/>
      <c r="AD301" s="353"/>
      <c r="AE301" s="353"/>
      <c r="AF301" s="353"/>
      <c r="AG301" s="353"/>
      <c r="AH301" s="353"/>
      <c r="AI301" s="353"/>
      <c r="AJ301" s="353"/>
      <c r="AK301" s="353"/>
      <c r="AL301" s="353"/>
      <c r="AM301" s="353"/>
      <c r="AN301" s="353"/>
      <c r="AO301" s="353"/>
      <c r="AP301" s="353"/>
      <c r="AQ301" s="353"/>
      <c r="AR301" s="353"/>
      <c r="AS301" s="353"/>
      <c r="AT301" s="353"/>
    </row>
    <row r="302" spans="1:46" ht="14.1" customHeight="1">
      <c r="A302" s="324" t="s">
        <v>2557</v>
      </c>
      <c r="B302" s="324" t="s">
        <v>2653</v>
      </c>
      <c r="C302" s="324">
        <v>820</v>
      </c>
      <c r="D302" s="324">
        <v>0.2</v>
      </c>
      <c r="E302" s="324">
        <v>0</v>
      </c>
      <c r="F302" s="324">
        <v>1</v>
      </c>
      <c r="G302" s="324">
        <v>2.5</v>
      </c>
      <c r="H302" s="324">
        <v>8.0000000000000002E-3</v>
      </c>
      <c r="I302" s="324">
        <v>8.0000000000000002E-3</v>
      </c>
      <c r="J302" s="324">
        <v>8.0000000000000002E-3</v>
      </c>
      <c r="K302" s="324">
        <v>2</v>
      </c>
      <c r="L302" s="324">
        <v>4.5</v>
      </c>
      <c r="M302" s="324" t="s">
        <v>2650</v>
      </c>
      <c r="N302" s="324">
        <v>8</v>
      </c>
      <c r="O302" s="324">
        <v>8</v>
      </c>
      <c r="P302" s="324">
        <v>6.7</v>
      </c>
      <c r="Q302" s="324" t="s">
        <v>2357</v>
      </c>
      <c r="R302" s="324">
        <v>-55</v>
      </c>
      <c r="S302" s="324">
        <v>105</v>
      </c>
      <c r="T302" s="324">
        <v>1</v>
      </c>
      <c r="U302" s="324" t="s">
        <v>2544</v>
      </c>
      <c r="V302" s="324">
        <v>1000</v>
      </c>
      <c r="W302" s="324">
        <v>0.23</v>
      </c>
      <c r="X302" s="311"/>
      <c r="Y302" s="311"/>
      <c r="AA302" s="352">
        <v>2</v>
      </c>
      <c r="AB302" s="353"/>
      <c r="AC302" s="353"/>
      <c r="AD302" s="353"/>
      <c r="AE302" s="353"/>
      <c r="AF302" s="353"/>
      <c r="AG302" s="353"/>
      <c r="AH302" s="353"/>
      <c r="AI302" s="353"/>
      <c r="AJ302" s="353"/>
      <c r="AK302" s="353"/>
      <c r="AL302" s="353"/>
      <c r="AM302" s="353"/>
      <c r="AN302" s="353"/>
      <c r="AO302" s="353"/>
      <c r="AP302" s="353"/>
      <c r="AQ302" s="353"/>
      <c r="AR302" s="353"/>
      <c r="AS302" s="353"/>
      <c r="AT302" s="353"/>
    </row>
    <row r="303" spans="1:46" ht="14.1" customHeight="1">
      <c r="A303" s="324" t="s">
        <v>2557</v>
      </c>
      <c r="B303" s="324" t="s">
        <v>2635</v>
      </c>
      <c r="C303" s="324">
        <v>820</v>
      </c>
      <c r="D303" s="324">
        <v>0.2</v>
      </c>
      <c r="E303" s="324">
        <v>0</v>
      </c>
      <c r="F303" s="324">
        <v>1</v>
      </c>
      <c r="G303" s="324">
        <v>6.3</v>
      </c>
      <c r="H303" s="324">
        <v>8.0000000000000002E-3</v>
      </c>
      <c r="I303" s="324">
        <v>8.0000000000000002E-3</v>
      </c>
      <c r="J303" s="324">
        <v>8.0000000000000002E-3</v>
      </c>
      <c r="K303" s="324">
        <v>2</v>
      </c>
      <c r="L303" s="324">
        <v>5.7</v>
      </c>
      <c r="M303" s="324" t="s">
        <v>2600</v>
      </c>
      <c r="N303" s="324">
        <v>8</v>
      </c>
      <c r="O303" s="324">
        <v>8</v>
      </c>
      <c r="P303" s="324">
        <v>8</v>
      </c>
      <c r="Q303" s="324" t="s">
        <v>2357</v>
      </c>
      <c r="R303" s="324">
        <v>-55</v>
      </c>
      <c r="S303" s="324">
        <v>105</v>
      </c>
      <c r="T303" s="324">
        <v>0</v>
      </c>
      <c r="U303" s="324">
        <v>3.5</v>
      </c>
      <c r="V303" s="324">
        <v>1000</v>
      </c>
      <c r="W303" s="324">
        <v>0.21</v>
      </c>
      <c r="X303" s="311"/>
      <c r="Y303" s="311"/>
      <c r="AA303" s="352">
        <v>2</v>
      </c>
      <c r="AB303" s="353"/>
      <c r="AC303" s="353"/>
      <c r="AD303" s="353"/>
      <c r="AE303" s="353"/>
      <c r="AF303" s="353"/>
      <c r="AG303" s="353"/>
      <c r="AH303" s="353"/>
      <c r="AI303" s="353"/>
      <c r="AJ303" s="353"/>
      <c r="AK303" s="353"/>
      <c r="AL303" s="353"/>
      <c r="AM303" s="353"/>
      <c r="AN303" s="353"/>
      <c r="AO303" s="353"/>
      <c r="AP303" s="353"/>
      <c r="AQ303" s="353"/>
      <c r="AR303" s="353"/>
      <c r="AS303" s="353"/>
      <c r="AT303" s="353"/>
    </row>
    <row r="304" spans="1:46" ht="14.1" customHeight="1">
      <c r="A304" s="324" t="s">
        <v>2557</v>
      </c>
      <c r="B304" s="324" t="s">
        <v>2651</v>
      </c>
      <c r="C304" s="324">
        <v>820</v>
      </c>
      <c r="D304" s="324">
        <v>0.2</v>
      </c>
      <c r="E304" s="324">
        <v>0</v>
      </c>
      <c r="F304" s="324">
        <v>1</v>
      </c>
      <c r="G304" s="324">
        <v>2.5</v>
      </c>
      <c r="H304" s="324">
        <v>8.9999999999999993E-3</v>
      </c>
      <c r="I304" s="324">
        <v>8.9999999999999993E-3</v>
      </c>
      <c r="J304" s="324">
        <v>8.9999999999999993E-3</v>
      </c>
      <c r="K304" s="324">
        <v>2</v>
      </c>
      <c r="L304" s="324">
        <v>5.4</v>
      </c>
      <c r="M304" s="324" t="s">
        <v>2652</v>
      </c>
      <c r="N304" s="324">
        <v>8</v>
      </c>
      <c r="O304" s="324">
        <v>8</v>
      </c>
      <c r="P304" s="324">
        <v>11.7</v>
      </c>
      <c r="Q304" s="324" t="s">
        <v>2357</v>
      </c>
      <c r="R304" s="324">
        <v>-55</v>
      </c>
      <c r="S304" s="324">
        <v>105</v>
      </c>
      <c r="T304" s="324">
        <v>1</v>
      </c>
      <c r="U304" s="324" t="s">
        <v>2544</v>
      </c>
      <c r="V304" s="324">
        <v>1000</v>
      </c>
      <c r="W304" s="324">
        <v>0.28999999999999998</v>
      </c>
      <c r="X304" s="311"/>
      <c r="Y304" s="311"/>
      <c r="AA304" s="352">
        <v>2</v>
      </c>
      <c r="AB304" s="353"/>
      <c r="AC304" s="353"/>
      <c r="AD304" s="353"/>
      <c r="AE304" s="353"/>
      <c r="AF304" s="353"/>
      <c r="AG304" s="353"/>
      <c r="AH304" s="353"/>
      <c r="AI304" s="353"/>
      <c r="AJ304" s="353"/>
      <c r="AK304" s="353"/>
      <c r="AL304" s="353"/>
      <c r="AM304" s="353"/>
      <c r="AN304" s="353"/>
      <c r="AO304" s="353"/>
      <c r="AP304" s="353"/>
      <c r="AQ304" s="353"/>
      <c r="AR304" s="353"/>
      <c r="AS304" s="353"/>
      <c r="AT304" s="353"/>
    </row>
    <row r="305" spans="1:46" ht="14.1" customHeight="1">
      <c r="A305" s="324" t="s">
        <v>2557</v>
      </c>
      <c r="B305" s="324" t="s">
        <v>2667</v>
      </c>
      <c r="C305" s="324">
        <v>820</v>
      </c>
      <c r="D305" s="324">
        <v>0.2</v>
      </c>
      <c r="E305" s="324">
        <v>0</v>
      </c>
      <c r="F305" s="324">
        <v>1</v>
      </c>
      <c r="G305" s="324">
        <v>6.3</v>
      </c>
      <c r="H305" s="324">
        <v>0.01</v>
      </c>
      <c r="I305" s="324">
        <v>0.01</v>
      </c>
      <c r="J305" s="324">
        <v>0.01</v>
      </c>
      <c r="K305" s="324">
        <v>2</v>
      </c>
      <c r="L305" s="324">
        <v>5.15</v>
      </c>
      <c r="M305" s="324" t="s">
        <v>2652</v>
      </c>
      <c r="N305" s="324">
        <v>8</v>
      </c>
      <c r="O305" s="324">
        <v>8</v>
      </c>
      <c r="P305" s="324">
        <v>11.7</v>
      </c>
      <c r="Q305" s="324" t="s">
        <v>2357</v>
      </c>
      <c r="R305" s="324">
        <v>-55</v>
      </c>
      <c r="S305" s="324">
        <v>105</v>
      </c>
      <c r="T305" s="324">
        <v>1</v>
      </c>
      <c r="U305" s="324" t="s">
        <v>2544</v>
      </c>
      <c r="V305" s="324">
        <v>1000</v>
      </c>
      <c r="W305" s="324">
        <v>0.28999999999999998</v>
      </c>
      <c r="X305" s="311"/>
      <c r="Y305" s="311"/>
      <c r="AA305" s="352">
        <v>2</v>
      </c>
      <c r="AB305" s="353"/>
      <c r="AC305" s="353"/>
      <c r="AD305" s="353"/>
      <c r="AE305" s="353"/>
      <c r="AF305" s="353"/>
      <c r="AG305" s="353"/>
      <c r="AH305" s="353"/>
      <c r="AI305" s="353"/>
      <c r="AJ305" s="353"/>
      <c r="AK305" s="353"/>
      <c r="AL305" s="353"/>
      <c r="AM305" s="353"/>
      <c r="AN305" s="353"/>
      <c r="AO305" s="353"/>
      <c r="AP305" s="353"/>
      <c r="AQ305" s="353"/>
      <c r="AR305" s="353"/>
      <c r="AS305" s="353"/>
      <c r="AT305" s="353"/>
    </row>
    <row r="306" spans="1:46" ht="14.1" customHeight="1">
      <c r="A306" s="324" t="s">
        <v>2557</v>
      </c>
      <c r="B306" s="324" t="s">
        <v>2642</v>
      </c>
      <c r="C306" s="324">
        <v>820</v>
      </c>
      <c r="D306" s="324">
        <v>0.2</v>
      </c>
      <c r="E306" s="324">
        <v>0</v>
      </c>
      <c r="F306" s="324">
        <v>1</v>
      </c>
      <c r="G306" s="324">
        <v>6.3</v>
      </c>
      <c r="H306" s="324">
        <v>1.2E-2</v>
      </c>
      <c r="I306" s="324">
        <v>1.2E-2</v>
      </c>
      <c r="J306" s="324">
        <v>1.2E-2</v>
      </c>
      <c r="K306" s="324">
        <v>4.5</v>
      </c>
      <c r="L306" s="324">
        <v>5.45</v>
      </c>
      <c r="M306" s="324" t="s">
        <v>2641</v>
      </c>
      <c r="N306" s="324">
        <v>10</v>
      </c>
      <c r="O306" s="324">
        <v>10</v>
      </c>
      <c r="P306" s="324">
        <v>12.5</v>
      </c>
      <c r="Q306" s="324" t="s">
        <v>2357</v>
      </c>
      <c r="R306" s="324">
        <v>-55</v>
      </c>
      <c r="S306" s="324">
        <v>125</v>
      </c>
      <c r="T306" s="324">
        <v>0</v>
      </c>
      <c r="U306" s="324">
        <v>5</v>
      </c>
      <c r="V306" s="324">
        <v>1000</v>
      </c>
      <c r="W306" s="324">
        <v>0.32</v>
      </c>
      <c r="X306" s="311"/>
      <c r="Y306" s="311"/>
      <c r="AA306" s="352">
        <v>2</v>
      </c>
      <c r="AB306" s="353"/>
      <c r="AC306" s="353"/>
      <c r="AD306" s="353"/>
      <c r="AE306" s="353"/>
      <c r="AF306" s="353"/>
      <c r="AG306" s="353"/>
      <c r="AH306" s="353"/>
      <c r="AI306" s="353"/>
      <c r="AJ306" s="353"/>
      <c r="AK306" s="353"/>
      <c r="AL306" s="353"/>
      <c r="AM306" s="353"/>
      <c r="AN306" s="353"/>
      <c r="AO306" s="353"/>
      <c r="AP306" s="353"/>
      <c r="AQ306" s="353"/>
      <c r="AR306" s="353"/>
      <c r="AS306" s="353"/>
      <c r="AT306" s="353"/>
    </row>
    <row r="307" spans="1:46" ht="14.1" customHeight="1">
      <c r="A307" s="324" t="s">
        <v>2557</v>
      </c>
      <c r="B307" s="324" t="s">
        <v>2584</v>
      </c>
      <c r="C307" s="324">
        <v>1000</v>
      </c>
      <c r="D307" s="324">
        <v>0.2</v>
      </c>
      <c r="E307" s="324">
        <v>0</v>
      </c>
      <c r="F307" s="324">
        <v>1</v>
      </c>
      <c r="G307" s="324">
        <v>2.5</v>
      </c>
      <c r="H307" s="324">
        <v>5.0000000000000001E-3</v>
      </c>
      <c r="I307" s="324">
        <v>5.0000000000000001E-3</v>
      </c>
      <c r="J307" s="324">
        <v>5.0000000000000001E-3</v>
      </c>
      <c r="K307" s="324">
        <v>1</v>
      </c>
      <c r="L307" s="324">
        <v>6.63</v>
      </c>
      <c r="M307" s="324" t="s">
        <v>2559</v>
      </c>
      <c r="N307" s="324">
        <v>8</v>
      </c>
      <c r="O307" s="324">
        <v>8</v>
      </c>
      <c r="P307" s="324">
        <v>11.5</v>
      </c>
      <c r="Q307" s="324" t="s">
        <v>2357</v>
      </c>
      <c r="R307" s="324">
        <v>-55</v>
      </c>
      <c r="S307" s="324">
        <v>105</v>
      </c>
      <c r="T307" s="324">
        <v>0</v>
      </c>
      <c r="U307" s="324">
        <v>3.5</v>
      </c>
      <c r="V307" s="324">
        <v>1000</v>
      </c>
      <c r="W307" s="324">
        <v>0.25</v>
      </c>
      <c r="X307" s="311"/>
      <c r="Y307" s="311"/>
      <c r="AA307" s="352">
        <v>2</v>
      </c>
      <c r="AB307" s="353"/>
      <c r="AC307" s="353"/>
      <c r="AD307" s="353"/>
      <c r="AE307" s="353"/>
      <c r="AF307" s="353"/>
      <c r="AG307" s="353"/>
      <c r="AH307" s="353"/>
      <c r="AI307" s="353"/>
      <c r="AJ307" s="353"/>
      <c r="AK307" s="353"/>
      <c r="AL307" s="353"/>
      <c r="AM307" s="353"/>
      <c r="AN307" s="353"/>
      <c r="AO307" s="353"/>
      <c r="AP307" s="353"/>
      <c r="AQ307" s="353"/>
      <c r="AR307" s="353"/>
      <c r="AS307" s="353"/>
      <c r="AT307" s="353"/>
    </row>
    <row r="308" spans="1:46" ht="14.1" customHeight="1">
      <c r="A308" s="324" t="s">
        <v>2557</v>
      </c>
      <c r="B308" s="324" t="s">
        <v>2624</v>
      </c>
      <c r="C308" s="324">
        <v>1000</v>
      </c>
      <c r="D308" s="324">
        <v>0.2</v>
      </c>
      <c r="E308" s="324">
        <v>0</v>
      </c>
      <c r="F308" s="324">
        <v>1</v>
      </c>
      <c r="G308" s="324">
        <v>2.5</v>
      </c>
      <c r="H308" s="324">
        <v>6.0000000000000001E-3</v>
      </c>
      <c r="I308" s="324">
        <v>6.0000000000000001E-3</v>
      </c>
      <c r="J308" s="324">
        <v>6.0000000000000001E-3</v>
      </c>
      <c r="K308" s="324">
        <v>2</v>
      </c>
      <c r="L308" s="324">
        <v>6.1</v>
      </c>
      <c r="M308" s="324" t="s">
        <v>2600</v>
      </c>
      <c r="N308" s="324">
        <v>8</v>
      </c>
      <c r="O308" s="324">
        <v>8</v>
      </c>
      <c r="P308" s="324">
        <v>8</v>
      </c>
      <c r="Q308" s="324" t="s">
        <v>2357</v>
      </c>
      <c r="R308" s="324">
        <v>-55</v>
      </c>
      <c r="S308" s="324">
        <v>105</v>
      </c>
      <c r="T308" s="324">
        <v>0</v>
      </c>
      <c r="U308" s="324">
        <v>3.5</v>
      </c>
      <c r="V308" s="324">
        <v>1000</v>
      </c>
      <c r="W308" s="324">
        <v>0.23</v>
      </c>
      <c r="X308" s="311"/>
      <c r="Y308" s="311"/>
      <c r="AA308" s="352">
        <v>2</v>
      </c>
      <c r="AB308" s="353"/>
      <c r="AC308" s="353"/>
      <c r="AD308" s="353"/>
      <c r="AE308" s="353"/>
      <c r="AF308" s="353"/>
      <c r="AG308" s="353"/>
      <c r="AH308" s="353"/>
      <c r="AI308" s="353"/>
      <c r="AJ308" s="353"/>
      <c r="AK308" s="353"/>
      <c r="AL308" s="353"/>
      <c r="AM308" s="353"/>
      <c r="AN308" s="353"/>
      <c r="AO308" s="353"/>
      <c r="AP308" s="353"/>
      <c r="AQ308" s="353"/>
      <c r="AR308" s="353"/>
      <c r="AS308" s="353"/>
      <c r="AT308" s="353"/>
    </row>
    <row r="309" spans="1:46" ht="14.1" customHeight="1">
      <c r="A309" s="324" t="s">
        <v>2557</v>
      </c>
      <c r="B309" s="324" t="s">
        <v>2572</v>
      </c>
      <c r="C309" s="324">
        <v>1000</v>
      </c>
      <c r="D309" s="324">
        <v>0.2</v>
      </c>
      <c r="E309" s="324">
        <v>0</v>
      </c>
      <c r="F309" s="324">
        <v>1</v>
      </c>
      <c r="G309" s="324">
        <v>6.3</v>
      </c>
      <c r="H309" s="324">
        <v>7.0000000000000001E-3</v>
      </c>
      <c r="I309" s="324">
        <v>7.0000000000000001E-3</v>
      </c>
      <c r="J309" s="324">
        <v>7.0000000000000001E-3</v>
      </c>
      <c r="K309" s="324">
        <v>1</v>
      </c>
      <c r="L309" s="324">
        <v>6.1</v>
      </c>
      <c r="M309" s="324" t="s">
        <v>2562</v>
      </c>
      <c r="N309" s="324">
        <v>10</v>
      </c>
      <c r="O309" s="324">
        <v>10</v>
      </c>
      <c r="P309" s="324">
        <v>12.5</v>
      </c>
      <c r="Q309" s="324" t="s">
        <v>2357</v>
      </c>
      <c r="R309" s="324">
        <v>-55</v>
      </c>
      <c r="S309" s="324">
        <v>105</v>
      </c>
      <c r="T309" s="324">
        <v>0</v>
      </c>
      <c r="U309" s="324">
        <v>5</v>
      </c>
      <c r="V309" s="324">
        <v>1000</v>
      </c>
      <c r="W309" s="324">
        <v>0.28999999999999998</v>
      </c>
      <c r="X309" s="311"/>
      <c r="Y309" s="311"/>
      <c r="AA309" s="352">
        <v>2</v>
      </c>
      <c r="AB309" s="353"/>
      <c r="AC309" s="353"/>
      <c r="AD309" s="353"/>
      <c r="AE309" s="353"/>
      <c r="AF309" s="353"/>
      <c r="AG309" s="353"/>
      <c r="AH309" s="353"/>
      <c r="AI309" s="353"/>
      <c r="AJ309" s="353"/>
      <c r="AK309" s="353"/>
      <c r="AL309" s="353"/>
      <c r="AM309" s="353"/>
      <c r="AN309" s="353"/>
      <c r="AO309" s="353"/>
      <c r="AP309" s="353"/>
      <c r="AQ309" s="353"/>
      <c r="AR309" s="353"/>
      <c r="AS309" s="353"/>
      <c r="AT309" s="353"/>
    </row>
    <row r="310" spans="1:46" ht="14.1" customHeight="1">
      <c r="A310" s="324" t="s">
        <v>2557</v>
      </c>
      <c r="B310" s="324" t="s">
        <v>2654</v>
      </c>
      <c r="C310" s="324">
        <v>1000</v>
      </c>
      <c r="D310" s="324">
        <v>0.2</v>
      </c>
      <c r="E310" s="324">
        <v>0</v>
      </c>
      <c r="F310" s="324">
        <v>1</v>
      </c>
      <c r="G310" s="324">
        <v>2.5</v>
      </c>
      <c r="H310" s="324">
        <v>8.0000000000000002E-3</v>
      </c>
      <c r="I310" s="324">
        <v>8.0000000000000002E-3</v>
      </c>
      <c r="J310" s="324">
        <v>8.0000000000000002E-3</v>
      </c>
      <c r="K310" s="324">
        <v>2</v>
      </c>
      <c r="L310" s="324">
        <v>4.5</v>
      </c>
      <c r="M310" s="324" t="s">
        <v>2655</v>
      </c>
      <c r="N310" s="324">
        <v>8</v>
      </c>
      <c r="O310" s="324">
        <v>8</v>
      </c>
      <c r="P310" s="324">
        <v>7.7</v>
      </c>
      <c r="Q310" s="324" t="s">
        <v>2357</v>
      </c>
      <c r="R310" s="324">
        <v>-55</v>
      </c>
      <c r="S310" s="324">
        <v>105</v>
      </c>
      <c r="T310" s="324">
        <v>1</v>
      </c>
      <c r="U310" s="324" t="s">
        <v>2544</v>
      </c>
      <c r="V310" s="324">
        <v>1000</v>
      </c>
      <c r="W310" s="324">
        <v>0.32</v>
      </c>
      <c r="X310" s="311"/>
      <c r="Y310" s="311"/>
      <c r="AA310" s="352">
        <v>2</v>
      </c>
      <c r="AB310" s="353"/>
      <c r="AC310" s="353"/>
      <c r="AD310" s="353"/>
      <c r="AE310" s="353"/>
      <c r="AF310" s="353"/>
      <c r="AG310" s="353"/>
      <c r="AH310" s="353"/>
      <c r="AI310" s="353"/>
      <c r="AJ310" s="353"/>
      <c r="AK310" s="353"/>
      <c r="AL310" s="353"/>
      <c r="AM310" s="353"/>
      <c r="AN310" s="353"/>
      <c r="AO310" s="353"/>
      <c r="AP310" s="353"/>
      <c r="AQ310" s="353"/>
      <c r="AR310" s="353"/>
      <c r="AS310" s="353"/>
      <c r="AT310" s="353"/>
    </row>
    <row r="311" spans="1:46" ht="14.1" customHeight="1">
      <c r="A311" s="324" t="s">
        <v>2557</v>
      </c>
      <c r="B311" s="324" t="s">
        <v>2636</v>
      </c>
      <c r="C311" s="324">
        <v>1000</v>
      </c>
      <c r="D311" s="324">
        <v>0.2</v>
      </c>
      <c r="E311" s="324">
        <v>0</v>
      </c>
      <c r="F311" s="324">
        <v>1</v>
      </c>
      <c r="G311" s="324">
        <v>6.3</v>
      </c>
      <c r="H311" s="324">
        <v>8.9999999999999993E-3</v>
      </c>
      <c r="I311" s="324">
        <v>8.9999999999999993E-3</v>
      </c>
      <c r="J311" s="324">
        <v>8.9999999999999993E-3</v>
      </c>
      <c r="K311" s="324">
        <v>2</v>
      </c>
      <c r="L311" s="324">
        <v>5.7</v>
      </c>
      <c r="M311" s="324" t="s">
        <v>2600</v>
      </c>
      <c r="N311" s="324">
        <v>8</v>
      </c>
      <c r="O311" s="324">
        <v>8</v>
      </c>
      <c r="P311" s="324">
        <v>8</v>
      </c>
      <c r="Q311" s="324" t="s">
        <v>2357</v>
      </c>
      <c r="R311" s="324">
        <v>-55</v>
      </c>
      <c r="S311" s="324">
        <v>105</v>
      </c>
      <c r="T311" s="324">
        <v>0</v>
      </c>
      <c r="U311" s="324">
        <v>3.5</v>
      </c>
      <c r="V311" s="324">
        <v>1000</v>
      </c>
      <c r="W311" s="324">
        <v>0.24</v>
      </c>
      <c r="X311" s="311"/>
      <c r="Y311" s="311"/>
      <c r="AA311" s="352">
        <v>2</v>
      </c>
      <c r="AB311" s="353"/>
      <c r="AC311" s="353"/>
      <c r="AD311" s="353"/>
      <c r="AE311" s="353"/>
      <c r="AF311" s="353"/>
      <c r="AG311" s="353"/>
      <c r="AH311" s="353"/>
      <c r="AI311" s="353"/>
      <c r="AJ311" s="353"/>
      <c r="AK311" s="353"/>
      <c r="AL311" s="353"/>
      <c r="AM311" s="353"/>
      <c r="AN311" s="353"/>
      <c r="AO311" s="353"/>
      <c r="AP311" s="353"/>
      <c r="AQ311" s="353"/>
      <c r="AR311" s="353"/>
      <c r="AS311" s="353"/>
      <c r="AT311" s="353"/>
    </row>
    <row r="312" spans="1:46" ht="14.1" customHeight="1">
      <c r="A312" s="324" t="s">
        <v>2557</v>
      </c>
      <c r="B312" s="324" t="s">
        <v>2668</v>
      </c>
      <c r="C312" s="324">
        <v>1000</v>
      </c>
      <c r="D312" s="324">
        <v>0.2</v>
      </c>
      <c r="E312" s="324">
        <v>0</v>
      </c>
      <c r="F312" s="324">
        <v>1</v>
      </c>
      <c r="G312" s="324">
        <v>6.3</v>
      </c>
      <c r="H312" s="324">
        <v>0.01</v>
      </c>
      <c r="I312" s="324">
        <v>0.01</v>
      </c>
      <c r="J312" s="324">
        <v>0.01</v>
      </c>
      <c r="K312" s="324">
        <v>2</v>
      </c>
      <c r="L312" s="324">
        <v>5.15</v>
      </c>
      <c r="M312" s="324" t="s">
        <v>2652</v>
      </c>
      <c r="N312" s="324">
        <v>8</v>
      </c>
      <c r="O312" s="324">
        <v>8</v>
      </c>
      <c r="P312" s="324">
        <v>11.7</v>
      </c>
      <c r="Q312" s="324" t="s">
        <v>2357</v>
      </c>
      <c r="R312" s="324">
        <v>-55</v>
      </c>
      <c r="S312" s="324">
        <v>105</v>
      </c>
      <c r="T312" s="324">
        <v>1</v>
      </c>
      <c r="U312" s="324" t="s">
        <v>2544</v>
      </c>
      <c r="V312" s="324">
        <v>1000</v>
      </c>
      <c r="W312" s="324">
        <v>0.32</v>
      </c>
      <c r="X312" s="311"/>
      <c r="Y312" s="311"/>
      <c r="AA312" s="352">
        <v>2</v>
      </c>
      <c r="AB312" s="353"/>
      <c r="AC312" s="353"/>
      <c r="AD312" s="353"/>
      <c r="AE312" s="353"/>
      <c r="AF312" s="353"/>
      <c r="AG312" s="353"/>
      <c r="AH312" s="353"/>
      <c r="AI312" s="353"/>
      <c r="AJ312" s="353"/>
      <c r="AK312" s="353"/>
      <c r="AL312" s="353"/>
      <c r="AM312" s="353"/>
      <c r="AN312" s="353"/>
      <c r="AO312" s="353"/>
      <c r="AP312" s="353"/>
      <c r="AQ312" s="353"/>
      <c r="AR312" s="353"/>
      <c r="AS312" s="353"/>
      <c r="AT312" s="353"/>
    </row>
    <row r="313" spans="1:46" ht="14.1" customHeight="1">
      <c r="A313" s="324" t="s">
        <v>2557</v>
      </c>
      <c r="B313" s="324" t="s">
        <v>2588</v>
      </c>
      <c r="C313" s="324">
        <v>1200</v>
      </c>
      <c r="D313" s="324">
        <v>0.2</v>
      </c>
      <c r="E313" s="324">
        <v>0</v>
      </c>
      <c r="F313" s="324">
        <v>1</v>
      </c>
      <c r="G313" s="324">
        <v>4</v>
      </c>
      <c r="H313" s="324">
        <v>5.0000000000000001E-3</v>
      </c>
      <c r="I313" s="324">
        <v>5.0000000000000001E-3</v>
      </c>
      <c r="J313" s="324">
        <v>5.0000000000000001E-3</v>
      </c>
      <c r="K313" s="324">
        <v>1</v>
      </c>
      <c r="L313" s="324">
        <v>7.22</v>
      </c>
      <c r="M313" s="324" t="s">
        <v>2562</v>
      </c>
      <c r="N313" s="324">
        <v>10</v>
      </c>
      <c r="O313" s="324">
        <v>10</v>
      </c>
      <c r="P313" s="324">
        <v>12.5</v>
      </c>
      <c r="Q313" s="324" t="s">
        <v>2357</v>
      </c>
      <c r="R313" s="324">
        <v>-55</v>
      </c>
      <c r="S313" s="324">
        <v>105</v>
      </c>
      <c r="T313" s="324">
        <v>0</v>
      </c>
      <c r="U313" s="324">
        <v>5</v>
      </c>
      <c r="V313" s="324">
        <v>1000</v>
      </c>
      <c r="W313" s="324">
        <v>0.28000000000000003</v>
      </c>
      <c r="X313" s="311"/>
      <c r="Y313" s="311"/>
      <c r="AA313" s="352">
        <v>2</v>
      </c>
      <c r="AB313" s="353"/>
      <c r="AC313" s="353"/>
      <c r="AD313" s="353"/>
      <c r="AE313" s="353"/>
      <c r="AF313" s="353"/>
      <c r="AG313" s="353"/>
      <c r="AH313" s="353"/>
      <c r="AI313" s="353"/>
      <c r="AJ313" s="353"/>
      <c r="AK313" s="353"/>
      <c r="AL313" s="353"/>
      <c r="AM313" s="353"/>
      <c r="AN313" s="353"/>
      <c r="AO313" s="353"/>
      <c r="AP313" s="353"/>
      <c r="AQ313" s="353"/>
      <c r="AR313" s="353"/>
      <c r="AS313" s="353"/>
      <c r="AT313" s="353"/>
    </row>
    <row r="314" spans="1:46" ht="14.1" customHeight="1">
      <c r="A314" s="324" t="s">
        <v>2557</v>
      </c>
      <c r="B314" s="324" t="s">
        <v>2565</v>
      </c>
      <c r="C314" s="324">
        <v>1200</v>
      </c>
      <c r="D314" s="324">
        <v>0.2</v>
      </c>
      <c r="E314" s="324">
        <v>0</v>
      </c>
      <c r="F314" s="324">
        <v>1</v>
      </c>
      <c r="G314" s="324">
        <v>4</v>
      </c>
      <c r="H314" s="324">
        <v>7.0000000000000001E-3</v>
      </c>
      <c r="I314" s="324">
        <v>7.0000000000000001E-3</v>
      </c>
      <c r="J314" s="324">
        <v>7.0000000000000001E-3</v>
      </c>
      <c r="K314" s="324">
        <v>1</v>
      </c>
      <c r="L314" s="324">
        <v>6.1</v>
      </c>
      <c r="M314" s="324" t="s">
        <v>2562</v>
      </c>
      <c r="N314" s="324">
        <v>10</v>
      </c>
      <c r="O314" s="324">
        <v>10</v>
      </c>
      <c r="P314" s="324">
        <v>12.5</v>
      </c>
      <c r="Q314" s="324" t="s">
        <v>2357</v>
      </c>
      <c r="R314" s="324">
        <v>-55</v>
      </c>
      <c r="S314" s="324">
        <v>105</v>
      </c>
      <c r="T314" s="324">
        <v>0</v>
      </c>
      <c r="U314" s="324">
        <v>5</v>
      </c>
      <c r="V314" s="324">
        <v>1000</v>
      </c>
      <c r="W314" s="324">
        <v>0.28000000000000003</v>
      </c>
      <c r="X314" s="311"/>
      <c r="Y314" s="311"/>
      <c r="AA314" s="352">
        <v>2</v>
      </c>
      <c r="AB314" s="353"/>
      <c r="AC314" s="353"/>
      <c r="AD314" s="353"/>
      <c r="AE314" s="353"/>
      <c r="AF314" s="353"/>
      <c r="AG314" s="353"/>
      <c r="AH314" s="353"/>
      <c r="AI314" s="353"/>
      <c r="AJ314" s="353"/>
      <c r="AK314" s="353"/>
      <c r="AL314" s="353"/>
      <c r="AM314" s="353"/>
      <c r="AN314" s="353"/>
      <c r="AO314" s="353"/>
      <c r="AP314" s="353"/>
      <c r="AQ314" s="353"/>
      <c r="AR314" s="353"/>
      <c r="AS314" s="353"/>
      <c r="AT314" s="353"/>
    </row>
    <row r="315" spans="1:46" ht="14.1" customHeight="1">
      <c r="A315" s="324" t="s">
        <v>2557</v>
      </c>
      <c r="B315" s="324" t="s">
        <v>2625</v>
      </c>
      <c r="C315" s="324">
        <v>1200</v>
      </c>
      <c r="D315" s="324">
        <v>0.2</v>
      </c>
      <c r="E315" s="324">
        <v>0</v>
      </c>
      <c r="F315" s="324">
        <v>1</v>
      </c>
      <c r="G315" s="324">
        <v>2.5</v>
      </c>
      <c r="H315" s="324">
        <v>7.0000000000000001E-3</v>
      </c>
      <c r="I315" s="324">
        <v>7.0000000000000001E-3</v>
      </c>
      <c r="J315" s="324">
        <v>7.0000000000000001E-3</v>
      </c>
      <c r="K315" s="324">
        <v>2</v>
      </c>
      <c r="L315" s="324">
        <v>6.1</v>
      </c>
      <c r="M315" s="324" t="s">
        <v>2600</v>
      </c>
      <c r="N315" s="324">
        <v>8</v>
      </c>
      <c r="O315" s="324">
        <v>8</v>
      </c>
      <c r="P315" s="324">
        <v>8</v>
      </c>
      <c r="Q315" s="324" t="s">
        <v>2357</v>
      </c>
      <c r="R315" s="324">
        <v>-55</v>
      </c>
      <c r="S315" s="324">
        <v>105</v>
      </c>
      <c r="T315" s="324">
        <v>0</v>
      </c>
      <c r="U315" s="324">
        <v>3.5</v>
      </c>
      <c r="V315" s="324">
        <v>1000</v>
      </c>
      <c r="W315" s="324">
        <v>0.23</v>
      </c>
      <c r="X315" s="311"/>
      <c r="Y315" s="311"/>
      <c r="AA315" s="352">
        <v>2</v>
      </c>
      <c r="AB315" s="353"/>
      <c r="AC315" s="353"/>
      <c r="AD315" s="353"/>
      <c r="AE315" s="353"/>
      <c r="AF315" s="353"/>
      <c r="AG315" s="353"/>
      <c r="AH315" s="353"/>
      <c r="AI315" s="353"/>
      <c r="AJ315" s="353"/>
      <c r="AK315" s="353"/>
      <c r="AL315" s="353"/>
      <c r="AM315" s="353"/>
      <c r="AN315" s="353"/>
      <c r="AO315" s="353"/>
      <c r="AP315" s="353"/>
      <c r="AQ315" s="353"/>
      <c r="AR315" s="353"/>
      <c r="AS315" s="353"/>
      <c r="AT315" s="353"/>
    </row>
    <row r="316" spans="1:46" ht="14.1" customHeight="1">
      <c r="A316" s="324" t="s">
        <v>2557</v>
      </c>
      <c r="B316" s="324" t="s">
        <v>2660</v>
      </c>
      <c r="C316" s="324">
        <v>1200</v>
      </c>
      <c r="D316" s="324">
        <v>0.2</v>
      </c>
      <c r="E316" s="324">
        <v>0</v>
      </c>
      <c r="F316" s="324">
        <v>1</v>
      </c>
      <c r="G316" s="324">
        <v>4</v>
      </c>
      <c r="H316" s="324">
        <v>8.0000000000000002E-3</v>
      </c>
      <c r="I316" s="324">
        <v>8.0000000000000002E-3</v>
      </c>
      <c r="J316" s="324">
        <v>8.0000000000000002E-3</v>
      </c>
      <c r="K316" s="324">
        <v>2</v>
      </c>
      <c r="L316" s="324">
        <v>5.4</v>
      </c>
      <c r="M316" s="324" t="s">
        <v>2652</v>
      </c>
      <c r="N316" s="324">
        <v>8</v>
      </c>
      <c r="O316" s="324">
        <v>8</v>
      </c>
      <c r="P316" s="324">
        <v>11.7</v>
      </c>
      <c r="Q316" s="324" t="s">
        <v>2357</v>
      </c>
      <c r="R316" s="324">
        <v>-55</v>
      </c>
      <c r="S316" s="324">
        <v>105</v>
      </c>
      <c r="T316" s="324">
        <v>1</v>
      </c>
      <c r="U316" s="324" t="s">
        <v>2544</v>
      </c>
      <c r="V316" s="324">
        <v>1000</v>
      </c>
      <c r="W316" s="324">
        <v>0.33</v>
      </c>
      <c r="X316" s="311"/>
      <c r="Y316" s="311"/>
      <c r="AA316" s="352">
        <v>2</v>
      </c>
      <c r="AB316" s="353"/>
      <c r="AC316" s="353"/>
      <c r="AD316" s="353"/>
      <c r="AE316" s="353"/>
      <c r="AF316" s="353"/>
      <c r="AG316" s="353"/>
      <c r="AH316" s="353"/>
      <c r="AI316" s="353"/>
      <c r="AJ316" s="353"/>
      <c r="AK316" s="353"/>
      <c r="AL316" s="353"/>
      <c r="AM316" s="353"/>
      <c r="AN316" s="353"/>
      <c r="AO316" s="353"/>
      <c r="AP316" s="353"/>
      <c r="AQ316" s="353"/>
      <c r="AR316" s="353"/>
      <c r="AS316" s="353"/>
      <c r="AT316" s="353"/>
    </row>
    <row r="317" spans="1:46" ht="14.1" customHeight="1">
      <c r="A317" s="324" t="s">
        <v>2557</v>
      </c>
      <c r="B317" s="324" t="s">
        <v>2585</v>
      </c>
      <c r="C317" s="324">
        <v>1500</v>
      </c>
      <c r="D317" s="324">
        <v>0.2</v>
      </c>
      <c r="E317" s="324">
        <v>0</v>
      </c>
      <c r="F317" s="324">
        <v>1</v>
      </c>
      <c r="G317" s="324">
        <v>2.5</v>
      </c>
      <c r="H317" s="324">
        <v>5.0000000000000001E-3</v>
      </c>
      <c r="I317" s="324">
        <v>5.0000000000000001E-3</v>
      </c>
      <c r="J317" s="324">
        <v>5.0000000000000001E-3</v>
      </c>
      <c r="K317" s="324">
        <v>1</v>
      </c>
      <c r="L317" s="324">
        <v>7.22</v>
      </c>
      <c r="M317" s="324" t="s">
        <v>2562</v>
      </c>
      <c r="N317" s="324">
        <v>10</v>
      </c>
      <c r="O317" s="324">
        <v>10</v>
      </c>
      <c r="P317" s="324">
        <v>12.5</v>
      </c>
      <c r="Q317" s="324" t="s">
        <v>2357</v>
      </c>
      <c r="R317" s="324">
        <v>-55</v>
      </c>
      <c r="S317" s="324">
        <v>105</v>
      </c>
      <c r="T317" s="324">
        <v>0</v>
      </c>
      <c r="U317" s="324">
        <v>5</v>
      </c>
      <c r="V317" s="324">
        <v>1000</v>
      </c>
      <c r="W317" s="324">
        <v>0.28000000000000003</v>
      </c>
      <c r="X317" s="311"/>
      <c r="Y317" s="311"/>
      <c r="AA317" s="352">
        <v>2</v>
      </c>
      <c r="AB317" s="353"/>
      <c r="AC317" s="353"/>
      <c r="AD317" s="353"/>
      <c r="AE317" s="353"/>
      <c r="AF317" s="353"/>
      <c r="AG317" s="353"/>
      <c r="AH317" s="353"/>
      <c r="AI317" s="353"/>
      <c r="AJ317" s="353"/>
      <c r="AK317" s="353"/>
      <c r="AL317" s="353"/>
      <c r="AM317" s="353"/>
      <c r="AN317" s="353"/>
      <c r="AO317" s="353"/>
      <c r="AP317" s="353"/>
      <c r="AQ317" s="353"/>
      <c r="AR317" s="353"/>
      <c r="AS317" s="353"/>
      <c r="AT317" s="353"/>
    </row>
    <row r="318" spans="1:46" ht="14.1" customHeight="1">
      <c r="A318" s="324" t="s">
        <v>2557</v>
      </c>
      <c r="B318" s="324" t="s">
        <v>2561</v>
      </c>
      <c r="C318" s="324">
        <v>1500</v>
      </c>
      <c r="D318" s="324">
        <v>0.2</v>
      </c>
      <c r="E318" s="324">
        <v>0</v>
      </c>
      <c r="F318" s="324">
        <v>1</v>
      </c>
      <c r="G318" s="324">
        <v>2.5</v>
      </c>
      <c r="H318" s="324">
        <v>7.0000000000000001E-3</v>
      </c>
      <c r="I318" s="324">
        <v>7.0000000000000001E-3</v>
      </c>
      <c r="J318" s="324">
        <v>7.0000000000000001E-3</v>
      </c>
      <c r="K318" s="324">
        <v>1</v>
      </c>
      <c r="L318" s="324">
        <v>6.1</v>
      </c>
      <c r="M318" s="324" t="s">
        <v>2562</v>
      </c>
      <c r="N318" s="324">
        <v>10</v>
      </c>
      <c r="O318" s="324">
        <v>10</v>
      </c>
      <c r="P318" s="324">
        <v>12.5</v>
      </c>
      <c r="Q318" s="324" t="s">
        <v>2357</v>
      </c>
      <c r="R318" s="324">
        <v>-55</v>
      </c>
      <c r="S318" s="324">
        <v>105</v>
      </c>
      <c r="T318" s="324">
        <v>0</v>
      </c>
      <c r="U318" s="324">
        <v>5</v>
      </c>
      <c r="V318" s="324">
        <v>1000</v>
      </c>
      <c r="W318" s="324">
        <v>0.28999999999999998</v>
      </c>
      <c r="X318" s="311"/>
      <c r="Y318" s="311"/>
      <c r="AA318" s="352">
        <v>2</v>
      </c>
      <c r="AB318" s="353"/>
      <c r="AC318" s="353"/>
      <c r="AD318" s="353"/>
      <c r="AE318" s="353"/>
      <c r="AF318" s="353"/>
      <c r="AG318" s="353"/>
      <c r="AH318" s="353"/>
      <c r="AI318" s="353"/>
      <c r="AJ318" s="353"/>
      <c r="AK318" s="353"/>
      <c r="AL318" s="353"/>
      <c r="AM318" s="353"/>
      <c r="AN318" s="353"/>
      <c r="AO318" s="353"/>
      <c r="AP318" s="353"/>
      <c r="AQ318" s="353"/>
      <c r="AR318" s="353"/>
      <c r="AS318" s="353"/>
      <c r="AT318" s="353"/>
    </row>
    <row r="319" spans="1:46" ht="14.1" customHeight="1">
      <c r="A319" s="324" t="s">
        <v>2557</v>
      </c>
      <c r="B319" s="324" t="s">
        <v>2626</v>
      </c>
      <c r="C319" s="324">
        <v>1500</v>
      </c>
      <c r="D319" s="324">
        <v>0.2</v>
      </c>
      <c r="E319" s="324">
        <v>0</v>
      </c>
      <c r="F319" s="324">
        <v>1</v>
      </c>
      <c r="G319" s="324">
        <v>2.5</v>
      </c>
      <c r="H319" s="324">
        <v>7.0000000000000001E-3</v>
      </c>
      <c r="I319" s="324">
        <v>7.0000000000000001E-3</v>
      </c>
      <c r="J319" s="324">
        <v>7.0000000000000001E-3</v>
      </c>
      <c r="K319" s="324">
        <v>2</v>
      </c>
      <c r="L319" s="324">
        <v>6.1</v>
      </c>
      <c r="M319" s="324" t="s">
        <v>2600</v>
      </c>
      <c r="N319" s="324">
        <v>8</v>
      </c>
      <c r="O319" s="324">
        <v>8</v>
      </c>
      <c r="P319" s="324">
        <v>8</v>
      </c>
      <c r="Q319" s="324" t="s">
        <v>2357</v>
      </c>
      <c r="R319" s="324">
        <v>-55</v>
      </c>
      <c r="S319" s="324">
        <v>105</v>
      </c>
      <c r="T319" s="324">
        <v>0</v>
      </c>
      <c r="U319" s="324">
        <v>3.5</v>
      </c>
      <c r="V319" s="324">
        <v>1000</v>
      </c>
      <c r="W319" s="324">
        <v>0.25</v>
      </c>
      <c r="X319" s="311"/>
      <c r="Y319" s="311"/>
      <c r="AA319" s="352">
        <v>2</v>
      </c>
      <c r="AB319" s="353"/>
      <c r="AC319" s="353"/>
      <c r="AD319" s="353"/>
      <c r="AE319" s="353"/>
      <c r="AF319" s="353"/>
      <c r="AG319" s="353"/>
      <c r="AH319" s="353"/>
      <c r="AI319" s="353"/>
      <c r="AJ319" s="353"/>
      <c r="AK319" s="353"/>
      <c r="AL319" s="353"/>
      <c r="AM319" s="353"/>
      <c r="AN319" s="353"/>
      <c r="AO319" s="353"/>
      <c r="AP319" s="353"/>
      <c r="AQ319" s="353"/>
      <c r="AR319" s="353"/>
      <c r="AS319" s="353"/>
      <c r="AT319" s="353"/>
    </row>
    <row r="320" spans="1:46" ht="14.1" customHeight="1">
      <c r="A320" s="324" t="s">
        <v>2557</v>
      </c>
      <c r="B320" s="324" t="s">
        <v>2656</v>
      </c>
      <c r="C320" s="324">
        <v>1500</v>
      </c>
      <c r="D320" s="324">
        <v>0.2</v>
      </c>
      <c r="E320" s="324">
        <v>0</v>
      </c>
      <c r="F320" s="324">
        <v>1</v>
      </c>
      <c r="G320" s="324">
        <v>2.5</v>
      </c>
      <c r="H320" s="324">
        <v>8.9999999999999993E-3</v>
      </c>
      <c r="I320" s="324">
        <v>8.9999999999999993E-3</v>
      </c>
      <c r="J320" s="324">
        <v>8.9999999999999993E-3</v>
      </c>
      <c r="K320" s="324">
        <v>2</v>
      </c>
      <c r="L320" s="324">
        <v>5.4</v>
      </c>
      <c r="M320" s="324" t="s">
        <v>2652</v>
      </c>
      <c r="N320" s="324">
        <v>8</v>
      </c>
      <c r="O320" s="324">
        <v>8</v>
      </c>
      <c r="P320" s="324">
        <v>11.7</v>
      </c>
      <c r="Q320" s="324" t="s">
        <v>2357</v>
      </c>
      <c r="R320" s="324">
        <v>-55</v>
      </c>
      <c r="S320" s="324">
        <v>105</v>
      </c>
      <c r="T320" s="324">
        <v>1</v>
      </c>
      <c r="U320" s="324" t="s">
        <v>2544</v>
      </c>
      <c r="V320" s="324">
        <v>1000</v>
      </c>
      <c r="W320" s="324">
        <v>0.32</v>
      </c>
      <c r="X320" s="311"/>
      <c r="Y320" s="311"/>
      <c r="AA320" s="352">
        <v>2</v>
      </c>
      <c r="AB320" s="353"/>
      <c r="AC320" s="353"/>
      <c r="AD320" s="353"/>
      <c r="AE320" s="353"/>
      <c r="AF320" s="353"/>
      <c r="AG320" s="353"/>
      <c r="AH320" s="353"/>
      <c r="AI320" s="353"/>
      <c r="AJ320" s="353"/>
      <c r="AK320" s="353"/>
      <c r="AL320" s="353"/>
      <c r="AM320" s="353"/>
      <c r="AN320" s="353"/>
      <c r="AO320" s="353"/>
      <c r="AP320" s="353"/>
      <c r="AQ320" s="353"/>
      <c r="AR320" s="353"/>
      <c r="AS320" s="353"/>
      <c r="AT320" s="353"/>
    </row>
    <row r="321" spans="1:46" ht="14.1" customHeight="1">
      <c r="A321" s="324" t="s">
        <v>2557</v>
      </c>
      <c r="B321" s="324" t="s">
        <v>2661</v>
      </c>
      <c r="C321" s="324">
        <v>1500</v>
      </c>
      <c r="D321" s="324">
        <v>0.2</v>
      </c>
      <c r="E321" s="324">
        <v>0</v>
      </c>
      <c r="F321" s="324">
        <v>1</v>
      </c>
      <c r="G321" s="324">
        <v>4</v>
      </c>
      <c r="H321" s="324">
        <v>8.9999999999999993E-3</v>
      </c>
      <c r="I321" s="324">
        <v>8.9999999999999993E-3</v>
      </c>
      <c r="J321" s="324">
        <v>8.9999999999999993E-3</v>
      </c>
      <c r="K321" s="324">
        <v>2</v>
      </c>
      <c r="L321" s="324">
        <v>5.4</v>
      </c>
      <c r="M321" s="324" t="s">
        <v>2652</v>
      </c>
      <c r="N321" s="324">
        <v>8</v>
      </c>
      <c r="O321" s="324">
        <v>8</v>
      </c>
      <c r="P321" s="324">
        <v>11.7</v>
      </c>
      <c r="Q321" s="324" t="s">
        <v>2357</v>
      </c>
      <c r="R321" s="324">
        <v>-55</v>
      </c>
      <c r="S321" s="324">
        <v>105</v>
      </c>
      <c r="T321" s="324">
        <v>1</v>
      </c>
      <c r="U321" s="324" t="s">
        <v>2544</v>
      </c>
      <c r="V321" s="324">
        <v>1000</v>
      </c>
      <c r="W321" s="324">
        <v>0.36</v>
      </c>
      <c r="X321" s="311"/>
      <c r="Y321" s="311"/>
      <c r="AA321" s="352">
        <v>2</v>
      </c>
      <c r="AB321" s="353"/>
      <c r="AC321" s="353"/>
      <c r="AD321" s="353"/>
      <c r="AE321" s="353"/>
      <c r="AF321" s="353"/>
      <c r="AG321" s="353"/>
      <c r="AH321" s="353"/>
      <c r="AI321" s="353"/>
      <c r="AJ321" s="353"/>
      <c r="AK321" s="353"/>
      <c r="AL321" s="353"/>
      <c r="AM321" s="353"/>
      <c r="AN321" s="353"/>
      <c r="AO321" s="353"/>
      <c r="AP321" s="353"/>
      <c r="AQ321" s="353"/>
      <c r="AR321" s="353"/>
      <c r="AS321" s="353"/>
      <c r="AT321" s="353"/>
    </row>
    <row r="322" spans="1:46" ht="14.1" customHeight="1">
      <c r="A322" s="363" t="s">
        <v>5089</v>
      </c>
      <c r="B322" s="363" t="s">
        <v>5091</v>
      </c>
      <c r="C322" s="363">
        <v>10</v>
      </c>
      <c r="D322" s="363">
        <v>0.2</v>
      </c>
      <c r="E322" s="363">
        <v>0</v>
      </c>
      <c r="F322" s="363">
        <v>1</v>
      </c>
      <c r="G322" s="363">
        <v>25</v>
      </c>
      <c r="H322" s="363">
        <v>2.19193817720474E-2</v>
      </c>
      <c r="I322" s="363">
        <v>1.9832510777098699E-2</v>
      </c>
      <c r="J322" s="363">
        <v>1.8518936237512801E-2</v>
      </c>
      <c r="K322" s="363">
        <f>MIN(MAX(P322,1),10)</f>
        <v>1.1000000000000001</v>
      </c>
      <c r="L322" s="363">
        <v>3.2</v>
      </c>
      <c r="M322" s="363" t="s">
        <v>291</v>
      </c>
      <c r="N322" s="363">
        <v>7.3</v>
      </c>
      <c r="O322" s="363">
        <v>4.3</v>
      </c>
      <c r="P322" s="363">
        <v>1.1000000000000001</v>
      </c>
      <c r="Q322" s="363" t="s">
        <v>5092</v>
      </c>
      <c r="R322" s="363">
        <v>-55</v>
      </c>
      <c r="S322" s="363">
        <v>105</v>
      </c>
      <c r="T322" s="363">
        <v>1</v>
      </c>
      <c r="U322" s="363"/>
      <c r="V322" s="311">
        <v>3500</v>
      </c>
      <c r="W322" s="311">
        <v>0.61502000000000001</v>
      </c>
      <c r="X322" s="363" t="s">
        <v>5093</v>
      </c>
      <c r="Y322" s="363"/>
      <c r="Z322" s="363"/>
      <c r="AA322" s="363">
        <v>2</v>
      </c>
    </row>
    <row r="323" spans="1:46" ht="14.1" customHeight="1">
      <c r="A323" s="363" t="s">
        <v>5089</v>
      </c>
      <c r="B323" s="363" t="s">
        <v>5094</v>
      </c>
      <c r="C323" s="363">
        <v>8.1999999999999993</v>
      </c>
      <c r="D323" s="363">
        <v>0.2</v>
      </c>
      <c r="E323" s="363">
        <v>0</v>
      </c>
      <c r="F323" s="363">
        <v>1</v>
      </c>
      <c r="G323" s="363">
        <v>20</v>
      </c>
      <c r="H323" s="363">
        <v>0.1</v>
      </c>
      <c r="I323" s="363">
        <v>0.1</v>
      </c>
      <c r="J323" s="363">
        <v>0.1</v>
      </c>
      <c r="K323" s="363">
        <v>1.3</v>
      </c>
      <c r="L323" s="363">
        <v>0.8</v>
      </c>
      <c r="M323" s="363" t="s">
        <v>458</v>
      </c>
      <c r="N323" s="363">
        <v>3.5</v>
      </c>
      <c r="O323" s="363">
        <v>2.8</v>
      </c>
      <c r="P323" s="363">
        <v>1.9</v>
      </c>
      <c r="Q323" s="363" t="s">
        <v>445</v>
      </c>
      <c r="R323" s="363">
        <v>-55</v>
      </c>
      <c r="S323" s="363">
        <v>105</v>
      </c>
      <c r="T323" s="363">
        <v>1</v>
      </c>
      <c r="U323" s="363">
        <v>0</v>
      </c>
      <c r="V323" s="311">
        <v>2000</v>
      </c>
      <c r="W323" s="311">
        <v>0.57386000000000004</v>
      </c>
      <c r="X323" s="363"/>
      <c r="Y323" s="363"/>
      <c r="Z323" s="363"/>
      <c r="AA323" s="364">
        <v>2</v>
      </c>
    </row>
    <row r="324" spans="1:46" ht="14.1" customHeight="1">
      <c r="A324" s="363" t="s">
        <v>5089</v>
      </c>
      <c r="B324" s="363" t="s">
        <v>5095</v>
      </c>
      <c r="C324" s="363">
        <v>10</v>
      </c>
      <c r="D324" s="363">
        <v>0.2</v>
      </c>
      <c r="E324" s="363">
        <v>0</v>
      </c>
      <c r="F324" s="363">
        <v>1</v>
      </c>
      <c r="G324" s="363">
        <v>16</v>
      </c>
      <c r="H324" s="363">
        <v>0.1</v>
      </c>
      <c r="I324" s="363">
        <v>0.1</v>
      </c>
      <c r="J324" s="363">
        <v>0.1</v>
      </c>
      <c r="K324" s="363">
        <v>1.3</v>
      </c>
      <c r="L324" s="363">
        <v>0.8</v>
      </c>
      <c r="M324" s="363" t="s">
        <v>458</v>
      </c>
      <c r="N324" s="363">
        <v>3.5</v>
      </c>
      <c r="O324" s="363">
        <v>2.8</v>
      </c>
      <c r="P324" s="363">
        <v>1.9</v>
      </c>
      <c r="Q324" s="363" t="s">
        <v>445</v>
      </c>
      <c r="R324" s="363">
        <v>-55</v>
      </c>
      <c r="S324" s="363">
        <v>105</v>
      </c>
      <c r="T324" s="363">
        <v>1</v>
      </c>
      <c r="U324" s="363">
        <v>0</v>
      </c>
      <c r="V324" s="311">
        <v>2000</v>
      </c>
      <c r="W324" s="311">
        <v>0.57386000000000004</v>
      </c>
      <c r="X324" s="363"/>
      <c r="Y324" s="363"/>
      <c r="Z324" s="363"/>
      <c r="AA324" s="364">
        <v>2</v>
      </c>
    </row>
    <row r="325" spans="1:46" ht="14.1" customHeight="1">
      <c r="A325" s="363" t="s">
        <v>5089</v>
      </c>
      <c r="B325" s="363" t="s">
        <v>5096</v>
      </c>
      <c r="C325" s="363">
        <v>10</v>
      </c>
      <c r="D325" s="363">
        <v>0.2</v>
      </c>
      <c r="E325" s="363">
        <v>0</v>
      </c>
      <c r="F325" s="363">
        <v>1</v>
      </c>
      <c r="G325" s="363">
        <v>35</v>
      </c>
      <c r="H325" s="363">
        <v>0.12</v>
      </c>
      <c r="I325" s="363">
        <v>0.12</v>
      </c>
      <c r="J325" s="363">
        <v>0.12</v>
      </c>
      <c r="K325" s="363">
        <v>2</v>
      </c>
      <c r="L325" s="363">
        <v>1</v>
      </c>
      <c r="M325" s="363" t="s">
        <v>5097</v>
      </c>
      <c r="N325" s="363">
        <v>7.3</v>
      </c>
      <c r="O325" s="363">
        <v>4.3</v>
      </c>
      <c r="P325" s="363">
        <v>1.9</v>
      </c>
      <c r="Q325" s="363" t="s">
        <v>445</v>
      </c>
      <c r="R325" s="363">
        <v>-55</v>
      </c>
      <c r="S325" s="363">
        <v>105</v>
      </c>
      <c r="T325" s="363">
        <v>1</v>
      </c>
      <c r="U325" s="363">
        <v>0</v>
      </c>
      <c r="V325" s="311">
        <v>3000</v>
      </c>
      <c r="W325" s="311">
        <v>0.86994000000000005</v>
      </c>
      <c r="X325" s="363"/>
      <c r="Y325" s="363"/>
      <c r="Z325" s="363"/>
      <c r="AA325" s="364">
        <v>2</v>
      </c>
    </row>
    <row r="326" spans="1:46" ht="14.1" customHeight="1">
      <c r="A326" s="363" t="s">
        <v>5089</v>
      </c>
      <c r="B326" s="363" t="s">
        <v>5098</v>
      </c>
      <c r="C326" s="363">
        <v>10</v>
      </c>
      <c r="D326" s="363">
        <v>0.2</v>
      </c>
      <c r="E326" s="363">
        <v>0</v>
      </c>
      <c r="F326" s="363">
        <v>1</v>
      </c>
      <c r="G326" s="363">
        <v>50</v>
      </c>
      <c r="H326" s="363">
        <v>0.12</v>
      </c>
      <c r="I326" s="363">
        <v>0.12</v>
      </c>
      <c r="J326" s="363">
        <v>0.12</v>
      </c>
      <c r="K326" s="363">
        <f>MIN(MAX(P326,1),10)</f>
        <v>5.8</v>
      </c>
      <c r="L326" s="363">
        <v>0.75</v>
      </c>
      <c r="M326" s="363" t="s">
        <v>290</v>
      </c>
      <c r="N326" s="363">
        <v>5</v>
      </c>
      <c r="O326" s="363">
        <v>5</v>
      </c>
      <c r="P326" s="363">
        <v>5.8</v>
      </c>
      <c r="Q326" s="363" t="s">
        <v>5099</v>
      </c>
      <c r="R326" s="363">
        <v>-55</v>
      </c>
      <c r="S326" s="363">
        <v>105</v>
      </c>
      <c r="T326" s="363">
        <v>1</v>
      </c>
      <c r="U326" s="363">
        <v>0</v>
      </c>
      <c r="V326" s="311">
        <v>1000</v>
      </c>
      <c r="W326" s="311">
        <v>0.52617000000000003</v>
      </c>
      <c r="X326" s="363"/>
      <c r="Y326" s="363"/>
      <c r="Z326" s="363"/>
      <c r="AA326" s="363">
        <v>2</v>
      </c>
    </row>
    <row r="327" spans="1:46" ht="14.1" customHeight="1">
      <c r="A327" s="363" t="s">
        <v>5089</v>
      </c>
      <c r="B327" s="363" t="s">
        <v>5100</v>
      </c>
      <c r="C327" s="363">
        <v>10</v>
      </c>
      <c r="D327" s="363">
        <v>0.2</v>
      </c>
      <c r="E327" s="363">
        <v>0</v>
      </c>
      <c r="F327" s="363">
        <v>1</v>
      </c>
      <c r="G327" s="363">
        <v>63</v>
      </c>
      <c r="H327" s="363">
        <v>0.12</v>
      </c>
      <c r="I327" s="363">
        <v>0.12</v>
      </c>
      <c r="J327" s="363">
        <v>0.12</v>
      </c>
      <c r="K327" s="363">
        <f>MIN(MAX(P327,1),10)</f>
        <v>5.8</v>
      </c>
      <c r="L327" s="363">
        <v>1</v>
      </c>
      <c r="M327" s="363" t="s">
        <v>291</v>
      </c>
      <c r="N327" s="363">
        <v>6.3</v>
      </c>
      <c r="O327" s="363">
        <v>6.3</v>
      </c>
      <c r="P327" s="363">
        <v>5.8</v>
      </c>
      <c r="Q327" s="363" t="s">
        <v>5099</v>
      </c>
      <c r="R327" s="363">
        <v>-55</v>
      </c>
      <c r="S327" s="363">
        <v>105</v>
      </c>
      <c r="T327" s="363">
        <v>1</v>
      </c>
      <c r="U327" s="363">
        <v>0</v>
      </c>
      <c r="V327" s="311">
        <v>1000</v>
      </c>
      <c r="W327" s="311">
        <v>0.56230999999999998</v>
      </c>
      <c r="X327" s="363"/>
      <c r="Y327" s="363"/>
      <c r="Z327" s="363"/>
      <c r="AA327" s="363">
        <v>2</v>
      </c>
    </row>
    <row r="328" spans="1:46" ht="14.1" customHeight="1">
      <c r="A328" s="363" t="s">
        <v>5089</v>
      </c>
      <c r="B328" s="363" t="s">
        <v>5101</v>
      </c>
      <c r="C328" s="363">
        <v>10</v>
      </c>
      <c r="D328" s="363">
        <v>0.2</v>
      </c>
      <c r="E328" s="363">
        <v>0</v>
      </c>
      <c r="F328" s="363">
        <v>1</v>
      </c>
      <c r="G328" s="363">
        <v>50</v>
      </c>
      <c r="H328" s="363">
        <v>0.12</v>
      </c>
      <c r="I328" s="363">
        <v>0.12</v>
      </c>
      <c r="J328" s="363">
        <v>0.12</v>
      </c>
      <c r="K328" s="363">
        <f>MIN(MAX(P328,1),10)</f>
        <v>5.8</v>
      </c>
      <c r="L328" s="363">
        <v>0.5</v>
      </c>
      <c r="M328" s="363" t="s">
        <v>290</v>
      </c>
      <c r="N328" s="363">
        <v>5</v>
      </c>
      <c r="O328" s="363">
        <v>5</v>
      </c>
      <c r="P328" s="363">
        <v>5.8</v>
      </c>
      <c r="Q328" s="363" t="s">
        <v>5099</v>
      </c>
      <c r="R328" s="363">
        <v>-55</v>
      </c>
      <c r="S328" s="363">
        <v>125</v>
      </c>
      <c r="T328" s="363">
        <v>1</v>
      </c>
      <c r="U328" s="363">
        <v>0</v>
      </c>
      <c r="V328" s="311">
        <v>1000</v>
      </c>
      <c r="W328" s="311">
        <v>0.68930999999999998</v>
      </c>
      <c r="X328" s="363"/>
      <c r="Y328" s="363"/>
      <c r="Z328" s="363"/>
      <c r="AA328" s="363">
        <v>2</v>
      </c>
    </row>
    <row r="329" spans="1:46" ht="14.1" customHeight="1">
      <c r="A329" s="363" t="s">
        <v>5089</v>
      </c>
      <c r="B329" s="363" t="s">
        <v>5102</v>
      </c>
      <c r="C329" s="363">
        <v>10</v>
      </c>
      <c r="D329" s="363">
        <v>0.2</v>
      </c>
      <c r="E329" s="363">
        <v>0</v>
      </c>
      <c r="F329" s="363">
        <v>1</v>
      </c>
      <c r="G329" s="363">
        <v>63</v>
      </c>
      <c r="H329" s="363">
        <v>0.12</v>
      </c>
      <c r="I329" s="363">
        <v>0.12</v>
      </c>
      <c r="J329" s="363">
        <v>0.12</v>
      </c>
      <c r="K329" s="363">
        <f>MIN(MAX(P329,1),10)</f>
        <v>5.8</v>
      </c>
      <c r="L329" s="363">
        <v>0.7</v>
      </c>
      <c r="M329" s="363" t="s">
        <v>291</v>
      </c>
      <c r="N329" s="363">
        <v>6.3</v>
      </c>
      <c r="O329" s="363">
        <v>6.3</v>
      </c>
      <c r="P329" s="363">
        <v>5.8</v>
      </c>
      <c r="Q329" s="363" t="s">
        <v>5099</v>
      </c>
      <c r="R329" s="363">
        <v>-55</v>
      </c>
      <c r="S329" s="363">
        <v>125</v>
      </c>
      <c r="T329" s="363">
        <v>1</v>
      </c>
      <c r="U329" s="363">
        <v>0</v>
      </c>
      <c r="V329" s="311">
        <v>1000</v>
      </c>
      <c r="W329" s="311">
        <v>0.7238</v>
      </c>
      <c r="X329" s="363"/>
      <c r="Y329" s="363"/>
      <c r="Z329" s="363"/>
      <c r="AA329" s="363">
        <v>2</v>
      </c>
    </row>
    <row r="330" spans="1:46" ht="14.1" customHeight="1">
      <c r="A330" s="363" t="s">
        <v>5089</v>
      </c>
      <c r="B330" s="365" t="s">
        <v>5103</v>
      </c>
      <c r="C330" s="363">
        <v>10</v>
      </c>
      <c r="D330" s="363">
        <v>0.2</v>
      </c>
      <c r="E330" s="363">
        <v>0</v>
      </c>
      <c r="F330" s="363">
        <v>1</v>
      </c>
      <c r="G330" s="363">
        <v>6.3</v>
      </c>
      <c r="H330" s="363">
        <v>0.25</v>
      </c>
      <c r="I330" s="363">
        <v>0.25</v>
      </c>
      <c r="J330" s="363">
        <v>0.25</v>
      </c>
      <c r="K330" s="363">
        <v>0.8</v>
      </c>
      <c r="L330" s="363">
        <v>0.4</v>
      </c>
      <c r="M330" s="363" t="s">
        <v>5104</v>
      </c>
      <c r="N330" s="363">
        <v>2</v>
      </c>
      <c r="O330" s="363">
        <v>1.25</v>
      </c>
      <c r="P330" s="363">
        <v>0.9</v>
      </c>
      <c r="Q330" s="363" t="s">
        <v>445</v>
      </c>
      <c r="R330" s="363">
        <v>-55</v>
      </c>
      <c r="S330" s="363">
        <v>85</v>
      </c>
      <c r="T330" s="363">
        <v>1</v>
      </c>
      <c r="U330" s="363">
        <v>0</v>
      </c>
      <c r="V330" s="311">
        <v>3000</v>
      </c>
      <c r="W330" s="311">
        <v>0.38766</v>
      </c>
      <c r="X330" s="366"/>
      <c r="Y330" s="367"/>
      <c r="Z330" s="367"/>
      <c r="AA330" s="364">
        <v>2</v>
      </c>
    </row>
    <row r="331" spans="1:46" ht="14.1" customHeight="1">
      <c r="A331" s="363" t="s">
        <v>5089</v>
      </c>
      <c r="B331" s="368" t="s">
        <v>5105</v>
      </c>
      <c r="C331" s="368">
        <v>10</v>
      </c>
      <c r="D331" s="368">
        <v>0.2</v>
      </c>
      <c r="E331" s="368">
        <v>0</v>
      </c>
      <c r="F331" s="368">
        <v>1</v>
      </c>
      <c r="G331" s="368">
        <v>50</v>
      </c>
      <c r="H331" s="369">
        <v>0.4</v>
      </c>
      <c r="I331" s="368">
        <v>0.4</v>
      </c>
      <c r="J331" s="368">
        <v>0.4</v>
      </c>
      <c r="K331" s="368">
        <v>2.7</v>
      </c>
      <c r="L331" s="368">
        <v>2.5</v>
      </c>
      <c r="M331" s="368" t="s">
        <v>5106</v>
      </c>
      <c r="N331" s="370">
        <v>6.3</v>
      </c>
      <c r="O331" s="370">
        <v>6.3</v>
      </c>
      <c r="P331" s="371">
        <v>6</v>
      </c>
      <c r="Q331" s="371" t="s">
        <v>5107</v>
      </c>
      <c r="R331" s="372">
        <v>-55</v>
      </c>
      <c r="S331" s="372">
        <v>105</v>
      </c>
      <c r="T331" s="372">
        <v>1</v>
      </c>
      <c r="U331" s="371">
        <v>0</v>
      </c>
      <c r="V331" s="311">
        <v>1000</v>
      </c>
      <c r="W331" s="311">
        <v>0.44414999999999999</v>
      </c>
      <c r="X331" s="363"/>
      <c r="Y331" s="363"/>
      <c r="Z331" s="324"/>
      <c r="AA331" s="363">
        <v>2</v>
      </c>
    </row>
    <row r="332" spans="1:46" ht="14.1" customHeight="1">
      <c r="A332" s="363" t="s">
        <v>5089</v>
      </c>
      <c r="B332" s="363" t="s">
        <v>5108</v>
      </c>
      <c r="C332" s="363">
        <v>15</v>
      </c>
      <c r="D332" s="363">
        <v>0.2</v>
      </c>
      <c r="E332" s="363">
        <v>0</v>
      </c>
      <c r="F332" s="363">
        <v>1</v>
      </c>
      <c r="G332" s="363">
        <v>25</v>
      </c>
      <c r="H332" s="363">
        <v>1.5881295061820799E-2</v>
      </c>
      <c r="I332" s="363">
        <v>1.4389838766928601E-2</v>
      </c>
      <c r="J332" s="363">
        <v>1.40343407157308E-2</v>
      </c>
      <c r="K332" s="363">
        <f>MIN(MAX(P332,1),10)</f>
        <v>1.9</v>
      </c>
      <c r="L332" s="363">
        <v>3.2</v>
      </c>
      <c r="M332" s="363" t="s">
        <v>291</v>
      </c>
      <c r="N332" s="363">
        <v>7.3</v>
      </c>
      <c r="O332" s="363">
        <v>4.3</v>
      </c>
      <c r="P332" s="363">
        <v>1.9</v>
      </c>
      <c r="Q332" s="363" t="s">
        <v>5092</v>
      </c>
      <c r="R332" s="363">
        <v>-55</v>
      </c>
      <c r="S332" s="363">
        <v>105</v>
      </c>
      <c r="T332" s="363">
        <v>1</v>
      </c>
      <c r="U332" s="363"/>
      <c r="V332" s="311">
        <v>3500</v>
      </c>
      <c r="W332" s="311">
        <v>0.56742000000000004</v>
      </c>
      <c r="X332" s="363" t="s">
        <v>5093</v>
      </c>
      <c r="Y332" s="363"/>
      <c r="Z332" s="363"/>
      <c r="AA332" s="363">
        <v>2</v>
      </c>
    </row>
    <row r="333" spans="1:46" ht="14.1" customHeight="1">
      <c r="A333" s="363" t="s">
        <v>5089</v>
      </c>
      <c r="B333" s="363" t="s">
        <v>5109</v>
      </c>
      <c r="C333" s="363">
        <v>15</v>
      </c>
      <c r="D333" s="363">
        <v>0.2</v>
      </c>
      <c r="E333" s="363">
        <v>0</v>
      </c>
      <c r="F333" s="363">
        <v>1</v>
      </c>
      <c r="G333" s="363">
        <v>25</v>
      </c>
      <c r="H333" s="363">
        <v>1.7013202684404798E-2</v>
      </c>
      <c r="I333" s="363">
        <v>1.5194985587920099E-2</v>
      </c>
      <c r="J333" s="363">
        <v>1.47824270646223E-2</v>
      </c>
      <c r="K333" s="363">
        <f>MIN(MAX(P333,1),10)</f>
        <v>1.1000000000000001</v>
      </c>
      <c r="L333" s="363">
        <v>3.2</v>
      </c>
      <c r="M333" s="363" t="s">
        <v>291</v>
      </c>
      <c r="N333" s="363">
        <v>7.3</v>
      </c>
      <c r="O333" s="363">
        <v>4.3</v>
      </c>
      <c r="P333" s="363">
        <v>1.1000000000000001</v>
      </c>
      <c r="Q333" s="363" t="s">
        <v>5092</v>
      </c>
      <c r="R333" s="363">
        <v>-55</v>
      </c>
      <c r="S333" s="363">
        <v>105</v>
      </c>
      <c r="T333" s="363">
        <v>1</v>
      </c>
      <c r="U333" s="363"/>
      <c r="V333" s="311">
        <v>3500</v>
      </c>
      <c r="W333" s="311">
        <v>0.64232</v>
      </c>
      <c r="X333" s="363" t="s">
        <v>5093</v>
      </c>
      <c r="Y333" s="363"/>
      <c r="Z333" s="363"/>
      <c r="AA333" s="363">
        <v>2</v>
      </c>
    </row>
    <row r="334" spans="1:46" ht="14.1" customHeight="1">
      <c r="A334" s="363" t="s">
        <v>5089</v>
      </c>
      <c r="B334" s="363" t="s">
        <v>5110</v>
      </c>
      <c r="C334" s="363">
        <v>15</v>
      </c>
      <c r="D334" s="363">
        <v>0.2</v>
      </c>
      <c r="E334" s="363">
        <v>0</v>
      </c>
      <c r="F334" s="363">
        <v>1</v>
      </c>
      <c r="G334" s="363">
        <v>16</v>
      </c>
      <c r="H334" s="363">
        <v>2.37572178595301E-2</v>
      </c>
      <c r="I334" s="363">
        <v>2.2559008376882399E-2</v>
      </c>
      <c r="J334" s="363">
        <v>2.1949254592616901E-2</v>
      </c>
      <c r="K334" s="363">
        <f>MIN(MAX(P334,1),10)</f>
        <v>1.1000000000000001</v>
      </c>
      <c r="L334" s="363">
        <v>3.2</v>
      </c>
      <c r="M334" s="363" t="s">
        <v>291</v>
      </c>
      <c r="N334" s="363">
        <v>7.3</v>
      </c>
      <c r="O334" s="363">
        <v>4.3</v>
      </c>
      <c r="P334" s="363">
        <v>1.1000000000000001</v>
      </c>
      <c r="Q334" s="363" t="s">
        <v>5092</v>
      </c>
      <c r="R334" s="363">
        <v>-55</v>
      </c>
      <c r="S334" s="363">
        <v>105</v>
      </c>
      <c r="T334" s="363">
        <v>1</v>
      </c>
      <c r="U334" s="363"/>
      <c r="V334" s="311">
        <v>3500</v>
      </c>
      <c r="W334" s="311">
        <v>0.61502000000000001</v>
      </c>
      <c r="X334" s="363" t="s">
        <v>5093</v>
      </c>
      <c r="Y334" s="363"/>
      <c r="Z334" s="363"/>
      <c r="AA334" s="363">
        <v>2</v>
      </c>
    </row>
    <row r="335" spans="1:46" ht="14.1" customHeight="1">
      <c r="A335" s="363" t="s">
        <v>5089</v>
      </c>
      <c r="B335" s="363" t="s">
        <v>5111</v>
      </c>
      <c r="C335" s="363">
        <v>15</v>
      </c>
      <c r="D335" s="363">
        <v>0.2</v>
      </c>
      <c r="E335" s="363">
        <v>0</v>
      </c>
      <c r="F335" s="363">
        <v>1</v>
      </c>
      <c r="G335" s="363">
        <v>16</v>
      </c>
      <c r="H335" s="363">
        <v>2.37572178595301E-2</v>
      </c>
      <c r="I335" s="363">
        <v>2.2559008376882399E-2</v>
      </c>
      <c r="J335" s="363">
        <v>2.1949254592616901E-2</v>
      </c>
      <c r="K335" s="363">
        <f>MIN(MAX(P335,1),10)</f>
        <v>1.9</v>
      </c>
      <c r="L335" s="363">
        <v>3.2</v>
      </c>
      <c r="M335" s="363" t="s">
        <v>291</v>
      </c>
      <c r="N335" s="363">
        <v>7.3</v>
      </c>
      <c r="O335" s="363">
        <v>4.3</v>
      </c>
      <c r="P335" s="363">
        <v>1.9</v>
      </c>
      <c r="Q335" s="363" t="s">
        <v>5092</v>
      </c>
      <c r="R335" s="363">
        <v>-55</v>
      </c>
      <c r="S335" s="363">
        <v>105</v>
      </c>
      <c r="T335" s="363">
        <v>1</v>
      </c>
      <c r="U335" s="363"/>
      <c r="V335" s="311">
        <v>3500</v>
      </c>
      <c r="W335" s="311">
        <v>0.54320000000000002</v>
      </c>
      <c r="X335" s="363" t="s">
        <v>5093</v>
      </c>
      <c r="Y335" s="363"/>
      <c r="Z335" s="363"/>
      <c r="AA335" s="363">
        <v>2</v>
      </c>
    </row>
    <row r="336" spans="1:46" ht="14.1" customHeight="1">
      <c r="A336" s="363" t="s">
        <v>5089</v>
      </c>
      <c r="B336" s="363" t="s">
        <v>5112</v>
      </c>
      <c r="C336" s="363">
        <v>15</v>
      </c>
      <c r="D336" s="363">
        <v>0.2</v>
      </c>
      <c r="E336" s="363">
        <v>0</v>
      </c>
      <c r="F336" s="363">
        <v>1</v>
      </c>
      <c r="G336" s="363">
        <v>25</v>
      </c>
      <c r="H336" s="363">
        <v>4.4999999999999998E-2</v>
      </c>
      <c r="I336" s="363">
        <v>4.4999999999999998E-2</v>
      </c>
      <c r="J336" s="363">
        <v>4.4999999999999998E-2</v>
      </c>
      <c r="K336" s="363">
        <v>2</v>
      </c>
      <c r="L336" s="363">
        <v>1.5</v>
      </c>
      <c r="M336" s="363" t="s">
        <v>5097</v>
      </c>
      <c r="N336" s="363">
        <v>7.3</v>
      </c>
      <c r="O336" s="363">
        <v>4.3</v>
      </c>
      <c r="P336" s="363">
        <v>1.9</v>
      </c>
      <c r="Q336" s="363" t="s">
        <v>445</v>
      </c>
      <c r="R336" s="363">
        <v>-55</v>
      </c>
      <c r="S336" s="363">
        <v>105</v>
      </c>
      <c r="T336" s="363">
        <v>1</v>
      </c>
      <c r="U336" s="363">
        <v>0</v>
      </c>
      <c r="V336" s="311">
        <v>3000</v>
      </c>
      <c r="W336" s="311">
        <v>0.79069999999999996</v>
      </c>
      <c r="X336" s="363"/>
      <c r="Y336" s="363"/>
      <c r="Z336" s="363"/>
      <c r="AA336" s="364">
        <v>2</v>
      </c>
    </row>
    <row r="337" spans="1:27" ht="14.1" customHeight="1">
      <c r="A337" s="363" t="s">
        <v>5089</v>
      </c>
      <c r="B337" s="363" t="s">
        <v>5113</v>
      </c>
      <c r="C337" s="363">
        <v>15</v>
      </c>
      <c r="D337" s="363">
        <v>0.2</v>
      </c>
      <c r="E337" s="363">
        <v>0</v>
      </c>
      <c r="F337" s="363">
        <v>1</v>
      </c>
      <c r="G337" s="363">
        <v>16</v>
      </c>
      <c r="H337" s="363">
        <v>0.09</v>
      </c>
      <c r="I337" s="363">
        <v>0.09</v>
      </c>
      <c r="J337" s="363">
        <v>0.09</v>
      </c>
      <c r="K337" s="363">
        <v>1.3</v>
      </c>
      <c r="L337" s="363">
        <v>1</v>
      </c>
      <c r="M337" s="363" t="s">
        <v>458</v>
      </c>
      <c r="N337" s="363">
        <v>3.5</v>
      </c>
      <c r="O337" s="363">
        <v>2.8</v>
      </c>
      <c r="P337" s="363">
        <v>1.9</v>
      </c>
      <c r="Q337" s="363" t="s">
        <v>445</v>
      </c>
      <c r="R337" s="363">
        <v>-55</v>
      </c>
      <c r="S337" s="363">
        <v>105</v>
      </c>
      <c r="T337" s="363">
        <v>1</v>
      </c>
      <c r="U337" s="363">
        <v>0</v>
      </c>
      <c r="V337" s="311">
        <v>2000</v>
      </c>
      <c r="W337" s="311">
        <v>0.65603999999999996</v>
      </c>
      <c r="X337" s="363"/>
      <c r="Y337" s="363"/>
      <c r="Z337" s="363"/>
      <c r="AA337" s="364">
        <v>2</v>
      </c>
    </row>
    <row r="338" spans="1:27" ht="14.1" customHeight="1">
      <c r="A338" s="363" t="s">
        <v>5089</v>
      </c>
      <c r="B338" s="363" t="s">
        <v>5114</v>
      </c>
      <c r="C338" s="363">
        <v>15</v>
      </c>
      <c r="D338" s="363">
        <v>0.2</v>
      </c>
      <c r="E338" s="363">
        <v>0</v>
      </c>
      <c r="F338" s="363">
        <v>1</v>
      </c>
      <c r="G338" s="363">
        <v>25</v>
      </c>
      <c r="H338" s="363">
        <v>0.09</v>
      </c>
      <c r="I338" s="363">
        <v>0.09</v>
      </c>
      <c r="J338" s="363">
        <v>0.09</v>
      </c>
      <c r="K338" s="363">
        <v>2</v>
      </c>
      <c r="L338" s="363">
        <v>1</v>
      </c>
      <c r="M338" s="363" t="s">
        <v>5097</v>
      </c>
      <c r="N338" s="363">
        <v>7.3</v>
      </c>
      <c r="O338" s="363">
        <v>4.3</v>
      </c>
      <c r="P338" s="363">
        <v>1.9</v>
      </c>
      <c r="Q338" s="363" t="s">
        <v>445</v>
      </c>
      <c r="R338" s="363">
        <v>-55</v>
      </c>
      <c r="S338" s="363">
        <v>105</v>
      </c>
      <c r="T338" s="363">
        <v>1</v>
      </c>
      <c r="U338" s="363">
        <v>0</v>
      </c>
      <c r="V338" s="311">
        <v>3000</v>
      </c>
      <c r="W338" s="311">
        <v>0.79083000000000003</v>
      </c>
      <c r="X338" s="363"/>
      <c r="Y338" s="363"/>
      <c r="Z338" s="363"/>
      <c r="AA338" s="364">
        <v>2</v>
      </c>
    </row>
    <row r="339" spans="1:27" ht="14.1" customHeight="1">
      <c r="A339" s="363" t="s">
        <v>5089</v>
      </c>
      <c r="B339" s="363" t="s">
        <v>5115</v>
      </c>
      <c r="C339" s="363">
        <v>15</v>
      </c>
      <c r="D339" s="363">
        <v>0.2</v>
      </c>
      <c r="E339" s="363">
        <v>0</v>
      </c>
      <c r="F339" s="363">
        <v>1</v>
      </c>
      <c r="G339" s="363">
        <v>25</v>
      </c>
      <c r="H339" s="363">
        <v>0.1</v>
      </c>
      <c r="I339" s="363">
        <v>0.1</v>
      </c>
      <c r="J339" s="363">
        <v>0.1</v>
      </c>
      <c r="K339" s="363">
        <v>1.3</v>
      </c>
      <c r="L339" s="363">
        <v>0.9</v>
      </c>
      <c r="M339" s="363" t="s">
        <v>458</v>
      </c>
      <c r="N339" s="363">
        <v>3.5</v>
      </c>
      <c r="O339" s="363">
        <v>2.8</v>
      </c>
      <c r="P339" s="363">
        <v>1.9</v>
      </c>
      <c r="Q339" s="363" t="s">
        <v>445</v>
      </c>
      <c r="R339" s="363">
        <v>-55</v>
      </c>
      <c r="S339" s="363">
        <v>105</v>
      </c>
      <c r="T339" s="363">
        <v>1</v>
      </c>
      <c r="U339" s="363">
        <v>0</v>
      </c>
      <c r="V339" s="311">
        <v>2000</v>
      </c>
      <c r="W339" s="311">
        <v>0.75695000000000001</v>
      </c>
      <c r="X339" s="363"/>
      <c r="Y339" s="363"/>
      <c r="Z339" s="363"/>
      <c r="AA339" s="364">
        <v>2</v>
      </c>
    </row>
    <row r="340" spans="1:27" ht="14.1" customHeight="1">
      <c r="A340" s="363" t="s">
        <v>5089</v>
      </c>
      <c r="B340" s="368" t="s">
        <v>5116</v>
      </c>
      <c r="C340" s="368">
        <v>18</v>
      </c>
      <c r="D340" s="368">
        <v>0.2</v>
      </c>
      <c r="E340" s="368">
        <v>0</v>
      </c>
      <c r="F340" s="368">
        <v>1</v>
      </c>
      <c r="G340" s="368">
        <v>50</v>
      </c>
      <c r="H340" s="369">
        <v>0.35</v>
      </c>
      <c r="I340" s="368">
        <v>0.35</v>
      </c>
      <c r="J340" s="368">
        <v>0.35</v>
      </c>
      <c r="K340" s="368">
        <v>4.3</v>
      </c>
      <c r="L340" s="368">
        <v>2.7</v>
      </c>
      <c r="M340" s="368" t="s">
        <v>5117</v>
      </c>
      <c r="N340" s="370">
        <v>8</v>
      </c>
      <c r="O340" s="370">
        <v>8</v>
      </c>
      <c r="P340" s="371">
        <v>7</v>
      </c>
      <c r="Q340" s="371" t="s">
        <v>5107</v>
      </c>
      <c r="R340" s="372">
        <v>-55</v>
      </c>
      <c r="S340" s="372">
        <v>105</v>
      </c>
      <c r="T340" s="372">
        <v>1</v>
      </c>
      <c r="U340" s="371">
        <v>0</v>
      </c>
      <c r="V340" s="311">
        <v>1000</v>
      </c>
      <c r="W340" s="311">
        <v>0.52544999999999997</v>
      </c>
      <c r="X340" s="363"/>
      <c r="Y340" s="363"/>
      <c r="Z340" s="324"/>
      <c r="AA340" s="363">
        <v>2</v>
      </c>
    </row>
    <row r="341" spans="1:27" ht="14.1" customHeight="1">
      <c r="A341" s="363" t="s">
        <v>5089</v>
      </c>
      <c r="B341" s="363" t="s">
        <v>5118</v>
      </c>
      <c r="C341" s="363">
        <v>22</v>
      </c>
      <c r="D341" s="363">
        <v>0.2</v>
      </c>
      <c r="E341" s="363">
        <v>0</v>
      </c>
      <c r="F341" s="363">
        <v>1</v>
      </c>
      <c r="G341" s="363">
        <v>25</v>
      </c>
      <c r="H341" s="363">
        <v>1.17158317787472E-2</v>
      </c>
      <c r="I341" s="363">
        <v>1.045287925757E-2</v>
      </c>
      <c r="J341" s="363">
        <v>1.00735280618258E-2</v>
      </c>
      <c r="K341" s="363">
        <f>MIN(MAX(P341,1),10)</f>
        <v>1.9</v>
      </c>
      <c r="L341" s="363">
        <v>3.2</v>
      </c>
      <c r="M341" s="363" t="s">
        <v>291</v>
      </c>
      <c r="N341" s="363">
        <v>7.3</v>
      </c>
      <c r="O341" s="363">
        <v>4.3</v>
      </c>
      <c r="P341" s="363">
        <v>1.9</v>
      </c>
      <c r="Q341" s="363" t="s">
        <v>5092</v>
      </c>
      <c r="R341" s="363">
        <v>-55</v>
      </c>
      <c r="S341" s="363">
        <v>105</v>
      </c>
      <c r="T341" s="363">
        <v>1</v>
      </c>
      <c r="U341" s="363"/>
      <c r="V341" s="311">
        <v>3500</v>
      </c>
      <c r="W341" s="311">
        <v>0.61572000000000005</v>
      </c>
      <c r="X341" s="363" t="s">
        <v>5093</v>
      </c>
      <c r="Y341" s="363"/>
      <c r="Z341" s="363"/>
      <c r="AA341" s="363">
        <v>2</v>
      </c>
    </row>
    <row r="342" spans="1:27" ht="14.1" customHeight="1">
      <c r="A342" s="363" t="s">
        <v>5089</v>
      </c>
      <c r="B342" s="363" t="s">
        <v>5119</v>
      </c>
      <c r="C342" s="363">
        <v>22</v>
      </c>
      <c r="D342" s="363">
        <v>0.2</v>
      </c>
      <c r="E342" s="363">
        <v>0</v>
      </c>
      <c r="F342" s="363">
        <v>1</v>
      </c>
      <c r="G342" s="363">
        <v>25</v>
      </c>
      <c r="H342" s="363">
        <v>1.7545113493550601E-2</v>
      </c>
      <c r="I342" s="363">
        <v>1.6869387754731801E-2</v>
      </c>
      <c r="J342" s="363">
        <v>1.6568931488275599E-2</v>
      </c>
      <c r="K342" s="363">
        <f>MIN(MAX(P342,1),10)</f>
        <v>1.4</v>
      </c>
      <c r="L342" s="363">
        <v>3.2</v>
      </c>
      <c r="M342" s="363" t="s">
        <v>291</v>
      </c>
      <c r="N342" s="363">
        <v>7.3</v>
      </c>
      <c r="O342" s="363">
        <v>4.3</v>
      </c>
      <c r="P342" s="363">
        <v>1.4</v>
      </c>
      <c r="Q342" s="363" t="s">
        <v>5092</v>
      </c>
      <c r="R342" s="363">
        <v>-55</v>
      </c>
      <c r="S342" s="363">
        <v>105</v>
      </c>
      <c r="T342" s="363">
        <v>1</v>
      </c>
      <c r="U342" s="363"/>
      <c r="V342" s="311">
        <v>3500</v>
      </c>
      <c r="W342" s="311">
        <v>0.69691999999999998</v>
      </c>
      <c r="X342" s="363" t="s">
        <v>5093</v>
      </c>
      <c r="Y342" s="363"/>
      <c r="Z342" s="363"/>
      <c r="AA342" s="363">
        <v>2</v>
      </c>
    </row>
    <row r="343" spans="1:27" ht="14.1" customHeight="1">
      <c r="A343" s="363" t="s">
        <v>5089</v>
      </c>
      <c r="B343" s="363" t="s">
        <v>5120</v>
      </c>
      <c r="C343" s="363">
        <v>22</v>
      </c>
      <c r="D343" s="363">
        <v>0.2</v>
      </c>
      <c r="E343" s="363">
        <v>0</v>
      </c>
      <c r="F343" s="363">
        <v>1</v>
      </c>
      <c r="G343" s="363">
        <v>16</v>
      </c>
      <c r="H343" s="363">
        <v>2.29848520513087E-2</v>
      </c>
      <c r="I343" s="363">
        <v>2.2030916189839E-2</v>
      </c>
      <c r="J343" s="363">
        <v>2.1603656793617702E-2</v>
      </c>
      <c r="K343" s="363">
        <f>MIN(MAX(P343,1),10)</f>
        <v>1.1000000000000001</v>
      </c>
      <c r="L343" s="363">
        <v>3.2</v>
      </c>
      <c r="M343" s="363" t="s">
        <v>291</v>
      </c>
      <c r="N343" s="363">
        <v>7.3</v>
      </c>
      <c r="O343" s="363">
        <v>4.3</v>
      </c>
      <c r="P343" s="363">
        <v>1.1000000000000001</v>
      </c>
      <c r="Q343" s="363" t="s">
        <v>5092</v>
      </c>
      <c r="R343" s="363">
        <v>-55</v>
      </c>
      <c r="S343" s="363">
        <v>105</v>
      </c>
      <c r="T343" s="363">
        <v>1</v>
      </c>
      <c r="U343" s="363"/>
      <c r="V343" s="311">
        <v>3500</v>
      </c>
      <c r="W343" s="311">
        <v>0.64232</v>
      </c>
      <c r="X343" s="363" t="s">
        <v>5093</v>
      </c>
      <c r="Y343" s="363"/>
      <c r="Z343" s="363"/>
      <c r="AA343" s="363">
        <v>2</v>
      </c>
    </row>
    <row r="344" spans="1:27" ht="14.1" customHeight="1">
      <c r="A344" s="363" t="s">
        <v>5089</v>
      </c>
      <c r="B344" s="363" t="s">
        <v>5121</v>
      </c>
      <c r="C344" s="363">
        <v>22</v>
      </c>
      <c r="D344" s="363">
        <v>0.2</v>
      </c>
      <c r="E344" s="363">
        <v>0</v>
      </c>
      <c r="F344" s="363">
        <v>1</v>
      </c>
      <c r="G344" s="363">
        <v>16</v>
      </c>
      <c r="H344" s="363">
        <v>2.29848520513087E-2</v>
      </c>
      <c r="I344" s="363">
        <v>2.2030916189839E-2</v>
      </c>
      <c r="J344" s="363">
        <v>2.1603656793617702E-2</v>
      </c>
      <c r="K344" s="363">
        <f>MIN(MAX(P344,1),10)</f>
        <v>1.9</v>
      </c>
      <c r="L344" s="363">
        <v>3.2</v>
      </c>
      <c r="M344" s="363" t="s">
        <v>291</v>
      </c>
      <c r="N344" s="363">
        <v>7.3</v>
      </c>
      <c r="O344" s="363">
        <v>4.3</v>
      </c>
      <c r="P344" s="363">
        <v>1.9</v>
      </c>
      <c r="Q344" s="363" t="s">
        <v>5092</v>
      </c>
      <c r="R344" s="363">
        <v>-55</v>
      </c>
      <c r="S344" s="363">
        <v>105</v>
      </c>
      <c r="T344" s="363">
        <v>1</v>
      </c>
      <c r="U344" s="363"/>
      <c r="V344" s="311">
        <v>3500</v>
      </c>
      <c r="W344" s="311">
        <v>0.56742000000000004</v>
      </c>
      <c r="X344" s="363" t="s">
        <v>5093</v>
      </c>
      <c r="Y344" s="363"/>
      <c r="Z344" s="363"/>
      <c r="AA344" s="363">
        <v>2</v>
      </c>
    </row>
    <row r="345" spans="1:27" ht="14.1" customHeight="1">
      <c r="A345" s="363" t="s">
        <v>5089</v>
      </c>
      <c r="B345" s="363" t="s">
        <v>5122</v>
      </c>
      <c r="C345" s="363">
        <v>22</v>
      </c>
      <c r="D345" s="363">
        <v>0.2</v>
      </c>
      <c r="E345" s="363">
        <v>0</v>
      </c>
      <c r="F345" s="363">
        <v>1</v>
      </c>
      <c r="G345" s="363">
        <v>25</v>
      </c>
      <c r="H345" s="363">
        <v>4.4999999999999998E-2</v>
      </c>
      <c r="I345" s="363">
        <v>4.4999999999999998E-2</v>
      </c>
      <c r="J345" s="363">
        <v>4.4999999999999998E-2</v>
      </c>
      <c r="K345" s="363">
        <v>2</v>
      </c>
      <c r="L345" s="363">
        <v>1.5</v>
      </c>
      <c r="M345" s="363" t="s">
        <v>5097</v>
      </c>
      <c r="N345" s="363">
        <v>7.3</v>
      </c>
      <c r="O345" s="363">
        <v>4.3</v>
      </c>
      <c r="P345" s="363">
        <v>1.9</v>
      </c>
      <c r="Q345" s="363" t="s">
        <v>445</v>
      </c>
      <c r="R345" s="363">
        <v>-55</v>
      </c>
      <c r="S345" s="363">
        <v>105</v>
      </c>
      <c r="T345" s="363">
        <v>1</v>
      </c>
      <c r="U345" s="363">
        <v>0</v>
      </c>
      <c r="V345" s="311">
        <v>3000</v>
      </c>
      <c r="W345" s="311">
        <v>0.85401000000000005</v>
      </c>
      <c r="X345" s="363"/>
      <c r="Y345" s="363"/>
      <c r="Z345" s="363"/>
      <c r="AA345" s="364">
        <v>2</v>
      </c>
    </row>
    <row r="346" spans="1:27" ht="14.1" customHeight="1">
      <c r="A346" s="363" t="s">
        <v>5089</v>
      </c>
      <c r="B346" s="363" t="s">
        <v>5123</v>
      </c>
      <c r="C346" s="363">
        <v>22</v>
      </c>
      <c r="D346" s="363">
        <v>0.2</v>
      </c>
      <c r="E346" s="363">
        <v>0</v>
      </c>
      <c r="F346" s="363">
        <v>1</v>
      </c>
      <c r="G346" s="363">
        <v>25</v>
      </c>
      <c r="H346" s="363">
        <v>0.06</v>
      </c>
      <c r="I346" s="363">
        <v>0.06</v>
      </c>
      <c r="J346" s="363">
        <v>0.06</v>
      </c>
      <c r="K346" s="363">
        <v>2</v>
      </c>
      <c r="L346" s="363">
        <v>1.4</v>
      </c>
      <c r="M346" s="363" t="s">
        <v>5097</v>
      </c>
      <c r="N346" s="363">
        <v>7.3</v>
      </c>
      <c r="O346" s="363">
        <v>4.3</v>
      </c>
      <c r="P346" s="363">
        <v>1.9</v>
      </c>
      <c r="Q346" s="363" t="s">
        <v>445</v>
      </c>
      <c r="R346" s="363">
        <v>-55</v>
      </c>
      <c r="S346" s="363">
        <v>105</v>
      </c>
      <c r="T346" s="363">
        <v>1</v>
      </c>
      <c r="U346" s="363">
        <v>0</v>
      </c>
      <c r="V346" s="311">
        <v>15000</v>
      </c>
      <c r="W346" s="311">
        <v>1.55149</v>
      </c>
      <c r="X346" s="363"/>
      <c r="Y346" s="363"/>
      <c r="Z346" s="363"/>
      <c r="AA346" s="364">
        <v>2</v>
      </c>
    </row>
    <row r="347" spans="1:27" ht="14.1" customHeight="1">
      <c r="A347" s="363" t="s">
        <v>5089</v>
      </c>
      <c r="B347" s="363" t="s">
        <v>5124</v>
      </c>
      <c r="C347" s="363">
        <v>22</v>
      </c>
      <c r="D347" s="363">
        <v>0.2</v>
      </c>
      <c r="E347" s="363">
        <v>0</v>
      </c>
      <c r="F347" s="363">
        <v>1</v>
      </c>
      <c r="G347" s="363">
        <v>25</v>
      </c>
      <c r="H347" s="363">
        <v>7.0000000000000007E-2</v>
      </c>
      <c r="I347" s="363">
        <v>7.0000000000000007E-2</v>
      </c>
      <c r="J347" s="363">
        <v>7.0000000000000007E-2</v>
      </c>
      <c r="K347" s="363">
        <v>1.8</v>
      </c>
      <c r="L347" s="363">
        <v>1.4</v>
      </c>
      <c r="M347" s="363" t="s">
        <v>5125</v>
      </c>
      <c r="N347" s="363">
        <v>7.3</v>
      </c>
      <c r="O347" s="363">
        <v>4.3</v>
      </c>
      <c r="P347" s="363">
        <v>1.4</v>
      </c>
      <c r="Q347" s="363" t="s">
        <v>445</v>
      </c>
      <c r="R347" s="363">
        <v>-55</v>
      </c>
      <c r="S347" s="363">
        <v>105</v>
      </c>
      <c r="T347" s="363">
        <v>1</v>
      </c>
      <c r="U347" s="363">
        <v>0</v>
      </c>
      <c r="V347" s="311">
        <v>15000</v>
      </c>
      <c r="W347" s="311">
        <v>1.20275</v>
      </c>
      <c r="X347" s="363"/>
      <c r="Y347" s="363"/>
      <c r="Z347" s="363"/>
      <c r="AA347" s="364">
        <v>2</v>
      </c>
    </row>
    <row r="348" spans="1:27" ht="14.1" customHeight="1">
      <c r="A348" s="363" t="s">
        <v>5089</v>
      </c>
      <c r="B348" s="363" t="s">
        <v>5126</v>
      </c>
      <c r="C348" s="363">
        <v>22</v>
      </c>
      <c r="D348" s="363">
        <v>0.2</v>
      </c>
      <c r="E348" s="363">
        <v>0</v>
      </c>
      <c r="F348" s="363">
        <v>1</v>
      </c>
      <c r="G348" s="363">
        <v>20</v>
      </c>
      <c r="H348" s="363">
        <v>0.08</v>
      </c>
      <c r="I348" s="363">
        <v>0.08</v>
      </c>
      <c r="J348" s="363">
        <v>0.08</v>
      </c>
      <c r="K348" s="363">
        <v>2</v>
      </c>
      <c r="L348" s="363">
        <v>1.3</v>
      </c>
      <c r="M348" s="363" t="s">
        <v>5097</v>
      </c>
      <c r="N348" s="363">
        <v>7.3</v>
      </c>
      <c r="O348" s="363">
        <v>4.3</v>
      </c>
      <c r="P348" s="363">
        <v>1.9</v>
      </c>
      <c r="Q348" s="363" t="s">
        <v>445</v>
      </c>
      <c r="R348" s="363">
        <v>-55</v>
      </c>
      <c r="S348" s="363">
        <v>105</v>
      </c>
      <c r="T348" s="363">
        <v>1</v>
      </c>
      <c r="U348" s="363">
        <v>0</v>
      </c>
      <c r="V348" s="311">
        <v>15000</v>
      </c>
      <c r="W348" s="311">
        <v>0.67362999999999995</v>
      </c>
      <c r="X348" s="363"/>
      <c r="Y348" s="363"/>
      <c r="Z348" s="363"/>
      <c r="AA348" s="364">
        <v>2</v>
      </c>
    </row>
    <row r="349" spans="1:27" ht="14.1" customHeight="1">
      <c r="A349" s="363" t="s">
        <v>5089</v>
      </c>
      <c r="B349" s="363" t="s">
        <v>5127</v>
      </c>
      <c r="C349" s="363">
        <v>22</v>
      </c>
      <c r="D349" s="363">
        <v>0.2</v>
      </c>
      <c r="E349" s="363">
        <v>0</v>
      </c>
      <c r="F349" s="363">
        <v>1</v>
      </c>
      <c r="G349" s="363">
        <v>50</v>
      </c>
      <c r="H349" s="363">
        <v>0.08</v>
      </c>
      <c r="I349" s="363">
        <v>0.08</v>
      </c>
      <c r="J349" s="363">
        <v>0.08</v>
      </c>
      <c r="K349" s="363">
        <f>MIN(MAX(P349,1),10)</f>
        <v>5.8</v>
      </c>
      <c r="L349" s="363">
        <v>1.1000000000000001</v>
      </c>
      <c r="M349" s="363" t="s">
        <v>291</v>
      </c>
      <c r="N349" s="363">
        <v>6.3</v>
      </c>
      <c r="O349" s="363">
        <v>6.3</v>
      </c>
      <c r="P349" s="363">
        <v>5.8</v>
      </c>
      <c r="Q349" s="363" t="s">
        <v>5099</v>
      </c>
      <c r="R349" s="363">
        <v>-55</v>
      </c>
      <c r="S349" s="363">
        <v>105</v>
      </c>
      <c r="T349" s="363">
        <v>1</v>
      </c>
      <c r="U349" s="363">
        <v>0</v>
      </c>
      <c r="V349" s="311">
        <v>1000</v>
      </c>
      <c r="W349" s="311">
        <v>0.56230999999999998</v>
      </c>
      <c r="X349" s="363"/>
      <c r="Y349" s="363"/>
      <c r="Z349" s="363"/>
      <c r="AA349" s="363">
        <v>2</v>
      </c>
    </row>
    <row r="350" spans="1:27" ht="14.1" customHeight="1">
      <c r="A350" s="363" t="s">
        <v>5089</v>
      </c>
      <c r="B350" s="363" t="s">
        <v>5128</v>
      </c>
      <c r="C350" s="363">
        <v>22</v>
      </c>
      <c r="D350" s="363">
        <v>0.2</v>
      </c>
      <c r="E350" s="363">
        <v>0</v>
      </c>
      <c r="F350" s="363">
        <v>1</v>
      </c>
      <c r="G350" s="363">
        <v>50</v>
      </c>
      <c r="H350" s="363">
        <v>0.08</v>
      </c>
      <c r="I350" s="363">
        <v>0.08</v>
      </c>
      <c r="J350" s="363">
        <v>0.08</v>
      </c>
      <c r="K350" s="363">
        <f>MIN(MAX(P350,1),10)</f>
        <v>5.8</v>
      </c>
      <c r="L350" s="363">
        <v>0.75</v>
      </c>
      <c r="M350" s="363" t="s">
        <v>291</v>
      </c>
      <c r="N350" s="363">
        <v>6.3</v>
      </c>
      <c r="O350" s="363">
        <v>6.3</v>
      </c>
      <c r="P350" s="363">
        <v>5.8</v>
      </c>
      <c r="Q350" s="363" t="s">
        <v>5099</v>
      </c>
      <c r="R350" s="363">
        <v>-55</v>
      </c>
      <c r="S350" s="363">
        <v>125</v>
      </c>
      <c r="T350" s="363">
        <v>1</v>
      </c>
      <c r="U350" s="363">
        <v>0</v>
      </c>
      <c r="V350" s="311">
        <v>1000</v>
      </c>
      <c r="W350" s="311">
        <v>0.7238</v>
      </c>
      <c r="X350" s="363"/>
      <c r="Y350" s="363"/>
      <c r="Z350" s="363"/>
      <c r="AA350" s="363">
        <v>2</v>
      </c>
    </row>
    <row r="351" spans="1:27" ht="14.1" customHeight="1">
      <c r="A351" s="363" t="s">
        <v>5089</v>
      </c>
      <c r="B351" s="363" t="s">
        <v>5129</v>
      </c>
      <c r="C351" s="363">
        <v>22</v>
      </c>
      <c r="D351" s="363">
        <v>0.2</v>
      </c>
      <c r="E351" s="363">
        <v>0</v>
      </c>
      <c r="F351" s="363">
        <v>1</v>
      </c>
      <c r="G351" s="363">
        <v>63</v>
      </c>
      <c r="H351" s="363">
        <v>0.08</v>
      </c>
      <c r="I351" s="363">
        <v>0.08</v>
      </c>
      <c r="J351" s="363">
        <v>0.08</v>
      </c>
      <c r="K351" s="363">
        <f>MIN(MAX(P351,1),10)</f>
        <v>7.7</v>
      </c>
      <c r="L351" s="363">
        <v>1.5</v>
      </c>
      <c r="M351" s="363" t="s">
        <v>5130</v>
      </c>
      <c r="N351" s="363">
        <v>6.3</v>
      </c>
      <c r="O351" s="363">
        <v>6.3</v>
      </c>
      <c r="P351" s="363">
        <v>7.7</v>
      </c>
      <c r="Q351" s="363" t="s">
        <v>5099</v>
      </c>
      <c r="R351" s="363">
        <v>-55</v>
      </c>
      <c r="S351" s="363">
        <v>105</v>
      </c>
      <c r="T351" s="363">
        <v>1</v>
      </c>
      <c r="U351" s="363">
        <v>0</v>
      </c>
      <c r="V351" s="311">
        <v>900</v>
      </c>
      <c r="W351" s="311">
        <v>0.76556000000000002</v>
      </c>
      <c r="X351" s="363"/>
      <c r="Y351" s="363"/>
      <c r="Z351" s="363"/>
      <c r="AA351" s="363">
        <v>2</v>
      </c>
    </row>
    <row r="352" spans="1:27" ht="14.1" customHeight="1">
      <c r="A352" s="363" t="s">
        <v>5089</v>
      </c>
      <c r="B352" s="363" t="s">
        <v>5131</v>
      </c>
      <c r="C352" s="363">
        <v>22</v>
      </c>
      <c r="D352" s="363">
        <v>0.2</v>
      </c>
      <c r="E352" s="363">
        <v>0</v>
      </c>
      <c r="F352" s="363">
        <v>1</v>
      </c>
      <c r="G352" s="363">
        <v>63</v>
      </c>
      <c r="H352" s="363">
        <v>0.08</v>
      </c>
      <c r="I352" s="363">
        <v>0.08</v>
      </c>
      <c r="J352" s="363">
        <v>0.08</v>
      </c>
      <c r="K352" s="363">
        <f>MIN(MAX(P352,1),10)</f>
        <v>7.7</v>
      </c>
      <c r="L352" s="363">
        <v>0.9</v>
      </c>
      <c r="M352" s="363" t="s">
        <v>5130</v>
      </c>
      <c r="N352" s="363">
        <v>6.3</v>
      </c>
      <c r="O352" s="363">
        <v>6.3</v>
      </c>
      <c r="P352" s="363">
        <v>7.7</v>
      </c>
      <c r="Q352" s="363" t="s">
        <v>5099</v>
      </c>
      <c r="R352" s="363">
        <v>-55</v>
      </c>
      <c r="S352" s="363">
        <v>125</v>
      </c>
      <c r="T352" s="363">
        <v>1</v>
      </c>
      <c r="U352" s="363">
        <v>0</v>
      </c>
      <c r="V352" s="311">
        <v>900</v>
      </c>
      <c r="W352" s="311">
        <v>0.90476999999999996</v>
      </c>
      <c r="X352" s="363"/>
      <c r="Y352" s="363"/>
      <c r="Z352" s="363"/>
      <c r="AA352" s="363">
        <v>2</v>
      </c>
    </row>
    <row r="353" spans="1:27" ht="14.1" customHeight="1">
      <c r="A353" s="363" t="s">
        <v>5089</v>
      </c>
      <c r="B353" s="363" t="s">
        <v>5132</v>
      </c>
      <c r="C353" s="363">
        <v>22</v>
      </c>
      <c r="D353" s="363">
        <v>0.2</v>
      </c>
      <c r="E353" s="363">
        <v>0</v>
      </c>
      <c r="F353" s="363">
        <v>1</v>
      </c>
      <c r="G353" s="363">
        <v>20</v>
      </c>
      <c r="H353" s="363">
        <v>0.09</v>
      </c>
      <c r="I353" s="363">
        <v>0.09</v>
      </c>
      <c r="J353" s="363">
        <v>0.09</v>
      </c>
      <c r="K353" s="363">
        <v>1.3</v>
      </c>
      <c r="L353" s="363">
        <v>1</v>
      </c>
      <c r="M353" s="363" t="s">
        <v>458</v>
      </c>
      <c r="N353" s="363">
        <v>3.5</v>
      </c>
      <c r="O353" s="363">
        <v>2.8</v>
      </c>
      <c r="P353" s="363">
        <v>1.9</v>
      </c>
      <c r="Q353" s="363" t="s">
        <v>445</v>
      </c>
      <c r="R353" s="363">
        <v>-55</v>
      </c>
      <c r="S353" s="363">
        <v>105</v>
      </c>
      <c r="T353" s="363">
        <v>1</v>
      </c>
      <c r="U353" s="363">
        <v>0</v>
      </c>
      <c r="V353" s="311">
        <v>10000</v>
      </c>
      <c r="W353" s="311">
        <v>0.67473000000000005</v>
      </c>
      <c r="X353" s="363"/>
      <c r="Y353" s="363"/>
      <c r="Z353" s="363"/>
      <c r="AA353" s="364">
        <v>2</v>
      </c>
    </row>
    <row r="354" spans="1:27" ht="14.1" customHeight="1">
      <c r="A354" s="363" t="s">
        <v>5089</v>
      </c>
      <c r="B354" s="363" t="s">
        <v>5133</v>
      </c>
      <c r="C354" s="363">
        <v>22</v>
      </c>
      <c r="D354" s="363">
        <v>0.2</v>
      </c>
      <c r="E354" s="363">
        <v>0</v>
      </c>
      <c r="F354" s="363">
        <v>1</v>
      </c>
      <c r="G354" s="363">
        <v>35</v>
      </c>
      <c r="H354" s="363">
        <v>0.1</v>
      </c>
      <c r="I354" s="363">
        <v>0.1</v>
      </c>
      <c r="J354" s="363">
        <v>0.1</v>
      </c>
      <c r="K354" s="363">
        <f>MIN(MAX(P354,1),10)</f>
        <v>5.8</v>
      </c>
      <c r="L354" s="363">
        <v>0.9</v>
      </c>
      <c r="M354" s="363" t="s">
        <v>290</v>
      </c>
      <c r="N354" s="363">
        <v>5</v>
      </c>
      <c r="O354" s="363">
        <v>5</v>
      </c>
      <c r="P354" s="363">
        <v>5.8</v>
      </c>
      <c r="Q354" s="363" t="s">
        <v>5099</v>
      </c>
      <c r="R354" s="363">
        <v>-55</v>
      </c>
      <c r="S354" s="363">
        <v>105</v>
      </c>
      <c r="T354" s="363">
        <v>1</v>
      </c>
      <c r="U354" s="363">
        <v>0</v>
      </c>
      <c r="V354" s="311">
        <v>1000</v>
      </c>
      <c r="W354" s="311">
        <v>0.52617000000000003</v>
      </c>
      <c r="X354" s="363"/>
      <c r="Y354" s="363"/>
      <c r="Z354" s="363"/>
      <c r="AA354" s="363">
        <v>2</v>
      </c>
    </row>
    <row r="355" spans="1:27" ht="14.1" customHeight="1">
      <c r="A355" s="363" t="s">
        <v>5089</v>
      </c>
      <c r="B355" s="363" t="s">
        <v>5134</v>
      </c>
      <c r="C355" s="363">
        <v>22</v>
      </c>
      <c r="D355" s="363">
        <v>0.2</v>
      </c>
      <c r="E355" s="363">
        <v>0</v>
      </c>
      <c r="F355" s="363">
        <v>1</v>
      </c>
      <c r="G355" s="363">
        <v>35</v>
      </c>
      <c r="H355" s="363">
        <v>0.1</v>
      </c>
      <c r="I355" s="363">
        <v>0.1</v>
      </c>
      <c r="J355" s="363">
        <v>0.1</v>
      </c>
      <c r="K355" s="363">
        <f>MIN(MAX(P355,1),10)</f>
        <v>5.8</v>
      </c>
      <c r="L355" s="363">
        <v>0.55000000000000004</v>
      </c>
      <c r="M355" s="363" t="s">
        <v>290</v>
      </c>
      <c r="N355" s="363">
        <v>5</v>
      </c>
      <c r="O355" s="363">
        <v>5</v>
      </c>
      <c r="P355" s="363">
        <v>5.8</v>
      </c>
      <c r="Q355" s="363" t="s">
        <v>5099</v>
      </c>
      <c r="R355" s="363">
        <v>-55</v>
      </c>
      <c r="S355" s="363">
        <v>125</v>
      </c>
      <c r="T355" s="363">
        <v>1</v>
      </c>
      <c r="U355" s="363">
        <v>0</v>
      </c>
      <c r="V355" s="311">
        <v>1000</v>
      </c>
      <c r="W355" s="311">
        <v>0.68930999999999998</v>
      </c>
      <c r="X355" s="363"/>
      <c r="Y355" s="363"/>
      <c r="Z355" s="363"/>
      <c r="AA355" s="363">
        <v>2</v>
      </c>
    </row>
    <row r="356" spans="1:27" ht="14.1" customHeight="1">
      <c r="A356" s="363" t="s">
        <v>5089</v>
      </c>
      <c r="B356" s="365" t="s">
        <v>5135</v>
      </c>
      <c r="C356" s="363">
        <v>22</v>
      </c>
      <c r="D356" s="363">
        <v>0.2</v>
      </c>
      <c r="E356" s="363">
        <v>0</v>
      </c>
      <c r="F356" s="363">
        <v>1</v>
      </c>
      <c r="G356" s="363">
        <v>6.3</v>
      </c>
      <c r="H356" s="363">
        <v>0.15</v>
      </c>
      <c r="I356" s="363">
        <v>0.15</v>
      </c>
      <c r="J356" s="363">
        <v>0.15</v>
      </c>
      <c r="K356" s="363">
        <v>0.8</v>
      </c>
      <c r="L356" s="363">
        <v>0.51</v>
      </c>
      <c r="M356" s="363" t="s">
        <v>5104</v>
      </c>
      <c r="N356" s="363">
        <v>2</v>
      </c>
      <c r="O356" s="363">
        <v>1.25</v>
      </c>
      <c r="P356" s="363">
        <v>0.9</v>
      </c>
      <c r="Q356" s="363" t="s">
        <v>445</v>
      </c>
      <c r="R356" s="363">
        <v>-55</v>
      </c>
      <c r="S356" s="363">
        <v>85</v>
      </c>
      <c r="T356" s="363">
        <v>1</v>
      </c>
      <c r="U356" s="363">
        <v>0</v>
      </c>
      <c r="V356" s="311">
        <v>3000</v>
      </c>
      <c r="W356" s="311">
        <v>0.43862000000000001</v>
      </c>
      <c r="X356" s="366"/>
      <c r="Y356" s="367"/>
      <c r="Z356" s="367"/>
      <c r="AA356" s="364">
        <v>2</v>
      </c>
    </row>
    <row r="357" spans="1:27" ht="14.1" customHeight="1">
      <c r="A357" s="363" t="s">
        <v>5089</v>
      </c>
      <c r="B357" s="368" t="s">
        <v>5136</v>
      </c>
      <c r="C357" s="368">
        <v>22</v>
      </c>
      <c r="D357" s="368">
        <v>0.2</v>
      </c>
      <c r="E357" s="368">
        <v>0</v>
      </c>
      <c r="F357" s="368">
        <v>1</v>
      </c>
      <c r="G357" s="368">
        <v>32</v>
      </c>
      <c r="H357" s="369">
        <v>0.35</v>
      </c>
      <c r="I357" s="368">
        <v>0.35</v>
      </c>
      <c r="J357" s="368">
        <v>0.35</v>
      </c>
      <c r="K357" s="368">
        <v>2.2999999999999998</v>
      </c>
      <c r="L357" s="368">
        <v>2.4</v>
      </c>
      <c r="M357" s="368" t="s">
        <v>5137</v>
      </c>
      <c r="N357" s="370">
        <v>6.3</v>
      </c>
      <c r="O357" s="370">
        <v>6.3</v>
      </c>
      <c r="P357" s="371">
        <v>5.5</v>
      </c>
      <c r="Q357" s="371" t="s">
        <v>5107</v>
      </c>
      <c r="R357" s="372">
        <v>-55</v>
      </c>
      <c r="S357" s="372">
        <v>105</v>
      </c>
      <c r="T357" s="372">
        <v>0</v>
      </c>
      <c r="U357" s="371">
        <v>2.5</v>
      </c>
      <c r="V357" s="311">
        <v>1</v>
      </c>
      <c r="W357" s="311">
        <v>0.88</v>
      </c>
      <c r="X357" s="363"/>
      <c r="Y357" s="363"/>
      <c r="Z357" s="324"/>
      <c r="AA357" s="363">
        <v>2</v>
      </c>
    </row>
    <row r="358" spans="1:27" ht="14.1" customHeight="1">
      <c r="A358" s="363" t="s">
        <v>5089</v>
      </c>
      <c r="B358" s="368" t="s">
        <v>5138</v>
      </c>
      <c r="C358" s="368">
        <v>22</v>
      </c>
      <c r="D358" s="368">
        <v>0.2</v>
      </c>
      <c r="E358" s="368">
        <v>0</v>
      </c>
      <c r="F358" s="368">
        <v>1</v>
      </c>
      <c r="G358" s="368">
        <v>35</v>
      </c>
      <c r="H358" s="369">
        <v>0.35</v>
      </c>
      <c r="I358" s="368">
        <v>0.35</v>
      </c>
      <c r="J358" s="368">
        <v>0.35</v>
      </c>
      <c r="K358" s="368">
        <v>2.5</v>
      </c>
      <c r="L358" s="368">
        <v>2.6</v>
      </c>
      <c r="M358" s="368" t="s">
        <v>5106</v>
      </c>
      <c r="N358" s="370">
        <v>6.3</v>
      </c>
      <c r="O358" s="370">
        <v>6.3</v>
      </c>
      <c r="P358" s="371">
        <v>6</v>
      </c>
      <c r="Q358" s="371" t="s">
        <v>5107</v>
      </c>
      <c r="R358" s="372">
        <v>-55</v>
      </c>
      <c r="S358" s="372">
        <v>105</v>
      </c>
      <c r="T358" s="372">
        <v>0</v>
      </c>
      <c r="U358" s="371">
        <v>2.5</v>
      </c>
      <c r="V358" s="311">
        <v>1</v>
      </c>
      <c r="W358" s="311">
        <v>1.07</v>
      </c>
      <c r="X358" s="363"/>
      <c r="Y358" s="363"/>
      <c r="Z358" s="324"/>
      <c r="AA358" s="363">
        <v>2</v>
      </c>
    </row>
    <row r="359" spans="1:27" ht="14.1" customHeight="1">
      <c r="A359" s="363" t="s">
        <v>5089</v>
      </c>
      <c r="B359" s="368" t="s">
        <v>5139</v>
      </c>
      <c r="C359" s="368">
        <v>22</v>
      </c>
      <c r="D359" s="368">
        <v>0.2</v>
      </c>
      <c r="E359" s="368">
        <v>0</v>
      </c>
      <c r="F359" s="368">
        <v>1</v>
      </c>
      <c r="G359" s="368">
        <v>35</v>
      </c>
      <c r="H359" s="369">
        <v>0.35</v>
      </c>
      <c r="I359" s="368">
        <v>0.35</v>
      </c>
      <c r="J359" s="368">
        <v>0.35</v>
      </c>
      <c r="K359" s="368">
        <v>2.7</v>
      </c>
      <c r="L359" s="368">
        <v>2.6</v>
      </c>
      <c r="M359" s="368" t="s">
        <v>5106</v>
      </c>
      <c r="N359" s="370">
        <v>6.3</v>
      </c>
      <c r="O359" s="370">
        <v>6.3</v>
      </c>
      <c r="P359" s="371">
        <v>6</v>
      </c>
      <c r="Q359" s="371" t="s">
        <v>5107</v>
      </c>
      <c r="R359" s="372">
        <v>-55</v>
      </c>
      <c r="S359" s="372">
        <v>105</v>
      </c>
      <c r="T359" s="372">
        <v>1</v>
      </c>
      <c r="U359" s="371">
        <v>0</v>
      </c>
      <c r="V359" s="311">
        <v>1000</v>
      </c>
      <c r="W359" s="311">
        <v>0.43125000000000002</v>
      </c>
      <c r="X359" s="363"/>
      <c r="Y359" s="363"/>
      <c r="Z359" s="324"/>
      <c r="AA359" s="363">
        <v>2</v>
      </c>
    </row>
    <row r="360" spans="1:27" ht="14.1" customHeight="1">
      <c r="A360" s="363" t="s">
        <v>5089</v>
      </c>
      <c r="B360" s="363" t="s">
        <v>5140</v>
      </c>
      <c r="C360" s="363">
        <v>22</v>
      </c>
      <c r="D360" s="363">
        <v>0.2</v>
      </c>
      <c r="E360" s="363">
        <v>0</v>
      </c>
      <c r="F360" s="363">
        <v>1</v>
      </c>
      <c r="G360" s="363">
        <v>16</v>
      </c>
      <c r="H360" s="363">
        <v>0.36</v>
      </c>
      <c r="I360" s="363">
        <v>0.36</v>
      </c>
      <c r="J360" s="363">
        <v>0.36</v>
      </c>
      <c r="K360" s="363">
        <f>MIN(MAX(P360,1),10)</f>
        <v>5.8</v>
      </c>
      <c r="L360" s="363">
        <v>0.24</v>
      </c>
      <c r="M360" s="363" t="s">
        <v>290</v>
      </c>
      <c r="N360" s="363">
        <v>5</v>
      </c>
      <c r="O360" s="363">
        <v>5</v>
      </c>
      <c r="P360" s="363">
        <v>5.8</v>
      </c>
      <c r="Q360" s="363" t="s">
        <v>5141</v>
      </c>
      <c r="R360" s="363">
        <v>-55</v>
      </c>
      <c r="S360" s="363">
        <v>105</v>
      </c>
      <c r="T360" s="363">
        <v>1</v>
      </c>
      <c r="U360" s="363">
        <v>0</v>
      </c>
      <c r="V360" s="311">
        <v>1000</v>
      </c>
      <c r="W360" s="311">
        <v>0.12562999999999999</v>
      </c>
      <c r="X360" s="363"/>
      <c r="Y360" s="363"/>
      <c r="Z360" s="363"/>
      <c r="AA360" s="363">
        <v>2</v>
      </c>
    </row>
    <row r="361" spans="1:27" ht="14.1" customHeight="1">
      <c r="A361" s="363" t="s">
        <v>5089</v>
      </c>
      <c r="B361" s="363" t="s">
        <v>5142</v>
      </c>
      <c r="C361" s="363">
        <v>22</v>
      </c>
      <c r="D361" s="363">
        <v>0.2</v>
      </c>
      <c r="E361" s="363">
        <v>0</v>
      </c>
      <c r="F361" s="363">
        <v>1</v>
      </c>
      <c r="G361" s="363">
        <v>25</v>
      </c>
      <c r="H361" s="363">
        <v>0.36</v>
      </c>
      <c r="I361" s="363">
        <v>0.36</v>
      </c>
      <c r="J361" s="363">
        <v>0.36</v>
      </c>
      <c r="K361" s="363">
        <f>MIN(MAX(P361,1),10)</f>
        <v>5.8</v>
      </c>
      <c r="L361" s="363">
        <v>0.24</v>
      </c>
      <c r="M361" s="363" t="s">
        <v>290</v>
      </c>
      <c r="N361" s="363">
        <v>5</v>
      </c>
      <c r="O361" s="363">
        <v>5</v>
      </c>
      <c r="P361" s="363">
        <v>5.8</v>
      </c>
      <c r="Q361" s="363" t="s">
        <v>5141</v>
      </c>
      <c r="R361" s="363">
        <v>-55</v>
      </c>
      <c r="S361" s="363">
        <v>105</v>
      </c>
      <c r="T361" s="363">
        <v>1</v>
      </c>
      <c r="U361" s="363">
        <v>0</v>
      </c>
      <c r="V361" s="311">
        <v>1000</v>
      </c>
      <c r="W361" s="311">
        <v>0.12562999999999999</v>
      </c>
      <c r="X361" s="363"/>
      <c r="Y361" s="363"/>
      <c r="Z361" s="363"/>
      <c r="AA361" s="363">
        <v>2</v>
      </c>
    </row>
    <row r="362" spans="1:27" ht="14.1" customHeight="1">
      <c r="A362" s="363" t="s">
        <v>5089</v>
      </c>
      <c r="B362" s="363" t="s">
        <v>5143</v>
      </c>
      <c r="C362" s="363">
        <v>22</v>
      </c>
      <c r="D362" s="363">
        <v>0.2</v>
      </c>
      <c r="E362" s="363">
        <v>0</v>
      </c>
      <c r="F362" s="363">
        <v>1</v>
      </c>
      <c r="G362" s="363">
        <v>35</v>
      </c>
      <c r="H362" s="363">
        <v>0.36</v>
      </c>
      <c r="I362" s="363">
        <v>0.36</v>
      </c>
      <c r="J362" s="363">
        <v>0.36</v>
      </c>
      <c r="K362" s="363">
        <f>MIN(MAX(P362,1),10)</f>
        <v>5.8</v>
      </c>
      <c r="L362" s="363">
        <v>0.24</v>
      </c>
      <c r="M362" s="363" t="s">
        <v>290</v>
      </c>
      <c r="N362" s="363">
        <v>5</v>
      </c>
      <c r="O362" s="363">
        <v>5</v>
      </c>
      <c r="P362" s="363">
        <v>5.8</v>
      </c>
      <c r="Q362" s="363" t="s">
        <v>5141</v>
      </c>
      <c r="R362" s="363">
        <v>-55</v>
      </c>
      <c r="S362" s="363">
        <v>105</v>
      </c>
      <c r="T362" s="363">
        <v>1</v>
      </c>
      <c r="U362" s="363">
        <v>0</v>
      </c>
      <c r="V362" s="311">
        <v>1000</v>
      </c>
      <c r="W362" s="311">
        <v>0.12562999999999999</v>
      </c>
      <c r="X362" s="363"/>
      <c r="Y362" s="363"/>
      <c r="Z362" s="363"/>
      <c r="AA362" s="363">
        <v>2</v>
      </c>
    </row>
    <row r="363" spans="1:27" ht="14.1" customHeight="1">
      <c r="A363" s="363" t="s">
        <v>5089</v>
      </c>
      <c r="B363" s="363" t="s">
        <v>5144</v>
      </c>
      <c r="C363" s="363">
        <v>27</v>
      </c>
      <c r="D363" s="363">
        <v>0.2</v>
      </c>
      <c r="E363" s="363">
        <v>0</v>
      </c>
      <c r="F363" s="363">
        <v>1</v>
      </c>
      <c r="G363" s="363">
        <v>35</v>
      </c>
      <c r="H363" s="363">
        <v>0.06</v>
      </c>
      <c r="I363" s="363">
        <v>0.06</v>
      </c>
      <c r="J363" s="363">
        <v>0.06</v>
      </c>
      <c r="K363" s="363">
        <f>MIN(MAX(P363,1),10)</f>
        <v>5.8</v>
      </c>
      <c r="L363" s="363">
        <v>1.3</v>
      </c>
      <c r="M363" s="363" t="s">
        <v>291</v>
      </c>
      <c r="N363" s="363">
        <v>6.3</v>
      </c>
      <c r="O363" s="363">
        <v>6.3</v>
      </c>
      <c r="P363" s="363">
        <v>5.8</v>
      </c>
      <c r="Q363" s="363" t="s">
        <v>5099</v>
      </c>
      <c r="R363" s="363">
        <v>-55</v>
      </c>
      <c r="S363" s="363">
        <v>105</v>
      </c>
      <c r="T363" s="363">
        <v>1</v>
      </c>
      <c r="U363" s="363">
        <v>0</v>
      </c>
      <c r="V363" s="311">
        <v>1000</v>
      </c>
      <c r="W363" s="311">
        <v>0.56230999999999998</v>
      </c>
      <c r="X363" s="363"/>
      <c r="Y363" s="363"/>
      <c r="Z363" s="363"/>
      <c r="AA363" s="363">
        <v>2</v>
      </c>
    </row>
    <row r="364" spans="1:27" ht="14.1" customHeight="1">
      <c r="A364" s="363" t="s">
        <v>5089</v>
      </c>
      <c r="B364" s="368" t="s">
        <v>5145</v>
      </c>
      <c r="C364" s="368">
        <v>27</v>
      </c>
      <c r="D364" s="368">
        <v>0.2</v>
      </c>
      <c r="E364" s="368">
        <v>0</v>
      </c>
      <c r="F364" s="368">
        <v>1</v>
      </c>
      <c r="G364" s="368">
        <v>25</v>
      </c>
      <c r="H364" s="369">
        <v>0.4</v>
      </c>
      <c r="I364" s="368">
        <v>0.4</v>
      </c>
      <c r="J364" s="368">
        <v>0.4</v>
      </c>
      <c r="K364" s="368">
        <v>2.1</v>
      </c>
      <c r="L364" s="368">
        <v>2.4500000000000002</v>
      </c>
      <c r="M364" s="368" t="s">
        <v>5146</v>
      </c>
      <c r="N364" s="370">
        <v>5</v>
      </c>
      <c r="O364" s="370">
        <v>5</v>
      </c>
      <c r="P364" s="371">
        <v>6</v>
      </c>
      <c r="Q364" s="371" t="s">
        <v>5107</v>
      </c>
      <c r="R364" s="372">
        <v>-55</v>
      </c>
      <c r="S364" s="372">
        <v>105</v>
      </c>
      <c r="T364" s="372">
        <v>1</v>
      </c>
      <c r="U364" s="371">
        <v>0</v>
      </c>
      <c r="V364" s="311">
        <v>1500</v>
      </c>
      <c r="W364" s="311">
        <v>0.35277999999999998</v>
      </c>
      <c r="X364" s="363"/>
      <c r="Y364" s="363"/>
      <c r="Z364" s="324"/>
      <c r="AA364" s="363">
        <v>2</v>
      </c>
    </row>
    <row r="365" spans="1:27" ht="14.1" customHeight="1">
      <c r="A365" s="363" t="s">
        <v>5089</v>
      </c>
      <c r="B365" s="363" t="s">
        <v>5147</v>
      </c>
      <c r="C365" s="363">
        <v>33</v>
      </c>
      <c r="D365" s="363">
        <v>0.2</v>
      </c>
      <c r="E365" s="363">
        <v>0</v>
      </c>
      <c r="F365" s="363">
        <v>1</v>
      </c>
      <c r="G365" s="363">
        <v>25</v>
      </c>
      <c r="H365" s="363">
        <v>9.6645172963985195E-3</v>
      </c>
      <c r="I365" s="363">
        <v>9.0700795144888005E-3</v>
      </c>
      <c r="J365" s="363">
        <v>8.9958780157113304E-3</v>
      </c>
      <c r="K365" s="363">
        <f>MIN(MAX(P365,1),10)</f>
        <v>1.9</v>
      </c>
      <c r="L365" s="363">
        <v>3.2</v>
      </c>
      <c r="M365" s="363" t="s">
        <v>291</v>
      </c>
      <c r="N365" s="363">
        <v>7.3</v>
      </c>
      <c r="O365" s="363">
        <v>4.3</v>
      </c>
      <c r="P365" s="363">
        <v>1.9</v>
      </c>
      <c r="Q365" s="363" t="s">
        <v>5092</v>
      </c>
      <c r="R365" s="363">
        <v>-55</v>
      </c>
      <c r="S365" s="363">
        <v>105</v>
      </c>
      <c r="T365" s="363">
        <v>1</v>
      </c>
      <c r="U365" s="363"/>
      <c r="V365" s="311">
        <v>3500</v>
      </c>
      <c r="W365" s="311">
        <v>0.68081999999999998</v>
      </c>
      <c r="X365" s="363" t="s">
        <v>5093</v>
      </c>
      <c r="Y365" s="363"/>
      <c r="Z365" s="363"/>
      <c r="AA365" s="363">
        <v>2</v>
      </c>
    </row>
    <row r="366" spans="1:27" ht="14.1" customHeight="1">
      <c r="A366" s="363" t="s">
        <v>5089</v>
      </c>
      <c r="B366" s="363" t="s">
        <v>5148</v>
      </c>
      <c r="C366" s="363">
        <v>33</v>
      </c>
      <c r="D366" s="363">
        <v>0.2</v>
      </c>
      <c r="E366" s="363">
        <v>0</v>
      </c>
      <c r="F366" s="363">
        <v>1</v>
      </c>
      <c r="G366" s="363">
        <v>16</v>
      </c>
      <c r="H366" s="363">
        <v>1.46525771041671E-2</v>
      </c>
      <c r="I366" s="363">
        <v>1.4127823082922099E-2</v>
      </c>
      <c r="J366" s="363">
        <v>1.40500334240113E-2</v>
      </c>
      <c r="K366" s="363">
        <f>MIN(MAX(P366,1),10)</f>
        <v>1.9</v>
      </c>
      <c r="L366" s="363">
        <v>3.2</v>
      </c>
      <c r="M366" s="363" t="s">
        <v>291</v>
      </c>
      <c r="N366" s="363">
        <v>7.3</v>
      </c>
      <c r="O366" s="363">
        <v>4.3</v>
      </c>
      <c r="P366" s="363">
        <v>1.9</v>
      </c>
      <c r="Q366" s="363" t="s">
        <v>5092</v>
      </c>
      <c r="R366" s="363">
        <v>-55</v>
      </c>
      <c r="S366" s="363">
        <v>105</v>
      </c>
      <c r="T366" s="363">
        <v>1</v>
      </c>
      <c r="U366" s="363"/>
      <c r="V366" s="311">
        <v>3500</v>
      </c>
      <c r="W366" s="311">
        <v>0.59150000000000003</v>
      </c>
      <c r="X366" s="363" t="s">
        <v>5093</v>
      </c>
      <c r="Y366" s="363"/>
      <c r="Z366" s="363"/>
      <c r="AA366" s="363">
        <v>2</v>
      </c>
    </row>
    <row r="367" spans="1:27" ht="14.1" customHeight="1">
      <c r="A367" s="363" t="s">
        <v>5089</v>
      </c>
      <c r="B367" s="363" t="s">
        <v>5149</v>
      </c>
      <c r="C367" s="363">
        <v>33</v>
      </c>
      <c r="D367" s="363">
        <v>0.2</v>
      </c>
      <c r="E367" s="363">
        <v>0</v>
      </c>
      <c r="F367" s="363">
        <v>1</v>
      </c>
      <c r="G367" s="363">
        <v>16</v>
      </c>
      <c r="H367" s="363">
        <v>1.9628705860272301E-2</v>
      </c>
      <c r="I367" s="363">
        <v>1.8923866584022099E-2</v>
      </c>
      <c r="J367" s="363">
        <v>1.8767821469410199E-2</v>
      </c>
      <c r="K367" s="363">
        <f>MIN(MAX(P367,1),10)</f>
        <v>1.1000000000000001</v>
      </c>
      <c r="L367" s="363">
        <v>3.2</v>
      </c>
      <c r="M367" s="363" t="s">
        <v>291</v>
      </c>
      <c r="N367" s="363">
        <v>7.3</v>
      </c>
      <c r="O367" s="363">
        <v>4.3</v>
      </c>
      <c r="P367" s="363">
        <v>1.1000000000000001</v>
      </c>
      <c r="Q367" s="363" t="s">
        <v>5092</v>
      </c>
      <c r="R367" s="363">
        <v>-55</v>
      </c>
      <c r="S367" s="363">
        <v>105</v>
      </c>
      <c r="T367" s="363">
        <v>1</v>
      </c>
      <c r="U367" s="363"/>
      <c r="V367" s="311">
        <v>3500</v>
      </c>
      <c r="W367" s="311">
        <v>0.66961999999999999</v>
      </c>
      <c r="X367" s="363" t="s">
        <v>5093</v>
      </c>
      <c r="Y367" s="363"/>
      <c r="Z367" s="363"/>
      <c r="AA367" s="363">
        <v>2</v>
      </c>
    </row>
    <row r="368" spans="1:27" ht="14.1" customHeight="1">
      <c r="A368" s="363" t="s">
        <v>5089</v>
      </c>
      <c r="B368" s="363" t="s">
        <v>5150</v>
      </c>
      <c r="C368" s="363">
        <v>33</v>
      </c>
      <c r="D368" s="363">
        <v>0.2</v>
      </c>
      <c r="E368" s="363">
        <v>0</v>
      </c>
      <c r="F368" s="363">
        <v>1</v>
      </c>
      <c r="G368" s="363">
        <v>16</v>
      </c>
      <c r="H368" s="363">
        <v>0.04</v>
      </c>
      <c r="I368" s="363">
        <v>0.04</v>
      </c>
      <c r="J368" s="363">
        <v>0.04</v>
      </c>
      <c r="K368" s="363">
        <v>1.8</v>
      </c>
      <c r="L368" s="363">
        <v>1.8</v>
      </c>
      <c r="M368" s="363" t="s">
        <v>5151</v>
      </c>
      <c r="N368" s="363">
        <v>7.3</v>
      </c>
      <c r="O368" s="363">
        <v>4.3</v>
      </c>
      <c r="P368" s="363">
        <v>1.1499999999999999</v>
      </c>
      <c r="Q368" s="363" t="s">
        <v>445</v>
      </c>
      <c r="R368" s="363">
        <v>-55</v>
      </c>
      <c r="S368" s="363">
        <v>105</v>
      </c>
      <c r="T368" s="363">
        <v>1</v>
      </c>
      <c r="U368" s="363">
        <v>0</v>
      </c>
      <c r="V368" s="311">
        <v>10000</v>
      </c>
      <c r="W368" s="311">
        <v>0.87975000000000003</v>
      </c>
      <c r="X368" s="363"/>
      <c r="Y368" s="363"/>
      <c r="Z368" s="363"/>
      <c r="AA368" s="364">
        <v>2</v>
      </c>
    </row>
    <row r="369" spans="1:27" ht="14.1" customHeight="1">
      <c r="A369" s="363" t="s">
        <v>5089</v>
      </c>
      <c r="B369" s="363" t="s">
        <v>5152</v>
      </c>
      <c r="C369" s="363">
        <v>33</v>
      </c>
      <c r="D369" s="363">
        <v>0.2</v>
      </c>
      <c r="E369" s="363">
        <v>0</v>
      </c>
      <c r="F369" s="363">
        <v>1</v>
      </c>
      <c r="G369" s="363">
        <v>50</v>
      </c>
      <c r="H369" s="363">
        <v>0.04</v>
      </c>
      <c r="I369" s="363">
        <v>0.04</v>
      </c>
      <c r="J369" s="363">
        <v>0.04</v>
      </c>
      <c r="K369" s="363">
        <f>MIN(MAX(P369,1),10)</f>
        <v>7.7</v>
      </c>
      <c r="L369" s="363">
        <v>1.6</v>
      </c>
      <c r="M369" s="363" t="s">
        <v>5130</v>
      </c>
      <c r="N369" s="363">
        <v>6.3</v>
      </c>
      <c r="O369" s="363">
        <v>6.3</v>
      </c>
      <c r="P369" s="363">
        <v>7.7</v>
      </c>
      <c r="Q369" s="363" t="s">
        <v>5099</v>
      </c>
      <c r="R369" s="363">
        <v>-55</v>
      </c>
      <c r="S369" s="363">
        <v>105</v>
      </c>
      <c r="T369" s="363">
        <v>1</v>
      </c>
      <c r="U369" s="363">
        <v>0</v>
      </c>
      <c r="V369" s="311">
        <v>900</v>
      </c>
      <c r="W369" s="311">
        <v>0.76556000000000002</v>
      </c>
      <c r="X369" s="363"/>
      <c r="Y369" s="363"/>
      <c r="Z369" s="363"/>
      <c r="AA369" s="363">
        <v>2</v>
      </c>
    </row>
    <row r="370" spans="1:27" ht="14.1" customHeight="1">
      <c r="A370" s="363" t="s">
        <v>5089</v>
      </c>
      <c r="B370" s="363" t="s">
        <v>5153</v>
      </c>
      <c r="C370" s="363">
        <v>33</v>
      </c>
      <c r="D370" s="363">
        <v>0.2</v>
      </c>
      <c r="E370" s="363">
        <v>0</v>
      </c>
      <c r="F370" s="363">
        <v>1</v>
      </c>
      <c r="G370" s="363">
        <v>50</v>
      </c>
      <c r="H370" s="363">
        <v>0.04</v>
      </c>
      <c r="I370" s="363">
        <v>0.04</v>
      </c>
      <c r="J370" s="363">
        <v>0.04</v>
      </c>
      <c r="K370" s="363">
        <f>MIN(MAX(P370,1),10)</f>
        <v>7.7</v>
      </c>
      <c r="L370" s="363">
        <v>1.1000000000000001</v>
      </c>
      <c r="M370" s="363" t="s">
        <v>5130</v>
      </c>
      <c r="N370" s="363">
        <v>6.3</v>
      </c>
      <c r="O370" s="363">
        <v>6.3</v>
      </c>
      <c r="P370" s="363">
        <v>7.7</v>
      </c>
      <c r="Q370" s="363" t="s">
        <v>5099</v>
      </c>
      <c r="R370" s="363">
        <v>-55</v>
      </c>
      <c r="S370" s="363">
        <v>125</v>
      </c>
      <c r="T370" s="363">
        <v>1</v>
      </c>
      <c r="U370" s="363">
        <v>0</v>
      </c>
      <c r="V370" s="311">
        <v>900</v>
      </c>
      <c r="W370" s="311">
        <v>0.90476999999999996</v>
      </c>
      <c r="X370" s="363"/>
      <c r="Y370" s="363"/>
      <c r="Z370" s="363"/>
      <c r="AA370" s="363">
        <v>2</v>
      </c>
    </row>
    <row r="371" spans="1:27" ht="14.1" customHeight="1">
      <c r="A371" s="363" t="s">
        <v>5089</v>
      </c>
      <c r="B371" s="363" t="s">
        <v>5154</v>
      </c>
      <c r="C371" s="363">
        <v>33</v>
      </c>
      <c r="D371" s="363">
        <v>0.2</v>
      </c>
      <c r="E371" s="363">
        <v>0</v>
      </c>
      <c r="F371" s="363">
        <v>1</v>
      </c>
      <c r="G371" s="363">
        <v>63</v>
      </c>
      <c r="H371" s="363">
        <v>0.04</v>
      </c>
      <c r="I371" s="363">
        <v>0.04</v>
      </c>
      <c r="J371" s="363">
        <v>0.04</v>
      </c>
      <c r="K371" s="363">
        <f>MIN(MAX(P371,1),10)</f>
        <v>10</v>
      </c>
      <c r="L371" s="363">
        <v>1.7</v>
      </c>
      <c r="M371" s="363" t="s">
        <v>5155</v>
      </c>
      <c r="N371" s="363">
        <v>8</v>
      </c>
      <c r="O371" s="363">
        <v>8</v>
      </c>
      <c r="P371" s="363">
        <v>10.199999999999999</v>
      </c>
      <c r="Q371" s="363" t="s">
        <v>5099</v>
      </c>
      <c r="R371" s="363">
        <v>-55</v>
      </c>
      <c r="S371" s="363">
        <v>105</v>
      </c>
      <c r="T371" s="363">
        <v>1</v>
      </c>
      <c r="U371" s="363">
        <v>0</v>
      </c>
      <c r="V371" s="311">
        <v>500</v>
      </c>
      <c r="W371" s="311">
        <v>1.12504</v>
      </c>
      <c r="X371" s="363"/>
      <c r="Y371" s="363"/>
      <c r="Z371" s="363"/>
      <c r="AA371" s="363">
        <v>2</v>
      </c>
    </row>
    <row r="372" spans="1:27" ht="14.1" customHeight="1">
      <c r="A372" s="363" t="s">
        <v>5089</v>
      </c>
      <c r="B372" s="363" t="s">
        <v>5156</v>
      </c>
      <c r="C372" s="363">
        <v>33</v>
      </c>
      <c r="D372" s="363">
        <v>0.2</v>
      </c>
      <c r="E372" s="363">
        <v>0</v>
      </c>
      <c r="F372" s="363">
        <v>1</v>
      </c>
      <c r="G372" s="363">
        <v>63</v>
      </c>
      <c r="H372" s="363">
        <v>0.04</v>
      </c>
      <c r="I372" s="363">
        <v>0.04</v>
      </c>
      <c r="J372" s="363">
        <v>0.04</v>
      </c>
      <c r="K372" s="363">
        <f>MIN(MAX(P372,1),10)</f>
        <v>10</v>
      </c>
      <c r="L372" s="363">
        <v>1.1000000000000001</v>
      </c>
      <c r="M372" s="363" t="s">
        <v>5155</v>
      </c>
      <c r="N372" s="363">
        <v>8</v>
      </c>
      <c r="O372" s="363">
        <v>8</v>
      </c>
      <c r="P372" s="363">
        <v>10.199999999999999</v>
      </c>
      <c r="Q372" s="363" t="s">
        <v>5099</v>
      </c>
      <c r="R372" s="363">
        <v>-55</v>
      </c>
      <c r="S372" s="363">
        <v>125</v>
      </c>
      <c r="T372" s="363">
        <v>1</v>
      </c>
      <c r="U372" s="363">
        <v>0</v>
      </c>
      <c r="V372" s="311">
        <v>500</v>
      </c>
      <c r="W372" s="311">
        <v>1.3182799999999999</v>
      </c>
      <c r="X372" s="363"/>
      <c r="Y372" s="363"/>
      <c r="Z372" s="363"/>
      <c r="AA372" s="363">
        <v>2</v>
      </c>
    </row>
    <row r="373" spans="1:27" ht="14.1" customHeight="1">
      <c r="A373" s="363" t="s">
        <v>5089</v>
      </c>
      <c r="B373" s="363" t="s">
        <v>5157</v>
      </c>
      <c r="C373" s="363">
        <v>33</v>
      </c>
      <c r="D373" s="363">
        <v>0.2</v>
      </c>
      <c r="E373" s="363">
        <v>0</v>
      </c>
      <c r="F373" s="363">
        <v>1</v>
      </c>
      <c r="G373" s="363">
        <v>20</v>
      </c>
      <c r="H373" s="363">
        <v>0.06</v>
      </c>
      <c r="I373" s="363">
        <v>0.06</v>
      </c>
      <c r="J373" s="363">
        <v>0.06</v>
      </c>
      <c r="K373" s="363">
        <v>2</v>
      </c>
      <c r="L373" s="363">
        <v>1.4</v>
      </c>
      <c r="M373" s="363" t="s">
        <v>5097</v>
      </c>
      <c r="N373" s="363">
        <v>7.3</v>
      </c>
      <c r="O373" s="363">
        <v>4.3</v>
      </c>
      <c r="P373" s="363">
        <v>1.9</v>
      </c>
      <c r="Q373" s="363" t="s">
        <v>445</v>
      </c>
      <c r="R373" s="363">
        <v>-55</v>
      </c>
      <c r="S373" s="363">
        <v>105</v>
      </c>
      <c r="T373" s="363">
        <v>1</v>
      </c>
      <c r="U373" s="363">
        <v>0</v>
      </c>
      <c r="V373" s="311">
        <v>15000</v>
      </c>
      <c r="W373" s="311">
        <v>0.61353000000000002</v>
      </c>
      <c r="X373" s="363"/>
      <c r="Y373" s="363"/>
      <c r="Z373" s="363"/>
      <c r="AA373" s="364">
        <v>2</v>
      </c>
    </row>
    <row r="374" spans="1:27" ht="14.1" customHeight="1">
      <c r="A374" s="363" t="s">
        <v>5089</v>
      </c>
      <c r="B374" s="363" t="s">
        <v>5158</v>
      </c>
      <c r="C374" s="363">
        <v>33</v>
      </c>
      <c r="D374" s="363">
        <v>0.2</v>
      </c>
      <c r="E374" s="363">
        <v>0</v>
      </c>
      <c r="F374" s="363">
        <v>1</v>
      </c>
      <c r="G374" s="363">
        <v>25</v>
      </c>
      <c r="H374" s="363">
        <v>0.06</v>
      </c>
      <c r="I374" s="363">
        <v>0.06</v>
      </c>
      <c r="J374" s="363">
        <v>0.06</v>
      </c>
      <c r="K374" s="363">
        <v>2</v>
      </c>
      <c r="L374" s="363">
        <v>1.4</v>
      </c>
      <c r="M374" s="363" t="s">
        <v>5097</v>
      </c>
      <c r="N374" s="363">
        <v>7.3</v>
      </c>
      <c r="O374" s="363">
        <v>4.3</v>
      </c>
      <c r="P374" s="363">
        <v>1.9</v>
      </c>
      <c r="Q374" s="363" t="s">
        <v>445</v>
      </c>
      <c r="R374" s="363">
        <v>-55</v>
      </c>
      <c r="S374" s="363">
        <v>105</v>
      </c>
      <c r="T374" s="363">
        <v>1</v>
      </c>
      <c r="U374" s="363">
        <v>0</v>
      </c>
      <c r="V374" s="311">
        <v>3000</v>
      </c>
      <c r="W374" s="311">
        <v>0.91098000000000001</v>
      </c>
      <c r="X374" s="363"/>
      <c r="Y374" s="363"/>
      <c r="Z374" s="363"/>
      <c r="AA374" s="364">
        <v>2</v>
      </c>
    </row>
    <row r="375" spans="1:27" ht="14.1" customHeight="1">
      <c r="A375" s="363" t="s">
        <v>5089</v>
      </c>
      <c r="B375" s="365" t="s">
        <v>5159</v>
      </c>
      <c r="C375" s="363">
        <v>33</v>
      </c>
      <c r="D375" s="363">
        <v>0.2</v>
      </c>
      <c r="E375" s="363">
        <v>0</v>
      </c>
      <c r="F375" s="363">
        <v>1</v>
      </c>
      <c r="G375" s="363">
        <v>12.5</v>
      </c>
      <c r="H375" s="363">
        <v>7.0000000000000007E-2</v>
      </c>
      <c r="I375" s="363">
        <v>7.0000000000000007E-2</v>
      </c>
      <c r="J375" s="363">
        <v>7.0000000000000007E-2</v>
      </c>
      <c r="K375" s="363">
        <v>1.1000000000000001</v>
      </c>
      <c r="L375" s="363">
        <v>1</v>
      </c>
      <c r="M375" s="363" t="s">
        <v>5160</v>
      </c>
      <c r="N375" s="363">
        <v>3.5</v>
      </c>
      <c r="O375" s="363">
        <v>2.8</v>
      </c>
      <c r="P375" s="363">
        <v>1.1000000000000001</v>
      </c>
      <c r="Q375" s="363" t="s">
        <v>445</v>
      </c>
      <c r="R375" s="363">
        <v>-55</v>
      </c>
      <c r="S375" s="363">
        <v>105</v>
      </c>
      <c r="T375" s="363">
        <v>1</v>
      </c>
      <c r="U375" s="363">
        <v>0</v>
      </c>
      <c r="V375" s="311">
        <v>2500</v>
      </c>
      <c r="W375" s="311">
        <v>0.46172000000000002</v>
      </c>
      <c r="X375" s="366"/>
      <c r="Y375" s="367"/>
      <c r="Z375" s="367"/>
      <c r="AA375" s="364">
        <v>2</v>
      </c>
    </row>
    <row r="376" spans="1:27" ht="14.1" customHeight="1">
      <c r="A376" s="363" t="s">
        <v>5089</v>
      </c>
      <c r="B376" s="363" t="s">
        <v>5161</v>
      </c>
      <c r="C376" s="363">
        <v>33</v>
      </c>
      <c r="D376" s="363">
        <v>0.2</v>
      </c>
      <c r="E376" s="363">
        <v>0</v>
      </c>
      <c r="F376" s="363">
        <v>1</v>
      </c>
      <c r="G376" s="363">
        <v>16</v>
      </c>
      <c r="H376" s="363">
        <v>7.0000000000000007E-2</v>
      </c>
      <c r="I376" s="363">
        <v>7.0000000000000007E-2</v>
      </c>
      <c r="J376" s="363">
        <v>7.0000000000000007E-2</v>
      </c>
      <c r="K376" s="363">
        <v>2</v>
      </c>
      <c r="L376" s="363">
        <v>1.4</v>
      </c>
      <c r="M376" s="363" t="s">
        <v>5097</v>
      </c>
      <c r="N376" s="363">
        <v>7.3</v>
      </c>
      <c r="O376" s="363">
        <v>4.3</v>
      </c>
      <c r="P376" s="363">
        <v>1.9</v>
      </c>
      <c r="Q376" s="363" t="s">
        <v>445</v>
      </c>
      <c r="R376" s="363">
        <v>-55</v>
      </c>
      <c r="S376" s="363">
        <v>105</v>
      </c>
      <c r="T376" s="363">
        <v>1</v>
      </c>
      <c r="U376" s="363">
        <v>0</v>
      </c>
      <c r="V376" s="311">
        <v>3000</v>
      </c>
      <c r="W376" s="311">
        <v>0.72751999999999994</v>
      </c>
      <c r="X376" s="363"/>
      <c r="Y376" s="363"/>
      <c r="Z376" s="363"/>
      <c r="AA376" s="364">
        <v>2</v>
      </c>
    </row>
    <row r="377" spans="1:27" ht="14.1" customHeight="1">
      <c r="A377" s="363" t="s">
        <v>5089</v>
      </c>
      <c r="B377" s="363" t="s">
        <v>5162</v>
      </c>
      <c r="C377" s="363">
        <v>33</v>
      </c>
      <c r="D377" s="363">
        <v>0.2</v>
      </c>
      <c r="E377" s="363">
        <v>0</v>
      </c>
      <c r="F377" s="363">
        <v>1</v>
      </c>
      <c r="G377" s="363">
        <v>25</v>
      </c>
      <c r="H377" s="363">
        <v>0.08</v>
      </c>
      <c r="I377" s="363">
        <v>0.08</v>
      </c>
      <c r="J377" s="363">
        <v>0.08</v>
      </c>
      <c r="K377" s="363">
        <f t="shared" ref="K377:K383" si="0">MIN(MAX(P377,1),10)</f>
        <v>5.8</v>
      </c>
      <c r="L377" s="363">
        <v>0.9</v>
      </c>
      <c r="M377" s="363" t="s">
        <v>290</v>
      </c>
      <c r="N377" s="363">
        <v>5</v>
      </c>
      <c r="O377" s="363">
        <v>5</v>
      </c>
      <c r="P377" s="363">
        <v>5.8</v>
      </c>
      <c r="Q377" s="363" t="s">
        <v>5099</v>
      </c>
      <c r="R377" s="363">
        <v>-55</v>
      </c>
      <c r="S377" s="363">
        <v>105</v>
      </c>
      <c r="T377" s="363">
        <v>1</v>
      </c>
      <c r="U377" s="363">
        <v>0</v>
      </c>
      <c r="V377" s="311">
        <v>1000</v>
      </c>
      <c r="W377" s="311">
        <v>0.52617000000000003</v>
      </c>
      <c r="X377" s="363"/>
      <c r="Y377" s="363"/>
      <c r="Z377" s="363"/>
      <c r="AA377" s="363">
        <v>2</v>
      </c>
    </row>
    <row r="378" spans="1:27" ht="14.1" customHeight="1">
      <c r="A378" s="363" t="s">
        <v>5089</v>
      </c>
      <c r="B378" s="363" t="s">
        <v>5163</v>
      </c>
      <c r="C378" s="363">
        <v>33</v>
      </c>
      <c r="D378" s="363">
        <v>0.2</v>
      </c>
      <c r="E378" s="363">
        <v>0</v>
      </c>
      <c r="F378" s="363">
        <v>1</v>
      </c>
      <c r="G378" s="363">
        <v>25</v>
      </c>
      <c r="H378" s="363">
        <v>0.08</v>
      </c>
      <c r="I378" s="363">
        <v>0.08</v>
      </c>
      <c r="J378" s="363">
        <v>0.08</v>
      </c>
      <c r="K378" s="363">
        <f t="shared" si="0"/>
        <v>5.8</v>
      </c>
      <c r="L378" s="363">
        <v>0.55000000000000004</v>
      </c>
      <c r="M378" s="363" t="s">
        <v>290</v>
      </c>
      <c r="N378" s="363">
        <v>5</v>
      </c>
      <c r="O378" s="363">
        <v>5</v>
      </c>
      <c r="P378" s="363">
        <v>5.8</v>
      </c>
      <c r="Q378" s="363" t="s">
        <v>7008</v>
      </c>
      <c r="R378" s="363">
        <v>-55</v>
      </c>
      <c r="S378" s="363">
        <v>125</v>
      </c>
      <c r="T378" s="363">
        <v>1</v>
      </c>
      <c r="U378" s="363">
        <v>0</v>
      </c>
      <c r="V378" s="311">
        <v>1000</v>
      </c>
      <c r="W378" s="311">
        <v>0.68930999999999998</v>
      </c>
      <c r="X378" s="363"/>
      <c r="Y378" s="363"/>
      <c r="Z378" s="363"/>
      <c r="AA378" s="363">
        <v>2</v>
      </c>
    </row>
    <row r="379" spans="1:27" ht="14.1" customHeight="1">
      <c r="A379" s="363" t="s">
        <v>5089</v>
      </c>
      <c r="B379" s="363" t="s">
        <v>5164</v>
      </c>
      <c r="C379" s="363">
        <v>33</v>
      </c>
      <c r="D379" s="363">
        <v>0.2</v>
      </c>
      <c r="E379" s="363">
        <v>0</v>
      </c>
      <c r="F379" s="363">
        <v>1</v>
      </c>
      <c r="G379" s="363">
        <v>25</v>
      </c>
      <c r="H379" s="363">
        <v>0.26</v>
      </c>
      <c r="I379" s="363">
        <v>0.26</v>
      </c>
      <c r="J379" s="363">
        <v>0.26</v>
      </c>
      <c r="K379" s="363">
        <f t="shared" si="0"/>
        <v>5.8</v>
      </c>
      <c r="L379" s="363">
        <v>0.3</v>
      </c>
      <c r="M379" s="363" t="s">
        <v>291</v>
      </c>
      <c r="N379" s="363">
        <v>6.3</v>
      </c>
      <c r="O379" s="363">
        <v>6.3</v>
      </c>
      <c r="P379" s="363">
        <v>5.8</v>
      </c>
      <c r="Q379" s="363" t="s">
        <v>5141</v>
      </c>
      <c r="R379" s="363">
        <v>-55</v>
      </c>
      <c r="S379" s="363">
        <v>105</v>
      </c>
      <c r="T379" s="363">
        <v>1</v>
      </c>
      <c r="U379" s="363">
        <v>0</v>
      </c>
      <c r="V379" s="311">
        <v>1000</v>
      </c>
      <c r="W379" s="311">
        <v>0.14807000000000001</v>
      </c>
      <c r="X379" s="363"/>
      <c r="Y379" s="363"/>
      <c r="Z379" s="363"/>
      <c r="AA379" s="363">
        <v>2</v>
      </c>
    </row>
    <row r="380" spans="1:27" ht="14.1" customHeight="1">
      <c r="A380" s="363" t="s">
        <v>5089</v>
      </c>
      <c r="B380" s="363" t="s">
        <v>5165</v>
      </c>
      <c r="C380" s="363">
        <v>33</v>
      </c>
      <c r="D380" s="363">
        <v>0.2</v>
      </c>
      <c r="E380" s="363">
        <v>0</v>
      </c>
      <c r="F380" s="363">
        <v>1</v>
      </c>
      <c r="G380" s="363">
        <v>35</v>
      </c>
      <c r="H380" s="363">
        <v>0.26</v>
      </c>
      <c r="I380" s="363">
        <v>0.26</v>
      </c>
      <c r="J380" s="363">
        <v>0.26</v>
      </c>
      <c r="K380" s="363">
        <f t="shared" si="0"/>
        <v>5.8</v>
      </c>
      <c r="L380" s="363">
        <v>0.3</v>
      </c>
      <c r="M380" s="363" t="s">
        <v>291</v>
      </c>
      <c r="N380" s="363">
        <v>6.3</v>
      </c>
      <c r="O380" s="363">
        <v>6.3</v>
      </c>
      <c r="P380" s="363">
        <v>5.8</v>
      </c>
      <c r="Q380" s="363" t="s">
        <v>5141</v>
      </c>
      <c r="R380" s="363">
        <v>-55</v>
      </c>
      <c r="S380" s="363">
        <v>105</v>
      </c>
      <c r="T380" s="363">
        <v>1</v>
      </c>
      <c r="U380" s="363">
        <v>0</v>
      </c>
      <c r="V380" s="311">
        <v>1000</v>
      </c>
      <c r="W380" s="311">
        <v>0.14807000000000001</v>
      </c>
      <c r="X380" s="363"/>
      <c r="Y380" s="363"/>
      <c r="Z380" s="363"/>
      <c r="AA380" s="363">
        <v>2</v>
      </c>
    </row>
    <row r="381" spans="1:27" ht="14.1" customHeight="1">
      <c r="A381" s="363" t="s">
        <v>5089</v>
      </c>
      <c r="B381" s="363" t="s">
        <v>5166</v>
      </c>
      <c r="C381" s="363">
        <v>33</v>
      </c>
      <c r="D381" s="363">
        <v>0.2</v>
      </c>
      <c r="E381" s="363">
        <v>0</v>
      </c>
      <c r="F381" s="363">
        <v>1</v>
      </c>
      <c r="G381" s="363">
        <v>10</v>
      </c>
      <c r="H381" s="363">
        <v>0.36</v>
      </c>
      <c r="I381" s="363">
        <v>0.36</v>
      </c>
      <c r="J381" s="363">
        <v>0.36</v>
      </c>
      <c r="K381" s="363">
        <f t="shared" si="0"/>
        <v>5.8</v>
      </c>
      <c r="L381" s="363">
        <v>0.24</v>
      </c>
      <c r="M381" s="363" t="s">
        <v>290</v>
      </c>
      <c r="N381" s="363">
        <v>5</v>
      </c>
      <c r="O381" s="363">
        <v>5</v>
      </c>
      <c r="P381" s="363">
        <v>5.8</v>
      </c>
      <c r="Q381" s="363" t="s">
        <v>5141</v>
      </c>
      <c r="R381" s="363">
        <v>-55</v>
      </c>
      <c r="S381" s="363">
        <v>105</v>
      </c>
      <c r="T381" s="363">
        <v>1</v>
      </c>
      <c r="U381" s="363">
        <v>0</v>
      </c>
      <c r="V381" s="311">
        <v>1000</v>
      </c>
      <c r="W381" s="311">
        <v>0.12562999999999999</v>
      </c>
      <c r="X381" s="363"/>
      <c r="Y381" s="363"/>
      <c r="Z381" s="363"/>
      <c r="AA381" s="363">
        <v>2</v>
      </c>
    </row>
    <row r="382" spans="1:27" ht="14.1" customHeight="1">
      <c r="A382" s="363" t="s">
        <v>5089</v>
      </c>
      <c r="B382" s="363" t="s">
        <v>5167</v>
      </c>
      <c r="C382" s="363">
        <v>33</v>
      </c>
      <c r="D382" s="363">
        <v>0.2</v>
      </c>
      <c r="E382" s="363">
        <v>0</v>
      </c>
      <c r="F382" s="363">
        <v>1</v>
      </c>
      <c r="G382" s="363">
        <v>25</v>
      </c>
      <c r="H382" s="363">
        <v>0.36</v>
      </c>
      <c r="I382" s="363">
        <v>0.36</v>
      </c>
      <c r="J382" s="363">
        <v>0.36</v>
      </c>
      <c r="K382" s="363">
        <f t="shared" si="0"/>
        <v>5.8</v>
      </c>
      <c r="L382" s="363">
        <v>0.24</v>
      </c>
      <c r="M382" s="363" t="s">
        <v>5168</v>
      </c>
      <c r="N382" s="363">
        <v>5</v>
      </c>
      <c r="O382" s="363">
        <v>5</v>
      </c>
      <c r="P382" s="363">
        <v>5.8</v>
      </c>
      <c r="Q382" s="363" t="s">
        <v>5141</v>
      </c>
      <c r="R382" s="363">
        <v>-55</v>
      </c>
      <c r="S382" s="363">
        <v>105</v>
      </c>
      <c r="T382" s="363">
        <v>1</v>
      </c>
      <c r="U382" s="363">
        <v>0</v>
      </c>
      <c r="V382" s="311">
        <v>1000</v>
      </c>
      <c r="W382" s="311">
        <v>0.13225999999999999</v>
      </c>
      <c r="X382" s="363"/>
      <c r="Y382" s="363"/>
      <c r="Z382" s="363"/>
      <c r="AA382" s="363">
        <v>2</v>
      </c>
    </row>
    <row r="383" spans="1:27" ht="14.1" customHeight="1">
      <c r="A383" s="363" t="s">
        <v>5089</v>
      </c>
      <c r="B383" s="363" t="s">
        <v>5169</v>
      </c>
      <c r="C383" s="363">
        <v>33</v>
      </c>
      <c r="D383" s="363">
        <v>0.2</v>
      </c>
      <c r="E383" s="363">
        <v>0</v>
      </c>
      <c r="F383" s="363">
        <v>1</v>
      </c>
      <c r="G383" s="363">
        <v>35</v>
      </c>
      <c r="H383" s="363">
        <v>0.36</v>
      </c>
      <c r="I383" s="363">
        <v>0.36</v>
      </c>
      <c r="J383" s="363">
        <v>0.36</v>
      </c>
      <c r="K383" s="363">
        <f t="shared" si="0"/>
        <v>5.8</v>
      </c>
      <c r="L383" s="363">
        <v>0.24</v>
      </c>
      <c r="M383" s="363" t="s">
        <v>290</v>
      </c>
      <c r="N383" s="363">
        <v>5</v>
      </c>
      <c r="O383" s="363">
        <v>5</v>
      </c>
      <c r="P383" s="363">
        <v>5.8</v>
      </c>
      <c r="Q383" s="363" t="s">
        <v>5141</v>
      </c>
      <c r="R383" s="363">
        <v>-55</v>
      </c>
      <c r="S383" s="363">
        <v>105</v>
      </c>
      <c r="T383" s="363">
        <v>1</v>
      </c>
      <c r="U383" s="363">
        <v>0</v>
      </c>
      <c r="V383" s="311">
        <v>1000</v>
      </c>
      <c r="W383" s="311">
        <v>0.13396</v>
      </c>
      <c r="X383" s="363"/>
      <c r="Y383" s="363"/>
      <c r="Z383" s="363"/>
      <c r="AA383" s="363">
        <v>2</v>
      </c>
    </row>
    <row r="384" spans="1:27" ht="14.1" customHeight="1">
      <c r="A384" s="363" t="s">
        <v>5089</v>
      </c>
      <c r="B384" s="368" t="s">
        <v>5170</v>
      </c>
      <c r="C384" s="368">
        <v>39</v>
      </c>
      <c r="D384" s="368">
        <v>0.2</v>
      </c>
      <c r="E384" s="368">
        <v>0</v>
      </c>
      <c r="F384" s="368">
        <v>1</v>
      </c>
      <c r="G384" s="368">
        <v>50</v>
      </c>
      <c r="H384" s="369">
        <v>0.25</v>
      </c>
      <c r="I384" s="368">
        <v>0.25</v>
      </c>
      <c r="J384" s="368">
        <v>0.25</v>
      </c>
      <c r="K384" s="368">
        <v>4.4000000000000004</v>
      </c>
      <c r="L384" s="368">
        <v>3.8</v>
      </c>
      <c r="M384" s="368" t="s">
        <v>5171</v>
      </c>
      <c r="N384" s="370">
        <v>8</v>
      </c>
      <c r="O384" s="370">
        <v>8</v>
      </c>
      <c r="P384" s="371">
        <v>12</v>
      </c>
      <c r="Q384" s="371" t="s">
        <v>5107</v>
      </c>
      <c r="R384" s="372">
        <v>-55</v>
      </c>
      <c r="S384" s="372">
        <v>105</v>
      </c>
      <c r="T384" s="372">
        <v>1</v>
      </c>
      <c r="U384" s="371">
        <v>0</v>
      </c>
      <c r="V384" s="311">
        <v>400</v>
      </c>
      <c r="W384" s="311">
        <v>0.96260000000000001</v>
      </c>
      <c r="X384" s="363"/>
      <c r="Y384" s="363"/>
      <c r="Z384" s="324"/>
      <c r="AA384" s="363">
        <v>2</v>
      </c>
    </row>
    <row r="385" spans="1:27" ht="14.1" customHeight="1">
      <c r="A385" s="363" t="s">
        <v>5089</v>
      </c>
      <c r="B385" s="373" t="s">
        <v>416</v>
      </c>
      <c r="C385" s="373">
        <v>39</v>
      </c>
      <c r="D385" s="368">
        <v>0.2</v>
      </c>
      <c r="E385" s="368">
        <v>0</v>
      </c>
      <c r="F385" s="368">
        <v>1</v>
      </c>
      <c r="G385" s="373">
        <v>16</v>
      </c>
      <c r="H385" s="369">
        <v>0.27</v>
      </c>
      <c r="I385" s="373">
        <v>0.27</v>
      </c>
      <c r="J385" s="373">
        <v>0.27</v>
      </c>
      <c r="K385" s="368">
        <v>2.1</v>
      </c>
      <c r="L385" s="368">
        <v>2.35</v>
      </c>
      <c r="M385" s="373" t="s">
        <v>5146</v>
      </c>
      <c r="N385" s="374">
        <v>5</v>
      </c>
      <c r="O385" s="374">
        <v>5</v>
      </c>
      <c r="P385" s="375">
        <v>6</v>
      </c>
      <c r="Q385" s="371" t="s">
        <v>5107</v>
      </c>
      <c r="R385" s="372">
        <v>-55</v>
      </c>
      <c r="S385" s="372">
        <v>105</v>
      </c>
      <c r="T385" s="372">
        <v>1</v>
      </c>
      <c r="U385" s="371">
        <v>0</v>
      </c>
      <c r="V385" s="311">
        <v>1500</v>
      </c>
      <c r="W385" s="311">
        <v>0.28333999999999998</v>
      </c>
      <c r="X385" s="363"/>
      <c r="Y385" s="363"/>
      <c r="Z385" s="324"/>
      <c r="AA385" s="363">
        <v>2</v>
      </c>
    </row>
    <row r="386" spans="1:27" ht="14.1" customHeight="1">
      <c r="A386" s="363" t="s">
        <v>5089</v>
      </c>
      <c r="B386" s="368" t="s">
        <v>5172</v>
      </c>
      <c r="C386" s="368">
        <v>39</v>
      </c>
      <c r="D386" s="368">
        <v>0.2</v>
      </c>
      <c r="E386" s="368">
        <v>0</v>
      </c>
      <c r="F386" s="368">
        <v>1</v>
      </c>
      <c r="G386" s="368">
        <v>35</v>
      </c>
      <c r="H386" s="369">
        <v>0.3</v>
      </c>
      <c r="I386" s="368">
        <v>0.3</v>
      </c>
      <c r="J386" s="368">
        <v>0.3</v>
      </c>
      <c r="K386" s="368">
        <v>2.8</v>
      </c>
      <c r="L386" s="368">
        <v>2.8</v>
      </c>
      <c r="M386" s="368" t="s">
        <v>5117</v>
      </c>
      <c r="N386" s="370">
        <v>8</v>
      </c>
      <c r="O386" s="370">
        <v>8</v>
      </c>
      <c r="P386" s="371">
        <v>7</v>
      </c>
      <c r="Q386" s="371" t="s">
        <v>5107</v>
      </c>
      <c r="R386" s="372">
        <v>-55</v>
      </c>
      <c r="S386" s="372">
        <v>105</v>
      </c>
      <c r="T386" s="372">
        <v>0</v>
      </c>
      <c r="U386" s="371">
        <v>3.5</v>
      </c>
      <c r="V386" s="311">
        <v>1</v>
      </c>
      <c r="W386" s="311">
        <v>1.25</v>
      </c>
      <c r="X386" s="363"/>
      <c r="Y386" s="363"/>
      <c r="Z386" s="324"/>
      <c r="AA386" s="363">
        <v>2</v>
      </c>
    </row>
    <row r="387" spans="1:27" ht="14.1" customHeight="1">
      <c r="A387" s="363" t="s">
        <v>5089</v>
      </c>
      <c r="B387" s="368" t="s">
        <v>5173</v>
      </c>
      <c r="C387" s="368">
        <v>39</v>
      </c>
      <c r="D387" s="368">
        <v>0.2</v>
      </c>
      <c r="E387" s="368">
        <v>0</v>
      </c>
      <c r="F387" s="368">
        <v>1</v>
      </c>
      <c r="G387" s="368">
        <v>35</v>
      </c>
      <c r="H387" s="369">
        <v>0.3</v>
      </c>
      <c r="I387" s="368">
        <v>0.3</v>
      </c>
      <c r="J387" s="368">
        <v>0.3</v>
      </c>
      <c r="K387" s="368">
        <v>4.3</v>
      </c>
      <c r="L387" s="368">
        <v>2.8</v>
      </c>
      <c r="M387" s="368" t="s">
        <v>5117</v>
      </c>
      <c r="N387" s="370">
        <v>8</v>
      </c>
      <c r="O387" s="370">
        <v>8</v>
      </c>
      <c r="P387" s="371">
        <v>7</v>
      </c>
      <c r="Q387" s="371" t="s">
        <v>5107</v>
      </c>
      <c r="R387" s="372">
        <v>-55</v>
      </c>
      <c r="S387" s="372">
        <v>105</v>
      </c>
      <c r="T387" s="372">
        <v>1</v>
      </c>
      <c r="U387" s="371">
        <v>0</v>
      </c>
      <c r="V387" s="311">
        <v>1000</v>
      </c>
      <c r="W387" s="311">
        <v>0.50280000000000002</v>
      </c>
      <c r="X387" s="363"/>
      <c r="Y387" s="363"/>
      <c r="Z387" s="324"/>
      <c r="AA387" s="363">
        <v>2</v>
      </c>
    </row>
    <row r="388" spans="1:27" ht="14.1" customHeight="1">
      <c r="A388" s="363" t="s">
        <v>5089</v>
      </c>
      <c r="B388" s="373" t="s">
        <v>415</v>
      </c>
      <c r="C388" s="373">
        <v>39</v>
      </c>
      <c r="D388" s="368">
        <v>0.2</v>
      </c>
      <c r="E388" s="368">
        <v>0</v>
      </c>
      <c r="F388" s="368">
        <v>1</v>
      </c>
      <c r="G388" s="373">
        <v>16</v>
      </c>
      <c r="H388" s="369">
        <v>0.35</v>
      </c>
      <c r="I388" s="373">
        <v>0.35</v>
      </c>
      <c r="J388" s="373">
        <v>0.35</v>
      </c>
      <c r="K388" s="368">
        <v>2.1</v>
      </c>
      <c r="L388" s="368">
        <v>1.82</v>
      </c>
      <c r="M388" s="373" t="s">
        <v>5146</v>
      </c>
      <c r="N388" s="374">
        <v>5</v>
      </c>
      <c r="O388" s="374">
        <v>5</v>
      </c>
      <c r="P388" s="375">
        <v>6</v>
      </c>
      <c r="Q388" s="371" t="s">
        <v>5107</v>
      </c>
      <c r="R388" s="372">
        <v>-55</v>
      </c>
      <c r="S388" s="372">
        <v>105</v>
      </c>
      <c r="T388" s="372">
        <v>1</v>
      </c>
      <c r="U388" s="371">
        <v>0</v>
      </c>
      <c r="V388" s="311">
        <v>1500</v>
      </c>
      <c r="W388" s="311">
        <v>0.49199999999999999</v>
      </c>
      <c r="X388" s="363"/>
      <c r="Y388" s="363"/>
      <c r="Z388" s="324"/>
      <c r="AA388" s="363">
        <v>2</v>
      </c>
    </row>
    <row r="389" spans="1:27" ht="14.1" customHeight="1">
      <c r="A389" s="363" t="s">
        <v>5089</v>
      </c>
      <c r="B389" s="363" t="s">
        <v>5174</v>
      </c>
      <c r="C389" s="363">
        <v>47</v>
      </c>
      <c r="D389" s="363">
        <v>0.2</v>
      </c>
      <c r="E389" s="363">
        <v>0</v>
      </c>
      <c r="F389" s="363">
        <v>1</v>
      </c>
      <c r="G389" s="363">
        <v>16</v>
      </c>
      <c r="H389" s="363">
        <v>1.1217400103019E-2</v>
      </c>
      <c r="I389" s="363">
        <v>1.0707475250179E-2</v>
      </c>
      <c r="J389" s="363">
        <v>1.06137063387142E-2</v>
      </c>
      <c r="K389" s="363">
        <f>MIN(MAX(P389,1),10)</f>
        <v>1.9</v>
      </c>
      <c r="L389" s="363">
        <v>3.2</v>
      </c>
      <c r="M389" s="363" t="s">
        <v>291</v>
      </c>
      <c r="N389" s="363">
        <v>7.3</v>
      </c>
      <c r="O389" s="363">
        <v>4.3</v>
      </c>
      <c r="P389" s="363">
        <v>1.9</v>
      </c>
      <c r="Q389" s="363" t="s">
        <v>5092</v>
      </c>
      <c r="R389" s="363">
        <v>-55</v>
      </c>
      <c r="S389" s="363">
        <v>105</v>
      </c>
      <c r="T389" s="363">
        <v>1</v>
      </c>
      <c r="U389" s="363"/>
      <c r="V389" s="311">
        <v>3500</v>
      </c>
      <c r="W389" s="311">
        <v>0.61572000000000005</v>
      </c>
      <c r="X389" s="363" t="s">
        <v>5093</v>
      </c>
      <c r="Y389" s="363"/>
      <c r="Z389" s="363"/>
      <c r="AA389" s="363">
        <v>2</v>
      </c>
    </row>
    <row r="390" spans="1:27" ht="14.1" customHeight="1">
      <c r="A390" s="363" t="s">
        <v>5089</v>
      </c>
      <c r="B390" s="363" t="s">
        <v>5175</v>
      </c>
      <c r="C390" s="363">
        <v>47</v>
      </c>
      <c r="D390" s="363">
        <v>0.2</v>
      </c>
      <c r="E390" s="363">
        <v>0</v>
      </c>
      <c r="F390" s="363">
        <v>1</v>
      </c>
      <c r="G390" s="363">
        <v>10</v>
      </c>
      <c r="H390" s="363">
        <v>1.17961196243034E-2</v>
      </c>
      <c r="I390" s="363">
        <v>1.1683089153671101E-2</v>
      </c>
      <c r="J390" s="363">
        <v>1.17192047729373E-2</v>
      </c>
      <c r="K390" s="363">
        <f>MIN(MAX(P390,1),10)</f>
        <v>1.1000000000000001</v>
      </c>
      <c r="L390" s="363">
        <v>3.2</v>
      </c>
      <c r="M390" s="363" t="s">
        <v>291</v>
      </c>
      <c r="N390" s="363">
        <v>7.3</v>
      </c>
      <c r="O390" s="363">
        <v>4.3</v>
      </c>
      <c r="P390" s="363">
        <v>1.1000000000000001</v>
      </c>
      <c r="Q390" s="363" t="s">
        <v>5092</v>
      </c>
      <c r="R390" s="363">
        <v>-55</v>
      </c>
      <c r="S390" s="363">
        <v>105</v>
      </c>
      <c r="T390" s="363">
        <v>1</v>
      </c>
      <c r="U390" s="363"/>
      <c r="V390" s="311">
        <v>3500</v>
      </c>
      <c r="W390" s="311">
        <v>0.60116000000000003</v>
      </c>
      <c r="X390" s="363" t="s">
        <v>5093</v>
      </c>
      <c r="Y390" s="363"/>
      <c r="Z390" s="363"/>
      <c r="AA390" s="363">
        <v>2</v>
      </c>
    </row>
    <row r="391" spans="1:27" ht="14.1" customHeight="1">
      <c r="A391" s="363" t="s">
        <v>5089</v>
      </c>
      <c r="B391" s="363" t="s">
        <v>5176</v>
      </c>
      <c r="C391" s="363">
        <v>47</v>
      </c>
      <c r="D391" s="363">
        <v>0.2</v>
      </c>
      <c r="E391" s="363">
        <v>0</v>
      </c>
      <c r="F391" s="363">
        <v>1</v>
      </c>
      <c r="G391" s="363">
        <v>10</v>
      </c>
      <c r="H391" s="363">
        <v>1.2347103797819101E-2</v>
      </c>
      <c r="I391" s="363">
        <v>1.22353713215079E-2</v>
      </c>
      <c r="J391" s="363">
        <v>1.2267970654025301E-2</v>
      </c>
      <c r="K391" s="363">
        <f>MIN(MAX(P391,1),10)</f>
        <v>1.9</v>
      </c>
      <c r="L391" s="363">
        <v>3.2</v>
      </c>
      <c r="M391" s="363" t="s">
        <v>291</v>
      </c>
      <c r="N391" s="363">
        <v>7.3</v>
      </c>
      <c r="O391" s="363">
        <v>4.3</v>
      </c>
      <c r="P391" s="363">
        <v>1.9</v>
      </c>
      <c r="Q391" s="363" t="s">
        <v>5092</v>
      </c>
      <c r="R391" s="363">
        <v>-55</v>
      </c>
      <c r="S391" s="363">
        <v>105</v>
      </c>
      <c r="T391" s="363">
        <v>1</v>
      </c>
      <c r="U391" s="363"/>
      <c r="V391" s="311">
        <v>3500</v>
      </c>
      <c r="W391" s="311">
        <v>0.53115999999999997</v>
      </c>
      <c r="X391" s="363" t="s">
        <v>5093</v>
      </c>
      <c r="Y391" s="363"/>
      <c r="Z391" s="363"/>
      <c r="AA391" s="363">
        <v>2</v>
      </c>
    </row>
    <row r="392" spans="1:27" ht="14.1" customHeight="1">
      <c r="A392" s="363" t="s">
        <v>5089</v>
      </c>
      <c r="B392" s="363" t="s">
        <v>5177</v>
      </c>
      <c r="C392" s="363">
        <v>47</v>
      </c>
      <c r="D392" s="363">
        <v>0.2</v>
      </c>
      <c r="E392" s="363">
        <v>0</v>
      </c>
      <c r="F392" s="363">
        <v>1</v>
      </c>
      <c r="G392" s="363">
        <v>16</v>
      </c>
      <c r="H392" s="363">
        <v>1.788165263591E-2</v>
      </c>
      <c r="I392" s="363">
        <v>1.76452824206383E-2</v>
      </c>
      <c r="J392" s="363">
        <v>1.75960202425984E-2</v>
      </c>
      <c r="K392" s="363">
        <f>MIN(MAX(P392,1),10)</f>
        <v>1.4</v>
      </c>
      <c r="L392" s="363">
        <v>3.2</v>
      </c>
      <c r="M392" s="363" t="s">
        <v>291</v>
      </c>
      <c r="N392" s="363">
        <v>7.3</v>
      </c>
      <c r="O392" s="363">
        <v>4.3</v>
      </c>
      <c r="P392" s="363">
        <v>1.4</v>
      </c>
      <c r="Q392" s="363" t="s">
        <v>5092</v>
      </c>
      <c r="R392" s="363">
        <v>-55</v>
      </c>
      <c r="S392" s="363">
        <v>105</v>
      </c>
      <c r="T392" s="363">
        <v>1</v>
      </c>
      <c r="U392" s="363"/>
      <c r="V392" s="311">
        <v>3500</v>
      </c>
      <c r="W392" s="311">
        <v>0.69691999999999998</v>
      </c>
      <c r="X392" s="363" t="s">
        <v>5093</v>
      </c>
      <c r="Y392" s="363"/>
      <c r="Z392" s="363"/>
      <c r="AA392" s="363">
        <v>2</v>
      </c>
    </row>
    <row r="393" spans="1:27" ht="14.1" customHeight="1">
      <c r="A393" s="363" t="s">
        <v>5089</v>
      </c>
      <c r="B393" s="363" t="s">
        <v>5178</v>
      </c>
      <c r="C393" s="363">
        <v>47</v>
      </c>
      <c r="D393" s="363">
        <v>0.2</v>
      </c>
      <c r="E393" s="363">
        <v>0</v>
      </c>
      <c r="F393" s="363">
        <v>1</v>
      </c>
      <c r="G393" s="363">
        <v>10</v>
      </c>
      <c r="H393" s="363">
        <v>3.5000000000000003E-2</v>
      </c>
      <c r="I393" s="363">
        <v>3.5000000000000003E-2</v>
      </c>
      <c r="J393" s="363">
        <v>3.5000000000000003E-2</v>
      </c>
      <c r="K393" s="363">
        <v>1.3</v>
      </c>
      <c r="L393" s="363">
        <v>1.4</v>
      </c>
      <c r="M393" s="363" t="s">
        <v>458</v>
      </c>
      <c r="N393" s="363">
        <v>3.5</v>
      </c>
      <c r="O393" s="363">
        <v>2.8</v>
      </c>
      <c r="P393" s="363">
        <v>1.9</v>
      </c>
      <c r="Q393" s="363" t="s">
        <v>445</v>
      </c>
      <c r="R393" s="363">
        <v>-55</v>
      </c>
      <c r="S393" s="363">
        <v>105</v>
      </c>
      <c r="T393" s="363">
        <v>1</v>
      </c>
      <c r="U393" s="363">
        <v>0</v>
      </c>
      <c r="V393" s="311">
        <v>2000</v>
      </c>
      <c r="W393" s="311">
        <v>0.38863999999999999</v>
      </c>
      <c r="X393" s="363"/>
      <c r="Y393" s="363"/>
      <c r="Z393" s="363"/>
      <c r="AA393" s="364">
        <v>2</v>
      </c>
    </row>
    <row r="394" spans="1:27" ht="14.1" customHeight="1">
      <c r="A394" s="363" t="s">
        <v>5089</v>
      </c>
      <c r="B394" s="363" t="s">
        <v>5179</v>
      </c>
      <c r="C394" s="363">
        <v>47</v>
      </c>
      <c r="D394" s="363">
        <v>0.2</v>
      </c>
      <c r="E394" s="363">
        <v>0</v>
      </c>
      <c r="F394" s="363">
        <v>1</v>
      </c>
      <c r="G394" s="363">
        <v>16</v>
      </c>
      <c r="H394" s="363">
        <v>0.04</v>
      </c>
      <c r="I394" s="363">
        <v>0.04</v>
      </c>
      <c r="J394" s="363">
        <v>0.04</v>
      </c>
      <c r="K394" s="363">
        <v>2</v>
      </c>
      <c r="L394" s="363">
        <v>1.8</v>
      </c>
      <c r="M394" s="363" t="s">
        <v>5097</v>
      </c>
      <c r="N394" s="363">
        <v>7.3</v>
      </c>
      <c r="O394" s="363">
        <v>4.3</v>
      </c>
      <c r="P394" s="363">
        <v>1.9</v>
      </c>
      <c r="Q394" s="363" t="s">
        <v>445</v>
      </c>
      <c r="R394" s="363">
        <v>-55</v>
      </c>
      <c r="S394" s="363">
        <v>105</v>
      </c>
      <c r="T394" s="363">
        <v>1</v>
      </c>
      <c r="U394" s="363">
        <v>0</v>
      </c>
      <c r="V394" s="311">
        <v>3000</v>
      </c>
      <c r="W394" s="311">
        <v>0.82228999999999997</v>
      </c>
      <c r="X394" s="363"/>
      <c r="Y394" s="363"/>
      <c r="Z394" s="363"/>
      <c r="AA394" s="364">
        <v>2</v>
      </c>
    </row>
    <row r="395" spans="1:27" ht="14.1" customHeight="1">
      <c r="A395" s="363" t="s">
        <v>5089</v>
      </c>
      <c r="B395" s="363" t="s">
        <v>5180</v>
      </c>
      <c r="C395" s="363">
        <v>47</v>
      </c>
      <c r="D395" s="363">
        <v>0.2</v>
      </c>
      <c r="E395" s="363">
        <v>0</v>
      </c>
      <c r="F395" s="363">
        <v>1</v>
      </c>
      <c r="G395" s="363">
        <v>16</v>
      </c>
      <c r="H395" s="363">
        <v>5.5E-2</v>
      </c>
      <c r="I395" s="363">
        <v>5.5E-2</v>
      </c>
      <c r="J395" s="363">
        <v>5.5E-2</v>
      </c>
      <c r="K395" s="363">
        <v>1.8</v>
      </c>
      <c r="L395" s="363">
        <v>1.5</v>
      </c>
      <c r="M395" s="363" t="s">
        <v>5125</v>
      </c>
      <c r="N395" s="363">
        <v>7.3</v>
      </c>
      <c r="O395" s="363">
        <v>4.3</v>
      </c>
      <c r="P395" s="363">
        <v>1.4</v>
      </c>
      <c r="Q395" s="363" t="s">
        <v>445</v>
      </c>
      <c r="R395" s="363">
        <v>-55</v>
      </c>
      <c r="S395" s="363">
        <v>105</v>
      </c>
      <c r="T395" s="363">
        <v>1</v>
      </c>
      <c r="U395" s="363">
        <v>0</v>
      </c>
      <c r="V395" s="311">
        <v>15000</v>
      </c>
      <c r="W395" s="311">
        <v>0.82799999999999996</v>
      </c>
      <c r="X395" s="363"/>
      <c r="Y395" s="363"/>
      <c r="Z395" s="363"/>
      <c r="AA395" s="364">
        <v>2</v>
      </c>
    </row>
    <row r="396" spans="1:27" ht="14.1" customHeight="1">
      <c r="A396" s="363" t="s">
        <v>5089</v>
      </c>
      <c r="B396" s="363" t="s">
        <v>5181</v>
      </c>
      <c r="C396" s="363">
        <v>47</v>
      </c>
      <c r="D396" s="363">
        <v>0.2</v>
      </c>
      <c r="E396" s="363">
        <v>0</v>
      </c>
      <c r="F396" s="363">
        <v>1</v>
      </c>
      <c r="G396" s="363">
        <v>20</v>
      </c>
      <c r="H396" s="363">
        <v>5.5E-2</v>
      </c>
      <c r="I396" s="363">
        <v>5.5E-2</v>
      </c>
      <c r="J396" s="363">
        <v>5.5E-2</v>
      </c>
      <c r="K396" s="363">
        <v>1.8</v>
      </c>
      <c r="L396" s="363">
        <v>1.5</v>
      </c>
      <c r="M396" s="363" t="s">
        <v>5125</v>
      </c>
      <c r="N396" s="363">
        <v>7.3</v>
      </c>
      <c r="O396" s="363">
        <v>4.3</v>
      </c>
      <c r="P396" s="363">
        <v>1.4</v>
      </c>
      <c r="Q396" s="363" t="s">
        <v>445</v>
      </c>
      <c r="R396" s="363">
        <v>-55</v>
      </c>
      <c r="S396" s="363">
        <v>105</v>
      </c>
      <c r="T396" s="363">
        <v>1</v>
      </c>
      <c r="U396" s="363">
        <v>0</v>
      </c>
      <c r="V396" s="311">
        <v>15000</v>
      </c>
      <c r="W396" s="311">
        <v>1.4558800000000001</v>
      </c>
      <c r="X396" s="363"/>
      <c r="Y396" s="363"/>
      <c r="Z396" s="363"/>
      <c r="AA396" s="364">
        <v>2</v>
      </c>
    </row>
    <row r="397" spans="1:27" ht="14.1" customHeight="1">
      <c r="A397" s="363" t="s">
        <v>5089</v>
      </c>
      <c r="B397" s="363" t="s">
        <v>5182</v>
      </c>
      <c r="C397" s="363">
        <v>47</v>
      </c>
      <c r="D397" s="363">
        <v>0.2</v>
      </c>
      <c r="E397" s="363">
        <v>0</v>
      </c>
      <c r="F397" s="363">
        <v>1</v>
      </c>
      <c r="G397" s="363">
        <v>16</v>
      </c>
      <c r="H397" s="363">
        <v>5.5E-2</v>
      </c>
      <c r="I397" s="363">
        <v>5.5E-2</v>
      </c>
      <c r="J397" s="363">
        <v>5.5E-2</v>
      </c>
      <c r="K397" s="363">
        <v>2</v>
      </c>
      <c r="L397" s="363">
        <v>1.45</v>
      </c>
      <c r="M397" s="363" t="s">
        <v>5097</v>
      </c>
      <c r="N397" s="363">
        <v>7.3</v>
      </c>
      <c r="O397" s="363">
        <v>4.3</v>
      </c>
      <c r="P397" s="363">
        <v>1.9</v>
      </c>
      <c r="Q397" s="363" t="s">
        <v>445</v>
      </c>
      <c r="R397" s="363">
        <v>-55</v>
      </c>
      <c r="S397" s="363">
        <v>105</v>
      </c>
      <c r="T397" s="363">
        <v>1</v>
      </c>
      <c r="U397" s="363">
        <v>0</v>
      </c>
      <c r="V397" s="311">
        <v>3000</v>
      </c>
      <c r="W397" s="311">
        <v>0.72751999999999994</v>
      </c>
      <c r="X397" s="363"/>
      <c r="Y397" s="363"/>
      <c r="Z397" s="363"/>
      <c r="AA397" s="364">
        <v>2</v>
      </c>
    </row>
    <row r="398" spans="1:27" ht="14.1" customHeight="1">
      <c r="A398" s="363" t="s">
        <v>5089</v>
      </c>
      <c r="B398" s="363" t="s">
        <v>5183</v>
      </c>
      <c r="C398" s="363">
        <v>47</v>
      </c>
      <c r="D398" s="363">
        <v>0.2</v>
      </c>
      <c r="E398" s="363">
        <v>0</v>
      </c>
      <c r="F398" s="363">
        <v>1</v>
      </c>
      <c r="G398" s="363">
        <v>20</v>
      </c>
      <c r="H398" s="363">
        <v>5.5E-2</v>
      </c>
      <c r="I398" s="363">
        <v>5.5E-2</v>
      </c>
      <c r="J398" s="363">
        <v>5.5E-2</v>
      </c>
      <c r="K398" s="363">
        <v>2</v>
      </c>
      <c r="L398" s="363">
        <v>1.45</v>
      </c>
      <c r="M398" s="363" t="s">
        <v>5097</v>
      </c>
      <c r="N398" s="363">
        <v>7.3</v>
      </c>
      <c r="O398" s="363">
        <v>4.3</v>
      </c>
      <c r="P398" s="363">
        <v>1.9</v>
      </c>
      <c r="Q398" s="363" t="s">
        <v>445</v>
      </c>
      <c r="R398" s="363">
        <v>-55</v>
      </c>
      <c r="S398" s="363">
        <v>105</v>
      </c>
      <c r="T398" s="363">
        <v>1</v>
      </c>
      <c r="U398" s="363">
        <v>0</v>
      </c>
      <c r="V398" s="311">
        <v>3000</v>
      </c>
      <c r="W398" s="311">
        <v>1.4379299999999999</v>
      </c>
      <c r="X398" s="363"/>
      <c r="Y398" s="363"/>
      <c r="Z398" s="363"/>
      <c r="AA398" s="364">
        <v>2</v>
      </c>
    </row>
    <row r="399" spans="1:27" ht="14.1" customHeight="1">
      <c r="A399" s="363" t="s">
        <v>5089</v>
      </c>
      <c r="B399" s="363" t="s">
        <v>5184</v>
      </c>
      <c r="C399" s="363">
        <v>47</v>
      </c>
      <c r="D399" s="363">
        <v>0.2</v>
      </c>
      <c r="E399" s="363">
        <v>0</v>
      </c>
      <c r="F399" s="363">
        <v>1</v>
      </c>
      <c r="G399" s="363">
        <v>35</v>
      </c>
      <c r="H399" s="363">
        <v>0.06</v>
      </c>
      <c r="I399" s="363">
        <v>0.06</v>
      </c>
      <c r="J399" s="363">
        <v>0.06</v>
      </c>
      <c r="K399" s="363">
        <f>MIN(MAX(P399,1),10)</f>
        <v>5.8</v>
      </c>
      <c r="L399" s="363">
        <v>1.3</v>
      </c>
      <c r="M399" s="363" t="s">
        <v>291</v>
      </c>
      <c r="N399" s="363">
        <v>6.3</v>
      </c>
      <c r="O399" s="363">
        <v>6.3</v>
      </c>
      <c r="P399" s="363">
        <v>5.8</v>
      </c>
      <c r="Q399" s="363" t="s">
        <v>5099</v>
      </c>
      <c r="R399" s="363">
        <v>-55</v>
      </c>
      <c r="S399" s="363">
        <v>105</v>
      </c>
      <c r="T399" s="363">
        <v>1</v>
      </c>
      <c r="U399" s="363">
        <v>0</v>
      </c>
      <c r="V399" s="311">
        <v>1000</v>
      </c>
      <c r="W399" s="311">
        <v>0.56230999999999998</v>
      </c>
      <c r="X399" s="363"/>
      <c r="Y399" s="363"/>
      <c r="Z399" s="363"/>
      <c r="AA399" s="363">
        <v>2</v>
      </c>
    </row>
    <row r="400" spans="1:27" ht="14.1" customHeight="1">
      <c r="A400" s="363" t="s">
        <v>5089</v>
      </c>
      <c r="B400" s="363" t="s">
        <v>5185</v>
      </c>
      <c r="C400" s="363">
        <v>47</v>
      </c>
      <c r="D400" s="363">
        <v>0.2</v>
      </c>
      <c r="E400" s="363">
        <v>0</v>
      </c>
      <c r="F400" s="363">
        <v>1</v>
      </c>
      <c r="G400" s="363">
        <v>35</v>
      </c>
      <c r="H400" s="363">
        <v>0.06</v>
      </c>
      <c r="I400" s="363">
        <v>0.06</v>
      </c>
      <c r="J400" s="363">
        <v>0.06</v>
      </c>
      <c r="K400" s="363">
        <f>MIN(MAX(P400,1),10)</f>
        <v>5.8</v>
      </c>
      <c r="L400" s="363">
        <v>0.9</v>
      </c>
      <c r="M400" s="363" t="s">
        <v>291</v>
      </c>
      <c r="N400" s="363">
        <v>6.3</v>
      </c>
      <c r="O400" s="363">
        <v>6.3</v>
      </c>
      <c r="P400" s="363">
        <v>5.8</v>
      </c>
      <c r="Q400" s="363" t="s">
        <v>5099</v>
      </c>
      <c r="R400" s="363">
        <v>-55</v>
      </c>
      <c r="S400" s="363">
        <v>125</v>
      </c>
      <c r="T400" s="363">
        <v>1</v>
      </c>
      <c r="U400" s="363">
        <v>0</v>
      </c>
      <c r="V400" s="311">
        <v>1000</v>
      </c>
      <c r="W400" s="311">
        <v>0.7238</v>
      </c>
      <c r="X400" s="363"/>
      <c r="Y400" s="363"/>
      <c r="Z400" s="363"/>
      <c r="AA400" s="363">
        <v>2</v>
      </c>
    </row>
    <row r="401" spans="1:27" ht="14.1" customHeight="1">
      <c r="A401" s="363" t="s">
        <v>5089</v>
      </c>
      <c r="B401" s="365" t="s">
        <v>5186</v>
      </c>
      <c r="C401" s="363">
        <v>47</v>
      </c>
      <c r="D401" s="363">
        <v>0.2</v>
      </c>
      <c r="E401" s="363">
        <v>0</v>
      </c>
      <c r="F401" s="363">
        <v>1</v>
      </c>
      <c r="G401" s="363">
        <v>8</v>
      </c>
      <c r="H401" s="363">
        <v>7.0000000000000007E-2</v>
      </c>
      <c r="I401" s="363">
        <v>7.0000000000000007E-2</v>
      </c>
      <c r="J401" s="363">
        <v>7.0000000000000007E-2</v>
      </c>
      <c r="K401" s="363">
        <v>1.1000000000000001</v>
      </c>
      <c r="L401" s="363">
        <v>1</v>
      </c>
      <c r="M401" s="363" t="s">
        <v>5160</v>
      </c>
      <c r="N401" s="363">
        <v>3.5</v>
      </c>
      <c r="O401" s="363">
        <v>2.8</v>
      </c>
      <c r="P401" s="363">
        <v>1.1000000000000001</v>
      </c>
      <c r="Q401" s="363" t="s">
        <v>445</v>
      </c>
      <c r="R401" s="363">
        <v>-55</v>
      </c>
      <c r="S401" s="363">
        <v>105</v>
      </c>
      <c r="T401" s="363">
        <v>1</v>
      </c>
      <c r="U401" s="363">
        <v>0</v>
      </c>
      <c r="V401" s="311">
        <v>12500</v>
      </c>
      <c r="W401" s="311">
        <v>0.38619999999999999</v>
      </c>
      <c r="X401" s="366"/>
      <c r="Y401" s="367"/>
      <c r="Z401" s="367"/>
      <c r="AA401" s="364">
        <v>2</v>
      </c>
    </row>
    <row r="402" spans="1:27" ht="14.1" customHeight="1">
      <c r="A402" s="363" t="s">
        <v>5089</v>
      </c>
      <c r="B402" s="365" t="s">
        <v>5187</v>
      </c>
      <c r="C402" s="363">
        <v>47</v>
      </c>
      <c r="D402" s="363">
        <v>0.2</v>
      </c>
      <c r="E402" s="363">
        <v>0</v>
      </c>
      <c r="F402" s="363">
        <v>1</v>
      </c>
      <c r="G402" s="363">
        <v>10</v>
      </c>
      <c r="H402" s="363">
        <v>7.0000000000000007E-2</v>
      </c>
      <c r="I402" s="363">
        <v>7.0000000000000007E-2</v>
      </c>
      <c r="J402" s="363">
        <v>7.0000000000000007E-2</v>
      </c>
      <c r="K402" s="363">
        <v>1.1000000000000001</v>
      </c>
      <c r="L402" s="363">
        <v>1</v>
      </c>
      <c r="M402" s="363" t="s">
        <v>5160</v>
      </c>
      <c r="N402" s="363">
        <v>3.5</v>
      </c>
      <c r="O402" s="363">
        <v>2.8</v>
      </c>
      <c r="P402" s="363">
        <v>1.1000000000000001</v>
      </c>
      <c r="Q402" s="363" t="s">
        <v>445</v>
      </c>
      <c r="R402" s="363">
        <v>-55</v>
      </c>
      <c r="S402" s="363">
        <v>105</v>
      </c>
      <c r="T402" s="363">
        <v>1</v>
      </c>
      <c r="U402" s="363">
        <v>0</v>
      </c>
      <c r="V402" s="311">
        <v>2500</v>
      </c>
      <c r="W402" s="311">
        <v>0.46172000000000002</v>
      </c>
      <c r="X402" s="366"/>
      <c r="Y402" s="367"/>
      <c r="Z402" s="367"/>
      <c r="AA402" s="364">
        <v>2</v>
      </c>
    </row>
    <row r="403" spans="1:27" ht="14.1" customHeight="1">
      <c r="A403" s="363" t="s">
        <v>5089</v>
      </c>
      <c r="B403" s="365" t="s">
        <v>5188</v>
      </c>
      <c r="C403" s="363">
        <v>47</v>
      </c>
      <c r="D403" s="363">
        <v>0.2</v>
      </c>
      <c r="E403" s="363">
        <v>0</v>
      </c>
      <c r="F403" s="363">
        <v>1</v>
      </c>
      <c r="G403" s="363">
        <v>2.5</v>
      </c>
      <c r="H403" s="363">
        <v>0.15</v>
      </c>
      <c r="I403" s="363">
        <v>0.15</v>
      </c>
      <c r="J403" s="363">
        <v>0.15</v>
      </c>
      <c r="K403" s="363">
        <v>0.8</v>
      </c>
      <c r="L403" s="363">
        <v>0.51</v>
      </c>
      <c r="M403" s="363" t="s">
        <v>5104</v>
      </c>
      <c r="N403" s="363">
        <v>2</v>
      </c>
      <c r="O403" s="363">
        <v>1.25</v>
      </c>
      <c r="P403" s="363">
        <v>0.9</v>
      </c>
      <c r="Q403" s="363" t="s">
        <v>445</v>
      </c>
      <c r="R403" s="363">
        <v>-55</v>
      </c>
      <c r="S403" s="363">
        <v>85</v>
      </c>
      <c r="T403" s="363">
        <v>1</v>
      </c>
      <c r="U403" s="363">
        <v>0</v>
      </c>
      <c r="V403" s="311">
        <v>3000</v>
      </c>
      <c r="W403" s="311">
        <v>0.434</v>
      </c>
      <c r="X403" s="366"/>
      <c r="Y403" s="367"/>
      <c r="Z403" s="367"/>
      <c r="AA403" s="364">
        <v>2</v>
      </c>
    </row>
    <row r="404" spans="1:27" ht="14.1" customHeight="1">
      <c r="A404" s="363" t="s">
        <v>5089</v>
      </c>
      <c r="B404" s="365" t="s">
        <v>5189</v>
      </c>
      <c r="C404" s="363">
        <v>47</v>
      </c>
      <c r="D404" s="363">
        <v>0.2</v>
      </c>
      <c r="E404" s="363">
        <v>0</v>
      </c>
      <c r="F404" s="363">
        <v>1</v>
      </c>
      <c r="G404" s="363">
        <v>6.3</v>
      </c>
      <c r="H404" s="363">
        <v>0.15</v>
      </c>
      <c r="I404" s="363">
        <v>0.15</v>
      </c>
      <c r="J404" s="363">
        <v>0.15</v>
      </c>
      <c r="K404" s="363">
        <v>0.8</v>
      </c>
      <c r="L404" s="363">
        <v>0.51</v>
      </c>
      <c r="M404" s="363" t="s">
        <v>5104</v>
      </c>
      <c r="N404" s="363">
        <v>2</v>
      </c>
      <c r="O404" s="363">
        <v>1.25</v>
      </c>
      <c r="P404" s="363">
        <v>0.9</v>
      </c>
      <c r="Q404" s="363" t="s">
        <v>445</v>
      </c>
      <c r="R404" s="363">
        <v>-55</v>
      </c>
      <c r="S404" s="363">
        <v>85</v>
      </c>
      <c r="T404" s="363">
        <v>1</v>
      </c>
      <c r="U404" s="363">
        <v>0</v>
      </c>
      <c r="V404" s="311">
        <v>3000</v>
      </c>
      <c r="W404" s="311">
        <v>0.46410000000000001</v>
      </c>
      <c r="X404" s="366"/>
      <c r="Y404" s="367"/>
      <c r="Z404" s="367"/>
      <c r="AA404" s="364">
        <v>2</v>
      </c>
    </row>
    <row r="405" spans="1:27" ht="14.1" customHeight="1">
      <c r="A405" s="363" t="s">
        <v>5089</v>
      </c>
      <c r="B405" s="365" t="s">
        <v>5190</v>
      </c>
      <c r="C405" s="363">
        <v>47</v>
      </c>
      <c r="D405" s="363">
        <v>0.2</v>
      </c>
      <c r="E405" s="363">
        <v>0</v>
      </c>
      <c r="F405" s="363">
        <v>1</v>
      </c>
      <c r="G405" s="363">
        <v>6.3</v>
      </c>
      <c r="H405" s="363">
        <v>0.15</v>
      </c>
      <c r="I405" s="363">
        <v>0.15</v>
      </c>
      <c r="J405" s="363">
        <v>0.15</v>
      </c>
      <c r="K405" s="363">
        <v>1.2</v>
      </c>
      <c r="L405" s="363">
        <v>0.51</v>
      </c>
      <c r="M405" s="363" t="s">
        <v>5191</v>
      </c>
      <c r="N405" s="363">
        <v>3.2</v>
      </c>
      <c r="O405" s="363">
        <v>1.6</v>
      </c>
      <c r="P405" s="363">
        <v>0.9</v>
      </c>
      <c r="Q405" s="363" t="s">
        <v>445</v>
      </c>
      <c r="R405" s="363">
        <v>-55</v>
      </c>
      <c r="S405" s="363">
        <v>105</v>
      </c>
      <c r="T405" s="363">
        <v>1</v>
      </c>
      <c r="U405" s="363">
        <v>0</v>
      </c>
      <c r="V405" s="311">
        <v>3000</v>
      </c>
      <c r="W405" s="311">
        <v>0.33878000000000003</v>
      </c>
      <c r="X405" s="366"/>
      <c r="Y405" s="367"/>
      <c r="Z405" s="367"/>
      <c r="AA405" s="364">
        <v>2</v>
      </c>
    </row>
    <row r="406" spans="1:27" ht="14.1" customHeight="1">
      <c r="A406" s="363" t="s">
        <v>5089</v>
      </c>
      <c r="B406" s="363" t="s">
        <v>5192</v>
      </c>
      <c r="C406" s="363">
        <v>47</v>
      </c>
      <c r="D406" s="363">
        <v>0.2</v>
      </c>
      <c r="E406" s="363">
        <v>0</v>
      </c>
      <c r="F406" s="363">
        <v>1</v>
      </c>
      <c r="G406" s="363">
        <v>35</v>
      </c>
      <c r="H406" s="363">
        <v>0.2</v>
      </c>
      <c r="I406" s="363">
        <v>0.2</v>
      </c>
      <c r="J406" s="363">
        <v>0.2</v>
      </c>
      <c r="K406" s="363">
        <f>MIN(MAX(P406,1),10)</f>
        <v>10</v>
      </c>
      <c r="L406" s="363">
        <v>0.27</v>
      </c>
      <c r="M406" s="363" t="s">
        <v>5155</v>
      </c>
      <c r="N406" s="363">
        <v>8</v>
      </c>
      <c r="O406" s="363">
        <v>8</v>
      </c>
      <c r="P406" s="363">
        <v>10.199999999999999</v>
      </c>
      <c r="Q406" s="363" t="s">
        <v>5141</v>
      </c>
      <c r="R406" s="363">
        <v>-40</v>
      </c>
      <c r="S406" s="363">
        <v>125</v>
      </c>
      <c r="T406" s="363">
        <v>1</v>
      </c>
      <c r="U406" s="363">
        <v>0</v>
      </c>
      <c r="V406" s="311">
        <v>500</v>
      </c>
      <c r="W406" s="311">
        <v>0.42137999999999998</v>
      </c>
      <c r="X406" s="363"/>
      <c r="Y406" s="363"/>
      <c r="Z406" s="363"/>
      <c r="AA406" s="363">
        <v>2</v>
      </c>
    </row>
    <row r="407" spans="1:27" ht="14.1" customHeight="1">
      <c r="A407" s="363" t="s">
        <v>5089</v>
      </c>
      <c r="B407" s="363" t="s">
        <v>5193</v>
      </c>
      <c r="C407" s="363">
        <v>47</v>
      </c>
      <c r="D407" s="363">
        <v>0.2</v>
      </c>
      <c r="E407" s="363">
        <v>0</v>
      </c>
      <c r="F407" s="363">
        <v>1</v>
      </c>
      <c r="G407" s="363">
        <v>16</v>
      </c>
      <c r="H407" s="363">
        <v>0.26</v>
      </c>
      <c r="I407" s="363">
        <v>0.26</v>
      </c>
      <c r="J407" s="363">
        <v>0.26</v>
      </c>
      <c r="K407" s="363">
        <f>MIN(MAX(P407,1),10)</f>
        <v>5.8</v>
      </c>
      <c r="L407" s="363">
        <v>0.3</v>
      </c>
      <c r="M407" s="363" t="s">
        <v>291</v>
      </c>
      <c r="N407" s="363">
        <v>6.3</v>
      </c>
      <c r="O407" s="363">
        <v>6.3</v>
      </c>
      <c r="P407" s="363">
        <v>5.8</v>
      </c>
      <c r="Q407" s="363" t="s">
        <v>5141</v>
      </c>
      <c r="R407" s="363">
        <v>-55</v>
      </c>
      <c r="S407" s="363">
        <v>105</v>
      </c>
      <c r="T407" s="363">
        <v>1</v>
      </c>
      <c r="U407" s="363">
        <v>0</v>
      </c>
      <c r="V407" s="311">
        <v>1000</v>
      </c>
      <c r="W407" s="311">
        <v>0.14807000000000001</v>
      </c>
      <c r="X407" s="363"/>
      <c r="Y407" s="363"/>
      <c r="Z407" s="363"/>
      <c r="AA407" s="363">
        <v>2</v>
      </c>
    </row>
    <row r="408" spans="1:27" ht="14.1" customHeight="1">
      <c r="A408" s="363" t="s">
        <v>5089</v>
      </c>
      <c r="B408" s="363" t="s">
        <v>5194</v>
      </c>
      <c r="C408" s="363">
        <v>47</v>
      </c>
      <c r="D408" s="363">
        <v>0.2</v>
      </c>
      <c r="E408" s="363">
        <v>0</v>
      </c>
      <c r="F408" s="363">
        <v>1</v>
      </c>
      <c r="G408" s="363">
        <v>25</v>
      </c>
      <c r="H408" s="363">
        <v>0.26</v>
      </c>
      <c r="I408" s="363">
        <v>0.26</v>
      </c>
      <c r="J408" s="363">
        <v>0.26</v>
      </c>
      <c r="K408" s="363">
        <f>MIN(MAX(P408,1),10)</f>
        <v>5.8</v>
      </c>
      <c r="L408" s="363">
        <v>0.3</v>
      </c>
      <c r="M408" s="363" t="s">
        <v>291</v>
      </c>
      <c r="N408" s="363">
        <v>6.3</v>
      </c>
      <c r="O408" s="363">
        <v>6.3</v>
      </c>
      <c r="P408" s="363">
        <v>5.8</v>
      </c>
      <c r="Q408" s="363" t="s">
        <v>5141</v>
      </c>
      <c r="R408" s="363">
        <v>-55</v>
      </c>
      <c r="S408" s="363">
        <v>105</v>
      </c>
      <c r="T408" s="363">
        <v>1</v>
      </c>
      <c r="U408" s="363">
        <v>0</v>
      </c>
      <c r="V408" s="311">
        <v>1000</v>
      </c>
      <c r="W408" s="311">
        <v>0.14807000000000001</v>
      </c>
      <c r="X408" s="363"/>
      <c r="Y408" s="363"/>
      <c r="Z408" s="363"/>
      <c r="AA408" s="363">
        <v>2</v>
      </c>
    </row>
    <row r="409" spans="1:27" ht="14.1" customHeight="1">
      <c r="A409" s="363" t="s">
        <v>5089</v>
      </c>
      <c r="B409" s="363" t="s">
        <v>5195</v>
      </c>
      <c r="C409" s="363">
        <v>47</v>
      </c>
      <c r="D409" s="363">
        <v>0.2</v>
      </c>
      <c r="E409" s="363">
        <v>0</v>
      </c>
      <c r="F409" s="363">
        <v>1</v>
      </c>
      <c r="G409" s="363">
        <v>35</v>
      </c>
      <c r="H409" s="363">
        <v>0.26</v>
      </c>
      <c r="I409" s="363">
        <v>0.26</v>
      </c>
      <c r="J409" s="363">
        <v>0.26</v>
      </c>
      <c r="K409" s="363">
        <f>MIN(MAX(P409,1),10)</f>
        <v>5.8</v>
      </c>
      <c r="L409" s="363">
        <v>0.3</v>
      </c>
      <c r="M409" s="363" t="s">
        <v>291</v>
      </c>
      <c r="N409" s="363">
        <v>6.3</v>
      </c>
      <c r="O409" s="363">
        <v>6.3</v>
      </c>
      <c r="P409" s="363">
        <v>5.8</v>
      </c>
      <c r="Q409" s="363" t="s">
        <v>5141</v>
      </c>
      <c r="R409" s="363">
        <v>-55</v>
      </c>
      <c r="S409" s="363">
        <v>105</v>
      </c>
      <c r="T409" s="363">
        <v>1</v>
      </c>
      <c r="U409" s="363">
        <v>0</v>
      </c>
      <c r="V409" s="311">
        <v>1000</v>
      </c>
      <c r="W409" s="311">
        <v>0.14807000000000001</v>
      </c>
      <c r="X409" s="363"/>
      <c r="Y409" s="363"/>
      <c r="Z409" s="363"/>
      <c r="AA409" s="363">
        <v>2</v>
      </c>
    </row>
    <row r="410" spans="1:27" ht="14.1" customHeight="1">
      <c r="A410" s="363" t="s">
        <v>5089</v>
      </c>
      <c r="B410" s="373" t="s">
        <v>5196</v>
      </c>
      <c r="C410" s="373">
        <v>47</v>
      </c>
      <c r="D410" s="368">
        <v>0.2</v>
      </c>
      <c r="E410" s="368">
        <v>0</v>
      </c>
      <c r="F410" s="368">
        <v>1</v>
      </c>
      <c r="G410" s="373">
        <v>25</v>
      </c>
      <c r="H410" s="369">
        <v>0.3</v>
      </c>
      <c r="I410" s="373">
        <v>0.3</v>
      </c>
      <c r="J410" s="373">
        <v>0.3</v>
      </c>
      <c r="K410" s="373">
        <v>2.7</v>
      </c>
      <c r="L410" s="373">
        <v>2.8</v>
      </c>
      <c r="M410" s="373" t="s">
        <v>5106</v>
      </c>
      <c r="N410" s="374">
        <v>6.3</v>
      </c>
      <c r="O410" s="374">
        <v>6.3</v>
      </c>
      <c r="P410" s="375">
        <v>6</v>
      </c>
      <c r="Q410" s="371" t="s">
        <v>5107</v>
      </c>
      <c r="R410" s="372">
        <v>-55</v>
      </c>
      <c r="S410" s="372">
        <v>105</v>
      </c>
      <c r="T410" s="372">
        <v>1</v>
      </c>
      <c r="U410" s="371">
        <v>0</v>
      </c>
      <c r="V410" s="311">
        <v>1000</v>
      </c>
      <c r="W410" s="311">
        <v>0.43125000000000002</v>
      </c>
      <c r="X410" s="363"/>
      <c r="Y410" s="363"/>
      <c r="Z410" s="324"/>
      <c r="AA410" s="363">
        <v>2</v>
      </c>
    </row>
    <row r="411" spans="1:27" ht="14.1" customHeight="1">
      <c r="A411" s="363" t="s">
        <v>5089</v>
      </c>
      <c r="B411" s="373" t="s">
        <v>425</v>
      </c>
      <c r="C411" s="373">
        <v>47</v>
      </c>
      <c r="D411" s="368">
        <v>0.2</v>
      </c>
      <c r="E411" s="368">
        <v>0</v>
      </c>
      <c r="F411" s="368">
        <v>1</v>
      </c>
      <c r="G411" s="373">
        <v>25</v>
      </c>
      <c r="H411" s="369">
        <v>0.3</v>
      </c>
      <c r="I411" s="373">
        <v>0.3</v>
      </c>
      <c r="J411" s="373">
        <v>0.3</v>
      </c>
      <c r="K411" s="373">
        <v>4.4000000000000004</v>
      </c>
      <c r="L411" s="373">
        <v>2.98</v>
      </c>
      <c r="M411" s="373" t="s">
        <v>5171</v>
      </c>
      <c r="N411" s="374">
        <v>8</v>
      </c>
      <c r="O411" s="374">
        <v>8</v>
      </c>
      <c r="P411" s="375">
        <v>12</v>
      </c>
      <c r="Q411" s="371" t="s">
        <v>5107</v>
      </c>
      <c r="R411" s="372">
        <v>-55</v>
      </c>
      <c r="S411" s="372">
        <v>125</v>
      </c>
      <c r="T411" s="372">
        <v>1</v>
      </c>
      <c r="U411" s="371">
        <v>0</v>
      </c>
      <c r="V411" s="311">
        <v>400</v>
      </c>
      <c r="W411" s="311">
        <v>0.96325000000000005</v>
      </c>
      <c r="X411" s="363"/>
      <c r="Y411" s="363"/>
      <c r="Z411" s="324"/>
      <c r="AA411" s="363">
        <v>2</v>
      </c>
    </row>
    <row r="412" spans="1:27" ht="14.1" customHeight="1">
      <c r="A412" s="363" t="s">
        <v>5089</v>
      </c>
      <c r="B412" s="373" t="s">
        <v>424</v>
      </c>
      <c r="C412" s="373">
        <v>47</v>
      </c>
      <c r="D412" s="368">
        <v>0.2</v>
      </c>
      <c r="E412" s="368">
        <v>0</v>
      </c>
      <c r="F412" s="368">
        <v>1</v>
      </c>
      <c r="G412" s="373">
        <v>35</v>
      </c>
      <c r="H412" s="369">
        <v>0.3</v>
      </c>
      <c r="I412" s="373">
        <v>0.3</v>
      </c>
      <c r="J412" s="373">
        <v>0.3</v>
      </c>
      <c r="K412" s="373">
        <v>5</v>
      </c>
      <c r="L412" s="373">
        <v>3.65</v>
      </c>
      <c r="M412" s="373" t="s">
        <v>5197</v>
      </c>
      <c r="N412" s="374">
        <v>10</v>
      </c>
      <c r="O412" s="374">
        <v>10</v>
      </c>
      <c r="P412" s="375">
        <v>12.7</v>
      </c>
      <c r="Q412" s="371" t="s">
        <v>5107</v>
      </c>
      <c r="R412" s="372">
        <v>-55</v>
      </c>
      <c r="S412" s="372">
        <v>125</v>
      </c>
      <c r="T412" s="372">
        <v>1</v>
      </c>
      <c r="U412" s="371">
        <v>0</v>
      </c>
      <c r="V412" s="311">
        <v>400</v>
      </c>
      <c r="W412" s="311">
        <v>1.10728</v>
      </c>
      <c r="X412" s="363"/>
      <c r="Y412" s="363"/>
      <c r="Z412" s="324"/>
      <c r="AA412" s="363">
        <v>2</v>
      </c>
    </row>
    <row r="413" spans="1:27" ht="14.1" customHeight="1">
      <c r="A413" s="363" t="s">
        <v>5089</v>
      </c>
      <c r="B413" s="363" t="s">
        <v>5198</v>
      </c>
      <c r="C413" s="363">
        <v>47</v>
      </c>
      <c r="D413" s="363">
        <v>0.2</v>
      </c>
      <c r="E413" s="363">
        <v>0</v>
      </c>
      <c r="F413" s="363">
        <v>1</v>
      </c>
      <c r="G413" s="363">
        <v>35</v>
      </c>
      <c r="H413" s="363">
        <v>0.3</v>
      </c>
      <c r="I413" s="363">
        <v>0.3</v>
      </c>
      <c r="J413" s="363">
        <v>0.3</v>
      </c>
      <c r="K413" s="363">
        <f t="shared" ref="K413:K422" si="1">MIN(MAX(P413,1),10)</f>
        <v>7.7</v>
      </c>
      <c r="L413" s="363">
        <v>0.19700000000000001</v>
      </c>
      <c r="M413" s="363" t="s">
        <v>7011</v>
      </c>
      <c r="N413" s="363">
        <v>6.3</v>
      </c>
      <c r="O413" s="363">
        <v>6.3</v>
      </c>
      <c r="P413" s="363">
        <v>7.7</v>
      </c>
      <c r="Q413" s="363" t="s">
        <v>5141</v>
      </c>
      <c r="R413" s="363">
        <v>-40</v>
      </c>
      <c r="S413" s="363">
        <v>125</v>
      </c>
      <c r="T413" s="363">
        <v>1</v>
      </c>
      <c r="U413" s="363">
        <v>0</v>
      </c>
      <c r="V413" s="311">
        <v>900</v>
      </c>
      <c r="W413" s="311">
        <v>0.33050000000000002</v>
      </c>
      <c r="X413" s="363"/>
      <c r="Y413" s="363"/>
      <c r="Z413" s="363"/>
      <c r="AA413" s="363">
        <v>2</v>
      </c>
    </row>
    <row r="414" spans="1:27" ht="14.1" customHeight="1">
      <c r="A414" s="363" t="s">
        <v>5089</v>
      </c>
      <c r="B414" s="363" t="s">
        <v>5199</v>
      </c>
      <c r="C414" s="363">
        <v>47</v>
      </c>
      <c r="D414" s="363">
        <v>0.2</v>
      </c>
      <c r="E414" s="363">
        <v>0</v>
      </c>
      <c r="F414" s="363">
        <v>1</v>
      </c>
      <c r="G414" s="363">
        <v>35</v>
      </c>
      <c r="H414" s="363">
        <v>0.3</v>
      </c>
      <c r="I414" s="363">
        <v>0.3</v>
      </c>
      <c r="J414" s="363">
        <v>0.3</v>
      </c>
      <c r="K414" s="363">
        <f t="shared" si="1"/>
        <v>10</v>
      </c>
      <c r="L414" s="363">
        <v>0.19700000000000001</v>
      </c>
      <c r="M414" s="363" t="s">
        <v>5155</v>
      </c>
      <c r="N414" s="363">
        <v>8</v>
      </c>
      <c r="O414" s="363">
        <v>8</v>
      </c>
      <c r="P414" s="363">
        <v>10.199999999999999</v>
      </c>
      <c r="Q414" s="363" t="s">
        <v>5141</v>
      </c>
      <c r="R414" s="363">
        <v>-40</v>
      </c>
      <c r="S414" s="363">
        <v>125</v>
      </c>
      <c r="T414" s="363">
        <v>1</v>
      </c>
      <c r="U414" s="363">
        <v>0</v>
      </c>
      <c r="V414" s="311">
        <v>500</v>
      </c>
      <c r="W414" s="311">
        <v>0.44596000000000002</v>
      </c>
      <c r="X414" s="363"/>
      <c r="Y414" s="363"/>
      <c r="Z414" s="363"/>
      <c r="AA414" s="363">
        <v>2</v>
      </c>
    </row>
    <row r="415" spans="1:27" ht="14.1" customHeight="1">
      <c r="A415" s="363" t="s">
        <v>5089</v>
      </c>
      <c r="B415" s="363" t="s">
        <v>5200</v>
      </c>
      <c r="C415" s="363">
        <v>47</v>
      </c>
      <c r="D415" s="363">
        <v>0.2</v>
      </c>
      <c r="E415" s="363">
        <v>0</v>
      </c>
      <c r="F415" s="363">
        <v>1</v>
      </c>
      <c r="G415" s="363">
        <v>6.3</v>
      </c>
      <c r="H415" s="363">
        <v>0.36</v>
      </c>
      <c r="I415" s="363">
        <v>0.36</v>
      </c>
      <c r="J415" s="363">
        <v>0.36</v>
      </c>
      <c r="K415" s="363">
        <f t="shared" si="1"/>
        <v>5.8</v>
      </c>
      <c r="L415" s="363">
        <v>0.24</v>
      </c>
      <c r="M415" s="363" t="s">
        <v>290</v>
      </c>
      <c r="N415" s="363">
        <v>5</v>
      </c>
      <c r="O415" s="363">
        <v>5</v>
      </c>
      <c r="P415" s="363">
        <v>5.8</v>
      </c>
      <c r="Q415" s="363" t="s">
        <v>5141</v>
      </c>
      <c r="R415" s="363">
        <v>-55</v>
      </c>
      <c r="S415" s="363">
        <v>105</v>
      </c>
      <c r="T415" s="363">
        <v>1</v>
      </c>
      <c r="U415" s="363">
        <v>0</v>
      </c>
      <c r="V415" s="311">
        <v>1000</v>
      </c>
      <c r="W415" s="311">
        <v>0.12562999999999999</v>
      </c>
      <c r="X415" s="363"/>
      <c r="Y415" s="363"/>
      <c r="Z415" s="363"/>
      <c r="AA415" s="363">
        <v>2</v>
      </c>
    </row>
    <row r="416" spans="1:27" ht="14.1" customHeight="1">
      <c r="A416" s="363" t="s">
        <v>5089</v>
      </c>
      <c r="B416" s="363" t="s">
        <v>5201</v>
      </c>
      <c r="C416" s="363">
        <v>47</v>
      </c>
      <c r="D416" s="363">
        <v>0.2</v>
      </c>
      <c r="E416" s="363">
        <v>0</v>
      </c>
      <c r="F416" s="363">
        <v>1</v>
      </c>
      <c r="G416" s="363">
        <v>16</v>
      </c>
      <c r="H416" s="363">
        <v>0.36</v>
      </c>
      <c r="I416" s="363">
        <v>0.36</v>
      </c>
      <c r="J416" s="363">
        <v>0.36</v>
      </c>
      <c r="K416" s="363">
        <f t="shared" si="1"/>
        <v>5.8</v>
      </c>
      <c r="L416" s="363">
        <v>0.24</v>
      </c>
      <c r="M416" s="363" t="s">
        <v>5168</v>
      </c>
      <c r="N416" s="363">
        <v>5</v>
      </c>
      <c r="O416" s="363">
        <v>5</v>
      </c>
      <c r="P416" s="363">
        <v>5.8</v>
      </c>
      <c r="Q416" s="363" t="s">
        <v>5141</v>
      </c>
      <c r="R416" s="363">
        <v>-55</v>
      </c>
      <c r="S416" s="363">
        <v>105</v>
      </c>
      <c r="T416" s="363">
        <v>1</v>
      </c>
      <c r="U416" s="363">
        <v>0</v>
      </c>
      <c r="V416" s="311">
        <v>1000</v>
      </c>
      <c r="W416" s="311">
        <v>0.13225999999999999</v>
      </c>
      <c r="X416" s="363"/>
      <c r="Y416" s="363"/>
      <c r="Z416" s="363"/>
      <c r="AA416" s="363">
        <v>2</v>
      </c>
    </row>
    <row r="417" spans="1:27" ht="14.1" customHeight="1">
      <c r="A417" s="363" t="s">
        <v>5089</v>
      </c>
      <c r="B417" s="363" t="s">
        <v>5202</v>
      </c>
      <c r="C417" s="363">
        <v>47</v>
      </c>
      <c r="D417" s="363">
        <v>0.2</v>
      </c>
      <c r="E417" s="363">
        <v>0</v>
      </c>
      <c r="F417" s="363">
        <v>1</v>
      </c>
      <c r="G417" s="363">
        <v>25</v>
      </c>
      <c r="H417" s="363">
        <v>0.36</v>
      </c>
      <c r="I417" s="363">
        <v>0.36</v>
      </c>
      <c r="J417" s="363">
        <v>0.36</v>
      </c>
      <c r="K417" s="363">
        <f t="shared" si="1"/>
        <v>5.8</v>
      </c>
      <c r="L417" s="363">
        <v>0.24</v>
      </c>
      <c r="M417" s="363" t="s">
        <v>290</v>
      </c>
      <c r="N417" s="363">
        <v>5</v>
      </c>
      <c r="O417" s="363">
        <v>5</v>
      </c>
      <c r="P417" s="363">
        <v>5.8</v>
      </c>
      <c r="Q417" s="363" t="s">
        <v>5141</v>
      </c>
      <c r="R417" s="363">
        <v>-55</v>
      </c>
      <c r="S417" s="363">
        <v>105</v>
      </c>
      <c r="T417" s="363">
        <v>1</v>
      </c>
      <c r="U417" s="363">
        <v>0</v>
      </c>
      <c r="V417" s="311">
        <v>1000</v>
      </c>
      <c r="W417" s="311">
        <v>0.13396</v>
      </c>
      <c r="X417" s="363"/>
      <c r="Y417" s="363"/>
      <c r="Z417" s="363"/>
      <c r="AA417" s="363">
        <v>2</v>
      </c>
    </row>
    <row r="418" spans="1:27" ht="14.1" customHeight="1">
      <c r="A418" s="363" t="s">
        <v>5089</v>
      </c>
      <c r="B418" s="363" t="s">
        <v>5203</v>
      </c>
      <c r="C418" s="363">
        <v>47</v>
      </c>
      <c r="D418" s="363">
        <v>0.2</v>
      </c>
      <c r="E418" s="363">
        <v>0</v>
      </c>
      <c r="F418" s="363">
        <v>1</v>
      </c>
      <c r="G418" s="363">
        <v>35</v>
      </c>
      <c r="H418" s="363">
        <v>0.36</v>
      </c>
      <c r="I418" s="363">
        <v>0.36</v>
      </c>
      <c r="J418" s="363">
        <v>0.36</v>
      </c>
      <c r="K418" s="363">
        <f t="shared" si="1"/>
        <v>5.8</v>
      </c>
      <c r="L418" s="363">
        <v>0.24</v>
      </c>
      <c r="M418" s="363" t="s">
        <v>290</v>
      </c>
      <c r="N418" s="363">
        <v>5</v>
      </c>
      <c r="O418" s="363">
        <v>5</v>
      </c>
      <c r="P418" s="363">
        <v>5.8</v>
      </c>
      <c r="Q418" s="363" t="s">
        <v>5141</v>
      </c>
      <c r="R418" s="363">
        <v>-55</v>
      </c>
      <c r="S418" s="363">
        <v>105</v>
      </c>
      <c r="T418" s="363">
        <v>1</v>
      </c>
      <c r="U418" s="363">
        <v>0</v>
      </c>
      <c r="V418" s="311">
        <v>1000</v>
      </c>
      <c r="W418" s="311">
        <v>0.13396</v>
      </c>
      <c r="X418" s="363"/>
      <c r="Y418" s="363"/>
      <c r="Z418" s="363"/>
      <c r="AA418" s="363">
        <v>2</v>
      </c>
    </row>
    <row r="419" spans="1:27" ht="14.1" customHeight="1">
      <c r="A419" s="363" t="s">
        <v>5089</v>
      </c>
      <c r="B419" s="363" t="s">
        <v>5204</v>
      </c>
      <c r="C419" s="363">
        <v>56</v>
      </c>
      <c r="D419" s="363">
        <v>0.2</v>
      </c>
      <c r="E419" s="363">
        <v>0</v>
      </c>
      <c r="F419" s="363">
        <v>1</v>
      </c>
      <c r="G419" s="363">
        <v>63</v>
      </c>
      <c r="H419" s="363">
        <v>0.03</v>
      </c>
      <c r="I419" s="363">
        <v>0.03</v>
      </c>
      <c r="J419" s="363">
        <v>0.03</v>
      </c>
      <c r="K419" s="363">
        <f t="shared" si="1"/>
        <v>10</v>
      </c>
      <c r="L419" s="363">
        <v>1.8</v>
      </c>
      <c r="M419" s="363" t="s">
        <v>5205</v>
      </c>
      <c r="N419" s="363">
        <v>10</v>
      </c>
      <c r="O419" s="363">
        <v>10</v>
      </c>
      <c r="P419" s="363">
        <v>10.199999999999999</v>
      </c>
      <c r="Q419" s="363" t="s">
        <v>5099</v>
      </c>
      <c r="R419" s="363">
        <v>-55</v>
      </c>
      <c r="S419" s="363">
        <v>105</v>
      </c>
      <c r="T419" s="363">
        <v>1</v>
      </c>
      <c r="U419" s="363">
        <v>0</v>
      </c>
      <c r="V419" s="311">
        <v>500</v>
      </c>
      <c r="W419" s="311">
        <v>1.28668</v>
      </c>
      <c r="X419" s="363"/>
      <c r="Y419" s="363"/>
      <c r="Z419" s="363"/>
      <c r="AA419" s="363">
        <v>2</v>
      </c>
    </row>
    <row r="420" spans="1:27" ht="14.1" customHeight="1">
      <c r="A420" s="363" t="s">
        <v>5089</v>
      </c>
      <c r="B420" s="363" t="s">
        <v>5206</v>
      </c>
      <c r="C420" s="363">
        <v>56</v>
      </c>
      <c r="D420" s="363">
        <v>0.2</v>
      </c>
      <c r="E420" s="363">
        <v>0</v>
      </c>
      <c r="F420" s="363">
        <v>1</v>
      </c>
      <c r="G420" s="363">
        <v>63</v>
      </c>
      <c r="H420" s="363">
        <v>0.03</v>
      </c>
      <c r="I420" s="363">
        <v>0.03</v>
      </c>
      <c r="J420" s="363">
        <v>0.03</v>
      </c>
      <c r="K420" s="363">
        <f t="shared" si="1"/>
        <v>10</v>
      </c>
      <c r="L420" s="363">
        <v>1.4</v>
      </c>
      <c r="M420" s="363" t="s">
        <v>5205</v>
      </c>
      <c r="N420" s="363">
        <v>10</v>
      </c>
      <c r="O420" s="363">
        <v>10</v>
      </c>
      <c r="P420" s="363">
        <v>10.199999999999999</v>
      </c>
      <c r="Q420" s="363" t="s">
        <v>5099</v>
      </c>
      <c r="R420" s="363">
        <v>-55</v>
      </c>
      <c r="S420" s="363">
        <v>125</v>
      </c>
      <c r="T420" s="363">
        <v>1</v>
      </c>
      <c r="U420" s="363">
        <v>0</v>
      </c>
      <c r="V420" s="311">
        <v>500</v>
      </c>
      <c r="W420" s="311">
        <v>1.53118</v>
      </c>
      <c r="X420" s="363"/>
      <c r="Y420" s="363"/>
      <c r="Z420" s="363"/>
      <c r="AA420" s="363">
        <v>2</v>
      </c>
    </row>
    <row r="421" spans="1:27" ht="14.1" customHeight="1">
      <c r="A421" s="363" t="s">
        <v>5089</v>
      </c>
      <c r="B421" s="363" t="s">
        <v>5207</v>
      </c>
      <c r="C421" s="363">
        <v>56</v>
      </c>
      <c r="D421" s="363">
        <v>0.2</v>
      </c>
      <c r="E421" s="363">
        <v>0</v>
      </c>
      <c r="F421" s="363">
        <v>1</v>
      </c>
      <c r="G421" s="363">
        <v>25</v>
      </c>
      <c r="H421" s="363">
        <v>0.05</v>
      </c>
      <c r="I421" s="363">
        <v>0.05</v>
      </c>
      <c r="J421" s="363">
        <v>0.05</v>
      </c>
      <c r="K421" s="363">
        <f t="shared" si="1"/>
        <v>5.8</v>
      </c>
      <c r="L421" s="363">
        <v>1.3</v>
      </c>
      <c r="M421" s="363" t="s">
        <v>291</v>
      </c>
      <c r="N421" s="363">
        <v>6.3</v>
      </c>
      <c r="O421" s="363">
        <v>6.3</v>
      </c>
      <c r="P421" s="363">
        <v>5.8</v>
      </c>
      <c r="Q421" s="363" t="s">
        <v>5099</v>
      </c>
      <c r="R421" s="363">
        <v>-55</v>
      </c>
      <c r="S421" s="363">
        <v>105</v>
      </c>
      <c r="T421" s="363">
        <v>1</v>
      </c>
      <c r="U421" s="363">
        <v>0</v>
      </c>
      <c r="V421" s="311">
        <v>1000</v>
      </c>
      <c r="W421" s="311">
        <v>0.56230999999999998</v>
      </c>
      <c r="X421" s="363"/>
      <c r="Y421" s="363"/>
      <c r="Z421" s="363"/>
      <c r="AA421" s="363">
        <v>2</v>
      </c>
    </row>
    <row r="422" spans="1:27" ht="14.1" customHeight="1">
      <c r="A422" s="363" t="s">
        <v>5089</v>
      </c>
      <c r="B422" s="363" t="s">
        <v>5208</v>
      </c>
      <c r="C422" s="363">
        <v>56</v>
      </c>
      <c r="D422" s="363">
        <v>0.2</v>
      </c>
      <c r="E422" s="363">
        <v>0</v>
      </c>
      <c r="F422" s="363">
        <v>1</v>
      </c>
      <c r="G422" s="363">
        <v>25</v>
      </c>
      <c r="H422" s="363">
        <v>0.05</v>
      </c>
      <c r="I422" s="363">
        <v>0.05</v>
      </c>
      <c r="J422" s="363">
        <v>0.05</v>
      </c>
      <c r="K422" s="363">
        <f t="shared" si="1"/>
        <v>5.8</v>
      </c>
      <c r="L422" s="363">
        <v>0.9</v>
      </c>
      <c r="M422" s="363" t="s">
        <v>291</v>
      </c>
      <c r="N422" s="363">
        <v>6.3</v>
      </c>
      <c r="O422" s="363">
        <v>6.3</v>
      </c>
      <c r="P422" s="363">
        <v>5.8</v>
      </c>
      <c r="Q422" s="363" t="s">
        <v>5099</v>
      </c>
      <c r="R422" s="363">
        <v>-55</v>
      </c>
      <c r="S422" s="363">
        <v>125</v>
      </c>
      <c r="T422" s="363">
        <v>1</v>
      </c>
      <c r="U422" s="363">
        <v>0</v>
      </c>
      <c r="V422" s="311">
        <v>1000</v>
      </c>
      <c r="W422" s="311">
        <v>0.7238</v>
      </c>
      <c r="X422" s="363"/>
      <c r="Y422" s="363"/>
      <c r="Z422" s="363"/>
      <c r="AA422" s="363">
        <v>2</v>
      </c>
    </row>
    <row r="423" spans="1:27" ht="14.1" customHeight="1">
      <c r="A423" s="363" t="s">
        <v>5089</v>
      </c>
      <c r="B423" s="368" t="s">
        <v>5209</v>
      </c>
      <c r="C423" s="368">
        <v>56</v>
      </c>
      <c r="D423" s="368">
        <v>0.2</v>
      </c>
      <c r="E423" s="368">
        <v>0</v>
      </c>
      <c r="F423" s="368">
        <v>1</v>
      </c>
      <c r="G423" s="368">
        <v>20</v>
      </c>
      <c r="H423" s="369">
        <v>0.3</v>
      </c>
      <c r="I423" s="368">
        <v>0.3</v>
      </c>
      <c r="J423" s="368">
        <v>0.3</v>
      </c>
      <c r="K423" s="368">
        <v>2.1</v>
      </c>
      <c r="L423" s="368">
        <v>2.8</v>
      </c>
      <c r="M423" s="368" t="s">
        <v>5146</v>
      </c>
      <c r="N423" s="370">
        <v>5</v>
      </c>
      <c r="O423" s="370">
        <v>5</v>
      </c>
      <c r="P423" s="371">
        <v>6</v>
      </c>
      <c r="Q423" s="371" t="s">
        <v>5107</v>
      </c>
      <c r="R423" s="372">
        <v>-55</v>
      </c>
      <c r="S423" s="372">
        <v>105</v>
      </c>
      <c r="T423" s="372">
        <v>1</v>
      </c>
      <c r="U423" s="371">
        <v>0</v>
      </c>
      <c r="V423" s="311">
        <v>1500</v>
      </c>
      <c r="W423" s="311">
        <v>0.35277999999999998</v>
      </c>
      <c r="X423" s="363"/>
      <c r="Y423" s="363"/>
      <c r="Z423" s="324"/>
      <c r="AA423" s="363">
        <v>2</v>
      </c>
    </row>
    <row r="424" spans="1:27" ht="14.1" customHeight="1">
      <c r="A424" s="363" t="s">
        <v>5089</v>
      </c>
      <c r="B424" s="368" t="s">
        <v>5210</v>
      </c>
      <c r="C424" s="368">
        <v>56</v>
      </c>
      <c r="D424" s="368">
        <v>0.2</v>
      </c>
      <c r="E424" s="368">
        <v>0</v>
      </c>
      <c r="F424" s="368">
        <v>1</v>
      </c>
      <c r="G424" s="368">
        <v>25</v>
      </c>
      <c r="H424" s="369">
        <v>0.3</v>
      </c>
      <c r="I424" s="368">
        <v>0.3</v>
      </c>
      <c r="J424" s="368">
        <v>0.3</v>
      </c>
      <c r="K424" s="368">
        <v>2.5</v>
      </c>
      <c r="L424" s="368">
        <v>2.8</v>
      </c>
      <c r="M424" s="368" t="s">
        <v>5106</v>
      </c>
      <c r="N424" s="370">
        <v>6.3</v>
      </c>
      <c r="O424" s="370">
        <v>6.3</v>
      </c>
      <c r="P424" s="371">
        <v>6</v>
      </c>
      <c r="Q424" s="371" t="s">
        <v>5107</v>
      </c>
      <c r="R424" s="372">
        <v>-55</v>
      </c>
      <c r="S424" s="372">
        <v>105</v>
      </c>
      <c r="T424" s="372">
        <v>0</v>
      </c>
      <c r="U424" s="371">
        <v>2.5</v>
      </c>
      <c r="V424" s="311">
        <v>1</v>
      </c>
      <c r="W424" s="311">
        <v>1.05</v>
      </c>
      <c r="X424" s="363"/>
      <c r="Y424" s="363"/>
      <c r="Z424" s="324"/>
      <c r="AA424" s="363">
        <v>2</v>
      </c>
    </row>
    <row r="425" spans="1:27" ht="14.1" customHeight="1">
      <c r="A425" s="363" t="s">
        <v>5089</v>
      </c>
      <c r="B425" s="368" t="s">
        <v>5211</v>
      </c>
      <c r="C425" s="368">
        <v>56</v>
      </c>
      <c r="D425" s="368">
        <v>0.2</v>
      </c>
      <c r="E425" s="368">
        <v>0</v>
      </c>
      <c r="F425" s="368">
        <v>1</v>
      </c>
      <c r="G425" s="368">
        <v>25</v>
      </c>
      <c r="H425" s="369">
        <v>0.3</v>
      </c>
      <c r="I425" s="368">
        <v>0.3</v>
      </c>
      <c r="J425" s="368">
        <v>0.3</v>
      </c>
      <c r="K425" s="368">
        <v>2.7</v>
      </c>
      <c r="L425" s="368">
        <v>2.8</v>
      </c>
      <c r="M425" s="368" t="s">
        <v>5106</v>
      </c>
      <c r="N425" s="370">
        <v>6.3</v>
      </c>
      <c r="O425" s="370">
        <v>6.3</v>
      </c>
      <c r="P425" s="371">
        <v>6</v>
      </c>
      <c r="Q425" s="371" t="s">
        <v>5107</v>
      </c>
      <c r="R425" s="372">
        <v>-55</v>
      </c>
      <c r="S425" s="372">
        <v>105</v>
      </c>
      <c r="T425" s="372">
        <v>1</v>
      </c>
      <c r="U425" s="371">
        <v>0</v>
      </c>
      <c r="V425" s="311">
        <v>1000</v>
      </c>
      <c r="W425" s="311">
        <v>0.43125000000000002</v>
      </c>
      <c r="X425" s="363"/>
      <c r="Y425" s="363"/>
      <c r="Z425" s="324"/>
      <c r="AA425" s="363">
        <v>2</v>
      </c>
    </row>
    <row r="426" spans="1:27" ht="14.1" customHeight="1">
      <c r="A426" s="363" t="s">
        <v>5089</v>
      </c>
      <c r="B426" s="363" t="s">
        <v>5212</v>
      </c>
      <c r="C426" s="363">
        <v>68</v>
      </c>
      <c r="D426" s="363">
        <v>0.2</v>
      </c>
      <c r="E426" s="363">
        <v>0</v>
      </c>
      <c r="F426" s="363">
        <v>1</v>
      </c>
      <c r="G426" s="363">
        <v>6.3</v>
      </c>
      <c r="H426" s="363">
        <v>4.6201408798326798E-3</v>
      </c>
      <c r="I426" s="363">
        <v>4.3948696472712297E-3</v>
      </c>
      <c r="J426" s="363">
        <v>4.4207402478541697E-3</v>
      </c>
      <c r="K426" s="363">
        <f t="shared" ref="K426:K431" si="2">MIN(MAX(P426,1),10)</f>
        <v>1</v>
      </c>
      <c r="L426" s="363">
        <v>6.3</v>
      </c>
      <c r="M426" s="363" t="s">
        <v>291</v>
      </c>
      <c r="N426" s="363">
        <v>7.3</v>
      </c>
      <c r="O426" s="363">
        <v>4.3</v>
      </c>
      <c r="P426" s="363">
        <v>1</v>
      </c>
      <c r="Q426" s="363" t="s">
        <v>5092</v>
      </c>
      <c r="R426" s="363">
        <v>-55</v>
      </c>
      <c r="S426" s="363">
        <v>105</v>
      </c>
      <c r="T426" s="363">
        <v>1</v>
      </c>
      <c r="U426" s="363"/>
      <c r="V426" s="311">
        <v>3500</v>
      </c>
      <c r="W426" s="311">
        <v>0.70713000000000004</v>
      </c>
      <c r="X426" s="363" t="s">
        <v>5093</v>
      </c>
      <c r="Y426" s="363"/>
      <c r="Z426" s="363"/>
      <c r="AA426" s="363">
        <v>2</v>
      </c>
    </row>
    <row r="427" spans="1:27" ht="14.1" customHeight="1">
      <c r="A427" s="363" t="s">
        <v>5089</v>
      </c>
      <c r="B427" s="363" t="s">
        <v>5213</v>
      </c>
      <c r="C427" s="363">
        <v>68</v>
      </c>
      <c r="D427" s="363">
        <v>0.2</v>
      </c>
      <c r="E427" s="363">
        <v>0</v>
      </c>
      <c r="F427" s="363">
        <v>1</v>
      </c>
      <c r="G427" s="363">
        <v>6.3</v>
      </c>
      <c r="H427" s="363">
        <v>4.9516495038718E-3</v>
      </c>
      <c r="I427" s="363">
        <v>4.7896030961946398E-3</v>
      </c>
      <c r="J427" s="363">
        <v>4.7975913085532397E-3</v>
      </c>
      <c r="K427" s="363">
        <f t="shared" si="2"/>
        <v>1</v>
      </c>
      <c r="L427" s="363">
        <v>6.3</v>
      </c>
      <c r="M427" s="363" t="s">
        <v>291</v>
      </c>
      <c r="N427" s="363">
        <v>7.3</v>
      </c>
      <c r="O427" s="363">
        <v>4.3</v>
      </c>
      <c r="P427" s="363">
        <v>1</v>
      </c>
      <c r="Q427" s="363" t="s">
        <v>5092</v>
      </c>
      <c r="R427" s="363">
        <v>-55</v>
      </c>
      <c r="S427" s="363">
        <v>105</v>
      </c>
      <c r="T427" s="363">
        <v>1</v>
      </c>
      <c r="U427" s="363"/>
      <c r="V427" s="311">
        <v>3500</v>
      </c>
      <c r="W427" s="311">
        <v>0.61614000000000002</v>
      </c>
      <c r="X427" s="363" t="s">
        <v>5093</v>
      </c>
      <c r="Y427" s="363"/>
      <c r="Z427" s="363"/>
      <c r="AA427" s="363">
        <v>2</v>
      </c>
    </row>
    <row r="428" spans="1:27" ht="14.1" customHeight="1">
      <c r="A428" s="363" t="s">
        <v>5089</v>
      </c>
      <c r="B428" s="363" t="s">
        <v>5214</v>
      </c>
      <c r="C428" s="363">
        <v>68</v>
      </c>
      <c r="D428" s="363">
        <v>0.2</v>
      </c>
      <c r="E428" s="363">
        <v>0</v>
      </c>
      <c r="F428" s="363">
        <v>1</v>
      </c>
      <c r="G428" s="363">
        <v>6.3</v>
      </c>
      <c r="H428" s="363">
        <v>8.9193329023328407E-3</v>
      </c>
      <c r="I428" s="363">
        <v>9.1021010265030493E-3</v>
      </c>
      <c r="J428" s="363">
        <v>9.28435560921065E-3</v>
      </c>
      <c r="K428" s="363">
        <f t="shared" si="2"/>
        <v>1.1000000000000001</v>
      </c>
      <c r="L428" s="363">
        <v>5.0999999999999996</v>
      </c>
      <c r="M428" s="363" t="s">
        <v>291</v>
      </c>
      <c r="N428" s="363">
        <v>7.3</v>
      </c>
      <c r="O428" s="363">
        <v>4.3</v>
      </c>
      <c r="P428" s="363">
        <v>1.1000000000000001</v>
      </c>
      <c r="Q428" s="363" t="s">
        <v>5092</v>
      </c>
      <c r="R428" s="363">
        <v>-55</v>
      </c>
      <c r="S428" s="363">
        <v>105</v>
      </c>
      <c r="T428" s="363">
        <v>1</v>
      </c>
      <c r="U428" s="363"/>
      <c r="V428" s="311">
        <v>3500</v>
      </c>
      <c r="W428" s="311">
        <v>0.66513999999999995</v>
      </c>
      <c r="X428" s="363" t="s">
        <v>5093</v>
      </c>
      <c r="Y428" s="363"/>
      <c r="Z428" s="363"/>
      <c r="AA428" s="363">
        <v>2</v>
      </c>
    </row>
    <row r="429" spans="1:27" ht="14.1" customHeight="1">
      <c r="A429" s="363" t="s">
        <v>5089</v>
      </c>
      <c r="B429" s="363" t="s">
        <v>5215</v>
      </c>
      <c r="C429" s="363">
        <v>68</v>
      </c>
      <c r="D429" s="363">
        <v>0.2</v>
      </c>
      <c r="E429" s="363">
        <v>0</v>
      </c>
      <c r="F429" s="363">
        <v>1</v>
      </c>
      <c r="G429" s="363">
        <v>16</v>
      </c>
      <c r="H429" s="363">
        <v>9.2727796204741097E-3</v>
      </c>
      <c r="I429" s="363">
        <v>9.2295743498943695E-3</v>
      </c>
      <c r="J429" s="363">
        <v>9.3528939188048405E-3</v>
      </c>
      <c r="K429" s="363">
        <f t="shared" si="2"/>
        <v>1.9</v>
      </c>
      <c r="L429" s="363">
        <v>3.2</v>
      </c>
      <c r="M429" s="363" t="s">
        <v>291</v>
      </c>
      <c r="N429" s="363">
        <v>7.3</v>
      </c>
      <c r="O429" s="363">
        <v>4.3</v>
      </c>
      <c r="P429" s="363">
        <v>1.9</v>
      </c>
      <c r="Q429" s="363" t="s">
        <v>5092</v>
      </c>
      <c r="R429" s="363">
        <v>-55</v>
      </c>
      <c r="S429" s="363">
        <v>105</v>
      </c>
      <c r="T429" s="363">
        <v>1</v>
      </c>
      <c r="U429" s="363"/>
      <c r="V429" s="311">
        <v>3500</v>
      </c>
      <c r="W429" s="311">
        <v>0.69377</v>
      </c>
      <c r="X429" s="363" t="s">
        <v>5093</v>
      </c>
      <c r="Y429" s="363"/>
      <c r="Z429" s="363"/>
      <c r="AA429" s="363">
        <v>2</v>
      </c>
    </row>
    <row r="430" spans="1:27" ht="14.1" customHeight="1">
      <c r="A430" s="363" t="s">
        <v>5089</v>
      </c>
      <c r="B430" s="363" t="s">
        <v>5216</v>
      </c>
      <c r="C430" s="363">
        <v>68</v>
      </c>
      <c r="D430" s="363">
        <v>0.2</v>
      </c>
      <c r="E430" s="363">
        <v>0</v>
      </c>
      <c r="F430" s="363">
        <v>1</v>
      </c>
      <c r="G430" s="363">
        <v>10</v>
      </c>
      <c r="H430" s="363">
        <v>1.1782905429627601E-2</v>
      </c>
      <c r="I430" s="363">
        <v>1.1683979459409299E-2</v>
      </c>
      <c r="J430" s="363">
        <v>1.16726313823159E-2</v>
      </c>
      <c r="K430" s="363">
        <f t="shared" si="2"/>
        <v>1.4</v>
      </c>
      <c r="L430" s="363">
        <v>3.2</v>
      </c>
      <c r="M430" s="363" t="s">
        <v>291</v>
      </c>
      <c r="N430" s="363">
        <v>7.3</v>
      </c>
      <c r="O430" s="363">
        <v>4.3</v>
      </c>
      <c r="P430" s="363">
        <v>1.4</v>
      </c>
      <c r="Q430" s="363" t="s">
        <v>5092</v>
      </c>
      <c r="R430" s="363">
        <v>-55</v>
      </c>
      <c r="S430" s="363">
        <v>105</v>
      </c>
      <c r="T430" s="363">
        <v>1</v>
      </c>
      <c r="U430" s="363"/>
      <c r="V430" s="311">
        <v>3500</v>
      </c>
      <c r="W430" s="311">
        <v>0.69835000000000003</v>
      </c>
      <c r="X430" s="363" t="s">
        <v>5093</v>
      </c>
      <c r="Y430" s="363"/>
      <c r="Z430" s="363"/>
      <c r="AA430" s="363">
        <v>2</v>
      </c>
    </row>
    <row r="431" spans="1:27" ht="14.1" customHeight="1">
      <c r="A431" s="363" t="s">
        <v>5089</v>
      </c>
      <c r="B431" s="363" t="s">
        <v>5217</v>
      </c>
      <c r="C431" s="363">
        <v>68</v>
      </c>
      <c r="D431" s="363">
        <v>0.2</v>
      </c>
      <c r="E431" s="363">
        <v>0</v>
      </c>
      <c r="F431" s="363">
        <v>1</v>
      </c>
      <c r="G431" s="363">
        <v>10</v>
      </c>
      <c r="H431" s="363">
        <v>1.1782905429627601E-2</v>
      </c>
      <c r="I431" s="363">
        <v>1.1683979459409299E-2</v>
      </c>
      <c r="J431" s="363">
        <v>1.16726313823159E-2</v>
      </c>
      <c r="K431" s="363">
        <f t="shared" si="2"/>
        <v>1.9</v>
      </c>
      <c r="L431" s="363">
        <v>3.2</v>
      </c>
      <c r="M431" s="363" t="s">
        <v>291</v>
      </c>
      <c r="N431" s="363">
        <v>7.3</v>
      </c>
      <c r="O431" s="363">
        <v>4.3</v>
      </c>
      <c r="P431" s="363">
        <v>1.9</v>
      </c>
      <c r="Q431" s="363" t="s">
        <v>5092</v>
      </c>
      <c r="R431" s="363">
        <v>-55</v>
      </c>
      <c r="S431" s="363">
        <v>105</v>
      </c>
      <c r="T431" s="363">
        <v>1</v>
      </c>
      <c r="U431" s="363"/>
      <c r="V431" s="311">
        <v>3500</v>
      </c>
      <c r="W431" s="311">
        <v>0.63980000000000004</v>
      </c>
      <c r="X431" s="363" t="s">
        <v>5093</v>
      </c>
      <c r="Y431" s="363"/>
      <c r="Z431" s="363"/>
      <c r="AA431" s="363">
        <v>2</v>
      </c>
    </row>
    <row r="432" spans="1:27" ht="14.1" customHeight="1">
      <c r="A432" s="363" t="s">
        <v>5089</v>
      </c>
      <c r="B432" s="363" t="s">
        <v>443</v>
      </c>
      <c r="C432" s="363">
        <v>68</v>
      </c>
      <c r="D432" s="363">
        <v>0.2</v>
      </c>
      <c r="E432" s="363">
        <v>0</v>
      </c>
      <c r="F432" s="363">
        <v>1</v>
      </c>
      <c r="G432" s="363">
        <v>10</v>
      </c>
      <c r="H432" s="363">
        <v>2.5000000000000001E-2</v>
      </c>
      <c r="I432" s="363">
        <v>2.5000000000000001E-2</v>
      </c>
      <c r="J432" s="363">
        <v>2.5000000000000001E-2</v>
      </c>
      <c r="K432" s="363">
        <v>1.8</v>
      </c>
      <c r="L432" s="363">
        <v>2.4</v>
      </c>
      <c r="M432" s="363" t="s">
        <v>444</v>
      </c>
      <c r="N432" s="363">
        <v>7.3</v>
      </c>
      <c r="O432" s="363">
        <v>4.3</v>
      </c>
      <c r="P432" s="363">
        <v>1.8</v>
      </c>
      <c r="Q432" s="363" t="s">
        <v>445</v>
      </c>
      <c r="R432" s="363">
        <v>-55</v>
      </c>
      <c r="S432" s="363">
        <v>105</v>
      </c>
      <c r="T432" s="363">
        <v>1</v>
      </c>
      <c r="U432" s="363">
        <v>0</v>
      </c>
      <c r="V432" s="311">
        <v>3000</v>
      </c>
      <c r="W432" s="311">
        <v>0.4844</v>
      </c>
      <c r="X432" s="363"/>
      <c r="Y432" s="363"/>
      <c r="Z432" s="363"/>
      <c r="AA432" s="364">
        <v>2</v>
      </c>
    </row>
    <row r="433" spans="1:27" ht="14.1" customHeight="1">
      <c r="A433" s="363" t="s">
        <v>5089</v>
      </c>
      <c r="B433" s="363" t="s">
        <v>5218</v>
      </c>
      <c r="C433" s="363">
        <v>68</v>
      </c>
      <c r="D433" s="363">
        <v>0.2</v>
      </c>
      <c r="E433" s="363">
        <v>0</v>
      </c>
      <c r="F433" s="363">
        <v>1</v>
      </c>
      <c r="G433" s="363">
        <v>50</v>
      </c>
      <c r="H433" s="363">
        <v>0.03</v>
      </c>
      <c r="I433" s="363">
        <v>0.03</v>
      </c>
      <c r="J433" s="363">
        <v>0.03</v>
      </c>
      <c r="K433" s="363">
        <f>MIN(MAX(P433,1),10)</f>
        <v>10</v>
      </c>
      <c r="L433" s="363">
        <v>1.8</v>
      </c>
      <c r="M433" s="363" t="s">
        <v>5155</v>
      </c>
      <c r="N433" s="363">
        <v>8</v>
      </c>
      <c r="O433" s="363">
        <v>8</v>
      </c>
      <c r="P433" s="363">
        <v>10.199999999999999</v>
      </c>
      <c r="Q433" s="363" t="s">
        <v>5099</v>
      </c>
      <c r="R433" s="363">
        <v>-55</v>
      </c>
      <c r="S433" s="363">
        <v>105</v>
      </c>
      <c r="T433" s="363">
        <v>1</v>
      </c>
      <c r="U433" s="363">
        <v>0</v>
      </c>
      <c r="V433" s="311">
        <v>500</v>
      </c>
      <c r="W433" s="311">
        <v>1.1029800000000001</v>
      </c>
      <c r="X433" s="363"/>
      <c r="Y433" s="363"/>
      <c r="Z433" s="363"/>
      <c r="AA433" s="363">
        <v>2</v>
      </c>
    </row>
    <row r="434" spans="1:27" ht="14.1" customHeight="1">
      <c r="A434" s="363" t="s">
        <v>5089</v>
      </c>
      <c r="B434" s="363" t="s">
        <v>5219</v>
      </c>
      <c r="C434" s="363">
        <v>68</v>
      </c>
      <c r="D434" s="363">
        <v>0.2</v>
      </c>
      <c r="E434" s="363">
        <v>0</v>
      </c>
      <c r="F434" s="363">
        <v>1</v>
      </c>
      <c r="G434" s="363">
        <v>50</v>
      </c>
      <c r="H434" s="363">
        <v>0.03</v>
      </c>
      <c r="I434" s="363">
        <v>0.03</v>
      </c>
      <c r="J434" s="363">
        <v>0.03</v>
      </c>
      <c r="K434" s="363">
        <f>MIN(MAX(P434,1),10)</f>
        <v>10</v>
      </c>
      <c r="L434" s="363">
        <v>1.25</v>
      </c>
      <c r="M434" s="363" t="s">
        <v>5155</v>
      </c>
      <c r="N434" s="363">
        <v>8</v>
      </c>
      <c r="O434" s="363">
        <v>8</v>
      </c>
      <c r="P434" s="363">
        <v>10.199999999999999</v>
      </c>
      <c r="Q434" s="363" t="s">
        <v>5099</v>
      </c>
      <c r="R434" s="363">
        <v>-55</v>
      </c>
      <c r="S434" s="363">
        <v>125</v>
      </c>
      <c r="T434" s="363">
        <v>1</v>
      </c>
      <c r="U434" s="363">
        <v>0</v>
      </c>
      <c r="V434" s="311">
        <v>500</v>
      </c>
      <c r="W434" s="311">
        <v>1.3182799999999999</v>
      </c>
      <c r="X434" s="363"/>
      <c r="Y434" s="363"/>
      <c r="Z434" s="363"/>
      <c r="AA434" s="363">
        <v>2</v>
      </c>
    </row>
    <row r="435" spans="1:27" ht="14.1" customHeight="1">
      <c r="A435" s="363" t="s">
        <v>5089</v>
      </c>
      <c r="B435" s="363" t="s">
        <v>5220</v>
      </c>
      <c r="C435" s="363">
        <v>68</v>
      </c>
      <c r="D435" s="363">
        <v>0.2</v>
      </c>
      <c r="E435" s="363">
        <v>0</v>
      </c>
      <c r="F435" s="363">
        <v>1</v>
      </c>
      <c r="G435" s="363">
        <v>35</v>
      </c>
      <c r="H435" s="363">
        <v>3.5000000000000003E-2</v>
      </c>
      <c r="I435" s="363">
        <v>3.5000000000000003E-2</v>
      </c>
      <c r="J435" s="363">
        <v>3.5000000000000003E-2</v>
      </c>
      <c r="K435" s="363">
        <f>MIN(MAX(P435,1),10)</f>
        <v>7.7</v>
      </c>
      <c r="L435" s="363">
        <v>2</v>
      </c>
      <c r="M435" s="363" t="s">
        <v>5130</v>
      </c>
      <c r="N435" s="363">
        <v>6.3</v>
      </c>
      <c r="O435" s="363">
        <v>6.3</v>
      </c>
      <c r="P435" s="363">
        <v>7.7</v>
      </c>
      <c r="Q435" s="363" t="s">
        <v>5099</v>
      </c>
      <c r="R435" s="363">
        <v>-55</v>
      </c>
      <c r="S435" s="363">
        <v>105</v>
      </c>
      <c r="T435" s="363">
        <v>1</v>
      </c>
      <c r="U435" s="363">
        <v>0</v>
      </c>
      <c r="V435" s="311">
        <v>900</v>
      </c>
      <c r="W435" s="311">
        <v>0.75053999999999998</v>
      </c>
      <c r="X435" s="363"/>
      <c r="Y435" s="363"/>
      <c r="Z435" s="363"/>
      <c r="AA435" s="363">
        <v>2</v>
      </c>
    </row>
    <row r="436" spans="1:27" ht="14.1" customHeight="1">
      <c r="A436" s="363" t="s">
        <v>5089</v>
      </c>
      <c r="B436" s="363" t="s">
        <v>5221</v>
      </c>
      <c r="C436" s="363">
        <v>68</v>
      </c>
      <c r="D436" s="363">
        <v>0.2</v>
      </c>
      <c r="E436" s="363">
        <v>0</v>
      </c>
      <c r="F436" s="363">
        <v>1</v>
      </c>
      <c r="G436" s="363">
        <v>35</v>
      </c>
      <c r="H436" s="363">
        <v>3.5000000000000003E-2</v>
      </c>
      <c r="I436" s="363">
        <v>3.5000000000000003E-2</v>
      </c>
      <c r="J436" s="363">
        <v>3.5000000000000003E-2</v>
      </c>
      <c r="K436" s="363">
        <f>MIN(MAX(P436,1),10)</f>
        <v>7.7</v>
      </c>
      <c r="L436" s="363">
        <v>1.4</v>
      </c>
      <c r="M436" s="363" t="s">
        <v>5130</v>
      </c>
      <c r="N436" s="363">
        <v>6.3</v>
      </c>
      <c r="O436" s="363">
        <v>6.3</v>
      </c>
      <c r="P436" s="363">
        <v>7.7</v>
      </c>
      <c r="Q436" s="363" t="s">
        <v>5099</v>
      </c>
      <c r="R436" s="363">
        <v>-55</v>
      </c>
      <c r="S436" s="363">
        <v>125</v>
      </c>
      <c r="T436" s="363">
        <v>1</v>
      </c>
      <c r="U436" s="363">
        <v>0</v>
      </c>
      <c r="V436" s="311">
        <v>900</v>
      </c>
      <c r="W436" s="311">
        <v>0.90476999999999996</v>
      </c>
      <c r="X436" s="363"/>
      <c r="Y436" s="363"/>
      <c r="Z436" s="363"/>
      <c r="AA436" s="363">
        <v>2</v>
      </c>
    </row>
    <row r="437" spans="1:27" ht="14.1" customHeight="1">
      <c r="A437" s="363" t="s">
        <v>5089</v>
      </c>
      <c r="B437" s="363" t="s">
        <v>5222</v>
      </c>
      <c r="C437" s="363">
        <v>68</v>
      </c>
      <c r="D437" s="363">
        <v>0.2</v>
      </c>
      <c r="E437" s="363">
        <v>0</v>
      </c>
      <c r="F437" s="363">
        <v>1</v>
      </c>
      <c r="G437" s="363">
        <v>16</v>
      </c>
      <c r="H437" s="363">
        <v>0.05</v>
      </c>
      <c r="I437" s="363">
        <v>0.05</v>
      </c>
      <c r="J437" s="363">
        <v>0.05</v>
      </c>
      <c r="K437" s="363">
        <v>2</v>
      </c>
      <c r="L437" s="363">
        <v>1.5</v>
      </c>
      <c r="M437" s="363" t="s">
        <v>5097</v>
      </c>
      <c r="N437" s="363">
        <v>7.3</v>
      </c>
      <c r="O437" s="363">
        <v>4.3</v>
      </c>
      <c r="P437" s="363">
        <v>1.9</v>
      </c>
      <c r="Q437" s="363" t="s">
        <v>445</v>
      </c>
      <c r="R437" s="363">
        <v>-55</v>
      </c>
      <c r="S437" s="363">
        <v>105</v>
      </c>
      <c r="T437" s="363">
        <v>1</v>
      </c>
      <c r="U437" s="363">
        <v>0</v>
      </c>
      <c r="V437" s="311">
        <v>3000</v>
      </c>
      <c r="W437" s="311">
        <v>0.89383999999999997</v>
      </c>
      <c r="X437" s="363"/>
      <c r="Y437" s="363"/>
      <c r="Z437" s="363"/>
      <c r="AA437" s="364">
        <v>2</v>
      </c>
    </row>
    <row r="438" spans="1:27" ht="14.1" customHeight="1">
      <c r="A438" s="363" t="s">
        <v>5089</v>
      </c>
      <c r="B438" s="365" t="s">
        <v>5223</v>
      </c>
      <c r="C438" s="363">
        <v>68</v>
      </c>
      <c r="D438" s="363">
        <v>0.2</v>
      </c>
      <c r="E438" s="363">
        <v>0</v>
      </c>
      <c r="F438" s="363">
        <v>1</v>
      </c>
      <c r="G438" s="363">
        <v>4</v>
      </c>
      <c r="H438" s="363">
        <v>0.15</v>
      </c>
      <c r="I438" s="363">
        <v>0.15</v>
      </c>
      <c r="J438" s="363">
        <v>0.15</v>
      </c>
      <c r="K438" s="363">
        <v>0.8</v>
      </c>
      <c r="L438" s="363">
        <v>0.51</v>
      </c>
      <c r="M438" s="363" t="s">
        <v>5104</v>
      </c>
      <c r="N438" s="363">
        <v>2</v>
      </c>
      <c r="O438" s="363">
        <v>1.25</v>
      </c>
      <c r="P438" s="363">
        <v>0.9</v>
      </c>
      <c r="Q438" s="363" t="s">
        <v>445</v>
      </c>
      <c r="R438" s="363">
        <v>-55</v>
      </c>
      <c r="S438" s="363">
        <v>85</v>
      </c>
      <c r="T438" s="363">
        <v>1</v>
      </c>
      <c r="U438" s="363">
        <v>0</v>
      </c>
      <c r="V438" s="311">
        <v>15000</v>
      </c>
      <c r="W438" s="311">
        <v>0.34910000000000002</v>
      </c>
      <c r="X438" s="366"/>
      <c r="Y438" s="367"/>
      <c r="Z438" s="367"/>
      <c r="AA438" s="364">
        <v>2</v>
      </c>
    </row>
    <row r="439" spans="1:27" ht="14.1" customHeight="1">
      <c r="A439" s="363" t="s">
        <v>5089</v>
      </c>
      <c r="B439" s="363" t="s">
        <v>5224</v>
      </c>
      <c r="C439" s="363">
        <v>68</v>
      </c>
      <c r="D439" s="363">
        <v>0.2</v>
      </c>
      <c r="E439" s="363">
        <v>0</v>
      </c>
      <c r="F439" s="363">
        <v>1</v>
      </c>
      <c r="G439" s="363">
        <v>35</v>
      </c>
      <c r="H439" s="363">
        <v>0.16</v>
      </c>
      <c r="I439" s="363">
        <v>0.16</v>
      </c>
      <c r="J439" s="363">
        <v>0.16</v>
      </c>
      <c r="K439" s="363">
        <f>MIN(MAX(P439,1),10)</f>
        <v>1</v>
      </c>
      <c r="L439" s="363">
        <v>0.6</v>
      </c>
      <c r="M439" s="363" t="s">
        <v>5130</v>
      </c>
      <c r="N439" s="363">
        <v>6.3</v>
      </c>
      <c r="O439" s="363">
        <v>6.3</v>
      </c>
      <c r="P439" s="363" t="s">
        <v>5225</v>
      </c>
      <c r="Q439" s="363" t="s">
        <v>5141</v>
      </c>
      <c r="R439" s="363">
        <v>-55</v>
      </c>
      <c r="S439" s="363">
        <v>105</v>
      </c>
      <c r="T439" s="363">
        <v>1</v>
      </c>
      <c r="U439" s="363">
        <v>0</v>
      </c>
      <c r="V439" s="311">
        <v>900</v>
      </c>
      <c r="W439" s="311">
        <v>0.24709999999999999</v>
      </c>
      <c r="X439" s="363"/>
      <c r="Y439" s="363"/>
      <c r="Z439" s="363"/>
      <c r="AA439" s="363">
        <v>2</v>
      </c>
    </row>
    <row r="440" spans="1:27" ht="14.1" customHeight="1">
      <c r="A440" s="363" t="s">
        <v>5089</v>
      </c>
      <c r="B440" s="368" t="s">
        <v>5226</v>
      </c>
      <c r="C440" s="368">
        <v>68</v>
      </c>
      <c r="D440" s="368">
        <v>0.2</v>
      </c>
      <c r="E440" s="368">
        <v>0</v>
      </c>
      <c r="F440" s="368">
        <v>1</v>
      </c>
      <c r="G440" s="368">
        <v>50</v>
      </c>
      <c r="H440" s="369">
        <v>0.2</v>
      </c>
      <c r="I440" s="368">
        <v>0.2</v>
      </c>
      <c r="J440" s="368">
        <v>0.2</v>
      </c>
      <c r="K440" s="368">
        <v>5</v>
      </c>
      <c r="L440" s="368">
        <v>4.3</v>
      </c>
      <c r="M440" s="368" t="s">
        <v>5197</v>
      </c>
      <c r="N440" s="370">
        <v>10</v>
      </c>
      <c r="O440" s="370">
        <v>10</v>
      </c>
      <c r="P440" s="371">
        <v>12.7</v>
      </c>
      <c r="Q440" s="371" t="s">
        <v>5107</v>
      </c>
      <c r="R440" s="372">
        <v>-55</v>
      </c>
      <c r="S440" s="372">
        <v>105</v>
      </c>
      <c r="T440" s="372">
        <v>1</v>
      </c>
      <c r="U440" s="371">
        <v>0</v>
      </c>
      <c r="V440" s="311">
        <v>400</v>
      </c>
      <c r="W440" s="311">
        <v>1.2081</v>
      </c>
      <c r="X440" s="363"/>
      <c r="Y440" s="363"/>
      <c r="Z440" s="324"/>
      <c r="AA440" s="363">
        <v>2</v>
      </c>
    </row>
    <row r="441" spans="1:27" ht="14.1" customHeight="1">
      <c r="A441" s="363" t="s">
        <v>5089</v>
      </c>
      <c r="B441" s="373" t="s">
        <v>438</v>
      </c>
      <c r="C441" s="373">
        <v>68</v>
      </c>
      <c r="D441" s="368">
        <v>0.2</v>
      </c>
      <c r="E441" s="368">
        <v>0</v>
      </c>
      <c r="F441" s="368">
        <v>1</v>
      </c>
      <c r="G441" s="373">
        <v>10</v>
      </c>
      <c r="H441" s="369">
        <v>0.23</v>
      </c>
      <c r="I441" s="373">
        <v>0.23</v>
      </c>
      <c r="J441" s="373">
        <v>0.23</v>
      </c>
      <c r="K441" s="373">
        <v>2.1</v>
      </c>
      <c r="L441" s="373">
        <v>2.54</v>
      </c>
      <c r="M441" s="373" t="s">
        <v>5146</v>
      </c>
      <c r="N441" s="374">
        <v>5</v>
      </c>
      <c r="O441" s="374">
        <v>5</v>
      </c>
      <c r="P441" s="375">
        <v>6</v>
      </c>
      <c r="Q441" s="371" t="s">
        <v>5107</v>
      </c>
      <c r="R441" s="372">
        <v>-55</v>
      </c>
      <c r="S441" s="372">
        <v>105</v>
      </c>
      <c r="T441" s="372">
        <v>1</v>
      </c>
      <c r="U441" s="371">
        <v>0</v>
      </c>
      <c r="V441" s="311">
        <v>1500</v>
      </c>
      <c r="W441" s="311">
        <v>0.54810000000000003</v>
      </c>
      <c r="X441" s="363"/>
      <c r="Y441" s="363"/>
      <c r="Z441" s="324"/>
      <c r="AA441" s="363">
        <v>2</v>
      </c>
    </row>
    <row r="442" spans="1:27" ht="14.1" customHeight="1">
      <c r="A442" s="363" t="s">
        <v>5089</v>
      </c>
      <c r="B442" s="373" t="s">
        <v>440</v>
      </c>
      <c r="C442" s="373">
        <v>68</v>
      </c>
      <c r="D442" s="368">
        <v>0.2</v>
      </c>
      <c r="E442" s="368">
        <v>0</v>
      </c>
      <c r="F442" s="368">
        <v>1</v>
      </c>
      <c r="G442" s="373">
        <v>16</v>
      </c>
      <c r="H442" s="369">
        <v>0.25</v>
      </c>
      <c r="I442" s="373">
        <v>0.25</v>
      </c>
      <c r="J442" s="373">
        <v>0.25</v>
      </c>
      <c r="K442" s="368">
        <v>2.7</v>
      </c>
      <c r="L442" s="368">
        <v>2.44</v>
      </c>
      <c r="M442" s="373" t="s">
        <v>5106</v>
      </c>
      <c r="N442" s="374">
        <v>6.3</v>
      </c>
      <c r="O442" s="374">
        <v>6.3</v>
      </c>
      <c r="P442" s="375">
        <v>6</v>
      </c>
      <c r="Q442" s="371" t="s">
        <v>5107</v>
      </c>
      <c r="R442" s="372">
        <v>-55</v>
      </c>
      <c r="S442" s="372">
        <v>105</v>
      </c>
      <c r="T442" s="372">
        <v>1</v>
      </c>
      <c r="U442" s="371">
        <v>0</v>
      </c>
      <c r="V442" s="311">
        <v>1000</v>
      </c>
      <c r="W442" s="311">
        <v>0.61845000000000006</v>
      </c>
      <c r="X442" s="363"/>
      <c r="Y442" s="363"/>
      <c r="Z442" s="324"/>
      <c r="AA442" s="363">
        <v>2</v>
      </c>
    </row>
    <row r="443" spans="1:27" ht="14.1" customHeight="1">
      <c r="A443" s="363" t="s">
        <v>5089</v>
      </c>
      <c r="B443" s="368" t="s">
        <v>5227</v>
      </c>
      <c r="C443" s="368">
        <v>68</v>
      </c>
      <c r="D443" s="368">
        <v>0.2</v>
      </c>
      <c r="E443" s="368">
        <v>0</v>
      </c>
      <c r="F443" s="368">
        <v>1</v>
      </c>
      <c r="G443" s="368">
        <v>32</v>
      </c>
      <c r="H443" s="369">
        <v>0.25</v>
      </c>
      <c r="I443" s="368">
        <v>0.25</v>
      </c>
      <c r="J443" s="368">
        <v>0.25</v>
      </c>
      <c r="K443" s="368">
        <v>2.8</v>
      </c>
      <c r="L443" s="368">
        <v>3.2</v>
      </c>
      <c r="M443" s="368" t="s">
        <v>5117</v>
      </c>
      <c r="N443" s="370">
        <v>8</v>
      </c>
      <c r="O443" s="370">
        <v>8</v>
      </c>
      <c r="P443" s="371">
        <v>7</v>
      </c>
      <c r="Q443" s="371" t="s">
        <v>5107</v>
      </c>
      <c r="R443" s="372">
        <v>-55</v>
      </c>
      <c r="S443" s="372">
        <v>105</v>
      </c>
      <c r="T443" s="372">
        <v>0</v>
      </c>
      <c r="U443" s="371">
        <v>3.5</v>
      </c>
      <c r="V443" s="311">
        <v>1</v>
      </c>
      <c r="W443" s="311">
        <v>1.23</v>
      </c>
      <c r="X443" s="363"/>
      <c r="Y443" s="363"/>
      <c r="Z443" s="324"/>
      <c r="AA443" s="363">
        <v>2</v>
      </c>
    </row>
    <row r="444" spans="1:27" ht="14.1" customHeight="1">
      <c r="A444" s="363" t="s">
        <v>5089</v>
      </c>
      <c r="B444" s="363" t="s">
        <v>5228</v>
      </c>
      <c r="C444" s="363">
        <v>68</v>
      </c>
      <c r="D444" s="363">
        <v>0.2</v>
      </c>
      <c r="E444" s="363">
        <v>0</v>
      </c>
      <c r="F444" s="363">
        <v>1</v>
      </c>
      <c r="G444" s="363">
        <v>16</v>
      </c>
      <c r="H444" s="363">
        <v>0.26</v>
      </c>
      <c r="I444" s="363">
        <v>0.26</v>
      </c>
      <c r="J444" s="363">
        <v>0.26</v>
      </c>
      <c r="K444" s="363">
        <f>MIN(MAX(P444,1),10)</f>
        <v>5.8</v>
      </c>
      <c r="L444" s="363">
        <v>0.3</v>
      </c>
      <c r="M444" s="363" t="s">
        <v>291</v>
      </c>
      <c r="N444" s="363">
        <v>6.3</v>
      </c>
      <c r="O444" s="363">
        <v>6.3</v>
      </c>
      <c r="P444" s="363">
        <v>5.8</v>
      </c>
      <c r="Q444" s="363" t="s">
        <v>5141</v>
      </c>
      <c r="R444" s="363">
        <v>-55</v>
      </c>
      <c r="S444" s="363">
        <v>105</v>
      </c>
      <c r="T444" s="363">
        <v>1</v>
      </c>
      <c r="U444" s="363">
        <v>0</v>
      </c>
      <c r="V444" s="311">
        <v>1000</v>
      </c>
      <c r="W444" s="311">
        <v>0.14807000000000001</v>
      </c>
      <c r="X444" s="363"/>
      <c r="Y444" s="363"/>
      <c r="Z444" s="363"/>
      <c r="AA444" s="363">
        <v>2</v>
      </c>
    </row>
    <row r="445" spans="1:27" ht="14.1" customHeight="1">
      <c r="A445" s="363" t="s">
        <v>5089</v>
      </c>
      <c r="B445" s="363" t="s">
        <v>5229</v>
      </c>
      <c r="C445" s="363">
        <v>68</v>
      </c>
      <c r="D445" s="363">
        <v>0.2</v>
      </c>
      <c r="E445" s="363">
        <v>0</v>
      </c>
      <c r="F445" s="363">
        <v>1</v>
      </c>
      <c r="G445" s="363">
        <v>25</v>
      </c>
      <c r="H445" s="363">
        <v>0.26</v>
      </c>
      <c r="I445" s="363">
        <v>0.26</v>
      </c>
      <c r="J445" s="363">
        <v>0.26</v>
      </c>
      <c r="K445" s="363">
        <f>MIN(MAX(P445,1),10)</f>
        <v>5.8</v>
      </c>
      <c r="L445" s="363">
        <v>0.3</v>
      </c>
      <c r="M445" s="363" t="s">
        <v>291</v>
      </c>
      <c r="N445" s="363">
        <v>6.3</v>
      </c>
      <c r="O445" s="363">
        <v>6.3</v>
      </c>
      <c r="P445" s="363">
        <v>5.8</v>
      </c>
      <c r="Q445" s="363" t="s">
        <v>5141</v>
      </c>
      <c r="R445" s="363">
        <v>-55</v>
      </c>
      <c r="S445" s="363">
        <v>105</v>
      </c>
      <c r="T445" s="363">
        <v>1</v>
      </c>
      <c r="U445" s="363">
        <v>0</v>
      </c>
      <c r="V445" s="311">
        <v>1000</v>
      </c>
      <c r="W445" s="311">
        <v>0.14807000000000001</v>
      </c>
      <c r="X445" s="363"/>
      <c r="Y445" s="363"/>
      <c r="Z445" s="363"/>
      <c r="AA445" s="363">
        <v>2</v>
      </c>
    </row>
    <row r="446" spans="1:27" ht="14.1" customHeight="1">
      <c r="A446" s="363" t="s">
        <v>5089</v>
      </c>
      <c r="B446" s="363" t="s">
        <v>5230</v>
      </c>
      <c r="C446" s="363">
        <v>68</v>
      </c>
      <c r="D446" s="363">
        <v>0.2</v>
      </c>
      <c r="E446" s="363">
        <v>0</v>
      </c>
      <c r="F446" s="363">
        <v>1</v>
      </c>
      <c r="G446" s="363">
        <v>35</v>
      </c>
      <c r="H446" s="363">
        <v>0.26</v>
      </c>
      <c r="I446" s="363">
        <v>0.26</v>
      </c>
      <c r="J446" s="363">
        <v>0.26</v>
      </c>
      <c r="K446" s="363">
        <f>MIN(MAX(P446,1),10)</f>
        <v>5.8</v>
      </c>
      <c r="L446" s="363">
        <v>0.3</v>
      </c>
      <c r="M446" s="363" t="s">
        <v>291</v>
      </c>
      <c r="N446" s="363">
        <v>6.3</v>
      </c>
      <c r="O446" s="363">
        <v>6.3</v>
      </c>
      <c r="P446" s="363">
        <v>5.8</v>
      </c>
      <c r="Q446" s="363" t="s">
        <v>5141</v>
      </c>
      <c r="R446" s="363">
        <v>-55</v>
      </c>
      <c r="S446" s="363">
        <v>105</v>
      </c>
      <c r="T446" s="363">
        <v>1</v>
      </c>
      <c r="U446" s="363">
        <v>0</v>
      </c>
      <c r="V446" s="311">
        <v>1000</v>
      </c>
      <c r="W446" s="311">
        <v>0.17119000000000001</v>
      </c>
      <c r="X446" s="363"/>
      <c r="Y446" s="363"/>
      <c r="Z446" s="363"/>
      <c r="AA446" s="363">
        <v>2</v>
      </c>
    </row>
    <row r="447" spans="1:27" ht="14.1" customHeight="1">
      <c r="A447" s="363" t="s">
        <v>5089</v>
      </c>
      <c r="B447" s="373" t="s">
        <v>437</v>
      </c>
      <c r="C447" s="373">
        <v>68</v>
      </c>
      <c r="D447" s="368">
        <v>0.2</v>
      </c>
      <c r="E447" s="368">
        <v>0</v>
      </c>
      <c r="F447" s="368">
        <v>1</v>
      </c>
      <c r="G447" s="373">
        <v>10</v>
      </c>
      <c r="H447" s="369">
        <v>0.3</v>
      </c>
      <c r="I447" s="373">
        <v>0.3</v>
      </c>
      <c r="J447" s="373">
        <v>0.3</v>
      </c>
      <c r="K447" s="373">
        <v>2.1</v>
      </c>
      <c r="L447" s="373">
        <v>1.97</v>
      </c>
      <c r="M447" s="373" t="s">
        <v>5146</v>
      </c>
      <c r="N447" s="374">
        <v>5</v>
      </c>
      <c r="O447" s="374">
        <v>5</v>
      </c>
      <c r="P447" s="375">
        <v>6</v>
      </c>
      <c r="Q447" s="371" t="s">
        <v>5107</v>
      </c>
      <c r="R447" s="372">
        <v>-55</v>
      </c>
      <c r="S447" s="372">
        <v>105</v>
      </c>
      <c r="T447" s="372">
        <v>1</v>
      </c>
      <c r="U447" s="371">
        <v>0</v>
      </c>
      <c r="V447" s="311">
        <v>1500</v>
      </c>
      <c r="W447" s="311">
        <v>0.49199999999999999</v>
      </c>
      <c r="X447" s="363"/>
      <c r="Y447" s="363"/>
      <c r="Z447" s="324"/>
      <c r="AA447" s="363">
        <v>2</v>
      </c>
    </row>
    <row r="448" spans="1:27" ht="14.1" customHeight="1">
      <c r="A448" s="363" t="s">
        <v>5089</v>
      </c>
      <c r="B448" s="373" t="s">
        <v>439</v>
      </c>
      <c r="C448" s="373">
        <v>68</v>
      </c>
      <c r="D448" s="368">
        <v>0.2</v>
      </c>
      <c r="E448" s="368">
        <v>0</v>
      </c>
      <c r="F448" s="368">
        <v>1</v>
      </c>
      <c r="G448" s="373">
        <v>16</v>
      </c>
      <c r="H448" s="369">
        <v>0.3</v>
      </c>
      <c r="I448" s="373">
        <v>0.3</v>
      </c>
      <c r="J448" s="373">
        <v>0.3</v>
      </c>
      <c r="K448" s="368">
        <v>2.7</v>
      </c>
      <c r="L448" s="368">
        <v>2.2000000000000002</v>
      </c>
      <c r="M448" s="373" t="s">
        <v>5106</v>
      </c>
      <c r="N448" s="374">
        <v>6.3</v>
      </c>
      <c r="O448" s="374">
        <v>6.3</v>
      </c>
      <c r="P448" s="375">
        <v>6</v>
      </c>
      <c r="Q448" s="371" t="s">
        <v>5107</v>
      </c>
      <c r="R448" s="372">
        <v>-55</v>
      </c>
      <c r="S448" s="372">
        <v>105</v>
      </c>
      <c r="T448" s="372">
        <v>1</v>
      </c>
      <c r="U448" s="371">
        <v>0</v>
      </c>
      <c r="V448" s="311">
        <v>1000</v>
      </c>
      <c r="W448" s="311">
        <v>0.56220000000000003</v>
      </c>
      <c r="X448" s="363"/>
      <c r="Y448" s="363"/>
      <c r="Z448" s="324"/>
      <c r="AA448" s="363">
        <v>2</v>
      </c>
    </row>
    <row r="449" spans="1:27" ht="14.1" customHeight="1">
      <c r="A449" s="363" t="s">
        <v>5089</v>
      </c>
      <c r="B449" s="363" t="s">
        <v>5231</v>
      </c>
      <c r="C449" s="363">
        <v>68</v>
      </c>
      <c r="D449" s="363">
        <v>0.2</v>
      </c>
      <c r="E449" s="363">
        <v>0</v>
      </c>
      <c r="F449" s="363">
        <v>1</v>
      </c>
      <c r="G449" s="363">
        <v>16</v>
      </c>
      <c r="H449" s="363">
        <v>0.36</v>
      </c>
      <c r="I449" s="363">
        <v>0.36</v>
      </c>
      <c r="J449" s="363">
        <v>0.36</v>
      </c>
      <c r="K449" s="363">
        <f>MIN(MAX(P449,1),10)</f>
        <v>5.8</v>
      </c>
      <c r="L449" s="363">
        <v>0.24</v>
      </c>
      <c r="M449" s="363" t="s">
        <v>290</v>
      </c>
      <c r="N449" s="363">
        <v>5</v>
      </c>
      <c r="O449" s="363">
        <v>5</v>
      </c>
      <c r="P449" s="363">
        <v>5.8</v>
      </c>
      <c r="Q449" s="363" t="s">
        <v>5141</v>
      </c>
      <c r="R449" s="363">
        <v>-55</v>
      </c>
      <c r="S449" s="363">
        <v>105</v>
      </c>
      <c r="T449" s="363">
        <v>1</v>
      </c>
      <c r="U449" s="363">
        <v>0</v>
      </c>
      <c r="V449" s="311">
        <v>1000</v>
      </c>
      <c r="W449" s="311">
        <v>0.13396</v>
      </c>
      <c r="X449" s="363"/>
      <c r="Y449" s="363"/>
      <c r="Z449" s="363"/>
      <c r="AA449" s="363">
        <v>2</v>
      </c>
    </row>
    <row r="450" spans="1:27" ht="14.1" customHeight="1">
      <c r="A450" s="363" t="s">
        <v>5089</v>
      </c>
      <c r="B450" s="363" t="s">
        <v>5232</v>
      </c>
      <c r="C450" s="363">
        <v>68</v>
      </c>
      <c r="D450" s="363">
        <v>0.2</v>
      </c>
      <c r="E450" s="363">
        <v>0</v>
      </c>
      <c r="F450" s="363">
        <v>1</v>
      </c>
      <c r="G450" s="363">
        <v>25</v>
      </c>
      <c r="H450" s="363">
        <v>0.36</v>
      </c>
      <c r="I450" s="363">
        <v>0.36</v>
      </c>
      <c r="J450" s="363">
        <v>0.36</v>
      </c>
      <c r="K450" s="363">
        <f>MIN(MAX(P450,1),10)</f>
        <v>5.8</v>
      </c>
      <c r="L450" s="363">
        <v>0.24</v>
      </c>
      <c r="M450" s="363" t="s">
        <v>290</v>
      </c>
      <c r="N450" s="363">
        <v>5</v>
      </c>
      <c r="O450" s="363">
        <v>5</v>
      </c>
      <c r="P450" s="363">
        <v>5.8</v>
      </c>
      <c r="Q450" s="363" t="s">
        <v>5141</v>
      </c>
      <c r="R450" s="363">
        <v>-55</v>
      </c>
      <c r="S450" s="363">
        <v>105</v>
      </c>
      <c r="T450" s="363">
        <v>1</v>
      </c>
      <c r="U450" s="363">
        <v>0</v>
      </c>
      <c r="V450" s="311">
        <v>1000</v>
      </c>
      <c r="W450" s="311">
        <v>0.13396</v>
      </c>
      <c r="X450" s="363"/>
      <c r="Y450" s="363"/>
      <c r="Z450" s="363"/>
      <c r="AA450" s="363">
        <v>2</v>
      </c>
    </row>
    <row r="451" spans="1:27" ht="14.1" customHeight="1">
      <c r="A451" s="363" t="s">
        <v>5089</v>
      </c>
      <c r="B451" s="363" t="s">
        <v>5233</v>
      </c>
      <c r="C451" s="363">
        <v>82</v>
      </c>
      <c r="D451" s="363">
        <v>0.2</v>
      </c>
      <c r="E451" s="363">
        <v>0</v>
      </c>
      <c r="F451" s="363">
        <v>1</v>
      </c>
      <c r="G451" s="363">
        <v>4</v>
      </c>
      <c r="H451" s="363">
        <v>4.9248230481349102E-3</v>
      </c>
      <c r="I451" s="363">
        <v>4.7697665561082401E-3</v>
      </c>
      <c r="J451" s="363">
        <v>4.8878061152926103E-3</v>
      </c>
      <c r="K451" s="363">
        <f>MIN(MAX(P451,1),10)</f>
        <v>1.9</v>
      </c>
      <c r="L451" s="363">
        <v>6.3</v>
      </c>
      <c r="M451" s="363" t="s">
        <v>291</v>
      </c>
      <c r="N451" s="363">
        <v>7.3</v>
      </c>
      <c r="O451" s="363">
        <v>4.3</v>
      </c>
      <c r="P451" s="363">
        <v>1.9</v>
      </c>
      <c r="Q451" s="363" t="s">
        <v>5092</v>
      </c>
      <c r="R451" s="363">
        <v>-55</v>
      </c>
      <c r="S451" s="363">
        <v>105</v>
      </c>
      <c r="T451" s="363">
        <v>1</v>
      </c>
      <c r="U451" s="363"/>
      <c r="V451" s="311">
        <v>3500</v>
      </c>
      <c r="W451" s="311">
        <v>0.68530000000000002</v>
      </c>
      <c r="X451" s="363" t="s">
        <v>5093</v>
      </c>
      <c r="Y451" s="363"/>
      <c r="Z451" s="363"/>
      <c r="AA451" s="363">
        <v>2</v>
      </c>
    </row>
    <row r="452" spans="1:27" ht="14.1" customHeight="1">
      <c r="A452" s="363" t="s">
        <v>5089</v>
      </c>
      <c r="B452" s="368" t="s">
        <v>5234</v>
      </c>
      <c r="C452" s="368">
        <v>82</v>
      </c>
      <c r="D452" s="368">
        <v>0.2</v>
      </c>
      <c r="E452" s="368">
        <v>0</v>
      </c>
      <c r="F452" s="368">
        <v>1</v>
      </c>
      <c r="G452" s="368">
        <v>35</v>
      </c>
      <c r="H452" s="369">
        <v>0.2</v>
      </c>
      <c r="I452" s="368">
        <v>0.2</v>
      </c>
      <c r="J452" s="368">
        <v>0.2</v>
      </c>
      <c r="K452" s="368">
        <v>4.0999999999999996</v>
      </c>
      <c r="L452" s="368">
        <v>4</v>
      </c>
      <c r="M452" s="368" t="s">
        <v>5171</v>
      </c>
      <c r="N452" s="370">
        <v>8</v>
      </c>
      <c r="O452" s="370">
        <v>8</v>
      </c>
      <c r="P452" s="371">
        <v>12</v>
      </c>
      <c r="Q452" s="371" t="s">
        <v>5107</v>
      </c>
      <c r="R452" s="372">
        <v>-55</v>
      </c>
      <c r="S452" s="372">
        <v>105</v>
      </c>
      <c r="T452" s="372">
        <v>0</v>
      </c>
      <c r="U452" s="371">
        <v>3.5</v>
      </c>
      <c r="V452" s="311">
        <v>1</v>
      </c>
      <c r="W452" s="311">
        <v>1.5</v>
      </c>
      <c r="X452" s="363"/>
      <c r="Y452" s="363"/>
      <c r="Z452" s="324"/>
      <c r="AA452" s="363">
        <v>2</v>
      </c>
    </row>
    <row r="453" spans="1:27" ht="14.1" customHeight="1">
      <c r="A453" s="363" t="s">
        <v>5089</v>
      </c>
      <c r="B453" s="368" t="s">
        <v>5235</v>
      </c>
      <c r="C453" s="368">
        <v>82</v>
      </c>
      <c r="D453" s="368">
        <v>0.2</v>
      </c>
      <c r="E453" s="368">
        <v>0</v>
      </c>
      <c r="F453" s="368">
        <v>1</v>
      </c>
      <c r="G453" s="368">
        <v>35</v>
      </c>
      <c r="H453" s="369">
        <v>0.2</v>
      </c>
      <c r="I453" s="368">
        <v>0.2</v>
      </c>
      <c r="J453" s="368">
        <v>0.2</v>
      </c>
      <c r="K453" s="368">
        <v>4.4000000000000004</v>
      </c>
      <c r="L453" s="368">
        <v>4</v>
      </c>
      <c r="M453" s="368" t="s">
        <v>5171</v>
      </c>
      <c r="N453" s="370">
        <v>8</v>
      </c>
      <c r="O453" s="370">
        <v>8</v>
      </c>
      <c r="P453" s="371">
        <v>12</v>
      </c>
      <c r="Q453" s="371" t="s">
        <v>5107</v>
      </c>
      <c r="R453" s="372">
        <v>-55</v>
      </c>
      <c r="S453" s="372">
        <v>105</v>
      </c>
      <c r="T453" s="372">
        <v>1</v>
      </c>
      <c r="U453" s="371">
        <v>0</v>
      </c>
      <c r="V453" s="311">
        <v>400</v>
      </c>
      <c r="W453" s="311">
        <v>0.81440000000000001</v>
      </c>
      <c r="X453" s="363"/>
      <c r="Y453" s="363"/>
      <c r="Z453" s="324"/>
      <c r="AA453" s="363">
        <v>2</v>
      </c>
    </row>
    <row r="454" spans="1:27" ht="14.1" customHeight="1">
      <c r="A454" s="363" t="s">
        <v>5089</v>
      </c>
      <c r="B454" s="368" t="s">
        <v>5236</v>
      </c>
      <c r="C454" s="368">
        <v>82</v>
      </c>
      <c r="D454" s="368">
        <v>0.2</v>
      </c>
      <c r="E454" s="368">
        <v>0</v>
      </c>
      <c r="F454" s="368">
        <v>1</v>
      </c>
      <c r="G454" s="368">
        <v>16</v>
      </c>
      <c r="H454" s="369">
        <v>0.27</v>
      </c>
      <c r="I454" s="368">
        <v>0.27</v>
      </c>
      <c r="J454" s="368">
        <v>0.27</v>
      </c>
      <c r="K454" s="368">
        <v>2.1</v>
      </c>
      <c r="L454" s="368">
        <v>3</v>
      </c>
      <c r="M454" s="368" t="s">
        <v>5146</v>
      </c>
      <c r="N454" s="370">
        <v>5</v>
      </c>
      <c r="O454" s="370">
        <v>5</v>
      </c>
      <c r="P454" s="371">
        <v>6</v>
      </c>
      <c r="Q454" s="371" t="s">
        <v>5107</v>
      </c>
      <c r="R454" s="372">
        <v>-55</v>
      </c>
      <c r="S454" s="372">
        <v>105</v>
      </c>
      <c r="T454" s="372">
        <v>1</v>
      </c>
      <c r="U454" s="371">
        <v>0</v>
      </c>
      <c r="V454" s="311">
        <v>1500</v>
      </c>
      <c r="W454" s="311">
        <v>0.35277999999999998</v>
      </c>
      <c r="X454" s="363"/>
      <c r="Y454" s="363"/>
      <c r="Z454" s="324"/>
      <c r="AA454" s="363">
        <v>2</v>
      </c>
    </row>
    <row r="455" spans="1:27" ht="14.1" customHeight="1">
      <c r="A455" s="363" t="s">
        <v>5089</v>
      </c>
      <c r="B455" s="368" t="s">
        <v>5237</v>
      </c>
      <c r="C455" s="368">
        <v>82</v>
      </c>
      <c r="D455" s="368">
        <v>0.2</v>
      </c>
      <c r="E455" s="368">
        <v>0</v>
      </c>
      <c r="F455" s="368">
        <v>1</v>
      </c>
      <c r="G455" s="368">
        <v>25</v>
      </c>
      <c r="H455" s="369">
        <v>0.28000000000000003</v>
      </c>
      <c r="I455" s="368">
        <v>0.28000000000000003</v>
      </c>
      <c r="J455" s="368">
        <v>0.28000000000000003</v>
      </c>
      <c r="K455" s="368">
        <v>2.8</v>
      </c>
      <c r="L455" s="368">
        <v>3</v>
      </c>
      <c r="M455" s="368" t="s">
        <v>5117</v>
      </c>
      <c r="N455" s="370">
        <v>8</v>
      </c>
      <c r="O455" s="370">
        <v>8</v>
      </c>
      <c r="P455" s="371">
        <v>7</v>
      </c>
      <c r="Q455" s="371" t="s">
        <v>5107</v>
      </c>
      <c r="R455" s="372">
        <v>-55</v>
      </c>
      <c r="S455" s="372">
        <v>105</v>
      </c>
      <c r="T455" s="372">
        <v>0</v>
      </c>
      <c r="U455" s="371">
        <v>3.5</v>
      </c>
      <c r="V455" s="311">
        <v>1</v>
      </c>
      <c r="W455" s="311">
        <v>1.25</v>
      </c>
      <c r="X455" s="363"/>
      <c r="Y455" s="363"/>
      <c r="Z455" s="324"/>
      <c r="AA455" s="363">
        <v>2</v>
      </c>
    </row>
    <row r="456" spans="1:27" ht="14.1" customHeight="1">
      <c r="A456" s="363" t="s">
        <v>5089</v>
      </c>
      <c r="B456" s="368" t="s">
        <v>5238</v>
      </c>
      <c r="C456" s="368">
        <v>82</v>
      </c>
      <c r="D456" s="368">
        <v>0.2</v>
      </c>
      <c r="E456" s="368">
        <v>0</v>
      </c>
      <c r="F456" s="368">
        <v>1</v>
      </c>
      <c r="G456" s="368">
        <v>25</v>
      </c>
      <c r="H456" s="369">
        <v>0.28000000000000003</v>
      </c>
      <c r="I456" s="368">
        <v>0.28000000000000003</v>
      </c>
      <c r="J456" s="368">
        <v>0.28000000000000003</v>
      </c>
      <c r="K456" s="368">
        <v>4.3</v>
      </c>
      <c r="L456" s="368">
        <v>3</v>
      </c>
      <c r="M456" s="368" t="s">
        <v>5117</v>
      </c>
      <c r="N456" s="370">
        <v>8</v>
      </c>
      <c r="O456" s="370">
        <v>8</v>
      </c>
      <c r="P456" s="371">
        <v>7</v>
      </c>
      <c r="Q456" s="371" t="s">
        <v>5107</v>
      </c>
      <c r="R456" s="372">
        <v>-55</v>
      </c>
      <c r="S456" s="372">
        <v>105</v>
      </c>
      <c r="T456" s="372">
        <v>1</v>
      </c>
      <c r="U456" s="371">
        <v>0</v>
      </c>
      <c r="V456" s="311">
        <v>1000</v>
      </c>
      <c r="W456" s="311">
        <v>0.50280000000000002</v>
      </c>
      <c r="X456" s="363"/>
      <c r="Y456" s="363"/>
      <c r="Z456" s="324"/>
      <c r="AA456" s="363">
        <v>2</v>
      </c>
    </row>
    <row r="457" spans="1:27" ht="14.1" customHeight="1">
      <c r="A457" s="363" t="s">
        <v>5089</v>
      </c>
      <c r="B457" s="373" t="s">
        <v>448</v>
      </c>
      <c r="C457" s="373">
        <v>82</v>
      </c>
      <c r="D457" s="368">
        <v>0.2</v>
      </c>
      <c r="E457" s="368">
        <v>0</v>
      </c>
      <c r="F457" s="368">
        <v>1</v>
      </c>
      <c r="G457" s="373">
        <v>25</v>
      </c>
      <c r="H457" s="369">
        <v>0.28000000000000003</v>
      </c>
      <c r="I457" s="373">
        <v>0.28000000000000003</v>
      </c>
      <c r="J457" s="373">
        <v>0.28000000000000003</v>
      </c>
      <c r="K457" s="373">
        <v>5</v>
      </c>
      <c r="L457" s="373">
        <v>3.8</v>
      </c>
      <c r="M457" s="373" t="s">
        <v>5197</v>
      </c>
      <c r="N457" s="374">
        <v>10</v>
      </c>
      <c r="O457" s="374">
        <v>10</v>
      </c>
      <c r="P457" s="375">
        <v>12.7</v>
      </c>
      <c r="Q457" s="371" t="s">
        <v>5107</v>
      </c>
      <c r="R457" s="372">
        <v>-55</v>
      </c>
      <c r="S457" s="372">
        <v>125</v>
      </c>
      <c r="T457" s="372">
        <v>1</v>
      </c>
      <c r="U457" s="371">
        <v>0</v>
      </c>
      <c r="V457" s="311">
        <v>400</v>
      </c>
      <c r="W457" s="311">
        <v>1.10728</v>
      </c>
      <c r="X457" s="363"/>
      <c r="Y457" s="363"/>
      <c r="Z457" s="324"/>
      <c r="AA457" s="363">
        <v>2</v>
      </c>
    </row>
    <row r="458" spans="1:27" ht="14.1" customHeight="1">
      <c r="A458" s="363" t="s">
        <v>5089</v>
      </c>
      <c r="B458" s="363" t="s">
        <v>5239</v>
      </c>
      <c r="C458" s="363">
        <v>100</v>
      </c>
      <c r="D458" s="363">
        <v>0.2</v>
      </c>
      <c r="E458" s="363">
        <v>0</v>
      </c>
      <c r="F458" s="363">
        <v>1</v>
      </c>
      <c r="G458" s="363">
        <v>4</v>
      </c>
      <c r="H458" s="363">
        <v>6.6688773889978801E-3</v>
      </c>
      <c r="I458" s="363">
        <v>6.5624207094047704E-3</v>
      </c>
      <c r="J458" s="363">
        <v>6.6094382662817098E-3</v>
      </c>
      <c r="K458" s="363">
        <f>MIN(MAX(P458,1),10)</f>
        <v>1.9</v>
      </c>
      <c r="L458" s="363">
        <v>6.3</v>
      </c>
      <c r="M458" s="363" t="s">
        <v>291</v>
      </c>
      <c r="N458" s="363">
        <v>7.3</v>
      </c>
      <c r="O458" s="363">
        <v>4.3</v>
      </c>
      <c r="P458" s="363">
        <v>1.9</v>
      </c>
      <c r="Q458" s="363" t="s">
        <v>5092</v>
      </c>
      <c r="R458" s="363">
        <v>-55</v>
      </c>
      <c r="S458" s="363">
        <v>105</v>
      </c>
      <c r="T458" s="363">
        <v>1</v>
      </c>
      <c r="U458" s="363"/>
      <c r="V458" s="311">
        <v>3500</v>
      </c>
      <c r="W458" s="311">
        <v>0.68530000000000002</v>
      </c>
      <c r="X458" s="363" t="s">
        <v>5093</v>
      </c>
      <c r="Y458" s="363"/>
      <c r="Z458" s="363"/>
      <c r="AA458" s="363">
        <v>2</v>
      </c>
    </row>
    <row r="459" spans="1:27" ht="14.1" customHeight="1">
      <c r="A459" s="363" t="s">
        <v>5089</v>
      </c>
      <c r="B459" s="363" t="s">
        <v>5240</v>
      </c>
      <c r="C459" s="363">
        <v>100</v>
      </c>
      <c r="D459" s="363">
        <v>0.2</v>
      </c>
      <c r="E459" s="363">
        <v>0</v>
      </c>
      <c r="F459" s="363">
        <v>1</v>
      </c>
      <c r="G459" s="363">
        <v>6.3</v>
      </c>
      <c r="H459" s="363">
        <v>8.5379482868201996E-3</v>
      </c>
      <c r="I459" s="363">
        <v>8.8921493981860607E-3</v>
      </c>
      <c r="J459" s="363">
        <v>9.1044711240375296E-3</v>
      </c>
      <c r="K459" s="363">
        <f>MIN(MAX(P459,1),10)</f>
        <v>1.4</v>
      </c>
      <c r="L459" s="363">
        <v>5.0999999999999996</v>
      </c>
      <c r="M459" s="363" t="s">
        <v>291</v>
      </c>
      <c r="N459" s="363">
        <v>7.3</v>
      </c>
      <c r="O459" s="363">
        <v>4.3</v>
      </c>
      <c r="P459" s="363">
        <v>1.4</v>
      </c>
      <c r="Q459" s="363" t="s">
        <v>5092</v>
      </c>
      <c r="R459" s="363">
        <v>-55</v>
      </c>
      <c r="S459" s="363">
        <v>105</v>
      </c>
      <c r="T459" s="363">
        <v>1</v>
      </c>
      <c r="U459" s="363"/>
      <c r="V459" s="311">
        <v>3500</v>
      </c>
      <c r="W459" s="311">
        <v>0.71711999999999998</v>
      </c>
      <c r="X459" s="363" t="s">
        <v>5093</v>
      </c>
      <c r="Y459" s="363"/>
      <c r="Z459" s="363"/>
      <c r="AA459" s="363">
        <v>2</v>
      </c>
    </row>
    <row r="460" spans="1:27" ht="14.1" customHeight="1">
      <c r="A460" s="363" t="s">
        <v>5089</v>
      </c>
      <c r="B460" s="363" t="s">
        <v>5241</v>
      </c>
      <c r="C460" s="363">
        <v>100</v>
      </c>
      <c r="D460" s="363">
        <v>0.2</v>
      </c>
      <c r="E460" s="363">
        <v>0</v>
      </c>
      <c r="F460" s="363">
        <v>1</v>
      </c>
      <c r="G460" s="363">
        <v>6.3</v>
      </c>
      <c r="H460" s="363">
        <v>1.0667884085835201E-2</v>
      </c>
      <c r="I460" s="363">
        <v>1.1604325975696E-2</v>
      </c>
      <c r="J460" s="363">
        <v>1.2291899878763101E-2</v>
      </c>
      <c r="K460" s="363">
        <f>MIN(MAX(P460,1),10)</f>
        <v>1.9</v>
      </c>
      <c r="L460" s="363">
        <v>5.0999999999999996</v>
      </c>
      <c r="M460" s="363" t="s">
        <v>291</v>
      </c>
      <c r="N460" s="363">
        <v>7.3</v>
      </c>
      <c r="O460" s="363">
        <v>4.3</v>
      </c>
      <c r="P460" s="363">
        <v>1.9</v>
      </c>
      <c r="Q460" s="363" t="s">
        <v>5092</v>
      </c>
      <c r="R460" s="363">
        <v>-55</v>
      </c>
      <c r="S460" s="363">
        <v>105</v>
      </c>
      <c r="T460" s="363">
        <v>1</v>
      </c>
      <c r="U460" s="363"/>
      <c r="V460" s="311">
        <v>3500</v>
      </c>
      <c r="W460" s="311">
        <v>0.51548000000000005</v>
      </c>
      <c r="X460" s="363" t="s">
        <v>5093</v>
      </c>
      <c r="Y460" s="363"/>
      <c r="Z460" s="363"/>
      <c r="AA460" s="363">
        <v>2</v>
      </c>
    </row>
    <row r="461" spans="1:27" ht="14.1" customHeight="1">
      <c r="A461" s="363" t="s">
        <v>5089</v>
      </c>
      <c r="B461" s="363" t="s">
        <v>5242</v>
      </c>
      <c r="C461" s="363">
        <v>100</v>
      </c>
      <c r="D461" s="363">
        <v>0.2</v>
      </c>
      <c r="E461" s="363">
        <v>0</v>
      </c>
      <c r="F461" s="363">
        <v>1</v>
      </c>
      <c r="G461" s="363">
        <v>10</v>
      </c>
      <c r="H461" s="363">
        <v>1.2089031286894401E-2</v>
      </c>
      <c r="I461" s="363">
        <v>1.1984332094880401E-2</v>
      </c>
      <c r="J461" s="363">
        <v>1.1972278045156701E-2</v>
      </c>
      <c r="K461" s="363">
        <f>MIN(MAX(P461,1),10)</f>
        <v>1.9</v>
      </c>
      <c r="L461" s="363">
        <v>3.2</v>
      </c>
      <c r="M461" s="363" t="s">
        <v>291</v>
      </c>
      <c r="N461" s="363">
        <v>7.3</v>
      </c>
      <c r="O461" s="363">
        <v>4.3</v>
      </c>
      <c r="P461" s="363">
        <v>1.9</v>
      </c>
      <c r="Q461" s="363" t="s">
        <v>5092</v>
      </c>
      <c r="R461" s="363">
        <v>-55</v>
      </c>
      <c r="S461" s="363">
        <v>105</v>
      </c>
      <c r="T461" s="363">
        <v>1</v>
      </c>
      <c r="U461" s="363"/>
      <c r="V461" s="311">
        <v>3500</v>
      </c>
      <c r="W461" s="311">
        <v>0.69377</v>
      </c>
      <c r="X461" s="363" t="s">
        <v>5093</v>
      </c>
      <c r="Y461" s="363"/>
      <c r="Z461" s="363"/>
      <c r="AA461" s="363">
        <v>2</v>
      </c>
    </row>
    <row r="462" spans="1:27" ht="14.1" customHeight="1">
      <c r="A462" s="363" t="s">
        <v>5089</v>
      </c>
      <c r="B462" s="365" t="s">
        <v>465</v>
      </c>
      <c r="C462" s="363">
        <v>100</v>
      </c>
      <c r="D462" s="363">
        <v>0.2</v>
      </c>
      <c r="E462" s="363">
        <v>0</v>
      </c>
      <c r="F462" s="363">
        <v>1</v>
      </c>
      <c r="G462" s="363">
        <v>6.3</v>
      </c>
      <c r="H462" s="363">
        <v>1.8000000000000002E-2</v>
      </c>
      <c r="I462" s="363">
        <v>1.8000000000000002E-2</v>
      </c>
      <c r="J462" s="363">
        <v>1.8000000000000002E-2</v>
      </c>
      <c r="K462" s="363">
        <v>1.8</v>
      </c>
      <c r="L462" s="363">
        <v>2.8</v>
      </c>
      <c r="M462" s="363" t="s">
        <v>444</v>
      </c>
      <c r="N462" s="363">
        <v>7.3</v>
      </c>
      <c r="O462" s="363">
        <v>4.3</v>
      </c>
      <c r="P462" s="363">
        <v>1.8</v>
      </c>
      <c r="Q462" s="363" t="s">
        <v>445</v>
      </c>
      <c r="R462" s="363">
        <v>-55</v>
      </c>
      <c r="S462" s="363">
        <v>105</v>
      </c>
      <c r="T462" s="363">
        <v>1</v>
      </c>
      <c r="U462" s="363">
        <v>0</v>
      </c>
      <c r="V462" s="311">
        <v>3000</v>
      </c>
      <c r="W462" s="311">
        <v>0.50707999999999998</v>
      </c>
      <c r="X462" s="366"/>
      <c r="Y462" s="367"/>
      <c r="Z462" s="367"/>
      <c r="AA462" s="364">
        <v>2</v>
      </c>
    </row>
    <row r="463" spans="1:27" ht="14.1" customHeight="1">
      <c r="A463" s="363" t="s">
        <v>5089</v>
      </c>
      <c r="B463" s="365" t="s">
        <v>5243</v>
      </c>
      <c r="C463" s="363">
        <v>100</v>
      </c>
      <c r="D463" s="363">
        <v>0.2</v>
      </c>
      <c r="E463" s="363">
        <v>0</v>
      </c>
      <c r="F463" s="363">
        <v>1</v>
      </c>
      <c r="G463" s="363">
        <v>6.3</v>
      </c>
      <c r="H463" s="363">
        <v>2.5000000000000001E-2</v>
      </c>
      <c r="I463" s="363">
        <v>2.5000000000000001E-2</v>
      </c>
      <c r="J463" s="363">
        <v>2.5000000000000001E-2</v>
      </c>
      <c r="K463" s="363">
        <v>1.3</v>
      </c>
      <c r="L463" s="363">
        <v>1.6</v>
      </c>
      <c r="M463" s="363" t="s">
        <v>458</v>
      </c>
      <c r="N463" s="363">
        <v>3.5</v>
      </c>
      <c r="O463" s="363">
        <v>2.8</v>
      </c>
      <c r="P463" s="363">
        <v>1.9</v>
      </c>
      <c r="Q463" s="363" t="s">
        <v>445</v>
      </c>
      <c r="R463" s="363">
        <v>-55</v>
      </c>
      <c r="S463" s="363">
        <v>105</v>
      </c>
      <c r="T463" s="363">
        <v>1</v>
      </c>
      <c r="U463" s="363">
        <v>0</v>
      </c>
      <c r="V463" s="311">
        <v>2000</v>
      </c>
      <c r="W463" s="311">
        <v>0.44618000000000002</v>
      </c>
      <c r="X463" s="366"/>
      <c r="Y463" s="367"/>
      <c r="Z463" s="367"/>
      <c r="AA463" s="364">
        <v>2</v>
      </c>
    </row>
    <row r="464" spans="1:27" ht="14.1" customHeight="1">
      <c r="A464" s="363" t="s">
        <v>5089</v>
      </c>
      <c r="B464" s="365" t="s">
        <v>464</v>
      </c>
      <c r="C464" s="363">
        <v>100</v>
      </c>
      <c r="D464" s="363">
        <v>0.2</v>
      </c>
      <c r="E464" s="363">
        <v>0</v>
      </c>
      <c r="F464" s="363">
        <v>1</v>
      </c>
      <c r="G464" s="363">
        <v>6.3</v>
      </c>
      <c r="H464" s="363">
        <v>2.5000000000000001E-2</v>
      </c>
      <c r="I464" s="363">
        <v>2.5000000000000001E-2</v>
      </c>
      <c r="J464" s="363">
        <v>2.5000000000000001E-2</v>
      </c>
      <c r="K464" s="363">
        <v>1.8</v>
      </c>
      <c r="L464" s="363">
        <v>2.4</v>
      </c>
      <c r="M464" s="363" t="s">
        <v>444</v>
      </c>
      <c r="N464" s="363">
        <v>7.3</v>
      </c>
      <c r="O464" s="363">
        <v>4.3</v>
      </c>
      <c r="P464" s="363">
        <v>1.8</v>
      </c>
      <c r="Q464" s="363" t="s">
        <v>445</v>
      </c>
      <c r="R464" s="363">
        <v>-55</v>
      </c>
      <c r="S464" s="363">
        <v>105</v>
      </c>
      <c r="T464" s="363">
        <v>1</v>
      </c>
      <c r="U464" s="363">
        <v>0</v>
      </c>
      <c r="V464" s="311">
        <v>3000</v>
      </c>
      <c r="W464" s="311">
        <v>0.504</v>
      </c>
      <c r="X464" s="366"/>
      <c r="Y464" s="367"/>
      <c r="Z464" s="367"/>
      <c r="AA464" s="364">
        <v>2</v>
      </c>
    </row>
    <row r="465" spans="1:27" ht="14.1" customHeight="1">
      <c r="A465" s="363" t="s">
        <v>5089</v>
      </c>
      <c r="B465" s="363" t="s">
        <v>5244</v>
      </c>
      <c r="C465" s="363">
        <v>100</v>
      </c>
      <c r="D465" s="363">
        <v>0.2</v>
      </c>
      <c r="E465" s="363">
        <v>0</v>
      </c>
      <c r="F465" s="363">
        <v>1</v>
      </c>
      <c r="G465" s="363">
        <v>50</v>
      </c>
      <c r="H465" s="363">
        <v>2.8000000000000001E-2</v>
      </c>
      <c r="I465" s="363">
        <v>2.8000000000000001E-2</v>
      </c>
      <c r="J465" s="363">
        <v>2.8000000000000001E-2</v>
      </c>
      <c r="K465" s="363">
        <f>MIN(MAX(P465,1),10)</f>
        <v>10</v>
      </c>
      <c r="L465" s="363">
        <v>2</v>
      </c>
      <c r="M465" s="363" t="s">
        <v>5205</v>
      </c>
      <c r="N465" s="363">
        <v>10</v>
      </c>
      <c r="O465" s="363">
        <v>10</v>
      </c>
      <c r="P465" s="363">
        <v>10.199999999999999</v>
      </c>
      <c r="Q465" s="363" t="s">
        <v>5099</v>
      </c>
      <c r="R465" s="363">
        <v>-55</v>
      </c>
      <c r="S465" s="363">
        <v>105</v>
      </c>
      <c r="T465" s="363">
        <v>1</v>
      </c>
      <c r="U465" s="363">
        <v>0</v>
      </c>
      <c r="V465" s="311">
        <v>500</v>
      </c>
      <c r="W465" s="311">
        <v>1.28668</v>
      </c>
      <c r="X465" s="363"/>
      <c r="Y465" s="363"/>
      <c r="Z465" s="363"/>
      <c r="AA465" s="363">
        <v>2</v>
      </c>
    </row>
    <row r="466" spans="1:27" ht="14.1" customHeight="1">
      <c r="A466" s="363" t="s">
        <v>5089</v>
      </c>
      <c r="B466" s="363" t="s">
        <v>5245</v>
      </c>
      <c r="C466" s="363">
        <v>100</v>
      </c>
      <c r="D466" s="363">
        <v>0.2</v>
      </c>
      <c r="E466" s="363">
        <v>0</v>
      </c>
      <c r="F466" s="363">
        <v>1</v>
      </c>
      <c r="G466" s="363">
        <v>50</v>
      </c>
      <c r="H466" s="363">
        <v>2.8000000000000001E-2</v>
      </c>
      <c r="I466" s="363">
        <v>2.8000000000000001E-2</v>
      </c>
      <c r="J466" s="363">
        <v>2.8000000000000001E-2</v>
      </c>
      <c r="K466" s="363">
        <f>MIN(MAX(P466,1),10)</f>
        <v>10</v>
      </c>
      <c r="L466" s="363">
        <v>1.6</v>
      </c>
      <c r="M466" s="363" t="s">
        <v>5205</v>
      </c>
      <c r="N466" s="363">
        <v>10</v>
      </c>
      <c r="O466" s="363">
        <v>10</v>
      </c>
      <c r="P466" s="363">
        <v>10.199999999999999</v>
      </c>
      <c r="Q466" s="363" t="s">
        <v>5099</v>
      </c>
      <c r="R466" s="363">
        <v>-55</v>
      </c>
      <c r="S466" s="363">
        <v>125</v>
      </c>
      <c r="T466" s="363">
        <v>1</v>
      </c>
      <c r="U466" s="363">
        <v>0</v>
      </c>
      <c r="V466" s="311">
        <v>500</v>
      </c>
      <c r="W466" s="311">
        <v>1.5618000000000001</v>
      </c>
      <c r="X466" s="363"/>
      <c r="Y466" s="363"/>
      <c r="Z466" s="363"/>
      <c r="AA466" s="363">
        <v>2</v>
      </c>
    </row>
    <row r="467" spans="1:27" ht="14.1" customHeight="1">
      <c r="A467" s="363" t="s">
        <v>5089</v>
      </c>
      <c r="B467" s="363" t="s">
        <v>5246</v>
      </c>
      <c r="C467" s="363">
        <v>100</v>
      </c>
      <c r="D467" s="363">
        <v>0.2</v>
      </c>
      <c r="E467" s="363">
        <v>0</v>
      </c>
      <c r="F467" s="363">
        <v>1</v>
      </c>
      <c r="G467" s="363">
        <v>25</v>
      </c>
      <c r="H467" s="363">
        <v>0.03</v>
      </c>
      <c r="I467" s="363">
        <v>0.03</v>
      </c>
      <c r="J467" s="363">
        <v>0.03</v>
      </c>
      <c r="K467" s="363">
        <f>MIN(MAX(P467,1),10)</f>
        <v>7.7</v>
      </c>
      <c r="L467" s="363">
        <v>2</v>
      </c>
      <c r="M467" s="363" t="s">
        <v>5130</v>
      </c>
      <c r="N467" s="363">
        <v>6.3</v>
      </c>
      <c r="O467" s="363">
        <v>6.3</v>
      </c>
      <c r="P467" s="363">
        <v>7.7</v>
      </c>
      <c r="Q467" s="363" t="s">
        <v>5099</v>
      </c>
      <c r="R467" s="363">
        <v>-55</v>
      </c>
      <c r="S467" s="363">
        <v>105</v>
      </c>
      <c r="T467" s="363">
        <v>1</v>
      </c>
      <c r="U467" s="363">
        <v>0</v>
      </c>
      <c r="V467" s="311">
        <v>900</v>
      </c>
      <c r="W467" s="311">
        <v>0.75053999999999998</v>
      </c>
      <c r="X467" s="363"/>
      <c r="Y467" s="363"/>
      <c r="Z467" s="363"/>
      <c r="AA467" s="363">
        <v>2</v>
      </c>
    </row>
    <row r="468" spans="1:27" ht="14.1" customHeight="1">
      <c r="A468" s="363" t="s">
        <v>5089</v>
      </c>
      <c r="B468" s="363" t="s">
        <v>5247</v>
      </c>
      <c r="C468" s="363">
        <v>100</v>
      </c>
      <c r="D468" s="363">
        <v>0.2</v>
      </c>
      <c r="E468" s="363">
        <v>0</v>
      </c>
      <c r="F468" s="363">
        <v>1</v>
      </c>
      <c r="G468" s="363">
        <v>25</v>
      </c>
      <c r="H468" s="363">
        <v>0.03</v>
      </c>
      <c r="I468" s="363">
        <v>0.03</v>
      </c>
      <c r="J468" s="363">
        <v>0.03</v>
      </c>
      <c r="K468" s="363">
        <f>MIN(MAX(P468,1),10)</f>
        <v>7.7</v>
      </c>
      <c r="L468" s="363">
        <v>1.4</v>
      </c>
      <c r="M468" s="363" t="s">
        <v>5130</v>
      </c>
      <c r="N468" s="363">
        <v>6.3</v>
      </c>
      <c r="O468" s="363">
        <v>6.3</v>
      </c>
      <c r="P468" s="363">
        <v>7.7</v>
      </c>
      <c r="Q468" s="363" t="s">
        <v>5099</v>
      </c>
      <c r="R468" s="363">
        <v>-55</v>
      </c>
      <c r="S468" s="363">
        <v>125</v>
      </c>
      <c r="T468" s="363">
        <v>1</v>
      </c>
      <c r="U468" s="363">
        <v>0</v>
      </c>
      <c r="V468" s="311">
        <v>900</v>
      </c>
      <c r="W468" s="311">
        <v>0.92286999999999997</v>
      </c>
      <c r="X468" s="363"/>
      <c r="Y468" s="363"/>
      <c r="Z468" s="363"/>
      <c r="AA468" s="363">
        <v>2</v>
      </c>
    </row>
    <row r="469" spans="1:27" ht="14.1" customHeight="1">
      <c r="A469" s="363" t="s">
        <v>5089</v>
      </c>
      <c r="B469" s="365" t="s">
        <v>457</v>
      </c>
      <c r="C469" s="363">
        <v>100</v>
      </c>
      <c r="D469" s="363">
        <v>0.2</v>
      </c>
      <c r="E469" s="363">
        <v>0</v>
      </c>
      <c r="F469" s="363">
        <v>1</v>
      </c>
      <c r="G469" s="363">
        <v>4</v>
      </c>
      <c r="H469" s="363">
        <v>3.5000000000000003E-2</v>
      </c>
      <c r="I469" s="363">
        <v>3.5000000000000003E-2</v>
      </c>
      <c r="J469" s="363">
        <v>3.5000000000000003E-2</v>
      </c>
      <c r="K469" s="363">
        <v>1.3</v>
      </c>
      <c r="L469" s="363">
        <v>1.4</v>
      </c>
      <c r="M469" s="363" t="s">
        <v>458</v>
      </c>
      <c r="N469" s="363">
        <v>3.5</v>
      </c>
      <c r="O469" s="363">
        <v>2.8</v>
      </c>
      <c r="P469" s="363">
        <v>1.9</v>
      </c>
      <c r="Q469" s="363" t="s">
        <v>445</v>
      </c>
      <c r="R469" s="363">
        <v>-55</v>
      </c>
      <c r="S469" s="363">
        <v>105</v>
      </c>
      <c r="T469" s="363">
        <v>1</v>
      </c>
      <c r="U469" s="363">
        <v>0</v>
      </c>
      <c r="V469" s="311">
        <v>2000</v>
      </c>
      <c r="W469" s="311">
        <v>0.39004</v>
      </c>
      <c r="X469" s="366"/>
      <c r="Y469" s="367"/>
      <c r="Z469" s="367"/>
      <c r="AA469" s="364">
        <v>2</v>
      </c>
    </row>
    <row r="470" spans="1:27" ht="14.1" customHeight="1">
      <c r="A470" s="363" t="s">
        <v>5089</v>
      </c>
      <c r="B470" s="363" t="s">
        <v>5248</v>
      </c>
      <c r="C470" s="363">
        <v>100</v>
      </c>
      <c r="D470" s="363">
        <v>0.2</v>
      </c>
      <c r="E470" s="363">
        <v>0</v>
      </c>
      <c r="F470" s="363">
        <v>1</v>
      </c>
      <c r="G470" s="363">
        <v>8</v>
      </c>
      <c r="H470" s="363">
        <v>3.5000000000000003E-2</v>
      </c>
      <c r="I470" s="363">
        <v>3.5000000000000003E-2</v>
      </c>
      <c r="J470" s="363">
        <v>3.5000000000000003E-2</v>
      </c>
      <c r="K470" s="363">
        <v>1.3</v>
      </c>
      <c r="L470" s="363">
        <v>1.4</v>
      </c>
      <c r="M470" s="363" t="s">
        <v>458</v>
      </c>
      <c r="N470" s="363">
        <v>3.5</v>
      </c>
      <c r="O470" s="363">
        <v>2.8</v>
      </c>
      <c r="P470" s="363">
        <v>1.9</v>
      </c>
      <c r="Q470" s="363" t="s">
        <v>445</v>
      </c>
      <c r="R470" s="363">
        <v>-55</v>
      </c>
      <c r="S470" s="363">
        <v>105</v>
      </c>
      <c r="T470" s="363">
        <v>1</v>
      </c>
      <c r="U470" s="363">
        <v>0</v>
      </c>
      <c r="V470" s="311">
        <v>2000</v>
      </c>
      <c r="W470" s="311">
        <v>0.48132000000000003</v>
      </c>
      <c r="X470" s="363"/>
      <c r="Y470" s="363"/>
      <c r="Z470" s="363"/>
      <c r="AA470" s="364">
        <v>2</v>
      </c>
    </row>
    <row r="471" spans="1:27" ht="14.1" customHeight="1">
      <c r="A471" s="363" t="s">
        <v>5089</v>
      </c>
      <c r="B471" s="365" t="s">
        <v>5249</v>
      </c>
      <c r="C471" s="363">
        <v>100</v>
      </c>
      <c r="D471" s="363">
        <v>0.2</v>
      </c>
      <c r="E471" s="363">
        <v>0</v>
      </c>
      <c r="F471" s="363">
        <v>1</v>
      </c>
      <c r="G471" s="363">
        <v>6.3</v>
      </c>
      <c r="H471" s="363">
        <v>3.5000000000000003E-2</v>
      </c>
      <c r="I471" s="363">
        <v>3.5000000000000003E-2</v>
      </c>
      <c r="J471" s="363">
        <v>3.5000000000000003E-2</v>
      </c>
      <c r="K471" s="363">
        <v>1.3</v>
      </c>
      <c r="L471" s="363">
        <v>1.4</v>
      </c>
      <c r="M471" s="363" t="s">
        <v>458</v>
      </c>
      <c r="N471" s="363">
        <v>3.5</v>
      </c>
      <c r="O471" s="363">
        <v>2.8</v>
      </c>
      <c r="P471" s="363">
        <v>1.9</v>
      </c>
      <c r="Q471" s="363" t="s">
        <v>445</v>
      </c>
      <c r="R471" s="363">
        <v>-55</v>
      </c>
      <c r="S471" s="363">
        <v>105</v>
      </c>
      <c r="T471" s="363">
        <v>1</v>
      </c>
      <c r="U471" s="363">
        <v>0</v>
      </c>
      <c r="V471" s="311">
        <v>2000</v>
      </c>
      <c r="W471" s="311">
        <v>0.55915999999999999</v>
      </c>
      <c r="X471" s="366"/>
      <c r="Y471" s="367"/>
      <c r="Z471" s="367"/>
      <c r="AA471" s="364">
        <v>2</v>
      </c>
    </row>
    <row r="472" spans="1:27" ht="14.1" customHeight="1">
      <c r="A472" s="363" t="s">
        <v>5089</v>
      </c>
      <c r="B472" s="363" t="s">
        <v>5250</v>
      </c>
      <c r="C472" s="363">
        <v>100</v>
      </c>
      <c r="D472" s="363">
        <v>0.2</v>
      </c>
      <c r="E472" s="363">
        <v>0</v>
      </c>
      <c r="F472" s="363">
        <v>1</v>
      </c>
      <c r="G472" s="363">
        <v>16</v>
      </c>
      <c r="H472" s="363">
        <v>0.05</v>
      </c>
      <c r="I472" s="363">
        <v>0.05</v>
      </c>
      <c r="J472" s="363">
        <v>0.05</v>
      </c>
      <c r="K472" s="363">
        <v>2</v>
      </c>
      <c r="L472" s="363">
        <v>1.8</v>
      </c>
      <c r="M472" s="363" t="s">
        <v>5097</v>
      </c>
      <c r="N472" s="363">
        <v>7.3</v>
      </c>
      <c r="O472" s="363">
        <v>4.3</v>
      </c>
      <c r="P472" s="363">
        <v>1.9</v>
      </c>
      <c r="Q472" s="363" t="s">
        <v>445</v>
      </c>
      <c r="R472" s="363">
        <v>-55</v>
      </c>
      <c r="S472" s="363">
        <v>105</v>
      </c>
      <c r="T472" s="363">
        <v>1</v>
      </c>
      <c r="U472" s="363">
        <v>0</v>
      </c>
      <c r="V472" s="311">
        <v>3000</v>
      </c>
      <c r="W472" s="311">
        <v>1.36409</v>
      </c>
      <c r="X472" s="363"/>
      <c r="Y472" s="363"/>
      <c r="Z472" s="363"/>
      <c r="AA472" s="364">
        <v>2</v>
      </c>
    </row>
    <row r="473" spans="1:27" ht="14.1" customHeight="1">
      <c r="A473" s="363" t="s">
        <v>5089</v>
      </c>
      <c r="B473" s="365" t="s">
        <v>5251</v>
      </c>
      <c r="C473" s="363">
        <v>100</v>
      </c>
      <c r="D473" s="363">
        <v>0.2</v>
      </c>
      <c r="E473" s="363">
        <v>0</v>
      </c>
      <c r="F473" s="363">
        <v>1</v>
      </c>
      <c r="G473" s="363">
        <v>6.3</v>
      </c>
      <c r="H473" s="363">
        <v>5.5E-2</v>
      </c>
      <c r="I473" s="363">
        <v>5.5E-2</v>
      </c>
      <c r="J473" s="363">
        <v>5.5E-2</v>
      </c>
      <c r="K473" s="363">
        <v>1.1000000000000001</v>
      </c>
      <c r="L473" s="363">
        <v>1.1000000000000001</v>
      </c>
      <c r="M473" s="363" t="s">
        <v>5160</v>
      </c>
      <c r="N473" s="363">
        <v>3.5</v>
      </c>
      <c r="O473" s="363">
        <v>2.8</v>
      </c>
      <c r="P473" s="363">
        <v>1.1000000000000001</v>
      </c>
      <c r="Q473" s="363" t="s">
        <v>445</v>
      </c>
      <c r="R473" s="363">
        <v>-55</v>
      </c>
      <c r="S473" s="363">
        <v>105</v>
      </c>
      <c r="T473" s="363">
        <v>1</v>
      </c>
      <c r="U473" s="363">
        <v>0</v>
      </c>
      <c r="V473" s="311">
        <v>2500</v>
      </c>
      <c r="W473" s="311">
        <v>0.43553999999999998</v>
      </c>
      <c r="X473" s="366"/>
      <c r="Y473" s="367"/>
      <c r="Z473" s="367"/>
      <c r="AA473" s="364">
        <v>2</v>
      </c>
    </row>
    <row r="474" spans="1:27" ht="14.1" customHeight="1">
      <c r="A474" s="363" t="s">
        <v>5089</v>
      </c>
      <c r="B474" s="363" t="s">
        <v>5252</v>
      </c>
      <c r="C474" s="363">
        <v>100</v>
      </c>
      <c r="D474" s="363">
        <v>0.2</v>
      </c>
      <c r="E474" s="363">
        <v>0</v>
      </c>
      <c r="F474" s="363">
        <v>1</v>
      </c>
      <c r="G474" s="363">
        <v>20</v>
      </c>
      <c r="H474" s="363">
        <v>5.5E-2</v>
      </c>
      <c r="I474" s="363">
        <v>5.5E-2</v>
      </c>
      <c r="J474" s="363">
        <v>5.5E-2</v>
      </c>
      <c r="K474" s="363">
        <v>2.2999999999999998</v>
      </c>
      <c r="L474" s="363">
        <v>1.7</v>
      </c>
      <c r="M474" s="363" t="s">
        <v>490</v>
      </c>
      <c r="N474" s="363">
        <v>7.3</v>
      </c>
      <c r="O474" s="363">
        <v>4.3</v>
      </c>
      <c r="P474" s="363">
        <v>2.8</v>
      </c>
      <c r="Q474" s="363" t="s">
        <v>445</v>
      </c>
      <c r="R474" s="363">
        <v>-55</v>
      </c>
      <c r="S474" s="363">
        <v>105</v>
      </c>
      <c r="T474" s="363">
        <v>1</v>
      </c>
      <c r="U474" s="363">
        <v>0</v>
      </c>
      <c r="V474" s="311">
        <v>2500</v>
      </c>
      <c r="W474" s="311">
        <v>1.32795</v>
      </c>
      <c r="X474" s="363"/>
      <c r="Y474" s="363"/>
      <c r="Z474" s="363"/>
      <c r="AA474" s="364">
        <v>2</v>
      </c>
    </row>
    <row r="475" spans="1:27" ht="14.1" customHeight="1">
      <c r="A475" s="363" t="s">
        <v>5089</v>
      </c>
      <c r="B475" s="365" t="s">
        <v>5253</v>
      </c>
      <c r="C475" s="363">
        <v>100</v>
      </c>
      <c r="D475" s="363">
        <v>0.2</v>
      </c>
      <c r="E475" s="363">
        <v>0</v>
      </c>
      <c r="F475" s="363">
        <v>1</v>
      </c>
      <c r="G475" s="363">
        <v>6.3</v>
      </c>
      <c r="H475" s="363">
        <v>7.0000000000000007E-2</v>
      </c>
      <c r="I475" s="363">
        <v>7.0000000000000007E-2</v>
      </c>
      <c r="J475" s="363">
        <v>7.0000000000000007E-2</v>
      </c>
      <c r="K475" s="363">
        <v>1.1000000000000001</v>
      </c>
      <c r="L475" s="363">
        <v>1</v>
      </c>
      <c r="M475" s="363" t="s">
        <v>5160</v>
      </c>
      <c r="N475" s="363">
        <v>3.5</v>
      </c>
      <c r="O475" s="363">
        <v>2.8</v>
      </c>
      <c r="P475" s="363">
        <v>1.1000000000000001</v>
      </c>
      <c r="Q475" s="363" t="s">
        <v>445</v>
      </c>
      <c r="R475" s="363">
        <v>-55</v>
      </c>
      <c r="S475" s="363">
        <v>105</v>
      </c>
      <c r="T475" s="363">
        <v>1</v>
      </c>
      <c r="U475" s="363">
        <v>0</v>
      </c>
      <c r="V475" s="311">
        <v>2500</v>
      </c>
      <c r="W475" s="311">
        <v>0.39144000000000001</v>
      </c>
      <c r="X475" s="366"/>
      <c r="Y475" s="367"/>
      <c r="Z475" s="367"/>
      <c r="AA475" s="364">
        <v>2</v>
      </c>
    </row>
    <row r="476" spans="1:27" ht="14.1" customHeight="1">
      <c r="A476" s="363" t="s">
        <v>5089</v>
      </c>
      <c r="B476" s="373" t="s">
        <v>5254</v>
      </c>
      <c r="C476" s="373">
        <v>100</v>
      </c>
      <c r="D476" s="368">
        <v>0.2</v>
      </c>
      <c r="E476" s="368">
        <v>0</v>
      </c>
      <c r="F476" s="368">
        <v>1</v>
      </c>
      <c r="G476" s="373">
        <v>2.5</v>
      </c>
      <c r="H476" s="369">
        <v>7.0000000000000007E-2</v>
      </c>
      <c r="I476" s="373">
        <v>7.0000000000000007E-2</v>
      </c>
      <c r="J476" s="373">
        <v>7.0000000000000007E-2</v>
      </c>
      <c r="K476" s="373">
        <v>1.4</v>
      </c>
      <c r="L476" s="373">
        <v>4.18</v>
      </c>
      <c r="M476" s="373" t="s">
        <v>5255</v>
      </c>
      <c r="N476" s="374">
        <v>5</v>
      </c>
      <c r="O476" s="374">
        <v>5</v>
      </c>
      <c r="P476" s="375">
        <v>9</v>
      </c>
      <c r="Q476" s="371" t="s">
        <v>5107</v>
      </c>
      <c r="R476" s="372">
        <v>-55</v>
      </c>
      <c r="S476" s="372">
        <v>105</v>
      </c>
      <c r="T476" s="372">
        <v>0</v>
      </c>
      <c r="U476" s="371">
        <v>2</v>
      </c>
      <c r="V476" s="311">
        <v>500</v>
      </c>
      <c r="W476" s="311">
        <v>0.58940000000000003</v>
      </c>
      <c r="X476" s="363"/>
      <c r="Y476" s="363"/>
      <c r="Z476" s="324"/>
      <c r="AA476" s="363">
        <v>2</v>
      </c>
    </row>
    <row r="477" spans="1:27" ht="14.1" customHeight="1">
      <c r="A477" s="363" t="s">
        <v>5089</v>
      </c>
      <c r="B477" s="363" t="s">
        <v>5256</v>
      </c>
      <c r="C477" s="363">
        <v>100</v>
      </c>
      <c r="D477" s="363">
        <v>0.2</v>
      </c>
      <c r="E477" s="363">
        <v>0</v>
      </c>
      <c r="F477" s="363">
        <v>1</v>
      </c>
      <c r="G477" s="363">
        <v>35</v>
      </c>
      <c r="H477" s="363">
        <v>0.08</v>
      </c>
      <c r="I477" s="363">
        <v>0.08</v>
      </c>
      <c r="J477" s="363">
        <v>0.08</v>
      </c>
      <c r="K477" s="363">
        <f>MIN(MAX(P477,1),10)</f>
        <v>10</v>
      </c>
      <c r="L477" s="363">
        <v>0.85</v>
      </c>
      <c r="M477" s="363" t="s">
        <v>5155</v>
      </c>
      <c r="N477" s="363">
        <v>8</v>
      </c>
      <c r="O477" s="363">
        <v>8</v>
      </c>
      <c r="P477" s="363">
        <v>10.199999999999999</v>
      </c>
      <c r="Q477" s="363" t="s">
        <v>5141</v>
      </c>
      <c r="R477" s="363">
        <v>-55</v>
      </c>
      <c r="S477" s="363">
        <v>105</v>
      </c>
      <c r="T477" s="363">
        <v>1</v>
      </c>
      <c r="U477" s="363">
        <v>0</v>
      </c>
      <c r="V477" s="311">
        <v>500</v>
      </c>
      <c r="W477" s="311">
        <v>0.32868000000000003</v>
      </c>
      <c r="X477" s="363"/>
      <c r="Y477" s="363"/>
      <c r="Z477" s="363"/>
      <c r="AA477" s="363">
        <v>2</v>
      </c>
    </row>
    <row r="478" spans="1:27" ht="14.1" customHeight="1">
      <c r="A478" s="363" t="s">
        <v>5089</v>
      </c>
      <c r="B478" s="373" t="s">
        <v>5257</v>
      </c>
      <c r="C478" s="373">
        <v>100</v>
      </c>
      <c r="D478" s="368">
        <v>0.2</v>
      </c>
      <c r="E478" s="368">
        <v>0</v>
      </c>
      <c r="F478" s="368">
        <v>1</v>
      </c>
      <c r="G478" s="373">
        <v>16</v>
      </c>
      <c r="H478" s="369">
        <v>0.1</v>
      </c>
      <c r="I478" s="373">
        <v>0.1</v>
      </c>
      <c r="J478" s="373">
        <v>0.1</v>
      </c>
      <c r="K478" s="373">
        <v>2</v>
      </c>
      <c r="L478" s="373">
        <v>4.68</v>
      </c>
      <c r="M478" s="373" t="s">
        <v>5258</v>
      </c>
      <c r="N478" s="374">
        <v>6.3</v>
      </c>
      <c r="O478" s="374">
        <v>6.3</v>
      </c>
      <c r="P478" s="375">
        <v>9</v>
      </c>
      <c r="Q478" s="371" t="s">
        <v>5107</v>
      </c>
      <c r="R478" s="372">
        <v>-55</v>
      </c>
      <c r="S478" s="372">
        <v>105</v>
      </c>
      <c r="T478" s="372">
        <v>0</v>
      </c>
      <c r="U478" s="371">
        <v>2.5</v>
      </c>
      <c r="V478" s="311">
        <v>1</v>
      </c>
      <c r="W478" s="311">
        <v>0.82</v>
      </c>
      <c r="X478" s="363"/>
      <c r="Y478" s="363"/>
      <c r="Z478" s="324"/>
      <c r="AA478" s="363">
        <v>2</v>
      </c>
    </row>
    <row r="479" spans="1:27" ht="14.1" customHeight="1">
      <c r="A479" s="363" t="s">
        <v>5089</v>
      </c>
      <c r="B479" s="365" t="s">
        <v>5259</v>
      </c>
      <c r="C479" s="363">
        <v>100</v>
      </c>
      <c r="D479" s="363">
        <v>0.2</v>
      </c>
      <c r="E479" s="363">
        <v>0</v>
      </c>
      <c r="F479" s="363">
        <v>1</v>
      </c>
      <c r="G479" s="363">
        <v>2.5</v>
      </c>
      <c r="H479" s="363">
        <v>0.15</v>
      </c>
      <c r="I479" s="363">
        <v>0.15</v>
      </c>
      <c r="J479" s="363">
        <v>0.15</v>
      </c>
      <c r="K479" s="363">
        <v>0.8</v>
      </c>
      <c r="L479" s="363">
        <v>0.51</v>
      </c>
      <c r="M479" s="363" t="s">
        <v>5104</v>
      </c>
      <c r="N479" s="363">
        <v>2</v>
      </c>
      <c r="O479" s="363">
        <v>1.25</v>
      </c>
      <c r="P479" s="363">
        <v>0.9</v>
      </c>
      <c r="Q479" s="363" t="s">
        <v>445</v>
      </c>
      <c r="R479" s="363">
        <v>-55</v>
      </c>
      <c r="S479" s="363">
        <v>85</v>
      </c>
      <c r="T479" s="363">
        <v>1</v>
      </c>
      <c r="U479" s="363">
        <v>0</v>
      </c>
      <c r="V479" s="311">
        <v>15000</v>
      </c>
      <c r="W479" s="311">
        <v>0.34910000000000002</v>
      </c>
      <c r="X479" s="366"/>
      <c r="Y479" s="367"/>
      <c r="Z479" s="367"/>
      <c r="AA479" s="364">
        <v>2</v>
      </c>
    </row>
    <row r="480" spans="1:27" ht="14.1" customHeight="1">
      <c r="A480" s="363" t="s">
        <v>5089</v>
      </c>
      <c r="B480" s="363" t="s">
        <v>5260</v>
      </c>
      <c r="C480" s="363">
        <v>100</v>
      </c>
      <c r="D480" s="363">
        <v>0.2</v>
      </c>
      <c r="E480" s="363">
        <v>0</v>
      </c>
      <c r="F480" s="363">
        <v>1</v>
      </c>
      <c r="G480" s="363">
        <v>16</v>
      </c>
      <c r="H480" s="363">
        <v>0.16</v>
      </c>
      <c r="I480" s="363">
        <v>0.16</v>
      </c>
      <c r="J480" s="363">
        <v>0.16</v>
      </c>
      <c r="K480" s="363">
        <f t="shared" ref="K480:K489" si="3">MIN(MAX(P480,1),10)</f>
        <v>1</v>
      </c>
      <c r="L480" s="363">
        <v>0.6</v>
      </c>
      <c r="M480" s="363" t="s">
        <v>5130</v>
      </c>
      <c r="N480" s="363">
        <v>6.3</v>
      </c>
      <c r="O480" s="363">
        <v>6.3</v>
      </c>
      <c r="P480" s="363" t="s">
        <v>5225</v>
      </c>
      <c r="Q480" s="363" t="s">
        <v>5141</v>
      </c>
      <c r="R480" s="363">
        <v>-55</v>
      </c>
      <c r="S480" s="363">
        <v>105</v>
      </c>
      <c r="T480" s="363">
        <v>1</v>
      </c>
      <c r="U480" s="363">
        <v>0</v>
      </c>
      <c r="V480" s="311">
        <v>900</v>
      </c>
      <c r="W480" s="311">
        <v>0.21812000000000001</v>
      </c>
      <c r="X480" s="363"/>
      <c r="Y480" s="363"/>
      <c r="Z480" s="363"/>
      <c r="AA480" s="363">
        <v>2</v>
      </c>
    </row>
    <row r="481" spans="1:27" ht="14.1" customHeight="1">
      <c r="A481" s="363" t="s">
        <v>5089</v>
      </c>
      <c r="B481" s="363" t="s">
        <v>5261</v>
      </c>
      <c r="C481" s="363">
        <v>100</v>
      </c>
      <c r="D481" s="363">
        <v>0.2</v>
      </c>
      <c r="E481" s="363">
        <v>0</v>
      </c>
      <c r="F481" s="363">
        <v>1</v>
      </c>
      <c r="G481" s="363">
        <v>25</v>
      </c>
      <c r="H481" s="363">
        <v>0.16</v>
      </c>
      <c r="I481" s="363">
        <v>0.16</v>
      </c>
      <c r="J481" s="363">
        <v>0.16</v>
      </c>
      <c r="K481" s="363">
        <f t="shared" si="3"/>
        <v>1</v>
      </c>
      <c r="L481" s="363">
        <v>0.6</v>
      </c>
      <c r="M481" s="363" t="s">
        <v>5130</v>
      </c>
      <c r="N481" s="363">
        <v>6.3</v>
      </c>
      <c r="O481" s="363">
        <v>6.3</v>
      </c>
      <c r="P481" s="363" t="s">
        <v>5225</v>
      </c>
      <c r="Q481" s="363" t="s">
        <v>5141</v>
      </c>
      <c r="R481" s="363">
        <v>-55</v>
      </c>
      <c r="S481" s="363">
        <v>105</v>
      </c>
      <c r="T481" s="363">
        <v>1</v>
      </c>
      <c r="U481" s="363">
        <v>0</v>
      </c>
      <c r="V481" s="311">
        <v>900</v>
      </c>
      <c r="W481" s="311">
        <v>0.21812000000000001</v>
      </c>
      <c r="X481" s="363"/>
      <c r="Y481" s="363"/>
      <c r="Z481" s="363"/>
      <c r="AA481" s="363">
        <v>2</v>
      </c>
    </row>
    <row r="482" spans="1:27" ht="14.1" customHeight="1">
      <c r="A482" s="363" t="s">
        <v>5089</v>
      </c>
      <c r="B482" s="363" t="s">
        <v>5262</v>
      </c>
      <c r="C482" s="363">
        <v>100</v>
      </c>
      <c r="D482" s="363">
        <v>0.2</v>
      </c>
      <c r="E482" s="363">
        <v>0</v>
      </c>
      <c r="F482" s="363">
        <v>1</v>
      </c>
      <c r="G482" s="363">
        <v>35</v>
      </c>
      <c r="H482" s="363">
        <v>0.16</v>
      </c>
      <c r="I482" s="363">
        <v>0.16</v>
      </c>
      <c r="J482" s="363">
        <v>0.16</v>
      </c>
      <c r="K482" s="363">
        <f t="shared" si="3"/>
        <v>1</v>
      </c>
      <c r="L482" s="363">
        <v>0.6</v>
      </c>
      <c r="M482" s="363" t="s">
        <v>5130</v>
      </c>
      <c r="N482" s="363">
        <v>6.3</v>
      </c>
      <c r="O482" s="363">
        <v>6.3</v>
      </c>
      <c r="P482" s="363" t="s">
        <v>5225</v>
      </c>
      <c r="Q482" s="363" t="s">
        <v>5141</v>
      </c>
      <c r="R482" s="363">
        <v>-55</v>
      </c>
      <c r="S482" s="363">
        <v>105</v>
      </c>
      <c r="T482" s="363">
        <v>1</v>
      </c>
      <c r="U482" s="363">
        <v>0</v>
      </c>
      <c r="V482" s="311">
        <v>900</v>
      </c>
      <c r="W482" s="311">
        <v>0.24224000000000001</v>
      </c>
      <c r="X482" s="363"/>
      <c r="Y482" s="363"/>
      <c r="Z482" s="363"/>
      <c r="AA482" s="363">
        <v>2</v>
      </c>
    </row>
    <row r="483" spans="1:27" ht="14.1" customHeight="1">
      <c r="A483" s="363" t="s">
        <v>5089</v>
      </c>
      <c r="B483" s="363" t="s">
        <v>5263</v>
      </c>
      <c r="C483" s="363">
        <v>100</v>
      </c>
      <c r="D483" s="363">
        <v>0.2</v>
      </c>
      <c r="E483" s="363">
        <v>0</v>
      </c>
      <c r="F483" s="363">
        <v>1</v>
      </c>
      <c r="G483" s="363">
        <v>25</v>
      </c>
      <c r="H483" s="363">
        <v>0.18</v>
      </c>
      <c r="I483" s="363">
        <v>0.18</v>
      </c>
      <c r="J483" s="363">
        <v>0.18</v>
      </c>
      <c r="K483" s="363">
        <f t="shared" si="3"/>
        <v>6.2</v>
      </c>
      <c r="L483" s="363">
        <v>0.5</v>
      </c>
      <c r="M483" s="363" t="s">
        <v>431</v>
      </c>
      <c r="N483" s="363">
        <v>8</v>
      </c>
      <c r="O483" s="363">
        <v>8</v>
      </c>
      <c r="P483" s="363">
        <v>6.2</v>
      </c>
      <c r="Q483" s="363" t="s">
        <v>5141</v>
      </c>
      <c r="R483" s="363">
        <v>-55</v>
      </c>
      <c r="S483" s="363">
        <v>105</v>
      </c>
      <c r="T483" s="363">
        <v>1</v>
      </c>
      <c r="U483" s="363">
        <v>0</v>
      </c>
      <c r="V483" s="311">
        <v>1000</v>
      </c>
      <c r="W483" s="311">
        <v>0.22800000000000001</v>
      </c>
      <c r="X483" s="363"/>
      <c r="Y483" s="363"/>
      <c r="Z483" s="363"/>
      <c r="AA483" s="363">
        <v>2</v>
      </c>
    </row>
    <row r="484" spans="1:27" ht="14.1" customHeight="1">
      <c r="A484" s="363" t="s">
        <v>5089</v>
      </c>
      <c r="B484" s="363" t="s">
        <v>5264</v>
      </c>
      <c r="C484" s="363">
        <v>100</v>
      </c>
      <c r="D484" s="363">
        <v>0.2</v>
      </c>
      <c r="E484" s="363">
        <v>0</v>
      </c>
      <c r="F484" s="363">
        <v>1</v>
      </c>
      <c r="G484" s="363">
        <v>50</v>
      </c>
      <c r="H484" s="363">
        <v>0.18</v>
      </c>
      <c r="I484" s="363">
        <v>0.18</v>
      </c>
      <c r="J484" s="363">
        <v>0.18</v>
      </c>
      <c r="K484" s="363">
        <f t="shared" si="3"/>
        <v>10</v>
      </c>
      <c r="L484" s="363">
        <v>0.67</v>
      </c>
      <c r="M484" s="363" t="s">
        <v>5155</v>
      </c>
      <c r="N484" s="363" t="s">
        <v>4477</v>
      </c>
      <c r="O484" s="363" t="s">
        <v>4477</v>
      </c>
      <c r="P484" s="363">
        <v>10.199999999999999</v>
      </c>
      <c r="Q484" s="363" t="s">
        <v>5141</v>
      </c>
      <c r="R484" s="363">
        <v>-55</v>
      </c>
      <c r="S484" s="363">
        <v>105</v>
      </c>
      <c r="T484" s="363">
        <v>1</v>
      </c>
      <c r="U484" s="363">
        <v>0</v>
      </c>
      <c r="V484" s="311">
        <v>1000</v>
      </c>
      <c r="W484" s="311">
        <v>0.28598000000000001</v>
      </c>
      <c r="X484" s="363"/>
      <c r="Y484" s="363"/>
      <c r="Z484" s="363"/>
      <c r="AA484" s="363">
        <v>2</v>
      </c>
    </row>
    <row r="485" spans="1:27" ht="14.1" customHeight="1">
      <c r="A485" s="363" t="s">
        <v>5089</v>
      </c>
      <c r="B485" s="363" t="s">
        <v>5265</v>
      </c>
      <c r="C485" s="363">
        <v>100</v>
      </c>
      <c r="D485" s="363">
        <v>0.2</v>
      </c>
      <c r="E485" s="363">
        <v>0</v>
      </c>
      <c r="F485" s="363">
        <v>1</v>
      </c>
      <c r="G485" s="363">
        <v>35</v>
      </c>
      <c r="H485" s="363">
        <v>0.19</v>
      </c>
      <c r="I485" s="363">
        <v>0.19</v>
      </c>
      <c r="J485" s="363">
        <v>0.19</v>
      </c>
      <c r="K485" s="363">
        <f t="shared" si="3"/>
        <v>10</v>
      </c>
      <c r="L485" s="363">
        <v>0.5</v>
      </c>
      <c r="M485" s="363" t="s">
        <v>5093</v>
      </c>
      <c r="N485" s="363">
        <v>10</v>
      </c>
      <c r="O485" s="363">
        <v>10</v>
      </c>
      <c r="P485" s="363">
        <v>12.5</v>
      </c>
      <c r="Q485" s="363" t="s">
        <v>5141</v>
      </c>
      <c r="R485" s="363">
        <v>-40</v>
      </c>
      <c r="S485" s="363">
        <v>135</v>
      </c>
      <c r="T485" s="363">
        <v>0</v>
      </c>
      <c r="U485" s="363">
        <v>5</v>
      </c>
      <c r="V485" s="311">
        <v>1</v>
      </c>
      <c r="W485" s="311">
        <v>1.1100000000000001</v>
      </c>
      <c r="X485" s="363"/>
      <c r="Y485" s="363"/>
      <c r="Z485" s="363"/>
      <c r="AA485" s="363">
        <v>2</v>
      </c>
    </row>
    <row r="486" spans="1:27" ht="14.1" customHeight="1">
      <c r="A486" s="363" t="s">
        <v>5089</v>
      </c>
      <c r="B486" s="363" t="s">
        <v>5266</v>
      </c>
      <c r="C486" s="363">
        <v>100</v>
      </c>
      <c r="D486" s="363">
        <v>0.2</v>
      </c>
      <c r="E486" s="363">
        <v>0</v>
      </c>
      <c r="F486" s="363">
        <v>1</v>
      </c>
      <c r="G486" s="363">
        <v>16</v>
      </c>
      <c r="H486" s="363">
        <v>0.2</v>
      </c>
      <c r="I486" s="363">
        <v>0.2</v>
      </c>
      <c r="J486" s="363">
        <v>0.2</v>
      </c>
      <c r="K486" s="363">
        <f t="shared" si="3"/>
        <v>10</v>
      </c>
      <c r="L486" s="363">
        <v>0.27</v>
      </c>
      <c r="M486" s="363" t="s">
        <v>5155</v>
      </c>
      <c r="N486" s="363">
        <v>8</v>
      </c>
      <c r="O486" s="363">
        <v>8</v>
      </c>
      <c r="P486" s="363">
        <v>10.199999999999999</v>
      </c>
      <c r="Q486" s="363" t="s">
        <v>5141</v>
      </c>
      <c r="R486" s="363">
        <v>-40</v>
      </c>
      <c r="S486" s="363">
        <v>125</v>
      </c>
      <c r="T486" s="363">
        <v>1</v>
      </c>
      <c r="U486" s="363">
        <v>0</v>
      </c>
      <c r="V486" s="311">
        <v>500</v>
      </c>
      <c r="W486" s="311">
        <v>0.42137999999999998</v>
      </c>
      <c r="X486" s="363"/>
      <c r="Y486" s="363"/>
      <c r="Z486" s="363"/>
      <c r="AA486" s="363">
        <v>2</v>
      </c>
    </row>
    <row r="487" spans="1:27" ht="14.1" customHeight="1">
      <c r="A487" s="363" t="s">
        <v>5089</v>
      </c>
      <c r="B487" s="363" t="s">
        <v>5267</v>
      </c>
      <c r="C487" s="363">
        <v>100</v>
      </c>
      <c r="D487" s="363">
        <v>0.2</v>
      </c>
      <c r="E487" s="363">
        <v>0</v>
      </c>
      <c r="F487" s="363">
        <v>1</v>
      </c>
      <c r="G487" s="363">
        <v>35</v>
      </c>
      <c r="H487" s="363">
        <v>0.2</v>
      </c>
      <c r="I487" s="363">
        <v>0.2</v>
      </c>
      <c r="J487" s="363">
        <v>0.2</v>
      </c>
      <c r="K487" s="363">
        <f t="shared" si="3"/>
        <v>10</v>
      </c>
      <c r="L487" s="363">
        <v>0.27</v>
      </c>
      <c r="M487" s="363" t="s">
        <v>5155</v>
      </c>
      <c r="N487" s="363">
        <v>8</v>
      </c>
      <c r="O487" s="363">
        <v>8</v>
      </c>
      <c r="P487" s="363">
        <v>10.199999999999999</v>
      </c>
      <c r="Q487" s="363" t="s">
        <v>5141</v>
      </c>
      <c r="R487" s="363">
        <v>-40</v>
      </c>
      <c r="S487" s="363">
        <v>125</v>
      </c>
      <c r="T487" s="363">
        <v>1</v>
      </c>
      <c r="U487" s="363">
        <v>0</v>
      </c>
      <c r="V487" s="311">
        <v>500</v>
      </c>
      <c r="W487" s="311">
        <v>0.42137999999999998</v>
      </c>
      <c r="X487" s="363"/>
      <c r="Y487" s="363"/>
      <c r="Z487" s="363"/>
      <c r="AA487" s="363">
        <v>2</v>
      </c>
    </row>
    <row r="488" spans="1:27" ht="14.1" customHeight="1">
      <c r="A488" s="363" t="s">
        <v>5089</v>
      </c>
      <c r="B488" s="363" t="s">
        <v>5268</v>
      </c>
      <c r="C488" s="363">
        <v>100</v>
      </c>
      <c r="D488" s="363">
        <v>0.2</v>
      </c>
      <c r="E488" s="363">
        <v>0</v>
      </c>
      <c r="F488" s="363">
        <v>1</v>
      </c>
      <c r="G488" s="363">
        <v>25</v>
      </c>
      <c r="H488" s="363">
        <v>0.2</v>
      </c>
      <c r="I488" s="363">
        <v>0.2</v>
      </c>
      <c r="J488" s="363">
        <v>0.2</v>
      </c>
      <c r="K488" s="363">
        <f t="shared" si="3"/>
        <v>10</v>
      </c>
      <c r="L488" s="363">
        <v>0.27</v>
      </c>
      <c r="M488" s="363" t="s">
        <v>5155</v>
      </c>
      <c r="N488" s="363">
        <v>8</v>
      </c>
      <c r="O488" s="363">
        <v>8</v>
      </c>
      <c r="P488" s="363">
        <v>10.199999999999999</v>
      </c>
      <c r="Q488" s="363" t="s">
        <v>5141</v>
      </c>
      <c r="R488" s="363">
        <v>-40</v>
      </c>
      <c r="S488" s="363">
        <v>125</v>
      </c>
      <c r="T488" s="363">
        <v>1</v>
      </c>
      <c r="U488" s="363">
        <v>0</v>
      </c>
      <c r="V488" s="311">
        <v>500</v>
      </c>
      <c r="W488" s="311">
        <v>0.42980000000000002</v>
      </c>
      <c r="X488" s="363"/>
      <c r="Y488" s="363"/>
      <c r="Z488" s="363"/>
      <c r="AA488" s="363">
        <v>2</v>
      </c>
    </row>
    <row r="489" spans="1:27" ht="14.1" customHeight="1">
      <c r="A489" s="363" t="s">
        <v>5089</v>
      </c>
      <c r="B489" s="363" t="s">
        <v>5269</v>
      </c>
      <c r="C489" s="363">
        <v>100</v>
      </c>
      <c r="D489" s="363">
        <v>0.2</v>
      </c>
      <c r="E489" s="363">
        <v>0</v>
      </c>
      <c r="F489" s="363">
        <v>1</v>
      </c>
      <c r="G489" s="363">
        <v>35</v>
      </c>
      <c r="H489" s="363">
        <v>0.2</v>
      </c>
      <c r="I489" s="363">
        <v>0.2</v>
      </c>
      <c r="J489" s="363">
        <v>0.2</v>
      </c>
      <c r="K489" s="363">
        <f t="shared" si="3"/>
        <v>10</v>
      </c>
      <c r="L489" s="363">
        <v>0.27</v>
      </c>
      <c r="M489" s="363" t="s">
        <v>5205</v>
      </c>
      <c r="N489" s="363">
        <v>10</v>
      </c>
      <c r="O489" s="363">
        <v>10</v>
      </c>
      <c r="P489" s="363">
        <v>10.199999999999999</v>
      </c>
      <c r="Q489" s="363" t="s">
        <v>5141</v>
      </c>
      <c r="R489" s="363">
        <v>-40</v>
      </c>
      <c r="S489" s="363">
        <v>125</v>
      </c>
      <c r="T489" s="363">
        <v>1</v>
      </c>
      <c r="U489" s="363">
        <v>0</v>
      </c>
      <c r="V489" s="311">
        <v>500</v>
      </c>
      <c r="W489" s="311">
        <v>0.50475999999999999</v>
      </c>
      <c r="X489" s="363"/>
      <c r="Y489" s="363"/>
      <c r="Z489" s="363"/>
      <c r="AA489" s="363">
        <v>2</v>
      </c>
    </row>
    <row r="490" spans="1:27" ht="14.1" customHeight="1">
      <c r="A490" s="363" t="s">
        <v>5089</v>
      </c>
      <c r="B490" s="373" t="s">
        <v>5270</v>
      </c>
      <c r="C490" s="373">
        <v>100</v>
      </c>
      <c r="D490" s="368">
        <v>0.2</v>
      </c>
      <c r="E490" s="368">
        <v>0</v>
      </c>
      <c r="F490" s="368">
        <v>1</v>
      </c>
      <c r="G490" s="373">
        <v>16</v>
      </c>
      <c r="H490" s="369">
        <v>0.24</v>
      </c>
      <c r="I490" s="373">
        <v>0.24</v>
      </c>
      <c r="J490" s="373">
        <v>0.24</v>
      </c>
      <c r="K490" s="373">
        <v>2.5</v>
      </c>
      <c r="L490" s="373">
        <v>2.4900000000000002</v>
      </c>
      <c r="M490" s="373" t="s">
        <v>5106</v>
      </c>
      <c r="N490" s="374">
        <v>6.3</v>
      </c>
      <c r="O490" s="374">
        <v>6.3</v>
      </c>
      <c r="P490" s="375">
        <v>6</v>
      </c>
      <c r="Q490" s="371" t="s">
        <v>5107</v>
      </c>
      <c r="R490" s="372">
        <v>-55</v>
      </c>
      <c r="S490" s="372">
        <v>105</v>
      </c>
      <c r="T490" s="372">
        <v>0</v>
      </c>
      <c r="U490" s="375">
        <v>2.5</v>
      </c>
      <c r="V490" s="311">
        <v>1</v>
      </c>
      <c r="W490" s="311">
        <v>0.79</v>
      </c>
      <c r="X490" s="363"/>
      <c r="Y490" s="363"/>
      <c r="Z490" s="324"/>
      <c r="AA490" s="363">
        <v>2</v>
      </c>
    </row>
    <row r="491" spans="1:27" ht="14.1" customHeight="1">
      <c r="A491" s="363" t="s">
        <v>5089</v>
      </c>
      <c r="B491" s="373" t="s">
        <v>5271</v>
      </c>
      <c r="C491" s="373">
        <v>100</v>
      </c>
      <c r="D491" s="368">
        <v>0.2</v>
      </c>
      <c r="E491" s="368">
        <v>0</v>
      </c>
      <c r="F491" s="368">
        <v>1</v>
      </c>
      <c r="G491" s="373">
        <v>16</v>
      </c>
      <c r="H491" s="369">
        <v>0.24</v>
      </c>
      <c r="I491" s="373">
        <v>0.24</v>
      </c>
      <c r="J491" s="373">
        <v>0.24</v>
      </c>
      <c r="K491" s="368">
        <v>2.7</v>
      </c>
      <c r="L491" s="368">
        <v>2.4900000000000002</v>
      </c>
      <c r="M491" s="373" t="s">
        <v>5106</v>
      </c>
      <c r="N491" s="374">
        <v>6.3</v>
      </c>
      <c r="O491" s="374">
        <v>6.3</v>
      </c>
      <c r="P491" s="375">
        <v>6</v>
      </c>
      <c r="Q491" s="371" t="s">
        <v>5107</v>
      </c>
      <c r="R491" s="372">
        <v>-55</v>
      </c>
      <c r="S491" s="372">
        <v>105</v>
      </c>
      <c r="T491" s="372">
        <v>1</v>
      </c>
      <c r="U491" s="371">
        <v>0</v>
      </c>
      <c r="V491" s="311">
        <v>1000</v>
      </c>
      <c r="W491" s="311">
        <v>0.29063</v>
      </c>
      <c r="X491" s="363"/>
      <c r="Y491" s="363"/>
      <c r="Z491" s="324"/>
      <c r="AA491" s="363">
        <v>2</v>
      </c>
    </row>
    <row r="492" spans="1:27" ht="14.1" customHeight="1">
      <c r="A492" s="363" t="s">
        <v>5089</v>
      </c>
      <c r="B492" s="368" t="s">
        <v>5272</v>
      </c>
      <c r="C492" s="368">
        <v>100</v>
      </c>
      <c r="D492" s="368">
        <v>0.2</v>
      </c>
      <c r="E492" s="368">
        <v>0</v>
      </c>
      <c r="F492" s="368">
        <v>1</v>
      </c>
      <c r="G492" s="368">
        <v>25</v>
      </c>
      <c r="H492" s="369">
        <v>0.24</v>
      </c>
      <c r="I492" s="368">
        <v>0.24</v>
      </c>
      <c r="J492" s="368">
        <v>0.24</v>
      </c>
      <c r="K492" s="368">
        <v>4.3</v>
      </c>
      <c r="L492" s="368">
        <v>3.2</v>
      </c>
      <c r="M492" s="368" t="s">
        <v>5117</v>
      </c>
      <c r="N492" s="370">
        <v>8</v>
      </c>
      <c r="O492" s="370">
        <v>8</v>
      </c>
      <c r="P492" s="371">
        <v>7</v>
      </c>
      <c r="Q492" s="371" t="s">
        <v>5107</v>
      </c>
      <c r="R492" s="372">
        <v>-55</v>
      </c>
      <c r="S492" s="372">
        <v>105</v>
      </c>
      <c r="T492" s="372">
        <v>1</v>
      </c>
      <c r="U492" s="371">
        <v>0</v>
      </c>
      <c r="V492" s="311">
        <v>1000</v>
      </c>
      <c r="W492" s="311">
        <v>0.50114999999999998</v>
      </c>
      <c r="X492" s="363"/>
      <c r="Y492" s="363"/>
      <c r="Z492" s="324"/>
      <c r="AA492" s="363">
        <v>2</v>
      </c>
    </row>
    <row r="493" spans="1:27" ht="14.1" customHeight="1">
      <c r="A493" s="363" t="s">
        <v>5089</v>
      </c>
      <c r="B493" s="373" t="s">
        <v>456</v>
      </c>
      <c r="C493" s="373">
        <v>100</v>
      </c>
      <c r="D493" s="368">
        <v>0.2</v>
      </c>
      <c r="E493" s="368">
        <v>0</v>
      </c>
      <c r="F493" s="368">
        <v>1</v>
      </c>
      <c r="G493" s="373">
        <v>6.3</v>
      </c>
      <c r="H493" s="369">
        <v>0.25</v>
      </c>
      <c r="I493" s="373">
        <v>0.25</v>
      </c>
      <c r="J493" s="373">
        <v>0.25</v>
      </c>
      <c r="K493" s="373">
        <v>2.1</v>
      </c>
      <c r="L493" s="373">
        <v>2.15</v>
      </c>
      <c r="M493" s="373" t="s">
        <v>5146</v>
      </c>
      <c r="N493" s="374">
        <v>5</v>
      </c>
      <c r="O493" s="374">
        <v>5</v>
      </c>
      <c r="P493" s="375">
        <v>6</v>
      </c>
      <c r="Q493" s="371" t="s">
        <v>5107</v>
      </c>
      <c r="R493" s="372">
        <v>-55</v>
      </c>
      <c r="S493" s="372">
        <v>105</v>
      </c>
      <c r="T493" s="372">
        <v>1</v>
      </c>
      <c r="U493" s="371">
        <v>0</v>
      </c>
      <c r="V493" s="311">
        <v>1500</v>
      </c>
      <c r="W493" s="311">
        <v>0.27744000000000002</v>
      </c>
      <c r="X493" s="363"/>
      <c r="Y493" s="363"/>
      <c r="Z493" s="324"/>
      <c r="AA493" s="363">
        <v>2</v>
      </c>
    </row>
    <row r="494" spans="1:27" ht="14.1" customHeight="1">
      <c r="A494" s="363" t="s">
        <v>5089</v>
      </c>
      <c r="B494" s="363" t="s">
        <v>5273</v>
      </c>
      <c r="C494" s="363">
        <v>100</v>
      </c>
      <c r="D494" s="363">
        <v>0.2</v>
      </c>
      <c r="E494" s="363">
        <v>0</v>
      </c>
      <c r="F494" s="363">
        <v>1</v>
      </c>
      <c r="G494" s="363">
        <v>6.3</v>
      </c>
      <c r="H494" s="363">
        <v>0.26</v>
      </c>
      <c r="I494" s="363">
        <v>0.26</v>
      </c>
      <c r="J494" s="363">
        <v>0.26</v>
      </c>
      <c r="K494" s="363">
        <f>MIN(MAX(P494,1),10)</f>
        <v>5.8</v>
      </c>
      <c r="L494" s="363">
        <v>0.3</v>
      </c>
      <c r="M494" s="363" t="s">
        <v>291</v>
      </c>
      <c r="N494" s="363">
        <v>6.3</v>
      </c>
      <c r="O494" s="363">
        <v>6.3</v>
      </c>
      <c r="P494" s="363">
        <v>5.8</v>
      </c>
      <c r="Q494" s="363" t="s">
        <v>5141</v>
      </c>
      <c r="R494" s="363">
        <v>-55</v>
      </c>
      <c r="S494" s="363">
        <v>105</v>
      </c>
      <c r="T494" s="363">
        <v>1</v>
      </c>
      <c r="U494" s="363">
        <v>0</v>
      </c>
      <c r="V494" s="311">
        <v>1000</v>
      </c>
      <c r="W494" s="311">
        <v>0.14807000000000001</v>
      </c>
      <c r="X494" s="363"/>
      <c r="Y494" s="363"/>
      <c r="Z494" s="363"/>
      <c r="AA494" s="363">
        <v>2</v>
      </c>
    </row>
    <row r="495" spans="1:27" ht="14.1" customHeight="1">
      <c r="A495" s="363" t="s">
        <v>5089</v>
      </c>
      <c r="B495" s="363" t="s">
        <v>5274</v>
      </c>
      <c r="C495" s="363">
        <v>100</v>
      </c>
      <c r="D495" s="363">
        <v>0.2</v>
      </c>
      <c r="E495" s="363">
        <v>0</v>
      </c>
      <c r="F495" s="363">
        <v>1</v>
      </c>
      <c r="G495" s="363">
        <v>16</v>
      </c>
      <c r="H495" s="363">
        <v>0.26</v>
      </c>
      <c r="I495" s="363">
        <v>0.26</v>
      </c>
      <c r="J495" s="363">
        <v>0.26</v>
      </c>
      <c r="K495" s="363">
        <f>MIN(MAX(P495,1),10)</f>
        <v>5.8</v>
      </c>
      <c r="L495" s="363">
        <v>0.3</v>
      </c>
      <c r="M495" s="363" t="s">
        <v>291</v>
      </c>
      <c r="N495" s="363">
        <v>6.3</v>
      </c>
      <c r="O495" s="363">
        <v>6.3</v>
      </c>
      <c r="P495" s="363">
        <v>5.8</v>
      </c>
      <c r="Q495" s="363" t="s">
        <v>5141</v>
      </c>
      <c r="R495" s="363">
        <v>-55</v>
      </c>
      <c r="S495" s="363">
        <v>105</v>
      </c>
      <c r="T495" s="363">
        <v>1</v>
      </c>
      <c r="U495" s="363">
        <v>0</v>
      </c>
      <c r="V495" s="311">
        <v>1000</v>
      </c>
      <c r="W495" s="311">
        <v>0.14807000000000001</v>
      </c>
      <c r="X495" s="363"/>
      <c r="Y495" s="363"/>
      <c r="Z495" s="363"/>
      <c r="AA495" s="363">
        <v>2</v>
      </c>
    </row>
    <row r="496" spans="1:27" ht="14.1" customHeight="1">
      <c r="A496" s="363" t="s">
        <v>5089</v>
      </c>
      <c r="B496" s="363" t="s">
        <v>5275</v>
      </c>
      <c r="C496" s="363">
        <v>100</v>
      </c>
      <c r="D496" s="363">
        <v>0.2</v>
      </c>
      <c r="E496" s="363">
        <v>0</v>
      </c>
      <c r="F496" s="363">
        <v>1</v>
      </c>
      <c r="G496" s="363">
        <v>25</v>
      </c>
      <c r="H496" s="363">
        <v>0.26</v>
      </c>
      <c r="I496" s="363">
        <v>0.26</v>
      </c>
      <c r="J496" s="363">
        <v>0.26</v>
      </c>
      <c r="K496" s="363">
        <f>MIN(MAX(P496,1),10)</f>
        <v>5.8</v>
      </c>
      <c r="L496" s="363">
        <v>0.3</v>
      </c>
      <c r="M496" s="363" t="s">
        <v>291</v>
      </c>
      <c r="N496" s="363">
        <v>6.3</v>
      </c>
      <c r="O496" s="363">
        <v>6.3</v>
      </c>
      <c r="P496" s="363">
        <v>5.8</v>
      </c>
      <c r="Q496" s="363" t="s">
        <v>5141</v>
      </c>
      <c r="R496" s="363">
        <v>-55</v>
      </c>
      <c r="S496" s="363">
        <v>105</v>
      </c>
      <c r="T496" s="363">
        <v>1</v>
      </c>
      <c r="U496" s="363">
        <v>0</v>
      </c>
      <c r="V496" s="311">
        <v>1000</v>
      </c>
      <c r="W496" s="311">
        <v>0.17119000000000001</v>
      </c>
      <c r="X496" s="363"/>
      <c r="Y496" s="363"/>
      <c r="Z496" s="363"/>
      <c r="AA496" s="363">
        <v>2</v>
      </c>
    </row>
    <row r="497" spans="1:27" ht="14.1" customHeight="1">
      <c r="A497" s="363" t="s">
        <v>5089</v>
      </c>
      <c r="B497" s="363" t="s">
        <v>5276</v>
      </c>
      <c r="C497" s="363">
        <v>100</v>
      </c>
      <c r="D497" s="363">
        <v>0.2</v>
      </c>
      <c r="E497" s="363">
        <v>0</v>
      </c>
      <c r="F497" s="363">
        <v>1</v>
      </c>
      <c r="G497" s="363">
        <v>35</v>
      </c>
      <c r="H497" s="363">
        <v>0.26</v>
      </c>
      <c r="I497" s="363">
        <v>0.26</v>
      </c>
      <c r="J497" s="363">
        <v>0.26</v>
      </c>
      <c r="K497" s="363">
        <f>MIN(MAX(P497,1),10)</f>
        <v>5.8</v>
      </c>
      <c r="L497" s="363">
        <v>0.3</v>
      </c>
      <c r="M497" s="363" t="s">
        <v>291</v>
      </c>
      <c r="N497" s="363">
        <v>6.3</v>
      </c>
      <c r="O497" s="363">
        <v>6.3</v>
      </c>
      <c r="P497" s="363">
        <v>5.8</v>
      </c>
      <c r="Q497" s="363" t="s">
        <v>5141</v>
      </c>
      <c r="R497" s="363">
        <v>-55</v>
      </c>
      <c r="S497" s="363">
        <v>105</v>
      </c>
      <c r="T497" s="363">
        <v>1</v>
      </c>
      <c r="U497" s="363">
        <v>0</v>
      </c>
      <c r="V497" s="311">
        <v>1000</v>
      </c>
      <c r="W497" s="311">
        <v>0.17119000000000001</v>
      </c>
      <c r="X497" s="363"/>
      <c r="Y497" s="363"/>
      <c r="Z497" s="363"/>
      <c r="AA497" s="363">
        <v>2</v>
      </c>
    </row>
    <row r="498" spans="1:27" ht="14.1" customHeight="1">
      <c r="A498" s="363" t="s">
        <v>5089</v>
      </c>
      <c r="B498" s="363" t="s">
        <v>5277</v>
      </c>
      <c r="C498" s="363">
        <v>100</v>
      </c>
      <c r="D498" s="363">
        <v>0.2</v>
      </c>
      <c r="E498" s="363">
        <v>0</v>
      </c>
      <c r="F498" s="363">
        <v>1</v>
      </c>
      <c r="G498" s="363">
        <v>63</v>
      </c>
      <c r="H498" s="363">
        <v>0.26</v>
      </c>
      <c r="I498" s="363">
        <v>0.26</v>
      </c>
      <c r="J498" s="363">
        <v>0.26</v>
      </c>
      <c r="K498" s="363">
        <f>MIN(MAX(P498,1),10)</f>
        <v>10</v>
      </c>
      <c r="L498" s="363">
        <v>0.35</v>
      </c>
      <c r="M498" s="363" t="s">
        <v>5278</v>
      </c>
      <c r="N498" s="363">
        <v>12.5</v>
      </c>
      <c r="O498" s="363">
        <v>12.5</v>
      </c>
      <c r="P498" s="363">
        <v>13.5</v>
      </c>
      <c r="Q498" s="363" t="s">
        <v>5141</v>
      </c>
      <c r="R498" s="363">
        <v>-40</v>
      </c>
      <c r="S498" s="363">
        <v>125</v>
      </c>
      <c r="T498" s="363">
        <v>1</v>
      </c>
      <c r="U498" s="363">
        <v>0</v>
      </c>
      <c r="V498" s="311">
        <v>200</v>
      </c>
      <c r="W498" s="311">
        <v>1.0722</v>
      </c>
      <c r="X498" s="363"/>
      <c r="Y498" s="363"/>
      <c r="Z498" s="363"/>
      <c r="AA498" s="363">
        <v>2</v>
      </c>
    </row>
    <row r="499" spans="1:27" ht="14.1" customHeight="1">
      <c r="A499" s="363" t="s">
        <v>5089</v>
      </c>
      <c r="B499" s="373" t="s">
        <v>455</v>
      </c>
      <c r="C499" s="373">
        <v>100</v>
      </c>
      <c r="D499" s="368">
        <v>0.2</v>
      </c>
      <c r="E499" s="368">
        <v>0</v>
      </c>
      <c r="F499" s="368">
        <v>1</v>
      </c>
      <c r="G499" s="373">
        <v>6.3</v>
      </c>
      <c r="H499" s="369">
        <v>0.3</v>
      </c>
      <c r="I499" s="373">
        <v>0.3</v>
      </c>
      <c r="J499" s="373">
        <v>0.3</v>
      </c>
      <c r="K499" s="373">
        <v>2.1</v>
      </c>
      <c r="L499" s="373">
        <v>1.97</v>
      </c>
      <c r="M499" s="373" t="s">
        <v>5146</v>
      </c>
      <c r="N499" s="374">
        <v>5</v>
      </c>
      <c r="O499" s="374">
        <v>5</v>
      </c>
      <c r="P499" s="375">
        <v>6</v>
      </c>
      <c r="Q499" s="371" t="s">
        <v>5107</v>
      </c>
      <c r="R499" s="372">
        <v>-55</v>
      </c>
      <c r="S499" s="372">
        <v>105</v>
      </c>
      <c r="T499" s="372">
        <v>1</v>
      </c>
      <c r="U499" s="371">
        <v>0</v>
      </c>
      <c r="V499" s="311">
        <v>1500</v>
      </c>
      <c r="W499" s="311">
        <v>0.49199999999999999</v>
      </c>
      <c r="X499" s="363"/>
      <c r="Y499" s="363"/>
      <c r="Z499" s="324"/>
      <c r="AA499" s="363">
        <v>2</v>
      </c>
    </row>
    <row r="500" spans="1:27" ht="14.1" customHeight="1">
      <c r="A500" s="363" t="s">
        <v>5089</v>
      </c>
      <c r="B500" s="363" t="s">
        <v>5279</v>
      </c>
      <c r="C500" s="363">
        <v>100</v>
      </c>
      <c r="D500" s="363">
        <v>0.2</v>
      </c>
      <c r="E500" s="363">
        <v>0</v>
      </c>
      <c r="F500" s="363">
        <v>1</v>
      </c>
      <c r="G500" s="363">
        <v>35</v>
      </c>
      <c r="H500" s="363">
        <v>0.3</v>
      </c>
      <c r="I500" s="363">
        <v>0.3</v>
      </c>
      <c r="J500" s="363">
        <v>0.3</v>
      </c>
      <c r="K500" s="363">
        <f t="shared" ref="K500:K513" si="4">MIN(MAX(P500,1),10)</f>
        <v>7.7</v>
      </c>
      <c r="L500" s="363">
        <v>0.19700000000000001</v>
      </c>
      <c r="M500" s="363" t="s">
        <v>7011</v>
      </c>
      <c r="N500" s="363">
        <v>6.3</v>
      </c>
      <c r="O500" s="363">
        <v>6.3</v>
      </c>
      <c r="P500" s="363">
        <v>7.7</v>
      </c>
      <c r="Q500" s="363" t="s">
        <v>5141</v>
      </c>
      <c r="R500" s="363">
        <v>-40</v>
      </c>
      <c r="S500" s="363">
        <v>125</v>
      </c>
      <c r="T500" s="363">
        <v>1</v>
      </c>
      <c r="U500" s="363">
        <v>0</v>
      </c>
      <c r="V500" s="311">
        <v>900</v>
      </c>
      <c r="W500" s="311">
        <v>0.33050000000000002</v>
      </c>
      <c r="X500" s="363"/>
      <c r="Y500" s="363"/>
      <c r="Z500" s="363"/>
      <c r="AA500" s="363">
        <v>2</v>
      </c>
    </row>
    <row r="501" spans="1:27" ht="14.1" customHeight="1">
      <c r="A501" s="363" t="s">
        <v>5089</v>
      </c>
      <c r="B501" s="363" t="s">
        <v>5280</v>
      </c>
      <c r="C501" s="363">
        <v>100</v>
      </c>
      <c r="D501" s="363">
        <v>0.2</v>
      </c>
      <c r="E501" s="363">
        <v>0</v>
      </c>
      <c r="F501" s="363">
        <v>1</v>
      </c>
      <c r="G501" s="363">
        <v>16</v>
      </c>
      <c r="H501" s="363">
        <v>0.3</v>
      </c>
      <c r="I501" s="363">
        <v>0.3</v>
      </c>
      <c r="J501" s="363">
        <v>0.3</v>
      </c>
      <c r="K501" s="363">
        <f t="shared" si="4"/>
        <v>10</v>
      </c>
      <c r="L501" s="363">
        <v>0.19700000000000001</v>
      </c>
      <c r="M501" s="363" t="s">
        <v>5155</v>
      </c>
      <c r="N501" s="363">
        <v>8</v>
      </c>
      <c r="O501" s="363">
        <v>8</v>
      </c>
      <c r="P501" s="363">
        <v>10.199999999999999</v>
      </c>
      <c r="Q501" s="363" t="s">
        <v>5141</v>
      </c>
      <c r="R501" s="363">
        <v>-40</v>
      </c>
      <c r="S501" s="363">
        <v>125</v>
      </c>
      <c r="T501" s="363">
        <v>1</v>
      </c>
      <c r="U501" s="363">
        <v>0</v>
      </c>
      <c r="V501" s="311">
        <v>500</v>
      </c>
      <c r="W501" s="311">
        <v>0.43722</v>
      </c>
      <c r="X501" s="363"/>
      <c r="Y501" s="363"/>
      <c r="Z501" s="363"/>
      <c r="AA501" s="363">
        <v>2</v>
      </c>
    </row>
    <row r="502" spans="1:27" ht="14.1" customHeight="1">
      <c r="A502" s="363" t="s">
        <v>5089</v>
      </c>
      <c r="B502" s="363" t="s">
        <v>5281</v>
      </c>
      <c r="C502" s="363">
        <v>100</v>
      </c>
      <c r="D502" s="363">
        <v>0.2</v>
      </c>
      <c r="E502" s="363">
        <v>0</v>
      </c>
      <c r="F502" s="363">
        <v>1</v>
      </c>
      <c r="G502" s="363">
        <v>25</v>
      </c>
      <c r="H502" s="363">
        <v>0.3</v>
      </c>
      <c r="I502" s="363">
        <v>0.3</v>
      </c>
      <c r="J502" s="363">
        <v>0.3</v>
      </c>
      <c r="K502" s="363">
        <f t="shared" si="4"/>
        <v>10</v>
      </c>
      <c r="L502" s="363">
        <v>0.19700000000000001</v>
      </c>
      <c r="M502" s="363" t="s">
        <v>5155</v>
      </c>
      <c r="N502" s="363">
        <v>8</v>
      </c>
      <c r="O502" s="363">
        <v>8</v>
      </c>
      <c r="P502" s="363">
        <v>10.199999999999999</v>
      </c>
      <c r="Q502" s="363" t="s">
        <v>5141</v>
      </c>
      <c r="R502" s="363">
        <v>-40</v>
      </c>
      <c r="S502" s="363">
        <v>125</v>
      </c>
      <c r="T502" s="363">
        <v>1</v>
      </c>
      <c r="U502" s="363">
        <v>0</v>
      </c>
      <c r="V502" s="311">
        <v>500</v>
      </c>
      <c r="W502" s="311">
        <v>0.43722</v>
      </c>
      <c r="X502" s="363"/>
      <c r="Y502" s="363"/>
      <c r="Z502" s="363"/>
      <c r="AA502" s="363">
        <v>2</v>
      </c>
    </row>
    <row r="503" spans="1:27" ht="14.1" customHeight="1">
      <c r="A503" s="363" t="s">
        <v>5089</v>
      </c>
      <c r="B503" s="363" t="s">
        <v>5282</v>
      </c>
      <c r="C503" s="363">
        <v>100</v>
      </c>
      <c r="D503" s="363">
        <v>0.2</v>
      </c>
      <c r="E503" s="363">
        <v>0</v>
      </c>
      <c r="F503" s="363">
        <v>1</v>
      </c>
      <c r="G503" s="363">
        <v>35</v>
      </c>
      <c r="H503" s="363">
        <v>0.3</v>
      </c>
      <c r="I503" s="363">
        <v>0.3</v>
      </c>
      <c r="J503" s="363">
        <v>0.3</v>
      </c>
      <c r="K503" s="363">
        <f t="shared" si="4"/>
        <v>10</v>
      </c>
      <c r="L503" s="363">
        <v>0.19700000000000001</v>
      </c>
      <c r="M503" s="363" t="s">
        <v>5283</v>
      </c>
      <c r="N503" s="363">
        <v>8</v>
      </c>
      <c r="O503" s="363">
        <v>8</v>
      </c>
      <c r="P503" s="363">
        <v>10.199999999999999</v>
      </c>
      <c r="Q503" s="363" t="s">
        <v>5141</v>
      </c>
      <c r="R503" s="363">
        <v>-40</v>
      </c>
      <c r="S503" s="363">
        <v>125</v>
      </c>
      <c r="T503" s="363">
        <v>1</v>
      </c>
      <c r="U503" s="363">
        <v>0</v>
      </c>
      <c r="V503" s="311">
        <v>500</v>
      </c>
      <c r="W503" s="311">
        <v>0.44596000000000002</v>
      </c>
      <c r="X503" s="363"/>
      <c r="Y503" s="363"/>
      <c r="Z503" s="363"/>
      <c r="AA503" s="363">
        <v>2</v>
      </c>
    </row>
    <row r="504" spans="1:27" ht="14.1" customHeight="1">
      <c r="A504" s="363" t="s">
        <v>5089</v>
      </c>
      <c r="B504" s="363" t="s">
        <v>5284</v>
      </c>
      <c r="C504" s="363">
        <v>100</v>
      </c>
      <c r="D504" s="363">
        <v>0.2</v>
      </c>
      <c r="E504" s="363">
        <v>0</v>
      </c>
      <c r="F504" s="363">
        <v>1</v>
      </c>
      <c r="G504" s="363">
        <v>80</v>
      </c>
      <c r="H504" s="363">
        <v>0.3</v>
      </c>
      <c r="I504" s="363">
        <v>0.3</v>
      </c>
      <c r="J504" s="363">
        <v>0.3</v>
      </c>
      <c r="K504" s="363">
        <f t="shared" si="4"/>
        <v>10</v>
      </c>
      <c r="L504" s="363">
        <v>0.35</v>
      </c>
      <c r="M504" s="363" t="s">
        <v>4531</v>
      </c>
      <c r="N504" s="363">
        <v>16</v>
      </c>
      <c r="O504" s="363">
        <v>16</v>
      </c>
      <c r="P504" s="363">
        <v>16.5</v>
      </c>
      <c r="Q504" s="363" t="s">
        <v>5141</v>
      </c>
      <c r="R504" s="363">
        <v>-40</v>
      </c>
      <c r="S504" s="363">
        <v>125</v>
      </c>
      <c r="T504" s="363">
        <v>1</v>
      </c>
      <c r="U504" s="363">
        <v>0</v>
      </c>
      <c r="V504" s="311">
        <v>125</v>
      </c>
      <c r="W504" s="311">
        <v>1.5504</v>
      </c>
      <c r="X504" s="363"/>
      <c r="Y504" s="363"/>
      <c r="Z504" s="363"/>
      <c r="AA504" s="363">
        <v>2</v>
      </c>
    </row>
    <row r="505" spans="1:27" ht="14.1" customHeight="1">
      <c r="A505" s="363" t="s">
        <v>5089</v>
      </c>
      <c r="B505" s="363" t="s">
        <v>5285</v>
      </c>
      <c r="C505" s="363">
        <v>100</v>
      </c>
      <c r="D505" s="363">
        <v>0.2</v>
      </c>
      <c r="E505" s="363">
        <v>0</v>
      </c>
      <c r="F505" s="363">
        <v>1</v>
      </c>
      <c r="G505" s="363">
        <v>100</v>
      </c>
      <c r="H505" s="363">
        <v>0.3</v>
      </c>
      <c r="I505" s="363">
        <v>0.3</v>
      </c>
      <c r="J505" s="363">
        <v>0.3</v>
      </c>
      <c r="K505" s="363">
        <f t="shared" si="4"/>
        <v>10</v>
      </c>
      <c r="L505" s="363">
        <v>0.35</v>
      </c>
      <c r="M505" s="363" t="s">
        <v>4531</v>
      </c>
      <c r="N505" s="363">
        <v>16</v>
      </c>
      <c r="O505" s="363">
        <v>16</v>
      </c>
      <c r="P505" s="363">
        <v>16.5</v>
      </c>
      <c r="Q505" s="363" t="s">
        <v>5141</v>
      </c>
      <c r="R505" s="363">
        <v>-40</v>
      </c>
      <c r="S505" s="363">
        <v>125</v>
      </c>
      <c r="T505" s="363">
        <v>1</v>
      </c>
      <c r="U505" s="363">
        <v>0</v>
      </c>
      <c r="V505" s="311">
        <v>125</v>
      </c>
      <c r="W505" s="311">
        <v>1.58144</v>
      </c>
      <c r="X505" s="363"/>
      <c r="Y505" s="363"/>
      <c r="Z505" s="363"/>
      <c r="AA505" s="363">
        <v>2</v>
      </c>
    </row>
    <row r="506" spans="1:27" ht="14.1" customHeight="1">
      <c r="A506" s="363" t="s">
        <v>5089</v>
      </c>
      <c r="B506" s="363" t="s">
        <v>5286</v>
      </c>
      <c r="C506" s="363">
        <v>100</v>
      </c>
      <c r="D506" s="363">
        <v>0.2</v>
      </c>
      <c r="E506" s="363">
        <v>0</v>
      </c>
      <c r="F506" s="363">
        <v>1</v>
      </c>
      <c r="G506" s="363">
        <v>50</v>
      </c>
      <c r="H506" s="363">
        <v>0.34</v>
      </c>
      <c r="I506" s="363">
        <v>0.34</v>
      </c>
      <c r="J506" s="363">
        <v>0.34</v>
      </c>
      <c r="K506" s="363">
        <f t="shared" si="4"/>
        <v>7.7</v>
      </c>
      <c r="L506" s="363">
        <v>0.35</v>
      </c>
      <c r="M506" s="363" t="s">
        <v>5130</v>
      </c>
      <c r="N506" s="363">
        <v>6.3</v>
      </c>
      <c r="O506" s="363">
        <v>6.3</v>
      </c>
      <c r="P506" s="363">
        <v>7.7</v>
      </c>
      <c r="Q506" s="363" t="s">
        <v>5141</v>
      </c>
      <c r="R506" s="363">
        <v>-55</v>
      </c>
      <c r="S506" s="363">
        <v>105</v>
      </c>
      <c r="T506" s="363">
        <v>1</v>
      </c>
      <c r="U506" s="363">
        <v>0</v>
      </c>
      <c r="V506" s="311">
        <v>900</v>
      </c>
      <c r="W506" s="311">
        <v>0.25577</v>
      </c>
      <c r="X506" s="363"/>
      <c r="Y506" s="363"/>
      <c r="Z506" s="363"/>
      <c r="AA506" s="363">
        <v>2</v>
      </c>
    </row>
    <row r="507" spans="1:27" ht="14.1" customHeight="1">
      <c r="A507" s="363" t="s">
        <v>5089</v>
      </c>
      <c r="B507" s="363" t="s">
        <v>5287</v>
      </c>
      <c r="C507" s="363">
        <v>100</v>
      </c>
      <c r="D507" s="363">
        <v>0.2</v>
      </c>
      <c r="E507" s="363">
        <v>0</v>
      </c>
      <c r="F507" s="363">
        <v>1</v>
      </c>
      <c r="G507" s="363">
        <v>6.3</v>
      </c>
      <c r="H507" s="363">
        <v>0.36</v>
      </c>
      <c r="I507" s="363">
        <v>0.36</v>
      </c>
      <c r="J507" s="363">
        <v>0.36</v>
      </c>
      <c r="K507" s="363">
        <f t="shared" si="4"/>
        <v>5.8</v>
      </c>
      <c r="L507" s="363">
        <v>0.24</v>
      </c>
      <c r="M507" s="363" t="s">
        <v>5168</v>
      </c>
      <c r="N507" s="363">
        <v>5</v>
      </c>
      <c r="O507" s="363">
        <v>5</v>
      </c>
      <c r="P507" s="363">
        <v>5.8</v>
      </c>
      <c r="Q507" s="363" t="s">
        <v>5141</v>
      </c>
      <c r="R507" s="363">
        <v>-55</v>
      </c>
      <c r="S507" s="363">
        <v>105</v>
      </c>
      <c r="T507" s="363">
        <v>1</v>
      </c>
      <c r="U507" s="363">
        <v>0</v>
      </c>
      <c r="V507" s="311">
        <v>1000</v>
      </c>
      <c r="W507" s="311">
        <v>0.13225999999999999</v>
      </c>
      <c r="X507" s="363"/>
      <c r="Y507" s="363"/>
      <c r="Z507" s="363"/>
      <c r="AA507" s="363">
        <v>2</v>
      </c>
    </row>
    <row r="508" spans="1:27" ht="14.1" customHeight="1">
      <c r="A508" s="363" t="s">
        <v>5089</v>
      </c>
      <c r="B508" s="363" t="s">
        <v>5288</v>
      </c>
      <c r="C508" s="363">
        <v>100</v>
      </c>
      <c r="D508" s="363">
        <v>0.2</v>
      </c>
      <c r="E508" s="363">
        <v>0</v>
      </c>
      <c r="F508" s="363">
        <v>1</v>
      </c>
      <c r="G508" s="363">
        <v>16</v>
      </c>
      <c r="H508" s="363">
        <v>0.36</v>
      </c>
      <c r="I508" s="363">
        <v>0.36</v>
      </c>
      <c r="J508" s="363">
        <v>0.36</v>
      </c>
      <c r="K508" s="363">
        <f t="shared" si="4"/>
        <v>5.8</v>
      </c>
      <c r="L508" s="363">
        <v>0.24</v>
      </c>
      <c r="M508" s="363" t="s">
        <v>290</v>
      </c>
      <c r="N508" s="363">
        <v>5</v>
      </c>
      <c r="O508" s="363">
        <v>5</v>
      </c>
      <c r="P508" s="363">
        <v>5.8</v>
      </c>
      <c r="Q508" s="363" t="s">
        <v>5141</v>
      </c>
      <c r="R508" s="363">
        <v>-55</v>
      </c>
      <c r="S508" s="363">
        <v>105</v>
      </c>
      <c r="T508" s="363">
        <v>1</v>
      </c>
      <c r="U508" s="363">
        <v>0</v>
      </c>
      <c r="V508" s="311">
        <v>1000</v>
      </c>
      <c r="W508" s="311">
        <v>0.13396</v>
      </c>
      <c r="X508" s="363"/>
      <c r="Y508" s="363"/>
      <c r="Z508" s="363"/>
      <c r="AA508" s="363">
        <v>2</v>
      </c>
    </row>
    <row r="509" spans="1:27" ht="14.1" customHeight="1">
      <c r="A509" s="363" t="s">
        <v>5089</v>
      </c>
      <c r="B509" s="363" t="s">
        <v>5289</v>
      </c>
      <c r="C509" s="363">
        <v>120</v>
      </c>
      <c r="D509" s="363">
        <v>0.2</v>
      </c>
      <c r="E509" s="363">
        <v>0</v>
      </c>
      <c r="F509" s="363">
        <v>1</v>
      </c>
      <c r="G509" s="363">
        <v>6.3</v>
      </c>
      <c r="H509" s="363">
        <v>3.64109085356019E-3</v>
      </c>
      <c r="I509" s="363">
        <v>3.7899944908380699E-3</v>
      </c>
      <c r="J509" s="363">
        <v>4.2543622736261402E-3</v>
      </c>
      <c r="K509" s="363">
        <f t="shared" si="4"/>
        <v>1.9</v>
      </c>
      <c r="L509" s="363">
        <v>7</v>
      </c>
      <c r="M509" s="363" t="s">
        <v>291</v>
      </c>
      <c r="N509" s="363">
        <v>7.3</v>
      </c>
      <c r="O509" s="363">
        <v>4.3</v>
      </c>
      <c r="P509" s="363">
        <v>1.9</v>
      </c>
      <c r="Q509" s="363" t="s">
        <v>5092</v>
      </c>
      <c r="R509" s="363">
        <v>-55</v>
      </c>
      <c r="S509" s="363">
        <v>105</v>
      </c>
      <c r="T509" s="363">
        <v>1</v>
      </c>
      <c r="U509" s="363"/>
      <c r="V509" s="311">
        <v>3500</v>
      </c>
      <c r="W509" s="311">
        <v>0.76788000000000001</v>
      </c>
      <c r="X509" s="363" t="s">
        <v>5093</v>
      </c>
      <c r="Y509" s="363"/>
      <c r="Z509" s="363"/>
      <c r="AA509" s="363">
        <v>2</v>
      </c>
    </row>
    <row r="510" spans="1:27" ht="14.1" customHeight="1">
      <c r="A510" s="363" t="s">
        <v>5089</v>
      </c>
      <c r="B510" s="363" t="s">
        <v>5290</v>
      </c>
      <c r="C510" s="363">
        <v>120</v>
      </c>
      <c r="D510" s="363">
        <v>0.2</v>
      </c>
      <c r="E510" s="363">
        <v>0</v>
      </c>
      <c r="F510" s="363">
        <v>1</v>
      </c>
      <c r="G510" s="363">
        <v>4</v>
      </c>
      <c r="H510" s="363">
        <v>4.4870485585464899E-3</v>
      </c>
      <c r="I510" s="363">
        <v>4.4140978911520901E-3</v>
      </c>
      <c r="J510" s="363">
        <v>4.4489795622827902E-3</v>
      </c>
      <c r="K510" s="363">
        <f t="shared" si="4"/>
        <v>1</v>
      </c>
      <c r="L510" s="363">
        <v>6.3</v>
      </c>
      <c r="M510" s="363" t="s">
        <v>291</v>
      </c>
      <c r="N510" s="363">
        <v>7.3</v>
      </c>
      <c r="O510" s="363">
        <v>4.3</v>
      </c>
      <c r="P510" s="363">
        <v>1</v>
      </c>
      <c r="Q510" s="363" t="s">
        <v>5092</v>
      </c>
      <c r="R510" s="363">
        <v>-55</v>
      </c>
      <c r="S510" s="363">
        <v>105</v>
      </c>
      <c r="T510" s="363">
        <v>1</v>
      </c>
      <c r="U510" s="363"/>
      <c r="V510" s="311">
        <v>3500</v>
      </c>
      <c r="W510" s="311">
        <v>0.67595000000000005</v>
      </c>
      <c r="X510" s="363" t="s">
        <v>5093</v>
      </c>
      <c r="Y510" s="363"/>
      <c r="Z510" s="363"/>
      <c r="AA510" s="363">
        <v>2</v>
      </c>
    </row>
    <row r="511" spans="1:27" ht="14.1" customHeight="1">
      <c r="A511" s="363" t="s">
        <v>5089</v>
      </c>
      <c r="B511" s="363" t="s">
        <v>5291</v>
      </c>
      <c r="C511" s="363">
        <v>120</v>
      </c>
      <c r="D511" s="363">
        <v>0.2</v>
      </c>
      <c r="E511" s="363">
        <v>0</v>
      </c>
      <c r="F511" s="363">
        <v>1</v>
      </c>
      <c r="G511" s="363">
        <v>4</v>
      </c>
      <c r="H511" s="363">
        <v>4.6737500136328899E-3</v>
      </c>
      <c r="I511" s="363">
        <v>4.6150988844085696E-3</v>
      </c>
      <c r="J511" s="363">
        <v>4.6949934740632103E-3</v>
      </c>
      <c r="K511" s="363">
        <f t="shared" si="4"/>
        <v>1</v>
      </c>
      <c r="L511" s="363">
        <v>6.3</v>
      </c>
      <c r="M511" s="363" t="s">
        <v>291</v>
      </c>
      <c r="N511" s="363">
        <v>7.3</v>
      </c>
      <c r="O511" s="363">
        <v>4.3</v>
      </c>
      <c r="P511" s="363">
        <v>1</v>
      </c>
      <c r="Q511" s="363" t="s">
        <v>5092</v>
      </c>
      <c r="R511" s="363">
        <v>-55</v>
      </c>
      <c r="S511" s="363">
        <v>105</v>
      </c>
      <c r="T511" s="363">
        <v>1</v>
      </c>
      <c r="U511" s="363"/>
      <c r="V511" s="311">
        <v>3500</v>
      </c>
      <c r="W511" s="311">
        <v>0.58379999999999999</v>
      </c>
      <c r="X511" s="363" t="s">
        <v>5093</v>
      </c>
      <c r="Y511" s="363"/>
      <c r="Z511" s="363"/>
      <c r="AA511" s="363">
        <v>2</v>
      </c>
    </row>
    <row r="512" spans="1:27" ht="14.1" customHeight="1">
      <c r="A512" s="363" t="s">
        <v>5089</v>
      </c>
      <c r="B512" s="363" t="s">
        <v>5292</v>
      </c>
      <c r="C512" s="363">
        <v>120</v>
      </c>
      <c r="D512" s="363">
        <v>0.2</v>
      </c>
      <c r="E512" s="363">
        <v>0</v>
      </c>
      <c r="F512" s="363">
        <v>1</v>
      </c>
      <c r="G512" s="363">
        <v>4</v>
      </c>
      <c r="H512" s="363">
        <v>7.8497152419450301E-3</v>
      </c>
      <c r="I512" s="363">
        <v>8.1319471453423393E-3</v>
      </c>
      <c r="J512" s="363">
        <v>8.3011165737480099E-3</v>
      </c>
      <c r="K512" s="363">
        <f t="shared" si="4"/>
        <v>1.1000000000000001</v>
      </c>
      <c r="L512" s="363">
        <v>5.0999999999999996</v>
      </c>
      <c r="M512" s="363" t="s">
        <v>291</v>
      </c>
      <c r="N512" s="363">
        <v>7.3</v>
      </c>
      <c r="O512" s="363">
        <v>4.3</v>
      </c>
      <c r="P512" s="363">
        <v>1.1000000000000001</v>
      </c>
      <c r="Q512" s="363" t="s">
        <v>5092</v>
      </c>
      <c r="R512" s="363">
        <v>-55</v>
      </c>
      <c r="S512" s="363">
        <v>105</v>
      </c>
      <c r="T512" s="363">
        <v>1</v>
      </c>
      <c r="U512" s="363"/>
      <c r="V512" s="311">
        <v>3500</v>
      </c>
      <c r="W512" s="311">
        <v>0.66513999999999995</v>
      </c>
      <c r="X512" s="363" t="s">
        <v>5093</v>
      </c>
      <c r="Y512" s="363"/>
      <c r="Z512" s="363"/>
      <c r="AA512" s="363">
        <v>2</v>
      </c>
    </row>
    <row r="513" spans="1:27" ht="14.1" customHeight="1">
      <c r="A513" s="363" t="s">
        <v>5089</v>
      </c>
      <c r="B513" s="363" t="s">
        <v>5293</v>
      </c>
      <c r="C513" s="363">
        <v>120</v>
      </c>
      <c r="D513" s="363">
        <v>0.2</v>
      </c>
      <c r="E513" s="363">
        <v>0</v>
      </c>
      <c r="F513" s="363">
        <v>1</v>
      </c>
      <c r="G513" s="363">
        <v>6.3</v>
      </c>
      <c r="H513" s="363">
        <v>1.12540644704843E-2</v>
      </c>
      <c r="I513" s="363">
        <v>1.26296806838172E-2</v>
      </c>
      <c r="J513" s="363">
        <v>1.36209409612342E-2</v>
      </c>
      <c r="K513" s="363">
        <f t="shared" si="4"/>
        <v>1.9</v>
      </c>
      <c r="L513" s="363">
        <v>5.0999999999999996</v>
      </c>
      <c r="M513" s="363" t="s">
        <v>291</v>
      </c>
      <c r="N513" s="363">
        <v>7.3</v>
      </c>
      <c r="O513" s="363">
        <v>4.3</v>
      </c>
      <c r="P513" s="363">
        <v>1.9</v>
      </c>
      <c r="Q513" s="363" t="s">
        <v>5092</v>
      </c>
      <c r="R513" s="363">
        <v>-55</v>
      </c>
      <c r="S513" s="363">
        <v>105</v>
      </c>
      <c r="T513" s="363">
        <v>1</v>
      </c>
      <c r="U513" s="363"/>
      <c r="V513" s="311">
        <v>3500</v>
      </c>
      <c r="W513" s="311">
        <v>0.61880000000000002</v>
      </c>
      <c r="X513" s="363" t="s">
        <v>5093</v>
      </c>
      <c r="Y513" s="363"/>
      <c r="Z513" s="363"/>
      <c r="AA513" s="363">
        <v>2</v>
      </c>
    </row>
    <row r="514" spans="1:27" ht="14.1" customHeight="1">
      <c r="A514" s="363" t="s">
        <v>5089</v>
      </c>
      <c r="B514" s="365" t="s">
        <v>5294</v>
      </c>
      <c r="C514" s="363">
        <v>120</v>
      </c>
      <c r="D514" s="363">
        <v>0.2</v>
      </c>
      <c r="E514" s="363">
        <v>0</v>
      </c>
      <c r="F514" s="363">
        <v>1</v>
      </c>
      <c r="G514" s="363">
        <v>6.3</v>
      </c>
      <c r="H514" s="363">
        <v>3.5000000000000003E-2</v>
      </c>
      <c r="I514" s="363">
        <v>3.5000000000000003E-2</v>
      </c>
      <c r="J514" s="363">
        <v>3.5000000000000003E-2</v>
      </c>
      <c r="K514" s="363">
        <v>1.3</v>
      </c>
      <c r="L514" s="363">
        <v>1.4</v>
      </c>
      <c r="M514" s="363" t="s">
        <v>458</v>
      </c>
      <c r="N514" s="363">
        <v>3.5</v>
      </c>
      <c r="O514" s="363">
        <v>2.8</v>
      </c>
      <c r="P514" s="363">
        <v>1.9</v>
      </c>
      <c r="Q514" s="363" t="s">
        <v>445</v>
      </c>
      <c r="R514" s="363">
        <v>-55</v>
      </c>
      <c r="S514" s="363">
        <v>105</v>
      </c>
      <c r="T514" s="363">
        <v>1</v>
      </c>
      <c r="U514" s="363">
        <v>0</v>
      </c>
      <c r="V514" s="311">
        <v>2000</v>
      </c>
      <c r="W514" s="311">
        <v>0.43918000000000001</v>
      </c>
      <c r="X514" s="366"/>
      <c r="Y514" s="367"/>
      <c r="Z514" s="367"/>
      <c r="AA514" s="364">
        <v>2</v>
      </c>
    </row>
    <row r="515" spans="1:27" ht="14.1" customHeight="1">
      <c r="A515" s="363" t="s">
        <v>5089</v>
      </c>
      <c r="B515" s="368" t="s">
        <v>5295</v>
      </c>
      <c r="C515" s="368">
        <v>120</v>
      </c>
      <c r="D515" s="368">
        <v>0.2</v>
      </c>
      <c r="E515" s="368">
        <v>0</v>
      </c>
      <c r="F515" s="368">
        <v>1</v>
      </c>
      <c r="G515" s="368">
        <v>35</v>
      </c>
      <c r="H515" s="369">
        <v>0.18</v>
      </c>
      <c r="I515" s="368">
        <v>0.18</v>
      </c>
      <c r="J515" s="368">
        <v>0.18</v>
      </c>
      <c r="K515" s="368">
        <v>5</v>
      </c>
      <c r="L515" s="368">
        <v>4.4000000000000004</v>
      </c>
      <c r="M515" s="368" t="s">
        <v>5197</v>
      </c>
      <c r="N515" s="370">
        <v>10</v>
      </c>
      <c r="O515" s="370">
        <v>10</v>
      </c>
      <c r="P515" s="371">
        <v>12.7</v>
      </c>
      <c r="Q515" s="371" t="s">
        <v>5107</v>
      </c>
      <c r="R515" s="372">
        <v>-55</v>
      </c>
      <c r="S515" s="372">
        <v>105</v>
      </c>
      <c r="T515" s="372">
        <v>1</v>
      </c>
      <c r="U515" s="371">
        <v>0</v>
      </c>
      <c r="V515" s="311">
        <v>400</v>
      </c>
      <c r="W515" s="311">
        <v>0.92369999999999997</v>
      </c>
      <c r="X515" s="363"/>
      <c r="Y515" s="363"/>
      <c r="Z515" s="324"/>
      <c r="AA515" s="363">
        <v>2</v>
      </c>
    </row>
    <row r="516" spans="1:27" ht="14.1" customHeight="1">
      <c r="A516" s="363" t="s">
        <v>5089</v>
      </c>
      <c r="B516" s="368" t="s">
        <v>5296</v>
      </c>
      <c r="C516" s="368">
        <v>120</v>
      </c>
      <c r="D516" s="368">
        <v>0.2</v>
      </c>
      <c r="E516" s="368">
        <v>0</v>
      </c>
      <c r="F516" s="368">
        <v>1</v>
      </c>
      <c r="G516" s="368">
        <v>35</v>
      </c>
      <c r="H516" s="369">
        <v>0.18</v>
      </c>
      <c r="I516" s="368">
        <v>0.18</v>
      </c>
      <c r="J516" s="368">
        <v>0.18</v>
      </c>
      <c r="K516" s="368">
        <v>5.8</v>
      </c>
      <c r="L516" s="368">
        <v>4.4000000000000004</v>
      </c>
      <c r="M516" s="368" t="s">
        <v>5297</v>
      </c>
      <c r="N516" s="370">
        <v>10</v>
      </c>
      <c r="O516" s="370">
        <v>10</v>
      </c>
      <c r="P516" s="371">
        <v>13</v>
      </c>
      <c r="Q516" s="371" t="s">
        <v>5107</v>
      </c>
      <c r="R516" s="372">
        <v>-55</v>
      </c>
      <c r="S516" s="372">
        <v>105</v>
      </c>
      <c r="T516" s="372">
        <v>0</v>
      </c>
      <c r="U516" s="371">
        <v>5</v>
      </c>
      <c r="V516" s="311">
        <v>1</v>
      </c>
      <c r="W516" s="311">
        <v>1.87</v>
      </c>
      <c r="X516" s="363"/>
      <c r="Y516" s="363"/>
      <c r="Z516" s="324"/>
      <c r="AA516" s="363">
        <v>2</v>
      </c>
    </row>
    <row r="517" spans="1:27" ht="14.1" customHeight="1">
      <c r="A517" s="363" t="s">
        <v>5089</v>
      </c>
      <c r="B517" s="363" t="s">
        <v>5298</v>
      </c>
      <c r="C517" s="363">
        <v>120</v>
      </c>
      <c r="D517" s="363">
        <v>0.2</v>
      </c>
      <c r="E517" s="363">
        <v>0</v>
      </c>
      <c r="F517" s="363">
        <v>1</v>
      </c>
      <c r="G517" s="363">
        <v>35</v>
      </c>
      <c r="H517" s="363">
        <v>0.19</v>
      </c>
      <c r="I517" s="363">
        <v>0.19</v>
      </c>
      <c r="J517" s="363">
        <v>0.19</v>
      </c>
      <c r="K517" s="363">
        <f>MIN(MAX(P517,1),10)</f>
        <v>10</v>
      </c>
      <c r="L517" s="363">
        <v>0.5</v>
      </c>
      <c r="M517" s="363" t="s">
        <v>5093</v>
      </c>
      <c r="N517" s="363">
        <v>10</v>
      </c>
      <c r="O517" s="363">
        <v>10</v>
      </c>
      <c r="P517" s="363">
        <v>12.5</v>
      </c>
      <c r="Q517" s="363" t="s">
        <v>5141</v>
      </c>
      <c r="R517" s="363">
        <v>-40</v>
      </c>
      <c r="S517" s="363">
        <v>135</v>
      </c>
      <c r="T517" s="363">
        <v>0</v>
      </c>
      <c r="U517" s="363">
        <v>5</v>
      </c>
      <c r="V517" s="311">
        <v>1</v>
      </c>
      <c r="W517" s="311">
        <v>1.1299999999999999</v>
      </c>
      <c r="X517" s="363"/>
      <c r="Y517" s="363"/>
      <c r="Z517" s="363"/>
      <c r="AA517" s="363">
        <v>2</v>
      </c>
    </row>
    <row r="518" spans="1:27" ht="14.1" customHeight="1">
      <c r="A518" s="363" t="s">
        <v>5089</v>
      </c>
      <c r="B518" s="373" t="s">
        <v>469</v>
      </c>
      <c r="C518" s="373">
        <v>120</v>
      </c>
      <c r="D518" s="368">
        <v>0.2</v>
      </c>
      <c r="E518" s="368">
        <v>0</v>
      </c>
      <c r="F518" s="368">
        <v>1</v>
      </c>
      <c r="G518" s="373">
        <v>6.3</v>
      </c>
      <c r="H518" s="369">
        <v>0.21</v>
      </c>
      <c r="I518" s="373">
        <v>0.21</v>
      </c>
      <c r="J518" s="373">
        <v>0.21</v>
      </c>
      <c r="K518" s="373">
        <v>2.1</v>
      </c>
      <c r="L518" s="373">
        <v>2.66</v>
      </c>
      <c r="M518" s="373" t="s">
        <v>5146</v>
      </c>
      <c r="N518" s="374">
        <v>5</v>
      </c>
      <c r="O518" s="374">
        <v>5</v>
      </c>
      <c r="P518" s="375">
        <v>6</v>
      </c>
      <c r="Q518" s="371" t="s">
        <v>5107</v>
      </c>
      <c r="R518" s="372">
        <v>-55</v>
      </c>
      <c r="S518" s="372">
        <v>105</v>
      </c>
      <c r="T518" s="372">
        <v>1</v>
      </c>
      <c r="U518" s="371">
        <v>0</v>
      </c>
      <c r="V518" s="311">
        <v>1500</v>
      </c>
      <c r="W518" s="311">
        <v>0.28333999999999998</v>
      </c>
      <c r="X518" s="363"/>
      <c r="Y518" s="363"/>
      <c r="Z518" s="324"/>
      <c r="AA518" s="363">
        <v>2</v>
      </c>
    </row>
    <row r="519" spans="1:27" ht="14.1" customHeight="1">
      <c r="A519" s="363" t="s">
        <v>5089</v>
      </c>
      <c r="B519" s="373" t="s">
        <v>471</v>
      </c>
      <c r="C519" s="373">
        <v>120</v>
      </c>
      <c r="D519" s="368">
        <v>0.2</v>
      </c>
      <c r="E519" s="368">
        <v>0</v>
      </c>
      <c r="F519" s="368">
        <v>1</v>
      </c>
      <c r="G519" s="373">
        <v>10</v>
      </c>
      <c r="H519" s="369">
        <v>0.22</v>
      </c>
      <c r="I519" s="373">
        <v>0.22</v>
      </c>
      <c r="J519" s="373">
        <v>0.22</v>
      </c>
      <c r="K519" s="373">
        <v>2.7</v>
      </c>
      <c r="L519" s="373">
        <v>2.6</v>
      </c>
      <c r="M519" s="373" t="s">
        <v>5106</v>
      </c>
      <c r="N519" s="374">
        <v>6.3</v>
      </c>
      <c r="O519" s="374">
        <v>6.3</v>
      </c>
      <c r="P519" s="375">
        <v>6</v>
      </c>
      <c r="Q519" s="371" t="s">
        <v>5107</v>
      </c>
      <c r="R519" s="372">
        <v>-55</v>
      </c>
      <c r="S519" s="372">
        <v>105</v>
      </c>
      <c r="T519" s="372">
        <v>1</v>
      </c>
      <c r="U519" s="371">
        <v>0</v>
      </c>
      <c r="V519" s="311">
        <v>1000</v>
      </c>
      <c r="W519" s="311">
        <v>0.61845000000000006</v>
      </c>
      <c r="X519" s="363"/>
      <c r="Y519" s="363"/>
      <c r="Z519" s="324"/>
      <c r="AA519" s="363">
        <v>2</v>
      </c>
    </row>
    <row r="520" spans="1:27" ht="14.1" customHeight="1">
      <c r="A520" s="363" t="s">
        <v>5089</v>
      </c>
      <c r="B520" s="368" t="s">
        <v>5299</v>
      </c>
      <c r="C520" s="368">
        <v>120</v>
      </c>
      <c r="D520" s="368">
        <v>0.2</v>
      </c>
      <c r="E520" s="368">
        <v>0</v>
      </c>
      <c r="F520" s="368">
        <v>1</v>
      </c>
      <c r="G520" s="368">
        <v>20</v>
      </c>
      <c r="H520" s="369">
        <v>0.25</v>
      </c>
      <c r="I520" s="368">
        <v>0.25</v>
      </c>
      <c r="J520" s="368">
        <v>0.25</v>
      </c>
      <c r="K520" s="368">
        <v>2.5</v>
      </c>
      <c r="L520" s="368">
        <v>3.2</v>
      </c>
      <c r="M520" s="368" t="s">
        <v>5106</v>
      </c>
      <c r="N520" s="370">
        <v>6.3</v>
      </c>
      <c r="O520" s="370">
        <v>6.3</v>
      </c>
      <c r="P520" s="371">
        <v>6</v>
      </c>
      <c r="Q520" s="371" t="s">
        <v>5107</v>
      </c>
      <c r="R520" s="372">
        <v>-55</v>
      </c>
      <c r="S520" s="372">
        <v>105</v>
      </c>
      <c r="T520" s="372">
        <v>0</v>
      </c>
      <c r="U520" s="371">
        <v>2.5</v>
      </c>
      <c r="V520" s="311">
        <v>1</v>
      </c>
      <c r="W520" s="311">
        <v>1.05</v>
      </c>
      <c r="X520" s="363"/>
      <c r="Y520" s="363"/>
      <c r="Z520" s="324"/>
      <c r="AA520" s="363">
        <v>2</v>
      </c>
    </row>
    <row r="521" spans="1:27" ht="14.1" customHeight="1">
      <c r="A521" s="363" t="s">
        <v>5089</v>
      </c>
      <c r="B521" s="368" t="s">
        <v>5300</v>
      </c>
      <c r="C521" s="368">
        <v>120</v>
      </c>
      <c r="D521" s="368">
        <v>0.2</v>
      </c>
      <c r="E521" s="368">
        <v>0</v>
      </c>
      <c r="F521" s="368">
        <v>1</v>
      </c>
      <c r="G521" s="368">
        <v>20</v>
      </c>
      <c r="H521" s="369">
        <v>0.25</v>
      </c>
      <c r="I521" s="368">
        <v>0.25</v>
      </c>
      <c r="J521" s="368">
        <v>0.25</v>
      </c>
      <c r="K521" s="368">
        <v>2.7</v>
      </c>
      <c r="L521" s="368">
        <v>3.2</v>
      </c>
      <c r="M521" s="368" t="s">
        <v>5106</v>
      </c>
      <c r="N521" s="370">
        <v>6.3</v>
      </c>
      <c r="O521" s="370">
        <v>6.3</v>
      </c>
      <c r="P521" s="371">
        <v>6</v>
      </c>
      <c r="Q521" s="371" t="s">
        <v>5107</v>
      </c>
      <c r="R521" s="372">
        <v>-55</v>
      </c>
      <c r="S521" s="372">
        <v>105</v>
      </c>
      <c r="T521" s="372">
        <v>1</v>
      </c>
      <c r="U521" s="371">
        <v>0</v>
      </c>
      <c r="V521" s="311">
        <v>1000</v>
      </c>
      <c r="W521" s="311">
        <v>0.43125000000000002</v>
      </c>
      <c r="X521" s="363"/>
      <c r="Y521" s="363"/>
      <c r="Z521" s="324"/>
      <c r="AA521" s="363">
        <v>2</v>
      </c>
    </row>
    <row r="522" spans="1:27" ht="14.1" customHeight="1">
      <c r="A522" s="363" t="s">
        <v>5089</v>
      </c>
      <c r="B522" s="373" t="s">
        <v>470</v>
      </c>
      <c r="C522" s="373">
        <v>120</v>
      </c>
      <c r="D522" s="368">
        <v>0.2</v>
      </c>
      <c r="E522" s="368">
        <v>0</v>
      </c>
      <c r="F522" s="368">
        <v>1</v>
      </c>
      <c r="G522" s="373">
        <v>10</v>
      </c>
      <c r="H522" s="369">
        <v>0.27</v>
      </c>
      <c r="I522" s="373">
        <v>0.27</v>
      </c>
      <c r="J522" s="373">
        <v>0.27</v>
      </c>
      <c r="K522" s="373">
        <v>2.7</v>
      </c>
      <c r="L522" s="373">
        <v>2.3199999999999998</v>
      </c>
      <c r="M522" s="373" t="s">
        <v>5106</v>
      </c>
      <c r="N522" s="374">
        <v>6.3</v>
      </c>
      <c r="O522" s="374">
        <v>6.3</v>
      </c>
      <c r="P522" s="375">
        <v>6</v>
      </c>
      <c r="Q522" s="371" t="s">
        <v>5107</v>
      </c>
      <c r="R522" s="372">
        <v>-55</v>
      </c>
      <c r="S522" s="372">
        <v>105</v>
      </c>
      <c r="T522" s="372">
        <v>1</v>
      </c>
      <c r="U522" s="371">
        <v>0</v>
      </c>
      <c r="V522" s="311">
        <v>1000</v>
      </c>
      <c r="W522" s="311">
        <v>0.29063</v>
      </c>
      <c r="X522" s="363"/>
      <c r="Y522" s="363"/>
      <c r="Z522" s="324"/>
      <c r="AA522" s="363">
        <v>2</v>
      </c>
    </row>
    <row r="523" spans="1:27" ht="14.1" customHeight="1">
      <c r="A523" s="363" t="s">
        <v>5089</v>
      </c>
      <c r="B523" s="373" t="s">
        <v>472</v>
      </c>
      <c r="C523" s="373">
        <v>120</v>
      </c>
      <c r="D523" s="368">
        <v>0.2</v>
      </c>
      <c r="E523" s="368">
        <v>0</v>
      </c>
      <c r="F523" s="368">
        <v>1</v>
      </c>
      <c r="G523" s="373">
        <v>16</v>
      </c>
      <c r="H523" s="369">
        <v>0.27</v>
      </c>
      <c r="I523" s="373">
        <v>0.27</v>
      </c>
      <c r="J523" s="373">
        <v>0.27</v>
      </c>
      <c r="K523" s="368">
        <v>4.3</v>
      </c>
      <c r="L523" s="368">
        <v>2.9</v>
      </c>
      <c r="M523" s="373" t="s">
        <v>5117</v>
      </c>
      <c r="N523" s="374">
        <v>8</v>
      </c>
      <c r="O523" s="374">
        <v>8</v>
      </c>
      <c r="P523" s="375">
        <v>7</v>
      </c>
      <c r="Q523" s="371" t="s">
        <v>5107</v>
      </c>
      <c r="R523" s="372">
        <v>-55</v>
      </c>
      <c r="S523" s="372">
        <v>105</v>
      </c>
      <c r="T523" s="372">
        <v>1</v>
      </c>
      <c r="U523" s="371">
        <v>0</v>
      </c>
      <c r="V523" s="311">
        <v>1000</v>
      </c>
      <c r="W523" s="311">
        <v>0.63239999999999996</v>
      </c>
      <c r="X523" s="363"/>
      <c r="Y523" s="363"/>
      <c r="Z523" s="324"/>
      <c r="AA523" s="363">
        <v>2</v>
      </c>
    </row>
    <row r="524" spans="1:27" ht="14.1" customHeight="1">
      <c r="A524" s="363" t="s">
        <v>5089</v>
      </c>
      <c r="B524" s="363" t="s">
        <v>5301</v>
      </c>
      <c r="C524" s="363">
        <v>150</v>
      </c>
      <c r="D524" s="363">
        <v>0.2</v>
      </c>
      <c r="E524" s="363">
        <v>0</v>
      </c>
      <c r="F524" s="363">
        <v>1</v>
      </c>
      <c r="G524" s="363">
        <v>4</v>
      </c>
      <c r="H524" s="363">
        <v>3.4088790095266799E-3</v>
      </c>
      <c r="I524" s="363">
        <v>3.4932009543618501E-3</v>
      </c>
      <c r="J524" s="363">
        <v>3.7559366632077102E-3</v>
      </c>
      <c r="K524" s="363">
        <f t="shared" ref="K524:K530" si="5">MIN(MAX(P524,1),10)</f>
        <v>1.9</v>
      </c>
      <c r="L524" s="363">
        <v>7</v>
      </c>
      <c r="M524" s="363" t="s">
        <v>291</v>
      </c>
      <c r="N524" s="363">
        <v>7.3</v>
      </c>
      <c r="O524" s="363">
        <v>4.3</v>
      </c>
      <c r="P524" s="363">
        <v>1.9</v>
      </c>
      <c r="Q524" s="363" t="s">
        <v>5092</v>
      </c>
      <c r="R524" s="363">
        <v>-55</v>
      </c>
      <c r="S524" s="363">
        <v>105</v>
      </c>
      <c r="T524" s="363">
        <v>1</v>
      </c>
      <c r="U524" s="363"/>
      <c r="V524" s="311">
        <v>3500</v>
      </c>
      <c r="W524" s="311">
        <v>0.69147000000000003</v>
      </c>
      <c r="X524" s="363" t="s">
        <v>5093</v>
      </c>
      <c r="Y524" s="363"/>
      <c r="Z524" s="363"/>
      <c r="AA524" s="363">
        <v>2</v>
      </c>
    </row>
    <row r="525" spans="1:27" ht="14.1" customHeight="1">
      <c r="A525" s="363" t="s">
        <v>5089</v>
      </c>
      <c r="B525" s="363" t="s">
        <v>5302</v>
      </c>
      <c r="C525" s="363">
        <v>150</v>
      </c>
      <c r="D525" s="363">
        <v>0.2</v>
      </c>
      <c r="E525" s="363">
        <v>0</v>
      </c>
      <c r="F525" s="363">
        <v>1</v>
      </c>
      <c r="G525" s="363">
        <v>4</v>
      </c>
      <c r="H525" s="363">
        <v>5.4400062521976003E-3</v>
      </c>
      <c r="I525" s="363">
        <v>5.5401744073290101E-3</v>
      </c>
      <c r="J525" s="363">
        <v>5.8642199242508802E-3</v>
      </c>
      <c r="K525" s="363">
        <f t="shared" si="5"/>
        <v>1.9</v>
      </c>
      <c r="L525" s="363">
        <v>6.3</v>
      </c>
      <c r="M525" s="363" t="s">
        <v>291</v>
      </c>
      <c r="N525" s="363">
        <v>7.3</v>
      </c>
      <c r="O525" s="363">
        <v>4.3</v>
      </c>
      <c r="P525" s="363">
        <v>1.9</v>
      </c>
      <c r="Q525" s="363" t="s">
        <v>5092</v>
      </c>
      <c r="R525" s="363">
        <v>-55</v>
      </c>
      <c r="S525" s="363">
        <v>105</v>
      </c>
      <c r="T525" s="363">
        <v>1</v>
      </c>
      <c r="U525" s="363"/>
      <c r="V525" s="311">
        <v>3500</v>
      </c>
      <c r="W525" s="311">
        <v>0.68530000000000002</v>
      </c>
      <c r="X525" s="363" t="s">
        <v>5093</v>
      </c>
      <c r="Y525" s="363"/>
      <c r="Z525" s="363"/>
      <c r="AA525" s="363">
        <v>2</v>
      </c>
    </row>
    <row r="526" spans="1:27" ht="14.1" customHeight="1">
      <c r="A526" s="363" t="s">
        <v>5089</v>
      </c>
      <c r="B526" s="363" t="s">
        <v>5303</v>
      </c>
      <c r="C526" s="363">
        <v>150</v>
      </c>
      <c r="D526" s="363">
        <v>0.2</v>
      </c>
      <c r="E526" s="363">
        <v>0</v>
      </c>
      <c r="F526" s="363">
        <v>1</v>
      </c>
      <c r="G526" s="363">
        <v>6.3</v>
      </c>
      <c r="H526" s="363">
        <v>5.44614271069021E-3</v>
      </c>
      <c r="I526" s="363">
        <v>5.69245443259797E-3</v>
      </c>
      <c r="J526" s="363">
        <v>6.2429987222427001E-3</v>
      </c>
      <c r="K526" s="363">
        <f t="shared" si="5"/>
        <v>1.9</v>
      </c>
      <c r="L526" s="363">
        <v>6.3</v>
      </c>
      <c r="M526" s="363" t="s">
        <v>291</v>
      </c>
      <c r="N526" s="363">
        <v>7.3</v>
      </c>
      <c r="O526" s="363">
        <v>4.3</v>
      </c>
      <c r="P526" s="363">
        <v>1.9</v>
      </c>
      <c r="Q526" s="363" t="s">
        <v>5092</v>
      </c>
      <c r="R526" s="363">
        <v>-55</v>
      </c>
      <c r="S526" s="363">
        <v>105</v>
      </c>
      <c r="T526" s="363">
        <v>1</v>
      </c>
      <c r="U526" s="363"/>
      <c r="V526" s="311">
        <v>3500</v>
      </c>
      <c r="W526" s="311">
        <v>0.89720999999999995</v>
      </c>
      <c r="X526" s="363" t="s">
        <v>5093</v>
      </c>
      <c r="Y526" s="363"/>
      <c r="Z526" s="363"/>
      <c r="AA526" s="363">
        <v>2</v>
      </c>
    </row>
    <row r="527" spans="1:27" ht="14.1" customHeight="1">
      <c r="A527" s="363" t="s">
        <v>5089</v>
      </c>
      <c r="B527" s="363" t="s">
        <v>5304</v>
      </c>
      <c r="C527" s="363">
        <v>150</v>
      </c>
      <c r="D527" s="363">
        <v>0.2</v>
      </c>
      <c r="E527" s="363">
        <v>0</v>
      </c>
      <c r="F527" s="363">
        <v>1</v>
      </c>
      <c r="G527" s="363">
        <v>2.5</v>
      </c>
      <c r="H527" s="363">
        <v>6.0279588486418902E-3</v>
      </c>
      <c r="I527" s="363">
        <v>6.03014881981658E-3</v>
      </c>
      <c r="J527" s="363">
        <v>6.1402896879865602E-3</v>
      </c>
      <c r="K527" s="363">
        <f t="shared" si="5"/>
        <v>1.9</v>
      </c>
      <c r="L527" s="363">
        <v>6.3</v>
      </c>
      <c r="M527" s="363" t="s">
        <v>291</v>
      </c>
      <c r="N527" s="363">
        <v>7.3</v>
      </c>
      <c r="O527" s="363">
        <v>4.3</v>
      </c>
      <c r="P527" s="363">
        <v>1.9</v>
      </c>
      <c r="Q527" s="363" t="s">
        <v>5092</v>
      </c>
      <c r="R527" s="363">
        <v>-55</v>
      </c>
      <c r="S527" s="363">
        <v>105</v>
      </c>
      <c r="T527" s="363">
        <v>1</v>
      </c>
      <c r="U527" s="363"/>
      <c r="V527" s="311">
        <v>3500</v>
      </c>
      <c r="W527" s="311">
        <v>0.56055999999999995</v>
      </c>
      <c r="X527" s="363" t="s">
        <v>5093</v>
      </c>
      <c r="Y527" s="363"/>
      <c r="Z527" s="363"/>
      <c r="AA527" s="363">
        <v>2</v>
      </c>
    </row>
    <row r="528" spans="1:27" ht="14.1" customHeight="1">
      <c r="A528" s="363" t="s">
        <v>5089</v>
      </c>
      <c r="B528" s="363" t="s">
        <v>5305</v>
      </c>
      <c r="C528" s="363">
        <v>150</v>
      </c>
      <c r="D528" s="363">
        <v>0.2</v>
      </c>
      <c r="E528" s="363">
        <v>0</v>
      </c>
      <c r="F528" s="363">
        <v>1</v>
      </c>
      <c r="G528" s="363">
        <v>6.3</v>
      </c>
      <c r="H528" s="363">
        <v>9.2690992260532103E-3</v>
      </c>
      <c r="I528" s="363">
        <v>1.07665373684578E-2</v>
      </c>
      <c r="J528" s="363">
        <v>1.17412702169179E-2</v>
      </c>
      <c r="K528" s="363">
        <f t="shared" si="5"/>
        <v>1.9</v>
      </c>
      <c r="L528" s="363">
        <v>5.6</v>
      </c>
      <c r="M528" s="363" t="s">
        <v>291</v>
      </c>
      <c r="N528" s="363">
        <v>7.3</v>
      </c>
      <c r="O528" s="363">
        <v>4.3</v>
      </c>
      <c r="P528" s="363">
        <v>1.9</v>
      </c>
      <c r="Q528" s="363" t="s">
        <v>5092</v>
      </c>
      <c r="R528" s="363">
        <v>-55</v>
      </c>
      <c r="S528" s="363">
        <v>105</v>
      </c>
      <c r="T528" s="363">
        <v>1</v>
      </c>
      <c r="U528" s="363"/>
      <c r="V528" s="311">
        <v>3500</v>
      </c>
      <c r="W528" s="311">
        <v>0.67566999999999999</v>
      </c>
      <c r="X528" s="363" t="s">
        <v>5093</v>
      </c>
      <c r="Y528" s="363"/>
      <c r="Z528" s="363"/>
      <c r="AA528" s="363">
        <v>2</v>
      </c>
    </row>
    <row r="529" spans="1:27" ht="14.1" customHeight="1">
      <c r="A529" s="363" t="s">
        <v>5089</v>
      </c>
      <c r="B529" s="363" t="s">
        <v>5306</v>
      </c>
      <c r="C529" s="363">
        <v>150</v>
      </c>
      <c r="D529" s="363">
        <v>0.2</v>
      </c>
      <c r="E529" s="363">
        <v>0</v>
      </c>
      <c r="F529" s="363">
        <v>1</v>
      </c>
      <c r="G529" s="363">
        <v>6.3</v>
      </c>
      <c r="H529" s="363">
        <v>1.03558175481349E-2</v>
      </c>
      <c r="I529" s="363">
        <v>1.17527270665375E-2</v>
      </c>
      <c r="J529" s="363">
        <v>1.2624306714256701E-2</v>
      </c>
      <c r="K529" s="363">
        <f t="shared" si="5"/>
        <v>1.9</v>
      </c>
      <c r="L529" s="363">
        <v>5.0999999999999996</v>
      </c>
      <c r="M529" s="363" t="s">
        <v>291</v>
      </c>
      <c r="N529" s="363">
        <v>7.3</v>
      </c>
      <c r="O529" s="363">
        <v>4.3</v>
      </c>
      <c r="P529" s="363">
        <v>1.9</v>
      </c>
      <c r="Q529" s="363" t="s">
        <v>5092</v>
      </c>
      <c r="R529" s="363">
        <v>-55</v>
      </c>
      <c r="S529" s="363">
        <v>105</v>
      </c>
      <c r="T529" s="363">
        <v>1</v>
      </c>
      <c r="U529" s="363"/>
      <c r="V529" s="311">
        <v>3500</v>
      </c>
      <c r="W529" s="311">
        <v>0.64680000000000004</v>
      </c>
      <c r="X529" s="363" t="s">
        <v>5093</v>
      </c>
      <c r="Y529" s="363"/>
      <c r="Z529" s="363"/>
      <c r="AA529" s="363">
        <v>2</v>
      </c>
    </row>
    <row r="530" spans="1:27" ht="14.1" customHeight="1">
      <c r="A530" s="363" t="s">
        <v>5089</v>
      </c>
      <c r="B530" s="363" t="s">
        <v>5307</v>
      </c>
      <c r="C530" s="363">
        <v>150</v>
      </c>
      <c r="D530" s="363">
        <v>0.2</v>
      </c>
      <c r="E530" s="363">
        <v>0</v>
      </c>
      <c r="F530" s="363">
        <v>1</v>
      </c>
      <c r="G530" s="363">
        <v>4</v>
      </c>
      <c r="H530" s="363">
        <v>1.1366470623649301E-2</v>
      </c>
      <c r="I530" s="363">
        <v>1.28901890069133E-2</v>
      </c>
      <c r="J530" s="363">
        <v>1.38390147979834E-2</v>
      </c>
      <c r="K530" s="363">
        <f t="shared" si="5"/>
        <v>1.9</v>
      </c>
      <c r="L530" s="363">
        <v>5.0999999999999996</v>
      </c>
      <c r="M530" s="363" t="s">
        <v>291</v>
      </c>
      <c r="N530" s="363">
        <v>7.3</v>
      </c>
      <c r="O530" s="363">
        <v>4.3</v>
      </c>
      <c r="P530" s="363">
        <v>1.9</v>
      </c>
      <c r="Q530" s="363" t="s">
        <v>5092</v>
      </c>
      <c r="R530" s="363">
        <v>-55</v>
      </c>
      <c r="S530" s="363">
        <v>105</v>
      </c>
      <c r="T530" s="363">
        <v>1</v>
      </c>
      <c r="U530" s="363"/>
      <c r="V530" s="311">
        <v>3500</v>
      </c>
      <c r="W530" s="311">
        <v>0.46676000000000001</v>
      </c>
      <c r="X530" s="363" t="s">
        <v>5093</v>
      </c>
      <c r="Y530" s="363"/>
      <c r="Z530" s="363"/>
      <c r="AA530" s="363">
        <v>2</v>
      </c>
    </row>
    <row r="531" spans="1:27" ht="14.1" customHeight="1">
      <c r="A531" s="363" t="s">
        <v>5089</v>
      </c>
      <c r="B531" s="365" t="s">
        <v>5308</v>
      </c>
      <c r="C531" s="363">
        <v>150</v>
      </c>
      <c r="D531" s="363">
        <v>0.2</v>
      </c>
      <c r="E531" s="363">
        <v>0</v>
      </c>
      <c r="F531" s="363">
        <v>1</v>
      </c>
      <c r="G531" s="363">
        <v>6.3</v>
      </c>
      <c r="H531" s="363">
        <v>1.4999999999999999E-2</v>
      </c>
      <c r="I531" s="363">
        <v>1.4999999999999999E-2</v>
      </c>
      <c r="J531" s="363">
        <v>1.4999999999999999E-2</v>
      </c>
      <c r="K531" s="363">
        <v>1.8</v>
      </c>
      <c r="L531" s="363">
        <v>3.1</v>
      </c>
      <c r="M531" s="363" t="s">
        <v>444</v>
      </c>
      <c r="N531" s="363">
        <v>7.3</v>
      </c>
      <c r="O531" s="363">
        <v>4.3</v>
      </c>
      <c r="P531" s="363">
        <v>1.8</v>
      </c>
      <c r="Q531" s="363" t="s">
        <v>445</v>
      </c>
      <c r="R531" s="363">
        <v>-55</v>
      </c>
      <c r="S531" s="363">
        <v>105</v>
      </c>
      <c r="T531" s="363">
        <v>1</v>
      </c>
      <c r="U531" s="363">
        <v>0</v>
      </c>
      <c r="V531" s="311">
        <v>15000</v>
      </c>
      <c r="W531" s="311">
        <v>0.48781999999999998</v>
      </c>
      <c r="X531" s="366"/>
      <c r="Y531" s="367"/>
      <c r="Z531" s="367"/>
      <c r="AA531" s="364">
        <v>2</v>
      </c>
    </row>
    <row r="532" spans="1:27" ht="14.1" customHeight="1">
      <c r="A532" s="363" t="s">
        <v>5089</v>
      </c>
      <c r="B532" s="363" t="s">
        <v>489</v>
      </c>
      <c r="C532" s="363">
        <v>150</v>
      </c>
      <c r="D532" s="363">
        <v>0.2</v>
      </c>
      <c r="E532" s="363">
        <v>0</v>
      </c>
      <c r="F532" s="363">
        <v>1</v>
      </c>
      <c r="G532" s="363">
        <v>10</v>
      </c>
      <c r="H532" s="363">
        <v>1.4999999999999999E-2</v>
      </c>
      <c r="I532" s="363">
        <v>1.4999999999999999E-2</v>
      </c>
      <c r="J532" s="363">
        <v>1.4999999999999999E-2</v>
      </c>
      <c r="K532" s="363">
        <v>2</v>
      </c>
      <c r="L532" s="363">
        <v>3.6</v>
      </c>
      <c r="M532" s="363" t="s">
        <v>490</v>
      </c>
      <c r="N532" s="363">
        <v>7.3</v>
      </c>
      <c r="O532" s="363">
        <v>4.3</v>
      </c>
      <c r="P532" s="363">
        <v>2.8</v>
      </c>
      <c r="Q532" s="363" t="s">
        <v>445</v>
      </c>
      <c r="R532" s="363">
        <v>-55</v>
      </c>
      <c r="S532" s="363">
        <v>105</v>
      </c>
      <c r="T532" s="363">
        <v>1</v>
      </c>
      <c r="U532" s="363">
        <v>0</v>
      </c>
      <c r="V532" s="311">
        <v>2500</v>
      </c>
      <c r="W532" s="311">
        <v>0.82713999999999999</v>
      </c>
      <c r="X532" s="363"/>
      <c r="Y532" s="363"/>
      <c r="Z532" s="363"/>
      <c r="AA532" s="364">
        <v>2</v>
      </c>
    </row>
    <row r="533" spans="1:27" ht="14.1" customHeight="1">
      <c r="A533" s="363" t="s">
        <v>5089</v>
      </c>
      <c r="B533" s="365" t="s">
        <v>487</v>
      </c>
      <c r="C533" s="363">
        <v>150</v>
      </c>
      <c r="D533" s="363">
        <v>0.2</v>
      </c>
      <c r="E533" s="363">
        <v>0</v>
      </c>
      <c r="F533" s="363">
        <v>1</v>
      </c>
      <c r="G533" s="363">
        <v>6.3</v>
      </c>
      <c r="H533" s="363">
        <v>1.8000000000000002E-2</v>
      </c>
      <c r="I533" s="363">
        <v>1.8000000000000002E-2</v>
      </c>
      <c r="J533" s="363">
        <v>1.8000000000000002E-2</v>
      </c>
      <c r="K533" s="363">
        <v>1.8</v>
      </c>
      <c r="L533" s="363">
        <v>2.8</v>
      </c>
      <c r="M533" s="363" t="s">
        <v>444</v>
      </c>
      <c r="N533" s="363">
        <v>7.3</v>
      </c>
      <c r="O533" s="363">
        <v>4.3</v>
      </c>
      <c r="P533" s="363">
        <v>1.8</v>
      </c>
      <c r="Q533" s="363" t="s">
        <v>445</v>
      </c>
      <c r="R533" s="363">
        <v>-55</v>
      </c>
      <c r="S533" s="363">
        <v>105</v>
      </c>
      <c r="T533" s="363">
        <v>1</v>
      </c>
      <c r="U533" s="363">
        <v>0</v>
      </c>
      <c r="V533" s="311">
        <v>3000</v>
      </c>
      <c r="W533" s="311">
        <v>0.48971999999999999</v>
      </c>
      <c r="X533" s="366"/>
      <c r="Y533" s="367"/>
      <c r="Z533" s="367"/>
      <c r="AA533" s="364">
        <v>2</v>
      </c>
    </row>
    <row r="534" spans="1:27" ht="14.1" customHeight="1">
      <c r="A534" s="363" t="s">
        <v>5089</v>
      </c>
      <c r="B534" s="365" t="s">
        <v>488</v>
      </c>
      <c r="C534" s="363">
        <v>150</v>
      </c>
      <c r="D534" s="363">
        <v>0.2</v>
      </c>
      <c r="E534" s="363">
        <v>0</v>
      </c>
      <c r="F534" s="363">
        <v>1</v>
      </c>
      <c r="G534" s="363">
        <v>4</v>
      </c>
      <c r="H534" s="363">
        <v>1.8000000000000002E-2</v>
      </c>
      <c r="I534" s="363">
        <v>1.8000000000000002E-2</v>
      </c>
      <c r="J534" s="363">
        <v>1.8000000000000002E-2</v>
      </c>
      <c r="K534" s="363">
        <v>1.8</v>
      </c>
      <c r="L534" s="363">
        <v>2.8</v>
      </c>
      <c r="M534" s="363" t="s">
        <v>444</v>
      </c>
      <c r="N534" s="363">
        <v>7.3</v>
      </c>
      <c r="O534" s="363">
        <v>4.3</v>
      </c>
      <c r="P534" s="363">
        <v>1.8</v>
      </c>
      <c r="Q534" s="363" t="s">
        <v>445</v>
      </c>
      <c r="R534" s="363">
        <v>-55</v>
      </c>
      <c r="S534" s="363">
        <v>105</v>
      </c>
      <c r="T534" s="363">
        <v>1</v>
      </c>
      <c r="U534" s="363">
        <v>0</v>
      </c>
      <c r="V534" s="311">
        <v>3000</v>
      </c>
      <c r="W534" s="311">
        <v>0.50707999999999998</v>
      </c>
      <c r="X534" s="366"/>
      <c r="Y534" s="367"/>
      <c r="Z534" s="367"/>
      <c r="AA534" s="364">
        <v>2</v>
      </c>
    </row>
    <row r="535" spans="1:27" ht="14.1" customHeight="1">
      <c r="A535" s="363" t="s">
        <v>5089</v>
      </c>
      <c r="B535" s="365" t="s">
        <v>5309</v>
      </c>
      <c r="C535" s="363">
        <v>150</v>
      </c>
      <c r="D535" s="363">
        <v>0.2</v>
      </c>
      <c r="E535" s="363">
        <v>0</v>
      </c>
      <c r="F535" s="363">
        <v>1</v>
      </c>
      <c r="G535" s="363">
        <v>6.3</v>
      </c>
      <c r="H535" s="363">
        <v>2.5000000000000001E-2</v>
      </c>
      <c r="I535" s="363">
        <v>2.5000000000000001E-2</v>
      </c>
      <c r="J535" s="363">
        <v>2.5000000000000001E-2</v>
      </c>
      <c r="K535" s="363">
        <v>1.3</v>
      </c>
      <c r="L535" s="363">
        <v>1.6</v>
      </c>
      <c r="M535" s="363" t="s">
        <v>458</v>
      </c>
      <c r="N535" s="363">
        <v>3.5</v>
      </c>
      <c r="O535" s="363">
        <v>2.8</v>
      </c>
      <c r="P535" s="363">
        <v>1.9</v>
      </c>
      <c r="Q535" s="363" t="s">
        <v>445</v>
      </c>
      <c r="R535" s="363">
        <v>-55</v>
      </c>
      <c r="S535" s="363">
        <v>105</v>
      </c>
      <c r="T535" s="363">
        <v>1</v>
      </c>
      <c r="U535" s="363">
        <v>0</v>
      </c>
      <c r="V535" s="311">
        <v>2000</v>
      </c>
      <c r="W535" s="311">
        <v>0.50526000000000004</v>
      </c>
      <c r="X535" s="366"/>
      <c r="Y535" s="367"/>
      <c r="Z535" s="367"/>
      <c r="AA535" s="364">
        <v>2</v>
      </c>
    </row>
    <row r="536" spans="1:27" ht="14.1" customHeight="1">
      <c r="A536" s="363" t="s">
        <v>5089</v>
      </c>
      <c r="B536" s="365" t="s">
        <v>486</v>
      </c>
      <c r="C536" s="363">
        <v>150</v>
      </c>
      <c r="D536" s="363">
        <v>0.2</v>
      </c>
      <c r="E536" s="363">
        <v>0</v>
      </c>
      <c r="F536" s="363">
        <v>1</v>
      </c>
      <c r="G536" s="363">
        <v>6.3</v>
      </c>
      <c r="H536" s="363">
        <v>2.5000000000000001E-2</v>
      </c>
      <c r="I536" s="363">
        <v>2.5000000000000001E-2</v>
      </c>
      <c r="J536" s="363">
        <v>2.5000000000000001E-2</v>
      </c>
      <c r="K536" s="363">
        <v>1.8</v>
      </c>
      <c r="L536" s="363">
        <v>2.4</v>
      </c>
      <c r="M536" s="363" t="s">
        <v>444</v>
      </c>
      <c r="N536" s="363">
        <v>7.3</v>
      </c>
      <c r="O536" s="363">
        <v>4.3</v>
      </c>
      <c r="P536" s="363">
        <v>1.8</v>
      </c>
      <c r="Q536" s="363" t="s">
        <v>445</v>
      </c>
      <c r="R536" s="363">
        <v>-55</v>
      </c>
      <c r="S536" s="363">
        <v>105</v>
      </c>
      <c r="T536" s="363">
        <v>1</v>
      </c>
      <c r="U536" s="363">
        <v>0</v>
      </c>
      <c r="V536" s="311">
        <v>3000</v>
      </c>
      <c r="W536" s="311">
        <v>0.4844</v>
      </c>
      <c r="X536" s="366"/>
      <c r="Y536" s="367"/>
      <c r="Z536" s="367"/>
      <c r="AA536" s="364">
        <v>2</v>
      </c>
    </row>
    <row r="537" spans="1:27" ht="14.1" customHeight="1">
      <c r="A537" s="363" t="s">
        <v>5089</v>
      </c>
      <c r="B537" s="363" t="s">
        <v>5310</v>
      </c>
      <c r="C537" s="363">
        <v>150</v>
      </c>
      <c r="D537" s="363">
        <v>0.2</v>
      </c>
      <c r="E537" s="363">
        <v>0</v>
      </c>
      <c r="F537" s="363">
        <v>1</v>
      </c>
      <c r="G537" s="363">
        <v>35</v>
      </c>
      <c r="H537" s="363">
        <v>2.7E-2</v>
      </c>
      <c r="I537" s="363">
        <v>2.7E-2</v>
      </c>
      <c r="J537" s="363">
        <v>2.7E-2</v>
      </c>
      <c r="K537" s="363">
        <f>MIN(MAX(P537,1),10)</f>
        <v>10</v>
      </c>
      <c r="L537" s="363">
        <v>2.2999999999999998</v>
      </c>
      <c r="M537" s="363" t="s">
        <v>5155</v>
      </c>
      <c r="N537" s="363">
        <v>8</v>
      </c>
      <c r="O537" s="363">
        <v>8</v>
      </c>
      <c r="P537" s="363">
        <v>10.199999999999999</v>
      </c>
      <c r="Q537" s="363" t="s">
        <v>5099</v>
      </c>
      <c r="R537" s="363">
        <v>-55</v>
      </c>
      <c r="S537" s="363">
        <v>105</v>
      </c>
      <c r="T537" s="363">
        <v>1</v>
      </c>
      <c r="U537" s="363">
        <v>0</v>
      </c>
      <c r="V537" s="311">
        <v>500</v>
      </c>
      <c r="W537" s="311">
        <v>1.1029800000000001</v>
      </c>
      <c r="X537" s="363"/>
      <c r="Y537" s="363"/>
      <c r="Z537" s="363"/>
      <c r="AA537" s="363">
        <v>2</v>
      </c>
    </row>
    <row r="538" spans="1:27" ht="14.1" customHeight="1">
      <c r="A538" s="363" t="s">
        <v>5089</v>
      </c>
      <c r="B538" s="363" t="s">
        <v>5311</v>
      </c>
      <c r="C538" s="363">
        <v>150</v>
      </c>
      <c r="D538" s="363">
        <v>0.2</v>
      </c>
      <c r="E538" s="363">
        <v>0</v>
      </c>
      <c r="F538" s="363">
        <v>1</v>
      </c>
      <c r="G538" s="363">
        <v>35</v>
      </c>
      <c r="H538" s="363">
        <v>2.7E-2</v>
      </c>
      <c r="I538" s="363">
        <v>2.7E-2</v>
      </c>
      <c r="J538" s="363">
        <v>2.7E-2</v>
      </c>
      <c r="K538" s="363">
        <f>MIN(MAX(P538,1),10)</f>
        <v>10</v>
      </c>
      <c r="L538" s="363">
        <v>1.6</v>
      </c>
      <c r="M538" s="363" t="s">
        <v>5155</v>
      </c>
      <c r="N538" s="363">
        <v>8</v>
      </c>
      <c r="O538" s="363">
        <v>8</v>
      </c>
      <c r="P538" s="363">
        <v>10.199999999999999</v>
      </c>
      <c r="Q538" s="363" t="s">
        <v>5099</v>
      </c>
      <c r="R538" s="363">
        <v>-55</v>
      </c>
      <c r="S538" s="363">
        <v>125</v>
      </c>
      <c r="T538" s="363">
        <v>1</v>
      </c>
      <c r="U538" s="363">
        <v>0</v>
      </c>
      <c r="V538" s="311">
        <v>500</v>
      </c>
      <c r="W538" s="311">
        <v>1.3182799999999999</v>
      </c>
      <c r="X538" s="363"/>
      <c r="Y538" s="363"/>
      <c r="Z538" s="363"/>
      <c r="AA538" s="363">
        <v>2</v>
      </c>
    </row>
    <row r="539" spans="1:27" ht="14.1" customHeight="1">
      <c r="A539" s="363" t="s">
        <v>5089</v>
      </c>
      <c r="B539" s="365" t="s">
        <v>5312</v>
      </c>
      <c r="C539" s="363">
        <v>150</v>
      </c>
      <c r="D539" s="363">
        <v>0.2</v>
      </c>
      <c r="E539" s="363">
        <v>0</v>
      </c>
      <c r="F539" s="363">
        <v>1</v>
      </c>
      <c r="G539" s="363">
        <v>4</v>
      </c>
      <c r="H539" s="363">
        <v>3.5000000000000003E-2</v>
      </c>
      <c r="I539" s="363">
        <v>3.5000000000000003E-2</v>
      </c>
      <c r="J539" s="363">
        <v>3.5000000000000003E-2</v>
      </c>
      <c r="K539" s="363">
        <v>1.3</v>
      </c>
      <c r="L539" s="363">
        <v>1.4</v>
      </c>
      <c r="M539" s="363" t="s">
        <v>458</v>
      </c>
      <c r="N539" s="363">
        <v>3.5</v>
      </c>
      <c r="O539" s="363">
        <v>2.8</v>
      </c>
      <c r="P539" s="363">
        <v>1.9</v>
      </c>
      <c r="Q539" s="363" t="s">
        <v>445</v>
      </c>
      <c r="R539" s="363">
        <v>-55</v>
      </c>
      <c r="S539" s="363">
        <v>105</v>
      </c>
      <c r="T539" s="363">
        <v>1</v>
      </c>
      <c r="U539" s="363">
        <v>0</v>
      </c>
      <c r="V539" s="311">
        <v>2000</v>
      </c>
      <c r="W539" s="311">
        <v>0.43609999999999999</v>
      </c>
      <c r="X539" s="366"/>
      <c r="Y539" s="367"/>
      <c r="Z539" s="367"/>
      <c r="AA539" s="364">
        <v>2</v>
      </c>
    </row>
    <row r="540" spans="1:27" ht="14.1" customHeight="1">
      <c r="A540" s="363" t="s">
        <v>5089</v>
      </c>
      <c r="B540" s="365" t="s">
        <v>5313</v>
      </c>
      <c r="C540" s="363">
        <v>150</v>
      </c>
      <c r="D540" s="363">
        <v>0.2</v>
      </c>
      <c r="E540" s="363">
        <v>0</v>
      </c>
      <c r="F540" s="363">
        <v>1</v>
      </c>
      <c r="G540" s="363">
        <v>6.3</v>
      </c>
      <c r="H540" s="363">
        <v>3.5000000000000003E-2</v>
      </c>
      <c r="I540" s="363">
        <v>3.5000000000000003E-2</v>
      </c>
      <c r="J540" s="363">
        <v>3.5000000000000003E-2</v>
      </c>
      <c r="K540" s="363">
        <v>1.3</v>
      </c>
      <c r="L540" s="363">
        <v>1.4</v>
      </c>
      <c r="M540" s="363" t="s">
        <v>458</v>
      </c>
      <c r="N540" s="363">
        <v>3.5</v>
      </c>
      <c r="O540" s="363">
        <v>2.8</v>
      </c>
      <c r="P540" s="363">
        <v>1.9</v>
      </c>
      <c r="Q540" s="363" t="s">
        <v>445</v>
      </c>
      <c r="R540" s="363">
        <v>-55</v>
      </c>
      <c r="S540" s="363">
        <v>105</v>
      </c>
      <c r="T540" s="363">
        <v>1</v>
      </c>
      <c r="U540" s="363">
        <v>0</v>
      </c>
      <c r="V540" s="311">
        <v>2000</v>
      </c>
      <c r="W540" s="311">
        <v>0.45794000000000001</v>
      </c>
      <c r="X540" s="366"/>
      <c r="Y540" s="367"/>
      <c r="Z540" s="367"/>
      <c r="AA540" s="364">
        <v>2</v>
      </c>
    </row>
    <row r="541" spans="1:27" ht="14.1" customHeight="1">
      <c r="A541" s="363" t="s">
        <v>5089</v>
      </c>
      <c r="B541" s="365" t="s">
        <v>5314</v>
      </c>
      <c r="C541" s="363">
        <v>150</v>
      </c>
      <c r="D541" s="363">
        <v>0.2</v>
      </c>
      <c r="E541" s="363">
        <v>0</v>
      </c>
      <c r="F541" s="363">
        <v>1</v>
      </c>
      <c r="G541" s="363">
        <v>6.3</v>
      </c>
      <c r="H541" s="363">
        <v>3.5000000000000003E-2</v>
      </c>
      <c r="I541" s="363">
        <v>3.5000000000000003E-2</v>
      </c>
      <c r="J541" s="363">
        <v>3.5000000000000003E-2</v>
      </c>
      <c r="K541" s="363">
        <v>1.4</v>
      </c>
      <c r="L541" s="363">
        <v>1.2</v>
      </c>
      <c r="M541" s="363" t="s">
        <v>5315</v>
      </c>
      <c r="N541" s="363">
        <v>3.5</v>
      </c>
      <c r="O541" s="363">
        <v>2.8</v>
      </c>
      <c r="P541" s="363">
        <v>1.4</v>
      </c>
      <c r="Q541" s="363" t="s">
        <v>445</v>
      </c>
      <c r="R541" s="363">
        <v>-55</v>
      </c>
      <c r="S541" s="363">
        <v>105</v>
      </c>
      <c r="T541" s="363">
        <v>1</v>
      </c>
      <c r="U541" s="363">
        <v>0</v>
      </c>
      <c r="V541" s="311">
        <v>2500</v>
      </c>
      <c r="W541" s="311">
        <v>0.49686000000000002</v>
      </c>
      <c r="X541" s="366"/>
      <c r="Y541" s="367"/>
      <c r="Z541" s="367"/>
      <c r="AA541" s="364">
        <v>2</v>
      </c>
    </row>
    <row r="542" spans="1:27" ht="14.1" customHeight="1">
      <c r="A542" s="363" t="s">
        <v>5089</v>
      </c>
      <c r="B542" s="363" t="s">
        <v>5316</v>
      </c>
      <c r="C542" s="363">
        <v>150</v>
      </c>
      <c r="D542" s="363">
        <v>0.2</v>
      </c>
      <c r="E542" s="363">
        <v>0</v>
      </c>
      <c r="F542" s="363">
        <v>1</v>
      </c>
      <c r="G542" s="363">
        <v>16</v>
      </c>
      <c r="H542" s="363">
        <v>0.05</v>
      </c>
      <c r="I542" s="363">
        <v>0.05</v>
      </c>
      <c r="J542" s="363">
        <v>0.05</v>
      </c>
      <c r="K542" s="363">
        <v>2.2999999999999998</v>
      </c>
      <c r="L542" s="363">
        <v>1.8</v>
      </c>
      <c r="M542" s="363" t="s">
        <v>490</v>
      </c>
      <c r="N542" s="363">
        <v>7.3</v>
      </c>
      <c r="O542" s="363">
        <v>4.3</v>
      </c>
      <c r="P542" s="363">
        <v>2.8</v>
      </c>
      <c r="Q542" s="363" t="s">
        <v>445</v>
      </c>
      <c r="R542" s="363">
        <v>-55</v>
      </c>
      <c r="S542" s="363">
        <v>105</v>
      </c>
      <c r="T542" s="363">
        <v>1</v>
      </c>
      <c r="U542" s="363">
        <v>0</v>
      </c>
      <c r="V542" s="311">
        <v>2500</v>
      </c>
      <c r="W542" s="311">
        <v>2.0958399999999999</v>
      </c>
      <c r="X542" s="363"/>
      <c r="Y542" s="363"/>
      <c r="Z542" s="363"/>
      <c r="AA542" s="364">
        <v>2</v>
      </c>
    </row>
    <row r="543" spans="1:27" ht="14.1" customHeight="1">
      <c r="A543" s="363" t="s">
        <v>5089</v>
      </c>
      <c r="B543" s="365" t="s">
        <v>5317</v>
      </c>
      <c r="C543" s="363">
        <v>150</v>
      </c>
      <c r="D543" s="363">
        <v>0.2</v>
      </c>
      <c r="E543" s="363">
        <v>0</v>
      </c>
      <c r="F543" s="363">
        <v>1</v>
      </c>
      <c r="G543" s="363">
        <v>6.3</v>
      </c>
      <c r="H543" s="363">
        <v>7.0000000000000007E-2</v>
      </c>
      <c r="I543" s="363">
        <v>7.0000000000000007E-2</v>
      </c>
      <c r="J543" s="363">
        <v>7.0000000000000007E-2</v>
      </c>
      <c r="K543" s="363">
        <v>1.4</v>
      </c>
      <c r="L543" s="363">
        <v>1</v>
      </c>
      <c r="M543" s="363" t="s">
        <v>5315</v>
      </c>
      <c r="N543" s="363">
        <v>3.5</v>
      </c>
      <c r="O543" s="363">
        <v>2.8</v>
      </c>
      <c r="P543" s="363">
        <v>1.4</v>
      </c>
      <c r="Q543" s="363" t="s">
        <v>445</v>
      </c>
      <c r="R543" s="363">
        <v>-55</v>
      </c>
      <c r="S543" s="363">
        <v>105</v>
      </c>
      <c r="T543" s="363">
        <v>1</v>
      </c>
      <c r="U543" s="363">
        <v>0</v>
      </c>
      <c r="V543" s="311">
        <v>2500</v>
      </c>
      <c r="W543" s="311">
        <v>0.47810000000000002</v>
      </c>
      <c r="X543" s="366"/>
      <c r="Y543" s="367"/>
      <c r="Z543" s="367"/>
      <c r="AA543" s="364">
        <v>2</v>
      </c>
    </row>
    <row r="544" spans="1:27" ht="14.1" customHeight="1">
      <c r="A544" s="363" t="s">
        <v>5089</v>
      </c>
      <c r="B544" s="363" t="s">
        <v>5318</v>
      </c>
      <c r="C544" s="363">
        <v>150</v>
      </c>
      <c r="D544" s="363">
        <v>0.2</v>
      </c>
      <c r="E544" s="363">
        <v>0</v>
      </c>
      <c r="F544" s="363">
        <v>1</v>
      </c>
      <c r="G544" s="363">
        <v>35</v>
      </c>
      <c r="H544" s="363">
        <v>0.08</v>
      </c>
      <c r="I544" s="363">
        <v>0.08</v>
      </c>
      <c r="J544" s="363">
        <v>0.08</v>
      </c>
      <c r="K544" s="363">
        <f>MIN(MAX(P544,1),10)</f>
        <v>10</v>
      </c>
      <c r="L544" s="363">
        <v>0.85</v>
      </c>
      <c r="M544" s="363" t="s">
        <v>5155</v>
      </c>
      <c r="N544" s="363">
        <v>8</v>
      </c>
      <c r="O544" s="363">
        <v>8</v>
      </c>
      <c r="P544" s="363">
        <v>10.199999999999999</v>
      </c>
      <c r="Q544" s="363" t="s">
        <v>5141</v>
      </c>
      <c r="R544" s="363">
        <v>-55</v>
      </c>
      <c r="S544" s="363">
        <v>105</v>
      </c>
      <c r="T544" s="363">
        <v>1</v>
      </c>
      <c r="U544" s="363">
        <v>0</v>
      </c>
      <c r="V544" s="311">
        <v>500</v>
      </c>
      <c r="W544" s="311">
        <v>0.32868000000000003</v>
      </c>
      <c r="X544" s="363"/>
      <c r="Y544" s="363"/>
      <c r="Z544" s="363"/>
      <c r="AA544" s="363">
        <v>2</v>
      </c>
    </row>
    <row r="545" spans="1:27" ht="14.1" customHeight="1">
      <c r="A545" s="363" t="s">
        <v>5089</v>
      </c>
      <c r="B545" s="363" t="s">
        <v>5319</v>
      </c>
      <c r="C545" s="363">
        <v>150</v>
      </c>
      <c r="D545" s="363">
        <v>0.2</v>
      </c>
      <c r="E545" s="363">
        <v>0</v>
      </c>
      <c r="F545" s="363">
        <v>1</v>
      </c>
      <c r="G545" s="363">
        <v>25</v>
      </c>
      <c r="H545" s="363">
        <v>0.08</v>
      </c>
      <c r="I545" s="363">
        <v>0.08</v>
      </c>
      <c r="J545" s="363">
        <v>0.08</v>
      </c>
      <c r="K545" s="363">
        <f>MIN(MAX(P545,1),10)</f>
        <v>10</v>
      </c>
      <c r="L545" s="363">
        <v>0.85</v>
      </c>
      <c r="M545" s="363" t="s">
        <v>5155</v>
      </c>
      <c r="N545" s="363">
        <v>8</v>
      </c>
      <c r="O545" s="363">
        <v>8</v>
      </c>
      <c r="P545" s="363">
        <v>10.199999999999999</v>
      </c>
      <c r="Q545" s="363" t="s">
        <v>5141</v>
      </c>
      <c r="R545" s="363">
        <v>-55</v>
      </c>
      <c r="S545" s="363">
        <v>105</v>
      </c>
      <c r="T545" s="363">
        <v>1</v>
      </c>
      <c r="U545" s="363">
        <v>0</v>
      </c>
      <c r="V545" s="311">
        <v>500</v>
      </c>
      <c r="W545" s="311">
        <v>0.33245999999999998</v>
      </c>
      <c r="X545" s="363"/>
      <c r="Y545" s="363"/>
      <c r="Z545" s="363"/>
      <c r="AA545" s="363">
        <v>2</v>
      </c>
    </row>
    <row r="546" spans="1:27" ht="14.1" customHeight="1">
      <c r="A546" s="363" t="s">
        <v>5089</v>
      </c>
      <c r="B546" s="365" t="s">
        <v>5320</v>
      </c>
      <c r="C546" s="363">
        <v>150</v>
      </c>
      <c r="D546" s="363">
        <v>0.2</v>
      </c>
      <c r="E546" s="363">
        <v>0</v>
      </c>
      <c r="F546" s="363">
        <v>1</v>
      </c>
      <c r="G546" s="363">
        <v>6.3</v>
      </c>
      <c r="H546" s="363">
        <v>0.1</v>
      </c>
      <c r="I546" s="363">
        <v>0.1</v>
      </c>
      <c r="J546" s="363">
        <v>0.1</v>
      </c>
      <c r="K546" s="363">
        <v>1</v>
      </c>
      <c r="L546" s="363">
        <v>0.67</v>
      </c>
      <c r="M546" s="363" t="s">
        <v>5321</v>
      </c>
      <c r="N546" s="363">
        <v>3.5</v>
      </c>
      <c r="O546" s="363">
        <v>2.8</v>
      </c>
      <c r="P546" s="363">
        <v>0.9</v>
      </c>
      <c r="Q546" s="363" t="s">
        <v>445</v>
      </c>
      <c r="R546" s="363">
        <v>-55</v>
      </c>
      <c r="S546" s="363">
        <v>85</v>
      </c>
      <c r="T546" s="363">
        <v>1</v>
      </c>
      <c r="U546" s="363">
        <v>0</v>
      </c>
      <c r="V546" s="311">
        <v>3000</v>
      </c>
      <c r="W546" s="311">
        <v>0.49643999999999999</v>
      </c>
      <c r="X546" s="366"/>
      <c r="Y546" s="367"/>
      <c r="Z546" s="367"/>
      <c r="AA546" s="364">
        <v>2</v>
      </c>
    </row>
    <row r="547" spans="1:27" ht="14.1" customHeight="1">
      <c r="A547" s="363" t="s">
        <v>5089</v>
      </c>
      <c r="B547" s="373" t="s">
        <v>5322</v>
      </c>
      <c r="C547" s="373">
        <v>150</v>
      </c>
      <c r="D547" s="368">
        <v>0.2</v>
      </c>
      <c r="E547" s="368">
        <v>0</v>
      </c>
      <c r="F547" s="368">
        <v>1</v>
      </c>
      <c r="G547" s="373">
        <v>6.3</v>
      </c>
      <c r="H547" s="369">
        <v>0.12</v>
      </c>
      <c r="I547" s="373">
        <v>0.12</v>
      </c>
      <c r="J547" s="373">
        <v>0.12</v>
      </c>
      <c r="K547" s="373">
        <v>2.1</v>
      </c>
      <c r="L547" s="373">
        <v>3.52</v>
      </c>
      <c r="M547" s="373" t="s">
        <v>5146</v>
      </c>
      <c r="N547" s="374">
        <v>5</v>
      </c>
      <c r="O547" s="374">
        <v>5</v>
      </c>
      <c r="P547" s="375">
        <v>6</v>
      </c>
      <c r="Q547" s="371" t="s">
        <v>5107</v>
      </c>
      <c r="R547" s="372">
        <v>-55</v>
      </c>
      <c r="S547" s="372">
        <v>105</v>
      </c>
      <c r="T547" s="372">
        <v>1</v>
      </c>
      <c r="U547" s="371">
        <v>0</v>
      </c>
      <c r="V547" s="311">
        <v>1500</v>
      </c>
      <c r="W547" s="311">
        <v>0.29063</v>
      </c>
      <c r="X547" s="363"/>
      <c r="Y547" s="363"/>
      <c r="Z547" s="324"/>
      <c r="AA547" s="363">
        <v>2</v>
      </c>
    </row>
    <row r="548" spans="1:27" ht="14.1" customHeight="1">
      <c r="A548" s="363" t="s">
        <v>5089</v>
      </c>
      <c r="B548" s="363" t="s">
        <v>5323</v>
      </c>
      <c r="C548" s="363">
        <v>150</v>
      </c>
      <c r="D548" s="363">
        <v>0.2</v>
      </c>
      <c r="E548" s="363">
        <v>0</v>
      </c>
      <c r="F548" s="363">
        <v>1</v>
      </c>
      <c r="G548" s="363">
        <v>35</v>
      </c>
      <c r="H548" s="363">
        <v>0.16</v>
      </c>
      <c r="I548" s="363">
        <v>0.16</v>
      </c>
      <c r="J548" s="363">
        <v>0.16</v>
      </c>
      <c r="K548" s="363">
        <f>MIN(MAX(P548,1),10)</f>
        <v>7.7</v>
      </c>
      <c r="L548" s="363">
        <v>0.6</v>
      </c>
      <c r="M548" s="363" t="s">
        <v>5130</v>
      </c>
      <c r="N548" s="363">
        <v>6.3</v>
      </c>
      <c r="O548" s="363">
        <v>6.3</v>
      </c>
      <c r="P548" s="363">
        <v>7.7</v>
      </c>
      <c r="Q548" s="363" t="s">
        <v>5141</v>
      </c>
      <c r="R548" s="363">
        <v>-55</v>
      </c>
      <c r="S548" s="363">
        <v>105</v>
      </c>
      <c r="T548" s="363">
        <v>1</v>
      </c>
      <c r="U548" s="363">
        <v>0</v>
      </c>
      <c r="V548" s="311">
        <v>900</v>
      </c>
      <c r="W548" s="311">
        <v>0.25075999999999998</v>
      </c>
      <c r="X548" s="363"/>
      <c r="Y548" s="363"/>
      <c r="Z548" s="363"/>
      <c r="AA548" s="363">
        <v>2</v>
      </c>
    </row>
    <row r="549" spans="1:27" ht="14.1" customHeight="1">
      <c r="A549" s="363" t="s">
        <v>5089</v>
      </c>
      <c r="B549" s="363" t="s">
        <v>5324</v>
      </c>
      <c r="C549" s="363">
        <v>150</v>
      </c>
      <c r="D549" s="363">
        <v>0.2</v>
      </c>
      <c r="E549" s="363">
        <v>0</v>
      </c>
      <c r="F549" s="363">
        <v>1</v>
      </c>
      <c r="G549" s="363">
        <v>25</v>
      </c>
      <c r="H549" s="363">
        <v>0.16</v>
      </c>
      <c r="I549" s="363">
        <v>0.16</v>
      </c>
      <c r="J549" s="363">
        <v>0.16</v>
      </c>
      <c r="K549" s="363">
        <f>MIN(MAX(P549,1),10)</f>
        <v>7.7</v>
      </c>
      <c r="L549" s="363">
        <v>0.6</v>
      </c>
      <c r="M549" s="363" t="s">
        <v>5130</v>
      </c>
      <c r="N549" s="363">
        <v>6.3</v>
      </c>
      <c r="O549" s="363">
        <v>6.3</v>
      </c>
      <c r="P549" s="363">
        <v>7.7</v>
      </c>
      <c r="Q549" s="363" t="s">
        <v>5141</v>
      </c>
      <c r="R549" s="363">
        <v>-55</v>
      </c>
      <c r="S549" s="363">
        <v>105</v>
      </c>
      <c r="T549" s="363">
        <v>1</v>
      </c>
      <c r="U549" s="363">
        <v>0</v>
      </c>
      <c r="V549" s="311">
        <v>900</v>
      </c>
      <c r="W549" s="311">
        <v>0.25577</v>
      </c>
      <c r="X549" s="363"/>
      <c r="Y549" s="363"/>
      <c r="Z549" s="363"/>
      <c r="AA549" s="363">
        <v>2</v>
      </c>
    </row>
    <row r="550" spans="1:27" ht="14.1" customHeight="1">
      <c r="A550" s="363" t="s">
        <v>5089</v>
      </c>
      <c r="B550" s="363" t="s">
        <v>5325</v>
      </c>
      <c r="C550" s="363">
        <v>150</v>
      </c>
      <c r="D550" s="363">
        <v>0.2</v>
      </c>
      <c r="E550" s="363">
        <v>0</v>
      </c>
      <c r="F550" s="363">
        <v>1</v>
      </c>
      <c r="G550" s="363">
        <v>16</v>
      </c>
      <c r="H550" s="363">
        <v>0.16</v>
      </c>
      <c r="I550" s="363">
        <v>0.16</v>
      </c>
      <c r="J550" s="363">
        <v>0.16</v>
      </c>
      <c r="K550" s="363">
        <f>MIN(MAX(P550,1),10)</f>
        <v>1</v>
      </c>
      <c r="L550" s="363">
        <v>0.6</v>
      </c>
      <c r="M550" s="363" t="s">
        <v>5130</v>
      </c>
      <c r="N550" s="363">
        <v>6.3</v>
      </c>
      <c r="O550" s="363">
        <v>6.3</v>
      </c>
      <c r="P550" s="363" t="s">
        <v>5225</v>
      </c>
      <c r="Q550" s="363" t="s">
        <v>5141</v>
      </c>
      <c r="R550" s="363">
        <v>-55</v>
      </c>
      <c r="S550" s="363">
        <v>105</v>
      </c>
      <c r="T550" s="363">
        <v>1</v>
      </c>
      <c r="U550" s="363">
        <v>0</v>
      </c>
      <c r="V550" s="311">
        <v>900</v>
      </c>
      <c r="W550" s="311">
        <v>0.21384</v>
      </c>
      <c r="X550" s="363"/>
      <c r="Y550" s="363"/>
      <c r="Z550" s="363"/>
      <c r="AA550" s="363">
        <v>2</v>
      </c>
    </row>
    <row r="551" spans="1:27" ht="14.1" customHeight="1">
      <c r="A551" s="363" t="s">
        <v>5089</v>
      </c>
      <c r="B551" s="373" t="s">
        <v>478</v>
      </c>
      <c r="C551" s="373">
        <v>150</v>
      </c>
      <c r="D551" s="368">
        <v>0.2</v>
      </c>
      <c r="E551" s="368">
        <v>0</v>
      </c>
      <c r="F551" s="368">
        <v>1</v>
      </c>
      <c r="G551" s="373">
        <v>4</v>
      </c>
      <c r="H551" s="369">
        <v>0.2</v>
      </c>
      <c r="I551" s="373">
        <v>0.2</v>
      </c>
      <c r="J551" s="373">
        <v>0.2</v>
      </c>
      <c r="K551" s="373">
        <v>2.1</v>
      </c>
      <c r="L551" s="373">
        <v>2.73</v>
      </c>
      <c r="M551" s="373" t="s">
        <v>5146</v>
      </c>
      <c r="N551" s="374">
        <v>5</v>
      </c>
      <c r="O551" s="374">
        <v>5</v>
      </c>
      <c r="P551" s="375">
        <v>6</v>
      </c>
      <c r="Q551" s="371" t="s">
        <v>5107</v>
      </c>
      <c r="R551" s="372">
        <v>-55</v>
      </c>
      <c r="S551" s="372">
        <v>105</v>
      </c>
      <c r="T551" s="372">
        <v>1</v>
      </c>
      <c r="U551" s="371">
        <v>0</v>
      </c>
      <c r="V551" s="311">
        <v>1500</v>
      </c>
      <c r="W551" s="311">
        <v>0.54810000000000003</v>
      </c>
      <c r="X551" s="363"/>
      <c r="Y551" s="363"/>
      <c r="Z551" s="324"/>
      <c r="AA551" s="363">
        <v>2</v>
      </c>
    </row>
    <row r="552" spans="1:27" ht="14.1" customHeight="1">
      <c r="A552" s="363" t="s">
        <v>5089</v>
      </c>
      <c r="B552" s="373" t="s">
        <v>5326</v>
      </c>
      <c r="C552" s="373">
        <v>150</v>
      </c>
      <c r="D552" s="368">
        <v>0.2</v>
      </c>
      <c r="E552" s="368">
        <v>0</v>
      </c>
      <c r="F552" s="368">
        <v>1</v>
      </c>
      <c r="G552" s="373">
        <v>16</v>
      </c>
      <c r="H552" s="369">
        <v>0.22</v>
      </c>
      <c r="I552" s="373">
        <v>0.22</v>
      </c>
      <c r="J552" s="373">
        <v>0.22</v>
      </c>
      <c r="K552" s="373">
        <v>2.8</v>
      </c>
      <c r="L552" s="373">
        <v>3.22</v>
      </c>
      <c r="M552" s="373" t="s">
        <v>5117</v>
      </c>
      <c r="N552" s="374">
        <v>8</v>
      </c>
      <c r="O552" s="374">
        <v>8</v>
      </c>
      <c r="P552" s="375">
        <v>7</v>
      </c>
      <c r="Q552" s="371" t="s">
        <v>5107</v>
      </c>
      <c r="R552" s="372">
        <v>-55</v>
      </c>
      <c r="S552" s="372">
        <v>105</v>
      </c>
      <c r="T552" s="372">
        <v>0</v>
      </c>
      <c r="U552" s="371">
        <v>3.5</v>
      </c>
      <c r="V552" s="311">
        <v>1</v>
      </c>
      <c r="W552" s="311">
        <v>1.1399999999999999</v>
      </c>
      <c r="X552" s="363"/>
      <c r="Y552" s="363"/>
      <c r="Z552" s="324"/>
      <c r="AA552" s="363">
        <v>2</v>
      </c>
    </row>
    <row r="553" spans="1:27" ht="14.1" customHeight="1">
      <c r="A553" s="363" t="s">
        <v>5089</v>
      </c>
      <c r="B553" s="373" t="s">
        <v>479</v>
      </c>
      <c r="C553" s="373">
        <v>150</v>
      </c>
      <c r="D553" s="368">
        <v>0.2</v>
      </c>
      <c r="E553" s="368">
        <v>0</v>
      </c>
      <c r="F553" s="368">
        <v>1</v>
      </c>
      <c r="G553" s="373">
        <v>16</v>
      </c>
      <c r="H553" s="369">
        <v>0.22</v>
      </c>
      <c r="I553" s="373">
        <v>0.22</v>
      </c>
      <c r="J553" s="373">
        <v>0.22</v>
      </c>
      <c r="K553" s="368">
        <v>4.3</v>
      </c>
      <c r="L553" s="368">
        <v>3.22</v>
      </c>
      <c r="M553" s="373" t="s">
        <v>5117</v>
      </c>
      <c r="N553" s="374">
        <v>8</v>
      </c>
      <c r="O553" s="374">
        <v>8</v>
      </c>
      <c r="P553" s="375">
        <v>7</v>
      </c>
      <c r="Q553" s="371" t="s">
        <v>5107</v>
      </c>
      <c r="R553" s="372">
        <v>-55</v>
      </c>
      <c r="S553" s="372">
        <v>105</v>
      </c>
      <c r="T553" s="372">
        <v>1</v>
      </c>
      <c r="U553" s="371">
        <v>0</v>
      </c>
      <c r="V553" s="311">
        <v>1000</v>
      </c>
      <c r="W553" s="311">
        <v>0.66059999999999997</v>
      </c>
      <c r="X553" s="363"/>
      <c r="Y553" s="363"/>
      <c r="Z553" s="324"/>
      <c r="AA553" s="363">
        <v>2</v>
      </c>
    </row>
    <row r="554" spans="1:27" ht="14.1" customHeight="1">
      <c r="A554" s="363" t="s">
        <v>5089</v>
      </c>
      <c r="B554" s="373" t="s">
        <v>477</v>
      </c>
      <c r="C554" s="373">
        <v>150</v>
      </c>
      <c r="D554" s="368">
        <v>0.2</v>
      </c>
      <c r="E554" s="368">
        <v>0</v>
      </c>
      <c r="F554" s="368">
        <v>1</v>
      </c>
      <c r="G554" s="373">
        <v>4</v>
      </c>
      <c r="H554" s="369">
        <v>0.23</v>
      </c>
      <c r="I554" s="373">
        <v>0.23</v>
      </c>
      <c r="J554" s="373">
        <v>0.23</v>
      </c>
      <c r="K554" s="373">
        <v>2.1</v>
      </c>
      <c r="L554" s="373">
        <v>2.2400000000000002</v>
      </c>
      <c r="M554" s="373" t="s">
        <v>5146</v>
      </c>
      <c r="N554" s="374">
        <v>5</v>
      </c>
      <c r="O554" s="374">
        <v>5</v>
      </c>
      <c r="P554" s="375">
        <v>6</v>
      </c>
      <c r="Q554" s="371" t="s">
        <v>5107</v>
      </c>
      <c r="R554" s="372">
        <v>-55</v>
      </c>
      <c r="S554" s="372">
        <v>105</v>
      </c>
      <c r="T554" s="372">
        <v>1</v>
      </c>
      <c r="U554" s="371">
        <v>0</v>
      </c>
      <c r="V554" s="311">
        <v>1500</v>
      </c>
      <c r="W554" s="311">
        <v>0.52005000000000001</v>
      </c>
      <c r="X554" s="363"/>
      <c r="Y554" s="363"/>
      <c r="Z554" s="324"/>
      <c r="AA554" s="363">
        <v>2</v>
      </c>
    </row>
    <row r="555" spans="1:27" ht="14.1" customHeight="1">
      <c r="A555" s="363" t="s">
        <v>5089</v>
      </c>
      <c r="B555" s="363" t="s">
        <v>5327</v>
      </c>
      <c r="C555" s="363">
        <v>150</v>
      </c>
      <c r="D555" s="363">
        <v>0.2</v>
      </c>
      <c r="E555" s="363">
        <v>0</v>
      </c>
      <c r="F555" s="363">
        <v>1</v>
      </c>
      <c r="G555" s="363">
        <v>10</v>
      </c>
      <c r="H555" s="363">
        <v>0.26</v>
      </c>
      <c r="I555" s="363">
        <v>0.26</v>
      </c>
      <c r="J555" s="363">
        <v>0.26</v>
      </c>
      <c r="K555" s="363">
        <f>MIN(MAX(P555,1),10)</f>
        <v>5.8</v>
      </c>
      <c r="L555" s="363">
        <v>0.3</v>
      </c>
      <c r="M555" s="363" t="s">
        <v>291</v>
      </c>
      <c r="N555" s="363">
        <v>6.3</v>
      </c>
      <c r="O555" s="363">
        <v>6.3</v>
      </c>
      <c r="P555" s="363">
        <v>5.8</v>
      </c>
      <c r="Q555" s="363" t="s">
        <v>5141</v>
      </c>
      <c r="R555" s="363">
        <v>-55</v>
      </c>
      <c r="S555" s="363">
        <v>105</v>
      </c>
      <c r="T555" s="363">
        <v>1</v>
      </c>
      <c r="U555" s="363">
        <v>0</v>
      </c>
      <c r="V555" s="311">
        <v>1000</v>
      </c>
      <c r="W555" s="311">
        <v>0.14807000000000001</v>
      </c>
      <c r="X555" s="363"/>
      <c r="Y555" s="363"/>
      <c r="Z555" s="363"/>
      <c r="AA555" s="363">
        <v>2</v>
      </c>
    </row>
    <row r="556" spans="1:27" ht="14.1" customHeight="1">
      <c r="A556" s="363" t="s">
        <v>5089</v>
      </c>
      <c r="B556" s="363" t="s">
        <v>5328</v>
      </c>
      <c r="C556" s="363">
        <v>150</v>
      </c>
      <c r="D556" s="363">
        <v>0.2</v>
      </c>
      <c r="E556" s="363">
        <v>0</v>
      </c>
      <c r="F556" s="363">
        <v>1</v>
      </c>
      <c r="G556" s="363">
        <v>16</v>
      </c>
      <c r="H556" s="363">
        <v>0.26</v>
      </c>
      <c r="I556" s="363">
        <v>0.26</v>
      </c>
      <c r="J556" s="363">
        <v>0.26</v>
      </c>
      <c r="K556" s="363">
        <f>MIN(MAX(P556,1),10)</f>
        <v>5.8</v>
      </c>
      <c r="L556" s="363">
        <v>0.3</v>
      </c>
      <c r="M556" s="363" t="s">
        <v>291</v>
      </c>
      <c r="N556" s="363">
        <v>6.3</v>
      </c>
      <c r="O556" s="363">
        <v>6.3</v>
      </c>
      <c r="P556" s="363">
        <v>5.8</v>
      </c>
      <c r="Q556" s="363" t="s">
        <v>5141</v>
      </c>
      <c r="R556" s="363">
        <v>-55</v>
      </c>
      <c r="S556" s="363">
        <v>105</v>
      </c>
      <c r="T556" s="363">
        <v>1</v>
      </c>
      <c r="U556" s="363">
        <v>0</v>
      </c>
      <c r="V556" s="311">
        <v>1000</v>
      </c>
      <c r="W556" s="311">
        <v>0.17119000000000001</v>
      </c>
      <c r="X556" s="363"/>
      <c r="Y556" s="363"/>
      <c r="Z556" s="363"/>
      <c r="AA556" s="363">
        <v>2</v>
      </c>
    </row>
    <row r="557" spans="1:27" ht="14.1" customHeight="1">
      <c r="A557" s="363" t="s">
        <v>5089</v>
      </c>
      <c r="B557" s="373" t="s">
        <v>476</v>
      </c>
      <c r="C557" s="373">
        <v>150</v>
      </c>
      <c r="D557" s="368">
        <v>0.2</v>
      </c>
      <c r="E557" s="368">
        <v>0</v>
      </c>
      <c r="F557" s="368">
        <v>1</v>
      </c>
      <c r="G557" s="373">
        <v>4</v>
      </c>
      <c r="H557" s="369">
        <v>0.3</v>
      </c>
      <c r="I557" s="373">
        <v>0.3</v>
      </c>
      <c r="J557" s="373">
        <v>0.3</v>
      </c>
      <c r="K557" s="373">
        <v>2.1</v>
      </c>
      <c r="L557" s="373">
        <v>1.97</v>
      </c>
      <c r="M557" s="373" t="s">
        <v>5146</v>
      </c>
      <c r="N557" s="374">
        <v>5</v>
      </c>
      <c r="O557" s="374">
        <v>5</v>
      </c>
      <c r="P557" s="375">
        <v>6</v>
      </c>
      <c r="Q557" s="371" t="s">
        <v>5107</v>
      </c>
      <c r="R557" s="372">
        <v>-55</v>
      </c>
      <c r="S557" s="372">
        <v>105</v>
      </c>
      <c r="T557" s="372">
        <v>1</v>
      </c>
      <c r="U557" s="371">
        <v>0</v>
      </c>
      <c r="V557" s="311">
        <v>1500</v>
      </c>
      <c r="W557" s="311">
        <v>0.49199999999999999</v>
      </c>
      <c r="X557" s="363"/>
      <c r="Y557" s="363"/>
      <c r="Z557" s="324"/>
      <c r="AA557" s="363">
        <v>2</v>
      </c>
    </row>
    <row r="558" spans="1:27" ht="14.1" customHeight="1">
      <c r="A558" s="363" t="s">
        <v>5089</v>
      </c>
      <c r="B558" s="368" t="s">
        <v>5329</v>
      </c>
      <c r="C558" s="368">
        <v>150</v>
      </c>
      <c r="D558" s="368">
        <v>0.2</v>
      </c>
      <c r="E558" s="368">
        <v>0</v>
      </c>
      <c r="F558" s="368">
        <v>1</v>
      </c>
      <c r="G558" s="368">
        <v>16</v>
      </c>
      <c r="H558" s="369">
        <v>0.3</v>
      </c>
      <c r="I558" s="368">
        <v>0.3</v>
      </c>
      <c r="J558" s="368">
        <v>0.3</v>
      </c>
      <c r="K558" s="368">
        <v>2.2999999999999998</v>
      </c>
      <c r="L558" s="368">
        <v>2.59</v>
      </c>
      <c r="M558" s="368" t="s">
        <v>5137</v>
      </c>
      <c r="N558" s="370">
        <v>6.3</v>
      </c>
      <c r="O558" s="370">
        <v>6.3</v>
      </c>
      <c r="P558" s="371">
        <v>5.5</v>
      </c>
      <c r="Q558" s="371" t="s">
        <v>5107</v>
      </c>
      <c r="R558" s="372">
        <v>-55</v>
      </c>
      <c r="S558" s="372">
        <v>105</v>
      </c>
      <c r="T558" s="372">
        <v>0</v>
      </c>
      <c r="U558" s="371">
        <v>2.5</v>
      </c>
      <c r="V558" s="311">
        <v>1</v>
      </c>
      <c r="W558" s="311">
        <v>0.88</v>
      </c>
      <c r="X558" s="363"/>
      <c r="Y558" s="363"/>
      <c r="Z558" s="324"/>
      <c r="AA558" s="363">
        <v>2</v>
      </c>
    </row>
    <row r="559" spans="1:27" ht="14.1" customHeight="1">
      <c r="A559" s="363" t="s">
        <v>5089</v>
      </c>
      <c r="B559" s="363" t="s">
        <v>5330</v>
      </c>
      <c r="C559" s="363">
        <v>150</v>
      </c>
      <c r="D559" s="363">
        <v>0.2</v>
      </c>
      <c r="E559" s="363">
        <v>0</v>
      </c>
      <c r="F559" s="363">
        <v>1</v>
      </c>
      <c r="G559" s="363">
        <v>10</v>
      </c>
      <c r="H559" s="363">
        <v>0.36</v>
      </c>
      <c r="I559" s="363">
        <v>0.36</v>
      </c>
      <c r="J559" s="363">
        <v>0.36</v>
      </c>
      <c r="K559" s="363">
        <f t="shared" ref="K559:K572" si="6">MIN(MAX(P559,1),10)</f>
        <v>5.8</v>
      </c>
      <c r="L559" s="363">
        <v>0.24</v>
      </c>
      <c r="M559" s="363" t="s">
        <v>290</v>
      </c>
      <c r="N559" s="363">
        <v>5</v>
      </c>
      <c r="O559" s="363">
        <v>5</v>
      </c>
      <c r="P559" s="363">
        <v>5.8</v>
      </c>
      <c r="Q559" s="363" t="s">
        <v>5141</v>
      </c>
      <c r="R559" s="363">
        <v>-55</v>
      </c>
      <c r="S559" s="363">
        <v>105</v>
      </c>
      <c r="T559" s="363">
        <v>1</v>
      </c>
      <c r="U559" s="363">
        <v>0</v>
      </c>
      <c r="V559" s="311">
        <v>1000</v>
      </c>
      <c r="W559" s="311">
        <v>0.13396</v>
      </c>
      <c r="X559" s="363"/>
      <c r="Y559" s="363"/>
      <c r="Z559" s="363"/>
      <c r="AA559" s="363">
        <v>2</v>
      </c>
    </row>
    <row r="560" spans="1:27" ht="14.1" customHeight="1">
      <c r="A560" s="363" t="s">
        <v>5089</v>
      </c>
      <c r="B560" s="363" t="s">
        <v>5331</v>
      </c>
      <c r="C560" s="363">
        <v>180</v>
      </c>
      <c r="D560" s="363">
        <v>0.2</v>
      </c>
      <c r="E560" s="363">
        <v>0</v>
      </c>
      <c r="F560" s="363">
        <v>1</v>
      </c>
      <c r="G560" s="363">
        <v>2.5</v>
      </c>
      <c r="H560" s="363">
        <v>2.9639710842468002E-3</v>
      </c>
      <c r="I560" s="363">
        <v>2.9349803429498502E-3</v>
      </c>
      <c r="J560" s="363">
        <v>3.04020502734185E-3</v>
      </c>
      <c r="K560" s="363">
        <f t="shared" si="6"/>
        <v>1</v>
      </c>
      <c r="L560" s="363">
        <v>8.5</v>
      </c>
      <c r="M560" s="363" t="s">
        <v>291</v>
      </c>
      <c r="N560" s="363">
        <v>7.3</v>
      </c>
      <c r="O560" s="363">
        <v>4.3</v>
      </c>
      <c r="P560" s="363">
        <v>1</v>
      </c>
      <c r="Q560" s="363" t="s">
        <v>5092</v>
      </c>
      <c r="R560" s="363">
        <v>-55</v>
      </c>
      <c r="S560" s="363">
        <v>105</v>
      </c>
      <c r="T560" s="363">
        <v>1</v>
      </c>
      <c r="U560" s="363"/>
      <c r="V560" s="311">
        <v>3500</v>
      </c>
      <c r="W560" s="311">
        <v>0.74021000000000003</v>
      </c>
      <c r="X560" s="363" t="s">
        <v>5093</v>
      </c>
      <c r="Y560" s="363"/>
      <c r="Z560" s="363"/>
      <c r="AA560" s="363">
        <v>2</v>
      </c>
    </row>
    <row r="561" spans="1:27" ht="14.1" customHeight="1">
      <c r="A561" s="363" t="s">
        <v>5089</v>
      </c>
      <c r="B561" s="363" t="s">
        <v>5332</v>
      </c>
      <c r="C561" s="363">
        <v>180</v>
      </c>
      <c r="D561" s="363">
        <v>0.2</v>
      </c>
      <c r="E561" s="363">
        <v>0</v>
      </c>
      <c r="F561" s="363">
        <v>1</v>
      </c>
      <c r="G561" s="363">
        <v>2.5</v>
      </c>
      <c r="H561" s="363">
        <v>3.2215836423186701E-3</v>
      </c>
      <c r="I561" s="363">
        <v>3.2657145948142602E-3</v>
      </c>
      <c r="J561" s="363">
        <v>3.4359156613159498E-3</v>
      </c>
      <c r="K561" s="363">
        <f t="shared" si="6"/>
        <v>1</v>
      </c>
      <c r="L561" s="363">
        <v>8.5</v>
      </c>
      <c r="M561" s="363" t="s">
        <v>291</v>
      </c>
      <c r="N561" s="363">
        <v>7.3</v>
      </c>
      <c r="O561" s="363">
        <v>4.3</v>
      </c>
      <c r="P561" s="363">
        <v>1</v>
      </c>
      <c r="Q561" s="363" t="s">
        <v>5092</v>
      </c>
      <c r="R561" s="363">
        <v>-55</v>
      </c>
      <c r="S561" s="363">
        <v>105</v>
      </c>
      <c r="T561" s="363">
        <v>1</v>
      </c>
      <c r="U561" s="363"/>
      <c r="V561" s="311">
        <v>3500</v>
      </c>
      <c r="W561" s="311">
        <v>0.61614000000000002</v>
      </c>
      <c r="X561" s="363" t="s">
        <v>5093</v>
      </c>
      <c r="Y561" s="363"/>
      <c r="Z561" s="363"/>
      <c r="AA561" s="363">
        <v>2</v>
      </c>
    </row>
    <row r="562" spans="1:27" ht="14.1" customHeight="1">
      <c r="A562" s="363" t="s">
        <v>5089</v>
      </c>
      <c r="B562" s="363" t="s">
        <v>5333</v>
      </c>
      <c r="C562" s="363">
        <v>180</v>
      </c>
      <c r="D562" s="363">
        <v>0.2</v>
      </c>
      <c r="E562" s="363">
        <v>0</v>
      </c>
      <c r="F562" s="363">
        <v>1</v>
      </c>
      <c r="G562" s="363">
        <v>2.5</v>
      </c>
      <c r="H562" s="363">
        <v>3.6052164352234602E-3</v>
      </c>
      <c r="I562" s="363">
        <v>3.59058437518011E-3</v>
      </c>
      <c r="J562" s="363">
        <v>3.6834705807301501E-3</v>
      </c>
      <c r="K562" s="363">
        <f t="shared" si="6"/>
        <v>1.1000000000000001</v>
      </c>
      <c r="L562" s="363">
        <v>7.5</v>
      </c>
      <c r="M562" s="363" t="s">
        <v>291</v>
      </c>
      <c r="N562" s="363">
        <v>7.3</v>
      </c>
      <c r="O562" s="363">
        <v>4.3</v>
      </c>
      <c r="P562" s="363">
        <v>1.1000000000000001</v>
      </c>
      <c r="Q562" s="363" t="s">
        <v>5092</v>
      </c>
      <c r="R562" s="363">
        <v>-55</v>
      </c>
      <c r="S562" s="363">
        <v>105</v>
      </c>
      <c r="T562" s="363">
        <v>1</v>
      </c>
      <c r="U562" s="363"/>
      <c r="V562" s="311">
        <v>3500</v>
      </c>
      <c r="W562" s="311">
        <v>0.70199999999999996</v>
      </c>
      <c r="X562" s="363" t="s">
        <v>5093</v>
      </c>
      <c r="Y562" s="363"/>
      <c r="Z562" s="363"/>
      <c r="AA562" s="363">
        <v>2</v>
      </c>
    </row>
    <row r="563" spans="1:27" ht="14.1" customHeight="1">
      <c r="A563" s="363" t="s">
        <v>5089</v>
      </c>
      <c r="B563" s="363" t="s">
        <v>5334</v>
      </c>
      <c r="C563" s="363">
        <v>180</v>
      </c>
      <c r="D563" s="363">
        <v>0.2</v>
      </c>
      <c r="E563" s="363">
        <v>0</v>
      </c>
      <c r="F563" s="363">
        <v>1</v>
      </c>
      <c r="G563" s="363">
        <v>2.5</v>
      </c>
      <c r="H563" s="363">
        <v>3.98893780949903E-3</v>
      </c>
      <c r="I563" s="363">
        <v>4.0487210744794902E-3</v>
      </c>
      <c r="J563" s="363">
        <v>4.3052791040727803E-3</v>
      </c>
      <c r="K563" s="363">
        <f t="shared" si="6"/>
        <v>1.9</v>
      </c>
      <c r="L563" s="363">
        <v>6.3</v>
      </c>
      <c r="M563" s="363" t="s">
        <v>291</v>
      </c>
      <c r="N563" s="363">
        <v>7.3</v>
      </c>
      <c r="O563" s="363">
        <v>4.3</v>
      </c>
      <c r="P563" s="363">
        <v>1.9</v>
      </c>
      <c r="Q563" s="363" t="s">
        <v>5092</v>
      </c>
      <c r="R563" s="363">
        <v>-55</v>
      </c>
      <c r="S563" s="363">
        <v>105</v>
      </c>
      <c r="T563" s="363">
        <v>1</v>
      </c>
      <c r="U563" s="363"/>
      <c r="V563" s="311">
        <v>3500</v>
      </c>
      <c r="W563" s="311">
        <v>0.56055999999999995</v>
      </c>
      <c r="X563" s="363" t="s">
        <v>5093</v>
      </c>
      <c r="Y563" s="363"/>
      <c r="Z563" s="363"/>
      <c r="AA563" s="363">
        <v>2</v>
      </c>
    </row>
    <row r="564" spans="1:27" ht="14.1" customHeight="1">
      <c r="A564" s="363" t="s">
        <v>5089</v>
      </c>
      <c r="B564" s="363" t="s">
        <v>5335</v>
      </c>
      <c r="C564" s="363">
        <v>180</v>
      </c>
      <c r="D564" s="363">
        <v>0.2</v>
      </c>
      <c r="E564" s="363">
        <v>0</v>
      </c>
      <c r="F564" s="363">
        <v>1</v>
      </c>
      <c r="G564" s="363">
        <v>2.5</v>
      </c>
      <c r="H564" s="363">
        <v>4.1575512560683503E-3</v>
      </c>
      <c r="I564" s="363">
        <v>4.1648204224557801E-3</v>
      </c>
      <c r="J564" s="363">
        <v>4.2944594188711596E-3</v>
      </c>
      <c r="K564" s="363">
        <f t="shared" si="6"/>
        <v>1</v>
      </c>
      <c r="L564" s="363">
        <v>7.5</v>
      </c>
      <c r="M564" s="363" t="s">
        <v>291</v>
      </c>
      <c r="N564" s="363">
        <v>7.3</v>
      </c>
      <c r="O564" s="363">
        <v>4.3</v>
      </c>
      <c r="P564" s="363">
        <v>1</v>
      </c>
      <c r="Q564" s="363" t="s">
        <v>5092</v>
      </c>
      <c r="R564" s="363">
        <v>-55</v>
      </c>
      <c r="S564" s="363">
        <v>105</v>
      </c>
      <c r="T564" s="363">
        <v>1</v>
      </c>
      <c r="U564" s="363"/>
      <c r="V564" s="311">
        <v>3500</v>
      </c>
      <c r="W564" s="311">
        <v>0.66654000000000002</v>
      </c>
      <c r="X564" s="363" t="s">
        <v>5093</v>
      </c>
      <c r="Y564" s="363"/>
      <c r="Z564" s="363"/>
      <c r="AA564" s="363">
        <v>2</v>
      </c>
    </row>
    <row r="565" spans="1:27" ht="14.1" customHeight="1">
      <c r="A565" s="363" t="s">
        <v>5089</v>
      </c>
      <c r="B565" s="363" t="s">
        <v>5336</v>
      </c>
      <c r="C565" s="363">
        <v>180</v>
      </c>
      <c r="D565" s="363">
        <v>0.2</v>
      </c>
      <c r="E565" s="363">
        <v>0</v>
      </c>
      <c r="F565" s="363">
        <v>1</v>
      </c>
      <c r="G565" s="363">
        <v>2.5</v>
      </c>
      <c r="H565" s="363">
        <v>4.1651104348962896E-3</v>
      </c>
      <c r="I565" s="363">
        <v>4.3632343109901396E-3</v>
      </c>
      <c r="J565" s="363">
        <v>4.6831531222826699E-3</v>
      </c>
      <c r="K565" s="363">
        <f t="shared" si="6"/>
        <v>1.1000000000000001</v>
      </c>
      <c r="L565" s="363">
        <v>7.5</v>
      </c>
      <c r="M565" s="363" t="s">
        <v>291</v>
      </c>
      <c r="N565" s="363">
        <v>7.3</v>
      </c>
      <c r="O565" s="363">
        <v>4.3</v>
      </c>
      <c r="P565" s="363">
        <v>1.1000000000000001</v>
      </c>
      <c r="Q565" s="363" t="s">
        <v>5092</v>
      </c>
      <c r="R565" s="363">
        <v>-55</v>
      </c>
      <c r="S565" s="363">
        <v>105</v>
      </c>
      <c r="T565" s="363">
        <v>1</v>
      </c>
      <c r="U565" s="363"/>
      <c r="V565" s="311">
        <v>3500</v>
      </c>
      <c r="W565" s="311">
        <v>0.68930999999999998</v>
      </c>
      <c r="X565" s="363" t="s">
        <v>5093</v>
      </c>
      <c r="Y565" s="363"/>
      <c r="Z565" s="363"/>
      <c r="AA565" s="363">
        <v>2</v>
      </c>
    </row>
    <row r="566" spans="1:27" ht="14.1" customHeight="1">
      <c r="A566" s="363" t="s">
        <v>5089</v>
      </c>
      <c r="B566" s="363" t="s">
        <v>5337</v>
      </c>
      <c r="C566" s="363">
        <v>180</v>
      </c>
      <c r="D566" s="363">
        <v>0.2</v>
      </c>
      <c r="E566" s="363">
        <v>0</v>
      </c>
      <c r="F566" s="363">
        <v>1</v>
      </c>
      <c r="G566" s="363">
        <v>2.5</v>
      </c>
      <c r="H566" s="363">
        <v>4.2058534795055098E-3</v>
      </c>
      <c r="I566" s="363">
        <v>4.2126477193837096E-3</v>
      </c>
      <c r="J566" s="363">
        <v>4.3356586987749702E-3</v>
      </c>
      <c r="K566" s="363">
        <f t="shared" si="6"/>
        <v>1</v>
      </c>
      <c r="L566" s="363">
        <v>7.5</v>
      </c>
      <c r="M566" s="363" t="s">
        <v>291</v>
      </c>
      <c r="N566" s="363">
        <v>7.3</v>
      </c>
      <c r="O566" s="363">
        <v>4.3</v>
      </c>
      <c r="P566" s="363">
        <v>1</v>
      </c>
      <c r="Q566" s="363" t="s">
        <v>5092</v>
      </c>
      <c r="R566" s="363">
        <v>-55</v>
      </c>
      <c r="S566" s="363">
        <v>105</v>
      </c>
      <c r="T566" s="363">
        <v>1</v>
      </c>
      <c r="U566" s="363"/>
      <c r="V566" s="311">
        <v>3500</v>
      </c>
      <c r="W566" s="311">
        <v>0.54949999999999999</v>
      </c>
      <c r="X566" s="363" t="s">
        <v>5093</v>
      </c>
      <c r="Y566" s="363"/>
      <c r="Z566" s="363"/>
      <c r="AA566" s="363">
        <v>2</v>
      </c>
    </row>
    <row r="567" spans="1:27" ht="14.1" customHeight="1">
      <c r="A567" s="363" t="s">
        <v>5089</v>
      </c>
      <c r="B567" s="363" t="s">
        <v>5338</v>
      </c>
      <c r="C567" s="363">
        <v>180</v>
      </c>
      <c r="D567" s="363">
        <v>0.2</v>
      </c>
      <c r="E567" s="363">
        <v>0</v>
      </c>
      <c r="F567" s="363">
        <v>1</v>
      </c>
      <c r="G567" s="363">
        <v>4</v>
      </c>
      <c r="H567" s="363">
        <v>4.3569178162159898E-3</v>
      </c>
      <c r="I567" s="363">
        <v>4.5892340963124001E-3</v>
      </c>
      <c r="J567" s="363">
        <v>5.1550594306276802E-3</v>
      </c>
      <c r="K567" s="363">
        <f t="shared" si="6"/>
        <v>1.9</v>
      </c>
      <c r="L567" s="363">
        <v>6.3</v>
      </c>
      <c r="M567" s="363" t="s">
        <v>291</v>
      </c>
      <c r="N567" s="363">
        <v>7.3</v>
      </c>
      <c r="O567" s="363">
        <v>4.3</v>
      </c>
      <c r="P567" s="363">
        <v>1.9</v>
      </c>
      <c r="Q567" s="363" t="s">
        <v>5092</v>
      </c>
      <c r="R567" s="363">
        <v>-55</v>
      </c>
      <c r="S567" s="363">
        <v>105</v>
      </c>
      <c r="T567" s="363">
        <v>1</v>
      </c>
      <c r="U567" s="363"/>
      <c r="V567" s="311">
        <v>3500</v>
      </c>
      <c r="W567" s="311">
        <v>0.73345000000000005</v>
      </c>
      <c r="X567" s="363" t="s">
        <v>5093</v>
      </c>
      <c r="Y567" s="363"/>
      <c r="Z567" s="363"/>
      <c r="AA567" s="363">
        <v>2</v>
      </c>
    </row>
    <row r="568" spans="1:27" ht="14.1" customHeight="1">
      <c r="A568" s="363" t="s">
        <v>5089</v>
      </c>
      <c r="B568" s="363" t="s">
        <v>5339</v>
      </c>
      <c r="C568" s="363">
        <v>180</v>
      </c>
      <c r="D568" s="363">
        <v>0.2</v>
      </c>
      <c r="E568" s="363">
        <v>0</v>
      </c>
      <c r="F568" s="363">
        <v>1</v>
      </c>
      <c r="G568" s="363">
        <v>2</v>
      </c>
      <c r="H568" s="363">
        <v>5.4077007185196896E-3</v>
      </c>
      <c r="I568" s="363">
        <v>5.2426922961966004E-3</v>
      </c>
      <c r="J568" s="363">
        <v>5.3577991178467002E-3</v>
      </c>
      <c r="K568" s="363">
        <f t="shared" si="6"/>
        <v>1.9</v>
      </c>
      <c r="L568" s="363">
        <v>6.3</v>
      </c>
      <c r="M568" s="363" t="s">
        <v>291</v>
      </c>
      <c r="N568" s="363">
        <v>7.3</v>
      </c>
      <c r="O568" s="363">
        <v>4.3</v>
      </c>
      <c r="P568" s="363">
        <v>1.9</v>
      </c>
      <c r="Q568" s="363" t="s">
        <v>5092</v>
      </c>
      <c r="R568" s="363">
        <v>-55</v>
      </c>
      <c r="S568" s="363">
        <v>105</v>
      </c>
      <c r="T568" s="363">
        <v>1</v>
      </c>
      <c r="U568" s="363"/>
      <c r="V568" s="311">
        <v>3500</v>
      </c>
      <c r="W568" s="311">
        <v>0.56055999999999995</v>
      </c>
      <c r="X568" s="363" t="s">
        <v>5093</v>
      </c>
      <c r="Y568" s="363"/>
      <c r="Z568" s="363"/>
      <c r="AA568" s="363">
        <v>2</v>
      </c>
    </row>
    <row r="569" spans="1:27" ht="14.1" customHeight="1">
      <c r="A569" s="363" t="s">
        <v>5089</v>
      </c>
      <c r="B569" s="363" t="s">
        <v>5340</v>
      </c>
      <c r="C569" s="363">
        <v>180</v>
      </c>
      <c r="D569" s="363">
        <v>0.2</v>
      </c>
      <c r="E569" s="363">
        <v>0</v>
      </c>
      <c r="F569" s="363">
        <v>1</v>
      </c>
      <c r="G569" s="363">
        <v>4</v>
      </c>
      <c r="H569" s="363">
        <v>6.9763513259889299E-3</v>
      </c>
      <c r="I569" s="363">
        <v>7.3250785765024704E-3</v>
      </c>
      <c r="J569" s="363">
        <v>7.60980781226987E-3</v>
      </c>
      <c r="K569" s="363">
        <f t="shared" si="6"/>
        <v>1.4</v>
      </c>
      <c r="L569" s="363">
        <v>5.0999999999999996</v>
      </c>
      <c r="M569" s="363" t="s">
        <v>291</v>
      </c>
      <c r="N569" s="363">
        <v>7.3</v>
      </c>
      <c r="O569" s="363">
        <v>4.3</v>
      </c>
      <c r="P569" s="363">
        <v>1.4</v>
      </c>
      <c r="Q569" s="363" t="s">
        <v>5092</v>
      </c>
      <c r="R569" s="363">
        <v>-55</v>
      </c>
      <c r="S569" s="363">
        <v>105</v>
      </c>
      <c r="T569" s="363">
        <v>1</v>
      </c>
      <c r="U569" s="363"/>
      <c r="V569" s="311">
        <v>3500</v>
      </c>
      <c r="W569" s="311">
        <v>0.69443999999999995</v>
      </c>
      <c r="X569" s="363" t="s">
        <v>5093</v>
      </c>
      <c r="Y569" s="363"/>
      <c r="Z569" s="363"/>
      <c r="AA569" s="363">
        <v>2</v>
      </c>
    </row>
    <row r="570" spans="1:27" ht="14.1" customHeight="1">
      <c r="A570" s="363" t="s">
        <v>5089</v>
      </c>
      <c r="B570" s="363" t="s">
        <v>5341</v>
      </c>
      <c r="C570" s="363">
        <v>180</v>
      </c>
      <c r="D570" s="363">
        <v>0.2</v>
      </c>
      <c r="E570" s="363">
        <v>0</v>
      </c>
      <c r="F570" s="363">
        <v>1</v>
      </c>
      <c r="G570" s="363">
        <v>6.3</v>
      </c>
      <c r="H570" s="363">
        <v>7.0524734974612398E-3</v>
      </c>
      <c r="I570" s="363">
        <v>7.4847125465019202E-3</v>
      </c>
      <c r="J570" s="363">
        <v>7.8792467192553405E-3</v>
      </c>
      <c r="K570" s="363">
        <f t="shared" si="6"/>
        <v>1.9</v>
      </c>
      <c r="L570" s="363">
        <v>5.0999999999999996</v>
      </c>
      <c r="M570" s="363" t="s">
        <v>291</v>
      </c>
      <c r="N570" s="363">
        <v>7.3</v>
      </c>
      <c r="O570" s="363">
        <v>4.3</v>
      </c>
      <c r="P570" s="363">
        <v>1.9</v>
      </c>
      <c r="Q570" s="363" t="s">
        <v>5092</v>
      </c>
      <c r="R570" s="363">
        <v>-55</v>
      </c>
      <c r="S570" s="363">
        <v>105</v>
      </c>
      <c r="T570" s="363">
        <v>1</v>
      </c>
      <c r="U570" s="363"/>
      <c r="V570" s="311">
        <v>3500</v>
      </c>
      <c r="W570" s="311">
        <v>0.65239999999999998</v>
      </c>
      <c r="X570" s="363" t="s">
        <v>5093</v>
      </c>
      <c r="Y570" s="363"/>
      <c r="Z570" s="363"/>
      <c r="AA570" s="363">
        <v>2</v>
      </c>
    </row>
    <row r="571" spans="1:27" ht="14.1" customHeight="1">
      <c r="A571" s="363" t="s">
        <v>5089</v>
      </c>
      <c r="B571" s="363" t="s">
        <v>5342</v>
      </c>
      <c r="C571" s="363">
        <v>180</v>
      </c>
      <c r="D571" s="363">
        <v>0.2</v>
      </c>
      <c r="E571" s="363">
        <v>0</v>
      </c>
      <c r="F571" s="363">
        <v>1</v>
      </c>
      <c r="G571" s="363">
        <v>4</v>
      </c>
      <c r="H571" s="363">
        <v>9.28490309465849E-3</v>
      </c>
      <c r="I571" s="363">
        <v>1.11722550534856E-2</v>
      </c>
      <c r="J571" s="363">
        <v>1.2693131787708201E-2</v>
      </c>
      <c r="K571" s="363">
        <f t="shared" si="6"/>
        <v>1.9</v>
      </c>
      <c r="L571" s="363">
        <v>5.6</v>
      </c>
      <c r="M571" s="363" t="s">
        <v>291</v>
      </c>
      <c r="N571" s="363">
        <v>7.3</v>
      </c>
      <c r="O571" s="363">
        <v>4.3</v>
      </c>
      <c r="P571" s="363">
        <v>1.9</v>
      </c>
      <c r="Q571" s="363" t="s">
        <v>5092</v>
      </c>
      <c r="R571" s="363">
        <v>-55</v>
      </c>
      <c r="S571" s="363">
        <v>105</v>
      </c>
      <c r="T571" s="363">
        <v>1</v>
      </c>
      <c r="U571" s="363"/>
      <c r="V571" s="311">
        <v>3500</v>
      </c>
      <c r="W571" s="311">
        <v>0.56055999999999995</v>
      </c>
      <c r="X571" s="363" t="s">
        <v>5093</v>
      </c>
      <c r="Y571" s="363"/>
      <c r="Z571" s="363"/>
      <c r="AA571" s="363">
        <v>2</v>
      </c>
    </row>
    <row r="572" spans="1:27" ht="14.1" customHeight="1">
      <c r="A572" s="363" t="s">
        <v>5089</v>
      </c>
      <c r="B572" s="363" t="s">
        <v>5343</v>
      </c>
      <c r="C572" s="363">
        <v>180</v>
      </c>
      <c r="D572" s="363">
        <v>0.2</v>
      </c>
      <c r="E572" s="363">
        <v>0</v>
      </c>
      <c r="F572" s="363">
        <v>1</v>
      </c>
      <c r="G572" s="363">
        <v>4</v>
      </c>
      <c r="H572" s="363">
        <v>1.0674409243832899E-2</v>
      </c>
      <c r="I572" s="363">
        <v>1.11651128887502E-2</v>
      </c>
      <c r="J572" s="363">
        <v>1.15126114139924E-2</v>
      </c>
      <c r="K572" s="363">
        <f t="shared" si="6"/>
        <v>1.9</v>
      </c>
      <c r="L572" s="363">
        <v>5.0999999999999996</v>
      </c>
      <c r="M572" s="363" t="s">
        <v>291</v>
      </c>
      <c r="N572" s="363">
        <v>7.3</v>
      </c>
      <c r="O572" s="363">
        <v>4.3</v>
      </c>
      <c r="P572" s="363">
        <v>1.9</v>
      </c>
      <c r="Q572" s="363" t="s">
        <v>5092</v>
      </c>
      <c r="R572" s="363">
        <v>-55</v>
      </c>
      <c r="S572" s="363">
        <v>105</v>
      </c>
      <c r="T572" s="363">
        <v>1</v>
      </c>
      <c r="U572" s="363"/>
      <c r="V572" s="311">
        <v>3500</v>
      </c>
      <c r="W572" s="311">
        <v>0.48846000000000001</v>
      </c>
      <c r="X572" s="363" t="s">
        <v>5093</v>
      </c>
      <c r="Y572" s="363"/>
      <c r="Z572" s="363"/>
      <c r="AA572" s="363">
        <v>2</v>
      </c>
    </row>
    <row r="573" spans="1:27" ht="14.1" customHeight="1">
      <c r="A573" s="363" t="s">
        <v>5089</v>
      </c>
      <c r="B573" s="373" t="s">
        <v>5344</v>
      </c>
      <c r="C573" s="373">
        <v>180</v>
      </c>
      <c r="D573" s="368">
        <v>0.2</v>
      </c>
      <c r="E573" s="368">
        <v>0</v>
      </c>
      <c r="F573" s="368">
        <v>1</v>
      </c>
      <c r="G573" s="373">
        <v>16</v>
      </c>
      <c r="H573" s="369">
        <v>0.1</v>
      </c>
      <c r="I573" s="373">
        <v>0.1</v>
      </c>
      <c r="J573" s="373">
        <v>0.1</v>
      </c>
      <c r="K573" s="373">
        <v>2.7</v>
      </c>
      <c r="L573" s="373">
        <v>5</v>
      </c>
      <c r="M573" s="373" t="s">
        <v>5345</v>
      </c>
      <c r="N573" s="374">
        <v>8</v>
      </c>
      <c r="O573" s="374">
        <v>8</v>
      </c>
      <c r="P573" s="375">
        <v>9</v>
      </c>
      <c r="Q573" s="371" t="s">
        <v>5107</v>
      </c>
      <c r="R573" s="372">
        <v>-55</v>
      </c>
      <c r="S573" s="372">
        <v>105</v>
      </c>
      <c r="T573" s="372">
        <v>0</v>
      </c>
      <c r="U573" s="371">
        <v>3.5</v>
      </c>
      <c r="V573" s="311">
        <v>1</v>
      </c>
      <c r="W573" s="311">
        <v>1</v>
      </c>
      <c r="X573" s="363"/>
      <c r="Y573" s="363"/>
      <c r="Z573" s="324"/>
      <c r="AA573" s="363">
        <v>2</v>
      </c>
    </row>
    <row r="574" spans="1:27" ht="14.1" customHeight="1">
      <c r="A574" s="363" t="s">
        <v>5089</v>
      </c>
      <c r="B574" s="368" t="s">
        <v>5346</v>
      </c>
      <c r="C574" s="368">
        <v>180</v>
      </c>
      <c r="D574" s="368">
        <v>0.2</v>
      </c>
      <c r="E574" s="368">
        <v>0</v>
      </c>
      <c r="F574" s="368">
        <v>1</v>
      </c>
      <c r="G574" s="368">
        <v>16</v>
      </c>
      <c r="H574" s="369">
        <v>0.11</v>
      </c>
      <c r="I574" s="368">
        <v>0.11</v>
      </c>
      <c r="J574" s="368">
        <v>0.11</v>
      </c>
      <c r="K574" s="368">
        <v>2.6</v>
      </c>
      <c r="L574" s="368">
        <v>4.46</v>
      </c>
      <c r="M574" s="368" t="s">
        <v>5347</v>
      </c>
      <c r="N574" s="370">
        <v>6.3</v>
      </c>
      <c r="O574" s="370">
        <v>6.3</v>
      </c>
      <c r="P574" s="371">
        <v>10</v>
      </c>
      <c r="Q574" s="371" t="s">
        <v>5107</v>
      </c>
      <c r="R574" s="372">
        <v>-55</v>
      </c>
      <c r="S574" s="372">
        <v>105</v>
      </c>
      <c r="T574" s="372">
        <v>1</v>
      </c>
      <c r="U574" s="371">
        <v>0</v>
      </c>
      <c r="V574" s="311">
        <v>500</v>
      </c>
      <c r="W574" s="311">
        <v>0.56077999999999995</v>
      </c>
      <c r="X574" s="363"/>
      <c r="Y574" s="363"/>
      <c r="Z574" s="324"/>
      <c r="AA574" s="363">
        <v>2</v>
      </c>
    </row>
    <row r="575" spans="1:27" ht="14.1" customHeight="1">
      <c r="A575" s="363" t="s">
        <v>5089</v>
      </c>
      <c r="B575" s="373" t="s">
        <v>5348</v>
      </c>
      <c r="C575" s="373">
        <v>180</v>
      </c>
      <c r="D575" s="368">
        <v>0.2</v>
      </c>
      <c r="E575" s="368">
        <v>0</v>
      </c>
      <c r="F575" s="368">
        <v>1</v>
      </c>
      <c r="G575" s="373">
        <v>6.3</v>
      </c>
      <c r="H575" s="369">
        <v>0.15</v>
      </c>
      <c r="I575" s="373">
        <v>0.15</v>
      </c>
      <c r="J575" s="373">
        <v>0.15</v>
      </c>
      <c r="K575" s="373">
        <v>2.1</v>
      </c>
      <c r="L575" s="373">
        <v>3.15</v>
      </c>
      <c r="M575" s="373" t="s">
        <v>5146</v>
      </c>
      <c r="N575" s="374">
        <v>5</v>
      </c>
      <c r="O575" s="374">
        <v>5</v>
      </c>
      <c r="P575" s="375">
        <v>6</v>
      </c>
      <c r="Q575" s="371" t="s">
        <v>5107</v>
      </c>
      <c r="R575" s="372">
        <v>-55</v>
      </c>
      <c r="S575" s="372">
        <v>105</v>
      </c>
      <c r="T575" s="372">
        <v>1</v>
      </c>
      <c r="U575" s="371">
        <v>0</v>
      </c>
      <c r="V575" s="311">
        <v>1500</v>
      </c>
      <c r="W575" s="311">
        <v>0.29063</v>
      </c>
      <c r="X575" s="363"/>
      <c r="Y575" s="363"/>
      <c r="Z575" s="324"/>
      <c r="AA575" s="363">
        <v>2</v>
      </c>
    </row>
    <row r="576" spans="1:27" ht="14.1" customHeight="1">
      <c r="A576" s="363" t="s">
        <v>5089</v>
      </c>
      <c r="B576" s="373" t="s">
        <v>499</v>
      </c>
      <c r="C576" s="373">
        <v>180</v>
      </c>
      <c r="D576" s="368">
        <v>0.2</v>
      </c>
      <c r="E576" s="368">
        <v>0</v>
      </c>
      <c r="F576" s="368">
        <v>1</v>
      </c>
      <c r="G576" s="373">
        <v>16</v>
      </c>
      <c r="H576" s="369">
        <v>0.16</v>
      </c>
      <c r="I576" s="373">
        <v>0.16</v>
      </c>
      <c r="J576" s="373">
        <v>0.16</v>
      </c>
      <c r="K576" s="373">
        <v>4.0999999999999996</v>
      </c>
      <c r="L576" s="373">
        <v>4.3600000000000003</v>
      </c>
      <c r="M576" s="373" t="s">
        <v>5171</v>
      </c>
      <c r="N576" s="374">
        <v>8</v>
      </c>
      <c r="O576" s="374">
        <v>8</v>
      </c>
      <c r="P576" s="375">
        <v>12</v>
      </c>
      <c r="Q576" s="371" t="s">
        <v>5107</v>
      </c>
      <c r="R576" s="372">
        <v>-55</v>
      </c>
      <c r="S576" s="372">
        <v>105</v>
      </c>
      <c r="T576" s="372">
        <v>0</v>
      </c>
      <c r="U576" s="371">
        <v>3.5</v>
      </c>
      <c r="V576" s="311">
        <v>1</v>
      </c>
      <c r="W576" s="311">
        <v>1.06</v>
      </c>
      <c r="X576" s="363"/>
      <c r="Y576" s="363"/>
      <c r="Z576" s="324"/>
      <c r="AA576" s="363">
        <v>2</v>
      </c>
    </row>
    <row r="577" spans="1:27" ht="14.1" customHeight="1">
      <c r="A577" s="363" t="s">
        <v>5089</v>
      </c>
      <c r="B577" s="368" t="s">
        <v>5349</v>
      </c>
      <c r="C577" s="368">
        <v>180</v>
      </c>
      <c r="D577" s="368">
        <v>0.2</v>
      </c>
      <c r="E577" s="368">
        <v>0</v>
      </c>
      <c r="F577" s="368">
        <v>1</v>
      </c>
      <c r="G577" s="368">
        <v>25</v>
      </c>
      <c r="H577" s="369">
        <v>0.16</v>
      </c>
      <c r="I577" s="368">
        <v>0.16</v>
      </c>
      <c r="J577" s="368">
        <v>0.16</v>
      </c>
      <c r="K577" s="368">
        <v>4.0999999999999996</v>
      </c>
      <c r="L577" s="368">
        <v>4.6500000000000004</v>
      </c>
      <c r="M577" s="368" t="s">
        <v>5171</v>
      </c>
      <c r="N577" s="370">
        <v>8</v>
      </c>
      <c r="O577" s="370">
        <v>8</v>
      </c>
      <c r="P577" s="371">
        <v>12</v>
      </c>
      <c r="Q577" s="371" t="s">
        <v>5107</v>
      </c>
      <c r="R577" s="372">
        <v>-55</v>
      </c>
      <c r="S577" s="372">
        <v>105</v>
      </c>
      <c r="T577" s="372">
        <v>0</v>
      </c>
      <c r="U577" s="371">
        <v>3.5</v>
      </c>
      <c r="V577" s="311">
        <v>1</v>
      </c>
      <c r="W577" s="311">
        <v>1.53</v>
      </c>
      <c r="X577" s="363"/>
      <c r="Y577" s="363"/>
      <c r="Z577" s="324"/>
      <c r="AA577" s="363">
        <v>2</v>
      </c>
    </row>
    <row r="578" spans="1:27" ht="14.1" customHeight="1">
      <c r="A578" s="363" t="s">
        <v>5089</v>
      </c>
      <c r="B578" s="368" t="s">
        <v>5350</v>
      </c>
      <c r="C578" s="368">
        <v>180</v>
      </c>
      <c r="D578" s="368">
        <v>0.2</v>
      </c>
      <c r="E578" s="368">
        <v>0</v>
      </c>
      <c r="F578" s="368">
        <v>1</v>
      </c>
      <c r="G578" s="368">
        <v>25</v>
      </c>
      <c r="H578" s="369">
        <v>0.16</v>
      </c>
      <c r="I578" s="368">
        <v>0.16</v>
      </c>
      <c r="J578" s="368">
        <v>0.16</v>
      </c>
      <c r="K578" s="368">
        <v>4.4000000000000004</v>
      </c>
      <c r="L578" s="368">
        <v>4.6500000000000004</v>
      </c>
      <c r="M578" s="368" t="s">
        <v>5171</v>
      </c>
      <c r="N578" s="370">
        <v>8</v>
      </c>
      <c r="O578" s="370">
        <v>8</v>
      </c>
      <c r="P578" s="371">
        <v>12</v>
      </c>
      <c r="Q578" s="371" t="s">
        <v>5107</v>
      </c>
      <c r="R578" s="372">
        <v>-55</v>
      </c>
      <c r="S578" s="372">
        <v>105</v>
      </c>
      <c r="T578" s="372">
        <v>1</v>
      </c>
      <c r="U578" s="371">
        <v>0</v>
      </c>
      <c r="V578" s="311">
        <v>400</v>
      </c>
      <c r="W578" s="311">
        <v>0.83069999999999999</v>
      </c>
      <c r="X578" s="363"/>
      <c r="Y578" s="363"/>
      <c r="Z578" s="324"/>
      <c r="AA578" s="363">
        <v>2</v>
      </c>
    </row>
    <row r="579" spans="1:27" ht="14.1" customHeight="1">
      <c r="A579" s="363" t="s">
        <v>5089</v>
      </c>
      <c r="B579" s="373" t="s">
        <v>498</v>
      </c>
      <c r="C579" s="373">
        <v>180</v>
      </c>
      <c r="D579" s="368">
        <v>0.2</v>
      </c>
      <c r="E579" s="368">
        <v>0</v>
      </c>
      <c r="F579" s="368">
        <v>1</v>
      </c>
      <c r="G579" s="373">
        <v>2.5</v>
      </c>
      <c r="H579" s="369">
        <v>0.19</v>
      </c>
      <c r="I579" s="373">
        <v>0.19</v>
      </c>
      <c r="J579" s="373">
        <v>0.19</v>
      </c>
      <c r="K579" s="373">
        <v>2.1</v>
      </c>
      <c r="L579" s="373">
        <v>2.8</v>
      </c>
      <c r="M579" s="373" t="s">
        <v>5146</v>
      </c>
      <c r="N579" s="374">
        <v>5</v>
      </c>
      <c r="O579" s="374">
        <v>5</v>
      </c>
      <c r="P579" s="375">
        <v>6</v>
      </c>
      <c r="Q579" s="371" t="s">
        <v>5107</v>
      </c>
      <c r="R579" s="372">
        <v>-55</v>
      </c>
      <c r="S579" s="372">
        <v>105</v>
      </c>
      <c r="T579" s="372">
        <v>1</v>
      </c>
      <c r="U579" s="371">
        <v>0</v>
      </c>
      <c r="V579" s="311">
        <v>1500</v>
      </c>
      <c r="W579" s="311">
        <v>0.54810000000000003</v>
      </c>
      <c r="X579" s="363"/>
      <c r="Y579" s="363"/>
      <c r="Z579" s="324"/>
      <c r="AA579" s="363">
        <v>2</v>
      </c>
    </row>
    <row r="580" spans="1:27" ht="14.1" customHeight="1">
      <c r="A580" s="363" t="s">
        <v>5089</v>
      </c>
      <c r="B580" s="368" t="s">
        <v>5351</v>
      </c>
      <c r="C580" s="368">
        <v>180</v>
      </c>
      <c r="D580" s="368">
        <v>0.2</v>
      </c>
      <c r="E580" s="368">
        <v>0</v>
      </c>
      <c r="F580" s="368">
        <v>1</v>
      </c>
      <c r="G580" s="368">
        <v>16</v>
      </c>
      <c r="H580" s="369">
        <v>0.22</v>
      </c>
      <c r="I580" s="368">
        <v>0.22</v>
      </c>
      <c r="J580" s="368">
        <v>0.22</v>
      </c>
      <c r="K580" s="368">
        <v>2.5</v>
      </c>
      <c r="L580" s="368">
        <v>3.3</v>
      </c>
      <c r="M580" s="368" t="s">
        <v>5106</v>
      </c>
      <c r="N580" s="370">
        <v>6.3</v>
      </c>
      <c r="O580" s="370">
        <v>6.3</v>
      </c>
      <c r="P580" s="371">
        <v>6</v>
      </c>
      <c r="Q580" s="371" t="s">
        <v>5107</v>
      </c>
      <c r="R580" s="372">
        <v>-55</v>
      </c>
      <c r="S580" s="372">
        <v>105</v>
      </c>
      <c r="T580" s="372">
        <v>0</v>
      </c>
      <c r="U580" s="371">
        <v>2.5</v>
      </c>
      <c r="V580" s="311">
        <v>1</v>
      </c>
      <c r="W580" s="311">
        <v>0.65</v>
      </c>
      <c r="X580" s="363"/>
      <c r="Y580" s="363"/>
      <c r="Z580" s="324"/>
      <c r="AA580" s="363">
        <v>2</v>
      </c>
    </row>
    <row r="581" spans="1:27" ht="14.1" customHeight="1">
      <c r="A581" s="363" t="s">
        <v>5089</v>
      </c>
      <c r="B581" s="368" t="s">
        <v>5352</v>
      </c>
      <c r="C581" s="368">
        <v>180</v>
      </c>
      <c r="D581" s="368">
        <v>0.2</v>
      </c>
      <c r="E581" s="368">
        <v>0</v>
      </c>
      <c r="F581" s="368">
        <v>1</v>
      </c>
      <c r="G581" s="368">
        <v>16</v>
      </c>
      <c r="H581" s="369">
        <v>0.22</v>
      </c>
      <c r="I581" s="368">
        <v>0.22</v>
      </c>
      <c r="J581" s="368">
        <v>0.22</v>
      </c>
      <c r="K581" s="368">
        <v>2.7</v>
      </c>
      <c r="L581" s="368">
        <v>3.3</v>
      </c>
      <c r="M581" s="368" t="s">
        <v>5106</v>
      </c>
      <c r="N581" s="370">
        <v>6.3</v>
      </c>
      <c r="O581" s="370">
        <v>6.3</v>
      </c>
      <c r="P581" s="371">
        <v>6</v>
      </c>
      <c r="Q581" s="371" t="s">
        <v>5107</v>
      </c>
      <c r="R581" s="372">
        <v>-55</v>
      </c>
      <c r="S581" s="372">
        <v>105</v>
      </c>
      <c r="T581" s="372">
        <v>1</v>
      </c>
      <c r="U581" s="371">
        <v>0</v>
      </c>
      <c r="V581" s="311">
        <v>1000</v>
      </c>
      <c r="W581" s="311">
        <v>0.43125000000000002</v>
      </c>
      <c r="X581" s="363"/>
      <c r="Y581" s="363"/>
      <c r="Z581" s="324"/>
      <c r="AA581" s="363">
        <v>2</v>
      </c>
    </row>
    <row r="582" spans="1:27" ht="14.1" customHeight="1">
      <c r="A582" s="363" t="s">
        <v>5089</v>
      </c>
      <c r="B582" s="373" t="s">
        <v>497</v>
      </c>
      <c r="C582" s="373">
        <v>180</v>
      </c>
      <c r="D582" s="368">
        <v>0.2</v>
      </c>
      <c r="E582" s="368">
        <v>0</v>
      </c>
      <c r="F582" s="368">
        <v>1</v>
      </c>
      <c r="G582" s="373">
        <v>2.5</v>
      </c>
      <c r="H582" s="369">
        <v>0.24</v>
      </c>
      <c r="I582" s="373">
        <v>0.24</v>
      </c>
      <c r="J582" s="373">
        <v>0.24</v>
      </c>
      <c r="K582" s="373">
        <v>2.1</v>
      </c>
      <c r="L582" s="373">
        <v>2.2000000000000002</v>
      </c>
      <c r="M582" s="373" t="s">
        <v>5146</v>
      </c>
      <c r="N582" s="374">
        <v>5</v>
      </c>
      <c r="O582" s="374">
        <v>5</v>
      </c>
      <c r="P582" s="375">
        <v>6</v>
      </c>
      <c r="Q582" s="371" t="s">
        <v>5107</v>
      </c>
      <c r="R582" s="372">
        <v>-55</v>
      </c>
      <c r="S582" s="372">
        <v>105</v>
      </c>
      <c r="T582" s="372">
        <v>1</v>
      </c>
      <c r="U582" s="371">
        <v>0</v>
      </c>
      <c r="V582" s="311">
        <v>1500</v>
      </c>
      <c r="W582" s="311">
        <v>0.27744000000000002</v>
      </c>
      <c r="X582" s="363"/>
      <c r="Y582" s="363"/>
      <c r="Z582" s="324"/>
      <c r="AA582" s="363">
        <v>2</v>
      </c>
    </row>
    <row r="583" spans="1:27" ht="14.1" customHeight="1">
      <c r="A583" s="363" t="s">
        <v>5089</v>
      </c>
      <c r="B583" s="368" t="s">
        <v>5353</v>
      </c>
      <c r="C583" s="368">
        <v>180</v>
      </c>
      <c r="D583" s="368">
        <v>0.2</v>
      </c>
      <c r="E583" s="368">
        <v>0</v>
      </c>
      <c r="F583" s="368">
        <v>1</v>
      </c>
      <c r="G583" s="368">
        <v>20</v>
      </c>
      <c r="H583" s="369">
        <v>0.25</v>
      </c>
      <c r="I583" s="368">
        <v>0.25</v>
      </c>
      <c r="J583" s="368">
        <v>0.25</v>
      </c>
      <c r="K583" s="368">
        <v>2.8</v>
      </c>
      <c r="L583" s="368">
        <v>3.2</v>
      </c>
      <c r="M583" s="368" t="s">
        <v>5117</v>
      </c>
      <c r="N583" s="370">
        <v>8</v>
      </c>
      <c r="O583" s="370">
        <v>8</v>
      </c>
      <c r="P583" s="371">
        <v>7</v>
      </c>
      <c r="Q583" s="371" t="s">
        <v>5107</v>
      </c>
      <c r="R583" s="372">
        <v>-55</v>
      </c>
      <c r="S583" s="372">
        <v>105</v>
      </c>
      <c r="T583" s="372">
        <v>0</v>
      </c>
      <c r="U583" s="371">
        <v>3.5</v>
      </c>
      <c r="V583" s="311">
        <v>1</v>
      </c>
      <c r="W583" s="311">
        <v>1.25</v>
      </c>
      <c r="X583" s="363"/>
      <c r="Y583" s="363"/>
      <c r="Z583" s="324"/>
      <c r="AA583" s="363">
        <v>2</v>
      </c>
    </row>
    <row r="584" spans="1:27" ht="14.1" customHeight="1">
      <c r="A584" s="363" t="s">
        <v>5089</v>
      </c>
      <c r="B584" s="368" t="s">
        <v>5354</v>
      </c>
      <c r="C584" s="368">
        <v>180</v>
      </c>
      <c r="D584" s="368">
        <v>0.2</v>
      </c>
      <c r="E584" s="368">
        <v>0</v>
      </c>
      <c r="F584" s="368">
        <v>1</v>
      </c>
      <c r="G584" s="368">
        <v>20</v>
      </c>
      <c r="H584" s="369">
        <v>0.25</v>
      </c>
      <c r="I584" s="368">
        <v>0.25</v>
      </c>
      <c r="J584" s="368">
        <v>0.25</v>
      </c>
      <c r="K584" s="368">
        <v>4.3</v>
      </c>
      <c r="L584" s="368">
        <v>3.2</v>
      </c>
      <c r="M584" s="368" t="s">
        <v>5117</v>
      </c>
      <c r="N584" s="370">
        <v>8</v>
      </c>
      <c r="O584" s="370">
        <v>8</v>
      </c>
      <c r="P584" s="371">
        <v>7</v>
      </c>
      <c r="Q584" s="371" t="s">
        <v>5107</v>
      </c>
      <c r="R584" s="372">
        <v>-55</v>
      </c>
      <c r="S584" s="372">
        <v>105</v>
      </c>
      <c r="T584" s="372">
        <v>1</v>
      </c>
      <c r="U584" s="371">
        <v>0</v>
      </c>
      <c r="V584" s="311">
        <v>1000</v>
      </c>
      <c r="W584" s="311">
        <v>0.50280000000000002</v>
      </c>
      <c r="X584" s="363"/>
      <c r="Y584" s="363"/>
      <c r="Z584" s="324"/>
      <c r="AA584" s="363">
        <v>2</v>
      </c>
    </row>
    <row r="585" spans="1:27" ht="14.1" customHeight="1">
      <c r="A585" s="363" t="s">
        <v>5089</v>
      </c>
      <c r="B585" s="373" t="s">
        <v>496</v>
      </c>
      <c r="C585" s="373">
        <v>180</v>
      </c>
      <c r="D585" s="368">
        <v>0.2</v>
      </c>
      <c r="E585" s="368">
        <v>0</v>
      </c>
      <c r="F585" s="368">
        <v>1</v>
      </c>
      <c r="G585" s="373">
        <v>2.5</v>
      </c>
      <c r="H585" s="369">
        <v>0.3</v>
      </c>
      <c r="I585" s="373">
        <v>0.3</v>
      </c>
      <c r="J585" s="373">
        <v>0.3</v>
      </c>
      <c r="K585" s="373">
        <v>2.1</v>
      </c>
      <c r="L585" s="373">
        <v>1.97</v>
      </c>
      <c r="M585" s="373" t="s">
        <v>5146</v>
      </c>
      <c r="N585" s="374">
        <v>5</v>
      </c>
      <c r="O585" s="374">
        <v>5</v>
      </c>
      <c r="P585" s="375">
        <v>6</v>
      </c>
      <c r="Q585" s="371" t="s">
        <v>5107</v>
      </c>
      <c r="R585" s="372">
        <v>-55</v>
      </c>
      <c r="S585" s="372">
        <v>105</v>
      </c>
      <c r="T585" s="372">
        <v>1</v>
      </c>
      <c r="U585" s="371">
        <v>0</v>
      </c>
      <c r="V585" s="311">
        <v>1500</v>
      </c>
      <c r="W585" s="311">
        <v>0.49199999999999999</v>
      </c>
      <c r="X585" s="363"/>
      <c r="Y585" s="363"/>
      <c r="Z585" s="324"/>
      <c r="AA585" s="363">
        <v>2</v>
      </c>
    </row>
    <row r="586" spans="1:27" ht="14.1" customHeight="1">
      <c r="A586" s="363" t="s">
        <v>5089</v>
      </c>
      <c r="B586" s="363" t="s">
        <v>5355</v>
      </c>
      <c r="C586" s="363">
        <v>220</v>
      </c>
      <c r="D586" s="363">
        <v>0.2</v>
      </c>
      <c r="E586" s="363">
        <v>0</v>
      </c>
      <c r="F586" s="363">
        <v>1</v>
      </c>
      <c r="G586" s="363">
        <v>2</v>
      </c>
      <c r="H586" s="363">
        <v>3.28962864433638E-3</v>
      </c>
      <c r="I586" s="363">
        <v>3.4038948417492699E-3</v>
      </c>
      <c r="J586" s="363">
        <v>3.6801208484321599E-3</v>
      </c>
      <c r="K586" s="363">
        <f t="shared" ref="K586:K592" si="7">MIN(MAX(P586,1),10)</f>
        <v>1</v>
      </c>
      <c r="L586" s="363">
        <v>8.5</v>
      </c>
      <c r="M586" s="363" t="s">
        <v>291</v>
      </c>
      <c r="N586" s="363">
        <v>7.3</v>
      </c>
      <c r="O586" s="363">
        <v>4.3</v>
      </c>
      <c r="P586" s="363">
        <v>1</v>
      </c>
      <c r="Q586" s="363" t="s">
        <v>5092</v>
      </c>
      <c r="R586" s="363">
        <v>-55</v>
      </c>
      <c r="S586" s="363">
        <v>105</v>
      </c>
      <c r="T586" s="363">
        <v>1</v>
      </c>
      <c r="U586" s="363"/>
      <c r="V586" s="311">
        <v>3500</v>
      </c>
      <c r="W586" s="311">
        <v>0.61614000000000002</v>
      </c>
      <c r="X586" s="363" t="s">
        <v>5093</v>
      </c>
      <c r="Y586" s="363"/>
      <c r="Z586" s="363"/>
      <c r="AA586" s="363">
        <v>2</v>
      </c>
    </row>
    <row r="587" spans="1:27" ht="14.1" customHeight="1">
      <c r="A587" s="363" t="s">
        <v>5089</v>
      </c>
      <c r="B587" s="363" t="s">
        <v>5356</v>
      </c>
      <c r="C587" s="363">
        <v>220</v>
      </c>
      <c r="D587" s="363">
        <v>0.2</v>
      </c>
      <c r="E587" s="363">
        <v>0</v>
      </c>
      <c r="F587" s="363">
        <v>1</v>
      </c>
      <c r="G587" s="363">
        <v>2</v>
      </c>
      <c r="H587" s="363">
        <v>3.3668830494121898E-3</v>
      </c>
      <c r="I587" s="363">
        <v>3.3851955636284401E-3</v>
      </c>
      <c r="J587" s="363">
        <v>3.5278825472589898E-3</v>
      </c>
      <c r="K587" s="363">
        <f t="shared" si="7"/>
        <v>1</v>
      </c>
      <c r="L587" s="363">
        <v>8.5</v>
      </c>
      <c r="M587" s="363" t="s">
        <v>291</v>
      </c>
      <c r="N587" s="363">
        <v>7.3</v>
      </c>
      <c r="O587" s="363">
        <v>4.3</v>
      </c>
      <c r="P587" s="363">
        <v>1</v>
      </c>
      <c r="Q587" s="363" t="s">
        <v>5092</v>
      </c>
      <c r="R587" s="363">
        <v>-55</v>
      </c>
      <c r="S587" s="363">
        <v>105</v>
      </c>
      <c r="T587" s="363">
        <v>1</v>
      </c>
      <c r="U587" s="363"/>
      <c r="V587" s="311">
        <v>3500</v>
      </c>
      <c r="W587" s="311">
        <v>0.74021000000000003</v>
      </c>
      <c r="X587" s="363" t="s">
        <v>5093</v>
      </c>
      <c r="Y587" s="363"/>
      <c r="Z587" s="363"/>
      <c r="AA587" s="363">
        <v>2</v>
      </c>
    </row>
    <row r="588" spans="1:27" ht="14.1" customHeight="1">
      <c r="A588" s="363" t="s">
        <v>5089</v>
      </c>
      <c r="B588" s="363" t="s">
        <v>5357</v>
      </c>
      <c r="C588" s="363">
        <v>220</v>
      </c>
      <c r="D588" s="363">
        <v>0.2</v>
      </c>
      <c r="E588" s="363">
        <v>0</v>
      </c>
      <c r="F588" s="363">
        <v>1</v>
      </c>
      <c r="G588" s="363">
        <v>2</v>
      </c>
      <c r="H588" s="363">
        <v>3.4422134383411802E-3</v>
      </c>
      <c r="I588" s="363">
        <v>3.4488564203786301E-3</v>
      </c>
      <c r="J588" s="363">
        <v>3.5857778002963601E-3</v>
      </c>
      <c r="K588" s="363">
        <f t="shared" si="7"/>
        <v>1.1000000000000001</v>
      </c>
      <c r="L588" s="363">
        <v>7.5</v>
      </c>
      <c r="M588" s="363" t="s">
        <v>291</v>
      </c>
      <c r="N588" s="363">
        <v>7.3</v>
      </c>
      <c r="O588" s="363">
        <v>4.3</v>
      </c>
      <c r="P588" s="363">
        <v>1.1000000000000001</v>
      </c>
      <c r="Q588" s="363" t="s">
        <v>5092</v>
      </c>
      <c r="R588" s="363">
        <v>-55</v>
      </c>
      <c r="S588" s="363">
        <v>105</v>
      </c>
      <c r="T588" s="363">
        <v>1</v>
      </c>
      <c r="U588" s="363"/>
      <c r="V588" s="311">
        <v>3500</v>
      </c>
      <c r="W588" s="311">
        <v>0.70199999999999996</v>
      </c>
      <c r="X588" s="363" t="s">
        <v>5093</v>
      </c>
      <c r="Y588" s="363"/>
      <c r="Z588" s="363"/>
      <c r="AA588" s="363">
        <v>2</v>
      </c>
    </row>
    <row r="589" spans="1:27" ht="14.1" customHeight="1">
      <c r="A589" s="363" t="s">
        <v>5089</v>
      </c>
      <c r="B589" s="363" t="s">
        <v>5358</v>
      </c>
      <c r="C589" s="363">
        <v>220</v>
      </c>
      <c r="D589" s="363">
        <v>0.2</v>
      </c>
      <c r="E589" s="363">
        <v>0</v>
      </c>
      <c r="F589" s="363">
        <v>1</v>
      </c>
      <c r="G589" s="363">
        <v>2.5</v>
      </c>
      <c r="H589" s="363">
        <v>3.53151604056684E-3</v>
      </c>
      <c r="I589" s="363">
        <v>3.63706256315313E-3</v>
      </c>
      <c r="J589" s="363">
        <v>3.9327577082403902E-3</v>
      </c>
      <c r="K589" s="363">
        <f t="shared" si="7"/>
        <v>1.9</v>
      </c>
      <c r="L589" s="363">
        <v>7</v>
      </c>
      <c r="M589" s="363" t="s">
        <v>291</v>
      </c>
      <c r="N589" s="363">
        <v>7.3</v>
      </c>
      <c r="O589" s="363">
        <v>4.3</v>
      </c>
      <c r="P589" s="363">
        <v>1.9</v>
      </c>
      <c r="Q589" s="363" t="s">
        <v>5092</v>
      </c>
      <c r="R589" s="363">
        <v>-55</v>
      </c>
      <c r="S589" s="363">
        <v>105</v>
      </c>
      <c r="T589" s="363">
        <v>1</v>
      </c>
      <c r="U589" s="363"/>
      <c r="V589" s="311">
        <v>3500</v>
      </c>
      <c r="W589" s="311">
        <v>0.58660000000000001</v>
      </c>
      <c r="X589" s="363" t="s">
        <v>5093</v>
      </c>
      <c r="Y589" s="363"/>
      <c r="Z589" s="363"/>
      <c r="AA589" s="363">
        <v>2</v>
      </c>
    </row>
    <row r="590" spans="1:27" ht="14.1" customHeight="1">
      <c r="A590" s="363" t="s">
        <v>5089</v>
      </c>
      <c r="B590" s="363" t="s">
        <v>5359</v>
      </c>
      <c r="C590" s="363">
        <v>220</v>
      </c>
      <c r="D590" s="363">
        <v>0.2</v>
      </c>
      <c r="E590" s="363">
        <v>0</v>
      </c>
      <c r="F590" s="363">
        <v>1</v>
      </c>
      <c r="G590" s="363">
        <v>2</v>
      </c>
      <c r="H590" s="363">
        <v>3.8392859896576401E-3</v>
      </c>
      <c r="I590" s="363">
        <v>4.1399162934878699E-3</v>
      </c>
      <c r="J590" s="363">
        <v>4.4663012439850698E-3</v>
      </c>
      <c r="K590" s="363">
        <f t="shared" si="7"/>
        <v>1.1000000000000001</v>
      </c>
      <c r="L590" s="363">
        <v>7.5</v>
      </c>
      <c r="M590" s="363" t="s">
        <v>291</v>
      </c>
      <c r="N590" s="363">
        <v>7.3</v>
      </c>
      <c r="O590" s="363">
        <v>4.3</v>
      </c>
      <c r="P590" s="363">
        <v>1.1000000000000001</v>
      </c>
      <c r="Q590" s="363" t="s">
        <v>5092</v>
      </c>
      <c r="R590" s="363">
        <v>-55</v>
      </c>
      <c r="S590" s="363">
        <v>105</v>
      </c>
      <c r="T590" s="363">
        <v>1</v>
      </c>
      <c r="U590" s="363"/>
      <c r="V590" s="311">
        <v>3500</v>
      </c>
      <c r="W590" s="311">
        <v>0.68930999999999998</v>
      </c>
      <c r="X590" s="363" t="s">
        <v>5093</v>
      </c>
      <c r="Y590" s="363"/>
      <c r="Z590" s="363"/>
      <c r="AA590" s="363">
        <v>2</v>
      </c>
    </row>
    <row r="591" spans="1:27" ht="14.1" customHeight="1">
      <c r="A591" s="363" t="s">
        <v>5089</v>
      </c>
      <c r="B591" s="363" t="s">
        <v>5360</v>
      </c>
      <c r="C591" s="363">
        <v>220</v>
      </c>
      <c r="D591" s="363">
        <v>0.2</v>
      </c>
      <c r="E591" s="363">
        <v>0</v>
      </c>
      <c r="F591" s="363">
        <v>1</v>
      </c>
      <c r="G591" s="363">
        <v>2</v>
      </c>
      <c r="H591" s="363">
        <v>4.1468830494121901E-3</v>
      </c>
      <c r="I591" s="363">
        <v>4.1651955636284399E-3</v>
      </c>
      <c r="J591" s="363">
        <v>4.3078825472589897E-3</v>
      </c>
      <c r="K591" s="363">
        <f t="shared" si="7"/>
        <v>1</v>
      </c>
      <c r="L591" s="363">
        <v>7.5</v>
      </c>
      <c r="M591" s="363" t="s">
        <v>291</v>
      </c>
      <c r="N591" s="363">
        <v>7.3</v>
      </c>
      <c r="O591" s="363">
        <v>4.3</v>
      </c>
      <c r="P591" s="363">
        <v>1</v>
      </c>
      <c r="Q591" s="363" t="s">
        <v>5092</v>
      </c>
      <c r="R591" s="363">
        <v>-55</v>
      </c>
      <c r="S591" s="363">
        <v>105</v>
      </c>
      <c r="T591" s="363">
        <v>1</v>
      </c>
      <c r="U591" s="363"/>
      <c r="V591" s="311">
        <v>3500</v>
      </c>
      <c r="W591" s="311">
        <v>0.66654000000000002</v>
      </c>
      <c r="X591" s="363" t="s">
        <v>5093</v>
      </c>
      <c r="Y591" s="363"/>
      <c r="Z591" s="363"/>
      <c r="AA591" s="363">
        <v>2</v>
      </c>
    </row>
    <row r="592" spans="1:27" ht="14.1" customHeight="1">
      <c r="A592" s="363" t="s">
        <v>5089</v>
      </c>
      <c r="B592" s="363" t="s">
        <v>5361</v>
      </c>
      <c r="C592" s="363">
        <v>220</v>
      </c>
      <c r="D592" s="363">
        <v>0.2</v>
      </c>
      <c r="E592" s="363">
        <v>0</v>
      </c>
      <c r="F592" s="363">
        <v>1</v>
      </c>
      <c r="G592" s="363">
        <v>2</v>
      </c>
      <c r="H592" s="363">
        <v>4.2078516588213303E-3</v>
      </c>
      <c r="I592" s="363">
        <v>4.2048260959278204E-3</v>
      </c>
      <c r="J592" s="363">
        <v>4.3119626874293703E-3</v>
      </c>
      <c r="K592" s="363">
        <f t="shared" si="7"/>
        <v>1</v>
      </c>
      <c r="L592" s="363">
        <v>7.5</v>
      </c>
      <c r="M592" s="363" t="s">
        <v>291</v>
      </c>
      <c r="N592" s="363">
        <v>7.3</v>
      </c>
      <c r="O592" s="363">
        <v>4.3</v>
      </c>
      <c r="P592" s="363">
        <v>1</v>
      </c>
      <c r="Q592" s="363" t="s">
        <v>5092</v>
      </c>
      <c r="R592" s="363">
        <v>-55</v>
      </c>
      <c r="S592" s="363">
        <v>105</v>
      </c>
      <c r="T592" s="363">
        <v>1</v>
      </c>
      <c r="U592" s="363"/>
      <c r="V592" s="311">
        <v>3500</v>
      </c>
      <c r="W592" s="311">
        <v>0.54949999999999999</v>
      </c>
      <c r="X592" s="363" t="s">
        <v>5093</v>
      </c>
      <c r="Y592" s="363"/>
      <c r="Z592" s="363"/>
      <c r="AA592" s="363">
        <v>2</v>
      </c>
    </row>
    <row r="593" spans="1:27" ht="14.1" customHeight="1">
      <c r="A593" s="363" t="s">
        <v>5089</v>
      </c>
      <c r="B593" s="363" t="s">
        <v>5362</v>
      </c>
      <c r="C593" s="363">
        <v>220</v>
      </c>
      <c r="D593" s="363">
        <v>0.2</v>
      </c>
      <c r="E593" s="363">
        <v>0</v>
      </c>
      <c r="F593" s="363">
        <v>1</v>
      </c>
      <c r="G593" s="363">
        <v>6.3</v>
      </c>
      <c r="H593" s="363">
        <v>5.0000000000000001E-3</v>
      </c>
      <c r="I593" s="363">
        <v>5.0000000000000001E-3</v>
      </c>
      <c r="J593" s="363">
        <v>5.0000000000000001E-3</v>
      </c>
      <c r="K593" s="363">
        <v>2</v>
      </c>
      <c r="L593" s="363">
        <v>6.1</v>
      </c>
      <c r="M593" s="363" t="s">
        <v>490</v>
      </c>
      <c r="N593" s="363">
        <v>7.3</v>
      </c>
      <c r="O593" s="363">
        <v>4.3</v>
      </c>
      <c r="P593" s="363">
        <v>2.8</v>
      </c>
      <c r="Q593" s="363" t="s">
        <v>445</v>
      </c>
      <c r="R593" s="363">
        <v>-55</v>
      </c>
      <c r="S593" s="363">
        <v>105</v>
      </c>
      <c r="T593" s="363">
        <v>1</v>
      </c>
      <c r="U593" s="363">
        <v>0</v>
      </c>
      <c r="V593" s="311">
        <v>2500</v>
      </c>
      <c r="W593" s="311">
        <v>1.15506</v>
      </c>
      <c r="X593" s="363"/>
      <c r="Y593" s="363"/>
      <c r="Z593" s="363"/>
      <c r="AA593" s="364">
        <v>2</v>
      </c>
    </row>
    <row r="594" spans="1:27" ht="14.1" customHeight="1">
      <c r="A594" s="363" t="s">
        <v>5089</v>
      </c>
      <c r="B594" s="363" t="s">
        <v>5363</v>
      </c>
      <c r="C594" s="363">
        <v>220</v>
      </c>
      <c r="D594" s="363">
        <v>0.2</v>
      </c>
      <c r="E594" s="363">
        <v>0</v>
      </c>
      <c r="F594" s="363">
        <v>1</v>
      </c>
      <c r="G594" s="363">
        <v>2.5</v>
      </c>
      <c r="H594" s="363">
        <v>5.1278910922662596E-3</v>
      </c>
      <c r="I594" s="363">
        <v>5.1695503010598396E-3</v>
      </c>
      <c r="J594" s="363">
        <v>5.3222828744778896E-3</v>
      </c>
      <c r="K594" s="363">
        <f>MIN(MAX(P594,1),10)</f>
        <v>1.9</v>
      </c>
      <c r="L594" s="363">
        <v>6.3</v>
      </c>
      <c r="M594" s="363" t="s">
        <v>291</v>
      </c>
      <c r="N594" s="363">
        <v>7.3</v>
      </c>
      <c r="O594" s="363">
        <v>4.3</v>
      </c>
      <c r="P594" s="363">
        <v>1.9</v>
      </c>
      <c r="Q594" s="363" t="s">
        <v>5092</v>
      </c>
      <c r="R594" s="363">
        <v>-55</v>
      </c>
      <c r="S594" s="363">
        <v>105</v>
      </c>
      <c r="T594" s="363">
        <v>1</v>
      </c>
      <c r="U594" s="363"/>
      <c r="V594" s="311">
        <v>3500</v>
      </c>
      <c r="W594" s="311">
        <v>0.56055999999999995</v>
      </c>
      <c r="X594" s="363" t="s">
        <v>5093</v>
      </c>
      <c r="Y594" s="363"/>
      <c r="Z594" s="363"/>
      <c r="AA594" s="363">
        <v>2</v>
      </c>
    </row>
    <row r="595" spans="1:27" ht="14.1" customHeight="1">
      <c r="A595" s="363" t="s">
        <v>5089</v>
      </c>
      <c r="B595" s="363" t="s">
        <v>5364</v>
      </c>
      <c r="C595" s="363">
        <v>220</v>
      </c>
      <c r="D595" s="363">
        <v>0.2</v>
      </c>
      <c r="E595" s="363">
        <v>0</v>
      </c>
      <c r="F595" s="363">
        <v>1</v>
      </c>
      <c r="G595" s="363">
        <v>4</v>
      </c>
      <c r="H595" s="363">
        <v>5.2402909974497902E-3</v>
      </c>
      <c r="I595" s="363">
        <v>5.4163149455844399E-3</v>
      </c>
      <c r="J595" s="363">
        <v>5.8533575004961003E-3</v>
      </c>
      <c r="K595" s="363">
        <f>MIN(MAX(P595,1),10)</f>
        <v>1.9</v>
      </c>
      <c r="L595" s="363">
        <v>6.3</v>
      </c>
      <c r="M595" s="363" t="s">
        <v>291</v>
      </c>
      <c r="N595" s="363">
        <v>7.3</v>
      </c>
      <c r="O595" s="363">
        <v>4.3</v>
      </c>
      <c r="P595" s="363">
        <v>1.9</v>
      </c>
      <c r="Q595" s="363" t="s">
        <v>5092</v>
      </c>
      <c r="R595" s="363">
        <v>-55</v>
      </c>
      <c r="S595" s="363">
        <v>105</v>
      </c>
      <c r="T595" s="363">
        <v>1</v>
      </c>
      <c r="U595" s="363"/>
      <c r="V595" s="311">
        <v>3500</v>
      </c>
      <c r="W595" s="311">
        <v>0.86899000000000004</v>
      </c>
      <c r="X595" s="363" t="s">
        <v>5093</v>
      </c>
      <c r="Y595" s="363"/>
      <c r="Z595" s="363"/>
      <c r="AA595" s="363">
        <v>2</v>
      </c>
    </row>
    <row r="596" spans="1:27" ht="14.1" customHeight="1">
      <c r="A596" s="363" t="s">
        <v>5089</v>
      </c>
      <c r="B596" s="363" t="s">
        <v>5365</v>
      </c>
      <c r="C596" s="363">
        <v>220</v>
      </c>
      <c r="D596" s="363">
        <v>0.2</v>
      </c>
      <c r="E596" s="363">
        <v>0</v>
      </c>
      <c r="F596" s="363">
        <v>1</v>
      </c>
      <c r="G596" s="363">
        <v>2</v>
      </c>
      <c r="H596" s="363">
        <v>5.6688536491279603E-3</v>
      </c>
      <c r="I596" s="363">
        <v>5.6803846544193496E-3</v>
      </c>
      <c r="J596" s="363">
        <v>5.8351978332605798E-3</v>
      </c>
      <c r="K596" s="363">
        <f>MIN(MAX(P596,1),10)</f>
        <v>1.9</v>
      </c>
      <c r="L596" s="363">
        <v>6.3</v>
      </c>
      <c r="M596" s="363" t="s">
        <v>291</v>
      </c>
      <c r="N596" s="363">
        <v>7.3</v>
      </c>
      <c r="O596" s="363">
        <v>4.3</v>
      </c>
      <c r="P596" s="363">
        <v>1.9</v>
      </c>
      <c r="Q596" s="363" t="s">
        <v>5092</v>
      </c>
      <c r="R596" s="363">
        <v>-55</v>
      </c>
      <c r="S596" s="363">
        <v>105</v>
      </c>
      <c r="T596" s="363">
        <v>1</v>
      </c>
      <c r="U596" s="363"/>
      <c r="V596" s="311">
        <v>3500</v>
      </c>
      <c r="W596" s="311">
        <v>0.56055999999999995</v>
      </c>
      <c r="X596" s="363" t="s">
        <v>5093</v>
      </c>
      <c r="Y596" s="363"/>
      <c r="Z596" s="363"/>
      <c r="AA596" s="363">
        <v>2</v>
      </c>
    </row>
    <row r="597" spans="1:27" ht="14.1" customHeight="1">
      <c r="A597" s="363" t="s">
        <v>5089</v>
      </c>
      <c r="B597" s="363" t="s">
        <v>5366</v>
      </c>
      <c r="C597" s="363">
        <v>220</v>
      </c>
      <c r="D597" s="363">
        <v>0.2</v>
      </c>
      <c r="E597" s="363">
        <v>0</v>
      </c>
      <c r="F597" s="363">
        <v>1</v>
      </c>
      <c r="G597" s="363">
        <v>4</v>
      </c>
      <c r="H597" s="363">
        <v>8.0510256371545408E-3</v>
      </c>
      <c r="I597" s="363">
        <v>8.4479993572857404E-3</v>
      </c>
      <c r="J597" s="363">
        <v>8.7667604000437292E-3</v>
      </c>
      <c r="K597" s="363">
        <f>MIN(MAX(P597,1),10)</f>
        <v>1.9</v>
      </c>
      <c r="L597" s="363">
        <v>5.6</v>
      </c>
      <c r="M597" s="363" t="s">
        <v>291</v>
      </c>
      <c r="N597" s="363">
        <v>7.3</v>
      </c>
      <c r="O597" s="363">
        <v>4.3</v>
      </c>
      <c r="P597" s="363">
        <v>1.9</v>
      </c>
      <c r="Q597" s="363" t="s">
        <v>5092</v>
      </c>
      <c r="R597" s="363">
        <v>-55</v>
      </c>
      <c r="S597" s="363">
        <v>105</v>
      </c>
      <c r="T597" s="363">
        <v>1</v>
      </c>
      <c r="U597" s="363"/>
      <c r="V597" s="311">
        <v>3500</v>
      </c>
      <c r="W597" s="311">
        <v>0.66066000000000003</v>
      </c>
      <c r="X597" s="363" t="s">
        <v>5093</v>
      </c>
      <c r="Y597" s="363"/>
      <c r="Z597" s="363"/>
      <c r="AA597" s="363">
        <v>2</v>
      </c>
    </row>
    <row r="598" spans="1:27" ht="14.1" customHeight="1">
      <c r="A598" s="363" t="s">
        <v>5089</v>
      </c>
      <c r="B598" s="365" t="s">
        <v>526</v>
      </c>
      <c r="C598" s="363">
        <v>220</v>
      </c>
      <c r="D598" s="363">
        <v>0.2</v>
      </c>
      <c r="E598" s="363">
        <v>0</v>
      </c>
      <c r="F598" s="363">
        <v>1</v>
      </c>
      <c r="G598" s="363">
        <v>2.5</v>
      </c>
      <c r="H598" s="363">
        <v>9.0000000000000011E-3</v>
      </c>
      <c r="I598" s="363">
        <v>9.0000000000000011E-3</v>
      </c>
      <c r="J598" s="363">
        <v>9.0000000000000011E-3</v>
      </c>
      <c r="K598" s="363">
        <v>1.8</v>
      </c>
      <c r="L598" s="363">
        <v>3.9</v>
      </c>
      <c r="M598" s="363" t="s">
        <v>444</v>
      </c>
      <c r="N598" s="363">
        <v>7.3</v>
      </c>
      <c r="O598" s="363">
        <v>4.3</v>
      </c>
      <c r="P598" s="363">
        <v>1.8</v>
      </c>
      <c r="Q598" s="363" t="s">
        <v>445</v>
      </c>
      <c r="R598" s="363">
        <v>-55</v>
      </c>
      <c r="S598" s="363">
        <v>105</v>
      </c>
      <c r="T598" s="363">
        <v>1</v>
      </c>
      <c r="U598" s="363">
        <v>0</v>
      </c>
      <c r="V598" s="311">
        <v>3000</v>
      </c>
      <c r="W598" s="311">
        <v>0.50763999999999998</v>
      </c>
      <c r="X598" s="366"/>
      <c r="Y598" s="367"/>
      <c r="Z598" s="367"/>
      <c r="AA598" s="364">
        <v>2</v>
      </c>
    </row>
    <row r="599" spans="1:27" ht="14.1" customHeight="1">
      <c r="A599" s="363" t="s">
        <v>5089</v>
      </c>
      <c r="B599" s="363" t="s">
        <v>5367</v>
      </c>
      <c r="C599" s="363">
        <v>220</v>
      </c>
      <c r="D599" s="363">
        <v>0.2</v>
      </c>
      <c r="E599" s="363">
        <v>0</v>
      </c>
      <c r="F599" s="363">
        <v>1</v>
      </c>
      <c r="G599" s="363">
        <v>6.3</v>
      </c>
      <c r="H599" s="363">
        <v>9.0000000000000011E-3</v>
      </c>
      <c r="I599" s="363">
        <v>9.0000000000000011E-3</v>
      </c>
      <c r="J599" s="363">
        <v>9.0000000000000011E-3</v>
      </c>
      <c r="K599" s="363">
        <v>2</v>
      </c>
      <c r="L599" s="363">
        <v>4.5999999999999996</v>
      </c>
      <c r="M599" s="363" t="s">
        <v>490</v>
      </c>
      <c r="N599" s="363">
        <v>7.3</v>
      </c>
      <c r="O599" s="363">
        <v>4.3</v>
      </c>
      <c r="P599" s="363">
        <v>2.8</v>
      </c>
      <c r="Q599" s="363" t="s">
        <v>445</v>
      </c>
      <c r="R599" s="363">
        <v>-55</v>
      </c>
      <c r="S599" s="363">
        <v>105</v>
      </c>
      <c r="T599" s="363">
        <v>1</v>
      </c>
      <c r="U599" s="363">
        <v>0</v>
      </c>
      <c r="V599" s="311">
        <v>12500</v>
      </c>
      <c r="W599" s="311">
        <v>1.0358799999999999</v>
      </c>
      <c r="X599" s="363"/>
      <c r="Y599" s="363"/>
      <c r="Z599" s="363"/>
      <c r="AA599" s="364">
        <v>2</v>
      </c>
    </row>
    <row r="600" spans="1:27" ht="14.1" customHeight="1">
      <c r="A600" s="363" t="s">
        <v>5089</v>
      </c>
      <c r="B600" s="363" t="s">
        <v>5368</v>
      </c>
      <c r="C600" s="363">
        <v>220</v>
      </c>
      <c r="D600" s="363">
        <v>0.2</v>
      </c>
      <c r="E600" s="363">
        <v>0</v>
      </c>
      <c r="F600" s="363">
        <v>1</v>
      </c>
      <c r="G600" s="363">
        <v>4</v>
      </c>
      <c r="H600" s="363">
        <v>9.1997993517992302E-3</v>
      </c>
      <c r="I600" s="363">
        <v>9.6375267827356302E-3</v>
      </c>
      <c r="J600" s="363">
        <v>1.00203428073707E-2</v>
      </c>
      <c r="K600" s="363">
        <f>MIN(MAX(P600,1),10)</f>
        <v>1.9</v>
      </c>
      <c r="L600" s="363">
        <v>5.0999999999999996</v>
      </c>
      <c r="M600" s="363" t="s">
        <v>291</v>
      </c>
      <c r="N600" s="363">
        <v>7.3</v>
      </c>
      <c r="O600" s="363">
        <v>4.3</v>
      </c>
      <c r="P600" s="363">
        <v>1.9</v>
      </c>
      <c r="Q600" s="363" t="s">
        <v>5092</v>
      </c>
      <c r="R600" s="363">
        <v>-55</v>
      </c>
      <c r="S600" s="363">
        <v>105</v>
      </c>
      <c r="T600" s="363">
        <v>1</v>
      </c>
      <c r="U600" s="363"/>
      <c r="V600" s="311">
        <v>3500</v>
      </c>
      <c r="W600" s="311">
        <v>0.61880000000000002</v>
      </c>
      <c r="X600" s="363" t="s">
        <v>5093</v>
      </c>
      <c r="Y600" s="363"/>
      <c r="Z600" s="363"/>
      <c r="AA600" s="363">
        <v>2</v>
      </c>
    </row>
    <row r="601" spans="1:27" ht="14.1" customHeight="1">
      <c r="A601" s="363" t="s">
        <v>5089</v>
      </c>
      <c r="B601" s="363" t="s">
        <v>5369</v>
      </c>
      <c r="C601" s="363">
        <v>220</v>
      </c>
      <c r="D601" s="363">
        <v>0.2</v>
      </c>
      <c r="E601" s="363">
        <v>0</v>
      </c>
      <c r="F601" s="363">
        <v>1</v>
      </c>
      <c r="G601" s="363">
        <v>2.5</v>
      </c>
      <c r="H601" s="363">
        <v>1.03492917030626E-2</v>
      </c>
      <c r="I601" s="363">
        <v>1.18108591886769E-2</v>
      </c>
      <c r="J601" s="363">
        <v>1.27124691272179E-2</v>
      </c>
      <c r="K601" s="363">
        <f>MIN(MAX(P601,1),10)</f>
        <v>1.9</v>
      </c>
      <c r="L601" s="363">
        <v>5.0999999999999996</v>
      </c>
      <c r="M601" s="363" t="s">
        <v>291</v>
      </c>
      <c r="N601" s="363">
        <v>7.3</v>
      </c>
      <c r="O601" s="363">
        <v>4.3</v>
      </c>
      <c r="P601" s="363">
        <v>1.9</v>
      </c>
      <c r="Q601" s="363" t="s">
        <v>5092</v>
      </c>
      <c r="R601" s="363">
        <v>-55</v>
      </c>
      <c r="S601" s="363">
        <v>105</v>
      </c>
      <c r="T601" s="363">
        <v>1</v>
      </c>
      <c r="U601" s="363"/>
      <c r="V601" s="311">
        <v>3500</v>
      </c>
      <c r="W601" s="311">
        <v>0.51548000000000005</v>
      </c>
      <c r="X601" s="363" t="s">
        <v>5093</v>
      </c>
      <c r="Y601" s="363"/>
      <c r="Z601" s="363"/>
      <c r="AA601" s="363">
        <v>2</v>
      </c>
    </row>
    <row r="602" spans="1:27" ht="14.1" customHeight="1">
      <c r="A602" s="363" t="s">
        <v>5089</v>
      </c>
      <c r="B602" s="363" t="s">
        <v>5370</v>
      </c>
      <c r="C602" s="363">
        <v>220</v>
      </c>
      <c r="D602" s="363">
        <v>0.2</v>
      </c>
      <c r="E602" s="363">
        <v>0</v>
      </c>
      <c r="F602" s="363">
        <v>1</v>
      </c>
      <c r="G602" s="363">
        <v>2</v>
      </c>
      <c r="H602" s="363">
        <v>1.12240132399329E-2</v>
      </c>
      <c r="I602" s="363">
        <v>1.2545283994870701E-2</v>
      </c>
      <c r="J602" s="363">
        <v>1.32882568690168E-2</v>
      </c>
      <c r="K602" s="363">
        <f>MIN(MAX(P602,1),10)</f>
        <v>1.9</v>
      </c>
      <c r="L602" s="363">
        <v>5.0999999999999996</v>
      </c>
      <c r="M602" s="363" t="s">
        <v>291</v>
      </c>
      <c r="N602" s="363">
        <v>7.3</v>
      </c>
      <c r="O602" s="363">
        <v>4.3</v>
      </c>
      <c r="P602" s="363">
        <v>1.9</v>
      </c>
      <c r="Q602" s="363" t="s">
        <v>5092</v>
      </c>
      <c r="R602" s="363">
        <v>-55</v>
      </c>
      <c r="S602" s="363">
        <v>105</v>
      </c>
      <c r="T602" s="363">
        <v>1</v>
      </c>
      <c r="U602" s="363"/>
      <c r="V602" s="311">
        <v>3500</v>
      </c>
      <c r="W602" s="311">
        <v>0.46676000000000001</v>
      </c>
      <c r="X602" s="363" t="s">
        <v>5093</v>
      </c>
      <c r="Y602" s="363"/>
      <c r="Z602" s="363"/>
      <c r="AA602" s="363">
        <v>2</v>
      </c>
    </row>
    <row r="603" spans="1:27" ht="14.1" customHeight="1">
      <c r="A603" s="363" t="s">
        <v>5089</v>
      </c>
      <c r="B603" s="363" t="s">
        <v>528</v>
      </c>
      <c r="C603" s="363">
        <v>220</v>
      </c>
      <c r="D603" s="363">
        <v>0.2</v>
      </c>
      <c r="E603" s="363">
        <v>0</v>
      </c>
      <c r="F603" s="363">
        <v>1</v>
      </c>
      <c r="G603" s="363">
        <v>6.3</v>
      </c>
      <c r="H603" s="363">
        <v>1.2E-2</v>
      </c>
      <c r="I603" s="363">
        <v>1.2E-2</v>
      </c>
      <c r="J603" s="363">
        <v>1.2E-2</v>
      </c>
      <c r="K603" s="363">
        <v>2</v>
      </c>
      <c r="L603" s="363">
        <v>4</v>
      </c>
      <c r="M603" s="363" t="s">
        <v>490</v>
      </c>
      <c r="N603" s="363">
        <v>7.3</v>
      </c>
      <c r="O603" s="363">
        <v>4.3</v>
      </c>
      <c r="P603" s="363">
        <v>2.8</v>
      </c>
      <c r="Q603" s="363" t="s">
        <v>445</v>
      </c>
      <c r="R603" s="363">
        <v>-55</v>
      </c>
      <c r="S603" s="363">
        <v>105</v>
      </c>
      <c r="T603" s="363">
        <v>1</v>
      </c>
      <c r="U603" s="363">
        <v>0</v>
      </c>
      <c r="V603" s="311">
        <v>2500</v>
      </c>
      <c r="W603" s="311">
        <v>0.86414000000000002</v>
      </c>
      <c r="X603" s="363"/>
      <c r="Y603" s="363"/>
      <c r="Z603" s="363"/>
      <c r="AA603" s="364">
        <v>2</v>
      </c>
    </row>
    <row r="604" spans="1:27" ht="14.1" customHeight="1">
      <c r="A604" s="363" t="s">
        <v>5089</v>
      </c>
      <c r="B604" s="365" t="s">
        <v>5371</v>
      </c>
      <c r="C604" s="363">
        <v>220</v>
      </c>
      <c r="D604" s="363">
        <v>0.2</v>
      </c>
      <c r="E604" s="363">
        <v>0</v>
      </c>
      <c r="F604" s="363">
        <v>1</v>
      </c>
      <c r="G604" s="363">
        <v>2.5</v>
      </c>
      <c r="H604" s="363">
        <v>1.4999999999999999E-2</v>
      </c>
      <c r="I604" s="363">
        <v>1.4999999999999999E-2</v>
      </c>
      <c r="J604" s="363">
        <v>1.4999999999999999E-2</v>
      </c>
      <c r="K604" s="363">
        <v>1.3</v>
      </c>
      <c r="L604" s="363">
        <v>2</v>
      </c>
      <c r="M604" s="363" t="s">
        <v>458</v>
      </c>
      <c r="N604" s="363">
        <v>3.5</v>
      </c>
      <c r="O604" s="363">
        <v>2.8</v>
      </c>
      <c r="P604" s="363">
        <v>1.9</v>
      </c>
      <c r="Q604" s="363" t="s">
        <v>445</v>
      </c>
      <c r="R604" s="363">
        <v>-55</v>
      </c>
      <c r="S604" s="363">
        <v>105</v>
      </c>
      <c r="T604" s="363">
        <v>1</v>
      </c>
      <c r="U604" s="363">
        <v>0</v>
      </c>
      <c r="V604" s="311">
        <v>2000</v>
      </c>
      <c r="W604" s="311">
        <v>0.49587999999999999</v>
      </c>
      <c r="X604" s="366"/>
      <c r="Y604" s="367"/>
      <c r="Z604" s="367"/>
      <c r="AA604" s="364">
        <v>2</v>
      </c>
    </row>
    <row r="605" spans="1:27" ht="14.1" customHeight="1">
      <c r="A605" s="363" t="s">
        <v>5089</v>
      </c>
      <c r="B605" s="365" t="s">
        <v>5372</v>
      </c>
      <c r="C605" s="363">
        <v>220</v>
      </c>
      <c r="D605" s="363">
        <v>0.2</v>
      </c>
      <c r="E605" s="363">
        <v>0</v>
      </c>
      <c r="F605" s="363">
        <v>1</v>
      </c>
      <c r="G605" s="363">
        <v>2.5</v>
      </c>
      <c r="H605" s="363">
        <v>1.4999999999999999E-2</v>
      </c>
      <c r="I605" s="363">
        <v>1.4999999999999999E-2</v>
      </c>
      <c r="J605" s="363">
        <v>1.4999999999999999E-2</v>
      </c>
      <c r="K605" s="363">
        <v>1.3</v>
      </c>
      <c r="L605" s="363">
        <v>1.8</v>
      </c>
      <c r="M605" s="363" t="s">
        <v>458</v>
      </c>
      <c r="N605" s="363">
        <v>3.5</v>
      </c>
      <c r="O605" s="363">
        <v>2.8</v>
      </c>
      <c r="P605" s="363">
        <v>1.9</v>
      </c>
      <c r="Q605" s="363" t="s">
        <v>445</v>
      </c>
      <c r="R605" s="363">
        <v>-55</v>
      </c>
      <c r="S605" s="363">
        <v>105</v>
      </c>
      <c r="T605" s="363">
        <v>1</v>
      </c>
      <c r="U605" s="363">
        <v>0</v>
      </c>
      <c r="V605" s="311">
        <v>2000</v>
      </c>
      <c r="W605" s="311">
        <v>0.55664000000000002</v>
      </c>
      <c r="X605" s="366"/>
      <c r="Y605" s="367"/>
      <c r="Z605" s="367"/>
      <c r="AA605" s="364">
        <v>2</v>
      </c>
    </row>
    <row r="606" spans="1:27" ht="14.1" customHeight="1">
      <c r="A606" s="363" t="s">
        <v>5089</v>
      </c>
      <c r="B606" s="365" t="s">
        <v>522</v>
      </c>
      <c r="C606" s="363">
        <v>220</v>
      </c>
      <c r="D606" s="363">
        <v>0.2</v>
      </c>
      <c r="E606" s="363">
        <v>0</v>
      </c>
      <c r="F606" s="363">
        <v>1</v>
      </c>
      <c r="G606" s="363">
        <v>4</v>
      </c>
      <c r="H606" s="363">
        <v>1.4999999999999999E-2</v>
      </c>
      <c r="I606" s="363">
        <v>1.4999999999999999E-2</v>
      </c>
      <c r="J606" s="363">
        <v>1.4999999999999999E-2</v>
      </c>
      <c r="K606" s="363">
        <v>1.8</v>
      </c>
      <c r="L606" s="363">
        <v>3.1</v>
      </c>
      <c r="M606" s="363" t="s">
        <v>444</v>
      </c>
      <c r="N606" s="363">
        <v>7.3</v>
      </c>
      <c r="O606" s="363">
        <v>4.3</v>
      </c>
      <c r="P606" s="363">
        <v>1.8</v>
      </c>
      <c r="Q606" s="363" t="s">
        <v>445</v>
      </c>
      <c r="R606" s="363">
        <v>-55</v>
      </c>
      <c r="S606" s="363">
        <v>105</v>
      </c>
      <c r="T606" s="363">
        <v>1</v>
      </c>
      <c r="U606" s="363">
        <v>0</v>
      </c>
      <c r="V606" s="311">
        <v>3000</v>
      </c>
      <c r="W606" s="311">
        <v>0.51282000000000005</v>
      </c>
      <c r="X606" s="366"/>
      <c r="Y606" s="367"/>
      <c r="Z606" s="367"/>
      <c r="AA606" s="364">
        <v>2</v>
      </c>
    </row>
    <row r="607" spans="1:27" ht="14.1" customHeight="1">
      <c r="A607" s="363" t="s">
        <v>5089</v>
      </c>
      <c r="B607" s="365" t="s">
        <v>525</v>
      </c>
      <c r="C607" s="363">
        <v>220</v>
      </c>
      <c r="D607" s="363">
        <v>0.2</v>
      </c>
      <c r="E607" s="363">
        <v>0</v>
      </c>
      <c r="F607" s="363">
        <v>1</v>
      </c>
      <c r="G607" s="363">
        <v>2.5</v>
      </c>
      <c r="H607" s="363">
        <v>1.4999999999999999E-2</v>
      </c>
      <c r="I607" s="363">
        <v>1.4999999999999999E-2</v>
      </c>
      <c r="J607" s="363">
        <v>1.4999999999999999E-2</v>
      </c>
      <c r="K607" s="363">
        <v>1.8</v>
      </c>
      <c r="L607" s="363">
        <v>3.1</v>
      </c>
      <c r="M607" s="363" t="s">
        <v>444</v>
      </c>
      <c r="N607" s="363">
        <v>7.3</v>
      </c>
      <c r="O607" s="363">
        <v>4.3</v>
      </c>
      <c r="P607" s="363">
        <v>1.8</v>
      </c>
      <c r="Q607" s="363" t="s">
        <v>445</v>
      </c>
      <c r="R607" s="363">
        <v>-55</v>
      </c>
      <c r="S607" s="363">
        <v>105</v>
      </c>
      <c r="T607" s="363">
        <v>1</v>
      </c>
      <c r="U607" s="363">
        <v>0</v>
      </c>
      <c r="V607" s="311">
        <v>3000</v>
      </c>
      <c r="W607" s="311">
        <v>0.51463999999999999</v>
      </c>
      <c r="X607" s="366"/>
      <c r="Y607" s="367"/>
      <c r="Z607" s="367"/>
      <c r="AA607" s="364">
        <v>2</v>
      </c>
    </row>
    <row r="608" spans="1:27" ht="14.1" customHeight="1">
      <c r="A608" s="363" t="s">
        <v>5089</v>
      </c>
      <c r="B608" s="365" t="s">
        <v>524</v>
      </c>
      <c r="C608" s="363">
        <v>220</v>
      </c>
      <c r="D608" s="363">
        <v>0.2</v>
      </c>
      <c r="E608" s="363">
        <v>0</v>
      </c>
      <c r="F608" s="363">
        <v>1</v>
      </c>
      <c r="G608" s="363">
        <v>2.5</v>
      </c>
      <c r="H608" s="363">
        <v>1.8000000000000002E-2</v>
      </c>
      <c r="I608" s="363">
        <v>1.8000000000000002E-2</v>
      </c>
      <c r="J608" s="363">
        <v>1.8000000000000002E-2</v>
      </c>
      <c r="K608" s="363">
        <v>1.8</v>
      </c>
      <c r="L608" s="363">
        <v>2.8</v>
      </c>
      <c r="M608" s="363" t="s">
        <v>444</v>
      </c>
      <c r="N608" s="363">
        <v>7.3</v>
      </c>
      <c r="O608" s="363">
        <v>4.3</v>
      </c>
      <c r="P608" s="363">
        <v>1.8</v>
      </c>
      <c r="Q608" s="363" t="s">
        <v>445</v>
      </c>
      <c r="R608" s="363">
        <v>-55</v>
      </c>
      <c r="S608" s="363">
        <v>105</v>
      </c>
      <c r="T608" s="363">
        <v>1</v>
      </c>
      <c r="U608" s="363">
        <v>0</v>
      </c>
      <c r="V608" s="311">
        <v>3000</v>
      </c>
      <c r="W608" s="311">
        <v>0.48748000000000002</v>
      </c>
      <c r="X608" s="366"/>
      <c r="Y608" s="367"/>
      <c r="Z608" s="367"/>
      <c r="AA608" s="364">
        <v>2</v>
      </c>
    </row>
    <row r="609" spans="1:27" ht="14.1" customHeight="1">
      <c r="A609" s="363" t="s">
        <v>5089</v>
      </c>
      <c r="B609" s="365" t="s">
        <v>521</v>
      </c>
      <c r="C609" s="363">
        <v>220</v>
      </c>
      <c r="D609" s="363">
        <v>0.2</v>
      </c>
      <c r="E609" s="363">
        <v>0</v>
      </c>
      <c r="F609" s="363">
        <v>1</v>
      </c>
      <c r="G609" s="363">
        <v>4</v>
      </c>
      <c r="H609" s="363">
        <v>1.8000000000000002E-2</v>
      </c>
      <c r="I609" s="363">
        <v>1.8000000000000002E-2</v>
      </c>
      <c r="J609" s="363">
        <v>1.8000000000000002E-2</v>
      </c>
      <c r="K609" s="363">
        <v>1.8</v>
      </c>
      <c r="L609" s="363">
        <v>2.8</v>
      </c>
      <c r="M609" s="363" t="s">
        <v>444</v>
      </c>
      <c r="N609" s="363">
        <v>7.3</v>
      </c>
      <c r="O609" s="363">
        <v>4.3</v>
      </c>
      <c r="P609" s="363">
        <v>1.8</v>
      </c>
      <c r="Q609" s="363" t="s">
        <v>445</v>
      </c>
      <c r="R609" s="363">
        <v>-55</v>
      </c>
      <c r="S609" s="363">
        <v>105</v>
      </c>
      <c r="T609" s="363">
        <v>1</v>
      </c>
      <c r="U609" s="363">
        <v>0</v>
      </c>
      <c r="V609" s="311">
        <v>3000</v>
      </c>
      <c r="W609" s="311">
        <v>0.51141999999999999</v>
      </c>
      <c r="X609" s="366"/>
      <c r="Y609" s="367"/>
      <c r="Z609" s="367"/>
      <c r="AA609" s="364">
        <v>2</v>
      </c>
    </row>
    <row r="610" spans="1:27" ht="14.1" customHeight="1">
      <c r="A610" s="363" t="s">
        <v>5089</v>
      </c>
      <c r="B610" s="365" t="s">
        <v>519</v>
      </c>
      <c r="C610" s="363">
        <v>220</v>
      </c>
      <c r="D610" s="363">
        <v>0.2</v>
      </c>
      <c r="E610" s="363">
        <v>0</v>
      </c>
      <c r="F610" s="363">
        <v>1</v>
      </c>
      <c r="G610" s="363">
        <v>6.3</v>
      </c>
      <c r="H610" s="363">
        <v>1.8000000000000002E-2</v>
      </c>
      <c r="I610" s="363">
        <v>1.8000000000000002E-2</v>
      </c>
      <c r="J610" s="363">
        <v>1.8000000000000002E-2</v>
      </c>
      <c r="K610" s="363">
        <v>1.8</v>
      </c>
      <c r="L610" s="363">
        <v>2.8</v>
      </c>
      <c r="M610" s="363" t="s">
        <v>444</v>
      </c>
      <c r="N610" s="363">
        <v>7.3</v>
      </c>
      <c r="O610" s="363">
        <v>4.3</v>
      </c>
      <c r="P610" s="363">
        <v>1.8</v>
      </c>
      <c r="Q610" s="363" t="s">
        <v>445</v>
      </c>
      <c r="R610" s="363">
        <v>-55</v>
      </c>
      <c r="S610" s="363">
        <v>105</v>
      </c>
      <c r="T610" s="363">
        <v>1</v>
      </c>
      <c r="U610" s="363">
        <v>0</v>
      </c>
      <c r="V610" s="311">
        <v>3000</v>
      </c>
      <c r="W610" s="311">
        <v>0.61572000000000005</v>
      </c>
      <c r="X610" s="366"/>
      <c r="Y610" s="367"/>
      <c r="Z610" s="367"/>
      <c r="AA610" s="364">
        <v>2</v>
      </c>
    </row>
    <row r="611" spans="1:27" ht="14.1" customHeight="1">
      <c r="A611" s="363" t="s">
        <v>5089</v>
      </c>
      <c r="B611" s="363" t="s">
        <v>5373</v>
      </c>
      <c r="C611" s="363">
        <v>220</v>
      </c>
      <c r="D611" s="363">
        <v>0.2</v>
      </c>
      <c r="E611" s="363">
        <v>0</v>
      </c>
      <c r="F611" s="363">
        <v>1</v>
      </c>
      <c r="G611" s="363">
        <v>10</v>
      </c>
      <c r="H611" s="363">
        <v>1.8000000000000002E-2</v>
      </c>
      <c r="I611" s="363">
        <v>1.8000000000000002E-2</v>
      </c>
      <c r="J611" s="363">
        <v>1.8000000000000002E-2</v>
      </c>
      <c r="K611" s="363">
        <v>2.2999999999999998</v>
      </c>
      <c r="L611" s="363">
        <v>2.8</v>
      </c>
      <c r="M611" s="363" t="s">
        <v>490</v>
      </c>
      <c r="N611" s="363">
        <v>7.3</v>
      </c>
      <c r="O611" s="363">
        <v>4.3</v>
      </c>
      <c r="P611" s="363">
        <v>2.8</v>
      </c>
      <c r="Q611" s="363" t="s">
        <v>445</v>
      </c>
      <c r="R611" s="363">
        <v>-55</v>
      </c>
      <c r="S611" s="363">
        <v>105</v>
      </c>
      <c r="T611" s="363">
        <v>1</v>
      </c>
      <c r="U611" s="363">
        <v>0</v>
      </c>
      <c r="V611" s="311">
        <v>12500</v>
      </c>
      <c r="W611" s="311">
        <v>0.71125000000000005</v>
      </c>
      <c r="X611" s="363"/>
      <c r="Y611" s="363"/>
      <c r="Z611" s="363"/>
      <c r="AA611" s="364">
        <v>2</v>
      </c>
    </row>
    <row r="612" spans="1:27" ht="14.1" customHeight="1">
      <c r="A612" s="363" t="s">
        <v>5089</v>
      </c>
      <c r="B612" s="365" t="s">
        <v>509</v>
      </c>
      <c r="C612" s="363">
        <v>220</v>
      </c>
      <c r="D612" s="363">
        <v>0.2</v>
      </c>
      <c r="E612" s="363">
        <v>0</v>
      </c>
      <c r="F612" s="363">
        <v>1</v>
      </c>
      <c r="G612" s="363">
        <v>2.5</v>
      </c>
      <c r="H612" s="363">
        <v>2.1000000000000001E-2</v>
      </c>
      <c r="I612" s="363">
        <v>2.1000000000000001E-2</v>
      </c>
      <c r="J612" s="363">
        <v>2.1000000000000001E-2</v>
      </c>
      <c r="K612" s="363">
        <v>1.3</v>
      </c>
      <c r="L612" s="363">
        <v>1.7</v>
      </c>
      <c r="M612" s="363" t="s">
        <v>458</v>
      </c>
      <c r="N612" s="363">
        <v>3.5</v>
      </c>
      <c r="O612" s="363">
        <v>2.8</v>
      </c>
      <c r="P612" s="363">
        <v>1.9</v>
      </c>
      <c r="Q612" s="363" t="s">
        <v>445</v>
      </c>
      <c r="R612" s="363">
        <v>-55</v>
      </c>
      <c r="S612" s="363">
        <v>105</v>
      </c>
      <c r="T612" s="363">
        <v>1</v>
      </c>
      <c r="U612" s="363">
        <v>0</v>
      </c>
      <c r="V612" s="311">
        <v>2000</v>
      </c>
      <c r="W612" s="311">
        <v>0.49686000000000002</v>
      </c>
      <c r="X612" s="366"/>
      <c r="Y612" s="367"/>
      <c r="Z612" s="367"/>
      <c r="AA612" s="364">
        <v>2</v>
      </c>
    </row>
    <row r="613" spans="1:27" ht="14.1" customHeight="1">
      <c r="A613" s="363" t="s">
        <v>5089</v>
      </c>
      <c r="B613" s="365" t="s">
        <v>5374</v>
      </c>
      <c r="C613" s="363">
        <v>220</v>
      </c>
      <c r="D613" s="363">
        <v>0.2</v>
      </c>
      <c r="E613" s="363">
        <v>0</v>
      </c>
      <c r="F613" s="363">
        <v>1</v>
      </c>
      <c r="G613" s="363">
        <v>2.5</v>
      </c>
      <c r="H613" s="363">
        <v>2.5000000000000001E-2</v>
      </c>
      <c r="I613" s="363">
        <v>2.5000000000000001E-2</v>
      </c>
      <c r="J613" s="363">
        <v>2.5000000000000001E-2</v>
      </c>
      <c r="K613" s="363">
        <v>1.3</v>
      </c>
      <c r="L613" s="363">
        <v>1.6</v>
      </c>
      <c r="M613" s="363" t="s">
        <v>458</v>
      </c>
      <c r="N613" s="363">
        <v>3.5</v>
      </c>
      <c r="O613" s="363">
        <v>2.8</v>
      </c>
      <c r="P613" s="363">
        <v>1.9</v>
      </c>
      <c r="Q613" s="363" t="s">
        <v>445</v>
      </c>
      <c r="R613" s="363">
        <v>-55</v>
      </c>
      <c r="S613" s="363">
        <v>105</v>
      </c>
      <c r="T613" s="363">
        <v>1</v>
      </c>
      <c r="U613" s="363">
        <v>0</v>
      </c>
      <c r="V613" s="311">
        <v>2000</v>
      </c>
      <c r="W613" s="311">
        <v>0.46172000000000002</v>
      </c>
      <c r="X613" s="366"/>
      <c r="Y613" s="367"/>
      <c r="Z613" s="367"/>
      <c r="AA613" s="364">
        <v>2</v>
      </c>
    </row>
    <row r="614" spans="1:27" ht="14.1" customHeight="1">
      <c r="A614" s="363" t="s">
        <v>5089</v>
      </c>
      <c r="B614" s="365" t="s">
        <v>523</v>
      </c>
      <c r="C614" s="363">
        <v>220</v>
      </c>
      <c r="D614" s="363">
        <v>0.2</v>
      </c>
      <c r="E614" s="363">
        <v>0</v>
      </c>
      <c r="F614" s="363">
        <v>1</v>
      </c>
      <c r="G614" s="363">
        <v>2.5</v>
      </c>
      <c r="H614" s="363">
        <v>2.5000000000000001E-2</v>
      </c>
      <c r="I614" s="363">
        <v>2.5000000000000001E-2</v>
      </c>
      <c r="J614" s="363">
        <v>2.5000000000000001E-2</v>
      </c>
      <c r="K614" s="363">
        <v>1.8</v>
      </c>
      <c r="L614" s="363">
        <v>2.4</v>
      </c>
      <c r="M614" s="363" t="s">
        <v>444</v>
      </c>
      <c r="N614" s="363">
        <v>7.3</v>
      </c>
      <c r="O614" s="363">
        <v>4.3</v>
      </c>
      <c r="P614" s="363">
        <v>1.8</v>
      </c>
      <c r="Q614" s="363" t="s">
        <v>445</v>
      </c>
      <c r="R614" s="363">
        <v>-55</v>
      </c>
      <c r="S614" s="363">
        <v>105</v>
      </c>
      <c r="T614" s="363">
        <v>1</v>
      </c>
      <c r="U614" s="363">
        <v>0</v>
      </c>
      <c r="V614" s="311">
        <v>3000</v>
      </c>
      <c r="W614" s="311">
        <v>0.45863999999999999</v>
      </c>
      <c r="X614" s="366"/>
      <c r="Y614" s="367"/>
      <c r="Z614" s="367"/>
      <c r="AA614" s="364">
        <v>2</v>
      </c>
    </row>
    <row r="615" spans="1:27" ht="14.1" customHeight="1">
      <c r="A615" s="363" t="s">
        <v>5089</v>
      </c>
      <c r="B615" s="365" t="s">
        <v>520</v>
      </c>
      <c r="C615" s="363">
        <v>220</v>
      </c>
      <c r="D615" s="363">
        <v>0.2</v>
      </c>
      <c r="E615" s="363">
        <v>0</v>
      </c>
      <c r="F615" s="363">
        <v>1</v>
      </c>
      <c r="G615" s="363">
        <v>4</v>
      </c>
      <c r="H615" s="363">
        <v>2.5000000000000001E-2</v>
      </c>
      <c r="I615" s="363">
        <v>2.5000000000000001E-2</v>
      </c>
      <c r="J615" s="363">
        <v>2.5000000000000001E-2</v>
      </c>
      <c r="K615" s="363">
        <v>1.8</v>
      </c>
      <c r="L615" s="363">
        <v>2.4</v>
      </c>
      <c r="M615" s="363" t="s">
        <v>444</v>
      </c>
      <c r="N615" s="363">
        <v>7.3</v>
      </c>
      <c r="O615" s="363">
        <v>4.3</v>
      </c>
      <c r="P615" s="363">
        <v>1.8</v>
      </c>
      <c r="Q615" s="363" t="s">
        <v>445</v>
      </c>
      <c r="R615" s="363">
        <v>-55</v>
      </c>
      <c r="S615" s="363">
        <v>105</v>
      </c>
      <c r="T615" s="363">
        <v>1</v>
      </c>
      <c r="U615" s="363">
        <v>0</v>
      </c>
      <c r="V615" s="311">
        <v>3000</v>
      </c>
      <c r="W615" s="311">
        <v>0.4844</v>
      </c>
      <c r="X615" s="366"/>
      <c r="Y615" s="367"/>
      <c r="Z615" s="367"/>
      <c r="AA615" s="364">
        <v>2</v>
      </c>
    </row>
    <row r="616" spans="1:27" ht="14.1" customHeight="1">
      <c r="A616" s="363" t="s">
        <v>5089</v>
      </c>
      <c r="B616" s="365" t="s">
        <v>518</v>
      </c>
      <c r="C616" s="363">
        <v>220</v>
      </c>
      <c r="D616" s="363">
        <v>0.2</v>
      </c>
      <c r="E616" s="363">
        <v>0</v>
      </c>
      <c r="F616" s="363">
        <v>1</v>
      </c>
      <c r="G616" s="363">
        <v>6.3</v>
      </c>
      <c r="H616" s="363">
        <v>2.5000000000000001E-2</v>
      </c>
      <c r="I616" s="363">
        <v>2.5000000000000001E-2</v>
      </c>
      <c r="J616" s="363">
        <v>2.5000000000000001E-2</v>
      </c>
      <c r="K616" s="363">
        <v>1.8</v>
      </c>
      <c r="L616" s="363">
        <v>2.4</v>
      </c>
      <c r="M616" s="363" t="s">
        <v>444</v>
      </c>
      <c r="N616" s="363">
        <v>7.3</v>
      </c>
      <c r="O616" s="363">
        <v>4.3</v>
      </c>
      <c r="P616" s="363">
        <v>1.8</v>
      </c>
      <c r="Q616" s="363" t="s">
        <v>445</v>
      </c>
      <c r="R616" s="363">
        <v>-55</v>
      </c>
      <c r="S616" s="363">
        <v>105</v>
      </c>
      <c r="T616" s="363">
        <v>1</v>
      </c>
      <c r="U616" s="363">
        <v>0</v>
      </c>
      <c r="V616" s="311">
        <v>3000</v>
      </c>
      <c r="W616" s="311">
        <v>0.52724000000000004</v>
      </c>
      <c r="X616" s="366"/>
      <c r="Y616" s="367"/>
      <c r="Z616" s="367"/>
      <c r="AA616" s="364">
        <v>2</v>
      </c>
    </row>
    <row r="617" spans="1:27" ht="14.1" customHeight="1">
      <c r="A617" s="363" t="s">
        <v>5089</v>
      </c>
      <c r="B617" s="365" t="s">
        <v>5375</v>
      </c>
      <c r="C617" s="363">
        <v>220</v>
      </c>
      <c r="D617" s="363">
        <v>0.2</v>
      </c>
      <c r="E617" s="363">
        <v>0</v>
      </c>
      <c r="F617" s="363">
        <v>1</v>
      </c>
      <c r="G617" s="363">
        <v>6.3</v>
      </c>
      <c r="H617" s="363">
        <v>2.5000000000000001E-2</v>
      </c>
      <c r="I617" s="363">
        <v>2.5000000000000001E-2</v>
      </c>
      <c r="J617" s="363">
        <v>2.5000000000000001E-2</v>
      </c>
      <c r="K617" s="363">
        <v>1.8</v>
      </c>
      <c r="L617" s="363">
        <v>2.4</v>
      </c>
      <c r="M617" s="363" t="s">
        <v>444</v>
      </c>
      <c r="N617" s="363">
        <v>7.3</v>
      </c>
      <c r="O617" s="363">
        <v>4.3</v>
      </c>
      <c r="P617" s="363">
        <v>1.8</v>
      </c>
      <c r="Q617" s="363" t="s">
        <v>445</v>
      </c>
      <c r="R617" s="363">
        <v>-55</v>
      </c>
      <c r="S617" s="363">
        <v>105</v>
      </c>
      <c r="T617" s="363">
        <v>1</v>
      </c>
      <c r="U617" s="363">
        <v>0</v>
      </c>
      <c r="V617" s="311">
        <v>3000</v>
      </c>
      <c r="W617" s="311">
        <v>0.53410000000000002</v>
      </c>
      <c r="X617" s="366"/>
      <c r="Y617" s="367"/>
      <c r="Z617" s="367"/>
      <c r="AA617" s="364">
        <v>2</v>
      </c>
    </row>
    <row r="618" spans="1:27" ht="14.1" customHeight="1">
      <c r="A618" s="363" t="s">
        <v>5089</v>
      </c>
      <c r="B618" s="363" t="s">
        <v>527</v>
      </c>
      <c r="C618" s="363">
        <v>220</v>
      </c>
      <c r="D618" s="363">
        <v>0.2</v>
      </c>
      <c r="E618" s="363">
        <v>0</v>
      </c>
      <c r="F618" s="363">
        <v>1</v>
      </c>
      <c r="G618" s="363">
        <v>10</v>
      </c>
      <c r="H618" s="363">
        <v>2.5000000000000001E-2</v>
      </c>
      <c r="I618" s="363">
        <v>2.5000000000000001E-2</v>
      </c>
      <c r="J618" s="363">
        <v>2.5000000000000001E-2</v>
      </c>
      <c r="K618" s="363">
        <v>2.2999999999999998</v>
      </c>
      <c r="L618" s="363">
        <v>2.4</v>
      </c>
      <c r="M618" s="363" t="s">
        <v>490</v>
      </c>
      <c r="N618" s="363">
        <v>7.3</v>
      </c>
      <c r="O618" s="363">
        <v>4.3</v>
      </c>
      <c r="P618" s="363">
        <v>2.8</v>
      </c>
      <c r="Q618" s="363" t="s">
        <v>445</v>
      </c>
      <c r="R618" s="363">
        <v>-55</v>
      </c>
      <c r="S618" s="363">
        <v>105</v>
      </c>
      <c r="T618" s="363">
        <v>1</v>
      </c>
      <c r="U618" s="363">
        <v>0</v>
      </c>
      <c r="V618" s="311">
        <v>2500</v>
      </c>
      <c r="W618" s="311">
        <v>0.72885999999999995</v>
      </c>
      <c r="X618" s="363"/>
      <c r="Y618" s="363"/>
      <c r="Z618" s="363"/>
      <c r="AA618" s="364">
        <v>2</v>
      </c>
    </row>
    <row r="619" spans="1:27" ht="14.1" customHeight="1">
      <c r="A619" s="363" t="s">
        <v>5089</v>
      </c>
      <c r="B619" s="363" t="s">
        <v>5376</v>
      </c>
      <c r="C619" s="363">
        <v>220</v>
      </c>
      <c r="D619" s="363">
        <v>0.2</v>
      </c>
      <c r="E619" s="363">
        <v>0</v>
      </c>
      <c r="F619" s="363">
        <v>1</v>
      </c>
      <c r="G619" s="363">
        <v>25</v>
      </c>
      <c r="H619" s="363">
        <v>2.7E-2</v>
      </c>
      <c r="I619" s="363">
        <v>2.7E-2</v>
      </c>
      <c r="J619" s="363">
        <v>2.7E-2</v>
      </c>
      <c r="K619" s="363">
        <f>MIN(MAX(P619,1),10)</f>
        <v>10</v>
      </c>
      <c r="L619" s="363">
        <v>2.2999999999999998</v>
      </c>
      <c r="M619" s="363" t="s">
        <v>5155</v>
      </c>
      <c r="N619" s="363">
        <v>8</v>
      </c>
      <c r="O619" s="363">
        <v>8</v>
      </c>
      <c r="P619" s="363">
        <v>10.199999999999999</v>
      </c>
      <c r="Q619" s="363" t="s">
        <v>5099</v>
      </c>
      <c r="R619" s="363">
        <v>-55</v>
      </c>
      <c r="S619" s="363">
        <v>105</v>
      </c>
      <c r="T619" s="363">
        <v>1</v>
      </c>
      <c r="U619" s="363">
        <v>0</v>
      </c>
      <c r="V619" s="311">
        <v>500</v>
      </c>
      <c r="W619" s="311">
        <v>1.1029800000000001</v>
      </c>
      <c r="X619" s="363"/>
      <c r="Y619" s="363"/>
      <c r="Z619" s="363"/>
      <c r="AA619" s="363">
        <v>2</v>
      </c>
    </row>
    <row r="620" spans="1:27" ht="14.1" customHeight="1">
      <c r="A620" s="363" t="s">
        <v>5089</v>
      </c>
      <c r="B620" s="363" t="s">
        <v>5377</v>
      </c>
      <c r="C620" s="363">
        <v>220</v>
      </c>
      <c r="D620" s="363">
        <v>0.2</v>
      </c>
      <c r="E620" s="363">
        <v>0</v>
      </c>
      <c r="F620" s="363">
        <v>1</v>
      </c>
      <c r="G620" s="363">
        <v>25</v>
      </c>
      <c r="H620" s="363">
        <v>2.7E-2</v>
      </c>
      <c r="I620" s="363">
        <v>2.7E-2</v>
      </c>
      <c r="J620" s="363">
        <v>2.7E-2</v>
      </c>
      <c r="K620" s="363">
        <f>MIN(MAX(P620,1),10)</f>
        <v>10</v>
      </c>
      <c r="L620" s="363">
        <v>1.6</v>
      </c>
      <c r="M620" s="363" t="s">
        <v>5155</v>
      </c>
      <c r="N620" s="363">
        <v>8</v>
      </c>
      <c r="O620" s="363">
        <v>8</v>
      </c>
      <c r="P620" s="363">
        <v>10.199999999999999</v>
      </c>
      <c r="Q620" s="363" t="s">
        <v>5099</v>
      </c>
      <c r="R620" s="363">
        <v>-55</v>
      </c>
      <c r="S620" s="363">
        <v>125</v>
      </c>
      <c r="T620" s="363">
        <v>1</v>
      </c>
      <c r="U620" s="363">
        <v>0</v>
      </c>
      <c r="V620" s="311">
        <v>500</v>
      </c>
      <c r="W620" s="311">
        <v>1.3182799999999999</v>
      </c>
      <c r="X620" s="363"/>
      <c r="Y620" s="363"/>
      <c r="Z620" s="363"/>
      <c r="AA620" s="363">
        <v>2</v>
      </c>
    </row>
    <row r="621" spans="1:27" ht="14.1" customHeight="1">
      <c r="A621" s="363" t="s">
        <v>5089</v>
      </c>
      <c r="B621" s="365" t="s">
        <v>5378</v>
      </c>
      <c r="C621" s="363">
        <v>220</v>
      </c>
      <c r="D621" s="363">
        <v>0.2</v>
      </c>
      <c r="E621" s="363">
        <v>0</v>
      </c>
      <c r="F621" s="363">
        <v>1</v>
      </c>
      <c r="G621" s="363">
        <v>2.5</v>
      </c>
      <c r="H621" s="363">
        <v>0.03</v>
      </c>
      <c r="I621" s="363">
        <v>0.03</v>
      </c>
      <c r="J621" s="363">
        <v>0.03</v>
      </c>
      <c r="K621" s="363">
        <v>1.4</v>
      </c>
      <c r="L621" s="363">
        <v>1.4</v>
      </c>
      <c r="M621" s="363" t="s">
        <v>5315</v>
      </c>
      <c r="N621" s="363">
        <v>3.5</v>
      </c>
      <c r="O621" s="363">
        <v>2.8</v>
      </c>
      <c r="P621" s="363">
        <v>1.4</v>
      </c>
      <c r="Q621" s="363" t="s">
        <v>445</v>
      </c>
      <c r="R621" s="363">
        <v>-55</v>
      </c>
      <c r="S621" s="363">
        <v>105</v>
      </c>
      <c r="T621" s="363">
        <v>1</v>
      </c>
      <c r="U621" s="363">
        <v>0</v>
      </c>
      <c r="V621" s="311">
        <v>2500</v>
      </c>
      <c r="W621" s="311">
        <v>0.51912000000000003</v>
      </c>
      <c r="X621" s="366"/>
      <c r="Y621" s="367"/>
      <c r="Z621" s="367"/>
      <c r="AA621" s="364">
        <v>2</v>
      </c>
    </row>
    <row r="622" spans="1:27" ht="14.1" customHeight="1">
      <c r="A622" s="363" t="s">
        <v>5089</v>
      </c>
      <c r="B622" s="365" t="s">
        <v>508</v>
      </c>
      <c r="C622" s="363">
        <v>220</v>
      </c>
      <c r="D622" s="363">
        <v>0.2</v>
      </c>
      <c r="E622" s="363">
        <v>0</v>
      </c>
      <c r="F622" s="363">
        <v>1</v>
      </c>
      <c r="G622" s="363">
        <v>2.5</v>
      </c>
      <c r="H622" s="363">
        <v>3.5000000000000003E-2</v>
      </c>
      <c r="I622" s="363">
        <v>3.5000000000000003E-2</v>
      </c>
      <c r="J622" s="363">
        <v>3.5000000000000003E-2</v>
      </c>
      <c r="K622" s="363">
        <v>1.3</v>
      </c>
      <c r="L622" s="363">
        <v>1.4</v>
      </c>
      <c r="M622" s="363" t="s">
        <v>458</v>
      </c>
      <c r="N622" s="363">
        <v>3.5</v>
      </c>
      <c r="O622" s="363">
        <v>2.8</v>
      </c>
      <c r="P622" s="363">
        <v>1.9</v>
      </c>
      <c r="Q622" s="363" t="s">
        <v>445</v>
      </c>
      <c r="R622" s="363">
        <v>-55</v>
      </c>
      <c r="S622" s="363">
        <v>105</v>
      </c>
      <c r="T622" s="363">
        <v>1</v>
      </c>
      <c r="U622" s="363">
        <v>0</v>
      </c>
      <c r="V622" s="311">
        <v>2000</v>
      </c>
      <c r="W622" s="311">
        <v>0.36302000000000001</v>
      </c>
      <c r="X622" s="366"/>
      <c r="Y622" s="367"/>
      <c r="Z622" s="367"/>
      <c r="AA622" s="364">
        <v>2</v>
      </c>
    </row>
    <row r="623" spans="1:27" ht="14.1" customHeight="1">
      <c r="A623" s="363" t="s">
        <v>5089</v>
      </c>
      <c r="B623" s="365" t="s">
        <v>5379</v>
      </c>
      <c r="C623" s="363">
        <v>220</v>
      </c>
      <c r="D623" s="363">
        <v>0.2</v>
      </c>
      <c r="E623" s="363">
        <v>0</v>
      </c>
      <c r="F623" s="363">
        <v>1</v>
      </c>
      <c r="G623" s="363">
        <v>2.5</v>
      </c>
      <c r="H623" s="363">
        <v>3.5000000000000003E-2</v>
      </c>
      <c r="I623" s="363">
        <v>3.5000000000000003E-2</v>
      </c>
      <c r="J623" s="363">
        <v>3.5000000000000003E-2</v>
      </c>
      <c r="K623" s="363">
        <v>1.3</v>
      </c>
      <c r="L623" s="363">
        <v>1.4</v>
      </c>
      <c r="M623" s="363" t="s">
        <v>458</v>
      </c>
      <c r="N623" s="363">
        <v>3.5</v>
      </c>
      <c r="O623" s="363">
        <v>2.8</v>
      </c>
      <c r="P623" s="363">
        <v>1.9</v>
      </c>
      <c r="Q623" s="363" t="s">
        <v>445</v>
      </c>
      <c r="R623" s="363">
        <v>-55</v>
      </c>
      <c r="S623" s="363">
        <v>105</v>
      </c>
      <c r="T623" s="363">
        <v>1</v>
      </c>
      <c r="U623" s="363">
        <v>0</v>
      </c>
      <c r="V623" s="311">
        <v>2000</v>
      </c>
      <c r="W623" s="311">
        <v>0.36302000000000001</v>
      </c>
      <c r="X623" s="366"/>
      <c r="Y623" s="367"/>
      <c r="Z623" s="367"/>
      <c r="AA623" s="364">
        <v>2</v>
      </c>
    </row>
    <row r="624" spans="1:27" ht="14.1" customHeight="1">
      <c r="A624" s="363" t="s">
        <v>5089</v>
      </c>
      <c r="B624" s="365" t="s">
        <v>5380</v>
      </c>
      <c r="C624" s="363">
        <v>220</v>
      </c>
      <c r="D624" s="363">
        <v>0.2</v>
      </c>
      <c r="E624" s="363">
        <v>0</v>
      </c>
      <c r="F624" s="363">
        <v>1</v>
      </c>
      <c r="G624" s="363">
        <v>4</v>
      </c>
      <c r="H624" s="363">
        <v>3.5000000000000003E-2</v>
      </c>
      <c r="I624" s="363">
        <v>3.5000000000000003E-2</v>
      </c>
      <c r="J624" s="363">
        <v>3.5000000000000003E-2</v>
      </c>
      <c r="K624" s="363">
        <v>1.3</v>
      </c>
      <c r="L624" s="363">
        <v>1.4</v>
      </c>
      <c r="M624" s="363" t="s">
        <v>458</v>
      </c>
      <c r="N624" s="363">
        <v>3.5</v>
      </c>
      <c r="O624" s="363">
        <v>2.8</v>
      </c>
      <c r="P624" s="363">
        <v>1.9</v>
      </c>
      <c r="Q624" s="363" t="s">
        <v>445</v>
      </c>
      <c r="R624" s="363">
        <v>-55</v>
      </c>
      <c r="S624" s="363">
        <v>105</v>
      </c>
      <c r="T624" s="363">
        <v>1</v>
      </c>
      <c r="U624" s="363">
        <v>0</v>
      </c>
      <c r="V624" s="311">
        <v>2000</v>
      </c>
      <c r="W624" s="311">
        <v>0.46942</v>
      </c>
      <c r="X624" s="366"/>
      <c r="Y624" s="367"/>
      <c r="Z624" s="367"/>
      <c r="AA624" s="364">
        <v>2</v>
      </c>
    </row>
    <row r="625" spans="1:27" ht="14.1" customHeight="1">
      <c r="A625" s="363" t="s">
        <v>5089</v>
      </c>
      <c r="B625" s="365" t="s">
        <v>5381</v>
      </c>
      <c r="C625" s="363">
        <v>220</v>
      </c>
      <c r="D625" s="363">
        <v>0.2</v>
      </c>
      <c r="E625" s="363">
        <v>0</v>
      </c>
      <c r="F625" s="363">
        <v>1</v>
      </c>
      <c r="G625" s="363">
        <v>6.3</v>
      </c>
      <c r="H625" s="363">
        <v>3.5000000000000003E-2</v>
      </c>
      <c r="I625" s="363">
        <v>3.5000000000000003E-2</v>
      </c>
      <c r="J625" s="363">
        <v>3.5000000000000003E-2</v>
      </c>
      <c r="K625" s="363">
        <v>1.3</v>
      </c>
      <c r="L625" s="363">
        <v>1.4</v>
      </c>
      <c r="M625" s="363" t="s">
        <v>458</v>
      </c>
      <c r="N625" s="363">
        <v>3.5</v>
      </c>
      <c r="O625" s="363">
        <v>2.8</v>
      </c>
      <c r="P625" s="363">
        <v>1.9</v>
      </c>
      <c r="Q625" s="363" t="s">
        <v>445</v>
      </c>
      <c r="R625" s="363">
        <v>-55</v>
      </c>
      <c r="S625" s="363">
        <v>105</v>
      </c>
      <c r="T625" s="363">
        <v>1</v>
      </c>
      <c r="U625" s="363">
        <v>0</v>
      </c>
      <c r="V625" s="311">
        <v>2000</v>
      </c>
      <c r="W625" s="311">
        <v>0.55034000000000005</v>
      </c>
      <c r="X625" s="366"/>
      <c r="Y625" s="367"/>
      <c r="Z625" s="367"/>
      <c r="AA625" s="364">
        <v>2</v>
      </c>
    </row>
    <row r="626" spans="1:27" ht="14.1" customHeight="1">
      <c r="A626" s="363" t="s">
        <v>5089</v>
      </c>
      <c r="B626" s="365" t="s">
        <v>5382</v>
      </c>
      <c r="C626" s="363">
        <v>220</v>
      </c>
      <c r="D626" s="363">
        <v>0.2</v>
      </c>
      <c r="E626" s="363">
        <v>0</v>
      </c>
      <c r="F626" s="363">
        <v>1</v>
      </c>
      <c r="G626" s="363">
        <v>2.5</v>
      </c>
      <c r="H626" s="363">
        <v>7.0000000000000007E-2</v>
      </c>
      <c r="I626" s="363">
        <v>7.0000000000000007E-2</v>
      </c>
      <c r="J626" s="363">
        <v>7.0000000000000007E-2</v>
      </c>
      <c r="K626" s="363">
        <v>1.1000000000000001</v>
      </c>
      <c r="L626" s="363">
        <v>1</v>
      </c>
      <c r="M626" s="363" t="s">
        <v>5160</v>
      </c>
      <c r="N626" s="363">
        <v>3.5</v>
      </c>
      <c r="O626" s="363">
        <v>2.8</v>
      </c>
      <c r="P626" s="363">
        <v>1.1000000000000001</v>
      </c>
      <c r="Q626" s="363" t="s">
        <v>445</v>
      </c>
      <c r="R626" s="363">
        <v>-55</v>
      </c>
      <c r="S626" s="363">
        <v>105</v>
      </c>
      <c r="T626" s="363">
        <v>1</v>
      </c>
      <c r="U626" s="363">
        <v>0</v>
      </c>
      <c r="V626" s="311">
        <v>2500</v>
      </c>
      <c r="W626" s="311">
        <v>0.46073999999999998</v>
      </c>
      <c r="X626" s="366"/>
      <c r="Y626" s="367"/>
      <c r="Z626" s="367"/>
      <c r="AA626" s="364">
        <v>2</v>
      </c>
    </row>
    <row r="627" spans="1:27" ht="14.1" customHeight="1">
      <c r="A627" s="363" t="s">
        <v>5089</v>
      </c>
      <c r="B627" s="365" t="s">
        <v>5383</v>
      </c>
      <c r="C627" s="363">
        <v>220</v>
      </c>
      <c r="D627" s="363">
        <v>0.2</v>
      </c>
      <c r="E627" s="363">
        <v>0</v>
      </c>
      <c r="F627" s="363">
        <v>1</v>
      </c>
      <c r="G627" s="363">
        <v>4</v>
      </c>
      <c r="H627" s="363">
        <v>7.0000000000000007E-2</v>
      </c>
      <c r="I627" s="363">
        <v>7.0000000000000007E-2</v>
      </c>
      <c r="J627" s="363">
        <v>7.0000000000000007E-2</v>
      </c>
      <c r="K627" s="363">
        <v>1.4</v>
      </c>
      <c r="L627" s="363">
        <v>1</v>
      </c>
      <c r="M627" s="363" t="s">
        <v>5315</v>
      </c>
      <c r="N627" s="363">
        <v>3.5</v>
      </c>
      <c r="O627" s="363">
        <v>2.8</v>
      </c>
      <c r="P627" s="363">
        <v>1.4</v>
      </c>
      <c r="Q627" s="363" t="s">
        <v>445</v>
      </c>
      <c r="R627" s="363">
        <v>-55</v>
      </c>
      <c r="S627" s="363">
        <v>105</v>
      </c>
      <c r="T627" s="363">
        <v>1</v>
      </c>
      <c r="U627" s="363">
        <v>0</v>
      </c>
      <c r="V627" s="311">
        <v>2500</v>
      </c>
      <c r="W627" s="311">
        <v>0.49937999999999999</v>
      </c>
      <c r="X627" s="366"/>
      <c r="Y627" s="367"/>
      <c r="Z627" s="367"/>
      <c r="AA627" s="364">
        <v>2</v>
      </c>
    </row>
    <row r="628" spans="1:27" ht="14.1" customHeight="1">
      <c r="A628" s="363" t="s">
        <v>5089</v>
      </c>
      <c r="B628" s="363" t="s">
        <v>5384</v>
      </c>
      <c r="C628" s="363">
        <v>220</v>
      </c>
      <c r="D628" s="363">
        <v>0.2</v>
      </c>
      <c r="E628" s="363">
        <v>0</v>
      </c>
      <c r="F628" s="363">
        <v>1</v>
      </c>
      <c r="G628" s="363">
        <v>35</v>
      </c>
      <c r="H628" s="363">
        <v>0.08</v>
      </c>
      <c r="I628" s="363">
        <v>0.08</v>
      </c>
      <c r="J628" s="363">
        <v>0.08</v>
      </c>
      <c r="K628" s="363">
        <f>MIN(MAX(P628,1),10)</f>
        <v>10</v>
      </c>
      <c r="L628" s="363">
        <v>0.85</v>
      </c>
      <c r="M628" s="363" t="s">
        <v>5155</v>
      </c>
      <c r="N628" s="363">
        <v>8</v>
      </c>
      <c r="O628" s="363">
        <v>8</v>
      </c>
      <c r="P628" s="363">
        <v>10.199999999999999</v>
      </c>
      <c r="Q628" s="363" t="s">
        <v>5141</v>
      </c>
      <c r="R628" s="363">
        <v>-55</v>
      </c>
      <c r="S628" s="363">
        <v>105</v>
      </c>
      <c r="T628" s="363">
        <v>1</v>
      </c>
      <c r="U628" s="363">
        <v>0</v>
      </c>
      <c r="V628" s="311">
        <v>500</v>
      </c>
      <c r="W628" s="311">
        <v>0.32868000000000003</v>
      </c>
      <c r="X628" s="363"/>
      <c r="Y628" s="363"/>
      <c r="Z628" s="363"/>
      <c r="AA628" s="363">
        <v>2</v>
      </c>
    </row>
    <row r="629" spans="1:27" ht="14.1" customHeight="1">
      <c r="A629" s="363" t="s">
        <v>5089</v>
      </c>
      <c r="B629" s="363" t="s">
        <v>5385</v>
      </c>
      <c r="C629" s="363">
        <v>220</v>
      </c>
      <c r="D629" s="363">
        <v>0.2</v>
      </c>
      <c r="E629" s="363">
        <v>0</v>
      </c>
      <c r="F629" s="363">
        <v>1</v>
      </c>
      <c r="G629" s="363">
        <v>25</v>
      </c>
      <c r="H629" s="363">
        <v>0.08</v>
      </c>
      <c r="I629" s="363">
        <v>0.08</v>
      </c>
      <c r="J629" s="363">
        <v>0.08</v>
      </c>
      <c r="K629" s="363">
        <f>MIN(MAX(P629,1),10)</f>
        <v>10</v>
      </c>
      <c r="L629" s="363">
        <v>0.85</v>
      </c>
      <c r="M629" s="363" t="s">
        <v>5155</v>
      </c>
      <c r="N629" s="363">
        <v>8</v>
      </c>
      <c r="O629" s="363">
        <v>8</v>
      </c>
      <c r="P629" s="363">
        <v>10.199999999999999</v>
      </c>
      <c r="Q629" s="363" t="s">
        <v>5141</v>
      </c>
      <c r="R629" s="363">
        <v>-55</v>
      </c>
      <c r="S629" s="363">
        <v>105</v>
      </c>
      <c r="T629" s="363">
        <v>1</v>
      </c>
      <c r="U629" s="363">
        <v>0</v>
      </c>
      <c r="V629" s="311">
        <v>500</v>
      </c>
      <c r="W629" s="311">
        <v>0.33245999999999998</v>
      </c>
      <c r="X629" s="363"/>
      <c r="Y629" s="363"/>
      <c r="Z629" s="363"/>
      <c r="AA629" s="363">
        <v>2</v>
      </c>
    </row>
    <row r="630" spans="1:27" ht="14.1" customHeight="1">
      <c r="A630" s="363" t="s">
        <v>5089</v>
      </c>
      <c r="B630" s="373" t="s">
        <v>5386</v>
      </c>
      <c r="C630" s="373">
        <v>220</v>
      </c>
      <c r="D630" s="368">
        <v>0.2</v>
      </c>
      <c r="E630" s="368">
        <v>0</v>
      </c>
      <c r="F630" s="368">
        <v>1</v>
      </c>
      <c r="G630" s="373">
        <v>6.3</v>
      </c>
      <c r="H630" s="369">
        <v>0.1</v>
      </c>
      <c r="I630" s="373">
        <v>0.1</v>
      </c>
      <c r="J630" s="373">
        <v>0.1</v>
      </c>
      <c r="K630" s="373">
        <v>2.7</v>
      </c>
      <c r="L630" s="373">
        <v>3.9</v>
      </c>
      <c r="M630" s="373" t="s">
        <v>5106</v>
      </c>
      <c r="N630" s="374">
        <v>6.3</v>
      </c>
      <c r="O630" s="374">
        <v>6.3</v>
      </c>
      <c r="P630" s="375">
        <v>6</v>
      </c>
      <c r="Q630" s="371" t="s">
        <v>5107</v>
      </c>
      <c r="R630" s="372">
        <v>-55</v>
      </c>
      <c r="S630" s="372">
        <v>105</v>
      </c>
      <c r="T630" s="372">
        <v>1</v>
      </c>
      <c r="U630" s="371">
        <v>0</v>
      </c>
      <c r="V630" s="311">
        <v>1000</v>
      </c>
      <c r="W630" s="311">
        <v>0.41399999999999998</v>
      </c>
      <c r="X630" s="363"/>
      <c r="Y630" s="363"/>
      <c r="Z630" s="324"/>
      <c r="AA630" s="363">
        <v>2</v>
      </c>
    </row>
    <row r="631" spans="1:27" ht="14.1" customHeight="1">
      <c r="A631" s="363" t="s">
        <v>5089</v>
      </c>
      <c r="B631" s="363" t="s">
        <v>5387</v>
      </c>
      <c r="C631" s="363">
        <v>220</v>
      </c>
      <c r="D631" s="363">
        <v>0.2</v>
      </c>
      <c r="E631" s="363">
        <v>0</v>
      </c>
      <c r="F631" s="363">
        <v>1</v>
      </c>
      <c r="G631" s="363">
        <v>50</v>
      </c>
      <c r="H631" s="363">
        <v>0.12</v>
      </c>
      <c r="I631" s="363">
        <v>0.12</v>
      </c>
      <c r="J631" s="363">
        <v>0.12</v>
      </c>
      <c r="K631" s="363">
        <f>MIN(MAX(P631,1),10)</f>
        <v>10</v>
      </c>
      <c r="L631" s="363">
        <v>0.9</v>
      </c>
      <c r="M631" s="363" t="s">
        <v>5205</v>
      </c>
      <c r="N631" s="363">
        <v>10</v>
      </c>
      <c r="O631" s="363">
        <v>10</v>
      </c>
      <c r="P631" s="363">
        <v>10.199999999999999</v>
      </c>
      <c r="Q631" s="363" t="s">
        <v>5141</v>
      </c>
      <c r="R631" s="363">
        <v>-55</v>
      </c>
      <c r="S631" s="363">
        <v>105</v>
      </c>
      <c r="T631" s="363">
        <v>1</v>
      </c>
      <c r="U631" s="363">
        <v>0</v>
      </c>
      <c r="V631" s="311">
        <v>1000</v>
      </c>
      <c r="W631" s="311">
        <v>0.33527000000000001</v>
      </c>
      <c r="X631" s="363"/>
      <c r="Y631" s="363"/>
      <c r="Z631" s="363"/>
      <c r="AA631" s="363">
        <v>2</v>
      </c>
    </row>
    <row r="632" spans="1:27" ht="14.1" customHeight="1">
      <c r="A632" s="363" t="s">
        <v>5089</v>
      </c>
      <c r="B632" s="373" t="s">
        <v>5388</v>
      </c>
      <c r="C632" s="373">
        <v>220</v>
      </c>
      <c r="D632" s="368">
        <v>0.2</v>
      </c>
      <c r="E632" s="368">
        <v>0</v>
      </c>
      <c r="F632" s="368">
        <v>1</v>
      </c>
      <c r="G632" s="373">
        <v>16</v>
      </c>
      <c r="H632" s="369">
        <v>0.13</v>
      </c>
      <c r="I632" s="373">
        <v>0.13</v>
      </c>
      <c r="J632" s="373">
        <v>0.13</v>
      </c>
      <c r="K632" s="368">
        <v>2.8</v>
      </c>
      <c r="L632" s="368">
        <v>4.1500000000000004</v>
      </c>
      <c r="M632" s="373" t="s">
        <v>5117</v>
      </c>
      <c r="N632" s="374">
        <v>8</v>
      </c>
      <c r="O632" s="374">
        <v>8</v>
      </c>
      <c r="P632" s="375">
        <v>7</v>
      </c>
      <c r="Q632" s="371" t="s">
        <v>5107</v>
      </c>
      <c r="R632" s="372">
        <v>-55</v>
      </c>
      <c r="S632" s="372">
        <v>105</v>
      </c>
      <c r="T632" s="372">
        <v>0</v>
      </c>
      <c r="U632" s="371">
        <v>3.5</v>
      </c>
      <c r="V632" s="311">
        <v>1</v>
      </c>
      <c r="W632" s="311">
        <v>1.23</v>
      </c>
      <c r="X632" s="363"/>
      <c r="Y632" s="363"/>
      <c r="Z632" s="324"/>
      <c r="AA632" s="363">
        <v>2</v>
      </c>
    </row>
    <row r="633" spans="1:27" ht="14.1" customHeight="1">
      <c r="A633" s="363" t="s">
        <v>5089</v>
      </c>
      <c r="B633" s="363" t="s">
        <v>5389</v>
      </c>
      <c r="C633" s="363">
        <v>220</v>
      </c>
      <c r="D633" s="363">
        <v>0.2</v>
      </c>
      <c r="E633" s="363">
        <v>0</v>
      </c>
      <c r="F633" s="363">
        <v>1</v>
      </c>
      <c r="G633" s="363">
        <v>35</v>
      </c>
      <c r="H633" s="363">
        <v>0.13</v>
      </c>
      <c r="I633" s="363">
        <v>0.13</v>
      </c>
      <c r="J633" s="363">
        <v>0.13</v>
      </c>
      <c r="K633" s="363">
        <f>MIN(MAX(P633,1),10)</f>
        <v>10</v>
      </c>
      <c r="L633" s="363">
        <v>0.94499999999999995</v>
      </c>
      <c r="M633" s="363" t="s">
        <v>5093</v>
      </c>
      <c r="N633" s="363">
        <v>10</v>
      </c>
      <c r="O633" s="363">
        <v>10</v>
      </c>
      <c r="P633" s="363">
        <v>16</v>
      </c>
      <c r="Q633" s="363" t="s">
        <v>5141</v>
      </c>
      <c r="R633" s="363">
        <v>-40</v>
      </c>
      <c r="S633" s="363">
        <v>135</v>
      </c>
      <c r="T633" s="363">
        <v>0</v>
      </c>
      <c r="U633" s="363">
        <v>5</v>
      </c>
      <c r="V633" s="311">
        <v>1</v>
      </c>
      <c r="W633" s="311">
        <v>1.37</v>
      </c>
      <c r="X633" s="363"/>
      <c r="Y633" s="363"/>
      <c r="Z633" s="363"/>
      <c r="AA633" s="363">
        <v>2</v>
      </c>
    </row>
    <row r="634" spans="1:27" ht="14.1" customHeight="1">
      <c r="A634" s="363" t="s">
        <v>5089</v>
      </c>
      <c r="B634" s="368" t="s">
        <v>5390</v>
      </c>
      <c r="C634" s="368">
        <v>220</v>
      </c>
      <c r="D634" s="368">
        <v>0.2</v>
      </c>
      <c r="E634" s="368">
        <v>0</v>
      </c>
      <c r="F634" s="368">
        <v>1</v>
      </c>
      <c r="G634" s="368">
        <v>6.3</v>
      </c>
      <c r="H634" s="369">
        <v>0.15</v>
      </c>
      <c r="I634" s="368">
        <v>0.15</v>
      </c>
      <c r="J634" s="368">
        <v>0.15</v>
      </c>
      <c r="K634" s="368">
        <v>2.1</v>
      </c>
      <c r="L634" s="368">
        <v>3.15</v>
      </c>
      <c r="M634" s="368" t="s">
        <v>5146</v>
      </c>
      <c r="N634" s="370">
        <v>5</v>
      </c>
      <c r="O634" s="370">
        <v>5</v>
      </c>
      <c r="P634" s="371">
        <v>6</v>
      </c>
      <c r="Q634" s="371" t="s">
        <v>5107</v>
      </c>
      <c r="R634" s="372">
        <v>-55</v>
      </c>
      <c r="S634" s="372">
        <v>105</v>
      </c>
      <c r="T634" s="372">
        <v>1</v>
      </c>
      <c r="U634" s="371">
        <v>0</v>
      </c>
      <c r="V634" s="311">
        <v>1500</v>
      </c>
      <c r="W634" s="311">
        <v>0.19652</v>
      </c>
      <c r="X634" s="363"/>
      <c r="Y634" s="363"/>
      <c r="Z634" s="324"/>
      <c r="AA634" s="363">
        <v>2</v>
      </c>
    </row>
    <row r="635" spans="1:27" ht="14.1" customHeight="1">
      <c r="A635" s="363" t="s">
        <v>5089</v>
      </c>
      <c r="B635" s="373" t="s">
        <v>505</v>
      </c>
      <c r="C635" s="373">
        <v>220</v>
      </c>
      <c r="D635" s="368">
        <v>0.2</v>
      </c>
      <c r="E635" s="368">
        <v>0</v>
      </c>
      <c r="F635" s="368">
        <v>1</v>
      </c>
      <c r="G635" s="373">
        <v>6.3</v>
      </c>
      <c r="H635" s="369">
        <v>0.15</v>
      </c>
      <c r="I635" s="373">
        <v>0.15</v>
      </c>
      <c r="J635" s="373">
        <v>0.15</v>
      </c>
      <c r="K635" s="373">
        <v>2.7</v>
      </c>
      <c r="L635" s="373">
        <v>3.16</v>
      </c>
      <c r="M635" s="373" t="s">
        <v>5106</v>
      </c>
      <c r="N635" s="374">
        <v>6.3</v>
      </c>
      <c r="O635" s="374">
        <v>6.3</v>
      </c>
      <c r="P635" s="375">
        <v>6</v>
      </c>
      <c r="Q635" s="371" t="s">
        <v>5107</v>
      </c>
      <c r="R635" s="372">
        <v>-55</v>
      </c>
      <c r="S635" s="372">
        <v>105</v>
      </c>
      <c r="T635" s="372">
        <v>1</v>
      </c>
      <c r="U635" s="371">
        <v>0</v>
      </c>
      <c r="V635" s="311">
        <v>1000</v>
      </c>
      <c r="W635" s="311">
        <v>0.30535000000000001</v>
      </c>
      <c r="X635" s="363"/>
      <c r="Y635" s="363"/>
      <c r="Z635" s="324"/>
      <c r="AA635" s="363">
        <v>2</v>
      </c>
    </row>
    <row r="636" spans="1:27" ht="14.1" customHeight="1">
      <c r="A636" s="363" t="s">
        <v>5089</v>
      </c>
      <c r="B636" s="363" t="s">
        <v>5391</v>
      </c>
      <c r="C636" s="363">
        <v>220</v>
      </c>
      <c r="D636" s="363">
        <v>0.2</v>
      </c>
      <c r="E636" s="363">
        <v>0</v>
      </c>
      <c r="F636" s="363">
        <v>1</v>
      </c>
      <c r="G636" s="363">
        <v>35</v>
      </c>
      <c r="H636" s="363">
        <v>0.15</v>
      </c>
      <c r="I636" s="363">
        <v>0.15</v>
      </c>
      <c r="J636" s="363">
        <v>0.15</v>
      </c>
      <c r="K636" s="363">
        <f>MIN(MAX(P636,1),10)</f>
        <v>10</v>
      </c>
      <c r="L636" s="363">
        <v>0.5</v>
      </c>
      <c r="M636" s="363" t="s">
        <v>5205</v>
      </c>
      <c r="N636" s="363">
        <v>10</v>
      </c>
      <c r="O636" s="363">
        <v>10</v>
      </c>
      <c r="P636" s="363">
        <v>10.199999999999999</v>
      </c>
      <c r="Q636" s="363" t="s">
        <v>5141</v>
      </c>
      <c r="R636" s="363">
        <v>-40</v>
      </c>
      <c r="S636" s="363">
        <v>125</v>
      </c>
      <c r="T636" s="363">
        <v>1</v>
      </c>
      <c r="U636" s="363">
        <v>0</v>
      </c>
      <c r="V636" s="311">
        <v>500</v>
      </c>
      <c r="W636" s="311">
        <v>0.47583999999999999</v>
      </c>
      <c r="X636" s="363"/>
      <c r="Y636" s="363"/>
      <c r="Z636" s="363"/>
      <c r="AA636" s="363">
        <v>2</v>
      </c>
    </row>
    <row r="637" spans="1:27" ht="14.1" customHeight="1">
      <c r="A637" s="363" t="s">
        <v>5089</v>
      </c>
      <c r="B637" s="363" t="s">
        <v>5392</v>
      </c>
      <c r="C637" s="363">
        <v>220</v>
      </c>
      <c r="D637" s="363">
        <v>0.2</v>
      </c>
      <c r="E637" s="363">
        <v>0</v>
      </c>
      <c r="F637" s="363">
        <v>1</v>
      </c>
      <c r="G637" s="363">
        <v>25</v>
      </c>
      <c r="H637" s="363">
        <v>0.15</v>
      </c>
      <c r="I637" s="363">
        <v>0.15</v>
      </c>
      <c r="J637" s="363">
        <v>0.15</v>
      </c>
      <c r="K637" s="363">
        <f>MIN(MAX(P637,1),10)</f>
        <v>10</v>
      </c>
      <c r="L637" s="363">
        <v>0.5</v>
      </c>
      <c r="M637" s="363" t="s">
        <v>5205</v>
      </c>
      <c r="N637" s="363">
        <v>10</v>
      </c>
      <c r="O637" s="363">
        <v>10</v>
      </c>
      <c r="P637" s="363">
        <v>10.199999999999999</v>
      </c>
      <c r="Q637" s="363" t="s">
        <v>5141</v>
      </c>
      <c r="R637" s="363">
        <v>-40</v>
      </c>
      <c r="S637" s="363">
        <v>125</v>
      </c>
      <c r="T637" s="363">
        <v>1</v>
      </c>
      <c r="U637" s="363">
        <v>0</v>
      </c>
      <c r="V637" s="311">
        <v>500</v>
      </c>
      <c r="W637" s="311">
        <v>0.48533999999999999</v>
      </c>
      <c r="X637" s="363"/>
      <c r="Y637" s="363"/>
      <c r="Z637" s="363"/>
      <c r="AA637" s="363">
        <v>2</v>
      </c>
    </row>
    <row r="638" spans="1:27" ht="14.1" customHeight="1">
      <c r="A638" s="363" t="s">
        <v>5089</v>
      </c>
      <c r="B638" s="363" t="s">
        <v>5393</v>
      </c>
      <c r="C638" s="363">
        <v>220</v>
      </c>
      <c r="D638" s="363">
        <v>0.2</v>
      </c>
      <c r="E638" s="363">
        <v>0</v>
      </c>
      <c r="F638" s="363">
        <v>1</v>
      </c>
      <c r="G638" s="363">
        <v>25</v>
      </c>
      <c r="H638" s="363">
        <v>0.16</v>
      </c>
      <c r="I638" s="363">
        <v>0.16</v>
      </c>
      <c r="J638" s="363">
        <v>0.16</v>
      </c>
      <c r="K638" s="363">
        <f>MIN(MAX(P638,1),10)</f>
        <v>7.7</v>
      </c>
      <c r="L638" s="363">
        <v>0.6</v>
      </c>
      <c r="M638" s="363" t="s">
        <v>5130</v>
      </c>
      <c r="N638" s="363">
        <v>6.3</v>
      </c>
      <c r="O638" s="363">
        <v>6.3</v>
      </c>
      <c r="P638" s="363">
        <v>7.7</v>
      </c>
      <c r="Q638" s="363" t="s">
        <v>5141</v>
      </c>
      <c r="R638" s="363">
        <v>-55</v>
      </c>
      <c r="S638" s="363">
        <v>105</v>
      </c>
      <c r="T638" s="363">
        <v>1</v>
      </c>
      <c r="U638" s="363">
        <v>0</v>
      </c>
      <c r="V638" s="311">
        <v>900</v>
      </c>
      <c r="W638" s="311">
        <v>0.25577</v>
      </c>
      <c r="X638" s="363"/>
      <c r="Y638" s="363"/>
      <c r="Z638" s="363"/>
      <c r="AA638" s="363">
        <v>2</v>
      </c>
    </row>
    <row r="639" spans="1:27" ht="14.1" customHeight="1">
      <c r="A639" s="363" t="s">
        <v>5089</v>
      </c>
      <c r="B639" s="363" t="s">
        <v>5394</v>
      </c>
      <c r="C639" s="363">
        <v>220</v>
      </c>
      <c r="D639" s="363">
        <v>0.2</v>
      </c>
      <c r="E639" s="363">
        <v>0</v>
      </c>
      <c r="F639" s="363">
        <v>1</v>
      </c>
      <c r="G639" s="363">
        <v>10</v>
      </c>
      <c r="H639" s="363">
        <v>0.16</v>
      </c>
      <c r="I639" s="363">
        <v>0.16</v>
      </c>
      <c r="J639" s="363">
        <v>0.16</v>
      </c>
      <c r="K639" s="363">
        <f>MIN(MAX(P639,1),10)</f>
        <v>1</v>
      </c>
      <c r="L639" s="363">
        <v>0.6</v>
      </c>
      <c r="M639" s="363" t="s">
        <v>5130</v>
      </c>
      <c r="N639" s="363">
        <v>6.3</v>
      </c>
      <c r="O639" s="363">
        <v>6.3</v>
      </c>
      <c r="P639" s="363" t="s">
        <v>5225</v>
      </c>
      <c r="Q639" s="363" t="s">
        <v>5141</v>
      </c>
      <c r="R639" s="363">
        <v>-55</v>
      </c>
      <c r="S639" s="363">
        <v>105</v>
      </c>
      <c r="T639" s="363">
        <v>1</v>
      </c>
      <c r="U639" s="363">
        <v>0</v>
      </c>
      <c r="V639" s="311">
        <v>900</v>
      </c>
      <c r="W639" s="311">
        <v>0.21384</v>
      </c>
      <c r="X639" s="363"/>
      <c r="Y639" s="363"/>
      <c r="Z639" s="363"/>
      <c r="AA639" s="363">
        <v>2</v>
      </c>
    </row>
    <row r="640" spans="1:27" ht="14.1" customHeight="1">
      <c r="A640" s="363" t="s">
        <v>5089</v>
      </c>
      <c r="B640" s="363" t="s">
        <v>5395</v>
      </c>
      <c r="C640" s="363">
        <v>220</v>
      </c>
      <c r="D640" s="363">
        <v>0.2</v>
      </c>
      <c r="E640" s="363">
        <v>0</v>
      </c>
      <c r="F640" s="363">
        <v>1</v>
      </c>
      <c r="G640" s="363">
        <v>16</v>
      </c>
      <c r="H640" s="363">
        <v>0.16</v>
      </c>
      <c r="I640" s="363">
        <v>0.16</v>
      </c>
      <c r="J640" s="363">
        <v>0.16</v>
      </c>
      <c r="K640" s="363">
        <f>MIN(MAX(P640,1),10)</f>
        <v>1</v>
      </c>
      <c r="L640" s="363">
        <v>0.6</v>
      </c>
      <c r="M640" s="363" t="s">
        <v>5130</v>
      </c>
      <c r="N640" s="363">
        <v>6.3</v>
      </c>
      <c r="O640" s="363">
        <v>6.3</v>
      </c>
      <c r="P640" s="363" t="s">
        <v>5225</v>
      </c>
      <c r="Q640" s="363" t="s">
        <v>5141</v>
      </c>
      <c r="R640" s="363">
        <v>-55</v>
      </c>
      <c r="S640" s="363">
        <v>105</v>
      </c>
      <c r="T640" s="363">
        <v>1</v>
      </c>
      <c r="U640" s="363">
        <v>0</v>
      </c>
      <c r="V640" s="311">
        <v>900</v>
      </c>
      <c r="W640" s="311">
        <v>0.21384</v>
      </c>
      <c r="X640" s="363"/>
      <c r="Y640" s="363"/>
      <c r="Z640" s="363"/>
      <c r="AA640" s="363">
        <v>2</v>
      </c>
    </row>
    <row r="641" spans="1:27" ht="14.1" customHeight="1">
      <c r="A641" s="363" t="s">
        <v>5089</v>
      </c>
      <c r="B641" s="373" t="s">
        <v>5396</v>
      </c>
      <c r="C641" s="373">
        <v>220</v>
      </c>
      <c r="D641" s="368">
        <v>0.2</v>
      </c>
      <c r="E641" s="368">
        <v>0</v>
      </c>
      <c r="F641" s="368">
        <v>1</v>
      </c>
      <c r="G641" s="373">
        <v>6.3</v>
      </c>
      <c r="H641" s="369">
        <v>0.18</v>
      </c>
      <c r="I641" s="373">
        <v>0.18</v>
      </c>
      <c r="J641" s="373">
        <v>0.18</v>
      </c>
      <c r="K641" s="373">
        <v>2.5</v>
      </c>
      <c r="L641" s="373">
        <v>2.98</v>
      </c>
      <c r="M641" s="373" t="s">
        <v>5137</v>
      </c>
      <c r="N641" s="374">
        <v>6.3</v>
      </c>
      <c r="O641" s="374">
        <v>6.3</v>
      </c>
      <c r="P641" s="375">
        <v>5.5</v>
      </c>
      <c r="Q641" s="371" t="s">
        <v>5107</v>
      </c>
      <c r="R641" s="372">
        <v>-55</v>
      </c>
      <c r="S641" s="372">
        <v>105</v>
      </c>
      <c r="T641" s="372">
        <v>0</v>
      </c>
      <c r="U641" s="371">
        <v>2.5</v>
      </c>
      <c r="V641" s="311">
        <v>1</v>
      </c>
      <c r="W641" s="311">
        <v>1.45</v>
      </c>
      <c r="X641" s="363"/>
      <c r="Y641" s="363"/>
      <c r="Z641" s="324"/>
      <c r="AA641" s="363">
        <v>2</v>
      </c>
    </row>
    <row r="642" spans="1:27" ht="14.1" customHeight="1">
      <c r="A642" s="363" t="s">
        <v>5089</v>
      </c>
      <c r="B642" s="363" t="s">
        <v>5397</v>
      </c>
      <c r="C642" s="363">
        <v>220</v>
      </c>
      <c r="D642" s="363">
        <v>0.2</v>
      </c>
      <c r="E642" s="363">
        <v>0</v>
      </c>
      <c r="F642" s="363">
        <v>1</v>
      </c>
      <c r="G642" s="363">
        <v>10</v>
      </c>
      <c r="H642" s="363">
        <v>0.18</v>
      </c>
      <c r="I642" s="363">
        <v>0.18</v>
      </c>
      <c r="J642" s="363">
        <v>0.18</v>
      </c>
      <c r="K642" s="363">
        <f>MIN(MAX(P642,1),10)</f>
        <v>6.2</v>
      </c>
      <c r="L642" s="363">
        <v>0.5</v>
      </c>
      <c r="M642" s="363" t="s">
        <v>431</v>
      </c>
      <c r="N642" s="363">
        <v>8</v>
      </c>
      <c r="O642" s="363">
        <v>8</v>
      </c>
      <c r="P642" s="363">
        <v>6.2</v>
      </c>
      <c r="Q642" s="363" t="s">
        <v>5141</v>
      </c>
      <c r="R642" s="363">
        <v>-55</v>
      </c>
      <c r="S642" s="363">
        <v>105</v>
      </c>
      <c r="T642" s="363">
        <v>1</v>
      </c>
      <c r="U642" s="363">
        <v>0</v>
      </c>
      <c r="V642" s="311">
        <v>1000</v>
      </c>
      <c r="W642" s="311">
        <v>0.22800000000000001</v>
      </c>
      <c r="X642" s="363"/>
      <c r="Y642" s="363"/>
      <c r="Z642" s="363"/>
      <c r="AA642" s="363">
        <v>2</v>
      </c>
    </row>
    <row r="643" spans="1:27" ht="14.1" customHeight="1">
      <c r="A643" s="363" t="s">
        <v>5089</v>
      </c>
      <c r="B643" s="363" t="s">
        <v>5398</v>
      </c>
      <c r="C643" s="363">
        <v>220</v>
      </c>
      <c r="D643" s="363">
        <v>0.2</v>
      </c>
      <c r="E643" s="363">
        <v>0</v>
      </c>
      <c r="F643" s="363">
        <v>1</v>
      </c>
      <c r="G643" s="363">
        <v>16</v>
      </c>
      <c r="H643" s="363">
        <v>0.18</v>
      </c>
      <c r="I643" s="363">
        <v>0.18</v>
      </c>
      <c r="J643" s="363">
        <v>0.18</v>
      </c>
      <c r="K643" s="363">
        <f>MIN(MAX(P643,1),10)</f>
        <v>6.2</v>
      </c>
      <c r="L643" s="363">
        <v>0.5</v>
      </c>
      <c r="M643" s="363" t="s">
        <v>431</v>
      </c>
      <c r="N643" s="363">
        <v>8</v>
      </c>
      <c r="O643" s="363">
        <v>8</v>
      </c>
      <c r="P643" s="363">
        <v>6.2</v>
      </c>
      <c r="Q643" s="363" t="s">
        <v>5141</v>
      </c>
      <c r="R643" s="363">
        <v>-55</v>
      </c>
      <c r="S643" s="363">
        <v>105</v>
      </c>
      <c r="T643" s="363">
        <v>1</v>
      </c>
      <c r="U643" s="363">
        <v>0</v>
      </c>
      <c r="V643" s="311">
        <v>1000</v>
      </c>
      <c r="W643" s="311">
        <v>0.22800000000000001</v>
      </c>
      <c r="X643" s="363"/>
      <c r="Y643" s="363"/>
      <c r="Z643" s="363"/>
      <c r="AA643" s="363">
        <v>2</v>
      </c>
    </row>
    <row r="644" spans="1:27" ht="14.1" customHeight="1">
      <c r="A644" s="363" t="s">
        <v>5089</v>
      </c>
      <c r="B644" s="363" t="s">
        <v>5399</v>
      </c>
      <c r="C644" s="363">
        <v>220</v>
      </c>
      <c r="D644" s="363">
        <v>0.2</v>
      </c>
      <c r="E644" s="363">
        <v>0</v>
      </c>
      <c r="F644" s="363">
        <v>1</v>
      </c>
      <c r="G644" s="363">
        <v>50</v>
      </c>
      <c r="H644" s="363">
        <v>0.18</v>
      </c>
      <c r="I644" s="363">
        <v>0.18</v>
      </c>
      <c r="J644" s="363">
        <v>0.18</v>
      </c>
      <c r="K644" s="363">
        <f>MIN(MAX(P644,1),10)</f>
        <v>10</v>
      </c>
      <c r="L644" s="363">
        <v>0.67</v>
      </c>
      <c r="M644" s="363" t="s">
        <v>5155</v>
      </c>
      <c r="N644" s="363">
        <v>8</v>
      </c>
      <c r="O644" s="363">
        <v>8</v>
      </c>
      <c r="P644" s="363">
        <v>10.199999999999999</v>
      </c>
      <c r="Q644" s="363" t="s">
        <v>5141</v>
      </c>
      <c r="R644" s="363">
        <v>-55</v>
      </c>
      <c r="S644" s="363">
        <v>105</v>
      </c>
      <c r="T644" s="363">
        <v>1</v>
      </c>
      <c r="U644" s="363">
        <v>0</v>
      </c>
      <c r="V644" s="311">
        <v>500</v>
      </c>
      <c r="W644" s="311">
        <v>0.35352</v>
      </c>
      <c r="X644" s="363"/>
      <c r="Y644" s="363"/>
      <c r="Z644" s="363"/>
      <c r="AA644" s="363">
        <v>2</v>
      </c>
    </row>
    <row r="645" spans="1:27" ht="14.1" customHeight="1">
      <c r="A645" s="363" t="s">
        <v>5089</v>
      </c>
      <c r="B645" s="363" t="s">
        <v>5400</v>
      </c>
      <c r="C645" s="363">
        <v>220</v>
      </c>
      <c r="D645" s="363">
        <v>0.2</v>
      </c>
      <c r="E645" s="363">
        <v>0</v>
      </c>
      <c r="F645" s="363">
        <v>1</v>
      </c>
      <c r="G645" s="363">
        <v>25</v>
      </c>
      <c r="H645" s="363">
        <v>0.19</v>
      </c>
      <c r="I645" s="363">
        <v>0.19</v>
      </c>
      <c r="J645" s="363">
        <v>0.19</v>
      </c>
      <c r="K645" s="363">
        <f>MIN(MAX(P645,1),10)</f>
        <v>10</v>
      </c>
      <c r="L645" s="363">
        <v>0.5</v>
      </c>
      <c r="M645" s="363" t="s">
        <v>7003</v>
      </c>
      <c r="N645" s="363">
        <v>10</v>
      </c>
      <c r="O645" s="363">
        <v>10</v>
      </c>
      <c r="P645" s="363">
        <v>12.5</v>
      </c>
      <c r="Q645" s="363" t="s">
        <v>5141</v>
      </c>
      <c r="R645" s="363">
        <v>-40</v>
      </c>
      <c r="S645" s="363">
        <v>135</v>
      </c>
      <c r="T645" s="363">
        <v>0</v>
      </c>
      <c r="U645" s="363">
        <v>5</v>
      </c>
      <c r="V645" s="311">
        <v>1</v>
      </c>
      <c r="W645" s="311">
        <v>1.1100000000000001</v>
      </c>
      <c r="X645" s="363"/>
      <c r="Y645" s="363"/>
      <c r="Z645" s="363"/>
      <c r="AA645" s="363">
        <v>2</v>
      </c>
    </row>
    <row r="646" spans="1:27" ht="14.1" customHeight="1">
      <c r="A646" s="363" t="s">
        <v>5089</v>
      </c>
      <c r="B646" s="368" t="s">
        <v>5401</v>
      </c>
      <c r="C646" s="368">
        <v>220</v>
      </c>
      <c r="D646" s="368">
        <v>0.2</v>
      </c>
      <c r="E646" s="368">
        <v>0</v>
      </c>
      <c r="F646" s="368">
        <v>1</v>
      </c>
      <c r="G646" s="368">
        <v>10</v>
      </c>
      <c r="H646" s="369">
        <v>0.2</v>
      </c>
      <c r="I646" s="368">
        <v>0.2</v>
      </c>
      <c r="J646" s="368">
        <v>0.2</v>
      </c>
      <c r="K646" s="368">
        <v>2.7</v>
      </c>
      <c r="L646" s="368">
        <v>2.7</v>
      </c>
      <c r="M646" s="368" t="s">
        <v>5106</v>
      </c>
      <c r="N646" s="370">
        <v>6.3</v>
      </c>
      <c r="O646" s="370">
        <v>6.3</v>
      </c>
      <c r="P646" s="371">
        <v>6</v>
      </c>
      <c r="Q646" s="371" t="s">
        <v>5107</v>
      </c>
      <c r="R646" s="372">
        <v>-55</v>
      </c>
      <c r="S646" s="372">
        <v>105</v>
      </c>
      <c r="T646" s="372">
        <v>1</v>
      </c>
      <c r="U646" s="371">
        <v>0</v>
      </c>
      <c r="V646" s="311">
        <v>1000</v>
      </c>
      <c r="W646" s="311">
        <v>0.77280000000000004</v>
      </c>
      <c r="X646" s="363"/>
      <c r="Y646" s="363"/>
      <c r="Z646" s="324"/>
      <c r="AA646" s="363">
        <v>2</v>
      </c>
    </row>
    <row r="647" spans="1:27" ht="14.1" customHeight="1">
      <c r="A647" s="363" t="s">
        <v>5089</v>
      </c>
      <c r="B647" s="363" t="s">
        <v>5402</v>
      </c>
      <c r="C647" s="363">
        <v>220</v>
      </c>
      <c r="D647" s="363">
        <v>0.2</v>
      </c>
      <c r="E647" s="363">
        <v>0</v>
      </c>
      <c r="F647" s="363">
        <v>1</v>
      </c>
      <c r="G647" s="363">
        <v>10</v>
      </c>
      <c r="H647" s="363">
        <v>0.2</v>
      </c>
      <c r="I647" s="363">
        <v>0.2</v>
      </c>
      <c r="J647" s="363">
        <v>0.2</v>
      </c>
      <c r="K647" s="363">
        <f t="shared" ref="K647:K656" si="8">MIN(MAX(P647,1),10)</f>
        <v>10</v>
      </c>
      <c r="L647" s="363">
        <v>0.27</v>
      </c>
      <c r="M647" s="363" t="s">
        <v>5155</v>
      </c>
      <c r="N647" s="363">
        <v>8</v>
      </c>
      <c r="O647" s="363">
        <v>8</v>
      </c>
      <c r="P647" s="363">
        <v>10.199999999999999</v>
      </c>
      <c r="Q647" s="363" t="s">
        <v>5141</v>
      </c>
      <c r="R647" s="363">
        <v>-40</v>
      </c>
      <c r="S647" s="363">
        <v>125</v>
      </c>
      <c r="T647" s="363">
        <v>1</v>
      </c>
      <c r="U647" s="363">
        <v>0</v>
      </c>
      <c r="V647" s="311">
        <v>500</v>
      </c>
      <c r="W647" s="311">
        <v>0.42137999999999998</v>
      </c>
      <c r="X647" s="363"/>
      <c r="Y647" s="363"/>
      <c r="Z647" s="363"/>
      <c r="AA647" s="363">
        <v>2</v>
      </c>
    </row>
    <row r="648" spans="1:27" ht="14.1" customHeight="1">
      <c r="A648" s="363" t="s">
        <v>5089</v>
      </c>
      <c r="B648" s="363" t="s">
        <v>5403</v>
      </c>
      <c r="C648" s="363">
        <v>220</v>
      </c>
      <c r="D648" s="363">
        <v>0.2</v>
      </c>
      <c r="E648" s="363">
        <v>0</v>
      </c>
      <c r="F648" s="363">
        <v>1</v>
      </c>
      <c r="G648" s="363">
        <v>16</v>
      </c>
      <c r="H648" s="363">
        <v>0.2</v>
      </c>
      <c r="I648" s="363">
        <v>0.2</v>
      </c>
      <c r="J648" s="363">
        <v>0.2</v>
      </c>
      <c r="K648" s="363">
        <f t="shared" si="8"/>
        <v>10</v>
      </c>
      <c r="L648" s="363">
        <v>0.27</v>
      </c>
      <c r="M648" s="363" t="s">
        <v>5155</v>
      </c>
      <c r="N648" s="363">
        <v>8</v>
      </c>
      <c r="O648" s="363">
        <v>8</v>
      </c>
      <c r="P648" s="363">
        <v>10.199999999999999</v>
      </c>
      <c r="Q648" s="363" t="s">
        <v>5141</v>
      </c>
      <c r="R648" s="363">
        <v>-40</v>
      </c>
      <c r="S648" s="363">
        <v>125</v>
      </c>
      <c r="T648" s="363">
        <v>1</v>
      </c>
      <c r="U648" s="363">
        <v>0</v>
      </c>
      <c r="V648" s="311">
        <v>500</v>
      </c>
      <c r="W648" s="311">
        <v>0.42980000000000002</v>
      </c>
      <c r="X648" s="363"/>
      <c r="Y648" s="363"/>
      <c r="Z648" s="363"/>
      <c r="AA648" s="363">
        <v>2</v>
      </c>
    </row>
    <row r="649" spans="1:27" ht="14.1" customHeight="1">
      <c r="A649" s="363" t="s">
        <v>5089</v>
      </c>
      <c r="B649" s="363" t="s">
        <v>5404</v>
      </c>
      <c r="C649" s="363">
        <v>220</v>
      </c>
      <c r="D649" s="363">
        <v>0.2</v>
      </c>
      <c r="E649" s="363">
        <v>0</v>
      </c>
      <c r="F649" s="363">
        <v>1</v>
      </c>
      <c r="G649" s="363">
        <v>16</v>
      </c>
      <c r="H649" s="363">
        <v>0.2</v>
      </c>
      <c r="I649" s="363">
        <v>0.2</v>
      </c>
      <c r="J649" s="363">
        <v>0.2</v>
      </c>
      <c r="K649" s="363">
        <f t="shared" si="8"/>
        <v>10</v>
      </c>
      <c r="L649" s="363">
        <v>0.27</v>
      </c>
      <c r="M649" s="363" t="s">
        <v>5205</v>
      </c>
      <c r="N649" s="363">
        <v>10</v>
      </c>
      <c r="O649" s="363">
        <v>10</v>
      </c>
      <c r="P649" s="363">
        <v>10.199999999999999</v>
      </c>
      <c r="Q649" s="363" t="s">
        <v>5141</v>
      </c>
      <c r="R649" s="363">
        <v>-40</v>
      </c>
      <c r="S649" s="363">
        <v>125</v>
      </c>
      <c r="T649" s="363">
        <v>1</v>
      </c>
      <c r="U649" s="363">
        <v>0</v>
      </c>
      <c r="V649" s="311">
        <v>500</v>
      </c>
      <c r="W649" s="311">
        <v>0.49487999999999999</v>
      </c>
      <c r="X649" s="363"/>
      <c r="Y649" s="363"/>
      <c r="Z649" s="363"/>
      <c r="AA649" s="363">
        <v>2</v>
      </c>
    </row>
    <row r="650" spans="1:27" ht="14.1" customHeight="1">
      <c r="A650" s="363" t="s">
        <v>5089</v>
      </c>
      <c r="B650" s="363" t="s">
        <v>5405</v>
      </c>
      <c r="C650" s="363">
        <v>220</v>
      </c>
      <c r="D650" s="363">
        <v>0.2</v>
      </c>
      <c r="E650" s="363">
        <v>0</v>
      </c>
      <c r="F650" s="363">
        <v>1</v>
      </c>
      <c r="G650" s="363">
        <v>25</v>
      </c>
      <c r="H650" s="363">
        <v>0.2</v>
      </c>
      <c r="I650" s="363">
        <v>0.2</v>
      </c>
      <c r="J650" s="363">
        <v>0.2</v>
      </c>
      <c r="K650" s="363">
        <f t="shared" si="8"/>
        <v>10</v>
      </c>
      <c r="L650" s="363">
        <v>0.27</v>
      </c>
      <c r="M650" s="363" t="s">
        <v>5205</v>
      </c>
      <c r="N650" s="363">
        <v>10</v>
      </c>
      <c r="O650" s="363">
        <v>10</v>
      </c>
      <c r="P650" s="363">
        <v>10.199999999999999</v>
      </c>
      <c r="Q650" s="363" t="s">
        <v>5141</v>
      </c>
      <c r="R650" s="363">
        <v>-40</v>
      </c>
      <c r="S650" s="363">
        <v>125</v>
      </c>
      <c r="T650" s="363">
        <v>1</v>
      </c>
      <c r="U650" s="363">
        <v>0</v>
      </c>
      <c r="V650" s="311">
        <v>500</v>
      </c>
      <c r="W650" s="311">
        <v>0.49487999999999999</v>
      </c>
      <c r="X650" s="363"/>
      <c r="Y650" s="363"/>
      <c r="Z650" s="363"/>
      <c r="AA650" s="363">
        <v>2</v>
      </c>
    </row>
    <row r="651" spans="1:27" ht="14.1" customHeight="1">
      <c r="A651" s="363" t="s">
        <v>5089</v>
      </c>
      <c r="B651" s="363" t="s">
        <v>5406</v>
      </c>
      <c r="C651" s="363">
        <v>220</v>
      </c>
      <c r="D651" s="363">
        <v>0.2</v>
      </c>
      <c r="E651" s="363">
        <v>0</v>
      </c>
      <c r="F651" s="363">
        <v>1</v>
      </c>
      <c r="G651" s="363">
        <v>35</v>
      </c>
      <c r="H651" s="363">
        <v>0.2</v>
      </c>
      <c r="I651" s="363">
        <v>0.2</v>
      </c>
      <c r="J651" s="363">
        <v>0.2</v>
      </c>
      <c r="K651" s="363">
        <f t="shared" si="8"/>
        <v>10</v>
      </c>
      <c r="L651" s="363">
        <v>0.27</v>
      </c>
      <c r="M651" s="363" t="s">
        <v>5407</v>
      </c>
      <c r="N651" s="363">
        <v>10</v>
      </c>
      <c r="O651" s="363">
        <v>10</v>
      </c>
      <c r="P651" s="363">
        <v>10.199999999999999</v>
      </c>
      <c r="Q651" s="363" t="s">
        <v>5141</v>
      </c>
      <c r="R651" s="363">
        <v>-40</v>
      </c>
      <c r="S651" s="363">
        <v>125</v>
      </c>
      <c r="T651" s="363">
        <v>1</v>
      </c>
      <c r="U651" s="363">
        <v>0</v>
      </c>
      <c r="V651" s="311">
        <v>500</v>
      </c>
      <c r="W651" s="311">
        <v>0.50475999999999999</v>
      </c>
      <c r="X651" s="363"/>
      <c r="Y651" s="363"/>
      <c r="Z651" s="363"/>
      <c r="AA651" s="363">
        <v>2</v>
      </c>
    </row>
    <row r="652" spans="1:27" ht="14.1" customHeight="1">
      <c r="A652" s="363" t="s">
        <v>5089</v>
      </c>
      <c r="B652" s="363" t="s">
        <v>5408</v>
      </c>
      <c r="C652" s="363">
        <v>220</v>
      </c>
      <c r="D652" s="363">
        <v>0.2</v>
      </c>
      <c r="E652" s="363">
        <v>0</v>
      </c>
      <c r="F652" s="363">
        <v>1</v>
      </c>
      <c r="G652" s="363">
        <v>50</v>
      </c>
      <c r="H652" s="363">
        <v>0.23</v>
      </c>
      <c r="I652" s="363">
        <v>0.23</v>
      </c>
      <c r="J652" s="363">
        <v>0.23</v>
      </c>
      <c r="K652" s="363">
        <f t="shared" si="8"/>
        <v>10</v>
      </c>
      <c r="L652" s="363">
        <v>0.6</v>
      </c>
      <c r="M652" s="363" t="s">
        <v>5278</v>
      </c>
      <c r="N652" s="363">
        <v>12.5</v>
      </c>
      <c r="O652" s="363">
        <v>12.5</v>
      </c>
      <c r="P652" s="363">
        <v>13.5</v>
      </c>
      <c r="Q652" s="363" t="s">
        <v>5141</v>
      </c>
      <c r="R652" s="363">
        <v>-40</v>
      </c>
      <c r="S652" s="363">
        <v>125</v>
      </c>
      <c r="T652" s="363">
        <v>1</v>
      </c>
      <c r="U652" s="363">
        <v>0</v>
      </c>
      <c r="V652" s="311">
        <v>200</v>
      </c>
      <c r="W652" s="311">
        <v>1.0511999999999999</v>
      </c>
      <c r="X652" s="363"/>
      <c r="Y652" s="363"/>
      <c r="Z652" s="363"/>
      <c r="AA652" s="363">
        <v>2</v>
      </c>
    </row>
    <row r="653" spans="1:27" ht="14.1" customHeight="1">
      <c r="A653" s="363" t="s">
        <v>5089</v>
      </c>
      <c r="B653" s="363" t="s">
        <v>5409</v>
      </c>
      <c r="C653" s="363">
        <v>220</v>
      </c>
      <c r="D653" s="363">
        <v>0.2</v>
      </c>
      <c r="E653" s="363">
        <v>0</v>
      </c>
      <c r="F653" s="363">
        <v>1</v>
      </c>
      <c r="G653" s="363">
        <v>6.3</v>
      </c>
      <c r="H653" s="363">
        <v>0.26</v>
      </c>
      <c r="I653" s="363">
        <v>0.26</v>
      </c>
      <c r="J653" s="363">
        <v>0.26</v>
      </c>
      <c r="K653" s="363">
        <f t="shared" si="8"/>
        <v>5.8</v>
      </c>
      <c r="L653" s="363">
        <v>0.3</v>
      </c>
      <c r="M653" s="363" t="s">
        <v>291</v>
      </c>
      <c r="N653" s="363">
        <v>6.3</v>
      </c>
      <c r="O653" s="363">
        <v>6.3</v>
      </c>
      <c r="P653" s="363">
        <v>5.8</v>
      </c>
      <c r="Q653" s="363" t="s">
        <v>5141</v>
      </c>
      <c r="R653" s="363">
        <v>-55</v>
      </c>
      <c r="S653" s="363">
        <v>105</v>
      </c>
      <c r="T653" s="363">
        <v>1</v>
      </c>
      <c r="U653" s="363">
        <v>0</v>
      </c>
      <c r="V653" s="311">
        <v>1000</v>
      </c>
      <c r="W653" s="311">
        <v>0.14807000000000001</v>
      </c>
      <c r="X653" s="363"/>
      <c r="Y653" s="363"/>
      <c r="Z653" s="363"/>
      <c r="AA653" s="363">
        <v>2</v>
      </c>
    </row>
    <row r="654" spans="1:27" ht="14.1" customHeight="1">
      <c r="A654" s="363" t="s">
        <v>5089</v>
      </c>
      <c r="B654" s="363" t="s">
        <v>5410</v>
      </c>
      <c r="C654" s="363">
        <v>220</v>
      </c>
      <c r="D654" s="363">
        <v>0.2</v>
      </c>
      <c r="E654" s="363">
        <v>0</v>
      </c>
      <c r="F654" s="363">
        <v>1</v>
      </c>
      <c r="G654" s="363">
        <v>10</v>
      </c>
      <c r="H654" s="363">
        <v>0.26</v>
      </c>
      <c r="I654" s="363">
        <v>0.26</v>
      </c>
      <c r="J654" s="363">
        <v>0.26</v>
      </c>
      <c r="K654" s="363">
        <f t="shared" si="8"/>
        <v>5.8</v>
      </c>
      <c r="L654" s="363">
        <v>0.3</v>
      </c>
      <c r="M654" s="363" t="s">
        <v>291</v>
      </c>
      <c r="N654" s="363">
        <v>6.3</v>
      </c>
      <c r="O654" s="363">
        <v>6.3</v>
      </c>
      <c r="P654" s="363">
        <v>5.8</v>
      </c>
      <c r="Q654" s="363" t="s">
        <v>5141</v>
      </c>
      <c r="R654" s="363">
        <v>-55</v>
      </c>
      <c r="S654" s="363">
        <v>105</v>
      </c>
      <c r="T654" s="363">
        <v>1</v>
      </c>
      <c r="U654" s="363">
        <v>0</v>
      </c>
      <c r="V654" s="311">
        <v>1000</v>
      </c>
      <c r="W654" s="311">
        <v>0.17119000000000001</v>
      </c>
      <c r="X654" s="363"/>
      <c r="Y654" s="363"/>
      <c r="Z654" s="363"/>
      <c r="AA654" s="363">
        <v>2</v>
      </c>
    </row>
    <row r="655" spans="1:27" ht="14.1" customHeight="1">
      <c r="A655" s="363" t="s">
        <v>5089</v>
      </c>
      <c r="B655" s="363" t="s">
        <v>5411</v>
      </c>
      <c r="C655" s="363">
        <v>220</v>
      </c>
      <c r="D655" s="363">
        <v>0.2</v>
      </c>
      <c r="E655" s="363">
        <v>0</v>
      </c>
      <c r="F655" s="363">
        <v>1</v>
      </c>
      <c r="G655" s="363">
        <v>16</v>
      </c>
      <c r="H655" s="363">
        <v>0.26</v>
      </c>
      <c r="I655" s="363">
        <v>0.26</v>
      </c>
      <c r="J655" s="363">
        <v>0.26</v>
      </c>
      <c r="K655" s="363">
        <f t="shared" si="8"/>
        <v>5.8</v>
      </c>
      <c r="L655" s="363">
        <v>0.3</v>
      </c>
      <c r="M655" s="363" t="s">
        <v>291</v>
      </c>
      <c r="N655" s="363">
        <v>6.3</v>
      </c>
      <c r="O655" s="363">
        <v>6.3</v>
      </c>
      <c r="P655" s="363">
        <v>5.8</v>
      </c>
      <c r="Q655" s="363" t="s">
        <v>5141</v>
      </c>
      <c r="R655" s="363">
        <v>-55</v>
      </c>
      <c r="S655" s="363">
        <v>105</v>
      </c>
      <c r="T655" s="363">
        <v>1</v>
      </c>
      <c r="U655" s="363">
        <v>0</v>
      </c>
      <c r="V655" s="311">
        <v>1000</v>
      </c>
      <c r="W655" s="311">
        <v>0.17119000000000001</v>
      </c>
      <c r="X655" s="363"/>
      <c r="Y655" s="363"/>
      <c r="Z655" s="363"/>
      <c r="AA655" s="363">
        <v>2</v>
      </c>
    </row>
    <row r="656" spans="1:27" ht="14.1" customHeight="1">
      <c r="A656" s="363" t="s">
        <v>5089</v>
      </c>
      <c r="B656" s="363" t="s">
        <v>5412</v>
      </c>
      <c r="C656" s="363">
        <v>220</v>
      </c>
      <c r="D656" s="363">
        <v>0.2</v>
      </c>
      <c r="E656" s="363">
        <v>0</v>
      </c>
      <c r="F656" s="363">
        <v>1</v>
      </c>
      <c r="G656" s="363">
        <v>63</v>
      </c>
      <c r="H656" s="363">
        <v>0.26</v>
      </c>
      <c r="I656" s="363">
        <v>0.26</v>
      </c>
      <c r="J656" s="363">
        <v>0.26</v>
      </c>
      <c r="K656" s="363">
        <f t="shared" si="8"/>
        <v>10</v>
      </c>
      <c r="L656" s="363">
        <v>0.35</v>
      </c>
      <c r="M656" s="363" t="s">
        <v>5278</v>
      </c>
      <c r="N656" s="363">
        <v>12.5</v>
      </c>
      <c r="O656" s="363">
        <v>12.5</v>
      </c>
      <c r="P656" s="363">
        <v>13.5</v>
      </c>
      <c r="Q656" s="363" t="s">
        <v>5141</v>
      </c>
      <c r="R656" s="363">
        <v>-40</v>
      </c>
      <c r="S656" s="363">
        <v>125</v>
      </c>
      <c r="T656" s="363">
        <v>1</v>
      </c>
      <c r="U656" s="363">
        <v>0</v>
      </c>
      <c r="V656" s="311">
        <v>200</v>
      </c>
      <c r="W656" s="311">
        <v>1.0722</v>
      </c>
      <c r="X656" s="363"/>
      <c r="Y656" s="363"/>
      <c r="Z656" s="363"/>
      <c r="AA656" s="363">
        <v>2</v>
      </c>
    </row>
    <row r="657" spans="1:27" ht="14.1" customHeight="1">
      <c r="A657" s="363" t="s">
        <v>5089</v>
      </c>
      <c r="B657" s="373" t="s">
        <v>504</v>
      </c>
      <c r="C657" s="373">
        <v>220</v>
      </c>
      <c r="D657" s="368">
        <v>0.2</v>
      </c>
      <c r="E657" s="368">
        <v>0</v>
      </c>
      <c r="F657" s="368">
        <v>1</v>
      </c>
      <c r="G657" s="373">
        <v>6.3</v>
      </c>
      <c r="H657" s="369">
        <v>0.27</v>
      </c>
      <c r="I657" s="373">
        <v>0.27</v>
      </c>
      <c r="J657" s="373">
        <v>0.27</v>
      </c>
      <c r="K657" s="373">
        <v>2.7</v>
      </c>
      <c r="L657" s="373">
        <v>2.3199999999999998</v>
      </c>
      <c r="M657" s="373" t="s">
        <v>5106</v>
      </c>
      <c r="N657" s="374">
        <v>6.3</v>
      </c>
      <c r="O657" s="374">
        <v>6.3</v>
      </c>
      <c r="P657" s="375">
        <v>6</v>
      </c>
      <c r="Q657" s="371" t="s">
        <v>5107</v>
      </c>
      <c r="R657" s="372">
        <v>-55</v>
      </c>
      <c r="S657" s="372">
        <v>105</v>
      </c>
      <c r="T657" s="372">
        <v>1</v>
      </c>
      <c r="U657" s="371">
        <v>0</v>
      </c>
      <c r="V657" s="311">
        <v>1000</v>
      </c>
      <c r="W657" s="311">
        <v>0.29063</v>
      </c>
      <c r="X657" s="363"/>
      <c r="Y657" s="363"/>
      <c r="Z657" s="324"/>
      <c r="AA657" s="363">
        <v>2</v>
      </c>
    </row>
    <row r="658" spans="1:27" ht="14.1" customHeight="1">
      <c r="A658" s="363" t="s">
        <v>5089</v>
      </c>
      <c r="B658" s="363" t="s">
        <v>5413</v>
      </c>
      <c r="C658" s="363">
        <v>220</v>
      </c>
      <c r="D658" s="363">
        <v>0.2</v>
      </c>
      <c r="E658" s="363">
        <v>0</v>
      </c>
      <c r="F658" s="363">
        <v>1</v>
      </c>
      <c r="G658" s="363">
        <v>80</v>
      </c>
      <c r="H658" s="363">
        <v>0.28000000000000003</v>
      </c>
      <c r="I658" s="363">
        <v>0.28000000000000003</v>
      </c>
      <c r="J658" s="363">
        <v>0.28000000000000003</v>
      </c>
      <c r="K658" s="363">
        <f t="shared" ref="K658:K670" si="9">MIN(MAX(P658,1),10)</f>
        <v>10</v>
      </c>
      <c r="L658" s="363">
        <v>0.4</v>
      </c>
      <c r="M658" s="363" t="s">
        <v>5414</v>
      </c>
      <c r="N658" s="363">
        <v>18</v>
      </c>
      <c r="O658" s="363">
        <v>18</v>
      </c>
      <c r="P658" s="363">
        <v>16.5</v>
      </c>
      <c r="Q658" s="363" t="s">
        <v>5141</v>
      </c>
      <c r="R658" s="363">
        <v>-40</v>
      </c>
      <c r="S658" s="363">
        <v>125</v>
      </c>
      <c r="T658" s="363">
        <v>1</v>
      </c>
      <c r="U658" s="363">
        <v>0</v>
      </c>
      <c r="V658" s="311">
        <v>125</v>
      </c>
      <c r="W658" s="311">
        <v>1.8864799999999999</v>
      </c>
      <c r="X658" s="363"/>
      <c r="Y658" s="363"/>
      <c r="Z658" s="363"/>
      <c r="AA658" s="363">
        <v>2</v>
      </c>
    </row>
    <row r="659" spans="1:27" ht="14.1" customHeight="1">
      <c r="A659" s="363" t="s">
        <v>5089</v>
      </c>
      <c r="B659" s="363" t="s">
        <v>5415</v>
      </c>
      <c r="C659" s="363">
        <v>220</v>
      </c>
      <c r="D659" s="363">
        <v>0.2</v>
      </c>
      <c r="E659" s="363">
        <v>0</v>
      </c>
      <c r="F659" s="363">
        <v>1</v>
      </c>
      <c r="G659" s="363">
        <v>100</v>
      </c>
      <c r="H659" s="363">
        <v>0.28000000000000003</v>
      </c>
      <c r="I659" s="363">
        <v>0.28000000000000003</v>
      </c>
      <c r="J659" s="363">
        <v>0.28000000000000003</v>
      </c>
      <c r="K659" s="363">
        <f t="shared" si="9"/>
        <v>10</v>
      </c>
      <c r="L659" s="363">
        <v>0.4</v>
      </c>
      <c r="M659" s="363" t="s">
        <v>5414</v>
      </c>
      <c r="N659" s="363">
        <v>18</v>
      </c>
      <c r="O659" s="363">
        <v>18</v>
      </c>
      <c r="P659" s="363">
        <v>16.5</v>
      </c>
      <c r="Q659" s="363" t="s">
        <v>5141</v>
      </c>
      <c r="R659" s="363">
        <v>-40</v>
      </c>
      <c r="S659" s="363">
        <v>125</v>
      </c>
      <c r="T659" s="363">
        <v>1</v>
      </c>
      <c r="U659" s="363">
        <v>0</v>
      </c>
      <c r="V659" s="311">
        <v>125</v>
      </c>
      <c r="W659" s="311">
        <v>1.8864799999999999</v>
      </c>
      <c r="X659" s="363"/>
      <c r="Y659" s="363"/>
      <c r="Z659" s="363"/>
      <c r="AA659" s="363">
        <v>2</v>
      </c>
    </row>
    <row r="660" spans="1:27" ht="14.1" customHeight="1">
      <c r="A660" s="363" t="s">
        <v>5089</v>
      </c>
      <c r="B660" s="363" t="s">
        <v>5416</v>
      </c>
      <c r="C660" s="363">
        <v>220</v>
      </c>
      <c r="D660" s="363">
        <v>0.2</v>
      </c>
      <c r="E660" s="363">
        <v>0</v>
      </c>
      <c r="F660" s="363">
        <v>1</v>
      </c>
      <c r="G660" s="363">
        <v>16</v>
      </c>
      <c r="H660" s="363">
        <v>0.3</v>
      </c>
      <c r="I660" s="363">
        <v>0.3</v>
      </c>
      <c r="J660" s="363">
        <v>0.3</v>
      </c>
      <c r="K660" s="363">
        <f t="shared" si="9"/>
        <v>10</v>
      </c>
      <c r="L660" s="363">
        <v>0.19700000000000001</v>
      </c>
      <c r="M660" s="363" t="s">
        <v>5283</v>
      </c>
      <c r="N660" s="363">
        <v>8</v>
      </c>
      <c r="O660" s="363">
        <v>8</v>
      </c>
      <c r="P660" s="363">
        <v>10.199999999999999</v>
      </c>
      <c r="Q660" s="363" t="s">
        <v>5141</v>
      </c>
      <c r="R660" s="363">
        <v>-40</v>
      </c>
      <c r="S660" s="363">
        <v>125</v>
      </c>
      <c r="T660" s="363">
        <v>1</v>
      </c>
      <c r="U660" s="363">
        <v>0</v>
      </c>
      <c r="V660" s="311">
        <v>500</v>
      </c>
      <c r="W660" s="311">
        <v>0.43722</v>
      </c>
      <c r="X660" s="363"/>
      <c r="Y660" s="363"/>
      <c r="Z660" s="363"/>
      <c r="AA660" s="363">
        <v>2</v>
      </c>
    </row>
    <row r="661" spans="1:27" ht="14.1" customHeight="1">
      <c r="A661" s="363" t="s">
        <v>5089</v>
      </c>
      <c r="B661" s="363" t="s">
        <v>5417</v>
      </c>
      <c r="C661" s="363">
        <v>220</v>
      </c>
      <c r="D661" s="363">
        <v>0.2</v>
      </c>
      <c r="E661" s="363">
        <v>0</v>
      </c>
      <c r="F661" s="363">
        <v>1</v>
      </c>
      <c r="G661" s="363">
        <v>10</v>
      </c>
      <c r="H661" s="363">
        <v>0.3</v>
      </c>
      <c r="I661" s="363">
        <v>0.3</v>
      </c>
      <c r="J661" s="363">
        <v>0.3</v>
      </c>
      <c r="K661" s="363">
        <f t="shared" si="9"/>
        <v>10</v>
      </c>
      <c r="L661" s="363">
        <v>0.19700000000000001</v>
      </c>
      <c r="M661" s="363" t="s">
        <v>5155</v>
      </c>
      <c r="N661" s="363">
        <v>8</v>
      </c>
      <c r="O661" s="363">
        <v>8</v>
      </c>
      <c r="P661" s="363">
        <v>10.199999999999999</v>
      </c>
      <c r="Q661" s="363" t="s">
        <v>5141</v>
      </c>
      <c r="R661" s="363">
        <v>-40</v>
      </c>
      <c r="S661" s="363">
        <v>125</v>
      </c>
      <c r="T661" s="363">
        <v>1</v>
      </c>
      <c r="U661" s="363">
        <v>0</v>
      </c>
      <c r="V661" s="311">
        <v>500</v>
      </c>
      <c r="W661" s="311">
        <v>0.44596000000000002</v>
      </c>
      <c r="X661" s="363"/>
      <c r="Y661" s="363"/>
      <c r="Z661" s="363"/>
      <c r="AA661" s="363">
        <v>2</v>
      </c>
    </row>
    <row r="662" spans="1:27" ht="14.1" customHeight="1">
      <c r="A662" s="363" t="s">
        <v>5089</v>
      </c>
      <c r="B662" s="363" t="s">
        <v>5418</v>
      </c>
      <c r="C662" s="363">
        <v>220</v>
      </c>
      <c r="D662" s="363">
        <v>0.2</v>
      </c>
      <c r="E662" s="363">
        <v>0</v>
      </c>
      <c r="F662" s="363">
        <v>1</v>
      </c>
      <c r="G662" s="363">
        <v>25</v>
      </c>
      <c r="H662" s="363">
        <v>0.3</v>
      </c>
      <c r="I662" s="363">
        <v>0.3</v>
      </c>
      <c r="J662" s="363">
        <v>0.3</v>
      </c>
      <c r="K662" s="363">
        <f t="shared" si="9"/>
        <v>10</v>
      </c>
      <c r="L662" s="363">
        <v>0.19700000000000001</v>
      </c>
      <c r="M662" s="363" t="s">
        <v>5283</v>
      </c>
      <c r="N662" s="363">
        <v>8</v>
      </c>
      <c r="O662" s="363">
        <v>8</v>
      </c>
      <c r="P662" s="363">
        <v>10.199999999999999</v>
      </c>
      <c r="Q662" s="363" t="s">
        <v>5141</v>
      </c>
      <c r="R662" s="363">
        <v>-40</v>
      </c>
      <c r="S662" s="363">
        <v>125</v>
      </c>
      <c r="T662" s="363">
        <v>1</v>
      </c>
      <c r="U662" s="363">
        <v>0</v>
      </c>
      <c r="V662" s="311">
        <v>500</v>
      </c>
      <c r="W662" s="311">
        <v>0.44596000000000002</v>
      </c>
      <c r="X662" s="363"/>
      <c r="Y662" s="363"/>
      <c r="Z662" s="363"/>
      <c r="AA662" s="363">
        <v>2</v>
      </c>
    </row>
    <row r="663" spans="1:27" ht="14.1" customHeight="1">
      <c r="A663" s="363" t="s">
        <v>5089</v>
      </c>
      <c r="B663" s="363" t="s">
        <v>5419</v>
      </c>
      <c r="C663" s="363">
        <v>220</v>
      </c>
      <c r="D663" s="363">
        <v>0.2</v>
      </c>
      <c r="E663" s="363">
        <v>0</v>
      </c>
      <c r="F663" s="363">
        <v>1</v>
      </c>
      <c r="G663" s="363">
        <v>80</v>
      </c>
      <c r="H663" s="363">
        <v>0.3</v>
      </c>
      <c r="I663" s="363">
        <v>0.3</v>
      </c>
      <c r="J663" s="363">
        <v>0.3</v>
      </c>
      <c r="K663" s="363">
        <f t="shared" si="9"/>
        <v>10</v>
      </c>
      <c r="L663" s="363">
        <v>0.35</v>
      </c>
      <c r="M663" s="363" t="s">
        <v>5420</v>
      </c>
      <c r="N663" s="363">
        <v>16</v>
      </c>
      <c r="O663" s="363">
        <v>16</v>
      </c>
      <c r="P663" s="363">
        <v>16.5</v>
      </c>
      <c r="Q663" s="363" t="s">
        <v>5141</v>
      </c>
      <c r="R663" s="363">
        <v>-40</v>
      </c>
      <c r="S663" s="363">
        <v>125</v>
      </c>
      <c r="T663" s="363">
        <v>1</v>
      </c>
      <c r="U663" s="363">
        <v>0</v>
      </c>
      <c r="V663" s="311">
        <v>125</v>
      </c>
      <c r="W663" s="311">
        <v>1.5784</v>
      </c>
      <c r="X663" s="363"/>
      <c r="Y663" s="363"/>
      <c r="Z663" s="363"/>
      <c r="AA663" s="363">
        <v>2</v>
      </c>
    </row>
    <row r="664" spans="1:27" ht="14.1" customHeight="1">
      <c r="A664" s="363" t="s">
        <v>5089</v>
      </c>
      <c r="B664" s="363" t="s">
        <v>5421</v>
      </c>
      <c r="C664" s="363">
        <v>220</v>
      </c>
      <c r="D664" s="363">
        <v>0.2</v>
      </c>
      <c r="E664" s="363">
        <v>0</v>
      </c>
      <c r="F664" s="363">
        <v>1</v>
      </c>
      <c r="G664" s="363">
        <v>6.3</v>
      </c>
      <c r="H664" s="363">
        <v>0.36</v>
      </c>
      <c r="I664" s="363">
        <v>0.36</v>
      </c>
      <c r="J664" s="363">
        <v>0.36</v>
      </c>
      <c r="K664" s="363">
        <f t="shared" si="9"/>
        <v>5.8</v>
      </c>
      <c r="L664" s="363">
        <v>0.24</v>
      </c>
      <c r="M664" s="363" t="s">
        <v>290</v>
      </c>
      <c r="N664" s="363">
        <v>5</v>
      </c>
      <c r="O664" s="363">
        <v>5</v>
      </c>
      <c r="P664" s="363">
        <v>5.8</v>
      </c>
      <c r="Q664" s="363" t="s">
        <v>5141</v>
      </c>
      <c r="R664" s="363">
        <v>-55</v>
      </c>
      <c r="S664" s="363">
        <v>105</v>
      </c>
      <c r="T664" s="363">
        <v>1</v>
      </c>
      <c r="U664" s="363">
        <v>0</v>
      </c>
      <c r="V664" s="311">
        <v>1000</v>
      </c>
      <c r="W664" s="311">
        <v>0.13396</v>
      </c>
      <c r="X664" s="363"/>
      <c r="Y664" s="363"/>
      <c r="Z664" s="363"/>
      <c r="AA664" s="363">
        <v>2</v>
      </c>
    </row>
    <row r="665" spans="1:27" ht="14.1" customHeight="1">
      <c r="A665" s="363" t="s">
        <v>5089</v>
      </c>
      <c r="B665" s="363" t="s">
        <v>5422</v>
      </c>
      <c r="C665" s="363">
        <v>270</v>
      </c>
      <c r="D665" s="363">
        <v>0.2</v>
      </c>
      <c r="E665" s="363">
        <v>0</v>
      </c>
      <c r="F665" s="363">
        <v>1</v>
      </c>
      <c r="G665" s="363">
        <v>2</v>
      </c>
      <c r="H665" s="363">
        <v>3.1225226453283298E-3</v>
      </c>
      <c r="I665" s="363">
        <v>3.2928612122172102E-3</v>
      </c>
      <c r="J665" s="363">
        <v>3.64414966861874E-3</v>
      </c>
      <c r="K665" s="363">
        <f t="shared" si="9"/>
        <v>1.9</v>
      </c>
      <c r="L665" s="363">
        <v>8.5</v>
      </c>
      <c r="M665" s="363" t="s">
        <v>291</v>
      </c>
      <c r="N665" s="363">
        <v>7.3</v>
      </c>
      <c r="O665" s="363">
        <v>4.3</v>
      </c>
      <c r="P665" s="363">
        <v>1.9</v>
      </c>
      <c r="Q665" s="363" t="s">
        <v>5092</v>
      </c>
      <c r="R665" s="363">
        <v>-55</v>
      </c>
      <c r="S665" s="363">
        <v>105</v>
      </c>
      <c r="T665" s="363">
        <v>1</v>
      </c>
      <c r="U665" s="363"/>
      <c r="V665" s="311">
        <v>3500</v>
      </c>
      <c r="W665" s="311">
        <v>0.89032999999999995</v>
      </c>
      <c r="X665" s="363" t="s">
        <v>5093</v>
      </c>
      <c r="Y665" s="363"/>
      <c r="Z665" s="363"/>
      <c r="AA665" s="363">
        <v>2</v>
      </c>
    </row>
    <row r="666" spans="1:27" ht="14.1" customHeight="1">
      <c r="A666" s="363" t="s">
        <v>5089</v>
      </c>
      <c r="B666" s="363" t="s">
        <v>5423</v>
      </c>
      <c r="C666" s="363">
        <v>270</v>
      </c>
      <c r="D666" s="363">
        <v>0.2</v>
      </c>
      <c r="E666" s="363">
        <v>0</v>
      </c>
      <c r="F666" s="363">
        <v>1</v>
      </c>
      <c r="G666" s="363">
        <v>2.5</v>
      </c>
      <c r="H666" s="363">
        <v>3.1706021013643598E-3</v>
      </c>
      <c r="I666" s="363">
        <v>3.2282144999969801E-3</v>
      </c>
      <c r="J666" s="363">
        <v>3.5140997675749499E-3</v>
      </c>
      <c r="K666" s="363">
        <f t="shared" si="9"/>
        <v>1.4</v>
      </c>
      <c r="L666" s="363">
        <v>7.5</v>
      </c>
      <c r="M666" s="363" t="s">
        <v>291</v>
      </c>
      <c r="N666" s="363">
        <v>7.3</v>
      </c>
      <c r="O666" s="363">
        <v>4.3</v>
      </c>
      <c r="P666" s="363">
        <v>1.4</v>
      </c>
      <c r="Q666" s="363" t="s">
        <v>5092</v>
      </c>
      <c r="R666" s="363">
        <v>-55</v>
      </c>
      <c r="S666" s="363">
        <v>105</v>
      </c>
      <c r="T666" s="363">
        <v>1</v>
      </c>
      <c r="U666" s="363"/>
      <c r="V666" s="311">
        <v>3500</v>
      </c>
      <c r="W666" s="311">
        <v>0.77017000000000002</v>
      </c>
      <c r="X666" s="363" t="s">
        <v>5093</v>
      </c>
      <c r="Y666" s="363"/>
      <c r="Z666" s="363"/>
      <c r="AA666" s="363">
        <v>2</v>
      </c>
    </row>
    <row r="667" spans="1:27" ht="14.1" customHeight="1">
      <c r="A667" s="363" t="s">
        <v>5089</v>
      </c>
      <c r="B667" s="363" t="s">
        <v>5424</v>
      </c>
      <c r="C667" s="363">
        <v>270</v>
      </c>
      <c r="D667" s="363">
        <v>0.2</v>
      </c>
      <c r="E667" s="363">
        <v>0</v>
      </c>
      <c r="F667" s="363">
        <v>1</v>
      </c>
      <c r="G667" s="363">
        <v>2.5</v>
      </c>
      <c r="H667" s="363">
        <v>3.3020645520502202E-3</v>
      </c>
      <c r="I667" s="363">
        <v>3.3640750773367202E-3</v>
      </c>
      <c r="J667" s="363">
        <v>3.5771340365068202E-3</v>
      </c>
      <c r="K667" s="363">
        <f t="shared" si="9"/>
        <v>1.4</v>
      </c>
      <c r="L667" s="363">
        <v>7.5</v>
      </c>
      <c r="M667" s="363" t="s">
        <v>291</v>
      </c>
      <c r="N667" s="363">
        <v>7.3</v>
      </c>
      <c r="O667" s="363">
        <v>4.3</v>
      </c>
      <c r="P667" s="363">
        <v>1.4</v>
      </c>
      <c r="Q667" s="363" t="s">
        <v>5092</v>
      </c>
      <c r="R667" s="363">
        <v>-55</v>
      </c>
      <c r="S667" s="363">
        <v>105</v>
      </c>
      <c r="T667" s="363">
        <v>1</v>
      </c>
      <c r="U667" s="363"/>
      <c r="V667" s="311">
        <v>3500</v>
      </c>
      <c r="W667" s="311">
        <v>0.74748999999999999</v>
      </c>
      <c r="X667" s="363" t="s">
        <v>5093</v>
      </c>
      <c r="Y667" s="363"/>
      <c r="Z667" s="363"/>
      <c r="AA667" s="363">
        <v>2</v>
      </c>
    </row>
    <row r="668" spans="1:27" ht="14.1" customHeight="1">
      <c r="A668" s="363" t="s">
        <v>5089</v>
      </c>
      <c r="B668" s="363" t="s">
        <v>5425</v>
      </c>
      <c r="C668" s="363">
        <v>270</v>
      </c>
      <c r="D668" s="363">
        <v>0.2</v>
      </c>
      <c r="E668" s="363">
        <v>0</v>
      </c>
      <c r="F668" s="363">
        <v>1</v>
      </c>
      <c r="G668" s="363">
        <v>2</v>
      </c>
      <c r="H668" s="363">
        <v>3.8328917773374398E-3</v>
      </c>
      <c r="I668" s="363">
        <v>3.8420260209240799E-3</v>
      </c>
      <c r="J668" s="363">
        <v>3.9564718160241498E-3</v>
      </c>
      <c r="K668" s="363">
        <f t="shared" si="9"/>
        <v>1.9</v>
      </c>
      <c r="L668" s="363">
        <v>7.5</v>
      </c>
      <c r="M668" s="363" t="s">
        <v>291</v>
      </c>
      <c r="N668" s="363">
        <v>7.3</v>
      </c>
      <c r="O668" s="363">
        <v>4.3</v>
      </c>
      <c r="P668" s="363">
        <v>1.9</v>
      </c>
      <c r="Q668" s="363" t="s">
        <v>5092</v>
      </c>
      <c r="R668" s="363">
        <v>-55</v>
      </c>
      <c r="S668" s="363">
        <v>105</v>
      </c>
      <c r="T668" s="363">
        <v>1</v>
      </c>
      <c r="U668" s="363"/>
      <c r="V668" s="311">
        <v>3500</v>
      </c>
      <c r="W668" s="311">
        <v>0.58435999999999999</v>
      </c>
      <c r="X668" s="363" t="s">
        <v>5093</v>
      </c>
      <c r="Y668" s="363"/>
      <c r="Z668" s="363"/>
      <c r="AA668" s="363">
        <v>2</v>
      </c>
    </row>
    <row r="669" spans="1:27" ht="14.1" customHeight="1">
      <c r="A669" s="363" t="s">
        <v>5089</v>
      </c>
      <c r="B669" s="363" t="s">
        <v>5426</v>
      </c>
      <c r="C669" s="363">
        <v>270</v>
      </c>
      <c r="D669" s="363">
        <v>0.2</v>
      </c>
      <c r="E669" s="363">
        <v>0</v>
      </c>
      <c r="F669" s="363">
        <v>1</v>
      </c>
      <c r="G669" s="363">
        <v>2.5</v>
      </c>
      <c r="H669" s="363">
        <v>4.6682729166362602E-3</v>
      </c>
      <c r="I669" s="363">
        <v>4.9887056046489398E-3</v>
      </c>
      <c r="J669" s="363">
        <v>5.7178258867224803E-3</v>
      </c>
      <c r="K669" s="363">
        <f t="shared" si="9"/>
        <v>1.9</v>
      </c>
      <c r="L669" s="363">
        <v>7</v>
      </c>
      <c r="M669" s="363" t="s">
        <v>291</v>
      </c>
      <c r="N669" s="363">
        <v>7.3</v>
      </c>
      <c r="O669" s="363">
        <v>4.3</v>
      </c>
      <c r="P669" s="363">
        <v>1.9</v>
      </c>
      <c r="Q669" s="363" t="s">
        <v>5092</v>
      </c>
      <c r="R669" s="363">
        <v>-55</v>
      </c>
      <c r="S669" s="363">
        <v>105</v>
      </c>
      <c r="T669" s="363">
        <v>1</v>
      </c>
      <c r="U669" s="363"/>
      <c r="V669" s="311">
        <v>3500</v>
      </c>
      <c r="W669" s="311">
        <v>0.62034</v>
      </c>
      <c r="X669" s="363" t="s">
        <v>5093</v>
      </c>
      <c r="Y669" s="363"/>
      <c r="Z669" s="363"/>
      <c r="AA669" s="363">
        <v>2</v>
      </c>
    </row>
    <row r="670" spans="1:27" ht="14.1" customHeight="1">
      <c r="A670" s="363" t="s">
        <v>5089</v>
      </c>
      <c r="B670" s="363" t="s">
        <v>5427</v>
      </c>
      <c r="C670" s="363">
        <v>270</v>
      </c>
      <c r="D670" s="363">
        <v>0.2</v>
      </c>
      <c r="E670" s="363">
        <v>0</v>
      </c>
      <c r="F670" s="363">
        <v>1</v>
      </c>
      <c r="G670" s="363">
        <v>2</v>
      </c>
      <c r="H670" s="363">
        <v>5.2031728927560503E-3</v>
      </c>
      <c r="I670" s="363">
        <v>5.1669969433326499E-3</v>
      </c>
      <c r="J670" s="363">
        <v>5.4317225387497297E-3</v>
      </c>
      <c r="K670" s="363">
        <f t="shared" si="9"/>
        <v>1.9</v>
      </c>
      <c r="L670" s="363">
        <v>6.3</v>
      </c>
      <c r="M670" s="363" t="s">
        <v>291</v>
      </c>
      <c r="N670" s="363">
        <v>7.3</v>
      </c>
      <c r="O670" s="363">
        <v>4.3</v>
      </c>
      <c r="P670" s="363">
        <v>1.9</v>
      </c>
      <c r="Q670" s="363" t="s">
        <v>5092</v>
      </c>
      <c r="R670" s="363">
        <v>-55</v>
      </c>
      <c r="S670" s="363">
        <v>105</v>
      </c>
      <c r="T670" s="363">
        <v>1</v>
      </c>
      <c r="U670" s="363"/>
      <c r="V670" s="311">
        <v>3500</v>
      </c>
      <c r="W670" s="311">
        <v>0.56055999999999995</v>
      </c>
      <c r="X670" s="363" t="s">
        <v>5093</v>
      </c>
      <c r="Y670" s="363"/>
      <c r="Z670" s="363"/>
      <c r="AA670" s="363">
        <v>2</v>
      </c>
    </row>
    <row r="671" spans="1:27" ht="14.1" customHeight="1">
      <c r="A671" s="363" t="s">
        <v>5089</v>
      </c>
      <c r="B671" s="365" t="s">
        <v>5428</v>
      </c>
      <c r="C671" s="363">
        <v>270</v>
      </c>
      <c r="D671" s="363">
        <v>0.2</v>
      </c>
      <c r="E671" s="363">
        <v>0</v>
      </c>
      <c r="F671" s="363">
        <v>1</v>
      </c>
      <c r="G671" s="363">
        <v>2</v>
      </c>
      <c r="H671" s="363">
        <v>6.0000000000000001E-3</v>
      </c>
      <c r="I671" s="363">
        <v>6.0000000000000001E-3</v>
      </c>
      <c r="J671" s="363">
        <v>6.0000000000000001E-3</v>
      </c>
      <c r="K671" s="363">
        <v>0.7</v>
      </c>
      <c r="L671" s="363">
        <v>3.2</v>
      </c>
      <c r="M671" s="363" t="s">
        <v>5429</v>
      </c>
      <c r="N671" s="363">
        <v>3.5</v>
      </c>
      <c r="O671" s="363">
        <v>2.8</v>
      </c>
      <c r="P671" s="363">
        <v>1.9</v>
      </c>
      <c r="Q671" s="363" t="s">
        <v>445</v>
      </c>
      <c r="R671" s="363">
        <v>-55</v>
      </c>
      <c r="S671" s="363">
        <v>105</v>
      </c>
      <c r="T671" s="363">
        <v>1</v>
      </c>
      <c r="U671" s="363">
        <v>0</v>
      </c>
      <c r="V671" s="311">
        <v>2000</v>
      </c>
      <c r="W671" s="311">
        <v>0.87844999999999995</v>
      </c>
      <c r="X671" s="366"/>
      <c r="Y671" s="367"/>
      <c r="Z671" s="367"/>
      <c r="AA671" s="364">
        <v>2</v>
      </c>
    </row>
    <row r="672" spans="1:27" ht="14.1" customHeight="1">
      <c r="A672" s="363" t="s">
        <v>5089</v>
      </c>
      <c r="B672" s="363" t="s">
        <v>5430</v>
      </c>
      <c r="C672" s="363">
        <v>270</v>
      </c>
      <c r="D672" s="363">
        <v>0.2</v>
      </c>
      <c r="E672" s="363">
        <v>0</v>
      </c>
      <c r="F672" s="363">
        <v>1</v>
      </c>
      <c r="G672" s="363">
        <v>4</v>
      </c>
      <c r="H672" s="363">
        <v>8.4743948886158594E-3</v>
      </c>
      <c r="I672" s="363">
        <v>8.7822491042886305E-3</v>
      </c>
      <c r="J672" s="363">
        <v>9.0754017347877899E-3</v>
      </c>
      <c r="K672" s="363">
        <f>MIN(MAX(P672,1),10)</f>
        <v>1.9</v>
      </c>
      <c r="L672" s="363">
        <v>5.0999999999999996</v>
      </c>
      <c r="M672" s="363" t="s">
        <v>291</v>
      </c>
      <c r="N672" s="363">
        <v>7.3</v>
      </c>
      <c r="O672" s="363">
        <v>4.3</v>
      </c>
      <c r="P672" s="363">
        <v>1.9</v>
      </c>
      <c r="Q672" s="363" t="s">
        <v>5092</v>
      </c>
      <c r="R672" s="363">
        <v>-55</v>
      </c>
      <c r="S672" s="363">
        <v>105</v>
      </c>
      <c r="T672" s="363">
        <v>1</v>
      </c>
      <c r="U672" s="363"/>
      <c r="V672" s="311">
        <v>3500</v>
      </c>
      <c r="W672" s="311">
        <v>0.65239999999999998</v>
      </c>
      <c r="X672" s="363" t="s">
        <v>5093</v>
      </c>
      <c r="Y672" s="363"/>
      <c r="Z672" s="363"/>
      <c r="AA672" s="363">
        <v>2</v>
      </c>
    </row>
    <row r="673" spans="1:27" ht="14.1" customHeight="1">
      <c r="A673" s="363" t="s">
        <v>5089</v>
      </c>
      <c r="B673" s="365" t="s">
        <v>5431</v>
      </c>
      <c r="C673" s="363">
        <v>270</v>
      </c>
      <c r="D673" s="363">
        <v>0.2</v>
      </c>
      <c r="E673" s="363">
        <v>0</v>
      </c>
      <c r="F673" s="363">
        <v>1</v>
      </c>
      <c r="G673" s="363">
        <v>2</v>
      </c>
      <c r="H673" s="363">
        <v>9.0000000000000011E-3</v>
      </c>
      <c r="I673" s="363">
        <v>9.0000000000000011E-3</v>
      </c>
      <c r="J673" s="363">
        <v>9.0000000000000011E-3</v>
      </c>
      <c r="K673" s="363">
        <v>0.7</v>
      </c>
      <c r="L673" s="363">
        <v>2.4</v>
      </c>
      <c r="M673" s="363" t="s">
        <v>5429</v>
      </c>
      <c r="N673" s="363">
        <v>3.5</v>
      </c>
      <c r="O673" s="363">
        <v>2.8</v>
      </c>
      <c r="P673" s="363">
        <v>1.9</v>
      </c>
      <c r="Q673" s="363" t="s">
        <v>445</v>
      </c>
      <c r="R673" s="363">
        <v>-55</v>
      </c>
      <c r="S673" s="363">
        <v>105</v>
      </c>
      <c r="T673" s="363">
        <v>1</v>
      </c>
      <c r="U673" s="363">
        <v>0</v>
      </c>
      <c r="V673" s="311">
        <v>2000</v>
      </c>
      <c r="W673" s="311">
        <v>0.80918999999999996</v>
      </c>
      <c r="X673" s="366"/>
      <c r="Y673" s="367"/>
      <c r="Z673" s="367"/>
      <c r="AA673" s="364">
        <v>2</v>
      </c>
    </row>
    <row r="674" spans="1:27" ht="14.1" customHeight="1">
      <c r="A674" s="363" t="s">
        <v>5089</v>
      </c>
      <c r="B674" s="363" t="s">
        <v>5432</v>
      </c>
      <c r="C674" s="363">
        <v>270</v>
      </c>
      <c r="D674" s="363">
        <v>0.2</v>
      </c>
      <c r="E674" s="363">
        <v>0</v>
      </c>
      <c r="F674" s="363">
        <v>1</v>
      </c>
      <c r="G674" s="363">
        <v>2</v>
      </c>
      <c r="H674" s="363">
        <v>9.5506144562786909E-3</v>
      </c>
      <c r="I674" s="363">
        <v>1.09644128084236E-2</v>
      </c>
      <c r="J674" s="363">
        <v>1.1790413280852801E-2</v>
      </c>
      <c r="K674" s="363">
        <f>MIN(MAX(P674,1),10)</f>
        <v>1.9</v>
      </c>
      <c r="L674" s="363">
        <v>5.6</v>
      </c>
      <c r="M674" s="363" t="s">
        <v>291</v>
      </c>
      <c r="N674" s="363">
        <v>7.3</v>
      </c>
      <c r="O674" s="363">
        <v>4.3</v>
      </c>
      <c r="P674" s="363">
        <v>1.9</v>
      </c>
      <c r="Q674" s="363" t="s">
        <v>5092</v>
      </c>
      <c r="R674" s="363">
        <v>-55</v>
      </c>
      <c r="S674" s="363">
        <v>105</v>
      </c>
      <c r="T674" s="363">
        <v>1</v>
      </c>
      <c r="U674" s="363"/>
      <c r="V674" s="311">
        <v>3500</v>
      </c>
      <c r="W674" s="311">
        <v>0.53256000000000003</v>
      </c>
      <c r="X674" s="363" t="s">
        <v>5093</v>
      </c>
      <c r="Y674" s="363"/>
      <c r="Z674" s="363"/>
      <c r="AA674" s="363">
        <v>2</v>
      </c>
    </row>
    <row r="675" spans="1:27" ht="14.1" customHeight="1">
      <c r="A675" s="363" t="s">
        <v>5089</v>
      </c>
      <c r="B675" s="363" t="s">
        <v>5433</v>
      </c>
      <c r="C675" s="363">
        <v>270</v>
      </c>
      <c r="D675" s="363">
        <v>0.2</v>
      </c>
      <c r="E675" s="363">
        <v>0</v>
      </c>
      <c r="F675" s="363">
        <v>1</v>
      </c>
      <c r="G675" s="363">
        <v>35</v>
      </c>
      <c r="H675" s="363">
        <v>0.02</v>
      </c>
      <c r="I675" s="363">
        <v>0.02</v>
      </c>
      <c r="J675" s="363">
        <v>0.02</v>
      </c>
      <c r="K675" s="363">
        <f>MIN(MAX(P675,1),10)</f>
        <v>10</v>
      </c>
      <c r="L675" s="363">
        <v>2.5</v>
      </c>
      <c r="M675" s="363" t="s">
        <v>5205</v>
      </c>
      <c r="N675" s="363">
        <v>10</v>
      </c>
      <c r="O675" s="363">
        <v>10</v>
      </c>
      <c r="P675" s="363">
        <v>10.199999999999999</v>
      </c>
      <c r="Q675" s="363" t="s">
        <v>5099</v>
      </c>
      <c r="R675" s="363">
        <v>-55</v>
      </c>
      <c r="S675" s="363">
        <v>105</v>
      </c>
      <c r="T675" s="363">
        <v>1</v>
      </c>
      <c r="U675" s="363">
        <v>0</v>
      </c>
      <c r="V675" s="311">
        <v>500</v>
      </c>
      <c r="W675" s="311">
        <v>1.28668</v>
      </c>
      <c r="X675" s="363"/>
      <c r="Y675" s="363"/>
      <c r="Z675" s="363"/>
      <c r="AA675" s="363">
        <v>2</v>
      </c>
    </row>
    <row r="676" spans="1:27" ht="14.1" customHeight="1">
      <c r="A676" s="363" t="s">
        <v>5089</v>
      </c>
      <c r="B676" s="363" t="s">
        <v>5434</v>
      </c>
      <c r="C676" s="363">
        <v>270</v>
      </c>
      <c r="D676" s="363">
        <v>0.2</v>
      </c>
      <c r="E676" s="363">
        <v>0</v>
      </c>
      <c r="F676" s="363">
        <v>1</v>
      </c>
      <c r="G676" s="363">
        <v>35</v>
      </c>
      <c r="H676" s="363">
        <v>0.02</v>
      </c>
      <c r="I676" s="363">
        <v>0.02</v>
      </c>
      <c r="J676" s="363">
        <v>0.02</v>
      </c>
      <c r="K676" s="363">
        <f>MIN(MAX(P676,1),10)</f>
        <v>10</v>
      </c>
      <c r="L676" s="363">
        <v>2</v>
      </c>
      <c r="M676" s="363" t="s">
        <v>5205</v>
      </c>
      <c r="N676" s="363">
        <v>10</v>
      </c>
      <c r="O676" s="363">
        <v>10</v>
      </c>
      <c r="P676" s="363">
        <v>10.199999999999999</v>
      </c>
      <c r="Q676" s="363" t="s">
        <v>5099</v>
      </c>
      <c r="R676" s="363">
        <v>-55</v>
      </c>
      <c r="S676" s="363">
        <v>125</v>
      </c>
      <c r="T676" s="363">
        <v>1</v>
      </c>
      <c r="U676" s="363">
        <v>0</v>
      </c>
      <c r="V676" s="311">
        <v>500</v>
      </c>
      <c r="W676" s="311">
        <v>1.53118</v>
      </c>
      <c r="X676" s="363"/>
      <c r="Y676" s="363"/>
      <c r="Z676" s="363"/>
      <c r="AA676" s="363">
        <v>2</v>
      </c>
    </row>
    <row r="677" spans="1:27" ht="14.1" customHeight="1">
      <c r="A677" s="363" t="s">
        <v>5089</v>
      </c>
      <c r="B677" s="368" t="s">
        <v>5435</v>
      </c>
      <c r="C677" s="368">
        <v>270</v>
      </c>
      <c r="D677" s="368">
        <v>0.2</v>
      </c>
      <c r="E677" s="368">
        <v>0</v>
      </c>
      <c r="F677" s="368">
        <v>1</v>
      </c>
      <c r="G677" s="368">
        <v>16</v>
      </c>
      <c r="H677" s="369">
        <v>0.08</v>
      </c>
      <c r="I677" s="368">
        <v>0.08</v>
      </c>
      <c r="J677" s="368">
        <v>0.08</v>
      </c>
      <c r="K677" s="368">
        <v>2.6</v>
      </c>
      <c r="L677" s="368">
        <v>5.8</v>
      </c>
      <c r="M677" s="368" t="s">
        <v>5347</v>
      </c>
      <c r="N677" s="370">
        <v>6.3</v>
      </c>
      <c r="O677" s="370">
        <v>6.3</v>
      </c>
      <c r="P677" s="371">
        <v>10</v>
      </c>
      <c r="Q677" s="371" t="s">
        <v>5107</v>
      </c>
      <c r="R677" s="372">
        <v>-55</v>
      </c>
      <c r="S677" s="372">
        <v>105</v>
      </c>
      <c r="T677" s="372">
        <v>1</v>
      </c>
      <c r="U677" s="371">
        <v>0</v>
      </c>
      <c r="V677" s="311">
        <v>500</v>
      </c>
      <c r="W677" s="311">
        <v>0.79576000000000002</v>
      </c>
      <c r="X677" s="363"/>
      <c r="Y677" s="363"/>
      <c r="Z677" s="324"/>
      <c r="AA677" s="363">
        <v>2</v>
      </c>
    </row>
    <row r="678" spans="1:27" ht="14.1" customHeight="1">
      <c r="A678" s="363" t="s">
        <v>5089</v>
      </c>
      <c r="B678" s="373" t="s">
        <v>5436</v>
      </c>
      <c r="C678" s="373">
        <v>270</v>
      </c>
      <c r="D678" s="368">
        <v>0.2</v>
      </c>
      <c r="E678" s="368">
        <v>0</v>
      </c>
      <c r="F678" s="368">
        <v>1</v>
      </c>
      <c r="G678" s="373">
        <v>2.5</v>
      </c>
      <c r="H678" s="369">
        <v>0.1</v>
      </c>
      <c r="I678" s="373">
        <v>0.1</v>
      </c>
      <c r="J678" s="373">
        <v>0.1</v>
      </c>
      <c r="K678" s="373">
        <v>2.1</v>
      </c>
      <c r="L678" s="373">
        <v>3.86</v>
      </c>
      <c r="M678" s="373" t="s">
        <v>5146</v>
      </c>
      <c r="N678" s="374">
        <v>5</v>
      </c>
      <c r="O678" s="374">
        <v>5</v>
      </c>
      <c r="P678" s="375">
        <v>6</v>
      </c>
      <c r="Q678" s="371" t="s">
        <v>5107</v>
      </c>
      <c r="R678" s="372">
        <v>-55</v>
      </c>
      <c r="S678" s="372">
        <v>105</v>
      </c>
      <c r="T678" s="372">
        <v>1</v>
      </c>
      <c r="U678" s="371">
        <v>0</v>
      </c>
      <c r="V678" s="311">
        <v>1500</v>
      </c>
      <c r="W678" s="311">
        <v>0.56220000000000003</v>
      </c>
      <c r="X678" s="363"/>
      <c r="Y678" s="363"/>
      <c r="Z678" s="324"/>
      <c r="AA678" s="363">
        <v>2</v>
      </c>
    </row>
    <row r="679" spans="1:27" ht="14.1" customHeight="1">
      <c r="A679" s="363" t="s">
        <v>5089</v>
      </c>
      <c r="B679" s="373" t="s">
        <v>5437</v>
      </c>
      <c r="C679" s="373">
        <v>270</v>
      </c>
      <c r="D679" s="368">
        <v>0.2</v>
      </c>
      <c r="E679" s="368">
        <v>0</v>
      </c>
      <c r="F679" s="368">
        <v>1</v>
      </c>
      <c r="G679" s="373">
        <v>16</v>
      </c>
      <c r="H679" s="369">
        <v>0.1</v>
      </c>
      <c r="I679" s="373">
        <v>0.1</v>
      </c>
      <c r="J679" s="373">
        <v>0.1</v>
      </c>
      <c r="K679" s="373">
        <v>2.7</v>
      </c>
      <c r="L679" s="373">
        <v>5</v>
      </c>
      <c r="M679" s="373" t="s">
        <v>5345</v>
      </c>
      <c r="N679" s="374">
        <v>8</v>
      </c>
      <c r="O679" s="374">
        <v>8</v>
      </c>
      <c r="P679" s="375">
        <v>9</v>
      </c>
      <c r="Q679" s="371" t="s">
        <v>5107</v>
      </c>
      <c r="R679" s="372">
        <v>-55</v>
      </c>
      <c r="S679" s="372">
        <v>105</v>
      </c>
      <c r="T679" s="372">
        <v>0</v>
      </c>
      <c r="U679" s="375">
        <v>3.5</v>
      </c>
      <c r="V679" s="311">
        <v>1</v>
      </c>
      <c r="W679" s="311">
        <v>0.98</v>
      </c>
      <c r="X679" s="363"/>
      <c r="Y679" s="363"/>
      <c r="Z679" s="324"/>
      <c r="AA679" s="363">
        <v>2</v>
      </c>
    </row>
    <row r="680" spans="1:27" ht="14.1" customHeight="1">
      <c r="A680" s="363" t="s">
        <v>5089</v>
      </c>
      <c r="B680" s="373" t="s">
        <v>533</v>
      </c>
      <c r="C680" s="373">
        <v>270</v>
      </c>
      <c r="D680" s="368">
        <v>0.2</v>
      </c>
      <c r="E680" s="368">
        <v>0</v>
      </c>
      <c r="F680" s="368">
        <v>1</v>
      </c>
      <c r="G680" s="373">
        <v>16</v>
      </c>
      <c r="H680" s="369">
        <v>0.11</v>
      </c>
      <c r="I680" s="373">
        <v>0.11</v>
      </c>
      <c r="J680" s="373">
        <v>0.11</v>
      </c>
      <c r="K680" s="373">
        <v>4.0999999999999996</v>
      </c>
      <c r="L680" s="373">
        <v>5</v>
      </c>
      <c r="M680" s="373" t="s">
        <v>5171</v>
      </c>
      <c r="N680" s="374">
        <v>8</v>
      </c>
      <c r="O680" s="374">
        <v>8</v>
      </c>
      <c r="P680" s="375">
        <v>12</v>
      </c>
      <c r="Q680" s="371" t="s">
        <v>5107</v>
      </c>
      <c r="R680" s="372">
        <v>-55</v>
      </c>
      <c r="S680" s="372">
        <v>105</v>
      </c>
      <c r="T680" s="372">
        <v>0</v>
      </c>
      <c r="U680" s="375">
        <v>3.5</v>
      </c>
      <c r="V680" s="311">
        <v>1</v>
      </c>
      <c r="W680" s="311">
        <v>1.08</v>
      </c>
      <c r="X680" s="363"/>
      <c r="Y680" s="363"/>
      <c r="Z680" s="324"/>
      <c r="AA680" s="363">
        <v>2</v>
      </c>
    </row>
    <row r="681" spans="1:27" ht="14.1" customHeight="1">
      <c r="A681" s="363" t="s">
        <v>5089</v>
      </c>
      <c r="B681" s="363" t="s">
        <v>5438</v>
      </c>
      <c r="C681" s="363">
        <v>270</v>
      </c>
      <c r="D681" s="363">
        <v>0.2</v>
      </c>
      <c r="E681" s="363">
        <v>0</v>
      </c>
      <c r="F681" s="363">
        <v>1</v>
      </c>
      <c r="G681" s="363">
        <v>35</v>
      </c>
      <c r="H681" s="363">
        <v>0.13</v>
      </c>
      <c r="I681" s="363">
        <v>0.13</v>
      </c>
      <c r="J681" s="363">
        <v>0.13</v>
      </c>
      <c r="K681" s="363">
        <f>MIN(MAX(P681,1),10)</f>
        <v>10</v>
      </c>
      <c r="L681" s="363">
        <v>0.94499999999999995</v>
      </c>
      <c r="M681" s="363" t="s">
        <v>5093</v>
      </c>
      <c r="N681" s="363">
        <v>10</v>
      </c>
      <c r="O681" s="363">
        <v>10</v>
      </c>
      <c r="P681" s="363">
        <v>16</v>
      </c>
      <c r="Q681" s="363" t="s">
        <v>5141</v>
      </c>
      <c r="R681" s="363">
        <v>-40</v>
      </c>
      <c r="S681" s="363">
        <v>135</v>
      </c>
      <c r="T681" s="363">
        <v>0</v>
      </c>
      <c r="U681" s="363">
        <v>5</v>
      </c>
      <c r="V681" s="311">
        <v>1</v>
      </c>
      <c r="W681" s="311">
        <v>1.34</v>
      </c>
      <c r="X681" s="363"/>
      <c r="Y681" s="363"/>
      <c r="Z681" s="363"/>
      <c r="AA681" s="363">
        <v>2</v>
      </c>
    </row>
    <row r="682" spans="1:27" ht="14.1" customHeight="1">
      <c r="A682" s="363" t="s">
        <v>5089</v>
      </c>
      <c r="B682" s="373" t="s">
        <v>535</v>
      </c>
      <c r="C682" s="373">
        <v>270</v>
      </c>
      <c r="D682" s="368">
        <v>0.2</v>
      </c>
      <c r="E682" s="368">
        <v>0</v>
      </c>
      <c r="F682" s="368">
        <v>1</v>
      </c>
      <c r="G682" s="373">
        <v>16</v>
      </c>
      <c r="H682" s="369">
        <v>0.16</v>
      </c>
      <c r="I682" s="373">
        <v>0.16</v>
      </c>
      <c r="J682" s="373">
        <v>0.16</v>
      </c>
      <c r="K682" s="368">
        <v>4.4000000000000004</v>
      </c>
      <c r="L682" s="368">
        <v>4.07</v>
      </c>
      <c r="M682" s="373" t="s">
        <v>5171</v>
      </c>
      <c r="N682" s="374">
        <v>8</v>
      </c>
      <c r="O682" s="374">
        <v>8</v>
      </c>
      <c r="P682" s="375">
        <v>12</v>
      </c>
      <c r="Q682" s="371" t="s">
        <v>5107</v>
      </c>
      <c r="R682" s="372">
        <v>-55</v>
      </c>
      <c r="S682" s="372">
        <v>105</v>
      </c>
      <c r="T682" s="372">
        <v>1</v>
      </c>
      <c r="U682" s="371">
        <v>0</v>
      </c>
      <c r="V682" s="311">
        <v>400</v>
      </c>
      <c r="W682" s="311">
        <v>0.94664999999999999</v>
      </c>
      <c r="X682" s="363"/>
      <c r="Y682" s="363"/>
      <c r="Z682" s="324"/>
      <c r="AA682" s="363">
        <v>2</v>
      </c>
    </row>
    <row r="683" spans="1:27" ht="14.1" customHeight="1">
      <c r="A683" s="363" t="s">
        <v>5089</v>
      </c>
      <c r="B683" s="373" t="s">
        <v>5439</v>
      </c>
      <c r="C683" s="373">
        <v>270</v>
      </c>
      <c r="D683" s="368">
        <v>0.2</v>
      </c>
      <c r="E683" s="368">
        <v>0</v>
      </c>
      <c r="F683" s="368">
        <v>1</v>
      </c>
      <c r="G683" s="373">
        <v>10</v>
      </c>
      <c r="H683" s="369">
        <v>0.22</v>
      </c>
      <c r="I683" s="373">
        <v>0.22</v>
      </c>
      <c r="J683" s="373">
        <v>0.22</v>
      </c>
      <c r="K683" s="373">
        <v>2.8</v>
      </c>
      <c r="L683" s="373">
        <v>3.22</v>
      </c>
      <c r="M683" s="373" t="s">
        <v>5117</v>
      </c>
      <c r="N683" s="374">
        <v>8</v>
      </c>
      <c r="O683" s="374">
        <v>8</v>
      </c>
      <c r="P683" s="375">
        <v>7</v>
      </c>
      <c r="Q683" s="371" t="s">
        <v>5107</v>
      </c>
      <c r="R683" s="372">
        <v>-55</v>
      </c>
      <c r="S683" s="372">
        <v>105</v>
      </c>
      <c r="T683" s="372">
        <v>0</v>
      </c>
      <c r="U683" s="375">
        <v>3.5</v>
      </c>
      <c r="V683" s="311">
        <v>1</v>
      </c>
      <c r="W683" s="311">
        <v>1.1100000000000001</v>
      </c>
      <c r="X683" s="363"/>
      <c r="Y683" s="363"/>
      <c r="Z683" s="324"/>
      <c r="AA683" s="363">
        <v>2</v>
      </c>
    </row>
    <row r="684" spans="1:27" ht="14.1" customHeight="1">
      <c r="A684" s="363" t="s">
        <v>5089</v>
      </c>
      <c r="B684" s="368" t="s">
        <v>5440</v>
      </c>
      <c r="C684" s="368">
        <v>270</v>
      </c>
      <c r="D684" s="368">
        <v>0.2</v>
      </c>
      <c r="E684" s="368">
        <v>0</v>
      </c>
      <c r="F684" s="368">
        <v>1</v>
      </c>
      <c r="G684" s="368">
        <v>16</v>
      </c>
      <c r="H684" s="369">
        <v>0.22</v>
      </c>
      <c r="I684" s="368">
        <v>0.22</v>
      </c>
      <c r="J684" s="368">
        <v>0.22</v>
      </c>
      <c r="K684" s="368">
        <v>2.8</v>
      </c>
      <c r="L684" s="368">
        <v>3.3</v>
      </c>
      <c r="M684" s="368" t="s">
        <v>5117</v>
      </c>
      <c r="N684" s="370">
        <v>8</v>
      </c>
      <c r="O684" s="370">
        <v>8</v>
      </c>
      <c r="P684" s="371">
        <v>7</v>
      </c>
      <c r="Q684" s="371" t="s">
        <v>5107</v>
      </c>
      <c r="R684" s="372">
        <v>-55</v>
      </c>
      <c r="S684" s="372">
        <v>105</v>
      </c>
      <c r="T684" s="372">
        <v>0</v>
      </c>
      <c r="U684" s="371">
        <v>3.5</v>
      </c>
      <c r="V684" s="311">
        <v>1</v>
      </c>
      <c r="W684" s="311">
        <v>1.23</v>
      </c>
      <c r="X684" s="363"/>
      <c r="Y684" s="363"/>
      <c r="Z684" s="324"/>
      <c r="AA684" s="363">
        <v>2</v>
      </c>
    </row>
    <row r="685" spans="1:27" ht="14.1" customHeight="1">
      <c r="A685" s="363" t="s">
        <v>5089</v>
      </c>
      <c r="B685" s="368" t="s">
        <v>5441</v>
      </c>
      <c r="C685" s="368">
        <v>270</v>
      </c>
      <c r="D685" s="368">
        <v>0.2</v>
      </c>
      <c r="E685" s="368">
        <v>0</v>
      </c>
      <c r="F685" s="368">
        <v>1</v>
      </c>
      <c r="G685" s="368">
        <v>16</v>
      </c>
      <c r="H685" s="369">
        <v>0.22</v>
      </c>
      <c r="I685" s="368">
        <v>0.22</v>
      </c>
      <c r="J685" s="368">
        <v>0.22</v>
      </c>
      <c r="K685" s="368">
        <v>4.3</v>
      </c>
      <c r="L685" s="368">
        <v>3.3</v>
      </c>
      <c r="M685" s="368" t="s">
        <v>5117</v>
      </c>
      <c r="N685" s="370">
        <v>8</v>
      </c>
      <c r="O685" s="370">
        <v>8</v>
      </c>
      <c r="P685" s="371">
        <v>7</v>
      </c>
      <c r="Q685" s="371" t="s">
        <v>5107</v>
      </c>
      <c r="R685" s="372">
        <v>-55</v>
      </c>
      <c r="S685" s="372">
        <v>105</v>
      </c>
      <c r="T685" s="372">
        <v>1</v>
      </c>
      <c r="U685" s="371">
        <v>0</v>
      </c>
      <c r="V685" s="311">
        <v>1000</v>
      </c>
      <c r="W685" s="311">
        <v>0.50280000000000002</v>
      </c>
      <c r="X685" s="363"/>
      <c r="Y685" s="363"/>
      <c r="Z685" s="324"/>
      <c r="AA685" s="363">
        <v>2</v>
      </c>
    </row>
    <row r="686" spans="1:27" ht="14.1" customHeight="1">
      <c r="A686" s="363" t="s">
        <v>5089</v>
      </c>
      <c r="B686" s="373" t="s">
        <v>534</v>
      </c>
      <c r="C686" s="373">
        <v>270</v>
      </c>
      <c r="D686" s="368">
        <v>0.2</v>
      </c>
      <c r="E686" s="368">
        <v>0</v>
      </c>
      <c r="F686" s="368">
        <v>1</v>
      </c>
      <c r="G686" s="373">
        <v>10</v>
      </c>
      <c r="H686" s="369">
        <v>0.22</v>
      </c>
      <c r="I686" s="373">
        <v>0.22</v>
      </c>
      <c r="J686" s="373">
        <v>0.22</v>
      </c>
      <c r="K686" s="373">
        <v>4.3</v>
      </c>
      <c r="L686" s="373">
        <v>3.22</v>
      </c>
      <c r="M686" s="373" t="s">
        <v>5117</v>
      </c>
      <c r="N686" s="374">
        <v>8</v>
      </c>
      <c r="O686" s="374">
        <v>8</v>
      </c>
      <c r="P686" s="375">
        <v>7</v>
      </c>
      <c r="Q686" s="371" t="s">
        <v>5107</v>
      </c>
      <c r="R686" s="372">
        <v>-55</v>
      </c>
      <c r="S686" s="372">
        <v>105</v>
      </c>
      <c r="T686" s="372">
        <v>1</v>
      </c>
      <c r="U686" s="371">
        <v>0</v>
      </c>
      <c r="V686" s="311">
        <v>1000</v>
      </c>
      <c r="W686" s="311">
        <v>0.63239999999999996</v>
      </c>
      <c r="X686" s="363"/>
      <c r="Y686" s="363"/>
      <c r="Z686" s="324"/>
      <c r="AA686" s="363">
        <v>2</v>
      </c>
    </row>
    <row r="687" spans="1:27" ht="14.1" customHeight="1">
      <c r="A687" s="363" t="s">
        <v>5089</v>
      </c>
      <c r="B687" s="363" t="s">
        <v>5442</v>
      </c>
      <c r="C687" s="363">
        <v>330</v>
      </c>
      <c r="D687" s="363">
        <v>0.2</v>
      </c>
      <c r="E687" s="363">
        <v>0</v>
      </c>
      <c r="F687" s="363">
        <v>1</v>
      </c>
      <c r="G687" s="363">
        <v>2</v>
      </c>
      <c r="H687" s="363">
        <v>2.1320551269690298E-3</v>
      </c>
      <c r="I687" s="363">
        <v>2.4156064477294701E-3</v>
      </c>
      <c r="J687" s="363">
        <v>2.8867156399077498E-3</v>
      </c>
      <c r="K687" s="363">
        <f t="shared" ref="K687:K698" si="10">MIN(MAX(P687,1),10)</f>
        <v>1.9</v>
      </c>
      <c r="L687" s="363">
        <v>10.199999999999999</v>
      </c>
      <c r="M687" s="363" t="s">
        <v>291</v>
      </c>
      <c r="N687" s="363">
        <v>7.3</v>
      </c>
      <c r="O687" s="363">
        <v>4.3</v>
      </c>
      <c r="P687" s="363">
        <v>1.9</v>
      </c>
      <c r="Q687" s="363" t="s">
        <v>5092</v>
      </c>
      <c r="R687" s="363">
        <v>-55</v>
      </c>
      <c r="S687" s="363">
        <v>105</v>
      </c>
      <c r="T687" s="363">
        <v>1</v>
      </c>
      <c r="U687" s="363"/>
      <c r="V687" s="311">
        <v>3500</v>
      </c>
      <c r="W687" s="311">
        <v>0.58477999999999997</v>
      </c>
      <c r="X687" s="363" t="s">
        <v>5093</v>
      </c>
      <c r="Y687" s="363"/>
      <c r="Z687" s="363"/>
      <c r="AA687" s="363">
        <v>2</v>
      </c>
    </row>
    <row r="688" spans="1:27" ht="14.1" customHeight="1">
      <c r="A688" s="363" t="s">
        <v>5089</v>
      </c>
      <c r="B688" s="363" t="s">
        <v>5443</v>
      </c>
      <c r="C688" s="363">
        <v>330</v>
      </c>
      <c r="D688" s="363">
        <v>0.2</v>
      </c>
      <c r="E688" s="363">
        <v>0</v>
      </c>
      <c r="F688" s="363">
        <v>1</v>
      </c>
      <c r="G688" s="363">
        <v>2.5</v>
      </c>
      <c r="H688" s="363">
        <v>2.5739280570717502E-3</v>
      </c>
      <c r="I688" s="363">
        <v>2.7114639761312799E-3</v>
      </c>
      <c r="J688" s="363">
        <v>3.0535554085901698E-3</v>
      </c>
      <c r="K688" s="363">
        <f t="shared" si="10"/>
        <v>1.9</v>
      </c>
      <c r="L688" s="363">
        <v>8.5</v>
      </c>
      <c r="M688" s="363" t="s">
        <v>291</v>
      </c>
      <c r="N688" s="363">
        <v>7.3</v>
      </c>
      <c r="O688" s="363">
        <v>4.3</v>
      </c>
      <c r="P688" s="363">
        <v>1.9</v>
      </c>
      <c r="Q688" s="363" t="s">
        <v>5092</v>
      </c>
      <c r="R688" s="363">
        <v>-55</v>
      </c>
      <c r="S688" s="363">
        <v>105</v>
      </c>
      <c r="T688" s="363">
        <v>1</v>
      </c>
      <c r="U688" s="363"/>
      <c r="V688" s="311">
        <v>3500</v>
      </c>
      <c r="W688" s="311">
        <v>0.65407999999999999</v>
      </c>
      <c r="X688" s="363" t="s">
        <v>5093</v>
      </c>
      <c r="Y688" s="363"/>
      <c r="Z688" s="363"/>
      <c r="AA688" s="363">
        <v>2</v>
      </c>
    </row>
    <row r="689" spans="1:27" ht="14.1" customHeight="1">
      <c r="A689" s="363" t="s">
        <v>5089</v>
      </c>
      <c r="B689" s="363" t="s">
        <v>5444</v>
      </c>
      <c r="C689" s="363">
        <v>330</v>
      </c>
      <c r="D689" s="363">
        <v>0.2</v>
      </c>
      <c r="E689" s="363">
        <v>0</v>
      </c>
      <c r="F689" s="363">
        <v>1</v>
      </c>
      <c r="G689" s="363">
        <v>2</v>
      </c>
      <c r="H689" s="363">
        <v>2.8070165622142399E-3</v>
      </c>
      <c r="I689" s="363">
        <v>2.98629712540875E-3</v>
      </c>
      <c r="J689" s="363">
        <v>3.39544716357249E-3</v>
      </c>
      <c r="K689" s="363">
        <f t="shared" si="10"/>
        <v>1.9</v>
      </c>
      <c r="L689" s="363">
        <v>8.5</v>
      </c>
      <c r="M689" s="363" t="s">
        <v>291</v>
      </c>
      <c r="N689" s="363">
        <v>7.3</v>
      </c>
      <c r="O689" s="363">
        <v>4.3</v>
      </c>
      <c r="P689" s="363">
        <v>1.9</v>
      </c>
      <c r="Q689" s="363" t="s">
        <v>5092</v>
      </c>
      <c r="R689" s="363">
        <v>-55</v>
      </c>
      <c r="S689" s="363">
        <v>105</v>
      </c>
      <c r="T689" s="363">
        <v>1</v>
      </c>
      <c r="U689" s="363"/>
      <c r="V689" s="311">
        <v>3500</v>
      </c>
      <c r="W689" s="311">
        <v>0.89032999999999995</v>
      </c>
      <c r="X689" s="363" t="s">
        <v>5093</v>
      </c>
      <c r="Y689" s="363"/>
      <c r="Z689" s="363"/>
      <c r="AA689" s="363">
        <v>2</v>
      </c>
    </row>
    <row r="690" spans="1:27" ht="14.1" customHeight="1">
      <c r="A690" s="363" t="s">
        <v>5089</v>
      </c>
      <c r="B690" s="363" t="s">
        <v>5445</v>
      </c>
      <c r="C690" s="363">
        <v>330</v>
      </c>
      <c r="D690" s="363">
        <v>0.2</v>
      </c>
      <c r="E690" s="363">
        <v>0</v>
      </c>
      <c r="F690" s="363">
        <v>1</v>
      </c>
      <c r="G690" s="363">
        <v>2</v>
      </c>
      <c r="H690" s="363">
        <v>3.1723482871983599E-3</v>
      </c>
      <c r="I690" s="363">
        <v>3.2362528563212702E-3</v>
      </c>
      <c r="J690" s="363">
        <v>3.4834454933078598E-3</v>
      </c>
      <c r="K690" s="363">
        <f t="shared" si="10"/>
        <v>1.9</v>
      </c>
      <c r="L690" s="363">
        <v>8.5</v>
      </c>
      <c r="M690" s="363" t="s">
        <v>291</v>
      </c>
      <c r="N690" s="363">
        <v>7.3</v>
      </c>
      <c r="O690" s="363">
        <v>4.3</v>
      </c>
      <c r="P690" s="363">
        <v>1.9</v>
      </c>
      <c r="Q690" s="363" t="s">
        <v>5092</v>
      </c>
      <c r="R690" s="363">
        <v>-55</v>
      </c>
      <c r="S690" s="363">
        <v>105</v>
      </c>
      <c r="T690" s="363">
        <v>1</v>
      </c>
      <c r="U690" s="363"/>
      <c r="V690" s="311">
        <v>3500</v>
      </c>
      <c r="W690" s="311">
        <v>0.51337999999999995</v>
      </c>
      <c r="X690" s="363" t="s">
        <v>5093</v>
      </c>
      <c r="Y690" s="363"/>
      <c r="Z690" s="363"/>
      <c r="AA690" s="363">
        <v>2</v>
      </c>
    </row>
    <row r="691" spans="1:27" ht="14.1" customHeight="1">
      <c r="A691" s="363" t="s">
        <v>5089</v>
      </c>
      <c r="B691" s="363" t="s">
        <v>5446</v>
      </c>
      <c r="C691" s="363">
        <v>330</v>
      </c>
      <c r="D691" s="363">
        <v>0.2</v>
      </c>
      <c r="E691" s="363">
        <v>0</v>
      </c>
      <c r="F691" s="363">
        <v>1</v>
      </c>
      <c r="G691" s="363">
        <v>2.5</v>
      </c>
      <c r="H691" s="363">
        <v>3.5521803805674498E-3</v>
      </c>
      <c r="I691" s="363">
        <v>3.64663834989684E-3</v>
      </c>
      <c r="J691" s="363">
        <v>4.0478515111200099E-3</v>
      </c>
      <c r="K691" s="363">
        <f t="shared" si="10"/>
        <v>1.9</v>
      </c>
      <c r="L691" s="363">
        <v>7.5</v>
      </c>
      <c r="M691" s="363" t="s">
        <v>291</v>
      </c>
      <c r="N691" s="363">
        <v>7.3</v>
      </c>
      <c r="O691" s="363">
        <v>4.3</v>
      </c>
      <c r="P691" s="363">
        <v>1.9</v>
      </c>
      <c r="Q691" s="363" t="s">
        <v>5092</v>
      </c>
      <c r="R691" s="363">
        <v>-55</v>
      </c>
      <c r="S691" s="363">
        <v>105</v>
      </c>
      <c r="T691" s="363">
        <v>1</v>
      </c>
      <c r="U691" s="363"/>
      <c r="V691" s="311">
        <v>3500</v>
      </c>
      <c r="W691" s="311">
        <v>0.65407999999999999</v>
      </c>
      <c r="X691" s="363" t="s">
        <v>5093</v>
      </c>
      <c r="Y691" s="363"/>
      <c r="Z691" s="363"/>
      <c r="AA691" s="363">
        <v>2</v>
      </c>
    </row>
    <row r="692" spans="1:27" ht="14.1" customHeight="1">
      <c r="A692" s="363" t="s">
        <v>5089</v>
      </c>
      <c r="B692" s="363" t="s">
        <v>5447</v>
      </c>
      <c r="C692" s="363">
        <v>330</v>
      </c>
      <c r="D692" s="363">
        <v>0.2</v>
      </c>
      <c r="E692" s="363">
        <v>0</v>
      </c>
      <c r="F692" s="363">
        <v>1</v>
      </c>
      <c r="G692" s="363">
        <v>2.5</v>
      </c>
      <c r="H692" s="363">
        <v>3.80254286857621E-3</v>
      </c>
      <c r="I692" s="363">
        <v>3.9487857500125597E-3</v>
      </c>
      <c r="J692" s="363">
        <v>4.2990698562413799E-3</v>
      </c>
      <c r="K692" s="363">
        <f t="shared" si="10"/>
        <v>1.9</v>
      </c>
      <c r="L692" s="363">
        <v>7.5</v>
      </c>
      <c r="M692" s="363" t="s">
        <v>291</v>
      </c>
      <c r="N692" s="363">
        <v>7.3</v>
      </c>
      <c r="O692" s="363">
        <v>4.3</v>
      </c>
      <c r="P692" s="363">
        <v>1.9</v>
      </c>
      <c r="Q692" s="363" t="s">
        <v>5092</v>
      </c>
      <c r="R692" s="363">
        <v>-55</v>
      </c>
      <c r="S692" s="363">
        <v>105</v>
      </c>
      <c r="T692" s="363">
        <v>1</v>
      </c>
      <c r="U692" s="363"/>
      <c r="V692" s="311">
        <v>3500</v>
      </c>
      <c r="W692" s="311">
        <v>0.6552</v>
      </c>
      <c r="X692" s="363" t="s">
        <v>5093</v>
      </c>
      <c r="Y692" s="363"/>
      <c r="Z692" s="363"/>
      <c r="AA692" s="363">
        <v>2</v>
      </c>
    </row>
    <row r="693" spans="1:27" ht="14.1" customHeight="1">
      <c r="A693" s="363" t="s">
        <v>5089</v>
      </c>
      <c r="B693" s="363" t="s">
        <v>5448</v>
      </c>
      <c r="C693" s="363">
        <v>330</v>
      </c>
      <c r="D693" s="363">
        <v>0.2</v>
      </c>
      <c r="E693" s="363">
        <v>0</v>
      </c>
      <c r="F693" s="363">
        <v>1</v>
      </c>
      <c r="G693" s="363">
        <v>2</v>
      </c>
      <c r="H693" s="363">
        <v>3.8089068396656598E-3</v>
      </c>
      <c r="I693" s="363">
        <v>3.8951043979012301E-3</v>
      </c>
      <c r="J693" s="363">
        <v>4.1608455524165299E-3</v>
      </c>
      <c r="K693" s="363">
        <f t="shared" si="10"/>
        <v>1.4</v>
      </c>
      <c r="L693" s="363">
        <v>7.5</v>
      </c>
      <c r="M693" s="363" t="s">
        <v>291</v>
      </c>
      <c r="N693" s="363">
        <v>7.3</v>
      </c>
      <c r="O693" s="363">
        <v>4.3</v>
      </c>
      <c r="P693" s="363">
        <v>1.4</v>
      </c>
      <c r="Q693" s="363" t="s">
        <v>5092</v>
      </c>
      <c r="R693" s="363">
        <v>-55</v>
      </c>
      <c r="S693" s="363">
        <v>105</v>
      </c>
      <c r="T693" s="363">
        <v>1</v>
      </c>
      <c r="U693" s="363"/>
      <c r="V693" s="311">
        <v>3500</v>
      </c>
      <c r="W693" s="311">
        <v>0.74748999999999999</v>
      </c>
      <c r="X693" s="363" t="s">
        <v>5093</v>
      </c>
      <c r="Y693" s="363"/>
      <c r="Z693" s="363"/>
      <c r="AA693" s="363">
        <v>2</v>
      </c>
    </row>
    <row r="694" spans="1:27" ht="14.1" customHeight="1">
      <c r="A694" s="363" t="s">
        <v>5089</v>
      </c>
      <c r="B694" s="363" t="s">
        <v>5449</v>
      </c>
      <c r="C694" s="363">
        <v>330</v>
      </c>
      <c r="D694" s="363">
        <v>0.2</v>
      </c>
      <c r="E694" s="363">
        <v>0</v>
      </c>
      <c r="F694" s="363">
        <v>1</v>
      </c>
      <c r="G694" s="363">
        <v>2</v>
      </c>
      <c r="H694" s="363">
        <v>3.8527829029977598E-3</v>
      </c>
      <c r="I694" s="363">
        <v>4.0353755505347496E-3</v>
      </c>
      <c r="J694" s="363">
        <v>4.4451269585964797E-3</v>
      </c>
      <c r="K694" s="363">
        <f t="shared" si="10"/>
        <v>1.9</v>
      </c>
      <c r="L694" s="363">
        <v>7.5</v>
      </c>
      <c r="M694" s="363" t="s">
        <v>291</v>
      </c>
      <c r="N694" s="363">
        <v>7.3</v>
      </c>
      <c r="O694" s="363">
        <v>4.3</v>
      </c>
      <c r="P694" s="363">
        <v>1.9</v>
      </c>
      <c r="Q694" s="363" t="s">
        <v>5092</v>
      </c>
      <c r="R694" s="363">
        <v>-55</v>
      </c>
      <c r="S694" s="363">
        <v>105</v>
      </c>
      <c r="T694" s="363">
        <v>1</v>
      </c>
      <c r="U694" s="363"/>
      <c r="V694" s="311">
        <v>3500</v>
      </c>
      <c r="W694" s="311">
        <v>0.58435999999999999</v>
      </c>
      <c r="X694" s="363" t="s">
        <v>5093</v>
      </c>
      <c r="Y694" s="363"/>
      <c r="Z694" s="363"/>
      <c r="AA694" s="363">
        <v>2</v>
      </c>
    </row>
    <row r="695" spans="1:27" ht="14.1" customHeight="1">
      <c r="A695" s="363" t="s">
        <v>5089</v>
      </c>
      <c r="B695" s="363" t="s">
        <v>5450</v>
      </c>
      <c r="C695" s="363">
        <v>330</v>
      </c>
      <c r="D695" s="363">
        <v>0.2</v>
      </c>
      <c r="E695" s="363">
        <v>0</v>
      </c>
      <c r="F695" s="363">
        <v>1</v>
      </c>
      <c r="G695" s="363">
        <v>2</v>
      </c>
      <c r="H695" s="363">
        <v>4.0991838195035598E-3</v>
      </c>
      <c r="I695" s="363">
        <v>4.1465777436152798E-3</v>
      </c>
      <c r="J695" s="363">
        <v>4.3914813630410096E-3</v>
      </c>
      <c r="K695" s="363">
        <f t="shared" si="10"/>
        <v>1.4</v>
      </c>
      <c r="L695" s="363">
        <v>7.5</v>
      </c>
      <c r="M695" s="363" t="s">
        <v>291</v>
      </c>
      <c r="N695" s="363">
        <v>7.3</v>
      </c>
      <c r="O695" s="363">
        <v>4.3</v>
      </c>
      <c r="P695" s="363">
        <v>1.4</v>
      </c>
      <c r="Q695" s="363" t="s">
        <v>5092</v>
      </c>
      <c r="R695" s="363">
        <v>-55</v>
      </c>
      <c r="S695" s="363">
        <v>105</v>
      </c>
      <c r="T695" s="363">
        <v>1</v>
      </c>
      <c r="U695" s="363"/>
      <c r="V695" s="311">
        <v>3500</v>
      </c>
      <c r="W695" s="311">
        <v>0.77017000000000002</v>
      </c>
      <c r="X695" s="363" t="s">
        <v>5093</v>
      </c>
      <c r="Y695" s="363"/>
      <c r="Z695" s="363"/>
      <c r="AA695" s="363">
        <v>2</v>
      </c>
    </row>
    <row r="696" spans="1:27" ht="14.1" customHeight="1">
      <c r="A696" s="363" t="s">
        <v>5089</v>
      </c>
      <c r="B696" s="363" t="s">
        <v>5451</v>
      </c>
      <c r="C696" s="363">
        <v>330</v>
      </c>
      <c r="D696" s="363">
        <v>0.2</v>
      </c>
      <c r="E696" s="363">
        <v>0</v>
      </c>
      <c r="F696" s="363">
        <v>1</v>
      </c>
      <c r="G696" s="363">
        <v>2</v>
      </c>
      <c r="H696" s="363">
        <v>5.0644466142785102E-3</v>
      </c>
      <c r="I696" s="363">
        <v>5.0912235177868401E-3</v>
      </c>
      <c r="J696" s="363">
        <v>5.2039361559937198E-3</v>
      </c>
      <c r="K696" s="363">
        <f t="shared" si="10"/>
        <v>1.9</v>
      </c>
      <c r="L696" s="363">
        <v>7.5</v>
      </c>
      <c r="M696" s="363" t="s">
        <v>291</v>
      </c>
      <c r="N696" s="363">
        <v>7.3</v>
      </c>
      <c r="O696" s="363">
        <v>4.3</v>
      </c>
      <c r="P696" s="363">
        <v>1.9</v>
      </c>
      <c r="Q696" s="363" t="s">
        <v>5092</v>
      </c>
      <c r="R696" s="363">
        <v>-55</v>
      </c>
      <c r="S696" s="363">
        <v>105</v>
      </c>
      <c r="T696" s="363">
        <v>1</v>
      </c>
      <c r="U696" s="363"/>
      <c r="V696" s="311">
        <v>3500</v>
      </c>
      <c r="W696" s="311">
        <v>0.51337999999999995</v>
      </c>
      <c r="X696" s="363" t="s">
        <v>5093</v>
      </c>
      <c r="Y696" s="363"/>
      <c r="Z696" s="363"/>
      <c r="AA696" s="363">
        <v>2</v>
      </c>
    </row>
    <row r="697" spans="1:27" ht="14.1" customHeight="1">
      <c r="A697" s="363" t="s">
        <v>5089</v>
      </c>
      <c r="B697" s="363" t="s">
        <v>5452</v>
      </c>
      <c r="C697" s="363">
        <v>330</v>
      </c>
      <c r="D697" s="363">
        <v>0.2</v>
      </c>
      <c r="E697" s="363">
        <v>0</v>
      </c>
      <c r="F697" s="363">
        <v>1</v>
      </c>
      <c r="G697" s="363">
        <v>2.5</v>
      </c>
      <c r="H697" s="363">
        <v>5.73651957807039E-3</v>
      </c>
      <c r="I697" s="363">
        <v>5.93485878007832E-3</v>
      </c>
      <c r="J697" s="363">
        <v>6.29522656032109E-3</v>
      </c>
      <c r="K697" s="363">
        <f t="shared" si="10"/>
        <v>1.9</v>
      </c>
      <c r="L697" s="363">
        <v>6.3</v>
      </c>
      <c r="M697" s="363" t="s">
        <v>291</v>
      </c>
      <c r="N697" s="363">
        <v>7.3</v>
      </c>
      <c r="O697" s="363">
        <v>4.3</v>
      </c>
      <c r="P697" s="363">
        <v>1.9</v>
      </c>
      <c r="Q697" s="363" t="s">
        <v>5092</v>
      </c>
      <c r="R697" s="363">
        <v>-55</v>
      </c>
      <c r="S697" s="363">
        <v>105</v>
      </c>
      <c r="T697" s="363">
        <v>1</v>
      </c>
      <c r="U697" s="363"/>
      <c r="V697" s="311">
        <v>3500</v>
      </c>
      <c r="W697" s="311">
        <v>0.62439999999999996</v>
      </c>
      <c r="X697" s="363" t="s">
        <v>5093</v>
      </c>
      <c r="Y697" s="363"/>
      <c r="Z697" s="363"/>
      <c r="AA697" s="363">
        <v>2</v>
      </c>
    </row>
    <row r="698" spans="1:27" ht="14.1" customHeight="1">
      <c r="A698" s="363" t="s">
        <v>5089</v>
      </c>
      <c r="B698" s="363" t="s">
        <v>5453</v>
      </c>
      <c r="C698" s="363">
        <v>330</v>
      </c>
      <c r="D698" s="363">
        <v>0.2</v>
      </c>
      <c r="E698" s="363">
        <v>0</v>
      </c>
      <c r="F698" s="363">
        <v>1</v>
      </c>
      <c r="G698" s="363">
        <v>2</v>
      </c>
      <c r="H698" s="363">
        <v>5.9481010422428298E-3</v>
      </c>
      <c r="I698" s="363">
        <v>6.1345341828132997E-3</v>
      </c>
      <c r="J698" s="363">
        <v>6.54485397219794E-3</v>
      </c>
      <c r="K698" s="363">
        <f t="shared" si="10"/>
        <v>1.9</v>
      </c>
      <c r="L698" s="363">
        <v>6.3</v>
      </c>
      <c r="M698" s="363" t="s">
        <v>291</v>
      </c>
      <c r="N698" s="363">
        <v>7.3</v>
      </c>
      <c r="O698" s="363">
        <v>4.3</v>
      </c>
      <c r="P698" s="363">
        <v>1.9</v>
      </c>
      <c r="Q698" s="363" t="s">
        <v>5092</v>
      </c>
      <c r="R698" s="363">
        <v>-55</v>
      </c>
      <c r="S698" s="363">
        <v>105</v>
      </c>
      <c r="T698" s="363">
        <v>1</v>
      </c>
      <c r="U698" s="363"/>
      <c r="V698" s="311">
        <v>3500</v>
      </c>
      <c r="W698" s="311">
        <v>0.56055999999999995</v>
      </c>
      <c r="X698" s="363" t="s">
        <v>5093</v>
      </c>
      <c r="Y698" s="363"/>
      <c r="Z698" s="363"/>
      <c r="AA698" s="363">
        <v>2</v>
      </c>
    </row>
    <row r="699" spans="1:27" ht="14.1" customHeight="1">
      <c r="A699" s="363" t="s">
        <v>5089</v>
      </c>
      <c r="B699" s="365" t="s">
        <v>5454</v>
      </c>
      <c r="C699" s="363">
        <v>330</v>
      </c>
      <c r="D699" s="363">
        <v>0.2</v>
      </c>
      <c r="E699" s="363">
        <v>0</v>
      </c>
      <c r="F699" s="363">
        <v>1</v>
      </c>
      <c r="G699" s="363">
        <v>2.5</v>
      </c>
      <c r="H699" s="363">
        <v>7.0000000000000001E-3</v>
      </c>
      <c r="I699" s="363">
        <v>7.0000000000000001E-3</v>
      </c>
      <c r="J699" s="363">
        <v>7.0000000000000001E-3</v>
      </c>
      <c r="K699" s="363">
        <v>1.8</v>
      </c>
      <c r="L699" s="363">
        <v>4.4000000000000004</v>
      </c>
      <c r="M699" s="363" t="s">
        <v>444</v>
      </c>
      <c r="N699" s="363">
        <v>7.3</v>
      </c>
      <c r="O699" s="363">
        <v>4.3</v>
      </c>
      <c r="P699" s="363">
        <v>1.8</v>
      </c>
      <c r="Q699" s="363" t="s">
        <v>445</v>
      </c>
      <c r="R699" s="363">
        <v>-55</v>
      </c>
      <c r="S699" s="363">
        <v>105</v>
      </c>
      <c r="T699" s="363">
        <v>1</v>
      </c>
      <c r="U699" s="363">
        <v>0</v>
      </c>
      <c r="V699" s="311">
        <v>3000</v>
      </c>
      <c r="W699" s="311">
        <v>0.64847999999999995</v>
      </c>
      <c r="X699" s="366"/>
      <c r="Y699" s="367"/>
      <c r="Z699" s="367"/>
      <c r="AA699" s="364">
        <v>2</v>
      </c>
    </row>
    <row r="700" spans="1:27" ht="14.1" customHeight="1">
      <c r="A700" s="363" t="s">
        <v>5089</v>
      </c>
      <c r="B700" s="363" t="s">
        <v>560</v>
      </c>
      <c r="C700" s="363">
        <v>330</v>
      </c>
      <c r="D700" s="363">
        <v>0.2</v>
      </c>
      <c r="E700" s="363">
        <v>0</v>
      </c>
      <c r="F700" s="363">
        <v>1</v>
      </c>
      <c r="G700" s="363">
        <v>2.5</v>
      </c>
      <c r="H700" s="363">
        <v>7.0000000000000001E-3</v>
      </c>
      <c r="I700" s="363">
        <v>7.0000000000000001E-3</v>
      </c>
      <c r="J700" s="363">
        <v>7.0000000000000001E-3</v>
      </c>
      <c r="K700" s="363">
        <v>2</v>
      </c>
      <c r="L700" s="363">
        <v>4.4000000000000004</v>
      </c>
      <c r="M700" s="363" t="s">
        <v>490</v>
      </c>
      <c r="N700" s="363">
        <v>7.3</v>
      </c>
      <c r="O700" s="363">
        <v>4.3</v>
      </c>
      <c r="P700" s="363">
        <v>2.8</v>
      </c>
      <c r="Q700" s="363" t="s">
        <v>445</v>
      </c>
      <c r="R700" s="363">
        <v>-55</v>
      </c>
      <c r="S700" s="363">
        <v>105</v>
      </c>
      <c r="T700" s="363">
        <v>1</v>
      </c>
      <c r="U700" s="363">
        <v>0</v>
      </c>
      <c r="V700" s="311">
        <v>2500</v>
      </c>
      <c r="W700" s="311">
        <v>0.87304000000000004</v>
      </c>
      <c r="X700" s="363"/>
      <c r="Y700" s="363"/>
      <c r="Z700" s="363"/>
      <c r="AA700" s="364">
        <v>2</v>
      </c>
    </row>
    <row r="701" spans="1:27" ht="14.1" customHeight="1">
      <c r="A701" s="363" t="s">
        <v>5089</v>
      </c>
      <c r="B701" s="365" t="s">
        <v>555</v>
      </c>
      <c r="C701" s="363">
        <v>330</v>
      </c>
      <c r="D701" s="363">
        <v>0.2</v>
      </c>
      <c r="E701" s="363">
        <v>0</v>
      </c>
      <c r="F701" s="363">
        <v>1</v>
      </c>
      <c r="G701" s="363">
        <v>2.5</v>
      </c>
      <c r="H701" s="363">
        <v>9.0000000000000011E-3</v>
      </c>
      <c r="I701" s="363">
        <v>9.0000000000000011E-3</v>
      </c>
      <c r="J701" s="363">
        <v>9.0000000000000011E-3</v>
      </c>
      <c r="K701" s="363">
        <v>1.8</v>
      </c>
      <c r="L701" s="363">
        <v>3.9</v>
      </c>
      <c r="M701" s="363" t="s">
        <v>444</v>
      </c>
      <c r="N701" s="363">
        <v>7.3</v>
      </c>
      <c r="O701" s="363">
        <v>4.3</v>
      </c>
      <c r="P701" s="363">
        <v>1.8</v>
      </c>
      <c r="Q701" s="363" t="s">
        <v>445</v>
      </c>
      <c r="R701" s="363">
        <v>-55</v>
      </c>
      <c r="S701" s="363">
        <v>105</v>
      </c>
      <c r="T701" s="363">
        <v>1</v>
      </c>
      <c r="U701" s="363">
        <v>0</v>
      </c>
      <c r="V701" s="311">
        <v>3000</v>
      </c>
      <c r="W701" s="311">
        <v>0.61543999999999999</v>
      </c>
      <c r="X701" s="366"/>
      <c r="Y701" s="367"/>
      <c r="Z701" s="367"/>
      <c r="AA701" s="364">
        <v>2</v>
      </c>
    </row>
    <row r="702" spans="1:27" ht="14.1" customHeight="1">
      <c r="A702" s="363" t="s">
        <v>5089</v>
      </c>
      <c r="B702" s="363" t="s">
        <v>558</v>
      </c>
      <c r="C702" s="363">
        <v>330</v>
      </c>
      <c r="D702" s="363">
        <v>0.2</v>
      </c>
      <c r="E702" s="363">
        <v>0</v>
      </c>
      <c r="F702" s="363">
        <v>1</v>
      </c>
      <c r="G702" s="363">
        <v>6.3</v>
      </c>
      <c r="H702" s="363">
        <v>9.0000000000000011E-3</v>
      </c>
      <c r="I702" s="363">
        <v>9.0000000000000011E-3</v>
      </c>
      <c r="J702" s="363">
        <v>9.0000000000000011E-3</v>
      </c>
      <c r="K702" s="363">
        <v>2</v>
      </c>
      <c r="L702" s="363">
        <v>3.9</v>
      </c>
      <c r="M702" s="363" t="s">
        <v>490</v>
      </c>
      <c r="N702" s="363">
        <v>7.3</v>
      </c>
      <c r="O702" s="363">
        <v>4.3</v>
      </c>
      <c r="P702" s="363">
        <v>2.8</v>
      </c>
      <c r="Q702" s="363" t="s">
        <v>445</v>
      </c>
      <c r="R702" s="363">
        <v>-55</v>
      </c>
      <c r="S702" s="363">
        <v>105</v>
      </c>
      <c r="T702" s="363">
        <v>1</v>
      </c>
      <c r="U702" s="363">
        <v>0</v>
      </c>
      <c r="V702" s="311">
        <v>2500</v>
      </c>
      <c r="W702" s="311">
        <v>0.86763999999999997</v>
      </c>
      <c r="X702" s="363"/>
      <c r="Y702" s="363"/>
      <c r="Z702" s="363"/>
      <c r="AA702" s="364">
        <v>2</v>
      </c>
    </row>
    <row r="703" spans="1:27" ht="14.1" customHeight="1">
      <c r="A703" s="363" t="s">
        <v>5089</v>
      </c>
      <c r="B703" s="363" t="s">
        <v>5455</v>
      </c>
      <c r="C703" s="363">
        <v>330</v>
      </c>
      <c r="D703" s="363">
        <v>0.2</v>
      </c>
      <c r="E703" s="363">
        <v>0</v>
      </c>
      <c r="F703" s="363">
        <v>1</v>
      </c>
      <c r="G703" s="363">
        <v>6.3</v>
      </c>
      <c r="H703" s="363">
        <v>9.0000000000000011E-3</v>
      </c>
      <c r="I703" s="363">
        <v>9.0000000000000011E-3</v>
      </c>
      <c r="J703" s="363">
        <v>9.0000000000000011E-3</v>
      </c>
      <c r="K703" s="363">
        <v>2.2999999999999998</v>
      </c>
      <c r="L703" s="363">
        <v>3.9</v>
      </c>
      <c r="M703" s="363" t="s">
        <v>490</v>
      </c>
      <c r="N703" s="363">
        <v>7.3</v>
      </c>
      <c r="O703" s="363">
        <v>4.3</v>
      </c>
      <c r="P703" s="363">
        <v>2.8</v>
      </c>
      <c r="Q703" s="363" t="s">
        <v>445</v>
      </c>
      <c r="R703" s="363">
        <v>-55</v>
      </c>
      <c r="S703" s="363">
        <v>105</v>
      </c>
      <c r="T703" s="363">
        <v>1</v>
      </c>
      <c r="U703" s="363">
        <v>0</v>
      </c>
      <c r="V703" s="311">
        <v>12500</v>
      </c>
      <c r="W703" s="311">
        <v>0.69925000000000004</v>
      </c>
      <c r="X703" s="363"/>
      <c r="Y703" s="363"/>
      <c r="Z703" s="363"/>
      <c r="AA703" s="364">
        <v>2</v>
      </c>
    </row>
    <row r="704" spans="1:27" ht="14.1" customHeight="1">
      <c r="A704" s="363" t="s">
        <v>5089</v>
      </c>
      <c r="B704" s="363" t="s">
        <v>5456</v>
      </c>
      <c r="C704" s="363">
        <v>330</v>
      </c>
      <c r="D704" s="363">
        <v>0.2</v>
      </c>
      <c r="E704" s="363">
        <v>0</v>
      </c>
      <c r="F704" s="363">
        <v>1</v>
      </c>
      <c r="G704" s="363">
        <v>2.5</v>
      </c>
      <c r="H704" s="363">
        <v>9.4664365139730203E-3</v>
      </c>
      <c r="I704" s="363">
        <v>1.0037307800979301E-2</v>
      </c>
      <c r="J704" s="363">
        <v>1.0543845857521401E-2</v>
      </c>
      <c r="K704" s="363">
        <f>MIN(MAX(P704,1),10)</f>
        <v>1.9</v>
      </c>
      <c r="L704" s="363">
        <v>5.0999999999999996</v>
      </c>
      <c r="M704" s="363" t="s">
        <v>291</v>
      </c>
      <c r="N704" s="363">
        <v>7.3</v>
      </c>
      <c r="O704" s="363">
        <v>4.3</v>
      </c>
      <c r="P704" s="363">
        <v>1.9</v>
      </c>
      <c r="Q704" s="363" t="s">
        <v>5092</v>
      </c>
      <c r="R704" s="363">
        <v>-55</v>
      </c>
      <c r="S704" s="363">
        <v>105</v>
      </c>
      <c r="T704" s="363">
        <v>1</v>
      </c>
      <c r="U704" s="363"/>
      <c r="V704" s="311">
        <v>3500</v>
      </c>
      <c r="W704" s="311">
        <v>0.51519999999999999</v>
      </c>
      <c r="X704" s="363" t="s">
        <v>5093</v>
      </c>
      <c r="Y704" s="363"/>
      <c r="Z704" s="363"/>
      <c r="AA704" s="363">
        <v>2</v>
      </c>
    </row>
    <row r="705" spans="1:27" ht="14.1" customHeight="1">
      <c r="A705" s="363" t="s">
        <v>5089</v>
      </c>
      <c r="B705" s="363" t="s">
        <v>5457</v>
      </c>
      <c r="C705" s="363">
        <v>330</v>
      </c>
      <c r="D705" s="363">
        <v>0.2</v>
      </c>
      <c r="E705" s="363">
        <v>0</v>
      </c>
      <c r="F705" s="363">
        <v>1</v>
      </c>
      <c r="G705" s="363">
        <v>6.3</v>
      </c>
      <c r="H705" s="363">
        <v>0.01</v>
      </c>
      <c r="I705" s="363">
        <v>0.01</v>
      </c>
      <c r="J705" s="363">
        <v>0.01</v>
      </c>
      <c r="K705" s="363">
        <v>2.6</v>
      </c>
      <c r="L705" s="363">
        <v>4.4000000000000004</v>
      </c>
      <c r="M705" s="363" t="s">
        <v>562</v>
      </c>
      <c r="N705" s="363">
        <v>7.3</v>
      </c>
      <c r="O705" s="363">
        <v>4.3</v>
      </c>
      <c r="P705" s="363">
        <v>3.8</v>
      </c>
      <c r="Q705" s="363" t="s">
        <v>445</v>
      </c>
      <c r="R705" s="363">
        <v>-55</v>
      </c>
      <c r="S705" s="363">
        <v>105</v>
      </c>
      <c r="T705" s="363">
        <v>1</v>
      </c>
      <c r="U705" s="363">
        <v>0</v>
      </c>
      <c r="V705" s="311">
        <v>2000</v>
      </c>
      <c r="W705" s="311">
        <v>0.90044999999999997</v>
      </c>
      <c r="X705" s="363"/>
      <c r="Y705" s="363"/>
      <c r="Z705" s="363"/>
      <c r="AA705" s="364">
        <v>2</v>
      </c>
    </row>
    <row r="706" spans="1:27" ht="14.1" customHeight="1">
      <c r="A706" s="363" t="s">
        <v>5089</v>
      </c>
      <c r="B706" s="363" t="s">
        <v>5458</v>
      </c>
      <c r="C706" s="363">
        <v>330</v>
      </c>
      <c r="D706" s="363">
        <v>0.2</v>
      </c>
      <c r="E706" s="363">
        <v>0</v>
      </c>
      <c r="F706" s="363">
        <v>1</v>
      </c>
      <c r="G706" s="363">
        <v>2</v>
      </c>
      <c r="H706" s="363">
        <v>1.0615548528628499E-2</v>
      </c>
      <c r="I706" s="363">
        <v>1.11342213807174E-2</v>
      </c>
      <c r="J706" s="363">
        <v>1.1652737541806801E-2</v>
      </c>
      <c r="K706" s="363">
        <f>MIN(MAX(P706,1),10)</f>
        <v>1.9</v>
      </c>
      <c r="L706" s="363">
        <v>5.0999999999999996</v>
      </c>
      <c r="M706" s="363" t="s">
        <v>291</v>
      </c>
      <c r="N706" s="363">
        <v>7.3</v>
      </c>
      <c r="O706" s="363">
        <v>4.3</v>
      </c>
      <c r="P706" s="363">
        <v>1.9</v>
      </c>
      <c r="Q706" s="363" t="s">
        <v>5092</v>
      </c>
      <c r="R706" s="363">
        <v>-55</v>
      </c>
      <c r="S706" s="363">
        <v>105</v>
      </c>
      <c r="T706" s="363">
        <v>1</v>
      </c>
      <c r="U706" s="363"/>
      <c r="V706" s="311">
        <v>3500</v>
      </c>
      <c r="W706" s="311">
        <v>0.51548000000000005</v>
      </c>
      <c r="X706" s="363" t="s">
        <v>5093</v>
      </c>
      <c r="Y706" s="363"/>
      <c r="Z706" s="363"/>
      <c r="AA706" s="363">
        <v>2</v>
      </c>
    </row>
    <row r="707" spans="1:27" ht="14.1" customHeight="1">
      <c r="A707" s="363" t="s">
        <v>5089</v>
      </c>
      <c r="B707" s="365" t="s">
        <v>554</v>
      </c>
      <c r="C707" s="363">
        <v>330</v>
      </c>
      <c r="D707" s="363">
        <v>0.2</v>
      </c>
      <c r="E707" s="363">
        <v>0</v>
      </c>
      <c r="F707" s="363">
        <v>1</v>
      </c>
      <c r="G707" s="363">
        <v>2.5</v>
      </c>
      <c r="H707" s="363">
        <v>1.2E-2</v>
      </c>
      <c r="I707" s="363">
        <v>1.2E-2</v>
      </c>
      <c r="J707" s="363">
        <v>1.2E-2</v>
      </c>
      <c r="K707" s="363">
        <v>1.8</v>
      </c>
      <c r="L707" s="363">
        <v>3.5</v>
      </c>
      <c r="M707" s="363" t="s">
        <v>444</v>
      </c>
      <c r="N707" s="363">
        <v>7.3</v>
      </c>
      <c r="O707" s="363">
        <v>4.3</v>
      </c>
      <c r="P707" s="363">
        <v>1.8</v>
      </c>
      <c r="Q707" s="363" t="s">
        <v>445</v>
      </c>
      <c r="R707" s="363">
        <v>-55</v>
      </c>
      <c r="S707" s="363">
        <v>105</v>
      </c>
      <c r="T707" s="363">
        <v>1</v>
      </c>
      <c r="U707" s="363">
        <v>0</v>
      </c>
      <c r="V707" s="311">
        <v>3000</v>
      </c>
      <c r="W707" s="311">
        <v>0.61250000000000004</v>
      </c>
      <c r="X707" s="366"/>
      <c r="Y707" s="367"/>
      <c r="Z707" s="367"/>
      <c r="AA707" s="364">
        <v>2</v>
      </c>
    </row>
    <row r="708" spans="1:27" ht="14.1" customHeight="1">
      <c r="A708" s="363" t="s">
        <v>5089</v>
      </c>
      <c r="B708" s="363" t="s">
        <v>559</v>
      </c>
      <c r="C708" s="363">
        <v>330</v>
      </c>
      <c r="D708" s="363">
        <v>0.2</v>
      </c>
      <c r="E708" s="363">
        <v>0</v>
      </c>
      <c r="F708" s="363">
        <v>1</v>
      </c>
      <c r="G708" s="363">
        <v>4</v>
      </c>
      <c r="H708" s="363">
        <v>1.2E-2</v>
      </c>
      <c r="I708" s="363">
        <v>1.2E-2</v>
      </c>
      <c r="J708" s="363">
        <v>1.2E-2</v>
      </c>
      <c r="K708" s="363">
        <v>2</v>
      </c>
      <c r="L708" s="363">
        <v>4</v>
      </c>
      <c r="M708" s="363" t="s">
        <v>490</v>
      </c>
      <c r="N708" s="363">
        <v>7.3</v>
      </c>
      <c r="O708" s="363">
        <v>4.3</v>
      </c>
      <c r="P708" s="363">
        <v>2.8</v>
      </c>
      <c r="Q708" s="363" t="s">
        <v>445</v>
      </c>
      <c r="R708" s="363">
        <v>-55</v>
      </c>
      <c r="S708" s="363">
        <v>105</v>
      </c>
      <c r="T708" s="363">
        <v>1</v>
      </c>
      <c r="U708" s="363">
        <v>0</v>
      </c>
      <c r="V708" s="311">
        <v>2500</v>
      </c>
      <c r="W708" s="311">
        <v>0.82713999999999999</v>
      </c>
      <c r="X708" s="363"/>
      <c r="Y708" s="363"/>
      <c r="Z708" s="363"/>
      <c r="AA708" s="364">
        <v>2</v>
      </c>
    </row>
    <row r="709" spans="1:27" ht="14.1" customHeight="1">
      <c r="A709" s="363" t="s">
        <v>5089</v>
      </c>
      <c r="B709" s="365" t="s">
        <v>5459</v>
      </c>
      <c r="C709" s="363">
        <v>330</v>
      </c>
      <c r="D709" s="363">
        <v>0.2</v>
      </c>
      <c r="E709" s="363">
        <v>0</v>
      </c>
      <c r="F709" s="363">
        <v>1</v>
      </c>
      <c r="G709" s="363">
        <v>2</v>
      </c>
      <c r="H709" s="363">
        <v>1.3000000000000001E-2</v>
      </c>
      <c r="I709" s="363">
        <v>1.3000000000000001E-2</v>
      </c>
      <c r="J709" s="363">
        <v>1.3000000000000001E-2</v>
      </c>
      <c r="K709" s="363">
        <v>1.3</v>
      </c>
      <c r="L709" s="363">
        <v>2</v>
      </c>
      <c r="M709" s="363" t="s">
        <v>458</v>
      </c>
      <c r="N709" s="363">
        <v>3.5</v>
      </c>
      <c r="O709" s="363">
        <v>2.8</v>
      </c>
      <c r="P709" s="363">
        <v>1.9</v>
      </c>
      <c r="Q709" s="363" t="s">
        <v>445</v>
      </c>
      <c r="R709" s="363">
        <v>-55</v>
      </c>
      <c r="S709" s="363">
        <v>105</v>
      </c>
      <c r="T709" s="363">
        <v>1</v>
      </c>
      <c r="U709" s="363">
        <v>0</v>
      </c>
      <c r="V709" s="311">
        <v>2000</v>
      </c>
      <c r="W709" s="311">
        <v>0.55034000000000005</v>
      </c>
      <c r="X709" s="366"/>
      <c r="Y709" s="367"/>
      <c r="Z709" s="367"/>
      <c r="AA709" s="364">
        <v>2</v>
      </c>
    </row>
    <row r="710" spans="1:27" ht="14.1" customHeight="1">
      <c r="A710" s="363" t="s">
        <v>5089</v>
      </c>
      <c r="B710" s="365" t="s">
        <v>5460</v>
      </c>
      <c r="C710" s="363">
        <v>330</v>
      </c>
      <c r="D710" s="363">
        <v>0.2</v>
      </c>
      <c r="E710" s="363">
        <v>0</v>
      </c>
      <c r="F710" s="363">
        <v>1</v>
      </c>
      <c r="G710" s="363">
        <v>2</v>
      </c>
      <c r="H710" s="363">
        <v>1.4999999999999999E-2</v>
      </c>
      <c r="I710" s="363">
        <v>1.4999999999999999E-2</v>
      </c>
      <c r="J710" s="363">
        <v>1.4999999999999999E-2</v>
      </c>
      <c r="K710" s="363">
        <v>1.3</v>
      </c>
      <c r="L710" s="363">
        <v>2</v>
      </c>
      <c r="M710" s="363" t="s">
        <v>458</v>
      </c>
      <c r="N710" s="363">
        <v>3.5</v>
      </c>
      <c r="O710" s="363">
        <v>2.8</v>
      </c>
      <c r="P710" s="363">
        <v>1.9</v>
      </c>
      <c r="Q710" s="363" t="s">
        <v>445</v>
      </c>
      <c r="R710" s="363">
        <v>-55</v>
      </c>
      <c r="S710" s="363">
        <v>105</v>
      </c>
      <c r="T710" s="363">
        <v>1</v>
      </c>
      <c r="U710" s="363">
        <v>0</v>
      </c>
      <c r="V710" s="311">
        <v>2000</v>
      </c>
      <c r="W710" s="311">
        <v>0.54166000000000003</v>
      </c>
      <c r="X710" s="366"/>
      <c r="Y710" s="367"/>
      <c r="Z710" s="367"/>
      <c r="AA710" s="364">
        <v>2</v>
      </c>
    </row>
    <row r="711" spans="1:27" ht="14.1" customHeight="1">
      <c r="A711" s="363" t="s">
        <v>5089</v>
      </c>
      <c r="B711" s="365" t="s">
        <v>5461</v>
      </c>
      <c r="C711" s="363">
        <v>330</v>
      </c>
      <c r="D711" s="363">
        <v>0.2</v>
      </c>
      <c r="E711" s="363">
        <v>0</v>
      </c>
      <c r="F711" s="363">
        <v>1</v>
      </c>
      <c r="G711" s="363">
        <v>2</v>
      </c>
      <c r="H711" s="363">
        <v>1.4999999999999999E-2</v>
      </c>
      <c r="I711" s="363">
        <v>1.4999999999999999E-2</v>
      </c>
      <c r="J711" s="363">
        <v>1.4999999999999999E-2</v>
      </c>
      <c r="K711" s="363">
        <v>1.3</v>
      </c>
      <c r="L711" s="363">
        <v>2</v>
      </c>
      <c r="M711" s="363" t="s">
        <v>458</v>
      </c>
      <c r="N711" s="363">
        <v>3.5</v>
      </c>
      <c r="O711" s="363">
        <v>2.8</v>
      </c>
      <c r="P711" s="363">
        <v>1.9</v>
      </c>
      <c r="Q711" s="363" t="s">
        <v>445</v>
      </c>
      <c r="R711" s="363">
        <v>-55</v>
      </c>
      <c r="S711" s="363">
        <v>105</v>
      </c>
      <c r="T711" s="363">
        <v>1</v>
      </c>
      <c r="U711" s="363">
        <v>0</v>
      </c>
      <c r="V711" s="311">
        <v>2000</v>
      </c>
      <c r="W711" s="311">
        <v>0.66303999999999996</v>
      </c>
      <c r="X711" s="366"/>
      <c r="Y711" s="367"/>
      <c r="Z711" s="367"/>
      <c r="AA711" s="364">
        <v>2</v>
      </c>
    </row>
    <row r="712" spans="1:27" ht="14.1" customHeight="1">
      <c r="A712" s="363" t="s">
        <v>5089</v>
      </c>
      <c r="B712" s="365" t="s">
        <v>553</v>
      </c>
      <c r="C712" s="363">
        <v>330</v>
      </c>
      <c r="D712" s="363">
        <v>0.2</v>
      </c>
      <c r="E712" s="363">
        <v>0</v>
      </c>
      <c r="F712" s="363">
        <v>1</v>
      </c>
      <c r="G712" s="363">
        <v>2.5</v>
      </c>
      <c r="H712" s="363">
        <v>1.4999999999999999E-2</v>
      </c>
      <c r="I712" s="363">
        <v>1.4999999999999999E-2</v>
      </c>
      <c r="J712" s="363">
        <v>1.4999999999999999E-2</v>
      </c>
      <c r="K712" s="363">
        <v>1.8</v>
      </c>
      <c r="L712" s="363">
        <v>3.1</v>
      </c>
      <c r="M712" s="363" t="s">
        <v>444</v>
      </c>
      <c r="N712" s="363">
        <v>7.3</v>
      </c>
      <c r="O712" s="363">
        <v>4.3</v>
      </c>
      <c r="P712" s="363">
        <v>1.8</v>
      </c>
      <c r="Q712" s="363" t="s">
        <v>445</v>
      </c>
      <c r="R712" s="363">
        <v>-55</v>
      </c>
      <c r="S712" s="363">
        <v>105</v>
      </c>
      <c r="T712" s="363">
        <v>1</v>
      </c>
      <c r="U712" s="363">
        <v>0</v>
      </c>
      <c r="V712" s="311">
        <v>3000</v>
      </c>
      <c r="W712" s="311">
        <v>0.53564000000000001</v>
      </c>
      <c r="X712" s="366"/>
      <c r="Y712" s="367"/>
      <c r="Z712" s="367"/>
      <c r="AA712" s="364">
        <v>2</v>
      </c>
    </row>
    <row r="713" spans="1:27" ht="14.1" customHeight="1">
      <c r="A713" s="363" t="s">
        <v>5089</v>
      </c>
      <c r="B713" s="363" t="s">
        <v>5462</v>
      </c>
      <c r="C713" s="363">
        <v>330</v>
      </c>
      <c r="D713" s="363">
        <v>0.2</v>
      </c>
      <c r="E713" s="363">
        <v>0</v>
      </c>
      <c r="F713" s="363">
        <v>1</v>
      </c>
      <c r="G713" s="363">
        <v>6.3</v>
      </c>
      <c r="H713" s="363">
        <v>1.4999999999999999E-2</v>
      </c>
      <c r="I713" s="363">
        <v>1.4999999999999999E-2</v>
      </c>
      <c r="J713" s="363">
        <v>1.4999999999999999E-2</v>
      </c>
      <c r="K713" s="363">
        <v>2.2999999999999998</v>
      </c>
      <c r="L713" s="363">
        <v>3.1</v>
      </c>
      <c r="M713" s="363" t="s">
        <v>490</v>
      </c>
      <c r="N713" s="363">
        <v>7.3</v>
      </c>
      <c r="O713" s="363">
        <v>4.3</v>
      </c>
      <c r="P713" s="363">
        <v>2.8</v>
      </c>
      <c r="Q713" s="363" t="s">
        <v>445</v>
      </c>
      <c r="R713" s="363">
        <v>-55</v>
      </c>
      <c r="S713" s="363">
        <v>105</v>
      </c>
      <c r="T713" s="363">
        <v>1</v>
      </c>
      <c r="U713" s="363">
        <v>0</v>
      </c>
      <c r="V713" s="311">
        <v>2500</v>
      </c>
      <c r="W713" s="311">
        <v>0.80581999999999998</v>
      </c>
      <c r="X713" s="363"/>
      <c r="Y713" s="363"/>
      <c r="Z713" s="363"/>
      <c r="AA713" s="364">
        <v>2</v>
      </c>
    </row>
    <row r="714" spans="1:27" ht="14.1" customHeight="1">
      <c r="A714" s="363" t="s">
        <v>5089</v>
      </c>
      <c r="B714" s="365" t="s">
        <v>552</v>
      </c>
      <c r="C714" s="363">
        <v>330</v>
      </c>
      <c r="D714" s="363">
        <v>0.2</v>
      </c>
      <c r="E714" s="363">
        <v>0</v>
      </c>
      <c r="F714" s="363">
        <v>1</v>
      </c>
      <c r="G714" s="363">
        <v>2.5</v>
      </c>
      <c r="H714" s="363">
        <v>1.8000000000000002E-2</v>
      </c>
      <c r="I714" s="363">
        <v>1.8000000000000002E-2</v>
      </c>
      <c r="J714" s="363">
        <v>1.8000000000000002E-2</v>
      </c>
      <c r="K714" s="363">
        <v>1.8</v>
      </c>
      <c r="L714" s="363">
        <v>2.8</v>
      </c>
      <c r="M714" s="363" t="s">
        <v>444</v>
      </c>
      <c r="N714" s="363">
        <v>7.3</v>
      </c>
      <c r="O714" s="363">
        <v>4.3</v>
      </c>
      <c r="P714" s="363">
        <v>1.8</v>
      </c>
      <c r="Q714" s="363" t="s">
        <v>445</v>
      </c>
      <c r="R714" s="363">
        <v>-55</v>
      </c>
      <c r="S714" s="363">
        <v>105</v>
      </c>
      <c r="T714" s="363">
        <v>1</v>
      </c>
      <c r="U714" s="363">
        <v>0</v>
      </c>
      <c r="V714" s="311">
        <v>3000</v>
      </c>
      <c r="W714" s="311">
        <v>0.48971999999999999</v>
      </c>
      <c r="X714" s="366"/>
      <c r="Y714" s="367"/>
      <c r="Z714" s="367"/>
      <c r="AA714" s="364">
        <v>2</v>
      </c>
    </row>
    <row r="715" spans="1:27" ht="14.1" customHeight="1">
      <c r="A715" s="363" t="s">
        <v>5089</v>
      </c>
      <c r="B715" s="365" t="s">
        <v>550</v>
      </c>
      <c r="C715" s="363">
        <v>330</v>
      </c>
      <c r="D715" s="363">
        <v>0.2</v>
      </c>
      <c r="E715" s="363">
        <v>0</v>
      </c>
      <c r="F715" s="363">
        <v>1</v>
      </c>
      <c r="G715" s="363">
        <v>4</v>
      </c>
      <c r="H715" s="363">
        <v>1.8000000000000002E-2</v>
      </c>
      <c r="I715" s="363">
        <v>1.8000000000000002E-2</v>
      </c>
      <c r="J715" s="363">
        <v>1.8000000000000002E-2</v>
      </c>
      <c r="K715" s="363">
        <v>1.8</v>
      </c>
      <c r="L715" s="363">
        <v>2.8</v>
      </c>
      <c r="M715" s="363" t="s">
        <v>444</v>
      </c>
      <c r="N715" s="363">
        <v>7.3</v>
      </c>
      <c r="O715" s="363">
        <v>4.3</v>
      </c>
      <c r="P715" s="363">
        <v>1.8</v>
      </c>
      <c r="Q715" s="363" t="s">
        <v>445</v>
      </c>
      <c r="R715" s="363">
        <v>-55</v>
      </c>
      <c r="S715" s="363">
        <v>105</v>
      </c>
      <c r="T715" s="363">
        <v>1</v>
      </c>
      <c r="U715" s="363">
        <v>0</v>
      </c>
      <c r="V715" s="311">
        <v>3000</v>
      </c>
      <c r="W715" s="311">
        <v>0.56335999999999997</v>
      </c>
      <c r="X715" s="366"/>
      <c r="Y715" s="367"/>
      <c r="Z715" s="367"/>
      <c r="AA715" s="364">
        <v>2</v>
      </c>
    </row>
    <row r="716" spans="1:27" ht="14.1" customHeight="1">
      <c r="A716" s="363" t="s">
        <v>5089</v>
      </c>
      <c r="B716" s="363" t="s">
        <v>557</v>
      </c>
      <c r="C716" s="363">
        <v>330</v>
      </c>
      <c r="D716" s="363">
        <v>0.2</v>
      </c>
      <c r="E716" s="363">
        <v>0</v>
      </c>
      <c r="F716" s="363">
        <v>1</v>
      </c>
      <c r="G716" s="363">
        <v>6.3</v>
      </c>
      <c r="H716" s="363">
        <v>1.8000000000000002E-2</v>
      </c>
      <c r="I716" s="363">
        <v>1.8000000000000002E-2</v>
      </c>
      <c r="J716" s="363">
        <v>1.8000000000000002E-2</v>
      </c>
      <c r="K716" s="363">
        <v>2.2999999999999998</v>
      </c>
      <c r="L716" s="363">
        <v>2.8</v>
      </c>
      <c r="M716" s="363" t="s">
        <v>490</v>
      </c>
      <c r="N716" s="363">
        <v>7.3</v>
      </c>
      <c r="O716" s="363">
        <v>4.3</v>
      </c>
      <c r="P716" s="363">
        <v>2.8</v>
      </c>
      <c r="Q716" s="363" t="s">
        <v>445</v>
      </c>
      <c r="R716" s="363">
        <v>-55</v>
      </c>
      <c r="S716" s="363">
        <v>105</v>
      </c>
      <c r="T716" s="363">
        <v>1</v>
      </c>
      <c r="U716" s="363">
        <v>0</v>
      </c>
      <c r="V716" s="311">
        <v>2500</v>
      </c>
      <c r="W716" s="311">
        <v>0.63139999999999996</v>
      </c>
      <c r="X716" s="363"/>
      <c r="Y716" s="363"/>
      <c r="Z716" s="363"/>
      <c r="AA716" s="364">
        <v>2</v>
      </c>
    </row>
    <row r="717" spans="1:27" ht="14.1" customHeight="1">
      <c r="A717" s="363" t="s">
        <v>5089</v>
      </c>
      <c r="B717" s="363" t="s">
        <v>5463</v>
      </c>
      <c r="C717" s="363">
        <v>330</v>
      </c>
      <c r="D717" s="363">
        <v>0.2</v>
      </c>
      <c r="E717" s="363">
        <v>0</v>
      </c>
      <c r="F717" s="363">
        <v>1</v>
      </c>
      <c r="G717" s="363">
        <v>25</v>
      </c>
      <c r="H717" s="363">
        <v>0.02</v>
      </c>
      <c r="I717" s="363">
        <v>0.02</v>
      </c>
      <c r="J717" s="363">
        <v>0.02</v>
      </c>
      <c r="K717" s="363">
        <f>MIN(MAX(P717,1),10)</f>
        <v>10</v>
      </c>
      <c r="L717" s="363">
        <v>2.5</v>
      </c>
      <c r="M717" s="363" t="s">
        <v>5205</v>
      </c>
      <c r="N717" s="363">
        <v>10</v>
      </c>
      <c r="O717" s="363">
        <v>10</v>
      </c>
      <c r="P717" s="363">
        <v>10.199999999999999</v>
      </c>
      <c r="Q717" s="363" t="s">
        <v>5099</v>
      </c>
      <c r="R717" s="363">
        <v>-55</v>
      </c>
      <c r="S717" s="363">
        <v>105</v>
      </c>
      <c r="T717" s="363">
        <v>1</v>
      </c>
      <c r="U717" s="363">
        <v>0</v>
      </c>
      <c r="V717" s="311">
        <v>500</v>
      </c>
      <c r="W717" s="311">
        <v>1.3124</v>
      </c>
      <c r="X717" s="363"/>
      <c r="Y717" s="363"/>
      <c r="Z717" s="363"/>
      <c r="AA717" s="363">
        <v>2</v>
      </c>
    </row>
    <row r="718" spans="1:27" ht="14.1" customHeight="1">
      <c r="A718" s="363" t="s">
        <v>5089</v>
      </c>
      <c r="B718" s="363" t="s">
        <v>5464</v>
      </c>
      <c r="C718" s="363">
        <v>330</v>
      </c>
      <c r="D718" s="363">
        <v>0.2</v>
      </c>
      <c r="E718" s="363">
        <v>0</v>
      </c>
      <c r="F718" s="363">
        <v>1</v>
      </c>
      <c r="G718" s="363">
        <v>25</v>
      </c>
      <c r="H718" s="363">
        <v>0.02</v>
      </c>
      <c r="I718" s="363">
        <v>0.02</v>
      </c>
      <c r="J718" s="363">
        <v>0.02</v>
      </c>
      <c r="K718" s="363">
        <f>MIN(MAX(P718,1),10)</f>
        <v>10</v>
      </c>
      <c r="L718" s="363">
        <v>2</v>
      </c>
      <c r="M718" s="363" t="s">
        <v>5205</v>
      </c>
      <c r="N718" s="363">
        <v>10</v>
      </c>
      <c r="O718" s="363">
        <v>10</v>
      </c>
      <c r="P718" s="363">
        <v>10.199999999999999</v>
      </c>
      <c r="Q718" s="363" t="s">
        <v>5099</v>
      </c>
      <c r="R718" s="363">
        <v>-55</v>
      </c>
      <c r="S718" s="363">
        <v>125</v>
      </c>
      <c r="T718" s="363">
        <v>1</v>
      </c>
      <c r="U718" s="363">
        <v>0</v>
      </c>
      <c r="V718" s="311">
        <v>500</v>
      </c>
      <c r="W718" s="311">
        <v>1.53118</v>
      </c>
      <c r="X718" s="363"/>
      <c r="Y718" s="363"/>
      <c r="Z718" s="363"/>
      <c r="AA718" s="363">
        <v>2</v>
      </c>
    </row>
    <row r="719" spans="1:27" ht="14.1" customHeight="1">
      <c r="A719" s="363" t="s">
        <v>5089</v>
      </c>
      <c r="B719" s="365" t="s">
        <v>551</v>
      </c>
      <c r="C719" s="363">
        <v>330</v>
      </c>
      <c r="D719" s="363">
        <v>0.2</v>
      </c>
      <c r="E719" s="363">
        <v>0</v>
      </c>
      <c r="F719" s="363">
        <v>1</v>
      </c>
      <c r="G719" s="363">
        <v>2.5</v>
      </c>
      <c r="H719" s="363">
        <v>2.5000000000000001E-2</v>
      </c>
      <c r="I719" s="363">
        <v>2.5000000000000001E-2</v>
      </c>
      <c r="J719" s="363">
        <v>2.5000000000000001E-2</v>
      </c>
      <c r="K719" s="363">
        <v>1.8</v>
      </c>
      <c r="L719" s="363">
        <v>2.4</v>
      </c>
      <c r="M719" s="363" t="s">
        <v>444</v>
      </c>
      <c r="N719" s="363">
        <v>7.3</v>
      </c>
      <c r="O719" s="363">
        <v>4.3</v>
      </c>
      <c r="P719" s="363">
        <v>1.8</v>
      </c>
      <c r="Q719" s="363" t="s">
        <v>445</v>
      </c>
      <c r="R719" s="363">
        <v>-55</v>
      </c>
      <c r="S719" s="363">
        <v>105</v>
      </c>
      <c r="T719" s="363">
        <v>1</v>
      </c>
      <c r="U719" s="363">
        <v>0</v>
      </c>
      <c r="V719" s="311">
        <v>3000</v>
      </c>
      <c r="W719" s="311">
        <v>0.4844</v>
      </c>
      <c r="X719" s="366"/>
      <c r="Y719" s="367"/>
      <c r="Z719" s="367"/>
      <c r="AA719" s="364">
        <v>2</v>
      </c>
    </row>
    <row r="720" spans="1:27" ht="14.1" customHeight="1">
      <c r="A720" s="363" t="s">
        <v>5089</v>
      </c>
      <c r="B720" s="365" t="s">
        <v>549</v>
      </c>
      <c r="C720" s="363">
        <v>330</v>
      </c>
      <c r="D720" s="363">
        <v>0.2</v>
      </c>
      <c r="E720" s="363">
        <v>0</v>
      </c>
      <c r="F720" s="363">
        <v>1</v>
      </c>
      <c r="G720" s="363">
        <v>4</v>
      </c>
      <c r="H720" s="363">
        <v>2.5000000000000001E-2</v>
      </c>
      <c r="I720" s="363">
        <v>2.5000000000000001E-2</v>
      </c>
      <c r="J720" s="363">
        <v>2.5000000000000001E-2</v>
      </c>
      <c r="K720" s="363">
        <v>1.8</v>
      </c>
      <c r="L720" s="363">
        <v>2.4</v>
      </c>
      <c r="M720" s="363" t="s">
        <v>444</v>
      </c>
      <c r="N720" s="363">
        <v>7.3</v>
      </c>
      <c r="O720" s="363">
        <v>4.3</v>
      </c>
      <c r="P720" s="363">
        <v>1.8</v>
      </c>
      <c r="Q720" s="363" t="s">
        <v>445</v>
      </c>
      <c r="R720" s="363">
        <v>-55</v>
      </c>
      <c r="S720" s="363">
        <v>105</v>
      </c>
      <c r="T720" s="363">
        <v>1</v>
      </c>
      <c r="U720" s="363">
        <v>0</v>
      </c>
      <c r="V720" s="311">
        <v>3000</v>
      </c>
      <c r="W720" s="311">
        <v>0.55062</v>
      </c>
      <c r="X720" s="366"/>
      <c r="Y720" s="367"/>
      <c r="Z720" s="367"/>
      <c r="AA720" s="364">
        <v>2</v>
      </c>
    </row>
    <row r="721" spans="1:27" ht="14.1" customHeight="1">
      <c r="A721" s="363" t="s">
        <v>5089</v>
      </c>
      <c r="B721" s="365" t="s">
        <v>5465</v>
      </c>
      <c r="C721" s="363">
        <v>330</v>
      </c>
      <c r="D721" s="363">
        <v>0.2</v>
      </c>
      <c r="E721" s="363">
        <v>0</v>
      </c>
      <c r="F721" s="363">
        <v>1</v>
      </c>
      <c r="G721" s="363">
        <v>6.3</v>
      </c>
      <c r="H721" s="363">
        <v>2.5000000000000001E-2</v>
      </c>
      <c r="I721" s="363">
        <v>2.5000000000000001E-2</v>
      </c>
      <c r="J721" s="363">
        <v>2.5000000000000001E-2</v>
      </c>
      <c r="K721" s="363">
        <v>1.8</v>
      </c>
      <c r="L721" s="363">
        <v>2.4</v>
      </c>
      <c r="M721" s="363" t="s">
        <v>444</v>
      </c>
      <c r="N721" s="363">
        <v>7.3</v>
      </c>
      <c r="O721" s="363">
        <v>4.3</v>
      </c>
      <c r="P721" s="363">
        <v>1.8</v>
      </c>
      <c r="Q721" s="363" t="s">
        <v>445</v>
      </c>
      <c r="R721" s="363">
        <v>-55</v>
      </c>
      <c r="S721" s="363">
        <v>105</v>
      </c>
      <c r="T721" s="363">
        <v>1</v>
      </c>
      <c r="U721" s="363">
        <v>0</v>
      </c>
      <c r="V721" s="311">
        <v>3000</v>
      </c>
      <c r="W721" s="311">
        <v>0.56433999999999995</v>
      </c>
      <c r="X721" s="366"/>
      <c r="Y721" s="367"/>
      <c r="Z721" s="367"/>
      <c r="AA721" s="364">
        <v>2</v>
      </c>
    </row>
    <row r="722" spans="1:27" ht="14.1" customHeight="1">
      <c r="A722" s="363" t="s">
        <v>5089</v>
      </c>
      <c r="B722" s="365" t="s">
        <v>5466</v>
      </c>
      <c r="C722" s="363">
        <v>330</v>
      </c>
      <c r="D722" s="363">
        <v>0.2</v>
      </c>
      <c r="E722" s="363">
        <v>0</v>
      </c>
      <c r="F722" s="363">
        <v>1</v>
      </c>
      <c r="G722" s="363">
        <v>6.3</v>
      </c>
      <c r="H722" s="363">
        <v>2.5000000000000001E-2</v>
      </c>
      <c r="I722" s="363">
        <v>2.5000000000000001E-2</v>
      </c>
      <c r="J722" s="363">
        <v>2.5000000000000001E-2</v>
      </c>
      <c r="K722" s="363">
        <v>1.8</v>
      </c>
      <c r="L722" s="363">
        <v>2.4</v>
      </c>
      <c r="M722" s="363" t="s">
        <v>444</v>
      </c>
      <c r="N722" s="363">
        <v>7.3</v>
      </c>
      <c r="O722" s="363">
        <v>4.3</v>
      </c>
      <c r="P722" s="363">
        <v>1.8</v>
      </c>
      <c r="Q722" s="363" t="s">
        <v>445</v>
      </c>
      <c r="R722" s="363">
        <v>-55</v>
      </c>
      <c r="S722" s="363">
        <v>105</v>
      </c>
      <c r="T722" s="363">
        <v>1</v>
      </c>
      <c r="U722" s="363">
        <v>0</v>
      </c>
      <c r="V722" s="311">
        <v>12500</v>
      </c>
      <c r="W722" s="311">
        <v>0.62653999999999999</v>
      </c>
      <c r="X722" s="366"/>
      <c r="Y722" s="367"/>
      <c r="Z722" s="367"/>
      <c r="AA722" s="364">
        <v>2</v>
      </c>
    </row>
    <row r="723" spans="1:27" ht="14.1" customHeight="1">
      <c r="A723" s="363" t="s">
        <v>5089</v>
      </c>
      <c r="B723" s="363" t="s">
        <v>556</v>
      </c>
      <c r="C723" s="363">
        <v>330</v>
      </c>
      <c r="D723" s="363">
        <v>0.2</v>
      </c>
      <c r="E723" s="363">
        <v>0</v>
      </c>
      <c r="F723" s="363">
        <v>1</v>
      </c>
      <c r="G723" s="363">
        <v>6.3</v>
      </c>
      <c r="H723" s="363">
        <v>2.5000000000000001E-2</v>
      </c>
      <c r="I723" s="363">
        <v>2.5000000000000001E-2</v>
      </c>
      <c r="J723" s="363">
        <v>2.5000000000000001E-2</v>
      </c>
      <c r="K723" s="363">
        <v>2.2999999999999998</v>
      </c>
      <c r="L723" s="363">
        <v>2.4</v>
      </c>
      <c r="M723" s="363" t="s">
        <v>490</v>
      </c>
      <c r="N723" s="363">
        <v>7.3</v>
      </c>
      <c r="O723" s="363">
        <v>4.3</v>
      </c>
      <c r="P723" s="363">
        <v>2.8</v>
      </c>
      <c r="Q723" s="363" t="s">
        <v>445</v>
      </c>
      <c r="R723" s="363">
        <v>-55</v>
      </c>
      <c r="S723" s="363">
        <v>105</v>
      </c>
      <c r="T723" s="363">
        <v>1</v>
      </c>
      <c r="U723" s="363">
        <v>0</v>
      </c>
      <c r="V723" s="311">
        <v>2500</v>
      </c>
      <c r="W723" s="311">
        <v>0.56840000000000002</v>
      </c>
      <c r="X723" s="363"/>
      <c r="Y723" s="363"/>
      <c r="Z723" s="363"/>
      <c r="AA723" s="364">
        <v>2</v>
      </c>
    </row>
    <row r="724" spans="1:27" ht="14.1" customHeight="1">
      <c r="A724" s="363" t="s">
        <v>5089</v>
      </c>
      <c r="B724" s="363" t="s">
        <v>561</v>
      </c>
      <c r="C724" s="363">
        <v>330</v>
      </c>
      <c r="D724" s="363">
        <v>0.2</v>
      </c>
      <c r="E724" s="363">
        <v>0</v>
      </c>
      <c r="F724" s="363">
        <v>1</v>
      </c>
      <c r="G724" s="363">
        <v>10</v>
      </c>
      <c r="H724" s="363">
        <v>2.5000000000000001E-2</v>
      </c>
      <c r="I724" s="363">
        <v>2.5000000000000001E-2</v>
      </c>
      <c r="J724" s="363">
        <v>2.5000000000000001E-2</v>
      </c>
      <c r="K724" s="363">
        <v>2.6</v>
      </c>
      <c r="L724" s="363">
        <v>3</v>
      </c>
      <c r="M724" s="363" t="s">
        <v>562</v>
      </c>
      <c r="N724" s="363">
        <v>7.3</v>
      </c>
      <c r="O724" s="363">
        <v>4.3</v>
      </c>
      <c r="P724" s="363">
        <v>3.8</v>
      </c>
      <c r="Q724" s="363" t="s">
        <v>445</v>
      </c>
      <c r="R724" s="363">
        <v>-55</v>
      </c>
      <c r="S724" s="363">
        <v>105</v>
      </c>
      <c r="T724" s="363">
        <v>1</v>
      </c>
      <c r="U724" s="363">
        <v>0</v>
      </c>
      <c r="V724" s="311">
        <v>2000</v>
      </c>
      <c r="W724" s="311">
        <v>1.0224899999999999</v>
      </c>
      <c r="X724" s="363"/>
      <c r="Y724" s="363"/>
      <c r="Z724" s="363"/>
      <c r="AA724" s="364">
        <v>2</v>
      </c>
    </row>
    <row r="725" spans="1:27" ht="14.1" customHeight="1">
      <c r="A725" s="363" t="s">
        <v>5089</v>
      </c>
      <c r="B725" s="365" t="s">
        <v>5467</v>
      </c>
      <c r="C725" s="363">
        <v>330</v>
      </c>
      <c r="D725" s="363">
        <v>0.2</v>
      </c>
      <c r="E725" s="363">
        <v>0</v>
      </c>
      <c r="F725" s="363">
        <v>1</v>
      </c>
      <c r="G725" s="363">
        <v>2.5</v>
      </c>
      <c r="H725" s="363">
        <v>3.5000000000000003E-2</v>
      </c>
      <c r="I725" s="363">
        <v>3.5000000000000003E-2</v>
      </c>
      <c r="J725" s="363">
        <v>3.5000000000000003E-2</v>
      </c>
      <c r="K725" s="363">
        <v>1.3</v>
      </c>
      <c r="L725" s="363">
        <v>1.4</v>
      </c>
      <c r="M725" s="363" t="s">
        <v>458</v>
      </c>
      <c r="N725" s="363">
        <v>3.5</v>
      </c>
      <c r="O725" s="363">
        <v>2.8</v>
      </c>
      <c r="P725" s="363">
        <v>1.9</v>
      </c>
      <c r="Q725" s="363" t="s">
        <v>445</v>
      </c>
      <c r="R725" s="363">
        <v>-55</v>
      </c>
      <c r="S725" s="363">
        <v>105</v>
      </c>
      <c r="T725" s="363">
        <v>1</v>
      </c>
      <c r="U725" s="363">
        <v>0</v>
      </c>
      <c r="V725" s="311">
        <v>2000</v>
      </c>
      <c r="W725" s="311">
        <v>0.46942</v>
      </c>
      <c r="X725" s="366"/>
      <c r="Y725" s="367"/>
      <c r="Z725" s="367"/>
      <c r="AA725" s="364">
        <v>2</v>
      </c>
    </row>
    <row r="726" spans="1:27" ht="14.1" customHeight="1">
      <c r="A726" s="363" t="s">
        <v>5089</v>
      </c>
      <c r="B726" s="363" t="s">
        <v>5468</v>
      </c>
      <c r="C726" s="363">
        <v>330</v>
      </c>
      <c r="D726" s="363">
        <v>0.2</v>
      </c>
      <c r="E726" s="363">
        <v>0</v>
      </c>
      <c r="F726" s="363">
        <v>1</v>
      </c>
      <c r="G726" s="363">
        <v>35</v>
      </c>
      <c r="H726" s="363">
        <v>0.06</v>
      </c>
      <c r="I726" s="363">
        <v>0.06</v>
      </c>
      <c r="J726" s="363">
        <v>0.06</v>
      </c>
      <c r="K726" s="363">
        <f>MIN(MAX(P726,1),10)</f>
        <v>10</v>
      </c>
      <c r="L726" s="363">
        <v>1.19</v>
      </c>
      <c r="M726" s="363" t="s">
        <v>5205</v>
      </c>
      <c r="N726" s="363">
        <v>10</v>
      </c>
      <c r="O726" s="363">
        <v>10</v>
      </c>
      <c r="P726" s="363">
        <v>10.199999999999999</v>
      </c>
      <c r="Q726" s="363" t="s">
        <v>5141</v>
      </c>
      <c r="R726" s="363">
        <v>-55</v>
      </c>
      <c r="S726" s="363">
        <v>105</v>
      </c>
      <c r="T726" s="363">
        <v>1</v>
      </c>
      <c r="U726" s="363">
        <v>0</v>
      </c>
      <c r="V726" s="311">
        <v>500</v>
      </c>
      <c r="W726" s="311">
        <v>0.38501999999999997</v>
      </c>
      <c r="X726" s="363"/>
      <c r="Y726" s="363"/>
      <c r="Z726" s="363"/>
      <c r="AA726" s="363">
        <v>2</v>
      </c>
    </row>
    <row r="727" spans="1:27" ht="14.1" customHeight="1">
      <c r="A727" s="363" t="s">
        <v>5089</v>
      </c>
      <c r="B727" s="373" t="s">
        <v>5469</v>
      </c>
      <c r="C727" s="373">
        <v>330</v>
      </c>
      <c r="D727" s="368">
        <v>0.2</v>
      </c>
      <c r="E727" s="368">
        <v>0</v>
      </c>
      <c r="F727" s="368">
        <v>1</v>
      </c>
      <c r="G727" s="373">
        <v>2.5</v>
      </c>
      <c r="H727" s="369">
        <v>7.0000000000000007E-2</v>
      </c>
      <c r="I727" s="373">
        <v>7.0000000000000007E-2</v>
      </c>
      <c r="J727" s="373">
        <v>7.0000000000000007E-2</v>
      </c>
      <c r="K727" s="368">
        <v>1.4</v>
      </c>
      <c r="L727" s="368">
        <v>4.18</v>
      </c>
      <c r="M727" s="373" t="s">
        <v>5255</v>
      </c>
      <c r="N727" s="374">
        <v>5</v>
      </c>
      <c r="O727" s="374">
        <v>5</v>
      </c>
      <c r="P727" s="375">
        <v>9</v>
      </c>
      <c r="Q727" s="371" t="s">
        <v>5107</v>
      </c>
      <c r="R727" s="372">
        <v>-55</v>
      </c>
      <c r="S727" s="372">
        <v>105</v>
      </c>
      <c r="T727" s="372">
        <v>0</v>
      </c>
      <c r="U727" s="371">
        <v>2</v>
      </c>
      <c r="V727" s="311">
        <v>1</v>
      </c>
      <c r="W727" s="311">
        <v>1.32</v>
      </c>
      <c r="X727" s="363"/>
      <c r="Y727" s="363"/>
      <c r="Z727" s="324"/>
      <c r="AA727" s="363">
        <v>2</v>
      </c>
    </row>
    <row r="728" spans="1:27" ht="14.1" customHeight="1">
      <c r="A728" s="363" t="s">
        <v>5089</v>
      </c>
      <c r="B728" s="363" t="s">
        <v>5470</v>
      </c>
      <c r="C728" s="363">
        <v>330</v>
      </c>
      <c r="D728" s="363">
        <v>0.2</v>
      </c>
      <c r="E728" s="363">
        <v>0</v>
      </c>
      <c r="F728" s="363">
        <v>1</v>
      </c>
      <c r="G728" s="363">
        <v>16</v>
      </c>
      <c r="H728" s="363">
        <v>0.08</v>
      </c>
      <c r="I728" s="363">
        <v>0.08</v>
      </c>
      <c r="J728" s="363">
        <v>0.08</v>
      </c>
      <c r="K728" s="363">
        <f>MIN(MAX(P728,1),10)</f>
        <v>10</v>
      </c>
      <c r="L728" s="363">
        <v>0.85</v>
      </c>
      <c r="M728" s="363" t="s">
        <v>5155</v>
      </c>
      <c r="N728" s="363">
        <v>8</v>
      </c>
      <c r="O728" s="363">
        <v>8</v>
      </c>
      <c r="P728" s="363">
        <v>10.199999999999999</v>
      </c>
      <c r="Q728" s="363" t="s">
        <v>5141</v>
      </c>
      <c r="R728" s="363">
        <v>-55</v>
      </c>
      <c r="S728" s="363">
        <v>105</v>
      </c>
      <c r="T728" s="363">
        <v>1</v>
      </c>
      <c r="U728" s="363">
        <v>0</v>
      </c>
      <c r="V728" s="311">
        <v>500</v>
      </c>
      <c r="W728" s="311">
        <v>0.33245999999999998</v>
      </c>
      <c r="X728" s="363"/>
      <c r="Y728" s="363"/>
      <c r="Z728" s="363"/>
      <c r="AA728" s="363">
        <v>2</v>
      </c>
    </row>
    <row r="729" spans="1:27" ht="14.1" customHeight="1">
      <c r="A729" s="363" t="s">
        <v>5089</v>
      </c>
      <c r="B729" s="363" t="s">
        <v>5471</v>
      </c>
      <c r="C729" s="363">
        <v>330</v>
      </c>
      <c r="D729" s="363">
        <v>0.2</v>
      </c>
      <c r="E729" s="363">
        <v>0</v>
      </c>
      <c r="F729" s="363">
        <v>1</v>
      </c>
      <c r="G729" s="363">
        <v>25</v>
      </c>
      <c r="H729" s="363">
        <v>0.08</v>
      </c>
      <c r="I729" s="363">
        <v>0.08</v>
      </c>
      <c r="J729" s="363">
        <v>0.08</v>
      </c>
      <c r="K729" s="363">
        <f>MIN(MAX(P729,1),10)</f>
        <v>10</v>
      </c>
      <c r="L729" s="363">
        <v>0.85</v>
      </c>
      <c r="M729" s="363" t="s">
        <v>5155</v>
      </c>
      <c r="N729" s="363">
        <v>8</v>
      </c>
      <c r="O729" s="363">
        <v>8</v>
      </c>
      <c r="P729" s="363">
        <v>10.199999999999999</v>
      </c>
      <c r="Q729" s="363" t="s">
        <v>5141</v>
      </c>
      <c r="R729" s="363">
        <v>-55</v>
      </c>
      <c r="S729" s="363">
        <v>105</v>
      </c>
      <c r="T729" s="363">
        <v>1</v>
      </c>
      <c r="U729" s="363">
        <v>0</v>
      </c>
      <c r="V729" s="311">
        <v>500</v>
      </c>
      <c r="W729" s="311">
        <v>0.33526</v>
      </c>
      <c r="X729" s="363"/>
      <c r="Y729" s="363"/>
      <c r="Z729" s="363"/>
      <c r="AA729" s="363">
        <v>2</v>
      </c>
    </row>
    <row r="730" spans="1:27" ht="14.1" customHeight="1">
      <c r="A730" s="363" t="s">
        <v>5089</v>
      </c>
      <c r="B730" s="363" t="s">
        <v>5472</v>
      </c>
      <c r="C730" s="363">
        <v>330</v>
      </c>
      <c r="D730" s="363">
        <v>0.2</v>
      </c>
      <c r="E730" s="363">
        <v>0</v>
      </c>
      <c r="F730" s="363">
        <v>1</v>
      </c>
      <c r="G730" s="363">
        <v>10</v>
      </c>
      <c r="H730" s="363">
        <v>0.08</v>
      </c>
      <c r="I730" s="363">
        <v>0.08</v>
      </c>
      <c r="J730" s="363">
        <v>0.08</v>
      </c>
      <c r="K730" s="363">
        <f>MIN(MAX(P730,1),10)</f>
        <v>10</v>
      </c>
      <c r="L730" s="363">
        <v>0.85</v>
      </c>
      <c r="M730" s="363" t="s">
        <v>5155</v>
      </c>
      <c r="N730" s="363">
        <v>8</v>
      </c>
      <c r="O730" s="363">
        <v>8</v>
      </c>
      <c r="P730" s="363">
        <v>10.199999999999999</v>
      </c>
      <c r="Q730" s="363" t="s">
        <v>5141</v>
      </c>
      <c r="R730" s="363">
        <v>-55</v>
      </c>
      <c r="S730" s="363">
        <v>105</v>
      </c>
      <c r="T730" s="363">
        <v>1</v>
      </c>
      <c r="U730" s="363">
        <v>0</v>
      </c>
      <c r="V730" s="311">
        <v>500</v>
      </c>
      <c r="W730" s="311">
        <v>0.33910000000000001</v>
      </c>
      <c r="X730" s="363"/>
      <c r="Y730" s="363"/>
      <c r="Z730" s="363"/>
      <c r="AA730" s="363">
        <v>2</v>
      </c>
    </row>
    <row r="731" spans="1:27" ht="14.1" customHeight="1">
      <c r="A731" s="363" t="s">
        <v>5089</v>
      </c>
      <c r="B731" s="363" t="s">
        <v>5473</v>
      </c>
      <c r="C731" s="363">
        <v>330</v>
      </c>
      <c r="D731" s="363">
        <v>0.2</v>
      </c>
      <c r="E731" s="363">
        <v>0</v>
      </c>
      <c r="F731" s="363">
        <v>1</v>
      </c>
      <c r="G731" s="363">
        <v>35</v>
      </c>
      <c r="H731" s="363">
        <v>0.08</v>
      </c>
      <c r="I731" s="363">
        <v>0.08</v>
      </c>
      <c r="J731" s="363">
        <v>0.08</v>
      </c>
      <c r="K731" s="363">
        <f>MIN(MAX(P731,1),10)</f>
        <v>10</v>
      </c>
      <c r="L731" s="363">
        <v>0.85</v>
      </c>
      <c r="M731" s="363" t="s">
        <v>5155</v>
      </c>
      <c r="N731" s="363">
        <v>8</v>
      </c>
      <c r="O731" s="363">
        <v>8</v>
      </c>
      <c r="P731" s="363">
        <v>10.199999999999999</v>
      </c>
      <c r="Q731" s="363" t="s">
        <v>5141</v>
      </c>
      <c r="R731" s="363">
        <v>-55</v>
      </c>
      <c r="S731" s="363">
        <v>105</v>
      </c>
      <c r="T731" s="363">
        <v>1</v>
      </c>
      <c r="U731" s="363">
        <v>0</v>
      </c>
      <c r="V731" s="311">
        <v>500</v>
      </c>
      <c r="W731" s="311">
        <v>0.35352</v>
      </c>
      <c r="X731" s="363"/>
      <c r="Y731" s="363"/>
      <c r="Z731" s="363"/>
      <c r="AA731" s="363">
        <v>2</v>
      </c>
    </row>
    <row r="732" spans="1:27" ht="14.1" customHeight="1">
      <c r="A732" s="363" t="s">
        <v>5089</v>
      </c>
      <c r="B732" s="373" t="s">
        <v>5474</v>
      </c>
      <c r="C732" s="373">
        <v>330</v>
      </c>
      <c r="D732" s="368">
        <v>0.2</v>
      </c>
      <c r="E732" s="368">
        <v>0</v>
      </c>
      <c r="F732" s="368">
        <v>1</v>
      </c>
      <c r="G732" s="373">
        <v>2.5</v>
      </c>
      <c r="H732" s="369">
        <v>0.1</v>
      </c>
      <c r="I732" s="373">
        <v>0.1</v>
      </c>
      <c r="J732" s="373">
        <v>0.1</v>
      </c>
      <c r="K732" s="373">
        <v>2.1</v>
      </c>
      <c r="L732" s="373">
        <v>3.86</v>
      </c>
      <c r="M732" s="373" t="s">
        <v>5146</v>
      </c>
      <c r="N732" s="374">
        <v>5</v>
      </c>
      <c r="O732" s="374">
        <v>5</v>
      </c>
      <c r="P732" s="375">
        <v>6</v>
      </c>
      <c r="Q732" s="371" t="s">
        <v>5107</v>
      </c>
      <c r="R732" s="372">
        <v>-55</v>
      </c>
      <c r="S732" s="372">
        <v>105</v>
      </c>
      <c r="T732" s="372">
        <v>1</v>
      </c>
      <c r="U732" s="371">
        <v>0</v>
      </c>
      <c r="V732" s="311">
        <v>1500</v>
      </c>
      <c r="W732" s="311">
        <v>0.22352</v>
      </c>
      <c r="X732" s="363"/>
      <c r="Y732" s="363"/>
      <c r="Z732" s="324"/>
      <c r="AA732" s="363">
        <v>2</v>
      </c>
    </row>
    <row r="733" spans="1:27" ht="14.1" customHeight="1">
      <c r="A733" s="363" t="s">
        <v>5089</v>
      </c>
      <c r="B733" s="363" t="s">
        <v>5475</v>
      </c>
      <c r="C733" s="363">
        <v>330</v>
      </c>
      <c r="D733" s="363">
        <v>0.2</v>
      </c>
      <c r="E733" s="363">
        <v>0</v>
      </c>
      <c r="F733" s="363">
        <v>1</v>
      </c>
      <c r="G733" s="363">
        <v>50</v>
      </c>
      <c r="H733" s="363">
        <v>0.12</v>
      </c>
      <c r="I733" s="363">
        <v>0.12</v>
      </c>
      <c r="J733" s="363">
        <v>0.12</v>
      </c>
      <c r="K733" s="363">
        <f>MIN(MAX(P733,1),10)</f>
        <v>10</v>
      </c>
      <c r="L733" s="363">
        <v>0.9</v>
      </c>
      <c r="M733" s="363" t="s">
        <v>5205</v>
      </c>
      <c r="N733" s="363">
        <v>10</v>
      </c>
      <c r="O733" s="363">
        <v>10</v>
      </c>
      <c r="P733" s="363">
        <v>10.199999999999999</v>
      </c>
      <c r="Q733" s="363" t="s">
        <v>5141</v>
      </c>
      <c r="R733" s="363">
        <v>-55</v>
      </c>
      <c r="S733" s="363">
        <v>105</v>
      </c>
      <c r="T733" s="363">
        <v>1</v>
      </c>
      <c r="U733" s="363">
        <v>0</v>
      </c>
      <c r="V733" s="311">
        <v>500</v>
      </c>
      <c r="W733" s="311">
        <v>0.49124000000000001</v>
      </c>
      <c r="X733" s="363"/>
      <c r="Y733" s="363"/>
      <c r="Z733" s="363"/>
      <c r="AA733" s="363">
        <v>2</v>
      </c>
    </row>
    <row r="734" spans="1:27" ht="14.1" customHeight="1">
      <c r="A734" s="363" t="s">
        <v>5089</v>
      </c>
      <c r="B734" s="363" t="s">
        <v>5476</v>
      </c>
      <c r="C734" s="363">
        <v>330</v>
      </c>
      <c r="D734" s="363">
        <v>0.2</v>
      </c>
      <c r="E734" s="363">
        <v>0</v>
      </c>
      <c r="F734" s="363">
        <v>1</v>
      </c>
      <c r="G734" s="363">
        <v>16</v>
      </c>
      <c r="H734" s="363">
        <v>0.12</v>
      </c>
      <c r="I734" s="363">
        <v>0.12</v>
      </c>
      <c r="J734" s="363">
        <v>0.12</v>
      </c>
      <c r="K734" s="363">
        <f>MIN(MAX(P734,1),10)</f>
        <v>10</v>
      </c>
      <c r="L734" s="363">
        <v>0.8</v>
      </c>
      <c r="M734" s="363" t="s">
        <v>5278</v>
      </c>
      <c r="N734" s="363">
        <v>12.5</v>
      </c>
      <c r="O734" s="363">
        <v>12.5</v>
      </c>
      <c r="P734" s="363">
        <v>13.5</v>
      </c>
      <c r="Q734" s="363" t="s">
        <v>5141</v>
      </c>
      <c r="R734" s="363">
        <v>-40</v>
      </c>
      <c r="S734" s="363">
        <v>125</v>
      </c>
      <c r="T734" s="363">
        <v>1</v>
      </c>
      <c r="U734" s="363">
        <v>0</v>
      </c>
      <c r="V734" s="311">
        <v>200</v>
      </c>
      <c r="W734" s="311">
        <v>1.0511999999999999</v>
      </c>
      <c r="X734" s="363"/>
      <c r="Y734" s="363"/>
      <c r="Z734" s="363"/>
      <c r="AA734" s="363">
        <v>2</v>
      </c>
    </row>
    <row r="735" spans="1:27" ht="14.1" customHeight="1">
      <c r="A735" s="363" t="s">
        <v>5089</v>
      </c>
      <c r="B735" s="363" t="s">
        <v>5477</v>
      </c>
      <c r="C735" s="363">
        <v>330</v>
      </c>
      <c r="D735" s="363">
        <v>0.2</v>
      </c>
      <c r="E735" s="363">
        <v>0</v>
      </c>
      <c r="F735" s="363">
        <v>1</v>
      </c>
      <c r="G735" s="363">
        <v>35</v>
      </c>
      <c r="H735" s="363">
        <v>0.12</v>
      </c>
      <c r="I735" s="363">
        <v>0.12</v>
      </c>
      <c r="J735" s="363">
        <v>0.12</v>
      </c>
      <c r="K735" s="363">
        <f>MIN(MAX(P735,1),10)</f>
        <v>10</v>
      </c>
      <c r="L735" s="363">
        <v>0.8</v>
      </c>
      <c r="M735" s="363" t="s">
        <v>5278</v>
      </c>
      <c r="N735" s="363">
        <v>12.5</v>
      </c>
      <c r="O735" s="363">
        <v>12.5</v>
      </c>
      <c r="P735" s="363">
        <v>13.5</v>
      </c>
      <c r="Q735" s="363" t="s">
        <v>5141</v>
      </c>
      <c r="R735" s="363">
        <v>-40</v>
      </c>
      <c r="S735" s="363">
        <v>125</v>
      </c>
      <c r="T735" s="363">
        <v>1</v>
      </c>
      <c r="U735" s="363">
        <v>0</v>
      </c>
      <c r="V735" s="311">
        <v>200</v>
      </c>
      <c r="W735" s="311">
        <v>1.0511999999999999</v>
      </c>
      <c r="X735" s="363"/>
      <c r="Y735" s="363"/>
      <c r="Z735" s="363"/>
      <c r="AA735" s="363">
        <v>2</v>
      </c>
    </row>
    <row r="736" spans="1:27" ht="14.1" customHeight="1">
      <c r="A736" s="363" t="s">
        <v>5089</v>
      </c>
      <c r="B736" s="363" t="s">
        <v>5478</v>
      </c>
      <c r="C736" s="363">
        <v>330</v>
      </c>
      <c r="D736" s="363">
        <v>0.2</v>
      </c>
      <c r="E736" s="363">
        <v>0</v>
      </c>
      <c r="F736" s="363">
        <v>1</v>
      </c>
      <c r="G736" s="363">
        <v>25</v>
      </c>
      <c r="H736" s="363">
        <v>0.12</v>
      </c>
      <c r="I736" s="363">
        <v>0.12</v>
      </c>
      <c r="J736" s="363">
        <v>0.12</v>
      </c>
      <c r="K736" s="363">
        <f>MIN(MAX(P736,1),10)</f>
        <v>10</v>
      </c>
      <c r="L736" s="363">
        <v>0.8</v>
      </c>
      <c r="M736" s="363" t="s">
        <v>5278</v>
      </c>
      <c r="N736" s="363">
        <v>12.5</v>
      </c>
      <c r="O736" s="363">
        <v>12.5</v>
      </c>
      <c r="P736" s="363">
        <v>13.5</v>
      </c>
      <c r="Q736" s="363" t="s">
        <v>5141</v>
      </c>
      <c r="R736" s="363">
        <v>-40</v>
      </c>
      <c r="S736" s="363">
        <v>125</v>
      </c>
      <c r="T736" s="363">
        <v>1</v>
      </c>
      <c r="U736" s="363">
        <v>0</v>
      </c>
      <c r="V736" s="311">
        <v>200</v>
      </c>
      <c r="W736" s="311">
        <v>1.0722</v>
      </c>
      <c r="X736" s="363"/>
      <c r="Y736" s="363"/>
      <c r="Z736" s="363"/>
      <c r="AA736" s="363">
        <v>2</v>
      </c>
    </row>
    <row r="737" spans="1:27" ht="14.1" customHeight="1">
      <c r="A737" s="363" t="s">
        <v>5089</v>
      </c>
      <c r="B737" s="363" t="s">
        <v>5479</v>
      </c>
      <c r="C737" s="363">
        <v>330</v>
      </c>
      <c r="D737" s="363">
        <v>0.2</v>
      </c>
      <c r="E737" s="363">
        <v>0</v>
      </c>
      <c r="F737" s="363">
        <v>1</v>
      </c>
      <c r="G737" s="363">
        <v>25</v>
      </c>
      <c r="H737" s="363">
        <v>0.13</v>
      </c>
      <c r="I737" s="363">
        <v>0.13</v>
      </c>
      <c r="J737" s="363">
        <v>0.13</v>
      </c>
      <c r="K737" s="363">
        <f>MIN(MAX(P737,1),10)</f>
        <v>10</v>
      </c>
      <c r="L737" s="363">
        <v>0.94499999999999995</v>
      </c>
      <c r="M737" s="363" t="s">
        <v>5093</v>
      </c>
      <c r="N737" s="363">
        <v>10</v>
      </c>
      <c r="O737" s="363">
        <v>10</v>
      </c>
      <c r="P737" s="363">
        <v>16</v>
      </c>
      <c r="Q737" s="363" t="s">
        <v>5141</v>
      </c>
      <c r="R737" s="363">
        <v>-40</v>
      </c>
      <c r="S737" s="363">
        <v>135</v>
      </c>
      <c r="T737" s="363">
        <v>0</v>
      </c>
      <c r="U737" s="363">
        <v>5</v>
      </c>
      <c r="V737" s="311">
        <v>1</v>
      </c>
      <c r="W737" s="311">
        <v>1.34</v>
      </c>
      <c r="X737" s="363"/>
      <c r="Y737" s="363"/>
      <c r="Z737" s="363"/>
      <c r="AA737" s="363">
        <v>2</v>
      </c>
    </row>
    <row r="738" spans="1:27" ht="14.1" customHeight="1">
      <c r="A738" s="363" t="s">
        <v>5089</v>
      </c>
      <c r="B738" s="368" t="s">
        <v>5480</v>
      </c>
      <c r="C738" s="368">
        <v>330</v>
      </c>
      <c r="D738" s="368">
        <v>0.2</v>
      </c>
      <c r="E738" s="368">
        <v>0</v>
      </c>
      <c r="F738" s="368">
        <v>1</v>
      </c>
      <c r="G738" s="368">
        <v>25</v>
      </c>
      <c r="H738" s="369">
        <v>0.14000000000000001</v>
      </c>
      <c r="I738" s="368">
        <v>0.14000000000000001</v>
      </c>
      <c r="J738" s="368">
        <v>0.14000000000000001</v>
      </c>
      <c r="K738" s="368">
        <v>5</v>
      </c>
      <c r="L738" s="368">
        <v>5</v>
      </c>
      <c r="M738" s="368" t="s">
        <v>5197</v>
      </c>
      <c r="N738" s="370">
        <v>10</v>
      </c>
      <c r="O738" s="370">
        <v>10</v>
      </c>
      <c r="P738" s="371">
        <v>12.7</v>
      </c>
      <c r="Q738" s="371" t="s">
        <v>5107</v>
      </c>
      <c r="R738" s="372">
        <v>-55</v>
      </c>
      <c r="S738" s="372">
        <v>105</v>
      </c>
      <c r="T738" s="372">
        <v>1</v>
      </c>
      <c r="U738" s="371">
        <v>0</v>
      </c>
      <c r="V738" s="311">
        <v>400</v>
      </c>
      <c r="W738" s="311">
        <v>0.90558000000000005</v>
      </c>
      <c r="X738" s="363"/>
      <c r="Y738" s="363"/>
      <c r="Z738" s="324"/>
      <c r="AA738" s="363">
        <v>2</v>
      </c>
    </row>
    <row r="739" spans="1:27" ht="14.1" customHeight="1">
      <c r="A739" s="363" t="s">
        <v>5089</v>
      </c>
      <c r="B739" s="368" t="s">
        <v>5481</v>
      </c>
      <c r="C739" s="368">
        <v>330</v>
      </c>
      <c r="D739" s="368">
        <v>0.2</v>
      </c>
      <c r="E739" s="368">
        <v>0</v>
      </c>
      <c r="F739" s="368">
        <v>1</v>
      </c>
      <c r="G739" s="368">
        <v>25</v>
      </c>
      <c r="H739" s="369">
        <v>0.14000000000000001</v>
      </c>
      <c r="I739" s="368">
        <v>0.14000000000000001</v>
      </c>
      <c r="J739" s="368">
        <v>0.14000000000000001</v>
      </c>
      <c r="K739" s="368">
        <v>5.8</v>
      </c>
      <c r="L739" s="368">
        <v>5</v>
      </c>
      <c r="M739" s="368" t="s">
        <v>5297</v>
      </c>
      <c r="N739" s="370">
        <v>10</v>
      </c>
      <c r="O739" s="370">
        <v>10</v>
      </c>
      <c r="P739" s="371">
        <v>13</v>
      </c>
      <c r="Q739" s="371" t="s">
        <v>5107</v>
      </c>
      <c r="R739" s="372">
        <v>-55</v>
      </c>
      <c r="S739" s="372">
        <v>105</v>
      </c>
      <c r="T739" s="372">
        <v>0</v>
      </c>
      <c r="U739" s="371">
        <v>5</v>
      </c>
      <c r="V739" s="311">
        <v>1</v>
      </c>
      <c r="W739" s="311">
        <v>1.87</v>
      </c>
      <c r="X739" s="363"/>
      <c r="Y739" s="363"/>
      <c r="Z739" s="324"/>
      <c r="AA739" s="363">
        <v>2</v>
      </c>
    </row>
    <row r="740" spans="1:27" ht="14.1" customHeight="1">
      <c r="A740" s="363" t="s">
        <v>5089</v>
      </c>
      <c r="B740" s="373" t="s">
        <v>5482</v>
      </c>
      <c r="C740" s="373">
        <v>330</v>
      </c>
      <c r="D740" s="368">
        <v>0.2</v>
      </c>
      <c r="E740" s="368">
        <v>0</v>
      </c>
      <c r="F740" s="368">
        <v>1</v>
      </c>
      <c r="G740" s="373">
        <v>2.5</v>
      </c>
      <c r="H740" s="369">
        <v>0.15</v>
      </c>
      <c r="I740" s="373">
        <v>0.15</v>
      </c>
      <c r="J740" s="373">
        <v>0.15</v>
      </c>
      <c r="K740" s="373">
        <v>2.1</v>
      </c>
      <c r="L740" s="373">
        <v>3.15</v>
      </c>
      <c r="M740" s="373" t="s">
        <v>5146</v>
      </c>
      <c r="N740" s="374">
        <v>5</v>
      </c>
      <c r="O740" s="374">
        <v>5</v>
      </c>
      <c r="P740" s="375">
        <v>6</v>
      </c>
      <c r="Q740" s="371" t="s">
        <v>5107</v>
      </c>
      <c r="R740" s="372">
        <v>-55</v>
      </c>
      <c r="S740" s="372">
        <v>105</v>
      </c>
      <c r="T740" s="372">
        <v>1</v>
      </c>
      <c r="U740" s="371">
        <v>0</v>
      </c>
      <c r="V740" s="311">
        <v>1500</v>
      </c>
      <c r="W740" s="311">
        <v>0.29063</v>
      </c>
      <c r="X740" s="363"/>
      <c r="Y740" s="363"/>
      <c r="Z740" s="324"/>
      <c r="AA740" s="363">
        <v>2</v>
      </c>
    </row>
    <row r="741" spans="1:27" ht="14.1" customHeight="1">
      <c r="A741" s="363" t="s">
        <v>5089</v>
      </c>
      <c r="B741" s="373" t="s">
        <v>540</v>
      </c>
      <c r="C741" s="373">
        <v>330</v>
      </c>
      <c r="D741" s="368">
        <v>0.2</v>
      </c>
      <c r="E741" s="368">
        <v>0</v>
      </c>
      <c r="F741" s="368">
        <v>1</v>
      </c>
      <c r="G741" s="373">
        <v>4</v>
      </c>
      <c r="H741" s="369">
        <v>0.15</v>
      </c>
      <c r="I741" s="373">
        <v>0.15</v>
      </c>
      <c r="J741" s="373">
        <v>0.15</v>
      </c>
      <c r="K741" s="373">
        <v>2.7</v>
      </c>
      <c r="L741" s="373">
        <v>3.16</v>
      </c>
      <c r="M741" s="373" t="s">
        <v>5106</v>
      </c>
      <c r="N741" s="374">
        <v>6.3</v>
      </c>
      <c r="O741" s="374">
        <v>6.3</v>
      </c>
      <c r="P741" s="375">
        <v>6</v>
      </c>
      <c r="Q741" s="371" t="s">
        <v>5107</v>
      </c>
      <c r="R741" s="372">
        <v>-55</v>
      </c>
      <c r="S741" s="372">
        <v>105</v>
      </c>
      <c r="T741" s="372">
        <v>1</v>
      </c>
      <c r="U741" s="371">
        <v>0</v>
      </c>
      <c r="V741" s="311">
        <v>1000</v>
      </c>
      <c r="W741" s="311">
        <v>0.31977</v>
      </c>
      <c r="X741" s="363"/>
      <c r="Y741" s="363"/>
      <c r="Z741" s="324"/>
      <c r="AA741" s="363">
        <v>2</v>
      </c>
    </row>
    <row r="742" spans="1:27" ht="14.1" customHeight="1">
      <c r="A742" s="363" t="s">
        <v>5089</v>
      </c>
      <c r="B742" s="363" t="s">
        <v>5483</v>
      </c>
      <c r="C742" s="363">
        <v>330</v>
      </c>
      <c r="D742" s="363">
        <v>0.2</v>
      </c>
      <c r="E742" s="363">
        <v>0</v>
      </c>
      <c r="F742" s="363">
        <v>1</v>
      </c>
      <c r="G742" s="363">
        <v>10</v>
      </c>
      <c r="H742" s="363">
        <v>0.15</v>
      </c>
      <c r="I742" s="363">
        <v>0.15</v>
      </c>
      <c r="J742" s="363">
        <v>0.15</v>
      </c>
      <c r="K742" s="363">
        <f t="shared" ref="K742:K747" si="11">MIN(MAX(P742,1),10)</f>
        <v>10</v>
      </c>
      <c r="L742" s="363">
        <v>0.5</v>
      </c>
      <c r="M742" s="363" t="s">
        <v>5205</v>
      </c>
      <c r="N742" s="363">
        <v>10</v>
      </c>
      <c r="O742" s="363">
        <v>10</v>
      </c>
      <c r="P742" s="363">
        <v>10.199999999999999</v>
      </c>
      <c r="Q742" s="363" t="s">
        <v>5141</v>
      </c>
      <c r="R742" s="363">
        <v>-40</v>
      </c>
      <c r="S742" s="363">
        <v>125</v>
      </c>
      <c r="T742" s="363">
        <v>1</v>
      </c>
      <c r="U742" s="363">
        <v>0</v>
      </c>
      <c r="V742" s="311">
        <v>500</v>
      </c>
      <c r="W742" s="311">
        <v>0.47583999999999999</v>
      </c>
      <c r="X742" s="363"/>
      <c r="Y742" s="363"/>
      <c r="Z742" s="363"/>
      <c r="AA742" s="363">
        <v>2</v>
      </c>
    </row>
    <row r="743" spans="1:27" ht="14.1" customHeight="1">
      <c r="A743" s="363" t="s">
        <v>5089</v>
      </c>
      <c r="B743" s="363" t="s">
        <v>5484</v>
      </c>
      <c r="C743" s="363">
        <v>330</v>
      </c>
      <c r="D743" s="363">
        <v>0.2</v>
      </c>
      <c r="E743" s="363">
        <v>0</v>
      </c>
      <c r="F743" s="363">
        <v>1</v>
      </c>
      <c r="G743" s="363">
        <v>25</v>
      </c>
      <c r="H743" s="363">
        <v>0.15</v>
      </c>
      <c r="I743" s="363">
        <v>0.15</v>
      </c>
      <c r="J743" s="363">
        <v>0.15</v>
      </c>
      <c r="K743" s="363">
        <f t="shared" si="11"/>
        <v>10</v>
      </c>
      <c r="L743" s="363">
        <v>0.5</v>
      </c>
      <c r="M743" s="363" t="s">
        <v>5205</v>
      </c>
      <c r="N743" s="363">
        <v>10</v>
      </c>
      <c r="O743" s="363">
        <v>10</v>
      </c>
      <c r="P743" s="363">
        <v>10.199999999999999</v>
      </c>
      <c r="Q743" s="363" t="s">
        <v>5141</v>
      </c>
      <c r="R743" s="363">
        <v>-40</v>
      </c>
      <c r="S743" s="363">
        <v>125</v>
      </c>
      <c r="T743" s="363">
        <v>1</v>
      </c>
      <c r="U743" s="363">
        <v>0</v>
      </c>
      <c r="V743" s="311">
        <v>500</v>
      </c>
      <c r="W743" s="311">
        <v>0.47583999999999999</v>
      </c>
      <c r="X743" s="363"/>
      <c r="Y743" s="363"/>
      <c r="Z743" s="363"/>
      <c r="AA743" s="363">
        <v>2</v>
      </c>
    </row>
    <row r="744" spans="1:27" ht="14.1" customHeight="1">
      <c r="A744" s="363" t="s">
        <v>5089</v>
      </c>
      <c r="B744" s="363" t="s">
        <v>5485</v>
      </c>
      <c r="C744" s="363">
        <v>330</v>
      </c>
      <c r="D744" s="363">
        <v>0.2</v>
      </c>
      <c r="E744" s="363">
        <v>0</v>
      </c>
      <c r="F744" s="363">
        <v>1</v>
      </c>
      <c r="G744" s="363">
        <v>16</v>
      </c>
      <c r="H744" s="363">
        <v>0.15</v>
      </c>
      <c r="I744" s="363">
        <v>0.15</v>
      </c>
      <c r="J744" s="363">
        <v>0.15</v>
      </c>
      <c r="K744" s="363">
        <f t="shared" si="11"/>
        <v>10</v>
      </c>
      <c r="L744" s="363">
        <v>0.5</v>
      </c>
      <c r="M744" s="363" t="s">
        <v>5205</v>
      </c>
      <c r="N744" s="363">
        <v>10</v>
      </c>
      <c r="O744" s="363">
        <v>10</v>
      </c>
      <c r="P744" s="363">
        <v>10.199999999999999</v>
      </c>
      <c r="Q744" s="363" t="s">
        <v>5141</v>
      </c>
      <c r="R744" s="363">
        <v>-40</v>
      </c>
      <c r="S744" s="363">
        <v>125</v>
      </c>
      <c r="T744" s="363">
        <v>1</v>
      </c>
      <c r="U744" s="363">
        <v>0</v>
      </c>
      <c r="V744" s="311">
        <v>500</v>
      </c>
      <c r="W744" s="311">
        <v>0.48533999999999999</v>
      </c>
      <c r="X744" s="363"/>
      <c r="Y744" s="363"/>
      <c r="Z744" s="363"/>
      <c r="AA744" s="363">
        <v>2</v>
      </c>
    </row>
    <row r="745" spans="1:27" ht="14.1" customHeight="1">
      <c r="A745" s="363" t="s">
        <v>5089</v>
      </c>
      <c r="B745" s="363" t="s">
        <v>5486</v>
      </c>
      <c r="C745" s="363">
        <v>330</v>
      </c>
      <c r="D745" s="363">
        <v>0.2</v>
      </c>
      <c r="E745" s="363">
        <v>0</v>
      </c>
      <c r="F745" s="363">
        <v>1</v>
      </c>
      <c r="G745" s="363">
        <v>10</v>
      </c>
      <c r="H745" s="363">
        <v>0.16</v>
      </c>
      <c r="I745" s="363">
        <v>0.16</v>
      </c>
      <c r="J745" s="363">
        <v>0.16</v>
      </c>
      <c r="K745" s="363">
        <f t="shared" si="11"/>
        <v>7.7</v>
      </c>
      <c r="L745" s="363">
        <v>0.6</v>
      </c>
      <c r="M745" s="363" t="s">
        <v>5130</v>
      </c>
      <c r="N745" s="363">
        <v>6.3</v>
      </c>
      <c r="O745" s="363">
        <v>6.3</v>
      </c>
      <c r="P745" s="363">
        <v>7.7</v>
      </c>
      <c r="Q745" s="363" t="s">
        <v>5141</v>
      </c>
      <c r="R745" s="363">
        <v>-55</v>
      </c>
      <c r="S745" s="363">
        <v>105</v>
      </c>
      <c r="T745" s="363">
        <v>1</v>
      </c>
      <c r="U745" s="363">
        <v>0</v>
      </c>
      <c r="V745" s="311">
        <v>900</v>
      </c>
      <c r="W745" s="311">
        <v>0.25075999999999998</v>
      </c>
      <c r="X745" s="363"/>
      <c r="Y745" s="363"/>
      <c r="Z745" s="363"/>
      <c r="AA745" s="363">
        <v>2</v>
      </c>
    </row>
    <row r="746" spans="1:27" ht="14.1" customHeight="1">
      <c r="A746" s="363" t="s">
        <v>5089</v>
      </c>
      <c r="B746" s="363" t="s">
        <v>5487</v>
      </c>
      <c r="C746" s="363">
        <v>330</v>
      </c>
      <c r="D746" s="363">
        <v>0.2</v>
      </c>
      <c r="E746" s="363">
        <v>0</v>
      </c>
      <c r="F746" s="363">
        <v>1</v>
      </c>
      <c r="G746" s="363">
        <v>16</v>
      </c>
      <c r="H746" s="363">
        <v>0.16</v>
      </c>
      <c r="I746" s="363">
        <v>0.16</v>
      </c>
      <c r="J746" s="363">
        <v>0.16</v>
      </c>
      <c r="K746" s="363">
        <f t="shared" si="11"/>
        <v>7.7</v>
      </c>
      <c r="L746" s="363">
        <v>0.6</v>
      </c>
      <c r="M746" s="363" t="s">
        <v>5130</v>
      </c>
      <c r="N746" s="363">
        <v>6.3</v>
      </c>
      <c r="O746" s="363">
        <v>6.3</v>
      </c>
      <c r="P746" s="363">
        <v>7.7</v>
      </c>
      <c r="Q746" s="363" t="s">
        <v>5141</v>
      </c>
      <c r="R746" s="363">
        <v>-55</v>
      </c>
      <c r="S746" s="363">
        <v>105</v>
      </c>
      <c r="T746" s="363">
        <v>1</v>
      </c>
      <c r="U746" s="363">
        <v>0</v>
      </c>
      <c r="V746" s="311">
        <v>900</v>
      </c>
      <c r="W746" s="311">
        <v>0.25075999999999998</v>
      </c>
      <c r="X746" s="363"/>
      <c r="Y746" s="363"/>
      <c r="Z746" s="363"/>
      <c r="AA746" s="363">
        <v>2</v>
      </c>
    </row>
    <row r="747" spans="1:27" ht="14.1" customHeight="1">
      <c r="A747" s="363" t="s">
        <v>5089</v>
      </c>
      <c r="B747" s="363" t="s">
        <v>5488</v>
      </c>
      <c r="C747" s="363">
        <v>330</v>
      </c>
      <c r="D747" s="363">
        <v>0.2</v>
      </c>
      <c r="E747" s="363">
        <v>0</v>
      </c>
      <c r="F747" s="363">
        <v>1</v>
      </c>
      <c r="G747" s="363">
        <v>6.3</v>
      </c>
      <c r="H747" s="363">
        <v>0.16</v>
      </c>
      <c r="I747" s="363">
        <v>0.16</v>
      </c>
      <c r="J747" s="363">
        <v>0.16</v>
      </c>
      <c r="K747" s="363">
        <f t="shared" si="11"/>
        <v>1</v>
      </c>
      <c r="L747" s="363">
        <v>0.6</v>
      </c>
      <c r="M747" s="363" t="s">
        <v>5130</v>
      </c>
      <c r="N747" s="363">
        <v>6.3</v>
      </c>
      <c r="O747" s="363">
        <v>6.3</v>
      </c>
      <c r="P747" s="363" t="s">
        <v>5225</v>
      </c>
      <c r="Q747" s="363" t="s">
        <v>5141</v>
      </c>
      <c r="R747" s="363">
        <v>-55</v>
      </c>
      <c r="S747" s="363">
        <v>105</v>
      </c>
      <c r="T747" s="363">
        <v>1</v>
      </c>
      <c r="U747" s="363">
        <v>0</v>
      </c>
      <c r="V747" s="311">
        <v>900</v>
      </c>
      <c r="W747" s="311">
        <v>0.21812000000000001</v>
      </c>
      <c r="X747" s="363"/>
      <c r="Y747" s="363"/>
      <c r="Z747" s="363"/>
      <c r="AA747" s="363">
        <v>2</v>
      </c>
    </row>
    <row r="748" spans="1:27" ht="14.1" customHeight="1">
      <c r="A748" s="363" t="s">
        <v>5089</v>
      </c>
      <c r="B748" s="373" t="s">
        <v>537</v>
      </c>
      <c r="C748" s="373">
        <v>330</v>
      </c>
      <c r="D748" s="368">
        <v>0.2</v>
      </c>
      <c r="E748" s="368">
        <v>0</v>
      </c>
      <c r="F748" s="368">
        <v>1</v>
      </c>
      <c r="G748" s="373">
        <v>6.3</v>
      </c>
      <c r="H748" s="369">
        <v>0.17</v>
      </c>
      <c r="I748" s="373">
        <v>0.17</v>
      </c>
      <c r="J748" s="373">
        <v>0.17</v>
      </c>
      <c r="K748" s="373">
        <v>2.7</v>
      </c>
      <c r="L748" s="373">
        <v>3.39</v>
      </c>
      <c r="M748" s="373" t="s">
        <v>5106</v>
      </c>
      <c r="N748" s="374">
        <v>6.3</v>
      </c>
      <c r="O748" s="374">
        <v>6.3</v>
      </c>
      <c r="P748" s="375">
        <v>6</v>
      </c>
      <c r="Q748" s="371" t="s">
        <v>5107</v>
      </c>
      <c r="R748" s="372">
        <v>-55</v>
      </c>
      <c r="S748" s="372">
        <v>105</v>
      </c>
      <c r="T748" s="372">
        <v>1</v>
      </c>
      <c r="U748" s="371">
        <v>0</v>
      </c>
      <c r="V748" s="311">
        <v>1000</v>
      </c>
      <c r="W748" s="311">
        <v>0.31977</v>
      </c>
      <c r="X748" s="363"/>
      <c r="Y748" s="363"/>
      <c r="Z748" s="324"/>
      <c r="AA748" s="363">
        <v>2</v>
      </c>
    </row>
    <row r="749" spans="1:27" ht="14.1" customHeight="1">
      <c r="A749" s="363" t="s">
        <v>5089</v>
      </c>
      <c r="B749" s="363" t="s">
        <v>5489</v>
      </c>
      <c r="C749" s="363">
        <v>330</v>
      </c>
      <c r="D749" s="363">
        <v>0.2</v>
      </c>
      <c r="E749" s="363">
        <v>0</v>
      </c>
      <c r="F749" s="363">
        <v>1</v>
      </c>
      <c r="G749" s="363">
        <v>6.3</v>
      </c>
      <c r="H749" s="363">
        <v>0.18</v>
      </c>
      <c r="I749" s="363">
        <v>0.18</v>
      </c>
      <c r="J749" s="363">
        <v>0.18</v>
      </c>
      <c r="K749" s="363">
        <f t="shared" ref="K749:K754" si="12">MIN(MAX(P749,1),10)</f>
        <v>6.2</v>
      </c>
      <c r="L749" s="363">
        <v>0.5</v>
      </c>
      <c r="M749" s="363" t="s">
        <v>431</v>
      </c>
      <c r="N749" s="363">
        <v>8</v>
      </c>
      <c r="O749" s="363">
        <v>8</v>
      </c>
      <c r="P749" s="363">
        <v>6.2</v>
      </c>
      <c r="Q749" s="363" t="s">
        <v>5141</v>
      </c>
      <c r="R749" s="363">
        <v>-55</v>
      </c>
      <c r="S749" s="363">
        <v>105</v>
      </c>
      <c r="T749" s="363">
        <v>1</v>
      </c>
      <c r="U749" s="363">
        <v>0</v>
      </c>
      <c r="V749" s="311">
        <v>1000</v>
      </c>
      <c r="W749" s="311">
        <v>0.22800000000000001</v>
      </c>
      <c r="X749" s="363"/>
      <c r="Y749" s="363"/>
      <c r="Z749" s="363"/>
      <c r="AA749" s="363">
        <v>2</v>
      </c>
    </row>
    <row r="750" spans="1:27" ht="14.1" customHeight="1">
      <c r="A750" s="363" t="s">
        <v>5089</v>
      </c>
      <c r="B750" s="363" t="s">
        <v>5490</v>
      </c>
      <c r="C750" s="363">
        <v>330</v>
      </c>
      <c r="D750" s="363">
        <v>0.2</v>
      </c>
      <c r="E750" s="363">
        <v>0</v>
      </c>
      <c r="F750" s="363">
        <v>1</v>
      </c>
      <c r="G750" s="363">
        <v>63</v>
      </c>
      <c r="H750" s="363">
        <v>0.18</v>
      </c>
      <c r="I750" s="363">
        <v>0.18</v>
      </c>
      <c r="J750" s="363">
        <v>0.18</v>
      </c>
      <c r="K750" s="363">
        <f t="shared" si="12"/>
        <v>10</v>
      </c>
      <c r="L750" s="363">
        <v>0.5</v>
      </c>
      <c r="M750" s="363" t="s">
        <v>4531</v>
      </c>
      <c r="N750" s="363">
        <v>16</v>
      </c>
      <c r="O750" s="363">
        <v>16</v>
      </c>
      <c r="P750" s="363">
        <v>16.5</v>
      </c>
      <c r="Q750" s="363" t="s">
        <v>5141</v>
      </c>
      <c r="R750" s="363">
        <v>-40</v>
      </c>
      <c r="S750" s="363">
        <v>125</v>
      </c>
      <c r="T750" s="363">
        <v>1</v>
      </c>
      <c r="U750" s="363">
        <v>0</v>
      </c>
      <c r="V750" s="311">
        <v>125</v>
      </c>
      <c r="W750" s="311">
        <v>1.58144</v>
      </c>
      <c r="X750" s="363"/>
      <c r="Y750" s="363"/>
      <c r="Z750" s="363"/>
      <c r="AA750" s="363">
        <v>2</v>
      </c>
    </row>
    <row r="751" spans="1:27" ht="14.1" customHeight="1">
      <c r="A751" s="363" t="s">
        <v>5089</v>
      </c>
      <c r="B751" s="363" t="s">
        <v>5491</v>
      </c>
      <c r="C751" s="363">
        <v>330</v>
      </c>
      <c r="D751" s="363">
        <v>0.2</v>
      </c>
      <c r="E751" s="363">
        <v>0</v>
      </c>
      <c r="F751" s="363">
        <v>1</v>
      </c>
      <c r="G751" s="363">
        <v>10</v>
      </c>
      <c r="H751" s="363">
        <v>0.2</v>
      </c>
      <c r="I751" s="363">
        <v>0.2</v>
      </c>
      <c r="J751" s="363">
        <v>0.2</v>
      </c>
      <c r="K751" s="363">
        <f t="shared" si="12"/>
        <v>10</v>
      </c>
      <c r="L751" s="363">
        <v>0.27</v>
      </c>
      <c r="M751" s="363" t="s">
        <v>7012</v>
      </c>
      <c r="N751" s="363">
        <v>8</v>
      </c>
      <c r="O751" s="363">
        <v>8</v>
      </c>
      <c r="P751" s="363">
        <v>10.199999999999999</v>
      </c>
      <c r="Q751" s="363" t="s">
        <v>5141</v>
      </c>
      <c r="R751" s="363">
        <v>-40</v>
      </c>
      <c r="S751" s="363">
        <v>125</v>
      </c>
      <c r="T751" s="363">
        <v>1</v>
      </c>
      <c r="U751" s="363">
        <v>0</v>
      </c>
      <c r="V751" s="311">
        <v>500</v>
      </c>
      <c r="W751" s="311">
        <v>0.43181999999999998</v>
      </c>
      <c r="X751" s="363"/>
      <c r="Y751" s="363"/>
      <c r="Z751" s="363"/>
      <c r="AA751" s="363">
        <v>2</v>
      </c>
    </row>
    <row r="752" spans="1:27" ht="14.1" customHeight="1">
      <c r="A752" s="363" t="s">
        <v>5089</v>
      </c>
      <c r="B752" s="363" t="s">
        <v>5492</v>
      </c>
      <c r="C752" s="363">
        <v>330</v>
      </c>
      <c r="D752" s="363">
        <v>0.2</v>
      </c>
      <c r="E752" s="363">
        <v>0</v>
      </c>
      <c r="F752" s="363">
        <v>1</v>
      </c>
      <c r="G752" s="363">
        <v>25</v>
      </c>
      <c r="H752" s="363">
        <v>0.2</v>
      </c>
      <c r="I752" s="363">
        <v>0.2</v>
      </c>
      <c r="J752" s="363">
        <v>0.2</v>
      </c>
      <c r="K752" s="363">
        <f t="shared" si="12"/>
        <v>10</v>
      </c>
      <c r="L752" s="363">
        <v>0.27</v>
      </c>
      <c r="M752" s="363" t="s">
        <v>5407</v>
      </c>
      <c r="N752" s="363">
        <v>10</v>
      </c>
      <c r="O752" s="363">
        <v>10</v>
      </c>
      <c r="P752" s="363">
        <v>10.199999999999999</v>
      </c>
      <c r="Q752" s="363" t="s">
        <v>5141</v>
      </c>
      <c r="R752" s="363">
        <v>-40</v>
      </c>
      <c r="S752" s="363">
        <v>125</v>
      </c>
      <c r="T752" s="363">
        <v>1</v>
      </c>
      <c r="U752" s="363">
        <v>0</v>
      </c>
      <c r="V752" s="311">
        <v>500</v>
      </c>
      <c r="W752" s="311">
        <v>0.49487999999999999</v>
      </c>
      <c r="X752" s="363"/>
      <c r="Y752" s="363"/>
      <c r="Z752" s="363"/>
      <c r="AA752" s="363">
        <v>2</v>
      </c>
    </row>
    <row r="753" spans="1:27" ht="14.1" customHeight="1">
      <c r="A753" s="363" t="s">
        <v>5089</v>
      </c>
      <c r="B753" s="363" t="s">
        <v>5493</v>
      </c>
      <c r="C753" s="363">
        <v>330</v>
      </c>
      <c r="D753" s="363">
        <v>0.2</v>
      </c>
      <c r="E753" s="363">
        <v>0</v>
      </c>
      <c r="F753" s="363">
        <v>1</v>
      </c>
      <c r="G753" s="363">
        <v>10</v>
      </c>
      <c r="H753" s="363">
        <v>0.2</v>
      </c>
      <c r="I753" s="363">
        <v>0.2</v>
      </c>
      <c r="J753" s="363">
        <v>0.2</v>
      </c>
      <c r="K753" s="363">
        <f t="shared" si="12"/>
        <v>10</v>
      </c>
      <c r="L753" s="363">
        <v>0.27</v>
      </c>
      <c r="M753" s="363" t="s">
        <v>5205</v>
      </c>
      <c r="N753" s="363">
        <v>10</v>
      </c>
      <c r="O753" s="363">
        <v>10</v>
      </c>
      <c r="P753" s="363">
        <v>10.199999999999999</v>
      </c>
      <c r="Q753" s="363" t="s">
        <v>5141</v>
      </c>
      <c r="R753" s="363">
        <v>-40</v>
      </c>
      <c r="S753" s="363">
        <v>125</v>
      </c>
      <c r="T753" s="363">
        <v>1</v>
      </c>
      <c r="U753" s="363">
        <v>0</v>
      </c>
      <c r="V753" s="311">
        <v>500</v>
      </c>
      <c r="W753" s="311">
        <v>0.50475999999999999</v>
      </c>
      <c r="X753" s="363"/>
      <c r="Y753" s="363"/>
      <c r="Z753" s="363"/>
      <c r="AA753" s="363">
        <v>2</v>
      </c>
    </row>
    <row r="754" spans="1:27" ht="14.1" customHeight="1">
      <c r="A754" s="363" t="s">
        <v>5089</v>
      </c>
      <c r="B754" s="363" t="s">
        <v>5494</v>
      </c>
      <c r="C754" s="363">
        <v>330</v>
      </c>
      <c r="D754" s="363">
        <v>0.2</v>
      </c>
      <c r="E754" s="363">
        <v>0</v>
      </c>
      <c r="F754" s="363">
        <v>1</v>
      </c>
      <c r="G754" s="363">
        <v>16</v>
      </c>
      <c r="H754" s="363">
        <v>0.2</v>
      </c>
      <c r="I754" s="363">
        <v>0.2</v>
      </c>
      <c r="J754" s="363">
        <v>0.2</v>
      </c>
      <c r="K754" s="363">
        <f t="shared" si="12"/>
        <v>10</v>
      </c>
      <c r="L754" s="363">
        <v>0.27</v>
      </c>
      <c r="M754" s="363" t="s">
        <v>5407</v>
      </c>
      <c r="N754" s="363">
        <v>10</v>
      </c>
      <c r="O754" s="363">
        <v>10</v>
      </c>
      <c r="P754" s="363">
        <v>10.199999999999999</v>
      </c>
      <c r="Q754" s="363" t="s">
        <v>5141</v>
      </c>
      <c r="R754" s="363">
        <v>-40</v>
      </c>
      <c r="S754" s="363">
        <v>125</v>
      </c>
      <c r="T754" s="363">
        <v>1</v>
      </c>
      <c r="U754" s="363">
        <v>0</v>
      </c>
      <c r="V754" s="311">
        <v>500</v>
      </c>
      <c r="W754" s="311">
        <v>0.50475999999999999</v>
      </c>
      <c r="X754" s="363"/>
      <c r="Y754" s="363"/>
      <c r="Z754" s="363"/>
      <c r="AA754" s="363">
        <v>2</v>
      </c>
    </row>
    <row r="755" spans="1:27" ht="14.1" customHeight="1">
      <c r="A755" s="363" t="s">
        <v>5089</v>
      </c>
      <c r="B755" s="373" t="s">
        <v>539</v>
      </c>
      <c r="C755" s="373">
        <v>330</v>
      </c>
      <c r="D755" s="368">
        <v>0.2</v>
      </c>
      <c r="E755" s="368">
        <v>0</v>
      </c>
      <c r="F755" s="368">
        <v>1</v>
      </c>
      <c r="G755" s="373">
        <v>4</v>
      </c>
      <c r="H755" s="369">
        <v>0.21</v>
      </c>
      <c r="I755" s="373">
        <v>0.21</v>
      </c>
      <c r="J755" s="373">
        <v>0.21</v>
      </c>
      <c r="K755" s="373">
        <v>2.7</v>
      </c>
      <c r="L755" s="373">
        <v>2.63</v>
      </c>
      <c r="M755" s="373" t="s">
        <v>5106</v>
      </c>
      <c r="N755" s="374">
        <v>6.3</v>
      </c>
      <c r="O755" s="374">
        <v>6.3</v>
      </c>
      <c r="P755" s="375">
        <v>6</v>
      </c>
      <c r="Q755" s="371" t="s">
        <v>5107</v>
      </c>
      <c r="R755" s="372">
        <v>-55</v>
      </c>
      <c r="S755" s="372">
        <v>105</v>
      </c>
      <c r="T755" s="372">
        <v>1</v>
      </c>
      <c r="U755" s="371">
        <v>0</v>
      </c>
      <c r="V755" s="311">
        <v>1000</v>
      </c>
      <c r="W755" s="311">
        <v>0.5907</v>
      </c>
      <c r="X755" s="363"/>
      <c r="Y755" s="363"/>
      <c r="Z755" s="324"/>
      <c r="AA755" s="363">
        <v>2</v>
      </c>
    </row>
    <row r="756" spans="1:27" ht="14.1" customHeight="1">
      <c r="A756" s="363" t="s">
        <v>5089</v>
      </c>
      <c r="B756" s="363" t="s">
        <v>5495</v>
      </c>
      <c r="C756" s="363">
        <v>330</v>
      </c>
      <c r="D756" s="363">
        <v>0.2</v>
      </c>
      <c r="E756" s="363">
        <v>0</v>
      </c>
      <c r="F756" s="363">
        <v>1</v>
      </c>
      <c r="G756" s="363">
        <v>50</v>
      </c>
      <c r="H756" s="363">
        <v>0.23</v>
      </c>
      <c r="I756" s="363">
        <v>0.23</v>
      </c>
      <c r="J756" s="363">
        <v>0.23</v>
      </c>
      <c r="K756" s="363">
        <f>MIN(MAX(P756,1),10)</f>
        <v>10</v>
      </c>
      <c r="L756" s="363">
        <v>0.6</v>
      </c>
      <c r="M756" s="363" t="s">
        <v>5278</v>
      </c>
      <c r="N756" s="363">
        <v>12.5</v>
      </c>
      <c r="O756" s="363">
        <v>12.5</v>
      </c>
      <c r="P756" s="363">
        <v>13.5</v>
      </c>
      <c r="Q756" s="363" t="s">
        <v>5141</v>
      </c>
      <c r="R756" s="363">
        <v>-40</v>
      </c>
      <c r="S756" s="363">
        <v>125</v>
      </c>
      <c r="T756" s="363">
        <v>1</v>
      </c>
      <c r="U756" s="363">
        <v>0</v>
      </c>
      <c r="V756" s="311">
        <v>200</v>
      </c>
      <c r="W756" s="311">
        <v>1.0722</v>
      </c>
      <c r="X756" s="363"/>
      <c r="Y756" s="363"/>
      <c r="Z756" s="363"/>
      <c r="AA756" s="363">
        <v>2</v>
      </c>
    </row>
    <row r="757" spans="1:27" ht="14.1" customHeight="1">
      <c r="A757" s="363" t="s">
        <v>5089</v>
      </c>
      <c r="B757" s="363" t="s">
        <v>5496</v>
      </c>
      <c r="C757" s="363">
        <v>330</v>
      </c>
      <c r="D757" s="363">
        <v>0.2</v>
      </c>
      <c r="E757" s="363">
        <v>0</v>
      </c>
      <c r="F757" s="363">
        <v>1</v>
      </c>
      <c r="G757" s="363">
        <v>6.3</v>
      </c>
      <c r="H757" s="363">
        <v>0.26</v>
      </c>
      <c r="I757" s="363">
        <v>0.26</v>
      </c>
      <c r="J757" s="363">
        <v>0.26</v>
      </c>
      <c r="K757" s="363">
        <f>MIN(MAX(P757,1),10)</f>
        <v>5.8</v>
      </c>
      <c r="L757" s="363">
        <v>0.3</v>
      </c>
      <c r="M757" s="363" t="s">
        <v>291</v>
      </c>
      <c r="N757" s="363">
        <v>6.3</v>
      </c>
      <c r="O757" s="363">
        <v>6.3</v>
      </c>
      <c r="P757" s="363">
        <v>5.8</v>
      </c>
      <c r="Q757" s="363" t="s">
        <v>5141</v>
      </c>
      <c r="R757" s="363">
        <v>-55</v>
      </c>
      <c r="S757" s="363">
        <v>105</v>
      </c>
      <c r="T757" s="363">
        <v>1</v>
      </c>
      <c r="U757" s="363">
        <v>0</v>
      </c>
      <c r="V757" s="311">
        <v>1000</v>
      </c>
      <c r="W757" s="311">
        <v>0.17119000000000001</v>
      </c>
      <c r="X757" s="363"/>
      <c r="Y757" s="363"/>
      <c r="Z757" s="363"/>
      <c r="AA757" s="363">
        <v>2</v>
      </c>
    </row>
    <row r="758" spans="1:27" ht="14.1" customHeight="1">
      <c r="A758" s="363" t="s">
        <v>5089</v>
      </c>
      <c r="B758" s="373" t="s">
        <v>538</v>
      </c>
      <c r="C758" s="373">
        <v>330</v>
      </c>
      <c r="D758" s="368">
        <v>0.2</v>
      </c>
      <c r="E758" s="368">
        <v>0</v>
      </c>
      <c r="F758" s="368">
        <v>1</v>
      </c>
      <c r="G758" s="373">
        <v>4</v>
      </c>
      <c r="H758" s="369">
        <v>0.27</v>
      </c>
      <c r="I758" s="373">
        <v>0.27</v>
      </c>
      <c r="J758" s="373">
        <v>0.27</v>
      </c>
      <c r="K758" s="373">
        <v>2.7</v>
      </c>
      <c r="L758" s="373">
        <v>2.3199999999999998</v>
      </c>
      <c r="M758" s="373" t="s">
        <v>5106</v>
      </c>
      <c r="N758" s="374">
        <v>6.3</v>
      </c>
      <c r="O758" s="374">
        <v>6.3</v>
      </c>
      <c r="P758" s="375">
        <v>6</v>
      </c>
      <c r="Q758" s="371" t="s">
        <v>5107</v>
      </c>
      <c r="R758" s="372">
        <v>-55</v>
      </c>
      <c r="S758" s="372">
        <v>105</v>
      </c>
      <c r="T758" s="372">
        <v>1</v>
      </c>
      <c r="U758" s="371">
        <v>0</v>
      </c>
      <c r="V758" s="311">
        <v>1000</v>
      </c>
      <c r="W758" s="311">
        <v>0.56220000000000003</v>
      </c>
      <c r="X758" s="363"/>
      <c r="Y758" s="363"/>
      <c r="Z758" s="324"/>
      <c r="AA758" s="363">
        <v>2</v>
      </c>
    </row>
    <row r="759" spans="1:27" ht="14.1" customHeight="1">
      <c r="A759" s="363" t="s">
        <v>5089</v>
      </c>
      <c r="B759" s="363" t="s">
        <v>5497</v>
      </c>
      <c r="C759" s="363">
        <v>330</v>
      </c>
      <c r="D759" s="363">
        <v>0.2</v>
      </c>
      <c r="E759" s="363">
        <v>0</v>
      </c>
      <c r="F759" s="363">
        <v>1</v>
      </c>
      <c r="G759" s="363">
        <v>80</v>
      </c>
      <c r="H759" s="363">
        <v>0.28000000000000003</v>
      </c>
      <c r="I759" s="363">
        <v>0.28000000000000003</v>
      </c>
      <c r="J759" s="363">
        <v>0.28000000000000003</v>
      </c>
      <c r="K759" s="363">
        <f t="shared" ref="K759:K770" si="13">MIN(MAX(P759,1),10)</f>
        <v>10</v>
      </c>
      <c r="L759" s="363">
        <v>0.4</v>
      </c>
      <c r="M759" s="363" t="s">
        <v>5414</v>
      </c>
      <c r="N759" s="363">
        <v>18</v>
      </c>
      <c r="O759" s="363">
        <v>18</v>
      </c>
      <c r="P759" s="363">
        <v>16.5</v>
      </c>
      <c r="Q759" s="363" t="s">
        <v>5141</v>
      </c>
      <c r="R759" s="363">
        <v>-40</v>
      </c>
      <c r="S759" s="363">
        <v>125</v>
      </c>
      <c r="T759" s="363">
        <v>1</v>
      </c>
      <c r="U759" s="363">
        <v>0</v>
      </c>
      <c r="V759" s="311">
        <v>125</v>
      </c>
      <c r="W759" s="311">
        <v>1.84944</v>
      </c>
      <c r="X759" s="363"/>
      <c r="Y759" s="363"/>
      <c r="Z759" s="363"/>
      <c r="AA759" s="363">
        <v>2</v>
      </c>
    </row>
    <row r="760" spans="1:27" ht="14.1" customHeight="1">
      <c r="A760" s="363" t="s">
        <v>5089</v>
      </c>
      <c r="B760" s="363" t="s">
        <v>5498</v>
      </c>
      <c r="C760" s="363">
        <v>330</v>
      </c>
      <c r="D760" s="363">
        <v>0.2</v>
      </c>
      <c r="E760" s="363">
        <v>0</v>
      </c>
      <c r="F760" s="363">
        <v>1</v>
      </c>
      <c r="G760" s="363">
        <v>100</v>
      </c>
      <c r="H760" s="363">
        <v>0.28000000000000003</v>
      </c>
      <c r="I760" s="363">
        <v>0.28000000000000003</v>
      </c>
      <c r="J760" s="363">
        <v>0.28000000000000003</v>
      </c>
      <c r="K760" s="363">
        <f t="shared" si="13"/>
        <v>10</v>
      </c>
      <c r="L760" s="363">
        <v>0.4</v>
      </c>
      <c r="M760" s="363" t="s">
        <v>5414</v>
      </c>
      <c r="N760" s="363">
        <v>18</v>
      </c>
      <c r="O760" s="363">
        <v>18</v>
      </c>
      <c r="P760" s="363">
        <v>16.5</v>
      </c>
      <c r="Q760" s="363" t="s">
        <v>5141</v>
      </c>
      <c r="R760" s="363">
        <v>-40</v>
      </c>
      <c r="S760" s="363">
        <v>125</v>
      </c>
      <c r="T760" s="363">
        <v>1</v>
      </c>
      <c r="U760" s="363">
        <v>0</v>
      </c>
      <c r="V760" s="311">
        <v>125</v>
      </c>
      <c r="W760" s="311">
        <v>1.8864799999999999</v>
      </c>
      <c r="X760" s="363"/>
      <c r="Y760" s="363"/>
      <c r="Z760" s="363"/>
      <c r="AA760" s="363">
        <v>2</v>
      </c>
    </row>
    <row r="761" spans="1:27" ht="14.1" customHeight="1">
      <c r="A761" s="363" t="s">
        <v>5089</v>
      </c>
      <c r="B761" s="363" t="s">
        <v>5499</v>
      </c>
      <c r="C761" s="363">
        <v>330</v>
      </c>
      <c r="D761" s="363">
        <v>0.2</v>
      </c>
      <c r="E761" s="363">
        <v>0</v>
      </c>
      <c r="F761" s="363">
        <v>1</v>
      </c>
      <c r="G761" s="363">
        <v>10</v>
      </c>
      <c r="H761" s="363">
        <v>0.3</v>
      </c>
      <c r="I761" s="363">
        <v>0.3</v>
      </c>
      <c r="J761" s="363">
        <v>0.3</v>
      </c>
      <c r="K761" s="363">
        <f t="shared" si="13"/>
        <v>10</v>
      </c>
      <c r="L761" s="363">
        <v>0.19700000000000001</v>
      </c>
      <c r="M761" s="363" t="s">
        <v>5283</v>
      </c>
      <c r="N761" s="363">
        <v>8</v>
      </c>
      <c r="O761" s="363">
        <v>8</v>
      </c>
      <c r="P761" s="363">
        <v>10.199999999999999</v>
      </c>
      <c r="Q761" s="363" t="s">
        <v>5141</v>
      </c>
      <c r="R761" s="363">
        <v>-40</v>
      </c>
      <c r="S761" s="363">
        <v>125</v>
      </c>
      <c r="T761" s="363">
        <v>1</v>
      </c>
      <c r="U761" s="363">
        <v>0</v>
      </c>
      <c r="V761" s="311">
        <v>500</v>
      </c>
      <c r="W761" s="311">
        <v>0.43722</v>
      </c>
      <c r="X761" s="363"/>
      <c r="Y761" s="363"/>
      <c r="Z761" s="363"/>
      <c r="AA761" s="363">
        <v>2</v>
      </c>
    </row>
    <row r="762" spans="1:27" ht="14.1" customHeight="1">
      <c r="A762" s="363" t="s">
        <v>5089</v>
      </c>
      <c r="B762" s="363" t="s">
        <v>5500</v>
      </c>
      <c r="C762" s="363">
        <v>330</v>
      </c>
      <c r="D762" s="363">
        <v>0.2</v>
      </c>
      <c r="E762" s="363">
        <v>0</v>
      </c>
      <c r="F762" s="363">
        <v>1</v>
      </c>
      <c r="G762" s="363">
        <v>80</v>
      </c>
      <c r="H762" s="363">
        <v>0.3</v>
      </c>
      <c r="I762" s="363">
        <v>0.3</v>
      </c>
      <c r="J762" s="363">
        <v>0.3</v>
      </c>
      <c r="K762" s="363">
        <f t="shared" si="13"/>
        <v>10</v>
      </c>
      <c r="L762" s="363">
        <v>0.35</v>
      </c>
      <c r="M762" s="363" t="s">
        <v>5420</v>
      </c>
      <c r="N762" s="363">
        <v>16</v>
      </c>
      <c r="O762" s="363">
        <v>16</v>
      </c>
      <c r="P762" s="363">
        <v>16.5</v>
      </c>
      <c r="Q762" s="363" t="s">
        <v>5141</v>
      </c>
      <c r="R762" s="363">
        <v>-40</v>
      </c>
      <c r="S762" s="363">
        <v>125</v>
      </c>
      <c r="T762" s="363">
        <v>1</v>
      </c>
      <c r="U762" s="363">
        <v>0</v>
      </c>
      <c r="V762" s="311">
        <v>125</v>
      </c>
      <c r="W762" s="311">
        <v>1.5784</v>
      </c>
      <c r="X762" s="363"/>
      <c r="Y762" s="363"/>
      <c r="Z762" s="363"/>
      <c r="AA762" s="363">
        <v>2</v>
      </c>
    </row>
    <row r="763" spans="1:27" ht="14.1" customHeight="1">
      <c r="A763" s="363" t="s">
        <v>5089</v>
      </c>
      <c r="B763" s="363" t="s">
        <v>5501</v>
      </c>
      <c r="C763" s="363">
        <v>390</v>
      </c>
      <c r="D763" s="363">
        <v>0.2</v>
      </c>
      <c r="E763" s="363">
        <v>0</v>
      </c>
      <c r="F763" s="363">
        <v>1</v>
      </c>
      <c r="G763" s="363">
        <v>2</v>
      </c>
      <c r="H763" s="363">
        <v>2.8305749753980902E-3</v>
      </c>
      <c r="I763" s="363">
        <v>2.9640160844046199E-3</v>
      </c>
      <c r="J763" s="363">
        <v>3.2784420797147499E-3</v>
      </c>
      <c r="K763" s="363">
        <f t="shared" si="13"/>
        <v>1.9</v>
      </c>
      <c r="L763" s="363">
        <v>8.5</v>
      </c>
      <c r="M763" s="363" t="s">
        <v>291</v>
      </c>
      <c r="N763" s="363">
        <v>7.3</v>
      </c>
      <c r="O763" s="363">
        <v>4.3</v>
      </c>
      <c r="P763" s="363">
        <v>1.9</v>
      </c>
      <c r="Q763" s="363" t="s">
        <v>5092</v>
      </c>
      <c r="R763" s="363">
        <v>-55</v>
      </c>
      <c r="S763" s="363">
        <v>105</v>
      </c>
      <c r="T763" s="363">
        <v>1</v>
      </c>
      <c r="U763" s="363"/>
      <c r="V763" s="311">
        <v>3500</v>
      </c>
      <c r="W763" s="311">
        <v>0.97038000000000002</v>
      </c>
      <c r="X763" s="363" t="s">
        <v>5093</v>
      </c>
      <c r="Y763" s="363"/>
      <c r="Z763" s="363"/>
      <c r="AA763" s="363">
        <v>2</v>
      </c>
    </row>
    <row r="764" spans="1:27" ht="14.1" customHeight="1">
      <c r="A764" s="363" t="s">
        <v>5089</v>
      </c>
      <c r="B764" s="363" t="s">
        <v>5502</v>
      </c>
      <c r="C764" s="363">
        <v>390</v>
      </c>
      <c r="D764" s="363">
        <v>0.2</v>
      </c>
      <c r="E764" s="363">
        <v>0</v>
      </c>
      <c r="F764" s="363">
        <v>1</v>
      </c>
      <c r="G764" s="363">
        <v>2</v>
      </c>
      <c r="H764" s="363">
        <v>3.5939018060352199E-3</v>
      </c>
      <c r="I764" s="363">
        <v>3.6998466543085198E-3</v>
      </c>
      <c r="J764" s="363">
        <v>3.9659095048268696E-3</v>
      </c>
      <c r="K764" s="363">
        <f t="shared" si="13"/>
        <v>1.9</v>
      </c>
      <c r="L764" s="363">
        <v>7.5</v>
      </c>
      <c r="M764" s="363" t="s">
        <v>291</v>
      </c>
      <c r="N764" s="363">
        <v>7.3</v>
      </c>
      <c r="O764" s="363">
        <v>4.3</v>
      </c>
      <c r="P764" s="363">
        <v>1.9</v>
      </c>
      <c r="Q764" s="363" t="s">
        <v>5092</v>
      </c>
      <c r="R764" s="363">
        <v>-55</v>
      </c>
      <c r="S764" s="363">
        <v>105</v>
      </c>
      <c r="T764" s="363">
        <v>1</v>
      </c>
      <c r="U764" s="363"/>
      <c r="V764" s="311">
        <v>3500</v>
      </c>
      <c r="W764" s="311">
        <v>0.6552</v>
      </c>
      <c r="X764" s="363" t="s">
        <v>5093</v>
      </c>
      <c r="Y764" s="363"/>
      <c r="Z764" s="363"/>
      <c r="AA764" s="363">
        <v>2</v>
      </c>
    </row>
    <row r="765" spans="1:27" ht="14.1" customHeight="1">
      <c r="A765" s="363" t="s">
        <v>5089</v>
      </c>
      <c r="B765" s="363" t="s">
        <v>5503</v>
      </c>
      <c r="C765" s="363">
        <v>390</v>
      </c>
      <c r="D765" s="363">
        <v>0.2</v>
      </c>
      <c r="E765" s="363">
        <v>0</v>
      </c>
      <c r="F765" s="363">
        <v>1</v>
      </c>
      <c r="G765" s="363">
        <v>2.5</v>
      </c>
      <c r="H765" s="363">
        <v>3.8357998439997099E-3</v>
      </c>
      <c r="I765" s="363">
        <v>4.0529336892416203E-3</v>
      </c>
      <c r="J765" s="363">
        <v>4.5331861363993803E-3</v>
      </c>
      <c r="K765" s="363">
        <f t="shared" si="13"/>
        <v>1.9</v>
      </c>
      <c r="L765" s="363">
        <v>7.5</v>
      </c>
      <c r="M765" s="363" t="s">
        <v>291</v>
      </c>
      <c r="N765" s="363">
        <v>7.3</v>
      </c>
      <c r="O765" s="363">
        <v>4.3</v>
      </c>
      <c r="P765" s="363">
        <v>1.9</v>
      </c>
      <c r="Q765" s="363" t="s">
        <v>5092</v>
      </c>
      <c r="R765" s="363">
        <v>-55</v>
      </c>
      <c r="S765" s="363">
        <v>105</v>
      </c>
      <c r="T765" s="363">
        <v>1</v>
      </c>
      <c r="U765" s="363"/>
      <c r="V765" s="311">
        <v>3500</v>
      </c>
      <c r="W765" s="311">
        <v>0.69706000000000001</v>
      </c>
      <c r="X765" s="363" t="s">
        <v>5093</v>
      </c>
      <c r="Y765" s="363"/>
      <c r="Z765" s="363"/>
      <c r="AA765" s="363">
        <v>2</v>
      </c>
    </row>
    <row r="766" spans="1:27" ht="14.1" customHeight="1">
      <c r="A766" s="363" t="s">
        <v>5089</v>
      </c>
      <c r="B766" s="363" t="s">
        <v>5504</v>
      </c>
      <c r="C766" s="363">
        <v>390</v>
      </c>
      <c r="D766" s="363">
        <v>0.2</v>
      </c>
      <c r="E766" s="363">
        <v>0</v>
      </c>
      <c r="F766" s="363">
        <v>1</v>
      </c>
      <c r="G766" s="363">
        <v>2</v>
      </c>
      <c r="H766" s="363">
        <v>5.1939018060352202E-3</v>
      </c>
      <c r="I766" s="363">
        <v>5.2998466543085201E-3</v>
      </c>
      <c r="J766" s="363">
        <v>5.5659095048268704E-3</v>
      </c>
      <c r="K766" s="363">
        <f t="shared" si="13"/>
        <v>1.9</v>
      </c>
      <c r="L766" s="363">
        <v>6.3</v>
      </c>
      <c r="M766" s="363" t="s">
        <v>291</v>
      </c>
      <c r="N766" s="363">
        <v>7.3</v>
      </c>
      <c r="O766" s="363">
        <v>4.3</v>
      </c>
      <c r="P766" s="363">
        <v>1.9</v>
      </c>
      <c r="Q766" s="363" t="s">
        <v>5092</v>
      </c>
      <c r="R766" s="363">
        <v>-55</v>
      </c>
      <c r="S766" s="363">
        <v>105</v>
      </c>
      <c r="T766" s="363">
        <v>1</v>
      </c>
      <c r="U766" s="363"/>
      <c r="V766" s="311">
        <v>3500</v>
      </c>
      <c r="W766" s="311">
        <v>0.62439999999999996</v>
      </c>
      <c r="X766" s="363" t="s">
        <v>5093</v>
      </c>
      <c r="Y766" s="363"/>
      <c r="Z766" s="363"/>
      <c r="AA766" s="363">
        <v>2</v>
      </c>
    </row>
    <row r="767" spans="1:27" ht="14.1" customHeight="1">
      <c r="A767" s="363" t="s">
        <v>5089</v>
      </c>
      <c r="B767" s="363" t="s">
        <v>5505</v>
      </c>
      <c r="C767" s="363">
        <v>390</v>
      </c>
      <c r="D767" s="363">
        <v>0.2</v>
      </c>
      <c r="E767" s="363">
        <v>0</v>
      </c>
      <c r="F767" s="363">
        <v>1</v>
      </c>
      <c r="G767" s="363">
        <v>2.5</v>
      </c>
      <c r="H767" s="363">
        <v>5.4057998439997097E-3</v>
      </c>
      <c r="I767" s="363">
        <v>5.6229336892416196E-3</v>
      </c>
      <c r="J767" s="363">
        <v>6.1031861363993701E-3</v>
      </c>
      <c r="K767" s="363">
        <f t="shared" si="13"/>
        <v>1.9</v>
      </c>
      <c r="L767" s="363">
        <v>6.3</v>
      </c>
      <c r="M767" s="363" t="s">
        <v>291</v>
      </c>
      <c r="N767" s="363">
        <v>7.3</v>
      </c>
      <c r="O767" s="363">
        <v>4.3</v>
      </c>
      <c r="P767" s="363">
        <v>1.9</v>
      </c>
      <c r="Q767" s="363" t="s">
        <v>5092</v>
      </c>
      <c r="R767" s="363">
        <v>-55</v>
      </c>
      <c r="S767" s="363">
        <v>105</v>
      </c>
      <c r="T767" s="363">
        <v>1</v>
      </c>
      <c r="U767" s="363"/>
      <c r="V767" s="311">
        <v>3500</v>
      </c>
      <c r="W767" s="311">
        <v>0.66261999999999999</v>
      </c>
      <c r="X767" s="363" t="s">
        <v>5093</v>
      </c>
      <c r="Y767" s="363"/>
      <c r="Z767" s="363"/>
      <c r="AA767" s="363">
        <v>2</v>
      </c>
    </row>
    <row r="768" spans="1:27" ht="14.1" customHeight="1">
      <c r="A768" s="363" t="s">
        <v>5089</v>
      </c>
      <c r="B768" s="363" t="s">
        <v>5506</v>
      </c>
      <c r="C768" s="363">
        <v>390</v>
      </c>
      <c r="D768" s="363">
        <v>0.2</v>
      </c>
      <c r="E768" s="363">
        <v>0</v>
      </c>
      <c r="F768" s="363">
        <v>1</v>
      </c>
      <c r="G768" s="363">
        <v>2</v>
      </c>
      <c r="H768" s="363">
        <v>8.4641664132217003E-3</v>
      </c>
      <c r="I768" s="363">
        <v>9.1088103046225097E-3</v>
      </c>
      <c r="J768" s="363">
        <v>9.6265736169178998E-3</v>
      </c>
      <c r="K768" s="363">
        <f t="shared" si="13"/>
        <v>1.9</v>
      </c>
      <c r="L768" s="363">
        <v>5.0999999999999996</v>
      </c>
      <c r="M768" s="363" t="s">
        <v>291</v>
      </c>
      <c r="N768" s="363">
        <v>7.3</v>
      </c>
      <c r="O768" s="363">
        <v>4.3</v>
      </c>
      <c r="P768" s="363">
        <v>1.9</v>
      </c>
      <c r="Q768" s="363" t="s">
        <v>5092</v>
      </c>
      <c r="R768" s="363">
        <v>-55</v>
      </c>
      <c r="S768" s="363">
        <v>105</v>
      </c>
      <c r="T768" s="363">
        <v>1</v>
      </c>
      <c r="U768" s="363"/>
      <c r="V768" s="311">
        <v>3500</v>
      </c>
      <c r="W768" s="311">
        <v>0.61880000000000002</v>
      </c>
      <c r="X768" s="363" t="s">
        <v>5093</v>
      </c>
      <c r="Y768" s="363"/>
      <c r="Z768" s="363"/>
      <c r="AA768" s="363">
        <v>2</v>
      </c>
    </row>
    <row r="769" spans="1:27" ht="14.1" customHeight="1">
      <c r="A769" s="363" t="s">
        <v>5089</v>
      </c>
      <c r="B769" s="363" t="s">
        <v>5507</v>
      </c>
      <c r="C769" s="363">
        <v>390</v>
      </c>
      <c r="D769" s="363">
        <v>0.2</v>
      </c>
      <c r="E769" s="363">
        <v>0</v>
      </c>
      <c r="F769" s="363">
        <v>1</v>
      </c>
      <c r="G769" s="363">
        <v>2.5</v>
      </c>
      <c r="H769" s="363">
        <v>1.0076983614898401E-2</v>
      </c>
      <c r="I769" s="363">
        <v>1.0821061925725E-2</v>
      </c>
      <c r="J769" s="363">
        <v>1.1483955318540099E-2</v>
      </c>
      <c r="K769" s="363">
        <f t="shared" si="13"/>
        <v>1.9</v>
      </c>
      <c r="L769" s="363">
        <v>5.0999999999999996</v>
      </c>
      <c r="M769" s="363" t="s">
        <v>291</v>
      </c>
      <c r="N769" s="363">
        <v>7.3</v>
      </c>
      <c r="O769" s="363">
        <v>4.3</v>
      </c>
      <c r="P769" s="363">
        <v>1.9</v>
      </c>
      <c r="Q769" s="363" t="s">
        <v>5092</v>
      </c>
      <c r="R769" s="363">
        <v>-55</v>
      </c>
      <c r="S769" s="363">
        <v>105</v>
      </c>
      <c r="T769" s="363">
        <v>1</v>
      </c>
      <c r="U769" s="363"/>
      <c r="V769" s="311">
        <v>3500</v>
      </c>
      <c r="W769" s="311">
        <v>0.61880000000000002</v>
      </c>
      <c r="X769" s="363" t="s">
        <v>5093</v>
      </c>
      <c r="Y769" s="363"/>
      <c r="Z769" s="363"/>
      <c r="AA769" s="363">
        <v>2</v>
      </c>
    </row>
    <row r="770" spans="1:27" ht="14.1" customHeight="1">
      <c r="A770" s="363" t="s">
        <v>5089</v>
      </c>
      <c r="B770" s="363" t="s">
        <v>5508</v>
      </c>
      <c r="C770" s="363">
        <v>390</v>
      </c>
      <c r="D770" s="363">
        <v>0.2</v>
      </c>
      <c r="E770" s="363">
        <v>0</v>
      </c>
      <c r="F770" s="363">
        <v>1</v>
      </c>
      <c r="G770" s="363">
        <v>35</v>
      </c>
      <c r="H770" s="363">
        <v>0.08</v>
      </c>
      <c r="I770" s="363">
        <v>0.08</v>
      </c>
      <c r="J770" s="363">
        <v>0.08</v>
      </c>
      <c r="K770" s="363">
        <f t="shared" si="13"/>
        <v>10</v>
      </c>
      <c r="L770" s="363">
        <v>0.85</v>
      </c>
      <c r="M770" s="363" t="s">
        <v>5407</v>
      </c>
      <c r="N770" s="363">
        <v>10</v>
      </c>
      <c r="O770" s="363">
        <v>10</v>
      </c>
      <c r="P770" s="363">
        <v>10.199999999999999</v>
      </c>
      <c r="Q770" s="363" t="s">
        <v>5141</v>
      </c>
      <c r="R770" s="363">
        <v>-55</v>
      </c>
      <c r="S770" s="363">
        <v>105</v>
      </c>
      <c r="T770" s="363">
        <v>1</v>
      </c>
      <c r="U770" s="363">
        <v>0</v>
      </c>
      <c r="V770" s="311">
        <v>500</v>
      </c>
      <c r="W770" s="311">
        <v>0.42371999999999999</v>
      </c>
      <c r="X770" s="363"/>
      <c r="Y770" s="363"/>
      <c r="Z770" s="363"/>
      <c r="AA770" s="363">
        <v>2</v>
      </c>
    </row>
    <row r="771" spans="1:27" ht="14.1" customHeight="1">
      <c r="A771" s="363" t="s">
        <v>5089</v>
      </c>
      <c r="B771" s="368" t="s">
        <v>5509</v>
      </c>
      <c r="C771" s="368">
        <v>390</v>
      </c>
      <c r="D771" s="368">
        <v>0.2</v>
      </c>
      <c r="E771" s="368">
        <v>0</v>
      </c>
      <c r="F771" s="368">
        <v>1</v>
      </c>
      <c r="G771" s="368">
        <v>2.5</v>
      </c>
      <c r="H771" s="369">
        <v>0.1</v>
      </c>
      <c r="I771" s="368">
        <v>0.1</v>
      </c>
      <c r="J771" s="368">
        <v>0.1</v>
      </c>
      <c r="K771" s="368">
        <v>2.1</v>
      </c>
      <c r="L771" s="368">
        <v>3.86</v>
      </c>
      <c r="M771" s="368" t="s">
        <v>5146</v>
      </c>
      <c r="N771" s="370">
        <v>5</v>
      </c>
      <c r="O771" s="370">
        <v>5</v>
      </c>
      <c r="P771" s="371">
        <v>6</v>
      </c>
      <c r="Q771" s="371" t="s">
        <v>5107</v>
      </c>
      <c r="R771" s="372">
        <v>-55</v>
      </c>
      <c r="S771" s="372">
        <v>105</v>
      </c>
      <c r="T771" s="372">
        <v>1</v>
      </c>
      <c r="U771" s="371">
        <v>0</v>
      </c>
      <c r="V771" s="311">
        <v>1500</v>
      </c>
      <c r="W771" s="311">
        <v>0.41399999999999998</v>
      </c>
      <c r="X771" s="363"/>
      <c r="Y771" s="363"/>
      <c r="Z771" s="324"/>
      <c r="AA771" s="363">
        <v>2</v>
      </c>
    </row>
    <row r="772" spans="1:27" ht="14.1" customHeight="1">
      <c r="A772" s="363" t="s">
        <v>5089</v>
      </c>
      <c r="B772" s="373" t="s">
        <v>5510</v>
      </c>
      <c r="C772" s="373">
        <v>390</v>
      </c>
      <c r="D772" s="368">
        <v>0.2</v>
      </c>
      <c r="E772" s="368">
        <v>0</v>
      </c>
      <c r="F772" s="368">
        <v>1</v>
      </c>
      <c r="G772" s="373">
        <v>2.5</v>
      </c>
      <c r="H772" s="369">
        <v>0.1</v>
      </c>
      <c r="I772" s="373">
        <v>0.1</v>
      </c>
      <c r="J772" s="373">
        <v>0.1</v>
      </c>
      <c r="K772" s="368">
        <v>2.5</v>
      </c>
      <c r="L772" s="368">
        <v>3.9</v>
      </c>
      <c r="M772" s="373" t="s">
        <v>5106</v>
      </c>
      <c r="N772" s="374">
        <v>6.3</v>
      </c>
      <c r="O772" s="374">
        <v>6.3</v>
      </c>
      <c r="P772" s="375">
        <v>6</v>
      </c>
      <c r="Q772" s="371" t="s">
        <v>5107</v>
      </c>
      <c r="R772" s="372">
        <v>-55</v>
      </c>
      <c r="S772" s="372">
        <v>105</v>
      </c>
      <c r="T772" s="372">
        <v>0</v>
      </c>
      <c r="U772" s="371">
        <v>2.5</v>
      </c>
      <c r="V772" s="311">
        <v>1</v>
      </c>
      <c r="W772" s="311">
        <v>1.27</v>
      </c>
      <c r="X772" s="363"/>
      <c r="Y772" s="363"/>
      <c r="Z772" s="324"/>
      <c r="AA772" s="363">
        <v>2</v>
      </c>
    </row>
    <row r="773" spans="1:27" ht="14.1" customHeight="1">
      <c r="A773" s="363" t="s">
        <v>5089</v>
      </c>
      <c r="B773" s="373" t="s">
        <v>5511</v>
      </c>
      <c r="C773" s="373">
        <v>390</v>
      </c>
      <c r="D773" s="368">
        <v>0.2</v>
      </c>
      <c r="E773" s="368">
        <v>0</v>
      </c>
      <c r="F773" s="368">
        <v>1</v>
      </c>
      <c r="G773" s="373">
        <v>2.5</v>
      </c>
      <c r="H773" s="369">
        <v>0.1</v>
      </c>
      <c r="I773" s="373">
        <v>0.1</v>
      </c>
      <c r="J773" s="373">
        <v>0.1</v>
      </c>
      <c r="K773" s="373">
        <v>2.7</v>
      </c>
      <c r="L773" s="373">
        <v>3.9</v>
      </c>
      <c r="M773" s="373" t="s">
        <v>5106</v>
      </c>
      <c r="N773" s="374">
        <v>6.3</v>
      </c>
      <c r="O773" s="374">
        <v>6.3</v>
      </c>
      <c r="P773" s="375">
        <v>6</v>
      </c>
      <c r="Q773" s="371" t="s">
        <v>5107</v>
      </c>
      <c r="R773" s="372">
        <v>-55</v>
      </c>
      <c r="S773" s="372">
        <v>105</v>
      </c>
      <c r="T773" s="372">
        <v>1</v>
      </c>
      <c r="U773" s="371">
        <v>0</v>
      </c>
      <c r="V773" s="311">
        <v>1000</v>
      </c>
      <c r="W773" s="311">
        <v>0.32690000000000002</v>
      </c>
      <c r="X773" s="363"/>
      <c r="Y773" s="363"/>
      <c r="Z773" s="324"/>
      <c r="AA773" s="363">
        <v>2</v>
      </c>
    </row>
    <row r="774" spans="1:27" ht="14.1" customHeight="1">
      <c r="A774" s="363" t="s">
        <v>5089</v>
      </c>
      <c r="B774" s="368" t="s">
        <v>5512</v>
      </c>
      <c r="C774" s="368">
        <v>390</v>
      </c>
      <c r="D774" s="368">
        <v>0.2</v>
      </c>
      <c r="E774" s="368">
        <v>0</v>
      </c>
      <c r="F774" s="368">
        <v>1</v>
      </c>
      <c r="G774" s="368">
        <v>20</v>
      </c>
      <c r="H774" s="369">
        <v>0.14000000000000001</v>
      </c>
      <c r="I774" s="368">
        <v>0.14000000000000001</v>
      </c>
      <c r="J774" s="368">
        <v>0.14000000000000001</v>
      </c>
      <c r="K774" s="368">
        <v>4.0999999999999996</v>
      </c>
      <c r="L774" s="368">
        <v>4.95</v>
      </c>
      <c r="M774" s="368" t="s">
        <v>5171</v>
      </c>
      <c r="N774" s="370">
        <v>8</v>
      </c>
      <c r="O774" s="370">
        <v>8</v>
      </c>
      <c r="P774" s="371">
        <v>12</v>
      </c>
      <c r="Q774" s="371" t="s">
        <v>5107</v>
      </c>
      <c r="R774" s="372">
        <v>-55</v>
      </c>
      <c r="S774" s="372">
        <v>105</v>
      </c>
      <c r="T774" s="372">
        <v>0</v>
      </c>
      <c r="U774" s="371">
        <v>3.5</v>
      </c>
      <c r="V774" s="311">
        <v>1</v>
      </c>
      <c r="W774" s="311">
        <v>1.58</v>
      </c>
      <c r="X774" s="363"/>
      <c r="Y774" s="363"/>
      <c r="Z774" s="324"/>
      <c r="AA774" s="363">
        <v>2</v>
      </c>
    </row>
    <row r="775" spans="1:27" ht="14.1" customHeight="1">
      <c r="A775" s="363" t="s">
        <v>5089</v>
      </c>
      <c r="B775" s="368" t="s">
        <v>5513</v>
      </c>
      <c r="C775" s="368">
        <v>390</v>
      </c>
      <c r="D775" s="368">
        <v>0.2</v>
      </c>
      <c r="E775" s="368">
        <v>0</v>
      </c>
      <c r="F775" s="368">
        <v>1</v>
      </c>
      <c r="G775" s="368">
        <v>20</v>
      </c>
      <c r="H775" s="369">
        <v>0.14000000000000001</v>
      </c>
      <c r="I775" s="368">
        <v>0.14000000000000001</v>
      </c>
      <c r="J775" s="368">
        <v>0.14000000000000001</v>
      </c>
      <c r="K775" s="368">
        <v>4.4000000000000004</v>
      </c>
      <c r="L775" s="368">
        <v>4.95</v>
      </c>
      <c r="M775" s="368" t="s">
        <v>5171</v>
      </c>
      <c r="N775" s="370">
        <v>8</v>
      </c>
      <c r="O775" s="370">
        <v>8</v>
      </c>
      <c r="P775" s="371">
        <v>12</v>
      </c>
      <c r="Q775" s="371" t="s">
        <v>5107</v>
      </c>
      <c r="R775" s="372">
        <v>-55</v>
      </c>
      <c r="S775" s="372">
        <v>105</v>
      </c>
      <c r="T775" s="372">
        <v>1</v>
      </c>
      <c r="U775" s="371">
        <v>0</v>
      </c>
      <c r="V775" s="311">
        <v>400</v>
      </c>
      <c r="W775" s="311">
        <v>0.83819999999999995</v>
      </c>
      <c r="X775" s="363"/>
      <c r="Y775" s="363"/>
      <c r="Z775" s="324"/>
      <c r="AA775" s="363">
        <v>2</v>
      </c>
    </row>
    <row r="776" spans="1:27" ht="14.1" customHeight="1">
      <c r="A776" s="363" t="s">
        <v>5089</v>
      </c>
      <c r="B776" s="373" t="s">
        <v>568</v>
      </c>
      <c r="C776" s="373">
        <v>390</v>
      </c>
      <c r="D776" s="368">
        <v>0.2</v>
      </c>
      <c r="E776" s="368">
        <v>0</v>
      </c>
      <c r="F776" s="368">
        <v>1</v>
      </c>
      <c r="G776" s="373">
        <v>2.5</v>
      </c>
      <c r="H776" s="369">
        <v>0.15</v>
      </c>
      <c r="I776" s="373">
        <v>0.15</v>
      </c>
      <c r="J776" s="373">
        <v>0.15</v>
      </c>
      <c r="K776" s="373">
        <v>2.7</v>
      </c>
      <c r="L776" s="373">
        <v>3.16</v>
      </c>
      <c r="M776" s="373" t="s">
        <v>5106</v>
      </c>
      <c r="N776" s="374">
        <v>6.3</v>
      </c>
      <c r="O776" s="374">
        <v>6.3</v>
      </c>
      <c r="P776" s="375">
        <v>6</v>
      </c>
      <c r="Q776" s="371" t="s">
        <v>5107</v>
      </c>
      <c r="R776" s="372">
        <v>-55</v>
      </c>
      <c r="S776" s="372">
        <v>105</v>
      </c>
      <c r="T776" s="372">
        <v>1</v>
      </c>
      <c r="U776" s="371">
        <v>0</v>
      </c>
      <c r="V776" s="311">
        <v>1000</v>
      </c>
      <c r="W776" s="311">
        <v>0.31977</v>
      </c>
      <c r="X776" s="363"/>
      <c r="Y776" s="363"/>
      <c r="Z776" s="324"/>
      <c r="AA776" s="363">
        <v>2</v>
      </c>
    </row>
    <row r="777" spans="1:27" ht="14.1" customHeight="1">
      <c r="A777" s="363" t="s">
        <v>5089</v>
      </c>
      <c r="B777" s="373" t="s">
        <v>569</v>
      </c>
      <c r="C777" s="373">
        <v>390</v>
      </c>
      <c r="D777" s="368">
        <v>0.2</v>
      </c>
      <c r="E777" s="368">
        <v>0</v>
      </c>
      <c r="F777" s="368">
        <v>1</v>
      </c>
      <c r="G777" s="373">
        <v>6.3</v>
      </c>
      <c r="H777" s="369">
        <v>0.22</v>
      </c>
      <c r="I777" s="373">
        <v>0.22</v>
      </c>
      <c r="J777" s="373">
        <v>0.22</v>
      </c>
      <c r="K777" s="373">
        <v>4.3</v>
      </c>
      <c r="L777" s="373">
        <v>3.22</v>
      </c>
      <c r="M777" s="373" t="s">
        <v>5117</v>
      </c>
      <c r="N777" s="374">
        <v>8</v>
      </c>
      <c r="O777" s="374">
        <v>8</v>
      </c>
      <c r="P777" s="375">
        <v>7</v>
      </c>
      <c r="Q777" s="371" t="s">
        <v>5107</v>
      </c>
      <c r="R777" s="372">
        <v>-55</v>
      </c>
      <c r="S777" s="372">
        <v>105</v>
      </c>
      <c r="T777" s="372">
        <v>1</v>
      </c>
      <c r="U777" s="371">
        <v>0</v>
      </c>
      <c r="V777" s="311">
        <v>1000</v>
      </c>
      <c r="W777" s="311">
        <v>0.63239999999999996</v>
      </c>
      <c r="X777" s="363"/>
      <c r="Y777" s="363"/>
      <c r="Z777" s="324"/>
      <c r="AA777" s="363">
        <v>2</v>
      </c>
    </row>
    <row r="778" spans="1:27" ht="14.1" customHeight="1">
      <c r="A778" s="363" t="s">
        <v>5089</v>
      </c>
      <c r="B778" s="373" t="s">
        <v>567</v>
      </c>
      <c r="C778" s="373">
        <v>390</v>
      </c>
      <c r="D778" s="368">
        <v>0.2</v>
      </c>
      <c r="E778" s="368">
        <v>0</v>
      </c>
      <c r="F778" s="368">
        <v>1</v>
      </c>
      <c r="G778" s="373">
        <v>2.5</v>
      </c>
      <c r="H778" s="369">
        <v>0.25</v>
      </c>
      <c r="I778" s="373">
        <v>0.25</v>
      </c>
      <c r="J778" s="373">
        <v>0.25</v>
      </c>
      <c r="K778" s="373">
        <v>2.7</v>
      </c>
      <c r="L778" s="373">
        <v>2.41</v>
      </c>
      <c r="M778" s="373" t="s">
        <v>5106</v>
      </c>
      <c r="N778" s="374">
        <v>6.3</v>
      </c>
      <c r="O778" s="374">
        <v>6.3</v>
      </c>
      <c r="P778" s="375">
        <v>6</v>
      </c>
      <c r="Q778" s="371" t="s">
        <v>5107</v>
      </c>
      <c r="R778" s="372">
        <v>-55</v>
      </c>
      <c r="S778" s="372">
        <v>105</v>
      </c>
      <c r="T778" s="372">
        <v>1</v>
      </c>
      <c r="U778" s="371">
        <v>0</v>
      </c>
      <c r="V778" s="311">
        <v>1000</v>
      </c>
      <c r="W778" s="311">
        <v>0.29063</v>
      </c>
      <c r="X778" s="363"/>
      <c r="Y778" s="363"/>
      <c r="Z778" s="324"/>
      <c r="AA778" s="363">
        <v>2</v>
      </c>
    </row>
    <row r="779" spans="1:27" ht="14.1" customHeight="1">
      <c r="A779" s="363" t="s">
        <v>5089</v>
      </c>
      <c r="B779" s="363" t="s">
        <v>5514</v>
      </c>
      <c r="C779" s="363">
        <v>470</v>
      </c>
      <c r="D779" s="363">
        <v>0.2</v>
      </c>
      <c r="E779" s="363">
        <v>0</v>
      </c>
      <c r="F779" s="363">
        <v>1</v>
      </c>
      <c r="G779" s="363">
        <v>2</v>
      </c>
      <c r="H779" s="363">
        <v>1.99808713587003E-3</v>
      </c>
      <c r="I779" s="363">
        <v>2.26165948241513E-3</v>
      </c>
      <c r="J779" s="363">
        <v>2.7034833332505799E-3</v>
      </c>
      <c r="K779" s="363">
        <f t="shared" ref="K779:K789" si="14">MIN(MAX(P779,1),10)</f>
        <v>1.9</v>
      </c>
      <c r="L779" s="363">
        <v>10.199999999999999</v>
      </c>
      <c r="M779" s="363" t="s">
        <v>291</v>
      </c>
      <c r="N779" s="363">
        <v>7.3</v>
      </c>
      <c r="O779" s="363">
        <v>4.3</v>
      </c>
      <c r="P779" s="363">
        <v>1.9</v>
      </c>
      <c r="Q779" s="363" t="s">
        <v>5092</v>
      </c>
      <c r="R779" s="363">
        <v>-55</v>
      </c>
      <c r="S779" s="363">
        <v>105</v>
      </c>
      <c r="T779" s="363">
        <v>1</v>
      </c>
      <c r="U779" s="363"/>
      <c r="V779" s="311">
        <v>3500</v>
      </c>
      <c r="W779" s="311">
        <v>0.68754999999999999</v>
      </c>
      <c r="X779" s="363" t="s">
        <v>5093</v>
      </c>
      <c r="Y779" s="363"/>
      <c r="Z779" s="363"/>
      <c r="AA779" s="363">
        <v>2</v>
      </c>
    </row>
    <row r="780" spans="1:27" ht="14.1" customHeight="1">
      <c r="A780" s="363" t="s">
        <v>5089</v>
      </c>
      <c r="B780" s="363" t="s">
        <v>5515</v>
      </c>
      <c r="C780" s="363">
        <v>470</v>
      </c>
      <c r="D780" s="363">
        <v>0.2</v>
      </c>
      <c r="E780" s="363">
        <v>0</v>
      </c>
      <c r="F780" s="363">
        <v>1</v>
      </c>
      <c r="G780" s="363">
        <v>2.5</v>
      </c>
      <c r="H780" s="363">
        <v>2.12650207812556E-3</v>
      </c>
      <c r="I780" s="363">
        <v>2.41149399942535E-3</v>
      </c>
      <c r="J780" s="363">
        <v>2.8749025915838101E-3</v>
      </c>
      <c r="K780" s="363">
        <f t="shared" si="14"/>
        <v>1.9</v>
      </c>
      <c r="L780" s="363">
        <v>10.199999999999999</v>
      </c>
      <c r="M780" s="363" t="s">
        <v>291</v>
      </c>
      <c r="N780" s="363">
        <v>7.3</v>
      </c>
      <c r="O780" s="363">
        <v>4.3</v>
      </c>
      <c r="P780" s="363">
        <v>1.9</v>
      </c>
      <c r="Q780" s="363" t="s">
        <v>5092</v>
      </c>
      <c r="R780" s="363">
        <v>-55</v>
      </c>
      <c r="S780" s="363">
        <v>105</v>
      </c>
      <c r="T780" s="363">
        <v>1</v>
      </c>
      <c r="U780" s="363"/>
      <c r="V780" s="311">
        <v>3500</v>
      </c>
      <c r="W780" s="311">
        <v>0.75666999999999995</v>
      </c>
      <c r="X780" s="363" t="s">
        <v>5093</v>
      </c>
      <c r="Y780" s="363"/>
      <c r="Z780" s="363"/>
      <c r="AA780" s="363">
        <v>2</v>
      </c>
    </row>
    <row r="781" spans="1:27" ht="14.1" customHeight="1">
      <c r="A781" s="363" t="s">
        <v>5089</v>
      </c>
      <c r="B781" s="363" t="s">
        <v>5516</v>
      </c>
      <c r="C781" s="363">
        <v>470</v>
      </c>
      <c r="D781" s="363">
        <v>0.2</v>
      </c>
      <c r="E781" s="363">
        <v>0</v>
      </c>
      <c r="F781" s="363">
        <v>1</v>
      </c>
      <c r="G781" s="363">
        <v>2</v>
      </c>
      <c r="H781" s="363">
        <v>2.17304980683573E-3</v>
      </c>
      <c r="I781" s="363">
        <v>2.6254139322975201E-3</v>
      </c>
      <c r="J781" s="363">
        <v>3.2070470761600099E-3</v>
      </c>
      <c r="K781" s="363">
        <f t="shared" si="14"/>
        <v>1.9</v>
      </c>
      <c r="L781" s="363">
        <v>10.199999999999999</v>
      </c>
      <c r="M781" s="363" t="s">
        <v>291</v>
      </c>
      <c r="N781" s="363">
        <v>7.3</v>
      </c>
      <c r="O781" s="363">
        <v>4.3</v>
      </c>
      <c r="P781" s="363">
        <v>1.9</v>
      </c>
      <c r="Q781" s="363" t="s">
        <v>5092</v>
      </c>
      <c r="R781" s="363">
        <v>-55</v>
      </c>
      <c r="S781" s="363">
        <v>105</v>
      </c>
      <c r="T781" s="363">
        <v>1</v>
      </c>
      <c r="U781" s="363"/>
      <c r="V781" s="311">
        <v>3500</v>
      </c>
      <c r="W781" s="311">
        <v>0.66346000000000005</v>
      </c>
      <c r="X781" s="363" t="s">
        <v>5093</v>
      </c>
      <c r="Y781" s="363"/>
      <c r="Z781" s="363"/>
      <c r="AA781" s="363">
        <v>2</v>
      </c>
    </row>
    <row r="782" spans="1:27" ht="14.1" customHeight="1">
      <c r="A782" s="363" t="s">
        <v>5089</v>
      </c>
      <c r="B782" s="363" t="s">
        <v>5517</v>
      </c>
      <c r="C782" s="363">
        <v>470</v>
      </c>
      <c r="D782" s="363">
        <v>0.2</v>
      </c>
      <c r="E782" s="363">
        <v>0</v>
      </c>
      <c r="F782" s="363">
        <v>1</v>
      </c>
      <c r="G782" s="363">
        <v>2.5</v>
      </c>
      <c r="H782" s="363">
        <v>2.2220759774732499E-3</v>
      </c>
      <c r="I782" s="363">
        <v>2.5651312398603E-3</v>
      </c>
      <c r="J782" s="363">
        <v>3.0334524861293701E-3</v>
      </c>
      <c r="K782" s="363">
        <f t="shared" si="14"/>
        <v>1.9</v>
      </c>
      <c r="L782" s="363">
        <v>8.5</v>
      </c>
      <c r="M782" s="363" t="s">
        <v>291</v>
      </c>
      <c r="N782" s="363">
        <v>7.3</v>
      </c>
      <c r="O782" s="363">
        <v>4.3</v>
      </c>
      <c r="P782" s="363">
        <v>1.9</v>
      </c>
      <c r="Q782" s="363" t="s">
        <v>5092</v>
      </c>
      <c r="R782" s="363">
        <v>-55</v>
      </c>
      <c r="S782" s="363">
        <v>105</v>
      </c>
      <c r="T782" s="363">
        <v>1</v>
      </c>
      <c r="U782" s="363"/>
      <c r="V782" s="311">
        <v>3500</v>
      </c>
      <c r="W782" s="311">
        <v>0.69457000000000002</v>
      </c>
      <c r="X782" s="363" t="s">
        <v>5093</v>
      </c>
      <c r="Y782" s="363"/>
      <c r="Z782" s="363"/>
      <c r="AA782" s="363">
        <v>2</v>
      </c>
    </row>
    <row r="783" spans="1:27" ht="14.1" customHeight="1">
      <c r="A783" s="363" t="s">
        <v>5089</v>
      </c>
      <c r="B783" s="363" t="s">
        <v>5518</v>
      </c>
      <c r="C783" s="363">
        <v>470</v>
      </c>
      <c r="D783" s="363">
        <v>0.2</v>
      </c>
      <c r="E783" s="363">
        <v>0</v>
      </c>
      <c r="F783" s="363">
        <v>1</v>
      </c>
      <c r="G783" s="363">
        <v>2.5</v>
      </c>
      <c r="H783" s="363">
        <v>2.69506055102378E-3</v>
      </c>
      <c r="I783" s="363">
        <v>2.9913290254084302E-3</v>
      </c>
      <c r="J783" s="363">
        <v>3.5003756542821601E-3</v>
      </c>
      <c r="K783" s="363">
        <f t="shared" si="14"/>
        <v>1.9</v>
      </c>
      <c r="L783" s="363">
        <v>8.5</v>
      </c>
      <c r="M783" s="363" t="s">
        <v>291</v>
      </c>
      <c r="N783" s="363">
        <v>7.3</v>
      </c>
      <c r="O783" s="363">
        <v>4.3</v>
      </c>
      <c r="P783" s="363">
        <v>1.9</v>
      </c>
      <c r="Q783" s="363" t="s">
        <v>5092</v>
      </c>
      <c r="R783" s="363">
        <v>-55</v>
      </c>
      <c r="S783" s="363">
        <v>105</v>
      </c>
      <c r="T783" s="363">
        <v>1</v>
      </c>
      <c r="U783" s="363"/>
      <c r="V783" s="311">
        <v>3500</v>
      </c>
      <c r="W783" s="311">
        <v>1.02451</v>
      </c>
      <c r="X783" s="363" t="s">
        <v>5093</v>
      </c>
      <c r="Y783" s="363"/>
      <c r="Z783" s="363"/>
      <c r="AA783" s="363">
        <v>2</v>
      </c>
    </row>
    <row r="784" spans="1:27" ht="14.1" customHeight="1">
      <c r="A784" s="363" t="s">
        <v>5089</v>
      </c>
      <c r="B784" s="363" t="s">
        <v>5519</v>
      </c>
      <c r="C784" s="363">
        <v>470</v>
      </c>
      <c r="D784" s="363">
        <v>0.2</v>
      </c>
      <c r="E784" s="363">
        <v>0</v>
      </c>
      <c r="F784" s="363">
        <v>1</v>
      </c>
      <c r="G784" s="363">
        <v>2</v>
      </c>
      <c r="H784" s="363">
        <v>2.7008206013775702E-3</v>
      </c>
      <c r="I784" s="363">
        <v>2.9123769365802001E-3</v>
      </c>
      <c r="J784" s="363">
        <v>3.2957684216355998E-3</v>
      </c>
      <c r="K784" s="363">
        <f t="shared" si="14"/>
        <v>1.9</v>
      </c>
      <c r="L784" s="363">
        <v>8.5</v>
      </c>
      <c r="M784" s="363" t="s">
        <v>291</v>
      </c>
      <c r="N784" s="363">
        <v>7.3</v>
      </c>
      <c r="O784" s="363">
        <v>4.3</v>
      </c>
      <c r="P784" s="363">
        <v>1.9</v>
      </c>
      <c r="Q784" s="363" t="s">
        <v>5092</v>
      </c>
      <c r="R784" s="363">
        <v>-55</v>
      </c>
      <c r="S784" s="363">
        <v>105</v>
      </c>
      <c r="T784" s="363">
        <v>1</v>
      </c>
      <c r="U784" s="363"/>
      <c r="V784" s="311">
        <v>3500</v>
      </c>
      <c r="W784" s="311">
        <v>1.02911</v>
      </c>
      <c r="X784" s="363" t="s">
        <v>5093</v>
      </c>
      <c r="Y784" s="363"/>
      <c r="Z784" s="363"/>
      <c r="AA784" s="363">
        <v>2</v>
      </c>
    </row>
    <row r="785" spans="1:27" ht="14.1" customHeight="1">
      <c r="A785" s="363" t="s">
        <v>5089</v>
      </c>
      <c r="B785" s="363" t="s">
        <v>5520</v>
      </c>
      <c r="C785" s="363">
        <v>470</v>
      </c>
      <c r="D785" s="363">
        <v>0.2</v>
      </c>
      <c r="E785" s="363">
        <v>0</v>
      </c>
      <c r="F785" s="363">
        <v>1</v>
      </c>
      <c r="G785" s="363">
        <v>2</v>
      </c>
      <c r="H785" s="363">
        <v>2.7307698594977899E-3</v>
      </c>
      <c r="I785" s="363">
        <v>2.9549046848014E-3</v>
      </c>
      <c r="J785" s="363">
        <v>3.4128651738400701E-3</v>
      </c>
      <c r="K785" s="363">
        <f t="shared" si="14"/>
        <v>1.9</v>
      </c>
      <c r="L785" s="363">
        <v>8.5</v>
      </c>
      <c r="M785" s="363" t="s">
        <v>291</v>
      </c>
      <c r="N785" s="363">
        <v>7.3</v>
      </c>
      <c r="O785" s="363">
        <v>4.3</v>
      </c>
      <c r="P785" s="363">
        <v>1.9</v>
      </c>
      <c r="Q785" s="363" t="s">
        <v>5092</v>
      </c>
      <c r="R785" s="363">
        <v>-55</v>
      </c>
      <c r="S785" s="363">
        <v>105</v>
      </c>
      <c r="T785" s="363">
        <v>1</v>
      </c>
      <c r="U785" s="363"/>
      <c r="V785" s="311">
        <v>3500</v>
      </c>
      <c r="W785" s="311">
        <v>0.64847999999999995</v>
      </c>
      <c r="X785" s="363" t="s">
        <v>5093</v>
      </c>
      <c r="Y785" s="363"/>
      <c r="Z785" s="363"/>
      <c r="AA785" s="363">
        <v>2</v>
      </c>
    </row>
    <row r="786" spans="1:27" ht="14.1" customHeight="1">
      <c r="A786" s="363" t="s">
        <v>5089</v>
      </c>
      <c r="B786" s="363" t="s">
        <v>5521</v>
      </c>
      <c r="C786" s="363">
        <v>470</v>
      </c>
      <c r="D786" s="363">
        <v>0.2</v>
      </c>
      <c r="E786" s="363">
        <v>0</v>
      </c>
      <c r="F786" s="363">
        <v>1</v>
      </c>
      <c r="G786" s="363">
        <v>2</v>
      </c>
      <c r="H786" s="363">
        <v>3.68691424510107E-3</v>
      </c>
      <c r="I786" s="363">
        <v>3.8831595841990999E-3</v>
      </c>
      <c r="J786" s="363">
        <v>4.2782028893592399E-3</v>
      </c>
      <c r="K786" s="363">
        <f t="shared" si="14"/>
        <v>1.9</v>
      </c>
      <c r="L786" s="363">
        <v>7.5</v>
      </c>
      <c r="M786" s="363" t="s">
        <v>291</v>
      </c>
      <c r="N786" s="363">
        <v>7.3</v>
      </c>
      <c r="O786" s="363">
        <v>4.3</v>
      </c>
      <c r="P786" s="363">
        <v>1.9</v>
      </c>
      <c r="Q786" s="363" t="s">
        <v>5092</v>
      </c>
      <c r="R786" s="363">
        <v>-55</v>
      </c>
      <c r="S786" s="363">
        <v>105</v>
      </c>
      <c r="T786" s="363">
        <v>1</v>
      </c>
      <c r="U786" s="363"/>
      <c r="V786" s="311">
        <v>3500</v>
      </c>
      <c r="W786" s="311">
        <v>0.69706000000000001</v>
      </c>
      <c r="X786" s="363" t="s">
        <v>5093</v>
      </c>
      <c r="Y786" s="363"/>
      <c r="Z786" s="363"/>
      <c r="AA786" s="363">
        <v>2</v>
      </c>
    </row>
    <row r="787" spans="1:27" ht="14.1" customHeight="1">
      <c r="A787" s="363" t="s">
        <v>5089</v>
      </c>
      <c r="B787" s="363" t="s">
        <v>5522</v>
      </c>
      <c r="C787" s="363">
        <v>470</v>
      </c>
      <c r="D787" s="363">
        <v>0.2</v>
      </c>
      <c r="E787" s="363">
        <v>0</v>
      </c>
      <c r="F787" s="363">
        <v>1</v>
      </c>
      <c r="G787" s="363">
        <v>2</v>
      </c>
      <c r="H787" s="363">
        <v>3.7730559759491201E-3</v>
      </c>
      <c r="I787" s="363">
        <v>3.92223609850298E-3</v>
      </c>
      <c r="J787" s="363">
        <v>4.46513316354415E-3</v>
      </c>
      <c r="K787" s="363">
        <f t="shared" si="14"/>
        <v>1.9</v>
      </c>
      <c r="L787" s="363">
        <v>7.5</v>
      </c>
      <c r="M787" s="363" t="s">
        <v>291</v>
      </c>
      <c r="N787" s="363">
        <v>7.3</v>
      </c>
      <c r="O787" s="363">
        <v>4.3</v>
      </c>
      <c r="P787" s="363">
        <v>1.9</v>
      </c>
      <c r="Q787" s="363" t="s">
        <v>5092</v>
      </c>
      <c r="R787" s="363">
        <v>-55</v>
      </c>
      <c r="S787" s="363">
        <v>105</v>
      </c>
      <c r="T787" s="363">
        <v>1</v>
      </c>
      <c r="U787" s="363"/>
      <c r="V787" s="311">
        <v>3500</v>
      </c>
      <c r="W787" s="311">
        <v>0.64847999999999995</v>
      </c>
      <c r="X787" s="363" t="s">
        <v>5093</v>
      </c>
      <c r="Y787" s="363"/>
      <c r="Z787" s="363"/>
      <c r="AA787" s="363">
        <v>2</v>
      </c>
    </row>
    <row r="788" spans="1:27" ht="14.1" customHeight="1">
      <c r="A788" s="363" t="s">
        <v>5089</v>
      </c>
      <c r="B788" s="363" t="s">
        <v>5523</v>
      </c>
      <c r="C788" s="363">
        <v>470</v>
      </c>
      <c r="D788" s="363">
        <v>0.2</v>
      </c>
      <c r="E788" s="363">
        <v>0</v>
      </c>
      <c r="F788" s="363">
        <v>1</v>
      </c>
      <c r="G788" s="363">
        <v>2.5</v>
      </c>
      <c r="H788" s="363">
        <v>3.8499694875558398E-3</v>
      </c>
      <c r="I788" s="363">
        <v>4.0547714908947602E-3</v>
      </c>
      <c r="J788" s="363">
        <v>4.4360553026171999E-3</v>
      </c>
      <c r="K788" s="363">
        <f t="shared" si="14"/>
        <v>1.9</v>
      </c>
      <c r="L788" s="363">
        <v>7.5</v>
      </c>
      <c r="M788" s="363" t="s">
        <v>291</v>
      </c>
      <c r="N788" s="363">
        <v>7.3</v>
      </c>
      <c r="O788" s="363">
        <v>4.3</v>
      </c>
      <c r="P788" s="363">
        <v>1.9</v>
      </c>
      <c r="Q788" s="363" t="s">
        <v>5092</v>
      </c>
      <c r="R788" s="363">
        <v>-55</v>
      </c>
      <c r="S788" s="363">
        <v>105</v>
      </c>
      <c r="T788" s="363">
        <v>1</v>
      </c>
      <c r="U788" s="363"/>
      <c r="V788" s="311">
        <v>3500</v>
      </c>
      <c r="W788" s="311">
        <v>0.69457000000000002</v>
      </c>
      <c r="X788" s="363" t="s">
        <v>5093</v>
      </c>
      <c r="Y788" s="363"/>
      <c r="Z788" s="363"/>
      <c r="AA788" s="363">
        <v>2</v>
      </c>
    </row>
    <row r="789" spans="1:27" ht="14.1" customHeight="1">
      <c r="A789" s="363" t="s">
        <v>5089</v>
      </c>
      <c r="B789" s="363" t="s">
        <v>5524</v>
      </c>
      <c r="C789" s="363">
        <v>470</v>
      </c>
      <c r="D789" s="363">
        <v>0.2</v>
      </c>
      <c r="E789" s="363">
        <v>0</v>
      </c>
      <c r="F789" s="363">
        <v>1</v>
      </c>
      <c r="G789" s="363">
        <v>2.5</v>
      </c>
      <c r="H789" s="363">
        <v>3.9950605510237804E-3</v>
      </c>
      <c r="I789" s="363">
        <v>4.2913290254084297E-3</v>
      </c>
      <c r="J789" s="363">
        <v>4.8003756542821597E-3</v>
      </c>
      <c r="K789" s="363">
        <f t="shared" si="14"/>
        <v>1.9</v>
      </c>
      <c r="L789" s="363">
        <v>7.5</v>
      </c>
      <c r="M789" s="363" t="s">
        <v>291</v>
      </c>
      <c r="N789" s="363">
        <v>7.3</v>
      </c>
      <c r="O789" s="363">
        <v>4.3</v>
      </c>
      <c r="P789" s="363">
        <v>1.9</v>
      </c>
      <c r="Q789" s="363" t="s">
        <v>5092</v>
      </c>
      <c r="R789" s="363">
        <v>-55</v>
      </c>
      <c r="S789" s="363">
        <v>105</v>
      </c>
      <c r="T789" s="363">
        <v>1</v>
      </c>
      <c r="U789" s="363"/>
      <c r="V789" s="311">
        <v>3500</v>
      </c>
      <c r="W789" s="311">
        <v>0.87372000000000005</v>
      </c>
      <c r="X789" s="363" t="s">
        <v>5093</v>
      </c>
      <c r="Y789" s="363"/>
      <c r="Z789" s="363"/>
      <c r="AA789" s="363">
        <v>2</v>
      </c>
    </row>
    <row r="790" spans="1:27" ht="14.1" customHeight="1">
      <c r="A790" s="363" t="s">
        <v>5089</v>
      </c>
      <c r="B790" s="363" t="s">
        <v>5525</v>
      </c>
      <c r="C790" s="363">
        <v>470</v>
      </c>
      <c r="D790" s="363">
        <v>0.2</v>
      </c>
      <c r="E790" s="363">
        <v>0</v>
      </c>
      <c r="F790" s="363">
        <v>1</v>
      </c>
      <c r="G790" s="363">
        <v>2.5</v>
      </c>
      <c r="H790" s="363">
        <v>5.0000000000000001E-3</v>
      </c>
      <c r="I790" s="363">
        <v>5.0000000000000001E-3</v>
      </c>
      <c r="J790" s="363">
        <v>5.0000000000000001E-3</v>
      </c>
      <c r="K790" s="363">
        <v>2.5</v>
      </c>
      <c r="L790" s="363">
        <v>6.1</v>
      </c>
      <c r="M790" s="363" t="s">
        <v>562</v>
      </c>
      <c r="N790" s="363">
        <v>7.3</v>
      </c>
      <c r="O790" s="363">
        <v>4.3</v>
      </c>
      <c r="P790" s="363">
        <v>3.8</v>
      </c>
      <c r="Q790" s="363" t="s">
        <v>445</v>
      </c>
      <c r="R790" s="363">
        <v>-55</v>
      </c>
      <c r="S790" s="363">
        <v>105</v>
      </c>
      <c r="T790" s="363">
        <v>1</v>
      </c>
      <c r="U790" s="363">
        <v>0</v>
      </c>
      <c r="V790" s="311">
        <v>2000</v>
      </c>
      <c r="W790" s="311">
        <v>1.0459799999999999</v>
      </c>
      <c r="X790" s="363"/>
      <c r="Y790" s="363"/>
      <c r="Z790" s="363"/>
      <c r="AA790" s="364">
        <v>2</v>
      </c>
    </row>
    <row r="791" spans="1:27" ht="14.1" customHeight="1">
      <c r="A791" s="363" t="s">
        <v>5089</v>
      </c>
      <c r="B791" s="363" t="s">
        <v>5526</v>
      </c>
      <c r="C791" s="363">
        <v>470</v>
      </c>
      <c r="D791" s="363">
        <v>0.2</v>
      </c>
      <c r="E791" s="363">
        <v>0</v>
      </c>
      <c r="F791" s="363">
        <v>1</v>
      </c>
      <c r="G791" s="363">
        <v>2</v>
      </c>
      <c r="H791" s="363">
        <v>5.35226234563732E-3</v>
      </c>
      <c r="I791" s="363">
        <v>5.80286074181553E-3</v>
      </c>
      <c r="J791" s="363">
        <v>6.3263767439952698E-3</v>
      </c>
      <c r="K791" s="363">
        <f>MIN(MAX(P791,1),10)</f>
        <v>1.9</v>
      </c>
      <c r="L791" s="363">
        <v>6.3</v>
      </c>
      <c r="M791" s="363" t="s">
        <v>291</v>
      </c>
      <c r="N791" s="363">
        <v>7.3</v>
      </c>
      <c r="O791" s="363">
        <v>4.3</v>
      </c>
      <c r="P791" s="363">
        <v>1.9</v>
      </c>
      <c r="Q791" s="363" t="s">
        <v>5092</v>
      </c>
      <c r="R791" s="363">
        <v>-55</v>
      </c>
      <c r="S791" s="363">
        <v>105</v>
      </c>
      <c r="T791" s="363">
        <v>1</v>
      </c>
      <c r="U791" s="363"/>
      <c r="V791" s="311">
        <v>3500</v>
      </c>
      <c r="W791" s="311">
        <v>0.66261999999999999</v>
      </c>
      <c r="X791" s="363" t="s">
        <v>5093</v>
      </c>
      <c r="Y791" s="363"/>
      <c r="Z791" s="363"/>
      <c r="AA791" s="363">
        <v>2</v>
      </c>
    </row>
    <row r="792" spans="1:27" ht="14.1" customHeight="1">
      <c r="A792" s="363" t="s">
        <v>5089</v>
      </c>
      <c r="B792" s="363" t="s">
        <v>5527</v>
      </c>
      <c r="C792" s="363">
        <v>470</v>
      </c>
      <c r="D792" s="363">
        <v>0.2</v>
      </c>
      <c r="E792" s="363">
        <v>0</v>
      </c>
      <c r="F792" s="363">
        <v>1</v>
      </c>
      <c r="G792" s="363">
        <v>2.5</v>
      </c>
      <c r="H792" s="363">
        <v>5.6770604190921701E-3</v>
      </c>
      <c r="I792" s="363">
        <v>5.8289795420552E-3</v>
      </c>
      <c r="J792" s="363">
        <v>6.2985469712027297E-3</v>
      </c>
      <c r="K792" s="363">
        <f>MIN(MAX(P792,1),10)</f>
        <v>1.9</v>
      </c>
      <c r="L792" s="363">
        <v>6.3</v>
      </c>
      <c r="M792" s="363" t="s">
        <v>291</v>
      </c>
      <c r="N792" s="363">
        <v>7.3</v>
      </c>
      <c r="O792" s="363">
        <v>4.3</v>
      </c>
      <c r="P792" s="363">
        <v>1.9</v>
      </c>
      <c r="Q792" s="363" t="s">
        <v>5092</v>
      </c>
      <c r="R792" s="363">
        <v>-55</v>
      </c>
      <c r="S792" s="363">
        <v>105</v>
      </c>
      <c r="T792" s="363">
        <v>1</v>
      </c>
      <c r="U792" s="363"/>
      <c r="V792" s="311">
        <v>3500</v>
      </c>
      <c r="W792" s="311">
        <v>0.83362999999999998</v>
      </c>
      <c r="X792" s="363" t="s">
        <v>5093</v>
      </c>
      <c r="Y792" s="363"/>
      <c r="Z792" s="363"/>
      <c r="AA792" s="363">
        <v>2</v>
      </c>
    </row>
    <row r="793" spans="1:27" ht="14.1" customHeight="1">
      <c r="A793" s="363" t="s">
        <v>5089</v>
      </c>
      <c r="B793" s="363" t="s">
        <v>5528</v>
      </c>
      <c r="C793" s="363">
        <v>470</v>
      </c>
      <c r="D793" s="363">
        <v>0.2</v>
      </c>
      <c r="E793" s="363">
        <v>0</v>
      </c>
      <c r="F793" s="363">
        <v>1</v>
      </c>
      <c r="G793" s="363">
        <v>2.5</v>
      </c>
      <c r="H793" s="363">
        <v>6.0000000000000001E-3</v>
      </c>
      <c r="I793" s="363">
        <v>6.0000000000000001E-3</v>
      </c>
      <c r="J793" s="363">
        <v>6.0000000000000001E-3</v>
      </c>
      <c r="K793" s="363">
        <v>2</v>
      </c>
      <c r="L793" s="363">
        <v>4.4000000000000004</v>
      </c>
      <c r="M793" s="363" t="s">
        <v>490</v>
      </c>
      <c r="N793" s="363">
        <v>7.3</v>
      </c>
      <c r="O793" s="363">
        <v>4.3</v>
      </c>
      <c r="P793" s="363">
        <v>2.8</v>
      </c>
      <c r="Q793" s="363" t="s">
        <v>445</v>
      </c>
      <c r="R793" s="363">
        <v>-55</v>
      </c>
      <c r="S793" s="363">
        <v>105</v>
      </c>
      <c r="T793" s="363">
        <v>1</v>
      </c>
      <c r="U793" s="363">
        <v>0</v>
      </c>
      <c r="V793" s="311">
        <v>2500</v>
      </c>
      <c r="W793" s="311">
        <v>0.91220000000000001</v>
      </c>
      <c r="X793" s="363"/>
      <c r="Y793" s="363"/>
      <c r="Z793" s="363"/>
      <c r="AA793" s="364">
        <v>2</v>
      </c>
    </row>
    <row r="794" spans="1:27" ht="14.1" customHeight="1">
      <c r="A794" s="363" t="s">
        <v>5089</v>
      </c>
      <c r="B794" s="365" t="s">
        <v>5529</v>
      </c>
      <c r="C794" s="363">
        <v>470</v>
      </c>
      <c r="D794" s="363">
        <v>0.2</v>
      </c>
      <c r="E794" s="363">
        <v>0</v>
      </c>
      <c r="F794" s="363">
        <v>1</v>
      </c>
      <c r="G794" s="363">
        <v>2.5</v>
      </c>
      <c r="H794" s="363">
        <v>7.0000000000000001E-3</v>
      </c>
      <c r="I794" s="363">
        <v>7.0000000000000001E-3</v>
      </c>
      <c r="J794" s="363">
        <v>7.0000000000000001E-3</v>
      </c>
      <c r="K794" s="363">
        <v>1.8</v>
      </c>
      <c r="L794" s="363">
        <v>4.4000000000000004</v>
      </c>
      <c r="M794" s="363" t="s">
        <v>444</v>
      </c>
      <c r="N794" s="363">
        <v>7.3</v>
      </c>
      <c r="O794" s="363">
        <v>4.3</v>
      </c>
      <c r="P794" s="363">
        <v>1.8</v>
      </c>
      <c r="Q794" s="363" t="s">
        <v>445</v>
      </c>
      <c r="R794" s="363">
        <v>-55</v>
      </c>
      <c r="S794" s="363">
        <v>105</v>
      </c>
      <c r="T794" s="363">
        <v>1</v>
      </c>
      <c r="U794" s="363">
        <v>0</v>
      </c>
      <c r="V794" s="311">
        <v>3000</v>
      </c>
      <c r="W794" s="311">
        <v>0.70416000000000001</v>
      </c>
      <c r="X794" s="366"/>
      <c r="Y794" s="367"/>
      <c r="Z794" s="367"/>
      <c r="AA794" s="364">
        <v>2</v>
      </c>
    </row>
    <row r="795" spans="1:27" ht="14.1" customHeight="1">
      <c r="A795" s="363" t="s">
        <v>5089</v>
      </c>
      <c r="B795" s="363" t="s">
        <v>594</v>
      </c>
      <c r="C795" s="363">
        <v>470</v>
      </c>
      <c r="D795" s="363">
        <v>0.2</v>
      </c>
      <c r="E795" s="363">
        <v>0</v>
      </c>
      <c r="F795" s="363">
        <v>1</v>
      </c>
      <c r="G795" s="363">
        <v>2.5</v>
      </c>
      <c r="H795" s="363">
        <v>7.0000000000000001E-3</v>
      </c>
      <c r="I795" s="363">
        <v>7.0000000000000001E-3</v>
      </c>
      <c r="J795" s="363">
        <v>7.0000000000000001E-3</v>
      </c>
      <c r="K795" s="363">
        <v>2</v>
      </c>
      <c r="L795" s="363">
        <v>4.4000000000000004</v>
      </c>
      <c r="M795" s="363" t="s">
        <v>490</v>
      </c>
      <c r="N795" s="363">
        <v>7.3</v>
      </c>
      <c r="O795" s="363">
        <v>4.3</v>
      </c>
      <c r="P795" s="363">
        <v>2.8</v>
      </c>
      <c r="Q795" s="363" t="s">
        <v>445</v>
      </c>
      <c r="R795" s="363">
        <v>-55</v>
      </c>
      <c r="S795" s="363">
        <v>105</v>
      </c>
      <c r="T795" s="363">
        <v>1</v>
      </c>
      <c r="U795" s="363">
        <v>0</v>
      </c>
      <c r="V795" s="311">
        <v>2500</v>
      </c>
      <c r="W795" s="311">
        <v>0.90639000000000003</v>
      </c>
      <c r="X795" s="363"/>
      <c r="Y795" s="363"/>
      <c r="Z795" s="363"/>
      <c r="AA795" s="364">
        <v>2</v>
      </c>
    </row>
    <row r="796" spans="1:27" ht="14.1" customHeight="1">
      <c r="A796" s="363" t="s">
        <v>5089</v>
      </c>
      <c r="B796" s="363" t="s">
        <v>5530</v>
      </c>
      <c r="C796" s="363">
        <v>470</v>
      </c>
      <c r="D796" s="363">
        <v>0.2</v>
      </c>
      <c r="E796" s="363">
        <v>0</v>
      </c>
      <c r="F796" s="363">
        <v>1</v>
      </c>
      <c r="G796" s="363">
        <v>2.5</v>
      </c>
      <c r="H796" s="363">
        <v>8.0635176834842094E-3</v>
      </c>
      <c r="I796" s="363">
        <v>8.81792591198741E-3</v>
      </c>
      <c r="J796" s="363">
        <v>9.48284677243421E-3</v>
      </c>
      <c r="K796" s="363">
        <f>MIN(MAX(P796,1),10)</f>
        <v>1.9</v>
      </c>
      <c r="L796" s="363">
        <v>5.0999999999999996</v>
      </c>
      <c r="M796" s="363" t="s">
        <v>291</v>
      </c>
      <c r="N796" s="363">
        <v>7.3</v>
      </c>
      <c r="O796" s="363">
        <v>4.3</v>
      </c>
      <c r="P796" s="363">
        <v>1.9</v>
      </c>
      <c r="Q796" s="363" t="s">
        <v>5092</v>
      </c>
      <c r="R796" s="363">
        <v>-55</v>
      </c>
      <c r="S796" s="363">
        <v>105</v>
      </c>
      <c r="T796" s="363">
        <v>1</v>
      </c>
      <c r="U796" s="363"/>
      <c r="V796" s="311">
        <v>3500</v>
      </c>
      <c r="W796" s="311">
        <v>0.65239999999999998</v>
      </c>
      <c r="X796" s="363" t="s">
        <v>5093</v>
      </c>
      <c r="Y796" s="363"/>
      <c r="Z796" s="363"/>
      <c r="AA796" s="363">
        <v>2</v>
      </c>
    </row>
    <row r="797" spans="1:27" ht="14.1" customHeight="1">
      <c r="A797" s="363" t="s">
        <v>5089</v>
      </c>
      <c r="B797" s="363" t="s">
        <v>5531</v>
      </c>
      <c r="C797" s="363">
        <v>470</v>
      </c>
      <c r="D797" s="363">
        <v>0.2</v>
      </c>
      <c r="E797" s="363">
        <v>0</v>
      </c>
      <c r="F797" s="363">
        <v>1</v>
      </c>
      <c r="G797" s="363">
        <v>2</v>
      </c>
      <c r="H797" s="363">
        <v>8.4575455118418106E-3</v>
      </c>
      <c r="I797" s="363">
        <v>9.1071307149555008E-3</v>
      </c>
      <c r="J797" s="363">
        <v>9.6259670677244693E-3</v>
      </c>
      <c r="K797" s="363">
        <f>MIN(MAX(P797,1),10)</f>
        <v>1.9</v>
      </c>
      <c r="L797" s="363">
        <v>5.0999999999999996</v>
      </c>
      <c r="M797" s="363" t="s">
        <v>291</v>
      </c>
      <c r="N797" s="363">
        <v>7.3</v>
      </c>
      <c r="O797" s="363">
        <v>4.3</v>
      </c>
      <c r="P797" s="363">
        <v>1.9</v>
      </c>
      <c r="Q797" s="363" t="s">
        <v>5092</v>
      </c>
      <c r="R797" s="363">
        <v>-55</v>
      </c>
      <c r="S797" s="363">
        <v>105</v>
      </c>
      <c r="T797" s="363">
        <v>1</v>
      </c>
      <c r="U797" s="363"/>
      <c r="V797" s="311">
        <v>3500</v>
      </c>
      <c r="W797" s="311">
        <v>0.61880000000000002</v>
      </c>
      <c r="X797" s="363" t="s">
        <v>5093</v>
      </c>
      <c r="Y797" s="363"/>
      <c r="Z797" s="363"/>
      <c r="AA797" s="363">
        <v>2</v>
      </c>
    </row>
    <row r="798" spans="1:27" ht="14.1" customHeight="1">
      <c r="A798" s="363" t="s">
        <v>5089</v>
      </c>
      <c r="B798" s="365" t="s">
        <v>587</v>
      </c>
      <c r="C798" s="363">
        <v>470</v>
      </c>
      <c r="D798" s="363">
        <v>0.2</v>
      </c>
      <c r="E798" s="363">
        <v>0</v>
      </c>
      <c r="F798" s="363">
        <v>1</v>
      </c>
      <c r="G798" s="363">
        <v>2.5</v>
      </c>
      <c r="H798" s="363">
        <v>9.0000000000000011E-3</v>
      </c>
      <c r="I798" s="363">
        <v>9.0000000000000011E-3</v>
      </c>
      <c r="J798" s="363">
        <v>9.0000000000000011E-3</v>
      </c>
      <c r="K798" s="363">
        <v>1.8</v>
      </c>
      <c r="L798" s="363">
        <v>3.9</v>
      </c>
      <c r="M798" s="363" t="s">
        <v>444</v>
      </c>
      <c r="N798" s="363">
        <v>7.3</v>
      </c>
      <c r="O798" s="363">
        <v>4.3</v>
      </c>
      <c r="P798" s="363">
        <v>1.8</v>
      </c>
      <c r="Q798" s="363" t="s">
        <v>445</v>
      </c>
      <c r="R798" s="363">
        <v>-55</v>
      </c>
      <c r="S798" s="363">
        <v>105</v>
      </c>
      <c r="T798" s="363">
        <v>1</v>
      </c>
      <c r="U798" s="363">
        <v>0</v>
      </c>
      <c r="V798" s="311">
        <v>3000</v>
      </c>
      <c r="W798" s="311">
        <v>0.66444000000000003</v>
      </c>
      <c r="X798" s="366"/>
      <c r="Y798" s="367"/>
      <c r="Z798" s="367"/>
      <c r="AA798" s="364">
        <v>2</v>
      </c>
    </row>
    <row r="799" spans="1:27" ht="14.1" customHeight="1">
      <c r="A799" s="363" t="s">
        <v>5089</v>
      </c>
      <c r="B799" s="363" t="s">
        <v>593</v>
      </c>
      <c r="C799" s="363">
        <v>470</v>
      </c>
      <c r="D799" s="363">
        <v>0.2</v>
      </c>
      <c r="E799" s="363">
        <v>0</v>
      </c>
      <c r="F799" s="363">
        <v>1</v>
      </c>
      <c r="G799" s="363">
        <v>2.5</v>
      </c>
      <c r="H799" s="363">
        <v>0.01</v>
      </c>
      <c r="I799" s="363">
        <v>0.01</v>
      </c>
      <c r="J799" s="363">
        <v>0.01</v>
      </c>
      <c r="K799" s="363">
        <v>2</v>
      </c>
      <c r="L799" s="363">
        <v>4.4000000000000004</v>
      </c>
      <c r="M799" s="363" t="s">
        <v>490</v>
      </c>
      <c r="N799" s="363">
        <v>7.3</v>
      </c>
      <c r="O799" s="363">
        <v>4.3</v>
      </c>
      <c r="P799" s="363">
        <v>2.8</v>
      </c>
      <c r="Q799" s="363" t="s">
        <v>445</v>
      </c>
      <c r="R799" s="363">
        <v>-55</v>
      </c>
      <c r="S799" s="363">
        <v>105</v>
      </c>
      <c r="T799" s="363">
        <v>1</v>
      </c>
      <c r="U799" s="363">
        <v>0</v>
      </c>
      <c r="V799" s="311">
        <v>2500</v>
      </c>
      <c r="W799" s="311">
        <v>0.86414000000000002</v>
      </c>
      <c r="X799" s="363"/>
      <c r="Y799" s="363"/>
      <c r="Z799" s="363"/>
      <c r="AA799" s="364">
        <v>2</v>
      </c>
    </row>
    <row r="800" spans="1:27" ht="14.1" customHeight="1">
      <c r="A800" s="363" t="s">
        <v>5089</v>
      </c>
      <c r="B800" s="363" t="s">
        <v>592</v>
      </c>
      <c r="C800" s="363">
        <v>470</v>
      </c>
      <c r="D800" s="363">
        <v>0.2</v>
      </c>
      <c r="E800" s="363">
        <v>0</v>
      </c>
      <c r="F800" s="363">
        <v>1</v>
      </c>
      <c r="G800" s="363">
        <v>4</v>
      </c>
      <c r="H800" s="363">
        <v>0.01</v>
      </c>
      <c r="I800" s="363">
        <v>0.01</v>
      </c>
      <c r="J800" s="363">
        <v>0.01</v>
      </c>
      <c r="K800" s="363">
        <v>2</v>
      </c>
      <c r="L800" s="363">
        <v>4.4000000000000004</v>
      </c>
      <c r="M800" s="363" t="s">
        <v>490</v>
      </c>
      <c r="N800" s="363">
        <v>7.3</v>
      </c>
      <c r="O800" s="363">
        <v>4.3</v>
      </c>
      <c r="P800" s="363">
        <v>2.8</v>
      </c>
      <c r="Q800" s="363" t="s">
        <v>445</v>
      </c>
      <c r="R800" s="363">
        <v>-55</v>
      </c>
      <c r="S800" s="363">
        <v>105</v>
      </c>
      <c r="T800" s="363">
        <v>1</v>
      </c>
      <c r="U800" s="363">
        <v>0</v>
      </c>
      <c r="V800" s="311">
        <v>2500</v>
      </c>
      <c r="W800" s="311">
        <v>0.86763999999999997</v>
      </c>
      <c r="X800" s="363"/>
      <c r="Y800" s="363"/>
      <c r="Z800" s="363"/>
      <c r="AA800" s="364">
        <v>2</v>
      </c>
    </row>
    <row r="801" spans="1:27" ht="14.1" customHeight="1">
      <c r="A801" s="363" t="s">
        <v>5089</v>
      </c>
      <c r="B801" s="363" t="s">
        <v>5532</v>
      </c>
      <c r="C801" s="363">
        <v>470</v>
      </c>
      <c r="D801" s="363">
        <v>0.2</v>
      </c>
      <c r="E801" s="363">
        <v>0</v>
      </c>
      <c r="F801" s="363">
        <v>1</v>
      </c>
      <c r="G801" s="363">
        <v>6.3</v>
      </c>
      <c r="H801" s="363">
        <v>0.01</v>
      </c>
      <c r="I801" s="363">
        <v>0.01</v>
      </c>
      <c r="J801" s="363">
        <v>0.01</v>
      </c>
      <c r="K801" s="363">
        <v>2.5</v>
      </c>
      <c r="L801" s="363">
        <v>4.4000000000000004</v>
      </c>
      <c r="M801" s="363" t="s">
        <v>562</v>
      </c>
      <c r="N801" s="363">
        <v>7.3</v>
      </c>
      <c r="O801" s="363">
        <v>4.3</v>
      </c>
      <c r="P801" s="363">
        <v>3.8</v>
      </c>
      <c r="Q801" s="363" t="s">
        <v>445</v>
      </c>
      <c r="R801" s="363">
        <v>-55</v>
      </c>
      <c r="S801" s="363">
        <v>105</v>
      </c>
      <c r="T801" s="363">
        <v>1</v>
      </c>
      <c r="U801" s="363">
        <v>0</v>
      </c>
      <c r="V801" s="311">
        <v>2000</v>
      </c>
      <c r="W801" s="311">
        <v>1.09836</v>
      </c>
      <c r="X801" s="363"/>
      <c r="Y801" s="363"/>
      <c r="Z801" s="363"/>
      <c r="AA801" s="364">
        <v>2</v>
      </c>
    </row>
    <row r="802" spans="1:27" ht="14.1" customHeight="1">
      <c r="A802" s="363" t="s">
        <v>5089</v>
      </c>
      <c r="B802" s="365" t="s">
        <v>5533</v>
      </c>
      <c r="C802" s="363">
        <v>470</v>
      </c>
      <c r="D802" s="363">
        <v>0.2</v>
      </c>
      <c r="E802" s="363">
        <v>0</v>
      </c>
      <c r="F802" s="363">
        <v>1</v>
      </c>
      <c r="G802" s="363">
        <v>2</v>
      </c>
      <c r="H802" s="363">
        <v>1.0999999999999999E-2</v>
      </c>
      <c r="I802" s="363">
        <v>1.0999999999999999E-2</v>
      </c>
      <c r="J802" s="363">
        <v>1.0999999999999999E-2</v>
      </c>
      <c r="K802" s="363">
        <v>1.3</v>
      </c>
      <c r="L802" s="363">
        <v>2.2999999999999998</v>
      </c>
      <c r="M802" s="363" t="s">
        <v>458</v>
      </c>
      <c r="N802" s="363">
        <v>3.5</v>
      </c>
      <c r="O802" s="363">
        <v>2.8</v>
      </c>
      <c r="P802" s="363">
        <v>1.9</v>
      </c>
      <c r="Q802" s="363" t="s">
        <v>445</v>
      </c>
      <c r="R802" s="363">
        <v>-55</v>
      </c>
      <c r="S802" s="363">
        <v>105</v>
      </c>
      <c r="T802" s="363">
        <v>1</v>
      </c>
      <c r="U802" s="363">
        <v>0</v>
      </c>
      <c r="V802" s="311">
        <v>2000</v>
      </c>
      <c r="W802" s="311">
        <v>0.69957000000000003</v>
      </c>
      <c r="X802" s="366"/>
      <c r="Y802" s="367"/>
      <c r="Z802" s="367"/>
      <c r="AA802" s="364">
        <v>2</v>
      </c>
    </row>
    <row r="803" spans="1:27" ht="14.1" customHeight="1">
      <c r="A803" s="363" t="s">
        <v>5089</v>
      </c>
      <c r="B803" s="365" t="s">
        <v>586</v>
      </c>
      <c r="C803" s="363">
        <v>470</v>
      </c>
      <c r="D803" s="363">
        <v>0.2</v>
      </c>
      <c r="E803" s="363">
        <v>0</v>
      </c>
      <c r="F803" s="363">
        <v>1</v>
      </c>
      <c r="G803" s="363">
        <v>2.5</v>
      </c>
      <c r="H803" s="363">
        <v>1.2E-2</v>
      </c>
      <c r="I803" s="363">
        <v>1.2E-2</v>
      </c>
      <c r="J803" s="363">
        <v>1.2E-2</v>
      </c>
      <c r="K803" s="363">
        <v>1.8</v>
      </c>
      <c r="L803" s="363">
        <v>3.5</v>
      </c>
      <c r="M803" s="363" t="s">
        <v>444</v>
      </c>
      <c r="N803" s="363">
        <v>7.3</v>
      </c>
      <c r="O803" s="363">
        <v>4.3</v>
      </c>
      <c r="P803" s="363">
        <v>1.8</v>
      </c>
      <c r="Q803" s="363" t="s">
        <v>445</v>
      </c>
      <c r="R803" s="363">
        <v>-55</v>
      </c>
      <c r="S803" s="363">
        <v>105</v>
      </c>
      <c r="T803" s="363">
        <v>1</v>
      </c>
      <c r="U803" s="363">
        <v>0</v>
      </c>
      <c r="V803" s="311">
        <v>3000</v>
      </c>
      <c r="W803" s="311">
        <v>0.63266</v>
      </c>
      <c r="X803" s="366"/>
      <c r="Y803" s="367"/>
      <c r="Z803" s="367"/>
      <c r="AA803" s="364">
        <v>2</v>
      </c>
    </row>
    <row r="804" spans="1:27" ht="14.1" customHeight="1">
      <c r="A804" s="363" t="s">
        <v>5089</v>
      </c>
      <c r="B804" s="365" t="s">
        <v>591</v>
      </c>
      <c r="C804" s="363">
        <v>470</v>
      </c>
      <c r="D804" s="363">
        <v>0.2</v>
      </c>
      <c r="E804" s="363">
        <v>0</v>
      </c>
      <c r="F804" s="363">
        <v>1</v>
      </c>
      <c r="G804" s="363">
        <v>4</v>
      </c>
      <c r="H804" s="363">
        <v>1.2E-2</v>
      </c>
      <c r="I804" s="363">
        <v>1.2E-2</v>
      </c>
      <c r="J804" s="363">
        <v>1.2E-2</v>
      </c>
      <c r="K804" s="363">
        <v>2.2999999999999998</v>
      </c>
      <c r="L804" s="363">
        <v>3.5</v>
      </c>
      <c r="M804" s="363" t="s">
        <v>490</v>
      </c>
      <c r="N804" s="363">
        <v>7.3</v>
      </c>
      <c r="O804" s="363">
        <v>4.3</v>
      </c>
      <c r="P804" s="363">
        <v>2.8</v>
      </c>
      <c r="Q804" s="363" t="s">
        <v>445</v>
      </c>
      <c r="R804" s="363">
        <v>-55</v>
      </c>
      <c r="S804" s="363">
        <v>105</v>
      </c>
      <c r="T804" s="363">
        <v>1</v>
      </c>
      <c r="U804" s="363">
        <v>0</v>
      </c>
      <c r="V804" s="311">
        <v>2500</v>
      </c>
      <c r="W804" s="311">
        <v>0.81189</v>
      </c>
      <c r="X804" s="366"/>
      <c r="Y804" s="367"/>
      <c r="Z804" s="367"/>
      <c r="AA804" s="364">
        <v>2</v>
      </c>
    </row>
    <row r="805" spans="1:27" ht="14.1" customHeight="1">
      <c r="A805" s="363" t="s">
        <v>5089</v>
      </c>
      <c r="B805" s="365" t="s">
        <v>585</v>
      </c>
      <c r="C805" s="363">
        <v>470</v>
      </c>
      <c r="D805" s="363">
        <v>0.2</v>
      </c>
      <c r="E805" s="363">
        <v>0</v>
      </c>
      <c r="F805" s="363">
        <v>1</v>
      </c>
      <c r="G805" s="363">
        <v>2.5</v>
      </c>
      <c r="H805" s="363">
        <v>1.4999999999999999E-2</v>
      </c>
      <c r="I805" s="363">
        <v>1.4999999999999999E-2</v>
      </c>
      <c r="J805" s="363">
        <v>1.4999999999999999E-2</v>
      </c>
      <c r="K805" s="363">
        <v>1.8</v>
      </c>
      <c r="L805" s="363">
        <v>3.1</v>
      </c>
      <c r="M805" s="363" t="s">
        <v>444</v>
      </c>
      <c r="N805" s="363">
        <v>7.3</v>
      </c>
      <c r="O805" s="363">
        <v>4.3</v>
      </c>
      <c r="P805" s="363">
        <v>1.8</v>
      </c>
      <c r="Q805" s="363" t="s">
        <v>445</v>
      </c>
      <c r="R805" s="363">
        <v>-55</v>
      </c>
      <c r="S805" s="363">
        <v>105</v>
      </c>
      <c r="T805" s="363">
        <v>1</v>
      </c>
      <c r="U805" s="363">
        <v>0</v>
      </c>
      <c r="V805" s="311">
        <v>3000</v>
      </c>
      <c r="W805" s="311">
        <v>0.59065999999999996</v>
      </c>
      <c r="X805" s="366"/>
      <c r="Y805" s="367"/>
      <c r="Z805" s="367"/>
      <c r="AA805" s="364">
        <v>2</v>
      </c>
    </row>
    <row r="806" spans="1:27" ht="14.1" customHeight="1">
      <c r="A806" s="363" t="s">
        <v>5089</v>
      </c>
      <c r="B806" s="365" t="s">
        <v>590</v>
      </c>
      <c r="C806" s="363">
        <v>470</v>
      </c>
      <c r="D806" s="363">
        <v>0.2</v>
      </c>
      <c r="E806" s="363">
        <v>0</v>
      </c>
      <c r="F806" s="363">
        <v>1</v>
      </c>
      <c r="G806" s="363">
        <v>4</v>
      </c>
      <c r="H806" s="363">
        <v>1.4999999999999999E-2</v>
      </c>
      <c r="I806" s="363">
        <v>1.4999999999999999E-2</v>
      </c>
      <c r="J806" s="363">
        <v>1.4999999999999999E-2</v>
      </c>
      <c r="K806" s="363">
        <v>2.2999999999999998</v>
      </c>
      <c r="L806" s="363">
        <v>3.1</v>
      </c>
      <c r="M806" s="363" t="s">
        <v>490</v>
      </c>
      <c r="N806" s="363">
        <v>7.3</v>
      </c>
      <c r="O806" s="363">
        <v>4.3</v>
      </c>
      <c r="P806" s="363">
        <v>2.8</v>
      </c>
      <c r="Q806" s="363" t="s">
        <v>445</v>
      </c>
      <c r="R806" s="363">
        <v>-55</v>
      </c>
      <c r="S806" s="363">
        <v>105</v>
      </c>
      <c r="T806" s="363">
        <v>1</v>
      </c>
      <c r="U806" s="363">
        <v>0</v>
      </c>
      <c r="V806" s="311">
        <v>2500</v>
      </c>
      <c r="W806" s="311">
        <v>0.80581999999999998</v>
      </c>
      <c r="X806" s="366"/>
      <c r="Y806" s="367"/>
      <c r="Z806" s="367"/>
      <c r="AA806" s="364">
        <v>2</v>
      </c>
    </row>
    <row r="807" spans="1:27" ht="14.1" customHeight="1">
      <c r="A807" s="363" t="s">
        <v>5089</v>
      </c>
      <c r="B807" s="365" t="s">
        <v>584</v>
      </c>
      <c r="C807" s="363">
        <v>470</v>
      </c>
      <c r="D807" s="363">
        <v>0.2</v>
      </c>
      <c r="E807" s="363">
        <v>0</v>
      </c>
      <c r="F807" s="363">
        <v>1</v>
      </c>
      <c r="G807" s="363">
        <v>2.5</v>
      </c>
      <c r="H807" s="363">
        <v>1.8000000000000002E-2</v>
      </c>
      <c r="I807" s="363">
        <v>1.8000000000000002E-2</v>
      </c>
      <c r="J807" s="363">
        <v>1.8000000000000002E-2</v>
      </c>
      <c r="K807" s="363">
        <v>1.8</v>
      </c>
      <c r="L807" s="363">
        <v>2.8</v>
      </c>
      <c r="M807" s="363" t="s">
        <v>444</v>
      </c>
      <c r="N807" s="363">
        <v>7.3</v>
      </c>
      <c r="O807" s="363">
        <v>4.3</v>
      </c>
      <c r="P807" s="363">
        <v>1.8</v>
      </c>
      <c r="Q807" s="363" t="s">
        <v>445</v>
      </c>
      <c r="R807" s="363">
        <v>-55</v>
      </c>
      <c r="S807" s="363">
        <v>105</v>
      </c>
      <c r="T807" s="363">
        <v>1</v>
      </c>
      <c r="U807" s="363">
        <v>0</v>
      </c>
      <c r="V807" s="311">
        <v>3000</v>
      </c>
      <c r="W807" s="311">
        <v>0.56335999999999997</v>
      </c>
      <c r="X807" s="366"/>
      <c r="Y807" s="367"/>
      <c r="Z807" s="367"/>
      <c r="AA807" s="364">
        <v>2</v>
      </c>
    </row>
    <row r="808" spans="1:27" ht="14.1" customHeight="1">
      <c r="A808" s="363" t="s">
        <v>5089</v>
      </c>
      <c r="B808" s="365" t="s">
        <v>589</v>
      </c>
      <c r="C808" s="363">
        <v>470</v>
      </c>
      <c r="D808" s="363">
        <v>0.2</v>
      </c>
      <c r="E808" s="363">
        <v>0</v>
      </c>
      <c r="F808" s="363">
        <v>1</v>
      </c>
      <c r="G808" s="363">
        <v>4</v>
      </c>
      <c r="H808" s="363">
        <v>1.8000000000000002E-2</v>
      </c>
      <c r="I808" s="363">
        <v>1.8000000000000002E-2</v>
      </c>
      <c r="J808" s="363">
        <v>1.8000000000000002E-2</v>
      </c>
      <c r="K808" s="363">
        <v>2.2999999999999998</v>
      </c>
      <c r="L808" s="363">
        <v>2.8</v>
      </c>
      <c r="M808" s="363" t="s">
        <v>490</v>
      </c>
      <c r="N808" s="363">
        <v>7.3</v>
      </c>
      <c r="O808" s="363">
        <v>4.3</v>
      </c>
      <c r="P808" s="363">
        <v>2.8</v>
      </c>
      <c r="Q808" s="363" t="s">
        <v>445</v>
      </c>
      <c r="R808" s="363">
        <v>-55</v>
      </c>
      <c r="S808" s="363">
        <v>105</v>
      </c>
      <c r="T808" s="363">
        <v>1</v>
      </c>
      <c r="U808" s="363">
        <v>0</v>
      </c>
      <c r="V808" s="311">
        <v>2500</v>
      </c>
      <c r="W808" s="311">
        <v>0.76815</v>
      </c>
      <c r="X808" s="366"/>
      <c r="Y808" s="367"/>
      <c r="Z808" s="367"/>
      <c r="AA808" s="364">
        <v>2</v>
      </c>
    </row>
    <row r="809" spans="1:27" ht="14.1" customHeight="1">
      <c r="A809" s="363" t="s">
        <v>5089</v>
      </c>
      <c r="B809" s="363" t="s">
        <v>596</v>
      </c>
      <c r="C809" s="363">
        <v>470</v>
      </c>
      <c r="D809" s="363">
        <v>0.2</v>
      </c>
      <c r="E809" s="363">
        <v>0</v>
      </c>
      <c r="F809" s="363">
        <v>1</v>
      </c>
      <c r="G809" s="363">
        <v>6.3</v>
      </c>
      <c r="H809" s="363">
        <v>1.8000000000000002E-2</v>
      </c>
      <c r="I809" s="363">
        <v>1.8000000000000002E-2</v>
      </c>
      <c r="J809" s="363">
        <v>1.8000000000000002E-2</v>
      </c>
      <c r="K809" s="363">
        <v>2.6</v>
      </c>
      <c r="L809" s="363">
        <v>3.5</v>
      </c>
      <c r="M809" s="363" t="s">
        <v>562</v>
      </c>
      <c r="N809" s="363">
        <v>7.3</v>
      </c>
      <c r="O809" s="363">
        <v>4.3</v>
      </c>
      <c r="P809" s="363">
        <v>3.8</v>
      </c>
      <c r="Q809" s="363" t="s">
        <v>445</v>
      </c>
      <c r="R809" s="363">
        <v>-55</v>
      </c>
      <c r="S809" s="363">
        <v>105</v>
      </c>
      <c r="T809" s="363">
        <v>1</v>
      </c>
      <c r="U809" s="363">
        <v>0</v>
      </c>
      <c r="V809" s="311">
        <v>2000</v>
      </c>
      <c r="W809" s="311">
        <v>1.0224899999999999</v>
      </c>
      <c r="X809" s="363"/>
      <c r="Y809" s="363"/>
      <c r="Z809" s="363"/>
      <c r="AA809" s="364">
        <v>2</v>
      </c>
    </row>
    <row r="810" spans="1:27" ht="14.1" customHeight="1">
      <c r="A810" s="363" t="s">
        <v>5089</v>
      </c>
      <c r="B810" s="365" t="s">
        <v>588</v>
      </c>
      <c r="C810" s="363">
        <v>470</v>
      </c>
      <c r="D810" s="363">
        <v>0.2</v>
      </c>
      <c r="E810" s="363">
        <v>0</v>
      </c>
      <c r="F810" s="363">
        <v>1</v>
      </c>
      <c r="G810" s="363">
        <v>4</v>
      </c>
      <c r="H810" s="363">
        <v>2.5000000000000001E-2</v>
      </c>
      <c r="I810" s="363">
        <v>2.5000000000000001E-2</v>
      </c>
      <c r="J810" s="363">
        <v>2.5000000000000001E-2</v>
      </c>
      <c r="K810" s="363">
        <v>2.2999999999999998</v>
      </c>
      <c r="L810" s="363">
        <v>2.4</v>
      </c>
      <c r="M810" s="363" t="s">
        <v>490</v>
      </c>
      <c r="N810" s="363">
        <v>7.3</v>
      </c>
      <c r="O810" s="363">
        <v>4.3</v>
      </c>
      <c r="P810" s="363">
        <v>2.8</v>
      </c>
      <c r="Q810" s="363" t="s">
        <v>445</v>
      </c>
      <c r="R810" s="363">
        <v>-55</v>
      </c>
      <c r="S810" s="363">
        <v>105</v>
      </c>
      <c r="T810" s="363">
        <v>1</v>
      </c>
      <c r="U810" s="363">
        <v>0</v>
      </c>
      <c r="V810" s="311">
        <v>2500</v>
      </c>
      <c r="W810" s="311">
        <v>0.69782</v>
      </c>
      <c r="X810" s="366"/>
      <c r="Y810" s="367"/>
      <c r="Z810" s="367"/>
      <c r="AA810" s="364">
        <v>2</v>
      </c>
    </row>
    <row r="811" spans="1:27" ht="14.1" customHeight="1">
      <c r="A811" s="363" t="s">
        <v>5089</v>
      </c>
      <c r="B811" s="363" t="s">
        <v>595</v>
      </c>
      <c r="C811" s="363">
        <v>470</v>
      </c>
      <c r="D811" s="363">
        <v>0.2</v>
      </c>
      <c r="E811" s="363">
        <v>0</v>
      </c>
      <c r="F811" s="363">
        <v>1</v>
      </c>
      <c r="G811" s="363">
        <v>6.3</v>
      </c>
      <c r="H811" s="363">
        <v>2.5000000000000001E-2</v>
      </c>
      <c r="I811" s="363">
        <v>2.5000000000000001E-2</v>
      </c>
      <c r="J811" s="363">
        <v>2.5000000000000001E-2</v>
      </c>
      <c r="K811" s="363">
        <v>2.6</v>
      </c>
      <c r="L811" s="363">
        <v>3</v>
      </c>
      <c r="M811" s="363" t="s">
        <v>562</v>
      </c>
      <c r="N811" s="363">
        <v>7.3</v>
      </c>
      <c r="O811" s="363">
        <v>4.3</v>
      </c>
      <c r="P811" s="363">
        <v>3.8</v>
      </c>
      <c r="Q811" s="363" t="s">
        <v>445</v>
      </c>
      <c r="R811" s="363">
        <v>-55</v>
      </c>
      <c r="S811" s="363">
        <v>105</v>
      </c>
      <c r="T811" s="363">
        <v>1</v>
      </c>
      <c r="U811" s="363">
        <v>0</v>
      </c>
      <c r="V811" s="311">
        <v>2000</v>
      </c>
      <c r="W811" s="311">
        <v>0.97335000000000005</v>
      </c>
      <c r="X811" s="363"/>
      <c r="Y811" s="363"/>
      <c r="Z811" s="363"/>
      <c r="AA811" s="364">
        <v>2</v>
      </c>
    </row>
    <row r="812" spans="1:27" ht="14.1" customHeight="1">
      <c r="A812" s="363" t="s">
        <v>5089</v>
      </c>
      <c r="B812" s="363" t="s">
        <v>5534</v>
      </c>
      <c r="C812" s="363">
        <v>470</v>
      </c>
      <c r="D812" s="363">
        <v>0.2</v>
      </c>
      <c r="E812" s="363">
        <v>0</v>
      </c>
      <c r="F812" s="363">
        <v>1</v>
      </c>
      <c r="G812" s="363">
        <v>6.3</v>
      </c>
      <c r="H812" s="363">
        <v>3.5000000000000003E-2</v>
      </c>
      <c r="I812" s="363">
        <v>3.5000000000000003E-2</v>
      </c>
      <c r="J812" s="363">
        <v>3.5000000000000003E-2</v>
      </c>
      <c r="K812" s="363">
        <v>2</v>
      </c>
      <c r="L812" s="363">
        <v>1.7</v>
      </c>
      <c r="M812" s="363" t="s">
        <v>5535</v>
      </c>
      <c r="N812" s="363">
        <v>7.3</v>
      </c>
      <c r="O812" s="363">
        <v>4.3</v>
      </c>
      <c r="P812" s="363">
        <v>1.4</v>
      </c>
      <c r="Q812" s="363" t="s">
        <v>445</v>
      </c>
      <c r="R812" s="363">
        <v>-55</v>
      </c>
      <c r="S812" s="363">
        <v>105</v>
      </c>
      <c r="T812" s="363">
        <v>1</v>
      </c>
      <c r="U812" s="363">
        <v>0</v>
      </c>
      <c r="V812" s="311">
        <v>4000</v>
      </c>
      <c r="W812" s="311">
        <v>0.9022</v>
      </c>
      <c r="X812" s="363"/>
      <c r="Y812" s="363"/>
      <c r="Z812" s="363"/>
      <c r="AA812" s="364">
        <v>2</v>
      </c>
    </row>
    <row r="813" spans="1:27" ht="14.1" customHeight="1">
      <c r="A813" s="363" t="s">
        <v>5089</v>
      </c>
      <c r="B813" s="363" t="s">
        <v>5536</v>
      </c>
      <c r="C813" s="363">
        <v>470</v>
      </c>
      <c r="D813" s="363">
        <v>0.2</v>
      </c>
      <c r="E813" s="363">
        <v>0</v>
      </c>
      <c r="F813" s="363">
        <v>1</v>
      </c>
      <c r="G813" s="363">
        <v>25</v>
      </c>
      <c r="H813" s="363">
        <v>0.06</v>
      </c>
      <c r="I813" s="363">
        <v>0.06</v>
      </c>
      <c r="J813" s="363">
        <v>0.06</v>
      </c>
      <c r="K813" s="363">
        <f>MIN(MAX(P813,1),10)</f>
        <v>10</v>
      </c>
      <c r="L813" s="363">
        <v>1.19</v>
      </c>
      <c r="M813" s="363" t="s">
        <v>5205</v>
      </c>
      <c r="N813" s="363">
        <v>10</v>
      </c>
      <c r="O813" s="363">
        <v>10</v>
      </c>
      <c r="P813" s="363">
        <v>10.199999999999999</v>
      </c>
      <c r="Q813" s="363" t="s">
        <v>5141</v>
      </c>
      <c r="R813" s="363">
        <v>-55</v>
      </c>
      <c r="S813" s="363">
        <v>105</v>
      </c>
      <c r="T813" s="363">
        <v>1</v>
      </c>
      <c r="U813" s="363">
        <v>0</v>
      </c>
      <c r="V813" s="311">
        <v>500</v>
      </c>
      <c r="W813" s="311">
        <v>0.38501999999999997</v>
      </c>
      <c r="X813" s="363"/>
      <c r="Y813" s="363"/>
      <c r="Z813" s="363"/>
      <c r="AA813" s="363">
        <v>2</v>
      </c>
    </row>
    <row r="814" spans="1:27" ht="14.1" customHeight="1">
      <c r="A814" s="363" t="s">
        <v>5089</v>
      </c>
      <c r="B814" s="373" t="s">
        <v>5537</v>
      </c>
      <c r="C814" s="373">
        <v>470</v>
      </c>
      <c r="D814" s="368">
        <v>0.2</v>
      </c>
      <c r="E814" s="368">
        <v>0</v>
      </c>
      <c r="F814" s="368">
        <v>1</v>
      </c>
      <c r="G814" s="373">
        <v>2.5</v>
      </c>
      <c r="H814" s="369">
        <v>7.0000000000000007E-2</v>
      </c>
      <c r="I814" s="373">
        <v>7.0000000000000007E-2</v>
      </c>
      <c r="J814" s="373">
        <v>7.0000000000000007E-2</v>
      </c>
      <c r="K814" s="368">
        <v>1.4</v>
      </c>
      <c r="L814" s="368">
        <v>4.18</v>
      </c>
      <c r="M814" s="373" t="s">
        <v>5255</v>
      </c>
      <c r="N814" s="374">
        <v>5</v>
      </c>
      <c r="O814" s="374">
        <v>5</v>
      </c>
      <c r="P814" s="375">
        <v>9</v>
      </c>
      <c r="Q814" s="371" t="s">
        <v>5107</v>
      </c>
      <c r="R814" s="372">
        <v>-55</v>
      </c>
      <c r="S814" s="372">
        <v>105</v>
      </c>
      <c r="T814" s="372">
        <v>0</v>
      </c>
      <c r="U814" s="371">
        <v>2</v>
      </c>
      <c r="V814" s="311">
        <v>1</v>
      </c>
      <c r="W814" s="311">
        <v>1.32</v>
      </c>
      <c r="X814" s="363"/>
      <c r="Y814" s="363"/>
      <c r="Z814" s="324"/>
      <c r="AA814" s="363">
        <v>2</v>
      </c>
    </row>
    <row r="815" spans="1:27" ht="14.1" customHeight="1">
      <c r="A815" s="363" t="s">
        <v>5089</v>
      </c>
      <c r="B815" s="373" t="s">
        <v>5538</v>
      </c>
      <c r="C815" s="373">
        <v>470</v>
      </c>
      <c r="D815" s="368">
        <v>0.2</v>
      </c>
      <c r="E815" s="368">
        <v>0</v>
      </c>
      <c r="F815" s="368">
        <v>1</v>
      </c>
      <c r="G815" s="373">
        <v>6.3</v>
      </c>
      <c r="H815" s="369">
        <v>7.0000000000000007E-2</v>
      </c>
      <c r="I815" s="373">
        <v>7.0000000000000007E-2</v>
      </c>
      <c r="J815" s="373">
        <v>7.0000000000000007E-2</v>
      </c>
      <c r="K815" s="373">
        <v>2</v>
      </c>
      <c r="L815" s="373">
        <v>5.6</v>
      </c>
      <c r="M815" s="373" t="s">
        <v>5258</v>
      </c>
      <c r="N815" s="374">
        <v>6.3</v>
      </c>
      <c r="O815" s="374">
        <v>6.3</v>
      </c>
      <c r="P815" s="375">
        <v>9</v>
      </c>
      <c r="Q815" s="371" t="s">
        <v>5107</v>
      </c>
      <c r="R815" s="372">
        <v>-55</v>
      </c>
      <c r="S815" s="372">
        <v>105</v>
      </c>
      <c r="T815" s="372">
        <v>0</v>
      </c>
      <c r="U815" s="371">
        <v>2.5</v>
      </c>
      <c r="V815" s="311">
        <v>1</v>
      </c>
      <c r="W815" s="311">
        <v>0.82</v>
      </c>
      <c r="X815" s="363"/>
      <c r="Y815" s="363"/>
      <c r="Z815" s="324"/>
      <c r="AA815" s="363">
        <v>2</v>
      </c>
    </row>
    <row r="816" spans="1:27" ht="14.1" customHeight="1">
      <c r="A816" s="363" t="s">
        <v>5089</v>
      </c>
      <c r="B816" s="373" t="s">
        <v>574</v>
      </c>
      <c r="C816" s="373">
        <v>470</v>
      </c>
      <c r="D816" s="368">
        <v>0.2</v>
      </c>
      <c r="E816" s="368">
        <v>0</v>
      </c>
      <c r="F816" s="368">
        <v>1</v>
      </c>
      <c r="G816" s="373">
        <v>6.3</v>
      </c>
      <c r="H816" s="369">
        <v>0.08</v>
      </c>
      <c r="I816" s="373">
        <v>0.08</v>
      </c>
      <c r="J816" s="373">
        <v>0.08</v>
      </c>
      <c r="K816" s="373">
        <v>2.7</v>
      </c>
      <c r="L816" s="373">
        <v>5.7</v>
      </c>
      <c r="M816" s="373" t="s">
        <v>5345</v>
      </c>
      <c r="N816" s="374">
        <v>8</v>
      </c>
      <c r="O816" s="374">
        <v>8</v>
      </c>
      <c r="P816" s="375">
        <v>9</v>
      </c>
      <c r="Q816" s="371" t="s">
        <v>5107</v>
      </c>
      <c r="R816" s="372">
        <v>-55</v>
      </c>
      <c r="S816" s="372">
        <v>105</v>
      </c>
      <c r="T816" s="372">
        <v>0</v>
      </c>
      <c r="U816" s="371">
        <v>3.5</v>
      </c>
      <c r="V816" s="311">
        <v>1</v>
      </c>
      <c r="W816" s="311">
        <v>1</v>
      </c>
      <c r="X816" s="363"/>
      <c r="Y816" s="363"/>
      <c r="Z816" s="324"/>
      <c r="AA816" s="363">
        <v>2</v>
      </c>
    </row>
    <row r="817" spans="1:27" ht="14.1" customHeight="1">
      <c r="A817" s="363" t="s">
        <v>5089</v>
      </c>
      <c r="B817" s="373" t="s">
        <v>575</v>
      </c>
      <c r="C817" s="373">
        <v>470</v>
      </c>
      <c r="D817" s="368">
        <v>0.2</v>
      </c>
      <c r="E817" s="368">
        <v>0</v>
      </c>
      <c r="F817" s="368">
        <v>1</v>
      </c>
      <c r="G817" s="373">
        <v>6.3</v>
      </c>
      <c r="H817" s="369">
        <v>0.08</v>
      </c>
      <c r="I817" s="373">
        <v>0.08</v>
      </c>
      <c r="J817" s="373">
        <v>0.08</v>
      </c>
      <c r="K817" s="373">
        <v>4.0999999999999996</v>
      </c>
      <c r="L817" s="373">
        <v>5.7</v>
      </c>
      <c r="M817" s="373" t="s">
        <v>5539</v>
      </c>
      <c r="N817" s="374">
        <v>8</v>
      </c>
      <c r="O817" s="374">
        <v>8</v>
      </c>
      <c r="P817" s="375">
        <v>13</v>
      </c>
      <c r="Q817" s="371" t="s">
        <v>5107</v>
      </c>
      <c r="R817" s="372">
        <v>-55</v>
      </c>
      <c r="S817" s="372">
        <v>105</v>
      </c>
      <c r="T817" s="372">
        <v>0</v>
      </c>
      <c r="U817" s="371">
        <v>3.5</v>
      </c>
      <c r="V817" s="311">
        <v>1</v>
      </c>
      <c r="W817" s="311">
        <v>1.95</v>
      </c>
      <c r="X817" s="363"/>
      <c r="Y817" s="363"/>
      <c r="Z817" s="324"/>
      <c r="AA817" s="363">
        <v>2</v>
      </c>
    </row>
    <row r="818" spans="1:27" ht="14.1" customHeight="1">
      <c r="A818" s="363" t="s">
        <v>5089</v>
      </c>
      <c r="B818" s="363" t="s">
        <v>5540</v>
      </c>
      <c r="C818" s="363">
        <v>470</v>
      </c>
      <c r="D818" s="363">
        <v>0.2</v>
      </c>
      <c r="E818" s="363">
        <v>0</v>
      </c>
      <c r="F818" s="363">
        <v>1</v>
      </c>
      <c r="G818" s="363">
        <v>6.3</v>
      </c>
      <c r="H818" s="363">
        <v>0.08</v>
      </c>
      <c r="I818" s="363">
        <v>0.08</v>
      </c>
      <c r="J818" s="363">
        <v>0.08</v>
      </c>
      <c r="K818" s="363">
        <f>MIN(MAX(P818,1),10)</f>
        <v>10</v>
      </c>
      <c r="L818" s="363">
        <v>0.85</v>
      </c>
      <c r="M818" s="363" t="s">
        <v>5155</v>
      </c>
      <c r="N818" s="363">
        <v>8</v>
      </c>
      <c r="O818" s="363">
        <v>8</v>
      </c>
      <c r="P818" s="363">
        <v>10.199999999999999</v>
      </c>
      <c r="Q818" s="363" t="s">
        <v>5141</v>
      </c>
      <c r="R818" s="363">
        <v>-55</v>
      </c>
      <c r="S818" s="363">
        <v>105</v>
      </c>
      <c r="T818" s="363">
        <v>1</v>
      </c>
      <c r="U818" s="363">
        <v>0</v>
      </c>
      <c r="V818" s="311">
        <v>500</v>
      </c>
      <c r="W818" s="311">
        <v>0.33245999999999998</v>
      </c>
      <c r="X818" s="363"/>
      <c r="Y818" s="363"/>
      <c r="Z818" s="363"/>
      <c r="AA818" s="363">
        <v>2</v>
      </c>
    </row>
    <row r="819" spans="1:27" ht="14.1" customHeight="1">
      <c r="A819" s="363" t="s">
        <v>5089</v>
      </c>
      <c r="B819" s="363" t="s">
        <v>5541</v>
      </c>
      <c r="C819" s="363">
        <v>470</v>
      </c>
      <c r="D819" s="363">
        <v>0.2</v>
      </c>
      <c r="E819" s="363">
        <v>0</v>
      </c>
      <c r="F819" s="363">
        <v>1</v>
      </c>
      <c r="G819" s="363">
        <v>16</v>
      </c>
      <c r="H819" s="363">
        <v>0.08</v>
      </c>
      <c r="I819" s="363">
        <v>0.08</v>
      </c>
      <c r="J819" s="363">
        <v>0.08</v>
      </c>
      <c r="K819" s="363">
        <f>MIN(MAX(P819,1),10)</f>
        <v>10</v>
      </c>
      <c r="L819" s="363">
        <v>0.85</v>
      </c>
      <c r="M819" s="363" t="s">
        <v>5155</v>
      </c>
      <c r="N819" s="363">
        <v>8</v>
      </c>
      <c r="O819" s="363">
        <v>8</v>
      </c>
      <c r="P819" s="363">
        <v>10.199999999999999</v>
      </c>
      <c r="Q819" s="363" t="s">
        <v>5141</v>
      </c>
      <c r="R819" s="363">
        <v>-55</v>
      </c>
      <c r="S819" s="363">
        <v>105</v>
      </c>
      <c r="T819" s="363">
        <v>1</v>
      </c>
      <c r="U819" s="363">
        <v>0</v>
      </c>
      <c r="V819" s="311">
        <v>500</v>
      </c>
      <c r="W819" s="311">
        <v>0.33526</v>
      </c>
      <c r="X819" s="363"/>
      <c r="Y819" s="363"/>
      <c r="Z819" s="363"/>
      <c r="AA819" s="363">
        <v>2</v>
      </c>
    </row>
    <row r="820" spans="1:27" ht="14.1" customHeight="1">
      <c r="A820" s="363" t="s">
        <v>5089</v>
      </c>
      <c r="B820" s="363" t="s">
        <v>5542</v>
      </c>
      <c r="C820" s="363">
        <v>470</v>
      </c>
      <c r="D820" s="363">
        <v>0.2</v>
      </c>
      <c r="E820" s="363">
        <v>0</v>
      </c>
      <c r="F820" s="363">
        <v>1</v>
      </c>
      <c r="G820" s="363">
        <v>10</v>
      </c>
      <c r="H820" s="363">
        <v>0.08</v>
      </c>
      <c r="I820" s="363">
        <v>0.08</v>
      </c>
      <c r="J820" s="363">
        <v>0.08</v>
      </c>
      <c r="K820" s="363">
        <f>MIN(MAX(P820,1),10)</f>
        <v>10</v>
      </c>
      <c r="L820" s="363">
        <v>0.85</v>
      </c>
      <c r="M820" s="363" t="s">
        <v>5155</v>
      </c>
      <c r="N820" s="363">
        <v>8</v>
      </c>
      <c r="O820" s="363">
        <v>8</v>
      </c>
      <c r="P820" s="363">
        <v>10.199999999999999</v>
      </c>
      <c r="Q820" s="363" t="s">
        <v>5141</v>
      </c>
      <c r="R820" s="363">
        <v>-55</v>
      </c>
      <c r="S820" s="363">
        <v>105</v>
      </c>
      <c r="T820" s="363">
        <v>1</v>
      </c>
      <c r="U820" s="363">
        <v>0</v>
      </c>
      <c r="V820" s="311">
        <v>500</v>
      </c>
      <c r="W820" s="311">
        <v>0.33910000000000001</v>
      </c>
      <c r="X820" s="363"/>
      <c r="Y820" s="363"/>
      <c r="Z820" s="363"/>
      <c r="AA820" s="363">
        <v>2</v>
      </c>
    </row>
    <row r="821" spans="1:27" ht="14.1" customHeight="1">
      <c r="A821" s="363" t="s">
        <v>5089</v>
      </c>
      <c r="B821" s="363" t="s">
        <v>5543</v>
      </c>
      <c r="C821" s="363">
        <v>470</v>
      </c>
      <c r="D821" s="363">
        <v>0.2</v>
      </c>
      <c r="E821" s="363">
        <v>0</v>
      </c>
      <c r="F821" s="363">
        <v>1</v>
      </c>
      <c r="G821" s="363">
        <v>25</v>
      </c>
      <c r="H821" s="363">
        <v>0.08</v>
      </c>
      <c r="I821" s="363">
        <v>0.08</v>
      </c>
      <c r="J821" s="363">
        <v>0.08</v>
      </c>
      <c r="K821" s="363">
        <f>MIN(MAX(P821,1),10)</f>
        <v>10</v>
      </c>
      <c r="L821" s="363">
        <v>0.85</v>
      </c>
      <c r="M821" s="363" t="s">
        <v>5155</v>
      </c>
      <c r="N821" s="363">
        <v>8</v>
      </c>
      <c r="O821" s="363">
        <v>8</v>
      </c>
      <c r="P821" s="363">
        <v>10.199999999999999</v>
      </c>
      <c r="Q821" s="363" t="s">
        <v>5141</v>
      </c>
      <c r="R821" s="363">
        <v>-55</v>
      </c>
      <c r="S821" s="363">
        <v>105</v>
      </c>
      <c r="T821" s="363">
        <v>1</v>
      </c>
      <c r="U821" s="363">
        <v>0</v>
      </c>
      <c r="V821" s="311">
        <v>500</v>
      </c>
      <c r="W821" s="311">
        <v>0.36059999999999998</v>
      </c>
      <c r="X821" s="363"/>
      <c r="Y821" s="363"/>
      <c r="Z821" s="363"/>
      <c r="AA821" s="363">
        <v>2</v>
      </c>
    </row>
    <row r="822" spans="1:27" ht="14.1" customHeight="1">
      <c r="A822" s="363" t="s">
        <v>5089</v>
      </c>
      <c r="B822" s="363" t="s">
        <v>5544</v>
      </c>
      <c r="C822" s="363">
        <v>470</v>
      </c>
      <c r="D822" s="363">
        <v>0.2</v>
      </c>
      <c r="E822" s="363">
        <v>0</v>
      </c>
      <c r="F822" s="363">
        <v>1</v>
      </c>
      <c r="G822" s="363">
        <v>35</v>
      </c>
      <c r="H822" s="363">
        <v>0.08</v>
      </c>
      <c r="I822" s="363">
        <v>0.08</v>
      </c>
      <c r="J822" s="363">
        <v>0.08</v>
      </c>
      <c r="K822" s="363">
        <f>MIN(MAX(P822,1),10)</f>
        <v>10</v>
      </c>
      <c r="L822" s="363">
        <v>1.1000000000000001</v>
      </c>
      <c r="M822" s="363" t="s">
        <v>4531</v>
      </c>
      <c r="N822" s="363">
        <v>16</v>
      </c>
      <c r="O822" s="363">
        <v>16</v>
      </c>
      <c r="P822" s="363">
        <v>16.5</v>
      </c>
      <c r="Q822" s="363" t="s">
        <v>5141</v>
      </c>
      <c r="R822" s="363">
        <v>-40</v>
      </c>
      <c r="S822" s="363">
        <v>125</v>
      </c>
      <c r="T822" s="363">
        <v>1</v>
      </c>
      <c r="U822" s="363">
        <v>0</v>
      </c>
      <c r="V822" s="311">
        <v>125</v>
      </c>
      <c r="W822" s="311">
        <v>1.5504</v>
      </c>
      <c r="X822" s="363"/>
      <c r="Y822" s="363"/>
      <c r="Z822" s="363"/>
      <c r="AA822" s="363">
        <v>2</v>
      </c>
    </row>
    <row r="823" spans="1:27" ht="14.1" customHeight="1">
      <c r="A823" s="363" t="s">
        <v>5089</v>
      </c>
      <c r="B823" s="373" t="s">
        <v>5545</v>
      </c>
      <c r="C823" s="373">
        <v>470</v>
      </c>
      <c r="D823" s="368">
        <v>0.2</v>
      </c>
      <c r="E823" s="368">
        <v>0</v>
      </c>
      <c r="F823" s="368">
        <v>1</v>
      </c>
      <c r="G823" s="373">
        <v>16</v>
      </c>
      <c r="H823" s="369">
        <v>0.1</v>
      </c>
      <c r="I823" s="373">
        <v>0.1</v>
      </c>
      <c r="J823" s="373">
        <v>0.1</v>
      </c>
      <c r="K823" s="368">
        <v>5</v>
      </c>
      <c r="L823" s="368">
        <v>6.1</v>
      </c>
      <c r="M823" s="373" t="s">
        <v>5197</v>
      </c>
      <c r="N823" s="374">
        <v>10</v>
      </c>
      <c r="O823" s="374">
        <v>10</v>
      </c>
      <c r="P823" s="375">
        <v>12.7</v>
      </c>
      <c r="Q823" s="371" t="s">
        <v>5107</v>
      </c>
      <c r="R823" s="372">
        <v>-55</v>
      </c>
      <c r="S823" s="372">
        <v>105</v>
      </c>
      <c r="T823" s="372">
        <v>1</v>
      </c>
      <c r="U823" s="371">
        <v>0</v>
      </c>
      <c r="V823" s="311">
        <v>400</v>
      </c>
      <c r="W823" s="311">
        <v>1.15283</v>
      </c>
      <c r="X823" s="363"/>
      <c r="Y823" s="363"/>
      <c r="Z823" s="324"/>
      <c r="AA823" s="363">
        <v>2</v>
      </c>
    </row>
    <row r="824" spans="1:27" ht="14.1" customHeight="1">
      <c r="A824" s="363" t="s">
        <v>5089</v>
      </c>
      <c r="B824" s="373" t="s">
        <v>571</v>
      </c>
      <c r="C824" s="373">
        <v>470</v>
      </c>
      <c r="D824" s="368">
        <v>0.2</v>
      </c>
      <c r="E824" s="368">
        <v>0</v>
      </c>
      <c r="F824" s="368">
        <v>1</v>
      </c>
      <c r="G824" s="373">
        <v>16</v>
      </c>
      <c r="H824" s="369">
        <v>0.1</v>
      </c>
      <c r="I824" s="373">
        <v>0.1</v>
      </c>
      <c r="J824" s="373">
        <v>0.1</v>
      </c>
      <c r="K824" s="373">
        <v>5.8</v>
      </c>
      <c r="L824" s="373">
        <v>6.1</v>
      </c>
      <c r="M824" s="373" t="s">
        <v>5297</v>
      </c>
      <c r="N824" s="374">
        <v>10</v>
      </c>
      <c r="O824" s="374">
        <v>10</v>
      </c>
      <c r="P824" s="375">
        <v>13</v>
      </c>
      <c r="Q824" s="371" t="s">
        <v>5107</v>
      </c>
      <c r="R824" s="372">
        <v>-55</v>
      </c>
      <c r="S824" s="372">
        <v>105</v>
      </c>
      <c r="T824" s="372">
        <v>0</v>
      </c>
      <c r="U824" s="375">
        <v>5</v>
      </c>
      <c r="V824" s="311">
        <v>1</v>
      </c>
      <c r="W824" s="311">
        <v>1.1599999999999999</v>
      </c>
      <c r="X824" s="363"/>
      <c r="Y824" s="363"/>
      <c r="Z824" s="324"/>
      <c r="AA824" s="363">
        <v>2</v>
      </c>
    </row>
    <row r="825" spans="1:27" ht="14.1" customHeight="1">
      <c r="A825" s="363" t="s">
        <v>5089</v>
      </c>
      <c r="B825" s="363" t="s">
        <v>5546</v>
      </c>
      <c r="C825" s="363">
        <v>470</v>
      </c>
      <c r="D825" s="363">
        <v>0.2</v>
      </c>
      <c r="E825" s="363">
        <v>0</v>
      </c>
      <c r="F825" s="363">
        <v>1</v>
      </c>
      <c r="G825" s="363">
        <v>25</v>
      </c>
      <c r="H825" s="363">
        <v>0.12</v>
      </c>
      <c r="I825" s="363">
        <v>0.12</v>
      </c>
      <c r="J825" s="363">
        <v>0.12</v>
      </c>
      <c r="K825" s="363">
        <f t="shared" ref="K825:K834" si="15">MIN(MAX(P825,1),10)</f>
        <v>10</v>
      </c>
      <c r="L825" s="363">
        <v>0.8</v>
      </c>
      <c r="M825" s="363" t="s">
        <v>5278</v>
      </c>
      <c r="N825" s="363">
        <v>12.5</v>
      </c>
      <c r="O825" s="363">
        <v>12.5</v>
      </c>
      <c r="P825" s="363">
        <v>13.5</v>
      </c>
      <c r="Q825" s="363" t="s">
        <v>5141</v>
      </c>
      <c r="R825" s="363">
        <v>-40</v>
      </c>
      <c r="S825" s="363">
        <v>125</v>
      </c>
      <c r="T825" s="363">
        <v>1</v>
      </c>
      <c r="U825" s="363">
        <v>0</v>
      </c>
      <c r="V825" s="311">
        <v>200</v>
      </c>
      <c r="W825" s="311">
        <v>1.0511999999999999</v>
      </c>
      <c r="X825" s="363"/>
      <c r="Y825" s="363"/>
      <c r="Z825" s="363"/>
      <c r="AA825" s="363">
        <v>2</v>
      </c>
    </row>
    <row r="826" spans="1:27" ht="14.1" customHeight="1">
      <c r="A826" s="363" t="s">
        <v>5089</v>
      </c>
      <c r="B826" s="363" t="s">
        <v>5547</v>
      </c>
      <c r="C826" s="363">
        <v>470</v>
      </c>
      <c r="D826" s="363">
        <v>0.2</v>
      </c>
      <c r="E826" s="363">
        <v>0</v>
      </c>
      <c r="F826" s="363">
        <v>1</v>
      </c>
      <c r="G826" s="363">
        <v>16</v>
      </c>
      <c r="H826" s="363">
        <v>0.12</v>
      </c>
      <c r="I826" s="363">
        <v>0.12</v>
      </c>
      <c r="J826" s="363">
        <v>0.12</v>
      </c>
      <c r="K826" s="363">
        <f t="shared" si="15"/>
        <v>10</v>
      </c>
      <c r="L826" s="363">
        <v>0.8</v>
      </c>
      <c r="M826" s="363" t="s">
        <v>5278</v>
      </c>
      <c r="N826" s="363">
        <v>12.5</v>
      </c>
      <c r="O826" s="363">
        <v>12.5</v>
      </c>
      <c r="P826" s="363">
        <v>13.5</v>
      </c>
      <c r="Q826" s="363" t="s">
        <v>5141</v>
      </c>
      <c r="R826" s="363">
        <v>-40</v>
      </c>
      <c r="S826" s="363">
        <v>125</v>
      </c>
      <c r="T826" s="363">
        <v>1</v>
      </c>
      <c r="U826" s="363">
        <v>0</v>
      </c>
      <c r="V826" s="311">
        <v>200</v>
      </c>
      <c r="W826" s="311">
        <v>1.0722</v>
      </c>
      <c r="X826" s="363"/>
      <c r="Y826" s="363"/>
      <c r="Z826" s="363"/>
      <c r="AA826" s="363">
        <v>2</v>
      </c>
    </row>
    <row r="827" spans="1:27" ht="14.1" customHeight="1">
      <c r="A827" s="363" t="s">
        <v>5089</v>
      </c>
      <c r="B827" s="363" t="s">
        <v>5548</v>
      </c>
      <c r="C827" s="363">
        <v>470</v>
      </c>
      <c r="D827" s="363">
        <v>0.2</v>
      </c>
      <c r="E827" s="363">
        <v>0</v>
      </c>
      <c r="F827" s="363">
        <v>1</v>
      </c>
      <c r="G827" s="363">
        <v>35</v>
      </c>
      <c r="H827" s="363">
        <v>0.12</v>
      </c>
      <c r="I827" s="363">
        <v>0.12</v>
      </c>
      <c r="J827" s="363">
        <v>0.12</v>
      </c>
      <c r="K827" s="363">
        <f t="shared" si="15"/>
        <v>10</v>
      </c>
      <c r="L827" s="363">
        <v>0.8</v>
      </c>
      <c r="M827" s="363" t="s">
        <v>5549</v>
      </c>
      <c r="N827" s="363">
        <v>12.5</v>
      </c>
      <c r="O827" s="363">
        <v>12.5</v>
      </c>
      <c r="P827" s="363">
        <v>13.5</v>
      </c>
      <c r="Q827" s="363" t="s">
        <v>5141</v>
      </c>
      <c r="R827" s="363">
        <v>-40</v>
      </c>
      <c r="S827" s="363">
        <v>125</v>
      </c>
      <c r="T827" s="363">
        <v>1</v>
      </c>
      <c r="U827" s="363">
        <v>0</v>
      </c>
      <c r="V827" s="311">
        <v>200</v>
      </c>
      <c r="W827" s="311">
        <v>1.0988500000000001</v>
      </c>
      <c r="X827" s="363"/>
      <c r="Y827" s="363"/>
      <c r="Z827" s="363"/>
      <c r="AA827" s="363">
        <v>2</v>
      </c>
    </row>
    <row r="828" spans="1:27" ht="14.1" customHeight="1">
      <c r="A828" s="363" t="s">
        <v>5089</v>
      </c>
      <c r="B828" s="363" t="s">
        <v>5550</v>
      </c>
      <c r="C828" s="363">
        <v>470</v>
      </c>
      <c r="D828" s="363">
        <v>0.2</v>
      </c>
      <c r="E828" s="363">
        <v>0</v>
      </c>
      <c r="F828" s="363">
        <v>1</v>
      </c>
      <c r="G828" s="363">
        <v>25</v>
      </c>
      <c r="H828" s="363">
        <v>0.13</v>
      </c>
      <c r="I828" s="363">
        <v>0.13</v>
      </c>
      <c r="J828" s="363">
        <v>0.13</v>
      </c>
      <c r="K828" s="363">
        <f t="shared" si="15"/>
        <v>10</v>
      </c>
      <c r="L828" s="363">
        <v>0.94499999999999995</v>
      </c>
      <c r="M828" s="363" t="s">
        <v>5093</v>
      </c>
      <c r="N828" s="363">
        <v>10</v>
      </c>
      <c r="O828" s="363">
        <v>10</v>
      </c>
      <c r="P828" s="363">
        <v>16</v>
      </c>
      <c r="Q828" s="363" t="s">
        <v>5141</v>
      </c>
      <c r="R828" s="363">
        <v>-40</v>
      </c>
      <c r="S828" s="363">
        <v>135</v>
      </c>
      <c r="T828" s="363">
        <v>0</v>
      </c>
      <c r="U828" s="363">
        <v>5</v>
      </c>
      <c r="V828" s="311">
        <v>1</v>
      </c>
      <c r="W828" s="311">
        <v>1.37</v>
      </c>
      <c r="X828" s="363"/>
      <c r="Y828" s="363"/>
      <c r="Z828" s="363"/>
      <c r="AA828" s="363">
        <v>2</v>
      </c>
    </row>
    <row r="829" spans="1:27" ht="14.1" customHeight="1">
      <c r="A829" s="363" t="s">
        <v>5089</v>
      </c>
      <c r="B829" s="363" t="s">
        <v>5551</v>
      </c>
      <c r="C829" s="363">
        <v>470</v>
      </c>
      <c r="D829" s="363">
        <v>0.2</v>
      </c>
      <c r="E829" s="363">
        <v>0</v>
      </c>
      <c r="F829" s="363">
        <v>1</v>
      </c>
      <c r="G829" s="363">
        <v>10</v>
      </c>
      <c r="H829" s="363">
        <v>0.15</v>
      </c>
      <c r="I829" s="363">
        <v>0.15</v>
      </c>
      <c r="J829" s="363">
        <v>0.15</v>
      </c>
      <c r="K829" s="363">
        <f t="shared" si="15"/>
        <v>10</v>
      </c>
      <c r="L829" s="363">
        <v>0.5</v>
      </c>
      <c r="M829" s="363" t="s">
        <v>5205</v>
      </c>
      <c r="N829" s="363">
        <v>10</v>
      </c>
      <c r="O829" s="363">
        <v>10</v>
      </c>
      <c r="P829" s="363">
        <v>10.199999999999999</v>
      </c>
      <c r="Q829" s="363" t="s">
        <v>5141</v>
      </c>
      <c r="R829" s="363">
        <v>-40</v>
      </c>
      <c r="S829" s="363">
        <v>125</v>
      </c>
      <c r="T829" s="363">
        <v>1</v>
      </c>
      <c r="U829" s="363">
        <v>0</v>
      </c>
      <c r="V829" s="311">
        <v>500</v>
      </c>
      <c r="W829" s="311">
        <v>0.47583999999999999</v>
      </c>
      <c r="X829" s="363"/>
      <c r="Y829" s="363"/>
      <c r="Z829" s="363"/>
      <c r="AA829" s="363">
        <v>2</v>
      </c>
    </row>
    <row r="830" spans="1:27" ht="14.1" customHeight="1">
      <c r="A830" s="363" t="s">
        <v>5089</v>
      </c>
      <c r="B830" s="363" t="s">
        <v>5552</v>
      </c>
      <c r="C830" s="363">
        <v>470</v>
      </c>
      <c r="D830" s="363">
        <v>0.2</v>
      </c>
      <c r="E830" s="363">
        <v>0</v>
      </c>
      <c r="F830" s="363">
        <v>1</v>
      </c>
      <c r="G830" s="363">
        <v>16</v>
      </c>
      <c r="H830" s="363">
        <v>0.15</v>
      </c>
      <c r="I830" s="363">
        <v>0.15</v>
      </c>
      <c r="J830" s="363">
        <v>0.15</v>
      </c>
      <c r="K830" s="363">
        <f t="shared" si="15"/>
        <v>10</v>
      </c>
      <c r="L830" s="363">
        <v>0.5</v>
      </c>
      <c r="M830" s="363" t="s">
        <v>5205</v>
      </c>
      <c r="N830" s="363">
        <v>10</v>
      </c>
      <c r="O830" s="363">
        <v>10</v>
      </c>
      <c r="P830" s="363">
        <v>10.199999999999999</v>
      </c>
      <c r="Q830" s="363" t="s">
        <v>5141</v>
      </c>
      <c r="R830" s="363">
        <v>-40</v>
      </c>
      <c r="S830" s="363">
        <v>125</v>
      </c>
      <c r="T830" s="363">
        <v>1</v>
      </c>
      <c r="U830" s="363">
        <v>0</v>
      </c>
      <c r="V830" s="311">
        <v>500</v>
      </c>
      <c r="W830" s="311">
        <v>0.48533999999999999</v>
      </c>
      <c r="X830" s="363"/>
      <c r="Y830" s="363"/>
      <c r="Z830" s="363"/>
      <c r="AA830" s="363">
        <v>2</v>
      </c>
    </row>
    <row r="831" spans="1:27" ht="14.1" customHeight="1">
      <c r="A831" s="363" t="s">
        <v>5089</v>
      </c>
      <c r="B831" s="363" t="s">
        <v>5553</v>
      </c>
      <c r="C831" s="363">
        <v>470</v>
      </c>
      <c r="D831" s="363">
        <v>0.2</v>
      </c>
      <c r="E831" s="363">
        <v>0</v>
      </c>
      <c r="F831" s="363">
        <v>1</v>
      </c>
      <c r="G831" s="363">
        <v>50</v>
      </c>
      <c r="H831" s="363">
        <v>0.15</v>
      </c>
      <c r="I831" s="363">
        <v>0.15</v>
      </c>
      <c r="J831" s="363">
        <v>0.15</v>
      </c>
      <c r="K831" s="363">
        <f t="shared" si="15"/>
        <v>10</v>
      </c>
      <c r="L831" s="363">
        <v>0.9</v>
      </c>
      <c r="M831" s="363" t="s">
        <v>4531</v>
      </c>
      <c r="N831" s="363">
        <v>16</v>
      </c>
      <c r="O831" s="363">
        <v>16</v>
      </c>
      <c r="P831" s="363">
        <v>16.5</v>
      </c>
      <c r="Q831" s="363" t="s">
        <v>5141</v>
      </c>
      <c r="R831" s="363">
        <v>-40</v>
      </c>
      <c r="S831" s="363">
        <v>125</v>
      </c>
      <c r="T831" s="363">
        <v>1</v>
      </c>
      <c r="U831" s="363">
        <v>0</v>
      </c>
      <c r="V831" s="311">
        <v>125</v>
      </c>
      <c r="W831" s="311">
        <v>1.58144</v>
      </c>
      <c r="X831" s="363"/>
      <c r="Y831" s="363"/>
      <c r="Z831" s="363"/>
      <c r="AA831" s="363">
        <v>2</v>
      </c>
    </row>
    <row r="832" spans="1:27" ht="14.1" customHeight="1">
      <c r="A832" s="363" t="s">
        <v>5089</v>
      </c>
      <c r="B832" s="363" t="s">
        <v>5554</v>
      </c>
      <c r="C832" s="363">
        <v>470</v>
      </c>
      <c r="D832" s="363">
        <v>0.2</v>
      </c>
      <c r="E832" s="363">
        <v>0</v>
      </c>
      <c r="F832" s="363">
        <v>1</v>
      </c>
      <c r="G832" s="363">
        <v>6.3</v>
      </c>
      <c r="H832" s="363">
        <v>0.16</v>
      </c>
      <c r="I832" s="363">
        <v>0.16</v>
      </c>
      <c r="J832" s="363">
        <v>0.16</v>
      </c>
      <c r="K832" s="363">
        <f t="shared" si="15"/>
        <v>7.7</v>
      </c>
      <c r="L832" s="363">
        <v>0.6</v>
      </c>
      <c r="M832" s="363" t="s">
        <v>5130</v>
      </c>
      <c r="N832" s="363">
        <v>6.3</v>
      </c>
      <c r="O832" s="363">
        <v>6.3</v>
      </c>
      <c r="P832" s="363">
        <v>7.7</v>
      </c>
      <c r="Q832" s="363" t="s">
        <v>5141</v>
      </c>
      <c r="R832" s="363">
        <v>-55</v>
      </c>
      <c r="S832" s="363">
        <v>105</v>
      </c>
      <c r="T832" s="363">
        <v>1</v>
      </c>
      <c r="U832" s="363">
        <v>0</v>
      </c>
      <c r="V832" s="311">
        <v>900</v>
      </c>
      <c r="W832" s="311">
        <v>0.25577</v>
      </c>
      <c r="X832" s="363"/>
      <c r="Y832" s="363"/>
      <c r="Z832" s="363"/>
      <c r="AA832" s="363">
        <v>2</v>
      </c>
    </row>
    <row r="833" spans="1:27" ht="14.1" customHeight="1">
      <c r="A833" s="363" t="s">
        <v>5089</v>
      </c>
      <c r="B833" s="363" t="s">
        <v>5555</v>
      </c>
      <c r="C833" s="363">
        <v>470</v>
      </c>
      <c r="D833" s="363">
        <v>0.2</v>
      </c>
      <c r="E833" s="363">
        <v>0</v>
      </c>
      <c r="F833" s="363">
        <v>1</v>
      </c>
      <c r="G833" s="363">
        <v>10</v>
      </c>
      <c r="H833" s="363">
        <v>0.16</v>
      </c>
      <c r="I833" s="363">
        <v>0.16</v>
      </c>
      <c r="J833" s="363">
        <v>0.16</v>
      </c>
      <c r="K833" s="363">
        <f t="shared" si="15"/>
        <v>7.7</v>
      </c>
      <c r="L833" s="363">
        <v>0.6</v>
      </c>
      <c r="M833" s="363" t="s">
        <v>5130</v>
      </c>
      <c r="N833" s="363">
        <v>6.3</v>
      </c>
      <c r="O833" s="363">
        <v>6.3</v>
      </c>
      <c r="P833" s="363">
        <v>7.7</v>
      </c>
      <c r="Q833" s="363" t="s">
        <v>5141</v>
      </c>
      <c r="R833" s="363">
        <v>-55</v>
      </c>
      <c r="S833" s="363">
        <v>105</v>
      </c>
      <c r="T833" s="363">
        <v>1</v>
      </c>
      <c r="U833" s="363">
        <v>0</v>
      </c>
      <c r="V833" s="311">
        <v>900</v>
      </c>
      <c r="W833" s="311">
        <v>0.25577</v>
      </c>
      <c r="X833" s="363"/>
      <c r="Y833" s="363"/>
      <c r="Z833" s="363"/>
      <c r="AA833" s="363">
        <v>2</v>
      </c>
    </row>
    <row r="834" spans="1:27" ht="14.1" customHeight="1">
      <c r="A834" s="363" t="s">
        <v>5089</v>
      </c>
      <c r="B834" s="363" t="s">
        <v>5556</v>
      </c>
      <c r="C834" s="363">
        <v>470</v>
      </c>
      <c r="D834" s="363">
        <v>0.2</v>
      </c>
      <c r="E834" s="363">
        <v>0</v>
      </c>
      <c r="F834" s="363">
        <v>1</v>
      </c>
      <c r="G834" s="363">
        <v>63</v>
      </c>
      <c r="H834" s="363">
        <v>0.18</v>
      </c>
      <c r="I834" s="363">
        <v>0.18</v>
      </c>
      <c r="J834" s="363">
        <v>0.18</v>
      </c>
      <c r="K834" s="363">
        <f t="shared" si="15"/>
        <v>10</v>
      </c>
      <c r="L834" s="363">
        <v>0.5</v>
      </c>
      <c r="M834" s="363" t="s">
        <v>4531</v>
      </c>
      <c r="N834" s="363">
        <v>16</v>
      </c>
      <c r="O834" s="363">
        <v>16</v>
      </c>
      <c r="P834" s="363">
        <v>16.5</v>
      </c>
      <c r="Q834" s="363" t="s">
        <v>5141</v>
      </c>
      <c r="R834" s="363">
        <v>-40</v>
      </c>
      <c r="S834" s="363">
        <v>125</v>
      </c>
      <c r="T834" s="363">
        <v>1</v>
      </c>
      <c r="U834" s="363">
        <v>0</v>
      </c>
      <c r="V834" s="311">
        <v>125</v>
      </c>
      <c r="W834" s="311">
        <v>1.58144</v>
      </c>
      <c r="X834" s="363"/>
      <c r="Y834" s="363"/>
      <c r="Z834" s="363"/>
      <c r="AA834" s="363">
        <v>2</v>
      </c>
    </row>
    <row r="835" spans="1:27" ht="14.1" customHeight="1">
      <c r="A835" s="363" t="s">
        <v>5089</v>
      </c>
      <c r="B835" s="373" t="s">
        <v>5557</v>
      </c>
      <c r="C835" s="373">
        <v>470</v>
      </c>
      <c r="D835" s="368">
        <v>0.2</v>
      </c>
      <c r="E835" s="368">
        <v>0</v>
      </c>
      <c r="F835" s="368">
        <v>1</v>
      </c>
      <c r="G835" s="373">
        <v>6.3</v>
      </c>
      <c r="H835" s="369">
        <v>0.2</v>
      </c>
      <c r="I835" s="373">
        <v>0.2</v>
      </c>
      <c r="J835" s="373">
        <v>0.2</v>
      </c>
      <c r="K835" s="373">
        <v>2</v>
      </c>
      <c r="L835" s="373">
        <v>2.97</v>
      </c>
      <c r="M835" s="373" t="s">
        <v>5558</v>
      </c>
      <c r="N835" s="374">
        <v>6.3</v>
      </c>
      <c r="O835" s="374">
        <v>6.3</v>
      </c>
      <c r="P835" s="375">
        <v>7</v>
      </c>
      <c r="Q835" s="371" t="s">
        <v>5107</v>
      </c>
      <c r="R835" s="372">
        <v>-55</v>
      </c>
      <c r="S835" s="372">
        <v>105</v>
      </c>
      <c r="T835" s="372">
        <v>0</v>
      </c>
      <c r="U835" s="375">
        <v>2.5</v>
      </c>
      <c r="V835" s="311">
        <v>500</v>
      </c>
      <c r="W835" s="311">
        <v>1.1776</v>
      </c>
      <c r="X835" s="363"/>
      <c r="Y835" s="363"/>
      <c r="Z835" s="324"/>
      <c r="AA835" s="363">
        <v>2</v>
      </c>
    </row>
    <row r="836" spans="1:27" ht="14.1" customHeight="1">
      <c r="A836" s="363" t="s">
        <v>5089</v>
      </c>
      <c r="B836" s="363" t="s">
        <v>5559</v>
      </c>
      <c r="C836" s="363">
        <v>470</v>
      </c>
      <c r="D836" s="363">
        <v>0.2</v>
      </c>
      <c r="E836" s="363">
        <v>0</v>
      </c>
      <c r="F836" s="363">
        <v>1</v>
      </c>
      <c r="G836" s="363">
        <v>10</v>
      </c>
      <c r="H836" s="363">
        <v>0.2</v>
      </c>
      <c r="I836" s="363">
        <v>0.2</v>
      </c>
      <c r="J836" s="363">
        <v>0.2</v>
      </c>
      <c r="K836" s="363">
        <f t="shared" ref="K836:K845" si="16">MIN(MAX(P836,1),10)</f>
        <v>10</v>
      </c>
      <c r="L836" s="363">
        <v>0.27</v>
      </c>
      <c r="M836" s="363" t="s">
        <v>5407</v>
      </c>
      <c r="N836" s="363">
        <v>10</v>
      </c>
      <c r="O836" s="363">
        <v>10</v>
      </c>
      <c r="P836" s="363">
        <v>10.199999999999999</v>
      </c>
      <c r="Q836" s="363" t="s">
        <v>5141</v>
      </c>
      <c r="R836" s="363">
        <v>-40</v>
      </c>
      <c r="S836" s="363">
        <v>125</v>
      </c>
      <c r="T836" s="363">
        <v>1</v>
      </c>
      <c r="U836" s="363">
        <v>0</v>
      </c>
      <c r="V836" s="311">
        <v>500</v>
      </c>
      <c r="W836" s="311">
        <v>0.50475999999999999</v>
      </c>
      <c r="X836" s="363"/>
      <c r="Y836" s="363"/>
      <c r="Z836" s="363"/>
      <c r="AA836" s="363">
        <v>2</v>
      </c>
    </row>
    <row r="837" spans="1:27" ht="14.1" customHeight="1">
      <c r="A837" s="363" t="s">
        <v>5089</v>
      </c>
      <c r="B837" s="363" t="s">
        <v>5560</v>
      </c>
      <c r="C837" s="363">
        <v>470</v>
      </c>
      <c r="D837" s="363">
        <v>0.2</v>
      </c>
      <c r="E837" s="363">
        <v>0</v>
      </c>
      <c r="F837" s="363">
        <v>1</v>
      </c>
      <c r="G837" s="363">
        <v>80</v>
      </c>
      <c r="H837" s="363">
        <v>0.28000000000000003</v>
      </c>
      <c r="I837" s="363">
        <v>0.28000000000000003</v>
      </c>
      <c r="J837" s="363">
        <v>0.28000000000000003</v>
      </c>
      <c r="K837" s="363">
        <f t="shared" si="16"/>
        <v>10</v>
      </c>
      <c r="L837" s="363">
        <v>0.4</v>
      </c>
      <c r="M837" s="363" t="s">
        <v>5414</v>
      </c>
      <c r="N837" s="363">
        <v>18</v>
      </c>
      <c r="O837" s="363">
        <v>18</v>
      </c>
      <c r="P837" s="363">
        <v>16.5</v>
      </c>
      <c r="Q837" s="363" t="s">
        <v>5141</v>
      </c>
      <c r="R837" s="363">
        <v>-40</v>
      </c>
      <c r="S837" s="363">
        <v>125</v>
      </c>
      <c r="T837" s="363">
        <v>1</v>
      </c>
      <c r="U837" s="363">
        <v>0</v>
      </c>
      <c r="V837" s="311">
        <v>125</v>
      </c>
      <c r="W837" s="311">
        <v>1.8864799999999999</v>
      </c>
      <c r="X837" s="363"/>
      <c r="Y837" s="363"/>
      <c r="Z837" s="363"/>
      <c r="AA837" s="363">
        <v>2</v>
      </c>
    </row>
    <row r="838" spans="1:27" ht="14.1" customHeight="1">
      <c r="A838" s="363" t="s">
        <v>5089</v>
      </c>
      <c r="B838" s="363" t="s">
        <v>5561</v>
      </c>
      <c r="C838" s="363">
        <v>510</v>
      </c>
      <c r="D838" s="363">
        <v>0.2</v>
      </c>
      <c r="E838" s="363">
        <v>0</v>
      </c>
      <c r="F838" s="363">
        <v>1</v>
      </c>
      <c r="G838" s="363">
        <v>25</v>
      </c>
      <c r="H838" s="363">
        <v>0.13</v>
      </c>
      <c r="I838" s="363">
        <v>0.13</v>
      </c>
      <c r="J838" s="363">
        <v>0.13</v>
      </c>
      <c r="K838" s="363">
        <f t="shared" si="16"/>
        <v>10</v>
      </c>
      <c r="L838" s="363">
        <v>0.94499999999999995</v>
      </c>
      <c r="M838" s="363" t="s">
        <v>5093</v>
      </c>
      <c r="N838" s="363">
        <v>10</v>
      </c>
      <c r="O838" s="363">
        <v>10</v>
      </c>
      <c r="P838" s="363">
        <v>16</v>
      </c>
      <c r="Q838" s="363" t="s">
        <v>5141</v>
      </c>
      <c r="R838" s="363">
        <v>-40</v>
      </c>
      <c r="S838" s="363">
        <v>135</v>
      </c>
      <c r="T838" s="363">
        <v>0</v>
      </c>
      <c r="U838" s="363">
        <v>5</v>
      </c>
      <c r="V838" s="311">
        <v>1</v>
      </c>
      <c r="W838" s="311">
        <v>1.34</v>
      </c>
      <c r="X838" s="363"/>
      <c r="Y838" s="363"/>
      <c r="Z838" s="363"/>
      <c r="AA838" s="363">
        <v>2</v>
      </c>
    </row>
    <row r="839" spans="1:27" ht="14.1" customHeight="1">
      <c r="A839" s="363" t="s">
        <v>5089</v>
      </c>
      <c r="B839" s="363" t="s">
        <v>5562</v>
      </c>
      <c r="C839" s="363">
        <v>560</v>
      </c>
      <c r="D839" s="363">
        <v>0.2</v>
      </c>
      <c r="E839" s="363">
        <v>0</v>
      </c>
      <c r="F839" s="363">
        <v>1</v>
      </c>
      <c r="G839" s="363">
        <v>2</v>
      </c>
      <c r="H839" s="363">
        <v>1.7780535984876901E-3</v>
      </c>
      <c r="I839" s="363">
        <v>2.2372263273600099E-3</v>
      </c>
      <c r="J839" s="363">
        <v>2.7332032158962501E-3</v>
      </c>
      <c r="K839" s="363">
        <f t="shared" si="16"/>
        <v>1.9</v>
      </c>
      <c r="L839" s="363">
        <v>10.199999999999999</v>
      </c>
      <c r="M839" s="363" t="s">
        <v>291</v>
      </c>
      <c r="N839" s="363">
        <v>7.3</v>
      </c>
      <c r="O839" s="363">
        <v>4.3</v>
      </c>
      <c r="P839" s="363">
        <v>1.9</v>
      </c>
      <c r="Q839" s="363" t="s">
        <v>5092</v>
      </c>
      <c r="R839" s="363">
        <v>-55</v>
      </c>
      <c r="S839" s="363">
        <v>105</v>
      </c>
      <c r="T839" s="363">
        <v>1</v>
      </c>
      <c r="U839" s="363"/>
      <c r="V839" s="311">
        <v>3500</v>
      </c>
      <c r="W839" s="311">
        <v>0.75666999999999995</v>
      </c>
      <c r="X839" s="363" t="s">
        <v>5093</v>
      </c>
      <c r="Y839" s="363"/>
      <c r="Z839" s="363"/>
      <c r="AA839" s="363">
        <v>2</v>
      </c>
    </row>
    <row r="840" spans="1:27" ht="14.1" customHeight="1">
      <c r="A840" s="363" t="s">
        <v>5089</v>
      </c>
      <c r="B840" s="363" t="s">
        <v>5563</v>
      </c>
      <c r="C840" s="363">
        <v>560</v>
      </c>
      <c r="D840" s="363">
        <v>0.2</v>
      </c>
      <c r="E840" s="363">
        <v>0</v>
      </c>
      <c r="F840" s="363">
        <v>1</v>
      </c>
      <c r="G840" s="363">
        <v>2</v>
      </c>
      <c r="H840" s="363">
        <v>2.4362920445175199E-3</v>
      </c>
      <c r="I840" s="363">
        <v>2.7213867936232701E-3</v>
      </c>
      <c r="J840" s="363">
        <v>3.26787875578594E-3</v>
      </c>
      <c r="K840" s="363">
        <f t="shared" si="16"/>
        <v>1.9</v>
      </c>
      <c r="L840" s="363">
        <v>10.199999999999999</v>
      </c>
      <c r="M840" s="363" t="s">
        <v>291</v>
      </c>
      <c r="N840" s="363">
        <v>7.3</v>
      </c>
      <c r="O840" s="363">
        <v>4.3</v>
      </c>
      <c r="P840" s="363">
        <v>1.9</v>
      </c>
      <c r="Q840" s="363" t="s">
        <v>5092</v>
      </c>
      <c r="R840" s="363">
        <v>-55</v>
      </c>
      <c r="S840" s="363">
        <v>105</v>
      </c>
      <c r="T840" s="363">
        <v>1</v>
      </c>
      <c r="U840" s="363"/>
      <c r="V840" s="311">
        <v>3500</v>
      </c>
      <c r="W840" s="311">
        <v>0.72023000000000004</v>
      </c>
      <c r="X840" s="363" t="s">
        <v>5093</v>
      </c>
      <c r="Y840" s="363"/>
      <c r="Z840" s="363"/>
      <c r="AA840" s="363">
        <v>2</v>
      </c>
    </row>
    <row r="841" spans="1:27" ht="14.1" customHeight="1">
      <c r="A841" s="363" t="s">
        <v>5089</v>
      </c>
      <c r="B841" s="363" t="s">
        <v>5564</v>
      </c>
      <c r="C841" s="363">
        <v>560</v>
      </c>
      <c r="D841" s="363">
        <v>0.2</v>
      </c>
      <c r="E841" s="363">
        <v>0</v>
      </c>
      <c r="F841" s="363">
        <v>1</v>
      </c>
      <c r="G841" s="363">
        <v>2</v>
      </c>
      <c r="H841" s="363">
        <v>2.4664607195100802E-3</v>
      </c>
      <c r="I841" s="363">
        <v>2.8123292691252999E-3</v>
      </c>
      <c r="J841" s="363">
        <v>3.3892973743222701E-3</v>
      </c>
      <c r="K841" s="363">
        <f t="shared" si="16"/>
        <v>1.9</v>
      </c>
      <c r="L841" s="363">
        <v>8.5</v>
      </c>
      <c r="M841" s="363" t="s">
        <v>291</v>
      </c>
      <c r="N841" s="363">
        <v>7.3</v>
      </c>
      <c r="O841" s="363">
        <v>4.3</v>
      </c>
      <c r="P841" s="363">
        <v>1.9</v>
      </c>
      <c r="Q841" s="363" t="s">
        <v>5092</v>
      </c>
      <c r="R841" s="363">
        <v>-55</v>
      </c>
      <c r="S841" s="363">
        <v>105</v>
      </c>
      <c r="T841" s="363">
        <v>1</v>
      </c>
      <c r="U841" s="363"/>
      <c r="V841" s="311">
        <v>3500</v>
      </c>
      <c r="W841" s="311">
        <v>1.02911</v>
      </c>
      <c r="X841" s="363" t="s">
        <v>5093</v>
      </c>
      <c r="Y841" s="363"/>
      <c r="Z841" s="363"/>
      <c r="AA841" s="363">
        <v>2</v>
      </c>
    </row>
    <row r="842" spans="1:27" ht="14.1" customHeight="1">
      <c r="A842" s="363" t="s">
        <v>5089</v>
      </c>
      <c r="B842" s="363" t="s">
        <v>5565</v>
      </c>
      <c r="C842" s="363">
        <v>560</v>
      </c>
      <c r="D842" s="363">
        <v>0.2</v>
      </c>
      <c r="E842" s="363">
        <v>0</v>
      </c>
      <c r="F842" s="363">
        <v>1</v>
      </c>
      <c r="G842" s="363">
        <v>2</v>
      </c>
      <c r="H842" s="363">
        <v>2.73928765051943E-3</v>
      </c>
      <c r="I842" s="363">
        <v>2.8537232370321802E-3</v>
      </c>
      <c r="J842" s="363">
        <v>3.1103610324169301E-3</v>
      </c>
      <c r="K842" s="363">
        <f t="shared" si="16"/>
        <v>1.9</v>
      </c>
      <c r="L842" s="363">
        <v>8.5</v>
      </c>
      <c r="M842" s="363" t="s">
        <v>291</v>
      </c>
      <c r="N842" s="363">
        <v>7.3</v>
      </c>
      <c r="O842" s="363">
        <v>4.3</v>
      </c>
      <c r="P842" s="363">
        <v>1.9</v>
      </c>
      <c r="Q842" s="363" t="s">
        <v>5092</v>
      </c>
      <c r="R842" s="363">
        <v>-55</v>
      </c>
      <c r="S842" s="363">
        <v>105</v>
      </c>
      <c r="T842" s="363">
        <v>1</v>
      </c>
      <c r="U842" s="363"/>
      <c r="V842" s="311">
        <v>3500</v>
      </c>
      <c r="W842" s="311">
        <v>0.68808999999999998</v>
      </c>
      <c r="X842" s="363" t="s">
        <v>5093</v>
      </c>
      <c r="Y842" s="363"/>
      <c r="Z842" s="363"/>
      <c r="AA842" s="363">
        <v>2</v>
      </c>
    </row>
    <row r="843" spans="1:27" ht="14.1" customHeight="1">
      <c r="A843" s="363" t="s">
        <v>5089</v>
      </c>
      <c r="B843" s="363" t="s">
        <v>5566</v>
      </c>
      <c r="C843" s="363">
        <v>560</v>
      </c>
      <c r="D843" s="363">
        <v>0.2</v>
      </c>
      <c r="E843" s="363">
        <v>0</v>
      </c>
      <c r="F843" s="363">
        <v>1</v>
      </c>
      <c r="G843" s="363">
        <v>2</v>
      </c>
      <c r="H843" s="363">
        <v>3.55921818935047E-3</v>
      </c>
      <c r="I843" s="363">
        <v>3.7026725850175198E-3</v>
      </c>
      <c r="J843" s="363">
        <v>4.0548329813329302E-3</v>
      </c>
      <c r="K843" s="363">
        <f t="shared" si="16"/>
        <v>1.9</v>
      </c>
      <c r="L843" s="363">
        <v>7.5</v>
      </c>
      <c r="M843" s="363" t="s">
        <v>291</v>
      </c>
      <c r="N843" s="363">
        <v>7.3</v>
      </c>
      <c r="O843" s="363">
        <v>4.3</v>
      </c>
      <c r="P843" s="363">
        <v>1.9</v>
      </c>
      <c r="Q843" s="363" t="s">
        <v>5092</v>
      </c>
      <c r="R843" s="363">
        <v>-55</v>
      </c>
      <c r="S843" s="363">
        <v>105</v>
      </c>
      <c r="T843" s="363">
        <v>1</v>
      </c>
      <c r="U843" s="363"/>
      <c r="V843" s="311">
        <v>3500</v>
      </c>
      <c r="W843" s="311">
        <v>0.68808999999999998</v>
      </c>
      <c r="X843" s="363" t="s">
        <v>5093</v>
      </c>
      <c r="Y843" s="363"/>
      <c r="Z843" s="363"/>
      <c r="AA843" s="363">
        <v>2</v>
      </c>
    </row>
    <row r="844" spans="1:27" ht="14.1" customHeight="1">
      <c r="A844" s="363" t="s">
        <v>5089</v>
      </c>
      <c r="B844" s="363" t="s">
        <v>5567</v>
      </c>
      <c r="C844" s="363">
        <v>560</v>
      </c>
      <c r="D844" s="363">
        <v>0.2</v>
      </c>
      <c r="E844" s="363">
        <v>0</v>
      </c>
      <c r="F844" s="363">
        <v>1</v>
      </c>
      <c r="G844" s="363">
        <v>2</v>
      </c>
      <c r="H844" s="363">
        <v>9.5138381010457101E-3</v>
      </c>
      <c r="I844" s="363">
        <v>1.0249600168573601E-2</v>
      </c>
      <c r="J844" s="363">
        <v>1.0821508655127101E-2</v>
      </c>
      <c r="K844" s="363">
        <f t="shared" si="16"/>
        <v>1.9</v>
      </c>
      <c r="L844" s="363">
        <v>5.0999999999999996</v>
      </c>
      <c r="M844" s="363" t="s">
        <v>291</v>
      </c>
      <c r="N844" s="363">
        <v>7.3</v>
      </c>
      <c r="O844" s="363">
        <v>4.3</v>
      </c>
      <c r="P844" s="363">
        <v>1.9</v>
      </c>
      <c r="Q844" s="363" t="s">
        <v>5092</v>
      </c>
      <c r="R844" s="363">
        <v>-55</v>
      </c>
      <c r="S844" s="363">
        <v>105</v>
      </c>
      <c r="T844" s="363">
        <v>1</v>
      </c>
      <c r="U844" s="363"/>
      <c r="V844" s="311">
        <v>3500</v>
      </c>
      <c r="W844" s="311">
        <v>0.65239999999999998</v>
      </c>
      <c r="X844" s="363" t="s">
        <v>5093</v>
      </c>
      <c r="Y844" s="363"/>
      <c r="Z844" s="363"/>
      <c r="AA844" s="363">
        <v>2</v>
      </c>
    </row>
    <row r="845" spans="1:27" ht="14.1" customHeight="1">
      <c r="A845" s="363" t="s">
        <v>5089</v>
      </c>
      <c r="B845" s="363" t="s">
        <v>5568</v>
      </c>
      <c r="C845" s="363">
        <v>560</v>
      </c>
      <c r="D845" s="363">
        <v>0.2</v>
      </c>
      <c r="E845" s="363">
        <v>0</v>
      </c>
      <c r="F845" s="363">
        <v>1</v>
      </c>
      <c r="G845" s="363">
        <v>35</v>
      </c>
      <c r="H845" s="363">
        <v>0.06</v>
      </c>
      <c r="I845" s="363">
        <v>0.06</v>
      </c>
      <c r="J845" s="363">
        <v>0.06</v>
      </c>
      <c r="K845" s="363">
        <f t="shared" si="16"/>
        <v>10</v>
      </c>
      <c r="L845" s="363">
        <v>1.19</v>
      </c>
      <c r="M845" s="363" t="s">
        <v>5205</v>
      </c>
      <c r="N845" s="363">
        <v>10</v>
      </c>
      <c r="O845" s="363">
        <v>10</v>
      </c>
      <c r="P845" s="363">
        <v>10.199999999999999</v>
      </c>
      <c r="Q845" s="363" t="s">
        <v>5141</v>
      </c>
      <c r="R845" s="363">
        <v>-55</v>
      </c>
      <c r="S845" s="363">
        <v>105</v>
      </c>
      <c r="T845" s="363">
        <v>1</v>
      </c>
      <c r="U845" s="363">
        <v>0</v>
      </c>
      <c r="V845" s="311">
        <v>500</v>
      </c>
      <c r="W845" s="311">
        <v>0.49124000000000001</v>
      </c>
      <c r="X845" s="363"/>
      <c r="Y845" s="363"/>
      <c r="Z845" s="363"/>
      <c r="AA845" s="363">
        <v>2</v>
      </c>
    </row>
    <row r="846" spans="1:27" ht="14.1" customHeight="1">
      <c r="A846" s="363" t="s">
        <v>5089</v>
      </c>
      <c r="B846" s="373" t="s">
        <v>5569</v>
      </c>
      <c r="C846" s="373">
        <v>560</v>
      </c>
      <c r="D846" s="368">
        <v>0.2</v>
      </c>
      <c r="E846" s="368">
        <v>0</v>
      </c>
      <c r="F846" s="368">
        <v>1</v>
      </c>
      <c r="G846" s="373">
        <v>2.5</v>
      </c>
      <c r="H846" s="369">
        <v>7.0000000000000007E-2</v>
      </c>
      <c r="I846" s="373">
        <v>7.0000000000000007E-2</v>
      </c>
      <c r="J846" s="373">
        <v>7.0000000000000007E-2</v>
      </c>
      <c r="K846" s="368">
        <v>1.4</v>
      </c>
      <c r="L846" s="368">
        <v>4.18</v>
      </c>
      <c r="M846" s="373" t="s">
        <v>5255</v>
      </c>
      <c r="N846" s="374">
        <v>5</v>
      </c>
      <c r="O846" s="374">
        <v>5</v>
      </c>
      <c r="P846" s="375">
        <v>9</v>
      </c>
      <c r="Q846" s="371" t="s">
        <v>5107</v>
      </c>
      <c r="R846" s="372">
        <v>-55</v>
      </c>
      <c r="S846" s="372">
        <v>105</v>
      </c>
      <c r="T846" s="372">
        <v>0</v>
      </c>
      <c r="U846" s="371">
        <v>2</v>
      </c>
      <c r="V846" s="311">
        <v>1</v>
      </c>
      <c r="W846" s="311">
        <v>1.34</v>
      </c>
      <c r="X846" s="363"/>
      <c r="Y846" s="363"/>
      <c r="Z846" s="324"/>
      <c r="AA846" s="363">
        <v>2</v>
      </c>
    </row>
    <row r="847" spans="1:27" ht="14.1" customHeight="1">
      <c r="A847" s="363" t="s">
        <v>5089</v>
      </c>
      <c r="B847" s="373" t="s">
        <v>5570</v>
      </c>
      <c r="C847" s="373">
        <v>560</v>
      </c>
      <c r="D847" s="368">
        <v>0.2</v>
      </c>
      <c r="E847" s="368">
        <v>0</v>
      </c>
      <c r="F847" s="368">
        <v>1</v>
      </c>
      <c r="G847" s="373">
        <v>6.3</v>
      </c>
      <c r="H847" s="369">
        <v>7.0000000000000007E-2</v>
      </c>
      <c r="I847" s="373">
        <v>7.0000000000000007E-2</v>
      </c>
      <c r="J847" s="373">
        <v>7.0000000000000007E-2</v>
      </c>
      <c r="K847" s="373">
        <v>2</v>
      </c>
      <c r="L847" s="373">
        <v>5.6</v>
      </c>
      <c r="M847" s="373" t="s">
        <v>5258</v>
      </c>
      <c r="N847" s="374">
        <v>6.3</v>
      </c>
      <c r="O847" s="374">
        <v>6.3</v>
      </c>
      <c r="P847" s="375">
        <v>9</v>
      </c>
      <c r="Q847" s="371" t="s">
        <v>5107</v>
      </c>
      <c r="R847" s="372">
        <v>-55</v>
      </c>
      <c r="S847" s="372">
        <v>105</v>
      </c>
      <c r="T847" s="372">
        <v>0</v>
      </c>
      <c r="U847" s="371">
        <v>2.5</v>
      </c>
      <c r="V847" s="311">
        <v>1</v>
      </c>
      <c r="W847" s="311">
        <v>0.8</v>
      </c>
      <c r="X847" s="363"/>
      <c r="Y847" s="363"/>
      <c r="Z847" s="324"/>
      <c r="AA847" s="363">
        <v>2</v>
      </c>
    </row>
    <row r="848" spans="1:27" ht="14.1" customHeight="1">
      <c r="A848" s="363" t="s">
        <v>5089</v>
      </c>
      <c r="B848" s="373" t="s">
        <v>5571</v>
      </c>
      <c r="C848" s="373">
        <v>560</v>
      </c>
      <c r="D848" s="368">
        <v>0.2</v>
      </c>
      <c r="E848" s="368">
        <v>0</v>
      </c>
      <c r="F848" s="368">
        <v>1</v>
      </c>
      <c r="G848" s="373">
        <v>2.5</v>
      </c>
      <c r="H848" s="369">
        <v>7.0000000000000007E-2</v>
      </c>
      <c r="I848" s="373">
        <v>7.0000000000000007E-2</v>
      </c>
      <c r="J848" s="373">
        <v>7.0000000000000007E-2</v>
      </c>
      <c r="K848" s="368">
        <v>2</v>
      </c>
      <c r="L848" s="368">
        <v>5.6</v>
      </c>
      <c r="M848" s="373" t="s">
        <v>5258</v>
      </c>
      <c r="N848" s="374">
        <v>6.3</v>
      </c>
      <c r="O848" s="374">
        <v>6.3</v>
      </c>
      <c r="P848" s="375">
        <v>9</v>
      </c>
      <c r="Q848" s="371" t="s">
        <v>5107</v>
      </c>
      <c r="R848" s="372">
        <v>-55</v>
      </c>
      <c r="S848" s="372">
        <v>105</v>
      </c>
      <c r="T848" s="372">
        <v>0</v>
      </c>
      <c r="U848" s="375">
        <v>2.5</v>
      </c>
      <c r="V848" s="311">
        <v>1</v>
      </c>
      <c r="W848" s="311">
        <v>0.82</v>
      </c>
      <c r="X848" s="363"/>
      <c r="Y848" s="363"/>
      <c r="Z848" s="324"/>
      <c r="AA848" s="363">
        <v>2</v>
      </c>
    </row>
    <row r="849" spans="1:27" ht="14.1" customHeight="1">
      <c r="A849" s="363" t="s">
        <v>5089</v>
      </c>
      <c r="B849" s="373" t="s">
        <v>5572</v>
      </c>
      <c r="C849" s="373">
        <v>560</v>
      </c>
      <c r="D849" s="368">
        <v>0.2</v>
      </c>
      <c r="E849" s="368">
        <v>0</v>
      </c>
      <c r="F849" s="368">
        <v>1</v>
      </c>
      <c r="G849" s="373">
        <v>4</v>
      </c>
      <c r="H849" s="369">
        <v>7.0000000000000007E-2</v>
      </c>
      <c r="I849" s="373">
        <v>7.0000000000000007E-2</v>
      </c>
      <c r="J849" s="373">
        <v>7.0000000000000007E-2</v>
      </c>
      <c r="K849" s="373">
        <v>2</v>
      </c>
      <c r="L849" s="373">
        <v>5.6</v>
      </c>
      <c r="M849" s="373" t="s">
        <v>5258</v>
      </c>
      <c r="N849" s="374">
        <v>6.3</v>
      </c>
      <c r="O849" s="374">
        <v>6.3</v>
      </c>
      <c r="P849" s="375">
        <v>9</v>
      </c>
      <c r="Q849" s="371" t="s">
        <v>5107</v>
      </c>
      <c r="R849" s="372">
        <v>-55</v>
      </c>
      <c r="S849" s="372">
        <v>105</v>
      </c>
      <c r="T849" s="372">
        <v>0</v>
      </c>
      <c r="U849" s="371">
        <v>2.5</v>
      </c>
      <c r="V849" s="311">
        <v>1</v>
      </c>
      <c r="W849" s="311">
        <v>0.82</v>
      </c>
      <c r="X849" s="363"/>
      <c r="Y849" s="363"/>
      <c r="Z849" s="324"/>
      <c r="AA849" s="363">
        <v>2</v>
      </c>
    </row>
    <row r="850" spans="1:27" ht="14.1" customHeight="1">
      <c r="A850" s="363" t="s">
        <v>5089</v>
      </c>
      <c r="B850" s="373" t="s">
        <v>599</v>
      </c>
      <c r="C850" s="373">
        <v>560</v>
      </c>
      <c r="D850" s="368">
        <v>0.2</v>
      </c>
      <c r="E850" s="368">
        <v>0</v>
      </c>
      <c r="F850" s="368">
        <v>1</v>
      </c>
      <c r="G850" s="373">
        <v>4</v>
      </c>
      <c r="H850" s="369">
        <v>7.0000000000000007E-2</v>
      </c>
      <c r="I850" s="373">
        <v>7.0000000000000007E-2</v>
      </c>
      <c r="J850" s="373">
        <v>7.0000000000000007E-2</v>
      </c>
      <c r="K850" s="373">
        <v>2.7</v>
      </c>
      <c r="L850" s="373">
        <v>6.1</v>
      </c>
      <c r="M850" s="373" t="s">
        <v>5345</v>
      </c>
      <c r="N850" s="374">
        <v>8</v>
      </c>
      <c r="O850" s="374">
        <v>8</v>
      </c>
      <c r="P850" s="375">
        <v>9</v>
      </c>
      <c r="Q850" s="371" t="s">
        <v>5107</v>
      </c>
      <c r="R850" s="372">
        <v>-55</v>
      </c>
      <c r="S850" s="372">
        <v>105</v>
      </c>
      <c r="T850" s="372">
        <v>0</v>
      </c>
      <c r="U850" s="371">
        <v>3.5</v>
      </c>
      <c r="V850" s="311">
        <v>1</v>
      </c>
      <c r="W850" s="311">
        <v>1</v>
      </c>
      <c r="X850" s="363"/>
      <c r="Y850" s="363"/>
      <c r="Z850" s="324"/>
      <c r="AA850" s="363">
        <v>2</v>
      </c>
    </row>
    <row r="851" spans="1:27" ht="14.1" customHeight="1">
      <c r="A851" s="363" t="s">
        <v>5089</v>
      </c>
      <c r="B851" s="373" t="s">
        <v>5573</v>
      </c>
      <c r="C851" s="373">
        <v>560</v>
      </c>
      <c r="D851" s="368">
        <v>0.2</v>
      </c>
      <c r="E851" s="368">
        <v>0</v>
      </c>
      <c r="F851" s="368">
        <v>1</v>
      </c>
      <c r="G851" s="373">
        <v>6.3</v>
      </c>
      <c r="H851" s="369">
        <v>7.0000000000000007E-2</v>
      </c>
      <c r="I851" s="373">
        <v>7.0000000000000007E-2</v>
      </c>
      <c r="J851" s="373">
        <v>7.0000000000000007E-2</v>
      </c>
      <c r="K851" s="373">
        <v>2.7</v>
      </c>
      <c r="L851" s="373">
        <v>6.1</v>
      </c>
      <c r="M851" s="373" t="s">
        <v>5345</v>
      </c>
      <c r="N851" s="374">
        <v>8</v>
      </c>
      <c r="O851" s="374">
        <v>8</v>
      </c>
      <c r="P851" s="375">
        <v>9</v>
      </c>
      <c r="Q851" s="371" t="s">
        <v>5107</v>
      </c>
      <c r="R851" s="372">
        <v>-55</v>
      </c>
      <c r="S851" s="372">
        <v>105</v>
      </c>
      <c r="T851" s="372">
        <v>0</v>
      </c>
      <c r="U851" s="375">
        <v>3.5</v>
      </c>
      <c r="V851" s="311">
        <v>1</v>
      </c>
      <c r="W851" s="311">
        <v>1.02</v>
      </c>
      <c r="X851" s="363"/>
      <c r="Y851" s="363"/>
      <c r="Z851" s="324"/>
      <c r="AA851" s="363">
        <v>2</v>
      </c>
    </row>
    <row r="852" spans="1:27" ht="14.1" customHeight="1">
      <c r="A852" s="363" t="s">
        <v>5089</v>
      </c>
      <c r="B852" s="373" t="s">
        <v>601</v>
      </c>
      <c r="C852" s="373">
        <v>560</v>
      </c>
      <c r="D852" s="368">
        <v>0.2</v>
      </c>
      <c r="E852" s="368">
        <v>0</v>
      </c>
      <c r="F852" s="368">
        <v>1</v>
      </c>
      <c r="G852" s="373">
        <v>4</v>
      </c>
      <c r="H852" s="369">
        <v>7.0000000000000007E-2</v>
      </c>
      <c r="I852" s="373">
        <v>7.0000000000000007E-2</v>
      </c>
      <c r="J852" s="373">
        <v>7.0000000000000007E-2</v>
      </c>
      <c r="K852" s="373">
        <v>4.0999999999999996</v>
      </c>
      <c r="L852" s="373">
        <v>6.1</v>
      </c>
      <c r="M852" s="373" t="s">
        <v>5539</v>
      </c>
      <c r="N852" s="374">
        <v>8</v>
      </c>
      <c r="O852" s="374">
        <v>8</v>
      </c>
      <c r="P852" s="375">
        <v>13</v>
      </c>
      <c r="Q852" s="371" t="s">
        <v>5107</v>
      </c>
      <c r="R852" s="372">
        <v>-55</v>
      </c>
      <c r="S852" s="372">
        <v>105</v>
      </c>
      <c r="T852" s="372">
        <v>0</v>
      </c>
      <c r="U852" s="371">
        <v>3.5</v>
      </c>
      <c r="V852" s="311">
        <v>1</v>
      </c>
      <c r="W852" s="311">
        <v>1.07</v>
      </c>
      <c r="X852" s="363"/>
      <c r="Y852" s="363"/>
      <c r="Z852" s="324"/>
      <c r="AA852" s="363">
        <v>2</v>
      </c>
    </row>
    <row r="853" spans="1:27" ht="14.1" customHeight="1">
      <c r="A853" s="363" t="s">
        <v>5089</v>
      </c>
      <c r="B853" s="373" t="s">
        <v>600</v>
      </c>
      <c r="C853" s="373">
        <v>560</v>
      </c>
      <c r="D853" s="368">
        <v>0.2</v>
      </c>
      <c r="E853" s="368">
        <v>0</v>
      </c>
      <c r="F853" s="368">
        <v>1</v>
      </c>
      <c r="G853" s="373">
        <v>2.5</v>
      </c>
      <c r="H853" s="369">
        <v>0.08</v>
      </c>
      <c r="I853" s="373">
        <v>0.08</v>
      </c>
      <c r="J853" s="373">
        <v>0.08</v>
      </c>
      <c r="K853" s="368">
        <v>2.7</v>
      </c>
      <c r="L853" s="368">
        <v>4.7</v>
      </c>
      <c r="M853" s="373" t="s">
        <v>5345</v>
      </c>
      <c r="N853" s="374">
        <v>8</v>
      </c>
      <c r="O853" s="374">
        <v>8</v>
      </c>
      <c r="P853" s="375">
        <v>9</v>
      </c>
      <c r="Q853" s="371" t="s">
        <v>5107</v>
      </c>
      <c r="R853" s="372">
        <v>-55</v>
      </c>
      <c r="S853" s="372">
        <v>105</v>
      </c>
      <c r="T853" s="372">
        <v>0</v>
      </c>
      <c r="U853" s="375">
        <v>3.5</v>
      </c>
      <c r="V853" s="311">
        <v>1</v>
      </c>
      <c r="W853" s="311">
        <v>1</v>
      </c>
      <c r="X853" s="363"/>
      <c r="Y853" s="363"/>
      <c r="Z853" s="324"/>
      <c r="AA853" s="363">
        <v>2</v>
      </c>
    </row>
    <row r="854" spans="1:27" ht="14.1" customHeight="1">
      <c r="A854" s="363" t="s">
        <v>5089</v>
      </c>
      <c r="B854" s="363" t="s">
        <v>5574</v>
      </c>
      <c r="C854" s="363">
        <v>560</v>
      </c>
      <c r="D854" s="363">
        <v>0.2</v>
      </c>
      <c r="E854" s="363">
        <v>0</v>
      </c>
      <c r="F854" s="363">
        <v>1</v>
      </c>
      <c r="G854" s="363">
        <v>25</v>
      </c>
      <c r="H854" s="363">
        <v>0.08</v>
      </c>
      <c r="I854" s="363">
        <v>0.08</v>
      </c>
      <c r="J854" s="363">
        <v>0.08</v>
      </c>
      <c r="K854" s="363">
        <f>MIN(MAX(P854,1),10)</f>
        <v>10</v>
      </c>
      <c r="L854" s="363">
        <v>0.85</v>
      </c>
      <c r="M854" s="363" t="s">
        <v>5407</v>
      </c>
      <c r="N854" s="363">
        <v>10</v>
      </c>
      <c r="O854" s="363">
        <v>10</v>
      </c>
      <c r="P854" s="363">
        <v>10.199999999999999</v>
      </c>
      <c r="Q854" s="363" t="s">
        <v>5141</v>
      </c>
      <c r="R854" s="363">
        <v>-55</v>
      </c>
      <c r="S854" s="363">
        <v>105</v>
      </c>
      <c r="T854" s="363">
        <v>1</v>
      </c>
      <c r="U854" s="363">
        <v>0</v>
      </c>
      <c r="V854" s="311">
        <v>500</v>
      </c>
      <c r="W854" s="311">
        <v>0.42371999999999999</v>
      </c>
      <c r="X854" s="363"/>
      <c r="Y854" s="363"/>
      <c r="Z854" s="363"/>
      <c r="AA854" s="363">
        <v>2</v>
      </c>
    </row>
    <row r="855" spans="1:27" ht="14.1" customHeight="1">
      <c r="A855" s="363" t="s">
        <v>5089</v>
      </c>
      <c r="B855" s="373" t="s">
        <v>603</v>
      </c>
      <c r="C855" s="373">
        <v>560</v>
      </c>
      <c r="D855" s="368">
        <v>0.2</v>
      </c>
      <c r="E855" s="368">
        <v>0</v>
      </c>
      <c r="F855" s="368">
        <v>1</v>
      </c>
      <c r="G855" s="373">
        <v>4</v>
      </c>
      <c r="H855" s="369">
        <v>0.09</v>
      </c>
      <c r="I855" s="373">
        <v>0.09</v>
      </c>
      <c r="J855" s="373">
        <v>0.09</v>
      </c>
      <c r="K855" s="373">
        <v>4.4000000000000004</v>
      </c>
      <c r="L855" s="373">
        <v>5.38</v>
      </c>
      <c r="M855" s="373" t="s">
        <v>5171</v>
      </c>
      <c r="N855" s="374">
        <v>8</v>
      </c>
      <c r="O855" s="374">
        <v>8</v>
      </c>
      <c r="P855" s="375">
        <v>12</v>
      </c>
      <c r="Q855" s="371" t="s">
        <v>5107</v>
      </c>
      <c r="R855" s="372">
        <v>-55</v>
      </c>
      <c r="S855" s="372">
        <v>105</v>
      </c>
      <c r="T855" s="372">
        <v>1</v>
      </c>
      <c r="U855" s="371">
        <v>0</v>
      </c>
      <c r="V855" s="311">
        <v>400</v>
      </c>
      <c r="W855" s="311">
        <v>1.0117799999999999</v>
      </c>
      <c r="X855" s="363"/>
      <c r="Y855" s="363"/>
      <c r="Z855" s="324"/>
      <c r="AA855" s="363">
        <v>2</v>
      </c>
    </row>
    <row r="856" spans="1:27" ht="14.1" customHeight="1">
      <c r="A856" s="363" t="s">
        <v>5089</v>
      </c>
      <c r="B856" s="373" t="s">
        <v>5575</v>
      </c>
      <c r="C856" s="373">
        <v>560</v>
      </c>
      <c r="D856" s="368">
        <v>0.2</v>
      </c>
      <c r="E856" s="368">
        <v>0</v>
      </c>
      <c r="F856" s="368">
        <v>1</v>
      </c>
      <c r="G856" s="373">
        <v>2.5</v>
      </c>
      <c r="H856" s="369">
        <v>0.1</v>
      </c>
      <c r="I856" s="373">
        <v>0.1</v>
      </c>
      <c r="J856" s="373">
        <v>0.1</v>
      </c>
      <c r="K856" s="368">
        <v>2.5</v>
      </c>
      <c r="L856" s="368">
        <v>3.9</v>
      </c>
      <c r="M856" s="373" t="s">
        <v>5106</v>
      </c>
      <c r="N856" s="374">
        <v>6.3</v>
      </c>
      <c r="O856" s="374">
        <v>6.3</v>
      </c>
      <c r="P856" s="375">
        <v>6</v>
      </c>
      <c r="Q856" s="371" t="s">
        <v>5107</v>
      </c>
      <c r="R856" s="372">
        <v>-55</v>
      </c>
      <c r="S856" s="372">
        <v>105</v>
      </c>
      <c r="T856" s="372">
        <v>0</v>
      </c>
      <c r="U856" s="371">
        <v>2.5</v>
      </c>
      <c r="V856" s="311">
        <v>500</v>
      </c>
      <c r="W856" s="311">
        <v>0.41842000000000001</v>
      </c>
      <c r="X856" s="363"/>
      <c r="Y856" s="363"/>
      <c r="Z856" s="324"/>
      <c r="AA856" s="363">
        <v>2</v>
      </c>
    </row>
    <row r="857" spans="1:27" ht="14.1" customHeight="1">
      <c r="A857" s="363" t="s">
        <v>5089</v>
      </c>
      <c r="B857" s="368" t="s">
        <v>5576</v>
      </c>
      <c r="C857" s="368">
        <v>560</v>
      </c>
      <c r="D857" s="368">
        <v>0.2</v>
      </c>
      <c r="E857" s="368">
        <v>0</v>
      </c>
      <c r="F857" s="368">
        <v>1</v>
      </c>
      <c r="G857" s="368">
        <v>20</v>
      </c>
      <c r="H857" s="369">
        <v>0.12</v>
      </c>
      <c r="I857" s="368">
        <v>0.12</v>
      </c>
      <c r="J857" s="368">
        <v>0.12</v>
      </c>
      <c r="K857" s="368">
        <v>5</v>
      </c>
      <c r="L857" s="368">
        <v>5.4</v>
      </c>
      <c r="M857" s="368" t="s">
        <v>5197</v>
      </c>
      <c r="N857" s="370">
        <v>10</v>
      </c>
      <c r="O857" s="370">
        <v>10</v>
      </c>
      <c r="P857" s="371">
        <v>12.7</v>
      </c>
      <c r="Q857" s="371" t="s">
        <v>5107</v>
      </c>
      <c r="R857" s="372">
        <v>-55</v>
      </c>
      <c r="S857" s="372">
        <v>105</v>
      </c>
      <c r="T857" s="372">
        <v>1</v>
      </c>
      <c r="U857" s="371">
        <v>0</v>
      </c>
      <c r="V857" s="311">
        <v>400</v>
      </c>
      <c r="W857" s="311">
        <v>0.90558000000000005</v>
      </c>
      <c r="X857" s="363"/>
      <c r="Y857" s="363"/>
      <c r="Z857" s="324"/>
      <c r="AA857" s="363">
        <v>2</v>
      </c>
    </row>
    <row r="858" spans="1:27" ht="14.1" customHeight="1">
      <c r="A858" s="363" t="s">
        <v>5089</v>
      </c>
      <c r="B858" s="368" t="s">
        <v>5577</v>
      </c>
      <c r="C858" s="368">
        <v>560</v>
      </c>
      <c r="D858" s="368">
        <v>0.2</v>
      </c>
      <c r="E858" s="368">
        <v>0</v>
      </c>
      <c r="F858" s="368">
        <v>1</v>
      </c>
      <c r="G858" s="368">
        <v>20</v>
      </c>
      <c r="H858" s="369">
        <v>0.12</v>
      </c>
      <c r="I858" s="368">
        <v>0.12</v>
      </c>
      <c r="J858" s="368">
        <v>0.12</v>
      </c>
      <c r="K858" s="368">
        <v>5.8</v>
      </c>
      <c r="L858" s="368">
        <v>5.4</v>
      </c>
      <c r="M858" s="368" t="s">
        <v>5297</v>
      </c>
      <c r="N858" s="370">
        <v>10</v>
      </c>
      <c r="O858" s="370">
        <v>10</v>
      </c>
      <c r="P858" s="371">
        <v>13</v>
      </c>
      <c r="Q858" s="371" t="s">
        <v>5107</v>
      </c>
      <c r="R858" s="372">
        <v>-55</v>
      </c>
      <c r="S858" s="372">
        <v>105</v>
      </c>
      <c r="T858" s="372">
        <v>0</v>
      </c>
      <c r="U858" s="371">
        <v>5</v>
      </c>
      <c r="V858" s="311">
        <v>1</v>
      </c>
      <c r="W858" s="311">
        <v>1.9</v>
      </c>
      <c r="X858" s="363"/>
      <c r="Y858" s="363"/>
      <c r="Z858" s="324"/>
      <c r="AA858" s="363">
        <v>2</v>
      </c>
    </row>
    <row r="859" spans="1:27" ht="14.1" customHeight="1">
      <c r="A859" s="363" t="s">
        <v>5089</v>
      </c>
      <c r="B859" s="368" t="s">
        <v>5578</v>
      </c>
      <c r="C859" s="368">
        <v>560</v>
      </c>
      <c r="D859" s="368">
        <v>0.2</v>
      </c>
      <c r="E859" s="368">
        <v>0</v>
      </c>
      <c r="F859" s="368">
        <v>1</v>
      </c>
      <c r="G859" s="368">
        <v>16</v>
      </c>
      <c r="H859" s="369">
        <v>0.14000000000000001</v>
      </c>
      <c r="I859" s="368">
        <v>0.14000000000000001</v>
      </c>
      <c r="J859" s="368">
        <v>0.14000000000000001</v>
      </c>
      <c r="K859" s="368">
        <v>4.0999999999999996</v>
      </c>
      <c r="L859" s="368">
        <v>4.95</v>
      </c>
      <c r="M859" s="368" t="s">
        <v>5171</v>
      </c>
      <c r="N859" s="370">
        <v>8</v>
      </c>
      <c r="O859" s="370">
        <v>8</v>
      </c>
      <c r="P859" s="371">
        <v>12</v>
      </c>
      <c r="Q859" s="371" t="s">
        <v>5107</v>
      </c>
      <c r="R859" s="372">
        <v>-55</v>
      </c>
      <c r="S859" s="372">
        <v>105</v>
      </c>
      <c r="T859" s="372">
        <v>0</v>
      </c>
      <c r="U859" s="371">
        <v>3.5</v>
      </c>
      <c r="V859" s="311">
        <v>1</v>
      </c>
      <c r="W859" s="311">
        <v>1.53</v>
      </c>
      <c r="X859" s="363"/>
      <c r="Y859" s="363"/>
      <c r="Z859" s="324"/>
      <c r="AA859" s="363">
        <v>2</v>
      </c>
    </row>
    <row r="860" spans="1:27" ht="14.1" customHeight="1">
      <c r="A860" s="363" t="s">
        <v>5089</v>
      </c>
      <c r="B860" s="368" t="s">
        <v>5579</v>
      </c>
      <c r="C860" s="368">
        <v>560</v>
      </c>
      <c r="D860" s="368">
        <v>0.2</v>
      </c>
      <c r="E860" s="368">
        <v>0</v>
      </c>
      <c r="F860" s="368">
        <v>1</v>
      </c>
      <c r="G860" s="368">
        <v>16</v>
      </c>
      <c r="H860" s="369">
        <v>0.14000000000000001</v>
      </c>
      <c r="I860" s="368">
        <v>0.14000000000000001</v>
      </c>
      <c r="J860" s="368">
        <v>0.14000000000000001</v>
      </c>
      <c r="K860" s="368">
        <v>4.4000000000000004</v>
      </c>
      <c r="L860" s="368">
        <v>4.95</v>
      </c>
      <c r="M860" s="368" t="s">
        <v>5171</v>
      </c>
      <c r="N860" s="370">
        <v>8</v>
      </c>
      <c r="O860" s="370">
        <v>8</v>
      </c>
      <c r="P860" s="371">
        <v>12</v>
      </c>
      <c r="Q860" s="371" t="s">
        <v>5107</v>
      </c>
      <c r="R860" s="372">
        <v>-55</v>
      </c>
      <c r="S860" s="372">
        <v>105</v>
      </c>
      <c r="T860" s="372">
        <v>1</v>
      </c>
      <c r="U860" s="371">
        <v>0</v>
      </c>
      <c r="V860" s="311">
        <v>400</v>
      </c>
      <c r="W860" s="311">
        <v>0.83069999999999999</v>
      </c>
      <c r="X860" s="363"/>
      <c r="Y860" s="363"/>
      <c r="Z860" s="324"/>
      <c r="AA860" s="363">
        <v>2</v>
      </c>
    </row>
    <row r="861" spans="1:27" ht="14.1" customHeight="1">
      <c r="A861" s="363" t="s">
        <v>5089</v>
      </c>
      <c r="B861" s="373" t="s">
        <v>5580</v>
      </c>
      <c r="C861" s="373">
        <v>560</v>
      </c>
      <c r="D861" s="368">
        <v>0.2</v>
      </c>
      <c r="E861" s="368">
        <v>0</v>
      </c>
      <c r="F861" s="368">
        <v>1</v>
      </c>
      <c r="G861" s="373">
        <v>2.5</v>
      </c>
      <c r="H861" s="369">
        <v>0.16</v>
      </c>
      <c r="I861" s="373">
        <v>0.16</v>
      </c>
      <c r="J861" s="373">
        <v>0.16</v>
      </c>
      <c r="K861" s="373">
        <v>2.7</v>
      </c>
      <c r="L861" s="373">
        <v>3.5</v>
      </c>
      <c r="M861" s="373" t="s">
        <v>5106</v>
      </c>
      <c r="N861" s="374">
        <v>6.3</v>
      </c>
      <c r="O861" s="374">
        <v>6.3</v>
      </c>
      <c r="P861" s="375">
        <v>6</v>
      </c>
      <c r="Q861" s="371" t="s">
        <v>5107</v>
      </c>
      <c r="R861" s="372">
        <v>-55</v>
      </c>
      <c r="S861" s="372">
        <v>105</v>
      </c>
      <c r="T861" s="372">
        <v>1</v>
      </c>
      <c r="U861" s="371">
        <v>0</v>
      </c>
      <c r="V861" s="311">
        <v>1000</v>
      </c>
      <c r="W861" s="311">
        <v>0.31977</v>
      </c>
      <c r="X861" s="363"/>
      <c r="Y861" s="363"/>
      <c r="Z861" s="324"/>
      <c r="AA861" s="363">
        <v>2</v>
      </c>
    </row>
    <row r="862" spans="1:27" ht="14.1" customHeight="1">
      <c r="A862" s="363" t="s">
        <v>5089</v>
      </c>
      <c r="B862" s="373" t="s">
        <v>602</v>
      </c>
      <c r="C862" s="373">
        <v>560</v>
      </c>
      <c r="D862" s="368">
        <v>0.2</v>
      </c>
      <c r="E862" s="368">
        <v>0</v>
      </c>
      <c r="F862" s="368">
        <v>1</v>
      </c>
      <c r="G862" s="373">
        <v>4</v>
      </c>
      <c r="H862" s="369">
        <v>0.22</v>
      </c>
      <c r="I862" s="373">
        <v>0.22</v>
      </c>
      <c r="J862" s="373">
        <v>0.22</v>
      </c>
      <c r="K862" s="373">
        <v>4.3</v>
      </c>
      <c r="L862" s="373">
        <v>3.22</v>
      </c>
      <c r="M862" s="373" t="s">
        <v>5117</v>
      </c>
      <c r="N862" s="374">
        <v>8</v>
      </c>
      <c r="O862" s="374">
        <v>8</v>
      </c>
      <c r="P862" s="375">
        <v>7</v>
      </c>
      <c r="Q862" s="371" t="s">
        <v>5107</v>
      </c>
      <c r="R862" s="372">
        <v>-55</v>
      </c>
      <c r="S862" s="372">
        <v>105</v>
      </c>
      <c r="T862" s="372">
        <v>1</v>
      </c>
      <c r="U862" s="371">
        <v>0</v>
      </c>
      <c r="V862" s="311">
        <v>1000</v>
      </c>
      <c r="W862" s="311">
        <v>0.63239999999999996</v>
      </c>
      <c r="X862" s="363"/>
      <c r="Y862" s="363"/>
      <c r="Z862" s="324"/>
      <c r="AA862" s="363">
        <v>2</v>
      </c>
    </row>
    <row r="863" spans="1:27" ht="14.1" customHeight="1">
      <c r="A863" s="363" t="s">
        <v>5089</v>
      </c>
      <c r="B863" s="363" t="s">
        <v>5581</v>
      </c>
      <c r="C863" s="363">
        <v>680</v>
      </c>
      <c r="D863" s="363">
        <v>0.2</v>
      </c>
      <c r="E863" s="363">
        <v>0</v>
      </c>
      <c r="F863" s="363">
        <v>1</v>
      </c>
      <c r="G863" s="363">
        <v>2.5</v>
      </c>
      <c r="H863" s="363">
        <v>5.0000000000000001E-3</v>
      </c>
      <c r="I863" s="363">
        <v>5.0000000000000001E-3</v>
      </c>
      <c r="J863" s="363">
        <v>5.0000000000000001E-3</v>
      </c>
      <c r="K863" s="363">
        <v>2.5</v>
      </c>
      <c r="L863" s="363">
        <v>6.1</v>
      </c>
      <c r="M863" s="363" t="s">
        <v>562</v>
      </c>
      <c r="N863" s="363">
        <v>7.3</v>
      </c>
      <c r="O863" s="363">
        <v>4.3</v>
      </c>
      <c r="P863" s="363">
        <v>3.8</v>
      </c>
      <c r="Q863" s="363" t="s">
        <v>445</v>
      </c>
      <c r="R863" s="363">
        <v>-55</v>
      </c>
      <c r="S863" s="363">
        <v>105</v>
      </c>
      <c r="T863" s="363">
        <v>1</v>
      </c>
      <c r="U863" s="363">
        <v>0</v>
      </c>
      <c r="V863" s="311">
        <v>2000</v>
      </c>
      <c r="W863" s="311">
        <v>1.08243</v>
      </c>
      <c r="X863" s="363"/>
      <c r="Y863" s="363"/>
      <c r="Z863" s="363"/>
      <c r="AA863" s="364">
        <v>2</v>
      </c>
    </row>
    <row r="864" spans="1:27" ht="14.1" customHeight="1">
      <c r="A864" s="363" t="s">
        <v>5089</v>
      </c>
      <c r="B864" s="363" t="s">
        <v>5582</v>
      </c>
      <c r="C864" s="363">
        <v>680</v>
      </c>
      <c r="D864" s="363">
        <v>0.2</v>
      </c>
      <c r="E864" s="363">
        <v>0</v>
      </c>
      <c r="F864" s="363">
        <v>1</v>
      </c>
      <c r="G864" s="363">
        <v>2.5</v>
      </c>
      <c r="H864" s="363">
        <v>6.0000000000000001E-3</v>
      </c>
      <c r="I864" s="363">
        <v>6.0000000000000001E-3</v>
      </c>
      <c r="J864" s="363">
        <v>6.0000000000000001E-3</v>
      </c>
      <c r="K864" s="363">
        <v>2</v>
      </c>
      <c r="L864" s="363">
        <v>4.4000000000000004</v>
      </c>
      <c r="M864" s="363" t="s">
        <v>490</v>
      </c>
      <c r="N864" s="363">
        <v>7.3</v>
      </c>
      <c r="O864" s="363">
        <v>4.3</v>
      </c>
      <c r="P864" s="363">
        <v>2.8</v>
      </c>
      <c r="Q864" s="363" t="s">
        <v>445</v>
      </c>
      <c r="R864" s="363">
        <v>-55</v>
      </c>
      <c r="S864" s="363">
        <v>105</v>
      </c>
      <c r="T864" s="363">
        <v>1</v>
      </c>
      <c r="U864" s="363">
        <v>0</v>
      </c>
      <c r="V864" s="311">
        <v>2500</v>
      </c>
      <c r="W864" s="311">
        <v>1.00238</v>
      </c>
      <c r="X864" s="363"/>
      <c r="Y864" s="363"/>
      <c r="Z864" s="363"/>
      <c r="AA864" s="364">
        <v>2</v>
      </c>
    </row>
    <row r="865" spans="1:27" ht="14.1" customHeight="1">
      <c r="A865" s="363" t="s">
        <v>5089</v>
      </c>
      <c r="B865" s="363" t="s">
        <v>618</v>
      </c>
      <c r="C865" s="363">
        <v>680</v>
      </c>
      <c r="D865" s="363">
        <v>0.2</v>
      </c>
      <c r="E865" s="363">
        <v>0</v>
      </c>
      <c r="F865" s="363">
        <v>1</v>
      </c>
      <c r="G865" s="363">
        <v>2.5</v>
      </c>
      <c r="H865" s="363">
        <v>7.0000000000000001E-3</v>
      </c>
      <c r="I865" s="363">
        <v>7.0000000000000001E-3</v>
      </c>
      <c r="J865" s="363">
        <v>7.0000000000000001E-3</v>
      </c>
      <c r="K865" s="363">
        <v>2</v>
      </c>
      <c r="L865" s="363">
        <v>4.4000000000000004</v>
      </c>
      <c r="M865" s="363" t="s">
        <v>490</v>
      </c>
      <c r="N865" s="363">
        <v>7.3</v>
      </c>
      <c r="O865" s="363">
        <v>4.3</v>
      </c>
      <c r="P865" s="363">
        <v>2.8</v>
      </c>
      <c r="Q865" s="363" t="s">
        <v>445</v>
      </c>
      <c r="R865" s="363">
        <v>-55</v>
      </c>
      <c r="S865" s="363">
        <v>105</v>
      </c>
      <c r="T865" s="363">
        <v>1</v>
      </c>
      <c r="U865" s="363">
        <v>0</v>
      </c>
      <c r="V865" s="311">
        <v>2500</v>
      </c>
      <c r="W865" s="311">
        <v>0.95282999999999995</v>
      </c>
      <c r="X865" s="363"/>
      <c r="Y865" s="363"/>
      <c r="Z865" s="363"/>
      <c r="AA865" s="364">
        <v>2</v>
      </c>
    </row>
    <row r="866" spans="1:27" ht="14.1" customHeight="1">
      <c r="A866" s="363" t="s">
        <v>5089</v>
      </c>
      <c r="B866" s="363" t="s">
        <v>617</v>
      </c>
      <c r="C866" s="363">
        <v>680</v>
      </c>
      <c r="D866" s="363">
        <v>0.2</v>
      </c>
      <c r="E866" s="363">
        <v>0</v>
      </c>
      <c r="F866" s="363">
        <v>1</v>
      </c>
      <c r="G866" s="363">
        <v>2.5</v>
      </c>
      <c r="H866" s="363">
        <v>0.01</v>
      </c>
      <c r="I866" s="363">
        <v>0.01</v>
      </c>
      <c r="J866" s="363">
        <v>0.01</v>
      </c>
      <c r="K866" s="363">
        <v>2</v>
      </c>
      <c r="L866" s="363">
        <v>4.4000000000000004</v>
      </c>
      <c r="M866" s="363" t="s">
        <v>490</v>
      </c>
      <c r="N866" s="363">
        <v>7.3</v>
      </c>
      <c r="O866" s="363">
        <v>4.3</v>
      </c>
      <c r="P866" s="363">
        <v>2.8</v>
      </c>
      <c r="Q866" s="363" t="s">
        <v>445</v>
      </c>
      <c r="R866" s="363">
        <v>-55</v>
      </c>
      <c r="S866" s="363">
        <v>105</v>
      </c>
      <c r="T866" s="363">
        <v>1</v>
      </c>
      <c r="U866" s="363">
        <v>0</v>
      </c>
      <c r="V866" s="311">
        <v>2500</v>
      </c>
      <c r="W866" s="311">
        <v>0.86763999999999997</v>
      </c>
      <c r="X866" s="363"/>
      <c r="Y866" s="363"/>
      <c r="Z866" s="363"/>
      <c r="AA866" s="364">
        <v>2</v>
      </c>
    </row>
    <row r="867" spans="1:27" ht="14.1" customHeight="1">
      <c r="A867" s="363" t="s">
        <v>5089</v>
      </c>
      <c r="B867" s="363" t="s">
        <v>5583</v>
      </c>
      <c r="C867" s="363">
        <v>680</v>
      </c>
      <c r="D867" s="363">
        <v>0.2</v>
      </c>
      <c r="E867" s="363">
        <v>0</v>
      </c>
      <c r="F867" s="363">
        <v>1</v>
      </c>
      <c r="G867" s="363">
        <v>4</v>
      </c>
      <c r="H867" s="363">
        <v>0.01</v>
      </c>
      <c r="I867" s="363">
        <v>0.01</v>
      </c>
      <c r="J867" s="363">
        <v>0.01</v>
      </c>
      <c r="K867" s="363">
        <v>2.5</v>
      </c>
      <c r="L867" s="363">
        <v>4.4000000000000004</v>
      </c>
      <c r="M867" s="363" t="s">
        <v>562</v>
      </c>
      <c r="N867" s="363">
        <v>7.3</v>
      </c>
      <c r="O867" s="363">
        <v>4.3</v>
      </c>
      <c r="P867" s="363">
        <v>3.8</v>
      </c>
      <c r="Q867" s="363" t="s">
        <v>445</v>
      </c>
      <c r="R867" s="363">
        <v>-55</v>
      </c>
      <c r="S867" s="363">
        <v>105</v>
      </c>
      <c r="T867" s="363">
        <v>1</v>
      </c>
      <c r="U867" s="363">
        <v>0</v>
      </c>
      <c r="V867" s="311">
        <v>2000</v>
      </c>
      <c r="W867" s="311">
        <v>1.09836</v>
      </c>
      <c r="X867" s="363"/>
      <c r="Y867" s="363"/>
      <c r="Z867" s="363"/>
      <c r="AA867" s="364">
        <v>2</v>
      </c>
    </row>
    <row r="868" spans="1:27" ht="14.1" customHeight="1">
      <c r="A868" s="363" t="s">
        <v>5089</v>
      </c>
      <c r="B868" s="365" t="s">
        <v>616</v>
      </c>
      <c r="C868" s="363">
        <v>680</v>
      </c>
      <c r="D868" s="363">
        <v>0.2</v>
      </c>
      <c r="E868" s="363">
        <v>0</v>
      </c>
      <c r="F868" s="363">
        <v>1</v>
      </c>
      <c r="G868" s="363">
        <v>2.5</v>
      </c>
      <c r="H868" s="363">
        <v>1.2E-2</v>
      </c>
      <c r="I868" s="363">
        <v>1.2E-2</v>
      </c>
      <c r="J868" s="363">
        <v>1.2E-2</v>
      </c>
      <c r="K868" s="363">
        <v>2.2999999999999998</v>
      </c>
      <c r="L868" s="363">
        <v>3.5</v>
      </c>
      <c r="M868" s="363" t="s">
        <v>490</v>
      </c>
      <c r="N868" s="363">
        <v>7.3</v>
      </c>
      <c r="O868" s="363">
        <v>4.3</v>
      </c>
      <c r="P868" s="363">
        <v>2.8</v>
      </c>
      <c r="Q868" s="363" t="s">
        <v>445</v>
      </c>
      <c r="R868" s="363">
        <v>-55</v>
      </c>
      <c r="S868" s="363">
        <v>105</v>
      </c>
      <c r="T868" s="363">
        <v>1</v>
      </c>
      <c r="U868" s="363">
        <v>0</v>
      </c>
      <c r="V868" s="311">
        <v>2500</v>
      </c>
      <c r="W868" s="311">
        <v>0.81189</v>
      </c>
      <c r="X868" s="366"/>
      <c r="Y868" s="367"/>
      <c r="Z868" s="367"/>
      <c r="AA868" s="364">
        <v>2</v>
      </c>
    </row>
    <row r="869" spans="1:27" ht="14.1" customHeight="1">
      <c r="A869" s="363" t="s">
        <v>5089</v>
      </c>
      <c r="B869" s="365" t="s">
        <v>615</v>
      </c>
      <c r="C869" s="363">
        <v>680</v>
      </c>
      <c r="D869" s="363">
        <v>0.2</v>
      </c>
      <c r="E869" s="363">
        <v>0</v>
      </c>
      <c r="F869" s="363">
        <v>1</v>
      </c>
      <c r="G869" s="363">
        <v>2.5</v>
      </c>
      <c r="H869" s="363">
        <v>1.4999999999999999E-2</v>
      </c>
      <c r="I869" s="363">
        <v>1.4999999999999999E-2</v>
      </c>
      <c r="J869" s="363">
        <v>1.4999999999999999E-2</v>
      </c>
      <c r="K869" s="363">
        <v>2.2999999999999998</v>
      </c>
      <c r="L869" s="363">
        <v>3.1</v>
      </c>
      <c r="M869" s="363" t="s">
        <v>490</v>
      </c>
      <c r="N869" s="363">
        <v>7.3</v>
      </c>
      <c r="O869" s="363">
        <v>4.3</v>
      </c>
      <c r="P869" s="363">
        <v>2.8</v>
      </c>
      <c r="Q869" s="363" t="s">
        <v>445</v>
      </c>
      <c r="R869" s="363">
        <v>-55</v>
      </c>
      <c r="S869" s="363">
        <v>105</v>
      </c>
      <c r="T869" s="363">
        <v>1</v>
      </c>
      <c r="U869" s="363">
        <v>0</v>
      </c>
      <c r="V869" s="311">
        <v>2500</v>
      </c>
      <c r="W869" s="311">
        <v>0.80581999999999998</v>
      </c>
      <c r="X869" s="366"/>
      <c r="Y869" s="367"/>
      <c r="Z869" s="367"/>
      <c r="AA869" s="364">
        <v>2</v>
      </c>
    </row>
    <row r="870" spans="1:27" ht="14.1" customHeight="1">
      <c r="A870" s="363" t="s">
        <v>5089</v>
      </c>
      <c r="B870" s="363" t="s">
        <v>620</v>
      </c>
      <c r="C870" s="363">
        <v>680</v>
      </c>
      <c r="D870" s="363">
        <v>0.2</v>
      </c>
      <c r="E870" s="363">
        <v>0</v>
      </c>
      <c r="F870" s="363">
        <v>1</v>
      </c>
      <c r="G870" s="363">
        <v>6.3</v>
      </c>
      <c r="H870" s="363">
        <v>1.8000000000000002E-2</v>
      </c>
      <c r="I870" s="363">
        <v>1.8000000000000002E-2</v>
      </c>
      <c r="J870" s="363">
        <v>1.8000000000000002E-2</v>
      </c>
      <c r="K870" s="363">
        <v>2.6</v>
      </c>
      <c r="L870" s="363">
        <v>3.5</v>
      </c>
      <c r="M870" s="363" t="s">
        <v>562</v>
      </c>
      <c r="N870" s="363">
        <v>7.3</v>
      </c>
      <c r="O870" s="363">
        <v>4.3</v>
      </c>
      <c r="P870" s="363">
        <v>3.8</v>
      </c>
      <c r="Q870" s="363" t="s">
        <v>445</v>
      </c>
      <c r="R870" s="363">
        <v>-55</v>
      </c>
      <c r="S870" s="363">
        <v>105</v>
      </c>
      <c r="T870" s="363">
        <v>1</v>
      </c>
      <c r="U870" s="363">
        <v>0</v>
      </c>
      <c r="V870" s="311">
        <v>2000</v>
      </c>
      <c r="W870" s="311">
        <v>1.1258999999999999</v>
      </c>
      <c r="X870" s="363"/>
      <c r="Y870" s="363"/>
      <c r="Z870" s="363"/>
      <c r="AA870" s="364">
        <v>2</v>
      </c>
    </row>
    <row r="871" spans="1:27" ht="14.1" customHeight="1">
      <c r="A871" s="363" t="s">
        <v>5089</v>
      </c>
      <c r="B871" s="363" t="s">
        <v>619</v>
      </c>
      <c r="C871" s="363">
        <v>680</v>
      </c>
      <c r="D871" s="363">
        <v>0.2</v>
      </c>
      <c r="E871" s="363">
        <v>0</v>
      </c>
      <c r="F871" s="363">
        <v>1</v>
      </c>
      <c r="G871" s="363">
        <v>6.3</v>
      </c>
      <c r="H871" s="363">
        <v>2.5000000000000001E-2</v>
      </c>
      <c r="I871" s="363">
        <v>2.5000000000000001E-2</v>
      </c>
      <c r="J871" s="363">
        <v>2.5000000000000001E-2</v>
      </c>
      <c r="K871" s="363">
        <v>2.6</v>
      </c>
      <c r="L871" s="363">
        <v>3</v>
      </c>
      <c r="M871" s="363" t="s">
        <v>562</v>
      </c>
      <c r="N871" s="363">
        <v>7.3</v>
      </c>
      <c r="O871" s="363">
        <v>4.3</v>
      </c>
      <c r="P871" s="363">
        <v>3.8</v>
      </c>
      <c r="Q871" s="363" t="s">
        <v>445</v>
      </c>
      <c r="R871" s="363">
        <v>-55</v>
      </c>
      <c r="S871" s="363">
        <v>105</v>
      </c>
      <c r="T871" s="363">
        <v>1</v>
      </c>
      <c r="U871" s="363">
        <v>0</v>
      </c>
      <c r="V871" s="311">
        <v>2000</v>
      </c>
      <c r="W871" s="311">
        <v>1.0706899999999999</v>
      </c>
      <c r="X871" s="363"/>
      <c r="Y871" s="363"/>
      <c r="Z871" s="363"/>
      <c r="AA871" s="364">
        <v>2</v>
      </c>
    </row>
    <row r="872" spans="1:27" ht="14.1" customHeight="1">
      <c r="A872" s="363" t="s">
        <v>5089</v>
      </c>
      <c r="B872" s="363" t="s">
        <v>5584</v>
      </c>
      <c r="C872" s="363">
        <v>680</v>
      </c>
      <c r="D872" s="363">
        <v>0.2</v>
      </c>
      <c r="E872" s="363">
        <v>0</v>
      </c>
      <c r="F872" s="363">
        <v>1</v>
      </c>
      <c r="G872" s="363">
        <v>16</v>
      </c>
      <c r="H872" s="363">
        <v>0.06</v>
      </c>
      <c r="I872" s="363">
        <v>0.06</v>
      </c>
      <c r="J872" s="363">
        <v>0.06</v>
      </c>
      <c r="K872" s="363">
        <f>MIN(MAX(P872,1),10)</f>
        <v>10</v>
      </c>
      <c r="L872" s="363">
        <v>1.19</v>
      </c>
      <c r="M872" s="363" t="s">
        <v>5205</v>
      </c>
      <c r="N872" s="363">
        <v>10</v>
      </c>
      <c r="O872" s="363">
        <v>10</v>
      </c>
      <c r="P872" s="363">
        <v>10.199999999999999</v>
      </c>
      <c r="Q872" s="363" t="s">
        <v>5141</v>
      </c>
      <c r="R872" s="363">
        <v>-55</v>
      </c>
      <c r="S872" s="363">
        <v>105</v>
      </c>
      <c r="T872" s="363">
        <v>1</v>
      </c>
      <c r="U872" s="363">
        <v>0</v>
      </c>
      <c r="V872" s="311">
        <v>500</v>
      </c>
      <c r="W872" s="311">
        <v>0.39272000000000001</v>
      </c>
      <c r="X872" s="363"/>
      <c r="Y872" s="363"/>
      <c r="Z872" s="363"/>
      <c r="AA872" s="363">
        <v>2</v>
      </c>
    </row>
    <row r="873" spans="1:27" ht="14.1" customHeight="1">
      <c r="A873" s="363" t="s">
        <v>5089</v>
      </c>
      <c r="B873" s="373" t="s">
        <v>608</v>
      </c>
      <c r="C873" s="373">
        <v>680</v>
      </c>
      <c r="D873" s="368">
        <v>0.2</v>
      </c>
      <c r="E873" s="368">
        <v>0</v>
      </c>
      <c r="F873" s="368">
        <v>1</v>
      </c>
      <c r="G873" s="373">
        <v>4</v>
      </c>
      <c r="H873" s="369">
        <v>7.0000000000000007E-2</v>
      </c>
      <c r="I873" s="373">
        <v>7.0000000000000007E-2</v>
      </c>
      <c r="J873" s="373">
        <v>7.0000000000000007E-2</v>
      </c>
      <c r="K873" s="373">
        <v>4.0999999999999996</v>
      </c>
      <c r="L873" s="373">
        <v>6.1</v>
      </c>
      <c r="M873" s="373" t="s">
        <v>5539</v>
      </c>
      <c r="N873" s="374">
        <v>8</v>
      </c>
      <c r="O873" s="374">
        <v>8</v>
      </c>
      <c r="P873" s="375">
        <v>13</v>
      </c>
      <c r="Q873" s="371" t="s">
        <v>5107</v>
      </c>
      <c r="R873" s="372">
        <v>-55</v>
      </c>
      <c r="S873" s="372">
        <v>105</v>
      </c>
      <c r="T873" s="372">
        <v>0</v>
      </c>
      <c r="U873" s="371">
        <v>3.5</v>
      </c>
      <c r="V873" s="311">
        <v>1</v>
      </c>
      <c r="W873" s="311">
        <v>1.07</v>
      </c>
      <c r="X873" s="363"/>
      <c r="Y873" s="363"/>
      <c r="Z873" s="324"/>
      <c r="AA873" s="363">
        <v>2</v>
      </c>
    </row>
    <row r="874" spans="1:27" ht="14.1" customHeight="1">
      <c r="A874" s="363" t="s">
        <v>5089</v>
      </c>
      <c r="B874" s="373" t="s">
        <v>604</v>
      </c>
      <c r="C874" s="373">
        <v>680</v>
      </c>
      <c r="D874" s="368">
        <v>0.2</v>
      </c>
      <c r="E874" s="368">
        <v>0</v>
      </c>
      <c r="F874" s="368">
        <v>1</v>
      </c>
      <c r="G874" s="373">
        <v>6.3</v>
      </c>
      <c r="H874" s="369">
        <v>7.0000000000000007E-2</v>
      </c>
      <c r="I874" s="373">
        <v>7.0000000000000007E-2</v>
      </c>
      <c r="J874" s="373">
        <v>7.0000000000000007E-2</v>
      </c>
      <c r="K874" s="373">
        <v>5.8</v>
      </c>
      <c r="L874" s="373">
        <v>6.64</v>
      </c>
      <c r="M874" s="373" t="s">
        <v>5297</v>
      </c>
      <c r="N874" s="374">
        <v>10</v>
      </c>
      <c r="O874" s="374">
        <v>10</v>
      </c>
      <c r="P874" s="375">
        <v>13</v>
      </c>
      <c r="Q874" s="371" t="s">
        <v>5107</v>
      </c>
      <c r="R874" s="372">
        <v>-55</v>
      </c>
      <c r="S874" s="372">
        <v>105</v>
      </c>
      <c r="T874" s="372">
        <v>0</v>
      </c>
      <c r="U874" s="371">
        <v>5</v>
      </c>
      <c r="V874" s="311">
        <v>1</v>
      </c>
      <c r="W874" s="311">
        <v>2.0699999999999998</v>
      </c>
      <c r="X874" s="363"/>
      <c r="Y874" s="363"/>
      <c r="Z874" s="324"/>
      <c r="AA874" s="363">
        <v>2</v>
      </c>
    </row>
    <row r="875" spans="1:27" ht="14.1" customHeight="1">
      <c r="A875" s="363" t="s">
        <v>5089</v>
      </c>
      <c r="B875" s="363" t="s">
        <v>5585</v>
      </c>
      <c r="C875" s="363">
        <v>680</v>
      </c>
      <c r="D875" s="363">
        <v>0.2</v>
      </c>
      <c r="E875" s="363">
        <v>0</v>
      </c>
      <c r="F875" s="363">
        <v>1</v>
      </c>
      <c r="G875" s="363">
        <v>35</v>
      </c>
      <c r="H875" s="363">
        <v>7.4999999999999997E-2</v>
      </c>
      <c r="I875" s="363">
        <v>7.4999999999999997E-2</v>
      </c>
      <c r="J875" s="363">
        <v>7.4999999999999997E-2</v>
      </c>
      <c r="K875" s="363">
        <f t="shared" ref="K875:K884" si="17">MIN(MAX(P875,1),10)</f>
        <v>10</v>
      </c>
      <c r="L875" s="363">
        <v>1.3</v>
      </c>
      <c r="M875" s="363" t="s">
        <v>5414</v>
      </c>
      <c r="N875" s="363">
        <v>18</v>
      </c>
      <c r="O875" s="363">
        <v>18</v>
      </c>
      <c r="P875" s="363">
        <v>16.5</v>
      </c>
      <c r="Q875" s="363" t="s">
        <v>5141</v>
      </c>
      <c r="R875" s="363">
        <v>-40</v>
      </c>
      <c r="S875" s="363">
        <v>125</v>
      </c>
      <c r="T875" s="363">
        <v>1</v>
      </c>
      <c r="U875" s="363">
        <v>0</v>
      </c>
      <c r="V875" s="311">
        <v>125</v>
      </c>
      <c r="W875" s="311">
        <v>1.8864799999999999</v>
      </c>
      <c r="X875" s="363"/>
      <c r="Y875" s="363"/>
      <c r="Z875" s="363"/>
      <c r="AA875" s="363">
        <v>2</v>
      </c>
    </row>
    <row r="876" spans="1:27" ht="14.1" customHeight="1">
      <c r="A876" s="363" t="s">
        <v>5089</v>
      </c>
      <c r="B876" s="363" t="s">
        <v>5586</v>
      </c>
      <c r="C876" s="363">
        <v>680</v>
      </c>
      <c r="D876" s="363">
        <v>0.2</v>
      </c>
      <c r="E876" s="363">
        <v>0</v>
      </c>
      <c r="F876" s="363">
        <v>1</v>
      </c>
      <c r="G876" s="363">
        <v>10</v>
      </c>
      <c r="H876" s="363">
        <v>0.08</v>
      </c>
      <c r="I876" s="363">
        <v>0.08</v>
      </c>
      <c r="J876" s="363">
        <v>0.08</v>
      </c>
      <c r="K876" s="363">
        <f t="shared" si="17"/>
        <v>10</v>
      </c>
      <c r="L876" s="363">
        <v>0.85</v>
      </c>
      <c r="M876" s="363" t="s">
        <v>5155</v>
      </c>
      <c r="N876" s="363">
        <v>8</v>
      </c>
      <c r="O876" s="363">
        <v>8</v>
      </c>
      <c r="P876" s="363">
        <v>10.199999999999999</v>
      </c>
      <c r="Q876" s="363" t="s">
        <v>5141</v>
      </c>
      <c r="R876" s="363">
        <v>-55</v>
      </c>
      <c r="S876" s="363">
        <v>105</v>
      </c>
      <c r="T876" s="363">
        <v>1</v>
      </c>
      <c r="U876" s="363">
        <v>0</v>
      </c>
      <c r="V876" s="311">
        <v>500</v>
      </c>
      <c r="W876" s="311">
        <v>0.33526</v>
      </c>
      <c r="X876" s="363"/>
      <c r="Y876" s="363"/>
      <c r="Z876" s="363"/>
      <c r="AA876" s="363">
        <v>2</v>
      </c>
    </row>
    <row r="877" spans="1:27" ht="14.1" customHeight="1">
      <c r="A877" s="363" t="s">
        <v>5089</v>
      </c>
      <c r="B877" s="363" t="s">
        <v>5587</v>
      </c>
      <c r="C877" s="363">
        <v>680</v>
      </c>
      <c r="D877" s="363">
        <v>0.2</v>
      </c>
      <c r="E877" s="363">
        <v>0</v>
      </c>
      <c r="F877" s="363">
        <v>1</v>
      </c>
      <c r="G877" s="363">
        <v>16</v>
      </c>
      <c r="H877" s="363">
        <v>0.08</v>
      </c>
      <c r="I877" s="363">
        <v>0.08</v>
      </c>
      <c r="J877" s="363">
        <v>0.08</v>
      </c>
      <c r="K877" s="363">
        <f t="shared" si="17"/>
        <v>10</v>
      </c>
      <c r="L877" s="363">
        <v>0.85</v>
      </c>
      <c r="M877" s="363" t="s">
        <v>5155</v>
      </c>
      <c r="N877" s="363">
        <v>8</v>
      </c>
      <c r="O877" s="363">
        <v>8</v>
      </c>
      <c r="P877" s="363">
        <v>10.199999999999999</v>
      </c>
      <c r="Q877" s="363" t="s">
        <v>5141</v>
      </c>
      <c r="R877" s="363">
        <v>-55</v>
      </c>
      <c r="S877" s="363">
        <v>105</v>
      </c>
      <c r="T877" s="363">
        <v>1</v>
      </c>
      <c r="U877" s="363">
        <v>0</v>
      </c>
      <c r="V877" s="311">
        <v>500</v>
      </c>
      <c r="W877" s="311">
        <v>0.35352</v>
      </c>
      <c r="X877" s="363"/>
      <c r="Y877" s="363"/>
      <c r="Z877" s="363"/>
      <c r="AA877" s="363">
        <v>2</v>
      </c>
    </row>
    <row r="878" spans="1:27" ht="14.1" customHeight="1">
      <c r="A878" s="363" t="s">
        <v>5089</v>
      </c>
      <c r="B878" s="363" t="s">
        <v>5588</v>
      </c>
      <c r="C878" s="363">
        <v>680</v>
      </c>
      <c r="D878" s="363">
        <v>0.2</v>
      </c>
      <c r="E878" s="363">
        <v>0</v>
      </c>
      <c r="F878" s="363">
        <v>1</v>
      </c>
      <c r="G878" s="363">
        <v>25</v>
      </c>
      <c r="H878" s="363">
        <v>0.08</v>
      </c>
      <c r="I878" s="363">
        <v>0.08</v>
      </c>
      <c r="J878" s="363">
        <v>0.08</v>
      </c>
      <c r="K878" s="363">
        <f t="shared" si="17"/>
        <v>10</v>
      </c>
      <c r="L878" s="363">
        <v>1.1000000000000001</v>
      </c>
      <c r="M878" s="363" t="s">
        <v>4531</v>
      </c>
      <c r="N878" s="363">
        <v>16</v>
      </c>
      <c r="O878" s="363">
        <v>16</v>
      </c>
      <c r="P878" s="363">
        <v>16.5</v>
      </c>
      <c r="Q878" s="363" t="s">
        <v>5141</v>
      </c>
      <c r="R878" s="363">
        <v>-40</v>
      </c>
      <c r="S878" s="363">
        <v>125</v>
      </c>
      <c r="T878" s="363">
        <v>1</v>
      </c>
      <c r="U878" s="363">
        <v>0</v>
      </c>
      <c r="V878" s="311">
        <v>125</v>
      </c>
      <c r="W878" s="311">
        <v>1.5504</v>
      </c>
      <c r="X878" s="363"/>
      <c r="Y878" s="363"/>
      <c r="Z878" s="363"/>
      <c r="AA878" s="363">
        <v>2</v>
      </c>
    </row>
    <row r="879" spans="1:27" ht="14.1" customHeight="1">
      <c r="A879" s="363" t="s">
        <v>5089</v>
      </c>
      <c r="B879" s="363" t="s">
        <v>5589</v>
      </c>
      <c r="C879" s="363">
        <v>680</v>
      </c>
      <c r="D879" s="363">
        <v>0.2</v>
      </c>
      <c r="E879" s="363">
        <v>0</v>
      </c>
      <c r="F879" s="363">
        <v>1</v>
      </c>
      <c r="G879" s="363">
        <v>35</v>
      </c>
      <c r="H879" s="363">
        <v>0.08</v>
      </c>
      <c r="I879" s="363">
        <v>0.08</v>
      </c>
      <c r="J879" s="363">
        <v>0.08</v>
      </c>
      <c r="K879" s="363">
        <f t="shared" si="17"/>
        <v>10</v>
      </c>
      <c r="L879" s="363">
        <v>1.1000000000000001</v>
      </c>
      <c r="M879" s="363" t="s">
        <v>5420</v>
      </c>
      <c r="N879" s="363">
        <v>16</v>
      </c>
      <c r="O879" s="363">
        <v>16</v>
      </c>
      <c r="P879" s="363">
        <v>16.5</v>
      </c>
      <c r="Q879" s="363" t="s">
        <v>5141</v>
      </c>
      <c r="R879" s="363">
        <v>-40</v>
      </c>
      <c r="S879" s="363">
        <v>125</v>
      </c>
      <c r="T879" s="363">
        <v>1</v>
      </c>
      <c r="U879" s="363">
        <v>0</v>
      </c>
      <c r="V879" s="311">
        <v>125</v>
      </c>
      <c r="W879" s="311">
        <v>1.5784</v>
      </c>
      <c r="X879" s="363"/>
      <c r="Y879" s="363"/>
      <c r="Z879" s="363"/>
      <c r="AA879" s="363">
        <v>2</v>
      </c>
    </row>
    <row r="880" spans="1:27" ht="14.1" customHeight="1">
      <c r="A880" s="363" t="s">
        <v>5089</v>
      </c>
      <c r="B880" s="363" t="s">
        <v>5590</v>
      </c>
      <c r="C880" s="363">
        <v>680</v>
      </c>
      <c r="D880" s="363">
        <v>0.2</v>
      </c>
      <c r="E880" s="363">
        <v>0</v>
      </c>
      <c r="F880" s="363">
        <v>1</v>
      </c>
      <c r="G880" s="363">
        <v>16</v>
      </c>
      <c r="H880" s="363">
        <v>0.12</v>
      </c>
      <c r="I880" s="363">
        <v>0.12</v>
      </c>
      <c r="J880" s="363">
        <v>0.12</v>
      </c>
      <c r="K880" s="363">
        <f t="shared" si="17"/>
        <v>10</v>
      </c>
      <c r="L880" s="363">
        <v>0.8</v>
      </c>
      <c r="M880" s="363" t="s">
        <v>5278</v>
      </c>
      <c r="N880" s="363">
        <v>12.5</v>
      </c>
      <c r="O880" s="363">
        <v>12.5</v>
      </c>
      <c r="P880" s="363">
        <v>13.5</v>
      </c>
      <c r="Q880" s="363" t="s">
        <v>5141</v>
      </c>
      <c r="R880" s="363">
        <v>-40</v>
      </c>
      <c r="S880" s="363">
        <v>125</v>
      </c>
      <c r="T880" s="363">
        <v>1</v>
      </c>
      <c r="U880" s="363">
        <v>0</v>
      </c>
      <c r="V880" s="311">
        <v>200</v>
      </c>
      <c r="W880" s="311">
        <v>1.0722</v>
      </c>
      <c r="X880" s="363"/>
      <c r="Y880" s="363"/>
      <c r="Z880" s="363"/>
      <c r="AA880" s="363">
        <v>2</v>
      </c>
    </row>
    <row r="881" spans="1:27" ht="14.1" customHeight="1">
      <c r="A881" s="363" t="s">
        <v>5089</v>
      </c>
      <c r="B881" s="363" t="s">
        <v>5591</v>
      </c>
      <c r="C881" s="363">
        <v>680</v>
      </c>
      <c r="D881" s="363">
        <v>0.2</v>
      </c>
      <c r="E881" s="363">
        <v>0</v>
      </c>
      <c r="F881" s="363">
        <v>1</v>
      </c>
      <c r="G881" s="363">
        <v>25</v>
      </c>
      <c r="H881" s="363">
        <v>0.12</v>
      </c>
      <c r="I881" s="363">
        <v>0.12</v>
      </c>
      <c r="J881" s="363">
        <v>0.12</v>
      </c>
      <c r="K881" s="363">
        <f t="shared" si="17"/>
        <v>10</v>
      </c>
      <c r="L881" s="363">
        <v>0.8</v>
      </c>
      <c r="M881" s="363" t="s">
        <v>5549</v>
      </c>
      <c r="N881" s="363">
        <v>12.5</v>
      </c>
      <c r="O881" s="363">
        <v>12.5</v>
      </c>
      <c r="P881" s="363">
        <v>13.5</v>
      </c>
      <c r="Q881" s="363" t="s">
        <v>5141</v>
      </c>
      <c r="R881" s="363">
        <v>-40</v>
      </c>
      <c r="S881" s="363">
        <v>125</v>
      </c>
      <c r="T881" s="363">
        <v>1</v>
      </c>
      <c r="U881" s="363">
        <v>0</v>
      </c>
      <c r="V881" s="311">
        <v>200</v>
      </c>
      <c r="W881" s="311">
        <v>1.0988500000000001</v>
      </c>
      <c r="X881" s="363"/>
      <c r="Y881" s="363"/>
      <c r="Z881" s="363"/>
      <c r="AA881" s="363">
        <v>2</v>
      </c>
    </row>
    <row r="882" spans="1:27" ht="14.1" customHeight="1">
      <c r="A882" s="363" t="s">
        <v>5089</v>
      </c>
      <c r="B882" s="363" t="s">
        <v>5592</v>
      </c>
      <c r="C882" s="363">
        <v>680</v>
      </c>
      <c r="D882" s="363">
        <v>0.2</v>
      </c>
      <c r="E882" s="363">
        <v>0</v>
      </c>
      <c r="F882" s="363">
        <v>1</v>
      </c>
      <c r="G882" s="363">
        <v>50</v>
      </c>
      <c r="H882" s="363">
        <v>0.14000000000000001</v>
      </c>
      <c r="I882" s="363">
        <v>0.14000000000000001</v>
      </c>
      <c r="J882" s="363">
        <v>0.14000000000000001</v>
      </c>
      <c r="K882" s="363">
        <f t="shared" si="17"/>
        <v>10</v>
      </c>
      <c r="L882" s="363">
        <v>0.95</v>
      </c>
      <c r="M882" s="363" t="s">
        <v>5414</v>
      </c>
      <c r="N882" s="363">
        <v>18</v>
      </c>
      <c r="O882" s="363">
        <v>18</v>
      </c>
      <c r="P882" s="363">
        <v>16.5</v>
      </c>
      <c r="Q882" s="363" t="s">
        <v>5141</v>
      </c>
      <c r="R882" s="363">
        <v>-40</v>
      </c>
      <c r="S882" s="363">
        <v>125</v>
      </c>
      <c r="T882" s="363">
        <v>1</v>
      </c>
      <c r="U882" s="363">
        <v>0</v>
      </c>
      <c r="V882" s="311">
        <v>125</v>
      </c>
      <c r="W882" s="311">
        <v>1.8864799999999999</v>
      </c>
      <c r="X882" s="363"/>
      <c r="Y882" s="363"/>
      <c r="Z882" s="363"/>
      <c r="AA882" s="363">
        <v>2</v>
      </c>
    </row>
    <row r="883" spans="1:27" ht="14.1" customHeight="1">
      <c r="A883" s="363" t="s">
        <v>5089</v>
      </c>
      <c r="B883" s="363" t="s">
        <v>5593</v>
      </c>
      <c r="C883" s="363">
        <v>680</v>
      </c>
      <c r="D883" s="363">
        <v>0.2</v>
      </c>
      <c r="E883" s="363">
        <v>0</v>
      </c>
      <c r="F883" s="363">
        <v>1</v>
      </c>
      <c r="G883" s="363">
        <v>50</v>
      </c>
      <c r="H883" s="363">
        <v>0.15</v>
      </c>
      <c r="I883" s="363">
        <v>0.15</v>
      </c>
      <c r="J883" s="363">
        <v>0.15</v>
      </c>
      <c r="K883" s="363">
        <f t="shared" si="17"/>
        <v>10</v>
      </c>
      <c r="L883" s="363">
        <v>0.9</v>
      </c>
      <c r="M883" s="363" t="s">
        <v>5420</v>
      </c>
      <c r="N883" s="363">
        <v>16</v>
      </c>
      <c r="O883" s="363">
        <v>16</v>
      </c>
      <c r="P883" s="363">
        <v>16.5</v>
      </c>
      <c r="Q883" s="363" t="s">
        <v>5141</v>
      </c>
      <c r="R883" s="363">
        <v>-40</v>
      </c>
      <c r="S883" s="363">
        <v>125</v>
      </c>
      <c r="T883" s="363">
        <v>1</v>
      </c>
      <c r="U883" s="363">
        <v>0</v>
      </c>
      <c r="V883" s="311">
        <v>125</v>
      </c>
      <c r="W883" s="311">
        <v>1.5784</v>
      </c>
      <c r="X883" s="363"/>
      <c r="Y883" s="363"/>
      <c r="Z883" s="363"/>
      <c r="AA883" s="363">
        <v>2</v>
      </c>
    </row>
    <row r="884" spans="1:27" ht="14.1" customHeight="1">
      <c r="A884" s="363" t="s">
        <v>5089</v>
      </c>
      <c r="B884" s="363" t="s">
        <v>5594</v>
      </c>
      <c r="C884" s="363">
        <v>680</v>
      </c>
      <c r="D884" s="363">
        <v>0.2</v>
      </c>
      <c r="E884" s="363">
        <v>0</v>
      </c>
      <c r="F884" s="363">
        <v>1</v>
      </c>
      <c r="G884" s="363">
        <v>6.3</v>
      </c>
      <c r="H884" s="363">
        <v>0.16</v>
      </c>
      <c r="I884" s="363">
        <v>0.16</v>
      </c>
      <c r="J884" s="363">
        <v>0.16</v>
      </c>
      <c r="K884" s="363">
        <f t="shared" si="17"/>
        <v>7.7</v>
      </c>
      <c r="L884" s="363">
        <v>0.6</v>
      </c>
      <c r="M884" s="363" t="s">
        <v>5130</v>
      </c>
      <c r="N884" s="363">
        <v>6.3</v>
      </c>
      <c r="O884" s="363">
        <v>6.3</v>
      </c>
      <c r="P884" s="363">
        <v>7.7</v>
      </c>
      <c r="Q884" s="363" t="s">
        <v>5141</v>
      </c>
      <c r="R884" s="363">
        <v>-55</v>
      </c>
      <c r="S884" s="363">
        <v>105</v>
      </c>
      <c r="T884" s="363">
        <v>1</v>
      </c>
      <c r="U884" s="363">
        <v>0</v>
      </c>
      <c r="V884" s="311">
        <v>900</v>
      </c>
      <c r="W884" s="311">
        <v>0.25075999999999998</v>
      </c>
      <c r="X884" s="363"/>
      <c r="Y884" s="363"/>
      <c r="Z884" s="363"/>
      <c r="AA884" s="363">
        <v>2</v>
      </c>
    </row>
    <row r="885" spans="1:27" ht="14.1" customHeight="1">
      <c r="A885" s="363" t="s">
        <v>5089</v>
      </c>
      <c r="B885" s="373" t="s">
        <v>611</v>
      </c>
      <c r="C885" s="373">
        <v>680</v>
      </c>
      <c r="D885" s="368">
        <v>0.2</v>
      </c>
      <c r="E885" s="368">
        <v>0</v>
      </c>
      <c r="F885" s="368">
        <v>1</v>
      </c>
      <c r="G885" s="373">
        <v>2.5</v>
      </c>
      <c r="H885" s="369">
        <v>0.2</v>
      </c>
      <c r="I885" s="373">
        <v>0.2</v>
      </c>
      <c r="J885" s="373">
        <v>0.2</v>
      </c>
      <c r="K885" s="373">
        <v>4.3</v>
      </c>
      <c r="L885" s="373">
        <v>3.37</v>
      </c>
      <c r="M885" s="373" t="s">
        <v>5117</v>
      </c>
      <c r="N885" s="374">
        <v>8</v>
      </c>
      <c r="O885" s="374">
        <v>8</v>
      </c>
      <c r="P885" s="375">
        <v>7</v>
      </c>
      <c r="Q885" s="371" t="s">
        <v>5107</v>
      </c>
      <c r="R885" s="372">
        <v>-55</v>
      </c>
      <c r="S885" s="372">
        <v>105</v>
      </c>
      <c r="T885" s="372">
        <v>1</v>
      </c>
      <c r="U885" s="371">
        <v>0</v>
      </c>
      <c r="V885" s="311">
        <v>1000</v>
      </c>
      <c r="W885" s="311">
        <v>0.63239999999999996</v>
      </c>
      <c r="X885" s="363"/>
      <c r="Y885" s="363"/>
      <c r="Z885" s="324"/>
      <c r="AA885" s="363">
        <v>2</v>
      </c>
    </row>
    <row r="886" spans="1:27" ht="14.1" customHeight="1">
      <c r="A886" s="363" t="s">
        <v>5089</v>
      </c>
      <c r="B886" s="373" t="s">
        <v>626</v>
      </c>
      <c r="C886" s="373">
        <v>820</v>
      </c>
      <c r="D886" s="368">
        <v>0.2</v>
      </c>
      <c r="E886" s="368">
        <v>0</v>
      </c>
      <c r="F886" s="368">
        <v>1</v>
      </c>
      <c r="G886" s="373">
        <v>2.5</v>
      </c>
      <c r="H886" s="369">
        <v>0.05</v>
      </c>
      <c r="I886" s="373">
        <v>0.05</v>
      </c>
      <c r="J886" s="373">
        <v>0.05</v>
      </c>
      <c r="K886" s="373">
        <v>2.7</v>
      </c>
      <c r="L886" s="373">
        <v>7.2</v>
      </c>
      <c r="M886" s="373" t="s">
        <v>5345</v>
      </c>
      <c r="N886" s="374">
        <v>8</v>
      </c>
      <c r="O886" s="374">
        <v>8</v>
      </c>
      <c r="P886" s="375">
        <v>9</v>
      </c>
      <c r="Q886" s="371" t="s">
        <v>5107</v>
      </c>
      <c r="R886" s="372">
        <v>-55</v>
      </c>
      <c r="S886" s="372">
        <v>105</v>
      </c>
      <c r="T886" s="372">
        <v>0</v>
      </c>
      <c r="U886" s="371">
        <v>3.5</v>
      </c>
      <c r="V886" s="311">
        <v>200</v>
      </c>
      <c r="W886" s="311">
        <v>0.58004999999999995</v>
      </c>
      <c r="X886" s="363"/>
      <c r="Y886" s="363"/>
      <c r="Z886" s="324"/>
      <c r="AA886" s="363">
        <v>2</v>
      </c>
    </row>
    <row r="887" spans="1:27" ht="14.1" customHeight="1">
      <c r="A887" s="363" t="s">
        <v>5089</v>
      </c>
      <c r="B887" s="363" t="s">
        <v>5595</v>
      </c>
      <c r="C887" s="363">
        <v>820</v>
      </c>
      <c r="D887" s="363">
        <v>0.2</v>
      </c>
      <c r="E887" s="363">
        <v>0</v>
      </c>
      <c r="F887" s="363">
        <v>1</v>
      </c>
      <c r="G887" s="363">
        <v>25</v>
      </c>
      <c r="H887" s="363">
        <v>0.06</v>
      </c>
      <c r="I887" s="363">
        <v>0.06</v>
      </c>
      <c r="J887" s="363">
        <v>0.06</v>
      </c>
      <c r="K887" s="363">
        <f>MIN(MAX(P887,1),10)</f>
        <v>10</v>
      </c>
      <c r="L887" s="363">
        <v>1.19</v>
      </c>
      <c r="M887" s="363" t="s">
        <v>5205</v>
      </c>
      <c r="N887" s="363">
        <v>10</v>
      </c>
      <c r="O887" s="363">
        <v>10</v>
      </c>
      <c r="P887" s="363">
        <v>10.199999999999999</v>
      </c>
      <c r="Q887" s="363" t="s">
        <v>5141</v>
      </c>
      <c r="R887" s="363">
        <v>-55</v>
      </c>
      <c r="S887" s="363">
        <v>105</v>
      </c>
      <c r="T887" s="363">
        <v>1</v>
      </c>
      <c r="U887" s="363">
        <v>0</v>
      </c>
      <c r="V887" s="311">
        <v>500</v>
      </c>
      <c r="W887" s="311">
        <v>0.49124000000000001</v>
      </c>
      <c r="X887" s="363"/>
      <c r="Y887" s="363"/>
      <c r="Z887" s="363"/>
      <c r="AA887" s="363">
        <v>2</v>
      </c>
    </row>
    <row r="888" spans="1:27" ht="14.1" customHeight="1">
      <c r="A888" s="363" t="s">
        <v>5089</v>
      </c>
      <c r="B888" s="373" t="s">
        <v>5596</v>
      </c>
      <c r="C888" s="373">
        <v>820</v>
      </c>
      <c r="D888" s="368">
        <v>0.2</v>
      </c>
      <c r="E888" s="368">
        <v>0</v>
      </c>
      <c r="F888" s="368">
        <v>1</v>
      </c>
      <c r="G888" s="373">
        <v>2.5</v>
      </c>
      <c r="H888" s="369">
        <v>7.0000000000000007E-2</v>
      </c>
      <c r="I888" s="373">
        <v>7.0000000000000007E-2</v>
      </c>
      <c r="J888" s="373">
        <v>7.0000000000000007E-2</v>
      </c>
      <c r="K888" s="368">
        <v>2</v>
      </c>
      <c r="L888" s="368">
        <v>5.6</v>
      </c>
      <c r="M888" s="373" t="s">
        <v>5258</v>
      </c>
      <c r="N888" s="374">
        <v>6.3</v>
      </c>
      <c r="O888" s="374">
        <v>6.3</v>
      </c>
      <c r="P888" s="375">
        <v>9</v>
      </c>
      <c r="Q888" s="371" t="s">
        <v>5107</v>
      </c>
      <c r="R888" s="372">
        <v>-55</v>
      </c>
      <c r="S888" s="372">
        <v>105</v>
      </c>
      <c r="T888" s="372">
        <v>0</v>
      </c>
      <c r="U888" s="371">
        <v>2.5</v>
      </c>
      <c r="V888" s="311">
        <v>1</v>
      </c>
      <c r="W888" s="311">
        <v>0.82</v>
      </c>
      <c r="X888" s="363"/>
      <c r="Y888" s="363"/>
      <c r="Z888" s="324"/>
      <c r="AA888" s="363">
        <v>2</v>
      </c>
    </row>
    <row r="889" spans="1:27" ht="14.1" customHeight="1">
      <c r="A889" s="363" t="s">
        <v>5089</v>
      </c>
      <c r="B889" s="373" t="s">
        <v>625</v>
      </c>
      <c r="C889" s="373">
        <v>820</v>
      </c>
      <c r="D889" s="368">
        <v>0.2</v>
      </c>
      <c r="E889" s="368">
        <v>0</v>
      </c>
      <c r="F889" s="368">
        <v>1</v>
      </c>
      <c r="G889" s="373">
        <v>2.5</v>
      </c>
      <c r="H889" s="369">
        <v>7.0000000000000007E-2</v>
      </c>
      <c r="I889" s="373">
        <v>7.0000000000000007E-2</v>
      </c>
      <c r="J889" s="373">
        <v>7.0000000000000007E-2</v>
      </c>
      <c r="K889" s="368">
        <v>2.7</v>
      </c>
      <c r="L889" s="368">
        <v>6.1</v>
      </c>
      <c r="M889" s="373" t="s">
        <v>5345</v>
      </c>
      <c r="N889" s="374">
        <v>8</v>
      </c>
      <c r="O889" s="374">
        <v>8</v>
      </c>
      <c r="P889" s="375">
        <v>9</v>
      </c>
      <c r="Q889" s="371" t="s">
        <v>5107</v>
      </c>
      <c r="R889" s="372">
        <v>-55</v>
      </c>
      <c r="S889" s="372">
        <v>105</v>
      </c>
      <c r="T889" s="372">
        <v>0</v>
      </c>
      <c r="U889" s="371">
        <v>3.5</v>
      </c>
      <c r="V889" s="311">
        <v>1</v>
      </c>
      <c r="W889" s="311">
        <v>1</v>
      </c>
      <c r="X889" s="363"/>
      <c r="Y889" s="363"/>
      <c r="Z889" s="324"/>
      <c r="AA889" s="363">
        <v>2</v>
      </c>
    </row>
    <row r="890" spans="1:27" ht="14.1" customHeight="1">
      <c r="A890" s="363" t="s">
        <v>5089</v>
      </c>
      <c r="B890" s="373" t="s">
        <v>2354</v>
      </c>
      <c r="C890" s="373">
        <v>820</v>
      </c>
      <c r="D890" s="368">
        <v>0.2</v>
      </c>
      <c r="E890" s="368">
        <v>0</v>
      </c>
      <c r="F890" s="368">
        <v>1</v>
      </c>
      <c r="G890" s="373">
        <v>2.5</v>
      </c>
      <c r="H890" s="369">
        <v>7.0000000000000007E-2</v>
      </c>
      <c r="I890" s="373">
        <v>7.0000000000000007E-2</v>
      </c>
      <c r="J890" s="373">
        <v>7.0000000000000007E-2</v>
      </c>
      <c r="K890" s="373">
        <v>4.0999999999999996</v>
      </c>
      <c r="L890" s="373">
        <v>6.1</v>
      </c>
      <c r="M890" s="373" t="s">
        <v>5539</v>
      </c>
      <c r="N890" s="374">
        <v>8</v>
      </c>
      <c r="O890" s="374">
        <v>8</v>
      </c>
      <c r="P890" s="375">
        <v>13</v>
      </c>
      <c r="Q890" s="371" t="s">
        <v>5107</v>
      </c>
      <c r="R890" s="372">
        <v>-55</v>
      </c>
      <c r="S890" s="372">
        <v>105</v>
      </c>
      <c r="T890" s="372">
        <v>0</v>
      </c>
      <c r="U890" s="375">
        <v>3.5</v>
      </c>
      <c r="V890" s="311">
        <v>1</v>
      </c>
      <c r="W890" s="311">
        <v>1.95</v>
      </c>
      <c r="X890" s="363"/>
      <c r="Y890" s="363"/>
      <c r="Z890" s="324"/>
      <c r="AA890" s="363">
        <v>2</v>
      </c>
    </row>
    <row r="891" spans="1:27" ht="14.1" customHeight="1">
      <c r="A891" s="363" t="s">
        <v>5089</v>
      </c>
      <c r="B891" s="373" t="s">
        <v>5597</v>
      </c>
      <c r="C891" s="373">
        <v>820</v>
      </c>
      <c r="D891" s="368">
        <v>0.2</v>
      </c>
      <c r="E891" s="368">
        <v>0</v>
      </c>
      <c r="F891" s="368">
        <v>1</v>
      </c>
      <c r="G891" s="373">
        <v>4</v>
      </c>
      <c r="H891" s="369">
        <v>7.0000000000000007E-2</v>
      </c>
      <c r="I891" s="373">
        <v>7.0000000000000007E-2</v>
      </c>
      <c r="J891" s="373">
        <v>7.0000000000000007E-2</v>
      </c>
      <c r="K891" s="373">
        <v>5.8</v>
      </c>
      <c r="L891" s="373">
        <v>6.64</v>
      </c>
      <c r="M891" s="373" t="s">
        <v>5297</v>
      </c>
      <c r="N891" s="374">
        <v>10</v>
      </c>
      <c r="O891" s="374">
        <v>10</v>
      </c>
      <c r="P891" s="375">
        <v>13</v>
      </c>
      <c r="Q891" s="371" t="s">
        <v>5107</v>
      </c>
      <c r="R891" s="372">
        <v>-55</v>
      </c>
      <c r="S891" s="372">
        <v>105</v>
      </c>
      <c r="T891" s="372">
        <v>0</v>
      </c>
      <c r="U891" s="375">
        <v>5</v>
      </c>
      <c r="V891" s="311">
        <v>1</v>
      </c>
      <c r="W891" s="311">
        <v>2.0699999999999998</v>
      </c>
      <c r="X891" s="363"/>
      <c r="Y891" s="363"/>
      <c r="Z891" s="324"/>
      <c r="AA891" s="363">
        <v>2</v>
      </c>
    </row>
    <row r="892" spans="1:27" ht="14.1" customHeight="1">
      <c r="A892" s="363" t="s">
        <v>5089</v>
      </c>
      <c r="B892" s="373" t="s">
        <v>5598</v>
      </c>
      <c r="C892" s="373">
        <v>820</v>
      </c>
      <c r="D892" s="368">
        <v>0.2</v>
      </c>
      <c r="E892" s="368">
        <v>0</v>
      </c>
      <c r="F892" s="368">
        <v>1</v>
      </c>
      <c r="G892" s="373">
        <v>2.5</v>
      </c>
      <c r="H892" s="369">
        <v>0.08</v>
      </c>
      <c r="I892" s="373">
        <v>0.08</v>
      </c>
      <c r="J892" s="373">
        <v>0.08</v>
      </c>
      <c r="K892" s="368">
        <v>2.8</v>
      </c>
      <c r="L892" s="368">
        <v>5.3</v>
      </c>
      <c r="M892" s="373" t="s">
        <v>5117</v>
      </c>
      <c r="N892" s="374">
        <v>8</v>
      </c>
      <c r="O892" s="374">
        <v>8</v>
      </c>
      <c r="P892" s="375">
        <v>7</v>
      </c>
      <c r="Q892" s="371" t="s">
        <v>5107</v>
      </c>
      <c r="R892" s="372">
        <v>-55</v>
      </c>
      <c r="S892" s="372">
        <v>105</v>
      </c>
      <c r="T892" s="372">
        <v>0</v>
      </c>
      <c r="U892" s="371">
        <v>3.5</v>
      </c>
      <c r="V892" s="311">
        <v>1</v>
      </c>
      <c r="W892" s="311">
        <v>0.92</v>
      </c>
      <c r="X892" s="363"/>
      <c r="Y892" s="363"/>
      <c r="Z892" s="324"/>
      <c r="AA892" s="363">
        <v>2</v>
      </c>
    </row>
    <row r="893" spans="1:27" ht="14.1" customHeight="1">
      <c r="A893" s="363" t="s">
        <v>5089</v>
      </c>
      <c r="B893" s="363" t="s">
        <v>5599</v>
      </c>
      <c r="C893" s="363">
        <v>820</v>
      </c>
      <c r="D893" s="363">
        <v>0.2</v>
      </c>
      <c r="E893" s="363">
        <v>0</v>
      </c>
      <c r="F893" s="363">
        <v>1</v>
      </c>
      <c r="G893" s="363">
        <v>16</v>
      </c>
      <c r="H893" s="363">
        <v>0.08</v>
      </c>
      <c r="I893" s="363">
        <v>0.08</v>
      </c>
      <c r="J893" s="363">
        <v>0.08</v>
      </c>
      <c r="K893" s="363">
        <f>MIN(MAX(P893,1),10)</f>
        <v>10</v>
      </c>
      <c r="L893" s="363">
        <v>0.85</v>
      </c>
      <c r="M893" s="363" t="s">
        <v>5407</v>
      </c>
      <c r="N893" s="363">
        <v>10</v>
      </c>
      <c r="O893" s="363">
        <v>10</v>
      </c>
      <c r="P893" s="363">
        <v>10.199999999999999</v>
      </c>
      <c r="Q893" s="363" t="s">
        <v>5141</v>
      </c>
      <c r="R893" s="363">
        <v>-55</v>
      </c>
      <c r="S893" s="363">
        <v>105</v>
      </c>
      <c r="T893" s="363">
        <v>1</v>
      </c>
      <c r="U893" s="363">
        <v>0</v>
      </c>
      <c r="V893" s="311">
        <v>500</v>
      </c>
      <c r="W893" s="311">
        <v>0.42371999999999999</v>
      </c>
      <c r="X893" s="363"/>
      <c r="Y893" s="363"/>
      <c r="Z893" s="363"/>
      <c r="AA893" s="363">
        <v>2</v>
      </c>
    </row>
    <row r="894" spans="1:27" ht="14.1" customHeight="1">
      <c r="A894" s="363" t="s">
        <v>5089</v>
      </c>
      <c r="B894" s="373" t="s">
        <v>629</v>
      </c>
      <c r="C894" s="373">
        <v>820</v>
      </c>
      <c r="D894" s="368">
        <v>0.2</v>
      </c>
      <c r="E894" s="368">
        <v>0</v>
      </c>
      <c r="F894" s="368">
        <v>1</v>
      </c>
      <c r="G894" s="373">
        <v>2.5</v>
      </c>
      <c r="H894" s="369">
        <v>0.09</v>
      </c>
      <c r="I894" s="373">
        <v>0.09</v>
      </c>
      <c r="J894" s="373">
        <v>0.09</v>
      </c>
      <c r="K894" s="373">
        <v>4.4000000000000004</v>
      </c>
      <c r="L894" s="373">
        <v>5.38</v>
      </c>
      <c r="M894" s="373" t="s">
        <v>5171</v>
      </c>
      <c r="N894" s="374">
        <v>8</v>
      </c>
      <c r="O894" s="374">
        <v>8</v>
      </c>
      <c r="P894" s="375">
        <v>12</v>
      </c>
      <c r="Q894" s="371" t="s">
        <v>5107</v>
      </c>
      <c r="R894" s="372">
        <v>-55</v>
      </c>
      <c r="S894" s="372">
        <v>105</v>
      </c>
      <c r="T894" s="372">
        <v>1</v>
      </c>
      <c r="U894" s="371">
        <v>0</v>
      </c>
      <c r="V894" s="311">
        <v>400</v>
      </c>
      <c r="W894" s="311">
        <v>0.94664999999999999</v>
      </c>
      <c r="X894" s="363"/>
      <c r="Y894" s="363"/>
      <c r="Z894" s="324"/>
      <c r="AA894" s="363">
        <v>2</v>
      </c>
    </row>
    <row r="895" spans="1:27" ht="14.1" customHeight="1">
      <c r="A895" s="363" t="s">
        <v>5089</v>
      </c>
      <c r="B895" s="373" t="s">
        <v>628</v>
      </c>
      <c r="C895" s="373">
        <v>820</v>
      </c>
      <c r="D895" s="368">
        <v>0.2</v>
      </c>
      <c r="E895" s="368">
        <v>0</v>
      </c>
      <c r="F895" s="368">
        <v>1</v>
      </c>
      <c r="G895" s="373">
        <v>6.3</v>
      </c>
      <c r="H895" s="369">
        <v>0.12</v>
      </c>
      <c r="I895" s="373">
        <v>0.12</v>
      </c>
      <c r="J895" s="373">
        <v>0.12</v>
      </c>
      <c r="K895" s="373">
        <v>4.4000000000000004</v>
      </c>
      <c r="L895" s="373">
        <v>4.7</v>
      </c>
      <c r="M895" s="373" t="s">
        <v>5171</v>
      </c>
      <c r="N895" s="374">
        <v>8</v>
      </c>
      <c r="O895" s="374">
        <v>8</v>
      </c>
      <c r="P895" s="375">
        <v>12</v>
      </c>
      <c r="Q895" s="371" t="s">
        <v>5107</v>
      </c>
      <c r="R895" s="372">
        <v>-55</v>
      </c>
      <c r="S895" s="372">
        <v>105</v>
      </c>
      <c r="T895" s="372">
        <v>1</v>
      </c>
      <c r="U895" s="371">
        <v>0</v>
      </c>
      <c r="V895" s="311">
        <v>400</v>
      </c>
      <c r="W895" s="311">
        <v>0.94664999999999999</v>
      </c>
      <c r="X895" s="363"/>
      <c r="Y895" s="363"/>
      <c r="Z895" s="324"/>
      <c r="AA895" s="363">
        <v>2</v>
      </c>
    </row>
    <row r="896" spans="1:27" ht="14.1" customHeight="1">
      <c r="A896" s="363" t="s">
        <v>5089</v>
      </c>
      <c r="B896" s="363" t="s">
        <v>5600</v>
      </c>
      <c r="C896" s="363">
        <v>1000</v>
      </c>
      <c r="D896" s="363">
        <v>0.2</v>
      </c>
      <c r="E896" s="363">
        <v>0</v>
      </c>
      <c r="F896" s="363">
        <v>1</v>
      </c>
      <c r="G896" s="363">
        <v>2.5</v>
      </c>
      <c r="H896" s="363">
        <v>5.0000000000000001E-3</v>
      </c>
      <c r="I896" s="363">
        <v>5.0000000000000001E-3</v>
      </c>
      <c r="J896" s="363">
        <v>5.0000000000000001E-3</v>
      </c>
      <c r="K896" s="363">
        <v>2.5</v>
      </c>
      <c r="L896" s="363">
        <v>6.1</v>
      </c>
      <c r="M896" s="363" t="s">
        <v>562</v>
      </c>
      <c r="N896" s="363">
        <v>7.3</v>
      </c>
      <c r="O896" s="363">
        <v>4.3</v>
      </c>
      <c r="P896" s="363">
        <v>3.8</v>
      </c>
      <c r="Q896" s="363" t="s">
        <v>445</v>
      </c>
      <c r="R896" s="363">
        <v>-55</v>
      </c>
      <c r="S896" s="363">
        <v>105</v>
      </c>
      <c r="T896" s="363">
        <v>1</v>
      </c>
      <c r="U896" s="363">
        <v>0</v>
      </c>
      <c r="V896" s="311">
        <v>2000</v>
      </c>
      <c r="W896" s="311">
        <v>1.17248</v>
      </c>
      <c r="X896" s="363"/>
      <c r="Y896" s="363"/>
      <c r="Z896" s="363"/>
      <c r="AA896" s="364">
        <v>2</v>
      </c>
    </row>
    <row r="897" spans="1:27" ht="14.1" customHeight="1">
      <c r="A897" s="363" t="s">
        <v>5089</v>
      </c>
      <c r="B897" s="363" t="s">
        <v>5601</v>
      </c>
      <c r="C897" s="363">
        <v>1000</v>
      </c>
      <c r="D897" s="363">
        <v>0.2</v>
      </c>
      <c r="E897" s="363">
        <v>0</v>
      </c>
      <c r="F897" s="363">
        <v>1</v>
      </c>
      <c r="G897" s="363">
        <v>2.5</v>
      </c>
      <c r="H897" s="363">
        <v>6.0000000000000001E-3</v>
      </c>
      <c r="I897" s="363">
        <v>6.0000000000000001E-3</v>
      </c>
      <c r="J897" s="363">
        <v>6.0000000000000001E-3</v>
      </c>
      <c r="K897" s="363">
        <v>2.5</v>
      </c>
      <c r="L897" s="363">
        <v>5.6</v>
      </c>
      <c r="M897" s="363" t="s">
        <v>562</v>
      </c>
      <c r="N897" s="363">
        <v>7.3</v>
      </c>
      <c r="O897" s="363">
        <v>4.3</v>
      </c>
      <c r="P897" s="363">
        <v>3.8</v>
      </c>
      <c r="Q897" s="363" t="s">
        <v>445</v>
      </c>
      <c r="R897" s="363">
        <v>-55</v>
      </c>
      <c r="S897" s="363">
        <v>105</v>
      </c>
      <c r="T897" s="363">
        <v>1</v>
      </c>
      <c r="U897" s="363">
        <v>0</v>
      </c>
      <c r="V897" s="311">
        <v>2000</v>
      </c>
      <c r="W897" s="311">
        <v>1.1360300000000001</v>
      </c>
      <c r="X897" s="363"/>
      <c r="Y897" s="363"/>
      <c r="Z897" s="363"/>
      <c r="AA897" s="364">
        <v>2</v>
      </c>
    </row>
    <row r="898" spans="1:27" ht="14.1" customHeight="1">
      <c r="A898" s="363" t="s">
        <v>5089</v>
      </c>
      <c r="B898" s="365" t="s">
        <v>638</v>
      </c>
      <c r="C898" s="363">
        <v>1000</v>
      </c>
      <c r="D898" s="363">
        <v>0.2</v>
      </c>
      <c r="E898" s="363">
        <v>0</v>
      </c>
      <c r="F898" s="363">
        <v>1</v>
      </c>
      <c r="G898" s="363">
        <v>2.5</v>
      </c>
      <c r="H898" s="363">
        <v>1.4999999999999999E-2</v>
      </c>
      <c r="I898" s="363">
        <v>1.4999999999999999E-2</v>
      </c>
      <c r="J898" s="363">
        <v>1.4999999999999999E-2</v>
      </c>
      <c r="K898" s="363">
        <v>2.6</v>
      </c>
      <c r="L898" s="363">
        <v>3.9</v>
      </c>
      <c r="M898" s="363" t="s">
        <v>562</v>
      </c>
      <c r="N898" s="363">
        <v>7.3</v>
      </c>
      <c r="O898" s="363">
        <v>4.3</v>
      </c>
      <c r="P898" s="363">
        <v>3.8</v>
      </c>
      <c r="Q898" s="363" t="s">
        <v>445</v>
      </c>
      <c r="R898" s="363">
        <v>-55</v>
      </c>
      <c r="S898" s="363">
        <v>105</v>
      </c>
      <c r="T898" s="363">
        <v>1</v>
      </c>
      <c r="U898" s="363">
        <v>0</v>
      </c>
      <c r="V898" s="311">
        <v>2000</v>
      </c>
      <c r="W898" s="311">
        <v>1.07379</v>
      </c>
      <c r="X898" s="366"/>
      <c r="Y898" s="367"/>
      <c r="Z898" s="367"/>
      <c r="AA898" s="364">
        <v>2</v>
      </c>
    </row>
    <row r="899" spans="1:27" ht="14.1" customHeight="1">
      <c r="A899" s="363" t="s">
        <v>5089</v>
      </c>
      <c r="B899" s="363" t="s">
        <v>5602</v>
      </c>
      <c r="C899" s="363">
        <v>1000</v>
      </c>
      <c r="D899" s="363">
        <v>0.2</v>
      </c>
      <c r="E899" s="363">
        <v>0</v>
      </c>
      <c r="F899" s="363">
        <v>1</v>
      </c>
      <c r="G899" s="363">
        <v>10</v>
      </c>
      <c r="H899" s="363">
        <v>0.06</v>
      </c>
      <c r="I899" s="363">
        <v>0.06</v>
      </c>
      <c r="J899" s="363">
        <v>0.06</v>
      </c>
      <c r="K899" s="363">
        <f>MIN(MAX(P899,1),10)</f>
        <v>10</v>
      </c>
      <c r="L899" s="363">
        <v>1.19</v>
      </c>
      <c r="M899" s="363" t="s">
        <v>5205</v>
      </c>
      <c r="N899" s="363">
        <v>10</v>
      </c>
      <c r="O899" s="363">
        <v>10</v>
      </c>
      <c r="P899" s="363">
        <v>10.199999999999999</v>
      </c>
      <c r="Q899" s="363" t="s">
        <v>5141</v>
      </c>
      <c r="R899" s="363">
        <v>-55</v>
      </c>
      <c r="S899" s="363">
        <v>105</v>
      </c>
      <c r="T899" s="363">
        <v>1</v>
      </c>
      <c r="U899" s="363">
        <v>0</v>
      </c>
      <c r="V899" s="311">
        <v>500</v>
      </c>
      <c r="W899" s="311">
        <v>0.39272000000000001</v>
      </c>
      <c r="X899" s="363"/>
      <c r="Y899" s="363"/>
      <c r="Z899" s="363"/>
      <c r="AA899" s="363">
        <v>2</v>
      </c>
    </row>
    <row r="900" spans="1:27" ht="14.1" customHeight="1">
      <c r="A900" s="363" t="s">
        <v>5089</v>
      </c>
      <c r="B900" s="363" t="s">
        <v>5603</v>
      </c>
      <c r="C900" s="363">
        <v>1000</v>
      </c>
      <c r="D900" s="363">
        <v>0.2</v>
      </c>
      <c r="E900" s="363">
        <v>0</v>
      </c>
      <c r="F900" s="363">
        <v>1</v>
      </c>
      <c r="G900" s="363">
        <v>16</v>
      </c>
      <c r="H900" s="363">
        <v>0.06</v>
      </c>
      <c r="I900" s="363">
        <v>0.06</v>
      </c>
      <c r="J900" s="363">
        <v>0.06</v>
      </c>
      <c r="K900" s="363">
        <f>MIN(MAX(P900,1),10)</f>
        <v>10</v>
      </c>
      <c r="L900" s="363">
        <v>1.19</v>
      </c>
      <c r="M900" s="363" t="s">
        <v>5205</v>
      </c>
      <c r="N900" s="363">
        <v>10</v>
      </c>
      <c r="O900" s="363">
        <v>10</v>
      </c>
      <c r="P900" s="363">
        <v>10.199999999999999</v>
      </c>
      <c r="Q900" s="363" t="s">
        <v>5141</v>
      </c>
      <c r="R900" s="363">
        <v>-55</v>
      </c>
      <c r="S900" s="363">
        <v>105</v>
      </c>
      <c r="T900" s="363">
        <v>1</v>
      </c>
      <c r="U900" s="363">
        <v>0</v>
      </c>
      <c r="V900" s="311">
        <v>500</v>
      </c>
      <c r="W900" s="311">
        <v>0.49124000000000001</v>
      </c>
      <c r="X900" s="363"/>
      <c r="Y900" s="363"/>
      <c r="Z900" s="363"/>
      <c r="AA900" s="363">
        <v>2</v>
      </c>
    </row>
    <row r="901" spans="1:27" ht="14.1" customHeight="1">
      <c r="A901" s="363" t="s">
        <v>5089</v>
      </c>
      <c r="B901" s="373" t="s">
        <v>633</v>
      </c>
      <c r="C901" s="373">
        <v>1000</v>
      </c>
      <c r="D901" s="368">
        <v>0.2</v>
      </c>
      <c r="E901" s="368">
        <v>0</v>
      </c>
      <c r="F901" s="368">
        <v>1</v>
      </c>
      <c r="G901" s="373">
        <v>2.5</v>
      </c>
      <c r="H901" s="369">
        <v>7.0000000000000007E-2</v>
      </c>
      <c r="I901" s="373">
        <v>7.0000000000000007E-2</v>
      </c>
      <c r="J901" s="373">
        <v>7.0000000000000007E-2</v>
      </c>
      <c r="K901" s="373">
        <v>2.7</v>
      </c>
      <c r="L901" s="373">
        <v>6.1</v>
      </c>
      <c r="M901" s="373" t="s">
        <v>5345</v>
      </c>
      <c r="N901" s="374">
        <v>8</v>
      </c>
      <c r="O901" s="374">
        <v>8</v>
      </c>
      <c r="P901" s="375">
        <v>9</v>
      </c>
      <c r="Q901" s="371" t="s">
        <v>5107</v>
      </c>
      <c r="R901" s="372">
        <v>-55</v>
      </c>
      <c r="S901" s="372">
        <v>105</v>
      </c>
      <c r="T901" s="372">
        <v>0</v>
      </c>
      <c r="U901" s="371">
        <v>3.5</v>
      </c>
      <c r="V901" s="311">
        <v>1</v>
      </c>
      <c r="W901" s="311">
        <v>0.98</v>
      </c>
      <c r="X901" s="363"/>
      <c r="Y901" s="363"/>
      <c r="Z901" s="324"/>
      <c r="AA901" s="363">
        <v>2</v>
      </c>
    </row>
    <row r="902" spans="1:27" ht="14.1" customHeight="1">
      <c r="A902" s="363" t="s">
        <v>5089</v>
      </c>
      <c r="B902" s="363" t="s">
        <v>5604</v>
      </c>
      <c r="C902" s="363">
        <v>1000</v>
      </c>
      <c r="D902" s="363">
        <v>0.2</v>
      </c>
      <c r="E902" s="363">
        <v>0</v>
      </c>
      <c r="F902" s="363">
        <v>1</v>
      </c>
      <c r="G902" s="363">
        <v>25</v>
      </c>
      <c r="H902" s="363">
        <v>7.4999999999999997E-2</v>
      </c>
      <c r="I902" s="363">
        <v>7.4999999999999997E-2</v>
      </c>
      <c r="J902" s="363">
        <v>7.4999999999999997E-2</v>
      </c>
      <c r="K902" s="363">
        <f t="shared" ref="K902:K907" si="18">MIN(MAX(P902,1),10)</f>
        <v>10</v>
      </c>
      <c r="L902" s="363">
        <v>1.3</v>
      </c>
      <c r="M902" s="363" t="s">
        <v>5414</v>
      </c>
      <c r="N902" s="363">
        <v>18</v>
      </c>
      <c r="O902" s="363">
        <v>18</v>
      </c>
      <c r="P902" s="363">
        <v>16.5</v>
      </c>
      <c r="Q902" s="363" t="s">
        <v>5141</v>
      </c>
      <c r="R902" s="363">
        <v>-40</v>
      </c>
      <c r="S902" s="363">
        <v>125</v>
      </c>
      <c r="T902" s="363">
        <v>1</v>
      </c>
      <c r="U902" s="363">
        <v>0</v>
      </c>
      <c r="V902" s="311">
        <v>125</v>
      </c>
      <c r="W902" s="311">
        <v>1.8864799999999999</v>
      </c>
      <c r="X902" s="363"/>
      <c r="Y902" s="363"/>
      <c r="Z902" s="363"/>
      <c r="AA902" s="363">
        <v>2</v>
      </c>
    </row>
    <row r="903" spans="1:27" ht="14.1" customHeight="1">
      <c r="A903" s="363" t="s">
        <v>5089</v>
      </c>
      <c r="B903" s="363" t="s">
        <v>5605</v>
      </c>
      <c r="C903" s="363">
        <v>1000</v>
      </c>
      <c r="D903" s="363">
        <v>0.2</v>
      </c>
      <c r="E903" s="363">
        <v>0</v>
      </c>
      <c r="F903" s="363">
        <v>1</v>
      </c>
      <c r="G903" s="363">
        <v>35</v>
      </c>
      <c r="H903" s="363">
        <v>7.4999999999999997E-2</v>
      </c>
      <c r="I903" s="363">
        <v>7.4999999999999997E-2</v>
      </c>
      <c r="J903" s="363">
        <v>7.4999999999999997E-2</v>
      </c>
      <c r="K903" s="363">
        <f t="shared" si="18"/>
        <v>10</v>
      </c>
      <c r="L903" s="363">
        <v>1.3</v>
      </c>
      <c r="M903" s="363" t="s">
        <v>5414</v>
      </c>
      <c r="N903" s="363">
        <v>18</v>
      </c>
      <c r="O903" s="363">
        <v>18</v>
      </c>
      <c r="P903" s="363">
        <v>16.5</v>
      </c>
      <c r="Q903" s="363" t="s">
        <v>5141</v>
      </c>
      <c r="R903" s="363">
        <v>-40</v>
      </c>
      <c r="S903" s="363">
        <v>125</v>
      </c>
      <c r="T903" s="363">
        <v>1</v>
      </c>
      <c r="U903" s="363">
        <v>0</v>
      </c>
      <c r="V903" s="311">
        <v>125</v>
      </c>
      <c r="W903" s="311">
        <v>1.8864799999999999</v>
      </c>
      <c r="X903" s="363"/>
      <c r="Y903" s="363"/>
      <c r="Z903" s="363"/>
      <c r="AA903" s="363">
        <v>2</v>
      </c>
    </row>
    <row r="904" spans="1:27" ht="14.1" customHeight="1">
      <c r="A904" s="363" t="s">
        <v>5089</v>
      </c>
      <c r="B904" s="363" t="s">
        <v>5606</v>
      </c>
      <c r="C904" s="363">
        <v>1000</v>
      </c>
      <c r="D904" s="363">
        <v>0.2</v>
      </c>
      <c r="E904" s="363">
        <v>0</v>
      </c>
      <c r="F904" s="363">
        <v>1</v>
      </c>
      <c r="G904" s="363">
        <v>6.3</v>
      </c>
      <c r="H904" s="363">
        <v>0.08</v>
      </c>
      <c r="I904" s="363">
        <v>0.08</v>
      </c>
      <c r="J904" s="363">
        <v>0.08</v>
      </c>
      <c r="K904" s="363">
        <f t="shared" si="18"/>
        <v>10</v>
      </c>
      <c r="L904" s="363">
        <v>0.85</v>
      </c>
      <c r="M904" s="363" t="s">
        <v>5155</v>
      </c>
      <c r="N904" s="363">
        <v>8</v>
      </c>
      <c r="O904" s="363">
        <v>8</v>
      </c>
      <c r="P904" s="363">
        <v>10.199999999999999</v>
      </c>
      <c r="Q904" s="363" t="s">
        <v>5141</v>
      </c>
      <c r="R904" s="363">
        <v>-55</v>
      </c>
      <c r="S904" s="363">
        <v>105</v>
      </c>
      <c r="T904" s="363">
        <v>1</v>
      </c>
      <c r="U904" s="363">
        <v>0</v>
      </c>
      <c r="V904" s="311">
        <v>500</v>
      </c>
      <c r="W904" s="311">
        <v>0.32868000000000003</v>
      </c>
      <c r="X904" s="363"/>
      <c r="Y904" s="363"/>
      <c r="Z904" s="363"/>
      <c r="AA904" s="363">
        <v>2</v>
      </c>
    </row>
    <row r="905" spans="1:27" ht="14.1" customHeight="1">
      <c r="A905" s="363" t="s">
        <v>5089</v>
      </c>
      <c r="B905" s="363" t="s">
        <v>5607</v>
      </c>
      <c r="C905" s="363">
        <v>1000</v>
      </c>
      <c r="D905" s="363">
        <v>0.2</v>
      </c>
      <c r="E905" s="363">
        <v>0</v>
      </c>
      <c r="F905" s="363">
        <v>1</v>
      </c>
      <c r="G905" s="363">
        <v>10</v>
      </c>
      <c r="H905" s="363">
        <v>0.08</v>
      </c>
      <c r="I905" s="363">
        <v>0.08</v>
      </c>
      <c r="J905" s="363">
        <v>0.08</v>
      </c>
      <c r="K905" s="363">
        <f t="shared" si="18"/>
        <v>10</v>
      </c>
      <c r="L905" s="363">
        <v>0.85</v>
      </c>
      <c r="M905" s="363" t="s">
        <v>5155</v>
      </c>
      <c r="N905" s="363">
        <v>8</v>
      </c>
      <c r="O905" s="363">
        <v>8</v>
      </c>
      <c r="P905" s="363">
        <v>10.199999999999999</v>
      </c>
      <c r="Q905" s="363" t="s">
        <v>5141</v>
      </c>
      <c r="R905" s="363">
        <v>-55</v>
      </c>
      <c r="S905" s="363">
        <v>105</v>
      </c>
      <c r="T905" s="363">
        <v>1</v>
      </c>
      <c r="U905" s="363">
        <v>0</v>
      </c>
      <c r="V905" s="311">
        <v>500</v>
      </c>
      <c r="W905" s="311">
        <v>0.36059999999999998</v>
      </c>
      <c r="X905" s="363"/>
      <c r="Y905" s="363"/>
      <c r="Z905" s="363"/>
      <c r="AA905" s="363">
        <v>2</v>
      </c>
    </row>
    <row r="906" spans="1:27" ht="14.1" customHeight="1">
      <c r="A906" s="363" t="s">
        <v>5089</v>
      </c>
      <c r="B906" s="363" t="s">
        <v>5608</v>
      </c>
      <c r="C906" s="363">
        <v>1000</v>
      </c>
      <c r="D906" s="363">
        <v>0.2</v>
      </c>
      <c r="E906" s="363">
        <v>0</v>
      </c>
      <c r="F906" s="363">
        <v>1</v>
      </c>
      <c r="G906" s="363">
        <v>25</v>
      </c>
      <c r="H906" s="363">
        <v>0.08</v>
      </c>
      <c r="I906" s="363">
        <v>0.08</v>
      </c>
      <c r="J906" s="363">
        <v>0.08</v>
      </c>
      <c r="K906" s="363">
        <f t="shared" si="18"/>
        <v>10</v>
      </c>
      <c r="L906" s="363">
        <v>1.1000000000000001</v>
      </c>
      <c r="M906" s="363" t="s">
        <v>5420</v>
      </c>
      <c r="N906" s="363">
        <v>16</v>
      </c>
      <c r="O906" s="363">
        <v>16</v>
      </c>
      <c r="P906" s="363">
        <v>16.5</v>
      </c>
      <c r="Q906" s="363" t="s">
        <v>5141</v>
      </c>
      <c r="R906" s="363">
        <v>-40</v>
      </c>
      <c r="S906" s="363">
        <v>125</v>
      </c>
      <c r="T906" s="363">
        <v>1</v>
      </c>
      <c r="U906" s="363">
        <v>0</v>
      </c>
      <c r="V906" s="311">
        <v>125</v>
      </c>
      <c r="W906" s="311">
        <v>1.5784</v>
      </c>
      <c r="X906" s="363"/>
      <c r="Y906" s="363"/>
      <c r="Z906" s="363"/>
      <c r="AA906" s="363">
        <v>2</v>
      </c>
    </row>
    <row r="907" spans="1:27" ht="14.1" customHeight="1">
      <c r="A907" s="363" t="s">
        <v>5089</v>
      </c>
      <c r="B907" s="363" t="s">
        <v>5609</v>
      </c>
      <c r="C907" s="363">
        <v>1000</v>
      </c>
      <c r="D907" s="363">
        <v>0.2</v>
      </c>
      <c r="E907" s="363">
        <v>0</v>
      </c>
      <c r="F907" s="363">
        <v>1</v>
      </c>
      <c r="G907" s="363">
        <v>16</v>
      </c>
      <c r="H907" s="363">
        <v>0.08</v>
      </c>
      <c r="I907" s="363">
        <v>0.08</v>
      </c>
      <c r="J907" s="363">
        <v>0.08</v>
      </c>
      <c r="K907" s="363">
        <f t="shared" si="18"/>
        <v>10</v>
      </c>
      <c r="L907" s="363">
        <v>1.1000000000000001</v>
      </c>
      <c r="M907" s="363" t="s">
        <v>4531</v>
      </c>
      <c r="N907" s="363">
        <v>16</v>
      </c>
      <c r="O907" s="363">
        <v>16</v>
      </c>
      <c r="P907" s="363">
        <v>16.5</v>
      </c>
      <c r="Q907" s="363" t="s">
        <v>5141</v>
      </c>
      <c r="R907" s="363">
        <v>-40</v>
      </c>
      <c r="S907" s="363">
        <v>125</v>
      </c>
      <c r="T907" s="363">
        <v>1</v>
      </c>
      <c r="U907" s="363">
        <v>0</v>
      </c>
      <c r="V907" s="311">
        <v>125</v>
      </c>
      <c r="W907" s="311">
        <v>1.58144</v>
      </c>
      <c r="X907" s="363"/>
      <c r="Y907" s="363"/>
      <c r="Z907" s="363"/>
      <c r="AA907" s="363">
        <v>2</v>
      </c>
    </row>
    <row r="908" spans="1:27" ht="14.1" customHeight="1">
      <c r="A908" s="363" t="s">
        <v>5089</v>
      </c>
      <c r="B908" s="368" t="s">
        <v>5610</v>
      </c>
      <c r="C908" s="368">
        <v>1000</v>
      </c>
      <c r="D908" s="368">
        <v>0.2</v>
      </c>
      <c r="E908" s="368">
        <v>0</v>
      </c>
      <c r="F908" s="368">
        <v>1</v>
      </c>
      <c r="G908" s="368">
        <v>16</v>
      </c>
      <c r="H908" s="369">
        <v>0.12</v>
      </c>
      <c r="I908" s="368">
        <v>0.12</v>
      </c>
      <c r="J908" s="368">
        <v>0.12</v>
      </c>
      <c r="K908" s="368">
        <v>5</v>
      </c>
      <c r="L908" s="368">
        <v>5.4</v>
      </c>
      <c r="M908" s="368" t="s">
        <v>5197</v>
      </c>
      <c r="N908" s="370">
        <v>10</v>
      </c>
      <c r="O908" s="370">
        <v>10</v>
      </c>
      <c r="P908" s="371">
        <v>12.7</v>
      </c>
      <c r="Q908" s="371" t="s">
        <v>5107</v>
      </c>
      <c r="R908" s="372">
        <v>-55</v>
      </c>
      <c r="S908" s="372">
        <v>105</v>
      </c>
      <c r="T908" s="372">
        <v>1</v>
      </c>
      <c r="U908" s="371">
        <v>0</v>
      </c>
      <c r="V908" s="311">
        <v>400</v>
      </c>
      <c r="W908" s="311">
        <v>0.96740000000000004</v>
      </c>
      <c r="X908" s="363"/>
      <c r="Y908" s="363"/>
      <c r="Z908" s="324"/>
      <c r="AA908" s="363">
        <v>2</v>
      </c>
    </row>
    <row r="909" spans="1:27" ht="14.1" customHeight="1">
      <c r="A909" s="363" t="s">
        <v>5089</v>
      </c>
      <c r="B909" s="368" t="s">
        <v>5611</v>
      </c>
      <c r="C909" s="368">
        <v>1000</v>
      </c>
      <c r="D909" s="368">
        <v>0.2</v>
      </c>
      <c r="E909" s="368">
        <v>0</v>
      </c>
      <c r="F909" s="368">
        <v>1</v>
      </c>
      <c r="G909" s="368">
        <v>16</v>
      </c>
      <c r="H909" s="369">
        <v>0.12</v>
      </c>
      <c r="I909" s="368">
        <v>0.12</v>
      </c>
      <c r="J909" s="368">
        <v>0.12</v>
      </c>
      <c r="K909" s="368">
        <v>5.8</v>
      </c>
      <c r="L909" s="368">
        <v>5.4</v>
      </c>
      <c r="M909" s="368" t="s">
        <v>5297</v>
      </c>
      <c r="N909" s="370">
        <v>10</v>
      </c>
      <c r="O909" s="370">
        <v>10</v>
      </c>
      <c r="P909" s="371">
        <v>13</v>
      </c>
      <c r="Q909" s="371" t="s">
        <v>5107</v>
      </c>
      <c r="R909" s="372">
        <v>-55</v>
      </c>
      <c r="S909" s="372">
        <v>105</v>
      </c>
      <c r="T909" s="372">
        <v>0</v>
      </c>
      <c r="U909" s="371">
        <v>5</v>
      </c>
      <c r="V909" s="311">
        <v>1</v>
      </c>
      <c r="W909" s="311">
        <v>1.75</v>
      </c>
      <c r="X909" s="363"/>
      <c r="Y909" s="363"/>
      <c r="Z909" s="324"/>
      <c r="AA909" s="363">
        <v>2</v>
      </c>
    </row>
    <row r="910" spans="1:27" ht="14.1" customHeight="1">
      <c r="A910" s="363" t="s">
        <v>5089</v>
      </c>
      <c r="B910" s="363" t="s">
        <v>5612</v>
      </c>
      <c r="C910" s="363">
        <v>1000</v>
      </c>
      <c r="D910" s="363">
        <v>0.2</v>
      </c>
      <c r="E910" s="363">
        <v>0</v>
      </c>
      <c r="F910" s="363">
        <v>1</v>
      </c>
      <c r="G910" s="363">
        <v>10</v>
      </c>
      <c r="H910" s="363">
        <v>0.12</v>
      </c>
      <c r="I910" s="363">
        <v>0.12</v>
      </c>
      <c r="J910" s="363">
        <v>0.12</v>
      </c>
      <c r="K910" s="363">
        <f>MIN(MAX(P910,1),10)</f>
        <v>10</v>
      </c>
      <c r="L910" s="363">
        <v>0.8</v>
      </c>
      <c r="M910" s="363" t="s">
        <v>5278</v>
      </c>
      <c r="N910" s="363">
        <v>12.5</v>
      </c>
      <c r="O910" s="363">
        <v>12.5</v>
      </c>
      <c r="P910" s="363">
        <v>13.5</v>
      </c>
      <c r="Q910" s="363" t="s">
        <v>5141</v>
      </c>
      <c r="R910" s="363">
        <v>-40</v>
      </c>
      <c r="S910" s="363">
        <v>125</v>
      </c>
      <c r="T910" s="363">
        <v>1</v>
      </c>
      <c r="U910" s="363">
        <v>0</v>
      </c>
      <c r="V910" s="311">
        <v>200</v>
      </c>
      <c r="W910" s="311">
        <v>1.0722</v>
      </c>
      <c r="X910" s="363"/>
      <c r="Y910" s="363"/>
      <c r="Z910" s="363"/>
      <c r="AA910" s="363">
        <v>2</v>
      </c>
    </row>
    <row r="911" spans="1:27" ht="14.1" customHeight="1">
      <c r="A911" s="363" t="s">
        <v>5089</v>
      </c>
      <c r="B911" s="363" t="s">
        <v>5613</v>
      </c>
      <c r="C911" s="363">
        <v>1000</v>
      </c>
      <c r="D911" s="363">
        <v>0.2</v>
      </c>
      <c r="E911" s="363">
        <v>0</v>
      </c>
      <c r="F911" s="363">
        <v>1</v>
      </c>
      <c r="G911" s="363">
        <v>16</v>
      </c>
      <c r="H911" s="363">
        <v>0.12</v>
      </c>
      <c r="I911" s="363">
        <v>0.12</v>
      </c>
      <c r="J911" s="363">
        <v>0.12</v>
      </c>
      <c r="K911" s="363">
        <f>MIN(MAX(P911,1),10)</f>
        <v>10</v>
      </c>
      <c r="L911" s="363">
        <v>0.8</v>
      </c>
      <c r="M911" s="363" t="s">
        <v>5549</v>
      </c>
      <c r="N911" s="363">
        <v>12.5</v>
      </c>
      <c r="O911" s="363">
        <v>12.5</v>
      </c>
      <c r="P911" s="363">
        <v>13.5</v>
      </c>
      <c r="Q911" s="363" t="s">
        <v>5141</v>
      </c>
      <c r="R911" s="363">
        <v>-40</v>
      </c>
      <c r="S911" s="363">
        <v>125</v>
      </c>
      <c r="T911" s="363">
        <v>1</v>
      </c>
      <c r="U911" s="363">
        <v>0</v>
      </c>
      <c r="V911" s="311">
        <v>200</v>
      </c>
      <c r="W911" s="311">
        <v>1.0988500000000001</v>
      </c>
      <c r="X911" s="363"/>
      <c r="Y911" s="363"/>
      <c r="Z911" s="363"/>
      <c r="AA911" s="363">
        <v>2</v>
      </c>
    </row>
    <row r="912" spans="1:27" ht="14.1" customHeight="1">
      <c r="A912" s="363" t="s">
        <v>5089</v>
      </c>
      <c r="B912" s="363" t="s">
        <v>5614</v>
      </c>
      <c r="C912" s="363">
        <v>1000</v>
      </c>
      <c r="D912" s="363">
        <v>0.2</v>
      </c>
      <c r="E912" s="363">
        <v>0</v>
      </c>
      <c r="F912" s="363">
        <v>1</v>
      </c>
      <c r="G912" s="363">
        <v>50</v>
      </c>
      <c r="H912" s="363">
        <v>0.14000000000000001</v>
      </c>
      <c r="I912" s="363">
        <v>0.14000000000000001</v>
      </c>
      <c r="J912" s="363">
        <v>0.14000000000000001</v>
      </c>
      <c r="K912" s="363">
        <f>MIN(MAX(P912,1),10)</f>
        <v>10</v>
      </c>
      <c r="L912" s="363">
        <v>0.95</v>
      </c>
      <c r="M912" s="363" t="s">
        <v>5414</v>
      </c>
      <c r="N912" s="363">
        <v>18</v>
      </c>
      <c r="O912" s="363">
        <v>18</v>
      </c>
      <c r="P912" s="363">
        <v>16.5</v>
      </c>
      <c r="Q912" s="363" t="s">
        <v>5141</v>
      </c>
      <c r="R912" s="363">
        <v>-40</v>
      </c>
      <c r="S912" s="363">
        <v>125</v>
      </c>
      <c r="T912" s="363">
        <v>1</v>
      </c>
      <c r="U912" s="363">
        <v>0</v>
      </c>
      <c r="V912" s="311">
        <v>125</v>
      </c>
      <c r="W912" s="311">
        <v>1.8864799999999999</v>
      </c>
      <c r="X912" s="363"/>
      <c r="Y912" s="363"/>
      <c r="Z912" s="363"/>
      <c r="AA912" s="363">
        <v>2</v>
      </c>
    </row>
    <row r="913" spans="1:27" ht="14.1" customHeight="1">
      <c r="A913" s="363" t="s">
        <v>5089</v>
      </c>
      <c r="B913" s="368" t="s">
        <v>5615</v>
      </c>
      <c r="C913" s="368">
        <v>1200</v>
      </c>
      <c r="D913" s="368">
        <v>0.2</v>
      </c>
      <c r="E913" s="368">
        <v>0</v>
      </c>
      <c r="F913" s="368">
        <v>1</v>
      </c>
      <c r="G913" s="368">
        <v>2</v>
      </c>
      <c r="H913" s="369">
        <v>0.08</v>
      </c>
      <c r="I913" s="368">
        <v>0.08</v>
      </c>
      <c r="J913" s="368">
        <v>0.08</v>
      </c>
      <c r="K913" s="368">
        <v>2.6</v>
      </c>
      <c r="L913" s="368">
        <v>5.23</v>
      </c>
      <c r="M913" s="368" t="s">
        <v>5347</v>
      </c>
      <c r="N913" s="370">
        <v>6.3</v>
      </c>
      <c r="O913" s="370">
        <v>6.3</v>
      </c>
      <c r="P913" s="371">
        <v>10</v>
      </c>
      <c r="Q913" s="371" t="s">
        <v>5107</v>
      </c>
      <c r="R913" s="372">
        <v>-55</v>
      </c>
      <c r="S913" s="372">
        <v>105</v>
      </c>
      <c r="T913" s="372">
        <v>1</v>
      </c>
      <c r="U913" s="371">
        <v>0</v>
      </c>
      <c r="V913" s="311">
        <v>500</v>
      </c>
      <c r="W913" s="311">
        <v>0.54637999999999998</v>
      </c>
      <c r="X913" s="363"/>
      <c r="Y913" s="363"/>
      <c r="Z913" s="324"/>
      <c r="AA913" s="363">
        <v>2</v>
      </c>
    </row>
    <row r="914" spans="1:27" ht="14.1" customHeight="1">
      <c r="A914" s="363" t="s">
        <v>5089</v>
      </c>
      <c r="B914" s="363" t="s">
        <v>5616</v>
      </c>
      <c r="C914" s="363">
        <v>1200</v>
      </c>
      <c r="D914" s="363">
        <v>0.2</v>
      </c>
      <c r="E914" s="363">
        <v>0</v>
      </c>
      <c r="F914" s="363">
        <v>1</v>
      </c>
      <c r="G914" s="363">
        <v>10</v>
      </c>
      <c r="H914" s="363">
        <v>0.08</v>
      </c>
      <c r="I914" s="363">
        <v>0.08</v>
      </c>
      <c r="J914" s="363">
        <v>0.08</v>
      </c>
      <c r="K914" s="363">
        <f>MIN(MAX(P914,1),10)</f>
        <v>10</v>
      </c>
      <c r="L914" s="363">
        <v>0.85</v>
      </c>
      <c r="M914" s="363" t="s">
        <v>5407</v>
      </c>
      <c r="N914" s="363">
        <v>10</v>
      </c>
      <c r="O914" s="363">
        <v>10</v>
      </c>
      <c r="P914" s="363">
        <v>10.199999999999999</v>
      </c>
      <c r="Q914" s="363" t="s">
        <v>5141</v>
      </c>
      <c r="R914" s="363">
        <v>-55</v>
      </c>
      <c r="S914" s="363">
        <v>105</v>
      </c>
      <c r="T914" s="363">
        <v>1</v>
      </c>
      <c r="U914" s="363">
        <v>0</v>
      </c>
      <c r="V914" s="311">
        <v>500</v>
      </c>
      <c r="W914" s="311">
        <v>0.42371999999999999</v>
      </c>
      <c r="X914" s="363"/>
      <c r="Y914" s="363"/>
      <c r="Z914" s="363"/>
      <c r="AA914" s="363">
        <v>2</v>
      </c>
    </row>
    <row r="915" spans="1:27" ht="14.1" customHeight="1">
      <c r="A915" s="363" t="s">
        <v>5089</v>
      </c>
      <c r="B915" s="373" t="s">
        <v>643</v>
      </c>
      <c r="C915" s="373">
        <v>1200</v>
      </c>
      <c r="D915" s="368">
        <v>0.2</v>
      </c>
      <c r="E915" s="368">
        <v>0</v>
      </c>
      <c r="F915" s="368">
        <v>1</v>
      </c>
      <c r="G915" s="373">
        <v>4</v>
      </c>
      <c r="H915" s="369">
        <v>0.12</v>
      </c>
      <c r="I915" s="373">
        <v>0.12</v>
      </c>
      <c r="J915" s="373">
        <v>0.12</v>
      </c>
      <c r="K915" s="373">
        <v>4.4000000000000004</v>
      </c>
      <c r="L915" s="373">
        <v>4.7</v>
      </c>
      <c r="M915" s="373" t="s">
        <v>5171</v>
      </c>
      <c r="N915" s="374">
        <v>8</v>
      </c>
      <c r="O915" s="374">
        <v>8</v>
      </c>
      <c r="P915" s="375">
        <v>12</v>
      </c>
      <c r="Q915" s="371" t="s">
        <v>5107</v>
      </c>
      <c r="R915" s="372">
        <v>-55</v>
      </c>
      <c r="S915" s="372">
        <v>105</v>
      </c>
      <c r="T915" s="372">
        <v>1</v>
      </c>
      <c r="U915" s="371">
        <v>0</v>
      </c>
      <c r="V915" s="311">
        <v>400</v>
      </c>
      <c r="W915" s="311">
        <v>0.94664999999999999</v>
      </c>
      <c r="X915" s="363"/>
      <c r="Y915" s="363"/>
      <c r="Z915" s="324"/>
      <c r="AA915" s="363">
        <v>2</v>
      </c>
    </row>
    <row r="916" spans="1:27" ht="14.1" customHeight="1">
      <c r="A916" s="363" t="s">
        <v>5089</v>
      </c>
      <c r="B916" s="365" t="s">
        <v>5617</v>
      </c>
      <c r="C916" s="363">
        <v>1500</v>
      </c>
      <c r="D916" s="363">
        <v>0.2</v>
      </c>
      <c r="E916" s="363">
        <v>0</v>
      </c>
      <c r="F916" s="363">
        <v>1</v>
      </c>
      <c r="G916" s="363">
        <v>2.5</v>
      </c>
      <c r="H916" s="363">
        <v>1.2E-2</v>
      </c>
      <c r="I916" s="363">
        <v>1.2E-2</v>
      </c>
      <c r="J916" s="363">
        <v>1.2E-2</v>
      </c>
      <c r="K916" s="363">
        <v>2.6</v>
      </c>
      <c r="L916" s="363">
        <v>4.4000000000000004</v>
      </c>
      <c r="M916" s="363" t="s">
        <v>562</v>
      </c>
      <c r="N916" s="363">
        <v>7.3</v>
      </c>
      <c r="O916" s="363">
        <v>4.3</v>
      </c>
      <c r="P916" s="363">
        <v>3.8</v>
      </c>
      <c r="Q916" s="363" t="s">
        <v>445</v>
      </c>
      <c r="R916" s="363">
        <v>-55</v>
      </c>
      <c r="S916" s="363">
        <v>105</v>
      </c>
      <c r="T916" s="363">
        <v>1</v>
      </c>
      <c r="U916" s="363">
        <v>0</v>
      </c>
      <c r="V916" s="311">
        <v>2000</v>
      </c>
      <c r="W916" s="311">
        <v>1.18719</v>
      </c>
      <c r="X916" s="366"/>
      <c r="Y916" s="367"/>
      <c r="Z916" s="367"/>
      <c r="AA916" s="364">
        <v>2</v>
      </c>
    </row>
    <row r="917" spans="1:27" ht="14.1" customHeight="1">
      <c r="A917" s="363" t="s">
        <v>5089</v>
      </c>
      <c r="B917" s="365" t="s">
        <v>5618</v>
      </c>
      <c r="C917" s="363">
        <v>1500</v>
      </c>
      <c r="D917" s="363">
        <v>0.2</v>
      </c>
      <c r="E917" s="363">
        <v>0</v>
      </c>
      <c r="F917" s="363">
        <v>1</v>
      </c>
      <c r="G917" s="363">
        <v>2.5</v>
      </c>
      <c r="H917" s="363">
        <v>1.4999999999999999E-2</v>
      </c>
      <c r="I917" s="363">
        <v>1.4999999999999999E-2</v>
      </c>
      <c r="J917" s="363">
        <v>1.4999999999999999E-2</v>
      </c>
      <c r="K917" s="363">
        <v>2.6</v>
      </c>
      <c r="L917" s="363">
        <v>3.9</v>
      </c>
      <c r="M917" s="363" t="s">
        <v>562</v>
      </c>
      <c r="N917" s="363">
        <v>7.3</v>
      </c>
      <c r="O917" s="363">
        <v>4.3</v>
      </c>
      <c r="P917" s="363">
        <v>3.8</v>
      </c>
      <c r="Q917" s="363" t="s">
        <v>445</v>
      </c>
      <c r="R917" s="363">
        <v>-55</v>
      </c>
      <c r="S917" s="363">
        <v>105</v>
      </c>
      <c r="T917" s="363">
        <v>1</v>
      </c>
      <c r="U917" s="363">
        <v>0</v>
      </c>
      <c r="V917" s="311">
        <v>2000</v>
      </c>
      <c r="W917" s="311">
        <v>1.1287400000000001</v>
      </c>
      <c r="X917" s="366"/>
      <c r="Y917" s="367"/>
      <c r="Z917" s="367"/>
      <c r="AA917" s="364">
        <v>2</v>
      </c>
    </row>
    <row r="918" spans="1:27" ht="14.1" customHeight="1">
      <c r="A918" s="363" t="s">
        <v>5089</v>
      </c>
      <c r="B918" s="363" t="s">
        <v>5619</v>
      </c>
      <c r="C918" s="363">
        <v>1500</v>
      </c>
      <c r="D918" s="363">
        <v>0.2</v>
      </c>
      <c r="E918" s="363">
        <v>0</v>
      </c>
      <c r="F918" s="363">
        <v>1</v>
      </c>
      <c r="G918" s="363">
        <v>6.3</v>
      </c>
      <c r="H918" s="363">
        <v>0.06</v>
      </c>
      <c r="I918" s="363">
        <v>0.06</v>
      </c>
      <c r="J918" s="363">
        <v>0.06</v>
      </c>
      <c r="K918" s="363">
        <f>MIN(MAX(P918,1),10)</f>
        <v>10</v>
      </c>
      <c r="L918" s="363">
        <v>1.19</v>
      </c>
      <c r="M918" s="363" t="s">
        <v>5205</v>
      </c>
      <c r="N918" s="363">
        <v>10</v>
      </c>
      <c r="O918" s="363">
        <v>10</v>
      </c>
      <c r="P918" s="363">
        <v>10.199999999999999</v>
      </c>
      <c r="Q918" s="363" t="s">
        <v>5141</v>
      </c>
      <c r="R918" s="363">
        <v>-55</v>
      </c>
      <c r="S918" s="363">
        <v>105</v>
      </c>
      <c r="T918" s="363">
        <v>1</v>
      </c>
      <c r="U918" s="363">
        <v>0</v>
      </c>
      <c r="V918" s="311">
        <v>500</v>
      </c>
      <c r="W918" s="311">
        <v>0.38501999999999997</v>
      </c>
      <c r="X918" s="363"/>
      <c r="Y918" s="363"/>
      <c r="Z918" s="363"/>
      <c r="AA918" s="363">
        <v>2</v>
      </c>
    </row>
    <row r="919" spans="1:27" ht="14.1" customHeight="1">
      <c r="A919" s="363" t="s">
        <v>5089</v>
      </c>
      <c r="B919" s="363" t="s">
        <v>5620</v>
      </c>
      <c r="C919" s="363">
        <v>1500</v>
      </c>
      <c r="D919" s="363">
        <v>0.2</v>
      </c>
      <c r="E919" s="363">
        <v>0</v>
      </c>
      <c r="F919" s="363">
        <v>1</v>
      </c>
      <c r="G919" s="363">
        <v>10</v>
      </c>
      <c r="H919" s="363">
        <v>0.06</v>
      </c>
      <c r="I919" s="363">
        <v>0.06</v>
      </c>
      <c r="J919" s="363">
        <v>0.06</v>
      </c>
      <c r="K919" s="363">
        <f>MIN(MAX(P919,1),10)</f>
        <v>10</v>
      </c>
      <c r="L919" s="363">
        <v>1.19</v>
      </c>
      <c r="M919" s="363" t="s">
        <v>5205</v>
      </c>
      <c r="N919" s="363">
        <v>10</v>
      </c>
      <c r="O919" s="363">
        <v>10</v>
      </c>
      <c r="P919" s="363">
        <v>10.199999999999999</v>
      </c>
      <c r="Q919" s="363" t="s">
        <v>5141</v>
      </c>
      <c r="R919" s="363">
        <v>-55</v>
      </c>
      <c r="S919" s="363">
        <v>105</v>
      </c>
      <c r="T919" s="363">
        <v>1</v>
      </c>
      <c r="U919" s="363">
        <v>0</v>
      </c>
      <c r="V919" s="311">
        <v>500</v>
      </c>
      <c r="W919" s="311">
        <v>0.48161999999999999</v>
      </c>
      <c r="X919" s="363"/>
      <c r="Y919" s="363"/>
      <c r="Z919" s="363"/>
      <c r="AA919" s="363">
        <v>2</v>
      </c>
    </row>
    <row r="920" spans="1:27" ht="14.1" customHeight="1">
      <c r="A920" s="363" t="s">
        <v>5089</v>
      </c>
      <c r="B920" s="363" t="s">
        <v>5621</v>
      </c>
      <c r="C920" s="363">
        <v>1500</v>
      </c>
      <c r="D920" s="363">
        <v>0.2</v>
      </c>
      <c r="E920" s="363">
        <v>0</v>
      </c>
      <c r="F920" s="363">
        <v>1</v>
      </c>
      <c r="G920" s="363">
        <v>6.3</v>
      </c>
      <c r="H920" s="363">
        <v>0.08</v>
      </c>
      <c r="I920" s="363">
        <v>0.08</v>
      </c>
      <c r="J920" s="363">
        <v>0.08</v>
      </c>
      <c r="K920" s="363">
        <f>MIN(MAX(P920,1),10)</f>
        <v>10</v>
      </c>
      <c r="L920" s="363">
        <v>0.85</v>
      </c>
      <c r="M920" s="363" t="s">
        <v>5155</v>
      </c>
      <c r="N920" s="363">
        <v>8</v>
      </c>
      <c r="O920" s="363">
        <v>8</v>
      </c>
      <c r="P920" s="363">
        <v>10.199999999999999</v>
      </c>
      <c r="Q920" s="363" t="s">
        <v>5141</v>
      </c>
      <c r="R920" s="363">
        <v>-55</v>
      </c>
      <c r="S920" s="363">
        <v>105</v>
      </c>
      <c r="T920" s="363">
        <v>1</v>
      </c>
      <c r="U920" s="363">
        <v>0</v>
      </c>
      <c r="V920" s="311">
        <v>500</v>
      </c>
      <c r="W920" s="311">
        <v>0.36059999999999998</v>
      </c>
      <c r="X920" s="363"/>
      <c r="Y920" s="363"/>
      <c r="Z920" s="363"/>
      <c r="AA920" s="363">
        <v>2</v>
      </c>
    </row>
    <row r="921" spans="1:27" ht="14.1" customHeight="1">
      <c r="A921" s="363" t="s">
        <v>5089</v>
      </c>
      <c r="B921" s="373" t="s">
        <v>652</v>
      </c>
      <c r="C921" s="373">
        <v>1500</v>
      </c>
      <c r="D921" s="368">
        <v>0.2</v>
      </c>
      <c r="E921" s="368">
        <v>0</v>
      </c>
      <c r="F921" s="368">
        <v>1</v>
      </c>
      <c r="G921" s="373">
        <v>2.5</v>
      </c>
      <c r="H921" s="369">
        <v>0.1</v>
      </c>
      <c r="I921" s="373">
        <v>0.1</v>
      </c>
      <c r="J921" s="373">
        <v>0.1</v>
      </c>
      <c r="K921" s="373">
        <v>4.4000000000000004</v>
      </c>
      <c r="L921" s="373">
        <v>5.15</v>
      </c>
      <c r="M921" s="373" t="s">
        <v>5171</v>
      </c>
      <c r="N921" s="374">
        <v>8</v>
      </c>
      <c r="O921" s="374">
        <v>8</v>
      </c>
      <c r="P921" s="375">
        <v>12</v>
      </c>
      <c r="Q921" s="371" t="s">
        <v>5107</v>
      </c>
      <c r="R921" s="372">
        <v>-55</v>
      </c>
      <c r="S921" s="372">
        <v>105</v>
      </c>
      <c r="T921" s="372">
        <v>1</v>
      </c>
      <c r="U921" s="371">
        <v>0</v>
      </c>
      <c r="V921" s="311">
        <v>400</v>
      </c>
      <c r="W921" s="311">
        <v>0.92808000000000002</v>
      </c>
      <c r="X921" s="363"/>
      <c r="Y921" s="363"/>
      <c r="Z921" s="324"/>
      <c r="AA921" s="363">
        <v>2</v>
      </c>
    </row>
    <row r="922" spans="1:27" ht="14.1" customHeight="1">
      <c r="A922" s="363" t="s">
        <v>5089</v>
      </c>
      <c r="B922" s="373" t="s">
        <v>644</v>
      </c>
      <c r="C922" s="373">
        <v>1500</v>
      </c>
      <c r="D922" s="368">
        <v>0.2</v>
      </c>
      <c r="E922" s="368">
        <v>0</v>
      </c>
      <c r="F922" s="368">
        <v>1</v>
      </c>
      <c r="G922" s="373">
        <v>6.3</v>
      </c>
      <c r="H922" s="369">
        <v>0.1</v>
      </c>
      <c r="I922" s="373">
        <v>0.1</v>
      </c>
      <c r="J922" s="373">
        <v>0.1</v>
      </c>
      <c r="K922" s="373">
        <v>5.8</v>
      </c>
      <c r="L922" s="373">
        <v>5.56</v>
      </c>
      <c r="M922" s="373" t="s">
        <v>5297</v>
      </c>
      <c r="N922" s="374">
        <v>10</v>
      </c>
      <c r="O922" s="374">
        <v>10</v>
      </c>
      <c r="P922" s="375">
        <v>13</v>
      </c>
      <c r="Q922" s="371" t="s">
        <v>5107</v>
      </c>
      <c r="R922" s="372">
        <v>-55</v>
      </c>
      <c r="S922" s="372">
        <v>105</v>
      </c>
      <c r="T922" s="372">
        <v>0</v>
      </c>
      <c r="U922" s="375">
        <v>5</v>
      </c>
      <c r="V922" s="311">
        <v>1</v>
      </c>
      <c r="W922" s="311">
        <v>2.11</v>
      </c>
      <c r="X922" s="363"/>
      <c r="Y922" s="363"/>
      <c r="Z922" s="324"/>
      <c r="AA922" s="363">
        <v>2</v>
      </c>
    </row>
    <row r="923" spans="1:27" ht="14.1" customHeight="1">
      <c r="A923" s="363" t="s">
        <v>5089</v>
      </c>
      <c r="B923" s="373" t="s">
        <v>651</v>
      </c>
      <c r="C923" s="373">
        <v>1500</v>
      </c>
      <c r="D923" s="368">
        <v>0.2</v>
      </c>
      <c r="E923" s="368">
        <v>0</v>
      </c>
      <c r="F923" s="368">
        <v>1</v>
      </c>
      <c r="G923" s="373">
        <v>4</v>
      </c>
      <c r="H923" s="369">
        <v>0.12</v>
      </c>
      <c r="I923" s="373">
        <v>0.12</v>
      </c>
      <c r="J923" s="373">
        <v>0.12</v>
      </c>
      <c r="K923" s="373">
        <v>4.4000000000000004</v>
      </c>
      <c r="L923" s="373">
        <v>4.7</v>
      </c>
      <c r="M923" s="373" t="s">
        <v>5171</v>
      </c>
      <c r="N923" s="374">
        <v>8</v>
      </c>
      <c r="O923" s="374">
        <v>8</v>
      </c>
      <c r="P923" s="375">
        <v>12</v>
      </c>
      <c r="Q923" s="371" t="s">
        <v>5107</v>
      </c>
      <c r="R923" s="372">
        <v>-55</v>
      </c>
      <c r="S923" s="372">
        <v>105</v>
      </c>
      <c r="T923" s="372">
        <v>1</v>
      </c>
      <c r="U923" s="371">
        <v>0</v>
      </c>
      <c r="V923" s="311">
        <v>400</v>
      </c>
      <c r="W923" s="311">
        <v>1.0117799999999999</v>
      </c>
      <c r="X923" s="363"/>
      <c r="Y923" s="363"/>
      <c r="Z923" s="324"/>
      <c r="AA923" s="363">
        <v>2</v>
      </c>
    </row>
    <row r="924" spans="1:27" ht="14.1" customHeight="1">
      <c r="A924" s="363" t="s">
        <v>5089</v>
      </c>
      <c r="B924" s="363" t="s">
        <v>5622</v>
      </c>
      <c r="C924" s="363">
        <v>1500</v>
      </c>
      <c r="D924" s="363">
        <v>0.2</v>
      </c>
      <c r="E924" s="363">
        <v>0</v>
      </c>
      <c r="F924" s="363">
        <v>1</v>
      </c>
      <c r="G924" s="363">
        <v>10</v>
      </c>
      <c r="H924" s="363">
        <v>0.12</v>
      </c>
      <c r="I924" s="363">
        <v>0.12</v>
      </c>
      <c r="J924" s="363">
        <v>0.12</v>
      </c>
      <c r="K924" s="363">
        <f t="shared" ref="K924:K930" si="19">MIN(MAX(P924,1),10)</f>
        <v>10</v>
      </c>
      <c r="L924" s="363">
        <v>0.8</v>
      </c>
      <c r="M924" s="363" t="s">
        <v>5549</v>
      </c>
      <c r="N924" s="363">
        <v>12.5</v>
      </c>
      <c r="O924" s="363">
        <v>12.5</v>
      </c>
      <c r="P924" s="363">
        <v>13.5</v>
      </c>
      <c r="Q924" s="363" t="s">
        <v>5141</v>
      </c>
      <c r="R924" s="363">
        <v>-40</v>
      </c>
      <c r="S924" s="363">
        <v>125</v>
      </c>
      <c r="T924" s="363">
        <v>1</v>
      </c>
      <c r="U924" s="363">
        <v>0</v>
      </c>
      <c r="V924" s="311">
        <v>200</v>
      </c>
      <c r="W924" s="311">
        <v>1.0988500000000001</v>
      </c>
      <c r="X924" s="363"/>
      <c r="Y924" s="363"/>
      <c r="Z924" s="363"/>
      <c r="AA924" s="363">
        <v>2</v>
      </c>
    </row>
    <row r="925" spans="1:27" ht="14.1" customHeight="1">
      <c r="A925" s="363" t="s">
        <v>5089</v>
      </c>
      <c r="B925" s="363" t="s">
        <v>5623</v>
      </c>
      <c r="C925" s="363">
        <v>1800</v>
      </c>
      <c r="D925" s="363">
        <v>0.2</v>
      </c>
      <c r="E925" s="363">
        <v>0</v>
      </c>
      <c r="F925" s="363">
        <v>1</v>
      </c>
      <c r="G925" s="363">
        <v>6.3</v>
      </c>
      <c r="H925" s="363">
        <v>0.08</v>
      </c>
      <c r="I925" s="363">
        <v>0.08</v>
      </c>
      <c r="J925" s="363">
        <v>0.08</v>
      </c>
      <c r="K925" s="363">
        <f t="shared" si="19"/>
        <v>10</v>
      </c>
      <c r="L925" s="363">
        <v>0.85</v>
      </c>
      <c r="M925" s="363" t="s">
        <v>5407</v>
      </c>
      <c r="N925" s="363">
        <v>10</v>
      </c>
      <c r="O925" s="363">
        <v>10</v>
      </c>
      <c r="P925" s="363">
        <v>10.199999999999999</v>
      </c>
      <c r="Q925" s="363" t="s">
        <v>5141</v>
      </c>
      <c r="R925" s="363">
        <v>-55</v>
      </c>
      <c r="S925" s="363">
        <v>105</v>
      </c>
      <c r="T925" s="363">
        <v>1</v>
      </c>
      <c r="U925" s="363">
        <v>0</v>
      </c>
      <c r="V925" s="311">
        <v>500</v>
      </c>
      <c r="W925" s="311">
        <v>0.42371999999999999</v>
      </c>
      <c r="X925" s="363"/>
      <c r="Y925" s="363"/>
      <c r="Z925" s="363"/>
      <c r="AA925" s="363">
        <v>2</v>
      </c>
    </row>
    <row r="926" spans="1:27" ht="14.1" customHeight="1">
      <c r="A926" s="363" t="s">
        <v>5089</v>
      </c>
      <c r="B926" s="363" t="s">
        <v>5624</v>
      </c>
      <c r="C926" s="363">
        <v>2200</v>
      </c>
      <c r="D926" s="363">
        <v>0.2</v>
      </c>
      <c r="E926" s="363">
        <v>0</v>
      </c>
      <c r="F926" s="363">
        <v>1</v>
      </c>
      <c r="G926" s="363">
        <v>6.3</v>
      </c>
      <c r="H926" s="363">
        <v>0.06</v>
      </c>
      <c r="I926" s="363">
        <v>0.06</v>
      </c>
      <c r="J926" s="363">
        <v>0.06</v>
      </c>
      <c r="K926" s="363">
        <f t="shared" si="19"/>
        <v>10</v>
      </c>
      <c r="L926" s="363">
        <v>1.19</v>
      </c>
      <c r="M926" s="363" t="s">
        <v>5205</v>
      </c>
      <c r="N926" s="363">
        <v>10</v>
      </c>
      <c r="O926" s="363">
        <v>10</v>
      </c>
      <c r="P926" s="363">
        <v>10.199999999999999</v>
      </c>
      <c r="Q926" s="363" t="s">
        <v>5141</v>
      </c>
      <c r="R926" s="363">
        <v>-55</v>
      </c>
      <c r="S926" s="363">
        <v>105</v>
      </c>
      <c r="T926" s="363">
        <v>1</v>
      </c>
      <c r="U926" s="363">
        <v>0</v>
      </c>
      <c r="V926" s="311">
        <v>500</v>
      </c>
      <c r="W926" s="311">
        <v>0.49124000000000001</v>
      </c>
      <c r="X926" s="363"/>
      <c r="Y926" s="363"/>
      <c r="Z926" s="363"/>
      <c r="AA926" s="363">
        <v>2</v>
      </c>
    </row>
    <row r="927" spans="1:27" ht="14.1" customHeight="1">
      <c r="A927" s="363" t="s">
        <v>5089</v>
      </c>
      <c r="B927" s="363" t="s">
        <v>5625</v>
      </c>
      <c r="C927" s="363">
        <v>2200</v>
      </c>
      <c r="D927" s="363">
        <v>0.2</v>
      </c>
      <c r="E927" s="363">
        <v>0</v>
      </c>
      <c r="F927" s="363">
        <v>1</v>
      </c>
      <c r="G927" s="363">
        <v>16</v>
      </c>
      <c r="H927" s="363">
        <v>7.4999999999999997E-2</v>
      </c>
      <c r="I927" s="363">
        <v>7.4999999999999997E-2</v>
      </c>
      <c r="J927" s="363">
        <v>7.4999999999999997E-2</v>
      </c>
      <c r="K927" s="363">
        <f t="shared" si="19"/>
        <v>10</v>
      </c>
      <c r="L927" s="363">
        <v>1.3</v>
      </c>
      <c r="M927" s="363" t="s">
        <v>5414</v>
      </c>
      <c r="N927" s="363">
        <v>18</v>
      </c>
      <c r="O927" s="363">
        <v>18</v>
      </c>
      <c r="P927" s="363">
        <v>16.5</v>
      </c>
      <c r="Q927" s="363" t="s">
        <v>5141</v>
      </c>
      <c r="R927" s="363">
        <v>-40</v>
      </c>
      <c r="S927" s="363">
        <v>125</v>
      </c>
      <c r="T927" s="363">
        <v>1</v>
      </c>
      <c r="U927" s="363">
        <v>0</v>
      </c>
      <c r="V927" s="311">
        <v>125</v>
      </c>
      <c r="W927" s="311">
        <v>1.84944</v>
      </c>
      <c r="X927" s="363"/>
      <c r="Y927" s="363"/>
      <c r="Z927" s="363"/>
      <c r="AA927" s="363">
        <v>2</v>
      </c>
    </row>
    <row r="928" spans="1:27" ht="14.1" customHeight="1">
      <c r="A928" s="363" t="s">
        <v>5089</v>
      </c>
      <c r="B928" s="363" t="s">
        <v>5626</v>
      </c>
      <c r="C928" s="363">
        <v>2200</v>
      </c>
      <c r="D928" s="363">
        <v>0.2</v>
      </c>
      <c r="E928" s="363">
        <v>0</v>
      </c>
      <c r="F928" s="363">
        <v>1</v>
      </c>
      <c r="G928" s="363">
        <v>25</v>
      </c>
      <c r="H928" s="363">
        <v>7.4999999999999997E-2</v>
      </c>
      <c r="I928" s="363">
        <v>7.4999999999999997E-2</v>
      </c>
      <c r="J928" s="363">
        <v>7.4999999999999997E-2</v>
      </c>
      <c r="K928" s="363">
        <f t="shared" si="19"/>
        <v>10</v>
      </c>
      <c r="L928" s="363">
        <v>1.3</v>
      </c>
      <c r="M928" s="363" t="s">
        <v>5414</v>
      </c>
      <c r="N928" s="363">
        <v>18</v>
      </c>
      <c r="O928" s="363">
        <v>18</v>
      </c>
      <c r="P928" s="363">
        <v>16.5</v>
      </c>
      <c r="Q928" s="363" t="s">
        <v>5141</v>
      </c>
      <c r="R928" s="363">
        <v>-40</v>
      </c>
      <c r="S928" s="363">
        <v>125</v>
      </c>
      <c r="T928" s="363">
        <v>1</v>
      </c>
      <c r="U928" s="363">
        <v>0</v>
      </c>
      <c r="V928" s="311">
        <v>125</v>
      </c>
      <c r="W928" s="311">
        <v>1.8864799999999999</v>
      </c>
      <c r="X928" s="363"/>
      <c r="Y928" s="363"/>
      <c r="Z928" s="363"/>
      <c r="AA928" s="363">
        <v>2</v>
      </c>
    </row>
    <row r="929" spans="1:46" ht="14.1" customHeight="1">
      <c r="A929" s="363" t="s">
        <v>5089</v>
      </c>
      <c r="B929" s="363" t="s">
        <v>5627</v>
      </c>
      <c r="C929" s="363">
        <v>2200</v>
      </c>
      <c r="D929" s="363">
        <v>0.2</v>
      </c>
      <c r="E929" s="363">
        <v>0</v>
      </c>
      <c r="F929" s="363">
        <v>1</v>
      </c>
      <c r="G929" s="363">
        <v>10</v>
      </c>
      <c r="H929" s="363">
        <v>0.08</v>
      </c>
      <c r="I929" s="363">
        <v>0.08</v>
      </c>
      <c r="J929" s="363">
        <v>0.08</v>
      </c>
      <c r="K929" s="363">
        <f t="shared" si="19"/>
        <v>10</v>
      </c>
      <c r="L929" s="363">
        <v>1.1000000000000001</v>
      </c>
      <c r="M929" s="363" t="s">
        <v>4531</v>
      </c>
      <c r="N929" s="363">
        <v>16</v>
      </c>
      <c r="O929" s="363">
        <v>16</v>
      </c>
      <c r="P929" s="363">
        <v>16.5</v>
      </c>
      <c r="Q929" s="363" t="s">
        <v>5141</v>
      </c>
      <c r="R929" s="363">
        <v>-40</v>
      </c>
      <c r="S929" s="363">
        <v>125</v>
      </c>
      <c r="T929" s="363">
        <v>1</v>
      </c>
      <c r="U929" s="363">
        <v>0</v>
      </c>
      <c r="V929" s="311">
        <v>125</v>
      </c>
      <c r="W929" s="311">
        <v>1.58144</v>
      </c>
      <c r="X929" s="363"/>
      <c r="Y929" s="363"/>
      <c r="Z929" s="363"/>
      <c r="AA929" s="363">
        <v>2</v>
      </c>
    </row>
    <row r="930" spans="1:46" ht="14.1" customHeight="1">
      <c r="A930" s="363" t="s">
        <v>5089</v>
      </c>
      <c r="B930" s="363" t="s">
        <v>5628</v>
      </c>
      <c r="C930" s="363">
        <v>2200</v>
      </c>
      <c r="D930" s="363">
        <v>0.2</v>
      </c>
      <c r="E930" s="363">
        <v>0</v>
      </c>
      <c r="F930" s="363">
        <v>1</v>
      </c>
      <c r="G930" s="363">
        <v>16</v>
      </c>
      <c r="H930" s="363">
        <v>0.08</v>
      </c>
      <c r="I930" s="363">
        <v>0.08</v>
      </c>
      <c r="J930" s="363">
        <v>0.08</v>
      </c>
      <c r="K930" s="363">
        <f t="shared" si="19"/>
        <v>10</v>
      </c>
      <c r="L930" s="363">
        <v>1.1000000000000001</v>
      </c>
      <c r="M930" s="363" t="s">
        <v>5420</v>
      </c>
      <c r="N930" s="363">
        <v>16</v>
      </c>
      <c r="O930" s="363">
        <v>16</v>
      </c>
      <c r="P930" s="363">
        <v>16.5</v>
      </c>
      <c r="Q930" s="363" t="s">
        <v>5141</v>
      </c>
      <c r="R930" s="363">
        <v>-40</v>
      </c>
      <c r="S930" s="363">
        <v>125</v>
      </c>
      <c r="T930" s="363">
        <v>1</v>
      </c>
      <c r="U930" s="363">
        <v>0</v>
      </c>
      <c r="V930" s="311">
        <v>125</v>
      </c>
      <c r="W930" s="311">
        <v>1.60992</v>
      </c>
      <c r="X930" s="363"/>
      <c r="Y930" s="363"/>
      <c r="Z930" s="363"/>
      <c r="AA930" s="363">
        <v>2</v>
      </c>
    </row>
    <row r="931" spans="1:46" ht="14.1" customHeight="1">
      <c r="A931" s="363" t="s">
        <v>5089</v>
      </c>
      <c r="B931" s="373" t="s">
        <v>659</v>
      </c>
      <c r="C931" s="373">
        <v>2700</v>
      </c>
      <c r="D931" s="368">
        <v>0.2</v>
      </c>
      <c r="E931" s="368">
        <v>0</v>
      </c>
      <c r="F931" s="368">
        <v>1</v>
      </c>
      <c r="G931" s="373">
        <v>2.5</v>
      </c>
      <c r="H931" s="369">
        <v>0.1</v>
      </c>
      <c r="I931" s="373">
        <v>0.1</v>
      </c>
      <c r="J931" s="373">
        <v>0.1</v>
      </c>
      <c r="K931" s="373">
        <v>5.8</v>
      </c>
      <c r="L931" s="373">
        <v>5.56</v>
      </c>
      <c r="M931" s="373" t="s">
        <v>5297</v>
      </c>
      <c r="N931" s="374">
        <v>10</v>
      </c>
      <c r="O931" s="374">
        <v>10</v>
      </c>
      <c r="P931" s="375">
        <v>13</v>
      </c>
      <c r="Q931" s="371" t="s">
        <v>5107</v>
      </c>
      <c r="R931" s="372">
        <v>-55</v>
      </c>
      <c r="S931" s="372">
        <v>105</v>
      </c>
      <c r="T931" s="372">
        <v>0</v>
      </c>
      <c r="U931" s="371">
        <v>5</v>
      </c>
      <c r="V931" s="311">
        <v>1</v>
      </c>
      <c r="W931" s="311">
        <v>2.11</v>
      </c>
      <c r="X931" s="363"/>
      <c r="Y931" s="363"/>
      <c r="Z931" s="324"/>
      <c r="AA931" s="363">
        <v>2</v>
      </c>
    </row>
    <row r="932" spans="1:46" ht="14.1" customHeight="1">
      <c r="A932" s="363" t="s">
        <v>5089</v>
      </c>
      <c r="B932" s="373" t="s">
        <v>660</v>
      </c>
      <c r="C932" s="373">
        <v>2700</v>
      </c>
      <c r="D932" s="368">
        <v>0.2</v>
      </c>
      <c r="E932" s="368">
        <v>0</v>
      </c>
      <c r="F932" s="368">
        <v>1</v>
      </c>
      <c r="G932" s="373">
        <v>2.5</v>
      </c>
      <c r="H932" s="369">
        <v>0.12</v>
      </c>
      <c r="I932" s="373">
        <v>0.12</v>
      </c>
      <c r="J932" s="373">
        <v>0.12</v>
      </c>
      <c r="K932" s="373">
        <v>5</v>
      </c>
      <c r="L932" s="373">
        <v>5.07</v>
      </c>
      <c r="M932" s="373" t="s">
        <v>5197</v>
      </c>
      <c r="N932" s="374">
        <v>10</v>
      </c>
      <c r="O932" s="374">
        <v>10</v>
      </c>
      <c r="P932" s="375">
        <v>12.7</v>
      </c>
      <c r="Q932" s="371" t="s">
        <v>5107</v>
      </c>
      <c r="R932" s="372">
        <v>-55</v>
      </c>
      <c r="S932" s="372">
        <v>105</v>
      </c>
      <c r="T932" s="372">
        <v>1</v>
      </c>
      <c r="U932" s="371">
        <v>0</v>
      </c>
      <c r="V932" s="311">
        <v>400</v>
      </c>
      <c r="W932" s="311">
        <v>1.1183000000000001</v>
      </c>
      <c r="X932" s="363"/>
      <c r="Y932" s="363"/>
      <c r="Z932" s="324"/>
      <c r="AA932" s="363">
        <v>2</v>
      </c>
    </row>
    <row r="933" spans="1:46" ht="14.1" customHeight="1">
      <c r="A933" s="363" t="s">
        <v>5089</v>
      </c>
      <c r="B933" s="363" t="s">
        <v>5629</v>
      </c>
      <c r="C933" s="363">
        <v>3300</v>
      </c>
      <c r="D933" s="363">
        <v>0.2</v>
      </c>
      <c r="E933" s="363">
        <v>0</v>
      </c>
      <c r="F933" s="363">
        <v>1</v>
      </c>
      <c r="G933" s="363">
        <v>10</v>
      </c>
      <c r="H933" s="363">
        <v>7.4999999999999997E-2</v>
      </c>
      <c r="I933" s="363">
        <v>7.4999999999999997E-2</v>
      </c>
      <c r="J933" s="363">
        <v>7.4999999999999997E-2</v>
      </c>
      <c r="K933" s="363">
        <f>MIN(MAX(P933,1),10)</f>
        <v>10</v>
      </c>
      <c r="L933" s="363">
        <v>1.3</v>
      </c>
      <c r="M933" s="363" t="s">
        <v>5414</v>
      </c>
      <c r="N933" s="363">
        <v>18</v>
      </c>
      <c r="O933" s="363">
        <v>18</v>
      </c>
      <c r="P933" s="363">
        <v>16.5</v>
      </c>
      <c r="Q933" s="363" t="s">
        <v>5141</v>
      </c>
      <c r="R933" s="363">
        <v>-40</v>
      </c>
      <c r="S933" s="363">
        <v>125</v>
      </c>
      <c r="T933" s="363">
        <v>1</v>
      </c>
      <c r="U933" s="363">
        <v>0</v>
      </c>
      <c r="V933" s="311">
        <v>125</v>
      </c>
      <c r="W933" s="311">
        <v>1.84944</v>
      </c>
      <c r="X933" s="363"/>
      <c r="Y933" s="363"/>
      <c r="Z933" s="363"/>
      <c r="AA933" s="363">
        <v>2</v>
      </c>
    </row>
    <row r="934" spans="1:46" ht="14.1" customHeight="1">
      <c r="A934" s="363" t="s">
        <v>5089</v>
      </c>
      <c r="B934" s="363" t="s">
        <v>5630</v>
      </c>
      <c r="C934" s="363">
        <v>3300</v>
      </c>
      <c r="D934" s="363">
        <v>0.2</v>
      </c>
      <c r="E934" s="363">
        <v>0</v>
      </c>
      <c r="F934" s="363">
        <v>1</v>
      </c>
      <c r="G934" s="363">
        <v>16</v>
      </c>
      <c r="H934" s="363">
        <v>7.4999999999999997E-2</v>
      </c>
      <c r="I934" s="363">
        <v>7.4999999999999997E-2</v>
      </c>
      <c r="J934" s="363">
        <v>7.4999999999999997E-2</v>
      </c>
      <c r="K934" s="363">
        <f>MIN(MAX(P934,1),10)</f>
        <v>10</v>
      </c>
      <c r="L934" s="363">
        <v>1.3</v>
      </c>
      <c r="M934" s="363" t="s">
        <v>5414</v>
      </c>
      <c r="N934" s="363">
        <v>18</v>
      </c>
      <c r="O934" s="363">
        <v>18</v>
      </c>
      <c r="P934" s="363">
        <v>16.5</v>
      </c>
      <c r="Q934" s="363" t="s">
        <v>5141</v>
      </c>
      <c r="R934" s="363">
        <v>-40</v>
      </c>
      <c r="S934" s="363">
        <v>125</v>
      </c>
      <c r="T934" s="363">
        <v>1</v>
      </c>
      <c r="U934" s="363">
        <v>0</v>
      </c>
      <c r="V934" s="311">
        <v>125</v>
      </c>
      <c r="W934" s="311">
        <v>1.84944</v>
      </c>
      <c r="X934" s="363"/>
      <c r="Y934" s="363"/>
      <c r="Z934" s="363"/>
      <c r="AA934" s="363">
        <v>2</v>
      </c>
    </row>
    <row r="935" spans="1:46" ht="14.1" customHeight="1">
      <c r="A935" s="363" t="s">
        <v>5089</v>
      </c>
      <c r="B935" s="363" t="s">
        <v>5631</v>
      </c>
      <c r="C935" s="363">
        <v>3300</v>
      </c>
      <c r="D935" s="363">
        <v>0.2</v>
      </c>
      <c r="E935" s="363">
        <v>0</v>
      </c>
      <c r="F935" s="363">
        <v>1</v>
      </c>
      <c r="G935" s="363">
        <v>10</v>
      </c>
      <c r="H935" s="363">
        <v>0.08</v>
      </c>
      <c r="I935" s="363">
        <v>0.08</v>
      </c>
      <c r="J935" s="363">
        <v>0.08</v>
      </c>
      <c r="K935" s="363">
        <f>MIN(MAX(P935,1),10)</f>
        <v>10</v>
      </c>
      <c r="L935" s="363">
        <v>1.1000000000000001</v>
      </c>
      <c r="M935" s="363" t="s">
        <v>5420</v>
      </c>
      <c r="N935" s="363">
        <v>16</v>
      </c>
      <c r="O935" s="363">
        <v>16</v>
      </c>
      <c r="P935" s="363">
        <v>16.5</v>
      </c>
      <c r="Q935" s="363" t="s">
        <v>5141</v>
      </c>
      <c r="R935" s="363">
        <v>-40</v>
      </c>
      <c r="S935" s="363">
        <v>125</v>
      </c>
      <c r="T935" s="363">
        <v>1</v>
      </c>
      <c r="U935" s="363">
        <v>0</v>
      </c>
      <c r="V935" s="311">
        <v>125</v>
      </c>
      <c r="W935" s="311">
        <v>1.5784</v>
      </c>
      <c r="X935" s="363"/>
      <c r="Y935" s="363"/>
      <c r="Z935" s="363"/>
      <c r="AA935" s="363">
        <v>2</v>
      </c>
    </row>
    <row r="936" spans="1:46" ht="14.1" customHeight="1">
      <c r="A936" s="363" t="s">
        <v>5089</v>
      </c>
      <c r="B936" s="363" t="s">
        <v>5632</v>
      </c>
      <c r="C936" s="363">
        <v>4700</v>
      </c>
      <c r="D936" s="363">
        <v>0.2</v>
      </c>
      <c r="E936" s="363">
        <v>0</v>
      </c>
      <c r="F936" s="363">
        <v>1</v>
      </c>
      <c r="G936" s="363">
        <v>10</v>
      </c>
      <c r="H936" s="363">
        <v>7.4999999999999997E-2</v>
      </c>
      <c r="I936" s="363">
        <v>7.4999999999999997E-2</v>
      </c>
      <c r="J936" s="363">
        <v>7.4999999999999997E-2</v>
      </c>
      <c r="K936" s="363">
        <f>MIN(MAX(P936,1),10)</f>
        <v>10</v>
      </c>
      <c r="L936" s="363">
        <v>1.3</v>
      </c>
      <c r="M936" s="363" t="s">
        <v>5414</v>
      </c>
      <c r="N936" s="363">
        <v>18</v>
      </c>
      <c r="O936" s="363">
        <v>18</v>
      </c>
      <c r="P936" s="363">
        <v>16.5</v>
      </c>
      <c r="Q936" s="363" t="s">
        <v>5141</v>
      </c>
      <c r="R936" s="363">
        <v>-40</v>
      </c>
      <c r="S936" s="363">
        <v>125</v>
      </c>
      <c r="T936" s="363">
        <v>1</v>
      </c>
      <c r="U936" s="363">
        <v>0</v>
      </c>
      <c r="V936" s="311">
        <v>125</v>
      </c>
      <c r="W936" s="311">
        <v>1.8864799999999999</v>
      </c>
      <c r="X936" s="363"/>
      <c r="Y936" s="363"/>
      <c r="Z936" s="363"/>
      <c r="AA936" s="363">
        <v>2</v>
      </c>
    </row>
    <row r="937" spans="1:46" ht="14.1" customHeight="1">
      <c r="A937" s="324" t="s">
        <v>10</v>
      </c>
      <c r="B937" s="348" t="s">
        <v>3788</v>
      </c>
      <c r="C937" s="324">
        <v>1</v>
      </c>
      <c r="D937" s="325">
        <v>0.1</v>
      </c>
      <c r="E937" s="324">
        <v>-22.3</v>
      </c>
      <c r="F937" s="324">
        <v>0.25</v>
      </c>
      <c r="G937" s="324">
        <v>100</v>
      </c>
      <c r="H937" s="376">
        <v>1.1599999999999999E-2</v>
      </c>
      <c r="I937" s="376">
        <v>8.5000000000000006E-3</v>
      </c>
      <c r="J937" s="376">
        <v>7.1000000000000004E-3</v>
      </c>
      <c r="K937" s="324">
        <v>0.54</v>
      </c>
      <c r="L937" s="324">
        <v>1.6</v>
      </c>
      <c r="M937" s="359">
        <v>1210</v>
      </c>
      <c r="N937" s="377">
        <v>3.2</v>
      </c>
      <c r="O937" s="324">
        <v>2.5</v>
      </c>
      <c r="P937" s="324">
        <v>2.1</v>
      </c>
      <c r="Q937" s="324" t="s">
        <v>19</v>
      </c>
      <c r="R937" s="324">
        <v>-55</v>
      </c>
      <c r="S937" s="324">
        <v>125</v>
      </c>
      <c r="T937" s="324">
        <v>1</v>
      </c>
      <c r="V937" s="378">
        <v>2000</v>
      </c>
      <c r="W937" s="336">
        <v>0.112</v>
      </c>
      <c r="X937" s="354"/>
      <c r="Y937" s="353"/>
      <c r="Z937" s="353"/>
      <c r="AA937" s="352">
        <v>1</v>
      </c>
      <c r="AB937" s="353"/>
      <c r="AC937" s="353"/>
      <c r="AD937" s="353"/>
      <c r="AE937" s="353"/>
      <c r="AF937" s="353"/>
      <c r="AG937" s="353"/>
      <c r="AH937" s="353"/>
      <c r="AI937" s="353"/>
      <c r="AJ937" s="353"/>
      <c r="AK937" s="353"/>
      <c r="AL937" s="353"/>
      <c r="AM937" s="353"/>
      <c r="AN937" s="353"/>
      <c r="AO937" s="353"/>
      <c r="AP937" s="353"/>
      <c r="AQ937" s="353"/>
      <c r="AR937" s="353"/>
      <c r="AS937" s="353"/>
      <c r="AT937" s="353"/>
    </row>
    <row r="938" spans="1:46" ht="14.1" customHeight="1">
      <c r="A938" s="324" t="s">
        <v>10</v>
      </c>
      <c r="B938" s="348" t="s">
        <v>3787</v>
      </c>
      <c r="C938" s="324">
        <v>1</v>
      </c>
      <c r="D938" s="325">
        <v>0.1</v>
      </c>
      <c r="E938" s="324">
        <v>-71.8</v>
      </c>
      <c r="F938" s="324">
        <v>0.18</v>
      </c>
      <c r="G938" s="324">
        <v>100</v>
      </c>
      <c r="H938" s="376">
        <v>1.4880000000000001E-2</v>
      </c>
      <c r="I938" s="376">
        <v>1.18E-2</v>
      </c>
      <c r="J938" s="376">
        <v>9.5999999999999992E-3</v>
      </c>
      <c r="K938" s="324">
        <v>0.74</v>
      </c>
      <c r="L938" s="324">
        <v>1.6</v>
      </c>
      <c r="M938" s="359">
        <v>1206</v>
      </c>
      <c r="N938" s="377">
        <v>3.2</v>
      </c>
      <c r="O938" s="324">
        <v>1.6</v>
      </c>
      <c r="P938" s="324">
        <v>1.8</v>
      </c>
      <c r="Q938" s="324" t="s">
        <v>19</v>
      </c>
      <c r="R938" s="324">
        <v>-55</v>
      </c>
      <c r="S938" s="324">
        <v>125</v>
      </c>
      <c r="T938" s="324">
        <v>1</v>
      </c>
      <c r="V938" s="378">
        <v>2000</v>
      </c>
      <c r="W938" s="336">
        <v>8.5999999999999993E-2</v>
      </c>
      <c r="X938" s="354"/>
      <c r="Y938" s="353"/>
      <c r="Z938" s="353"/>
      <c r="AA938" s="352">
        <v>1</v>
      </c>
      <c r="AB938" s="353"/>
      <c r="AC938" s="353"/>
      <c r="AD938" s="353"/>
      <c r="AE938" s="353"/>
      <c r="AF938" s="353"/>
      <c r="AG938" s="353"/>
      <c r="AH938" s="353"/>
      <c r="AI938" s="353"/>
      <c r="AJ938" s="353"/>
      <c r="AK938" s="353"/>
      <c r="AL938" s="353"/>
      <c r="AM938" s="353"/>
      <c r="AN938" s="353"/>
      <c r="AO938" s="353"/>
      <c r="AP938" s="353"/>
      <c r="AQ938" s="353"/>
      <c r="AR938" s="353"/>
      <c r="AS938" s="353"/>
      <c r="AT938" s="353"/>
    </row>
    <row r="939" spans="1:46" ht="14.1" customHeight="1">
      <c r="A939" s="324" t="s">
        <v>10</v>
      </c>
      <c r="B939" s="348" t="s">
        <v>2684</v>
      </c>
      <c r="C939" s="324">
        <v>1</v>
      </c>
      <c r="D939" s="325">
        <v>0.1</v>
      </c>
      <c r="E939" s="324">
        <v>-100</v>
      </c>
      <c r="F939" s="324">
        <v>0.8</v>
      </c>
      <c r="G939" s="324">
        <v>100</v>
      </c>
      <c r="H939" s="376">
        <v>1.4999999999999999E-2</v>
      </c>
      <c r="I939" s="376">
        <v>1.2E-2</v>
      </c>
      <c r="J939" s="376">
        <v>0.01</v>
      </c>
      <c r="K939" s="324">
        <v>0.6</v>
      </c>
      <c r="L939" s="324">
        <v>1.6</v>
      </c>
      <c r="M939" s="359">
        <v>1206</v>
      </c>
      <c r="N939" s="377">
        <v>3.2</v>
      </c>
      <c r="O939" s="324">
        <v>1.6</v>
      </c>
      <c r="P939" s="324">
        <v>1.8</v>
      </c>
      <c r="Q939" s="324" t="s">
        <v>19</v>
      </c>
      <c r="R939" s="324">
        <v>-55</v>
      </c>
      <c r="S939" s="324">
        <v>125</v>
      </c>
      <c r="T939" s="324">
        <v>1</v>
      </c>
      <c r="V939" s="378">
        <v>2000</v>
      </c>
      <c r="W939" s="336">
        <v>0.112</v>
      </c>
      <c r="X939" s="354"/>
      <c r="Y939" s="353"/>
      <c r="Z939" s="353"/>
      <c r="AA939" s="352">
        <v>1</v>
      </c>
      <c r="AB939" s="353"/>
      <c r="AC939" s="353"/>
      <c r="AD939" s="353"/>
      <c r="AE939" s="353"/>
      <c r="AF939" s="353"/>
      <c r="AG939" s="353"/>
      <c r="AH939" s="353"/>
      <c r="AI939" s="353"/>
      <c r="AJ939" s="353"/>
      <c r="AK939" s="353"/>
      <c r="AL939" s="353"/>
      <c r="AM939" s="353"/>
      <c r="AN939" s="353"/>
      <c r="AO939" s="353"/>
      <c r="AP939" s="353"/>
      <c r="AQ939" s="353"/>
      <c r="AR939" s="353"/>
      <c r="AS939" s="353"/>
      <c r="AT939" s="353"/>
    </row>
    <row r="940" spans="1:46" ht="14.1" customHeight="1">
      <c r="A940" s="324" t="s">
        <v>10</v>
      </c>
      <c r="B940" s="348" t="s">
        <v>23</v>
      </c>
      <c r="C940" s="324">
        <v>1</v>
      </c>
      <c r="D940" s="325">
        <v>0.1</v>
      </c>
      <c r="E940" s="324">
        <v>5</v>
      </c>
      <c r="F940" s="324">
        <v>0.4</v>
      </c>
      <c r="G940" s="324">
        <v>25</v>
      </c>
      <c r="H940" s="376">
        <v>2.1999999999999999E-2</v>
      </c>
      <c r="I940" s="376">
        <v>8.0000000000000002E-3</v>
      </c>
      <c r="J940" s="376">
        <v>8.0000000000000002E-3</v>
      </c>
      <c r="K940" s="379">
        <v>0.31</v>
      </c>
      <c r="L940" s="324">
        <v>1.9</v>
      </c>
      <c r="M940" s="359">
        <v>805</v>
      </c>
      <c r="N940" s="377">
        <v>2</v>
      </c>
      <c r="O940" s="324">
        <v>1.25</v>
      </c>
      <c r="P940" s="324">
        <v>1.25</v>
      </c>
      <c r="Q940" s="324" t="s">
        <v>19</v>
      </c>
      <c r="R940" s="325">
        <v>-55</v>
      </c>
      <c r="S940" s="325">
        <v>125</v>
      </c>
      <c r="T940" s="324">
        <v>1</v>
      </c>
      <c r="V940" s="325">
        <v>3000</v>
      </c>
      <c r="W940" s="336">
        <v>3.3000000000000002E-2</v>
      </c>
      <c r="X940" s="354"/>
      <c r="Y940" s="353"/>
      <c r="Z940" s="353"/>
      <c r="AA940" s="352">
        <v>1</v>
      </c>
      <c r="AB940" s="353"/>
      <c r="AC940" s="353"/>
      <c r="AD940" s="353"/>
      <c r="AE940" s="353"/>
      <c r="AF940" s="353"/>
      <c r="AG940" s="353"/>
      <c r="AH940" s="353"/>
      <c r="AI940" s="353"/>
      <c r="AJ940" s="353"/>
      <c r="AK940" s="353"/>
      <c r="AL940" s="353"/>
      <c r="AM940" s="353"/>
      <c r="AN940" s="353"/>
      <c r="AO940" s="353"/>
      <c r="AP940" s="353"/>
      <c r="AQ940" s="353"/>
      <c r="AR940" s="353"/>
      <c r="AS940" s="353"/>
      <c r="AT940" s="353"/>
    </row>
    <row r="941" spans="1:46" ht="14.1" customHeight="1">
      <c r="A941" s="324" t="s">
        <v>10</v>
      </c>
      <c r="B941" s="348" t="s">
        <v>60</v>
      </c>
      <c r="C941" s="324">
        <v>1</v>
      </c>
      <c r="D941" s="325">
        <v>0.1</v>
      </c>
      <c r="E941" s="324">
        <v>6</v>
      </c>
      <c r="F941" s="324">
        <v>0.9</v>
      </c>
      <c r="G941" s="324">
        <v>10</v>
      </c>
      <c r="H941" s="376">
        <v>3.2000000000000001E-2</v>
      </c>
      <c r="I941" s="376">
        <v>1.0999999999999999E-2</v>
      </c>
      <c r="J941" s="376">
        <v>8.9999999999999993E-3</v>
      </c>
      <c r="K941" s="379">
        <v>0.41</v>
      </c>
      <c r="L941" s="324">
        <v>1.8</v>
      </c>
      <c r="M941" s="359">
        <v>805</v>
      </c>
      <c r="N941" s="377">
        <v>2</v>
      </c>
      <c r="O941" s="324">
        <v>1.25</v>
      </c>
      <c r="P941" s="324">
        <v>1.25</v>
      </c>
      <c r="Q941" s="324" t="s">
        <v>19</v>
      </c>
      <c r="R941" s="325">
        <v>-55</v>
      </c>
      <c r="S941" s="325">
        <v>125</v>
      </c>
      <c r="T941" s="324">
        <v>1</v>
      </c>
      <c r="V941" s="325">
        <v>3000</v>
      </c>
      <c r="W941" s="336">
        <v>2.8199999999999999E-2</v>
      </c>
      <c r="X941" s="354"/>
      <c r="Y941" s="353"/>
      <c r="Z941" s="353"/>
      <c r="AA941" s="352">
        <v>1</v>
      </c>
      <c r="AB941" s="353"/>
      <c r="AC941" s="353"/>
      <c r="AD941" s="353"/>
      <c r="AE941" s="353"/>
      <c r="AF941" s="353"/>
      <c r="AG941" s="353"/>
      <c r="AH941" s="353"/>
      <c r="AI941" s="353"/>
      <c r="AJ941" s="353"/>
      <c r="AK941" s="353"/>
      <c r="AL941" s="353"/>
      <c r="AM941" s="353"/>
      <c r="AN941" s="353"/>
      <c r="AO941" s="353"/>
      <c r="AP941" s="353"/>
      <c r="AQ941" s="353"/>
      <c r="AR941" s="353"/>
      <c r="AS941" s="353"/>
      <c r="AT941" s="353"/>
    </row>
    <row r="942" spans="1:46" ht="14.1" customHeight="1">
      <c r="A942" s="324" t="s">
        <v>10</v>
      </c>
      <c r="B942" s="348" t="s">
        <v>13</v>
      </c>
      <c r="C942" s="324">
        <v>1</v>
      </c>
      <c r="D942" s="325">
        <v>0.1</v>
      </c>
      <c r="E942" s="324">
        <v>6</v>
      </c>
      <c r="F942" s="324">
        <v>0.5</v>
      </c>
      <c r="G942" s="324">
        <v>25</v>
      </c>
      <c r="H942" s="376">
        <v>3.2000000000000001E-2</v>
      </c>
      <c r="I942" s="376">
        <v>1.0999999999999999E-2</v>
      </c>
      <c r="J942" s="376">
        <v>8.9999999999999993E-3</v>
      </c>
      <c r="K942" s="379">
        <v>0.41</v>
      </c>
      <c r="L942" s="324">
        <v>1.8</v>
      </c>
      <c r="M942" s="359">
        <v>805</v>
      </c>
      <c r="N942" s="377">
        <v>2</v>
      </c>
      <c r="O942" s="324">
        <v>1.25</v>
      </c>
      <c r="P942" s="324">
        <v>1.25</v>
      </c>
      <c r="Q942" s="324" t="s">
        <v>12</v>
      </c>
      <c r="R942" s="325">
        <v>-55</v>
      </c>
      <c r="S942" s="325">
        <v>85</v>
      </c>
      <c r="T942" s="324">
        <v>1</v>
      </c>
      <c r="V942" s="325">
        <v>3000</v>
      </c>
      <c r="W942" s="336">
        <v>3.0550000000000001E-2</v>
      </c>
      <c r="X942" s="354"/>
      <c r="Y942" s="353"/>
      <c r="Z942" s="353"/>
      <c r="AA942" s="352">
        <v>1</v>
      </c>
      <c r="AB942" s="353"/>
      <c r="AC942" s="353"/>
      <c r="AD942" s="353"/>
      <c r="AE942" s="353"/>
      <c r="AF942" s="353"/>
      <c r="AG942" s="353"/>
      <c r="AH942" s="353"/>
      <c r="AI942" s="353"/>
      <c r="AJ942" s="353"/>
      <c r="AK942" s="353"/>
      <c r="AL942" s="353"/>
      <c r="AM942" s="353"/>
      <c r="AN942" s="353"/>
      <c r="AO942" s="353"/>
      <c r="AP942" s="353"/>
      <c r="AQ942" s="353"/>
      <c r="AR942" s="353"/>
      <c r="AS942" s="353"/>
      <c r="AT942" s="353"/>
    </row>
    <row r="943" spans="1:46" ht="14.1" customHeight="1">
      <c r="A943" s="324" t="s">
        <v>10</v>
      </c>
      <c r="B943" s="348" t="s">
        <v>61</v>
      </c>
      <c r="C943" s="324">
        <v>1</v>
      </c>
      <c r="D943" s="325">
        <v>0.1</v>
      </c>
      <c r="E943" s="324">
        <v>2.5</v>
      </c>
      <c r="F943" s="324">
        <v>0.4</v>
      </c>
      <c r="G943" s="324">
        <v>16</v>
      </c>
      <c r="H943" s="376">
        <v>3.2000000000000001E-2</v>
      </c>
      <c r="I943" s="376">
        <v>8.0000000000000002E-3</v>
      </c>
      <c r="J943" s="376">
        <v>8.9999999999999993E-3</v>
      </c>
      <c r="K943" s="379">
        <v>0.47</v>
      </c>
      <c r="L943" s="324">
        <v>1.6</v>
      </c>
      <c r="M943" s="359">
        <v>603</v>
      </c>
      <c r="N943" s="324">
        <v>1.6</v>
      </c>
      <c r="O943" s="324">
        <v>0.8</v>
      </c>
      <c r="P943" s="324">
        <v>0.8</v>
      </c>
      <c r="Q943" s="324" t="s">
        <v>19</v>
      </c>
      <c r="R943" s="325">
        <v>-55</v>
      </c>
      <c r="S943" s="325">
        <v>125</v>
      </c>
      <c r="T943" s="324">
        <v>1</v>
      </c>
      <c r="V943" s="325">
        <v>4000</v>
      </c>
      <c r="W943" s="336">
        <v>1.7000000000000001E-2</v>
      </c>
      <c r="X943" s="354"/>
      <c r="Y943" s="353"/>
      <c r="Z943" s="353"/>
      <c r="AA943" s="352">
        <v>1</v>
      </c>
      <c r="AB943" s="353"/>
      <c r="AC943" s="353"/>
      <c r="AD943" s="353"/>
      <c r="AE943" s="353"/>
      <c r="AF943" s="353"/>
      <c r="AG943" s="353"/>
      <c r="AH943" s="353"/>
      <c r="AI943" s="353"/>
      <c r="AJ943" s="353"/>
      <c r="AK943" s="353"/>
      <c r="AL943" s="353"/>
      <c r="AM943" s="353"/>
      <c r="AN943" s="353"/>
      <c r="AO943" s="353"/>
      <c r="AP943" s="353"/>
      <c r="AQ943" s="353"/>
      <c r="AR943" s="353"/>
      <c r="AS943" s="353"/>
      <c r="AT943" s="353"/>
    </row>
    <row r="944" spans="1:46" ht="14.1" customHeight="1">
      <c r="A944" s="324" t="s">
        <v>10</v>
      </c>
      <c r="B944" s="348" t="s">
        <v>63</v>
      </c>
      <c r="C944" s="324">
        <v>1</v>
      </c>
      <c r="D944" s="325">
        <v>0.1</v>
      </c>
      <c r="E944" s="324">
        <v>4</v>
      </c>
      <c r="F944" s="324">
        <v>0.8</v>
      </c>
      <c r="G944" s="324">
        <v>10</v>
      </c>
      <c r="H944" s="376">
        <v>3.4000000000000002E-2</v>
      </c>
      <c r="I944" s="376">
        <v>1.2E-2</v>
      </c>
      <c r="J944" s="376">
        <v>1.2E-2</v>
      </c>
      <c r="K944" s="380">
        <v>0.5</v>
      </c>
      <c r="L944" s="324">
        <v>1.9</v>
      </c>
      <c r="M944" s="359">
        <v>805</v>
      </c>
      <c r="N944" s="377">
        <v>2</v>
      </c>
      <c r="O944" s="324">
        <v>1.25</v>
      </c>
      <c r="P944" s="324">
        <v>0.85</v>
      </c>
      <c r="Q944" s="324" t="s">
        <v>19</v>
      </c>
      <c r="R944" s="325">
        <v>-55</v>
      </c>
      <c r="S944" s="325">
        <v>125</v>
      </c>
      <c r="T944" s="324">
        <v>1</v>
      </c>
      <c r="V944" s="325">
        <v>4000</v>
      </c>
      <c r="W944" s="336">
        <v>2.3650000000000001E-2</v>
      </c>
      <c r="X944" s="354"/>
      <c r="Y944" s="353"/>
      <c r="Z944" s="353"/>
      <c r="AA944" s="352">
        <v>1</v>
      </c>
      <c r="AB944" s="353"/>
      <c r="AC944" s="353"/>
      <c r="AD944" s="353"/>
      <c r="AE944" s="353"/>
      <c r="AF944" s="353"/>
      <c r="AG944" s="353"/>
      <c r="AH944" s="353"/>
      <c r="AI944" s="353"/>
      <c r="AJ944" s="353"/>
      <c r="AK944" s="353"/>
      <c r="AL944" s="353"/>
      <c r="AM944" s="353"/>
      <c r="AN944" s="353"/>
      <c r="AO944" s="353"/>
      <c r="AP944" s="353"/>
      <c r="AQ944" s="353"/>
      <c r="AR944" s="353"/>
      <c r="AS944" s="353"/>
      <c r="AT944" s="353"/>
    </row>
    <row r="945" spans="1:46" ht="14.1" customHeight="1">
      <c r="A945" s="324" t="s">
        <v>10</v>
      </c>
      <c r="B945" s="348" t="s">
        <v>62</v>
      </c>
      <c r="C945" s="324">
        <v>1</v>
      </c>
      <c r="D945" s="325">
        <v>0.1</v>
      </c>
      <c r="E945" s="324">
        <v>4</v>
      </c>
      <c r="F945" s="324">
        <v>0.55000000000000004</v>
      </c>
      <c r="G945" s="324">
        <v>16</v>
      </c>
      <c r="H945" s="376">
        <v>3.4000000000000002E-2</v>
      </c>
      <c r="I945" s="376">
        <v>1.2E-2</v>
      </c>
      <c r="J945" s="376">
        <v>1.2E-2</v>
      </c>
      <c r="K945" s="380">
        <v>0.5</v>
      </c>
      <c r="L945" s="324">
        <v>1.9</v>
      </c>
      <c r="M945" s="359">
        <v>805</v>
      </c>
      <c r="N945" s="377">
        <v>2</v>
      </c>
      <c r="O945" s="324">
        <v>1.25</v>
      </c>
      <c r="P945" s="324">
        <v>0.85</v>
      </c>
      <c r="Q945" s="324" t="s">
        <v>12</v>
      </c>
      <c r="R945" s="325">
        <v>-55</v>
      </c>
      <c r="S945" s="325">
        <v>85</v>
      </c>
      <c r="T945" s="324">
        <v>1</v>
      </c>
      <c r="V945" s="325">
        <v>4000</v>
      </c>
      <c r="W945" s="336">
        <v>2.58E-2</v>
      </c>
      <c r="X945" s="354"/>
      <c r="Y945" s="353"/>
      <c r="Z945" s="353"/>
      <c r="AA945" s="352">
        <v>1</v>
      </c>
      <c r="AB945" s="353"/>
      <c r="AC945" s="353"/>
      <c r="AD945" s="353"/>
      <c r="AE945" s="353"/>
      <c r="AF945" s="353"/>
      <c r="AG945" s="353"/>
      <c r="AH945" s="353"/>
      <c r="AI945" s="353"/>
      <c r="AJ945" s="353"/>
      <c r="AK945" s="353"/>
      <c r="AL945" s="353"/>
      <c r="AM945" s="353"/>
      <c r="AN945" s="353"/>
      <c r="AO945" s="353"/>
      <c r="AP945" s="353"/>
      <c r="AQ945" s="353"/>
      <c r="AR945" s="353"/>
      <c r="AS945" s="353"/>
      <c r="AT945" s="353"/>
    </row>
    <row r="946" spans="1:46" ht="14.1" customHeight="1">
      <c r="A946" s="324" t="s">
        <v>10</v>
      </c>
      <c r="B946" s="348" t="s">
        <v>15</v>
      </c>
      <c r="C946" s="324">
        <v>1</v>
      </c>
      <c r="D946" s="325">
        <v>0.1</v>
      </c>
      <c r="E946" s="324">
        <v>4</v>
      </c>
      <c r="F946" s="324">
        <v>0.35</v>
      </c>
      <c r="G946" s="324">
        <v>25</v>
      </c>
      <c r="H946" s="376">
        <v>3.4000000000000002E-2</v>
      </c>
      <c r="I946" s="376">
        <v>1.2E-2</v>
      </c>
      <c r="J946" s="376">
        <v>1.2E-2</v>
      </c>
      <c r="K946" s="380">
        <v>0.5</v>
      </c>
      <c r="L946" s="324">
        <v>1.9</v>
      </c>
      <c r="M946" s="359">
        <v>805</v>
      </c>
      <c r="N946" s="377">
        <v>2</v>
      </c>
      <c r="O946" s="324">
        <v>1.25</v>
      </c>
      <c r="P946" s="324">
        <v>0.85</v>
      </c>
      <c r="Q946" s="324" t="s">
        <v>12</v>
      </c>
      <c r="R946" s="325">
        <v>-55</v>
      </c>
      <c r="S946" s="325">
        <v>85</v>
      </c>
      <c r="T946" s="324">
        <v>1</v>
      </c>
      <c r="V946" s="325">
        <v>4000</v>
      </c>
      <c r="W946" s="336">
        <v>0.03</v>
      </c>
      <c r="X946" s="354"/>
      <c r="Y946" s="353"/>
      <c r="Z946" s="353"/>
      <c r="AA946" s="352">
        <v>1</v>
      </c>
      <c r="AB946" s="353"/>
      <c r="AC946" s="353"/>
      <c r="AD946" s="353"/>
      <c r="AE946" s="353"/>
      <c r="AF946" s="353"/>
      <c r="AG946" s="353"/>
      <c r="AH946" s="353"/>
      <c r="AI946" s="353"/>
      <c r="AJ946" s="353"/>
      <c r="AK946" s="353"/>
      <c r="AL946" s="353"/>
      <c r="AM946" s="353"/>
      <c r="AN946" s="353"/>
      <c r="AO946" s="353"/>
      <c r="AP946" s="353"/>
      <c r="AQ946" s="353"/>
      <c r="AR946" s="353"/>
      <c r="AS946" s="353"/>
      <c r="AT946" s="353"/>
    </row>
    <row r="947" spans="1:46" ht="14.1" customHeight="1">
      <c r="A947" s="324" t="s">
        <v>10</v>
      </c>
      <c r="B947" s="348" t="s">
        <v>40</v>
      </c>
      <c r="C947" s="324">
        <v>1</v>
      </c>
      <c r="D947" s="325">
        <v>0.1</v>
      </c>
      <c r="E947" s="324">
        <v>1.2</v>
      </c>
      <c r="F947" s="324">
        <v>0.4</v>
      </c>
      <c r="G947" s="324">
        <v>10</v>
      </c>
      <c r="H947" s="376">
        <v>3.6999999999999998E-2</v>
      </c>
      <c r="I947" s="376">
        <v>1.0999999999999999E-2</v>
      </c>
      <c r="J947" s="376">
        <v>8.9999999999999993E-3</v>
      </c>
      <c r="K947" s="379">
        <v>0.43</v>
      </c>
      <c r="L947" s="324">
        <v>1.7</v>
      </c>
      <c r="M947" s="359">
        <v>603</v>
      </c>
      <c r="N947" s="324">
        <v>1.6</v>
      </c>
      <c r="O947" s="324">
        <v>0.8</v>
      </c>
      <c r="P947" s="324">
        <v>0.8</v>
      </c>
      <c r="Q947" s="324" t="s">
        <v>12</v>
      </c>
      <c r="R947" s="325">
        <v>-55</v>
      </c>
      <c r="S947" s="325">
        <v>85</v>
      </c>
      <c r="T947" s="324">
        <v>1</v>
      </c>
      <c r="V947" s="325">
        <v>4000</v>
      </c>
      <c r="W947" s="336">
        <v>1.2E-2</v>
      </c>
      <c r="X947" s="354"/>
      <c r="Y947" s="353"/>
      <c r="Z947" s="353"/>
      <c r="AA947" s="352">
        <v>1</v>
      </c>
      <c r="AB947" s="353"/>
      <c r="AC947" s="353"/>
      <c r="AD947" s="353"/>
      <c r="AE947" s="353"/>
      <c r="AF947" s="353"/>
      <c r="AG947" s="353"/>
      <c r="AH947" s="353"/>
      <c r="AI947" s="353"/>
      <c r="AJ947" s="353"/>
      <c r="AK947" s="353"/>
      <c r="AL947" s="353"/>
      <c r="AM947" s="353"/>
      <c r="AN947" s="353"/>
      <c r="AO947" s="353"/>
      <c r="AP947" s="353"/>
      <c r="AQ947" s="353"/>
      <c r="AR947" s="353"/>
      <c r="AS947" s="353"/>
      <c r="AT947" s="353"/>
    </row>
    <row r="948" spans="1:46" ht="14.1" customHeight="1">
      <c r="A948" s="324" t="s">
        <v>10</v>
      </c>
      <c r="B948" s="348" t="s">
        <v>41</v>
      </c>
      <c r="C948" s="324">
        <v>1</v>
      </c>
      <c r="D948" s="325">
        <v>0.2</v>
      </c>
      <c r="E948" s="324">
        <v>2.5</v>
      </c>
      <c r="F948" s="324">
        <v>0.65</v>
      </c>
      <c r="G948" s="324">
        <v>10</v>
      </c>
      <c r="H948" s="376">
        <v>3.6999999999999998E-2</v>
      </c>
      <c r="I948" s="376">
        <v>1.0999999999999999E-2</v>
      </c>
      <c r="J948" s="376">
        <v>8.9999999999999993E-3</v>
      </c>
      <c r="K948" s="379">
        <v>0.43</v>
      </c>
      <c r="L948" s="324">
        <v>1.7</v>
      </c>
      <c r="M948" s="359">
        <v>603</v>
      </c>
      <c r="N948" s="324">
        <v>1.6</v>
      </c>
      <c r="O948" s="324">
        <v>0.8</v>
      </c>
      <c r="P948" s="324">
        <v>0.8</v>
      </c>
      <c r="Q948" s="324" t="s">
        <v>12</v>
      </c>
      <c r="R948" s="325">
        <v>-55</v>
      </c>
      <c r="S948" s="325">
        <v>85</v>
      </c>
      <c r="T948" s="324">
        <v>1</v>
      </c>
      <c r="V948" s="325">
        <v>4000</v>
      </c>
      <c r="W948" s="336">
        <v>1.2E-2</v>
      </c>
      <c r="X948" s="354"/>
      <c r="Y948" s="353"/>
      <c r="Z948" s="353"/>
      <c r="AA948" s="352">
        <v>1</v>
      </c>
      <c r="AB948" s="353"/>
      <c r="AC948" s="353"/>
      <c r="AD948" s="353"/>
      <c r="AE948" s="353"/>
      <c r="AF948" s="353"/>
      <c r="AG948" s="353"/>
      <c r="AH948" s="353"/>
      <c r="AI948" s="353"/>
      <c r="AJ948" s="353"/>
      <c r="AK948" s="353"/>
      <c r="AL948" s="353"/>
      <c r="AM948" s="353"/>
      <c r="AN948" s="353"/>
      <c r="AO948" s="353"/>
      <c r="AP948" s="353"/>
      <c r="AQ948" s="353"/>
      <c r="AR948" s="353"/>
      <c r="AS948" s="353"/>
      <c r="AT948" s="353"/>
    </row>
    <row r="949" spans="1:46" ht="14.1" customHeight="1">
      <c r="A949" s="324" t="s">
        <v>10</v>
      </c>
      <c r="B949" s="348" t="s">
        <v>56</v>
      </c>
      <c r="C949" s="324">
        <v>1</v>
      </c>
      <c r="D949" s="325">
        <v>0.1</v>
      </c>
      <c r="E949" s="324">
        <v>1</v>
      </c>
      <c r="F949" s="324">
        <v>0.2</v>
      </c>
      <c r="G949" s="324">
        <v>16</v>
      </c>
      <c r="H949" s="376">
        <v>3.6999999999999998E-2</v>
      </c>
      <c r="I949" s="376">
        <v>1.0999999999999999E-2</v>
      </c>
      <c r="J949" s="376">
        <v>8.9999999999999993E-3</v>
      </c>
      <c r="K949" s="379">
        <v>0.43</v>
      </c>
      <c r="L949" s="324">
        <v>1.7</v>
      </c>
      <c r="M949" s="359">
        <v>603</v>
      </c>
      <c r="N949" s="324">
        <v>1.6</v>
      </c>
      <c r="O949" s="324">
        <v>0.8</v>
      </c>
      <c r="P949" s="324">
        <v>0.8</v>
      </c>
      <c r="Q949" s="324" t="s">
        <v>12</v>
      </c>
      <c r="R949" s="325">
        <v>-55</v>
      </c>
      <c r="S949" s="325">
        <v>85</v>
      </c>
      <c r="T949" s="324">
        <v>1</v>
      </c>
      <c r="V949" s="325">
        <v>4000</v>
      </c>
      <c r="W949" s="336">
        <v>1.72E-2</v>
      </c>
      <c r="X949" s="354"/>
      <c r="Y949" s="353"/>
      <c r="Z949" s="353"/>
      <c r="AA949" s="352">
        <v>1</v>
      </c>
      <c r="AB949" s="353"/>
      <c r="AC949" s="353"/>
      <c r="AD949" s="353"/>
      <c r="AE949" s="353"/>
      <c r="AF949" s="353"/>
      <c r="AG949" s="353"/>
      <c r="AH949" s="353"/>
      <c r="AI949" s="353"/>
      <c r="AJ949" s="353"/>
      <c r="AK949" s="353"/>
      <c r="AL949" s="353"/>
      <c r="AM949" s="353"/>
      <c r="AN949" s="353"/>
      <c r="AO949" s="353"/>
      <c r="AP949" s="353"/>
      <c r="AQ949" s="353"/>
      <c r="AR949" s="353"/>
      <c r="AS949" s="353"/>
      <c r="AT949" s="353"/>
    </row>
    <row r="950" spans="1:46" ht="14.1" customHeight="1">
      <c r="A950" s="324" t="s">
        <v>10</v>
      </c>
      <c r="B950" s="348" t="s">
        <v>321</v>
      </c>
      <c r="C950" s="324">
        <v>1</v>
      </c>
      <c r="D950" s="325">
        <v>0.2</v>
      </c>
      <c r="E950" s="324">
        <v>2.5</v>
      </c>
      <c r="F950" s="324">
        <v>0.85</v>
      </c>
      <c r="G950" s="324">
        <v>6.3</v>
      </c>
      <c r="H950" s="376">
        <v>3.6999999999999998E-2</v>
      </c>
      <c r="I950" s="376">
        <v>1.0999999999999999E-2</v>
      </c>
      <c r="J950" s="376">
        <v>1.2E-2</v>
      </c>
      <c r="K950" s="379">
        <v>0.44</v>
      </c>
      <c r="L950" s="324">
        <v>1.7</v>
      </c>
      <c r="M950" s="359">
        <v>805</v>
      </c>
      <c r="N950" s="377">
        <v>2</v>
      </c>
      <c r="O950" s="324">
        <v>1.25</v>
      </c>
      <c r="P950" s="324">
        <v>0.45</v>
      </c>
      <c r="Q950" s="324" t="s">
        <v>12</v>
      </c>
      <c r="R950" s="325">
        <v>-55</v>
      </c>
      <c r="S950" s="325">
        <v>85</v>
      </c>
      <c r="T950" s="324">
        <v>1</v>
      </c>
      <c r="V950" s="325">
        <v>4000</v>
      </c>
      <c r="W950" s="336">
        <v>4.5999999999999999E-2</v>
      </c>
      <c r="X950" s="354"/>
      <c r="Y950" s="353"/>
      <c r="Z950" s="353"/>
      <c r="AA950" s="352">
        <v>1</v>
      </c>
      <c r="AB950" s="353"/>
      <c r="AC950" s="353"/>
      <c r="AD950" s="353"/>
      <c r="AE950" s="353"/>
      <c r="AF950" s="353"/>
      <c r="AG950" s="353"/>
      <c r="AH950" s="353"/>
      <c r="AI950" s="353"/>
      <c r="AJ950" s="353"/>
      <c r="AK950" s="353"/>
      <c r="AL950" s="353"/>
      <c r="AM950" s="353"/>
      <c r="AN950" s="353"/>
      <c r="AO950" s="353"/>
      <c r="AP950" s="353"/>
      <c r="AQ950" s="353"/>
      <c r="AR950" s="353"/>
      <c r="AS950" s="353"/>
      <c r="AT950" s="353"/>
    </row>
    <row r="951" spans="1:46" ht="14.1" customHeight="1">
      <c r="A951" s="324" t="s">
        <v>10</v>
      </c>
      <c r="B951" s="348" t="s">
        <v>317</v>
      </c>
      <c r="C951" s="324">
        <v>1</v>
      </c>
      <c r="D951" s="325">
        <v>0.2</v>
      </c>
      <c r="E951" s="324">
        <v>1.2</v>
      </c>
      <c r="F951" s="324">
        <v>0.6</v>
      </c>
      <c r="G951" s="324">
        <v>6.3</v>
      </c>
      <c r="H951" s="376">
        <v>3.7999999999999999E-2</v>
      </c>
      <c r="I951" s="376">
        <v>1.4E-2</v>
      </c>
      <c r="J951" s="376">
        <v>1.2E-2</v>
      </c>
      <c r="K951" s="379">
        <v>0.43</v>
      </c>
      <c r="L951" s="324">
        <v>1.8</v>
      </c>
      <c r="M951" s="359">
        <v>603</v>
      </c>
      <c r="N951" s="324">
        <v>1.6</v>
      </c>
      <c r="O951" s="324">
        <v>0.8</v>
      </c>
      <c r="P951" s="324">
        <v>0.8</v>
      </c>
      <c r="Q951" s="324" t="s">
        <v>12</v>
      </c>
      <c r="R951" s="325">
        <v>-55</v>
      </c>
      <c r="S951" s="325">
        <v>85</v>
      </c>
      <c r="T951" s="324">
        <v>1</v>
      </c>
      <c r="V951" s="325">
        <v>4000</v>
      </c>
      <c r="W951" s="336">
        <v>1.38E-2</v>
      </c>
      <c r="X951" s="354"/>
      <c r="Y951" s="353"/>
      <c r="Z951" s="353"/>
      <c r="AA951" s="352">
        <v>1</v>
      </c>
      <c r="AB951" s="353"/>
      <c r="AC951" s="353"/>
      <c r="AD951" s="353"/>
      <c r="AE951" s="353"/>
      <c r="AF951" s="353"/>
      <c r="AG951" s="353"/>
      <c r="AH951" s="353"/>
      <c r="AI951" s="353"/>
      <c r="AJ951" s="353"/>
      <c r="AK951" s="353"/>
      <c r="AL951" s="353"/>
      <c r="AM951" s="353"/>
      <c r="AN951" s="353"/>
      <c r="AO951" s="353"/>
      <c r="AP951" s="353"/>
      <c r="AQ951" s="353"/>
      <c r="AR951" s="353"/>
      <c r="AS951" s="353"/>
      <c r="AT951" s="353"/>
    </row>
    <row r="952" spans="1:46" ht="14.1" customHeight="1">
      <c r="A952" s="324" t="s">
        <v>10</v>
      </c>
      <c r="B952" s="348" t="s">
        <v>11</v>
      </c>
      <c r="C952" s="324">
        <v>1</v>
      </c>
      <c r="D952" s="325">
        <v>0.2</v>
      </c>
      <c r="E952" s="324">
        <v>2</v>
      </c>
      <c r="F952" s="324">
        <v>0.1</v>
      </c>
      <c r="G952" s="324">
        <v>25</v>
      </c>
      <c r="H952" s="376">
        <v>0.04</v>
      </c>
      <c r="I952" s="376">
        <v>1.2E-2</v>
      </c>
      <c r="J952" s="376">
        <v>1.0999999999999999E-2</v>
      </c>
      <c r="K952" s="379">
        <v>0.49</v>
      </c>
      <c r="L952" s="324">
        <v>1.7</v>
      </c>
      <c r="M952" s="359">
        <v>603</v>
      </c>
      <c r="N952" s="324">
        <v>1.6</v>
      </c>
      <c r="O952" s="324">
        <v>0.8</v>
      </c>
      <c r="P952" s="324">
        <v>0.8</v>
      </c>
      <c r="Q952" s="324" t="s">
        <v>12</v>
      </c>
      <c r="R952" s="325">
        <v>-55</v>
      </c>
      <c r="S952" s="325">
        <v>85</v>
      </c>
      <c r="T952" s="324">
        <v>1</v>
      </c>
      <c r="V952" s="325">
        <v>4000</v>
      </c>
      <c r="W952" s="336">
        <v>2.1499999999999998E-2</v>
      </c>
      <c r="X952" s="354"/>
      <c r="Y952" s="353"/>
      <c r="Z952" s="353"/>
      <c r="AA952" s="352">
        <v>1</v>
      </c>
      <c r="AB952" s="353"/>
      <c r="AC952" s="353"/>
      <c r="AD952" s="353"/>
      <c r="AE952" s="353"/>
      <c r="AF952" s="353"/>
      <c r="AG952" s="353"/>
      <c r="AH952" s="353"/>
      <c r="AI952" s="353"/>
      <c r="AJ952" s="353"/>
      <c r="AK952" s="353"/>
      <c r="AL952" s="353"/>
      <c r="AM952" s="353"/>
      <c r="AN952" s="353"/>
      <c r="AO952" s="353"/>
      <c r="AP952" s="353"/>
      <c r="AQ952" s="353"/>
      <c r="AR952" s="353"/>
      <c r="AS952" s="353"/>
      <c r="AT952" s="353"/>
    </row>
    <row r="953" spans="1:46" ht="14.1" customHeight="1">
      <c r="A953" s="324" t="s">
        <v>10</v>
      </c>
      <c r="B953" s="348" t="s">
        <v>318</v>
      </c>
      <c r="C953" s="324">
        <v>1</v>
      </c>
      <c r="D953" s="325">
        <v>0.2</v>
      </c>
      <c r="E953" s="324">
        <v>0.8</v>
      </c>
      <c r="F953" s="381">
        <v>0.45</v>
      </c>
      <c r="G953" s="324">
        <v>6.3</v>
      </c>
      <c r="H953" s="376">
        <v>5.6000000000000001E-2</v>
      </c>
      <c r="I953" s="376">
        <v>1.4E-2</v>
      </c>
      <c r="J953" s="376">
        <v>1.2E-2</v>
      </c>
      <c r="K953" s="379">
        <v>0.5</v>
      </c>
      <c r="L953" s="324">
        <v>1.4</v>
      </c>
      <c r="M953" s="359">
        <v>603</v>
      </c>
      <c r="N953" s="324">
        <v>1.6</v>
      </c>
      <c r="O953" s="324">
        <v>0.8</v>
      </c>
      <c r="P953" s="324">
        <v>0.45</v>
      </c>
      <c r="Q953" s="324" t="s">
        <v>12</v>
      </c>
      <c r="R953" s="325">
        <v>-55</v>
      </c>
      <c r="S953" s="325">
        <v>85</v>
      </c>
      <c r="T953" s="324">
        <v>1</v>
      </c>
      <c r="V953" s="325">
        <v>4000</v>
      </c>
      <c r="W953" s="336">
        <v>3.2000000000000001E-2</v>
      </c>
      <c r="X953" s="354"/>
      <c r="Y953" s="353"/>
      <c r="Z953" s="353"/>
      <c r="AA953" s="352">
        <v>1</v>
      </c>
      <c r="AB953" s="353"/>
      <c r="AC953" s="353"/>
      <c r="AD953" s="353"/>
      <c r="AE953" s="353"/>
      <c r="AF953" s="353"/>
      <c r="AG953" s="353"/>
      <c r="AH953" s="353"/>
      <c r="AI953" s="353"/>
      <c r="AJ953" s="353"/>
      <c r="AK953" s="353"/>
      <c r="AL953" s="353"/>
      <c r="AM953" s="353"/>
      <c r="AN953" s="353"/>
      <c r="AO953" s="353"/>
      <c r="AP953" s="353"/>
      <c r="AQ953" s="353"/>
      <c r="AR953" s="353"/>
      <c r="AS953" s="353"/>
      <c r="AT953" s="353"/>
    </row>
    <row r="954" spans="1:46" ht="14.1" customHeight="1">
      <c r="A954" s="324" t="s">
        <v>10</v>
      </c>
      <c r="B954" s="348" t="s">
        <v>319</v>
      </c>
      <c r="C954" s="324">
        <v>1</v>
      </c>
      <c r="D954" s="325">
        <v>0.1</v>
      </c>
      <c r="E954" s="324">
        <v>0.8</v>
      </c>
      <c r="F954" s="324">
        <v>0.3</v>
      </c>
      <c r="G954" s="324">
        <v>10</v>
      </c>
      <c r="H954" s="376">
        <v>5.6000000000000001E-2</v>
      </c>
      <c r="I954" s="376">
        <v>1.4E-2</v>
      </c>
      <c r="J954" s="376">
        <v>1.2E-2</v>
      </c>
      <c r="K954" s="379">
        <v>0.5</v>
      </c>
      <c r="L954" s="324">
        <v>1.4</v>
      </c>
      <c r="M954" s="359">
        <v>603</v>
      </c>
      <c r="N954" s="324">
        <v>1.6</v>
      </c>
      <c r="O954" s="324">
        <v>0.8</v>
      </c>
      <c r="P954" s="324">
        <v>0.45</v>
      </c>
      <c r="Q954" s="324" t="s">
        <v>12</v>
      </c>
      <c r="R954" s="325">
        <v>-55</v>
      </c>
      <c r="S954" s="325">
        <v>85</v>
      </c>
      <c r="T954" s="324">
        <v>1</v>
      </c>
      <c r="V954" s="325">
        <v>4000</v>
      </c>
      <c r="W954" s="336">
        <v>0.03</v>
      </c>
      <c r="X954" s="354"/>
      <c r="Y954" s="353"/>
      <c r="Z954" s="353"/>
      <c r="AA954" s="352">
        <v>1</v>
      </c>
      <c r="AB954" s="353"/>
      <c r="AC954" s="353"/>
      <c r="AD954" s="353"/>
      <c r="AE954" s="353"/>
      <c r="AF954" s="353"/>
      <c r="AG954" s="353"/>
      <c r="AH954" s="353"/>
      <c r="AI954" s="353"/>
      <c r="AJ954" s="353"/>
      <c r="AK954" s="353"/>
      <c r="AL954" s="353"/>
      <c r="AM954" s="353"/>
      <c r="AN954" s="353"/>
      <c r="AO954" s="353"/>
      <c r="AP954" s="353"/>
      <c r="AQ954" s="353"/>
      <c r="AR954" s="353"/>
      <c r="AS954" s="353"/>
      <c r="AT954" s="353"/>
    </row>
    <row r="955" spans="1:46" ht="14.1" customHeight="1">
      <c r="A955" s="324" t="s">
        <v>10</v>
      </c>
      <c r="B955" s="348" t="s">
        <v>70</v>
      </c>
      <c r="C955" s="324">
        <v>1.5</v>
      </c>
      <c r="D955" s="325">
        <v>0.2</v>
      </c>
      <c r="E955" s="324">
        <v>4</v>
      </c>
      <c r="F955" s="324">
        <v>0.55000000000000004</v>
      </c>
      <c r="G955" s="324">
        <v>16</v>
      </c>
      <c r="H955" s="376">
        <v>2.4E-2</v>
      </c>
      <c r="I955" s="376">
        <v>8.0000000000000002E-3</v>
      </c>
      <c r="J955" s="376">
        <v>1.2E-2</v>
      </c>
      <c r="K955" s="324">
        <v>0.74</v>
      </c>
      <c r="L955" s="324">
        <v>2.1</v>
      </c>
      <c r="M955" s="359">
        <v>805</v>
      </c>
      <c r="N955" s="377">
        <v>2</v>
      </c>
      <c r="O955" s="324">
        <v>1.25</v>
      </c>
      <c r="P955" s="324">
        <v>0.85</v>
      </c>
      <c r="Q955" s="324" t="s">
        <v>12</v>
      </c>
      <c r="R955" s="325">
        <v>-55</v>
      </c>
      <c r="S955" s="325">
        <v>85</v>
      </c>
      <c r="T955" s="324">
        <v>1</v>
      </c>
      <c r="V955" s="325">
        <v>4000</v>
      </c>
      <c r="W955" s="336">
        <v>2.58E-2</v>
      </c>
      <c r="X955" s="354"/>
      <c r="Y955" s="353"/>
      <c r="Z955" s="353"/>
      <c r="AA955" s="352">
        <v>1</v>
      </c>
      <c r="AB955" s="353"/>
      <c r="AC955" s="353"/>
      <c r="AD955" s="353"/>
      <c r="AE955" s="353"/>
      <c r="AF955" s="353"/>
      <c r="AG955" s="353"/>
      <c r="AH955" s="353"/>
      <c r="AI955" s="353"/>
      <c r="AJ955" s="353"/>
      <c r="AK955" s="353"/>
      <c r="AL955" s="353"/>
      <c r="AM955" s="353"/>
      <c r="AN955" s="353"/>
      <c r="AO955" s="353"/>
      <c r="AP955" s="353"/>
      <c r="AQ955" s="353"/>
      <c r="AR955" s="353"/>
      <c r="AS955" s="353"/>
      <c r="AT955" s="353"/>
    </row>
    <row r="956" spans="1:46" ht="14.1" customHeight="1">
      <c r="A956" s="324" t="s">
        <v>10</v>
      </c>
      <c r="B956" s="348" t="s">
        <v>2685</v>
      </c>
      <c r="C956" s="324">
        <v>2.2000000000000002</v>
      </c>
      <c r="D956" s="325">
        <v>0.15</v>
      </c>
      <c r="E956" s="324">
        <v>-100</v>
      </c>
      <c r="F956" s="324">
        <v>0.8</v>
      </c>
      <c r="G956" s="324">
        <v>100</v>
      </c>
      <c r="H956" s="376">
        <v>6.0000000000000001E-3</v>
      </c>
      <c r="I956" s="376">
        <v>4.0000000000000001E-3</v>
      </c>
      <c r="J956" s="376">
        <v>4.0000000000000001E-3</v>
      </c>
      <c r="K956" s="324">
        <v>0.6</v>
      </c>
      <c r="L956" s="324">
        <v>2.2999999999999998</v>
      </c>
      <c r="M956" s="359">
        <v>1210</v>
      </c>
      <c r="N956" s="377">
        <v>3.2</v>
      </c>
      <c r="O956" s="324">
        <v>2.5</v>
      </c>
      <c r="P956" s="324">
        <v>1.9</v>
      </c>
      <c r="Q956" s="324" t="s">
        <v>19</v>
      </c>
      <c r="R956" s="324">
        <v>-55</v>
      </c>
      <c r="S956" s="324">
        <v>125</v>
      </c>
      <c r="T956" s="324">
        <v>1</v>
      </c>
      <c r="V956" s="378">
        <v>2000</v>
      </c>
      <c r="W956" s="336">
        <v>0.128</v>
      </c>
      <c r="X956" s="354"/>
      <c r="Y956" s="353"/>
      <c r="Z956" s="353"/>
      <c r="AA956" s="352">
        <v>1</v>
      </c>
      <c r="AB956" s="353"/>
      <c r="AC956" s="353"/>
      <c r="AD956" s="353"/>
      <c r="AE956" s="353"/>
      <c r="AF956" s="353"/>
      <c r="AG956" s="353"/>
      <c r="AH956" s="353"/>
      <c r="AI956" s="353"/>
      <c r="AJ956" s="353"/>
      <c r="AK956" s="353"/>
      <c r="AL956" s="353"/>
      <c r="AM956" s="353"/>
      <c r="AN956" s="353"/>
      <c r="AO956" s="353"/>
      <c r="AP956" s="353"/>
      <c r="AQ956" s="353"/>
      <c r="AR956" s="353"/>
      <c r="AS956" s="353"/>
      <c r="AT956" s="353"/>
    </row>
    <row r="957" spans="1:46" ht="14.1" customHeight="1">
      <c r="A957" s="324" t="s">
        <v>10</v>
      </c>
      <c r="B957" s="348" t="s">
        <v>3789</v>
      </c>
      <c r="C957" s="324">
        <v>2.2000000000000002</v>
      </c>
      <c r="D957" s="325">
        <v>0.1</v>
      </c>
      <c r="E957" s="324">
        <v>-47</v>
      </c>
      <c r="F957" s="324">
        <v>0.21</v>
      </c>
      <c r="G957" s="324">
        <v>100</v>
      </c>
      <c r="H957" s="376">
        <v>6.6499999999999997E-3</v>
      </c>
      <c r="I957" s="376">
        <v>5.3299999999999997E-3</v>
      </c>
      <c r="J957" s="376">
        <v>4.8599999999999997E-3</v>
      </c>
      <c r="K957" s="324">
        <v>0.99</v>
      </c>
      <c r="L957" s="324">
        <v>2.2000000000000002</v>
      </c>
      <c r="M957" s="359">
        <v>1210</v>
      </c>
      <c r="N957" s="377">
        <v>3.2</v>
      </c>
      <c r="O957" s="324">
        <v>2.5</v>
      </c>
      <c r="P957" s="324">
        <v>2.7</v>
      </c>
      <c r="Q957" s="324" t="s">
        <v>19</v>
      </c>
      <c r="R957" s="324">
        <v>-55</v>
      </c>
      <c r="S957" s="324">
        <v>125</v>
      </c>
      <c r="T957" s="324">
        <v>1</v>
      </c>
      <c r="V957" s="378">
        <v>2000</v>
      </c>
      <c r="W957" s="336">
        <v>0.128</v>
      </c>
      <c r="X957" s="354"/>
      <c r="Y957" s="353"/>
      <c r="Z957" s="353"/>
      <c r="AA957" s="352">
        <v>1</v>
      </c>
      <c r="AB957" s="353"/>
      <c r="AC957" s="353"/>
      <c r="AD957" s="353"/>
      <c r="AE957" s="353"/>
      <c r="AF957" s="353"/>
      <c r="AG957" s="353"/>
      <c r="AH957" s="353"/>
      <c r="AI957" s="353"/>
      <c r="AJ957" s="353"/>
      <c r="AK957" s="353"/>
      <c r="AL957" s="353"/>
      <c r="AM957" s="353"/>
      <c r="AN957" s="353"/>
      <c r="AO957" s="353"/>
      <c r="AP957" s="353"/>
      <c r="AQ957" s="353"/>
      <c r="AR957" s="353"/>
      <c r="AS957" s="353"/>
      <c r="AT957" s="353"/>
    </row>
    <row r="958" spans="1:46" ht="14.1" customHeight="1">
      <c r="A958" s="324" t="s">
        <v>10</v>
      </c>
      <c r="B958" s="348" t="s">
        <v>55</v>
      </c>
      <c r="C958" s="324">
        <v>2.2000000000000002</v>
      </c>
      <c r="D958" s="325">
        <v>0.1</v>
      </c>
      <c r="E958" s="324">
        <v>2</v>
      </c>
      <c r="F958" s="324">
        <v>0.45</v>
      </c>
      <c r="G958" s="324">
        <v>10</v>
      </c>
      <c r="H958" s="376">
        <v>1.6E-2</v>
      </c>
      <c r="I958" s="376">
        <v>7.0000000000000001E-3</v>
      </c>
      <c r="J958" s="376">
        <v>0.01</v>
      </c>
      <c r="K958" s="324">
        <v>0.51</v>
      </c>
      <c r="L958" s="324">
        <v>2.1</v>
      </c>
      <c r="M958" s="359">
        <v>805</v>
      </c>
      <c r="N958" s="377">
        <v>2</v>
      </c>
      <c r="O958" s="324">
        <v>1.25</v>
      </c>
      <c r="P958" s="324">
        <v>1.25</v>
      </c>
      <c r="Q958" s="324" t="s">
        <v>12</v>
      </c>
      <c r="R958" s="325">
        <v>-55</v>
      </c>
      <c r="S958" s="325">
        <v>85</v>
      </c>
      <c r="T958" s="324">
        <v>1</v>
      </c>
      <c r="V958" s="325">
        <v>3000</v>
      </c>
      <c r="W958" s="336">
        <v>3.4000000000000002E-2</v>
      </c>
      <c r="X958" s="354"/>
      <c r="Y958" s="353"/>
      <c r="Z958" s="353"/>
      <c r="AA958" s="352">
        <v>1</v>
      </c>
      <c r="AB958" s="353"/>
      <c r="AC958" s="353"/>
      <c r="AD958" s="353"/>
      <c r="AE958" s="353"/>
      <c r="AF958" s="353"/>
      <c r="AG958" s="353"/>
      <c r="AH958" s="353"/>
      <c r="AI958" s="353"/>
      <c r="AJ958" s="353"/>
      <c r="AK958" s="353"/>
      <c r="AL958" s="353"/>
      <c r="AM958" s="353"/>
      <c r="AN958" s="353"/>
      <c r="AO958" s="353"/>
      <c r="AP958" s="353"/>
      <c r="AQ958" s="353"/>
      <c r="AR958" s="353"/>
      <c r="AS958" s="353"/>
      <c r="AT958" s="353"/>
    </row>
    <row r="959" spans="1:46" ht="14.1" customHeight="1">
      <c r="A959" s="324" t="s">
        <v>10</v>
      </c>
      <c r="B959" s="348" t="s">
        <v>20</v>
      </c>
      <c r="C959" s="324">
        <v>2.2000000000000002</v>
      </c>
      <c r="D959" s="325">
        <v>0.2</v>
      </c>
      <c r="E959" s="324">
        <v>6</v>
      </c>
      <c r="F959" s="324">
        <v>0.6</v>
      </c>
      <c r="G959" s="324">
        <v>25</v>
      </c>
      <c r="H959" s="382">
        <v>1.6E-2</v>
      </c>
      <c r="I959" s="382">
        <v>8.0000000000000002E-3</v>
      </c>
      <c r="J959" s="383">
        <v>2.1000000000000001E-2</v>
      </c>
      <c r="K959" s="379">
        <v>0.62</v>
      </c>
      <c r="L959" s="324">
        <v>2.4</v>
      </c>
      <c r="M959" s="359">
        <v>1206</v>
      </c>
      <c r="N959" s="377">
        <v>3.2</v>
      </c>
      <c r="O959" s="324">
        <v>1.6</v>
      </c>
      <c r="P959" s="324">
        <v>1.6</v>
      </c>
      <c r="Q959" s="324" t="s">
        <v>19</v>
      </c>
      <c r="R959" s="325">
        <v>-55</v>
      </c>
      <c r="S959" s="325">
        <v>125</v>
      </c>
      <c r="T959" s="324">
        <v>1</v>
      </c>
      <c r="V959" s="325">
        <v>2000</v>
      </c>
      <c r="W959" s="336">
        <v>5.8000000000000003E-2</v>
      </c>
      <c r="X959" s="354"/>
      <c r="Y959" s="353"/>
      <c r="Z959" s="353"/>
      <c r="AA959" s="352">
        <v>1</v>
      </c>
      <c r="AB959" s="353"/>
      <c r="AC959" s="353"/>
      <c r="AD959" s="353"/>
      <c r="AE959" s="353"/>
      <c r="AF959" s="353"/>
      <c r="AG959" s="353"/>
      <c r="AH959" s="353"/>
      <c r="AI959" s="353"/>
      <c r="AJ959" s="353"/>
      <c r="AK959" s="353"/>
      <c r="AL959" s="353"/>
      <c r="AM959" s="353"/>
      <c r="AN959" s="353"/>
      <c r="AO959" s="353"/>
      <c r="AP959" s="353"/>
      <c r="AQ959" s="353"/>
      <c r="AR959" s="353"/>
      <c r="AS959" s="353"/>
      <c r="AT959" s="353"/>
    </row>
    <row r="960" spans="1:46" ht="14.1" customHeight="1">
      <c r="A960" s="324" t="s">
        <v>10</v>
      </c>
      <c r="B960" s="348" t="s">
        <v>336</v>
      </c>
      <c r="C960" s="324">
        <v>2.2000000000000002</v>
      </c>
      <c r="D960" s="325">
        <v>0.1</v>
      </c>
      <c r="E960" s="324">
        <v>-2</v>
      </c>
      <c r="F960" s="324">
        <v>0.3</v>
      </c>
      <c r="G960" s="324">
        <v>16</v>
      </c>
      <c r="H960" s="376">
        <v>1.7000000000000001E-2</v>
      </c>
      <c r="I960" s="376">
        <v>8.0000000000000002E-3</v>
      </c>
      <c r="J960" s="376">
        <v>1.4E-2</v>
      </c>
      <c r="K960" s="324">
        <v>0.45</v>
      </c>
      <c r="L960" s="324">
        <v>2.2000000000000002</v>
      </c>
      <c r="M960" s="359">
        <v>805</v>
      </c>
      <c r="N960" s="377">
        <v>2</v>
      </c>
      <c r="O960" s="324">
        <v>1.25</v>
      </c>
      <c r="P960" s="324">
        <v>0.85</v>
      </c>
      <c r="Q960" s="324" t="s">
        <v>12</v>
      </c>
      <c r="R960" s="325">
        <v>-55</v>
      </c>
      <c r="S960" s="325">
        <v>85</v>
      </c>
      <c r="T960" s="324">
        <v>1</v>
      </c>
      <c r="V960" s="325">
        <v>4000</v>
      </c>
      <c r="W960" s="336">
        <v>4.5999999999999999E-2</v>
      </c>
      <c r="X960" s="354"/>
      <c r="Y960" s="353"/>
      <c r="Z960" s="353"/>
      <c r="AA960" s="352">
        <v>1</v>
      </c>
      <c r="AB960" s="353"/>
      <c r="AC960" s="353"/>
      <c r="AD960" s="353"/>
      <c r="AE960" s="353"/>
      <c r="AF960" s="353"/>
      <c r="AG960" s="353"/>
      <c r="AH960" s="353"/>
      <c r="AI960" s="353"/>
      <c r="AJ960" s="353"/>
      <c r="AK960" s="353"/>
      <c r="AL960" s="353"/>
      <c r="AM960" s="353"/>
      <c r="AN960" s="353"/>
      <c r="AO960" s="353"/>
      <c r="AP960" s="353"/>
      <c r="AQ960" s="353"/>
      <c r="AR960" s="353"/>
      <c r="AS960" s="353"/>
      <c r="AT960" s="353"/>
    </row>
    <row r="961" spans="1:46" ht="14.1" customHeight="1">
      <c r="A961" s="324" t="s">
        <v>10</v>
      </c>
      <c r="B961" s="348" t="s">
        <v>337</v>
      </c>
      <c r="C961" s="324">
        <v>2.2000000000000002</v>
      </c>
      <c r="D961" s="325">
        <v>0.2</v>
      </c>
      <c r="E961" s="324">
        <v>2.5</v>
      </c>
      <c r="F961" s="324">
        <v>0.4</v>
      </c>
      <c r="G961" s="324">
        <v>16</v>
      </c>
      <c r="H961" s="376">
        <v>1.7000000000000001E-2</v>
      </c>
      <c r="I961" s="376">
        <v>8.0000000000000002E-3</v>
      </c>
      <c r="J961" s="376">
        <v>1.4E-2</v>
      </c>
      <c r="K961" s="324">
        <v>0.45</v>
      </c>
      <c r="L961" s="324">
        <v>2.2000000000000002</v>
      </c>
      <c r="M961" s="359">
        <v>805</v>
      </c>
      <c r="N961" s="377">
        <v>2</v>
      </c>
      <c r="O961" s="324">
        <v>1.25</v>
      </c>
      <c r="P961" s="324">
        <v>0.85</v>
      </c>
      <c r="Q961" s="324" t="s">
        <v>12</v>
      </c>
      <c r="R961" s="325">
        <v>-55</v>
      </c>
      <c r="S961" s="325">
        <v>85</v>
      </c>
      <c r="T961" s="324">
        <v>1</v>
      </c>
      <c r="V961" s="325">
        <v>4000</v>
      </c>
      <c r="W961" s="336">
        <v>4.5999999999999999E-2</v>
      </c>
      <c r="X961" s="354"/>
      <c r="Y961" s="353"/>
      <c r="Z961" s="353"/>
      <c r="AA961" s="352">
        <v>1</v>
      </c>
      <c r="AB961" s="353"/>
      <c r="AC961" s="353"/>
      <c r="AD961" s="353"/>
      <c r="AE961" s="353"/>
      <c r="AF961" s="353"/>
      <c r="AG961" s="353"/>
      <c r="AH961" s="353"/>
      <c r="AI961" s="353"/>
      <c r="AJ961" s="353"/>
      <c r="AK961" s="353"/>
      <c r="AL961" s="353"/>
      <c r="AM961" s="353"/>
      <c r="AN961" s="353"/>
      <c r="AO961" s="353"/>
      <c r="AP961" s="353"/>
      <c r="AQ961" s="353"/>
      <c r="AR961" s="353"/>
      <c r="AS961" s="353"/>
      <c r="AT961" s="353"/>
    </row>
    <row r="962" spans="1:46" ht="14.1" customHeight="1">
      <c r="A962" s="324" t="s">
        <v>10</v>
      </c>
      <c r="B962" s="348" t="s">
        <v>64</v>
      </c>
      <c r="C962" s="324">
        <v>2.2000000000000002</v>
      </c>
      <c r="D962" s="325">
        <v>0.1</v>
      </c>
      <c r="E962" s="324">
        <v>3</v>
      </c>
      <c r="F962" s="324">
        <v>0.5</v>
      </c>
      <c r="G962" s="324">
        <v>16</v>
      </c>
      <c r="H962" s="376">
        <v>1.7000000000000001E-2</v>
      </c>
      <c r="I962" s="376">
        <v>8.0000000000000002E-3</v>
      </c>
      <c r="J962" s="376">
        <v>1.6E-2</v>
      </c>
      <c r="K962" s="324">
        <v>0.48</v>
      </c>
      <c r="L962" s="324">
        <v>2.1</v>
      </c>
      <c r="M962" s="359">
        <v>805</v>
      </c>
      <c r="N962" s="377">
        <v>2</v>
      </c>
      <c r="O962" s="324">
        <v>1.25</v>
      </c>
      <c r="P962" s="324">
        <v>1.25</v>
      </c>
      <c r="Q962" s="324" t="s">
        <v>19</v>
      </c>
      <c r="R962" s="325">
        <v>-55</v>
      </c>
      <c r="S962" s="325">
        <v>125</v>
      </c>
      <c r="T962" s="324">
        <v>1</v>
      </c>
      <c r="V962" s="325">
        <v>3000</v>
      </c>
      <c r="W962" s="336">
        <v>4.2999999999999997E-2</v>
      </c>
      <c r="X962" s="354"/>
      <c r="Y962" s="353"/>
      <c r="Z962" s="353"/>
      <c r="AA962" s="352">
        <v>1</v>
      </c>
      <c r="AB962" s="353"/>
      <c r="AC962" s="353"/>
      <c r="AD962" s="353"/>
      <c r="AE962" s="353"/>
      <c r="AF962" s="353"/>
      <c r="AG962" s="353"/>
      <c r="AH962" s="353"/>
      <c r="AI962" s="353"/>
      <c r="AJ962" s="353"/>
      <c r="AK962" s="353"/>
      <c r="AL962" s="353"/>
      <c r="AM962" s="353"/>
      <c r="AN962" s="353"/>
      <c r="AO962" s="353"/>
      <c r="AP962" s="353"/>
      <c r="AQ962" s="353"/>
      <c r="AR962" s="353"/>
      <c r="AS962" s="353"/>
      <c r="AT962" s="353"/>
    </row>
    <row r="963" spans="1:46" ht="14.1" customHeight="1">
      <c r="A963" s="324" t="s">
        <v>10</v>
      </c>
      <c r="B963" s="348" t="s">
        <v>14</v>
      </c>
      <c r="C963" s="324">
        <v>2.2000000000000002</v>
      </c>
      <c r="D963" s="325">
        <v>0.1</v>
      </c>
      <c r="E963" s="324">
        <v>-5</v>
      </c>
      <c r="F963" s="324">
        <v>0.3</v>
      </c>
      <c r="G963" s="324">
        <v>25</v>
      </c>
      <c r="H963" s="376">
        <v>1.7000000000000001E-2</v>
      </c>
      <c r="I963" s="376">
        <v>8.0000000000000002E-3</v>
      </c>
      <c r="J963" s="376">
        <v>1.6E-2</v>
      </c>
      <c r="K963" s="379">
        <v>0.48</v>
      </c>
      <c r="L963" s="324">
        <v>2.1</v>
      </c>
      <c r="M963" s="359">
        <v>805</v>
      </c>
      <c r="N963" s="377">
        <v>2</v>
      </c>
      <c r="O963" s="324">
        <v>1.25</v>
      </c>
      <c r="P963" s="324">
        <v>1.25</v>
      </c>
      <c r="Q963" s="324" t="s">
        <v>12</v>
      </c>
      <c r="R963" s="325">
        <v>-55</v>
      </c>
      <c r="S963" s="325">
        <v>85</v>
      </c>
      <c r="T963" s="324">
        <v>1</v>
      </c>
      <c r="V963" s="325">
        <v>3000</v>
      </c>
      <c r="W963" s="336">
        <v>0.05</v>
      </c>
      <c r="X963" s="354"/>
      <c r="Y963" s="353"/>
      <c r="Z963" s="353"/>
      <c r="AA963" s="352">
        <v>1</v>
      </c>
      <c r="AB963" s="353"/>
      <c r="AC963" s="353"/>
      <c r="AD963" s="353"/>
      <c r="AE963" s="353"/>
      <c r="AF963" s="353"/>
      <c r="AG963" s="353"/>
      <c r="AH963" s="353"/>
      <c r="AI963" s="353"/>
      <c r="AJ963" s="353"/>
      <c r="AK963" s="353"/>
      <c r="AL963" s="353"/>
      <c r="AM963" s="353"/>
      <c r="AN963" s="353"/>
      <c r="AO963" s="353"/>
      <c r="AP963" s="353"/>
      <c r="AQ963" s="353"/>
      <c r="AR963" s="353"/>
      <c r="AS963" s="353"/>
      <c r="AT963" s="353"/>
    </row>
    <row r="964" spans="1:46" ht="14.1" customHeight="1">
      <c r="A964" s="324" t="s">
        <v>10</v>
      </c>
      <c r="B964" s="348" t="s">
        <v>48</v>
      </c>
      <c r="C964" s="324">
        <v>2.2000000000000002</v>
      </c>
      <c r="D964" s="325">
        <v>0.1</v>
      </c>
      <c r="E964" s="324">
        <v>1</v>
      </c>
      <c r="F964" s="324">
        <v>0.5</v>
      </c>
      <c r="G964" s="324">
        <v>6.3</v>
      </c>
      <c r="H964" s="376">
        <v>0.02</v>
      </c>
      <c r="I964" s="376">
        <v>7.0000000000000001E-3</v>
      </c>
      <c r="J964" s="376">
        <v>1.2E-2</v>
      </c>
      <c r="K964" s="324">
        <v>0.82</v>
      </c>
      <c r="L964" s="324">
        <v>2</v>
      </c>
      <c r="M964" s="359">
        <v>603</v>
      </c>
      <c r="N964" s="324">
        <v>1.6</v>
      </c>
      <c r="O964" s="324">
        <v>0.8</v>
      </c>
      <c r="P964" s="324">
        <v>0.8</v>
      </c>
      <c r="Q964" s="324" t="s">
        <v>12</v>
      </c>
      <c r="R964" s="325">
        <v>-55</v>
      </c>
      <c r="S964" s="325">
        <v>85</v>
      </c>
      <c r="T964" s="324">
        <v>1</v>
      </c>
      <c r="V964" s="325">
        <v>4000</v>
      </c>
      <c r="W964" s="336">
        <v>2.7949999999999999E-2</v>
      </c>
      <c r="X964" s="354"/>
      <c r="Y964" s="353"/>
      <c r="Z964" s="353"/>
      <c r="AA964" s="352">
        <v>1</v>
      </c>
      <c r="AB964" s="353"/>
      <c r="AC964" s="353"/>
      <c r="AD964" s="353"/>
      <c r="AE964" s="353"/>
      <c r="AF964" s="353"/>
      <c r="AG964" s="353"/>
      <c r="AH964" s="353"/>
      <c r="AI964" s="353"/>
      <c r="AJ964" s="353"/>
      <c r="AK964" s="353"/>
      <c r="AL964" s="353"/>
      <c r="AM964" s="353"/>
      <c r="AN964" s="353"/>
      <c r="AO964" s="353"/>
      <c r="AP964" s="353"/>
      <c r="AQ964" s="353"/>
      <c r="AR964" s="353"/>
      <c r="AS964" s="353"/>
      <c r="AT964" s="353"/>
    </row>
    <row r="965" spans="1:46" ht="14.1" customHeight="1">
      <c r="A965" s="324" t="s">
        <v>10</v>
      </c>
      <c r="B965" s="348" t="s">
        <v>329</v>
      </c>
      <c r="C965" s="324">
        <v>2.2000000000000002</v>
      </c>
      <c r="D965" s="325">
        <v>0.2</v>
      </c>
      <c r="E965" s="324">
        <v>0</v>
      </c>
      <c r="F965" s="324">
        <v>0.3</v>
      </c>
      <c r="G965" s="324">
        <v>10</v>
      </c>
      <c r="H965" s="376">
        <v>0.02</v>
      </c>
      <c r="I965" s="376">
        <v>7.0000000000000001E-3</v>
      </c>
      <c r="J965" s="376">
        <v>1.2E-2</v>
      </c>
      <c r="K965" s="324">
        <v>0.82</v>
      </c>
      <c r="L965" s="324">
        <v>2</v>
      </c>
      <c r="M965" s="359">
        <v>603</v>
      </c>
      <c r="N965" s="324">
        <v>1.6</v>
      </c>
      <c r="O965" s="324">
        <v>0.8</v>
      </c>
      <c r="P965" s="324">
        <v>0.8</v>
      </c>
      <c r="Q965" s="324" t="s">
        <v>12</v>
      </c>
      <c r="R965" s="325">
        <v>-55</v>
      </c>
      <c r="S965" s="325">
        <v>85</v>
      </c>
      <c r="T965" s="324">
        <v>1</v>
      </c>
      <c r="V965" s="325">
        <v>4000</v>
      </c>
      <c r="W965" s="336">
        <v>0.03</v>
      </c>
      <c r="X965" s="354"/>
      <c r="Y965" s="353"/>
      <c r="Z965" s="353"/>
      <c r="AA965" s="352">
        <v>1</v>
      </c>
      <c r="AB965" s="353"/>
      <c r="AC965" s="353"/>
      <c r="AD965" s="353"/>
      <c r="AE965" s="353"/>
      <c r="AF965" s="353"/>
      <c r="AG965" s="353"/>
      <c r="AH965" s="353"/>
      <c r="AI965" s="353"/>
      <c r="AJ965" s="353"/>
      <c r="AK965" s="353"/>
      <c r="AL965" s="353"/>
      <c r="AM965" s="353"/>
      <c r="AN965" s="353"/>
      <c r="AO965" s="353"/>
      <c r="AP965" s="353"/>
      <c r="AQ965" s="353"/>
      <c r="AR965" s="353"/>
      <c r="AS965" s="353"/>
      <c r="AT965" s="353"/>
    </row>
    <row r="966" spans="1:46" ht="14.1" customHeight="1">
      <c r="A966" s="324" t="s">
        <v>10</v>
      </c>
      <c r="B966" s="348" t="s">
        <v>58</v>
      </c>
      <c r="C966" s="324">
        <v>2.2000000000000002</v>
      </c>
      <c r="D966" s="325">
        <v>0.2</v>
      </c>
      <c r="E966" s="324">
        <v>1.75</v>
      </c>
      <c r="F966" s="324">
        <v>0.4</v>
      </c>
      <c r="G966" s="324">
        <v>10</v>
      </c>
      <c r="H966" s="376">
        <v>2.1000000000000001E-2</v>
      </c>
      <c r="I966" s="376">
        <v>0.01</v>
      </c>
      <c r="J966" s="376">
        <v>1.0999999999999999E-2</v>
      </c>
      <c r="K966" s="379">
        <v>0.51</v>
      </c>
      <c r="L966" s="324">
        <v>2.2000000000000002</v>
      </c>
      <c r="M966" s="359">
        <v>805</v>
      </c>
      <c r="N966" s="377">
        <v>2</v>
      </c>
      <c r="O966" s="324">
        <v>1.25</v>
      </c>
      <c r="P966" s="324">
        <v>0.85</v>
      </c>
      <c r="Q966" s="324" t="s">
        <v>12</v>
      </c>
      <c r="R966" s="325">
        <v>-55</v>
      </c>
      <c r="S966" s="325">
        <v>85</v>
      </c>
      <c r="T966" s="324">
        <v>1</v>
      </c>
      <c r="V966" s="325">
        <v>4000</v>
      </c>
      <c r="W966" s="336">
        <v>3.2000000000000001E-2</v>
      </c>
      <c r="X966" s="354"/>
      <c r="Y966" s="353"/>
      <c r="Z966" s="353"/>
      <c r="AA966" s="352">
        <v>1</v>
      </c>
      <c r="AB966" s="353"/>
      <c r="AC966" s="353"/>
      <c r="AD966" s="353"/>
      <c r="AE966" s="353"/>
      <c r="AF966" s="353"/>
      <c r="AG966" s="353"/>
      <c r="AH966" s="353"/>
      <c r="AI966" s="353"/>
      <c r="AJ966" s="353"/>
      <c r="AK966" s="353"/>
      <c r="AL966" s="353"/>
      <c r="AM966" s="353"/>
      <c r="AN966" s="353"/>
      <c r="AO966" s="353"/>
      <c r="AP966" s="353"/>
      <c r="AQ966" s="353"/>
      <c r="AR966" s="353"/>
      <c r="AS966" s="353"/>
      <c r="AT966" s="353"/>
    </row>
    <row r="967" spans="1:46" ht="14.1" customHeight="1">
      <c r="A967" s="324" t="s">
        <v>10</v>
      </c>
      <c r="B967" s="348" t="s">
        <v>344</v>
      </c>
      <c r="C967" s="324">
        <v>3.3</v>
      </c>
      <c r="D967" s="325">
        <v>0.2</v>
      </c>
      <c r="E967" s="324">
        <v>2.75</v>
      </c>
      <c r="F967" s="324">
        <v>0.65</v>
      </c>
      <c r="G967" s="324">
        <v>10</v>
      </c>
      <c r="H967" s="376">
        <v>1.0999999999999999E-2</v>
      </c>
      <c r="I967" s="376">
        <v>5.0000000000000001E-3</v>
      </c>
      <c r="J967" s="376">
        <v>1.0999999999999999E-2</v>
      </c>
      <c r="K967" s="379">
        <v>0.44</v>
      </c>
      <c r="L967" s="324">
        <v>2.1</v>
      </c>
      <c r="M967" s="359">
        <v>805</v>
      </c>
      <c r="N967" s="377">
        <v>2</v>
      </c>
      <c r="O967" s="324">
        <v>1.25</v>
      </c>
      <c r="P967" s="324">
        <v>1.25</v>
      </c>
      <c r="Q967" s="324" t="s">
        <v>12</v>
      </c>
      <c r="R967" s="325">
        <v>-55</v>
      </c>
      <c r="S967" s="325">
        <v>85</v>
      </c>
      <c r="T967" s="324">
        <v>1</v>
      </c>
      <c r="V967" s="325">
        <v>3000</v>
      </c>
      <c r="W967" s="336">
        <v>0.06</v>
      </c>
      <c r="X967" s="354"/>
      <c r="Y967" s="353"/>
      <c r="Z967" s="353"/>
      <c r="AA967" s="352">
        <v>1</v>
      </c>
      <c r="AB967" s="353"/>
      <c r="AC967" s="353"/>
      <c r="AD967" s="353"/>
      <c r="AE967" s="353"/>
      <c r="AF967" s="353"/>
      <c r="AG967" s="353"/>
      <c r="AH967" s="353"/>
      <c r="AI967" s="353"/>
      <c r="AJ967" s="353"/>
      <c r="AK967" s="353"/>
      <c r="AL967" s="353"/>
      <c r="AM967" s="353"/>
      <c r="AN967" s="353"/>
      <c r="AO967" s="353"/>
      <c r="AP967" s="353"/>
      <c r="AQ967" s="353"/>
      <c r="AR967" s="353"/>
      <c r="AS967" s="353"/>
      <c r="AT967" s="353"/>
    </row>
    <row r="968" spans="1:46" ht="14.1" customHeight="1">
      <c r="A968" s="324" t="s">
        <v>10</v>
      </c>
      <c r="B968" s="348" t="s">
        <v>345</v>
      </c>
      <c r="C968" s="324">
        <v>3.3</v>
      </c>
      <c r="D968" s="325">
        <v>0.1</v>
      </c>
      <c r="E968" s="324">
        <v>4.5</v>
      </c>
      <c r="F968" s="324">
        <v>0.7</v>
      </c>
      <c r="G968" s="324">
        <v>16</v>
      </c>
      <c r="H968" s="376">
        <v>1.0999999999999999E-2</v>
      </c>
      <c r="I968" s="376">
        <v>5.0000000000000001E-3</v>
      </c>
      <c r="J968" s="376">
        <v>1.2E-2</v>
      </c>
      <c r="K968" s="379">
        <v>0.6</v>
      </c>
      <c r="L968" s="324">
        <v>2.2000000000000002</v>
      </c>
      <c r="M968" s="359">
        <v>1206</v>
      </c>
      <c r="N968" s="377">
        <v>3.2</v>
      </c>
      <c r="O968" s="324">
        <v>1.6</v>
      </c>
      <c r="P968" s="324">
        <v>1.6</v>
      </c>
      <c r="Q968" s="324" t="s">
        <v>12</v>
      </c>
      <c r="R968" s="325">
        <v>-55</v>
      </c>
      <c r="S968" s="325">
        <v>85</v>
      </c>
      <c r="T968" s="324">
        <v>1</v>
      </c>
      <c r="V968" s="325">
        <v>2000</v>
      </c>
      <c r="W968" s="336">
        <v>7.1999999999999995E-2</v>
      </c>
      <c r="X968" s="354"/>
      <c r="Y968" s="353"/>
      <c r="Z968" s="353"/>
      <c r="AA968" s="352">
        <v>1</v>
      </c>
      <c r="AB968" s="353"/>
      <c r="AC968" s="353"/>
      <c r="AD968" s="353"/>
      <c r="AE968" s="353"/>
      <c r="AF968" s="353"/>
      <c r="AG968" s="353"/>
      <c r="AH968" s="353"/>
      <c r="AI968" s="353"/>
      <c r="AJ968" s="353"/>
      <c r="AK968" s="353"/>
      <c r="AL968" s="353"/>
      <c r="AM968" s="353"/>
      <c r="AN968" s="353"/>
      <c r="AO968" s="353"/>
      <c r="AP968" s="353"/>
      <c r="AQ968" s="353"/>
      <c r="AR968" s="353"/>
      <c r="AS968" s="353"/>
      <c r="AT968" s="353"/>
    </row>
    <row r="969" spans="1:46" ht="14.1" customHeight="1">
      <c r="A969" s="324" t="s">
        <v>10</v>
      </c>
      <c r="B969" s="348" t="s">
        <v>67</v>
      </c>
      <c r="C969" s="324">
        <v>3.3</v>
      </c>
      <c r="D969" s="325">
        <v>0.1</v>
      </c>
      <c r="E969" s="324">
        <v>4</v>
      </c>
      <c r="F969" s="324">
        <v>0.85</v>
      </c>
      <c r="G969" s="324">
        <v>10</v>
      </c>
      <c r="H969" s="376">
        <v>1.2999999999999999E-2</v>
      </c>
      <c r="I969" s="376">
        <v>7.0000000000000001E-3</v>
      </c>
      <c r="J969" s="376">
        <v>1.7000000000000001E-2</v>
      </c>
      <c r="K969" s="379">
        <v>0.48</v>
      </c>
      <c r="L969" s="324">
        <v>2</v>
      </c>
      <c r="M969" s="359">
        <v>1206</v>
      </c>
      <c r="N969" s="377">
        <v>3.2</v>
      </c>
      <c r="O969" s="324">
        <v>1.6</v>
      </c>
      <c r="P969" s="324">
        <v>1.1499999999999999</v>
      </c>
      <c r="Q969" s="324" t="s">
        <v>19</v>
      </c>
      <c r="R969" s="325">
        <v>-55</v>
      </c>
      <c r="S969" s="325">
        <v>125</v>
      </c>
      <c r="T969" s="324">
        <v>1</v>
      </c>
      <c r="V969" s="325">
        <v>3000</v>
      </c>
      <c r="W969" s="336">
        <v>0.06</v>
      </c>
      <c r="X969" s="354"/>
      <c r="Y969" s="353"/>
      <c r="Z969" s="353"/>
      <c r="AA969" s="352">
        <v>1</v>
      </c>
      <c r="AB969" s="353"/>
      <c r="AC969" s="353"/>
      <c r="AD969" s="353"/>
      <c r="AE969" s="353"/>
      <c r="AF969" s="353"/>
      <c r="AG969" s="353"/>
      <c r="AH969" s="353"/>
      <c r="AI969" s="353"/>
      <c r="AJ969" s="353"/>
      <c r="AK969" s="353"/>
      <c r="AL969" s="353"/>
      <c r="AM969" s="353"/>
      <c r="AN969" s="353"/>
      <c r="AO969" s="353"/>
      <c r="AP969" s="353"/>
      <c r="AQ969" s="353"/>
      <c r="AR969" s="353"/>
      <c r="AS969" s="353"/>
      <c r="AT969" s="353"/>
    </row>
    <row r="970" spans="1:46" ht="14.1" customHeight="1">
      <c r="A970" s="324" t="s">
        <v>10</v>
      </c>
      <c r="B970" s="348" t="s">
        <v>68</v>
      </c>
      <c r="C970" s="324">
        <v>3.3</v>
      </c>
      <c r="D970" s="325">
        <v>0.2</v>
      </c>
      <c r="E970" s="324">
        <v>4.5</v>
      </c>
      <c r="F970" s="324">
        <v>0.85</v>
      </c>
      <c r="G970" s="324">
        <v>10</v>
      </c>
      <c r="H970" s="376">
        <v>1.2999999999999999E-2</v>
      </c>
      <c r="I970" s="376">
        <v>7.0000000000000001E-3</v>
      </c>
      <c r="J970" s="376">
        <v>1.7000000000000001E-2</v>
      </c>
      <c r="K970" s="379">
        <v>0.48</v>
      </c>
      <c r="L970" s="324">
        <v>2</v>
      </c>
      <c r="M970" s="359">
        <v>1206</v>
      </c>
      <c r="N970" s="377">
        <v>3.2</v>
      </c>
      <c r="O970" s="324">
        <v>1.6</v>
      </c>
      <c r="P970" s="324">
        <v>1.1499999999999999</v>
      </c>
      <c r="Q970" s="324" t="s">
        <v>19</v>
      </c>
      <c r="R970" s="325">
        <v>-55</v>
      </c>
      <c r="S970" s="325">
        <v>125</v>
      </c>
      <c r="T970" s="324">
        <v>1</v>
      </c>
      <c r="V970" s="325">
        <v>3000</v>
      </c>
      <c r="W970" s="336">
        <v>0.06</v>
      </c>
      <c r="X970" s="354"/>
      <c r="Y970" s="353"/>
      <c r="Z970" s="353"/>
      <c r="AA970" s="352">
        <v>1</v>
      </c>
      <c r="AB970" s="353"/>
      <c r="AC970" s="353"/>
      <c r="AD970" s="353"/>
      <c r="AE970" s="353"/>
      <c r="AF970" s="353"/>
      <c r="AG970" s="353"/>
      <c r="AH970" s="353"/>
      <c r="AI970" s="353"/>
      <c r="AJ970" s="353"/>
      <c r="AK970" s="353"/>
      <c r="AL970" s="353"/>
      <c r="AM970" s="353"/>
      <c r="AN970" s="353"/>
      <c r="AO970" s="353"/>
      <c r="AP970" s="353"/>
      <c r="AQ970" s="353"/>
      <c r="AR970" s="353"/>
      <c r="AS970" s="353"/>
      <c r="AT970" s="353"/>
    </row>
    <row r="971" spans="1:46" ht="14.1" customHeight="1">
      <c r="A971" s="324" t="s">
        <v>10</v>
      </c>
      <c r="B971" s="348" t="s">
        <v>46</v>
      </c>
      <c r="C971" s="324">
        <v>4.7</v>
      </c>
      <c r="D971" s="325">
        <v>0.1</v>
      </c>
      <c r="E971" s="324">
        <v>3</v>
      </c>
      <c r="F971" s="324">
        <v>0.68</v>
      </c>
      <c r="G971" s="324">
        <v>10</v>
      </c>
      <c r="H971" s="376">
        <v>8.9999999999999993E-3</v>
      </c>
      <c r="I971" s="376">
        <v>6.0000000000000001E-3</v>
      </c>
      <c r="J971" s="376">
        <v>1.4E-2</v>
      </c>
      <c r="K971" s="379">
        <v>0.8</v>
      </c>
      <c r="L971" s="324">
        <v>2.5</v>
      </c>
      <c r="M971" s="359">
        <v>1206</v>
      </c>
      <c r="N971" s="377">
        <v>3.2</v>
      </c>
      <c r="O971" s="324">
        <v>1.6</v>
      </c>
      <c r="P971" s="324">
        <v>1.6</v>
      </c>
      <c r="Q971" s="324" t="s">
        <v>19</v>
      </c>
      <c r="R971" s="325">
        <v>-55</v>
      </c>
      <c r="S971" s="325">
        <v>125</v>
      </c>
      <c r="T971" s="324">
        <v>1</v>
      </c>
      <c r="V971" s="325">
        <v>2000</v>
      </c>
      <c r="W971" s="336">
        <v>6.6000000000000003E-2</v>
      </c>
      <c r="X971" s="354"/>
      <c r="Y971" s="353"/>
      <c r="Z971" s="353"/>
      <c r="AA971" s="352">
        <v>1</v>
      </c>
      <c r="AB971" s="353"/>
      <c r="AC971" s="353"/>
      <c r="AD971" s="353"/>
      <c r="AE971" s="353"/>
      <c r="AF971" s="353"/>
      <c r="AG971" s="353"/>
      <c r="AH971" s="353"/>
      <c r="AI971" s="353"/>
      <c r="AJ971" s="353"/>
      <c r="AK971" s="353"/>
      <c r="AL971" s="353"/>
      <c r="AM971" s="353"/>
      <c r="AN971" s="353"/>
      <c r="AO971" s="353"/>
      <c r="AP971" s="353"/>
      <c r="AQ971" s="353"/>
      <c r="AR971" s="353"/>
      <c r="AS971" s="353"/>
      <c r="AT971" s="353"/>
    </row>
    <row r="972" spans="1:46" ht="14.1" customHeight="1">
      <c r="A972" s="324" t="s">
        <v>10</v>
      </c>
      <c r="B972" s="348" t="s">
        <v>45</v>
      </c>
      <c r="C972" s="324">
        <v>4.7</v>
      </c>
      <c r="D972" s="325">
        <v>0.1</v>
      </c>
      <c r="E972" s="324">
        <v>3</v>
      </c>
      <c r="F972" s="324">
        <v>0.5</v>
      </c>
      <c r="G972" s="324">
        <v>16</v>
      </c>
      <c r="H972" s="376">
        <v>8.9999999999999993E-3</v>
      </c>
      <c r="I972" s="376">
        <v>6.0000000000000001E-3</v>
      </c>
      <c r="J972" s="376">
        <v>1.4E-2</v>
      </c>
      <c r="K972" s="379">
        <v>0.8</v>
      </c>
      <c r="L972" s="324">
        <v>2.5</v>
      </c>
      <c r="M972" s="359">
        <v>1206</v>
      </c>
      <c r="N972" s="377">
        <v>3.2</v>
      </c>
      <c r="O972" s="324">
        <v>1.6</v>
      </c>
      <c r="P972" s="324">
        <v>1.6</v>
      </c>
      <c r="Q972" s="324" t="s">
        <v>12</v>
      </c>
      <c r="R972" s="325">
        <v>-55</v>
      </c>
      <c r="S972" s="325">
        <v>85</v>
      </c>
      <c r="T972" s="324">
        <v>1</v>
      </c>
      <c r="V972" s="325">
        <v>2000</v>
      </c>
      <c r="W972" s="336">
        <v>5.3999999999999999E-2</v>
      </c>
      <c r="X972" s="354"/>
      <c r="Y972" s="353"/>
      <c r="Z972" s="353"/>
      <c r="AA972" s="352">
        <v>1</v>
      </c>
      <c r="AB972" s="353"/>
      <c r="AC972" s="353"/>
      <c r="AD972" s="353"/>
      <c r="AE972" s="353"/>
      <c r="AF972" s="353"/>
      <c r="AG972" s="353"/>
      <c r="AH972" s="353"/>
      <c r="AI972" s="353"/>
      <c r="AJ972" s="353"/>
      <c r="AK972" s="353"/>
      <c r="AL972" s="353"/>
      <c r="AM972" s="353"/>
      <c r="AN972" s="353"/>
      <c r="AO972" s="353"/>
      <c r="AP972" s="353"/>
      <c r="AQ972" s="353"/>
      <c r="AR972" s="353"/>
      <c r="AS972" s="353"/>
      <c r="AT972" s="353"/>
    </row>
    <row r="973" spans="1:46" ht="14.1" customHeight="1">
      <c r="A973" s="324" t="s">
        <v>10</v>
      </c>
      <c r="B973" s="348" t="s">
        <v>44</v>
      </c>
      <c r="C973" s="324">
        <v>4.7</v>
      </c>
      <c r="D973" s="325">
        <v>0.1</v>
      </c>
      <c r="E973" s="324">
        <v>1.5</v>
      </c>
      <c r="F973" s="324">
        <v>0.65</v>
      </c>
      <c r="G973" s="324">
        <v>6.3</v>
      </c>
      <c r="H973" s="376">
        <v>0.01</v>
      </c>
      <c r="I973" s="376">
        <v>6.0000000000000001E-3</v>
      </c>
      <c r="J973" s="376">
        <v>1.2E-2</v>
      </c>
      <c r="K973" s="324">
        <v>0.44</v>
      </c>
      <c r="L973" s="324">
        <v>2.4</v>
      </c>
      <c r="M973" s="359">
        <v>805</v>
      </c>
      <c r="N973" s="377">
        <v>2</v>
      </c>
      <c r="O973" s="324">
        <v>1.25</v>
      </c>
      <c r="P973" s="324">
        <v>1.25</v>
      </c>
      <c r="Q973" s="324" t="s">
        <v>12</v>
      </c>
      <c r="R973" s="325">
        <v>-55</v>
      </c>
      <c r="S973" s="325">
        <v>85</v>
      </c>
      <c r="T973" s="324">
        <v>1</v>
      </c>
      <c r="V973" s="325">
        <v>3000</v>
      </c>
      <c r="W973" s="336">
        <v>3.3000000000000002E-2</v>
      </c>
      <c r="X973" s="354"/>
      <c r="Y973" s="353"/>
      <c r="Z973" s="353"/>
      <c r="AA973" s="352">
        <v>1</v>
      </c>
      <c r="AB973" s="353"/>
      <c r="AC973" s="353"/>
      <c r="AD973" s="353"/>
      <c r="AE973" s="353"/>
      <c r="AF973" s="353"/>
      <c r="AG973" s="353"/>
      <c r="AH973" s="353"/>
      <c r="AI973" s="353"/>
      <c r="AJ973" s="353"/>
      <c r="AK973" s="353"/>
      <c r="AL973" s="353"/>
      <c r="AM973" s="353"/>
      <c r="AN973" s="353"/>
      <c r="AO973" s="353"/>
      <c r="AP973" s="353"/>
      <c r="AQ973" s="353"/>
      <c r="AR973" s="353"/>
      <c r="AS973" s="353"/>
      <c r="AT973" s="353"/>
    </row>
    <row r="974" spans="1:46" ht="14.1" customHeight="1">
      <c r="A974" s="324" t="s">
        <v>10</v>
      </c>
      <c r="B974" s="348" t="s">
        <v>49</v>
      </c>
      <c r="C974" s="324">
        <v>4.7</v>
      </c>
      <c r="D974" s="325">
        <v>0.1</v>
      </c>
      <c r="E974" s="324">
        <v>1.75</v>
      </c>
      <c r="F974" s="324">
        <v>0.4</v>
      </c>
      <c r="G974" s="324">
        <v>10</v>
      </c>
      <c r="H974" s="376">
        <v>0.01</v>
      </c>
      <c r="I974" s="376">
        <v>6.0000000000000001E-3</v>
      </c>
      <c r="J974" s="376">
        <v>1.2E-2</v>
      </c>
      <c r="K974" s="324">
        <v>0.44</v>
      </c>
      <c r="L974" s="324">
        <v>2.4</v>
      </c>
      <c r="M974" s="359">
        <v>805</v>
      </c>
      <c r="N974" s="377">
        <v>2</v>
      </c>
      <c r="O974" s="324">
        <v>1.25</v>
      </c>
      <c r="P974" s="324">
        <v>1.25</v>
      </c>
      <c r="Q974" s="324" t="s">
        <v>12</v>
      </c>
      <c r="R974" s="325">
        <v>-55</v>
      </c>
      <c r="S974" s="325">
        <v>85</v>
      </c>
      <c r="T974" s="324">
        <v>1</v>
      </c>
      <c r="V974" s="325">
        <v>3000</v>
      </c>
      <c r="W974" s="336">
        <v>4.8000000000000001E-2</v>
      </c>
      <c r="X974" s="354"/>
      <c r="Y974" s="353"/>
      <c r="Z974" s="353"/>
      <c r="AA974" s="352">
        <v>1</v>
      </c>
      <c r="AB974" s="353"/>
      <c r="AC974" s="353"/>
      <c r="AD974" s="353"/>
      <c r="AE974" s="353"/>
      <c r="AF974" s="353"/>
      <c r="AG974" s="353"/>
      <c r="AH974" s="353"/>
      <c r="AI974" s="353"/>
      <c r="AJ974" s="353"/>
      <c r="AK974" s="353"/>
      <c r="AL974" s="353"/>
      <c r="AM974" s="353"/>
      <c r="AN974" s="353"/>
      <c r="AO974" s="353"/>
      <c r="AP974" s="353"/>
      <c r="AQ974" s="353"/>
      <c r="AR974" s="353"/>
      <c r="AS974" s="353"/>
      <c r="AT974" s="353"/>
    </row>
    <row r="975" spans="1:46" ht="14.1" customHeight="1">
      <c r="A975" s="324" t="s">
        <v>10</v>
      </c>
      <c r="B975" s="348" t="s">
        <v>51</v>
      </c>
      <c r="C975" s="324">
        <v>4.7</v>
      </c>
      <c r="D975" s="325">
        <v>0.2</v>
      </c>
      <c r="E975" s="324">
        <v>1.5</v>
      </c>
      <c r="F975" s="324">
        <v>0.4</v>
      </c>
      <c r="G975" s="324">
        <v>10</v>
      </c>
      <c r="H975" s="376">
        <v>0.01</v>
      </c>
      <c r="I975" s="376">
        <v>6.0000000000000001E-3</v>
      </c>
      <c r="J975" s="376">
        <v>1.2E-2</v>
      </c>
      <c r="K975" s="324">
        <v>0.44</v>
      </c>
      <c r="L975" s="324">
        <v>2.4</v>
      </c>
      <c r="M975" s="359">
        <v>805</v>
      </c>
      <c r="N975" s="377">
        <v>2</v>
      </c>
      <c r="O975" s="324">
        <v>1.25</v>
      </c>
      <c r="P975" s="324">
        <v>1.25</v>
      </c>
      <c r="Q975" s="324" t="s">
        <v>12</v>
      </c>
      <c r="R975" s="325">
        <v>-55</v>
      </c>
      <c r="S975" s="325">
        <v>85</v>
      </c>
      <c r="T975" s="324">
        <v>1</v>
      </c>
      <c r="V975" s="325">
        <v>3000</v>
      </c>
      <c r="W975" s="336">
        <v>4.8399999999999999E-2</v>
      </c>
      <c r="X975" s="354"/>
      <c r="Y975" s="353"/>
      <c r="Z975" s="353"/>
      <c r="AA975" s="352">
        <v>1</v>
      </c>
      <c r="AB975" s="353"/>
      <c r="AC975" s="353"/>
      <c r="AD975" s="353"/>
      <c r="AE975" s="353"/>
      <c r="AF975" s="353"/>
      <c r="AG975" s="353"/>
      <c r="AH975" s="353"/>
      <c r="AI975" s="353"/>
      <c r="AJ975" s="353"/>
      <c r="AK975" s="353"/>
      <c r="AL975" s="353"/>
      <c r="AM975" s="353"/>
      <c r="AN975" s="353"/>
      <c r="AO975" s="353"/>
      <c r="AP975" s="353"/>
      <c r="AQ975" s="353"/>
      <c r="AR975" s="353"/>
      <c r="AS975" s="353"/>
      <c r="AT975" s="353"/>
    </row>
    <row r="976" spans="1:46" ht="14.1" customHeight="1">
      <c r="A976" s="324" t="s">
        <v>10</v>
      </c>
      <c r="B976" s="348" t="s">
        <v>352</v>
      </c>
      <c r="C976" s="324">
        <v>4.7</v>
      </c>
      <c r="D976" s="325">
        <v>0.1</v>
      </c>
      <c r="E976" s="324">
        <v>-3</v>
      </c>
      <c r="F976" s="381">
        <v>0.3</v>
      </c>
      <c r="G976" s="324">
        <v>16</v>
      </c>
      <c r="H976" s="376">
        <v>1.0999999999999999E-2</v>
      </c>
      <c r="I976" s="376">
        <v>7.0000000000000001E-3</v>
      </c>
      <c r="J976" s="376">
        <v>1.2999999999999999E-2</v>
      </c>
      <c r="K976" s="379">
        <v>0.33</v>
      </c>
      <c r="L976" s="324">
        <v>2.2999999999999998</v>
      </c>
      <c r="M976" s="359">
        <v>805</v>
      </c>
      <c r="N976" s="377">
        <v>2</v>
      </c>
      <c r="O976" s="324">
        <v>1.25</v>
      </c>
      <c r="P976" s="324">
        <v>1.25</v>
      </c>
      <c r="Q976" s="324" t="s">
        <v>12</v>
      </c>
      <c r="R976" s="325">
        <v>-55</v>
      </c>
      <c r="S976" s="325">
        <v>85</v>
      </c>
      <c r="T976" s="324">
        <v>1</v>
      </c>
      <c r="V976" s="325">
        <v>3000</v>
      </c>
      <c r="W976" s="336">
        <v>5.6000000000000001E-2</v>
      </c>
      <c r="X976" s="354"/>
      <c r="Y976" s="353"/>
      <c r="Z976" s="353"/>
      <c r="AA976" s="352">
        <v>1</v>
      </c>
      <c r="AB976" s="353"/>
      <c r="AC976" s="353"/>
      <c r="AD976" s="353"/>
      <c r="AE976" s="353"/>
      <c r="AF976" s="353"/>
      <c r="AG976" s="353"/>
      <c r="AH976" s="353"/>
      <c r="AI976" s="353"/>
      <c r="AJ976" s="353"/>
      <c r="AK976" s="353"/>
      <c r="AL976" s="353"/>
      <c r="AM976" s="353"/>
      <c r="AN976" s="353"/>
      <c r="AO976" s="353"/>
      <c r="AP976" s="353"/>
      <c r="AQ976" s="353"/>
      <c r="AR976" s="353"/>
      <c r="AS976" s="353"/>
      <c r="AT976" s="353"/>
    </row>
    <row r="977" spans="1:46" ht="14.1" customHeight="1">
      <c r="A977" s="324" t="s">
        <v>10</v>
      </c>
      <c r="B977" s="348" t="s">
        <v>22</v>
      </c>
      <c r="C977" s="324">
        <v>4.7</v>
      </c>
      <c r="D977" s="325">
        <v>0.1</v>
      </c>
      <c r="E977" s="324">
        <v>-10</v>
      </c>
      <c r="F977" s="324">
        <v>0.18</v>
      </c>
      <c r="G977" s="324">
        <v>25</v>
      </c>
      <c r="H977" s="376">
        <v>1.0999999999999999E-2</v>
      </c>
      <c r="I977" s="376">
        <v>7.0000000000000001E-3</v>
      </c>
      <c r="J977" s="376">
        <v>1.2999999999999999E-2</v>
      </c>
      <c r="K977" s="379">
        <v>0.33</v>
      </c>
      <c r="L977" s="324">
        <v>2.2999999999999998</v>
      </c>
      <c r="M977" s="359">
        <v>805</v>
      </c>
      <c r="N977" s="377">
        <v>2</v>
      </c>
      <c r="O977" s="324">
        <v>1.25</v>
      </c>
      <c r="P977" s="324">
        <v>1.25</v>
      </c>
      <c r="Q977" s="324" t="s">
        <v>12</v>
      </c>
      <c r="R977" s="325">
        <v>-55</v>
      </c>
      <c r="S977" s="325">
        <v>85</v>
      </c>
      <c r="T977" s="324">
        <v>1</v>
      </c>
      <c r="V977" s="325">
        <v>3000</v>
      </c>
      <c r="W977" s="336">
        <v>0.06</v>
      </c>
      <c r="X977" s="354"/>
      <c r="Y977" s="353"/>
      <c r="Z977" s="353"/>
      <c r="AA977" s="352">
        <v>1</v>
      </c>
      <c r="AB977" s="353"/>
      <c r="AC977" s="353"/>
      <c r="AD977" s="353"/>
      <c r="AE977" s="353"/>
      <c r="AF977" s="353"/>
      <c r="AG977" s="353"/>
      <c r="AH977" s="353"/>
      <c r="AI977" s="353"/>
      <c r="AJ977" s="353"/>
      <c r="AK977" s="353"/>
      <c r="AL977" s="353"/>
      <c r="AM977" s="353"/>
      <c r="AN977" s="353"/>
      <c r="AO977" s="353"/>
      <c r="AP977" s="353"/>
      <c r="AQ977" s="353"/>
      <c r="AR977" s="353"/>
      <c r="AS977" s="353"/>
      <c r="AT977" s="353"/>
    </row>
    <row r="978" spans="1:46" ht="14.1" customHeight="1">
      <c r="A978" s="324" t="s">
        <v>10</v>
      </c>
      <c r="B978" s="348" t="s">
        <v>348</v>
      </c>
      <c r="C978" s="324">
        <v>4.7</v>
      </c>
      <c r="D978" s="325">
        <v>0.1</v>
      </c>
      <c r="E978" s="324">
        <v>-4</v>
      </c>
      <c r="F978" s="324">
        <v>0.2</v>
      </c>
      <c r="G978" s="324">
        <v>10</v>
      </c>
      <c r="H978" s="376">
        <v>1.0999999999999999E-2</v>
      </c>
      <c r="I978" s="376">
        <v>4.0000000000000001E-3</v>
      </c>
      <c r="J978" s="376">
        <v>8.9999999999999993E-3</v>
      </c>
      <c r="K978" s="324">
        <v>0.46</v>
      </c>
      <c r="L978" s="324">
        <v>1.8</v>
      </c>
      <c r="M978" s="359">
        <v>603</v>
      </c>
      <c r="N978" s="324">
        <v>1.6</v>
      </c>
      <c r="O978" s="324">
        <v>0.8</v>
      </c>
      <c r="P978" s="324">
        <v>0.8</v>
      </c>
      <c r="Q978" s="324" t="s">
        <v>12</v>
      </c>
      <c r="R978" s="325">
        <v>-55</v>
      </c>
      <c r="S978" s="325">
        <v>85</v>
      </c>
      <c r="T978" s="324">
        <v>1</v>
      </c>
      <c r="V978" s="325">
        <v>4000</v>
      </c>
      <c r="W978" s="336">
        <v>5.6000000000000001E-2</v>
      </c>
      <c r="X978" s="354"/>
      <c r="Y978" s="353"/>
      <c r="Z978" s="353"/>
      <c r="AA978" s="352">
        <v>1</v>
      </c>
      <c r="AB978" s="353"/>
      <c r="AC978" s="353"/>
      <c r="AD978" s="353"/>
      <c r="AE978" s="353"/>
      <c r="AF978" s="353"/>
      <c r="AG978" s="353"/>
      <c r="AH978" s="353"/>
      <c r="AI978" s="353"/>
      <c r="AJ978" s="353"/>
      <c r="AK978" s="353"/>
      <c r="AL978" s="353"/>
      <c r="AM978" s="353"/>
      <c r="AN978" s="353"/>
      <c r="AO978" s="353"/>
      <c r="AP978" s="353"/>
      <c r="AQ978" s="353"/>
      <c r="AR978" s="353"/>
      <c r="AS978" s="353"/>
      <c r="AT978" s="353"/>
    </row>
    <row r="979" spans="1:46" ht="14.1" customHeight="1">
      <c r="A979" s="324" t="s">
        <v>10</v>
      </c>
      <c r="B979" s="348" t="s">
        <v>347</v>
      </c>
      <c r="C979" s="324">
        <v>4.7</v>
      </c>
      <c r="D979" s="325">
        <v>0.2</v>
      </c>
      <c r="E979" s="324">
        <v>-2</v>
      </c>
      <c r="F979" s="324">
        <v>0.25</v>
      </c>
      <c r="G979" s="324">
        <v>6.3</v>
      </c>
      <c r="H979" s="376">
        <v>1.0999999999999999E-2</v>
      </c>
      <c r="I979" s="376">
        <v>4.0000000000000001E-3</v>
      </c>
      <c r="J979" s="376">
        <v>0.01</v>
      </c>
      <c r="K979" s="379">
        <v>0.47</v>
      </c>
      <c r="L979" s="324">
        <v>1.4</v>
      </c>
      <c r="M979" s="359">
        <v>603</v>
      </c>
      <c r="N979" s="324">
        <v>1.6</v>
      </c>
      <c r="O979" s="324">
        <v>0.8</v>
      </c>
      <c r="P979" s="324">
        <v>0.45</v>
      </c>
      <c r="Q979" s="324" t="s">
        <v>12</v>
      </c>
      <c r="R979" s="325">
        <v>-55</v>
      </c>
      <c r="S979" s="325">
        <v>85</v>
      </c>
      <c r="T979" s="324">
        <v>1</v>
      </c>
      <c r="V979" s="325">
        <v>4000</v>
      </c>
      <c r="W979" s="336">
        <v>7.0999999999999994E-2</v>
      </c>
      <c r="X979" s="354"/>
      <c r="Y979" s="353"/>
      <c r="Z979" s="353"/>
      <c r="AA979" s="352">
        <v>1</v>
      </c>
      <c r="AB979" s="353"/>
      <c r="AC979" s="353"/>
      <c r="AD979" s="353"/>
      <c r="AE979" s="353"/>
      <c r="AF979" s="353"/>
      <c r="AG979" s="353"/>
      <c r="AH979" s="353"/>
      <c r="AI979" s="353"/>
      <c r="AJ979" s="353"/>
      <c r="AK979" s="353"/>
      <c r="AL979" s="353"/>
      <c r="AM979" s="353"/>
      <c r="AN979" s="353"/>
      <c r="AO979" s="353"/>
      <c r="AP979" s="353"/>
      <c r="AQ979" s="353"/>
      <c r="AR979" s="353"/>
      <c r="AS979" s="353"/>
      <c r="AT979" s="353"/>
    </row>
    <row r="980" spans="1:46" ht="14.1" customHeight="1">
      <c r="A980" s="324" t="s">
        <v>10</v>
      </c>
      <c r="B980" s="348" t="s">
        <v>47</v>
      </c>
      <c r="C980" s="324">
        <v>4.7</v>
      </c>
      <c r="D980" s="325">
        <v>0.1</v>
      </c>
      <c r="E980" s="324">
        <v>1</v>
      </c>
      <c r="F980" s="324">
        <v>0.45</v>
      </c>
      <c r="G980" s="324">
        <v>6.3</v>
      </c>
      <c r="H980" s="376">
        <v>1.0999999999999999E-2</v>
      </c>
      <c r="I980" s="376">
        <v>5.0000000000000001E-3</v>
      </c>
      <c r="J980" s="376">
        <v>1.0999999999999999E-2</v>
      </c>
      <c r="K980" s="324">
        <v>0.49</v>
      </c>
      <c r="L980" s="324">
        <v>2.1</v>
      </c>
      <c r="M980" s="359">
        <v>805</v>
      </c>
      <c r="N980" s="377">
        <v>2</v>
      </c>
      <c r="O980" s="324">
        <v>1.25</v>
      </c>
      <c r="P980" s="324">
        <v>0.85</v>
      </c>
      <c r="Q980" s="324" t="s">
        <v>12</v>
      </c>
      <c r="R980" s="325">
        <v>-55</v>
      </c>
      <c r="S980" s="325">
        <v>85</v>
      </c>
      <c r="T980" s="324">
        <v>1</v>
      </c>
      <c r="V980" s="325">
        <v>4000</v>
      </c>
      <c r="W980" s="336">
        <v>4.5999999999999999E-2</v>
      </c>
      <c r="X980" s="354"/>
      <c r="Y980" s="353"/>
      <c r="Z980" s="353"/>
      <c r="AA980" s="352">
        <v>1</v>
      </c>
      <c r="AB980" s="353"/>
      <c r="AC980" s="353"/>
      <c r="AD980" s="353"/>
      <c r="AE980" s="353"/>
      <c r="AF980" s="353"/>
      <c r="AG980" s="353"/>
      <c r="AH980" s="353"/>
      <c r="AI980" s="353"/>
      <c r="AJ980" s="353"/>
      <c r="AK980" s="353"/>
      <c r="AL980" s="353"/>
      <c r="AM980" s="353"/>
      <c r="AN980" s="353"/>
      <c r="AO980" s="353"/>
      <c r="AP980" s="353"/>
      <c r="AQ980" s="353"/>
      <c r="AR980" s="353"/>
      <c r="AS980" s="353"/>
      <c r="AT980" s="353"/>
    </row>
    <row r="981" spans="1:46" ht="14.1" customHeight="1">
      <c r="A981" s="324" t="s">
        <v>10</v>
      </c>
      <c r="B981" s="348" t="s">
        <v>52</v>
      </c>
      <c r="C981" s="324">
        <v>4.7</v>
      </c>
      <c r="D981" s="325">
        <v>0.1</v>
      </c>
      <c r="E981" s="324">
        <v>-2</v>
      </c>
      <c r="F981" s="381">
        <v>0.3</v>
      </c>
      <c r="G981" s="324">
        <v>10</v>
      </c>
      <c r="H981" s="376">
        <v>1.0999999999999999E-2</v>
      </c>
      <c r="I981" s="376">
        <v>5.0000000000000001E-3</v>
      </c>
      <c r="J981" s="376">
        <v>1.0999999999999999E-2</v>
      </c>
      <c r="K981" s="324">
        <v>0.49</v>
      </c>
      <c r="L981" s="324">
        <v>2.1</v>
      </c>
      <c r="M981" s="359">
        <v>805</v>
      </c>
      <c r="N981" s="377">
        <v>2</v>
      </c>
      <c r="O981" s="324">
        <v>1.25</v>
      </c>
      <c r="P981" s="324">
        <v>0.85</v>
      </c>
      <c r="Q981" s="324" t="s">
        <v>12</v>
      </c>
      <c r="R981" s="325">
        <v>-55</v>
      </c>
      <c r="S981" s="325">
        <v>85</v>
      </c>
      <c r="T981" s="324">
        <v>1</v>
      </c>
      <c r="V981" s="325">
        <v>4000</v>
      </c>
      <c r="W981" s="336">
        <v>4.5999999999999999E-2</v>
      </c>
      <c r="X981" s="354"/>
      <c r="Y981" s="353"/>
      <c r="Z981" s="353"/>
      <c r="AA981" s="352">
        <v>1</v>
      </c>
      <c r="AB981" s="353"/>
      <c r="AC981" s="353"/>
      <c r="AD981" s="353"/>
      <c r="AE981" s="353"/>
      <c r="AF981" s="353"/>
      <c r="AG981" s="353"/>
      <c r="AH981" s="353"/>
      <c r="AI981" s="353"/>
      <c r="AJ981" s="353"/>
      <c r="AK981" s="353"/>
      <c r="AL981" s="353"/>
      <c r="AM981" s="353"/>
      <c r="AN981" s="353"/>
      <c r="AO981" s="353"/>
      <c r="AP981" s="353"/>
      <c r="AQ981" s="353"/>
      <c r="AR981" s="353"/>
      <c r="AS981" s="353"/>
      <c r="AT981" s="353"/>
    </row>
    <row r="982" spans="1:46" ht="14.1" customHeight="1">
      <c r="A982" s="324" t="s">
        <v>10</v>
      </c>
      <c r="B982" s="348" t="s">
        <v>50</v>
      </c>
      <c r="C982" s="324">
        <v>4.7</v>
      </c>
      <c r="D982" s="325">
        <v>0.2</v>
      </c>
      <c r="E982" s="324">
        <v>-2</v>
      </c>
      <c r="F982" s="381">
        <v>0.3</v>
      </c>
      <c r="G982" s="324">
        <v>10</v>
      </c>
      <c r="H982" s="376">
        <v>1.0999999999999999E-2</v>
      </c>
      <c r="I982" s="376">
        <v>5.0000000000000001E-3</v>
      </c>
      <c r="J982" s="376">
        <v>1.0999999999999999E-2</v>
      </c>
      <c r="K982" s="324">
        <v>0.49</v>
      </c>
      <c r="L982" s="324">
        <v>2.1</v>
      </c>
      <c r="M982" s="359">
        <v>805</v>
      </c>
      <c r="N982" s="377">
        <v>2</v>
      </c>
      <c r="O982" s="324">
        <v>1.25</v>
      </c>
      <c r="P982" s="324">
        <v>0.85</v>
      </c>
      <c r="Q982" s="324" t="s">
        <v>12</v>
      </c>
      <c r="R982" s="325">
        <v>-55</v>
      </c>
      <c r="S982" s="325">
        <v>85</v>
      </c>
      <c r="T982" s="324">
        <v>1</v>
      </c>
      <c r="V982" s="325">
        <v>4000</v>
      </c>
      <c r="W982" s="336">
        <v>0.05</v>
      </c>
      <c r="X982" s="354"/>
      <c r="Y982" s="353"/>
      <c r="Z982" s="353"/>
      <c r="AA982" s="352">
        <v>1</v>
      </c>
      <c r="AB982" s="353"/>
      <c r="AC982" s="353"/>
      <c r="AD982" s="353"/>
      <c r="AE982" s="353"/>
      <c r="AF982" s="353"/>
      <c r="AG982" s="353"/>
      <c r="AH982" s="353"/>
      <c r="AI982" s="353"/>
      <c r="AJ982" s="353"/>
      <c r="AK982" s="353"/>
      <c r="AL982" s="353"/>
      <c r="AM982" s="353"/>
      <c r="AN982" s="353"/>
      <c r="AO982" s="353"/>
      <c r="AP982" s="353"/>
      <c r="AQ982" s="353"/>
      <c r="AR982" s="353"/>
      <c r="AS982" s="353"/>
      <c r="AT982" s="353"/>
    </row>
    <row r="983" spans="1:46" ht="14.1" customHeight="1">
      <c r="A983" s="324" t="s">
        <v>10</v>
      </c>
      <c r="B983" s="348" t="s">
        <v>71</v>
      </c>
      <c r="C983" s="324">
        <v>4.7</v>
      </c>
      <c r="D983" s="325">
        <v>0.2</v>
      </c>
      <c r="E983" s="324">
        <v>2.5</v>
      </c>
      <c r="F983" s="324">
        <v>0.85</v>
      </c>
      <c r="G983" s="324">
        <v>6.3</v>
      </c>
      <c r="H983" s="376">
        <v>1.0999999999999999E-2</v>
      </c>
      <c r="I983" s="376">
        <v>7.0000000000000001E-3</v>
      </c>
      <c r="J983" s="376">
        <v>1.7000000000000001E-2</v>
      </c>
      <c r="K983" s="324">
        <v>0.6</v>
      </c>
      <c r="L983" s="324">
        <v>2.2000000000000002</v>
      </c>
      <c r="M983" s="359">
        <v>1206</v>
      </c>
      <c r="N983" s="377">
        <v>3.2</v>
      </c>
      <c r="O983" s="324">
        <v>1.6</v>
      </c>
      <c r="P983" s="324">
        <v>0.85</v>
      </c>
      <c r="Q983" s="324" t="s">
        <v>12</v>
      </c>
      <c r="R983" s="325">
        <v>-55</v>
      </c>
      <c r="S983" s="325">
        <v>85</v>
      </c>
      <c r="T983" s="324">
        <v>1</v>
      </c>
      <c r="V983" s="325">
        <v>4000</v>
      </c>
      <c r="W983" s="336">
        <v>5.6000000000000001E-2</v>
      </c>
      <c r="X983" s="354"/>
      <c r="Y983" s="353"/>
      <c r="Z983" s="353"/>
      <c r="AA983" s="352">
        <v>1</v>
      </c>
      <c r="AB983" s="353"/>
      <c r="AC983" s="353"/>
      <c r="AD983" s="353"/>
      <c r="AE983" s="353"/>
      <c r="AF983" s="353"/>
      <c r="AG983" s="353"/>
      <c r="AH983" s="353"/>
      <c r="AI983" s="353"/>
      <c r="AJ983" s="353"/>
      <c r="AK983" s="353"/>
      <c r="AL983" s="353"/>
      <c r="AM983" s="353"/>
      <c r="AN983" s="353"/>
      <c r="AO983" s="353"/>
      <c r="AP983" s="353"/>
      <c r="AQ983" s="353"/>
      <c r="AR983" s="353"/>
      <c r="AS983" s="353"/>
      <c r="AT983" s="353"/>
    </row>
    <row r="984" spans="1:46" ht="14.1" customHeight="1">
      <c r="A984" s="324" t="s">
        <v>10</v>
      </c>
      <c r="B984" s="348" t="s">
        <v>353</v>
      </c>
      <c r="C984" s="324">
        <v>4.7</v>
      </c>
      <c r="D984" s="325">
        <v>0.2</v>
      </c>
      <c r="E984" s="324">
        <v>-1.5</v>
      </c>
      <c r="F984" s="324">
        <v>0.35</v>
      </c>
      <c r="G984" s="324">
        <v>6.3</v>
      </c>
      <c r="H984" s="376">
        <v>1.2E-2</v>
      </c>
      <c r="I984" s="376">
        <v>6.0000000000000001E-3</v>
      </c>
      <c r="J984" s="376">
        <v>1.2999999999999999E-2</v>
      </c>
      <c r="K984" s="324">
        <v>0.48</v>
      </c>
      <c r="L984" s="324">
        <v>2.2000000000000002</v>
      </c>
      <c r="M984" s="359">
        <v>805</v>
      </c>
      <c r="N984" s="377">
        <v>2</v>
      </c>
      <c r="O984" s="324">
        <v>1.25</v>
      </c>
      <c r="P984" s="324">
        <v>0.45</v>
      </c>
      <c r="Q984" s="324" t="s">
        <v>12</v>
      </c>
      <c r="R984" s="325">
        <v>-55</v>
      </c>
      <c r="S984" s="325">
        <v>85</v>
      </c>
      <c r="T984" s="324">
        <v>1</v>
      </c>
      <c r="V984" s="325">
        <v>4000</v>
      </c>
      <c r="W984" s="336">
        <v>6.2E-2</v>
      </c>
      <c r="X984" s="354"/>
      <c r="Y984" s="353"/>
      <c r="Z984" s="353"/>
      <c r="AA984" s="352">
        <v>1</v>
      </c>
      <c r="AB984" s="353"/>
      <c r="AC984" s="353"/>
      <c r="AD984" s="353"/>
      <c r="AE984" s="353"/>
      <c r="AF984" s="353"/>
      <c r="AG984" s="353"/>
      <c r="AH984" s="353"/>
      <c r="AI984" s="353"/>
      <c r="AJ984" s="353"/>
      <c r="AK984" s="353"/>
      <c r="AL984" s="353"/>
      <c r="AM984" s="353"/>
      <c r="AN984" s="353"/>
      <c r="AO984" s="353"/>
      <c r="AP984" s="353"/>
      <c r="AQ984" s="353"/>
      <c r="AR984" s="353"/>
      <c r="AS984" s="353"/>
      <c r="AT984" s="353"/>
    </row>
    <row r="985" spans="1:46" ht="14.1" customHeight="1">
      <c r="A985" s="324" t="s">
        <v>10</v>
      </c>
      <c r="B985" s="348" t="s">
        <v>3786</v>
      </c>
      <c r="C985" s="324">
        <v>10</v>
      </c>
      <c r="D985" s="325">
        <v>0.1</v>
      </c>
      <c r="E985" s="324">
        <v>-38.5</v>
      </c>
      <c r="F985" s="324">
        <v>0.16</v>
      </c>
      <c r="G985" s="324">
        <v>50</v>
      </c>
      <c r="H985" s="376">
        <v>3.0100000000000001E-3</v>
      </c>
      <c r="I985" s="376">
        <v>2.8500000000000001E-3</v>
      </c>
      <c r="J985" s="376">
        <v>2.96E-3</v>
      </c>
      <c r="K985" s="324">
        <v>0.56999999999999995</v>
      </c>
      <c r="L985" s="324">
        <v>3.5</v>
      </c>
      <c r="M985" s="359">
        <v>1210</v>
      </c>
      <c r="N985" s="377">
        <v>3.2</v>
      </c>
      <c r="O985" s="324">
        <v>2.5</v>
      </c>
      <c r="P985" s="324">
        <v>2.7</v>
      </c>
      <c r="Q985" s="324" t="s">
        <v>12</v>
      </c>
      <c r="R985" s="324">
        <v>-55</v>
      </c>
      <c r="S985" s="324">
        <v>85</v>
      </c>
      <c r="T985" s="324">
        <v>1</v>
      </c>
      <c r="V985" s="378">
        <v>500</v>
      </c>
      <c r="W985" s="336">
        <v>0.21</v>
      </c>
      <c r="X985" s="354"/>
      <c r="Y985" s="353"/>
      <c r="Z985" s="353"/>
      <c r="AA985" s="352">
        <v>1</v>
      </c>
      <c r="AB985" s="353"/>
      <c r="AC985" s="353"/>
      <c r="AD985" s="353"/>
      <c r="AE985" s="353"/>
      <c r="AF985" s="353"/>
      <c r="AG985" s="353"/>
      <c r="AH985" s="353"/>
      <c r="AI985" s="353"/>
      <c r="AJ985" s="353"/>
      <c r="AK985" s="353"/>
      <c r="AL985" s="353"/>
      <c r="AM985" s="353"/>
      <c r="AN985" s="353"/>
      <c r="AO985" s="353"/>
      <c r="AP985" s="353"/>
      <c r="AQ985" s="353"/>
      <c r="AR985" s="353"/>
      <c r="AS985" s="353"/>
      <c r="AT985" s="353"/>
    </row>
    <row r="986" spans="1:46" ht="14.1" customHeight="1">
      <c r="A986" s="324" t="s">
        <v>10</v>
      </c>
      <c r="B986" s="348" t="s">
        <v>3784</v>
      </c>
      <c r="C986" s="324">
        <v>10</v>
      </c>
      <c r="D986" s="325">
        <v>0.2</v>
      </c>
      <c r="E986" s="324">
        <v>-175.3</v>
      </c>
      <c r="F986" s="324">
        <v>7.0000000000000007E-2</v>
      </c>
      <c r="G986" s="324">
        <v>50</v>
      </c>
      <c r="H986" s="376">
        <v>3.5200000000000001E-3</v>
      </c>
      <c r="I986" s="376">
        <v>3.0999999999999999E-3</v>
      </c>
      <c r="J986" s="376">
        <v>3.0100000000000001E-3</v>
      </c>
      <c r="K986" s="324">
        <v>0.71</v>
      </c>
      <c r="L986" s="324">
        <v>2.8</v>
      </c>
      <c r="M986" s="359">
        <v>1206</v>
      </c>
      <c r="N986" s="377">
        <v>3.2</v>
      </c>
      <c r="O986" s="324">
        <v>1.6</v>
      </c>
      <c r="P986" s="324">
        <v>1.9</v>
      </c>
      <c r="Q986" s="324" t="s">
        <v>12</v>
      </c>
      <c r="R986" s="324">
        <v>-55</v>
      </c>
      <c r="S986" s="324">
        <v>85</v>
      </c>
      <c r="T986" s="324">
        <v>1</v>
      </c>
      <c r="V986" s="378">
        <v>2000</v>
      </c>
      <c r="W986" s="336">
        <v>0.121</v>
      </c>
      <c r="X986" s="354"/>
      <c r="Y986" s="353"/>
      <c r="Z986" s="353"/>
      <c r="AA986" s="352">
        <v>1</v>
      </c>
      <c r="AB986" s="353"/>
      <c r="AC986" s="353"/>
      <c r="AD986" s="353"/>
      <c r="AE986" s="353"/>
      <c r="AF986" s="353"/>
      <c r="AG986" s="353"/>
      <c r="AH986" s="353"/>
      <c r="AI986" s="353"/>
      <c r="AJ986" s="353"/>
      <c r="AK986" s="353"/>
      <c r="AL986" s="353"/>
      <c r="AM986" s="353"/>
      <c r="AN986" s="353"/>
      <c r="AO986" s="353"/>
      <c r="AP986" s="353"/>
      <c r="AQ986" s="353"/>
      <c r="AR986" s="353"/>
      <c r="AS986" s="353"/>
      <c r="AT986" s="353"/>
    </row>
    <row r="987" spans="1:46" ht="14.1" customHeight="1">
      <c r="A987" s="324" t="s">
        <v>10</v>
      </c>
      <c r="B987" s="348" t="s">
        <v>3783</v>
      </c>
      <c r="C987" s="324">
        <v>10</v>
      </c>
      <c r="D987" s="325">
        <v>0.1</v>
      </c>
      <c r="E987" s="324">
        <v>-31.9</v>
      </c>
      <c r="F987" s="324">
        <v>0.16</v>
      </c>
      <c r="G987" s="324">
        <v>35</v>
      </c>
      <c r="H987" s="376">
        <v>3.7699999999999999E-3</v>
      </c>
      <c r="I987" s="376">
        <v>3.5200000000000001E-3</v>
      </c>
      <c r="J987" s="376">
        <v>3.5599999999999998E-3</v>
      </c>
      <c r="K987" s="324">
        <v>0.56000000000000005</v>
      </c>
      <c r="L987" s="324">
        <v>3.25</v>
      </c>
      <c r="M987" s="359">
        <v>1210</v>
      </c>
      <c r="N987" s="377">
        <v>3.2</v>
      </c>
      <c r="O987" s="324">
        <v>2.5</v>
      </c>
      <c r="P987" s="324">
        <v>2.1</v>
      </c>
      <c r="Q987" s="324" t="s">
        <v>12</v>
      </c>
      <c r="R987" s="324">
        <v>-55</v>
      </c>
      <c r="S987" s="324">
        <v>85</v>
      </c>
      <c r="T987" s="324">
        <v>1</v>
      </c>
      <c r="V987" s="378">
        <v>2000</v>
      </c>
      <c r="W987" s="336">
        <v>0.14399999999999999</v>
      </c>
      <c r="X987" s="354"/>
      <c r="Y987" s="353"/>
      <c r="Z987" s="353"/>
      <c r="AA987" s="352">
        <v>1</v>
      </c>
      <c r="AB987" s="353"/>
      <c r="AC987" s="353"/>
      <c r="AD987" s="353"/>
      <c r="AE987" s="353"/>
      <c r="AF987" s="353"/>
      <c r="AG987" s="353"/>
      <c r="AH987" s="353"/>
      <c r="AI987" s="353"/>
      <c r="AJ987" s="353"/>
      <c r="AK987" s="353"/>
      <c r="AL987" s="353"/>
      <c r="AM987" s="353"/>
      <c r="AN987" s="353"/>
      <c r="AO987" s="353"/>
      <c r="AP987" s="353"/>
      <c r="AQ987" s="353"/>
      <c r="AR987" s="353"/>
      <c r="AS987" s="353"/>
      <c r="AT987" s="353"/>
    </row>
    <row r="988" spans="1:46" ht="14.1" customHeight="1">
      <c r="A988" s="324" t="s">
        <v>10</v>
      </c>
      <c r="B988" s="348" t="s">
        <v>37</v>
      </c>
      <c r="C988" s="324">
        <v>10</v>
      </c>
      <c r="D988" s="325">
        <v>0.2</v>
      </c>
      <c r="E988" s="324">
        <v>0.75</v>
      </c>
      <c r="F988" s="324">
        <v>0.45</v>
      </c>
      <c r="G988" s="324">
        <v>6.3</v>
      </c>
      <c r="H988" s="376">
        <v>4.0000000000000001E-3</v>
      </c>
      <c r="I988" s="376">
        <v>2E-3</v>
      </c>
      <c r="J988" s="376">
        <v>7.0000000000000001E-3</v>
      </c>
      <c r="K988" s="324">
        <v>0.33</v>
      </c>
      <c r="L988" s="324">
        <v>2.1</v>
      </c>
      <c r="M988" s="359">
        <v>805</v>
      </c>
      <c r="N988" s="377">
        <v>2</v>
      </c>
      <c r="O988" s="324">
        <v>1.25</v>
      </c>
      <c r="P988" s="324">
        <v>1.25</v>
      </c>
      <c r="Q988" s="324" t="s">
        <v>12</v>
      </c>
      <c r="R988" s="325">
        <v>-55</v>
      </c>
      <c r="S988" s="325">
        <v>85</v>
      </c>
      <c r="T988" s="324">
        <v>1</v>
      </c>
      <c r="V988" s="325">
        <v>3000</v>
      </c>
      <c r="W988" s="336">
        <v>5.28E-2</v>
      </c>
      <c r="X988" s="354"/>
      <c r="Y988" s="353"/>
      <c r="Z988" s="353"/>
      <c r="AA988" s="352">
        <v>1</v>
      </c>
      <c r="AB988" s="353"/>
      <c r="AC988" s="353"/>
      <c r="AD988" s="353"/>
      <c r="AE988" s="353"/>
      <c r="AF988" s="353"/>
      <c r="AG988" s="353"/>
      <c r="AH988" s="353"/>
      <c r="AI988" s="353"/>
      <c r="AJ988" s="353"/>
      <c r="AK988" s="353"/>
      <c r="AL988" s="353"/>
      <c r="AM988" s="353"/>
      <c r="AN988" s="353"/>
      <c r="AO988" s="353"/>
      <c r="AP988" s="353"/>
      <c r="AQ988" s="353"/>
      <c r="AR988" s="353"/>
      <c r="AS988" s="353"/>
      <c r="AT988" s="353"/>
    </row>
    <row r="989" spans="1:46" ht="14.1" customHeight="1">
      <c r="A989" s="324" t="s">
        <v>10</v>
      </c>
      <c r="B989" s="348" t="s">
        <v>42</v>
      </c>
      <c r="C989" s="324">
        <v>10</v>
      </c>
      <c r="D989" s="325">
        <v>0.1</v>
      </c>
      <c r="E989" s="324">
        <v>0</v>
      </c>
      <c r="F989" s="324">
        <v>0.25</v>
      </c>
      <c r="G989" s="324">
        <v>10</v>
      </c>
      <c r="H989" s="376">
        <v>4.0000000000000001E-3</v>
      </c>
      <c r="I989" s="376">
        <v>2E-3</v>
      </c>
      <c r="J989" s="376">
        <v>7.0000000000000001E-3</v>
      </c>
      <c r="K989" s="324">
        <v>0.33</v>
      </c>
      <c r="L989" s="324">
        <v>2.1</v>
      </c>
      <c r="M989" s="359">
        <v>805</v>
      </c>
      <c r="N989" s="377">
        <v>2</v>
      </c>
      <c r="O989" s="324">
        <v>1.25</v>
      </c>
      <c r="P989" s="324">
        <v>1.25</v>
      </c>
      <c r="Q989" s="324" t="s">
        <v>12</v>
      </c>
      <c r="R989" s="325">
        <v>-55</v>
      </c>
      <c r="S989" s="325">
        <v>85</v>
      </c>
      <c r="T989" s="324">
        <v>1</v>
      </c>
      <c r="V989" s="325">
        <v>3000</v>
      </c>
      <c r="W989" s="336">
        <v>0.05</v>
      </c>
      <c r="X989" s="354"/>
      <c r="Y989" s="353"/>
      <c r="Z989" s="353"/>
      <c r="AA989" s="352">
        <v>1</v>
      </c>
      <c r="AB989" s="353"/>
      <c r="AC989" s="353"/>
      <c r="AD989" s="353"/>
      <c r="AE989" s="353"/>
      <c r="AF989" s="353"/>
      <c r="AG989" s="353"/>
      <c r="AH989" s="353"/>
      <c r="AI989" s="353"/>
      <c r="AJ989" s="353"/>
      <c r="AK989" s="353"/>
      <c r="AL989" s="353"/>
      <c r="AM989" s="353"/>
      <c r="AN989" s="353"/>
      <c r="AO989" s="353"/>
      <c r="AP989" s="353"/>
      <c r="AQ989" s="353"/>
      <c r="AR989" s="353"/>
      <c r="AS989" s="353"/>
      <c r="AT989" s="353"/>
    </row>
    <row r="990" spans="1:46" ht="14.1" customHeight="1">
      <c r="A990" s="324" t="s">
        <v>10</v>
      </c>
      <c r="B990" s="348" t="s">
        <v>43</v>
      </c>
      <c r="C990" s="324">
        <v>10</v>
      </c>
      <c r="D990" s="325">
        <v>0.2</v>
      </c>
      <c r="E990" s="324">
        <v>-1</v>
      </c>
      <c r="F990" s="324">
        <v>0.3</v>
      </c>
      <c r="G990" s="324">
        <v>10</v>
      </c>
      <c r="H990" s="376">
        <v>4.0000000000000001E-3</v>
      </c>
      <c r="I990" s="376">
        <v>2E-3</v>
      </c>
      <c r="J990" s="376">
        <v>7.0000000000000001E-3</v>
      </c>
      <c r="K990" s="324">
        <v>0.33</v>
      </c>
      <c r="L990" s="324">
        <v>2.1</v>
      </c>
      <c r="M990" s="359">
        <v>805</v>
      </c>
      <c r="N990" s="377">
        <v>2</v>
      </c>
      <c r="O990" s="324">
        <v>1.25</v>
      </c>
      <c r="P990" s="324">
        <v>1.25</v>
      </c>
      <c r="Q990" s="324" t="s">
        <v>12</v>
      </c>
      <c r="R990" s="325">
        <v>-55</v>
      </c>
      <c r="S990" s="325">
        <v>85</v>
      </c>
      <c r="T990" s="324">
        <v>1</v>
      </c>
      <c r="V990" s="325">
        <v>3000</v>
      </c>
      <c r="W990" s="336">
        <v>5.3999999999999999E-2</v>
      </c>
      <c r="X990" s="354"/>
      <c r="Y990" s="353"/>
      <c r="Z990" s="353"/>
      <c r="AA990" s="352">
        <v>1</v>
      </c>
      <c r="AB990" s="353"/>
      <c r="AC990" s="353"/>
      <c r="AD990" s="353"/>
      <c r="AE990" s="353"/>
      <c r="AF990" s="353"/>
      <c r="AG990" s="353"/>
      <c r="AH990" s="353"/>
      <c r="AI990" s="353"/>
      <c r="AJ990" s="353"/>
      <c r="AK990" s="353"/>
      <c r="AL990" s="353"/>
      <c r="AM990" s="353"/>
      <c r="AN990" s="353"/>
      <c r="AO990" s="353"/>
      <c r="AP990" s="353"/>
      <c r="AQ990" s="353"/>
      <c r="AR990" s="353"/>
      <c r="AS990" s="353"/>
      <c r="AT990" s="353"/>
    </row>
    <row r="991" spans="1:46" ht="14.1" customHeight="1">
      <c r="A991" s="324" t="s">
        <v>10</v>
      </c>
      <c r="B991" s="348" t="s">
        <v>3785</v>
      </c>
      <c r="C991" s="324">
        <v>10</v>
      </c>
      <c r="D991" s="325">
        <v>0.1</v>
      </c>
      <c r="E991" s="324">
        <v>-122.5</v>
      </c>
      <c r="F991" s="324">
        <v>0.11</v>
      </c>
      <c r="G991" s="324">
        <v>50</v>
      </c>
      <c r="H991" s="376">
        <v>4.5999999999999999E-3</v>
      </c>
      <c r="I991" s="376">
        <v>4.3400000000000001E-3</v>
      </c>
      <c r="J991" s="376">
        <v>4.4000000000000003E-3</v>
      </c>
      <c r="K991" s="324">
        <v>0.503</v>
      </c>
      <c r="L991" s="324">
        <v>3.2</v>
      </c>
      <c r="M991" s="359">
        <v>1210</v>
      </c>
      <c r="N991" s="377">
        <v>3.2</v>
      </c>
      <c r="O991" s="324">
        <v>2.5</v>
      </c>
      <c r="P991" s="324">
        <v>2.8</v>
      </c>
      <c r="Q991" s="324" t="s">
        <v>19</v>
      </c>
      <c r="R991" s="324">
        <v>-55</v>
      </c>
      <c r="S991" s="324">
        <v>125</v>
      </c>
      <c r="T991" s="324">
        <v>1</v>
      </c>
      <c r="V991" s="378">
        <v>1000</v>
      </c>
      <c r="W991" s="336">
        <v>0.24</v>
      </c>
      <c r="X991" s="354"/>
      <c r="Y991" s="353"/>
      <c r="Z991" s="353"/>
      <c r="AA991" s="352">
        <v>1</v>
      </c>
      <c r="AB991" s="353"/>
      <c r="AC991" s="353"/>
      <c r="AD991" s="353"/>
      <c r="AE991" s="353"/>
      <c r="AF991" s="353"/>
      <c r="AG991" s="353"/>
      <c r="AH991" s="353"/>
      <c r="AI991" s="353"/>
      <c r="AJ991" s="353"/>
      <c r="AK991" s="353"/>
      <c r="AL991" s="353"/>
      <c r="AM991" s="353"/>
      <c r="AN991" s="353"/>
      <c r="AO991" s="353"/>
      <c r="AP991" s="353"/>
      <c r="AQ991" s="353"/>
      <c r="AR991" s="353"/>
      <c r="AS991" s="353"/>
      <c r="AT991" s="353"/>
    </row>
    <row r="992" spans="1:46" ht="14.1" customHeight="1">
      <c r="A992" s="324" t="s">
        <v>10</v>
      </c>
      <c r="B992" s="348" t="s">
        <v>57</v>
      </c>
      <c r="C992" s="324">
        <v>10</v>
      </c>
      <c r="D992" s="325">
        <v>0.1</v>
      </c>
      <c r="E992" s="324">
        <v>-4</v>
      </c>
      <c r="F992" s="324">
        <v>0.2</v>
      </c>
      <c r="G992" s="324">
        <v>16</v>
      </c>
      <c r="H992" s="376">
        <v>5.0000000000000001E-3</v>
      </c>
      <c r="I992" s="376">
        <v>2E-3</v>
      </c>
      <c r="J992" s="376">
        <v>8.0000000000000002E-3</v>
      </c>
      <c r="K992" s="379">
        <v>0.35</v>
      </c>
      <c r="L992" s="324">
        <v>2.5</v>
      </c>
      <c r="M992" s="359">
        <v>805</v>
      </c>
      <c r="N992" s="377">
        <v>2</v>
      </c>
      <c r="O992" s="324">
        <v>1.25</v>
      </c>
      <c r="P992" s="324">
        <v>1.25</v>
      </c>
      <c r="Q992" s="324" t="s">
        <v>12</v>
      </c>
      <c r="R992" s="325">
        <v>-55</v>
      </c>
      <c r="S992" s="325">
        <v>85</v>
      </c>
      <c r="T992" s="324">
        <v>1</v>
      </c>
      <c r="V992" s="325">
        <v>3000</v>
      </c>
      <c r="W992" s="336">
        <v>8.1000000000000003E-2</v>
      </c>
      <c r="X992" s="354"/>
      <c r="Y992" s="353"/>
      <c r="Z992" s="353"/>
      <c r="AA992" s="352">
        <v>1</v>
      </c>
      <c r="AB992" s="353"/>
      <c r="AC992" s="353"/>
      <c r="AD992" s="353"/>
      <c r="AE992" s="353"/>
      <c r="AF992" s="353"/>
      <c r="AG992" s="353"/>
      <c r="AH992" s="353"/>
      <c r="AI992" s="353"/>
      <c r="AJ992" s="353"/>
      <c r="AK992" s="353"/>
      <c r="AL992" s="353"/>
      <c r="AM992" s="353"/>
      <c r="AN992" s="353"/>
      <c r="AO992" s="353"/>
      <c r="AP992" s="353"/>
      <c r="AQ992" s="353"/>
      <c r="AR992" s="353"/>
      <c r="AS992" s="353"/>
      <c r="AT992" s="353"/>
    </row>
    <row r="993" spans="1:46" ht="14.1" customHeight="1">
      <c r="A993" s="324" t="s">
        <v>10</v>
      </c>
      <c r="B993" s="348" t="s">
        <v>38</v>
      </c>
      <c r="C993" s="324">
        <v>10</v>
      </c>
      <c r="D993" s="325">
        <v>0.2</v>
      </c>
      <c r="E993" s="324">
        <v>0.5</v>
      </c>
      <c r="F993" s="324">
        <v>0.38</v>
      </c>
      <c r="G993" s="324">
        <v>6.3</v>
      </c>
      <c r="H993" s="376">
        <v>6.0000000000000001E-3</v>
      </c>
      <c r="I993" s="376">
        <v>4.0000000000000001E-3</v>
      </c>
      <c r="J993" s="376">
        <v>1.0999999999999999E-2</v>
      </c>
      <c r="K993" s="324">
        <v>0.42</v>
      </c>
      <c r="L993" s="324">
        <v>2.5</v>
      </c>
      <c r="M993" s="359">
        <v>805</v>
      </c>
      <c r="N993" s="377">
        <v>2</v>
      </c>
      <c r="O993" s="324">
        <v>1.25</v>
      </c>
      <c r="P993" s="324">
        <v>0.85</v>
      </c>
      <c r="Q993" s="324" t="s">
        <v>12</v>
      </c>
      <c r="R993" s="325">
        <v>-55</v>
      </c>
      <c r="S993" s="325">
        <v>85</v>
      </c>
      <c r="T993" s="324">
        <v>1</v>
      </c>
      <c r="V993" s="325">
        <v>4000</v>
      </c>
      <c r="W993" s="336">
        <v>5.1999999999999998E-2</v>
      </c>
      <c r="X993" s="354"/>
      <c r="Y993" s="353"/>
      <c r="Z993" s="353"/>
      <c r="AA993" s="352">
        <v>1</v>
      </c>
      <c r="AB993" s="353"/>
      <c r="AC993" s="353"/>
      <c r="AD993" s="353"/>
      <c r="AE993" s="353"/>
      <c r="AF993" s="353"/>
      <c r="AG993" s="353"/>
      <c r="AH993" s="353"/>
      <c r="AI993" s="353"/>
      <c r="AJ993" s="353"/>
      <c r="AK993" s="353"/>
      <c r="AL993" s="353"/>
      <c r="AM993" s="353"/>
      <c r="AN993" s="353"/>
      <c r="AO993" s="353"/>
      <c r="AP993" s="353"/>
      <c r="AQ993" s="353"/>
      <c r="AR993" s="353"/>
      <c r="AS993" s="353"/>
      <c r="AT993" s="353"/>
    </row>
    <row r="994" spans="1:46" ht="14.1" customHeight="1">
      <c r="A994" s="324" t="s">
        <v>10</v>
      </c>
      <c r="B994" s="348" t="s">
        <v>39</v>
      </c>
      <c r="C994" s="324">
        <v>10</v>
      </c>
      <c r="D994" s="325">
        <v>0.1</v>
      </c>
      <c r="E994" s="324">
        <v>-3</v>
      </c>
      <c r="F994" s="324">
        <v>0.2</v>
      </c>
      <c r="G994" s="324">
        <v>10</v>
      </c>
      <c r="H994" s="376">
        <v>6.0000000000000001E-3</v>
      </c>
      <c r="I994" s="376">
        <v>4.0000000000000001E-3</v>
      </c>
      <c r="J994" s="376">
        <v>1.0999999999999999E-2</v>
      </c>
      <c r="K994" s="324">
        <v>0.42</v>
      </c>
      <c r="L994" s="324">
        <v>2.5</v>
      </c>
      <c r="M994" s="359">
        <v>805</v>
      </c>
      <c r="N994" s="377">
        <v>2</v>
      </c>
      <c r="O994" s="324">
        <v>1.25</v>
      </c>
      <c r="P994" s="324">
        <v>0.85</v>
      </c>
      <c r="Q994" s="324" t="s">
        <v>12</v>
      </c>
      <c r="R994" s="325">
        <v>-55</v>
      </c>
      <c r="S994" s="325">
        <v>85</v>
      </c>
      <c r="T994" s="324">
        <v>1</v>
      </c>
      <c r="V994" s="325">
        <v>4000</v>
      </c>
      <c r="W994" s="336">
        <v>5.3999999999999999E-2</v>
      </c>
      <c r="X994" s="354"/>
      <c r="Y994" s="353"/>
      <c r="Z994" s="353"/>
      <c r="AA994" s="352">
        <v>1</v>
      </c>
      <c r="AB994" s="353"/>
      <c r="AC994" s="353"/>
      <c r="AD994" s="353"/>
      <c r="AE994" s="353"/>
      <c r="AF994" s="353"/>
      <c r="AG994" s="353"/>
      <c r="AH994" s="353"/>
      <c r="AI994" s="353"/>
      <c r="AJ994" s="353"/>
      <c r="AK994" s="353"/>
      <c r="AL994" s="353"/>
      <c r="AM994" s="353"/>
      <c r="AN994" s="353"/>
      <c r="AO994" s="353"/>
      <c r="AP994" s="353"/>
      <c r="AQ994" s="353"/>
      <c r="AR994" s="353"/>
      <c r="AS994" s="353"/>
      <c r="AT994" s="353"/>
    </row>
    <row r="995" spans="1:46" ht="14.1" customHeight="1">
      <c r="A995" s="324" t="s">
        <v>10</v>
      </c>
      <c r="B995" s="348" t="s">
        <v>53</v>
      </c>
      <c r="C995" s="324">
        <v>10</v>
      </c>
      <c r="D995" s="325">
        <v>0.1</v>
      </c>
      <c r="E995" s="324">
        <v>0.75</v>
      </c>
      <c r="F995" s="324">
        <v>0.52</v>
      </c>
      <c r="G995" s="324">
        <v>6.3</v>
      </c>
      <c r="H995" s="376">
        <v>6.0000000000000001E-3</v>
      </c>
      <c r="I995" s="376">
        <v>5.0000000000000001E-3</v>
      </c>
      <c r="J995" s="376">
        <v>1.4999999999999999E-2</v>
      </c>
      <c r="K995" s="324">
        <v>0.56000000000000005</v>
      </c>
      <c r="L995" s="324">
        <v>2.6</v>
      </c>
      <c r="M995" s="359">
        <v>1206</v>
      </c>
      <c r="N995" s="377">
        <v>3.2</v>
      </c>
      <c r="O995" s="324">
        <v>1.6</v>
      </c>
      <c r="P995" s="324">
        <v>0.85</v>
      </c>
      <c r="Q995" s="324" t="s">
        <v>12</v>
      </c>
      <c r="R995" s="325">
        <v>-55</v>
      </c>
      <c r="S995" s="325">
        <v>85</v>
      </c>
      <c r="T995" s="324">
        <v>1</v>
      </c>
      <c r="V995" s="325">
        <v>4000</v>
      </c>
      <c r="W995" s="336">
        <v>6.8000000000000005E-2</v>
      </c>
      <c r="X995" s="354"/>
      <c r="Y995" s="353"/>
      <c r="Z995" s="353"/>
      <c r="AA995" s="352">
        <v>1</v>
      </c>
      <c r="AB995" s="353"/>
      <c r="AC995" s="353"/>
      <c r="AD995" s="353"/>
      <c r="AE995" s="353"/>
      <c r="AF995" s="353"/>
      <c r="AG995" s="353"/>
      <c r="AH995" s="353"/>
      <c r="AI995" s="353"/>
      <c r="AJ995" s="353"/>
      <c r="AK995" s="353"/>
      <c r="AL995" s="353"/>
      <c r="AM995" s="353"/>
      <c r="AN995" s="353"/>
      <c r="AO995" s="353"/>
      <c r="AP995" s="353"/>
      <c r="AQ995" s="353"/>
      <c r="AR995" s="353"/>
      <c r="AS995" s="353"/>
      <c r="AT995" s="353"/>
    </row>
    <row r="996" spans="1:46" ht="14.1" customHeight="1">
      <c r="A996" s="324" t="s">
        <v>10</v>
      </c>
      <c r="B996" s="348" t="s">
        <v>54</v>
      </c>
      <c r="C996" s="324">
        <v>10</v>
      </c>
      <c r="D996" s="325">
        <v>0.2</v>
      </c>
      <c r="E996" s="324">
        <v>0</v>
      </c>
      <c r="F996" s="381">
        <v>0.3</v>
      </c>
      <c r="G996" s="324">
        <v>10</v>
      </c>
      <c r="H996" s="376">
        <v>6.0000000000000001E-3</v>
      </c>
      <c r="I996" s="376">
        <v>5.0000000000000001E-3</v>
      </c>
      <c r="J996" s="376">
        <v>1.4999999999999999E-2</v>
      </c>
      <c r="K996" s="324">
        <v>0.56000000000000005</v>
      </c>
      <c r="L996" s="324">
        <v>2.6</v>
      </c>
      <c r="M996" s="359">
        <v>1206</v>
      </c>
      <c r="N996" s="377">
        <v>3.2</v>
      </c>
      <c r="O996" s="324">
        <v>1.6</v>
      </c>
      <c r="P996" s="324">
        <v>0.85</v>
      </c>
      <c r="Q996" s="324" t="s">
        <v>12</v>
      </c>
      <c r="R996" s="325">
        <v>-55</v>
      </c>
      <c r="S996" s="325">
        <v>85</v>
      </c>
      <c r="T996" s="324">
        <v>1</v>
      </c>
      <c r="V996" s="325">
        <v>4000</v>
      </c>
      <c r="W996" s="336">
        <v>6.8000000000000005E-2</v>
      </c>
      <c r="X996" s="354"/>
      <c r="Y996" s="353"/>
      <c r="Z996" s="353"/>
      <c r="AA996" s="352">
        <v>1</v>
      </c>
      <c r="AB996" s="353"/>
      <c r="AC996" s="353"/>
      <c r="AD996" s="353"/>
      <c r="AE996" s="353"/>
      <c r="AF996" s="353"/>
      <c r="AG996" s="353"/>
      <c r="AH996" s="353"/>
      <c r="AI996" s="353"/>
      <c r="AJ996" s="353"/>
      <c r="AK996" s="353"/>
      <c r="AL996" s="353"/>
      <c r="AM996" s="353"/>
      <c r="AN996" s="353"/>
      <c r="AO996" s="353"/>
      <c r="AP996" s="353"/>
      <c r="AQ996" s="353"/>
      <c r="AR996" s="353"/>
      <c r="AS996" s="353"/>
      <c r="AT996" s="353"/>
    </row>
    <row r="997" spans="1:46" ht="14.1" customHeight="1">
      <c r="A997" s="324" t="s">
        <v>10</v>
      </c>
      <c r="B997" s="348" t="s">
        <v>16</v>
      </c>
      <c r="C997" s="324">
        <v>10</v>
      </c>
      <c r="D997" s="325">
        <v>0.2</v>
      </c>
      <c r="E997" s="324">
        <v>-10</v>
      </c>
      <c r="F997" s="324">
        <v>0.2</v>
      </c>
      <c r="G997" s="324">
        <v>25</v>
      </c>
      <c r="H997" s="376">
        <v>7.0000000000000001E-3</v>
      </c>
      <c r="I997" s="376">
        <v>6.0000000000000001E-3</v>
      </c>
      <c r="J997" s="376">
        <v>1.4E-2</v>
      </c>
      <c r="K997" s="324">
        <v>0.56999999999999995</v>
      </c>
      <c r="L997" s="324">
        <v>2.6</v>
      </c>
      <c r="M997" s="359">
        <v>1206</v>
      </c>
      <c r="N997" s="377">
        <v>3.2</v>
      </c>
      <c r="O997" s="324">
        <v>1.6</v>
      </c>
      <c r="P997" s="324">
        <v>1.6</v>
      </c>
      <c r="Q997" s="324" t="s">
        <v>12</v>
      </c>
      <c r="R997" s="325">
        <v>-55</v>
      </c>
      <c r="S997" s="325">
        <v>85</v>
      </c>
      <c r="T997" s="324">
        <v>1</v>
      </c>
      <c r="V997" s="325">
        <v>2000</v>
      </c>
      <c r="W997" s="336">
        <v>9.5000000000000001E-2</v>
      </c>
      <c r="X997" s="354"/>
      <c r="Y997" s="353"/>
      <c r="Z997" s="353"/>
      <c r="AA997" s="352">
        <v>1</v>
      </c>
      <c r="AB997" s="353"/>
      <c r="AC997" s="353"/>
      <c r="AD997" s="353"/>
      <c r="AE997" s="353"/>
      <c r="AF997" s="353"/>
      <c r="AG997" s="353"/>
      <c r="AH997" s="353"/>
      <c r="AI997" s="353"/>
      <c r="AJ997" s="353"/>
      <c r="AK997" s="353"/>
      <c r="AL997" s="353"/>
      <c r="AM997" s="353"/>
      <c r="AN997" s="353"/>
      <c r="AO997" s="353"/>
      <c r="AP997" s="353"/>
      <c r="AQ997" s="353"/>
      <c r="AR997" s="353"/>
      <c r="AS997" s="353"/>
      <c r="AT997" s="353"/>
    </row>
    <row r="998" spans="1:46" ht="14.1" customHeight="1">
      <c r="A998" s="324" t="s">
        <v>10</v>
      </c>
      <c r="B998" s="348" t="s">
        <v>59</v>
      </c>
      <c r="C998" s="324">
        <v>10</v>
      </c>
      <c r="D998" s="325">
        <v>0.2</v>
      </c>
      <c r="E998" s="324">
        <v>-2</v>
      </c>
      <c r="F998" s="324">
        <v>0.25</v>
      </c>
      <c r="G998" s="324">
        <v>16</v>
      </c>
      <c r="H998" s="376">
        <v>7.0000000000000001E-3</v>
      </c>
      <c r="I998" s="376">
        <v>5.0000000000000001E-3</v>
      </c>
      <c r="J998" s="376">
        <v>1.2E-2</v>
      </c>
      <c r="K998" s="379">
        <v>0.61</v>
      </c>
      <c r="L998" s="324">
        <v>2.4</v>
      </c>
      <c r="M998" s="359">
        <v>1206</v>
      </c>
      <c r="N998" s="377">
        <v>3.2</v>
      </c>
      <c r="O998" s="324">
        <v>1.6</v>
      </c>
      <c r="P998" s="324">
        <v>1.6</v>
      </c>
      <c r="Q998" s="324" t="s">
        <v>12</v>
      </c>
      <c r="R998" s="325">
        <v>-55</v>
      </c>
      <c r="S998" s="325">
        <v>85</v>
      </c>
      <c r="T998" s="324">
        <v>1</v>
      </c>
      <c r="V998" s="325">
        <v>2000</v>
      </c>
      <c r="W998" s="336">
        <v>7.8E-2</v>
      </c>
      <c r="X998" s="354"/>
      <c r="Y998" s="353"/>
      <c r="Z998" s="353"/>
      <c r="AA998" s="352">
        <v>1</v>
      </c>
      <c r="AB998" s="353"/>
      <c r="AC998" s="353"/>
      <c r="AD998" s="353"/>
      <c r="AE998" s="353"/>
      <c r="AF998" s="353"/>
      <c r="AG998" s="353"/>
      <c r="AH998" s="353"/>
      <c r="AI998" s="353"/>
      <c r="AJ998" s="353"/>
      <c r="AK998" s="353"/>
      <c r="AL998" s="353"/>
      <c r="AM998" s="353"/>
      <c r="AN998" s="353"/>
      <c r="AO998" s="353"/>
      <c r="AP998" s="353"/>
      <c r="AQ998" s="353"/>
      <c r="AR998" s="353"/>
      <c r="AS998" s="353"/>
      <c r="AT998" s="353"/>
    </row>
    <row r="999" spans="1:46" ht="14.1" customHeight="1">
      <c r="A999" s="324" t="s">
        <v>10</v>
      </c>
      <c r="B999" s="348" t="s">
        <v>394</v>
      </c>
      <c r="C999" s="324">
        <v>22</v>
      </c>
      <c r="D999" s="325">
        <v>0.2</v>
      </c>
      <c r="E999" s="324">
        <v>0.75</v>
      </c>
      <c r="F999" s="381">
        <v>0.32</v>
      </c>
      <c r="G999" s="324">
        <v>6.3</v>
      </c>
      <c r="H999" s="376">
        <v>3.0000000000000001E-3</v>
      </c>
      <c r="I999" s="376">
        <v>2E-3</v>
      </c>
      <c r="J999" s="376">
        <v>5.0000000000000001E-3</v>
      </c>
      <c r="K999" s="324">
        <v>0.35</v>
      </c>
      <c r="L999" s="324">
        <v>2.8</v>
      </c>
      <c r="M999" s="359">
        <v>805</v>
      </c>
      <c r="N999" s="377">
        <v>2</v>
      </c>
      <c r="O999" s="324">
        <v>1.25</v>
      </c>
      <c r="P999" s="324">
        <v>1.25</v>
      </c>
      <c r="Q999" s="324" t="s">
        <v>12</v>
      </c>
      <c r="R999" s="325">
        <v>-55</v>
      </c>
      <c r="S999" s="325">
        <v>85</v>
      </c>
      <c r="T999" s="324">
        <v>1</v>
      </c>
      <c r="V999" s="325">
        <v>3000</v>
      </c>
      <c r="W999" s="336">
        <v>0.104</v>
      </c>
      <c r="X999" s="354"/>
      <c r="Y999" s="353"/>
      <c r="Z999" s="353"/>
      <c r="AA999" s="352">
        <v>1</v>
      </c>
      <c r="AB999" s="353"/>
      <c r="AC999" s="353"/>
      <c r="AD999" s="353"/>
      <c r="AE999" s="353"/>
      <c r="AF999" s="353"/>
      <c r="AG999" s="353"/>
      <c r="AH999" s="353"/>
      <c r="AI999" s="353"/>
      <c r="AJ999" s="353"/>
      <c r="AK999" s="353"/>
      <c r="AL999" s="353"/>
      <c r="AM999" s="353"/>
      <c r="AN999" s="353"/>
      <c r="AO999" s="353"/>
      <c r="AP999" s="353"/>
      <c r="AQ999" s="353"/>
      <c r="AR999" s="353"/>
      <c r="AS999" s="353"/>
      <c r="AT999" s="353"/>
    </row>
    <row r="1000" spans="1:46" ht="14.1" customHeight="1">
      <c r="A1000" s="324" t="s">
        <v>10</v>
      </c>
      <c r="B1000" s="348" t="s">
        <v>396</v>
      </c>
      <c r="C1000" s="324">
        <v>22</v>
      </c>
      <c r="D1000" s="325">
        <v>0.2</v>
      </c>
      <c r="E1000" s="324">
        <v>-2</v>
      </c>
      <c r="F1000" s="324">
        <v>0.22</v>
      </c>
      <c r="G1000" s="324">
        <v>16</v>
      </c>
      <c r="H1000" s="376">
        <v>4.0000000000000001E-3</v>
      </c>
      <c r="I1000" s="376">
        <v>3.0000000000000001E-3</v>
      </c>
      <c r="J1000" s="376">
        <v>1.2999999999999999E-2</v>
      </c>
      <c r="K1000" s="324">
        <v>0.63</v>
      </c>
      <c r="L1000" s="324">
        <v>2.6</v>
      </c>
      <c r="M1000" s="359">
        <v>1206</v>
      </c>
      <c r="N1000" s="377">
        <v>3.2</v>
      </c>
      <c r="O1000" s="324">
        <v>1.6</v>
      </c>
      <c r="P1000" s="324">
        <v>1.6</v>
      </c>
      <c r="Q1000" s="324" t="s">
        <v>12</v>
      </c>
      <c r="R1000" s="325">
        <v>-55</v>
      </c>
      <c r="S1000" s="325">
        <v>85</v>
      </c>
      <c r="T1000" s="324">
        <v>1</v>
      </c>
      <c r="V1000" s="325">
        <v>2000</v>
      </c>
      <c r="W1000" s="336">
        <v>0.19500000000000001</v>
      </c>
      <c r="X1000" s="354"/>
      <c r="Y1000" s="353"/>
      <c r="Z1000" s="353"/>
      <c r="AA1000" s="352">
        <v>1</v>
      </c>
      <c r="AB1000" s="353"/>
      <c r="AC1000" s="353"/>
      <c r="AD1000" s="353"/>
      <c r="AE1000" s="353"/>
      <c r="AF1000" s="353"/>
      <c r="AG1000" s="353"/>
      <c r="AH1000" s="353"/>
      <c r="AI1000" s="353"/>
      <c r="AJ1000" s="353"/>
      <c r="AK1000" s="353"/>
      <c r="AL1000" s="353"/>
      <c r="AM1000" s="353"/>
      <c r="AN1000" s="353"/>
      <c r="AO1000" s="353"/>
      <c r="AP1000" s="353"/>
      <c r="AQ1000" s="353"/>
      <c r="AR1000" s="353"/>
      <c r="AS1000" s="353"/>
      <c r="AT1000" s="353"/>
    </row>
    <row r="1001" spans="1:46" ht="14.1" customHeight="1">
      <c r="A1001" s="324" t="s">
        <v>10</v>
      </c>
      <c r="B1001" s="348" t="s">
        <v>393</v>
      </c>
      <c r="C1001" s="324">
        <v>22</v>
      </c>
      <c r="D1001" s="325">
        <v>0.2</v>
      </c>
      <c r="E1001" s="324">
        <v>-1</v>
      </c>
      <c r="F1001" s="324">
        <v>0.22</v>
      </c>
      <c r="G1001" s="324">
        <v>6.3</v>
      </c>
      <c r="H1001" s="376">
        <v>6.0000000000000001E-3</v>
      </c>
      <c r="I1001" s="376">
        <v>4.0000000000000001E-3</v>
      </c>
      <c r="J1001" s="376">
        <v>0.01</v>
      </c>
      <c r="K1001" s="324">
        <v>0.42</v>
      </c>
      <c r="L1001" s="324">
        <v>2.8</v>
      </c>
      <c r="M1001" s="359">
        <v>805</v>
      </c>
      <c r="N1001" s="377">
        <v>2</v>
      </c>
      <c r="O1001" s="324">
        <v>1.25</v>
      </c>
      <c r="P1001" s="324">
        <v>0.85</v>
      </c>
      <c r="Q1001" s="324" t="s">
        <v>12</v>
      </c>
      <c r="R1001" s="325">
        <v>-55</v>
      </c>
      <c r="S1001" s="325">
        <v>85</v>
      </c>
      <c r="T1001" s="324">
        <v>1</v>
      </c>
      <c r="V1001" s="325">
        <v>4000</v>
      </c>
      <c r="W1001" s="336">
        <v>0.18</v>
      </c>
      <c r="X1001" s="354"/>
      <c r="Y1001" s="353"/>
      <c r="Z1001" s="353"/>
      <c r="AA1001" s="352">
        <v>1</v>
      </c>
      <c r="AB1001" s="353"/>
      <c r="AC1001" s="353"/>
      <c r="AD1001" s="353"/>
      <c r="AE1001" s="353"/>
      <c r="AF1001" s="353"/>
      <c r="AG1001" s="353"/>
      <c r="AH1001" s="353"/>
      <c r="AI1001" s="353"/>
      <c r="AJ1001" s="353"/>
      <c r="AK1001" s="353"/>
      <c r="AL1001" s="353"/>
      <c r="AM1001" s="353"/>
      <c r="AN1001" s="353"/>
      <c r="AO1001" s="353"/>
      <c r="AP1001" s="353"/>
      <c r="AQ1001" s="353"/>
      <c r="AR1001" s="353"/>
      <c r="AS1001" s="353"/>
      <c r="AT1001" s="353"/>
    </row>
    <row r="1002" spans="1:46" ht="14.1" customHeight="1">
      <c r="A1002" s="324" t="s">
        <v>10</v>
      </c>
      <c r="B1002" s="348" t="s">
        <v>417</v>
      </c>
      <c r="C1002" s="324">
        <v>47</v>
      </c>
      <c r="D1002" s="325">
        <v>0.2</v>
      </c>
      <c r="E1002" s="324">
        <v>-2</v>
      </c>
      <c r="F1002" s="324">
        <v>0.22</v>
      </c>
      <c r="G1002" s="324">
        <v>6.3</v>
      </c>
      <c r="H1002" s="376">
        <v>3.0000000000000001E-3</v>
      </c>
      <c r="I1002" s="376">
        <v>2E-3</v>
      </c>
      <c r="J1002" s="376">
        <v>5.0000000000000001E-3</v>
      </c>
      <c r="K1002" s="324">
        <v>0.34</v>
      </c>
      <c r="L1002" s="324">
        <v>3.1</v>
      </c>
      <c r="M1002" s="359">
        <v>805</v>
      </c>
      <c r="N1002" s="377">
        <v>2</v>
      </c>
      <c r="O1002" s="324">
        <v>1.25</v>
      </c>
      <c r="P1002" s="324">
        <v>1.25</v>
      </c>
      <c r="Q1002" s="324" t="s">
        <v>12</v>
      </c>
      <c r="R1002" s="325">
        <v>-55</v>
      </c>
      <c r="S1002" s="325">
        <v>85</v>
      </c>
      <c r="T1002" s="324">
        <v>1</v>
      </c>
      <c r="V1002" s="325">
        <v>3000</v>
      </c>
      <c r="W1002" s="336">
        <v>0.17599999999999999</v>
      </c>
      <c r="X1002" s="354"/>
      <c r="Y1002" s="353"/>
      <c r="Z1002" s="353"/>
      <c r="AA1002" s="352">
        <v>1</v>
      </c>
      <c r="AB1002" s="353"/>
      <c r="AC1002" s="353"/>
      <c r="AD1002" s="353"/>
      <c r="AE1002" s="353"/>
      <c r="AF1002" s="353"/>
      <c r="AG1002" s="353"/>
      <c r="AH1002" s="353"/>
      <c r="AI1002" s="353"/>
      <c r="AJ1002" s="353"/>
      <c r="AK1002" s="353"/>
      <c r="AL1002" s="353"/>
      <c r="AM1002" s="353"/>
      <c r="AN1002" s="353"/>
      <c r="AO1002" s="353"/>
      <c r="AP1002" s="353"/>
      <c r="AQ1002" s="353"/>
      <c r="AR1002" s="353"/>
      <c r="AS1002" s="353"/>
      <c r="AT1002" s="353"/>
    </row>
    <row r="1003" spans="1:46" ht="14.1" customHeight="1">
      <c r="A1003" s="324" t="s">
        <v>10</v>
      </c>
      <c r="B1003" s="348" t="s">
        <v>420</v>
      </c>
      <c r="C1003" s="324">
        <v>47</v>
      </c>
      <c r="D1003" s="325">
        <v>0.2</v>
      </c>
      <c r="E1003" s="324">
        <v>-2</v>
      </c>
      <c r="F1003" s="324">
        <v>0.22</v>
      </c>
      <c r="G1003" s="324">
        <v>10</v>
      </c>
      <c r="H1003" s="376">
        <v>3.0000000000000001E-3</v>
      </c>
      <c r="I1003" s="376">
        <v>2E-3</v>
      </c>
      <c r="J1003" s="376">
        <v>7.0000000000000001E-3</v>
      </c>
      <c r="K1003" s="324">
        <v>0.39</v>
      </c>
      <c r="L1003" s="324">
        <v>2.8</v>
      </c>
      <c r="M1003" s="359">
        <v>1206</v>
      </c>
      <c r="N1003" s="377">
        <v>3.2</v>
      </c>
      <c r="O1003" s="324">
        <v>1.6</v>
      </c>
      <c r="P1003" s="324">
        <v>1.6</v>
      </c>
      <c r="Q1003" s="324" t="s">
        <v>12</v>
      </c>
      <c r="R1003" s="325">
        <v>-55</v>
      </c>
      <c r="S1003" s="325">
        <v>85</v>
      </c>
      <c r="T1003" s="324">
        <v>1</v>
      </c>
      <c r="V1003" s="325">
        <v>2000</v>
      </c>
      <c r="W1003" s="336">
        <v>0.19500000000000001</v>
      </c>
      <c r="X1003" s="354"/>
      <c r="Y1003" s="353"/>
      <c r="Z1003" s="353"/>
      <c r="AA1003" s="352">
        <v>1</v>
      </c>
      <c r="AB1003" s="353"/>
      <c r="AC1003" s="353"/>
      <c r="AD1003" s="353"/>
      <c r="AE1003" s="353"/>
      <c r="AF1003" s="353"/>
      <c r="AG1003" s="353"/>
      <c r="AH1003" s="353"/>
      <c r="AI1003" s="353"/>
      <c r="AJ1003" s="353"/>
      <c r="AK1003" s="353"/>
      <c r="AL1003" s="353"/>
      <c r="AM1003" s="353"/>
      <c r="AN1003" s="353"/>
      <c r="AO1003" s="353"/>
      <c r="AP1003" s="353"/>
      <c r="AQ1003" s="353"/>
      <c r="AR1003" s="353"/>
      <c r="AS1003" s="353"/>
      <c r="AT1003" s="353"/>
    </row>
    <row r="1004" spans="1:46" ht="14.1" customHeight="1">
      <c r="A1004" s="324" t="s">
        <v>10</v>
      </c>
      <c r="B1004" s="348" t="s">
        <v>7004</v>
      </c>
      <c r="C1004" s="324">
        <v>100</v>
      </c>
      <c r="D1004" s="325">
        <v>0.2</v>
      </c>
      <c r="E1004" s="324">
        <v>-2</v>
      </c>
      <c r="F1004" s="324">
        <v>0.3</v>
      </c>
      <c r="G1004" s="324">
        <v>10</v>
      </c>
      <c r="H1004" s="376">
        <v>3.0000000000000001E-3</v>
      </c>
      <c r="I1004" s="376">
        <v>3.0000000000000001E-3</v>
      </c>
      <c r="J1004" s="376">
        <v>5.0000000000000001E-3</v>
      </c>
      <c r="K1004" s="324">
        <v>0.39600000000000002</v>
      </c>
      <c r="L1004" s="324">
        <v>2.7</v>
      </c>
      <c r="M1004" s="359">
        <v>1210</v>
      </c>
      <c r="N1004" s="324">
        <v>3.2</v>
      </c>
      <c r="O1004" s="324">
        <v>2.5</v>
      </c>
      <c r="P1004" s="324">
        <v>2</v>
      </c>
      <c r="Q1004" s="324" t="s">
        <v>19</v>
      </c>
      <c r="R1004" s="324">
        <v>-55</v>
      </c>
      <c r="S1004" s="324">
        <v>125</v>
      </c>
      <c r="T1004" s="324">
        <v>1</v>
      </c>
      <c r="V1004" s="325">
        <v>2000</v>
      </c>
      <c r="W1004" s="336">
        <v>0.41249999999999998</v>
      </c>
      <c r="X1004" s="354"/>
      <c r="Y1004" s="353"/>
      <c r="Z1004" s="353"/>
      <c r="AA1004" s="352">
        <v>1</v>
      </c>
      <c r="AB1004" s="353"/>
      <c r="AC1004" s="353"/>
      <c r="AD1004" s="353"/>
      <c r="AE1004" s="353"/>
      <c r="AF1004" s="353"/>
      <c r="AG1004" s="353"/>
      <c r="AH1004" s="353"/>
      <c r="AI1004" s="353"/>
      <c r="AJ1004" s="353"/>
      <c r="AK1004" s="353"/>
      <c r="AL1004" s="353"/>
      <c r="AM1004" s="353"/>
      <c r="AN1004" s="353"/>
      <c r="AO1004" s="353"/>
      <c r="AP1004" s="353"/>
      <c r="AQ1004" s="353"/>
      <c r="AR1004" s="353"/>
      <c r="AS1004" s="353"/>
      <c r="AT1004" s="353"/>
    </row>
    <row r="1005" spans="1:46" ht="14.1" customHeight="1">
      <c r="A1005" s="324" t="s">
        <v>17</v>
      </c>
      <c r="B1005" s="351" t="s">
        <v>2946</v>
      </c>
      <c r="C1005" s="324">
        <v>1</v>
      </c>
      <c r="D1005" s="324">
        <v>0.1</v>
      </c>
      <c r="E1005" s="324">
        <v>2</v>
      </c>
      <c r="F1005" s="324">
        <v>0.5</v>
      </c>
      <c r="G1005" s="324">
        <v>16</v>
      </c>
      <c r="H1005" s="324">
        <v>5.0000000000000001E-3</v>
      </c>
      <c r="I1005" s="324">
        <v>4.0000000000000001E-3</v>
      </c>
      <c r="J1005" s="324">
        <v>2E-3</v>
      </c>
      <c r="K1005" s="324">
        <v>0.75</v>
      </c>
      <c r="L1005" s="324">
        <v>2</v>
      </c>
      <c r="M1005" s="359">
        <v>805</v>
      </c>
      <c r="N1005" s="324">
        <v>2</v>
      </c>
      <c r="O1005" s="324">
        <v>1.25</v>
      </c>
      <c r="P1005" s="324">
        <v>1.25</v>
      </c>
      <c r="Q1005" s="324" t="s">
        <v>19</v>
      </c>
      <c r="R1005" s="324">
        <v>-55</v>
      </c>
      <c r="S1005" s="324">
        <v>125</v>
      </c>
      <c r="T1005" s="324">
        <v>1</v>
      </c>
      <c r="V1005" s="378">
        <v>2000</v>
      </c>
      <c r="W1005" s="336">
        <v>2.1149999999999999E-2</v>
      </c>
      <c r="X1005" s="354"/>
      <c r="Y1005" s="353"/>
      <c r="Z1005" s="353"/>
      <c r="AA1005" s="352">
        <v>1</v>
      </c>
      <c r="AB1005" s="353"/>
      <c r="AC1005" s="353"/>
      <c r="AD1005" s="353"/>
      <c r="AE1005" s="353"/>
      <c r="AF1005" s="353"/>
      <c r="AG1005" s="353"/>
      <c r="AH1005" s="353"/>
      <c r="AI1005" s="353"/>
      <c r="AJ1005" s="353"/>
      <c r="AK1005" s="353"/>
      <c r="AL1005" s="353"/>
      <c r="AM1005" s="353"/>
      <c r="AN1005" s="353"/>
      <c r="AO1005" s="353"/>
      <c r="AP1005" s="353"/>
      <c r="AQ1005" s="353"/>
      <c r="AR1005" s="353"/>
      <c r="AS1005" s="353"/>
      <c r="AT1005" s="353"/>
    </row>
    <row r="1006" spans="1:46" ht="14.1" customHeight="1">
      <c r="A1006" s="324" t="s">
        <v>17</v>
      </c>
      <c r="B1006" s="351" t="s">
        <v>2951</v>
      </c>
      <c r="C1006" s="324">
        <v>1</v>
      </c>
      <c r="D1006" s="324">
        <v>0.1</v>
      </c>
      <c r="E1006" s="324">
        <v>-60</v>
      </c>
      <c r="F1006" s="324">
        <v>0.18</v>
      </c>
      <c r="G1006" s="324">
        <v>100</v>
      </c>
      <c r="H1006" s="324">
        <v>6.1000000000000004E-3</v>
      </c>
      <c r="I1006" s="324">
        <v>5.0000000000000001E-3</v>
      </c>
      <c r="J1006" s="324">
        <v>4.5999999999999999E-3</v>
      </c>
      <c r="K1006" s="324">
        <v>1.4</v>
      </c>
      <c r="L1006" s="324">
        <v>2.2999999999999998</v>
      </c>
      <c r="M1006" s="359">
        <v>1206</v>
      </c>
      <c r="N1006" s="324">
        <v>3.2</v>
      </c>
      <c r="O1006" s="324">
        <v>1.6</v>
      </c>
      <c r="P1006" s="324">
        <v>1.6</v>
      </c>
      <c r="Q1006" s="324" t="s">
        <v>19</v>
      </c>
      <c r="R1006" s="324">
        <v>-55</v>
      </c>
      <c r="S1006" s="324">
        <v>125</v>
      </c>
      <c r="T1006" s="324">
        <v>1</v>
      </c>
      <c r="V1006" s="378">
        <v>2000</v>
      </c>
      <c r="W1006" s="336">
        <v>0.11</v>
      </c>
      <c r="X1006" s="354"/>
      <c r="Y1006" s="353"/>
      <c r="Z1006" s="353"/>
      <c r="AA1006" s="352">
        <v>1</v>
      </c>
      <c r="AB1006" s="353"/>
      <c r="AC1006" s="353"/>
      <c r="AD1006" s="353"/>
      <c r="AE1006" s="353"/>
      <c r="AF1006" s="353"/>
      <c r="AG1006" s="353"/>
      <c r="AH1006" s="353"/>
      <c r="AI1006" s="353"/>
      <c r="AJ1006" s="353"/>
      <c r="AK1006" s="353"/>
      <c r="AL1006" s="353"/>
      <c r="AM1006" s="353"/>
      <c r="AN1006" s="353"/>
      <c r="AO1006" s="353"/>
      <c r="AP1006" s="353"/>
      <c r="AQ1006" s="353"/>
      <c r="AR1006" s="353"/>
      <c r="AS1006" s="353"/>
      <c r="AT1006" s="353"/>
    </row>
    <row r="1007" spans="1:46" ht="14.1" customHeight="1">
      <c r="A1007" s="324" t="s">
        <v>17</v>
      </c>
      <c r="B1007" s="351" t="s">
        <v>3799</v>
      </c>
      <c r="C1007" s="324">
        <v>1</v>
      </c>
      <c r="D1007" s="324">
        <v>0.1</v>
      </c>
      <c r="E1007" s="324">
        <v>-66</v>
      </c>
      <c r="F1007" s="324">
        <v>0.18</v>
      </c>
      <c r="G1007" s="324">
        <v>100</v>
      </c>
      <c r="H1007" s="324">
        <v>6.11E-3</v>
      </c>
      <c r="I1007" s="324">
        <v>5.0200000000000002E-3</v>
      </c>
      <c r="J1007" s="324">
        <v>4.5799999999999999E-3</v>
      </c>
      <c r="K1007" s="324">
        <v>1.04</v>
      </c>
      <c r="L1007" s="324">
        <v>2.13</v>
      </c>
      <c r="M1007" s="324">
        <v>1206</v>
      </c>
      <c r="N1007" s="324">
        <v>3.2</v>
      </c>
      <c r="O1007" s="324">
        <v>1.6</v>
      </c>
      <c r="P1007" s="324">
        <v>1.6</v>
      </c>
      <c r="Q1007" s="324" t="s">
        <v>19</v>
      </c>
      <c r="R1007" s="324">
        <v>-55</v>
      </c>
      <c r="S1007" s="324">
        <v>125</v>
      </c>
      <c r="T1007" s="324">
        <v>1</v>
      </c>
      <c r="V1007" s="378">
        <v>2000</v>
      </c>
      <c r="W1007" s="336">
        <v>0.11</v>
      </c>
      <c r="X1007" s="354"/>
      <c r="Y1007" s="353"/>
      <c r="Z1007" s="353"/>
      <c r="AA1007" s="352">
        <v>1</v>
      </c>
      <c r="AB1007" s="353"/>
      <c r="AC1007" s="353"/>
      <c r="AD1007" s="353"/>
      <c r="AE1007" s="353"/>
      <c r="AF1007" s="353"/>
      <c r="AG1007" s="353"/>
      <c r="AH1007" s="353"/>
      <c r="AI1007" s="353"/>
      <c r="AJ1007" s="353"/>
      <c r="AK1007" s="353"/>
      <c r="AL1007" s="353"/>
      <c r="AM1007" s="353"/>
      <c r="AN1007" s="353"/>
      <c r="AO1007" s="353"/>
      <c r="AP1007" s="353"/>
      <c r="AQ1007" s="353"/>
      <c r="AR1007" s="353"/>
      <c r="AS1007" s="353"/>
      <c r="AT1007" s="353"/>
    </row>
    <row r="1008" spans="1:46" ht="14.1" customHeight="1">
      <c r="A1008" s="324" t="s">
        <v>17</v>
      </c>
      <c r="B1008" s="351" t="s">
        <v>3800</v>
      </c>
      <c r="C1008" s="324">
        <v>1</v>
      </c>
      <c r="D1008" s="324">
        <v>0.1</v>
      </c>
      <c r="E1008" s="324">
        <v>-11.7</v>
      </c>
      <c r="F1008" s="324">
        <v>0.28000000000000003</v>
      </c>
      <c r="G1008" s="324">
        <v>100</v>
      </c>
      <c r="H1008" s="324">
        <v>6.5900000000000004E-3</v>
      </c>
      <c r="I1008" s="324">
        <v>5.4799999999999996E-3</v>
      </c>
      <c r="J1008" s="324">
        <v>4.96E-3</v>
      </c>
      <c r="K1008" s="324">
        <v>1.17</v>
      </c>
      <c r="L1008" s="324">
        <v>2.12</v>
      </c>
      <c r="M1008" s="324">
        <v>1210</v>
      </c>
      <c r="N1008" s="324">
        <v>3.2</v>
      </c>
      <c r="O1008" s="324">
        <v>2.5</v>
      </c>
      <c r="P1008" s="324">
        <v>2</v>
      </c>
      <c r="Q1008" s="324" t="s">
        <v>19</v>
      </c>
      <c r="R1008" s="324">
        <v>-55</v>
      </c>
      <c r="S1008" s="324">
        <v>125</v>
      </c>
      <c r="T1008" s="324">
        <v>1</v>
      </c>
      <c r="V1008" s="378">
        <v>1000</v>
      </c>
      <c r="W1008" s="336">
        <v>0.17</v>
      </c>
      <c r="X1008" s="354"/>
      <c r="Y1008" s="353"/>
      <c r="Z1008" s="353"/>
      <c r="AA1008" s="352">
        <v>1</v>
      </c>
      <c r="AB1008" s="353"/>
      <c r="AC1008" s="353"/>
      <c r="AD1008" s="353"/>
      <c r="AE1008" s="353"/>
      <c r="AF1008" s="353"/>
      <c r="AG1008" s="353"/>
      <c r="AH1008" s="353"/>
      <c r="AI1008" s="353"/>
      <c r="AJ1008" s="353"/>
      <c r="AK1008" s="353"/>
      <c r="AL1008" s="353"/>
      <c r="AM1008" s="353"/>
      <c r="AN1008" s="353"/>
      <c r="AO1008" s="353"/>
      <c r="AP1008" s="353"/>
      <c r="AQ1008" s="353"/>
      <c r="AR1008" s="353"/>
      <c r="AS1008" s="353"/>
      <c r="AT1008" s="353"/>
    </row>
    <row r="1009" spans="1:46" ht="14.1" customHeight="1">
      <c r="A1009" s="324" t="s">
        <v>17</v>
      </c>
      <c r="B1009" s="351" t="s">
        <v>2947</v>
      </c>
      <c r="C1009" s="324">
        <v>1</v>
      </c>
      <c r="D1009" s="324">
        <v>0.1</v>
      </c>
      <c r="E1009" s="324">
        <v>5</v>
      </c>
      <c r="F1009" s="324">
        <v>0.45</v>
      </c>
      <c r="G1009" s="324">
        <v>50</v>
      </c>
      <c r="H1009" s="324">
        <v>9.1999999999999998E-3</v>
      </c>
      <c r="I1009" s="324">
        <v>7.0000000000000001E-3</v>
      </c>
      <c r="J1009" s="324">
        <v>6.0000000000000001E-3</v>
      </c>
      <c r="K1009" s="324">
        <v>1.44</v>
      </c>
      <c r="L1009" s="324">
        <v>2</v>
      </c>
      <c r="M1009" s="324">
        <v>1210</v>
      </c>
      <c r="N1009" s="324">
        <v>3.2</v>
      </c>
      <c r="O1009" s="324">
        <v>2.5</v>
      </c>
      <c r="P1009" s="324">
        <v>2</v>
      </c>
      <c r="Q1009" s="324" t="s">
        <v>19</v>
      </c>
      <c r="R1009" s="324">
        <v>-55</v>
      </c>
      <c r="S1009" s="324">
        <v>125</v>
      </c>
      <c r="T1009" s="324">
        <v>1</v>
      </c>
      <c r="V1009" s="378">
        <v>1000</v>
      </c>
      <c r="W1009" s="336">
        <v>8.4000000000000005E-2</v>
      </c>
      <c r="X1009" s="354"/>
      <c r="Y1009" s="353"/>
      <c r="Z1009" s="353"/>
      <c r="AA1009" s="352">
        <v>1</v>
      </c>
      <c r="AB1009" s="353"/>
      <c r="AC1009" s="353"/>
      <c r="AD1009" s="353"/>
      <c r="AE1009" s="353"/>
      <c r="AF1009" s="353"/>
      <c r="AG1009" s="353"/>
      <c r="AH1009" s="353"/>
      <c r="AI1009" s="353"/>
      <c r="AJ1009" s="353"/>
      <c r="AK1009" s="353"/>
      <c r="AL1009" s="353"/>
      <c r="AM1009" s="353"/>
      <c r="AN1009" s="353"/>
      <c r="AO1009" s="353"/>
      <c r="AP1009" s="353"/>
      <c r="AQ1009" s="353"/>
      <c r="AR1009" s="353"/>
      <c r="AS1009" s="353"/>
      <c r="AT1009" s="353"/>
    </row>
    <row r="1010" spans="1:46" ht="14.1" customHeight="1">
      <c r="A1010" s="324" t="s">
        <v>17</v>
      </c>
      <c r="B1010" s="351" t="s">
        <v>2945</v>
      </c>
      <c r="C1010" s="324">
        <v>1</v>
      </c>
      <c r="D1010" s="324">
        <v>0.1</v>
      </c>
      <c r="E1010" s="324">
        <v>2</v>
      </c>
      <c r="F1010" s="324">
        <v>0.55000000000000004</v>
      </c>
      <c r="G1010" s="324">
        <v>25</v>
      </c>
      <c r="H1010" s="324">
        <v>1.2500000000000001E-2</v>
      </c>
      <c r="I1010" s="324">
        <v>9.9000000000000008E-3</v>
      </c>
      <c r="J1010" s="324">
        <v>8.9999999999999993E-3</v>
      </c>
      <c r="K1010" s="324">
        <v>1.44</v>
      </c>
      <c r="L1010" s="324">
        <v>1.75</v>
      </c>
      <c r="M1010" s="324">
        <v>1206</v>
      </c>
      <c r="N1010" s="324">
        <v>3.2</v>
      </c>
      <c r="O1010" s="324">
        <v>1.6</v>
      </c>
      <c r="P1010" s="324">
        <v>1.6</v>
      </c>
      <c r="Q1010" s="324" t="s">
        <v>19</v>
      </c>
      <c r="R1010" s="324">
        <v>-55</v>
      </c>
      <c r="S1010" s="324">
        <v>125</v>
      </c>
      <c r="T1010" s="324">
        <v>1</v>
      </c>
      <c r="V1010" s="378">
        <v>2000</v>
      </c>
      <c r="W1010" s="336">
        <v>3.7400000000000003E-2</v>
      </c>
      <c r="X1010" s="354"/>
      <c r="Y1010" s="353"/>
      <c r="Z1010" s="353"/>
      <c r="AA1010" s="352">
        <v>1</v>
      </c>
      <c r="AB1010" s="353"/>
      <c r="AC1010" s="353"/>
      <c r="AD1010" s="353"/>
      <c r="AE1010" s="353"/>
      <c r="AF1010" s="353"/>
      <c r="AG1010" s="353"/>
      <c r="AH1010" s="353"/>
      <c r="AI1010" s="353"/>
      <c r="AJ1010" s="353"/>
      <c r="AK1010" s="353"/>
      <c r="AL1010" s="353"/>
      <c r="AM1010" s="353"/>
      <c r="AN1010" s="353"/>
      <c r="AO1010" s="353"/>
      <c r="AP1010" s="353"/>
      <c r="AQ1010" s="353"/>
      <c r="AR1010" s="353"/>
      <c r="AS1010" s="353"/>
      <c r="AT1010" s="353"/>
    </row>
    <row r="1011" spans="1:46" ht="14.1" customHeight="1">
      <c r="A1011" s="324" t="s">
        <v>17</v>
      </c>
      <c r="B1011" s="351" t="s">
        <v>313</v>
      </c>
      <c r="C1011" s="324">
        <v>1</v>
      </c>
      <c r="D1011" s="324">
        <v>0.2</v>
      </c>
      <c r="E1011" s="324">
        <v>0.5</v>
      </c>
      <c r="F1011" s="324">
        <v>0.41</v>
      </c>
      <c r="G1011" s="324">
        <v>6.3</v>
      </c>
      <c r="H1011" s="324">
        <v>1.2800000000000001E-2</v>
      </c>
      <c r="I1011" s="324">
        <v>8.9999999999999993E-3</v>
      </c>
      <c r="J1011" s="324">
        <v>7.4999999999999997E-3</v>
      </c>
      <c r="K1011" s="324">
        <v>0.55000000000000004</v>
      </c>
      <c r="L1011" s="324">
        <v>0.75</v>
      </c>
      <c r="M1011" s="384" t="s">
        <v>314</v>
      </c>
      <c r="N1011" s="324">
        <v>1</v>
      </c>
      <c r="O1011" s="324">
        <v>0.5</v>
      </c>
      <c r="P1011" s="324">
        <v>0.5</v>
      </c>
      <c r="Q1011" s="324" t="s">
        <v>12</v>
      </c>
      <c r="R1011" s="324">
        <v>-55</v>
      </c>
      <c r="S1011" s="324">
        <v>85</v>
      </c>
      <c r="T1011" s="324">
        <v>1</v>
      </c>
      <c r="V1011" s="378">
        <v>10000</v>
      </c>
      <c r="W1011" s="336">
        <v>6.9300000000000004E-3</v>
      </c>
      <c r="X1011" s="354"/>
      <c r="Y1011" s="353"/>
      <c r="Z1011" s="353"/>
      <c r="AA1011" s="352">
        <v>1</v>
      </c>
      <c r="AB1011" s="353"/>
      <c r="AC1011" s="353"/>
      <c r="AD1011" s="353"/>
      <c r="AE1011" s="353"/>
      <c r="AF1011" s="353"/>
      <c r="AG1011" s="353"/>
      <c r="AH1011" s="353"/>
      <c r="AI1011" s="353"/>
      <c r="AJ1011" s="353"/>
      <c r="AK1011" s="353"/>
      <c r="AL1011" s="353"/>
      <c r="AM1011" s="353"/>
      <c r="AN1011" s="353"/>
      <c r="AO1011" s="353"/>
      <c r="AP1011" s="353"/>
      <c r="AQ1011" s="353"/>
      <c r="AR1011" s="353"/>
      <c r="AS1011" s="353"/>
      <c r="AT1011" s="353"/>
    </row>
    <row r="1012" spans="1:46" ht="14.1" customHeight="1">
      <c r="A1012" s="324" t="s">
        <v>17</v>
      </c>
      <c r="B1012" s="351" t="s">
        <v>18</v>
      </c>
      <c r="C1012" s="324">
        <v>1</v>
      </c>
      <c r="D1012" s="324">
        <v>0.1</v>
      </c>
      <c r="E1012" s="324">
        <v>2</v>
      </c>
      <c r="F1012" s="324">
        <v>0.35</v>
      </c>
      <c r="G1012" s="324">
        <v>25</v>
      </c>
      <c r="H1012" s="324">
        <v>1.4E-2</v>
      </c>
      <c r="I1012" s="324">
        <v>8.9999999999999993E-3</v>
      </c>
      <c r="J1012" s="324">
        <v>7.4999999999999997E-3</v>
      </c>
      <c r="K1012" s="324">
        <v>0.9</v>
      </c>
      <c r="L1012" s="324">
        <v>1.5</v>
      </c>
      <c r="M1012" s="359">
        <v>805</v>
      </c>
      <c r="N1012" s="324">
        <v>2</v>
      </c>
      <c r="O1012" s="324">
        <v>1.25</v>
      </c>
      <c r="P1012" s="324">
        <v>1.25</v>
      </c>
      <c r="Q1012" s="324" t="s">
        <v>19</v>
      </c>
      <c r="R1012" s="324">
        <v>-55</v>
      </c>
      <c r="S1012" s="324">
        <v>125</v>
      </c>
      <c r="T1012" s="324">
        <v>1</v>
      </c>
      <c r="V1012" s="378">
        <v>2000</v>
      </c>
      <c r="W1012" s="336">
        <v>2.5850000000000001E-2</v>
      </c>
      <c r="X1012" s="354"/>
      <c r="Y1012" s="353"/>
      <c r="Z1012" s="353"/>
      <c r="AA1012" s="352">
        <v>1</v>
      </c>
      <c r="AB1012" s="353"/>
      <c r="AC1012" s="353"/>
      <c r="AD1012" s="353"/>
      <c r="AE1012" s="353"/>
      <c r="AF1012" s="353"/>
      <c r="AG1012" s="353"/>
      <c r="AH1012" s="353"/>
      <c r="AI1012" s="353"/>
      <c r="AJ1012" s="353"/>
      <c r="AK1012" s="353"/>
      <c r="AL1012" s="353"/>
      <c r="AM1012" s="353"/>
      <c r="AN1012" s="353"/>
      <c r="AO1012" s="353"/>
      <c r="AP1012" s="353"/>
      <c r="AQ1012" s="353"/>
      <c r="AR1012" s="353"/>
      <c r="AS1012" s="353"/>
      <c r="AT1012" s="353"/>
    </row>
    <row r="1013" spans="1:46" ht="14.1" customHeight="1">
      <c r="A1013" s="324" t="s">
        <v>17</v>
      </c>
      <c r="B1013" s="351" t="s">
        <v>75</v>
      </c>
      <c r="C1013" s="324">
        <v>1</v>
      </c>
      <c r="D1013" s="324">
        <v>0.1</v>
      </c>
      <c r="E1013" s="324">
        <v>-10</v>
      </c>
      <c r="F1013" s="324">
        <v>0.23</v>
      </c>
      <c r="G1013" s="324">
        <v>50</v>
      </c>
      <c r="H1013" s="324">
        <v>1.5599999999999999E-2</v>
      </c>
      <c r="I1013" s="324">
        <v>1.0999999999999999E-2</v>
      </c>
      <c r="J1013" s="324">
        <v>9.2999999999999992E-3</v>
      </c>
      <c r="K1013" s="324">
        <v>1.1499999999999999</v>
      </c>
      <c r="L1013" s="324">
        <v>1.1000000000000001</v>
      </c>
      <c r="M1013" s="324">
        <v>1206</v>
      </c>
      <c r="N1013" s="324">
        <v>3.2</v>
      </c>
      <c r="O1013" s="324">
        <v>1.6</v>
      </c>
      <c r="P1013" s="324">
        <v>1.6</v>
      </c>
      <c r="Q1013" s="324" t="s">
        <v>19</v>
      </c>
      <c r="R1013" s="324">
        <v>-55</v>
      </c>
      <c r="S1013" s="324">
        <v>125</v>
      </c>
      <c r="T1013" s="324">
        <v>1</v>
      </c>
      <c r="V1013" s="378">
        <v>2000</v>
      </c>
      <c r="W1013" s="336">
        <v>4.3999999999999997E-2</v>
      </c>
      <c r="X1013" s="354"/>
      <c r="Y1013" s="353"/>
      <c r="Z1013" s="353"/>
      <c r="AA1013" s="352">
        <v>1</v>
      </c>
      <c r="AB1013" s="353"/>
      <c r="AC1013" s="353"/>
      <c r="AD1013" s="353"/>
      <c r="AE1013" s="353"/>
      <c r="AF1013" s="353"/>
      <c r="AG1013" s="353"/>
      <c r="AH1013" s="353"/>
      <c r="AI1013" s="353"/>
      <c r="AJ1013" s="353"/>
      <c r="AK1013" s="353"/>
      <c r="AL1013" s="353"/>
      <c r="AM1013" s="353"/>
      <c r="AN1013" s="353"/>
      <c r="AO1013" s="353"/>
      <c r="AP1013" s="353"/>
      <c r="AQ1013" s="353"/>
      <c r="AR1013" s="353"/>
      <c r="AS1013" s="353"/>
      <c r="AT1013" s="353"/>
    </row>
    <row r="1014" spans="1:46" ht="14.1" customHeight="1">
      <c r="A1014" s="324" t="s">
        <v>17</v>
      </c>
      <c r="B1014" s="351" t="s">
        <v>3802</v>
      </c>
      <c r="C1014" s="324">
        <v>1</v>
      </c>
      <c r="D1014" s="324">
        <v>0.1</v>
      </c>
      <c r="E1014" s="324">
        <v>-11.7</v>
      </c>
      <c r="F1014" s="324">
        <v>0.28000000000000003</v>
      </c>
      <c r="G1014" s="324">
        <v>100</v>
      </c>
      <c r="H1014" s="324">
        <v>6.59E-2</v>
      </c>
      <c r="I1014" s="324">
        <v>5.4799999999999996E-3</v>
      </c>
      <c r="J1014" s="324">
        <v>4.96E-3</v>
      </c>
      <c r="K1014" s="324">
        <v>1.17</v>
      </c>
      <c r="L1014" s="324">
        <v>2.12</v>
      </c>
      <c r="M1014" s="324">
        <v>1210</v>
      </c>
      <c r="N1014" s="324">
        <v>3.2</v>
      </c>
      <c r="O1014" s="324">
        <v>2.5</v>
      </c>
      <c r="P1014" s="324">
        <v>2.5</v>
      </c>
      <c r="Q1014" s="324" t="s">
        <v>19</v>
      </c>
      <c r="R1014" s="324">
        <v>-55</v>
      </c>
      <c r="S1014" s="324">
        <v>125</v>
      </c>
      <c r="T1014" s="324">
        <v>1</v>
      </c>
      <c r="V1014" s="378">
        <v>1000</v>
      </c>
      <c r="W1014" s="336">
        <v>0.187</v>
      </c>
      <c r="X1014" s="354"/>
      <c r="Y1014" s="353"/>
      <c r="Z1014" s="353"/>
      <c r="AA1014" s="352">
        <v>1</v>
      </c>
      <c r="AB1014" s="353"/>
      <c r="AC1014" s="353"/>
      <c r="AD1014" s="353"/>
      <c r="AE1014" s="353"/>
      <c r="AF1014" s="353"/>
      <c r="AG1014" s="353"/>
      <c r="AH1014" s="353"/>
      <c r="AI1014" s="353"/>
      <c r="AJ1014" s="353"/>
      <c r="AK1014" s="353"/>
      <c r="AL1014" s="353"/>
      <c r="AM1014" s="353"/>
      <c r="AN1014" s="353"/>
      <c r="AO1014" s="353"/>
      <c r="AP1014" s="353"/>
      <c r="AQ1014" s="353"/>
      <c r="AR1014" s="353"/>
      <c r="AS1014" s="353"/>
      <c r="AT1014" s="353"/>
    </row>
    <row r="1015" spans="1:46" ht="14.1" customHeight="1">
      <c r="A1015" s="324" t="s">
        <v>17</v>
      </c>
      <c r="B1015" s="351" t="s">
        <v>3801</v>
      </c>
      <c r="C1015" s="324">
        <v>2.2000000000000002</v>
      </c>
      <c r="D1015" s="324">
        <v>0.1</v>
      </c>
      <c r="E1015" s="324">
        <v>-62.2</v>
      </c>
      <c r="F1015" s="324">
        <v>0.18</v>
      </c>
      <c r="G1015" s="324">
        <v>100</v>
      </c>
      <c r="H1015" s="324">
        <v>2.3400000000000001E-3</v>
      </c>
      <c r="I1015" s="324">
        <v>1.57E-3</v>
      </c>
      <c r="J1015" s="324">
        <v>1.7899999999999999E-3</v>
      </c>
      <c r="K1015" s="324">
        <v>1</v>
      </c>
      <c r="L1015" s="324">
        <v>3.37</v>
      </c>
      <c r="M1015" s="324">
        <v>1210</v>
      </c>
      <c r="N1015" s="324">
        <v>3.2</v>
      </c>
      <c r="O1015" s="324">
        <v>2.5</v>
      </c>
      <c r="P1015" s="324">
        <v>2.5</v>
      </c>
      <c r="Q1015" s="324" t="s">
        <v>19</v>
      </c>
      <c r="R1015" s="324">
        <v>-55</v>
      </c>
      <c r="S1015" s="324">
        <v>125</v>
      </c>
      <c r="T1015" s="324">
        <v>1</v>
      </c>
      <c r="V1015" s="378">
        <v>1000</v>
      </c>
      <c r="W1015" s="336">
        <v>0.187</v>
      </c>
      <c r="X1015" s="354"/>
      <c r="Y1015" s="353"/>
      <c r="Z1015" s="353"/>
      <c r="AA1015" s="352">
        <v>1</v>
      </c>
      <c r="AB1015" s="353"/>
      <c r="AC1015" s="353"/>
      <c r="AD1015" s="353"/>
      <c r="AE1015" s="353"/>
      <c r="AF1015" s="353"/>
      <c r="AG1015" s="353"/>
      <c r="AH1015" s="353"/>
      <c r="AI1015" s="353"/>
      <c r="AJ1015" s="353"/>
      <c r="AK1015" s="353"/>
      <c r="AL1015" s="353"/>
      <c r="AM1015" s="353"/>
      <c r="AN1015" s="353"/>
      <c r="AO1015" s="353"/>
      <c r="AP1015" s="353"/>
      <c r="AQ1015" s="353"/>
      <c r="AR1015" s="353"/>
      <c r="AS1015" s="353"/>
      <c r="AT1015" s="353"/>
    </row>
    <row r="1016" spans="1:46" ht="14.1" customHeight="1">
      <c r="A1016" s="324" t="s">
        <v>17</v>
      </c>
      <c r="B1016" s="351" t="s">
        <v>3803</v>
      </c>
      <c r="C1016" s="324">
        <v>2.2000000000000002</v>
      </c>
      <c r="D1016" s="324">
        <v>0.1</v>
      </c>
      <c r="E1016" s="324">
        <v>-62.2</v>
      </c>
      <c r="F1016" s="324">
        <v>0.18</v>
      </c>
      <c r="G1016" s="324">
        <v>100</v>
      </c>
      <c r="H1016" s="324">
        <v>2.3400000000000001E-3</v>
      </c>
      <c r="I1016" s="324">
        <v>1.57E-3</v>
      </c>
      <c r="J1016" s="324">
        <v>1.7899999999999999E-3</v>
      </c>
      <c r="K1016" s="324">
        <v>1</v>
      </c>
      <c r="L1016" s="324">
        <v>3.37</v>
      </c>
      <c r="M1016" s="324">
        <v>1210</v>
      </c>
      <c r="N1016" s="324">
        <v>3.2</v>
      </c>
      <c r="O1016" s="324">
        <v>2.5</v>
      </c>
      <c r="P1016" s="324">
        <v>2.5</v>
      </c>
      <c r="Q1016" s="324" t="s">
        <v>19</v>
      </c>
      <c r="R1016" s="324">
        <v>-55</v>
      </c>
      <c r="S1016" s="324">
        <v>125</v>
      </c>
      <c r="T1016" s="324">
        <v>1</v>
      </c>
      <c r="V1016" s="378">
        <v>1000</v>
      </c>
      <c r="W1016" s="336">
        <v>0.20799999999999999</v>
      </c>
      <c r="X1016" s="354"/>
      <c r="Y1016" s="353"/>
      <c r="Z1016" s="353"/>
      <c r="AA1016" s="352">
        <v>1</v>
      </c>
      <c r="AB1016" s="353"/>
      <c r="AC1016" s="353"/>
      <c r="AD1016" s="353"/>
      <c r="AE1016" s="353"/>
      <c r="AF1016" s="353"/>
      <c r="AG1016" s="353"/>
      <c r="AH1016" s="353"/>
      <c r="AI1016" s="353"/>
      <c r="AJ1016" s="353"/>
      <c r="AK1016" s="353"/>
      <c r="AL1016" s="353"/>
      <c r="AM1016" s="353"/>
      <c r="AN1016" s="353"/>
      <c r="AO1016" s="353"/>
      <c r="AP1016" s="353"/>
      <c r="AQ1016" s="353"/>
      <c r="AR1016" s="353"/>
      <c r="AS1016" s="353"/>
      <c r="AT1016" s="353"/>
    </row>
    <row r="1017" spans="1:46" ht="14.1" customHeight="1">
      <c r="A1017" s="324" t="s">
        <v>17</v>
      </c>
      <c r="B1017" s="351" t="s">
        <v>78</v>
      </c>
      <c r="C1017" s="324">
        <v>2.2000000000000002</v>
      </c>
      <c r="D1017" s="324">
        <v>0.1</v>
      </c>
      <c r="E1017" s="324">
        <v>0.25</v>
      </c>
      <c r="F1017" s="324">
        <v>0.52</v>
      </c>
      <c r="G1017" s="324">
        <v>25</v>
      </c>
      <c r="H1017" s="324">
        <v>5.0000000000000001E-3</v>
      </c>
      <c r="I1017" s="324">
        <v>4.1999999999999997E-3</v>
      </c>
      <c r="J1017" s="324">
        <v>4.0000000000000001E-3</v>
      </c>
      <c r="K1017" s="324">
        <v>1.4</v>
      </c>
      <c r="L1017" s="324">
        <v>1.5</v>
      </c>
      <c r="M1017" s="324">
        <v>1206</v>
      </c>
      <c r="N1017" s="324">
        <v>3.2</v>
      </c>
      <c r="O1017" s="324">
        <v>1.6</v>
      </c>
      <c r="P1017" s="324">
        <v>1.6</v>
      </c>
      <c r="Q1017" s="324" t="s">
        <v>19</v>
      </c>
      <c r="R1017" s="324">
        <v>-55</v>
      </c>
      <c r="S1017" s="324">
        <v>125</v>
      </c>
      <c r="T1017" s="324">
        <v>1</v>
      </c>
      <c r="V1017" s="378">
        <v>2000</v>
      </c>
      <c r="W1017" s="336">
        <v>4.6199999999999998E-2</v>
      </c>
      <c r="X1017" s="354"/>
      <c r="Y1017" s="353"/>
      <c r="Z1017" s="353"/>
      <c r="AA1017" s="352">
        <v>1</v>
      </c>
      <c r="AB1017" s="353"/>
      <c r="AC1017" s="353"/>
      <c r="AD1017" s="353"/>
      <c r="AE1017" s="353"/>
      <c r="AF1017" s="353"/>
      <c r="AG1017" s="353"/>
      <c r="AH1017" s="353"/>
      <c r="AI1017" s="353"/>
      <c r="AJ1017" s="353"/>
      <c r="AK1017" s="353"/>
      <c r="AL1017" s="353"/>
      <c r="AM1017" s="353"/>
      <c r="AN1017" s="353"/>
      <c r="AO1017" s="353"/>
      <c r="AP1017" s="353"/>
      <c r="AQ1017" s="353"/>
      <c r="AR1017" s="353"/>
      <c r="AS1017" s="353"/>
      <c r="AT1017" s="353"/>
    </row>
    <row r="1018" spans="1:46" ht="14.1" customHeight="1">
      <c r="A1018" s="324" t="s">
        <v>17</v>
      </c>
      <c r="B1018" s="351" t="s">
        <v>330</v>
      </c>
      <c r="C1018" s="324">
        <v>2.2000000000000002</v>
      </c>
      <c r="D1018" s="324">
        <v>0.1</v>
      </c>
      <c r="E1018" s="324">
        <v>1.5</v>
      </c>
      <c r="F1018" s="324">
        <v>0.36</v>
      </c>
      <c r="G1018" s="324">
        <v>16</v>
      </c>
      <c r="H1018" s="324">
        <v>7.4999999999999997E-3</v>
      </c>
      <c r="I1018" s="324">
        <v>5.3E-3</v>
      </c>
      <c r="J1018" s="324">
        <v>4.4999999999999997E-3</v>
      </c>
      <c r="K1018" s="324">
        <v>0.89</v>
      </c>
      <c r="L1018" s="324">
        <v>1.75</v>
      </c>
      <c r="M1018" s="359">
        <v>805</v>
      </c>
      <c r="N1018" s="324">
        <v>2</v>
      </c>
      <c r="O1018" s="324">
        <v>1.25</v>
      </c>
      <c r="P1018" s="324">
        <v>1.25</v>
      </c>
      <c r="Q1018" s="324" t="s">
        <v>19</v>
      </c>
      <c r="R1018" s="324">
        <v>-55</v>
      </c>
      <c r="S1018" s="324">
        <v>125</v>
      </c>
      <c r="T1018" s="324">
        <v>1</v>
      </c>
      <c r="V1018" s="378">
        <v>2000</v>
      </c>
      <c r="W1018" s="336">
        <v>3.9600000000000003E-2</v>
      </c>
      <c r="X1018" s="354"/>
      <c r="Y1018" s="353"/>
      <c r="Z1018" s="353"/>
      <c r="AA1018" s="352">
        <v>1</v>
      </c>
      <c r="AB1018" s="353"/>
      <c r="AC1018" s="353"/>
      <c r="AD1018" s="353"/>
      <c r="AE1018" s="353"/>
      <c r="AF1018" s="353"/>
      <c r="AG1018" s="353"/>
      <c r="AH1018" s="353"/>
      <c r="AI1018" s="353"/>
      <c r="AJ1018" s="353"/>
      <c r="AK1018" s="353"/>
      <c r="AL1018" s="353"/>
      <c r="AM1018" s="353"/>
      <c r="AN1018" s="353"/>
      <c r="AO1018" s="353"/>
      <c r="AP1018" s="353"/>
      <c r="AQ1018" s="353"/>
      <c r="AR1018" s="353"/>
      <c r="AS1018" s="353"/>
      <c r="AT1018" s="353"/>
    </row>
    <row r="1019" spans="1:46" ht="14.1" customHeight="1">
      <c r="A1019" s="324" t="s">
        <v>17</v>
      </c>
      <c r="B1019" s="351" t="s">
        <v>2948</v>
      </c>
      <c r="C1019" s="324">
        <v>2.2000000000000002</v>
      </c>
      <c r="D1019" s="324">
        <v>0.1</v>
      </c>
      <c r="E1019" s="324">
        <v>-10</v>
      </c>
      <c r="F1019" s="324">
        <v>0.21</v>
      </c>
      <c r="G1019" s="324">
        <v>50</v>
      </c>
      <c r="H1019" s="324">
        <v>7.7999999999999996E-3</v>
      </c>
      <c r="I1019" s="324">
        <v>6.0000000000000001E-3</v>
      </c>
      <c r="J1019" s="324">
        <v>5.4999999999999997E-3</v>
      </c>
      <c r="K1019" s="324">
        <v>1.37</v>
      </c>
      <c r="L1019" s="324">
        <v>2.1</v>
      </c>
      <c r="M1019" s="324">
        <v>1210</v>
      </c>
      <c r="N1019" s="324">
        <v>3.2</v>
      </c>
      <c r="O1019" s="324">
        <v>2.5</v>
      </c>
      <c r="P1019" s="324">
        <v>2</v>
      </c>
      <c r="Q1019" s="324" t="s">
        <v>19</v>
      </c>
      <c r="R1019" s="324">
        <v>-55</v>
      </c>
      <c r="S1019" s="324">
        <v>125</v>
      </c>
      <c r="T1019" s="324">
        <v>1</v>
      </c>
      <c r="V1019" s="378">
        <v>1000</v>
      </c>
      <c r="W1019" s="336">
        <v>0.153</v>
      </c>
      <c r="X1019" s="354"/>
      <c r="Y1019" s="353"/>
      <c r="Z1019" s="353"/>
      <c r="AA1019" s="352">
        <v>1</v>
      </c>
      <c r="AB1019" s="353"/>
      <c r="AC1019" s="353"/>
      <c r="AD1019" s="353"/>
      <c r="AE1019" s="353"/>
      <c r="AF1019" s="353"/>
      <c r="AG1019" s="353"/>
      <c r="AH1019" s="353"/>
      <c r="AI1019" s="353"/>
      <c r="AJ1019" s="353"/>
      <c r="AK1019" s="353"/>
      <c r="AL1019" s="353"/>
      <c r="AM1019" s="353"/>
      <c r="AN1019" s="353"/>
      <c r="AO1019" s="353"/>
      <c r="AP1019" s="353"/>
      <c r="AQ1019" s="353"/>
      <c r="AR1019" s="353"/>
      <c r="AS1019" s="353"/>
      <c r="AT1019" s="353"/>
    </row>
    <row r="1020" spans="1:46" ht="14.1" customHeight="1">
      <c r="A1020" s="324" t="s">
        <v>17</v>
      </c>
      <c r="B1020" s="351" t="s">
        <v>2944</v>
      </c>
      <c r="C1020" s="324">
        <v>4.7</v>
      </c>
      <c r="D1020" s="324">
        <v>0.1</v>
      </c>
      <c r="E1020" s="324">
        <v>5</v>
      </c>
      <c r="F1020" s="324">
        <v>0.57999999999999996</v>
      </c>
      <c r="G1020" s="324">
        <v>25</v>
      </c>
      <c r="H1020" s="324">
        <v>1.5E-3</v>
      </c>
      <c r="I1020" s="324">
        <v>8.9999999999999998E-4</v>
      </c>
      <c r="J1020" s="324">
        <v>1.1000000000000001E-3</v>
      </c>
      <c r="K1020" s="324">
        <v>1.3</v>
      </c>
      <c r="L1020" s="324">
        <v>1.3</v>
      </c>
      <c r="M1020" s="324">
        <v>1210</v>
      </c>
      <c r="N1020" s="324">
        <v>3.2</v>
      </c>
      <c r="O1020" s="324">
        <v>2.5</v>
      </c>
      <c r="P1020" s="324">
        <v>2</v>
      </c>
      <c r="Q1020" s="324" t="s">
        <v>19</v>
      </c>
      <c r="R1020" s="324">
        <v>-55</v>
      </c>
      <c r="S1020" s="324">
        <v>125</v>
      </c>
      <c r="T1020" s="324">
        <v>1</v>
      </c>
      <c r="V1020" s="378">
        <v>1000</v>
      </c>
      <c r="W1020" s="336">
        <v>0.10299999999999999</v>
      </c>
      <c r="X1020" s="354"/>
      <c r="Y1020" s="353"/>
      <c r="Z1020" s="353"/>
      <c r="AA1020" s="352">
        <v>1</v>
      </c>
      <c r="AB1020" s="353"/>
      <c r="AC1020" s="353"/>
      <c r="AD1020" s="353"/>
      <c r="AE1020" s="353"/>
      <c r="AF1020" s="353"/>
      <c r="AG1020" s="353"/>
      <c r="AH1020" s="353"/>
      <c r="AI1020" s="353"/>
      <c r="AJ1020" s="353"/>
      <c r="AK1020" s="353"/>
      <c r="AL1020" s="353"/>
      <c r="AM1020" s="353"/>
      <c r="AN1020" s="353"/>
      <c r="AO1020" s="353"/>
      <c r="AP1020" s="353"/>
      <c r="AQ1020" s="353"/>
      <c r="AR1020" s="353"/>
      <c r="AS1020" s="353"/>
      <c r="AT1020" s="353"/>
    </row>
    <row r="1021" spans="1:46" ht="14.1" customHeight="1">
      <c r="A1021" s="324" t="s">
        <v>17</v>
      </c>
      <c r="B1021" s="351" t="s">
        <v>2952</v>
      </c>
      <c r="C1021" s="324">
        <v>4.7</v>
      </c>
      <c r="D1021" s="324">
        <v>0.1</v>
      </c>
      <c r="E1021" s="324">
        <v>0.7</v>
      </c>
      <c r="F1021" s="324">
        <v>0.51</v>
      </c>
      <c r="G1021" s="324">
        <v>10</v>
      </c>
      <c r="H1021" s="324">
        <v>2.3999999999999998E-3</v>
      </c>
      <c r="I1021" s="324">
        <v>1.6000000000000001E-3</v>
      </c>
      <c r="J1021" s="324">
        <v>1.6000000000000001E-3</v>
      </c>
      <c r="K1021" s="324">
        <v>0.8</v>
      </c>
      <c r="L1021" s="324">
        <v>2.5</v>
      </c>
      <c r="M1021" s="359">
        <v>805</v>
      </c>
      <c r="N1021" s="324">
        <v>2</v>
      </c>
      <c r="O1021" s="324">
        <v>1.25</v>
      </c>
      <c r="P1021" s="324">
        <v>1.25</v>
      </c>
      <c r="Q1021" s="324" t="s">
        <v>12</v>
      </c>
      <c r="R1021" s="324">
        <v>-55</v>
      </c>
      <c r="S1021" s="324">
        <v>85</v>
      </c>
      <c r="T1021" s="324">
        <v>1</v>
      </c>
      <c r="V1021" s="378">
        <v>2000</v>
      </c>
      <c r="W1021" s="336">
        <v>4.3999999999999997E-2</v>
      </c>
      <c r="X1021" s="354"/>
      <c r="Y1021" s="353"/>
      <c r="Z1021" s="353"/>
      <c r="AA1021" s="352">
        <v>1</v>
      </c>
      <c r="AB1021" s="353"/>
      <c r="AC1021" s="353"/>
      <c r="AD1021" s="353"/>
      <c r="AE1021" s="353"/>
      <c r="AF1021" s="353"/>
      <c r="AG1021" s="353"/>
      <c r="AH1021" s="353"/>
      <c r="AI1021" s="353"/>
      <c r="AJ1021" s="353"/>
      <c r="AK1021" s="353"/>
      <c r="AL1021" s="353"/>
      <c r="AM1021" s="353"/>
      <c r="AN1021" s="353"/>
      <c r="AO1021" s="353"/>
      <c r="AP1021" s="353"/>
      <c r="AQ1021" s="353"/>
      <c r="AR1021" s="353"/>
      <c r="AS1021" s="353"/>
      <c r="AT1021" s="353"/>
    </row>
    <row r="1022" spans="1:46" ht="14.1" customHeight="1">
      <c r="A1022" s="324" t="s">
        <v>17</v>
      </c>
      <c r="B1022" s="351" t="s">
        <v>2953</v>
      </c>
      <c r="C1022" s="324">
        <v>4.7</v>
      </c>
      <c r="D1022" s="324">
        <v>0.1</v>
      </c>
      <c r="E1022" s="324">
        <v>2</v>
      </c>
      <c r="F1022" s="324">
        <v>0.36</v>
      </c>
      <c r="G1022" s="324">
        <v>16</v>
      </c>
      <c r="H1022" s="324">
        <v>2.7000000000000001E-3</v>
      </c>
      <c r="I1022" s="324">
        <v>2.5999999999999999E-3</v>
      </c>
      <c r="J1022" s="324">
        <v>2.3999999999999998E-3</v>
      </c>
      <c r="K1022" s="324">
        <v>0.8</v>
      </c>
      <c r="L1022" s="324">
        <v>2.8</v>
      </c>
      <c r="M1022" s="359">
        <v>805</v>
      </c>
      <c r="N1022" s="377">
        <v>2</v>
      </c>
      <c r="O1022" s="324">
        <v>1.25</v>
      </c>
      <c r="P1022" s="324">
        <v>1.25</v>
      </c>
      <c r="Q1022" s="324" t="s">
        <v>12</v>
      </c>
      <c r="R1022" s="325">
        <v>-55</v>
      </c>
      <c r="S1022" s="325">
        <v>85</v>
      </c>
      <c r="T1022" s="324">
        <v>1</v>
      </c>
      <c r="V1022" s="378">
        <v>2000</v>
      </c>
      <c r="W1022" s="336">
        <v>4.3999999999999997E-2</v>
      </c>
      <c r="X1022" s="354"/>
      <c r="Y1022" s="353"/>
      <c r="Z1022" s="353"/>
      <c r="AA1022" s="352">
        <v>1</v>
      </c>
      <c r="AB1022" s="353"/>
      <c r="AC1022" s="353"/>
      <c r="AD1022" s="353"/>
      <c r="AE1022" s="353"/>
      <c r="AF1022" s="353"/>
      <c r="AG1022" s="353"/>
      <c r="AH1022" s="353"/>
      <c r="AI1022" s="353"/>
      <c r="AJ1022" s="353"/>
      <c r="AK1022" s="353"/>
      <c r="AL1022" s="353"/>
      <c r="AM1022" s="353"/>
      <c r="AN1022" s="353"/>
      <c r="AO1022" s="353"/>
      <c r="AP1022" s="353"/>
      <c r="AQ1022" s="353"/>
      <c r="AR1022" s="353"/>
      <c r="AS1022" s="353"/>
      <c r="AT1022" s="353"/>
    </row>
    <row r="1023" spans="1:46" ht="14.1" customHeight="1">
      <c r="A1023" s="324" t="s">
        <v>17</v>
      </c>
      <c r="B1023" s="351" t="s">
        <v>2954</v>
      </c>
      <c r="C1023" s="324">
        <v>4.7</v>
      </c>
      <c r="D1023" s="324">
        <v>0.2</v>
      </c>
      <c r="E1023" s="324">
        <v>2</v>
      </c>
      <c r="F1023" s="324">
        <v>0.36</v>
      </c>
      <c r="G1023" s="324">
        <v>16</v>
      </c>
      <c r="H1023" s="324">
        <v>2.7000000000000001E-3</v>
      </c>
      <c r="I1023" s="324">
        <v>2.5999999999999999E-3</v>
      </c>
      <c r="J1023" s="324">
        <v>2.3999999999999998E-3</v>
      </c>
      <c r="K1023" s="324">
        <v>0.8</v>
      </c>
      <c r="L1023" s="324">
        <v>2.8</v>
      </c>
      <c r="M1023" s="359">
        <v>805</v>
      </c>
      <c r="N1023" s="324">
        <v>2</v>
      </c>
      <c r="O1023" s="324">
        <v>1.25</v>
      </c>
      <c r="P1023" s="324">
        <v>1.25</v>
      </c>
      <c r="Q1023" s="324" t="s">
        <v>12</v>
      </c>
      <c r="R1023" s="324">
        <v>-55</v>
      </c>
      <c r="S1023" s="324">
        <v>85</v>
      </c>
      <c r="T1023" s="324">
        <v>1</v>
      </c>
      <c r="V1023" s="378">
        <v>2000</v>
      </c>
      <c r="W1023" s="336">
        <v>4.3999999999999997E-2</v>
      </c>
      <c r="X1023" s="354"/>
      <c r="Y1023" s="353"/>
      <c r="Z1023" s="353"/>
      <c r="AA1023" s="352">
        <v>1</v>
      </c>
      <c r="AB1023" s="353"/>
      <c r="AC1023" s="353"/>
      <c r="AD1023" s="353"/>
      <c r="AE1023" s="353"/>
      <c r="AF1023" s="353"/>
      <c r="AG1023" s="353"/>
      <c r="AH1023" s="353"/>
      <c r="AI1023" s="353"/>
      <c r="AJ1023" s="353"/>
      <c r="AK1023" s="353"/>
      <c r="AL1023" s="353"/>
      <c r="AM1023" s="353"/>
      <c r="AN1023" s="353"/>
      <c r="AO1023" s="353"/>
      <c r="AP1023" s="353"/>
      <c r="AQ1023" s="353"/>
      <c r="AR1023" s="353"/>
      <c r="AS1023" s="353"/>
      <c r="AT1023" s="353"/>
    </row>
    <row r="1024" spans="1:46" ht="14.1" customHeight="1">
      <c r="A1024" s="324" t="s">
        <v>17</v>
      </c>
      <c r="B1024" s="351" t="s">
        <v>2950</v>
      </c>
      <c r="C1024" s="324">
        <v>4.7</v>
      </c>
      <c r="D1024" s="324">
        <v>0.1</v>
      </c>
      <c r="E1024" s="324">
        <v>1</v>
      </c>
      <c r="F1024" s="324">
        <v>0.46</v>
      </c>
      <c r="G1024" s="324">
        <v>6.3</v>
      </c>
      <c r="H1024" s="324">
        <v>4.1000000000000003E-3</v>
      </c>
      <c r="I1024" s="324">
        <v>3.0999999999999999E-3</v>
      </c>
      <c r="J1024" s="324">
        <v>3.2000000000000002E-3</v>
      </c>
      <c r="K1024" s="324">
        <v>0.86</v>
      </c>
      <c r="L1024" s="324">
        <v>2.2999999999999998</v>
      </c>
      <c r="M1024" s="359">
        <v>603</v>
      </c>
      <c r="N1024" s="324">
        <v>1.6</v>
      </c>
      <c r="O1024" s="324">
        <v>0.8</v>
      </c>
      <c r="P1024" s="324">
        <v>0.8</v>
      </c>
      <c r="Q1024" s="324" t="s">
        <v>12</v>
      </c>
      <c r="R1024" s="324">
        <v>-55</v>
      </c>
      <c r="S1024" s="324">
        <v>85</v>
      </c>
      <c r="T1024" s="324">
        <v>1</v>
      </c>
      <c r="V1024" s="378">
        <v>4000</v>
      </c>
      <c r="W1024" s="336">
        <v>2.58E-2</v>
      </c>
      <c r="X1024" s="354"/>
      <c r="Y1024" s="353"/>
      <c r="Z1024" s="353"/>
      <c r="AA1024" s="352">
        <v>1</v>
      </c>
      <c r="AB1024" s="353"/>
      <c r="AC1024" s="353"/>
      <c r="AD1024" s="353"/>
      <c r="AE1024" s="353"/>
      <c r="AF1024" s="353"/>
      <c r="AG1024" s="353"/>
      <c r="AH1024" s="353"/>
      <c r="AI1024" s="353"/>
      <c r="AJ1024" s="353"/>
      <c r="AK1024" s="353"/>
      <c r="AL1024" s="353"/>
      <c r="AM1024" s="353"/>
      <c r="AN1024" s="353"/>
      <c r="AO1024" s="353"/>
      <c r="AP1024" s="353"/>
      <c r="AQ1024" s="353"/>
      <c r="AR1024" s="353"/>
      <c r="AS1024" s="353"/>
      <c r="AT1024" s="353"/>
    </row>
    <row r="1025" spans="1:46" ht="14.1" customHeight="1">
      <c r="A1025" s="324" t="s">
        <v>17</v>
      </c>
      <c r="B1025" s="351" t="s">
        <v>21</v>
      </c>
      <c r="C1025" s="324">
        <v>4.7</v>
      </c>
      <c r="D1025" s="324">
        <v>0.2</v>
      </c>
      <c r="E1025" s="324">
        <v>2</v>
      </c>
      <c r="F1025" s="324">
        <v>0.32</v>
      </c>
      <c r="G1025" s="324">
        <v>25</v>
      </c>
      <c r="H1025" s="324">
        <v>5.0000000000000001E-3</v>
      </c>
      <c r="I1025" s="324">
        <v>5.0000000000000001E-3</v>
      </c>
      <c r="J1025" s="324">
        <v>5.1999999999999998E-3</v>
      </c>
      <c r="K1025" s="324">
        <v>1.35</v>
      </c>
      <c r="L1025" s="324">
        <v>1.5</v>
      </c>
      <c r="M1025" s="324">
        <v>1206</v>
      </c>
      <c r="N1025" s="324">
        <v>3.2</v>
      </c>
      <c r="O1025" s="324">
        <v>1.6</v>
      </c>
      <c r="P1025" s="324">
        <v>1.6</v>
      </c>
      <c r="Q1025" s="324" t="s">
        <v>19</v>
      </c>
      <c r="R1025" s="324">
        <v>-55</v>
      </c>
      <c r="S1025" s="324">
        <v>125</v>
      </c>
      <c r="T1025" s="324">
        <v>1</v>
      </c>
      <c r="V1025" s="378">
        <v>2000</v>
      </c>
      <c r="W1025" s="336">
        <v>7.1999999999999995E-2</v>
      </c>
      <c r="X1025" s="354"/>
      <c r="Y1025" s="353"/>
      <c r="Z1025" s="353"/>
      <c r="AA1025" s="352">
        <v>1</v>
      </c>
      <c r="AB1025" s="353"/>
      <c r="AC1025" s="353"/>
      <c r="AD1025" s="353"/>
      <c r="AE1025" s="353"/>
      <c r="AF1025" s="353"/>
      <c r="AG1025" s="353"/>
      <c r="AH1025" s="353"/>
      <c r="AI1025" s="353"/>
      <c r="AJ1025" s="353"/>
      <c r="AK1025" s="353"/>
      <c r="AL1025" s="353"/>
      <c r="AM1025" s="353"/>
      <c r="AN1025" s="353"/>
      <c r="AO1025" s="353"/>
      <c r="AP1025" s="353"/>
      <c r="AQ1025" s="353"/>
      <c r="AR1025" s="353"/>
      <c r="AS1025" s="353"/>
      <c r="AT1025" s="353"/>
    </row>
    <row r="1026" spans="1:46" ht="14.1" customHeight="1">
      <c r="A1026" s="324" t="s">
        <v>17</v>
      </c>
      <c r="B1026" s="351" t="s">
        <v>354</v>
      </c>
      <c r="C1026" s="324">
        <v>4.7</v>
      </c>
      <c r="D1026" s="324">
        <v>0.1</v>
      </c>
      <c r="E1026" s="324">
        <v>2</v>
      </c>
      <c r="F1026" s="324">
        <v>0.38</v>
      </c>
      <c r="G1026" s="324">
        <v>16</v>
      </c>
      <c r="H1026" s="324">
        <v>6.1999999999999998E-3</v>
      </c>
      <c r="I1026" s="324">
        <v>5.1999999999999998E-3</v>
      </c>
      <c r="J1026" s="324">
        <v>5.0000000000000001E-3</v>
      </c>
      <c r="K1026" s="324">
        <v>1.22</v>
      </c>
      <c r="L1026" s="324">
        <v>2</v>
      </c>
      <c r="M1026" s="324">
        <v>1206</v>
      </c>
      <c r="N1026" s="324">
        <v>3.2</v>
      </c>
      <c r="O1026" s="324">
        <v>1.6</v>
      </c>
      <c r="P1026" s="324">
        <v>1.6</v>
      </c>
      <c r="Q1026" s="324" t="s">
        <v>19</v>
      </c>
      <c r="R1026" s="324">
        <v>-55</v>
      </c>
      <c r="S1026" s="324">
        <v>125</v>
      </c>
      <c r="T1026" s="324">
        <v>1</v>
      </c>
      <c r="V1026" s="378">
        <v>2000</v>
      </c>
      <c r="W1026" s="336">
        <v>5.28E-2</v>
      </c>
      <c r="X1026" s="354"/>
      <c r="Y1026" s="353"/>
      <c r="Z1026" s="353"/>
      <c r="AA1026" s="352">
        <v>1</v>
      </c>
      <c r="AB1026" s="353"/>
      <c r="AC1026" s="353"/>
      <c r="AD1026" s="353"/>
      <c r="AE1026" s="353"/>
      <c r="AF1026" s="353"/>
      <c r="AG1026" s="353"/>
      <c r="AH1026" s="353"/>
      <c r="AI1026" s="353"/>
      <c r="AJ1026" s="353"/>
      <c r="AK1026" s="353"/>
      <c r="AL1026" s="353"/>
      <c r="AM1026" s="353"/>
      <c r="AN1026" s="353"/>
      <c r="AO1026" s="353"/>
      <c r="AP1026" s="353"/>
      <c r="AQ1026" s="353"/>
      <c r="AR1026" s="353"/>
      <c r="AS1026" s="353"/>
      <c r="AT1026" s="353"/>
    </row>
    <row r="1027" spans="1:46" ht="14.1" customHeight="1">
      <c r="A1027" s="324" t="s">
        <v>17</v>
      </c>
      <c r="B1027" s="351" t="s">
        <v>2961</v>
      </c>
      <c r="C1027" s="324">
        <v>10</v>
      </c>
      <c r="D1027" s="324">
        <v>0.2</v>
      </c>
      <c r="E1027" s="324">
        <v>3</v>
      </c>
      <c r="F1027" s="324">
        <v>0.6</v>
      </c>
      <c r="G1027" s="324">
        <v>16</v>
      </c>
      <c r="H1027" s="324">
        <v>1.6999999999999999E-3</v>
      </c>
      <c r="I1027" s="324">
        <v>1.6999999999999999E-3</v>
      </c>
      <c r="J1027" s="324">
        <v>2E-3</v>
      </c>
      <c r="K1027" s="324">
        <v>1.5</v>
      </c>
      <c r="L1027" s="324">
        <v>4.2</v>
      </c>
      <c r="M1027" s="324">
        <v>1210</v>
      </c>
      <c r="N1027" s="324">
        <v>3.2</v>
      </c>
      <c r="O1027" s="324">
        <v>2.5</v>
      </c>
      <c r="P1027" s="324">
        <v>2</v>
      </c>
      <c r="Q1027" s="324" t="s">
        <v>12</v>
      </c>
      <c r="R1027" s="324">
        <v>-55</v>
      </c>
      <c r="S1027" s="324">
        <v>85</v>
      </c>
      <c r="T1027" s="324">
        <v>1</v>
      </c>
      <c r="V1027" s="378">
        <v>1000</v>
      </c>
      <c r="W1027" s="336">
        <v>0.122</v>
      </c>
      <c r="X1027" s="354"/>
      <c r="Y1027" s="353"/>
      <c r="Z1027" s="353"/>
      <c r="AA1027" s="352">
        <v>1</v>
      </c>
      <c r="AB1027" s="353"/>
      <c r="AC1027" s="353"/>
      <c r="AD1027" s="353"/>
      <c r="AE1027" s="353"/>
      <c r="AF1027" s="353"/>
      <c r="AG1027" s="353"/>
      <c r="AH1027" s="353"/>
      <c r="AI1027" s="353"/>
      <c r="AJ1027" s="353"/>
      <c r="AK1027" s="353"/>
      <c r="AL1027" s="353"/>
      <c r="AM1027" s="353"/>
      <c r="AN1027" s="353"/>
      <c r="AO1027" s="353"/>
      <c r="AP1027" s="353"/>
      <c r="AQ1027" s="353"/>
      <c r="AR1027" s="353"/>
      <c r="AS1027" s="353"/>
      <c r="AT1027" s="353"/>
    </row>
    <row r="1028" spans="1:46" ht="14.1" customHeight="1">
      <c r="A1028" s="324" t="s">
        <v>17</v>
      </c>
      <c r="B1028" s="348" t="s">
        <v>4169</v>
      </c>
      <c r="C1028" s="324">
        <v>10</v>
      </c>
      <c r="D1028" s="324">
        <v>0.1</v>
      </c>
      <c r="E1028" s="348">
        <v>-5</v>
      </c>
      <c r="F1028" s="324">
        <v>0.22</v>
      </c>
      <c r="G1028" s="324">
        <v>10</v>
      </c>
      <c r="H1028" s="324">
        <v>2E-3</v>
      </c>
      <c r="I1028" s="324">
        <v>2E-3</v>
      </c>
      <c r="J1028" s="324">
        <v>2E-3</v>
      </c>
      <c r="K1028" s="324">
        <v>0.54</v>
      </c>
      <c r="L1028" s="324">
        <v>4.9000000000000004</v>
      </c>
      <c r="M1028" s="324">
        <v>805</v>
      </c>
      <c r="N1028" s="324">
        <v>2</v>
      </c>
      <c r="O1028" s="324">
        <v>1.25</v>
      </c>
      <c r="P1028" s="324">
        <v>1.25</v>
      </c>
      <c r="Q1028" s="324" t="s">
        <v>2814</v>
      </c>
      <c r="R1028" s="324">
        <v>-55</v>
      </c>
      <c r="S1028" s="324">
        <v>105</v>
      </c>
      <c r="T1028" s="324">
        <v>1</v>
      </c>
      <c r="V1028" s="324">
        <v>2000</v>
      </c>
      <c r="W1028" s="324">
        <v>0.09</v>
      </c>
      <c r="Y1028" s="360"/>
      <c r="Z1028" s="336"/>
      <c r="AA1028" s="361">
        <v>1</v>
      </c>
      <c r="AB1028" s="362"/>
      <c r="AC1028" s="362"/>
      <c r="AD1028" s="352"/>
      <c r="AE1028" s="362"/>
      <c r="AF1028" s="362"/>
      <c r="AG1028" s="362"/>
      <c r="AH1028" s="362"/>
      <c r="AI1028" s="362"/>
      <c r="AJ1028" s="362"/>
      <c r="AK1028" s="362"/>
      <c r="AL1028" s="362"/>
      <c r="AM1028" s="362"/>
      <c r="AN1028" s="362"/>
      <c r="AO1028" s="362"/>
      <c r="AP1028" s="362"/>
      <c r="AQ1028" s="362"/>
      <c r="AR1028" s="362"/>
      <c r="AS1028" s="362"/>
      <c r="AT1028" s="362"/>
    </row>
    <row r="1029" spans="1:46" ht="14.1" customHeight="1">
      <c r="A1029" s="324" t="s">
        <v>17</v>
      </c>
      <c r="B1029" s="351" t="s">
        <v>3795</v>
      </c>
      <c r="C1029" s="324">
        <v>10</v>
      </c>
      <c r="D1029" s="324">
        <v>0.1</v>
      </c>
      <c r="E1029" s="324">
        <v>-9.1</v>
      </c>
      <c r="F1029" s="324">
        <v>0.25</v>
      </c>
      <c r="G1029" s="324">
        <v>50</v>
      </c>
      <c r="H1029" s="324">
        <v>2.1099999999999999E-3</v>
      </c>
      <c r="I1029" s="324">
        <v>2.3500000000000001E-3</v>
      </c>
      <c r="J1029" s="324">
        <v>2.5799999999999998E-3</v>
      </c>
      <c r="K1029" s="324">
        <v>0.88</v>
      </c>
      <c r="L1029" s="324">
        <v>4.16</v>
      </c>
      <c r="M1029" s="324">
        <v>1210</v>
      </c>
      <c r="N1029" s="324">
        <v>3.2</v>
      </c>
      <c r="O1029" s="324">
        <v>2.5</v>
      </c>
      <c r="P1029" s="324">
        <v>2.8</v>
      </c>
      <c r="Q1029" s="324" t="s">
        <v>12</v>
      </c>
      <c r="R1029" s="324">
        <v>-55</v>
      </c>
      <c r="S1029" s="324">
        <v>85</v>
      </c>
      <c r="T1029" s="324">
        <v>1</v>
      </c>
      <c r="V1029" s="378">
        <v>1000</v>
      </c>
      <c r="W1029" s="336">
        <v>0.45</v>
      </c>
      <c r="X1029" s="354"/>
      <c r="Y1029" s="353"/>
      <c r="Z1029" s="353"/>
      <c r="AA1029" s="352">
        <v>1</v>
      </c>
      <c r="AB1029" s="353"/>
      <c r="AC1029" s="353"/>
      <c r="AD1029" s="353"/>
      <c r="AE1029" s="353"/>
      <c r="AF1029" s="353"/>
      <c r="AG1029" s="353"/>
      <c r="AH1029" s="353"/>
      <c r="AI1029" s="353"/>
      <c r="AJ1029" s="353"/>
      <c r="AK1029" s="353"/>
      <c r="AL1029" s="353"/>
      <c r="AM1029" s="353"/>
      <c r="AN1029" s="353"/>
      <c r="AO1029" s="353"/>
      <c r="AP1029" s="353"/>
      <c r="AQ1029" s="353"/>
      <c r="AR1029" s="353"/>
      <c r="AS1029" s="353"/>
      <c r="AT1029" s="353"/>
    </row>
    <row r="1030" spans="1:46" ht="14.1" customHeight="1">
      <c r="A1030" s="324" t="s">
        <v>17</v>
      </c>
      <c r="B1030" s="351" t="s">
        <v>2960</v>
      </c>
      <c r="C1030" s="324">
        <v>10</v>
      </c>
      <c r="D1030" s="324">
        <v>0.2</v>
      </c>
      <c r="E1030" s="324">
        <v>2</v>
      </c>
      <c r="F1030" s="324">
        <v>0.41</v>
      </c>
      <c r="G1030" s="324">
        <v>25</v>
      </c>
      <c r="H1030" s="324">
        <v>2.2000000000000001E-3</v>
      </c>
      <c r="I1030" s="324">
        <v>2.3999999999999998E-3</v>
      </c>
      <c r="J1030" s="324">
        <v>2.5000000000000001E-3</v>
      </c>
      <c r="K1030" s="324">
        <v>1.45</v>
      </c>
      <c r="L1030" s="324">
        <v>3.3</v>
      </c>
      <c r="M1030" s="324">
        <v>1210</v>
      </c>
      <c r="N1030" s="324">
        <v>3.2</v>
      </c>
      <c r="O1030" s="324">
        <v>2.5</v>
      </c>
      <c r="P1030" s="324">
        <v>2.5</v>
      </c>
      <c r="Q1030" s="324" t="s">
        <v>19</v>
      </c>
      <c r="R1030" s="324">
        <v>-55</v>
      </c>
      <c r="S1030" s="324">
        <v>125</v>
      </c>
      <c r="T1030" s="324">
        <v>1</v>
      </c>
      <c r="V1030" s="378">
        <v>1000</v>
      </c>
      <c r="W1030" s="336">
        <v>0.17699999999999999</v>
      </c>
      <c r="X1030" s="354"/>
      <c r="Y1030" s="353"/>
      <c r="Z1030" s="353"/>
      <c r="AA1030" s="352">
        <v>1</v>
      </c>
      <c r="AB1030" s="353"/>
      <c r="AC1030" s="353"/>
      <c r="AD1030" s="353"/>
      <c r="AE1030" s="353"/>
      <c r="AF1030" s="353"/>
      <c r="AG1030" s="353"/>
      <c r="AH1030" s="353"/>
      <c r="AI1030" s="353"/>
      <c r="AJ1030" s="353"/>
      <c r="AK1030" s="353"/>
      <c r="AL1030" s="353"/>
      <c r="AM1030" s="353"/>
      <c r="AN1030" s="353"/>
      <c r="AO1030" s="353"/>
      <c r="AP1030" s="353"/>
      <c r="AQ1030" s="353"/>
      <c r="AR1030" s="353"/>
      <c r="AS1030" s="353"/>
      <c r="AT1030" s="353"/>
    </row>
    <row r="1031" spans="1:46" ht="14.1" customHeight="1">
      <c r="A1031" s="324" t="s">
        <v>17</v>
      </c>
      <c r="B1031" s="351" t="s">
        <v>378</v>
      </c>
      <c r="C1031" s="324">
        <v>10</v>
      </c>
      <c r="D1031" s="324">
        <v>0.1</v>
      </c>
      <c r="E1031" s="324">
        <v>4</v>
      </c>
      <c r="F1031" s="324">
        <v>0.41</v>
      </c>
      <c r="G1031" s="324">
        <v>25</v>
      </c>
      <c r="H1031" s="324">
        <v>2.2000000000000001E-3</v>
      </c>
      <c r="I1031" s="324">
        <v>2.3999999999999998E-3</v>
      </c>
      <c r="J1031" s="324">
        <v>2.5000000000000001E-3</v>
      </c>
      <c r="K1031" s="324">
        <v>1.48</v>
      </c>
      <c r="L1031" s="324">
        <v>2.2000000000000002</v>
      </c>
      <c r="M1031" s="324">
        <v>1210</v>
      </c>
      <c r="N1031" s="324">
        <v>3.2</v>
      </c>
      <c r="O1031" s="324">
        <v>2.5</v>
      </c>
      <c r="P1031" s="324">
        <v>2.5</v>
      </c>
      <c r="Q1031" s="324" t="s">
        <v>19</v>
      </c>
      <c r="R1031" s="324">
        <v>-55</v>
      </c>
      <c r="S1031" s="324">
        <v>125</v>
      </c>
      <c r="T1031" s="324">
        <v>1</v>
      </c>
      <c r="V1031" s="378">
        <v>1000</v>
      </c>
      <c r="W1031" s="336">
        <v>0.17699999999999999</v>
      </c>
      <c r="X1031" s="354"/>
      <c r="Y1031" s="353"/>
      <c r="Z1031" s="353"/>
      <c r="AA1031" s="352">
        <v>1</v>
      </c>
      <c r="AB1031" s="353"/>
      <c r="AC1031" s="353"/>
      <c r="AD1031" s="353"/>
      <c r="AE1031" s="353"/>
      <c r="AF1031" s="353"/>
      <c r="AG1031" s="353"/>
      <c r="AH1031" s="353"/>
      <c r="AI1031" s="353"/>
      <c r="AJ1031" s="353"/>
      <c r="AK1031" s="353"/>
      <c r="AL1031" s="353"/>
      <c r="AM1031" s="353"/>
      <c r="AN1031" s="353"/>
      <c r="AO1031" s="353"/>
      <c r="AP1031" s="353"/>
      <c r="AQ1031" s="353"/>
      <c r="AR1031" s="353"/>
      <c r="AS1031" s="353"/>
      <c r="AT1031" s="353"/>
    </row>
    <row r="1032" spans="1:46" ht="14.1" customHeight="1">
      <c r="A1032" s="324" t="s">
        <v>17</v>
      </c>
      <c r="B1032" s="351" t="s">
        <v>2958</v>
      </c>
      <c r="C1032" s="324">
        <v>10</v>
      </c>
      <c r="D1032" s="324">
        <v>0.2</v>
      </c>
      <c r="E1032" s="324">
        <v>2</v>
      </c>
      <c r="F1032" s="324">
        <v>0.45</v>
      </c>
      <c r="G1032" s="324">
        <v>16</v>
      </c>
      <c r="H1032" s="324">
        <v>2.2000000000000001E-3</v>
      </c>
      <c r="I1032" s="324">
        <v>2.2000000000000001E-3</v>
      </c>
      <c r="J1032" s="324">
        <v>2.2000000000000001E-3</v>
      </c>
      <c r="K1032" s="324">
        <v>1.5</v>
      </c>
      <c r="L1032" s="324">
        <v>3.2</v>
      </c>
      <c r="M1032" s="324">
        <v>1206</v>
      </c>
      <c r="N1032" s="324">
        <v>3.2</v>
      </c>
      <c r="O1032" s="324">
        <v>1.6</v>
      </c>
      <c r="P1032" s="324">
        <v>1.6</v>
      </c>
      <c r="Q1032" s="324" t="s">
        <v>19</v>
      </c>
      <c r="R1032" s="324">
        <v>-55</v>
      </c>
      <c r="S1032" s="324">
        <v>125</v>
      </c>
      <c r="T1032" s="324">
        <v>1</v>
      </c>
      <c r="V1032" s="378">
        <v>2000</v>
      </c>
      <c r="W1032" s="336">
        <v>7.5999999999999998E-2</v>
      </c>
      <c r="X1032" s="354"/>
      <c r="Y1032" s="353"/>
      <c r="Z1032" s="353"/>
      <c r="AA1032" s="352">
        <v>1</v>
      </c>
      <c r="AB1032" s="353"/>
      <c r="AC1032" s="353"/>
      <c r="AD1032" s="353"/>
      <c r="AE1032" s="353"/>
      <c r="AF1032" s="353"/>
      <c r="AG1032" s="353"/>
      <c r="AH1032" s="353"/>
      <c r="AI1032" s="353"/>
      <c r="AJ1032" s="353"/>
      <c r="AK1032" s="353"/>
      <c r="AL1032" s="353"/>
      <c r="AM1032" s="353"/>
      <c r="AN1032" s="353"/>
      <c r="AO1032" s="353"/>
      <c r="AP1032" s="353"/>
      <c r="AQ1032" s="353"/>
      <c r="AR1032" s="353"/>
      <c r="AS1032" s="353"/>
      <c r="AT1032" s="353"/>
    </row>
    <row r="1033" spans="1:46" ht="14.1" customHeight="1">
      <c r="A1033" s="324" t="s">
        <v>17</v>
      </c>
      <c r="B1033" s="351" t="s">
        <v>3793</v>
      </c>
      <c r="C1033" s="324">
        <v>10</v>
      </c>
      <c r="D1033" s="324">
        <v>0.1</v>
      </c>
      <c r="E1033" s="324">
        <v>-1.8</v>
      </c>
      <c r="F1033" s="324">
        <v>0.2</v>
      </c>
      <c r="G1033" s="324">
        <v>35</v>
      </c>
      <c r="H1033" s="324">
        <v>2.3E-3</v>
      </c>
      <c r="I1033" s="324">
        <v>2.1800000000000001E-3</v>
      </c>
      <c r="J1033" s="324">
        <v>2.5100000000000001E-3</v>
      </c>
      <c r="K1033" s="324">
        <v>0.89</v>
      </c>
      <c r="L1033" s="324">
        <v>4.04</v>
      </c>
      <c r="M1033" s="324">
        <v>1206</v>
      </c>
      <c r="N1033" s="324">
        <v>3.2</v>
      </c>
      <c r="O1033" s="324">
        <v>1.6</v>
      </c>
      <c r="P1033" s="324">
        <v>1.8</v>
      </c>
      <c r="Q1033" s="324" t="s">
        <v>19</v>
      </c>
      <c r="R1033" s="324">
        <v>-55</v>
      </c>
      <c r="S1033" s="324">
        <v>125</v>
      </c>
      <c r="T1033" s="324">
        <v>1</v>
      </c>
      <c r="V1033" s="378">
        <v>2000</v>
      </c>
      <c r="W1033" s="336">
        <v>0.17599999999999999</v>
      </c>
      <c r="X1033" s="354"/>
      <c r="Y1033" s="353"/>
      <c r="Z1033" s="353"/>
      <c r="AA1033" s="352">
        <v>1</v>
      </c>
      <c r="AB1033" s="353"/>
      <c r="AC1033" s="353"/>
      <c r="AD1033" s="353"/>
      <c r="AE1033" s="353"/>
      <c r="AF1033" s="353"/>
      <c r="AG1033" s="353"/>
      <c r="AH1033" s="353"/>
      <c r="AI1033" s="353"/>
      <c r="AJ1033" s="353"/>
      <c r="AK1033" s="353"/>
      <c r="AL1033" s="353"/>
      <c r="AM1033" s="353"/>
      <c r="AN1033" s="353"/>
      <c r="AO1033" s="353"/>
      <c r="AP1033" s="353"/>
      <c r="AQ1033" s="353"/>
      <c r="AR1033" s="353"/>
      <c r="AS1033" s="353"/>
      <c r="AT1033" s="353"/>
    </row>
    <row r="1034" spans="1:46" ht="14.1" customHeight="1">
      <c r="A1034" s="324" t="s">
        <v>17</v>
      </c>
      <c r="B1034" s="351" t="s">
        <v>69</v>
      </c>
      <c r="C1034" s="324">
        <v>10</v>
      </c>
      <c r="D1034" s="324">
        <v>0.1</v>
      </c>
      <c r="E1034" s="324">
        <v>1</v>
      </c>
      <c r="F1034" s="324">
        <v>0.6</v>
      </c>
      <c r="G1034" s="324">
        <v>10</v>
      </c>
      <c r="H1034" s="324">
        <v>2.5000000000000001E-3</v>
      </c>
      <c r="I1034" s="324">
        <v>2.5000000000000001E-3</v>
      </c>
      <c r="J1034" s="324">
        <v>2.7000000000000001E-3</v>
      </c>
      <c r="K1034" s="324">
        <v>1.5</v>
      </c>
      <c r="L1034" s="324">
        <v>3</v>
      </c>
      <c r="M1034" s="324">
        <v>1206</v>
      </c>
      <c r="N1034" s="324">
        <v>3.2</v>
      </c>
      <c r="O1034" s="324">
        <v>1.6</v>
      </c>
      <c r="P1034" s="324">
        <v>1.6</v>
      </c>
      <c r="Q1034" s="324" t="s">
        <v>12</v>
      </c>
      <c r="R1034" s="324">
        <v>-55</v>
      </c>
      <c r="S1034" s="324">
        <v>85</v>
      </c>
      <c r="T1034" s="324">
        <v>1</v>
      </c>
      <c r="V1034" s="378">
        <v>2000</v>
      </c>
      <c r="W1034" s="336">
        <v>0.06</v>
      </c>
      <c r="X1034" s="354"/>
      <c r="Y1034" s="353"/>
      <c r="Z1034" s="353"/>
      <c r="AA1034" s="352">
        <v>1</v>
      </c>
      <c r="AB1034" s="353"/>
      <c r="AC1034" s="353"/>
      <c r="AD1034" s="353"/>
      <c r="AE1034" s="353"/>
      <c r="AF1034" s="353"/>
      <c r="AG1034" s="353"/>
      <c r="AH1034" s="353"/>
      <c r="AI1034" s="353"/>
      <c r="AJ1034" s="353"/>
      <c r="AK1034" s="353"/>
      <c r="AL1034" s="353"/>
      <c r="AM1034" s="353"/>
      <c r="AN1034" s="353"/>
      <c r="AO1034" s="353"/>
      <c r="AP1034" s="353"/>
      <c r="AQ1034" s="353"/>
      <c r="AR1034" s="353"/>
      <c r="AS1034" s="353"/>
      <c r="AT1034" s="353"/>
    </row>
    <row r="1035" spans="1:46" ht="14.1" customHeight="1">
      <c r="A1035" s="324" t="s">
        <v>17</v>
      </c>
      <c r="B1035" s="351" t="s">
        <v>379</v>
      </c>
      <c r="C1035" s="324">
        <v>10</v>
      </c>
      <c r="D1035" s="324">
        <v>0.2</v>
      </c>
      <c r="E1035" s="324">
        <v>2.5</v>
      </c>
      <c r="F1035" s="324">
        <v>0.38</v>
      </c>
      <c r="G1035" s="324">
        <v>16</v>
      </c>
      <c r="H1035" s="324">
        <v>2.7000000000000001E-3</v>
      </c>
      <c r="I1035" s="324">
        <v>2.7000000000000001E-3</v>
      </c>
      <c r="J1035" s="324">
        <v>2.5999999999999999E-3</v>
      </c>
      <c r="K1035" s="324">
        <v>1.33</v>
      </c>
      <c r="L1035" s="324">
        <v>4.3</v>
      </c>
      <c r="M1035" s="324">
        <v>1210</v>
      </c>
      <c r="N1035" s="324">
        <v>3.2</v>
      </c>
      <c r="O1035" s="324">
        <v>2.5</v>
      </c>
      <c r="P1035" s="324">
        <v>2</v>
      </c>
      <c r="Q1035" s="324" t="s">
        <v>19</v>
      </c>
      <c r="R1035" s="324">
        <v>-55</v>
      </c>
      <c r="S1035" s="324">
        <v>125</v>
      </c>
      <c r="T1035" s="324">
        <v>1</v>
      </c>
      <c r="V1035" s="378">
        <v>1000</v>
      </c>
      <c r="W1035" s="336">
        <v>0.12239999999999999</v>
      </c>
      <c r="X1035" s="354"/>
      <c r="Y1035" s="353"/>
      <c r="Z1035" s="353"/>
      <c r="AA1035" s="352">
        <v>1</v>
      </c>
      <c r="AB1035" s="353"/>
      <c r="AC1035" s="353"/>
      <c r="AD1035" s="353"/>
      <c r="AE1035" s="353"/>
      <c r="AF1035" s="353"/>
      <c r="AG1035" s="353"/>
      <c r="AH1035" s="353"/>
      <c r="AI1035" s="353"/>
      <c r="AJ1035" s="353"/>
      <c r="AK1035" s="353"/>
      <c r="AL1035" s="353"/>
      <c r="AM1035" s="353"/>
      <c r="AN1035" s="353"/>
      <c r="AO1035" s="353"/>
      <c r="AP1035" s="353"/>
      <c r="AQ1035" s="353"/>
      <c r="AR1035" s="353"/>
      <c r="AS1035" s="353"/>
      <c r="AT1035" s="353"/>
    </row>
    <row r="1036" spans="1:46" ht="14.1" customHeight="1">
      <c r="A1036" s="324" t="s">
        <v>17</v>
      </c>
      <c r="B1036" s="351" t="s">
        <v>3790</v>
      </c>
      <c r="C1036" s="324">
        <v>10</v>
      </c>
      <c r="D1036" s="324">
        <v>0.2</v>
      </c>
      <c r="E1036" s="324">
        <v>-35.799999999999997</v>
      </c>
      <c r="F1036" s="324">
        <v>0.05</v>
      </c>
      <c r="G1036" s="324">
        <v>35</v>
      </c>
      <c r="H1036" s="324">
        <v>2.81E-3</v>
      </c>
      <c r="I1036" s="324">
        <v>5.96E-3</v>
      </c>
      <c r="J1036" s="324">
        <v>8.5100000000000002E-3</v>
      </c>
      <c r="K1036" s="324">
        <v>0.54</v>
      </c>
      <c r="L1036" s="324">
        <v>3.25</v>
      </c>
      <c r="M1036" s="324">
        <v>805</v>
      </c>
      <c r="N1036" s="324">
        <v>2</v>
      </c>
      <c r="O1036" s="324">
        <v>1.25</v>
      </c>
      <c r="P1036" s="324">
        <v>1.25</v>
      </c>
      <c r="Q1036" s="324" t="s">
        <v>12</v>
      </c>
      <c r="R1036" s="324">
        <v>-55</v>
      </c>
      <c r="S1036" s="324">
        <v>85</v>
      </c>
      <c r="T1036" s="324">
        <v>1</v>
      </c>
      <c r="V1036" s="378">
        <v>2000</v>
      </c>
      <c r="W1036" s="336">
        <v>0.16</v>
      </c>
      <c r="X1036" s="354"/>
      <c r="Y1036" s="353"/>
      <c r="Z1036" s="353"/>
      <c r="AA1036" s="352">
        <v>1</v>
      </c>
      <c r="AB1036" s="353"/>
      <c r="AC1036" s="353"/>
      <c r="AD1036" s="353"/>
      <c r="AE1036" s="353"/>
      <c r="AF1036" s="353"/>
      <c r="AG1036" s="353"/>
      <c r="AH1036" s="353"/>
      <c r="AI1036" s="353"/>
      <c r="AJ1036" s="353"/>
      <c r="AK1036" s="353"/>
      <c r="AL1036" s="353"/>
      <c r="AM1036" s="353"/>
      <c r="AN1036" s="353"/>
      <c r="AO1036" s="353"/>
      <c r="AP1036" s="353"/>
      <c r="AQ1036" s="353"/>
      <c r="AR1036" s="353"/>
      <c r="AS1036" s="353"/>
      <c r="AT1036" s="353"/>
    </row>
    <row r="1037" spans="1:46" ht="14.1" customHeight="1">
      <c r="A1037" s="324" t="s">
        <v>17</v>
      </c>
      <c r="B1037" s="351" t="s">
        <v>2956</v>
      </c>
      <c r="C1037" s="324">
        <v>10</v>
      </c>
      <c r="D1037" s="324">
        <v>0.2</v>
      </c>
      <c r="E1037" s="324">
        <v>1</v>
      </c>
      <c r="F1037" s="324">
        <v>0.56000000000000005</v>
      </c>
      <c r="G1037" s="324">
        <v>6.3</v>
      </c>
      <c r="H1037" s="324">
        <v>2.8999999999999998E-3</v>
      </c>
      <c r="I1037" s="324">
        <v>2.8999999999999998E-3</v>
      </c>
      <c r="J1037" s="324">
        <v>3.0000000000000001E-3</v>
      </c>
      <c r="K1037" s="324">
        <v>0.9</v>
      </c>
      <c r="L1037" s="324">
        <v>3.2</v>
      </c>
      <c r="M1037" s="359">
        <v>805</v>
      </c>
      <c r="N1037" s="324">
        <v>2</v>
      </c>
      <c r="O1037" s="324">
        <v>1.25</v>
      </c>
      <c r="P1037" s="324">
        <v>1.25</v>
      </c>
      <c r="Q1037" s="324" t="s">
        <v>12</v>
      </c>
      <c r="R1037" s="324">
        <v>-55</v>
      </c>
      <c r="S1037" s="324">
        <v>85</v>
      </c>
      <c r="T1037" s="324">
        <v>1</v>
      </c>
      <c r="V1037" s="378">
        <v>4000</v>
      </c>
      <c r="W1037" s="336">
        <v>4.5999999999999999E-2</v>
      </c>
      <c r="X1037" s="354"/>
      <c r="Y1037" s="353"/>
      <c r="Z1037" s="353"/>
      <c r="AA1037" s="352">
        <v>1</v>
      </c>
      <c r="AB1037" s="353"/>
      <c r="AC1037" s="353"/>
      <c r="AD1037" s="353"/>
      <c r="AE1037" s="353"/>
      <c r="AF1037" s="353"/>
      <c r="AG1037" s="353"/>
      <c r="AH1037" s="353"/>
      <c r="AI1037" s="353"/>
      <c r="AJ1037" s="353"/>
      <c r="AK1037" s="353"/>
      <c r="AL1037" s="353"/>
      <c r="AM1037" s="353"/>
      <c r="AN1037" s="353"/>
      <c r="AO1037" s="353"/>
      <c r="AP1037" s="353"/>
      <c r="AQ1037" s="353"/>
      <c r="AR1037" s="353"/>
      <c r="AS1037" s="353"/>
      <c r="AT1037" s="353"/>
    </row>
    <row r="1038" spans="1:46" ht="14.1" customHeight="1">
      <c r="A1038" s="324" t="s">
        <v>17</v>
      </c>
      <c r="B1038" s="351" t="s">
        <v>3519</v>
      </c>
      <c r="C1038" s="324">
        <v>10</v>
      </c>
      <c r="D1038" s="324">
        <v>0.2</v>
      </c>
      <c r="E1038" s="324">
        <v>-5</v>
      </c>
      <c r="F1038" s="324">
        <v>0.1</v>
      </c>
      <c r="G1038" s="324">
        <v>35</v>
      </c>
      <c r="H1038" s="324">
        <v>3.2000000000000002E-3</v>
      </c>
      <c r="I1038" s="324">
        <v>2.1700000000000001E-3</v>
      </c>
      <c r="J1038" s="324">
        <v>2.3999999999999998E-3</v>
      </c>
      <c r="K1038" s="324">
        <v>1.7</v>
      </c>
      <c r="L1038" s="324">
        <v>3</v>
      </c>
      <c r="M1038" s="324">
        <v>1206</v>
      </c>
      <c r="N1038" s="324">
        <v>3.2</v>
      </c>
      <c r="O1038" s="324">
        <v>1.6</v>
      </c>
      <c r="P1038" s="324">
        <v>1.6</v>
      </c>
      <c r="Q1038" s="324" t="s">
        <v>19</v>
      </c>
      <c r="R1038" s="324">
        <v>-55</v>
      </c>
      <c r="S1038" s="324">
        <v>125</v>
      </c>
      <c r="T1038" s="324">
        <v>1</v>
      </c>
      <c r="V1038" s="378">
        <v>2000</v>
      </c>
      <c r="W1038" s="336">
        <v>0.17599999999999999</v>
      </c>
      <c r="X1038" s="354"/>
      <c r="Y1038" s="353"/>
      <c r="Z1038" s="353"/>
      <c r="AA1038" s="352">
        <v>1</v>
      </c>
      <c r="AB1038" s="353"/>
      <c r="AC1038" s="353"/>
      <c r="AD1038" s="353"/>
      <c r="AE1038" s="353"/>
      <c r="AF1038" s="353"/>
      <c r="AG1038" s="353"/>
      <c r="AH1038" s="353"/>
      <c r="AI1038" s="353"/>
      <c r="AJ1038" s="353"/>
      <c r="AK1038" s="353"/>
      <c r="AL1038" s="353"/>
      <c r="AM1038" s="353"/>
      <c r="AN1038" s="353"/>
      <c r="AO1038" s="353"/>
      <c r="AP1038" s="353"/>
      <c r="AQ1038" s="353"/>
      <c r="AR1038" s="353"/>
      <c r="AS1038" s="353"/>
      <c r="AT1038" s="353"/>
    </row>
    <row r="1039" spans="1:46" ht="14.1" customHeight="1">
      <c r="A1039" s="324" t="s">
        <v>17</v>
      </c>
      <c r="B1039" s="351" t="s">
        <v>3520</v>
      </c>
      <c r="C1039" s="324">
        <v>10</v>
      </c>
      <c r="D1039" s="324">
        <v>0.1</v>
      </c>
      <c r="E1039" s="324">
        <v>-70</v>
      </c>
      <c r="F1039" s="324">
        <v>0.1</v>
      </c>
      <c r="G1039" s="324">
        <v>50</v>
      </c>
      <c r="H1039" s="324">
        <v>3.2000000000000002E-3</v>
      </c>
      <c r="I1039" s="324">
        <v>2E-3</v>
      </c>
      <c r="J1039" s="324">
        <v>2.2000000000000001E-3</v>
      </c>
      <c r="K1039" s="324">
        <v>1.7</v>
      </c>
      <c r="L1039" s="324">
        <v>3</v>
      </c>
      <c r="M1039" s="324">
        <v>1206</v>
      </c>
      <c r="N1039" s="324">
        <v>3.2</v>
      </c>
      <c r="O1039" s="324">
        <v>1.6</v>
      </c>
      <c r="P1039" s="324">
        <v>1.6</v>
      </c>
      <c r="Q1039" s="324" t="s">
        <v>12</v>
      </c>
      <c r="R1039" s="324">
        <v>-55</v>
      </c>
      <c r="S1039" s="324">
        <v>85</v>
      </c>
      <c r="T1039" s="324">
        <v>1</v>
      </c>
      <c r="V1039" s="378">
        <v>2000</v>
      </c>
      <c r="W1039" s="336">
        <v>0.26100000000000001</v>
      </c>
      <c r="X1039" s="354"/>
      <c r="Y1039" s="353"/>
      <c r="Z1039" s="353"/>
      <c r="AA1039" s="352">
        <v>1</v>
      </c>
      <c r="AB1039" s="353"/>
      <c r="AC1039" s="353"/>
      <c r="AD1039" s="353"/>
      <c r="AE1039" s="353"/>
      <c r="AF1039" s="353"/>
      <c r="AG1039" s="353"/>
      <c r="AH1039" s="353"/>
      <c r="AI1039" s="353"/>
      <c r="AJ1039" s="353"/>
      <c r="AK1039" s="353"/>
      <c r="AL1039" s="353"/>
      <c r="AM1039" s="353"/>
      <c r="AN1039" s="353"/>
      <c r="AO1039" s="353"/>
      <c r="AP1039" s="353"/>
      <c r="AQ1039" s="353"/>
      <c r="AR1039" s="353"/>
      <c r="AS1039" s="353"/>
      <c r="AT1039" s="353"/>
    </row>
    <row r="1040" spans="1:46" ht="14.1" customHeight="1">
      <c r="A1040" s="324" t="s">
        <v>17</v>
      </c>
      <c r="B1040" s="351" t="s">
        <v>2957</v>
      </c>
      <c r="C1040" s="324">
        <v>10</v>
      </c>
      <c r="D1040" s="324">
        <v>0.2</v>
      </c>
      <c r="E1040" s="324">
        <v>0</v>
      </c>
      <c r="F1040" s="324">
        <v>0.31</v>
      </c>
      <c r="G1040" s="324">
        <v>16</v>
      </c>
      <c r="H1040" s="324">
        <v>3.5000000000000001E-3</v>
      </c>
      <c r="I1040" s="324">
        <v>3.8999999999999998E-3</v>
      </c>
      <c r="J1040" s="324">
        <v>4.1999999999999997E-3</v>
      </c>
      <c r="K1040" s="324">
        <v>1.6</v>
      </c>
      <c r="L1040" s="324">
        <v>3.2</v>
      </c>
      <c r="M1040" s="324">
        <v>1206</v>
      </c>
      <c r="N1040" s="324">
        <v>3.2</v>
      </c>
      <c r="O1040" s="324">
        <v>1.6</v>
      </c>
      <c r="P1040" s="324">
        <v>1.6</v>
      </c>
      <c r="Q1040" s="324" t="s">
        <v>12</v>
      </c>
      <c r="R1040" s="324">
        <v>-55</v>
      </c>
      <c r="S1040" s="324">
        <v>85</v>
      </c>
      <c r="T1040" s="324">
        <v>1</v>
      </c>
      <c r="V1040" s="378">
        <v>2000</v>
      </c>
      <c r="W1040" s="336">
        <v>0.06</v>
      </c>
      <c r="X1040" s="354"/>
      <c r="Y1040" s="353"/>
      <c r="Z1040" s="353"/>
      <c r="AA1040" s="352">
        <v>1</v>
      </c>
      <c r="AB1040" s="353"/>
      <c r="AC1040" s="353"/>
      <c r="AD1040" s="353"/>
      <c r="AE1040" s="353"/>
      <c r="AF1040" s="353"/>
      <c r="AG1040" s="353"/>
      <c r="AH1040" s="353"/>
      <c r="AI1040" s="353"/>
      <c r="AJ1040" s="353"/>
      <c r="AK1040" s="353"/>
      <c r="AL1040" s="353"/>
      <c r="AM1040" s="353"/>
      <c r="AN1040" s="353"/>
      <c r="AO1040" s="353"/>
      <c r="AP1040" s="353"/>
      <c r="AQ1040" s="353"/>
      <c r="AR1040" s="353"/>
      <c r="AS1040" s="353"/>
      <c r="AT1040" s="353"/>
    </row>
    <row r="1041" spans="1:46" ht="14.1" customHeight="1">
      <c r="A1041" s="324" t="s">
        <v>17</v>
      </c>
      <c r="B1041" s="351" t="s">
        <v>3791</v>
      </c>
      <c r="C1041" s="324">
        <v>10</v>
      </c>
      <c r="D1041" s="324">
        <v>0.1</v>
      </c>
      <c r="E1041" s="324">
        <v>-47.2</v>
      </c>
      <c r="F1041" s="324">
        <v>0.04</v>
      </c>
      <c r="G1041" s="324">
        <v>35</v>
      </c>
      <c r="H1041" s="324">
        <v>4.1999999999999997E-3</v>
      </c>
      <c r="I1041" s="324">
        <v>6.3299999999999997E-3</v>
      </c>
      <c r="J1041" s="324">
        <v>8.3499999999999998E-3</v>
      </c>
      <c r="K1041" s="324">
        <v>0.62</v>
      </c>
      <c r="L1041" s="324">
        <v>2.68</v>
      </c>
      <c r="M1041" s="324">
        <v>805</v>
      </c>
      <c r="N1041" s="324">
        <v>2</v>
      </c>
      <c r="O1041" s="324">
        <v>1.25</v>
      </c>
      <c r="P1041" s="324">
        <v>1</v>
      </c>
      <c r="Q1041" s="324" t="s">
        <v>12</v>
      </c>
      <c r="R1041" s="324">
        <v>-55</v>
      </c>
      <c r="S1041" s="324">
        <v>85</v>
      </c>
      <c r="T1041" s="324">
        <v>1</v>
      </c>
      <c r="V1041" s="378">
        <v>4000</v>
      </c>
      <c r="W1041" s="336">
        <v>0.15</v>
      </c>
      <c r="X1041" s="354"/>
      <c r="Y1041" s="353"/>
      <c r="Z1041" s="353"/>
      <c r="AA1041" s="352">
        <v>1</v>
      </c>
      <c r="AB1041" s="353"/>
      <c r="AC1041" s="353"/>
      <c r="AD1041" s="353"/>
      <c r="AE1041" s="353"/>
      <c r="AF1041" s="353"/>
      <c r="AG1041" s="353"/>
      <c r="AH1041" s="353"/>
      <c r="AI1041" s="353"/>
      <c r="AJ1041" s="353"/>
      <c r="AK1041" s="353"/>
      <c r="AL1041" s="353"/>
      <c r="AM1041" s="353"/>
      <c r="AN1041" s="353"/>
      <c r="AO1041" s="353"/>
      <c r="AP1041" s="353"/>
      <c r="AQ1041" s="353"/>
      <c r="AR1041" s="353"/>
      <c r="AS1041" s="353"/>
      <c r="AT1041" s="353"/>
    </row>
    <row r="1042" spans="1:46" ht="14.1" customHeight="1">
      <c r="A1042" s="324" t="s">
        <v>17</v>
      </c>
      <c r="B1042" s="351" t="s">
        <v>3794</v>
      </c>
      <c r="C1042" s="324">
        <v>10</v>
      </c>
      <c r="D1042" s="324">
        <v>0.1</v>
      </c>
      <c r="E1042" s="324">
        <v>-91.2</v>
      </c>
      <c r="F1042" s="324">
        <v>0.1</v>
      </c>
      <c r="G1042" s="324">
        <v>50</v>
      </c>
      <c r="H1042" s="324">
        <v>4.2599999999999999E-3</v>
      </c>
      <c r="I1042" s="324">
        <v>5.6299999999999996E-3</v>
      </c>
      <c r="J1042" s="324">
        <v>6.8700000000000002E-3</v>
      </c>
      <c r="K1042" s="324">
        <v>0.9</v>
      </c>
      <c r="L1042" s="324">
        <v>4.04</v>
      </c>
      <c r="M1042" s="324">
        <v>1206</v>
      </c>
      <c r="N1042" s="324">
        <v>3.2</v>
      </c>
      <c r="O1042" s="324">
        <v>1.6</v>
      </c>
      <c r="P1042" s="324">
        <v>1.6</v>
      </c>
      <c r="Q1042" s="324" t="s">
        <v>12</v>
      </c>
      <c r="R1042" s="324">
        <v>-55</v>
      </c>
      <c r="S1042" s="324">
        <v>85</v>
      </c>
      <c r="T1042" s="324">
        <v>1</v>
      </c>
      <c r="V1042" s="378">
        <v>2000</v>
      </c>
      <c r="W1042" s="336">
        <v>0.26</v>
      </c>
      <c r="X1042" s="354"/>
      <c r="Y1042" s="353"/>
      <c r="Z1042" s="353"/>
      <c r="AA1042" s="352">
        <v>1</v>
      </c>
      <c r="AB1042" s="353"/>
      <c r="AC1042" s="353"/>
      <c r="AD1042" s="353"/>
      <c r="AE1042" s="353"/>
      <c r="AF1042" s="353"/>
      <c r="AG1042" s="353"/>
      <c r="AH1042" s="353"/>
      <c r="AI1042" s="353"/>
      <c r="AJ1042" s="353"/>
      <c r="AK1042" s="353"/>
      <c r="AL1042" s="353"/>
      <c r="AM1042" s="353"/>
      <c r="AN1042" s="353"/>
      <c r="AO1042" s="353"/>
      <c r="AP1042" s="353"/>
      <c r="AQ1042" s="353"/>
      <c r="AR1042" s="353"/>
      <c r="AS1042" s="353"/>
      <c r="AT1042" s="353"/>
    </row>
    <row r="1043" spans="1:46" ht="14.1" customHeight="1">
      <c r="A1043" s="324" t="s">
        <v>17</v>
      </c>
      <c r="B1043" s="351" t="s">
        <v>3792</v>
      </c>
      <c r="C1043" s="324">
        <v>10</v>
      </c>
      <c r="D1043" s="324">
        <v>0.1</v>
      </c>
      <c r="E1043" s="324">
        <v>-1.8</v>
      </c>
      <c r="F1043" s="324">
        <v>0.2</v>
      </c>
      <c r="G1043" s="324">
        <v>35</v>
      </c>
      <c r="H1043" s="324">
        <v>4.2599999999999999E-3</v>
      </c>
      <c r="I1043" s="324">
        <v>5.6299999999999996E-3</v>
      </c>
      <c r="J1043" s="324">
        <v>6.8700000000000002E-3</v>
      </c>
      <c r="K1043" s="324">
        <v>0.98</v>
      </c>
      <c r="L1043" s="324">
        <v>4.04</v>
      </c>
      <c r="M1043" s="324">
        <v>1206</v>
      </c>
      <c r="N1043" s="324">
        <v>3.2</v>
      </c>
      <c r="O1043" s="324">
        <v>1.6</v>
      </c>
      <c r="P1043" s="324">
        <v>1.6</v>
      </c>
      <c r="Q1043" s="324" t="s">
        <v>12</v>
      </c>
      <c r="R1043" s="324">
        <v>-55</v>
      </c>
      <c r="S1043" s="324">
        <v>85</v>
      </c>
      <c r="T1043" s="324">
        <v>1</v>
      </c>
      <c r="V1043" s="378">
        <v>2000</v>
      </c>
      <c r="W1043" s="336">
        <v>0.17599999999999999</v>
      </c>
      <c r="X1043" s="354"/>
      <c r="Y1043" s="353"/>
      <c r="Z1043" s="353"/>
      <c r="AA1043" s="352">
        <v>1</v>
      </c>
      <c r="AB1043" s="353"/>
      <c r="AC1043" s="353"/>
      <c r="AD1043" s="353"/>
      <c r="AE1043" s="353"/>
      <c r="AF1043" s="353"/>
      <c r="AG1043" s="353"/>
      <c r="AH1043" s="353"/>
      <c r="AI1043" s="353"/>
      <c r="AJ1043" s="353"/>
      <c r="AK1043" s="353"/>
      <c r="AL1043" s="353"/>
      <c r="AM1043" s="353"/>
      <c r="AN1043" s="353"/>
      <c r="AO1043" s="353"/>
      <c r="AP1043" s="353"/>
      <c r="AQ1043" s="353"/>
      <c r="AR1043" s="353"/>
      <c r="AS1043" s="353"/>
      <c r="AT1043" s="353"/>
    </row>
    <row r="1044" spans="1:46" ht="14.1" customHeight="1">
      <c r="A1044" s="324" t="s">
        <v>17</v>
      </c>
      <c r="B1044" s="351" t="s">
        <v>2949</v>
      </c>
      <c r="C1044" s="324">
        <v>10</v>
      </c>
      <c r="D1044" s="324">
        <v>0.2</v>
      </c>
      <c r="E1044" s="324">
        <v>-2</v>
      </c>
      <c r="F1044" s="324">
        <v>0.18</v>
      </c>
      <c r="G1044" s="324">
        <v>6.3</v>
      </c>
      <c r="H1044" s="324">
        <v>5.1999999999999998E-3</v>
      </c>
      <c r="I1044" s="324">
        <v>4.7000000000000002E-3</v>
      </c>
      <c r="J1044" s="324">
        <v>4.5999999999999999E-3</v>
      </c>
      <c r="K1044" s="324">
        <v>0.56999999999999995</v>
      </c>
      <c r="L1044" s="324">
        <v>2.2999999999999998</v>
      </c>
      <c r="M1044" s="359">
        <v>603</v>
      </c>
      <c r="N1044" s="324">
        <v>1.6</v>
      </c>
      <c r="O1044" s="324">
        <v>0.8</v>
      </c>
      <c r="P1044" s="324">
        <v>0.8</v>
      </c>
      <c r="Q1044" s="324" t="s">
        <v>12</v>
      </c>
      <c r="R1044" s="324">
        <v>-55</v>
      </c>
      <c r="S1044" s="324">
        <v>85</v>
      </c>
      <c r="T1044" s="324">
        <v>1</v>
      </c>
      <c r="V1044" s="378">
        <v>4000</v>
      </c>
      <c r="W1044" s="336">
        <v>6.0999999999999999E-2</v>
      </c>
      <c r="X1044" s="354"/>
      <c r="Y1044" s="353"/>
      <c r="Z1044" s="353"/>
      <c r="AA1044" s="352">
        <v>1</v>
      </c>
      <c r="AB1044" s="353"/>
      <c r="AC1044" s="353"/>
      <c r="AD1044" s="353"/>
      <c r="AE1044" s="353"/>
      <c r="AF1044" s="353"/>
      <c r="AG1044" s="353"/>
      <c r="AH1044" s="353"/>
      <c r="AI1044" s="353"/>
      <c r="AJ1044" s="353"/>
      <c r="AK1044" s="353"/>
      <c r="AL1044" s="353"/>
      <c r="AM1044" s="353"/>
      <c r="AN1044" s="353"/>
      <c r="AO1044" s="353"/>
      <c r="AP1044" s="353"/>
      <c r="AQ1044" s="353"/>
      <c r="AR1044" s="353"/>
      <c r="AS1044" s="353"/>
      <c r="AT1044" s="353"/>
    </row>
    <row r="1045" spans="1:46" ht="14.1" customHeight="1">
      <c r="A1045" s="324" t="s">
        <v>17</v>
      </c>
      <c r="B1045" s="351" t="s">
        <v>369</v>
      </c>
      <c r="C1045" s="324">
        <v>10</v>
      </c>
      <c r="D1045" s="324">
        <v>0.2</v>
      </c>
      <c r="E1045" s="324">
        <v>0.5</v>
      </c>
      <c r="F1045" s="324">
        <v>0.47</v>
      </c>
      <c r="G1045" s="324">
        <v>6.3</v>
      </c>
      <c r="H1045" s="324">
        <v>1.2999999999999999E-2</v>
      </c>
      <c r="I1045" s="324">
        <v>1.0999999999999999E-2</v>
      </c>
      <c r="J1045" s="324">
        <v>7.0000000000000001E-3</v>
      </c>
      <c r="K1045" s="324">
        <v>0.5</v>
      </c>
      <c r="L1045" s="324">
        <v>2</v>
      </c>
      <c r="M1045" s="359">
        <v>603</v>
      </c>
      <c r="N1045" s="324">
        <v>1.6</v>
      </c>
      <c r="O1045" s="324">
        <v>0.8</v>
      </c>
      <c r="P1045" s="324">
        <v>0.8</v>
      </c>
      <c r="Q1045" s="324" t="s">
        <v>12</v>
      </c>
      <c r="R1045" s="324">
        <v>-55</v>
      </c>
      <c r="S1045" s="324">
        <v>85</v>
      </c>
      <c r="T1045" s="324">
        <v>1</v>
      </c>
      <c r="V1045" s="378">
        <v>4000</v>
      </c>
      <c r="W1045" s="336">
        <v>6.0999999999999999E-2</v>
      </c>
      <c r="X1045" s="354"/>
      <c r="Y1045" s="353"/>
      <c r="Z1045" s="353"/>
      <c r="AA1045" s="352">
        <v>1</v>
      </c>
      <c r="AB1045" s="353"/>
      <c r="AC1045" s="353"/>
      <c r="AD1045" s="353"/>
      <c r="AE1045" s="353"/>
      <c r="AF1045" s="353"/>
      <c r="AG1045" s="353"/>
      <c r="AH1045" s="353"/>
      <c r="AI1045" s="353"/>
      <c r="AJ1045" s="353"/>
      <c r="AK1045" s="353"/>
      <c r="AL1045" s="353"/>
      <c r="AM1045" s="353"/>
      <c r="AN1045" s="353"/>
      <c r="AO1045" s="353"/>
      <c r="AP1045" s="353"/>
      <c r="AQ1045" s="353"/>
      <c r="AR1045" s="353"/>
      <c r="AS1045" s="353"/>
      <c r="AT1045" s="353"/>
    </row>
    <row r="1046" spans="1:46" ht="14.1" customHeight="1">
      <c r="A1046" s="324" t="s">
        <v>17</v>
      </c>
      <c r="B1046" s="351" t="s">
        <v>3796</v>
      </c>
      <c r="C1046" s="324">
        <v>15</v>
      </c>
      <c r="D1046" s="324">
        <v>0.2</v>
      </c>
      <c r="E1046" s="324">
        <v>-26.1</v>
      </c>
      <c r="F1046" s="324">
        <v>7.0000000000000007E-2</v>
      </c>
      <c r="G1046" s="324">
        <v>35</v>
      </c>
      <c r="H1046" s="324">
        <v>2.5699999999999998E-3</v>
      </c>
      <c r="I1046" s="324">
        <v>2.5200000000000001E-3</v>
      </c>
      <c r="J1046" s="324">
        <v>2.6700000000000001E-3</v>
      </c>
      <c r="K1046" s="324">
        <v>1</v>
      </c>
      <c r="L1046" s="324">
        <v>3.74</v>
      </c>
      <c r="M1046" s="324">
        <v>1206</v>
      </c>
      <c r="N1046" s="324">
        <v>3.2</v>
      </c>
      <c r="O1046" s="324">
        <v>1.6</v>
      </c>
      <c r="P1046" s="324">
        <v>1.8</v>
      </c>
      <c r="Q1046" s="324" t="s">
        <v>12</v>
      </c>
      <c r="R1046" s="324">
        <v>-55</v>
      </c>
      <c r="S1046" s="324">
        <v>85</v>
      </c>
      <c r="T1046" s="324">
        <v>1</v>
      </c>
      <c r="V1046" s="378">
        <v>2000</v>
      </c>
      <c r="W1046" s="336">
        <v>0.33300000000000002</v>
      </c>
      <c r="X1046" s="354"/>
      <c r="Y1046" s="353"/>
      <c r="Z1046" s="353"/>
      <c r="AA1046" s="352">
        <v>1</v>
      </c>
      <c r="AB1046" s="353"/>
      <c r="AC1046" s="353"/>
      <c r="AD1046" s="353"/>
      <c r="AE1046" s="353"/>
      <c r="AF1046" s="353"/>
      <c r="AG1046" s="353"/>
      <c r="AH1046" s="353"/>
      <c r="AI1046" s="353"/>
      <c r="AJ1046" s="353"/>
      <c r="AK1046" s="353"/>
      <c r="AL1046" s="353"/>
      <c r="AM1046" s="353"/>
      <c r="AN1046" s="353"/>
      <c r="AO1046" s="353"/>
      <c r="AP1046" s="353"/>
      <c r="AQ1046" s="353"/>
      <c r="AR1046" s="353"/>
      <c r="AS1046" s="353"/>
      <c r="AT1046" s="353"/>
    </row>
    <row r="1047" spans="1:46" ht="14.1" customHeight="1">
      <c r="A1047" s="324" t="s">
        <v>17</v>
      </c>
      <c r="B1047" s="351" t="s">
        <v>2963</v>
      </c>
      <c r="C1047" s="324">
        <v>22</v>
      </c>
      <c r="D1047" s="324">
        <v>0.2</v>
      </c>
      <c r="E1047" s="324">
        <v>-10</v>
      </c>
      <c r="F1047" s="324">
        <v>0.14000000000000001</v>
      </c>
      <c r="G1047" s="324">
        <v>10</v>
      </c>
      <c r="H1047" s="324">
        <v>1.6000000000000001E-3</v>
      </c>
      <c r="I1047" s="324">
        <v>1.4E-3</v>
      </c>
      <c r="J1047" s="324">
        <v>1.6000000000000001E-3</v>
      </c>
      <c r="K1047" s="324">
        <v>0.7</v>
      </c>
      <c r="L1047" s="324">
        <v>6</v>
      </c>
      <c r="M1047" s="359">
        <v>805</v>
      </c>
      <c r="N1047" s="324">
        <v>2</v>
      </c>
      <c r="O1047" s="324">
        <v>1.25</v>
      </c>
      <c r="P1047" s="324">
        <v>1.25</v>
      </c>
      <c r="Q1047" s="324" t="s">
        <v>12</v>
      </c>
      <c r="R1047" s="324">
        <v>-55</v>
      </c>
      <c r="S1047" s="324">
        <v>85</v>
      </c>
      <c r="T1047" s="324">
        <v>1</v>
      </c>
      <c r="V1047" s="378">
        <v>2000</v>
      </c>
      <c r="W1047" s="336">
        <v>0.11700000000000001</v>
      </c>
      <c r="X1047" s="354"/>
      <c r="Y1047" s="353"/>
      <c r="Z1047" s="353"/>
      <c r="AA1047" s="352">
        <v>1</v>
      </c>
      <c r="AB1047" s="353"/>
      <c r="AC1047" s="353"/>
      <c r="AD1047" s="353"/>
      <c r="AE1047" s="353"/>
      <c r="AF1047" s="353"/>
      <c r="AG1047" s="353"/>
      <c r="AH1047" s="353"/>
      <c r="AI1047" s="353"/>
      <c r="AJ1047" s="353"/>
      <c r="AK1047" s="353"/>
      <c r="AL1047" s="353"/>
      <c r="AM1047" s="353"/>
      <c r="AN1047" s="353"/>
      <c r="AO1047" s="353"/>
      <c r="AP1047" s="353"/>
      <c r="AQ1047" s="353"/>
      <c r="AR1047" s="353"/>
      <c r="AS1047" s="353"/>
      <c r="AT1047" s="353"/>
    </row>
    <row r="1048" spans="1:46" ht="14.1" customHeight="1">
      <c r="A1048" s="324" t="s">
        <v>17</v>
      </c>
      <c r="B1048" s="351" t="s">
        <v>2964</v>
      </c>
      <c r="C1048" s="324">
        <v>22</v>
      </c>
      <c r="D1048" s="324">
        <v>0.2</v>
      </c>
      <c r="E1048" s="324">
        <v>-20</v>
      </c>
      <c r="F1048" s="324">
        <v>0.08</v>
      </c>
      <c r="G1048" s="324">
        <v>16</v>
      </c>
      <c r="H1048" s="324">
        <v>1.6000000000000001E-3</v>
      </c>
      <c r="I1048" s="324">
        <v>1.4E-3</v>
      </c>
      <c r="J1048" s="324">
        <v>1.6000000000000001E-3</v>
      </c>
      <c r="K1048" s="324">
        <v>0.7</v>
      </c>
      <c r="L1048" s="324">
        <v>6</v>
      </c>
      <c r="M1048" s="359">
        <v>805</v>
      </c>
      <c r="N1048" s="324">
        <v>2</v>
      </c>
      <c r="O1048" s="324">
        <v>1.25</v>
      </c>
      <c r="P1048" s="324">
        <v>1.25</v>
      </c>
      <c r="Q1048" s="324" t="s">
        <v>12</v>
      </c>
      <c r="R1048" s="324">
        <v>-55</v>
      </c>
      <c r="S1048" s="324">
        <v>85</v>
      </c>
      <c r="T1048" s="324">
        <v>1</v>
      </c>
      <c r="V1048" s="378">
        <v>2000</v>
      </c>
      <c r="W1048" s="336">
        <v>0.16</v>
      </c>
      <c r="X1048" s="354"/>
      <c r="Y1048" s="353"/>
      <c r="Z1048" s="353"/>
      <c r="AA1048" s="352">
        <v>1</v>
      </c>
      <c r="AB1048" s="353"/>
      <c r="AC1048" s="353"/>
      <c r="AD1048" s="353"/>
      <c r="AE1048" s="353"/>
      <c r="AF1048" s="353"/>
      <c r="AG1048" s="353"/>
      <c r="AH1048" s="353"/>
      <c r="AI1048" s="353"/>
      <c r="AJ1048" s="353"/>
      <c r="AK1048" s="353"/>
      <c r="AL1048" s="353"/>
      <c r="AM1048" s="353"/>
      <c r="AN1048" s="353"/>
      <c r="AO1048" s="353"/>
      <c r="AP1048" s="353"/>
      <c r="AQ1048" s="353"/>
      <c r="AR1048" s="353"/>
      <c r="AS1048" s="353"/>
      <c r="AT1048" s="353"/>
    </row>
    <row r="1049" spans="1:46" ht="14.1" customHeight="1">
      <c r="A1049" s="324" t="s">
        <v>17</v>
      </c>
      <c r="B1049" s="351" t="s">
        <v>397</v>
      </c>
      <c r="C1049" s="324">
        <v>22</v>
      </c>
      <c r="D1049" s="324">
        <v>0.2</v>
      </c>
      <c r="E1049" s="324">
        <v>2.5</v>
      </c>
      <c r="F1049" s="324">
        <v>0.48</v>
      </c>
      <c r="G1049" s="324">
        <v>16</v>
      </c>
      <c r="H1049" s="324">
        <v>1.8E-3</v>
      </c>
      <c r="I1049" s="324">
        <v>2E-3</v>
      </c>
      <c r="J1049" s="324">
        <v>2.5000000000000001E-3</v>
      </c>
      <c r="K1049" s="324">
        <v>1.49</v>
      </c>
      <c r="L1049" s="324">
        <v>3.3</v>
      </c>
      <c r="M1049" s="324">
        <v>1210</v>
      </c>
      <c r="N1049" s="324">
        <v>3.2</v>
      </c>
      <c r="O1049" s="324">
        <v>2.5</v>
      </c>
      <c r="P1049" s="324">
        <v>2.5</v>
      </c>
      <c r="Q1049" s="324" t="s">
        <v>19</v>
      </c>
      <c r="R1049" s="324">
        <v>-55</v>
      </c>
      <c r="S1049" s="324">
        <v>125</v>
      </c>
      <c r="T1049" s="324">
        <v>1</v>
      </c>
      <c r="V1049" s="378">
        <v>1000</v>
      </c>
      <c r="W1049" s="336">
        <v>0.216</v>
      </c>
      <c r="X1049" s="354"/>
      <c r="Y1049" s="353"/>
      <c r="Z1049" s="353"/>
      <c r="AA1049" s="352">
        <v>1</v>
      </c>
      <c r="AB1049" s="353"/>
      <c r="AC1049" s="353"/>
      <c r="AD1049" s="353"/>
      <c r="AE1049" s="353"/>
      <c r="AF1049" s="353"/>
      <c r="AG1049" s="353"/>
      <c r="AH1049" s="353"/>
      <c r="AI1049" s="353"/>
      <c r="AJ1049" s="353"/>
      <c r="AK1049" s="353"/>
      <c r="AL1049" s="353"/>
      <c r="AM1049" s="353"/>
      <c r="AN1049" s="353"/>
      <c r="AO1049" s="353"/>
      <c r="AP1049" s="353"/>
      <c r="AQ1049" s="353"/>
      <c r="AR1049" s="353"/>
      <c r="AS1049" s="353"/>
      <c r="AT1049" s="353"/>
    </row>
    <row r="1050" spans="1:46" ht="14.1" customHeight="1">
      <c r="A1050" s="324" t="s">
        <v>17</v>
      </c>
      <c r="B1050" s="348" t="s">
        <v>4170</v>
      </c>
      <c r="C1050" s="324">
        <v>22</v>
      </c>
      <c r="D1050" s="324">
        <v>0.2</v>
      </c>
      <c r="E1050" s="348">
        <v>1</v>
      </c>
      <c r="F1050" s="324">
        <v>0.28999999999999998</v>
      </c>
      <c r="G1050" s="324">
        <v>10</v>
      </c>
      <c r="H1050" s="324">
        <v>2E-3</v>
      </c>
      <c r="I1050" s="324">
        <v>2E-3</v>
      </c>
      <c r="J1050" s="324">
        <v>3.0000000000000001E-3</v>
      </c>
      <c r="K1050" s="324">
        <v>1.1499999999999999</v>
      </c>
      <c r="L1050" s="324">
        <v>4.91</v>
      </c>
      <c r="M1050" s="324">
        <v>1206</v>
      </c>
      <c r="N1050" s="324">
        <v>3.2</v>
      </c>
      <c r="O1050" s="324">
        <v>1.6</v>
      </c>
      <c r="P1050" s="324">
        <v>1.6</v>
      </c>
      <c r="Q1050" s="324" t="s">
        <v>2814</v>
      </c>
      <c r="R1050" s="324">
        <v>-55</v>
      </c>
      <c r="S1050" s="324">
        <v>105</v>
      </c>
      <c r="T1050" s="324">
        <v>1</v>
      </c>
      <c r="V1050" s="324">
        <v>2000</v>
      </c>
      <c r="W1050" s="324">
        <v>0.26100000000000001</v>
      </c>
      <c r="Y1050" s="360"/>
      <c r="Z1050" s="336"/>
      <c r="AA1050" s="361">
        <v>1</v>
      </c>
      <c r="AB1050" s="362"/>
      <c r="AC1050" s="362"/>
      <c r="AD1050" s="352"/>
      <c r="AE1050" s="362"/>
      <c r="AF1050" s="362"/>
      <c r="AG1050" s="362"/>
      <c r="AH1050" s="362"/>
      <c r="AI1050" s="362"/>
      <c r="AJ1050" s="362"/>
      <c r="AK1050" s="362"/>
      <c r="AL1050" s="362"/>
      <c r="AM1050" s="362"/>
      <c r="AN1050" s="362"/>
      <c r="AO1050" s="362"/>
      <c r="AP1050" s="362"/>
      <c r="AQ1050" s="362"/>
      <c r="AR1050" s="362"/>
      <c r="AS1050" s="362"/>
      <c r="AT1050" s="362"/>
    </row>
    <row r="1051" spans="1:46" ht="14.1" customHeight="1">
      <c r="A1051" s="324" t="s">
        <v>17</v>
      </c>
      <c r="B1051" s="351" t="s">
        <v>398</v>
      </c>
      <c r="C1051" s="324">
        <v>22</v>
      </c>
      <c r="D1051" s="324">
        <v>0.2</v>
      </c>
      <c r="E1051" s="324">
        <v>1</v>
      </c>
      <c r="F1051" s="324">
        <v>0.45</v>
      </c>
      <c r="G1051" s="324">
        <v>10</v>
      </c>
      <c r="H1051" s="324">
        <v>2E-3</v>
      </c>
      <c r="I1051" s="324">
        <v>2E-3</v>
      </c>
      <c r="J1051" s="324">
        <v>2.5999999999999999E-3</v>
      </c>
      <c r="K1051" s="324">
        <v>1.5</v>
      </c>
      <c r="L1051" s="324">
        <v>4</v>
      </c>
      <c r="M1051" s="324">
        <v>1210</v>
      </c>
      <c r="N1051" s="324">
        <v>3.2</v>
      </c>
      <c r="O1051" s="324">
        <v>2.5</v>
      </c>
      <c r="P1051" s="324">
        <v>2</v>
      </c>
      <c r="Q1051" s="324" t="s">
        <v>12</v>
      </c>
      <c r="R1051" s="324">
        <v>-55</v>
      </c>
      <c r="S1051" s="324">
        <v>85</v>
      </c>
      <c r="T1051" s="324">
        <v>1</v>
      </c>
      <c r="V1051" s="378">
        <v>1000</v>
      </c>
      <c r="W1051" s="336">
        <v>0.16200000000000001</v>
      </c>
      <c r="X1051" s="354"/>
      <c r="Y1051" s="353"/>
      <c r="Z1051" s="353"/>
      <c r="AA1051" s="352">
        <v>1</v>
      </c>
      <c r="AB1051" s="353"/>
      <c r="AC1051" s="353"/>
      <c r="AD1051" s="353"/>
      <c r="AE1051" s="353"/>
      <c r="AF1051" s="353"/>
      <c r="AG1051" s="353"/>
      <c r="AH1051" s="353"/>
      <c r="AI1051" s="353"/>
      <c r="AJ1051" s="353"/>
      <c r="AK1051" s="353"/>
      <c r="AL1051" s="353"/>
      <c r="AM1051" s="353"/>
      <c r="AN1051" s="353"/>
      <c r="AO1051" s="353"/>
      <c r="AP1051" s="353"/>
      <c r="AQ1051" s="353"/>
      <c r="AR1051" s="353"/>
      <c r="AS1051" s="353"/>
      <c r="AT1051" s="353"/>
    </row>
    <row r="1052" spans="1:46" ht="14.1" customHeight="1">
      <c r="A1052" s="324" t="s">
        <v>17</v>
      </c>
      <c r="B1052" s="351" t="s">
        <v>3798</v>
      </c>
      <c r="C1052" s="324">
        <v>22</v>
      </c>
      <c r="D1052" s="324">
        <v>0.2</v>
      </c>
      <c r="E1052" s="324">
        <v>-37.200000000000003</v>
      </c>
      <c r="F1052" s="324">
        <v>0.06</v>
      </c>
      <c r="G1052" s="324">
        <v>35</v>
      </c>
      <c r="H1052" s="324">
        <v>2.0400000000000001E-3</v>
      </c>
      <c r="I1052" s="324">
        <v>2.1299999999999999E-3</v>
      </c>
      <c r="J1052" s="324">
        <v>2.3999999999999998E-3</v>
      </c>
      <c r="K1052" s="324">
        <v>0.92</v>
      </c>
      <c r="L1052" s="324">
        <v>4.22</v>
      </c>
      <c r="M1052" s="324">
        <v>1206</v>
      </c>
      <c r="N1052" s="324">
        <v>3.2</v>
      </c>
      <c r="O1052" s="324">
        <v>1.6</v>
      </c>
      <c r="P1052" s="324">
        <v>1.6</v>
      </c>
      <c r="Q1052" s="324" t="s">
        <v>12</v>
      </c>
      <c r="R1052" s="324">
        <v>-55</v>
      </c>
      <c r="S1052" s="324">
        <v>85</v>
      </c>
      <c r="T1052" s="324">
        <v>1</v>
      </c>
      <c r="V1052" s="378">
        <v>2000</v>
      </c>
      <c r="W1052" s="336">
        <v>0.31900000000000001</v>
      </c>
      <c r="X1052" s="354"/>
      <c r="Y1052" s="353"/>
      <c r="Z1052" s="353"/>
      <c r="AA1052" s="352">
        <v>1</v>
      </c>
      <c r="AB1052" s="353"/>
      <c r="AC1052" s="353"/>
      <c r="AD1052" s="353"/>
      <c r="AE1052" s="353"/>
      <c r="AF1052" s="353"/>
      <c r="AG1052" s="353"/>
      <c r="AH1052" s="353"/>
      <c r="AI1052" s="353"/>
      <c r="AJ1052" s="353"/>
      <c r="AK1052" s="353"/>
      <c r="AL1052" s="353"/>
      <c r="AM1052" s="353"/>
      <c r="AN1052" s="353"/>
      <c r="AO1052" s="353"/>
      <c r="AP1052" s="353"/>
      <c r="AQ1052" s="353"/>
      <c r="AR1052" s="353"/>
      <c r="AS1052" s="353"/>
      <c r="AT1052" s="353"/>
    </row>
    <row r="1053" spans="1:46" ht="14.1" customHeight="1">
      <c r="A1053" s="324" t="s">
        <v>17</v>
      </c>
      <c r="B1053" s="351" t="s">
        <v>3797</v>
      </c>
      <c r="C1053" s="324">
        <v>22</v>
      </c>
      <c r="D1053" s="324">
        <v>0.2</v>
      </c>
      <c r="E1053" s="324">
        <v>-50.1</v>
      </c>
      <c r="F1053" s="324">
        <v>0.04</v>
      </c>
      <c r="G1053" s="324">
        <v>35</v>
      </c>
      <c r="H1053" s="324">
        <v>2.16E-3</v>
      </c>
      <c r="I1053" s="324">
        <v>2.0999999999999999E-3</v>
      </c>
      <c r="J1053" s="324">
        <v>2.0500000000000002E-3</v>
      </c>
      <c r="K1053" s="324">
        <v>0.57999999999999996</v>
      </c>
      <c r="L1053" s="324">
        <v>3.55</v>
      </c>
      <c r="M1053" s="324">
        <v>805</v>
      </c>
      <c r="N1053" s="324">
        <v>2</v>
      </c>
      <c r="O1053" s="324">
        <v>1.25</v>
      </c>
      <c r="P1053" s="324">
        <v>1.25</v>
      </c>
      <c r="Q1053" s="324" t="s">
        <v>12</v>
      </c>
      <c r="R1053" s="324">
        <v>-55</v>
      </c>
      <c r="S1053" s="324">
        <v>85</v>
      </c>
      <c r="T1053" s="324">
        <v>1</v>
      </c>
      <c r="V1053" s="378">
        <v>2000</v>
      </c>
      <c r="W1053" s="336">
        <v>0.30499999999999999</v>
      </c>
      <c r="X1053" s="354"/>
      <c r="Y1053" s="353"/>
      <c r="Z1053" s="353"/>
      <c r="AA1053" s="352">
        <v>1</v>
      </c>
      <c r="AB1053" s="353"/>
      <c r="AC1053" s="353"/>
      <c r="AD1053" s="353"/>
      <c r="AE1053" s="353"/>
      <c r="AF1053" s="353"/>
      <c r="AG1053" s="353"/>
      <c r="AH1053" s="353"/>
      <c r="AI1053" s="353"/>
      <c r="AJ1053" s="353"/>
      <c r="AK1053" s="353"/>
      <c r="AL1053" s="353"/>
      <c r="AM1053" s="353"/>
      <c r="AN1053" s="353"/>
      <c r="AO1053" s="353"/>
      <c r="AP1053" s="353"/>
      <c r="AQ1053" s="353"/>
      <c r="AR1053" s="353"/>
      <c r="AS1053" s="353"/>
      <c r="AT1053" s="353"/>
    </row>
    <row r="1054" spans="1:46" ht="14.1" customHeight="1">
      <c r="A1054" s="324" t="s">
        <v>17</v>
      </c>
      <c r="B1054" s="351" t="s">
        <v>2955</v>
      </c>
      <c r="C1054" s="324">
        <v>22</v>
      </c>
      <c r="D1054" s="324">
        <v>0.2</v>
      </c>
      <c r="E1054" s="324">
        <v>1</v>
      </c>
      <c r="F1054" s="324">
        <v>0.27</v>
      </c>
      <c r="G1054" s="324">
        <v>6.3</v>
      </c>
      <c r="H1054" s="324">
        <v>2.8E-3</v>
      </c>
      <c r="I1054" s="324">
        <v>2.8E-3</v>
      </c>
      <c r="J1054" s="324">
        <v>3.0999999999999999E-3</v>
      </c>
      <c r="K1054" s="324">
        <v>1.42</v>
      </c>
      <c r="L1054" s="324">
        <v>3</v>
      </c>
      <c r="M1054" s="324">
        <v>1206</v>
      </c>
      <c r="N1054" s="324">
        <v>3.2</v>
      </c>
      <c r="O1054" s="324">
        <v>1.6</v>
      </c>
      <c r="P1054" s="324">
        <v>1.6</v>
      </c>
      <c r="Q1054" s="324" t="s">
        <v>12</v>
      </c>
      <c r="R1054" s="324">
        <v>-55</v>
      </c>
      <c r="S1054" s="324">
        <v>85</v>
      </c>
      <c r="T1054" s="324">
        <v>1</v>
      </c>
      <c r="V1054" s="378">
        <v>2000</v>
      </c>
      <c r="W1054" s="336">
        <v>0.108</v>
      </c>
      <c r="X1054" s="354"/>
      <c r="Y1054" s="353"/>
      <c r="Z1054" s="353"/>
      <c r="AA1054" s="352">
        <v>1</v>
      </c>
      <c r="AB1054" s="353"/>
      <c r="AC1054" s="353"/>
      <c r="AD1054" s="353"/>
      <c r="AE1054" s="353"/>
      <c r="AF1054" s="353"/>
      <c r="AG1054" s="353"/>
      <c r="AH1054" s="353"/>
      <c r="AI1054" s="353"/>
      <c r="AJ1054" s="353"/>
      <c r="AK1054" s="353"/>
      <c r="AL1054" s="353"/>
      <c r="AM1054" s="353"/>
      <c r="AN1054" s="353"/>
      <c r="AO1054" s="353"/>
      <c r="AP1054" s="353"/>
      <c r="AQ1054" s="353"/>
      <c r="AR1054" s="353"/>
      <c r="AS1054" s="353"/>
      <c r="AT1054" s="353"/>
    </row>
    <row r="1055" spans="1:46" ht="14.1" customHeight="1">
      <c r="A1055" s="324" t="s">
        <v>17</v>
      </c>
      <c r="B1055" s="351" t="s">
        <v>2962</v>
      </c>
      <c r="C1055" s="324">
        <v>22</v>
      </c>
      <c r="D1055" s="324">
        <v>0.2</v>
      </c>
      <c r="E1055" s="324">
        <v>-13</v>
      </c>
      <c r="F1055" s="324">
        <v>0.11</v>
      </c>
      <c r="G1055" s="324">
        <v>10</v>
      </c>
      <c r="H1055" s="324">
        <v>2.8999999999999998E-3</v>
      </c>
      <c r="I1055" s="324">
        <v>2.7000000000000001E-3</v>
      </c>
      <c r="J1055" s="324">
        <v>2.7000000000000001E-3</v>
      </c>
      <c r="K1055" s="324">
        <v>0.6</v>
      </c>
      <c r="L1055" s="324">
        <v>6</v>
      </c>
      <c r="M1055" s="359">
        <v>805</v>
      </c>
      <c r="N1055" s="324">
        <v>2</v>
      </c>
      <c r="O1055" s="324">
        <v>1.25</v>
      </c>
      <c r="P1055" s="324">
        <v>0.85</v>
      </c>
      <c r="Q1055" s="324" t="s">
        <v>12</v>
      </c>
      <c r="R1055" s="324">
        <v>-55</v>
      </c>
      <c r="S1055" s="324">
        <v>85</v>
      </c>
      <c r="T1055" s="324">
        <v>1</v>
      </c>
      <c r="V1055" s="378">
        <v>4000</v>
      </c>
      <c r="W1055" s="336">
        <v>0.15</v>
      </c>
      <c r="X1055" s="354"/>
      <c r="Y1055" s="353"/>
      <c r="Z1055" s="353"/>
      <c r="AA1055" s="352">
        <v>1</v>
      </c>
      <c r="AB1055" s="353"/>
      <c r="AC1055" s="353"/>
      <c r="AD1055" s="353"/>
      <c r="AE1055" s="353"/>
      <c r="AF1055" s="353"/>
      <c r="AG1055" s="353"/>
      <c r="AH1055" s="353"/>
      <c r="AI1055" s="353"/>
      <c r="AJ1055" s="353"/>
      <c r="AK1055" s="353"/>
      <c r="AL1055" s="353"/>
      <c r="AM1055" s="353"/>
      <c r="AN1055" s="353"/>
      <c r="AO1055" s="353"/>
      <c r="AP1055" s="353"/>
      <c r="AQ1055" s="353"/>
      <c r="AR1055" s="353"/>
      <c r="AS1055" s="353"/>
      <c r="AT1055" s="353"/>
    </row>
    <row r="1056" spans="1:46" ht="14.1" customHeight="1">
      <c r="A1056" s="324" t="s">
        <v>17</v>
      </c>
      <c r="B1056" s="351" t="s">
        <v>418</v>
      </c>
      <c r="C1056" s="324">
        <v>47</v>
      </c>
      <c r="D1056" s="324">
        <v>0.2</v>
      </c>
      <c r="E1056" s="324">
        <v>0.1</v>
      </c>
      <c r="F1056" s="324">
        <v>0.22</v>
      </c>
      <c r="G1056" s="324">
        <v>6.3</v>
      </c>
      <c r="H1056" s="324">
        <v>1.6999999999999999E-3</v>
      </c>
      <c r="I1056" s="324">
        <v>1.8E-3</v>
      </c>
      <c r="J1056" s="324">
        <v>2E-3</v>
      </c>
      <c r="K1056" s="324">
        <v>0.91</v>
      </c>
      <c r="L1056" s="324">
        <v>2</v>
      </c>
      <c r="M1056" s="324">
        <v>1206</v>
      </c>
      <c r="N1056" s="324">
        <v>3.2</v>
      </c>
      <c r="O1056" s="324">
        <v>1.6</v>
      </c>
      <c r="P1056" s="324">
        <v>1.6</v>
      </c>
      <c r="Q1056" s="324" t="s">
        <v>12</v>
      </c>
      <c r="R1056" s="324">
        <v>-55</v>
      </c>
      <c r="S1056" s="324">
        <v>85</v>
      </c>
      <c r="T1056" s="324">
        <v>1</v>
      </c>
      <c r="V1056" s="378">
        <v>2000</v>
      </c>
      <c r="W1056" s="336">
        <v>0.21</v>
      </c>
      <c r="X1056" s="354"/>
      <c r="Y1056" s="353"/>
      <c r="Z1056" s="353"/>
      <c r="AA1056" s="352">
        <v>1</v>
      </c>
      <c r="AB1056" s="353"/>
      <c r="AC1056" s="353"/>
      <c r="AD1056" s="353"/>
      <c r="AE1056" s="353"/>
      <c r="AF1056" s="353"/>
      <c r="AG1056" s="353"/>
      <c r="AH1056" s="353"/>
      <c r="AI1056" s="353"/>
      <c r="AJ1056" s="353"/>
      <c r="AK1056" s="353"/>
      <c r="AL1056" s="353"/>
      <c r="AM1056" s="353"/>
      <c r="AN1056" s="353"/>
      <c r="AO1056" s="353"/>
      <c r="AP1056" s="353"/>
      <c r="AQ1056" s="353"/>
      <c r="AR1056" s="353"/>
      <c r="AS1056" s="353"/>
      <c r="AT1056" s="353"/>
    </row>
    <row r="1057" spans="1:46" ht="14.1" customHeight="1">
      <c r="A1057" s="324" t="s">
        <v>17</v>
      </c>
      <c r="B1057" s="351" t="s">
        <v>2959</v>
      </c>
      <c r="C1057" s="324">
        <v>47</v>
      </c>
      <c r="D1057" s="324">
        <v>0.2</v>
      </c>
      <c r="E1057" s="324">
        <v>2</v>
      </c>
      <c r="F1057" s="324">
        <v>0.51</v>
      </c>
      <c r="G1057" s="324">
        <v>6.3</v>
      </c>
      <c r="H1057" s="324">
        <v>2E-3</v>
      </c>
      <c r="I1057" s="324">
        <v>2.3E-3</v>
      </c>
      <c r="J1057" s="324">
        <v>3.5999999999999999E-3</v>
      </c>
      <c r="K1057" s="324">
        <v>1.36</v>
      </c>
      <c r="L1057" s="324">
        <v>3.3</v>
      </c>
      <c r="M1057" s="324">
        <v>1210</v>
      </c>
      <c r="N1057" s="324">
        <v>3.2</v>
      </c>
      <c r="O1057" s="324">
        <v>2.5</v>
      </c>
      <c r="P1057" s="324">
        <v>2.5</v>
      </c>
      <c r="Q1057" s="324" t="s">
        <v>12</v>
      </c>
      <c r="R1057" s="324">
        <v>-55</v>
      </c>
      <c r="S1057" s="324">
        <v>85</v>
      </c>
      <c r="T1057" s="324">
        <v>1</v>
      </c>
      <c r="V1057" s="378">
        <v>1000</v>
      </c>
      <c r="W1057" s="336">
        <v>0.24</v>
      </c>
      <c r="X1057" s="354"/>
      <c r="Y1057" s="353"/>
      <c r="Z1057" s="353"/>
      <c r="AA1057" s="352">
        <v>1</v>
      </c>
      <c r="AB1057" s="353"/>
      <c r="AC1057" s="353"/>
      <c r="AD1057" s="353"/>
      <c r="AE1057" s="353"/>
      <c r="AF1057" s="353"/>
      <c r="AG1057" s="353"/>
      <c r="AH1057" s="353"/>
      <c r="AI1057" s="353"/>
      <c r="AJ1057" s="353"/>
      <c r="AK1057" s="353"/>
      <c r="AL1057" s="353"/>
      <c r="AM1057" s="353"/>
      <c r="AN1057" s="353"/>
      <c r="AO1057" s="353"/>
      <c r="AP1057" s="353"/>
      <c r="AQ1057" s="353"/>
      <c r="AR1057" s="353"/>
      <c r="AS1057" s="353"/>
      <c r="AT1057" s="353"/>
    </row>
    <row r="1058" spans="1:46" ht="14.1" customHeight="1">
      <c r="A1058" s="324" t="s">
        <v>17</v>
      </c>
      <c r="B1058" s="351" t="s">
        <v>453</v>
      </c>
      <c r="C1058" s="324">
        <v>100</v>
      </c>
      <c r="D1058" s="324">
        <v>0.2</v>
      </c>
      <c r="E1058" s="324">
        <v>0</v>
      </c>
      <c r="F1058" s="324">
        <v>0.27</v>
      </c>
      <c r="G1058" s="324">
        <v>6.3</v>
      </c>
      <c r="H1058" s="324">
        <v>1.8E-3</v>
      </c>
      <c r="I1058" s="324">
        <v>2.3E-3</v>
      </c>
      <c r="J1058" s="324">
        <v>5.4999999999999997E-3</v>
      </c>
      <c r="K1058" s="324">
        <v>1.1499999999999999</v>
      </c>
      <c r="L1058" s="324">
        <v>3</v>
      </c>
      <c r="M1058" s="324">
        <v>1210</v>
      </c>
      <c r="N1058" s="324">
        <v>3.2</v>
      </c>
      <c r="O1058" s="324">
        <v>2.5</v>
      </c>
      <c r="P1058" s="324">
        <v>2</v>
      </c>
      <c r="Q1058" s="324" t="s">
        <v>12</v>
      </c>
      <c r="R1058" s="324">
        <v>-55</v>
      </c>
      <c r="S1058" s="324">
        <v>85</v>
      </c>
      <c r="T1058" s="324">
        <v>1</v>
      </c>
      <c r="V1058" s="378">
        <v>1000</v>
      </c>
      <c r="W1058" s="336">
        <v>0.38</v>
      </c>
      <c r="X1058" s="354"/>
      <c r="Y1058" s="353"/>
      <c r="Z1058" s="353"/>
      <c r="AA1058" s="352">
        <v>1</v>
      </c>
      <c r="AB1058" s="353"/>
      <c r="AC1058" s="353"/>
      <c r="AD1058" s="353"/>
      <c r="AE1058" s="353"/>
      <c r="AF1058" s="353"/>
      <c r="AG1058" s="353"/>
      <c r="AH1058" s="353"/>
      <c r="AI1058" s="353"/>
      <c r="AJ1058" s="353"/>
      <c r="AK1058" s="353"/>
      <c r="AL1058" s="353"/>
      <c r="AM1058" s="353"/>
      <c r="AN1058" s="353"/>
      <c r="AO1058" s="353"/>
      <c r="AP1058" s="353"/>
      <c r="AQ1058" s="353"/>
      <c r="AR1058" s="353"/>
      <c r="AS1058" s="353"/>
      <c r="AT1058" s="353"/>
    </row>
    <row r="1087" ht="14.1" customHeight="1"/>
    <row r="1100" spans="1:46">
      <c r="A1100" s="391" t="s">
        <v>2982</v>
      </c>
    </row>
    <row r="1101" spans="1:46">
      <c r="A1101" s="324" t="s">
        <v>17</v>
      </c>
      <c r="B1101" s="351" t="s">
        <v>2965</v>
      </c>
      <c r="C1101" s="324">
        <v>4.7</v>
      </c>
      <c r="D1101" s="324">
        <v>0.1</v>
      </c>
      <c r="E1101" s="324">
        <v>0</v>
      </c>
      <c r="F1101" s="324">
        <v>0.23</v>
      </c>
      <c r="G1101" s="324">
        <v>6.3</v>
      </c>
      <c r="H1101" s="324">
        <v>6.7000000000000002E-3</v>
      </c>
      <c r="I1101" s="324">
        <v>5.7999999999999996E-3</v>
      </c>
      <c r="J1101" s="324">
        <v>5.0000000000000001E-3</v>
      </c>
      <c r="K1101" s="324">
        <v>0.6</v>
      </c>
      <c r="M1101" s="359">
        <v>603</v>
      </c>
      <c r="N1101" s="324">
        <v>1.6</v>
      </c>
      <c r="O1101" s="324">
        <v>0.8</v>
      </c>
      <c r="P1101" s="324">
        <v>0.5</v>
      </c>
      <c r="Q1101" s="324" t="s">
        <v>12</v>
      </c>
      <c r="R1101" s="324">
        <v>-55</v>
      </c>
      <c r="S1101" s="324">
        <v>85</v>
      </c>
      <c r="T1101" s="324">
        <v>1</v>
      </c>
      <c r="V1101" s="378">
        <v>4000</v>
      </c>
      <c r="W1101" s="336">
        <v>4.6249999999999999E-2</v>
      </c>
      <c r="X1101" s="354"/>
      <c r="Y1101" s="353"/>
      <c r="Z1101" s="353"/>
      <c r="AA1101" s="352">
        <v>1</v>
      </c>
      <c r="AB1101" s="353"/>
      <c r="AC1101" s="353"/>
      <c r="AD1101" s="353"/>
      <c r="AE1101" s="353"/>
      <c r="AF1101" s="353"/>
      <c r="AG1101" s="353"/>
      <c r="AH1101" s="353"/>
      <c r="AI1101" s="353"/>
      <c r="AJ1101" s="353"/>
      <c r="AK1101" s="353"/>
      <c r="AL1101" s="353"/>
      <c r="AM1101" s="353"/>
      <c r="AN1101" s="353"/>
      <c r="AO1101" s="353"/>
      <c r="AP1101" s="353"/>
      <c r="AQ1101" s="353"/>
      <c r="AR1101" s="353"/>
      <c r="AS1101" s="353"/>
      <c r="AT1101" s="353"/>
    </row>
    <row r="1102" spans="1:46">
      <c r="A1102" s="324" t="s">
        <v>17</v>
      </c>
      <c r="B1102" s="351" t="s">
        <v>2966</v>
      </c>
      <c r="C1102" s="324">
        <v>1</v>
      </c>
      <c r="D1102" s="324">
        <v>0.1</v>
      </c>
      <c r="E1102" s="324">
        <v>0</v>
      </c>
      <c r="F1102" s="324">
        <v>0.28999999999999998</v>
      </c>
      <c r="G1102" s="324">
        <v>16</v>
      </c>
      <c r="H1102" s="324">
        <v>1.0999999999999999E-2</v>
      </c>
      <c r="I1102" s="324">
        <v>7.0000000000000001E-3</v>
      </c>
      <c r="J1102" s="324">
        <v>5.5999999999999999E-3</v>
      </c>
      <c r="K1102" s="324">
        <v>0.77</v>
      </c>
      <c r="M1102" s="359">
        <v>603</v>
      </c>
      <c r="N1102" s="324">
        <v>1.6</v>
      </c>
      <c r="O1102" s="324">
        <v>0.8</v>
      </c>
      <c r="P1102" s="324">
        <v>0.8</v>
      </c>
      <c r="Q1102" s="324" t="s">
        <v>12</v>
      </c>
      <c r="R1102" s="324">
        <v>-55</v>
      </c>
      <c r="S1102" s="324">
        <v>85</v>
      </c>
      <c r="T1102" s="324">
        <v>1</v>
      </c>
      <c r="V1102" s="378">
        <v>4000</v>
      </c>
      <c r="W1102" s="336">
        <v>1.38E-2</v>
      </c>
      <c r="X1102" s="354"/>
      <c r="Y1102" s="353"/>
      <c r="Z1102" s="353"/>
      <c r="AA1102" s="352">
        <v>1</v>
      </c>
      <c r="AB1102" s="353"/>
      <c r="AC1102" s="353"/>
      <c r="AD1102" s="353"/>
      <c r="AE1102" s="353"/>
      <c r="AF1102" s="353"/>
      <c r="AG1102" s="353"/>
      <c r="AH1102" s="353"/>
      <c r="AI1102" s="353"/>
      <c r="AJ1102" s="353"/>
      <c r="AK1102" s="353"/>
      <c r="AL1102" s="353"/>
      <c r="AM1102" s="353"/>
      <c r="AN1102" s="353"/>
      <c r="AO1102" s="353"/>
      <c r="AP1102" s="353"/>
      <c r="AQ1102" s="353"/>
      <c r="AR1102" s="353"/>
      <c r="AS1102" s="353"/>
      <c r="AT1102" s="353"/>
    </row>
    <row r="1103" spans="1:46">
      <c r="A1103" s="324" t="s">
        <v>17</v>
      </c>
      <c r="B1103" s="351" t="s">
        <v>2967</v>
      </c>
      <c r="C1103" s="324">
        <v>4.7</v>
      </c>
      <c r="D1103" s="324">
        <v>0.1</v>
      </c>
      <c r="E1103" s="324">
        <v>1</v>
      </c>
      <c r="F1103" s="324">
        <v>0.37</v>
      </c>
      <c r="G1103" s="324">
        <v>10</v>
      </c>
      <c r="H1103" s="324">
        <v>3.7000000000000002E-3</v>
      </c>
      <c r="I1103" s="324">
        <v>3.3999999999999998E-3</v>
      </c>
      <c r="J1103" s="324">
        <v>3.0000000000000001E-3</v>
      </c>
      <c r="K1103" s="324">
        <v>0.94</v>
      </c>
      <c r="M1103" s="359">
        <v>805</v>
      </c>
      <c r="N1103" s="324">
        <v>2</v>
      </c>
      <c r="O1103" s="324">
        <v>1.25</v>
      </c>
      <c r="P1103" s="324">
        <v>0.85</v>
      </c>
      <c r="Q1103" s="324" t="s">
        <v>12</v>
      </c>
      <c r="R1103" s="324">
        <v>-55</v>
      </c>
      <c r="S1103" s="324">
        <v>85</v>
      </c>
      <c r="T1103" s="324">
        <v>1</v>
      </c>
      <c r="V1103" s="378">
        <v>4000</v>
      </c>
      <c r="W1103" s="336">
        <v>4.3999999999999997E-2</v>
      </c>
      <c r="X1103" s="354"/>
      <c r="Y1103" s="353"/>
      <c r="Z1103" s="353"/>
      <c r="AA1103" s="352">
        <v>1</v>
      </c>
      <c r="AB1103" s="353"/>
      <c r="AC1103" s="353"/>
      <c r="AD1103" s="353"/>
      <c r="AE1103" s="353"/>
      <c r="AF1103" s="353"/>
      <c r="AG1103" s="353"/>
      <c r="AH1103" s="353"/>
      <c r="AI1103" s="353"/>
      <c r="AJ1103" s="353"/>
      <c r="AK1103" s="353"/>
      <c r="AL1103" s="353"/>
      <c r="AM1103" s="353"/>
      <c r="AN1103" s="353"/>
      <c r="AO1103" s="353"/>
      <c r="AP1103" s="353"/>
      <c r="AQ1103" s="353"/>
      <c r="AR1103" s="353"/>
      <c r="AS1103" s="353"/>
      <c r="AT1103" s="353"/>
    </row>
    <row r="1104" spans="1:46">
      <c r="A1104" s="324" t="s">
        <v>17</v>
      </c>
      <c r="B1104" s="351" t="s">
        <v>2968</v>
      </c>
      <c r="C1104" s="324">
        <v>2.2000000000000002</v>
      </c>
      <c r="D1104" s="324">
        <v>0.1</v>
      </c>
      <c r="E1104" s="324">
        <v>0</v>
      </c>
      <c r="F1104" s="324">
        <v>0.36</v>
      </c>
      <c r="G1104" s="324">
        <v>16</v>
      </c>
      <c r="H1104" s="324">
        <v>7.4999999999999997E-3</v>
      </c>
      <c r="I1104" s="324">
        <v>5.3E-3</v>
      </c>
      <c r="J1104" s="324">
        <v>4.4999999999999997E-3</v>
      </c>
      <c r="K1104" s="324">
        <v>0.88</v>
      </c>
      <c r="M1104" s="359">
        <v>805</v>
      </c>
      <c r="N1104" s="377">
        <v>2</v>
      </c>
      <c r="O1104" s="324">
        <v>1.25</v>
      </c>
      <c r="P1104" s="324">
        <v>1.25</v>
      </c>
      <c r="Q1104" s="324" t="s">
        <v>12</v>
      </c>
      <c r="R1104" s="325">
        <v>-55</v>
      </c>
      <c r="S1104" s="325">
        <v>85</v>
      </c>
      <c r="T1104" s="324">
        <v>1</v>
      </c>
      <c r="V1104" s="378">
        <v>2000</v>
      </c>
      <c r="W1104" s="336">
        <v>3.9600000000000003E-2</v>
      </c>
      <c r="X1104" s="354"/>
      <c r="Y1104" s="353"/>
      <c r="Z1104" s="353"/>
      <c r="AA1104" s="352">
        <v>1</v>
      </c>
      <c r="AB1104" s="353"/>
      <c r="AC1104" s="353"/>
      <c r="AD1104" s="353"/>
      <c r="AE1104" s="353"/>
      <c r="AF1104" s="353"/>
      <c r="AG1104" s="353"/>
      <c r="AH1104" s="353"/>
      <c r="AI1104" s="353"/>
      <c r="AJ1104" s="353"/>
      <c r="AK1104" s="353"/>
      <c r="AL1104" s="353"/>
      <c r="AM1104" s="353"/>
      <c r="AN1104" s="353"/>
      <c r="AO1104" s="353"/>
      <c r="AP1104" s="353"/>
      <c r="AQ1104" s="353"/>
      <c r="AR1104" s="353"/>
      <c r="AS1104" s="353"/>
      <c r="AT1104" s="353"/>
    </row>
    <row r="1105" spans="1:46">
      <c r="A1105" s="324" t="s">
        <v>17</v>
      </c>
      <c r="B1105" s="351" t="s">
        <v>2969</v>
      </c>
      <c r="C1105" s="324">
        <v>1</v>
      </c>
      <c r="D1105" s="324">
        <v>0.1</v>
      </c>
      <c r="E1105" s="324">
        <v>3</v>
      </c>
      <c r="F1105" s="324">
        <v>0.41</v>
      </c>
      <c r="G1105" s="324">
        <v>25</v>
      </c>
      <c r="H1105" s="324">
        <v>1.0999999999999999E-2</v>
      </c>
      <c r="I1105" s="324">
        <v>7.6E-3</v>
      </c>
      <c r="J1105" s="324">
        <v>6.1999999999999998E-3</v>
      </c>
      <c r="K1105" s="324">
        <v>1</v>
      </c>
      <c r="M1105" s="359">
        <v>805</v>
      </c>
      <c r="N1105" s="324">
        <v>2</v>
      </c>
      <c r="O1105" s="324">
        <v>1.25</v>
      </c>
      <c r="P1105" s="324">
        <v>0.85</v>
      </c>
      <c r="Q1105" s="324" t="s">
        <v>12</v>
      </c>
      <c r="R1105" s="324">
        <v>-55</v>
      </c>
      <c r="S1105" s="324">
        <v>85</v>
      </c>
      <c r="T1105" s="324">
        <v>1</v>
      </c>
      <c r="V1105" s="378">
        <v>4000</v>
      </c>
      <c r="W1105" s="336">
        <v>2.3650000000000001E-2</v>
      </c>
      <c r="X1105" s="354"/>
      <c r="Y1105" s="353"/>
      <c r="Z1105" s="353"/>
      <c r="AA1105" s="352">
        <v>1</v>
      </c>
      <c r="AB1105" s="353"/>
      <c r="AC1105" s="353"/>
      <c r="AD1105" s="353"/>
      <c r="AE1105" s="353"/>
      <c r="AF1105" s="353"/>
      <c r="AG1105" s="353"/>
      <c r="AH1105" s="353"/>
      <c r="AI1105" s="353"/>
      <c r="AJ1105" s="353"/>
      <c r="AK1105" s="353"/>
      <c r="AL1105" s="353"/>
      <c r="AM1105" s="353"/>
      <c r="AN1105" s="353"/>
      <c r="AO1105" s="353"/>
      <c r="AP1105" s="353"/>
      <c r="AQ1105" s="353"/>
      <c r="AR1105" s="353"/>
      <c r="AS1105" s="353"/>
      <c r="AT1105" s="353"/>
    </row>
    <row r="1106" spans="1:46">
      <c r="A1106" s="324" t="s">
        <v>17</v>
      </c>
      <c r="B1106" s="351" t="s">
        <v>2970</v>
      </c>
      <c r="C1106" s="324">
        <v>1</v>
      </c>
      <c r="D1106" s="324">
        <v>0.1</v>
      </c>
      <c r="E1106" s="324">
        <v>2</v>
      </c>
      <c r="F1106" s="324">
        <v>0.35</v>
      </c>
      <c r="G1106" s="324">
        <v>25</v>
      </c>
      <c r="H1106" s="324">
        <v>1.4E-2</v>
      </c>
      <c r="I1106" s="324">
        <v>9.4999999999999998E-3</v>
      </c>
      <c r="J1106" s="324">
        <v>7.4999999999999997E-3</v>
      </c>
      <c r="K1106" s="324">
        <v>0.9</v>
      </c>
      <c r="M1106" s="359">
        <v>805</v>
      </c>
      <c r="N1106" s="324">
        <v>2</v>
      </c>
      <c r="O1106" s="324">
        <v>1.25</v>
      </c>
      <c r="P1106" s="324">
        <v>1.25</v>
      </c>
      <c r="Q1106" s="324" t="s">
        <v>12</v>
      </c>
      <c r="R1106" s="324">
        <v>-55</v>
      </c>
      <c r="S1106" s="324">
        <v>85</v>
      </c>
      <c r="T1106" s="324">
        <v>1</v>
      </c>
      <c r="V1106" s="378">
        <v>2000</v>
      </c>
      <c r="W1106" s="336">
        <v>2.5850000000000001E-2</v>
      </c>
      <c r="X1106" s="354"/>
      <c r="Y1106" s="353"/>
      <c r="Z1106" s="353"/>
      <c r="AA1106" s="352">
        <v>1</v>
      </c>
      <c r="AB1106" s="353"/>
      <c r="AC1106" s="353"/>
      <c r="AD1106" s="353"/>
      <c r="AE1106" s="353"/>
      <c r="AF1106" s="353"/>
      <c r="AG1106" s="353"/>
      <c r="AH1106" s="353"/>
      <c r="AI1106" s="353"/>
      <c r="AJ1106" s="353"/>
      <c r="AK1106" s="353"/>
      <c r="AL1106" s="353"/>
      <c r="AM1106" s="353"/>
      <c r="AN1106" s="353"/>
      <c r="AO1106" s="353"/>
      <c r="AP1106" s="353"/>
      <c r="AQ1106" s="353"/>
      <c r="AR1106" s="353"/>
      <c r="AS1106" s="353"/>
      <c r="AT1106" s="353"/>
    </row>
    <row r="1107" spans="1:46">
      <c r="A1107" s="324" t="s">
        <v>17</v>
      </c>
      <c r="B1107" s="351" t="s">
        <v>2971</v>
      </c>
      <c r="C1107" s="324">
        <v>1</v>
      </c>
      <c r="D1107" s="324">
        <v>0.1</v>
      </c>
      <c r="E1107" s="324">
        <v>2</v>
      </c>
      <c r="F1107" s="324">
        <v>0.53</v>
      </c>
      <c r="G1107" s="324">
        <v>16</v>
      </c>
      <c r="H1107" s="324">
        <v>1.0999999999999999E-2</v>
      </c>
      <c r="I1107" s="324">
        <v>7.4999999999999997E-3</v>
      </c>
      <c r="J1107" s="324">
        <v>6.4000000000000003E-3</v>
      </c>
      <c r="K1107" s="324">
        <v>0.92</v>
      </c>
      <c r="M1107" s="359">
        <v>805</v>
      </c>
      <c r="N1107" s="324">
        <v>2</v>
      </c>
      <c r="O1107" s="324">
        <v>1.25</v>
      </c>
      <c r="P1107" s="324">
        <v>0.85</v>
      </c>
      <c r="Q1107" s="324" t="s">
        <v>19</v>
      </c>
      <c r="R1107" s="324">
        <v>-55</v>
      </c>
      <c r="S1107" s="324">
        <v>125</v>
      </c>
      <c r="T1107" s="324">
        <v>1</v>
      </c>
      <c r="V1107" s="378">
        <v>4000</v>
      </c>
      <c r="W1107" s="336">
        <v>2.3650000000000001E-2</v>
      </c>
      <c r="X1107" s="354"/>
      <c r="Y1107" s="353"/>
      <c r="Z1107" s="353"/>
      <c r="AA1107" s="352">
        <v>1</v>
      </c>
      <c r="AB1107" s="353"/>
      <c r="AC1107" s="353"/>
      <c r="AD1107" s="353"/>
      <c r="AE1107" s="353"/>
      <c r="AF1107" s="353"/>
      <c r="AG1107" s="353"/>
      <c r="AH1107" s="353"/>
      <c r="AI1107" s="353"/>
      <c r="AJ1107" s="353"/>
      <c r="AK1107" s="353"/>
      <c r="AL1107" s="353"/>
      <c r="AM1107" s="353"/>
      <c r="AN1107" s="353"/>
      <c r="AO1107" s="353"/>
      <c r="AP1107" s="353"/>
      <c r="AQ1107" s="353"/>
      <c r="AR1107" s="353"/>
      <c r="AS1107" s="353"/>
      <c r="AT1107" s="353"/>
    </row>
    <row r="1108" spans="1:46">
      <c r="A1108" s="324" t="s">
        <v>17</v>
      </c>
      <c r="B1108" s="351" t="s">
        <v>2972</v>
      </c>
      <c r="C1108" s="324">
        <v>22</v>
      </c>
      <c r="D1108" s="324">
        <v>0.2</v>
      </c>
      <c r="E1108" s="324">
        <v>0</v>
      </c>
      <c r="F1108" s="324">
        <v>0.22</v>
      </c>
      <c r="G1108" s="324">
        <v>6.3</v>
      </c>
      <c r="H1108" s="324">
        <v>3.8E-3</v>
      </c>
      <c r="I1108" s="324">
        <v>3.2000000000000002E-3</v>
      </c>
      <c r="J1108" s="324">
        <v>3.0999999999999999E-3</v>
      </c>
      <c r="K1108" s="324">
        <v>0.95</v>
      </c>
      <c r="M1108" s="324">
        <v>1206</v>
      </c>
      <c r="N1108" s="324">
        <v>3.2</v>
      </c>
      <c r="O1108" s="324">
        <v>1.6</v>
      </c>
      <c r="P1108" s="324">
        <v>0.85</v>
      </c>
      <c r="Q1108" s="324" t="s">
        <v>12</v>
      </c>
      <c r="R1108" s="324">
        <v>-55</v>
      </c>
      <c r="S1108" s="324">
        <v>85</v>
      </c>
      <c r="T1108" s="324">
        <v>1</v>
      </c>
      <c r="V1108" s="378">
        <v>4000</v>
      </c>
      <c r="W1108" s="336">
        <v>9.4E-2</v>
      </c>
      <c r="X1108" s="354"/>
      <c r="Y1108" s="353"/>
      <c r="Z1108" s="353"/>
      <c r="AA1108" s="352">
        <v>1</v>
      </c>
      <c r="AB1108" s="353"/>
      <c r="AC1108" s="353"/>
      <c r="AD1108" s="353"/>
      <c r="AE1108" s="353"/>
      <c r="AF1108" s="353"/>
      <c r="AG1108" s="353"/>
      <c r="AH1108" s="353"/>
      <c r="AI1108" s="353"/>
      <c r="AJ1108" s="353"/>
      <c r="AK1108" s="353"/>
      <c r="AL1108" s="353"/>
      <c r="AM1108" s="353"/>
      <c r="AN1108" s="353"/>
      <c r="AO1108" s="353"/>
      <c r="AP1108" s="353"/>
      <c r="AQ1108" s="353"/>
      <c r="AR1108" s="353"/>
      <c r="AS1108" s="353"/>
      <c r="AT1108" s="353"/>
    </row>
    <row r="1109" spans="1:46">
      <c r="A1109" s="324" t="s">
        <v>17</v>
      </c>
      <c r="B1109" s="351" t="s">
        <v>2973</v>
      </c>
      <c r="C1109" s="324">
        <v>1</v>
      </c>
      <c r="D1109" s="324">
        <v>0.1</v>
      </c>
      <c r="E1109" s="324">
        <v>4</v>
      </c>
      <c r="F1109" s="324">
        <v>0.57999999999999996</v>
      </c>
      <c r="G1109" s="324">
        <v>28</v>
      </c>
      <c r="H1109" s="324">
        <v>1.2999999999999999E-2</v>
      </c>
      <c r="I1109" s="324">
        <v>1.0999999999999999E-2</v>
      </c>
      <c r="J1109" s="324">
        <v>9.5999999999999992E-3</v>
      </c>
      <c r="K1109" s="324">
        <v>1.31</v>
      </c>
      <c r="M1109" s="324">
        <v>1206</v>
      </c>
      <c r="N1109" s="324">
        <v>3.2</v>
      </c>
      <c r="O1109" s="324">
        <v>1.6</v>
      </c>
      <c r="P1109" s="324">
        <v>0.85</v>
      </c>
      <c r="Q1109" s="324" t="s">
        <v>19</v>
      </c>
      <c r="R1109" s="324">
        <v>-55</v>
      </c>
      <c r="S1109" s="324">
        <v>125</v>
      </c>
      <c r="T1109" s="324">
        <v>1</v>
      </c>
      <c r="V1109" s="378">
        <v>4000</v>
      </c>
      <c r="W1109" s="336">
        <v>3.0099999999999998E-2</v>
      </c>
      <c r="X1109" s="354"/>
      <c r="Y1109" s="353"/>
      <c r="Z1109" s="353"/>
      <c r="AA1109" s="352">
        <v>1</v>
      </c>
      <c r="AB1109" s="353"/>
      <c r="AC1109" s="353"/>
      <c r="AD1109" s="353"/>
      <c r="AE1109" s="353"/>
      <c r="AF1109" s="353"/>
      <c r="AG1109" s="353"/>
      <c r="AH1109" s="353"/>
      <c r="AI1109" s="353"/>
      <c r="AJ1109" s="353"/>
      <c r="AK1109" s="353"/>
      <c r="AL1109" s="353"/>
      <c r="AM1109" s="353"/>
      <c r="AN1109" s="353"/>
      <c r="AO1109" s="353"/>
      <c r="AP1109" s="353"/>
      <c r="AQ1109" s="353"/>
      <c r="AR1109" s="353"/>
      <c r="AS1109" s="353"/>
      <c r="AT1109" s="353"/>
    </row>
    <row r="1110" spans="1:46">
      <c r="A1110" s="324" t="s">
        <v>17</v>
      </c>
      <c r="B1110" s="351" t="s">
        <v>2974</v>
      </c>
      <c r="C1110" s="324">
        <v>10</v>
      </c>
      <c r="D1110" s="324">
        <v>0.2</v>
      </c>
      <c r="E1110" s="324">
        <v>2.5</v>
      </c>
      <c r="F1110" s="324">
        <v>0.41</v>
      </c>
      <c r="G1110" s="324">
        <v>25</v>
      </c>
      <c r="H1110" s="324">
        <v>2.0999999999999999E-3</v>
      </c>
      <c r="I1110" s="324">
        <v>2.3999999999999998E-3</v>
      </c>
      <c r="J1110" s="324">
        <v>2.5000000000000001E-3</v>
      </c>
      <c r="K1110" s="324">
        <v>1.5</v>
      </c>
      <c r="M1110" s="359">
        <v>1210</v>
      </c>
      <c r="N1110" s="324">
        <v>3.2</v>
      </c>
      <c r="O1110" s="324">
        <v>2.5</v>
      </c>
      <c r="P1110" s="324">
        <v>2</v>
      </c>
      <c r="Q1110" s="324" t="s">
        <v>12</v>
      </c>
      <c r="R1110" s="324">
        <v>-55</v>
      </c>
      <c r="S1110" s="324">
        <v>85</v>
      </c>
      <c r="T1110" s="324">
        <v>1</v>
      </c>
      <c r="V1110" s="378">
        <v>1000</v>
      </c>
      <c r="W1110" s="336">
        <v>0.14299999999999999</v>
      </c>
      <c r="X1110" s="354"/>
      <c r="Y1110" s="353"/>
      <c r="Z1110" s="353"/>
      <c r="AA1110" s="352">
        <v>1</v>
      </c>
      <c r="AB1110" s="353"/>
      <c r="AC1110" s="353"/>
      <c r="AD1110" s="353"/>
      <c r="AE1110" s="353"/>
      <c r="AF1110" s="353"/>
      <c r="AG1110" s="353"/>
      <c r="AH1110" s="353"/>
      <c r="AI1110" s="353"/>
      <c r="AJ1110" s="353"/>
      <c r="AK1110" s="353"/>
      <c r="AL1110" s="353"/>
      <c r="AM1110" s="353"/>
      <c r="AN1110" s="353"/>
      <c r="AO1110" s="353"/>
      <c r="AP1110" s="353"/>
      <c r="AQ1110" s="353"/>
      <c r="AR1110" s="353"/>
      <c r="AS1110" s="353"/>
      <c r="AT1110" s="353"/>
    </row>
    <row r="1111" spans="1:46">
      <c r="A1111" s="324" t="s">
        <v>17</v>
      </c>
      <c r="B1111" s="351" t="s">
        <v>2975</v>
      </c>
      <c r="C1111" s="324">
        <v>1</v>
      </c>
      <c r="D1111" s="324">
        <v>0.1</v>
      </c>
      <c r="E1111" s="324">
        <v>7</v>
      </c>
      <c r="F1111" s="324">
        <v>0.44</v>
      </c>
      <c r="G1111" s="324">
        <v>50</v>
      </c>
      <c r="H1111" s="324">
        <v>1.0699999999999999E-2</v>
      </c>
      <c r="I1111" s="324">
        <v>8.2000000000000007E-3</v>
      </c>
      <c r="J1111" s="324">
        <v>7.1999999999999998E-3</v>
      </c>
      <c r="K1111" s="324">
        <v>1.34</v>
      </c>
      <c r="M1111" s="324">
        <v>1210</v>
      </c>
      <c r="N1111" s="324">
        <v>3.2</v>
      </c>
      <c r="O1111" s="324">
        <v>2.5</v>
      </c>
      <c r="P1111" s="324">
        <v>1.6</v>
      </c>
      <c r="Q1111" s="324" t="s">
        <v>19</v>
      </c>
      <c r="R1111" s="324">
        <v>-55</v>
      </c>
      <c r="S1111" s="324">
        <v>125</v>
      </c>
      <c r="T1111" s="324">
        <v>1</v>
      </c>
      <c r="V1111" s="378">
        <v>2000</v>
      </c>
      <c r="W1111" s="336">
        <v>7.9000000000000001E-2</v>
      </c>
      <c r="X1111" s="354"/>
      <c r="Y1111" s="353"/>
      <c r="Z1111" s="353"/>
      <c r="AA1111" s="352">
        <v>1</v>
      </c>
      <c r="AB1111" s="353"/>
      <c r="AC1111" s="353"/>
      <c r="AD1111" s="353"/>
      <c r="AE1111" s="353"/>
      <c r="AF1111" s="353"/>
      <c r="AG1111" s="353"/>
      <c r="AH1111" s="353"/>
      <c r="AI1111" s="353"/>
      <c r="AJ1111" s="353"/>
      <c r="AK1111" s="353"/>
      <c r="AL1111" s="353"/>
      <c r="AM1111" s="353"/>
      <c r="AN1111" s="353"/>
      <c r="AO1111" s="353"/>
      <c r="AP1111" s="353"/>
      <c r="AQ1111" s="353"/>
      <c r="AR1111" s="353"/>
      <c r="AS1111" s="353"/>
      <c r="AT1111" s="353"/>
    </row>
    <row r="1112" spans="1:46">
      <c r="A1112" s="324" t="s">
        <v>17</v>
      </c>
      <c r="B1112" s="351" t="s">
        <v>2976</v>
      </c>
      <c r="C1112" s="324">
        <v>2.2000000000000002</v>
      </c>
      <c r="D1112" s="324">
        <v>0.1</v>
      </c>
      <c r="E1112" s="324">
        <v>-5</v>
      </c>
      <c r="F1112" s="324">
        <v>0.26</v>
      </c>
      <c r="G1112" s="324">
        <v>50</v>
      </c>
      <c r="H1112" s="324">
        <v>7.7000000000000002E-3</v>
      </c>
      <c r="I1112" s="324">
        <v>5.7999999999999996E-3</v>
      </c>
      <c r="J1112" s="324">
        <v>5.4000000000000003E-3</v>
      </c>
      <c r="K1112" s="324">
        <v>1.37</v>
      </c>
      <c r="M1112" s="324">
        <v>1210</v>
      </c>
      <c r="N1112" s="324">
        <v>3.2</v>
      </c>
      <c r="O1112" s="324">
        <v>2.5</v>
      </c>
      <c r="P1112" s="324">
        <v>2.5</v>
      </c>
      <c r="Q1112" s="324" t="s">
        <v>19</v>
      </c>
      <c r="R1112" s="324">
        <v>-55</v>
      </c>
      <c r="S1112" s="324">
        <v>125</v>
      </c>
      <c r="T1112" s="324">
        <v>1</v>
      </c>
      <c r="V1112" s="378">
        <v>1000</v>
      </c>
      <c r="W1112" s="336">
        <v>0.153</v>
      </c>
      <c r="X1112" s="354"/>
      <c r="Y1112" s="353"/>
      <c r="Z1112" s="353"/>
      <c r="AA1112" s="352">
        <v>1</v>
      </c>
      <c r="AB1112" s="353"/>
      <c r="AC1112" s="353"/>
      <c r="AD1112" s="353"/>
      <c r="AE1112" s="353"/>
      <c r="AF1112" s="353"/>
      <c r="AG1112" s="353"/>
      <c r="AH1112" s="353"/>
      <c r="AI1112" s="353"/>
      <c r="AJ1112" s="353"/>
      <c r="AK1112" s="353"/>
      <c r="AL1112" s="353"/>
      <c r="AM1112" s="353"/>
      <c r="AN1112" s="353"/>
      <c r="AO1112" s="353"/>
      <c r="AP1112" s="353"/>
      <c r="AQ1112" s="353"/>
      <c r="AR1112" s="353"/>
      <c r="AS1112" s="353"/>
      <c r="AT1112" s="353"/>
    </row>
    <row r="1115" spans="1:46">
      <c r="A1115" s="324" t="s">
        <v>2353</v>
      </c>
      <c r="B1115" s="351" t="s">
        <v>541</v>
      </c>
      <c r="C1115" s="324">
        <v>330</v>
      </c>
      <c r="D1115" s="324">
        <v>0.2</v>
      </c>
      <c r="E1115" s="324">
        <v>0</v>
      </c>
      <c r="F1115" s="324">
        <v>1</v>
      </c>
      <c r="G1115" s="324">
        <v>16</v>
      </c>
      <c r="H1115" s="324">
        <v>0.03</v>
      </c>
      <c r="I1115" s="324">
        <v>0.03</v>
      </c>
      <c r="J1115" s="324">
        <v>0.03</v>
      </c>
      <c r="K1115" s="324">
        <v>8</v>
      </c>
      <c r="L1115" s="324">
        <v>1.1399999999999999</v>
      </c>
      <c r="M1115" s="324" t="s">
        <v>363</v>
      </c>
      <c r="N1115" s="324">
        <v>8</v>
      </c>
      <c r="O1115" s="324">
        <v>8</v>
      </c>
      <c r="P1115" s="324">
        <v>11.5</v>
      </c>
      <c r="Q1115" s="324" t="s">
        <v>507</v>
      </c>
      <c r="R1115" s="324">
        <v>-40</v>
      </c>
      <c r="S1115" s="385">
        <v>105</v>
      </c>
      <c r="T1115" s="324">
        <v>0</v>
      </c>
      <c r="U1115" s="324">
        <v>3.5</v>
      </c>
      <c r="V1115" s="378"/>
      <c r="W1115" s="356">
        <v>9.2999999999999999E-2</v>
      </c>
      <c r="X1115" s="386">
        <v>7.4999999999999997E-2</v>
      </c>
      <c r="Y1115" s="385"/>
      <c r="Z1115" s="385"/>
      <c r="AA1115" s="352">
        <v>2</v>
      </c>
      <c r="AB1115" s="385"/>
      <c r="AC1115" s="385"/>
      <c r="AD1115" s="385"/>
      <c r="AE1115" s="385"/>
      <c r="AF1115" s="385"/>
      <c r="AG1115" s="385"/>
      <c r="AH1115" s="385"/>
      <c r="AI1115" s="385"/>
      <c r="AJ1115" s="385"/>
      <c r="AK1115" s="385"/>
      <c r="AL1115" s="385"/>
      <c r="AM1115" s="385"/>
      <c r="AN1115" s="385"/>
      <c r="AO1115" s="385"/>
      <c r="AP1115" s="385"/>
      <c r="AQ1115" s="385"/>
      <c r="AR1115" s="385"/>
      <c r="AS1115" s="385"/>
      <c r="AT1115" s="385"/>
    </row>
    <row r="1116" spans="1:46">
      <c r="A1116" s="324" t="s">
        <v>2353</v>
      </c>
      <c r="B1116" s="351" t="s">
        <v>576</v>
      </c>
      <c r="C1116" s="324">
        <v>470</v>
      </c>
      <c r="D1116" s="324">
        <v>0.2</v>
      </c>
      <c r="E1116" s="324">
        <v>0</v>
      </c>
      <c r="F1116" s="324">
        <v>1</v>
      </c>
      <c r="G1116" s="324">
        <v>10</v>
      </c>
      <c r="H1116" s="324">
        <v>0.03</v>
      </c>
      <c r="I1116" s="324">
        <v>0.03</v>
      </c>
      <c r="J1116" s="324">
        <v>0.03</v>
      </c>
      <c r="K1116" s="324">
        <v>8</v>
      </c>
      <c r="L1116" s="324">
        <v>1.1399999999999999</v>
      </c>
      <c r="M1116" s="324" t="s">
        <v>363</v>
      </c>
      <c r="N1116" s="324">
        <v>8</v>
      </c>
      <c r="O1116" s="324">
        <v>8</v>
      </c>
      <c r="P1116" s="324">
        <v>11.5</v>
      </c>
      <c r="Q1116" s="324" t="s">
        <v>507</v>
      </c>
      <c r="R1116" s="324">
        <v>-40</v>
      </c>
      <c r="S1116" s="385">
        <v>105</v>
      </c>
      <c r="T1116" s="324">
        <v>0</v>
      </c>
      <c r="U1116" s="324">
        <v>3.5</v>
      </c>
      <c r="V1116" s="378"/>
      <c r="W1116" s="356">
        <v>9.2999999999999999E-2</v>
      </c>
      <c r="X1116" s="386">
        <v>7.4999999999999997E-2</v>
      </c>
      <c r="Y1116" s="385"/>
      <c r="Z1116" s="385"/>
      <c r="AA1116" s="352">
        <v>2</v>
      </c>
      <c r="AB1116" s="385"/>
      <c r="AC1116" s="385"/>
      <c r="AD1116" s="385"/>
      <c r="AE1116" s="385"/>
      <c r="AF1116" s="385"/>
      <c r="AG1116" s="385"/>
      <c r="AH1116" s="385"/>
      <c r="AI1116" s="385"/>
      <c r="AJ1116" s="385"/>
      <c r="AK1116" s="385"/>
      <c r="AL1116" s="385"/>
      <c r="AM1116" s="385"/>
      <c r="AN1116" s="385"/>
      <c r="AO1116" s="385"/>
      <c r="AP1116" s="385"/>
      <c r="AQ1116" s="385"/>
      <c r="AR1116" s="385"/>
      <c r="AS1116" s="385"/>
      <c r="AT1116" s="385"/>
    </row>
    <row r="1117" spans="1:46">
      <c r="A1117" s="324" t="s">
        <v>2353</v>
      </c>
      <c r="B1117" s="351" t="s">
        <v>577</v>
      </c>
      <c r="C1117" s="324">
        <v>470</v>
      </c>
      <c r="D1117" s="324">
        <v>0.2</v>
      </c>
      <c r="E1117" s="324">
        <v>0</v>
      </c>
      <c r="F1117" s="324">
        <v>1</v>
      </c>
      <c r="G1117" s="324">
        <v>16</v>
      </c>
      <c r="H1117" s="324">
        <v>3.5999999999999997E-2</v>
      </c>
      <c r="I1117" s="324">
        <v>3.5999999999999997E-2</v>
      </c>
      <c r="J1117" s="324">
        <v>3.5999999999999997E-2</v>
      </c>
      <c r="K1117" s="324">
        <v>8</v>
      </c>
      <c r="L1117" s="324">
        <v>1.1399999999999999</v>
      </c>
      <c r="M1117" s="324" t="s">
        <v>363</v>
      </c>
      <c r="N1117" s="324">
        <v>8</v>
      </c>
      <c r="O1117" s="324">
        <v>8</v>
      </c>
      <c r="P1117" s="324">
        <v>11.5</v>
      </c>
      <c r="Q1117" s="324" t="s">
        <v>507</v>
      </c>
      <c r="R1117" s="324">
        <v>-40</v>
      </c>
      <c r="S1117" s="385">
        <v>105</v>
      </c>
      <c r="T1117" s="324">
        <v>0</v>
      </c>
      <c r="U1117" s="324">
        <v>3.5</v>
      </c>
      <c r="V1117" s="378"/>
      <c r="W1117" s="356">
        <v>9.2999999999999999E-2</v>
      </c>
      <c r="X1117" s="386">
        <v>7.4999999999999997E-2</v>
      </c>
      <c r="Y1117" s="385"/>
      <c r="Z1117" s="385"/>
      <c r="AA1117" s="352">
        <v>2</v>
      </c>
      <c r="AB1117" s="385"/>
      <c r="AC1117" s="385"/>
      <c r="AD1117" s="385"/>
      <c r="AE1117" s="385"/>
      <c r="AF1117" s="385"/>
      <c r="AG1117" s="385"/>
      <c r="AH1117" s="385"/>
      <c r="AI1117" s="385"/>
      <c r="AJ1117" s="385"/>
      <c r="AK1117" s="385"/>
      <c r="AL1117" s="385"/>
      <c r="AM1117" s="385"/>
      <c r="AN1117" s="385"/>
      <c r="AO1117" s="385"/>
      <c r="AP1117" s="385"/>
      <c r="AQ1117" s="385"/>
      <c r="AR1117" s="385"/>
      <c r="AS1117" s="385"/>
      <c r="AT1117" s="385"/>
    </row>
    <row r="1118" spans="1:46">
      <c r="A1118" s="324" t="s">
        <v>2353</v>
      </c>
      <c r="B1118" s="351" t="s">
        <v>609</v>
      </c>
      <c r="C1118" s="324">
        <v>680</v>
      </c>
      <c r="D1118" s="324">
        <v>0.2</v>
      </c>
      <c r="E1118" s="324">
        <v>0</v>
      </c>
      <c r="F1118" s="324">
        <v>1</v>
      </c>
      <c r="G1118" s="324">
        <v>10</v>
      </c>
      <c r="H1118" s="324">
        <v>3.5999999999999997E-2</v>
      </c>
      <c r="I1118" s="324">
        <v>3.5999999999999997E-2</v>
      </c>
      <c r="J1118" s="324">
        <v>3.5999999999999997E-2</v>
      </c>
      <c r="K1118" s="324">
        <v>8</v>
      </c>
      <c r="L1118" s="324">
        <v>1.1399999999999999</v>
      </c>
      <c r="M1118" s="324" t="s">
        <v>363</v>
      </c>
      <c r="N1118" s="324">
        <v>8</v>
      </c>
      <c r="O1118" s="324">
        <v>8</v>
      </c>
      <c r="P1118" s="324">
        <v>11.5</v>
      </c>
      <c r="Q1118" s="324" t="s">
        <v>507</v>
      </c>
      <c r="R1118" s="324">
        <v>-40</v>
      </c>
      <c r="S1118" s="385">
        <v>105</v>
      </c>
      <c r="T1118" s="324">
        <v>0</v>
      </c>
      <c r="U1118" s="324">
        <v>3.5</v>
      </c>
      <c r="V1118" s="378"/>
      <c r="W1118" s="356">
        <v>0.13488</v>
      </c>
      <c r="X1118" s="386">
        <v>7.4999999999999997E-2</v>
      </c>
      <c r="Y1118" s="385"/>
      <c r="Z1118" s="385"/>
      <c r="AA1118" s="352">
        <v>2</v>
      </c>
      <c r="AB1118" s="385"/>
      <c r="AC1118" s="385"/>
      <c r="AD1118" s="385"/>
      <c r="AE1118" s="385"/>
      <c r="AF1118" s="385"/>
      <c r="AG1118" s="385"/>
      <c r="AH1118" s="385"/>
      <c r="AI1118" s="385"/>
      <c r="AJ1118" s="385"/>
      <c r="AK1118" s="385"/>
      <c r="AL1118" s="385"/>
      <c r="AM1118" s="385"/>
      <c r="AN1118" s="385"/>
      <c r="AO1118" s="385"/>
      <c r="AP1118" s="385"/>
      <c r="AQ1118" s="385"/>
      <c r="AR1118" s="385"/>
      <c r="AS1118" s="385"/>
      <c r="AT1118" s="385"/>
    </row>
    <row r="1119" spans="1:46">
      <c r="A1119" s="324" t="s">
        <v>2353</v>
      </c>
      <c r="B1119" s="351" t="s">
        <v>627</v>
      </c>
      <c r="C1119" s="324">
        <v>820</v>
      </c>
      <c r="D1119" s="324">
        <v>0.2</v>
      </c>
      <c r="E1119" s="324">
        <v>0</v>
      </c>
      <c r="F1119" s="324">
        <v>1</v>
      </c>
      <c r="G1119" s="324">
        <v>6.3</v>
      </c>
      <c r="H1119" s="324">
        <v>3.5999999999999997E-2</v>
      </c>
      <c r="I1119" s="324">
        <v>3.5999999999999997E-2</v>
      </c>
      <c r="J1119" s="324">
        <v>3.5999999999999997E-2</v>
      </c>
      <c r="K1119" s="324">
        <v>8</v>
      </c>
      <c r="L1119" s="324">
        <v>1.1399999999999999</v>
      </c>
      <c r="M1119" s="324" t="s">
        <v>363</v>
      </c>
      <c r="N1119" s="324">
        <v>8</v>
      </c>
      <c r="O1119" s="324">
        <v>8</v>
      </c>
      <c r="P1119" s="324">
        <v>11.5</v>
      </c>
      <c r="Q1119" s="324" t="s">
        <v>507</v>
      </c>
      <c r="R1119" s="324">
        <v>-40</v>
      </c>
      <c r="S1119" s="385">
        <v>105</v>
      </c>
      <c r="T1119" s="324">
        <v>0</v>
      </c>
      <c r="U1119" s="324">
        <v>3.5</v>
      </c>
      <c r="V1119" s="378"/>
      <c r="W1119" s="356">
        <v>9.2999999999999999E-2</v>
      </c>
      <c r="X1119" s="386">
        <v>7.4999999999999997E-2</v>
      </c>
      <c r="Y1119" s="385"/>
      <c r="Z1119" s="385"/>
      <c r="AA1119" s="352">
        <v>2</v>
      </c>
      <c r="AB1119" s="385"/>
      <c r="AC1119" s="385"/>
      <c r="AD1119" s="385"/>
      <c r="AE1119" s="385"/>
      <c r="AF1119" s="385"/>
      <c r="AG1119" s="385"/>
      <c r="AH1119" s="385"/>
      <c r="AI1119" s="385"/>
      <c r="AJ1119" s="385"/>
      <c r="AK1119" s="385"/>
      <c r="AL1119" s="385"/>
      <c r="AM1119" s="385"/>
      <c r="AN1119" s="385"/>
      <c r="AO1119" s="385"/>
      <c r="AP1119" s="385"/>
      <c r="AQ1119" s="385"/>
      <c r="AR1119" s="385"/>
      <c r="AS1119" s="385"/>
      <c r="AT1119" s="385"/>
    </row>
    <row r="1120" spans="1:46">
      <c r="A1120" s="324" t="s">
        <v>2353</v>
      </c>
      <c r="B1120" s="351" t="s">
        <v>634</v>
      </c>
      <c r="C1120" s="324">
        <v>1000</v>
      </c>
      <c r="D1120" s="324">
        <v>0.2</v>
      </c>
      <c r="E1120" s="324">
        <v>0</v>
      </c>
      <c r="F1120" s="324">
        <v>1</v>
      </c>
      <c r="G1120" s="324">
        <v>6.3</v>
      </c>
      <c r="H1120" s="324">
        <v>0.03</v>
      </c>
      <c r="I1120" s="324">
        <v>0.03</v>
      </c>
      <c r="J1120" s="324">
        <v>0.03</v>
      </c>
      <c r="K1120" s="324">
        <v>8</v>
      </c>
      <c r="L1120" s="324">
        <v>1.1399999999999999</v>
      </c>
      <c r="M1120" s="324" t="s">
        <v>363</v>
      </c>
      <c r="N1120" s="324">
        <v>8</v>
      </c>
      <c r="O1120" s="324">
        <v>8</v>
      </c>
      <c r="P1120" s="324">
        <v>11.5</v>
      </c>
      <c r="Q1120" s="324" t="s">
        <v>507</v>
      </c>
      <c r="R1120" s="324">
        <v>-40</v>
      </c>
      <c r="S1120" s="385">
        <v>105</v>
      </c>
      <c r="T1120" s="324">
        <v>0</v>
      </c>
      <c r="U1120" s="324">
        <v>3.5</v>
      </c>
      <c r="V1120" s="378"/>
      <c r="W1120" s="356">
        <v>9.2999999999999999E-2</v>
      </c>
      <c r="X1120" s="386">
        <v>7.4999999999999997E-2</v>
      </c>
      <c r="Y1120" s="385"/>
      <c r="Z1120" s="385"/>
      <c r="AA1120" s="352">
        <v>2</v>
      </c>
      <c r="AB1120" s="385"/>
      <c r="AC1120" s="385"/>
      <c r="AD1120" s="385"/>
      <c r="AE1120" s="385"/>
      <c r="AF1120" s="385"/>
      <c r="AG1120" s="385"/>
      <c r="AH1120" s="385"/>
      <c r="AI1120" s="385"/>
      <c r="AJ1120" s="385"/>
      <c r="AK1120" s="385"/>
      <c r="AL1120" s="385"/>
      <c r="AM1120" s="385"/>
      <c r="AN1120" s="385"/>
      <c r="AO1120" s="385"/>
      <c r="AP1120" s="385"/>
      <c r="AQ1120" s="385"/>
      <c r="AR1120" s="385"/>
      <c r="AS1120" s="385"/>
      <c r="AT1120" s="385"/>
    </row>
    <row r="1121" spans="1:46">
      <c r="A1121" s="324" t="s">
        <v>2353</v>
      </c>
      <c r="B1121" s="351" t="s">
        <v>506</v>
      </c>
      <c r="C1121" s="324">
        <v>220</v>
      </c>
      <c r="D1121" s="324">
        <v>0.2</v>
      </c>
      <c r="E1121" s="324">
        <v>0</v>
      </c>
      <c r="F1121" s="324">
        <v>1</v>
      </c>
      <c r="G1121" s="324">
        <v>25</v>
      </c>
      <c r="H1121" s="324">
        <v>0.03</v>
      </c>
      <c r="I1121" s="324">
        <v>0.03</v>
      </c>
      <c r="J1121" s="324">
        <v>0.03</v>
      </c>
      <c r="K1121" s="324">
        <v>8</v>
      </c>
      <c r="L1121" s="324">
        <v>1.1100000000000001</v>
      </c>
      <c r="M1121" s="324" t="s">
        <v>363</v>
      </c>
      <c r="N1121" s="324">
        <v>8</v>
      </c>
      <c r="O1121" s="324">
        <v>8</v>
      </c>
      <c r="P1121" s="324">
        <v>11.5</v>
      </c>
      <c r="Q1121" s="324" t="s">
        <v>507</v>
      </c>
      <c r="R1121" s="324">
        <v>-40</v>
      </c>
      <c r="S1121" s="385">
        <v>105</v>
      </c>
      <c r="T1121" s="324">
        <v>0</v>
      </c>
      <c r="U1121" s="324">
        <v>3.5</v>
      </c>
      <c r="V1121" s="378"/>
      <c r="W1121" s="356">
        <v>9.2999999999999999E-2</v>
      </c>
      <c r="X1121" s="386">
        <v>0.08</v>
      </c>
      <c r="Y1121" s="385"/>
      <c r="Z1121" s="385"/>
      <c r="AA1121" s="352">
        <v>2</v>
      </c>
      <c r="AB1121" s="385"/>
      <c r="AC1121" s="385"/>
      <c r="AD1121" s="385"/>
      <c r="AE1121" s="385"/>
      <c r="AF1121" s="385"/>
      <c r="AG1121" s="385"/>
      <c r="AH1121" s="385"/>
      <c r="AI1121" s="385"/>
      <c r="AJ1121" s="385"/>
      <c r="AK1121" s="385"/>
      <c r="AL1121" s="385"/>
      <c r="AM1121" s="385"/>
      <c r="AN1121" s="385"/>
      <c r="AO1121" s="385"/>
      <c r="AP1121" s="385"/>
      <c r="AQ1121" s="385"/>
      <c r="AR1121" s="385"/>
      <c r="AS1121" s="385"/>
      <c r="AT1121" s="385"/>
    </row>
    <row r="1122" spans="1:46">
      <c r="A1122" s="324" t="s">
        <v>2353</v>
      </c>
      <c r="B1122" s="351" t="s">
        <v>542</v>
      </c>
      <c r="C1122" s="324">
        <v>330</v>
      </c>
      <c r="D1122" s="324">
        <v>0.2</v>
      </c>
      <c r="E1122" s="324">
        <v>0</v>
      </c>
      <c r="F1122" s="324">
        <v>1</v>
      </c>
      <c r="G1122" s="324">
        <v>25</v>
      </c>
      <c r="H1122" s="324">
        <v>3.2000000000000001E-2</v>
      </c>
      <c r="I1122" s="324">
        <v>3.2000000000000001E-2</v>
      </c>
      <c r="J1122" s="324">
        <v>3.2000000000000001E-2</v>
      </c>
      <c r="K1122" s="324">
        <v>8</v>
      </c>
      <c r="L1122" s="324">
        <v>1.08</v>
      </c>
      <c r="M1122" s="324" t="s">
        <v>363</v>
      </c>
      <c r="N1122" s="324">
        <v>8</v>
      </c>
      <c r="O1122" s="324">
        <v>8</v>
      </c>
      <c r="P1122" s="324">
        <v>11.5</v>
      </c>
      <c r="Q1122" s="324" t="s">
        <v>507</v>
      </c>
      <c r="R1122" s="324">
        <v>-40</v>
      </c>
      <c r="S1122" s="385">
        <v>105</v>
      </c>
      <c r="T1122" s="324">
        <v>0</v>
      </c>
      <c r="U1122" s="324">
        <v>3.5</v>
      </c>
      <c r="V1122" s="378"/>
      <c r="W1122" s="356">
        <v>9.2999999999999999E-2</v>
      </c>
      <c r="X1122" s="386">
        <v>8.3000000000000004E-2</v>
      </c>
      <c r="Y1122" s="385"/>
      <c r="Z1122" s="385"/>
      <c r="AA1122" s="352">
        <v>2</v>
      </c>
      <c r="AB1122" s="385"/>
      <c r="AC1122" s="385"/>
      <c r="AD1122" s="385"/>
      <c r="AE1122" s="385"/>
      <c r="AF1122" s="385"/>
      <c r="AG1122" s="385"/>
      <c r="AH1122" s="385"/>
      <c r="AI1122" s="385"/>
      <c r="AJ1122" s="385"/>
      <c r="AK1122" s="385"/>
      <c r="AL1122" s="385"/>
      <c r="AM1122" s="385"/>
      <c r="AN1122" s="385"/>
      <c r="AO1122" s="385"/>
      <c r="AP1122" s="385"/>
      <c r="AQ1122" s="385"/>
      <c r="AR1122" s="385"/>
      <c r="AS1122" s="385"/>
      <c r="AT1122" s="385"/>
    </row>
    <row r="1123" spans="1:46">
      <c r="A1123" s="324" t="s">
        <v>2353</v>
      </c>
      <c r="B1123" s="351" t="s">
        <v>610</v>
      </c>
      <c r="C1123" s="324">
        <v>680</v>
      </c>
      <c r="D1123" s="324">
        <v>0.2</v>
      </c>
      <c r="E1123" s="324">
        <v>0</v>
      </c>
      <c r="F1123" s="324">
        <v>1</v>
      </c>
      <c r="G1123" s="324">
        <v>16</v>
      </c>
      <c r="H1123" s="324">
        <v>2.8000000000000001E-2</v>
      </c>
      <c r="I1123" s="324">
        <v>2.8000000000000001E-2</v>
      </c>
      <c r="J1123" s="324">
        <v>2.8000000000000001E-2</v>
      </c>
      <c r="K1123" s="324">
        <v>9</v>
      </c>
      <c r="L1123" s="324">
        <v>1.49</v>
      </c>
      <c r="M1123" s="324" t="s">
        <v>363</v>
      </c>
      <c r="N1123" s="324">
        <v>8</v>
      </c>
      <c r="O1123" s="324">
        <v>8</v>
      </c>
      <c r="P1123" s="324">
        <v>16</v>
      </c>
      <c r="Q1123" s="324" t="s">
        <v>507</v>
      </c>
      <c r="R1123" s="324">
        <v>-40</v>
      </c>
      <c r="S1123" s="385">
        <v>105</v>
      </c>
      <c r="T1123" s="324">
        <v>0</v>
      </c>
      <c r="U1123" s="324">
        <v>3.5</v>
      </c>
      <c r="V1123" s="378"/>
      <c r="W1123" s="356">
        <v>0.11928</v>
      </c>
      <c r="X1123" s="386">
        <v>0.09</v>
      </c>
      <c r="Y1123" s="385"/>
      <c r="Z1123" s="385"/>
      <c r="AA1123" s="352">
        <v>2</v>
      </c>
      <c r="AB1123" s="385"/>
      <c r="AC1123" s="385"/>
      <c r="AD1123" s="385"/>
      <c r="AE1123" s="385"/>
      <c r="AF1123" s="385"/>
      <c r="AG1123" s="385"/>
      <c r="AH1123" s="385"/>
      <c r="AI1123" s="385"/>
      <c r="AJ1123" s="385"/>
      <c r="AK1123" s="385"/>
      <c r="AL1123" s="385"/>
      <c r="AM1123" s="385"/>
      <c r="AN1123" s="385"/>
      <c r="AO1123" s="385"/>
      <c r="AP1123" s="385"/>
      <c r="AQ1123" s="385"/>
      <c r="AR1123" s="385"/>
      <c r="AS1123" s="385"/>
      <c r="AT1123" s="385"/>
    </row>
    <row r="1124" spans="1:46">
      <c r="A1124" s="324" t="s">
        <v>2353</v>
      </c>
      <c r="B1124" s="351" t="s">
        <v>635</v>
      </c>
      <c r="C1124" s="324">
        <v>1000</v>
      </c>
      <c r="D1124" s="324">
        <v>0.2</v>
      </c>
      <c r="E1124" s="324">
        <v>0</v>
      </c>
      <c r="F1124" s="324">
        <v>1</v>
      </c>
      <c r="G1124" s="324">
        <v>10</v>
      </c>
      <c r="H1124" s="324">
        <v>2.8000000000000001E-2</v>
      </c>
      <c r="I1124" s="324">
        <v>2.8000000000000001E-2</v>
      </c>
      <c r="J1124" s="324">
        <v>2.8000000000000001E-2</v>
      </c>
      <c r="K1124" s="324">
        <v>9</v>
      </c>
      <c r="L1124" s="324">
        <v>1.49</v>
      </c>
      <c r="M1124" s="324" t="s">
        <v>363</v>
      </c>
      <c r="N1124" s="324">
        <v>8</v>
      </c>
      <c r="O1124" s="324">
        <v>8</v>
      </c>
      <c r="P1124" s="324">
        <v>16</v>
      </c>
      <c r="Q1124" s="324" t="s">
        <v>507</v>
      </c>
      <c r="R1124" s="324">
        <v>-40</v>
      </c>
      <c r="S1124" s="385">
        <v>105</v>
      </c>
      <c r="T1124" s="324">
        <v>0</v>
      </c>
      <c r="U1124" s="324">
        <v>3.5</v>
      </c>
      <c r="V1124" s="378"/>
      <c r="W1124" s="356">
        <v>0.11928</v>
      </c>
      <c r="X1124" s="386">
        <v>0.09</v>
      </c>
      <c r="Y1124" s="385"/>
      <c r="Z1124" s="385"/>
      <c r="AA1124" s="352">
        <v>2</v>
      </c>
      <c r="AB1124" s="385"/>
      <c r="AC1124" s="385"/>
      <c r="AD1124" s="385"/>
      <c r="AE1124" s="385"/>
      <c r="AF1124" s="385"/>
      <c r="AG1124" s="385"/>
      <c r="AH1124" s="385"/>
      <c r="AI1124" s="385"/>
      <c r="AJ1124" s="385"/>
      <c r="AK1124" s="385"/>
      <c r="AL1124" s="385"/>
      <c r="AM1124" s="385"/>
      <c r="AN1124" s="385"/>
      <c r="AO1124" s="385"/>
      <c r="AP1124" s="385"/>
      <c r="AQ1124" s="385"/>
      <c r="AR1124" s="385"/>
      <c r="AS1124" s="385"/>
      <c r="AT1124" s="385"/>
    </row>
    <row r="1125" spans="1:46">
      <c r="A1125" s="324" t="s">
        <v>2353</v>
      </c>
      <c r="B1125" s="351" t="s">
        <v>642</v>
      </c>
      <c r="C1125" s="324">
        <v>1200</v>
      </c>
      <c r="D1125" s="324">
        <v>0.2</v>
      </c>
      <c r="E1125" s="324">
        <v>0</v>
      </c>
      <c r="F1125" s="324">
        <v>1</v>
      </c>
      <c r="G1125" s="324">
        <v>6.3</v>
      </c>
      <c r="H1125" s="324">
        <v>2.8000000000000001E-2</v>
      </c>
      <c r="I1125" s="324">
        <v>2.8000000000000001E-2</v>
      </c>
      <c r="J1125" s="324">
        <v>2.8000000000000001E-2</v>
      </c>
      <c r="K1125" s="324">
        <v>9</v>
      </c>
      <c r="L1125" s="324">
        <v>1.49</v>
      </c>
      <c r="M1125" s="324" t="s">
        <v>363</v>
      </c>
      <c r="N1125" s="324">
        <v>8</v>
      </c>
      <c r="O1125" s="324">
        <v>8</v>
      </c>
      <c r="P1125" s="324">
        <v>16</v>
      </c>
      <c r="Q1125" s="324" t="s">
        <v>507</v>
      </c>
      <c r="R1125" s="324">
        <v>-40</v>
      </c>
      <c r="S1125" s="385">
        <v>105</v>
      </c>
      <c r="T1125" s="324">
        <v>0</v>
      </c>
      <c r="U1125" s="324">
        <v>3.5</v>
      </c>
      <c r="V1125" s="378"/>
      <c r="W1125" s="356">
        <v>0.11928</v>
      </c>
      <c r="X1125" s="386">
        <v>0.09</v>
      </c>
      <c r="Y1125" s="385"/>
      <c r="Z1125" s="385"/>
      <c r="AA1125" s="352">
        <v>2</v>
      </c>
      <c r="AB1125" s="385"/>
      <c r="AC1125" s="385"/>
      <c r="AD1125" s="385"/>
      <c r="AE1125" s="385"/>
      <c r="AF1125" s="385"/>
      <c r="AG1125" s="385"/>
      <c r="AH1125" s="385"/>
      <c r="AI1125" s="385"/>
      <c r="AJ1125" s="385"/>
      <c r="AK1125" s="385"/>
      <c r="AL1125" s="385"/>
      <c r="AM1125" s="385"/>
      <c r="AN1125" s="385"/>
      <c r="AO1125" s="385"/>
      <c r="AP1125" s="385"/>
      <c r="AQ1125" s="385"/>
      <c r="AR1125" s="385"/>
      <c r="AS1125" s="385"/>
      <c r="AT1125" s="385"/>
    </row>
    <row r="1126" spans="1:46">
      <c r="A1126" s="324" t="s">
        <v>2353</v>
      </c>
      <c r="B1126" s="351" t="s">
        <v>655</v>
      </c>
      <c r="C1126" s="324">
        <v>1800</v>
      </c>
      <c r="D1126" s="324">
        <v>0.2</v>
      </c>
      <c r="E1126" s="324">
        <v>0</v>
      </c>
      <c r="F1126" s="324">
        <v>1</v>
      </c>
      <c r="G1126" s="324">
        <v>6.3</v>
      </c>
      <c r="H1126" s="324">
        <v>1.6E-2</v>
      </c>
      <c r="I1126" s="324">
        <v>1.6E-2</v>
      </c>
      <c r="J1126" s="324">
        <v>1.6E-2</v>
      </c>
      <c r="K1126" s="324">
        <v>10</v>
      </c>
      <c r="L1126" s="324">
        <v>2</v>
      </c>
      <c r="M1126" s="324" t="s">
        <v>363</v>
      </c>
      <c r="N1126" s="324">
        <v>8</v>
      </c>
      <c r="O1126" s="324">
        <v>8</v>
      </c>
      <c r="P1126" s="324">
        <v>20</v>
      </c>
      <c r="Q1126" s="324" t="s">
        <v>507</v>
      </c>
      <c r="R1126" s="324">
        <v>-40</v>
      </c>
      <c r="S1126" s="385">
        <v>105</v>
      </c>
      <c r="T1126" s="324">
        <v>0</v>
      </c>
      <c r="U1126" s="324">
        <v>3.5</v>
      </c>
      <c r="V1126" s="378"/>
      <c r="W1126" s="356">
        <v>0.12168</v>
      </c>
      <c r="X1126" s="386">
        <v>9.5000000000000001E-2</v>
      </c>
      <c r="Y1126" s="385"/>
      <c r="Z1126" s="385"/>
      <c r="AA1126" s="352">
        <v>2</v>
      </c>
      <c r="AB1126" s="385"/>
      <c r="AC1126" s="385"/>
      <c r="AD1126" s="385"/>
      <c r="AE1126" s="385"/>
      <c r="AF1126" s="385"/>
      <c r="AG1126" s="385"/>
      <c r="AH1126" s="385"/>
      <c r="AI1126" s="385"/>
      <c r="AJ1126" s="385"/>
      <c r="AK1126" s="385"/>
      <c r="AL1126" s="385"/>
      <c r="AM1126" s="385"/>
      <c r="AN1126" s="385"/>
      <c r="AO1126" s="385"/>
      <c r="AP1126" s="385"/>
      <c r="AQ1126" s="385"/>
      <c r="AR1126" s="385"/>
      <c r="AS1126" s="385"/>
      <c r="AT1126" s="385"/>
    </row>
    <row r="1127" spans="1:46">
      <c r="A1127" s="324" t="s">
        <v>2353</v>
      </c>
      <c r="B1127" s="351" t="s">
        <v>645</v>
      </c>
      <c r="C1127" s="324">
        <v>1500</v>
      </c>
      <c r="D1127" s="324">
        <v>0.2</v>
      </c>
      <c r="E1127" s="324">
        <v>0</v>
      </c>
      <c r="F1127" s="324">
        <v>1</v>
      </c>
      <c r="G1127" s="324">
        <v>6.3</v>
      </c>
      <c r="H1127" s="324">
        <v>1.7999999999999999E-2</v>
      </c>
      <c r="I1127" s="324">
        <v>1.7999999999999999E-2</v>
      </c>
      <c r="J1127" s="324">
        <v>1.7999999999999999E-2</v>
      </c>
      <c r="K1127" s="324">
        <v>9</v>
      </c>
      <c r="L1127" s="324">
        <v>2</v>
      </c>
      <c r="M1127" s="324" t="s">
        <v>2225</v>
      </c>
      <c r="N1127" s="324">
        <v>10</v>
      </c>
      <c r="O1127" s="324">
        <v>10</v>
      </c>
      <c r="P1127" s="324">
        <v>16</v>
      </c>
      <c r="Q1127" s="324" t="s">
        <v>507</v>
      </c>
      <c r="R1127" s="324">
        <v>-40</v>
      </c>
      <c r="S1127" s="385">
        <v>105</v>
      </c>
      <c r="T1127" s="324">
        <v>0</v>
      </c>
      <c r="U1127" s="324">
        <v>5</v>
      </c>
      <c r="V1127" s="378"/>
      <c r="W1127" s="356">
        <v>0.15816</v>
      </c>
      <c r="X1127" s="386">
        <v>0.1</v>
      </c>
      <c r="Y1127" s="385"/>
      <c r="Z1127" s="385"/>
      <c r="AA1127" s="352">
        <v>2</v>
      </c>
      <c r="AB1127" s="385"/>
      <c r="AC1127" s="385"/>
      <c r="AD1127" s="385"/>
      <c r="AE1127" s="385"/>
      <c r="AF1127" s="385"/>
      <c r="AG1127" s="385"/>
      <c r="AH1127" s="385"/>
      <c r="AI1127" s="385"/>
      <c r="AJ1127" s="385"/>
      <c r="AK1127" s="385"/>
      <c r="AL1127" s="385"/>
      <c r="AM1127" s="385"/>
      <c r="AN1127" s="385"/>
      <c r="AO1127" s="385"/>
      <c r="AP1127" s="385"/>
      <c r="AQ1127" s="385"/>
      <c r="AR1127" s="385"/>
      <c r="AS1127" s="385"/>
      <c r="AT1127" s="385"/>
    </row>
    <row r="1128" spans="1:46">
      <c r="A1128" s="324" t="s">
        <v>2353</v>
      </c>
      <c r="B1128" s="351" t="s">
        <v>572</v>
      </c>
      <c r="C1128" s="324">
        <v>470</v>
      </c>
      <c r="D1128" s="324">
        <v>0.2</v>
      </c>
      <c r="E1128" s="324">
        <v>0</v>
      </c>
      <c r="F1128" s="324">
        <v>1</v>
      </c>
      <c r="G1128" s="324">
        <v>25</v>
      </c>
      <c r="H1128" s="324">
        <v>2.7E-2</v>
      </c>
      <c r="I1128" s="324">
        <v>2.7E-2</v>
      </c>
      <c r="J1128" s="324">
        <v>2.7E-2</v>
      </c>
      <c r="K1128" s="324">
        <v>8</v>
      </c>
      <c r="L1128" s="324">
        <v>1.39</v>
      </c>
      <c r="M1128" s="324" t="s">
        <v>2225</v>
      </c>
      <c r="N1128" s="324">
        <v>10</v>
      </c>
      <c r="O1128" s="324">
        <v>10</v>
      </c>
      <c r="P1128" s="324">
        <v>12.5</v>
      </c>
      <c r="Q1128" s="324" t="s">
        <v>507</v>
      </c>
      <c r="R1128" s="324">
        <v>-40</v>
      </c>
      <c r="S1128" s="385">
        <v>105</v>
      </c>
      <c r="T1128" s="324">
        <v>0</v>
      </c>
      <c r="U1128" s="324">
        <v>5</v>
      </c>
      <c r="V1128" s="378"/>
      <c r="W1128" s="356">
        <v>0.13488</v>
      </c>
      <c r="X1128" s="386">
        <v>0.105</v>
      </c>
      <c r="Y1128" s="385"/>
      <c r="Z1128" s="385"/>
      <c r="AA1128" s="352">
        <v>2</v>
      </c>
      <c r="AB1128" s="385"/>
      <c r="AC1128" s="385"/>
      <c r="AD1128" s="385"/>
      <c r="AE1128" s="385"/>
      <c r="AF1128" s="385"/>
      <c r="AG1128" s="385"/>
      <c r="AH1128" s="385"/>
      <c r="AI1128" s="385"/>
      <c r="AJ1128" s="385"/>
      <c r="AK1128" s="385"/>
      <c r="AL1128" s="385"/>
      <c r="AM1128" s="385"/>
      <c r="AN1128" s="385"/>
      <c r="AO1128" s="385"/>
      <c r="AP1128" s="385"/>
      <c r="AQ1128" s="385"/>
      <c r="AR1128" s="385"/>
      <c r="AS1128" s="385"/>
      <c r="AT1128" s="385"/>
    </row>
    <row r="1129" spans="1:46">
      <c r="A1129" s="324" t="s">
        <v>2353</v>
      </c>
      <c r="B1129" s="351" t="s">
        <v>605</v>
      </c>
      <c r="C1129" s="324">
        <v>680</v>
      </c>
      <c r="D1129" s="324">
        <v>0.2</v>
      </c>
      <c r="E1129" s="324">
        <v>0</v>
      </c>
      <c r="F1129" s="324">
        <v>1</v>
      </c>
      <c r="G1129" s="324">
        <v>16</v>
      </c>
      <c r="H1129" s="324">
        <v>2.5999999999999999E-2</v>
      </c>
      <c r="I1129" s="324">
        <v>2.5999999999999999E-2</v>
      </c>
      <c r="J1129" s="324">
        <v>2.5999999999999999E-2</v>
      </c>
      <c r="K1129" s="324">
        <v>8</v>
      </c>
      <c r="L1129" s="324">
        <v>1.54</v>
      </c>
      <c r="M1129" s="324" t="s">
        <v>2225</v>
      </c>
      <c r="N1129" s="324">
        <v>10</v>
      </c>
      <c r="O1129" s="324">
        <v>10</v>
      </c>
      <c r="P1129" s="324">
        <v>12.5</v>
      </c>
      <c r="Q1129" s="324" t="s">
        <v>507</v>
      </c>
      <c r="R1129" s="324">
        <v>-40</v>
      </c>
      <c r="S1129" s="385">
        <v>105</v>
      </c>
      <c r="T1129" s="324">
        <v>0</v>
      </c>
      <c r="U1129" s="324">
        <v>5</v>
      </c>
      <c r="V1129" s="378"/>
      <c r="W1129" s="356">
        <v>0.13488</v>
      </c>
      <c r="X1129" s="386">
        <v>0.105</v>
      </c>
      <c r="Y1129" s="385"/>
      <c r="Z1129" s="385"/>
      <c r="AA1129" s="352">
        <v>2</v>
      </c>
      <c r="AB1129" s="385"/>
      <c r="AC1129" s="385"/>
      <c r="AD1129" s="385"/>
      <c r="AE1129" s="385"/>
      <c r="AF1129" s="385"/>
      <c r="AG1129" s="385"/>
      <c r="AH1129" s="385"/>
      <c r="AI1129" s="385"/>
      <c r="AJ1129" s="385"/>
      <c r="AK1129" s="385"/>
      <c r="AL1129" s="385"/>
      <c r="AM1129" s="385"/>
      <c r="AN1129" s="385"/>
      <c r="AO1129" s="385"/>
      <c r="AP1129" s="385"/>
      <c r="AQ1129" s="385"/>
      <c r="AR1129" s="385"/>
      <c r="AS1129" s="385"/>
      <c r="AT1129" s="385"/>
    </row>
    <row r="1130" spans="1:46">
      <c r="A1130" s="324" t="s">
        <v>2353</v>
      </c>
      <c r="B1130" s="351" t="s">
        <v>630</v>
      </c>
      <c r="C1130" s="324">
        <v>1000</v>
      </c>
      <c r="D1130" s="324">
        <v>0.2</v>
      </c>
      <c r="E1130" s="324">
        <v>0</v>
      </c>
      <c r="F1130" s="324">
        <v>1</v>
      </c>
      <c r="G1130" s="324">
        <v>10</v>
      </c>
      <c r="H1130" s="324">
        <v>2.5999999999999999E-2</v>
      </c>
      <c r="I1130" s="324">
        <v>2.5999999999999999E-2</v>
      </c>
      <c r="J1130" s="324">
        <v>2.5999999999999999E-2</v>
      </c>
      <c r="K1130" s="324">
        <v>8</v>
      </c>
      <c r="L1130" s="324">
        <v>1.54</v>
      </c>
      <c r="M1130" s="324" t="s">
        <v>2225</v>
      </c>
      <c r="N1130" s="324">
        <v>10</v>
      </c>
      <c r="O1130" s="324">
        <v>10</v>
      </c>
      <c r="P1130" s="324">
        <v>12.5</v>
      </c>
      <c r="Q1130" s="324" t="s">
        <v>507</v>
      </c>
      <c r="R1130" s="324">
        <v>-40</v>
      </c>
      <c r="S1130" s="385">
        <v>105</v>
      </c>
      <c r="T1130" s="324">
        <v>0</v>
      </c>
      <c r="U1130" s="324">
        <v>5</v>
      </c>
      <c r="V1130" s="378"/>
      <c r="W1130" s="356">
        <v>0.13488</v>
      </c>
      <c r="X1130" s="386">
        <v>0.105</v>
      </c>
      <c r="Y1130" s="385"/>
      <c r="Z1130" s="385"/>
      <c r="AA1130" s="352">
        <v>2</v>
      </c>
      <c r="AB1130" s="385"/>
      <c r="AC1130" s="385"/>
      <c r="AD1130" s="385"/>
      <c r="AE1130" s="385"/>
      <c r="AF1130" s="385"/>
      <c r="AG1130" s="385"/>
      <c r="AH1130" s="385"/>
      <c r="AI1130" s="385"/>
      <c r="AJ1130" s="385"/>
      <c r="AK1130" s="385"/>
      <c r="AL1130" s="385"/>
      <c r="AM1130" s="385"/>
      <c r="AN1130" s="385"/>
      <c r="AO1130" s="385"/>
      <c r="AP1130" s="385"/>
      <c r="AQ1130" s="385"/>
      <c r="AR1130" s="385"/>
      <c r="AS1130" s="385"/>
      <c r="AT1130" s="385"/>
    </row>
    <row r="1131" spans="1:46">
      <c r="A1131" s="324" t="s">
        <v>2353</v>
      </c>
      <c r="B1131" s="351" t="s">
        <v>646</v>
      </c>
      <c r="C1131" s="324">
        <v>1500</v>
      </c>
      <c r="D1131" s="324">
        <v>0.2</v>
      </c>
      <c r="E1131" s="324">
        <v>0</v>
      </c>
      <c r="F1131" s="324">
        <v>1</v>
      </c>
      <c r="G1131" s="324">
        <v>6.3</v>
      </c>
      <c r="H1131" s="324">
        <v>2.5999999999999999E-2</v>
      </c>
      <c r="I1131" s="324">
        <v>2.5999999999999999E-2</v>
      </c>
      <c r="J1131" s="324">
        <v>2.5999999999999999E-2</v>
      </c>
      <c r="K1131" s="324">
        <v>8</v>
      </c>
      <c r="L1131" s="324">
        <v>1.54</v>
      </c>
      <c r="M1131" s="324" t="s">
        <v>2225</v>
      </c>
      <c r="N1131" s="324">
        <v>10</v>
      </c>
      <c r="O1131" s="324">
        <v>10</v>
      </c>
      <c r="P1131" s="324">
        <v>12.5</v>
      </c>
      <c r="Q1131" s="324" t="s">
        <v>507</v>
      </c>
      <c r="R1131" s="324">
        <v>-40</v>
      </c>
      <c r="S1131" s="385">
        <v>105</v>
      </c>
      <c r="T1131" s="324">
        <v>0</v>
      </c>
      <c r="U1131" s="324">
        <v>5</v>
      </c>
      <c r="V1131" s="378"/>
      <c r="W1131" s="356">
        <v>0.13488</v>
      </c>
      <c r="X1131" s="386">
        <v>0.105</v>
      </c>
      <c r="Y1131" s="385"/>
      <c r="Z1131" s="385"/>
      <c r="AA1131" s="352">
        <v>2</v>
      </c>
      <c r="AB1131" s="385"/>
      <c r="AC1131" s="385"/>
      <c r="AD1131" s="385"/>
      <c r="AE1131" s="385"/>
      <c r="AF1131" s="385"/>
      <c r="AG1131" s="385"/>
      <c r="AH1131" s="385"/>
      <c r="AI1131" s="385"/>
      <c r="AJ1131" s="385"/>
      <c r="AK1131" s="385"/>
      <c r="AL1131" s="385"/>
      <c r="AM1131" s="385"/>
      <c r="AN1131" s="385"/>
      <c r="AO1131" s="385"/>
      <c r="AP1131" s="385"/>
      <c r="AQ1131" s="385"/>
      <c r="AR1131" s="385"/>
      <c r="AS1131" s="385"/>
      <c r="AT1131" s="385"/>
    </row>
    <row r="1132" spans="1:46">
      <c r="A1132" s="324" t="s">
        <v>2353</v>
      </c>
      <c r="B1132" s="351" t="s">
        <v>578</v>
      </c>
      <c r="C1132" s="324">
        <v>470</v>
      </c>
      <c r="D1132" s="324">
        <v>0.2</v>
      </c>
      <c r="E1132" s="324">
        <v>0</v>
      </c>
      <c r="F1132" s="324">
        <v>1</v>
      </c>
      <c r="G1132" s="324">
        <v>25</v>
      </c>
      <c r="H1132" s="324">
        <v>1.7999999999999999E-2</v>
      </c>
      <c r="I1132" s="324">
        <v>1.7999999999999999E-2</v>
      </c>
      <c r="J1132" s="324">
        <v>1.7999999999999999E-2</v>
      </c>
      <c r="K1132" s="324">
        <v>10</v>
      </c>
      <c r="L1132" s="324">
        <v>1.82</v>
      </c>
      <c r="M1132" s="324" t="s">
        <v>363</v>
      </c>
      <c r="N1132" s="324">
        <v>8</v>
      </c>
      <c r="O1132" s="324">
        <v>8</v>
      </c>
      <c r="P1132" s="324">
        <v>20</v>
      </c>
      <c r="Q1132" s="324" t="s">
        <v>507</v>
      </c>
      <c r="R1132" s="324">
        <v>-40</v>
      </c>
      <c r="S1132" s="385">
        <v>105</v>
      </c>
      <c r="T1132" s="324">
        <v>0</v>
      </c>
      <c r="U1132" s="324">
        <v>3.5</v>
      </c>
      <c r="V1132" s="378"/>
      <c r="W1132" s="356">
        <v>0.12168</v>
      </c>
      <c r="X1132" s="386">
        <v>0.105</v>
      </c>
      <c r="Y1132" s="385"/>
      <c r="Z1132" s="385"/>
      <c r="AA1132" s="352">
        <v>2</v>
      </c>
      <c r="AB1132" s="385"/>
      <c r="AC1132" s="385"/>
      <c r="AD1132" s="385"/>
      <c r="AE1132" s="385"/>
      <c r="AF1132" s="385"/>
      <c r="AG1132" s="385"/>
      <c r="AH1132" s="385"/>
      <c r="AI1132" s="385"/>
      <c r="AJ1132" s="385"/>
      <c r="AK1132" s="385"/>
      <c r="AL1132" s="385"/>
      <c r="AM1132" s="385"/>
      <c r="AN1132" s="385"/>
      <c r="AO1132" s="385"/>
      <c r="AP1132" s="385"/>
      <c r="AQ1132" s="385"/>
      <c r="AR1132" s="385"/>
      <c r="AS1132" s="385"/>
      <c r="AT1132" s="385"/>
    </row>
    <row r="1133" spans="1:46">
      <c r="A1133" s="324" t="s">
        <v>2353</v>
      </c>
      <c r="B1133" s="351" t="s">
        <v>636</v>
      </c>
      <c r="C1133" s="324">
        <v>1000</v>
      </c>
      <c r="D1133" s="324">
        <v>0.2</v>
      </c>
      <c r="E1133" s="324">
        <v>0</v>
      </c>
      <c r="F1133" s="324">
        <v>1</v>
      </c>
      <c r="G1133" s="324">
        <v>16</v>
      </c>
      <c r="H1133" s="324">
        <v>1.9E-2</v>
      </c>
      <c r="I1133" s="324">
        <v>1.9E-2</v>
      </c>
      <c r="J1133" s="324">
        <v>1.9E-2</v>
      </c>
      <c r="K1133" s="324">
        <v>10</v>
      </c>
      <c r="L1133" s="324">
        <v>1.87</v>
      </c>
      <c r="M1133" s="324" t="s">
        <v>363</v>
      </c>
      <c r="N1133" s="324">
        <v>8</v>
      </c>
      <c r="O1133" s="324">
        <v>8</v>
      </c>
      <c r="P1133" s="324">
        <v>20</v>
      </c>
      <c r="Q1133" s="324" t="s">
        <v>507</v>
      </c>
      <c r="R1133" s="324">
        <v>-40</v>
      </c>
      <c r="S1133" s="385">
        <v>105</v>
      </c>
      <c r="T1133" s="324">
        <v>0</v>
      </c>
      <c r="U1133" s="324">
        <v>3.5</v>
      </c>
      <c r="V1133" s="378"/>
      <c r="W1133" s="356">
        <v>0.12168</v>
      </c>
      <c r="X1133" s="386">
        <v>0.105</v>
      </c>
      <c r="Y1133" s="385"/>
      <c r="Z1133" s="385"/>
      <c r="AA1133" s="352">
        <v>2</v>
      </c>
      <c r="AB1133" s="385"/>
      <c r="AC1133" s="385"/>
      <c r="AD1133" s="385"/>
      <c r="AE1133" s="385"/>
      <c r="AF1133" s="385"/>
      <c r="AG1133" s="385"/>
      <c r="AH1133" s="385"/>
      <c r="AI1133" s="385"/>
      <c r="AJ1133" s="385"/>
      <c r="AK1133" s="385"/>
      <c r="AL1133" s="385"/>
      <c r="AM1133" s="385"/>
      <c r="AN1133" s="385"/>
      <c r="AO1133" s="385"/>
      <c r="AP1133" s="385"/>
      <c r="AQ1133" s="385"/>
      <c r="AR1133" s="385"/>
      <c r="AS1133" s="385"/>
      <c r="AT1133" s="385"/>
    </row>
    <row r="1134" spans="1:46">
      <c r="A1134" s="324" t="s">
        <v>2353</v>
      </c>
      <c r="B1134" s="351" t="s">
        <v>649</v>
      </c>
      <c r="C1134" s="324">
        <v>1500</v>
      </c>
      <c r="D1134" s="324">
        <v>0.2</v>
      </c>
      <c r="E1134" s="324">
        <v>0</v>
      </c>
      <c r="F1134" s="324">
        <v>1</v>
      </c>
      <c r="G1134" s="324">
        <v>6.3</v>
      </c>
      <c r="H1134" s="324">
        <v>1.6E-2</v>
      </c>
      <c r="I1134" s="324">
        <v>1.6E-2</v>
      </c>
      <c r="J1134" s="324">
        <v>1.6E-2</v>
      </c>
      <c r="K1134" s="324">
        <v>10</v>
      </c>
      <c r="L1134" s="324">
        <v>1.95</v>
      </c>
      <c r="M1134" s="324" t="s">
        <v>363</v>
      </c>
      <c r="N1134" s="324">
        <v>8</v>
      </c>
      <c r="O1134" s="324">
        <v>8</v>
      </c>
      <c r="P1134" s="324">
        <v>20</v>
      </c>
      <c r="Q1134" s="324" t="s">
        <v>507</v>
      </c>
      <c r="R1134" s="324">
        <v>-40</v>
      </c>
      <c r="S1134" s="385">
        <v>105</v>
      </c>
      <c r="T1134" s="324">
        <v>0</v>
      </c>
      <c r="U1134" s="324">
        <v>3.5</v>
      </c>
      <c r="V1134" s="378"/>
      <c r="W1134" s="356">
        <v>0.12168</v>
      </c>
      <c r="X1134" s="386">
        <v>0.105</v>
      </c>
      <c r="Y1134" s="385"/>
      <c r="Z1134" s="385"/>
      <c r="AA1134" s="352">
        <v>2</v>
      </c>
      <c r="AB1134" s="385"/>
      <c r="AC1134" s="385"/>
      <c r="AD1134" s="385"/>
      <c r="AE1134" s="385"/>
      <c r="AF1134" s="385"/>
      <c r="AG1134" s="385"/>
      <c r="AH1134" s="385"/>
      <c r="AI1134" s="385"/>
      <c r="AJ1134" s="385"/>
      <c r="AK1134" s="385"/>
      <c r="AL1134" s="385"/>
      <c r="AM1134" s="385"/>
      <c r="AN1134" s="385"/>
      <c r="AO1134" s="385"/>
      <c r="AP1134" s="385"/>
      <c r="AQ1134" s="385"/>
      <c r="AR1134" s="385"/>
      <c r="AS1134" s="385"/>
      <c r="AT1134" s="385"/>
    </row>
    <row r="1135" spans="1:46">
      <c r="A1135" s="324" t="s">
        <v>2353</v>
      </c>
      <c r="B1135" s="351" t="s">
        <v>650</v>
      </c>
      <c r="C1135" s="324">
        <v>1500</v>
      </c>
      <c r="D1135" s="324">
        <v>0.2</v>
      </c>
      <c r="E1135" s="324">
        <v>0</v>
      </c>
      <c r="F1135" s="324">
        <v>1</v>
      </c>
      <c r="G1135" s="324">
        <v>10</v>
      </c>
      <c r="H1135" s="324">
        <v>1.9E-2</v>
      </c>
      <c r="I1135" s="324">
        <v>1.9E-2</v>
      </c>
      <c r="J1135" s="324">
        <v>1.9E-2</v>
      </c>
      <c r="K1135" s="324">
        <v>10</v>
      </c>
      <c r="L1135" s="324">
        <v>1.87</v>
      </c>
      <c r="M1135" s="324" t="s">
        <v>363</v>
      </c>
      <c r="N1135" s="324">
        <v>8</v>
      </c>
      <c r="O1135" s="324">
        <v>8</v>
      </c>
      <c r="P1135" s="324">
        <v>20</v>
      </c>
      <c r="Q1135" s="324" t="s">
        <v>507</v>
      </c>
      <c r="R1135" s="324">
        <v>-40</v>
      </c>
      <c r="S1135" s="385">
        <v>105</v>
      </c>
      <c r="T1135" s="324">
        <v>0</v>
      </c>
      <c r="U1135" s="324">
        <v>3.5</v>
      </c>
      <c r="V1135" s="378"/>
      <c r="W1135" s="356">
        <v>0.12168</v>
      </c>
      <c r="X1135" s="386">
        <v>0.105</v>
      </c>
      <c r="Y1135" s="385"/>
      <c r="Z1135" s="385"/>
      <c r="AA1135" s="352">
        <v>2</v>
      </c>
      <c r="AB1135" s="385"/>
      <c r="AC1135" s="385"/>
      <c r="AD1135" s="385"/>
      <c r="AE1135" s="385"/>
      <c r="AF1135" s="385"/>
      <c r="AG1135" s="385"/>
      <c r="AH1135" s="385"/>
      <c r="AI1135" s="385"/>
      <c r="AJ1135" s="385"/>
      <c r="AK1135" s="385"/>
      <c r="AL1135" s="385"/>
      <c r="AM1135" s="385"/>
      <c r="AN1135" s="385"/>
      <c r="AO1135" s="385"/>
      <c r="AP1135" s="385"/>
      <c r="AQ1135" s="385"/>
      <c r="AR1135" s="385"/>
      <c r="AS1135" s="385"/>
      <c r="AT1135" s="385"/>
    </row>
    <row r="1136" spans="1:46">
      <c r="A1136" s="324" t="s">
        <v>2353</v>
      </c>
      <c r="B1136" s="351" t="s">
        <v>573</v>
      </c>
      <c r="C1136" s="324">
        <v>470</v>
      </c>
      <c r="D1136" s="324">
        <v>0.2</v>
      </c>
      <c r="E1136" s="324">
        <v>0</v>
      </c>
      <c r="F1136" s="324">
        <v>1</v>
      </c>
      <c r="G1136" s="324">
        <v>25</v>
      </c>
      <c r="H1136" s="324">
        <v>0.02</v>
      </c>
      <c r="I1136" s="324">
        <v>0.02</v>
      </c>
      <c r="J1136" s="324">
        <v>0.02</v>
      </c>
      <c r="K1136" s="324">
        <v>9</v>
      </c>
      <c r="L1136" s="324">
        <v>1.92</v>
      </c>
      <c r="M1136" s="324" t="s">
        <v>2225</v>
      </c>
      <c r="N1136" s="324">
        <v>10</v>
      </c>
      <c r="O1136" s="324">
        <v>10</v>
      </c>
      <c r="P1136" s="324">
        <v>16</v>
      </c>
      <c r="Q1136" s="324" t="s">
        <v>507</v>
      </c>
      <c r="R1136" s="324">
        <v>-40</v>
      </c>
      <c r="S1136" s="385">
        <v>105</v>
      </c>
      <c r="T1136" s="324">
        <v>0</v>
      </c>
      <c r="U1136" s="324">
        <v>5</v>
      </c>
      <c r="V1136" s="378"/>
      <c r="W1136" s="356">
        <v>0.12168</v>
      </c>
      <c r="X1136" s="386">
        <v>0.11</v>
      </c>
      <c r="Y1136" s="385"/>
      <c r="Z1136" s="385"/>
      <c r="AA1136" s="352">
        <v>2</v>
      </c>
      <c r="AB1136" s="385"/>
      <c r="AC1136" s="385"/>
      <c r="AD1136" s="385"/>
      <c r="AE1136" s="385"/>
      <c r="AF1136" s="385"/>
      <c r="AG1136" s="385"/>
      <c r="AH1136" s="385"/>
      <c r="AI1136" s="385"/>
      <c r="AJ1136" s="385"/>
      <c r="AK1136" s="385"/>
      <c r="AL1136" s="385"/>
      <c r="AM1136" s="385"/>
      <c r="AN1136" s="385"/>
      <c r="AO1136" s="385"/>
      <c r="AP1136" s="385"/>
      <c r="AQ1136" s="385"/>
      <c r="AR1136" s="385"/>
      <c r="AS1136" s="385"/>
      <c r="AT1136" s="385"/>
    </row>
    <row r="1137" spans="1:46">
      <c r="A1137" s="324" t="s">
        <v>2353</v>
      </c>
      <c r="B1137" s="351" t="s">
        <v>606</v>
      </c>
      <c r="C1137" s="324">
        <v>680</v>
      </c>
      <c r="D1137" s="324">
        <v>0.2</v>
      </c>
      <c r="E1137" s="324">
        <v>0</v>
      </c>
      <c r="F1137" s="324">
        <v>1</v>
      </c>
      <c r="G1137" s="324">
        <v>25</v>
      </c>
      <c r="H1137" s="324">
        <v>2.1999999999999999E-2</v>
      </c>
      <c r="I1137" s="324">
        <v>2.1999999999999999E-2</v>
      </c>
      <c r="J1137" s="324">
        <v>2.1999999999999999E-2</v>
      </c>
      <c r="K1137" s="324">
        <v>9</v>
      </c>
      <c r="L1137" s="324">
        <v>1.83</v>
      </c>
      <c r="M1137" s="324" t="s">
        <v>2225</v>
      </c>
      <c r="N1137" s="324">
        <v>10</v>
      </c>
      <c r="O1137" s="324">
        <v>10</v>
      </c>
      <c r="P1137" s="324">
        <v>16</v>
      </c>
      <c r="Q1137" s="324" t="s">
        <v>507</v>
      </c>
      <c r="R1137" s="324">
        <v>-40</v>
      </c>
      <c r="S1137" s="385">
        <v>105</v>
      </c>
      <c r="T1137" s="324">
        <v>0</v>
      </c>
      <c r="U1137" s="324">
        <v>5</v>
      </c>
      <c r="V1137" s="378"/>
      <c r="W1137" s="356">
        <v>0.15816</v>
      </c>
      <c r="X1137" s="386">
        <v>0.115</v>
      </c>
      <c r="Y1137" s="385"/>
      <c r="Z1137" s="385"/>
      <c r="AA1137" s="352">
        <v>2</v>
      </c>
      <c r="AB1137" s="385"/>
      <c r="AC1137" s="385"/>
      <c r="AD1137" s="385"/>
      <c r="AE1137" s="385"/>
      <c r="AF1137" s="385"/>
      <c r="AG1137" s="385"/>
      <c r="AH1137" s="385"/>
      <c r="AI1137" s="385"/>
      <c r="AJ1137" s="385"/>
      <c r="AK1137" s="385"/>
      <c r="AL1137" s="385"/>
      <c r="AM1137" s="385"/>
      <c r="AN1137" s="385"/>
      <c r="AO1137" s="385"/>
      <c r="AP1137" s="385"/>
      <c r="AQ1137" s="385"/>
      <c r="AR1137" s="385"/>
      <c r="AS1137" s="385"/>
      <c r="AT1137" s="385"/>
    </row>
    <row r="1138" spans="1:46">
      <c r="A1138" s="324" t="s">
        <v>2353</v>
      </c>
      <c r="B1138" s="351" t="s">
        <v>607</v>
      </c>
      <c r="C1138" s="324">
        <v>680</v>
      </c>
      <c r="D1138" s="324">
        <v>0.2</v>
      </c>
      <c r="E1138" s="324">
        <v>0</v>
      </c>
      <c r="F1138" s="324">
        <v>1</v>
      </c>
      <c r="G1138" s="324">
        <v>25</v>
      </c>
      <c r="H1138" s="324">
        <v>1.6E-2</v>
      </c>
      <c r="I1138" s="324">
        <v>1.6E-2</v>
      </c>
      <c r="J1138" s="324">
        <v>1.6E-2</v>
      </c>
      <c r="K1138" s="324">
        <v>10</v>
      </c>
      <c r="L1138" s="324">
        <v>2.1800000000000002</v>
      </c>
      <c r="M1138" s="324" t="s">
        <v>2225</v>
      </c>
      <c r="N1138" s="324">
        <v>10</v>
      </c>
      <c r="O1138" s="324">
        <v>10</v>
      </c>
      <c r="P1138" s="324">
        <v>20</v>
      </c>
      <c r="Q1138" s="324" t="s">
        <v>507</v>
      </c>
      <c r="R1138" s="324">
        <v>-40</v>
      </c>
      <c r="S1138" s="385">
        <v>105</v>
      </c>
      <c r="T1138" s="324">
        <v>0</v>
      </c>
      <c r="U1138" s="324">
        <v>5</v>
      </c>
      <c r="V1138" s="378"/>
      <c r="W1138" s="356">
        <v>0.19236</v>
      </c>
      <c r="X1138" s="386">
        <v>0.12</v>
      </c>
      <c r="Y1138" s="385"/>
      <c r="Z1138" s="385"/>
      <c r="AA1138" s="352">
        <v>2</v>
      </c>
      <c r="AB1138" s="385"/>
      <c r="AC1138" s="385"/>
      <c r="AD1138" s="385"/>
      <c r="AE1138" s="385"/>
      <c r="AF1138" s="385"/>
      <c r="AG1138" s="385"/>
      <c r="AH1138" s="385"/>
      <c r="AI1138" s="385"/>
      <c r="AJ1138" s="385"/>
      <c r="AK1138" s="385"/>
      <c r="AL1138" s="385"/>
      <c r="AM1138" s="385"/>
      <c r="AN1138" s="385"/>
      <c r="AO1138" s="385"/>
      <c r="AP1138" s="385"/>
      <c r="AQ1138" s="385"/>
      <c r="AR1138" s="385"/>
      <c r="AS1138" s="385"/>
      <c r="AT1138" s="385"/>
    </row>
    <row r="1139" spans="1:46">
      <c r="A1139" s="324" t="s">
        <v>2353</v>
      </c>
      <c r="B1139" s="351" t="s">
        <v>631</v>
      </c>
      <c r="C1139" s="324">
        <v>1000</v>
      </c>
      <c r="D1139" s="324">
        <v>0.2</v>
      </c>
      <c r="E1139" s="324">
        <v>0</v>
      </c>
      <c r="F1139" s="324">
        <v>1</v>
      </c>
      <c r="G1139" s="324">
        <v>16</v>
      </c>
      <c r="H1139" s="324">
        <v>1.9E-2</v>
      </c>
      <c r="I1139" s="324">
        <v>1.9E-2</v>
      </c>
      <c r="J1139" s="324">
        <v>1.9E-2</v>
      </c>
      <c r="K1139" s="324">
        <v>9</v>
      </c>
      <c r="L1139" s="324">
        <v>2</v>
      </c>
      <c r="M1139" s="324" t="s">
        <v>2225</v>
      </c>
      <c r="N1139" s="324">
        <v>10</v>
      </c>
      <c r="O1139" s="324">
        <v>10</v>
      </c>
      <c r="P1139" s="324">
        <v>16</v>
      </c>
      <c r="Q1139" s="324" t="s">
        <v>507</v>
      </c>
      <c r="R1139" s="324">
        <v>-40</v>
      </c>
      <c r="S1139" s="385">
        <v>105</v>
      </c>
      <c r="T1139" s="324">
        <v>0</v>
      </c>
      <c r="U1139" s="324">
        <v>5</v>
      </c>
      <c r="V1139" s="378"/>
      <c r="W1139" s="356">
        <v>0.15816</v>
      </c>
      <c r="X1139" s="386">
        <v>0.125</v>
      </c>
      <c r="Y1139" s="385"/>
      <c r="Z1139" s="385"/>
      <c r="AA1139" s="352">
        <v>2</v>
      </c>
      <c r="AB1139" s="385"/>
      <c r="AC1139" s="385"/>
      <c r="AD1139" s="385"/>
      <c r="AE1139" s="385"/>
      <c r="AF1139" s="385"/>
      <c r="AG1139" s="385"/>
      <c r="AH1139" s="385"/>
      <c r="AI1139" s="385"/>
      <c r="AJ1139" s="385"/>
      <c r="AK1139" s="385"/>
      <c r="AL1139" s="385"/>
      <c r="AM1139" s="385"/>
      <c r="AN1139" s="385"/>
      <c r="AO1139" s="385"/>
      <c r="AP1139" s="385"/>
      <c r="AQ1139" s="385"/>
      <c r="AR1139" s="385"/>
      <c r="AS1139" s="385"/>
      <c r="AT1139" s="385"/>
    </row>
    <row r="1140" spans="1:46">
      <c r="A1140" s="324" t="s">
        <v>2353</v>
      </c>
      <c r="B1140" s="351" t="s">
        <v>647</v>
      </c>
      <c r="C1140" s="324">
        <v>1500</v>
      </c>
      <c r="D1140" s="324">
        <v>0.2</v>
      </c>
      <c r="E1140" s="324">
        <v>0</v>
      </c>
      <c r="F1140" s="324">
        <v>1</v>
      </c>
      <c r="G1140" s="324">
        <v>10</v>
      </c>
      <c r="H1140" s="324">
        <v>1.9E-2</v>
      </c>
      <c r="I1140" s="324">
        <v>1.9E-2</v>
      </c>
      <c r="J1140" s="324">
        <v>1.9E-2</v>
      </c>
      <c r="K1140" s="324">
        <v>9</v>
      </c>
      <c r="L1140" s="324">
        <v>2</v>
      </c>
      <c r="M1140" s="324" t="s">
        <v>2225</v>
      </c>
      <c r="N1140" s="324">
        <v>10</v>
      </c>
      <c r="O1140" s="324">
        <v>10</v>
      </c>
      <c r="P1140" s="324">
        <v>16</v>
      </c>
      <c r="Q1140" s="324" t="s">
        <v>507</v>
      </c>
      <c r="R1140" s="324">
        <v>-40</v>
      </c>
      <c r="S1140" s="385">
        <v>105</v>
      </c>
      <c r="T1140" s="324">
        <v>0</v>
      </c>
      <c r="U1140" s="324">
        <v>5</v>
      </c>
      <c r="V1140" s="378"/>
      <c r="W1140" s="356">
        <v>0.15816</v>
      </c>
      <c r="X1140" s="386">
        <v>0.125</v>
      </c>
      <c r="Y1140" s="385"/>
      <c r="Z1140" s="385"/>
      <c r="AA1140" s="352">
        <v>2</v>
      </c>
      <c r="AB1140" s="385"/>
      <c r="AC1140" s="385"/>
      <c r="AD1140" s="385"/>
      <c r="AE1140" s="385"/>
      <c r="AF1140" s="385"/>
      <c r="AG1140" s="385"/>
      <c r="AH1140" s="385"/>
      <c r="AI1140" s="385"/>
      <c r="AJ1140" s="385"/>
      <c r="AK1140" s="385"/>
      <c r="AL1140" s="385"/>
      <c r="AM1140" s="385"/>
      <c r="AN1140" s="385"/>
      <c r="AO1140" s="385"/>
      <c r="AP1140" s="385"/>
      <c r="AQ1140" s="385"/>
      <c r="AR1140" s="385"/>
      <c r="AS1140" s="385"/>
      <c r="AT1140" s="385"/>
    </row>
    <row r="1141" spans="1:46">
      <c r="A1141" s="324" t="s">
        <v>2353</v>
      </c>
      <c r="B1141" s="351" t="s">
        <v>656</v>
      </c>
      <c r="C1141" s="324">
        <v>1800</v>
      </c>
      <c r="D1141" s="324">
        <v>0.2</v>
      </c>
      <c r="E1141" s="324">
        <v>0</v>
      </c>
      <c r="F1141" s="324">
        <v>1</v>
      </c>
      <c r="G1141" s="324">
        <v>6.3</v>
      </c>
      <c r="H1141" s="324">
        <v>1.9E-2</v>
      </c>
      <c r="I1141" s="324">
        <v>1.9E-2</v>
      </c>
      <c r="J1141" s="324">
        <v>1.9E-2</v>
      </c>
      <c r="K1141" s="324">
        <v>10</v>
      </c>
      <c r="L1141" s="324">
        <v>1.95</v>
      </c>
      <c r="M1141" s="324" t="s">
        <v>363</v>
      </c>
      <c r="N1141" s="324">
        <v>8</v>
      </c>
      <c r="O1141" s="324">
        <v>8</v>
      </c>
      <c r="P1141" s="324">
        <v>20</v>
      </c>
      <c r="Q1141" s="324" t="s">
        <v>507</v>
      </c>
      <c r="R1141" s="324">
        <v>-40</v>
      </c>
      <c r="S1141" s="385">
        <v>105</v>
      </c>
      <c r="T1141" s="324">
        <v>0</v>
      </c>
      <c r="U1141" s="324">
        <v>3.5</v>
      </c>
      <c r="V1141" s="378"/>
      <c r="W1141" s="356">
        <v>0.15816</v>
      </c>
      <c r="X1141" s="386">
        <v>0.125</v>
      </c>
      <c r="Y1141" s="385"/>
      <c r="Z1141" s="385"/>
      <c r="AA1141" s="352">
        <v>2</v>
      </c>
      <c r="AB1141" s="385"/>
      <c r="AC1141" s="385"/>
      <c r="AD1141" s="385"/>
      <c r="AE1141" s="385"/>
      <c r="AF1141" s="385"/>
      <c r="AG1141" s="385"/>
      <c r="AH1141" s="385"/>
      <c r="AI1141" s="385"/>
      <c r="AJ1141" s="385"/>
      <c r="AK1141" s="385"/>
      <c r="AL1141" s="385"/>
      <c r="AM1141" s="385"/>
      <c r="AN1141" s="385"/>
      <c r="AO1141" s="385"/>
      <c r="AP1141" s="385"/>
      <c r="AQ1141" s="385"/>
      <c r="AR1141" s="385"/>
      <c r="AS1141" s="385"/>
      <c r="AT1141" s="385"/>
    </row>
    <row r="1142" spans="1:46">
      <c r="A1142" s="324" t="s">
        <v>2353</v>
      </c>
      <c r="B1142" s="351" t="s">
        <v>632</v>
      </c>
      <c r="C1142" s="324">
        <v>1000</v>
      </c>
      <c r="D1142" s="324">
        <v>0.2</v>
      </c>
      <c r="E1142" s="324">
        <v>0</v>
      </c>
      <c r="F1142" s="324">
        <v>1</v>
      </c>
      <c r="G1142" s="324">
        <v>25</v>
      </c>
      <c r="H1142" s="324">
        <v>1.6E-2</v>
      </c>
      <c r="I1142" s="324">
        <v>1.6E-2</v>
      </c>
      <c r="J1142" s="324">
        <v>1.6E-2</v>
      </c>
      <c r="K1142" s="324">
        <v>10</v>
      </c>
      <c r="L1142" s="324">
        <v>2.1800000000000002</v>
      </c>
      <c r="M1142" s="324" t="s">
        <v>2225</v>
      </c>
      <c r="N1142" s="324">
        <v>10</v>
      </c>
      <c r="O1142" s="324">
        <v>10</v>
      </c>
      <c r="P1142" s="324">
        <v>23</v>
      </c>
      <c r="Q1142" s="324" t="s">
        <v>507</v>
      </c>
      <c r="R1142" s="324">
        <v>-40</v>
      </c>
      <c r="S1142" s="385">
        <v>105</v>
      </c>
      <c r="T1142" s="324">
        <v>0</v>
      </c>
      <c r="U1142" s="324">
        <v>5</v>
      </c>
      <c r="V1142" s="378"/>
      <c r="W1142" s="356">
        <v>0.21432000000000001</v>
      </c>
      <c r="X1142" s="386">
        <v>0.13</v>
      </c>
      <c r="Y1142" s="385"/>
      <c r="Z1142" s="385"/>
      <c r="AA1142" s="352">
        <v>2</v>
      </c>
      <c r="AB1142" s="385"/>
      <c r="AC1142" s="385"/>
      <c r="AD1142" s="385"/>
      <c r="AE1142" s="385"/>
      <c r="AF1142" s="385"/>
      <c r="AG1142" s="385"/>
      <c r="AH1142" s="385"/>
      <c r="AI1142" s="385"/>
      <c r="AJ1142" s="385"/>
      <c r="AK1142" s="385"/>
      <c r="AL1142" s="385"/>
      <c r="AM1142" s="385"/>
      <c r="AN1142" s="385"/>
      <c r="AO1142" s="385"/>
      <c r="AP1142" s="385"/>
      <c r="AQ1142" s="385"/>
      <c r="AR1142" s="385"/>
      <c r="AS1142" s="385"/>
      <c r="AT1142" s="385"/>
    </row>
    <row r="1143" spans="1:46">
      <c r="A1143" s="324" t="s">
        <v>2353</v>
      </c>
      <c r="B1143" s="351" t="s">
        <v>648</v>
      </c>
      <c r="C1143" s="324">
        <v>1500</v>
      </c>
      <c r="D1143" s="324">
        <v>0.2</v>
      </c>
      <c r="E1143" s="324">
        <v>0</v>
      </c>
      <c r="F1143" s="324">
        <v>1</v>
      </c>
      <c r="G1143" s="324">
        <v>16</v>
      </c>
      <c r="H1143" s="324">
        <v>1.2999999999999999E-2</v>
      </c>
      <c r="I1143" s="324">
        <v>1.2999999999999999E-2</v>
      </c>
      <c r="J1143" s="324">
        <v>1.2999999999999999E-2</v>
      </c>
      <c r="K1143" s="324">
        <v>10</v>
      </c>
      <c r="L1143" s="324">
        <v>2.5499999999999998</v>
      </c>
      <c r="M1143" s="324" t="s">
        <v>2225</v>
      </c>
      <c r="N1143" s="324">
        <v>10</v>
      </c>
      <c r="O1143" s="324">
        <v>10</v>
      </c>
      <c r="P1143" s="324">
        <v>20</v>
      </c>
      <c r="Q1143" s="324" t="s">
        <v>507</v>
      </c>
      <c r="R1143" s="324">
        <v>-40</v>
      </c>
      <c r="S1143" s="385">
        <v>105</v>
      </c>
      <c r="T1143" s="324">
        <v>0</v>
      </c>
      <c r="U1143" s="324">
        <v>5</v>
      </c>
      <c r="V1143" s="378"/>
      <c r="W1143" s="356">
        <v>0.19236</v>
      </c>
      <c r="X1143" s="386">
        <v>0.14499999999999999</v>
      </c>
      <c r="Y1143" s="385"/>
      <c r="Z1143" s="385"/>
      <c r="AA1143" s="352">
        <v>2</v>
      </c>
      <c r="AB1143" s="385"/>
      <c r="AC1143" s="385"/>
      <c r="AD1143" s="385"/>
      <c r="AE1143" s="385"/>
      <c r="AF1143" s="385"/>
      <c r="AG1143" s="385"/>
      <c r="AH1143" s="385"/>
      <c r="AI1143" s="385"/>
      <c r="AJ1143" s="385"/>
      <c r="AK1143" s="385"/>
      <c r="AL1143" s="385"/>
      <c r="AM1143" s="385"/>
      <c r="AN1143" s="385"/>
      <c r="AO1143" s="385"/>
      <c r="AP1143" s="385"/>
      <c r="AQ1143" s="385"/>
      <c r="AR1143" s="385"/>
      <c r="AS1143" s="385"/>
      <c r="AT1143" s="385"/>
    </row>
    <row r="1144" spans="1:46">
      <c r="A1144" s="324" t="s">
        <v>2353</v>
      </c>
      <c r="B1144" s="351" t="s">
        <v>653</v>
      </c>
      <c r="C1144" s="324">
        <v>1800</v>
      </c>
      <c r="D1144" s="324">
        <v>0.2</v>
      </c>
      <c r="E1144" s="324">
        <v>0</v>
      </c>
      <c r="F1144" s="324">
        <v>1</v>
      </c>
      <c r="G1144" s="324">
        <v>10</v>
      </c>
      <c r="H1144" s="324">
        <v>1.2999999999999999E-2</v>
      </c>
      <c r="I1144" s="324">
        <v>1.2999999999999999E-2</v>
      </c>
      <c r="J1144" s="324">
        <v>1.2999999999999999E-2</v>
      </c>
      <c r="K1144" s="324">
        <v>10</v>
      </c>
      <c r="L1144" s="324">
        <v>2.5499999999999998</v>
      </c>
      <c r="M1144" s="324" t="s">
        <v>2225</v>
      </c>
      <c r="N1144" s="324">
        <v>10</v>
      </c>
      <c r="O1144" s="324">
        <v>10</v>
      </c>
      <c r="P1144" s="324">
        <v>20</v>
      </c>
      <c r="Q1144" s="324" t="s">
        <v>507</v>
      </c>
      <c r="R1144" s="324">
        <v>-40</v>
      </c>
      <c r="S1144" s="385">
        <v>105</v>
      </c>
      <c r="T1144" s="324">
        <v>0</v>
      </c>
      <c r="U1144" s="324">
        <v>5</v>
      </c>
      <c r="V1144" s="378"/>
      <c r="W1144" s="356">
        <v>0.19236</v>
      </c>
      <c r="X1144" s="386">
        <v>0.14499999999999999</v>
      </c>
      <c r="Y1144" s="385"/>
      <c r="Z1144" s="385"/>
      <c r="AA1144" s="352">
        <v>2</v>
      </c>
      <c r="AB1144" s="385"/>
      <c r="AC1144" s="385"/>
      <c r="AD1144" s="385"/>
      <c r="AE1144" s="385"/>
      <c r="AF1144" s="385"/>
      <c r="AG1144" s="385"/>
      <c r="AH1144" s="385"/>
      <c r="AI1144" s="385"/>
      <c r="AJ1144" s="385"/>
      <c r="AK1144" s="385"/>
      <c r="AL1144" s="385"/>
      <c r="AM1144" s="385"/>
      <c r="AN1144" s="385"/>
      <c r="AO1144" s="385"/>
      <c r="AP1144" s="385"/>
      <c r="AQ1144" s="385"/>
      <c r="AR1144" s="385"/>
      <c r="AS1144" s="385"/>
      <c r="AT1144" s="385"/>
    </row>
    <row r="1145" spans="1:46">
      <c r="A1145" s="324" t="s">
        <v>2353</v>
      </c>
      <c r="B1145" s="351" t="s">
        <v>657</v>
      </c>
      <c r="C1145" s="324">
        <v>2200</v>
      </c>
      <c r="D1145" s="324">
        <v>0.2</v>
      </c>
      <c r="E1145" s="324">
        <v>0</v>
      </c>
      <c r="F1145" s="324">
        <v>1</v>
      </c>
      <c r="G1145" s="324">
        <v>6.3</v>
      </c>
      <c r="H1145" s="324">
        <v>1.2999999999999999E-2</v>
      </c>
      <c r="I1145" s="324">
        <v>1.2999999999999999E-2</v>
      </c>
      <c r="J1145" s="324">
        <v>1.2999999999999999E-2</v>
      </c>
      <c r="K1145" s="324">
        <v>10</v>
      </c>
      <c r="L1145" s="324">
        <v>2.5499999999999998</v>
      </c>
      <c r="M1145" s="324" t="s">
        <v>2225</v>
      </c>
      <c r="N1145" s="324">
        <v>10</v>
      </c>
      <c r="O1145" s="324">
        <v>10</v>
      </c>
      <c r="P1145" s="324">
        <v>20</v>
      </c>
      <c r="Q1145" s="324" t="s">
        <v>507</v>
      </c>
      <c r="R1145" s="324">
        <v>-40</v>
      </c>
      <c r="S1145" s="385">
        <v>105</v>
      </c>
      <c r="T1145" s="324">
        <v>0</v>
      </c>
      <c r="U1145" s="324">
        <v>5</v>
      </c>
      <c r="V1145" s="378"/>
      <c r="W1145" s="356">
        <v>0.19236</v>
      </c>
      <c r="X1145" s="386">
        <v>0.14499999999999999</v>
      </c>
      <c r="Y1145" s="385"/>
      <c r="Z1145" s="385"/>
      <c r="AA1145" s="352">
        <v>2</v>
      </c>
      <c r="AB1145" s="385"/>
      <c r="AC1145" s="385"/>
      <c r="AD1145" s="385"/>
      <c r="AE1145" s="385"/>
      <c r="AF1145" s="385"/>
      <c r="AG1145" s="385"/>
      <c r="AH1145" s="385"/>
      <c r="AI1145" s="385"/>
      <c r="AJ1145" s="385"/>
      <c r="AK1145" s="385"/>
      <c r="AL1145" s="385"/>
      <c r="AM1145" s="385"/>
      <c r="AN1145" s="385"/>
      <c r="AO1145" s="385"/>
      <c r="AP1145" s="385"/>
      <c r="AQ1145" s="385"/>
      <c r="AR1145" s="385"/>
      <c r="AS1145" s="385"/>
      <c r="AT1145" s="385"/>
    </row>
    <row r="1146" spans="1:46">
      <c r="A1146" s="324" t="s">
        <v>2353</v>
      </c>
      <c r="B1146" s="351" t="s">
        <v>654</v>
      </c>
      <c r="C1146" s="324">
        <v>1800</v>
      </c>
      <c r="D1146" s="324">
        <v>0.2</v>
      </c>
      <c r="E1146" s="324">
        <v>0</v>
      </c>
      <c r="F1146" s="324">
        <v>1</v>
      </c>
      <c r="G1146" s="324">
        <v>16</v>
      </c>
      <c r="H1146" s="324">
        <v>1.2E-2</v>
      </c>
      <c r="I1146" s="324">
        <v>1.2E-2</v>
      </c>
      <c r="J1146" s="324">
        <v>1.2E-2</v>
      </c>
      <c r="K1146" s="324">
        <v>10</v>
      </c>
      <c r="L1146" s="324">
        <v>2.8</v>
      </c>
      <c r="M1146" s="324" t="s">
        <v>2225</v>
      </c>
      <c r="N1146" s="324">
        <v>10</v>
      </c>
      <c r="O1146" s="324">
        <v>10</v>
      </c>
      <c r="P1146" s="324">
        <v>23</v>
      </c>
      <c r="Q1146" s="324" t="s">
        <v>507</v>
      </c>
      <c r="R1146" s="324">
        <v>-40</v>
      </c>
      <c r="S1146" s="385">
        <v>105</v>
      </c>
      <c r="T1146" s="324">
        <v>0</v>
      </c>
      <c r="U1146" s="324">
        <v>5</v>
      </c>
      <c r="V1146" s="378"/>
      <c r="W1146" s="356">
        <v>0.21432000000000001</v>
      </c>
      <c r="X1146" s="386">
        <v>0.17499999999999999</v>
      </c>
      <c r="Y1146" s="385"/>
      <c r="Z1146" s="385"/>
      <c r="AA1146" s="352">
        <v>2</v>
      </c>
      <c r="AB1146" s="385"/>
      <c r="AC1146" s="385"/>
      <c r="AD1146" s="385"/>
      <c r="AE1146" s="385"/>
      <c r="AF1146" s="385"/>
      <c r="AG1146" s="385"/>
      <c r="AH1146" s="385"/>
      <c r="AI1146" s="385"/>
      <c r="AJ1146" s="385"/>
      <c r="AK1146" s="385"/>
      <c r="AL1146" s="385"/>
      <c r="AM1146" s="385"/>
      <c r="AN1146" s="385"/>
      <c r="AO1146" s="385"/>
      <c r="AP1146" s="385"/>
      <c r="AQ1146" s="385"/>
      <c r="AR1146" s="385"/>
      <c r="AS1146" s="385"/>
      <c r="AT1146" s="385"/>
    </row>
    <row r="1147" spans="1:46">
      <c r="A1147" s="324" t="s">
        <v>2353</v>
      </c>
      <c r="B1147" s="351" t="s">
        <v>658</v>
      </c>
      <c r="C1147" s="324">
        <v>2200</v>
      </c>
      <c r="D1147" s="324">
        <v>0.2</v>
      </c>
      <c r="E1147" s="324">
        <v>0</v>
      </c>
      <c r="F1147" s="324">
        <v>1</v>
      </c>
      <c r="G1147" s="324">
        <v>10</v>
      </c>
      <c r="H1147" s="324">
        <v>1.2E-2</v>
      </c>
      <c r="I1147" s="324">
        <v>1.2E-2</v>
      </c>
      <c r="J1147" s="324">
        <v>1.2E-2</v>
      </c>
      <c r="K1147" s="324">
        <v>10</v>
      </c>
      <c r="L1147" s="324">
        <v>2.8</v>
      </c>
      <c r="M1147" s="324" t="s">
        <v>2225</v>
      </c>
      <c r="N1147" s="324">
        <v>10</v>
      </c>
      <c r="O1147" s="324">
        <v>10</v>
      </c>
      <c r="P1147" s="324">
        <v>23</v>
      </c>
      <c r="Q1147" s="324" t="s">
        <v>507</v>
      </c>
      <c r="R1147" s="324">
        <v>-40</v>
      </c>
      <c r="S1147" s="385">
        <v>105</v>
      </c>
      <c r="T1147" s="324">
        <v>0</v>
      </c>
      <c r="U1147" s="324">
        <v>5</v>
      </c>
      <c r="V1147" s="378"/>
      <c r="W1147" s="356">
        <v>0.21432000000000001</v>
      </c>
      <c r="X1147" s="386">
        <v>0.17499999999999999</v>
      </c>
      <c r="Y1147" s="385"/>
      <c r="Z1147" s="385"/>
      <c r="AA1147" s="352">
        <v>2</v>
      </c>
      <c r="AB1147" s="385"/>
      <c r="AC1147" s="385"/>
      <c r="AD1147" s="385"/>
      <c r="AE1147" s="385"/>
      <c r="AF1147" s="385"/>
      <c r="AG1147" s="385"/>
      <c r="AH1147" s="385"/>
      <c r="AI1147" s="385"/>
      <c r="AJ1147" s="385"/>
      <c r="AK1147" s="385"/>
      <c r="AL1147" s="385"/>
      <c r="AM1147" s="385"/>
      <c r="AN1147" s="385"/>
      <c r="AO1147" s="385"/>
      <c r="AP1147" s="385"/>
      <c r="AQ1147" s="385"/>
      <c r="AR1147" s="385"/>
      <c r="AS1147" s="385"/>
      <c r="AT1147" s="385"/>
    </row>
    <row r="1148" spans="1:46">
      <c r="A1148" s="324" t="s">
        <v>2353</v>
      </c>
      <c r="B1148" s="351" t="s">
        <v>661</v>
      </c>
      <c r="C1148" s="324">
        <v>3300</v>
      </c>
      <c r="D1148" s="324">
        <v>0.2</v>
      </c>
      <c r="E1148" s="324">
        <v>0</v>
      </c>
      <c r="F1148" s="324">
        <v>1</v>
      </c>
      <c r="G1148" s="324">
        <v>6.3</v>
      </c>
      <c r="H1148" s="324">
        <v>1.2E-2</v>
      </c>
      <c r="I1148" s="324">
        <v>1.2E-2</v>
      </c>
      <c r="J1148" s="324">
        <v>1.2E-2</v>
      </c>
      <c r="K1148" s="324">
        <v>10</v>
      </c>
      <c r="L1148" s="324">
        <v>2.8</v>
      </c>
      <c r="M1148" s="324" t="s">
        <v>2225</v>
      </c>
      <c r="N1148" s="324">
        <v>10</v>
      </c>
      <c r="O1148" s="324">
        <v>10</v>
      </c>
      <c r="P1148" s="324">
        <v>23</v>
      </c>
      <c r="Q1148" s="324" t="s">
        <v>507</v>
      </c>
      <c r="R1148" s="324">
        <v>-40</v>
      </c>
      <c r="S1148" s="385">
        <v>105</v>
      </c>
      <c r="T1148" s="324">
        <v>0</v>
      </c>
      <c r="U1148" s="324">
        <v>5</v>
      </c>
      <c r="V1148" s="378"/>
      <c r="W1148" s="356">
        <v>0.21432000000000001</v>
      </c>
      <c r="X1148" s="386">
        <v>0.17499999999999999</v>
      </c>
      <c r="Y1148" s="385"/>
      <c r="Z1148" s="385"/>
      <c r="AA1148" s="352">
        <v>2</v>
      </c>
      <c r="AB1148" s="385"/>
      <c r="AC1148" s="385"/>
      <c r="AD1148" s="385"/>
      <c r="AE1148" s="385"/>
      <c r="AF1148" s="385"/>
      <c r="AG1148" s="385"/>
      <c r="AH1148" s="385"/>
      <c r="AI1148" s="385"/>
      <c r="AJ1148" s="385"/>
      <c r="AK1148" s="385"/>
      <c r="AL1148" s="385"/>
      <c r="AM1148" s="385"/>
      <c r="AN1148" s="385"/>
      <c r="AO1148" s="385"/>
      <c r="AP1148" s="385"/>
      <c r="AQ1148" s="385"/>
      <c r="AR1148" s="385"/>
      <c r="AS1148" s="385"/>
      <c r="AT1148" s="385"/>
    </row>
    <row r="1149" spans="1:46">
      <c r="A1149" s="324" t="s">
        <v>2353</v>
      </c>
      <c r="B1149" s="351" t="s">
        <v>2355</v>
      </c>
      <c r="C1149" s="324">
        <v>27</v>
      </c>
      <c r="D1149" s="324">
        <v>0.2</v>
      </c>
      <c r="E1149" s="324">
        <v>0</v>
      </c>
      <c r="F1149" s="324">
        <v>1</v>
      </c>
      <c r="G1149" s="324">
        <v>25</v>
      </c>
      <c r="H1149" s="324">
        <v>9.5000000000000001E-2</v>
      </c>
      <c r="I1149" s="324">
        <v>9.5000000000000001E-2</v>
      </c>
      <c r="J1149" s="324">
        <v>9.5000000000000001E-2</v>
      </c>
      <c r="K1149" s="324">
        <v>7</v>
      </c>
      <c r="L1149" s="324">
        <v>1.65</v>
      </c>
      <c r="M1149" s="324" t="s">
        <v>2356</v>
      </c>
      <c r="N1149" s="324">
        <v>7.5</v>
      </c>
      <c r="O1149" s="324">
        <v>6.8</v>
      </c>
      <c r="P1149" s="324">
        <v>4.8</v>
      </c>
      <c r="Q1149" s="324" t="s">
        <v>2357</v>
      </c>
      <c r="R1149" s="324">
        <v>-55</v>
      </c>
      <c r="S1149" s="324">
        <v>105</v>
      </c>
      <c r="T1149" s="324">
        <v>1</v>
      </c>
      <c r="V1149" s="378">
        <v>1000</v>
      </c>
      <c r="W1149" s="353">
        <v>0.4128</v>
      </c>
      <c r="X1149" s="354"/>
      <c r="Y1149" s="353"/>
      <c r="Z1149" s="353"/>
      <c r="AA1149" s="352">
        <v>2</v>
      </c>
      <c r="AB1149" s="353"/>
      <c r="AC1149" s="353"/>
      <c r="AD1149" s="353"/>
      <c r="AE1149" s="353"/>
      <c r="AF1149" s="353"/>
      <c r="AG1149" s="353"/>
      <c r="AH1149" s="353"/>
      <c r="AI1149" s="353"/>
      <c r="AJ1149" s="353"/>
      <c r="AK1149" s="353"/>
      <c r="AL1149" s="353"/>
      <c r="AM1149" s="353"/>
      <c r="AN1149" s="353"/>
      <c r="AO1149" s="353"/>
      <c r="AP1149" s="353"/>
      <c r="AQ1149" s="353"/>
      <c r="AR1149" s="353"/>
      <c r="AS1149" s="353"/>
      <c r="AT1149" s="353"/>
    </row>
    <row r="1150" spans="1:46">
      <c r="A1150" s="324" t="s">
        <v>2353</v>
      </c>
      <c r="B1150" s="348" t="s">
        <v>2358</v>
      </c>
      <c r="C1150" s="324">
        <v>12</v>
      </c>
      <c r="D1150" s="325">
        <v>0.2</v>
      </c>
      <c r="E1150" s="324">
        <v>0</v>
      </c>
      <c r="F1150" s="324">
        <v>1</v>
      </c>
      <c r="G1150" s="324">
        <v>35</v>
      </c>
      <c r="H1150" s="382">
        <v>0.15</v>
      </c>
      <c r="I1150" s="382">
        <v>0.15</v>
      </c>
      <c r="J1150" s="383">
        <v>0.15</v>
      </c>
      <c r="K1150" s="379">
        <v>7</v>
      </c>
      <c r="L1150" s="324">
        <v>1.3</v>
      </c>
      <c r="M1150" s="359" t="s">
        <v>2356</v>
      </c>
      <c r="N1150" s="377">
        <v>7.5</v>
      </c>
      <c r="O1150" s="324">
        <v>6.8</v>
      </c>
      <c r="P1150" s="324">
        <v>4.8</v>
      </c>
      <c r="Q1150" s="324" t="s">
        <v>2357</v>
      </c>
      <c r="R1150" s="325">
        <v>-55</v>
      </c>
      <c r="S1150" s="325">
        <v>105</v>
      </c>
      <c r="T1150" s="324">
        <v>1</v>
      </c>
      <c r="V1150" s="325">
        <v>1000</v>
      </c>
      <c r="W1150" s="353">
        <v>0.4128</v>
      </c>
      <c r="X1150" s="354"/>
      <c r="Y1150" s="353"/>
      <c r="Z1150" s="353"/>
      <c r="AA1150" s="352">
        <v>2</v>
      </c>
      <c r="AB1150" s="353"/>
      <c r="AC1150" s="353"/>
      <c r="AD1150" s="353"/>
      <c r="AE1150" s="353"/>
      <c r="AF1150" s="353"/>
      <c r="AG1150" s="353"/>
      <c r="AH1150" s="353"/>
      <c r="AI1150" s="353"/>
      <c r="AJ1150" s="353"/>
      <c r="AK1150" s="353"/>
      <c r="AL1150" s="353"/>
      <c r="AM1150" s="353"/>
      <c r="AN1150" s="353"/>
      <c r="AO1150" s="353"/>
      <c r="AP1150" s="353"/>
      <c r="AQ1150" s="353"/>
      <c r="AR1150" s="353"/>
      <c r="AS1150" s="353"/>
      <c r="AT1150" s="353"/>
    </row>
    <row r="1151" spans="1:46">
      <c r="A1151" s="324" t="s">
        <v>2353</v>
      </c>
      <c r="B1151" s="348" t="s">
        <v>2359</v>
      </c>
      <c r="C1151" s="324">
        <v>47</v>
      </c>
      <c r="D1151" s="325">
        <v>0.2</v>
      </c>
      <c r="E1151" s="324">
        <v>0</v>
      </c>
      <c r="F1151" s="324">
        <v>1</v>
      </c>
      <c r="G1151" s="324">
        <v>25</v>
      </c>
      <c r="H1151" s="376">
        <v>0.06</v>
      </c>
      <c r="I1151" s="376">
        <v>0.06</v>
      </c>
      <c r="J1151" s="376">
        <v>0.06</v>
      </c>
      <c r="K1151" s="379">
        <v>8</v>
      </c>
      <c r="L1151" s="324">
        <v>1.27</v>
      </c>
      <c r="M1151" s="359" t="s">
        <v>2360</v>
      </c>
      <c r="N1151" s="377">
        <v>7.5</v>
      </c>
      <c r="O1151" s="324">
        <v>6.8</v>
      </c>
      <c r="P1151" s="324">
        <v>6.3</v>
      </c>
      <c r="Q1151" s="324" t="s">
        <v>2357</v>
      </c>
      <c r="R1151" s="325">
        <v>-55</v>
      </c>
      <c r="S1151" s="325">
        <v>105</v>
      </c>
      <c r="T1151" s="324">
        <v>1</v>
      </c>
      <c r="V1151" s="325">
        <v>1000</v>
      </c>
      <c r="W1151" s="353">
        <v>0.51990000000000003</v>
      </c>
      <c r="X1151" s="354"/>
      <c r="Y1151" s="353"/>
      <c r="Z1151" s="353"/>
      <c r="AA1151" s="352">
        <v>2</v>
      </c>
      <c r="AB1151" s="353"/>
      <c r="AC1151" s="353"/>
      <c r="AD1151" s="353"/>
      <c r="AE1151" s="353"/>
      <c r="AF1151" s="353"/>
      <c r="AG1151" s="353"/>
      <c r="AH1151" s="353"/>
      <c r="AI1151" s="353"/>
      <c r="AJ1151" s="353"/>
      <c r="AK1151" s="353"/>
      <c r="AL1151" s="353"/>
      <c r="AM1151" s="353"/>
      <c r="AN1151" s="353"/>
      <c r="AO1151" s="353"/>
      <c r="AP1151" s="353"/>
      <c r="AQ1151" s="353"/>
      <c r="AR1151" s="353"/>
      <c r="AS1151" s="353"/>
      <c r="AT1151" s="353"/>
    </row>
    <row r="1152" spans="1:46">
      <c r="A1152" s="324" t="s">
        <v>2353</v>
      </c>
      <c r="B1152" s="348" t="s">
        <v>2361</v>
      </c>
      <c r="C1152" s="324">
        <v>27</v>
      </c>
      <c r="D1152" s="325">
        <v>0.2</v>
      </c>
      <c r="E1152" s="324">
        <v>0</v>
      </c>
      <c r="F1152" s="324">
        <v>1</v>
      </c>
      <c r="G1152" s="324">
        <v>35</v>
      </c>
      <c r="H1152" s="376">
        <v>0.1</v>
      </c>
      <c r="I1152" s="376">
        <v>0.1</v>
      </c>
      <c r="J1152" s="376">
        <v>0.1</v>
      </c>
      <c r="K1152" s="379">
        <v>8</v>
      </c>
      <c r="L1152" s="324">
        <v>1.08</v>
      </c>
      <c r="M1152" s="359" t="s">
        <v>2360</v>
      </c>
      <c r="N1152" s="377">
        <v>7.5</v>
      </c>
      <c r="O1152" s="324">
        <v>6.8</v>
      </c>
      <c r="P1152" s="324">
        <v>6.3</v>
      </c>
      <c r="Q1152" s="324" t="s">
        <v>2357</v>
      </c>
      <c r="R1152" s="325">
        <v>-55</v>
      </c>
      <c r="S1152" s="325">
        <v>105</v>
      </c>
      <c r="T1152" s="324">
        <v>1</v>
      </c>
      <c r="V1152" s="325">
        <v>1000</v>
      </c>
      <c r="W1152" s="353">
        <v>0.51990000000000003</v>
      </c>
      <c r="X1152" s="354"/>
      <c r="Y1152" s="353"/>
      <c r="Z1152" s="353"/>
      <c r="AA1152" s="352">
        <v>2</v>
      </c>
      <c r="AB1152" s="353"/>
      <c r="AC1152" s="353"/>
      <c r="AD1152" s="353"/>
      <c r="AE1152" s="353"/>
      <c r="AF1152" s="353"/>
      <c r="AG1152" s="353"/>
      <c r="AH1152" s="353"/>
      <c r="AI1152" s="353"/>
      <c r="AJ1152" s="353"/>
      <c r="AK1152" s="353"/>
      <c r="AL1152" s="353"/>
      <c r="AM1152" s="353"/>
      <c r="AN1152" s="353"/>
      <c r="AO1152" s="353"/>
      <c r="AP1152" s="353"/>
      <c r="AQ1152" s="353"/>
      <c r="AR1152" s="353"/>
      <c r="AS1152" s="353"/>
      <c r="AT1152" s="353"/>
    </row>
    <row r="1153" spans="1:46">
      <c r="A1153" s="324" t="s">
        <v>2353</v>
      </c>
      <c r="B1153" s="351" t="s">
        <v>2362</v>
      </c>
      <c r="C1153" s="324">
        <v>18</v>
      </c>
      <c r="D1153" s="324">
        <v>0.2</v>
      </c>
      <c r="E1153" s="324">
        <v>0</v>
      </c>
      <c r="F1153" s="324">
        <v>1</v>
      </c>
      <c r="G1153" s="324">
        <v>40</v>
      </c>
      <c r="H1153" s="324">
        <v>0.11</v>
      </c>
      <c r="I1153" s="324">
        <v>0.11</v>
      </c>
      <c r="J1153" s="324">
        <v>0.11</v>
      </c>
      <c r="K1153" s="324">
        <v>8</v>
      </c>
      <c r="L1153" s="324">
        <v>1.03</v>
      </c>
      <c r="M1153" s="384" t="s">
        <v>2360</v>
      </c>
      <c r="N1153" s="324">
        <v>7.5</v>
      </c>
      <c r="O1153" s="324">
        <v>6.8</v>
      </c>
      <c r="P1153" s="324">
        <v>6.3</v>
      </c>
      <c r="Q1153" s="324" t="s">
        <v>2357</v>
      </c>
      <c r="R1153" s="324">
        <v>-55</v>
      </c>
      <c r="S1153" s="324">
        <v>105</v>
      </c>
      <c r="T1153" s="324">
        <v>1</v>
      </c>
      <c r="V1153" s="378">
        <v>1000</v>
      </c>
      <c r="W1153" s="353">
        <v>0.51990000000000003</v>
      </c>
      <c r="X1153" s="354"/>
      <c r="Y1153" s="353"/>
      <c r="Z1153" s="353"/>
      <c r="AA1153" s="352">
        <v>2</v>
      </c>
      <c r="AB1153" s="353"/>
      <c r="AC1153" s="353"/>
      <c r="AD1153" s="353"/>
      <c r="AE1153" s="353"/>
      <c r="AF1153" s="353"/>
      <c r="AG1153" s="353"/>
      <c r="AH1153" s="353"/>
      <c r="AI1153" s="353"/>
      <c r="AJ1153" s="353"/>
      <c r="AK1153" s="353"/>
      <c r="AL1153" s="353"/>
      <c r="AM1153" s="353"/>
      <c r="AN1153" s="353"/>
      <c r="AO1153" s="353"/>
      <c r="AP1153" s="353"/>
      <c r="AQ1153" s="353"/>
      <c r="AR1153" s="353"/>
      <c r="AS1153" s="353"/>
      <c r="AT1153" s="353"/>
    </row>
    <row r="1154" spans="1:46">
      <c r="A1154" s="324" t="s">
        <v>2353</v>
      </c>
      <c r="B1154" s="351" t="s">
        <v>2363</v>
      </c>
      <c r="C1154" s="324">
        <v>10</v>
      </c>
      <c r="D1154" s="324">
        <v>0.2</v>
      </c>
      <c r="E1154" s="324">
        <v>0</v>
      </c>
      <c r="F1154" s="324">
        <v>1</v>
      </c>
      <c r="G1154" s="324">
        <v>50</v>
      </c>
      <c r="H1154" s="324">
        <v>0.12</v>
      </c>
      <c r="I1154" s="324">
        <v>0.12</v>
      </c>
      <c r="J1154" s="324">
        <v>0.12</v>
      </c>
      <c r="K1154" s="324">
        <v>8</v>
      </c>
      <c r="L1154" s="324">
        <v>0.98</v>
      </c>
      <c r="M1154" s="359" t="s">
        <v>2360</v>
      </c>
      <c r="N1154" s="324">
        <v>7.5</v>
      </c>
      <c r="O1154" s="324">
        <v>6.8</v>
      </c>
      <c r="P1154" s="324">
        <v>6.3</v>
      </c>
      <c r="Q1154" s="324" t="s">
        <v>2357</v>
      </c>
      <c r="R1154" s="324">
        <v>-55</v>
      </c>
      <c r="S1154" s="324">
        <v>105</v>
      </c>
      <c r="T1154" s="324">
        <v>1</v>
      </c>
      <c r="V1154" s="378">
        <v>1000</v>
      </c>
      <c r="W1154" s="353">
        <v>0.51990000000000003</v>
      </c>
      <c r="X1154" s="354"/>
      <c r="Y1154" s="353"/>
      <c r="Z1154" s="353"/>
      <c r="AA1154" s="352">
        <v>2</v>
      </c>
      <c r="AB1154" s="353"/>
      <c r="AC1154" s="353"/>
      <c r="AD1154" s="353"/>
      <c r="AE1154" s="353"/>
      <c r="AF1154" s="353"/>
      <c r="AG1154" s="353"/>
      <c r="AH1154" s="353"/>
      <c r="AI1154" s="353"/>
      <c r="AJ1154" s="353"/>
      <c r="AK1154" s="353"/>
      <c r="AL1154" s="353"/>
      <c r="AM1154" s="353"/>
      <c r="AN1154" s="353"/>
      <c r="AO1154" s="353"/>
      <c r="AP1154" s="353"/>
      <c r="AQ1154" s="353"/>
      <c r="AR1154" s="353"/>
      <c r="AS1154" s="353"/>
      <c r="AT1154" s="353"/>
    </row>
    <row r="1155" spans="1:46">
      <c r="A1155" s="324" t="s">
        <v>2353</v>
      </c>
      <c r="B1155" s="351" t="s">
        <v>2364</v>
      </c>
      <c r="C1155" s="324">
        <v>5.6</v>
      </c>
      <c r="D1155" s="324">
        <v>0.2</v>
      </c>
      <c r="E1155" s="324">
        <v>0</v>
      </c>
      <c r="F1155" s="324">
        <v>1</v>
      </c>
      <c r="G1155" s="324">
        <v>50</v>
      </c>
      <c r="H1155" s="324">
        <v>0.12</v>
      </c>
      <c r="I1155" s="324">
        <v>0.12</v>
      </c>
      <c r="J1155" s="324">
        <v>0.12</v>
      </c>
      <c r="K1155" s="324">
        <v>8</v>
      </c>
      <c r="L1155" s="324">
        <v>0.98</v>
      </c>
      <c r="M1155" s="359" t="s">
        <v>2360</v>
      </c>
      <c r="N1155" s="324">
        <v>7.5</v>
      </c>
      <c r="O1155" s="324">
        <v>6.8</v>
      </c>
      <c r="P1155" s="324">
        <v>6.3</v>
      </c>
      <c r="Q1155" s="324" t="s">
        <v>2357</v>
      </c>
      <c r="R1155" s="324">
        <v>-55</v>
      </c>
      <c r="S1155" s="324">
        <v>105</v>
      </c>
      <c r="T1155" s="324">
        <v>1</v>
      </c>
      <c r="V1155" s="378">
        <v>1000</v>
      </c>
      <c r="W1155" s="353">
        <v>0.51990000000000003</v>
      </c>
      <c r="X1155" s="354"/>
      <c r="Y1155" s="353"/>
      <c r="Z1155" s="353"/>
      <c r="AA1155" s="352">
        <v>2</v>
      </c>
      <c r="AB1155" s="353"/>
      <c r="AC1155" s="353"/>
      <c r="AD1155" s="353"/>
      <c r="AE1155" s="353"/>
      <c r="AF1155" s="353"/>
      <c r="AG1155" s="353"/>
      <c r="AH1155" s="353"/>
      <c r="AI1155" s="353"/>
      <c r="AJ1155" s="353"/>
      <c r="AK1155" s="353"/>
      <c r="AL1155" s="353"/>
      <c r="AM1155" s="353"/>
      <c r="AN1155" s="353"/>
      <c r="AO1155" s="353"/>
      <c r="AP1155" s="353"/>
      <c r="AQ1155" s="353"/>
      <c r="AR1155" s="353"/>
      <c r="AS1155" s="353"/>
      <c r="AT1155" s="353"/>
    </row>
    <row r="1156" spans="1:46">
      <c r="A1156" s="324" t="s">
        <v>2353</v>
      </c>
      <c r="B1156" s="351" t="s">
        <v>2365</v>
      </c>
      <c r="C1156" s="324">
        <v>2.7</v>
      </c>
      <c r="D1156" s="324">
        <v>0.2</v>
      </c>
      <c r="E1156" s="324">
        <v>0</v>
      </c>
      <c r="F1156" s="324">
        <v>1</v>
      </c>
      <c r="G1156" s="324">
        <v>63</v>
      </c>
      <c r="H1156" s="324">
        <v>0.15</v>
      </c>
      <c r="I1156" s="324">
        <v>0.15</v>
      </c>
      <c r="J1156" s="324">
        <v>0.15</v>
      </c>
      <c r="K1156" s="324">
        <v>8</v>
      </c>
      <c r="L1156" s="324">
        <v>0.96</v>
      </c>
      <c r="M1156" s="324" t="s">
        <v>2360</v>
      </c>
      <c r="N1156" s="324">
        <v>7.5</v>
      </c>
      <c r="O1156" s="324">
        <v>6.8</v>
      </c>
      <c r="P1156" s="324">
        <v>6.3</v>
      </c>
      <c r="Q1156" s="324" t="s">
        <v>2357</v>
      </c>
      <c r="R1156" s="324">
        <v>-55</v>
      </c>
      <c r="S1156" s="324">
        <v>105</v>
      </c>
      <c r="T1156" s="324">
        <v>1</v>
      </c>
      <c r="V1156" s="378">
        <v>1000</v>
      </c>
      <c r="W1156" s="353">
        <v>0.51990000000000003</v>
      </c>
      <c r="X1156" s="354"/>
      <c r="Y1156" s="353"/>
      <c r="Z1156" s="353"/>
      <c r="AA1156" s="352">
        <v>2</v>
      </c>
      <c r="AB1156" s="353"/>
      <c r="AC1156" s="353"/>
      <c r="AD1156" s="353"/>
      <c r="AE1156" s="353"/>
      <c r="AF1156" s="353"/>
      <c r="AG1156" s="353"/>
      <c r="AH1156" s="353"/>
      <c r="AI1156" s="353"/>
      <c r="AJ1156" s="353"/>
      <c r="AK1156" s="353"/>
      <c r="AL1156" s="353"/>
      <c r="AM1156" s="353"/>
      <c r="AN1156" s="353"/>
      <c r="AO1156" s="353"/>
      <c r="AP1156" s="353"/>
      <c r="AQ1156" s="353"/>
      <c r="AR1156" s="353"/>
      <c r="AS1156" s="353"/>
      <c r="AT1156" s="353"/>
    </row>
    <row r="1157" spans="1:46">
      <c r="A1157" s="324" t="s">
        <v>2353</v>
      </c>
      <c r="B1157" s="351" t="s">
        <v>2366</v>
      </c>
      <c r="C1157" s="324">
        <v>6.8</v>
      </c>
      <c r="D1157" s="324">
        <v>0.2</v>
      </c>
      <c r="E1157" s="324">
        <v>0</v>
      </c>
      <c r="F1157" s="324">
        <v>1</v>
      </c>
      <c r="G1157" s="324">
        <v>63</v>
      </c>
      <c r="H1157" s="324">
        <v>0.15</v>
      </c>
      <c r="I1157" s="324">
        <v>0.15</v>
      </c>
      <c r="J1157" s="324">
        <v>0.15</v>
      </c>
      <c r="K1157" s="324">
        <v>8</v>
      </c>
      <c r="L1157" s="324">
        <v>0.96</v>
      </c>
      <c r="M1157" s="324" t="s">
        <v>2360</v>
      </c>
      <c r="N1157" s="324">
        <v>7.5</v>
      </c>
      <c r="O1157" s="324">
        <v>6.8</v>
      </c>
      <c r="P1157" s="324">
        <v>6.3</v>
      </c>
      <c r="Q1157" s="324" t="s">
        <v>2357</v>
      </c>
      <c r="R1157" s="324">
        <v>-55</v>
      </c>
      <c r="S1157" s="324">
        <v>105</v>
      </c>
      <c r="T1157" s="324">
        <v>1</v>
      </c>
      <c r="V1157" s="378">
        <v>1000</v>
      </c>
      <c r="W1157" s="353">
        <v>0.55430000000000001</v>
      </c>
      <c r="X1157" s="354"/>
      <c r="Y1157" s="353"/>
      <c r="Z1157" s="353"/>
      <c r="AA1157" s="352">
        <v>2</v>
      </c>
      <c r="AB1157" s="353"/>
      <c r="AC1157" s="353"/>
      <c r="AD1157" s="353"/>
      <c r="AE1157" s="353"/>
      <c r="AF1157" s="353"/>
      <c r="AG1157" s="353"/>
      <c r="AH1157" s="353"/>
      <c r="AI1157" s="353"/>
      <c r="AJ1157" s="353"/>
      <c r="AK1157" s="353"/>
      <c r="AL1157" s="353"/>
      <c r="AM1157" s="353"/>
      <c r="AN1157" s="353"/>
      <c r="AO1157" s="353"/>
      <c r="AP1157" s="353"/>
      <c r="AQ1157" s="353"/>
      <c r="AR1157" s="353"/>
      <c r="AS1157" s="353"/>
      <c r="AT1157" s="353"/>
    </row>
    <row r="1158" spans="1:46">
      <c r="A1158" s="324" t="s">
        <v>2353</v>
      </c>
      <c r="B1158" s="351" t="s">
        <v>2367</v>
      </c>
      <c r="C1158" s="324">
        <v>68</v>
      </c>
      <c r="D1158" s="324">
        <v>0.2</v>
      </c>
      <c r="E1158" s="324">
        <v>0</v>
      </c>
      <c r="F1158" s="324">
        <v>1</v>
      </c>
      <c r="G1158" s="324">
        <v>25</v>
      </c>
      <c r="H1158" s="324">
        <v>4.4999999999999998E-2</v>
      </c>
      <c r="I1158" s="324">
        <v>4.4999999999999998E-2</v>
      </c>
      <c r="J1158" s="324">
        <v>4.4999999999999998E-2</v>
      </c>
      <c r="K1158" s="324">
        <v>9</v>
      </c>
      <c r="L1158" s="324">
        <v>1.4</v>
      </c>
      <c r="M1158" s="324" t="s">
        <v>2368</v>
      </c>
      <c r="N1158" s="324">
        <v>7.5</v>
      </c>
      <c r="O1158" s="324">
        <v>6.8</v>
      </c>
      <c r="P1158" s="324">
        <v>8</v>
      </c>
      <c r="Q1158" s="324" t="s">
        <v>2357</v>
      </c>
      <c r="R1158" s="324">
        <v>-55</v>
      </c>
      <c r="S1158" s="324">
        <v>105</v>
      </c>
      <c r="T1158" s="324">
        <v>1</v>
      </c>
      <c r="V1158" s="378">
        <v>900</v>
      </c>
      <c r="W1158" s="353">
        <v>0.56979999999999997</v>
      </c>
      <c r="X1158" s="354"/>
      <c r="Y1158" s="353"/>
      <c r="Z1158" s="353"/>
      <c r="AA1158" s="352">
        <v>2</v>
      </c>
      <c r="AB1158" s="353"/>
      <c r="AC1158" s="353"/>
      <c r="AD1158" s="353"/>
      <c r="AE1158" s="353"/>
      <c r="AF1158" s="353"/>
      <c r="AG1158" s="353"/>
      <c r="AH1158" s="353"/>
      <c r="AI1158" s="353"/>
      <c r="AJ1158" s="353"/>
      <c r="AK1158" s="353"/>
      <c r="AL1158" s="353"/>
      <c r="AM1158" s="353"/>
      <c r="AN1158" s="353"/>
      <c r="AO1158" s="353"/>
      <c r="AP1158" s="353"/>
      <c r="AQ1158" s="353"/>
      <c r="AR1158" s="353"/>
      <c r="AS1158" s="353"/>
      <c r="AT1158" s="353"/>
    </row>
    <row r="1159" spans="1:46">
      <c r="A1159" s="324" t="s">
        <v>2353</v>
      </c>
      <c r="B1159" s="351" t="s">
        <v>2369</v>
      </c>
      <c r="C1159" s="324">
        <v>47</v>
      </c>
      <c r="D1159" s="324">
        <v>0.2</v>
      </c>
      <c r="E1159" s="324">
        <v>0</v>
      </c>
      <c r="F1159" s="324">
        <v>1</v>
      </c>
      <c r="G1159" s="324">
        <v>35</v>
      </c>
      <c r="H1159" s="324">
        <v>0.06</v>
      </c>
      <c r="I1159" s="324">
        <v>0.06</v>
      </c>
      <c r="J1159" s="324">
        <v>0.06</v>
      </c>
      <c r="K1159" s="324">
        <v>9</v>
      </c>
      <c r="L1159" s="324">
        <v>1.3</v>
      </c>
      <c r="M1159" s="359" t="s">
        <v>2368</v>
      </c>
      <c r="N1159" s="324">
        <v>7.5</v>
      </c>
      <c r="O1159" s="324">
        <v>6.8</v>
      </c>
      <c r="P1159" s="324">
        <v>8</v>
      </c>
      <c r="Q1159" s="324" t="s">
        <v>2357</v>
      </c>
      <c r="R1159" s="324">
        <v>-55</v>
      </c>
      <c r="S1159" s="324">
        <v>105</v>
      </c>
      <c r="T1159" s="324">
        <v>1</v>
      </c>
      <c r="V1159" s="378">
        <v>900</v>
      </c>
      <c r="W1159" s="353">
        <v>0.56979999999999997</v>
      </c>
      <c r="X1159" s="354"/>
      <c r="Y1159" s="353"/>
      <c r="Z1159" s="353"/>
      <c r="AA1159" s="352">
        <v>2</v>
      </c>
      <c r="AB1159" s="353"/>
      <c r="AC1159" s="353"/>
      <c r="AD1159" s="353"/>
      <c r="AE1159" s="353"/>
      <c r="AF1159" s="353"/>
      <c r="AG1159" s="353"/>
      <c r="AH1159" s="353"/>
      <c r="AI1159" s="353"/>
      <c r="AJ1159" s="353"/>
      <c r="AK1159" s="353"/>
      <c r="AL1159" s="353"/>
      <c r="AM1159" s="353"/>
      <c r="AN1159" s="353"/>
      <c r="AO1159" s="353"/>
      <c r="AP1159" s="353"/>
      <c r="AQ1159" s="353"/>
      <c r="AR1159" s="353"/>
      <c r="AS1159" s="353"/>
      <c r="AT1159" s="353"/>
    </row>
    <row r="1160" spans="1:46">
      <c r="A1160" s="324" t="s">
        <v>2353</v>
      </c>
      <c r="B1160" s="351" t="s">
        <v>2370</v>
      </c>
      <c r="C1160" s="324">
        <v>27</v>
      </c>
      <c r="D1160" s="324">
        <v>0.2</v>
      </c>
      <c r="E1160" s="324">
        <v>0</v>
      </c>
      <c r="F1160" s="324">
        <v>1</v>
      </c>
      <c r="G1160" s="324">
        <v>40</v>
      </c>
      <c r="H1160" s="324">
        <v>7.0000000000000007E-2</v>
      </c>
      <c r="I1160" s="324">
        <v>7.0000000000000007E-2</v>
      </c>
      <c r="J1160" s="324">
        <v>7.0000000000000007E-2</v>
      </c>
      <c r="K1160" s="324">
        <v>9</v>
      </c>
      <c r="L1160" s="324">
        <v>1.25</v>
      </c>
      <c r="M1160" s="324" t="s">
        <v>2368</v>
      </c>
      <c r="N1160" s="324">
        <v>7.5</v>
      </c>
      <c r="O1160" s="324">
        <v>6.8</v>
      </c>
      <c r="P1160" s="324">
        <v>8</v>
      </c>
      <c r="Q1160" s="324" t="s">
        <v>2357</v>
      </c>
      <c r="R1160" s="324">
        <v>-55</v>
      </c>
      <c r="S1160" s="324">
        <v>105</v>
      </c>
      <c r="T1160" s="324">
        <v>1</v>
      </c>
      <c r="V1160" s="378">
        <v>900</v>
      </c>
      <c r="W1160" s="353">
        <v>0.56979999999999997</v>
      </c>
      <c r="X1160" s="354"/>
      <c r="Y1160" s="353"/>
      <c r="Z1160" s="353"/>
      <c r="AA1160" s="352">
        <v>2</v>
      </c>
      <c r="AB1160" s="353"/>
      <c r="AC1160" s="353"/>
      <c r="AD1160" s="353"/>
      <c r="AE1160" s="353"/>
      <c r="AF1160" s="353"/>
      <c r="AG1160" s="353"/>
      <c r="AH1160" s="353"/>
      <c r="AI1160" s="353"/>
      <c r="AJ1160" s="353"/>
      <c r="AK1160" s="353"/>
      <c r="AL1160" s="353"/>
      <c r="AM1160" s="353"/>
      <c r="AN1160" s="353"/>
      <c r="AO1160" s="353"/>
      <c r="AP1160" s="353"/>
      <c r="AQ1160" s="353"/>
      <c r="AR1160" s="353"/>
      <c r="AS1160" s="353"/>
      <c r="AT1160" s="353"/>
    </row>
    <row r="1161" spans="1:46">
      <c r="A1161" s="324" t="s">
        <v>2353</v>
      </c>
      <c r="B1161" s="351" t="s">
        <v>2363</v>
      </c>
      <c r="C1161" s="324">
        <v>10</v>
      </c>
      <c r="D1161" s="324">
        <v>0.2</v>
      </c>
      <c r="E1161" s="324">
        <v>0</v>
      </c>
      <c r="F1161" s="324">
        <v>1</v>
      </c>
      <c r="G1161" s="324">
        <v>50</v>
      </c>
      <c r="H1161" s="324">
        <v>0.08</v>
      </c>
      <c r="I1161" s="324">
        <v>0.08</v>
      </c>
      <c r="J1161" s="324">
        <v>0.08</v>
      </c>
      <c r="K1161" s="324">
        <v>9</v>
      </c>
      <c r="L1161" s="324">
        <v>1.2</v>
      </c>
      <c r="M1161" s="324" t="s">
        <v>2368</v>
      </c>
      <c r="N1161" s="324">
        <v>7.5</v>
      </c>
      <c r="O1161" s="324">
        <v>6.8</v>
      </c>
      <c r="P1161" s="324">
        <v>8</v>
      </c>
      <c r="Q1161" s="324" t="s">
        <v>2357</v>
      </c>
      <c r="R1161" s="324">
        <v>-55</v>
      </c>
      <c r="S1161" s="324">
        <v>105</v>
      </c>
      <c r="T1161" s="324">
        <v>1</v>
      </c>
      <c r="V1161" s="378">
        <v>900</v>
      </c>
      <c r="W1161" s="353">
        <v>0.56979999999999997</v>
      </c>
      <c r="X1161" s="354"/>
      <c r="Y1161" s="353"/>
      <c r="Z1161" s="353"/>
      <c r="AA1161" s="352">
        <v>2</v>
      </c>
      <c r="AB1161" s="353"/>
      <c r="AC1161" s="353"/>
      <c r="AD1161" s="353"/>
      <c r="AE1161" s="353"/>
      <c r="AF1161" s="353"/>
      <c r="AG1161" s="353"/>
      <c r="AH1161" s="353"/>
      <c r="AI1161" s="353"/>
      <c r="AJ1161" s="353"/>
      <c r="AK1161" s="353"/>
      <c r="AL1161" s="353"/>
      <c r="AM1161" s="353"/>
      <c r="AN1161" s="353"/>
      <c r="AO1161" s="353"/>
      <c r="AP1161" s="353"/>
      <c r="AQ1161" s="353"/>
      <c r="AR1161" s="353"/>
      <c r="AS1161" s="353"/>
      <c r="AT1161" s="353"/>
    </row>
    <row r="1162" spans="1:46">
      <c r="A1162" s="324" t="s">
        <v>2353</v>
      </c>
      <c r="B1162" s="351" t="s">
        <v>2371</v>
      </c>
      <c r="C1162" s="324">
        <v>15</v>
      </c>
      <c r="D1162" s="324">
        <v>0.2</v>
      </c>
      <c r="E1162" s="324">
        <v>0</v>
      </c>
      <c r="F1162" s="324">
        <v>1</v>
      </c>
      <c r="G1162" s="324">
        <v>50</v>
      </c>
      <c r="H1162" s="324">
        <v>0.08</v>
      </c>
      <c r="I1162" s="324">
        <v>0.08</v>
      </c>
      <c r="J1162" s="324">
        <v>0.08</v>
      </c>
      <c r="K1162" s="324">
        <v>9</v>
      </c>
      <c r="L1162" s="324">
        <v>1.2</v>
      </c>
      <c r="M1162" s="359" t="s">
        <v>2368</v>
      </c>
      <c r="N1162" s="324">
        <v>7.5</v>
      </c>
      <c r="O1162" s="324">
        <v>6.8</v>
      </c>
      <c r="P1162" s="324">
        <v>8</v>
      </c>
      <c r="Q1162" s="324" t="s">
        <v>2357</v>
      </c>
      <c r="R1162" s="324">
        <v>-55</v>
      </c>
      <c r="S1162" s="324">
        <v>105</v>
      </c>
      <c r="T1162" s="324">
        <v>1</v>
      </c>
      <c r="V1162" s="378">
        <v>900</v>
      </c>
      <c r="W1162" s="353">
        <v>0.56979999999999997</v>
      </c>
      <c r="X1162" s="354"/>
      <c r="Y1162" s="353"/>
      <c r="Z1162" s="353"/>
      <c r="AA1162" s="352">
        <v>2</v>
      </c>
      <c r="AB1162" s="353"/>
      <c r="AC1162" s="353"/>
      <c r="AD1162" s="353"/>
      <c r="AE1162" s="353"/>
      <c r="AF1162" s="353"/>
      <c r="AG1162" s="353"/>
      <c r="AH1162" s="353"/>
      <c r="AI1162" s="353"/>
      <c r="AJ1162" s="353"/>
      <c r="AK1162" s="353"/>
      <c r="AL1162" s="353"/>
      <c r="AM1162" s="353"/>
      <c r="AN1162" s="353"/>
      <c r="AO1162" s="353"/>
      <c r="AP1162" s="353"/>
      <c r="AQ1162" s="353"/>
      <c r="AR1162" s="353"/>
      <c r="AS1162" s="353"/>
      <c r="AT1162" s="353"/>
    </row>
    <row r="1163" spans="1:46">
      <c r="A1163" s="324" t="s">
        <v>2353</v>
      </c>
      <c r="B1163" s="351" t="s">
        <v>2372</v>
      </c>
      <c r="C1163" s="324">
        <v>3.9</v>
      </c>
      <c r="D1163" s="324">
        <v>0.2</v>
      </c>
      <c r="E1163" s="324">
        <v>0</v>
      </c>
      <c r="F1163" s="324">
        <v>1</v>
      </c>
      <c r="G1163" s="324">
        <v>63</v>
      </c>
      <c r="H1163" s="324">
        <v>0.1</v>
      </c>
      <c r="I1163" s="324">
        <v>0.1</v>
      </c>
      <c r="J1163" s="324">
        <v>0.1</v>
      </c>
      <c r="K1163" s="324">
        <v>9</v>
      </c>
      <c r="L1163" s="324">
        <v>1.06</v>
      </c>
      <c r="M1163" s="359" t="s">
        <v>2368</v>
      </c>
      <c r="N1163" s="324">
        <v>7.5</v>
      </c>
      <c r="O1163" s="324">
        <v>6.8</v>
      </c>
      <c r="P1163" s="324">
        <v>8</v>
      </c>
      <c r="Q1163" s="324" t="s">
        <v>2357</v>
      </c>
      <c r="R1163" s="324">
        <v>-55</v>
      </c>
      <c r="S1163" s="324">
        <v>105</v>
      </c>
      <c r="T1163" s="324">
        <v>1</v>
      </c>
      <c r="V1163" s="378">
        <v>900</v>
      </c>
      <c r="W1163" s="353">
        <v>0.56979999999999997</v>
      </c>
      <c r="X1163" s="354"/>
      <c r="Y1163" s="353"/>
      <c r="Z1163" s="353"/>
      <c r="AA1163" s="352">
        <v>2</v>
      </c>
      <c r="AB1163" s="353"/>
      <c r="AC1163" s="353"/>
      <c r="AD1163" s="353"/>
      <c r="AE1163" s="353"/>
      <c r="AF1163" s="353"/>
      <c r="AG1163" s="353"/>
      <c r="AH1163" s="353"/>
      <c r="AI1163" s="353"/>
      <c r="AJ1163" s="353"/>
      <c r="AK1163" s="353"/>
      <c r="AL1163" s="353"/>
      <c r="AM1163" s="353"/>
      <c r="AN1163" s="353"/>
      <c r="AO1163" s="353"/>
      <c r="AP1163" s="353"/>
      <c r="AQ1163" s="353"/>
      <c r="AR1163" s="353"/>
      <c r="AS1163" s="353"/>
      <c r="AT1163" s="353"/>
    </row>
    <row r="1164" spans="1:46">
      <c r="A1164" s="324" t="s">
        <v>2353</v>
      </c>
      <c r="B1164" s="351" t="s">
        <v>2373</v>
      </c>
      <c r="C1164" s="324">
        <v>150</v>
      </c>
      <c r="D1164" s="324">
        <v>0.2</v>
      </c>
      <c r="E1164" s="324">
        <v>0</v>
      </c>
      <c r="F1164" s="324">
        <v>1</v>
      </c>
      <c r="G1164" s="324">
        <v>25</v>
      </c>
      <c r="H1164" s="324">
        <v>2.7E-2</v>
      </c>
      <c r="I1164" s="324">
        <v>2.7E-2</v>
      </c>
      <c r="J1164" s="324">
        <v>2.7E-2</v>
      </c>
      <c r="K1164" s="324">
        <v>10</v>
      </c>
      <c r="L1164" s="324">
        <v>1.9</v>
      </c>
      <c r="M1164" s="324" t="s">
        <v>2374</v>
      </c>
      <c r="N1164" s="324">
        <v>9.1999999999999993</v>
      </c>
      <c r="O1164" s="324">
        <v>8.5</v>
      </c>
      <c r="P1164" s="324">
        <v>10.8</v>
      </c>
      <c r="Q1164" s="324" t="s">
        <v>2357</v>
      </c>
      <c r="R1164" s="324">
        <v>-55</v>
      </c>
      <c r="S1164" s="324">
        <v>105</v>
      </c>
      <c r="T1164" s="324">
        <v>1</v>
      </c>
      <c r="V1164" s="378">
        <v>500</v>
      </c>
      <c r="W1164" s="353">
        <v>0.84570000000000001</v>
      </c>
      <c r="X1164" s="354"/>
      <c r="Y1164" s="353"/>
      <c r="Z1164" s="353"/>
      <c r="AA1164" s="352">
        <v>2</v>
      </c>
      <c r="AB1164" s="353"/>
      <c r="AC1164" s="353"/>
      <c r="AD1164" s="353"/>
      <c r="AE1164" s="353"/>
      <c r="AF1164" s="353"/>
      <c r="AG1164" s="353"/>
      <c r="AH1164" s="353"/>
      <c r="AI1164" s="353"/>
      <c r="AJ1164" s="353"/>
      <c r="AK1164" s="353"/>
      <c r="AL1164" s="353"/>
      <c r="AM1164" s="353"/>
      <c r="AN1164" s="353"/>
      <c r="AO1164" s="353"/>
      <c r="AP1164" s="353"/>
      <c r="AQ1164" s="353"/>
      <c r="AR1164" s="353"/>
      <c r="AS1164" s="353"/>
      <c r="AT1164" s="353"/>
    </row>
    <row r="1165" spans="1:46">
      <c r="A1165" s="324" t="s">
        <v>2353</v>
      </c>
      <c r="B1165" s="351" t="s">
        <v>2375</v>
      </c>
      <c r="C1165" s="324">
        <v>100</v>
      </c>
      <c r="D1165" s="324">
        <v>0.2</v>
      </c>
      <c r="E1165" s="324">
        <v>0</v>
      </c>
      <c r="F1165" s="324">
        <v>1</v>
      </c>
      <c r="G1165" s="324">
        <v>35</v>
      </c>
      <c r="H1165" s="324">
        <v>0.03</v>
      </c>
      <c r="I1165" s="324">
        <v>0.03</v>
      </c>
      <c r="J1165" s="324">
        <v>0.03</v>
      </c>
      <c r="K1165" s="324">
        <v>10</v>
      </c>
      <c r="L1165" s="324">
        <v>1.8</v>
      </c>
      <c r="M1165" s="324" t="s">
        <v>2374</v>
      </c>
      <c r="N1165" s="324">
        <v>9.1999999999999993</v>
      </c>
      <c r="O1165" s="324">
        <v>8.5</v>
      </c>
      <c r="P1165" s="324">
        <v>10.8</v>
      </c>
      <c r="Q1165" s="324" t="s">
        <v>2357</v>
      </c>
      <c r="R1165" s="324">
        <v>-55</v>
      </c>
      <c r="S1165" s="324">
        <v>105</v>
      </c>
      <c r="T1165" s="324">
        <v>1</v>
      </c>
      <c r="V1165" s="378">
        <v>500</v>
      </c>
      <c r="W1165" s="353">
        <v>0.84570000000000001</v>
      </c>
      <c r="X1165" s="354"/>
      <c r="Y1165" s="353"/>
      <c r="Z1165" s="353"/>
      <c r="AA1165" s="352">
        <v>2</v>
      </c>
      <c r="AB1165" s="353"/>
      <c r="AC1165" s="353"/>
      <c r="AD1165" s="353"/>
      <c r="AE1165" s="353"/>
      <c r="AF1165" s="353"/>
      <c r="AG1165" s="353"/>
      <c r="AH1165" s="353"/>
      <c r="AI1165" s="353"/>
      <c r="AJ1165" s="353"/>
      <c r="AK1165" s="353"/>
      <c r="AL1165" s="353"/>
      <c r="AM1165" s="353"/>
      <c r="AN1165" s="353"/>
      <c r="AO1165" s="353"/>
      <c r="AP1165" s="353"/>
      <c r="AQ1165" s="353"/>
      <c r="AR1165" s="353"/>
      <c r="AS1165" s="353"/>
      <c r="AT1165" s="353"/>
    </row>
    <row r="1166" spans="1:46">
      <c r="A1166" s="324" t="s">
        <v>2353</v>
      </c>
      <c r="B1166" s="351" t="s">
        <v>2376</v>
      </c>
      <c r="C1166" s="324">
        <v>56</v>
      </c>
      <c r="D1166" s="324">
        <v>0.2</v>
      </c>
      <c r="E1166" s="324">
        <v>0</v>
      </c>
      <c r="F1166" s="324">
        <v>1</v>
      </c>
      <c r="G1166" s="324">
        <v>40</v>
      </c>
      <c r="H1166" s="324">
        <v>3.2000000000000001E-2</v>
      </c>
      <c r="I1166" s="324">
        <v>3.2000000000000001E-2</v>
      </c>
      <c r="J1166" s="324">
        <v>3.2000000000000001E-2</v>
      </c>
      <c r="K1166" s="324">
        <v>10</v>
      </c>
      <c r="L1166" s="324">
        <v>1.75</v>
      </c>
      <c r="M1166" s="324" t="s">
        <v>2374</v>
      </c>
      <c r="N1166" s="324">
        <v>9.1999999999999993</v>
      </c>
      <c r="O1166" s="324">
        <v>8.5</v>
      </c>
      <c r="P1166" s="324">
        <v>10.8</v>
      </c>
      <c r="Q1166" s="324" t="s">
        <v>2357</v>
      </c>
      <c r="R1166" s="324">
        <v>-55</v>
      </c>
      <c r="S1166" s="324">
        <v>105</v>
      </c>
      <c r="T1166" s="324">
        <v>1</v>
      </c>
      <c r="V1166" s="378">
        <v>500</v>
      </c>
      <c r="W1166" s="353">
        <v>0.84570000000000001</v>
      </c>
      <c r="X1166" s="354"/>
      <c r="Y1166" s="353"/>
      <c r="Z1166" s="353"/>
      <c r="AA1166" s="352">
        <v>2</v>
      </c>
      <c r="AB1166" s="353"/>
      <c r="AC1166" s="353"/>
      <c r="AD1166" s="353"/>
      <c r="AE1166" s="353"/>
      <c r="AF1166" s="353"/>
      <c r="AG1166" s="353"/>
      <c r="AH1166" s="353"/>
      <c r="AI1166" s="353"/>
      <c r="AJ1166" s="353"/>
      <c r="AK1166" s="353"/>
      <c r="AL1166" s="353"/>
      <c r="AM1166" s="353"/>
      <c r="AN1166" s="353"/>
      <c r="AO1166" s="353"/>
      <c r="AP1166" s="353"/>
      <c r="AQ1166" s="353"/>
      <c r="AR1166" s="353"/>
      <c r="AS1166" s="353"/>
      <c r="AT1166" s="353"/>
    </row>
    <row r="1167" spans="1:46">
      <c r="A1167" s="324" t="s">
        <v>2353</v>
      </c>
      <c r="B1167" s="351" t="s">
        <v>2377</v>
      </c>
      <c r="C1167" s="324">
        <v>33</v>
      </c>
      <c r="D1167" s="324">
        <v>0.2</v>
      </c>
      <c r="E1167" s="324">
        <v>0</v>
      </c>
      <c r="F1167" s="324">
        <v>1</v>
      </c>
      <c r="G1167" s="324">
        <v>50</v>
      </c>
      <c r="H1167" s="324">
        <v>3.5000000000000003E-2</v>
      </c>
      <c r="I1167" s="324">
        <v>3.5000000000000003E-2</v>
      </c>
      <c r="J1167" s="324">
        <v>3.5000000000000003E-2</v>
      </c>
      <c r="K1167" s="324">
        <v>10</v>
      </c>
      <c r="L1167" s="324">
        <v>1.67</v>
      </c>
      <c r="M1167" s="324" t="s">
        <v>2374</v>
      </c>
      <c r="N1167" s="324">
        <v>9.1999999999999993</v>
      </c>
      <c r="O1167" s="324">
        <v>8.5</v>
      </c>
      <c r="P1167" s="324">
        <v>10.8</v>
      </c>
      <c r="Q1167" s="324" t="s">
        <v>2357</v>
      </c>
      <c r="R1167" s="324">
        <v>-55</v>
      </c>
      <c r="S1167" s="324">
        <v>105</v>
      </c>
      <c r="T1167" s="324">
        <v>1</v>
      </c>
      <c r="V1167" s="378">
        <v>500</v>
      </c>
      <c r="W1167" s="353">
        <v>0.84570000000000001</v>
      </c>
      <c r="X1167" s="354"/>
      <c r="Y1167" s="353"/>
      <c r="Z1167" s="353"/>
      <c r="AA1167" s="352">
        <v>2</v>
      </c>
      <c r="AB1167" s="353"/>
      <c r="AC1167" s="353"/>
      <c r="AD1167" s="353"/>
      <c r="AE1167" s="353"/>
      <c r="AF1167" s="353"/>
      <c r="AG1167" s="353"/>
      <c r="AH1167" s="353"/>
      <c r="AI1167" s="353"/>
      <c r="AJ1167" s="353"/>
      <c r="AK1167" s="353"/>
      <c r="AL1167" s="353"/>
      <c r="AM1167" s="353"/>
      <c r="AN1167" s="353"/>
      <c r="AO1167" s="353"/>
      <c r="AP1167" s="353"/>
      <c r="AQ1167" s="353"/>
      <c r="AR1167" s="353"/>
      <c r="AS1167" s="353"/>
      <c r="AT1167" s="353"/>
    </row>
    <row r="1168" spans="1:46">
      <c r="A1168" s="324" t="s">
        <v>2353</v>
      </c>
      <c r="B1168" s="351" t="s">
        <v>2378</v>
      </c>
      <c r="C1168" s="324">
        <v>22</v>
      </c>
      <c r="D1168" s="324">
        <v>0.2</v>
      </c>
      <c r="E1168" s="324">
        <v>0</v>
      </c>
      <c r="F1168" s="324">
        <v>1</v>
      </c>
      <c r="G1168" s="324">
        <v>63</v>
      </c>
      <c r="H1168" s="324">
        <v>0.04</v>
      </c>
      <c r="I1168" s="324">
        <v>0.04</v>
      </c>
      <c r="J1168" s="324">
        <v>0.04</v>
      </c>
      <c r="K1168" s="324">
        <v>10</v>
      </c>
      <c r="L1168" s="324">
        <v>1.56</v>
      </c>
      <c r="M1168" s="324" t="s">
        <v>2374</v>
      </c>
      <c r="N1168" s="324">
        <v>9.1999999999999993</v>
      </c>
      <c r="O1168" s="324">
        <v>8.5</v>
      </c>
      <c r="P1168" s="324">
        <v>10.8</v>
      </c>
      <c r="Q1168" s="324" t="s">
        <v>2357</v>
      </c>
      <c r="R1168" s="324">
        <v>-55</v>
      </c>
      <c r="S1168" s="324">
        <v>105</v>
      </c>
      <c r="T1168" s="324">
        <v>1</v>
      </c>
      <c r="V1168" s="378">
        <v>500</v>
      </c>
      <c r="W1168" s="353">
        <v>0.84570000000000001</v>
      </c>
      <c r="X1168" s="354"/>
      <c r="Y1168" s="353"/>
      <c r="Z1168" s="353"/>
      <c r="AA1168" s="352">
        <v>2</v>
      </c>
      <c r="AB1168" s="353"/>
      <c r="AC1168" s="353"/>
      <c r="AD1168" s="353"/>
      <c r="AE1168" s="353"/>
      <c r="AF1168" s="353"/>
      <c r="AG1168" s="353"/>
      <c r="AH1168" s="353"/>
      <c r="AI1168" s="353"/>
      <c r="AJ1168" s="353"/>
      <c r="AK1168" s="353"/>
      <c r="AL1168" s="353"/>
      <c r="AM1168" s="353"/>
      <c r="AN1168" s="353"/>
      <c r="AO1168" s="353"/>
      <c r="AP1168" s="353"/>
      <c r="AQ1168" s="353"/>
      <c r="AR1168" s="353"/>
      <c r="AS1168" s="353"/>
      <c r="AT1168" s="353"/>
    </row>
    <row r="1169" spans="1:46">
      <c r="A1169" s="324" t="s">
        <v>2353</v>
      </c>
      <c r="B1169" s="351" t="s">
        <v>2379</v>
      </c>
      <c r="C1169" s="324">
        <v>270</v>
      </c>
      <c r="D1169" s="324">
        <v>0.2</v>
      </c>
      <c r="E1169" s="324">
        <v>0</v>
      </c>
      <c r="F1169" s="324">
        <v>1</v>
      </c>
      <c r="G1169" s="324">
        <v>25</v>
      </c>
      <c r="H1169" s="324">
        <v>2.1999999999999999E-2</v>
      </c>
      <c r="I1169" s="324">
        <v>2.1999999999999999E-2</v>
      </c>
      <c r="J1169" s="324">
        <v>2.1999999999999999E-2</v>
      </c>
      <c r="K1169" s="324">
        <v>12</v>
      </c>
      <c r="L1169" s="324">
        <v>2.5299999999999998</v>
      </c>
      <c r="M1169" s="324" t="s">
        <v>2380</v>
      </c>
      <c r="N1169" s="324">
        <v>11.2</v>
      </c>
      <c r="O1169" s="324">
        <v>10.5</v>
      </c>
      <c r="P1169" s="324">
        <v>10.8</v>
      </c>
      <c r="Q1169" s="324" t="s">
        <v>2357</v>
      </c>
      <c r="R1169" s="324">
        <v>-55</v>
      </c>
      <c r="S1169" s="324">
        <v>105</v>
      </c>
      <c r="T1169" s="324">
        <v>1</v>
      </c>
      <c r="V1169" s="378">
        <v>500</v>
      </c>
      <c r="W1169" s="353">
        <v>1.0716000000000001</v>
      </c>
      <c r="X1169" s="354"/>
      <c r="Y1169" s="353"/>
      <c r="Z1169" s="353"/>
      <c r="AA1169" s="352">
        <v>2</v>
      </c>
      <c r="AB1169" s="353"/>
      <c r="AC1169" s="353"/>
      <c r="AD1169" s="353"/>
      <c r="AE1169" s="353"/>
      <c r="AF1169" s="353"/>
      <c r="AG1169" s="353"/>
      <c r="AH1169" s="353"/>
      <c r="AI1169" s="353"/>
      <c r="AJ1169" s="353"/>
      <c r="AK1169" s="353"/>
      <c r="AL1169" s="353"/>
      <c r="AM1169" s="353"/>
      <c r="AN1169" s="353"/>
      <c r="AO1169" s="353"/>
      <c r="AP1169" s="353"/>
      <c r="AQ1169" s="353"/>
      <c r="AR1169" s="353"/>
      <c r="AS1169" s="353"/>
      <c r="AT1169" s="353"/>
    </row>
    <row r="1170" spans="1:46">
      <c r="A1170" s="324" t="s">
        <v>2353</v>
      </c>
      <c r="B1170" s="351" t="s">
        <v>2381</v>
      </c>
      <c r="C1170" s="324">
        <v>150</v>
      </c>
      <c r="D1170" s="324">
        <v>0.2</v>
      </c>
      <c r="E1170" s="324">
        <v>0</v>
      </c>
      <c r="F1170" s="324">
        <v>1</v>
      </c>
      <c r="G1170" s="324">
        <v>35</v>
      </c>
      <c r="H1170" s="324">
        <v>2.3E-2</v>
      </c>
      <c r="I1170" s="324">
        <v>2.3E-2</v>
      </c>
      <c r="J1170" s="324">
        <v>2.3E-2</v>
      </c>
      <c r="K1170" s="324">
        <v>12</v>
      </c>
      <c r="L1170" s="324">
        <v>2.4700000000000002</v>
      </c>
      <c r="M1170" s="324" t="s">
        <v>2380</v>
      </c>
      <c r="N1170" s="324">
        <v>11.2</v>
      </c>
      <c r="O1170" s="324">
        <v>10.5</v>
      </c>
      <c r="P1170" s="324">
        <v>10.8</v>
      </c>
      <c r="Q1170" s="324" t="s">
        <v>2357</v>
      </c>
      <c r="R1170" s="324">
        <v>-55</v>
      </c>
      <c r="S1170" s="324">
        <v>105</v>
      </c>
      <c r="T1170" s="324">
        <v>1</v>
      </c>
      <c r="V1170" s="378">
        <v>500</v>
      </c>
      <c r="W1170" s="353">
        <v>1.0716000000000001</v>
      </c>
      <c r="X1170" s="354"/>
      <c r="Y1170" s="353"/>
      <c r="Z1170" s="353"/>
      <c r="AA1170" s="352">
        <v>2</v>
      </c>
      <c r="AB1170" s="353"/>
      <c r="AC1170" s="353"/>
      <c r="AD1170" s="353"/>
      <c r="AE1170" s="353"/>
      <c r="AF1170" s="353"/>
      <c r="AG1170" s="353"/>
      <c r="AH1170" s="353"/>
      <c r="AI1170" s="353"/>
      <c r="AJ1170" s="353"/>
      <c r="AK1170" s="353"/>
      <c r="AL1170" s="353"/>
      <c r="AM1170" s="353"/>
      <c r="AN1170" s="353"/>
      <c r="AO1170" s="353"/>
      <c r="AP1170" s="353"/>
      <c r="AQ1170" s="353"/>
      <c r="AR1170" s="353"/>
      <c r="AS1170" s="353"/>
      <c r="AT1170" s="353"/>
    </row>
    <row r="1171" spans="1:46">
      <c r="A1171" s="324" t="s">
        <v>2353</v>
      </c>
      <c r="B1171" s="351" t="s">
        <v>2382</v>
      </c>
      <c r="C1171" s="324">
        <v>100</v>
      </c>
      <c r="D1171" s="324">
        <v>0.2</v>
      </c>
      <c r="E1171" s="324">
        <v>0</v>
      </c>
      <c r="F1171" s="324">
        <v>1</v>
      </c>
      <c r="G1171" s="324">
        <v>40</v>
      </c>
      <c r="H1171" s="324">
        <v>2.4E-2</v>
      </c>
      <c r="I1171" s="324">
        <v>2.4E-2</v>
      </c>
      <c r="J1171" s="324">
        <v>2.4E-2</v>
      </c>
      <c r="K1171" s="324">
        <v>12</v>
      </c>
      <c r="L1171" s="324">
        <v>2.4</v>
      </c>
      <c r="M1171" s="324" t="s">
        <v>2380</v>
      </c>
      <c r="N1171" s="324">
        <v>11.2</v>
      </c>
      <c r="O1171" s="324">
        <v>10.5</v>
      </c>
      <c r="P1171" s="324">
        <v>10.8</v>
      </c>
      <c r="Q1171" s="324" t="s">
        <v>2357</v>
      </c>
      <c r="R1171" s="324">
        <v>-55</v>
      </c>
      <c r="S1171" s="324">
        <v>105</v>
      </c>
      <c r="T1171" s="324">
        <v>1</v>
      </c>
      <c r="V1171" s="378">
        <v>500</v>
      </c>
      <c r="W1171" s="353">
        <v>1.0716000000000001</v>
      </c>
      <c r="X1171" s="354"/>
      <c r="Y1171" s="353"/>
      <c r="Z1171" s="353"/>
      <c r="AA1171" s="352">
        <v>2</v>
      </c>
      <c r="AB1171" s="353"/>
      <c r="AC1171" s="353"/>
      <c r="AD1171" s="353"/>
      <c r="AE1171" s="353"/>
      <c r="AF1171" s="353"/>
      <c r="AG1171" s="353"/>
      <c r="AH1171" s="353"/>
      <c r="AI1171" s="353"/>
      <c r="AJ1171" s="353"/>
      <c r="AK1171" s="353"/>
      <c r="AL1171" s="353"/>
      <c r="AM1171" s="353"/>
      <c r="AN1171" s="353"/>
      <c r="AO1171" s="353"/>
      <c r="AP1171" s="353"/>
      <c r="AQ1171" s="353"/>
      <c r="AR1171" s="353"/>
      <c r="AS1171" s="353"/>
      <c r="AT1171" s="353"/>
    </row>
    <row r="1172" spans="1:46">
      <c r="A1172" s="324" t="s">
        <v>2353</v>
      </c>
      <c r="B1172" s="351" t="s">
        <v>2383</v>
      </c>
      <c r="C1172" s="324">
        <v>56</v>
      </c>
      <c r="D1172" s="324">
        <v>0.2</v>
      </c>
      <c r="E1172" s="324">
        <v>0</v>
      </c>
      <c r="F1172" s="324">
        <v>1</v>
      </c>
      <c r="G1172" s="324">
        <v>50</v>
      </c>
      <c r="H1172" s="324">
        <v>2.5000000000000001E-2</v>
      </c>
      <c r="I1172" s="324">
        <v>2.5000000000000001E-2</v>
      </c>
      <c r="J1172" s="324">
        <v>2.5000000000000001E-2</v>
      </c>
      <c r="K1172" s="324">
        <v>12</v>
      </c>
      <c r="L1172" s="324">
        <v>2.3199999999999998</v>
      </c>
      <c r="M1172" s="324" t="s">
        <v>2380</v>
      </c>
      <c r="N1172" s="324">
        <v>11.2</v>
      </c>
      <c r="O1172" s="324">
        <v>10.5</v>
      </c>
      <c r="P1172" s="324">
        <v>10.8</v>
      </c>
      <c r="Q1172" s="324" t="s">
        <v>2357</v>
      </c>
      <c r="R1172" s="324">
        <v>-55</v>
      </c>
      <c r="S1172" s="324">
        <v>105</v>
      </c>
      <c r="T1172" s="324">
        <v>1</v>
      </c>
      <c r="V1172" s="378">
        <v>500</v>
      </c>
      <c r="W1172" s="353">
        <v>1.0716000000000001</v>
      </c>
      <c r="X1172" s="354"/>
      <c r="Y1172" s="353"/>
      <c r="Z1172" s="353"/>
      <c r="AA1172" s="352">
        <v>2</v>
      </c>
      <c r="AB1172" s="353"/>
      <c r="AC1172" s="353"/>
      <c r="AD1172" s="353"/>
      <c r="AE1172" s="353"/>
      <c r="AF1172" s="353"/>
      <c r="AG1172" s="353"/>
      <c r="AH1172" s="353"/>
      <c r="AI1172" s="353"/>
      <c r="AJ1172" s="353"/>
      <c r="AK1172" s="353"/>
      <c r="AL1172" s="353"/>
      <c r="AM1172" s="353"/>
      <c r="AN1172" s="353"/>
      <c r="AO1172" s="353"/>
      <c r="AP1172" s="353"/>
      <c r="AQ1172" s="353"/>
      <c r="AR1172" s="353"/>
      <c r="AS1172" s="353"/>
      <c r="AT1172" s="353"/>
    </row>
    <row r="1173" spans="1:46">
      <c r="A1173" s="324" t="s">
        <v>2353</v>
      </c>
      <c r="B1173" s="351" t="s">
        <v>2384</v>
      </c>
      <c r="C1173" s="324">
        <v>33</v>
      </c>
      <c r="D1173" s="324">
        <v>0.2</v>
      </c>
      <c r="E1173" s="324">
        <v>0</v>
      </c>
      <c r="F1173" s="324">
        <v>1</v>
      </c>
      <c r="G1173" s="324">
        <v>63</v>
      </c>
      <c r="H1173" s="324">
        <v>0.03</v>
      </c>
      <c r="I1173" s="324">
        <v>0.03</v>
      </c>
      <c r="J1173" s="324">
        <v>0.03</v>
      </c>
      <c r="K1173" s="324">
        <v>12</v>
      </c>
      <c r="L1173" s="324">
        <v>2.1</v>
      </c>
      <c r="M1173" s="324" t="s">
        <v>2380</v>
      </c>
      <c r="N1173" s="324">
        <v>11.2</v>
      </c>
      <c r="O1173" s="324">
        <v>10.5</v>
      </c>
      <c r="P1173" s="324">
        <v>10.8</v>
      </c>
      <c r="Q1173" s="324" t="s">
        <v>2357</v>
      </c>
      <c r="R1173" s="324">
        <v>-55</v>
      </c>
      <c r="S1173" s="324">
        <v>105</v>
      </c>
      <c r="T1173" s="324">
        <v>1</v>
      </c>
      <c r="V1173" s="378">
        <v>500</v>
      </c>
      <c r="W1173" s="353">
        <v>1.0716000000000001</v>
      </c>
      <c r="X1173" s="354"/>
      <c r="Y1173" s="353"/>
      <c r="Z1173" s="353"/>
      <c r="AA1173" s="352">
        <v>2</v>
      </c>
      <c r="AB1173" s="353"/>
      <c r="AC1173" s="353"/>
      <c r="AD1173" s="353"/>
      <c r="AE1173" s="353"/>
      <c r="AF1173" s="353"/>
      <c r="AG1173" s="353"/>
      <c r="AH1173" s="353"/>
      <c r="AI1173" s="353"/>
      <c r="AJ1173" s="353"/>
      <c r="AK1173" s="353"/>
      <c r="AL1173" s="353"/>
      <c r="AM1173" s="353"/>
      <c r="AN1173" s="353"/>
      <c r="AO1173" s="353"/>
      <c r="AP1173" s="353"/>
      <c r="AQ1173" s="353"/>
      <c r="AR1173" s="353"/>
      <c r="AS1173" s="353"/>
      <c r="AT1173" s="353"/>
    </row>
    <row r="1174" spans="1:46">
      <c r="A1174" s="324" t="s">
        <v>2353</v>
      </c>
      <c r="B1174" s="351" t="s">
        <v>2385</v>
      </c>
      <c r="C1174" s="324">
        <v>12</v>
      </c>
      <c r="D1174" s="324">
        <v>0.2</v>
      </c>
      <c r="E1174" s="324">
        <v>0</v>
      </c>
      <c r="F1174" s="324">
        <v>1</v>
      </c>
      <c r="G1174" s="324">
        <v>80</v>
      </c>
      <c r="H1174" s="324">
        <v>7.0000000000000007E-2</v>
      </c>
      <c r="I1174" s="324">
        <v>7.0000000000000007E-2</v>
      </c>
      <c r="J1174" s="324">
        <v>7.0000000000000007E-2</v>
      </c>
      <c r="K1174" s="324">
        <v>12</v>
      </c>
      <c r="L1174" s="324">
        <v>1.6</v>
      </c>
      <c r="M1174" s="324" t="s">
        <v>2380</v>
      </c>
      <c r="N1174" s="324">
        <v>11.2</v>
      </c>
      <c r="O1174" s="324">
        <v>10.5</v>
      </c>
      <c r="P1174" s="324">
        <v>10.8</v>
      </c>
      <c r="Q1174" s="324" t="s">
        <v>2357</v>
      </c>
      <c r="R1174" s="324">
        <v>-55</v>
      </c>
      <c r="S1174" s="324">
        <v>105</v>
      </c>
      <c r="T1174" s="324">
        <v>1</v>
      </c>
      <c r="V1174" s="378">
        <v>500</v>
      </c>
      <c r="W1174" s="353">
        <v>1.3147</v>
      </c>
      <c r="X1174" s="354"/>
      <c r="Y1174" s="353"/>
      <c r="Z1174" s="353"/>
      <c r="AA1174" s="352">
        <v>2</v>
      </c>
      <c r="AB1174" s="353"/>
      <c r="AC1174" s="353"/>
      <c r="AD1174" s="353"/>
      <c r="AE1174" s="353"/>
      <c r="AF1174" s="353"/>
      <c r="AG1174" s="353"/>
      <c r="AH1174" s="353"/>
      <c r="AI1174" s="353"/>
      <c r="AJ1174" s="353"/>
      <c r="AK1174" s="353"/>
      <c r="AL1174" s="353"/>
      <c r="AM1174" s="353"/>
      <c r="AN1174" s="353"/>
      <c r="AO1174" s="353"/>
      <c r="AP1174" s="353"/>
      <c r="AQ1174" s="353"/>
      <c r="AR1174" s="353"/>
      <c r="AS1174" s="353"/>
      <c r="AT1174" s="353"/>
    </row>
    <row r="1175" spans="1:46">
      <c r="A1175" s="324" t="s">
        <v>2353</v>
      </c>
      <c r="B1175" s="348" t="s">
        <v>2386</v>
      </c>
      <c r="C1175" s="324">
        <v>10</v>
      </c>
      <c r="D1175" s="325">
        <v>0.2</v>
      </c>
      <c r="E1175" s="324">
        <v>0</v>
      </c>
      <c r="F1175" s="324">
        <v>1</v>
      </c>
      <c r="G1175" s="324">
        <v>100</v>
      </c>
      <c r="H1175" s="382">
        <v>0.08</v>
      </c>
      <c r="I1175" s="382">
        <v>0.08</v>
      </c>
      <c r="J1175" s="383">
        <v>0.08</v>
      </c>
      <c r="K1175" s="379">
        <v>12</v>
      </c>
      <c r="L1175" s="324">
        <v>1.45</v>
      </c>
      <c r="M1175" s="359" t="s">
        <v>2380</v>
      </c>
      <c r="N1175" s="377">
        <v>11.2</v>
      </c>
      <c r="O1175" s="324">
        <v>10.5</v>
      </c>
      <c r="P1175" s="324">
        <v>10.8</v>
      </c>
      <c r="Q1175" s="324" t="s">
        <v>2357</v>
      </c>
      <c r="R1175" s="325">
        <v>-55</v>
      </c>
      <c r="S1175" s="325">
        <v>105</v>
      </c>
      <c r="T1175" s="324">
        <v>1</v>
      </c>
      <c r="V1175" s="325">
        <v>500</v>
      </c>
      <c r="W1175" s="353">
        <v>1.3147</v>
      </c>
      <c r="X1175" s="354"/>
      <c r="Y1175" s="353"/>
      <c r="Z1175" s="353"/>
      <c r="AA1175" s="352">
        <v>2</v>
      </c>
      <c r="AB1175" s="353"/>
      <c r="AC1175" s="353"/>
      <c r="AD1175" s="353"/>
      <c r="AE1175" s="353"/>
      <c r="AF1175" s="353"/>
      <c r="AG1175" s="353"/>
      <c r="AH1175" s="353"/>
      <c r="AI1175" s="353"/>
      <c r="AJ1175" s="353"/>
      <c r="AK1175" s="353"/>
      <c r="AL1175" s="353"/>
      <c r="AM1175" s="353"/>
      <c r="AN1175" s="353"/>
      <c r="AO1175" s="353"/>
      <c r="AP1175" s="353"/>
      <c r="AQ1175" s="353"/>
      <c r="AR1175" s="353"/>
      <c r="AS1175" s="353"/>
      <c r="AT1175" s="353"/>
    </row>
    <row r="1176" spans="1:46">
      <c r="A1176" s="324" t="s">
        <v>2353</v>
      </c>
      <c r="B1176" s="351" t="s">
        <v>3022</v>
      </c>
      <c r="C1176" s="324">
        <v>330</v>
      </c>
      <c r="D1176" s="324">
        <v>0.2</v>
      </c>
      <c r="E1176" s="324">
        <v>0</v>
      </c>
      <c r="F1176" s="324">
        <v>1</v>
      </c>
      <c r="G1176" s="324">
        <v>25</v>
      </c>
      <c r="H1176" s="324">
        <v>1.6E-2</v>
      </c>
      <c r="I1176" s="324">
        <v>1.6E-2</v>
      </c>
      <c r="J1176" s="324">
        <v>1.6E-2</v>
      </c>
      <c r="K1176" s="324">
        <v>12</v>
      </c>
      <c r="L1176" s="324">
        <v>2.9</v>
      </c>
      <c r="M1176" s="324" t="s">
        <v>2380</v>
      </c>
      <c r="N1176" s="324">
        <v>11.2</v>
      </c>
      <c r="O1176" s="324">
        <v>10.5</v>
      </c>
      <c r="P1176" s="324">
        <v>10.8</v>
      </c>
      <c r="Q1176" s="324" t="s">
        <v>2357</v>
      </c>
      <c r="R1176" s="324">
        <v>-50</v>
      </c>
      <c r="S1176" s="385">
        <v>105</v>
      </c>
      <c r="T1176" s="324">
        <v>1</v>
      </c>
      <c r="V1176" s="378">
        <v>1000</v>
      </c>
      <c r="W1176" s="324">
        <v>1.3832</v>
      </c>
      <c r="X1176" s="386"/>
      <c r="Y1176" s="385"/>
      <c r="Z1176" s="385"/>
      <c r="AA1176" s="352">
        <v>2</v>
      </c>
      <c r="AB1176" s="385"/>
      <c r="AC1176" s="385"/>
      <c r="AD1176" s="385"/>
      <c r="AE1176" s="385"/>
      <c r="AF1176" s="385"/>
      <c r="AG1176" s="385"/>
      <c r="AH1176" s="385"/>
      <c r="AI1176" s="385"/>
      <c r="AJ1176" s="385"/>
      <c r="AK1176" s="385"/>
      <c r="AL1176" s="385"/>
      <c r="AM1176" s="385"/>
      <c r="AN1176" s="385"/>
      <c r="AO1176" s="385"/>
      <c r="AP1176" s="385"/>
      <c r="AQ1176" s="385"/>
      <c r="AR1176" s="385"/>
      <c r="AS1176" s="385"/>
      <c r="AT1176" s="385"/>
    </row>
    <row r="1177" spans="1:46">
      <c r="A1177" s="324" t="s">
        <v>2353</v>
      </c>
      <c r="B1177" s="351" t="s">
        <v>3023</v>
      </c>
      <c r="C1177" s="324">
        <v>220</v>
      </c>
      <c r="D1177" s="324">
        <v>0.2</v>
      </c>
      <c r="E1177" s="324">
        <v>0</v>
      </c>
      <c r="F1177" s="324">
        <v>1</v>
      </c>
      <c r="G1177" s="324">
        <v>35</v>
      </c>
      <c r="H1177" s="324">
        <v>1.7000000000000001E-2</v>
      </c>
      <c r="I1177" s="324">
        <v>1.7000000000000001E-2</v>
      </c>
      <c r="J1177" s="324">
        <v>1.7000000000000001E-2</v>
      </c>
      <c r="K1177" s="324">
        <v>13</v>
      </c>
      <c r="L1177" s="324">
        <v>2.83</v>
      </c>
      <c r="M1177" s="324" t="s">
        <v>3024</v>
      </c>
      <c r="N1177" s="324">
        <v>11.2</v>
      </c>
      <c r="O1177" s="324">
        <v>10.5</v>
      </c>
      <c r="P1177" s="324">
        <v>12.8</v>
      </c>
      <c r="Q1177" s="324" t="s">
        <v>2357</v>
      </c>
      <c r="R1177" s="324">
        <v>-50</v>
      </c>
      <c r="S1177" s="385">
        <v>105</v>
      </c>
      <c r="T1177" s="324">
        <v>1</v>
      </c>
      <c r="V1177" s="378">
        <v>1000</v>
      </c>
      <c r="W1177" s="324">
        <v>1.3832</v>
      </c>
      <c r="X1177" s="386"/>
      <c r="Y1177" s="385"/>
      <c r="Z1177" s="385"/>
      <c r="AA1177" s="352">
        <v>2</v>
      </c>
      <c r="AB1177" s="385"/>
      <c r="AC1177" s="385"/>
      <c r="AD1177" s="385"/>
      <c r="AE1177" s="385"/>
      <c r="AF1177" s="385"/>
      <c r="AG1177" s="385"/>
      <c r="AH1177" s="385"/>
      <c r="AI1177" s="385"/>
      <c r="AJ1177" s="385"/>
      <c r="AK1177" s="385"/>
      <c r="AL1177" s="385"/>
      <c r="AM1177" s="385"/>
      <c r="AN1177" s="385"/>
      <c r="AO1177" s="385"/>
      <c r="AP1177" s="385"/>
      <c r="AQ1177" s="385"/>
      <c r="AR1177" s="385"/>
      <c r="AS1177" s="385"/>
      <c r="AT1177" s="385"/>
    </row>
    <row r="1178" spans="1:46">
      <c r="A1178" s="324" t="s">
        <v>2353</v>
      </c>
      <c r="B1178" s="351" t="s">
        <v>3025</v>
      </c>
      <c r="C1178" s="324">
        <v>120</v>
      </c>
      <c r="D1178" s="324">
        <v>0.2</v>
      </c>
      <c r="E1178" s="324">
        <v>0</v>
      </c>
      <c r="F1178" s="324">
        <v>1</v>
      </c>
      <c r="G1178" s="324">
        <v>40</v>
      </c>
      <c r="H1178" s="324">
        <v>1.7999999999999999E-2</v>
      </c>
      <c r="I1178" s="324">
        <v>1.7999999999999999E-2</v>
      </c>
      <c r="J1178" s="324">
        <v>1.7999999999999999E-2</v>
      </c>
      <c r="K1178" s="324">
        <v>13</v>
      </c>
      <c r="L1178" s="324">
        <v>2.75</v>
      </c>
      <c r="M1178" s="324" t="s">
        <v>3024</v>
      </c>
      <c r="N1178" s="324">
        <v>11.2</v>
      </c>
      <c r="O1178" s="324">
        <v>10.5</v>
      </c>
      <c r="P1178" s="324">
        <v>12.8</v>
      </c>
      <c r="Q1178" s="324" t="s">
        <v>2357</v>
      </c>
      <c r="R1178" s="324">
        <v>-50</v>
      </c>
      <c r="S1178" s="385">
        <v>105</v>
      </c>
      <c r="T1178" s="324">
        <v>1</v>
      </c>
      <c r="V1178" s="378">
        <v>1000</v>
      </c>
      <c r="W1178" s="324">
        <v>1.3832</v>
      </c>
      <c r="X1178" s="386"/>
      <c r="Y1178" s="385"/>
      <c r="Z1178" s="385"/>
      <c r="AA1178" s="352">
        <v>2</v>
      </c>
      <c r="AB1178" s="385"/>
      <c r="AC1178" s="385"/>
      <c r="AD1178" s="385"/>
      <c r="AE1178" s="385"/>
      <c r="AF1178" s="385"/>
      <c r="AG1178" s="385"/>
      <c r="AH1178" s="385"/>
      <c r="AI1178" s="385"/>
      <c r="AJ1178" s="385"/>
      <c r="AK1178" s="385"/>
      <c r="AL1178" s="385"/>
      <c r="AM1178" s="385"/>
      <c r="AN1178" s="385"/>
      <c r="AO1178" s="385"/>
      <c r="AP1178" s="385"/>
      <c r="AQ1178" s="385"/>
      <c r="AR1178" s="385"/>
      <c r="AS1178" s="385"/>
      <c r="AT1178" s="385"/>
    </row>
    <row r="1179" spans="1:46">
      <c r="A1179" s="324" t="s">
        <v>2353</v>
      </c>
      <c r="B1179" s="351" t="s">
        <v>3026</v>
      </c>
      <c r="C1179" s="324">
        <v>82</v>
      </c>
      <c r="D1179" s="324">
        <v>0.2</v>
      </c>
      <c r="E1179" s="324">
        <v>0</v>
      </c>
      <c r="F1179" s="324">
        <v>1</v>
      </c>
      <c r="G1179" s="324">
        <v>50</v>
      </c>
      <c r="H1179" s="324">
        <v>1.9E-2</v>
      </c>
      <c r="I1179" s="324">
        <v>1.9E-2</v>
      </c>
      <c r="J1179" s="324">
        <v>1.9E-2</v>
      </c>
      <c r="K1179" s="324">
        <v>13</v>
      </c>
      <c r="L1179" s="324">
        <v>2.65</v>
      </c>
      <c r="M1179" s="324" t="s">
        <v>3024</v>
      </c>
      <c r="N1179" s="324">
        <v>11.2</v>
      </c>
      <c r="O1179" s="324">
        <v>10.5</v>
      </c>
      <c r="P1179" s="324">
        <v>12.8</v>
      </c>
      <c r="Q1179" s="324" t="s">
        <v>2357</v>
      </c>
      <c r="R1179" s="324">
        <v>-50</v>
      </c>
      <c r="S1179" s="385">
        <v>105</v>
      </c>
      <c r="T1179" s="324">
        <v>1</v>
      </c>
      <c r="V1179" s="378">
        <v>1000</v>
      </c>
      <c r="W1179" s="324">
        <v>1.3832</v>
      </c>
      <c r="X1179" s="386"/>
      <c r="Y1179" s="385"/>
      <c r="Z1179" s="385"/>
      <c r="AA1179" s="352">
        <v>2</v>
      </c>
      <c r="AB1179" s="385"/>
      <c r="AC1179" s="385"/>
      <c r="AD1179" s="385"/>
      <c r="AE1179" s="385"/>
      <c r="AF1179" s="385"/>
      <c r="AG1179" s="385"/>
      <c r="AH1179" s="385"/>
      <c r="AI1179" s="385"/>
      <c r="AJ1179" s="385"/>
      <c r="AK1179" s="385"/>
      <c r="AL1179" s="385"/>
      <c r="AM1179" s="385"/>
      <c r="AN1179" s="385"/>
      <c r="AO1179" s="385"/>
      <c r="AP1179" s="385"/>
      <c r="AQ1179" s="385"/>
      <c r="AR1179" s="385"/>
      <c r="AS1179" s="385"/>
      <c r="AT1179" s="385"/>
    </row>
    <row r="1180" spans="1:46">
      <c r="A1180" s="324" t="s">
        <v>2353</v>
      </c>
      <c r="B1180" s="351" t="s">
        <v>3027</v>
      </c>
      <c r="C1180" s="324">
        <v>33</v>
      </c>
      <c r="D1180" s="324">
        <v>0.2</v>
      </c>
      <c r="E1180" s="324">
        <v>0</v>
      </c>
      <c r="F1180" s="324">
        <v>1</v>
      </c>
      <c r="G1180" s="324">
        <v>63</v>
      </c>
      <c r="H1180" s="324">
        <v>0.04</v>
      </c>
      <c r="I1180" s="324">
        <v>0.04</v>
      </c>
      <c r="J1180" s="324">
        <v>0.04</v>
      </c>
      <c r="K1180" s="324">
        <v>10</v>
      </c>
      <c r="L1180" s="324">
        <v>1.56</v>
      </c>
      <c r="M1180" s="324" t="s">
        <v>2374</v>
      </c>
      <c r="N1180" s="324">
        <v>9.1999999999999993</v>
      </c>
      <c r="O1180" s="324">
        <v>8.5</v>
      </c>
      <c r="P1180" s="324">
        <v>10.8</v>
      </c>
      <c r="Q1180" s="324" t="s">
        <v>2357</v>
      </c>
      <c r="R1180" s="324">
        <v>-50</v>
      </c>
      <c r="S1180" s="385">
        <v>105</v>
      </c>
      <c r="T1180" s="324">
        <v>1</v>
      </c>
      <c r="V1180" s="378">
        <v>1000</v>
      </c>
      <c r="W1180" s="324">
        <v>0.90680000000000005</v>
      </c>
      <c r="X1180" s="386"/>
      <c r="Y1180" s="385"/>
      <c r="Z1180" s="385"/>
      <c r="AA1180" s="352">
        <v>2</v>
      </c>
      <c r="AB1180" s="385"/>
      <c r="AC1180" s="385"/>
      <c r="AD1180" s="385"/>
      <c r="AE1180" s="385"/>
      <c r="AF1180" s="385"/>
      <c r="AG1180" s="385"/>
      <c r="AH1180" s="385"/>
      <c r="AI1180" s="385"/>
      <c r="AJ1180" s="385"/>
      <c r="AK1180" s="385"/>
      <c r="AL1180" s="385"/>
      <c r="AM1180" s="385"/>
      <c r="AN1180" s="385"/>
      <c r="AO1180" s="385"/>
      <c r="AP1180" s="385"/>
      <c r="AQ1180" s="385"/>
      <c r="AR1180" s="385"/>
      <c r="AS1180" s="385"/>
      <c r="AT1180" s="385"/>
    </row>
    <row r="1181" spans="1:46">
      <c r="A1181" s="324" t="s">
        <v>2353</v>
      </c>
      <c r="B1181" s="351" t="s">
        <v>3028</v>
      </c>
      <c r="C1181" s="324">
        <v>47</v>
      </c>
      <c r="D1181" s="324">
        <v>0.2</v>
      </c>
      <c r="E1181" s="324">
        <v>0</v>
      </c>
      <c r="F1181" s="324">
        <v>1</v>
      </c>
      <c r="G1181" s="324">
        <v>63</v>
      </c>
      <c r="H1181" s="324">
        <v>0.03</v>
      </c>
      <c r="I1181" s="324">
        <v>0.03</v>
      </c>
      <c r="J1181" s="324">
        <v>0.03</v>
      </c>
      <c r="K1181" s="324">
        <v>12</v>
      </c>
      <c r="L1181" s="324">
        <v>2.1</v>
      </c>
      <c r="M1181" s="324" t="s">
        <v>2380</v>
      </c>
      <c r="N1181" s="324">
        <v>11.2</v>
      </c>
      <c r="O1181" s="324">
        <v>10.5</v>
      </c>
      <c r="P1181" s="324">
        <v>10.8</v>
      </c>
      <c r="Q1181" s="324" t="s">
        <v>2357</v>
      </c>
      <c r="R1181" s="324">
        <v>-50</v>
      </c>
      <c r="S1181" s="385">
        <v>105</v>
      </c>
      <c r="T1181" s="324">
        <v>1</v>
      </c>
      <c r="V1181" s="378">
        <v>1000</v>
      </c>
      <c r="W1181" s="324">
        <v>1.1486000000000001</v>
      </c>
      <c r="X1181" s="386"/>
      <c r="Y1181" s="385"/>
      <c r="Z1181" s="385"/>
      <c r="AA1181" s="352">
        <v>2</v>
      </c>
      <c r="AB1181" s="385"/>
      <c r="AC1181" s="385"/>
      <c r="AD1181" s="385"/>
      <c r="AE1181" s="385"/>
      <c r="AF1181" s="385"/>
      <c r="AG1181" s="385"/>
      <c r="AH1181" s="385"/>
      <c r="AI1181" s="385"/>
      <c r="AJ1181" s="385"/>
      <c r="AK1181" s="385"/>
      <c r="AL1181" s="385"/>
      <c r="AM1181" s="385"/>
      <c r="AN1181" s="385"/>
      <c r="AO1181" s="385"/>
      <c r="AP1181" s="385"/>
      <c r="AQ1181" s="385"/>
      <c r="AR1181" s="385"/>
      <c r="AS1181" s="385"/>
      <c r="AT1181" s="385"/>
    </row>
    <row r="1182" spans="1:46">
      <c r="A1182" s="324" t="s">
        <v>2353</v>
      </c>
      <c r="B1182" s="351" t="s">
        <v>3029</v>
      </c>
      <c r="C1182" s="324">
        <v>56</v>
      </c>
      <c r="D1182" s="324">
        <v>0.2</v>
      </c>
      <c r="E1182" s="324">
        <v>0</v>
      </c>
      <c r="F1182" s="324">
        <v>1</v>
      </c>
      <c r="G1182" s="324">
        <v>63</v>
      </c>
      <c r="H1182" s="324">
        <v>2.1999999999999999E-2</v>
      </c>
      <c r="I1182" s="324">
        <v>2.1999999999999999E-2</v>
      </c>
      <c r="J1182" s="324">
        <v>2.1999999999999999E-2</v>
      </c>
      <c r="K1182" s="324">
        <v>12</v>
      </c>
      <c r="L1182" s="324">
        <v>2.4</v>
      </c>
      <c r="M1182" s="324" t="s">
        <v>3024</v>
      </c>
      <c r="N1182" s="324">
        <v>11.2</v>
      </c>
      <c r="O1182" s="324">
        <v>10.5</v>
      </c>
      <c r="P1182" s="324">
        <v>12.8</v>
      </c>
      <c r="Q1182" s="324" t="s">
        <v>2357</v>
      </c>
      <c r="R1182" s="324">
        <v>-50</v>
      </c>
      <c r="S1182" s="385">
        <v>105</v>
      </c>
      <c r="T1182" s="324">
        <v>1</v>
      </c>
      <c r="V1182" s="378">
        <v>1000</v>
      </c>
      <c r="W1182" s="324">
        <v>1.3832</v>
      </c>
      <c r="X1182" s="386"/>
      <c r="Y1182" s="385"/>
      <c r="Z1182" s="385"/>
      <c r="AA1182" s="352">
        <v>2</v>
      </c>
      <c r="AB1182" s="385"/>
      <c r="AC1182" s="385"/>
      <c r="AD1182" s="385"/>
      <c r="AE1182" s="385"/>
      <c r="AF1182" s="385"/>
      <c r="AG1182" s="385"/>
      <c r="AH1182" s="385"/>
      <c r="AI1182" s="385"/>
      <c r="AJ1182" s="385"/>
      <c r="AK1182" s="385"/>
      <c r="AL1182" s="385"/>
      <c r="AM1182" s="385"/>
      <c r="AN1182" s="385"/>
      <c r="AO1182" s="385"/>
      <c r="AP1182" s="385"/>
      <c r="AQ1182" s="385"/>
      <c r="AR1182" s="385"/>
      <c r="AS1182" s="385"/>
      <c r="AT1182" s="385"/>
    </row>
    <row r="1183" spans="1:46">
      <c r="A1183" s="324" t="s">
        <v>2353</v>
      </c>
      <c r="B1183" s="351" t="s">
        <v>3030</v>
      </c>
      <c r="C1183" s="324">
        <v>68</v>
      </c>
      <c r="D1183" s="324">
        <v>0.2</v>
      </c>
      <c r="E1183" s="324">
        <v>0</v>
      </c>
      <c r="F1183" s="324">
        <v>1</v>
      </c>
      <c r="G1183" s="324">
        <v>25</v>
      </c>
      <c r="H1183" s="324">
        <v>4.4999999999999998E-2</v>
      </c>
      <c r="I1183" s="324">
        <v>4.4999999999999998E-2</v>
      </c>
      <c r="J1183" s="324">
        <v>4.4999999999999998E-2</v>
      </c>
      <c r="K1183" s="324">
        <v>9</v>
      </c>
      <c r="L1183" s="324">
        <v>0.98</v>
      </c>
      <c r="M1183" s="324" t="s">
        <v>2368</v>
      </c>
      <c r="N1183" s="324">
        <v>7.5</v>
      </c>
      <c r="O1183" s="324">
        <v>6.8</v>
      </c>
      <c r="P1183" s="324">
        <v>8</v>
      </c>
      <c r="Q1183" s="324" t="s">
        <v>2357</v>
      </c>
      <c r="R1183" s="324">
        <v>-50</v>
      </c>
      <c r="S1183" s="385">
        <v>105</v>
      </c>
      <c r="T1183" s="324">
        <v>1</v>
      </c>
      <c r="V1183" s="378">
        <v>1000</v>
      </c>
      <c r="W1183" s="324">
        <v>0.63780000000000003</v>
      </c>
      <c r="X1183" s="386"/>
      <c r="Y1183" s="385"/>
      <c r="Z1183" s="385"/>
      <c r="AA1183" s="352">
        <v>2</v>
      </c>
      <c r="AB1183" s="385"/>
      <c r="AC1183" s="385"/>
      <c r="AD1183" s="385"/>
      <c r="AE1183" s="385"/>
      <c r="AF1183" s="385"/>
      <c r="AG1183" s="385"/>
      <c r="AH1183" s="385"/>
      <c r="AI1183" s="385"/>
      <c r="AJ1183" s="385"/>
      <c r="AK1183" s="385"/>
      <c r="AL1183" s="385"/>
      <c r="AM1183" s="385"/>
      <c r="AN1183" s="385"/>
      <c r="AO1183" s="385"/>
      <c r="AP1183" s="385"/>
      <c r="AQ1183" s="385"/>
      <c r="AR1183" s="385"/>
      <c r="AS1183" s="385"/>
      <c r="AT1183" s="385"/>
    </row>
    <row r="1184" spans="1:46">
      <c r="A1184" s="324" t="s">
        <v>2353</v>
      </c>
      <c r="B1184" s="351" t="s">
        <v>3031</v>
      </c>
      <c r="C1184" s="324">
        <v>47</v>
      </c>
      <c r="D1184" s="324">
        <v>0.2</v>
      </c>
      <c r="E1184" s="324">
        <v>0</v>
      </c>
      <c r="F1184" s="324">
        <v>1</v>
      </c>
      <c r="G1184" s="324">
        <v>35</v>
      </c>
      <c r="H1184" s="324">
        <v>0.06</v>
      </c>
      <c r="I1184" s="324">
        <v>0.06</v>
      </c>
      <c r="J1184" s="324">
        <v>0.06</v>
      </c>
      <c r="K1184" s="324">
        <v>9</v>
      </c>
      <c r="L1184" s="324">
        <v>0.91</v>
      </c>
      <c r="M1184" s="324" t="s">
        <v>2368</v>
      </c>
      <c r="N1184" s="324">
        <v>7.5</v>
      </c>
      <c r="O1184" s="324">
        <v>6.8</v>
      </c>
      <c r="P1184" s="324">
        <v>8</v>
      </c>
      <c r="Q1184" s="324" t="s">
        <v>2357</v>
      </c>
      <c r="R1184" s="324">
        <v>-50</v>
      </c>
      <c r="S1184" s="385">
        <v>105</v>
      </c>
      <c r="T1184" s="324">
        <v>1</v>
      </c>
      <c r="V1184" s="378">
        <v>1000</v>
      </c>
      <c r="W1184" s="324">
        <v>0.63780000000000003</v>
      </c>
      <c r="X1184" s="386"/>
      <c r="Y1184" s="385"/>
      <c r="Z1184" s="385"/>
      <c r="AA1184" s="352">
        <v>2</v>
      </c>
      <c r="AB1184" s="385"/>
      <c r="AC1184" s="385"/>
      <c r="AD1184" s="385"/>
      <c r="AE1184" s="385"/>
      <c r="AF1184" s="385"/>
      <c r="AG1184" s="385"/>
      <c r="AH1184" s="385"/>
      <c r="AI1184" s="385"/>
      <c r="AJ1184" s="385"/>
      <c r="AK1184" s="385"/>
      <c r="AL1184" s="385"/>
      <c r="AM1184" s="385"/>
      <c r="AN1184" s="385"/>
      <c r="AO1184" s="385"/>
      <c r="AP1184" s="385"/>
      <c r="AQ1184" s="385"/>
      <c r="AR1184" s="385"/>
      <c r="AS1184" s="385"/>
      <c r="AT1184" s="385"/>
    </row>
    <row r="1185" spans="1:46">
      <c r="A1185" s="324" t="s">
        <v>2353</v>
      </c>
      <c r="B1185" s="351" t="s">
        <v>3032</v>
      </c>
      <c r="C1185" s="324">
        <v>15</v>
      </c>
      <c r="D1185" s="324">
        <v>0.2</v>
      </c>
      <c r="E1185" s="324">
        <v>0</v>
      </c>
      <c r="F1185" s="324">
        <v>1</v>
      </c>
      <c r="G1185" s="324">
        <v>50</v>
      </c>
      <c r="H1185" s="324">
        <v>0.08</v>
      </c>
      <c r="I1185" s="324">
        <v>0.08</v>
      </c>
      <c r="J1185" s="324">
        <v>0.08</v>
      </c>
      <c r="K1185" s="324">
        <v>9</v>
      </c>
      <c r="L1185" s="324">
        <v>0.84</v>
      </c>
      <c r="M1185" s="324" t="s">
        <v>2368</v>
      </c>
      <c r="N1185" s="324">
        <v>7.5</v>
      </c>
      <c r="O1185" s="324">
        <v>6.8</v>
      </c>
      <c r="P1185" s="324">
        <v>8</v>
      </c>
      <c r="Q1185" s="324" t="s">
        <v>2357</v>
      </c>
      <c r="R1185" s="324">
        <v>-50</v>
      </c>
      <c r="S1185" s="385">
        <v>105</v>
      </c>
      <c r="T1185" s="324">
        <v>1</v>
      </c>
      <c r="V1185" s="378">
        <v>1000</v>
      </c>
      <c r="W1185" s="324">
        <v>0.63780000000000003</v>
      </c>
      <c r="X1185" s="386"/>
      <c r="Y1185" s="385"/>
      <c r="Z1185" s="385"/>
      <c r="AA1185" s="352">
        <v>2</v>
      </c>
      <c r="AB1185" s="385"/>
      <c r="AC1185" s="385"/>
      <c r="AD1185" s="385"/>
      <c r="AE1185" s="385"/>
      <c r="AF1185" s="385"/>
      <c r="AG1185" s="385"/>
      <c r="AH1185" s="385"/>
      <c r="AI1185" s="385"/>
      <c r="AJ1185" s="385"/>
      <c r="AK1185" s="385"/>
      <c r="AL1185" s="385"/>
      <c r="AM1185" s="385"/>
      <c r="AN1185" s="385"/>
      <c r="AO1185" s="385"/>
      <c r="AP1185" s="385"/>
      <c r="AQ1185" s="385"/>
      <c r="AR1185" s="385"/>
      <c r="AS1185" s="385"/>
      <c r="AT1185" s="385"/>
    </row>
    <row r="1186" spans="1:46">
      <c r="A1186" s="324" t="s">
        <v>2353</v>
      </c>
      <c r="B1186" s="351" t="s">
        <v>3033</v>
      </c>
      <c r="C1186" s="324">
        <v>10</v>
      </c>
      <c r="D1186" s="324">
        <v>0.2</v>
      </c>
      <c r="E1186" s="324">
        <v>0</v>
      </c>
      <c r="F1186" s="324">
        <v>1</v>
      </c>
      <c r="G1186" s="324">
        <v>63</v>
      </c>
      <c r="H1186" s="324">
        <v>0.1</v>
      </c>
      <c r="I1186" s="324">
        <v>0.1</v>
      </c>
      <c r="J1186" s="324">
        <v>0.1</v>
      </c>
      <c r="K1186" s="324">
        <v>9</v>
      </c>
      <c r="L1186" s="324">
        <v>0.74</v>
      </c>
      <c r="M1186" s="324" t="s">
        <v>2368</v>
      </c>
      <c r="N1186" s="324">
        <v>7.5</v>
      </c>
      <c r="O1186" s="324">
        <v>6.8</v>
      </c>
      <c r="P1186" s="324">
        <v>8</v>
      </c>
      <c r="Q1186" s="324" t="s">
        <v>2357</v>
      </c>
      <c r="R1186" s="324">
        <v>-50</v>
      </c>
      <c r="S1186" s="385">
        <v>105</v>
      </c>
      <c r="T1186" s="324">
        <v>1</v>
      </c>
      <c r="V1186" s="378">
        <v>1000</v>
      </c>
      <c r="W1186" s="324">
        <v>0.63780000000000003</v>
      </c>
      <c r="X1186" s="386"/>
      <c r="Y1186" s="385"/>
      <c r="Z1186" s="385"/>
      <c r="AA1186" s="352">
        <v>2</v>
      </c>
      <c r="AB1186" s="385"/>
      <c r="AC1186" s="385"/>
      <c r="AD1186" s="385"/>
      <c r="AE1186" s="385"/>
      <c r="AF1186" s="385"/>
      <c r="AG1186" s="385"/>
      <c r="AH1186" s="385"/>
      <c r="AI1186" s="385"/>
      <c r="AJ1186" s="385"/>
      <c r="AK1186" s="385"/>
      <c r="AL1186" s="385"/>
      <c r="AM1186" s="385"/>
      <c r="AN1186" s="385"/>
      <c r="AO1186" s="385"/>
      <c r="AP1186" s="385"/>
      <c r="AQ1186" s="385"/>
      <c r="AR1186" s="385"/>
      <c r="AS1186" s="385"/>
      <c r="AT1186" s="385"/>
    </row>
    <row r="1187" spans="1:46">
      <c r="A1187" s="324" t="s">
        <v>2353</v>
      </c>
      <c r="B1187" s="351" t="s">
        <v>3034</v>
      </c>
      <c r="C1187" s="324">
        <v>150</v>
      </c>
      <c r="D1187" s="324">
        <v>0.2</v>
      </c>
      <c r="E1187" s="324">
        <v>0</v>
      </c>
      <c r="F1187" s="324">
        <v>1</v>
      </c>
      <c r="G1187" s="324">
        <v>25</v>
      </c>
      <c r="H1187" s="324">
        <v>0.27</v>
      </c>
      <c r="I1187" s="324">
        <v>0.27</v>
      </c>
      <c r="J1187" s="324">
        <v>0.27</v>
      </c>
      <c r="K1187" s="324">
        <v>10</v>
      </c>
      <c r="L1187" s="324">
        <v>1.33</v>
      </c>
      <c r="M1187" s="324" t="s">
        <v>2374</v>
      </c>
      <c r="N1187" s="324">
        <v>9.1999999999999993</v>
      </c>
      <c r="O1187" s="324">
        <v>8.5</v>
      </c>
      <c r="P1187" s="324">
        <v>10.8</v>
      </c>
      <c r="Q1187" s="324" t="s">
        <v>2357</v>
      </c>
      <c r="R1187" s="324">
        <v>-50</v>
      </c>
      <c r="S1187" s="385">
        <v>105</v>
      </c>
      <c r="T1187" s="324">
        <v>1</v>
      </c>
      <c r="V1187" s="378">
        <v>1000</v>
      </c>
      <c r="W1187" s="324">
        <v>0.92569999999999997</v>
      </c>
      <c r="X1187" s="386"/>
      <c r="Y1187" s="385"/>
      <c r="Z1187" s="385"/>
      <c r="AA1187" s="352">
        <v>2</v>
      </c>
      <c r="AB1187" s="385"/>
      <c r="AC1187" s="385"/>
      <c r="AD1187" s="385"/>
      <c r="AE1187" s="385"/>
      <c r="AF1187" s="385"/>
      <c r="AG1187" s="385"/>
      <c r="AH1187" s="385"/>
      <c r="AI1187" s="385"/>
      <c r="AJ1187" s="385"/>
      <c r="AK1187" s="385"/>
      <c r="AL1187" s="385"/>
      <c r="AM1187" s="385"/>
      <c r="AN1187" s="385"/>
      <c r="AO1187" s="385"/>
      <c r="AP1187" s="385"/>
      <c r="AQ1187" s="385"/>
      <c r="AR1187" s="385"/>
      <c r="AS1187" s="385"/>
      <c r="AT1187" s="385"/>
    </row>
    <row r="1188" spans="1:46">
      <c r="A1188" s="324" t="s">
        <v>2353</v>
      </c>
      <c r="B1188" s="351" t="s">
        <v>3035</v>
      </c>
      <c r="C1188" s="324">
        <v>100</v>
      </c>
      <c r="D1188" s="324">
        <v>0.2</v>
      </c>
      <c r="E1188" s="324">
        <v>0</v>
      </c>
      <c r="F1188" s="324">
        <v>1</v>
      </c>
      <c r="G1188" s="324">
        <v>35</v>
      </c>
      <c r="H1188" s="324">
        <v>0.03</v>
      </c>
      <c r="I1188" s="324">
        <v>0.03</v>
      </c>
      <c r="J1188" s="324">
        <v>0.03</v>
      </c>
      <c r="K1188" s="324">
        <v>10</v>
      </c>
      <c r="L1188" s="324">
        <v>1.26</v>
      </c>
      <c r="M1188" s="324" t="s">
        <v>2374</v>
      </c>
      <c r="N1188" s="324">
        <v>9.1999999999999993</v>
      </c>
      <c r="O1188" s="324">
        <v>8.5</v>
      </c>
      <c r="P1188" s="324">
        <v>10.8</v>
      </c>
      <c r="Q1188" s="324" t="s">
        <v>2357</v>
      </c>
      <c r="R1188" s="324">
        <v>-50</v>
      </c>
      <c r="S1188" s="385">
        <v>105</v>
      </c>
      <c r="T1188" s="324">
        <v>1</v>
      </c>
      <c r="V1188" s="378">
        <v>1000</v>
      </c>
      <c r="W1188" s="324">
        <v>0.92569999999999997</v>
      </c>
      <c r="X1188" s="386"/>
      <c r="Y1188" s="385"/>
      <c r="Z1188" s="385"/>
      <c r="AA1188" s="352">
        <v>2</v>
      </c>
      <c r="AB1188" s="385"/>
      <c r="AC1188" s="385"/>
      <c r="AD1188" s="385"/>
      <c r="AE1188" s="385"/>
      <c r="AF1188" s="385"/>
      <c r="AG1188" s="385"/>
      <c r="AH1188" s="385"/>
      <c r="AI1188" s="385"/>
      <c r="AJ1188" s="385"/>
      <c r="AK1188" s="385"/>
      <c r="AL1188" s="385"/>
      <c r="AM1188" s="385"/>
      <c r="AN1188" s="385"/>
      <c r="AO1188" s="385"/>
      <c r="AP1188" s="385"/>
      <c r="AQ1188" s="385"/>
      <c r="AR1188" s="385"/>
      <c r="AS1188" s="385"/>
      <c r="AT1188" s="385"/>
    </row>
    <row r="1189" spans="1:46">
      <c r="A1189" s="324" t="s">
        <v>2353</v>
      </c>
      <c r="B1189" s="351" t="s">
        <v>3036</v>
      </c>
      <c r="C1189" s="324">
        <v>33</v>
      </c>
      <c r="D1189" s="324">
        <v>0.2</v>
      </c>
      <c r="E1189" s="324">
        <v>0</v>
      </c>
      <c r="F1189" s="324">
        <v>1</v>
      </c>
      <c r="G1189" s="324">
        <v>50</v>
      </c>
      <c r="H1189" s="324">
        <v>3.5000000000000003E-2</v>
      </c>
      <c r="I1189" s="324">
        <v>3.5000000000000003E-2</v>
      </c>
      <c r="J1189" s="324">
        <v>3.5000000000000003E-2</v>
      </c>
      <c r="K1189" s="324">
        <v>10</v>
      </c>
      <c r="L1189" s="324">
        <v>1.17</v>
      </c>
      <c r="M1189" s="324" t="s">
        <v>2374</v>
      </c>
      <c r="N1189" s="324">
        <v>9.1999999999999993</v>
      </c>
      <c r="O1189" s="324">
        <v>8.5</v>
      </c>
      <c r="P1189" s="324">
        <v>10.8</v>
      </c>
      <c r="Q1189" s="324" t="s">
        <v>2357</v>
      </c>
      <c r="R1189" s="324">
        <v>-50</v>
      </c>
      <c r="S1189" s="385">
        <v>105</v>
      </c>
      <c r="T1189" s="324">
        <v>1</v>
      </c>
      <c r="V1189" s="378">
        <v>1000</v>
      </c>
      <c r="W1189" s="324">
        <v>0.92569999999999997</v>
      </c>
      <c r="X1189" s="386"/>
      <c r="Y1189" s="385"/>
      <c r="Z1189" s="385"/>
      <c r="AA1189" s="352">
        <v>2</v>
      </c>
      <c r="AB1189" s="385"/>
      <c r="AC1189" s="385"/>
      <c r="AD1189" s="385"/>
      <c r="AE1189" s="385"/>
      <c r="AF1189" s="385"/>
      <c r="AG1189" s="385"/>
      <c r="AH1189" s="385"/>
      <c r="AI1189" s="385"/>
      <c r="AJ1189" s="385"/>
      <c r="AK1189" s="385"/>
      <c r="AL1189" s="385"/>
      <c r="AM1189" s="385"/>
      <c r="AN1189" s="385"/>
      <c r="AO1189" s="385"/>
      <c r="AP1189" s="385"/>
      <c r="AQ1189" s="385"/>
      <c r="AR1189" s="385"/>
      <c r="AS1189" s="385"/>
      <c r="AT1189" s="385"/>
    </row>
    <row r="1190" spans="1:46">
      <c r="A1190" s="324" t="s">
        <v>2353</v>
      </c>
      <c r="B1190" s="351" t="s">
        <v>3037</v>
      </c>
      <c r="C1190" s="324">
        <v>22</v>
      </c>
      <c r="D1190" s="324">
        <v>0.2</v>
      </c>
      <c r="E1190" s="324">
        <v>0</v>
      </c>
      <c r="F1190" s="324">
        <v>1</v>
      </c>
      <c r="G1190" s="324">
        <v>63</v>
      </c>
      <c r="H1190" s="324">
        <v>0.04</v>
      </c>
      <c r="I1190" s="324">
        <v>0.04</v>
      </c>
      <c r="J1190" s="324">
        <v>0.04</v>
      </c>
      <c r="K1190" s="324">
        <v>10</v>
      </c>
      <c r="L1190" s="324">
        <v>1.0900000000000001</v>
      </c>
      <c r="M1190" s="324" t="s">
        <v>2374</v>
      </c>
      <c r="N1190" s="324">
        <v>9.1999999999999993</v>
      </c>
      <c r="O1190" s="324">
        <v>8.5</v>
      </c>
      <c r="P1190" s="324">
        <v>10.8</v>
      </c>
      <c r="Q1190" s="324" t="s">
        <v>2357</v>
      </c>
      <c r="R1190" s="324">
        <v>-50</v>
      </c>
      <c r="S1190" s="385">
        <v>105</v>
      </c>
      <c r="T1190" s="324">
        <v>1</v>
      </c>
      <c r="V1190" s="378">
        <v>1000</v>
      </c>
      <c r="W1190" s="324">
        <v>0.92569999999999997</v>
      </c>
      <c r="X1190" s="386"/>
      <c r="Y1190" s="385"/>
      <c r="Z1190" s="385"/>
      <c r="AA1190" s="352">
        <v>2</v>
      </c>
      <c r="AB1190" s="385"/>
      <c r="AC1190" s="385"/>
      <c r="AD1190" s="385"/>
      <c r="AE1190" s="385"/>
      <c r="AF1190" s="385"/>
      <c r="AG1190" s="385"/>
      <c r="AH1190" s="385"/>
      <c r="AI1190" s="385"/>
      <c r="AJ1190" s="385"/>
      <c r="AK1190" s="385"/>
      <c r="AL1190" s="385"/>
      <c r="AM1190" s="385"/>
      <c r="AN1190" s="385"/>
      <c r="AO1190" s="385"/>
      <c r="AP1190" s="385"/>
      <c r="AQ1190" s="385"/>
      <c r="AR1190" s="385"/>
      <c r="AS1190" s="385"/>
      <c r="AT1190" s="385"/>
    </row>
    <row r="1191" spans="1:46">
      <c r="A1191" s="324" t="s">
        <v>2353</v>
      </c>
      <c r="B1191" s="351" t="s">
        <v>3038</v>
      </c>
      <c r="C1191" s="324">
        <v>33</v>
      </c>
      <c r="D1191" s="324">
        <v>0.2</v>
      </c>
      <c r="E1191" s="324">
        <v>0</v>
      </c>
      <c r="F1191" s="324">
        <v>1</v>
      </c>
      <c r="G1191" s="324">
        <v>63</v>
      </c>
      <c r="H1191" s="324">
        <v>0.04</v>
      </c>
      <c r="I1191" s="324">
        <v>0.04</v>
      </c>
      <c r="J1191" s="324">
        <v>0.04</v>
      </c>
      <c r="K1191" s="324">
        <v>10</v>
      </c>
      <c r="L1191" s="324">
        <v>1.0900000000000001</v>
      </c>
      <c r="M1191" s="324" t="s">
        <v>2374</v>
      </c>
      <c r="N1191" s="324">
        <v>9.1999999999999993</v>
      </c>
      <c r="O1191" s="324">
        <v>8.5</v>
      </c>
      <c r="P1191" s="324">
        <v>10.8</v>
      </c>
      <c r="Q1191" s="324" t="s">
        <v>2357</v>
      </c>
      <c r="R1191" s="324">
        <v>-50</v>
      </c>
      <c r="S1191" s="385">
        <v>105</v>
      </c>
      <c r="T1191" s="324">
        <v>1</v>
      </c>
      <c r="V1191" s="378">
        <v>1000</v>
      </c>
      <c r="W1191" s="324">
        <v>0.99239999999999995</v>
      </c>
      <c r="X1191" s="386"/>
      <c r="Y1191" s="385"/>
      <c r="Z1191" s="385"/>
      <c r="AA1191" s="352">
        <v>2</v>
      </c>
      <c r="AB1191" s="385"/>
      <c r="AC1191" s="385"/>
      <c r="AD1191" s="385"/>
      <c r="AE1191" s="385"/>
      <c r="AF1191" s="385"/>
      <c r="AG1191" s="385"/>
      <c r="AH1191" s="385"/>
      <c r="AI1191" s="385"/>
      <c r="AJ1191" s="385"/>
      <c r="AK1191" s="385"/>
      <c r="AL1191" s="385"/>
      <c r="AM1191" s="385"/>
      <c r="AN1191" s="385"/>
      <c r="AO1191" s="385"/>
      <c r="AP1191" s="385"/>
      <c r="AQ1191" s="385"/>
      <c r="AR1191" s="385"/>
      <c r="AS1191" s="385"/>
      <c r="AT1191" s="385"/>
    </row>
    <row r="1192" spans="1:46">
      <c r="A1192" s="324" t="s">
        <v>2353</v>
      </c>
      <c r="B1192" s="351" t="s">
        <v>3039</v>
      </c>
      <c r="C1192" s="324">
        <v>10</v>
      </c>
      <c r="D1192" s="324">
        <v>0.2</v>
      </c>
      <c r="E1192" s="324">
        <v>0</v>
      </c>
      <c r="F1192" s="324">
        <v>1</v>
      </c>
      <c r="G1192" s="324">
        <v>100</v>
      </c>
      <c r="H1192" s="324">
        <v>0.08</v>
      </c>
      <c r="I1192" s="324">
        <v>0.08</v>
      </c>
      <c r="J1192" s="324">
        <v>0.08</v>
      </c>
      <c r="K1192" s="324">
        <v>12</v>
      </c>
      <c r="L1192" s="324">
        <v>0.87</v>
      </c>
      <c r="M1192" s="324" t="s">
        <v>2380</v>
      </c>
      <c r="N1192" s="324">
        <v>11.2</v>
      </c>
      <c r="O1192" s="324">
        <v>10.5</v>
      </c>
      <c r="P1192" s="324">
        <v>10.8</v>
      </c>
      <c r="Q1192" s="324" t="s">
        <v>2357</v>
      </c>
      <c r="R1192" s="324">
        <v>-50</v>
      </c>
      <c r="S1192" s="385">
        <v>105</v>
      </c>
      <c r="T1192" s="324">
        <v>1</v>
      </c>
      <c r="V1192" s="378">
        <v>1000</v>
      </c>
      <c r="W1192" s="324">
        <v>1.5139</v>
      </c>
      <c r="X1192" s="386"/>
      <c r="Y1192" s="385"/>
      <c r="Z1192" s="385"/>
      <c r="AA1192" s="352">
        <v>2</v>
      </c>
      <c r="AB1192" s="385"/>
      <c r="AC1192" s="385"/>
      <c r="AD1192" s="385"/>
      <c r="AE1192" s="385"/>
      <c r="AF1192" s="385"/>
      <c r="AG1192" s="385"/>
      <c r="AH1192" s="385"/>
      <c r="AI1192" s="385"/>
      <c r="AJ1192" s="385"/>
      <c r="AK1192" s="385"/>
      <c r="AL1192" s="385"/>
      <c r="AM1192" s="385"/>
      <c r="AN1192" s="385"/>
      <c r="AO1192" s="385"/>
      <c r="AP1192" s="385"/>
      <c r="AQ1192" s="385"/>
      <c r="AR1192" s="385"/>
      <c r="AS1192" s="385"/>
      <c r="AT1192" s="385"/>
    </row>
    <row r="1193" spans="1:46">
      <c r="A1193" s="324" t="s">
        <v>2353</v>
      </c>
      <c r="B1193" s="351" t="s">
        <v>3040</v>
      </c>
      <c r="C1193" s="324">
        <v>270</v>
      </c>
      <c r="D1193" s="324">
        <v>0.2</v>
      </c>
      <c r="E1193" s="324">
        <v>0</v>
      </c>
      <c r="F1193" s="324">
        <v>1</v>
      </c>
      <c r="G1193" s="324">
        <v>25</v>
      </c>
      <c r="H1193" s="324">
        <v>2.1999999999999999E-2</v>
      </c>
      <c r="I1193" s="324">
        <v>2.1999999999999999E-2</v>
      </c>
      <c r="J1193" s="324">
        <v>2.1999999999999999E-2</v>
      </c>
      <c r="K1193" s="324">
        <v>12</v>
      </c>
      <c r="L1193" s="324">
        <v>1.52</v>
      </c>
      <c r="M1193" s="324" t="s">
        <v>2380</v>
      </c>
      <c r="N1193" s="324">
        <v>11.2</v>
      </c>
      <c r="O1193" s="324">
        <v>10.5</v>
      </c>
      <c r="P1193" s="324">
        <v>10.8</v>
      </c>
      <c r="Q1193" s="324" t="s">
        <v>2357</v>
      </c>
      <c r="R1193" s="324">
        <v>-50</v>
      </c>
      <c r="S1193" s="385">
        <v>105</v>
      </c>
      <c r="T1193" s="324">
        <v>1</v>
      </c>
      <c r="V1193" s="378">
        <v>1000</v>
      </c>
      <c r="W1193" s="324">
        <v>1.1737</v>
      </c>
      <c r="X1193" s="386"/>
      <c r="Y1193" s="385"/>
      <c r="Z1193" s="385"/>
      <c r="AA1193" s="352">
        <v>2</v>
      </c>
      <c r="AB1193" s="385"/>
      <c r="AC1193" s="385"/>
      <c r="AD1193" s="385"/>
      <c r="AE1193" s="385"/>
      <c r="AF1193" s="385"/>
      <c r="AG1193" s="385"/>
      <c r="AH1193" s="385"/>
      <c r="AI1193" s="385"/>
      <c r="AJ1193" s="385"/>
      <c r="AK1193" s="385"/>
      <c r="AL1193" s="385"/>
      <c r="AM1193" s="385"/>
      <c r="AN1193" s="385"/>
      <c r="AO1193" s="385"/>
      <c r="AP1193" s="385"/>
      <c r="AQ1193" s="385"/>
      <c r="AR1193" s="385"/>
      <c r="AS1193" s="385"/>
      <c r="AT1193" s="385"/>
    </row>
    <row r="1194" spans="1:46">
      <c r="A1194" s="324" t="s">
        <v>2353</v>
      </c>
      <c r="B1194" s="351" t="s">
        <v>3041</v>
      </c>
      <c r="C1194" s="324">
        <v>150</v>
      </c>
      <c r="D1194" s="324">
        <v>0.2</v>
      </c>
      <c r="E1194" s="324">
        <v>0</v>
      </c>
      <c r="F1194" s="324">
        <v>1</v>
      </c>
      <c r="G1194" s="324">
        <v>35</v>
      </c>
      <c r="H1194" s="324">
        <v>2.3E-2</v>
      </c>
      <c r="I1194" s="324">
        <v>2.3E-2</v>
      </c>
      <c r="J1194" s="324">
        <v>2.3E-2</v>
      </c>
      <c r="K1194" s="324">
        <v>12</v>
      </c>
      <c r="L1194" s="324">
        <v>1.48</v>
      </c>
      <c r="M1194" s="324" t="s">
        <v>2380</v>
      </c>
      <c r="N1194" s="324">
        <v>11.2</v>
      </c>
      <c r="O1194" s="324">
        <v>10.5</v>
      </c>
      <c r="P1194" s="324">
        <v>10.8</v>
      </c>
      <c r="Q1194" s="324" t="s">
        <v>2357</v>
      </c>
      <c r="R1194" s="324">
        <v>-50</v>
      </c>
      <c r="S1194" s="385">
        <v>105</v>
      </c>
      <c r="T1194" s="324">
        <v>1</v>
      </c>
      <c r="V1194" s="378">
        <v>1000</v>
      </c>
      <c r="W1194" s="324">
        <v>1.1737</v>
      </c>
      <c r="X1194" s="386"/>
      <c r="Y1194" s="385"/>
      <c r="Z1194" s="385"/>
      <c r="AA1194" s="352">
        <v>2</v>
      </c>
      <c r="AB1194" s="385"/>
      <c r="AC1194" s="385"/>
      <c r="AD1194" s="385"/>
      <c r="AE1194" s="385"/>
      <c r="AF1194" s="385"/>
      <c r="AG1194" s="385"/>
      <c r="AH1194" s="385"/>
      <c r="AI1194" s="385"/>
      <c r="AJ1194" s="385"/>
      <c r="AK1194" s="385"/>
      <c r="AL1194" s="385"/>
      <c r="AM1194" s="385"/>
      <c r="AN1194" s="385"/>
      <c r="AO1194" s="385"/>
      <c r="AP1194" s="385"/>
      <c r="AQ1194" s="385"/>
      <c r="AR1194" s="385"/>
      <c r="AS1194" s="385"/>
      <c r="AT1194" s="385"/>
    </row>
    <row r="1195" spans="1:46">
      <c r="A1195" s="324" t="s">
        <v>2353</v>
      </c>
      <c r="B1195" s="351" t="s">
        <v>3042</v>
      </c>
      <c r="C1195" s="324">
        <v>56</v>
      </c>
      <c r="D1195" s="324">
        <v>0.2</v>
      </c>
      <c r="E1195" s="324">
        <v>0</v>
      </c>
      <c r="F1195" s="324">
        <v>1</v>
      </c>
      <c r="G1195" s="324">
        <v>50</v>
      </c>
      <c r="H1195" s="324">
        <v>2.5000000000000001E-2</v>
      </c>
      <c r="I1195" s="324">
        <v>2.5000000000000001E-2</v>
      </c>
      <c r="J1195" s="324">
        <v>2.5000000000000001E-2</v>
      </c>
      <c r="K1195" s="324">
        <v>12</v>
      </c>
      <c r="L1195" s="324">
        <v>1.39</v>
      </c>
      <c r="M1195" s="324" t="s">
        <v>2380</v>
      </c>
      <c r="N1195" s="324">
        <v>11.2</v>
      </c>
      <c r="O1195" s="324">
        <v>10.5</v>
      </c>
      <c r="P1195" s="324">
        <v>10.8</v>
      </c>
      <c r="Q1195" s="324" t="s">
        <v>2357</v>
      </c>
      <c r="R1195" s="324">
        <v>-50</v>
      </c>
      <c r="S1195" s="385">
        <v>105</v>
      </c>
      <c r="T1195" s="324">
        <v>1</v>
      </c>
      <c r="V1195" s="378">
        <v>1000</v>
      </c>
      <c r="W1195" s="324">
        <v>1.1737</v>
      </c>
      <c r="X1195" s="386"/>
      <c r="Y1195" s="385"/>
      <c r="Z1195" s="385"/>
      <c r="AA1195" s="352">
        <v>2</v>
      </c>
      <c r="AB1195" s="385"/>
      <c r="AC1195" s="385"/>
      <c r="AD1195" s="385"/>
      <c r="AE1195" s="385"/>
      <c r="AF1195" s="385"/>
      <c r="AG1195" s="385"/>
      <c r="AH1195" s="385"/>
      <c r="AI1195" s="385"/>
      <c r="AJ1195" s="385"/>
      <c r="AK1195" s="385"/>
      <c r="AL1195" s="385"/>
      <c r="AM1195" s="385"/>
      <c r="AN1195" s="385"/>
      <c r="AO1195" s="385"/>
      <c r="AP1195" s="385"/>
      <c r="AQ1195" s="385"/>
      <c r="AR1195" s="385"/>
      <c r="AS1195" s="385"/>
      <c r="AT1195" s="385"/>
    </row>
    <row r="1196" spans="1:46">
      <c r="A1196" s="324" t="s">
        <v>2353</v>
      </c>
      <c r="B1196" s="351" t="s">
        <v>3043</v>
      </c>
      <c r="C1196" s="324">
        <v>33</v>
      </c>
      <c r="D1196" s="324">
        <v>0.2</v>
      </c>
      <c r="E1196" s="324">
        <v>0</v>
      </c>
      <c r="F1196" s="324">
        <v>1</v>
      </c>
      <c r="G1196" s="324">
        <v>63</v>
      </c>
      <c r="H1196" s="324">
        <v>0.03</v>
      </c>
      <c r="I1196" s="324">
        <v>0.03</v>
      </c>
      <c r="J1196" s="324">
        <v>0.03</v>
      </c>
      <c r="K1196" s="324">
        <v>12</v>
      </c>
      <c r="L1196" s="324">
        <v>1.26</v>
      </c>
      <c r="M1196" s="324" t="s">
        <v>2380</v>
      </c>
      <c r="N1196" s="324">
        <v>11.2</v>
      </c>
      <c r="O1196" s="324">
        <v>10.5</v>
      </c>
      <c r="P1196" s="324">
        <v>10.8</v>
      </c>
      <c r="Q1196" s="324" t="s">
        <v>2357</v>
      </c>
      <c r="R1196" s="324">
        <v>-50</v>
      </c>
      <c r="S1196" s="385">
        <v>105</v>
      </c>
      <c r="T1196" s="324">
        <v>1</v>
      </c>
      <c r="V1196" s="378">
        <v>1000</v>
      </c>
      <c r="W1196" s="324">
        <v>1.1737</v>
      </c>
      <c r="X1196" s="386"/>
      <c r="Y1196" s="385"/>
      <c r="Z1196" s="385"/>
      <c r="AA1196" s="352">
        <v>2</v>
      </c>
      <c r="AB1196" s="385"/>
      <c r="AC1196" s="385"/>
      <c r="AD1196" s="385"/>
      <c r="AE1196" s="385"/>
      <c r="AF1196" s="385"/>
      <c r="AG1196" s="385"/>
      <c r="AH1196" s="385"/>
      <c r="AI1196" s="385"/>
      <c r="AJ1196" s="385"/>
      <c r="AK1196" s="385"/>
      <c r="AL1196" s="385"/>
      <c r="AM1196" s="385"/>
      <c r="AN1196" s="385"/>
      <c r="AO1196" s="385"/>
      <c r="AP1196" s="385"/>
      <c r="AQ1196" s="385"/>
      <c r="AR1196" s="385"/>
      <c r="AS1196" s="385"/>
      <c r="AT1196" s="385"/>
    </row>
    <row r="1197" spans="1:46">
      <c r="A1197" s="324" t="s">
        <v>2353</v>
      </c>
      <c r="B1197" s="351" t="s">
        <v>3044</v>
      </c>
      <c r="C1197" s="324">
        <v>12</v>
      </c>
      <c r="D1197" s="324">
        <v>0.2</v>
      </c>
      <c r="E1197" s="324">
        <v>0</v>
      </c>
      <c r="F1197" s="324">
        <v>1</v>
      </c>
      <c r="G1197" s="324">
        <v>80</v>
      </c>
      <c r="H1197" s="324">
        <v>7.0000000000000007E-2</v>
      </c>
      <c r="I1197" s="324">
        <v>7.0000000000000007E-2</v>
      </c>
      <c r="J1197" s="324">
        <v>7.0000000000000007E-2</v>
      </c>
      <c r="K1197" s="324">
        <v>12</v>
      </c>
      <c r="L1197" s="324">
        <v>0.9</v>
      </c>
      <c r="M1197" s="324" t="s">
        <v>2380</v>
      </c>
      <c r="N1197" s="324">
        <v>11.2</v>
      </c>
      <c r="O1197" s="324">
        <v>10.5</v>
      </c>
      <c r="P1197" s="324">
        <v>10.8</v>
      </c>
      <c r="Q1197" s="324" t="s">
        <v>2357</v>
      </c>
      <c r="R1197" s="324">
        <v>-50</v>
      </c>
      <c r="S1197" s="385">
        <v>105</v>
      </c>
      <c r="T1197" s="324">
        <v>1</v>
      </c>
      <c r="V1197" s="378">
        <v>1000</v>
      </c>
      <c r="W1197" s="324">
        <v>1.5139</v>
      </c>
      <c r="X1197" s="386"/>
      <c r="Y1197" s="385"/>
      <c r="Z1197" s="385"/>
      <c r="AA1197" s="352">
        <v>2</v>
      </c>
      <c r="AB1197" s="385"/>
      <c r="AC1197" s="385"/>
      <c r="AD1197" s="385"/>
      <c r="AE1197" s="385"/>
      <c r="AF1197" s="385"/>
      <c r="AG1197" s="385"/>
      <c r="AH1197" s="385"/>
      <c r="AI1197" s="385"/>
      <c r="AJ1197" s="385"/>
      <c r="AK1197" s="385"/>
      <c r="AL1197" s="385"/>
      <c r="AM1197" s="385"/>
      <c r="AN1197" s="385"/>
      <c r="AO1197" s="385"/>
      <c r="AP1197" s="385"/>
      <c r="AQ1197" s="385"/>
      <c r="AR1197" s="385"/>
      <c r="AS1197" s="385"/>
      <c r="AT1197" s="385"/>
    </row>
    <row r="1198" spans="1:46">
      <c r="A1198" s="324" t="s">
        <v>2353</v>
      </c>
      <c r="B1198" s="351" t="s">
        <v>3045</v>
      </c>
      <c r="C1198" s="324">
        <v>330</v>
      </c>
      <c r="D1198" s="324">
        <v>0.2</v>
      </c>
      <c r="E1198" s="324">
        <v>0</v>
      </c>
      <c r="F1198" s="324">
        <v>1</v>
      </c>
      <c r="G1198" s="324">
        <v>25</v>
      </c>
      <c r="H1198" s="324">
        <v>1.6E-2</v>
      </c>
      <c r="I1198" s="324">
        <v>1.6E-2</v>
      </c>
      <c r="J1198" s="324">
        <v>1.6E-2</v>
      </c>
      <c r="K1198" s="324">
        <v>13</v>
      </c>
      <c r="L1198" s="324">
        <v>1.74</v>
      </c>
      <c r="M1198" s="324" t="s">
        <v>3024</v>
      </c>
      <c r="N1198" s="324">
        <v>11.2</v>
      </c>
      <c r="O1198" s="324">
        <v>10.5</v>
      </c>
      <c r="P1198" s="324">
        <v>12.8</v>
      </c>
      <c r="Q1198" s="324" t="s">
        <v>2357</v>
      </c>
      <c r="R1198" s="324">
        <v>-50</v>
      </c>
      <c r="S1198" s="385">
        <v>105</v>
      </c>
      <c r="T1198" s="324">
        <v>1</v>
      </c>
      <c r="V1198" s="378">
        <v>1000</v>
      </c>
      <c r="W1198" s="324">
        <v>1.502</v>
      </c>
      <c r="X1198" s="386"/>
      <c r="Y1198" s="385"/>
      <c r="Z1198" s="385"/>
      <c r="AA1198" s="352">
        <v>2</v>
      </c>
      <c r="AB1198" s="385"/>
      <c r="AC1198" s="385"/>
      <c r="AD1198" s="385"/>
      <c r="AE1198" s="385"/>
      <c r="AF1198" s="385"/>
      <c r="AG1198" s="385"/>
      <c r="AH1198" s="385"/>
      <c r="AI1198" s="385"/>
      <c r="AJ1198" s="385"/>
      <c r="AK1198" s="385"/>
      <c r="AL1198" s="385"/>
      <c r="AM1198" s="385"/>
      <c r="AN1198" s="385"/>
      <c r="AO1198" s="385"/>
      <c r="AP1198" s="385"/>
      <c r="AQ1198" s="385"/>
      <c r="AR1198" s="385"/>
      <c r="AS1198" s="385"/>
      <c r="AT1198" s="385"/>
    </row>
    <row r="1199" spans="1:46">
      <c r="A1199" s="324" t="s">
        <v>2353</v>
      </c>
      <c r="B1199" s="351" t="s">
        <v>3046</v>
      </c>
      <c r="C1199" s="324">
        <v>220</v>
      </c>
      <c r="D1199" s="324">
        <v>0.2</v>
      </c>
      <c r="E1199" s="324">
        <v>0</v>
      </c>
      <c r="F1199" s="324">
        <v>1</v>
      </c>
      <c r="G1199" s="324">
        <v>35</v>
      </c>
      <c r="H1199" s="324">
        <v>1.7000000000000001E-2</v>
      </c>
      <c r="I1199" s="324">
        <v>1.7000000000000001E-2</v>
      </c>
      <c r="J1199" s="324">
        <v>1.7000000000000001E-2</v>
      </c>
      <c r="K1199" s="324">
        <v>13</v>
      </c>
      <c r="L1199" s="324">
        <v>1.7</v>
      </c>
      <c r="M1199" s="324" t="s">
        <v>3024</v>
      </c>
      <c r="N1199" s="324">
        <v>11.2</v>
      </c>
      <c r="O1199" s="324">
        <v>10.5</v>
      </c>
      <c r="P1199" s="324">
        <v>12.8</v>
      </c>
      <c r="Q1199" s="324" t="s">
        <v>2357</v>
      </c>
      <c r="R1199" s="324">
        <v>-50</v>
      </c>
      <c r="S1199" s="385">
        <v>105</v>
      </c>
      <c r="T1199" s="324">
        <v>1</v>
      </c>
      <c r="V1199" s="378">
        <v>1000</v>
      </c>
      <c r="W1199" s="324">
        <v>1.502</v>
      </c>
      <c r="X1199" s="386"/>
      <c r="Y1199" s="385"/>
      <c r="Z1199" s="385"/>
      <c r="AA1199" s="352">
        <v>2</v>
      </c>
      <c r="AB1199" s="385"/>
      <c r="AC1199" s="385"/>
      <c r="AD1199" s="385"/>
      <c r="AE1199" s="385"/>
      <c r="AF1199" s="385"/>
      <c r="AG1199" s="385"/>
      <c r="AH1199" s="385"/>
      <c r="AI1199" s="385"/>
      <c r="AJ1199" s="385"/>
      <c r="AK1199" s="385"/>
      <c r="AL1199" s="385"/>
      <c r="AM1199" s="385"/>
      <c r="AN1199" s="385"/>
      <c r="AO1199" s="385"/>
      <c r="AP1199" s="385"/>
      <c r="AQ1199" s="385"/>
      <c r="AR1199" s="385"/>
      <c r="AS1199" s="385"/>
      <c r="AT1199" s="385"/>
    </row>
    <row r="1200" spans="1:46">
      <c r="A1200" s="324" t="s">
        <v>2353</v>
      </c>
      <c r="B1200" s="351" t="s">
        <v>3047</v>
      </c>
      <c r="C1200" s="324">
        <v>82</v>
      </c>
      <c r="D1200" s="324">
        <v>0.2</v>
      </c>
      <c r="E1200" s="324">
        <v>0</v>
      </c>
      <c r="F1200" s="324">
        <v>1</v>
      </c>
      <c r="G1200" s="324">
        <v>50</v>
      </c>
      <c r="H1200" s="324">
        <v>1.9E-2</v>
      </c>
      <c r="I1200" s="324">
        <v>1.9E-2</v>
      </c>
      <c r="J1200" s="324">
        <v>1.9E-2</v>
      </c>
      <c r="K1200" s="324">
        <v>13</v>
      </c>
      <c r="L1200" s="324">
        <v>1.59</v>
      </c>
      <c r="M1200" s="324" t="s">
        <v>3024</v>
      </c>
      <c r="N1200" s="324">
        <v>11.2</v>
      </c>
      <c r="O1200" s="324">
        <v>10.5</v>
      </c>
      <c r="P1200" s="324">
        <v>12.8</v>
      </c>
      <c r="Q1200" s="324" t="s">
        <v>2357</v>
      </c>
      <c r="R1200" s="324">
        <v>-50</v>
      </c>
      <c r="S1200" s="385">
        <v>105</v>
      </c>
      <c r="T1200" s="324">
        <v>1</v>
      </c>
      <c r="V1200" s="378">
        <v>1000</v>
      </c>
      <c r="W1200" s="324">
        <v>1.502</v>
      </c>
      <c r="X1200" s="386"/>
      <c r="Y1200" s="385"/>
      <c r="Z1200" s="385"/>
      <c r="AA1200" s="352">
        <v>2</v>
      </c>
      <c r="AB1200" s="385"/>
      <c r="AC1200" s="385"/>
      <c r="AD1200" s="385"/>
      <c r="AE1200" s="385"/>
      <c r="AF1200" s="385"/>
      <c r="AG1200" s="385"/>
      <c r="AH1200" s="385"/>
      <c r="AI1200" s="385"/>
      <c r="AJ1200" s="385"/>
      <c r="AK1200" s="385"/>
      <c r="AL1200" s="385"/>
      <c r="AM1200" s="385"/>
      <c r="AN1200" s="385"/>
      <c r="AO1200" s="385"/>
      <c r="AP1200" s="385"/>
      <c r="AQ1200" s="385"/>
      <c r="AR1200" s="385"/>
      <c r="AS1200" s="385"/>
      <c r="AT1200" s="385"/>
    </row>
    <row r="1201" spans="1:46">
      <c r="A1201" s="324" t="s">
        <v>2353</v>
      </c>
      <c r="B1201" s="351" t="s">
        <v>3048</v>
      </c>
      <c r="C1201" s="324">
        <v>56</v>
      </c>
      <c r="D1201" s="324">
        <v>0.2</v>
      </c>
      <c r="E1201" s="324">
        <v>0</v>
      </c>
      <c r="F1201" s="324">
        <v>1</v>
      </c>
      <c r="G1201" s="324">
        <v>63</v>
      </c>
      <c r="H1201" s="324">
        <v>2.1999999999999999E-2</v>
      </c>
      <c r="I1201" s="324">
        <v>2.1999999999999999E-2</v>
      </c>
      <c r="J1201" s="324">
        <v>2.1999999999999999E-2</v>
      </c>
      <c r="K1201" s="324">
        <v>13</v>
      </c>
      <c r="L1201" s="324">
        <v>1.44</v>
      </c>
      <c r="M1201" s="324" t="s">
        <v>3024</v>
      </c>
      <c r="N1201" s="324">
        <v>11.2</v>
      </c>
      <c r="O1201" s="324">
        <v>10.5</v>
      </c>
      <c r="P1201" s="324">
        <v>12.8</v>
      </c>
      <c r="Q1201" s="324" t="s">
        <v>2357</v>
      </c>
      <c r="R1201" s="324">
        <v>-50</v>
      </c>
      <c r="S1201" s="385">
        <v>105</v>
      </c>
      <c r="T1201" s="324">
        <v>1</v>
      </c>
      <c r="V1201" s="378">
        <v>1000</v>
      </c>
      <c r="W1201" s="324">
        <v>1.502</v>
      </c>
      <c r="X1201" s="386"/>
      <c r="Y1201" s="385"/>
      <c r="Z1201" s="385"/>
      <c r="AA1201" s="352">
        <v>2</v>
      </c>
      <c r="AB1201" s="385"/>
      <c r="AC1201" s="385"/>
      <c r="AD1201" s="385"/>
      <c r="AE1201" s="385"/>
      <c r="AF1201" s="385"/>
      <c r="AG1201" s="385"/>
      <c r="AH1201" s="385"/>
      <c r="AI1201" s="385"/>
      <c r="AJ1201" s="385"/>
      <c r="AK1201" s="385"/>
      <c r="AL1201" s="385"/>
      <c r="AM1201" s="385"/>
      <c r="AN1201" s="385"/>
      <c r="AO1201" s="385"/>
      <c r="AP1201" s="385"/>
      <c r="AQ1201" s="385"/>
      <c r="AR1201" s="385"/>
      <c r="AS1201" s="385"/>
      <c r="AT1201" s="385"/>
    </row>
    <row r="1207" spans="1:46" ht="14.25">
      <c r="A1207" s="363" t="s">
        <v>2229</v>
      </c>
      <c r="B1207" s="324" t="s">
        <v>2230</v>
      </c>
      <c r="C1207" s="363" t="s">
        <v>294</v>
      </c>
      <c r="D1207" s="363" t="s">
        <v>295</v>
      </c>
      <c r="E1207" s="363" t="s">
        <v>296</v>
      </c>
      <c r="F1207" s="363" t="s">
        <v>297</v>
      </c>
      <c r="G1207" s="363" t="s">
        <v>283</v>
      </c>
      <c r="H1207" s="363" t="s">
        <v>298</v>
      </c>
      <c r="I1207" s="363" t="s">
        <v>299</v>
      </c>
      <c r="J1207" s="363" t="s">
        <v>300</v>
      </c>
      <c r="K1207" s="363" t="s">
        <v>301</v>
      </c>
      <c r="L1207" s="363" t="s">
        <v>302</v>
      </c>
      <c r="M1207" s="363" t="s">
        <v>303</v>
      </c>
      <c r="N1207" s="363" t="s">
        <v>82</v>
      </c>
      <c r="O1207" s="363" t="s">
        <v>83</v>
      </c>
      <c r="P1207" s="363" t="s">
        <v>2221</v>
      </c>
      <c r="Q1207" s="363" t="s">
        <v>304</v>
      </c>
      <c r="R1207" s="363" t="s">
        <v>305</v>
      </c>
      <c r="S1207" s="363" t="s">
        <v>287</v>
      </c>
      <c r="T1207" s="363" t="s">
        <v>306</v>
      </c>
      <c r="U1207" s="363" t="s">
        <v>307</v>
      </c>
      <c r="V1207" s="387" t="s">
        <v>284</v>
      </c>
      <c r="W1207" s="388" t="s">
        <v>285</v>
      </c>
      <c r="X1207" s="388" t="s">
        <v>286</v>
      </c>
      <c r="Y1207" s="363" t="s">
        <v>308</v>
      </c>
      <c r="Z1207" s="363" t="s">
        <v>309</v>
      </c>
      <c r="AA1207" s="324" t="s">
        <v>2683</v>
      </c>
    </row>
    <row r="1210" spans="1:46" ht="26.25">
      <c r="A1210" s="392" t="s">
        <v>5633</v>
      </c>
    </row>
    <row r="1211" spans="1:46" ht="12.75" customHeight="1">
      <c r="A1211" s="363" t="s">
        <v>5089</v>
      </c>
      <c r="B1211" s="373" t="s">
        <v>434</v>
      </c>
      <c r="C1211" s="373">
        <v>56</v>
      </c>
      <c r="D1211" s="368">
        <v>0.2</v>
      </c>
      <c r="E1211" s="368">
        <v>0</v>
      </c>
      <c r="F1211" s="368">
        <v>1</v>
      </c>
      <c r="G1211" s="373">
        <v>10</v>
      </c>
      <c r="H1211" s="369">
        <v>0.45</v>
      </c>
      <c r="I1211" s="373">
        <v>0.45</v>
      </c>
      <c r="J1211" s="373">
        <v>0.45</v>
      </c>
      <c r="K1211" s="373">
        <v>2.7</v>
      </c>
      <c r="L1211" s="373">
        <v>1.7</v>
      </c>
      <c r="M1211" s="373" t="s">
        <v>5106</v>
      </c>
      <c r="N1211" s="374">
        <v>6.3</v>
      </c>
      <c r="O1211" s="374">
        <v>6.3</v>
      </c>
      <c r="P1211" s="375">
        <v>6</v>
      </c>
      <c r="Q1211" s="371" t="s">
        <v>5107</v>
      </c>
      <c r="R1211" s="372">
        <v>-55</v>
      </c>
      <c r="S1211" s="372">
        <v>125</v>
      </c>
      <c r="T1211" s="372">
        <v>1</v>
      </c>
      <c r="U1211" s="371">
        <v>0</v>
      </c>
      <c r="V1211" s="311">
        <v>0</v>
      </c>
      <c r="W1211" s="311">
        <v>0</v>
      </c>
      <c r="X1211" s="363"/>
      <c r="Y1211" s="363"/>
      <c r="Z1211" s="324"/>
      <c r="AA1211" s="363">
        <v>2</v>
      </c>
    </row>
    <row r="1212" spans="1:46" ht="12.75" customHeight="1">
      <c r="A1212" s="363" t="s">
        <v>5089</v>
      </c>
      <c r="B1212" s="373" t="s">
        <v>5634</v>
      </c>
      <c r="C1212" s="373">
        <v>330</v>
      </c>
      <c r="D1212" s="368">
        <v>0.2</v>
      </c>
      <c r="E1212" s="368">
        <v>0</v>
      </c>
      <c r="F1212" s="368">
        <v>1</v>
      </c>
      <c r="G1212" s="373">
        <v>10</v>
      </c>
      <c r="H1212" s="369">
        <v>0.19</v>
      </c>
      <c r="I1212" s="373">
        <v>0.19</v>
      </c>
      <c r="J1212" s="373">
        <v>0.19</v>
      </c>
      <c r="K1212" s="373">
        <v>4.3</v>
      </c>
      <c r="L1212" s="373">
        <v>3.46</v>
      </c>
      <c r="M1212" s="373" t="s">
        <v>5117</v>
      </c>
      <c r="N1212" s="374">
        <v>8</v>
      </c>
      <c r="O1212" s="374">
        <v>8</v>
      </c>
      <c r="P1212" s="375">
        <v>7</v>
      </c>
      <c r="Q1212" s="371" t="s">
        <v>5107</v>
      </c>
      <c r="R1212" s="372">
        <v>-55</v>
      </c>
      <c r="S1212" s="372">
        <v>105</v>
      </c>
      <c r="T1212" s="372">
        <v>1</v>
      </c>
      <c r="U1212" s="371">
        <v>0</v>
      </c>
      <c r="V1212" s="311">
        <v>0</v>
      </c>
      <c r="W1212" s="311">
        <v>0</v>
      </c>
      <c r="X1212" s="363"/>
      <c r="Y1212" s="363"/>
      <c r="Z1212" s="324"/>
      <c r="AA1212" s="363">
        <v>2</v>
      </c>
    </row>
    <row r="1213" spans="1:46" ht="12.75" customHeight="1">
      <c r="A1213" s="363" t="s">
        <v>5089</v>
      </c>
      <c r="B1213" s="368" t="s">
        <v>5635</v>
      </c>
      <c r="C1213" s="368">
        <v>47</v>
      </c>
      <c r="D1213" s="368">
        <v>0.2</v>
      </c>
      <c r="E1213" s="368">
        <v>0</v>
      </c>
      <c r="F1213" s="368">
        <v>1</v>
      </c>
      <c r="G1213" s="368">
        <v>16</v>
      </c>
      <c r="H1213" s="369">
        <v>0.25</v>
      </c>
      <c r="I1213" s="368">
        <v>0.25</v>
      </c>
      <c r="J1213" s="368">
        <v>0.25</v>
      </c>
      <c r="K1213" s="368">
        <v>2</v>
      </c>
      <c r="L1213" s="368">
        <v>3.2</v>
      </c>
      <c r="M1213" s="368" t="s">
        <v>5636</v>
      </c>
      <c r="N1213" s="370">
        <v>5</v>
      </c>
      <c r="O1213" s="370">
        <v>5</v>
      </c>
      <c r="P1213" s="371">
        <v>4.5</v>
      </c>
      <c r="Q1213" s="371" t="s">
        <v>5107</v>
      </c>
      <c r="R1213" s="372">
        <v>-55</v>
      </c>
      <c r="S1213" s="372">
        <v>105</v>
      </c>
      <c r="T1213" s="372">
        <v>1</v>
      </c>
      <c r="U1213" s="371">
        <v>0</v>
      </c>
      <c r="V1213" s="311">
        <v>0</v>
      </c>
      <c r="W1213" s="311">
        <v>0</v>
      </c>
      <c r="X1213" s="363"/>
      <c r="Y1213" s="363"/>
      <c r="Z1213" s="324"/>
      <c r="AA1213" s="363">
        <v>2</v>
      </c>
    </row>
    <row r="1214" spans="1:46" ht="12.75" customHeight="1">
      <c r="A1214" s="363" t="s">
        <v>5089</v>
      </c>
      <c r="B1214" s="373" t="s">
        <v>449</v>
      </c>
      <c r="C1214" s="373">
        <v>82</v>
      </c>
      <c r="D1214" s="368">
        <v>0.2</v>
      </c>
      <c r="E1214" s="368">
        <v>0</v>
      </c>
      <c r="F1214" s="368">
        <v>1</v>
      </c>
      <c r="G1214" s="373">
        <v>16</v>
      </c>
      <c r="H1214" s="369">
        <v>0.4</v>
      </c>
      <c r="I1214" s="373">
        <v>0.4</v>
      </c>
      <c r="J1214" s="373">
        <v>0.4</v>
      </c>
      <c r="K1214" s="368">
        <v>4.3</v>
      </c>
      <c r="L1214" s="368">
        <v>2.12</v>
      </c>
      <c r="M1214" s="373" t="s">
        <v>5117</v>
      </c>
      <c r="N1214" s="374">
        <v>8</v>
      </c>
      <c r="O1214" s="374">
        <v>8</v>
      </c>
      <c r="P1214" s="375">
        <v>7</v>
      </c>
      <c r="Q1214" s="371" t="s">
        <v>5107</v>
      </c>
      <c r="R1214" s="372">
        <v>-55</v>
      </c>
      <c r="S1214" s="372">
        <v>125</v>
      </c>
      <c r="T1214" s="372">
        <v>1</v>
      </c>
      <c r="U1214" s="371">
        <v>0</v>
      </c>
      <c r="V1214" s="311">
        <v>0</v>
      </c>
      <c r="W1214" s="311">
        <v>0</v>
      </c>
      <c r="X1214" s="363"/>
      <c r="Y1214" s="363"/>
      <c r="Z1214" s="324"/>
      <c r="AA1214" s="363">
        <v>2</v>
      </c>
    </row>
    <row r="1215" spans="1:46" ht="12.75" customHeight="1">
      <c r="A1215" s="363" t="s">
        <v>5089</v>
      </c>
      <c r="B1215" s="368" t="s">
        <v>5637</v>
      </c>
      <c r="C1215" s="368">
        <v>33</v>
      </c>
      <c r="D1215" s="368">
        <v>0.2</v>
      </c>
      <c r="E1215" s="368">
        <v>0</v>
      </c>
      <c r="F1215" s="368">
        <v>1</v>
      </c>
      <c r="G1215" s="368">
        <v>20</v>
      </c>
      <c r="H1215" s="369">
        <v>0.27</v>
      </c>
      <c r="I1215" s="368">
        <v>0.27</v>
      </c>
      <c r="J1215" s="368">
        <v>0.27</v>
      </c>
      <c r="K1215" s="368">
        <v>2</v>
      </c>
      <c r="L1215" s="368">
        <v>3</v>
      </c>
      <c r="M1215" s="368" t="s">
        <v>5636</v>
      </c>
      <c r="N1215" s="370">
        <v>5</v>
      </c>
      <c r="O1215" s="370">
        <v>5</v>
      </c>
      <c r="P1215" s="371">
        <v>4.5</v>
      </c>
      <c r="Q1215" s="371" t="s">
        <v>5107</v>
      </c>
      <c r="R1215" s="372">
        <v>-55</v>
      </c>
      <c r="S1215" s="372">
        <v>105</v>
      </c>
      <c r="T1215" s="372">
        <v>1</v>
      </c>
      <c r="U1215" s="371">
        <v>0</v>
      </c>
      <c r="V1215" s="311">
        <v>0</v>
      </c>
      <c r="W1215" s="311">
        <v>0</v>
      </c>
      <c r="X1215" s="363"/>
      <c r="Y1215" s="363"/>
      <c r="Z1215" s="324"/>
      <c r="AA1215" s="363">
        <v>2</v>
      </c>
    </row>
    <row r="1216" spans="1:46" ht="12.75" customHeight="1">
      <c r="A1216" s="363" t="s">
        <v>5089</v>
      </c>
      <c r="B1216" s="368" t="s">
        <v>5638</v>
      </c>
      <c r="C1216" s="368">
        <v>15</v>
      </c>
      <c r="D1216" s="368">
        <v>0.2</v>
      </c>
      <c r="E1216" s="368">
        <v>0</v>
      </c>
      <c r="F1216" s="368">
        <v>1</v>
      </c>
      <c r="G1216" s="368">
        <v>25</v>
      </c>
      <c r="H1216" s="369">
        <v>0.3</v>
      </c>
      <c r="I1216" s="368">
        <v>0.3</v>
      </c>
      <c r="J1216" s="368">
        <v>0.3</v>
      </c>
      <c r="K1216" s="368">
        <v>2</v>
      </c>
      <c r="L1216" s="368">
        <v>2.8</v>
      </c>
      <c r="M1216" s="368" t="s">
        <v>5636</v>
      </c>
      <c r="N1216" s="370">
        <v>5</v>
      </c>
      <c r="O1216" s="370">
        <v>5</v>
      </c>
      <c r="P1216" s="371">
        <v>4.5</v>
      </c>
      <c r="Q1216" s="371" t="s">
        <v>5107</v>
      </c>
      <c r="R1216" s="372">
        <v>-55</v>
      </c>
      <c r="S1216" s="372">
        <v>105</v>
      </c>
      <c r="T1216" s="372">
        <v>1</v>
      </c>
      <c r="U1216" s="371">
        <v>0</v>
      </c>
      <c r="V1216" s="311">
        <v>0</v>
      </c>
      <c r="W1216" s="311">
        <v>0</v>
      </c>
      <c r="X1216" s="363"/>
      <c r="Y1216" s="363"/>
      <c r="Z1216" s="324"/>
      <c r="AA1216" s="363">
        <v>2</v>
      </c>
    </row>
    <row r="1217" spans="1:27" ht="12.75" customHeight="1">
      <c r="A1217" s="363" t="s">
        <v>5089</v>
      </c>
      <c r="B1217" s="373" t="s">
        <v>367</v>
      </c>
      <c r="C1217" s="373">
        <v>8.1999999999999993</v>
      </c>
      <c r="D1217" s="368">
        <v>0.2</v>
      </c>
      <c r="E1217" s="368">
        <v>0</v>
      </c>
      <c r="F1217" s="368">
        <v>1</v>
      </c>
      <c r="G1217" s="373">
        <v>35</v>
      </c>
      <c r="H1217" s="369">
        <v>0.7</v>
      </c>
      <c r="I1217" s="373">
        <v>0.7</v>
      </c>
      <c r="J1217" s="373">
        <v>0.7</v>
      </c>
      <c r="K1217" s="373">
        <v>4.3</v>
      </c>
      <c r="L1217" s="373">
        <v>1.3</v>
      </c>
      <c r="M1217" s="373" t="s">
        <v>5117</v>
      </c>
      <c r="N1217" s="374">
        <v>8</v>
      </c>
      <c r="O1217" s="374">
        <v>8</v>
      </c>
      <c r="P1217" s="375">
        <v>7</v>
      </c>
      <c r="Q1217" s="371" t="s">
        <v>5107</v>
      </c>
      <c r="R1217" s="372">
        <v>-55</v>
      </c>
      <c r="S1217" s="372">
        <v>125</v>
      </c>
      <c r="T1217" s="372">
        <v>1</v>
      </c>
      <c r="U1217" s="371">
        <v>0</v>
      </c>
      <c r="V1217" s="311">
        <v>0</v>
      </c>
      <c r="W1217" s="311">
        <v>0</v>
      </c>
      <c r="X1217" s="363"/>
      <c r="Y1217" s="363"/>
      <c r="Z1217" s="324"/>
      <c r="AA1217" s="363">
        <v>2</v>
      </c>
    </row>
    <row r="1218" spans="1:27" ht="12.75" customHeight="1">
      <c r="A1218" s="363" t="s">
        <v>5089</v>
      </c>
      <c r="B1218" s="368" t="s">
        <v>5639</v>
      </c>
      <c r="C1218" s="368">
        <v>22</v>
      </c>
      <c r="D1218" s="368">
        <v>0.2</v>
      </c>
      <c r="E1218" s="368">
        <v>0</v>
      </c>
      <c r="F1218" s="368">
        <v>1</v>
      </c>
      <c r="G1218" s="368">
        <v>50</v>
      </c>
      <c r="H1218" s="369">
        <v>0.35</v>
      </c>
      <c r="I1218" s="368">
        <v>0.35</v>
      </c>
      <c r="J1218" s="368">
        <v>0.35</v>
      </c>
      <c r="K1218" s="368">
        <v>2.7</v>
      </c>
      <c r="L1218" s="368">
        <v>2.6</v>
      </c>
      <c r="M1218" s="368" t="s">
        <v>5106</v>
      </c>
      <c r="N1218" s="370">
        <v>6.3</v>
      </c>
      <c r="O1218" s="370">
        <v>6.3</v>
      </c>
      <c r="P1218" s="371">
        <v>6</v>
      </c>
      <c r="Q1218" s="371" t="s">
        <v>5107</v>
      </c>
      <c r="R1218" s="372">
        <v>-55</v>
      </c>
      <c r="S1218" s="372">
        <v>105</v>
      </c>
      <c r="T1218" s="372">
        <v>1</v>
      </c>
      <c r="U1218" s="371">
        <v>0</v>
      </c>
      <c r="V1218" s="311">
        <v>0</v>
      </c>
      <c r="W1218" s="311">
        <v>0</v>
      </c>
      <c r="X1218" s="363"/>
      <c r="Y1218" s="363"/>
      <c r="Z1218" s="324"/>
      <c r="AA1218" s="363">
        <v>2</v>
      </c>
    </row>
    <row r="1219" spans="1:27" ht="12.75" customHeight="1">
      <c r="A1219" s="363" t="s">
        <v>5089</v>
      </c>
      <c r="B1219" s="368" t="s">
        <v>5640</v>
      </c>
      <c r="C1219" s="368">
        <v>33</v>
      </c>
      <c r="D1219" s="368">
        <v>0.2</v>
      </c>
      <c r="E1219" s="368">
        <v>0</v>
      </c>
      <c r="F1219" s="368">
        <v>1</v>
      </c>
      <c r="G1219" s="368">
        <v>63</v>
      </c>
      <c r="H1219" s="369">
        <v>0.25</v>
      </c>
      <c r="I1219" s="368">
        <v>0.25</v>
      </c>
      <c r="J1219" s="368">
        <v>0.25</v>
      </c>
      <c r="K1219" s="368">
        <v>4.4000000000000004</v>
      </c>
      <c r="L1219" s="368">
        <v>2.95</v>
      </c>
      <c r="M1219" s="368" t="s">
        <v>5171</v>
      </c>
      <c r="N1219" s="370">
        <v>8</v>
      </c>
      <c r="O1219" s="370">
        <v>8</v>
      </c>
      <c r="P1219" s="371">
        <v>12</v>
      </c>
      <c r="Q1219" s="371" t="s">
        <v>5107</v>
      </c>
      <c r="R1219" s="372">
        <v>-55</v>
      </c>
      <c r="S1219" s="372">
        <v>105</v>
      </c>
      <c r="T1219" s="372">
        <v>1</v>
      </c>
      <c r="U1219" s="371">
        <v>0</v>
      </c>
      <c r="V1219" s="311">
        <v>0</v>
      </c>
      <c r="W1219" s="311">
        <v>0</v>
      </c>
      <c r="X1219" s="363"/>
      <c r="Y1219" s="363"/>
      <c r="Z1219" s="324"/>
      <c r="AA1219" s="363">
        <v>2</v>
      </c>
    </row>
    <row r="1220" spans="1:27" ht="12.75" customHeight="1">
      <c r="A1220" s="363" t="s">
        <v>5089</v>
      </c>
      <c r="B1220" s="368" t="s">
        <v>5641</v>
      </c>
      <c r="C1220" s="368">
        <v>15</v>
      </c>
      <c r="D1220" s="368">
        <v>0.2</v>
      </c>
      <c r="E1220" s="368">
        <v>0</v>
      </c>
      <c r="F1220" s="368">
        <v>1</v>
      </c>
      <c r="G1220" s="368">
        <v>100</v>
      </c>
      <c r="H1220" s="369">
        <v>0.4</v>
      </c>
      <c r="I1220" s="368">
        <v>0.4</v>
      </c>
      <c r="J1220" s="368">
        <v>0.4</v>
      </c>
      <c r="K1220" s="368">
        <v>4.4000000000000004</v>
      </c>
      <c r="L1220" s="368">
        <v>2.35</v>
      </c>
      <c r="M1220" s="368" t="s">
        <v>5171</v>
      </c>
      <c r="N1220" s="370">
        <v>8</v>
      </c>
      <c r="O1220" s="370">
        <v>8</v>
      </c>
      <c r="P1220" s="371">
        <v>12</v>
      </c>
      <c r="Q1220" s="371" t="s">
        <v>5107</v>
      </c>
      <c r="R1220" s="372">
        <v>-55</v>
      </c>
      <c r="S1220" s="372">
        <v>105</v>
      </c>
      <c r="T1220" s="372">
        <v>1</v>
      </c>
      <c r="U1220" s="371">
        <v>0</v>
      </c>
      <c r="V1220" s="311">
        <v>0</v>
      </c>
      <c r="W1220" s="311">
        <v>0</v>
      </c>
      <c r="X1220" s="363"/>
      <c r="Y1220" s="363"/>
      <c r="Z1220" s="324"/>
      <c r="AA1220" s="363">
        <v>2</v>
      </c>
    </row>
    <row r="1221" spans="1:27" ht="12.75" customHeight="1">
      <c r="A1221" s="363" t="s">
        <v>5089</v>
      </c>
      <c r="B1221" s="368" t="s">
        <v>5642</v>
      </c>
      <c r="C1221" s="368">
        <v>33</v>
      </c>
      <c r="D1221" s="368">
        <v>0.2</v>
      </c>
      <c r="E1221" s="368">
        <v>0</v>
      </c>
      <c r="F1221" s="368">
        <v>1</v>
      </c>
      <c r="G1221" s="368">
        <v>63</v>
      </c>
      <c r="H1221" s="369">
        <v>0.25</v>
      </c>
      <c r="I1221" s="368">
        <v>0.25</v>
      </c>
      <c r="J1221" s="368">
        <v>0.25</v>
      </c>
      <c r="K1221" s="368">
        <v>4.0999999999999996</v>
      </c>
      <c r="L1221" s="368">
        <v>2.95</v>
      </c>
      <c r="M1221" s="368" t="s">
        <v>5171</v>
      </c>
      <c r="N1221" s="370">
        <v>8</v>
      </c>
      <c r="O1221" s="370">
        <v>8</v>
      </c>
      <c r="P1221" s="371">
        <v>12</v>
      </c>
      <c r="Q1221" s="371" t="s">
        <v>5107</v>
      </c>
      <c r="R1221" s="372">
        <v>-55</v>
      </c>
      <c r="S1221" s="372">
        <v>105</v>
      </c>
      <c r="T1221" s="372">
        <v>0</v>
      </c>
      <c r="U1221" s="371">
        <v>3.5</v>
      </c>
      <c r="V1221" s="311">
        <v>0</v>
      </c>
      <c r="W1221" s="311">
        <v>0</v>
      </c>
      <c r="X1221" s="363"/>
      <c r="Y1221" s="363"/>
      <c r="Z1221" s="324"/>
      <c r="AA1221" s="363">
        <v>2</v>
      </c>
    </row>
    <row r="1222" spans="1:27" ht="12.75" customHeight="1">
      <c r="A1222" s="363" t="s">
        <v>5089</v>
      </c>
      <c r="B1222" s="368" t="s">
        <v>5643</v>
      </c>
      <c r="C1222" s="368">
        <v>15</v>
      </c>
      <c r="D1222" s="368">
        <v>0.2</v>
      </c>
      <c r="E1222" s="368">
        <v>0</v>
      </c>
      <c r="F1222" s="368">
        <v>1</v>
      </c>
      <c r="G1222" s="368">
        <v>100</v>
      </c>
      <c r="H1222" s="369">
        <v>0.4</v>
      </c>
      <c r="I1222" s="368">
        <v>0.4</v>
      </c>
      <c r="J1222" s="368">
        <v>0.4</v>
      </c>
      <c r="K1222" s="368">
        <v>4.0999999999999996</v>
      </c>
      <c r="L1222" s="368">
        <v>2.35</v>
      </c>
      <c r="M1222" s="368" t="s">
        <v>5171</v>
      </c>
      <c r="N1222" s="370">
        <v>8</v>
      </c>
      <c r="O1222" s="370">
        <v>8</v>
      </c>
      <c r="P1222" s="371">
        <v>12</v>
      </c>
      <c r="Q1222" s="371" t="s">
        <v>5107</v>
      </c>
      <c r="R1222" s="372">
        <v>-55</v>
      </c>
      <c r="S1222" s="372">
        <v>105</v>
      </c>
      <c r="T1222" s="372">
        <v>0</v>
      </c>
      <c r="U1222" s="371">
        <v>3.5</v>
      </c>
      <c r="V1222" s="311">
        <v>0</v>
      </c>
      <c r="W1222" s="311">
        <v>0</v>
      </c>
      <c r="X1222" s="363"/>
      <c r="Y1222" s="363"/>
      <c r="Z1222" s="324"/>
      <c r="AA1222" s="363">
        <v>2</v>
      </c>
    </row>
    <row r="1223" spans="1:27" ht="12.75" customHeight="1">
      <c r="A1223" s="363" t="s">
        <v>5089</v>
      </c>
      <c r="B1223" s="373" t="s">
        <v>5644</v>
      </c>
      <c r="C1223" s="373">
        <v>1000</v>
      </c>
      <c r="D1223" s="368">
        <v>0.2</v>
      </c>
      <c r="E1223" s="368">
        <v>0</v>
      </c>
      <c r="F1223" s="368">
        <v>1</v>
      </c>
      <c r="G1223" s="373">
        <v>6.3</v>
      </c>
      <c r="H1223" s="369">
        <v>0.18</v>
      </c>
      <c r="I1223" s="373">
        <v>0.18</v>
      </c>
      <c r="J1223" s="373">
        <v>0.18</v>
      </c>
      <c r="K1223" s="373">
        <v>2.8</v>
      </c>
      <c r="L1223" s="373">
        <v>3.53</v>
      </c>
      <c r="M1223" s="373" t="s">
        <v>5117</v>
      </c>
      <c r="N1223" s="374">
        <v>8</v>
      </c>
      <c r="O1223" s="374">
        <v>8</v>
      </c>
      <c r="P1223" s="375">
        <v>7</v>
      </c>
      <c r="Q1223" s="371" t="s">
        <v>5107</v>
      </c>
      <c r="R1223" s="372">
        <v>-55</v>
      </c>
      <c r="S1223" s="372">
        <v>105</v>
      </c>
      <c r="T1223" s="372">
        <v>0</v>
      </c>
      <c r="U1223" s="375">
        <v>3.5</v>
      </c>
      <c r="V1223" s="311">
        <v>0</v>
      </c>
      <c r="W1223" s="311">
        <v>0</v>
      </c>
      <c r="X1223" s="363"/>
      <c r="Y1223" s="363"/>
      <c r="Z1223" s="324"/>
      <c r="AA1223" s="363">
        <v>2</v>
      </c>
    </row>
    <row r="1224" spans="1:27" ht="12.75" customHeight="1">
      <c r="A1224" s="363" t="s">
        <v>5089</v>
      </c>
      <c r="B1224" s="363" t="s">
        <v>5645</v>
      </c>
      <c r="C1224" s="363">
        <v>22</v>
      </c>
      <c r="D1224" s="363">
        <v>0.2</v>
      </c>
      <c r="E1224" s="363">
        <v>0</v>
      </c>
      <c r="F1224" s="363">
        <v>1</v>
      </c>
      <c r="G1224" s="363">
        <v>80</v>
      </c>
      <c r="H1224" s="363">
        <v>4.4999999999999998E-2</v>
      </c>
      <c r="I1224" s="363">
        <v>4.4999999999999998E-2</v>
      </c>
      <c r="J1224" s="363">
        <v>4.4999999999999998E-2</v>
      </c>
      <c r="K1224" s="363" t="s">
        <v>5093</v>
      </c>
      <c r="L1224" s="363">
        <v>1.55</v>
      </c>
      <c r="M1224" s="363" t="s">
        <v>5155</v>
      </c>
      <c r="N1224" s="363">
        <v>8</v>
      </c>
      <c r="O1224" s="363">
        <v>8</v>
      </c>
      <c r="P1224" s="363">
        <v>10.199999999999999</v>
      </c>
      <c r="Q1224" s="363" t="s">
        <v>5099</v>
      </c>
      <c r="R1224" s="363">
        <v>-55</v>
      </c>
      <c r="S1224" s="363">
        <v>105</v>
      </c>
      <c r="T1224" s="363">
        <v>1</v>
      </c>
      <c r="U1224" s="363">
        <v>0</v>
      </c>
      <c r="V1224" s="311">
        <v>0</v>
      </c>
      <c r="W1224" s="311">
        <v>0</v>
      </c>
      <c r="X1224" s="363"/>
      <c r="Y1224" s="363"/>
      <c r="Z1224" s="363"/>
      <c r="AA1224" s="363">
        <v>2</v>
      </c>
    </row>
    <row r="1225" spans="1:27" ht="12.75" customHeight="1">
      <c r="A1225" s="363" t="s">
        <v>5089</v>
      </c>
      <c r="B1225" s="363" t="s">
        <v>5646</v>
      </c>
      <c r="C1225" s="363">
        <v>33</v>
      </c>
      <c r="D1225" s="363">
        <v>0.2</v>
      </c>
      <c r="E1225" s="363">
        <v>0</v>
      </c>
      <c r="F1225" s="363">
        <v>1</v>
      </c>
      <c r="G1225" s="363">
        <v>80</v>
      </c>
      <c r="H1225" s="363">
        <v>3.5999999999999997E-2</v>
      </c>
      <c r="I1225" s="363">
        <v>3.5999999999999997E-2</v>
      </c>
      <c r="J1225" s="363">
        <v>3.5999999999999997E-2</v>
      </c>
      <c r="K1225" s="363" t="s">
        <v>5093</v>
      </c>
      <c r="L1225" s="363">
        <v>1.7</v>
      </c>
      <c r="M1225" s="363" t="s">
        <v>5205</v>
      </c>
      <c r="N1225" s="363">
        <v>10</v>
      </c>
      <c r="O1225" s="363">
        <v>10</v>
      </c>
      <c r="P1225" s="363">
        <v>10.199999999999999</v>
      </c>
      <c r="Q1225" s="363" t="s">
        <v>5099</v>
      </c>
      <c r="R1225" s="363">
        <v>-55</v>
      </c>
      <c r="S1225" s="363">
        <v>105</v>
      </c>
      <c r="T1225" s="363">
        <v>1</v>
      </c>
      <c r="U1225" s="363">
        <v>0</v>
      </c>
      <c r="V1225" s="311">
        <v>0</v>
      </c>
      <c r="W1225" s="311">
        <v>0</v>
      </c>
      <c r="X1225" s="363"/>
      <c r="Y1225" s="363"/>
      <c r="Z1225" s="363"/>
      <c r="AA1225" s="363">
        <v>2</v>
      </c>
    </row>
    <row r="1226" spans="1:27" ht="12.75" customHeight="1">
      <c r="A1226" s="363" t="s">
        <v>7013</v>
      </c>
      <c r="B1226" s="365" t="s">
        <v>5647</v>
      </c>
      <c r="C1226" s="363">
        <v>100</v>
      </c>
      <c r="D1226" s="363">
        <v>0.2</v>
      </c>
      <c r="E1226" s="363">
        <v>0</v>
      </c>
      <c r="F1226" s="363">
        <v>1</v>
      </c>
      <c r="G1226" s="363">
        <v>2.5</v>
      </c>
      <c r="H1226" s="363">
        <v>0.15</v>
      </c>
      <c r="I1226" s="363">
        <v>0.15</v>
      </c>
      <c r="J1226" s="363">
        <v>0.15</v>
      </c>
      <c r="K1226" s="363">
        <v>1.2</v>
      </c>
      <c r="L1226" s="363">
        <v>0.51</v>
      </c>
      <c r="M1226" s="363" t="s">
        <v>5191</v>
      </c>
      <c r="N1226" s="363">
        <v>3.2</v>
      </c>
      <c r="O1226" s="363">
        <v>1.6</v>
      </c>
      <c r="P1226" s="363">
        <v>0.9</v>
      </c>
      <c r="Q1226" s="363" t="s">
        <v>445</v>
      </c>
      <c r="R1226" s="363">
        <v>-55</v>
      </c>
      <c r="S1226" s="363">
        <v>105</v>
      </c>
      <c r="T1226" s="363">
        <v>1</v>
      </c>
      <c r="U1226" s="363">
        <v>0</v>
      </c>
      <c r="V1226" s="311">
        <v>0</v>
      </c>
      <c r="W1226" s="311">
        <v>0</v>
      </c>
      <c r="X1226" s="366"/>
      <c r="Y1226" s="367"/>
      <c r="Z1226" s="367"/>
      <c r="AA1226" s="364">
        <v>2</v>
      </c>
    </row>
    <row r="1227" spans="1:27" ht="12.75" customHeight="1">
      <c r="A1227" s="363" t="s">
        <v>7013</v>
      </c>
      <c r="B1227" s="365" t="s">
        <v>5648</v>
      </c>
      <c r="C1227" s="363">
        <v>220</v>
      </c>
      <c r="D1227" s="363">
        <v>0.2</v>
      </c>
      <c r="E1227" s="363">
        <v>0</v>
      </c>
      <c r="F1227" s="363">
        <v>1</v>
      </c>
      <c r="G1227" s="363">
        <v>2.5</v>
      </c>
      <c r="H1227" s="363">
        <v>7.0000000000000007E-2</v>
      </c>
      <c r="I1227" s="363">
        <v>7.0000000000000007E-2</v>
      </c>
      <c r="J1227" s="363">
        <v>7.0000000000000007E-2</v>
      </c>
      <c r="K1227" s="363">
        <v>1.1000000000000001</v>
      </c>
      <c r="L1227" s="363">
        <v>0.74</v>
      </c>
      <c r="M1227" s="363" t="s">
        <v>5649</v>
      </c>
      <c r="N1227" s="363">
        <v>3.2</v>
      </c>
      <c r="O1227" s="363">
        <v>1.6</v>
      </c>
      <c r="P1227" s="363">
        <v>1.4</v>
      </c>
      <c r="Q1227" s="363" t="s">
        <v>445</v>
      </c>
      <c r="R1227" s="363">
        <v>-55</v>
      </c>
      <c r="S1227" s="363">
        <v>85</v>
      </c>
      <c r="T1227" s="363">
        <v>1</v>
      </c>
      <c r="U1227" s="363">
        <v>0</v>
      </c>
      <c r="V1227" s="311">
        <v>0</v>
      </c>
      <c r="W1227" s="311">
        <v>0</v>
      </c>
      <c r="X1227" s="366"/>
      <c r="Y1227" s="367"/>
      <c r="Z1227" s="367"/>
      <c r="AA1227" s="364">
        <v>2</v>
      </c>
    </row>
    <row r="1228" spans="1:27" ht="12.75" customHeight="1">
      <c r="A1228" s="363" t="s">
        <v>7013</v>
      </c>
      <c r="B1228" s="365" t="s">
        <v>5650</v>
      </c>
      <c r="C1228" s="363">
        <v>68</v>
      </c>
      <c r="D1228" s="363">
        <v>0.2</v>
      </c>
      <c r="E1228" s="363">
        <v>0</v>
      </c>
      <c r="F1228" s="363">
        <v>1</v>
      </c>
      <c r="G1228" s="363">
        <v>4</v>
      </c>
      <c r="H1228" s="363">
        <v>0.15</v>
      </c>
      <c r="I1228" s="363">
        <v>0.15</v>
      </c>
      <c r="J1228" s="363">
        <v>0.15</v>
      </c>
      <c r="K1228" s="363">
        <v>1.2</v>
      </c>
      <c r="L1228" s="363">
        <v>0.51</v>
      </c>
      <c r="M1228" s="363" t="s">
        <v>5191</v>
      </c>
      <c r="N1228" s="363">
        <v>3.2</v>
      </c>
      <c r="O1228" s="363">
        <v>1.6</v>
      </c>
      <c r="P1228" s="363">
        <v>0.9</v>
      </c>
      <c r="Q1228" s="363" t="s">
        <v>445</v>
      </c>
      <c r="R1228" s="363">
        <v>-55</v>
      </c>
      <c r="S1228" s="363">
        <v>105</v>
      </c>
      <c r="T1228" s="363">
        <v>1</v>
      </c>
      <c r="U1228" s="363">
        <v>0</v>
      </c>
      <c r="V1228" s="311">
        <v>0</v>
      </c>
      <c r="W1228" s="311">
        <v>0</v>
      </c>
      <c r="X1228" s="366"/>
      <c r="Y1228" s="367"/>
      <c r="Z1228" s="367"/>
      <c r="AA1228" s="364">
        <v>2</v>
      </c>
    </row>
    <row r="1229" spans="1:27" ht="12.75" customHeight="1">
      <c r="A1229" s="363" t="s">
        <v>7013</v>
      </c>
      <c r="B1229" s="365" t="s">
        <v>5651</v>
      </c>
      <c r="C1229" s="363">
        <v>150</v>
      </c>
      <c r="D1229" s="363">
        <v>0.2</v>
      </c>
      <c r="E1229" s="363">
        <v>0</v>
      </c>
      <c r="F1229" s="363">
        <v>1</v>
      </c>
      <c r="G1229" s="363">
        <v>4</v>
      </c>
      <c r="H1229" s="363">
        <v>7.0000000000000007E-2</v>
      </c>
      <c r="I1229" s="363">
        <v>7.0000000000000007E-2</v>
      </c>
      <c r="J1229" s="363">
        <v>7.0000000000000007E-2</v>
      </c>
      <c r="K1229" s="363">
        <v>1.1000000000000001</v>
      </c>
      <c r="L1229" s="363">
        <v>0.74</v>
      </c>
      <c r="M1229" s="363" t="s">
        <v>5649</v>
      </c>
      <c r="N1229" s="363">
        <v>3.2</v>
      </c>
      <c r="O1229" s="363">
        <v>1.6</v>
      </c>
      <c r="P1229" s="363">
        <v>1.4</v>
      </c>
      <c r="Q1229" s="363" t="s">
        <v>445</v>
      </c>
      <c r="R1229" s="363">
        <v>-55</v>
      </c>
      <c r="S1229" s="363">
        <v>85</v>
      </c>
      <c r="T1229" s="363">
        <v>1</v>
      </c>
      <c r="U1229" s="363">
        <v>0</v>
      </c>
      <c r="V1229" s="311">
        <v>0</v>
      </c>
      <c r="W1229" s="311">
        <v>0</v>
      </c>
      <c r="X1229" s="366"/>
      <c r="Y1229" s="367"/>
      <c r="Z1229" s="367"/>
      <c r="AA1229" s="364">
        <v>2</v>
      </c>
    </row>
    <row r="1230" spans="1:27" ht="12.75" customHeight="1">
      <c r="A1230" s="363" t="s">
        <v>7013</v>
      </c>
      <c r="B1230" s="365" t="s">
        <v>5652</v>
      </c>
      <c r="C1230" s="363">
        <v>100</v>
      </c>
      <c r="D1230" s="363">
        <v>0.2</v>
      </c>
      <c r="E1230" s="363">
        <v>0</v>
      </c>
      <c r="F1230" s="363">
        <v>1</v>
      </c>
      <c r="G1230" s="363">
        <v>6.3</v>
      </c>
      <c r="H1230" s="363">
        <v>0.1</v>
      </c>
      <c r="I1230" s="363">
        <v>0.1</v>
      </c>
      <c r="J1230" s="363">
        <v>0.1</v>
      </c>
      <c r="K1230" s="363">
        <v>1.2</v>
      </c>
      <c r="L1230" s="363">
        <v>0.67</v>
      </c>
      <c r="M1230" s="363" t="s">
        <v>5191</v>
      </c>
      <c r="N1230" s="363">
        <v>3.2</v>
      </c>
      <c r="O1230" s="363">
        <v>1.6</v>
      </c>
      <c r="P1230" s="363">
        <v>0.9</v>
      </c>
      <c r="Q1230" s="363" t="s">
        <v>445</v>
      </c>
      <c r="R1230" s="363">
        <v>-55</v>
      </c>
      <c r="S1230" s="363">
        <v>85</v>
      </c>
      <c r="T1230" s="363">
        <v>1</v>
      </c>
      <c r="U1230" s="363">
        <v>0</v>
      </c>
      <c r="V1230" s="311">
        <v>0</v>
      </c>
      <c r="W1230" s="311">
        <v>0</v>
      </c>
      <c r="X1230" s="366"/>
      <c r="Y1230" s="367"/>
      <c r="Z1230" s="367"/>
      <c r="AA1230" s="364">
        <v>2</v>
      </c>
    </row>
    <row r="1231" spans="1:27" ht="12.75" customHeight="1">
      <c r="A1231" s="363" t="s">
        <v>7013</v>
      </c>
      <c r="B1231" s="365" t="s">
        <v>5653</v>
      </c>
      <c r="C1231" s="363">
        <v>100</v>
      </c>
      <c r="D1231" s="363">
        <v>0.2</v>
      </c>
      <c r="E1231" s="363">
        <v>0</v>
      </c>
      <c r="F1231" s="363">
        <v>1</v>
      </c>
      <c r="G1231" s="363">
        <v>6.3</v>
      </c>
      <c r="H1231" s="363">
        <v>7.0000000000000007E-2</v>
      </c>
      <c r="I1231" s="363">
        <v>7.0000000000000007E-2</v>
      </c>
      <c r="J1231" s="363">
        <v>7.0000000000000007E-2</v>
      </c>
      <c r="K1231" s="363">
        <v>1.1000000000000001</v>
      </c>
      <c r="L1231" s="363">
        <v>0.74</v>
      </c>
      <c r="M1231" s="363" t="s">
        <v>5649</v>
      </c>
      <c r="N1231" s="363">
        <v>3.2</v>
      </c>
      <c r="O1231" s="363">
        <v>1.6</v>
      </c>
      <c r="P1231" s="363">
        <v>1.4</v>
      </c>
      <c r="Q1231" s="363" t="s">
        <v>445</v>
      </c>
      <c r="R1231" s="363">
        <v>-55</v>
      </c>
      <c r="S1231" s="363">
        <v>85</v>
      </c>
      <c r="T1231" s="363">
        <v>1</v>
      </c>
      <c r="U1231" s="363">
        <v>0</v>
      </c>
      <c r="V1231" s="311">
        <v>0</v>
      </c>
      <c r="W1231" s="311">
        <v>0</v>
      </c>
      <c r="X1231" s="366"/>
      <c r="Y1231" s="367"/>
      <c r="Z1231" s="367"/>
      <c r="AA1231" s="364">
        <v>2</v>
      </c>
    </row>
    <row r="1232" spans="1:27" ht="12.75" customHeight="1">
      <c r="A1232" s="363" t="s">
        <v>7013</v>
      </c>
      <c r="B1232" s="365" t="s">
        <v>5654</v>
      </c>
      <c r="C1232" s="363">
        <v>33</v>
      </c>
      <c r="D1232" s="363">
        <v>0.2</v>
      </c>
      <c r="E1232" s="363">
        <v>0</v>
      </c>
      <c r="F1232" s="363">
        <v>1</v>
      </c>
      <c r="G1232" s="363">
        <v>10</v>
      </c>
      <c r="H1232" s="363">
        <v>0.15</v>
      </c>
      <c r="I1232" s="363">
        <v>0.15</v>
      </c>
      <c r="J1232" s="363">
        <v>0.15</v>
      </c>
      <c r="K1232" s="363">
        <v>1.2</v>
      </c>
      <c r="L1232" s="363">
        <v>0.51</v>
      </c>
      <c r="M1232" s="363" t="s">
        <v>5191</v>
      </c>
      <c r="N1232" s="363">
        <v>3.2</v>
      </c>
      <c r="O1232" s="363">
        <v>1.6</v>
      </c>
      <c r="P1232" s="363">
        <v>0.9</v>
      </c>
      <c r="Q1232" s="363" t="s">
        <v>445</v>
      </c>
      <c r="R1232" s="363">
        <v>-55</v>
      </c>
      <c r="S1232" s="363">
        <v>85</v>
      </c>
      <c r="T1232" s="363">
        <v>1</v>
      </c>
      <c r="U1232" s="363">
        <v>0</v>
      </c>
      <c r="V1232" s="311">
        <v>0</v>
      </c>
      <c r="W1232" s="311">
        <v>0</v>
      </c>
      <c r="X1232" s="366"/>
      <c r="Y1232" s="367"/>
      <c r="Z1232" s="367"/>
      <c r="AA1232" s="364">
        <v>2</v>
      </c>
    </row>
    <row r="1233" spans="1:27" ht="12.75" customHeight="1">
      <c r="A1233" s="363" t="s">
        <v>7013</v>
      </c>
      <c r="B1233" s="365" t="s">
        <v>5655</v>
      </c>
      <c r="C1233" s="363">
        <v>100</v>
      </c>
      <c r="D1233" s="363">
        <v>0.2</v>
      </c>
      <c r="E1233" s="363">
        <v>0</v>
      </c>
      <c r="F1233" s="363">
        <v>1</v>
      </c>
      <c r="G1233" s="363">
        <v>6.3</v>
      </c>
      <c r="H1233" s="363">
        <v>3.5000000000000003E-2</v>
      </c>
      <c r="I1233" s="363">
        <v>3.5000000000000003E-2</v>
      </c>
      <c r="J1233" s="363">
        <v>3.5000000000000003E-2</v>
      </c>
      <c r="K1233" s="363">
        <v>1.1000000000000001</v>
      </c>
      <c r="L1233" s="363">
        <v>1.2</v>
      </c>
      <c r="M1233" s="363" t="s">
        <v>5160</v>
      </c>
      <c r="N1233" s="363">
        <v>3.5</v>
      </c>
      <c r="O1233" s="363">
        <v>2.8</v>
      </c>
      <c r="P1233" s="363">
        <v>1.1000000000000001</v>
      </c>
      <c r="Q1233" s="363" t="s">
        <v>445</v>
      </c>
      <c r="R1233" s="363">
        <v>-55</v>
      </c>
      <c r="S1233" s="363">
        <v>105</v>
      </c>
      <c r="T1233" s="363">
        <v>1</v>
      </c>
      <c r="U1233" s="363">
        <v>0</v>
      </c>
      <c r="V1233" s="311">
        <v>0</v>
      </c>
      <c r="W1233" s="311">
        <v>0</v>
      </c>
      <c r="X1233" s="366"/>
      <c r="Y1233" s="367"/>
      <c r="Z1233" s="367"/>
      <c r="AA1233" s="364">
        <v>2</v>
      </c>
    </row>
    <row r="1234" spans="1:27" ht="12.75" customHeight="1">
      <c r="A1234" s="363" t="s">
        <v>7013</v>
      </c>
      <c r="B1234" s="365" t="s">
        <v>5656</v>
      </c>
      <c r="C1234" s="363">
        <v>270</v>
      </c>
      <c r="D1234" s="363">
        <v>0.2</v>
      </c>
      <c r="E1234" s="363">
        <v>0</v>
      </c>
      <c r="F1234" s="363">
        <v>1</v>
      </c>
      <c r="G1234" s="363">
        <v>2.5</v>
      </c>
      <c r="H1234" s="363">
        <v>6.0000000000000001E-3</v>
      </c>
      <c r="I1234" s="363">
        <v>6.0000000000000001E-3</v>
      </c>
      <c r="J1234" s="363">
        <v>6.0000000000000001E-3</v>
      </c>
      <c r="K1234" s="363">
        <v>0.7</v>
      </c>
      <c r="L1234" s="363">
        <v>3.2</v>
      </c>
      <c r="M1234" s="363" t="s">
        <v>5429</v>
      </c>
      <c r="N1234" s="363">
        <v>3.5</v>
      </c>
      <c r="O1234" s="363">
        <v>2.8</v>
      </c>
      <c r="P1234" s="363">
        <v>1.9</v>
      </c>
      <c r="Q1234" s="363" t="s">
        <v>445</v>
      </c>
      <c r="R1234" s="363">
        <v>-55</v>
      </c>
      <c r="S1234" s="363">
        <v>105</v>
      </c>
      <c r="T1234" s="363">
        <v>1</v>
      </c>
      <c r="U1234" s="363">
        <v>0</v>
      </c>
      <c r="V1234" s="311">
        <v>0</v>
      </c>
      <c r="W1234" s="311">
        <v>0</v>
      </c>
      <c r="X1234" s="366"/>
      <c r="Y1234" s="367"/>
      <c r="Z1234" s="367"/>
      <c r="AA1234" s="364">
        <v>2</v>
      </c>
    </row>
    <row r="1235" spans="1:27" ht="12.75" customHeight="1">
      <c r="A1235" s="363" t="s">
        <v>7013</v>
      </c>
      <c r="B1235" s="365" t="s">
        <v>5657</v>
      </c>
      <c r="C1235" s="363">
        <v>470</v>
      </c>
      <c r="D1235" s="363">
        <v>0.2</v>
      </c>
      <c r="E1235" s="363">
        <v>0</v>
      </c>
      <c r="F1235" s="363">
        <v>1</v>
      </c>
      <c r="G1235" s="363">
        <v>2</v>
      </c>
      <c r="H1235" s="363">
        <v>1.4999999999999999E-2</v>
      </c>
      <c r="I1235" s="363">
        <v>1.4999999999999999E-2</v>
      </c>
      <c r="J1235" s="363">
        <v>1.4999999999999999E-2</v>
      </c>
      <c r="K1235" s="363">
        <v>1.3</v>
      </c>
      <c r="L1235" s="363">
        <v>2.2999999999999998</v>
      </c>
      <c r="M1235" s="363" t="s">
        <v>458</v>
      </c>
      <c r="N1235" s="363">
        <v>3.5</v>
      </c>
      <c r="O1235" s="363">
        <v>2.8</v>
      </c>
      <c r="P1235" s="363">
        <v>1.9</v>
      </c>
      <c r="Q1235" s="363" t="s">
        <v>445</v>
      </c>
      <c r="R1235" s="363">
        <v>-55</v>
      </c>
      <c r="S1235" s="363">
        <v>105</v>
      </c>
      <c r="T1235" s="363">
        <v>1</v>
      </c>
      <c r="U1235" s="363">
        <v>0</v>
      </c>
      <c r="V1235" s="311">
        <v>0</v>
      </c>
      <c r="W1235" s="311">
        <v>0</v>
      </c>
      <c r="X1235" s="366"/>
      <c r="Y1235" s="367"/>
      <c r="Z1235" s="367"/>
      <c r="AA1235" s="364">
        <v>2</v>
      </c>
    </row>
    <row r="1236" spans="1:27" ht="12.75" customHeight="1">
      <c r="A1236" s="363" t="s">
        <v>7013</v>
      </c>
      <c r="B1236" s="365" t="s">
        <v>5658</v>
      </c>
      <c r="C1236" s="363">
        <v>470</v>
      </c>
      <c r="D1236" s="363">
        <v>0.2</v>
      </c>
      <c r="E1236" s="363">
        <v>0</v>
      </c>
      <c r="F1236" s="363">
        <v>1</v>
      </c>
      <c r="G1236" s="363">
        <v>4</v>
      </c>
      <c r="H1236" s="363">
        <v>0.01</v>
      </c>
      <c r="I1236" s="363">
        <v>0.01</v>
      </c>
      <c r="J1236" s="363">
        <v>0.01</v>
      </c>
      <c r="K1236" s="363">
        <v>2.2999999999999998</v>
      </c>
      <c r="L1236" s="363">
        <v>4.4000000000000004</v>
      </c>
      <c r="M1236" s="363" t="s">
        <v>490</v>
      </c>
      <c r="N1236" s="363">
        <v>7.3</v>
      </c>
      <c r="O1236" s="363">
        <v>4.3</v>
      </c>
      <c r="P1236" s="363">
        <v>2.8</v>
      </c>
      <c r="Q1236" s="363" t="s">
        <v>445</v>
      </c>
      <c r="R1236" s="363">
        <v>-55</v>
      </c>
      <c r="S1236" s="363">
        <v>105</v>
      </c>
      <c r="T1236" s="363">
        <v>1</v>
      </c>
      <c r="U1236" s="363">
        <v>0</v>
      </c>
      <c r="V1236" s="311">
        <v>0</v>
      </c>
      <c r="W1236" s="311">
        <v>0</v>
      </c>
      <c r="X1236" s="366"/>
      <c r="Y1236" s="367"/>
      <c r="Z1236" s="367"/>
      <c r="AA1236" s="364">
        <v>2</v>
      </c>
    </row>
    <row r="1237" spans="1:27" ht="12.75" customHeight="1">
      <c r="A1237" s="363" t="s">
        <v>7013</v>
      </c>
      <c r="B1237" s="363" t="s">
        <v>5659</v>
      </c>
      <c r="C1237" s="363">
        <v>33</v>
      </c>
      <c r="D1237" s="363">
        <v>0.2</v>
      </c>
      <c r="E1237" s="363">
        <v>0</v>
      </c>
      <c r="F1237" s="363">
        <v>1</v>
      </c>
      <c r="G1237" s="363">
        <v>16</v>
      </c>
      <c r="H1237" s="363">
        <v>0.09</v>
      </c>
      <c r="I1237" s="363">
        <v>0.09</v>
      </c>
      <c r="J1237" s="363">
        <v>0.09</v>
      </c>
      <c r="K1237" s="363">
        <v>1.3</v>
      </c>
      <c r="L1237" s="363">
        <v>1</v>
      </c>
      <c r="M1237" s="363" t="s">
        <v>458</v>
      </c>
      <c r="N1237" s="363">
        <v>3.5</v>
      </c>
      <c r="O1237" s="363">
        <v>2.8</v>
      </c>
      <c r="P1237" s="363">
        <v>1.9</v>
      </c>
      <c r="Q1237" s="363" t="s">
        <v>445</v>
      </c>
      <c r="R1237" s="363">
        <v>-55</v>
      </c>
      <c r="S1237" s="363">
        <v>105</v>
      </c>
      <c r="T1237" s="363">
        <v>1</v>
      </c>
      <c r="U1237" s="363">
        <v>0</v>
      </c>
      <c r="V1237" s="311">
        <v>0</v>
      </c>
      <c r="W1237" s="311">
        <v>0</v>
      </c>
      <c r="X1237" s="363"/>
      <c r="Y1237" s="363"/>
      <c r="Z1237" s="363"/>
      <c r="AA1237" s="364">
        <v>2</v>
      </c>
    </row>
    <row r="1238" spans="1:27" ht="12.75" customHeight="1">
      <c r="A1238" s="363" t="s">
        <v>7013</v>
      </c>
      <c r="B1238" s="363" t="s">
        <v>5660</v>
      </c>
      <c r="C1238" s="363">
        <v>68</v>
      </c>
      <c r="D1238" s="363">
        <v>0.2</v>
      </c>
      <c r="E1238" s="363">
        <v>0</v>
      </c>
      <c r="F1238" s="363">
        <v>1</v>
      </c>
      <c r="G1238" s="363">
        <v>25</v>
      </c>
      <c r="H1238" s="363">
        <v>7.0000000000000007E-2</v>
      </c>
      <c r="I1238" s="363">
        <v>7.0000000000000007E-2</v>
      </c>
      <c r="J1238" s="363">
        <v>7.0000000000000007E-2</v>
      </c>
      <c r="K1238" s="363">
        <v>2.2999999999999998</v>
      </c>
      <c r="L1238" s="363">
        <v>1.7</v>
      </c>
      <c r="M1238" s="363" t="s">
        <v>490</v>
      </c>
      <c r="N1238" s="363">
        <v>7.3</v>
      </c>
      <c r="O1238" s="363">
        <v>4.3</v>
      </c>
      <c r="P1238" s="363">
        <v>2.8</v>
      </c>
      <c r="Q1238" s="363" t="s">
        <v>445</v>
      </c>
      <c r="R1238" s="363">
        <v>-55</v>
      </c>
      <c r="S1238" s="363">
        <v>105</v>
      </c>
      <c r="T1238" s="363">
        <v>1</v>
      </c>
      <c r="U1238" s="363">
        <v>0</v>
      </c>
      <c r="V1238" s="311">
        <v>0</v>
      </c>
      <c r="W1238" s="311">
        <v>0</v>
      </c>
      <c r="X1238" s="363"/>
      <c r="Y1238" s="363"/>
      <c r="Z1238" s="363"/>
      <c r="AA1238" s="364">
        <v>2</v>
      </c>
    </row>
    <row r="1239" spans="1:27" ht="12.75" customHeight="1">
      <c r="A1239" s="363" t="s">
        <v>7013</v>
      </c>
      <c r="B1239" s="363" t="s">
        <v>5661</v>
      </c>
      <c r="C1239" s="363">
        <v>2.7</v>
      </c>
      <c r="D1239" s="363">
        <v>0.2</v>
      </c>
      <c r="E1239" s="363">
        <v>0</v>
      </c>
      <c r="F1239" s="363">
        <v>1</v>
      </c>
      <c r="G1239" s="363">
        <v>35</v>
      </c>
      <c r="H1239" s="363">
        <v>0.3</v>
      </c>
      <c r="I1239" s="363">
        <v>0.3</v>
      </c>
      <c r="J1239" s="363">
        <v>0.3</v>
      </c>
      <c r="K1239" s="363">
        <v>1.3</v>
      </c>
      <c r="L1239" s="363">
        <v>0.8</v>
      </c>
      <c r="M1239" s="363" t="s">
        <v>5662</v>
      </c>
      <c r="N1239" s="363">
        <v>3.5</v>
      </c>
      <c r="O1239" s="363">
        <v>2.8</v>
      </c>
      <c r="P1239" s="363">
        <v>1.4</v>
      </c>
      <c r="Q1239" s="363" t="s">
        <v>445</v>
      </c>
      <c r="R1239" s="363">
        <v>-55</v>
      </c>
      <c r="S1239" s="363">
        <v>105</v>
      </c>
      <c r="T1239" s="363">
        <v>1</v>
      </c>
      <c r="U1239" s="363">
        <v>0</v>
      </c>
      <c r="V1239" s="311">
        <v>0</v>
      </c>
      <c r="W1239" s="311">
        <v>0</v>
      </c>
      <c r="X1239" s="363"/>
      <c r="Y1239" s="363"/>
      <c r="Z1239" s="363"/>
      <c r="AA1239" s="364">
        <v>2</v>
      </c>
    </row>
    <row r="1240" spans="1:27" ht="12.75" customHeight="1">
      <c r="A1240" s="363" t="s">
        <v>7013</v>
      </c>
      <c r="B1240" s="363" t="s">
        <v>5663</v>
      </c>
      <c r="C1240" s="363">
        <v>10</v>
      </c>
      <c r="D1240" s="363">
        <v>0.2</v>
      </c>
      <c r="E1240" s="363">
        <v>0</v>
      </c>
      <c r="F1240" s="363">
        <v>1</v>
      </c>
      <c r="G1240" s="363">
        <v>35</v>
      </c>
      <c r="H1240" s="363">
        <v>0.12</v>
      </c>
      <c r="I1240" s="363">
        <v>0.12</v>
      </c>
      <c r="J1240" s="363">
        <v>0.12</v>
      </c>
      <c r="K1240" s="363">
        <v>2</v>
      </c>
      <c r="L1240" s="363">
        <v>1</v>
      </c>
      <c r="M1240" s="363" t="s">
        <v>5097</v>
      </c>
      <c r="N1240" s="363">
        <v>7.3</v>
      </c>
      <c r="O1240" s="363">
        <v>4.3</v>
      </c>
      <c r="P1240" s="363">
        <v>1.9</v>
      </c>
      <c r="Q1240" s="363" t="s">
        <v>445</v>
      </c>
      <c r="R1240" s="363">
        <v>-55</v>
      </c>
      <c r="S1240" s="363">
        <v>105</v>
      </c>
      <c r="T1240" s="363">
        <v>1</v>
      </c>
      <c r="U1240" s="363">
        <v>0</v>
      </c>
      <c r="V1240" s="311">
        <v>0</v>
      </c>
      <c r="W1240" s="311">
        <v>0</v>
      </c>
      <c r="X1240" s="363"/>
      <c r="Y1240" s="363"/>
      <c r="Z1240" s="363"/>
      <c r="AA1240" s="364">
        <v>2</v>
      </c>
    </row>
    <row r="1241" spans="1:27" ht="12.75" customHeight="1">
      <c r="A1241" s="363" t="s">
        <v>7013</v>
      </c>
      <c r="B1241" s="363" t="s">
        <v>5664</v>
      </c>
      <c r="C1241" s="363">
        <v>15</v>
      </c>
      <c r="D1241" s="363">
        <v>0.2</v>
      </c>
      <c r="E1241" s="363">
        <v>0</v>
      </c>
      <c r="F1241" s="363">
        <v>1</v>
      </c>
      <c r="G1241" s="363">
        <v>35</v>
      </c>
      <c r="H1241" s="363">
        <v>0.15</v>
      </c>
      <c r="I1241" s="363">
        <v>0.15</v>
      </c>
      <c r="J1241" s="363">
        <v>0.15</v>
      </c>
      <c r="K1241" s="363">
        <v>2</v>
      </c>
      <c r="L1241" s="363">
        <v>0.9</v>
      </c>
      <c r="M1241" s="363" t="s">
        <v>5097</v>
      </c>
      <c r="N1241" s="363">
        <v>7.3</v>
      </c>
      <c r="O1241" s="363">
        <v>4.3</v>
      </c>
      <c r="P1241" s="363">
        <v>1.9</v>
      </c>
      <c r="Q1241" s="363" t="s">
        <v>445</v>
      </c>
      <c r="R1241" s="363">
        <v>-55</v>
      </c>
      <c r="S1241" s="363">
        <v>105</v>
      </c>
      <c r="T1241" s="363">
        <v>1</v>
      </c>
      <c r="U1241" s="363">
        <v>0</v>
      </c>
      <c r="V1241" s="311">
        <v>0</v>
      </c>
      <c r="W1241" s="311">
        <v>0</v>
      </c>
      <c r="X1241" s="363"/>
      <c r="Y1241" s="363"/>
      <c r="Z1241" s="363"/>
      <c r="AA1241" s="364">
        <v>2</v>
      </c>
    </row>
    <row r="1242" spans="1:27" ht="12.75" customHeight="1">
      <c r="A1242" s="363" t="s">
        <v>7013</v>
      </c>
      <c r="B1242" s="363" t="s">
        <v>5665</v>
      </c>
      <c r="C1242" s="363">
        <v>680</v>
      </c>
      <c r="D1242" s="363">
        <v>0.2</v>
      </c>
      <c r="E1242" s="363">
        <v>0</v>
      </c>
      <c r="F1242" s="363">
        <v>1</v>
      </c>
      <c r="G1242" s="363">
        <v>2.5</v>
      </c>
      <c r="H1242" s="363">
        <v>1.2E-2</v>
      </c>
      <c r="I1242" s="363">
        <v>1.2E-2</v>
      </c>
      <c r="J1242" s="363">
        <v>1.2E-2</v>
      </c>
      <c r="K1242" s="363">
        <v>2.2999999999999998</v>
      </c>
      <c r="L1242" s="363">
        <v>3.5</v>
      </c>
      <c r="M1242" s="363" t="s">
        <v>490</v>
      </c>
      <c r="N1242" s="363">
        <v>7.3</v>
      </c>
      <c r="O1242" s="363">
        <v>4.3</v>
      </c>
      <c r="P1242" s="363">
        <v>2.8</v>
      </c>
      <c r="Q1242" s="363" t="s">
        <v>445</v>
      </c>
      <c r="R1242" s="363">
        <v>-55</v>
      </c>
      <c r="S1242" s="363">
        <v>125</v>
      </c>
      <c r="T1242" s="363">
        <v>1</v>
      </c>
      <c r="U1242" s="363">
        <v>0</v>
      </c>
      <c r="V1242" s="311">
        <v>0</v>
      </c>
      <c r="W1242" s="311">
        <v>0</v>
      </c>
      <c r="X1242" s="363"/>
      <c r="Y1242" s="363"/>
      <c r="Z1242" s="363"/>
      <c r="AA1242" s="364">
        <v>2</v>
      </c>
    </row>
    <row r="1243" spans="1:27" ht="12.75" customHeight="1">
      <c r="A1243" s="363" t="s">
        <v>7013</v>
      </c>
      <c r="B1243" s="363" t="s">
        <v>5666</v>
      </c>
      <c r="C1243" s="363">
        <v>680</v>
      </c>
      <c r="D1243" s="363">
        <v>0.2</v>
      </c>
      <c r="E1243" s="363">
        <v>0</v>
      </c>
      <c r="F1243" s="363">
        <v>1</v>
      </c>
      <c r="G1243" s="363">
        <v>2.5</v>
      </c>
      <c r="H1243" s="363">
        <v>1.4999999999999999E-2</v>
      </c>
      <c r="I1243" s="363">
        <v>1.4999999999999999E-2</v>
      </c>
      <c r="J1243" s="363">
        <v>1.4999999999999999E-2</v>
      </c>
      <c r="K1243" s="363">
        <v>2.2999999999999998</v>
      </c>
      <c r="L1243" s="363">
        <v>3.1</v>
      </c>
      <c r="M1243" s="363" t="s">
        <v>490</v>
      </c>
      <c r="N1243" s="363">
        <v>7.3</v>
      </c>
      <c r="O1243" s="363">
        <v>4.3</v>
      </c>
      <c r="P1243" s="363">
        <v>2.8</v>
      </c>
      <c r="Q1243" s="363" t="s">
        <v>445</v>
      </c>
      <c r="R1243" s="363">
        <v>-55</v>
      </c>
      <c r="S1243" s="363">
        <v>125</v>
      </c>
      <c r="T1243" s="363">
        <v>1</v>
      </c>
      <c r="U1243" s="363">
        <v>0</v>
      </c>
      <c r="V1243" s="311">
        <v>0</v>
      </c>
      <c r="W1243" s="311">
        <v>0</v>
      </c>
      <c r="X1243" s="363"/>
      <c r="Y1243" s="363"/>
      <c r="Z1243" s="363"/>
      <c r="AA1243" s="364">
        <v>2</v>
      </c>
    </row>
    <row r="1244" spans="1:27" ht="12.75" customHeight="1">
      <c r="A1244" s="363" t="s">
        <v>7013</v>
      </c>
      <c r="B1244" s="363" t="s">
        <v>5667</v>
      </c>
      <c r="C1244" s="363">
        <v>1000</v>
      </c>
      <c r="D1244" s="363">
        <v>0.2</v>
      </c>
      <c r="E1244" s="363">
        <v>0</v>
      </c>
      <c r="F1244" s="363">
        <v>1</v>
      </c>
      <c r="G1244" s="363">
        <v>2.5</v>
      </c>
      <c r="H1244" s="363">
        <v>1.4999999999999999E-2</v>
      </c>
      <c r="I1244" s="363">
        <v>1.4999999999999999E-2</v>
      </c>
      <c r="J1244" s="363">
        <v>1.4999999999999999E-2</v>
      </c>
      <c r="K1244" s="363">
        <v>2.6</v>
      </c>
      <c r="L1244" s="363">
        <v>3.9</v>
      </c>
      <c r="M1244" s="363" t="s">
        <v>562</v>
      </c>
      <c r="N1244" s="363">
        <v>7.3</v>
      </c>
      <c r="O1244" s="363">
        <v>4.3</v>
      </c>
      <c r="P1244" s="363">
        <v>3.8</v>
      </c>
      <c r="Q1244" s="363" t="s">
        <v>445</v>
      </c>
      <c r="R1244" s="363">
        <v>-55</v>
      </c>
      <c r="S1244" s="363">
        <v>125</v>
      </c>
      <c r="T1244" s="363">
        <v>1</v>
      </c>
      <c r="U1244" s="363">
        <v>0</v>
      </c>
      <c r="V1244" s="311">
        <v>0</v>
      </c>
      <c r="W1244" s="311">
        <v>0</v>
      </c>
      <c r="X1244" s="363"/>
      <c r="Y1244" s="363"/>
      <c r="Z1244" s="363"/>
      <c r="AA1244" s="364">
        <v>2</v>
      </c>
    </row>
    <row r="1245" spans="1:27" ht="12.75" customHeight="1">
      <c r="A1245" s="363" t="s">
        <v>7013</v>
      </c>
      <c r="B1245" s="363" t="s">
        <v>5668</v>
      </c>
      <c r="C1245" s="363">
        <v>150</v>
      </c>
      <c r="D1245" s="363">
        <v>0.2</v>
      </c>
      <c r="E1245" s="363">
        <v>0</v>
      </c>
      <c r="F1245" s="363">
        <v>1</v>
      </c>
      <c r="G1245" s="363">
        <v>4</v>
      </c>
      <c r="H1245" s="363">
        <v>1.8000000000000002E-2</v>
      </c>
      <c r="I1245" s="363">
        <v>1.8000000000000002E-2</v>
      </c>
      <c r="J1245" s="363">
        <v>1.8000000000000002E-2</v>
      </c>
      <c r="K1245" s="363">
        <v>1.8</v>
      </c>
      <c r="L1245" s="363">
        <v>2.8</v>
      </c>
      <c r="M1245" s="363" t="s">
        <v>444</v>
      </c>
      <c r="N1245" s="363">
        <v>7.3</v>
      </c>
      <c r="O1245" s="363">
        <v>4.3</v>
      </c>
      <c r="P1245" s="363">
        <v>1.8</v>
      </c>
      <c r="Q1245" s="363" t="s">
        <v>445</v>
      </c>
      <c r="R1245" s="363">
        <v>-55</v>
      </c>
      <c r="S1245" s="363">
        <v>125</v>
      </c>
      <c r="T1245" s="363">
        <v>1</v>
      </c>
      <c r="U1245" s="363">
        <v>0</v>
      </c>
      <c r="V1245" s="311">
        <v>0</v>
      </c>
      <c r="W1245" s="311">
        <v>0</v>
      </c>
      <c r="X1245" s="363"/>
      <c r="Y1245" s="363"/>
      <c r="Z1245" s="363"/>
      <c r="AA1245" s="364">
        <v>2</v>
      </c>
    </row>
    <row r="1246" spans="1:27" ht="12.75" customHeight="1">
      <c r="A1246" s="363" t="s">
        <v>7013</v>
      </c>
      <c r="B1246" s="363" t="s">
        <v>5669</v>
      </c>
      <c r="C1246" s="363">
        <v>220</v>
      </c>
      <c r="D1246" s="363">
        <v>0.2</v>
      </c>
      <c r="E1246" s="363">
        <v>0</v>
      </c>
      <c r="F1246" s="363">
        <v>1</v>
      </c>
      <c r="G1246" s="363">
        <v>4</v>
      </c>
      <c r="H1246" s="363">
        <v>1.4999999999999999E-2</v>
      </c>
      <c r="I1246" s="363">
        <v>1.4999999999999999E-2</v>
      </c>
      <c r="J1246" s="363">
        <v>1.4999999999999999E-2</v>
      </c>
      <c r="K1246" s="363">
        <v>1.8</v>
      </c>
      <c r="L1246" s="363">
        <v>3.1</v>
      </c>
      <c r="M1246" s="363" t="s">
        <v>444</v>
      </c>
      <c r="N1246" s="363">
        <v>7.3</v>
      </c>
      <c r="O1246" s="363">
        <v>4.3</v>
      </c>
      <c r="P1246" s="363">
        <v>1.8</v>
      </c>
      <c r="Q1246" s="363" t="s">
        <v>445</v>
      </c>
      <c r="R1246" s="363">
        <v>-55</v>
      </c>
      <c r="S1246" s="363">
        <v>125</v>
      </c>
      <c r="T1246" s="363">
        <v>1</v>
      </c>
      <c r="U1246" s="363">
        <v>0</v>
      </c>
      <c r="V1246" s="311">
        <v>0</v>
      </c>
      <c r="W1246" s="311">
        <v>0</v>
      </c>
      <c r="X1246" s="363"/>
      <c r="Y1246" s="363"/>
      <c r="Z1246" s="363"/>
      <c r="AA1246" s="364">
        <v>2</v>
      </c>
    </row>
    <row r="1247" spans="1:27" ht="12.75" customHeight="1">
      <c r="A1247" s="363" t="s">
        <v>7013</v>
      </c>
      <c r="B1247" s="363" t="s">
        <v>5670</v>
      </c>
      <c r="C1247" s="363">
        <v>220</v>
      </c>
      <c r="D1247" s="363">
        <v>0.2</v>
      </c>
      <c r="E1247" s="363">
        <v>0</v>
      </c>
      <c r="F1247" s="363">
        <v>1</v>
      </c>
      <c r="G1247" s="363">
        <v>4</v>
      </c>
      <c r="H1247" s="363">
        <v>1.8000000000000002E-2</v>
      </c>
      <c r="I1247" s="363">
        <v>1.8000000000000002E-2</v>
      </c>
      <c r="J1247" s="363">
        <v>1.8000000000000002E-2</v>
      </c>
      <c r="K1247" s="363">
        <v>1.8</v>
      </c>
      <c r="L1247" s="363">
        <v>2.8</v>
      </c>
      <c r="M1247" s="363" t="s">
        <v>444</v>
      </c>
      <c r="N1247" s="363">
        <v>7.3</v>
      </c>
      <c r="O1247" s="363">
        <v>4.3</v>
      </c>
      <c r="P1247" s="363">
        <v>1.8</v>
      </c>
      <c r="Q1247" s="363" t="s">
        <v>445</v>
      </c>
      <c r="R1247" s="363">
        <v>-55</v>
      </c>
      <c r="S1247" s="363">
        <v>125</v>
      </c>
      <c r="T1247" s="363">
        <v>1</v>
      </c>
      <c r="U1247" s="363">
        <v>0</v>
      </c>
      <c r="V1247" s="311">
        <v>0</v>
      </c>
      <c r="W1247" s="311">
        <v>0</v>
      </c>
      <c r="X1247" s="363"/>
      <c r="Y1247" s="363"/>
      <c r="Z1247" s="363"/>
      <c r="AA1247" s="364">
        <v>2</v>
      </c>
    </row>
    <row r="1248" spans="1:27" ht="12.75" customHeight="1">
      <c r="A1248" s="363" t="s">
        <v>7013</v>
      </c>
      <c r="B1248" s="363" t="s">
        <v>5671</v>
      </c>
      <c r="C1248" s="363">
        <v>220</v>
      </c>
      <c r="D1248" s="363">
        <v>0.2</v>
      </c>
      <c r="E1248" s="363">
        <v>0</v>
      </c>
      <c r="F1248" s="363">
        <v>1</v>
      </c>
      <c r="G1248" s="363">
        <v>4</v>
      </c>
      <c r="H1248" s="363">
        <v>2.5000000000000001E-2</v>
      </c>
      <c r="I1248" s="363">
        <v>2.5000000000000001E-2</v>
      </c>
      <c r="J1248" s="363">
        <v>2.5000000000000001E-2</v>
      </c>
      <c r="K1248" s="363">
        <v>1.8</v>
      </c>
      <c r="L1248" s="363">
        <v>2.4</v>
      </c>
      <c r="M1248" s="363" t="s">
        <v>444</v>
      </c>
      <c r="N1248" s="363">
        <v>7.3</v>
      </c>
      <c r="O1248" s="363">
        <v>4.3</v>
      </c>
      <c r="P1248" s="363">
        <v>1.8</v>
      </c>
      <c r="Q1248" s="363" t="s">
        <v>445</v>
      </c>
      <c r="R1248" s="363">
        <v>-55</v>
      </c>
      <c r="S1248" s="363">
        <v>125</v>
      </c>
      <c r="T1248" s="363">
        <v>1</v>
      </c>
      <c r="U1248" s="363">
        <v>0</v>
      </c>
      <c r="V1248" s="311">
        <v>0</v>
      </c>
      <c r="W1248" s="311">
        <v>0</v>
      </c>
      <c r="X1248" s="363"/>
      <c r="Y1248" s="363"/>
      <c r="Z1248" s="363"/>
      <c r="AA1248" s="364">
        <v>2</v>
      </c>
    </row>
    <row r="1249" spans="1:27" ht="12.75" customHeight="1">
      <c r="A1249" s="363" t="s">
        <v>7013</v>
      </c>
      <c r="B1249" s="363" t="s">
        <v>5672</v>
      </c>
      <c r="C1249" s="363">
        <v>330</v>
      </c>
      <c r="D1249" s="363">
        <v>0.2</v>
      </c>
      <c r="E1249" s="363">
        <v>0</v>
      </c>
      <c r="F1249" s="363">
        <v>1</v>
      </c>
      <c r="G1249" s="363">
        <v>4</v>
      </c>
      <c r="H1249" s="363">
        <v>1.8000000000000002E-2</v>
      </c>
      <c r="I1249" s="363">
        <v>1.8000000000000002E-2</v>
      </c>
      <c r="J1249" s="363">
        <v>1.8000000000000002E-2</v>
      </c>
      <c r="K1249" s="363">
        <v>1.8</v>
      </c>
      <c r="L1249" s="363">
        <v>2.8</v>
      </c>
      <c r="M1249" s="363" t="s">
        <v>444</v>
      </c>
      <c r="N1249" s="363">
        <v>7.3</v>
      </c>
      <c r="O1249" s="363">
        <v>4.3</v>
      </c>
      <c r="P1249" s="363">
        <v>1.8</v>
      </c>
      <c r="Q1249" s="363" t="s">
        <v>445</v>
      </c>
      <c r="R1249" s="363">
        <v>-55</v>
      </c>
      <c r="S1249" s="363">
        <v>125</v>
      </c>
      <c r="T1249" s="363">
        <v>1</v>
      </c>
      <c r="U1249" s="363">
        <v>0</v>
      </c>
      <c r="V1249" s="311">
        <v>0</v>
      </c>
      <c r="W1249" s="311">
        <v>0</v>
      </c>
      <c r="X1249" s="363"/>
      <c r="Y1249" s="363"/>
      <c r="Z1249" s="363"/>
      <c r="AA1249" s="364">
        <v>2</v>
      </c>
    </row>
    <row r="1250" spans="1:27" ht="12.75" customHeight="1">
      <c r="A1250" s="363" t="s">
        <v>7013</v>
      </c>
      <c r="B1250" s="363" t="s">
        <v>5673</v>
      </c>
      <c r="C1250" s="363">
        <v>330</v>
      </c>
      <c r="D1250" s="363">
        <v>0.2</v>
      </c>
      <c r="E1250" s="363">
        <v>0</v>
      </c>
      <c r="F1250" s="363">
        <v>1</v>
      </c>
      <c r="G1250" s="363">
        <v>4</v>
      </c>
      <c r="H1250" s="363">
        <v>2.5000000000000001E-2</v>
      </c>
      <c r="I1250" s="363">
        <v>2.5000000000000001E-2</v>
      </c>
      <c r="J1250" s="363">
        <v>2.5000000000000001E-2</v>
      </c>
      <c r="K1250" s="363">
        <v>1.8</v>
      </c>
      <c r="L1250" s="363">
        <v>2.4</v>
      </c>
      <c r="M1250" s="363" t="s">
        <v>444</v>
      </c>
      <c r="N1250" s="363">
        <v>7.3</v>
      </c>
      <c r="O1250" s="363">
        <v>4.3</v>
      </c>
      <c r="P1250" s="363">
        <v>1.8</v>
      </c>
      <c r="Q1250" s="363" t="s">
        <v>445</v>
      </c>
      <c r="R1250" s="363">
        <v>-55</v>
      </c>
      <c r="S1250" s="363">
        <v>125</v>
      </c>
      <c r="T1250" s="363">
        <v>1</v>
      </c>
      <c r="U1250" s="363">
        <v>0</v>
      </c>
      <c r="V1250" s="311">
        <v>0</v>
      </c>
      <c r="W1250" s="311">
        <v>0</v>
      </c>
      <c r="X1250" s="363"/>
      <c r="Y1250" s="363"/>
      <c r="Z1250" s="363"/>
      <c r="AA1250" s="364">
        <v>2</v>
      </c>
    </row>
    <row r="1251" spans="1:27" ht="12.75" customHeight="1">
      <c r="A1251" s="363" t="s">
        <v>7013</v>
      </c>
      <c r="B1251" s="363" t="s">
        <v>5674</v>
      </c>
      <c r="C1251" s="363">
        <v>470</v>
      </c>
      <c r="D1251" s="363">
        <v>0.2</v>
      </c>
      <c r="E1251" s="363">
        <v>0</v>
      </c>
      <c r="F1251" s="363">
        <v>1</v>
      </c>
      <c r="G1251" s="363">
        <v>4</v>
      </c>
      <c r="H1251" s="363">
        <v>1.2E-2</v>
      </c>
      <c r="I1251" s="363">
        <v>1.2E-2</v>
      </c>
      <c r="J1251" s="363">
        <v>1.2E-2</v>
      </c>
      <c r="K1251" s="363">
        <v>2.2999999999999998</v>
      </c>
      <c r="L1251" s="363">
        <v>3.5</v>
      </c>
      <c r="M1251" s="363" t="s">
        <v>490</v>
      </c>
      <c r="N1251" s="363">
        <v>7.3</v>
      </c>
      <c r="O1251" s="363">
        <v>4.3</v>
      </c>
      <c r="P1251" s="363">
        <v>2.8</v>
      </c>
      <c r="Q1251" s="363" t="s">
        <v>445</v>
      </c>
      <c r="R1251" s="363">
        <v>-55</v>
      </c>
      <c r="S1251" s="363">
        <v>125</v>
      </c>
      <c r="T1251" s="363">
        <v>1</v>
      </c>
      <c r="U1251" s="363">
        <v>0</v>
      </c>
      <c r="V1251" s="311">
        <v>0</v>
      </c>
      <c r="W1251" s="311">
        <v>0</v>
      </c>
      <c r="X1251" s="363"/>
      <c r="Y1251" s="363"/>
      <c r="Z1251" s="363"/>
      <c r="AA1251" s="364">
        <v>2</v>
      </c>
    </row>
    <row r="1252" spans="1:27" ht="12.75" customHeight="1">
      <c r="A1252" s="363" t="s">
        <v>7013</v>
      </c>
      <c r="B1252" s="363" t="s">
        <v>5675</v>
      </c>
      <c r="C1252" s="363">
        <v>470</v>
      </c>
      <c r="D1252" s="363">
        <v>0.2</v>
      </c>
      <c r="E1252" s="363">
        <v>0</v>
      </c>
      <c r="F1252" s="363">
        <v>1</v>
      </c>
      <c r="G1252" s="363">
        <v>4</v>
      </c>
      <c r="H1252" s="363">
        <v>1.4999999999999999E-2</v>
      </c>
      <c r="I1252" s="363">
        <v>1.4999999999999999E-2</v>
      </c>
      <c r="J1252" s="363">
        <v>1.4999999999999999E-2</v>
      </c>
      <c r="K1252" s="363">
        <v>2.2999999999999998</v>
      </c>
      <c r="L1252" s="363">
        <v>3.1</v>
      </c>
      <c r="M1252" s="363" t="s">
        <v>490</v>
      </c>
      <c r="N1252" s="363">
        <v>7.3</v>
      </c>
      <c r="O1252" s="363">
        <v>4.3</v>
      </c>
      <c r="P1252" s="363">
        <v>2.8</v>
      </c>
      <c r="Q1252" s="363" t="s">
        <v>445</v>
      </c>
      <c r="R1252" s="363">
        <v>-55</v>
      </c>
      <c r="S1252" s="363">
        <v>125</v>
      </c>
      <c r="T1252" s="363">
        <v>1</v>
      </c>
      <c r="U1252" s="363">
        <v>0</v>
      </c>
      <c r="V1252" s="311">
        <v>0</v>
      </c>
      <c r="W1252" s="311">
        <v>0</v>
      </c>
      <c r="X1252" s="363"/>
      <c r="Y1252" s="363"/>
      <c r="Z1252" s="363"/>
      <c r="AA1252" s="364">
        <v>2</v>
      </c>
    </row>
    <row r="1253" spans="1:27" ht="12.75" customHeight="1">
      <c r="A1253" s="363" t="s">
        <v>7013</v>
      </c>
      <c r="B1253" s="363" t="s">
        <v>5676</v>
      </c>
      <c r="C1253" s="363">
        <v>470</v>
      </c>
      <c r="D1253" s="363">
        <v>0.2</v>
      </c>
      <c r="E1253" s="363">
        <v>0</v>
      </c>
      <c r="F1253" s="363">
        <v>1</v>
      </c>
      <c r="G1253" s="363">
        <v>4</v>
      </c>
      <c r="H1253" s="363">
        <v>1.8000000000000002E-2</v>
      </c>
      <c r="I1253" s="363">
        <v>1.8000000000000002E-2</v>
      </c>
      <c r="J1253" s="363">
        <v>1.8000000000000002E-2</v>
      </c>
      <c r="K1253" s="363">
        <v>2.2999999999999998</v>
      </c>
      <c r="L1253" s="363">
        <v>2.8</v>
      </c>
      <c r="M1253" s="363" t="s">
        <v>490</v>
      </c>
      <c r="N1253" s="363">
        <v>7.3</v>
      </c>
      <c r="O1253" s="363">
        <v>4.3</v>
      </c>
      <c r="P1253" s="363">
        <v>2.8</v>
      </c>
      <c r="Q1253" s="363" t="s">
        <v>445</v>
      </c>
      <c r="R1253" s="363">
        <v>-55</v>
      </c>
      <c r="S1253" s="363">
        <v>125</v>
      </c>
      <c r="T1253" s="363">
        <v>1</v>
      </c>
      <c r="U1253" s="363">
        <v>0</v>
      </c>
      <c r="V1253" s="311">
        <v>0</v>
      </c>
      <c r="W1253" s="311">
        <v>0</v>
      </c>
      <c r="X1253" s="363"/>
      <c r="Y1253" s="363"/>
      <c r="Z1253" s="363"/>
      <c r="AA1253" s="364">
        <v>2</v>
      </c>
    </row>
    <row r="1254" spans="1:27" ht="12.75" customHeight="1">
      <c r="A1254" s="363" t="s">
        <v>7013</v>
      </c>
      <c r="B1254" s="363" t="s">
        <v>5677</v>
      </c>
      <c r="C1254" s="363">
        <v>470</v>
      </c>
      <c r="D1254" s="363">
        <v>0.2</v>
      </c>
      <c r="E1254" s="363">
        <v>0</v>
      </c>
      <c r="F1254" s="363">
        <v>1</v>
      </c>
      <c r="G1254" s="363">
        <v>4</v>
      </c>
      <c r="H1254" s="363">
        <v>2.5000000000000001E-2</v>
      </c>
      <c r="I1254" s="363">
        <v>2.5000000000000001E-2</v>
      </c>
      <c r="J1254" s="363">
        <v>2.5000000000000001E-2</v>
      </c>
      <c r="K1254" s="363">
        <v>2.2999999999999998</v>
      </c>
      <c r="L1254" s="363">
        <v>2.4</v>
      </c>
      <c r="M1254" s="363" t="s">
        <v>490</v>
      </c>
      <c r="N1254" s="363">
        <v>7.3</v>
      </c>
      <c r="O1254" s="363">
        <v>4.3</v>
      </c>
      <c r="P1254" s="363">
        <v>2.8</v>
      </c>
      <c r="Q1254" s="363" t="s">
        <v>445</v>
      </c>
      <c r="R1254" s="363">
        <v>-55</v>
      </c>
      <c r="S1254" s="363">
        <v>125</v>
      </c>
      <c r="T1254" s="363">
        <v>1</v>
      </c>
      <c r="U1254" s="363">
        <v>0</v>
      </c>
      <c r="V1254" s="311">
        <v>0</v>
      </c>
      <c r="W1254" s="311">
        <v>0</v>
      </c>
      <c r="X1254" s="363"/>
      <c r="Y1254" s="363"/>
      <c r="Z1254" s="363"/>
      <c r="AA1254" s="364">
        <v>2</v>
      </c>
    </row>
    <row r="1255" spans="1:27" ht="12.75" customHeight="1">
      <c r="A1255" s="363" t="s">
        <v>7013</v>
      </c>
      <c r="B1255" s="363" t="s">
        <v>5678</v>
      </c>
      <c r="C1255" s="363">
        <v>100</v>
      </c>
      <c r="D1255" s="363">
        <v>0.2</v>
      </c>
      <c r="E1255" s="363">
        <v>0</v>
      </c>
      <c r="F1255" s="363">
        <v>1</v>
      </c>
      <c r="G1255" s="363">
        <v>6.3</v>
      </c>
      <c r="H1255" s="363">
        <v>1.8000000000000002E-2</v>
      </c>
      <c r="I1255" s="363">
        <v>1.8000000000000002E-2</v>
      </c>
      <c r="J1255" s="363">
        <v>1.8000000000000002E-2</v>
      </c>
      <c r="K1255" s="363">
        <v>1.8</v>
      </c>
      <c r="L1255" s="363">
        <v>2.8</v>
      </c>
      <c r="M1255" s="363" t="s">
        <v>444</v>
      </c>
      <c r="N1255" s="363">
        <v>7.3</v>
      </c>
      <c r="O1255" s="363">
        <v>4.3</v>
      </c>
      <c r="P1255" s="363">
        <v>1.8</v>
      </c>
      <c r="Q1255" s="363" t="s">
        <v>445</v>
      </c>
      <c r="R1255" s="363">
        <v>-55</v>
      </c>
      <c r="S1255" s="363">
        <v>125</v>
      </c>
      <c r="T1255" s="363">
        <v>1</v>
      </c>
      <c r="U1255" s="363">
        <v>0</v>
      </c>
      <c r="V1255" s="311">
        <v>0</v>
      </c>
      <c r="W1255" s="311">
        <v>0</v>
      </c>
      <c r="X1255" s="363"/>
      <c r="Y1255" s="363"/>
      <c r="Z1255" s="363"/>
      <c r="AA1255" s="364">
        <v>2</v>
      </c>
    </row>
    <row r="1256" spans="1:27" ht="12.75" customHeight="1">
      <c r="A1256" s="363" t="s">
        <v>7013</v>
      </c>
      <c r="B1256" s="363" t="s">
        <v>5679</v>
      </c>
      <c r="C1256" s="363">
        <v>100</v>
      </c>
      <c r="D1256" s="363">
        <v>0.2</v>
      </c>
      <c r="E1256" s="363">
        <v>0</v>
      </c>
      <c r="F1256" s="363">
        <v>1</v>
      </c>
      <c r="G1256" s="363">
        <v>6.3</v>
      </c>
      <c r="H1256" s="363">
        <v>2.5000000000000001E-2</v>
      </c>
      <c r="I1256" s="363">
        <v>2.5000000000000001E-2</v>
      </c>
      <c r="J1256" s="363">
        <v>2.5000000000000001E-2</v>
      </c>
      <c r="K1256" s="363">
        <v>1.8</v>
      </c>
      <c r="L1256" s="363">
        <v>2.4</v>
      </c>
      <c r="M1256" s="363" t="s">
        <v>444</v>
      </c>
      <c r="N1256" s="363">
        <v>7.3</v>
      </c>
      <c r="O1256" s="363">
        <v>4.3</v>
      </c>
      <c r="P1256" s="363">
        <v>1.8</v>
      </c>
      <c r="Q1256" s="363" t="s">
        <v>445</v>
      </c>
      <c r="R1256" s="363">
        <v>-55</v>
      </c>
      <c r="S1256" s="363">
        <v>125</v>
      </c>
      <c r="T1256" s="363">
        <v>1</v>
      </c>
      <c r="U1256" s="363">
        <v>0</v>
      </c>
      <c r="V1256" s="311">
        <v>0</v>
      </c>
      <c r="W1256" s="311">
        <v>0</v>
      </c>
      <c r="X1256" s="363"/>
      <c r="Y1256" s="363"/>
      <c r="Z1256" s="363"/>
      <c r="AA1256" s="364">
        <v>2</v>
      </c>
    </row>
    <row r="1257" spans="1:27" ht="12.75" customHeight="1">
      <c r="A1257" s="363" t="s">
        <v>7013</v>
      </c>
      <c r="B1257" s="363" t="s">
        <v>5680</v>
      </c>
      <c r="C1257" s="363">
        <v>150</v>
      </c>
      <c r="D1257" s="363">
        <v>0.2</v>
      </c>
      <c r="E1257" s="363">
        <v>0</v>
      </c>
      <c r="F1257" s="363">
        <v>1</v>
      </c>
      <c r="G1257" s="363">
        <v>6.3</v>
      </c>
      <c r="H1257" s="363">
        <v>1.4999999999999999E-2</v>
      </c>
      <c r="I1257" s="363">
        <v>1.4999999999999999E-2</v>
      </c>
      <c r="J1257" s="363">
        <v>1.4999999999999999E-2</v>
      </c>
      <c r="K1257" s="363">
        <v>1.8</v>
      </c>
      <c r="L1257" s="363">
        <v>3.1</v>
      </c>
      <c r="M1257" s="363" t="s">
        <v>444</v>
      </c>
      <c r="N1257" s="363">
        <v>7.3</v>
      </c>
      <c r="O1257" s="363">
        <v>4.3</v>
      </c>
      <c r="P1257" s="363">
        <v>1.8</v>
      </c>
      <c r="Q1257" s="363" t="s">
        <v>445</v>
      </c>
      <c r="R1257" s="363">
        <v>-55</v>
      </c>
      <c r="S1257" s="363">
        <v>125</v>
      </c>
      <c r="T1257" s="363">
        <v>1</v>
      </c>
      <c r="U1257" s="363">
        <v>0</v>
      </c>
      <c r="V1257" s="311">
        <v>0</v>
      </c>
      <c r="W1257" s="311">
        <v>0</v>
      </c>
      <c r="X1257" s="363"/>
      <c r="Y1257" s="363"/>
      <c r="Z1257" s="363"/>
      <c r="AA1257" s="364">
        <v>2</v>
      </c>
    </row>
    <row r="1258" spans="1:27" ht="12.75" customHeight="1">
      <c r="A1258" s="363" t="s">
        <v>7013</v>
      </c>
      <c r="B1258" s="363" t="s">
        <v>5681</v>
      </c>
      <c r="C1258" s="363">
        <v>150</v>
      </c>
      <c r="D1258" s="363">
        <v>0.2</v>
      </c>
      <c r="E1258" s="363">
        <v>0</v>
      </c>
      <c r="F1258" s="363">
        <v>1</v>
      </c>
      <c r="G1258" s="363">
        <v>6.3</v>
      </c>
      <c r="H1258" s="363">
        <v>1.8000000000000002E-2</v>
      </c>
      <c r="I1258" s="363">
        <v>1.8000000000000002E-2</v>
      </c>
      <c r="J1258" s="363">
        <v>1.8000000000000002E-2</v>
      </c>
      <c r="K1258" s="363">
        <v>1.8</v>
      </c>
      <c r="L1258" s="363">
        <v>2.8</v>
      </c>
      <c r="M1258" s="363" t="s">
        <v>444</v>
      </c>
      <c r="N1258" s="363">
        <v>7.3</v>
      </c>
      <c r="O1258" s="363">
        <v>4.3</v>
      </c>
      <c r="P1258" s="363">
        <v>1.8</v>
      </c>
      <c r="Q1258" s="363" t="s">
        <v>445</v>
      </c>
      <c r="R1258" s="363">
        <v>-55</v>
      </c>
      <c r="S1258" s="363">
        <v>125</v>
      </c>
      <c r="T1258" s="363">
        <v>1</v>
      </c>
      <c r="U1258" s="363">
        <v>0</v>
      </c>
      <c r="V1258" s="311">
        <v>0</v>
      </c>
      <c r="W1258" s="311">
        <v>0</v>
      </c>
      <c r="X1258" s="363"/>
      <c r="Y1258" s="363"/>
      <c r="Z1258" s="363"/>
      <c r="AA1258" s="364">
        <v>2</v>
      </c>
    </row>
    <row r="1259" spans="1:27" ht="12.75" customHeight="1">
      <c r="A1259" s="363" t="s">
        <v>7013</v>
      </c>
      <c r="B1259" s="363" t="s">
        <v>5682</v>
      </c>
      <c r="C1259" s="363">
        <v>150</v>
      </c>
      <c r="D1259" s="363">
        <v>0.2</v>
      </c>
      <c r="E1259" s="363">
        <v>0</v>
      </c>
      <c r="F1259" s="363">
        <v>1</v>
      </c>
      <c r="G1259" s="363">
        <v>6.3</v>
      </c>
      <c r="H1259" s="363">
        <v>2.5000000000000001E-2</v>
      </c>
      <c r="I1259" s="363">
        <v>2.5000000000000001E-2</v>
      </c>
      <c r="J1259" s="363">
        <v>2.5000000000000001E-2</v>
      </c>
      <c r="K1259" s="363">
        <v>1.8</v>
      </c>
      <c r="L1259" s="363">
        <v>2.4</v>
      </c>
      <c r="M1259" s="363" t="s">
        <v>444</v>
      </c>
      <c r="N1259" s="363">
        <v>7.3</v>
      </c>
      <c r="O1259" s="363">
        <v>4.3</v>
      </c>
      <c r="P1259" s="363">
        <v>1.8</v>
      </c>
      <c r="Q1259" s="363" t="s">
        <v>445</v>
      </c>
      <c r="R1259" s="363">
        <v>-55</v>
      </c>
      <c r="S1259" s="363">
        <v>125</v>
      </c>
      <c r="T1259" s="363">
        <v>1</v>
      </c>
      <c r="U1259" s="363">
        <v>0</v>
      </c>
      <c r="V1259" s="311">
        <v>0</v>
      </c>
      <c r="W1259" s="311">
        <v>0</v>
      </c>
      <c r="X1259" s="363"/>
      <c r="Y1259" s="363"/>
      <c r="Z1259" s="363"/>
      <c r="AA1259" s="364">
        <v>2</v>
      </c>
    </row>
    <row r="1260" spans="1:27" ht="12.75" customHeight="1">
      <c r="A1260" s="363" t="s">
        <v>7013</v>
      </c>
      <c r="B1260" s="363" t="s">
        <v>5683</v>
      </c>
      <c r="C1260" s="363">
        <v>220</v>
      </c>
      <c r="D1260" s="363">
        <v>0.2</v>
      </c>
      <c r="E1260" s="363">
        <v>0</v>
      </c>
      <c r="F1260" s="363">
        <v>1</v>
      </c>
      <c r="G1260" s="363">
        <v>6.3</v>
      </c>
      <c r="H1260" s="363">
        <v>1.8000000000000002E-2</v>
      </c>
      <c r="I1260" s="363">
        <v>1.8000000000000002E-2</v>
      </c>
      <c r="J1260" s="363">
        <v>1.8000000000000002E-2</v>
      </c>
      <c r="K1260" s="363">
        <v>1.8</v>
      </c>
      <c r="L1260" s="363">
        <v>2.8</v>
      </c>
      <c r="M1260" s="363" t="s">
        <v>444</v>
      </c>
      <c r="N1260" s="363">
        <v>7.3</v>
      </c>
      <c r="O1260" s="363">
        <v>4.3</v>
      </c>
      <c r="P1260" s="363">
        <v>1.8</v>
      </c>
      <c r="Q1260" s="363" t="s">
        <v>445</v>
      </c>
      <c r="R1260" s="363">
        <v>-55</v>
      </c>
      <c r="S1260" s="363">
        <v>125</v>
      </c>
      <c r="T1260" s="363">
        <v>1</v>
      </c>
      <c r="U1260" s="363">
        <v>0</v>
      </c>
      <c r="V1260" s="311">
        <v>0</v>
      </c>
      <c r="W1260" s="311">
        <v>0</v>
      </c>
      <c r="X1260" s="363"/>
      <c r="Y1260" s="363"/>
      <c r="Z1260" s="363"/>
      <c r="AA1260" s="364">
        <v>2</v>
      </c>
    </row>
    <row r="1261" spans="1:27" ht="12.75" customHeight="1">
      <c r="A1261" s="363" t="s">
        <v>7013</v>
      </c>
      <c r="B1261" s="363" t="s">
        <v>5684</v>
      </c>
      <c r="C1261" s="363">
        <v>220</v>
      </c>
      <c r="D1261" s="363">
        <v>0.2</v>
      </c>
      <c r="E1261" s="363">
        <v>0</v>
      </c>
      <c r="F1261" s="363">
        <v>1</v>
      </c>
      <c r="G1261" s="363">
        <v>6.3</v>
      </c>
      <c r="H1261" s="363">
        <v>2.5000000000000001E-2</v>
      </c>
      <c r="I1261" s="363">
        <v>2.5000000000000001E-2</v>
      </c>
      <c r="J1261" s="363">
        <v>2.5000000000000001E-2</v>
      </c>
      <c r="K1261" s="363">
        <v>1.8</v>
      </c>
      <c r="L1261" s="363">
        <v>2.4</v>
      </c>
      <c r="M1261" s="363" t="s">
        <v>444</v>
      </c>
      <c r="N1261" s="363">
        <v>7.3</v>
      </c>
      <c r="O1261" s="363">
        <v>4.3</v>
      </c>
      <c r="P1261" s="363">
        <v>1.8</v>
      </c>
      <c r="Q1261" s="363" t="s">
        <v>445</v>
      </c>
      <c r="R1261" s="363">
        <v>-55</v>
      </c>
      <c r="S1261" s="363">
        <v>125</v>
      </c>
      <c r="T1261" s="363">
        <v>1</v>
      </c>
      <c r="U1261" s="363">
        <v>0</v>
      </c>
      <c r="V1261" s="311">
        <v>0</v>
      </c>
      <c r="W1261" s="311">
        <v>0</v>
      </c>
      <c r="X1261" s="363"/>
      <c r="Y1261" s="363"/>
      <c r="Z1261" s="363"/>
      <c r="AA1261" s="364">
        <v>2</v>
      </c>
    </row>
    <row r="1262" spans="1:27" ht="12.75" customHeight="1">
      <c r="A1262" s="363" t="s">
        <v>7013</v>
      </c>
      <c r="B1262" s="363" t="s">
        <v>5685</v>
      </c>
      <c r="C1262" s="363">
        <v>330</v>
      </c>
      <c r="D1262" s="363">
        <v>0.2</v>
      </c>
      <c r="E1262" s="363">
        <v>0</v>
      </c>
      <c r="F1262" s="363">
        <v>1</v>
      </c>
      <c r="G1262" s="363">
        <v>6.3</v>
      </c>
      <c r="H1262" s="363">
        <v>1.4999999999999999E-2</v>
      </c>
      <c r="I1262" s="363">
        <v>1.4999999999999999E-2</v>
      </c>
      <c r="J1262" s="363">
        <v>1.4999999999999999E-2</v>
      </c>
      <c r="K1262" s="363">
        <v>2.2999999999999998</v>
      </c>
      <c r="L1262" s="363">
        <v>3.1</v>
      </c>
      <c r="M1262" s="363" t="s">
        <v>490</v>
      </c>
      <c r="N1262" s="363">
        <v>7.3</v>
      </c>
      <c r="O1262" s="363">
        <v>4.3</v>
      </c>
      <c r="P1262" s="363">
        <v>2.8</v>
      </c>
      <c r="Q1262" s="363" t="s">
        <v>445</v>
      </c>
      <c r="R1262" s="363">
        <v>-55</v>
      </c>
      <c r="S1262" s="363">
        <v>125</v>
      </c>
      <c r="T1262" s="363">
        <v>1</v>
      </c>
      <c r="U1262" s="363">
        <v>0</v>
      </c>
      <c r="V1262" s="311">
        <v>0</v>
      </c>
      <c r="W1262" s="311">
        <v>0</v>
      </c>
      <c r="X1262" s="363"/>
      <c r="Y1262" s="363"/>
      <c r="Z1262" s="363"/>
      <c r="AA1262" s="364">
        <v>2</v>
      </c>
    </row>
    <row r="1263" spans="1:27" ht="12.75" customHeight="1">
      <c r="A1263" s="363" t="s">
        <v>7013</v>
      </c>
      <c r="B1263" s="363" t="s">
        <v>5686</v>
      </c>
      <c r="C1263" s="363">
        <v>330</v>
      </c>
      <c r="D1263" s="363">
        <v>0.2</v>
      </c>
      <c r="E1263" s="363">
        <v>0</v>
      </c>
      <c r="F1263" s="363">
        <v>1</v>
      </c>
      <c r="G1263" s="363">
        <v>6.3</v>
      </c>
      <c r="H1263" s="363">
        <v>1.8000000000000002E-2</v>
      </c>
      <c r="I1263" s="363">
        <v>1.8000000000000002E-2</v>
      </c>
      <c r="J1263" s="363">
        <v>1.8000000000000002E-2</v>
      </c>
      <c r="K1263" s="363">
        <v>2.2999999999999998</v>
      </c>
      <c r="L1263" s="363">
        <v>2.8</v>
      </c>
      <c r="M1263" s="363" t="s">
        <v>490</v>
      </c>
      <c r="N1263" s="363">
        <v>7.3</v>
      </c>
      <c r="O1263" s="363">
        <v>4.3</v>
      </c>
      <c r="P1263" s="363">
        <v>2.8</v>
      </c>
      <c r="Q1263" s="363" t="s">
        <v>445</v>
      </c>
      <c r="R1263" s="363">
        <v>-55</v>
      </c>
      <c r="S1263" s="363">
        <v>125</v>
      </c>
      <c r="T1263" s="363">
        <v>1</v>
      </c>
      <c r="U1263" s="363">
        <v>0</v>
      </c>
      <c r="V1263" s="311">
        <v>0</v>
      </c>
      <c r="W1263" s="311">
        <v>0</v>
      </c>
      <c r="X1263" s="363"/>
      <c r="Y1263" s="363"/>
      <c r="Z1263" s="363"/>
      <c r="AA1263" s="364">
        <v>2</v>
      </c>
    </row>
    <row r="1264" spans="1:27" ht="12.75" customHeight="1">
      <c r="A1264" s="363" t="s">
        <v>7013</v>
      </c>
      <c r="B1264" s="363" t="s">
        <v>5687</v>
      </c>
      <c r="C1264" s="363">
        <v>330</v>
      </c>
      <c r="D1264" s="363">
        <v>0.2</v>
      </c>
      <c r="E1264" s="363">
        <v>0</v>
      </c>
      <c r="F1264" s="363">
        <v>1</v>
      </c>
      <c r="G1264" s="363">
        <v>6.3</v>
      </c>
      <c r="H1264" s="363">
        <v>2.5000000000000001E-2</v>
      </c>
      <c r="I1264" s="363">
        <v>2.5000000000000001E-2</v>
      </c>
      <c r="J1264" s="363">
        <v>2.5000000000000001E-2</v>
      </c>
      <c r="K1264" s="363">
        <v>2.2999999999999998</v>
      </c>
      <c r="L1264" s="363">
        <v>2.4</v>
      </c>
      <c r="M1264" s="363" t="s">
        <v>490</v>
      </c>
      <c r="N1264" s="363">
        <v>7.3</v>
      </c>
      <c r="O1264" s="363">
        <v>4.3</v>
      </c>
      <c r="P1264" s="363">
        <v>2.8</v>
      </c>
      <c r="Q1264" s="363" t="s">
        <v>445</v>
      </c>
      <c r="R1264" s="363">
        <v>-55</v>
      </c>
      <c r="S1264" s="363">
        <v>125</v>
      </c>
      <c r="T1264" s="363">
        <v>1</v>
      </c>
      <c r="U1264" s="363">
        <v>0</v>
      </c>
      <c r="V1264" s="311">
        <v>0</v>
      </c>
      <c r="W1264" s="311">
        <v>0</v>
      </c>
      <c r="X1264" s="363"/>
      <c r="Y1264" s="363"/>
      <c r="Z1264" s="363"/>
      <c r="AA1264" s="364">
        <v>2</v>
      </c>
    </row>
    <row r="1265" spans="1:27" ht="12.75" customHeight="1">
      <c r="A1265" s="363" t="s">
        <v>7013</v>
      </c>
      <c r="B1265" s="363" t="s">
        <v>5688</v>
      </c>
      <c r="C1265" s="363">
        <v>470</v>
      </c>
      <c r="D1265" s="363">
        <v>0.2</v>
      </c>
      <c r="E1265" s="363">
        <v>0</v>
      </c>
      <c r="F1265" s="363">
        <v>1</v>
      </c>
      <c r="G1265" s="363">
        <v>6.3</v>
      </c>
      <c r="H1265" s="363">
        <v>1.8000000000000002E-2</v>
      </c>
      <c r="I1265" s="363">
        <v>1.8000000000000002E-2</v>
      </c>
      <c r="J1265" s="363">
        <v>1.8000000000000002E-2</v>
      </c>
      <c r="K1265" s="363">
        <v>2.6</v>
      </c>
      <c r="L1265" s="363">
        <v>3.5</v>
      </c>
      <c r="M1265" s="363" t="s">
        <v>562</v>
      </c>
      <c r="N1265" s="363">
        <v>7.3</v>
      </c>
      <c r="O1265" s="363">
        <v>4.3</v>
      </c>
      <c r="P1265" s="363">
        <v>3.8</v>
      </c>
      <c r="Q1265" s="363" t="s">
        <v>445</v>
      </c>
      <c r="R1265" s="363">
        <v>-55</v>
      </c>
      <c r="S1265" s="363">
        <v>125</v>
      </c>
      <c r="T1265" s="363">
        <v>1</v>
      </c>
      <c r="U1265" s="363">
        <v>0</v>
      </c>
      <c r="V1265" s="311">
        <v>0</v>
      </c>
      <c r="W1265" s="311">
        <v>0</v>
      </c>
      <c r="X1265" s="363"/>
      <c r="Y1265" s="363"/>
      <c r="Z1265" s="363"/>
      <c r="AA1265" s="364">
        <v>2</v>
      </c>
    </row>
    <row r="1266" spans="1:27" ht="12.75" customHeight="1">
      <c r="A1266" s="363" t="s">
        <v>7013</v>
      </c>
      <c r="B1266" s="363" t="s">
        <v>5689</v>
      </c>
      <c r="C1266" s="363">
        <v>470</v>
      </c>
      <c r="D1266" s="363">
        <v>0.2</v>
      </c>
      <c r="E1266" s="363">
        <v>0</v>
      </c>
      <c r="F1266" s="363">
        <v>1</v>
      </c>
      <c r="G1266" s="363">
        <v>6.3</v>
      </c>
      <c r="H1266" s="363">
        <v>2.5000000000000001E-2</v>
      </c>
      <c r="I1266" s="363">
        <v>2.5000000000000001E-2</v>
      </c>
      <c r="J1266" s="363">
        <v>2.5000000000000001E-2</v>
      </c>
      <c r="K1266" s="363">
        <v>2.6</v>
      </c>
      <c r="L1266" s="363">
        <v>3</v>
      </c>
      <c r="M1266" s="363" t="s">
        <v>562</v>
      </c>
      <c r="N1266" s="363">
        <v>7.3</v>
      </c>
      <c r="O1266" s="363">
        <v>4.3</v>
      </c>
      <c r="P1266" s="363">
        <v>3.8</v>
      </c>
      <c r="Q1266" s="363" t="s">
        <v>445</v>
      </c>
      <c r="R1266" s="363">
        <v>-55</v>
      </c>
      <c r="S1266" s="363">
        <v>125</v>
      </c>
      <c r="T1266" s="363">
        <v>1</v>
      </c>
      <c r="U1266" s="363">
        <v>0</v>
      </c>
      <c r="V1266" s="311">
        <v>0</v>
      </c>
      <c r="W1266" s="311">
        <v>0</v>
      </c>
      <c r="X1266" s="363"/>
      <c r="Y1266" s="363"/>
      <c r="Z1266" s="363"/>
      <c r="AA1266" s="364">
        <v>2</v>
      </c>
    </row>
    <row r="1267" spans="1:27" ht="12.75" customHeight="1">
      <c r="A1267" s="363" t="s">
        <v>7013</v>
      </c>
      <c r="B1267" s="363" t="s">
        <v>5690</v>
      </c>
      <c r="C1267" s="363">
        <v>680</v>
      </c>
      <c r="D1267" s="363">
        <v>0.2</v>
      </c>
      <c r="E1267" s="363">
        <v>0</v>
      </c>
      <c r="F1267" s="363">
        <v>1</v>
      </c>
      <c r="G1267" s="363">
        <v>6.3</v>
      </c>
      <c r="H1267" s="363">
        <v>1.8000000000000002E-2</v>
      </c>
      <c r="I1267" s="363">
        <v>1.8000000000000002E-2</v>
      </c>
      <c r="J1267" s="363">
        <v>1.8000000000000002E-2</v>
      </c>
      <c r="K1267" s="363">
        <v>2.6</v>
      </c>
      <c r="L1267" s="363">
        <v>3.5</v>
      </c>
      <c r="M1267" s="363" t="s">
        <v>562</v>
      </c>
      <c r="N1267" s="363">
        <v>7.3</v>
      </c>
      <c r="O1267" s="363">
        <v>4.3</v>
      </c>
      <c r="P1267" s="363">
        <v>3.8</v>
      </c>
      <c r="Q1267" s="363" t="s">
        <v>445</v>
      </c>
      <c r="R1267" s="363">
        <v>-55</v>
      </c>
      <c r="S1267" s="363">
        <v>125</v>
      </c>
      <c r="T1267" s="363">
        <v>1</v>
      </c>
      <c r="U1267" s="363">
        <v>0</v>
      </c>
      <c r="V1267" s="311">
        <v>0</v>
      </c>
      <c r="W1267" s="311">
        <v>0</v>
      </c>
      <c r="X1267" s="363"/>
      <c r="Y1267" s="363"/>
      <c r="Z1267" s="363"/>
      <c r="AA1267" s="364">
        <v>2</v>
      </c>
    </row>
    <row r="1268" spans="1:27" ht="12.75" customHeight="1">
      <c r="A1268" s="363" t="s">
        <v>7013</v>
      </c>
      <c r="B1268" s="363" t="s">
        <v>5691</v>
      </c>
      <c r="C1268" s="363">
        <v>680</v>
      </c>
      <c r="D1268" s="363">
        <v>0.2</v>
      </c>
      <c r="E1268" s="363">
        <v>0</v>
      </c>
      <c r="F1268" s="363">
        <v>1</v>
      </c>
      <c r="G1268" s="363">
        <v>6.3</v>
      </c>
      <c r="H1268" s="363">
        <v>2.5000000000000001E-2</v>
      </c>
      <c r="I1268" s="363">
        <v>2.5000000000000001E-2</v>
      </c>
      <c r="J1268" s="363">
        <v>2.5000000000000001E-2</v>
      </c>
      <c r="K1268" s="363">
        <v>2.6</v>
      </c>
      <c r="L1268" s="363">
        <v>3</v>
      </c>
      <c r="M1268" s="363" t="s">
        <v>562</v>
      </c>
      <c r="N1268" s="363">
        <v>7.3</v>
      </c>
      <c r="O1268" s="363">
        <v>4.3</v>
      </c>
      <c r="P1268" s="363">
        <v>3.8</v>
      </c>
      <c r="Q1268" s="363" t="s">
        <v>445</v>
      </c>
      <c r="R1268" s="363">
        <v>-55</v>
      </c>
      <c r="S1268" s="363">
        <v>125</v>
      </c>
      <c r="T1268" s="363">
        <v>1</v>
      </c>
      <c r="U1268" s="363">
        <v>0</v>
      </c>
      <c r="V1268" s="311">
        <v>0</v>
      </c>
      <c r="W1268" s="311">
        <v>0</v>
      </c>
      <c r="X1268" s="363"/>
      <c r="Y1268" s="363"/>
      <c r="Z1268" s="363"/>
      <c r="AA1268" s="364">
        <v>2</v>
      </c>
    </row>
    <row r="1269" spans="1:27" ht="12.75" customHeight="1">
      <c r="A1269" s="363" t="s">
        <v>7013</v>
      </c>
      <c r="B1269" s="363" t="s">
        <v>5692</v>
      </c>
      <c r="C1269" s="363">
        <v>220</v>
      </c>
      <c r="D1269" s="363">
        <v>0.2</v>
      </c>
      <c r="E1269" s="363">
        <v>0</v>
      </c>
      <c r="F1269" s="363">
        <v>1</v>
      </c>
      <c r="G1269" s="363">
        <v>10</v>
      </c>
      <c r="H1269" s="363">
        <v>1.8000000000000002E-2</v>
      </c>
      <c r="I1269" s="363">
        <v>1.8000000000000002E-2</v>
      </c>
      <c r="J1269" s="363">
        <v>1.8000000000000002E-2</v>
      </c>
      <c r="K1269" s="363">
        <v>2.2999999999999998</v>
      </c>
      <c r="L1269" s="363">
        <v>2.8</v>
      </c>
      <c r="M1269" s="363" t="s">
        <v>490</v>
      </c>
      <c r="N1269" s="363">
        <v>7.3</v>
      </c>
      <c r="O1269" s="363">
        <v>4.3</v>
      </c>
      <c r="P1269" s="363">
        <v>2.8</v>
      </c>
      <c r="Q1269" s="363" t="s">
        <v>445</v>
      </c>
      <c r="R1269" s="363">
        <v>-55</v>
      </c>
      <c r="S1269" s="363">
        <v>125</v>
      </c>
      <c r="T1269" s="363">
        <v>1</v>
      </c>
      <c r="U1269" s="363">
        <v>0</v>
      </c>
      <c r="V1269" s="311">
        <v>0</v>
      </c>
      <c r="W1269" s="311">
        <v>0</v>
      </c>
      <c r="X1269" s="363"/>
      <c r="Y1269" s="363"/>
      <c r="Z1269" s="363"/>
      <c r="AA1269" s="364">
        <v>2</v>
      </c>
    </row>
    <row r="1270" spans="1:27" ht="12.75" customHeight="1">
      <c r="A1270" s="363" t="s">
        <v>7013</v>
      </c>
      <c r="B1270" s="363" t="s">
        <v>5693</v>
      </c>
      <c r="C1270" s="363">
        <v>220</v>
      </c>
      <c r="D1270" s="363">
        <v>0.2</v>
      </c>
      <c r="E1270" s="363">
        <v>0</v>
      </c>
      <c r="F1270" s="363">
        <v>1</v>
      </c>
      <c r="G1270" s="363">
        <v>10</v>
      </c>
      <c r="H1270" s="363">
        <v>2.5000000000000001E-2</v>
      </c>
      <c r="I1270" s="363">
        <v>2.5000000000000001E-2</v>
      </c>
      <c r="J1270" s="363">
        <v>2.5000000000000001E-2</v>
      </c>
      <c r="K1270" s="363">
        <v>2.2999999999999998</v>
      </c>
      <c r="L1270" s="363">
        <v>2.4</v>
      </c>
      <c r="M1270" s="363" t="s">
        <v>490</v>
      </c>
      <c r="N1270" s="363">
        <v>7.3</v>
      </c>
      <c r="O1270" s="363">
        <v>4.3</v>
      </c>
      <c r="P1270" s="363">
        <v>2.8</v>
      </c>
      <c r="Q1270" s="363" t="s">
        <v>445</v>
      </c>
      <c r="R1270" s="363">
        <v>-55</v>
      </c>
      <c r="S1270" s="363">
        <v>125</v>
      </c>
      <c r="T1270" s="363">
        <v>1</v>
      </c>
      <c r="U1270" s="363">
        <v>0</v>
      </c>
      <c r="V1270" s="311">
        <v>0</v>
      </c>
      <c r="W1270" s="311">
        <v>0</v>
      </c>
      <c r="X1270" s="363"/>
      <c r="Y1270" s="363"/>
      <c r="Z1270" s="363"/>
      <c r="AA1270" s="364">
        <v>2</v>
      </c>
    </row>
    <row r="1271" spans="1:27" ht="12.75" customHeight="1">
      <c r="A1271" s="363" t="s">
        <v>7013</v>
      </c>
      <c r="B1271" s="363" t="s">
        <v>5694</v>
      </c>
      <c r="C1271" s="363">
        <v>330</v>
      </c>
      <c r="D1271" s="363">
        <v>0.2</v>
      </c>
      <c r="E1271" s="363">
        <v>0</v>
      </c>
      <c r="F1271" s="363">
        <v>1</v>
      </c>
      <c r="G1271" s="363">
        <v>10</v>
      </c>
      <c r="H1271" s="363">
        <v>2.5000000000000001E-2</v>
      </c>
      <c r="I1271" s="363">
        <v>2.5000000000000001E-2</v>
      </c>
      <c r="J1271" s="363">
        <v>2.5000000000000001E-2</v>
      </c>
      <c r="K1271" s="363">
        <v>2.6</v>
      </c>
      <c r="L1271" s="363">
        <v>3</v>
      </c>
      <c r="M1271" s="363" t="s">
        <v>562</v>
      </c>
      <c r="N1271" s="363">
        <v>7.3</v>
      </c>
      <c r="O1271" s="363">
        <v>4.3</v>
      </c>
      <c r="P1271" s="363">
        <v>3.8</v>
      </c>
      <c r="Q1271" s="363" t="s">
        <v>445</v>
      </c>
      <c r="R1271" s="363">
        <v>-55</v>
      </c>
      <c r="S1271" s="363">
        <v>125</v>
      </c>
      <c r="T1271" s="363">
        <v>1</v>
      </c>
      <c r="U1271" s="363">
        <v>0</v>
      </c>
      <c r="V1271" s="311">
        <v>0</v>
      </c>
      <c r="W1271" s="311">
        <v>0</v>
      </c>
      <c r="X1271" s="363"/>
      <c r="Y1271" s="363"/>
      <c r="Z1271" s="363"/>
      <c r="AA1271" s="364">
        <v>2</v>
      </c>
    </row>
    <row r="1272" spans="1:27" ht="12.75" customHeight="1">
      <c r="A1272" s="363" t="s">
        <v>7013</v>
      </c>
      <c r="B1272" s="363" t="s">
        <v>5695</v>
      </c>
      <c r="C1272" s="363">
        <v>680</v>
      </c>
      <c r="D1272" s="363">
        <v>0.2</v>
      </c>
      <c r="E1272" s="363">
        <v>0</v>
      </c>
      <c r="F1272" s="363">
        <v>1</v>
      </c>
      <c r="G1272" s="363">
        <v>2.5</v>
      </c>
      <c r="H1272" s="363">
        <v>6.0000000000000001E-3</v>
      </c>
      <c r="I1272" s="363">
        <v>6.0000000000000001E-3</v>
      </c>
      <c r="J1272" s="363">
        <v>6.0000000000000001E-3</v>
      </c>
      <c r="K1272" s="363">
        <v>2</v>
      </c>
      <c r="L1272" s="363">
        <v>4.4000000000000004</v>
      </c>
      <c r="M1272" s="363" t="s">
        <v>490</v>
      </c>
      <c r="N1272" s="363">
        <v>7.3</v>
      </c>
      <c r="O1272" s="363">
        <v>4.3</v>
      </c>
      <c r="P1272" s="363">
        <v>2.8</v>
      </c>
      <c r="Q1272" s="363" t="s">
        <v>445</v>
      </c>
      <c r="R1272" s="363">
        <v>-55</v>
      </c>
      <c r="S1272" s="363">
        <v>125</v>
      </c>
      <c r="T1272" s="363">
        <v>1</v>
      </c>
      <c r="U1272" s="363">
        <v>0</v>
      </c>
      <c r="V1272" s="311">
        <v>0</v>
      </c>
      <c r="W1272" s="311">
        <v>0</v>
      </c>
      <c r="X1272" s="363"/>
      <c r="Y1272" s="363"/>
      <c r="Z1272" s="363"/>
      <c r="AA1272" s="364">
        <v>2</v>
      </c>
    </row>
    <row r="1273" spans="1:27" ht="12.75" customHeight="1">
      <c r="A1273" s="363" t="s">
        <v>7013</v>
      </c>
      <c r="B1273" s="363" t="s">
        <v>5696</v>
      </c>
      <c r="C1273" s="363">
        <v>680</v>
      </c>
      <c r="D1273" s="363">
        <v>0.2</v>
      </c>
      <c r="E1273" s="363">
        <v>0</v>
      </c>
      <c r="F1273" s="363">
        <v>1</v>
      </c>
      <c r="G1273" s="363">
        <v>2.5</v>
      </c>
      <c r="H1273" s="363">
        <v>7.0000000000000001E-3</v>
      </c>
      <c r="I1273" s="363">
        <v>7.0000000000000001E-3</v>
      </c>
      <c r="J1273" s="363">
        <v>7.0000000000000001E-3</v>
      </c>
      <c r="K1273" s="363">
        <v>2</v>
      </c>
      <c r="L1273" s="363">
        <v>4.4000000000000004</v>
      </c>
      <c r="M1273" s="363" t="s">
        <v>490</v>
      </c>
      <c r="N1273" s="363">
        <v>7.3</v>
      </c>
      <c r="O1273" s="363">
        <v>4.3</v>
      </c>
      <c r="P1273" s="363">
        <v>2.8</v>
      </c>
      <c r="Q1273" s="363" t="s">
        <v>445</v>
      </c>
      <c r="R1273" s="363">
        <v>-55</v>
      </c>
      <c r="S1273" s="363">
        <v>125</v>
      </c>
      <c r="T1273" s="363">
        <v>1</v>
      </c>
      <c r="U1273" s="363">
        <v>0</v>
      </c>
      <c r="V1273" s="311">
        <v>0</v>
      </c>
      <c r="W1273" s="311">
        <v>0</v>
      </c>
      <c r="X1273" s="363"/>
      <c r="Y1273" s="363"/>
      <c r="Z1273" s="363"/>
      <c r="AA1273" s="364">
        <v>2</v>
      </c>
    </row>
    <row r="1274" spans="1:27" ht="12.75" customHeight="1">
      <c r="A1274" s="363" t="s">
        <v>7013</v>
      </c>
      <c r="B1274" s="363" t="s">
        <v>5697</v>
      </c>
      <c r="C1274" s="363">
        <v>680</v>
      </c>
      <c r="D1274" s="363">
        <v>0.2</v>
      </c>
      <c r="E1274" s="363">
        <v>0</v>
      </c>
      <c r="F1274" s="363">
        <v>1</v>
      </c>
      <c r="G1274" s="363">
        <v>2.5</v>
      </c>
      <c r="H1274" s="363">
        <v>0.01</v>
      </c>
      <c r="I1274" s="363">
        <v>0.01</v>
      </c>
      <c r="J1274" s="363">
        <v>0.01</v>
      </c>
      <c r="K1274" s="363">
        <v>2</v>
      </c>
      <c r="L1274" s="363">
        <v>4.4000000000000004</v>
      </c>
      <c r="M1274" s="363" t="s">
        <v>490</v>
      </c>
      <c r="N1274" s="363">
        <v>7.3</v>
      </c>
      <c r="O1274" s="363">
        <v>4.3</v>
      </c>
      <c r="P1274" s="363">
        <v>2.8</v>
      </c>
      <c r="Q1274" s="363" t="s">
        <v>445</v>
      </c>
      <c r="R1274" s="363">
        <v>-55</v>
      </c>
      <c r="S1274" s="363">
        <v>125</v>
      </c>
      <c r="T1274" s="363">
        <v>1</v>
      </c>
      <c r="U1274" s="363">
        <v>0</v>
      </c>
      <c r="V1274" s="311">
        <v>0</v>
      </c>
      <c r="W1274" s="311">
        <v>0</v>
      </c>
      <c r="X1274" s="363"/>
      <c r="Y1274" s="363"/>
      <c r="Z1274" s="363"/>
      <c r="AA1274" s="364">
        <v>2</v>
      </c>
    </row>
    <row r="1275" spans="1:27" ht="12.75" customHeight="1">
      <c r="A1275" s="363" t="s">
        <v>7013</v>
      </c>
      <c r="B1275" s="363" t="s">
        <v>5698</v>
      </c>
      <c r="C1275" s="363">
        <v>680</v>
      </c>
      <c r="D1275" s="363">
        <v>0.2</v>
      </c>
      <c r="E1275" s="363">
        <v>0</v>
      </c>
      <c r="F1275" s="363">
        <v>1</v>
      </c>
      <c r="G1275" s="363">
        <v>2.5</v>
      </c>
      <c r="H1275" s="363">
        <v>5.0000000000000001E-3</v>
      </c>
      <c r="I1275" s="363">
        <v>5.0000000000000001E-3</v>
      </c>
      <c r="J1275" s="363">
        <v>5.0000000000000001E-3</v>
      </c>
      <c r="K1275" s="363">
        <v>2.5</v>
      </c>
      <c r="L1275" s="363">
        <v>6.1</v>
      </c>
      <c r="M1275" s="363" t="s">
        <v>562</v>
      </c>
      <c r="N1275" s="363">
        <v>7.3</v>
      </c>
      <c r="O1275" s="363">
        <v>4.3</v>
      </c>
      <c r="P1275" s="363">
        <v>3.8</v>
      </c>
      <c r="Q1275" s="363" t="s">
        <v>445</v>
      </c>
      <c r="R1275" s="363">
        <v>-55</v>
      </c>
      <c r="S1275" s="363">
        <v>125</v>
      </c>
      <c r="T1275" s="363">
        <v>1</v>
      </c>
      <c r="U1275" s="363">
        <v>0</v>
      </c>
      <c r="V1275" s="311">
        <v>0</v>
      </c>
      <c r="W1275" s="311">
        <v>0</v>
      </c>
      <c r="X1275" s="363"/>
      <c r="Y1275" s="363"/>
      <c r="Z1275" s="363"/>
      <c r="AA1275" s="364">
        <v>2</v>
      </c>
    </row>
    <row r="1276" spans="1:27" ht="12.75" customHeight="1">
      <c r="A1276" s="363" t="s">
        <v>7013</v>
      </c>
      <c r="B1276" s="363" t="s">
        <v>5699</v>
      </c>
      <c r="C1276" s="363">
        <v>1000</v>
      </c>
      <c r="D1276" s="363">
        <v>0.2</v>
      </c>
      <c r="E1276" s="363">
        <v>0</v>
      </c>
      <c r="F1276" s="363">
        <v>1</v>
      </c>
      <c r="G1276" s="363">
        <v>2.5</v>
      </c>
      <c r="H1276" s="363">
        <v>5.0000000000000001E-3</v>
      </c>
      <c r="I1276" s="363">
        <v>5.0000000000000001E-3</v>
      </c>
      <c r="J1276" s="363">
        <v>5.0000000000000001E-3</v>
      </c>
      <c r="K1276" s="363">
        <v>2.5</v>
      </c>
      <c r="L1276" s="363">
        <v>6.1</v>
      </c>
      <c r="M1276" s="363" t="s">
        <v>562</v>
      </c>
      <c r="N1276" s="363">
        <v>7.3</v>
      </c>
      <c r="O1276" s="363">
        <v>4.3</v>
      </c>
      <c r="P1276" s="363">
        <v>3.8</v>
      </c>
      <c r="Q1276" s="363" t="s">
        <v>445</v>
      </c>
      <c r="R1276" s="363">
        <v>-55</v>
      </c>
      <c r="S1276" s="363">
        <v>125</v>
      </c>
      <c r="T1276" s="363">
        <v>1</v>
      </c>
      <c r="U1276" s="363">
        <v>0</v>
      </c>
      <c r="V1276" s="311">
        <v>0</v>
      </c>
      <c r="W1276" s="311">
        <v>0</v>
      </c>
      <c r="X1276" s="363"/>
      <c r="Y1276" s="363"/>
      <c r="Z1276" s="363"/>
      <c r="AA1276" s="364">
        <v>2</v>
      </c>
    </row>
    <row r="1277" spans="1:27" ht="12.75" customHeight="1">
      <c r="A1277" s="363" t="s">
        <v>7013</v>
      </c>
      <c r="B1277" s="363" t="s">
        <v>5700</v>
      </c>
      <c r="C1277" s="363">
        <v>1000</v>
      </c>
      <c r="D1277" s="363">
        <v>0.2</v>
      </c>
      <c r="E1277" s="363">
        <v>0</v>
      </c>
      <c r="F1277" s="363">
        <v>1</v>
      </c>
      <c r="G1277" s="363">
        <v>2.5</v>
      </c>
      <c r="H1277" s="363">
        <v>6.0000000000000001E-3</v>
      </c>
      <c r="I1277" s="363">
        <v>6.0000000000000001E-3</v>
      </c>
      <c r="J1277" s="363">
        <v>6.0000000000000001E-3</v>
      </c>
      <c r="K1277" s="363">
        <v>2.5</v>
      </c>
      <c r="L1277" s="363">
        <v>5.6</v>
      </c>
      <c r="M1277" s="363" t="s">
        <v>562</v>
      </c>
      <c r="N1277" s="363">
        <v>7.3</v>
      </c>
      <c r="O1277" s="363">
        <v>4.3</v>
      </c>
      <c r="P1277" s="363">
        <v>3.8</v>
      </c>
      <c r="Q1277" s="363" t="s">
        <v>445</v>
      </c>
      <c r="R1277" s="363">
        <v>-55</v>
      </c>
      <c r="S1277" s="363">
        <v>125</v>
      </c>
      <c r="T1277" s="363">
        <v>1</v>
      </c>
      <c r="U1277" s="363">
        <v>0</v>
      </c>
      <c r="V1277" s="311">
        <v>0</v>
      </c>
      <c r="W1277" s="311">
        <v>0</v>
      </c>
      <c r="X1277" s="363"/>
      <c r="Y1277" s="363"/>
      <c r="Z1277" s="363"/>
      <c r="AA1277" s="364">
        <v>2</v>
      </c>
    </row>
    <row r="1278" spans="1:27" ht="12.75" customHeight="1">
      <c r="A1278" s="363" t="s">
        <v>7013</v>
      </c>
      <c r="B1278" s="363" t="s">
        <v>5701</v>
      </c>
      <c r="C1278" s="363">
        <v>330</v>
      </c>
      <c r="D1278" s="363">
        <v>0.2</v>
      </c>
      <c r="E1278" s="363">
        <v>0</v>
      </c>
      <c r="F1278" s="363">
        <v>1</v>
      </c>
      <c r="G1278" s="363">
        <v>4</v>
      </c>
      <c r="H1278" s="363">
        <v>1.2E-2</v>
      </c>
      <c r="I1278" s="363">
        <v>1.2E-2</v>
      </c>
      <c r="J1278" s="363">
        <v>1.2E-2</v>
      </c>
      <c r="K1278" s="363">
        <v>2</v>
      </c>
      <c r="L1278" s="363">
        <v>4</v>
      </c>
      <c r="M1278" s="363" t="s">
        <v>490</v>
      </c>
      <c r="N1278" s="363">
        <v>7.3</v>
      </c>
      <c r="O1278" s="363">
        <v>4.3</v>
      </c>
      <c r="P1278" s="363">
        <v>2.8</v>
      </c>
      <c r="Q1278" s="363" t="s">
        <v>445</v>
      </c>
      <c r="R1278" s="363">
        <v>-55</v>
      </c>
      <c r="S1278" s="363">
        <v>125</v>
      </c>
      <c r="T1278" s="363">
        <v>1</v>
      </c>
      <c r="U1278" s="363">
        <v>0</v>
      </c>
      <c r="V1278" s="311">
        <v>0</v>
      </c>
      <c r="W1278" s="311">
        <v>0</v>
      </c>
      <c r="X1278" s="363"/>
      <c r="Y1278" s="363"/>
      <c r="Z1278" s="363"/>
      <c r="AA1278" s="364">
        <v>2</v>
      </c>
    </row>
    <row r="1279" spans="1:27" ht="12.75" customHeight="1">
      <c r="A1279" s="363" t="s">
        <v>7013</v>
      </c>
      <c r="B1279" s="363" t="s">
        <v>5702</v>
      </c>
      <c r="C1279" s="363">
        <v>470</v>
      </c>
      <c r="D1279" s="363">
        <v>0.2</v>
      </c>
      <c r="E1279" s="363">
        <v>0</v>
      </c>
      <c r="F1279" s="363">
        <v>1</v>
      </c>
      <c r="G1279" s="363">
        <v>4</v>
      </c>
      <c r="H1279" s="363">
        <v>0.01</v>
      </c>
      <c r="I1279" s="363">
        <v>0.01</v>
      </c>
      <c r="J1279" s="363">
        <v>0.01</v>
      </c>
      <c r="K1279" s="363">
        <v>2</v>
      </c>
      <c r="L1279" s="363">
        <v>4.4000000000000004</v>
      </c>
      <c r="M1279" s="363" t="s">
        <v>490</v>
      </c>
      <c r="N1279" s="363">
        <v>7.3</v>
      </c>
      <c r="O1279" s="363">
        <v>4.3</v>
      </c>
      <c r="P1279" s="363">
        <v>2.8</v>
      </c>
      <c r="Q1279" s="363" t="s">
        <v>445</v>
      </c>
      <c r="R1279" s="363">
        <v>-55</v>
      </c>
      <c r="S1279" s="363">
        <v>125</v>
      </c>
      <c r="T1279" s="363">
        <v>1</v>
      </c>
      <c r="U1279" s="363">
        <v>0</v>
      </c>
      <c r="V1279" s="311">
        <v>0</v>
      </c>
      <c r="W1279" s="311">
        <v>0</v>
      </c>
      <c r="X1279" s="363"/>
      <c r="Y1279" s="363"/>
      <c r="Z1279" s="363"/>
      <c r="AA1279" s="364">
        <v>2</v>
      </c>
    </row>
    <row r="1280" spans="1:27" ht="12.75" customHeight="1">
      <c r="A1280" s="363" t="s">
        <v>7013</v>
      </c>
      <c r="B1280" s="363" t="s">
        <v>5703</v>
      </c>
      <c r="C1280" s="363">
        <v>680</v>
      </c>
      <c r="D1280" s="363">
        <v>0.2</v>
      </c>
      <c r="E1280" s="363">
        <v>0</v>
      </c>
      <c r="F1280" s="363">
        <v>1</v>
      </c>
      <c r="G1280" s="363">
        <v>4</v>
      </c>
      <c r="H1280" s="363">
        <v>0.01</v>
      </c>
      <c r="I1280" s="363">
        <v>0.01</v>
      </c>
      <c r="J1280" s="363">
        <v>0.01</v>
      </c>
      <c r="K1280" s="363">
        <v>2.5</v>
      </c>
      <c r="L1280" s="363">
        <v>4.4000000000000004</v>
      </c>
      <c r="M1280" s="363" t="s">
        <v>562</v>
      </c>
      <c r="N1280" s="363">
        <v>7.3</v>
      </c>
      <c r="O1280" s="363">
        <v>4.3</v>
      </c>
      <c r="P1280" s="363">
        <v>3.8</v>
      </c>
      <c r="Q1280" s="363" t="s">
        <v>445</v>
      </c>
      <c r="R1280" s="363">
        <v>-55</v>
      </c>
      <c r="S1280" s="363">
        <v>125</v>
      </c>
      <c r="T1280" s="363">
        <v>1</v>
      </c>
      <c r="U1280" s="363">
        <v>0</v>
      </c>
      <c r="V1280" s="311">
        <v>0</v>
      </c>
      <c r="W1280" s="311">
        <v>0</v>
      </c>
      <c r="X1280" s="363"/>
      <c r="Y1280" s="363"/>
      <c r="Z1280" s="363"/>
      <c r="AA1280" s="364">
        <v>2</v>
      </c>
    </row>
    <row r="1281" spans="1:27" ht="12.75" customHeight="1">
      <c r="A1281" s="363" t="s">
        <v>7013</v>
      </c>
      <c r="B1281" s="363" t="s">
        <v>5704</v>
      </c>
      <c r="C1281" s="363">
        <v>220</v>
      </c>
      <c r="D1281" s="363">
        <v>0.2</v>
      </c>
      <c r="E1281" s="363">
        <v>0</v>
      </c>
      <c r="F1281" s="363">
        <v>1</v>
      </c>
      <c r="G1281" s="363">
        <v>6.3</v>
      </c>
      <c r="H1281" s="363">
        <v>5.0000000000000001E-3</v>
      </c>
      <c r="I1281" s="363">
        <v>5.0000000000000001E-3</v>
      </c>
      <c r="J1281" s="363">
        <v>5.0000000000000001E-3</v>
      </c>
      <c r="K1281" s="363">
        <v>2</v>
      </c>
      <c r="L1281" s="363">
        <v>6.1</v>
      </c>
      <c r="M1281" s="363" t="s">
        <v>490</v>
      </c>
      <c r="N1281" s="363">
        <v>7.3</v>
      </c>
      <c r="O1281" s="363">
        <v>4.3</v>
      </c>
      <c r="P1281" s="363">
        <v>2.8</v>
      </c>
      <c r="Q1281" s="363" t="s">
        <v>445</v>
      </c>
      <c r="R1281" s="363">
        <v>-55</v>
      </c>
      <c r="S1281" s="363">
        <v>125</v>
      </c>
      <c r="T1281" s="363">
        <v>1</v>
      </c>
      <c r="U1281" s="363">
        <v>0</v>
      </c>
      <c r="V1281" s="311">
        <v>0</v>
      </c>
      <c r="W1281" s="311">
        <v>0</v>
      </c>
      <c r="X1281" s="363"/>
      <c r="Y1281" s="363"/>
      <c r="Z1281" s="363"/>
      <c r="AA1281" s="364">
        <v>2</v>
      </c>
    </row>
    <row r="1282" spans="1:27" ht="12.75" customHeight="1">
      <c r="A1282" s="363" t="s">
        <v>7013</v>
      </c>
      <c r="B1282" s="363" t="s">
        <v>5705</v>
      </c>
      <c r="C1282" s="363">
        <v>220</v>
      </c>
      <c r="D1282" s="363">
        <v>0.2</v>
      </c>
      <c r="E1282" s="363">
        <v>0</v>
      </c>
      <c r="F1282" s="363">
        <v>1</v>
      </c>
      <c r="G1282" s="363">
        <v>6.3</v>
      </c>
      <c r="H1282" s="363">
        <v>9.0000000000000011E-3</v>
      </c>
      <c r="I1282" s="363">
        <v>9.0000000000000011E-3</v>
      </c>
      <c r="J1282" s="363">
        <v>9.0000000000000011E-3</v>
      </c>
      <c r="K1282" s="363">
        <v>2</v>
      </c>
      <c r="L1282" s="363">
        <v>4.5999999999999996</v>
      </c>
      <c r="M1282" s="363" t="s">
        <v>490</v>
      </c>
      <c r="N1282" s="363">
        <v>7.3</v>
      </c>
      <c r="O1282" s="363">
        <v>4.3</v>
      </c>
      <c r="P1282" s="363">
        <v>2.8</v>
      </c>
      <c r="Q1282" s="363" t="s">
        <v>445</v>
      </c>
      <c r="R1282" s="363">
        <v>-55</v>
      </c>
      <c r="S1282" s="363">
        <v>125</v>
      </c>
      <c r="T1282" s="363">
        <v>1</v>
      </c>
      <c r="U1282" s="363">
        <v>0</v>
      </c>
      <c r="V1282" s="311">
        <v>0</v>
      </c>
      <c r="W1282" s="311">
        <v>0</v>
      </c>
      <c r="X1282" s="363"/>
      <c r="Y1282" s="363"/>
      <c r="Z1282" s="363"/>
      <c r="AA1282" s="364">
        <v>2</v>
      </c>
    </row>
    <row r="1283" spans="1:27" ht="12.75" customHeight="1">
      <c r="A1283" s="363" t="s">
        <v>7013</v>
      </c>
      <c r="B1283" s="363" t="s">
        <v>5706</v>
      </c>
      <c r="C1283" s="363">
        <v>220</v>
      </c>
      <c r="D1283" s="363">
        <v>0.2</v>
      </c>
      <c r="E1283" s="363">
        <v>0</v>
      </c>
      <c r="F1283" s="363">
        <v>1</v>
      </c>
      <c r="G1283" s="363">
        <v>6.3</v>
      </c>
      <c r="H1283" s="363">
        <v>1.2E-2</v>
      </c>
      <c r="I1283" s="363">
        <v>1.2E-2</v>
      </c>
      <c r="J1283" s="363">
        <v>1.2E-2</v>
      </c>
      <c r="K1283" s="363">
        <v>2</v>
      </c>
      <c r="L1283" s="363">
        <v>4</v>
      </c>
      <c r="M1283" s="363" t="s">
        <v>490</v>
      </c>
      <c r="N1283" s="363">
        <v>7.3</v>
      </c>
      <c r="O1283" s="363">
        <v>4.3</v>
      </c>
      <c r="P1283" s="363">
        <v>2.8</v>
      </c>
      <c r="Q1283" s="363" t="s">
        <v>445</v>
      </c>
      <c r="R1283" s="363">
        <v>-55</v>
      </c>
      <c r="S1283" s="363">
        <v>125</v>
      </c>
      <c r="T1283" s="363">
        <v>1</v>
      </c>
      <c r="U1283" s="363">
        <v>0</v>
      </c>
      <c r="V1283" s="311">
        <v>0</v>
      </c>
      <c r="W1283" s="311">
        <v>0</v>
      </c>
      <c r="X1283" s="363"/>
      <c r="Y1283" s="363"/>
      <c r="Z1283" s="363"/>
      <c r="AA1283" s="364">
        <v>2</v>
      </c>
    </row>
    <row r="1284" spans="1:27" ht="12.75" customHeight="1">
      <c r="A1284" s="363" t="s">
        <v>7013</v>
      </c>
      <c r="B1284" s="363" t="s">
        <v>5707</v>
      </c>
      <c r="C1284" s="363">
        <v>330</v>
      </c>
      <c r="D1284" s="363">
        <v>0.2</v>
      </c>
      <c r="E1284" s="363">
        <v>0</v>
      </c>
      <c r="F1284" s="363">
        <v>1</v>
      </c>
      <c r="G1284" s="363">
        <v>6.3</v>
      </c>
      <c r="H1284" s="363">
        <v>9.0000000000000011E-3</v>
      </c>
      <c r="I1284" s="363">
        <v>9.0000000000000011E-3</v>
      </c>
      <c r="J1284" s="363">
        <v>9.0000000000000011E-3</v>
      </c>
      <c r="K1284" s="363">
        <v>2</v>
      </c>
      <c r="L1284" s="363">
        <v>3.9</v>
      </c>
      <c r="M1284" s="363" t="s">
        <v>490</v>
      </c>
      <c r="N1284" s="363">
        <v>7.3</v>
      </c>
      <c r="O1284" s="363">
        <v>4.3</v>
      </c>
      <c r="P1284" s="363">
        <v>2.8</v>
      </c>
      <c r="Q1284" s="363" t="s">
        <v>445</v>
      </c>
      <c r="R1284" s="363">
        <v>-55</v>
      </c>
      <c r="S1284" s="363">
        <v>125</v>
      </c>
      <c r="T1284" s="363">
        <v>1</v>
      </c>
      <c r="U1284" s="363">
        <v>0</v>
      </c>
      <c r="V1284" s="311">
        <v>0</v>
      </c>
      <c r="W1284" s="311">
        <v>0</v>
      </c>
      <c r="X1284" s="363"/>
      <c r="Y1284" s="363"/>
      <c r="Z1284" s="363"/>
      <c r="AA1284" s="364">
        <v>2</v>
      </c>
    </row>
    <row r="1285" spans="1:27" ht="12.75" customHeight="1">
      <c r="A1285" s="363" t="s">
        <v>7013</v>
      </c>
      <c r="B1285" s="363" t="s">
        <v>5708</v>
      </c>
      <c r="C1285" s="363">
        <v>470</v>
      </c>
      <c r="D1285" s="363">
        <v>0.2</v>
      </c>
      <c r="E1285" s="363">
        <v>0</v>
      </c>
      <c r="F1285" s="363">
        <v>1</v>
      </c>
      <c r="G1285" s="363">
        <v>6.3</v>
      </c>
      <c r="H1285" s="363">
        <v>0.01</v>
      </c>
      <c r="I1285" s="363">
        <v>0.01</v>
      </c>
      <c r="J1285" s="363">
        <v>0.01</v>
      </c>
      <c r="K1285" s="363">
        <v>2.5</v>
      </c>
      <c r="L1285" s="363">
        <v>4.4000000000000004</v>
      </c>
      <c r="M1285" s="363" t="s">
        <v>562</v>
      </c>
      <c r="N1285" s="363">
        <v>7.3</v>
      </c>
      <c r="O1285" s="363">
        <v>4.3</v>
      </c>
      <c r="P1285" s="363">
        <v>3.8</v>
      </c>
      <c r="Q1285" s="363" t="s">
        <v>445</v>
      </c>
      <c r="R1285" s="363">
        <v>-55</v>
      </c>
      <c r="S1285" s="363">
        <v>125</v>
      </c>
      <c r="T1285" s="363">
        <v>1</v>
      </c>
      <c r="U1285" s="363">
        <v>0</v>
      </c>
      <c r="V1285" s="311">
        <v>0</v>
      </c>
      <c r="W1285" s="311">
        <v>0</v>
      </c>
      <c r="X1285" s="363"/>
      <c r="Y1285" s="363"/>
      <c r="Z1285" s="363"/>
      <c r="AA1285" s="364">
        <v>2</v>
      </c>
    </row>
    <row r="1286" spans="1:27" ht="12.75" customHeight="1">
      <c r="A1286" s="363" t="s">
        <v>7013</v>
      </c>
      <c r="B1286" s="363" t="s">
        <v>5709</v>
      </c>
      <c r="C1286" s="363">
        <v>150</v>
      </c>
      <c r="D1286" s="363">
        <v>0.2</v>
      </c>
      <c r="E1286" s="363">
        <v>0</v>
      </c>
      <c r="F1286" s="363">
        <v>1</v>
      </c>
      <c r="G1286" s="363">
        <v>10</v>
      </c>
      <c r="H1286" s="363">
        <v>1.4999999999999999E-2</v>
      </c>
      <c r="I1286" s="363">
        <v>1.4999999999999999E-2</v>
      </c>
      <c r="J1286" s="363">
        <v>1.4999999999999999E-2</v>
      </c>
      <c r="K1286" s="363">
        <v>2</v>
      </c>
      <c r="L1286" s="363">
        <v>3.6</v>
      </c>
      <c r="M1286" s="363" t="s">
        <v>490</v>
      </c>
      <c r="N1286" s="363">
        <v>7.3</v>
      </c>
      <c r="O1286" s="363">
        <v>4.3</v>
      </c>
      <c r="P1286" s="363">
        <v>2.8</v>
      </c>
      <c r="Q1286" s="363" t="s">
        <v>445</v>
      </c>
      <c r="R1286" s="363">
        <v>-55</v>
      </c>
      <c r="S1286" s="363">
        <v>125</v>
      </c>
      <c r="T1286" s="363">
        <v>1</v>
      </c>
      <c r="U1286" s="363">
        <v>0</v>
      </c>
      <c r="V1286" s="311">
        <v>0</v>
      </c>
      <c r="W1286" s="311">
        <v>0</v>
      </c>
      <c r="X1286" s="363"/>
      <c r="Y1286" s="363"/>
      <c r="Z1286" s="363"/>
      <c r="AA1286" s="364">
        <v>2</v>
      </c>
    </row>
    <row r="1287" spans="1:27" ht="12.75" customHeight="1">
      <c r="A1287" s="363" t="s">
        <v>5089</v>
      </c>
      <c r="B1287" s="363" t="s">
        <v>5710</v>
      </c>
      <c r="C1287" s="363">
        <v>10</v>
      </c>
      <c r="D1287" s="363">
        <v>0.2</v>
      </c>
      <c r="E1287" s="363">
        <v>0</v>
      </c>
      <c r="F1287" s="363">
        <v>1</v>
      </c>
      <c r="G1287" s="363">
        <v>20</v>
      </c>
      <c r="H1287" s="363">
        <v>1.0922142316123901E-2</v>
      </c>
      <c r="I1287" s="363">
        <v>9.3022521646210898E-3</v>
      </c>
      <c r="J1287" s="363">
        <v>8.9572907966355992E-3</v>
      </c>
      <c r="K1287" s="363" t="s">
        <v>5093</v>
      </c>
      <c r="L1287" s="363">
        <v>3.2</v>
      </c>
      <c r="M1287" s="363" t="s">
        <v>291</v>
      </c>
      <c r="N1287" s="363">
        <v>7.3</v>
      </c>
      <c r="O1287" s="363">
        <v>4.3</v>
      </c>
      <c r="P1287" s="363">
        <v>1.1000000000000001</v>
      </c>
      <c r="Q1287" s="363" t="s">
        <v>5092</v>
      </c>
      <c r="R1287" s="363">
        <v>-55</v>
      </c>
      <c r="S1287" s="363">
        <v>105</v>
      </c>
      <c r="T1287" s="363">
        <v>1</v>
      </c>
      <c r="U1287" s="363"/>
      <c r="V1287" s="311">
        <v>0</v>
      </c>
      <c r="W1287" s="311">
        <v>0</v>
      </c>
      <c r="X1287" s="363" t="s">
        <v>5093</v>
      </c>
      <c r="Y1287" s="363"/>
      <c r="Z1287" s="363"/>
      <c r="AA1287" s="363">
        <v>2</v>
      </c>
    </row>
    <row r="1288" spans="1:27" ht="12.75" customHeight="1">
      <c r="A1288" s="363" t="s">
        <v>5089</v>
      </c>
      <c r="B1288" s="363" t="s">
        <v>5711</v>
      </c>
      <c r="C1288" s="363">
        <v>15</v>
      </c>
      <c r="D1288" s="363">
        <v>0.2</v>
      </c>
      <c r="E1288" s="363">
        <v>0</v>
      </c>
      <c r="F1288" s="363">
        <v>1</v>
      </c>
      <c r="G1288" s="363">
        <v>20</v>
      </c>
      <c r="H1288" s="363">
        <v>1.01094445470736E-2</v>
      </c>
      <c r="I1288" s="363">
        <v>8.6540904362943406E-3</v>
      </c>
      <c r="J1288" s="363">
        <v>8.3157708794104508E-3</v>
      </c>
      <c r="K1288" s="363" t="s">
        <v>5093</v>
      </c>
      <c r="L1288" s="363">
        <v>3.2</v>
      </c>
      <c r="M1288" s="363" t="s">
        <v>291</v>
      </c>
      <c r="N1288" s="363">
        <v>7.3</v>
      </c>
      <c r="O1288" s="363">
        <v>4.3</v>
      </c>
      <c r="P1288" s="363">
        <v>1.1000000000000001</v>
      </c>
      <c r="Q1288" s="363" t="s">
        <v>5092</v>
      </c>
      <c r="R1288" s="363">
        <v>-55</v>
      </c>
      <c r="S1288" s="363">
        <v>105</v>
      </c>
      <c r="T1288" s="363">
        <v>1</v>
      </c>
      <c r="U1288" s="363"/>
      <c r="V1288" s="311">
        <v>0</v>
      </c>
      <c r="W1288" s="311">
        <v>0</v>
      </c>
      <c r="X1288" s="363" t="s">
        <v>5093</v>
      </c>
      <c r="Y1288" s="363"/>
      <c r="Z1288" s="363"/>
      <c r="AA1288" s="363">
        <v>2</v>
      </c>
    </row>
    <row r="1289" spans="1:27" ht="12.75" customHeight="1">
      <c r="A1289" s="363" t="s">
        <v>5089</v>
      </c>
      <c r="B1289" s="363" t="s">
        <v>5712</v>
      </c>
      <c r="C1289" s="363">
        <v>22</v>
      </c>
      <c r="D1289" s="363">
        <v>0.2</v>
      </c>
      <c r="E1289" s="363">
        <v>0</v>
      </c>
      <c r="F1289" s="363">
        <v>1</v>
      </c>
      <c r="G1289" s="363">
        <v>20</v>
      </c>
      <c r="H1289" s="363">
        <v>9.7311192885019392E-3</v>
      </c>
      <c r="I1289" s="363">
        <v>9.1025883685852908E-3</v>
      </c>
      <c r="J1289" s="363">
        <v>9.0129030835696296E-3</v>
      </c>
      <c r="K1289" s="363" t="s">
        <v>5093</v>
      </c>
      <c r="L1289" s="363">
        <v>3.2</v>
      </c>
      <c r="M1289" s="363" t="s">
        <v>291</v>
      </c>
      <c r="N1289" s="363">
        <v>7.3</v>
      </c>
      <c r="O1289" s="363">
        <v>4.3</v>
      </c>
      <c r="P1289" s="363">
        <v>1.1000000000000001</v>
      </c>
      <c r="Q1289" s="363" t="s">
        <v>5092</v>
      </c>
      <c r="R1289" s="363">
        <v>-55</v>
      </c>
      <c r="S1289" s="363">
        <v>105</v>
      </c>
      <c r="T1289" s="363">
        <v>1</v>
      </c>
      <c r="U1289" s="363"/>
      <c r="V1289" s="311">
        <v>0</v>
      </c>
      <c r="W1289" s="311">
        <v>0</v>
      </c>
      <c r="X1289" s="363" t="s">
        <v>5093</v>
      </c>
      <c r="Y1289" s="363"/>
      <c r="Z1289" s="363"/>
      <c r="AA1289" s="363">
        <v>2</v>
      </c>
    </row>
    <row r="1290" spans="1:27" ht="12.75" customHeight="1">
      <c r="A1290" s="363" t="s">
        <v>5089</v>
      </c>
      <c r="B1290" s="363" t="s">
        <v>5713</v>
      </c>
      <c r="C1290" s="363">
        <v>10</v>
      </c>
      <c r="D1290" s="363">
        <v>0.2</v>
      </c>
      <c r="E1290" s="363">
        <v>0</v>
      </c>
      <c r="F1290" s="363">
        <v>1</v>
      </c>
      <c r="G1290" s="363">
        <v>35</v>
      </c>
      <c r="H1290" s="363">
        <v>1.3958269254129799E-2</v>
      </c>
      <c r="I1290" s="363">
        <v>1.2688597010983399E-2</v>
      </c>
      <c r="J1290" s="363">
        <v>1.2442169707952901E-2</v>
      </c>
      <c r="K1290" s="363" t="s">
        <v>5093</v>
      </c>
      <c r="L1290" s="363">
        <v>3.2</v>
      </c>
      <c r="M1290" s="363" t="s">
        <v>291</v>
      </c>
      <c r="N1290" s="363">
        <v>7.3</v>
      </c>
      <c r="O1290" s="363">
        <v>4.3</v>
      </c>
      <c r="P1290" s="363">
        <v>1.1000000000000001</v>
      </c>
      <c r="Q1290" s="363" t="s">
        <v>5092</v>
      </c>
      <c r="R1290" s="363">
        <v>-55</v>
      </c>
      <c r="S1290" s="363">
        <v>105</v>
      </c>
      <c r="T1290" s="363">
        <v>1</v>
      </c>
      <c r="U1290" s="363"/>
      <c r="V1290" s="311">
        <v>0</v>
      </c>
      <c r="W1290" s="311">
        <v>0</v>
      </c>
      <c r="X1290" s="363" t="s">
        <v>5093</v>
      </c>
      <c r="Y1290" s="363"/>
      <c r="Z1290" s="363"/>
      <c r="AA1290" s="363">
        <v>2</v>
      </c>
    </row>
    <row r="1291" spans="1:27" ht="12.75" customHeight="1">
      <c r="A1291" s="363" t="s">
        <v>5089</v>
      </c>
      <c r="B1291" s="363" t="s">
        <v>5714</v>
      </c>
      <c r="C1291" s="363">
        <v>33</v>
      </c>
      <c r="D1291" s="363">
        <v>0.2</v>
      </c>
      <c r="E1291" s="363">
        <v>0</v>
      </c>
      <c r="F1291" s="363">
        <v>1</v>
      </c>
      <c r="G1291" s="363">
        <v>20</v>
      </c>
      <c r="H1291" s="363">
        <v>9.6612086037263997E-3</v>
      </c>
      <c r="I1291" s="363">
        <v>9.3357080334615806E-3</v>
      </c>
      <c r="J1291" s="363">
        <v>9.3220708096943498E-3</v>
      </c>
      <c r="K1291" s="363" t="s">
        <v>5093</v>
      </c>
      <c r="L1291" s="363">
        <v>3.2</v>
      </c>
      <c r="M1291" s="363" t="s">
        <v>291</v>
      </c>
      <c r="N1291" s="363">
        <v>7.3</v>
      </c>
      <c r="O1291" s="363">
        <v>4.3</v>
      </c>
      <c r="P1291" s="363">
        <v>1.4</v>
      </c>
      <c r="Q1291" s="363" t="s">
        <v>5092</v>
      </c>
      <c r="R1291" s="363">
        <v>-55</v>
      </c>
      <c r="S1291" s="363">
        <v>105</v>
      </c>
      <c r="T1291" s="363">
        <v>1</v>
      </c>
      <c r="U1291" s="363"/>
      <c r="V1291" s="311">
        <v>0</v>
      </c>
      <c r="W1291" s="311">
        <v>0</v>
      </c>
      <c r="X1291" s="363" t="s">
        <v>5093</v>
      </c>
      <c r="Y1291" s="363"/>
      <c r="Z1291" s="363"/>
      <c r="AA1291" s="363">
        <v>2</v>
      </c>
    </row>
    <row r="1292" spans="1:27" ht="12.75" customHeight="1">
      <c r="A1292" s="363" t="s">
        <v>5089</v>
      </c>
      <c r="B1292" s="363" t="s">
        <v>5715</v>
      </c>
      <c r="C1292" s="363">
        <v>47</v>
      </c>
      <c r="D1292" s="363">
        <v>0.2</v>
      </c>
      <c r="E1292" s="363">
        <v>0</v>
      </c>
      <c r="F1292" s="363">
        <v>1</v>
      </c>
      <c r="G1292" s="363">
        <v>20</v>
      </c>
      <c r="H1292" s="363">
        <v>8.7390863500270092E-3</v>
      </c>
      <c r="I1292" s="363">
        <v>8.6237040723857999E-3</v>
      </c>
      <c r="J1292" s="363">
        <v>8.8235898798798007E-3</v>
      </c>
      <c r="K1292" s="363" t="s">
        <v>5093</v>
      </c>
      <c r="L1292" s="363">
        <v>3.2</v>
      </c>
      <c r="M1292" s="363" t="s">
        <v>291</v>
      </c>
      <c r="N1292" s="363">
        <v>7.3</v>
      </c>
      <c r="O1292" s="363">
        <v>4.3</v>
      </c>
      <c r="P1292" s="363">
        <v>1.4</v>
      </c>
      <c r="Q1292" s="363" t="s">
        <v>5092</v>
      </c>
      <c r="R1292" s="363">
        <v>-55</v>
      </c>
      <c r="S1292" s="363">
        <v>105</v>
      </c>
      <c r="T1292" s="363">
        <v>1</v>
      </c>
      <c r="U1292" s="363"/>
      <c r="V1292" s="311">
        <v>0</v>
      </c>
      <c r="W1292" s="311">
        <v>0</v>
      </c>
      <c r="X1292" s="363" t="s">
        <v>5093</v>
      </c>
      <c r="Y1292" s="363"/>
      <c r="Z1292" s="363"/>
      <c r="AA1292" s="363">
        <v>2</v>
      </c>
    </row>
    <row r="1293" spans="1:27" ht="12.75" customHeight="1">
      <c r="A1293" s="363" t="s">
        <v>5089</v>
      </c>
      <c r="B1293" s="363" t="s">
        <v>5716</v>
      </c>
      <c r="C1293" s="363">
        <v>15</v>
      </c>
      <c r="D1293" s="363">
        <v>0.2</v>
      </c>
      <c r="E1293" s="363">
        <v>0</v>
      </c>
      <c r="F1293" s="363">
        <v>1</v>
      </c>
      <c r="G1293" s="363">
        <v>35</v>
      </c>
      <c r="H1293" s="363">
        <v>1.21675183759323E-2</v>
      </c>
      <c r="I1293" s="363">
        <v>1.1234633336795001E-2</v>
      </c>
      <c r="J1293" s="363">
        <v>1.11105733023043E-2</v>
      </c>
      <c r="K1293" s="363" t="s">
        <v>5093</v>
      </c>
      <c r="L1293" s="363">
        <v>3.2</v>
      </c>
      <c r="M1293" s="363" t="s">
        <v>291</v>
      </c>
      <c r="N1293" s="363">
        <v>7.3</v>
      </c>
      <c r="O1293" s="363">
        <v>4.3</v>
      </c>
      <c r="P1293" s="363">
        <v>1.4</v>
      </c>
      <c r="Q1293" s="363" t="s">
        <v>5092</v>
      </c>
      <c r="R1293" s="363">
        <v>-55</v>
      </c>
      <c r="S1293" s="363">
        <v>105</v>
      </c>
      <c r="T1293" s="363">
        <v>1</v>
      </c>
      <c r="U1293" s="363"/>
      <c r="V1293" s="311">
        <v>0</v>
      </c>
      <c r="W1293" s="311">
        <v>0</v>
      </c>
      <c r="X1293" s="363" t="s">
        <v>5093</v>
      </c>
      <c r="Y1293" s="363"/>
      <c r="Z1293" s="363"/>
      <c r="AA1293" s="363">
        <v>2</v>
      </c>
    </row>
    <row r="1294" spans="1:27" ht="12.75" customHeight="1">
      <c r="A1294" s="363" t="s">
        <v>5089</v>
      </c>
      <c r="B1294" s="363" t="s">
        <v>5717</v>
      </c>
      <c r="C1294" s="363">
        <v>330</v>
      </c>
      <c r="D1294" s="363">
        <v>0.2</v>
      </c>
      <c r="E1294" s="363">
        <v>0</v>
      </c>
      <c r="F1294" s="363">
        <v>1</v>
      </c>
      <c r="G1294" s="363">
        <v>2</v>
      </c>
      <c r="H1294" s="363">
        <v>9.2059600318133792E-3</v>
      </c>
      <c r="I1294" s="363">
        <v>1.06823954460108E-2</v>
      </c>
      <c r="J1294" s="363">
        <v>1.1504862852263801E-2</v>
      </c>
      <c r="K1294" s="363" t="s">
        <v>5093</v>
      </c>
      <c r="L1294" s="363">
        <v>5.6</v>
      </c>
      <c r="M1294" s="363" t="s">
        <v>291</v>
      </c>
      <c r="N1294" s="363">
        <v>7.3</v>
      </c>
      <c r="O1294" s="363">
        <v>4.3</v>
      </c>
      <c r="P1294" s="363">
        <v>1.9</v>
      </c>
      <c r="Q1294" s="363" t="s">
        <v>5092</v>
      </c>
      <c r="R1294" s="363">
        <v>-55</v>
      </c>
      <c r="S1294" s="363">
        <v>105</v>
      </c>
      <c r="T1294" s="363">
        <v>1</v>
      </c>
      <c r="U1294" s="363"/>
      <c r="V1294" s="311">
        <v>0</v>
      </c>
      <c r="W1294" s="311">
        <v>0</v>
      </c>
      <c r="X1294" s="363" t="s">
        <v>5093</v>
      </c>
      <c r="Y1294" s="363"/>
      <c r="Z1294" s="363"/>
      <c r="AA1294" s="363">
        <v>2</v>
      </c>
    </row>
    <row r="1295" spans="1:27" ht="12.75" customHeight="1">
      <c r="A1295" s="363" t="s">
        <v>5089</v>
      </c>
      <c r="B1295" s="363" t="s">
        <v>5718</v>
      </c>
      <c r="C1295" s="363">
        <v>220</v>
      </c>
      <c r="D1295" s="363">
        <v>0.2</v>
      </c>
      <c r="E1295" s="363">
        <v>0</v>
      </c>
      <c r="F1295" s="363">
        <v>1</v>
      </c>
      <c r="G1295" s="363">
        <v>6.3</v>
      </c>
      <c r="H1295" s="363">
        <v>7.7632306381212298E-3</v>
      </c>
      <c r="I1295" s="363">
        <v>8.3760660406028507E-3</v>
      </c>
      <c r="J1295" s="363">
        <v>9.2127507750693702E-3</v>
      </c>
      <c r="K1295" s="363" t="s">
        <v>5093</v>
      </c>
      <c r="L1295" s="363">
        <v>5.0999999999999996</v>
      </c>
      <c r="M1295" s="363" t="s">
        <v>291</v>
      </c>
      <c r="N1295" s="363">
        <v>7.3</v>
      </c>
      <c r="O1295" s="363">
        <v>4.3</v>
      </c>
      <c r="P1295" s="363">
        <v>1.9</v>
      </c>
      <c r="Q1295" s="363" t="s">
        <v>5092</v>
      </c>
      <c r="R1295" s="363">
        <v>-55</v>
      </c>
      <c r="S1295" s="363">
        <v>105</v>
      </c>
      <c r="T1295" s="363">
        <v>1</v>
      </c>
      <c r="U1295" s="363"/>
      <c r="V1295" s="311">
        <v>0</v>
      </c>
      <c r="W1295" s="311">
        <v>0</v>
      </c>
      <c r="X1295" s="363" t="s">
        <v>5093</v>
      </c>
      <c r="Y1295" s="363"/>
      <c r="Z1295" s="363"/>
      <c r="AA1295" s="363">
        <v>2</v>
      </c>
    </row>
    <row r="1296" spans="1:27" ht="12.75" customHeight="1">
      <c r="A1296" s="363" t="s">
        <v>5089</v>
      </c>
      <c r="B1296" s="363" t="s">
        <v>5719</v>
      </c>
      <c r="C1296" s="363">
        <v>22</v>
      </c>
      <c r="D1296" s="363">
        <v>0.2</v>
      </c>
      <c r="E1296" s="363">
        <v>0</v>
      </c>
      <c r="F1296" s="363">
        <v>1</v>
      </c>
      <c r="G1296" s="363">
        <v>20</v>
      </c>
      <c r="H1296" s="363">
        <v>9.1119291441557303E-3</v>
      </c>
      <c r="I1296" s="363">
        <v>8.5229446315611204E-3</v>
      </c>
      <c r="J1296" s="363">
        <v>8.4422889333077098E-3</v>
      </c>
      <c r="K1296" s="363" t="s">
        <v>5093</v>
      </c>
      <c r="L1296" s="363">
        <v>3.2</v>
      </c>
      <c r="M1296" s="363" t="s">
        <v>291</v>
      </c>
      <c r="N1296" s="363">
        <v>7.3</v>
      </c>
      <c r="O1296" s="363">
        <v>4.3</v>
      </c>
      <c r="P1296" s="363">
        <v>1.9</v>
      </c>
      <c r="Q1296" s="363" t="s">
        <v>5092</v>
      </c>
      <c r="R1296" s="363">
        <v>-55</v>
      </c>
      <c r="S1296" s="363">
        <v>105</v>
      </c>
      <c r="T1296" s="363">
        <v>1</v>
      </c>
      <c r="U1296" s="363"/>
      <c r="V1296" s="311">
        <v>0</v>
      </c>
      <c r="W1296" s="311">
        <v>0</v>
      </c>
      <c r="X1296" s="363" t="s">
        <v>5093</v>
      </c>
      <c r="Y1296" s="363"/>
      <c r="Z1296" s="363"/>
      <c r="AA1296" s="363">
        <v>2</v>
      </c>
    </row>
    <row r="1297" spans="1:27" ht="12.75" customHeight="1">
      <c r="A1297" s="363" t="s">
        <v>5089</v>
      </c>
      <c r="B1297" s="363" t="s">
        <v>5720</v>
      </c>
      <c r="C1297" s="363">
        <v>33</v>
      </c>
      <c r="D1297" s="363">
        <v>0.2</v>
      </c>
      <c r="E1297" s="363">
        <v>0</v>
      </c>
      <c r="F1297" s="363">
        <v>1</v>
      </c>
      <c r="G1297" s="363">
        <v>20</v>
      </c>
      <c r="H1297" s="363">
        <v>9.8583143878209507E-3</v>
      </c>
      <c r="I1297" s="363">
        <v>9.5157034152052698E-3</v>
      </c>
      <c r="J1297" s="363">
        <v>9.5185784716036205E-3</v>
      </c>
      <c r="K1297" s="363" t="s">
        <v>5093</v>
      </c>
      <c r="L1297" s="363">
        <v>3.2</v>
      </c>
      <c r="M1297" s="363" t="s">
        <v>291</v>
      </c>
      <c r="N1297" s="363">
        <v>7.3</v>
      </c>
      <c r="O1297" s="363">
        <v>4.3</v>
      </c>
      <c r="P1297" s="363">
        <v>1.9</v>
      </c>
      <c r="Q1297" s="363" t="s">
        <v>5092</v>
      </c>
      <c r="R1297" s="363">
        <v>-55</v>
      </c>
      <c r="S1297" s="363">
        <v>105</v>
      </c>
      <c r="T1297" s="363">
        <v>1</v>
      </c>
      <c r="U1297" s="363"/>
      <c r="V1297" s="311">
        <v>0</v>
      </c>
      <c r="W1297" s="311">
        <v>0</v>
      </c>
      <c r="X1297" s="363" t="s">
        <v>5093</v>
      </c>
      <c r="Y1297" s="363"/>
      <c r="Z1297" s="363"/>
      <c r="AA1297" s="363">
        <v>2</v>
      </c>
    </row>
    <row r="1298" spans="1:27" ht="12.75" customHeight="1">
      <c r="A1298" s="363" t="s">
        <v>5089</v>
      </c>
      <c r="B1298" s="363" t="s">
        <v>5721</v>
      </c>
      <c r="C1298" s="363">
        <v>47</v>
      </c>
      <c r="D1298" s="363">
        <v>0.2</v>
      </c>
      <c r="E1298" s="363">
        <v>0</v>
      </c>
      <c r="F1298" s="363">
        <v>1</v>
      </c>
      <c r="G1298" s="363">
        <v>20</v>
      </c>
      <c r="H1298" s="363">
        <v>1.1210744056586499E-2</v>
      </c>
      <c r="I1298" s="363">
        <v>1.0945354380042601E-2</v>
      </c>
      <c r="J1298" s="363">
        <v>1.0949637825490299E-2</v>
      </c>
      <c r="K1298" s="363" t="s">
        <v>5093</v>
      </c>
      <c r="L1298" s="363">
        <v>3.2</v>
      </c>
      <c r="M1298" s="363" t="s">
        <v>291</v>
      </c>
      <c r="N1298" s="363">
        <v>7.3</v>
      </c>
      <c r="O1298" s="363">
        <v>4.3</v>
      </c>
      <c r="P1298" s="363">
        <v>1.9</v>
      </c>
      <c r="Q1298" s="363" t="s">
        <v>5092</v>
      </c>
      <c r="R1298" s="363">
        <v>-55</v>
      </c>
      <c r="S1298" s="363">
        <v>105</v>
      </c>
      <c r="T1298" s="363">
        <v>1</v>
      </c>
      <c r="U1298" s="363"/>
      <c r="V1298" s="311">
        <v>0</v>
      </c>
      <c r="W1298" s="311">
        <v>0</v>
      </c>
      <c r="X1298" s="363" t="s">
        <v>5093</v>
      </c>
      <c r="Y1298" s="363"/>
      <c r="Z1298" s="363"/>
      <c r="AA1298" s="363">
        <v>2</v>
      </c>
    </row>
    <row r="1299" spans="1:27" ht="12.75" customHeight="1">
      <c r="A1299" s="363" t="s">
        <v>5089</v>
      </c>
      <c r="B1299" s="363" t="s">
        <v>5722</v>
      </c>
      <c r="C1299" s="363">
        <v>56</v>
      </c>
      <c r="D1299" s="363">
        <v>0.2</v>
      </c>
      <c r="E1299" s="363">
        <v>0</v>
      </c>
      <c r="F1299" s="363">
        <v>1</v>
      </c>
      <c r="G1299" s="363">
        <v>20</v>
      </c>
      <c r="H1299" s="363">
        <v>6.15921269396566E-3</v>
      </c>
      <c r="I1299" s="363">
        <v>6.02171001840098E-3</v>
      </c>
      <c r="J1299" s="363">
        <v>6.1933993388778499E-3</v>
      </c>
      <c r="K1299" s="363" t="s">
        <v>5093</v>
      </c>
      <c r="L1299" s="363">
        <v>3.2</v>
      </c>
      <c r="M1299" s="363" t="s">
        <v>291</v>
      </c>
      <c r="N1299" s="363">
        <v>7.3</v>
      </c>
      <c r="O1299" s="363">
        <v>4.3</v>
      </c>
      <c r="P1299" s="363">
        <v>1.9</v>
      </c>
      <c r="Q1299" s="363" t="s">
        <v>5092</v>
      </c>
      <c r="R1299" s="363">
        <v>-55</v>
      </c>
      <c r="S1299" s="363">
        <v>105</v>
      </c>
      <c r="T1299" s="363">
        <v>1</v>
      </c>
      <c r="U1299" s="363"/>
      <c r="V1299" s="311">
        <v>0</v>
      </c>
      <c r="W1299" s="311">
        <v>0</v>
      </c>
      <c r="X1299" s="363" t="s">
        <v>5093</v>
      </c>
      <c r="Y1299" s="363"/>
      <c r="Z1299" s="363"/>
      <c r="AA1299" s="363">
        <v>2</v>
      </c>
    </row>
    <row r="1300" spans="1:27" ht="12.75" customHeight="1">
      <c r="A1300" s="363" t="s">
        <v>5089</v>
      </c>
      <c r="B1300" s="363" t="s">
        <v>5723</v>
      </c>
      <c r="C1300" s="363">
        <v>15</v>
      </c>
      <c r="D1300" s="363">
        <v>0.2</v>
      </c>
      <c r="E1300" s="363">
        <v>0</v>
      </c>
      <c r="F1300" s="363">
        <v>1</v>
      </c>
      <c r="G1300" s="363">
        <v>35</v>
      </c>
      <c r="H1300" s="363">
        <v>1.21675183759323E-2</v>
      </c>
      <c r="I1300" s="363">
        <v>1.1234633336795001E-2</v>
      </c>
      <c r="J1300" s="363">
        <v>1.11105733023043E-2</v>
      </c>
      <c r="K1300" s="363" t="s">
        <v>5093</v>
      </c>
      <c r="L1300" s="363">
        <v>3.2</v>
      </c>
      <c r="M1300" s="363" t="s">
        <v>291</v>
      </c>
      <c r="N1300" s="363">
        <v>7.3</v>
      </c>
      <c r="O1300" s="363">
        <v>4.3</v>
      </c>
      <c r="P1300" s="363">
        <v>1.9</v>
      </c>
      <c r="Q1300" s="363" t="s">
        <v>5092</v>
      </c>
      <c r="R1300" s="363">
        <v>-55</v>
      </c>
      <c r="S1300" s="363">
        <v>105</v>
      </c>
      <c r="T1300" s="363">
        <v>1</v>
      </c>
      <c r="U1300" s="363"/>
      <c r="V1300" s="311">
        <v>0</v>
      </c>
      <c r="W1300" s="311">
        <v>0</v>
      </c>
      <c r="X1300" s="363" t="s">
        <v>5093</v>
      </c>
      <c r="Y1300" s="363"/>
      <c r="Z1300" s="363"/>
      <c r="AA1300" s="363">
        <v>2</v>
      </c>
    </row>
    <row r="1301" spans="1:27" ht="12.75" customHeight="1">
      <c r="A1301" s="363" t="s">
        <v>5089</v>
      </c>
      <c r="B1301" s="363" t="s">
        <v>5724</v>
      </c>
      <c r="C1301" s="363">
        <v>22</v>
      </c>
      <c r="D1301" s="363">
        <v>0.2</v>
      </c>
      <c r="E1301" s="363">
        <v>0</v>
      </c>
      <c r="F1301" s="363">
        <v>1</v>
      </c>
      <c r="G1301" s="363">
        <v>35</v>
      </c>
      <c r="H1301" s="363">
        <v>9.7206001093707792E-3</v>
      </c>
      <c r="I1301" s="363">
        <v>9.1866841898978497E-3</v>
      </c>
      <c r="J1301" s="363">
        <v>9.2112644568558798E-3</v>
      </c>
      <c r="K1301" s="363" t="s">
        <v>5093</v>
      </c>
      <c r="L1301" s="363">
        <v>3.2</v>
      </c>
      <c r="M1301" s="363" t="s">
        <v>291</v>
      </c>
      <c r="N1301" s="363">
        <v>7.3</v>
      </c>
      <c r="O1301" s="363">
        <v>4.3</v>
      </c>
      <c r="P1301" s="363">
        <v>1.9</v>
      </c>
      <c r="Q1301" s="363" t="s">
        <v>5092</v>
      </c>
      <c r="R1301" s="363">
        <v>-55</v>
      </c>
      <c r="S1301" s="363">
        <v>105</v>
      </c>
      <c r="T1301" s="363">
        <v>1</v>
      </c>
      <c r="U1301" s="363"/>
      <c r="V1301" s="311">
        <v>0</v>
      </c>
      <c r="W1301" s="311">
        <v>0</v>
      </c>
      <c r="X1301" s="363" t="s">
        <v>5093</v>
      </c>
      <c r="Y1301" s="363"/>
      <c r="Z1301" s="363"/>
      <c r="AA1301" s="363">
        <v>2</v>
      </c>
    </row>
    <row r="1302" spans="1:27" ht="12.75" customHeight="1">
      <c r="A1302" s="363" t="s">
        <v>5089</v>
      </c>
      <c r="B1302" s="363" t="s">
        <v>5725</v>
      </c>
      <c r="C1302" s="363">
        <v>470</v>
      </c>
      <c r="D1302" s="363">
        <v>0.2</v>
      </c>
      <c r="E1302" s="363">
        <v>0</v>
      </c>
      <c r="F1302" s="363">
        <v>1</v>
      </c>
      <c r="G1302" s="363">
        <v>2.5</v>
      </c>
      <c r="H1302" s="363">
        <v>2.1744322008565302E-3</v>
      </c>
      <c r="I1302" s="363">
        <v>2.7775153849419702E-3</v>
      </c>
      <c r="J1302" s="363">
        <v>3.51092167132077E-3</v>
      </c>
      <c r="K1302" s="363" t="s">
        <v>5093</v>
      </c>
      <c r="L1302" s="363">
        <v>10.199999999999999</v>
      </c>
      <c r="M1302" s="363" t="s">
        <v>291</v>
      </c>
      <c r="N1302" s="363">
        <v>7.3</v>
      </c>
      <c r="O1302" s="363">
        <v>4.3</v>
      </c>
      <c r="P1302" s="363">
        <v>1.9</v>
      </c>
      <c r="Q1302" s="363" t="s">
        <v>5092</v>
      </c>
      <c r="R1302" s="363">
        <v>-55</v>
      </c>
      <c r="S1302" s="363">
        <v>105</v>
      </c>
      <c r="T1302" s="363">
        <v>1</v>
      </c>
      <c r="U1302" s="363"/>
      <c r="V1302" s="311">
        <v>0</v>
      </c>
      <c r="W1302" s="311">
        <v>0</v>
      </c>
      <c r="X1302" s="363" t="s">
        <v>5093</v>
      </c>
      <c r="Y1302" s="363"/>
      <c r="Z1302" s="363"/>
      <c r="AA1302" s="363">
        <v>2</v>
      </c>
    </row>
    <row r="1303" spans="1:27" ht="12.75" customHeight="1">
      <c r="A1303" s="363" t="s">
        <v>5089</v>
      </c>
      <c r="B1303" s="363" t="s">
        <v>5726</v>
      </c>
      <c r="C1303" s="363">
        <v>470</v>
      </c>
      <c r="D1303" s="363">
        <v>0.2</v>
      </c>
      <c r="E1303" s="363">
        <v>0</v>
      </c>
      <c r="F1303" s="363">
        <v>1</v>
      </c>
      <c r="G1303" s="363">
        <v>2</v>
      </c>
      <c r="H1303" s="363">
        <v>2.7008206013775702E-3</v>
      </c>
      <c r="I1303" s="363">
        <v>2.9123769365802001E-3</v>
      </c>
      <c r="J1303" s="363">
        <v>3.2957684216355998E-3</v>
      </c>
      <c r="K1303" s="363" t="s">
        <v>5093</v>
      </c>
      <c r="L1303" s="363">
        <v>8.5</v>
      </c>
      <c r="M1303" s="363" t="s">
        <v>291</v>
      </c>
      <c r="N1303" s="363">
        <v>7.3</v>
      </c>
      <c r="O1303" s="363">
        <v>4.3</v>
      </c>
      <c r="P1303" s="363">
        <v>1.9</v>
      </c>
      <c r="Q1303" s="363" t="s">
        <v>5092</v>
      </c>
      <c r="R1303" s="363">
        <v>-55</v>
      </c>
      <c r="S1303" s="363">
        <v>125</v>
      </c>
      <c r="T1303" s="363">
        <v>1</v>
      </c>
      <c r="U1303" s="363"/>
      <c r="V1303" s="311">
        <v>0</v>
      </c>
      <c r="W1303" s="311">
        <v>0</v>
      </c>
      <c r="X1303" s="363" t="s">
        <v>5093</v>
      </c>
      <c r="Y1303" s="363"/>
      <c r="Z1303" s="363"/>
      <c r="AA1303" s="363">
        <v>2</v>
      </c>
    </row>
    <row r="1304" spans="1:27" ht="12.75" customHeight="1">
      <c r="A1304" s="363" t="s">
        <v>5089</v>
      </c>
      <c r="B1304" s="363" t="s">
        <v>5727</v>
      </c>
      <c r="C1304" s="363">
        <v>470</v>
      </c>
      <c r="D1304" s="363">
        <v>0.2</v>
      </c>
      <c r="E1304" s="363">
        <v>0</v>
      </c>
      <c r="F1304" s="363">
        <v>1</v>
      </c>
      <c r="G1304" s="363">
        <v>2</v>
      </c>
      <c r="H1304" s="363">
        <v>3.68691424510107E-3</v>
      </c>
      <c r="I1304" s="363">
        <v>3.8831595841990999E-3</v>
      </c>
      <c r="J1304" s="363">
        <v>4.2782028893592399E-3</v>
      </c>
      <c r="K1304" s="363" t="s">
        <v>5093</v>
      </c>
      <c r="L1304" s="363">
        <v>7.5</v>
      </c>
      <c r="M1304" s="363" t="s">
        <v>291</v>
      </c>
      <c r="N1304" s="363">
        <v>7.3</v>
      </c>
      <c r="O1304" s="363">
        <v>4.3</v>
      </c>
      <c r="P1304" s="363">
        <v>1.9</v>
      </c>
      <c r="Q1304" s="363" t="s">
        <v>5092</v>
      </c>
      <c r="R1304" s="363">
        <v>-55</v>
      </c>
      <c r="S1304" s="363">
        <v>125</v>
      </c>
      <c r="T1304" s="363">
        <v>1</v>
      </c>
      <c r="U1304" s="363"/>
      <c r="V1304" s="311">
        <v>0</v>
      </c>
      <c r="W1304" s="311">
        <v>0</v>
      </c>
      <c r="X1304" s="363" t="s">
        <v>5093</v>
      </c>
      <c r="Y1304" s="363"/>
      <c r="Z1304" s="363"/>
      <c r="AA1304" s="363">
        <v>2</v>
      </c>
    </row>
    <row r="1305" spans="1:27" ht="12.75" customHeight="1">
      <c r="A1305" s="363" t="s">
        <v>5089</v>
      </c>
      <c r="B1305" s="363" t="s">
        <v>5728</v>
      </c>
      <c r="C1305" s="363">
        <v>470</v>
      </c>
      <c r="D1305" s="363">
        <v>0.2</v>
      </c>
      <c r="E1305" s="363">
        <v>0</v>
      </c>
      <c r="F1305" s="363">
        <v>1</v>
      </c>
      <c r="G1305" s="363">
        <v>2</v>
      </c>
      <c r="H1305" s="363">
        <v>5.35226234563732E-3</v>
      </c>
      <c r="I1305" s="363">
        <v>5.80286074181553E-3</v>
      </c>
      <c r="J1305" s="363">
        <v>6.3263767439952698E-3</v>
      </c>
      <c r="K1305" s="363" t="s">
        <v>5093</v>
      </c>
      <c r="L1305" s="363">
        <v>6.3</v>
      </c>
      <c r="M1305" s="363" t="s">
        <v>291</v>
      </c>
      <c r="N1305" s="363">
        <v>7.3</v>
      </c>
      <c r="O1305" s="363">
        <v>4.3</v>
      </c>
      <c r="P1305" s="363">
        <v>1.9</v>
      </c>
      <c r="Q1305" s="363" t="s">
        <v>5092</v>
      </c>
      <c r="R1305" s="363">
        <v>-55</v>
      </c>
      <c r="S1305" s="363">
        <v>125</v>
      </c>
      <c r="T1305" s="363">
        <v>1</v>
      </c>
      <c r="U1305" s="363"/>
      <c r="V1305" s="311">
        <v>0</v>
      </c>
      <c r="W1305" s="311">
        <v>0</v>
      </c>
      <c r="X1305" s="363" t="s">
        <v>5093</v>
      </c>
      <c r="Y1305" s="363"/>
      <c r="Z1305" s="363"/>
      <c r="AA1305" s="363">
        <v>2</v>
      </c>
    </row>
    <row r="1306" spans="1:27" ht="12.75" customHeight="1">
      <c r="A1306" s="363" t="s">
        <v>5089</v>
      </c>
      <c r="B1306" s="363" t="s">
        <v>5729</v>
      </c>
      <c r="C1306" s="363">
        <v>470</v>
      </c>
      <c r="D1306" s="363">
        <v>0.2</v>
      </c>
      <c r="E1306" s="363">
        <v>0</v>
      </c>
      <c r="F1306" s="363">
        <v>1</v>
      </c>
      <c r="G1306" s="363">
        <v>2</v>
      </c>
      <c r="H1306" s="363">
        <v>8.4575455118418106E-3</v>
      </c>
      <c r="I1306" s="363">
        <v>9.1071307149555008E-3</v>
      </c>
      <c r="J1306" s="363">
        <v>9.6259670677244693E-3</v>
      </c>
      <c r="K1306" s="363" t="s">
        <v>5093</v>
      </c>
      <c r="L1306" s="363">
        <v>5.0999999999999996</v>
      </c>
      <c r="M1306" s="363" t="s">
        <v>291</v>
      </c>
      <c r="N1306" s="363">
        <v>7.3</v>
      </c>
      <c r="O1306" s="363">
        <v>4.3</v>
      </c>
      <c r="P1306" s="363">
        <v>1.9</v>
      </c>
      <c r="Q1306" s="363" t="s">
        <v>5092</v>
      </c>
      <c r="R1306" s="363">
        <v>-55</v>
      </c>
      <c r="S1306" s="363">
        <v>125</v>
      </c>
      <c r="T1306" s="363">
        <v>1</v>
      </c>
      <c r="U1306" s="363"/>
      <c r="V1306" s="311">
        <v>0</v>
      </c>
      <c r="W1306" s="311">
        <v>0</v>
      </c>
      <c r="X1306" s="363" t="s">
        <v>5093</v>
      </c>
      <c r="Y1306" s="363"/>
      <c r="Z1306" s="363"/>
      <c r="AA1306" s="363">
        <v>2</v>
      </c>
    </row>
    <row r="1307" spans="1:27" ht="12.75" customHeight="1">
      <c r="A1307" s="363" t="s">
        <v>5089</v>
      </c>
      <c r="B1307" s="363" t="s">
        <v>5730</v>
      </c>
      <c r="C1307" s="363">
        <v>560</v>
      </c>
      <c r="D1307" s="363">
        <v>0.2</v>
      </c>
      <c r="E1307" s="363">
        <v>0</v>
      </c>
      <c r="F1307" s="363">
        <v>1</v>
      </c>
      <c r="G1307" s="363">
        <v>2</v>
      </c>
      <c r="H1307" s="363">
        <v>2.4664607195100802E-3</v>
      </c>
      <c r="I1307" s="363">
        <v>2.8123292691252999E-3</v>
      </c>
      <c r="J1307" s="363">
        <v>3.3892973743222701E-3</v>
      </c>
      <c r="K1307" s="363" t="s">
        <v>5093</v>
      </c>
      <c r="L1307" s="363">
        <v>8.5</v>
      </c>
      <c r="M1307" s="363" t="s">
        <v>291</v>
      </c>
      <c r="N1307" s="363">
        <v>7.3</v>
      </c>
      <c r="O1307" s="363">
        <v>4.3</v>
      </c>
      <c r="P1307" s="363">
        <v>1.9</v>
      </c>
      <c r="Q1307" s="363" t="s">
        <v>5092</v>
      </c>
      <c r="R1307" s="363">
        <v>-55</v>
      </c>
      <c r="S1307" s="363">
        <v>125</v>
      </c>
      <c r="T1307" s="363">
        <v>1</v>
      </c>
      <c r="U1307" s="363"/>
      <c r="V1307" s="311">
        <v>0</v>
      </c>
      <c r="W1307" s="311">
        <v>0</v>
      </c>
      <c r="X1307" s="363" t="s">
        <v>5093</v>
      </c>
      <c r="Y1307" s="363"/>
      <c r="Z1307" s="363"/>
      <c r="AA1307" s="363">
        <v>2</v>
      </c>
    </row>
    <row r="1308" spans="1:27" ht="12.75" customHeight="1">
      <c r="A1308" s="363" t="s">
        <v>5089</v>
      </c>
      <c r="B1308" s="363" t="s">
        <v>5731</v>
      </c>
      <c r="C1308" s="363">
        <v>560</v>
      </c>
      <c r="D1308" s="363">
        <v>0.2</v>
      </c>
      <c r="E1308" s="363">
        <v>0</v>
      </c>
      <c r="F1308" s="363">
        <v>1</v>
      </c>
      <c r="G1308" s="363">
        <v>2</v>
      </c>
      <c r="H1308" s="363">
        <v>9.5138381010457101E-3</v>
      </c>
      <c r="I1308" s="363">
        <v>1.0249600168573601E-2</v>
      </c>
      <c r="J1308" s="363">
        <v>1.0821508655127101E-2</v>
      </c>
      <c r="K1308" s="363" t="s">
        <v>5093</v>
      </c>
      <c r="L1308" s="363">
        <v>5.0999999999999996</v>
      </c>
      <c r="M1308" s="363" t="s">
        <v>291</v>
      </c>
      <c r="N1308" s="363">
        <v>7.3</v>
      </c>
      <c r="O1308" s="363">
        <v>4.3</v>
      </c>
      <c r="P1308" s="363">
        <v>1.9</v>
      </c>
      <c r="Q1308" s="363" t="s">
        <v>5092</v>
      </c>
      <c r="R1308" s="363">
        <v>-55</v>
      </c>
      <c r="S1308" s="363">
        <v>125</v>
      </c>
      <c r="T1308" s="363">
        <v>1</v>
      </c>
      <c r="U1308" s="363"/>
      <c r="V1308" s="311">
        <v>0</v>
      </c>
      <c r="W1308" s="311">
        <v>0</v>
      </c>
      <c r="X1308" s="363" t="s">
        <v>5093</v>
      </c>
      <c r="Y1308" s="363"/>
      <c r="Z1308" s="363"/>
      <c r="AA1308" s="363">
        <v>2</v>
      </c>
    </row>
    <row r="1309" spans="1:27" ht="12.75" customHeight="1">
      <c r="A1309" s="363" t="s">
        <v>5089</v>
      </c>
      <c r="B1309" s="363" t="s">
        <v>5732</v>
      </c>
      <c r="C1309" s="363">
        <v>330</v>
      </c>
      <c r="D1309" s="363">
        <v>0.2</v>
      </c>
      <c r="E1309" s="363">
        <v>0</v>
      </c>
      <c r="F1309" s="363">
        <v>1</v>
      </c>
      <c r="G1309" s="363">
        <v>2.5</v>
      </c>
      <c r="H1309" s="363">
        <v>3.0975133096265502E-3</v>
      </c>
      <c r="I1309" s="363">
        <v>3.3236900749329E-3</v>
      </c>
      <c r="J1309" s="363">
        <v>3.6922096596539102E-3</v>
      </c>
      <c r="K1309" s="363" t="s">
        <v>5093</v>
      </c>
      <c r="L1309" s="363">
        <v>8.5</v>
      </c>
      <c r="M1309" s="363" t="s">
        <v>291</v>
      </c>
      <c r="N1309" s="363">
        <v>7.3</v>
      </c>
      <c r="O1309" s="363">
        <v>4.3</v>
      </c>
      <c r="P1309" s="363">
        <v>1.9</v>
      </c>
      <c r="Q1309" s="363" t="s">
        <v>5092</v>
      </c>
      <c r="R1309" s="363">
        <v>-55</v>
      </c>
      <c r="S1309" s="363">
        <v>125</v>
      </c>
      <c r="T1309" s="363">
        <v>1</v>
      </c>
      <c r="U1309" s="363"/>
      <c r="V1309" s="311">
        <v>0</v>
      </c>
      <c r="W1309" s="311">
        <v>0</v>
      </c>
      <c r="X1309" s="363" t="s">
        <v>5093</v>
      </c>
      <c r="Y1309" s="363"/>
      <c r="Z1309" s="363"/>
      <c r="AA1309" s="363">
        <v>2</v>
      </c>
    </row>
    <row r="1310" spans="1:27" ht="12.75" customHeight="1">
      <c r="A1310" s="363" t="s">
        <v>5089</v>
      </c>
      <c r="B1310" s="363" t="s">
        <v>5733</v>
      </c>
      <c r="C1310" s="363">
        <v>330</v>
      </c>
      <c r="D1310" s="363">
        <v>0.2</v>
      </c>
      <c r="E1310" s="363">
        <v>0</v>
      </c>
      <c r="F1310" s="363">
        <v>1</v>
      </c>
      <c r="G1310" s="363">
        <v>2.5</v>
      </c>
      <c r="H1310" s="363">
        <v>3.80254286857621E-3</v>
      </c>
      <c r="I1310" s="363">
        <v>3.9487857500125597E-3</v>
      </c>
      <c r="J1310" s="363">
        <v>4.2990698562413799E-3</v>
      </c>
      <c r="K1310" s="363" t="s">
        <v>5093</v>
      </c>
      <c r="L1310" s="363">
        <v>7.5</v>
      </c>
      <c r="M1310" s="363" t="s">
        <v>291</v>
      </c>
      <c r="N1310" s="363">
        <v>7.3</v>
      </c>
      <c r="O1310" s="363">
        <v>4.3</v>
      </c>
      <c r="P1310" s="363">
        <v>1.9</v>
      </c>
      <c r="Q1310" s="363" t="s">
        <v>5092</v>
      </c>
      <c r="R1310" s="363">
        <v>-55</v>
      </c>
      <c r="S1310" s="363">
        <v>125</v>
      </c>
      <c r="T1310" s="363">
        <v>1</v>
      </c>
      <c r="U1310" s="363"/>
      <c r="V1310" s="311">
        <v>0</v>
      </c>
      <c r="W1310" s="311">
        <v>0</v>
      </c>
      <c r="X1310" s="363" t="s">
        <v>5093</v>
      </c>
      <c r="Y1310" s="363"/>
      <c r="Z1310" s="363"/>
      <c r="AA1310" s="363">
        <v>2</v>
      </c>
    </row>
    <row r="1311" spans="1:27" ht="12.75" customHeight="1">
      <c r="A1311" s="363" t="s">
        <v>5089</v>
      </c>
      <c r="B1311" s="363" t="s">
        <v>5734</v>
      </c>
      <c r="C1311" s="363">
        <v>330</v>
      </c>
      <c r="D1311" s="363">
        <v>0.2</v>
      </c>
      <c r="E1311" s="363">
        <v>0</v>
      </c>
      <c r="F1311" s="363">
        <v>1</v>
      </c>
      <c r="G1311" s="363">
        <v>2.5</v>
      </c>
      <c r="H1311" s="363">
        <v>5.73651957807039E-3</v>
      </c>
      <c r="I1311" s="363">
        <v>5.93485878007832E-3</v>
      </c>
      <c r="J1311" s="363">
        <v>6.29522656032109E-3</v>
      </c>
      <c r="K1311" s="363" t="s">
        <v>5093</v>
      </c>
      <c r="L1311" s="363">
        <v>6.3</v>
      </c>
      <c r="M1311" s="363" t="s">
        <v>291</v>
      </c>
      <c r="N1311" s="363">
        <v>7.3</v>
      </c>
      <c r="O1311" s="363">
        <v>4.3</v>
      </c>
      <c r="P1311" s="363">
        <v>1.9</v>
      </c>
      <c r="Q1311" s="363" t="s">
        <v>5092</v>
      </c>
      <c r="R1311" s="363">
        <v>-55</v>
      </c>
      <c r="S1311" s="363">
        <v>125</v>
      </c>
      <c r="T1311" s="363">
        <v>1</v>
      </c>
      <c r="U1311" s="363"/>
      <c r="V1311" s="311">
        <v>0</v>
      </c>
      <c r="W1311" s="311">
        <v>0</v>
      </c>
      <c r="X1311" s="363" t="s">
        <v>5093</v>
      </c>
      <c r="Y1311" s="363"/>
      <c r="Z1311" s="363"/>
      <c r="AA1311" s="363">
        <v>2</v>
      </c>
    </row>
    <row r="1312" spans="1:27" ht="12.75" customHeight="1">
      <c r="A1312" s="363" t="s">
        <v>5089</v>
      </c>
      <c r="B1312" s="363" t="s">
        <v>5735</v>
      </c>
      <c r="C1312" s="363">
        <v>330</v>
      </c>
      <c r="D1312" s="363">
        <v>0.2</v>
      </c>
      <c r="E1312" s="363">
        <v>0</v>
      </c>
      <c r="F1312" s="363">
        <v>1</v>
      </c>
      <c r="G1312" s="363">
        <v>2.5</v>
      </c>
      <c r="H1312" s="363">
        <v>9.4664365139730203E-3</v>
      </c>
      <c r="I1312" s="363">
        <v>1.0037307800979301E-2</v>
      </c>
      <c r="J1312" s="363">
        <v>1.0543845857521401E-2</v>
      </c>
      <c r="K1312" s="363" t="s">
        <v>5093</v>
      </c>
      <c r="L1312" s="363">
        <v>5.0999999999999996</v>
      </c>
      <c r="M1312" s="363" t="s">
        <v>291</v>
      </c>
      <c r="N1312" s="363">
        <v>7.3</v>
      </c>
      <c r="O1312" s="363">
        <v>4.3</v>
      </c>
      <c r="P1312" s="363">
        <v>1.9</v>
      </c>
      <c r="Q1312" s="363" t="s">
        <v>5092</v>
      </c>
      <c r="R1312" s="363">
        <v>-55</v>
      </c>
      <c r="S1312" s="363">
        <v>125</v>
      </c>
      <c r="T1312" s="363">
        <v>1</v>
      </c>
      <c r="U1312" s="363"/>
      <c r="V1312" s="311">
        <v>0</v>
      </c>
      <c r="W1312" s="311">
        <v>0</v>
      </c>
      <c r="X1312" s="363" t="s">
        <v>5093</v>
      </c>
      <c r="Y1312" s="363"/>
      <c r="Z1312" s="363"/>
      <c r="AA1312" s="363">
        <v>2</v>
      </c>
    </row>
    <row r="1313" spans="1:27" ht="12.75" customHeight="1">
      <c r="A1313" s="363" t="s">
        <v>5089</v>
      </c>
      <c r="B1313" s="363" t="s">
        <v>5736</v>
      </c>
      <c r="C1313" s="363">
        <v>470</v>
      </c>
      <c r="D1313" s="363">
        <v>0.2</v>
      </c>
      <c r="E1313" s="363">
        <v>0</v>
      </c>
      <c r="F1313" s="363">
        <v>1</v>
      </c>
      <c r="G1313" s="363">
        <v>2.5</v>
      </c>
      <c r="H1313" s="363">
        <v>2.69506055102378E-3</v>
      </c>
      <c r="I1313" s="363">
        <v>2.9913290254084302E-3</v>
      </c>
      <c r="J1313" s="363">
        <v>3.5003756542821601E-3</v>
      </c>
      <c r="K1313" s="363" t="s">
        <v>5093</v>
      </c>
      <c r="L1313" s="363">
        <v>8.5</v>
      </c>
      <c r="M1313" s="363" t="s">
        <v>291</v>
      </c>
      <c r="N1313" s="363">
        <v>7.3</v>
      </c>
      <c r="O1313" s="363">
        <v>4.3</v>
      </c>
      <c r="P1313" s="363">
        <v>1.9</v>
      </c>
      <c r="Q1313" s="363" t="s">
        <v>5092</v>
      </c>
      <c r="R1313" s="363">
        <v>-55</v>
      </c>
      <c r="S1313" s="363">
        <v>125</v>
      </c>
      <c r="T1313" s="363">
        <v>1</v>
      </c>
      <c r="U1313" s="363"/>
      <c r="V1313" s="311">
        <v>0</v>
      </c>
      <c r="W1313" s="311">
        <v>0</v>
      </c>
      <c r="X1313" s="363" t="s">
        <v>5093</v>
      </c>
      <c r="Y1313" s="363"/>
      <c r="Z1313" s="363"/>
      <c r="AA1313" s="363">
        <v>2</v>
      </c>
    </row>
    <row r="1314" spans="1:27" ht="12.75" customHeight="1">
      <c r="A1314" s="363" t="s">
        <v>5089</v>
      </c>
      <c r="B1314" s="363" t="s">
        <v>5737</v>
      </c>
      <c r="C1314" s="363">
        <v>470</v>
      </c>
      <c r="D1314" s="363">
        <v>0.2</v>
      </c>
      <c r="E1314" s="363">
        <v>0</v>
      </c>
      <c r="F1314" s="363">
        <v>1</v>
      </c>
      <c r="G1314" s="363">
        <v>2.5</v>
      </c>
      <c r="H1314" s="363">
        <v>3.9950605510237804E-3</v>
      </c>
      <c r="I1314" s="363">
        <v>4.2913290254084297E-3</v>
      </c>
      <c r="J1314" s="363">
        <v>4.8003756542821597E-3</v>
      </c>
      <c r="K1314" s="363" t="s">
        <v>5093</v>
      </c>
      <c r="L1314" s="363">
        <v>7.5</v>
      </c>
      <c r="M1314" s="363" t="s">
        <v>291</v>
      </c>
      <c r="N1314" s="363">
        <v>7.3</v>
      </c>
      <c r="O1314" s="363">
        <v>4.3</v>
      </c>
      <c r="P1314" s="363">
        <v>1.9</v>
      </c>
      <c r="Q1314" s="363" t="s">
        <v>5092</v>
      </c>
      <c r="R1314" s="363">
        <v>-55</v>
      </c>
      <c r="S1314" s="363">
        <v>125</v>
      </c>
      <c r="T1314" s="363">
        <v>1</v>
      </c>
      <c r="U1314" s="363"/>
      <c r="V1314" s="311">
        <v>0</v>
      </c>
      <c r="W1314" s="311">
        <v>0</v>
      </c>
      <c r="X1314" s="363" t="s">
        <v>5093</v>
      </c>
      <c r="Y1314" s="363"/>
      <c r="Z1314" s="363"/>
      <c r="AA1314" s="363">
        <v>2</v>
      </c>
    </row>
    <row r="1315" spans="1:27" ht="12.75" customHeight="1">
      <c r="A1315" s="363" t="s">
        <v>5089</v>
      </c>
      <c r="B1315" s="363" t="s">
        <v>5738</v>
      </c>
      <c r="C1315" s="363">
        <v>470</v>
      </c>
      <c r="D1315" s="363">
        <v>0.2</v>
      </c>
      <c r="E1315" s="363">
        <v>0</v>
      </c>
      <c r="F1315" s="363">
        <v>1</v>
      </c>
      <c r="G1315" s="363">
        <v>2.5</v>
      </c>
      <c r="H1315" s="363">
        <v>5.6770604190921701E-3</v>
      </c>
      <c r="I1315" s="363">
        <v>5.8289795420552E-3</v>
      </c>
      <c r="J1315" s="363">
        <v>6.2985469712027297E-3</v>
      </c>
      <c r="K1315" s="363" t="s">
        <v>5093</v>
      </c>
      <c r="L1315" s="363">
        <v>6.3</v>
      </c>
      <c r="M1315" s="363" t="s">
        <v>291</v>
      </c>
      <c r="N1315" s="363">
        <v>7.3</v>
      </c>
      <c r="O1315" s="363">
        <v>4.3</v>
      </c>
      <c r="P1315" s="363">
        <v>1.9</v>
      </c>
      <c r="Q1315" s="363" t="s">
        <v>5092</v>
      </c>
      <c r="R1315" s="363">
        <v>-55</v>
      </c>
      <c r="S1315" s="363">
        <v>125</v>
      </c>
      <c r="T1315" s="363">
        <v>1</v>
      </c>
      <c r="U1315" s="363"/>
      <c r="V1315" s="311">
        <v>0</v>
      </c>
      <c r="W1315" s="311">
        <v>0</v>
      </c>
      <c r="X1315" s="363" t="s">
        <v>5093</v>
      </c>
      <c r="Y1315" s="363"/>
      <c r="Z1315" s="363"/>
      <c r="AA1315" s="363">
        <v>2</v>
      </c>
    </row>
    <row r="1316" spans="1:27" ht="12.75" customHeight="1">
      <c r="A1316" s="363" t="s">
        <v>5089</v>
      </c>
      <c r="B1316" s="363" t="s">
        <v>5739</v>
      </c>
      <c r="C1316" s="363">
        <v>470</v>
      </c>
      <c r="D1316" s="363">
        <v>0.2</v>
      </c>
      <c r="E1316" s="363">
        <v>0</v>
      </c>
      <c r="F1316" s="363">
        <v>1</v>
      </c>
      <c r="G1316" s="363">
        <v>2.5</v>
      </c>
      <c r="H1316" s="363">
        <v>8.0635176834842094E-3</v>
      </c>
      <c r="I1316" s="363">
        <v>8.81792591198741E-3</v>
      </c>
      <c r="J1316" s="363">
        <v>9.48284677243421E-3</v>
      </c>
      <c r="K1316" s="363" t="s">
        <v>5093</v>
      </c>
      <c r="L1316" s="363">
        <v>5.0999999999999996</v>
      </c>
      <c r="M1316" s="363" t="s">
        <v>291</v>
      </c>
      <c r="N1316" s="363">
        <v>7.3</v>
      </c>
      <c r="O1316" s="363">
        <v>4.3</v>
      </c>
      <c r="P1316" s="363">
        <v>1.9</v>
      </c>
      <c r="Q1316" s="363" t="s">
        <v>5092</v>
      </c>
      <c r="R1316" s="363">
        <v>-55</v>
      </c>
      <c r="S1316" s="363">
        <v>125</v>
      </c>
      <c r="T1316" s="363">
        <v>1</v>
      </c>
      <c r="U1316" s="363"/>
      <c r="V1316" s="311">
        <v>0</v>
      </c>
      <c r="W1316" s="311">
        <v>0</v>
      </c>
      <c r="X1316" s="363" t="s">
        <v>5093</v>
      </c>
      <c r="Y1316" s="363"/>
      <c r="Z1316" s="363"/>
      <c r="AA1316" s="363">
        <v>2</v>
      </c>
    </row>
    <row r="1317" spans="1:27" ht="12.75" customHeight="1">
      <c r="A1317" s="363" t="s">
        <v>5089</v>
      </c>
      <c r="B1317" s="363" t="s">
        <v>5740</v>
      </c>
      <c r="C1317" s="363">
        <v>47</v>
      </c>
      <c r="D1317" s="363">
        <v>0.2</v>
      </c>
      <c r="E1317" s="363">
        <v>0</v>
      </c>
      <c r="F1317" s="363">
        <v>1</v>
      </c>
      <c r="G1317" s="363">
        <v>10</v>
      </c>
      <c r="H1317" s="363">
        <v>1.2347103797819101E-2</v>
      </c>
      <c r="I1317" s="363">
        <v>1.22353713215079E-2</v>
      </c>
      <c r="J1317" s="363">
        <v>1.2267970654025301E-2</v>
      </c>
      <c r="K1317" s="363" t="s">
        <v>5093</v>
      </c>
      <c r="L1317" s="363">
        <v>3.2</v>
      </c>
      <c r="M1317" s="363" t="s">
        <v>291</v>
      </c>
      <c r="N1317" s="363">
        <v>7.3</v>
      </c>
      <c r="O1317" s="363">
        <v>4.3</v>
      </c>
      <c r="P1317" s="363">
        <v>1.9</v>
      </c>
      <c r="Q1317" s="363" t="s">
        <v>5092</v>
      </c>
      <c r="R1317" s="363">
        <v>-55</v>
      </c>
      <c r="S1317" s="363">
        <v>125</v>
      </c>
      <c r="T1317" s="363">
        <v>1</v>
      </c>
      <c r="U1317" s="363"/>
      <c r="V1317" s="311">
        <v>0</v>
      </c>
      <c r="W1317" s="311">
        <v>0</v>
      </c>
      <c r="X1317" s="363" t="s">
        <v>5093</v>
      </c>
      <c r="Y1317" s="363"/>
      <c r="Z1317" s="363"/>
      <c r="AA1317" s="363">
        <v>2</v>
      </c>
    </row>
    <row r="1318" spans="1:27" ht="12.75" customHeight="1">
      <c r="A1318" s="363" t="s">
        <v>5089</v>
      </c>
      <c r="B1318" s="363" t="s">
        <v>5741</v>
      </c>
      <c r="C1318" s="363">
        <v>68</v>
      </c>
      <c r="D1318" s="363">
        <v>0.2</v>
      </c>
      <c r="E1318" s="363">
        <v>0</v>
      </c>
      <c r="F1318" s="363">
        <v>1</v>
      </c>
      <c r="G1318" s="363">
        <v>10</v>
      </c>
      <c r="H1318" s="363">
        <v>1.1782905429627601E-2</v>
      </c>
      <c r="I1318" s="363">
        <v>1.1683979459409299E-2</v>
      </c>
      <c r="J1318" s="363">
        <v>1.16726313823159E-2</v>
      </c>
      <c r="K1318" s="363" t="s">
        <v>5093</v>
      </c>
      <c r="L1318" s="363">
        <v>3.2</v>
      </c>
      <c r="M1318" s="363" t="s">
        <v>291</v>
      </c>
      <c r="N1318" s="363">
        <v>7.3</v>
      </c>
      <c r="O1318" s="363">
        <v>4.3</v>
      </c>
      <c r="P1318" s="363">
        <v>1.9</v>
      </c>
      <c r="Q1318" s="363" t="s">
        <v>5092</v>
      </c>
      <c r="R1318" s="363">
        <v>-55</v>
      </c>
      <c r="S1318" s="363">
        <v>125</v>
      </c>
      <c r="T1318" s="363">
        <v>1</v>
      </c>
      <c r="U1318" s="363"/>
      <c r="V1318" s="311">
        <v>0</v>
      </c>
      <c r="W1318" s="311">
        <v>0</v>
      </c>
      <c r="X1318" s="363" t="s">
        <v>5093</v>
      </c>
      <c r="Y1318" s="363"/>
      <c r="Z1318" s="363"/>
      <c r="AA1318" s="363">
        <v>2</v>
      </c>
    </row>
    <row r="1319" spans="1:27" ht="12.75" customHeight="1">
      <c r="A1319" s="363" t="s">
        <v>5089</v>
      </c>
      <c r="B1319" s="363" t="s">
        <v>5742</v>
      </c>
      <c r="C1319" s="363">
        <v>100</v>
      </c>
      <c r="D1319" s="363">
        <v>0.2</v>
      </c>
      <c r="E1319" s="363">
        <v>0</v>
      </c>
      <c r="F1319" s="363">
        <v>1</v>
      </c>
      <c r="G1319" s="363">
        <v>10</v>
      </c>
      <c r="H1319" s="363">
        <v>1.2089031286894401E-2</v>
      </c>
      <c r="I1319" s="363">
        <v>1.1984332094880401E-2</v>
      </c>
      <c r="J1319" s="363">
        <v>1.1972278045156701E-2</v>
      </c>
      <c r="K1319" s="363" t="s">
        <v>5093</v>
      </c>
      <c r="L1319" s="363">
        <v>3.2</v>
      </c>
      <c r="M1319" s="363" t="s">
        <v>291</v>
      </c>
      <c r="N1319" s="363">
        <v>7.3</v>
      </c>
      <c r="O1319" s="363">
        <v>4.3</v>
      </c>
      <c r="P1319" s="363">
        <v>1.9</v>
      </c>
      <c r="Q1319" s="363" t="s">
        <v>5092</v>
      </c>
      <c r="R1319" s="363">
        <v>-55</v>
      </c>
      <c r="S1319" s="363">
        <v>125</v>
      </c>
      <c r="T1319" s="363">
        <v>1</v>
      </c>
      <c r="U1319" s="363"/>
      <c r="V1319" s="311">
        <v>0</v>
      </c>
      <c r="W1319" s="311">
        <v>0</v>
      </c>
      <c r="X1319" s="363" t="s">
        <v>5093</v>
      </c>
      <c r="Y1319" s="363"/>
      <c r="Z1319" s="363"/>
      <c r="AA1319" s="363">
        <v>2</v>
      </c>
    </row>
    <row r="1320" spans="1:27" ht="12.75" customHeight="1">
      <c r="A1320" s="363" t="s">
        <v>5089</v>
      </c>
      <c r="B1320" s="363" t="s">
        <v>5743</v>
      </c>
      <c r="C1320" s="363">
        <v>15</v>
      </c>
      <c r="D1320" s="363">
        <v>0.2</v>
      </c>
      <c r="E1320" s="363">
        <v>0</v>
      </c>
      <c r="F1320" s="363">
        <v>1</v>
      </c>
      <c r="G1320" s="363">
        <v>16</v>
      </c>
      <c r="H1320" s="363">
        <v>2.37572178595301E-2</v>
      </c>
      <c r="I1320" s="363">
        <v>2.2559008376882399E-2</v>
      </c>
      <c r="J1320" s="363">
        <v>2.1949254592616901E-2</v>
      </c>
      <c r="K1320" s="363" t="s">
        <v>5093</v>
      </c>
      <c r="L1320" s="363">
        <v>3.2</v>
      </c>
      <c r="M1320" s="363" t="s">
        <v>291</v>
      </c>
      <c r="N1320" s="363">
        <v>7.3</v>
      </c>
      <c r="O1320" s="363">
        <v>4.3</v>
      </c>
      <c r="P1320" s="363">
        <v>1.9</v>
      </c>
      <c r="Q1320" s="363" t="s">
        <v>5092</v>
      </c>
      <c r="R1320" s="363">
        <v>-55</v>
      </c>
      <c r="S1320" s="363">
        <v>125</v>
      </c>
      <c r="T1320" s="363">
        <v>1</v>
      </c>
      <c r="U1320" s="363"/>
      <c r="V1320" s="311">
        <v>0</v>
      </c>
      <c r="W1320" s="311">
        <v>0</v>
      </c>
      <c r="X1320" s="363" t="s">
        <v>5093</v>
      </c>
      <c r="Y1320" s="363"/>
      <c r="Z1320" s="363"/>
      <c r="AA1320" s="363">
        <v>2</v>
      </c>
    </row>
    <row r="1321" spans="1:27" ht="12.75" customHeight="1">
      <c r="A1321" s="363" t="s">
        <v>5089</v>
      </c>
      <c r="B1321" s="363" t="s">
        <v>5744</v>
      </c>
      <c r="C1321" s="363">
        <v>22</v>
      </c>
      <c r="D1321" s="363">
        <v>0.2</v>
      </c>
      <c r="E1321" s="363">
        <v>0</v>
      </c>
      <c r="F1321" s="363">
        <v>1</v>
      </c>
      <c r="G1321" s="363">
        <v>16</v>
      </c>
      <c r="H1321" s="363">
        <v>2.29848520513087E-2</v>
      </c>
      <c r="I1321" s="363">
        <v>2.2030916189839E-2</v>
      </c>
      <c r="J1321" s="363">
        <v>2.1603656793617702E-2</v>
      </c>
      <c r="K1321" s="363" t="s">
        <v>5093</v>
      </c>
      <c r="L1321" s="363">
        <v>3.2</v>
      </c>
      <c r="M1321" s="363" t="s">
        <v>291</v>
      </c>
      <c r="N1321" s="363">
        <v>7.3</v>
      </c>
      <c r="O1321" s="363">
        <v>4.3</v>
      </c>
      <c r="P1321" s="363">
        <v>1.9</v>
      </c>
      <c r="Q1321" s="363" t="s">
        <v>5092</v>
      </c>
      <c r="R1321" s="363">
        <v>-55</v>
      </c>
      <c r="S1321" s="363">
        <v>125</v>
      </c>
      <c r="T1321" s="363">
        <v>1</v>
      </c>
      <c r="U1321" s="363"/>
      <c r="V1321" s="311">
        <v>0</v>
      </c>
      <c r="W1321" s="311">
        <v>0</v>
      </c>
      <c r="X1321" s="363" t="s">
        <v>5093</v>
      </c>
      <c r="Y1321" s="363"/>
      <c r="Z1321" s="363"/>
      <c r="AA1321" s="363">
        <v>2</v>
      </c>
    </row>
    <row r="1322" spans="1:27" ht="12.75" customHeight="1">
      <c r="A1322" s="363" t="s">
        <v>5089</v>
      </c>
      <c r="B1322" s="363" t="s">
        <v>5745</v>
      </c>
      <c r="C1322" s="363">
        <v>33</v>
      </c>
      <c r="D1322" s="363">
        <v>0.2</v>
      </c>
      <c r="E1322" s="363">
        <v>0</v>
      </c>
      <c r="F1322" s="363">
        <v>1</v>
      </c>
      <c r="G1322" s="363">
        <v>16</v>
      </c>
      <c r="H1322" s="363">
        <v>1.46525771041671E-2</v>
      </c>
      <c r="I1322" s="363">
        <v>1.4127823082922099E-2</v>
      </c>
      <c r="J1322" s="363">
        <v>1.40500334240113E-2</v>
      </c>
      <c r="K1322" s="363" t="s">
        <v>5093</v>
      </c>
      <c r="L1322" s="363">
        <v>3.2</v>
      </c>
      <c r="M1322" s="363" t="s">
        <v>291</v>
      </c>
      <c r="N1322" s="363">
        <v>7.3</v>
      </c>
      <c r="O1322" s="363">
        <v>4.3</v>
      </c>
      <c r="P1322" s="363">
        <v>1.9</v>
      </c>
      <c r="Q1322" s="363" t="s">
        <v>5092</v>
      </c>
      <c r="R1322" s="363">
        <v>-55</v>
      </c>
      <c r="S1322" s="363">
        <v>125</v>
      </c>
      <c r="T1322" s="363">
        <v>1</v>
      </c>
      <c r="U1322" s="363"/>
      <c r="V1322" s="311">
        <v>0</v>
      </c>
      <c r="W1322" s="311">
        <v>0</v>
      </c>
      <c r="X1322" s="363" t="s">
        <v>5093</v>
      </c>
      <c r="Y1322" s="363"/>
      <c r="Z1322" s="363"/>
      <c r="AA1322" s="363">
        <v>2</v>
      </c>
    </row>
    <row r="1323" spans="1:27" ht="12.75" customHeight="1">
      <c r="A1323" s="363" t="s">
        <v>5089</v>
      </c>
      <c r="B1323" s="363" t="s">
        <v>5746</v>
      </c>
      <c r="C1323" s="363">
        <v>47</v>
      </c>
      <c r="D1323" s="363">
        <v>0.2</v>
      </c>
      <c r="E1323" s="363">
        <v>0</v>
      </c>
      <c r="F1323" s="363">
        <v>1</v>
      </c>
      <c r="G1323" s="363">
        <v>16</v>
      </c>
      <c r="H1323" s="363">
        <v>1.1217400103019E-2</v>
      </c>
      <c r="I1323" s="363">
        <v>1.0707475250179E-2</v>
      </c>
      <c r="J1323" s="363">
        <v>1.06137063387142E-2</v>
      </c>
      <c r="K1323" s="363" t="s">
        <v>5093</v>
      </c>
      <c r="L1323" s="363">
        <v>3.2</v>
      </c>
      <c r="M1323" s="363" t="s">
        <v>291</v>
      </c>
      <c r="N1323" s="363">
        <v>7.3</v>
      </c>
      <c r="O1323" s="363">
        <v>4.3</v>
      </c>
      <c r="P1323" s="363">
        <v>1.9</v>
      </c>
      <c r="Q1323" s="363" t="s">
        <v>5092</v>
      </c>
      <c r="R1323" s="363">
        <v>-55</v>
      </c>
      <c r="S1323" s="363">
        <v>125</v>
      </c>
      <c r="T1323" s="363">
        <v>1</v>
      </c>
      <c r="U1323" s="363"/>
      <c r="V1323" s="311">
        <v>0</v>
      </c>
      <c r="W1323" s="311">
        <v>0</v>
      </c>
      <c r="X1323" s="363" t="s">
        <v>5093</v>
      </c>
      <c r="Y1323" s="363"/>
      <c r="Z1323" s="363"/>
      <c r="AA1323" s="363">
        <v>2</v>
      </c>
    </row>
    <row r="1324" spans="1:27" ht="12.75" customHeight="1">
      <c r="A1324" s="363" t="s">
        <v>5089</v>
      </c>
      <c r="B1324" s="363" t="s">
        <v>5747</v>
      </c>
      <c r="C1324" s="363">
        <v>68</v>
      </c>
      <c r="D1324" s="363">
        <v>0.2</v>
      </c>
      <c r="E1324" s="363">
        <v>0</v>
      </c>
      <c r="F1324" s="363">
        <v>1</v>
      </c>
      <c r="G1324" s="363">
        <v>16</v>
      </c>
      <c r="H1324" s="363">
        <v>9.2727796204741097E-3</v>
      </c>
      <c r="I1324" s="363">
        <v>9.2295743498943695E-3</v>
      </c>
      <c r="J1324" s="363">
        <v>9.3528939188048405E-3</v>
      </c>
      <c r="K1324" s="363" t="s">
        <v>5093</v>
      </c>
      <c r="L1324" s="363">
        <v>3.2</v>
      </c>
      <c r="M1324" s="363" t="s">
        <v>291</v>
      </c>
      <c r="N1324" s="363">
        <v>7.3</v>
      </c>
      <c r="O1324" s="363">
        <v>4.3</v>
      </c>
      <c r="P1324" s="363">
        <v>1.9</v>
      </c>
      <c r="Q1324" s="363" t="s">
        <v>5092</v>
      </c>
      <c r="R1324" s="363">
        <v>-55</v>
      </c>
      <c r="S1324" s="363">
        <v>125</v>
      </c>
      <c r="T1324" s="363">
        <v>1</v>
      </c>
      <c r="U1324" s="363"/>
      <c r="V1324" s="311">
        <v>0</v>
      </c>
      <c r="W1324" s="311">
        <v>0</v>
      </c>
      <c r="X1324" s="363" t="s">
        <v>5093</v>
      </c>
      <c r="Y1324" s="363"/>
      <c r="Z1324" s="363"/>
      <c r="AA1324" s="363">
        <v>2</v>
      </c>
    </row>
    <row r="1325" spans="1:27" ht="12.75" customHeight="1">
      <c r="A1325" s="363" t="s">
        <v>5089</v>
      </c>
      <c r="B1325" s="363" t="s">
        <v>5748</v>
      </c>
      <c r="C1325" s="363">
        <v>22</v>
      </c>
      <c r="D1325" s="363">
        <v>0.2</v>
      </c>
      <c r="E1325" s="363">
        <v>0</v>
      </c>
      <c r="F1325" s="363">
        <v>1</v>
      </c>
      <c r="G1325" s="363">
        <v>20</v>
      </c>
      <c r="H1325" s="363">
        <v>9.1119291441557303E-3</v>
      </c>
      <c r="I1325" s="363">
        <v>8.5229446315611204E-3</v>
      </c>
      <c r="J1325" s="363">
        <v>8.4422889333077098E-3</v>
      </c>
      <c r="K1325" s="363" t="s">
        <v>5093</v>
      </c>
      <c r="L1325" s="363">
        <v>3.2</v>
      </c>
      <c r="M1325" s="363" t="s">
        <v>291</v>
      </c>
      <c r="N1325" s="363">
        <v>7.3</v>
      </c>
      <c r="O1325" s="363">
        <v>4.3</v>
      </c>
      <c r="P1325" s="363">
        <v>1.9</v>
      </c>
      <c r="Q1325" s="363" t="s">
        <v>5092</v>
      </c>
      <c r="R1325" s="363">
        <v>-55</v>
      </c>
      <c r="S1325" s="363">
        <v>125</v>
      </c>
      <c r="T1325" s="363">
        <v>1</v>
      </c>
      <c r="U1325" s="363"/>
      <c r="V1325" s="311">
        <v>0</v>
      </c>
      <c r="W1325" s="311">
        <v>0</v>
      </c>
      <c r="X1325" s="363" t="s">
        <v>5093</v>
      </c>
      <c r="Y1325" s="363"/>
      <c r="Z1325" s="363"/>
      <c r="AA1325" s="363">
        <v>2</v>
      </c>
    </row>
    <row r="1326" spans="1:27" ht="12.75" customHeight="1">
      <c r="A1326" s="363" t="s">
        <v>5089</v>
      </c>
      <c r="B1326" s="363" t="s">
        <v>5749</v>
      </c>
      <c r="C1326" s="363">
        <v>33</v>
      </c>
      <c r="D1326" s="363">
        <v>0.2</v>
      </c>
      <c r="E1326" s="363">
        <v>0</v>
      </c>
      <c r="F1326" s="363">
        <v>1</v>
      </c>
      <c r="G1326" s="363">
        <v>20</v>
      </c>
      <c r="H1326" s="363">
        <v>9.8583143878209507E-3</v>
      </c>
      <c r="I1326" s="363">
        <v>9.5157034152052698E-3</v>
      </c>
      <c r="J1326" s="363">
        <v>9.5185784716036205E-3</v>
      </c>
      <c r="K1326" s="363" t="s">
        <v>5093</v>
      </c>
      <c r="L1326" s="363">
        <v>3.2</v>
      </c>
      <c r="M1326" s="363" t="s">
        <v>291</v>
      </c>
      <c r="N1326" s="363">
        <v>7.3</v>
      </c>
      <c r="O1326" s="363">
        <v>4.3</v>
      </c>
      <c r="P1326" s="363">
        <v>1.9</v>
      </c>
      <c r="Q1326" s="363" t="s">
        <v>5092</v>
      </c>
      <c r="R1326" s="363">
        <v>-55</v>
      </c>
      <c r="S1326" s="363">
        <v>125</v>
      </c>
      <c r="T1326" s="363">
        <v>1</v>
      </c>
      <c r="U1326" s="363"/>
      <c r="V1326" s="311">
        <v>0</v>
      </c>
      <c r="W1326" s="311">
        <v>0</v>
      </c>
      <c r="X1326" s="363" t="s">
        <v>5093</v>
      </c>
      <c r="Y1326" s="363"/>
      <c r="Z1326" s="363"/>
      <c r="AA1326" s="363">
        <v>2</v>
      </c>
    </row>
    <row r="1327" spans="1:27" ht="12.75" customHeight="1">
      <c r="A1327" s="363" t="s">
        <v>5089</v>
      </c>
      <c r="B1327" s="363" t="s">
        <v>5750</v>
      </c>
      <c r="C1327" s="363">
        <v>47</v>
      </c>
      <c r="D1327" s="363">
        <v>0.2</v>
      </c>
      <c r="E1327" s="363">
        <v>0</v>
      </c>
      <c r="F1327" s="363">
        <v>1</v>
      </c>
      <c r="G1327" s="363">
        <v>20</v>
      </c>
      <c r="H1327" s="363">
        <v>1.1210744056586499E-2</v>
      </c>
      <c r="I1327" s="363">
        <v>1.0945354380042601E-2</v>
      </c>
      <c r="J1327" s="363">
        <v>1.0949637825490299E-2</v>
      </c>
      <c r="K1327" s="363" t="s">
        <v>5093</v>
      </c>
      <c r="L1327" s="363">
        <v>3.2</v>
      </c>
      <c r="M1327" s="363" t="s">
        <v>291</v>
      </c>
      <c r="N1327" s="363">
        <v>7.3</v>
      </c>
      <c r="O1327" s="363">
        <v>4.3</v>
      </c>
      <c r="P1327" s="363">
        <v>1.9</v>
      </c>
      <c r="Q1327" s="363" t="s">
        <v>5092</v>
      </c>
      <c r="R1327" s="363">
        <v>-55</v>
      </c>
      <c r="S1327" s="363">
        <v>125</v>
      </c>
      <c r="T1327" s="363">
        <v>1</v>
      </c>
      <c r="U1327" s="363"/>
      <c r="V1327" s="311">
        <v>0</v>
      </c>
      <c r="W1327" s="311">
        <v>0</v>
      </c>
      <c r="X1327" s="363" t="s">
        <v>5093</v>
      </c>
      <c r="Y1327" s="363"/>
      <c r="Z1327" s="363"/>
      <c r="AA1327" s="363">
        <v>2</v>
      </c>
    </row>
    <row r="1328" spans="1:27" ht="12.75" customHeight="1">
      <c r="A1328" s="363" t="s">
        <v>5089</v>
      </c>
      <c r="B1328" s="363" t="s">
        <v>5751</v>
      </c>
      <c r="C1328" s="363">
        <v>56</v>
      </c>
      <c r="D1328" s="363">
        <v>0.2</v>
      </c>
      <c r="E1328" s="363">
        <v>0</v>
      </c>
      <c r="F1328" s="363">
        <v>1</v>
      </c>
      <c r="G1328" s="363">
        <v>20</v>
      </c>
      <c r="H1328" s="363">
        <v>6.15921269396566E-3</v>
      </c>
      <c r="I1328" s="363">
        <v>6.02171001840098E-3</v>
      </c>
      <c r="J1328" s="363">
        <v>6.1933993388778499E-3</v>
      </c>
      <c r="K1328" s="363" t="s">
        <v>5093</v>
      </c>
      <c r="L1328" s="363">
        <v>3.2</v>
      </c>
      <c r="M1328" s="363" t="s">
        <v>291</v>
      </c>
      <c r="N1328" s="363">
        <v>7.3</v>
      </c>
      <c r="O1328" s="363">
        <v>4.3</v>
      </c>
      <c r="P1328" s="363">
        <v>1.9</v>
      </c>
      <c r="Q1328" s="363" t="s">
        <v>5092</v>
      </c>
      <c r="R1328" s="363">
        <v>-55</v>
      </c>
      <c r="S1328" s="363">
        <v>125</v>
      </c>
      <c r="T1328" s="363">
        <v>1</v>
      </c>
      <c r="U1328" s="363"/>
      <c r="V1328" s="311">
        <v>0</v>
      </c>
      <c r="W1328" s="311">
        <v>0</v>
      </c>
      <c r="X1328" s="363" t="s">
        <v>5093</v>
      </c>
      <c r="Y1328" s="363"/>
      <c r="Z1328" s="363"/>
      <c r="AA1328" s="363">
        <v>2</v>
      </c>
    </row>
    <row r="1329" spans="1:27" ht="12.75" customHeight="1">
      <c r="A1329" s="363" t="s">
        <v>5089</v>
      </c>
      <c r="B1329" s="363" t="s">
        <v>5752</v>
      </c>
      <c r="C1329" s="363">
        <v>15</v>
      </c>
      <c r="D1329" s="363">
        <v>0.2</v>
      </c>
      <c r="E1329" s="363">
        <v>0</v>
      </c>
      <c r="F1329" s="363">
        <v>1</v>
      </c>
      <c r="G1329" s="363">
        <v>25</v>
      </c>
      <c r="H1329" s="363">
        <v>1.5881295061820799E-2</v>
      </c>
      <c r="I1329" s="363">
        <v>1.4389838766928601E-2</v>
      </c>
      <c r="J1329" s="363">
        <v>1.40343407157308E-2</v>
      </c>
      <c r="K1329" s="363" t="s">
        <v>5093</v>
      </c>
      <c r="L1329" s="363">
        <v>3.2</v>
      </c>
      <c r="M1329" s="363" t="s">
        <v>291</v>
      </c>
      <c r="N1329" s="363">
        <v>7.3</v>
      </c>
      <c r="O1329" s="363">
        <v>4.3</v>
      </c>
      <c r="P1329" s="363">
        <v>1.9</v>
      </c>
      <c r="Q1329" s="363" t="s">
        <v>5092</v>
      </c>
      <c r="R1329" s="363">
        <v>-55</v>
      </c>
      <c r="S1329" s="363">
        <v>125</v>
      </c>
      <c r="T1329" s="363">
        <v>1</v>
      </c>
      <c r="U1329" s="363"/>
      <c r="V1329" s="311">
        <v>0</v>
      </c>
      <c r="W1329" s="311">
        <v>0</v>
      </c>
      <c r="X1329" s="363" t="s">
        <v>5093</v>
      </c>
      <c r="Y1329" s="363"/>
      <c r="Z1329" s="363"/>
      <c r="AA1329" s="363">
        <v>2</v>
      </c>
    </row>
    <row r="1330" spans="1:27" ht="12.75" customHeight="1">
      <c r="A1330" s="363" t="s">
        <v>5089</v>
      </c>
      <c r="B1330" s="363" t="s">
        <v>5753</v>
      </c>
      <c r="C1330" s="363">
        <v>22</v>
      </c>
      <c r="D1330" s="363">
        <v>0.2</v>
      </c>
      <c r="E1330" s="363">
        <v>0</v>
      </c>
      <c r="F1330" s="363">
        <v>1</v>
      </c>
      <c r="G1330" s="363">
        <v>25</v>
      </c>
      <c r="H1330" s="363">
        <v>1.17158317787472E-2</v>
      </c>
      <c r="I1330" s="363">
        <v>1.045287925757E-2</v>
      </c>
      <c r="J1330" s="363">
        <v>1.00735280618258E-2</v>
      </c>
      <c r="K1330" s="363" t="s">
        <v>5093</v>
      </c>
      <c r="L1330" s="363">
        <v>3.2</v>
      </c>
      <c r="M1330" s="363" t="s">
        <v>291</v>
      </c>
      <c r="N1330" s="363">
        <v>7.3</v>
      </c>
      <c r="O1330" s="363">
        <v>4.3</v>
      </c>
      <c r="P1330" s="363">
        <v>1.9</v>
      </c>
      <c r="Q1330" s="363" t="s">
        <v>5092</v>
      </c>
      <c r="R1330" s="363">
        <v>-55</v>
      </c>
      <c r="S1330" s="363">
        <v>125</v>
      </c>
      <c r="T1330" s="363">
        <v>1</v>
      </c>
      <c r="U1330" s="363"/>
      <c r="V1330" s="311">
        <v>0</v>
      </c>
      <c r="W1330" s="311">
        <v>0</v>
      </c>
      <c r="X1330" s="363" t="s">
        <v>5093</v>
      </c>
      <c r="Y1330" s="363"/>
      <c r="Z1330" s="363"/>
      <c r="AA1330" s="363">
        <v>2</v>
      </c>
    </row>
    <row r="1331" spans="1:27" ht="12.75" customHeight="1">
      <c r="A1331" s="363" t="s">
        <v>5089</v>
      </c>
      <c r="B1331" s="363" t="s">
        <v>5754</v>
      </c>
      <c r="C1331" s="363">
        <v>33</v>
      </c>
      <c r="D1331" s="363">
        <v>0.2</v>
      </c>
      <c r="E1331" s="363">
        <v>0</v>
      </c>
      <c r="F1331" s="363">
        <v>1</v>
      </c>
      <c r="G1331" s="363">
        <v>25</v>
      </c>
      <c r="H1331" s="363">
        <v>9.6645172963985195E-3</v>
      </c>
      <c r="I1331" s="363">
        <v>9.0700795144888005E-3</v>
      </c>
      <c r="J1331" s="363">
        <v>8.9958780157113304E-3</v>
      </c>
      <c r="K1331" s="363" t="s">
        <v>5093</v>
      </c>
      <c r="L1331" s="363">
        <v>3.2</v>
      </c>
      <c r="M1331" s="363" t="s">
        <v>291</v>
      </c>
      <c r="N1331" s="363">
        <v>7.3</v>
      </c>
      <c r="O1331" s="363">
        <v>4.3</v>
      </c>
      <c r="P1331" s="363">
        <v>1.9</v>
      </c>
      <c r="Q1331" s="363" t="s">
        <v>5092</v>
      </c>
      <c r="R1331" s="363">
        <v>-55</v>
      </c>
      <c r="S1331" s="363">
        <v>125</v>
      </c>
      <c r="T1331" s="363">
        <v>1</v>
      </c>
      <c r="U1331" s="363"/>
      <c r="V1331" s="311">
        <v>0</v>
      </c>
      <c r="W1331" s="311">
        <v>0</v>
      </c>
      <c r="X1331" s="363" t="s">
        <v>5093</v>
      </c>
      <c r="Y1331" s="363"/>
      <c r="Z1331" s="363"/>
      <c r="AA1331" s="363">
        <v>2</v>
      </c>
    </row>
    <row r="1332" spans="1:27" ht="12.75" customHeight="1">
      <c r="A1332" s="363" t="s">
        <v>5089</v>
      </c>
      <c r="B1332" s="363" t="s">
        <v>5755</v>
      </c>
      <c r="C1332" s="363">
        <v>330</v>
      </c>
      <c r="D1332" s="363">
        <v>0.2</v>
      </c>
      <c r="E1332" s="363">
        <v>0</v>
      </c>
      <c r="F1332" s="363">
        <v>1</v>
      </c>
      <c r="G1332" s="363">
        <v>2.5</v>
      </c>
      <c r="H1332" s="363">
        <v>3.0975133096265502E-3</v>
      </c>
      <c r="I1332" s="363">
        <v>3.3236900749329E-3</v>
      </c>
      <c r="J1332" s="363">
        <v>3.6922096596539102E-3</v>
      </c>
      <c r="K1332" s="363" t="s">
        <v>5093</v>
      </c>
      <c r="L1332" s="363">
        <v>8.5</v>
      </c>
      <c r="M1332" s="363" t="s">
        <v>291</v>
      </c>
      <c r="N1332" s="363">
        <v>7.3</v>
      </c>
      <c r="O1332" s="363">
        <v>4.3</v>
      </c>
      <c r="P1332" s="363">
        <v>1.9</v>
      </c>
      <c r="Q1332" s="363" t="s">
        <v>5092</v>
      </c>
      <c r="R1332" s="363">
        <v>-55</v>
      </c>
      <c r="S1332" s="363">
        <v>105</v>
      </c>
      <c r="T1332" s="363">
        <v>1</v>
      </c>
      <c r="U1332" s="363"/>
      <c r="V1332" s="311">
        <v>0</v>
      </c>
      <c r="W1332" s="311">
        <v>0</v>
      </c>
      <c r="X1332" s="363" t="s">
        <v>5093</v>
      </c>
      <c r="Y1332" s="363"/>
      <c r="Z1332" s="363"/>
      <c r="AA1332" s="363">
        <v>2</v>
      </c>
    </row>
    <row r="1333" spans="1:27" ht="12.75" customHeight="1">
      <c r="A1333" s="363" t="s">
        <v>5089</v>
      </c>
      <c r="B1333" s="363" t="s">
        <v>5756</v>
      </c>
      <c r="C1333" s="363">
        <v>390</v>
      </c>
      <c r="D1333" s="363">
        <v>0.2</v>
      </c>
      <c r="E1333" s="363">
        <v>0</v>
      </c>
      <c r="F1333" s="363">
        <v>1</v>
      </c>
      <c r="G1333" s="363">
        <v>2.5</v>
      </c>
      <c r="H1333" s="363">
        <v>2.3650539680769899E-3</v>
      </c>
      <c r="I1333" s="363">
        <v>2.57076274803471E-3</v>
      </c>
      <c r="J1333" s="363">
        <v>2.9580947606011798E-3</v>
      </c>
      <c r="K1333" s="363" t="s">
        <v>5093</v>
      </c>
      <c r="L1333" s="363">
        <v>8.5</v>
      </c>
      <c r="M1333" s="363" t="s">
        <v>291</v>
      </c>
      <c r="N1333" s="363">
        <v>7.3</v>
      </c>
      <c r="O1333" s="363">
        <v>4.3</v>
      </c>
      <c r="P1333" s="363">
        <v>1.9</v>
      </c>
      <c r="Q1333" s="363" t="s">
        <v>5092</v>
      </c>
      <c r="R1333" s="363">
        <v>-55</v>
      </c>
      <c r="S1333" s="363">
        <v>105</v>
      </c>
      <c r="T1333" s="363">
        <v>1</v>
      </c>
      <c r="U1333" s="363"/>
      <c r="V1333" s="311">
        <v>0</v>
      </c>
      <c r="W1333" s="311">
        <v>0</v>
      </c>
      <c r="X1333" s="363" t="s">
        <v>5093</v>
      </c>
      <c r="Y1333" s="363"/>
      <c r="Z1333" s="363"/>
      <c r="AA1333" s="363">
        <v>2</v>
      </c>
    </row>
    <row r="1334" spans="1:27" ht="12.75" customHeight="1">
      <c r="A1334" s="363" t="s">
        <v>5089</v>
      </c>
      <c r="B1334" s="363" t="s">
        <v>5757</v>
      </c>
      <c r="C1334" s="363">
        <v>180</v>
      </c>
      <c r="D1334" s="363">
        <v>0.2</v>
      </c>
      <c r="E1334" s="363">
        <v>0</v>
      </c>
      <c r="F1334" s="363">
        <v>1</v>
      </c>
      <c r="G1334" s="363">
        <v>6.3</v>
      </c>
      <c r="H1334" s="363">
        <v>5.1245317523212104E-3</v>
      </c>
      <c r="I1334" s="363">
        <v>5.2567820616148501E-3</v>
      </c>
      <c r="J1334" s="363">
        <v>5.6185362721983198E-3</v>
      </c>
      <c r="K1334" s="363" t="s">
        <v>5093</v>
      </c>
      <c r="L1334" s="363">
        <v>6.3</v>
      </c>
      <c r="M1334" s="363" t="s">
        <v>291</v>
      </c>
      <c r="N1334" s="363">
        <v>7.3</v>
      </c>
      <c r="O1334" s="363">
        <v>4.3</v>
      </c>
      <c r="P1334" s="363">
        <v>1.9</v>
      </c>
      <c r="Q1334" s="363" t="s">
        <v>5092</v>
      </c>
      <c r="R1334" s="363">
        <v>-55</v>
      </c>
      <c r="S1334" s="363">
        <v>105</v>
      </c>
      <c r="T1334" s="363">
        <v>1</v>
      </c>
      <c r="U1334" s="363"/>
      <c r="V1334" s="311">
        <v>0</v>
      </c>
      <c r="W1334" s="311">
        <v>0</v>
      </c>
      <c r="X1334" s="363" t="s">
        <v>5093</v>
      </c>
      <c r="Y1334" s="363"/>
      <c r="Z1334" s="363"/>
      <c r="AA1334" s="363">
        <v>2</v>
      </c>
    </row>
    <row r="1335" spans="1:27" ht="12.75" customHeight="1">
      <c r="A1335" s="363"/>
      <c r="B1335" s="363"/>
      <c r="C1335" s="363"/>
      <c r="D1335" s="363"/>
      <c r="E1335" s="363"/>
      <c r="F1335" s="363"/>
      <c r="G1335" s="363"/>
      <c r="H1335" s="363"/>
      <c r="I1335" s="363"/>
      <c r="J1335" s="363"/>
      <c r="K1335" s="363"/>
      <c r="L1335" s="363"/>
      <c r="M1335" s="363"/>
      <c r="N1335" s="363"/>
      <c r="O1335" s="363"/>
      <c r="P1335" s="363"/>
      <c r="Q1335" s="363"/>
      <c r="R1335" s="363"/>
      <c r="S1335" s="363"/>
      <c r="T1335" s="363"/>
      <c r="U1335" s="363"/>
      <c r="V1335" s="311"/>
      <c r="W1335" s="311"/>
      <c r="X1335" s="363"/>
      <c r="Y1335" s="363"/>
      <c r="Z1335" s="363"/>
      <c r="AA1335" s="363"/>
    </row>
    <row r="1336" spans="1:27" ht="12.75" customHeight="1">
      <c r="A1336" s="363"/>
      <c r="B1336" s="363"/>
      <c r="C1336" s="363"/>
      <c r="D1336" s="363"/>
      <c r="E1336" s="363"/>
      <c r="F1336" s="363"/>
      <c r="G1336" s="363"/>
      <c r="H1336" s="363"/>
      <c r="I1336" s="363"/>
      <c r="J1336" s="363"/>
      <c r="K1336" s="363"/>
      <c r="L1336" s="363"/>
      <c r="M1336" s="363"/>
      <c r="N1336" s="363"/>
      <c r="O1336" s="363"/>
      <c r="P1336" s="363"/>
      <c r="Q1336" s="363"/>
      <c r="R1336" s="363"/>
      <c r="S1336" s="363"/>
      <c r="T1336" s="363"/>
      <c r="U1336" s="363"/>
      <c r="V1336" s="311"/>
      <c r="W1336" s="311"/>
      <c r="X1336" s="363"/>
      <c r="Y1336" s="363"/>
      <c r="Z1336" s="363"/>
      <c r="AA1336" s="363"/>
    </row>
    <row r="1337" spans="1:27" ht="12.75" customHeight="1">
      <c r="A1337" s="363"/>
      <c r="B1337" s="363"/>
      <c r="C1337" s="363"/>
      <c r="D1337" s="363"/>
      <c r="E1337" s="363"/>
      <c r="F1337" s="363"/>
      <c r="G1337" s="363"/>
      <c r="H1337" s="363"/>
      <c r="I1337" s="363"/>
      <c r="J1337" s="363"/>
      <c r="K1337" s="363"/>
      <c r="L1337" s="363"/>
      <c r="M1337" s="363"/>
      <c r="N1337" s="363"/>
      <c r="O1337" s="363"/>
      <c r="P1337" s="363"/>
      <c r="Q1337" s="363"/>
      <c r="R1337" s="363"/>
      <c r="S1337" s="363"/>
      <c r="T1337" s="363"/>
      <c r="U1337" s="363"/>
      <c r="V1337" s="311"/>
      <c r="W1337" s="311"/>
      <c r="X1337" s="363"/>
      <c r="Y1337" s="363"/>
      <c r="Z1337" s="363"/>
      <c r="AA1337" s="363"/>
    </row>
    <row r="1338" spans="1:27" ht="12.75" customHeight="1">
      <c r="A1338" s="363"/>
      <c r="B1338" s="363"/>
      <c r="C1338" s="363"/>
      <c r="D1338" s="363"/>
      <c r="E1338" s="363"/>
      <c r="F1338" s="363"/>
      <c r="G1338" s="363"/>
      <c r="H1338" s="363"/>
      <c r="I1338" s="363"/>
      <c r="J1338" s="363"/>
      <c r="K1338" s="363"/>
      <c r="L1338" s="363"/>
      <c r="M1338" s="363"/>
      <c r="N1338" s="363"/>
      <c r="O1338" s="363"/>
      <c r="P1338" s="363"/>
      <c r="Q1338" s="363"/>
      <c r="R1338" s="363"/>
      <c r="S1338" s="363"/>
      <c r="T1338" s="363"/>
      <c r="U1338" s="363"/>
      <c r="V1338" s="311"/>
      <c r="W1338" s="311"/>
      <c r="X1338" s="363"/>
      <c r="Y1338" s="363"/>
      <c r="Z1338" s="363"/>
      <c r="AA1338" s="363"/>
    </row>
    <row r="1339" spans="1:27" ht="12.75" customHeight="1">
      <c r="A1339" s="363"/>
      <c r="B1339" s="363"/>
      <c r="C1339" s="363"/>
      <c r="D1339" s="363"/>
      <c r="E1339" s="363"/>
      <c r="F1339" s="363"/>
      <c r="G1339" s="363"/>
      <c r="H1339" s="363"/>
      <c r="I1339" s="363"/>
      <c r="J1339" s="363"/>
      <c r="K1339" s="363"/>
      <c r="L1339" s="363"/>
      <c r="M1339" s="363"/>
      <c r="N1339" s="363"/>
      <c r="O1339" s="363"/>
      <c r="P1339" s="363"/>
      <c r="Q1339" s="363"/>
      <c r="R1339" s="363"/>
      <c r="S1339" s="363"/>
      <c r="T1339" s="363"/>
      <c r="U1339" s="363"/>
      <c r="V1339" s="311"/>
      <c r="W1339" s="311"/>
      <c r="X1339" s="363"/>
      <c r="Y1339" s="363"/>
      <c r="Z1339" s="363"/>
      <c r="AA1339" s="363"/>
    </row>
    <row r="1340" spans="1:27" ht="12.75" customHeight="1">
      <c r="A1340" s="363"/>
      <c r="B1340" s="363"/>
      <c r="C1340" s="363"/>
      <c r="D1340" s="363"/>
      <c r="E1340" s="363"/>
      <c r="F1340" s="363"/>
      <c r="G1340" s="363"/>
      <c r="H1340" s="363"/>
      <c r="I1340" s="363"/>
      <c r="J1340" s="363"/>
      <c r="K1340" s="363"/>
      <c r="L1340" s="363"/>
      <c r="M1340" s="363"/>
      <c r="N1340" s="363"/>
      <c r="O1340" s="363"/>
      <c r="P1340" s="363"/>
      <c r="Q1340" s="363"/>
      <c r="R1340" s="363"/>
      <c r="S1340" s="363"/>
      <c r="T1340" s="363"/>
      <c r="U1340" s="363"/>
      <c r="V1340" s="311"/>
      <c r="W1340" s="311"/>
      <c r="X1340" s="363"/>
      <c r="Y1340" s="363"/>
      <c r="Z1340" s="363"/>
      <c r="AA1340" s="363"/>
    </row>
    <row r="1341" spans="1:27" ht="12.75" customHeight="1">
      <c r="A1341" s="393" t="s">
        <v>5758</v>
      </c>
      <c r="B1341" s="363"/>
      <c r="C1341" s="363"/>
      <c r="D1341" s="363"/>
      <c r="E1341" s="363"/>
      <c r="F1341" s="363"/>
      <c r="G1341" s="363"/>
      <c r="H1341" s="363"/>
      <c r="I1341" s="363"/>
      <c r="J1341" s="363"/>
      <c r="K1341" s="363"/>
      <c r="L1341" s="363"/>
      <c r="M1341" s="363"/>
      <c r="N1341" s="363"/>
      <c r="O1341" s="363"/>
      <c r="P1341" s="363"/>
      <c r="Q1341" s="363"/>
      <c r="R1341" s="363"/>
      <c r="S1341" s="363"/>
      <c r="T1341" s="363"/>
      <c r="U1341" s="363"/>
      <c r="V1341" s="311"/>
      <c r="W1341" s="311"/>
      <c r="X1341" s="363"/>
      <c r="Y1341" s="363"/>
      <c r="Z1341" s="363"/>
      <c r="AA1341" s="363"/>
    </row>
    <row r="1342" spans="1:27" ht="12.6" customHeight="1">
      <c r="A1342" s="363" t="s">
        <v>5089</v>
      </c>
      <c r="B1342" s="363" t="s">
        <v>5759</v>
      </c>
      <c r="C1342" s="363">
        <v>220</v>
      </c>
      <c r="D1342" s="363">
        <v>0.2</v>
      </c>
      <c r="E1342" s="363">
        <v>0</v>
      </c>
      <c r="F1342" s="363">
        <v>1</v>
      </c>
      <c r="G1342" s="363">
        <v>35</v>
      </c>
      <c r="H1342" s="363">
        <v>6.7000000000000004E-2</v>
      </c>
      <c r="I1342" s="363">
        <v>6.7000000000000004E-2</v>
      </c>
      <c r="J1342" s="363">
        <v>6.7000000000000004E-2</v>
      </c>
      <c r="K1342" s="363">
        <f t="shared" ref="K1342:K1377" si="20">MIN(MAX(P1342,1),10)</f>
        <v>10</v>
      </c>
      <c r="L1342" s="363">
        <v>0.76</v>
      </c>
      <c r="M1342" s="363" t="s">
        <v>5093</v>
      </c>
      <c r="N1342" s="363">
        <v>8</v>
      </c>
      <c r="O1342" s="363">
        <v>8</v>
      </c>
      <c r="P1342" s="363">
        <v>20</v>
      </c>
      <c r="Q1342" s="363" t="s">
        <v>5141</v>
      </c>
      <c r="R1342" s="363">
        <v>-40</v>
      </c>
      <c r="S1342" s="363">
        <v>135</v>
      </c>
      <c r="T1342" s="363">
        <v>0</v>
      </c>
      <c r="U1342" s="363">
        <v>3.5</v>
      </c>
      <c r="V1342" s="311">
        <v>1</v>
      </c>
      <c r="W1342" s="311">
        <v>1</v>
      </c>
      <c r="X1342" s="363"/>
      <c r="Y1342" s="363"/>
      <c r="Z1342" s="363"/>
      <c r="AA1342" s="363">
        <v>2</v>
      </c>
    </row>
    <row r="1343" spans="1:27" ht="12.6" customHeight="1">
      <c r="A1343" s="363" t="s">
        <v>5089</v>
      </c>
      <c r="B1343" s="363" t="s">
        <v>5760</v>
      </c>
      <c r="C1343" s="363">
        <v>270</v>
      </c>
      <c r="D1343" s="363">
        <v>0.2</v>
      </c>
      <c r="E1343" s="363">
        <v>0</v>
      </c>
      <c r="F1343" s="363">
        <v>1</v>
      </c>
      <c r="G1343" s="363">
        <v>35</v>
      </c>
      <c r="H1343" s="363">
        <v>6.7000000000000004E-2</v>
      </c>
      <c r="I1343" s="363">
        <v>6.7000000000000004E-2</v>
      </c>
      <c r="J1343" s="363">
        <v>6.7000000000000004E-2</v>
      </c>
      <c r="K1343" s="363">
        <f t="shared" si="20"/>
        <v>10</v>
      </c>
      <c r="L1343" s="363">
        <v>0.76</v>
      </c>
      <c r="M1343" s="363" t="s">
        <v>5093</v>
      </c>
      <c r="N1343" s="363">
        <v>8</v>
      </c>
      <c r="O1343" s="363">
        <v>8</v>
      </c>
      <c r="P1343" s="363">
        <v>20</v>
      </c>
      <c r="Q1343" s="363" t="s">
        <v>5141</v>
      </c>
      <c r="R1343" s="363">
        <v>-40</v>
      </c>
      <c r="S1343" s="363">
        <v>135</v>
      </c>
      <c r="T1343" s="363">
        <v>0</v>
      </c>
      <c r="U1343" s="363">
        <v>3.5</v>
      </c>
      <c r="V1343" s="311">
        <v>1</v>
      </c>
      <c r="W1343" s="311">
        <v>1</v>
      </c>
      <c r="X1343" s="363"/>
      <c r="Y1343" s="363"/>
      <c r="Z1343" s="363"/>
      <c r="AA1343" s="363">
        <v>2</v>
      </c>
    </row>
    <row r="1344" spans="1:27" ht="12.6" customHeight="1">
      <c r="A1344" s="363" t="s">
        <v>5089</v>
      </c>
      <c r="B1344" s="363" t="s">
        <v>5761</v>
      </c>
      <c r="C1344" s="363">
        <v>470</v>
      </c>
      <c r="D1344" s="363">
        <v>0.2</v>
      </c>
      <c r="E1344" s="363">
        <v>0</v>
      </c>
      <c r="F1344" s="363">
        <v>1</v>
      </c>
      <c r="G1344" s="363">
        <v>25</v>
      </c>
      <c r="H1344" s="363">
        <v>6.7000000000000004E-2</v>
      </c>
      <c r="I1344" s="363">
        <v>6.7000000000000004E-2</v>
      </c>
      <c r="J1344" s="363">
        <v>6.7000000000000004E-2</v>
      </c>
      <c r="K1344" s="363">
        <f t="shared" si="20"/>
        <v>10</v>
      </c>
      <c r="L1344" s="363">
        <v>0.76</v>
      </c>
      <c r="M1344" s="363" t="s">
        <v>5093</v>
      </c>
      <c r="N1344" s="363">
        <v>8</v>
      </c>
      <c r="O1344" s="363">
        <v>8</v>
      </c>
      <c r="P1344" s="363">
        <v>20</v>
      </c>
      <c r="Q1344" s="363" t="s">
        <v>5141</v>
      </c>
      <c r="R1344" s="363">
        <v>-40</v>
      </c>
      <c r="S1344" s="363">
        <v>135</v>
      </c>
      <c r="T1344" s="363">
        <v>0</v>
      </c>
      <c r="U1344" s="363">
        <v>3.5</v>
      </c>
      <c r="V1344" s="311">
        <v>1</v>
      </c>
      <c r="W1344" s="311">
        <v>1.02</v>
      </c>
      <c r="X1344" s="363"/>
      <c r="Y1344" s="363"/>
      <c r="Z1344" s="363"/>
      <c r="AA1344" s="363">
        <v>2</v>
      </c>
    </row>
    <row r="1345" spans="1:27" ht="12.6" customHeight="1">
      <c r="A1345" s="363" t="s">
        <v>5089</v>
      </c>
      <c r="B1345" s="363" t="s">
        <v>5762</v>
      </c>
      <c r="C1345" s="363">
        <v>330</v>
      </c>
      <c r="D1345" s="363">
        <v>0.2</v>
      </c>
      <c r="E1345" s="363">
        <v>0</v>
      </c>
      <c r="F1345" s="363">
        <v>1</v>
      </c>
      <c r="G1345" s="363">
        <v>35</v>
      </c>
      <c r="H1345" s="363">
        <v>5.1999999999999998E-2</v>
      </c>
      <c r="I1345" s="363">
        <v>5.1999999999999998E-2</v>
      </c>
      <c r="J1345" s="363">
        <v>5.1999999999999998E-2</v>
      </c>
      <c r="K1345" s="363">
        <f t="shared" si="20"/>
        <v>10</v>
      </c>
      <c r="L1345" s="363">
        <v>1.1000000000000001</v>
      </c>
      <c r="M1345" s="363" t="s">
        <v>5093</v>
      </c>
      <c r="N1345" s="363">
        <v>10</v>
      </c>
      <c r="O1345" s="363">
        <v>10</v>
      </c>
      <c r="P1345" s="363">
        <v>20</v>
      </c>
      <c r="Q1345" s="363" t="s">
        <v>5141</v>
      </c>
      <c r="R1345" s="363">
        <v>-40</v>
      </c>
      <c r="S1345" s="363">
        <v>135</v>
      </c>
      <c r="T1345" s="363">
        <v>0</v>
      </c>
      <c r="U1345" s="363">
        <v>5</v>
      </c>
      <c r="V1345" s="311">
        <v>1</v>
      </c>
      <c r="W1345" s="311">
        <v>1.53</v>
      </c>
      <c r="X1345" s="363"/>
      <c r="Y1345" s="363"/>
      <c r="Z1345" s="363"/>
      <c r="AA1345" s="363">
        <v>2</v>
      </c>
    </row>
    <row r="1346" spans="1:27" ht="12.6" customHeight="1">
      <c r="A1346" s="363" t="s">
        <v>5089</v>
      </c>
      <c r="B1346" s="363" t="s">
        <v>5763</v>
      </c>
      <c r="C1346" s="363">
        <v>820</v>
      </c>
      <c r="D1346" s="363">
        <v>0.2</v>
      </c>
      <c r="E1346" s="363">
        <v>0</v>
      </c>
      <c r="F1346" s="363">
        <v>1</v>
      </c>
      <c r="G1346" s="363">
        <v>25</v>
      </c>
      <c r="H1346" s="363">
        <v>5.1999999999999998E-2</v>
      </c>
      <c r="I1346" s="363">
        <v>5.1999999999999998E-2</v>
      </c>
      <c r="J1346" s="363">
        <v>5.1999999999999998E-2</v>
      </c>
      <c r="K1346" s="363">
        <f t="shared" si="20"/>
        <v>10</v>
      </c>
      <c r="L1346" s="363">
        <v>1.1000000000000001</v>
      </c>
      <c r="M1346" s="363" t="s">
        <v>5093</v>
      </c>
      <c r="N1346" s="363">
        <v>10</v>
      </c>
      <c r="O1346" s="363">
        <v>10</v>
      </c>
      <c r="P1346" s="363">
        <v>20</v>
      </c>
      <c r="Q1346" s="363" t="s">
        <v>5141</v>
      </c>
      <c r="R1346" s="363">
        <v>-40</v>
      </c>
      <c r="S1346" s="363">
        <v>135</v>
      </c>
      <c r="T1346" s="363">
        <v>0</v>
      </c>
      <c r="U1346" s="363">
        <v>5</v>
      </c>
      <c r="V1346" s="311">
        <v>1</v>
      </c>
      <c r="W1346" s="311">
        <v>1.56</v>
      </c>
      <c r="X1346" s="363"/>
      <c r="Y1346" s="363"/>
      <c r="Z1346" s="363"/>
      <c r="AA1346" s="363">
        <v>2</v>
      </c>
    </row>
    <row r="1347" spans="1:27" ht="12.6" customHeight="1">
      <c r="A1347" s="363" t="s">
        <v>5089</v>
      </c>
      <c r="B1347" s="363" t="s">
        <v>5764</v>
      </c>
      <c r="C1347" s="363">
        <v>1200</v>
      </c>
      <c r="D1347" s="363">
        <v>0.2</v>
      </c>
      <c r="E1347" s="363">
        <v>0</v>
      </c>
      <c r="F1347" s="363">
        <v>1</v>
      </c>
      <c r="G1347" s="363">
        <v>25</v>
      </c>
      <c r="H1347" s="363">
        <v>3.7999999999999999E-2</v>
      </c>
      <c r="I1347" s="363">
        <v>3.7999999999999999E-2</v>
      </c>
      <c r="J1347" s="363">
        <v>3.7999999999999999E-2</v>
      </c>
      <c r="K1347" s="363">
        <f t="shared" si="20"/>
        <v>10</v>
      </c>
      <c r="L1347" s="363">
        <v>1.49</v>
      </c>
      <c r="M1347" s="363" t="s">
        <v>5093</v>
      </c>
      <c r="N1347" s="363">
        <v>12.5</v>
      </c>
      <c r="O1347" s="363">
        <v>12.5</v>
      </c>
      <c r="P1347" s="363">
        <v>20</v>
      </c>
      <c r="Q1347" s="363" t="s">
        <v>5141</v>
      </c>
      <c r="R1347" s="363">
        <v>-40</v>
      </c>
      <c r="S1347" s="363">
        <v>135</v>
      </c>
      <c r="T1347" s="363">
        <v>0</v>
      </c>
      <c r="U1347" s="363">
        <v>5</v>
      </c>
      <c r="V1347" s="311">
        <v>1</v>
      </c>
      <c r="W1347" s="311">
        <v>1.77</v>
      </c>
      <c r="X1347" s="363"/>
      <c r="Y1347" s="363"/>
      <c r="Z1347" s="363"/>
      <c r="AA1347" s="363">
        <v>2</v>
      </c>
    </row>
    <row r="1348" spans="1:27" ht="12.6" customHeight="1">
      <c r="A1348" s="363" t="s">
        <v>5089</v>
      </c>
      <c r="B1348" s="363" t="s">
        <v>5765</v>
      </c>
      <c r="C1348" s="363">
        <v>470</v>
      </c>
      <c r="D1348" s="363">
        <v>0.2</v>
      </c>
      <c r="E1348" s="363">
        <v>0</v>
      </c>
      <c r="F1348" s="363">
        <v>1</v>
      </c>
      <c r="G1348" s="363">
        <v>35</v>
      </c>
      <c r="H1348" s="363">
        <v>3.7999999999999999E-2</v>
      </c>
      <c r="I1348" s="363">
        <v>3.7999999999999999E-2</v>
      </c>
      <c r="J1348" s="363">
        <v>3.7999999999999999E-2</v>
      </c>
      <c r="K1348" s="363">
        <f t="shared" si="20"/>
        <v>10</v>
      </c>
      <c r="L1348" s="363">
        <v>1.49</v>
      </c>
      <c r="M1348" s="363" t="s">
        <v>5093</v>
      </c>
      <c r="N1348" s="363">
        <v>12.5</v>
      </c>
      <c r="O1348" s="363">
        <v>12.5</v>
      </c>
      <c r="P1348" s="363">
        <v>20</v>
      </c>
      <c r="Q1348" s="363" t="s">
        <v>5141</v>
      </c>
      <c r="R1348" s="363">
        <v>-40</v>
      </c>
      <c r="S1348" s="363">
        <v>135</v>
      </c>
      <c r="T1348" s="363">
        <v>0</v>
      </c>
      <c r="U1348" s="363">
        <v>5</v>
      </c>
      <c r="V1348" s="311">
        <v>1</v>
      </c>
      <c r="W1348" s="311">
        <v>1.77</v>
      </c>
      <c r="X1348" s="363"/>
      <c r="Y1348" s="363"/>
      <c r="Z1348" s="363"/>
      <c r="AA1348" s="363">
        <v>2</v>
      </c>
    </row>
    <row r="1349" spans="1:27" ht="12.6" customHeight="1">
      <c r="A1349" s="363" t="s">
        <v>5089</v>
      </c>
      <c r="B1349" s="363" t="s">
        <v>5766</v>
      </c>
      <c r="C1349" s="363">
        <v>560</v>
      </c>
      <c r="D1349" s="363">
        <v>0.2</v>
      </c>
      <c r="E1349" s="363">
        <v>0</v>
      </c>
      <c r="F1349" s="363">
        <v>1</v>
      </c>
      <c r="G1349" s="363">
        <v>35</v>
      </c>
      <c r="H1349" s="363">
        <v>3.7999999999999999E-2</v>
      </c>
      <c r="I1349" s="363">
        <v>3.7999999999999999E-2</v>
      </c>
      <c r="J1349" s="363">
        <v>3.7999999999999999E-2</v>
      </c>
      <c r="K1349" s="363">
        <f t="shared" si="20"/>
        <v>10</v>
      </c>
      <c r="L1349" s="363">
        <v>1.49</v>
      </c>
      <c r="M1349" s="363" t="s">
        <v>5093</v>
      </c>
      <c r="N1349" s="363">
        <v>12.5</v>
      </c>
      <c r="O1349" s="363">
        <v>12.5</v>
      </c>
      <c r="P1349" s="363">
        <v>20</v>
      </c>
      <c r="Q1349" s="363" t="s">
        <v>5141</v>
      </c>
      <c r="R1349" s="363">
        <v>-40</v>
      </c>
      <c r="S1349" s="363">
        <v>135</v>
      </c>
      <c r="T1349" s="363">
        <v>0</v>
      </c>
      <c r="U1349" s="363">
        <v>5</v>
      </c>
      <c r="V1349" s="311">
        <v>1</v>
      </c>
      <c r="W1349" s="311">
        <v>1.77</v>
      </c>
      <c r="X1349" s="363"/>
      <c r="Y1349" s="363"/>
      <c r="Z1349" s="363"/>
      <c r="AA1349" s="363">
        <v>2</v>
      </c>
    </row>
    <row r="1350" spans="1:27" ht="12.6" customHeight="1">
      <c r="A1350" s="363" t="s">
        <v>5089</v>
      </c>
      <c r="B1350" s="363" t="s">
        <v>5767</v>
      </c>
      <c r="C1350" s="363">
        <v>620</v>
      </c>
      <c r="D1350" s="363">
        <v>0.2</v>
      </c>
      <c r="E1350" s="363">
        <v>0</v>
      </c>
      <c r="F1350" s="363">
        <v>1</v>
      </c>
      <c r="G1350" s="363">
        <v>35</v>
      </c>
      <c r="H1350" s="363">
        <v>3.7999999999999999E-2</v>
      </c>
      <c r="I1350" s="363">
        <v>3.7999999999999999E-2</v>
      </c>
      <c r="J1350" s="363">
        <v>3.7999999999999999E-2</v>
      </c>
      <c r="K1350" s="363">
        <f t="shared" si="20"/>
        <v>10</v>
      </c>
      <c r="L1350" s="363">
        <v>1.49</v>
      </c>
      <c r="M1350" s="363" t="s">
        <v>5093</v>
      </c>
      <c r="N1350" s="363">
        <v>12.5</v>
      </c>
      <c r="O1350" s="363">
        <v>12.5</v>
      </c>
      <c r="P1350" s="363">
        <v>20</v>
      </c>
      <c r="Q1350" s="363" t="s">
        <v>5141</v>
      </c>
      <c r="R1350" s="363">
        <v>-40</v>
      </c>
      <c r="S1350" s="363">
        <v>135</v>
      </c>
      <c r="T1350" s="363">
        <v>0</v>
      </c>
      <c r="U1350" s="363">
        <v>5</v>
      </c>
      <c r="V1350" s="311">
        <v>1</v>
      </c>
      <c r="W1350" s="311">
        <v>1.77</v>
      </c>
      <c r="X1350" s="363"/>
      <c r="Y1350" s="363"/>
      <c r="Z1350" s="363"/>
      <c r="AA1350" s="363">
        <v>2</v>
      </c>
    </row>
    <row r="1351" spans="1:27" ht="12.6" customHeight="1">
      <c r="A1351" s="363" t="s">
        <v>5089</v>
      </c>
      <c r="B1351" s="363" t="s">
        <v>5768</v>
      </c>
      <c r="C1351" s="363">
        <v>1000</v>
      </c>
      <c r="D1351" s="363">
        <v>0.2</v>
      </c>
      <c r="E1351" s="363">
        <v>0</v>
      </c>
      <c r="F1351" s="363">
        <v>1</v>
      </c>
      <c r="G1351" s="363">
        <v>25</v>
      </c>
      <c r="H1351" s="363">
        <v>3.7999999999999999E-2</v>
      </c>
      <c r="I1351" s="363">
        <v>3.7999999999999999E-2</v>
      </c>
      <c r="J1351" s="363">
        <v>3.7999999999999999E-2</v>
      </c>
      <c r="K1351" s="363">
        <f t="shared" si="20"/>
        <v>10</v>
      </c>
      <c r="L1351" s="363">
        <v>1.49</v>
      </c>
      <c r="M1351" s="363" t="s">
        <v>5093</v>
      </c>
      <c r="N1351" s="363">
        <v>12.5</v>
      </c>
      <c r="O1351" s="363">
        <v>12.5</v>
      </c>
      <c r="P1351" s="363">
        <v>20</v>
      </c>
      <c r="Q1351" s="363" t="s">
        <v>5141</v>
      </c>
      <c r="R1351" s="363">
        <v>-40</v>
      </c>
      <c r="S1351" s="363">
        <v>135</v>
      </c>
      <c r="T1351" s="363">
        <v>0</v>
      </c>
      <c r="U1351" s="363">
        <v>5</v>
      </c>
      <c r="V1351" s="311">
        <v>1</v>
      </c>
      <c r="W1351" s="311">
        <v>1.8</v>
      </c>
      <c r="X1351" s="363"/>
      <c r="Y1351" s="363"/>
      <c r="Z1351" s="363"/>
      <c r="AA1351" s="363">
        <v>2</v>
      </c>
    </row>
    <row r="1352" spans="1:27" ht="12.6" customHeight="1">
      <c r="A1352" s="363" t="s">
        <v>5089</v>
      </c>
      <c r="B1352" s="363" t="s">
        <v>5769</v>
      </c>
      <c r="C1352" s="363">
        <v>2000</v>
      </c>
      <c r="D1352" s="363">
        <v>0.2</v>
      </c>
      <c r="E1352" s="363">
        <v>0</v>
      </c>
      <c r="F1352" s="363">
        <v>1</v>
      </c>
      <c r="G1352" s="363">
        <v>25</v>
      </c>
      <c r="H1352" s="363">
        <v>2.9000000000000001E-2</v>
      </c>
      <c r="I1352" s="363">
        <v>2.9000000000000001E-2</v>
      </c>
      <c r="J1352" s="363">
        <v>2.9000000000000001E-2</v>
      </c>
      <c r="K1352" s="363">
        <f t="shared" si="20"/>
        <v>10</v>
      </c>
      <c r="L1352" s="363">
        <v>1.9850000000000001</v>
      </c>
      <c r="M1352" s="363" t="s">
        <v>5093</v>
      </c>
      <c r="N1352" s="363">
        <v>16</v>
      </c>
      <c r="O1352" s="363">
        <v>16</v>
      </c>
      <c r="P1352" s="363">
        <v>20</v>
      </c>
      <c r="Q1352" s="363" t="s">
        <v>5141</v>
      </c>
      <c r="R1352" s="363">
        <v>-40</v>
      </c>
      <c r="S1352" s="363">
        <v>135</v>
      </c>
      <c r="T1352" s="363">
        <v>0</v>
      </c>
      <c r="U1352" s="363">
        <v>7.5</v>
      </c>
      <c r="V1352" s="311">
        <v>1</v>
      </c>
      <c r="W1352" s="311">
        <v>2.69</v>
      </c>
      <c r="X1352" s="363"/>
      <c r="Y1352" s="363"/>
      <c r="Z1352" s="363"/>
      <c r="AA1352" s="363">
        <v>2</v>
      </c>
    </row>
    <row r="1353" spans="1:27" ht="12.6" customHeight="1">
      <c r="A1353" s="363" t="s">
        <v>5089</v>
      </c>
      <c r="B1353" s="363" t="s">
        <v>5770</v>
      </c>
      <c r="C1353" s="363">
        <v>1200</v>
      </c>
      <c r="D1353" s="363">
        <v>0.2</v>
      </c>
      <c r="E1353" s="363">
        <v>0</v>
      </c>
      <c r="F1353" s="363">
        <v>1</v>
      </c>
      <c r="G1353" s="363">
        <v>35</v>
      </c>
      <c r="H1353" s="363">
        <v>2.9000000000000001E-2</v>
      </c>
      <c r="I1353" s="363">
        <v>2.9000000000000001E-2</v>
      </c>
      <c r="J1353" s="363">
        <v>2.9000000000000001E-2</v>
      </c>
      <c r="K1353" s="363">
        <f t="shared" si="20"/>
        <v>10</v>
      </c>
      <c r="L1353" s="363">
        <v>1.9850000000000001</v>
      </c>
      <c r="M1353" s="363" t="s">
        <v>5093</v>
      </c>
      <c r="N1353" s="363">
        <v>16</v>
      </c>
      <c r="O1353" s="363">
        <v>16</v>
      </c>
      <c r="P1353" s="363">
        <v>20</v>
      </c>
      <c r="Q1353" s="363" t="s">
        <v>5141</v>
      </c>
      <c r="R1353" s="363">
        <v>-40</v>
      </c>
      <c r="S1353" s="363">
        <v>135</v>
      </c>
      <c r="T1353" s="363">
        <v>0</v>
      </c>
      <c r="U1353" s="363">
        <v>7.5</v>
      </c>
      <c r="V1353" s="311">
        <v>1</v>
      </c>
      <c r="W1353" s="311">
        <v>2.69</v>
      </c>
      <c r="X1353" s="363"/>
      <c r="Y1353" s="363"/>
      <c r="Z1353" s="363"/>
      <c r="AA1353" s="363">
        <v>2</v>
      </c>
    </row>
    <row r="1354" spans="1:27" ht="12.6" customHeight="1">
      <c r="A1354" s="363" t="s">
        <v>5089</v>
      </c>
      <c r="B1354" s="363" t="s">
        <v>5771</v>
      </c>
      <c r="C1354" s="363">
        <v>1800</v>
      </c>
      <c r="D1354" s="363">
        <v>0.2</v>
      </c>
      <c r="E1354" s="363">
        <v>0</v>
      </c>
      <c r="F1354" s="363">
        <v>1</v>
      </c>
      <c r="G1354" s="363">
        <v>25</v>
      </c>
      <c r="H1354" s="363">
        <v>2.9000000000000001E-2</v>
      </c>
      <c r="I1354" s="363">
        <v>2.9000000000000001E-2</v>
      </c>
      <c r="J1354" s="363">
        <v>2.9000000000000001E-2</v>
      </c>
      <c r="K1354" s="363">
        <f t="shared" si="20"/>
        <v>10</v>
      </c>
      <c r="L1354" s="363">
        <v>1.9850000000000001</v>
      </c>
      <c r="M1354" s="363" t="s">
        <v>5093</v>
      </c>
      <c r="N1354" s="363">
        <v>16</v>
      </c>
      <c r="O1354" s="363">
        <v>16</v>
      </c>
      <c r="P1354" s="363">
        <v>20</v>
      </c>
      <c r="Q1354" s="363" t="s">
        <v>5141</v>
      </c>
      <c r="R1354" s="363">
        <v>-40</v>
      </c>
      <c r="S1354" s="363">
        <v>135</v>
      </c>
      <c r="T1354" s="363">
        <v>0</v>
      </c>
      <c r="U1354" s="363">
        <v>7.5</v>
      </c>
      <c r="V1354" s="311">
        <v>1</v>
      </c>
      <c r="W1354" s="311">
        <v>2.75</v>
      </c>
      <c r="X1354" s="363"/>
      <c r="Y1354" s="363"/>
      <c r="Z1354" s="363"/>
      <c r="AA1354" s="363">
        <v>2</v>
      </c>
    </row>
    <row r="1355" spans="1:27" ht="12.6" customHeight="1">
      <c r="A1355" s="363" t="s">
        <v>5089</v>
      </c>
      <c r="B1355" s="363" t="s">
        <v>5772</v>
      </c>
      <c r="C1355" s="363">
        <v>1000</v>
      </c>
      <c r="D1355" s="363">
        <v>0.2</v>
      </c>
      <c r="E1355" s="363">
        <v>0</v>
      </c>
      <c r="F1355" s="363">
        <v>1</v>
      </c>
      <c r="G1355" s="363">
        <v>35</v>
      </c>
      <c r="H1355" s="363">
        <v>2.9000000000000001E-2</v>
      </c>
      <c r="I1355" s="363">
        <v>2.9000000000000001E-2</v>
      </c>
      <c r="J1355" s="363">
        <v>2.9000000000000001E-2</v>
      </c>
      <c r="K1355" s="363">
        <f t="shared" si="20"/>
        <v>10</v>
      </c>
      <c r="L1355" s="363">
        <v>1.9850000000000001</v>
      </c>
      <c r="M1355" s="363" t="s">
        <v>5093</v>
      </c>
      <c r="N1355" s="363">
        <v>16</v>
      </c>
      <c r="O1355" s="363">
        <v>16</v>
      </c>
      <c r="P1355" s="363">
        <v>20</v>
      </c>
      <c r="Q1355" s="363" t="s">
        <v>5141</v>
      </c>
      <c r="R1355" s="363">
        <v>-40</v>
      </c>
      <c r="S1355" s="363">
        <v>135</v>
      </c>
      <c r="T1355" s="363">
        <v>0</v>
      </c>
      <c r="U1355" s="363">
        <v>7.5</v>
      </c>
      <c r="V1355" s="311">
        <v>1</v>
      </c>
      <c r="W1355" s="311">
        <v>2.75</v>
      </c>
      <c r="X1355" s="363"/>
      <c r="Y1355" s="363"/>
      <c r="Z1355" s="363"/>
      <c r="AA1355" s="363">
        <v>2</v>
      </c>
    </row>
    <row r="1356" spans="1:27" ht="12.6" customHeight="1">
      <c r="A1356" s="363" t="s">
        <v>5089</v>
      </c>
      <c r="B1356" s="363" t="s">
        <v>5773</v>
      </c>
      <c r="C1356" s="363">
        <v>390</v>
      </c>
      <c r="D1356" s="363">
        <v>0.2</v>
      </c>
      <c r="E1356" s="363">
        <v>0</v>
      </c>
      <c r="F1356" s="363">
        <v>1</v>
      </c>
      <c r="G1356" s="363">
        <v>35</v>
      </c>
      <c r="H1356" s="363">
        <v>5.1999999999999998E-2</v>
      </c>
      <c r="I1356" s="363">
        <v>5.1999999999999998E-2</v>
      </c>
      <c r="J1356" s="363">
        <v>5.1999999999999998E-2</v>
      </c>
      <c r="K1356" s="363">
        <f t="shared" si="20"/>
        <v>10</v>
      </c>
      <c r="L1356" s="363">
        <v>1.1000000000000001</v>
      </c>
      <c r="M1356" s="363" t="s">
        <v>5093</v>
      </c>
      <c r="N1356" s="363">
        <v>10</v>
      </c>
      <c r="O1356" s="363">
        <v>10</v>
      </c>
      <c r="P1356" s="363">
        <v>20</v>
      </c>
      <c r="Q1356" s="363" t="s">
        <v>5141</v>
      </c>
      <c r="R1356" s="363">
        <v>-40</v>
      </c>
      <c r="S1356" s="363">
        <v>135</v>
      </c>
      <c r="T1356" s="363">
        <v>0</v>
      </c>
      <c r="U1356" s="363">
        <v>5</v>
      </c>
      <c r="V1356" s="311">
        <v>1</v>
      </c>
      <c r="W1356" s="311">
        <v>3.27</v>
      </c>
      <c r="X1356" s="363"/>
      <c r="Y1356" s="363"/>
      <c r="Z1356" s="363"/>
      <c r="AA1356" s="363">
        <v>2</v>
      </c>
    </row>
    <row r="1357" spans="1:27" ht="12.6" customHeight="1">
      <c r="A1357" s="363" t="s">
        <v>5089</v>
      </c>
      <c r="B1357" s="363" t="s">
        <v>5774</v>
      </c>
      <c r="C1357" s="363">
        <v>1500</v>
      </c>
      <c r="D1357" s="363">
        <v>0.2</v>
      </c>
      <c r="E1357" s="363">
        <v>0</v>
      </c>
      <c r="F1357" s="363">
        <v>1</v>
      </c>
      <c r="G1357" s="363">
        <v>35</v>
      </c>
      <c r="H1357" s="363">
        <v>2.8000000000000001E-2</v>
      </c>
      <c r="I1357" s="363">
        <v>2.8000000000000001E-2</v>
      </c>
      <c r="J1357" s="363">
        <v>2.8000000000000001E-2</v>
      </c>
      <c r="K1357" s="363">
        <f t="shared" si="20"/>
        <v>10</v>
      </c>
      <c r="L1357" s="363">
        <v>2.25</v>
      </c>
      <c r="M1357" s="363" t="s">
        <v>5093</v>
      </c>
      <c r="N1357" s="363">
        <v>18</v>
      </c>
      <c r="O1357" s="363">
        <v>18</v>
      </c>
      <c r="P1357" s="363">
        <v>20</v>
      </c>
      <c r="Q1357" s="363" t="s">
        <v>5141</v>
      </c>
      <c r="R1357" s="363">
        <v>-40</v>
      </c>
      <c r="S1357" s="363">
        <v>135</v>
      </c>
      <c r="T1357" s="363">
        <v>0</v>
      </c>
      <c r="U1357" s="363">
        <v>7.5</v>
      </c>
      <c r="V1357" s="311">
        <v>1</v>
      </c>
      <c r="W1357" s="311">
        <v>3.27</v>
      </c>
      <c r="X1357" s="363"/>
      <c r="Y1357" s="363"/>
      <c r="Z1357" s="363"/>
      <c r="AA1357" s="363">
        <v>2</v>
      </c>
    </row>
    <row r="1358" spans="1:27" ht="12.6" customHeight="1">
      <c r="A1358" s="363" t="s">
        <v>5089</v>
      </c>
      <c r="B1358" s="363" t="s">
        <v>5775</v>
      </c>
      <c r="C1358" s="363">
        <v>2200</v>
      </c>
      <c r="D1358" s="363">
        <v>0.2</v>
      </c>
      <c r="E1358" s="363">
        <v>0</v>
      </c>
      <c r="F1358" s="363">
        <v>1</v>
      </c>
      <c r="G1358" s="363">
        <v>25</v>
      </c>
      <c r="H1358" s="363">
        <v>2.8000000000000001E-2</v>
      </c>
      <c r="I1358" s="363">
        <v>2.8000000000000001E-2</v>
      </c>
      <c r="J1358" s="363">
        <v>2.8000000000000001E-2</v>
      </c>
      <c r="K1358" s="363">
        <f t="shared" si="20"/>
        <v>10</v>
      </c>
      <c r="L1358" s="363">
        <v>2.25</v>
      </c>
      <c r="M1358" s="363" t="s">
        <v>5093</v>
      </c>
      <c r="N1358" s="363">
        <v>18</v>
      </c>
      <c r="O1358" s="363">
        <v>18</v>
      </c>
      <c r="P1358" s="363">
        <v>20</v>
      </c>
      <c r="Q1358" s="363" t="s">
        <v>5141</v>
      </c>
      <c r="R1358" s="363">
        <v>-40</v>
      </c>
      <c r="S1358" s="363">
        <v>135</v>
      </c>
      <c r="T1358" s="363">
        <v>0</v>
      </c>
      <c r="U1358" s="363">
        <v>7.5</v>
      </c>
      <c r="V1358" s="311">
        <v>1</v>
      </c>
      <c r="W1358" s="311">
        <v>3.34</v>
      </c>
      <c r="X1358" s="363"/>
      <c r="Y1358" s="363"/>
      <c r="Z1358" s="363"/>
      <c r="AA1358" s="363">
        <v>2</v>
      </c>
    </row>
    <row r="1359" spans="1:27" ht="12.6" customHeight="1">
      <c r="A1359" s="363" t="s">
        <v>5089</v>
      </c>
      <c r="B1359" s="363" t="s">
        <v>5776</v>
      </c>
      <c r="C1359" s="363">
        <v>2700</v>
      </c>
      <c r="D1359" s="363">
        <v>0.2</v>
      </c>
      <c r="E1359" s="363">
        <v>0</v>
      </c>
      <c r="F1359" s="363">
        <v>1</v>
      </c>
      <c r="G1359" s="363">
        <v>25</v>
      </c>
      <c r="H1359" s="363">
        <v>2.8000000000000001E-2</v>
      </c>
      <c r="I1359" s="363">
        <v>2.8000000000000001E-2</v>
      </c>
      <c r="J1359" s="363">
        <v>2.8000000000000001E-2</v>
      </c>
      <c r="K1359" s="363">
        <f t="shared" si="20"/>
        <v>10</v>
      </c>
      <c r="L1359" s="363">
        <v>2.25</v>
      </c>
      <c r="M1359" s="363" t="s">
        <v>5093</v>
      </c>
      <c r="N1359" s="363">
        <v>18</v>
      </c>
      <c r="O1359" s="363">
        <v>18</v>
      </c>
      <c r="P1359" s="363">
        <v>20</v>
      </c>
      <c r="Q1359" s="363" t="s">
        <v>5141</v>
      </c>
      <c r="R1359" s="363">
        <v>-40</v>
      </c>
      <c r="S1359" s="363">
        <v>135</v>
      </c>
      <c r="T1359" s="363">
        <v>0</v>
      </c>
      <c r="U1359" s="363">
        <v>7.5</v>
      </c>
      <c r="V1359" s="311">
        <v>1</v>
      </c>
      <c r="W1359" s="311">
        <v>3.34</v>
      </c>
      <c r="X1359" s="363"/>
      <c r="Y1359" s="363"/>
      <c r="Z1359" s="363"/>
      <c r="AA1359" s="363">
        <v>2</v>
      </c>
    </row>
    <row r="1360" spans="1:27" ht="12.6" customHeight="1">
      <c r="A1360" s="363" t="s">
        <v>5089</v>
      </c>
      <c r="B1360" s="363" t="s">
        <v>5777</v>
      </c>
      <c r="C1360" s="363">
        <v>1800</v>
      </c>
      <c r="D1360" s="363">
        <v>0.2</v>
      </c>
      <c r="E1360" s="363">
        <v>0</v>
      </c>
      <c r="F1360" s="363">
        <v>1</v>
      </c>
      <c r="G1360" s="363">
        <v>25</v>
      </c>
      <c r="H1360" s="363">
        <v>0.03</v>
      </c>
      <c r="I1360" s="363">
        <v>0.03</v>
      </c>
      <c r="J1360" s="363">
        <v>0.03</v>
      </c>
      <c r="K1360" s="363">
        <f t="shared" si="20"/>
        <v>10</v>
      </c>
      <c r="L1360" s="363">
        <v>1.75</v>
      </c>
      <c r="M1360" s="363" t="s">
        <v>5093</v>
      </c>
      <c r="N1360" s="363">
        <v>12.5</v>
      </c>
      <c r="O1360" s="363">
        <v>12.5</v>
      </c>
      <c r="P1360" s="363">
        <v>25</v>
      </c>
      <c r="Q1360" s="363" t="s">
        <v>5141</v>
      </c>
      <c r="R1360" s="363">
        <v>-40</v>
      </c>
      <c r="S1360" s="363">
        <v>135</v>
      </c>
      <c r="T1360" s="363">
        <v>0</v>
      </c>
      <c r="U1360" s="363">
        <v>5</v>
      </c>
      <c r="V1360" s="311">
        <v>1</v>
      </c>
      <c r="W1360" s="311">
        <v>2.12</v>
      </c>
      <c r="X1360" s="363"/>
      <c r="Y1360" s="363"/>
      <c r="Z1360" s="363"/>
      <c r="AA1360" s="363">
        <v>2</v>
      </c>
    </row>
    <row r="1361" spans="1:27" ht="12.6" customHeight="1">
      <c r="A1361" s="363" t="s">
        <v>5089</v>
      </c>
      <c r="B1361" s="363" t="s">
        <v>5778</v>
      </c>
      <c r="C1361" s="363">
        <v>820</v>
      </c>
      <c r="D1361" s="363">
        <v>0.2</v>
      </c>
      <c r="E1361" s="363">
        <v>0</v>
      </c>
      <c r="F1361" s="363">
        <v>1</v>
      </c>
      <c r="G1361" s="363">
        <v>35</v>
      </c>
      <c r="H1361" s="363">
        <v>0.03</v>
      </c>
      <c r="I1361" s="363">
        <v>0.03</v>
      </c>
      <c r="J1361" s="363">
        <v>0.03</v>
      </c>
      <c r="K1361" s="363">
        <f t="shared" si="20"/>
        <v>10</v>
      </c>
      <c r="L1361" s="363">
        <v>1.75</v>
      </c>
      <c r="M1361" s="363" t="s">
        <v>5093</v>
      </c>
      <c r="N1361" s="363">
        <v>12.5</v>
      </c>
      <c r="O1361" s="363">
        <v>12.5</v>
      </c>
      <c r="P1361" s="363">
        <v>25</v>
      </c>
      <c r="Q1361" s="363" t="s">
        <v>5141</v>
      </c>
      <c r="R1361" s="363">
        <v>-40</v>
      </c>
      <c r="S1361" s="363">
        <v>135</v>
      </c>
      <c r="T1361" s="363">
        <v>0</v>
      </c>
      <c r="U1361" s="363">
        <v>5</v>
      </c>
      <c r="V1361" s="311">
        <v>1</v>
      </c>
      <c r="W1361" s="311">
        <v>2.12</v>
      </c>
      <c r="X1361" s="363"/>
      <c r="Y1361" s="363"/>
      <c r="Z1361" s="363"/>
      <c r="AA1361" s="363">
        <v>2</v>
      </c>
    </row>
    <row r="1362" spans="1:27" ht="12.6" customHeight="1">
      <c r="A1362" s="363" t="s">
        <v>5089</v>
      </c>
      <c r="B1362" s="363" t="s">
        <v>5779</v>
      </c>
      <c r="C1362" s="363">
        <v>2200</v>
      </c>
      <c r="D1362" s="363">
        <v>0.2</v>
      </c>
      <c r="E1362" s="363">
        <v>0</v>
      </c>
      <c r="F1362" s="363">
        <v>1</v>
      </c>
      <c r="G1362" s="363">
        <v>25</v>
      </c>
      <c r="H1362" s="363">
        <v>2.1999999999999999E-2</v>
      </c>
      <c r="I1362" s="363">
        <v>2.1999999999999999E-2</v>
      </c>
      <c r="J1362" s="363">
        <v>2.1999999999999999E-2</v>
      </c>
      <c r="K1362" s="363">
        <f t="shared" si="20"/>
        <v>10</v>
      </c>
      <c r="L1362" s="363">
        <v>2.2999999999999998</v>
      </c>
      <c r="M1362" s="363" t="s">
        <v>5093</v>
      </c>
      <c r="N1362" s="363">
        <v>16</v>
      </c>
      <c r="O1362" s="363">
        <v>16</v>
      </c>
      <c r="P1362" s="363">
        <v>25</v>
      </c>
      <c r="Q1362" s="363" t="s">
        <v>5141</v>
      </c>
      <c r="R1362" s="363">
        <v>-40</v>
      </c>
      <c r="S1362" s="363">
        <v>135</v>
      </c>
      <c r="T1362" s="363">
        <v>0</v>
      </c>
      <c r="U1362" s="363">
        <v>7.5</v>
      </c>
      <c r="V1362" s="311">
        <v>1</v>
      </c>
      <c r="W1362" s="311">
        <v>3.2</v>
      </c>
      <c r="X1362" s="363"/>
      <c r="Y1362" s="363"/>
      <c r="Z1362" s="363"/>
      <c r="AA1362" s="363">
        <v>2</v>
      </c>
    </row>
    <row r="1363" spans="1:27" ht="12.6" customHeight="1">
      <c r="A1363" s="363" t="s">
        <v>5089</v>
      </c>
      <c r="B1363" s="363" t="s">
        <v>5780</v>
      </c>
      <c r="C1363" s="363">
        <v>2700</v>
      </c>
      <c r="D1363" s="363">
        <v>0.2</v>
      </c>
      <c r="E1363" s="363">
        <v>0</v>
      </c>
      <c r="F1363" s="363">
        <v>1</v>
      </c>
      <c r="G1363" s="363">
        <v>25</v>
      </c>
      <c r="H1363" s="363">
        <v>2.1999999999999999E-2</v>
      </c>
      <c r="I1363" s="363">
        <v>2.1999999999999999E-2</v>
      </c>
      <c r="J1363" s="363">
        <v>2.1999999999999999E-2</v>
      </c>
      <c r="K1363" s="363">
        <f t="shared" si="20"/>
        <v>10</v>
      </c>
      <c r="L1363" s="363">
        <v>2.2999999999999998</v>
      </c>
      <c r="M1363" s="363" t="s">
        <v>5093</v>
      </c>
      <c r="N1363" s="363">
        <v>16</v>
      </c>
      <c r="O1363" s="363">
        <v>16</v>
      </c>
      <c r="P1363" s="363">
        <v>25</v>
      </c>
      <c r="Q1363" s="363" t="s">
        <v>5141</v>
      </c>
      <c r="R1363" s="363">
        <v>-40</v>
      </c>
      <c r="S1363" s="363">
        <v>135</v>
      </c>
      <c r="T1363" s="363">
        <v>0</v>
      </c>
      <c r="U1363" s="363">
        <v>7.5</v>
      </c>
      <c r="V1363" s="311">
        <v>1</v>
      </c>
      <c r="W1363" s="311">
        <v>3.2</v>
      </c>
      <c r="X1363" s="363"/>
      <c r="Y1363" s="363"/>
      <c r="Z1363" s="363"/>
      <c r="AA1363" s="363">
        <v>2</v>
      </c>
    </row>
    <row r="1364" spans="1:27" ht="12.6" customHeight="1">
      <c r="A1364" s="363" t="s">
        <v>5089</v>
      </c>
      <c r="B1364" s="363" t="s">
        <v>5781</v>
      </c>
      <c r="C1364" s="363">
        <v>1500</v>
      </c>
      <c r="D1364" s="363">
        <v>0.2</v>
      </c>
      <c r="E1364" s="363">
        <v>0</v>
      </c>
      <c r="F1364" s="363">
        <v>1</v>
      </c>
      <c r="G1364" s="363">
        <v>35</v>
      </c>
      <c r="H1364" s="363">
        <v>2.1999999999999999E-2</v>
      </c>
      <c r="I1364" s="363">
        <v>2.1999999999999999E-2</v>
      </c>
      <c r="J1364" s="363">
        <v>2.1999999999999999E-2</v>
      </c>
      <c r="K1364" s="363">
        <f t="shared" si="20"/>
        <v>10</v>
      </c>
      <c r="L1364" s="363">
        <v>2.2999999999999998</v>
      </c>
      <c r="M1364" s="363" t="s">
        <v>5093</v>
      </c>
      <c r="N1364" s="363">
        <v>16</v>
      </c>
      <c r="O1364" s="363">
        <v>16</v>
      </c>
      <c r="P1364" s="363">
        <v>25</v>
      </c>
      <c r="Q1364" s="363" t="s">
        <v>5141</v>
      </c>
      <c r="R1364" s="363">
        <v>-40</v>
      </c>
      <c r="S1364" s="363">
        <v>135</v>
      </c>
      <c r="T1364" s="363">
        <v>0</v>
      </c>
      <c r="U1364" s="363">
        <v>7.5</v>
      </c>
      <c r="V1364" s="311">
        <v>1</v>
      </c>
      <c r="W1364" s="311">
        <v>3.2</v>
      </c>
      <c r="X1364" s="363"/>
      <c r="Y1364" s="363"/>
      <c r="Z1364" s="363"/>
      <c r="AA1364" s="363">
        <v>2</v>
      </c>
    </row>
    <row r="1365" spans="1:27" ht="12.6" customHeight="1">
      <c r="A1365" s="363" t="s">
        <v>5089</v>
      </c>
      <c r="B1365" s="363" t="s">
        <v>5782</v>
      </c>
      <c r="C1365" s="363">
        <v>3300</v>
      </c>
      <c r="D1365" s="363">
        <v>0.2</v>
      </c>
      <c r="E1365" s="363">
        <v>0</v>
      </c>
      <c r="F1365" s="363">
        <v>1</v>
      </c>
      <c r="G1365" s="363">
        <v>25</v>
      </c>
      <c r="H1365" s="363">
        <v>0.02</v>
      </c>
      <c r="I1365" s="363">
        <v>0.02</v>
      </c>
      <c r="J1365" s="363">
        <v>0.02</v>
      </c>
      <c r="K1365" s="363">
        <f t="shared" si="20"/>
        <v>10</v>
      </c>
      <c r="L1365" s="363">
        <v>2.4700000000000002</v>
      </c>
      <c r="M1365" s="363" t="s">
        <v>5093</v>
      </c>
      <c r="N1365" s="363">
        <v>18</v>
      </c>
      <c r="O1365" s="363">
        <v>18</v>
      </c>
      <c r="P1365" s="363">
        <v>25</v>
      </c>
      <c r="Q1365" s="363" t="s">
        <v>5141</v>
      </c>
      <c r="R1365" s="363">
        <v>-40</v>
      </c>
      <c r="S1365" s="363">
        <v>135</v>
      </c>
      <c r="T1365" s="363">
        <v>0</v>
      </c>
      <c r="U1365" s="363">
        <v>7.5</v>
      </c>
      <c r="V1365" s="311">
        <v>1</v>
      </c>
      <c r="W1365" s="311">
        <v>3.51</v>
      </c>
      <c r="X1365" s="363"/>
      <c r="Y1365" s="363"/>
      <c r="Z1365" s="363"/>
      <c r="AA1365" s="363">
        <v>2</v>
      </c>
    </row>
    <row r="1366" spans="1:27" ht="12.6" customHeight="1">
      <c r="A1366" s="363" t="s">
        <v>5089</v>
      </c>
      <c r="B1366" s="363" t="s">
        <v>5783</v>
      </c>
      <c r="C1366" s="363">
        <v>3900</v>
      </c>
      <c r="D1366" s="363">
        <v>0.2</v>
      </c>
      <c r="E1366" s="363">
        <v>0</v>
      </c>
      <c r="F1366" s="363">
        <v>1</v>
      </c>
      <c r="G1366" s="363">
        <v>25</v>
      </c>
      <c r="H1366" s="363">
        <v>0.02</v>
      </c>
      <c r="I1366" s="363">
        <v>0.02</v>
      </c>
      <c r="J1366" s="363">
        <v>0.02</v>
      </c>
      <c r="K1366" s="363">
        <f t="shared" si="20"/>
        <v>10</v>
      </c>
      <c r="L1366" s="363">
        <v>2.4700000000000002</v>
      </c>
      <c r="M1366" s="363" t="s">
        <v>5093</v>
      </c>
      <c r="N1366" s="363">
        <v>18</v>
      </c>
      <c r="O1366" s="363">
        <v>18</v>
      </c>
      <c r="P1366" s="363">
        <v>25</v>
      </c>
      <c r="Q1366" s="363" t="s">
        <v>5141</v>
      </c>
      <c r="R1366" s="363">
        <v>-40</v>
      </c>
      <c r="S1366" s="363">
        <v>135</v>
      </c>
      <c r="T1366" s="363">
        <v>0</v>
      </c>
      <c r="U1366" s="363">
        <v>7.5</v>
      </c>
      <c r="V1366" s="311">
        <v>1</v>
      </c>
      <c r="W1366" s="311">
        <v>3.51</v>
      </c>
      <c r="X1366" s="363"/>
      <c r="Y1366" s="363"/>
      <c r="Z1366" s="363"/>
      <c r="AA1366" s="363">
        <v>2</v>
      </c>
    </row>
    <row r="1367" spans="1:27" ht="12.6" customHeight="1">
      <c r="A1367" s="363" t="s">
        <v>5089</v>
      </c>
      <c r="B1367" s="363" t="s">
        <v>5784</v>
      </c>
      <c r="C1367" s="363">
        <v>2000</v>
      </c>
      <c r="D1367" s="363">
        <v>0.2</v>
      </c>
      <c r="E1367" s="363">
        <v>0</v>
      </c>
      <c r="F1367" s="363">
        <v>1</v>
      </c>
      <c r="G1367" s="363">
        <v>35</v>
      </c>
      <c r="H1367" s="363">
        <v>0.02</v>
      </c>
      <c r="I1367" s="363">
        <v>0.02</v>
      </c>
      <c r="J1367" s="363">
        <v>0.02</v>
      </c>
      <c r="K1367" s="363">
        <f t="shared" si="20"/>
        <v>10</v>
      </c>
      <c r="L1367" s="363">
        <v>2.4700000000000002</v>
      </c>
      <c r="M1367" s="363" t="s">
        <v>5093</v>
      </c>
      <c r="N1367" s="363">
        <v>18</v>
      </c>
      <c r="O1367" s="363">
        <v>18</v>
      </c>
      <c r="P1367" s="363">
        <v>25</v>
      </c>
      <c r="Q1367" s="363" t="s">
        <v>5141</v>
      </c>
      <c r="R1367" s="363">
        <v>-40</v>
      </c>
      <c r="S1367" s="363">
        <v>135</v>
      </c>
      <c r="T1367" s="363">
        <v>0</v>
      </c>
      <c r="U1367" s="363">
        <v>7.5</v>
      </c>
      <c r="V1367" s="311">
        <v>1</v>
      </c>
      <c r="W1367" s="311">
        <v>3.51</v>
      </c>
      <c r="X1367" s="363"/>
      <c r="Y1367" s="363"/>
      <c r="Z1367" s="363"/>
      <c r="AA1367" s="363">
        <v>2</v>
      </c>
    </row>
    <row r="1368" spans="1:27" ht="12.6" customHeight="1">
      <c r="A1368" s="363" t="s">
        <v>5089</v>
      </c>
      <c r="B1368" s="363" t="s">
        <v>5785</v>
      </c>
      <c r="C1368" s="363">
        <v>1600</v>
      </c>
      <c r="D1368" s="363">
        <v>0.2</v>
      </c>
      <c r="E1368" s="363">
        <v>0</v>
      </c>
      <c r="F1368" s="363">
        <v>1</v>
      </c>
      <c r="G1368" s="363">
        <v>35</v>
      </c>
      <c r="H1368" s="363">
        <v>2.1999999999999999E-2</v>
      </c>
      <c r="I1368" s="363">
        <v>2.1999999999999999E-2</v>
      </c>
      <c r="J1368" s="363">
        <v>2.1999999999999999E-2</v>
      </c>
      <c r="K1368" s="363">
        <f t="shared" si="20"/>
        <v>10</v>
      </c>
      <c r="L1368" s="363">
        <v>2.2999999999999998</v>
      </c>
      <c r="M1368" s="363" t="s">
        <v>5093</v>
      </c>
      <c r="N1368" s="363">
        <v>16</v>
      </c>
      <c r="O1368" s="363">
        <v>16</v>
      </c>
      <c r="P1368" s="363">
        <v>25</v>
      </c>
      <c r="Q1368" s="363" t="s">
        <v>5141</v>
      </c>
      <c r="R1368" s="363">
        <v>-40</v>
      </c>
      <c r="S1368" s="363">
        <v>135</v>
      </c>
      <c r="T1368" s="363">
        <v>0</v>
      </c>
      <c r="U1368" s="363">
        <v>7.5</v>
      </c>
      <c r="V1368" s="311">
        <v>1</v>
      </c>
      <c r="W1368" s="311">
        <v>3.56</v>
      </c>
      <c r="X1368" s="363"/>
      <c r="Y1368" s="363"/>
      <c r="Z1368" s="363"/>
      <c r="AA1368" s="363">
        <v>2</v>
      </c>
    </row>
    <row r="1369" spans="1:27" ht="12.6" customHeight="1">
      <c r="A1369" s="363" t="s">
        <v>5089</v>
      </c>
      <c r="B1369" s="363" t="s">
        <v>5786</v>
      </c>
      <c r="C1369" s="363">
        <v>1800</v>
      </c>
      <c r="D1369" s="363">
        <v>0.2</v>
      </c>
      <c r="E1369" s="363">
        <v>0</v>
      </c>
      <c r="F1369" s="363">
        <v>1</v>
      </c>
      <c r="G1369" s="363">
        <v>35</v>
      </c>
      <c r="H1369" s="363">
        <v>0.02</v>
      </c>
      <c r="I1369" s="363">
        <v>0.02</v>
      </c>
      <c r="J1369" s="363">
        <v>0.02</v>
      </c>
      <c r="K1369" s="363">
        <f t="shared" si="20"/>
        <v>10</v>
      </c>
      <c r="L1369" s="363">
        <v>2.4700000000000002</v>
      </c>
      <c r="M1369" s="363" t="s">
        <v>5093</v>
      </c>
      <c r="N1369" s="363">
        <v>18</v>
      </c>
      <c r="O1369" s="363">
        <v>18</v>
      </c>
      <c r="P1369" s="363">
        <v>25</v>
      </c>
      <c r="Q1369" s="363" t="s">
        <v>5141</v>
      </c>
      <c r="R1369" s="363">
        <v>-40</v>
      </c>
      <c r="S1369" s="363">
        <v>135</v>
      </c>
      <c r="T1369" s="363">
        <v>0</v>
      </c>
      <c r="U1369" s="363">
        <v>7.5</v>
      </c>
      <c r="V1369" s="311">
        <v>1</v>
      </c>
      <c r="W1369" s="311">
        <v>3.56</v>
      </c>
      <c r="X1369" s="363"/>
      <c r="Y1369" s="363"/>
      <c r="Z1369" s="363"/>
      <c r="AA1369" s="363">
        <v>2</v>
      </c>
    </row>
    <row r="1370" spans="1:27" ht="12.6" customHeight="1">
      <c r="A1370" s="363" t="s">
        <v>5089</v>
      </c>
      <c r="B1370" s="363" t="s">
        <v>5787</v>
      </c>
      <c r="C1370" s="363">
        <v>3300</v>
      </c>
      <c r="D1370" s="363">
        <v>0.2</v>
      </c>
      <c r="E1370" s="363">
        <v>0</v>
      </c>
      <c r="F1370" s="363">
        <v>1</v>
      </c>
      <c r="G1370" s="363">
        <v>25</v>
      </c>
      <c r="H1370" s="363">
        <v>1.7999999999999999E-2</v>
      </c>
      <c r="I1370" s="363">
        <v>1.7999999999999999E-2</v>
      </c>
      <c r="J1370" s="363">
        <v>1.7999999999999999E-2</v>
      </c>
      <c r="K1370" s="363">
        <f t="shared" si="20"/>
        <v>10</v>
      </c>
      <c r="L1370" s="363">
        <v>2.71</v>
      </c>
      <c r="M1370" s="363" t="s">
        <v>5093</v>
      </c>
      <c r="N1370" s="363">
        <v>16</v>
      </c>
      <c r="O1370" s="363">
        <v>16</v>
      </c>
      <c r="P1370" s="363">
        <v>31.5</v>
      </c>
      <c r="Q1370" s="363" t="s">
        <v>5141</v>
      </c>
      <c r="R1370" s="363">
        <v>-40</v>
      </c>
      <c r="S1370" s="363">
        <v>135</v>
      </c>
      <c r="T1370" s="363">
        <v>0</v>
      </c>
      <c r="U1370" s="363">
        <v>7.5</v>
      </c>
      <c r="V1370" s="311">
        <v>1</v>
      </c>
      <c r="W1370" s="311">
        <v>3.49</v>
      </c>
      <c r="X1370" s="363"/>
      <c r="Y1370" s="363"/>
      <c r="Z1370" s="363"/>
      <c r="AA1370" s="363">
        <v>2</v>
      </c>
    </row>
    <row r="1371" spans="1:27" ht="12.6" customHeight="1">
      <c r="A1371" s="363" t="s">
        <v>5089</v>
      </c>
      <c r="B1371" s="363" t="s">
        <v>5788</v>
      </c>
      <c r="C1371" s="363">
        <v>3900</v>
      </c>
      <c r="D1371" s="363">
        <v>0.2</v>
      </c>
      <c r="E1371" s="363">
        <v>0</v>
      </c>
      <c r="F1371" s="363">
        <v>1</v>
      </c>
      <c r="G1371" s="363">
        <v>25</v>
      </c>
      <c r="H1371" s="363">
        <v>1.7999999999999999E-2</v>
      </c>
      <c r="I1371" s="363">
        <v>1.7999999999999999E-2</v>
      </c>
      <c r="J1371" s="363">
        <v>1.7999999999999999E-2</v>
      </c>
      <c r="K1371" s="363">
        <f t="shared" si="20"/>
        <v>10</v>
      </c>
      <c r="L1371" s="363">
        <v>2.71</v>
      </c>
      <c r="M1371" s="363" t="s">
        <v>5093</v>
      </c>
      <c r="N1371" s="363">
        <v>16</v>
      </c>
      <c r="O1371" s="363">
        <v>16</v>
      </c>
      <c r="P1371" s="363">
        <v>31.5</v>
      </c>
      <c r="Q1371" s="363" t="s">
        <v>5141</v>
      </c>
      <c r="R1371" s="363">
        <v>-40</v>
      </c>
      <c r="S1371" s="363">
        <v>135</v>
      </c>
      <c r="T1371" s="363">
        <v>0</v>
      </c>
      <c r="U1371" s="363">
        <v>7.5</v>
      </c>
      <c r="V1371" s="311">
        <v>1</v>
      </c>
      <c r="W1371" s="311">
        <v>3.49</v>
      </c>
      <c r="X1371" s="363"/>
      <c r="Y1371" s="363"/>
      <c r="Z1371" s="363"/>
      <c r="AA1371" s="363">
        <v>2</v>
      </c>
    </row>
    <row r="1372" spans="1:27" ht="12.6" customHeight="1">
      <c r="A1372" s="363" t="s">
        <v>5089</v>
      </c>
      <c r="B1372" s="363" t="s">
        <v>5789</v>
      </c>
      <c r="C1372" s="363">
        <v>1800</v>
      </c>
      <c r="D1372" s="363">
        <v>0.2</v>
      </c>
      <c r="E1372" s="363">
        <v>0</v>
      </c>
      <c r="F1372" s="363">
        <v>1</v>
      </c>
      <c r="G1372" s="363">
        <v>35</v>
      </c>
      <c r="H1372" s="363">
        <v>1.7999999999999999E-2</v>
      </c>
      <c r="I1372" s="363">
        <v>1.7999999999999999E-2</v>
      </c>
      <c r="J1372" s="363">
        <v>1.7999999999999999E-2</v>
      </c>
      <c r="K1372" s="363">
        <f t="shared" si="20"/>
        <v>10</v>
      </c>
      <c r="L1372" s="363">
        <v>2.71</v>
      </c>
      <c r="M1372" s="363" t="s">
        <v>5093</v>
      </c>
      <c r="N1372" s="363">
        <v>16</v>
      </c>
      <c r="O1372" s="363">
        <v>16</v>
      </c>
      <c r="P1372" s="363">
        <v>31.5</v>
      </c>
      <c r="Q1372" s="363" t="s">
        <v>5141</v>
      </c>
      <c r="R1372" s="363">
        <v>-40</v>
      </c>
      <c r="S1372" s="363">
        <v>135</v>
      </c>
      <c r="T1372" s="363">
        <v>0</v>
      </c>
      <c r="U1372" s="363">
        <v>7.5</v>
      </c>
      <c r="V1372" s="311">
        <v>1</v>
      </c>
      <c r="W1372" s="311">
        <v>3.51</v>
      </c>
      <c r="X1372" s="363"/>
      <c r="Y1372" s="363"/>
      <c r="Z1372" s="363"/>
      <c r="AA1372" s="363">
        <v>2</v>
      </c>
    </row>
    <row r="1373" spans="1:27" ht="12.6" customHeight="1">
      <c r="A1373" s="363" t="s">
        <v>5089</v>
      </c>
      <c r="B1373" s="363" t="s">
        <v>5790</v>
      </c>
      <c r="C1373" s="363">
        <v>2000</v>
      </c>
      <c r="D1373" s="363">
        <v>0.2</v>
      </c>
      <c r="E1373" s="363">
        <v>0</v>
      </c>
      <c r="F1373" s="363">
        <v>1</v>
      </c>
      <c r="G1373" s="363">
        <v>35</v>
      </c>
      <c r="H1373" s="363">
        <v>1.7999999999999999E-2</v>
      </c>
      <c r="I1373" s="363">
        <v>1.7999999999999999E-2</v>
      </c>
      <c r="J1373" s="363">
        <v>1.7999999999999999E-2</v>
      </c>
      <c r="K1373" s="363">
        <f t="shared" si="20"/>
        <v>10</v>
      </c>
      <c r="L1373" s="363">
        <v>2.71</v>
      </c>
      <c r="M1373" s="363" t="s">
        <v>5093</v>
      </c>
      <c r="N1373" s="363">
        <v>16</v>
      </c>
      <c r="O1373" s="363">
        <v>16</v>
      </c>
      <c r="P1373" s="363">
        <v>31.5</v>
      </c>
      <c r="Q1373" s="363" t="s">
        <v>5141</v>
      </c>
      <c r="R1373" s="363">
        <v>-40</v>
      </c>
      <c r="S1373" s="363">
        <v>135</v>
      </c>
      <c r="T1373" s="363">
        <v>0</v>
      </c>
      <c r="U1373" s="363">
        <v>7.5</v>
      </c>
      <c r="V1373" s="311">
        <v>1</v>
      </c>
      <c r="W1373" s="311">
        <v>3.51</v>
      </c>
      <c r="X1373" s="363"/>
      <c r="Y1373" s="363"/>
      <c r="Z1373" s="363"/>
      <c r="AA1373" s="363">
        <v>2</v>
      </c>
    </row>
    <row r="1374" spans="1:27" ht="12.6" customHeight="1">
      <c r="A1374" s="363" t="s">
        <v>5089</v>
      </c>
      <c r="B1374" s="363" t="s">
        <v>5791</v>
      </c>
      <c r="C1374" s="363">
        <v>4700</v>
      </c>
      <c r="D1374" s="363">
        <v>0.2</v>
      </c>
      <c r="E1374" s="363">
        <v>0</v>
      </c>
      <c r="F1374" s="363">
        <v>1</v>
      </c>
      <c r="G1374" s="363">
        <v>25</v>
      </c>
      <c r="H1374" s="363">
        <v>1.6E-2</v>
      </c>
      <c r="I1374" s="363">
        <v>1.6E-2</v>
      </c>
      <c r="J1374" s="363">
        <v>1.6E-2</v>
      </c>
      <c r="K1374" s="363">
        <f t="shared" si="20"/>
        <v>10</v>
      </c>
      <c r="L1374" s="363">
        <v>2.9</v>
      </c>
      <c r="M1374" s="363" t="s">
        <v>5093</v>
      </c>
      <c r="N1374" s="363">
        <v>18</v>
      </c>
      <c r="O1374" s="363">
        <v>18</v>
      </c>
      <c r="P1374" s="363">
        <v>31.5</v>
      </c>
      <c r="Q1374" s="363" t="s">
        <v>5141</v>
      </c>
      <c r="R1374" s="363">
        <v>-40</v>
      </c>
      <c r="S1374" s="363">
        <v>135</v>
      </c>
      <c r="T1374" s="363">
        <v>0</v>
      </c>
      <c r="U1374" s="363">
        <v>7.5</v>
      </c>
      <c r="V1374" s="311">
        <v>1</v>
      </c>
      <c r="W1374" s="311">
        <v>3.72</v>
      </c>
      <c r="X1374" s="363"/>
      <c r="Y1374" s="363"/>
      <c r="Z1374" s="363"/>
      <c r="AA1374" s="363">
        <v>2</v>
      </c>
    </row>
    <row r="1375" spans="1:27" ht="12.6" customHeight="1">
      <c r="A1375" s="363" t="s">
        <v>5089</v>
      </c>
      <c r="B1375" s="363" t="s">
        <v>5792</v>
      </c>
      <c r="C1375" s="363">
        <v>2200</v>
      </c>
      <c r="D1375" s="363">
        <v>0.2</v>
      </c>
      <c r="E1375" s="363">
        <v>0</v>
      </c>
      <c r="F1375" s="363">
        <v>1</v>
      </c>
      <c r="G1375" s="363">
        <v>35</v>
      </c>
      <c r="H1375" s="363">
        <v>1.6E-2</v>
      </c>
      <c r="I1375" s="363">
        <v>1.6E-2</v>
      </c>
      <c r="J1375" s="363">
        <v>1.6E-2</v>
      </c>
      <c r="K1375" s="363">
        <f t="shared" si="20"/>
        <v>10</v>
      </c>
      <c r="L1375" s="363">
        <v>2.9</v>
      </c>
      <c r="M1375" s="363" t="s">
        <v>5093</v>
      </c>
      <c r="N1375" s="363">
        <v>18</v>
      </c>
      <c r="O1375" s="363">
        <v>18</v>
      </c>
      <c r="P1375" s="363">
        <v>31.5</v>
      </c>
      <c r="Q1375" s="363" t="s">
        <v>5141</v>
      </c>
      <c r="R1375" s="363">
        <v>-40</v>
      </c>
      <c r="S1375" s="363">
        <v>135</v>
      </c>
      <c r="T1375" s="363">
        <v>0</v>
      </c>
      <c r="U1375" s="363">
        <v>7.5</v>
      </c>
      <c r="V1375" s="311">
        <v>1</v>
      </c>
      <c r="W1375" s="311">
        <v>3.72</v>
      </c>
      <c r="X1375" s="363"/>
      <c r="Y1375" s="363"/>
      <c r="Z1375" s="363"/>
      <c r="AA1375" s="363">
        <v>2</v>
      </c>
    </row>
    <row r="1376" spans="1:27" ht="12.6" customHeight="1">
      <c r="A1376" s="363" t="s">
        <v>5089</v>
      </c>
      <c r="B1376" s="363" t="s">
        <v>5793</v>
      </c>
      <c r="C1376" s="363">
        <v>5100</v>
      </c>
      <c r="D1376" s="363">
        <v>0.2</v>
      </c>
      <c r="E1376" s="363">
        <v>0</v>
      </c>
      <c r="F1376" s="363">
        <v>1</v>
      </c>
      <c r="G1376" s="363">
        <v>25</v>
      </c>
      <c r="H1376" s="363">
        <v>1.6E-2</v>
      </c>
      <c r="I1376" s="363">
        <v>1.6E-2</v>
      </c>
      <c r="J1376" s="363">
        <v>1.6E-2</v>
      </c>
      <c r="K1376" s="363">
        <f t="shared" si="20"/>
        <v>10</v>
      </c>
      <c r="L1376" s="363">
        <v>2.9</v>
      </c>
      <c r="M1376" s="363" t="s">
        <v>5093</v>
      </c>
      <c r="N1376" s="363">
        <v>18</v>
      </c>
      <c r="O1376" s="363">
        <v>18</v>
      </c>
      <c r="P1376" s="363">
        <v>31.5</v>
      </c>
      <c r="Q1376" s="363" t="s">
        <v>5141</v>
      </c>
      <c r="R1376" s="363">
        <v>-40</v>
      </c>
      <c r="S1376" s="363">
        <v>135</v>
      </c>
      <c r="T1376" s="363">
        <v>0</v>
      </c>
      <c r="U1376" s="363">
        <v>7.5</v>
      </c>
      <c r="V1376" s="311">
        <v>1</v>
      </c>
      <c r="W1376" s="311">
        <v>3.8</v>
      </c>
      <c r="X1376" s="363"/>
      <c r="Y1376" s="363"/>
      <c r="Z1376" s="363"/>
      <c r="AA1376" s="363">
        <v>2</v>
      </c>
    </row>
    <row r="1377" spans="1:27" ht="12.6" customHeight="1">
      <c r="A1377" s="363" t="s">
        <v>5089</v>
      </c>
      <c r="B1377" s="363" t="s">
        <v>5794</v>
      </c>
      <c r="C1377" s="363">
        <v>2700</v>
      </c>
      <c r="D1377" s="363">
        <v>0.2</v>
      </c>
      <c r="E1377" s="363">
        <v>0</v>
      </c>
      <c r="F1377" s="363">
        <v>1</v>
      </c>
      <c r="G1377" s="363">
        <v>35</v>
      </c>
      <c r="H1377" s="363">
        <v>1.6E-2</v>
      </c>
      <c r="I1377" s="363">
        <v>1.6E-2</v>
      </c>
      <c r="J1377" s="363">
        <v>1.6E-2</v>
      </c>
      <c r="K1377" s="363">
        <f t="shared" si="20"/>
        <v>10</v>
      </c>
      <c r="L1377" s="363">
        <v>2.9</v>
      </c>
      <c r="M1377" s="363" t="s">
        <v>5093</v>
      </c>
      <c r="N1377" s="363">
        <v>18</v>
      </c>
      <c r="O1377" s="363">
        <v>18</v>
      </c>
      <c r="P1377" s="363">
        <v>31.5</v>
      </c>
      <c r="Q1377" s="363" t="s">
        <v>5141</v>
      </c>
      <c r="R1377" s="363">
        <v>-40</v>
      </c>
      <c r="S1377" s="363">
        <v>135</v>
      </c>
      <c r="T1377" s="363">
        <v>0</v>
      </c>
      <c r="U1377" s="363">
        <v>7.5</v>
      </c>
      <c r="V1377" s="311">
        <v>1</v>
      </c>
      <c r="W1377" s="311">
        <v>3.8</v>
      </c>
      <c r="X1377" s="363"/>
      <c r="Y1377" s="363"/>
      <c r="Z1377" s="363"/>
      <c r="AA1377" s="363">
        <v>2</v>
      </c>
    </row>
    <row r="1381" spans="1:27" ht="27">
      <c r="A1381" s="394" t="s">
        <v>5795</v>
      </c>
    </row>
    <row r="1383" spans="1:27" ht="14.1" customHeight="1">
      <c r="A1383" s="363" t="s">
        <v>5089</v>
      </c>
      <c r="B1383" s="363" t="s">
        <v>5796</v>
      </c>
      <c r="C1383" s="363">
        <v>47</v>
      </c>
      <c r="D1383" s="363">
        <v>0.2</v>
      </c>
      <c r="E1383" s="363">
        <v>0</v>
      </c>
      <c r="F1383" s="363">
        <v>1</v>
      </c>
      <c r="G1383" s="363">
        <v>80</v>
      </c>
      <c r="H1383" s="363">
        <v>0.42</v>
      </c>
      <c r="I1383" s="363">
        <v>0.42</v>
      </c>
      <c r="J1383" s="363">
        <v>0.42</v>
      </c>
      <c r="K1383" s="363">
        <f>MIN(MAX(P1383,1),10)</f>
        <v>10</v>
      </c>
      <c r="L1383" s="363">
        <v>0.25</v>
      </c>
      <c r="M1383" s="363" t="s">
        <v>5278</v>
      </c>
      <c r="N1383" s="363">
        <v>12.5</v>
      </c>
      <c r="O1383" s="363">
        <v>12.5</v>
      </c>
      <c r="P1383" s="363">
        <v>13.5</v>
      </c>
      <c r="Q1383" s="363" t="s">
        <v>5141</v>
      </c>
      <c r="R1383" s="363">
        <v>-40</v>
      </c>
      <c r="S1383" s="363">
        <v>125</v>
      </c>
      <c r="T1383" s="363">
        <v>1</v>
      </c>
      <c r="U1383" s="363">
        <v>0</v>
      </c>
      <c r="V1383" s="311">
        <v>200</v>
      </c>
      <c r="W1383" s="311">
        <v>1.0511999999999999</v>
      </c>
      <c r="X1383" s="363"/>
      <c r="Y1383" s="363"/>
      <c r="Z1383" s="363"/>
      <c r="AA1383" s="363">
        <v>2</v>
      </c>
    </row>
    <row r="1384" spans="1:27" ht="14.1" customHeight="1">
      <c r="A1384" s="363" t="s">
        <v>5089</v>
      </c>
      <c r="B1384" s="363" t="s">
        <v>5797</v>
      </c>
      <c r="C1384" s="363">
        <v>47</v>
      </c>
      <c r="D1384" s="363">
        <v>0.2</v>
      </c>
      <c r="E1384" s="363">
        <v>0</v>
      </c>
      <c r="F1384" s="363">
        <v>1</v>
      </c>
      <c r="G1384" s="363">
        <v>100</v>
      </c>
      <c r="H1384" s="363">
        <v>0.42</v>
      </c>
      <c r="I1384" s="363">
        <v>0.42</v>
      </c>
      <c r="J1384" s="363">
        <v>0.42</v>
      </c>
      <c r="K1384" s="363">
        <f>MIN(MAX(P1384,1),10)</f>
        <v>10</v>
      </c>
      <c r="L1384" s="363">
        <v>0.25</v>
      </c>
      <c r="M1384" s="363" t="s">
        <v>5278</v>
      </c>
      <c r="N1384" s="363">
        <v>12.5</v>
      </c>
      <c r="O1384" s="363">
        <v>12.5</v>
      </c>
      <c r="P1384" s="363">
        <v>13.5</v>
      </c>
      <c r="Q1384" s="363" t="s">
        <v>5141</v>
      </c>
      <c r="R1384" s="363">
        <v>-40</v>
      </c>
      <c r="S1384" s="363">
        <v>125</v>
      </c>
      <c r="T1384" s="363">
        <v>1</v>
      </c>
      <c r="U1384" s="363">
        <v>0</v>
      </c>
      <c r="V1384" s="311">
        <v>200</v>
      </c>
      <c r="W1384" s="311">
        <v>1.0722</v>
      </c>
      <c r="X1384" s="363"/>
      <c r="Y1384" s="363"/>
      <c r="Z1384" s="363"/>
      <c r="AA1384" s="363">
        <v>2</v>
      </c>
    </row>
    <row r="1385" spans="1:27" ht="14.1" customHeight="1">
      <c r="A1385" s="363" t="s">
        <v>5089</v>
      </c>
      <c r="B1385" s="363" t="s">
        <v>5798</v>
      </c>
      <c r="C1385" s="363">
        <v>100</v>
      </c>
      <c r="D1385" s="363">
        <v>0.2</v>
      </c>
      <c r="E1385" s="363">
        <v>0</v>
      </c>
      <c r="F1385" s="363">
        <v>1</v>
      </c>
      <c r="G1385" s="363">
        <v>80</v>
      </c>
      <c r="H1385" s="363">
        <v>0.42</v>
      </c>
      <c r="I1385" s="363">
        <v>0.42</v>
      </c>
      <c r="J1385" s="363">
        <v>0.42</v>
      </c>
      <c r="K1385" s="363">
        <f>MIN(MAX(P1385,1),10)</f>
        <v>10</v>
      </c>
      <c r="L1385" s="363">
        <v>0.25</v>
      </c>
      <c r="M1385" s="363" t="s">
        <v>5549</v>
      </c>
      <c r="N1385" s="363">
        <v>12.5</v>
      </c>
      <c r="O1385" s="363">
        <v>12.5</v>
      </c>
      <c r="P1385" s="363">
        <v>13.5</v>
      </c>
      <c r="Q1385" s="363" t="s">
        <v>5141</v>
      </c>
      <c r="R1385" s="363">
        <v>-40</v>
      </c>
      <c r="S1385" s="363">
        <v>125</v>
      </c>
      <c r="T1385" s="363">
        <v>1</v>
      </c>
      <c r="U1385" s="363">
        <v>0</v>
      </c>
      <c r="V1385" s="311">
        <v>200</v>
      </c>
      <c r="W1385" s="311">
        <v>1.0988500000000001</v>
      </c>
      <c r="X1385" s="363"/>
      <c r="Y1385" s="363"/>
      <c r="Z1385" s="363"/>
      <c r="AA1385" s="363">
        <v>2</v>
      </c>
    </row>
    <row r="1386" spans="1:27" ht="14.1" customHeight="1">
      <c r="A1386" s="363" t="s">
        <v>5089</v>
      </c>
      <c r="B1386" s="373" t="s">
        <v>414</v>
      </c>
      <c r="C1386" s="373">
        <v>39</v>
      </c>
      <c r="D1386" s="368">
        <v>0.2</v>
      </c>
      <c r="E1386" s="368">
        <v>0</v>
      </c>
      <c r="F1386" s="368">
        <v>1</v>
      </c>
      <c r="G1386" s="373">
        <v>25</v>
      </c>
      <c r="H1386" s="369">
        <v>0.45</v>
      </c>
      <c r="I1386" s="373">
        <v>0.45</v>
      </c>
      <c r="J1386" s="373">
        <v>0.45</v>
      </c>
      <c r="K1386" s="373">
        <v>5.2</v>
      </c>
      <c r="L1386" s="373">
        <v>2.1</v>
      </c>
      <c r="M1386" s="373" t="s">
        <v>5799</v>
      </c>
      <c r="N1386" s="374">
        <v>10</v>
      </c>
      <c r="O1386" s="374">
        <v>10</v>
      </c>
      <c r="P1386" s="375">
        <v>8</v>
      </c>
      <c r="Q1386" s="371" t="s">
        <v>5107</v>
      </c>
      <c r="R1386" s="372">
        <v>-55</v>
      </c>
      <c r="S1386" s="372">
        <v>125</v>
      </c>
      <c r="T1386" s="372">
        <v>1</v>
      </c>
      <c r="U1386" s="371">
        <v>0</v>
      </c>
      <c r="V1386" s="311">
        <v>500</v>
      </c>
      <c r="W1386" s="311">
        <v>0.79576000000000002</v>
      </c>
      <c r="X1386" s="363"/>
      <c r="Y1386" s="363"/>
      <c r="Z1386" s="324"/>
      <c r="AA1386" s="363">
        <v>2</v>
      </c>
    </row>
    <row r="1387" spans="1:27" ht="14.1" customHeight="1">
      <c r="A1387" s="363" t="s">
        <v>5089</v>
      </c>
      <c r="B1387" s="363" t="s">
        <v>5800</v>
      </c>
      <c r="C1387" s="363">
        <v>100</v>
      </c>
      <c r="D1387" s="363">
        <v>0.2</v>
      </c>
      <c r="E1387" s="363">
        <v>0</v>
      </c>
      <c r="F1387" s="363">
        <v>1</v>
      </c>
      <c r="G1387" s="363">
        <v>16</v>
      </c>
      <c r="H1387" s="363">
        <v>0.45</v>
      </c>
      <c r="I1387" s="363">
        <v>0.45</v>
      </c>
      <c r="J1387" s="363">
        <v>0.45</v>
      </c>
      <c r="K1387" s="363">
        <f>MIN(MAX(P1387,1),10)</f>
        <v>7.7</v>
      </c>
      <c r="L1387" s="363">
        <v>0.19700000000000001</v>
      </c>
      <c r="M1387" s="363" t="s">
        <v>5130</v>
      </c>
      <c r="N1387" s="363">
        <v>6.3</v>
      </c>
      <c r="O1387" s="363">
        <v>6.3</v>
      </c>
      <c r="P1387" s="363">
        <v>7.7</v>
      </c>
      <c r="Q1387" s="363" t="s">
        <v>5141</v>
      </c>
      <c r="R1387" s="363">
        <v>-40</v>
      </c>
      <c r="S1387" s="363">
        <v>125</v>
      </c>
      <c r="T1387" s="363">
        <v>1</v>
      </c>
      <c r="U1387" s="363">
        <v>0</v>
      </c>
      <c r="V1387" s="311">
        <v>900</v>
      </c>
      <c r="W1387" s="311">
        <v>0.23154</v>
      </c>
      <c r="X1387" s="363"/>
      <c r="Y1387" s="363"/>
      <c r="Z1387" s="363"/>
      <c r="AA1387" s="363">
        <v>2</v>
      </c>
    </row>
    <row r="1388" spans="1:27" ht="14.1" customHeight="1">
      <c r="A1388" s="363" t="s">
        <v>5089</v>
      </c>
      <c r="B1388" s="363" t="s">
        <v>5801</v>
      </c>
      <c r="C1388" s="363">
        <v>47</v>
      </c>
      <c r="D1388" s="363">
        <v>0.2</v>
      </c>
      <c r="E1388" s="363">
        <v>0</v>
      </c>
      <c r="F1388" s="363">
        <v>1</v>
      </c>
      <c r="G1388" s="363">
        <v>35</v>
      </c>
      <c r="H1388" s="363">
        <v>0.45</v>
      </c>
      <c r="I1388" s="363">
        <v>0.45</v>
      </c>
      <c r="J1388" s="363">
        <v>0.45</v>
      </c>
      <c r="K1388" s="363">
        <f>MIN(MAX(P1388,1),10)</f>
        <v>7.7</v>
      </c>
      <c r="L1388" s="363">
        <v>0.19700000000000001</v>
      </c>
      <c r="M1388" s="363" t="s">
        <v>5130</v>
      </c>
      <c r="N1388" s="363">
        <v>6.3</v>
      </c>
      <c r="O1388" s="363">
        <v>6.3</v>
      </c>
      <c r="P1388" s="363">
        <v>7.7</v>
      </c>
      <c r="Q1388" s="363" t="s">
        <v>5141</v>
      </c>
      <c r="R1388" s="363">
        <v>-40</v>
      </c>
      <c r="S1388" s="363">
        <v>125</v>
      </c>
      <c r="T1388" s="363">
        <v>1</v>
      </c>
      <c r="U1388" s="363">
        <v>0</v>
      </c>
      <c r="V1388" s="311">
        <v>900</v>
      </c>
      <c r="W1388" s="311">
        <v>0.23154</v>
      </c>
      <c r="X1388" s="363"/>
      <c r="Y1388" s="363"/>
      <c r="Z1388" s="363"/>
      <c r="AA1388" s="363">
        <v>2</v>
      </c>
    </row>
    <row r="1389" spans="1:27" ht="14.1" customHeight="1">
      <c r="A1389" s="363" t="s">
        <v>5089</v>
      </c>
      <c r="B1389" s="373" t="s">
        <v>403</v>
      </c>
      <c r="C1389" s="373">
        <v>22</v>
      </c>
      <c r="D1389" s="368">
        <v>0.2</v>
      </c>
      <c r="E1389" s="368">
        <v>0</v>
      </c>
      <c r="F1389" s="368">
        <v>1</v>
      </c>
      <c r="G1389" s="373">
        <v>25</v>
      </c>
      <c r="H1389" s="369">
        <v>0.48</v>
      </c>
      <c r="I1389" s="373">
        <v>0.48</v>
      </c>
      <c r="J1389" s="373">
        <v>0.48</v>
      </c>
      <c r="K1389" s="373">
        <v>4.3</v>
      </c>
      <c r="L1389" s="373">
        <v>1.835</v>
      </c>
      <c r="M1389" s="373" t="s">
        <v>5117</v>
      </c>
      <c r="N1389" s="374">
        <v>8</v>
      </c>
      <c r="O1389" s="374">
        <v>8</v>
      </c>
      <c r="P1389" s="375">
        <v>7</v>
      </c>
      <c r="Q1389" s="371" t="s">
        <v>5107</v>
      </c>
      <c r="R1389" s="372">
        <v>-55</v>
      </c>
      <c r="S1389" s="372">
        <v>125</v>
      </c>
      <c r="T1389" s="372">
        <v>1</v>
      </c>
      <c r="U1389" s="371">
        <v>0</v>
      </c>
      <c r="V1389" s="311">
        <v>1000</v>
      </c>
      <c r="W1389" s="311">
        <v>0.60199999999999998</v>
      </c>
      <c r="X1389" s="363"/>
      <c r="Y1389" s="363"/>
      <c r="Z1389" s="324"/>
      <c r="AA1389" s="363">
        <v>2</v>
      </c>
    </row>
    <row r="1390" spans="1:27" ht="14.1" customHeight="1">
      <c r="A1390" s="363" t="s">
        <v>5089</v>
      </c>
      <c r="B1390" s="373" t="s">
        <v>404</v>
      </c>
      <c r="C1390" s="373">
        <v>22</v>
      </c>
      <c r="D1390" s="368">
        <v>0.2</v>
      </c>
      <c r="E1390" s="368">
        <v>0</v>
      </c>
      <c r="F1390" s="368">
        <v>1</v>
      </c>
      <c r="G1390" s="373">
        <v>35</v>
      </c>
      <c r="H1390" s="369">
        <v>0.5</v>
      </c>
      <c r="I1390" s="373">
        <v>0.5</v>
      </c>
      <c r="J1390" s="373">
        <v>0.5</v>
      </c>
      <c r="K1390" s="373">
        <v>4.4000000000000004</v>
      </c>
      <c r="L1390" s="373">
        <v>2.2999999999999998</v>
      </c>
      <c r="M1390" s="373" t="s">
        <v>5171</v>
      </c>
      <c r="N1390" s="374">
        <v>8</v>
      </c>
      <c r="O1390" s="374">
        <v>8</v>
      </c>
      <c r="P1390" s="375">
        <v>12</v>
      </c>
      <c r="Q1390" s="371" t="s">
        <v>5107</v>
      </c>
      <c r="R1390" s="372">
        <v>-55</v>
      </c>
      <c r="S1390" s="372">
        <v>125</v>
      </c>
      <c r="T1390" s="372">
        <v>1</v>
      </c>
      <c r="U1390" s="371">
        <v>0</v>
      </c>
      <c r="V1390" s="311">
        <v>400</v>
      </c>
      <c r="W1390" s="311">
        <v>0.96325000000000005</v>
      </c>
      <c r="X1390" s="363"/>
      <c r="Y1390" s="363"/>
      <c r="Z1390" s="324"/>
      <c r="AA1390" s="363">
        <v>2</v>
      </c>
    </row>
    <row r="1391" spans="1:27" ht="14.1" customHeight="1">
      <c r="A1391" s="363" t="s">
        <v>5089</v>
      </c>
      <c r="B1391" s="373" t="s">
        <v>391</v>
      </c>
      <c r="C1391" s="373">
        <v>18</v>
      </c>
      <c r="D1391" s="368">
        <v>0.2</v>
      </c>
      <c r="E1391" s="368">
        <v>0</v>
      </c>
      <c r="F1391" s="368">
        <v>1</v>
      </c>
      <c r="G1391" s="373">
        <v>35</v>
      </c>
      <c r="H1391" s="369">
        <v>0.6</v>
      </c>
      <c r="I1391" s="373">
        <v>0.6</v>
      </c>
      <c r="J1391" s="373">
        <v>0.6</v>
      </c>
      <c r="K1391" s="373">
        <v>5.2</v>
      </c>
      <c r="L1391" s="373">
        <v>1.8</v>
      </c>
      <c r="M1391" s="373" t="s">
        <v>5799</v>
      </c>
      <c r="N1391" s="374">
        <v>10</v>
      </c>
      <c r="O1391" s="374">
        <v>10</v>
      </c>
      <c r="P1391" s="375">
        <v>8</v>
      </c>
      <c r="Q1391" s="371" t="s">
        <v>5107</v>
      </c>
      <c r="R1391" s="372">
        <v>-55</v>
      </c>
      <c r="S1391" s="372">
        <v>125</v>
      </c>
      <c r="T1391" s="372">
        <v>1</v>
      </c>
      <c r="U1391" s="371">
        <v>0</v>
      </c>
      <c r="V1391" s="311">
        <v>500</v>
      </c>
      <c r="W1391" s="311">
        <v>0.79576000000000002</v>
      </c>
      <c r="X1391" s="363"/>
      <c r="Y1391" s="363"/>
      <c r="Z1391" s="324"/>
      <c r="AA1391" s="363">
        <v>2</v>
      </c>
    </row>
    <row r="1392" spans="1:27" ht="14.1" customHeight="1">
      <c r="A1392" s="363" t="s">
        <v>5089</v>
      </c>
      <c r="B1392" s="373" t="s">
        <v>384</v>
      </c>
      <c r="C1392" s="373">
        <v>10</v>
      </c>
      <c r="D1392" s="368">
        <v>0.2</v>
      </c>
      <c r="E1392" s="368">
        <v>0</v>
      </c>
      <c r="F1392" s="368">
        <v>1</v>
      </c>
      <c r="G1392" s="373">
        <v>25</v>
      </c>
      <c r="H1392" s="369">
        <v>0.65</v>
      </c>
      <c r="I1392" s="373">
        <v>0.65</v>
      </c>
      <c r="J1392" s="373">
        <v>0.65</v>
      </c>
      <c r="K1392" s="373">
        <v>2.7</v>
      </c>
      <c r="L1392" s="373">
        <v>1.5</v>
      </c>
      <c r="M1392" s="373" t="s">
        <v>5106</v>
      </c>
      <c r="N1392" s="374">
        <v>6.3</v>
      </c>
      <c r="O1392" s="374">
        <v>6.3</v>
      </c>
      <c r="P1392" s="375">
        <v>6</v>
      </c>
      <c r="Q1392" s="371" t="s">
        <v>5107</v>
      </c>
      <c r="R1392" s="372">
        <v>-55</v>
      </c>
      <c r="S1392" s="372">
        <v>125</v>
      </c>
      <c r="T1392" s="372">
        <v>1</v>
      </c>
      <c r="U1392" s="371">
        <v>0</v>
      </c>
      <c r="V1392" s="311">
        <v>1000</v>
      </c>
      <c r="W1392" s="311">
        <v>0.52176</v>
      </c>
      <c r="X1392" s="363"/>
      <c r="Y1392" s="363"/>
      <c r="Z1392" s="324"/>
      <c r="AA1392" s="363">
        <v>2</v>
      </c>
    </row>
    <row r="1393" spans="1:27" ht="14.1" customHeight="1">
      <c r="A1393" s="363" t="s">
        <v>5089</v>
      </c>
      <c r="B1393" s="363" t="s">
        <v>5802</v>
      </c>
      <c r="C1393" s="363">
        <v>47</v>
      </c>
      <c r="D1393" s="363">
        <v>0.2</v>
      </c>
      <c r="E1393" s="363">
        <v>0</v>
      </c>
      <c r="F1393" s="363">
        <v>1</v>
      </c>
      <c r="G1393" s="363">
        <v>50</v>
      </c>
      <c r="H1393" s="363">
        <v>0.68</v>
      </c>
      <c r="I1393" s="363">
        <v>0.68</v>
      </c>
      <c r="J1393" s="363">
        <v>0.68</v>
      </c>
      <c r="K1393" s="363">
        <f t="shared" ref="K1393:K1410" si="21">MIN(MAX(P1393,1),10)</f>
        <v>5.8</v>
      </c>
      <c r="L1393" s="363">
        <v>0.19500000000000001</v>
      </c>
      <c r="M1393" s="363" t="s">
        <v>291</v>
      </c>
      <c r="N1393" s="363">
        <v>6.3</v>
      </c>
      <c r="O1393" s="363">
        <v>6.3</v>
      </c>
      <c r="P1393" s="363">
        <v>5.8</v>
      </c>
      <c r="Q1393" s="363" t="s">
        <v>5141</v>
      </c>
      <c r="R1393" s="363">
        <v>-55</v>
      </c>
      <c r="S1393" s="363">
        <v>105</v>
      </c>
      <c r="T1393" s="363">
        <v>1</v>
      </c>
      <c r="U1393" s="363">
        <v>0</v>
      </c>
      <c r="V1393" s="311">
        <v>1000</v>
      </c>
      <c r="W1393" s="311">
        <v>0.17119000000000001</v>
      </c>
      <c r="X1393" s="363"/>
      <c r="Y1393" s="363"/>
      <c r="Z1393" s="363"/>
      <c r="AA1393" s="363">
        <v>2</v>
      </c>
    </row>
    <row r="1394" spans="1:27" ht="14.1" customHeight="1">
      <c r="A1394" s="363" t="s">
        <v>5089</v>
      </c>
      <c r="B1394" s="363" t="s">
        <v>5803</v>
      </c>
      <c r="C1394" s="363">
        <v>22</v>
      </c>
      <c r="D1394" s="363">
        <v>0.2</v>
      </c>
      <c r="E1394" s="363">
        <v>0</v>
      </c>
      <c r="F1394" s="363">
        <v>1</v>
      </c>
      <c r="G1394" s="363">
        <v>6.3</v>
      </c>
      <c r="H1394" s="363">
        <v>0.85</v>
      </c>
      <c r="I1394" s="363">
        <v>0.85</v>
      </c>
      <c r="J1394" s="363">
        <v>0.85</v>
      </c>
      <c r="K1394" s="363">
        <f t="shared" si="21"/>
        <v>5.8</v>
      </c>
      <c r="L1394" s="363">
        <v>0.16</v>
      </c>
      <c r="M1394" s="363" t="s">
        <v>289</v>
      </c>
      <c r="N1394" s="363">
        <v>4</v>
      </c>
      <c r="O1394" s="363">
        <v>4</v>
      </c>
      <c r="P1394" s="363">
        <v>5.8</v>
      </c>
      <c r="Q1394" s="363" t="s">
        <v>5141</v>
      </c>
      <c r="R1394" s="363">
        <v>-55</v>
      </c>
      <c r="S1394" s="363">
        <v>105</v>
      </c>
      <c r="T1394" s="363">
        <v>1</v>
      </c>
      <c r="U1394" s="363">
        <v>0</v>
      </c>
      <c r="V1394" s="311">
        <v>2000</v>
      </c>
      <c r="W1394" s="311">
        <v>0.1116</v>
      </c>
      <c r="X1394" s="363"/>
      <c r="Y1394" s="363"/>
      <c r="Z1394" s="363"/>
      <c r="AA1394" s="363">
        <v>2</v>
      </c>
    </row>
    <row r="1395" spans="1:27" ht="14.1" customHeight="1">
      <c r="A1395" s="363" t="s">
        <v>5089</v>
      </c>
      <c r="B1395" s="363" t="s">
        <v>5804</v>
      </c>
      <c r="C1395" s="363">
        <v>22</v>
      </c>
      <c r="D1395" s="363">
        <v>0.2</v>
      </c>
      <c r="E1395" s="363">
        <v>0</v>
      </c>
      <c r="F1395" s="363">
        <v>1</v>
      </c>
      <c r="G1395" s="363">
        <v>10</v>
      </c>
      <c r="H1395" s="363">
        <v>0.85</v>
      </c>
      <c r="I1395" s="363">
        <v>0.85</v>
      </c>
      <c r="J1395" s="363">
        <v>0.85</v>
      </c>
      <c r="K1395" s="363">
        <f t="shared" si="21"/>
        <v>5.8</v>
      </c>
      <c r="L1395" s="363">
        <v>0.16</v>
      </c>
      <c r="M1395" s="363" t="s">
        <v>289</v>
      </c>
      <c r="N1395" s="363">
        <v>4</v>
      </c>
      <c r="O1395" s="363">
        <v>4</v>
      </c>
      <c r="P1395" s="363">
        <v>5.8</v>
      </c>
      <c r="Q1395" s="363" t="s">
        <v>5141</v>
      </c>
      <c r="R1395" s="363">
        <v>-55</v>
      </c>
      <c r="S1395" s="363">
        <v>105</v>
      </c>
      <c r="T1395" s="363">
        <v>1</v>
      </c>
      <c r="U1395" s="363">
        <v>0</v>
      </c>
      <c r="V1395" s="311">
        <v>2000</v>
      </c>
      <c r="W1395" s="311">
        <v>0.1116</v>
      </c>
      <c r="X1395" s="363"/>
      <c r="Y1395" s="363"/>
      <c r="Z1395" s="363"/>
      <c r="AA1395" s="363">
        <v>2</v>
      </c>
    </row>
    <row r="1396" spans="1:27" ht="14.1" customHeight="1">
      <c r="A1396" s="363" t="s">
        <v>5089</v>
      </c>
      <c r="B1396" s="363" t="s">
        <v>5805</v>
      </c>
      <c r="C1396" s="363">
        <v>10</v>
      </c>
      <c r="D1396" s="363">
        <v>0.2</v>
      </c>
      <c r="E1396" s="363">
        <v>0</v>
      </c>
      <c r="F1396" s="363">
        <v>1</v>
      </c>
      <c r="G1396" s="363">
        <v>16</v>
      </c>
      <c r="H1396" s="363">
        <v>0.85</v>
      </c>
      <c r="I1396" s="363">
        <v>0.85</v>
      </c>
      <c r="J1396" s="363">
        <v>0.85</v>
      </c>
      <c r="K1396" s="363">
        <f t="shared" si="21"/>
        <v>5.8</v>
      </c>
      <c r="L1396" s="363">
        <v>0.16</v>
      </c>
      <c r="M1396" s="363" t="s">
        <v>289</v>
      </c>
      <c r="N1396" s="363">
        <v>4</v>
      </c>
      <c r="O1396" s="363">
        <v>4</v>
      </c>
      <c r="P1396" s="363">
        <v>5.8</v>
      </c>
      <c r="Q1396" s="363" t="s">
        <v>5141</v>
      </c>
      <c r="R1396" s="363">
        <v>-55</v>
      </c>
      <c r="S1396" s="363">
        <v>105</v>
      </c>
      <c r="T1396" s="363">
        <v>1</v>
      </c>
      <c r="U1396" s="363">
        <v>0</v>
      </c>
      <c r="V1396" s="311">
        <v>2000</v>
      </c>
      <c r="W1396" s="311">
        <v>0.1116</v>
      </c>
      <c r="X1396" s="363"/>
      <c r="Y1396" s="363"/>
      <c r="Z1396" s="363"/>
      <c r="AA1396" s="363">
        <v>2</v>
      </c>
    </row>
    <row r="1397" spans="1:27" ht="14.1" customHeight="1">
      <c r="A1397" s="363" t="s">
        <v>5089</v>
      </c>
      <c r="B1397" s="363" t="s">
        <v>5806</v>
      </c>
      <c r="C1397" s="363">
        <v>10</v>
      </c>
      <c r="D1397" s="363">
        <v>0.2</v>
      </c>
      <c r="E1397" s="363">
        <v>0</v>
      </c>
      <c r="F1397" s="363">
        <v>1</v>
      </c>
      <c r="G1397" s="363">
        <v>25</v>
      </c>
      <c r="H1397" s="363">
        <v>0.85</v>
      </c>
      <c r="I1397" s="363">
        <v>0.85</v>
      </c>
      <c r="J1397" s="363">
        <v>0.85</v>
      </c>
      <c r="K1397" s="363">
        <f t="shared" si="21"/>
        <v>5.8</v>
      </c>
      <c r="L1397" s="363">
        <v>0.16</v>
      </c>
      <c r="M1397" s="363" t="s">
        <v>289</v>
      </c>
      <c r="N1397" s="363">
        <v>4</v>
      </c>
      <c r="O1397" s="363">
        <v>4</v>
      </c>
      <c r="P1397" s="363">
        <v>5.8</v>
      </c>
      <c r="Q1397" s="363" t="s">
        <v>5141</v>
      </c>
      <c r="R1397" s="363">
        <v>-55</v>
      </c>
      <c r="S1397" s="363">
        <v>105</v>
      </c>
      <c r="T1397" s="363">
        <v>1</v>
      </c>
      <c r="U1397" s="363">
        <v>0</v>
      </c>
      <c r="V1397" s="311">
        <v>2000</v>
      </c>
      <c r="W1397" s="311">
        <v>0.1116</v>
      </c>
      <c r="X1397" s="363"/>
      <c r="Y1397" s="363"/>
      <c r="Z1397" s="363"/>
      <c r="AA1397" s="363">
        <v>2</v>
      </c>
    </row>
    <row r="1398" spans="1:27" ht="14.1" customHeight="1">
      <c r="A1398" s="363" t="s">
        <v>5089</v>
      </c>
      <c r="B1398" s="363" t="s">
        <v>5807</v>
      </c>
      <c r="C1398" s="363">
        <v>47</v>
      </c>
      <c r="D1398" s="363">
        <v>0.2</v>
      </c>
      <c r="E1398" s="363">
        <v>0</v>
      </c>
      <c r="F1398" s="363">
        <v>1</v>
      </c>
      <c r="G1398" s="363">
        <v>6.3</v>
      </c>
      <c r="H1398" s="363">
        <v>0.85</v>
      </c>
      <c r="I1398" s="363">
        <v>0.85</v>
      </c>
      <c r="J1398" s="363">
        <v>0.85</v>
      </c>
      <c r="K1398" s="363">
        <f t="shared" si="21"/>
        <v>5.8</v>
      </c>
      <c r="L1398" s="363">
        <v>0.16</v>
      </c>
      <c r="M1398" s="363" t="s">
        <v>5808</v>
      </c>
      <c r="N1398" s="363">
        <v>4</v>
      </c>
      <c r="O1398" s="363">
        <v>4</v>
      </c>
      <c r="P1398" s="363">
        <v>5.8</v>
      </c>
      <c r="Q1398" s="363" t="s">
        <v>5141</v>
      </c>
      <c r="R1398" s="363">
        <v>-55</v>
      </c>
      <c r="S1398" s="363">
        <v>105</v>
      </c>
      <c r="T1398" s="363">
        <v>1</v>
      </c>
      <c r="U1398" s="363">
        <v>0</v>
      </c>
      <c r="V1398" s="311">
        <v>2000</v>
      </c>
      <c r="W1398" s="311">
        <v>0.11736000000000001</v>
      </c>
      <c r="X1398" s="363"/>
      <c r="Y1398" s="363"/>
      <c r="Z1398" s="363"/>
      <c r="AA1398" s="363">
        <v>2</v>
      </c>
    </row>
    <row r="1399" spans="1:27" ht="14.1" customHeight="1">
      <c r="A1399" s="363" t="s">
        <v>5089</v>
      </c>
      <c r="B1399" s="363" t="s">
        <v>5809</v>
      </c>
      <c r="C1399" s="363">
        <v>33</v>
      </c>
      <c r="D1399" s="363">
        <v>0.2</v>
      </c>
      <c r="E1399" s="363">
        <v>0</v>
      </c>
      <c r="F1399" s="363">
        <v>1</v>
      </c>
      <c r="G1399" s="363">
        <v>10</v>
      </c>
      <c r="H1399" s="363">
        <v>0.85</v>
      </c>
      <c r="I1399" s="363">
        <v>0.85</v>
      </c>
      <c r="J1399" s="363">
        <v>0.85</v>
      </c>
      <c r="K1399" s="363">
        <f t="shared" si="21"/>
        <v>5.8</v>
      </c>
      <c r="L1399" s="363">
        <v>0.16</v>
      </c>
      <c r="M1399" s="363" t="s">
        <v>5808</v>
      </c>
      <c r="N1399" s="363">
        <v>4</v>
      </c>
      <c r="O1399" s="363">
        <v>4</v>
      </c>
      <c r="P1399" s="363">
        <v>5.8</v>
      </c>
      <c r="Q1399" s="363" t="s">
        <v>5141</v>
      </c>
      <c r="R1399" s="363">
        <v>-55</v>
      </c>
      <c r="S1399" s="363">
        <v>105</v>
      </c>
      <c r="T1399" s="363">
        <v>1</v>
      </c>
      <c r="U1399" s="363">
        <v>0</v>
      </c>
      <c r="V1399" s="311">
        <v>2000</v>
      </c>
      <c r="W1399" s="311">
        <v>0.11736000000000001</v>
      </c>
      <c r="X1399" s="363"/>
      <c r="Y1399" s="363"/>
      <c r="Z1399" s="363"/>
      <c r="AA1399" s="363">
        <v>2</v>
      </c>
    </row>
    <row r="1400" spans="1:27" ht="14.1" customHeight="1">
      <c r="A1400" s="363" t="s">
        <v>5089</v>
      </c>
      <c r="B1400" s="363" t="s">
        <v>5810</v>
      </c>
      <c r="C1400" s="363">
        <v>22</v>
      </c>
      <c r="D1400" s="363">
        <v>0.2</v>
      </c>
      <c r="E1400" s="363">
        <v>0</v>
      </c>
      <c r="F1400" s="363">
        <v>1</v>
      </c>
      <c r="G1400" s="363">
        <v>16</v>
      </c>
      <c r="H1400" s="363">
        <v>0.85</v>
      </c>
      <c r="I1400" s="363">
        <v>0.85</v>
      </c>
      <c r="J1400" s="363">
        <v>0.85</v>
      </c>
      <c r="K1400" s="363">
        <f t="shared" si="21"/>
        <v>5.8</v>
      </c>
      <c r="L1400" s="363">
        <v>0.16</v>
      </c>
      <c r="M1400" s="363" t="s">
        <v>5808</v>
      </c>
      <c r="N1400" s="363">
        <v>4</v>
      </c>
      <c r="O1400" s="363">
        <v>4</v>
      </c>
      <c r="P1400" s="363">
        <v>5.8</v>
      </c>
      <c r="Q1400" s="363" t="s">
        <v>5141</v>
      </c>
      <c r="R1400" s="363">
        <v>-55</v>
      </c>
      <c r="S1400" s="363">
        <v>105</v>
      </c>
      <c r="T1400" s="363">
        <v>1</v>
      </c>
      <c r="U1400" s="363">
        <v>0</v>
      </c>
      <c r="V1400" s="311">
        <v>2000</v>
      </c>
      <c r="W1400" s="311">
        <v>0.11736000000000001</v>
      </c>
      <c r="X1400" s="363"/>
      <c r="Y1400" s="363"/>
      <c r="Z1400" s="363"/>
      <c r="AA1400" s="363">
        <v>2</v>
      </c>
    </row>
    <row r="1401" spans="1:27" ht="14.1" customHeight="1">
      <c r="A1401" s="363" t="s">
        <v>5089</v>
      </c>
      <c r="B1401" s="363" t="s">
        <v>5811</v>
      </c>
      <c r="C1401" s="363">
        <v>10</v>
      </c>
      <c r="D1401" s="363">
        <v>0.2</v>
      </c>
      <c r="E1401" s="363">
        <v>0</v>
      </c>
      <c r="F1401" s="363">
        <v>1</v>
      </c>
      <c r="G1401" s="363">
        <v>35</v>
      </c>
      <c r="H1401" s="363">
        <v>0.85</v>
      </c>
      <c r="I1401" s="363">
        <v>0.85</v>
      </c>
      <c r="J1401" s="363">
        <v>0.85</v>
      </c>
      <c r="K1401" s="363">
        <f t="shared" si="21"/>
        <v>5.8</v>
      </c>
      <c r="L1401" s="363">
        <v>0.16</v>
      </c>
      <c r="M1401" s="363" t="s">
        <v>5808</v>
      </c>
      <c r="N1401" s="363">
        <v>4</v>
      </c>
      <c r="O1401" s="363">
        <v>4</v>
      </c>
      <c r="P1401" s="363">
        <v>5.8</v>
      </c>
      <c r="Q1401" s="363" t="s">
        <v>5141</v>
      </c>
      <c r="R1401" s="363">
        <v>-55</v>
      </c>
      <c r="S1401" s="363">
        <v>105</v>
      </c>
      <c r="T1401" s="363">
        <v>1</v>
      </c>
      <c r="U1401" s="363">
        <v>0</v>
      </c>
      <c r="V1401" s="311">
        <v>2000</v>
      </c>
      <c r="W1401" s="311">
        <v>0.11736000000000001</v>
      </c>
      <c r="X1401" s="363"/>
      <c r="Y1401" s="363"/>
      <c r="Z1401" s="363"/>
      <c r="AA1401" s="363">
        <v>2</v>
      </c>
    </row>
    <row r="1402" spans="1:27" ht="14.1" customHeight="1">
      <c r="A1402" s="363" t="s">
        <v>5089</v>
      </c>
      <c r="B1402" s="363" t="s">
        <v>5812</v>
      </c>
      <c r="C1402" s="363">
        <v>100</v>
      </c>
      <c r="D1402" s="363">
        <v>0.2</v>
      </c>
      <c r="E1402" s="363">
        <v>0</v>
      </c>
      <c r="F1402" s="363">
        <v>1</v>
      </c>
      <c r="G1402" s="363">
        <v>6.3</v>
      </c>
      <c r="H1402" s="363">
        <v>0.85</v>
      </c>
      <c r="I1402" s="363">
        <v>0.85</v>
      </c>
      <c r="J1402" s="363">
        <v>0.85</v>
      </c>
      <c r="K1402" s="363">
        <f t="shared" si="21"/>
        <v>5.8</v>
      </c>
      <c r="L1402" s="363">
        <v>0.16</v>
      </c>
      <c r="M1402" s="363" t="s">
        <v>289</v>
      </c>
      <c r="N1402" s="363">
        <v>4</v>
      </c>
      <c r="O1402" s="363">
        <v>4</v>
      </c>
      <c r="P1402" s="363">
        <v>5.8</v>
      </c>
      <c r="Q1402" s="363" t="s">
        <v>5141</v>
      </c>
      <c r="R1402" s="363">
        <v>-55</v>
      </c>
      <c r="S1402" s="363">
        <v>105</v>
      </c>
      <c r="T1402" s="363">
        <v>1</v>
      </c>
      <c r="U1402" s="363">
        <v>0</v>
      </c>
      <c r="V1402" s="311">
        <v>2000</v>
      </c>
      <c r="W1402" s="311">
        <v>0.11988</v>
      </c>
      <c r="X1402" s="363"/>
      <c r="Y1402" s="363"/>
      <c r="Z1402" s="363"/>
      <c r="AA1402" s="363">
        <v>2</v>
      </c>
    </row>
    <row r="1403" spans="1:27" ht="13.5" customHeight="1">
      <c r="A1403" s="363" t="s">
        <v>5089</v>
      </c>
      <c r="B1403" s="363" t="s">
        <v>5813</v>
      </c>
      <c r="C1403" s="363">
        <v>68</v>
      </c>
      <c r="D1403" s="363">
        <v>0.2</v>
      </c>
      <c r="E1403" s="363">
        <v>0</v>
      </c>
      <c r="F1403" s="363">
        <v>1</v>
      </c>
      <c r="G1403" s="363">
        <v>10</v>
      </c>
      <c r="H1403" s="363">
        <v>0.85</v>
      </c>
      <c r="I1403" s="363">
        <v>0.85</v>
      </c>
      <c r="J1403" s="363">
        <v>0.85</v>
      </c>
      <c r="K1403" s="363">
        <f t="shared" si="21"/>
        <v>5.8</v>
      </c>
      <c r="L1403" s="363">
        <v>0.16</v>
      </c>
      <c r="M1403" s="363" t="s">
        <v>289</v>
      </c>
      <c r="N1403" s="363">
        <v>4</v>
      </c>
      <c r="O1403" s="363">
        <v>4</v>
      </c>
      <c r="P1403" s="363">
        <v>5.8</v>
      </c>
      <c r="Q1403" s="363" t="s">
        <v>5141</v>
      </c>
      <c r="R1403" s="363">
        <v>-55</v>
      </c>
      <c r="S1403" s="363">
        <v>105</v>
      </c>
      <c r="T1403" s="363">
        <v>1</v>
      </c>
      <c r="U1403" s="363">
        <v>0</v>
      </c>
      <c r="V1403" s="311">
        <v>2000</v>
      </c>
      <c r="W1403" s="311">
        <v>0.11988</v>
      </c>
      <c r="X1403" s="363"/>
      <c r="Y1403" s="363"/>
      <c r="Z1403" s="363"/>
      <c r="AA1403" s="363">
        <v>2</v>
      </c>
    </row>
    <row r="1404" spans="1:27" ht="14.1" customHeight="1">
      <c r="A1404" s="363" t="s">
        <v>5089</v>
      </c>
      <c r="B1404" s="363" t="s">
        <v>5814</v>
      </c>
      <c r="C1404" s="363">
        <v>47</v>
      </c>
      <c r="D1404" s="363">
        <v>0.2</v>
      </c>
      <c r="E1404" s="363">
        <v>0</v>
      </c>
      <c r="F1404" s="363">
        <v>1</v>
      </c>
      <c r="G1404" s="363">
        <v>16</v>
      </c>
      <c r="H1404" s="363">
        <v>0.85</v>
      </c>
      <c r="I1404" s="363">
        <v>0.85</v>
      </c>
      <c r="J1404" s="363">
        <v>0.85</v>
      </c>
      <c r="K1404" s="363">
        <f t="shared" si="21"/>
        <v>5.8</v>
      </c>
      <c r="L1404" s="363">
        <v>0.16</v>
      </c>
      <c r="M1404" s="363" t="s">
        <v>289</v>
      </c>
      <c r="N1404" s="363">
        <v>4</v>
      </c>
      <c r="O1404" s="363">
        <v>4</v>
      </c>
      <c r="P1404" s="363">
        <v>5.8</v>
      </c>
      <c r="Q1404" s="363" t="s">
        <v>5141</v>
      </c>
      <c r="R1404" s="363">
        <v>-55</v>
      </c>
      <c r="S1404" s="363">
        <v>105</v>
      </c>
      <c r="T1404" s="363">
        <v>1</v>
      </c>
      <c r="U1404" s="363">
        <v>0</v>
      </c>
      <c r="V1404" s="311">
        <v>2000</v>
      </c>
      <c r="W1404" s="311">
        <v>0.11988</v>
      </c>
      <c r="X1404" s="363"/>
      <c r="Y1404" s="363"/>
      <c r="Z1404" s="363"/>
      <c r="AA1404" s="363">
        <v>2</v>
      </c>
    </row>
    <row r="1405" spans="1:27" ht="14.1" customHeight="1">
      <c r="A1405" s="363" t="s">
        <v>5089</v>
      </c>
      <c r="B1405" s="363" t="s">
        <v>5815</v>
      </c>
      <c r="C1405" s="363">
        <v>22</v>
      </c>
      <c r="D1405" s="363">
        <v>0.2</v>
      </c>
      <c r="E1405" s="363">
        <v>0</v>
      </c>
      <c r="F1405" s="363">
        <v>1</v>
      </c>
      <c r="G1405" s="363">
        <v>25</v>
      </c>
      <c r="H1405" s="363">
        <v>0.85</v>
      </c>
      <c r="I1405" s="363">
        <v>0.85</v>
      </c>
      <c r="J1405" s="363">
        <v>0.85</v>
      </c>
      <c r="K1405" s="363">
        <f t="shared" si="21"/>
        <v>5.8</v>
      </c>
      <c r="L1405" s="363">
        <v>0.16</v>
      </c>
      <c r="M1405" s="363" t="s">
        <v>289</v>
      </c>
      <c r="N1405" s="363">
        <v>4</v>
      </c>
      <c r="O1405" s="363">
        <v>4</v>
      </c>
      <c r="P1405" s="363">
        <v>5.8</v>
      </c>
      <c r="Q1405" s="363" t="s">
        <v>5141</v>
      </c>
      <c r="R1405" s="363">
        <v>-55</v>
      </c>
      <c r="S1405" s="363">
        <v>105</v>
      </c>
      <c r="T1405" s="363">
        <v>1</v>
      </c>
      <c r="U1405" s="363">
        <v>0</v>
      </c>
      <c r="V1405" s="311">
        <v>2000</v>
      </c>
      <c r="W1405" s="311">
        <v>0.11988</v>
      </c>
      <c r="X1405" s="363"/>
      <c r="Y1405" s="363"/>
      <c r="Z1405" s="363"/>
      <c r="AA1405" s="363">
        <v>2</v>
      </c>
    </row>
    <row r="1406" spans="1:27" ht="14.1" customHeight="1">
      <c r="A1406" s="363" t="s">
        <v>5089</v>
      </c>
      <c r="B1406" s="363" t="s">
        <v>5816</v>
      </c>
      <c r="C1406" s="363">
        <v>33</v>
      </c>
      <c r="D1406" s="363">
        <v>0.2</v>
      </c>
      <c r="E1406" s="363">
        <v>0</v>
      </c>
      <c r="F1406" s="363">
        <v>1</v>
      </c>
      <c r="G1406" s="363">
        <v>25</v>
      </c>
      <c r="H1406" s="363">
        <v>0.85</v>
      </c>
      <c r="I1406" s="363">
        <v>0.85</v>
      </c>
      <c r="J1406" s="363">
        <v>0.85</v>
      </c>
      <c r="K1406" s="363">
        <f t="shared" si="21"/>
        <v>5.8</v>
      </c>
      <c r="L1406" s="363">
        <v>0.16</v>
      </c>
      <c r="M1406" s="363" t="s">
        <v>289</v>
      </c>
      <c r="N1406" s="363">
        <v>4</v>
      </c>
      <c r="O1406" s="363">
        <v>4</v>
      </c>
      <c r="P1406" s="363">
        <v>5.8</v>
      </c>
      <c r="Q1406" s="363" t="s">
        <v>5141</v>
      </c>
      <c r="R1406" s="363">
        <v>-55</v>
      </c>
      <c r="S1406" s="363">
        <v>105</v>
      </c>
      <c r="T1406" s="363">
        <v>1</v>
      </c>
      <c r="U1406" s="363">
        <v>0</v>
      </c>
      <c r="V1406" s="311">
        <v>2000</v>
      </c>
      <c r="W1406" s="311">
        <v>0.11988</v>
      </c>
      <c r="X1406" s="363"/>
      <c r="Y1406" s="363"/>
      <c r="Z1406" s="363"/>
      <c r="AA1406" s="363">
        <v>2</v>
      </c>
    </row>
    <row r="1407" spans="1:27" ht="14.1" customHeight="1">
      <c r="A1407" s="363" t="s">
        <v>5089</v>
      </c>
      <c r="B1407" s="363" t="s">
        <v>5817</v>
      </c>
      <c r="C1407" s="363">
        <v>22</v>
      </c>
      <c r="D1407" s="363">
        <v>0.2</v>
      </c>
      <c r="E1407" s="363">
        <v>0</v>
      </c>
      <c r="F1407" s="363">
        <v>1</v>
      </c>
      <c r="G1407" s="363">
        <v>35</v>
      </c>
      <c r="H1407" s="363">
        <v>0.85</v>
      </c>
      <c r="I1407" s="363">
        <v>0.85</v>
      </c>
      <c r="J1407" s="363">
        <v>0.85</v>
      </c>
      <c r="K1407" s="363">
        <f t="shared" si="21"/>
        <v>5.8</v>
      </c>
      <c r="L1407" s="363">
        <v>0.16</v>
      </c>
      <c r="M1407" s="363" t="s">
        <v>289</v>
      </c>
      <c r="N1407" s="363">
        <v>4</v>
      </c>
      <c r="O1407" s="363">
        <v>4</v>
      </c>
      <c r="P1407" s="363">
        <v>5.8</v>
      </c>
      <c r="Q1407" s="363" t="s">
        <v>5141</v>
      </c>
      <c r="R1407" s="363">
        <v>-55</v>
      </c>
      <c r="S1407" s="363">
        <v>105</v>
      </c>
      <c r="T1407" s="363">
        <v>1</v>
      </c>
      <c r="U1407" s="363">
        <v>0</v>
      </c>
      <c r="V1407" s="311">
        <v>2000</v>
      </c>
      <c r="W1407" s="311">
        <v>0.11988</v>
      </c>
      <c r="X1407" s="363"/>
      <c r="Y1407" s="363"/>
      <c r="Z1407" s="363"/>
      <c r="AA1407" s="363">
        <v>2</v>
      </c>
    </row>
    <row r="1408" spans="1:27" ht="14.1" customHeight="1">
      <c r="A1408" s="363" t="s">
        <v>5089</v>
      </c>
      <c r="B1408" s="363" t="s">
        <v>5818</v>
      </c>
      <c r="C1408" s="363">
        <v>10</v>
      </c>
      <c r="D1408" s="363">
        <v>0.2</v>
      </c>
      <c r="E1408" s="363">
        <v>0</v>
      </c>
      <c r="F1408" s="363">
        <v>1</v>
      </c>
      <c r="G1408" s="363">
        <v>50</v>
      </c>
      <c r="H1408" s="363">
        <v>0.88</v>
      </c>
      <c r="I1408" s="363">
        <v>0.88</v>
      </c>
      <c r="J1408" s="363">
        <v>0.88</v>
      </c>
      <c r="K1408" s="363">
        <f t="shared" si="21"/>
        <v>5.8</v>
      </c>
      <c r="L1408" s="363">
        <v>0.16500000000000001</v>
      </c>
      <c r="M1408" s="363" t="s">
        <v>290</v>
      </c>
      <c r="N1408" s="363">
        <v>5</v>
      </c>
      <c r="O1408" s="363">
        <v>5</v>
      </c>
      <c r="P1408" s="363">
        <v>5.8</v>
      </c>
      <c r="Q1408" s="363" t="s">
        <v>5141</v>
      </c>
      <c r="R1408" s="363">
        <v>-55</v>
      </c>
      <c r="S1408" s="363">
        <v>105</v>
      </c>
      <c r="T1408" s="363">
        <v>1</v>
      </c>
      <c r="U1408" s="363">
        <v>0</v>
      </c>
      <c r="V1408" s="311">
        <v>1000</v>
      </c>
      <c r="W1408" s="311">
        <v>0.13396</v>
      </c>
      <c r="X1408" s="363"/>
      <c r="Y1408" s="363"/>
      <c r="Z1408" s="363"/>
      <c r="AA1408" s="363">
        <v>2</v>
      </c>
    </row>
    <row r="1409" spans="1:27" ht="14.1" customHeight="1">
      <c r="A1409" s="363" t="s">
        <v>5089</v>
      </c>
      <c r="B1409" s="363" t="s">
        <v>5819</v>
      </c>
      <c r="C1409" s="363">
        <v>22</v>
      </c>
      <c r="D1409" s="363">
        <v>0.2</v>
      </c>
      <c r="E1409" s="363">
        <v>0</v>
      </c>
      <c r="F1409" s="363">
        <v>1</v>
      </c>
      <c r="G1409" s="363">
        <v>50</v>
      </c>
      <c r="H1409" s="363">
        <v>0.88</v>
      </c>
      <c r="I1409" s="363">
        <v>0.88</v>
      </c>
      <c r="J1409" s="363">
        <v>0.88</v>
      </c>
      <c r="K1409" s="363">
        <f t="shared" si="21"/>
        <v>5.8</v>
      </c>
      <c r="L1409" s="363">
        <v>0.16500000000000001</v>
      </c>
      <c r="M1409" s="363" t="s">
        <v>290</v>
      </c>
      <c r="N1409" s="363">
        <v>5</v>
      </c>
      <c r="O1409" s="363">
        <v>5</v>
      </c>
      <c r="P1409" s="363">
        <v>5.8</v>
      </c>
      <c r="Q1409" s="363" t="s">
        <v>5141</v>
      </c>
      <c r="R1409" s="363">
        <v>-55</v>
      </c>
      <c r="S1409" s="363">
        <v>105</v>
      </c>
      <c r="T1409" s="363">
        <v>1</v>
      </c>
      <c r="U1409" s="363">
        <v>0</v>
      </c>
      <c r="V1409" s="311">
        <v>1000</v>
      </c>
      <c r="W1409" s="311">
        <v>0.13396</v>
      </c>
      <c r="X1409" s="363"/>
      <c r="Y1409" s="363"/>
      <c r="Z1409" s="363"/>
      <c r="AA1409" s="363">
        <v>2</v>
      </c>
    </row>
    <row r="1410" spans="1:27" ht="14.1" customHeight="1">
      <c r="A1410" s="363" t="s">
        <v>5089</v>
      </c>
      <c r="B1410" s="363" t="s">
        <v>5820</v>
      </c>
      <c r="C1410" s="363">
        <v>10</v>
      </c>
      <c r="D1410" s="363">
        <v>0.2</v>
      </c>
      <c r="E1410" s="363">
        <v>0</v>
      </c>
      <c r="F1410" s="363">
        <v>1</v>
      </c>
      <c r="G1410" s="363">
        <v>50</v>
      </c>
      <c r="H1410" s="363">
        <v>2.2999999999999998</v>
      </c>
      <c r="I1410" s="363">
        <v>2.2999999999999998</v>
      </c>
      <c r="J1410" s="363">
        <v>2.2999999999999998</v>
      </c>
      <c r="K1410" s="363">
        <f t="shared" si="21"/>
        <v>5.8</v>
      </c>
      <c r="L1410" s="363">
        <v>8.5000000000000006E-2</v>
      </c>
      <c r="M1410" s="363" t="s">
        <v>5821</v>
      </c>
      <c r="N1410" s="363">
        <v>4</v>
      </c>
      <c r="O1410" s="363">
        <v>4</v>
      </c>
      <c r="P1410" s="363">
        <v>5.8</v>
      </c>
      <c r="Q1410" s="363" t="s">
        <v>5141</v>
      </c>
      <c r="R1410" s="363">
        <v>-55</v>
      </c>
      <c r="S1410" s="363">
        <v>105</v>
      </c>
      <c r="T1410" s="363">
        <v>1</v>
      </c>
      <c r="U1410" s="363">
        <v>0</v>
      </c>
      <c r="V1410" s="311">
        <v>2000</v>
      </c>
      <c r="W1410" s="311">
        <v>0.11988</v>
      </c>
      <c r="X1410" s="363"/>
      <c r="Y1410" s="363"/>
      <c r="Z1410" s="363"/>
      <c r="AA1410" s="363">
        <v>2</v>
      </c>
    </row>
  </sheetData>
  <sheetProtection algorithmName="SHA-512" hashValue="Db8cwIsHr+zp57EY/JC4JyFfKlZRHyCQGrpspj9MioI9eKI4hx333jxF89jnBkki/wynq/sZiPjmc8fgPfSAfQ==" saltValue="uidY7CHrPiejbQGCS47GgQ==" spinCount="100000" sheet="1" objects="1" scenarios="1"/>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indexed="11"/>
  </sheetPr>
  <dimension ref="A1:I16"/>
  <sheetViews>
    <sheetView workbookViewId="0"/>
  </sheetViews>
  <sheetFormatPr defaultRowHeight="12.75"/>
  <cols>
    <col min="1" max="1" width="7.28515625" style="311" customWidth="1"/>
    <col min="2" max="2" width="12.7109375" style="311" bestFit="1" customWidth="1"/>
    <col min="3" max="3" width="15.85546875" style="311" customWidth="1"/>
    <col min="4" max="4" width="4.7109375" style="311" customWidth="1"/>
    <col min="5" max="256" width="9.140625" style="311"/>
    <col min="257" max="257" width="7.28515625" style="311" customWidth="1"/>
    <col min="258" max="258" width="12.7109375" style="311" bestFit="1" customWidth="1"/>
    <col min="259" max="259" width="15.85546875" style="311" customWidth="1"/>
    <col min="260" max="260" width="4.7109375" style="311" customWidth="1"/>
    <col min="261" max="512" width="9.140625" style="311"/>
    <col min="513" max="513" width="7.28515625" style="311" customWidth="1"/>
    <col min="514" max="514" width="12.7109375" style="311" bestFit="1" customWidth="1"/>
    <col min="515" max="515" width="15.85546875" style="311" customWidth="1"/>
    <col min="516" max="516" width="4.7109375" style="311" customWidth="1"/>
    <col min="517" max="768" width="9.140625" style="311"/>
    <col min="769" max="769" width="7.28515625" style="311" customWidth="1"/>
    <col min="770" max="770" width="12.7109375" style="311" bestFit="1" customWidth="1"/>
    <col min="771" max="771" width="15.85546875" style="311" customWidth="1"/>
    <col min="772" max="772" width="4.7109375" style="311" customWidth="1"/>
    <col min="773" max="1024" width="9.140625" style="311"/>
    <col min="1025" max="1025" width="7.28515625" style="311" customWidth="1"/>
    <col min="1026" max="1026" width="12.7109375" style="311" bestFit="1" customWidth="1"/>
    <col min="1027" max="1027" width="15.85546875" style="311" customWidth="1"/>
    <col min="1028" max="1028" width="4.7109375" style="311" customWidth="1"/>
    <col min="1029" max="1280" width="9.140625" style="311"/>
    <col min="1281" max="1281" width="7.28515625" style="311" customWidth="1"/>
    <col min="1282" max="1282" width="12.7109375" style="311" bestFit="1" customWidth="1"/>
    <col min="1283" max="1283" width="15.85546875" style="311" customWidth="1"/>
    <col min="1284" max="1284" width="4.7109375" style="311" customWidth="1"/>
    <col min="1285" max="1536" width="9.140625" style="311"/>
    <col min="1537" max="1537" width="7.28515625" style="311" customWidth="1"/>
    <col min="1538" max="1538" width="12.7109375" style="311" bestFit="1" customWidth="1"/>
    <col min="1539" max="1539" width="15.85546875" style="311" customWidth="1"/>
    <col min="1540" max="1540" width="4.7109375" style="311" customWidth="1"/>
    <col min="1541" max="1792" width="9.140625" style="311"/>
    <col min="1793" max="1793" width="7.28515625" style="311" customWidth="1"/>
    <col min="1794" max="1794" width="12.7109375" style="311" bestFit="1" customWidth="1"/>
    <col min="1795" max="1795" width="15.85546875" style="311" customWidth="1"/>
    <col min="1796" max="1796" width="4.7109375" style="311" customWidth="1"/>
    <col min="1797" max="2048" width="9.140625" style="311"/>
    <col min="2049" max="2049" width="7.28515625" style="311" customWidth="1"/>
    <col min="2050" max="2050" width="12.7109375" style="311" bestFit="1" customWidth="1"/>
    <col min="2051" max="2051" width="15.85546875" style="311" customWidth="1"/>
    <col min="2052" max="2052" width="4.7109375" style="311" customWidth="1"/>
    <col min="2053" max="2304" width="9.140625" style="311"/>
    <col min="2305" max="2305" width="7.28515625" style="311" customWidth="1"/>
    <col min="2306" max="2306" width="12.7109375" style="311" bestFit="1" customWidth="1"/>
    <col min="2307" max="2307" width="15.85546875" style="311" customWidth="1"/>
    <col min="2308" max="2308" width="4.7109375" style="311" customWidth="1"/>
    <col min="2309" max="2560" width="9.140625" style="311"/>
    <col min="2561" max="2561" width="7.28515625" style="311" customWidth="1"/>
    <col min="2562" max="2562" width="12.7109375" style="311" bestFit="1" customWidth="1"/>
    <col min="2563" max="2563" width="15.85546875" style="311" customWidth="1"/>
    <col min="2564" max="2564" width="4.7109375" style="311" customWidth="1"/>
    <col min="2565" max="2816" width="9.140625" style="311"/>
    <col min="2817" max="2817" width="7.28515625" style="311" customWidth="1"/>
    <col min="2818" max="2818" width="12.7109375" style="311" bestFit="1" customWidth="1"/>
    <col min="2819" max="2819" width="15.85546875" style="311" customWidth="1"/>
    <col min="2820" max="2820" width="4.7109375" style="311" customWidth="1"/>
    <col min="2821" max="3072" width="9.140625" style="311"/>
    <col min="3073" max="3073" width="7.28515625" style="311" customWidth="1"/>
    <col min="3074" max="3074" width="12.7109375" style="311" bestFit="1" customWidth="1"/>
    <col min="3075" max="3075" width="15.85546875" style="311" customWidth="1"/>
    <col min="3076" max="3076" width="4.7109375" style="311" customWidth="1"/>
    <col min="3077" max="3328" width="9.140625" style="311"/>
    <col min="3329" max="3329" width="7.28515625" style="311" customWidth="1"/>
    <col min="3330" max="3330" width="12.7109375" style="311" bestFit="1" customWidth="1"/>
    <col min="3331" max="3331" width="15.85546875" style="311" customWidth="1"/>
    <col min="3332" max="3332" width="4.7109375" style="311" customWidth="1"/>
    <col min="3333" max="3584" width="9.140625" style="311"/>
    <col min="3585" max="3585" width="7.28515625" style="311" customWidth="1"/>
    <col min="3586" max="3586" width="12.7109375" style="311" bestFit="1" customWidth="1"/>
    <col min="3587" max="3587" width="15.85546875" style="311" customWidth="1"/>
    <col min="3588" max="3588" width="4.7109375" style="311" customWidth="1"/>
    <col min="3589" max="3840" width="9.140625" style="311"/>
    <col min="3841" max="3841" width="7.28515625" style="311" customWidth="1"/>
    <col min="3842" max="3842" width="12.7109375" style="311" bestFit="1" customWidth="1"/>
    <col min="3843" max="3843" width="15.85546875" style="311" customWidth="1"/>
    <col min="3844" max="3844" width="4.7109375" style="311" customWidth="1"/>
    <col min="3845" max="4096" width="9.140625" style="311"/>
    <col min="4097" max="4097" width="7.28515625" style="311" customWidth="1"/>
    <col min="4098" max="4098" width="12.7109375" style="311" bestFit="1" customWidth="1"/>
    <col min="4099" max="4099" width="15.85546875" style="311" customWidth="1"/>
    <col min="4100" max="4100" width="4.7109375" style="311" customWidth="1"/>
    <col min="4101" max="4352" width="9.140625" style="311"/>
    <col min="4353" max="4353" width="7.28515625" style="311" customWidth="1"/>
    <col min="4354" max="4354" width="12.7109375" style="311" bestFit="1" customWidth="1"/>
    <col min="4355" max="4355" width="15.85546875" style="311" customWidth="1"/>
    <col min="4356" max="4356" width="4.7109375" style="311" customWidth="1"/>
    <col min="4357" max="4608" width="9.140625" style="311"/>
    <col min="4609" max="4609" width="7.28515625" style="311" customWidth="1"/>
    <col min="4610" max="4610" width="12.7109375" style="311" bestFit="1" customWidth="1"/>
    <col min="4611" max="4611" width="15.85546875" style="311" customWidth="1"/>
    <col min="4612" max="4612" width="4.7109375" style="311" customWidth="1"/>
    <col min="4613" max="4864" width="9.140625" style="311"/>
    <col min="4865" max="4865" width="7.28515625" style="311" customWidth="1"/>
    <col min="4866" max="4866" width="12.7109375" style="311" bestFit="1" customWidth="1"/>
    <col min="4867" max="4867" width="15.85546875" style="311" customWidth="1"/>
    <col min="4868" max="4868" width="4.7109375" style="311" customWidth="1"/>
    <col min="4869" max="5120" width="9.140625" style="311"/>
    <col min="5121" max="5121" width="7.28515625" style="311" customWidth="1"/>
    <col min="5122" max="5122" width="12.7109375" style="311" bestFit="1" customWidth="1"/>
    <col min="5123" max="5123" width="15.85546875" style="311" customWidth="1"/>
    <col min="5124" max="5124" width="4.7109375" style="311" customWidth="1"/>
    <col min="5125" max="5376" width="9.140625" style="311"/>
    <col min="5377" max="5377" width="7.28515625" style="311" customWidth="1"/>
    <col min="5378" max="5378" width="12.7109375" style="311" bestFit="1" customWidth="1"/>
    <col min="5379" max="5379" width="15.85546875" style="311" customWidth="1"/>
    <col min="5380" max="5380" width="4.7109375" style="311" customWidth="1"/>
    <col min="5381" max="5632" width="9.140625" style="311"/>
    <col min="5633" max="5633" width="7.28515625" style="311" customWidth="1"/>
    <col min="5634" max="5634" width="12.7109375" style="311" bestFit="1" customWidth="1"/>
    <col min="5635" max="5635" width="15.85546875" style="311" customWidth="1"/>
    <col min="5636" max="5636" width="4.7109375" style="311" customWidth="1"/>
    <col min="5637" max="5888" width="9.140625" style="311"/>
    <col min="5889" max="5889" width="7.28515625" style="311" customWidth="1"/>
    <col min="5890" max="5890" width="12.7109375" style="311" bestFit="1" customWidth="1"/>
    <col min="5891" max="5891" width="15.85546875" style="311" customWidth="1"/>
    <col min="5892" max="5892" width="4.7109375" style="311" customWidth="1"/>
    <col min="5893" max="6144" width="9.140625" style="311"/>
    <col min="6145" max="6145" width="7.28515625" style="311" customWidth="1"/>
    <col min="6146" max="6146" width="12.7109375" style="311" bestFit="1" customWidth="1"/>
    <col min="6147" max="6147" width="15.85546875" style="311" customWidth="1"/>
    <col min="6148" max="6148" width="4.7109375" style="311" customWidth="1"/>
    <col min="6149" max="6400" width="9.140625" style="311"/>
    <col min="6401" max="6401" width="7.28515625" style="311" customWidth="1"/>
    <col min="6402" max="6402" width="12.7109375" style="311" bestFit="1" customWidth="1"/>
    <col min="6403" max="6403" width="15.85546875" style="311" customWidth="1"/>
    <col min="6404" max="6404" width="4.7109375" style="311" customWidth="1"/>
    <col min="6405" max="6656" width="9.140625" style="311"/>
    <col min="6657" max="6657" width="7.28515625" style="311" customWidth="1"/>
    <col min="6658" max="6658" width="12.7109375" style="311" bestFit="1" customWidth="1"/>
    <col min="6659" max="6659" width="15.85546875" style="311" customWidth="1"/>
    <col min="6660" max="6660" width="4.7109375" style="311" customWidth="1"/>
    <col min="6661" max="6912" width="9.140625" style="311"/>
    <col min="6913" max="6913" width="7.28515625" style="311" customWidth="1"/>
    <col min="6914" max="6914" width="12.7109375" style="311" bestFit="1" customWidth="1"/>
    <col min="6915" max="6915" width="15.85546875" style="311" customWidth="1"/>
    <col min="6916" max="6916" width="4.7109375" style="311" customWidth="1"/>
    <col min="6917" max="7168" width="9.140625" style="311"/>
    <col min="7169" max="7169" width="7.28515625" style="311" customWidth="1"/>
    <col min="7170" max="7170" width="12.7109375" style="311" bestFit="1" customWidth="1"/>
    <col min="7171" max="7171" width="15.85546875" style="311" customWidth="1"/>
    <col min="7172" max="7172" width="4.7109375" style="311" customWidth="1"/>
    <col min="7173" max="7424" width="9.140625" style="311"/>
    <col min="7425" max="7425" width="7.28515625" style="311" customWidth="1"/>
    <col min="7426" max="7426" width="12.7109375" style="311" bestFit="1" customWidth="1"/>
    <col min="7427" max="7427" width="15.85546875" style="311" customWidth="1"/>
    <col min="7428" max="7428" width="4.7109375" style="311" customWidth="1"/>
    <col min="7429" max="7680" width="9.140625" style="311"/>
    <col min="7681" max="7681" width="7.28515625" style="311" customWidth="1"/>
    <col min="7682" max="7682" width="12.7109375" style="311" bestFit="1" customWidth="1"/>
    <col min="7683" max="7683" width="15.85546875" style="311" customWidth="1"/>
    <col min="7684" max="7684" width="4.7109375" style="311" customWidth="1"/>
    <col min="7685" max="7936" width="9.140625" style="311"/>
    <col min="7937" max="7937" width="7.28515625" style="311" customWidth="1"/>
    <col min="7938" max="7938" width="12.7109375" style="311" bestFit="1" customWidth="1"/>
    <col min="7939" max="7939" width="15.85546875" style="311" customWidth="1"/>
    <col min="7940" max="7940" width="4.7109375" style="311" customWidth="1"/>
    <col min="7941" max="8192" width="9.140625" style="311"/>
    <col min="8193" max="8193" width="7.28515625" style="311" customWidth="1"/>
    <col min="8194" max="8194" width="12.7109375" style="311" bestFit="1" customWidth="1"/>
    <col min="8195" max="8195" width="15.85546875" style="311" customWidth="1"/>
    <col min="8196" max="8196" width="4.7109375" style="311" customWidth="1"/>
    <col min="8197" max="8448" width="9.140625" style="311"/>
    <col min="8449" max="8449" width="7.28515625" style="311" customWidth="1"/>
    <col min="8450" max="8450" width="12.7109375" style="311" bestFit="1" customWidth="1"/>
    <col min="8451" max="8451" width="15.85546875" style="311" customWidth="1"/>
    <col min="8452" max="8452" width="4.7109375" style="311" customWidth="1"/>
    <col min="8453" max="8704" width="9.140625" style="311"/>
    <col min="8705" max="8705" width="7.28515625" style="311" customWidth="1"/>
    <col min="8706" max="8706" width="12.7109375" style="311" bestFit="1" customWidth="1"/>
    <col min="8707" max="8707" width="15.85546875" style="311" customWidth="1"/>
    <col min="8708" max="8708" width="4.7109375" style="311" customWidth="1"/>
    <col min="8709" max="8960" width="9.140625" style="311"/>
    <col min="8961" max="8961" width="7.28515625" style="311" customWidth="1"/>
    <col min="8962" max="8962" width="12.7109375" style="311" bestFit="1" customWidth="1"/>
    <col min="8963" max="8963" width="15.85546875" style="311" customWidth="1"/>
    <col min="8964" max="8964" width="4.7109375" style="311" customWidth="1"/>
    <col min="8965" max="9216" width="9.140625" style="311"/>
    <col min="9217" max="9217" width="7.28515625" style="311" customWidth="1"/>
    <col min="9218" max="9218" width="12.7109375" style="311" bestFit="1" customWidth="1"/>
    <col min="9219" max="9219" width="15.85546875" style="311" customWidth="1"/>
    <col min="9220" max="9220" width="4.7109375" style="311" customWidth="1"/>
    <col min="9221" max="9472" width="9.140625" style="311"/>
    <col min="9473" max="9473" width="7.28515625" style="311" customWidth="1"/>
    <col min="9474" max="9474" width="12.7109375" style="311" bestFit="1" customWidth="1"/>
    <col min="9475" max="9475" width="15.85546875" style="311" customWidth="1"/>
    <col min="9476" max="9476" width="4.7109375" style="311" customWidth="1"/>
    <col min="9477" max="9728" width="9.140625" style="311"/>
    <col min="9729" max="9729" width="7.28515625" style="311" customWidth="1"/>
    <col min="9730" max="9730" width="12.7109375" style="311" bestFit="1" customWidth="1"/>
    <col min="9731" max="9731" width="15.85546875" style="311" customWidth="1"/>
    <col min="9732" max="9732" width="4.7109375" style="311" customWidth="1"/>
    <col min="9733" max="9984" width="9.140625" style="311"/>
    <col min="9985" max="9985" width="7.28515625" style="311" customWidth="1"/>
    <col min="9986" max="9986" width="12.7109375" style="311" bestFit="1" customWidth="1"/>
    <col min="9987" max="9987" width="15.85546875" style="311" customWidth="1"/>
    <col min="9988" max="9988" width="4.7109375" style="311" customWidth="1"/>
    <col min="9989" max="10240" width="9.140625" style="311"/>
    <col min="10241" max="10241" width="7.28515625" style="311" customWidth="1"/>
    <col min="10242" max="10242" width="12.7109375" style="311" bestFit="1" customWidth="1"/>
    <col min="10243" max="10243" width="15.85546875" style="311" customWidth="1"/>
    <col min="10244" max="10244" width="4.7109375" style="311" customWidth="1"/>
    <col min="10245" max="10496" width="9.140625" style="311"/>
    <col min="10497" max="10497" width="7.28515625" style="311" customWidth="1"/>
    <col min="10498" max="10498" width="12.7109375" style="311" bestFit="1" customWidth="1"/>
    <col min="10499" max="10499" width="15.85546875" style="311" customWidth="1"/>
    <col min="10500" max="10500" width="4.7109375" style="311" customWidth="1"/>
    <col min="10501" max="10752" width="9.140625" style="311"/>
    <col min="10753" max="10753" width="7.28515625" style="311" customWidth="1"/>
    <col min="10754" max="10754" width="12.7109375" style="311" bestFit="1" customWidth="1"/>
    <col min="10755" max="10755" width="15.85546875" style="311" customWidth="1"/>
    <col min="10756" max="10756" width="4.7109375" style="311" customWidth="1"/>
    <col min="10757" max="11008" width="9.140625" style="311"/>
    <col min="11009" max="11009" width="7.28515625" style="311" customWidth="1"/>
    <col min="11010" max="11010" width="12.7109375" style="311" bestFit="1" customWidth="1"/>
    <col min="11011" max="11011" width="15.85546875" style="311" customWidth="1"/>
    <col min="11012" max="11012" width="4.7109375" style="311" customWidth="1"/>
    <col min="11013" max="11264" width="9.140625" style="311"/>
    <col min="11265" max="11265" width="7.28515625" style="311" customWidth="1"/>
    <col min="11266" max="11266" width="12.7109375" style="311" bestFit="1" customWidth="1"/>
    <col min="11267" max="11267" width="15.85546875" style="311" customWidth="1"/>
    <col min="11268" max="11268" width="4.7109375" style="311" customWidth="1"/>
    <col min="11269" max="11520" width="9.140625" style="311"/>
    <col min="11521" max="11521" width="7.28515625" style="311" customWidth="1"/>
    <col min="11522" max="11522" width="12.7109375" style="311" bestFit="1" customWidth="1"/>
    <col min="11523" max="11523" width="15.85546875" style="311" customWidth="1"/>
    <col min="11524" max="11524" width="4.7109375" style="311" customWidth="1"/>
    <col min="11525" max="11776" width="9.140625" style="311"/>
    <col min="11777" max="11777" width="7.28515625" style="311" customWidth="1"/>
    <col min="11778" max="11778" width="12.7109375" style="311" bestFit="1" customWidth="1"/>
    <col min="11779" max="11779" width="15.85546875" style="311" customWidth="1"/>
    <col min="11780" max="11780" width="4.7109375" style="311" customWidth="1"/>
    <col min="11781" max="12032" width="9.140625" style="311"/>
    <col min="12033" max="12033" width="7.28515625" style="311" customWidth="1"/>
    <col min="12034" max="12034" width="12.7109375" style="311" bestFit="1" customWidth="1"/>
    <col min="12035" max="12035" width="15.85546875" style="311" customWidth="1"/>
    <col min="12036" max="12036" width="4.7109375" style="311" customWidth="1"/>
    <col min="12037" max="12288" width="9.140625" style="311"/>
    <col min="12289" max="12289" width="7.28515625" style="311" customWidth="1"/>
    <col min="12290" max="12290" width="12.7109375" style="311" bestFit="1" customWidth="1"/>
    <col min="12291" max="12291" width="15.85546875" style="311" customWidth="1"/>
    <col min="12292" max="12292" width="4.7109375" style="311" customWidth="1"/>
    <col min="12293" max="12544" width="9.140625" style="311"/>
    <col min="12545" max="12545" width="7.28515625" style="311" customWidth="1"/>
    <col min="12546" max="12546" width="12.7109375" style="311" bestFit="1" customWidth="1"/>
    <col min="12547" max="12547" width="15.85546875" style="311" customWidth="1"/>
    <col min="12548" max="12548" width="4.7109375" style="311" customWidth="1"/>
    <col min="12549" max="12800" width="9.140625" style="311"/>
    <col min="12801" max="12801" width="7.28515625" style="311" customWidth="1"/>
    <col min="12802" max="12802" width="12.7109375" style="311" bestFit="1" customWidth="1"/>
    <col min="12803" max="12803" width="15.85546875" style="311" customWidth="1"/>
    <col min="12804" max="12804" width="4.7109375" style="311" customWidth="1"/>
    <col min="12805" max="13056" width="9.140625" style="311"/>
    <col min="13057" max="13057" width="7.28515625" style="311" customWidth="1"/>
    <col min="13058" max="13058" width="12.7109375" style="311" bestFit="1" customWidth="1"/>
    <col min="13059" max="13059" width="15.85546875" style="311" customWidth="1"/>
    <col min="13060" max="13060" width="4.7109375" style="311" customWidth="1"/>
    <col min="13061" max="13312" width="9.140625" style="311"/>
    <col min="13313" max="13313" width="7.28515625" style="311" customWidth="1"/>
    <col min="13314" max="13314" width="12.7109375" style="311" bestFit="1" customWidth="1"/>
    <col min="13315" max="13315" width="15.85546875" style="311" customWidth="1"/>
    <col min="13316" max="13316" width="4.7109375" style="311" customWidth="1"/>
    <col min="13317" max="13568" width="9.140625" style="311"/>
    <col min="13569" max="13569" width="7.28515625" style="311" customWidth="1"/>
    <col min="13570" max="13570" width="12.7109375" style="311" bestFit="1" customWidth="1"/>
    <col min="13571" max="13571" width="15.85546875" style="311" customWidth="1"/>
    <col min="13572" max="13572" width="4.7109375" style="311" customWidth="1"/>
    <col min="13573" max="13824" width="9.140625" style="311"/>
    <col min="13825" max="13825" width="7.28515625" style="311" customWidth="1"/>
    <col min="13826" max="13826" width="12.7109375" style="311" bestFit="1" customWidth="1"/>
    <col min="13827" max="13827" width="15.85546875" style="311" customWidth="1"/>
    <col min="13828" max="13828" width="4.7109375" style="311" customWidth="1"/>
    <col min="13829" max="14080" width="9.140625" style="311"/>
    <col min="14081" max="14081" width="7.28515625" style="311" customWidth="1"/>
    <col min="14082" max="14082" width="12.7109375" style="311" bestFit="1" customWidth="1"/>
    <col min="14083" max="14083" width="15.85546875" style="311" customWidth="1"/>
    <col min="14084" max="14084" width="4.7109375" style="311" customWidth="1"/>
    <col min="14085" max="14336" width="9.140625" style="311"/>
    <col min="14337" max="14337" width="7.28515625" style="311" customWidth="1"/>
    <col min="14338" max="14338" width="12.7109375" style="311" bestFit="1" customWidth="1"/>
    <col min="14339" max="14339" width="15.85546875" style="311" customWidth="1"/>
    <col min="14340" max="14340" width="4.7109375" style="311" customWidth="1"/>
    <col min="14341" max="14592" width="9.140625" style="311"/>
    <col min="14593" max="14593" width="7.28515625" style="311" customWidth="1"/>
    <col min="14594" max="14594" width="12.7109375" style="311" bestFit="1" customWidth="1"/>
    <col min="14595" max="14595" width="15.85546875" style="311" customWidth="1"/>
    <col min="14596" max="14596" width="4.7109375" style="311" customWidth="1"/>
    <col min="14597" max="14848" width="9.140625" style="311"/>
    <col min="14849" max="14849" width="7.28515625" style="311" customWidth="1"/>
    <col min="14850" max="14850" width="12.7109375" style="311" bestFit="1" customWidth="1"/>
    <col min="14851" max="14851" width="15.85546875" style="311" customWidth="1"/>
    <col min="14852" max="14852" width="4.7109375" style="311" customWidth="1"/>
    <col min="14853" max="15104" width="9.140625" style="311"/>
    <col min="15105" max="15105" width="7.28515625" style="311" customWidth="1"/>
    <col min="15106" max="15106" width="12.7109375" style="311" bestFit="1" customWidth="1"/>
    <col min="15107" max="15107" width="15.85546875" style="311" customWidth="1"/>
    <col min="15108" max="15108" width="4.7109375" style="311" customWidth="1"/>
    <col min="15109" max="15360" width="9.140625" style="311"/>
    <col min="15361" max="15361" width="7.28515625" style="311" customWidth="1"/>
    <col min="15362" max="15362" width="12.7109375" style="311" bestFit="1" customWidth="1"/>
    <col min="15363" max="15363" width="15.85546875" style="311" customWidth="1"/>
    <col min="15364" max="15364" width="4.7109375" style="311" customWidth="1"/>
    <col min="15365" max="15616" width="9.140625" style="311"/>
    <col min="15617" max="15617" width="7.28515625" style="311" customWidth="1"/>
    <col min="15618" max="15618" width="12.7109375" style="311" bestFit="1" customWidth="1"/>
    <col min="15619" max="15619" width="15.85546875" style="311" customWidth="1"/>
    <col min="15620" max="15620" width="4.7109375" style="311" customWidth="1"/>
    <col min="15621" max="15872" width="9.140625" style="311"/>
    <col min="15873" max="15873" width="7.28515625" style="311" customWidth="1"/>
    <col min="15874" max="15874" width="12.7109375" style="311" bestFit="1" customWidth="1"/>
    <col min="15875" max="15875" width="15.85546875" style="311" customWidth="1"/>
    <col min="15876" max="15876" width="4.7109375" style="311" customWidth="1"/>
    <col min="15877" max="16128" width="9.140625" style="311"/>
    <col min="16129" max="16129" width="7.28515625" style="311" customWidth="1"/>
    <col min="16130" max="16130" width="12.7109375" style="311" bestFit="1" customWidth="1"/>
    <col min="16131" max="16131" width="15.85546875" style="311" customWidth="1"/>
    <col min="16132" max="16132" width="4.7109375" style="311" customWidth="1"/>
    <col min="16133" max="16384" width="9.140625" style="311"/>
  </cols>
  <sheetData>
    <row r="1" spans="1:9">
      <c r="A1" s="311" t="s">
        <v>2399</v>
      </c>
      <c r="D1" s="311" t="s">
        <v>2700</v>
      </c>
    </row>
    <row r="3" spans="1:9">
      <c r="A3" s="349" t="s">
        <v>2400</v>
      </c>
      <c r="B3" s="349" t="s">
        <v>2401</v>
      </c>
      <c r="C3" s="349" t="s">
        <v>2402</v>
      </c>
      <c r="D3" s="349" t="s">
        <v>2403</v>
      </c>
      <c r="E3" s="349" t="s">
        <v>88</v>
      </c>
      <c r="I3" s="311" t="s">
        <v>3816</v>
      </c>
    </row>
    <row r="4" spans="1:9">
      <c r="A4" s="311">
        <v>0</v>
      </c>
      <c r="B4" s="311" t="s">
        <v>2404</v>
      </c>
      <c r="C4" s="311" t="s">
        <v>2405</v>
      </c>
      <c r="D4" s="311">
        <v>0</v>
      </c>
      <c r="E4" s="311" t="s">
        <v>81</v>
      </c>
      <c r="I4" s="311" t="s">
        <v>3817</v>
      </c>
    </row>
    <row r="5" spans="1:9">
      <c r="A5" s="311">
        <v>1</v>
      </c>
      <c r="B5" s="311" t="s">
        <v>2349</v>
      </c>
      <c r="C5" s="311" t="s">
        <v>2405</v>
      </c>
      <c r="D5" s="311">
        <v>0</v>
      </c>
      <c r="E5" s="311" t="s">
        <v>2347</v>
      </c>
      <c r="I5" s="311" t="s">
        <v>3818</v>
      </c>
    </row>
    <row r="6" spans="1:9">
      <c r="A6" s="311">
        <v>2</v>
      </c>
      <c r="B6" s="311" t="s">
        <v>2350</v>
      </c>
      <c r="C6" s="311" t="s">
        <v>2405</v>
      </c>
      <c r="D6" s="311">
        <v>0</v>
      </c>
      <c r="E6" s="311" t="s">
        <v>2347</v>
      </c>
      <c r="I6" s="311" t="s">
        <v>3819</v>
      </c>
    </row>
    <row r="7" spans="1:9">
      <c r="A7" s="311">
        <v>3</v>
      </c>
      <c r="B7" s="311" t="s">
        <v>2351</v>
      </c>
      <c r="C7" s="311" t="s">
        <v>2405</v>
      </c>
      <c r="D7" s="311">
        <v>0</v>
      </c>
      <c r="E7" s="311" t="s">
        <v>2347</v>
      </c>
    </row>
    <row r="8" spans="1:9">
      <c r="A8" s="311">
        <v>4</v>
      </c>
      <c r="B8" s="311" t="s">
        <v>2404</v>
      </c>
      <c r="C8" s="311" t="s">
        <v>2405</v>
      </c>
      <c r="D8" s="311">
        <v>0</v>
      </c>
      <c r="E8" s="311" t="s">
        <v>2347</v>
      </c>
    </row>
    <row r="9" spans="1:9">
      <c r="A9" s="311">
        <v>100</v>
      </c>
      <c r="B9" s="311" t="s">
        <v>292</v>
      </c>
      <c r="C9" s="311" t="s">
        <v>2406</v>
      </c>
      <c r="D9" s="311">
        <v>1</v>
      </c>
      <c r="E9" s="311" t="s">
        <v>81</v>
      </c>
    </row>
    <row r="10" spans="1:9">
      <c r="A10" s="311">
        <v>101</v>
      </c>
      <c r="B10" s="311" t="s">
        <v>2348</v>
      </c>
      <c r="C10" s="311" t="s">
        <v>2406</v>
      </c>
      <c r="D10" s="311">
        <v>1</v>
      </c>
      <c r="E10" s="311" t="s">
        <v>2347</v>
      </c>
    </row>
    <row r="11" spans="1:9">
      <c r="A11" s="311">
        <v>102</v>
      </c>
      <c r="B11" s="311" t="s">
        <v>2407</v>
      </c>
      <c r="C11" s="311" t="s">
        <v>2406</v>
      </c>
      <c r="D11" s="311">
        <v>1</v>
      </c>
      <c r="E11" s="311" t="s">
        <v>2347</v>
      </c>
    </row>
    <row r="12" spans="1:9">
      <c r="A12" s="311">
        <v>103</v>
      </c>
      <c r="B12" s="311" t="s">
        <v>292</v>
      </c>
      <c r="C12" s="311" t="s">
        <v>2406</v>
      </c>
      <c r="D12" s="311">
        <v>1</v>
      </c>
      <c r="E12" s="311" t="s">
        <v>2347</v>
      </c>
    </row>
    <row r="13" spans="1:9">
      <c r="A13" s="311">
        <v>104</v>
      </c>
      <c r="B13" s="311" t="s">
        <v>2404</v>
      </c>
      <c r="C13" s="311" t="s">
        <v>2406</v>
      </c>
      <c r="D13" s="311">
        <v>1</v>
      </c>
      <c r="E13" s="311" t="s">
        <v>2347</v>
      </c>
    </row>
    <row r="14" spans="1:9">
      <c r="A14" s="311">
        <v>200</v>
      </c>
      <c r="B14" s="311" t="s">
        <v>292</v>
      </c>
      <c r="C14" s="311" t="s">
        <v>2408</v>
      </c>
      <c r="D14" s="311">
        <v>2</v>
      </c>
      <c r="E14" s="311" t="s">
        <v>2409</v>
      </c>
    </row>
    <row r="15" spans="1:9">
      <c r="A15" s="311">
        <v>300</v>
      </c>
      <c r="B15" s="311" t="s">
        <v>292</v>
      </c>
      <c r="C15" s="311" t="s">
        <v>2406</v>
      </c>
      <c r="D15" s="311">
        <v>1</v>
      </c>
      <c r="E15" s="311" t="s">
        <v>24</v>
      </c>
    </row>
    <row r="16" spans="1:9">
      <c r="A16" s="311">
        <v>404</v>
      </c>
      <c r="B16" s="311" t="s">
        <v>2404</v>
      </c>
      <c r="C16" s="311" t="s">
        <v>2406</v>
      </c>
      <c r="D16" s="311">
        <v>1</v>
      </c>
      <c r="E16" s="311" t="s">
        <v>17</v>
      </c>
    </row>
  </sheetData>
  <sheetProtection algorithmName="SHA-512" hashValue="GX4NZXQ6GfdiaOEyt0gmNDBgloicoSCgEpBr1sOWDqAAXPf0NzfyXCv4vHDBAFRtJdhkPMrA6C6xnuSN1AAOgQ==" saltValue="fAd5hXWA8OWlDi+BZDcmfw==" spinCount="100000" sheet="1" objects="1" scenarios="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indexed="11"/>
  </sheetPr>
  <dimension ref="A1:CY3577"/>
  <sheetViews>
    <sheetView topLeftCell="A2" zoomScaleNormal="100" workbookViewId="0">
      <pane ySplit="1" topLeftCell="A3045" activePane="bottomLeft" state="frozen"/>
      <selection activeCell="A2" sqref="A2"/>
      <selection pane="bottomLeft"/>
    </sheetView>
  </sheetViews>
  <sheetFormatPr defaultRowHeight="12.75"/>
  <cols>
    <col min="1" max="1" width="8.5703125" style="324" bestFit="1" customWidth="1"/>
    <col min="2" max="2" width="20.140625" style="324" bestFit="1" customWidth="1"/>
    <col min="3" max="3" width="7.140625" style="324" customWidth="1"/>
    <col min="4" max="4" width="4.5703125" style="324" bestFit="1" customWidth="1"/>
    <col min="5" max="5" width="13.85546875" style="395" bestFit="1" customWidth="1"/>
    <col min="6" max="6" width="12.7109375" style="324" bestFit="1" customWidth="1"/>
    <col min="7" max="7" width="7" style="324" bestFit="1" customWidth="1"/>
    <col min="8" max="8" width="8.5703125" style="324" bestFit="1" customWidth="1"/>
    <col min="9" max="9" width="7" style="324" bestFit="1" customWidth="1"/>
    <col min="10" max="10" width="5.42578125" style="326" bestFit="1" customWidth="1"/>
    <col min="11" max="11" width="6" style="326" bestFit="1" customWidth="1"/>
    <col min="12" max="12" width="9.140625" style="326" bestFit="1" customWidth="1"/>
    <col min="13" max="13" width="7.5703125" style="324" bestFit="1" customWidth="1"/>
    <col min="14" max="15" width="7" style="324" bestFit="1" customWidth="1"/>
    <col min="16" max="16" width="5.42578125" style="324" bestFit="1" customWidth="1"/>
    <col min="17" max="17" width="6.85546875" style="324" bestFit="1" customWidth="1"/>
    <col min="18" max="18" width="8.28515625" style="324" bestFit="1" customWidth="1"/>
    <col min="19" max="19" width="8.85546875" style="324" bestFit="1" customWidth="1"/>
    <col min="20" max="20" width="8.28515625" style="324" bestFit="1" customWidth="1"/>
    <col min="21" max="21" width="9.28515625" style="324" customWidth="1"/>
    <col min="22" max="22" width="8.28515625" style="324" bestFit="1" customWidth="1"/>
    <col min="23" max="24" width="13.85546875" style="324" bestFit="1" customWidth="1"/>
    <col min="25" max="25" width="8.140625" style="324" bestFit="1" customWidth="1"/>
    <col min="26" max="26" width="7" style="324" bestFit="1" customWidth="1"/>
    <col min="27" max="28" width="13.85546875" style="324" bestFit="1" customWidth="1"/>
    <col min="29" max="29" width="8.140625" style="324" bestFit="1" customWidth="1"/>
    <col min="30" max="30" width="7" style="324" bestFit="1" customWidth="1"/>
    <col min="31" max="32" width="13.85546875" style="324" bestFit="1" customWidth="1"/>
    <col min="33" max="33" width="8.140625" style="324" bestFit="1" customWidth="1"/>
    <col min="34" max="34" width="7" style="324" bestFit="1" customWidth="1"/>
    <col min="35" max="36" width="13.85546875" style="324" bestFit="1" customWidth="1"/>
    <col min="37" max="37" width="12.7109375" style="324" bestFit="1" customWidth="1"/>
    <col min="38" max="38" width="9.28515625" style="324" bestFit="1" customWidth="1"/>
    <col min="39" max="39" width="20.5703125" style="396" bestFit="1" customWidth="1"/>
    <col min="40" max="42" width="13.85546875" style="324" bestFit="1" customWidth="1"/>
    <col min="43" max="43" width="12.7109375" style="324" bestFit="1" customWidth="1"/>
    <col min="44" max="45" width="13.85546875" style="324" bestFit="1" customWidth="1"/>
    <col min="46" max="47" width="7" style="324" bestFit="1" customWidth="1"/>
    <col min="48" max="48" width="9.140625" style="311"/>
    <col min="49" max="49" width="14.5703125" style="311" bestFit="1" customWidth="1"/>
    <col min="50" max="50" width="13.42578125" style="311" bestFit="1" customWidth="1"/>
    <col min="51" max="54" width="6.85546875" style="311" bestFit="1" customWidth="1"/>
    <col min="55" max="56" width="4.7109375" style="311" bestFit="1" customWidth="1"/>
    <col min="57" max="57" width="8.28515625" style="311" bestFit="1" customWidth="1"/>
    <col min="58" max="60" width="8.7109375" style="311" bestFit="1" customWidth="1"/>
    <col min="61" max="63" width="9.85546875" style="311" bestFit="1" customWidth="1"/>
    <col min="64" max="66" width="8.5703125" style="311" bestFit="1" customWidth="1"/>
    <col min="67" max="69" width="9.7109375" style="311" bestFit="1" customWidth="1"/>
    <col min="70" max="70" width="8.28515625" style="311" bestFit="1" customWidth="1"/>
    <col min="71" max="73" width="8.7109375" style="311" bestFit="1" customWidth="1"/>
    <col min="74" max="74" width="5.85546875" style="311" bestFit="1" customWidth="1"/>
    <col min="75" max="82" width="6.28515625" style="311" bestFit="1" customWidth="1"/>
    <col min="83" max="83" width="7" style="311" bestFit="1" customWidth="1"/>
    <col min="84" max="84" width="6.5703125" style="311" bestFit="1" customWidth="1"/>
    <col min="85" max="92" width="7" style="311" bestFit="1" customWidth="1"/>
    <col min="93" max="93" width="7.42578125" style="311" bestFit="1" customWidth="1"/>
    <col min="94" max="94" width="7" style="311" bestFit="1" customWidth="1"/>
    <col min="95" max="103" width="7.42578125" style="311" bestFit="1" customWidth="1"/>
    <col min="104" max="105" width="9.140625" style="311"/>
    <col min="106" max="106" width="10.5703125" style="311" bestFit="1" customWidth="1"/>
    <col min="107" max="107" width="9.140625" style="311"/>
    <col min="108" max="108" width="12.42578125" style="311" customWidth="1"/>
    <col min="109" max="256" width="9.140625" style="311"/>
    <col min="257" max="257" width="8.5703125" style="311" bestFit="1" customWidth="1"/>
    <col min="258" max="258" width="20.140625" style="311" bestFit="1" customWidth="1"/>
    <col min="259" max="259" width="7.140625" style="311" customWidth="1"/>
    <col min="260" max="260" width="4.5703125" style="311" bestFit="1" customWidth="1"/>
    <col min="261" max="261" width="13.85546875" style="311" bestFit="1" customWidth="1"/>
    <col min="262" max="262" width="12.7109375" style="311" bestFit="1" customWidth="1"/>
    <col min="263" max="263" width="7" style="311" bestFit="1" customWidth="1"/>
    <col min="264" max="264" width="8.5703125" style="311" bestFit="1" customWidth="1"/>
    <col min="265" max="265" width="7" style="311" bestFit="1" customWidth="1"/>
    <col min="266" max="266" width="5.42578125" style="311" bestFit="1" customWidth="1"/>
    <col min="267" max="267" width="6" style="311" bestFit="1" customWidth="1"/>
    <col min="268" max="268" width="9.140625" style="311" bestFit="1" customWidth="1"/>
    <col min="269" max="269" width="7.5703125" style="311" bestFit="1" customWidth="1"/>
    <col min="270" max="271" width="7" style="311" bestFit="1" customWidth="1"/>
    <col min="272" max="272" width="5.42578125" style="311" bestFit="1" customWidth="1"/>
    <col min="273" max="273" width="6.85546875" style="311" bestFit="1" customWidth="1"/>
    <col min="274" max="274" width="8.28515625" style="311" bestFit="1" customWidth="1"/>
    <col min="275" max="275" width="8.85546875" style="311" bestFit="1" customWidth="1"/>
    <col min="276" max="276" width="8.28515625" style="311" bestFit="1" customWidth="1"/>
    <col min="277" max="277" width="9.28515625" style="311" customWidth="1"/>
    <col min="278" max="278" width="8.28515625" style="311" bestFit="1" customWidth="1"/>
    <col min="279" max="280" width="13.85546875" style="311" bestFit="1" customWidth="1"/>
    <col min="281" max="281" width="8.140625" style="311" bestFit="1" customWidth="1"/>
    <col min="282" max="282" width="7" style="311" bestFit="1" customWidth="1"/>
    <col min="283" max="284" width="13.85546875" style="311" bestFit="1" customWidth="1"/>
    <col min="285" max="285" width="8.140625" style="311" bestFit="1" customWidth="1"/>
    <col min="286" max="286" width="7" style="311" bestFit="1" customWidth="1"/>
    <col min="287" max="288" width="13.85546875" style="311" bestFit="1" customWidth="1"/>
    <col min="289" max="289" width="8.140625" style="311" bestFit="1" customWidth="1"/>
    <col min="290" max="290" width="7" style="311" bestFit="1" customWidth="1"/>
    <col min="291" max="292" width="13.85546875" style="311" bestFit="1" customWidth="1"/>
    <col min="293" max="293" width="12.7109375" style="311" bestFit="1" customWidth="1"/>
    <col min="294" max="294" width="9.28515625" style="311" bestFit="1" customWidth="1"/>
    <col min="295" max="295" width="20.5703125" style="311" bestFit="1" customWidth="1"/>
    <col min="296" max="298" width="13.85546875" style="311" bestFit="1" customWidth="1"/>
    <col min="299" max="299" width="12.7109375" style="311" bestFit="1" customWidth="1"/>
    <col min="300" max="301" width="13.85546875" style="311" bestFit="1" customWidth="1"/>
    <col min="302" max="303" width="7" style="311" bestFit="1" customWidth="1"/>
    <col min="304" max="304" width="9.140625" style="311"/>
    <col min="305" max="305" width="14.5703125" style="311" bestFit="1" customWidth="1"/>
    <col min="306" max="306" width="13.42578125" style="311" bestFit="1" customWidth="1"/>
    <col min="307" max="310" width="6.85546875" style="311" bestFit="1" customWidth="1"/>
    <col min="311" max="312" width="4.7109375" style="311" bestFit="1" customWidth="1"/>
    <col min="313" max="313" width="8.28515625" style="311" bestFit="1" customWidth="1"/>
    <col min="314" max="316" width="8.7109375" style="311" bestFit="1" customWidth="1"/>
    <col min="317" max="319" width="9.85546875" style="311" bestFit="1" customWidth="1"/>
    <col min="320" max="322" width="8.5703125" style="311" bestFit="1" customWidth="1"/>
    <col min="323" max="325" width="9.7109375" style="311" bestFit="1" customWidth="1"/>
    <col min="326" max="326" width="8.28515625" style="311" bestFit="1" customWidth="1"/>
    <col min="327" max="329" width="8.7109375" style="311" bestFit="1" customWidth="1"/>
    <col min="330" max="330" width="5.85546875" style="311" bestFit="1" customWidth="1"/>
    <col min="331" max="338" width="6.28515625" style="311" bestFit="1" customWidth="1"/>
    <col min="339" max="339" width="7" style="311" bestFit="1" customWidth="1"/>
    <col min="340" max="340" width="6.5703125" style="311" bestFit="1" customWidth="1"/>
    <col min="341" max="348" width="7" style="311" bestFit="1" customWidth="1"/>
    <col min="349" max="349" width="7.42578125" style="311" bestFit="1" customWidth="1"/>
    <col min="350" max="350" width="7" style="311" bestFit="1" customWidth="1"/>
    <col min="351" max="359" width="7.42578125" style="311" bestFit="1" customWidth="1"/>
    <col min="360" max="361" width="9.140625" style="311"/>
    <col min="362" max="362" width="10.5703125" style="311" bestFit="1" customWidth="1"/>
    <col min="363" max="363" width="9.140625" style="311"/>
    <col min="364" max="364" width="12.42578125" style="311" customWidth="1"/>
    <col min="365" max="512" width="9.140625" style="311"/>
    <col min="513" max="513" width="8.5703125" style="311" bestFit="1" customWidth="1"/>
    <col min="514" max="514" width="20.140625" style="311" bestFit="1" customWidth="1"/>
    <col min="515" max="515" width="7.140625" style="311" customWidth="1"/>
    <col min="516" max="516" width="4.5703125" style="311" bestFit="1" customWidth="1"/>
    <col min="517" max="517" width="13.85546875" style="311" bestFit="1" customWidth="1"/>
    <col min="518" max="518" width="12.7109375" style="311" bestFit="1" customWidth="1"/>
    <col min="519" max="519" width="7" style="311" bestFit="1" customWidth="1"/>
    <col min="520" max="520" width="8.5703125" style="311" bestFit="1" customWidth="1"/>
    <col min="521" max="521" width="7" style="311" bestFit="1" customWidth="1"/>
    <col min="522" max="522" width="5.42578125" style="311" bestFit="1" customWidth="1"/>
    <col min="523" max="523" width="6" style="311" bestFit="1" customWidth="1"/>
    <col min="524" max="524" width="9.140625" style="311" bestFit="1" customWidth="1"/>
    <col min="525" max="525" width="7.5703125" style="311" bestFit="1" customWidth="1"/>
    <col min="526" max="527" width="7" style="311" bestFit="1" customWidth="1"/>
    <col min="528" max="528" width="5.42578125" style="311" bestFit="1" customWidth="1"/>
    <col min="529" max="529" width="6.85546875" style="311" bestFit="1" customWidth="1"/>
    <col min="530" max="530" width="8.28515625" style="311" bestFit="1" customWidth="1"/>
    <col min="531" max="531" width="8.85546875" style="311" bestFit="1" customWidth="1"/>
    <col min="532" max="532" width="8.28515625" style="311" bestFit="1" customWidth="1"/>
    <col min="533" max="533" width="9.28515625" style="311" customWidth="1"/>
    <col min="534" max="534" width="8.28515625" style="311" bestFit="1" customWidth="1"/>
    <col min="535" max="536" width="13.85546875" style="311" bestFit="1" customWidth="1"/>
    <col min="537" max="537" width="8.140625" style="311" bestFit="1" customWidth="1"/>
    <col min="538" max="538" width="7" style="311" bestFit="1" customWidth="1"/>
    <col min="539" max="540" width="13.85546875" style="311" bestFit="1" customWidth="1"/>
    <col min="541" max="541" width="8.140625" style="311" bestFit="1" customWidth="1"/>
    <col min="542" max="542" width="7" style="311" bestFit="1" customWidth="1"/>
    <col min="543" max="544" width="13.85546875" style="311" bestFit="1" customWidth="1"/>
    <col min="545" max="545" width="8.140625" style="311" bestFit="1" customWidth="1"/>
    <col min="546" max="546" width="7" style="311" bestFit="1" customWidth="1"/>
    <col min="547" max="548" width="13.85546875" style="311" bestFit="1" customWidth="1"/>
    <col min="549" max="549" width="12.7109375" style="311" bestFit="1" customWidth="1"/>
    <col min="550" max="550" width="9.28515625" style="311" bestFit="1" customWidth="1"/>
    <col min="551" max="551" width="20.5703125" style="311" bestFit="1" customWidth="1"/>
    <col min="552" max="554" width="13.85546875" style="311" bestFit="1" customWidth="1"/>
    <col min="555" max="555" width="12.7109375" style="311" bestFit="1" customWidth="1"/>
    <col min="556" max="557" width="13.85546875" style="311" bestFit="1" customWidth="1"/>
    <col min="558" max="559" width="7" style="311" bestFit="1" customWidth="1"/>
    <col min="560" max="560" width="9.140625" style="311"/>
    <col min="561" max="561" width="14.5703125" style="311" bestFit="1" customWidth="1"/>
    <col min="562" max="562" width="13.42578125" style="311" bestFit="1" customWidth="1"/>
    <col min="563" max="566" width="6.85546875" style="311" bestFit="1" customWidth="1"/>
    <col min="567" max="568" width="4.7109375" style="311" bestFit="1" customWidth="1"/>
    <col min="569" max="569" width="8.28515625" style="311" bestFit="1" customWidth="1"/>
    <col min="570" max="572" width="8.7109375" style="311" bestFit="1" customWidth="1"/>
    <col min="573" max="575" width="9.85546875" style="311" bestFit="1" customWidth="1"/>
    <col min="576" max="578" width="8.5703125" style="311" bestFit="1" customWidth="1"/>
    <col min="579" max="581" width="9.7109375" style="311" bestFit="1" customWidth="1"/>
    <col min="582" max="582" width="8.28515625" style="311" bestFit="1" customWidth="1"/>
    <col min="583" max="585" width="8.7109375" style="311" bestFit="1" customWidth="1"/>
    <col min="586" max="586" width="5.85546875" style="311" bestFit="1" customWidth="1"/>
    <col min="587" max="594" width="6.28515625" style="311" bestFit="1" customWidth="1"/>
    <col min="595" max="595" width="7" style="311" bestFit="1" customWidth="1"/>
    <col min="596" max="596" width="6.5703125" style="311" bestFit="1" customWidth="1"/>
    <col min="597" max="604" width="7" style="311" bestFit="1" customWidth="1"/>
    <col min="605" max="605" width="7.42578125" style="311" bestFit="1" customWidth="1"/>
    <col min="606" max="606" width="7" style="311" bestFit="1" customWidth="1"/>
    <col min="607" max="615" width="7.42578125" style="311" bestFit="1" customWidth="1"/>
    <col min="616" max="617" width="9.140625" style="311"/>
    <col min="618" max="618" width="10.5703125" style="311" bestFit="1" customWidth="1"/>
    <col min="619" max="619" width="9.140625" style="311"/>
    <col min="620" max="620" width="12.42578125" style="311" customWidth="1"/>
    <col min="621" max="768" width="9.140625" style="311"/>
    <col min="769" max="769" width="8.5703125" style="311" bestFit="1" customWidth="1"/>
    <col min="770" max="770" width="20.140625" style="311" bestFit="1" customWidth="1"/>
    <col min="771" max="771" width="7.140625" style="311" customWidth="1"/>
    <col min="772" max="772" width="4.5703125" style="311" bestFit="1" customWidth="1"/>
    <col min="773" max="773" width="13.85546875" style="311" bestFit="1" customWidth="1"/>
    <col min="774" max="774" width="12.7109375" style="311" bestFit="1" customWidth="1"/>
    <col min="775" max="775" width="7" style="311" bestFit="1" customWidth="1"/>
    <col min="776" max="776" width="8.5703125" style="311" bestFit="1" customWidth="1"/>
    <col min="777" max="777" width="7" style="311" bestFit="1" customWidth="1"/>
    <col min="778" max="778" width="5.42578125" style="311" bestFit="1" customWidth="1"/>
    <col min="779" max="779" width="6" style="311" bestFit="1" customWidth="1"/>
    <col min="780" max="780" width="9.140625" style="311" bestFit="1" customWidth="1"/>
    <col min="781" max="781" width="7.5703125" style="311" bestFit="1" customWidth="1"/>
    <col min="782" max="783" width="7" style="311" bestFit="1" customWidth="1"/>
    <col min="784" max="784" width="5.42578125" style="311" bestFit="1" customWidth="1"/>
    <col min="785" max="785" width="6.85546875" style="311" bestFit="1" customWidth="1"/>
    <col min="786" max="786" width="8.28515625" style="311" bestFit="1" customWidth="1"/>
    <col min="787" max="787" width="8.85546875" style="311" bestFit="1" customWidth="1"/>
    <col min="788" max="788" width="8.28515625" style="311" bestFit="1" customWidth="1"/>
    <col min="789" max="789" width="9.28515625" style="311" customWidth="1"/>
    <col min="790" max="790" width="8.28515625" style="311" bestFit="1" customWidth="1"/>
    <col min="791" max="792" width="13.85546875" style="311" bestFit="1" customWidth="1"/>
    <col min="793" max="793" width="8.140625" style="311" bestFit="1" customWidth="1"/>
    <col min="794" max="794" width="7" style="311" bestFit="1" customWidth="1"/>
    <col min="795" max="796" width="13.85546875" style="311" bestFit="1" customWidth="1"/>
    <col min="797" max="797" width="8.140625" style="311" bestFit="1" customWidth="1"/>
    <col min="798" max="798" width="7" style="311" bestFit="1" customWidth="1"/>
    <col min="799" max="800" width="13.85546875" style="311" bestFit="1" customWidth="1"/>
    <col min="801" max="801" width="8.140625" style="311" bestFit="1" customWidth="1"/>
    <col min="802" max="802" width="7" style="311" bestFit="1" customWidth="1"/>
    <col min="803" max="804" width="13.85546875" style="311" bestFit="1" customWidth="1"/>
    <col min="805" max="805" width="12.7109375" style="311" bestFit="1" customWidth="1"/>
    <col min="806" max="806" width="9.28515625" style="311" bestFit="1" customWidth="1"/>
    <col min="807" max="807" width="20.5703125" style="311" bestFit="1" customWidth="1"/>
    <col min="808" max="810" width="13.85546875" style="311" bestFit="1" customWidth="1"/>
    <col min="811" max="811" width="12.7109375" style="311" bestFit="1" customWidth="1"/>
    <col min="812" max="813" width="13.85546875" style="311" bestFit="1" customWidth="1"/>
    <col min="814" max="815" width="7" style="311" bestFit="1" customWidth="1"/>
    <col min="816" max="816" width="9.140625" style="311"/>
    <col min="817" max="817" width="14.5703125" style="311" bestFit="1" customWidth="1"/>
    <col min="818" max="818" width="13.42578125" style="311" bestFit="1" customWidth="1"/>
    <col min="819" max="822" width="6.85546875" style="311" bestFit="1" customWidth="1"/>
    <col min="823" max="824" width="4.7109375" style="311" bestFit="1" customWidth="1"/>
    <col min="825" max="825" width="8.28515625" style="311" bestFit="1" customWidth="1"/>
    <col min="826" max="828" width="8.7109375" style="311" bestFit="1" customWidth="1"/>
    <col min="829" max="831" width="9.85546875" style="311" bestFit="1" customWidth="1"/>
    <col min="832" max="834" width="8.5703125" style="311" bestFit="1" customWidth="1"/>
    <col min="835" max="837" width="9.7109375" style="311" bestFit="1" customWidth="1"/>
    <col min="838" max="838" width="8.28515625" style="311" bestFit="1" customWidth="1"/>
    <col min="839" max="841" width="8.7109375" style="311" bestFit="1" customWidth="1"/>
    <col min="842" max="842" width="5.85546875" style="311" bestFit="1" customWidth="1"/>
    <col min="843" max="850" width="6.28515625" style="311" bestFit="1" customWidth="1"/>
    <col min="851" max="851" width="7" style="311" bestFit="1" customWidth="1"/>
    <col min="852" max="852" width="6.5703125" style="311" bestFit="1" customWidth="1"/>
    <col min="853" max="860" width="7" style="311" bestFit="1" customWidth="1"/>
    <col min="861" max="861" width="7.42578125" style="311" bestFit="1" customWidth="1"/>
    <col min="862" max="862" width="7" style="311" bestFit="1" customWidth="1"/>
    <col min="863" max="871" width="7.42578125" style="311" bestFit="1" customWidth="1"/>
    <col min="872" max="873" width="9.140625" style="311"/>
    <col min="874" max="874" width="10.5703125" style="311" bestFit="1" customWidth="1"/>
    <col min="875" max="875" width="9.140625" style="311"/>
    <col min="876" max="876" width="12.42578125" style="311" customWidth="1"/>
    <col min="877" max="1024" width="9.140625" style="311"/>
    <col min="1025" max="1025" width="8.5703125" style="311" bestFit="1" customWidth="1"/>
    <col min="1026" max="1026" width="20.140625" style="311" bestFit="1" customWidth="1"/>
    <col min="1027" max="1027" width="7.140625" style="311" customWidth="1"/>
    <col min="1028" max="1028" width="4.5703125" style="311" bestFit="1" customWidth="1"/>
    <col min="1029" max="1029" width="13.85546875" style="311" bestFit="1" customWidth="1"/>
    <col min="1030" max="1030" width="12.7109375" style="311" bestFit="1" customWidth="1"/>
    <col min="1031" max="1031" width="7" style="311" bestFit="1" customWidth="1"/>
    <col min="1032" max="1032" width="8.5703125" style="311" bestFit="1" customWidth="1"/>
    <col min="1033" max="1033" width="7" style="311" bestFit="1" customWidth="1"/>
    <col min="1034" max="1034" width="5.42578125" style="311" bestFit="1" customWidth="1"/>
    <col min="1035" max="1035" width="6" style="311" bestFit="1" customWidth="1"/>
    <col min="1036" max="1036" width="9.140625" style="311" bestFit="1" customWidth="1"/>
    <col min="1037" max="1037" width="7.5703125" style="311" bestFit="1" customWidth="1"/>
    <col min="1038" max="1039" width="7" style="311" bestFit="1" customWidth="1"/>
    <col min="1040" max="1040" width="5.42578125" style="311" bestFit="1" customWidth="1"/>
    <col min="1041" max="1041" width="6.85546875" style="311" bestFit="1" customWidth="1"/>
    <col min="1042" max="1042" width="8.28515625" style="311" bestFit="1" customWidth="1"/>
    <col min="1043" max="1043" width="8.85546875" style="311" bestFit="1" customWidth="1"/>
    <col min="1044" max="1044" width="8.28515625" style="311" bestFit="1" customWidth="1"/>
    <col min="1045" max="1045" width="9.28515625" style="311" customWidth="1"/>
    <col min="1046" max="1046" width="8.28515625" style="311" bestFit="1" customWidth="1"/>
    <col min="1047" max="1048" width="13.85546875" style="311" bestFit="1" customWidth="1"/>
    <col min="1049" max="1049" width="8.140625" style="311" bestFit="1" customWidth="1"/>
    <col min="1050" max="1050" width="7" style="311" bestFit="1" customWidth="1"/>
    <col min="1051" max="1052" width="13.85546875" style="311" bestFit="1" customWidth="1"/>
    <col min="1053" max="1053" width="8.140625" style="311" bestFit="1" customWidth="1"/>
    <col min="1054" max="1054" width="7" style="311" bestFit="1" customWidth="1"/>
    <col min="1055" max="1056" width="13.85546875" style="311" bestFit="1" customWidth="1"/>
    <col min="1057" max="1057" width="8.140625" style="311" bestFit="1" customWidth="1"/>
    <col min="1058" max="1058" width="7" style="311" bestFit="1" customWidth="1"/>
    <col min="1059" max="1060" width="13.85546875" style="311" bestFit="1" customWidth="1"/>
    <col min="1061" max="1061" width="12.7109375" style="311" bestFit="1" customWidth="1"/>
    <col min="1062" max="1062" width="9.28515625" style="311" bestFit="1" customWidth="1"/>
    <col min="1063" max="1063" width="20.5703125" style="311" bestFit="1" customWidth="1"/>
    <col min="1064" max="1066" width="13.85546875" style="311" bestFit="1" customWidth="1"/>
    <col min="1067" max="1067" width="12.7109375" style="311" bestFit="1" customWidth="1"/>
    <col min="1068" max="1069" width="13.85546875" style="311" bestFit="1" customWidth="1"/>
    <col min="1070" max="1071" width="7" style="311" bestFit="1" customWidth="1"/>
    <col min="1072" max="1072" width="9.140625" style="311"/>
    <col min="1073" max="1073" width="14.5703125" style="311" bestFit="1" customWidth="1"/>
    <col min="1074" max="1074" width="13.42578125" style="311" bestFit="1" customWidth="1"/>
    <col min="1075" max="1078" width="6.85546875" style="311" bestFit="1" customWidth="1"/>
    <col min="1079" max="1080" width="4.7109375" style="311" bestFit="1" customWidth="1"/>
    <col min="1081" max="1081" width="8.28515625" style="311" bestFit="1" customWidth="1"/>
    <col min="1082" max="1084" width="8.7109375" style="311" bestFit="1" customWidth="1"/>
    <col min="1085" max="1087" width="9.85546875" style="311" bestFit="1" customWidth="1"/>
    <col min="1088" max="1090" width="8.5703125" style="311" bestFit="1" customWidth="1"/>
    <col min="1091" max="1093" width="9.7109375" style="311" bestFit="1" customWidth="1"/>
    <col min="1094" max="1094" width="8.28515625" style="311" bestFit="1" customWidth="1"/>
    <col min="1095" max="1097" width="8.7109375" style="311" bestFit="1" customWidth="1"/>
    <col min="1098" max="1098" width="5.85546875" style="311" bestFit="1" customWidth="1"/>
    <col min="1099" max="1106" width="6.28515625" style="311" bestFit="1" customWidth="1"/>
    <col min="1107" max="1107" width="7" style="311" bestFit="1" customWidth="1"/>
    <col min="1108" max="1108" width="6.5703125" style="311" bestFit="1" customWidth="1"/>
    <col min="1109" max="1116" width="7" style="311" bestFit="1" customWidth="1"/>
    <col min="1117" max="1117" width="7.42578125" style="311" bestFit="1" customWidth="1"/>
    <col min="1118" max="1118" width="7" style="311" bestFit="1" customWidth="1"/>
    <col min="1119" max="1127" width="7.42578125" style="311" bestFit="1" customWidth="1"/>
    <col min="1128" max="1129" width="9.140625" style="311"/>
    <col min="1130" max="1130" width="10.5703125" style="311" bestFit="1" customWidth="1"/>
    <col min="1131" max="1131" width="9.140625" style="311"/>
    <col min="1132" max="1132" width="12.42578125" style="311" customWidth="1"/>
    <col min="1133" max="1280" width="9.140625" style="311"/>
    <col min="1281" max="1281" width="8.5703125" style="311" bestFit="1" customWidth="1"/>
    <col min="1282" max="1282" width="20.140625" style="311" bestFit="1" customWidth="1"/>
    <col min="1283" max="1283" width="7.140625" style="311" customWidth="1"/>
    <col min="1284" max="1284" width="4.5703125" style="311" bestFit="1" customWidth="1"/>
    <col min="1285" max="1285" width="13.85546875" style="311" bestFit="1" customWidth="1"/>
    <col min="1286" max="1286" width="12.7109375" style="311" bestFit="1" customWidth="1"/>
    <col min="1287" max="1287" width="7" style="311" bestFit="1" customWidth="1"/>
    <col min="1288" max="1288" width="8.5703125" style="311" bestFit="1" customWidth="1"/>
    <col min="1289" max="1289" width="7" style="311" bestFit="1" customWidth="1"/>
    <col min="1290" max="1290" width="5.42578125" style="311" bestFit="1" customWidth="1"/>
    <col min="1291" max="1291" width="6" style="311" bestFit="1" customWidth="1"/>
    <col min="1292" max="1292" width="9.140625" style="311" bestFit="1" customWidth="1"/>
    <col min="1293" max="1293" width="7.5703125" style="311" bestFit="1" customWidth="1"/>
    <col min="1294" max="1295" width="7" style="311" bestFit="1" customWidth="1"/>
    <col min="1296" max="1296" width="5.42578125" style="311" bestFit="1" customWidth="1"/>
    <col min="1297" max="1297" width="6.85546875" style="311" bestFit="1" customWidth="1"/>
    <col min="1298" max="1298" width="8.28515625" style="311" bestFit="1" customWidth="1"/>
    <col min="1299" max="1299" width="8.85546875" style="311" bestFit="1" customWidth="1"/>
    <col min="1300" max="1300" width="8.28515625" style="311" bestFit="1" customWidth="1"/>
    <col min="1301" max="1301" width="9.28515625" style="311" customWidth="1"/>
    <col min="1302" max="1302" width="8.28515625" style="311" bestFit="1" customWidth="1"/>
    <col min="1303" max="1304" width="13.85546875" style="311" bestFit="1" customWidth="1"/>
    <col min="1305" max="1305" width="8.140625" style="311" bestFit="1" customWidth="1"/>
    <col min="1306" max="1306" width="7" style="311" bestFit="1" customWidth="1"/>
    <col min="1307" max="1308" width="13.85546875" style="311" bestFit="1" customWidth="1"/>
    <col min="1309" max="1309" width="8.140625" style="311" bestFit="1" customWidth="1"/>
    <col min="1310" max="1310" width="7" style="311" bestFit="1" customWidth="1"/>
    <col min="1311" max="1312" width="13.85546875" style="311" bestFit="1" customWidth="1"/>
    <col min="1313" max="1313" width="8.140625" style="311" bestFit="1" customWidth="1"/>
    <col min="1314" max="1314" width="7" style="311" bestFit="1" customWidth="1"/>
    <col min="1315" max="1316" width="13.85546875" style="311" bestFit="1" customWidth="1"/>
    <col min="1317" max="1317" width="12.7109375" style="311" bestFit="1" customWidth="1"/>
    <col min="1318" max="1318" width="9.28515625" style="311" bestFit="1" customWidth="1"/>
    <col min="1319" max="1319" width="20.5703125" style="311" bestFit="1" customWidth="1"/>
    <col min="1320" max="1322" width="13.85546875" style="311" bestFit="1" customWidth="1"/>
    <col min="1323" max="1323" width="12.7109375" style="311" bestFit="1" customWidth="1"/>
    <col min="1324" max="1325" width="13.85546875" style="311" bestFit="1" customWidth="1"/>
    <col min="1326" max="1327" width="7" style="311" bestFit="1" customWidth="1"/>
    <col min="1328" max="1328" width="9.140625" style="311"/>
    <col min="1329" max="1329" width="14.5703125" style="311" bestFit="1" customWidth="1"/>
    <col min="1330" max="1330" width="13.42578125" style="311" bestFit="1" customWidth="1"/>
    <col min="1331" max="1334" width="6.85546875" style="311" bestFit="1" customWidth="1"/>
    <col min="1335" max="1336" width="4.7109375" style="311" bestFit="1" customWidth="1"/>
    <col min="1337" max="1337" width="8.28515625" style="311" bestFit="1" customWidth="1"/>
    <col min="1338" max="1340" width="8.7109375" style="311" bestFit="1" customWidth="1"/>
    <col min="1341" max="1343" width="9.85546875" style="311" bestFit="1" customWidth="1"/>
    <col min="1344" max="1346" width="8.5703125" style="311" bestFit="1" customWidth="1"/>
    <col min="1347" max="1349" width="9.7109375" style="311" bestFit="1" customWidth="1"/>
    <col min="1350" max="1350" width="8.28515625" style="311" bestFit="1" customWidth="1"/>
    <col min="1351" max="1353" width="8.7109375" style="311" bestFit="1" customWidth="1"/>
    <col min="1354" max="1354" width="5.85546875" style="311" bestFit="1" customWidth="1"/>
    <col min="1355" max="1362" width="6.28515625" style="311" bestFit="1" customWidth="1"/>
    <col min="1363" max="1363" width="7" style="311" bestFit="1" customWidth="1"/>
    <col min="1364" max="1364" width="6.5703125" style="311" bestFit="1" customWidth="1"/>
    <col min="1365" max="1372" width="7" style="311" bestFit="1" customWidth="1"/>
    <col min="1373" max="1373" width="7.42578125" style="311" bestFit="1" customWidth="1"/>
    <col min="1374" max="1374" width="7" style="311" bestFit="1" customWidth="1"/>
    <col min="1375" max="1383" width="7.42578125" style="311" bestFit="1" customWidth="1"/>
    <col min="1384" max="1385" width="9.140625" style="311"/>
    <col min="1386" max="1386" width="10.5703125" style="311" bestFit="1" customWidth="1"/>
    <col min="1387" max="1387" width="9.140625" style="311"/>
    <col min="1388" max="1388" width="12.42578125" style="311" customWidth="1"/>
    <col min="1389" max="1536" width="9.140625" style="311"/>
    <col min="1537" max="1537" width="8.5703125" style="311" bestFit="1" customWidth="1"/>
    <col min="1538" max="1538" width="20.140625" style="311" bestFit="1" customWidth="1"/>
    <col min="1539" max="1539" width="7.140625" style="311" customWidth="1"/>
    <col min="1540" max="1540" width="4.5703125" style="311" bestFit="1" customWidth="1"/>
    <col min="1541" max="1541" width="13.85546875" style="311" bestFit="1" customWidth="1"/>
    <col min="1542" max="1542" width="12.7109375" style="311" bestFit="1" customWidth="1"/>
    <col min="1543" max="1543" width="7" style="311" bestFit="1" customWidth="1"/>
    <col min="1544" max="1544" width="8.5703125" style="311" bestFit="1" customWidth="1"/>
    <col min="1545" max="1545" width="7" style="311" bestFit="1" customWidth="1"/>
    <col min="1546" max="1546" width="5.42578125" style="311" bestFit="1" customWidth="1"/>
    <col min="1547" max="1547" width="6" style="311" bestFit="1" customWidth="1"/>
    <col min="1548" max="1548" width="9.140625" style="311" bestFit="1" customWidth="1"/>
    <col min="1549" max="1549" width="7.5703125" style="311" bestFit="1" customWidth="1"/>
    <col min="1550" max="1551" width="7" style="311" bestFit="1" customWidth="1"/>
    <col min="1552" max="1552" width="5.42578125" style="311" bestFit="1" customWidth="1"/>
    <col min="1553" max="1553" width="6.85546875" style="311" bestFit="1" customWidth="1"/>
    <col min="1554" max="1554" width="8.28515625" style="311" bestFit="1" customWidth="1"/>
    <col min="1555" max="1555" width="8.85546875" style="311" bestFit="1" customWidth="1"/>
    <col min="1556" max="1556" width="8.28515625" style="311" bestFit="1" customWidth="1"/>
    <col min="1557" max="1557" width="9.28515625" style="311" customWidth="1"/>
    <col min="1558" max="1558" width="8.28515625" style="311" bestFit="1" customWidth="1"/>
    <col min="1559" max="1560" width="13.85546875" style="311" bestFit="1" customWidth="1"/>
    <col min="1561" max="1561" width="8.140625" style="311" bestFit="1" customWidth="1"/>
    <col min="1562" max="1562" width="7" style="311" bestFit="1" customWidth="1"/>
    <col min="1563" max="1564" width="13.85546875" style="311" bestFit="1" customWidth="1"/>
    <col min="1565" max="1565" width="8.140625" style="311" bestFit="1" customWidth="1"/>
    <col min="1566" max="1566" width="7" style="311" bestFit="1" customWidth="1"/>
    <col min="1567" max="1568" width="13.85546875" style="311" bestFit="1" customWidth="1"/>
    <col min="1569" max="1569" width="8.140625" style="311" bestFit="1" customWidth="1"/>
    <col min="1570" max="1570" width="7" style="311" bestFit="1" customWidth="1"/>
    <col min="1571" max="1572" width="13.85546875" style="311" bestFit="1" customWidth="1"/>
    <col min="1573" max="1573" width="12.7109375" style="311" bestFit="1" customWidth="1"/>
    <col min="1574" max="1574" width="9.28515625" style="311" bestFit="1" customWidth="1"/>
    <col min="1575" max="1575" width="20.5703125" style="311" bestFit="1" customWidth="1"/>
    <col min="1576" max="1578" width="13.85546875" style="311" bestFit="1" customWidth="1"/>
    <col min="1579" max="1579" width="12.7109375" style="311" bestFit="1" customWidth="1"/>
    <col min="1580" max="1581" width="13.85546875" style="311" bestFit="1" customWidth="1"/>
    <col min="1582" max="1583" width="7" style="311" bestFit="1" customWidth="1"/>
    <col min="1584" max="1584" width="9.140625" style="311"/>
    <col min="1585" max="1585" width="14.5703125" style="311" bestFit="1" customWidth="1"/>
    <col min="1586" max="1586" width="13.42578125" style="311" bestFit="1" customWidth="1"/>
    <col min="1587" max="1590" width="6.85546875" style="311" bestFit="1" customWidth="1"/>
    <col min="1591" max="1592" width="4.7109375" style="311" bestFit="1" customWidth="1"/>
    <col min="1593" max="1593" width="8.28515625" style="311" bestFit="1" customWidth="1"/>
    <col min="1594" max="1596" width="8.7109375" style="311" bestFit="1" customWidth="1"/>
    <col min="1597" max="1599" width="9.85546875" style="311" bestFit="1" customWidth="1"/>
    <col min="1600" max="1602" width="8.5703125" style="311" bestFit="1" customWidth="1"/>
    <col min="1603" max="1605" width="9.7109375" style="311" bestFit="1" customWidth="1"/>
    <col min="1606" max="1606" width="8.28515625" style="311" bestFit="1" customWidth="1"/>
    <col min="1607" max="1609" width="8.7109375" style="311" bestFit="1" customWidth="1"/>
    <col min="1610" max="1610" width="5.85546875" style="311" bestFit="1" customWidth="1"/>
    <col min="1611" max="1618" width="6.28515625" style="311" bestFit="1" customWidth="1"/>
    <col min="1619" max="1619" width="7" style="311" bestFit="1" customWidth="1"/>
    <col min="1620" max="1620" width="6.5703125" style="311" bestFit="1" customWidth="1"/>
    <col min="1621" max="1628" width="7" style="311" bestFit="1" customWidth="1"/>
    <col min="1629" max="1629" width="7.42578125" style="311" bestFit="1" customWidth="1"/>
    <col min="1630" max="1630" width="7" style="311" bestFit="1" customWidth="1"/>
    <col min="1631" max="1639" width="7.42578125" style="311" bestFit="1" customWidth="1"/>
    <col min="1640" max="1641" width="9.140625" style="311"/>
    <col min="1642" max="1642" width="10.5703125" style="311" bestFit="1" customWidth="1"/>
    <col min="1643" max="1643" width="9.140625" style="311"/>
    <col min="1644" max="1644" width="12.42578125" style="311" customWidth="1"/>
    <col min="1645" max="1792" width="9.140625" style="311"/>
    <col min="1793" max="1793" width="8.5703125" style="311" bestFit="1" customWidth="1"/>
    <col min="1794" max="1794" width="20.140625" style="311" bestFit="1" customWidth="1"/>
    <col min="1795" max="1795" width="7.140625" style="311" customWidth="1"/>
    <col min="1796" max="1796" width="4.5703125" style="311" bestFit="1" customWidth="1"/>
    <col min="1797" max="1797" width="13.85546875" style="311" bestFit="1" customWidth="1"/>
    <col min="1798" max="1798" width="12.7109375" style="311" bestFit="1" customWidth="1"/>
    <col min="1799" max="1799" width="7" style="311" bestFit="1" customWidth="1"/>
    <col min="1800" max="1800" width="8.5703125" style="311" bestFit="1" customWidth="1"/>
    <col min="1801" max="1801" width="7" style="311" bestFit="1" customWidth="1"/>
    <col min="1802" max="1802" width="5.42578125" style="311" bestFit="1" customWidth="1"/>
    <col min="1803" max="1803" width="6" style="311" bestFit="1" customWidth="1"/>
    <col min="1804" max="1804" width="9.140625" style="311" bestFit="1" customWidth="1"/>
    <col min="1805" max="1805" width="7.5703125" style="311" bestFit="1" customWidth="1"/>
    <col min="1806" max="1807" width="7" style="311" bestFit="1" customWidth="1"/>
    <col min="1808" max="1808" width="5.42578125" style="311" bestFit="1" customWidth="1"/>
    <col min="1809" max="1809" width="6.85546875" style="311" bestFit="1" customWidth="1"/>
    <col min="1810" max="1810" width="8.28515625" style="311" bestFit="1" customWidth="1"/>
    <col min="1811" max="1811" width="8.85546875" style="311" bestFit="1" customWidth="1"/>
    <col min="1812" max="1812" width="8.28515625" style="311" bestFit="1" customWidth="1"/>
    <col min="1813" max="1813" width="9.28515625" style="311" customWidth="1"/>
    <col min="1814" max="1814" width="8.28515625" style="311" bestFit="1" customWidth="1"/>
    <col min="1815" max="1816" width="13.85546875" style="311" bestFit="1" customWidth="1"/>
    <col min="1817" max="1817" width="8.140625" style="311" bestFit="1" customWidth="1"/>
    <col min="1818" max="1818" width="7" style="311" bestFit="1" customWidth="1"/>
    <col min="1819" max="1820" width="13.85546875" style="311" bestFit="1" customWidth="1"/>
    <col min="1821" max="1821" width="8.140625" style="311" bestFit="1" customWidth="1"/>
    <col min="1822" max="1822" width="7" style="311" bestFit="1" customWidth="1"/>
    <col min="1823" max="1824" width="13.85546875" style="311" bestFit="1" customWidth="1"/>
    <col min="1825" max="1825" width="8.140625" style="311" bestFit="1" customWidth="1"/>
    <col min="1826" max="1826" width="7" style="311" bestFit="1" customWidth="1"/>
    <col min="1827" max="1828" width="13.85546875" style="311" bestFit="1" customWidth="1"/>
    <col min="1829" max="1829" width="12.7109375" style="311" bestFit="1" customWidth="1"/>
    <col min="1830" max="1830" width="9.28515625" style="311" bestFit="1" customWidth="1"/>
    <col min="1831" max="1831" width="20.5703125" style="311" bestFit="1" customWidth="1"/>
    <col min="1832" max="1834" width="13.85546875" style="311" bestFit="1" customWidth="1"/>
    <col min="1835" max="1835" width="12.7109375" style="311" bestFit="1" customWidth="1"/>
    <col min="1836" max="1837" width="13.85546875" style="311" bestFit="1" customWidth="1"/>
    <col min="1838" max="1839" width="7" style="311" bestFit="1" customWidth="1"/>
    <col min="1840" max="1840" width="9.140625" style="311"/>
    <col min="1841" max="1841" width="14.5703125" style="311" bestFit="1" customWidth="1"/>
    <col min="1842" max="1842" width="13.42578125" style="311" bestFit="1" customWidth="1"/>
    <col min="1843" max="1846" width="6.85546875" style="311" bestFit="1" customWidth="1"/>
    <col min="1847" max="1848" width="4.7109375" style="311" bestFit="1" customWidth="1"/>
    <col min="1849" max="1849" width="8.28515625" style="311" bestFit="1" customWidth="1"/>
    <col min="1850" max="1852" width="8.7109375" style="311" bestFit="1" customWidth="1"/>
    <col min="1853" max="1855" width="9.85546875" style="311" bestFit="1" customWidth="1"/>
    <col min="1856" max="1858" width="8.5703125" style="311" bestFit="1" customWidth="1"/>
    <col min="1859" max="1861" width="9.7109375" style="311" bestFit="1" customWidth="1"/>
    <col min="1862" max="1862" width="8.28515625" style="311" bestFit="1" customWidth="1"/>
    <col min="1863" max="1865" width="8.7109375" style="311" bestFit="1" customWidth="1"/>
    <col min="1866" max="1866" width="5.85546875" style="311" bestFit="1" customWidth="1"/>
    <col min="1867" max="1874" width="6.28515625" style="311" bestFit="1" customWidth="1"/>
    <col min="1875" max="1875" width="7" style="311" bestFit="1" customWidth="1"/>
    <col min="1876" max="1876" width="6.5703125" style="311" bestFit="1" customWidth="1"/>
    <col min="1877" max="1884" width="7" style="311" bestFit="1" customWidth="1"/>
    <col min="1885" max="1885" width="7.42578125" style="311" bestFit="1" customWidth="1"/>
    <col min="1886" max="1886" width="7" style="311" bestFit="1" customWidth="1"/>
    <col min="1887" max="1895" width="7.42578125" style="311" bestFit="1" customWidth="1"/>
    <col min="1896" max="1897" width="9.140625" style="311"/>
    <col min="1898" max="1898" width="10.5703125" style="311" bestFit="1" customWidth="1"/>
    <col min="1899" max="1899" width="9.140625" style="311"/>
    <col min="1900" max="1900" width="12.42578125" style="311" customWidth="1"/>
    <col min="1901" max="2048" width="9.140625" style="311"/>
    <col min="2049" max="2049" width="8.5703125" style="311" bestFit="1" customWidth="1"/>
    <col min="2050" max="2050" width="20.140625" style="311" bestFit="1" customWidth="1"/>
    <col min="2051" max="2051" width="7.140625" style="311" customWidth="1"/>
    <col min="2052" max="2052" width="4.5703125" style="311" bestFit="1" customWidth="1"/>
    <col min="2053" max="2053" width="13.85546875" style="311" bestFit="1" customWidth="1"/>
    <col min="2054" max="2054" width="12.7109375" style="311" bestFit="1" customWidth="1"/>
    <col min="2055" max="2055" width="7" style="311" bestFit="1" customWidth="1"/>
    <col min="2056" max="2056" width="8.5703125" style="311" bestFit="1" customWidth="1"/>
    <col min="2057" max="2057" width="7" style="311" bestFit="1" customWidth="1"/>
    <col min="2058" max="2058" width="5.42578125" style="311" bestFit="1" customWidth="1"/>
    <col min="2059" max="2059" width="6" style="311" bestFit="1" customWidth="1"/>
    <col min="2060" max="2060" width="9.140625" style="311" bestFit="1" customWidth="1"/>
    <col min="2061" max="2061" width="7.5703125" style="311" bestFit="1" customWidth="1"/>
    <col min="2062" max="2063" width="7" style="311" bestFit="1" customWidth="1"/>
    <col min="2064" max="2064" width="5.42578125" style="311" bestFit="1" customWidth="1"/>
    <col min="2065" max="2065" width="6.85546875" style="311" bestFit="1" customWidth="1"/>
    <col min="2066" max="2066" width="8.28515625" style="311" bestFit="1" customWidth="1"/>
    <col min="2067" max="2067" width="8.85546875" style="311" bestFit="1" customWidth="1"/>
    <col min="2068" max="2068" width="8.28515625" style="311" bestFit="1" customWidth="1"/>
    <col min="2069" max="2069" width="9.28515625" style="311" customWidth="1"/>
    <col min="2070" max="2070" width="8.28515625" style="311" bestFit="1" customWidth="1"/>
    <col min="2071" max="2072" width="13.85546875" style="311" bestFit="1" customWidth="1"/>
    <col min="2073" max="2073" width="8.140625" style="311" bestFit="1" customWidth="1"/>
    <col min="2074" max="2074" width="7" style="311" bestFit="1" customWidth="1"/>
    <col min="2075" max="2076" width="13.85546875" style="311" bestFit="1" customWidth="1"/>
    <col min="2077" max="2077" width="8.140625" style="311" bestFit="1" customWidth="1"/>
    <col min="2078" max="2078" width="7" style="311" bestFit="1" customWidth="1"/>
    <col min="2079" max="2080" width="13.85546875" style="311" bestFit="1" customWidth="1"/>
    <col min="2081" max="2081" width="8.140625" style="311" bestFit="1" customWidth="1"/>
    <col min="2082" max="2082" width="7" style="311" bestFit="1" customWidth="1"/>
    <col min="2083" max="2084" width="13.85546875" style="311" bestFit="1" customWidth="1"/>
    <col min="2085" max="2085" width="12.7109375" style="311" bestFit="1" customWidth="1"/>
    <col min="2086" max="2086" width="9.28515625" style="311" bestFit="1" customWidth="1"/>
    <col min="2087" max="2087" width="20.5703125" style="311" bestFit="1" customWidth="1"/>
    <col min="2088" max="2090" width="13.85546875" style="311" bestFit="1" customWidth="1"/>
    <col min="2091" max="2091" width="12.7109375" style="311" bestFit="1" customWidth="1"/>
    <col min="2092" max="2093" width="13.85546875" style="311" bestFit="1" customWidth="1"/>
    <col min="2094" max="2095" width="7" style="311" bestFit="1" customWidth="1"/>
    <col min="2096" max="2096" width="9.140625" style="311"/>
    <col min="2097" max="2097" width="14.5703125" style="311" bestFit="1" customWidth="1"/>
    <col min="2098" max="2098" width="13.42578125" style="311" bestFit="1" customWidth="1"/>
    <col min="2099" max="2102" width="6.85546875" style="311" bestFit="1" customWidth="1"/>
    <col min="2103" max="2104" width="4.7109375" style="311" bestFit="1" customWidth="1"/>
    <col min="2105" max="2105" width="8.28515625" style="311" bestFit="1" customWidth="1"/>
    <col min="2106" max="2108" width="8.7109375" style="311" bestFit="1" customWidth="1"/>
    <col min="2109" max="2111" width="9.85546875" style="311" bestFit="1" customWidth="1"/>
    <col min="2112" max="2114" width="8.5703125" style="311" bestFit="1" customWidth="1"/>
    <col min="2115" max="2117" width="9.7109375" style="311" bestFit="1" customWidth="1"/>
    <col min="2118" max="2118" width="8.28515625" style="311" bestFit="1" customWidth="1"/>
    <col min="2119" max="2121" width="8.7109375" style="311" bestFit="1" customWidth="1"/>
    <col min="2122" max="2122" width="5.85546875" style="311" bestFit="1" customWidth="1"/>
    <col min="2123" max="2130" width="6.28515625" style="311" bestFit="1" customWidth="1"/>
    <col min="2131" max="2131" width="7" style="311" bestFit="1" customWidth="1"/>
    <col min="2132" max="2132" width="6.5703125" style="311" bestFit="1" customWidth="1"/>
    <col min="2133" max="2140" width="7" style="311" bestFit="1" customWidth="1"/>
    <col min="2141" max="2141" width="7.42578125" style="311" bestFit="1" customWidth="1"/>
    <col min="2142" max="2142" width="7" style="311" bestFit="1" customWidth="1"/>
    <col min="2143" max="2151" width="7.42578125" style="311" bestFit="1" customWidth="1"/>
    <col min="2152" max="2153" width="9.140625" style="311"/>
    <col min="2154" max="2154" width="10.5703125" style="311" bestFit="1" customWidth="1"/>
    <col min="2155" max="2155" width="9.140625" style="311"/>
    <col min="2156" max="2156" width="12.42578125" style="311" customWidth="1"/>
    <col min="2157" max="2304" width="9.140625" style="311"/>
    <col min="2305" max="2305" width="8.5703125" style="311" bestFit="1" customWidth="1"/>
    <col min="2306" max="2306" width="20.140625" style="311" bestFit="1" customWidth="1"/>
    <col min="2307" max="2307" width="7.140625" style="311" customWidth="1"/>
    <col min="2308" max="2308" width="4.5703125" style="311" bestFit="1" customWidth="1"/>
    <col min="2309" max="2309" width="13.85546875" style="311" bestFit="1" customWidth="1"/>
    <col min="2310" max="2310" width="12.7109375" style="311" bestFit="1" customWidth="1"/>
    <col min="2311" max="2311" width="7" style="311" bestFit="1" customWidth="1"/>
    <col min="2312" max="2312" width="8.5703125" style="311" bestFit="1" customWidth="1"/>
    <col min="2313" max="2313" width="7" style="311" bestFit="1" customWidth="1"/>
    <col min="2314" max="2314" width="5.42578125" style="311" bestFit="1" customWidth="1"/>
    <col min="2315" max="2315" width="6" style="311" bestFit="1" customWidth="1"/>
    <col min="2316" max="2316" width="9.140625" style="311" bestFit="1" customWidth="1"/>
    <col min="2317" max="2317" width="7.5703125" style="311" bestFit="1" customWidth="1"/>
    <col min="2318" max="2319" width="7" style="311" bestFit="1" customWidth="1"/>
    <col min="2320" max="2320" width="5.42578125" style="311" bestFit="1" customWidth="1"/>
    <col min="2321" max="2321" width="6.85546875" style="311" bestFit="1" customWidth="1"/>
    <col min="2322" max="2322" width="8.28515625" style="311" bestFit="1" customWidth="1"/>
    <col min="2323" max="2323" width="8.85546875" style="311" bestFit="1" customWidth="1"/>
    <col min="2324" max="2324" width="8.28515625" style="311" bestFit="1" customWidth="1"/>
    <col min="2325" max="2325" width="9.28515625" style="311" customWidth="1"/>
    <col min="2326" max="2326" width="8.28515625" style="311" bestFit="1" customWidth="1"/>
    <col min="2327" max="2328" width="13.85546875" style="311" bestFit="1" customWidth="1"/>
    <col min="2329" max="2329" width="8.140625" style="311" bestFit="1" customWidth="1"/>
    <col min="2330" max="2330" width="7" style="311" bestFit="1" customWidth="1"/>
    <col min="2331" max="2332" width="13.85546875" style="311" bestFit="1" customWidth="1"/>
    <col min="2333" max="2333" width="8.140625" style="311" bestFit="1" customWidth="1"/>
    <col min="2334" max="2334" width="7" style="311" bestFit="1" customWidth="1"/>
    <col min="2335" max="2336" width="13.85546875" style="311" bestFit="1" customWidth="1"/>
    <col min="2337" max="2337" width="8.140625" style="311" bestFit="1" customWidth="1"/>
    <col min="2338" max="2338" width="7" style="311" bestFit="1" customWidth="1"/>
    <col min="2339" max="2340" width="13.85546875" style="311" bestFit="1" customWidth="1"/>
    <col min="2341" max="2341" width="12.7109375" style="311" bestFit="1" customWidth="1"/>
    <col min="2342" max="2342" width="9.28515625" style="311" bestFit="1" customWidth="1"/>
    <col min="2343" max="2343" width="20.5703125" style="311" bestFit="1" customWidth="1"/>
    <col min="2344" max="2346" width="13.85546875" style="311" bestFit="1" customWidth="1"/>
    <col min="2347" max="2347" width="12.7109375" style="311" bestFit="1" customWidth="1"/>
    <col min="2348" max="2349" width="13.85546875" style="311" bestFit="1" customWidth="1"/>
    <col min="2350" max="2351" width="7" style="311" bestFit="1" customWidth="1"/>
    <col min="2352" max="2352" width="9.140625" style="311"/>
    <col min="2353" max="2353" width="14.5703125" style="311" bestFit="1" customWidth="1"/>
    <col min="2354" max="2354" width="13.42578125" style="311" bestFit="1" customWidth="1"/>
    <col min="2355" max="2358" width="6.85546875" style="311" bestFit="1" customWidth="1"/>
    <col min="2359" max="2360" width="4.7109375" style="311" bestFit="1" customWidth="1"/>
    <col min="2361" max="2361" width="8.28515625" style="311" bestFit="1" customWidth="1"/>
    <col min="2362" max="2364" width="8.7109375" style="311" bestFit="1" customWidth="1"/>
    <col min="2365" max="2367" width="9.85546875" style="311" bestFit="1" customWidth="1"/>
    <col min="2368" max="2370" width="8.5703125" style="311" bestFit="1" customWidth="1"/>
    <col min="2371" max="2373" width="9.7109375" style="311" bestFit="1" customWidth="1"/>
    <col min="2374" max="2374" width="8.28515625" style="311" bestFit="1" customWidth="1"/>
    <col min="2375" max="2377" width="8.7109375" style="311" bestFit="1" customWidth="1"/>
    <col min="2378" max="2378" width="5.85546875" style="311" bestFit="1" customWidth="1"/>
    <col min="2379" max="2386" width="6.28515625" style="311" bestFit="1" customWidth="1"/>
    <col min="2387" max="2387" width="7" style="311" bestFit="1" customWidth="1"/>
    <col min="2388" max="2388" width="6.5703125" style="311" bestFit="1" customWidth="1"/>
    <col min="2389" max="2396" width="7" style="311" bestFit="1" customWidth="1"/>
    <col min="2397" max="2397" width="7.42578125" style="311" bestFit="1" customWidth="1"/>
    <col min="2398" max="2398" width="7" style="311" bestFit="1" customWidth="1"/>
    <col min="2399" max="2407" width="7.42578125" style="311" bestFit="1" customWidth="1"/>
    <col min="2408" max="2409" width="9.140625" style="311"/>
    <col min="2410" max="2410" width="10.5703125" style="311" bestFit="1" customWidth="1"/>
    <col min="2411" max="2411" width="9.140625" style="311"/>
    <col min="2412" max="2412" width="12.42578125" style="311" customWidth="1"/>
    <col min="2413" max="2560" width="9.140625" style="311"/>
    <col min="2561" max="2561" width="8.5703125" style="311" bestFit="1" customWidth="1"/>
    <col min="2562" max="2562" width="20.140625" style="311" bestFit="1" customWidth="1"/>
    <col min="2563" max="2563" width="7.140625" style="311" customWidth="1"/>
    <col min="2564" max="2564" width="4.5703125" style="311" bestFit="1" customWidth="1"/>
    <col min="2565" max="2565" width="13.85546875" style="311" bestFit="1" customWidth="1"/>
    <col min="2566" max="2566" width="12.7109375" style="311" bestFit="1" customWidth="1"/>
    <col min="2567" max="2567" width="7" style="311" bestFit="1" customWidth="1"/>
    <col min="2568" max="2568" width="8.5703125" style="311" bestFit="1" customWidth="1"/>
    <col min="2569" max="2569" width="7" style="311" bestFit="1" customWidth="1"/>
    <col min="2570" max="2570" width="5.42578125" style="311" bestFit="1" customWidth="1"/>
    <col min="2571" max="2571" width="6" style="311" bestFit="1" customWidth="1"/>
    <col min="2572" max="2572" width="9.140625" style="311" bestFit="1" customWidth="1"/>
    <col min="2573" max="2573" width="7.5703125" style="311" bestFit="1" customWidth="1"/>
    <col min="2574" max="2575" width="7" style="311" bestFit="1" customWidth="1"/>
    <col min="2576" max="2576" width="5.42578125" style="311" bestFit="1" customWidth="1"/>
    <col min="2577" max="2577" width="6.85546875" style="311" bestFit="1" customWidth="1"/>
    <col min="2578" max="2578" width="8.28515625" style="311" bestFit="1" customWidth="1"/>
    <col min="2579" max="2579" width="8.85546875" style="311" bestFit="1" customWidth="1"/>
    <col min="2580" max="2580" width="8.28515625" style="311" bestFit="1" customWidth="1"/>
    <col min="2581" max="2581" width="9.28515625" style="311" customWidth="1"/>
    <col min="2582" max="2582" width="8.28515625" style="311" bestFit="1" customWidth="1"/>
    <col min="2583" max="2584" width="13.85546875" style="311" bestFit="1" customWidth="1"/>
    <col min="2585" max="2585" width="8.140625" style="311" bestFit="1" customWidth="1"/>
    <col min="2586" max="2586" width="7" style="311" bestFit="1" customWidth="1"/>
    <col min="2587" max="2588" width="13.85546875" style="311" bestFit="1" customWidth="1"/>
    <col min="2589" max="2589" width="8.140625" style="311" bestFit="1" customWidth="1"/>
    <col min="2590" max="2590" width="7" style="311" bestFit="1" customWidth="1"/>
    <col min="2591" max="2592" width="13.85546875" style="311" bestFit="1" customWidth="1"/>
    <col min="2593" max="2593" width="8.140625" style="311" bestFit="1" customWidth="1"/>
    <col min="2594" max="2594" width="7" style="311" bestFit="1" customWidth="1"/>
    <col min="2595" max="2596" width="13.85546875" style="311" bestFit="1" customWidth="1"/>
    <col min="2597" max="2597" width="12.7109375" style="311" bestFit="1" customWidth="1"/>
    <col min="2598" max="2598" width="9.28515625" style="311" bestFit="1" customWidth="1"/>
    <col min="2599" max="2599" width="20.5703125" style="311" bestFit="1" customWidth="1"/>
    <col min="2600" max="2602" width="13.85546875" style="311" bestFit="1" customWidth="1"/>
    <col min="2603" max="2603" width="12.7109375" style="311" bestFit="1" customWidth="1"/>
    <col min="2604" max="2605" width="13.85546875" style="311" bestFit="1" customWidth="1"/>
    <col min="2606" max="2607" width="7" style="311" bestFit="1" customWidth="1"/>
    <col min="2608" max="2608" width="9.140625" style="311"/>
    <col min="2609" max="2609" width="14.5703125" style="311" bestFit="1" customWidth="1"/>
    <col min="2610" max="2610" width="13.42578125" style="311" bestFit="1" customWidth="1"/>
    <col min="2611" max="2614" width="6.85546875" style="311" bestFit="1" customWidth="1"/>
    <col min="2615" max="2616" width="4.7109375" style="311" bestFit="1" customWidth="1"/>
    <col min="2617" max="2617" width="8.28515625" style="311" bestFit="1" customWidth="1"/>
    <col min="2618" max="2620" width="8.7109375" style="311" bestFit="1" customWidth="1"/>
    <col min="2621" max="2623" width="9.85546875" style="311" bestFit="1" customWidth="1"/>
    <col min="2624" max="2626" width="8.5703125" style="311" bestFit="1" customWidth="1"/>
    <col min="2627" max="2629" width="9.7109375" style="311" bestFit="1" customWidth="1"/>
    <col min="2630" max="2630" width="8.28515625" style="311" bestFit="1" customWidth="1"/>
    <col min="2631" max="2633" width="8.7109375" style="311" bestFit="1" customWidth="1"/>
    <col min="2634" max="2634" width="5.85546875" style="311" bestFit="1" customWidth="1"/>
    <col min="2635" max="2642" width="6.28515625" style="311" bestFit="1" customWidth="1"/>
    <col min="2643" max="2643" width="7" style="311" bestFit="1" customWidth="1"/>
    <col min="2644" max="2644" width="6.5703125" style="311" bestFit="1" customWidth="1"/>
    <col min="2645" max="2652" width="7" style="311" bestFit="1" customWidth="1"/>
    <col min="2653" max="2653" width="7.42578125" style="311" bestFit="1" customWidth="1"/>
    <col min="2654" max="2654" width="7" style="311" bestFit="1" customWidth="1"/>
    <col min="2655" max="2663" width="7.42578125" style="311" bestFit="1" customWidth="1"/>
    <col min="2664" max="2665" width="9.140625" style="311"/>
    <col min="2666" max="2666" width="10.5703125" style="311" bestFit="1" customWidth="1"/>
    <col min="2667" max="2667" width="9.140625" style="311"/>
    <col min="2668" max="2668" width="12.42578125" style="311" customWidth="1"/>
    <col min="2669" max="2816" width="9.140625" style="311"/>
    <col min="2817" max="2817" width="8.5703125" style="311" bestFit="1" customWidth="1"/>
    <col min="2818" max="2818" width="20.140625" style="311" bestFit="1" customWidth="1"/>
    <col min="2819" max="2819" width="7.140625" style="311" customWidth="1"/>
    <col min="2820" max="2820" width="4.5703125" style="311" bestFit="1" customWidth="1"/>
    <col min="2821" max="2821" width="13.85546875" style="311" bestFit="1" customWidth="1"/>
    <col min="2822" max="2822" width="12.7109375" style="311" bestFit="1" customWidth="1"/>
    <col min="2823" max="2823" width="7" style="311" bestFit="1" customWidth="1"/>
    <col min="2824" max="2824" width="8.5703125" style="311" bestFit="1" customWidth="1"/>
    <col min="2825" max="2825" width="7" style="311" bestFit="1" customWidth="1"/>
    <col min="2826" max="2826" width="5.42578125" style="311" bestFit="1" customWidth="1"/>
    <col min="2827" max="2827" width="6" style="311" bestFit="1" customWidth="1"/>
    <col min="2828" max="2828" width="9.140625" style="311" bestFit="1" customWidth="1"/>
    <col min="2829" max="2829" width="7.5703125" style="311" bestFit="1" customWidth="1"/>
    <col min="2830" max="2831" width="7" style="311" bestFit="1" customWidth="1"/>
    <col min="2832" max="2832" width="5.42578125" style="311" bestFit="1" customWidth="1"/>
    <col min="2833" max="2833" width="6.85546875" style="311" bestFit="1" customWidth="1"/>
    <col min="2834" max="2834" width="8.28515625" style="311" bestFit="1" customWidth="1"/>
    <col min="2835" max="2835" width="8.85546875" style="311" bestFit="1" customWidth="1"/>
    <col min="2836" max="2836" width="8.28515625" style="311" bestFit="1" customWidth="1"/>
    <col min="2837" max="2837" width="9.28515625" style="311" customWidth="1"/>
    <col min="2838" max="2838" width="8.28515625" style="311" bestFit="1" customWidth="1"/>
    <col min="2839" max="2840" width="13.85546875" style="311" bestFit="1" customWidth="1"/>
    <col min="2841" max="2841" width="8.140625" style="311" bestFit="1" customWidth="1"/>
    <col min="2842" max="2842" width="7" style="311" bestFit="1" customWidth="1"/>
    <col min="2843" max="2844" width="13.85546875" style="311" bestFit="1" customWidth="1"/>
    <col min="2845" max="2845" width="8.140625" style="311" bestFit="1" customWidth="1"/>
    <col min="2846" max="2846" width="7" style="311" bestFit="1" customWidth="1"/>
    <col min="2847" max="2848" width="13.85546875" style="311" bestFit="1" customWidth="1"/>
    <col min="2849" max="2849" width="8.140625" style="311" bestFit="1" customWidth="1"/>
    <col min="2850" max="2850" width="7" style="311" bestFit="1" customWidth="1"/>
    <col min="2851" max="2852" width="13.85546875" style="311" bestFit="1" customWidth="1"/>
    <col min="2853" max="2853" width="12.7109375" style="311" bestFit="1" customWidth="1"/>
    <col min="2854" max="2854" width="9.28515625" style="311" bestFit="1" customWidth="1"/>
    <col min="2855" max="2855" width="20.5703125" style="311" bestFit="1" customWidth="1"/>
    <col min="2856" max="2858" width="13.85546875" style="311" bestFit="1" customWidth="1"/>
    <col min="2859" max="2859" width="12.7109375" style="311" bestFit="1" customWidth="1"/>
    <col min="2860" max="2861" width="13.85546875" style="311" bestFit="1" customWidth="1"/>
    <col min="2862" max="2863" width="7" style="311" bestFit="1" customWidth="1"/>
    <col min="2864" max="2864" width="9.140625" style="311"/>
    <col min="2865" max="2865" width="14.5703125" style="311" bestFit="1" customWidth="1"/>
    <col min="2866" max="2866" width="13.42578125" style="311" bestFit="1" customWidth="1"/>
    <col min="2867" max="2870" width="6.85546875" style="311" bestFit="1" customWidth="1"/>
    <col min="2871" max="2872" width="4.7109375" style="311" bestFit="1" customWidth="1"/>
    <col min="2873" max="2873" width="8.28515625" style="311" bestFit="1" customWidth="1"/>
    <col min="2874" max="2876" width="8.7109375" style="311" bestFit="1" customWidth="1"/>
    <col min="2877" max="2879" width="9.85546875" style="311" bestFit="1" customWidth="1"/>
    <col min="2880" max="2882" width="8.5703125" style="311" bestFit="1" customWidth="1"/>
    <col min="2883" max="2885" width="9.7109375" style="311" bestFit="1" customWidth="1"/>
    <col min="2886" max="2886" width="8.28515625" style="311" bestFit="1" customWidth="1"/>
    <col min="2887" max="2889" width="8.7109375" style="311" bestFit="1" customWidth="1"/>
    <col min="2890" max="2890" width="5.85546875" style="311" bestFit="1" customWidth="1"/>
    <col min="2891" max="2898" width="6.28515625" style="311" bestFit="1" customWidth="1"/>
    <col min="2899" max="2899" width="7" style="311" bestFit="1" customWidth="1"/>
    <col min="2900" max="2900" width="6.5703125" style="311" bestFit="1" customWidth="1"/>
    <col min="2901" max="2908" width="7" style="311" bestFit="1" customWidth="1"/>
    <col min="2909" max="2909" width="7.42578125" style="311" bestFit="1" customWidth="1"/>
    <col min="2910" max="2910" width="7" style="311" bestFit="1" customWidth="1"/>
    <col min="2911" max="2919" width="7.42578125" style="311" bestFit="1" customWidth="1"/>
    <col min="2920" max="2921" width="9.140625" style="311"/>
    <col min="2922" max="2922" width="10.5703125" style="311" bestFit="1" customWidth="1"/>
    <col min="2923" max="2923" width="9.140625" style="311"/>
    <col min="2924" max="2924" width="12.42578125" style="311" customWidth="1"/>
    <col min="2925" max="3072" width="9.140625" style="311"/>
    <col min="3073" max="3073" width="8.5703125" style="311" bestFit="1" customWidth="1"/>
    <col min="3074" max="3074" width="20.140625" style="311" bestFit="1" customWidth="1"/>
    <col min="3075" max="3075" width="7.140625" style="311" customWidth="1"/>
    <col min="3076" max="3076" width="4.5703125" style="311" bestFit="1" customWidth="1"/>
    <col min="3077" max="3077" width="13.85546875" style="311" bestFit="1" customWidth="1"/>
    <col min="3078" max="3078" width="12.7109375" style="311" bestFit="1" customWidth="1"/>
    <col min="3079" max="3079" width="7" style="311" bestFit="1" customWidth="1"/>
    <col min="3080" max="3080" width="8.5703125" style="311" bestFit="1" customWidth="1"/>
    <col min="3081" max="3081" width="7" style="311" bestFit="1" customWidth="1"/>
    <col min="3082" max="3082" width="5.42578125" style="311" bestFit="1" customWidth="1"/>
    <col min="3083" max="3083" width="6" style="311" bestFit="1" customWidth="1"/>
    <col min="3084" max="3084" width="9.140625" style="311" bestFit="1" customWidth="1"/>
    <col min="3085" max="3085" width="7.5703125" style="311" bestFit="1" customWidth="1"/>
    <col min="3086" max="3087" width="7" style="311" bestFit="1" customWidth="1"/>
    <col min="3088" max="3088" width="5.42578125" style="311" bestFit="1" customWidth="1"/>
    <col min="3089" max="3089" width="6.85546875" style="311" bestFit="1" customWidth="1"/>
    <col min="3090" max="3090" width="8.28515625" style="311" bestFit="1" customWidth="1"/>
    <col min="3091" max="3091" width="8.85546875" style="311" bestFit="1" customWidth="1"/>
    <col min="3092" max="3092" width="8.28515625" style="311" bestFit="1" customWidth="1"/>
    <col min="3093" max="3093" width="9.28515625" style="311" customWidth="1"/>
    <col min="3094" max="3094" width="8.28515625" style="311" bestFit="1" customWidth="1"/>
    <col min="3095" max="3096" width="13.85546875" style="311" bestFit="1" customWidth="1"/>
    <col min="3097" max="3097" width="8.140625" style="311" bestFit="1" customWidth="1"/>
    <col min="3098" max="3098" width="7" style="311" bestFit="1" customWidth="1"/>
    <col min="3099" max="3100" width="13.85546875" style="311" bestFit="1" customWidth="1"/>
    <col min="3101" max="3101" width="8.140625" style="311" bestFit="1" customWidth="1"/>
    <col min="3102" max="3102" width="7" style="311" bestFit="1" customWidth="1"/>
    <col min="3103" max="3104" width="13.85546875" style="311" bestFit="1" customWidth="1"/>
    <col min="3105" max="3105" width="8.140625" style="311" bestFit="1" customWidth="1"/>
    <col min="3106" max="3106" width="7" style="311" bestFit="1" customWidth="1"/>
    <col min="3107" max="3108" width="13.85546875" style="311" bestFit="1" customWidth="1"/>
    <col min="3109" max="3109" width="12.7109375" style="311" bestFit="1" customWidth="1"/>
    <col min="3110" max="3110" width="9.28515625" style="311" bestFit="1" customWidth="1"/>
    <col min="3111" max="3111" width="20.5703125" style="311" bestFit="1" customWidth="1"/>
    <col min="3112" max="3114" width="13.85546875" style="311" bestFit="1" customWidth="1"/>
    <col min="3115" max="3115" width="12.7109375" style="311" bestFit="1" customWidth="1"/>
    <col min="3116" max="3117" width="13.85546875" style="311" bestFit="1" customWidth="1"/>
    <col min="3118" max="3119" width="7" style="311" bestFit="1" customWidth="1"/>
    <col min="3120" max="3120" width="9.140625" style="311"/>
    <col min="3121" max="3121" width="14.5703125" style="311" bestFit="1" customWidth="1"/>
    <col min="3122" max="3122" width="13.42578125" style="311" bestFit="1" customWidth="1"/>
    <col min="3123" max="3126" width="6.85546875" style="311" bestFit="1" customWidth="1"/>
    <col min="3127" max="3128" width="4.7109375" style="311" bestFit="1" customWidth="1"/>
    <col min="3129" max="3129" width="8.28515625" style="311" bestFit="1" customWidth="1"/>
    <col min="3130" max="3132" width="8.7109375" style="311" bestFit="1" customWidth="1"/>
    <col min="3133" max="3135" width="9.85546875" style="311" bestFit="1" customWidth="1"/>
    <col min="3136" max="3138" width="8.5703125" style="311" bestFit="1" customWidth="1"/>
    <col min="3139" max="3141" width="9.7109375" style="311" bestFit="1" customWidth="1"/>
    <col min="3142" max="3142" width="8.28515625" style="311" bestFit="1" customWidth="1"/>
    <col min="3143" max="3145" width="8.7109375" style="311" bestFit="1" customWidth="1"/>
    <col min="3146" max="3146" width="5.85546875" style="311" bestFit="1" customWidth="1"/>
    <col min="3147" max="3154" width="6.28515625" style="311" bestFit="1" customWidth="1"/>
    <col min="3155" max="3155" width="7" style="311" bestFit="1" customWidth="1"/>
    <col min="3156" max="3156" width="6.5703125" style="311" bestFit="1" customWidth="1"/>
    <col min="3157" max="3164" width="7" style="311" bestFit="1" customWidth="1"/>
    <col min="3165" max="3165" width="7.42578125" style="311" bestFit="1" customWidth="1"/>
    <col min="3166" max="3166" width="7" style="311" bestFit="1" customWidth="1"/>
    <col min="3167" max="3175" width="7.42578125" style="311" bestFit="1" customWidth="1"/>
    <col min="3176" max="3177" width="9.140625" style="311"/>
    <col min="3178" max="3178" width="10.5703125" style="311" bestFit="1" customWidth="1"/>
    <col min="3179" max="3179" width="9.140625" style="311"/>
    <col min="3180" max="3180" width="12.42578125" style="311" customWidth="1"/>
    <col min="3181" max="3328" width="9.140625" style="311"/>
    <col min="3329" max="3329" width="8.5703125" style="311" bestFit="1" customWidth="1"/>
    <col min="3330" max="3330" width="20.140625" style="311" bestFit="1" customWidth="1"/>
    <col min="3331" max="3331" width="7.140625" style="311" customWidth="1"/>
    <col min="3332" max="3332" width="4.5703125" style="311" bestFit="1" customWidth="1"/>
    <col min="3333" max="3333" width="13.85546875" style="311" bestFit="1" customWidth="1"/>
    <col min="3334" max="3334" width="12.7109375" style="311" bestFit="1" customWidth="1"/>
    <col min="3335" max="3335" width="7" style="311" bestFit="1" customWidth="1"/>
    <col min="3336" max="3336" width="8.5703125" style="311" bestFit="1" customWidth="1"/>
    <col min="3337" max="3337" width="7" style="311" bestFit="1" customWidth="1"/>
    <col min="3338" max="3338" width="5.42578125" style="311" bestFit="1" customWidth="1"/>
    <col min="3339" max="3339" width="6" style="311" bestFit="1" customWidth="1"/>
    <col min="3340" max="3340" width="9.140625" style="311" bestFit="1" customWidth="1"/>
    <col min="3341" max="3341" width="7.5703125" style="311" bestFit="1" customWidth="1"/>
    <col min="3342" max="3343" width="7" style="311" bestFit="1" customWidth="1"/>
    <col min="3344" max="3344" width="5.42578125" style="311" bestFit="1" customWidth="1"/>
    <col min="3345" max="3345" width="6.85546875" style="311" bestFit="1" customWidth="1"/>
    <col min="3346" max="3346" width="8.28515625" style="311" bestFit="1" customWidth="1"/>
    <col min="3347" max="3347" width="8.85546875" style="311" bestFit="1" customWidth="1"/>
    <col min="3348" max="3348" width="8.28515625" style="311" bestFit="1" customWidth="1"/>
    <col min="3349" max="3349" width="9.28515625" style="311" customWidth="1"/>
    <col min="3350" max="3350" width="8.28515625" style="311" bestFit="1" customWidth="1"/>
    <col min="3351" max="3352" width="13.85546875" style="311" bestFit="1" customWidth="1"/>
    <col min="3353" max="3353" width="8.140625" style="311" bestFit="1" customWidth="1"/>
    <col min="3354" max="3354" width="7" style="311" bestFit="1" customWidth="1"/>
    <col min="3355" max="3356" width="13.85546875" style="311" bestFit="1" customWidth="1"/>
    <col min="3357" max="3357" width="8.140625" style="311" bestFit="1" customWidth="1"/>
    <col min="3358" max="3358" width="7" style="311" bestFit="1" customWidth="1"/>
    <col min="3359" max="3360" width="13.85546875" style="311" bestFit="1" customWidth="1"/>
    <col min="3361" max="3361" width="8.140625" style="311" bestFit="1" customWidth="1"/>
    <col min="3362" max="3362" width="7" style="311" bestFit="1" customWidth="1"/>
    <col min="3363" max="3364" width="13.85546875" style="311" bestFit="1" customWidth="1"/>
    <col min="3365" max="3365" width="12.7109375" style="311" bestFit="1" customWidth="1"/>
    <col min="3366" max="3366" width="9.28515625" style="311" bestFit="1" customWidth="1"/>
    <col min="3367" max="3367" width="20.5703125" style="311" bestFit="1" customWidth="1"/>
    <col min="3368" max="3370" width="13.85546875" style="311" bestFit="1" customWidth="1"/>
    <col min="3371" max="3371" width="12.7109375" style="311" bestFit="1" customWidth="1"/>
    <col min="3372" max="3373" width="13.85546875" style="311" bestFit="1" customWidth="1"/>
    <col min="3374" max="3375" width="7" style="311" bestFit="1" customWidth="1"/>
    <col min="3376" max="3376" width="9.140625" style="311"/>
    <col min="3377" max="3377" width="14.5703125" style="311" bestFit="1" customWidth="1"/>
    <col min="3378" max="3378" width="13.42578125" style="311" bestFit="1" customWidth="1"/>
    <col min="3379" max="3382" width="6.85546875" style="311" bestFit="1" customWidth="1"/>
    <col min="3383" max="3384" width="4.7109375" style="311" bestFit="1" customWidth="1"/>
    <col min="3385" max="3385" width="8.28515625" style="311" bestFit="1" customWidth="1"/>
    <col min="3386" max="3388" width="8.7109375" style="311" bestFit="1" customWidth="1"/>
    <col min="3389" max="3391" width="9.85546875" style="311" bestFit="1" customWidth="1"/>
    <col min="3392" max="3394" width="8.5703125" style="311" bestFit="1" customWidth="1"/>
    <col min="3395" max="3397" width="9.7109375" style="311" bestFit="1" customWidth="1"/>
    <col min="3398" max="3398" width="8.28515625" style="311" bestFit="1" customWidth="1"/>
    <col min="3399" max="3401" width="8.7109375" style="311" bestFit="1" customWidth="1"/>
    <col min="3402" max="3402" width="5.85546875" style="311" bestFit="1" customWidth="1"/>
    <col min="3403" max="3410" width="6.28515625" style="311" bestFit="1" customWidth="1"/>
    <col min="3411" max="3411" width="7" style="311" bestFit="1" customWidth="1"/>
    <col min="3412" max="3412" width="6.5703125" style="311" bestFit="1" customWidth="1"/>
    <col min="3413" max="3420" width="7" style="311" bestFit="1" customWidth="1"/>
    <col min="3421" max="3421" width="7.42578125" style="311" bestFit="1" customWidth="1"/>
    <col min="3422" max="3422" width="7" style="311" bestFit="1" customWidth="1"/>
    <col min="3423" max="3431" width="7.42578125" style="311" bestFit="1" customWidth="1"/>
    <col min="3432" max="3433" width="9.140625" style="311"/>
    <col min="3434" max="3434" width="10.5703125" style="311" bestFit="1" customWidth="1"/>
    <col min="3435" max="3435" width="9.140625" style="311"/>
    <col min="3436" max="3436" width="12.42578125" style="311" customWidth="1"/>
    <col min="3437" max="3584" width="9.140625" style="311"/>
    <col min="3585" max="3585" width="8.5703125" style="311" bestFit="1" customWidth="1"/>
    <col min="3586" max="3586" width="20.140625" style="311" bestFit="1" customWidth="1"/>
    <col min="3587" max="3587" width="7.140625" style="311" customWidth="1"/>
    <col min="3588" max="3588" width="4.5703125" style="311" bestFit="1" customWidth="1"/>
    <col min="3589" max="3589" width="13.85546875" style="311" bestFit="1" customWidth="1"/>
    <col min="3590" max="3590" width="12.7109375" style="311" bestFit="1" customWidth="1"/>
    <col min="3591" max="3591" width="7" style="311" bestFit="1" customWidth="1"/>
    <col min="3592" max="3592" width="8.5703125" style="311" bestFit="1" customWidth="1"/>
    <col min="3593" max="3593" width="7" style="311" bestFit="1" customWidth="1"/>
    <col min="3594" max="3594" width="5.42578125" style="311" bestFit="1" customWidth="1"/>
    <col min="3595" max="3595" width="6" style="311" bestFit="1" customWidth="1"/>
    <col min="3596" max="3596" width="9.140625" style="311" bestFit="1" customWidth="1"/>
    <col min="3597" max="3597" width="7.5703125" style="311" bestFit="1" customWidth="1"/>
    <col min="3598" max="3599" width="7" style="311" bestFit="1" customWidth="1"/>
    <col min="3600" max="3600" width="5.42578125" style="311" bestFit="1" customWidth="1"/>
    <col min="3601" max="3601" width="6.85546875" style="311" bestFit="1" customWidth="1"/>
    <col min="3602" max="3602" width="8.28515625" style="311" bestFit="1" customWidth="1"/>
    <col min="3603" max="3603" width="8.85546875" style="311" bestFit="1" customWidth="1"/>
    <col min="3604" max="3604" width="8.28515625" style="311" bestFit="1" customWidth="1"/>
    <col min="3605" max="3605" width="9.28515625" style="311" customWidth="1"/>
    <col min="3606" max="3606" width="8.28515625" style="311" bestFit="1" customWidth="1"/>
    <col min="3607" max="3608" width="13.85546875" style="311" bestFit="1" customWidth="1"/>
    <col min="3609" max="3609" width="8.140625" style="311" bestFit="1" customWidth="1"/>
    <col min="3610" max="3610" width="7" style="311" bestFit="1" customWidth="1"/>
    <col min="3611" max="3612" width="13.85546875" style="311" bestFit="1" customWidth="1"/>
    <col min="3613" max="3613" width="8.140625" style="311" bestFit="1" customWidth="1"/>
    <col min="3614" max="3614" width="7" style="311" bestFit="1" customWidth="1"/>
    <col min="3615" max="3616" width="13.85546875" style="311" bestFit="1" customWidth="1"/>
    <col min="3617" max="3617" width="8.140625" style="311" bestFit="1" customWidth="1"/>
    <col min="3618" max="3618" width="7" style="311" bestFit="1" customWidth="1"/>
    <col min="3619" max="3620" width="13.85546875" style="311" bestFit="1" customWidth="1"/>
    <col min="3621" max="3621" width="12.7109375" style="311" bestFit="1" customWidth="1"/>
    <col min="3622" max="3622" width="9.28515625" style="311" bestFit="1" customWidth="1"/>
    <col min="3623" max="3623" width="20.5703125" style="311" bestFit="1" customWidth="1"/>
    <col min="3624" max="3626" width="13.85546875" style="311" bestFit="1" customWidth="1"/>
    <col min="3627" max="3627" width="12.7109375" style="311" bestFit="1" customWidth="1"/>
    <col min="3628" max="3629" width="13.85546875" style="311" bestFit="1" customWidth="1"/>
    <col min="3630" max="3631" width="7" style="311" bestFit="1" customWidth="1"/>
    <col min="3632" max="3632" width="9.140625" style="311"/>
    <col min="3633" max="3633" width="14.5703125" style="311" bestFit="1" customWidth="1"/>
    <col min="3634" max="3634" width="13.42578125" style="311" bestFit="1" customWidth="1"/>
    <col min="3635" max="3638" width="6.85546875" style="311" bestFit="1" customWidth="1"/>
    <col min="3639" max="3640" width="4.7109375" style="311" bestFit="1" customWidth="1"/>
    <col min="3641" max="3641" width="8.28515625" style="311" bestFit="1" customWidth="1"/>
    <col min="3642" max="3644" width="8.7109375" style="311" bestFit="1" customWidth="1"/>
    <col min="3645" max="3647" width="9.85546875" style="311" bestFit="1" customWidth="1"/>
    <col min="3648" max="3650" width="8.5703125" style="311" bestFit="1" customWidth="1"/>
    <col min="3651" max="3653" width="9.7109375" style="311" bestFit="1" customWidth="1"/>
    <col min="3654" max="3654" width="8.28515625" style="311" bestFit="1" customWidth="1"/>
    <col min="3655" max="3657" width="8.7109375" style="311" bestFit="1" customWidth="1"/>
    <col min="3658" max="3658" width="5.85546875" style="311" bestFit="1" customWidth="1"/>
    <col min="3659" max="3666" width="6.28515625" style="311" bestFit="1" customWidth="1"/>
    <col min="3667" max="3667" width="7" style="311" bestFit="1" customWidth="1"/>
    <col min="3668" max="3668" width="6.5703125" style="311" bestFit="1" customWidth="1"/>
    <col min="3669" max="3676" width="7" style="311" bestFit="1" customWidth="1"/>
    <col min="3677" max="3677" width="7.42578125" style="311" bestFit="1" customWidth="1"/>
    <col min="3678" max="3678" width="7" style="311" bestFit="1" customWidth="1"/>
    <col min="3679" max="3687" width="7.42578125" style="311" bestFit="1" customWidth="1"/>
    <col min="3688" max="3689" width="9.140625" style="311"/>
    <col min="3690" max="3690" width="10.5703125" style="311" bestFit="1" customWidth="1"/>
    <col min="3691" max="3691" width="9.140625" style="311"/>
    <col min="3692" max="3692" width="12.42578125" style="311" customWidth="1"/>
    <col min="3693" max="3840" width="9.140625" style="311"/>
    <col min="3841" max="3841" width="8.5703125" style="311" bestFit="1" customWidth="1"/>
    <col min="3842" max="3842" width="20.140625" style="311" bestFit="1" customWidth="1"/>
    <col min="3843" max="3843" width="7.140625" style="311" customWidth="1"/>
    <col min="3844" max="3844" width="4.5703125" style="311" bestFit="1" customWidth="1"/>
    <col min="3845" max="3845" width="13.85546875" style="311" bestFit="1" customWidth="1"/>
    <col min="3846" max="3846" width="12.7109375" style="311" bestFit="1" customWidth="1"/>
    <col min="3847" max="3847" width="7" style="311" bestFit="1" customWidth="1"/>
    <col min="3848" max="3848" width="8.5703125" style="311" bestFit="1" customWidth="1"/>
    <col min="3849" max="3849" width="7" style="311" bestFit="1" customWidth="1"/>
    <col min="3850" max="3850" width="5.42578125" style="311" bestFit="1" customWidth="1"/>
    <col min="3851" max="3851" width="6" style="311" bestFit="1" customWidth="1"/>
    <col min="3852" max="3852" width="9.140625" style="311" bestFit="1" customWidth="1"/>
    <col min="3853" max="3853" width="7.5703125" style="311" bestFit="1" customWidth="1"/>
    <col min="3854" max="3855" width="7" style="311" bestFit="1" customWidth="1"/>
    <col min="3856" max="3856" width="5.42578125" style="311" bestFit="1" customWidth="1"/>
    <col min="3857" max="3857" width="6.85546875" style="311" bestFit="1" customWidth="1"/>
    <col min="3858" max="3858" width="8.28515625" style="311" bestFit="1" customWidth="1"/>
    <col min="3859" max="3859" width="8.85546875" style="311" bestFit="1" customWidth="1"/>
    <col min="3860" max="3860" width="8.28515625" style="311" bestFit="1" customWidth="1"/>
    <col min="3861" max="3861" width="9.28515625" style="311" customWidth="1"/>
    <col min="3862" max="3862" width="8.28515625" style="311" bestFit="1" customWidth="1"/>
    <col min="3863" max="3864" width="13.85546875" style="311" bestFit="1" customWidth="1"/>
    <col min="3865" max="3865" width="8.140625" style="311" bestFit="1" customWidth="1"/>
    <col min="3866" max="3866" width="7" style="311" bestFit="1" customWidth="1"/>
    <col min="3867" max="3868" width="13.85546875" style="311" bestFit="1" customWidth="1"/>
    <col min="3869" max="3869" width="8.140625" style="311" bestFit="1" customWidth="1"/>
    <col min="3870" max="3870" width="7" style="311" bestFit="1" customWidth="1"/>
    <col min="3871" max="3872" width="13.85546875" style="311" bestFit="1" customWidth="1"/>
    <col min="3873" max="3873" width="8.140625" style="311" bestFit="1" customWidth="1"/>
    <col min="3874" max="3874" width="7" style="311" bestFit="1" customWidth="1"/>
    <col min="3875" max="3876" width="13.85546875" style="311" bestFit="1" customWidth="1"/>
    <col min="3877" max="3877" width="12.7109375" style="311" bestFit="1" customWidth="1"/>
    <col min="3878" max="3878" width="9.28515625" style="311" bestFit="1" customWidth="1"/>
    <col min="3879" max="3879" width="20.5703125" style="311" bestFit="1" customWidth="1"/>
    <col min="3880" max="3882" width="13.85546875" style="311" bestFit="1" customWidth="1"/>
    <col min="3883" max="3883" width="12.7109375" style="311" bestFit="1" customWidth="1"/>
    <col min="3884" max="3885" width="13.85546875" style="311" bestFit="1" customWidth="1"/>
    <col min="3886" max="3887" width="7" style="311" bestFit="1" customWidth="1"/>
    <col min="3888" max="3888" width="9.140625" style="311"/>
    <col min="3889" max="3889" width="14.5703125" style="311" bestFit="1" customWidth="1"/>
    <col min="3890" max="3890" width="13.42578125" style="311" bestFit="1" customWidth="1"/>
    <col min="3891" max="3894" width="6.85546875" style="311" bestFit="1" customWidth="1"/>
    <col min="3895" max="3896" width="4.7109375" style="311" bestFit="1" customWidth="1"/>
    <col min="3897" max="3897" width="8.28515625" style="311" bestFit="1" customWidth="1"/>
    <col min="3898" max="3900" width="8.7109375" style="311" bestFit="1" customWidth="1"/>
    <col min="3901" max="3903" width="9.85546875" style="311" bestFit="1" customWidth="1"/>
    <col min="3904" max="3906" width="8.5703125" style="311" bestFit="1" customWidth="1"/>
    <col min="3907" max="3909" width="9.7109375" style="311" bestFit="1" customWidth="1"/>
    <col min="3910" max="3910" width="8.28515625" style="311" bestFit="1" customWidth="1"/>
    <col min="3911" max="3913" width="8.7109375" style="311" bestFit="1" customWidth="1"/>
    <col min="3914" max="3914" width="5.85546875" style="311" bestFit="1" customWidth="1"/>
    <col min="3915" max="3922" width="6.28515625" style="311" bestFit="1" customWidth="1"/>
    <col min="3923" max="3923" width="7" style="311" bestFit="1" customWidth="1"/>
    <col min="3924" max="3924" width="6.5703125" style="311" bestFit="1" customWidth="1"/>
    <col min="3925" max="3932" width="7" style="311" bestFit="1" customWidth="1"/>
    <col min="3933" max="3933" width="7.42578125" style="311" bestFit="1" customWidth="1"/>
    <col min="3934" max="3934" width="7" style="311" bestFit="1" customWidth="1"/>
    <col min="3935" max="3943" width="7.42578125" style="311" bestFit="1" customWidth="1"/>
    <col min="3944" max="3945" width="9.140625" style="311"/>
    <col min="3946" max="3946" width="10.5703125" style="311" bestFit="1" customWidth="1"/>
    <col min="3947" max="3947" width="9.140625" style="311"/>
    <col min="3948" max="3948" width="12.42578125" style="311" customWidth="1"/>
    <col min="3949" max="4096" width="9.140625" style="311"/>
    <col min="4097" max="4097" width="8.5703125" style="311" bestFit="1" customWidth="1"/>
    <col min="4098" max="4098" width="20.140625" style="311" bestFit="1" customWidth="1"/>
    <col min="4099" max="4099" width="7.140625" style="311" customWidth="1"/>
    <col min="4100" max="4100" width="4.5703125" style="311" bestFit="1" customWidth="1"/>
    <col min="4101" max="4101" width="13.85546875" style="311" bestFit="1" customWidth="1"/>
    <col min="4102" max="4102" width="12.7109375" style="311" bestFit="1" customWidth="1"/>
    <col min="4103" max="4103" width="7" style="311" bestFit="1" customWidth="1"/>
    <col min="4104" max="4104" width="8.5703125" style="311" bestFit="1" customWidth="1"/>
    <col min="4105" max="4105" width="7" style="311" bestFit="1" customWidth="1"/>
    <col min="4106" max="4106" width="5.42578125" style="311" bestFit="1" customWidth="1"/>
    <col min="4107" max="4107" width="6" style="311" bestFit="1" customWidth="1"/>
    <col min="4108" max="4108" width="9.140625" style="311" bestFit="1" customWidth="1"/>
    <col min="4109" max="4109" width="7.5703125" style="311" bestFit="1" customWidth="1"/>
    <col min="4110" max="4111" width="7" style="311" bestFit="1" customWidth="1"/>
    <col min="4112" max="4112" width="5.42578125" style="311" bestFit="1" customWidth="1"/>
    <col min="4113" max="4113" width="6.85546875" style="311" bestFit="1" customWidth="1"/>
    <col min="4114" max="4114" width="8.28515625" style="311" bestFit="1" customWidth="1"/>
    <col min="4115" max="4115" width="8.85546875" style="311" bestFit="1" customWidth="1"/>
    <col min="4116" max="4116" width="8.28515625" style="311" bestFit="1" customWidth="1"/>
    <col min="4117" max="4117" width="9.28515625" style="311" customWidth="1"/>
    <col min="4118" max="4118" width="8.28515625" style="311" bestFit="1" customWidth="1"/>
    <col min="4119" max="4120" width="13.85546875" style="311" bestFit="1" customWidth="1"/>
    <col min="4121" max="4121" width="8.140625" style="311" bestFit="1" customWidth="1"/>
    <col min="4122" max="4122" width="7" style="311" bestFit="1" customWidth="1"/>
    <col min="4123" max="4124" width="13.85546875" style="311" bestFit="1" customWidth="1"/>
    <col min="4125" max="4125" width="8.140625" style="311" bestFit="1" customWidth="1"/>
    <col min="4126" max="4126" width="7" style="311" bestFit="1" customWidth="1"/>
    <col min="4127" max="4128" width="13.85546875" style="311" bestFit="1" customWidth="1"/>
    <col min="4129" max="4129" width="8.140625" style="311" bestFit="1" customWidth="1"/>
    <col min="4130" max="4130" width="7" style="311" bestFit="1" customWidth="1"/>
    <col min="4131" max="4132" width="13.85546875" style="311" bestFit="1" customWidth="1"/>
    <col min="4133" max="4133" width="12.7109375" style="311" bestFit="1" customWidth="1"/>
    <col min="4134" max="4134" width="9.28515625" style="311" bestFit="1" customWidth="1"/>
    <col min="4135" max="4135" width="20.5703125" style="311" bestFit="1" customWidth="1"/>
    <col min="4136" max="4138" width="13.85546875" style="311" bestFit="1" customWidth="1"/>
    <col min="4139" max="4139" width="12.7109375" style="311" bestFit="1" customWidth="1"/>
    <col min="4140" max="4141" width="13.85546875" style="311" bestFit="1" customWidth="1"/>
    <col min="4142" max="4143" width="7" style="311" bestFit="1" customWidth="1"/>
    <col min="4144" max="4144" width="9.140625" style="311"/>
    <col min="4145" max="4145" width="14.5703125" style="311" bestFit="1" customWidth="1"/>
    <col min="4146" max="4146" width="13.42578125" style="311" bestFit="1" customWidth="1"/>
    <col min="4147" max="4150" width="6.85546875" style="311" bestFit="1" customWidth="1"/>
    <col min="4151" max="4152" width="4.7109375" style="311" bestFit="1" customWidth="1"/>
    <col min="4153" max="4153" width="8.28515625" style="311" bestFit="1" customWidth="1"/>
    <col min="4154" max="4156" width="8.7109375" style="311" bestFit="1" customWidth="1"/>
    <col min="4157" max="4159" width="9.85546875" style="311" bestFit="1" customWidth="1"/>
    <col min="4160" max="4162" width="8.5703125" style="311" bestFit="1" customWidth="1"/>
    <col min="4163" max="4165" width="9.7109375" style="311" bestFit="1" customWidth="1"/>
    <col min="4166" max="4166" width="8.28515625" style="311" bestFit="1" customWidth="1"/>
    <col min="4167" max="4169" width="8.7109375" style="311" bestFit="1" customWidth="1"/>
    <col min="4170" max="4170" width="5.85546875" style="311" bestFit="1" customWidth="1"/>
    <col min="4171" max="4178" width="6.28515625" style="311" bestFit="1" customWidth="1"/>
    <col min="4179" max="4179" width="7" style="311" bestFit="1" customWidth="1"/>
    <col min="4180" max="4180" width="6.5703125" style="311" bestFit="1" customWidth="1"/>
    <col min="4181" max="4188" width="7" style="311" bestFit="1" customWidth="1"/>
    <col min="4189" max="4189" width="7.42578125" style="311" bestFit="1" customWidth="1"/>
    <col min="4190" max="4190" width="7" style="311" bestFit="1" customWidth="1"/>
    <col min="4191" max="4199" width="7.42578125" style="311" bestFit="1" customWidth="1"/>
    <col min="4200" max="4201" width="9.140625" style="311"/>
    <col min="4202" max="4202" width="10.5703125" style="311" bestFit="1" customWidth="1"/>
    <col min="4203" max="4203" width="9.140625" style="311"/>
    <col min="4204" max="4204" width="12.42578125" style="311" customWidth="1"/>
    <col min="4205" max="4352" width="9.140625" style="311"/>
    <col min="4353" max="4353" width="8.5703125" style="311" bestFit="1" customWidth="1"/>
    <col min="4354" max="4354" width="20.140625" style="311" bestFit="1" customWidth="1"/>
    <col min="4355" max="4355" width="7.140625" style="311" customWidth="1"/>
    <col min="4356" max="4356" width="4.5703125" style="311" bestFit="1" customWidth="1"/>
    <col min="4357" max="4357" width="13.85546875" style="311" bestFit="1" customWidth="1"/>
    <col min="4358" max="4358" width="12.7109375" style="311" bestFit="1" customWidth="1"/>
    <col min="4359" max="4359" width="7" style="311" bestFit="1" customWidth="1"/>
    <col min="4360" max="4360" width="8.5703125" style="311" bestFit="1" customWidth="1"/>
    <col min="4361" max="4361" width="7" style="311" bestFit="1" customWidth="1"/>
    <col min="4362" max="4362" width="5.42578125" style="311" bestFit="1" customWidth="1"/>
    <col min="4363" max="4363" width="6" style="311" bestFit="1" customWidth="1"/>
    <col min="4364" max="4364" width="9.140625" style="311" bestFit="1" customWidth="1"/>
    <col min="4365" max="4365" width="7.5703125" style="311" bestFit="1" customWidth="1"/>
    <col min="4366" max="4367" width="7" style="311" bestFit="1" customWidth="1"/>
    <col min="4368" max="4368" width="5.42578125" style="311" bestFit="1" customWidth="1"/>
    <col min="4369" max="4369" width="6.85546875" style="311" bestFit="1" customWidth="1"/>
    <col min="4370" max="4370" width="8.28515625" style="311" bestFit="1" customWidth="1"/>
    <col min="4371" max="4371" width="8.85546875" style="311" bestFit="1" customWidth="1"/>
    <col min="4372" max="4372" width="8.28515625" style="311" bestFit="1" customWidth="1"/>
    <col min="4373" max="4373" width="9.28515625" style="311" customWidth="1"/>
    <col min="4374" max="4374" width="8.28515625" style="311" bestFit="1" customWidth="1"/>
    <col min="4375" max="4376" width="13.85546875" style="311" bestFit="1" customWidth="1"/>
    <col min="4377" max="4377" width="8.140625" style="311" bestFit="1" customWidth="1"/>
    <col min="4378" max="4378" width="7" style="311" bestFit="1" customWidth="1"/>
    <col min="4379" max="4380" width="13.85546875" style="311" bestFit="1" customWidth="1"/>
    <col min="4381" max="4381" width="8.140625" style="311" bestFit="1" customWidth="1"/>
    <col min="4382" max="4382" width="7" style="311" bestFit="1" customWidth="1"/>
    <col min="4383" max="4384" width="13.85546875" style="311" bestFit="1" customWidth="1"/>
    <col min="4385" max="4385" width="8.140625" style="311" bestFit="1" customWidth="1"/>
    <col min="4386" max="4386" width="7" style="311" bestFit="1" customWidth="1"/>
    <col min="4387" max="4388" width="13.85546875" style="311" bestFit="1" customWidth="1"/>
    <col min="4389" max="4389" width="12.7109375" style="311" bestFit="1" customWidth="1"/>
    <col min="4390" max="4390" width="9.28515625" style="311" bestFit="1" customWidth="1"/>
    <col min="4391" max="4391" width="20.5703125" style="311" bestFit="1" customWidth="1"/>
    <col min="4392" max="4394" width="13.85546875" style="311" bestFit="1" customWidth="1"/>
    <col min="4395" max="4395" width="12.7109375" style="311" bestFit="1" customWidth="1"/>
    <col min="4396" max="4397" width="13.85546875" style="311" bestFit="1" customWidth="1"/>
    <col min="4398" max="4399" width="7" style="311" bestFit="1" customWidth="1"/>
    <col min="4400" max="4400" width="9.140625" style="311"/>
    <col min="4401" max="4401" width="14.5703125" style="311" bestFit="1" customWidth="1"/>
    <col min="4402" max="4402" width="13.42578125" style="311" bestFit="1" customWidth="1"/>
    <col min="4403" max="4406" width="6.85546875" style="311" bestFit="1" customWidth="1"/>
    <col min="4407" max="4408" width="4.7109375" style="311" bestFit="1" customWidth="1"/>
    <col min="4409" max="4409" width="8.28515625" style="311" bestFit="1" customWidth="1"/>
    <col min="4410" max="4412" width="8.7109375" style="311" bestFit="1" customWidth="1"/>
    <col min="4413" max="4415" width="9.85546875" style="311" bestFit="1" customWidth="1"/>
    <col min="4416" max="4418" width="8.5703125" style="311" bestFit="1" customWidth="1"/>
    <col min="4419" max="4421" width="9.7109375" style="311" bestFit="1" customWidth="1"/>
    <col min="4422" max="4422" width="8.28515625" style="311" bestFit="1" customWidth="1"/>
    <col min="4423" max="4425" width="8.7109375" style="311" bestFit="1" customWidth="1"/>
    <col min="4426" max="4426" width="5.85546875" style="311" bestFit="1" customWidth="1"/>
    <col min="4427" max="4434" width="6.28515625" style="311" bestFit="1" customWidth="1"/>
    <col min="4435" max="4435" width="7" style="311" bestFit="1" customWidth="1"/>
    <col min="4436" max="4436" width="6.5703125" style="311" bestFit="1" customWidth="1"/>
    <col min="4437" max="4444" width="7" style="311" bestFit="1" customWidth="1"/>
    <col min="4445" max="4445" width="7.42578125" style="311" bestFit="1" customWidth="1"/>
    <col min="4446" max="4446" width="7" style="311" bestFit="1" customWidth="1"/>
    <col min="4447" max="4455" width="7.42578125" style="311" bestFit="1" customWidth="1"/>
    <col min="4456" max="4457" width="9.140625" style="311"/>
    <col min="4458" max="4458" width="10.5703125" style="311" bestFit="1" customWidth="1"/>
    <col min="4459" max="4459" width="9.140625" style="311"/>
    <col min="4460" max="4460" width="12.42578125" style="311" customWidth="1"/>
    <col min="4461" max="4608" width="9.140625" style="311"/>
    <col min="4609" max="4609" width="8.5703125" style="311" bestFit="1" customWidth="1"/>
    <col min="4610" max="4610" width="20.140625" style="311" bestFit="1" customWidth="1"/>
    <col min="4611" max="4611" width="7.140625" style="311" customWidth="1"/>
    <col min="4612" max="4612" width="4.5703125" style="311" bestFit="1" customWidth="1"/>
    <col min="4613" max="4613" width="13.85546875" style="311" bestFit="1" customWidth="1"/>
    <col min="4614" max="4614" width="12.7109375" style="311" bestFit="1" customWidth="1"/>
    <col min="4615" max="4615" width="7" style="311" bestFit="1" customWidth="1"/>
    <col min="4616" max="4616" width="8.5703125" style="311" bestFit="1" customWidth="1"/>
    <col min="4617" max="4617" width="7" style="311" bestFit="1" customWidth="1"/>
    <col min="4618" max="4618" width="5.42578125" style="311" bestFit="1" customWidth="1"/>
    <col min="4619" max="4619" width="6" style="311" bestFit="1" customWidth="1"/>
    <col min="4620" max="4620" width="9.140625" style="311" bestFit="1" customWidth="1"/>
    <col min="4621" max="4621" width="7.5703125" style="311" bestFit="1" customWidth="1"/>
    <col min="4622" max="4623" width="7" style="311" bestFit="1" customWidth="1"/>
    <col min="4624" max="4624" width="5.42578125" style="311" bestFit="1" customWidth="1"/>
    <col min="4625" max="4625" width="6.85546875" style="311" bestFit="1" customWidth="1"/>
    <col min="4626" max="4626" width="8.28515625" style="311" bestFit="1" customWidth="1"/>
    <col min="4627" max="4627" width="8.85546875" style="311" bestFit="1" customWidth="1"/>
    <col min="4628" max="4628" width="8.28515625" style="311" bestFit="1" customWidth="1"/>
    <col min="4629" max="4629" width="9.28515625" style="311" customWidth="1"/>
    <col min="4630" max="4630" width="8.28515625" style="311" bestFit="1" customWidth="1"/>
    <col min="4631" max="4632" width="13.85546875" style="311" bestFit="1" customWidth="1"/>
    <col min="4633" max="4633" width="8.140625" style="311" bestFit="1" customWidth="1"/>
    <col min="4634" max="4634" width="7" style="311" bestFit="1" customWidth="1"/>
    <col min="4635" max="4636" width="13.85546875" style="311" bestFit="1" customWidth="1"/>
    <col min="4637" max="4637" width="8.140625" style="311" bestFit="1" customWidth="1"/>
    <col min="4638" max="4638" width="7" style="311" bestFit="1" customWidth="1"/>
    <col min="4639" max="4640" width="13.85546875" style="311" bestFit="1" customWidth="1"/>
    <col min="4641" max="4641" width="8.140625" style="311" bestFit="1" customWidth="1"/>
    <col min="4642" max="4642" width="7" style="311" bestFit="1" customWidth="1"/>
    <col min="4643" max="4644" width="13.85546875" style="311" bestFit="1" customWidth="1"/>
    <col min="4645" max="4645" width="12.7109375" style="311" bestFit="1" customWidth="1"/>
    <col min="4646" max="4646" width="9.28515625" style="311" bestFit="1" customWidth="1"/>
    <col min="4647" max="4647" width="20.5703125" style="311" bestFit="1" customWidth="1"/>
    <col min="4648" max="4650" width="13.85546875" style="311" bestFit="1" customWidth="1"/>
    <col min="4651" max="4651" width="12.7109375" style="311" bestFit="1" customWidth="1"/>
    <col min="4652" max="4653" width="13.85546875" style="311" bestFit="1" customWidth="1"/>
    <col min="4654" max="4655" width="7" style="311" bestFit="1" customWidth="1"/>
    <col min="4656" max="4656" width="9.140625" style="311"/>
    <col min="4657" max="4657" width="14.5703125" style="311" bestFit="1" customWidth="1"/>
    <col min="4658" max="4658" width="13.42578125" style="311" bestFit="1" customWidth="1"/>
    <col min="4659" max="4662" width="6.85546875" style="311" bestFit="1" customWidth="1"/>
    <col min="4663" max="4664" width="4.7109375" style="311" bestFit="1" customWidth="1"/>
    <col min="4665" max="4665" width="8.28515625" style="311" bestFit="1" customWidth="1"/>
    <col min="4666" max="4668" width="8.7109375" style="311" bestFit="1" customWidth="1"/>
    <col min="4669" max="4671" width="9.85546875" style="311" bestFit="1" customWidth="1"/>
    <col min="4672" max="4674" width="8.5703125" style="311" bestFit="1" customWidth="1"/>
    <col min="4675" max="4677" width="9.7109375" style="311" bestFit="1" customWidth="1"/>
    <col min="4678" max="4678" width="8.28515625" style="311" bestFit="1" customWidth="1"/>
    <col min="4679" max="4681" width="8.7109375" style="311" bestFit="1" customWidth="1"/>
    <col min="4682" max="4682" width="5.85546875" style="311" bestFit="1" customWidth="1"/>
    <col min="4683" max="4690" width="6.28515625" style="311" bestFit="1" customWidth="1"/>
    <col min="4691" max="4691" width="7" style="311" bestFit="1" customWidth="1"/>
    <col min="4692" max="4692" width="6.5703125" style="311" bestFit="1" customWidth="1"/>
    <col min="4693" max="4700" width="7" style="311" bestFit="1" customWidth="1"/>
    <col min="4701" max="4701" width="7.42578125" style="311" bestFit="1" customWidth="1"/>
    <col min="4702" max="4702" width="7" style="311" bestFit="1" customWidth="1"/>
    <col min="4703" max="4711" width="7.42578125" style="311" bestFit="1" customWidth="1"/>
    <col min="4712" max="4713" width="9.140625" style="311"/>
    <col min="4714" max="4714" width="10.5703125" style="311" bestFit="1" customWidth="1"/>
    <col min="4715" max="4715" width="9.140625" style="311"/>
    <col min="4716" max="4716" width="12.42578125" style="311" customWidth="1"/>
    <col min="4717" max="4864" width="9.140625" style="311"/>
    <col min="4865" max="4865" width="8.5703125" style="311" bestFit="1" customWidth="1"/>
    <col min="4866" max="4866" width="20.140625" style="311" bestFit="1" customWidth="1"/>
    <col min="4867" max="4867" width="7.140625" style="311" customWidth="1"/>
    <col min="4868" max="4868" width="4.5703125" style="311" bestFit="1" customWidth="1"/>
    <col min="4869" max="4869" width="13.85546875" style="311" bestFit="1" customWidth="1"/>
    <col min="4870" max="4870" width="12.7109375" style="311" bestFit="1" customWidth="1"/>
    <col min="4871" max="4871" width="7" style="311" bestFit="1" customWidth="1"/>
    <col min="4872" max="4872" width="8.5703125" style="311" bestFit="1" customWidth="1"/>
    <col min="4873" max="4873" width="7" style="311" bestFit="1" customWidth="1"/>
    <col min="4874" max="4874" width="5.42578125" style="311" bestFit="1" customWidth="1"/>
    <col min="4875" max="4875" width="6" style="311" bestFit="1" customWidth="1"/>
    <col min="4876" max="4876" width="9.140625" style="311" bestFit="1" customWidth="1"/>
    <col min="4877" max="4877" width="7.5703125" style="311" bestFit="1" customWidth="1"/>
    <col min="4878" max="4879" width="7" style="311" bestFit="1" customWidth="1"/>
    <col min="4880" max="4880" width="5.42578125" style="311" bestFit="1" customWidth="1"/>
    <col min="4881" max="4881" width="6.85546875" style="311" bestFit="1" customWidth="1"/>
    <col min="4882" max="4882" width="8.28515625" style="311" bestFit="1" customWidth="1"/>
    <col min="4883" max="4883" width="8.85546875" style="311" bestFit="1" customWidth="1"/>
    <col min="4884" max="4884" width="8.28515625" style="311" bestFit="1" customWidth="1"/>
    <col min="4885" max="4885" width="9.28515625" style="311" customWidth="1"/>
    <col min="4886" max="4886" width="8.28515625" style="311" bestFit="1" customWidth="1"/>
    <col min="4887" max="4888" width="13.85546875" style="311" bestFit="1" customWidth="1"/>
    <col min="4889" max="4889" width="8.140625" style="311" bestFit="1" customWidth="1"/>
    <col min="4890" max="4890" width="7" style="311" bestFit="1" customWidth="1"/>
    <col min="4891" max="4892" width="13.85546875" style="311" bestFit="1" customWidth="1"/>
    <col min="4893" max="4893" width="8.140625" style="311" bestFit="1" customWidth="1"/>
    <col min="4894" max="4894" width="7" style="311" bestFit="1" customWidth="1"/>
    <col min="4895" max="4896" width="13.85546875" style="311" bestFit="1" customWidth="1"/>
    <col min="4897" max="4897" width="8.140625" style="311" bestFit="1" customWidth="1"/>
    <col min="4898" max="4898" width="7" style="311" bestFit="1" customWidth="1"/>
    <col min="4899" max="4900" width="13.85546875" style="311" bestFit="1" customWidth="1"/>
    <col min="4901" max="4901" width="12.7109375" style="311" bestFit="1" customWidth="1"/>
    <col min="4902" max="4902" width="9.28515625" style="311" bestFit="1" customWidth="1"/>
    <col min="4903" max="4903" width="20.5703125" style="311" bestFit="1" customWidth="1"/>
    <col min="4904" max="4906" width="13.85546875" style="311" bestFit="1" customWidth="1"/>
    <col min="4907" max="4907" width="12.7109375" style="311" bestFit="1" customWidth="1"/>
    <col min="4908" max="4909" width="13.85546875" style="311" bestFit="1" customWidth="1"/>
    <col min="4910" max="4911" width="7" style="311" bestFit="1" customWidth="1"/>
    <col min="4912" max="4912" width="9.140625" style="311"/>
    <col min="4913" max="4913" width="14.5703125" style="311" bestFit="1" customWidth="1"/>
    <col min="4914" max="4914" width="13.42578125" style="311" bestFit="1" customWidth="1"/>
    <col min="4915" max="4918" width="6.85546875" style="311" bestFit="1" customWidth="1"/>
    <col min="4919" max="4920" width="4.7109375" style="311" bestFit="1" customWidth="1"/>
    <col min="4921" max="4921" width="8.28515625" style="311" bestFit="1" customWidth="1"/>
    <col min="4922" max="4924" width="8.7109375" style="311" bestFit="1" customWidth="1"/>
    <col min="4925" max="4927" width="9.85546875" style="311" bestFit="1" customWidth="1"/>
    <col min="4928" max="4930" width="8.5703125" style="311" bestFit="1" customWidth="1"/>
    <col min="4931" max="4933" width="9.7109375" style="311" bestFit="1" customWidth="1"/>
    <col min="4934" max="4934" width="8.28515625" style="311" bestFit="1" customWidth="1"/>
    <col min="4935" max="4937" width="8.7109375" style="311" bestFit="1" customWidth="1"/>
    <col min="4938" max="4938" width="5.85546875" style="311" bestFit="1" customWidth="1"/>
    <col min="4939" max="4946" width="6.28515625" style="311" bestFit="1" customWidth="1"/>
    <col min="4947" max="4947" width="7" style="311" bestFit="1" customWidth="1"/>
    <col min="4948" max="4948" width="6.5703125" style="311" bestFit="1" customWidth="1"/>
    <col min="4949" max="4956" width="7" style="311" bestFit="1" customWidth="1"/>
    <col min="4957" max="4957" width="7.42578125" style="311" bestFit="1" customWidth="1"/>
    <col min="4958" max="4958" width="7" style="311" bestFit="1" customWidth="1"/>
    <col min="4959" max="4967" width="7.42578125" style="311" bestFit="1" customWidth="1"/>
    <col min="4968" max="4969" width="9.140625" style="311"/>
    <col min="4970" max="4970" width="10.5703125" style="311" bestFit="1" customWidth="1"/>
    <col min="4971" max="4971" width="9.140625" style="311"/>
    <col min="4972" max="4972" width="12.42578125" style="311" customWidth="1"/>
    <col min="4973" max="5120" width="9.140625" style="311"/>
    <col min="5121" max="5121" width="8.5703125" style="311" bestFit="1" customWidth="1"/>
    <col min="5122" max="5122" width="20.140625" style="311" bestFit="1" customWidth="1"/>
    <col min="5123" max="5123" width="7.140625" style="311" customWidth="1"/>
    <col min="5124" max="5124" width="4.5703125" style="311" bestFit="1" customWidth="1"/>
    <col min="5125" max="5125" width="13.85546875" style="311" bestFit="1" customWidth="1"/>
    <col min="5126" max="5126" width="12.7109375" style="311" bestFit="1" customWidth="1"/>
    <col min="5127" max="5127" width="7" style="311" bestFit="1" customWidth="1"/>
    <col min="5128" max="5128" width="8.5703125" style="311" bestFit="1" customWidth="1"/>
    <col min="5129" max="5129" width="7" style="311" bestFit="1" customWidth="1"/>
    <col min="5130" max="5130" width="5.42578125" style="311" bestFit="1" customWidth="1"/>
    <col min="5131" max="5131" width="6" style="311" bestFit="1" customWidth="1"/>
    <col min="5132" max="5132" width="9.140625" style="311" bestFit="1" customWidth="1"/>
    <col min="5133" max="5133" width="7.5703125" style="311" bestFit="1" customWidth="1"/>
    <col min="5134" max="5135" width="7" style="311" bestFit="1" customWidth="1"/>
    <col min="5136" max="5136" width="5.42578125" style="311" bestFit="1" customWidth="1"/>
    <col min="5137" max="5137" width="6.85546875" style="311" bestFit="1" customWidth="1"/>
    <col min="5138" max="5138" width="8.28515625" style="311" bestFit="1" customWidth="1"/>
    <col min="5139" max="5139" width="8.85546875" style="311" bestFit="1" customWidth="1"/>
    <col min="5140" max="5140" width="8.28515625" style="311" bestFit="1" customWidth="1"/>
    <col min="5141" max="5141" width="9.28515625" style="311" customWidth="1"/>
    <col min="5142" max="5142" width="8.28515625" style="311" bestFit="1" customWidth="1"/>
    <col min="5143" max="5144" width="13.85546875" style="311" bestFit="1" customWidth="1"/>
    <col min="5145" max="5145" width="8.140625" style="311" bestFit="1" customWidth="1"/>
    <col min="5146" max="5146" width="7" style="311" bestFit="1" customWidth="1"/>
    <col min="5147" max="5148" width="13.85546875" style="311" bestFit="1" customWidth="1"/>
    <col min="5149" max="5149" width="8.140625" style="311" bestFit="1" customWidth="1"/>
    <col min="5150" max="5150" width="7" style="311" bestFit="1" customWidth="1"/>
    <col min="5151" max="5152" width="13.85546875" style="311" bestFit="1" customWidth="1"/>
    <col min="5153" max="5153" width="8.140625" style="311" bestFit="1" customWidth="1"/>
    <col min="5154" max="5154" width="7" style="311" bestFit="1" customWidth="1"/>
    <col min="5155" max="5156" width="13.85546875" style="311" bestFit="1" customWidth="1"/>
    <col min="5157" max="5157" width="12.7109375" style="311" bestFit="1" customWidth="1"/>
    <col min="5158" max="5158" width="9.28515625" style="311" bestFit="1" customWidth="1"/>
    <col min="5159" max="5159" width="20.5703125" style="311" bestFit="1" customWidth="1"/>
    <col min="5160" max="5162" width="13.85546875" style="311" bestFit="1" customWidth="1"/>
    <col min="5163" max="5163" width="12.7109375" style="311" bestFit="1" customWidth="1"/>
    <col min="5164" max="5165" width="13.85546875" style="311" bestFit="1" customWidth="1"/>
    <col min="5166" max="5167" width="7" style="311" bestFit="1" customWidth="1"/>
    <col min="5168" max="5168" width="9.140625" style="311"/>
    <col min="5169" max="5169" width="14.5703125" style="311" bestFit="1" customWidth="1"/>
    <col min="5170" max="5170" width="13.42578125" style="311" bestFit="1" customWidth="1"/>
    <col min="5171" max="5174" width="6.85546875" style="311" bestFit="1" customWidth="1"/>
    <col min="5175" max="5176" width="4.7109375" style="311" bestFit="1" customWidth="1"/>
    <col min="5177" max="5177" width="8.28515625" style="311" bestFit="1" customWidth="1"/>
    <col min="5178" max="5180" width="8.7109375" style="311" bestFit="1" customWidth="1"/>
    <col min="5181" max="5183" width="9.85546875" style="311" bestFit="1" customWidth="1"/>
    <col min="5184" max="5186" width="8.5703125" style="311" bestFit="1" customWidth="1"/>
    <col min="5187" max="5189" width="9.7109375" style="311" bestFit="1" customWidth="1"/>
    <col min="5190" max="5190" width="8.28515625" style="311" bestFit="1" customWidth="1"/>
    <col min="5191" max="5193" width="8.7109375" style="311" bestFit="1" customWidth="1"/>
    <col min="5194" max="5194" width="5.85546875" style="311" bestFit="1" customWidth="1"/>
    <col min="5195" max="5202" width="6.28515625" style="311" bestFit="1" customWidth="1"/>
    <col min="5203" max="5203" width="7" style="311" bestFit="1" customWidth="1"/>
    <col min="5204" max="5204" width="6.5703125" style="311" bestFit="1" customWidth="1"/>
    <col min="5205" max="5212" width="7" style="311" bestFit="1" customWidth="1"/>
    <col min="5213" max="5213" width="7.42578125" style="311" bestFit="1" customWidth="1"/>
    <col min="5214" max="5214" width="7" style="311" bestFit="1" customWidth="1"/>
    <col min="5215" max="5223" width="7.42578125" style="311" bestFit="1" customWidth="1"/>
    <col min="5224" max="5225" width="9.140625" style="311"/>
    <col min="5226" max="5226" width="10.5703125" style="311" bestFit="1" customWidth="1"/>
    <col min="5227" max="5227" width="9.140625" style="311"/>
    <col min="5228" max="5228" width="12.42578125" style="311" customWidth="1"/>
    <col min="5229" max="5376" width="9.140625" style="311"/>
    <col min="5377" max="5377" width="8.5703125" style="311" bestFit="1" customWidth="1"/>
    <col min="5378" max="5378" width="20.140625" style="311" bestFit="1" customWidth="1"/>
    <col min="5379" max="5379" width="7.140625" style="311" customWidth="1"/>
    <col min="5380" max="5380" width="4.5703125" style="311" bestFit="1" customWidth="1"/>
    <col min="5381" max="5381" width="13.85546875" style="311" bestFit="1" customWidth="1"/>
    <col min="5382" max="5382" width="12.7109375" style="311" bestFit="1" customWidth="1"/>
    <col min="5383" max="5383" width="7" style="311" bestFit="1" customWidth="1"/>
    <col min="5384" max="5384" width="8.5703125" style="311" bestFit="1" customWidth="1"/>
    <col min="5385" max="5385" width="7" style="311" bestFit="1" customWidth="1"/>
    <col min="5386" max="5386" width="5.42578125" style="311" bestFit="1" customWidth="1"/>
    <col min="5387" max="5387" width="6" style="311" bestFit="1" customWidth="1"/>
    <col min="5388" max="5388" width="9.140625" style="311" bestFit="1" customWidth="1"/>
    <col min="5389" max="5389" width="7.5703125" style="311" bestFit="1" customWidth="1"/>
    <col min="5390" max="5391" width="7" style="311" bestFit="1" customWidth="1"/>
    <col min="5392" max="5392" width="5.42578125" style="311" bestFit="1" customWidth="1"/>
    <col min="5393" max="5393" width="6.85546875" style="311" bestFit="1" customWidth="1"/>
    <col min="5394" max="5394" width="8.28515625" style="311" bestFit="1" customWidth="1"/>
    <col min="5395" max="5395" width="8.85546875" style="311" bestFit="1" customWidth="1"/>
    <col min="5396" max="5396" width="8.28515625" style="311" bestFit="1" customWidth="1"/>
    <col min="5397" max="5397" width="9.28515625" style="311" customWidth="1"/>
    <col min="5398" max="5398" width="8.28515625" style="311" bestFit="1" customWidth="1"/>
    <col min="5399" max="5400" width="13.85546875" style="311" bestFit="1" customWidth="1"/>
    <col min="5401" max="5401" width="8.140625" style="311" bestFit="1" customWidth="1"/>
    <col min="5402" max="5402" width="7" style="311" bestFit="1" customWidth="1"/>
    <col min="5403" max="5404" width="13.85546875" style="311" bestFit="1" customWidth="1"/>
    <col min="5405" max="5405" width="8.140625" style="311" bestFit="1" customWidth="1"/>
    <col min="5406" max="5406" width="7" style="311" bestFit="1" customWidth="1"/>
    <col min="5407" max="5408" width="13.85546875" style="311" bestFit="1" customWidth="1"/>
    <col min="5409" max="5409" width="8.140625" style="311" bestFit="1" customWidth="1"/>
    <col min="5410" max="5410" width="7" style="311" bestFit="1" customWidth="1"/>
    <col min="5411" max="5412" width="13.85546875" style="311" bestFit="1" customWidth="1"/>
    <col min="5413" max="5413" width="12.7109375" style="311" bestFit="1" customWidth="1"/>
    <col min="5414" max="5414" width="9.28515625" style="311" bestFit="1" customWidth="1"/>
    <col min="5415" max="5415" width="20.5703125" style="311" bestFit="1" customWidth="1"/>
    <col min="5416" max="5418" width="13.85546875" style="311" bestFit="1" customWidth="1"/>
    <col min="5419" max="5419" width="12.7109375" style="311" bestFit="1" customWidth="1"/>
    <col min="5420" max="5421" width="13.85546875" style="311" bestFit="1" customWidth="1"/>
    <col min="5422" max="5423" width="7" style="311" bestFit="1" customWidth="1"/>
    <col min="5424" max="5424" width="9.140625" style="311"/>
    <col min="5425" max="5425" width="14.5703125" style="311" bestFit="1" customWidth="1"/>
    <col min="5426" max="5426" width="13.42578125" style="311" bestFit="1" customWidth="1"/>
    <col min="5427" max="5430" width="6.85546875" style="311" bestFit="1" customWidth="1"/>
    <col min="5431" max="5432" width="4.7109375" style="311" bestFit="1" customWidth="1"/>
    <col min="5433" max="5433" width="8.28515625" style="311" bestFit="1" customWidth="1"/>
    <col min="5434" max="5436" width="8.7109375" style="311" bestFit="1" customWidth="1"/>
    <col min="5437" max="5439" width="9.85546875" style="311" bestFit="1" customWidth="1"/>
    <col min="5440" max="5442" width="8.5703125" style="311" bestFit="1" customWidth="1"/>
    <col min="5443" max="5445" width="9.7109375" style="311" bestFit="1" customWidth="1"/>
    <col min="5446" max="5446" width="8.28515625" style="311" bestFit="1" customWidth="1"/>
    <col min="5447" max="5449" width="8.7109375" style="311" bestFit="1" customWidth="1"/>
    <col min="5450" max="5450" width="5.85546875" style="311" bestFit="1" customWidth="1"/>
    <col min="5451" max="5458" width="6.28515625" style="311" bestFit="1" customWidth="1"/>
    <col min="5459" max="5459" width="7" style="311" bestFit="1" customWidth="1"/>
    <col min="5460" max="5460" width="6.5703125" style="311" bestFit="1" customWidth="1"/>
    <col min="5461" max="5468" width="7" style="311" bestFit="1" customWidth="1"/>
    <col min="5469" max="5469" width="7.42578125" style="311" bestFit="1" customWidth="1"/>
    <col min="5470" max="5470" width="7" style="311" bestFit="1" customWidth="1"/>
    <col min="5471" max="5479" width="7.42578125" style="311" bestFit="1" customWidth="1"/>
    <col min="5480" max="5481" width="9.140625" style="311"/>
    <col min="5482" max="5482" width="10.5703125" style="311" bestFit="1" customWidth="1"/>
    <col min="5483" max="5483" width="9.140625" style="311"/>
    <col min="5484" max="5484" width="12.42578125" style="311" customWidth="1"/>
    <col min="5485" max="5632" width="9.140625" style="311"/>
    <col min="5633" max="5633" width="8.5703125" style="311" bestFit="1" customWidth="1"/>
    <col min="5634" max="5634" width="20.140625" style="311" bestFit="1" customWidth="1"/>
    <col min="5635" max="5635" width="7.140625" style="311" customWidth="1"/>
    <col min="5636" max="5636" width="4.5703125" style="311" bestFit="1" customWidth="1"/>
    <col min="5637" max="5637" width="13.85546875" style="311" bestFit="1" customWidth="1"/>
    <col min="5638" max="5638" width="12.7109375" style="311" bestFit="1" customWidth="1"/>
    <col min="5639" max="5639" width="7" style="311" bestFit="1" customWidth="1"/>
    <col min="5640" max="5640" width="8.5703125" style="311" bestFit="1" customWidth="1"/>
    <col min="5641" max="5641" width="7" style="311" bestFit="1" customWidth="1"/>
    <col min="5642" max="5642" width="5.42578125" style="311" bestFit="1" customWidth="1"/>
    <col min="5643" max="5643" width="6" style="311" bestFit="1" customWidth="1"/>
    <col min="5644" max="5644" width="9.140625" style="311" bestFit="1" customWidth="1"/>
    <col min="5645" max="5645" width="7.5703125" style="311" bestFit="1" customWidth="1"/>
    <col min="5646" max="5647" width="7" style="311" bestFit="1" customWidth="1"/>
    <col min="5648" max="5648" width="5.42578125" style="311" bestFit="1" customWidth="1"/>
    <col min="5649" max="5649" width="6.85546875" style="311" bestFit="1" customWidth="1"/>
    <col min="5650" max="5650" width="8.28515625" style="311" bestFit="1" customWidth="1"/>
    <col min="5651" max="5651" width="8.85546875" style="311" bestFit="1" customWidth="1"/>
    <col min="5652" max="5652" width="8.28515625" style="311" bestFit="1" customWidth="1"/>
    <col min="5653" max="5653" width="9.28515625" style="311" customWidth="1"/>
    <col min="5654" max="5654" width="8.28515625" style="311" bestFit="1" customWidth="1"/>
    <col min="5655" max="5656" width="13.85546875" style="311" bestFit="1" customWidth="1"/>
    <col min="5657" max="5657" width="8.140625" style="311" bestFit="1" customWidth="1"/>
    <col min="5658" max="5658" width="7" style="311" bestFit="1" customWidth="1"/>
    <col min="5659" max="5660" width="13.85546875" style="311" bestFit="1" customWidth="1"/>
    <col min="5661" max="5661" width="8.140625" style="311" bestFit="1" customWidth="1"/>
    <col min="5662" max="5662" width="7" style="311" bestFit="1" customWidth="1"/>
    <col min="5663" max="5664" width="13.85546875" style="311" bestFit="1" customWidth="1"/>
    <col min="5665" max="5665" width="8.140625" style="311" bestFit="1" customWidth="1"/>
    <col min="5666" max="5666" width="7" style="311" bestFit="1" customWidth="1"/>
    <col min="5667" max="5668" width="13.85546875" style="311" bestFit="1" customWidth="1"/>
    <col min="5669" max="5669" width="12.7109375" style="311" bestFit="1" customWidth="1"/>
    <col min="5670" max="5670" width="9.28515625" style="311" bestFit="1" customWidth="1"/>
    <col min="5671" max="5671" width="20.5703125" style="311" bestFit="1" customWidth="1"/>
    <col min="5672" max="5674" width="13.85546875" style="311" bestFit="1" customWidth="1"/>
    <col min="5675" max="5675" width="12.7109375" style="311" bestFit="1" customWidth="1"/>
    <col min="5676" max="5677" width="13.85546875" style="311" bestFit="1" customWidth="1"/>
    <col min="5678" max="5679" width="7" style="311" bestFit="1" customWidth="1"/>
    <col min="5680" max="5680" width="9.140625" style="311"/>
    <col min="5681" max="5681" width="14.5703125" style="311" bestFit="1" customWidth="1"/>
    <col min="5682" max="5682" width="13.42578125" style="311" bestFit="1" customWidth="1"/>
    <col min="5683" max="5686" width="6.85546875" style="311" bestFit="1" customWidth="1"/>
    <col min="5687" max="5688" width="4.7109375" style="311" bestFit="1" customWidth="1"/>
    <col min="5689" max="5689" width="8.28515625" style="311" bestFit="1" customWidth="1"/>
    <col min="5690" max="5692" width="8.7109375" style="311" bestFit="1" customWidth="1"/>
    <col min="5693" max="5695" width="9.85546875" style="311" bestFit="1" customWidth="1"/>
    <col min="5696" max="5698" width="8.5703125" style="311" bestFit="1" customWidth="1"/>
    <col min="5699" max="5701" width="9.7109375" style="311" bestFit="1" customWidth="1"/>
    <col min="5702" max="5702" width="8.28515625" style="311" bestFit="1" customWidth="1"/>
    <col min="5703" max="5705" width="8.7109375" style="311" bestFit="1" customWidth="1"/>
    <col min="5706" max="5706" width="5.85546875" style="311" bestFit="1" customWidth="1"/>
    <col min="5707" max="5714" width="6.28515625" style="311" bestFit="1" customWidth="1"/>
    <col min="5715" max="5715" width="7" style="311" bestFit="1" customWidth="1"/>
    <col min="5716" max="5716" width="6.5703125" style="311" bestFit="1" customWidth="1"/>
    <col min="5717" max="5724" width="7" style="311" bestFit="1" customWidth="1"/>
    <col min="5725" max="5725" width="7.42578125" style="311" bestFit="1" customWidth="1"/>
    <col min="5726" max="5726" width="7" style="311" bestFit="1" customWidth="1"/>
    <col min="5727" max="5735" width="7.42578125" style="311" bestFit="1" customWidth="1"/>
    <col min="5736" max="5737" width="9.140625" style="311"/>
    <col min="5738" max="5738" width="10.5703125" style="311" bestFit="1" customWidth="1"/>
    <col min="5739" max="5739" width="9.140625" style="311"/>
    <col min="5740" max="5740" width="12.42578125" style="311" customWidth="1"/>
    <col min="5741" max="5888" width="9.140625" style="311"/>
    <col min="5889" max="5889" width="8.5703125" style="311" bestFit="1" customWidth="1"/>
    <col min="5890" max="5890" width="20.140625" style="311" bestFit="1" customWidth="1"/>
    <col min="5891" max="5891" width="7.140625" style="311" customWidth="1"/>
    <col min="5892" max="5892" width="4.5703125" style="311" bestFit="1" customWidth="1"/>
    <col min="5893" max="5893" width="13.85546875" style="311" bestFit="1" customWidth="1"/>
    <col min="5894" max="5894" width="12.7109375" style="311" bestFit="1" customWidth="1"/>
    <col min="5895" max="5895" width="7" style="311" bestFit="1" customWidth="1"/>
    <col min="5896" max="5896" width="8.5703125" style="311" bestFit="1" customWidth="1"/>
    <col min="5897" max="5897" width="7" style="311" bestFit="1" customWidth="1"/>
    <col min="5898" max="5898" width="5.42578125" style="311" bestFit="1" customWidth="1"/>
    <col min="5899" max="5899" width="6" style="311" bestFit="1" customWidth="1"/>
    <col min="5900" max="5900" width="9.140625" style="311" bestFit="1" customWidth="1"/>
    <col min="5901" max="5901" width="7.5703125" style="311" bestFit="1" customWidth="1"/>
    <col min="5902" max="5903" width="7" style="311" bestFit="1" customWidth="1"/>
    <col min="5904" max="5904" width="5.42578125" style="311" bestFit="1" customWidth="1"/>
    <col min="5905" max="5905" width="6.85546875" style="311" bestFit="1" customWidth="1"/>
    <col min="5906" max="5906" width="8.28515625" style="311" bestFit="1" customWidth="1"/>
    <col min="5907" max="5907" width="8.85546875" style="311" bestFit="1" customWidth="1"/>
    <col min="5908" max="5908" width="8.28515625" style="311" bestFit="1" customWidth="1"/>
    <col min="5909" max="5909" width="9.28515625" style="311" customWidth="1"/>
    <col min="5910" max="5910" width="8.28515625" style="311" bestFit="1" customWidth="1"/>
    <col min="5911" max="5912" width="13.85546875" style="311" bestFit="1" customWidth="1"/>
    <col min="5913" max="5913" width="8.140625" style="311" bestFit="1" customWidth="1"/>
    <col min="5914" max="5914" width="7" style="311" bestFit="1" customWidth="1"/>
    <col min="5915" max="5916" width="13.85546875" style="311" bestFit="1" customWidth="1"/>
    <col min="5917" max="5917" width="8.140625" style="311" bestFit="1" customWidth="1"/>
    <col min="5918" max="5918" width="7" style="311" bestFit="1" customWidth="1"/>
    <col min="5919" max="5920" width="13.85546875" style="311" bestFit="1" customWidth="1"/>
    <col min="5921" max="5921" width="8.140625" style="311" bestFit="1" customWidth="1"/>
    <col min="5922" max="5922" width="7" style="311" bestFit="1" customWidth="1"/>
    <col min="5923" max="5924" width="13.85546875" style="311" bestFit="1" customWidth="1"/>
    <col min="5925" max="5925" width="12.7109375" style="311" bestFit="1" customWidth="1"/>
    <col min="5926" max="5926" width="9.28515625" style="311" bestFit="1" customWidth="1"/>
    <col min="5927" max="5927" width="20.5703125" style="311" bestFit="1" customWidth="1"/>
    <col min="5928" max="5930" width="13.85546875" style="311" bestFit="1" customWidth="1"/>
    <col min="5931" max="5931" width="12.7109375" style="311" bestFit="1" customWidth="1"/>
    <col min="5932" max="5933" width="13.85546875" style="311" bestFit="1" customWidth="1"/>
    <col min="5934" max="5935" width="7" style="311" bestFit="1" customWidth="1"/>
    <col min="5936" max="5936" width="9.140625" style="311"/>
    <col min="5937" max="5937" width="14.5703125" style="311" bestFit="1" customWidth="1"/>
    <col min="5938" max="5938" width="13.42578125" style="311" bestFit="1" customWidth="1"/>
    <col min="5939" max="5942" width="6.85546875" style="311" bestFit="1" customWidth="1"/>
    <col min="5943" max="5944" width="4.7109375" style="311" bestFit="1" customWidth="1"/>
    <col min="5945" max="5945" width="8.28515625" style="311" bestFit="1" customWidth="1"/>
    <col min="5946" max="5948" width="8.7109375" style="311" bestFit="1" customWidth="1"/>
    <col min="5949" max="5951" width="9.85546875" style="311" bestFit="1" customWidth="1"/>
    <col min="5952" max="5954" width="8.5703125" style="311" bestFit="1" customWidth="1"/>
    <col min="5955" max="5957" width="9.7109375" style="311" bestFit="1" customWidth="1"/>
    <col min="5958" max="5958" width="8.28515625" style="311" bestFit="1" customWidth="1"/>
    <col min="5959" max="5961" width="8.7109375" style="311" bestFit="1" customWidth="1"/>
    <col min="5962" max="5962" width="5.85546875" style="311" bestFit="1" customWidth="1"/>
    <col min="5963" max="5970" width="6.28515625" style="311" bestFit="1" customWidth="1"/>
    <col min="5971" max="5971" width="7" style="311" bestFit="1" customWidth="1"/>
    <col min="5972" max="5972" width="6.5703125" style="311" bestFit="1" customWidth="1"/>
    <col min="5973" max="5980" width="7" style="311" bestFit="1" customWidth="1"/>
    <col min="5981" max="5981" width="7.42578125" style="311" bestFit="1" customWidth="1"/>
    <col min="5982" max="5982" width="7" style="311" bestFit="1" customWidth="1"/>
    <col min="5983" max="5991" width="7.42578125" style="311" bestFit="1" customWidth="1"/>
    <col min="5992" max="5993" width="9.140625" style="311"/>
    <col min="5994" max="5994" width="10.5703125" style="311" bestFit="1" customWidth="1"/>
    <col min="5995" max="5995" width="9.140625" style="311"/>
    <col min="5996" max="5996" width="12.42578125" style="311" customWidth="1"/>
    <col min="5997" max="6144" width="9.140625" style="311"/>
    <col min="6145" max="6145" width="8.5703125" style="311" bestFit="1" customWidth="1"/>
    <col min="6146" max="6146" width="20.140625" style="311" bestFit="1" customWidth="1"/>
    <col min="6147" max="6147" width="7.140625" style="311" customWidth="1"/>
    <col min="6148" max="6148" width="4.5703125" style="311" bestFit="1" customWidth="1"/>
    <col min="6149" max="6149" width="13.85546875" style="311" bestFit="1" customWidth="1"/>
    <col min="6150" max="6150" width="12.7109375" style="311" bestFit="1" customWidth="1"/>
    <col min="6151" max="6151" width="7" style="311" bestFit="1" customWidth="1"/>
    <col min="6152" max="6152" width="8.5703125" style="311" bestFit="1" customWidth="1"/>
    <col min="6153" max="6153" width="7" style="311" bestFit="1" customWidth="1"/>
    <col min="6154" max="6154" width="5.42578125" style="311" bestFit="1" customWidth="1"/>
    <col min="6155" max="6155" width="6" style="311" bestFit="1" customWidth="1"/>
    <col min="6156" max="6156" width="9.140625" style="311" bestFit="1" customWidth="1"/>
    <col min="6157" max="6157" width="7.5703125" style="311" bestFit="1" customWidth="1"/>
    <col min="6158" max="6159" width="7" style="311" bestFit="1" customWidth="1"/>
    <col min="6160" max="6160" width="5.42578125" style="311" bestFit="1" customWidth="1"/>
    <col min="6161" max="6161" width="6.85546875" style="311" bestFit="1" customWidth="1"/>
    <col min="6162" max="6162" width="8.28515625" style="311" bestFit="1" customWidth="1"/>
    <col min="6163" max="6163" width="8.85546875" style="311" bestFit="1" customWidth="1"/>
    <col min="6164" max="6164" width="8.28515625" style="311" bestFit="1" customWidth="1"/>
    <col min="6165" max="6165" width="9.28515625" style="311" customWidth="1"/>
    <col min="6166" max="6166" width="8.28515625" style="311" bestFit="1" customWidth="1"/>
    <col min="6167" max="6168" width="13.85546875" style="311" bestFit="1" customWidth="1"/>
    <col min="6169" max="6169" width="8.140625" style="311" bestFit="1" customWidth="1"/>
    <col min="6170" max="6170" width="7" style="311" bestFit="1" customWidth="1"/>
    <col min="6171" max="6172" width="13.85546875" style="311" bestFit="1" customWidth="1"/>
    <col min="6173" max="6173" width="8.140625" style="311" bestFit="1" customWidth="1"/>
    <col min="6174" max="6174" width="7" style="311" bestFit="1" customWidth="1"/>
    <col min="6175" max="6176" width="13.85546875" style="311" bestFit="1" customWidth="1"/>
    <col min="6177" max="6177" width="8.140625" style="311" bestFit="1" customWidth="1"/>
    <col min="6178" max="6178" width="7" style="311" bestFit="1" customWidth="1"/>
    <col min="6179" max="6180" width="13.85546875" style="311" bestFit="1" customWidth="1"/>
    <col min="6181" max="6181" width="12.7109375" style="311" bestFit="1" customWidth="1"/>
    <col min="6182" max="6182" width="9.28515625" style="311" bestFit="1" customWidth="1"/>
    <col min="6183" max="6183" width="20.5703125" style="311" bestFit="1" customWidth="1"/>
    <col min="6184" max="6186" width="13.85546875" style="311" bestFit="1" customWidth="1"/>
    <col min="6187" max="6187" width="12.7109375" style="311" bestFit="1" customWidth="1"/>
    <col min="6188" max="6189" width="13.85546875" style="311" bestFit="1" customWidth="1"/>
    <col min="6190" max="6191" width="7" style="311" bestFit="1" customWidth="1"/>
    <col min="6192" max="6192" width="9.140625" style="311"/>
    <col min="6193" max="6193" width="14.5703125" style="311" bestFit="1" customWidth="1"/>
    <col min="6194" max="6194" width="13.42578125" style="311" bestFit="1" customWidth="1"/>
    <col min="6195" max="6198" width="6.85546875" style="311" bestFit="1" customWidth="1"/>
    <col min="6199" max="6200" width="4.7109375" style="311" bestFit="1" customWidth="1"/>
    <col min="6201" max="6201" width="8.28515625" style="311" bestFit="1" customWidth="1"/>
    <col min="6202" max="6204" width="8.7109375" style="311" bestFit="1" customWidth="1"/>
    <col min="6205" max="6207" width="9.85546875" style="311" bestFit="1" customWidth="1"/>
    <col min="6208" max="6210" width="8.5703125" style="311" bestFit="1" customWidth="1"/>
    <col min="6211" max="6213" width="9.7109375" style="311" bestFit="1" customWidth="1"/>
    <col min="6214" max="6214" width="8.28515625" style="311" bestFit="1" customWidth="1"/>
    <col min="6215" max="6217" width="8.7109375" style="311" bestFit="1" customWidth="1"/>
    <col min="6218" max="6218" width="5.85546875" style="311" bestFit="1" customWidth="1"/>
    <col min="6219" max="6226" width="6.28515625" style="311" bestFit="1" customWidth="1"/>
    <col min="6227" max="6227" width="7" style="311" bestFit="1" customWidth="1"/>
    <col min="6228" max="6228" width="6.5703125" style="311" bestFit="1" customWidth="1"/>
    <col min="6229" max="6236" width="7" style="311" bestFit="1" customWidth="1"/>
    <col min="6237" max="6237" width="7.42578125" style="311" bestFit="1" customWidth="1"/>
    <col min="6238" max="6238" width="7" style="311" bestFit="1" customWidth="1"/>
    <col min="6239" max="6247" width="7.42578125" style="311" bestFit="1" customWidth="1"/>
    <col min="6248" max="6249" width="9.140625" style="311"/>
    <col min="6250" max="6250" width="10.5703125" style="311" bestFit="1" customWidth="1"/>
    <col min="6251" max="6251" width="9.140625" style="311"/>
    <col min="6252" max="6252" width="12.42578125" style="311" customWidth="1"/>
    <col min="6253" max="6400" width="9.140625" style="311"/>
    <col min="6401" max="6401" width="8.5703125" style="311" bestFit="1" customWidth="1"/>
    <col min="6402" max="6402" width="20.140625" style="311" bestFit="1" customWidth="1"/>
    <col min="6403" max="6403" width="7.140625" style="311" customWidth="1"/>
    <col min="6404" max="6404" width="4.5703125" style="311" bestFit="1" customWidth="1"/>
    <col min="6405" max="6405" width="13.85546875" style="311" bestFit="1" customWidth="1"/>
    <col min="6406" max="6406" width="12.7109375" style="311" bestFit="1" customWidth="1"/>
    <col min="6407" max="6407" width="7" style="311" bestFit="1" customWidth="1"/>
    <col min="6408" max="6408" width="8.5703125" style="311" bestFit="1" customWidth="1"/>
    <col min="6409" max="6409" width="7" style="311" bestFit="1" customWidth="1"/>
    <col min="6410" max="6410" width="5.42578125" style="311" bestFit="1" customWidth="1"/>
    <col min="6411" max="6411" width="6" style="311" bestFit="1" customWidth="1"/>
    <col min="6412" max="6412" width="9.140625" style="311" bestFit="1" customWidth="1"/>
    <col min="6413" max="6413" width="7.5703125" style="311" bestFit="1" customWidth="1"/>
    <col min="6414" max="6415" width="7" style="311" bestFit="1" customWidth="1"/>
    <col min="6416" max="6416" width="5.42578125" style="311" bestFit="1" customWidth="1"/>
    <col min="6417" max="6417" width="6.85546875" style="311" bestFit="1" customWidth="1"/>
    <col min="6418" max="6418" width="8.28515625" style="311" bestFit="1" customWidth="1"/>
    <col min="6419" max="6419" width="8.85546875" style="311" bestFit="1" customWidth="1"/>
    <col min="6420" max="6420" width="8.28515625" style="311" bestFit="1" customWidth="1"/>
    <col min="6421" max="6421" width="9.28515625" style="311" customWidth="1"/>
    <col min="6422" max="6422" width="8.28515625" style="311" bestFit="1" customWidth="1"/>
    <col min="6423" max="6424" width="13.85546875" style="311" bestFit="1" customWidth="1"/>
    <col min="6425" max="6425" width="8.140625" style="311" bestFit="1" customWidth="1"/>
    <col min="6426" max="6426" width="7" style="311" bestFit="1" customWidth="1"/>
    <col min="6427" max="6428" width="13.85546875" style="311" bestFit="1" customWidth="1"/>
    <col min="6429" max="6429" width="8.140625" style="311" bestFit="1" customWidth="1"/>
    <col min="6430" max="6430" width="7" style="311" bestFit="1" customWidth="1"/>
    <col min="6431" max="6432" width="13.85546875" style="311" bestFit="1" customWidth="1"/>
    <col min="6433" max="6433" width="8.140625" style="311" bestFit="1" customWidth="1"/>
    <col min="6434" max="6434" width="7" style="311" bestFit="1" customWidth="1"/>
    <col min="6435" max="6436" width="13.85546875" style="311" bestFit="1" customWidth="1"/>
    <col min="6437" max="6437" width="12.7109375" style="311" bestFit="1" customWidth="1"/>
    <col min="6438" max="6438" width="9.28515625" style="311" bestFit="1" customWidth="1"/>
    <col min="6439" max="6439" width="20.5703125" style="311" bestFit="1" customWidth="1"/>
    <col min="6440" max="6442" width="13.85546875" style="311" bestFit="1" customWidth="1"/>
    <col min="6443" max="6443" width="12.7109375" style="311" bestFit="1" customWidth="1"/>
    <col min="6444" max="6445" width="13.85546875" style="311" bestFit="1" customWidth="1"/>
    <col min="6446" max="6447" width="7" style="311" bestFit="1" customWidth="1"/>
    <col min="6448" max="6448" width="9.140625" style="311"/>
    <col min="6449" max="6449" width="14.5703125" style="311" bestFit="1" customWidth="1"/>
    <col min="6450" max="6450" width="13.42578125" style="311" bestFit="1" customWidth="1"/>
    <col min="6451" max="6454" width="6.85546875" style="311" bestFit="1" customWidth="1"/>
    <col min="6455" max="6456" width="4.7109375" style="311" bestFit="1" customWidth="1"/>
    <col min="6457" max="6457" width="8.28515625" style="311" bestFit="1" customWidth="1"/>
    <col min="6458" max="6460" width="8.7109375" style="311" bestFit="1" customWidth="1"/>
    <col min="6461" max="6463" width="9.85546875" style="311" bestFit="1" customWidth="1"/>
    <col min="6464" max="6466" width="8.5703125" style="311" bestFit="1" customWidth="1"/>
    <col min="6467" max="6469" width="9.7109375" style="311" bestFit="1" customWidth="1"/>
    <col min="6470" max="6470" width="8.28515625" style="311" bestFit="1" customWidth="1"/>
    <col min="6471" max="6473" width="8.7109375" style="311" bestFit="1" customWidth="1"/>
    <col min="6474" max="6474" width="5.85546875" style="311" bestFit="1" customWidth="1"/>
    <col min="6475" max="6482" width="6.28515625" style="311" bestFit="1" customWidth="1"/>
    <col min="6483" max="6483" width="7" style="311" bestFit="1" customWidth="1"/>
    <col min="6484" max="6484" width="6.5703125" style="311" bestFit="1" customWidth="1"/>
    <col min="6485" max="6492" width="7" style="311" bestFit="1" customWidth="1"/>
    <col min="6493" max="6493" width="7.42578125" style="311" bestFit="1" customWidth="1"/>
    <col min="6494" max="6494" width="7" style="311" bestFit="1" customWidth="1"/>
    <col min="6495" max="6503" width="7.42578125" style="311" bestFit="1" customWidth="1"/>
    <col min="6504" max="6505" width="9.140625" style="311"/>
    <col min="6506" max="6506" width="10.5703125" style="311" bestFit="1" customWidth="1"/>
    <col min="6507" max="6507" width="9.140625" style="311"/>
    <col min="6508" max="6508" width="12.42578125" style="311" customWidth="1"/>
    <col min="6509" max="6656" width="9.140625" style="311"/>
    <col min="6657" max="6657" width="8.5703125" style="311" bestFit="1" customWidth="1"/>
    <col min="6658" max="6658" width="20.140625" style="311" bestFit="1" customWidth="1"/>
    <col min="6659" max="6659" width="7.140625" style="311" customWidth="1"/>
    <col min="6660" max="6660" width="4.5703125" style="311" bestFit="1" customWidth="1"/>
    <col min="6661" max="6661" width="13.85546875" style="311" bestFit="1" customWidth="1"/>
    <col min="6662" max="6662" width="12.7109375" style="311" bestFit="1" customWidth="1"/>
    <col min="6663" max="6663" width="7" style="311" bestFit="1" customWidth="1"/>
    <col min="6664" max="6664" width="8.5703125" style="311" bestFit="1" customWidth="1"/>
    <col min="6665" max="6665" width="7" style="311" bestFit="1" customWidth="1"/>
    <col min="6666" max="6666" width="5.42578125" style="311" bestFit="1" customWidth="1"/>
    <col min="6667" max="6667" width="6" style="311" bestFit="1" customWidth="1"/>
    <col min="6668" max="6668" width="9.140625" style="311" bestFit="1" customWidth="1"/>
    <col min="6669" max="6669" width="7.5703125" style="311" bestFit="1" customWidth="1"/>
    <col min="6670" max="6671" width="7" style="311" bestFit="1" customWidth="1"/>
    <col min="6672" max="6672" width="5.42578125" style="311" bestFit="1" customWidth="1"/>
    <col min="6673" max="6673" width="6.85546875" style="311" bestFit="1" customWidth="1"/>
    <col min="6674" max="6674" width="8.28515625" style="311" bestFit="1" customWidth="1"/>
    <col min="6675" max="6675" width="8.85546875" style="311" bestFit="1" customWidth="1"/>
    <col min="6676" max="6676" width="8.28515625" style="311" bestFit="1" customWidth="1"/>
    <col min="6677" max="6677" width="9.28515625" style="311" customWidth="1"/>
    <col min="6678" max="6678" width="8.28515625" style="311" bestFit="1" customWidth="1"/>
    <col min="6679" max="6680" width="13.85546875" style="311" bestFit="1" customWidth="1"/>
    <col min="6681" max="6681" width="8.140625" style="311" bestFit="1" customWidth="1"/>
    <col min="6682" max="6682" width="7" style="311" bestFit="1" customWidth="1"/>
    <col min="6683" max="6684" width="13.85546875" style="311" bestFit="1" customWidth="1"/>
    <col min="6685" max="6685" width="8.140625" style="311" bestFit="1" customWidth="1"/>
    <col min="6686" max="6686" width="7" style="311" bestFit="1" customWidth="1"/>
    <col min="6687" max="6688" width="13.85546875" style="311" bestFit="1" customWidth="1"/>
    <col min="6689" max="6689" width="8.140625" style="311" bestFit="1" customWidth="1"/>
    <col min="6690" max="6690" width="7" style="311" bestFit="1" customWidth="1"/>
    <col min="6691" max="6692" width="13.85546875" style="311" bestFit="1" customWidth="1"/>
    <col min="6693" max="6693" width="12.7109375" style="311" bestFit="1" customWidth="1"/>
    <col min="6694" max="6694" width="9.28515625" style="311" bestFit="1" customWidth="1"/>
    <col min="6695" max="6695" width="20.5703125" style="311" bestFit="1" customWidth="1"/>
    <col min="6696" max="6698" width="13.85546875" style="311" bestFit="1" customWidth="1"/>
    <col min="6699" max="6699" width="12.7109375" style="311" bestFit="1" customWidth="1"/>
    <col min="6700" max="6701" width="13.85546875" style="311" bestFit="1" customWidth="1"/>
    <col min="6702" max="6703" width="7" style="311" bestFit="1" customWidth="1"/>
    <col min="6704" max="6704" width="9.140625" style="311"/>
    <col min="6705" max="6705" width="14.5703125" style="311" bestFit="1" customWidth="1"/>
    <col min="6706" max="6706" width="13.42578125" style="311" bestFit="1" customWidth="1"/>
    <col min="6707" max="6710" width="6.85546875" style="311" bestFit="1" customWidth="1"/>
    <col min="6711" max="6712" width="4.7109375" style="311" bestFit="1" customWidth="1"/>
    <col min="6713" max="6713" width="8.28515625" style="311" bestFit="1" customWidth="1"/>
    <col min="6714" max="6716" width="8.7109375" style="311" bestFit="1" customWidth="1"/>
    <col min="6717" max="6719" width="9.85546875" style="311" bestFit="1" customWidth="1"/>
    <col min="6720" max="6722" width="8.5703125" style="311" bestFit="1" customWidth="1"/>
    <col min="6723" max="6725" width="9.7109375" style="311" bestFit="1" customWidth="1"/>
    <col min="6726" max="6726" width="8.28515625" style="311" bestFit="1" customWidth="1"/>
    <col min="6727" max="6729" width="8.7109375" style="311" bestFit="1" customWidth="1"/>
    <col min="6730" max="6730" width="5.85546875" style="311" bestFit="1" customWidth="1"/>
    <col min="6731" max="6738" width="6.28515625" style="311" bestFit="1" customWidth="1"/>
    <col min="6739" max="6739" width="7" style="311" bestFit="1" customWidth="1"/>
    <col min="6740" max="6740" width="6.5703125" style="311" bestFit="1" customWidth="1"/>
    <col min="6741" max="6748" width="7" style="311" bestFit="1" customWidth="1"/>
    <col min="6749" max="6749" width="7.42578125" style="311" bestFit="1" customWidth="1"/>
    <col min="6750" max="6750" width="7" style="311" bestFit="1" customWidth="1"/>
    <col min="6751" max="6759" width="7.42578125" style="311" bestFit="1" customWidth="1"/>
    <col min="6760" max="6761" width="9.140625" style="311"/>
    <col min="6762" max="6762" width="10.5703125" style="311" bestFit="1" customWidth="1"/>
    <col min="6763" max="6763" width="9.140625" style="311"/>
    <col min="6764" max="6764" width="12.42578125" style="311" customWidth="1"/>
    <col min="6765" max="6912" width="9.140625" style="311"/>
    <col min="6913" max="6913" width="8.5703125" style="311" bestFit="1" customWidth="1"/>
    <col min="6914" max="6914" width="20.140625" style="311" bestFit="1" customWidth="1"/>
    <col min="6915" max="6915" width="7.140625" style="311" customWidth="1"/>
    <col min="6916" max="6916" width="4.5703125" style="311" bestFit="1" customWidth="1"/>
    <col min="6917" max="6917" width="13.85546875" style="311" bestFit="1" customWidth="1"/>
    <col min="6918" max="6918" width="12.7109375" style="311" bestFit="1" customWidth="1"/>
    <col min="6919" max="6919" width="7" style="311" bestFit="1" customWidth="1"/>
    <col min="6920" max="6920" width="8.5703125" style="311" bestFit="1" customWidth="1"/>
    <col min="6921" max="6921" width="7" style="311" bestFit="1" customWidth="1"/>
    <col min="6922" max="6922" width="5.42578125" style="311" bestFit="1" customWidth="1"/>
    <col min="6923" max="6923" width="6" style="311" bestFit="1" customWidth="1"/>
    <col min="6924" max="6924" width="9.140625" style="311" bestFit="1" customWidth="1"/>
    <col min="6925" max="6925" width="7.5703125" style="311" bestFit="1" customWidth="1"/>
    <col min="6926" max="6927" width="7" style="311" bestFit="1" customWidth="1"/>
    <col min="6928" max="6928" width="5.42578125" style="311" bestFit="1" customWidth="1"/>
    <col min="6929" max="6929" width="6.85546875" style="311" bestFit="1" customWidth="1"/>
    <col min="6930" max="6930" width="8.28515625" style="311" bestFit="1" customWidth="1"/>
    <col min="6931" max="6931" width="8.85546875" style="311" bestFit="1" customWidth="1"/>
    <col min="6932" max="6932" width="8.28515625" style="311" bestFit="1" customWidth="1"/>
    <col min="6933" max="6933" width="9.28515625" style="311" customWidth="1"/>
    <col min="6934" max="6934" width="8.28515625" style="311" bestFit="1" customWidth="1"/>
    <col min="6935" max="6936" width="13.85546875" style="311" bestFit="1" customWidth="1"/>
    <col min="6937" max="6937" width="8.140625" style="311" bestFit="1" customWidth="1"/>
    <col min="6938" max="6938" width="7" style="311" bestFit="1" customWidth="1"/>
    <col min="6939" max="6940" width="13.85546875" style="311" bestFit="1" customWidth="1"/>
    <col min="6941" max="6941" width="8.140625" style="311" bestFit="1" customWidth="1"/>
    <col min="6942" max="6942" width="7" style="311" bestFit="1" customWidth="1"/>
    <col min="6943" max="6944" width="13.85546875" style="311" bestFit="1" customWidth="1"/>
    <col min="6945" max="6945" width="8.140625" style="311" bestFit="1" customWidth="1"/>
    <col min="6946" max="6946" width="7" style="311" bestFit="1" customWidth="1"/>
    <col min="6947" max="6948" width="13.85546875" style="311" bestFit="1" customWidth="1"/>
    <col min="6949" max="6949" width="12.7109375" style="311" bestFit="1" customWidth="1"/>
    <col min="6950" max="6950" width="9.28515625" style="311" bestFit="1" customWidth="1"/>
    <col min="6951" max="6951" width="20.5703125" style="311" bestFit="1" customWidth="1"/>
    <col min="6952" max="6954" width="13.85546875" style="311" bestFit="1" customWidth="1"/>
    <col min="6955" max="6955" width="12.7109375" style="311" bestFit="1" customWidth="1"/>
    <col min="6956" max="6957" width="13.85546875" style="311" bestFit="1" customWidth="1"/>
    <col min="6958" max="6959" width="7" style="311" bestFit="1" customWidth="1"/>
    <col min="6960" max="6960" width="9.140625" style="311"/>
    <col min="6961" max="6961" width="14.5703125" style="311" bestFit="1" customWidth="1"/>
    <col min="6962" max="6962" width="13.42578125" style="311" bestFit="1" customWidth="1"/>
    <col min="6963" max="6966" width="6.85546875" style="311" bestFit="1" customWidth="1"/>
    <col min="6967" max="6968" width="4.7109375" style="311" bestFit="1" customWidth="1"/>
    <col min="6969" max="6969" width="8.28515625" style="311" bestFit="1" customWidth="1"/>
    <col min="6970" max="6972" width="8.7109375" style="311" bestFit="1" customWidth="1"/>
    <col min="6973" max="6975" width="9.85546875" style="311" bestFit="1" customWidth="1"/>
    <col min="6976" max="6978" width="8.5703125" style="311" bestFit="1" customWidth="1"/>
    <col min="6979" max="6981" width="9.7109375" style="311" bestFit="1" customWidth="1"/>
    <col min="6982" max="6982" width="8.28515625" style="311" bestFit="1" customWidth="1"/>
    <col min="6983" max="6985" width="8.7109375" style="311" bestFit="1" customWidth="1"/>
    <col min="6986" max="6986" width="5.85546875" style="311" bestFit="1" customWidth="1"/>
    <col min="6987" max="6994" width="6.28515625" style="311" bestFit="1" customWidth="1"/>
    <col min="6995" max="6995" width="7" style="311" bestFit="1" customWidth="1"/>
    <col min="6996" max="6996" width="6.5703125" style="311" bestFit="1" customWidth="1"/>
    <col min="6997" max="7004" width="7" style="311" bestFit="1" customWidth="1"/>
    <col min="7005" max="7005" width="7.42578125" style="311" bestFit="1" customWidth="1"/>
    <col min="7006" max="7006" width="7" style="311" bestFit="1" customWidth="1"/>
    <col min="7007" max="7015" width="7.42578125" style="311" bestFit="1" customWidth="1"/>
    <col min="7016" max="7017" width="9.140625" style="311"/>
    <col min="7018" max="7018" width="10.5703125" style="311" bestFit="1" customWidth="1"/>
    <col min="7019" max="7019" width="9.140625" style="311"/>
    <col min="7020" max="7020" width="12.42578125" style="311" customWidth="1"/>
    <col min="7021" max="7168" width="9.140625" style="311"/>
    <col min="7169" max="7169" width="8.5703125" style="311" bestFit="1" customWidth="1"/>
    <col min="7170" max="7170" width="20.140625" style="311" bestFit="1" customWidth="1"/>
    <col min="7171" max="7171" width="7.140625" style="311" customWidth="1"/>
    <col min="7172" max="7172" width="4.5703125" style="311" bestFit="1" customWidth="1"/>
    <col min="7173" max="7173" width="13.85546875" style="311" bestFit="1" customWidth="1"/>
    <col min="7174" max="7174" width="12.7109375" style="311" bestFit="1" customWidth="1"/>
    <col min="7175" max="7175" width="7" style="311" bestFit="1" customWidth="1"/>
    <col min="7176" max="7176" width="8.5703125" style="311" bestFit="1" customWidth="1"/>
    <col min="7177" max="7177" width="7" style="311" bestFit="1" customWidth="1"/>
    <col min="7178" max="7178" width="5.42578125" style="311" bestFit="1" customWidth="1"/>
    <col min="7179" max="7179" width="6" style="311" bestFit="1" customWidth="1"/>
    <col min="7180" max="7180" width="9.140625" style="311" bestFit="1" customWidth="1"/>
    <col min="7181" max="7181" width="7.5703125" style="311" bestFit="1" customWidth="1"/>
    <col min="7182" max="7183" width="7" style="311" bestFit="1" customWidth="1"/>
    <col min="7184" max="7184" width="5.42578125" style="311" bestFit="1" customWidth="1"/>
    <col min="7185" max="7185" width="6.85546875" style="311" bestFit="1" customWidth="1"/>
    <col min="7186" max="7186" width="8.28515625" style="311" bestFit="1" customWidth="1"/>
    <col min="7187" max="7187" width="8.85546875" style="311" bestFit="1" customWidth="1"/>
    <col min="7188" max="7188" width="8.28515625" style="311" bestFit="1" customWidth="1"/>
    <col min="7189" max="7189" width="9.28515625" style="311" customWidth="1"/>
    <col min="7190" max="7190" width="8.28515625" style="311" bestFit="1" customWidth="1"/>
    <col min="7191" max="7192" width="13.85546875" style="311" bestFit="1" customWidth="1"/>
    <col min="7193" max="7193" width="8.140625" style="311" bestFit="1" customWidth="1"/>
    <col min="7194" max="7194" width="7" style="311" bestFit="1" customWidth="1"/>
    <col min="7195" max="7196" width="13.85546875" style="311" bestFit="1" customWidth="1"/>
    <col min="7197" max="7197" width="8.140625" style="311" bestFit="1" customWidth="1"/>
    <col min="7198" max="7198" width="7" style="311" bestFit="1" customWidth="1"/>
    <col min="7199" max="7200" width="13.85546875" style="311" bestFit="1" customWidth="1"/>
    <col min="7201" max="7201" width="8.140625" style="311" bestFit="1" customWidth="1"/>
    <col min="7202" max="7202" width="7" style="311" bestFit="1" customWidth="1"/>
    <col min="7203" max="7204" width="13.85546875" style="311" bestFit="1" customWidth="1"/>
    <col min="7205" max="7205" width="12.7109375" style="311" bestFit="1" customWidth="1"/>
    <col min="7206" max="7206" width="9.28515625" style="311" bestFit="1" customWidth="1"/>
    <col min="7207" max="7207" width="20.5703125" style="311" bestFit="1" customWidth="1"/>
    <col min="7208" max="7210" width="13.85546875" style="311" bestFit="1" customWidth="1"/>
    <col min="7211" max="7211" width="12.7109375" style="311" bestFit="1" customWidth="1"/>
    <col min="7212" max="7213" width="13.85546875" style="311" bestFit="1" customWidth="1"/>
    <col min="7214" max="7215" width="7" style="311" bestFit="1" customWidth="1"/>
    <col min="7216" max="7216" width="9.140625" style="311"/>
    <col min="7217" max="7217" width="14.5703125" style="311" bestFit="1" customWidth="1"/>
    <col min="7218" max="7218" width="13.42578125" style="311" bestFit="1" customWidth="1"/>
    <col min="7219" max="7222" width="6.85546875" style="311" bestFit="1" customWidth="1"/>
    <col min="7223" max="7224" width="4.7109375" style="311" bestFit="1" customWidth="1"/>
    <col min="7225" max="7225" width="8.28515625" style="311" bestFit="1" customWidth="1"/>
    <col min="7226" max="7228" width="8.7109375" style="311" bestFit="1" customWidth="1"/>
    <col min="7229" max="7231" width="9.85546875" style="311" bestFit="1" customWidth="1"/>
    <col min="7232" max="7234" width="8.5703125" style="311" bestFit="1" customWidth="1"/>
    <col min="7235" max="7237" width="9.7109375" style="311" bestFit="1" customWidth="1"/>
    <col min="7238" max="7238" width="8.28515625" style="311" bestFit="1" customWidth="1"/>
    <col min="7239" max="7241" width="8.7109375" style="311" bestFit="1" customWidth="1"/>
    <col min="7242" max="7242" width="5.85546875" style="311" bestFit="1" customWidth="1"/>
    <col min="7243" max="7250" width="6.28515625" style="311" bestFit="1" customWidth="1"/>
    <col min="7251" max="7251" width="7" style="311" bestFit="1" customWidth="1"/>
    <col min="7252" max="7252" width="6.5703125" style="311" bestFit="1" customWidth="1"/>
    <col min="7253" max="7260" width="7" style="311" bestFit="1" customWidth="1"/>
    <col min="7261" max="7261" width="7.42578125" style="311" bestFit="1" customWidth="1"/>
    <col min="7262" max="7262" width="7" style="311" bestFit="1" customWidth="1"/>
    <col min="7263" max="7271" width="7.42578125" style="311" bestFit="1" customWidth="1"/>
    <col min="7272" max="7273" width="9.140625" style="311"/>
    <col min="7274" max="7274" width="10.5703125" style="311" bestFit="1" customWidth="1"/>
    <col min="7275" max="7275" width="9.140625" style="311"/>
    <col min="7276" max="7276" width="12.42578125" style="311" customWidth="1"/>
    <col min="7277" max="7424" width="9.140625" style="311"/>
    <col min="7425" max="7425" width="8.5703125" style="311" bestFit="1" customWidth="1"/>
    <col min="7426" max="7426" width="20.140625" style="311" bestFit="1" customWidth="1"/>
    <col min="7427" max="7427" width="7.140625" style="311" customWidth="1"/>
    <col min="7428" max="7428" width="4.5703125" style="311" bestFit="1" customWidth="1"/>
    <col min="7429" max="7429" width="13.85546875" style="311" bestFit="1" customWidth="1"/>
    <col min="7430" max="7430" width="12.7109375" style="311" bestFit="1" customWidth="1"/>
    <col min="7431" max="7431" width="7" style="311" bestFit="1" customWidth="1"/>
    <col min="7432" max="7432" width="8.5703125" style="311" bestFit="1" customWidth="1"/>
    <col min="7433" max="7433" width="7" style="311" bestFit="1" customWidth="1"/>
    <col min="7434" max="7434" width="5.42578125" style="311" bestFit="1" customWidth="1"/>
    <col min="7435" max="7435" width="6" style="311" bestFit="1" customWidth="1"/>
    <col min="7436" max="7436" width="9.140625" style="311" bestFit="1" customWidth="1"/>
    <col min="7437" max="7437" width="7.5703125" style="311" bestFit="1" customWidth="1"/>
    <col min="7438" max="7439" width="7" style="311" bestFit="1" customWidth="1"/>
    <col min="7440" max="7440" width="5.42578125" style="311" bestFit="1" customWidth="1"/>
    <col min="7441" max="7441" width="6.85546875" style="311" bestFit="1" customWidth="1"/>
    <col min="7442" max="7442" width="8.28515625" style="311" bestFit="1" customWidth="1"/>
    <col min="7443" max="7443" width="8.85546875" style="311" bestFit="1" customWidth="1"/>
    <col min="7444" max="7444" width="8.28515625" style="311" bestFit="1" customWidth="1"/>
    <col min="7445" max="7445" width="9.28515625" style="311" customWidth="1"/>
    <col min="7446" max="7446" width="8.28515625" style="311" bestFit="1" customWidth="1"/>
    <col min="7447" max="7448" width="13.85546875" style="311" bestFit="1" customWidth="1"/>
    <col min="7449" max="7449" width="8.140625" style="311" bestFit="1" customWidth="1"/>
    <col min="7450" max="7450" width="7" style="311" bestFit="1" customWidth="1"/>
    <col min="7451" max="7452" width="13.85546875" style="311" bestFit="1" customWidth="1"/>
    <col min="7453" max="7453" width="8.140625" style="311" bestFit="1" customWidth="1"/>
    <col min="7454" max="7454" width="7" style="311" bestFit="1" customWidth="1"/>
    <col min="7455" max="7456" width="13.85546875" style="311" bestFit="1" customWidth="1"/>
    <col min="7457" max="7457" width="8.140625" style="311" bestFit="1" customWidth="1"/>
    <col min="7458" max="7458" width="7" style="311" bestFit="1" customWidth="1"/>
    <col min="7459" max="7460" width="13.85546875" style="311" bestFit="1" customWidth="1"/>
    <col min="7461" max="7461" width="12.7109375" style="311" bestFit="1" customWidth="1"/>
    <col min="7462" max="7462" width="9.28515625" style="311" bestFit="1" customWidth="1"/>
    <col min="7463" max="7463" width="20.5703125" style="311" bestFit="1" customWidth="1"/>
    <col min="7464" max="7466" width="13.85546875" style="311" bestFit="1" customWidth="1"/>
    <col min="7467" max="7467" width="12.7109375" style="311" bestFit="1" customWidth="1"/>
    <col min="7468" max="7469" width="13.85546875" style="311" bestFit="1" customWidth="1"/>
    <col min="7470" max="7471" width="7" style="311" bestFit="1" customWidth="1"/>
    <col min="7472" max="7472" width="9.140625" style="311"/>
    <col min="7473" max="7473" width="14.5703125" style="311" bestFit="1" customWidth="1"/>
    <col min="7474" max="7474" width="13.42578125" style="311" bestFit="1" customWidth="1"/>
    <col min="7475" max="7478" width="6.85546875" style="311" bestFit="1" customWidth="1"/>
    <col min="7479" max="7480" width="4.7109375" style="311" bestFit="1" customWidth="1"/>
    <col min="7481" max="7481" width="8.28515625" style="311" bestFit="1" customWidth="1"/>
    <col min="7482" max="7484" width="8.7109375" style="311" bestFit="1" customWidth="1"/>
    <col min="7485" max="7487" width="9.85546875" style="311" bestFit="1" customWidth="1"/>
    <col min="7488" max="7490" width="8.5703125" style="311" bestFit="1" customWidth="1"/>
    <col min="7491" max="7493" width="9.7109375" style="311" bestFit="1" customWidth="1"/>
    <col min="7494" max="7494" width="8.28515625" style="311" bestFit="1" customWidth="1"/>
    <col min="7495" max="7497" width="8.7109375" style="311" bestFit="1" customWidth="1"/>
    <col min="7498" max="7498" width="5.85546875" style="311" bestFit="1" customWidth="1"/>
    <col min="7499" max="7506" width="6.28515625" style="311" bestFit="1" customWidth="1"/>
    <col min="7507" max="7507" width="7" style="311" bestFit="1" customWidth="1"/>
    <col min="7508" max="7508" width="6.5703125" style="311" bestFit="1" customWidth="1"/>
    <col min="7509" max="7516" width="7" style="311" bestFit="1" customWidth="1"/>
    <col min="7517" max="7517" width="7.42578125" style="311" bestFit="1" customWidth="1"/>
    <col min="7518" max="7518" width="7" style="311" bestFit="1" customWidth="1"/>
    <col min="7519" max="7527" width="7.42578125" style="311" bestFit="1" customWidth="1"/>
    <col min="7528" max="7529" width="9.140625" style="311"/>
    <col min="7530" max="7530" width="10.5703125" style="311" bestFit="1" customWidth="1"/>
    <col min="7531" max="7531" width="9.140625" style="311"/>
    <col min="7532" max="7532" width="12.42578125" style="311" customWidth="1"/>
    <col min="7533" max="7680" width="9.140625" style="311"/>
    <col min="7681" max="7681" width="8.5703125" style="311" bestFit="1" customWidth="1"/>
    <col min="7682" max="7682" width="20.140625" style="311" bestFit="1" customWidth="1"/>
    <col min="7683" max="7683" width="7.140625" style="311" customWidth="1"/>
    <col min="7684" max="7684" width="4.5703125" style="311" bestFit="1" customWidth="1"/>
    <col min="7685" max="7685" width="13.85546875" style="311" bestFit="1" customWidth="1"/>
    <col min="7686" max="7686" width="12.7109375" style="311" bestFit="1" customWidth="1"/>
    <col min="7687" max="7687" width="7" style="311" bestFit="1" customWidth="1"/>
    <col min="7688" max="7688" width="8.5703125" style="311" bestFit="1" customWidth="1"/>
    <col min="7689" max="7689" width="7" style="311" bestFit="1" customWidth="1"/>
    <col min="7690" max="7690" width="5.42578125" style="311" bestFit="1" customWidth="1"/>
    <col min="7691" max="7691" width="6" style="311" bestFit="1" customWidth="1"/>
    <col min="7692" max="7692" width="9.140625" style="311" bestFit="1" customWidth="1"/>
    <col min="7693" max="7693" width="7.5703125" style="311" bestFit="1" customWidth="1"/>
    <col min="7694" max="7695" width="7" style="311" bestFit="1" customWidth="1"/>
    <col min="7696" max="7696" width="5.42578125" style="311" bestFit="1" customWidth="1"/>
    <col min="7697" max="7697" width="6.85546875" style="311" bestFit="1" customWidth="1"/>
    <col min="7698" max="7698" width="8.28515625" style="311" bestFit="1" customWidth="1"/>
    <col min="7699" max="7699" width="8.85546875" style="311" bestFit="1" customWidth="1"/>
    <col min="7700" max="7700" width="8.28515625" style="311" bestFit="1" customWidth="1"/>
    <col min="7701" max="7701" width="9.28515625" style="311" customWidth="1"/>
    <col min="7702" max="7702" width="8.28515625" style="311" bestFit="1" customWidth="1"/>
    <col min="7703" max="7704" width="13.85546875" style="311" bestFit="1" customWidth="1"/>
    <col min="7705" max="7705" width="8.140625" style="311" bestFit="1" customWidth="1"/>
    <col min="7706" max="7706" width="7" style="311" bestFit="1" customWidth="1"/>
    <col min="7707" max="7708" width="13.85546875" style="311" bestFit="1" customWidth="1"/>
    <col min="7709" max="7709" width="8.140625" style="311" bestFit="1" customWidth="1"/>
    <col min="7710" max="7710" width="7" style="311" bestFit="1" customWidth="1"/>
    <col min="7711" max="7712" width="13.85546875" style="311" bestFit="1" customWidth="1"/>
    <col min="7713" max="7713" width="8.140625" style="311" bestFit="1" customWidth="1"/>
    <col min="7714" max="7714" width="7" style="311" bestFit="1" customWidth="1"/>
    <col min="7715" max="7716" width="13.85546875" style="311" bestFit="1" customWidth="1"/>
    <col min="7717" max="7717" width="12.7109375" style="311" bestFit="1" customWidth="1"/>
    <col min="7718" max="7718" width="9.28515625" style="311" bestFit="1" customWidth="1"/>
    <col min="7719" max="7719" width="20.5703125" style="311" bestFit="1" customWidth="1"/>
    <col min="7720" max="7722" width="13.85546875" style="311" bestFit="1" customWidth="1"/>
    <col min="7723" max="7723" width="12.7109375" style="311" bestFit="1" customWidth="1"/>
    <col min="7724" max="7725" width="13.85546875" style="311" bestFit="1" customWidth="1"/>
    <col min="7726" max="7727" width="7" style="311" bestFit="1" customWidth="1"/>
    <col min="7728" max="7728" width="9.140625" style="311"/>
    <col min="7729" max="7729" width="14.5703125" style="311" bestFit="1" customWidth="1"/>
    <col min="7730" max="7730" width="13.42578125" style="311" bestFit="1" customWidth="1"/>
    <col min="7731" max="7734" width="6.85546875" style="311" bestFit="1" customWidth="1"/>
    <col min="7735" max="7736" width="4.7109375" style="311" bestFit="1" customWidth="1"/>
    <col min="7737" max="7737" width="8.28515625" style="311" bestFit="1" customWidth="1"/>
    <col min="7738" max="7740" width="8.7109375" style="311" bestFit="1" customWidth="1"/>
    <col min="7741" max="7743" width="9.85546875" style="311" bestFit="1" customWidth="1"/>
    <col min="7744" max="7746" width="8.5703125" style="311" bestFit="1" customWidth="1"/>
    <col min="7747" max="7749" width="9.7109375" style="311" bestFit="1" customWidth="1"/>
    <col min="7750" max="7750" width="8.28515625" style="311" bestFit="1" customWidth="1"/>
    <col min="7751" max="7753" width="8.7109375" style="311" bestFit="1" customWidth="1"/>
    <col min="7754" max="7754" width="5.85546875" style="311" bestFit="1" customWidth="1"/>
    <col min="7755" max="7762" width="6.28515625" style="311" bestFit="1" customWidth="1"/>
    <col min="7763" max="7763" width="7" style="311" bestFit="1" customWidth="1"/>
    <col min="7764" max="7764" width="6.5703125" style="311" bestFit="1" customWidth="1"/>
    <col min="7765" max="7772" width="7" style="311" bestFit="1" customWidth="1"/>
    <col min="7773" max="7773" width="7.42578125" style="311" bestFit="1" customWidth="1"/>
    <col min="7774" max="7774" width="7" style="311" bestFit="1" customWidth="1"/>
    <col min="7775" max="7783" width="7.42578125" style="311" bestFit="1" customWidth="1"/>
    <col min="7784" max="7785" width="9.140625" style="311"/>
    <col min="7786" max="7786" width="10.5703125" style="311" bestFit="1" customWidth="1"/>
    <col min="7787" max="7787" width="9.140625" style="311"/>
    <col min="7788" max="7788" width="12.42578125" style="311" customWidth="1"/>
    <col min="7789" max="7936" width="9.140625" style="311"/>
    <col min="7937" max="7937" width="8.5703125" style="311" bestFit="1" customWidth="1"/>
    <col min="7938" max="7938" width="20.140625" style="311" bestFit="1" customWidth="1"/>
    <col min="7939" max="7939" width="7.140625" style="311" customWidth="1"/>
    <col min="7940" max="7940" width="4.5703125" style="311" bestFit="1" customWidth="1"/>
    <col min="7941" max="7941" width="13.85546875" style="311" bestFit="1" customWidth="1"/>
    <col min="7942" max="7942" width="12.7109375" style="311" bestFit="1" customWidth="1"/>
    <col min="7943" max="7943" width="7" style="311" bestFit="1" customWidth="1"/>
    <col min="7944" max="7944" width="8.5703125" style="311" bestFit="1" customWidth="1"/>
    <col min="7945" max="7945" width="7" style="311" bestFit="1" customWidth="1"/>
    <col min="7946" max="7946" width="5.42578125" style="311" bestFit="1" customWidth="1"/>
    <col min="7947" max="7947" width="6" style="311" bestFit="1" customWidth="1"/>
    <col min="7948" max="7948" width="9.140625" style="311" bestFit="1" customWidth="1"/>
    <col min="7949" max="7949" width="7.5703125" style="311" bestFit="1" customWidth="1"/>
    <col min="7950" max="7951" width="7" style="311" bestFit="1" customWidth="1"/>
    <col min="7952" max="7952" width="5.42578125" style="311" bestFit="1" customWidth="1"/>
    <col min="7953" max="7953" width="6.85546875" style="311" bestFit="1" customWidth="1"/>
    <col min="7954" max="7954" width="8.28515625" style="311" bestFit="1" customWidth="1"/>
    <col min="7955" max="7955" width="8.85546875" style="311" bestFit="1" customWidth="1"/>
    <col min="7956" max="7956" width="8.28515625" style="311" bestFit="1" customWidth="1"/>
    <col min="7957" max="7957" width="9.28515625" style="311" customWidth="1"/>
    <col min="7958" max="7958" width="8.28515625" style="311" bestFit="1" customWidth="1"/>
    <col min="7959" max="7960" width="13.85546875" style="311" bestFit="1" customWidth="1"/>
    <col min="7961" max="7961" width="8.140625" style="311" bestFit="1" customWidth="1"/>
    <col min="7962" max="7962" width="7" style="311" bestFit="1" customWidth="1"/>
    <col min="7963" max="7964" width="13.85546875" style="311" bestFit="1" customWidth="1"/>
    <col min="7965" max="7965" width="8.140625" style="311" bestFit="1" customWidth="1"/>
    <col min="7966" max="7966" width="7" style="311" bestFit="1" customWidth="1"/>
    <col min="7967" max="7968" width="13.85546875" style="311" bestFit="1" customWidth="1"/>
    <col min="7969" max="7969" width="8.140625" style="311" bestFit="1" customWidth="1"/>
    <col min="7970" max="7970" width="7" style="311" bestFit="1" customWidth="1"/>
    <col min="7971" max="7972" width="13.85546875" style="311" bestFit="1" customWidth="1"/>
    <col min="7973" max="7973" width="12.7109375" style="311" bestFit="1" customWidth="1"/>
    <col min="7974" max="7974" width="9.28515625" style="311" bestFit="1" customWidth="1"/>
    <col min="7975" max="7975" width="20.5703125" style="311" bestFit="1" customWidth="1"/>
    <col min="7976" max="7978" width="13.85546875" style="311" bestFit="1" customWidth="1"/>
    <col min="7979" max="7979" width="12.7109375" style="311" bestFit="1" customWidth="1"/>
    <col min="7980" max="7981" width="13.85546875" style="311" bestFit="1" customWidth="1"/>
    <col min="7982" max="7983" width="7" style="311" bestFit="1" customWidth="1"/>
    <col min="7984" max="7984" width="9.140625" style="311"/>
    <col min="7985" max="7985" width="14.5703125" style="311" bestFit="1" customWidth="1"/>
    <col min="7986" max="7986" width="13.42578125" style="311" bestFit="1" customWidth="1"/>
    <col min="7987" max="7990" width="6.85546875" style="311" bestFit="1" customWidth="1"/>
    <col min="7991" max="7992" width="4.7109375" style="311" bestFit="1" customWidth="1"/>
    <col min="7993" max="7993" width="8.28515625" style="311" bestFit="1" customWidth="1"/>
    <col min="7994" max="7996" width="8.7109375" style="311" bestFit="1" customWidth="1"/>
    <col min="7997" max="7999" width="9.85546875" style="311" bestFit="1" customWidth="1"/>
    <col min="8000" max="8002" width="8.5703125" style="311" bestFit="1" customWidth="1"/>
    <col min="8003" max="8005" width="9.7109375" style="311" bestFit="1" customWidth="1"/>
    <col min="8006" max="8006" width="8.28515625" style="311" bestFit="1" customWidth="1"/>
    <col min="8007" max="8009" width="8.7109375" style="311" bestFit="1" customWidth="1"/>
    <col min="8010" max="8010" width="5.85546875" style="311" bestFit="1" customWidth="1"/>
    <col min="8011" max="8018" width="6.28515625" style="311" bestFit="1" customWidth="1"/>
    <col min="8019" max="8019" width="7" style="311" bestFit="1" customWidth="1"/>
    <col min="8020" max="8020" width="6.5703125" style="311" bestFit="1" customWidth="1"/>
    <col min="8021" max="8028" width="7" style="311" bestFit="1" customWidth="1"/>
    <col min="8029" max="8029" width="7.42578125" style="311" bestFit="1" customWidth="1"/>
    <col min="8030" max="8030" width="7" style="311" bestFit="1" customWidth="1"/>
    <col min="8031" max="8039" width="7.42578125" style="311" bestFit="1" customWidth="1"/>
    <col min="8040" max="8041" width="9.140625" style="311"/>
    <col min="8042" max="8042" width="10.5703125" style="311" bestFit="1" customWidth="1"/>
    <col min="8043" max="8043" width="9.140625" style="311"/>
    <col min="8044" max="8044" width="12.42578125" style="311" customWidth="1"/>
    <col min="8045" max="8192" width="9.140625" style="311"/>
    <col min="8193" max="8193" width="8.5703125" style="311" bestFit="1" customWidth="1"/>
    <col min="8194" max="8194" width="20.140625" style="311" bestFit="1" customWidth="1"/>
    <col min="8195" max="8195" width="7.140625" style="311" customWidth="1"/>
    <col min="8196" max="8196" width="4.5703125" style="311" bestFit="1" customWidth="1"/>
    <col min="8197" max="8197" width="13.85546875" style="311" bestFit="1" customWidth="1"/>
    <col min="8198" max="8198" width="12.7109375" style="311" bestFit="1" customWidth="1"/>
    <col min="8199" max="8199" width="7" style="311" bestFit="1" customWidth="1"/>
    <col min="8200" max="8200" width="8.5703125" style="311" bestFit="1" customWidth="1"/>
    <col min="8201" max="8201" width="7" style="311" bestFit="1" customWidth="1"/>
    <col min="8202" max="8202" width="5.42578125" style="311" bestFit="1" customWidth="1"/>
    <col min="8203" max="8203" width="6" style="311" bestFit="1" customWidth="1"/>
    <col min="8204" max="8204" width="9.140625" style="311" bestFit="1" customWidth="1"/>
    <col min="8205" max="8205" width="7.5703125" style="311" bestFit="1" customWidth="1"/>
    <col min="8206" max="8207" width="7" style="311" bestFit="1" customWidth="1"/>
    <col min="8208" max="8208" width="5.42578125" style="311" bestFit="1" customWidth="1"/>
    <col min="8209" max="8209" width="6.85546875" style="311" bestFit="1" customWidth="1"/>
    <col min="8210" max="8210" width="8.28515625" style="311" bestFit="1" customWidth="1"/>
    <col min="8211" max="8211" width="8.85546875" style="311" bestFit="1" customWidth="1"/>
    <col min="8212" max="8212" width="8.28515625" style="311" bestFit="1" customWidth="1"/>
    <col min="8213" max="8213" width="9.28515625" style="311" customWidth="1"/>
    <col min="8214" max="8214" width="8.28515625" style="311" bestFit="1" customWidth="1"/>
    <col min="8215" max="8216" width="13.85546875" style="311" bestFit="1" customWidth="1"/>
    <col min="8217" max="8217" width="8.140625" style="311" bestFit="1" customWidth="1"/>
    <col min="8218" max="8218" width="7" style="311" bestFit="1" customWidth="1"/>
    <col min="8219" max="8220" width="13.85546875" style="311" bestFit="1" customWidth="1"/>
    <col min="8221" max="8221" width="8.140625" style="311" bestFit="1" customWidth="1"/>
    <col min="8222" max="8222" width="7" style="311" bestFit="1" customWidth="1"/>
    <col min="8223" max="8224" width="13.85546875" style="311" bestFit="1" customWidth="1"/>
    <col min="8225" max="8225" width="8.140625" style="311" bestFit="1" customWidth="1"/>
    <col min="8226" max="8226" width="7" style="311" bestFit="1" customWidth="1"/>
    <col min="8227" max="8228" width="13.85546875" style="311" bestFit="1" customWidth="1"/>
    <col min="8229" max="8229" width="12.7109375" style="311" bestFit="1" customWidth="1"/>
    <col min="8230" max="8230" width="9.28515625" style="311" bestFit="1" customWidth="1"/>
    <col min="8231" max="8231" width="20.5703125" style="311" bestFit="1" customWidth="1"/>
    <col min="8232" max="8234" width="13.85546875" style="311" bestFit="1" customWidth="1"/>
    <col min="8235" max="8235" width="12.7109375" style="311" bestFit="1" customWidth="1"/>
    <col min="8236" max="8237" width="13.85546875" style="311" bestFit="1" customWidth="1"/>
    <col min="8238" max="8239" width="7" style="311" bestFit="1" customWidth="1"/>
    <col min="8240" max="8240" width="9.140625" style="311"/>
    <col min="8241" max="8241" width="14.5703125" style="311" bestFit="1" customWidth="1"/>
    <col min="8242" max="8242" width="13.42578125" style="311" bestFit="1" customWidth="1"/>
    <col min="8243" max="8246" width="6.85546875" style="311" bestFit="1" customWidth="1"/>
    <col min="8247" max="8248" width="4.7109375" style="311" bestFit="1" customWidth="1"/>
    <col min="8249" max="8249" width="8.28515625" style="311" bestFit="1" customWidth="1"/>
    <col min="8250" max="8252" width="8.7109375" style="311" bestFit="1" customWidth="1"/>
    <col min="8253" max="8255" width="9.85546875" style="311" bestFit="1" customWidth="1"/>
    <col min="8256" max="8258" width="8.5703125" style="311" bestFit="1" customWidth="1"/>
    <col min="8259" max="8261" width="9.7109375" style="311" bestFit="1" customWidth="1"/>
    <col min="8262" max="8262" width="8.28515625" style="311" bestFit="1" customWidth="1"/>
    <col min="8263" max="8265" width="8.7109375" style="311" bestFit="1" customWidth="1"/>
    <col min="8266" max="8266" width="5.85546875" style="311" bestFit="1" customWidth="1"/>
    <col min="8267" max="8274" width="6.28515625" style="311" bestFit="1" customWidth="1"/>
    <col min="8275" max="8275" width="7" style="311" bestFit="1" customWidth="1"/>
    <col min="8276" max="8276" width="6.5703125" style="311" bestFit="1" customWidth="1"/>
    <col min="8277" max="8284" width="7" style="311" bestFit="1" customWidth="1"/>
    <col min="8285" max="8285" width="7.42578125" style="311" bestFit="1" customWidth="1"/>
    <col min="8286" max="8286" width="7" style="311" bestFit="1" customWidth="1"/>
    <col min="8287" max="8295" width="7.42578125" style="311" bestFit="1" customWidth="1"/>
    <col min="8296" max="8297" width="9.140625" style="311"/>
    <col min="8298" max="8298" width="10.5703125" style="311" bestFit="1" customWidth="1"/>
    <col min="8299" max="8299" width="9.140625" style="311"/>
    <col min="8300" max="8300" width="12.42578125" style="311" customWidth="1"/>
    <col min="8301" max="8448" width="9.140625" style="311"/>
    <col min="8449" max="8449" width="8.5703125" style="311" bestFit="1" customWidth="1"/>
    <col min="8450" max="8450" width="20.140625" style="311" bestFit="1" customWidth="1"/>
    <col min="8451" max="8451" width="7.140625" style="311" customWidth="1"/>
    <col min="8452" max="8452" width="4.5703125" style="311" bestFit="1" customWidth="1"/>
    <col min="8453" max="8453" width="13.85546875" style="311" bestFit="1" customWidth="1"/>
    <col min="8454" max="8454" width="12.7109375" style="311" bestFit="1" customWidth="1"/>
    <col min="8455" max="8455" width="7" style="311" bestFit="1" customWidth="1"/>
    <col min="8456" max="8456" width="8.5703125" style="311" bestFit="1" customWidth="1"/>
    <col min="8457" max="8457" width="7" style="311" bestFit="1" customWidth="1"/>
    <col min="8458" max="8458" width="5.42578125" style="311" bestFit="1" customWidth="1"/>
    <col min="8459" max="8459" width="6" style="311" bestFit="1" customWidth="1"/>
    <col min="8460" max="8460" width="9.140625" style="311" bestFit="1" customWidth="1"/>
    <col min="8461" max="8461" width="7.5703125" style="311" bestFit="1" customWidth="1"/>
    <col min="8462" max="8463" width="7" style="311" bestFit="1" customWidth="1"/>
    <col min="8464" max="8464" width="5.42578125" style="311" bestFit="1" customWidth="1"/>
    <col min="8465" max="8465" width="6.85546875" style="311" bestFit="1" customWidth="1"/>
    <col min="8466" max="8466" width="8.28515625" style="311" bestFit="1" customWidth="1"/>
    <col min="8467" max="8467" width="8.85546875" style="311" bestFit="1" customWidth="1"/>
    <col min="8468" max="8468" width="8.28515625" style="311" bestFit="1" customWidth="1"/>
    <col min="8469" max="8469" width="9.28515625" style="311" customWidth="1"/>
    <col min="8470" max="8470" width="8.28515625" style="311" bestFit="1" customWidth="1"/>
    <col min="8471" max="8472" width="13.85546875" style="311" bestFit="1" customWidth="1"/>
    <col min="8473" max="8473" width="8.140625" style="311" bestFit="1" customWidth="1"/>
    <col min="8474" max="8474" width="7" style="311" bestFit="1" customWidth="1"/>
    <col min="8475" max="8476" width="13.85546875" style="311" bestFit="1" customWidth="1"/>
    <col min="8477" max="8477" width="8.140625" style="311" bestFit="1" customWidth="1"/>
    <col min="8478" max="8478" width="7" style="311" bestFit="1" customWidth="1"/>
    <col min="8479" max="8480" width="13.85546875" style="311" bestFit="1" customWidth="1"/>
    <col min="8481" max="8481" width="8.140625" style="311" bestFit="1" customWidth="1"/>
    <col min="8482" max="8482" width="7" style="311" bestFit="1" customWidth="1"/>
    <col min="8483" max="8484" width="13.85546875" style="311" bestFit="1" customWidth="1"/>
    <col min="8485" max="8485" width="12.7109375" style="311" bestFit="1" customWidth="1"/>
    <col min="8486" max="8486" width="9.28515625" style="311" bestFit="1" customWidth="1"/>
    <col min="8487" max="8487" width="20.5703125" style="311" bestFit="1" customWidth="1"/>
    <col min="8488" max="8490" width="13.85546875" style="311" bestFit="1" customWidth="1"/>
    <col min="8491" max="8491" width="12.7109375" style="311" bestFit="1" customWidth="1"/>
    <col min="8492" max="8493" width="13.85546875" style="311" bestFit="1" customWidth="1"/>
    <col min="8494" max="8495" width="7" style="311" bestFit="1" customWidth="1"/>
    <col min="8496" max="8496" width="9.140625" style="311"/>
    <col min="8497" max="8497" width="14.5703125" style="311" bestFit="1" customWidth="1"/>
    <col min="8498" max="8498" width="13.42578125" style="311" bestFit="1" customWidth="1"/>
    <col min="8499" max="8502" width="6.85546875" style="311" bestFit="1" customWidth="1"/>
    <col min="8503" max="8504" width="4.7109375" style="311" bestFit="1" customWidth="1"/>
    <col min="8505" max="8505" width="8.28515625" style="311" bestFit="1" customWidth="1"/>
    <col min="8506" max="8508" width="8.7109375" style="311" bestFit="1" customWidth="1"/>
    <col min="8509" max="8511" width="9.85546875" style="311" bestFit="1" customWidth="1"/>
    <col min="8512" max="8514" width="8.5703125" style="311" bestFit="1" customWidth="1"/>
    <col min="8515" max="8517" width="9.7109375" style="311" bestFit="1" customWidth="1"/>
    <col min="8518" max="8518" width="8.28515625" style="311" bestFit="1" customWidth="1"/>
    <col min="8519" max="8521" width="8.7109375" style="311" bestFit="1" customWidth="1"/>
    <col min="8522" max="8522" width="5.85546875" style="311" bestFit="1" customWidth="1"/>
    <col min="8523" max="8530" width="6.28515625" style="311" bestFit="1" customWidth="1"/>
    <col min="8531" max="8531" width="7" style="311" bestFit="1" customWidth="1"/>
    <col min="8532" max="8532" width="6.5703125" style="311" bestFit="1" customWidth="1"/>
    <col min="8533" max="8540" width="7" style="311" bestFit="1" customWidth="1"/>
    <col min="8541" max="8541" width="7.42578125" style="311" bestFit="1" customWidth="1"/>
    <col min="8542" max="8542" width="7" style="311" bestFit="1" customWidth="1"/>
    <col min="8543" max="8551" width="7.42578125" style="311" bestFit="1" customWidth="1"/>
    <col min="8552" max="8553" width="9.140625" style="311"/>
    <col min="8554" max="8554" width="10.5703125" style="311" bestFit="1" customWidth="1"/>
    <col min="8555" max="8555" width="9.140625" style="311"/>
    <col min="8556" max="8556" width="12.42578125" style="311" customWidth="1"/>
    <col min="8557" max="8704" width="9.140625" style="311"/>
    <col min="8705" max="8705" width="8.5703125" style="311" bestFit="1" customWidth="1"/>
    <col min="8706" max="8706" width="20.140625" style="311" bestFit="1" customWidth="1"/>
    <col min="8707" max="8707" width="7.140625" style="311" customWidth="1"/>
    <col min="8708" max="8708" width="4.5703125" style="311" bestFit="1" customWidth="1"/>
    <col min="8709" max="8709" width="13.85546875" style="311" bestFit="1" customWidth="1"/>
    <col min="8710" max="8710" width="12.7109375" style="311" bestFit="1" customWidth="1"/>
    <col min="8711" max="8711" width="7" style="311" bestFit="1" customWidth="1"/>
    <col min="8712" max="8712" width="8.5703125" style="311" bestFit="1" customWidth="1"/>
    <col min="8713" max="8713" width="7" style="311" bestFit="1" customWidth="1"/>
    <col min="8714" max="8714" width="5.42578125" style="311" bestFit="1" customWidth="1"/>
    <col min="8715" max="8715" width="6" style="311" bestFit="1" customWidth="1"/>
    <col min="8716" max="8716" width="9.140625" style="311" bestFit="1" customWidth="1"/>
    <col min="8717" max="8717" width="7.5703125" style="311" bestFit="1" customWidth="1"/>
    <col min="8718" max="8719" width="7" style="311" bestFit="1" customWidth="1"/>
    <col min="8720" max="8720" width="5.42578125" style="311" bestFit="1" customWidth="1"/>
    <col min="8721" max="8721" width="6.85546875" style="311" bestFit="1" customWidth="1"/>
    <col min="8722" max="8722" width="8.28515625" style="311" bestFit="1" customWidth="1"/>
    <col min="8723" max="8723" width="8.85546875" style="311" bestFit="1" customWidth="1"/>
    <col min="8724" max="8724" width="8.28515625" style="311" bestFit="1" customWidth="1"/>
    <col min="8725" max="8725" width="9.28515625" style="311" customWidth="1"/>
    <col min="8726" max="8726" width="8.28515625" style="311" bestFit="1" customWidth="1"/>
    <col min="8727" max="8728" width="13.85546875" style="311" bestFit="1" customWidth="1"/>
    <col min="8729" max="8729" width="8.140625" style="311" bestFit="1" customWidth="1"/>
    <col min="8730" max="8730" width="7" style="311" bestFit="1" customWidth="1"/>
    <col min="8731" max="8732" width="13.85546875" style="311" bestFit="1" customWidth="1"/>
    <col min="8733" max="8733" width="8.140625" style="311" bestFit="1" customWidth="1"/>
    <col min="8734" max="8734" width="7" style="311" bestFit="1" customWidth="1"/>
    <col min="8735" max="8736" width="13.85546875" style="311" bestFit="1" customWidth="1"/>
    <col min="8737" max="8737" width="8.140625" style="311" bestFit="1" customWidth="1"/>
    <col min="8738" max="8738" width="7" style="311" bestFit="1" customWidth="1"/>
    <col min="8739" max="8740" width="13.85546875" style="311" bestFit="1" customWidth="1"/>
    <col min="8741" max="8741" width="12.7109375" style="311" bestFit="1" customWidth="1"/>
    <col min="8742" max="8742" width="9.28515625" style="311" bestFit="1" customWidth="1"/>
    <col min="8743" max="8743" width="20.5703125" style="311" bestFit="1" customWidth="1"/>
    <col min="8744" max="8746" width="13.85546875" style="311" bestFit="1" customWidth="1"/>
    <col min="8747" max="8747" width="12.7109375" style="311" bestFit="1" customWidth="1"/>
    <col min="8748" max="8749" width="13.85546875" style="311" bestFit="1" customWidth="1"/>
    <col min="8750" max="8751" width="7" style="311" bestFit="1" customWidth="1"/>
    <col min="8752" max="8752" width="9.140625" style="311"/>
    <col min="8753" max="8753" width="14.5703125" style="311" bestFit="1" customWidth="1"/>
    <col min="8754" max="8754" width="13.42578125" style="311" bestFit="1" customWidth="1"/>
    <col min="8755" max="8758" width="6.85546875" style="311" bestFit="1" customWidth="1"/>
    <col min="8759" max="8760" width="4.7109375" style="311" bestFit="1" customWidth="1"/>
    <col min="8761" max="8761" width="8.28515625" style="311" bestFit="1" customWidth="1"/>
    <col min="8762" max="8764" width="8.7109375" style="311" bestFit="1" customWidth="1"/>
    <col min="8765" max="8767" width="9.85546875" style="311" bestFit="1" customWidth="1"/>
    <col min="8768" max="8770" width="8.5703125" style="311" bestFit="1" customWidth="1"/>
    <col min="8771" max="8773" width="9.7109375" style="311" bestFit="1" customWidth="1"/>
    <col min="8774" max="8774" width="8.28515625" style="311" bestFit="1" customWidth="1"/>
    <col min="8775" max="8777" width="8.7109375" style="311" bestFit="1" customWidth="1"/>
    <col min="8778" max="8778" width="5.85546875" style="311" bestFit="1" customWidth="1"/>
    <col min="8779" max="8786" width="6.28515625" style="311" bestFit="1" customWidth="1"/>
    <col min="8787" max="8787" width="7" style="311" bestFit="1" customWidth="1"/>
    <col min="8788" max="8788" width="6.5703125" style="311" bestFit="1" customWidth="1"/>
    <col min="8789" max="8796" width="7" style="311" bestFit="1" customWidth="1"/>
    <col min="8797" max="8797" width="7.42578125" style="311" bestFit="1" customWidth="1"/>
    <col min="8798" max="8798" width="7" style="311" bestFit="1" customWidth="1"/>
    <col min="8799" max="8807" width="7.42578125" style="311" bestFit="1" customWidth="1"/>
    <col min="8808" max="8809" width="9.140625" style="311"/>
    <col min="8810" max="8810" width="10.5703125" style="311" bestFit="1" customWidth="1"/>
    <col min="8811" max="8811" width="9.140625" style="311"/>
    <col min="8812" max="8812" width="12.42578125" style="311" customWidth="1"/>
    <col min="8813" max="8960" width="9.140625" style="311"/>
    <col min="8961" max="8961" width="8.5703125" style="311" bestFit="1" customWidth="1"/>
    <col min="8962" max="8962" width="20.140625" style="311" bestFit="1" customWidth="1"/>
    <col min="8963" max="8963" width="7.140625" style="311" customWidth="1"/>
    <col min="8964" max="8964" width="4.5703125" style="311" bestFit="1" customWidth="1"/>
    <col min="8965" max="8965" width="13.85546875" style="311" bestFit="1" customWidth="1"/>
    <col min="8966" max="8966" width="12.7109375" style="311" bestFit="1" customWidth="1"/>
    <col min="8967" max="8967" width="7" style="311" bestFit="1" customWidth="1"/>
    <col min="8968" max="8968" width="8.5703125" style="311" bestFit="1" customWidth="1"/>
    <col min="8969" max="8969" width="7" style="311" bestFit="1" customWidth="1"/>
    <col min="8970" max="8970" width="5.42578125" style="311" bestFit="1" customWidth="1"/>
    <col min="8971" max="8971" width="6" style="311" bestFit="1" customWidth="1"/>
    <col min="8972" max="8972" width="9.140625" style="311" bestFit="1" customWidth="1"/>
    <col min="8973" max="8973" width="7.5703125" style="311" bestFit="1" customWidth="1"/>
    <col min="8974" max="8975" width="7" style="311" bestFit="1" customWidth="1"/>
    <col min="8976" max="8976" width="5.42578125" style="311" bestFit="1" customWidth="1"/>
    <col min="8977" max="8977" width="6.85546875" style="311" bestFit="1" customWidth="1"/>
    <col min="8978" max="8978" width="8.28515625" style="311" bestFit="1" customWidth="1"/>
    <col min="8979" max="8979" width="8.85546875" style="311" bestFit="1" customWidth="1"/>
    <col min="8980" max="8980" width="8.28515625" style="311" bestFit="1" customWidth="1"/>
    <col min="8981" max="8981" width="9.28515625" style="311" customWidth="1"/>
    <col min="8982" max="8982" width="8.28515625" style="311" bestFit="1" customWidth="1"/>
    <col min="8983" max="8984" width="13.85546875" style="311" bestFit="1" customWidth="1"/>
    <col min="8985" max="8985" width="8.140625" style="311" bestFit="1" customWidth="1"/>
    <col min="8986" max="8986" width="7" style="311" bestFit="1" customWidth="1"/>
    <col min="8987" max="8988" width="13.85546875" style="311" bestFit="1" customWidth="1"/>
    <col min="8989" max="8989" width="8.140625" style="311" bestFit="1" customWidth="1"/>
    <col min="8990" max="8990" width="7" style="311" bestFit="1" customWidth="1"/>
    <col min="8991" max="8992" width="13.85546875" style="311" bestFit="1" customWidth="1"/>
    <col min="8993" max="8993" width="8.140625" style="311" bestFit="1" customWidth="1"/>
    <col min="8994" max="8994" width="7" style="311" bestFit="1" customWidth="1"/>
    <col min="8995" max="8996" width="13.85546875" style="311" bestFit="1" customWidth="1"/>
    <col min="8997" max="8997" width="12.7109375" style="311" bestFit="1" customWidth="1"/>
    <col min="8998" max="8998" width="9.28515625" style="311" bestFit="1" customWidth="1"/>
    <col min="8999" max="8999" width="20.5703125" style="311" bestFit="1" customWidth="1"/>
    <col min="9000" max="9002" width="13.85546875" style="311" bestFit="1" customWidth="1"/>
    <col min="9003" max="9003" width="12.7109375" style="311" bestFit="1" customWidth="1"/>
    <col min="9004" max="9005" width="13.85546875" style="311" bestFit="1" customWidth="1"/>
    <col min="9006" max="9007" width="7" style="311" bestFit="1" customWidth="1"/>
    <col min="9008" max="9008" width="9.140625" style="311"/>
    <col min="9009" max="9009" width="14.5703125" style="311" bestFit="1" customWidth="1"/>
    <col min="9010" max="9010" width="13.42578125" style="311" bestFit="1" customWidth="1"/>
    <col min="9011" max="9014" width="6.85546875" style="311" bestFit="1" customWidth="1"/>
    <col min="9015" max="9016" width="4.7109375" style="311" bestFit="1" customWidth="1"/>
    <col min="9017" max="9017" width="8.28515625" style="311" bestFit="1" customWidth="1"/>
    <col min="9018" max="9020" width="8.7109375" style="311" bestFit="1" customWidth="1"/>
    <col min="9021" max="9023" width="9.85546875" style="311" bestFit="1" customWidth="1"/>
    <col min="9024" max="9026" width="8.5703125" style="311" bestFit="1" customWidth="1"/>
    <col min="9027" max="9029" width="9.7109375" style="311" bestFit="1" customWidth="1"/>
    <col min="9030" max="9030" width="8.28515625" style="311" bestFit="1" customWidth="1"/>
    <col min="9031" max="9033" width="8.7109375" style="311" bestFit="1" customWidth="1"/>
    <col min="9034" max="9034" width="5.85546875" style="311" bestFit="1" customWidth="1"/>
    <col min="9035" max="9042" width="6.28515625" style="311" bestFit="1" customWidth="1"/>
    <col min="9043" max="9043" width="7" style="311" bestFit="1" customWidth="1"/>
    <col min="9044" max="9044" width="6.5703125" style="311" bestFit="1" customWidth="1"/>
    <col min="9045" max="9052" width="7" style="311" bestFit="1" customWidth="1"/>
    <col min="9053" max="9053" width="7.42578125" style="311" bestFit="1" customWidth="1"/>
    <col min="9054" max="9054" width="7" style="311" bestFit="1" customWidth="1"/>
    <col min="9055" max="9063" width="7.42578125" style="311" bestFit="1" customWidth="1"/>
    <col min="9064" max="9065" width="9.140625" style="311"/>
    <col min="9066" max="9066" width="10.5703125" style="311" bestFit="1" customWidth="1"/>
    <col min="9067" max="9067" width="9.140625" style="311"/>
    <col min="9068" max="9068" width="12.42578125" style="311" customWidth="1"/>
    <col min="9069" max="9216" width="9.140625" style="311"/>
    <col min="9217" max="9217" width="8.5703125" style="311" bestFit="1" customWidth="1"/>
    <col min="9218" max="9218" width="20.140625" style="311" bestFit="1" customWidth="1"/>
    <col min="9219" max="9219" width="7.140625" style="311" customWidth="1"/>
    <col min="9220" max="9220" width="4.5703125" style="311" bestFit="1" customWidth="1"/>
    <col min="9221" max="9221" width="13.85546875" style="311" bestFit="1" customWidth="1"/>
    <col min="9222" max="9222" width="12.7109375" style="311" bestFit="1" customWidth="1"/>
    <col min="9223" max="9223" width="7" style="311" bestFit="1" customWidth="1"/>
    <col min="9224" max="9224" width="8.5703125" style="311" bestFit="1" customWidth="1"/>
    <col min="9225" max="9225" width="7" style="311" bestFit="1" customWidth="1"/>
    <col min="9226" max="9226" width="5.42578125" style="311" bestFit="1" customWidth="1"/>
    <col min="9227" max="9227" width="6" style="311" bestFit="1" customWidth="1"/>
    <col min="9228" max="9228" width="9.140625" style="311" bestFit="1" customWidth="1"/>
    <col min="9229" max="9229" width="7.5703125" style="311" bestFit="1" customWidth="1"/>
    <col min="9230" max="9231" width="7" style="311" bestFit="1" customWidth="1"/>
    <col min="9232" max="9232" width="5.42578125" style="311" bestFit="1" customWidth="1"/>
    <col min="9233" max="9233" width="6.85546875" style="311" bestFit="1" customWidth="1"/>
    <col min="9234" max="9234" width="8.28515625" style="311" bestFit="1" customWidth="1"/>
    <col min="9235" max="9235" width="8.85546875" style="311" bestFit="1" customWidth="1"/>
    <col min="9236" max="9236" width="8.28515625" style="311" bestFit="1" customWidth="1"/>
    <col min="9237" max="9237" width="9.28515625" style="311" customWidth="1"/>
    <col min="9238" max="9238" width="8.28515625" style="311" bestFit="1" customWidth="1"/>
    <col min="9239" max="9240" width="13.85546875" style="311" bestFit="1" customWidth="1"/>
    <col min="9241" max="9241" width="8.140625" style="311" bestFit="1" customWidth="1"/>
    <col min="9242" max="9242" width="7" style="311" bestFit="1" customWidth="1"/>
    <col min="9243" max="9244" width="13.85546875" style="311" bestFit="1" customWidth="1"/>
    <col min="9245" max="9245" width="8.140625" style="311" bestFit="1" customWidth="1"/>
    <col min="9246" max="9246" width="7" style="311" bestFit="1" customWidth="1"/>
    <col min="9247" max="9248" width="13.85546875" style="311" bestFit="1" customWidth="1"/>
    <col min="9249" max="9249" width="8.140625" style="311" bestFit="1" customWidth="1"/>
    <col min="9250" max="9250" width="7" style="311" bestFit="1" customWidth="1"/>
    <col min="9251" max="9252" width="13.85546875" style="311" bestFit="1" customWidth="1"/>
    <col min="9253" max="9253" width="12.7109375" style="311" bestFit="1" customWidth="1"/>
    <col min="9254" max="9254" width="9.28515625" style="311" bestFit="1" customWidth="1"/>
    <col min="9255" max="9255" width="20.5703125" style="311" bestFit="1" customWidth="1"/>
    <col min="9256" max="9258" width="13.85546875" style="311" bestFit="1" customWidth="1"/>
    <col min="9259" max="9259" width="12.7109375" style="311" bestFit="1" customWidth="1"/>
    <col min="9260" max="9261" width="13.85546875" style="311" bestFit="1" customWidth="1"/>
    <col min="9262" max="9263" width="7" style="311" bestFit="1" customWidth="1"/>
    <col min="9264" max="9264" width="9.140625" style="311"/>
    <col min="9265" max="9265" width="14.5703125" style="311" bestFit="1" customWidth="1"/>
    <col min="9266" max="9266" width="13.42578125" style="311" bestFit="1" customWidth="1"/>
    <col min="9267" max="9270" width="6.85546875" style="311" bestFit="1" customWidth="1"/>
    <col min="9271" max="9272" width="4.7109375" style="311" bestFit="1" customWidth="1"/>
    <col min="9273" max="9273" width="8.28515625" style="311" bestFit="1" customWidth="1"/>
    <col min="9274" max="9276" width="8.7109375" style="311" bestFit="1" customWidth="1"/>
    <col min="9277" max="9279" width="9.85546875" style="311" bestFit="1" customWidth="1"/>
    <col min="9280" max="9282" width="8.5703125" style="311" bestFit="1" customWidth="1"/>
    <col min="9283" max="9285" width="9.7109375" style="311" bestFit="1" customWidth="1"/>
    <col min="9286" max="9286" width="8.28515625" style="311" bestFit="1" customWidth="1"/>
    <col min="9287" max="9289" width="8.7109375" style="311" bestFit="1" customWidth="1"/>
    <col min="9290" max="9290" width="5.85546875" style="311" bestFit="1" customWidth="1"/>
    <col min="9291" max="9298" width="6.28515625" style="311" bestFit="1" customWidth="1"/>
    <col min="9299" max="9299" width="7" style="311" bestFit="1" customWidth="1"/>
    <col min="9300" max="9300" width="6.5703125" style="311" bestFit="1" customWidth="1"/>
    <col min="9301" max="9308" width="7" style="311" bestFit="1" customWidth="1"/>
    <col min="9309" max="9309" width="7.42578125" style="311" bestFit="1" customWidth="1"/>
    <col min="9310" max="9310" width="7" style="311" bestFit="1" customWidth="1"/>
    <col min="9311" max="9319" width="7.42578125" style="311" bestFit="1" customWidth="1"/>
    <col min="9320" max="9321" width="9.140625" style="311"/>
    <col min="9322" max="9322" width="10.5703125" style="311" bestFit="1" customWidth="1"/>
    <col min="9323" max="9323" width="9.140625" style="311"/>
    <col min="9324" max="9324" width="12.42578125" style="311" customWidth="1"/>
    <col min="9325" max="9472" width="9.140625" style="311"/>
    <col min="9473" max="9473" width="8.5703125" style="311" bestFit="1" customWidth="1"/>
    <col min="9474" max="9474" width="20.140625" style="311" bestFit="1" customWidth="1"/>
    <col min="9475" max="9475" width="7.140625" style="311" customWidth="1"/>
    <col min="9476" max="9476" width="4.5703125" style="311" bestFit="1" customWidth="1"/>
    <col min="9477" max="9477" width="13.85546875" style="311" bestFit="1" customWidth="1"/>
    <col min="9478" max="9478" width="12.7109375" style="311" bestFit="1" customWidth="1"/>
    <col min="9479" max="9479" width="7" style="311" bestFit="1" customWidth="1"/>
    <col min="9480" max="9480" width="8.5703125" style="311" bestFit="1" customWidth="1"/>
    <col min="9481" max="9481" width="7" style="311" bestFit="1" customWidth="1"/>
    <col min="9482" max="9482" width="5.42578125" style="311" bestFit="1" customWidth="1"/>
    <col min="9483" max="9483" width="6" style="311" bestFit="1" customWidth="1"/>
    <col min="9484" max="9484" width="9.140625" style="311" bestFit="1" customWidth="1"/>
    <col min="9485" max="9485" width="7.5703125" style="311" bestFit="1" customWidth="1"/>
    <col min="9486" max="9487" width="7" style="311" bestFit="1" customWidth="1"/>
    <col min="9488" max="9488" width="5.42578125" style="311" bestFit="1" customWidth="1"/>
    <col min="9489" max="9489" width="6.85546875" style="311" bestFit="1" customWidth="1"/>
    <col min="9490" max="9490" width="8.28515625" style="311" bestFit="1" customWidth="1"/>
    <col min="9491" max="9491" width="8.85546875" style="311" bestFit="1" customWidth="1"/>
    <col min="9492" max="9492" width="8.28515625" style="311" bestFit="1" customWidth="1"/>
    <col min="9493" max="9493" width="9.28515625" style="311" customWidth="1"/>
    <col min="9494" max="9494" width="8.28515625" style="311" bestFit="1" customWidth="1"/>
    <col min="9495" max="9496" width="13.85546875" style="311" bestFit="1" customWidth="1"/>
    <col min="9497" max="9497" width="8.140625" style="311" bestFit="1" customWidth="1"/>
    <col min="9498" max="9498" width="7" style="311" bestFit="1" customWidth="1"/>
    <col min="9499" max="9500" width="13.85546875" style="311" bestFit="1" customWidth="1"/>
    <col min="9501" max="9501" width="8.140625" style="311" bestFit="1" customWidth="1"/>
    <col min="9502" max="9502" width="7" style="311" bestFit="1" customWidth="1"/>
    <col min="9503" max="9504" width="13.85546875" style="311" bestFit="1" customWidth="1"/>
    <col min="9505" max="9505" width="8.140625" style="311" bestFit="1" customWidth="1"/>
    <col min="9506" max="9506" width="7" style="311" bestFit="1" customWidth="1"/>
    <col min="9507" max="9508" width="13.85546875" style="311" bestFit="1" customWidth="1"/>
    <col min="9509" max="9509" width="12.7109375" style="311" bestFit="1" customWidth="1"/>
    <col min="9510" max="9510" width="9.28515625" style="311" bestFit="1" customWidth="1"/>
    <col min="9511" max="9511" width="20.5703125" style="311" bestFit="1" customWidth="1"/>
    <col min="9512" max="9514" width="13.85546875" style="311" bestFit="1" customWidth="1"/>
    <col min="9515" max="9515" width="12.7109375" style="311" bestFit="1" customWidth="1"/>
    <col min="9516" max="9517" width="13.85546875" style="311" bestFit="1" customWidth="1"/>
    <col min="9518" max="9519" width="7" style="311" bestFit="1" customWidth="1"/>
    <col min="9520" max="9520" width="9.140625" style="311"/>
    <col min="9521" max="9521" width="14.5703125" style="311" bestFit="1" customWidth="1"/>
    <col min="9522" max="9522" width="13.42578125" style="311" bestFit="1" customWidth="1"/>
    <col min="9523" max="9526" width="6.85546875" style="311" bestFit="1" customWidth="1"/>
    <col min="9527" max="9528" width="4.7109375" style="311" bestFit="1" customWidth="1"/>
    <col min="9529" max="9529" width="8.28515625" style="311" bestFit="1" customWidth="1"/>
    <col min="9530" max="9532" width="8.7109375" style="311" bestFit="1" customWidth="1"/>
    <col min="9533" max="9535" width="9.85546875" style="311" bestFit="1" customWidth="1"/>
    <col min="9536" max="9538" width="8.5703125" style="311" bestFit="1" customWidth="1"/>
    <col min="9539" max="9541" width="9.7109375" style="311" bestFit="1" customWidth="1"/>
    <col min="9542" max="9542" width="8.28515625" style="311" bestFit="1" customWidth="1"/>
    <col min="9543" max="9545" width="8.7109375" style="311" bestFit="1" customWidth="1"/>
    <col min="9546" max="9546" width="5.85546875" style="311" bestFit="1" customWidth="1"/>
    <col min="9547" max="9554" width="6.28515625" style="311" bestFit="1" customWidth="1"/>
    <col min="9555" max="9555" width="7" style="311" bestFit="1" customWidth="1"/>
    <col min="9556" max="9556" width="6.5703125" style="311" bestFit="1" customWidth="1"/>
    <col min="9557" max="9564" width="7" style="311" bestFit="1" customWidth="1"/>
    <col min="9565" max="9565" width="7.42578125" style="311" bestFit="1" customWidth="1"/>
    <col min="9566" max="9566" width="7" style="311" bestFit="1" customWidth="1"/>
    <col min="9567" max="9575" width="7.42578125" style="311" bestFit="1" customWidth="1"/>
    <col min="9576" max="9577" width="9.140625" style="311"/>
    <col min="9578" max="9578" width="10.5703125" style="311" bestFit="1" customWidth="1"/>
    <col min="9579" max="9579" width="9.140625" style="311"/>
    <col min="9580" max="9580" width="12.42578125" style="311" customWidth="1"/>
    <col min="9581" max="9728" width="9.140625" style="311"/>
    <col min="9729" max="9729" width="8.5703125" style="311" bestFit="1" customWidth="1"/>
    <col min="9730" max="9730" width="20.140625" style="311" bestFit="1" customWidth="1"/>
    <col min="9731" max="9731" width="7.140625" style="311" customWidth="1"/>
    <col min="9732" max="9732" width="4.5703125" style="311" bestFit="1" customWidth="1"/>
    <col min="9733" max="9733" width="13.85546875" style="311" bestFit="1" customWidth="1"/>
    <col min="9734" max="9734" width="12.7109375" style="311" bestFit="1" customWidth="1"/>
    <col min="9735" max="9735" width="7" style="311" bestFit="1" customWidth="1"/>
    <col min="9736" max="9736" width="8.5703125" style="311" bestFit="1" customWidth="1"/>
    <col min="9737" max="9737" width="7" style="311" bestFit="1" customWidth="1"/>
    <col min="9738" max="9738" width="5.42578125" style="311" bestFit="1" customWidth="1"/>
    <col min="9739" max="9739" width="6" style="311" bestFit="1" customWidth="1"/>
    <col min="9740" max="9740" width="9.140625" style="311" bestFit="1" customWidth="1"/>
    <col min="9741" max="9741" width="7.5703125" style="311" bestFit="1" customWidth="1"/>
    <col min="9742" max="9743" width="7" style="311" bestFit="1" customWidth="1"/>
    <col min="9744" max="9744" width="5.42578125" style="311" bestFit="1" customWidth="1"/>
    <col min="9745" max="9745" width="6.85546875" style="311" bestFit="1" customWidth="1"/>
    <col min="9746" max="9746" width="8.28515625" style="311" bestFit="1" customWidth="1"/>
    <col min="9747" max="9747" width="8.85546875" style="311" bestFit="1" customWidth="1"/>
    <col min="9748" max="9748" width="8.28515625" style="311" bestFit="1" customWidth="1"/>
    <col min="9749" max="9749" width="9.28515625" style="311" customWidth="1"/>
    <col min="9750" max="9750" width="8.28515625" style="311" bestFit="1" customWidth="1"/>
    <col min="9751" max="9752" width="13.85546875" style="311" bestFit="1" customWidth="1"/>
    <col min="9753" max="9753" width="8.140625" style="311" bestFit="1" customWidth="1"/>
    <col min="9754" max="9754" width="7" style="311" bestFit="1" customWidth="1"/>
    <col min="9755" max="9756" width="13.85546875" style="311" bestFit="1" customWidth="1"/>
    <col min="9757" max="9757" width="8.140625" style="311" bestFit="1" customWidth="1"/>
    <col min="9758" max="9758" width="7" style="311" bestFit="1" customWidth="1"/>
    <col min="9759" max="9760" width="13.85546875" style="311" bestFit="1" customWidth="1"/>
    <col min="9761" max="9761" width="8.140625" style="311" bestFit="1" customWidth="1"/>
    <col min="9762" max="9762" width="7" style="311" bestFit="1" customWidth="1"/>
    <col min="9763" max="9764" width="13.85546875" style="311" bestFit="1" customWidth="1"/>
    <col min="9765" max="9765" width="12.7109375" style="311" bestFit="1" customWidth="1"/>
    <col min="9766" max="9766" width="9.28515625" style="311" bestFit="1" customWidth="1"/>
    <col min="9767" max="9767" width="20.5703125" style="311" bestFit="1" customWidth="1"/>
    <col min="9768" max="9770" width="13.85546875" style="311" bestFit="1" customWidth="1"/>
    <col min="9771" max="9771" width="12.7109375" style="311" bestFit="1" customWidth="1"/>
    <col min="9772" max="9773" width="13.85546875" style="311" bestFit="1" customWidth="1"/>
    <col min="9774" max="9775" width="7" style="311" bestFit="1" customWidth="1"/>
    <col min="9776" max="9776" width="9.140625" style="311"/>
    <col min="9777" max="9777" width="14.5703125" style="311" bestFit="1" customWidth="1"/>
    <col min="9778" max="9778" width="13.42578125" style="311" bestFit="1" customWidth="1"/>
    <col min="9779" max="9782" width="6.85546875" style="311" bestFit="1" customWidth="1"/>
    <col min="9783" max="9784" width="4.7109375" style="311" bestFit="1" customWidth="1"/>
    <col min="9785" max="9785" width="8.28515625" style="311" bestFit="1" customWidth="1"/>
    <col min="9786" max="9788" width="8.7109375" style="311" bestFit="1" customWidth="1"/>
    <col min="9789" max="9791" width="9.85546875" style="311" bestFit="1" customWidth="1"/>
    <col min="9792" max="9794" width="8.5703125" style="311" bestFit="1" customWidth="1"/>
    <col min="9795" max="9797" width="9.7109375" style="311" bestFit="1" customWidth="1"/>
    <col min="9798" max="9798" width="8.28515625" style="311" bestFit="1" customWidth="1"/>
    <col min="9799" max="9801" width="8.7109375" style="311" bestFit="1" customWidth="1"/>
    <col min="9802" max="9802" width="5.85546875" style="311" bestFit="1" customWidth="1"/>
    <col min="9803" max="9810" width="6.28515625" style="311" bestFit="1" customWidth="1"/>
    <col min="9811" max="9811" width="7" style="311" bestFit="1" customWidth="1"/>
    <col min="9812" max="9812" width="6.5703125" style="311" bestFit="1" customWidth="1"/>
    <col min="9813" max="9820" width="7" style="311" bestFit="1" customWidth="1"/>
    <col min="9821" max="9821" width="7.42578125" style="311" bestFit="1" customWidth="1"/>
    <col min="9822" max="9822" width="7" style="311" bestFit="1" customWidth="1"/>
    <col min="9823" max="9831" width="7.42578125" style="311" bestFit="1" customWidth="1"/>
    <col min="9832" max="9833" width="9.140625" style="311"/>
    <col min="9834" max="9834" width="10.5703125" style="311" bestFit="1" customWidth="1"/>
    <col min="9835" max="9835" width="9.140625" style="311"/>
    <col min="9836" max="9836" width="12.42578125" style="311" customWidth="1"/>
    <col min="9837" max="9984" width="9.140625" style="311"/>
    <col min="9985" max="9985" width="8.5703125" style="311" bestFit="1" customWidth="1"/>
    <col min="9986" max="9986" width="20.140625" style="311" bestFit="1" customWidth="1"/>
    <col min="9987" max="9987" width="7.140625" style="311" customWidth="1"/>
    <col min="9988" max="9988" width="4.5703125" style="311" bestFit="1" customWidth="1"/>
    <col min="9989" max="9989" width="13.85546875" style="311" bestFit="1" customWidth="1"/>
    <col min="9990" max="9990" width="12.7109375" style="311" bestFit="1" customWidth="1"/>
    <col min="9991" max="9991" width="7" style="311" bestFit="1" customWidth="1"/>
    <col min="9992" max="9992" width="8.5703125" style="311" bestFit="1" customWidth="1"/>
    <col min="9993" max="9993" width="7" style="311" bestFit="1" customWidth="1"/>
    <col min="9994" max="9994" width="5.42578125" style="311" bestFit="1" customWidth="1"/>
    <col min="9995" max="9995" width="6" style="311" bestFit="1" customWidth="1"/>
    <col min="9996" max="9996" width="9.140625" style="311" bestFit="1" customWidth="1"/>
    <col min="9997" max="9997" width="7.5703125" style="311" bestFit="1" customWidth="1"/>
    <col min="9998" max="9999" width="7" style="311" bestFit="1" customWidth="1"/>
    <col min="10000" max="10000" width="5.42578125" style="311" bestFit="1" customWidth="1"/>
    <col min="10001" max="10001" width="6.85546875" style="311" bestFit="1" customWidth="1"/>
    <col min="10002" max="10002" width="8.28515625" style="311" bestFit="1" customWidth="1"/>
    <col min="10003" max="10003" width="8.85546875" style="311" bestFit="1" customWidth="1"/>
    <col min="10004" max="10004" width="8.28515625" style="311" bestFit="1" customWidth="1"/>
    <col min="10005" max="10005" width="9.28515625" style="311" customWidth="1"/>
    <col min="10006" max="10006" width="8.28515625" style="311" bestFit="1" customWidth="1"/>
    <col min="10007" max="10008" width="13.85546875" style="311" bestFit="1" customWidth="1"/>
    <col min="10009" max="10009" width="8.140625" style="311" bestFit="1" customWidth="1"/>
    <col min="10010" max="10010" width="7" style="311" bestFit="1" customWidth="1"/>
    <col min="10011" max="10012" width="13.85546875" style="311" bestFit="1" customWidth="1"/>
    <col min="10013" max="10013" width="8.140625" style="311" bestFit="1" customWidth="1"/>
    <col min="10014" max="10014" width="7" style="311" bestFit="1" customWidth="1"/>
    <col min="10015" max="10016" width="13.85546875" style="311" bestFit="1" customWidth="1"/>
    <col min="10017" max="10017" width="8.140625" style="311" bestFit="1" customWidth="1"/>
    <col min="10018" max="10018" width="7" style="311" bestFit="1" customWidth="1"/>
    <col min="10019" max="10020" width="13.85546875" style="311" bestFit="1" customWidth="1"/>
    <col min="10021" max="10021" width="12.7109375" style="311" bestFit="1" customWidth="1"/>
    <col min="10022" max="10022" width="9.28515625" style="311" bestFit="1" customWidth="1"/>
    <col min="10023" max="10023" width="20.5703125" style="311" bestFit="1" customWidth="1"/>
    <col min="10024" max="10026" width="13.85546875" style="311" bestFit="1" customWidth="1"/>
    <col min="10027" max="10027" width="12.7109375" style="311" bestFit="1" customWidth="1"/>
    <col min="10028" max="10029" width="13.85546875" style="311" bestFit="1" customWidth="1"/>
    <col min="10030" max="10031" width="7" style="311" bestFit="1" customWidth="1"/>
    <col min="10032" max="10032" width="9.140625" style="311"/>
    <col min="10033" max="10033" width="14.5703125" style="311" bestFit="1" customWidth="1"/>
    <col min="10034" max="10034" width="13.42578125" style="311" bestFit="1" customWidth="1"/>
    <col min="10035" max="10038" width="6.85546875" style="311" bestFit="1" customWidth="1"/>
    <col min="10039" max="10040" width="4.7109375" style="311" bestFit="1" customWidth="1"/>
    <col min="10041" max="10041" width="8.28515625" style="311" bestFit="1" customWidth="1"/>
    <col min="10042" max="10044" width="8.7109375" style="311" bestFit="1" customWidth="1"/>
    <col min="10045" max="10047" width="9.85546875" style="311" bestFit="1" customWidth="1"/>
    <col min="10048" max="10050" width="8.5703125" style="311" bestFit="1" customWidth="1"/>
    <col min="10051" max="10053" width="9.7109375" style="311" bestFit="1" customWidth="1"/>
    <col min="10054" max="10054" width="8.28515625" style="311" bestFit="1" customWidth="1"/>
    <col min="10055" max="10057" width="8.7109375" style="311" bestFit="1" customWidth="1"/>
    <col min="10058" max="10058" width="5.85546875" style="311" bestFit="1" customWidth="1"/>
    <col min="10059" max="10066" width="6.28515625" style="311" bestFit="1" customWidth="1"/>
    <col min="10067" max="10067" width="7" style="311" bestFit="1" customWidth="1"/>
    <col min="10068" max="10068" width="6.5703125" style="311" bestFit="1" customWidth="1"/>
    <col min="10069" max="10076" width="7" style="311" bestFit="1" customWidth="1"/>
    <col min="10077" max="10077" width="7.42578125" style="311" bestFit="1" customWidth="1"/>
    <col min="10078" max="10078" width="7" style="311" bestFit="1" customWidth="1"/>
    <col min="10079" max="10087" width="7.42578125" style="311" bestFit="1" customWidth="1"/>
    <col min="10088" max="10089" width="9.140625" style="311"/>
    <col min="10090" max="10090" width="10.5703125" style="311" bestFit="1" customWidth="1"/>
    <col min="10091" max="10091" width="9.140625" style="311"/>
    <col min="10092" max="10092" width="12.42578125" style="311" customWidth="1"/>
    <col min="10093" max="10240" width="9.140625" style="311"/>
    <col min="10241" max="10241" width="8.5703125" style="311" bestFit="1" customWidth="1"/>
    <col min="10242" max="10242" width="20.140625" style="311" bestFit="1" customWidth="1"/>
    <col min="10243" max="10243" width="7.140625" style="311" customWidth="1"/>
    <col min="10244" max="10244" width="4.5703125" style="311" bestFit="1" customWidth="1"/>
    <col min="10245" max="10245" width="13.85546875" style="311" bestFit="1" customWidth="1"/>
    <col min="10246" max="10246" width="12.7109375" style="311" bestFit="1" customWidth="1"/>
    <col min="10247" max="10247" width="7" style="311" bestFit="1" customWidth="1"/>
    <col min="10248" max="10248" width="8.5703125" style="311" bestFit="1" customWidth="1"/>
    <col min="10249" max="10249" width="7" style="311" bestFit="1" customWidth="1"/>
    <col min="10250" max="10250" width="5.42578125" style="311" bestFit="1" customWidth="1"/>
    <col min="10251" max="10251" width="6" style="311" bestFit="1" customWidth="1"/>
    <col min="10252" max="10252" width="9.140625" style="311" bestFit="1" customWidth="1"/>
    <col min="10253" max="10253" width="7.5703125" style="311" bestFit="1" customWidth="1"/>
    <col min="10254" max="10255" width="7" style="311" bestFit="1" customWidth="1"/>
    <col min="10256" max="10256" width="5.42578125" style="311" bestFit="1" customWidth="1"/>
    <col min="10257" max="10257" width="6.85546875" style="311" bestFit="1" customWidth="1"/>
    <col min="10258" max="10258" width="8.28515625" style="311" bestFit="1" customWidth="1"/>
    <col min="10259" max="10259" width="8.85546875" style="311" bestFit="1" customWidth="1"/>
    <col min="10260" max="10260" width="8.28515625" style="311" bestFit="1" customWidth="1"/>
    <col min="10261" max="10261" width="9.28515625" style="311" customWidth="1"/>
    <col min="10262" max="10262" width="8.28515625" style="311" bestFit="1" customWidth="1"/>
    <col min="10263" max="10264" width="13.85546875" style="311" bestFit="1" customWidth="1"/>
    <col min="10265" max="10265" width="8.140625" style="311" bestFit="1" customWidth="1"/>
    <col min="10266" max="10266" width="7" style="311" bestFit="1" customWidth="1"/>
    <col min="10267" max="10268" width="13.85546875" style="311" bestFit="1" customWidth="1"/>
    <col min="10269" max="10269" width="8.140625" style="311" bestFit="1" customWidth="1"/>
    <col min="10270" max="10270" width="7" style="311" bestFit="1" customWidth="1"/>
    <col min="10271" max="10272" width="13.85546875" style="311" bestFit="1" customWidth="1"/>
    <col min="10273" max="10273" width="8.140625" style="311" bestFit="1" customWidth="1"/>
    <col min="10274" max="10274" width="7" style="311" bestFit="1" customWidth="1"/>
    <col min="10275" max="10276" width="13.85546875" style="311" bestFit="1" customWidth="1"/>
    <col min="10277" max="10277" width="12.7109375" style="311" bestFit="1" customWidth="1"/>
    <col min="10278" max="10278" width="9.28515625" style="311" bestFit="1" customWidth="1"/>
    <col min="10279" max="10279" width="20.5703125" style="311" bestFit="1" customWidth="1"/>
    <col min="10280" max="10282" width="13.85546875" style="311" bestFit="1" customWidth="1"/>
    <col min="10283" max="10283" width="12.7109375" style="311" bestFit="1" customWidth="1"/>
    <col min="10284" max="10285" width="13.85546875" style="311" bestFit="1" customWidth="1"/>
    <col min="10286" max="10287" width="7" style="311" bestFit="1" customWidth="1"/>
    <col min="10288" max="10288" width="9.140625" style="311"/>
    <col min="10289" max="10289" width="14.5703125" style="311" bestFit="1" customWidth="1"/>
    <col min="10290" max="10290" width="13.42578125" style="311" bestFit="1" customWidth="1"/>
    <col min="10291" max="10294" width="6.85546875" style="311" bestFit="1" customWidth="1"/>
    <col min="10295" max="10296" width="4.7109375" style="311" bestFit="1" customWidth="1"/>
    <col min="10297" max="10297" width="8.28515625" style="311" bestFit="1" customWidth="1"/>
    <col min="10298" max="10300" width="8.7109375" style="311" bestFit="1" customWidth="1"/>
    <col min="10301" max="10303" width="9.85546875" style="311" bestFit="1" customWidth="1"/>
    <col min="10304" max="10306" width="8.5703125" style="311" bestFit="1" customWidth="1"/>
    <col min="10307" max="10309" width="9.7109375" style="311" bestFit="1" customWidth="1"/>
    <col min="10310" max="10310" width="8.28515625" style="311" bestFit="1" customWidth="1"/>
    <col min="10311" max="10313" width="8.7109375" style="311" bestFit="1" customWidth="1"/>
    <col min="10314" max="10314" width="5.85546875" style="311" bestFit="1" customWidth="1"/>
    <col min="10315" max="10322" width="6.28515625" style="311" bestFit="1" customWidth="1"/>
    <col min="10323" max="10323" width="7" style="311" bestFit="1" customWidth="1"/>
    <col min="10324" max="10324" width="6.5703125" style="311" bestFit="1" customWidth="1"/>
    <col min="10325" max="10332" width="7" style="311" bestFit="1" customWidth="1"/>
    <col min="10333" max="10333" width="7.42578125" style="311" bestFit="1" customWidth="1"/>
    <col min="10334" max="10334" width="7" style="311" bestFit="1" customWidth="1"/>
    <col min="10335" max="10343" width="7.42578125" style="311" bestFit="1" customWidth="1"/>
    <col min="10344" max="10345" width="9.140625" style="311"/>
    <col min="10346" max="10346" width="10.5703125" style="311" bestFit="1" customWidth="1"/>
    <col min="10347" max="10347" width="9.140625" style="311"/>
    <col min="10348" max="10348" width="12.42578125" style="311" customWidth="1"/>
    <col min="10349" max="10496" width="9.140625" style="311"/>
    <col min="10497" max="10497" width="8.5703125" style="311" bestFit="1" customWidth="1"/>
    <col min="10498" max="10498" width="20.140625" style="311" bestFit="1" customWidth="1"/>
    <col min="10499" max="10499" width="7.140625" style="311" customWidth="1"/>
    <col min="10500" max="10500" width="4.5703125" style="311" bestFit="1" customWidth="1"/>
    <col min="10501" max="10501" width="13.85546875" style="311" bestFit="1" customWidth="1"/>
    <col min="10502" max="10502" width="12.7109375" style="311" bestFit="1" customWidth="1"/>
    <col min="10503" max="10503" width="7" style="311" bestFit="1" customWidth="1"/>
    <col min="10504" max="10504" width="8.5703125" style="311" bestFit="1" customWidth="1"/>
    <col min="10505" max="10505" width="7" style="311" bestFit="1" customWidth="1"/>
    <col min="10506" max="10506" width="5.42578125" style="311" bestFit="1" customWidth="1"/>
    <col min="10507" max="10507" width="6" style="311" bestFit="1" customWidth="1"/>
    <col min="10508" max="10508" width="9.140625" style="311" bestFit="1" customWidth="1"/>
    <col min="10509" max="10509" width="7.5703125" style="311" bestFit="1" customWidth="1"/>
    <col min="10510" max="10511" width="7" style="311" bestFit="1" customWidth="1"/>
    <col min="10512" max="10512" width="5.42578125" style="311" bestFit="1" customWidth="1"/>
    <col min="10513" max="10513" width="6.85546875" style="311" bestFit="1" customWidth="1"/>
    <col min="10514" max="10514" width="8.28515625" style="311" bestFit="1" customWidth="1"/>
    <col min="10515" max="10515" width="8.85546875" style="311" bestFit="1" customWidth="1"/>
    <col min="10516" max="10516" width="8.28515625" style="311" bestFit="1" customWidth="1"/>
    <col min="10517" max="10517" width="9.28515625" style="311" customWidth="1"/>
    <col min="10518" max="10518" width="8.28515625" style="311" bestFit="1" customWidth="1"/>
    <col min="10519" max="10520" width="13.85546875" style="311" bestFit="1" customWidth="1"/>
    <col min="10521" max="10521" width="8.140625" style="311" bestFit="1" customWidth="1"/>
    <col min="10522" max="10522" width="7" style="311" bestFit="1" customWidth="1"/>
    <col min="10523" max="10524" width="13.85546875" style="311" bestFit="1" customWidth="1"/>
    <col min="10525" max="10525" width="8.140625" style="311" bestFit="1" customWidth="1"/>
    <col min="10526" max="10526" width="7" style="311" bestFit="1" customWidth="1"/>
    <col min="10527" max="10528" width="13.85546875" style="311" bestFit="1" customWidth="1"/>
    <col min="10529" max="10529" width="8.140625" style="311" bestFit="1" customWidth="1"/>
    <col min="10530" max="10530" width="7" style="311" bestFit="1" customWidth="1"/>
    <col min="10531" max="10532" width="13.85546875" style="311" bestFit="1" customWidth="1"/>
    <col min="10533" max="10533" width="12.7109375" style="311" bestFit="1" customWidth="1"/>
    <col min="10534" max="10534" width="9.28515625" style="311" bestFit="1" customWidth="1"/>
    <col min="10535" max="10535" width="20.5703125" style="311" bestFit="1" customWidth="1"/>
    <col min="10536" max="10538" width="13.85546875" style="311" bestFit="1" customWidth="1"/>
    <col min="10539" max="10539" width="12.7109375" style="311" bestFit="1" customWidth="1"/>
    <col min="10540" max="10541" width="13.85546875" style="311" bestFit="1" customWidth="1"/>
    <col min="10542" max="10543" width="7" style="311" bestFit="1" customWidth="1"/>
    <col min="10544" max="10544" width="9.140625" style="311"/>
    <col min="10545" max="10545" width="14.5703125" style="311" bestFit="1" customWidth="1"/>
    <col min="10546" max="10546" width="13.42578125" style="311" bestFit="1" customWidth="1"/>
    <col min="10547" max="10550" width="6.85546875" style="311" bestFit="1" customWidth="1"/>
    <col min="10551" max="10552" width="4.7109375" style="311" bestFit="1" customWidth="1"/>
    <col min="10553" max="10553" width="8.28515625" style="311" bestFit="1" customWidth="1"/>
    <col min="10554" max="10556" width="8.7109375" style="311" bestFit="1" customWidth="1"/>
    <col min="10557" max="10559" width="9.85546875" style="311" bestFit="1" customWidth="1"/>
    <col min="10560" max="10562" width="8.5703125" style="311" bestFit="1" customWidth="1"/>
    <col min="10563" max="10565" width="9.7109375" style="311" bestFit="1" customWidth="1"/>
    <col min="10566" max="10566" width="8.28515625" style="311" bestFit="1" customWidth="1"/>
    <col min="10567" max="10569" width="8.7109375" style="311" bestFit="1" customWidth="1"/>
    <col min="10570" max="10570" width="5.85546875" style="311" bestFit="1" customWidth="1"/>
    <col min="10571" max="10578" width="6.28515625" style="311" bestFit="1" customWidth="1"/>
    <col min="10579" max="10579" width="7" style="311" bestFit="1" customWidth="1"/>
    <col min="10580" max="10580" width="6.5703125" style="311" bestFit="1" customWidth="1"/>
    <col min="10581" max="10588" width="7" style="311" bestFit="1" customWidth="1"/>
    <col min="10589" max="10589" width="7.42578125" style="311" bestFit="1" customWidth="1"/>
    <col min="10590" max="10590" width="7" style="311" bestFit="1" customWidth="1"/>
    <col min="10591" max="10599" width="7.42578125" style="311" bestFit="1" customWidth="1"/>
    <col min="10600" max="10601" width="9.140625" style="311"/>
    <col min="10602" max="10602" width="10.5703125" style="311" bestFit="1" customWidth="1"/>
    <col min="10603" max="10603" width="9.140625" style="311"/>
    <col min="10604" max="10604" width="12.42578125" style="311" customWidth="1"/>
    <col min="10605" max="10752" width="9.140625" style="311"/>
    <col min="10753" max="10753" width="8.5703125" style="311" bestFit="1" customWidth="1"/>
    <col min="10754" max="10754" width="20.140625" style="311" bestFit="1" customWidth="1"/>
    <col min="10755" max="10755" width="7.140625" style="311" customWidth="1"/>
    <col min="10756" max="10756" width="4.5703125" style="311" bestFit="1" customWidth="1"/>
    <col min="10757" max="10757" width="13.85546875" style="311" bestFit="1" customWidth="1"/>
    <col min="10758" max="10758" width="12.7109375" style="311" bestFit="1" customWidth="1"/>
    <col min="10759" max="10759" width="7" style="311" bestFit="1" customWidth="1"/>
    <col min="10760" max="10760" width="8.5703125" style="311" bestFit="1" customWidth="1"/>
    <col min="10761" max="10761" width="7" style="311" bestFit="1" customWidth="1"/>
    <col min="10762" max="10762" width="5.42578125" style="311" bestFit="1" customWidth="1"/>
    <col min="10763" max="10763" width="6" style="311" bestFit="1" customWidth="1"/>
    <col min="10764" max="10764" width="9.140625" style="311" bestFit="1" customWidth="1"/>
    <col min="10765" max="10765" width="7.5703125" style="311" bestFit="1" customWidth="1"/>
    <col min="10766" max="10767" width="7" style="311" bestFit="1" customWidth="1"/>
    <col min="10768" max="10768" width="5.42578125" style="311" bestFit="1" customWidth="1"/>
    <col min="10769" max="10769" width="6.85546875" style="311" bestFit="1" customWidth="1"/>
    <col min="10770" max="10770" width="8.28515625" style="311" bestFit="1" customWidth="1"/>
    <col min="10771" max="10771" width="8.85546875" style="311" bestFit="1" customWidth="1"/>
    <col min="10772" max="10772" width="8.28515625" style="311" bestFit="1" customWidth="1"/>
    <col min="10773" max="10773" width="9.28515625" style="311" customWidth="1"/>
    <col min="10774" max="10774" width="8.28515625" style="311" bestFit="1" customWidth="1"/>
    <col min="10775" max="10776" width="13.85546875" style="311" bestFit="1" customWidth="1"/>
    <col min="10777" max="10777" width="8.140625" style="311" bestFit="1" customWidth="1"/>
    <col min="10778" max="10778" width="7" style="311" bestFit="1" customWidth="1"/>
    <col min="10779" max="10780" width="13.85546875" style="311" bestFit="1" customWidth="1"/>
    <col min="10781" max="10781" width="8.140625" style="311" bestFit="1" customWidth="1"/>
    <col min="10782" max="10782" width="7" style="311" bestFit="1" customWidth="1"/>
    <col min="10783" max="10784" width="13.85546875" style="311" bestFit="1" customWidth="1"/>
    <col min="10785" max="10785" width="8.140625" style="311" bestFit="1" customWidth="1"/>
    <col min="10786" max="10786" width="7" style="311" bestFit="1" customWidth="1"/>
    <col min="10787" max="10788" width="13.85546875" style="311" bestFit="1" customWidth="1"/>
    <col min="10789" max="10789" width="12.7109375" style="311" bestFit="1" customWidth="1"/>
    <col min="10790" max="10790" width="9.28515625" style="311" bestFit="1" customWidth="1"/>
    <col min="10791" max="10791" width="20.5703125" style="311" bestFit="1" customWidth="1"/>
    <col min="10792" max="10794" width="13.85546875" style="311" bestFit="1" customWidth="1"/>
    <col min="10795" max="10795" width="12.7109375" style="311" bestFit="1" customWidth="1"/>
    <col min="10796" max="10797" width="13.85546875" style="311" bestFit="1" customWidth="1"/>
    <col min="10798" max="10799" width="7" style="311" bestFit="1" customWidth="1"/>
    <col min="10800" max="10800" width="9.140625" style="311"/>
    <col min="10801" max="10801" width="14.5703125" style="311" bestFit="1" customWidth="1"/>
    <col min="10802" max="10802" width="13.42578125" style="311" bestFit="1" customWidth="1"/>
    <col min="10803" max="10806" width="6.85546875" style="311" bestFit="1" customWidth="1"/>
    <col min="10807" max="10808" width="4.7109375" style="311" bestFit="1" customWidth="1"/>
    <col min="10809" max="10809" width="8.28515625" style="311" bestFit="1" customWidth="1"/>
    <col min="10810" max="10812" width="8.7109375" style="311" bestFit="1" customWidth="1"/>
    <col min="10813" max="10815" width="9.85546875" style="311" bestFit="1" customWidth="1"/>
    <col min="10816" max="10818" width="8.5703125" style="311" bestFit="1" customWidth="1"/>
    <col min="10819" max="10821" width="9.7109375" style="311" bestFit="1" customWidth="1"/>
    <col min="10822" max="10822" width="8.28515625" style="311" bestFit="1" customWidth="1"/>
    <col min="10823" max="10825" width="8.7109375" style="311" bestFit="1" customWidth="1"/>
    <col min="10826" max="10826" width="5.85546875" style="311" bestFit="1" customWidth="1"/>
    <col min="10827" max="10834" width="6.28515625" style="311" bestFit="1" customWidth="1"/>
    <col min="10835" max="10835" width="7" style="311" bestFit="1" customWidth="1"/>
    <col min="10836" max="10836" width="6.5703125" style="311" bestFit="1" customWidth="1"/>
    <col min="10837" max="10844" width="7" style="311" bestFit="1" customWidth="1"/>
    <col min="10845" max="10845" width="7.42578125" style="311" bestFit="1" customWidth="1"/>
    <col min="10846" max="10846" width="7" style="311" bestFit="1" customWidth="1"/>
    <col min="10847" max="10855" width="7.42578125" style="311" bestFit="1" customWidth="1"/>
    <col min="10856" max="10857" width="9.140625" style="311"/>
    <col min="10858" max="10858" width="10.5703125" style="311" bestFit="1" customWidth="1"/>
    <col min="10859" max="10859" width="9.140625" style="311"/>
    <col min="10860" max="10860" width="12.42578125" style="311" customWidth="1"/>
    <col min="10861" max="11008" width="9.140625" style="311"/>
    <col min="11009" max="11009" width="8.5703125" style="311" bestFit="1" customWidth="1"/>
    <col min="11010" max="11010" width="20.140625" style="311" bestFit="1" customWidth="1"/>
    <col min="11011" max="11011" width="7.140625" style="311" customWidth="1"/>
    <col min="11012" max="11012" width="4.5703125" style="311" bestFit="1" customWidth="1"/>
    <col min="11013" max="11013" width="13.85546875" style="311" bestFit="1" customWidth="1"/>
    <col min="11014" max="11014" width="12.7109375" style="311" bestFit="1" customWidth="1"/>
    <col min="11015" max="11015" width="7" style="311" bestFit="1" customWidth="1"/>
    <col min="11016" max="11016" width="8.5703125" style="311" bestFit="1" customWidth="1"/>
    <col min="11017" max="11017" width="7" style="311" bestFit="1" customWidth="1"/>
    <col min="11018" max="11018" width="5.42578125" style="311" bestFit="1" customWidth="1"/>
    <col min="11019" max="11019" width="6" style="311" bestFit="1" customWidth="1"/>
    <col min="11020" max="11020" width="9.140625" style="311" bestFit="1" customWidth="1"/>
    <col min="11021" max="11021" width="7.5703125" style="311" bestFit="1" customWidth="1"/>
    <col min="11022" max="11023" width="7" style="311" bestFit="1" customWidth="1"/>
    <col min="11024" max="11024" width="5.42578125" style="311" bestFit="1" customWidth="1"/>
    <col min="11025" max="11025" width="6.85546875" style="311" bestFit="1" customWidth="1"/>
    <col min="11026" max="11026" width="8.28515625" style="311" bestFit="1" customWidth="1"/>
    <col min="11027" max="11027" width="8.85546875" style="311" bestFit="1" customWidth="1"/>
    <col min="11028" max="11028" width="8.28515625" style="311" bestFit="1" customWidth="1"/>
    <col min="11029" max="11029" width="9.28515625" style="311" customWidth="1"/>
    <col min="11030" max="11030" width="8.28515625" style="311" bestFit="1" customWidth="1"/>
    <col min="11031" max="11032" width="13.85546875" style="311" bestFit="1" customWidth="1"/>
    <col min="11033" max="11033" width="8.140625" style="311" bestFit="1" customWidth="1"/>
    <col min="11034" max="11034" width="7" style="311" bestFit="1" customWidth="1"/>
    <col min="11035" max="11036" width="13.85546875" style="311" bestFit="1" customWidth="1"/>
    <col min="11037" max="11037" width="8.140625" style="311" bestFit="1" customWidth="1"/>
    <col min="11038" max="11038" width="7" style="311" bestFit="1" customWidth="1"/>
    <col min="11039" max="11040" width="13.85546875" style="311" bestFit="1" customWidth="1"/>
    <col min="11041" max="11041" width="8.140625" style="311" bestFit="1" customWidth="1"/>
    <col min="11042" max="11042" width="7" style="311" bestFit="1" customWidth="1"/>
    <col min="11043" max="11044" width="13.85546875" style="311" bestFit="1" customWidth="1"/>
    <col min="11045" max="11045" width="12.7109375" style="311" bestFit="1" customWidth="1"/>
    <col min="11046" max="11046" width="9.28515625" style="311" bestFit="1" customWidth="1"/>
    <col min="11047" max="11047" width="20.5703125" style="311" bestFit="1" customWidth="1"/>
    <col min="11048" max="11050" width="13.85546875" style="311" bestFit="1" customWidth="1"/>
    <col min="11051" max="11051" width="12.7109375" style="311" bestFit="1" customWidth="1"/>
    <col min="11052" max="11053" width="13.85546875" style="311" bestFit="1" customWidth="1"/>
    <col min="11054" max="11055" width="7" style="311" bestFit="1" customWidth="1"/>
    <col min="11056" max="11056" width="9.140625" style="311"/>
    <col min="11057" max="11057" width="14.5703125" style="311" bestFit="1" customWidth="1"/>
    <col min="11058" max="11058" width="13.42578125" style="311" bestFit="1" customWidth="1"/>
    <col min="11059" max="11062" width="6.85546875" style="311" bestFit="1" customWidth="1"/>
    <col min="11063" max="11064" width="4.7109375" style="311" bestFit="1" customWidth="1"/>
    <col min="11065" max="11065" width="8.28515625" style="311" bestFit="1" customWidth="1"/>
    <col min="11066" max="11068" width="8.7109375" style="311" bestFit="1" customWidth="1"/>
    <col min="11069" max="11071" width="9.85546875" style="311" bestFit="1" customWidth="1"/>
    <col min="11072" max="11074" width="8.5703125" style="311" bestFit="1" customWidth="1"/>
    <col min="11075" max="11077" width="9.7109375" style="311" bestFit="1" customWidth="1"/>
    <col min="11078" max="11078" width="8.28515625" style="311" bestFit="1" customWidth="1"/>
    <col min="11079" max="11081" width="8.7109375" style="311" bestFit="1" customWidth="1"/>
    <col min="11082" max="11082" width="5.85546875" style="311" bestFit="1" customWidth="1"/>
    <col min="11083" max="11090" width="6.28515625" style="311" bestFit="1" customWidth="1"/>
    <col min="11091" max="11091" width="7" style="311" bestFit="1" customWidth="1"/>
    <col min="11092" max="11092" width="6.5703125" style="311" bestFit="1" customWidth="1"/>
    <col min="11093" max="11100" width="7" style="311" bestFit="1" customWidth="1"/>
    <col min="11101" max="11101" width="7.42578125" style="311" bestFit="1" customWidth="1"/>
    <col min="11102" max="11102" width="7" style="311" bestFit="1" customWidth="1"/>
    <col min="11103" max="11111" width="7.42578125" style="311" bestFit="1" customWidth="1"/>
    <col min="11112" max="11113" width="9.140625" style="311"/>
    <col min="11114" max="11114" width="10.5703125" style="311" bestFit="1" customWidth="1"/>
    <col min="11115" max="11115" width="9.140625" style="311"/>
    <col min="11116" max="11116" width="12.42578125" style="311" customWidth="1"/>
    <col min="11117" max="11264" width="9.140625" style="311"/>
    <col min="11265" max="11265" width="8.5703125" style="311" bestFit="1" customWidth="1"/>
    <col min="11266" max="11266" width="20.140625" style="311" bestFit="1" customWidth="1"/>
    <col min="11267" max="11267" width="7.140625" style="311" customWidth="1"/>
    <col min="11268" max="11268" width="4.5703125" style="311" bestFit="1" customWidth="1"/>
    <col min="11269" max="11269" width="13.85546875" style="311" bestFit="1" customWidth="1"/>
    <col min="11270" max="11270" width="12.7109375" style="311" bestFit="1" customWidth="1"/>
    <col min="11271" max="11271" width="7" style="311" bestFit="1" customWidth="1"/>
    <col min="11272" max="11272" width="8.5703125" style="311" bestFit="1" customWidth="1"/>
    <col min="11273" max="11273" width="7" style="311" bestFit="1" customWidth="1"/>
    <col min="11274" max="11274" width="5.42578125" style="311" bestFit="1" customWidth="1"/>
    <col min="11275" max="11275" width="6" style="311" bestFit="1" customWidth="1"/>
    <col min="11276" max="11276" width="9.140625" style="311" bestFit="1" customWidth="1"/>
    <col min="11277" max="11277" width="7.5703125" style="311" bestFit="1" customWidth="1"/>
    <col min="11278" max="11279" width="7" style="311" bestFit="1" customWidth="1"/>
    <col min="11280" max="11280" width="5.42578125" style="311" bestFit="1" customWidth="1"/>
    <col min="11281" max="11281" width="6.85546875" style="311" bestFit="1" customWidth="1"/>
    <col min="11282" max="11282" width="8.28515625" style="311" bestFit="1" customWidth="1"/>
    <col min="11283" max="11283" width="8.85546875" style="311" bestFit="1" customWidth="1"/>
    <col min="11284" max="11284" width="8.28515625" style="311" bestFit="1" customWidth="1"/>
    <col min="11285" max="11285" width="9.28515625" style="311" customWidth="1"/>
    <col min="11286" max="11286" width="8.28515625" style="311" bestFit="1" customWidth="1"/>
    <col min="11287" max="11288" width="13.85546875" style="311" bestFit="1" customWidth="1"/>
    <col min="11289" max="11289" width="8.140625" style="311" bestFit="1" customWidth="1"/>
    <col min="11290" max="11290" width="7" style="311" bestFit="1" customWidth="1"/>
    <col min="11291" max="11292" width="13.85546875" style="311" bestFit="1" customWidth="1"/>
    <col min="11293" max="11293" width="8.140625" style="311" bestFit="1" customWidth="1"/>
    <col min="11294" max="11294" width="7" style="311" bestFit="1" customWidth="1"/>
    <col min="11295" max="11296" width="13.85546875" style="311" bestFit="1" customWidth="1"/>
    <col min="11297" max="11297" width="8.140625" style="311" bestFit="1" customWidth="1"/>
    <col min="11298" max="11298" width="7" style="311" bestFit="1" customWidth="1"/>
    <col min="11299" max="11300" width="13.85546875" style="311" bestFit="1" customWidth="1"/>
    <col min="11301" max="11301" width="12.7109375" style="311" bestFit="1" customWidth="1"/>
    <col min="11302" max="11302" width="9.28515625" style="311" bestFit="1" customWidth="1"/>
    <col min="11303" max="11303" width="20.5703125" style="311" bestFit="1" customWidth="1"/>
    <col min="11304" max="11306" width="13.85546875" style="311" bestFit="1" customWidth="1"/>
    <col min="11307" max="11307" width="12.7109375" style="311" bestFit="1" customWidth="1"/>
    <col min="11308" max="11309" width="13.85546875" style="311" bestFit="1" customWidth="1"/>
    <col min="11310" max="11311" width="7" style="311" bestFit="1" customWidth="1"/>
    <col min="11312" max="11312" width="9.140625" style="311"/>
    <col min="11313" max="11313" width="14.5703125" style="311" bestFit="1" customWidth="1"/>
    <col min="11314" max="11314" width="13.42578125" style="311" bestFit="1" customWidth="1"/>
    <col min="11315" max="11318" width="6.85546875" style="311" bestFit="1" customWidth="1"/>
    <col min="11319" max="11320" width="4.7109375" style="311" bestFit="1" customWidth="1"/>
    <col min="11321" max="11321" width="8.28515625" style="311" bestFit="1" customWidth="1"/>
    <col min="11322" max="11324" width="8.7109375" style="311" bestFit="1" customWidth="1"/>
    <col min="11325" max="11327" width="9.85546875" style="311" bestFit="1" customWidth="1"/>
    <col min="11328" max="11330" width="8.5703125" style="311" bestFit="1" customWidth="1"/>
    <col min="11331" max="11333" width="9.7109375" style="311" bestFit="1" customWidth="1"/>
    <col min="11334" max="11334" width="8.28515625" style="311" bestFit="1" customWidth="1"/>
    <col min="11335" max="11337" width="8.7109375" style="311" bestFit="1" customWidth="1"/>
    <col min="11338" max="11338" width="5.85546875" style="311" bestFit="1" customWidth="1"/>
    <col min="11339" max="11346" width="6.28515625" style="311" bestFit="1" customWidth="1"/>
    <col min="11347" max="11347" width="7" style="311" bestFit="1" customWidth="1"/>
    <col min="11348" max="11348" width="6.5703125" style="311" bestFit="1" customWidth="1"/>
    <col min="11349" max="11356" width="7" style="311" bestFit="1" customWidth="1"/>
    <col min="11357" max="11357" width="7.42578125" style="311" bestFit="1" customWidth="1"/>
    <col min="11358" max="11358" width="7" style="311" bestFit="1" customWidth="1"/>
    <col min="11359" max="11367" width="7.42578125" style="311" bestFit="1" customWidth="1"/>
    <col min="11368" max="11369" width="9.140625" style="311"/>
    <col min="11370" max="11370" width="10.5703125" style="311" bestFit="1" customWidth="1"/>
    <col min="11371" max="11371" width="9.140625" style="311"/>
    <col min="11372" max="11372" width="12.42578125" style="311" customWidth="1"/>
    <col min="11373" max="11520" width="9.140625" style="311"/>
    <col min="11521" max="11521" width="8.5703125" style="311" bestFit="1" customWidth="1"/>
    <col min="11522" max="11522" width="20.140625" style="311" bestFit="1" customWidth="1"/>
    <col min="11523" max="11523" width="7.140625" style="311" customWidth="1"/>
    <col min="11524" max="11524" width="4.5703125" style="311" bestFit="1" customWidth="1"/>
    <col min="11525" max="11525" width="13.85546875" style="311" bestFit="1" customWidth="1"/>
    <col min="11526" max="11526" width="12.7109375" style="311" bestFit="1" customWidth="1"/>
    <col min="11527" max="11527" width="7" style="311" bestFit="1" customWidth="1"/>
    <col min="11528" max="11528" width="8.5703125" style="311" bestFit="1" customWidth="1"/>
    <col min="11529" max="11529" width="7" style="311" bestFit="1" customWidth="1"/>
    <col min="11530" max="11530" width="5.42578125" style="311" bestFit="1" customWidth="1"/>
    <col min="11531" max="11531" width="6" style="311" bestFit="1" customWidth="1"/>
    <col min="11532" max="11532" width="9.140625" style="311" bestFit="1" customWidth="1"/>
    <col min="11533" max="11533" width="7.5703125" style="311" bestFit="1" customWidth="1"/>
    <col min="11534" max="11535" width="7" style="311" bestFit="1" customWidth="1"/>
    <col min="11536" max="11536" width="5.42578125" style="311" bestFit="1" customWidth="1"/>
    <col min="11537" max="11537" width="6.85546875" style="311" bestFit="1" customWidth="1"/>
    <col min="11538" max="11538" width="8.28515625" style="311" bestFit="1" customWidth="1"/>
    <col min="11539" max="11539" width="8.85546875" style="311" bestFit="1" customWidth="1"/>
    <col min="11540" max="11540" width="8.28515625" style="311" bestFit="1" customWidth="1"/>
    <col min="11541" max="11541" width="9.28515625" style="311" customWidth="1"/>
    <col min="11542" max="11542" width="8.28515625" style="311" bestFit="1" customWidth="1"/>
    <col min="11543" max="11544" width="13.85546875" style="311" bestFit="1" customWidth="1"/>
    <col min="11545" max="11545" width="8.140625" style="311" bestFit="1" customWidth="1"/>
    <col min="11546" max="11546" width="7" style="311" bestFit="1" customWidth="1"/>
    <col min="11547" max="11548" width="13.85546875" style="311" bestFit="1" customWidth="1"/>
    <col min="11549" max="11549" width="8.140625" style="311" bestFit="1" customWidth="1"/>
    <col min="11550" max="11550" width="7" style="311" bestFit="1" customWidth="1"/>
    <col min="11551" max="11552" width="13.85546875" style="311" bestFit="1" customWidth="1"/>
    <col min="11553" max="11553" width="8.140625" style="311" bestFit="1" customWidth="1"/>
    <col min="11554" max="11554" width="7" style="311" bestFit="1" customWidth="1"/>
    <col min="11555" max="11556" width="13.85546875" style="311" bestFit="1" customWidth="1"/>
    <col min="11557" max="11557" width="12.7109375" style="311" bestFit="1" customWidth="1"/>
    <col min="11558" max="11558" width="9.28515625" style="311" bestFit="1" customWidth="1"/>
    <col min="11559" max="11559" width="20.5703125" style="311" bestFit="1" customWidth="1"/>
    <col min="11560" max="11562" width="13.85546875" style="311" bestFit="1" customWidth="1"/>
    <col min="11563" max="11563" width="12.7109375" style="311" bestFit="1" customWidth="1"/>
    <col min="11564" max="11565" width="13.85546875" style="311" bestFit="1" customWidth="1"/>
    <col min="11566" max="11567" width="7" style="311" bestFit="1" customWidth="1"/>
    <col min="11568" max="11568" width="9.140625" style="311"/>
    <col min="11569" max="11569" width="14.5703125" style="311" bestFit="1" customWidth="1"/>
    <col min="11570" max="11570" width="13.42578125" style="311" bestFit="1" customWidth="1"/>
    <col min="11571" max="11574" width="6.85546875" style="311" bestFit="1" customWidth="1"/>
    <col min="11575" max="11576" width="4.7109375" style="311" bestFit="1" customWidth="1"/>
    <col min="11577" max="11577" width="8.28515625" style="311" bestFit="1" customWidth="1"/>
    <col min="11578" max="11580" width="8.7109375" style="311" bestFit="1" customWidth="1"/>
    <col min="11581" max="11583" width="9.85546875" style="311" bestFit="1" customWidth="1"/>
    <col min="11584" max="11586" width="8.5703125" style="311" bestFit="1" customWidth="1"/>
    <col min="11587" max="11589" width="9.7109375" style="311" bestFit="1" customWidth="1"/>
    <col min="11590" max="11590" width="8.28515625" style="311" bestFit="1" customWidth="1"/>
    <col min="11591" max="11593" width="8.7109375" style="311" bestFit="1" customWidth="1"/>
    <col min="11594" max="11594" width="5.85546875" style="311" bestFit="1" customWidth="1"/>
    <col min="11595" max="11602" width="6.28515625" style="311" bestFit="1" customWidth="1"/>
    <col min="11603" max="11603" width="7" style="311" bestFit="1" customWidth="1"/>
    <col min="11604" max="11604" width="6.5703125" style="311" bestFit="1" customWidth="1"/>
    <col min="11605" max="11612" width="7" style="311" bestFit="1" customWidth="1"/>
    <col min="11613" max="11613" width="7.42578125" style="311" bestFit="1" customWidth="1"/>
    <col min="11614" max="11614" width="7" style="311" bestFit="1" customWidth="1"/>
    <col min="11615" max="11623" width="7.42578125" style="311" bestFit="1" customWidth="1"/>
    <col min="11624" max="11625" width="9.140625" style="311"/>
    <col min="11626" max="11626" width="10.5703125" style="311" bestFit="1" customWidth="1"/>
    <col min="11627" max="11627" width="9.140625" style="311"/>
    <col min="11628" max="11628" width="12.42578125" style="311" customWidth="1"/>
    <col min="11629" max="11776" width="9.140625" style="311"/>
    <col min="11777" max="11777" width="8.5703125" style="311" bestFit="1" customWidth="1"/>
    <col min="11778" max="11778" width="20.140625" style="311" bestFit="1" customWidth="1"/>
    <col min="11779" max="11779" width="7.140625" style="311" customWidth="1"/>
    <col min="11780" max="11780" width="4.5703125" style="311" bestFit="1" customWidth="1"/>
    <col min="11781" max="11781" width="13.85546875" style="311" bestFit="1" customWidth="1"/>
    <col min="11782" max="11782" width="12.7109375" style="311" bestFit="1" customWidth="1"/>
    <col min="11783" max="11783" width="7" style="311" bestFit="1" customWidth="1"/>
    <col min="11784" max="11784" width="8.5703125" style="311" bestFit="1" customWidth="1"/>
    <col min="11785" max="11785" width="7" style="311" bestFit="1" customWidth="1"/>
    <col min="11786" max="11786" width="5.42578125" style="311" bestFit="1" customWidth="1"/>
    <col min="11787" max="11787" width="6" style="311" bestFit="1" customWidth="1"/>
    <col min="11788" max="11788" width="9.140625" style="311" bestFit="1" customWidth="1"/>
    <col min="11789" max="11789" width="7.5703125" style="311" bestFit="1" customWidth="1"/>
    <col min="11790" max="11791" width="7" style="311" bestFit="1" customWidth="1"/>
    <col min="11792" max="11792" width="5.42578125" style="311" bestFit="1" customWidth="1"/>
    <col min="11793" max="11793" width="6.85546875" style="311" bestFit="1" customWidth="1"/>
    <col min="11794" max="11794" width="8.28515625" style="311" bestFit="1" customWidth="1"/>
    <col min="11795" max="11795" width="8.85546875" style="311" bestFit="1" customWidth="1"/>
    <col min="11796" max="11796" width="8.28515625" style="311" bestFit="1" customWidth="1"/>
    <col min="11797" max="11797" width="9.28515625" style="311" customWidth="1"/>
    <col min="11798" max="11798" width="8.28515625" style="311" bestFit="1" customWidth="1"/>
    <col min="11799" max="11800" width="13.85546875" style="311" bestFit="1" customWidth="1"/>
    <col min="11801" max="11801" width="8.140625" style="311" bestFit="1" customWidth="1"/>
    <col min="11802" max="11802" width="7" style="311" bestFit="1" customWidth="1"/>
    <col min="11803" max="11804" width="13.85546875" style="311" bestFit="1" customWidth="1"/>
    <col min="11805" max="11805" width="8.140625" style="311" bestFit="1" customWidth="1"/>
    <col min="11806" max="11806" width="7" style="311" bestFit="1" customWidth="1"/>
    <col min="11807" max="11808" width="13.85546875" style="311" bestFit="1" customWidth="1"/>
    <col min="11809" max="11809" width="8.140625" style="311" bestFit="1" customWidth="1"/>
    <col min="11810" max="11810" width="7" style="311" bestFit="1" customWidth="1"/>
    <col min="11811" max="11812" width="13.85546875" style="311" bestFit="1" customWidth="1"/>
    <col min="11813" max="11813" width="12.7109375" style="311" bestFit="1" customWidth="1"/>
    <col min="11814" max="11814" width="9.28515625" style="311" bestFit="1" customWidth="1"/>
    <col min="11815" max="11815" width="20.5703125" style="311" bestFit="1" customWidth="1"/>
    <col min="11816" max="11818" width="13.85546875" style="311" bestFit="1" customWidth="1"/>
    <col min="11819" max="11819" width="12.7109375" style="311" bestFit="1" customWidth="1"/>
    <col min="11820" max="11821" width="13.85546875" style="311" bestFit="1" customWidth="1"/>
    <col min="11822" max="11823" width="7" style="311" bestFit="1" customWidth="1"/>
    <col min="11824" max="11824" width="9.140625" style="311"/>
    <col min="11825" max="11825" width="14.5703125" style="311" bestFit="1" customWidth="1"/>
    <col min="11826" max="11826" width="13.42578125" style="311" bestFit="1" customWidth="1"/>
    <col min="11827" max="11830" width="6.85546875" style="311" bestFit="1" customWidth="1"/>
    <col min="11831" max="11832" width="4.7109375" style="311" bestFit="1" customWidth="1"/>
    <col min="11833" max="11833" width="8.28515625" style="311" bestFit="1" customWidth="1"/>
    <col min="11834" max="11836" width="8.7109375" style="311" bestFit="1" customWidth="1"/>
    <col min="11837" max="11839" width="9.85546875" style="311" bestFit="1" customWidth="1"/>
    <col min="11840" max="11842" width="8.5703125" style="311" bestFit="1" customWidth="1"/>
    <col min="11843" max="11845" width="9.7109375" style="311" bestFit="1" customWidth="1"/>
    <col min="11846" max="11846" width="8.28515625" style="311" bestFit="1" customWidth="1"/>
    <col min="11847" max="11849" width="8.7109375" style="311" bestFit="1" customWidth="1"/>
    <col min="11850" max="11850" width="5.85546875" style="311" bestFit="1" customWidth="1"/>
    <col min="11851" max="11858" width="6.28515625" style="311" bestFit="1" customWidth="1"/>
    <col min="11859" max="11859" width="7" style="311" bestFit="1" customWidth="1"/>
    <col min="11860" max="11860" width="6.5703125" style="311" bestFit="1" customWidth="1"/>
    <col min="11861" max="11868" width="7" style="311" bestFit="1" customWidth="1"/>
    <col min="11869" max="11869" width="7.42578125" style="311" bestFit="1" customWidth="1"/>
    <col min="11870" max="11870" width="7" style="311" bestFit="1" customWidth="1"/>
    <col min="11871" max="11879" width="7.42578125" style="311" bestFit="1" customWidth="1"/>
    <col min="11880" max="11881" width="9.140625" style="311"/>
    <col min="11882" max="11882" width="10.5703125" style="311" bestFit="1" customWidth="1"/>
    <col min="11883" max="11883" width="9.140625" style="311"/>
    <col min="11884" max="11884" width="12.42578125" style="311" customWidth="1"/>
    <col min="11885" max="12032" width="9.140625" style="311"/>
    <col min="12033" max="12033" width="8.5703125" style="311" bestFit="1" customWidth="1"/>
    <col min="12034" max="12034" width="20.140625" style="311" bestFit="1" customWidth="1"/>
    <col min="12035" max="12035" width="7.140625" style="311" customWidth="1"/>
    <col min="12036" max="12036" width="4.5703125" style="311" bestFit="1" customWidth="1"/>
    <col min="12037" max="12037" width="13.85546875" style="311" bestFit="1" customWidth="1"/>
    <col min="12038" max="12038" width="12.7109375" style="311" bestFit="1" customWidth="1"/>
    <col min="12039" max="12039" width="7" style="311" bestFit="1" customWidth="1"/>
    <col min="12040" max="12040" width="8.5703125" style="311" bestFit="1" customWidth="1"/>
    <col min="12041" max="12041" width="7" style="311" bestFit="1" customWidth="1"/>
    <col min="12042" max="12042" width="5.42578125" style="311" bestFit="1" customWidth="1"/>
    <col min="12043" max="12043" width="6" style="311" bestFit="1" customWidth="1"/>
    <col min="12044" max="12044" width="9.140625" style="311" bestFit="1" customWidth="1"/>
    <col min="12045" max="12045" width="7.5703125" style="311" bestFit="1" customWidth="1"/>
    <col min="12046" max="12047" width="7" style="311" bestFit="1" customWidth="1"/>
    <col min="12048" max="12048" width="5.42578125" style="311" bestFit="1" customWidth="1"/>
    <col min="12049" max="12049" width="6.85546875" style="311" bestFit="1" customWidth="1"/>
    <col min="12050" max="12050" width="8.28515625" style="311" bestFit="1" customWidth="1"/>
    <col min="12051" max="12051" width="8.85546875" style="311" bestFit="1" customWidth="1"/>
    <col min="12052" max="12052" width="8.28515625" style="311" bestFit="1" customWidth="1"/>
    <col min="12053" max="12053" width="9.28515625" style="311" customWidth="1"/>
    <col min="12054" max="12054" width="8.28515625" style="311" bestFit="1" customWidth="1"/>
    <col min="12055" max="12056" width="13.85546875" style="311" bestFit="1" customWidth="1"/>
    <col min="12057" max="12057" width="8.140625" style="311" bestFit="1" customWidth="1"/>
    <col min="12058" max="12058" width="7" style="311" bestFit="1" customWidth="1"/>
    <col min="12059" max="12060" width="13.85546875" style="311" bestFit="1" customWidth="1"/>
    <col min="12061" max="12061" width="8.140625" style="311" bestFit="1" customWidth="1"/>
    <col min="12062" max="12062" width="7" style="311" bestFit="1" customWidth="1"/>
    <col min="12063" max="12064" width="13.85546875" style="311" bestFit="1" customWidth="1"/>
    <col min="12065" max="12065" width="8.140625" style="311" bestFit="1" customWidth="1"/>
    <col min="12066" max="12066" width="7" style="311" bestFit="1" customWidth="1"/>
    <col min="12067" max="12068" width="13.85546875" style="311" bestFit="1" customWidth="1"/>
    <col min="12069" max="12069" width="12.7109375" style="311" bestFit="1" customWidth="1"/>
    <col min="12070" max="12070" width="9.28515625" style="311" bestFit="1" customWidth="1"/>
    <col min="12071" max="12071" width="20.5703125" style="311" bestFit="1" customWidth="1"/>
    <col min="12072" max="12074" width="13.85546875" style="311" bestFit="1" customWidth="1"/>
    <col min="12075" max="12075" width="12.7109375" style="311" bestFit="1" customWidth="1"/>
    <col min="12076" max="12077" width="13.85546875" style="311" bestFit="1" customWidth="1"/>
    <col min="12078" max="12079" width="7" style="311" bestFit="1" customWidth="1"/>
    <col min="12080" max="12080" width="9.140625" style="311"/>
    <col min="12081" max="12081" width="14.5703125" style="311" bestFit="1" customWidth="1"/>
    <col min="12082" max="12082" width="13.42578125" style="311" bestFit="1" customWidth="1"/>
    <col min="12083" max="12086" width="6.85546875" style="311" bestFit="1" customWidth="1"/>
    <col min="12087" max="12088" width="4.7109375" style="311" bestFit="1" customWidth="1"/>
    <col min="12089" max="12089" width="8.28515625" style="311" bestFit="1" customWidth="1"/>
    <col min="12090" max="12092" width="8.7109375" style="311" bestFit="1" customWidth="1"/>
    <col min="12093" max="12095" width="9.85546875" style="311" bestFit="1" customWidth="1"/>
    <col min="12096" max="12098" width="8.5703125" style="311" bestFit="1" customWidth="1"/>
    <col min="12099" max="12101" width="9.7109375" style="311" bestFit="1" customWidth="1"/>
    <col min="12102" max="12102" width="8.28515625" style="311" bestFit="1" customWidth="1"/>
    <col min="12103" max="12105" width="8.7109375" style="311" bestFit="1" customWidth="1"/>
    <col min="12106" max="12106" width="5.85546875" style="311" bestFit="1" customWidth="1"/>
    <col min="12107" max="12114" width="6.28515625" style="311" bestFit="1" customWidth="1"/>
    <col min="12115" max="12115" width="7" style="311" bestFit="1" customWidth="1"/>
    <col min="12116" max="12116" width="6.5703125" style="311" bestFit="1" customWidth="1"/>
    <col min="12117" max="12124" width="7" style="311" bestFit="1" customWidth="1"/>
    <col min="12125" max="12125" width="7.42578125" style="311" bestFit="1" customWidth="1"/>
    <col min="12126" max="12126" width="7" style="311" bestFit="1" customWidth="1"/>
    <col min="12127" max="12135" width="7.42578125" style="311" bestFit="1" customWidth="1"/>
    <col min="12136" max="12137" width="9.140625" style="311"/>
    <col min="12138" max="12138" width="10.5703125" style="311" bestFit="1" customWidth="1"/>
    <col min="12139" max="12139" width="9.140625" style="311"/>
    <col min="12140" max="12140" width="12.42578125" style="311" customWidth="1"/>
    <col min="12141" max="12288" width="9.140625" style="311"/>
    <col min="12289" max="12289" width="8.5703125" style="311" bestFit="1" customWidth="1"/>
    <col min="12290" max="12290" width="20.140625" style="311" bestFit="1" customWidth="1"/>
    <col min="12291" max="12291" width="7.140625" style="311" customWidth="1"/>
    <col min="12292" max="12292" width="4.5703125" style="311" bestFit="1" customWidth="1"/>
    <col min="12293" max="12293" width="13.85546875" style="311" bestFit="1" customWidth="1"/>
    <col min="12294" max="12294" width="12.7109375" style="311" bestFit="1" customWidth="1"/>
    <col min="12295" max="12295" width="7" style="311" bestFit="1" customWidth="1"/>
    <col min="12296" max="12296" width="8.5703125" style="311" bestFit="1" customWidth="1"/>
    <col min="12297" max="12297" width="7" style="311" bestFit="1" customWidth="1"/>
    <col min="12298" max="12298" width="5.42578125" style="311" bestFit="1" customWidth="1"/>
    <col min="12299" max="12299" width="6" style="311" bestFit="1" customWidth="1"/>
    <col min="12300" max="12300" width="9.140625" style="311" bestFit="1" customWidth="1"/>
    <col min="12301" max="12301" width="7.5703125" style="311" bestFit="1" customWidth="1"/>
    <col min="12302" max="12303" width="7" style="311" bestFit="1" customWidth="1"/>
    <col min="12304" max="12304" width="5.42578125" style="311" bestFit="1" customWidth="1"/>
    <col min="12305" max="12305" width="6.85546875" style="311" bestFit="1" customWidth="1"/>
    <col min="12306" max="12306" width="8.28515625" style="311" bestFit="1" customWidth="1"/>
    <col min="12307" max="12307" width="8.85546875" style="311" bestFit="1" customWidth="1"/>
    <col min="12308" max="12308" width="8.28515625" style="311" bestFit="1" customWidth="1"/>
    <col min="12309" max="12309" width="9.28515625" style="311" customWidth="1"/>
    <col min="12310" max="12310" width="8.28515625" style="311" bestFit="1" customWidth="1"/>
    <col min="12311" max="12312" width="13.85546875" style="311" bestFit="1" customWidth="1"/>
    <col min="12313" max="12313" width="8.140625" style="311" bestFit="1" customWidth="1"/>
    <col min="12314" max="12314" width="7" style="311" bestFit="1" customWidth="1"/>
    <col min="12315" max="12316" width="13.85546875" style="311" bestFit="1" customWidth="1"/>
    <col min="12317" max="12317" width="8.140625" style="311" bestFit="1" customWidth="1"/>
    <col min="12318" max="12318" width="7" style="311" bestFit="1" customWidth="1"/>
    <col min="12319" max="12320" width="13.85546875" style="311" bestFit="1" customWidth="1"/>
    <col min="12321" max="12321" width="8.140625" style="311" bestFit="1" customWidth="1"/>
    <col min="12322" max="12322" width="7" style="311" bestFit="1" customWidth="1"/>
    <col min="12323" max="12324" width="13.85546875" style="311" bestFit="1" customWidth="1"/>
    <col min="12325" max="12325" width="12.7109375" style="311" bestFit="1" customWidth="1"/>
    <col min="12326" max="12326" width="9.28515625" style="311" bestFit="1" customWidth="1"/>
    <col min="12327" max="12327" width="20.5703125" style="311" bestFit="1" customWidth="1"/>
    <col min="12328" max="12330" width="13.85546875" style="311" bestFit="1" customWidth="1"/>
    <col min="12331" max="12331" width="12.7109375" style="311" bestFit="1" customWidth="1"/>
    <col min="12332" max="12333" width="13.85546875" style="311" bestFit="1" customWidth="1"/>
    <col min="12334" max="12335" width="7" style="311" bestFit="1" customWidth="1"/>
    <col min="12336" max="12336" width="9.140625" style="311"/>
    <col min="12337" max="12337" width="14.5703125" style="311" bestFit="1" customWidth="1"/>
    <col min="12338" max="12338" width="13.42578125" style="311" bestFit="1" customWidth="1"/>
    <col min="12339" max="12342" width="6.85546875" style="311" bestFit="1" customWidth="1"/>
    <col min="12343" max="12344" width="4.7109375" style="311" bestFit="1" customWidth="1"/>
    <col min="12345" max="12345" width="8.28515625" style="311" bestFit="1" customWidth="1"/>
    <col min="12346" max="12348" width="8.7109375" style="311" bestFit="1" customWidth="1"/>
    <col min="12349" max="12351" width="9.85546875" style="311" bestFit="1" customWidth="1"/>
    <col min="12352" max="12354" width="8.5703125" style="311" bestFit="1" customWidth="1"/>
    <col min="12355" max="12357" width="9.7109375" style="311" bestFit="1" customWidth="1"/>
    <col min="12358" max="12358" width="8.28515625" style="311" bestFit="1" customWidth="1"/>
    <col min="12359" max="12361" width="8.7109375" style="311" bestFit="1" customWidth="1"/>
    <col min="12362" max="12362" width="5.85546875" style="311" bestFit="1" customWidth="1"/>
    <col min="12363" max="12370" width="6.28515625" style="311" bestFit="1" customWidth="1"/>
    <col min="12371" max="12371" width="7" style="311" bestFit="1" customWidth="1"/>
    <col min="12372" max="12372" width="6.5703125" style="311" bestFit="1" customWidth="1"/>
    <col min="12373" max="12380" width="7" style="311" bestFit="1" customWidth="1"/>
    <col min="12381" max="12381" width="7.42578125" style="311" bestFit="1" customWidth="1"/>
    <col min="12382" max="12382" width="7" style="311" bestFit="1" customWidth="1"/>
    <col min="12383" max="12391" width="7.42578125" style="311" bestFit="1" customWidth="1"/>
    <col min="12392" max="12393" width="9.140625" style="311"/>
    <col min="12394" max="12394" width="10.5703125" style="311" bestFit="1" customWidth="1"/>
    <col min="12395" max="12395" width="9.140625" style="311"/>
    <col min="12396" max="12396" width="12.42578125" style="311" customWidth="1"/>
    <col min="12397" max="12544" width="9.140625" style="311"/>
    <col min="12545" max="12545" width="8.5703125" style="311" bestFit="1" customWidth="1"/>
    <col min="12546" max="12546" width="20.140625" style="311" bestFit="1" customWidth="1"/>
    <col min="12547" max="12547" width="7.140625" style="311" customWidth="1"/>
    <col min="12548" max="12548" width="4.5703125" style="311" bestFit="1" customWidth="1"/>
    <col min="12549" max="12549" width="13.85546875" style="311" bestFit="1" customWidth="1"/>
    <col min="12550" max="12550" width="12.7109375" style="311" bestFit="1" customWidth="1"/>
    <col min="12551" max="12551" width="7" style="311" bestFit="1" customWidth="1"/>
    <col min="12552" max="12552" width="8.5703125" style="311" bestFit="1" customWidth="1"/>
    <col min="12553" max="12553" width="7" style="311" bestFit="1" customWidth="1"/>
    <col min="12554" max="12554" width="5.42578125" style="311" bestFit="1" customWidth="1"/>
    <col min="12555" max="12555" width="6" style="311" bestFit="1" customWidth="1"/>
    <col min="12556" max="12556" width="9.140625" style="311" bestFit="1" customWidth="1"/>
    <col min="12557" max="12557" width="7.5703125" style="311" bestFit="1" customWidth="1"/>
    <col min="12558" max="12559" width="7" style="311" bestFit="1" customWidth="1"/>
    <col min="12560" max="12560" width="5.42578125" style="311" bestFit="1" customWidth="1"/>
    <col min="12561" max="12561" width="6.85546875" style="311" bestFit="1" customWidth="1"/>
    <col min="12562" max="12562" width="8.28515625" style="311" bestFit="1" customWidth="1"/>
    <col min="12563" max="12563" width="8.85546875" style="311" bestFit="1" customWidth="1"/>
    <col min="12564" max="12564" width="8.28515625" style="311" bestFit="1" customWidth="1"/>
    <col min="12565" max="12565" width="9.28515625" style="311" customWidth="1"/>
    <col min="12566" max="12566" width="8.28515625" style="311" bestFit="1" customWidth="1"/>
    <col min="12567" max="12568" width="13.85546875" style="311" bestFit="1" customWidth="1"/>
    <col min="12569" max="12569" width="8.140625" style="311" bestFit="1" customWidth="1"/>
    <col min="12570" max="12570" width="7" style="311" bestFit="1" customWidth="1"/>
    <col min="12571" max="12572" width="13.85546875" style="311" bestFit="1" customWidth="1"/>
    <col min="12573" max="12573" width="8.140625" style="311" bestFit="1" customWidth="1"/>
    <col min="12574" max="12574" width="7" style="311" bestFit="1" customWidth="1"/>
    <col min="12575" max="12576" width="13.85546875" style="311" bestFit="1" customWidth="1"/>
    <col min="12577" max="12577" width="8.140625" style="311" bestFit="1" customWidth="1"/>
    <col min="12578" max="12578" width="7" style="311" bestFit="1" customWidth="1"/>
    <col min="12579" max="12580" width="13.85546875" style="311" bestFit="1" customWidth="1"/>
    <col min="12581" max="12581" width="12.7109375" style="311" bestFit="1" customWidth="1"/>
    <col min="12582" max="12582" width="9.28515625" style="311" bestFit="1" customWidth="1"/>
    <col min="12583" max="12583" width="20.5703125" style="311" bestFit="1" customWidth="1"/>
    <col min="12584" max="12586" width="13.85546875" style="311" bestFit="1" customWidth="1"/>
    <col min="12587" max="12587" width="12.7109375" style="311" bestFit="1" customWidth="1"/>
    <col min="12588" max="12589" width="13.85546875" style="311" bestFit="1" customWidth="1"/>
    <col min="12590" max="12591" width="7" style="311" bestFit="1" customWidth="1"/>
    <col min="12592" max="12592" width="9.140625" style="311"/>
    <col min="12593" max="12593" width="14.5703125" style="311" bestFit="1" customWidth="1"/>
    <col min="12594" max="12594" width="13.42578125" style="311" bestFit="1" customWidth="1"/>
    <col min="12595" max="12598" width="6.85546875" style="311" bestFit="1" customWidth="1"/>
    <col min="12599" max="12600" width="4.7109375" style="311" bestFit="1" customWidth="1"/>
    <col min="12601" max="12601" width="8.28515625" style="311" bestFit="1" customWidth="1"/>
    <col min="12602" max="12604" width="8.7109375" style="311" bestFit="1" customWidth="1"/>
    <col min="12605" max="12607" width="9.85546875" style="311" bestFit="1" customWidth="1"/>
    <col min="12608" max="12610" width="8.5703125" style="311" bestFit="1" customWidth="1"/>
    <col min="12611" max="12613" width="9.7109375" style="311" bestFit="1" customWidth="1"/>
    <col min="12614" max="12614" width="8.28515625" style="311" bestFit="1" customWidth="1"/>
    <col min="12615" max="12617" width="8.7109375" style="311" bestFit="1" customWidth="1"/>
    <col min="12618" max="12618" width="5.85546875" style="311" bestFit="1" customWidth="1"/>
    <col min="12619" max="12626" width="6.28515625" style="311" bestFit="1" customWidth="1"/>
    <col min="12627" max="12627" width="7" style="311" bestFit="1" customWidth="1"/>
    <col min="12628" max="12628" width="6.5703125" style="311" bestFit="1" customWidth="1"/>
    <col min="12629" max="12636" width="7" style="311" bestFit="1" customWidth="1"/>
    <col min="12637" max="12637" width="7.42578125" style="311" bestFit="1" customWidth="1"/>
    <col min="12638" max="12638" width="7" style="311" bestFit="1" customWidth="1"/>
    <col min="12639" max="12647" width="7.42578125" style="311" bestFit="1" customWidth="1"/>
    <col min="12648" max="12649" width="9.140625" style="311"/>
    <col min="12650" max="12650" width="10.5703125" style="311" bestFit="1" customWidth="1"/>
    <col min="12651" max="12651" width="9.140625" style="311"/>
    <col min="12652" max="12652" width="12.42578125" style="311" customWidth="1"/>
    <col min="12653" max="12800" width="9.140625" style="311"/>
    <col min="12801" max="12801" width="8.5703125" style="311" bestFit="1" customWidth="1"/>
    <col min="12802" max="12802" width="20.140625" style="311" bestFit="1" customWidth="1"/>
    <col min="12803" max="12803" width="7.140625" style="311" customWidth="1"/>
    <col min="12804" max="12804" width="4.5703125" style="311" bestFit="1" customWidth="1"/>
    <col min="12805" max="12805" width="13.85546875" style="311" bestFit="1" customWidth="1"/>
    <col min="12806" max="12806" width="12.7109375" style="311" bestFit="1" customWidth="1"/>
    <col min="12807" max="12807" width="7" style="311" bestFit="1" customWidth="1"/>
    <col min="12808" max="12808" width="8.5703125" style="311" bestFit="1" customWidth="1"/>
    <col min="12809" max="12809" width="7" style="311" bestFit="1" customWidth="1"/>
    <col min="12810" max="12810" width="5.42578125" style="311" bestFit="1" customWidth="1"/>
    <col min="12811" max="12811" width="6" style="311" bestFit="1" customWidth="1"/>
    <col min="12812" max="12812" width="9.140625" style="311" bestFit="1" customWidth="1"/>
    <col min="12813" max="12813" width="7.5703125" style="311" bestFit="1" customWidth="1"/>
    <col min="12814" max="12815" width="7" style="311" bestFit="1" customWidth="1"/>
    <col min="12816" max="12816" width="5.42578125" style="311" bestFit="1" customWidth="1"/>
    <col min="12817" max="12817" width="6.85546875" style="311" bestFit="1" customWidth="1"/>
    <col min="12818" max="12818" width="8.28515625" style="311" bestFit="1" customWidth="1"/>
    <col min="12819" max="12819" width="8.85546875" style="311" bestFit="1" customWidth="1"/>
    <col min="12820" max="12820" width="8.28515625" style="311" bestFit="1" customWidth="1"/>
    <col min="12821" max="12821" width="9.28515625" style="311" customWidth="1"/>
    <col min="12822" max="12822" width="8.28515625" style="311" bestFit="1" customWidth="1"/>
    <col min="12823" max="12824" width="13.85546875" style="311" bestFit="1" customWidth="1"/>
    <col min="12825" max="12825" width="8.140625" style="311" bestFit="1" customWidth="1"/>
    <col min="12826" max="12826" width="7" style="311" bestFit="1" customWidth="1"/>
    <col min="12827" max="12828" width="13.85546875" style="311" bestFit="1" customWidth="1"/>
    <col min="12829" max="12829" width="8.140625" style="311" bestFit="1" customWidth="1"/>
    <col min="12830" max="12830" width="7" style="311" bestFit="1" customWidth="1"/>
    <col min="12831" max="12832" width="13.85546875" style="311" bestFit="1" customWidth="1"/>
    <col min="12833" max="12833" width="8.140625" style="311" bestFit="1" customWidth="1"/>
    <col min="12834" max="12834" width="7" style="311" bestFit="1" customWidth="1"/>
    <col min="12835" max="12836" width="13.85546875" style="311" bestFit="1" customWidth="1"/>
    <col min="12837" max="12837" width="12.7109375" style="311" bestFit="1" customWidth="1"/>
    <col min="12838" max="12838" width="9.28515625" style="311" bestFit="1" customWidth="1"/>
    <col min="12839" max="12839" width="20.5703125" style="311" bestFit="1" customWidth="1"/>
    <col min="12840" max="12842" width="13.85546875" style="311" bestFit="1" customWidth="1"/>
    <col min="12843" max="12843" width="12.7109375" style="311" bestFit="1" customWidth="1"/>
    <col min="12844" max="12845" width="13.85546875" style="311" bestFit="1" customWidth="1"/>
    <col min="12846" max="12847" width="7" style="311" bestFit="1" customWidth="1"/>
    <col min="12848" max="12848" width="9.140625" style="311"/>
    <col min="12849" max="12849" width="14.5703125" style="311" bestFit="1" customWidth="1"/>
    <col min="12850" max="12850" width="13.42578125" style="311" bestFit="1" customWidth="1"/>
    <col min="12851" max="12854" width="6.85546875" style="311" bestFit="1" customWidth="1"/>
    <col min="12855" max="12856" width="4.7109375" style="311" bestFit="1" customWidth="1"/>
    <col min="12857" max="12857" width="8.28515625" style="311" bestFit="1" customWidth="1"/>
    <col min="12858" max="12860" width="8.7109375" style="311" bestFit="1" customWidth="1"/>
    <col min="12861" max="12863" width="9.85546875" style="311" bestFit="1" customWidth="1"/>
    <col min="12864" max="12866" width="8.5703125" style="311" bestFit="1" customWidth="1"/>
    <col min="12867" max="12869" width="9.7109375" style="311" bestFit="1" customWidth="1"/>
    <col min="12870" max="12870" width="8.28515625" style="311" bestFit="1" customWidth="1"/>
    <col min="12871" max="12873" width="8.7109375" style="311" bestFit="1" customWidth="1"/>
    <col min="12874" max="12874" width="5.85546875" style="311" bestFit="1" customWidth="1"/>
    <col min="12875" max="12882" width="6.28515625" style="311" bestFit="1" customWidth="1"/>
    <col min="12883" max="12883" width="7" style="311" bestFit="1" customWidth="1"/>
    <col min="12884" max="12884" width="6.5703125" style="311" bestFit="1" customWidth="1"/>
    <col min="12885" max="12892" width="7" style="311" bestFit="1" customWidth="1"/>
    <col min="12893" max="12893" width="7.42578125" style="311" bestFit="1" customWidth="1"/>
    <col min="12894" max="12894" width="7" style="311" bestFit="1" customWidth="1"/>
    <col min="12895" max="12903" width="7.42578125" style="311" bestFit="1" customWidth="1"/>
    <col min="12904" max="12905" width="9.140625" style="311"/>
    <col min="12906" max="12906" width="10.5703125" style="311" bestFit="1" customWidth="1"/>
    <col min="12907" max="12907" width="9.140625" style="311"/>
    <col min="12908" max="12908" width="12.42578125" style="311" customWidth="1"/>
    <col min="12909" max="13056" width="9.140625" style="311"/>
    <col min="13057" max="13057" width="8.5703125" style="311" bestFit="1" customWidth="1"/>
    <col min="13058" max="13058" width="20.140625" style="311" bestFit="1" customWidth="1"/>
    <col min="13059" max="13059" width="7.140625" style="311" customWidth="1"/>
    <col min="13060" max="13060" width="4.5703125" style="311" bestFit="1" customWidth="1"/>
    <col min="13061" max="13061" width="13.85546875" style="311" bestFit="1" customWidth="1"/>
    <col min="13062" max="13062" width="12.7109375" style="311" bestFit="1" customWidth="1"/>
    <col min="13063" max="13063" width="7" style="311" bestFit="1" customWidth="1"/>
    <col min="13064" max="13064" width="8.5703125" style="311" bestFit="1" customWidth="1"/>
    <col min="13065" max="13065" width="7" style="311" bestFit="1" customWidth="1"/>
    <col min="13066" max="13066" width="5.42578125" style="311" bestFit="1" customWidth="1"/>
    <col min="13067" max="13067" width="6" style="311" bestFit="1" customWidth="1"/>
    <col min="13068" max="13068" width="9.140625" style="311" bestFit="1" customWidth="1"/>
    <col min="13069" max="13069" width="7.5703125" style="311" bestFit="1" customWidth="1"/>
    <col min="13070" max="13071" width="7" style="311" bestFit="1" customWidth="1"/>
    <col min="13072" max="13072" width="5.42578125" style="311" bestFit="1" customWidth="1"/>
    <col min="13073" max="13073" width="6.85546875" style="311" bestFit="1" customWidth="1"/>
    <col min="13074" max="13074" width="8.28515625" style="311" bestFit="1" customWidth="1"/>
    <col min="13075" max="13075" width="8.85546875" style="311" bestFit="1" customWidth="1"/>
    <col min="13076" max="13076" width="8.28515625" style="311" bestFit="1" customWidth="1"/>
    <col min="13077" max="13077" width="9.28515625" style="311" customWidth="1"/>
    <col min="13078" max="13078" width="8.28515625" style="311" bestFit="1" customWidth="1"/>
    <col min="13079" max="13080" width="13.85546875" style="311" bestFit="1" customWidth="1"/>
    <col min="13081" max="13081" width="8.140625" style="311" bestFit="1" customWidth="1"/>
    <col min="13082" max="13082" width="7" style="311" bestFit="1" customWidth="1"/>
    <col min="13083" max="13084" width="13.85546875" style="311" bestFit="1" customWidth="1"/>
    <col min="13085" max="13085" width="8.140625" style="311" bestFit="1" customWidth="1"/>
    <col min="13086" max="13086" width="7" style="311" bestFit="1" customWidth="1"/>
    <col min="13087" max="13088" width="13.85546875" style="311" bestFit="1" customWidth="1"/>
    <col min="13089" max="13089" width="8.140625" style="311" bestFit="1" customWidth="1"/>
    <col min="13090" max="13090" width="7" style="311" bestFit="1" customWidth="1"/>
    <col min="13091" max="13092" width="13.85546875" style="311" bestFit="1" customWidth="1"/>
    <col min="13093" max="13093" width="12.7109375" style="311" bestFit="1" customWidth="1"/>
    <col min="13094" max="13094" width="9.28515625" style="311" bestFit="1" customWidth="1"/>
    <col min="13095" max="13095" width="20.5703125" style="311" bestFit="1" customWidth="1"/>
    <col min="13096" max="13098" width="13.85546875" style="311" bestFit="1" customWidth="1"/>
    <col min="13099" max="13099" width="12.7109375" style="311" bestFit="1" customWidth="1"/>
    <col min="13100" max="13101" width="13.85546875" style="311" bestFit="1" customWidth="1"/>
    <col min="13102" max="13103" width="7" style="311" bestFit="1" customWidth="1"/>
    <col min="13104" max="13104" width="9.140625" style="311"/>
    <col min="13105" max="13105" width="14.5703125" style="311" bestFit="1" customWidth="1"/>
    <col min="13106" max="13106" width="13.42578125" style="311" bestFit="1" customWidth="1"/>
    <col min="13107" max="13110" width="6.85546875" style="311" bestFit="1" customWidth="1"/>
    <col min="13111" max="13112" width="4.7109375" style="311" bestFit="1" customWidth="1"/>
    <col min="13113" max="13113" width="8.28515625" style="311" bestFit="1" customWidth="1"/>
    <col min="13114" max="13116" width="8.7109375" style="311" bestFit="1" customWidth="1"/>
    <col min="13117" max="13119" width="9.85546875" style="311" bestFit="1" customWidth="1"/>
    <col min="13120" max="13122" width="8.5703125" style="311" bestFit="1" customWidth="1"/>
    <col min="13123" max="13125" width="9.7109375" style="311" bestFit="1" customWidth="1"/>
    <col min="13126" max="13126" width="8.28515625" style="311" bestFit="1" customWidth="1"/>
    <col min="13127" max="13129" width="8.7109375" style="311" bestFit="1" customWidth="1"/>
    <col min="13130" max="13130" width="5.85546875" style="311" bestFit="1" customWidth="1"/>
    <col min="13131" max="13138" width="6.28515625" style="311" bestFit="1" customWidth="1"/>
    <col min="13139" max="13139" width="7" style="311" bestFit="1" customWidth="1"/>
    <col min="13140" max="13140" width="6.5703125" style="311" bestFit="1" customWidth="1"/>
    <col min="13141" max="13148" width="7" style="311" bestFit="1" customWidth="1"/>
    <col min="13149" max="13149" width="7.42578125" style="311" bestFit="1" customWidth="1"/>
    <col min="13150" max="13150" width="7" style="311" bestFit="1" customWidth="1"/>
    <col min="13151" max="13159" width="7.42578125" style="311" bestFit="1" customWidth="1"/>
    <col min="13160" max="13161" width="9.140625" style="311"/>
    <col min="13162" max="13162" width="10.5703125" style="311" bestFit="1" customWidth="1"/>
    <col min="13163" max="13163" width="9.140625" style="311"/>
    <col min="13164" max="13164" width="12.42578125" style="311" customWidth="1"/>
    <col min="13165" max="13312" width="9.140625" style="311"/>
    <col min="13313" max="13313" width="8.5703125" style="311" bestFit="1" customWidth="1"/>
    <col min="13314" max="13314" width="20.140625" style="311" bestFit="1" customWidth="1"/>
    <col min="13315" max="13315" width="7.140625" style="311" customWidth="1"/>
    <col min="13316" max="13316" width="4.5703125" style="311" bestFit="1" customWidth="1"/>
    <col min="13317" max="13317" width="13.85546875" style="311" bestFit="1" customWidth="1"/>
    <col min="13318" max="13318" width="12.7109375" style="311" bestFit="1" customWidth="1"/>
    <col min="13319" max="13319" width="7" style="311" bestFit="1" customWidth="1"/>
    <col min="13320" max="13320" width="8.5703125" style="311" bestFit="1" customWidth="1"/>
    <col min="13321" max="13321" width="7" style="311" bestFit="1" customWidth="1"/>
    <col min="13322" max="13322" width="5.42578125" style="311" bestFit="1" customWidth="1"/>
    <col min="13323" max="13323" width="6" style="311" bestFit="1" customWidth="1"/>
    <col min="13324" max="13324" width="9.140625" style="311" bestFit="1" customWidth="1"/>
    <col min="13325" max="13325" width="7.5703125" style="311" bestFit="1" customWidth="1"/>
    <col min="13326" max="13327" width="7" style="311" bestFit="1" customWidth="1"/>
    <col min="13328" max="13328" width="5.42578125" style="311" bestFit="1" customWidth="1"/>
    <col min="13329" max="13329" width="6.85546875" style="311" bestFit="1" customWidth="1"/>
    <col min="13330" max="13330" width="8.28515625" style="311" bestFit="1" customWidth="1"/>
    <col min="13331" max="13331" width="8.85546875" style="311" bestFit="1" customWidth="1"/>
    <col min="13332" max="13332" width="8.28515625" style="311" bestFit="1" customWidth="1"/>
    <col min="13333" max="13333" width="9.28515625" style="311" customWidth="1"/>
    <col min="13334" max="13334" width="8.28515625" style="311" bestFit="1" customWidth="1"/>
    <col min="13335" max="13336" width="13.85546875" style="311" bestFit="1" customWidth="1"/>
    <col min="13337" max="13337" width="8.140625" style="311" bestFit="1" customWidth="1"/>
    <col min="13338" max="13338" width="7" style="311" bestFit="1" customWidth="1"/>
    <col min="13339" max="13340" width="13.85546875" style="311" bestFit="1" customWidth="1"/>
    <col min="13341" max="13341" width="8.140625" style="311" bestFit="1" customWidth="1"/>
    <col min="13342" max="13342" width="7" style="311" bestFit="1" customWidth="1"/>
    <col min="13343" max="13344" width="13.85546875" style="311" bestFit="1" customWidth="1"/>
    <col min="13345" max="13345" width="8.140625" style="311" bestFit="1" customWidth="1"/>
    <col min="13346" max="13346" width="7" style="311" bestFit="1" customWidth="1"/>
    <col min="13347" max="13348" width="13.85546875" style="311" bestFit="1" customWidth="1"/>
    <col min="13349" max="13349" width="12.7109375" style="311" bestFit="1" customWidth="1"/>
    <col min="13350" max="13350" width="9.28515625" style="311" bestFit="1" customWidth="1"/>
    <col min="13351" max="13351" width="20.5703125" style="311" bestFit="1" customWidth="1"/>
    <col min="13352" max="13354" width="13.85546875" style="311" bestFit="1" customWidth="1"/>
    <col min="13355" max="13355" width="12.7109375" style="311" bestFit="1" customWidth="1"/>
    <col min="13356" max="13357" width="13.85546875" style="311" bestFit="1" customWidth="1"/>
    <col min="13358" max="13359" width="7" style="311" bestFit="1" customWidth="1"/>
    <col min="13360" max="13360" width="9.140625" style="311"/>
    <col min="13361" max="13361" width="14.5703125" style="311" bestFit="1" customWidth="1"/>
    <col min="13362" max="13362" width="13.42578125" style="311" bestFit="1" customWidth="1"/>
    <col min="13363" max="13366" width="6.85546875" style="311" bestFit="1" customWidth="1"/>
    <col min="13367" max="13368" width="4.7109375" style="311" bestFit="1" customWidth="1"/>
    <col min="13369" max="13369" width="8.28515625" style="311" bestFit="1" customWidth="1"/>
    <col min="13370" max="13372" width="8.7109375" style="311" bestFit="1" customWidth="1"/>
    <col min="13373" max="13375" width="9.85546875" style="311" bestFit="1" customWidth="1"/>
    <col min="13376" max="13378" width="8.5703125" style="311" bestFit="1" customWidth="1"/>
    <col min="13379" max="13381" width="9.7109375" style="311" bestFit="1" customWidth="1"/>
    <col min="13382" max="13382" width="8.28515625" style="311" bestFit="1" customWidth="1"/>
    <col min="13383" max="13385" width="8.7109375" style="311" bestFit="1" customWidth="1"/>
    <col min="13386" max="13386" width="5.85546875" style="311" bestFit="1" customWidth="1"/>
    <col min="13387" max="13394" width="6.28515625" style="311" bestFit="1" customWidth="1"/>
    <col min="13395" max="13395" width="7" style="311" bestFit="1" customWidth="1"/>
    <col min="13396" max="13396" width="6.5703125" style="311" bestFit="1" customWidth="1"/>
    <col min="13397" max="13404" width="7" style="311" bestFit="1" customWidth="1"/>
    <col min="13405" max="13405" width="7.42578125" style="311" bestFit="1" customWidth="1"/>
    <col min="13406" max="13406" width="7" style="311" bestFit="1" customWidth="1"/>
    <col min="13407" max="13415" width="7.42578125" style="311" bestFit="1" customWidth="1"/>
    <col min="13416" max="13417" width="9.140625" style="311"/>
    <col min="13418" max="13418" width="10.5703125" style="311" bestFit="1" customWidth="1"/>
    <col min="13419" max="13419" width="9.140625" style="311"/>
    <col min="13420" max="13420" width="12.42578125" style="311" customWidth="1"/>
    <col min="13421" max="13568" width="9.140625" style="311"/>
    <col min="13569" max="13569" width="8.5703125" style="311" bestFit="1" customWidth="1"/>
    <col min="13570" max="13570" width="20.140625" style="311" bestFit="1" customWidth="1"/>
    <col min="13571" max="13571" width="7.140625" style="311" customWidth="1"/>
    <col min="13572" max="13572" width="4.5703125" style="311" bestFit="1" customWidth="1"/>
    <col min="13573" max="13573" width="13.85546875" style="311" bestFit="1" customWidth="1"/>
    <col min="13574" max="13574" width="12.7109375" style="311" bestFit="1" customWidth="1"/>
    <col min="13575" max="13575" width="7" style="311" bestFit="1" customWidth="1"/>
    <col min="13576" max="13576" width="8.5703125" style="311" bestFit="1" customWidth="1"/>
    <col min="13577" max="13577" width="7" style="311" bestFit="1" customWidth="1"/>
    <col min="13578" max="13578" width="5.42578125" style="311" bestFit="1" customWidth="1"/>
    <col min="13579" max="13579" width="6" style="311" bestFit="1" customWidth="1"/>
    <col min="13580" max="13580" width="9.140625" style="311" bestFit="1" customWidth="1"/>
    <col min="13581" max="13581" width="7.5703125" style="311" bestFit="1" customWidth="1"/>
    <col min="13582" max="13583" width="7" style="311" bestFit="1" customWidth="1"/>
    <col min="13584" max="13584" width="5.42578125" style="311" bestFit="1" customWidth="1"/>
    <col min="13585" max="13585" width="6.85546875" style="311" bestFit="1" customWidth="1"/>
    <col min="13586" max="13586" width="8.28515625" style="311" bestFit="1" customWidth="1"/>
    <col min="13587" max="13587" width="8.85546875" style="311" bestFit="1" customWidth="1"/>
    <col min="13588" max="13588" width="8.28515625" style="311" bestFit="1" customWidth="1"/>
    <col min="13589" max="13589" width="9.28515625" style="311" customWidth="1"/>
    <col min="13590" max="13590" width="8.28515625" style="311" bestFit="1" customWidth="1"/>
    <col min="13591" max="13592" width="13.85546875" style="311" bestFit="1" customWidth="1"/>
    <col min="13593" max="13593" width="8.140625" style="311" bestFit="1" customWidth="1"/>
    <col min="13594" max="13594" width="7" style="311" bestFit="1" customWidth="1"/>
    <col min="13595" max="13596" width="13.85546875" style="311" bestFit="1" customWidth="1"/>
    <col min="13597" max="13597" width="8.140625" style="311" bestFit="1" customWidth="1"/>
    <col min="13598" max="13598" width="7" style="311" bestFit="1" customWidth="1"/>
    <col min="13599" max="13600" width="13.85546875" style="311" bestFit="1" customWidth="1"/>
    <col min="13601" max="13601" width="8.140625" style="311" bestFit="1" customWidth="1"/>
    <col min="13602" max="13602" width="7" style="311" bestFit="1" customWidth="1"/>
    <col min="13603" max="13604" width="13.85546875" style="311" bestFit="1" customWidth="1"/>
    <col min="13605" max="13605" width="12.7109375" style="311" bestFit="1" customWidth="1"/>
    <col min="13606" max="13606" width="9.28515625" style="311" bestFit="1" customWidth="1"/>
    <col min="13607" max="13607" width="20.5703125" style="311" bestFit="1" customWidth="1"/>
    <col min="13608" max="13610" width="13.85546875" style="311" bestFit="1" customWidth="1"/>
    <col min="13611" max="13611" width="12.7109375" style="311" bestFit="1" customWidth="1"/>
    <col min="13612" max="13613" width="13.85546875" style="311" bestFit="1" customWidth="1"/>
    <col min="13614" max="13615" width="7" style="311" bestFit="1" customWidth="1"/>
    <col min="13616" max="13616" width="9.140625" style="311"/>
    <col min="13617" max="13617" width="14.5703125" style="311" bestFit="1" customWidth="1"/>
    <col min="13618" max="13618" width="13.42578125" style="311" bestFit="1" customWidth="1"/>
    <col min="13619" max="13622" width="6.85546875" style="311" bestFit="1" customWidth="1"/>
    <col min="13623" max="13624" width="4.7109375" style="311" bestFit="1" customWidth="1"/>
    <col min="13625" max="13625" width="8.28515625" style="311" bestFit="1" customWidth="1"/>
    <col min="13626" max="13628" width="8.7109375" style="311" bestFit="1" customWidth="1"/>
    <col min="13629" max="13631" width="9.85546875" style="311" bestFit="1" customWidth="1"/>
    <col min="13632" max="13634" width="8.5703125" style="311" bestFit="1" customWidth="1"/>
    <col min="13635" max="13637" width="9.7109375" style="311" bestFit="1" customWidth="1"/>
    <col min="13638" max="13638" width="8.28515625" style="311" bestFit="1" customWidth="1"/>
    <col min="13639" max="13641" width="8.7109375" style="311" bestFit="1" customWidth="1"/>
    <col min="13642" max="13642" width="5.85546875" style="311" bestFit="1" customWidth="1"/>
    <col min="13643" max="13650" width="6.28515625" style="311" bestFit="1" customWidth="1"/>
    <col min="13651" max="13651" width="7" style="311" bestFit="1" customWidth="1"/>
    <col min="13652" max="13652" width="6.5703125" style="311" bestFit="1" customWidth="1"/>
    <col min="13653" max="13660" width="7" style="311" bestFit="1" customWidth="1"/>
    <col min="13661" max="13661" width="7.42578125" style="311" bestFit="1" customWidth="1"/>
    <col min="13662" max="13662" width="7" style="311" bestFit="1" customWidth="1"/>
    <col min="13663" max="13671" width="7.42578125" style="311" bestFit="1" customWidth="1"/>
    <col min="13672" max="13673" width="9.140625" style="311"/>
    <col min="13674" max="13674" width="10.5703125" style="311" bestFit="1" customWidth="1"/>
    <col min="13675" max="13675" width="9.140625" style="311"/>
    <col min="13676" max="13676" width="12.42578125" style="311" customWidth="1"/>
    <col min="13677" max="13824" width="9.140625" style="311"/>
    <col min="13825" max="13825" width="8.5703125" style="311" bestFit="1" customWidth="1"/>
    <col min="13826" max="13826" width="20.140625" style="311" bestFit="1" customWidth="1"/>
    <col min="13827" max="13827" width="7.140625" style="311" customWidth="1"/>
    <col min="13828" max="13828" width="4.5703125" style="311" bestFit="1" customWidth="1"/>
    <col min="13829" max="13829" width="13.85546875" style="311" bestFit="1" customWidth="1"/>
    <col min="13830" max="13830" width="12.7109375" style="311" bestFit="1" customWidth="1"/>
    <col min="13831" max="13831" width="7" style="311" bestFit="1" customWidth="1"/>
    <col min="13832" max="13832" width="8.5703125" style="311" bestFit="1" customWidth="1"/>
    <col min="13833" max="13833" width="7" style="311" bestFit="1" customWidth="1"/>
    <col min="13834" max="13834" width="5.42578125" style="311" bestFit="1" customWidth="1"/>
    <col min="13835" max="13835" width="6" style="311" bestFit="1" customWidth="1"/>
    <col min="13836" max="13836" width="9.140625" style="311" bestFit="1" customWidth="1"/>
    <col min="13837" max="13837" width="7.5703125" style="311" bestFit="1" customWidth="1"/>
    <col min="13838" max="13839" width="7" style="311" bestFit="1" customWidth="1"/>
    <col min="13840" max="13840" width="5.42578125" style="311" bestFit="1" customWidth="1"/>
    <col min="13841" max="13841" width="6.85546875" style="311" bestFit="1" customWidth="1"/>
    <col min="13842" max="13842" width="8.28515625" style="311" bestFit="1" customWidth="1"/>
    <col min="13843" max="13843" width="8.85546875" style="311" bestFit="1" customWidth="1"/>
    <col min="13844" max="13844" width="8.28515625" style="311" bestFit="1" customWidth="1"/>
    <col min="13845" max="13845" width="9.28515625" style="311" customWidth="1"/>
    <col min="13846" max="13846" width="8.28515625" style="311" bestFit="1" customWidth="1"/>
    <col min="13847" max="13848" width="13.85546875" style="311" bestFit="1" customWidth="1"/>
    <col min="13849" max="13849" width="8.140625" style="311" bestFit="1" customWidth="1"/>
    <col min="13850" max="13850" width="7" style="311" bestFit="1" customWidth="1"/>
    <col min="13851" max="13852" width="13.85546875" style="311" bestFit="1" customWidth="1"/>
    <col min="13853" max="13853" width="8.140625" style="311" bestFit="1" customWidth="1"/>
    <col min="13854" max="13854" width="7" style="311" bestFit="1" customWidth="1"/>
    <col min="13855" max="13856" width="13.85546875" style="311" bestFit="1" customWidth="1"/>
    <col min="13857" max="13857" width="8.140625" style="311" bestFit="1" customWidth="1"/>
    <col min="13858" max="13858" width="7" style="311" bestFit="1" customWidth="1"/>
    <col min="13859" max="13860" width="13.85546875" style="311" bestFit="1" customWidth="1"/>
    <col min="13861" max="13861" width="12.7109375" style="311" bestFit="1" customWidth="1"/>
    <col min="13862" max="13862" width="9.28515625" style="311" bestFit="1" customWidth="1"/>
    <col min="13863" max="13863" width="20.5703125" style="311" bestFit="1" customWidth="1"/>
    <col min="13864" max="13866" width="13.85546875" style="311" bestFit="1" customWidth="1"/>
    <col min="13867" max="13867" width="12.7109375" style="311" bestFit="1" customWidth="1"/>
    <col min="13868" max="13869" width="13.85546875" style="311" bestFit="1" customWidth="1"/>
    <col min="13870" max="13871" width="7" style="311" bestFit="1" customWidth="1"/>
    <col min="13872" max="13872" width="9.140625" style="311"/>
    <col min="13873" max="13873" width="14.5703125" style="311" bestFit="1" customWidth="1"/>
    <col min="13874" max="13874" width="13.42578125" style="311" bestFit="1" customWidth="1"/>
    <col min="13875" max="13878" width="6.85546875" style="311" bestFit="1" customWidth="1"/>
    <col min="13879" max="13880" width="4.7109375" style="311" bestFit="1" customWidth="1"/>
    <col min="13881" max="13881" width="8.28515625" style="311" bestFit="1" customWidth="1"/>
    <col min="13882" max="13884" width="8.7109375" style="311" bestFit="1" customWidth="1"/>
    <col min="13885" max="13887" width="9.85546875" style="311" bestFit="1" customWidth="1"/>
    <col min="13888" max="13890" width="8.5703125" style="311" bestFit="1" customWidth="1"/>
    <col min="13891" max="13893" width="9.7109375" style="311" bestFit="1" customWidth="1"/>
    <col min="13894" max="13894" width="8.28515625" style="311" bestFit="1" customWidth="1"/>
    <col min="13895" max="13897" width="8.7109375" style="311" bestFit="1" customWidth="1"/>
    <col min="13898" max="13898" width="5.85546875" style="311" bestFit="1" customWidth="1"/>
    <col min="13899" max="13906" width="6.28515625" style="311" bestFit="1" customWidth="1"/>
    <col min="13907" max="13907" width="7" style="311" bestFit="1" customWidth="1"/>
    <col min="13908" max="13908" width="6.5703125" style="311" bestFit="1" customWidth="1"/>
    <col min="13909" max="13916" width="7" style="311" bestFit="1" customWidth="1"/>
    <col min="13917" max="13917" width="7.42578125" style="311" bestFit="1" customWidth="1"/>
    <col min="13918" max="13918" width="7" style="311" bestFit="1" customWidth="1"/>
    <col min="13919" max="13927" width="7.42578125" style="311" bestFit="1" customWidth="1"/>
    <col min="13928" max="13929" width="9.140625" style="311"/>
    <col min="13930" max="13930" width="10.5703125" style="311" bestFit="1" customWidth="1"/>
    <col min="13931" max="13931" width="9.140625" style="311"/>
    <col min="13932" max="13932" width="12.42578125" style="311" customWidth="1"/>
    <col min="13933" max="14080" width="9.140625" style="311"/>
    <col min="14081" max="14081" width="8.5703125" style="311" bestFit="1" customWidth="1"/>
    <col min="14082" max="14082" width="20.140625" style="311" bestFit="1" customWidth="1"/>
    <col min="14083" max="14083" width="7.140625" style="311" customWidth="1"/>
    <col min="14084" max="14084" width="4.5703125" style="311" bestFit="1" customWidth="1"/>
    <col min="14085" max="14085" width="13.85546875" style="311" bestFit="1" customWidth="1"/>
    <col min="14086" max="14086" width="12.7109375" style="311" bestFit="1" customWidth="1"/>
    <col min="14087" max="14087" width="7" style="311" bestFit="1" customWidth="1"/>
    <col min="14088" max="14088" width="8.5703125" style="311" bestFit="1" customWidth="1"/>
    <col min="14089" max="14089" width="7" style="311" bestFit="1" customWidth="1"/>
    <col min="14090" max="14090" width="5.42578125" style="311" bestFit="1" customWidth="1"/>
    <col min="14091" max="14091" width="6" style="311" bestFit="1" customWidth="1"/>
    <col min="14092" max="14092" width="9.140625" style="311" bestFit="1" customWidth="1"/>
    <col min="14093" max="14093" width="7.5703125" style="311" bestFit="1" customWidth="1"/>
    <col min="14094" max="14095" width="7" style="311" bestFit="1" customWidth="1"/>
    <col min="14096" max="14096" width="5.42578125" style="311" bestFit="1" customWidth="1"/>
    <col min="14097" max="14097" width="6.85546875" style="311" bestFit="1" customWidth="1"/>
    <col min="14098" max="14098" width="8.28515625" style="311" bestFit="1" customWidth="1"/>
    <col min="14099" max="14099" width="8.85546875" style="311" bestFit="1" customWidth="1"/>
    <col min="14100" max="14100" width="8.28515625" style="311" bestFit="1" customWidth="1"/>
    <col min="14101" max="14101" width="9.28515625" style="311" customWidth="1"/>
    <col min="14102" max="14102" width="8.28515625" style="311" bestFit="1" customWidth="1"/>
    <col min="14103" max="14104" width="13.85546875" style="311" bestFit="1" customWidth="1"/>
    <col min="14105" max="14105" width="8.140625" style="311" bestFit="1" customWidth="1"/>
    <col min="14106" max="14106" width="7" style="311" bestFit="1" customWidth="1"/>
    <col min="14107" max="14108" width="13.85546875" style="311" bestFit="1" customWidth="1"/>
    <col min="14109" max="14109" width="8.140625" style="311" bestFit="1" customWidth="1"/>
    <col min="14110" max="14110" width="7" style="311" bestFit="1" customWidth="1"/>
    <col min="14111" max="14112" width="13.85546875" style="311" bestFit="1" customWidth="1"/>
    <col min="14113" max="14113" width="8.140625" style="311" bestFit="1" customWidth="1"/>
    <col min="14114" max="14114" width="7" style="311" bestFit="1" customWidth="1"/>
    <col min="14115" max="14116" width="13.85546875" style="311" bestFit="1" customWidth="1"/>
    <col min="14117" max="14117" width="12.7109375" style="311" bestFit="1" customWidth="1"/>
    <col min="14118" max="14118" width="9.28515625" style="311" bestFit="1" customWidth="1"/>
    <col min="14119" max="14119" width="20.5703125" style="311" bestFit="1" customWidth="1"/>
    <col min="14120" max="14122" width="13.85546875" style="311" bestFit="1" customWidth="1"/>
    <col min="14123" max="14123" width="12.7109375" style="311" bestFit="1" customWidth="1"/>
    <col min="14124" max="14125" width="13.85546875" style="311" bestFit="1" customWidth="1"/>
    <col min="14126" max="14127" width="7" style="311" bestFit="1" customWidth="1"/>
    <col min="14128" max="14128" width="9.140625" style="311"/>
    <col min="14129" max="14129" width="14.5703125" style="311" bestFit="1" customWidth="1"/>
    <col min="14130" max="14130" width="13.42578125" style="311" bestFit="1" customWidth="1"/>
    <col min="14131" max="14134" width="6.85546875" style="311" bestFit="1" customWidth="1"/>
    <col min="14135" max="14136" width="4.7109375" style="311" bestFit="1" customWidth="1"/>
    <col min="14137" max="14137" width="8.28515625" style="311" bestFit="1" customWidth="1"/>
    <col min="14138" max="14140" width="8.7109375" style="311" bestFit="1" customWidth="1"/>
    <col min="14141" max="14143" width="9.85546875" style="311" bestFit="1" customWidth="1"/>
    <col min="14144" max="14146" width="8.5703125" style="311" bestFit="1" customWidth="1"/>
    <col min="14147" max="14149" width="9.7109375" style="311" bestFit="1" customWidth="1"/>
    <col min="14150" max="14150" width="8.28515625" style="311" bestFit="1" customWidth="1"/>
    <col min="14151" max="14153" width="8.7109375" style="311" bestFit="1" customWidth="1"/>
    <col min="14154" max="14154" width="5.85546875" style="311" bestFit="1" customWidth="1"/>
    <col min="14155" max="14162" width="6.28515625" style="311" bestFit="1" customWidth="1"/>
    <col min="14163" max="14163" width="7" style="311" bestFit="1" customWidth="1"/>
    <col min="14164" max="14164" width="6.5703125" style="311" bestFit="1" customWidth="1"/>
    <col min="14165" max="14172" width="7" style="311" bestFit="1" customWidth="1"/>
    <col min="14173" max="14173" width="7.42578125" style="311" bestFit="1" customWidth="1"/>
    <col min="14174" max="14174" width="7" style="311" bestFit="1" customWidth="1"/>
    <col min="14175" max="14183" width="7.42578125" style="311" bestFit="1" customWidth="1"/>
    <col min="14184" max="14185" width="9.140625" style="311"/>
    <col min="14186" max="14186" width="10.5703125" style="311" bestFit="1" customWidth="1"/>
    <col min="14187" max="14187" width="9.140625" style="311"/>
    <col min="14188" max="14188" width="12.42578125" style="311" customWidth="1"/>
    <col min="14189" max="14336" width="9.140625" style="311"/>
    <col min="14337" max="14337" width="8.5703125" style="311" bestFit="1" customWidth="1"/>
    <col min="14338" max="14338" width="20.140625" style="311" bestFit="1" customWidth="1"/>
    <col min="14339" max="14339" width="7.140625" style="311" customWidth="1"/>
    <col min="14340" max="14340" width="4.5703125" style="311" bestFit="1" customWidth="1"/>
    <col min="14341" max="14341" width="13.85546875" style="311" bestFit="1" customWidth="1"/>
    <col min="14342" max="14342" width="12.7109375" style="311" bestFit="1" customWidth="1"/>
    <col min="14343" max="14343" width="7" style="311" bestFit="1" customWidth="1"/>
    <col min="14344" max="14344" width="8.5703125" style="311" bestFit="1" customWidth="1"/>
    <col min="14345" max="14345" width="7" style="311" bestFit="1" customWidth="1"/>
    <col min="14346" max="14346" width="5.42578125" style="311" bestFit="1" customWidth="1"/>
    <col min="14347" max="14347" width="6" style="311" bestFit="1" customWidth="1"/>
    <col min="14348" max="14348" width="9.140625" style="311" bestFit="1" customWidth="1"/>
    <col min="14349" max="14349" width="7.5703125" style="311" bestFit="1" customWidth="1"/>
    <col min="14350" max="14351" width="7" style="311" bestFit="1" customWidth="1"/>
    <col min="14352" max="14352" width="5.42578125" style="311" bestFit="1" customWidth="1"/>
    <col min="14353" max="14353" width="6.85546875" style="311" bestFit="1" customWidth="1"/>
    <col min="14354" max="14354" width="8.28515625" style="311" bestFit="1" customWidth="1"/>
    <col min="14355" max="14355" width="8.85546875" style="311" bestFit="1" customWidth="1"/>
    <col min="14356" max="14356" width="8.28515625" style="311" bestFit="1" customWidth="1"/>
    <col min="14357" max="14357" width="9.28515625" style="311" customWidth="1"/>
    <col min="14358" max="14358" width="8.28515625" style="311" bestFit="1" customWidth="1"/>
    <col min="14359" max="14360" width="13.85546875" style="311" bestFit="1" customWidth="1"/>
    <col min="14361" max="14361" width="8.140625" style="311" bestFit="1" customWidth="1"/>
    <col min="14362" max="14362" width="7" style="311" bestFit="1" customWidth="1"/>
    <col min="14363" max="14364" width="13.85546875" style="311" bestFit="1" customWidth="1"/>
    <col min="14365" max="14365" width="8.140625" style="311" bestFit="1" customWidth="1"/>
    <col min="14366" max="14366" width="7" style="311" bestFit="1" customWidth="1"/>
    <col min="14367" max="14368" width="13.85546875" style="311" bestFit="1" customWidth="1"/>
    <col min="14369" max="14369" width="8.140625" style="311" bestFit="1" customWidth="1"/>
    <col min="14370" max="14370" width="7" style="311" bestFit="1" customWidth="1"/>
    <col min="14371" max="14372" width="13.85546875" style="311" bestFit="1" customWidth="1"/>
    <col min="14373" max="14373" width="12.7109375" style="311" bestFit="1" customWidth="1"/>
    <col min="14374" max="14374" width="9.28515625" style="311" bestFit="1" customWidth="1"/>
    <col min="14375" max="14375" width="20.5703125" style="311" bestFit="1" customWidth="1"/>
    <col min="14376" max="14378" width="13.85546875" style="311" bestFit="1" customWidth="1"/>
    <col min="14379" max="14379" width="12.7109375" style="311" bestFit="1" customWidth="1"/>
    <col min="14380" max="14381" width="13.85546875" style="311" bestFit="1" customWidth="1"/>
    <col min="14382" max="14383" width="7" style="311" bestFit="1" customWidth="1"/>
    <col min="14384" max="14384" width="9.140625" style="311"/>
    <col min="14385" max="14385" width="14.5703125" style="311" bestFit="1" customWidth="1"/>
    <col min="14386" max="14386" width="13.42578125" style="311" bestFit="1" customWidth="1"/>
    <col min="14387" max="14390" width="6.85546875" style="311" bestFit="1" customWidth="1"/>
    <col min="14391" max="14392" width="4.7109375" style="311" bestFit="1" customWidth="1"/>
    <col min="14393" max="14393" width="8.28515625" style="311" bestFit="1" customWidth="1"/>
    <col min="14394" max="14396" width="8.7109375" style="311" bestFit="1" customWidth="1"/>
    <col min="14397" max="14399" width="9.85546875" style="311" bestFit="1" customWidth="1"/>
    <col min="14400" max="14402" width="8.5703125" style="311" bestFit="1" customWidth="1"/>
    <col min="14403" max="14405" width="9.7109375" style="311" bestFit="1" customWidth="1"/>
    <col min="14406" max="14406" width="8.28515625" style="311" bestFit="1" customWidth="1"/>
    <col min="14407" max="14409" width="8.7109375" style="311" bestFit="1" customWidth="1"/>
    <col min="14410" max="14410" width="5.85546875" style="311" bestFit="1" customWidth="1"/>
    <col min="14411" max="14418" width="6.28515625" style="311" bestFit="1" customWidth="1"/>
    <col min="14419" max="14419" width="7" style="311" bestFit="1" customWidth="1"/>
    <col min="14420" max="14420" width="6.5703125" style="311" bestFit="1" customWidth="1"/>
    <col min="14421" max="14428" width="7" style="311" bestFit="1" customWidth="1"/>
    <col min="14429" max="14429" width="7.42578125" style="311" bestFit="1" customWidth="1"/>
    <col min="14430" max="14430" width="7" style="311" bestFit="1" customWidth="1"/>
    <col min="14431" max="14439" width="7.42578125" style="311" bestFit="1" customWidth="1"/>
    <col min="14440" max="14441" width="9.140625" style="311"/>
    <col min="14442" max="14442" width="10.5703125" style="311" bestFit="1" customWidth="1"/>
    <col min="14443" max="14443" width="9.140625" style="311"/>
    <col min="14444" max="14444" width="12.42578125" style="311" customWidth="1"/>
    <col min="14445" max="14592" width="9.140625" style="311"/>
    <col min="14593" max="14593" width="8.5703125" style="311" bestFit="1" customWidth="1"/>
    <col min="14594" max="14594" width="20.140625" style="311" bestFit="1" customWidth="1"/>
    <col min="14595" max="14595" width="7.140625" style="311" customWidth="1"/>
    <col min="14596" max="14596" width="4.5703125" style="311" bestFit="1" customWidth="1"/>
    <col min="14597" max="14597" width="13.85546875" style="311" bestFit="1" customWidth="1"/>
    <col min="14598" max="14598" width="12.7109375" style="311" bestFit="1" customWidth="1"/>
    <col min="14599" max="14599" width="7" style="311" bestFit="1" customWidth="1"/>
    <col min="14600" max="14600" width="8.5703125" style="311" bestFit="1" customWidth="1"/>
    <col min="14601" max="14601" width="7" style="311" bestFit="1" customWidth="1"/>
    <col min="14602" max="14602" width="5.42578125" style="311" bestFit="1" customWidth="1"/>
    <col min="14603" max="14603" width="6" style="311" bestFit="1" customWidth="1"/>
    <col min="14604" max="14604" width="9.140625" style="311" bestFit="1" customWidth="1"/>
    <col min="14605" max="14605" width="7.5703125" style="311" bestFit="1" customWidth="1"/>
    <col min="14606" max="14607" width="7" style="311" bestFit="1" customWidth="1"/>
    <col min="14608" max="14608" width="5.42578125" style="311" bestFit="1" customWidth="1"/>
    <col min="14609" max="14609" width="6.85546875" style="311" bestFit="1" customWidth="1"/>
    <col min="14610" max="14610" width="8.28515625" style="311" bestFit="1" customWidth="1"/>
    <col min="14611" max="14611" width="8.85546875" style="311" bestFit="1" customWidth="1"/>
    <col min="14612" max="14612" width="8.28515625" style="311" bestFit="1" customWidth="1"/>
    <col min="14613" max="14613" width="9.28515625" style="311" customWidth="1"/>
    <col min="14614" max="14614" width="8.28515625" style="311" bestFit="1" customWidth="1"/>
    <col min="14615" max="14616" width="13.85546875" style="311" bestFit="1" customWidth="1"/>
    <col min="14617" max="14617" width="8.140625" style="311" bestFit="1" customWidth="1"/>
    <col min="14618" max="14618" width="7" style="311" bestFit="1" customWidth="1"/>
    <col min="14619" max="14620" width="13.85546875" style="311" bestFit="1" customWidth="1"/>
    <col min="14621" max="14621" width="8.140625" style="311" bestFit="1" customWidth="1"/>
    <col min="14622" max="14622" width="7" style="311" bestFit="1" customWidth="1"/>
    <col min="14623" max="14624" width="13.85546875" style="311" bestFit="1" customWidth="1"/>
    <col min="14625" max="14625" width="8.140625" style="311" bestFit="1" customWidth="1"/>
    <col min="14626" max="14626" width="7" style="311" bestFit="1" customWidth="1"/>
    <col min="14627" max="14628" width="13.85546875" style="311" bestFit="1" customWidth="1"/>
    <col min="14629" max="14629" width="12.7109375" style="311" bestFit="1" customWidth="1"/>
    <col min="14630" max="14630" width="9.28515625" style="311" bestFit="1" customWidth="1"/>
    <col min="14631" max="14631" width="20.5703125" style="311" bestFit="1" customWidth="1"/>
    <col min="14632" max="14634" width="13.85546875" style="311" bestFit="1" customWidth="1"/>
    <col min="14635" max="14635" width="12.7109375" style="311" bestFit="1" customWidth="1"/>
    <col min="14636" max="14637" width="13.85546875" style="311" bestFit="1" customWidth="1"/>
    <col min="14638" max="14639" width="7" style="311" bestFit="1" customWidth="1"/>
    <col min="14640" max="14640" width="9.140625" style="311"/>
    <col min="14641" max="14641" width="14.5703125" style="311" bestFit="1" customWidth="1"/>
    <col min="14642" max="14642" width="13.42578125" style="311" bestFit="1" customWidth="1"/>
    <col min="14643" max="14646" width="6.85546875" style="311" bestFit="1" customWidth="1"/>
    <col min="14647" max="14648" width="4.7109375" style="311" bestFit="1" customWidth="1"/>
    <col min="14649" max="14649" width="8.28515625" style="311" bestFit="1" customWidth="1"/>
    <col min="14650" max="14652" width="8.7109375" style="311" bestFit="1" customWidth="1"/>
    <col min="14653" max="14655" width="9.85546875" style="311" bestFit="1" customWidth="1"/>
    <col min="14656" max="14658" width="8.5703125" style="311" bestFit="1" customWidth="1"/>
    <col min="14659" max="14661" width="9.7109375" style="311" bestFit="1" customWidth="1"/>
    <col min="14662" max="14662" width="8.28515625" style="311" bestFit="1" customWidth="1"/>
    <col min="14663" max="14665" width="8.7109375" style="311" bestFit="1" customWidth="1"/>
    <col min="14666" max="14666" width="5.85546875" style="311" bestFit="1" customWidth="1"/>
    <col min="14667" max="14674" width="6.28515625" style="311" bestFit="1" customWidth="1"/>
    <col min="14675" max="14675" width="7" style="311" bestFit="1" customWidth="1"/>
    <col min="14676" max="14676" width="6.5703125" style="311" bestFit="1" customWidth="1"/>
    <col min="14677" max="14684" width="7" style="311" bestFit="1" customWidth="1"/>
    <col min="14685" max="14685" width="7.42578125" style="311" bestFit="1" customWidth="1"/>
    <col min="14686" max="14686" width="7" style="311" bestFit="1" customWidth="1"/>
    <col min="14687" max="14695" width="7.42578125" style="311" bestFit="1" customWidth="1"/>
    <col min="14696" max="14697" width="9.140625" style="311"/>
    <col min="14698" max="14698" width="10.5703125" style="311" bestFit="1" customWidth="1"/>
    <col min="14699" max="14699" width="9.140625" style="311"/>
    <col min="14700" max="14700" width="12.42578125" style="311" customWidth="1"/>
    <col min="14701" max="14848" width="9.140625" style="311"/>
    <col min="14849" max="14849" width="8.5703125" style="311" bestFit="1" customWidth="1"/>
    <col min="14850" max="14850" width="20.140625" style="311" bestFit="1" customWidth="1"/>
    <col min="14851" max="14851" width="7.140625" style="311" customWidth="1"/>
    <col min="14852" max="14852" width="4.5703125" style="311" bestFit="1" customWidth="1"/>
    <col min="14853" max="14853" width="13.85546875" style="311" bestFit="1" customWidth="1"/>
    <col min="14854" max="14854" width="12.7109375" style="311" bestFit="1" customWidth="1"/>
    <col min="14855" max="14855" width="7" style="311" bestFit="1" customWidth="1"/>
    <col min="14856" max="14856" width="8.5703125" style="311" bestFit="1" customWidth="1"/>
    <col min="14857" max="14857" width="7" style="311" bestFit="1" customWidth="1"/>
    <col min="14858" max="14858" width="5.42578125" style="311" bestFit="1" customWidth="1"/>
    <col min="14859" max="14859" width="6" style="311" bestFit="1" customWidth="1"/>
    <col min="14860" max="14860" width="9.140625" style="311" bestFit="1" customWidth="1"/>
    <col min="14861" max="14861" width="7.5703125" style="311" bestFit="1" customWidth="1"/>
    <col min="14862" max="14863" width="7" style="311" bestFit="1" customWidth="1"/>
    <col min="14864" max="14864" width="5.42578125" style="311" bestFit="1" customWidth="1"/>
    <col min="14865" max="14865" width="6.85546875" style="311" bestFit="1" customWidth="1"/>
    <col min="14866" max="14866" width="8.28515625" style="311" bestFit="1" customWidth="1"/>
    <col min="14867" max="14867" width="8.85546875" style="311" bestFit="1" customWidth="1"/>
    <col min="14868" max="14868" width="8.28515625" style="311" bestFit="1" customWidth="1"/>
    <col min="14869" max="14869" width="9.28515625" style="311" customWidth="1"/>
    <col min="14870" max="14870" width="8.28515625" style="311" bestFit="1" customWidth="1"/>
    <col min="14871" max="14872" width="13.85546875" style="311" bestFit="1" customWidth="1"/>
    <col min="14873" max="14873" width="8.140625" style="311" bestFit="1" customWidth="1"/>
    <col min="14874" max="14874" width="7" style="311" bestFit="1" customWidth="1"/>
    <col min="14875" max="14876" width="13.85546875" style="311" bestFit="1" customWidth="1"/>
    <col min="14877" max="14877" width="8.140625" style="311" bestFit="1" customWidth="1"/>
    <col min="14878" max="14878" width="7" style="311" bestFit="1" customWidth="1"/>
    <col min="14879" max="14880" width="13.85546875" style="311" bestFit="1" customWidth="1"/>
    <col min="14881" max="14881" width="8.140625" style="311" bestFit="1" customWidth="1"/>
    <col min="14882" max="14882" width="7" style="311" bestFit="1" customWidth="1"/>
    <col min="14883" max="14884" width="13.85546875" style="311" bestFit="1" customWidth="1"/>
    <col min="14885" max="14885" width="12.7109375" style="311" bestFit="1" customWidth="1"/>
    <col min="14886" max="14886" width="9.28515625" style="311" bestFit="1" customWidth="1"/>
    <col min="14887" max="14887" width="20.5703125" style="311" bestFit="1" customWidth="1"/>
    <col min="14888" max="14890" width="13.85546875" style="311" bestFit="1" customWidth="1"/>
    <col min="14891" max="14891" width="12.7109375" style="311" bestFit="1" customWidth="1"/>
    <col min="14892" max="14893" width="13.85546875" style="311" bestFit="1" customWidth="1"/>
    <col min="14894" max="14895" width="7" style="311" bestFit="1" customWidth="1"/>
    <col min="14896" max="14896" width="9.140625" style="311"/>
    <col min="14897" max="14897" width="14.5703125" style="311" bestFit="1" customWidth="1"/>
    <col min="14898" max="14898" width="13.42578125" style="311" bestFit="1" customWidth="1"/>
    <col min="14899" max="14902" width="6.85546875" style="311" bestFit="1" customWidth="1"/>
    <col min="14903" max="14904" width="4.7109375" style="311" bestFit="1" customWidth="1"/>
    <col min="14905" max="14905" width="8.28515625" style="311" bestFit="1" customWidth="1"/>
    <col min="14906" max="14908" width="8.7109375" style="311" bestFit="1" customWidth="1"/>
    <col min="14909" max="14911" width="9.85546875" style="311" bestFit="1" customWidth="1"/>
    <col min="14912" max="14914" width="8.5703125" style="311" bestFit="1" customWidth="1"/>
    <col min="14915" max="14917" width="9.7109375" style="311" bestFit="1" customWidth="1"/>
    <col min="14918" max="14918" width="8.28515625" style="311" bestFit="1" customWidth="1"/>
    <col min="14919" max="14921" width="8.7109375" style="311" bestFit="1" customWidth="1"/>
    <col min="14922" max="14922" width="5.85546875" style="311" bestFit="1" customWidth="1"/>
    <col min="14923" max="14930" width="6.28515625" style="311" bestFit="1" customWidth="1"/>
    <col min="14931" max="14931" width="7" style="311" bestFit="1" customWidth="1"/>
    <col min="14932" max="14932" width="6.5703125" style="311" bestFit="1" customWidth="1"/>
    <col min="14933" max="14940" width="7" style="311" bestFit="1" customWidth="1"/>
    <col min="14941" max="14941" width="7.42578125" style="311" bestFit="1" customWidth="1"/>
    <col min="14942" max="14942" width="7" style="311" bestFit="1" customWidth="1"/>
    <col min="14943" max="14951" width="7.42578125" style="311" bestFit="1" customWidth="1"/>
    <col min="14952" max="14953" width="9.140625" style="311"/>
    <col min="14954" max="14954" width="10.5703125" style="311" bestFit="1" customWidth="1"/>
    <col min="14955" max="14955" width="9.140625" style="311"/>
    <col min="14956" max="14956" width="12.42578125" style="311" customWidth="1"/>
    <col min="14957" max="15104" width="9.140625" style="311"/>
    <col min="15105" max="15105" width="8.5703125" style="311" bestFit="1" customWidth="1"/>
    <col min="15106" max="15106" width="20.140625" style="311" bestFit="1" customWidth="1"/>
    <col min="15107" max="15107" width="7.140625" style="311" customWidth="1"/>
    <col min="15108" max="15108" width="4.5703125" style="311" bestFit="1" customWidth="1"/>
    <col min="15109" max="15109" width="13.85546875" style="311" bestFit="1" customWidth="1"/>
    <col min="15110" max="15110" width="12.7109375" style="311" bestFit="1" customWidth="1"/>
    <col min="15111" max="15111" width="7" style="311" bestFit="1" customWidth="1"/>
    <col min="15112" max="15112" width="8.5703125" style="311" bestFit="1" customWidth="1"/>
    <col min="15113" max="15113" width="7" style="311" bestFit="1" customWidth="1"/>
    <col min="15114" max="15114" width="5.42578125" style="311" bestFit="1" customWidth="1"/>
    <col min="15115" max="15115" width="6" style="311" bestFit="1" customWidth="1"/>
    <col min="15116" max="15116" width="9.140625" style="311" bestFit="1" customWidth="1"/>
    <col min="15117" max="15117" width="7.5703125" style="311" bestFit="1" customWidth="1"/>
    <col min="15118" max="15119" width="7" style="311" bestFit="1" customWidth="1"/>
    <col min="15120" max="15120" width="5.42578125" style="311" bestFit="1" customWidth="1"/>
    <col min="15121" max="15121" width="6.85546875" style="311" bestFit="1" customWidth="1"/>
    <col min="15122" max="15122" width="8.28515625" style="311" bestFit="1" customWidth="1"/>
    <col min="15123" max="15123" width="8.85546875" style="311" bestFit="1" customWidth="1"/>
    <col min="15124" max="15124" width="8.28515625" style="311" bestFit="1" customWidth="1"/>
    <col min="15125" max="15125" width="9.28515625" style="311" customWidth="1"/>
    <col min="15126" max="15126" width="8.28515625" style="311" bestFit="1" customWidth="1"/>
    <col min="15127" max="15128" width="13.85546875" style="311" bestFit="1" customWidth="1"/>
    <col min="15129" max="15129" width="8.140625" style="311" bestFit="1" customWidth="1"/>
    <col min="15130" max="15130" width="7" style="311" bestFit="1" customWidth="1"/>
    <col min="15131" max="15132" width="13.85546875" style="311" bestFit="1" customWidth="1"/>
    <col min="15133" max="15133" width="8.140625" style="311" bestFit="1" customWidth="1"/>
    <col min="15134" max="15134" width="7" style="311" bestFit="1" customWidth="1"/>
    <col min="15135" max="15136" width="13.85546875" style="311" bestFit="1" customWidth="1"/>
    <col min="15137" max="15137" width="8.140625" style="311" bestFit="1" customWidth="1"/>
    <col min="15138" max="15138" width="7" style="311" bestFit="1" customWidth="1"/>
    <col min="15139" max="15140" width="13.85546875" style="311" bestFit="1" customWidth="1"/>
    <col min="15141" max="15141" width="12.7109375" style="311" bestFit="1" customWidth="1"/>
    <col min="15142" max="15142" width="9.28515625" style="311" bestFit="1" customWidth="1"/>
    <col min="15143" max="15143" width="20.5703125" style="311" bestFit="1" customWidth="1"/>
    <col min="15144" max="15146" width="13.85546875" style="311" bestFit="1" customWidth="1"/>
    <col min="15147" max="15147" width="12.7109375" style="311" bestFit="1" customWidth="1"/>
    <col min="15148" max="15149" width="13.85546875" style="311" bestFit="1" customWidth="1"/>
    <col min="15150" max="15151" width="7" style="311" bestFit="1" customWidth="1"/>
    <col min="15152" max="15152" width="9.140625" style="311"/>
    <col min="15153" max="15153" width="14.5703125" style="311" bestFit="1" customWidth="1"/>
    <col min="15154" max="15154" width="13.42578125" style="311" bestFit="1" customWidth="1"/>
    <col min="15155" max="15158" width="6.85546875" style="311" bestFit="1" customWidth="1"/>
    <col min="15159" max="15160" width="4.7109375" style="311" bestFit="1" customWidth="1"/>
    <col min="15161" max="15161" width="8.28515625" style="311" bestFit="1" customWidth="1"/>
    <col min="15162" max="15164" width="8.7109375" style="311" bestFit="1" customWidth="1"/>
    <col min="15165" max="15167" width="9.85546875" style="311" bestFit="1" customWidth="1"/>
    <col min="15168" max="15170" width="8.5703125" style="311" bestFit="1" customWidth="1"/>
    <col min="15171" max="15173" width="9.7109375" style="311" bestFit="1" customWidth="1"/>
    <col min="15174" max="15174" width="8.28515625" style="311" bestFit="1" customWidth="1"/>
    <col min="15175" max="15177" width="8.7109375" style="311" bestFit="1" customWidth="1"/>
    <col min="15178" max="15178" width="5.85546875" style="311" bestFit="1" customWidth="1"/>
    <col min="15179" max="15186" width="6.28515625" style="311" bestFit="1" customWidth="1"/>
    <col min="15187" max="15187" width="7" style="311" bestFit="1" customWidth="1"/>
    <col min="15188" max="15188" width="6.5703125" style="311" bestFit="1" customWidth="1"/>
    <col min="15189" max="15196" width="7" style="311" bestFit="1" customWidth="1"/>
    <col min="15197" max="15197" width="7.42578125" style="311" bestFit="1" customWidth="1"/>
    <col min="15198" max="15198" width="7" style="311" bestFit="1" customWidth="1"/>
    <col min="15199" max="15207" width="7.42578125" style="311" bestFit="1" customWidth="1"/>
    <col min="15208" max="15209" width="9.140625" style="311"/>
    <col min="15210" max="15210" width="10.5703125" style="311" bestFit="1" customWidth="1"/>
    <col min="15211" max="15211" width="9.140625" style="311"/>
    <col min="15212" max="15212" width="12.42578125" style="311" customWidth="1"/>
    <col min="15213" max="15360" width="9.140625" style="311"/>
    <col min="15361" max="15361" width="8.5703125" style="311" bestFit="1" customWidth="1"/>
    <col min="15362" max="15362" width="20.140625" style="311" bestFit="1" customWidth="1"/>
    <col min="15363" max="15363" width="7.140625" style="311" customWidth="1"/>
    <col min="15364" max="15364" width="4.5703125" style="311" bestFit="1" customWidth="1"/>
    <col min="15365" max="15365" width="13.85546875" style="311" bestFit="1" customWidth="1"/>
    <col min="15366" max="15366" width="12.7109375" style="311" bestFit="1" customWidth="1"/>
    <col min="15367" max="15367" width="7" style="311" bestFit="1" customWidth="1"/>
    <col min="15368" max="15368" width="8.5703125" style="311" bestFit="1" customWidth="1"/>
    <col min="15369" max="15369" width="7" style="311" bestFit="1" customWidth="1"/>
    <col min="15370" max="15370" width="5.42578125" style="311" bestFit="1" customWidth="1"/>
    <col min="15371" max="15371" width="6" style="311" bestFit="1" customWidth="1"/>
    <col min="15372" max="15372" width="9.140625" style="311" bestFit="1" customWidth="1"/>
    <col min="15373" max="15373" width="7.5703125" style="311" bestFit="1" customWidth="1"/>
    <col min="15374" max="15375" width="7" style="311" bestFit="1" customWidth="1"/>
    <col min="15376" max="15376" width="5.42578125" style="311" bestFit="1" customWidth="1"/>
    <col min="15377" max="15377" width="6.85546875" style="311" bestFit="1" customWidth="1"/>
    <col min="15378" max="15378" width="8.28515625" style="311" bestFit="1" customWidth="1"/>
    <col min="15379" max="15379" width="8.85546875" style="311" bestFit="1" customWidth="1"/>
    <col min="15380" max="15380" width="8.28515625" style="311" bestFit="1" customWidth="1"/>
    <col min="15381" max="15381" width="9.28515625" style="311" customWidth="1"/>
    <col min="15382" max="15382" width="8.28515625" style="311" bestFit="1" customWidth="1"/>
    <col min="15383" max="15384" width="13.85546875" style="311" bestFit="1" customWidth="1"/>
    <col min="15385" max="15385" width="8.140625" style="311" bestFit="1" customWidth="1"/>
    <col min="15386" max="15386" width="7" style="311" bestFit="1" customWidth="1"/>
    <col min="15387" max="15388" width="13.85546875" style="311" bestFit="1" customWidth="1"/>
    <col min="15389" max="15389" width="8.140625" style="311" bestFit="1" customWidth="1"/>
    <col min="15390" max="15390" width="7" style="311" bestFit="1" customWidth="1"/>
    <col min="15391" max="15392" width="13.85546875" style="311" bestFit="1" customWidth="1"/>
    <col min="15393" max="15393" width="8.140625" style="311" bestFit="1" customWidth="1"/>
    <col min="15394" max="15394" width="7" style="311" bestFit="1" customWidth="1"/>
    <col min="15395" max="15396" width="13.85546875" style="311" bestFit="1" customWidth="1"/>
    <col min="15397" max="15397" width="12.7109375" style="311" bestFit="1" customWidth="1"/>
    <col min="15398" max="15398" width="9.28515625" style="311" bestFit="1" customWidth="1"/>
    <col min="15399" max="15399" width="20.5703125" style="311" bestFit="1" customWidth="1"/>
    <col min="15400" max="15402" width="13.85546875" style="311" bestFit="1" customWidth="1"/>
    <col min="15403" max="15403" width="12.7109375" style="311" bestFit="1" customWidth="1"/>
    <col min="15404" max="15405" width="13.85546875" style="311" bestFit="1" customWidth="1"/>
    <col min="15406" max="15407" width="7" style="311" bestFit="1" customWidth="1"/>
    <col min="15408" max="15408" width="9.140625" style="311"/>
    <col min="15409" max="15409" width="14.5703125" style="311" bestFit="1" customWidth="1"/>
    <col min="15410" max="15410" width="13.42578125" style="311" bestFit="1" customWidth="1"/>
    <col min="15411" max="15414" width="6.85546875" style="311" bestFit="1" customWidth="1"/>
    <col min="15415" max="15416" width="4.7109375" style="311" bestFit="1" customWidth="1"/>
    <col min="15417" max="15417" width="8.28515625" style="311" bestFit="1" customWidth="1"/>
    <col min="15418" max="15420" width="8.7109375" style="311" bestFit="1" customWidth="1"/>
    <col min="15421" max="15423" width="9.85546875" style="311" bestFit="1" customWidth="1"/>
    <col min="15424" max="15426" width="8.5703125" style="311" bestFit="1" customWidth="1"/>
    <col min="15427" max="15429" width="9.7109375" style="311" bestFit="1" customWidth="1"/>
    <col min="15430" max="15430" width="8.28515625" style="311" bestFit="1" customWidth="1"/>
    <col min="15431" max="15433" width="8.7109375" style="311" bestFit="1" customWidth="1"/>
    <col min="15434" max="15434" width="5.85546875" style="311" bestFit="1" customWidth="1"/>
    <col min="15435" max="15442" width="6.28515625" style="311" bestFit="1" customWidth="1"/>
    <col min="15443" max="15443" width="7" style="311" bestFit="1" customWidth="1"/>
    <col min="15444" max="15444" width="6.5703125" style="311" bestFit="1" customWidth="1"/>
    <col min="15445" max="15452" width="7" style="311" bestFit="1" customWidth="1"/>
    <col min="15453" max="15453" width="7.42578125" style="311" bestFit="1" customWidth="1"/>
    <col min="15454" max="15454" width="7" style="311" bestFit="1" customWidth="1"/>
    <col min="15455" max="15463" width="7.42578125" style="311" bestFit="1" customWidth="1"/>
    <col min="15464" max="15465" width="9.140625" style="311"/>
    <col min="15466" max="15466" width="10.5703125" style="311" bestFit="1" customWidth="1"/>
    <col min="15467" max="15467" width="9.140625" style="311"/>
    <col min="15468" max="15468" width="12.42578125" style="311" customWidth="1"/>
    <col min="15469" max="15616" width="9.140625" style="311"/>
    <col min="15617" max="15617" width="8.5703125" style="311" bestFit="1" customWidth="1"/>
    <col min="15618" max="15618" width="20.140625" style="311" bestFit="1" customWidth="1"/>
    <col min="15619" max="15619" width="7.140625" style="311" customWidth="1"/>
    <col min="15620" max="15620" width="4.5703125" style="311" bestFit="1" customWidth="1"/>
    <col min="15621" max="15621" width="13.85546875" style="311" bestFit="1" customWidth="1"/>
    <col min="15622" max="15622" width="12.7109375" style="311" bestFit="1" customWidth="1"/>
    <col min="15623" max="15623" width="7" style="311" bestFit="1" customWidth="1"/>
    <col min="15624" max="15624" width="8.5703125" style="311" bestFit="1" customWidth="1"/>
    <col min="15625" max="15625" width="7" style="311" bestFit="1" customWidth="1"/>
    <col min="15626" max="15626" width="5.42578125" style="311" bestFit="1" customWidth="1"/>
    <col min="15627" max="15627" width="6" style="311" bestFit="1" customWidth="1"/>
    <col min="15628" max="15628" width="9.140625" style="311" bestFit="1" customWidth="1"/>
    <col min="15629" max="15629" width="7.5703125" style="311" bestFit="1" customWidth="1"/>
    <col min="15630" max="15631" width="7" style="311" bestFit="1" customWidth="1"/>
    <col min="15632" max="15632" width="5.42578125" style="311" bestFit="1" customWidth="1"/>
    <col min="15633" max="15633" width="6.85546875" style="311" bestFit="1" customWidth="1"/>
    <col min="15634" max="15634" width="8.28515625" style="311" bestFit="1" customWidth="1"/>
    <col min="15635" max="15635" width="8.85546875" style="311" bestFit="1" customWidth="1"/>
    <col min="15636" max="15636" width="8.28515625" style="311" bestFit="1" customWidth="1"/>
    <col min="15637" max="15637" width="9.28515625" style="311" customWidth="1"/>
    <col min="15638" max="15638" width="8.28515625" style="311" bestFit="1" customWidth="1"/>
    <col min="15639" max="15640" width="13.85546875" style="311" bestFit="1" customWidth="1"/>
    <col min="15641" max="15641" width="8.140625" style="311" bestFit="1" customWidth="1"/>
    <col min="15642" max="15642" width="7" style="311" bestFit="1" customWidth="1"/>
    <col min="15643" max="15644" width="13.85546875" style="311" bestFit="1" customWidth="1"/>
    <col min="15645" max="15645" width="8.140625" style="311" bestFit="1" customWidth="1"/>
    <col min="15646" max="15646" width="7" style="311" bestFit="1" customWidth="1"/>
    <col min="15647" max="15648" width="13.85546875" style="311" bestFit="1" customWidth="1"/>
    <col min="15649" max="15649" width="8.140625" style="311" bestFit="1" customWidth="1"/>
    <col min="15650" max="15650" width="7" style="311" bestFit="1" customWidth="1"/>
    <col min="15651" max="15652" width="13.85546875" style="311" bestFit="1" customWidth="1"/>
    <col min="15653" max="15653" width="12.7109375" style="311" bestFit="1" customWidth="1"/>
    <col min="15654" max="15654" width="9.28515625" style="311" bestFit="1" customWidth="1"/>
    <col min="15655" max="15655" width="20.5703125" style="311" bestFit="1" customWidth="1"/>
    <col min="15656" max="15658" width="13.85546875" style="311" bestFit="1" customWidth="1"/>
    <col min="15659" max="15659" width="12.7109375" style="311" bestFit="1" customWidth="1"/>
    <col min="15660" max="15661" width="13.85546875" style="311" bestFit="1" customWidth="1"/>
    <col min="15662" max="15663" width="7" style="311" bestFit="1" customWidth="1"/>
    <col min="15664" max="15664" width="9.140625" style="311"/>
    <col min="15665" max="15665" width="14.5703125" style="311" bestFit="1" customWidth="1"/>
    <col min="15666" max="15666" width="13.42578125" style="311" bestFit="1" customWidth="1"/>
    <col min="15667" max="15670" width="6.85546875" style="311" bestFit="1" customWidth="1"/>
    <col min="15671" max="15672" width="4.7109375" style="311" bestFit="1" customWidth="1"/>
    <col min="15673" max="15673" width="8.28515625" style="311" bestFit="1" customWidth="1"/>
    <col min="15674" max="15676" width="8.7109375" style="311" bestFit="1" customWidth="1"/>
    <col min="15677" max="15679" width="9.85546875" style="311" bestFit="1" customWidth="1"/>
    <col min="15680" max="15682" width="8.5703125" style="311" bestFit="1" customWidth="1"/>
    <col min="15683" max="15685" width="9.7109375" style="311" bestFit="1" customWidth="1"/>
    <col min="15686" max="15686" width="8.28515625" style="311" bestFit="1" customWidth="1"/>
    <col min="15687" max="15689" width="8.7109375" style="311" bestFit="1" customWidth="1"/>
    <col min="15690" max="15690" width="5.85546875" style="311" bestFit="1" customWidth="1"/>
    <col min="15691" max="15698" width="6.28515625" style="311" bestFit="1" customWidth="1"/>
    <col min="15699" max="15699" width="7" style="311" bestFit="1" customWidth="1"/>
    <col min="15700" max="15700" width="6.5703125" style="311" bestFit="1" customWidth="1"/>
    <col min="15701" max="15708" width="7" style="311" bestFit="1" customWidth="1"/>
    <col min="15709" max="15709" width="7.42578125" style="311" bestFit="1" customWidth="1"/>
    <col min="15710" max="15710" width="7" style="311" bestFit="1" customWidth="1"/>
    <col min="15711" max="15719" width="7.42578125" style="311" bestFit="1" customWidth="1"/>
    <col min="15720" max="15721" width="9.140625" style="311"/>
    <col min="15722" max="15722" width="10.5703125" style="311" bestFit="1" customWidth="1"/>
    <col min="15723" max="15723" width="9.140625" style="311"/>
    <col min="15724" max="15724" width="12.42578125" style="311" customWidth="1"/>
    <col min="15725" max="15872" width="9.140625" style="311"/>
    <col min="15873" max="15873" width="8.5703125" style="311" bestFit="1" customWidth="1"/>
    <col min="15874" max="15874" width="20.140625" style="311" bestFit="1" customWidth="1"/>
    <col min="15875" max="15875" width="7.140625" style="311" customWidth="1"/>
    <col min="15876" max="15876" width="4.5703125" style="311" bestFit="1" customWidth="1"/>
    <col min="15877" max="15877" width="13.85546875" style="311" bestFit="1" customWidth="1"/>
    <col min="15878" max="15878" width="12.7109375" style="311" bestFit="1" customWidth="1"/>
    <col min="15879" max="15879" width="7" style="311" bestFit="1" customWidth="1"/>
    <col min="15880" max="15880" width="8.5703125" style="311" bestFit="1" customWidth="1"/>
    <col min="15881" max="15881" width="7" style="311" bestFit="1" customWidth="1"/>
    <col min="15882" max="15882" width="5.42578125" style="311" bestFit="1" customWidth="1"/>
    <col min="15883" max="15883" width="6" style="311" bestFit="1" customWidth="1"/>
    <col min="15884" max="15884" width="9.140625" style="311" bestFit="1" customWidth="1"/>
    <col min="15885" max="15885" width="7.5703125" style="311" bestFit="1" customWidth="1"/>
    <col min="15886" max="15887" width="7" style="311" bestFit="1" customWidth="1"/>
    <col min="15888" max="15888" width="5.42578125" style="311" bestFit="1" customWidth="1"/>
    <col min="15889" max="15889" width="6.85546875" style="311" bestFit="1" customWidth="1"/>
    <col min="15890" max="15890" width="8.28515625" style="311" bestFit="1" customWidth="1"/>
    <col min="15891" max="15891" width="8.85546875" style="311" bestFit="1" customWidth="1"/>
    <col min="15892" max="15892" width="8.28515625" style="311" bestFit="1" customWidth="1"/>
    <col min="15893" max="15893" width="9.28515625" style="311" customWidth="1"/>
    <col min="15894" max="15894" width="8.28515625" style="311" bestFit="1" customWidth="1"/>
    <col min="15895" max="15896" width="13.85546875" style="311" bestFit="1" customWidth="1"/>
    <col min="15897" max="15897" width="8.140625" style="311" bestFit="1" customWidth="1"/>
    <col min="15898" max="15898" width="7" style="311" bestFit="1" customWidth="1"/>
    <col min="15899" max="15900" width="13.85546875" style="311" bestFit="1" customWidth="1"/>
    <col min="15901" max="15901" width="8.140625" style="311" bestFit="1" customWidth="1"/>
    <col min="15902" max="15902" width="7" style="311" bestFit="1" customWidth="1"/>
    <col min="15903" max="15904" width="13.85546875" style="311" bestFit="1" customWidth="1"/>
    <col min="15905" max="15905" width="8.140625" style="311" bestFit="1" customWidth="1"/>
    <col min="15906" max="15906" width="7" style="311" bestFit="1" customWidth="1"/>
    <col min="15907" max="15908" width="13.85546875" style="311" bestFit="1" customWidth="1"/>
    <col min="15909" max="15909" width="12.7109375" style="311" bestFit="1" customWidth="1"/>
    <col min="15910" max="15910" width="9.28515625" style="311" bestFit="1" customWidth="1"/>
    <col min="15911" max="15911" width="20.5703125" style="311" bestFit="1" customWidth="1"/>
    <col min="15912" max="15914" width="13.85546875" style="311" bestFit="1" customWidth="1"/>
    <col min="15915" max="15915" width="12.7109375" style="311" bestFit="1" customWidth="1"/>
    <col min="15916" max="15917" width="13.85546875" style="311" bestFit="1" customWidth="1"/>
    <col min="15918" max="15919" width="7" style="311" bestFit="1" customWidth="1"/>
    <col min="15920" max="15920" width="9.140625" style="311"/>
    <col min="15921" max="15921" width="14.5703125" style="311" bestFit="1" customWidth="1"/>
    <col min="15922" max="15922" width="13.42578125" style="311" bestFit="1" customWidth="1"/>
    <col min="15923" max="15926" width="6.85546875" style="311" bestFit="1" customWidth="1"/>
    <col min="15927" max="15928" width="4.7109375" style="311" bestFit="1" customWidth="1"/>
    <col min="15929" max="15929" width="8.28515625" style="311" bestFit="1" customWidth="1"/>
    <col min="15930" max="15932" width="8.7109375" style="311" bestFit="1" customWidth="1"/>
    <col min="15933" max="15935" width="9.85546875" style="311" bestFit="1" customWidth="1"/>
    <col min="15936" max="15938" width="8.5703125" style="311" bestFit="1" customWidth="1"/>
    <col min="15939" max="15941" width="9.7109375" style="311" bestFit="1" customWidth="1"/>
    <col min="15942" max="15942" width="8.28515625" style="311" bestFit="1" customWidth="1"/>
    <col min="15943" max="15945" width="8.7109375" style="311" bestFit="1" customWidth="1"/>
    <col min="15946" max="15946" width="5.85546875" style="311" bestFit="1" customWidth="1"/>
    <col min="15947" max="15954" width="6.28515625" style="311" bestFit="1" customWidth="1"/>
    <col min="15955" max="15955" width="7" style="311" bestFit="1" customWidth="1"/>
    <col min="15956" max="15956" width="6.5703125" style="311" bestFit="1" customWidth="1"/>
    <col min="15957" max="15964" width="7" style="311" bestFit="1" customWidth="1"/>
    <col min="15965" max="15965" width="7.42578125" style="311" bestFit="1" customWidth="1"/>
    <col min="15966" max="15966" width="7" style="311" bestFit="1" customWidth="1"/>
    <col min="15967" max="15975" width="7.42578125" style="311" bestFit="1" customWidth="1"/>
    <col min="15976" max="15977" width="9.140625" style="311"/>
    <col min="15978" max="15978" width="10.5703125" style="311" bestFit="1" customWidth="1"/>
    <col min="15979" max="15979" width="9.140625" style="311"/>
    <col min="15980" max="15980" width="12.42578125" style="311" customWidth="1"/>
    <col min="15981" max="16128" width="9.140625" style="311"/>
    <col min="16129" max="16129" width="8.5703125" style="311" bestFit="1" customWidth="1"/>
    <col min="16130" max="16130" width="20.140625" style="311" bestFit="1" customWidth="1"/>
    <col min="16131" max="16131" width="7.140625" style="311" customWidth="1"/>
    <col min="16132" max="16132" width="4.5703125" style="311" bestFit="1" customWidth="1"/>
    <col min="16133" max="16133" width="13.85546875" style="311" bestFit="1" customWidth="1"/>
    <col min="16134" max="16134" width="12.7109375" style="311" bestFit="1" customWidth="1"/>
    <col min="16135" max="16135" width="7" style="311" bestFit="1" customWidth="1"/>
    <col min="16136" max="16136" width="8.5703125" style="311" bestFit="1" customWidth="1"/>
    <col min="16137" max="16137" width="7" style="311" bestFit="1" customWidth="1"/>
    <col min="16138" max="16138" width="5.42578125" style="311" bestFit="1" customWidth="1"/>
    <col min="16139" max="16139" width="6" style="311" bestFit="1" customWidth="1"/>
    <col min="16140" max="16140" width="9.140625" style="311" bestFit="1" customWidth="1"/>
    <col min="16141" max="16141" width="7.5703125" style="311" bestFit="1" customWidth="1"/>
    <col min="16142" max="16143" width="7" style="311" bestFit="1" customWidth="1"/>
    <col min="16144" max="16144" width="5.42578125" style="311" bestFit="1" customWidth="1"/>
    <col min="16145" max="16145" width="6.85546875" style="311" bestFit="1" customWidth="1"/>
    <col min="16146" max="16146" width="8.28515625" style="311" bestFit="1" customWidth="1"/>
    <col min="16147" max="16147" width="8.85546875" style="311" bestFit="1" customWidth="1"/>
    <col min="16148" max="16148" width="8.28515625" style="311" bestFit="1" customWidth="1"/>
    <col min="16149" max="16149" width="9.28515625" style="311" customWidth="1"/>
    <col min="16150" max="16150" width="8.28515625" style="311" bestFit="1" customWidth="1"/>
    <col min="16151" max="16152" width="13.85546875" style="311" bestFit="1" customWidth="1"/>
    <col min="16153" max="16153" width="8.140625" style="311" bestFit="1" customWidth="1"/>
    <col min="16154" max="16154" width="7" style="311" bestFit="1" customWidth="1"/>
    <col min="16155" max="16156" width="13.85546875" style="311" bestFit="1" customWidth="1"/>
    <col min="16157" max="16157" width="8.140625" style="311" bestFit="1" customWidth="1"/>
    <col min="16158" max="16158" width="7" style="311" bestFit="1" customWidth="1"/>
    <col min="16159" max="16160" width="13.85546875" style="311" bestFit="1" customWidth="1"/>
    <col min="16161" max="16161" width="8.140625" style="311" bestFit="1" customWidth="1"/>
    <col min="16162" max="16162" width="7" style="311" bestFit="1" customWidth="1"/>
    <col min="16163" max="16164" width="13.85546875" style="311" bestFit="1" customWidth="1"/>
    <col min="16165" max="16165" width="12.7109375" style="311" bestFit="1" customWidth="1"/>
    <col min="16166" max="16166" width="9.28515625" style="311" bestFit="1" customWidth="1"/>
    <col min="16167" max="16167" width="20.5703125" style="311" bestFit="1" customWidth="1"/>
    <col min="16168" max="16170" width="13.85546875" style="311" bestFit="1" customWidth="1"/>
    <col min="16171" max="16171" width="12.7109375" style="311" bestFit="1" customWidth="1"/>
    <col min="16172" max="16173" width="13.85546875" style="311" bestFit="1" customWidth="1"/>
    <col min="16174" max="16175" width="7" style="311" bestFit="1" customWidth="1"/>
    <col min="16176" max="16176" width="9.140625" style="311"/>
    <col min="16177" max="16177" width="14.5703125" style="311" bestFit="1" customWidth="1"/>
    <col min="16178" max="16178" width="13.42578125" style="311" bestFit="1" customWidth="1"/>
    <col min="16179" max="16182" width="6.85546875" style="311" bestFit="1" customWidth="1"/>
    <col min="16183" max="16184" width="4.7109375" style="311" bestFit="1" customWidth="1"/>
    <col min="16185" max="16185" width="8.28515625" style="311" bestFit="1" customWidth="1"/>
    <col min="16186" max="16188" width="8.7109375" style="311" bestFit="1" customWidth="1"/>
    <col min="16189" max="16191" width="9.85546875" style="311" bestFit="1" customWidth="1"/>
    <col min="16192" max="16194" width="8.5703125" style="311" bestFit="1" customWidth="1"/>
    <col min="16195" max="16197" width="9.7109375" style="311" bestFit="1" customWidth="1"/>
    <col min="16198" max="16198" width="8.28515625" style="311" bestFit="1" customWidth="1"/>
    <col min="16199" max="16201" width="8.7109375" style="311" bestFit="1" customWidth="1"/>
    <col min="16202" max="16202" width="5.85546875" style="311" bestFit="1" customWidth="1"/>
    <col min="16203" max="16210" width="6.28515625" style="311" bestFit="1" customWidth="1"/>
    <col min="16211" max="16211" width="7" style="311" bestFit="1" customWidth="1"/>
    <col min="16212" max="16212" width="6.5703125" style="311" bestFit="1" customWidth="1"/>
    <col min="16213" max="16220" width="7" style="311" bestFit="1" customWidth="1"/>
    <col min="16221" max="16221" width="7.42578125" style="311" bestFit="1" customWidth="1"/>
    <col min="16222" max="16222" width="7" style="311" bestFit="1" customWidth="1"/>
    <col min="16223" max="16231" width="7.42578125" style="311" bestFit="1" customWidth="1"/>
    <col min="16232" max="16233" width="9.140625" style="311"/>
    <col min="16234" max="16234" width="10.5703125" style="311" bestFit="1" customWidth="1"/>
    <col min="16235" max="16235" width="9.140625" style="311"/>
    <col min="16236" max="16236" width="12.42578125" style="311" customWidth="1"/>
    <col min="16237" max="16384" width="9.140625" style="311"/>
  </cols>
  <sheetData>
    <row r="1" spans="1:103" ht="15">
      <c r="A1"/>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row>
    <row r="2" spans="1:103" ht="1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row>
    <row r="3" spans="1:103" s="390" customFormat="1">
      <c r="A3" s="397" t="s">
        <v>81</v>
      </c>
      <c r="B3" s="397" t="s">
        <v>3532</v>
      </c>
      <c r="C3" s="397">
        <v>10</v>
      </c>
      <c r="D3" s="397">
        <v>10</v>
      </c>
      <c r="E3" s="398">
        <v>0.48</v>
      </c>
      <c r="F3" s="399">
        <v>0</v>
      </c>
      <c r="G3" s="397">
        <v>0.45</v>
      </c>
      <c r="H3" s="397">
        <v>0.9</v>
      </c>
      <c r="I3" s="397">
        <v>0.55000000000000004</v>
      </c>
      <c r="J3" s="397">
        <v>40</v>
      </c>
      <c r="K3" s="397">
        <v>125</v>
      </c>
      <c r="L3" s="397">
        <v>0</v>
      </c>
      <c r="M3" s="400">
        <v>2.9200000762939453</v>
      </c>
      <c r="N3" s="400">
        <v>2.7899999618530273</v>
      </c>
      <c r="O3" s="400">
        <v>1.9099999666213989</v>
      </c>
      <c r="P3" s="397">
        <v>100</v>
      </c>
      <c r="Q3" s="397" t="s">
        <v>293</v>
      </c>
      <c r="R3" s="397">
        <v>1</v>
      </c>
      <c r="S3" s="397">
        <v>0</v>
      </c>
      <c r="T3" s="397">
        <v>0</v>
      </c>
      <c r="U3" s="400">
        <v>0.46</v>
      </c>
      <c r="V3" s="400">
        <v>0.12</v>
      </c>
      <c r="W3" s="401">
        <v>2.0195999999999999E-7</v>
      </c>
      <c r="X3" s="401">
        <v>15.015015015015017</v>
      </c>
      <c r="Y3" s="397">
        <v>1.48</v>
      </c>
      <c r="Z3" s="397">
        <v>1.79</v>
      </c>
      <c r="AA3" s="401">
        <v>3.5531999999999998E-7</v>
      </c>
      <c r="AB3" s="401">
        <v>15.015015015015017</v>
      </c>
      <c r="AC3" s="397">
        <v>1.21</v>
      </c>
      <c r="AD3" s="397">
        <v>2.0099999999999998</v>
      </c>
      <c r="AE3" s="401">
        <v>2.9807999999999998E-7</v>
      </c>
      <c r="AF3" s="401">
        <v>15.015015015015017</v>
      </c>
      <c r="AG3" s="397">
        <v>1.28</v>
      </c>
      <c r="AH3" s="397">
        <v>2.2799999999999998</v>
      </c>
      <c r="AI3" s="324">
        <v>0</v>
      </c>
      <c r="AJ3" s="324">
        <v>0</v>
      </c>
      <c r="AK3" s="324">
        <v>0</v>
      </c>
      <c r="AL3" s="324">
        <v>0</v>
      </c>
      <c r="AM3" s="324">
        <v>0</v>
      </c>
      <c r="AN3" s="324">
        <v>0</v>
      </c>
      <c r="AO3" s="398">
        <v>2074662</v>
      </c>
      <c r="AP3" s="398">
        <v>2.7100000000000002E-3</v>
      </c>
      <c r="AQ3" s="398">
        <v>5.2069999999999998E-2</v>
      </c>
      <c r="AR3" s="398">
        <v>275</v>
      </c>
      <c r="AS3" s="397" t="s">
        <v>894</v>
      </c>
      <c r="AT3" s="390">
        <v>0</v>
      </c>
      <c r="AU3" s="390">
        <v>0</v>
      </c>
      <c r="AV3" s="390">
        <v>0</v>
      </c>
      <c r="AY3" s="402" t="s">
        <v>3533</v>
      </c>
    </row>
    <row r="4" spans="1:103" s="390" customFormat="1">
      <c r="A4" s="397" t="s">
        <v>81</v>
      </c>
      <c r="B4" s="397" t="s">
        <v>3534</v>
      </c>
      <c r="C4" s="397">
        <v>1.1000000000000001</v>
      </c>
      <c r="D4" s="397">
        <v>10</v>
      </c>
      <c r="E4" s="398">
        <v>0.105</v>
      </c>
      <c r="F4" s="399">
        <v>0</v>
      </c>
      <c r="G4" s="397">
        <v>1.3</v>
      </c>
      <c r="H4" s="397">
        <v>0.9</v>
      </c>
      <c r="I4" s="397">
        <v>1.2</v>
      </c>
      <c r="J4" s="397">
        <v>40</v>
      </c>
      <c r="K4" s="397">
        <v>125</v>
      </c>
      <c r="L4" s="397">
        <v>0</v>
      </c>
      <c r="M4" s="400">
        <v>2.9200000762939453</v>
      </c>
      <c r="N4" s="400">
        <v>2.7899999618530273</v>
      </c>
      <c r="O4" s="400">
        <v>1.9099999666213989</v>
      </c>
      <c r="P4" s="397">
        <v>100</v>
      </c>
      <c r="Q4" s="397" t="s">
        <v>293</v>
      </c>
      <c r="R4" s="397">
        <v>1</v>
      </c>
      <c r="S4" s="397">
        <v>0</v>
      </c>
      <c r="T4" s="397">
        <v>0</v>
      </c>
      <c r="U4" s="400">
        <v>0.46</v>
      </c>
      <c r="V4" s="400">
        <v>0.12</v>
      </c>
      <c r="W4" s="401">
        <v>2.0195999999999999E-7</v>
      </c>
      <c r="X4" s="401">
        <v>5.0925927029715634</v>
      </c>
      <c r="Y4" s="397">
        <v>1.48</v>
      </c>
      <c r="Z4" s="397">
        <v>1.79</v>
      </c>
      <c r="AA4" s="401">
        <v>3.5531999999999998E-7</v>
      </c>
      <c r="AB4" s="401">
        <v>5.0925927029715634</v>
      </c>
      <c r="AC4" s="397">
        <v>1.21</v>
      </c>
      <c r="AD4" s="397">
        <v>2.0099999999999998</v>
      </c>
      <c r="AE4" s="401">
        <v>2.9807999999999998E-7</v>
      </c>
      <c r="AF4" s="401">
        <v>5.0925927029715634</v>
      </c>
      <c r="AG4" s="397">
        <v>1.28</v>
      </c>
      <c r="AH4" s="397">
        <v>2.2799999999999998</v>
      </c>
      <c r="AI4" s="324">
        <v>0</v>
      </c>
      <c r="AJ4" s="324">
        <v>0</v>
      </c>
      <c r="AK4" s="324">
        <v>0</v>
      </c>
      <c r="AL4" s="324">
        <v>0</v>
      </c>
      <c r="AM4" s="324">
        <v>0</v>
      </c>
      <c r="AN4" s="324">
        <v>0</v>
      </c>
      <c r="AO4" s="398">
        <v>1578772</v>
      </c>
      <c r="AP4" s="398">
        <v>3.5599999999999998E-3</v>
      </c>
      <c r="AQ4" s="398">
        <v>5.969E-2</v>
      </c>
      <c r="AR4" s="398">
        <v>265</v>
      </c>
      <c r="AS4" s="397" t="s">
        <v>894</v>
      </c>
      <c r="AT4" s="390">
        <v>0</v>
      </c>
      <c r="AU4" s="390">
        <v>0</v>
      </c>
      <c r="AV4" s="390">
        <v>0</v>
      </c>
      <c r="AY4" s="323" t="s">
        <v>3535</v>
      </c>
    </row>
    <row r="5" spans="1:103" s="390" customFormat="1">
      <c r="A5" s="397" t="s">
        <v>81</v>
      </c>
      <c r="B5" s="397" t="s">
        <v>3536</v>
      </c>
      <c r="C5" s="397">
        <v>1.3</v>
      </c>
      <c r="D5" s="397">
        <v>10</v>
      </c>
      <c r="E5" s="398">
        <v>0.11</v>
      </c>
      <c r="F5" s="399">
        <v>0</v>
      </c>
      <c r="G5" s="397">
        <v>1.2</v>
      </c>
      <c r="H5" s="397">
        <v>0.9</v>
      </c>
      <c r="I5" s="397">
        <v>1.1000000000000001</v>
      </c>
      <c r="J5" s="397">
        <v>40</v>
      </c>
      <c r="K5" s="397">
        <v>125</v>
      </c>
      <c r="L5" s="397">
        <v>0</v>
      </c>
      <c r="M5" s="400">
        <v>2.9200000762939453</v>
      </c>
      <c r="N5" s="400">
        <v>2.7899999618530273</v>
      </c>
      <c r="O5" s="400">
        <v>1.9099999666213989</v>
      </c>
      <c r="P5" s="397">
        <v>100</v>
      </c>
      <c r="Q5" s="397" t="s">
        <v>293</v>
      </c>
      <c r="R5" s="397">
        <v>1</v>
      </c>
      <c r="S5" s="397">
        <v>0</v>
      </c>
      <c r="T5" s="397">
        <v>0</v>
      </c>
      <c r="U5" s="400">
        <v>0.46</v>
      </c>
      <c r="V5" s="400">
        <v>0.12</v>
      </c>
      <c r="W5" s="401">
        <v>2.0195999999999999E-7</v>
      </c>
      <c r="X5" s="401">
        <v>5.5555553517789917</v>
      </c>
      <c r="Y5" s="397">
        <v>1.48</v>
      </c>
      <c r="Z5" s="397">
        <v>1.79</v>
      </c>
      <c r="AA5" s="401">
        <v>3.5531999999999998E-7</v>
      </c>
      <c r="AB5" s="401">
        <v>5.5555553517789917</v>
      </c>
      <c r="AC5" s="397">
        <v>1.21</v>
      </c>
      <c r="AD5" s="397">
        <v>2.0099999999999998</v>
      </c>
      <c r="AE5" s="401">
        <v>2.9807999999999998E-7</v>
      </c>
      <c r="AF5" s="401">
        <v>5.5555553517789917</v>
      </c>
      <c r="AG5" s="397">
        <v>1.28</v>
      </c>
      <c r="AH5" s="397">
        <v>2.2799999999999998</v>
      </c>
      <c r="AI5" s="324">
        <v>0</v>
      </c>
      <c r="AJ5" s="324">
        <v>0</v>
      </c>
      <c r="AK5" s="324">
        <v>0</v>
      </c>
      <c r="AL5" s="324">
        <v>0</v>
      </c>
      <c r="AM5" s="324">
        <v>0</v>
      </c>
      <c r="AN5" s="324">
        <v>0</v>
      </c>
      <c r="AO5" s="398">
        <v>1578772</v>
      </c>
      <c r="AP5" s="398">
        <v>3.5599999999999998E-3</v>
      </c>
      <c r="AQ5" s="398">
        <v>5.969E-2</v>
      </c>
      <c r="AR5" s="398">
        <v>301</v>
      </c>
      <c r="AS5" s="397" t="s">
        <v>894</v>
      </c>
      <c r="AT5" s="390">
        <v>0</v>
      </c>
      <c r="AU5" s="390">
        <v>0</v>
      </c>
      <c r="AV5" s="390">
        <v>0</v>
      </c>
      <c r="AY5" s="390" t="s">
        <v>3537</v>
      </c>
    </row>
    <row r="6" spans="1:103" s="390" customFormat="1">
      <c r="A6" s="397" t="s">
        <v>81</v>
      </c>
      <c r="B6" s="397" t="s">
        <v>3538</v>
      </c>
      <c r="C6" s="397">
        <v>1.5</v>
      </c>
      <c r="D6" s="397">
        <v>10</v>
      </c>
      <c r="E6" s="398">
        <v>0.125</v>
      </c>
      <c r="F6" s="399">
        <v>0</v>
      </c>
      <c r="G6" s="397">
        <v>1.1000000000000001</v>
      </c>
      <c r="H6" s="397">
        <v>0.9</v>
      </c>
      <c r="I6" s="397">
        <v>1</v>
      </c>
      <c r="J6" s="397">
        <v>40</v>
      </c>
      <c r="K6" s="397">
        <v>125</v>
      </c>
      <c r="L6" s="397">
        <v>0</v>
      </c>
      <c r="M6" s="400">
        <v>2.9200000762939453</v>
      </c>
      <c r="N6" s="400">
        <v>2.7899999618530273</v>
      </c>
      <c r="O6" s="400">
        <v>1.9099999666213989</v>
      </c>
      <c r="P6" s="397">
        <v>100</v>
      </c>
      <c r="Q6" s="397" t="s">
        <v>293</v>
      </c>
      <c r="R6" s="397">
        <v>1</v>
      </c>
      <c r="S6" s="397">
        <v>0</v>
      </c>
      <c r="T6" s="397">
        <v>0</v>
      </c>
      <c r="U6" s="400">
        <v>0.46</v>
      </c>
      <c r="V6" s="400">
        <v>0.12</v>
      </c>
      <c r="W6" s="401">
        <v>2.0195999999999999E-7</v>
      </c>
      <c r="X6" s="401">
        <v>5.9523809523809526</v>
      </c>
      <c r="Y6" s="397">
        <v>1.48</v>
      </c>
      <c r="Z6" s="397">
        <v>1.79</v>
      </c>
      <c r="AA6" s="401">
        <v>3.5531999999999998E-7</v>
      </c>
      <c r="AB6" s="401">
        <v>5.9523809523809526</v>
      </c>
      <c r="AC6" s="397">
        <v>1.21</v>
      </c>
      <c r="AD6" s="397">
        <v>2.0099999999999998</v>
      </c>
      <c r="AE6" s="401">
        <v>2.9807999999999998E-7</v>
      </c>
      <c r="AF6" s="401">
        <v>5.9523809523809526</v>
      </c>
      <c r="AG6" s="397">
        <v>1.28</v>
      </c>
      <c r="AH6" s="397">
        <v>2.2799999999999998</v>
      </c>
      <c r="AI6" s="324">
        <v>0</v>
      </c>
      <c r="AJ6" s="324">
        <v>0</v>
      </c>
      <c r="AK6" s="324">
        <v>0</v>
      </c>
      <c r="AL6" s="324">
        <v>0</v>
      </c>
      <c r="AM6" s="324">
        <v>0</v>
      </c>
      <c r="AN6" s="324">
        <v>0</v>
      </c>
      <c r="AO6" s="398">
        <v>1578772</v>
      </c>
      <c r="AP6" s="398">
        <v>3.5599999999999998E-3</v>
      </c>
      <c r="AQ6" s="398">
        <v>5.969E-2</v>
      </c>
      <c r="AR6" s="398">
        <v>320</v>
      </c>
      <c r="AS6" s="397" t="s">
        <v>894</v>
      </c>
      <c r="AT6" s="390">
        <v>0</v>
      </c>
      <c r="AU6" s="390">
        <v>0</v>
      </c>
      <c r="AV6" s="390">
        <v>0</v>
      </c>
      <c r="AY6" s="390" t="s">
        <v>3537</v>
      </c>
    </row>
    <row r="7" spans="1:103" s="390" customFormat="1">
      <c r="A7" s="397" t="s">
        <v>81</v>
      </c>
      <c r="B7" s="397" t="s">
        <v>3539</v>
      </c>
      <c r="C7" s="397">
        <v>1.9</v>
      </c>
      <c r="D7" s="397">
        <v>10</v>
      </c>
      <c r="E7" s="398">
        <v>0.14000000000000001</v>
      </c>
      <c r="F7" s="399">
        <v>0</v>
      </c>
      <c r="G7" s="397">
        <v>1</v>
      </c>
      <c r="H7" s="397">
        <v>0.9</v>
      </c>
      <c r="I7" s="397">
        <v>1</v>
      </c>
      <c r="J7" s="397">
        <v>40</v>
      </c>
      <c r="K7" s="397">
        <v>125</v>
      </c>
      <c r="L7" s="397">
        <v>0</v>
      </c>
      <c r="M7" s="400">
        <v>2.9200000762939453</v>
      </c>
      <c r="N7" s="400">
        <v>2.7899999618530273</v>
      </c>
      <c r="O7" s="400">
        <v>1.9099999666213989</v>
      </c>
      <c r="P7" s="397">
        <v>100</v>
      </c>
      <c r="Q7" s="397" t="s">
        <v>293</v>
      </c>
      <c r="R7" s="397">
        <v>1</v>
      </c>
      <c r="S7" s="397">
        <v>0</v>
      </c>
      <c r="T7" s="397">
        <v>0</v>
      </c>
      <c r="U7" s="400">
        <v>0.46</v>
      </c>
      <c r="V7" s="400">
        <v>0.12</v>
      </c>
      <c r="W7" s="401">
        <v>2.0195999999999999E-7</v>
      </c>
      <c r="X7" s="401">
        <v>6.597222139437994</v>
      </c>
      <c r="Y7" s="397">
        <v>1.48</v>
      </c>
      <c r="Z7" s="397">
        <v>1.79</v>
      </c>
      <c r="AA7" s="401">
        <v>3.5531999999999998E-7</v>
      </c>
      <c r="AB7" s="401">
        <v>6.597222139437994</v>
      </c>
      <c r="AC7" s="397">
        <v>1.21</v>
      </c>
      <c r="AD7" s="397">
        <v>2.0099999999999998</v>
      </c>
      <c r="AE7" s="401">
        <v>2.9807999999999998E-7</v>
      </c>
      <c r="AF7" s="401">
        <v>6.597222139437994</v>
      </c>
      <c r="AG7" s="397">
        <v>1.28</v>
      </c>
      <c r="AH7" s="397">
        <v>2.2799999999999998</v>
      </c>
      <c r="AI7" s="324">
        <v>0</v>
      </c>
      <c r="AJ7" s="324">
        <v>0</v>
      </c>
      <c r="AK7" s="324">
        <v>0</v>
      </c>
      <c r="AL7" s="324">
        <v>0</v>
      </c>
      <c r="AM7" s="324">
        <v>0</v>
      </c>
      <c r="AN7" s="324">
        <v>0</v>
      </c>
      <c r="AO7" s="398">
        <v>1578772</v>
      </c>
      <c r="AP7" s="398">
        <v>3.5599999999999998E-3</v>
      </c>
      <c r="AQ7" s="398">
        <v>5.969E-2</v>
      </c>
      <c r="AR7" s="398">
        <v>286</v>
      </c>
      <c r="AS7" s="397" t="s">
        <v>894</v>
      </c>
      <c r="AT7" s="390">
        <v>0</v>
      </c>
      <c r="AU7" s="390">
        <v>0</v>
      </c>
      <c r="AV7" s="390">
        <v>0</v>
      </c>
      <c r="AY7" s="390" t="s">
        <v>3537</v>
      </c>
    </row>
    <row r="8" spans="1:103" s="390" customFormat="1">
      <c r="A8" s="397" t="s">
        <v>81</v>
      </c>
      <c r="B8" s="397" t="s">
        <v>3540</v>
      </c>
      <c r="C8" s="397">
        <v>2.2000000000000002</v>
      </c>
      <c r="D8" s="397">
        <v>10</v>
      </c>
      <c r="E8" s="398">
        <v>0.155</v>
      </c>
      <c r="F8" s="399">
        <v>0</v>
      </c>
      <c r="G8" s="397">
        <v>0.95</v>
      </c>
      <c r="H8" s="397">
        <v>0.9</v>
      </c>
      <c r="I8" s="397">
        <v>0.95</v>
      </c>
      <c r="J8" s="397">
        <v>40</v>
      </c>
      <c r="K8" s="397">
        <v>125</v>
      </c>
      <c r="L8" s="397">
        <v>0</v>
      </c>
      <c r="M8" s="400">
        <v>2.9200000762939453</v>
      </c>
      <c r="N8" s="400">
        <v>2.7899999618530273</v>
      </c>
      <c r="O8" s="400">
        <v>1.9099999666213989</v>
      </c>
      <c r="P8" s="397">
        <v>100</v>
      </c>
      <c r="Q8" s="397" t="s">
        <v>293</v>
      </c>
      <c r="R8" s="397">
        <v>1</v>
      </c>
      <c r="S8" s="397">
        <v>0</v>
      </c>
      <c r="T8" s="397">
        <v>0</v>
      </c>
      <c r="U8" s="400">
        <v>0.46</v>
      </c>
      <c r="V8" s="400">
        <v>0.12</v>
      </c>
      <c r="W8" s="401">
        <v>2.0195999999999999E-7</v>
      </c>
      <c r="X8" s="401">
        <v>7.1895426394892672</v>
      </c>
      <c r="Y8" s="397">
        <v>1.48</v>
      </c>
      <c r="Z8" s="397">
        <v>1.79</v>
      </c>
      <c r="AA8" s="401">
        <v>3.5531999999999998E-7</v>
      </c>
      <c r="AB8" s="401">
        <v>7.1895426394892672</v>
      </c>
      <c r="AC8" s="397">
        <v>1.21</v>
      </c>
      <c r="AD8" s="397">
        <v>2.0099999999999998</v>
      </c>
      <c r="AE8" s="401">
        <v>2.9807999999999998E-7</v>
      </c>
      <c r="AF8" s="401">
        <v>7.1895426394892672</v>
      </c>
      <c r="AG8" s="397">
        <v>1.28</v>
      </c>
      <c r="AH8" s="397">
        <v>2.2799999999999998</v>
      </c>
      <c r="AI8" s="324">
        <v>0</v>
      </c>
      <c r="AJ8" s="324">
        <v>0</v>
      </c>
      <c r="AK8" s="324">
        <v>0</v>
      </c>
      <c r="AL8" s="324">
        <v>0</v>
      </c>
      <c r="AM8" s="324">
        <v>0</v>
      </c>
      <c r="AN8" s="324">
        <v>0</v>
      </c>
      <c r="AO8" s="398">
        <v>1578772</v>
      </c>
      <c r="AP8" s="398">
        <v>3.5599999999999998E-3</v>
      </c>
      <c r="AQ8" s="398">
        <v>5.969E-2</v>
      </c>
      <c r="AR8" s="398">
        <v>286</v>
      </c>
      <c r="AS8" s="397" t="s">
        <v>894</v>
      </c>
      <c r="AT8" s="390">
        <v>0</v>
      </c>
      <c r="AU8" s="390">
        <v>0</v>
      </c>
      <c r="AV8" s="390">
        <v>0</v>
      </c>
      <c r="AY8" s="390" t="s">
        <v>3537</v>
      </c>
    </row>
    <row r="9" spans="1:103" s="390" customFormat="1">
      <c r="A9" s="397" t="s">
        <v>81</v>
      </c>
      <c r="B9" s="397" t="s">
        <v>3541</v>
      </c>
      <c r="C9" s="397">
        <v>2.7</v>
      </c>
      <c r="D9" s="397">
        <v>10</v>
      </c>
      <c r="E9" s="398">
        <v>0.19</v>
      </c>
      <c r="F9" s="399">
        <v>0</v>
      </c>
      <c r="G9" s="397">
        <v>0.8</v>
      </c>
      <c r="H9" s="397">
        <v>0.9</v>
      </c>
      <c r="I9" s="397">
        <v>0.9</v>
      </c>
      <c r="J9" s="397">
        <v>40</v>
      </c>
      <c r="K9" s="397">
        <v>125</v>
      </c>
      <c r="L9" s="397">
        <v>0</v>
      </c>
      <c r="M9" s="400">
        <v>2.9200000762939453</v>
      </c>
      <c r="N9" s="400">
        <v>2.7899999618530273</v>
      </c>
      <c r="O9" s="400">
        <v>1.9099999666213989</v>
      </c>
      <c r="P9" s="397">
        <v>100</v>
      </c>
      <c r="Q9" s="397" t="s">
        <v>293</v>
      </c>
      <c r="R9" s="397">
        <v>1</v>
      </c>
      <c r="S9" s="397">
        <v>0</v>
      </c>
      <c r="T9" s="397">
        <v>0</v>
      </c>
      <c r="U9" s="400">
        <v>0.46</v>
      </c>
      <c r="V9" s="400">
        <v>0.12</v>
      </c>
      <c r="W9" s="401">
        <v>2.0195999999999999E-7</v>
      </c>
      <c r="X9" s="401">
        <v>7.8947369815313326</v>
      </c>
      <c r="Y9" s="397">
        <v>1.48</v>
      </c>
      <c r="Z9" s="397">
        <v>1.79</v>
      </c>
      <c r="AA9" s="401">
        <v>3.5531999999999998E-7</v>
      </c>
      <c r="AB9" s="401">
        <v>7.8947369815313326</v>
      </c>
      <c r="AC9" s="397">
        <v>1.21</v>
      </c>
      <c r="AD9" s="397">
        <v>2.0099999999999998</v>
      </c>
      <c r="AE9" s="401">
        <v>2.9807999999999998E-7</v>
      </c>
      <c r="AF9" s="401">
        <v>7.8947369815313326</v>
      </c>
      <c r="AG9" s="397">
        <v>1.28</v>
      </c>
      <c r="AH9" s="397">
        <v>2.2799999999999998</v>
      </c>
      <c r="AI9" s="324">
        <v>0</v>
      </c>
      <c r="AJ9" s="324">
        <v>0</v>
      </c>
      <c r="AK9" s="324">
        <v>0</v>
      </c>
      <c r="AL9" s="324">
        <v>0</v>
      </c>
      <c r="AM9" s="324">
        <v>0</v>
      </c>
      <c r="AN9" s="324">
        <v>0</v>
      </c>
      <c r="AO9" s="398">
        <v>1578772</v>
      </c>
      <c r="AP9" s="398">
        <v>3.5599999999999998E-3</v>
      </c>
      <c r="AQ9" s="398">
        <v>5.969E-2</v>
      </c>
      <c r="AR9" s="398">
        <v>260</v>
      </c>
      <c r="AS9" s="397" t="s">
        <v>894</v>
      </c>
      <c r="AT9" s="390">
        <v>0</v>
      </c>
      <c r="AU9" s="390">
        <v>0</v>
      </c>
      <c r="AV9" s="390">
        <v>0</v>
      </c>
      <c r="AY9" s="390" t="s">
        <v>3537</v>
      </c>
    </row>
    <row r="10" spans="1:103" s="390" customFormat="1">
      <c r="A10" s="397" t="s">
        <v>81</v>
      </c>
      <c r="B10" s="397" t="s">
        <v>3542</v>
      </c>
      <c r="C10" s="397">
        <v>3.3</v>
      </c>
      <c r="D10" s="397">
        <v>10</v>
      </c>
      <c r="E10" s="398">
        <v>0.21</v>
      </c>
      <c r="F10" s="399">
        <v>0</v>
      </c>
      <c r="G10" s="397">
        <v>0.75</v>
      </c>
      <c r="H10" s="397">
        <v>0.9</v>
      </c>
      <c r="I10" s="397">
        <v>0.8</v>
      </c>
      <c r="J10" s="397">
        <v>40</v>
      </c>
      <c r="K10" s="397">
        <v>125</v>
      </c>
      <c r="L10" s="397">
        <v>0</v>
      </c>
      <c r="M10" s="400">
        <v>2.9200000762939453</v>
      </c>
      <c r="N10" s="400">
        <v>2.7899999618530273</v>
      </c>
      <c r="O10" s="400">
        <v>1.9099999666213989</v>
      </c>
      <c r="P10" s="397">
        <v>100</v>
      </c>
      <c r="Q10" s="397" t="s">
        <v>293</v>
      </c>
      <c r="R10" s="397">
        <v>1</v>
      </c>
      <c r="S10" s="397">
        <v>0</v>
      </c>
      <c r="T10" s="397">
        <v>0</v>
      </c>
      <c r="U10" s="400">
        <v>0.46</v>
      </c>
      <c r="V10" s="400">
        <v>0.12</v>
      </c>
      <c r="W10" s="401">
        <v>2.0195999999999999E-7</v>
      </c>
      <c r="X10" s="401">
        <v>8.7301586040113346</v>
      </c>
      <c r="Y10" s="397">
        <v>1.48</v>
      </c>
      <c r="Z10" s="397">
        <v>1.79</v>
      </c>
      <c r="AA10" s="401">
        <v>3.5531999999999998E-7</v>
      </c>
      <c r="AB10" s="401">
        <v>8.7301586040113346</v>
      </c>
      <c r="AC10" s="397">
        <v>1.21</v>
      </c>
      <c r="AD10" s="397">
        <v>2.0099999999999998</v>
      </c>
      <c r="AE10" s="401">
        <v>2.9807999999999998E-7</v>
      </c>
      <c r="AF10" s="401">
        <v>8.7301586040113346</v>
      </c>
      <c r="AG10" s="397">
        <v>1.28</v>
      </c>
      <c r="AH10" s="397">
        <v>2.2799999999999998</v>
      </c>
      <c r="AI10" s="324">
        <v>0</v>
      </c>
      <c r="AJ10" s="324">
        <v>0</v>
      </c>
      <c r="AK10" s="324">
        <v>0</v>
      </c>
      <c r="AL10" s="324">
        <v>0</v>
      </c>
      <c r="AM10" s="324">
        <v>0</v>
      </c>
      <c r="AN10" s="324">
        <v>0</v>
      </c>
      <c r="AO10" s="398">
        <v>1578772</v>
      </c>
      <c r="AP10" s="398">
        <v>3.5599999999999998E-3</v>
      </c>
      <c r="AQ10" s="398">
        <v>5.969E-2</v>
      </c>
      <c r="AR10" s="398">
        <v>298</v>
      </c>
      <c r="AS10" s="397" t="s">
        <v>894</v>
      </c>
      <c r="AT10" s="390">
        <v>0</v>
      </c>
      <c r="AU10" s="390">
        <v>0</v>
      </c>
      <c r="AV10" s="390">
        <v>0</v>
      </c>
      <c r="AY10" s="390" t="s">
        <v>3537</v>
      </c>
    </row>
    <row r="11" spans="1:103" s="390" customFormat="1">
      <c r="A11" s="397" t="s">
        <v>81</v>
      </c>
      <c r="B11" s="397" t="s">
        <v>3543</v>
      </c>
      <c r="C11" s="397">
        <v>3.9</v>
      </c>
      <c r="D11" s="397">
        <v>10</v>
      </c>
      <c r="E11" s="398">
        <v>0.22</v>
      </c>
      <c r="F11" s="399">
        <v>0</v>
      </c>
      <c r="G11" s="397">
        <v>0.7</v>
      </c>
      <c r="H11" s="397">
        <v>0.9</v>
      </c>
      <c r="I11" s="397">
        <v>0.8</v>
      </c>
      <c r="J11" s="397">
        <v>40</v>
      </c>
      <c r="K11" s="397">
        <v>125</v>
      </c>
      <c r="L11" s="397">
        <v>0</v>
      </c>
      <c r="M11" s="400">
        <v>2.9200000762939453</v>
      </c>
      <c r="N11" s="400">
        <v>2.7899999618530273</v>
      </c>
      <c r="O11" s="400">
        <v>1.9099999666213989</v>
      </c>
      <c r="P11" s="397">
        <v>100</v>
      </c>
      <c r="Q11" s="397" t="s">
        <v>293</v>
      </c>
      <c r="R11" s="397">
        <v>1</v>
      </c>
      <c r="S11" s="397">
        <v>0</v>
      </c>
      <c r="T11" s="397">
        <v>0</v>
      </c>
      <c r="U11" s="400">
        <v>0.46</v>
      </c>
      <c r="V11" s="400">
        <v>0.12</v>
      </c>
      <c r="W11" s="401">
        <v>2.0195999999999999E-7</v>
      </c>
      <c r="X11" s="401">
        <v>9.4202900854285794</v>
      </c>
      <c r="Y11" s="397">
        <v>1.48</v>
      </c>
      <c r="Z11" s="397">
        <v>1.79</v>
      </c>
      <c r="AA11" s="401">
        <v>3.5531999999999998E-7</v>
      </c>
      <c r="AB11" s="401">
        <v>9.4202900854285794</v>
      </c>
      <c r="AC11" s="397">
        <v>1.21</v>
      </c>
      <c r="AD11" s="397">
        <v>2.0099999999999998</v>
      </c>
      <c r="AE11" s="401">
        <v>2.9807999999999998E-7</v>
      </c>
      <c r="AF11" s="401">
        <v>9.4202900854285794</v>
      </c>
      <c r="AG11" s="397">
        <v>1.28</v>
      </c>
      <c r="AH11" s="397">
        <v>2.2799999999999998</v>
      </c>
      <c r="AI11" s="324">
        <v>0</v>
      </c>
      <c r="AJ11" s="324">
        <v>0</v>
      </c>
      <c r="AK11" s="324">
        <v>0</v>
      </c>
      <c r="AL11" s="324">
        <v>0</v>
      </c>
      <c r="AM11" s="324">
        <v>0</v>
      </c>
      <c r="AN11" s="324">
        <v>0</v>
      </c>
      <c r="AO11" s="398">
        <v>1578772</v>
      </c>
      <c r="AP11" s="398">
        <v>3.5599999999999998E-3</v>
      </c>
      <c r="AQ11" s="398">
        <v>5.969E-2</v>
      </c>
      <c r="AR11" s="398">
        <v>284</v>
      </c>
      <c r="AS11" s="397" t="s">
        <v>894</v>
      </c>
      <c r="AT11" s="390">
        <v>0</v>
      </c>
      <c r="AU11" s="390">
        <v>0</v>
      </c>
      <c r="AV11" s="390">
        <v>0</v>
      </c>
      <c r="AY11" s="390" t="s">
        <v>3537</v>
      </c>
    </row>
    <row r="12" spans="1:103" s="390" customFormat="1">
      <c r="A12" s="397" t="s">
        <v>81</v>
      </c>
      <c r="B12" s="397" t="s">
        <v>3544</v>
      </c>
      <c r="C12" s="397">
        <v>4.7</v>
      </c>
      <c r="D12" s="397">
        <v>10</v>
      </c>
      <c r="E12" s="398">
        <v>0.435</v>
      </c>
      <c r="F12" s="399">
        <v>0</v>
      </c>
      <c r="G12" s="397">
        <v>0.7</v>
      </c>
      <c r="H12" s="397">
        <v>0.9</v>
      </c>
      <c r="I12" s="397">
        <v>0.65</v>
      </c>
      <c r="J12" s="397">
        <v>40</v>
      </c>
      <c r="K12" s="397">
        <v>125</v>
      </c>
      <c r="L12" s="397">
        <v>0</v>
      </c>
      <c r="M12" s="400">
        <v>2.9200000762939453</v>
      </c>
      <c r="N12" s="400">
        <v>2.7899999618530273</v>
      </c>
      <c r="O12" s="400">
        <v>1.9099999666213989</v>
      </c>
      <c r="P12" s="397">
        <v>100</v>
      </c>
      <c r="Q12" s="397" t="s">
        <v>293</v>
      </c>
      <c r="R12" s="397">
        <v>1</v>
      </c>
      <c r="S12" s="397">
        <v>0</v>
      </c>
      <c r="T12" s="397">
        <v>0</v>
      </c>
      <c r="U12" s="400">
        <v>0.46</v>
      </c>
      <c r="V12" s="400">
        <v>0.12</v>
      </c>
      <c r="W12" s="401">
        <v>2.0195999999999999E-7</v>
      </c>
      <c r="X12" s="401">
        <v>10.444444020589193</v>
      </c>
      <c r="Y12" s="397">
        <v>1.48</v>
      </c>
      <c r="Z12" s="397">
        <v>1.79</v>
      </c>
      <c r="AA12" s="401">
        <v>3.5531999999999998E-7</v>
      </c>
      <c r="AB12" s="401">
        <v>10.444444020589193</v>
      </c>
      <c r="AC12" s="397">
        <v>1.21</v>
      </c>
      <c r="AD12" s="397">
        <v>2.0099999999999998</v>
      </c>
      <c r="AE12" s="401">
        <v>2.9807999999999998E-7</v>
      </c>
      <c r="AF12" s="401">
        <v>10.444444020589193</v>
      </c>
      <c r="AG12" s="397">
        <v>1.28</v>
      </c>
      <c r="AH12" s="397">
        <v>2.2799999999999998</v>
      </c>
      <c r="AI12" s="324">
        <v>0</v>
      </c>
      <c r="AJ12" s="324">
        <v>0</v>
      </c>
      <c r="AK12" s="324">
        <v>0</v>
      </c>
      <c r="AL12" s="324">
        <v>0</v>
      </c>
      <c r="AM12" s="324">
        <v>0</v>
      </c>
      <c r="AN12" s="324">
        <v>0</v>
      </c>
      <c r="AO12" s="398">
        <v>2547485</v>
      </c>
      <c r="AP12" s="398">
        <v>2.2100000000000002E-3</v>
      </c>
      <c r="AQ12" s="398">
        <v>4.6989999999999997E-2</v>
      </c>
      <c r="AR12" s="398">
        <v>218</v>
      </c>
      <c r="AS12" s="397" t="s">
        <v>894</v>
      </c>
      <c r="AT12" s="390">
        <v>0</v>
      </c>
      <c r="AU12" s="390">
        <v>0</v>
      </c>
      <c r="AV12" s="390">
        <v>0</v>
      </c>
      <c r="AY12" s="390" t="s">
        <v>3537</v>
      </c>
    </row>
    <row r="13" spans="1:103" s="390" customFormat="1">
      <c r="A13" s="397" t="s">
        <v>81</v>
      </c>
      <c r="B13" s="397" t="s">
        <v>3545</v>
      </c>
      <c r="C13" s="397">
        <v>5.8</v>
      </c>
      <c r="D13" s="397">
        <v>10</v>
      </c>
      <c r="E13" s="398">
        <v>0.28000000000000003</v>
      </c>
      <c r="F13" s="399">
        <v>0</v>
      </c>
      <c r="G13" s="397">
        <v>0.55000000000000004</v>
      </c>
      <c r="H13" s="397">
        <v>0.9</v>
      </c>
      <c r="I13" s="397">
        <v>0.75</v>
      </c>
      <c r="J13" s="397">
        <v>40</v>
      </c>
      <c r="K13" s="397">
        <v>125</v>
      </c>
      <c r="L13" s="397">
        <v>0</v>
      </c>
      <c r="M13" s="400">
        <v>2.9200000762939453</v>
      </c>
      <c r="N13" s="400">
        <v>2.7899999618530273</v>
      </c>
      <c r="O13" s="400">
        <v>1.9099999666213989</v>
      </c>
      <c r="P13" s="397">
        <v>100</v>
      </c>
      <c r="Q13" s="397" t="s">
        <v>293</v>
      </c>
      <c r="R13" s="397">
        <v>1</v>
      </c>
      <c r="S13" s="397">
        <v>0</v>
      </c>
      <c r="T13" s="397">
        <v>0</v>
      </c>
      <c r="U13" s="400">
        <v>0.46</v>
      </c>
      <c r="V13" s="400">
        <v>0.12</v>
      </c>
      <c r="W13" s="401">
        <v>2.0195999999999999E-7</v>
      </c>
      <c r="X13" s="401">
        <v>11.507936886378697</v>
      </c>
      <c r="Y13" s="397">
        <v>1.48</v>
      </c>
      <c r="Z13" s="397">
        <v>1.79</v>
      </c>
      <c r="AA13" s="401">
        <v>3.5531999999999998E-7</v>
      </c>
      <c r="AB13" s="401">
        <v>11.507936886378697</v>
      </c>
      <c r="AC13" s="397">
        <v>1.21</v>
      </c>
      <c r="AD13" s="397">
        <v>2.0099999999999998</v>
      </c>
      <c r="AE13" s="401">
        <v>2.9807999999999998E-7</v>
      </c>
      <c r="AF13" s="401">
        <v>11.507936886378697</v>
      </c>
      <c r="AG13" s="397">
        <v>1.28</v>
      </c>
      <c r="AH13" s="397">
        <v>2.2799999999999998</v>
      </c>
      <c r="AI13" s="324">
        <v>0</v>
      </c>
      <c r="AJ13" s="324">
        <v>0</v>
      </c>
      <c r="AK13" s="324">
        <v>0</v>
      </c>
      <c r="AL13" s="324">
        <v>0</v>
      </c>
      <c r="AM13" s="324">
        <v>0</v>
      </c>
      <c r="AN13" s="324">
        <v>0</v>
      </c>
      <c r="AO13" s="398">
        <v>1578772</v>
      </c>
      <c r="AP13" s="398">
        <v>3.5599999999999998E-3</v>
      </c>
      <c r="AQ13" s="398">
        <v>5.969E-2</v>
      </c>
      <c r="AR13" s="398">
        <v>254</v>
      </c>
      <c r="AS13" s="397" t="s">
        <v>894</v>
      </c>
      <c r="AT13" s="390">
        <v>0</v>
      </c>
      <c r="AU13" s="390">
        <v>0</v>
      </c>
      <c r="AV13" s="390">
        <v>0</v>
      </c>
      <c r="AY13" s="390" t="s">
        <v>3537</v>
      </c>
    </row>
    <row r="14" spans="1:103" s="390" customFormat="1">
      <c r="A14" s="397" t="s">
        <v>81</v>
      </c>
      <c r="B14" s="397" t="s">
        <v>3546</v>
      </c>
      <c r="C14" s="397">
        <v>6.8</v>
      </c>
      <c r="D14" s="397">
        <v>10</v>
      </c>
      <c r="E14" s="398">
        <v>0.315</v>
      </c>
      <c r="F14" s="399">
        <v>0</v>
      </c>
      <c r="G14" s="397">
        <v>0.5</v>
      </c>
      <c r="H14" s="397">
        <v>0.9</v>
      </c>
      <c r="I14" s="397">
        <v>0.7</v>
      </c>
      <c r="J14" s="397">
        <v>40</v>
      </c>
      <c r="K14" s="397">
        <v>125</v>
      </c>
      <c r="L14" s="397">
        <v>0</v>
      </c>
      <c r="M14" s="400">
        <v>2.9200000762939453</v>
      </c>
      <c r="N14" s="400">
        <v>2.7899999618530273</v>
      </c>
      <c r="O14" s="400">
        <v>1.9099999666213989</v>
      </c>
      <c r="P14" s="397">
        <v>100</v>
      </c>
      <c r="Q14" s="397" t="s">
        <v>293</v>
      </c>
      <c r="R14" s="397">
        <v>1</v>
      </c>
      <c r="S14" s="397">
        <v>0</v>
      </c>
      <c r="T14" s="397">
        <v>0</v>
      </c>
      <c r="U14" s="400">
        <v>0.46</v>
      </c>
      <c r="V14" s="400">
        <v>0.12</v>
      </c>
      <c r="W14" s="401">
        <v>2.0195999999999999E-7</v>
      </c>
      <c r="X14" s="401">
        <v>12.186380270134165</v>
      </c>
      <c r="Y14" s="397">
        <v>1.48</v>
      </c>
      <c r="Z14" s="397">
        <v>1.79</v>
      </c>
      <c r="AA14" s="401">
        <v>3.5531999999999998E-7</v>
      </c>
      <c r="AB14" s="401">
        <v>12.186380270134165</v>
      </c>
      <c r="AC14" s="397">
        <v>1.21</v>
      </c>
      <c r="AD14" s="397">
        <v>2.0099999999999998</v>
      </c>
      <c r="AE14" s="401">
        <v>2.9807999999999998E-7</v>
      </c>
      <c r="AF14" s="401">
        <v>12.186380270134165</v>
      </c>
      <c r="AG14" s="397">
        <v>1.28</v>
      </c>
      <c r="AH14" s="397">
        <v>2.2799999999999998</v>
      </c>
      <c r="AI14" s="324">
        <v>0</v>
      </c>
      <c r="AJ14" s="324">
        <v>0</v>
      </c>
      <c r="AK14" s="324">
        <v>0</v>
      </c>
      <c r="AL14" s="324">
        <v>0</v>
      </c>
      <c r="AM14" s="324">
        <v>0</v>
      </c>
      <c r="AN14" s="324">
        <v>0</v>
      </c>
      <c r="AO14" s="398">
        <v>1578772</v>
      </c>
      <c r="AP14" s="398">
        <v>3.5599999999999998E-3</v>
      </c>
      <c r="AQ14" s="398">
        <v>5.969E-2</v>
      </c>
      <c r="AR14" s="398">
        <v>259</v>
      </c>
      <c r="AS14" s="397" t="s">
        <v>894</v>
      </c>
      <c r="AT14" s="390">
        <v>0</v>
      </c>
      <c r="AU14" s="390">
        <v>0</v>
      </c>
      <c r="AV14" s="390">
        <v>0</v>
      </c>
      <c r="AY14" s="390" t="s">
        <v>3537</v>
      </c>
    </row>
    <row r="15" spans="1:103" s="390" customFormat="1">
      <c r="A15" s="397" t="s">
        <v>81</v>
      </c>
      <c r="B15" s="397" t="s">
        <v>3547</v>
      </c>
      <c r="C15" s="397">
        <v>8.1999999999999993</v>
      </c>
      <c r="D15" s="397">
        <v>10</v>
      </c>
      <c r="E15" s="398">
        <v>0.39500000000000002</v>
      </c>
      <c r="F15" s="399">
        <v>0</v>
      </c>
      <c r="G15" s="397">
        <v>0.5</v>
      </c>
      <c r="H15" s="397">
        <v>0.9</v>
      </c>
      <c r="I15" s="397">
        <v>0.65</v>
      </c>
      <c r="J15" s="397">
        <v>40</v>
      </c>
      <c r="K15" s="397">
        <v>125</v>
      </c>
      <c r="L15" s="397">
        <v>0</v>
      </c>
      <c r="M15" s="400">
        <v>2.9200000762939453</v>
      </c>
      <c r="N15" s="400">
        <v>2.7899999618530273</v>
      </c>
      <c r="O15" s="400">
        <v>1.9099999666213989</v>
      </c>
      <c r="P15" s="397">
        <v>100</v>
      </c>
      <c r="Q15" s="397" t="s">
        <v>293</v>
      </c>
      <c r="R15" s="397">
        <v>1</v>
      </c>
      <c r="S15" s="397">
        <v>0</v>
      </c>
      <c r="T15" s="397">
        <v>0</v>
      </c>
      <c r="U15" s="400">
        <v>0.46</v>
      </c>
      <c r="V15" s="400">
        <v>0.12</v>
      </c>
      <c r="W15" s="401">
        <v>2.0195999999999999E-7</v>
      </c>
      <c r="X15" s="401">
        <v>13.398692498799242</v>
      </c>
      <c r="Y15" s="397">
        <v>1.48</v>
      </c>
      <c r="Z15" s="397">
        <v>1.79</v>
      </c>
      <c r="AA15" s="401">
        <v>3.5531999999999998E-7</v>
      </c>
      <c r="AB15" s="401">
        <v>13.398692498799242</v>
      </c>
      <c r="AC15" s="397">
        <v>1.21</v>
      </c>
      <c r="AD15" s="397">
        <v>2.0099999999999998</v>
      </c>
      <c r="AE15" s="401">
        <v>2.9807999999999998E-7</v>
      </c>
      <c r="AF15" s="401">
        <v>13.398692498799242</v>
      </c>
      <c r="AG15" s="397">
        <v>1.28</v>
      </c>
      <c r="AH15" s="397">
        <v>2.2799999999999998</v>
      </c>
      <c r="AI15" s="324">
        <v>0</v>
      </c>
      <c r="AJ15" s="324">
        <v>0</v>
      </c>
      <c r="AK15" s="324">
        <v>0</v>
      </c>
      <c r="AL15" s="324">
        <v>0</v>
      </c>
      <c r="AM15" s="324">
        <v>0</v>
      </c>
      <c r="AN15" s="324">
        <v>0</v>
      </c>
      <c r="AO15" s="398">
        <v>1578772</v>
      </c>
      <c r="AP15" s="398">
        <v>3.5599999999999998E-3</v>
      </c>
      <c r="AQ15" s="398">
        <v>5.969E-2</v>
      </c>
      <c r="AR15" s="398">
        <v>240</v>
      </c>
      <c r="AS15" s="397" t="s">
        <v>894</v>
      </c>
      <c r="AT15" s="390">
        <v>0</v>
      </c>
      <c r="AU15" s="390">
        <v>0</v>
      </c>
      <c r="AV15" s="390">
        <v>0</v>
      </c>
      <c r="AY15" s="390" t="s">
        <v>3537</v>
      </c>
    </row>
    <row r="16" spans="1:103" s="390" customFormat="1">
      <c r="A16" s="397" t="s">
        <v>81</v>
      </c>
      <c r="B16" s="397" t="s">
        <v>3548</v>
      </c>
      <c r="C16" s="397">
        <v>0.9</v>
      </c>
      <c r="D16" s="397">
        <v>10</v>
      </c>
      <c r="E16" s="398">
        <v>0.1</v>
      </c>
      <c r="F16" s="399">
        <v>0</v>
      </c>
      <c r="G16" s="397">
        <v>1.4</v>
      </c>
      <c r="H16" s="397">
        <v>0.9</v>
      </c>
      <c r="I16" s="397">
        <v>1.3</v>
      </c>
      <c r="J16" s="397">
        <v>40</v>
      </c>
      <c r="K16" s="397">
        <v>125</v>
      </c>
      <c r="L16" s="397">
        <v>0</v>
      </c>
      <c r="M16" s="400">
        <v>2.9200000762939453</v>
      </c>
      <c r="N16" s="400">
        <v>2.7899999618530273</v>
      </c>
      <c r="O16" s="400">
        <v>1.9099999666213989</v>
      </c>
      <c r="P16" s="397">
        <v>100</v>
      </c>
      <c r="Q16" s="397" t="s">
        <v>293</v>
      </c>
      <c r="R16" s="397">
        <v>1</v>
      </c>
      <c r="S16" s="397">
        <v>0</v>
      </c>
      <c r="T16" s="397">
        <v>0</v>
      </c>
      <c r="U16" s="400">
        <v>0.46</v>
      </c>
      <c r="V16" s="400">
        <v>0.12</v>
      </c>
      <c r="W16" s="401">
        <v>2.0195999999999999E-7</v>
      </c>
      <c r="X16" s="401">
        <v>4.5454544250411217</v>
      </c>
      <c r="Y16" s="397">
        <v>1.48</v>
      </c>
      <c r="Z16" s="397">
        <v>1.79</v>
      </c>
      <c r="AA16" s="401">
        <v>3.5531999999999998E-7</v>
      </c>
      <c r="AB16" s="401">
        <v>4.5454544250411217</v>
      </c>
      <c r="AC16" s="397">
        <v>1.21</v>
      </c>
      <c r="AD16" s="397">
        <v>2.0099999999999998</v>
      </c>
      <c r="AE16" s="401">
        <v>2.9807999999999998E-7</v>
      </c>
      <c r="AF16" s="401">
        <v>4.5454544250411217</v>
      </c>
      <c r="AG16" s="397">
        <v>1.28</v>
      </c>
      <c r="AH16" s="397">
        <v>2.2799999999999998</v>
      </c>
      <c r="AI16" s="324">
        <v>0</v>
      </c>
      <c r="AJ16" s="324">
        <v>0</v>
      </c>
      <c r="AK16" s="324">
        <v>0</v>
      </c>
      <c r="AL16" s="324">
        <v>0</v>
      </c>
      <c r="AM16" s="324">
        <v>0</v>
      </c>
      <c r="AN16" s="324">
        <v>0</v>
      </c>
      <c r="AO16" s="398">
        <v>1578772</v>
      </c>
      <c r="AP16" s="398">
        <v>3.5599999999999998E-3</v>
      </c>
      <c r="AQ16" s="398">
        <v>5.969E-2</v>
      </c>
      <c r="AR16" s="398">
        <v>237</v>
      </c>
      <c r="AS16" s="397" t="s">
        <v>894</v>
      </c>
      <c r="AT16" s="390">
        <v>0</v>
      </c>
      <c r="AU16" s="390">
        <v>0</v>
      </c>
      <c r="AV16" s="390">
        <v>0</v>
      </c>
      <c r="AY16" s="390" t="s">
        <v>3537</v>
      </c>
    </row>
    <row r="17" spans="1:51" s="390" customFormat="1">
      <c r="A17" s="399" t="s">
        <v>81</v>
      </c>
      <c r="B17" s="399" t="s">
        <v>895</v>
      </c>
      <c r="C17" s="399">
        <v>1</v>
      </c>
      <c r="D17" s="399">
        <v>20</v>
      </c>
      <c r="E17" s="403">
        <v>0.04</v>
      </c>
      <c r="F17" s="399">
        <v>0</v>
      </c>
      <c r="G17" s="399">
        <v>2.5</v>
      </c>
      <c r="H17" s="399">
        <v>0.9</v>
      </c>
      <c r="I17" s="399">
        <v>2.2999999999999998</v>
      </c>
      <c r="J17" s="399">
        <v>40</v>
      </c>
      <c r="K17" s="399">
        <v>125</v>
      </c>
      <c r="L17" s="399">
        <v>0</v>
      </c>
      <c r="M17" s="404">
        <v>5.2</v>
      </c>
      <c r="N17" s="404">
        <v>4.1999998092651367</v>
      </c>
      <c r="O17" s="404">
        <v>1.7999999523162842</v>
      </c>
      <c r="P17" s="399">
        <v>100</v>
      </c>
      <c r="Q17" s="399" t="s">
        <v>293</v>
      </c>
      <c r="R17" s="399">
        <v>1</v>
      </c>
      <c r="S17" s="399">
        <v>0</v>
      </c>
      <c r="T17" s="399">
        <v>0</v>
      </c>
      <c r="U17" s="404">
        <v>0.52</v>
      </c>
      <c r="V17" s="404">
        <v>0.18</v>
      </c>
      <c r="W17" s="405">
        <v>1.7700380279999998E-5</v>
      </c>
      <c r="X17" s="405">
        <v>0.5523324319231222</v>
      </c>
      <c r="Y17" s="399">
        <v>1.48</v>
      </c>
      <c r="Z17" s="399">
        <v>1.79</v>
      </c>
      <c r="AA17" s="405">
        <v>3.114131076E-5</v>
      </c>
      <c r="AB17" s="405">
        <v>0.5523324319231222</v>
      </c>
      <c r="AC17" s="399">
        <v>1.21</v>
      </c>
      <c r="AD17" s="399">
        <v>2.0099999999999998</v>
      </c>
      <c r="AE17" s="405">
        <v>2.6124625439999998E-5</v>
      </c>
      <c r="AF17" s="405">
        <v>0.5523324319231222</v>
      </c>
      <c r="AG17" s="399">
        <v>1.28</v>
      </c>
      <c r="AH17" s="399">
        <v>2.2799999999999998</v>
      </c>
      <c r="AI17" s="324">
        <v>0</v>
      </c>
      <c r="AJ17" s="324">
        <v>0</v>
      </c>
      <c r="AK17" s="324">
        <v>0</v>
      </c>
      <c r="AL17" s="324">
        <v>0</v>
      </c>
      <c r="AM17" s="324">
        <v>0</v>
      </c>
      <c r="AN17" s="324">
        <v>0</v>
      </c>
      <c r="AO17" s="403">
        <v>691828</v>
      </c>
      <c r="AP17" s="403">
        <v>8.1300000000000001E-3</v>
      </c>
      <c r="AQ17" s="403">
        <v>9.017E-2</v>
      </c>
      <c r="AR17" s="403">
        <v>189</v>
      </c>
      <c r="AS17" s="399" t="s">
        <v>896</v>
      </c>
      <c r="AT17" s="390">
        <v>0</v>
      </c>
      <c r="AU17" s="390">
        <v>0</v>
      </c>
      <c r="AV17" s="390">
        <v>0</v>
      </c>
      <c r="AY17" s="390" t="s">
        <v>3537</v>
      </c>
    </row>
    <row r="18" spans="1:51" s="390" customFormat="1">
      <c r="A18" s="399" t="s">
        <v>81</v>
      </c>
      <c r="B18" s="399" t="s">
        <v>903</v>
      </c>
      <c r="C18" s="399">
        <v>10</v>
      </c>
      <c r="D18" s="399">
        <v>20</v>
      </c>
      <c r="E18" s="403">
        <v>0.27</v>
      </c>
      <c r="F18" s="399">
        <v>0</v>
      </c>
      <c r="G18" s="399">
        <v>1</v>
      </c>
      <c r="H18" s="399">
        <v>0.9</v>
      </c>
      <c r="I18" s="399">
        <v>0.9</v>
      </c>
      <c r="J18" s="399">
        <v>40</v>
      </c>
      <c r="K18" s="399">
        <v>125</v>
      </c>
      <c r="L18" s="399">
        <v>0</v>
      </c>
      <c r="M18" s="404">
        <v>5.2</v>
      </c>
      <c r="N18" s="404">
        <v>4.1999998092651367</v>
      </c>
      <c r="O18" s="404">
        <v>1.7999999523162842</v>
      </c>
      <c r="P18" s="399">
        <v>100</v>
      </c>
      <c r="Q18" s="399" t="s">
        <v>293</v>
      </c>
      <c r="R18" s="399">
        <v>1</v>
      </c>
      <c r="S18" s="399">
        <v>0</v>
      </c>
      <c r="T18" s="399">
        <v>0</v>
      </c>
      <c r="U18" s="404">
        <v>0.52</v>
      </c>
      <c r="V18" s="404">
        <v>0.18</v>
      </c>
      <c r="W18" s="405">
        <v>1.7700380279999998E-5</v>
      </c>
      <c r="X18" s="405">
        <v>1.5578607054241906</v>
      </c>
      <c r="Y18" s="399">
        <v>1.48</v>
      </c>
      <c r="Z18" s="399">
        <v>1.79</v>
      </c>
      <c r="AA18" s="405">
        <v>3.114131076E-5</v>
      </c>
      <c r="AB18" s="405">
        <v>1.5578607054241906</v>
      </c>
      <c r="AC18" s="399">
        <v>1.21</v>
      </c>
      <c r="AD18" s="399">
        <v>2.0099999999999998</v>
      </c>
      <c r="AE18" s="405">
        <v>2.6124625439999998E-5</v>
      </c>
      <c r="AF18" s="405">
        <v>1.5578607054241906</v>
      </c>
      <c r="AG18" s="399">
        <v>1.28</v>
      </c>
      <c r="AH18" s="399">
        <v>2.2799999999999998</v>
      </c>
      <c r="AI18" s="324">
        <v>0</v>
      </c>
      <c r="AJ18" s="324">
        <v>0</v>
      </c>
      <c r="AK18" s="324">
        <v>0</v>
      </c>
      <c r="AL18" s="324">
        <v>0</v>
      </c>
      <c r="AM18" s="324">
        <v>0</v>
      </c>
      <c r="AN18" s="324">
        <v>0</v>
      </c>
      <c r="AO18" s="403">
        <v>1722226</v>
      </c>
      <c r="AP18" s="403">
        <v>3.2699999999999999E-3</v>
      </c>
      <c r="AQ18" s="403">
        <v>5.7149999999999999E-2</v>
      </c>
      <c r="AR18" s="403">
        <v>183</v>
      </c>
      <c r="AS18" s="399" t="s">
        <v>896</v>
      </c>
      <c r="AT18" s="390">
        <v>0</v>
      </c>
      <c r="AU18" s="390">
        <v>0</v>
      </c>
      <c r="AV18" s="390">
        <v>0</v>
      </c>
      <c r="AY18" s="390" t="s">
        <v>3537</v>
      </c>
    </row>
    <row r="19" spans="1:51" s="390" customFormat="1">
      <c r="A19" s="399" t="s">
        <v>81</v>
      </c>
      <c r="B19" s="399" t="s">
        <v>909</v>
      </c>
      <c r="C19" s="399">
        <v>100</v>
      </c>
      <c r="D19" s="399">
        <v>20</v>
      </c>
      <c r="E19" s="403">
        <v>2.2999999999999998</v>
      </c>
      <c r="F19" s="399">
        <v>0</v>
      </c>
      <c r="G19" s="399">
        <v>0.3</v>
      </c>
      <c r="H19" s="399">
        <v>0.9</v>
      </c>
      <c r="I19" s="399">
        <v>0.3</v>
      </c>
      <c r="J19" s="399">
        <v>40</v>
      </c>
      <c r="K19" s="399">
        <v>125</v>
      </c>
      <c r="L19" s="399">
        <v>0</v>
      </c>
      <c r="M19" s="404">
        <v>5.2</v>
      </c>
      <c r="N19" s="404">
        <v>4.1999998092651367</v>
      </c>
      <c r="O19" s="404">
        <v>1.7999999523162842</v>
      </c>
      <c r="P19" s="399">
        <v>100</v>
      </c>
      <c r="Q19" s="399" t="s">
        <v>293</v>
      </c>
      <c r="R19" s="399">
        <v>1</v>
      </c>
      <c r="S19" s="399">
        <v>0</v>
      </c>
      <c r="T19" s="399">
        <v>0</v>
      </c>
      <c r="U19" s="404">
        <v>0.52</v>
      </c>
      <c r="V19" s="404">
        <v>0.18</v>
      </c>
      <c r="W19" s="405">
        <v>1.7700380279999998E-5</v>
      </c>
      <c r="X19" s="405">
        <v>5.1055939085330619</v>
      </c>
      <c r="Y19" s="399">
        <v>1.48</v>
      </c>
      <c r="Z19" s="399">
        <v>1.79</v>
      </c>
      <c r="AA19" s="405">
        <v>3.114131076E-5</v>
      </c>
      <c r="AB19" s="405">
        <v>5.1055939085330619</v>
      </c>
      <c r="AC19" s="399">
        <v>1.21</v>
      </c>
      <c r="AD19" s="399">
        <v>2.0099999999999998</v>
      </c>
      <c r="AE19" s="405">
        <v>2.6124625439999998E-5</v>
      </c>
      <c r="AF19" s="405">
        <v>5.1055939085330619</v>
      </c>
      <c r="AG19" s="399">
        <v>1.28</v>
      </c>
      <c r="AH19" s="399">
        <v>2.2799999999999998</v>
      </c>
      <c r="AI19" s="324">
        <v>0</v>
      </c>
      <c r="AJ19" s="324">
        <v>0</v>
      </c>
      <c r="AK19" s="324">
        <v>0</v>
      </c>
      <c r="AL19" s="324">
        <v>0</v>
      </c>
      <c r="AM19" s="324">
        <v>0</v>
      </c>
      <c r="AN19" s="324">
        <v>0</v>
      </c>
      <c r="AO19" s="403">
        <v>4448351</v>
      </c>
      <c r="AP19" s="403">
        <v>1.2600000000000001E-3</v>
      </c>
      <c r="AQ19" s="403">
        <v>3.5560000000000001E-2</v>
      </c>
      <c r="AR19" s="403">
        <v>193</v>
      </c>
      <c r="AS19" s="399" t="s">
        <v>896</v>
      </c>
      <c r="AT19" s="390">
        <v>0</v>
      </c>
      <c r="AU19" s="390">
        <v>0</v>
      </c>
      <c r="AV19" s="390">
        <v>0</v>
      </c>
      <c r="AY19" s="390" t="s">
        <v>3533</v>
      </c>
    </row>
    <row r="20" spans="1:51" s="390" customFormat="1">
      <c r="A20" s="399" t="s">
        <v>81</v>
      </c>
      <c r="B20" s="399" t="s">
        <v>915</v>
      </c>
      <c r="C20" s="399">
        <v>1000</v>
      </c>
      <c r="D20" s="399">
        <v>20</v>
      </c>
      <c r="E20" s="403">
        <v>22.6</v>
      </c>
      <c r="F20" s="399">
        <v>0</v>
      </c>
      <c r="G20" s="399">
        <v>0.08</v>
      </c>
      <c r="H20" s="399">
        <v>0.9</v>
      </c>
      <c r="I20" s="399">
        <v>0.08</v>
      </c>
      <c r="J20" s="399">
        <v>40</v>
      </c>
      <c r="K20" s="399">
        <v>125</v>
      </c>
      <c r="L20" s="399">
        <v>0</v>
      </c>
      <c r="M20" s="404">
        <v>5.2</v>
      </c>
      <c r="N20" s="404">
        <v>4.1999998092651367</v>
      </c>
      <c r="O20" s="404">
        <v>1.7999999523162842</v>
      </c>
      <c r="P20" s="399">
        <v>100</v>
      </c>
      <c r="Q20" s="399" t="s">
        <v>293</v>
      </c>
      <c r="R20" s="399">
        <v>1</v>
      </c>
      <c r="S20" s="399">
        <v>0</v>
      </c>
      <c r="T20" s="399">
        <v>0</v>
      </c>
      <c r="U20" s="404">
        <v>0.52</v>
      </c>
      <c r="V20" s="404">
        <v>0.18</v>
      </c>
      <c r="W20" s="405">
        <v>1.7700380279999998E-5</v>
      </c>
      <c r="X20" s="405">
        <v>16.115800400939904</v>
      </c>
      <c r="Y20" s="399">
        <v>1.48</v>
      </c>
      <c r="Z20" s="399">
        <v>1.79</v>
      </c>
      <c r="AA20" s="405">
        <v>3.114131076E-5</v>
      </c>
      <c r="AB20" s="405">
        <v>16.115800400939904</v>
      </c>
      <c r="AC20" s="399">
        <v>1.21</v>
      </c>
      <c r="AD20" s="399">
        <v>2.0099999999999998</v>
      </c>
      <c r="AE20" s="405">
        <v>2.6124625439999998E-5</v>
      </c>
      <c r="AF20" s="405">
        <v>16.115800400939904</v>
      </c>
      <c r="AG20" s="399">
        <v>1.28</v>
      </c>
      <c r="AH20" s="399">
        <v>2.2799999999999998</v>
      </c>
      <c r="AI20" s="324">
        <v>0</v>
      </c>
      <c r="AJ20" s="324">
        <v>0</v>
      </c>
      <c r="AK20" s="324">
        <v>0</v>
      </c>
      <c r="AL20" s="324">
        <v>0</v>
      </c>
      <c r="AM20" s="324">
        <v>0</v>
      </c>
      <c r="AN20" s="324">
        <v>0</v>
      </c>
      <c r="AO20" s="403">
        <v>14148675</v>
      </c>
      <c r="AP20" s="403">
        <v>4.0000000000000002E-4</v>
      </c>
      <c r="AQ20" s="403">
        <v>1.9939999999999999E-2</v>
      </c>
      <c r="AR20" s="403">
        <v>277</v>
      </c>
      <c r="AS20" s="399" t="s">
        <v>896</v>
      </c>
      <c r="AT20" s="390">
        <v>0</v>
      </c>
      <c r="AU20" s="390">
        <v>0</v>
      </c>
      <c r="AV20" s="390">
        <v>0</v>
      </c>
      <c r="AY20" s="390" t="s">
        <v>3533</v>
      </c>
    </row>
    <row r="21" spans="1:51" s="390" customFormat="1">
      <c r="A21" s="399" t="s">
        <v>81</v>
      </c>
      <c r="B21" s="399" t="s">
        <v>897</v>
      </c>
      <c r="C21" s="399">
        <v>1.5</v>
      </c>
      <c r="D21" s="399">
        <v>20</v>
      </c>
      <c r="E21" s="403">
        <v>0.06</v>
      </c>
      <c r="F21" s="399">
        <v>0</v>
      </c>
      <c r="G21" s="399">
        <v>2.2000000000000002</v>
      </c>
      <c r="H21" s="399">
        <v>0.9</v>
      </c>
      <c r="I21" s="399">
        <v>2.1</v>
      </c>
      <c r="J21" s="399">
        <v>40</v>
      </c>
      <c r="K21" s="399">
        <v>125</v>
      </c>
      <c r="L21" s="399">
        <v>0</v>
      </c>
      <c r="M21" s="404">
        <v>5.2</v>
      </c>
      <c r="N21" s="404">
        <v>4.1999998092651367</v>
      </c>
      <c r="O21" s="404">
        <v>1.7999999523162842</v>
      </c>
      <c r="P21" s="399">
        <v>100</v>
      </c>
      <c r="Q21" s="399" t="s">
        <v>293</v>
      </c>
      <c r="R21" s="399">
        <v>1</v>
      </c>
      <c r="S21" s="399">
        <v>0</v>
      </c>
      <c r="T21" s="399">
        <v>0</v>
      </c>
      <c r="U21" s="404">
        <v>0.52</v>
      </c>
      <c r="V21" s="404">
        <v>0.18</v>
      </c>
      <c r="W21" s="405">
        <v>1.7700380279999998E-5</v>
      </c>
      <c r="X21" s="405">
        <v>0.60756567511543436</v>
      </c>
      <c r="Y21" s="399">
        <v>1.48</v>
      </c>
      <c r="Z21" s="399">
        <v>1.79</v>
      </c>
      <c r="AA21" s="405">
        <v>3.114131076E-5</v>
      </c>
      <c r="AB21" s="405">
        <v>0.60756567511543436</v>
      </c>
      <c r="AC21" s="399">
        <v>1.21</v>
      </c>
      <c r="AD21" s="399">
        <v>2.0099999999999998</v>
      </c>
      <c r="AE21" s="405">
        <v>2.6124625439999998E-5</v>
      </c>
      <c r="AF21" s="405">
        <v>0.60756567511543436</v>
      </c>
      <c r="AG21" s="399">
        <v>1.28</v>
      </c>
      <c r="AH21" s="399">
        <v>2.2799999999999998</v>
      </c>
      <c r="AI21" s="324">
        <v>0</v>
      </c>
      <c r="AJ21" s="324">
        <v>0</v>
      </c>
      <c r="AK21" s="324">
        <v>0</v>
      </c>
      <c r="AL21" s="324">
        <v>0</v>
      </c>
      <c r="AM21" s="324">
        <v>0</v>
      </c>
      <c r="AN21" s="324">
        <v>0</v>
      </c>
      <c r="AO21" s="403">
        <v>878687</v>
      </c>
      <c r="AP21" s="403">
        <v>6.4000000000000003E-3</v>
      </c>
      <c r="AQ21" s="403">
        <v>8.0009999999999998E-2</v>
      </c>
      <c r="AR21" s="403">
        <v>151</v>
      </c>
      <c r="AS21" s="399" t="s">
        <v>896</v>
      </c>
      <c r="AT21" s="390">
        <v>0</v>
      </c>
      <c r="AU21" s="390">
        <v>0</v>
      </c>
      <c r="AV21" s="390">
        <v>0</v>
      </c>
      <c r="AY21" s="390" t="s">
        <v>3533</v>
      </c>
    </row>
    <row r="22" spans="1:51" s="390" customFormat="1">
      <c r="A22" s="399" t="s">
        <v>81</v>
      </c>
      <c r="B22" s="399" t="s">
        <v>904</v>
      </c>
      <c r="C22" s="399">
        <v>15</v>
      </c>
      <c r="D22" s="399">
        <v>20</v>
      </c>
      <c r="E22" s="403">
        <v>0.35</v>
      </c>
      <c r="F22" s="399">
        <v>0</v>
      </c>
      <c r="G22" s="399">
        <v>0.8</v>
      </c>
      <c r="H22" s="399">
        <v>0.9</v>
      </c>
      <c r="I22" s="399">
        <v>0.7</v>
      </c>
      <c r="J22" s="399">
        <v>40</v>
      </c>
      <c r="K22" s="399">
        <v>125</v>
      </c>
      <c r="L22" s="399">
        <v>0</v>
      </c>
      <c r="M22" s="404">
        <v>5.2</v>
      </c>
      <c r="N22" s="404">
        <v>4.1999998092651367</v>
      </c>
      <c r="O22" s="404">
        <v>1.7999999523162842</v>
      </c>
      <c r="P22" s="399">
        <v>100</v>
      </c>
      <c r="Q22" s="399" t="s">
        <v>293</v>
      </c>
      <c r="R22" s="399">
        <v>1</v>
      </c>
      <c r="S22" s="399">
        <v>0</v>
      </c>
      <c r="T22" s="399">
        <v>0</v>
      </c>
      <c r="U22" s="404">
        <v>0.52</v>
      </c>
      <c r="V22" s="404">
        <v>0.18</v>
      </c>
      <c r="W22" s="405">
        <v>1.7700380279999998E-5</v>
      </c>
      <c r="X22" s="405">
        <v>2.0252189170514483</v>
      </c>
      <c r="Y22" s="399">
        <v>1.48</v>
      </c>
      <c r="Z22" s="399">
        <v>1.79</v>
      </c>
      <c r="AA22" s="405">
        <v>3.114131076E-5</v>
      </c>
      <c r="AB22" s="405">
        <v>2.0252189170514483</v>
      </c>
      <c r="AC22" s="399">
        <v>1.21</v>
      </c>
      <c r="AD22" s="399">
        <v>2.0099999999999998</v>
      </c>
      <c r="AE22" s="405">
        <v>2.6124625439999998E-5</v>
      </c>
      <c r="AF22" s="405">
        <v>2.0252189170514483</v>
      </c>
      <c r="AG22" s="399">
        <v>1.28</v>
      </c>
      <c r="AH22" s="399">
        <v>2.2799999999999998</v>
      </c>
      <c r="AI22" s="324">
        <v>0</v>
      </c>
      <c r="AJ22" s="324">
        <v>0</v>
      </c>
      <c r="AK22" s="324">
        <v>0</v>
      </c>
      <c r="AL22" s="324">
        <v>0</v>
      </c>
      <c r="AM22" s="324">
        <v>0</v>
      </c>
      <c r="AN22" s="324">
        <v>0</v>
      </c>
      <c r="AO22" s="403">
        <v>1722226</v>
      </c>
      <c r="AP22" s="403">
        <v>3.2699999999999999E-3</v>
      </c>
      <c r="AQ22" s="403">
        <v>5.7149999999999999E-2</v>
      </c>
      <c r="AR22" s="403">
        <v>233</v>
      </c>
      <c r="AS22" s="399" t="s">
        <v>896</v>
      </c>
      <c r="AT22" s="390">
        <v>0</v>
      </c>
      <c r="AU22" s="390">
        <v>0</v>
      </c>
      <c r="AV22" s="390">
        <v>0</v>
      </c>
      <c r="AY22" s="390" t="s">
        <v>3533</v>
      </c>
    </row>
    <row r="23" spans="1:51" s="390" customFormat="1">
      <c r="A23" s="399" t="s">
        <v>81</v>
      </c>
      <c r="B23" s="399" t="s">
        <v>910</v>
      </c>
      <c r="C23" s="399">
        <v>150</v>
      </c>
      <c r="D23" s="399">
        <v>20</v>
      </c>
      <c r="E23" s="403">
        <v>3.5</v>
      </c>
      <c r="F23" s="399">
        <v>0</v>
      </c>
      <c r="G23" s="399">
        <v>0.25</v>
      </c>
      <c r="H23" s="399">
        <v>0.9</v>
      </c>
      <c r="I23" s="399">
        <v>0.25</v>
      </c>
      <c r="J23" s="399">
        <v>40</v>
      </c>
      <c r="K23" s="399">
        <v>125</v>
      </c>
      <c r="L23" s="399">
        <v>0</v>
      </c>
      <c r="M23" s="404">
        <v>5.2</v>
      </c>
      <c r="N23" s="404">
        <v>4.1999998092651367</v>
      </c>
      <c r="O23" s="404">
        <v>1.7999999523162842</v>
      </c>
      <c r="P23" s="399">
        <v>100</v>
      </c>
      <c r="Q23" s="399" t="s">
        <v>293</v>
      </c>
      <c r="R23" s="399">
        <v>1</v>
      </c>
      <c r="S23" s="399">
        <v>0</v>
      </c>
      <c r="T23" s="399">
        <v>0</v>
      </c>
      <c r="U23" s="404">
        <v>0.52</v>
      </c>
      <c r="V23" s="404">
        <v>0.18</v>
      </c>
      <c r="W23" s="405">
        <v>1.7700380279999998E-5</v>
      </c>
      <c r="X23" s="405">
        <v>6.0354206137294799</v>
      </c>
      <c r="Y23" s="399">
        <v>1.48</v>
      </c>
      <c r="Z23" s="399">
        <v>1.79</v>
      </c>
      <c r="AA23" s="405">
        <v>3.114131076E-5</v>
      </c>
      <c r="AB23" s="405">
        <v>6.0354206137294799</v>
      </c>
      <c r="AC23" s="399">
        <v>1.21</v>
      </c>
      <c r="AD23" s="399">
        <v>2.0099999999999998</v>
      </c>
      <c r="AE23" s="405">
        <v>2.6124625439999998E-5</v>
      </c>
      <c r="AF23" s="405">
        <v>6.0354206137294799</v>
      </c>
      <c r="AG23" s="399">
        <v>1.28</v>
      </c>
      <c r="AH23" s="399">
        <v>2.2799999999999998</v>
      </c>
      <c r="AI23" s="324">
        <v>0</v>
      </c>
      <c r="AJ23" s="324">
        <v>0</v>
      </c>
      <c r="AK23" s="324">
        <v>0</v>
      </c>
      <c r="AL23" s="324">
        <v>0</v>
      </c>
      <c r="AM23" s="324">
        <v>0</v>
      </c>
      <c r="AN23" s="324">
        <v>0</v>
      </c>
      <c r="AO23" s="403">
        <v>5580011</v>
      </c>
      <c r="AP23" s="403">
        <v>1.01E-3</v>
      </c>
      <c r="AQ23" s="403">
        <v>3.175E-2</v>
      </c>
      <c r="AR23" s="403">
        <v>183</v>
      </c>
      <c r="AS23" s="399" t="s">
        <v>896</v>
      </c>
      <c r="AT23" s="390">
        <v>0</v>
      </c>
      <c r="AU23" s="390">
        <v>0</v>
      </c>
      <c r="AV23" s="390">
        <v>0</v>
      </c>
      <c r="AY23" s="390" t="s">
        <v>3533</v>
      </c>
    </row>
    <row r="24" spans="1:51" s="390" customFormat="1">
      <c r="A24" s="399" t="s">
        <v>81</v>
      </c>
      <c r="B24" s="399" t="s">
        <v>898</v>
      </c>
      <c r="C24" s="399">
        <v>2.2000000000000002</v>
      </c>
      <c r="D24" s="399">
        <v>20</v>
      </c>
      <c r="E24" s="403">
        <v>7.0000000000000007E-2</v>
      </c>
      <c r="F24" s="399">
        <v>0</v>
      </c>
      <c r="G24" s="399">
        <v>1.8</v>
      </c>
      <c r="H24" s="399">
        <v>0.9</v>
      </c>
      <c r="I24" s="399">
        <v>1.7</v>
      </c>
      <c r="J24" s="399">
        <v>40</v>
      </c>
      <c r="K24" s="399">
        <v>125</v>
      </c>
      <c r="L24" s="399">
        <v>0</v>
      </c>
      <c r="M24" s="404">
        <v>5.2</v>
      </c>
      <c r="N24" s="404">
        <v>4.1999998092651367</v>
      </c>
      <c r="O24" s="404">
        <v>1.7999999523162842</v>
      </c>
      <c r="P24" s="399">
        <v>100</v>
      </c>
      <c r="Q24" s="399" t="s">
        <v>293</v>
      </c>
      <c r="R24" s="399">
        <v>1</v>
      </c>
      <c r="S24" s="399">
        <v>0</v>
      </c>
      <c r="T24" s="399">
        <v>0</v>
      </c>
      <c r="U24" s="404">
        <v>0.52</v>
      </c>
      <c r="V24" s="404">
        <v>0.18</v>
      </c>
      <c r="W24" s="405">
        <v>1.7700380279999998E-5</v>
      </c>
      <c r="X24" s="405">
        <v>0.78626147895584986</v>
      </c>
      <c r="Y24" s="399">
        <v>1.48</v>
      </c>
      <c r="Z24" s="399">
        <v>1.79</v>
      </c>
      <c r="AA24" s="405">
        <v>3.114131076E-5</v>
      </c>
      <c r="AB24" s="405">
        <v>0.78626147895584986</v>
      </c>
      <c r="AC24" s="399">
        <v>1.21</v>
      </c>
      <c r="AD24" s="399">
        <v>2.0099999999999998</v>
      </c>
      <c r="AE24" s="405">
        <v>2.6124625439999998E-5</v>
      </c>
      <c r="AF24" s="405">
        <v>0.78626147895584986</v>
      </c>
      <c r="AG24" s="399">
        <v>1.28</v>
      </c>
      <c r="AH24" s="399">
        <v>2.2799999999999998</v>
      </c>
      <c r="AI24" s="324">
        <v>0</v>
      </c>
      <c r="AJ24" s="324">
        <v>0</v>
      </c>
      <c r="AK24" s="324">
        <v>0</v>
      </c>
      <c r="AL24" s="324">
        <v>0</v>
      </c>
      <c r="AM24" s="324">
        <v>0</v>
      </c>
      <c r="AN24" s="324">
        <v>0</v>
      </c>
      <c r="AO24" s="403">
        <v>878687</v>
      </c>
      <c r="AP24" s="403">
        <v>6.4000000000000003E-3</v>
      </c>
      <c r="AQ24" s="403">
        <v>8.0009999999999998E-2</v>
      </c>
      <c r="AR24" s="403">
        <v>198</v>
      </c>
      <c r="AS24" s="399" t="s">
        <v>896</v>
      </c>
      <c r="AT24" s="390">
        <v>0</v>
      </c>
      <c r="AU24" s="390">
        <v>0</v>
      </c>
      <c r="AV24" s="390">
        <v>0</v>
      </c>
      <c r="AY24" s="390" t="s">
        <v>3533</v>
      </c>
    </row>
    <row r="25" spans="1:51" s="390" customFormat="1">
      <c r="A25" s="399" t="s">
        <v>81</v>
      </c>
      <c r="B25" s="399" t="s">
        <v>905</v>
      </c>
      <c r="C25" s="399">
        <v>22</v>
      </c>
      <c r="D25" s="399">
        <v>20</v>
      </c>
      <c r="E25" s="403">
        <v>0.54</v>
      </c>
      <c r="F25" s="399">
        <v>0</v>
      </c>
      <c r="G25" s="399">
        <v>0.6</v>
      </c>
      <c r="H25" s="399">
        <v>0.9</v>
      </c>
      <c r="I25" s="399">
        <v>0.5</v>
      </c>
      <c r="J25" s="399">
        <v>40</v>
      </c>
      <c r="K25" s="399">
        <v>125</v>
      </c>
      <c r="L25" s="399">
        <v>0</v>
      </c>
      <c r="M25" s="404">
        <v>5.2</v>
      </c>
      <c r="N25" s="404">
        <v>4.1999998092651367</v>
      </c>
      <c r="O25" s="404">
        <v>1.7999999523162842</v>
      </c>
      <c r="P25" s="399">
        <v>100</v>
      </c>
      <c r="Q25" s="399" t="s">
        <v>293</v>
      </c>
      <c r="R25" s="399">
        <v>1</v>
      </c>
      <c r="S25" s="399">
        <v>0</v>
      </c>
      <c r="T25" s="399">
        <v>0</v>
      </c>
      <c r="U25" s="404">
        <v>0.52</v>
      </c>
      <c r="V25" s="404">
        <v>0.18</v>
      </c>
      <c r="W25" s="405">
        <v>1.7700380279999998E-5</v>
      </c>
      <c r="X25" s="405">
        <v>2.3449903250069402</v>
      </c>
      <c r="Y25" s="399">
        <v>1.48</v>
      </c>
      <c r="Z25" s="399">
        <v>1.79</v>
      </c>
      <c r="AA25" s="405">
        <v>3.114131076E-5</v>
      </c>
      <c r="AB25" s="405">
        <v>2.3449903250069402</v>
      </c>
      <c r="AC25" s="399">
        <v>1.21</v>
      </c>
      <c r="AD25" s="399">
        <v>2.0099999999999998</v>
      </c>
      <c r="AE25" s="405">
        <v>2.6124625439999998E-5</v>
      </c>
      <c r="AF25" s="405">
        <v>2.3449903250069402</v>
      </c>
      <c r="AG25" s="399">
        <v>1.28</v>
      </c>
      <c r="AH25" s="399">
        <v>2.2799999999999998</v>
      </c>
      <c r="AI25" s="324">
        <v>0</v>
      </c>
      <c r="AJ25" s="324">
        <v>0</v>
      </c>
      <c r="AK25" s="324">
        <v>0</v>
      </c>
      <c r="AL25" s="324">
        <v>0</v>
      </c>
      <c r="AM25" s="324">
        <v>0</v>
      </c>
      <c r="AN25" s="324">
        <v>0</v>
      </c>
      <c r="AO25" s="403">
        <v>2179692</v>
      </c>
      <c r="AP25" s="403">
        <v>2.5799999999999998E-3</v>
      </c>
      <c r="AQ25" s="403">
        <v>5.0799999999999998E-2</v>
      </c>
      <c r="AR25" s="403">
        <v>296</v>
      </c>
      <c r="AS25" s="399" t="s">
        <v>896</v>
      </c>
      <c r="AT25" s="390">
        <v>0</v>
      </c>
      <c r="AU25" s="390">
        <v>0</v>
      </c>
      <c r="AV25" s="390">
        <v>0</v>
      </c>
      <c r="AY25" s="390" t="s">
        <v>3533</v>
      </c>
    </row>
    <row r="26" spans="1:51" s="390" customFormat="1">
      <c r="A26" s="399" t="s">
        <v>81</v>
      </c>
      <c r="B26" s="399" t="s">
        <v>911</v>
      </c>
      <c r="C26" s="399">
        <v>220</v>
      </c>
      <c r="D26" s="399">
        <v>20</v>
      </c>
      <c r="E26" s="403">
        <v>5.7</v>
      </c>
      <c r="F26" s="399">
        <v>0</v>
      </c>
      <c r="G26" s="399">
        <v>0.2</v>
      </c>
      <c r="H26" s="399">
        <v>0.9</v>
      </c>
      <c r="I26" s="399">
        <v>0.18</v>
      </c>
      <c r="J26" s="399">
        <v>40</v>
      </c>
      <c r="K26" s="399">
        <v>125</v>
      </c>
      <c r="L26" s="399">
        <v>0</v>
      </c>
      <c r="M26" s="404">
        <v>5.2</v>
      </c>
      <c r="N26" s="404">
        <v>4.1999998092651367</v>
      </c>
      <c r="O26" s="404">
        <v>1.7999999523162842</v>
      </c>
      <c r="P26" s="399">
        <v>100</v>
      </c>
      <c r="Q26" s="399" t="s">
        <v>293</v>
      </c>
      <c r="R26" s="399">
        <v>1</v>
      </c>
      <c r="S26" s="399">
        <v>0</v>
      </c>
      <c r="T26" s="399">
        <v>0</v>
      </c>
      <c r="U26" s="404">
        <v>0.52</v>
      </c>
      <c r="V26" s="404">
        <v>0.18</v>
      </c>
      <c r="W26" s="405">
        <v>1.7700380279999998E-5</v>
      </c>
      <c r="X26" s="405">
        <v>7.3847761616240657</v>
      </c>
      <c r="Y26" s="399">
        <v>1.48</v>
      </c>
      <c r="Z26" s="399">
        <v>1.79</v>
      </c>
      <c r="AA26" s="405">
        <v>3.114131076E-5</v>
      </c>
      <c r="AB26" s="405">
        <v>7.3847761616240657</v>
      </c>
      <c r="AC26" s="399">
        <v>1.21</v>
      </c>
      <c r="AD26" s="399">
        <v>2.0099999999999998</v>
      </c>
      <c r="AE26" s="405">
        <v>2.6124625439999998E-5</v>
      </c>
      <c r="AF26" s="405">
        <v>7.3847761616240657</v>
      </c>
      <c r="AG26" s="399">
        <v>1.28</v>
      </c>
      <c r="AH26" s="399">
        <v>2.2799999999999998</v>
      </c>
      <c r="AI26" s="324">
        <v>0</v>
      </c>
      <c r="AJ26" s="324">
        <v>0</v>
      </c>
      <c r="AK26" s="324">
        <v>0</v>
      </c>
      <c r="AL26" s="324">
        <v>0</v>
      </c>
      <c r="AM26" s="324">
        <v>0</v>
      </c>
      <c r="AN26" s="324">
        <v>0</v>
      </c>
      <c r="AO26" s="403">
        <v>7205593</v>
      </c>
      <c r="AP26" s="403">
        <v>7.7999999999999999E-4</v>
      </c>
      <c r="AQ26" s="403">
        <v>2.794E-2</v>
      </c>
      <c r="AR26" s="403">
        <v>217</v>
      </c>
      <c r="AS26" s="399" t="s">
        <v>896</v>
      </c>
      <c r="AT26" s="390">
        <v>0</v>
      </c>
      <c r="AU26" s="390">
        <v>0</v>
      </c>
      <c r="AV26" s="390">
        <v>0</v>
      </c>
      <c r="AY26" s="390" t="s">
        <v>3533</v>
      </c>
    </row>
    <row r="27" spans="1:51" s="390" customFormat="1">
      <c r="A27" s="399" t="s">
        <v>81</v>
      </c>
      <c r="B27" s="399" t="s">
        <v>899</v>
      </c>
      <c r="C27" s="399">
        <v>3.3</v>
      </c>
      <c r="D27" s="399">
        <v>20</v>
      </c>
      <c r="E27" s="403">
        <v>0.12</v>
      </c>
      <c r="F27" s="399">
        <v>0</v>
      </c>
      <c r="G27" s="399">
        <v>1.4</v>
      </c>
      <c r="H27" s="399">
        <v>0.9</v>
      </c>
      <c r="I27" s="399">
        <v>1.3</v>
      </c>
      <c r="J27" s="399">
        <v>40</v>
      </c>
      <c r="K27" s="399">
        <v>125</v>
      </c>
      <c r="L27" s="399">
        <v>0</v>
      </c>
      <c r="M27" s="404">
        <v>5.2</v>
      </c>
      <c r="N27" s="404">
        <v>4.1999998092651367</v>
      </c>
      <c r="O27" s="404">
        <v>1.7999999523162842</v>
      </c>
      <c r="P27" s="399">
        <v>100</v>
      </c>
      <c r="Q27" s="399" t="s">
        <v>293</v>
      </c>
      <c r="R27" s="399">
        <v>1</v>
      </c>
      <c r="S27" s="399">
        <v>0</v>
      </c>
      <c r="T27" s="399">
        <v>0</v>
      </c>
      <c r="U27" s="404">
        <v>0.52</v>
      </c>
      <c r="V27" s="404">
        <v>0.18</v>
      </c>
      <c r="W27" s="405">
        <v>1.7700380279999998E-5</v>
      </c>
      <c r="X27" s="405">
        <v>0.95474604709997357</v>
      </c>
      <c r="Y27" s="399">
        <v>1.48</v>
      </c>
      <c r="Z27" s="399">
        <v>1.79</v>
      </c>
      <c r="AA27" s="405">
        <v>3.114131076E-5</v>
      </c>
      <c r="AB27" s="405">
        <v>0.95474604709997357</v>
      </c>
      <c r="AC27" s="399">
        <v>1.21</v>
      </c>
      <c r="AD27" s="399">
        <v>2.0099999999999998</v>
      </c>
      <c r="AE27" s="405">
        <v>2.6124625439999998E-5</v>
      </c>
      <c r="AF27" s="405">
        <v>0.95474604709997357</v>
      </c>
      <c r="AG27" s="399">
        <v>1.28</v>
      </c>
      <c r="AH27" s="399">
        <v>2.2799999999999998</v>
      </c>
      <c r="AI27" s="324">
        <v>0</v>
      </c>
      <c r="AJ27" s="324">
        <v>0</v>
      </c>
      <c r="AK27" s="324">
        <v>0</v>
      </c>
      <c r="AL27" s="324">
        <v>0</v>
      </c>
      <c r="AM27" s="324">
        <v>0</v>
      </c>
      <c r="AN27" s="324">
        <v>0</v>
      </c>
      <c r="AO27" s="403">
        <v>1112088</v>
      </c>
      <c r="AP27" s="403">
        <v>5.0600000000000003E-3</v>
      </c>
      <c r="AQ27" s="403">
        <v>7.1120000000000003E-2</v>
      </c>
      <c r="AR27" s="403">
        <v>197</v>
      </c>
      <c r="AS27" s="399" t="s">
        <v>896</v>
      </c>
      <c r="AT27" s="390">
        <v>0</v>
      </c>
      <c r="AU27" s="390">
        <v>0</v>
      </c>
      <c r="AV27" s="390">
        <v>0</v>
      </c>
      <c r="AY27" s="390" t="s">
        <v>3533</v>
      </c>
    </row>
    <row r="28" spans="1:51" s="390" customFormat="1">
      <c r="A28" s="399" t="s">
        <v>81</v>
      </c>
      <c r="B28" s="399" t="s">
        <v>906</v>
      </c>
      <c r="C28" s="399">
        <v>33</v>
      </c>
      <c r="D28" s="399">
        <v>20</v>
      </c>
      <c r="E28" s="403">
        <v>0.74</v>
      </c>
      <c r="F28" s="399">
        <v>0</v>
      </c>
      <c r="G28" s="399">
        <v>0.5</v>
      </c>
      <c r="H28" s="399">
        <v>0.9</v>
      </c>
      <c r="I28" s="399">
        <v>0.45</v>
      </c>
      <c r="J28" s="399">
        <v>40</v>
      </c>
      <c r="K28" s="399">
        <v>125</v>
      </c>
      <c r="L28" s="399">
        <v>0</v>
      </c>
      <c r="M28" s="404">
        <v>5.2</v>
      </c>
      <c r="N28" s="404">
        <v>4.1999998092651367</v>
      </c>
      <c r="O28" s="404">
        <v>1.7999999523162842</v>
      </c>
      <c r="P28" s="399">
        <v>100</v>
      </c>
      <c r="Q28" s="399" t="s">
        <v>293</v>
      </c>
      <c r="R28" s="399">
        <v>1</v>
      </c>
      <c r="S28" s="399">
        <v>0</v>
      </c>
      <c r="T28" s="399">
        <v>0</v>
      </c>
      <c r="U28" s="404">
        <v>0.52</v>
      </c>
      <c r="V28" s="404">
        <v>0.18</v>
      </c>
      <c r="W28" s="405">
        <v>1.7700380279999998E-5</v>
      </c>
      <c r="X28" s="405">
        <v>2.8238967998323008</v>
      </c>
      <c r="Y28" s="399">
        <v>1.48</v>
      </c>
      <c r="Z28" s="399">
        <v>1.79</v>
      </c>
      <c r="AA28" s="405">
        <v>3.114131076E-5</v>
      </c>
      <c r="AB28" s="405">
        <v>2.8238967998323008</v>
      </c>
      <c r="AC28" s="399">
        <v>1.21</v>
      </c>
      <c r="AD28" s="399">
        <v>2.0099999999999998</v>
      </c>
      <c r="AE28" s="405">
        <v>2.6124625439999998E-5</v>
      </c>
      <c r="AF28" s="405">
        <v>2.8238967998323008</v>
      </c>
      <c r="AG28" s="399">
        <v>1.28</v>
      </c>
      <c r="AH28" s="399">
        <v>2.2799999999999998</v>
      </c>
      <c r="AI28" s="324">
        <v>0</v>
      </c>
      <c r="AJ28" s="324">
        <v>0</v>
      </c>
      <c r="AK28" s="324">
        <v>0</v>
      </c>
      <c r="AL28" s="324">
        <v>0</v>
      </c>
      <c r="AM28" s="324">
        <v>0</v>
      </c>
      <c r="AN28" s="324">
        <v>0</v>
      </c>
      <c r="AO28" s="403">
        <v>2179692</v>
      </c>
      <c r="AP28" s="403">
        <v>2.5799999999999998E-3</v>
      </c>
      <c r="AQ28" s="403">
        <v>5.0799999999999998E-2</v>
      </c>
      <c r="AR28" s="403">
        <v>267</v>
      </c>
      <c r="AS28" s="399" t="s">
        <v>896</v>
      </c>
      <c r="AT28" s="390">
        <v>0</v>
      </c>
      <c r="AU28" s="390">
        <v>0</v>
      </c>
      <c r="AV28" s="390">
        <v>0</v>
      </c>
      <c r="AY28" s="390" t="s">
        <v>3533</v>
      </c>
    </row>
    <row r="29" spans="1:51" s="390" customFormat="1">
      <c r="A29" s="399" t="s">
        <v>81</v>
      </c>
      <c r="B29" s="399" t="s">
        <v>912</v>
      </c>
      <c r="C29" s="399">
        <v>330</v>
      </c>
      <c r="D29" s="399">
        <v>20</v>
      </c>
      <c r="E29" s="403">
        <v>8.1999999999999993</v>
      </c>
      <c r="F29" s="399">
        <v>0</v>
      </c>
      <c r="G29" s="399">
        <v>0.16</v>
      </c>
      <c r="H29" s="399">
        <v>0.9</v>
      </c>
      <c r="I29" s="399">
        <v>0.16</v>
      </c>
      <c r="J29" s="399">
        <v>40</v>
      </c>
      <c r="K29" s="399">
        <v>125</v>
      </c>
      <c r="L29" s="399">
        <v>0</v>
      </c>
      <c r="M29" s="404">
        <v>5.2</v>
      </c>
      <c r="N29" s="404">
        <v>4.1999998092651367</v>
      </c>
      <c r="O29" s="404">
        <v>1.7999999523162842</v>
      </c>
      <c r="P29" s="399">
        <v>100</v>
      </c>
      <c r="Q29" s="399" t="s">
        <v>293</v>
      </c>
      <c r="R29" s="399">
        <v>1</v>
      </c>
      <c r="S29" s="399">
        <v>0</v>
      </c>
      <c r="T29" s="399">
        <v>0</v>
      </c>
      <c r="U29" s="404">
        <v>0.52</v>
      </c>
      <c r="V29" s="404">
        <v>0.18</v>
      </c>
      <c r="W29" s="405">
        <v>1.7700380279999998E-5</v>
      </c>
      <c r="X29" s="405">
        <v>9.3254266413066684</v>
      </c>
      <c r="Y29" s="399">
        <v>1.48</v>
      </c>
      <c r="Z29" s="399">
        <v>1.79</v>
      </c>
      <c r="AA29" s="405">
        <v>3.114131076E-5</v>
      </c>
      <c r="AB29" s="405">
        <v>9.3254266413066684</v>
      </c>
      <c r="AC29" s="399">
        <v>1.21</v>
      </c>
      <c r="AD29" s="399">
        <v>2.0099999999999998</v>
      </c>
      <c r="AE29" s="405">
        <v>2.6124625439999998E-5</v>
      </c>
      <c r="AF29" s="405">
        <v>9.3254266413066684</v>
      </c>
      <c r="AG29" s="399">
        <v>1.28</v>
      </c>
      <c r="AH29" s="399">
        <v>2.2799999999999998</v>
      </c>
      <c r="AI29" s="324">
        <v>0</v>
      </c>
      <c r="AJ29" s="324">
        <v>0</v>
      </c>
      <c r="AK29" s="324">
        <v>0</v>
      </c>
      <c r="AL29" s="324">
        <v>0</v>
      </c>
      <c r="AM29" s="324">
        <v>0</v>
      </c>
      <c r="AN29" s="324">
        <v>0</v>
      </c>
      <c r="AO29" s="403">
        <v>8718767</v>
      </c>
      <c r="AP29" s="403">
        <v>6.4999999999999997E-4</v>
      </c>
      <c r="AQ29" s="403">
        <v>2.5399999999999999E-2</v>
      </c>
      <c r="AR29" s="403">
        <v>191</v>
      </c>
      <c r="AS29" s="399" t="s">
        <v>896</v>
      </c>
      <c r="AT29" s="390">
        <v>0</v>
      </c>
      <c r="AU29" s="390">
        <v>0</v>
      </c>
      <c r="AV29" s="390">
        <v>0</v>
      </c>
      <c r="AY29" s="390" t="s">
        <v>3533</v>
      </c>
    </row>
    <row r="30" spans="1:51" s="390" customFormat="1">
      <c r="A30" s="399" t="s">
        <v>81</v>
      </c>
      <c r="B30" s="399" t="s">
        <v>900</v>
      </c>
      <c r="C30" s="399">
        <v>4.7</v>
      </c>
      <c r="D30" s="399">
        <v>20</v>
      </c>
      <c r="E30" s="403">
        <v>0.15</v>
      </c>
      <c r="F30" s="399">
        <v>0</v>
      </c>
      <c r="G30" s="399">
        <v>1.2</v>
      </c>
      <c r="H30" s="399">
        <v>0.9</v>
      </c>
      <c r="I30" s="399">
        <v>1.1000000000000001</v>
      </c>
      <c r="J30" s="399">
        <v>40</v>
      </c>
      <c r="K30" s="399">
        <v>125</v>
      </c>
      <c r="L30" s="399">
        <v>0</v>
      </c>
      <c r="M30" s="404">
        <v>5.2</v>
      </c>
      <c r="N30" s="404">
        <v>4.1999998092651367</v>
      </c>
      <c r="O30" s="404">
        <v>1.7999999523162842</v>
      </c>
      <c r="P30" s="399">
        <v>100</v>
      </c>
      <c r="Q30" s="399" t="s">
        <v>293</v>
      </c>
      <c r="R30" s="399">
        <v>1</v>
      </c>
      <c r="S30" s="399">
        <v>0</v>
      </c>
      <c r="T30" s="399">
        <v>0</v>
      </c>
      <c r="U30" s="404">
        <v>0.52</v>
      </c>
      <c r="V30" s="404">
        <v>0.18</v>
      </c>
      <c r="W30" s="405">
        <v>1.7700380279999998E-5</v>
      </c>
      <c r="X30" s="405">
        <v>1.1422234228634343</v>
      </c>
      <c r="Y30" s="399">
        <v>1.48</v>
      </c>
      <c r="Z30" s="399">
        <v>1.79</v>
      </c>
      <c r="AA30" s="405">
        <v>3.114131076E-5</v>
      </c>
      <c r="AB30" s="405">
        <v>1.1422234228634343</v>
      </c>
      <c r="AC30" s="399">
        <v>1.21</v>
      </c>
      <c r="AD30" s="399">
        <v>2.0099999999999998</v>
      </c>
      <c r="AE30" s="405">
        <v>2.6124625439999998E-5</v>
      </c>
      <c r="AF30" s="405">
        <v>1.1422234228634343</v>
      </c>
      <c r="AG30" s="399">
        <v>1.28</v>
      </c>
      <c r="AH30" s="399">
        <v>2.2799999999999998</v>
      </c>
      <c r="AI30" s="324">
        <v>0</v>
      </c>
      <c r="AJ30" s="324">
        <v>0</v>
      </c>
      <c r="AK30" s="324">
        <v>0</v>
      </c>
      <c r="AL30" s="324">
        <v>0</v>
      </c>
      <c r="AM30" s="324">
        <v>0</v>
      </c>
      <c r="AN30" s="324">
        <v>0</v>
      </c>
      <c r="AO30" s="403">
        <v>1112088</v>
      </c>
      <c r="AP30" s="403">
        <v>5.0600000000000003E-3</v>
      </c>
      <c r="AQ30" s="403">
        <v>7.1120000000000003E-2</v>
      </c>
      <c r="AR30" s="403">
        <v>220</v>
      </c>
      <c r="AS30" s="399" t="s">
        <v>896</v>
      </c>
      <c r="AT30" s="390">
        <v>0</v>
      </c>
      <c r="AU30" s="390">
        <v>0</v>
      </c>
      <c r="AV30" s="390">
        <v>0</v>
      </c>
      <c r="AY30" s="390" t="s">
        <v>3533</v>
      </c>
    </row>
    <row r="31" spans="1:51" s="390" customFormat="1">
      <c r="A31" s="399" t="s">
        <v>81</v>
      </c>
      <c r="B31" s="399" t="s">
        <v>907</v>
      </c>
      <c r="C31" s="399">
        <v>47</v>
      </c>
      <c r="D31" s="399">
        <v>20</v>
      </c>
      <c r="E31" s="403">
        <v>1.1000000000000001</v>
      </c>
      <c r="F31" s="399">
        <v>0</v>
      </c>
      <c r="G31" s="399">
        <v>0.45</v>
      </c>
      <c r="H31" s="399">
        <v>0.9</v>
      </c>
      <c r="I31" s="399">
        <v>0.4</v>
      </c>
      <c r="J31" s="399">
        <v>40</v>
      </c>
      <c r="K31" s="399">
        <v>125</v>
      </c>
      <c r="L31" s="399">
        <v>0</v>
      </c>
      <c r="M31" s="404">
        <v>5.2</v>
      </c>
      <c r="N31" s="404">
        <v>4.1999998092651367</v>
      </c>
      <c r="O31" s="404">
        <v>1.7999999523162842</v>
      </c>
      <c r="P31" s="399">
        <v>100</v>
      </c>
      <c r="Q31" s="399" t="s">
        <v>293</v>
      </c>
      <c r="R31" s="399">
        <v>1</v>
      </c>
      <c r="S31" s="399">
        <v>0</v>
      </c>
      <c r="T31" s="399">
        <v>0</v>
      </c>
      <c r="U31" s="404">
        <v>0.52</v>
      </c>
      <c r="V31" s="404">
        <v>0.18</v>
      </c>
      <c r="W31" s="405">
        <v>1.7700380279999998E-5</v>
      </c>
      <c r="X31" s="405">
        <v>3.4404321361958332</v>
      </c>
      <c r="Y31" s="399">
        <v>1.48</v>
      </c>
      <c r="Z31" s="399">
        <v>1.79</v>
      </c>
      <c r="AA31" s="405">
        <v>3.114131076E-5</v>
      </c>
      <c r="AB31" s="405">
        <v>3.4404321361958332</v>
      </c>
      <c r="AC31" s="399">
        <v>1.21</v>
      </c>
      <c r="AD31" s="399">
        <v>2.0099999999999998</v>
      </c>
      <c r="AE31" s="405">
        <v>2.6124625439999998E-5</v>
      </c>
      <c r="AF31" s="405">
        <v>3.4404321361958332</v>
      </c>
      <c r="AG31" s="399">
        <v>1.28</v>
      </c>
      <c r="AH31" s="399">
        <v>2.2799999999999998</v>
      </c>
      <c r="AI31" s="324">
        <v>0</v>
      </c>
      <c r="AJ31" s="324">
        <v>0</v>
      </c>
      <c r="AK31" s="324">
        <v>0</v>
      </c>
      <c r="AL31" s="324">
        <v>0</v>
      </c>
      <c r="AM31" s="324">
        <v>0</v>
      </c>
      <c r="AN31" s="324">
        <v>0</v>
      </c>
      <c r="AO31" s="403">
        <v>2846944</v>
      </c>
      <c r="AP31" s="403">
        <v>1.98E-3</v>
      </c>
      <c r="AQ31" s="403">
        <v>4.4450000000000003E-2</v>
      </c>
      <c r="AR31" s="403">
        <v>227</v>
      </c>
      <c r="AS31" s="399" t="s">
        <v>896</v>
      </c>
      <c r="AT31" s="390">
        <v>0</v>
      </c>
      <c r="AU31" s="390">
        <v>0</v>
      </c>
      <c r="AV31" s="390">
        <v>0</v>
      </c>
      <c r="AY31" s="390" t="s">
        <v>3533</v>
      </c>
    </row>
    <row r="32" spans="1:51" s="390" customFormat="1">
      <c r="A32" s="399" t="s">
        <v>81</v>
      </c>
      <c r="B32" s="399" t="s">
        <v>913</v>
      </c>
      <c r="C32" s="399">
        <v>470</v>
      </c>
      <c r="D32" s="399">
        <v>20</v>
      </c>
      <c r="E32" s="403">
        <v>10.8</v>
      </c>
      <c r="F32" s="399">
        <v>0</v>
      </c>
      <c r="G32" s="399">
        <v>0.14000000000000001</v>
      </c>
      <c r="H32" s="399">
        <v>0.9</v>
      </c>
      <c r="I32" s="399">
        <v>0.12</v>
      </c>
      <c r="J32" s="399">
        <v>40</v>
      </c>
      <c r="K32" s="399">
        <v>125</v>
      </c>
      <c r="L32" s="399">
        <v>0</v>
      </c>
      <c r="M32" s="404">
        <v>5.2</v>
      </c>
      <c r="N32" s="404">
        <v>4.1999998092651367</v>
      </c>
      <c r="O32" s="404">
        <v>1.7999999523162842</v>
      </c>
      <c r="P32" s="399">
        <v>100</v>
      </c>
      <c r="Q32" s="399" t="s">
        <v>293</v>
      </c>
      <c r="R32" s="399">
        <v>1</v>
      </c>
      <c r="S32" s="399">
        <v>0</v>
      </c>
      <c r="T32" s="399">
        <v>0</v>
      </c>
      <c r="U32" s="404">
        <v>0.52</v>
      </c>
      <c r="V32" s="404">
        <v>0.18</v>
      </c>
      <c r="W32" s="405">
        <v>1.7700380279999998E-5</v>
      </c>
      <c r="X32" s="405">
        <v>10.85763754008571</v>
      </c>
      <c r="Y32" s="399">
        <v>1.48</v>
      </c>
      <c r="Z32" s="399">
        <v>1.79</v>
      </c>
      <c r="AA32" s="405">
        <v>3.114131076E-5</v>
      </c>
      <c r="AB32" s="405">
        <v>10.85763754008571</v>
      </c>
      <c r="AC32" s="399">
        <v>1.21</v>
      </c>
      <c r="AD32" s="399">
        <v>2.0099999999999998</v>
      </c>
      <c r="AE32" s="405">
        <v>2.6124625439999998E-5</v>
      </c>
      <c r="AF32" s="405">
        <v>10.85763754008571</v>
      </c>
      <c r="AG32" s="399">
        <v>1.28</v>
      </c>
      <c r="AH32" s="399">
        <v>2.2799999999999998</v>
      </c>
      <c r="AI32" s="324">
        <v>0</v>
      </c>
      <c r="AJ32" s="324">
        <v>0</v>
      </c>
      <c r="AK32" s="324">
        <v>0</v>
      </c>
      <c r="AL32" s="324">
        <v>0</v>
      </c>
      <c r="AM32" s="324">
        <v>0</v>
      </c>
      <c r="AN32" s="324">
        <v>0</v>
      </c>
      <c r="AO32" s="403">
        <v>8718767</v>
      </c>
      <c r="AP32" s="403">
        <v>6.4999999999999997E-4</v>
      </c>
      <c r="AQ32" s="403">
        <v>2.5399999999999999E-2</v>
      </c>
      <c r="AR32" s="403">
        <v>257</v>
      </c>
      <c r="AS32" s="399" t="s">
        <v>896</v>
      </c>
      <c r="AT32" s="390">
        <v>0</v>
      </c>
      <c r="AU32" s="390">
        <v>0</v>
      </c>
      <c r="AV32" s="390">
        <v>0</v>
      </c>
      <c r="AY32" s="390" t="s">
        <v>3533</v>
      </c>
    </row>
    <row r="33" spans="1:51" s="390" customFormat="1">
      <c r="A33" s="399" t="s">
        <v>81</v>
      </c>
      <c r="B33" s="399" t="s">
        <v>901</v>
      </c>
      <c r="C33" s="399">
        <v>6.8</v>
      </c>
      <c r="D33" s="399">
        <v>20</v>
      </c>
      <c r="E33" s="403">
        <v>0.2</v>
      </c>
      <c r="F33" s="399">
        <v>0</v>
      </c>
      <c r="G33" s="399">
        <v>1.1000000000000001</v>
      </c>
      <c r="H33" s="399">
        <v>0.9</v>
      </c>
      <c r="I33" s="399">
        <v>1</v>
      </c>
      <c r="J33" s="399">
        <v>40</v>
      </c>
      <c r="K33" s="399">
        <v>125</v>
      </c>
      <c r="L33" s="399">
        <v>0</v>
      </c>
      <c r="M33" s="404">
        <v>5.2</v>
      </c>
      <c r="N33" s="404">
        <v>4.1999998092651367</v>
      </c>
      <c r="O33" s="404">
        <v>1.7999999523162842</v>
      </c>
      <c r="P33" s="399">
        <v>100</v>
      </c>
      <c r="Q33" s="399" t="s">
        <v>293</v>
      </c>
      <c r="R33" s="399">
        <v>1</v>
      </c>
      <c r="S33" s="399">
        <v>0</v>
      </c>
      <c r="T33" s="399">
        <v>0</v>
      </c>
      <c r="U33" s="404">
        <v>0.52</v>
      </c>
      <c r="V33" s="404">
        <v>0.18</v>
      </c>
      <c r="W33" s="405">
        <v>1.7700380279999998E-5</v>
      </c>
      <c r="X33" s="405">
        <v>1.3327247440867451</v>
      </c>
      <c r="Y33" s="399">
        <v>1.48</v>
      </c>
      <c r="Z33" s="399">
        <v>1.79</v>
      </c>
      <c r="AA33" s="405">
        <v>3.114131076E-5</v>
      </c>
      <c r="AB33" s="405">
        <v>1.3327247440867451</v>
      </c>
      <c r="AC33" s="399">
        <v>1.21</v>
      </c>
      <c r="AD33" s="399">
        <v>2.0099999999999998</v>
      </c>
      <c r="AE33" s="405">
        <v>2.6124625439999998E-5</v>
      </c>
      <c r="AF33" s="405">
        <v>1.3327247440867451</v>
      </c>
      <c r="AG33" s="399">
        <v>1.28</v>
      </c>
      <c r="AH33" s="399">
        <v>2.2799999999999998</v>
      </c>
      <c r="AI33" s="324">
        <v>0</v>
      </c>
      <c r="AJ33" s="324">
        <v>0</v>
      </c>
      <c r="AK33" s="324">
        <v>0</v>
      </c>
      <c r="AL33" s="324">
        <v>0</v>
      </c>
      <c r="AM33" s="324">
        <v>0</v>
      </c>
      <c r="AN33" s="324">
        <v>0</v>
      </c>
      <c r="AO33" s="403">
        <v>1395003</v>
      </c>
      <c r="AP33" s="403">
        <v>4.0299999999999997E-3</v>
      </c>
      <c r="AQ33" s="403">
        <v>6.3500000000000001E-2</v>
      </c>
      <c r="AR33" s="403">
        <v>200</v>
      </c>
      <c r="AS33" s="399" t="s">
        <v>896</v>
      </c>
      <c r="AT33" s="390">
        <v>0</v>
      </c>
      <c r="AU33" s="390">
        <v>0</v>
      </c>
      <c r="AV33" s="390">
        <v>0</v>
      </c>
      <c r="AY33" s="390" t="s">
        <v>3533</v>
      </c>
    </row>
    <row r="34" spans="1:51" s="390" customFormat="1">
      <c r="A34" s="399" t="s">
        <v>81</v>
      </c>
      <c r="B34" s="399" t="s">
        <v>908</v>
      </c>
      <c r="C34" s="399">
        <v>68</v>
      </c>
      <c r="D34" s="399">
        <v>20</v>
      </c>
      <c r="E34" s="403">
        <v>1.6</v>
      </c>
      <c r="F34" s="399">
        <v>0</v>
      </c>
      <c r="G34" s="399">
        <v>0.35</v>
      </c>
      <c r="H34" s="399">
        <v>0.9</v>
      </c>
      <c r="I34" s="399">
        <v>0.35</v>
      </c>
      <c r="J34" s="399">
        <v>40</v>
      </c>
      <c r="K34" s="399">
        <v>125</v>
      </c>
      <c r="L34" s="399">
        <v>0</v>
      </c>
      <c r="M34" s="404">
        <v>5.2</v>
      </c>
      <c r="N34" s="404">
        <v>4.1999998092651367</v>
      </c>
      <c r="O34" s="404">
        <v>1.7999999523162842</v>
      </c>
      <c r="P34" s="399">
        <v>100</v>
      </c>
      <c r="Q34" s="399" t="s">
        <v>293</v>
      </c>
      <c r="R34" s="399">
        <v>1</v>
      </c>
      <c r="S34" s="399">
        <v>0</v>
      </c>
      <c r="T34" s="399">
        <v>0</v>
      </c>
      <c r="U34" s="404">
        <v>0.52</v>
      </c>
      <c r="V34" s="404">
        <v>0.18</v>
      </c>
      <c r="W34" s="405">
        <v>1.7700380279999998E-5</v>
      </c>
      <c r="X34" s="405">
        <v>4.1731783745302558</v>
      </c>
      <c r="Y34" s="399">
        <v>1.48</v>
      </c>
      <c r="Z34" s="399">
        <v>1.79</v>
      </c>
      <c r="AA34" s="405">
        <v>3.114131076E-5</v>
      </c>
      <c r="AB34" s="405">
        <v>4.1731783745302558</v>
      </c>
      <c r="AC34" s="399">
        <v>1.21</v>
      </c>
      <c r="AD34" s="399">
        <v>2.0099999999999998</v>
      </c>
      <c r="AE34" s="405">
        <v>2.6124625439999998E-5</v>
      </c>
      <c r="AF34" s="405">
        <v>4.1731783745302558</v>
      </c>
      <c r="AG34" s="399">
        <v>1.28</v>
      </c>
      <c r="AH34" s="399">
        <v>2.2799999999999998</v>
      </c>
      <c r="AI34" s="324">
        <v>0</v>
      </c>
      <c r="AJ34" s="324">
        <v>0</v>
      </c>
      <c r="AK34" s="324">
        <v>0</v>
      </c>
      <c r="AL34" s="324">
        <v>0</v>
      </c>
      <c r="AM34" s="324">
        <v>0</v>
      </c>
      <c r="AN34" s="324">
        <v>0</v>
      </c>
      <c r="AO34" s="403">
        <v>3629040</v>
      </c>
      <c r="AP34" s="403">
        <v>1.5499999999999999E-3</v>
      </c>
      <c r="AQ34" s="403">
        <v>3.9370000000000002E-2</v>
      </c>
      <c r="AR34" s="403">
        <v>204</v>
      </c>
      <c r="AS34" s="399" t="s">
        <v>896</v>
      </c>
      <c r="AT34" s="390">
        <v>0</v>
      </c>
      <c r="AU34" s="390">
        <v>0</v>
      </c>
      <c r="AV34" s="390">
        <v>0</v>
      </c>
      <c r="AY34" s="390" t="s">
        <v>3533</v>
      </c>
    </row>
    <row r="35" spans="1:51" s="390" customFormat="1">
      <c r="A35" s="399" t="s">
        <v>81</v>
      </c>
      <c r="B35" s="399" t="s">
        <v>914</v>
      </c>
      <c r="C35" s="399">
        <v>680</v>
      </c>
      <c r="D35" s="399">
        <v>20</v>
      </c>
      <c r="E35" s="403">
        <v>17.2</v>
      </c>
      <c r="F35" s="399">
        <v>0</v>
      </c>
      <c r="G35" s="399">
        <v>0.12</v>
      </c>
      <c r="H35" s="399">
        <v>0.9</v>
      </c>
      <c r="I35" s="399">
        <v>0.1</v>
      </c>
      <c r="J35" s="399">
        <v>40</v>
      </c>
      <c r="K35" s="399">
        <v>125</v>
      </c>
      <c r="L35" s="399">
        <v>0</v>
      </c>
      <c r="M35" s="404">
        <v>5.2</v>
      </c>
      <c r="N35" s="404">
        <v>4.1999998092651367</v>
      </c>
      <c r="O35" s="404">
        <v>1.7999999523162842</v>
      </c>
      <c r="P35" s="399">
        <v>100</v>
      </c>
      <c r="Q35" s="399" t="s">
        <v>293</v>
      </c>
      <c r="R35" s="399">
        <v>1</v>
      </c>
      <c r="S35" s="399">
        <v>0</v>
      </c>
      <c r="T35" s="399">
        <v>0</v>
      </c>
      <c r="U35" s="404">
        <v>0.52</v>
      </c>
      <c r="V35" s="404">
        <v>0.18</v>
      </c>
      <c r="W35" s="405">
        <v>1.7700380279999998E-5</v>
      </c>
      <c r="X35" s="405">
        <v>13.635137263316679</v>
      </c>
      <c r="Y35" s="399">
        <v>1.48</v>
      </c>
      <c r="Z35" s="399">
        <v>1.79</v>
      </c>
      <c r="AA35" s="405">
        <v>3.114131076E-5</v>
      </c>
      <c r="AB35" s="405">
        <v>13.635137263316679</v>
      </c>
      <c r="AC35" s="399">
        <v>1.21</v>
      </c>
      <c r="AD35" s="399">
        <v>2.0099999999999998</v>
      </c>
      <c r="AE35" s="405">
        <v>2.6124625439999998E-5</v>
      </c>
      <c r="AF35" s="405">
        <v>13.635137263316679</v>
      </c>
      <c r="AG35" s="399">
        <v>1.28</v>
      </c>
      <c r="AH35" s="399">
        <v>2.2799999999999998</v>
      </c>
      <c r="AI35" s="324">
        <v>0</v>
      </c>
      <c r="AJ35" s="324">
        <v>0</v>
      </c>
      <c r="AK35" s="324">
        <v>0</v>
      </c>
      <c r="AL35" s="324">
        <v>0</v>
      </c>
      <c r="AM35" s="324">
        <v>0</v>
      </c>
      <c r="AN35" s="324">
        <v>0</v>
      </c>
      <c r="AO35" s="403">
        <v>14148675</v>
      </c>
      <c r="AP35" s="403">
        <v>4.0000000000000002E-4</v>
      </c>
      <c r="AQ35" s="403">
        <v>1.9939999999999999E-2</v>
      </c>
      <c r="AR35" s="403">
        <v>233</v>
      </c>
      <c r="AS35" s="399" t="s">
        <v>896</v>
      </c>
      <c r="AT35" s="390">
        <v>0</v>
      </c>
      <c r="AU35" s="390">
        <v>0</v>
      </c>
      <c r="AV35" s="390">
        <v>0</v>
      </c>
      <c r="AY35" s="390" t="s">
        <v>3533</v>
      </c>
    </row>
    <row r="36" spans="1:51" s="390" customFormat="1">
      <c r="A36" s="399" t="s">
        <v>81</v>
      </c>
      <c r="B36" s="399" t="s">
        <v>902</v>
      </c>
      <c r="C36" s="399">
        <v>8.1999999999999993</v>
      </c>
      <c r="D36" s="399">
        <v>20</v>
      </c>
      <c r="E36" s="403">
        <v>0.23</v>
      </c>
      <c r="F36" s="399">
        <v>0</v>
      </c>
      <c r="G36" s="399">
        <v>1</v>
      </c>
      <c r="H36" s="399">
        <v>0.9</v>
      </c>
      <c r="I36" s="399">
        <v>0.95</v>
      </c>
      <c r="J36" s="399">
        <v>40</v>
      </c>
      <c r="K36" s="399">
        <v>125</v>
      </c>
      <c r="L36" s="399">
        <v>0</v>
      </c>
      <c r="M36" s="404">
        <v>5.2</v>
      </c>
      <c r="N36" s="404">
        <v>4.1999998092651367</v>
      </c>
      <c r="O36" s="404">
        <v>1.7999999523162842</v>
      </c>
      <c r="P36" s="399">
        <v>100</v>
      </c>
      <c r="Q36" s="399" t="s">
        <v>293</v>
      </c>
      <c r="R36" s="399">
        <v>1</v>
      </c>
      <c r="S36" s="399">
        <v>0</v>
      </c>
      <c r="T36" s="399">
        <v>0</v>
      </c>
      <c r="U36" s="404">
        <v>0.52</v>
      </c>
      <c r="V36" s="404">
        <v>0.18</v>
      </c>
      <c r="W36" s="405">
        <v>1.7700380279999998E-5</v>
      </c>
      <c r="X36" s="405">
        <v>1.5097086121401837</v>
      </c>
      <c r="Y36" s="399">
        <v>1.48</v>
      </c>
      <c r="Z36" s="399">
        <v>1.79</v>
      </c>
      <c r="AA36" s="405">
        <v>3.114131076E-5</v>
      </c>
      <c r="AB36" s="405">
        <v>1.5097086121401837</v>
      </c>
      <c r="AC36" s="399">
        <v>1.21</v>
      </c>
      <c r="AD36" s="399">
        <v>2.0099999999999998</v>
      </c>
      <c r="AE36" s="405">
        <v>2.6124625439999998E-5</v>
      </c>
      <c r="AF36" s="405">
        <v>1.5097086121401837</v>
      </c>
      <c r="AG36" s="399">
        <v>1.28</v>
      </c>
      <c r="AH36" s="399">
        <v>2.2799999999999998</v>
      </c>
      <c r="AI36" s="324">
        <v>0</v>
      </c>
      <c r="AJ36" s="324">
        <v>0</v>
      </c>
      <c r="AK36" s="324">
        <v>0</v>
      </c>
      <c r="AL36" s="324">
        <v>0</v>
      </c>
      <c r="AM36" s="324">
        <v>0</v>
      </c>
      <c r="AN36" s="324">
        <v>0</v>
      </c>
      <c r="AO36" s="403">
        <v>1722226</v>
      </c>
      <c r="AP36" s="403">
        <v>3.2699999999999999E-3</v>
      </c>
      <c r="AQ36" s="403">
        <v>5.7149999999999999E-2</v>
      </c>
      <c r="AR36" s="403">
        <v>193</v>
      </c>
      <c r="AS36" s="399" t="s">
        <v>896</v>
      </c>
      <c r="AT36" s="390">
        <v>0</v>
      </c>
      <c r="AU36" s="390">
        <v>0</v>
      </c>
      <c r="AV36" s="390">
        <v>0</v>
      </c>
      <c r="AY36" s="390" t="s">
        <v>3533</v>
      </c>
    </row>
    <row r="37" spans="1:51" s="390" customFormat="1">
      <c r="A37" s="399" t="s">
        <v>81</v>
      </c>
      <c r="B37" s="399" t="s">
        <v>916</v>
      </c>
      <c r="C37" s="399">
        <v>1</v>
      </c>
      <c r="D37" s="399">
        <v>20</v>
      </c>
      <c r="E37" s="403">
        <v>0.04</v>
      </c>
      <c r="F37" s="399">
        <v>0</v>
      </c>
      <c r="G37" s="399">
        <v>2.5</v>
      </c>
      <c r="H37" s="399">
        <v>0.9</v>
      </c>
      <c r="I37" s="399">
        <v>2.2999999999999998</v>
      </c>
      <c r="J37" s="399">
        <v>40</v>
      </c>
      <c r="K37" s="399">
        <v>125</v>
      </c>
      <c r="L37" s="399">
        <v>0</v>
      </c>
      <c r="M37" s="404">
        <v>6.5</v>
      </c>
      <c r="N37" s="404">
        <v>5.2300000190734863</v>
      </c>
      <c r="O37" s="404">
        <v>2</v>
      </c>
      <c r="P37" s="399">
        <v>100</v>
      </c>
      <c r="Q37" s="399" t="s">
        <v>293</v>
      </c>
      <c r="R37" s="399">
        <v>1</v>
      </c>
      <c r="S37" s="399">
        <v>0</v>
      </c>
      <c r="T37" s="399">
        <v>0</v>
      </c>
      <c r="U37" s="404">
        <v>0.55000000000000004</v>
      </c>
      <c r="V37" s="404">
        <v>0.17</v>
      </c>
      <c r="W37" s="405">
        <v>1.7700380279999998E-5</v>
      </c>
      <c r="X37" s="405">
        <v>0.5523324319231222</v>
      </c>
      <c r="Y37" s="399">
        <v>1.48</v>
      </c>
      <c r="Z37" s="399">
        <v>1.79</v>
      </c>
      <c r="AA37" s="405">
        <v>3.114131076E-5</v>
      </c>
      <c r="AB37" s="405">
        <v>0.5523324319231222</v>
      </c>
      <c r="AC37" s="399">
        <v>1.21</v>
      </c>
      <c r="AD37" s="399">
        <v>2.0099999999999998</v>
      </c>
      <c r="AE37" s="405">
        <v>2.6124625439999998E-5</v>
      </c>
      <c r="AF37" s="405">
        <v>0.5523324319231222</v>
      </c>
      <c r="AG37" s="399">
        <v>1.28</v>
      </c>
      <c r="AH37" s="399">
        <v>2.2799999999999998</v>
      </c>
      <c r="AI37" s="324">
        <v>0</v>
      </c>
      <c r="AJ37" s="324">
        <v>0</v>
      </c>
      <c r="AK37" s="324">
        <v>0</v>
      </c>
      <c r="AL37" s="324">
        <v>0</v>
      </c>
      <c r="AM37" s="324">
        <v>0</v>
      </c>
      <c r="AN37" s="324">
        <v>0</v>
      </c>
      <c r="AO37" s="403">
        <v>691828</v>
      </c>
      <c r="AP37" s="403">
        <v>8.1300000000000001E-3</v>
      </c>
      <c r="AQ37" s="403">
        <v>9.017E-2</v>
      </c>
      <c r="AR37" s="403">
        <v>189</v>
      </c>
      <c r="AS37" s="399" t="s">
        <v>917</v>
      </c>
      <c r="AT37" s="390">
        <v>0</v>
      </c>
      <c r="AU37" s="390">
        <v>0</v>
      </c>
      <c r="AV37" s="390">
        <v>0</v>
      </c>
      <c r="AY37" s="390" t="s">
        <v>3533</v>
      </c>
    </row>
    <row r="38" spans="1:51" s="390" customFormat="1">
      <c r="A38" s="399" t="s">
        <v>81</v>
      </c>
      <c r="B38" s="399" t="s">
        <v>924</v>
      </c>
      <c r="C38" s="399">
        <v>10</v>
      </c>
      <c r="D38" s="399">
        <v>20</v>
      </c>
      <c r="E38" s="403">
        <v>0.3</v>
      </c>
      <c r="F38" s="399">
        <v>0</v>
      </c>
      <c r="G38" s="399">
        <v>1</v>
      </c>
      <c r="H38" s="399">
        <v>0.9</v>
      </c>
      <c r="I38" s="399">
        <v>0.9</v>
      </c>
      <c r="J38" s="399">
        <v>40</v>
      </c>
      <c r="K38" s="399">
        <v>125</v>
      </c>
      <c r="L38" s="399">
        <v>0</v>
      </c>
      <c r="M38" s="404">
        <v>6.5</v>
      </c>
      <c r="N38" s="404">
        <v>5.2300000190734863</v>
      </c>
      <c r="O38" s="404">
        <v>2</v>
      </c>
      <c r="P38" s="399">
        <v>100</v>
      </c>
      <c r="Q38" s="399" t="s">
        <v>293</v>
      </c>
      <c r="R38" s="399">
        <v>1</v>
      </c>
      <c r="S38" s="399">
        <v>0</v>
      </c>
      <c r="T38" s="399">
        <v>0</v>
      </c>
      <c r="U38" s="404">
        <v>0.55000000000000004</v>
      </c>
      <c r="V38" s="404">
        <v>0.17</v>
      </c>
      <c r="W38" s="405">
        <v>1.7700380279999998E-5</v>
      </c>
      <c r="X38" s="405">
        <v>1.5578607054241906</v>
      </c>
      <c r="Y38" s="399">
        <v>1.48</v>
      </c>
      <c r="Z38" s="399">
        <v>1.79</v>
      </c>
      <c r="AA38" s="405">
        <v>3.114131076E-5</v>
      </c>
      <c r="AB38" s="405">
        <v>1.5578607054241906</v>
      </c>
      <c r="AC38" s="399">
        <v>1.21</v>
      </c>
      <c r="AD38" s="399">
        <v>2.0099999999999998</v>
      </c>
      <c r="AE38" s="405">
        <v>2.6124625439999998E-5</v>
      </c>
      <c r="AF38" s="405">
        <v>1.5578607054241906</v>
      </c>
      <c r="AG38" s="399">
        <v>1.28</v>
      </c>
      <c r="AH38" s="399">
        <v>2.2799999999999998</v>
      </c>
      <c r="AI38" s="324">
        <v>0</v>
      </c>
      <c r="AJ38" s="324">
        <v>0</v>
      </c>
      <c r="AK38" s="324">
        <v>0</v>
      </c>
      <c r="AL38" s="324">
        <v>0</v>
      </c>
      <c r="AM38" s="324">
        <v>0</v>
      </c>
      <c r="AN38" s="324">
        <v>0</v>
      </c>
      <c r="AO38" s="403">
        <v>1722226</v>
      </c>
      <c r="AP38" s="403">
        <v>3.2699999999999999E-3</v>
      </c>
      <c r="AQ38" s="403">
        <v>5.7149999999999999E-2</v>
      </c>
      <c r="AR38" s="403">
        <v>165</v>
      </c>
      <c r="AS38" s="399" t="s">
        <v>917</v>
      </c>
      <c r="AT38" s="390">
        <v>0</v>
      </c>
      <c r="AU38" s="390">
        <v>0</v>
      </c>
      <c r="AV38" s="390">
        <v>0</v>
      </c>
      <c r="AY38" s="390" t="s">
        <v>3533</v>
      </c>
    </row>
    <row r="39" spans="1:51" s="390" customFormat="1">
      <c r="A39" s="399" t="s">
        <v>81</v>
      </c>
      <c r="B39" s="399" t="s">
        <v>930</v>
      </c>
      <c r="C39" s="399">
        <v>100</v>
      </c>
      <c r="D39" s="399">
        <v>20</v>
      </c>
      <c r="E39" s="403">
        <v>2.2999999999999998</v>
      </c>
      <c r="F39" s="399">
        <v>0</v>
      </c>
      <c r="G39" s="399">
        <v>0.3</v>
      </c>
      <c r="H39" s="399">
        <v>0.9</v>
      </c>
      <c r="I39" s="399">
        <v>0.3</v>
      </c>
      <c r="J39" s="399">
        <v>40</v>
      </c>
      <c r="K39" s="399">
        <v>125</v>
      </c>
      <c r="L39" s="399">
        <v>0</v>
      </c>
      <c r="M39" s="404">
        <v>6.5</v>
      </c>
      <c r="N39" s="404">
        <v>5.2300000190734863</v>
      </c>
      <c r="O39" s="404">
        <v>2</v>
      </c>
      <c r="P39" s="399">
        <v>100</v>
      </c>
      <c r="Q39" s="399" t="s">
        <v>293</v>
      </c>
      <c r="R39" s="399">
        <v>1</v>
      </c>
      <c r="S39" s="399">
        <v>0</v>
      </c>
      <c r="T39" s="399">
        <v>0</v>
      </c>
      <c r="U39" s="404">
        <v>0.55000000000000004</v>
      </c>
      <c r="V39" s="404">
        <v>0.17</v>
      </c>
      <c r="W39" s="405">
        <v>1.7700380279999998E-5</v>
      </c>
      <c r="X39" s="405">
        <v>5.1055939085330619</v>
      </c>
      <c r="Y39" s="399">
        <v>1.48</v>
      </c>
      <c r="Z39" s="399">
        <v>1.79</v>
      </c>
      <c r="AA39" s="405">
        <v>3.114131076E-5</v>
      </c>
      <c r="AB39" s="405">
        <v>5.1055939085330619</v>
      </c>
      <c r="AC39" s="399">
        <v>1.21</v>
      </c>
      <c r="AD39" s="399">
        <v>2.0099999999999998</v>
      </c>
      <c r="AE39" s="405">
        <v>2.6124625439999998E-5</v>
      </c>
      <c r="AF39" s="405">
        <v>5.1055939085330619</v>
      </c>
      <c r="AG39" s="399">
        <v>1.28</v>
      </c>
      <c r="AH39" s="399">
        <v>2.2799999999999998</v>
      </c>
      <c r="AI39" s="324">
        <v>0</v>
      </c>
      <c r="AJ39" s="324">
        <v>0</v>
      </c>
      <c r="AK39" s="324">
        <v>0</v>
      </c>
      <c r="AL39" s="324">
        <v>0</v>
      </c>
      <c r="AM39" s="324">
        <v>0</v>
      </c>
      <c r="AN39" s="324">
        <v>0</v>
      </c>
      <c r="AO39" s="403">
        <v>4448351</v>
      </c>
      <c r="AP39" s="403">
        <v>1.2600000000000001E-3</v>
      </c>
      <c r="AQ39" s="403">
        <v>3.5560000000000001E-2</v>
      </c>
      <c r="AR39" s="403">
        <v>193</v>
      </c>
      <c r="AS39" s="399" t="s">
        <v>917</v>
      </c>
      <c r="AT39" s="390">
        <v>0</v>
      </c>
      <c r="AU39" s="390">
        <v>0</v>
      </c>
      <c r="AV39" s="390">
        <v>0</v>
      </c>
      <c r="AY39" s="390" t="s">
        <v>3533</v>
      </c>
    </row>
    <row r="40" spans="1:51" s="390" customFormat="1">
      <c r="A40" s="399" t="s">
        <v>81</v>
      </c>
      <c r="B40" s="399" t="s">
        <v>936</v>
      </c>
      <c r="C40" s="399">
        <v>1000</v>
      </c>
      <c r="D40" s="399">
        <v>20</v>
      </c>
      <c r="E40" s="403">
        <v>22.6</v>
      </c>
      <c r="F40" s="399">
        <v>0</v>
      </c>
      <c r="G40" s="399">
        <v>0.08</v>
      </c>
      <c r="H40" s="399">
        <v>0.9</v>
      </c>
      <c r="I40" s="399">
        <v>0.08</v>
      </c>
      <c r="J40" s="399">
        <v>40</v>
      </c>
      <c r="K40" s="399">
        <v>125</v>
      </c>
      <c r="L40" s="399">
        <v>0</v>
      </c>
      <c r="M40" s="404">
        <v>6.5</v>
      </c>
      <c r="N40" s="404">
        <v>5.2300000190734863</v>
      </c>
      <c r="O40" s="404">
        <v>2</v>
      </c>
      <c r="P40" s="399">
        <v>100</v>
      </c>
      <c r="Q40" s="399" t="s">
        <v>293</v>
      </c>
      <c r="R40" s="399">
        <v>1</v>
      </c>
      <c r="S40" s="399">
        <v>0</v>
      </c>
      <c r="T40" s="399">
        <v>0</v>
      </c>
      <c r="U40" s="404">
        <v>0.55000000000000004</v>
      </c>
      <c r="V40" s="404">
        <v>0.17</v>
      </c>
      <c r="W40" s="405">
        <v>1.7700380279999998E-5</v>
      </c>
      <c r="X40" s="405">
        <v>16.115800400939904</v>
      </c>
      <c r="Y40" s="399">
        <v>1.48</v>
      </c>
      <c r="Z40" s="399">
        <v>1.79</v>
      </c>
      <c r="AA40" s="405">
        <v>3.114131076E-5</v>
      </c>
      <c r="AB40" s="405">
        <v>16.115800400939904</v>
      </c>
      <c r="AC40" s="399">
        <v>1.21</v>
      </c>
      <c r="AD40" s="399">
        <v>2.0099999999999998</v>
      </c>
      <c r="AE40" s="405">
        <v>2.6124625439999998E-5</v>
      </c>
      <c r="AF40" s="405">
        <v>16.115800400939904</v>
      </c>
      <c r="AG40" s="399">
        <v>1.28</v>
      </c>
      <c r="AH40" s="399">
        <v>2.2799999999999998</v>
      </c>
      <c r="AI40" s="324">
        <v>0</v>
      </c>
      <c r="AJ40" s="324">
        <v>0</v>
      </c>
      <c r="AK40" s="324">
        <v>0</v>
      </c>
      <c r="AL40" s="324">
        <v>0</v>
      </c>
      <c r="AM40" s="324">
        <v>0</v>
      </c>
      <c r="AN40" s="324">
        <v>0</v>
      </c>
      <c r="AO40" s="403">
        <v>14148675</v>
      </c>
      <c r="AP40" s="403">
        <v>4.0000000000000002E-4</v>
      </c>
      <c r="AQ40" s="403">
        <v>1.9939999999999999E-2</v>
      </c>
      <c r="AR40" s="403">
        <v>277</v>
      </c>
      <c r="AS40" s="399" t="s">
        <v>917</v>
      </c>
      <c r="AT40" s="390">
        <v>0</v>
      </c>
      <c r="AU40" s="390">
        <v>0</v>
      </c>
      <c r="AV40" s="390">
        <v>0</v>
      </c>
      <c r="AY40" s="390" t="s">
        <v>3533</v>
      </c>
    </row>
    <row r="41" spans="1:51" s="390" customFormat="1">
      <c r="A41" s="399" t="s">
        <v>81</v>
      </c>
      <c r="B41" s="399" t="s">
        <v>918</v>
      </c>
      <c r="C41" s="399">
        <v>1.5</v>
      </c>
      <c r="D41" s="399">
        <v>20</v>
      </c>
      <c r="E41" s="403">
        <v>0.06</v>
      </c>
      <c r="F41" s="399">
        <v>0</v>
      </c>
      <c r="G41" s="399">
        <v>2.2000000000000002</v>
      </c>
      <c r="H41" s="399">
        <v>0.9</v>
      </c>
      <c r="I41" s="399">
        <v>2.1</v>
      </c>
      <c r="J41" s="399">
        <v>40</v>
      </c>
      <c r="K41" s="399">
        <v>125</v>
      </c>
      <c r="L41" s="399">
        <v>0</v>
      </c>
      <c r="M41" s="404">
        <v>6.5</v>
      </c>
      <c r="N41" s="404">
        <v>5.2300000190734863</v>
      </c>
      <c r="O41" s="404">
        <v>2</v>
      </c>
      <c r="P41" s="399">
        <v>100</v>
      </c>
      <c r="Q41" s="399" t="s">
        <v>293</v>
      </c>
      <c r="R41" s="399">
        <v>1</v>
      </c>
      <c r="S41" s="399">
        <v>0</v>
      </c>
      <c r="T41" s="399">
        <v>0</v>
      </c>
      <c r="U41" s="404">
        <v>0.55000000000000004</v>
      </c>
      <c r="V41" s="404">
        <v>0.17</v>
      </c>
      <c r="W41" s="405">
        <v>1.7700380279999998E-5</v>
      </c>
      <c r="X41" s="405">
        <v>0.60756567511543436</v>
      </c>
      <c r="Y41" s="399">
        <v>1.48</v>
      </c>
      <c r="Z41" s="399">
        <v>1.79</v>
      </c>
      <c r="AA41" s="405">
        <v>3.114131076E-5</v>
      </c>
      <c r="AB41" s="405">
        <v>0.60756567511543436</v>
      </c>
      <c r="AC41" s="399">
        <v>1.21</v>
      </c>
      <c r="AD41" s="399">
        <v>2.0099999999999998</v>
      </c>
      <c r="AE41" s="405">
        <v>2.6124625439999998E-5</v>
      </c>
      <c r="AF41" s="405">
        <v>0.60756567511543436</v>
      </c>
      <c r="AG41" s="399">
        <v>1.28</v>
      </c>
      <c r="AH41" s="399">
        <v>2.2799999999999998</v>
      </c>
      <c r="AI41" s="324">
        <v>0</v>
      </c>
      <c r="AJ41" s="324">
        <v>0</v>
      </c>
      <c r="AK41" s="324">
        <v>0</v>
      </c>
      <c r="AL41" s="324">
        <v>0</v>
      </c>
      <c r="AM41" s="324">
        <v>0</v>
      </c>
      <c r="AN41" s="324">
        <v>0</v>
      </c>
      <c r="AO41" s="403">
        <v>878687</v>
      </c>
      <c r="AP41" s="403">
        <v>6.4000000000000003E-3</v>
      </c>
      <c r="AQ41" s="403">
        <v>8.0009999999999998E-2</v>
      </c>
      <c r="AR41" s="403">
        <v>151</v>
      </c>
      <c r="AS41" s="399" t="s">
        <v>917</v>
      </c>
      <c r="AT41" s="390">
        <v>0</v>
      </c>
      <c r="AU41" s="390">
        <v>0</v>
      </c>
      <c r="AV41" s="390">
        <v>0</v>
      </c>
      <c r="AY41" s="390" t="s">
        <v>3533</v>
      </c>
    </row>
    <row r="42" spans="1:51" s="390" customFormat="1">
      <c r="A42" s="399" t="s">
        <v>81</v>
      </c>
      <c r="B42" s="399" t="s">
        <v>925</v>
      </c>
      <c r="C42" s="399">
        <v>15</v>
      </c>
      <c r="D42" s="399">
        <v>20</v>
      </c>
      <c r="E42" s="403">
        <v>0.4</v>
      </c>
      <c r="F42" s="399">
        <v>0</v>
      </c>
      <c r="G42" s="399">
        <v>0.8</v>
      </c>
      <c r="H42" s="399">
        <v>0.9</v>
      </c>
      <c r="I42" s="399">
        <v>0.7</v>
      </c>
      <c r="J42" s="399">
        <v>40</v>
      </c>
      <c r="K42" s="399">
        <v>125</v>
      </c>
      <c r="L42" s="399">
        <v>0</v>
      </c>
      <c r="M42" s="404">
        <v>6.5</v>
      </c>
      <c r="N42" s="404">
        <v>5.2300000190734863</v>
      </c>
      <c r="O42" s="404">
        <v>2</v>
      </c>
      <c r="P42" s="399">
        <v>100</v>
      </c>
      <c r="Q42" s="399" t="s">
        <v>293</v>
      </c>
      <c r="R42" s="399">
        <v>1</v>
      </c>
      <c r="S42" s="399">
        <v>0</v>
      </c>
      <c r="T42" s="399">
        <v>0</v>
      </c>
      <c r="U42" s="404">
        <v>0.55000000000000004</v>
      </c>
      <c r="V42" s="404">
        <v>0.17</v>
      </c>
      <c r="W42" s="405">
        <v>1.7700380279999998E-5</v>
      </c>
      <c r="X42" s="405">
        <v>1.9390393886662802</v>
      </c>
      <c r="Y42" s="399">
        <v>1.48</v>
      </c>
      <c r="Z42" s="399">
        <v>1.79</v>
      </c>
      <c r="AA42" s="405">
        <v>3.114131076E-5</v>
      </c>
      <c r="AB42" s="405">
        <v>1.9390393886662802</v>
      </c>
      <c r="AC42" s="399">
        <v>1.21</v>
      </c>
      <c r="AD42" s="399">
        <v>2.0099999999999998</v>
      </c>
      <c r="AE42" s="405">
        <v>2.6124625439999998E-5</v>
      </c>
      <c r="AF42" s="405">
        <v>1.9390393886662802</v>
      </c>
      <c r="AG42" s="399">
        <v>1.28</v>
      </c>
      <c r="AH42" s="399">
        <v>2.2799999999999998</v>
      </c>
      <c r="AI42" s="324">
        <v>0</v>
      </c>
      <c r="AJ42" s="324">
        <v>0</v>
      </c>
      <c r="AK42" s="324">
        <v>0</v>
      </c>
      <c r="AL42" s="324">
        <v>0</v>
      </c>
      <c r="AM42" s="324">
        <v>0</v>
      </c>
      <c r="AN42" s="324">
        <v>0</v>
      </c>
      <c r="AO42" s="403">
        <v>1722226</v>
      </c>
      <c r="AP42" s="403">
        <v>3.2699999999999999E-3</v>
      </c>
      <c r="AQ42" s="403">
        <v>5.7149999999999999E-2</v>
      </c>
      <c r="AR42" s="403">
        <v>204</v>
      </c>
      <c r="AS42" s="399" t="s">
        <v>917</v>
      </c>
      <c r="AT42" s="390">
        <v>0</v>
      </c>
      <c r="AU42" s="390">
        <v>0</v>
      </c>
      <c r="AV42" s="390">
        <v>0</v>
      </c>
      <c r="AY42" s="390" t="s">
        <v>3533</v>
      </c>
    </row>
    <row r="43" spans="1:51" s="390" customFormat="1">
      <c r="A43" s="399" t="s">
        <v>81</v>
      </c>
      <c r="B43" s="399" t="s">
        <v>931</v>
      </c>
      <c r="C43" s="399">
        <v>150</v>
      </c>
      <c r="D43" s="399">
        <v>20</v>
      </c>
      <c r="E43" s="403">
        <v>3.5</v>
      </c>
      <c r="F43" s="399">
        <v>0</v>
      </c>
      <c r="G43" s="399">
        <v>0.25</v>
      </c>
      <c r="H43" s="399">
        <v>0.9</v>
      </c>
      <c r="I43" s="399">
        <v>0.25</v>
      </c>
      <c r="J43" s="399">
        <v>40</v>
      </c>
      <c r="K43" s="399">
        <v>125</v>
      </c>
      <c r="L43" s="399">
        <v>0</v>
      </c>
      <c r="M43" s="404">
        <v>6.5</v>
      </c>
      <c r="N43" s="404">
        <v>5.2300000190734863</v>
      </c>
      <c r="O43" s="404">
        <v>2</v>
      </c>
      <c r="P43" s="399">
        <v>100</v>
      </c>
      <c r="Q43" s="399" t="s">
        <v>293</v>
      </c>
      <c r="R43" s="399">
        <v>1</v>
      </c>
      <c r="S43" s="399">
        <v>0</v>
      </c>
      <c r="T43" s="399">
        <v>0</v>
      </c>
      <c r="U43" s="404">
        <v>0.55000000000000004</v>
      </c>
      <c r="V43" s="404">
        <v>0.17</v>
      </c>
      <c r="W43" s="405">
        <v>1.7700380279999998E-5</v>
      </c>
      <c r="X43" s="405">
        <v>6.0354206137294799</v>
      </c>
      <c r="Y43" s="399">
        <v>1.48</v>
      </c>
      <c r="Z43" s="399">
        <v>1.79</v>
      </c>
      <c r="AA43" s="405">
        <v>3.114131076E-5</v>
      </c>
      <c r="AB43" s="405">
        <v>6.0354206137294799</v>
      </c>
      <c r="AC43" s="399">
        <v>1.21</v>
      </c>
      <c r="AD43" s="399">
        <v>2.0099999999999998</v>
      </c>
      <c r="AE43" s="405">
        <v>2.6124625439999998E-5</v>
      </c>
      <c r="AF43" s="405">
        <v>6.0354206137294799</v>
      </c>
      <c r="AG43" s="399">
        <v>1.28</v>
      </c>
      <c r="AH43" s="399">
        <v>2.2799999999999998</v>
      </c>
      <c r="AI43" s="324">
        <v>0</v>
      </c>
      <c r="AJ43" s="324">
        <v>0</v>
      </c>
      <c r="AK43" s="324">
        <v>0</v>
      </c>
      <c r="AL43" s="324">
        <v>0</v>
      </c>
      <c r="AM43" s="324">
        <v>0</v>
      </c>
      <c r="AN43" s="324">
        <v>0</v>
      </c>
      <c r="AO43" s="403">
        <v>5580011</v>
      </c>
      <c r="AP43" s="403">
        <v>1.01E-3</v>
      </c>
      <c r="AQ43" s="403">
        <v>3.175E-2</v>
      </c>
      <c r="AR43" s="403">
        <v>183</v>
      </c>
      <c r="AS43" s="399" t="s">
        <v>917</v>
      </c>
      <c r="AT43" s="390">
        <v>0</v>
      </c>
      <c r="AU43" s="390">
        <v>0</v>
      </c>
      <c r="AV43" s="390">
        <v>0</v>
      </c>
      <c r="AY43" s="390" t="s">
        <v>3533</v>
      </c>
    </row>
    <row r="44" spans="1:51" s="390" customFormat="1">
      <c r="A44" s="399" t="s">
        <v>81</v>
      </c>
      <c r="B44" s="399" t="s">
        <v>919</v>
      </c>
      <c r="C44" s="399">
        <v>2.2000000000000002</v>
      </c>
      <c r="D44" s="399">
        <v>20</v>
      </c>
      <c r="E44" s="403">
        <v>7.0000000000000007E-2</v>
      </c>
      <c r="F44" s="399">
        <v>0</v>
      </c>
      <c r="G44" s="399">
        <v>1.8</v>
      </c>
      <c r="H44" s="399">
        <v>0.9</v>
      </c>
      <c r="I44" s="399">
        <v>1.7</v>
      </c>
      <c r="J44" s="399">
        <v>40</v>
      </c>
      <c r="K44" s="399">
        <v>125</v>
      </c>
      <c r="L44" s="399">
        <v>0</v>
      </c>
      <c r="M44" s="404">
        <v>6.5</v>
      </c>
      <c r="N44" s="404">
        <v>5.2300000190734863</v>
      </c>
      <c r="O44" s="404">
        <v>2</v>
      </c>
      <c r="P44" s="399">
        <v>100</v>
      </c>
      <c r="Q44" s="399" t="s">
        <v>293</v>
      </c>
      <c r="R44" s="399">
        <v>1</v>
      </c>
      <c r="S44" s="399">
        <v>0</v>
      </c>
      <c r="T44" s="399">
        <v>0</v>
      </c>
      <c r="U44" s="404">
        <v>0.55000000000000004</v>
      </c>
      <c r="V44" s="404">
        <v>0.17</v>
      </c>
      <c r="W44" s="405">
        <v>1.7700380279999998E-5</v>
      </c>
      <c r="X44" s="405">
        <v>0.78626147895584986</v>
      </c>
      <c r="Y44" s="399">
        <v>1.48</v>
      </c>
      <c r="Z44" s="399">
        <v>1.79</v>
      </c>
      <c r="AA44" s="405">
        <v>3.114131076E-5</v>
      </c>
      <c r="AB44" s="405">
        <v>0.78626147895584986</v>
      </c>
      <c r="AC44" s="399">
        <v>1.21</v>
      </c>
      <c r="AD44" s="399">
        <v>2.0099999999999998</v>
      </c>
      <c r="AE44" s="405">
        <v>2.6124625439999998E-5</v>
      </c>
      <c r="AF44" s="405">
        <v>0.78626147895584986</v>
      </c>
      <c r="AG44" s="399">
        <v>1.28</v>
      </c>
      <c r="AH44" s="399">
        <v>2.2799999999999998</v>
      </c>
      <c r="AI44" s="324">
        <v>0</v>
      </c>
      <c r="AJ44" s="324">
        <v>0</v>
      </c>
      <c r="AK44" s="324">
        <v>0</v>
      </c>
      <c r="AL44" s="324">
        <v>0</v>
      </c>
      <c r="AM44" s="324">
        <v>0</v>
      </c>
      <c r="AN44" s="324">
        <v>0</v>
      </c>
      <c r="AO44" s="403">
        <v>878687</v>
      </c>
      <c r="AP44" s="403">
        <v>6.4000000000000003E-3</v>
      </c>
      <c r="AQ44" s="403">
        <v>8.0009999999999998E-2</v>
      </c>
      <c r="AR44" s="403">
        <v>198</v>
      </c>
      <c r="AS44" s="399" t="s">
        <v>917</v>
      </c>
      <c r="AT44" s="390">
        <v>0</v>
      </c>
      <c r="AU44" s="390">
        <v>0</v>
      </c>
      <c r="AV44" s="390">
        <v>0</v>
      </c>
      <c r="AY44" s="390" t="s">
        <v>3533</v>
      </c>
    </row>
    <row r="45" spans="1:51" s="390" customFormat="1">
      <c r="A45" s="399" t="s">
        <v>81</v>
      </c>
      <c r="B45" s="399" t="s">
        <v>926</v>
      </c>
      <c r="C45" s="399">
        <v>22</v>
      </c>
      <c r="D45" s="399">
        <v>20</v>
      </c>
      <c r="E45" s="403">
        <v>0.54</v>
      </c>
      <c r="F45" s="399">
        <v>0</v>
      </c>
      <c r="G45" s="399">
        <v>0.6</v>
      </c>
      <c r="H45" s="399">
        <v>0.9</v>
      </c>
      <c r="I45" s="399">
        <v>0.5</v>
      </c>
      <c r="J45" s="399">
        <v>40</v>
      </c>
      <c r="K45" s="399">
        <v>125</v>
      </c>
      <c r="L45" s="399">
        <v>0</v>
      </c>
      <c r="M45" s="404">
        <v>6.5</v>
      </c>
      <c r="N45" s="404">
        <v>5.2300000190734863</v>
      </c>
      <c r="O45" s="404">
        <v>2</v>
      </c>
      <c r="P45" s="399">
        <v>100</v>
      </c>
      <c r="Q45" s="399" t="s">
        <v>293</v>
      </c>
      <c r="R45" s="399">
        <v>1</v>
      </c>
      <c r="S45" s="399">
        <v>0</v>
      </c>
      <c r="T45" s="399">
        <v>0</v>
      </c>
      <c r="U45" s="404">
        <v>0.55000000000000004</v>
      </c>
      <c r="V45" s="404">
        <v>0.17</v>
      </c>
      <c r="W45" s="405">
        <v>1.7700380279999998E-5</v>
      </c>
      <c r="X45" s="405">
        <v>2.3449903250069402</v>
      </c>
      <c r="Y45" s="399">
        <v>1.48</v>
      </c>
      <c r="Z45" s="399">
        <v>1.79</v>
      </c>
      <c r="AA45" s="405">
        <v>3.114131076E-5</v>
      </c>
      <c r="AB45" s="405">
        <v>2.3449903250069402</v>
      </c>
      <c r="AC45" s="399">
        <v>1.21</v>
      </c>
      <c r="AD45" s="399">
        <v>2.0099999999999998</v>
      </c>
      <c r="AE45" s="405">
        <v>2.6124625439999998E-5</v>
      </c>
      <c r="AF45" s="405">
        <v>2.3449903250069402</v>
      </c>
      <c r="AG45" s="399">
        <v>1.28</v>
      </c>
      <c r="AH45" s="399">
        <v>2.2799999999999998</v>
      </c>
      <c r="AI45" s="324">
        <v>0</v>
      </c>
      <c r="AJ45" s="324">
        <v>0</v>
      </c>
      <c r="AK45" s="324">
        <v>0</v>
      </c>
      <c r="AL45" s="324">
        <v>0</v>
      </c>
      <c r="AM45" s="324">
        <v>0</v>
      </c>
      <c r="AN45" s="324">
        <v>0</v>
      </c>
      <c r="AO45" s="403">
        <v>2179692</v>
      </c>
      <c r="AP45" s="403">
        <v>2.5799999999999998E-3</v>
      </c>
      <c r="AQ45" s="403">
        <v>5.0799999999999998E-2</v>
      </c>
      <c r="AR45" s="403">
        <v>296</v>
      </c>
      <c r="AS45" s="399" t="s">
        <v>917</v>
      </c>
      <c r="AT45" s="390">
        <v>0</v>
      </c>
      <c r="AU45" s="390">
        <v>0</v>
      </c>
      <c r="AV45" s="390">
        <v>0</v>
      </c>
      <c r="AY45" s="390" t="s">
        <v>3533</v>
      </c>
    </row>
    <row r="46" spans="1:51" s="390" customFormat="1">
      <c r="A46" s="399" t="s">
        <v>81</v>
      </c>
      <c r="B46" s="399" t="s">
        <v>932</v>
      </c>
      <c r="C46" s="399">
        <v>220</v>
      </c>
      <c r="D46" s="399">
        <v>20</v>
      </c>
      <c r="E46" s="403">
        <v>5.7</v>
      </c>
      <c r="F46" s="399">
        <v>0</v>
      </c>
      <c r="G46" s="399">
        <v>0.2</v>
      </c>
      <c r="H46" s="399">
        <v>0.9</v>
      </c>
      <c r="I46" s="399">
        <v>0.18</v>
      </c>
      <c r="J46" s="399">
        <v>40</v>
      </c>
      <c r="K46" s="399">
        <v>125</v>
      </c>
      <c r="L46" s="399">
        <v>0</v>
      </c>
      <c r="M46" s="404">
        <v>6.5</v>
      </c>
      <c r="N46" s="404">
        <v>5.2300000190734863</v>
      </c>
      <c r="O46" s="404">
        <v>2</v>
      </c>
      <c r="P46" s="399">
        <v>100</v>
      </c>
      <c r="Q46" s="399" t="s">
        <v>293</v>
      </c>
      <c r="R46" s="399">
        <v>1</v>
      </c>
      <c r="S46" s="399">
        <v>0</v>
      </c>
      <c r="T46" s="399">
        <v>0</v>
      </c>
      <c r="U46" s="404">
        <v>0.55000000000000004</v>
      </c>
      <c r="V46" s="404">
        <v>0.17</v>
      </c>
      <c r="W46" s="405">
        <v>1.7700380279999998E-5</v>
      </c>
      <c r="X46" s="405">
        <v>7.3847761616240657</v>
      </c>
      <c r="Y46" s="399">
        <v>1.48</v>
      </c>
      <c r="Z46" s="399">
        <v>1.79</v>
      </c>
      <c r="AA46" s="405">
        <v>3.114131076E-5</v>
      </c>
      <c r="AB46" s="405">
        <v>7.3847761616240657</v>
      </c>
      <c r="AC46" s="399">
        <v>1.21</v>
      </c>
      <c r="AD46" s="399">
        <v>2.0099999999999998</v>
      </c>
      <c r="AE46" s="405">
        <v>2.6124625439999998E-5</v>
      </c>
      <c r="AF46" s="405">
        <v>7.3847761616240657</v>
      </c>
      <c r="AG46" s="399">
        <v>1.28</v>
      </c>
      <c r="AH46" s="399">
        <v>2.2799999999999998</v>
      </c>
      <c r="AI46" s="324">
        <v>0</v>
      </c>
      <c r="AJ46" s="324">
        <v>0</v>
      </c>
      <c r="AK46" s="324">
        <v>0</v>
      </c>
      <c r="AL46" s="324">
        <v>0</v>
      </c>
      <c r="AM46" s="324">
        <v>0</v>
      </c>
      <c r="AN46" s="324">
        <v>0</v>
      </c>
      <c r="AO46" s="403">
        <v>7205593</v>
      </c>
      <c r="AP46" s="403">
        <v>7.7999999999999999E-4</v>
      </c>
      <c r="AQ46" s="403">
        <v>2.794E-2</v>
      </c>
      <c r="AR46" s="403">
        <v>217</v>
      </c>
      <c r="AS46" s="399" t="s">
        <v>917</v>
      </c>
      <c r="AT46" s="390">
        <v>0</v>
      </c>
      <c r="AU46" s="390">
        <v>0</v>
      </c>
      <c r="AV46" s="390">
        <v>0</v>
      </c>
      <c r="AY46" s="390" t="s">
        <v>3533</v>
      </c>
    </row>
    <row r="47" spans="1:51" s="390" customFormat="1">
      <c r="A47" s="399" t="s">
        <v>81</v>
      </c>
      <c r="B47" s="399" t="s">
        <v>920</v>
      </c>
      <c r="C47" s="399">
        <v>3.3</v>
      </c>
      <c r="D47" s="399">
        <v>20</v>
      </c>
      <c r="E47" s="403">
        <v>0.12</v>
      </c>
      <c r="F47" s="399">
        <v>0</v>
      </c>
      <c r="G47" s="399">
        <v>1.4</v>
      </c>
      <c r="H47" s="399">
        <v>0.9</v>
      </c>
      <c r="I47" s="399">
        <v>1.3</v>
      </c>
      <c r="J47" s="399">
        <v>40</v>
      </c>
      <c r="K47" s="399">
        <v>125</v>
      </c>
      <c r="L47" s="399">
        <v>0</v>
      </c>
      <c r="M47" s="404">
        <v>6.5</v>
      </c>
      <c r="N47" s="404">
        <v>5.2300000190734863</v>
      </c>
      <c r="O47" s="404">
        <v>2</v>
      </c>
      <c r="P47" s="399">
        <v>100</v>
      </c>
      <c r="Q47" s="399" t="s">
        <v>293</v>
      </c>
      <c r="R47" s="399">
        <v>1</v>
      </c>
      <c r="S47" s="399">
        <v>0</v>
      </c>
      <c r="T47" s="399">
        <v>0</v>
      </c>
      <c r="U47" s="404">
        <v>0.55000000000000004</v>
      </c>
      <c r="V47" s="404">
        <v>0.17</v>
      </c>
      <c r="W47" s="405">
        <v>1.7700380279999998E-5</v>
      </c>
      <c r="X47" s="405">
        <v>0.95474604709997357</v>
      </c>
      <c r="Y47" s="399">
        <v>1.48</v>
      </c>
      <c r="Z47" s="399">
        <v>1.79</v>
      </c>
      <c r="AA47" s="405">
        <v>3.114131076E-5</v>
      </c>
      <c r="AB47" s="405">
        <v>0.95474604709997357</v>
      </c>
      <c r="AC47" s="399">
        <v>1.21</v>
      </c>
      <c r="AD47" s="399">
        <v>2.0099999999999998</v>
      </c>
      <c r="AE47" s="405">
        <v>2.6124625439999998E-5</v>
      </c>
      <c r="AF47" s="405">
        <v>0.95474604709997357</v>
      </c>
      <c r="AG47" s="399">
        <v>1.28</v>
      </c>
      <c r="AH47" s="399">
        <v>2.2799999999999998</v>
      </c>
      <c r="AI47" s="324">
        <v>0</v>
      </c>
      <c r="AJ47" s="324">
        <v>0</v>
      </c>
      <c r="AK47" s="324">
        <v>0</v>
      </c>
      <c r="AL47" s="324">
        <v>0</v>
      </c>
      <c r="AM47" s="324">
        <v>0</v>
      </c>
      <c r="AN47" s="324">
        <v>0</v>
      </c>
      <c r="AO47" s="403">
        <v>1112088</v>
      </c>
      <c r="AP47" s="403">
        <v>5.0600000000000003E-3</v>
      </c>
      <c r="AQ47" s="403">
        <v>7.1120000000000003E-2</v>
      </c>
      <c r="AR47" s="403">
        <v>197</v>
      </c>
      <c r="AS47" s="399" t="s">
        <v>917</v>
      </c>
      <c r="AT47" s="390">
        <v>0</v>
      </c>
      <c r="AU47" s="390">
        <v>0</v>
      </c>
      <c r="AV47" s="390">
        <v>0</v>
      </c>
      <c r="AY47" s="390" t="s">
        <v>3533</v>
      </c>
    </row>
    <row r="48" spans="1:51" s="390" customFormat="1">
      <c r="A48" s="399" t="s">
        <v>81</v>
      </c>
      <c r="B48" s="399" t="s">
        <v>927</v>
      </c>
      <c r="C48" s="399">
        <v>33</v>
      </c>
      <c r="D48" s="399">
        <v>20</v>
      </c>
      <c r="E48" s="403">
        <v>0.74</v>
      </c>
      <c r="F48" s="399">
        <v>0</v>
      </c>
      <c r="G48" s="399">
        <v>0.5</v>
      </c>
      <c r="H48" s="399">
        <v>0.9</v>
      </c>
      <c r="I48" s="399">
        <v>0.45</v>
      </c>
      <c r="J48" s="399">
        <v>40</v>
      </c>
      <c r="K48" s="399">
        <v>125</v>
      </c>
      <c r="L48" s="399">
        <v>0</v>
      </c>
      <c r="M48" s="404">
        <v>6.5</v>
      </c>
      <c r="N48" s="404">
        <v>5.2300000190734863</v>
      </c>
      <c r="O48" s="404">
        <v>2</v>
      </c>
      <c r="P48" s="399">
        <v>100</v>
      </c>
      <c r="Q48" s="399" t="s">
        <v>293</v>
      </c>
      <c r="R48" s="399">
        <v>1</v>
      </c>
      <c r="S48" s="399">
        <v>0</v>
      </c>
      <c r="T48" s="399">
        <v>0</v>
      </c>
      <c r="U48" s="404">
        <v>0.55000000000000004</v>
      </c>
      <c r="V48" s="404">
        <v>0.17</v>
      </c>
      <c r="W48" s="405">
        <v>1.7700380279999998E-5</v>
      </c>
      <c r="X48" s="405">
        <v>2.8238967998323008</v>
      </c>
      <c r="Y48" s="399">
        <v>1.48</v>
      </c>
      <c r="Z48" s="399">
        <v>1.79</v>
      </c>
      <c r="AA48" s="405">
        <v>3.114131076E-5</v>
      </c>
      <c r="AB48" s="405">
        <v>2.8238967998323008</v>
      </c>
      <c r="AC48" s="399">
        <v>1.21</v>
      </c>
      <c r="AD48" s="399">
        <v>2.0099999999999998</v>
      </c>
      <c r="AE48" s="405">
        <v>2.6124625439999998E-5</v>
      </c>
      <c r="AF48" s="405">
        <v>2.8238967998323008</v>
      </c>
      <c r="AG48" s="399">
        <v>1.28</v>
      </c>
      <c r="AH48" s="399">
        <v>2.2799999999999998</v>
      </c>
      <c r="AI48" s="324">
        <v>0</v>
      </c>
      <c r="AJ48" s="324">
        <v>0</v>
      </c>
      <c r="AK48" s="324">
        <v>0</v>
      </c>
      <c r="AL48" s="324">
        <v>0</v>
      </c>
      <c r="AM48" s="324">
        <v>0</v>
      </c>
      <c r="AN48" s="324">
        <v>0</v>
      </c>
      <c r="AO48" s="403">
        <v>2179692</v>
      </c>
      <c r="AP48" s="403">
        <v>2.5799999999999998E-3</v>
      </c>
      <c r="AQ48" s="403">
        <v>5.0799999999999998E-2</v>
      </c>
      <c r="AR48" s="403">
        <v>267</v>
      </c>
      <c r="AS48" s="399" t="s">
        <v>917</v>
      </c>
      <c r="AT48" s="390">
        <v>0</v>
      </c>
      <c r="AU48" s="390">
        <v>0</v>
      </c>
      <c r="AV48" s="390">
        <v>0</v>
      </c>
      <c r="AY48" s="390" t="s">
        <v>3533</v>
      </c>
    </row>
    <row r="49" spans="1:51" s="390" customFormat="1">
      <c r="A49" s="399" t="s">
        <v>81</v>
      </c>
      <c r="B49" s="399" t="s">
        <v>933</v>
      </c>
      <c r="C49" s="399">
        <v>330</v>
      </c>
      <c r="D49" s="399">
        <v>20</v>
      </c>
      <c r="E49" s="403">
        <v>8.1999999999999993</v>
      </c>
      <c r="F49" s="399">
        <v>0</v>
      </c>
      <c r="G49" s="399">
        <v>0.16</v>
      </c>
      <c r="H49" s="399">
        <v>0.9</v>
      </c>
      <c r="I49" s="399">
        <v>0.16</v>
      </c>
      <c r="J49" s="399">
        <v>40</v>
      </c>
      <c r="K49" s="399">
        <v>125</v>
      </c>
      <c r="L49" s="399">
        <v>0</v>
      </c>
      <c r="M49" s="404">
        <v>6.5</v>
      </c>
      <c r="N49" s="404">
        <v>5.2300000190734863</v>
      </c>
      <c r="O49" s="404">
        <v>2</v>
      </c>
      <c r="P49" s="399">
        <v>100</v>
      </c>
      <c r="Q49" s="399" t="s">
        <v>293</v>
      </c>
      <c r="R49" s="399">
        <v>1</v>
      </c>
      <c r="S49" s="399">
        <v>0</v>
      </c>
      <c r="T49" s="399">
        <v>0</v>
      </c>
      <c r="U49" s="404">
        <v>0.55000000000000004</v>
      </c>
      <c r="V49" s="404">
        <v>0.17</v>
      </c>
      <c r="W49" s="405">
        <v>1.7700380279999998E-5</v>
      </c>
      <c r="X49" s="405">
        <v>9.3254266413066684</v>
      </c>
      <c r="Y49" s="399">
        <v>1.48</v>
      </c>
      <c r="Z49" s="399">
        <v>1.79</v>
      </c>
      <c r="AA49" s="405">
        <v>3.114131076E-5</v>
      </c>
      <c r="AB49" s="405">
        <v>9.3254266413066684</v>
      </c>
      <c r="AC49" s="399">
        <v>1.21</v>
      </c>
      <c r="AD49" s="399">
        <v>2.0099999999999998</v>
      </c>
      <c r="AE49" s="405">
        <v>2.6124625439999998E-5</v>
      </c>
      <c r="AF49" s="405">
        <v>9.3254266413066684</v>
      </c>
      <c r="AG49" s="399">
        <v>1.28</v>
      </c>
      <c r="AH49" s="399">
        <v>2.2799999999999998</v>
      </c>
      <c r="AI49" s="324">
        <v>0</v>
      </c>
      <c r="AJ49" s="324">
        <v>0</v>
      </c>
      <c r="AK49" s="324">
        <v>0</v>
      </c>
      <c r="AL49" s="324">
        <v>0</v>
      </c>
      <c r="AM49" s="324">
        <v>0</v>
      </c>
      <c r="AN49" s="324">
        <v>0</v>
      </c>
      <c r="AO49" s="403">
        <v>8718767</v>
      </c>
      <c r="AP49" s="403">
        <v>6.4999999999999997E-4</v>
      </c>
      <c r="AQ49" s="403">
        <v>2.5399999999999999E-2</v>
      </c>
      <c r="AR49" s="403">
        <v>191</v>
      </c>
      <c r="AS49" s="399" t="s">
        <v>917</v>
      </c>
      <c r="AT49" s="390">
        <v>0</v>
      </c>
      <c r="AU49" s="390">
        <v>0</v>
      </c>
      <c r="AV49" s="390">
        <v>0</v>
      </c>
      <c r="AY49" s="390" t="s">
        <v>3533</v>
      </c>
    </row>
    <row r="50" spans="1:51" s="390" customFormat="1">
      <c r="A50" s="399" t="s">
        <v>81</v>
      </c>
      <c r="B50" s="399" t="s">
        <v>921</v>
      </c>
      <c r="C50" s="399">
        <v>4.7</v>
      </c>
      <c r="D50" s="399">
        <v>20</v>
      </c>
      <c r="E50" s="403">
        <v>0.15</v>
      </c>
      <c r="F50" s="399">
        <v>0</v>
      </c>
      <c r="G50" s="399">
        <v>1.2</v>
      </c>
      <c r="H50" s="399">
        <v>0.9</v>
      </c>
      <c r="I50" s="399">
        <v>1.1000000000000001</v>
      </c>
      <c r="J50" s="399">
        <v>40</v>
      </c>
      <c r="K50" s="399">
        <v>125</v>
      </c>
      <c r="L50" s="399">
        <v>0</v>
      </c>
      <c r="M50" s="404">
        <v>6.5</v>
      </c>
      <c r="N50" s="404">
        <v>5.2300000190734863</v>
      </c>
      <c r="O50" s="404">
        <v>2</v>
      </c>
      <c r="P50" s="399">
        <v>100</v>
      </c>
      <c r="Q50" s="399" t="s">
        <v>293</v>
      </c>
      <c r="R50" s="399">
        <v>1</v>
      </c>
      <c r="S50" s="399">
        <v>0</v>
      </c>
      <c r="T50" s="399">
        <v>0</v>
      </c>
      <c r="U50" s="404">
        <v>0.55000000000000004</v>
      </c>
      <c r="V50" s="404">
        <v>0.17</v>
      </c>
      <c r="W50" s="405">
        <v>1.7700380279999998E-5</v>
      </c>
      <c r="X50" s="405">
        <v>1.1422234228634343</v>
      </c>
      <c r="Y50" s="399">
        <v>1.48</v>
      </c>
      <c r="Z50" s="399">
        <v>1.79</v>
      </c>
      <c r="AA50" s="405">
        <v>3.114131076E-5</v>
      </c>
      <c r="AB50" s="405">
        <v>1.1422234228634343</v>
      </c>
      <c r="AC50" s="399">
        <v>1.21</v>
      </c>
      <c r="AD50" s="399">
        <v>2.0099999999999998</v>
      </c>
      <c r="AE50" s="405">
        <v>2.6124625439999998E-5</v>
      </c>
      <c r="AF50" s="405">
        <v>1.1422234228634343</v>
      </c>
      <c r="AG50" s="399">
        <v>1.28</v>
      </c>
      <c r="AH50" s="399">
        <v>2.2799999999999998</v>
      </c>
      <c r="AI50" s="324">
        <v>0</v>
      </c>
      <c r="AJ50" s="324">
        <v>0</v>
      </c>
      <c r="AK50" s="324">
        <v>0</v>
      </c>
      <c r="AL50" s="324">
        <v>0</v>
      </c>
      <c r="AM50" s="324">
        <v>0</v>
      </c>
      <c r="AN50" s="324">
        <v>0</v>
      </c>
      <c r="AO50" s="403">
        <v>1112088</v>
      </c>
      <c r="AP50" s="403">
        <v>5.0600000000000003E-3</v>
      </c>
      <c r="AQ50" s="403">
        <v>7.1120000000000003E-2</v>
      </c>
      <c r="AR50" s="403">
        <v>220</v>
      </c>
      <c r="AS50" s="399" t="s">
        <v>917</v>
      </c>
      <c r="AT50" s="390">
        <v>0</v>
      </c>
      <c r="AU50" s="390">
        <v>0</v>
      </c>
      <c r="AV50" s="390">
        <v>0</v>
      </c>
      <c r="AY50" s="390" t="s">
        <v>3533</v>
      </c>
    </row>
    <row r="51" spans="1:51" s="390" customFormat="1">
      <c r="A51" s="399" t="s">
        <v>81</v>
      </c>
      <c r="B51" s="399" t="s">
        <v>928</v>
      </c>
      <c r="C51" s="399">
        <v>47</v>
      </c>
      <c r="D51" s="399">
        <v>20</v>
      </c>
      <c r="E51" s="403">
        <v>1.1000000000000001</v>
      </c>
      <c r="F51" s="399">
        <v>0</v>
      </c>
      <c r="G51" s="399">
        <v>0.45</v>
      </c>
      <c r="H51" s="399">
        <v>0.9</v>
      </c>
      <c r="I51" s="399">
        <v>0.4</v>
      </c>
      <c r="J51" s="399">
        <v>40</v>
      </c>
      <c r="K51" s="399">
        <v>125</v>
      </c>
      <c r="L51" s="399">
        <v>0</v>
      </c>
      <c r="M51" s="404">
        <v>6.5</v>
      </c>
      <c r="N51" s="404">
        <v>5.2300000190734863</v>
      </c>
      <c r="O51" s="404">
        <v>2</v>
      </c>
      <c r="P51" s="399">
        <v>100</v>
      </c>
      <c r="Q51" s="399" t="s">
        <v>293</v>
      </c>
      <c r="R51" s="399">
        <v>1</v>
      </c>
      <c r="S51" s="399">
        <v>0</v>
      </c>
      <c r="T51" s="399">
        <v>0</v>
      </c>
      <c r="U51" s="404">
        <v>0.55000000000000004</v>
      </c>
      <c r="V51" s="404">
        <v>0.17</v>
      </c>
      <c r="W51" s="405">
        <v>1.7700380279999998E-5</v>
      </c>
      <c r="X51" s="405">
        <v>3.4404321361958332</v>
      </c>
      <c r="Y51" s="399">
        <v>1.48</v>
      </c>
      <c r="Z51" s="399">
        <v>1.79</v>
      </c>
      <c r="AA51" s="405">
        <v>3.114131076E-5</v>
      </c>
      <c r="AB51" s="405">
        <v>3.4404321361958332</v>
      </c>
      <c r="AC51" s="399">
        <v>1.21</v>
      </c>
      <c r="AD51" s="399">
        <v>2.0099999999999998</v>
      </c>
      <c r="AE51" s="405">
        <v>2.6124625439999998E-5</v>
      </c>
      <c r="AF51" s="405">
        <v>3.4404321361958332</v>
      </c>
      <c r="AG51" s="399">
        <v>1.28</v>
      </c>
      <c r="AH51" s="399">
        <v>2.2799999999999998</v>
      </c>
      <c r="AI51" s="324">
        <v>0</v>
      </c>
      <c r="AJ51" s="324">
        <v>0</v>
      </c>
      <c r="AK51" s="324">
        <v>0</v>
      </c>
      <c r="AL51" s="324">
        <v>0</v>
      </c>
      <c r="AM51" s="324">
        <v>0</v>
      </c>
      <c r="AN51" s="324">
        <v>0</v>
      </c>
      <c r="AO51" s="403">
        <v>2846944</v>
      </c>
      <c r="AP51" s="403">
        <v>1.98E-3</v>
      </c>
      <c r="AQ51" s="403">
        <v>4.4450000000000003E-2</v>
      </c>
      <c r="AR51" s="403">
        <v>227</v>
      </c>
      <c r="AS51" s="399" t="s">
        <v>917</v>
      </c>
      <c r="AT51" s="390">
        <v>0</v>
      </c>
      <c r="AU51" s="390">
        <v>0</v>
      </c>
      <c r="AV51" s="390">
        <v>0</v>
      </c>
      <c r="AY51" s="390" t="s">
        <v>3533</v>
      </c>
    </row>
    <row r="52" spans="1:51" s="390" customFormat="1">
      <c r="A52" s="399" t="s">
        <v>81</v>
      </c>
      <c r="B52" s="399" t="s">
        <v>934</v>
      </c>
      <c r="C52" s="399">
        <v>470</v>
      </c>
      <c r="D52" s="399">
        <v>20</v>
      </c>
      <c r="E52" s="403">
        <v>10.8</v>
      </c>
      <c r="F52" s="399">
        <v>0</v>
      </c>
      <c r="G52" s="399">
        <v>0.14000000000000001</v>
      </c>
      <c r="H52" s="399">
        <v>0.9</v>
      </c>
      <c r="I52" s="399">
        <v>0.12</v>
      </c>
      <c r="J52" s="399">
        <v>40</v>
      </c>
      <c r="K52" s="399">
        <v>125</v>
      </c>
      <c r="L52" s="399">
        <v>0</v>
      </c>
      <c r="M52" s="404">
        <v>6.5</v>
      </c>
      <c r="N52" s="404">
        <v>5.2300000190734863</v>
      </c>
      <c r="O52" s="404">
        <v>2</v>
      </c>
      <c r="P52" s="399">
        <v>100</v>
      </c>
      <c r="Q52" s="399" t="s">
        <v>293</v>
      </c>
      <c r="R52" s="399">
        <v>1</v>
      </c>
      <c r="S52" s="399">
        <v>0</v>
      </c>
      <c r="T52" s="399">
        <v>0</v>
      </c>
      <c r="U52" s="404">
        <v>0.55000000000000004</v>
      </c>
      <c r="V52" s="404">
        <v>0.17</v>
      </c>
      <c r="W52" s="405">
        <v>1.7700380279999998E-5</v>
      </c>
      <c r="X52" s="405">
        <v>10.85763754008571</v>
      </c>
      <c r="Y52" s="399">
        <v>1.48</v>
      </c>
      <c r="Z52" s="399">
        <v>1.79</v>
      </c>
      <c r="AA52" s="405">
        <v>3.114131076E-5</v>
      </c>
      <c r="AB52" s="405">
        <v>10.85763754008571</v>
      </c>
      <c r="AC52" s="399">
        <v>1.21</v>
      </c>
      <c r="AD52" s="399">
        <v>2.0099999999999998</v>
      </c>
      <c r="AE52" s="405">
        <v>2.6124625439999998E-5</v>
      </c>
      <c r="AF52" s="405">
        <v>10.85763754008571</v>
      </c>
      <c r="AG52" s="399">
        <v>1.28</v>
      </c>
      <c r="AH52" s="399">
        <v>2.2799999999999998</v>
      </c>
      <c r="AI52" s="324">
        <v>0</v>
      </c>
      <c r="AJ52" s="324">
        <v>0</v>
      </c>
      <c r="AK52" s="324">
        <v>0</v>
      </c>
      <c r="AL52" s="324">
        <v>0</v>
      </c>
      <c r="AM52" s="324">
        <v>0</v>
      </c>
      <c r="AN52" s="324">
        <v>0</v>
      </c>
      <c r="AO52" s="403">
        <v>8718767</v>
      </c>
      <c r="AP52" s="403">
        <v>6.4999999999999997E-4</v>
      </c>
      <c r="AQ52" s="403">
        <v>2.5399999999999999E-2</v>
      </c>
      <c r="AR52" s="403">
        <v>257</v>
      </c>
      <c r="AS52" s="399" t="s">
        <v>917</v>
      </c>
      <c r="AT52" s="390">
        <v>0</v>
      </c>
      <c r="AU52" s="390">
        <v>0</v>
      </c>
      <c r="AV52" s="390">
        <v>0</v>
      </c>
      <c r="AY52" s="390" t="s">
        <v>3533</v>
      </c>
    </row>
    <row r="53" spans="1:51" s="390" customFormat="1">
      <c r="A53" s="399" t="s">
        <v>81</v>
      </c>
      <c r="B53" s="399" t="s">
        <v>922</v>
      </c>
      <c r="C53" s="399">
        <v>6.8</v>
      </c>
      <c r="D53" s="399">
        <v>20</v>
      </c>
      <c r="E53" s="403">
        <v>0.2</v>
      </c>
      <c r="F53" s="399">
        <v>0</v>
      </c>
      <c r="G53" s="399">
        <v>1.1000000000000001</v>
      </c>
      <c r="H53" s="399">
        <v>0.9</v>
      </c>
      <c r="I53" s="399">
        <v>1</v>
      </c>
      <c r="J53" s="399">
        <v>40</v>
      </c>
      <c r="K53" s="399">
        <v>125</v>
      </c>
      <c r="L53" s="399">
        <v>0</v>
      </c>
      <c r="M53" s="404">
        <v>6.5</v>
      </c>
      <c r="N53" s="404">
        <v>5.2300000190734863</v>
      </c>
      <c r="O53" s="404">
        <v>2</v>
      </c>
      <c r="P53" s="399">
        <v>100</v>
      </c>
      <c r="Q53" s="399" t="s">
        <v>293</v>
      </c>
      <c r="R53" s="399">
        <v>1</v>
      </c>
      <c r="S53" s="399">
        <v>0</v>
      </c>
      <c r="T53" s="399">
        <v>0</v>
      </c>
      <c r="U53" s="404">
        <v>0.55000000000000004</v>
      </c>
      <c r="V53" s="404">
        <v>0.17</v>
      </c>
      <c r="W53" s="405">
        <v>1.7700380279999998E-5</v>
      </c>
      <c r="X53" s="405">
        <v>1.3327247440867451</v>
      </c>
      <c r="Y53" s="399">
        <v>1.48</v>
      </c>
      <c r="Z53" s="399">
        <v>1.79</v>
      </c>
      <c r="AA53" s="405">
        <v>3.114131076E-5</v>
      </c>
      <c r="AB53" s="405">
        <v>1.3327247440867451</v>
      </c>
      <c r="AC53" s="399">
        <v>1.21</v>
      </c>
      <c r="AD53" s="399">
        <v>2.0099999999999998</v>
      </c>
      <c r="AE53" s="405">
        <v>2.6124625439999998E-5</v>
      </c>
      <c r="AF53" s="405">
        <v>1.3327247440867451</v>
      </c>
      <c r="AG53" s="399">
        <v>1.28</v>
      </c>
      <c r="AH53" s="399">
        <v>2.2799999999999998</v>
      </c>
      <c r="AI53" s="324">
        <v>0</v>
      </c>
      <c r="AJ53" s="324">
        <v>0</v>
      </c>
      <c r="AK53" s="324">
        <v>0</v>
      </c>
      <c r="AL53" s="324">
        <v>0</v>
      </c>
      <c r="AM53" s="324">
        <v>0</v>
      </c>
      <c r="AN53" s="324">
        <v>0</v>
      </c>
      <c r="AO53" s="403">
        <v>1395003</v>
      </c>
      <c r="AP53" s="403">
        <v>4.0299999999999997E-3</v>
      </c>
      <c r="AQ53" s="403">
        <v>6.3500000000000001E-2</v>
      </c>
      <c r="AR53" s="403">
        <v>200</v>
      </c>
      <c r="AS53" s="399" t="s">
        <v>917</v>
      </c>
      <c r="AT53" s="390">
        <v>0</v>
      </c>
      <c r="AU53" s="390">
        <v>0</v>
      </c>
      <c r="AV53" s="390">
        <v>0</v>
      </c>
      <c r="AY53" s="390" t="s">
        <v>3533</v>
      </c>
    </row>
    <row r="54" spans="1:51" s="390" customFormat="1">
      <c r="A54" s="399" t="s">
        <v>81</v>
      </c>
      <c r="B54" s="399" t="s">
        <v>929</v>
      </c>
      <c r="C54" s="399">
        <v>68</v>
      </c>
      <c r="D54" s="399">
        <v>20</v>
      </c>
      <c r="E54" s="403">
        <v>1.6</v>
      </c>
      <c r="F54" s="399">
        <v>0</v>
      </c>
      <c r="G54" s="399">
        <v>0.35</v>
      </c>
      <c r="H54" s="399">
        <v>0.9</v>
      </c>
      <c r="I54" s="399">
        <v>0.35</v>
      </c>
      <c r="J54" s="399">
        <v>40</v>
      </c>
      <c r="K54" s="399">
        <v>125</v>
      </c>
      <c r="L54" s="399">
        <v>0</v>
      </c>
      <c r="M54" s="404">
        <v>6.5</v>
      </c>
      <c r="N54" s="404">
        <v>5.2300000190734863</v>
      </c>
      <c r="O54" s="404">
        <v>2</v>
      </c>
      <c r="P54" s="399">
        <v>100</v>
      </c>
      <c r="Q54" s="399" t="s">
        <v>293</v>
      </c>
      <c r="R54" s="399">
        <v>1</v>
      </c>
      <c r="S54" s="399">
        <v>0</v>
      </c>
      <c r="T54" s="399">
        <v>0</v>
      </c>
      <c r="U54" s="404">
        <v>0.55000000000000004</v>
      </c>
      <c r="V54" s="404">
        <v>0.17</v>
      </c>
      <c r="W54" s="405">
        <v>1.7700380279999998E-5</v>
      </c>
      <c r="X54" s="405">
        <v>4.1731783745302558</v>
      </c>
      <c r="Y54" s="399">
        <v>1.48</v>
      </c>
      <c r="Z54" s="399">
        <v>1.79</v>
      </c>
      <c r="AA54" s="405">
        <v>3.114131076E-5</v>
      </c>
      <c r="AB54" s="405">
        <v>4.1731783745302558</v>
      </c>
      <c r="AC54" s="399">
        <v>1.21</v>
      </c>
      <c r="AD54" s="399">
        <v>2.0099999999999998</v>
      </c>
      <c r="AE54" s="405">
        <v>2.6124625439999998E-5</v>
      </c>
      <c r="AF54" s="405">
        <v>4.1731783745302558</v>
      </c>
      <c r="AG54" s="399">
        <v>1.28</v>
      </c>
      <c r="AH54" s="399">
        <v>2.2799999999999998</v>
      </c>
      <c r="AI54" s="324">
        <v>0</v>
      </c>
      <c r="AJ54" s="324">
        <v>0</v>
      </c>
      <c r="AK54" s="324">
        <v>0</v>
      </c>
      <c r="AL54" s="324">
        <v>0</v>
      </c>
      <c r="AM54" s="324">
        <v>0</v>
      </c>
      <c r="AN54" s="324">
        <v>0</v>
      </c>
      <c r="AO54" s="403">
        <v>3629040</v>
      </c>
      <c r="AP54" s="403">
        <v>1.5499999999999999E-3</v>
      </c>
      <c r="AQ54" s="403">
        <v>3.9370000000000002E-2</v>
      </c>
      <c r="AR54" s="403">
        <v>204</v>
      </c>
      <c r="AS54" s="399" t="s">
        <v>917</v>
      </c>
      <c r="AT54" s="390">
        <v>0</v>
      </c>
      <c r="AU54" s="390">
        <v>0</v>
      </c>
      <c r="AV54" s="390">
        <v>0</v>
      </c>
      <c r="AY54" s="390" t="s">
        <v>3533</v>
      </c>
    </row>
    <row r="55" spans="1:51" s="390" customFormat="1">
      <c r="A55" s="399" t="s">
        <v>81</v>
      </c>
      <c r="B55" s="399" t="s">
        <v>935</v>
      </c>
      <c r="C55" s="399">
        <v>680</v>
      </c>
      <c r="D55" s="399">
        <v>20</v>
      </c>
      <c r="E55" s="403">
        <v>17.2</v>
      </c>
      <c r="F55" s="399">
        <v>0</v>
      </c>
      <c r="G55" s="399">
        <v>0.12</v>
      </c>
      <c r="H55" s="399">
        <v>0.9</v>
      </c>
      <c r="I55" s="399">
        <v>0.1</v>
      </c>
      <c r="J55" s="399">
        <v>40</v>
      </c>
      <c r="K55" s="399">
        <v>125</v>
      </c>
      <c r="L55" s="399">
        <v>0</v>
      </c>
      <c r="M55" s="404">
        <v>6.5</v>
      </c>
      <c r="N55" s="404">
        <v>5.2300000190734863</v>
      </c>
      <c r="O55" s="404">
        <v>2</v>
      </c>
      <c r="P55" s="399">
        <v>100</v>
      </c>
      <c r="Q55" s="399" t="s">
        <v>293</v>
      </c>
      <c r="R55" s="399">
        <v>1</v>
      </c>
      <c r="S55" s="399">
        <v>0</v>
      </c>
      <c r="T55" s="399">
        <v>0</v>
      </c>
      <c r="U55" s="404">
        <v>0.55000000000000004</v>
      </c>
      <c r="V55" s="404">
        <v>0.17</v>
      </c>
      <c r="W55" s="405">
        <v>1.7700380279999998E-5</v>
      </c>
      <c r="X55" s="405">
        <v>13.635137263316679</v>
      </c>
      <c r="Y55" s="399">
        <v>1.48</v>
      </c>
      <c r="Z55" s="399">
        <v>1.79</v>
      </c>
      <c r="AA55" s="405">
        <v>3.114131076E-5</v>
      </c>
      <c r="AB55" s="405">
        <v>13.635137263316679</v>
      </c>
      <c r="AC55" s="399">
        <v>1.21</v>
      </c>
      <c r="AD55" s="399">
        <v>2.0099999999999998</v>
      </c>
      <c r="AE55" s="405">
        <v>2.6124625439999998E-5</v>
      </c>
      <c r="AF55" s="405">
        <v>13.635137263316679</v>
      </c>
      <c r="AG55" s="399">
        <v>1.28</v>
      </c>
      <c r="AH55" s="399">
        <v>2.2799999999999998</v>
      </c>
      <c r="AI55" s="324">
        <v>0</v>
      </c>
      <c r="AJ55" s="324">
        <v>0</v>
      </c>
      <c r="AK55" s="324">
        <v>0</v>
      </c>
      <c r="AL55" s="324">
        <v>0</v>
      </c>
      <c r="AM55" s="324">
        <v>0</v>
      </c>
      <c r="AN55" s="324">
        <v>0</v>
      </c>
      <c r="AO55" s="403">
        <v>14148675</v>
      </c>
      <c r="AP55" s="403">
        <v>4.0000000000000002E-4</v>
      </c>
      <c r="AQ55" s="403">
        <v>1.9939999999999999E-2</v>
      </c>
      <c r="AR55" s="403">
        <v>233</v>
      </c>
      <c r="AS55" s="399" t="s">
        <v>917</v>
      </c>
      <c r="AT55" s="390">
        <v>0</v>
      </c>
      <c r="AU55" s="390">
        <v>0</v>
      </c>
      <c r="AV55" s="390">
        <v>0</v>
      </c>
      <c r="AY55" s="390" t="s">
        <v>3533</v>
      </c>
    </row>
    <row r="56" spans="1:51" s="390" customFormat="1">
      <c r="A56" s="399" t="s">
        <v>81</v>
      </c>
      <c r="B56" s="399" t="s">
        <v>923</v>
      </c>
      <c r="C56" s="399">
        <v>8.1999999999999993</v>
      </c>
      <c r="D56" s="399">
        <v>20</v>
      </c>
      <c r="E56" s="403">
        <v>0.23</v>
      </c>
      <c r="F56" s="399">
        <v>0</v>
      </c>
      <c r="G56" s="399">
        <v>1</v>
      </c>
      <c r="H56" s="399">
        <v>0.9</v>
      </c>
      <c r="I56" s="399">
        <v>0.95</v>
      </c>
      <c r="J56" s="399">
        <v>40</v>
      </c>
      <c r="K56" s="399">
        <v>125</v>
      </c>
      <c r="L56" s="399">
        <v>0</v>
      </c>
      <c r="M56" s="404">
        <v>6.5</v>
      </c>
      <c r="N56" s="404">
        <v>5.2300000190734863</v>
      </c>
      <c r="O56" s="404">
        <v>2</v>
      </c>
      <c r="P56" s="399">
        <v>100</v>
      </c>
      <c r="Q56" s="399" t="s">
        <v>293</v>
      </c>
      <c r="R56" s="399">
        <v>1</v>
      </c>
      <c r="S56" s="399">
        <v>0</v>
      </c>
      <c r="T56" s="399">
        <v>0</v>
      </c>
      <c r="U56" s="404">
        <v>0.55000000000000004</v>
      </c>
      <c r="V56" s="404">
        <v>0.17</v>
      </c>
      <c r="W56" s="405">
        <v>1.7700380279999998E-5</v>
      </c>
      <c r="X56" s="405">
        <v>1.5097086121401837</v>
      </c>
      <c r="Y56" s="399">
        <v>1.48</v>
      </c>
      <c r="Z56" s="399">
        <v>1.79</v>
      </c>
      <c r="AA56" s="405">
        <v>3.114131076E-5</v>
      </c>
      <c r="AB56" s="405">
        <v>1.5097086121401837</v>
      </c>
      <c r="AC56" s="399">
        <v>1.21</v>
      </c>
      <c r="AD56" s="399">
        <v>2.0099999999999998</v>
      </c>
      <c r="AE56" s="405">
        <v>2.6124625439999998E-5</v>
      </c>
      <c r="AF56" s="405">
        <v>1.5097086121401837</v>
      </c>
      <c r="AG56" s="399">
        <v>1.28</v>
      </c>
      <c r="AH56" s="399">
        <v>2.2799999999999998</v>
      </c>
      <c r="AI56" s="324">
        <v>0</v>
      </c>
      <c r="AJ56" s="324">
        <v>0</v>
      </c>
      <c r="AK56" s="324">
        <v>0</v>
      </c>
      <c r="AL56" s="324">
        <v>0</v>
      </c>
      <c r="AM56" s="324">
        <v>0</v>
      </c>
      <c r="AN56" s="324">
        <v>0</v>
      </c>
      <c r="AO56" s="403">
        <v>1722226</v>
      </c>
      <c r="AP56" s="403">
        <v>3.2699999999999999E-3</v>
      </c>
      <c r="AQ56" s="403">
        <v>5.7149999999999999E-2</v>
      </c>
      <c r="AR56" s="403">
        <v>193</v>
      </c>
      <c r="AS56" s="399" t="s">
        <v>917</v>
      </c>
      <c r="AT56" s="390">
        <v>0</v>
      </c>
      <c r="AU56" s="390">
        <v>0</v>
      </c>
      <c r="AV56" s="390">
        <v>0</v>
      </c>
      <c r="AY56" s="390" t="s">
        <v>3533</v>
      </c>
    </row>
    <row r="57" spans="1:51" s="390" customFormat="1">
      <c r="A57" s="399" t="s">
        <v>81</v>
      </c>
      <c r="B57" s="399" t="s">
        <v>937</v>
      </c>
      <c r="C57" s="399">
        <v>1000</v>
      </c>
      <c r="D57" s="399">
        <v>20</v>
      </c>
      <c r="E57" s="403">
        <v>19</v>
      </c>
      <c r="F57" s="399">
        <v>0</v>
      </c>
      <c r="G57" s="399">
        <v>0.1</v>
      </c>
      <c r="H57" s="399">
        <v>0.9</v>
      </c>
      <c r="I57" s="399">
        <v>0.15</v>
      </c>
      <c r="J57" s="399">
        <v>40</v>
      </c>
      <c r="K57" s="399">
        <v>125</v>
      </c>
      <c r="L57" s="399">
        <v>0</v>
      </c>
      <c r="M57" s="404">
        <v>6.5999999046325684</v>
      </c>
      <c r="N57" s="404">
        <v>4.4499998092651367</v>
      </c>
      <c r="O57" s="404">
        <v>2.4900000095367432</v>
      </c>
      <c r="P57" s="399">
        <v>100</v>
      </c>
      <c r="Q57" s="399" t="s">
        <v>293</v>
      </c>
      <c r="R57" s="399">
        <v>1</v>
      </c>
      <c r="S57" s="399">
        <v>0</v>
      </c>
      <c r="T57" s="399">
        <v>0</v>
      </c>
      <c r="U57" s="404">
        <v>0.7</v>
      </c>
      <c r="V57" s="404">
        <v>0.23</v>
      </c>
      <c r="W57" s="405">
        <v>2.0765428089999998E-5</v>
      </c>
      <c r="X57" s="405">
        <v>14.179423371362132</v>
      </c>
      <c r="Y57" s="399">
        <v>1.48</v>
      </c>
      <c r="Z57" s="399">
        <v>1.79</v>
      </c>
      <c r="AA57" s="405">
        <v>3.6533828029999998E-5</v>
      </c>
      <c r="AB57" s="405">
        <v>14.179423371362132</v>
      </c>
      <c r="AC57" s="399">
        <v>1.21</v>
      </c>
      <c r="AD57" s="399">
        <v>2.0099999999999998</v>
      </c>
      <c r="AE57" s="405">
        <v>3.0648439319999997E-5</v>
      </c>
      <c r="AF57" s="405">
        <v>14.179423371362132</v>
      </c>
      <c r="AG57" s="399">
        <v>1.28</v>
      </c>
      <c r="AH57" s="399">
        <v>2.2799999999999998</v>
      </c>
      <c r="AI57" s="324">
        <v>0</v>
      </c>
      <c r="AJ57" s="324">
        <v>0</v>
      </c>
      <c r="AK57" s="324">
        <v>0</v>
      </c>
      <c r="AL57" s="324">
        <v>0</v>
      </c>
      <c r="AM57" s="324">
        <v>0</v>
      </c>
      <c r="AN57" s="324">
        <v>0</v>
      </c>
      <c r="AO57" s="403">
        <v>8718767</v>
      </c>
      <c r="AP57" s="403">
        <v>6.4999999999999997E-4</v>
      </c>
      <c r="AQ57" s="403">
        <v>2.5399999999999999E-2</v>
      </c>
      <c r="AR57" s="403">
        <v>94</v>
      </c>
      <c r="AS57" s="399" t="s">
        <v>938</v>
      </c>
      <c r="AT57" s="390">
        <v>0</v>
      </c>
      <c r="AU57" s="390">
        <v>0</v>
      </c>
      <c r="AV57" s="390">
        <v>0</v>
      </c>
      <c r="AY57" s="390" t="s">
        <v>3533</v>
      </c>
    </row>
    <row r="58" spans="1:51" s="390" customFormat="1">
      <c r="A58" s="399" t="s">
        <v>81</v>
      </c>
      <c r="B58" s="399" t="s">
        <v>939</v>
      </c>
      <c r="C58" s="399">
        <v>1500</v>
      </c>
      <c r="D58" s="399">
        <v>20</v>
      </c>
      <c r="E58" s="403">
        <v>21</v>
      </c>
      <c r="F58" s="399">
        <v>0</v>
      </c>
      <c r="G58" s="399">
        <v>7.4999999999999997E-2</v>
      </c>
      <c r="H58" s="399">
        <v>0.9</v>
      </c>
      <c r="I58" s="399">
        <v>0.14000000000000001</v>
      </c>
      <c r="J58" s="399">
        <v>40</v>
      </c>
      <c r="K58" s="399">
        <v>125</v>
      </c>
      <c r="L58" s="399">
        <v>0</v>
      </c>
      <c r="M58" s="404">
        <v>6.5999999046325684</v>
      </c>
      <c r="N58" s="404">
        <v>4.4499998092651367</v>
      </c>
      <c r="O58" s="404">
        <v>2.4900000095367432</v>
      </c>
      <c r="P58" s="399">
        <v>100</v>
      </c>
      <c r="Q58" s="399" t="s">
        <v>293</v>
      </c>
      <c r="R58" s="399">
        <v>1</v>
      </c>
      <c r="S58" s="399">
        <v>0</v>
      </c>
      <c r="T58" s="399">
        <v>0</v>
      </c>
      <c r="U58" s="404">
        <v>0.7</v>
      </c>
      <c r="V58" s="404">
        <v>0.23</v>
      </c>
      <c r="W58" s="405">
        <v>2.0765428089999998E-5</v>
      </c>
      <c r="X58" s="405">
        <v>17.859874792890555</v>
      </c>
      <c r="Y58" s="399">
        <v>1.48</v>
      </c>
      <c r="Z58" s="399">
        <v>1.79</v>
      </c>
      <c r="AA58" s="405">
        <v>3.6533828029999998E-5</v>
      </c>
      <c r="AB58" s="405">
        <v>17.859874792890555</v>
      </c>
      <c r="AC58" s="399">
        <v>1.21</v>
      </c>
      <c r="AD58" s="399">
        <v>2.0099999999999998</v>
      </c>
      <c r="AE58" s="405">
        <v>3.0648439319999997E-5</v>
      </c>
      <c r="AF58" s="405">
        <v>17.859874792890555</v>
      </c>
      <c r="AG58" s="399">
        <v>1.28</v>
      </c>
      <c r="AH58" s="399">
        <v>2.2799999999999998</v>
      </c>
      <c r="AI58" s="324">
        <v>0</v>
      </c>
      <c r="AJ58" s="324">
        <v>0</v>
      </c>
      <c r="AK58" s="324">
        <v>0</v>
      </c>
      <c r="AL58" s="324">
        <v>0</v>
      </c>
      <c r="AM58" s="324">
        <v>0</v>
      </c>
      <c r="AN58" s="324">
        <v>0</v>
      </c>
      <c r="AO58" s="403">
        <v>8718767</v>
      </c>
      <c r="AP58" s="403">
        <v>6.4999999999999997E-4</v>
      </c>
      <c r="AQ58" s="403">
        <v>2.5399999999999999E-2</v>
      </c>
      <c r="AR58" s="403">
        <v>97</v>
      </c>
      <c r="AS58" s="399" t="s">
        <v>938</v>
      </c>
      <c r="AT58" s="390">
        <v>0</v>
      </c>
      <c r="AU58" s="390">
        <v>0</v>
      </c>
      <c r="AV58" s="390">
        <v>0</v>
      </c>
      <c r="AY58" s="390" t="s">
        <v>3533</v>
      </c>
    </row>
    <row r="59" spans="1:51" s="390" customFormat="1">
      <c r="A59" s="399" t="s">
        <v>81</v>
      </c>
      <c r="B59" s="399" t="s">
        <v>940</v>
      </c>
      <c r="C59" s="399">
        <v>2200</v>
      </c>
      <c r="D59" s="399">
        <v>20</v>
      </c>
      <c r="E59" s="403">
        <v>42</v>
      </c>
      <c r="F59" s="399">
        <v>0</v>
      </c>
      <c r="G59" s="399">
        <v>0.06</v>
      </c>
      <c r="H59" s="399">
        <v>0.9</v>
      </c>
      <c r="I59" s="399">
        <v>0.1</v>
      </c>
      <c r="J59" s="399">
        <v>40</v>
      </c>
      <c r="K59" s="399">
        <v>125</v>
      </c>
      <c r="L59" s="399">
        <v>0</v>
      </c>
      <c r="M59" s="404">
        <v>6.5999999046325684</v>
      </c>
      <c r="N59" s="404">
        <v>4.4499998092651367</v>
      </c>
      <c r="O59" s="404">
        <v>2.4900000095367432</v>
      </c>
      <c r="P59" s="399">
        <v>100</v>
      </c>
      <c r="Q59" s="399" t="s">
        <v>293</v>
      </c>
      <c r="R59" s="399">
        <v>1</v>
      </c>
      <c r="S59" s="399">
        <v>0</v>
      </c>
      <c r="T59" s="399">
        <v>0</v>
      </c>
      <c r="U59" s="404">
        <v>0.7</v>
      </c>
      <c r="V59" s="404">
        <v>0.23</v>
      </c>
      <c r="W59" s="405">
        <v>2.0765428089999998E-5</v>
      </c>
      <c r="X59" s="405">
        <v>21.625219824414245</v>
      </c>
      <c r="Y59" s="399">
        <v>1.48</v>
      </c>
      <c r="Z59" s="399">
        <v>1.79</v>
      </c>
      <c r="AA59" s="405">
        <v>3.6533828029999998E-5</v>
      </c>
      <c r="AB59" s="405">
        <v>21.625219824414245</v>
      </c>
      <c r="AC59" s="399">
        <v>1.21</v>
      </c>
      <c r="AD59" s="399">
        <v>2.0099999999999998</v>
      </c>
      <c r="AE59" s="405">
        <v>3.0648439319999997E-5</v>
      </c>
      <c r="AF59" s="405">
        <v>21.625219824414245</v>
      </c>
      <c r="AG59" s="399">
        <v>1.28</v>
      </c>
      <c r="AH59" s="399">
        <v>2.2799999999999998</v>
      </c>
      <c r="AI59" s="324">
        <v>0</v>
      </c>
      <c r="AJ59" s="324">
        <v>0</v>
      </c>
      <c r="AK59" s="324">
        <v>0</v>
      </c>
      <c r="AL59" s="324">
        <v>0</v>
      </c>
      <c r="AM59" s="324">
        <v>0</v>
      </c>
      <c r="AN59" s="324">
        <v>0</v>
      </c>
      <c r="AO59" s="403">
        <v>14148675</v>
      </c>
      <c r="AP59" s="403">
        <v>4.0000000000000002E-4</v>
      </c>
      <c r="AQ59" s="403">
        <v>1.9939999999999999E-2</v>
      </c>
      <c r="AR59" s="403">
        <v>95</v>
      </c>
      <c r="AS59" s="399" t="s">
        <v>938</v>
      </c>
      <c r="AT59" s="390">
        <v>0</v>
      </c>
      <c r="AU59" s="390">
        <v>0</v>
      </c>
      <c r="AV59" s="390">
        <v>0</v>
      </c>
      <c r="AY59" s="390" t="s">
        <v>3533</v>
      </c>
    </row>
    <row r="60" spans="1:51" s="390" customFormat="1">
      <c r="A60" s="399" t="s">
        <v>81</v>
      </c>
      <c r="B60" s="399" t="s">
        <v>941</v>
      </c>
      <c r="C60" s="399">
        <v>3300</v>
      </c>
      <c r="D60" s="399">
        <v>20</v>
      </c>
      <c r="E60" s="403">
        <v>52</v>
      </c>
      <c r="F60" s="399">
        <v>0</v>
      </c>
      <c r="G60" s="399">
        <v>0.05</v>
      </c>
      <c r="H60" s="399">
        <v>0.9</v>
      </c>
      <c r="I60" s="399">
        <v>0.09</v>
      </c>
      <c r="J60" s="399">
        <v>40</v>
      </c>
      <c r="K60" s="399">
        <v>125</v>
      </c>
      <c r="L60" s="399">
        <v>0</v>
      </c>
      <c r="M60" s="404">
        <v>6.5999999046325684</v>
      </c>
      <c r="N60" s="404">
        <v>4.4499998092651367</v>
      </c>
      <c r="O60" s="404">
        <v>2.4900000095367432</v>
      </c>
      <c r="P60" s="399">
        <v>100</v>
      </c>
      <c r="Q60" s="399" t="s">
        <v>293</v>
      </c>
      <c r="R60" s="399">
        <v>1</v>
      </c>
      <c r="S60" s="399">
        <v>0</v>
      </c>
      <c r="T60" s="399">
        <v>0</v>
      </c>
      <c r="U60" s="404">
        <v>0.7</v>
      </c>
      <c r="V60" s="404">
        <v>0.23</v>
      </c>
      <c r="W60" s="405">
        <v>2.0765428089999998E-5</v>
      </c>
      <c r="X60" s="405">
        <v>26.210397053284581</v>
      </c>
      <c r="Y60" s="399">
        <v>1.48</v>
      </c>
      <c r="Z60" s="399">
        <v>1.79</v>
      </c>
      <c r="AA60" s="405">
        <v>3.6533828029999998E-5</v>
      </c>
      <c r="AB60" s="405">
        <v>26.210397053284581</v>
      </c>
      <c r="AC60" s="399">
        <v>1.21</v>
      </c>
      <c r="AD60" s="399">
        <v>2.0099999999999998</v>
      </c>
      <c r="AE60" s="405">
        <v>3.0648439319999997E-5</v>
      </c>
      <c r="AF60" s="405">
        <v>26.210397053284581</v>
      </c>
      <c r="AG60" s="399">
        <v>1.28</v>
      </c>
      <c r="AH60" s="399">
        <v>2.2799999999999998</v>
      </c>
      <c r="AI60" s="324">
        <v>0</v>
      </c>
      <c r="AJ60" s="324">
        <v>0</v>
      </c>
      <c r="AK60" s="324">
        <v>0</v>
      </c>
      <c r="AL60" s="324">
        <v>0</v>
      </c>
      <c r="AM60" s="324">
        <v>0</v>
      </c>
      <c r="AN60" s="324">
        <v>0</v>
      </c>
      <c r="AO60" s="403">
        <v>14148675</v>
      </c>
      <c r="AP60" s="403">
        <v>4.0000000000000002E-4</v>
      </c>
      <c r="AQ60" s="403">
        <v>1.9939999999999999E-2</v>
      </c>
      <c r="AR60" s="403">
        <v>95</v>
      </c>
      <c r="AS60" s="399" t="s">
        <v>938</v>
      </c>
      <c r="AT60" s="390">
        <v>0</v>
      </c>
      <c r="AU60" s="390">
        <v>0</v>
      </c>
      <c r="AV60" s="390">
        <v>0</v>
      </c>
      <c r="AY60" s="390" t="s">
        <v>3533</v>
      </c>
    </row>
    <row r="61" spans="1:51" s="390" customFormat="1">
      <c r="A61" s="399" t="s">
        <v>81</v>
      </c>
      <c r="B61" s="399" t="s">
        <v>942</v>
      </c>
      <c r="C61" s="399">
        <v>4700</v>
      </c>
      <c r="D61" s="399">
        <v>20</v>
      </c>
      <c r="E61" s="403">
        <v>80</v>
      </c>
      <c r="F61" s="399">
        <v>0</v>
      </c>
      <c r="G61" s="399">
        <v>4.4999999999999998E-2</v>
      </c>
      <c r="H61" s="399">
        <v>0.9</v>
      </c>
      <c r="I61" s="399">
        <v>0.08</v>
      </c>
      <c r="J61" s="399">
        <v>40</v>
      </c>
      <c r="K61" s="399">
        <v>125</v>
      </c>
      <c r="L61" s="399">
        <v>0</v>
      </c>
      <c r="M61" s="404">
        <v>6.5999999046325684</v>
      </c>
      <c r="N61" s="404">
        <v>4.4499998092651367</v>
      </c>
      <c r="O61" s="404">
        <v>2.4900000095367432</v>
      </c>
      <c r="P61" s="399">
        <v>100</v>
      </c>
      <c r="Q61" s="399" t="s">
        <v>293</v>
      </c>
      <c r="R61" s="399">
        <v>1</v>
      </c>
      <c r="S61" s="399">
        <v>0</v>
      </c>
      <c r="T61" s="399">
        <v>0</v>
      </c>
      <c r="U61" s="404">
        <v>0.7</v>
      </c>
      <c r="V61" s="404">
        <v>0.23</v>
      </c>
      <c r="W61" s="405">
        <v>2.0765428089999998E-5</v>
      </c>
      <c r="X61" s="405">
        <v>30.630664624855758</v>
      </c>
      <c r="Y61" s="399">
        <v>1.48</v>
      </c>
      <c r="Z61" s="399">
        <v>1.79</v>
      </c>
      <c r="AA61" s="405">
        <v>3.6533828029999998E-5</v>
      </c>
      <c r="AB61" s="405">
        <v>30.630664624855758</v>
      </c>
      <c r="AC61" s="399">
        <v>1.21</v>
      </c>
      <c r="AD61" s="399">
        <v>2.0099999999999998</v>
      </c>
      <c r="AE61" s="405">
        <v>3.0648439319999997E-5</v>
      </c>
      <c r="AF61" s="405">
        <v>30.630664624855758</v>
      </c>
      <c r="AG61" s="399">
        <v>1.28</v>
      </c>
      <c r="AH61" s="399">
        <v>2.2799999999999998</v>
      </c>
      <c r="AI61" s="324">
        <v>0</v>
      </c>
      <c r="AJ61" s="324">
        <v>0</v>
      </c>
      <c r="AK61" s="324">
        <v>0</v>
      </c>
      <c r="AL61" s="324">
        <v>0</v>
      </c>
      <c r="AM61" s="324">
        <v>0</v>
      </c>
      <c r="AN61" s="324">
        <v>0</v>
      </c>
      <c r="AO61" s="403">
        <v>17793403</v>
      </c>
      <c r="AP61" s="403">
        <v>3.2000000000000003E-4</v>
      </c>
      <c r="AQ61" s="403">
        <v>1.7780000000000001E-2</v>
      </c>
      <c r="AR61" s="403">
        <v>78</v>
      </c>
      <c r="AS61" s="399" t="s">
        <v>938</v>
      </c>
      <c r="AT61" s="390">
        <v>0</v>
      </c>
      <c r="AU61" s="390">
        <v>0</v>
      </c>
      <c r="AV61" s="390">
        <v>0</v>
      </c>
      <c r="AY61" s="390" t="s">
        <v>3533</v>
      </c>
    </row>
    <row r="62" spans="1:51" s="390" customFormat="1">
      <c r="A62" s="399" t="s">
        <v>81</v>
      </c>
      <c r="B62" s="399" t="s">
        <v>943</v>
      </c>
      <c r="C62" s="399">
        <v>6800</v>
      </c>
      <c r="D62" s="399">
        <v>20</v>
      </c>
      <c r="E62" s="403">
        <v>125</v>
      </c>
      <c r="F62" s="399">
        <v>0</v>
      </c>
      <c r="G62" s="399">
        <v>0.04</v>
      </c>
      <c r="H62" s="399">
        <v>0.9</v>
      </c>
      <c r="I62" s="399">
        <v>0.06</v>
      </c>
      <c r="J62" s="399">
        <v>40</v>
      </c>
      <c r="K62" s="399">
        <v>125</v>
      </c>
      <c r="L62" s="399">
        <v>0</v>
      </c>
      <c r="M62" s="404">
        <v>6.5999999046325684</v>
      </c>
      <c r="N62" s="404">
        <v>4.4499998092651367</v>
      </c>
      <c r="O62" s="404">
        <v>2.4900000095367432</v>
      </c>
      <c r="P62" s="399">
        <v>100</v>
      </c>
      <c r="Q62" s="399" t="s">
        <v>293</v>
      </c>
      <c r="R62" s="399">
        <v>1</v>
      </c>
      <c r="S62" s="399">
        <v>0</v>
      </c>
      <c r="T62" s="399">
        <v>0</v>
      </c>
      <c r="U62" s="404">
        <v>0.7</v>
      </c>
      <c r="V62" s="404">
        <v>0.23</v>
      </c>
      <c r="W62" s="405">
        <v>2.0765428089999998E-5</v>
      </c>
      <c r="X62" s="405">
        <v>36.826558727875728</v>
      </c>
      <c r="Y62" s="399">
        <v>1.48</v>
      </c>
      <c r="Z62" s="399">
        <v>1.79</v>
      </c>
      <c r="AA62" s="405">
        <v>3.6533828029999998E-5</v>
      </c>
      <c r="AB62" s="405">
        <v>36.826558727875728</v>
      </c>
      <c r="AC62" s="399">
        <v>1.21</v>
      </c>
      <c r="AD62" s="399">
        <v>2.0099999999999998</v>
      </c>
      <c r="AE62" s="405">
        <v>3.0648439319999997E-5</v>
      </c>
      <c r="AF62" s="405">
        <v>36.826558727875728</v>
      </c>
      <c r="AG62" s="399">
        <v>1.28</v>
      </c>
      <c r="AH62" s="399">
        <v>2.2799999999999998</v>
      </c>
      <c r="AI62" s="324">
        <v>0</v>
      </c>
      <c r="AJ62" s="324">
        <v>0</v>
      </c>
      <c r="AK62" s="324">
        <v>0</v>
      </c>
      <c r="AL62" s="324">
        <v>0</v>
      </c>
      <c r="AM62" s="324">
        <v>0</v>
      </c>
      <c r="AN62" s="324">
        <v>0</v>
      </c>
      <c r="AO62" s="403">
        <v>22681497</v>
      </c>
      <c r="AP62" s="403">
        <v>2.5000000000000001E-4</v>
      </c>
      <c r="AQ62" s="403">
        <v>1.575E-2</v>
      </c>
      <c r="AR62" s="403">
        <v>89</v>
      </c>
      <c r="AS62" s="399" t="s">
        <v>938</v>
      </c>
      <c r="AT62" s="390">
        <v>0</v>
      </c>
      <c r="AU62" s="390">
        <v>0</v>
      </c>
      <c r="AV62" s="390">
        <v>0</v>
      </c>
      <c r="AY62" s="390" t="s">
        <v>3533</v>
      </c>
    </row>
    <row r="63" spans="1:51" s="390" customFormat="1">
      <c r="A63" s="399" t="s">
        <v>81</v>
      </c>
      <c r="B63" s="399" t="s">
        <v>944</v>
      </c>
      <c r="C63" s="399">
        <v>1</v>
      </c>
      <c r="D63" s="399">
        <v>20</v>
      </c>
      <c r="E63" s="403">
        <v>0.05</v>
      </c>
      <c r="F63" s="399">
        <v>0</v>
      </c>
      <c r="G63" s="399">
        <v>2.9</v>
      </c>
      <c r="H63" s="399">
        <v>0.9</v>
      </c>
      <c r="I63" s="399">
        <v>2.7</v>
      </c>
      <c r="J63" s="399">
        <v>15</v>
      </c>
      <c r="K63" s="399">
        <v>100</v>
      </c>
      <c r="L63" s="399">
        <v>0</v>
      </c>
      <c r="M63" s="404">
        <v>6.5999999046325684</v>
      </c>
      <c r="N63" s="404">
        <v>4.4499998092651367</v>
      </c>
      <c r="O63" s="404">
        <v>2.9200000762939453</v>
      </c>
      <c r="P63" s="399">
        <v>100</v>
      </c>
      <c r="Q63" s="399" t="s">
        <v>293</v>
      </c>
      <c r="R63" s="399">
        <v>1</v>
      </c>
      <c r="S63" s="399">
        <v>0</v>
      </c>
      <c r="T63" s="399">
        <v>0</v>
      </c>
      <c r="U63" s="404">
        <v>0.49</v>
      </c>
      <c r="V63" s="404">
        <v>0.16</v>
      </c>
      <c r="W63" s="405">
        <v>6.9097783140000006E-7</v>
      </c>
      <c r="X63" s="405">
        <v>0.60754653601418906</v>
      </c>
      <c r="Y63" s="399">
        <v>1.58</v>
      </c>
      <c r="Z63" s="399">
        <v>2.77</v>
      </c>
      <c r="AA63" s="405">
        <v>5.8923876419999995E-7</v>
      </c>
      <c r="AB63" s="405">
        <v>0.60754653601418906</v>
      </c>
      <c r="AC63" s="399">
        <v>1.54</v>
      </c>
      <c r="AD63" s="399">
        <v>2.68</v>
      </c>
      <c r="AE63" s="405">
        <v>4.8184752660000004E-7</v>
      </c>
      <c r="AF63" s="405">
        <v>0.60754653601418906</v>
      </c>
      <c r="AG63" s="399">
        <v>1.69</v>
      </c>
      <c r="AH63" s="399">
        <v>2.2999999999999998</v>
      </c>
      <c r="AI63" s="324">
        <v>0</v>
      </c>
      <c r="AJ63" s="324">
        <v>0</v>
      </c>
      <c r="AK63" s="324">
        <v>0</v>
      </c>
      <c r="AL63" s="324">
        <v>0</v>
      </c>
      <c r="AM63" s="324">
        <v>0</v>
      </c>
      <c r="AN63" s="324">
        <v>0</v>
      </c>
      <c r="AO63" s="403">
        <v>440286</v>
      </c>
      <c r="AP63" s="403">
        <v>1.278E-2</v>
      </c>
      <c r="AQ63" s="403">
        <v>0.11303000000000001</v>
      </c>
      <c r="AR63" s="403">
        <v>41</v>
      </c>
      <c r="AS63" s="399" t="s">
        <v>945</v>
      </c>
      <c r="AT63" s="390">
        <v>0</v>
      </c>
      <c r="AU63" s="390">
        <v>0</v>
      </c>
      <c r="AV63" s="390">
        <v>0</v>
      </c>
      <c r="AY63" s="390" t="s">
        <v>3533</v>
      </c>
    </row>
    <row r="64" spans="1:51" s="390" customFormat="1">
      <c r="A64" s="399" t="s">
        <v>81</v>
      </c>
      <c r="B64" s="399" t="s">
        <v>953</v>
      </c>
      <c r="C64" s="399">
        <v>10</v>
      </c>
      <c r="D64" s="399">
        <v>20</v>
      </c>
      <c r="E64" s="403">
        <v>0.16</v>
      </c>
      <c r="F64" s="399">
        <v>0</v>
      </c>
      <c r="G64" s="399">
        <v>1.1000000000000001</v>
      </c>
      <c r="H64" s="399">
        <v>0.9</v>
      </c>
      <c r="I64" s="399">
        <v>1.5</v>
      </c>
      <c r="J64" s="399">
        <v>15</v>
      </c>
      <c r="K64" s="399">
        <v>100</v>
      </c>
      <c r="L64" s="399">
        <v>0</v>
      </c>
      <c r="M64" s="404">
        <v>6.5999999046325684</v>
      </c>
      <c r="N64" s="404">
        <v>4.4499998092651367</v>
      </c>
      <c r="O64" s="404">
        <v>2.9200000762939453</v>
      </c>
      <c r="P64" s="399">
        <v>100</v>
      </c>
      <c r="Q64" s="399" t="s">
        <v>293</v>
      </c>
      <c r="R64" s="399">
        <v>1</v>
      </c>
      <c r="S64" s="399">
        <v>0</v>
      </c>
      <c r="T64" s="399">
        <v>0</v>
      </c>
      <c r="U64" s="404">
        <v>0.49</v>
      </c>
      <c r="V64" s="404">
        <v>0.16</v>
      </c>
      <c r="W64" s="405">
        <v>6.9097783140000006E-7</v>
      </c>
      <c r="X64" s="405">
        <v>1.8367685972521997</v>
      </c>
      <c r="Y64" s="399">
        <v>1.58</v>
      </c>
      <c r="Z64" s="399">
        <v>2.77</v>
      </c>
      <c r="AA64" s="405">
        <v>5.8923876419999995E-7</v>
      </c>
      <c r="AB64" s="405">
        <v>1.8367685972521997</v>
      </c>
      <c r="AC64" s="399">
        <v>1.54</v>
      </c>
      <c r="AD64" s="399">
        <v>2.68</v>
      </c>
      <c r="AE64" s="405">
        <v>4.8184752660000004E-7</v>
      </c>
      <c r="AF64" s="405">
        <v>1.8367685972521997</v>
      </c>
      <c r="AG64" s="399">
        <v>1.69</v>
      </c>
      <c r="AH64" s="399">
        <v>2.2999999999999998</v>
      </c>
      <c r="AI64" s="324">
        <v>0</v>
      </c>
      <c r="AJ64" s="324">
        <v>0</v>
      </c>
      <c r="AK64" s="324">
        <v>0</v>
      </c>
      <c r="AL64" s="324">
        <v>0</v>
      </c>
      <c r="AM64" s="324">
        <v>0</v>
      </c>
      <c r="AN64" s="324">
        <v>0</v>
      </c>
      <c r="AO64" s="403">
        <v>691828</v>
      </c>
      <c r="AP64" s="403">
        <v>8.1300000000000001E-3</v>
      </c>
      <c r="AQ64" s="403">
        <v>9.017E-2</v>
      </c>
      <c r="AR64" s="403">
        <v>42</v>
      </c>
      <c r="AS64" s="399" t="s">
        <v>945</v>
      </c>
      <c r="AT64" s="390">
        <v>0</v>
      </c>
      <c r="AU64" s="390">
        <v>0</v>
      </c>
      <c r="AV64" s="390">
        <v>0</v>
      </c>
      <c r="AY64" s="390" t="s">
        <v>3533</v>
      </c>
    </row>
    <row r="65" spans="1:51" s="390" customFormat="1">
      <c r="A65" s="399" t="s">
        <v>81</v>
      </c>
      <c r="B65" s="399" t="s">
        <v>959</v>
      </c>
      <c r="C65" s="399">
        <v>100</v>
      </c>
      <c r="D65" s="399">
        <v>20</v>
      </c>
      <c r="E65" s="403">
        <v>1.27</v>
      </c>
      <c r="F65" s="399">
        <v>0</v>
      </c>
      <c r="G65" s="399">
        <v>0.31</v>
      </c>
      <c r="H65" s="399">
        <v>0.9</v>
      </c>
      <c r="I65" s="399">
        <v>0.5</v>
      </c>
      <c r="J65" s="399">
        <v>15</v>
      </c>
      <c r="K65" s="399">
        <v>100</v>
      </c>
      <c r="L65" s="399">
        <v>0</v>
      </c>
      <c r="M65" s="404">
        <v>6.5999999046325684</v>
      </c>
      <c r="N65" s="404">
        <v>4.4499998092651367</v>
      </c>
      <c r="O65" s="404">
        <v>2.9200000762939453</v>
      </c>
      <c r="P65" s="399">
        <v>100</v>
      </c>
      <c r="Q65" s="399" t="s">
        <v>293</v>
      </c>
      <c r="R65" s="399">
        <v>1</v>
      </c>
      <c r="S65" s="399">
        <v>0</v>
      </c>
      <c r="T65" s="399">
        <v>0</v>
      </c>
      <c r="U65" s="404">
        <v>0.49</v>
      </c>
      <c r="V65" s="404">
        <v>0.16</v>
      </c>
      <c r="W65" s="405">
        <v>6.9097783140000006E-7</v>
      </c>
      <c r="X65" s="405">
        <v>5.9384247881086152</v>
      </c>
      <c r="Y65" s="399">
        <v>1.58</v>
      </c>
      <c r="Z65" s="399">
        <v>2.77</v>
      </c>
      <c r="AA65" s="405">
        <v>5.8923876419999995E-7</v>
      </c>
      <c r="AB65" s="405">
        <v>5.9384247881086152</v>
      </c>
      <c r="AC65" s="399">
        <v>1.54</v>
      </c>
      <c r="AD65" s="399">
        <v>2.68</v>
      </c>
      <c r="AE65" s="405">
        <v>4.8184752660000004E-7</v>
      </c>
      <c r="AF65" s="405">
        <v>5.9384247881086152</v>
      </c>
      <c r="AG65" s="399">
        <v>1.69</v>
      </c>
      <c r="AH65" s="399">
        <v>2.2999999999999998</v>
      </c>
      <c r="AI65" s="324">
        <v>0</v>
      </c>
      <c r="AJ65" s="324">
        <v>0</v>
      </c>
      <c r="AK65" s="324">
        <v>0</v>
      </c>
      <c r="AL65" s="324">
        <v>0</v>
      </c>
      <c r="AM65" s="324">
        <v>0</v>
      </c>
      <c r="AN65" s="324">
        <v>0</v>
      </c>
      <c r="AO65" s="403">
        <v>2179692</v>
      </c>
      <c r="AP65" s="403">
        <v>2.5799999999999998E-3</v>
      </c>
      <c r="AQ65" s="403">
        <v>5.0799999999999998E-2</v>
      </c>
      <c r="AR65" s="403">
        <v>47</v>
      </c>
      <c r="AS65" s="399" t="s">
        <v>945</v>
      </c>
      <c r="AT65" s="390">
        <v>0</v>
      </c>
      <c r="AU65" s="390">
        <v>0</v>
      </c>
      <c r="AV65" s="390">
        <v>0</v>
      </c>
      <c r="AY65" s="390" t="s">
        <v>3533</v>
      </c>
    </row>
    <row r="66" spans="1:51" s="390" customFormat="1">
      <c r="A66" s="399" t="s">
        <v>81</v>
      </c>
      <c r="B66" s="399" t="s">
        <v>965</v>
      </c>
      <c r="C66" s="399">
        <v>1000</v>
      </c>
      <c r="D66" s="399">
        <v>20</v>
      </c>
      <c r="E66" s="403">
        <v>13.8</v>
      </c>
      <c r="F66" s="399">
        <v>0</v>
      </c>
      <c r="G66" s="399">
        <v>0.1</v>
      </c>
      <c r="H66" s="399">
        <v>0.9</v>
      </c>
      <c r="I66" s="399">
        <v>0.15</v>
      </c>
      <c r="J66" s="399">
        <v>15</v>
      </c>
      <c r="K66" s="399">
        <v>100</v>
      </c>
      <c r="L66" s="399">
        <v>0</v>
      </c>
      <c r="M66" s="404">
        <v>6.5999999046325684</v>
      </c>
      <c r="N66" s="404">
        <v>4.4499998092651367</v>
      </c>
      <c r="O66" s="404">
        <v>2.9200000762939453</v>
      </c>
      <c r="P66" s="399">
        <v>100</v>
      </c>
      <c r="Q66" s="399" t="s">
        <v>293</v>
      </c>
      <c r="R66" s="399">
        <v>1</v>
      </c>
      <c r="S66" s="399">
        <v>0</v>
      </c>
      <c r="T66" s="399">
        <v>0</v>
      </c>
      <c r="U66" s="404">
        <v>0.49</v>
      </c>
      <c r="V66" s="404">
        <v>0.16</v>
      </c>
      <c r="W66" s="405">
        <v>6.9097783140000006E-7</v>
      </c>
      <c r="X66" s="405">
        <v>18.760344342480902</v>
      </c>
      <c r="Y66" s="399">
        <v>1.58</v>
      </c>
      <c r="Z66" s="399">
        <v>2.77</v>
      </c>
      <c r="AA66" s="405">
        <v>5.8923876419999995E-7</v>
      </c>
      <c r="AB66" s="405">
        <v>18.760344342480902</v>
      </c>
      <c r="AC66" s="399">
        <v>1.54</v>
      </c>
      <c r="AD66" s="399">
        <v>2.68</v>
      </c>
      <c r="AE66" s="405">
        <v>4.8184752660000004E-7</v>
      </c>
      <c r="AF66" s="405">
        <v>18.760344342480902</v>
      </c>
      <c r="AG66" s="399">
        <v>1.69</v>
      </c>
      <c r="AH66" s="399">
        <v>2.2999999999999998</v>
      </c>
      <c r="AI66" s="324">
        <v>0</v>
      </c>
      <c r="AJ66" s="324">
        <v>0</v>
      </c>
      <c r="AK66" s="324">
        <v>0</v>
      </c>
      <c r="AL66" s="324">
        <v>0</v>
      </c>
      <c r="AM66" s="324">
        <v>0</v>
      </c>
      <c r="AN66" s="324">
        <v>0</v>
      </c>
      <c r="AO66" s="403">
        <v>7205593</v>
      </c>
      <c r="AP66" s="403">
        <v>7.7999999999999999E-4</v>
      </c>
      <c r="AQ66" s="403">
        <v>2.794E-2</v>
      </c>
      <c r="AR66" s="403">
        <v>48</v>
      </c>
      <c r="AS66" s="399" t="s">
        <v>945</v>
      </c>
      <c r="AT66" s="390">
        <v>0</v>
      </c>
      <c r="AU66" s="390">
        <v>0</v>
      </c>
      <c r="AV66" s="390">
        <v>0</v>
      </c>
      <c r="AY66" s="390" t="s">
        <v>3533</v>
      </c>
    </row>
    <row r="67" spans="1:51" s="390" customFormat="1">
      <c r="A67" s="399" t="s">
        <v>81</v>
      </c>
      <c r="B67" s="399" t="s">
        <v>946</v>
      </c>
      <c r="C67" s="399">
        <v>1.5</v>
      </c>
      <c r="D67" s="399">
        <v>20</v>
      </c>
      <c r="E67" s="403">
        <v>0.06</v>
      </c>
      <c r="F67" s="399">
        <v>0</v>
      </c>
      <c r="G67" s="399">
        <v>2.6</v>
      </c>
      <c r="H67" s="399">
        <v>0.9</v>
      </c>
      <c r="I67" s="399">
        <v>2.65</v>
      </c>
      <c r="J67" s="399">
        <v>15</v>
      </c>
      <c r="K67" s="399">
        <v>100</v>
      </c>
      <c r="L67" s="399">
        <v>0</v>
      </c>
      <c r="M67" s="404">
        <v>6.5999999046325684</v>
      </c>
      <c r="N67" s="404">
        <v>4.4499998092651367</v>
      </c>
      <c r="O67" s="404">
        <v>2.9200000762939453</v>
      </c>
      <c r="P67" s="399">
        <v>100</v>
      </c>
      <c r="Q67" s="399" t="s">
        <v>293</v>
      </c>
      <c r="R67" s="399">
        <v>1</v>
      </c>
      <c r="S67" s="399">
        <v>0</v>
      </c>
      <c r="T67" s="399">
        <v>0</v>
      </c>
      <c r="U67" s="404">
        <v>0.49</v>
      </c>
      <c r="V67" s="404">
        <v>0.16</v>
      </c>
      <c r="W67" s="405">
        <v>6.9097783140000006E-7</v>
      </c>
      <c r="X67" s="405">
        <v>0.69689161483980511</v>
      </c>
      <c r="Y67" s="399">
        <v>1.58</v>
      </c>
      <c r="Z67" s="399">
        <v>2.77</v>
      </c>
      <c r="AA67" s="405">
        <v>5.8923876419999995E-7</v>
      </c>
      <c r="AB67" s="405">
        <v>0.69689161483980511</v>
      </c>
      <c r="AC67" s="399">
        <v>1.54</v>
      </c>
      <c r="AD67" s="399">
        <v>2.68</v>
      </c>
      <c r="AE67" s="405">
        <v>4.8184752660000004E-7</v>
      </c>
      <c r="AF67" s="405">
        <v>0.69689161483980511</v>
      </c>
      <c r="AG67" s="399">
        <v>1.69</v>
      </c>
      <c r="AH67" s="399">
        <v>2.2999999999999998</v>
      </c>
      <c r="AI67" s="324">
        <v>0</v>
      </c>
      <c r="AJ67" s="324">
        <v>0</v>
      </c>
      <c r="AK67" s="324">
        <v>0</v>
      </c>
      <c r="AL67" s="324">
        <v>0</v>
      </c>
      <c r="AM67" s="324">
        <v>0</v>
      </c>
      <c r="AN67" s="324">
        <v>0</v>
      </c>
      <c r="AO67" s="403">
        <v>348751</v>
      </c>
      <c r="AP67" s="403">
        <v>1.6129999999999999E-2</v>
      </c>
      <c r="AQ67" s="403">
        <v>0.127</v>
      </c>
      <c r="AR67" s="403">
        <v>36</v>
      </c>
      <c r="AS67" s="399" t="s">
        <v>945</v>
      </c>
      <c r="AT67" s="390">
        <v>0</v>
      </c>
      <c r="AU67" s="390">
        <v>0</v>
      </c>
      <c r="AV67" s="390">
        <v>0</v>
      </c>
      <c r="AY67" s="390" t="s">
        <v>3533</v>
      </c>
    </row>
    <row r="68" spans="1:51" s="390" customFormat="1">
      <c r="A68" s="399" t="s">
        <v>81</v>
      </c>
      <c r="B68" s="399" t="s">
        <v>954</v>
      </c>
      <c r="C68" s="399">
        <v>15</v>
      </c>
      <c r="D68" s="399">
        <v>20</v>
      </c>
      <c r="E68" s="403">
        <v>0.23</v>
      </c>
      <c r="F68" s="399">
        <v>0</v>
      </c>
      <c r="G68" s="399">
        <v>0.9</v>
      </c>
      <c r="H68" s="399">
        <v>0.9</v>
      </c>
      <c r="I68" s="399">
        <v>1.25</v>
      </c>
      <c r="J68" s="399">
        <v>15</v>
      </c>
      <c r="K68" s="399">
        <v>100</v>
      </c>
      <c r="L68" s="399">
        <v>0</v>
      </c>
      <c r="M68" s="404">
        <v>6.5999999046325684</v>
      </c>
      <c r="N68" s="404">
        <v>4.4499998092651367</v>
      </c>
      <c r="O68" s="404">
        <v>2.9200000762939453</v>
      </c>
      <c r="P68" s="399">
        <v>100</v>
      </c>
      <c r="Q68" s="399" t="s">
        <v>293</v>
      </c>
      <c r="R68" s="399">
        <v>1</v>
      </c>
      <c r="S68" s="399">
        <v>0</v>
      </c>
      <c r="T68" s="399">
        <v>0</v>
      </c>
      <c r="U68" s="404">
        <v>0.49</v>
      </c>
      <c r="V68" s="404">
        <v>0.16</v>
      </c>
      <c r="W68" s="405">
        <v>6.9097783140000006E-7</v>
      </c>
      <c r="X68" s="405">
        <v>2.3229720494660175</v>
      </c>
      <c r="Y68" s="399">
        <v>1.58</v>
      </c>
      <c r="Z68" s="399">
        <v>2.77</v>
      </c>
      <c r="AA68" s="405">
        <v>5.8923876419999995E-7</v>
      </c>
      <c r="AB68" s="405">
        <v>2.3229720494660175</v>
      </c>
      <c r="AC68" s="399">
        <v>1.54</v>
      </c>
      <c r="AD68" s="399">
        <v>2.68</v>
      </c>
      <c r="AE68" s="405">
        <v>4.8184752660000004E-7</v>
      </c>
      <c r="AF68" s="405">
        <v>2.3229720494660175</v>
      </c>
      <c r="AG68" s="399">
        <v>1.69</v>
      </c>
      <c r="AH68" s="399">
        <v>2.2999999999999998</v>
      </c>
      <c r="AI68" s="324">
        <v>0</v>
      </c>
      <c r="AJ68" s="324">
        <v>0</v>
      </c>
      <c r="AK68" s="324">
        <v>0</v>
      </c>
      <c r="AL68" s="324">
        <v>0</v>
      </c>
      <c r="AM68" s="324">
        <v>0</v>
      </c>
      <c r="AN68" s="324">
        <v>0</v>
      </c>
      <c r="AO68" s="403">
        <v>878687</v>
      </c>
      <c r="AP68" s="403">
        <v>6.4000000000000003E-3</v>
      </c>
      <c r="AQ68" s="403">
        <v>8.0009999999999998E-2</v>
      </c>
      <c r="AR68" s="403">
        <v>42</v>
      </c>
      <c r="AS68" s="399" t="s">
        <v>945</v>
      </c>
      <c r="AT68" s="390">
        <v>0</v>
      </c>
      <c r="AU68" s="390">
        <v>0</v>
      </c>
      <c r="AV68" s="390">
        <v>0</v>
      </c>
      <c r="AY68" s="390" t="s">
        <v>3533</v>
      </c>
    </row>
    <row r="69" spans="1:51" s="390" customFormat="1">
      <c r="A69" s="399" t="s">
        <v>81</v>
      </c>
      <c r="B69" s="399" t="s">
        <v>960</v>
      </c>
      <c r="C69" s="399">
        <v>150</v>
      </c>
      <c r="D69" s="399">
        <v>20</v>
      </c>
      <c r="E69" s="403">
        <v>2</v>
      </c>
      <c r="F69" s="399">
        <v>0</v>
      </c>
      <c r="G69" s="399">
        <v>0.27</v>
      </c>
      <c r="H69" s="399">
        <v>0.9</v>
      </c>
      <c r="I69" s="399">
        <v>0.39</v>
      </c>
      <c r="J69" s="399">
        <v>15</v>
      </c>
      <c r="K69" s="399">
        <v>100</v>
      </c>
      <c r="L69" s="399">
        <v>0</v>
      </c>
      <c r="M69" s="404">
        <v>6.5999999046325684</v>
      </c>
      <c r="N69" s="404">
        <v>4.4499998092651367</v>
      </c>
      <c r="O69" s="404">
        <v>2.9200000762939453</v>
      </c>
      <c r="P69" s="399">
        <v>100</v>
      </c>
      <c r="Q69" s="399" t="s">
        <v>293</v>
      </c>
      <c r="R69" s="399">
        <v>1</v>
      </c>
      <c r="S69" s="399">
        <v>0</v>
      </c>
      <c r="T69" s="399">
        <v>0</v>
      </c>
      <c r="U69" s="404">
        <v>0.49</v>
      </c>
      <c r="V69" s="404">
        <v>0.16</v>
      </c>
      <c r="W69" s="405">
        <v>6.9097783140000006E-7</v>
      </c>
      <c r="X69" s="405">
        <v>7.3584828896128496</v>
      </c>
      <c r="Y69" s="399">
        <v>1.58</v>
      </c>
      <c r="Z69" s="399">
        <v>2.77</v>
      </c>
      <c r="AA69" s="405">
        <v>5.8923876419999995E-7</v>
      </c>
      <c r="AB69" s="405">
        <v>7.3584828896128496</v>
      </c>
      <c r="AC69" s="399">
        <v>1.54</v>
      </c>
      <c r="AD69" s="399">
        <v>2.68</v>
      </c>
      <c r="AE69" s="405">
        <v>4.8184752660000004E-7</v>
      </c>
      <c r="AF69" s="405">
        <v>7.3584828896128496</v>
      </c>
      <c r="AG69" s="399">
        <v>1.69</v>
      </c>
      <c r="AH69" s="399">
        <v>2.2999999999999998</v>
      </c>
      <c r="AI69" s="324">
        <v>0</v>
      </c>
      <c r="AJ69" s="324">
        <v>0</v>
      </c>
      <c r="AK69" s="324">
        <v>0</v>
      </c>
      <c r="AL69" s="324">
        <v>0</v>
      </c>
      <c r="AM69" s="324">
        <v>0</v>
      </c>
      <c r="AN69" s="324">
        <v>0</v>
      </c>
      <c r="AO69" s="403">
        <v>2846944</v>
      </c>
      <c r="AP69" s="403">
        <v>1.98E-3</v>
      </c>
      <c r="AQ69" s="403">
        <v>4.4450000000000003E-2</v>
      </c>
      <c r="AR69" s="403">
        <v>49</v>
      </c>
      <c r="AS69" s="399" t="s">
        <v>945</v>
      </c>
      <c r="AT69" s="390">
        <v>0</v>
      </c>
      <c r="AU69" s="390">
        <v>0</v>
      </c>
      <c r="AV69" s="390">
        <v>0</v>
      </c>
      <c r="AY69" s="390" t="s">
        <v>3533</v>
      </c>
    </row>
    <row r="70" spans="1:51" s="390" customFormat="1">
      <c r="A70" s="399" t="s">
        <v>81</v>
      </c>
      <c r="B70" s="399" t="s">
        <v>947</v>
      </c>
      <c r="C70" s="399">
        <v>2.2000000000000002</v>
      </c>
      <c r="D70" s="399">
        <v>20</v>
      </c>
      <c r="E70" s="403">
        <v>7.0000000000000007E-2</v>
      </c>
      <c r="F70" s="399">
        <v>0</v>
      </c>
      <c r="G70" s="399">
        <v>2.2999999999999998</v>
      </c>
      <c r="H70" s="399">
        <v>0.9</v>
      </c>
      <c r="I70" s="399">
        <v>2.5499999999999998</v>
      </c>
      <c r="J70" s="399">
        <v>15</v>
      </c>
      <c r="K70" s="399">
        <v>100</v>
      </c>
      <c r="L70" s="399">
        <v>0</v>
      </c>
      <c r="M70" s="404">
        <v>6.5999999046325684</v>
      </c>
      <c r="N70" s="404">
        <v>4.4499998092651367</v>
      </c>
      <c r="O70" s="404">
        <v>2.9200000762939453</v>
      </c>
      <c r="P70" s="399">
        <v>100</v>
      </c>
      <c r="Q70" s="399" t="s">
        <v>293</v>
      </c>
      <c r="R70" s="399">
        <v>1</v>
      </c>
      <c r="S70" s="399">
        <v>0</v>
      </c>
      <c r="T70" s="399">
        <v>0</v>
      </c>
      <c r="U70" s="404">
        <v>0.49</v>
      </c>
      <c r="V70" s="404">
        <v>0.16</v>
      </c>
      <c r="W70" s="405">
        <v>6.9097783140000006E-7</v>
      </c>
      <c r="X70" s="405">
        <v>0.91451743719035816</v>
      </c>
      <c r="Y70" s="399">
        <v>1.58</v>
      </c>
      <c r="Z70" s="399">
        <v>2.77</v>
      </c>
      <c r="AA70" s="405">
        <v>5.8923876419999995E-7</v>
      </c>
      <c r="AB70" s="405">
        <v>0.91451743719035816</v>
      </c>
      <c r="AC70" s="399">
        <v>1.54</v>
      </c>
      <c r="AD70" s="399">
        <v>2.68</v>
      </c>
      <c r="AE70" s="405">
        <v>4.8184752660000004E-7</v>
      </c>
      <c r="AF70" s="405">
        <v>0.91451743719035816</v>
      </c>
      <c r="AG70" s="399">
        <v>1.69</v>
      </c>
      <c r="AH70" s="399">
        <v>2.2999999999999998</v>
      </c>
      <c r="AI70" s="324">
        <v>0</v>
      </c>
      <c r="AJ70" s="324">
        <v>0</v>
      </c>
      <c r="AK70" s="324">
        <v>0</v>
      </c>
      <c r="AL70" s="324">
        <v>0</v>
      </c>
      <c r="AM70" s="324">
        <v>0</v>
      </c>
      <c r="AN70" s="324">
        <v>0</v>
      </c>
      <c r="AO70" s="403">
        <v>440286</v>
      </c>
      <c r="AP70" s="403">
        <v>1.278E-2</v>
      </c>
      <c r="AQ70" s="403">
        <v>0.11303000000000001</v>
      </c>
      <c r="AR70" s="403">
        <v>33</v>
      </c>
      <c r="AS70" s="399" t="s">
        <v>945</v>
      </c>
      <c r="AT70" s="390">
        <v>0</v>
      </c>
      <c r="AU70" s="390">
        <v>0</v>
      </c>
      <c r="AV70" s="390">
        <v>0</v>
      </c>
      <c r="AY70" s="390" t="s">
        <v>3533</v>
      </c>
    </row>
    <row r="71" spans="1:51" s="390" customFormat="1">
      <c r="A71" s="399" t="s">
        <v>81</v>
      </c>
      <c r="B71" s="399" t="s">
        <v>955</v>
      </c>
      <c r="C71" s="399">
        <v>22</v>
      </c>
      <c r="D71" s="399">
        <v>20</v>
      </c>
      <c r="E71" s="403">
        <v>0.37</v>
      </c>
      <c r="F71" s="399">
        <v>0</v>
      </c>
      <c r="G71" s="399">
        <v>0.7</v>
      </c>
      <c r="H71" s="399">
        <v>0.9</v>
      </c>
      <c r="I71" s="399">
        <v>0.95</v>
      </c>
      <c r="J71" s="399">
        <v>15</v>
      </c>
      <c r="K71" s="399">
        <v>100</v>
      </c>
      <c r="L71" s="399">
        <v>0</v>
      </c>
      <c r="M71" s="404">
        <v>6.5999999046325684</v>
      </c>
      <c r="N71" s="404">
        <v>4.4499998092651367</v>
      </c>
      <c r="O71" s="404">
        <v>2.9200000762939453</v>
      </c>
      <c r="P71" s="399">
        <v>100</v>
      </c>
      <c r="Q71" s="399" t="s">
        <v>293</v>
      </c>
      <c r="R71" s="399">
        <v>1</v>
      </c>
      <c r="S71" s="399">
        <v>0</v>
      </c>
      <c r="T71" s="399">
        <v>0</v>
      </c>
      <c r="U71" s="404">
        <v>0.49</v>
      </c>
      <c r="V71" s="404">
        <v>0.16</v>
      </c>
      <c r="W71" s="405">
        <v>6.9097783140000006E-7</v>
      </c>
      <c r="X71" s="405">
        <v>2.8484968737714444</v>
      </c>
      <c r="Y71" s="399">
        <v>1.58</v>
      </c>
      <c r="Z71" s="399">
        <v>2.77</v>
      </c>
      <c r="AA71" s="405">
        <v>5.8923876419999995E-7</v>
      </c>
      <c r="AB71" s="405">
        <v>2.8484968737714444</v>
      </c>
      <c r="AC71" s="399">
        <v>1.54</v>
      </c>
      <c r="AD71" s="399">
        <v>2.68</v>
      </c>
      <c r="AE71" s="405">
        <v>4.8184752660000004E-7</v>
      </c>
      <c r="AF71" s="405">
        <v>2.8484968737714444</v>
      </c>
      <c r="AG71" s="399">
        <v>1.69</v>
      </c>
      <c r="AH71" s="399">
        <v>2.2999999999999998</v>
      </c>
      <c r="AI71" s="324">
        <v>0</v>
      </c>
      <c r="AJ71" s="324">
        <v>0</v>
      </c>
      <c r="AK71" s="324">
        <v>0</v>
      </c>
      <c r="AL71" s="324">
        <v>0</v>
      </c>
      <c r="AM71" s="324">
        <v>0</v>
      </c>
      <c r="AN71" s="324">
        <v>0</v>
      </c>
      <c r="AO71" s="403">
        <v>1395003</v>
      </c>
      <c r="AP71" s="403">
        <v>4.0299999999999997E-3</v>
      </c>
      <c r="AQ71" s="403">
        <v>6.3500000000000001E-2</v>
      </c>
      <c r="AR71" s="403">
        <v>45</v>
      </c>
      <c r="AS71" s="399" t="s">
        <v>945</v>
      </c>
      <c r="AT71" s="390">
        <v>0</v>
      </c>
      <c r="AU71" s="390">
        <v>0</v>
      </c>
      <c r="AV71" s="390">
        <v>0</v>
      </c>
      <c r="AY71" s="390" t="s">
        <v>3533</v>
      </c>
    </row>
    <row r="72" spans="1:51" s="390" customFormat="1">
      <c r="A72" s="399" t="s">
        <v>81</v>
      </c>
      <c r="B72" s="399" t="s">
        <v>961</v>
      </c>
      <c r="C72" s="399">
        <v>220</v>
      </c>
      <c r="D72" s="399">
        <v>20</v>
      </c>
      <c r="E72" s="403">
        <v>3.11</v>
      </c>
      <c r="F72" s="399">
        <v>0</v>
      </c>
      <c r="G72" s="399">
        <v>0.22</v>
      </c>
      <c r="H72" s="399">
        <v>0.9</v>
      </c>
      <c r="I72" s="399">
        <v>0.31</v>
      </c>
      <c r="J72" s="399">
        <v>15</v>
      </c>
      <c r="K72" s="399">
        <v>100</v>
      </c>
      <c r="L72" s="399">
        <v>0</v>
      </c>
      <c r="M72" s="404">
        <v>6.5999999046325684</v>
      </c>
      <c r="N72" s="404">
        <v>4.4499998092651367</v>
      </c>
      <c r="O72" s="404">
        <v>2.9200000762939453</v>
      </c>
      <c r="P72" s="399">
        <v>100</v>
      </c>
      <c r="Q72" s="399" t="s">
        <v>293</v>
      </c>
      <c r="R72" s="399">
        <v>1</v>
      </c>
      <c r="S72" s="399">
        <v>0</v>
      </c>
      <c r="T72" s="399">
        <v>0</v>
      </c>
      <c r="U72" s="404">
        <v>0.49</v>
      </c>
      <c r="V72" s="404">
        <v>0.16</v>
      </c>
      <c r="W72" s="405">
        <v>6.9097783140000006E-7</v>
      </c>
      <c r="X72" s="405">
        <v>8.7315733316612096</v>
      </c>
      <c r="Y72" s="399">
        <v>1.58</v>
      </c>
      <c r="Z72" s="399">
        <v>2.77</v>
      </c>
      <c r="AA72" s="405">
        <v>5.8923876419999995E-7</v>
      </c>
      <c r="AB72" s="405">
        <v>8.7315733316612096</v>
      </c>
      <c r="AC72" s="399">
        <v>1.54</v>
      </c>
      <c r="AD72" s="399">
        <v>2.68</v>
      </c>
      <c r="AE72" s="405">
        <v>4.8184752660000004E-7</v>
      </c>
      <c r="AF72" s="405">
        <v>8.7315733316612096</v>
      </c>
      <c r="AG72" s="399">
        <v>1.69</v>
      </c>
      <c r="AH72" s="399">
        <v>2.2999999999999998</v>
      </c>
      <c r="AI72" s="324">
        <v>0</v>
      </c>
      <c r="AJ72" s="324">
        <v>0</v>
      </c>
      <c r="AK72" s="324">
        <v>0</v>
      </c>
      <c r="AL72" s="324">
        <v>0</v>
      </c>
      <c r="AM72" s="324">
        <v>0</v>
      </c>
      <c r="AN72" s="324">
        <v>0</v>
      </c>
      <c r="AO72" s="403">
        <v>3629040</v>
      </c>
      <c r="AP72" s="403">
        <v>1.5499999999999999E-3</v>
      </c>
      <c r="AQ72" s="403">
        <v>3.9370000000000002E-2</v>
      </c>
      <c r="AR72" s="403">
        <v>50</v>
      </c>
      <c r="AS72" s="399" t="s">
        <v>945</v>
      </c>
      <c r="AT72" s="390">
        <v>0</v>
      </c>
      <c r="AU72" s="390">
        <v>0</v>
      </c>
      <c r="AV72" s="390">
        <v>0</v>
      </c>
      <c r="AY72" s="390" t="s">
        <v>3533</v>
      </c>
    </row>
    <row r="73" spans="1:51" s="390" customFormat="1">
      <c r="A73" s="399" t="s">
        <v>81</v>
      </c>
      <c r="B73" s="399" t="s">
        <v>948</v>
      </c>
      <c r="C73" s="399">
        <v>2.7</v>
      </c>
      <c r="D73" s="399">
        <v>20</v>
      </c>
      <c r="E73" s="403">
        <v>0.08</v>
      </c>
      <c r="F73" s="399">
        <v>0</v>
      </c>
      <c r="G73" s="399">
        <v>2.1</v>
      </c>
      <c r="H73" s="399">
        <v>0.9</v>
      </c>
      <c r="I73" s="399">
        <v>2.4500000000000002</v>
      </c>
      <c r="J73" s="399">
        <v>15</v>
      </c>
      <c r="K73" s="399">
        <v>100</v>
      </c>
      <c r="L73" s="399">
        <v>0</v>
      </c>
      <c r="M73" s="404">
        <v>6.5999999046325684</v>
      </c>
      <c r="N73" s="404">
        <v>4.4499998092651367</v>
      </c>
      <c r="O73" s="404">
        <v>2.9200000762939453</v>
      </c>
      <c r="P73" s="399">
        <v>100</v>
      </c>
      <c r="Q73" s="399" t="s">
        <v>293</v>
      </c>
      <c r="R73" s="399">
        <v>1</v>
      </c>
      <c r="S73" s="399">
        <v>0</v>
      </c>
      <c r="T73" s="399">
        <v>0</v>
      </c>
      <c r="U73" s="404">
        <v>0.49</v>
      </c>
      <c r="V73" s="404">
        <v>0.16</v>
      </c>
      <c r="W73" s="405">
        <v>6.9097783140000006E-7</v>
      </c>
      <c r="X73" s="405">
        <v>0.9271688604656102</v>
      </c>
      <c r="Y73" s="399">
        <v>1.58</v>
      </c>
      <c r="Z73" s="399">
        <v>2.77</v>
      </c>
      <c r="AA73" s="405">
        <v>5.8923876419999995E-7</v>
      </c>
      <c r="AB73" s="405">
        <v>0.9271688604656102</v>
      </c>
      <c r="AC73" s="399">
        <v>1.54</v>
      </c>
      <c r="AD73" s="399">
        <v>2.68</v>
      </c>
      <c r="AE73" s="405">
        <v>4.8184752660000004E-7</v>
      </c>
      <c r="AF73" s="405">
        <v>0.9271688604656102</v>
      </c>
      <c r="AG73" s="399">
        <v>1.69</v>
      </c>
      <c r="AH73" s="399">
        <v>2.2999999999999998</v>
      </c>
      <c r="AI73" s="324">
        <v>0</v>
      </c>
      <c r="AJ73" s="324">
        <v>0</v>
      </c>
      <c r="AK73" s="324">
        <v>0</v>
      </c>
      <c r="AL73" s="324">
        <v>0</v>
      </c>
      <c r="AM73" s="324">
        <v>0</v>
      </c>
      <c r="AN73" s="324">
        <v>0</v>
      </c>
      <c r="AO73" s="403">
        <v>430556</v>
      </c>
      <c r="AP73" s="403">
        <v>1.306E-2</v>
      </c>
      <c r="AQ73" s="403">
        <v>0.1143</v>
      </c>
      <c r="AR73" s="403">
        <v>31</v>
      </c>
      <c r="AS73" s="399" t="s">
        <v>945</v>
      </c>
      <c r="AT73" s="390">
        <v>0</v>
      </c>
      <c r="AU73" s="390">
        <v>0</v>
      </c>
      <c r="AV73" s="390">
        <v>0</v>
      </c>
      <c r="AY73" s="390" t="s">
        <v>3533</v>
      </c>
    </row>
    <row r="74" spans="1:51" s="390" customFormat="1">
      <c r="A74" s="399" t="s">
        <v>81</v>
      </c>
      <c r="B74" s="399" t="s">
        <v>949</v>
      </c>
      <c r="C74" s="399">
        <v>3.3</v>
      </c>
      <c r="D74" s="399">
        <v>20</v>
      </c>
      <c r="E74" s="403">
        <v>0.08</v>
      </c>
      <c r="F74" s="399">
        <v>0</v>
      </c>
      <c r="G74" s="399">
        <v>2</v>
      </c>
      <c r="H74" s="399">
        <v>0.9</v>
      </c>
      <c r="I74" s="399">
        <v>2.2000000000000002</v>
      </c>
      <c r="J74" s="399">
        <v>15</v>
      </c>
      <c r="K74" s="399">
        <v>100</v>
      </c>
      <c r="L74" s="399">
        <v>0</v>
      </c>
      <c r="M74" s="404">
        <v>6.5999999046325684</v>
      </c>
      <c r="N74" s="404">
        <v>4.4499998092651367</v>
      </c>
      <c r="O74" s="404">
        <v>2.9200000762939453</v>
      </c>
      <c r="P74" s="399">
        <v>100</v>
      </c>
      <c r="Q74" s="399" t="s">
        <v>293</v>
      </c>
      <c r="R74" s="399">
        <v>1</v>
      </c>
      <c r="S74" s="399">
        <v>0</v>
      </c>
      <c r="T74" s="399">
        <v>0</v>
      </c>
      <c r="U74" s="404">
        <v>0.49</v>
      </c>
      <c r="V74" s="404">
        <v>0.16</v>
      </c>
      <c r="W74" s="405">
        <v>6.9097783140000006E-7</v>
      </c>
      <c r="X74" s="405">
        <v>1.133206348625988</v>
      </c>
      <c r="Y74" s="399">
        <v>1.58</v>
      </c>
      <c r="Z74" s="399">
        <v>2.77</v>
      </c>
      <c r="AA74" s="405">
        <v>5.8923876419999995E-7</v>
      </c>
      <c r="AB74" s="405">
        <v>1.133206348625988</v>
      </c>
      <c r="AC74" s="399">
        <v>1.54</v>
      </c>
      <c r="AD74" s="399">
        <v>2.68</v>
      </c>
      <c r="AE74" s="405">
        <v>4.8184752660000004E-7</v>
      </c>
      <c r="AF74" s="405">
        <v>1.133206348625988</v>
      </c>
      <c r="AG74" s="399">
        <v>1.69</v>
      </c>
      <c r="AH74" s="399">
        <v>2.2999999999999998</v>
      </c>
      <c r="AI74" s="324">
        <v>0</v>
      </c>
      <c r="AJ74" s="324">
        <v>0</v>
      </c>
      <c r="AK74" s="324">
        <v>0</v>
      </c>
      <c r="AL74" s="324">
        <v>0</v>
      </c>
      <c r="AM74" s="324">
        <v>0</v>
      </c>
      <c r="AN74" s="324">
        <v>0</v>
      </c>
      <c r="AO74" s="403">
        <v>544923</v>
      </c>
      <c r="AP74" s="403">
        <v>1.0319999999999999E-2</v>
      </c>
      <c r="AQ74" s="403">
        <v>0.1016</v>
      </c>
      <c r="AR74" s="403">
        <v>39</v>
      </c>
      <c r="AS74" s="399" t="s">
        <v>945</v>
      </c>
      <c r="AT74" s="390">
        <v>0</v>
      </c>
      <c r="AU74" s="390">
        <v>0</v>
      </c>
      <c r="AV74" s="390">
        <v>0</v>
      </c>
      <c r="AY74" s="390" t="s">
        <v>3533</v>
      </c>
    </row>
    <row r="75" spans="1:51" s="390" customFormat="1">
      <c r="A75" s="399" t="s">
        <v>81</v>
      </c>
      <c r="B75" s="399" t="s">
        <v>956</v>
      </c>
      <c r="C75" s="399">
        <v>33</v>
      </c>
      <c r="D75" s="399">
        <v>20</v>
      </c>
      <c r="E75" s="403">
        <v>0.51</v>
      </c>
      <c r="F75" s="399">
        <v>0</v>
      </c>
      <c r="G75" s="399">
        <v>0.57999999999999996</v>
      </c>
      <c r="H75" s="399">
        <v>0.9</v>
      </c>
      <c r="I75" s="399">
        <v>0.8</v>
      </c>
      <c r="J75" s="399">
        <v>15</v>
      </c>
      <c r="K75" s="399">
        <v>100</v>
      </c>
      <c r="L75" s="399">
        <v>0</v>
      </c>
      <c r="M75" s="404">
        <v>6.5999999046325684</v>
      </c>
      <c r="N75" s="404">
        <v>4.4499998092651367</v>
      </c>
      <c r="O75" s="404">
        <v>2.9200000762939453</v>
      </c>
      <c r="P75" s="399">
        <v>100</v>
      </c>
      <c r="Q75" s="399" t="s">
        <v>293</v>
      </c>
      <c r="R75" s="399">
        <v>1</v>
      </c>
      <c r="S75" s="399">
        <v>0</v>
      </c>
      <c r="T75" s="399">
        <v>0</v>
      </c>
      <c r="U75" s="404">
        <v>0.49</v>
      </c>
      <c r="V75" s="404">
        <v>0.16</v>
      </c>
      <c r="W75" s="405">
        <v>6.9097783140000006E-7</v>
      </c>
      <c r="X75" s="405">
        <v>3.3849021292219108</v>
      </c>
      <c r="Y75" s="399">
        <v>1.58</v>
      </c>
      <c r="Z75" s="399">
        <v>2.77</v>
      </c>
      <c r="AA75" s="405">
        <v>5.8923876419999995E-7</v>
      </c>
      <c r="AB75" s="405">
        <v>3.3849021292219108</v>
      </c>
      <c r="AC75" s="399">
        <v>1.54</v>
      </c>
      <c r="AD75" s="399">
        <v>2.68</v>
      </c>
      <c r="AE75" s="405">
        <v>4.8184752660000004E-7</v>
      </c>
      <c r="AF75" s="405">
        <v>3.3849021292219108</v>
      </c>
      <c r="AG75" s="399">
        <v>1.69</v>
      </c>
      <c r="AH75" s="399">
        <v>2.2999999999999998</v>
      </c>
      <c r="AI75" s="324">
        <v>0</v>
      </c>
      <c r="AJ75" s="324">
        <v>0</v>
      </c>
      <c r="AK75" s="324">
        <v>0</v>
      </c>
      <c r="AL75" s="324">
        <v>0</v>
      </c>
      <c r="AM75" s="324">
        <v>0</v>
      </c>
      <c r="AN75" s="324">
        <v>0</v>
      </c>
      <c r="AO75" s="403">
        <v>1395003</v>
      </c>
      <c r="AP75" s="403">
        <v>4.0299999999999997E-3</v>
      </c>
      <c r="AQ75" s="403">
        <v>6.3500000000000001E-2</v>
      </c>
      <c r="AR75" s="403">
        <v>46</v>
      </c>
      <c r="AS75" s="399" t="s">
        <v>945</v>
      </c>
      <c r="AT75" s="390">
        <v>0</v>
      </c>
      <c r="AU75" s="390">
        <v>0</v>
      </c>
      <c r="AV75" s="390">
        <v>0</v>
      </c>
      <c r="AY75" s="390" t="s">
        <v>3533</v>
      </c>
    </row>
    <row r="76" spans="1:51" s="390" customFormat="1">
      <c r="A76" s="399" t="s">
        <v>81</v>
      </c>
      <c r="B76" s="399" t="s">
        <v>962</v>
      </c>
      <c r="C76" s="399">
        <v>330</v>
      </c>
      <c r="D76" s="399">
        <v>20</v>
      </c>
      <c r="E76" s="403">
        <v>3.8</v>
      </c>
      <c r="F76" s="399">
        <v>0</v>
      </c>
      <c r="G76" s="399">
        <v>0.18</v>
      </c>
      <c r="H76" s="399">
        <v>0.9</v>
      </c>
      <c r="I76" s="399">
        <v>0.3</v>
      </c>
      <c r="J76" s="399">
        <v>15</v>
      </c>
      <c r="K76" s="399">
        <v>100</v>
      </c>
      <c r="L76" s="399">
        <v>0</v>
      </c>
      <c r="M76" s="404">
        <v>6.5999999046325684</v>
      </c>
      <c r="N76" s="404">
        <v>4.4499998092651367</v>
      </c>
      <c r="O76" s="404">
        <v>2.9200000762939453</v>
      </c>
      <c r="P76" s="399">
        <v>100</v>
      </c>
      <c r="Q76" s="399" t="s">
        <v>293</v>
      </c>
      <c r="R76" s="399">
        <v>1</v>
      </c>
      <c r="S76" s="399">
        <v>0</v>
      </c>
      <c r="T76" s="399">
        <v>0</v>
      </c>
      <c r="U76" s="404">
        <v>0.49</v>
      </c>
      <c r="V76" s="404">
        <v>0.16</v>
      </c>
      <c r="W76" s="405">
        <v>6.9097783140000006E-7</v>
      </c>
      <c r="X76" s="405">
        <v>10.814832529049259</v>
      </c>
      <c r="Y76" s="399">
        <v>1.58</v>
      </c>
      <c r="Z76" s="399">
        <v>2.77</v>
      </c>
      <c r="AA76" s="405">
        <v>5.8923876419999995E-7</v>
      </c>
      <c r="AB76" s="405">
        <v>10.814832529049259</v>
      </c>
      <c r="AC76" s="399">
        <v>1.54</v>
      </c>
      <c r="AD76" s="399">
        <v>2.68</v>
      </c>
      <c r="AE76" s="405">
        <v>4.8184752660000004E-7</v>
      </c>
      <c r="AF76" s="405">
        <v>10.814832529049259</v>
      </c>
      <c r="AG76" s="399">
        <v>1.69</v>
      </c>
      <c r="AH76" s="399">
        <v>2.2999999999999998</v>
      </c>
      <c r="AI76" s="324">
        <v>0</v>
      </c>
      <c r="AJ76" s="324">
        <v>0</v>
      </c>
      <c r="AK76" s="324">
        <v>0</v>
      </c>
      <c r="AL76" s="324">
        <v>0</v>
      </c>
      <c r="AM76" s="324">
        <v>0</v>
      </c>
      <c r="AN76" s="324">
        <v>0</v>
      </c>
      <c r="AO76" s="403">
        <v>3629040</v>
      </c>
      <c r="AP76" s="403">
        <v>1.5499999999999999E-3</v>
      </c>
      <c r="AQ76" s="403">
        <v>3.9370000000000002E-2</v>
      </c>
      <c r="AR76" s="403">
        <v>44</v>
      </c>
      <c r="AS76" s="399" t="s">
        <v>945</v>
      </c>
      <c r="AT76" s="390">
        <v>0</v>
      </c>
      <c r="AU76" s="390">
        <v>0</v>
      </c>
      <c r="AV76" s="390">
        <v>0</v>
      </c>
      <c r="AY76" s="390" t="s">
        <v>3533</v>
      </c>
    </row>
    <row r="77" spans="1:51" s="390" customFormat="1">
      <c r="A77" s="399" t="s">
        <v>81</v>
      </c>
      <c r="B77" s="399" t="s">
        <v>950</v>
      </c>
      <c r="C77" s="399">
        <v>4.7</v>
      </c>
      <c r="D77" s="399">
        <v>20</v>
      </c>
      <c r="E77" s="403">
        <v>0.09</v>
      </c>
      <c r="F77" s="399">
        <v>0</v>
      </c>
      <c r="G77" s="399">
        <v>1.5</v>
      </c>
      <c r="H77" s="399">
        <v>0.9</v>
      </c>
      <c r="I77" s="399">
        <v>1.9</v>
      </c>
      <c r="J77" s="399">
        <v>15</v>
      </c>
      <c r="K77" s="399">
        <v>100</v>
      </c>
      <c r="L77" s="399">
        <v>0</v>
      </c>
      <c r="M77" s="404">
        <v>6.5999999046325684</v>
      </c>
      <c r="N77" s="404">
        <v>4.4499998092651367</v>
      </c>
      <c r="O77" s="404">
        <v>2.9200000762939453</v>
      </c>
      <c r="P77" s="399">
        <v>100</v>
      </c>
      <c r="Q77" s="399" t="s">
        <v>293</v>
      </c>
      <c r="R77" s="399">
        <v>1</v>
      </c>
      <c r="S77" s="399">
        <v>0</v>
      </c>
      <c r="T77" s="399">
        <v>0</v>
      </c>
      <c r="U77" s="404">
        <v>0.49</v>
      </c>
      <c r="V77" s="404">
        <v>0.16</v>
      </c>
      <c r="W77" s="405">
        <v>6.9097783140000006E-7</v>
      </c>
      <c r="X77" s="405">
        <v>1.2800376497938961</v>
      </c>
      <c r="Y77" s="399">
        <v>1.58</v>
      </c>
      <c r="Z77" s="399">
        <v>2.77</v>
      </c>
      <c r="AA77" s="405">
        <v>5.8923876419999995E-7</v>
      </c>
      <c r="AB77" s="405">
        <v>1.2800376497938961</v>
      </c>
      <c r="AC77" s="399">
        <v>1.54</v>
      </c>
      <c r="AD77" s="399">
        <v>2.68</v>
      </c>
      <c r="AE77" s="405">
        <v>4.8184752660000004E-7</v>
      </c>
      <c r="AF77" s="405">
        <v>1.2800376497938961</v>
      </c>
      <c r="AG77" s="399">
        <v>1.69</v>
      </c>
      <c r="AH77" s="399">
        <v>2.2999999999999998</v>
      </c>
      <c r="AI77" s="324">
        <v>0</v>
      </c>
      <c r="AJ77" s="324">
        <v>0</v>
      </c>
      <c r="AK77" s="324">
        <v>0</v>
      </c>
      <c r="AL77" s="324">
        <v>0</v>
      </c>
      <c r="AM77" s="324">
        <v>0</v>
      </c>
      <c r="AN77" s="324">
        <v>0</v>
      </c>
      <c r="AO77" s="403">
        <v>544923</v>
      </c>
      <c r="AP77" s="403">
        <v>1.0319999999999999E-2</v>
      </c>
      <c r="AQ77" s="403">
        <v>0.1016</v>
      </c>
      <c r="AR77" s="403">
        <v>46</v>
      </c>
      <c r="AS77" s="399" t="s">
        <v>945</v>
      </c>
      <c r="AT77" s="390">
        <v>0</v>
      </c>
      <c r="AU77" s="390">
        <v>0</v>
      </c>
      <c r="AV77" s="390">
        <v>0</v>
      </c>
      <c r="AY77" s="390" t="s">
        <v>3533</v>
      </c>
    </row>
    <row r="78" spans="1:51" s="390" customFormat="1">
      <c r="A78" s="399" t="s">
        <v>81</v>
      </c>
      <c r="B78" s="399" t="s">
        <v>957</v>
      </c>
      <c r="C78" s="399">
        <v>47</v>
      </c>
      <c r="D78" s="399">
        <v>20</v>
      </c>
      <c r="E78" s="403">
        <v>0.64</v>
      </c>
      <c r="F78" s="399">
        <v>0</v>
      </c>
      <c r="G78" s="399">
        <v>0.5</v>
      </c>
      <c r="H78" s="399">
        <v>0.9</v>
      </c>
      <c r="I78" s="399">
        <v>0.7</v>
      </c>
      <c r="J78" s="399">
        <v>15</v>
      </c>
      <c r="K78" s="399">
        <v>100</v>
      </c>
      <c r="L78" s="399">
        <v>0</v>
      </c>
      <c r="M78" s="404">
        <v>6.5999999046325684</v>
      </c>
      <c r="N78" s="404">
        <v>4.4499998092651367</v>
      </c>
      <c r="O78" s="404">
        <v>2.9200000762939453</v>
      </c>
      <c r="P78" s="399">
        <v>100</v>
      </c>
      <c r="Q78" s="399" t="s">
        <v>293</v>
      </c>
      <c r="R78" s="399">
        <v>1</v>
      </c>
      <c r="S78" s="399">
        <v>0</v>
      </c>
      <c r="T78" s="399">
        <v>0</v>
      </c>
      <c r="U78" s="404">
        <v>0.49</v>
      </c>
      <c r="V78" s="404">
        <v>0.16</v>
      </c>
      <c r="W78" s="405">
        <v>6.9097783140000006E-7</v>
      </c>
      <c r="X78" s="405">
        <v>3.8269168402543254</v>
      </c>
      <c r="Y78" s="399">
        <v>1.58</v>
      </c>
      <c r="Z78" s="399">
        <v>2.77</v>
      </c>
      <c r="AA78" s="405">
        <v>5.8923876419999995E-7</v>
      </c>
      <c r="AB78" s="405">
        <v>3.8269168402543254</v>
      </c>
      <c r="AC78" s="399">
        <v>1.54</v>
      </c>
      <c r="AD78" s="399">
        <v>2.68</v>
      </c>
      <c r="AE78" s="405">
        <v>4.8184752660000004E-7</v>
      </c>
      <c r="AF78" s="405">
        <v>3.8269168402543254</v>
      </c>
      <c r="AG78" s="399">
        <v>1.69</v>
      </c>
      <c r="AH78" s="399">
        <v>2.2999999999999998</v>
      </c>
      <c r="AI78" s="324">
        <v>0</v>
      </c>
      <c r="AJ78" s="324">
        <v>0</v>
      </c>
      <c r="AK78" s="324">
        <v>0</v>
      </c>
      <c r="AL78" s="324">
        <v>0</v>
      </c>
      <c r="AM78" s="324">
        <v>0</v>
      </c>
      <c r="AN78" s="324">
        <v>0</v>
      </c>
      <c r="AO78" s="403">
        <v>1395003</v>
      </c>
      <c r="AP78" s="403">
        <v>4.0299999999999997E-3</v>
      </c>
      <c r="AQ78" s="403">
        <v>6.3500000000000001E-2</v>
      </c>
      <c r="AR78" s="403">
        <v>48</v>
      </c>
      <c r="AS78" s="399" t="s">
        <v>945</v>
      </c>
      <c r="AT78" s="390">
        <v>0</v>
      </c>
      <c r="AU78" s="390">
        <v>0</v>
      </c>
      <c r="AV78" s="390">
        <v>0</v>
      </c>
      <c r="AY78" s="390" t="s">
        <v>3533</v>
      </c>
    </row>
    <row r="79" spans="1:51" s="390" customFormat="1">
      <c r="A79" s="399" t="s">
        <v>81</v>
      </c>
      <c r="B79" s="399" t="s">
        <v>963</v>
      </c>
      <c r="C79" s="399">
        <v>470</v>
      </c>
      <c r="D79" s="399">
        <v>20</v>
      </c>
      <c r="E79" s="403">
        <v>5.0599999999999996</v>
      </c>
      <c r="F79" s="399">
        <v>0</v>
      </c>
      <c r="G79" s="399">
        <v>0.16</v>
      </c>
      <c r="H79" s="399">
        <v>0.9</v>
      </c>
      <c r="I79" s="399">
        <v>0.26</v>
      </c>
      <c r="J79" s="399">
        <v>15</v>
      </c>
      <c r="K79" s="399">
        <v>100</v>
      </c>
      <c r="L79" s="399">
        <v>0</v>
      </c>
      <c r="M79" s="404">
        <v>6.5999999046325684</v>
      </c>
      <c r="N79" s="404">
        <v>4.4499998092651367</v>
      </c>
      <c r="O79" s="404">
        <v>2.9200000762939453</v>
      </c>
      <c r="P79" s="399">
        <v>100</v>
      </c>
      <c r="Q79" s="399" t="s">
        <v>293</v>
      </c>
      <c r="R79" s="399">
        <v>1</v>
      </c>
      <c r="S79" s="399">
        <v>0</v>
      </c>
      <c r="T79" s="399">
        <v>0</v>
      </c>
      <c r="U79" s="404">
        <v>0.49</v>
      </c>
      <c r="V79" s="404">
        <v>0.16</v>
      </c>
      <c r="W79" s="405">
        <v>6.9097783140000006E-7</v>
      </c>
      <c r="X79" s="405">
        <v>12.583421474734564</v>
      </c>
      <c r="Y79" s="399">
        <v>1.58</v>
      </c>
      <c r="Z79" s="399">
        <v>2.77</v>
      </c>
      <c r="AA79" s="405">
        <v>5.8923876419999995E-7</v>
      </c>
      <c r="AB79" s="405">
        <v>12.583421474734564</v>
      </c>
      <c r="AC79" s="399">
        <v>1.54</v>
      </c>
      <c r="AD79" s="399">
        <v>2.68</v>
      </c>
      <c r="AE79" s="405">
        <v>4.8184752660000004E-7</v>
      </c>
      <c r="AF79" s="405">
        <v>12.583421474734564</v>
      </c>
      <c r="AG79" s="399">
        <v>1.69</v>
      </c>
      <c r="AH79" s="399">
        <v>2.2999999999999998</v>
      </c>
      <c r="AI79" s="324">
        <v>0</v>
      </c>
      <c r="AJ79" s="324">
        <v>0</v>
      </c>
      <c r="AK79" s="324">
        <v>0</v>
      </c>
      <c r="AL79" s="324">
        <v>0</v>
      </c>
      <c r="AM79" s="324">
        <v>0</v>
      </c>
      <c r="AN79" s="324">
        <v>0</v>
      </c>
      <c r="AO79" s="403">
        <v>3629040</v>
      </c>
      <c r="AP79" s="403">
        <v>1.5499999999999999E-3</v>
      </c>
      <c r="AQ79" s="403">
        <v>3.9370000000000002E-2</v>
      </c>
      <c r="AR79" s="403">
        <v>44</v>
      </c>
      <c r="AS79" s="399" t="s">
        <v>945</v>
      </c>
      <c r="AT79" s="390">
        <v>0</v>
      </c>
      <c r="AU79" s="390">
        <v>0</v>
      </c>
      <c r="AV79" s="390">
        <v>0</v>
      </c>
      <c r="AY79" s="390" t="s">
        <v>3533</v>
      </c>
    </row>
    <row r="80" spans="1:51" s="390" customFormat="1">
      <c r="A80" s="399" t="s">
        <v>81</v>
      </c>
      <c r="B80" s="399" t="s">
        <v>951</v>
      </c>
      <c r="C80" s="399">
        <v>6.8</v>
      </c>
      <c r="D80" s="399">
        <v>20</v>
      </c>
      <c r="E80" s="403">
        <v>0.13</v>
      </c>
      <c r="F80" s="399">
        <v>0</v>
      </c>
      <c r="G80" s="399">
        <v>1.2</v>
      </c>
      <c r="H80" s="399">
        <v>0.9</v>
      </c>
      <c r="I80" s="399">
        <v>1.6</v>
      </c>
      <c r="J80" s="399">
        <v>15</v>
      </c>
      <c r="K80" s="399">
        <v>100</v>
      </c>
      <c r="L80" s="399">
        <v>0</v>
      </c>
      <c r="M80" s="404">
        <v>6.5999999046325684</v>
      </c>
      <c r="N80" s="404">
        <v>4.4499998092651367</v>
      </c>
      <c r="O80" s="404">
        <v>2.9200000762939453</v>
      </c>
      <c r="P80" s="399">
        <v>100</v>
      </c>
      <c r="Q80" s="399" t="s">
        <v>293</v>
      </c>
      <c r="R80" s="399">
        <v>1</v>
      </c>
      <c r="S80" s="399">
        <v>0</v>
      </c>
      <c r="T80" s="399">
        <v>0</v>
      </c>
      <c r="U80" s="404">
        <v>0.49</v>
      </c>
      <c r="V80" s="404">
        <v>0.16</v>
      </c>
      <c r="W80" s="405">
        <v>6.9097783140000006E-7</v>
      </c>
      <c r="X80" s="405">
        <v>1.5344890082885227</v>
      </c>
      <c r="Y80" s="399">
        <v>1.58</v>
      </c>
      <c r="Z80" s="399">
        <v>2.77</v>
      </c>
      <c r="AA80" s="405">
        <v>5.8923876419999995E-7</v>
      </c>
      <c r="AB80" s="405">
        <v>1.5344890082885227</v>
      </c>
      <c r="AC80" s="399">
        <v>1.54</v>
      </c>
      <c r="AD80" s="399">
        <v>2.68</v>
      </c>
      <c r="AE80" s="405">
        <v>4.8184752660000004E-7</v>
      </c>
      <c r="AF80" s="405">
        <v>1.5344890082885227</v>
      </c>
      <c r="AG80" s="399">
        <v>1.69</v>
      </c>
      <c r="AH80" s="399">
        <v>2.2999999999999998</v>
      </c>
      <c r="AI80" s="324">
        <v>0</v>
      </c>
      <c r="AJ80" s="324">
        <v>0</v>
      </c>
      <c r="AK80" s="324">
        <v>0</v>
      </c>
      <c r="AL80" s="324">
        <v>0</v>
      </c>
      <c r="AM80" s="324">
        <v>0</v>
      </c>
      <c r="AN80" s="324">
        <v>0</v>
      </c>
      <c r="AO80" s="403">
        <v>691828</v>
      </c>
      <c r="AP80" s="403">
        <v>8.1300000000000001E-3</v>
      </c>
      <c r="AQ80" s="403">
        <v>9.017E-2</v>
      </c>
      <c r="AR80" s="403">
        <v>45</v>
      </c>
      <c r="AS80" s="399" t="s">
        <v>945</v>
      </c>
      <c r="AT80" s="390">
        <v>0</v>
      </c>
      <c r="AU80" s="390">
        <v>0</v>
      </c>
      <c r="AV80" s="390">
        <v>0</v>
      </c>
      <c r="AY80" s="390" t="s">
        <v>3533</v>
      </c>
    </row>
    <row r="81" spans="1:51" s="390" customFormat="1">
      <c r="A81" s="399" t="s">
        <v>81</v>
      </c>
      <c r="B81" s="399" t="s">
        <v>958</v>
      </c>
      <c r="C81" s="399">
        <v>68</v>
      </c>
      <c r="D81" s="399">
        <v>20</v>
      </c>
      <c r="E81" s="403">
        <v>0.86</v>
      </c>
      <c r="F81" s="399">
        <v>0</v>
      </c>
      <c r="G81" s="399">
        <v>0.4</v>
      </c>
      <c r="H81" s="399">
        <v>0.9</v>
      </c>
      <c r="I81" s="399">
        <v>0.6</v>
      </c>
      <c r="J81" s="399">
        <v>15</v>
      </c>
      <c r="K81" s="399">
        <v>100</v>
      </c>
      <c r="L81" s="399">
        <v>0</v>
      </c>
      <c r="M81" s="404">
        <v>6.5999999046325684</v>
      </c>
      <c r="N81" s="404">
        <v>4.4499998092651367</v>
      </c>
      <c r="O81" s="404">
        <v>2.9200000762939453</v>
      </c>
      <c r="P81" s="399">
        <v>100</v>
      </c>
      <c r="Q81" s="399" t="s">
        <v>293</v>
      </c>
      <c r="R81" s="399">
        <v>1</v>
      </c>
      <c r="S81" s="399">
        <v>0</v>
      </c>
      <c r="T81" s="399">
        <v>0</v>
      </c>
      <c r="U81" s="404">
        <v>0.49</v>
      </c>
      <c r="V81" s="404">
        <v>0.16</v>
      </c>
      <c r="W81" s="405">
        <v>6.9097783140000006E-7</v>
      </c>
      <c r="X81" s="405">
        <v>4.8384787192481369</v>
      </c>
      <c r="Y81" s="399">
        <v>1.58</v>
      </c>
      <c r="Z81" s="399">
        <v>2.77</v>
      </c>
      <c r="AA81" s="405">
        <v>5.8923876419999995E-7</v>
      </c>
      <c r="AB81" s="405">
        <v>4.8384787192481369</v>
      </c>
      <c r="AC81" s="399">
        <v>1.54</v>
      </c>
      <c r="AD81" s="399">
        <v>2.68</v>
      </c>
      <c r="AE81" s="405">
        <v>4.8184752660000004E-7</v>
      </c>
      <c r="AF81" s="405">
        <v>4.8384787192481369</v>
      </c>
      <c r="AG81" s="399">
        <v>1.69</v>
      </c>
      <c r="AH81" s="399">
        <v>2.2999999999999998</v>
      </c>
      <c r="AI81" s="324">
        <v>0</v>
      </c>
      <c r="AJ81" s="324">
        <v>0</v>
      </c>
      <c r="AK81" s="324">
        <v>0</v>
      </c>
      <c r="AL81" s="324">
        <v>0</v>
      </c>
      <c r="AM81" s="324">
        <v>0</v>
      </c>
      <c r="AN81" s="324">
        <v>0</v>
      </c>
      <c r="AO81" s="403">
        <v>1722226</v>
      </c>
      <c r="AP81" s="403">
        <v>3.2699999999999999E-3</v>
      </c>
      <c r="AQ81" s="403">
        <v>5.7149999999999999E-2</v>
      </c>
      <c r="AR81" s="403">
        <v>48</v>
      </c>
      <c r="AS81" s="399" t="s">
        <v>945</v>
      </c>
      <c r="AT81" s="390">
        <v>0</v>
      </c>
      <c r="AU81" s="390">
        <v>0</v>
      </c>
      <c r="AV81" s="390">
        <v>0</v>
      </c>
      <c r="AY81" s="390" t="s">
        <v>3533</v>
      </c>
    </row>
    <row r="82" spans="1:51" s="390" customFormat="1">
      <c r="A82" s="399" t="s">
        <v>81</v>
      </c>
      <c r="B82" s="399" t="s">
        <v>964</v>
      </c>
      <c r="C82" s="399">
        <v>680</v>
      </c>
      <c r="D82" s="399">
        <v>20</v>
      </c>
      <c r="E82" s="403">
        <v>9.1999999999999993</v>
      </c>
      <c r="F82" s="399">
        <v>0</v>
      </c>
      <c r="G82" s="399">
        <v>0.14000000000000001</v>
      </c>
      <c r="H82" s="399">
        <v>0.9</v>
      </c>
      <c r="I82" s="399">
        <v>0.19</v>
      </c>
      <c r="J82" s="399">
        <v>15</v>
      </c>
      <c r="K82" s="399">
        <v>100</v>
      </c>
      <c r="L82" s="399">
        <v>0</v>
      </c>
      <c r="M82" s="404">
        <v>6.5999999046325684</v>
      </c>
      <c r="N82" s="404">
        <v>4.4499998092651367</v>
      </c>
      <c r="O82" s="404">
        <v>2.9200000762939453</v>
      </c>
      <c r="P82" s="399">
        <v>100</v>
      </c>
      <c r="Q82" s="399" t="s">
        <v>293</v>
      </c>
      <c r="R82" s="399">
        <v>1</v>
      </c>
      <c r="S82" s="399">
        <v>0</v>
      </c>
      <c r="T82" s="399">
        <v>0</v>
      </c>
      <c r="U82" s="404">
        <v>0.49</v>
      </c>
      <c r="V82" s="404">
        <v>0.16</v>
      </c>
      <c r="W82" s="405">
        <v>6.9097783140000006E-7</v>
      </c>
      <c r="X82" s="405">
        <v>14.877316837577375</v>
      </c>
      <c r="Y82" s="399">
        <v>1.58</v>
      </c>
      <c r="Z82" s="399">
        <v>2.77</v>
      </c>
      <c r="AA82" s="405">
        <v>5.8923876419999995E-7</v>
      </c>
      <c r="AB82" s="405">
        <v>14.877316837577375</v>
      </c>
      <c r="AC82" s="399">
        <v>1.54</v>
      </c>
      <c r="AD82" s="399">
        <v>2.68</v>
      </c>
      <c r="AE82" s="405">
        <v>4.8184752660000004E-7</v>
      </c>
      <c r="AF82" s="405">
        <v>14.877316837577375</v>
      </c>
      <c r="AG82" s="399">
        <v>1.69</v>
      </c>
      <c r="AH82" s="399">
        <v>2.2999999999999998</v>
      </c>
      <c r="AI82" s="324">
        <v>0</v>
      </c>
      <c r="AJ82" s="324">
        <v>0</v>
      </c>
      <c r="AK82" s="324">
        <v>0</v>
      </c>
      <c r="AL82" s="324">
        <v>0</v>
      </c>
      <c r="AM82" s="324">
        <v>0</v>
      </c>
      <c r="AN82" s="324">
        <v>0</v>
      </c>
      <c r="AO82" s="403">
        <v>5580011</v>
      </c>
      <c r="AP82" s="403">
        <v>1.01E-3</v>
      </c>
      <c r="AQ82" s="403">
        <v>3.175E-2</v>
      </c>
      <c r="AR82" s="403">
        <v>45</v>
      </c>
      <c r="AS82" s="399" t="s">
        <v>945</v>
      </c>
      <c r="AT82" s="390">
        <v>0</v>
      </c>
      <c r="AU82" s="390">
        <v>0</v>
      </c>
      <c r="AV82" s="390">
        <v>0</v>
      </c>
      <c r="AY82" s="390" t="s">
        <v>3533</v>
      </c>
    </row>
    <row r="83" spans="1:51" s="390" customFormat="1">
      <c r="A83" s="399" t="s">
        <v>81</v>
      </c>
      <c r="B83" s="399" t="s">
        <v>952</v>
      </c>
      <c r="C83" s="399">
        <v>8.1999999999999993</v>
      </c>
      <c r="D83" s="399">
        <v>20</v>
      </c>
      <c r="E83" s="403">
        <v>0.16</v>
      </c>
      <c r="F83" s="399">
        <v>0</v>
      </c>
      <c r="G83" s="399">
        <v>1.1499999999999999</v>
      </c>
      <c r="H83" s="399">
        <v>0.9</v>
      </c>
      <c r="I83" s="399">
        <v>1.55</v>
      </c>
      <c r="J83" s="399">
        <v>15</v>
      </c>
      <c r="K83" s="399">
        <v>100</v>
      </c>
      <c r="L83" s="399">
        <v>0</v>
      </c>
      <c r="M83" s="404">
        <v>6.5999999046325684</v>
      </c>
      <c r="N83" s="404">
        <v>4.4499998092651367</v>
      </c>
      <c r="O83" s="404">
        <v>2.9200000762939453</v>
      </c>
      <c r="P83" s="399">
        <v>100</v>
      </c>
      <c r="Q83" s="399" t="s">
        <v>293</v>
      </c>
      <c r="R83" s="399">
        <v>1</v>
      </c>
      <c r="S83" s="399">
        <v>0</v>
      </c>
      <c r="T83" s="399">
        <v>0</v>
      </c>
      <c r="U83" s="404">
        <v>0.49</v>
      </c>
      <c r="V83" s="404">
        <v>0.16</v>
      </c>
      <c r="W83" s="405">
        <v>6.9097783140000006E-7</v>
      </c>
      <c r="X83" s="405">
        <v>1.5796209568943558</v>
      </c>
      <c r="Y83" s="399">
        <v>1.58</v>
      </c>
      <c r="Z83" s="399">
        <v>2.77</v>
      </c>
      <c r="AA83" s="405">
        <v>5.8923876419999995E-7</v>
      </c>
      <c r="AB83" s="405">
        <v>1.5796209568943558</v>
      </c>
      <c r="AC83" s="399">
        <v>1.54</v>
      </c>
      <c r="AD83" s="399">
        <v>2.68</v>
      </c>
      <c r="AE83" s="405">
        <v>4.8184752660000004E-7</v>
      </c>
      <c r="AF83" s="405">
        <v>1.5796209568943558</v>
      </c>
      <c r="AG83" s="399">
        <v>1.69</v>
      </c>
      <c r="AH83" s="399">
        <v>2.2999999999999998</v>
      </c>
      <c r="AI83" s="324">
        <v>0</v>
      </c>
      <c r="AJ83" s="324">
        <v>0</v>
      </c>
      <c r="AK83" s="324">
        <v>0</v>
      </c>
      <c r="AL83" s="324">
        <v>0</v>
      </c>
      <c r="AM83" s="324">
        <v>0</v>
      </c>
      <c r="AN83" s="324">
        <v>0</v>
      </c>
      <c r="AO83" s="403">
        <v>691828</v>
      </c>
      <c r="AP83" s="403">
        <v>8.1300000000000001E-3</v>
      </c>
      <c r="AQ83" s="403">
        <v>9.017E-2</v>
      </c>
      <c r="AR83" s="403">
        <v>39</v>
      </c>
      <c r="AS83" s="399" t="s">
        <v>945</v>
      </c>
      <c r="AT83" s="390">
        <v>0</v>
      </c>
      <c r="AU83" s="390">
        <v>0</v>
      </c>
      <c r="AV83" s="390">
        <v>0</v>
      </c>
      <c r="AY83" s="390" t="s">
        <v>3533</v>
      </c>
    </row>
    <row r="84" spans="1:51" s="390" customFormat="1">
      <c r="A84" s="399" t="s">
        <v>81</v>
      </c>
      <c r="B84" s="399" t="s">
        <v>976</v>
      </c>
      <c r="C84" s="399">
        <v>9.5500000000000007</v>
      </c>
      <c r="D84" s="399">
        <v>20</v>
      </c>
      <c r="E84" s="403">
        <v>0.11</v>
      </c>
      <c r="F84" s="399">
        <v>0</v>
      </c>
      <c r="G84" s="399">
        <v>1.9</v>
      </c>
      <c r="H84" s="399">
        <v>0.7</v>
      </c>
      <c r="I84" s="399">
        <v>1.5</v>
      </c>
      <c r="J84" s="399">
        <v>40</v>
      </c>
      <c r="K84" s="399">
        <v>125</v>
      </c>
      <c r="L84" s="399">
        <v>0</v>
      </c>
      <c r="M84" s="404">
        <v>8.8900003433227539</v>
      </c>
      <c r="N84" s="404">
        <v>6.0999999046325684</v>
      </c>
      <c r="O84" s="404">
        <v>5</v>
      </c>
      <c r="P84" s="399">
        <v>100</v>
      </c>
      <c r="Q84" s="399" t="s">
        <v>293</v>
      </c>
      <c r="R84" s="399">
        <v>1</v>
      </c>
      <c r="S84" s="399">
        <v>0</v>
      </c>
      <c r="T84" s="399">
        <v>0</v>
      </c>
      <c r="U84" s="404">
        <v>0.49</v>
      </c>
      <c r="V84" s="404">
        <v>0.21</v>
      </c>
      <c r="W84" s="405">
        <v>1.7845922480999999E-6</v>
      </c>
      <c r="X84" s="405">
        <v>0.98674653543145296</v>
      </c>
      <c r="Y84" s="399">
        <v>1.58</v>
      </c>
      <c r="Z84" s="399">
        <v>2.77</v>
      </c>
      <c r="AA84" s="405">
        <v>1.5218301992999997E-6</v>
      </c>
      <c r="AB84" s="405">
        <v>0.98674653543145296</v>
      </c>
      <c r="AC84" s="399">
        <v>1.54</v>
      </c>
      <c r="AD84" s="399">
        <v>2.68</v>
      </c>
      <c r="AE84" s="405">
        <v>1.2444702589E-6</v>
      </c>
      <c r="AF84" s="405">
        <v>0.98674653543145296</v>
      </c>
      <c r="AG84" s="399">
        <v>1.69</v>
      </c>
      <c r="AH84" s="399">
        <v>2.2999999999999998</v>
      </c>
      <c r="AI84" s="324">
        <v>0</v>
      </c>
      <c r="AJ84" s="324">
        <v>0</v>
      </c>
      <c r="AK84" s="324">
        <v>0</v>
      </c>
      <c r="AL84" s="324">
        <v>0</v>
      </c>
      <c r="AM84" s="324">
        <v>0</v>
      </c>
      <c r="AN84" s="324">
        <v>0</v>
      </c>
      <c r="AO84" s="403">
        <v>440286</v>
      </c>
      <c r="AP84" s="403">
        <v>1.278E-2</v>
      </c>
      <c r="AQ84" s="403">
        <v>0.11303000000000001</v>
      </c>
      <c r="AR84" s="403">
        <v>162</v>
      </c>
      <c r="AS84" s="399" t="s">
        <v>967</v>
      </c>
      <c r="AT84" s="390">
        <v>0</v>
      </c>
      <c r="AU84" s="390">
        <v>0</v>
      </c>
      <c r="AV84" s="390">
        <v>0</v>
      </c>
      <c r="AY84" s="390" t="s">
        <v>3533</v>
      </c>
    </row>
    <row r="85" spans="1:51" s="390" customFormat="1">
      <c r="A85" s="399" t="s">
        <v>81</v>
      </c>
      <c r="B85" s="399" t="s">
        <v>970</v>
      </c>
      <c r="C85" s="399">
        <v>1.1499999999999999</v>
      </c>
      <c r="D85" s="399">
        <v>20</v>
      </c>
      <c r="E85" s="403">
        <v>1.7000000000000001E-2</v>
      </c>
      <c r="F85" s="399">
        <v>0</v>
      </c>
      <c r="G85" s="399">
        <v>5.3</v>
      </c>
      <c r="H85" s="399">
        <v>0.7</v>
      </c>
      <c r="I85" s="399">
        <v>4.4000000000000004</v>
      </c>
      <c r="J85" s="399">
        <v>40</v>
      </c>
      <c r="K85" s="399">
        <v>125</v>
      </c>
      <c r="L85" s="399">
        <v>0</v>
      </c>
      <c r="M85" s="404">
        <v>8.8900003433227539</v>
      </c>
      <c r="N85" s="404">
        <v>6.0999999046325684</v>
      </c>
      <c r="O85" s="404">
        <v>5</v>
      </c>
      <c r="P85" s="399">
        <v>100</v>
      </c>
      <c r="Q85" s="399" t="s">
        <v>293</v>
      </c>
      <c r="R85" s="399">
        <v>1</v>
      </c>
      <c r="S85" s="399">
        <v>0</v>
      </c>
      <c r="T85" s="399">
        <v>0</v>
      </c>
      <c r="U85" s="404">
        <v>0.49</v>
      </c>
      <c r="V85" s="404">
        <v>0.21</v>
      </c>
      <c r="W85" s="405">
        <v>1.7845922480999999E-6</v>
      </c>
      <c r="X85" s="405">
        <v>0.35646862918009486</v>
      </c>
      <c r="Y85" s="399">
        <v>1.58</v>
      </c>
      <c r="Z85" s="399">
        <v>2.77</v>
      </c>
      <c r="AA85" s="405">
        <v>1.5218301992999997E-6</v>
      </c>
      <c r="AB85" s="405">
        <v>0.35646862918009486</v>
      </c>
      <c r="AC85" s="399">
        <v>1.54</v>
      </c>
      <c r="AD85" s="399">
        <v>2.68</v>
      </c>
      <c r="AE85" s="405">
        <v>1.2444702589E-6</v>
      </c>
      <c r="AF85" s="405">
        <v>0.35646862918009486</v>
      </c>
      <c r="AG85" s="399">
        <v>1.69</v>
      </c>
      <c r="AH85" s="399">
        <v>2.2999999999999998</v>
      </c>
      <c r="AI85" s="324">
        <v>0</v>
      </c>
      <c r="AJ85" s="324">
        <v>0</v>
      </c>
      <c r="AK85" s="324">
        <v>0</v>
      </c>
      <c r="AL85" s="324">
        <v>0</v>
      </c>
      <c r="AM85" s="324">
        <v>0</v>
      </c>
      <c r="AN85" s="324">
        <v>0</v>
      </c>
      <c r="AO85" s="403">
        <v>219672</v>
      </c>
      <c r="AP85" s="403">
        <v>2.5610000000000001E-2</v>
      </c>
      <c r="AQ85" s="403">
        <v>0.16002</v>
      </c>
      <c r="AR85" s="403">
        <v>122</v>
      </c>
      <c r="AS85" s="399" t="s">
        <v>967</v>
      </c>
      <c r="AT85" s="390">
        <v>0</v>
      </c>
      <c r="AU85" s="390">
        <v>0</v>
      </c>
      <c r="AV85" s="390">
        <v>0</v>
      </c>
      <c r="AY85" s="390" t="s">
        <v>3533</v>
      </c>
    </row>
    <row r="86" spans="1:51" s="390" customFormat="1">
      <c r="A86" s="399" t="s">
        <v>81</v>
      </c>
      <c r="B86" s="399" t="s">
        <v>977</v>
      </c>
      <c r="C86" s="399">
        <v>15.3</v>
      </c>
      <c r="D86" s="399">
        <v>20</v>
      </c>
      <c r="E86" s="403">
        <v>0.17</v>
      </c>
      <c r="F86" s="399">
        <v>0</v>
      </c>
      <c r="G86" s="399">
        <v>1.5</v>
      </c>
      <c r="H86" s="399">
        <v>0.7</v>
      </c>
      <c r="I86" s="399">
        <v>1.2</v>
      </c>
      <c r="J86" s="399">
        <v>40</v>
      </c>
      <c r="K86" s="399">
        <v>125</v>
      </c>
      <c r="L86" s="399">
        <v>0</v>
      </c>
      <c r="M86" s="404">
        <v>8.8900003433227539</v>
      </c>
      <c r="N86" s="404">
        <v>6.0999999046325684</v>
      </c>
      <c r="O86" s="404">
        <v>5</v>
      </c>
      <c r="P86" s="399">
        <v>100</v>
      </c>
      <c r="Q86" s="399" t="s">
        <v>293</v>
      </c>
      <c r="R86" s="399">
        <v>1</v>
      </c>
      <c r="S86" s="399">
        <v>0</v>
      </c>
      <c r="T86" s="399">
        <v>0</v>
      </c>
      <c r="U86" s="404">
        <v>0.49</v>
      </c>
      <c r="V86" s="404">
        <v>0.21</v>
      </c>
      <c r="W86" s="405">
        <v>1.7845922480999999E-6</v>
      </c>
      <c r="X86" s="405">
        <v>1.2582362501817144</v>
      </c>
      <c r="Y86" s="399">
        <v>1.58</v>
      </c>
      <c r="Z86" s="399">
        <v>2.77</v>
      </c>
      <c r="AA86" s="405">
        <v>1.5218301992999997E-6</v>
      </c>
      <c r="AB86" s="405">
        <v>1.2582362501817144</v>
      </c>
      <c r="AC86" s="399">
        <v>1.54</v>
      </c>
      <c r="AD86" s="399">
        <v>2.68</v>
      </c>
      <c r="AE86" s="405">
        <v>1.2444702589E-6</v>
      </c>
      <c r="AF86" s="405">
        <v>1.2582362501817144</v>
      </c>
      <c r="AG86" s="399">
        <v>1.69</v>
      </c>
      <c r="AH86" s="399">
        <v>2.2999999999999998</v>
      </c>
      <c r="AI86" s="324">
        <v>0</v>
      </c>
      <c r="AJ86" s="324">
        <v>0</v>
      </c>
      <c r="AK86" s="324">
        <v>0</v>
      </c>
      <c r="AL86" s="324">
        <v>0</v>
      </c>
      <c r="AM86" s="324">
        <v>0</v>
      </c>
      <c r="AN86" s="324">
        <v>0</v>
      </c>
      <c r="AO86" s="403">
        <v>544923</v>
      </c>
      <c r="AP86" s="403">
        <v>1.0319999999999999E-2</v>
      </c>
      <c r="AQ86" s="403">
        <v>0.1016</v>
      </c>
      <c r="AR86" s="403">
        <v>163</v>
      </c>
      <c r="AS86" s="399" t="s">
        <v>967</v>
      </c>
      <c r="AT86" s="390">
        <v>0</v>
      </c>
      <c r="AU86" s="390">
        <v>0</v>
      </c>
      <c r="AV86" s="390">
        <v>0</v>
      </c>
      <c r="AY86" s="390" t="s">
        <v>3533</v>
      </c>
    </row>
    <row r="87" spans="1:51" s="390" customFormat="1">
      <c r="A87" s="399" t="s">
        <v>81</v>
      </c>
      <c r="B87" s="399" t="s">
        <v>966</v>
      </c>
      <c r="C87" s="399">
        <v>0.18</v>
      </c>
      <c r="D87" s="399">
        <v>20</v>
      </c>
      <c r="E87" s="403">
        <v>3.0000000000000001E-3</v>
      </c>
      <c r="F87" s="399">
        <v>0</v>
      </c>
      <c r="G87" s="399">
        <v>14</v>
      </c>
      <c r="H87" s="399">
        <v>0.7</v>
      </c>
      <c r="I87" s="399">
        <v>10</v>
      </c>
      <c r="J87" s="399">
        <v>40</v>
      </c>
      <c r="K87" s="399">
        <v>125</v>
      </c>
      <c r="L87" s="399">
        <v>0</v>
      </c>
      <c r="M87" s="404">
        <v>8.8900003433227539</v>
      </c>
      <c r="N87" s="404">
        <v>6.0999999046325684</v>
      </c>
      <c r="O87" s="404">
        <v>5</v>
      </c>
      <c r="P87" s="399">
        <v>100</v>
      </c>
      <c r="Q87" s="399" t="s">
        <v>293</v>
      </c>
      <c r="R87" s="399">
        <v>1</v>
      </c>
      <c r="S87" s="399">
        <v>0</v>
      </c>
      <c r="T87" s="399">
        <v>0</v>
      </c>
      <c r="U87" s="404">
        <v>0.49</v>
      </c>
      <c r="V87" s="404">
        <v>0.21</v>
      </c>
      <c r="W87" s="405">
        <v>1.7845922480999999E-6</v>
      </c>
      <c r="X87" s="405">
        <v>0.1450672422122426</v>
      </c>
      <c r="Y87" s="399">
        <v>1.58</v>
      </c>
      <c r="Z87" s="399">
        <v>2.77</v>
      </c>
      <c r="AA87" s="405">
        <v>1.5218301992999997E-6</v>
      </c>
      <c r="AB87" s="405">
        <v>0.1450672422122426</v>
      </c>
      <c r="AC87" s="399">
        <v>1.54</v>
      </c>
      <c r="AD87" s="399">
        <v>2.68</v>
      </c>
      <c r="AE87" s="405">
        <v>1.2444702589E-6</v>
      </c>
      <c r="AF87" s="405">
        <v>0.1450672422122426</v>
      </c>
      <c r="AG87" s="399">
        <v>1.69</v>
      </c>
      <c r="AH87" s="399">
        <v>2.2999999999999998</v>
      </c>
      <c r="AI87" s="324">
        <v>0</v>
      </c>
      <c r="AJ87" s="324">
        <v>0</v>
      </c>
      <c r="AK87" s="324">
        <v>0</v>
      </c>
      <c r="AL87" s="324">
        <v>0</v>
      </c>
      <c r="AM87" s="324">
        <v>0</v>
      </c>
      <c r="AN87" s="324">
        <v>0</v>
      </c>
      <c r="AO87" s="403">
        <v>86322</v>
      </c>
      <c r="AP87" s="403">
        <v>6.5159999999999996E-2</v>
      </c>
      <c r="AQ87" s="403">
        <v>0.25527</v>
      </c>
      <c r="AR87" s="403">
        <v>133</v>
      </c>
      <c r="AS87" s="399" t="s">
        <v>967</v>
      </c>
      <c r="AT87" s="390">
        <v>0</v>
      </c>
      <c r="AU87" s="390">
        <v>0</v>
      </c>
      <c r="AV87" s="390">
        <v>0</v>
      </c>
      <c r="AY87" s="390" t="s">
        <v>3533</v>
      </c>
    </row>
    <row r="88" spans="1:51" s="390" customFormat="1">
      <c r="A88" s="399" t="s">
        <v>81</v>
      </c>
      <c r="B88" s="399" t="s">
        <v>971</v>
      </c>
      <c r="C88" s="399">
        <v>2.06</v>
      </c>
      <c r="D88" s="399">
        <v>20</v>
      </c>
      <c r="E88" s="403">
        <v>3.5000000000000003E-2</v>
      </c>
      <c r="F88" s="399">
        <v>0</v>
      </c>
      <c r="G88" s="399">
        <v>3.5</v>
      </c>
      <c r="H88" s="399">
        <v>0.7</v>
      </c>
      <c r="I88" s="399">
        <v>3.1</v>
      </c>
      <c r="J88" s="399">
        <v>40</v>
      </c>
      <c r="K88" s="399">
        <v>125</v>
      </c>
      <c r="L88" s="399">
        <v>0</v>
      </c>
      <c r="M88" s="404">
        <v>8.8900003433227539</v>
      </c>
      <c r="N88" s="404">
        <v>6.0999999046325684</v>
      </c>
      <c r="O88" s="404">
        <v>5</v>
      </c>
      <c r="P88" s="399">
        <v>100</v>
      </c>
      <c r="Q88" s="399" t="s">
        <v>293</v>
      </c>
      <c r="R88" s="399">
        <v>1</v>
      </c>
      <c r="S88" s="399">
        <v>0</v>
      </c>
      <c r="T88" s="399">
        <v>0</v>
      </c>
      <c r="U88" s="404">
        <v>0.49</v>
      </c>
      <c r="V88" s="404">
        <v>0.21</v>
      </c>
      <c r="W88" s="405">
        <v>1.7845922480999999E-6</v>
      </c>
      <c r="X88" s="405">
        <v>0.48829820062357931</v>
      </c>
      <c r="Y88" s="399">
        <v>1.58</v>
      </c>
      <c r="Z88" s="399">
        <v>2.77</v>
      </c>
      <c r="AA88" s="405">
        <v>1.5218301992999997E-6</v>
      </c>
      <c r="AB88" s="405">
        <v>0.48829820062357931</v>
      </c>
      <c r="AC88" s="399">
        <v>1.54</v>
      </c>
      <c r="AD88" s="399">
        <v>2.68</v>
      </c>
      <c r="AE88" s="405">
        <v>1.2444702589E-6</v>
      </c>
      <c r="AF88" s="405">
        <v>0.48829820062357931</v>
      </c>
      <c r="AG88" s="399">
        <v>1.69</v>
      </c>
      <c r="AH88" s="399">
        <v>2.2999999999999998</v>
      </c>
      <c r="AI88" s="324">
        <v>0</v>
      </c>
      <c r="AJ88" s="324">
        <v>0</v>
      </c>
      <c r="AK88" s="324">
        <v>0</v>
      </c>
      <c r="AL88" s="324">
        <v>0</v>
      </c>
      <c r="AM88" s="324">
        <v>0</v>
      </c>
      <c r="AN88" s="324">
        <v>0</v>
      </c>
      <c r="AO88" s="403">
        <v>348751</v>
      </c>
      <c r="AP88" s="403">
        <v>1.6129999999999999E-2</v>
      </c>
      <c r="AQ88" s="403">
        <v>0.127</v>
      </c>
      <c r="AR88" s="403">
        <v>119</v>
      </c>
      <c r="AS88" s="399" t="s">
        <v>967</v>
      </c>
      <c r="AT88" s="390">
        <v>0</v>
      </c>
      <c r="AU88" s="390">
        <v>0</v>
      </c>
      <c r="AV88" s="390">
        <v>0</v>
      </c>
      <c r="AY88" s="390" t="s">
        <v>3533</v>
      </c>
    </row>
    <row r="89" spans="1:51" s="390" customFormat="1">
      <c r="A89" s="399" t="s">
        <v>81</v>
      </c>
      <c r="B89" s="399" t="s">
        <v>978</v>
      </c>
      <c r="C89" s="399">
        <v>22.6</v>
      </c>
      <c r="D89" s="399">
        <v>20</v>
      </c>
      <c r="E89" s="403">
        <v>0.25</v>
      </c>
      <c r="F89" s="399">
        <v>0</v>
      </c>
      <c r="G89" s="399">
        <v>1.2</v>
      </c>
      <c r="H89" s="399">
        <v>0.7</v>
      </c>
      <c r="I89" s="399">
        <v>1</v>
      </c>
      <c r="J89" s="399">
        <v>40</v>
      </c>
      <c r="K89" s="399">
        <v>125</v>
      </c>
      <c r="L89" s="399">
        <v>0</v>
      </c>
      <c r="M89" s="404">
        <v>8.8900003433227539</v>
      </c>
      <c r="N89" s="404">
        <v>6.0999999046325684</v>
      </c>
      <c r="O89" s="404">
        <v>5</v>
      </c>
      <c r="P89" s="399">
        <v>100</v>
      </c>
      <c r="Q89" s="399" t="s">
        <v>293</v>
      </c>
      <c r="R89" s="399">
        <v>1</v>
      </c>
      <c r="S89" s="399">
        <v>0</v>
      </c>
      <c r="T89" s="399">
        <v>0</v>
      </c>
      <c r="U89" s="404">
        <v>0.49</v>
      </c>
      <c r="V89" s="404">
        <v>0.21</v>
      </c>
      <c r="W89" s="405">
        <v>1.7845922480999999E-6</v>
      </c>
      <c r="X89" s="405">
        <v>1.5435591332668455</v>
      </c>
      <c r="Y89" s="399">
        <v>1.58</v>
      </c>
      <c r="Z89" s="399">
        <v>2.77</v>
      </c>
      <c r="AA89" s="405">
        <v>1.5218301992999997E-6</v>
      </c>
      <c r="AB89" s="405">
        <v>1.5435591332668455</v>
      </c>
      <c r="AC89" s="399">
        <v>1.54</v>
      </c>
      <c r="AD89" s="399">
        <v>2.68</v>
      </c>
      <c r="AE89" s="405">
        <v>1.2444702589E-6</v>
      </c>
      <c r="AF89" s="405">
        <v>1.5435591332668455</v>
      </c>
      <c r="AG89" s="399">
        <v>1.69</v>
      </c>
      <c r="AH89" s="399">
        <v>2.2999999999999998</v>
      </c>
      <c r="AI89" s="324">
        <v>0</v>
      </c>
      <c r="AJ89" s="324">
        <v>0</v>
      </c>
      <c r="AK89" s="324">
        <v>0</v>
      </c>
      <c r="AL89" s="324">
        <v>0</v>
      </c>
      <c r="AM89" s="324">
        <v>0</v>
      </c>
      <c r="AN89" s="324">
        <v>0</v>
      </c>
      <c r="AO89" s="403">
        <v>691828</v>
      </c>
      <c r="AP89" s="403">
        <v>8.1300000000000001E-3</v>
      </c>
      <c r="AQ89" s="403">
        <v>9.017E-2</v>
      </c>
      <c r="AR89" s="403">
        <v>160</v>
      </c>
      <c r="AS89" s="399" t="s">
        <v>967</v>
      </c>
      <c r="AT89" s="390">
        <v>0</v>
      </c>
      <c r="AU89" s="390">
        <v>0</v>
      </c>
      <c r="AV89" s="390">
        <v>0</v>
      </c>
      <c r="AY89" s="390" t="s">
        <v>3533</v>
      </c>
    </row>
    <row r="90" spans="1:51" s="390" customFormat="1">
      <c r="A90" s="399" t="s">
        <v>81</v>
      </c>
      <c r="B90" s="399" t="s">
        <v>968</v>
      </c>
      <c r="C90" s="399">
        <v>0.33</v>
      </c>
      <c r="D90" s="399">
        <v>20</v>
      </c>
      <c r="E90" s="403">
        <v>4.0000000000000001E-3</v>
      </c>
      <c r="F90" s="399">
        <v>0</v>
      </c>
      <c r="G90" s="399">
        <v>10</v>
      </c>
      <c r="H90" s="399">
        <v>0.7</v>
      </c>
      <c r="I90" s="399">
        <v>7</v>
      </c>
      <c r="J90" s="399">
        <v>40</v>
      </c>
      <c r="K90" s="399">
        <v>125</v>
      </c>
      <c r="L90" s="399">
        <v>0</v>
      </c>
      <c r="M90" s="404">
        <v>8.8900003433227539</v>
      </c>
      <c r="N90" s="404">
        <v>6.0999999046325684</v>
      </c>
      <c r="O90" s="404">
        <v>5</v>
      </c>
      <c r="P90" s="399">
        <v>100</v>
      </c>
      <c r="Q90" s="399" t="s">
        <v>293</v>
      </c>
      <c r="R90" s="399">
        <v>1</v>
      </c>
      <c r="S90" s="399">
        <v>0</v>
      </c>
      <c r="T90" s="399">
        <v>0</v>
      </c>
      <c r="U90" s="404">
        <v>0.49</v>
      </c>
      <c r="V90" s="404">
        <v>0.21</v>
      </c>
      <c r="W90" s="405">
        <v>1.7845922480999999E-6</v>
      </c>
      <c r="X90" s="405">
        <v>0.18996900765888913</v>
      </c>
      <c r="Y90" s="399">
        <v>1.58</v>
      </c>
      <c r="Z90" s="399">
        <v>2.77</v>
      </c>
      <c r="AA90" s="405">
        <v>1.5218301992999997E-6</v>
      </c>
      <c r="AB90" s="405">
        <v>0.18996900765888913</v>
      </c>
      <c r="AC90" s="399">
        <v>1.54</v>
      </c>
      <c r="AD90" s="399">
        <v>2.68</v>
      </c>
      <c r="AE90" s="405">
        <v>1.2444702589E-6</v>
      </c>
      <c r="AF90" s="405">
        <v>0.18996900765888913</v>
      </c>
      <c r="AG90" s="399">
        <v>1.69</v>
      </c>
      <c r="AH90" s="399">
        <v>2.2999999999999998</v>
      </c>
      <c r="AI90" s="324">
        <v>0</v>
      </c>
      <c r="AJ90" s="324">
        <v>0</v>
      </c>
      <c r="AK90" s="324">
        <v>0</v>
      </c>
      <c r="AL90" s="324">
        <v>0</v>
      </c>
      <c r="AM90" s="324">
        <v>0</v>
      </c>
      <c r="AN90" s="324">
        <v>0</v>
      </c>
      <c r="AO90" s="403">
        <v>86322</v>
      </c>
      <c r="AP90" s="403">
        <v>6.5159999999999996E-2</v>
      </c>
      <c r="AQ90" s="403">
        <v>0.25527</v>
      </c>
      <c r="AR90" s="403">
        <v>204</v>
      </c>
      <c r="AS90" s="399" t="s">
        <v>967</v>
      </c>
      <c r="AT90" s="390">
        <v>0</v>
      </c>
      <c r="AU90" s="390">
        <v>0</v>
      </c>
      <c r="AV90" s="390">
        <v>0</v>
      </c>
      <c r="AY90" s="390" t="s">
        <v>3533</v>
      </c>
    </row>
    <row r="91" spans="1:51" s="390" customFormat="1">
      <c r="A91" s="399" t="s">
        <v>81</v>
      </c>
      <c r="B91" s="399" t="s">
        <v>972</v>
      </c>
      <c r="C91" s="399">
        <v>3.2</v>
      </c>
      <c r="D91" s="399">
        <v>20</v>
      </c>
      <c r="E91" s="403">
        <v>0.04</v>
      </c>
      <c r="F91" s="399">
        <v>0</v>
      </c>
      <c r="G91" s="399">
        <v>3</v>
      </c>
      <c r="H91" s="399">
        <v>0.7</v>
      </c>
      <c r="I91" s="399">
        <v>2.7</v>
      </c>
      <c r="J91" s="399">
        <v>40</v>
      </c>
      <c r="K91" s="399">
        <v>125</v>
      </c>
      <c r="L91" s="399">
        <v>0</v>
      </c>
      <c r="M91" s="404">
        <v>8.8900003433227539</v>
      </c>
      <c r="N91" s="404">
        <v>6.0999999046325684</v>
      </c>
      <c r="O91" s="404">
        <v>5</v>
      </c>
      <c r="P91" s="399">
        <v>100</v>
      </c>
      <c r="Q91" s="399" t="s">
        <v>293</v>
      </c>
      <c r="R91" s="399">
        <v>1</v>
      </c>
      <c r="S91" s="399">
        <v>0</v>
      </c>
      <c r="T91" s="399">
        <v>0</v>
      </c>
      <c r="U91" s="404">
        <v>0.49</v>
      </c>
      <c r="V91" s="404">
        <v>0.21</v>
      </c>
      <c r="W91" s="405">
        <v>1.7845922480999999E-6</v>
      </c>
      <c r="X91" s="405">
        <v>0.61404122162733898</v>
      </c>
      <c r="Y91" s="399">
        <v>1.58</v>
      </c>
      <c r="Z91" s="399">
        <v>2.77</v>
      </c>
      <c r="AA91" s="405">
        <v>1.5218301992999997E-6</v>
      </c>
      <c r="AB91" s="405">
        <v>0.61404122162733898</v>
      </c>
      <c r="AC91" s="399">
        <v>1.54</v>
      </c>
      <c r="AD91" s="399">
        <v>2.68</v>
      </c>
      <c r="AE91" s="405">
        <v>1.2444702589E-6</v>
      </c>
      <c r="AF91" s="405">
        <v>0.61404122162733898</v>
      </c>
      <c r="AG91" s="399">
        <v>1.69</v>
      </c>
      <c r="AH91" s="399">
        <v>2.2999999999999998</v>
      </c>
      <c r="AI91" s="324">
        <v>0</v>
      </c>
      <c r="AJ91" s="324">
        <v>0</v>
      </c>
      <c r="AK91" s="324">
        <v>0</v>
      </c>
      <c r="AL91" s="324">
        <v>0</v>
      </c>
      <c r="AM91" s="324">
        <v>0</v>
      </c>
      <c r="AN91" s="324">
        <v>0</v>
      </c>
      <c r="AO91" s="403">
        <v>348751</v>
      </c>
      <c r="AP91" s="403">
        <v>1.6129999999999999E-2</v>
      </c>
      <c r="AQ91" s="403">
        <v>0.127</v>
      </c>
      <c r="AR91" s="403">
        <v>137</v>
      </c>
      <c r="AS91" s="399" t="s">
        <v>967</v>
      </c>
      <c r="AT91" s="390">
        <v>0</v>
      </c>
      <c r="AU91" s="390">
        <v>0</v>
      </c>
      <c r="AV91" s="390">
        <v>0</v>
      </c>
      <c r="AY91" s="390" t="s">
        <v>3533</v>
      </c>
    </row>
    <row r="92" spans="1:51" s="390" customFormat="1">
      <c r="A92" s="399" t="s">
        <v>81</v>
      </c>
      <c r="B92" s="399" t="s">
        <v>979</v>
      </c>
      <c r="C92" s="399">
        <v>32.5</v>
      </c>
      <c r="D92" s="399">
        <v>20</v>
      </c>
      <c r="E92" s="403">
        <v>0.35</v>
      </c>
      <c r="F92" s="399">
        <v>0</v>
      </c>
      <c r="G92" s="399">
        <v>0.99</v>
      </c>
      <c r="H92" s="399">
        <v>0.7</v>
      </c>
      <c r="I92" s="399">
        <v>0.82</v>
      </c>
      <c r="J92" s="399">
        <v>40</v>
      </c>
      <c r="K92" s="399">
        <v>125</v>
      </c>
      <c r="L92" s="399">
        <v>0</v>
      </c>
      <c r="M92" s="404">
        <v>8.8900003433227539</v>
      </c>
      <c r="N92" s="404">
        <v>6.0999999046325684</v>
      </c>
      <c r="O92" s="404">
        <v>5</v>
      </c>
      <c r="P92" s="399">
        <v>100</v>
      </c>
      <c r="Q92" s="399" t="s">
        <v>293</v>
      </c>
      <c r="R92" s="399">
        <v>1</v>
      </c>
      <c r="S92" s="399">
        <v>0</v>
      </c>
      <c r="T92" s="399">
        <v>0</v>
      </c>
      <c r="U92" s="404">
        <v>0.49</v>
      </c>
      <c r="V92" s="404">
        <v>0.21</v>
      </c>
      <c r="W92" s="405">
        <v>1.7845922480999999E-6</v>
      </c>
      <c r="X92" s="405">
        <v>1.8445560189957462</v>
      </c>
      <c r="Y92" s="399">
        <v>1.58</v>
      </c>
      <c r="Z92" s="399">
        <v>2.77</v>
      </c>
      <c r="AA92" s="405">
        <v>1.5218301992999997E-6</v>
      </c>
      <c r="AB92" s="405">
        <v>1.8445560189957462</v>
      </c>
      <c r="AC92" s="399">
        <v>1.54</v>
      </c>
      <c r="AD92" s="399">
        <v>2.68</v>
      </c>
      <c r="AE92" s="405">
        <v>1.2444702589E-6</v>
      </c>
      <c r="AF92" s="405">
        <v>1.8445560189957462</v>
      </c>
      <c r="AG92" s="399">
        <v>1.69</v>
      </c>
      <c r="AH92" s="399">
        <v>2.2999999999999998</v>
      </c>
      <c r="AI92" s="324">
        <v>0</v>
      </c>
      <c r="AJ92" s="324">
        <v>0</v>
      </c>
      <c r="AK92" s="324">
        <v>0</v>
      </c>
      <c r="AL92" s="324">
        <v>0</v>
      </c>
      <c r="AM92" s="324">
        <v>0</v>
      </c>
      <c r="AN92" s="324">
        <v>0</v>
      </c>
      <c r="AO92" s="403">
        <v>878687</v>
      </c>
      <c r="AP92" s="403">
        <v>6.4000000000000003E-3</v>
      </c>
      <c r="AQ92" s="403">
        <v>8.0009999999999998E-2</v>
      </c>
      <c r="AR92" s="403">
        <v>170</v>
      </c>
      <c r="AS92" s="399" t="s">
        <v>967</v>
      </c>
      <c r="AT92" s="390">
        <v>0</v>
      </c>
      <c r="AU92" s="390">
        <v>0</v>
      </c>
      <c r="AV92" s="390">
        <v>0</v>
      </c>
      <c r="AY92" s="390" t="s">
        <v>3533</v>
      </c>
    </row>
    <row r="93" spans="1:51" s="390" customFormat="1">
      <c r="A93" s="399" t="s">
        <v>81</v>
      </c>
      <c r="B93" s="399" t="s">
        <v>973</v>
      </c>
      <c r="C93" s="399">
        <v>4.7</v>
      </c>
      <c r="D93" s="399">
        <v>20</v>
      </c>
      <c r="E93" s="403">
        <v>5.3999999999999999E-2</v>
      </c>
      <c r="F93" s="399">
        <v>0</v>
      </c>
      <c r="G93" s="399">
        <v>2.6</v>
      </c>
      <c r="H93" s="399">
        <v>0.7</v>
      </c>
      <c r="I93" s="399">
        <v>2.2000000000000002</v>
      </c>
      <c r="J93" s="399">
        <v>40</v>
      </c>
      <c r="K93" s="399">
        <v>125</v>
      </c>
      <c r="L93" s="399">
        <v>0</v>
      </c>
      <c r="M93" s="404">
        <v>8.8900003433227539</v>
      </c>
      <c r="N93" s="404">
        <v>6.0999999046325684</v>
      </c>
      <c r="O93" s="404">
        <v>5</v>
      </c>
      <c r="P93" s="399">
        <v>100</v>
      </c>
      <c r="Q93" s="399" t="s">
        <v>293</v>
      </c>
      <c r="R93" s="399">
        <v>1</v>
      </c>
      <c r="S93" s="399">
        <v>0</v>
      </c>
      <c r="T93" s="399">
        <v>0</v>
      </c>
      <c r="U93" s="404">
        <v>0.49</v>
      </c>
      <c r="V93" s="404">
        <v>0.21</v>
      </c>
      <c r="W93" s="405">
        <v>1.7845922480999999E-6</v>
      </c>
      <c r="X93" s="405">
        <v>0.70145677328727019</v>
      </c>
      <c r="Y93" s="399">
        <v>1.58</v>
      </c>
      <c r="Z93" s="399">
        <v>2.77</v>
      </c>
      <c r="AA93" s="405">
        <v>1.5218301992999997E-6</v>
      </c>
      <c r="AB93" s="405">
        <v>0.70145677328727019</v>
      </c>
      <c r="AC93" s="399">
        <v>1.54</v>
      </c>
      <c r="AD93" s="399">
        <v>2.68</v>
      </c>
      <c r="AE93" s="405">
        <v>1.2444702589E-6</v>
      </c>
      <c r="AF93" s="405">
        <v>0.70145677328727019</v>
      </c>
      <c r="AG93" s="399">
        <v>1.69</v>
      </c>
      <c r="AH93" s="399">
        <v>2.2999999999999998</v>
      </c>
      <c r="AI93" s="324">
        <v>0</v>
      </c>
      <c r="AJ93" s="324">
        <v>0</v>
      </c>
      <c r="AK93" s="324">
        <v>0</v>
      </c>
      <c r="AL93" s="324">
        <v>0</v>
      </c>
      <c r="AM93" s="324">
        <v>0</v>
      </c>
      <c r="AN93" s="324">
        <v>0</v>
      </c>
      <c r="AO93" s="403">
        <v>348751</v>
      </c>
      <c r="AP93" s="403">
        <v>1.6129999999999999E-2</v>
      </c>
      <c r="AQ93" s="403">
        <v>0.127</v>
      </c>
      <c r="AR93" s="403">
        <v>153</v>
      </c>
      <c r="AS93" s="399" t="s">
        <v>967</v>
      </c>
      <c r="AT93" s="390">
        <v>0</v>
      </c>
      <c r="AU93" s="390">
        <v>0</v>
      </c>
      <c r="AV93" s="390">
        <v>0</v>
      </c>
      <c r="AY93" s="390" t="s">
        <v>3533</v>
      </c>
    </row>
    <row r="94" spans="1:51" s="390" customFormat="1">
      <c r="A94" s="399" t="s">
        <v>81</v>
      </c>
      <c r="B94" s="399" t="s">
        <v>980</v>
      </c>
      <c r="C94" s="399">
        <v>48.1</v>
      </c>
      <c r="D94" s="399">
        <v>20</v>
      </c>
      <c r="E94" s="403">
        <v>0.47</v>
      </c>
      <c r="F94" s="399">
        <v>0</v>
      </c>
      <c r="G94" s="399">
        <v>0.87</v>
      </c>
      <c r="H94" s="399">
        <v>0.7</v>
      </c>
      <c r="I94" s="399">
        <v>0.72</v>
      </c>
      <c r="J94" s="399">
        <v>40</v>
      </c>
      <c r="K94" s="399">
        <v>125</v>
      </c>
      <c r="L94" s="399">
        <v>0</v>
      </c>
      <c r="M94" s="404">
        <v>8.8900003433227539</v>
      </c>
      <c r="N94" s="404">
        <v>6.0999999046325684</v>
      </c>
      <c r="O94" s="404">
        <v>5</v>
      </c>
      <c r="P94" s="399">
        <v>100</v>
      </c>
      <c r="Q94" s="399" t="s">
        <v>293</v>
      </c>
      <c r="R94" s="399">
        <v>1</v>
      </c>
      <c r="S94" s="399">
        <v>0</v>
      </c>
      <c r="T94" s="399">
        <v>0</v>
      </c>
      <c r="U94" s="404">
        <v>0.49</v>
      </c>
      <c r="V94" s="404">
        <v>0.21</v>
      </c>
      <c r="W94" s="405">
        <v>1.7845922480999999E-6</v>
      </c>
      <c r="X94" s="405">
        <v>2.2803051803214354</v>
      </c>
      <c r="Y94" s="399">
        <v>1.58</v>
      </c>
      <c r="Z94" s="399">
        <v>2.77</v>
      </c>
      <c r="AA94" s="405">
        <v>1.5218301992999997E-6</v>
      </c>
      <c r="AB94" s="405">
        <v>2.2803051803214354</v>
      </c>
      <c r="AC94" s="399">
        <v>1.54</v>
      </c>
      <c r="AD94" s="399">
        <v>2.68</v>
      </c>
      <c r="AE94" s="405">
        <v>1.2444702589E-6</v>
      </c>
      <c r="AF94" s="405">
        <v>2.2803051803214354</v>
      </c>
      <c r="AG94" s="399">
        <v>1.69</v>
      </c>
      <c r="AH94" s="399">
        <v>2.2999999999999998</v>
      </c>
      <c r="AI94" s="324">
        <v>0</v>
      </c>
      <c r="AJ94" s="324">
        <v>0</v>
      </c>
      <c r="AK94" s="324">
        <v>0</v>
      </c>
      <c r="AL94" s="324">
        <v>0</v>
      </c>
      <c r="AM94" s="324">
        <v>0</v>
      </c>
      <c r="AN94" s="324">
        <v>0</v>
      </c>
      <c r="AO94" s="403">
        <v>1112088</v>
      </c>
      <c r="AP94" s="403">
        <v>5.0600000000000003E-3</v>
      </c>
      <c r="AQ94" s="403">
        <v>7.1120000000000003E-2</v>
      </c>
      <c r="AR94" s="403">
        <v>164</v>
      </c>
      <c r="AS94" s="399" t="s">
        <v>967</v>
      </c>
      <c r="AT94" s="390">
        <v>0</v>
      </c>
      <c r="AU94" s="390">
        <v>0</v>
      </c>
      <c r="AV94" s="390">
        <v>0</v>
      </c>
      <c r="AY94" s="390" t="s">
        <v>3533</v>
      </c>
    </row>
    <row r="95" spans="1:51" s="390" customFormat="1">
      <c r="A95" s="399" t="s">
        <v>81</v>
      </c>
      <c r="B95" s="399" t="s">
        <v>969</v>
      </c>
      <c r="C95" s="399">
        <v>0.56000000000000005</v>
      </c>
      <c r="D95" s="399">
        <v>20</v>
      </c>
      <c r="E95" s="403">
        <v>0.01</v>
      </c>
      <c r="F95" s="399">
        <v>0</v>
      </c>
      <c r="G95" s="399">
        <v>7.7</v>
      </c>
      <c r="H95" s="399">
        <v>0.7</v>
      </c>
      <c r="I95" s="399">
        <v>6</v>
      </c>
      <c r="J95" s="399">
        <v>40</v>
      </c>
      <c r="K95" s="399">
        <v>125</v>
      </c>
      <c r="L95" s="399">
        <v>0</v>
      </c>
      <c r="M95" s="404">
        <v>8.8900003433227539</v>
      </c>
      <c r="N95" s="404">
        <v>6.0999999046325684</v>
      </c>
      <c r="O95" s="404">
        <v>5</v>
      </c>
      <c r="P95" s="399">
        <v>100</v>
      </c>
      <c r="Q95" s="399" t="s">
        <v>293</v>
      </c>
      <c r="R95" s="399">
        <v>1</v>
      </c>
      <c r="S95" s="399">
        <v>0</v>
      </c>
      <c r="T95" s="399">
        <v>0</v>
      </c>
      <c r="U95" s="404">
        <v>0.49</v>
      </c>
      <c r="V95" s="404">
        <v>0.21</v>
      </c>
      <c r="W95" s="405">
        <v>1.7845922480999999E-6</v>
      </c>
      <c r="X95" s="405">
        <v>0.25073349616243462</v>
      </c>
      <c r="Y95" s="399">
        <v>1.58</v>
      </c>
      <c r="Z95" s="399">
        <v>2.77</v>
      </c>
      <c r="AA95" s="405">
        <v>1.5218301992999997E-6</v>
      </c>
      <c r="AB95" s="405">
        <v>0.25073349616243462</v>
      </c>
      <c r="AC95" s="399">
        <v>1.54</v>
      </c>
      <c r="AD95" s="399">
        <v>2.68</v>
      </c>
      <c r="AE95" s="405">
        <v>1.2444702589E-6</v>
      </c>
      <c r="AF95" s="405">
        <v>0.25073349616243462</v>
      </c>
      <c r="AG95" s="399">
        <v>1.69</v>
      </c>
      <c r="AH95" s="399">
        <v>2.2999999999999998</v>
      </c>
      <c r="AI95" s="324">
        <v>0</v>
      </c>
      <c r="AJ95" s="324">
        <v>0</v>
      </c>
      <c r="AK95" s="324">
        <v>0</v>
      </c>
      <c r="AL95" s="324">
        <v>0</v>
      </c>
      <c r="AM95" s="324">
        <v>0</v>
      </c>
      <c r="AN95" s="324">
        <v>0</v>
      </c>
      <c r="AO95" s="403">
        <v>172957</v>
      </c>
      <c r="AP95" s="403">
        <v>3.252E-2</v>
      </c>
      <c r="AQ95" s="403">
        <v>0.18034</v>
      </c>
      <c r="AR95" s="403">
        <v>111</v>
      </c>
      <c r="AS95" s="399" t="s">
        <v>967</v>
      </c>
      <c r="AT95" s="390">
        <v>0</v>
      </c>
      <c r="AU95" s="390">
        <v>0</v>
      </c>
      <c r="AV95" s="390">
        <v>0</v>
      </c>
      <c r="AY95" s="390" t="s">
        <v>3533</v>
      </c>
    </row>
    <row r="96" spans="1:51" s="390" customFormat="1">
      <c r="A96" s="399" t="s">
        <v>81</v>
      </c>
      <c r="B96" s="399" t="s">
        <v>974</v>
      </c>
      <c r="C96" s="399">
        <v>6.8</v>
      </c>
      <c r="D96" s="399">
        <v>20</v>
      </c>
      <c r="E96" s="403">
        <v>0.08</v>
      </c>
      <c r="F96" s="399">
        <v>0</v>
      </c>
      <c r="G96" s="399">
        <v>2.2000000000000002</v>
      </c>
      <c r="H96" s="399">
        <v>0.7</v>
      </c>
      <c r="I96" s="399">
        <v>1.8</v>
      </c>
      <c r="J96" s="399">
        <v>40</v>
      </c>
      <c r="K96" s="399">
        <v>125</v>
      </c>
      <c r="L96" s="399">
        <v>0</v>
      </c>
      <c r="M96" s="404">
        <v>8.8900003433227539</v>
      </c>
      <c r="N96" s="404">
        <v>6.0999999046325684</v>
      </c>
      <c r="O96" s="404">
        <v>5</v>
      </c>
      <c r="P96" s="399">
        <v>100</v>
      </c>
      <c r="Q96" s="399" t="s">
        <v>293</v>
      </c>
      <c r="R96" s="399">
        <v>1</v>
      </c>
      <c r="S96" s="399">
        <v>0</v>
      </c>
      <c r="T96" s="399">
        <v>0</v>
      </c>
      <c r="U96" s="404">
        <v>0.49</v>
      </c>
      <c r="V96" s="404">
        <v>0.21</v>
      </c>
      <c r="W96" s="405">
        <v>1.7845922480999999E-6</v>
      </c>
      <c r="X96" s="405">
        <v>0.83035120834540532</v>
      </c>
      <c r="Y96" s="399">
        <v>1.58</v>
      </c>
      <c r="Z96" s="399">
        <v>2.77</v>
      </c>
      <c r="AA96" s="405">
        <v>1.5218301992999997E-6</v>
      </c>
      <c r="AB96" s="405">
        <v>0.83035120834540532</v>
      </c>
      <c r="AC96" s="399">
        <v>1.54</v>
      </c>
      <c r="AD96" s="399">
        <v>2.68</v>
      </c>
      <c r="AE96" s="405">
        <v>1.2444702589E-6</v>
      </c>
      <c r="AF96" s="405">
        <v>0.83035120834540532</v>
      </c>
      <c r="AG96" s="399">
        <v>1.69</v>
      </c>
      <c r="AH96" s="399">
        <v>2.2999999999999998</v>
      </c>
      <c r="AI96" s="324">
        <v>0</v>
      </c>
      <c r="AJ96" s="324">
        <v>0</v>
      </c>
      <c r="AK96" s="324">
        <v>0</v>
      </c>
      <c r="AL96" s="324">
        <v>0</v>
      </c>
      <c r="AM96" s="324">
        <v>0</v>
      </c>
      <c r="AN96" s="324">
        <v>0</v>
      </c>
      <c r="AO96" s="403">
        <v>440286</v>
      </c>
      <c r="AP96" s="403">
        <v>1.278E-2</v>
      </c>
      <c r="AQ96" s="403">
        <v>0.11303000000000001</v>
      </c>
      <c r="AR96" s="403">
        <v>154</v>
      </c>
      <c r="AS96" s="399" t="s">
        <v>967</v>
      </c>
      <c r="AT96" s="390">
        <v>0</v>
      </c>
      <c r="AU96" s="390">
        <v>0</v>
      </c>
      <c r="AV96" s="390">
        <v>0</v>
      </c>
      <c r="AY96" s="390" t="s">
        <v>3533</v>
      </c>
    </row>
    <row r="97" spans="1:51" s="390" customFormat="1">
      <c r="A97" s="399" t="s">
        <v>81</v>
      </c>
      <c r="B97" s="399" t="s">
        <v>975</v>
      </c>
      <c r="C97" s="399">
        <v>8.1999999999999993</v>
      </c>
      <c r="D97" s="399">
        <v>20</v>
      </c>
      <c r="E97" s="403">
        <v>9.1999999999999998E-2</v>
      </c>
      <c r="F97" s="399">
        <v>0</v>
      </c>
      <c r="G97" s="399">
        <v>2</v>
      </c>
      <c r="H97" s="399">
        <v>0.7</v>
      </c>
      <c r="I97" s="399">
        <v>1.6</v>
      </c>
      <c r="J97" s="399">
        <v>40</v>
      </c>
      <c r="K97" s="399">
        <v>125</v>
      </c>
      <c r="L97" s="399">
        <v>0</v>
      </c>
      <c r="M97" s="404">
        <v>8.8900003433227539</v>
      </c>
      <c r="N97" s="404">
        <v>6.0999999046325684</v>
      </c>
      <c r="O97" s="404">
        <v>5</v>
      </c>
      <c r="P97" s="399">
        <v>100</v>
      </c>
      <c r="Q97" s="399" t="s">
        <v>293</v>
      </c>
      <c r="R97" s="399">
        <v>1</v>
      </c>
      <c r="S97" s="399">
        <v>0</v>
      </c>
      <c r="T97" s="399">
        <v>0</v>
      </c>
      <c r="U97" s="404">
        <v>0.49</v>
      </c>
      <c r="V97" s="404">
        <v>0.21</v>
      </c>
      <c r="W97" s="405">
        <v>1.7845922480999999E-6</v>
      </c>
      <c r="X97" s="405">
        <v>0.89305653994180667</v>
      </c>
      <c r="Y97" s="399">
        <v>1.58</v>
      </c>
      <c r="Z97" s="399">
        <v>2.77</v>
      </c>
      <c r="AA97" s="405">
        <v>1.5218301992999997E-6</v>
      </c>
      <c r="AB97" s="405">
        <v>0.89305653994180667</v>
      </c>
      <c r="AC97" s="399">
        <v>1.54</v>
      </c>
      <c r="AD97" s="399">
        <v>2.68</v>
      </c>
      <c r="AE97" s="405">
        <v>1.2444702589E-6</v>
      </c>
      <c r="AF97" s="405">
        <v>0.89305653994180667</v>
      </c>
      <c r="AG97" s="399">
        <v>1.69</v>
      </c>
      <c r="AH97" s="399">
        <v>2.2999999999999998</v>
      </c>
      <c r="AI97" s="324">
        <v>0</v>
      </c>
      <c r="AJ97" s="324">
        <v>0</v>
      </c>
      <c r="AK97" s="324">
        <v>0</v>
      </c>
      <c r="AL97" s="324">
        <v>0</v>
      </c>
      <c r="AM97" s="324">
        <v>0</v>
      </c>
      <c r="AN97" s="324">
        <v>0</v>
      </c>
      <c r="AO97" s="403">
        <v>430556</v>
      </c>
      <c r="AP97" s="403">
        <v>1.306E-2</v>
      </c>
      <c r="AQ97" s="403">
        <v>0.1143</v>
      </c>
      <c r="AR97" s="403">
        <v>170</v>
      </c>
      <c r="AS97" s="399" t="s">
        <v>967</v>
      </c>
      <c r="AT97" s="390">
        <v>0</v>
      </c>
      <c r="AU97" s="390">
        <v>0</v>
      </c>
      <c r="AV97" s="390">
        <v>0</v>
      </c>
      <c r="AY97" s="390" t="s">
        <v>3533</v>
      </c>
    </row>
    <row r="98" spans="1:51" s="390" customFormat="1">
      <c r="A98" s="399" t="s">
        <v>81</v>
      </c>
      <c r="B98" s="399" t="s">
        <v>984</v>
      </c>
      <c r="C98" s="399">
        <v>10</v>
      </c>
      <c r="D98" s="399">
        <v>20</v>
      </c>
      <c r="E98" s="403">
        <v>8.5000000000000006E-2</v>
      </c>
      <c r="F98" s="399">
        <v>0</v>
      </c>
      <c r="G98" s="399">
        <v>2.7</v>
      </c>
      <c r="H98" s="399">
        <v>0.9</v>
      </c>
      <c r="I98" s="399">
        <v>2.2999999999999998</v>
      </c>
      <c r="J98" s="399">
        <v>40</v>
      </c>
      <c r="K98" s="399">
        <v>125</v>
      </c>
      <c r="L98" s="399">
        <v>0</v>
      </c>
      <c r="M98" s="404">
        <v>12.949999809265137</v>
      </c>
      <c r="N98" s="404">
        <v>9.3999996185302734</v>
      </c>
      <c r="O98" s="404">
        <v>3</v>
      </c>
      <c r="P98" s="399">
        <v>100</v>
      </c>
      <c r="Q98" s="399" t="s">
        <v>293</v>
      </c>
      <c r="R98" s="399">
        <v>1</v>
      </c>
      <c r="S98" s="399">
        <v>0</v>
      </c>
      <c r="T98" s="399">
        <v>0</v>
      </c>
      <c r="U98" s="404">
        <v>0.7</v>
      </c>
      <c r="V98" s="404">
        <v>0.2</v>
      </c>
      <c r="W98" s="405">
        <v>4.1001386913000002E-6</v>
      </c>
      <c r="X98" s="405">
        <v>0.5494333908268858</v>
      </c>
      <c r="Y98" s="399">
        <v>1.58</v>
      </c>
      <c r="Z98" s="399">
        <v>2.77</v>
      </c>
      <c r="AA98" s="405">
        <v>3.4964372888999994E-6</v>
      </c>
      <c r="AB98" s="405">
        <v>0.5494333908268858</v>
      </c>
      <c r="AC98" s="399">
        <v>1.54</v>
      </c>
      <c r="AD98" s="399">
        <v>2.68</v>
      </c>
      <c r="AE98" s="405">
        <v>2.8591969196999999E-6</v>
      </c>
      <c r="AF98" s="405">
        <v>0.5494333908268858</v>
      </c>
      <c r="AG98" s="399">
        <v>1.69</v>
      </c>
      <c r="AH98" s="399">
        <v>2.2999999999999998</v>
      </c>
      <c r="AI98" s="324">
        <v>0</v>
      </c>
      <c r="AJ98" s="324">
        <v>0</v>
      </c>
      <c r="AK98" s="324">
        <v>0</v>
      </c>
      <c r="AL98" s="324">
        <v>0</v>
      </c>
      <c r="AM98" s="324">
        <v>0</v>
      </c>
      <c r="AN98" s="324">
        <v>0</v>
      </c>
      <c r="AO98" s="403">
        <v>440286</v>
      </c>
      <c r="AP98" s="403">
        <v>1.278E-2</v>
      </c>
      <c r="AQ98" s="403">
        <v>0.11303000000000001</v>
      </c>
      <c r="AR98" s="403">
        <v>89</v>
      </c>
      <c r="AS98" s="399" t="s">
        <v>982</v>
      </c>
      <c r="AT98" s="390">
        <v>0</v>
      </c>
      <c r="AU98" s="390">
        <v>0</v>
      </c>
      <c r="AV98" s="390">
        <v>0</v>
      </c>
      <c r="AY98" s="390" t="s">
        <v>3533</v>
      </c>
    </row>
    <row r="99" spans="1:51" s="390" customFormat="1">
      <c r="A99" s="399" t="s">
        <v>81</v>
      </c>
      <c r="B99" s="399" t="s">
        <v>990</v>
      </c>
      <c r="C99" s="399">
        <v>100</v>
      </c>
      <c r="D99" s="399">
        <v>20</v>
      </c>
      <c r="E99" s="403">
        <v>0.69</v>
      </c>
      <c r="F99" s="399">
        <v>0</v>
      </c>
      <c r="G99" s="399">
        <v>0.87</v>
      </c>
      <c r="H99" s="399">
        <v>0.9</v>
      </c>
      <c r="I99" s="399">
        <v>0.73</v>
      </c>
      <c r="J99" s="399">
        <v>40</v>
      </c>
      <c r="K99" s="399">
        <v>125</v>
      </c>
      <c r="L99" s="399">
        <v>0</v>
      </c>
      <c r="M99" s="404">
        <v>12.949999809265137</v>
      </c>
      <c r="N99" s="404">
        <v>9.3999996185302734</v>
      </c>
      <c r="O99" s="404">
        <v>3</v>
      </c>
      <c r="P99" s="399">
        <v>100</v>
      </c>
      <c r="Q99" s="399" t="s">
        <v>293</v>
      </c>
      <c r="R99" s="399">
        <v>1</v>
      </c>
      <c r="S99" s="399">
        <v>0</v>
      </c>
      <c r="T99" s="399">
        <v>0</v>
      </c>
      <c r="U99" s="404">
        <v>0.7</v>
      </c>
      <c r="V99" s="404">
        <v>0.2</v>
      </c>
      <c r="W99" s="405">
        <v>4.1001386913000002E-6</v>
      </c>
      <c r="X99" s="405">
        <v>1.8861146252266228</v>
      </c>
      <c r="Y99" s="399">
        <v>1.58</v>
      </c>
      <c r="Z99" s="399">
        <v>2.77</v>
      </c>
      <c r="AA99" s="405">
        <v>3.4964372888999994E-6</v>
      </c>
      <c r="AB99" s="405">
        <v>1.8861146252266228</v>
      </c>
      <c r="AC99" s="399">
        <v>1.54</v>
      </c>
      <c r="AD99" s="399">
        <v>2.68</v>
      </c>
      <c r="AE99" s="405">
        <v>2.8591969196999999E-6</v>
      </c>
      <c r="AF99" s="405">
        <v>1.8861146252266228</v>
      </c>
      <c r="AG99" s="399">
        <v>1.69</v>
      </c>
      <c r="AH99" s="399">
        <v>2.2999999999999998</v>
      </c>
      <c r="AI99" s="324">
        <v>0</v>
      </c>
      <c r="AJ99" s="324">
        <v>0</v>
      </c>
      <c r="AK99" s="324">
        <v>0</v>
      </c>
      <c r="AL99" s="324">
        <v>0</v>
      </c>
      <c r="AM99" s="324">
        <v>0</v>
      </c>
      <c r="AN99" s="324">
        <v>0</v>
      </c>
      <c r="AO99" s="403">
        <v>1112088</v>
      </c>
      <c r="AP99" s="403">
        <v>5.0600000000000003E-3</v>
      </c>
      <c r="AQ99" s="403">
        <v>7.1120000000000003E-2</v>
      </c>
      <c r="AR99" s="403">
        <v>109</v>
      </c>
      <c r="AS99" s="399" t="s">
        <v>982</v>
      </c>
      <c r="AT99" s="390">
        <v>0</v>
      </c>
      <c r="AU99" s="390">
        <v>0</v>
      </c>
      <c r="AV99" s="390">
        <v>0</v>
      </c>
      <c r="AY99" s="390" t="s">
        <v>3533</v>
      </c>
    </row>
    <row r="100" spans="1:51" s="390" customFormat="1">
      <c r="A100" s="399" t="s">
        <v>81</v>
      </c>
      <c r="B100" s="399" t="s">
        <v>996</v>
      </c>
      <c r="C100" s="399">
        <v>1000</v>
      </c>
      <c r="D100" s="399">
        <v>20</v>
      </c>
      <c r="E100" s="403">
        <v>7</v>
      </c>
      <c r="F100" s="399">
        <v>0</v>
      </c>
      <c r="G100" s="399">
        <v>0.28999999999999998</v>
      </c>
      <c r="H100" s="399">
        <v>0.9</v>
      </c>
      <c r="I100" s="399">
        <v>0.23</v>
      </c>
      <c r="J100" s="399">
        <v>40</v>
      </c>
      <c r="K100" s="399">
        <v>125</v>
      </c>
      <c r="L100" s="399">
        <v>0</v>
      </c>
      <c r="M100" s="404">
        <v>12.949999809265137</v>
      </c>
      <c r="N100" s="404">
        <v>9.3999996185302734</v>
      </c>
      <c r="O100" s="404">
        <v>3</v>
      </c>
      <c r="P100" s="399">
        <v>100</v>
      </c>
      <c r="Q100" s="399" t="s">
        <v>293</v>
      </c>
      <c r="R100" s="399">
        <v>1</v>
      </c>
      <c r="S100" s="399">
        <v>0</v>
      </c>
      <c r="T100" s="399">
        <v>0</v>
      </c>
      <c r="U100" s="404">
        <v>0.7</v>
      </c>
      <c r="V100" s="404">
        <v>0.2</v>
      </c>
      <c r="W100" s="405">
        <v>4.1001386913000002E-6</v>
      </c>
      <c r="X100" s="405">
        <v>5.7180850629042421</v>
      </c>
      <c r="Y100" s="399">
        <v>1.58</v>
      </c>
      <c r="Z100" s="399">
        <v>2.77</v>
      </c>
      <c r="AA100" s="405">
        <v>3.4964372888999994E-6</v>
      </c>
      <c r="AB100" s="405">
        <v>5.7180850629042421</v>
      </c>
      <c r="AC100" s="399">
        <v>1.54</v>
      </c>
      <c r="AD100" s="399">
        <v>2.68</v>
      </c>
      <c r="AE100" s="405">
        <v>2.8591969196999999E-6</v>
      </c>
      <c r="AF100" s="405">
        <v>5.7180850629042421</v>
      </c>
      <c r="AG100" s="399">
        <v>1.69</v>
      </c>
      <c r="AH100" s="399">
        <v>2.2999999999999998</v>
      </c>
      <c r="AI100" s="324">
        <v>0</v>
      </c>
      <c r="AJ100" s="324">
        <v>0</v>
      </c>
      <c r="AK100" s="324">
        <v>0</v>
      </c>
      <c r="AL100" s="324">
        <v>0</v>
      </c>
      <c r="AM100" s="324">
        <v>0</v>
      </c>
      <c r="AN100" s="324">
        <v>0</v>
      </c>
      <c r="AO100" s="403">
        <v>2846944</v>
      </c>
      <c r="AP100" s="403">
        <v>1.98E-3</v>
      </c>
      <c r="AQ100" s="403">
        <v>4.4450000000000003E-2</v>
      </c>
      <c r="AR100" s="403">
        <v>108</v>
      </c>
      <c r="AS100" s="399" t="s">
        <v>982</v>
      </c>
      <c r="AT100" s="390">
        <v>0</v>
      </c>
      <c r="AU100" s="390">
        <v>0</v>
      </c>
      <c r="AV100" s="390">
        <v>0</v>
      </c>
      <c r="AY100" s="390" t="s">
        <v>3533</v>
      </c>
    </row>
    <row r="101" spans="1:51" s="390" customFormat="1">
      <c r="A101" s="399" t="s">
        <v>81</v>
      </c>
      <c r="B101" s="399" t="s">
        <v>985</v>
      </c>
      <c r="C101" s="399">
        <v>15</v>
      </c>
      <c r="D101" s="399">
        <v>20</v>
      </c>
      <c r="E101" s="403">
        <v>0.12</v>
      </c>
      <c r="F101" s="399">
        <v>0</v>
      </c>
      <c r="G101" s="399">
        <v>2.2999999999999998</v>
      </c>
      <c r="H101" s="399">
        <v>0.9</v>
      </c>
      <c r="I101" s="399">
        <v>1.9</v>
      </c>
      <c r="J101" s="399">
        <v>40</v>
      </c>
      <c r="K101" s="399">
        <v>125</v>
      </c>
      <c r="L101" s="399">
        <v>0</v>
      </c>
      <c r="M101" s="404">
        <v>12.949999809265137</v>
      </c>
      <c r="N101" s="404">
        <v>9.3999996185302734</v>
      </c>
      <c r="O101" s="404">
        <v>3</v>
      </c>
      <c r="P101" s="399">
        <v>100</v>
      </c>
      <c r="Q101" s="399" t="s">
        <v>293</v>
      </c>
      <c r="R101" s="399">
        <v>1</v>
      </c>
      <c r="S101" s="399">
        <v>0</v>
      </c>
      <c r="T101" s="399">
        <v>0</v>
      </c>
      <c r="U101" s="404">
        <v>0.7</v>
      </c>
      <c r="V101" s="404">
        <v>0.2</v>
      </c>
      <c r="W101" s="405">
        <v>4.1001386913000002E-6</v>
      </c>
      <c r="X101" s="405">
        <v>0.70205377716768735</v>
      </c>
      <c r="Y101" s="399">
        <v>1.58</v>
      </c>
      <c r="Z101" s="399">
        <v>2.77</v>
      </c>
      <c r="AA101" s="405">
        <v>3.4964372888999994E-6</v>
      </c>
      <c r="AB101" s="405">
        <v>0.70205377716768735</v>
      </c>
      <c r="AC101" s="399">
        <v>1.54</v>
      </c>
      <c r="AD101" s="399">
        <v>2.68</v>
      </c>
      <c r="AE101" s="405">
        <v>2.8591969196999999E-6</v>
      </c>
      <c r="AF101" s="405">
        <v>0.70205377716768735</v>
      </c>
      <c r="AG101" s="399">
        <v>1.69</v>
      </c>
      <c r="AH101" s="399">
        <v>2.2999999999999998</v>
      </c>
      <c r="AI101" s="324">
        <v>0</v>
      </c>
      <c r="AJ101" s="324">
        <v>0</v>
      </c>
      <c r="AK101" s="324">
        <v>0</v>
      </c>
      <c r="AL101" s="324">
        <v>0</v>
      </c>
      <c r="AM101" s="324">
        <v>0</v>
      </c>
      <c r="AN101" s="324">
        <v>0</v>
      </c>
      <c r="AO101" s="403">
        <v>440286</v>
      </c>
      <c r="AP101" s="403">
        <v>1.278E-2</v>
      </c>
      <c r="AQ101" s="403">
        <v>0.11303000000000001</v>
      </c>
      <c r="AR101" s="403">
        <v>92</v>
      </c>
      <c r="AS101" s="399" t="s">
        <v>982</v>
      </c>
      <c r="AT101" s="390">
        <v>0</v>
      </c>
      <c r="AU101" s="390">
        <v>0</v>
      </c>
      <c r="AV101" s="390">
        <v>0</v>
      </c>
      <c r="AY101" s="390" t="s">
        <v>3533</v>
      </c>
    </row>
    <row r="102" spans="1:51" s="390" customFormat="1">
      <c r="A102" s="399" t="s">
        <v>81</v>
      </c>
      <c r="B102" s="399" t="s">
        <v>991</v>
      </c>
      <c r="C102" s="399">
        <v>150</v>
      </c>
      <c r="D102" s="399">
        <v>20</v>
      </c>
      <c r="E102" s="403">
        <v>0.94</v>
      </c>
      <c r="F102" s="399">
        <v>0</v>
      </c>
      <c r="G102" s="399">
        <v>0.74</v>
      </c>
      <c r="H102" s="399">
        <v>0.9</v>
      </c>
      <c r="I102" s="399">
        <v>0.62</v>
      </c>
      <c r="J102" s="399">
        <v>40</v>
      </c>
      <c r="K102" s="399">
        <v>125</v>
      </c>
      <c r="L102" s="399">
        <v>0</v>
      </c>
      <c r="M102" s="404">
        <v>12.949999809265137</v>
      </c>
      <c r="N102" s="404">
        <v>9.3999996185302734</v>
      </c>
      <c r="O102" s="404">
        <v>3</v>
      </c>
      <c r="P102" s="399">
        <v>100</v>
      </c>
      <c r="Q102" s="399" t="s">
        <v>293</v>
      </c>
      <c r="R102" s="399">
        <v>1</v>
      </c>
      <c r="S102" s="399">
        <v>0</v>
      </c>
      <c r="T102" s="399">
        <v>0</v>
      </c>
      <c r="U102" s="404">
        <v>0.7</v>
      </c>
      <c r="V102" s="404">
        <v>0.2</v>
      </c>
      <c r="W102" s="405">
        <v>4.1001386913000002E-6</v>
      </c>
      <c r="X102" s="405">
        <v>2.1787875843135125</v>
      </c>
      <c r="Y102" s="399">
        <v>1.58</v>
      </c>
      <c r="Z102" s="399">
        <v>2.77</v>
      </c>
      <c r="AA102" s="405">
        <v>3.4964372888999994E-6</v>
      </c>
      <c r="AB102" s="405">
        <v>2.1787875843135125</v>
      </c>
      <c r="AC102" s="399">
        <v>1.54</v>
      </c>
      <c r="AD102" s="399">
        <v>2.68</v>
      </c>
      <c r="AE102" s="405">
        <v>2.8591969196999999E-6</v>
      </c>
      <c r="AF102" s="405">
        <v>2.1787875843135125</v>
      </c>
      <c r="AG102" s="399">
        <v>1.69</v>
      </c>
      <c r="AH102" s="399">
        <v>2.2999999999999998</v>
      </c>
      <c r="AI102" s="324">
        <v>0</v>
      </c>
      <c r="AJ102" s="324">
        <v>0</v>
      </c>
      <c r="AK102" s="324">
        <v>0</v>
      </c>
      <c r="AL102" s="324">
        <v>0</v>
      </c>
      <c r="AM102" s="324">
        <v>0</v>
      </c>
      <c r="AN102" s="324">
        <v>0</v>
      </c>
      <c r="AO102" s="403">
        <v>1112088</v>
      </c>
      <c r="AP102" s="403">
        <v>5.0600000000000003E-3</v>
      </c>
      <c r="AQ102" s="403">
        <v>7.1120000000000003E-2</v>
      </c>
      <c r="AR102" s="403">
        <v>111</v>
      </c>
      <c r="AS102" s="399" t="s">
        <v>982</v>
      </c>
      <c r="AT102" s="390">
        <v>0</v>
      </c>
      <c r="AU102" s="390">
        <v>0</v>
      </c>
      <c r="AV102" s="390">
        <v>0</v>
      </c>
      <c r="AY102" s="390" t="s">
        <v>3533</v>
      </c>
    </row>
    <row r="103" spans="1:51" s="390" customFormat="1">
      <c r="A103" s="399" t="s">
        <v>81</v>
      </c>
      <c r="B103" s="399" t="s">
        <v>986</v>
      </c>
      <c r="C103" s="399">
        <v>22</v>
      </c>
      <c r="D103" s="399">
        <v>20</v>
      </c>
      <c r="E103" s="403">
        <v>0.18</v>
      </c>
      <c r="F103" s="399">
        <v>0</v>
      </c>
      <c r="G103" s="399">
        <v>1.8</v>
      </c>
      <c r="H103" s="399">
        <v>0.9</v>
      </c>
      <c r="I103" s="399">
        <v>1.5</v>
      </c>
      <c r="J103" s="399">
        <v>40</v>
      </c>
      <c r="K103" s="399">
        <v>125</v>
      </c>
      <c r="L103" s="399">
        <v>0</v>
      </c>
      <c r="M103" s="404">
        <v>12.949999809265137</v>
      </c>
      <c r="N103" s="404">
        <v>9.3999996185302734</v>
      </c>
      <c r="O103" s="404">
        <v>3</v>
      </c>
      <c r="P103" s="399">
        <v>100</v>
      </c>
      <c r="Q103" s="399" t="s">
        <v>293</v>
      </c>
      <c r="R103" s="399">
        <v>1</v>
      </c>
      <c r="S103" s="399">
        <v>0</v>
      </c>
      <c r="T103" s="399">
        <v>0</v>
      </c>
      <c r="U103" s="404">
        <v>0.7</v>
      </c>
      <c r="V103" s="404">
        <v>0.2</v>
      </c>
      <c r="W103" s="405">
        <v>4.1001386913000002E-6</v>
      </c>
      <c r="X103" s="405">
        <v>0.84246453260122489</v>
      </c>
      <c r="Y103" s="399">
        <v>1.58</v>
      </c>
      <c r="Z103" s="399">
        <v>2.77</v>
      </c>
      <c r="AA103" s="405">
        <v>3.4964372888999994E-6</v>
      </c>
      <c r="AB103" s="405">
        <v>0.84246453260122489</v>
      </c>
      <c r="AC103" s="399">
        <v>1.54</v>
      </c>
      <c r="AD103" s="399">
        <v>2.68</v>
      </c>
      <c r="AE103" s="405">
        <v>2.8591969196999999E-6</v>
      </c>
      <c r="AF103" s="405">
        <v>0.84246453260122489</v>
      </c>
      <c r="AG103" s="399">
        <v>1.69</v>
      </c>
      <c r="AH103" s="399">
        <v>2.2999999999999998</v>
      </c>
      <c r="AI103" s="324">
        <v>0</v>
      </c>
      <c r="AJ103" s="324">
        <v>0</v>
      </c>
      <c r="AK103" s="324">
        <v>0</v>
      </c>
      <c r="AL103" s="324">
        <v>0</v>
      </c>
      <c r="AM103" s="324">
        <v>0</v>
      </c>
      <c r="AN103" s="324">
        <v>0</v>
      </c>
      <c r="AO103" s="403">
        <v>544923</v>
      </c>
      <c r="AP103" s="403">
        <v>1.0319999999999999E-2</v>
      </c>
      <c r="AQ103" s="403">
        <v>0.1016</v>
      </c>
      <c r="AR103" s="403">
        <v>99</v>
      </c>
      <c r="AS103" s="399" t="s">
        <v>982</v>
      </c>
      <c r="AT103" s="390">
        <v>0</v>
      </c>
      <c r="AU103" s="390">
        <v>0</v>
      </c>
      <c r="AV103" s="390">
        <v>0</v>
      </c>
      <c r="AY103" s="390" t="s">
        <v>3533</v>
      </c>
    </row>
    <row r="104" spans="1:51" s="390" customFormat="1">
      <c r="A104" s="399" t="s">
        <v>81</v>
      </c>
      <c r="B104" s="399" t="s">
        <v>992</v>
      </c>
      <c r="C104" s="399">
        <v>220</v>
      </c>
      <c r="D104" s="399">
        <v>20</v>
      </c>
      <c r="E104" s="403">
        <v>1.6</v>
      </c>
      <c r="F104" s="399">
        <v>0</v>
      </c>
      <c r="G104" s="399">
        <v>0.56000000000000005</v>
      </c>
      <c r="H104" s="399">
        <v>0.9</v>
      </c>
      <c r="I104" s="399">
        <v>0.51</v>
      </c>
      <c r="J104" s="399">
        <v>40</v>
      </c>
      <c r="K104" s="399">
        <v>125</v>
      </c>
      <c r="L104" s="399">
        <v>0</v>
      </c>
      <c r="M104" s="404">
        <v>12.949999809265137</v>
      </c>
      <c r="N104" s="404">
        <v>9.3999996185302734</v>
      </c>
      <c r="O104" s="404">
        <v>3</v>
      </c>
      <c r="P104" s="399">
        <v>100</v>
      </c>
      <c r="Q104" s="399" t="s">
        <v>293</v>
      </c>
      <c r="R104" s="399">
        <v>1</v>
      </c>
      <c r="S104" s="399">
        <v>0</v>
      </c>
      <c r="T104" s="399">
        <v>0</v>
      </c>
      <c r="U104" s="404">
        <v>0.7</v>
      </c>
      <c r="V104" s="404">
        <v>0.2</v>
      </c>
      <c r="W104" s="405">
        <v>4.1001386913000002E-6</v>
      </c>
      <c r="X104" s="405">
        <v>2.5046242861117496</v>
      </c>
      <c r="Y104" s="399">
        <v>1.58</v>
      </c>
      <c r="Z104" s="399">
        <v>2.77</v>
      </c>
      <c r="AA104" s="405">
        <v>3.4964372888999994E-6</v>
      </c>
      <c r="AB104" s="405">
        <v>2.5046242861117496</v>
      </c>
      <c r="AC104" s="399">
        <v>1.54</v>
      </c>
      <c r="AD104" s="399">
        <v>2.68</v>
      </c>
      <c r="AE104" s="405">
        <v>2.8591969196999999E-6</v>
      </c>
      <c r="AF104" s="405">
        <v>2.5046242861117496</v>
      </c>
      <c r="AG104" s="399">
        <v>1.69</v>
      </c>
      <c r="AH104" s="399">
        <v>2.2999999999999998</v>
      </c>
      <c r="AI104" s="324">
        <v>0</v>
      </c>
      <c r="AJ104" s="324">
        <v>0</v>
      </c>
      <c r="AK104" s="324">
        <v>0</v>
      </c>
      <c r="AL104" s="324">
        <v>0</v>
      </c>
      <c r="AM104" s="324">
        <v>0</v>
      </c>
      <c r="AN104" s="324">
        <v>0</v>
      </c>
      <c r="AO104" s="403">
        <v>1395003</v>
      </c>
      <c r="AP104" s="403">
        <v>4.0299999999999997E-3</v>
      </c>
      <c r="AQ104" s="403">
        <v>6.3500000000000001E-2</v>
      </c>
      <c r="AR104" s="403">
        <v>96</v>
      </c>
      <c r="AS104" s="399" t="s">
        <v>982</v>
      </c>
      <c r="AT104" s="390">
        <v>0</v>
      </c>
      <c r="AU104" s="390">
        <v>0</v>
      </c>
      <c r="AV104" s="390">
        <v>0</v>
      </c>
      <c r="AY104" s="390" t="s">
        <v>3533</v>
      </c>
    </row>
    <row r="105" spans="1:51" s="390" customFormat="1">
      <c r="A105" s="399" t="s">
        <v>81</v>
      </c>
      <c r="B105" s="399" t="s">
        <v>987</v>
      </c>
      <c r="C105" s="399">
        <v>33</v>
      </c>
      <c r="D105" s="399">
        <v>20</v>
      </c>
      <c r="E105" s="403">
        <v>0.25</v>
      </c>
      <c r="F105" s="399">
        <v>0</v>
      </c>
      <c r="G105" s="399">
        <v>1.6</v>
      </c>
      <c r="H105" s="399">
        <v>0.9</v>
      </c>
      <c r="I105" s="399">
        <v>1.2</v>
      </c>
      <c r="J105" s="399">
        <v>40</v>
      </c>
      <c r="K105" s="399">
        <v>125</v>
      </c>
      <c r="L105" s="399">
        <v>0</v>
      </c>
      <c r="M105" s="404">
        <v>12.949999809265137</v>
      </c>
      <c r="N105" s="404">
        <v>9.3999996185302734</v>
      </c>
      <c r="O105" s="404">
        <v>3</v>
      </c>
      <c r="P105" s="399">
        <v>100</v>
      </c>
      <c r="Q105" s="399" t="s">
        <v>293</v>
      </c>
      <c r="R105" s="399">
        <v>1</v>
      </c>
      <c r="S105" s="399">
        <v>0</v>
      </c>
      <c r="T105" s="399">
        <v>0</v>
      </c>
      <c r="U105" s="404">
        <v>0.7</v>
      </c>
      <c r="V105" s="404">
        <v>0.2</v>
      </c>
      <c r="W105" s="405">
        <v>4.1001386913000002E-6</v>
      </c>
      <c r="X105" s="405">
        <v>1.069281906763093</v>
      </c>
      <c r="Y105" s="399">
        <v>1.58</v>
      </c>
      <c r="Z105" s="399">
        <v>2.77</v>
      </c>
      <c r="AA105" s="405">
        <v>3.4964372888999994E-6</v>
      </c>
      <c r="AB105" s="405">
        <v>1.069281906763093</v>
      </c>
      <c r="AC105" s="399">
        <v>1.54</v>
      </c>
      <c r="AD105" s="399">
        <v>2.68</v>
      </c>
      <c r="AE105" s="405">
        <v>2.8591969196999999E-6</v>
      </c>
      <c r="AF105" s="405">
        <v>1.069281906763093</v>
      </c>
      <c r="AG105" s="399">
        <v>1.69</v>
      </c>
      <c r="AH105" s="399">
        <v>2.2999999999999998</v>
      </c>
      <c r="AI105" s="324">
        <v>0</v>
      </c>
      <c r="AJ105" s="324">
        <v>0</v>
      </c>
      <c r="AK105" s="324">
        <v>0</v>
      </c>
      <c r="AL105" s="324">
        <v>0</v>
      </c>
      <c r="AM105" s="324">
        <v>0</v>
      </c>
      <c r="AN105" s="324">
        <v>0</v>
      </c>
      <c r="AO105" s="403">
        <v>691828</v>
      </c>
      <c r="AP105" s="403">
        <v>8.1300000000000001E-3</v>
      </c>
      <c r="AQ105" s="403">
        <v>9.017E-2</v>
      </c>
      <c r="AR105" s="403">
        <v>111</v>
      </c>
      <c r="AS105" s="399" t="s">
        <v>982</v>
      </c>
      <c r="AT105" s="390">
        <v>0</v>
      </c>
      <c r="AU105" s="390">
        <v>0</v>
      </c>
      <c r="AV105" s="390">
        <v>0</v>
      </c>
      <c r="AY105" s="390" t="s">
        <v>3533</v>
      </c>
    </row>
    <row r="106" spans="1:51" s="390" customFormat="1">
      <c r="A106" s="399" t="s">
        <v>81</v>
      </c>
      <c r="B106" s="399" t="s">
        <v>993</v>
      </c>
      <c r="C106" s="399">
        <v>330</v>
      </c>
      <c r="D106" s="399">
        <v>20</v>
      </c>
      <c r="E106" s="403">
        <v>2.15</v>
      </c>
      <c r="F106" s="399">
        <v>0</v>
      </c>
      <c r="G106" s="399">
        <v>0.5</v>
      </c>
      <c r="H106" s="399">
        <v>0.9</v>
      </c>
      <c r="I106" s="399">
        <v>0.4</v>
      </c>
      <c r="J106" s="399">
        <v>40</v>
      </c>
      <c r="K106" s="399">
        <v>125</v>
      </c>
      <c r="L106" s="399">
        <v>0</v>
      </c>
      <c r="M106" s="404">
        <v>12.949999809265137</v>
      </c>
      <c r="N106" s="404">
        <v>9.3999996185302734</v>
      </c>
      <c r="O106" s="404">
        <v>3</v>
      </c>
      <c r="P106" s="399">
        <v>100</v>
      </c>
      <c r="Q106" s="399" t="s">
        <v>293</v>
      </c>
      <c r="R106" s="399">
        <v>1</v>
      </c>
      <c r="S106" s="399">
        <v>0</v>
      </c>
      <c r="T106" s="399">
        <v>0</v>
      </c>
      <c r="U106" s="404">
        <v>0.7</v>
      </c>
      <c r="V106" s="404">
        <v>0.2</v>
      </c>
      <c r="W106" s="405">
        <v>4.1001386913000002E-6</v>
      </c>
      <c r="X106" s="405">
        <v>3.2327127413767931</v>
      </c>
      <c r="Y106" s="399">
        <v>1.58</v>
      </c>
      <c r="Z106" s="399">
        <v>2.77</v>
      </c>
      <c r="AA106" s="405">
        <v>3.4964372888999994E-6</v>
      </c>
      <c r="AB106" s="405">
        <v>3.2327127413767931</v>
      </c>
      <c r="AC106" s="399">
        <v>1.54</v>
      </c>
      <c r="AD106" s="399">
        <v>2.68</v>
      </c>
      <c r="AE106" s="405">
        <v>2.8591969196999999E-6</v>
      </c>
      <c r="AF106" s="405">
        <v>3.2327127413767931</v>
      </c>
      <c r="AG106" s="399">
        <v>1.69</v>
      </c>
      <c r="AH106" s="399">
        <v>2.2999999999999998</v>
      </c>
      <c r="AI106" s="324">
        <v>0</v>
      </c>
      <c r="AJ106" s="324">
        <v>0</v>
      </c>
      <c r="AK106" s="324">
        <v>0</v>
      </c>
      <c r="AL106" s="324">
        <v>0</v>
      </c>
      <c r="AM106" s="324">
        <v>0</v>
      </c>
      <c r="AN106" s="324">
        <v>0</v>
      </c>
      <c r="AO106" s="403">
        <v>1722226</v>
      </c>
      <c r="AP106" s="403">
        <v>3.2699999999999999E-3</v>
      </c>
      <c r="AQ106" s="403">
        <v>5.7149999999999999E-2</v>
      </c>
      <c r="AR106" s="403">
        <v>116</v>
      </c>
      <c r="AS106" s="399" t="s">
        <v>982</v>
      </c>
      <c r="AT106" s="390">
        <v>0</v>
      </c>
      <c r="AU106" s="390">
        <v>0</v>
      </c>
      <c r="AV106" s="390">
        <v>0</v>
      </c>
      <c r="AY106" s="390" t="s">
        <v>3533</v>
      </c>
    </row>
    <row r="107" spans="1:51" s="390" customFormat="1">
      <c r="A107" s="399" t="s">
        <v>81</v>
      </c>
      <c r="B107" s="399" t="s">
        <v>981</v>
      </c>
      <c r="C107" s="399">
        <v>4.7</v>
      </c>
      <c r="D107" s="399">
        <v>20</v>
      </c>
      <c r="E107" s="403">
        <v>3.5999999999999997E-2</v>
      </c>
      <c r="F107" s="399">
        <v>0</v>
      </c>
      <c r="G107" s="399">
        <v>4.2</v>
      </c>
      <c r="H107" s="399">
        <v>0.9</v>
      </c>
      <c r="I107" s="399">
        <v>3.2</v>
      </c>
      <c r="J107" s="399">
        <v>40</v>
      </c>
      <c r="K107" s="399">
        <v>125</v>
      </c>
      <c r="L107" s="399">
        <v>0</v>
      </c>
      <c r="M107" s="404">
        <v>12.949999809265137</v>
      </c>
      <c r="N107" s="404">
        <v>9.3999996185302734</v>
      </c>
      <c r="O107" s="404">
        <v>3</v>
      </c>
      <c r="P107" s="399">
        <v>100</v>
      </c>
      <c r="Q107" s="399" t="s">
        <v>293</v>
      </c>
      <c r="R107" s="399">
        <v>1</v>
      </c>
      <c r="S107" s="399">
        <v>0</v>
      </c>
      <c r="T107" s="399">
        <v>0</v>
      </c>
      <c r="U107" s="404">
        <v>0.7</v>
      </c>
      <c r="V107" s="404">
        <v>0.2</v>
      </c>
      <c r="W107" s="405">
        <v>4.1001386913000002E-6</v>
      </c>
      <c r="X107" s="405">
        <v>0.45687497798519994</v>
      </c>
      <c r="Y107" s="399">
        <v>1.58</v>
      </c>
      <c r="Z107" s="399">
        <v>2.77</v>
      </c>
      <c r="AA107" s="405">
        <v>3.4964372888999994E-6</v>
      </c>
      <c r="AB107" s="405">
        <v>0.45687497798519994</v>
      </c>
      <c r="AC107" s="399">
        <v>1.54</v>
      </c>
      <c r="AD107" s="399">
        <v>2.68</v>
      </c>
      <c r="AE107" s="405">
        <v>2.8591969196999999E-6</v>
      </c>
      <c r="AF107" s="405">
        <v>0.45687497798519994</v>
      </c>
      <c r="AG107" s="399">
        <v>1.69</v>
      </c>
      <c r="AH107" s="399">
        <v>2.2999999999999998</v>
      </c>
      <c r="AI107" s="324">
        <v>0</v>
      </c>
      <c r="AJ107" s="324">
        <v>0</v>
      </c>
      <c r="AK107" s="324">
        <v>0</v>
      </c>
      <c r="AL107" s="324">
        <v>0</v>
      </c>
      <c r="AM107" s="324">
        <v>0</v>
      </c>
      <c r="AN107" s="324">
        <v>0</v>
      </c>
      <c r="AO107" s="403">
        <v>348751</v>
      </c>
      <c r="AP107" s="403">
        <v>1.6129999999999999E-2</v>
      </c>
      <c r="AQ107" s="403">
        <v>0.127</v>
      </c>
      <c r="AR107" s="403">
        <v>109</v>
      </c>
      <c r="AS107" s="399" t="s">
        <v>982</v>
      </c>
      <c r="AT107" s="390">
        <v>0</v>
      </c>
      <c r="AU107" s="390">
        <v>0</v>
      </c>
      <c r="AV107" s="390">
        <v>0</v>
      </c>
      <c r="AY107" s="390" t="s">
        <v>3533</v>
      </c>
    </row>
    <row r="108" spans="1:51" s="390" customFormat="1">
      <c r="A108" s="399" t="s">
        <v>81</v>
      </c>
      <c r="B108" s="399" t="s">
        <v>988</v>
      </c>
      <c r="C108" s="399">
        <v>47</v>
      </c>
      <c r="D108" s="399">
        <v>20</v>
      </c>
      <c r="E108" s="403">
        <v>0.32</v>
      </c>
      <c r="F108" s="399">
        <v>0</v>
      </c>
      <c r="G108" s="399">
        <v>1.3</v>
      </c>
      <c r="H108" s="399">
        <v>0.9</v>
      </c>
      <c r="I108" s="399">
        <v>1</v>
      </c>
      <c r="J108" s="399">
        <v>40</v>
      </c>
      <c r="K108" s="399">
        <v>125</v>
      </c>
      <c r="L108" s="399">
        <v>0</v>
      </c>
      <c r="M108" s="404">
        <v>12.949999809265137</v>
      </c>
      <c r="N108" s="404">
        <v>9.3999996185302734</v>
      </c>
      <c r="O108" s="404">
        <v>3</v>
      </c>
      <c r="P108" s="399">
        <v>100</v>
      </c>
      <c r="Q108" s="399" t="s">
        <v>293</v>
      </c>
      <c r="R108" s="399">
        <v>1</v>
      </c>
      <c r="S108" s="399">
        <v>0</v>
      </c>
      <c r="T108" s="399">
        <v>0</v>
      </c>
      <c r="U108" s="404">
        <v>0.7</v>
      </c>
      <c r="V108" s="404">
        <v>0.2</v>
      </c>
      <c r="W108" s="405">
        <v>4.1001386913000002E-6</v>
      </c>
      <c r="X108" s="405">
        <v>1.2121173377221706</v>
      </c>
      <c r="Y108" s="399">
        <v>1.58</v>
      </c>
      <c r="Z108" s="399">
        <v>2.77</v>
      </c>
      <c r="AA108" s="405">
        <v>3.4964372888999994E-6</v>
      </c>
      <c r="AB108" s="405">
        <v>1.2121173377221706</v>
      </c>
      <c r="AC108" s="399">
        <v>1.54</v>
      </c>
      <c r="AD108" s="399">
        <v>2.68</v>
      </c>
      <c r="AE108" s="405">
        <v>2.8591969196999999E-6</v>
      </c>
      <c r="AF108" s="405">
        <v>1.2121173377221706</v>
      </c>
      <c r="AG108" s="399">
        <v>1.69</v>
      </c>
      <c r="AH108" s="399">
        <v>2.2999999999999998</v>
      </c>
      <c r="AI108" s="324">
        <v>0</v>
      </c>
      <c r="AJ108" s="324">
        <v>0</v>
      </c>
      <c r="AK108" s="324">
        <v>0</v>
      </c>
      <c r="AL108" s="324">
        <v>0</v>
      </c>
      <c r="AM108" s="324">
        <v>0</v>
      </c>
      <c r="AN108" s="324">
        <v>0</v>
      </c>
      <c r="AO108" s="403">
        <v>691828</v>
      </c>
      <c r="AP108" s="403">
        <v>8.1300000000000001E-3</v>
      </c>
      <c r="AQ108" s="403">
        <v>9.017E-2</v>
      </c>
      <c r="AR108" s="403">
        <v>125</v>
      </c>
      <c r="AS108" s="399" t="s">
        <v>982</v>
      </c>
      <c r="AT108" s="390">
        <v>0</v>
      </c>
      <c r="AU108" s="390">
        <v>0</v>
      </c>
      <c r="AV108" s="390">
        <v>0</v>
      </c>
      <c r="AY108" s="390" t="s">
        <v>3533</v>
      </c>
    </row>
    <row r="109" spans="1:51" s="390" customFormat="1">
      <c r="A109" s="399" t="s">
        <v>81</v>
      </c>
      <c r="B109" s="399" t="s">
        <v>994</v>
      </c>
      <c r="C109" s="399">
        <v>470</v>
      </c>
      <c r="D109" s="399">
        <v>20</v>
      </c>
      <c r="E109" s="403">
        <v>3.3</v>
      </c>
      <c r="F109" s="399">
        <v>0</v>
      </c>
      <c r="G109" s="399">
        <v>0.4</v>
      </c>
      <c r="H109" s="399">
        <v>0.9</v>
      </c>
      <c r="I109" s="399">
        <v>0.33</v>
      </c>
      <c r="J109" s="399">
        <v>40</v>
      </c>
      <c r="K109" s="399">
        <v>125</v>
      </c>
      <c r="L109" s="399">
        <v>0</v>
      </c>
      <c r="M109" s="404">
        <v>12.949999809265137</v>
      </c>
      <c r="N109" s="404">
        <v>9.3999996185302734</v>
      </c>
      <c r="O109" s="404">
        <v>3</v>
      </c>
      <c r="P109" s="399">
        <v>100</v>
      </c>
      <c r="Q109" s="399" t="s">
        <v>293</v>
      </c>
      <c r="R109" s="399">
        <v>1</v>
      </c>
      <c r="S109" s="399">
        <v>0</v>
      </c>
      <c r="T109" s="399">
        <v>0</v>
      </c>
      <c r="U109" s="404">
        <v>0.7</v>
      </c>
      <c r="V109" s="404">
        <v>0.2</v>
      </c>
      <c r="W109" s="405">
        <v>4.1001386913000002E-6</v>
      </c>
      <c r="X109" s="405">
        <v>3.8819444149272124</v>
      </c>
      <c r="Y109" s="399">
        <v>1.58</v>
      </c>
      <c r="Z109" s="399">
        <v>2.77</v>
      </c>
      <c r="AA109" s="405">
        <v>3.4964372888999994E-6</v>
      </c>
      <c r="AB109" s="405">
        <v>3.8819444149272124</v>
      </c>
      <c r="AC109" s="399">
        <v>1.54</v>
      </c>
      <c r="AD109" s="399">
        <v>2.68</v>
      </c>
      <c r="AE109" s="405">
        <v>2.8591969196999999E-6</v>
      </c>
      <c r="AF109" s="405">
        <v>3.8819444149272124</v>
      </c>
      <c r="AG109" s="399">
        <v>1.69</v>
      </c>
      <c r="AH109" s="399">
        <v>2.2999999999999998</v>
      </c>
      <c r="AI109" s="324">
        <v>0</v>
      </c>
      <c r="AJ109" s="324">
        <v>0</v>
      </c>
      <c r="AK109" s="324">
        <v>0</v>
      </c>
      <c r="AL109" s="324">
        <v>0</v>
      </c>
      <c r="AM109" s="324">
        <v>0</v>
      </c>
      <c r="AN109" s="324">
        <v>0</v>
      </c>
      <c r="AO109" s="403">
        <v>2179692</v>
      </c>
      <c r="AP109" s="403">
        <v>2.5799999999999998E-3</v>
      </c>
      <c r="AQ109" s="403">
        <v>5.0799999999999998E-2</v>
      </c>
      <c r="AR109" s="403">
        <v>111</v>
      </c>
      <c r="AS109" s="399" t="s">
        <v>982</v>
      </c>
      <c r="AT109" s="390">
        <v>0</v>
      </c>
      <c r="AU109" s="390">
        <v>0</v>
      </c>
      <c r="AV109" s="390">
        <v>0</v>
      </c>
      <c r="AY109" s="390" t="s">
        <v>3533</v>
      </c>
    </row>
    <row r="110" spans="1:51" s="390" customFormat="1">
      <c r="A110" s="399" t="s">
        <v>81</v>
      </c>
      <c r="B110" s="399" t="s">
        <v>983</v>
      </c>
      <c r="C110" s="399">
        <v>6.8</v>
      </c>
      <c r="D110" s="399">
        <v>20</v>
      </c>
      <c r="E110" s="403">
        <v>0.06</v>
      </c>
      <c r="F110" s="399">
        <v>0</v>
      </c>
      <c r="G110" s="399">
        <v>3.9</v>
      </c>
      <c r="H110" s="399">
        <v>0.9</v>
      </c>
      <c r="I110" s="399">
        <v>2.6</v>
      </c>
      <c r="J110" s="399">
        <v>40</v>
      </c>
      <c r="K110" s="399">
        <v>125</v>
      </c>
      <c r="L110" s="399">
        <v>0</v>
      </c>
      <c r="M110" s="404">
        <v>12.949999809265137</v>
      </c>
      <c r="N110" s="404">
        <v>9.3999996185302734</v>
      </c>
      <c r="O110" s="404">
        <v>3</v>
      </c>
      <c r="P110" s="399">
        <v>100</v>
      </c>
      <c r="Q110" s="399" t="s">
        <v>293</v>
      </c>
      <c r="R110" s="399">
        <v>1</v>
      </c>
      <c r="S110" s="399">
        <v>0</v>
      </c>
      <c r="T110" s="399">
        <v>0</v>
      </c>
      <c r="U110" s="404">
        <v>0.7</v>
      </c>
      <c r="V110" s="404">
        <v>0.2</v>
      </c>
      <c r="W110" s="405">
        <v>4.1001386913000002E-6</v>
      </c>
      <c r="X110" s="405">
        <v>0.50547873373903118</v>
      </c>
      <c r="Y110" s="399">
        <v>1.58</v>
      </c>
      <c r="Z110" s="399">
        <v>2.77</v>
      </c>
      <c r="AA110" s="405">
        <v>3.4964372888999994E-6</v>
      </c>
      <c r="AB110" s="405">
        <v>0.50547873373903118</v>
      </c>
      <c r="AC110" s="399">
        <v>1.54</v>
      </c>
      <c r="AD110" s="399">
        <v>2.68</v>
      </c>
      <c r="AE110" s="405">
        <v>2.8591969196999999E-6</v>
      </c>
      <c r="AF110" s="405">
        <v>0.50547873373903118</v>
      </c>
      <c r="AG110" s="399">
        <v>1.69</v>
      </c>
      <c r="AH110" s="399">
        <v>2.2999999999999998</v>
      </c>
      <c r="AI110" s="324">
        <v>0</v>
      </c>
      <c r="AJ110" s="324">
        <v>0</v>
      </c>
      <c r="AK110" s="324">
        <v>0</v>
      </c>
      <c r="AL110" s="324">
        <v>0</v>
      </c>
      <c r="AM110" s="324">
        <v>0</v>
      </c>
      <c r="AN110" s="324">
        <v>0</v>
      </c>
      <c r="AO110" s="403">
        <v>348751</v>
      </c>
      <c r="AP110" s="403">
        <v>1.6129999999999999E-2</v>
      </c>
      <c r="AQ110" s="403">
        <v>0.127</v>
      </c>
      <c r="AR110" s="403">
        <v>99</v>
      </c>
      <c r="AS110" s="399" t="s">
        <v>982</v>
      </c>
      <c r="AT110" s="390">
        <v>0</v>
      </c>
      <c r="AU110" s="390">
        <v>0</v>
      </c>
      <c r="AV110" s="390">
        <v>0</v>
      </c>
      <c r="AY110" s="390" t="s">
        <v>3533</v>
      </c>
    </row>
    <row r="111" spans="1:51" s="390" customFormat="1">
      <c r="A111" s="399" t="s">
        <v>81</v>
      </c>
      <c r="B111" s="399" t="s">
        <v>989</v>
      </c>
      <c r="C111" s="399">
        <v>68</v>
      </c>
      <c r="D111" s="399">
        <v>20</v>
      </c>
      <c r="E111" s="403">
        <v>0.54</v>
      </c>
      <c r="F111" s="399">
        <v>0</v>
      </c>
      <c r="G111" s="399">
        <v>1.1000000000000001</v>
      </c>
      <c r="H111" s="399">
        <v>0.9</v>
      </c>
      <c r="I111" s="399">
        <v>0.9</v>
      </c>
      <c r="J111" s="399">
        <v>40</v>
      </c>
      <c r="K111" s="399">
        <v>125</v>
      </c>
      <c r="L111" s="399">
        <v>0</v>
      </c>
      <c r="M111" s="404">
        <v>12.949999809265137</v>
      </c>
      <c r="N111" s="404">
        <v>9.3999996185302734</v>
      </c>
      <c r="O111" s="404">
        <v>3</v>
      </c>
      <c r="P111" s="399">
        <v>100</v>
      </c>
      <c r="Q111" s="399" t="s">
        <v>293</v>
      </c>
      <c r="R111" s="399">
        <v>1</v>
      </c>
      <c r="S111" s="399">
        <v>0</v>
      </c>
      <c r="T111" s="399">
        <v>0</v>
      </c>
      <c r="U111" s="404">
        <v>0.7</v>
      </c>
      <c r="V111" s="404">
        <v>0.2</v>
      </c>
      <c r="W111" s="405">
        <v>4.1001386913000002E-6</v>
      </c>
      <c r="X111" s="405">
        <v>1.4564641072088975</v>
      </c>
      <c r="Y111" s="399">
        <v>1.58</v>
      </c>
      <c r="Z111" s="399">
        <v>2.77</v>
      </c>
      <c r="AA111" s="405">
        <v>3.4964372888999994E-6</v>
      </c>
      <c r="AB111" s="405">
        <v>1.4564641072088975</v>
      </c>
      <c r="AC111" s="399">
        <v>1.54</v>
      </c>
      <c r="AD111" s="399">
        <v>2.68</v>
      </c>
      <c r="AE111" s="405">
        <v>2.8591969196999999E-6</v>
      </c>
      <c r="AF111" s="405">
        <v>1.4564641072088975</v>
      </c>
      <c r="AG111" s="399">
        <v>1.69</v>
      </c>
      <c r="AH111" s="399">
        <v>2.2999999999999998</v>
      </c>
      <c r="AI111" s="324">
        <v>0</v>
      </c>
      <c r="AJ111" s="324">
        <v>0</v>
      </c>
      <c r="AK111" s="324">
        <v>0</v>
      </c>
      <c r="AL111" s="324">
        <v>0</v>
      </c>
      <c r="AM111" s="324">
        <v>0</v>
      </c>
      <c r="AN111" s="324">
        <v>0</v>
      </c>
      <c r="AO111" s="403">
        <v>878687</v>
      </c>
      <c r="AP111" s="403">
        <v>6.4000000000000003E-3</v>
      </c>
      <c r="AQ111" s="403">
        <v>8.0009999999999998E-2</v>
      </c>
      <c r="AR111" s="403">
        <v>91</v>
      </c>
      <c r="AS111" s="399" t="s">
        <v>982</v>
      </c>
      <c r="AT111" s="390">
        <v>0</v>
      </c>
      <c r="AU111" s="390">
        <v>0</v>
      </c>
      <c r="AV111" s="390">
        <v>0</v>
      </c>
      <c r="AY111" s="390" t="s">
        <v>3533</v>
      </c>
    </row>
    <row r="112" spans="1:51" s="390" customFormat="1">
      <c r="A112" s="399" t="s">
        <v>81</v>
      </c>
      <c r="B112" s="399" t="s">
        <v>995</v>
      </c>
      <c r="C112" s="399">
        <v>680</v>
      </c>
      <c r="D112" s="399">
        <v>20</v>
      </c>
      <c r="E112" s="403">
        <v>4.4000000000000004</v>
      </c>
      <c r="F112" s="399">
        <v>0</v>
      </c>
      <c r="G112" s="399">
        <v>0.33</v>
      </c>
      <c r="H112" s="399">
        <v>0.9</v>
      </c>
      <c r="I112" s="399">
        <v>0.28000000000000003</v>
      </c>
      <c r="J112" s="399">
        <v>40</v>
      </c>
      <c r="K112" s="399">
        <v>125</v>
      </c>
      <c r="L112" s="399">
        <v>0</v>
      </c>
      <c r="M112" s="404">
        <v>12.949999809265137</v>
      </c>
      <c r="N112" s="404">
        <v>9.3999996185302734</v>
      </c>
      <c r="O112" s="404">
        <v>3</v>
      </c>
      <c r="P112" s="399">
        <v>100</v>
      </c>
      <c r="Q112" s="399" t="s">
        <v>293</v>
      </c>
      <c r="R112" s="399">
        <v>1</v>
      </c>
      <c r="S112" s="399">
        <v>0</v>
      </c>
      <c r="T112" s="399">
        <v>0</v>
      </c>
      <c r="U112" s="404">
        <v>0.7</v>
      </c>
      <c r="V112" s="404">
        <v>0.2</v>
      </c>
      <c r="W112" s="405">
        <v>4.1001386913000002E-6</v>
      </c>
      <c r="X112" s="405">
        <v>4.4524032292914475</v>
      </c>
      <c r="Y112" s="399">
        <v>1.58</v>
      </c>
      <c r="Z112" s="399">
        <v>2.77</v>
      </c>
      <c r="AA112" s="405">
        <v>3.4964372888999994E-6</v>
      </c>
      <c r="AB112" s="405">
        <v>4.4524032292914475</v>
      </c>
      <c r="AC112" s="399">
        <v>1.54</v>
      </c>
      <c r="AD112" s="399">
        <v>2.68</v>
      </c>
      <c r="AE112" s="405">
        <v>2.8591969196999999E-6</v>
      </c>
      <c r="AF112" s="405">
        <v>4.4524032292914475</v>
      </c>
      <c r="AG112" s="399">
        <v>1.69</v>
      </c>
      <c r="AH112" s="399">
        <v>2.2999999999999998</v>
      </c>
      <c r="AI112" s="324">
        <v>0</v>
      </c>
      <c r="AJ112" s="324">
        <v>0</v>
      </c>
      <c r="AK112" s="324">
        <v>0</v>
      </c>
      <c r="AL112" s="324">
        <v>0</v>
      </c>
      <c r="AM112" s="324">
        <v>0</v>
      </c>
      <c r="AN112" s="324">
        <v>0</v>
      </c>
      <c r="AO112" s="403">
        <v>2179692</v>
      </c>
      <c r="AP112" s="403">
        <v>2.5799999999999998E-3</v>
      </c>
      <c r="AQ112" s="403">
        <v>5.0799999999999998E-2</v>
      </c>
      <c r="AR112" s="403">
        <v>116</v>
      </c>
      <c r="AS112" s="399" t="s">
        <v>982</v>
      </c>
      <c r="AT112" s="390">
        <v>0</v>
      </c>
      <c r="AU112" s="390">
        <v>0</v>
      </c>
      <c r="AV112" s="390">
        <v>0</v>
      </c>
      <c r="AY112" s="390" t="s">
        <v>3533</v>
      </c>
    </row>
    <row r="113" spans="1:51" s="390" customFormat="1">
      <c r="A113" s="399" t="s">
        <v>81</v>
      </c>
      <c r="B113" s="399" t="s">
        <v>997</v>
      </c>
      <c r="C113" s="399">
        <v>1</v>
      </c>
      <c r="D113" s="399">
        <v>20</v>
      </c>
      <c r="E113" s="403">
        <v>0.11</v>
      </c>
      <c r="F113" s="399">
        <v>0</v>
      </c>
      <c r="G113" s="399">
        <v>2.1</v>
      </c>
      <c r="H113" s="399">
        <v>0.9</v>
      </c>
      <c r="I113" s="399">
        <v>1.7</v>
      </c>
      <c r="J113" s="399">
        <v>40</v>
      </c>
      <c r="K113" s="399">
        <v>125</v>
      </c>
      <c r="L113" s="399">
        <v>0</v>
      </c>
      <c r="M113" s="404">
        <v>3.5</v>
      </c>
      <c r="N113" s="404">
        <v>3.5</v>
      </c>
      <c r="O113" s="404">
        <v>1.3999999761581421</v>
      </c>
      <c r="P113" s="399">
        <v>100</v>
      </c>
      <c r="Q113" s="399" t="s">
        <v>293</v>
      </c>
      <c r="R113" s="399">
        <v>1</v>
      </c>
      <c r="S113" s="399">
        <v>0</v>
      </c>
      <c r="T113" s="399">
        <v>0</v>
      </c>
      <c r="U113" s="404">
        <v>0.78</v>
      </c>
      <c r="V113" s="404">
        <v>0.2</v>
      </c>
      <c r="W113" s="405">
        <v>1.6750861260000001E-7</v>
      </c>
      <c r="X113" s="405">
        <v>0.65118875647074059</v>
      </c>
      <c r="Y113" s="399">
        <v>1.58</v>
      </c>
      <c r="Z113" s="399">
        <v>2.77</v>
      </c>
      <c r="AA113" s="405">
        <v>1.428447678E-7</v>
      </c>
      <c r="AB113" s="405">
        <v>0.65118875647074059</v>
      </c>
      <c r="AC113" s="399">
        <v>1.54</v>
      </c>
      <c r="AD113" s="399">
        <v>2.68</v>
      </c>
      <c r="AE113" s="405">
        <v>1.1681070940000001E-7</v>
      </c>
      <c r="AF113" s="405">
        <v>0.65118875647074059</v>
      </c>
      <c r="AG113" s="399">
        <v>1.69</v>
      </c>
      <c r="AH113" s="399">
        <v>2.2999999999999998</v>
      </c>
      <c r="AI113" s="324">
        <v>0</v>
      </c>
      <c r="AJ113" s="324">
        <v>0</v>
      </c>
      <c r="AK113" s="324">
        <v>0</v>
      </c>
      <c r="AL113" s="324">
        <v>0</v>
      </c>
      <c r="AM113" s="324">
        <v>0</v>
      </c>
      <c r="AN113" s="324">
        <v>0</v>
      </c>
      <c r="AO113" s="403">
        <v>2179692</v>
      </c>
      <c r="AP113" s="403">
        <v>2.5799999999999998E-3</v>
      </c>
      <c r="AQ113" s="403">
        <v>5.0799999999999998E-2</v>
      </c>
      <c r="AR113" s="403">
        <v>126</v>
      </c>
      <c r="AS113" s="399" t="s">
        <v>998</v>
      </c>
      <c r="AT113" s="390">
        <v>0</v>
      </c>
      <c r="AU113" s="390">
        <v>0</v>
      </c>
      <c r="AV113" s="390">
        <v>0</v>
      </c>
      <c r="AY113" s="390" t="s">
        <v>3533</v>
      </c>
    </row>
    <row r="114" spans="1:51" s="390" customFormat="1">
      <c r="A114" s="399" t="s">
        <v>81</v>
      </c>
      <c r="B114" s="399" t="s">
        <v>1005</v>
      </c>
      <c r="C114" s="399">
        <v>10</v>
      </c>
      <c r="D114" s="399">
        <v>20</v>
      </c>
      <c r="E114" s="403">
        <v>0.52</v>
      </c>
      <c r="F114" s="399">
        <v>0</v>
      </c>
      <c r="G114" s="399">
        <v>0.8</v>
      </c>
      <c r="H114" s="399">
        <v>0.9</v>
      </c>
      <c r="I114" s="399">
        <v>0.75</v>
      </c>
      <c r="J114" s="399">
        <v>40</v>
      </c>
      <c r="K114" s="399">
        <v>125</v>
      </c>
      <c r="L114" s="399">
        <v>0</v>
      </c>
      <c r="M114" s="404">
        <v>3.5</v>
      </c>
      <c r="N114" s="404">
        <v>3.5</v>
      </c>
      <c r="O114" s="404">
        <v>1.3999999761581421</v>
      </c>
      <c r="P114" s="399">
        <v>100</v>
      </c>
      <c r="Q114" s="399" t="s">
        <v>293</v>
      </c>
      <c r="R114" s="399">
        <v>1</v>
      </c>
      <c r="S114" s="399">
        <v>0</v>
      </c>
      <c r="T114" s="399">
        <v>0</v>
      </c>
      <c r="U114" s="404">
        <v>0.78</v>
      </c>
      <c r="V114" s="404">
        <v>0.2</v>
      </c>
      <c r="W114" s="405">
        <v>1.6750861260000001E-7</v>
      </c>
      <c r="X114" s="405">
        <v>1.9934349687879813</v>
      </c>
      <c r="Y114" s="399">
        <v>1.58</v>
      </c>
      <c r="Z114" s="399">
        <v>2.77</v>
      </c>
      <c r="AA114" s="405">
        <v>1.428447678E-7</v>
      </c>
      <c r="AB114" s="405">
        <v>1.9934349687879813</v>
      </c>
      <c r="AC114" s="399">
        <v>1.54</v>
      </c>
      <c r="AD114" s="399">
        <v>2.68</v>
      </c>
      <c r="AE114" s="405">
        <v>1.1681070940000001E-7</v>
      </c>
      <c r="AF114" s="405">
        <v>1.9934349687879813</v>
      </c>
      <c r="AG114" s="399">
        <v>1.69</v>
      </c>
      <c r="AH114" s="399">
        <v>2.2999999999999998</v>
      </c>
      <c r="AI114" s="324">
        <v>0</v>
      </c>
      <c r="AJ114" s="324">
        <v>0</v>
      </c>
      <c r="AK114" s="324">
        <v>0</v>
      </c>
      <c r="AL114" s="324">
        <v>0</v>
      </c>
      <c r="AM114" s="324">
        <v>0</v>
      </c>
      <c r="AN114" s="324">
        <v>0</v>
      </c>
      <c r="AO114" s="403">
        <v>3629040</v>
      </c>
      <c r="AP114" s="403">
        <v>1.5499999999999999E-3</v>
      </c>
      <c r="AQ114" s="403">
        <v>3.9370000000000002E-2</v>
      </c>
      <c r="AR114" s="403">
        <v>137</v>
      </c>
      <c r="AS114" s="399" t="s">
        <v>998</v>
      </c>
      <c r="AT114" s="390">
        <v>0</v>
      </c>
      <c r="AU114" s="390">
        <v>0</v>
      </c>
      <c r="AV114" s="390">
        <v>0</v>
      </c>
      <c r="AY114" s="390" t="s">
        <v>3533</v>
      </c>
    </row>
    <row r="115" spans="1:51" s="390" customFormat="1">
      <c r="A115" s="399" t="s">
        <v>81</v>
      </c>
      <c r="B115" s="399" t="s">
        <v>999</v>
      </c>
      <c r="C115" s="399">
        <v>1.5</v>
      </c>
      <c r="D115" s="399">
        <v>20</v>
      </c>
      <c r="E115" s="403">
        <v>0.14000000000000001</v>
      </c>
      <c r="F115" s="399">
        <v>0</v>
      </c>
      <c r="G115" s="399">
        <v>2</v>
      </c>
      <c r="H115" s="399">
        <v>0.9</v>
      </c>
      <c r="I115" s="399">
        <v>1.4</v>
      </c>
      <c r="J115" s="399">
        <v>40</v>
      </c>
      <c r="K115" s="399">
        <v>125</v>
      </c>
      <c r="L115" s="399">
        <v>0</v>
      </c>
      <c r="M115" s="404">
        <v>3.5</v>
      </c>
      <c r="N115" s="404">
        <v>3.5</v>
      </c>
      <c r="O115" s="404">
        <v>1.3999999761581421</v>
      </c>
      <c r="P115" s="399">
        <v>100</v>
      </c>
      <c r="Q115" s="399" t="s">
        <v>293</v>
      </c>
      <c r="R115" s="399">
        <v>1</v>
      </c>
      <c r="S115" s="399">
        <v>0</v>
      </c>
      <c r="T115" s="399">
        <v>0</v>
      </c>
      <c r="U115" s="404">
        <v>0.78</v>
      </c>
      <c r="V115" s="404">
        <v>0.2</v>
      </c>
      <c r="W115" s="405">
        <v>1.6750861260000001E-7</v>
      </c>
      <c r="X115" s="405">
        <v>0.77114458003114006</v>
      </c>
      <c r="Y115" s="399">
        <v>1.58</v>
      </c>
      <c r="Z115" s="399">
        <v>2.77</v>
      </c>
      <c r="AA115" s="405">
        <v>1.428447678E-7</v>
      </c>
      <c r="AB115" s="405">
        <v>0.77114458003114006</v>
      </c>
      <c r="AC115" s="399">
        <v>1.54</v>
      </c>
      <c r="AD115" s="399">
        <v>2.68</v>
      </c>
      <c r="AE115" s="405">
        <v>1.1681070940000001E-7</v>
      </c>
      <c r="AF115" s="405">
        <v>0.77114458003114006</v>
      </c>
      <c r="AG115" s="399">
        <v>1.69</v>
      </c>
      <c r="AH115" s="399">
        <v>2.2999999999999998</v>
      </c>
      <c r="AI115" s="324">
        <v>0</v>
      </c>
      <c r="AJ115" s="324">
        <v>0</v>
      </c>
      <c r="AK115" s="324">
        <v>0</v>
      </c>
      <c r="AL115" s="324">
        <v>0</v>
      </c>
      <c r="AM115" s="324">
        <v>0</v>
      </c>
      <c r="AN115" s="324">
        <v>0</v>
      </c>
      <c r="AO115" s="403">
        <v>2179692</v>
      </c>
      <c r="AP115" s="403">
        <v>2.5799999999999998E-3</v>
      </c>
      <c r="AQ115" s="403">
        <v>5.0799999999999998E-2</v>
      </c>
      <c r="AR115" s="403">
        <v>146</v>
      </c>
      <c r="AS115" s="399" t="s">
        <v>998</v>
      </c>
      <c r="AT115" s="390">
        <v>0</v>
      </c>
      <c r="AU115" s="390">
        <v>0</v>
      </c>
      <c r="AV115" s="390">
        <v>0</v>
      </c>
      <c r="AY115" s="390" t="s">
        <v>3533</v>
      </c>
    </row>
    <row r="116" spans="1:51" s="390" customFormat="1">
      <c r="A116" s="399" t="s">
        <v>81</v>
      </c>
      <c r="B116" s="399" t="s">
        <v>1006</v>
      </c>
      <c r="C116" s="399">
        <v>15</v>
      </c>
      <c r="D116" s="399">
        <v>20</v>
      </c>
      <c r="E116" s="403">
        <v>0.86</v>
      </c>
      <c r="F116" s="399">
        <v>0</v>
      </c>
      <c r="G116" s="399">
        <v>0.68</v>
      </c>
      <c r="H116" s="399">
        <v>0.9</v>
      </c>
      <c r="I116" s="399">
        <v>0.65</v>
      </c>
      <c r="J116" s="399">
        <v>40</v>
      </c>
      <c r="K116" s="399">
        <v>125</v>
      </c>
      <c r="L116" s="399">
        <v>0</v>
      </c>
      <c r="M116" s="404">
        <v>3.5</v>
      </c>
      <c r="N116" s="404">
        <v>3.5</v>
      </c>
      <c r="O116" s="404">
        <v>1.3999999761581421</v>
      </c>
      <c r="P116" s="399">
        <v>100</v>
      </c>
      <c r="Q116" s="399" t="s">
        <v>293</v>
      </c>
      <c r="R116" s="399">
        <v>1</v>
      </c>
      <c r="S116" s="399">
        <v>0</v>
      </c>
      <c r="T116" s="399">
        <v>0</v>
      </c>
      <c r="U116" s="404">
        <v>0.78</v>
      </c>
      <c r="V116" s="404">
        <v>0.2</v>
      </c>
      <c r="W116" s="405">
        <v>1.6750861260000001E-7</v>
      </c>
      <c r="X116" s="405">
        <v>2.483346952642655</v>
      </c>
      <c r="Y116" s="399">
        <v>1.58</v>
      </c>
      <c r="Z116" s="399">
        <v>2.77</v>
      </c>
      <c r="AA116" s="405">
        <v>1.428447678E-7</v>
      </c>
      <c r="AB116" s="405">
        <v>2.483346952642655</v>
      </c>
      <c r="AC116" s="399">
        <v>1.54</v>
      </c>
      <c r="AD116" s="399">
        <v>2.68</v>
      </c>
      <c r="AE116" s="405">
        <v>1.1681070940000001E-7</v>
      </c>
      <c r="AF116" s="405">
        <v>2.483346952642655</v>
      </c>
      <c r="AG116" s="399">
        <v>1.69</v>
      </c>
      <c r="AH116" s="399">
        <v>2.2999999999999998</v>
      </c>
      <c r="AI116" s="324">
        <v>0</v>
      </c>
      <c r="AJ116" s="324">
        <v>0</v>
      </c>
      <c r="AK116" s="324">
        <v>0</v>
      </c>
      <c r="AL116" s="324">
        <v>0</v>
      </c>
      <c r="AM116" s="324">
        <v>0</v>
      </c>
      <c r="AN116" s="324">
        <v>0</v>
      </c>
      <c r="AO116" s="403">
        <v>4448351</v>
      </c>
      <c r="AP116" s="403">
        <v>1.2600000000000001E-3</v>
      </c>
      <c r="AQ116" s="403">
        <v>3.5560000000000001E-2</v>
      </c>
      <c r="AR116" s="403">
        <v>110</v>
      </c>
      <c r="AS116" s="399" t="s">
        <v>998</v>
      </c>
      <c r="AT116" s="390">
        <v>0</v>
      </c>
      <c r="AU116" s="390">
        <v>0</v>
      </c>
      <c r="AV116" s="390">
        <v>0</v>
      </c>
      <c r="AY116" s="390" t="s">
        <v>3533</v>
      </c>
    </row>
    <row r="117" spans="1:51" s="390" customFormat="1">
      <c r="A117" s="399" t="s">
        <v>81</v>
      </c>
      <c r="B117" s="399" t="s">
        <v>1000</v>
      </c>
      <c r="C117" s="399">
        <v>2.2000000000000002</v>
      </c>
      <c r="D117" s="399">
        <v>20</v>
      </c>
      <c r="E117" s="403">
        <v>0.2</v>
      </c>
      <c r="F117" s="399">
        <v>0</v>
      </c>
      <c r="G117" s="399">
        <v>1.6</v>
      </c>
      <c r="H117" s="399">
        <v>0.9</v>
      </c>
      <c r="I117" s="399">
        <v>1.3</v>
      </c>
      <c r="J117" s="399">
        <v>40</v>
      </c>
      <c r="K117" s="399">
        <v>125</v>
      </c>
      <c r="L117" s="399">
        <v>0</v>
      </c>
      <c r="M117" s="404">
        <v>3.5</v>
      </c>
      <c r="N117" s="404">
        <v>3.5</v>
      </c>
      <c r="O117" s="404">
        <v>1.3999999761581421</v>
      </c>
      <c r="P117" s="399">
        <v>100</v>
      </c>
      <c r="Q117" s="399" t="s">
        <v>293</v>
      </c>
      <c r="R117" s="399">
        <v>1</v>
      </c>
      <c r="S117" s="399">
        <v>0</v>
      </c>
      <c r="T117" s="399">
        <v>0</v>
      </c>
      <c r="U117" s="404">
        <v>0.78</v>
      </c>
      <c r="V117" s="404">
        <v>0.2</v>
      </c>
      <c r="W117" s="405">
        <v>1.6750861260000001E-7</v>
      </c>
      <c r="X117" s="405">
        <v>1.0232966394905205</v>
      </c>
      <c r="Y117" s="399">
        <v>1.58</v>
      </c>
      <c r="Z117" s="399">
        <v>2.77</v>
      </c>
      <c r="AA117" s="405">
        <v>1.428447678E-7</v>
      </c>
      <c r="AB117" s="405">
        <v>1.0232966394905205</v>
      </c>
      <c r="AC117" s="399">
        <v>1.54</v>
      </c>
      <c r="AD117" s="399">
        <v>2.68</v>
      </c>
      <c r="AE117" s="405">
        <v>1.1681070940000001E-7</v>
      </c>
      <c r="AF117" s="405">
        <v>1.0232966394905205</v>
      </c>
      <c r="AG117" s="399">
        <v>1.69</v>
      </c>
      <c r="AH117" s="399">
        <v>2.2999999999999998</v>
      </c>
      <c r="AI117" s="324">
        <v>0</v>
      </c>
      <c r="AJ117" s="324">
        <v>0</v>
      </c>
      <c r="AK117" s="324">
        <v>0</v>
      </c>
      <c r="AL117" s="324">
        <v>0</v>
      </c>
      <c r="AM117" s="324">
        <v>0</v>
      </c>
      <c r="AN117" s="324">
        <v>0</v>
      </c>
      <c r="AO117" s="403">
        <v>2846944</v>
      </c>
      <c r="AP117" s="403">
        <v>1.98E-3</v>
      </c>
      <c r="AQ117" s="403">
        <v>4.4450000000000003E-2</v>
      </c>
      <c r="AR117" s="403">
        <v>118</v>
      </c>
      <c r="AS117" s="399" t="s">
        <v>998</v>
      </c>
      <c r="AT117" s="390">
        <v>0</v>
      </c>
      <c r="AU117" s="390">
        <v>0</v>
      </c>
      <c r="AV117" s="390">
        <v>0</v>
      </c>
      <c r="AY117" s="390" t="s">
        <v>3533</v>
      </c>
    </row>
    <row r="118" spans="1:51" s="390" customFormat="1">
      <c r="A118" s="399" t="s">
        <v>81</v>
      </c>
      <c r="B118" s="399" t="s">
        <v>1007</v>
      </c>
      <c r="C118" s="399">
        <v>22</v>
      </c>
      <c r="D118" s="399">
        <v>20</v>
      </c>
      <c r="E118" s="403">
        <v>1.2</v>
      </c>
      <c r="F118" s="399">
        <v>0</v>
      </c>
      <c r="G118" s="399">
        <v>0.56000000000000005</v>
      </c>
      <c r="H118" s="399">
        <v>0.9</v>
      </c>
      <c r="I118" s="399">
        <v>0.5</v>
      </c>
      <c r="J118" s="399">
        <v>40</v>
      </c>
      <c r="K118" s="399">
        <v>125</v>
      </c>
      <c r="L118" s="399">
        <v>0</v>
      </c>
      <c r="M118" s="404">
        <v>3.5</v>
      </c>
      <c r="N118" s="404">
        <v>3.5</v>
      </c>
      <c r="O118" s="404">
        <v>1.3999999761581421</v>
      </c>
      <c r="P118" s="399">
        <v>100</v>
      </c>
      <c r="Q118" s="399" t="s">
        <v>293</v>
      </c>
      <c r="R118" s="399">
        <v>1</v>
      </c>
      <c r="S118" s="399">
        <v>0</v>
      </c>
      <c r="T118" s="399">
        <v>0</v>
      </c>
      <c r="U118" s="404">
        <v>0.78</v>
      </c>
      <c r="V118" s="404">
        <v>0.2</v>
      </c>
      <c r="W118" s="405">
        <v>1.6750861260000001E-7</v>
      </c>
      <c r="X118" s="405">
        <v>2.8652305284712583</v>
      </c>
      <c r="Y118" s="399">
        <v>1.58</v>
      </c>
      <c r="Z118" s="399">
        <v>2.77</v>
      </c>
      <c r="AA118" s="405">
        <v>1.428447678E-7</v>
      </c>
      <c r="AB118" s="405">
        <v>2.8652305284712583</v>
      </c>
      <c r="AC118" s="399">
        <v>1.54</v>
      </c>
      <c r="AD118" s="399">
        <v>2.68</v>
      </c>
      <c r="AE118" s="405">
        <v>1.1681070940000001E-7</v>
      </c>
      <c r="AF118" s="405">
        <v>2.8652305284712583</v>
      </c>
      <c r="AG118" s="399">
        <v>1.69</v>
      </c>
      <c r="AH118" s="399">
        <v>2.2999999999999998</v>
      </c>
      <c r="AI118" s="324">
        <v>0</v>
      </c>
      <c r="AJ118" s="324">
        <v>0</v>
      </c>
      <c r="AK118" s="324">
        <v>0</v>
      </c>
      <c r="AL118" s="324">
        <v>0</v>
      </c>
      <c r="AM118" s="324">
        <v>0</v>
      </c>
      <c r="AN118" s="324">
        <v>0</v>
      </c>
      <c r="AO118" s="403">
        <v>5580011</v>
      </c>
      <c r="AP118" s="403">
        <v>1.01E-3</v>
      </c>
      <c r="AQ118" s="403">
        <v>3.175E-2</v>
      </c>
      <c r="AR118" s="403">
        <v>133</v>
      </c>
      <c r="AS118" s="399" t="s">
        <v>998</v>
      </c>
      <c r="AT118" s="390">
        <v>0</v>
      </c>
      <c r="AU118" s="390">
        <v>0</v>
      </c>
      <c r="AV118" s="390">
        <v>0</v>
      </c>
      <c r="AY118" s="390" t="s">
        <v>3533</v>
      </c>
    </row>
    <row r="119" spans="1:51" s="390" customFormat="1">
      <c r="A119" s="399" t="s">
        <v>81</v>
      </c>
      <c r="B119" s="399" t="s">
        <v>1001</v>
      </c>
      <c r="C119" s="399">
        <v>3.3</v>
      </c>
      <c r="D119" s="399">
        <v>20</v>
      </c>
      <c r="E119" s="403">
        <v>0.26</v>
      </c>
      <c r="F119" s="399">
        <v>0</v>
      </c>
      <c r="G119" s="399">
        <v>1.4</v>
      </c>
      <c r="H119" s="399">
        <v>0.9</v>
      </c>
      <c r="I119" s="399">
        <v>1.2</v>
      </c>
      <c r="J119" s="399">
        <v>40</v>
      </c>
      <c r="K119" s="399">
        <v>125</v>
      </c>
      <c r="L119" s="399">
        <v>0</v>
      </c>
      <c r="M119" s="404">
        <v>3.5</v>
      </c>
      <c r="N119" s="404">
        <v>3.5</v>
      </c>
      <c r="O119" s="404">
        <v>1.3999999761581421</v>
      </c>
      <c r="P119" s="399">
        <v>100</v>
      </c>
      <c r="Q119" s="399" t="s">
        <v>293</v>
      </c>
      <c r="R119" s="399">
        <v>1</v>
      </c>
      <c r="S119" s="399">
        <v>0</v>
      </c>
      <c r="T119" s="399">
        <v>0</v>
      </c>
      <c r="U119" s="404">
        <v>0.78</v>
      </c>
      <c r="V119" s="404">
        <v>0.2</v>
      </c>
      <c r="W119" s="405">
        <v>1.6750861260000001E-7</v>
      </c>
      <c r="X119" s="405">
        <v>1.1938460362790799</v>
      </c>
      <c r="Y119" s="399">
        <v>1.58</v>
      </c>
      <c r="Z119" s="399">
        <v>2.77</v>
      </c>
      <c r="AA119" s="405">
        <v>1.428447678E-7</v>
      </c>
      <c r="AB119" s="405">
        <v>1.1938460362790799</v>
      </c>
      <c r="AC119" s="399">
        <v>1.54</v>
      </c>
      <c r="AD119" s="399">
        <v>2.68</v>
      </c>
      <c r="AE119" s="405">
        <v>1.1681070940000001E-7</v>
      </c>
      <c r="AF119" s="405">
        <v>1.1938460362790799</v>
      </c>
      <c r="AG119" s="399">
        <v>1.69</v>
      </c>
      <c r="AH119" s="399">
        <v>2.2999999999999998</v>
      </c>
      <c r="AI119" s="324">
        <v>0</v>
      </c>
      <c r="AJ119" s="324">
        <v>0</v>
      </c>
      <c r="AK119" s="324">
        <v>0</v>
      </c>
      <c r="AL119" s="324">
        <v>0</v>
      </c>
      <c r="AM119" s="324">
        <v>0</v>
      </c>
      <c r="AN119" s="324">
        <v>0</v>
      </c>
      <c r="AO119" s="403">
        <v>2846944</v>
      </c>
      <c r="AP119" s="403">
        <v>1.98E-3</v>
      </c>
      <c r="AQ119" s="403">
        <v>4.4450000000000003E-2</v>
      </c>
      <c r="AR119" s="403">
        <v>107</v>
      </c>
      <c r="AS119" s="399" t="s">
        <v>998</v>
      </c>
      <c r="AT119" s="390">
        <v>0</v>
      </c>
      <c r="AU119" s="390">
        <v>0</v>
      </c>
      <c r="AV119" s="390">
        <v>0</v>
      </c>
      <c r="AY119" s="390" t="s">
        <v>3533</v>
      </c>
    </row>
    <row r="120" spans="1:51" s="390" customFormat="1">
      <c r="A120" s="399" t="s">
        <v>81</v>
      </c>
      <c r="B120" s="399" t="s">
        <v>1008</v>
      </c>
      <c r="C120" s="399">
        <v>33</v>
      </c>
      <c r="D120" s="399">
        <v>20</v>
      </c>
      <c r="E120" s="403">
        <v>1.62</v>
      </c>
      <c r="F120" s="399">
        <v>0</v>
      </c>
      <c r="G120" s="399">
        <v>0.51</v>
      </c>
      <c r="H120" s="399">
        <v>0.9</v>
      </c>
      <c r="I120" s="399">
        <v>0.4</v>
      </c>
      <c r="J120" s="399">
        <v>40</v>
      </c>
      <c r="K120" s="399">
        <v>125</v>
      </c>
      <c r="L120" s="399">
        <v>0</v>
      </c>
      <c r="M120" s="404">
        <v>3.5</v>
      </c>
      <c r="N120" s="404">
        <v>3.5</v>
      </c>
      <c r="O120" s="404">
        <v>1.3999999761581421</v>
      </c>
      <c r="P120" s="399">
        <v>100</v>
      </c>
      <c r="Q120" s="399" t="s">
        <v>293</v>
      </c>
      <c r="R120" s="399">
        <v>1</v>
      </c>
      <c r="S120" s="399">
        <v>0</v>
      </c>
      <c r="T120" s="399">
        <v>0</v>
      </c>
      <c r="U120" s="404">
        <v>0.78</v>
      </c>
      <c r="V120" s="404">
        <v>0.2</v>
      </c>
      <c r="W120" s="405">
        <v>1.6750861260000001E-7</v>
      </c>
      <c r="X120" s="405">
        <v>3.6217801623934442</v>
      </c>
      <c r="Y120" s="399">
        <v>1.58</v>
      </c>
      <c r="Z120" s="399">
        <v>2.77</v>
      </c>
      <c r="AA120" s="405">
        <v>1.428447678E-7</v>
      </c>
      <c r="AB120" s="405">
        <v>3.6217801623934442</v>
      </c>
      <c r="AC120" s="399">
        <v>1.54</v>
      </c>
      <c r="AD120" s="399">
        <v>2.68</v>
      </c>
      <c r="AE120" s="405">
        <v>1.1681070940000001E-7</v>
      </c>
      <c r="AF120" s="405">
        <v>3.6217801623934442</v>
      </c>
      <c r="AG120" s="399">
        <v>1.69</v>
      </c>
      <c r="AH120" s="399">
        <v>2.2999999999999998</v>
      </c>
      <c r="AI120" s="324">
        <v>0</v>
      </c>
      <c r="AJ120" s="324">
        <v>0</v>
      </c>
      <c r="AK120" s="324">
        <v>0</v>
      </c>
      <c r="AL120" s="324">
        <v>0</v>
      </c>
      <c r="AM120" s="324">
        <v>0</v>
      </c>
      <c r="AN120" s="324">
        <v>0</v>
      </c>
      <c r="AO120" s="403">
        <v>5580011</v>
      </c>
      <c r="AP120" s="403">
        <v>1.01E-3</v>
      </c>
      <c r="AQ120" s="403">
        <v>3.175E-2</v>
      </c>
      <c r="AR120" s="403">
        <v>154</v>
      </c>
      <c r="AS120" s="399" t="s">
        <v>998</v>
      </c>
      <c r="AT120" s="390">
        <v>0</v>
      </c>
      <c r="AU120" s="390">
        <v>0</v>
      </c>
      <c r="AV120" s="390">
        <v>0</v>
      </c>
      <c r="AY120" s="390" t="s">
        <v>3533</v>
      </c>
    </row>
    <row r="121" spans="1:51" s="390" customFormat="1">
      <c r="A121" s="399" t="s">
        <v>81</v>
      </c>
      <c r="B121" s="399" t="s">
        <v>1002</v>
      </c>
      <c r="C121" s="399">
        <v>4.7</v>
      </c>
      <c r="D121" s="399">
        <v>20</v>
      </c>
      <c r="E121" s="403">
        <v>0.32</v>
      </c>
      <c r="F121" s="399">
        <v>0</v>
      </c>
      <c r="G121" s="399">
        <v>1.2</v>
      </c>
      <c r="H121" s="399">
        <v>0.9</v>
      </c>
      <c r="I121" s="399">
        <v>1.1000000000000001</v>
      </c>
      <c r="J121" s="399">
        <v>40</v>
      </c>
      <c r="K121" s="399">
        <v>125</v>
      </c>
      <c r="L121" s="399">
        <v>0</v>
      </c>
      <c r="M121" s="404">
        <v>3.5</v>
      </c>
      <c r="N121" s="404">
        <v>3.5</v>
      </c>
      <c r="O121" s="404">
        <v>1.3999999761581421</v>
      </c>
      <c r="P121" s="399">
        <v>100</v>
      </c>
      <c r="Q121" s="399" t="s">
        <v>293</v>
      </c>
      <c r="R121" s="399">
        <v>1</v>
      </c>
      <c r="S121" s="399">
        <v>0</v>
      </c>
      <c r="T121" s="399">
        <v>0</v>
      </c>
      <c r="U121" s="404">
        <v>0.78</v>
      </c>
      <c r="V121" s="404">
        <v>0.2</v>
      </c>
      <c r="W121" s="405">
        <v>1.6750861260000001E-7</v>
      </c>
      <c r="X121" s="405">
        <v>1.3911759232764012</v>
      </c>
      <c r="Y121" s="399">
        <v>1.58</v>
      </c>
      <c r="Z121" s="399">
        <v>2.77</v>
      </c>
      <c r="AA121" s="405">
        <v>1.428447678E-7</v>
      </c>
      <c r="AB121" s="405">
        <v>1.3911759232764012</v>
      </c>
      <c r="AC121" s="399">
        <v>1.54</v>
      </c>
      <c r="AD121" s="399">
        <v>2.68</v>
      </c>
      <c r="AE121" s="405">
        <v>1.1681070940000001E-7</v>
      </c>
      <c r="AF121" s="405">
        <v>1.3911759232764012</v>
      </c>
      <c r="AG121" s="399">
        <v>1.69</v>
      </c>
      <c r="AH121" s="399">
        <v>2.2999999999999998</v>
      </c>
      <c r="AI121" s="324">
        <v>0</v>
      </c>
      <c r="AJ121" s="324">
        <v>0</v>
      </c>
      <c r="AK121" s="324">
        <v>0</v>
      </c>
      <c r="AL121" s="324">
        <v>0</v>
      </c>
      <c r="AM121" s="324">
        <v>0</v>
      </c>
      <c r="AN121" s="324">
        <v>0</v>
      </c>
      <c r="AO121" s="403">
        <v>2846944</v>
      </c>
      <c r="AP121" s="403">
        <v>1.98E-3</v>
      </c>
      <c r="AQ121" s="403">
        <v>4.4450000000000003E-2</v>
      </c>
      <c r="AR121" s="403">
        <v>103</v>
      </c>
      <c r="AS121" s="399" t="s">
        <v>998</v>
      </c>
      <c r="AT121" s="390">
        <v>0</v>
      </c>
      <c r="AU121" s="390">
        <v>0</v>
      </c>
      <c r="AV121" s="390">
        <v>0</v>
      </c>
      <c r="AY121" s="390" t="s">
        <v>3533</v>
      </c>
    </row>
    <row r="122" spans="1:51" s="390" customFormat="1">
      <c r="A122" s="399" t="s">
        <v>81</v>
      </c>
      <c r="B122" s="399" t="s">
        <v>1003</v>
      </c>
      <c r="C122" s="399">
        <v>6.8</v>
      </c>
      <c r="D122" s="399">
        <v>20</v>
      </c>
      <c r="E122" s="403">
        <v>0.44</v>
      </c>
      <c r="F122" s="399">
        <v>0</v>
      </c>
      <c r="G122" s="399">
        <v>0.92</v>
      </c>
      <c r="H122" s="399">
        <v>0.9</v>
      </c>
      <c r="I122" s="399">
        <v>0.8</v>
      </c>
      <c r="J122" s="399">
        <v>40</v>
      </c>
      <c r="K122" s="399">
        <v>125</v>
      </c>
      <c r="L122" s="399">
        <v>0</v>
      </c>
      <c r="M122" s="404">
        <v>3.5</v>
      </c>
      <c r="N122" s="404">
        <v>3.5</v>
      </c>
      <c r="O122" s="404">
        <v>1.3999999761581421</v>
      </c>
      <c r="P122" s="399">
        <v>100</v>
      </c>
      <c r="Q122" s="399" t="s">
        <v>293</v>
      </c>
      <c r="R122" s="399">
        <v>1</v>
      </c>
      <c r="S122" s="399">
        <v>0</v>
      </c>
      <c r="T122" s="399">
        <v>0</v>
      </c>
      <c r="U122" s="404">
        <v>0.78</v>
      </c>
      <c r="V122" s="404">
        <v>0.2</v>
      </c>
      <c r="W122" s="405">
        <v>1.6750861260000001E-7</v>
      </c>
      <c r="X122" s="405">
        <v>1.7031091031559362</v>
      </c>
      <c r="Y122" s="399">
        <v>1.58</v>
      </c>
      <c r="Z122" s="399">
        <v>2.77</v>
      </c>
      <c r="AA122" s="405">
        <v>1.428447678E-7</v>
      </c>
      <c r="AB122" s="405">
        <v>1.7031091031559362</v>
      </c>
      <c r="AC122" s="399">
        <v>1.54</v>
      </c>
      <c r="AD122" s="399">
        <v>2.68</v>
      </c>
      <c r="AE122" s="405">
        <v>1.1681070940000001E-7</v>
      </c>
      <c r="AF122" s="405">
        <v>1.7031091031559362</v>
      </c>
      <c r="AG122" s="399">
        <v>1.69</v>
      </c>
      <c r="AH122" s="399">
        <v>2.2999999999999998</v>
      </c>
      <c r="AI122" s="324">
        <v>0</v>
      </c>
      <c r="AJ122" s="324">
        <v>0</v>
      </c>
      <c r="AK122" s="324">
        <v>0</v>
      </c>
      <c r="AL122" s="324">
        <v>0</v>
      </c>
      <c r="AM122" s="324">
        <v>0</v>
      </c>
      <c r="AN122" s="324">
        <v>0</v>
      </c>
      <c r="AO122" s="403">
        <v>3629040</v>
      </c>
      <c r="AP122" s="403">
        <v>1.5499999999999999E-3</v>
      </c>
      <c r="AQ122" s="403">
        <v>3.9370000000000002E-2</v>
      </c>
      <c r="AR122" s="403">
        <v>142</v>
      </c>
      <c r="AS122" s="399" t="s">
        <v>998</v>
      </c>
      <c r="AT122" s="390">
        <v>0</v>
      </c>
      <c r="AU122" s="390">
        <v>0</v>
      </c>
      <c r="AV122" s="390">
        <v>0</v>
      </c>
      <c r="AY122" s="390" t="s">
        <v>3533</v>
      </c>
    </row>
    <row r="123" spans="1:51" s="390" customFormat="1">
      <c r="A123" s="399" t="s">
        <v>81</v>
      </c>
      <c r="B123" s="399" t="s">
        <v>1004</v>
      </c>
      <c r="C123" s="399">
        <v>8.1999999999999993</v>
      </c>
      <c r="D123" s="399">
        <v>20</v>
      </c>
      <c r="E123" s="403">
        <v>0.47</v>
      </c>
      <c r="F123" s="399">
        <v>0</v>
      </c>
      <c r="G123" s="399">
        <v>0.9</v>
      </c>
      <c r="H123" s="399">
        <v>0.9</v>
      </c>
      <c r="I123" s="399">
        <v>0.75</v>
      </c>
      <c r="J123" s="399">
        <v>40</v>
      </c>
      <c r="K123" s="399">
        <v>125</v>
      </c>
      <c r="L123" s="399">
        <v>0</v>
      </c>
      <c r="M123" s="404">
        <v>3.5</v>
      </c>
      <c r="N123" s="404">
        <v>3.5</v>
      </c>
      <c r="O123" s="404">
        <v>1.3999999761581421</v>
      </c>
      <c r="P123" s="399">
        <v>100</v>
      </c>
      <c r="Q123" s="399" t="s">
        <v>293</v>
      </c>
      <c r="R123" s="399">
        <v>1</v>
      </c>
      <c r="S123" s="399">
        <v>0</v>
      </c>
      <c r="T123" s="399">
        <v>0</v>
      </c>
      <c r="U123" s="404">
        <v>0.78</v>
      </c>
      <c r="V123" s="404">
        <v>0.2</v>
      </c>
      <c r="W123" s="405">
        <v>1.6750861260000001E-7</v>
      </c>
      <c r="X123" s="405">
        <v>1.7799158929518915</v>
      </c>
      <c r="Y123" s="399">
        <v>1.58</v>
      </c>
      <c r="Z123" s="399">
        <v>2.77</v>
      </c>
      <c r="AA123" s="405">
        <v>1.428447678E-7</v>
      </c>
      <c r="AB123" s="405">
        <v>1.7799158929518915</v>
      </c>
      <c r="AC123" s="399">
        <v>1.54</v>
      </c>
      <c r="AD123" s="399">
        <v>2.68</v>
      </c>
      <c r="AE123" s="405">
        <v>1.1681070940000001E-7</v>
      </c>
      <c r="AF123" s="405">
        <v>1.7799158929518915</v>
      </c>
      <c r="AG123" s="399">
        <v>1.69</v>
      </c>
      <c r="AH123" s="399">
        <v>2.2999999999999998</v>
      </c>
      <c r="AI123" s="324">
        <v>0</v>
      </c>
      <c r="AJ123" s="324">
        <v>0</v>
      </c>
      <c r="AK123" s="324">
        <v>0</v>
      </c>
      <c r="AL123" s="324">
        <v>0</v>
      </c>
      <c r="AM123" s="324">
        <v>0</v>
      </c>
      <c r="AN123" s="324">
        <v>0</v>
      </c>
      <c r="AO123" s="403">
        <v>3629040</v>
      </c>
      <c r="AP123" s="403">
        <v>1.5499999999999999E-3</v>
      </c>
      <c r="AQ123" s="403">
        <v>3.9370000000000002E-2</v>
      </c>
      <c r="AR123" s="403">
        <v>151</v>
      </c>
      <c r="AS123" s="399" t="s">
        <v>998</v>
      </c>
      <c r="AT123" s="390">
        <v>0</v>
      </c>
      <c r="AU123" s="390">
        <v>0</v>
      </c>
      <c r="AV123" s="390">
        <v>0</v>
      </c>
      <c r="AY123" s="390" t="s">
        <v>3533</v>
      </c>
    </row>
    <row r="124" spans="1:51" s="390" customFormat="1">
      <c r="A124" s="399" t="s">
        <v>81</v>
      </c>
      <c r="B124" s="399" t="s">
        <v>1013</v>
      </c>
      <c r="C124" s="399">
        <v>1</v>
      </c>
      <c r="D124" s="399">
        <v>20</v>
      </c>
      <c r="E124" s="403">
        <v>6.0000000000000001E-3</v>
      </c>
      <c r="F124" s="399">
        <v>0</v>
      </c>
      <c r="G124" s="399">
        <v>11</v>
      </c>
      <c r="H124" s="399">
        <v>0.9</v>
      </c>
      <c r="I124" s="399">
        <v>10</v>
      </c>
      <c r="J124" s="399">
        <v>40</v>
      </c>
      <c r="K124" s="399">
        <v>125</v>
      </c>
      <c r="L124" s="399">
        <v>0</v>
      </c>
      <c r="M124" s="404">
        <v>13.210000038146973</v>
      </c>
      <c r="N124" s="404">
        <v>9.9099998474121094</v>
      </c>
      <c r="O124" s="404">
        <v>6.3499999046325684</v>
      </c>
      <c r="P124" s="399">
        <v>100</v>
      </c>
      <c r="Q124" s="399" t="s">
        <v>293</v>
      </c>
      <c r="R124" s="399">
        <v>1</v>
      </c>
      <c r="S124" s="399">
        <v>0</v>
      </c>
      <c r="T124" s="399">
        <v>0</v>
      </c>
      <c r="U124" s="404">
        <v>0.59</v>
      </c>
      <c r="V124" s="404">
        <v>0.2</v>
      </c>
      <c r="W124" s="405">
        <v>2.4314895168000002E-6</v>
      </c>
      <c r="X124" s="405">
        <v>0.18122362171257969</v>
      </c>
      <c r="Y124" s="399">
        <v>1.58</v>
      </c>
      <c r="Z124" s="399">
        <v>2.77</v>
      </c>
      <c r="AA124" s="405">
        <v>2.0734787903999999E-6</v>
      </c>
      <c r="AB124" s="405">
        <v>0.18122362171257969</v>
      </c>
      <c r="AC124" s="399">
        <v>1.54</v>
      </c>
      <c r="AD124" s="399">
        <v>2.68</v>
      </c>
      <c r="AE124" s="405">
        <v>1.6955785792000002E-6</v>
      </c>
      <c r="AF124" s="405">
        <v>0.18122362171257969</v>
      </c>
      <c r="AG124" s="399">
        <v>1.69</v>
      </c>
      <c r="AH124" s="399">
        <v>2.2999999999999998</v>
      </c>
      <c r="AI124" s="324">
        <v>0</v>
      </c>
      <c r="AJ124" s="324">
        <v>0</v>
      </c>
      <c r="AK124" s="324">
        <v>0</v>
      </c>
      <c r="AL124" s="324">
        <v>0</v>
      </c>
      <c r="AM124" s="324">
        <v>0</v>
      </c>
      <c r="AN124" s="324">
        <v>0</v>
      </c>
      <c r="AO124" s="403">
        <v>54485</v>
      </c>
      <c r="AP124" s="403">
        <v>0.10324</v>
      </c>
      <c r="AQ124" s="403">
        <v>0.32130999999999998</v>
      </c>
      <c r="AR124" s="403">
        <v>67</v>
      </c>
      <c r="AS124" s="399" t="s">
        <v>1010</v>
      </c>
      <c r="AT124" s="390">
        <v>0</v>
      </c>
      <c r="AU124" s="390">
        <v>0</v>
      </c>
      <c r="AV124" s="390">
        <v>0</v>
      </c>
      <c r="AY124" s="390" t="s">
        <v>3533</v>
      </c>
    </row>
    <row r="125" spans="1:51" s="390" customFormat="1">
      <c r="A125" s="399" t="s">
        <v>81</v>
      </c>
      <c r="B125" s="399" t="s">
        <v>1009</v>
      </c>
      <c r="C125" s="399">
        <v>0.123</v>
      </c>
      <c r="D125" s="399">
        <v>20</v>
      </c>
      <c r="E125" s="403">
        <v>1.5E-3</v>
      </c>
      <c r="F125" s="399">
        <v>0</v>
      </c>
      <c r="G125" s="399">
        <v>28</v>
      </c>
      <c r="H125" s="399">
        <v>0.9</v>
      </c>
      <c r="I125" s="399">
        <v>17</v>
      </c>
      <c r="J125" s="399">
        <v>40</v>
      </c>
      <c r="K125" s="399">
        <v>125</v>
      </c>
      <c r="L125" s="399">
        <v>0</v>
      </c>
      <c r="M125" s="404">
        <v>13.210000038146973</v>
      </c>
      <c r="N125" s="404">
        <v>9.9099998474121094</v>
      </c>
      <c r="O125" s="404">
        <v>6.3499999046325684</v>
      </c>
      <c r="P125" s="399">
        <v>100</v>
      </c>
      <c r="Q125" s="399" t="s">
        <v>293</v>
      </c>
      <c r="R125" s="399">
        <v>1</v>
      </c>
      <c r="S125" s="399">
        <v>0</v>
      </c>
      <c r="T125" s="399">
        <v>0</v>
      </c>
      <c r="U125" s="404">
        <v>0.59</v>
      </c>
      <c r="V125" s="404">
        <v>0.2</v>
      </c>
      <c r="W125" s="405">
        <v>2.4314895168000002E-6</v>
      </c>
      <c r="X125" s="405">
        <v>6.6871518259044513E-2</v>
      </c>
      <c r="Y125" s="399">
        <v>1.58</v>
      </c>
      <c r="Z125" s="399">
        <v>2.77</v>
      </c>
      <c r="AA125" s="405">
        <v>2.0734787903999999E-6</v>
      </c>
      <c r="AB125" s="405">
        <v>6.6871518259044513E-2</v>
      </c>
      <c r="AC125" s="399">
        <v>1.54</v>
      </c>
      <c r="AD125" s="399">
        <v>2.68</v>
      </c>
      <c r="AE125" s="405">
        <v>1.6955785792000002E-6</v>
      </c>
      <c r="AF125" s="405">
        <v>6.6871518259044513E-2</v>
      </c>
      <c r="AG125" s="399">
        <v>1.69</v>
      </c>
      <c r="AH125" s="399">
        <v>2.2999999999999998</v>
      </c>
      <c r="AI125" s="324">
        <v>0</v>
      </c>
      <c r="AJ125" s="324">
        <v>0</v>
      </c>
      <c r="AK125" s="324">
        <v>0</v>
      </c>
      <c r="AL125" s="324">
        <v>0</v>
      </c>
      <c r="AM125" s="324">
        <v>0</v>
      </c>
      <c r="AN125" s="324">
        <v>0</v>
      </c>
      <c r="AO125" s="403">
        <v>27060</v>
      </c>
      <c r="AP125" s="403">
        <v>0.20787</v>
      </c>
      <c r="AQ125" s="403">
        <v>0.45593</v>
      </c>
      <c r="AR125" s="403">
        <v>92</v>
      </c>
      <c r="AS125" s="399" t="s">
        <v>1010</v>
      </c>
      <c r="AT125" s="390">
        <v>0</v>
      </c>
      <c r="AU125" s="390">
        <v>0</v>
      </c>
      <c r="AV125" s="390">
        <v>0</v>
      </c>
      <c r="AY125" s="390" t="s">
        <v>3533</v>
      </c>
    </row>
    <row r="126" spans="1:51" s="390" customFormat="1">
      <c r="A126" s="399" t="s">
        <v>81</v>
      </c>
      <c r="B126" s="399" t="s">
        <v>1014</v>
      </c>
      <c r="C126" s="399">
        <v>1.5</v>
      </c>
      <c r="D126" s="399">
        <v>20</v>
      </c>
      <c r="E126" s="403">
        <v>8.0000000000000002E-3</v>
      </c>
      <c r="F126" s="399">
        <v>0</v>
      </c>
      <c r="G126" s="399">
        <v>9</v>
      </c>
      <c r="H126" s="399">
        <v>0.9</v>
      </c>
      <c r="I126" s="399">
        <v>9</v>
      </c>
      <c r="J126" s="399">
        <v>40</v>
      </c>
      <c r="K126" s="399">
        <v>125</v>
      </c>
      <c r="L126" s="399">
        <v>0</v>
      </c>
      <c r="M126" s="404">
        <v>13.210000038146973</v>
      </c>
      <c r="N126" s="404">
        <v>9.9099998474121094</v>
      </c>
      <c r="O126" s="404">
        <v>6.3499999046325684</v>
      </c>
      <c r="P126" s="399">
        <v>100</v>
      </c>
      <c r="Q126" s="399" t="s">
        <v>293</v>
      </c>
      <c r="R126" s="399">
        <v>1</v>
      </c>
      <c r="S126" s="399">
        <v>0</v>
      </c>
      <c r="T126" s="399">
        <v>0</v>
      </c>
      <c r="U126" s="404">
        <v>0.59</v>
      </c>
      <c r="V126" s="404">
        <v>0.2</v>
      </c>
      <c r="W126" s="405">
        <v>2.4314895168000002E-6</v>
      </c>
      <c r="X126" s="405">
        <v>0.22241080846543873</v>
      </c>
      <c r="Y126" s="399">
        <v>1.58</v>
      </c>
      <c r="Z126" s="399">
        <v>2.77</v>
      </c>
      <c r="AA126" s="405">
        <v>2.0734787903999999E-6</v>
      </c>
      <c r="AB126" s="405">
        <v>0.22241080846543873</v>
      </c>
      <c r="AC126" s="399">
        <v>1.54</v>
      </c>
      <c r="AD126" s="399">
        <v>2.68</v>
      </c>
      <c r="AE126" s="405">
        <v>1.6955785792000002E-6</v>
      </c>
      <c r="AF126" s="405">
        <v>0.22241080846543873</v>
      </c>
      <c r="AG126" s="399">
        <v>1.69</v>
      </c>
      <c r="AH126" s="399">
        <v>2.2999999999999998</v>
      </c>
      <c r="AI126" s="324">
        <v>0</v>
      </c>
      <c r="AJ126" s="324">
        <v>0</v>
      </c>
      <c r="AK126" s="324">
        <v>0</v>
      </c>
      <c r="AL126" s="324">
        <v>0</v>
      </c>
      <c r="AM126" s="324">
        <v>0</v>
      </c>
      <c r="AN126" s="324">
        <v>0</v>
      </c>
      <c r="AO126" s="403">
        <v>54485</v>
      </c>
      <c r="AP126" s="403">
        <v>0.10324</v>
      </c>
      <c r="AQ126" s="403">
        <v>0.32130999999999998</v>
      </c>
      <c r="AR126" s="403">
        <v>62</v>
      </c>
      <c r="AS126" s="399" t="s">
        <v>1010</v>
      </c>
      <c r="AT126" s="390">
        <v>0</v>
      </c>
      <c r="AU126" s="390">
        <v>0</v>
      </c>
      <c r="AV126" s="390">
        <v>0</v>
      </c>
      <c r="AY126" s="390" t="s">
        <v>3533</v>
      </c>
    </row>
    <row r="127" spans="1:51" s="390" customFormat="1">
      <c r="A127" s="399" t="s">
        <v>81</v>
      </c>
      <c r="B127" s="399" t="s">
        <v>1015</v>
      </c>
      <c r="C127" s="399">
        <v>2.2000000000000002</v>
      </c>
      <c r="D127" s="399">
        <v>20</v>
      </c>
      <c r="E127" s="403">
        <v>1.0999999999999999E-2</v>
      </c>
      <c r="F127" s="399">
        <v>0</v>
      </c>
      <c r="G127" s="399">
        <v>7.8</v>
      </c>
      <c r="H127" s="399">
        <v>0.9</v>
      </c>
      <c r="I127" s="399">
        <v>7.4</v>
      </c>
      <c r="J127" s="399">
        <v>40</v>
      </c>
      <c r="K127" s="399">
        <v>125</v>
      </c>
      <c r="L127" s="399">
        <v>0</v>
      </c>
      <c r="M127" s="404">
        <v>13.210000038146973</v>
      </c>
      <c r="N127" s="404">
        <v>9.9099998474121094</v>
      </c>
      <c r="O127" s="404">
        <v>6.3499999046325684</v>
      </c>
      <c r="P127" s="399">
        <v>100</v>
      </c>
      <c r="Q127" s="399" t="s">
        <v>293</v>
      </c>
      <c r="R127" s="399">
        <v>1</v>
      </c>
      <c r="S127" s="399">
        <v>0</v>
      </c>
      <c r="T127" s="399">
        <v>0</v>
      </c>
      <c r="U127" s="404">
        <v>0.59</v>
      </c>
      <c r="V127" s="404">
        <v>0.2</v>
      </c>
      <c r="W127" s="405">
        <v>2.4314895168000002E-6</v>
      </c>
      <c r="X127" s="405">
        <v>0.2760175221293707</v>
      </c>
      <c r="Y127" s="399">
        <v>1.58</v>
      </c>
      <c r="Z127" s="399">
        <v>2.77</v>
      </c>
      <c r="AA127" s="405">
        <v>2.0734787903999999E-6</v>
      </c>
      <c r="AB127" s="405">
        <v>0.2760175221293707</v>
      </c>
      <c r="AC127" s="399">
        <v>1.54</v>
      </c>
      <c r="AD127" s="399">
        <v>2.68</v>
      </c>
      <c r="AE127" s="405">
        <v>1.6955785792000002E-6</v>
      </c>
      <c r="AF127" s="405">
        <v>0.2760175221293707</v>
      </c>
      <c r="AG127" s="399">
        <v>1.69</v>
      </c>
      <c r="AH127" s="399">
        <v>2.2999999999999998</v>
      </c>
      <c r="AI127" s="324">
        <v>0</v>
      </c>
      <c r="AJ127" s="324">
        <v>0</v>
      </c>
      <c r="AK127" s="324">
        <v>0</v>
      </c>
      <c r="AL127" s="324">
        <v>0</v>
      </c>
      <c r="AM127" s="324">
        <v>0</v>
      </c>
      <c r="AN127" s="324">
        <v>0</v>
      </c>
      <c r="AO127" s="403">
        <v>68281</v>
      </c>
      <c r="AP127" s="403">
        <v>8.2379999999999995E-2</v>
      </c>
      <c r="AQ127" s="403">
        <v>0.28702</v>
      </c>
      <c r="AR127" s="403">
        <v>66</v>
      </c>
      <c r="AS127" s="399" t="s">
        <v>1010</v>
      </c>
      <c r="AT127" s="390">
        <v>0</v>
      </c>
      <c r="AU127" s="390">
        <v>0</v>
      </c>
      <c r="AV127" s="390">
        <v>0</v>
      </c>
      <c r="AY127" s="390" t="s">
        <v>3533</v>
      </c>
    </row>
    <row r="128" spans="1:51" s="390" customFormat="1">
      <c r="A128" s="399" t="s">
        <v>81</v>
      </c>
      <c r="B128" s="399" t="s">
        <v>1016</v>
      </c>
      <c r="C128" s="399">
        <v>2.7</v>
      </c>
      <c r="D128" s="399">
        <v>20</v>
      </c>
      <c r="E128" s="403">
        <v>1.2E-2</v>
      </c>
      <c r="F128" s="399">
        <v>0</v>
      </c>
      <c r="G128" s="399">
        <v>7</v>
      </c>
      <c r="H128" s="399">
        <v>0.9</v>
      </c>
      <c r="I128" s="399">
        <v>6.6</v>
      </c>
      <c r="J128" s="399">
        <v>40</v>
      </c>
      <c r="K128" s="399">
        <v>125</v>
      </c>
      <c r="L128" s="399">
        <v>0</v>
      </c>
      <c r="M128" s="404">
        <v>13.210000038146973</v>
      </c>
      <c r="N128" s="404">
        <v>9.9099998474121094</v>
      </c>
      <c r="O128" s="404">
        <v>6.3499999046325684</v>
      </c>
      <c r="P128" s="399">
        <v>100</v>
      </c>
      <c r="Q128" s="399" t="s">
        <v>293</v>
      </c>
      <c r="R128" s="399">
        <v>1</v>
      </c>
      <c r="S128" s="399">
        <v>0</v>
      </c>
      <c r="T128" s="399">
        <v>0</v>
      </c>
      <c r="U128" s="404">
        <v>0.59</v>
      </c>
      <c r="V128" s="404">
        <v>0.2</v>
      </c>
      <c r="W128" s="405">
        <v>2.4314895168000002E-6</v>
      </c>
      <c r="X128" s="405">
        <v>0.29358227235922857</v>
      </c>
      <c r="Y128" s="399">
        <v>1.58</v>
      </c>
      <c r="Z128" s="399">
        <v>2.77</v>
      </c>
      <c r="AA128" s="405">
        <v>2.0734787903999999E-6</v>
      </c>
      <c r="AB128" s="405">
        <v>0.29358227235922857</v>
      </c>
      <c r="AC128" s="399">
        <v>1.54</v>
      </c>
      <c r="AD128" s="399">
        <v>2.68</v>
      </c>
      <c r="AE128" s="405">
        <v>1.6955785792000002E-6</v>
      </c>
      <c r="AF128" s="405">
        <v>0.29358227235922857</v>
      </c>
      <c r="AG128" s="399">
        <v>1.69</v>
      </c>
      <c r="AH128" s="399">
        <v>2.2999999999999998</v>
      </c>
      <c r="AI128" s="324">
        <v>0</v>
      </c>
      <c r="AJ128" s="324">
        <v>0</v>
      </c>
      <c r="AK128" s="324">
        <v>0</v>
      </c>
      <c r="AL128" s="324">
        <v>0</v>
      </c>
      <c r="AM128" s="324">
        <v>0</v>
      </c>
      <c r="AN128" s="324">
        <v>0</v>
      </c>
      <c r="AO128" s="403">
        <v>68281</v>
      </c>
      <c r="AP128" s="403">
        <v>8.2379999999999995E-2</v>
      </c>
      <c r="AQ128" s="403">
        <v>0.28702</v>
      </c>
      <c r="AR128" s="403">
        <v>77</v>
      </c>
      <c r="AS128" s="399" t="s">
        <v>1010</v>
      </c>
      <c r="AT128" s="390">
        <v>0</v>
      </c>
      <c r="AU128" s="390">
        <v>0</v>
      </c>
      <c r="AV128" s="390">
        <v>0</v>
      </c>
      <c r="AY128" s="390" t="s">
        <v>3533</v>
      </c>
    </row>
    <row r="129" spans="1:51" s="390" customFormat="1">
      <c r="A129" s="399" t="s">
        <v>81</v>
      </c>
      <c r="B129" s="399" t="s">
        <v>1011</v>
      </c>
      <c r="C129" s="399">
        <v>0.33</v>
      </c>
      <c r="D129" s="399">
        <v>20</v>
      </c>
      <c r="E129" s="403">
        <v>2E-3</v>
      </c>
      <c r="F129" s="399">
        <v>0</v>
      </c>
      <c r="G129" s="399">
        <v>20</v>
      </c>
      <c r="H129" s="399">
        <v>0.9</v>
      </c>
      <c r="I129" s="399">
        <v>16</v>
      </c>
      <c r="J129" s="399">
        <v>40</v>
      </c>
      <c r="K129" s="399">
        <v>125</v>
      </c>
      <c r="L129" s="399">
        <v>0</v>
      </c>
      <c r="M129" s="404">
        <v>13.210000038146973</v>
      </c>
      <c r="N129" s="404">
        <v>9.9099998474121094</v>
      </c>
      <c r="O129" s="404">
        <v>6.3499999046325684</v>
      </c>
      <c r="P129" s="399">
        <v>100</v>
      </c>
      <c r="Q129" s="399" t="s">
        <v>293</v>
      </c>
      <c r="R129" s="399">
        <v>1</v>
      </c>
      <c r="S129" s="399">
        <v>0</v>
      </c>
      <c r="T129" s="399">
        <v>0</v>
      </c>
      <c r="U129" s="404">
        <v>0.59</v>
      </c>
      <c r="V129" s="404">
        <v>0.2</v>
      </c>
      <c r="W129" s="405">
        <v>2.4314895168000002E-6</v>
      </c>
      <c r="X129" s="405">
        <v>0.10764683557477311</v>
      </c>
      <c r="Y129" s="399">
        <v>1.58</v>
      </c>
      <c r="Z129" s="399">
        <v>2.77</v>
      </c>
      <c r="AA129" s="405">
        <v>2.0734787903999999E-6</v>
      </c>
      <c r="AB129" s="405">
        <v>0.10764683557477311</v>
      </c>
      <c r="AC129" s="399">
        <v>1.54</v>
      </c>
      <c r="AD129" s="399">
        <v>2.68</v>
      </c>
      <c r="AE129" s="405">
        <v>1.6955785792000002E-6</v>
      </c>
      <c r="AF129" s="405">
        <v>0.10764683557477311</v>
      </c>
      <c r="AG129" s="399">
        <v>1.69</v>
      </c>
      <c r="AH129" s="399">
        <v>2.2999999999999998</v>
      </c>
      <c r="AI129" s="324">
        <v>0</v>
      </c>
      <c r="AJ129" s="324">
        <v>0</v>
      </c>
      <c r="AK129" s="324">
        <v>0</v>
      </c>
      <c r="AL129" s="324">
        <v>0</v>
      </c>
      <c r="AM129" s="324">
        <v>0</v>
      </c>
      <c r="AN129" s="324">
        <v>0</v>
      </c>
      <c r="AO129" s="403">
        <v>27060</v>
      </c>
      <c r="AP129" s="403">
        <v>0.20787</v>
      </c>
      <c r="AQ129" s="403">
        <v>0.45593</v>
      </c>
      <c r="AR129" s="403">
        <v>78</v>
      </c>
      <c r="AS129" s="399" t="s">
        <v>1010</v>
      </c>
      <c r="AT129" s="390">
        <v>0</v>
      </c>
      <c r="AU129" s="390">
        <v>0</v>
      </c>
      <c r="AV129" s="390">
        <v>0</v>
      </c>
      <c r="AY129" s="390" t="s">
        <v>3533</v>
      </c>
    </row>
    <row r="130" spans="1:51" s="390" customFormat="1">
      <c r="A130" s="399" t="s">
        <v>81</v>
      </c>
      <c r="B130" s="399" t="s">
        <v>1017</v>
      </c>
      <c r="C130" s="399">
        <v>3.3</v>
      </c>
      <c r="D130" s="399">
        <v>20</v>
      </c>
      <c r="E130" s="403">
        <v>1.4E-2</v>
      </c>
      <c r="F130" s="399">
        <v>0</v>
      </c>
      <c r="G130" s="399">
        <v>6.4</v>
      </c>
      <c r="H130" s="399">
        <v>0.9</v>
      </c>
      <c r="I130" s="399">
        <v>5.9</v>
      </c>
      <c r="J130" s="399">
        <v>40</v>
      </c>
      <c r="K130" s="399">
        <v>125</v>
      </c>
      <c r="L130" s="399">
        <v>0</v>
      </c>
      <c r="M130" s="404">
        <v>13.210000038146973</v>
      </c>
      <c r="N130" s="404">
        <v>9.9099998474121094</v>
      </c>
      <c r="O130" s="404">
        <v>6.3499999046325684</v>
      </c>
      <c r="P130" s="399">
        <v>100</v>
      </c>
      <c r="Q130" s="399" t="s">
        <v>293</v>
      </c>
      <c r="R130" s="399">
        <v>1</v>
      </c>
      <c r="S130" s="399">
        <v>0</v>
      </c>
      <c r="T130" s="399">
        <v>0</v>
      </c>
      <c r="U130" s="404">
        <v>0.59</v>
      </c>
      <c r="V130" s="404">
        <v>0.2</v>
      </c>
      <c r="W130" s="405">
        <v>2.4314895168000002E-6</v>
      </c>
      <c r="X130" s="405">
        <v>0.31660832277005152</v>
      </c>
      <c r="Y130" s="399">
        <v>1.58</v>
      </c>
      <c r="Z130" s="399">
        <v>2.77</v>
      </c>
      <c r="AA130" s="405">
        <v>2.0734787903999999E-6</v>
      </c>
      <c r="AB130" s="405">
        <v>0.31660832277005152</v>
      </c>
      <c r="AC130" s="399">
        <v>1.54</v>
      </c>
      <c r="AD130" s="399">
        <v>2.68</v>
      </c>
      <c r="AE130" s="405">
        <v>1.6955785792000002E-6</v>
      </c>
      <c r="AF130" s="405">
        <v>0.31660832277005152</v>
      </c>
      <c r="AG130" s="399">
        <v>1.69</v>
      </c>
      <c r="AH130" s="399">
        <v>2.2999999999999998</v>
      </c>
      <c r="AI130" s="324">
        <v>0</v>
      </c>
      <c r="AJ130" s="324">
        <v>0</v>
      </c>
      <c r="AK130" s="324">
        <v>0</v>
      </c>
      <c r="AL130" s="324">
        <v>0</v>
      </c>
      <c r="AM130" s="324">
        <v>0</v>
      </c>
      <c r="AN130" s="324">
        <v>0</v>
      </c>
      <c r="AO130" s="403">
        <v>68281</v>
      </c>
      <c r="AP130" s="403">
        <v>8.2379999999999995E-2</v>
      </c>
      <c r="AQ130" s="403">
        <v>0.28702</v>
      </c>
      <c r="AR130" s="403">
        <v>82</v>
      </c>
      <c r="AS130" s="399" t="s">
        <v>1010</v>
      </c>
      <c r="AT130" s="390">
        <v>0</v>
      </c>
      <c r="AU130" s="390">
        <v>0</v>
      </c>
      <c r="AV130" s="390">
        <v>0</v>
      </c>
      <c r="AY130" s="390" t="s">
        <v>3533</v>
      </c>
    </row>
    <row r="131" spans="1:51" s="390" customFormat="1">
      <c r="A131" s="399" t="s">
        <v>81</v>
      </c>
      <c r="B131" s="399" t="s">
        <v>1018</v>
      </c>
      <c r="C131" s="399">
        <v>3.9</v>
      </c>
      <c r="D131" s="399">
        <v>20</v>
      </c>
      <c r="E131" s="403">
        <v>1.4999999999999999E-2</v>
      </c>
      <c r="F131" s="399">
        <v>0</v>
      </c>
      <c r="G131" s="399">
        <v>5.9</v>
      </c>
      <c r="H131" s="399">
        <v>0.9</v>
      </c>
      <c r="I131" s="399">
        <v>5.3</v>
      </c>
      <c r="J131" s="399">
        <v>40</v>
      </c>
      <c r="K131" s="399">
        <v>125</v>
      </c>
      <c r="L131" s="399">
        <v>0</v>
      </c>
      <c r="M131" s="404">
        <v>13.210000038146973</v>
      </c>
      <c r="N131" s="404">
        <v>9.9099998474121094</v>
      </c>
      <c r="O131" s="404">
        <v>6.3499999046325684</v>
      </c>
      <c r="P131" s="399">
        <v>100</v>
      </c>
      <c r="Q131" s="399" t="s">
        <v>293</v>
      </c>
      <c r="R131" s="399">
        <v>1</v>
      </c>
      <c r="S131" s="399">
        <v>0</v>
      </c>
      <c r="T131" s="399">
        <v>0</v>
      </c>
      <c r="U131" s="404">
        <v>0.59</v>
      </c>
      <c r="V131" s="404">
        <v>0.2</v>
      </c>
      <c r="W131" s="405">
        <v>2.4314895168000002E-6</v>
      </c>
      <c r="X131" s="405">
        <v>0.33478680408721206</v>
      </c>
      <c r="Y131" s="399">
        <v>1.58</v>
      </c>
      <c r="Z131" s="399">
        <v>2.77</v>
      </c>
      <c r="AA131" s="405">
        <v>2.0734787903999999E-6</v>
      </c>
      <c r="AB131" s="405">
        <v>0.33478680408721206</v>
      </c>
      <c r="AC131" s="399">
        <v>1.54</v>
      </c>
      <c r="AD131" s="399">
        <v>2.68</v>
      </c>
      <c r="AE131" s="405">
        <v>1.6955785792000002E-6</v>
      </c>
      <c r="AF131" s="405">
        <v>0.33478680408721206</v>
      </c>
      <c r="AG131" s="399">
        <v>1.69</v>
      </c>
      <c r="AH131" s="399">
        <v>2.2999999999999998</v>
      </c>
      <c r="AI131" s="324">
        <v>0</v>
      </c>
      <c r="AJ131" s="324">
        <v>0</v>
      </c>
      <c r="AK131" s="324">
        <v>0</v>
      </c>
      <c r="AL131" s="324">
        <v>0</v>
      </c>
      <c r="AM131" s="324">
        <v>0</v>
      </c>
      <c r="AN131" s="324">
        <v>0</v>
      </c>
      <c r="AO131" s="403">
        <v>68281</v>
      </c>
      <c r="AP131" s="403">
        <v>8.2379999999999995E-2</v>
      </c>
      <c r="AQ131" s="403">
        <v>0.28702</v>
      </c>
      <c r="AR131" s="403">
        <v>95</v>
      </c>
      <c r="AS131" s="399" t="s">
        <v>1010</v>
      </c>
      <c r="AT131" s="390">
        <v>0</v>
      </c>
      <c r="AU131" s="390">
        <v>0</v>
      </c>
      <c r="AV131" s="390">
        <v>0</v>
      </c>
      <c r="AY131" s="390" t="s">
        <v>3533</v>
      </c>
    </row>
    <row r="132" spans="1:51" s="390" customFormat="1">
      <c r="A132" s="399" t="s">
        <v>81</v>
      </c>
      <c r="B132" s="399" t="s">
        <v>1019</v>
      </c>
      <c r="C132" s="399">
        <v>4.7</v>
      </c>
      <c r="D132" s="399">
        <v>20</v>
      </c>
      <c r="E132" s="403">
        <v>1.7999999999999999E-2</v>
      </c>
      <c r="F132" s="399">
        <v>0</v>
      </c>
      <c r="G132" s="399">
        <v>5.4</v>
      </c>
      <c r="H132" s="399">
        <v>0.9</v>
      </c>
      <c r="I132" s="399">
        <v>4.8</v>
      </c>
      <c r="J132" s="399">
        <v>40</v>
      </c>
      <c r="K132" s="399">
        <v>125</v>
      </c>
      <c r="L132" s="399">
        <v>0</v>
      </c>
      <c r="M132" s="404">
        <v>13.210000038146973</v>
      </c>
      <c r="N132" s="404">
        <v>9.9099998474121094</v>
      </c>
      <c r="O132" s="404">
        <v>6.3499999046325684</v>
      </c>
      <c r="P132" s="399">
        <v>100</v>
      </c>
      <c r="Q132" s="399" t="s">
        <v>293</v>
      </c>
      <c r="R132" s="399">
        <v>1</v>
      </c>
      <c r="S132" s="399">
        <v>0</v>
      </c>
      <c r="T132" s="399">
        <v>0</v>
      </c>
      <c r="U132" s="404">
        <v>0.59</v>
      </c>
      <c r="V132" s="404">
        <v>0.2</v>
      </c>
      <c r="W132" s="405">
        <v>2.4314895168000002E-6</v>
      </c>
      <c r="X132" s="405">
        <v>0.36503613749291225</v>
      </c>
      <c r="Y132" s="399">
        <v>1.58</v>
      </c>
      <c r="Z132" s="399">
        <v>2.77</v>
      </c>
      <c r="AA132" s="405">
        <v>2.0734787903999999E-6</v>
      </c>
      <c r="AB132" s="405">
        <v>0.36503613749291225</v>
      </c>
      <c r="AC132" s="399">
        <v>1.54</v>
      </c>
      <c r="AD132" s="399">
        <v>2.68</v>
      </c>
      <c r="AE132" s="405">
        <v>1.6955785792000002E-6</v>
      </c>
      <c r="AF132" s="405">
        <v>0.36503613749291225</v>
      </c>
      <c r="AG132" s="399">
        <v>1.69</v>
      </c>
      <c r="AH132" s="399">
        <v>2.2999999999999998</v>
      </c>
      <c r="AI132" s="324">
        <v>0</v>
      </c>
      <c r="AJ132" s="324">
        <v>0</v>
      </c>
      <c r="AK132" s="324">
        <v>0</v>
      </c>
      <c r="AL132" s="324">
        <v>0</v>
      </c>
      <c r="AM132" s="324">
        <v>0</v>
      </c>
      <c r="AN132" s="324">
        <v>0</v>
      </c>
      <c r="AO132" s="403">
        <v>86322</v>
      </c>
      <c r="AP132" s="403">
        <v>6.5159999999999996E-2</v>
      </c>
      <c r="AQ132" s="403">
        <v>0.25527</v>
      </c>
      <c r="AR132" s="403">
        <v>96</v>
      </c>
      <c r="AS132" s="399" t="s">
        <v>1010</v>
      </c>
      <c r="AT132" s="390">
        <v>0</v>
      </c>
      <c r="AU132" s="390">
        <v>0</v>
      </c>
      <c r="AV132" s="390">
        <v>0</v>
      </c>
      <c r="AY132" s="390" t="s">
        <v>3533</v>
      </c>
    </row>
    <row r="133" spans="1:51" s="390" customFormat="1">
      <c r="A133" s="399" t="s">
        <v>81</v>
      </c>
      <c r="B133" s="399" t="s">
        <v>1012</v>
      </c>
      <c r="C133" s="399">
        <v>0.68</v>
      </c>
      <c r="D133" s="399">
        <v>20</v>
      </c>
      <c r="E133" s="403">
        <v>5.0000000000000001E-3</v>
      </c>
      <c r="F133" s="399">
        <v>0</v>
      </c>
      <c r="G133" s="399">
        <v>13</v>
      </c>
      <c r="H133" s="399">
        <v>0.9</v>
      </c>
      <c r="I133" s="399">
        <v>12</v>
      </c>
      <c r="J133" s="399">
        <v>40</v>
      </c>
      <c r="K133" s="399">
        <v>125</v>
      </c>
      <c r="L133" s="399">
        <v>0</v>
      </c>
      <c r="M133" s="404">
        <v>13.210000038146973</v>
      </c>
      <c r="N133" s="404">
        <v>9.9099998474121094</v>
      </c>
      <c r="O133" s="404">
        <v>6.3499999046325684</v>
      </c>
      <c r="P133" s="399">
        <v>100</v>
      </c>
      <c r="Q133" s="399" t="s">
        <v>293</v>
      </c>
      <c r="R133" s="399">
        <v>1</v>
      </c>
      <c r="S133" s="399">
        <v>0</v>
      </c>
      <c r="T133" s="399">
        <v>0</v>
      </c>
      <c r="U133" s="404">
        <v>0.59</v>
      </c>
      <c r="V133" s="404">
        <v>0.2</v>
      </c>
      <c r="W133" s="405">
        <v>2.4314895168000002E-6</v>
      </c>
      <c r="X133" s="405">
        <v>0.15844122522098558</v>
      </c>
      <c r="Y133" s="399">
        <v>1.58</v>
      </c>
      <c r="Z133" s="399">
        <v>2.77</v>
      </c>
      <c r="AA133" s="405">
        <v>2.0734787903999999E-6</v>
      </c>
      <c r="AB133" s="405">
        <v>0.15844122522098558</v>
      </c>
      <c r="AC133" s="399">
        <v>1.54</v>
      </c>
      <c r="AD133" s="399">
        <v>2.68</v>
      </c>
      <c r="AE133" s="405">
        <v>1.6955785792000002E-6</v>
      </c>
      <c r="AF133" s="405">
        <v>0.15844122522098558</v>
      </c>
      <c r="AG133" s="399">
        <v>1.69</v>
      </c>
      <c r="AH133" s="399">
        <v>2.2999999999999998</v>
      </c>
      <c r="AI133" s="324">
        <v>0</v>
      </c>
      <c r="AJ133" s="324">
        <v>0</v>
      </c>
      <c r="AK133" s="324">
        <v>0</v>
      </c>
      <c r="AL133" s="324">
        <v>0</v>
      </c>
      <c r="AM133" s="324">
        <v>0</v>
      </c>
      <c r="AN133" s="324">
        <v>0</v>
      </c>
      <c r="AO133" s="403">
        <v>54485</v>
      </c>
      <c r="AP133" s="403">
        <v>0.10324</v>
      </c>
      <c r="AQ133" s="403">
        <v>0.32130999999999998</v>
      </c>
      <c r="AR133" s="403">
        <v>56</v>
      </c>
      <c r="AS133" s="399" t="s">
        <v>1010</v>
      </c>
      <c r="AT133" s="390">
        <v>0</v>
      </c>
      <c r="AU133" s="390">
        <v>0</v>
      </c>
      <c r="AV133" s="390">
        <v>0</v>
      </c>
      <c r="AY133" s="390" t="s">
        <v>3533</v>
      </c>
    </row>
    <row r="134" spans="1:51" s="390" customFormat="1">
      <c r="A134" s="399" t="s">
        <v>81</v>
      </c>
      <c r="B134" s="399" t="s">
        <v>1020</v>
      </c>
      <c r="C134" s="399">
        <v>1</v>
      </c>
      <c r="D134" s="399">
        <v>20</v>
      </c>
      <c r="E134" s="403">
        <v>8.9999999999999993E-3</v>
      </c>
      <c r="F134" s="399">
        <v>0</v>
      </c>
      <c r="G134" s="399">
        <v>9</v>
      </c>
      <c r="H134" s="399">
        <v>0.9</v>
      </c>
      <c r="I134" s="399">
        <v>6.8</v>
      </c>
      <c r="J134" s="399">
        <v>40</v>
      </c>
      <c r="K134" s="399">
        <v>125</v>
      </c>
      <c r="L134" s="399">
        <v>0</v>
      </c>
      <c r="M134" s="404">
        <v>12.949999809265137</v>
      </c>
      <c r="N134" s="404">
        <v>9.3999996185302734</v>
      </c>
      <c r="O134" s="404">
        <v>5.2100000381469727</v>
      </c>
      <c r="P134" s="399">
        <v>100</v>
      </c>
      <c r="Q134" s="399" t="s">
        <v>293</v>
      </c>
      <c r="R134" s="399">
        <v>1</v>
      </c>
      <c r="S134" s="399">
        <v>0</v>
      </c>
      <c r="T134" s="399">
        <v>0</v>
      </c>
      <c r="U134" s="404">
        <v>0.57999999999999996</v>
      </c>
      <c r="V134" s="404">
        <v>0.16</v>
      </c>
      <c r="W134" s="405">
        <v>6.1052435334000001E-6</v>
      </c>
      <c r="X134" s="405">
        <v>0.18105623988115149</v>
      </c>
      <c r="Y134" s="399">
        <v>1.58</v>
      </c>
      <c r="Z134" s="399">
        <v>2.77</v>
      </c>
      <c r="AA134" s="405">
        <v>5.2063119702000002E-6</v>
      </c>
      <c r="AB134" s="405">
        <v>0.18105623988115149</v>
      </c>
      <c r="AC134" s="399">
        <v>1.54</v>
      </c>
      <c r="AD134" s="399">
        <v>2.68</v>
      </c>
      <c r="AE134" s="405">
        <v>4.2574397646000008E-6</v>
      </c>
      <c r="AF134" s="405">
        <v>0.18105623988115149</v>
      </c>
      <c r="AG134" s="399">
        <v>1.69</v>
      </c>
      <c r="AH134" s="399">
        <v>2.2999999999999998</v>
      </c>
      <c r="AI134" s="324">
        <v>0</v>
      </c>
      <c r="AJ134" s="324">
        <v>0</v>
      </c>
      <c r="AK134" s="324">
        <v>0</v>
      </c>
      <c r="AL134" s="324">
        <v>0</v>
      </c>
      <c r="AM134" s="324">
        <v>0</v>
      </c>
      <c r="AN134" s="324">
        <v>0</v>
      </c>
      <c r="AO134" s="403">
        <v>86322</v>
      </c>
      <c r="AP134" s="403">
        <v>6.5159999999999996E-2</v>
      </c>
      <c r="AQ134" s="403">
        <v>0.25527</v>
      </c>
      <c r="AR134" s="403">
        <v>96</v>
      </c>
      <c r="AS134" s="399" t="s">
        <v>1021</v>
      </c>
      <c r="AT134" s="390">
        <v>0</v>
      </c>
      <c r="AU134" s="390">
        <v>0</v>
      </c>
      <c r="AV134" s="390">
        <v>0</v>
      </c>
      <c r="AY134" s="390" t="s">
        <v>3533</v>
      </c>
    </row>
    <row r="135" spans="1:51" s="390" customFormat="1">
      <c r="A135" s="399" t="s">
        <v>81</v>
      </c>
      <c r="B135" s="399" t="s">
        <v>1027</v>
      </c>
      <c r="C135" s="399">
        <v>10</v>
      </c>
      <c r="D135" s="399">
        <v>20</v>
      </c>
      <c r="E135" s="403">
        <v>3.7999999999999999E-2</v>
      </c>
      <c r="F135" s="399">
        <v>0</v>
      </c>
      <c r="G135" s="399">
        <v>3.8</v>
      </c>
      <c r="H135" s="399">
        <v>0.9</v>
      </c>
      <c r="I135" s="399">
        <v>3.9</v>
      </c>
      <c r="J135" s="399">
        <v>40</v>
      </c>
      <c r="K135" s="399">
        <v>125</v>
      </c>
      <c r="L135" s="399">
        <v>0</v>
      </c>
      <c r="M135" s="404">
        <v>12.949999809265137</v>
      </c>
      <c r="N135" s="404">
        <v>9.3999996185302734</v>
      </c>
      <c r="O135" s="404">
        <v>5.2100000381469727</v>
      </c>
      <c r="P135" s="399">
        <v>100</v>
      </c>
      <c r="Q135" s="399" t="s">
        <v>293</v>
      </c>
      <c r="R135" s="399">
        <v>1</v>
      </c>
      <c r="S135" s="399">
        <v>0</v>
      </c>
      <c r="T135" s="399">
        <v>0</v>
      </c>
      <c r="U135" s="404">
        <v>0.57999999999999996</v>
      </c>
      <c r="V135" s="404">
        <v>0.16</v>
      </c>
      <c r="W135" s="405">
        <v>6.1052435334000001E-6</v>
      </c>
      <c r="X135" s="405">
        <v>0.56189867549322881</v>
      </c>
      <c r="Y135" s="399">
        <v>1.58</v>
      </c>
      <c r="Z135" s="399">
        <v>2.77</v>
      </c>
      <c r="AA135" s="405">
        <v>5.2063119702000002E-6</v>
      </c>
      <c r="AB135" s="405">
        <v>0.56189867549322881</v>
      </c>
      <c r="AC135" s="399">
        <v>1.54</v>
      </c>
      <c r="AD135" s="399">
        <v>2.68</v>
      </c>
      <c r="AE135" s="405">
        <v>4.2574397646000008E-6</v>
      </c>
      <c r="AF135" s="405">
        <v>0.56189867549322881</v>
      </c>
      <c r="AG135" s="399">
        <v>1.69</v>
      </c>
      <c r="AH135" s="399">
        <v>2.2999999999999998</v>
      </c>
      <c r="AI135" s="324">
        <v>0</v>
      </c>
      <c r="AJ135" s="324">
        <v>0</v>
      </c>
      <c r="AK135" s="324">
        <v>0</v>
      </c>
      <c r="AL135" s="324">
        <v>0</v>
      </c>
      <c r="AM135" s="324">
        <v>0</v>
      </c>
      <c r="AN135" s="324">
        <v>0</v>
      </c>
      <c r="AO135" s="403">
        <v>137950</v>
      </c>
      <c r="AP135" s="403">
        <v>4.0779999999999997E-2</v>
      </c>
      <c r="AQ135" s="403">
        <v>0.20193</v>
      </c>
      <c r="AR135" s="403">
        <v>69</v>
      </c>
      <c r="AS135" s="399" t="s">
        <v>1021</v>
      </c>
      <c r="AT135" s="390">
        <v>0</v>
      </c>
      <c r="AU135" s="390">
        <v>0</v>
      </c>
      <c r="AV135" s="390">
        <v>0</v>
      </c>
      <c r="AY135" s="390" t="s">
        <v>3533</v>
      </c>
    </row>
    <row r="136" spans="1:51" s="390" customFormat="1">
      <c r="A136" s="399" t="s">
        <v>81</v>
      </c>
      <c r="B136" s="399" t="s">
        <v>1037</v>
      </c>
      <c r="C136" s="399">
        <v>100</v>
      </c>
      <c r="D136" s="399">
        <v>20</v>
      </c>
      <c r="E136" s="403">
        <v>0.28000000000000003</v>
      </c>
      <c r="F136" s="399">
        <v>0</v>
      </c>
      <c r="G136" s="399">
        <v>1.2</v>
      </c>
      <c r="H136" s="399">
        <v>0.9</v>
      </c>
      <c r="I136" s="399">
        <v>1.3</v>
      </c>
      <c r="J136" s="399">
        <v>40</v>
      </c>
      <c r="K136" s="399">
        <v>125</v>
      </c>
      <c r="L136" s="399">
        <v>0</v>
      </c>
      <c r="M136" s="404">
        <v>12.949999809265137</v>
      </c>
      <c r="N136" s="404">
        <v>9.3999996185302734</v>
      </c>
      <c r="O136" s="404">
        <v>5.2100000381469727</v>
      </c>
      <c r="P136" s="399">
        <v>100</v>
      </c>
      <c r="Q136" s="399" t="s">
        <v>293</v>
      </c>
      <c r="R136" s="399">
        <v>1</v>
      </c>
      <c r="S136" s="399">
        <v>0</v>
      </c>
      <c r="T136" s="399">
        <v>0</v>
      </c>
      <c r="U136" s="404">
        <v>0.57999999999999996</v>
      </c>
      <c r="V136" s="404">
        <v>0.16</v>
      </c>
      <c r="W136" s="405">
        <v>6.1052435334000001E-6</v>
      </c>
      <c r="X136" s="405">
        <v>1.7906661087146851</v>
      </c>
      <c r="Y136" s="399">
        <v>1.58</v>
      </c>
      <c r="Z136" s="399">
        <v>2.77</v>
      </c>
      <c r="AA136" s="405">
        <v>5.2063119702000002E-6</v>
      </c>
      <c r="AB136" s="405">
        <v>1.7906661087146851</v>
      </c>
      <c r="AC136" s="399">
        <v>1.54</v>
      </c>
      <c r="AD136" s="399">
        <v>2.68</v>
      </c>
      <c r="AE136" s="405">
        <v>4.2574397646000008E-6</v>
      </c>
      <c r="AF136" s="405">
        <v>1.7906661087146851</v>
      </c>
      <c r="AG136" s="399">
        <v>1.69</v>
      </c>
      <c r="AH136" s="399">
        <v>2.2999999999999998</v>
      </c>
      <c r="AI136" s="324">
        <v>0</v>
      </c>
      <c r="AJ136" s="324">
        <v>0</v>
      </c>
      <c r="AK136" s="324">
        <v>0</v>
      </c>
      <c r="AL136" s="324">
        <v>0</v>
      </c>
      <c r="AM136" s="324">
        <v>0</v>
      </c>
      <c r="AN136" s="324">
        <v>0</v>
      </c>
      <c r="AO136" s="403">
        <v>348751</v>
      </c>
      <c r="AP136" s="403">
        <v>1.6129999999999999E-2</v>
      </c>
      <c r="AQ136" s="403">
        <v>0.127</v>
      </c>
      <c r="AR136" s="403">
        <v>85</v>
      </c>
      <c r="AS136" s="399" t="s">
        <v>1021</v>
      </c>
      <c r="AT136" s="390">
        <v>0</v>
      </c>
      <c r="AU136" s="390">
        <v>0</v>
      </c>
      <c r="AV136" s="390">
        <v>0</v>
      </c>
      <c r="AY136" s="390" t="s">
        <v>3533</v>
      </c>
    </row>
    <row r="137" spans="1:51" s="390" customFormat="1">
      <c r="A137" s="399" t="s">
        <v>81</v>
      </c>
      <c r="B137" s="399" t="s">
        <v>1043</v>
      </c>
      <c r="C137" s="399">
        <v>1000</v>
      </c>
      <c r="D137" s="399">
        <v>20</v>
      </c>
      <c r="E137" s="403">
        <v>3</v>
      </c>
      <c r="F137" s="399">
        <v>0</v>
      </c>
      <c r="G137" s="399">
        <v>0.3</v>
      </c>
      <c r="H137" s="399">
        <v>0.9</v>
      </c>
      <c r="I137" s="399">
        <v>0.3</v>
      </c>
      <c r="J137" s="399">
        <v>40</v>
      </c>
      <c r="K137" s="399">
        <v>125</v>
      </c>
      <c r="L137" s="399">
        <v>0</v>
      </c>
      <c r="M137" s="404">
        <v>12.949999809265137</v>
      </c>
      <c r="N137" s="404">
        <v>9.3999996185302734</v>
      </c>
      <c r="O137" s="404">
        <v>5.2100000381469727</v>
      </c>
      <c r="P137" s="399">
        <v>100</v>
      </c>
      <c r="Q137" s="399" t="s">
        <v>293</v>
      </c>
      <c r="R137" s="399">
        <v>1</v>
      </c>
      <c r="S137" s="399">
        <v>0</v>
      </c>
      <c r="T137" s="399">
        <v>0</v>
      </c>
      <c r="U137" s="404">
        <v>0.57999999999999996</v>
      </c>
      <c r="V137" s="404">
        <v>0.16</v>
      </c>
      <c r="W137" s="405">
        <v>6.1052435334000001E-6</v>
      </c>
      <c r="X137" s="405">
        <v>5.677721808119732</v>
      </c>
      <c r="Y137" s="399">
        <v>1.58</v>
      </c>
      <c r="Z137" s="399">
        <v>2.77</v>
      </c>
      <c r="AA137" s="405">
        <v>5.2063119702000002E-6</v>
      </c>
      <c r="AB137" s="405">
        <v>5.677721808119732</v>
      </c>
      <c r="AC137" s="399">
        <v>1.54</v>
      </c>
      <c r="AD137" s="399">
        <v>2.68</v>
      </c>
      <c r="AE137" s="405">
        <v>4.2574397646000008E-6</v>
      </c>
      <c r="AF137" s="405">
        <v>5.677721808119732</v>
      </c>
      <c r="AG137" s="399">
        <v>1.69</v>
      </c>
      <c r="AH137" s="399">
        <v>2.2999999999999998</v>
      </c>
      <c r="AI137" s="324">
        <v>0</v>
      </c>
      <c r="AJ137" s="324">
        <v>0</v>
      </c>
      <c r="AK137" s="324">
        <v>0</v>
      </c>
      <c r="AL137" s="324">
        <v>0</v>
      </c>
      <c r="AM137" s="324">
        <v>0</v>
      </c>
      <c r="AN137" s="324">
        <v>0</v>
      </c>
      <c r="AO137" s="403">
        <v>1112088</v>
      </c>
      <c r="AP137" s="403">
        <v>5.0600000000000003E-3</v>
      </c>
      <c r="AQ137" s="403">
        <v>7.1120000000000003E-2</v>
      </c>
      <c r="AR137" s="403">
        <v>148</v>
      </c>
      <c r="AS137" s="399" t="s">
        <v>1021</v>
      </c>
      <c r="AT137" s="390">
        <v>0</v>
      </c>
      <c r="AU137" s="390">
        <v>0</v>
      </c>
      <c r="AV137" s="390">
        <v>0</v>
      </c>
      <c r="AY137" s="390" t="s">
        <v>3533</v>
      </c>
    </row>
    <row r="138" spans="1:51" s="390" customFormat="1">
      <c r="A138" s="399" t="s">
        <v>81</v>
      </c>
      <c r="B138" s="399" t="s">
        <v>1022</v>
      </c>
      <c r="C138" s="399">
        <v>1.5</v>
      </c>
      <c r="D138" s="399">
        <v>20</v>
      </c>
      <c r="E138" s="403">
        <v>0.01</v>
      </c>
      <c r="F138" s="399">
        <v>0</v>
      </c>
      <c r="G138" s="399">
        <v>8</v>
      </c>
      <c r="H138" s="399">
        <v>0.9</v>
      </c>
      <c r="I138" s="399">
        <v>6.4</v>
      </c>
      <c r="J138" s="399">
        <v>40</v>
      </c>
      <c r="K138" s="399">
        <v>125</v>
      </c>
      <c r="L138" s="399">
        <v>0</v>
      </c>
      <c r="M138" s="404">
        <v>12.949999809265137</v>
      </c>
      <c r="N138" s="404">
        <v>9.3999996185302734</v>
      </c>
      <c r="O138" s="404">
        <v>5.2100000381469727</v>
      </c>
      <c r="P138" s="399">
        <v>100</v>
      </c>
      <c r="Q138" s="399" t="s">
        <v>293</v>
      </c>
      <c r="R138" s="399">
        <v>1</v>
      </c>
      <c r="S138" s="399">
        <v>0</v>
      </c>
      <c r="T138" s="399">
        <v>0</v>
      </c>
      <c r="U138" s="404">
        <v>0.57999999999999996</v>
      </c>
      <c r="V138" s="404">
        <v>0.16</v>
      </c>
      <c r="W138" s="405">
        <v>6.1052435334000001E-6</v>
      </c>
      <c r="X138" s="405">
        <v>0.22220538530868592</v>
      </c>
      <c r="Y138" s="399">
        <v>1.58</v>
      </c>
      <c r="Z138" s="399">
        <v>2.77</v>
      </c>
      <c r="AA138" s="405">
        <v>5.2063119702000002E-6</v>
      </c>
      <c r="AB138" s="405">
        <v>0.22220538530868592</v>
      </c>
      <c r="AC138" s="399">
        <v>1.54</v>
      </c>
      <c r="AD138" s="399">
        <v>2.68</v>
      </c>
      <c r="AE138" s="405">
        <v>4.2574397646000008E-6</v>
      </c>
      <c r="AF138" s="405">
        <v>0.22220538530868592</v>
      </c>
      <c r="AG138" s="399">
        <v>1.69</v>
      </c>
      <c r="AH138" s="399">
        <v>2.2999999999999998</v>
      </c>
      <c r="AI138" s="324">
        <v>0</v>
      </c>
      <c r="AJ138" s="324">
        <v>0</v>
      </c>
      <c r="AK138" s="324">
        <v>0</v>
      </c>
      <c r="AL138" s="324">
        <v>0</v>
      </c>
      <c r="AM138" s="324">
        <v>0</v>
      </c>
      <c r="AN138" s="324">
        <v>0</v>
      </c>
      <c r="AO138" s="403">
        <v>86322</v>
      </c>
      <c r="AP138" s="403">
        <v>6.5159999999999996E-2</v>
      </c>
      <c r="AQ138" s="403">
        <v>0.25527</v>
      </c>
      <c r="AR138" s="403">
        <v>98</v>
      </c>
      <c r="AS138" s="399" t="s">
        <v>1021</v>
      </c>
      <c r="AT138" s="390">
        <v>0</v>
      </c>
      <c r="AU138" s="390">
        <v>0</v>
      </c>
      <c r="AV138" s="390">
        <v>0</v>
      </c>
      <c r="AY138" s="390" t="s">
        <v>3533</v>
      </c>
    </row>
    <row r="139" spans="1:51" s="390" customFormat="1">
      <c r="A139" s="399" t="s">
        <v>81</v>
      </c>
      <c r="B139" s="399" t="s">
        <v>1028</v>
      </c>
      <c r="C139" s="399">
        <v>15</v>
      </c>
      <c r="D139" s="399">
        <v>20</v>
      </c>
      <c r="E139" s="403">
        <v>4.5999999999999999E-2</v>
      </c>
      <c r="F139" s="399">
        <v>0</v>
      </c>
      <c r="G139" s="399">
        <v>3</v>
      </c>
      <c r="H139" s="399">
        <v>0.9</v>
      </c>
      <c r="I139" s="399">
        <v>3.1</v>
      </c>
      <c r="J139" s="399">
        <v>40</v>
      </c>
      <c r="K139" s="399">
        <v>125</v>
      </c>
      <c r="L139" s="399">
        <v>0</v>
      </c>
      <c r="M139" s="404">
        <v>12.949999809265137</v>
      </c>
      <c r="N139" s="404">
        <v>9.3999996185302734</v>
      </c>
      <c r="O139" s="404">
        <v>5.2100000381469727</v>
      </c>
      <c r="P139" s="399">
        <v>100</v>
      </c>
      <c r="Q139" s="399" t="s">
        <v>293</v>
      </c>
      <c r="R139" s="399">
        <v>1</v>
      </c>
      <c r="S139" s="399">
        <v>0</v>
      </c>
      <c r="T139" s="399">
        <v>0</v>
      </c>
      <c r="U139" s="404">
        <v>0.57999999999999996</v>
      </c>
      <c r="V139" s="404">
        <v>0.16</v>
      </c>
      <c r="W139" s="405">
        <v>6.1052435334000001E-6</v>
      </c>
      <c r="X139" s="405">
        <v>0.69835978239872709</v>
      </c>
      <c r="Y139" s="399">
        <v>1.58</v>
      </c>
      <c r="Z139" s="399">
        <v>2.77</v>
      </c>
      <c r="AA139" s="405">
        <v>5.2063119702000002E-6</v>
      </c>
      <c r="AB139" s="405">
        <v>0.69835978239872709</v>
      </c>
      <c r="AC139" s="399">
        <v>1.54</v>
      </c>
      <c r="AD139" s="399">
        <v>2.68</v>
      </c>
      <c r="AE139" s="405">
        <v>4.2574397646000008E-6</v>
      </c>
      <c r="AF139" s="405">
        <v>0.69835978239872709</v>
      </c>
      <c r="AG139" s="399">
        <v>1.69</v>
      </c>
      <c r="AH139" s="399">
        <v>2.2999999999999998</v>
      </c>
      <c r="AI139" s="324">
        <v>0</v>
      </c>
      <c r="AJ139" s="324">
        <v>0</v>
      </c>
      <c r="AK139" s="324">
        <v>0</v>
      </c>
      <c r="AL139" s="324">
        <v>0</v>
      </c>
      <c r="AM139" s="324">
        <v>0</v>
      </c>
      <c r="AN139" s="324">
        <v>0</v>
      </c>
      <c r="AO139" s="403">
        <v>137950</v>
      </c>
      <c r="AP139" s="403">
        <v>4.0779999999999997E-2</v>
      </c>
      <c r="AQ139" s="403">
        <v>0.20193</v>
      </c>
      <c r="AR139" s="403">
        <v>90</v>
      </c>
      <c r="AS139" s="399" t="s">
        <v>1021</v>
      </c>
      <c r="AT139" s="390">
        <v>0</v>
      </c>
      <c r="AU139" s="390">
        <v>0</v>
      </c>
      <c r="AV139" s="390">
        <v>0</v>
      </c>
      <c r="AY139" s="390" t="s">
        <v>3533</v>
      </c>
    </row>
    <row r="140" spans="1:51" s="390" customFormat="1">
      <c r="A140" s="399" t="s">
        <v>81</v>
      </c>
      <c r="B140" s="399" t="s">
        <v>1038</v>
      </c>
      <c r="C140" s="399">
        <v>150</v>
      </c>
      <c r="D140" s="399">
        <v>20</v>
      </c>
      <c r="E140" s="403">
        <v>0.4</v>
      </c>
      <c r="F140" s="399">
        <v>0</v>
      </c>
      <c r="G140" s="399">
        <v>1</v>
      </c>
      <c r="H140" s="399">
        <v>0.9</v>
      </c>
      <c r="I140" s="399">
        <v>1</v>
      </c>
      <c r="J140" s="399">
        <v>40</v>
      </c>
      <c r="K140" s="399">
        <v>125</v>
      </c>
      <c r="L140" s="399">
        <v>0</v>
      </c>
      <c r="M140" s="404">
        <v>12.949999809265137</v>
      </c>
      <c r="N140" s="404">
        <v>9.3999996185302734</v>
      </c>
      <c r="O140" s="404">
        <v>5.2100000381469727</v>
      </c>
      <c r="P140" s="399">
        <v>100</v>
      </c>
      <c r="Q140" s="399" t="s">
        <v>293</v>
      </c>
      <c r="R140" s="399">
        <v>1</v>
      </c>
      <c r="S140" s="399">
        <v>0</v>
      </c>
      <c r="T140" s="399">
        <v>0</v>
      </c>
      <c r="U140" s="404">
        <v>0.57999999999999996</v>
      </c>
      <c r="V140" s="404">
        <v>0.16</v>
      </c>
      <c r="W140" s="405">
        <v>6.1052435334000001E-6</v>
      </c>
      <c r="X140" s="405">
        <v>2.1254428159961263</v>
      </c>
      <c r="Y140" s="399">
        <v>1.58</v>
      </c>
      <c r="Z140" s="399">
        <v>2.77</v>
      </c>
      <c r="AA140" s="405">
        <v>5.2063119702000002E-6</v>
      </c>
      <c r="AB140" s="405">
        <v>2.1254428159961263</v>
      </c>
      <c r="AC140" s="399">
        <v>1.54</v>
      </c>
      <c r="AD140" s="399">
        <v>2.68</v>
      </c>
      <c r="AE140" s="405">
        <v>4.2574397646000008E-6</v>
      </c>
      <c r="AF140" s="405">
        <v>2.1254428159961263</v>
      </c>
      <c r="AG140" s="399">
        <v>1.69</v>
      </c>
      <c r="AH140" s="399">
        <v>2.2999999999999998</v>
      </c>
      <c r="AI140" s="324">
        <v>0</v>
      </c>
      <c r="AJ140" s="324">
        <v>0</v>
      </c>
      <c r="AK140" s="324">
        <v>0</v>
      </c>
      <c r="AL140" s="324">
        <v>0</v>
      </c>
      <c r="AM140" s="324">
        <v>0</v>
      </c>
      <c r="AN140" s="324">
        <v>0</v>
      </c>
      <c r="AO140" s="403">
        <v>348751</v>
      </c>
      <c r="AP140" s="403">
        <v>1.6129999999999999E-2</v>
      </c>
      <c r="AQ140" s="403">
        <v>0.127</v>
      </c>
      <c r="AR140" s="403">
        <v>100</v>
      </c>
      <c r="AS140" s="399" t="s">
        <v>1021</v>
      </c>
      <c r="AT140" s="390">
        <v>0</v>
      </c>
      <c r="AU140" s="390">
        <v>0</v>
      </c>
      <c r="AV140" s="390">
        <v>0</v>
      </c>
      <c r="AY140" s="390" t="s">
        <v>3533</v>
      </c>
    </row>
    <row r="141" spans="1:51" s="390" customFormat="1">
      <c r="A141" s="399" t="s">
        <v>81</v>
      </c>
      <c r="B141" s="399" t="s">
        <v>1044</v>
      </c>
      <c r="C141" s="399">
        <v>1500</v>
      </c>
      <c r="D141" s="399">
        <v>20</v>
      </c>
      <c r="E141" s="403">
        <v>4.49</v>
      </c>
      <c r="F141" s="399">
        <v>0</v>
      </c>
      <c r="G141" s="399">
        <v>0.28999999999999998</v>
      </c>
      <c r="H141" s="399">
        <v>0.9</v>
      </c>
      <c r="I141" s="399">
        <v>0.27</v>
      </c>
      <c r="J141" s="399">
        <v>40</v>
      </c>
      <c r="K141" s="399">
        <v>125</v>
      </c>
      <c r="L141" s="399">
        <v>0</v>
      </c>
      <c r="M141" s="404">
        <v>12.949999809265137</v>
      </c>
      <c r="N141" s="404">
        <v>9.3999996185302734</v>
      </c>
      <c r="O141" s="404">
        <v>5.2100000381469727</v>
      </c>
      <c r="P141" s="399">
        <v>100</v>
      </c>
      <c r="Q141" s="399" t="s">
        <v>293</v>
      </c>
      <c r="R141" s="399">
        <v>1</v>
      </c>
      <c r="S141" s="399">
        <v>0</v>
      </c>
      <c r="T141" s="399">
        <v>0</v>
      </c>
      <c r="U141" s="404">
        <v>0.57999999999999996</v>
      </c>
      <c r="V141" s="404">
        <v>0.16</v>
      </c>
      <c r="W141" s="405">
        <v>6.1052435334000001E-6</v>
      </c>
      <c r="X141" s="405">
        <v>6.9637015338904416</v>
      </c>
      <c r="Y141" s="399">
        <v>1.58</v>
      </c>
      <c r="Z141" s="399">
        <v>2.77</v>
      </c>
      <c r="AA141" s="405">
        <v>5.2063119702000002E-6</v>
      </c>
      <c r="AB141" s="405">
        <v>6.9637015338904416</v>
      </c>
      <c r="AC141" s="399">
        <v>1.54</v>
      </c>
      <c r="AD141" s="399">
        <v>2.68</v>
      </c>
      <c r="AE141" s="405">
        <v>4.2574397646000008E-6</v>
      </c>
      <c r="AF141" s="405">
        <v>6.9637015338904416</v>
      </c>
      <c r="AG141" s="399">
        <v>1.69</v>
      </c>
      <c r="AH141" s="399">
        <v>2.2999999999999998</v>
      </c>
      <c r="AI141" s="324">
        <v>0</v>
      </c>
      <c r="AJ141" s="324">
        <v>0</v>
      </c>
      <c r="AK141" s="324">
        <v>0</v>
      </c>
      <c r="AL141" s="324">
        <v>0</v>
      </c>
      <c r="AM141" s="324">
        <v>0</v>
      </c>
      <c r="AN141" s="324">
        <v>0</v>
      </c>
      <c r="AO141" s="403">
        <v>1395003</v>
      </c>
      <c r="AP141" s="403">
        <v>4.0299999999999997E-3</v>
      </c>
      <c r="AQ141" s="403">
        <v>6.3500000000000001E-2</v>
      </c>
      <c r="AR141" s="403">
        <v>122</v>
      </c>
      <c r="AS141" s="399" t="s">
        <v>1021</v>
      </c>
      <c r="AT141" s="390">
        <v>0</v>
      </c>
      <c r="AU141" s="390">
        <v>0</v>
      </c>
      <c r="AV141" s="390">
        <v>0</v>
      </c>
      <c r="AY141" s="390" t="s">
        <v>3533</v>
      </c>
    </row>
    <row r="142" spans="1:51" s="390" customFormat="1">
      <c r="A142" s="399" t="s">
        <v>81</v>
      </c>
      <c r="B142" s="399" t="s">
        <v>1023</v>
      </c>
      <c r="C142" s="399">
        <v>2.2000000000000002</v>
      </c>
      <c r="D142" s="399">
        <v>20</v>
      </c>
      <c r="E142" s="403">
        <v>1.2E-2</v>
      </c>
      <c r="F142" s="399">
        <v>0</v>
      </c>
      <c r="G142" s="399">
        <v>7</v>
      </c>
      <c r="H142" s="399">
        <v>0.9</v>
      </c>
      <c r="I142" s="399">
        <v>6.1</v>
      </c>
      <c r="J142" s="399">
        <v>40</v>
      </c>
      <c r="K142" s="399">
        <v>125</v>
      </c>
      <c r="L142" s="399">
        <v>0</v>
      </c>
      <c r="M142" s="404">
        <v>12.949999809265137</v>
      </c>
      <c r="N142" s="404">
        <v>9.3999996185302734</v>
      </c>
      <c r="O142" s="404">
        <v>5.2100000381469727</v>
      </c>
      <c r="P142" s="399">
        <v>100</v>
      </c>
      <c r="Q142" s="399" t="s">
        <v>293</v>
      </c>
      <c r="R142" s="399">
        <v>1</v>
      </c>
      <c r="S142" s="399">
        <v>0</v>
      </c>
      <c r="T142" s="399">
        <v>0</v>
      </c>
      <c r="U142" s="404">
        <v>0.57999999999999996</v>
      </c>
      <c r="V142" s="404">
        <v>0.16</v>
      </c>
      <c r="W142" s="405">
        <v>6.1052435334000001E-6</v>
      </c>
      <c r="X142" s="405">
        <v>0.27576258671905446</v>
      </c>
      <c r="Y142" s="399">
        <v>1.58</v>
      </c>
      <c r="Z142" s="399">
        <v>2.77</v>
      </c>
      <c r="AA142" s="405">
        <v>5.2063119702000002E-6</v>
      </c>
      <c r="AB142" s="405">
        <v>0.27576258671905446</v>
      </c>
      <c r="AC142" s="399">
        <v>1.54</v>
      </c>
      <c r="AD142" s="399">
        <v>2.68</v>
      </c>
      <c r="AE142" s="405">
        <v>4.2574397646000008E-6</v>
      </c>
      <c r="AF142" s="405">
        <v>0.27576258671905446</v>
      </c>
      <c r="AG142" s="399">
        <v>1.69</v>
      </c>
      <c r="AH142" s="399">
        <v>2.2999999999999998</v>
      </c>
      <c r="AI142" s="324">
        <v>0</v>
      </c>
      <c r="AJ142" s="324">
        <v>0</v>
      </c>
      <c r="AK142" s="324">
        <v>0</v>
      </c>
      <c r="AL142" s="324">
        <v>0</v>
      </c>
      <c r="AM142" s="324">
        <v>0</v>
      </c>
      <c r="AN142" s="324">
        <v>0</v>
      </c>
      <c r="AO142" s="403">
        <v>86322</v>
      </c>
      <c r="AP142" s="403">
        <v>6.5159999999999996E-2</v>
      </c>
      <c r="AQ142" s="403">
        <v>0.25527</v>
      </c>
      <c r="AR142" s="403">
        <v>90</v>
      </c>
      <c r="AS142" s="399" t="s">
        <v>1021</v>
      </c>
      <c r="AT142" s="390">
        <v>0</v>
      </c>
      <c r="AU142" s="390">
        <v>0</v>
      </c>
      <c r="AV142" s="390">
        <v>0</v>
      </c>
      <c r="AY142" s="390" t="s">
        <v>3533</v>
      </c>
    </row>
    <row r="143" spans="1:51" s="390" customFormat="1">
      <c r="A143" s="399" t="s">
        <v>81</v>
      </c>
      <c r="B143" s="399" t="s">
        <v>1029</v>
      </c>
      <c r="C143" s="399">
        <v>22</v>
      </c>
      <c r="D143" s="399">
        <v>20</v>
      </c>
      <c r="E143" s="403">
        <v>8.5000000000000006E-2</v>
      </c>
      <c r="F143" s="399">
        <v>0</v>
      </c>
      <c r="G143" s="399">
        <v>2.2999999999999998</v>
      </c>
      <c r="H143" s="399">
        <v>0.9</v>
      </c>
      <c r="I143" s="399">
        <v>2.7</v>
      </c>
      <c r="J143" s="399">
        <v>40</v>
      </c>
      <c r="K143" s="399">
        <v>125</v>
      </c>
      <c r="L143" s="399">
        <v>0</v>
      </c>
      <c r="M143" s="404">
        <v>12.949999809265137</v>
      </c>
      <c r="N143" s="404">
        <v>9.3999996185302734</v>
      </c>
      <c r="O143" s="404">
        <v>5.2100000381469727</v>
      </c>
      <c r="P143" s="399">
        <v>100</v>
      </c>
      <c r="Q143" s="399" t="s">
        <v>293</v>
      </c>
      <c r="R143" s="399">
        <v>1</v>
      </c>
      <c r="S143" s="399">
        <v>0</v>
      </c>
      <c r="T143" s="399">
        <v>0</v>
      </c>
      <c r="U143" s="404">
        <v>0.57999999999999996</v>
      </c>
      <c r="V143" s="404">
        <v>0.16</v>
      </c>
      <c r="W143" s="405">
        <v>6.1052435334000001E-6</v>
      </c>
      <c r="X143" s="405">
        <v>0.7966474554770665</v>
      </c>
      <c r="Y143" s="399">
        <v>1.58</v>
      </c>
      <c r="Z143" s="399">
        <v>2.77</v>
      </c>
      <c r="AA143" s="405">
        <v>5.2063119702000002E-6</v>
      </c>
      <c r="AB143" s="405">
        <v>0.7966474554770665</v>
      </c>
      <c r="AC143" s="399">
        <v>1.54</v>
      </c>
      <c r="AD143" s="399">
        <v>2.68</v>
      </c>
      <c r="AE143" s="405">
        <v>4.2574397646000008E-6</v>
      </c>
      <c r="AF143" s="405">
        <v>0.7966474554770665</v>
      </c>
      <c r="AG143" s="399">
        <v>1.69</v>
      </c>
      <c r="AH143" s="399">
        <v>2.2999999999999998</v>
      </c>
      <c r="AI143" s="324">
        <v>0</v>
      </c>
      <c r="AJ143" s="324">
        <v>0</v>
      </c>
      <c r="AK143" s="324">
        <v>0</v>
      </c>
      <c r="AL143" s="324">
        <v>0</v>
      </c>
      <c r="AM143" s="324">
        <v>0</v>
      </c>
      <c r="AN143" s="324">
        <v>0</v>
      </c>
      <c r="AO143" s="403">
        <v>172957</v>
      </c>
      <c r="AP143" s="403">
        <v>3.252E-2</v>
      </c>
      <c r="AQ143" s="403">
        <v>0.18034</v>
      </c>
      <c r="AR143" s="403">
        <v>65</v>
      </c>
      <c r="AS143" s="399" t="s">
        <v>1021</v>
      </c>
      <c r="AT143" s="390">
        <v>0</v>
      </c>
      <c r="AU143" s="390">
        <v>0</v>
      </c>
      <c r="AV143" s="390">
        <v>0</v>
      </c>
      <c r="AY143" s="390" t="s">
        <v>3533</v>
      </c>
    </row>
    <row r="144" spans="1:51" s="390" customFormat="1">
      <c r="A144" s="399" t="s">
        <v>81</v>
      </c>
      <c r="B144" s="399" t="s">
        <v>1039</v>
      </c>
      <c r="C144" s="399">
        <v>220</v>
      </c>
      <c r="D144" s="399">
        <v>20</v>
      </c>
      <c r="E144" s="403">
        <v>0.61</v>
      </c>
      <c r="F144" s="399">
        <v>0</v>
      </c>
      <c r="G144" s="399">
        <v>0.8</v>
      </c>
      <c r="H144" s="399">
        <v>0.9</v>
      </c>
      <c r="I144" s="399">
        <v>0.8</v>
      </c>
      <c r="J144" s="399">
        <v>40</v>
      </c>
      <c r="K144" s="399">
        <v>125</v>
      </c>
      <c r="L144" s="399">
        <v>0</v>
      </c>
      <c r="M144" s="404">
        <v>12.949999809265137</v>
      </c>
      <c r="N144" s="404">
        <v>9.3999996185302734</v>
      </c>
      <c r="O144" s="404">
        <v>5.2100000381469727</v>
      </c>
      <c r="P144" s="399">
        <v>100</v>
      </c>
      <c r="Q144" s="399" t="s">
        <v>293</v>
      </c>
      <c r="R144" s="399">
        <v>1</v>
      </c>
      <c r="S144" s="399">
        <v>0</v>
      </c>
      <c r="T144" s="399">
        <v>0</v>
      </c>
      <c r="U144" s="404">
        <v>0.57999999999999996</v>
      </c>
      <c r="V144" s="404">
        <v>0.16</v>
      </c>
      <c r="W144" s="405">
        <v>6.1052435334000001E-6</v>
      </c>
      <c r="X144" s="405">
        <v>2.6554915182568886</v>
      </c>
      <c r="Y144" s="399">
        <v>1.58</v>
      </c>
      <c r="Z144" s="399">
        <v>2.77</v>
      </c>
      <c r="AA144" s="405">
        <v>5.2063119702000002E-6</v>
      </c>
      <c r="AB144" s="405">
        <v>2.6554915182568886</v>
      </c>
      <c r="AC144" s="399">
        <v>1.54</v>
      </c>
      <c r="AD144" s="399">
        <v>2.68</v>
      </c>
      <c r="AE144" s="405">
        <v>4.2574397646000008E-6</v>
      </c>
      <c r="AF144" s="405">
        <v>2.6554915182568886</v>
      </c>
      <c r="AG144" s="399">
        <v>1.69</v>
      </c>
      <c r="AH144" s="399">
        <v>2.2999999999999998</v>
      </c>
      <c r="AI144" s="324">
        <v>0</v>
      </c>
      <c r="AJ144" s="324">
        <v>0</v>
      </c>
      <c r="AK144" s="324">
        <v>0</v>
      </c>
      <c r="AL144" s="324">
        <v>0</v>
      </c>
      <c r="AM144" s="324">
        <v>0</v>
      </c>
      <c r="AN144" s="324">
        <v>0</v>
      </c>
      <c r="AO144" s="403">
        <v>440286</v>
      </c>
      <c r="AP144" s="403">
        <v>1.278E-2</v>
      </c>
      <c r="AQ144" s="403">
        <v>0.11303000000000001</v>
      </c>
      <c r="AR144" s="403">
        <v>102</v>
      </c>
      <c r="AS144" s="399" t="s">
        <v>1021</v>
      </c>
      <c r="AT144" s="390">
        <v>0</v>
      </c>
      <c r="AU144" s="390">
        <v>0</v>
      </c>
      <c r="AV144" s="390">
        <v>0</v>
      </c>
      <c r="AY144" s="390" t="s">
        <v>3533</v>
      </c>
    </row>
    <row r="145" spans="1:51" s="390" customFormat="1">
      <c r="A145" s="399" t="s">
        <v>81</v>
      </c>
      <c r="B145" s="399" t="s">
        <v>1024</v>
      </c>
      <c r="C145" s="399">
        <v>3.3</v>
      </c>
      <c r="D145" s="399">
        <v>20</v>
      </c>
      <c r="E145" s="403">
        <v>1.4999999999999999E-2</v>
      </c>
      <c r="F145" s="399">
        <v>0</v>
      </c>
      <c r="G145" s="399">
        <v>6.4</v>
      </c>
      <c r="H145" s="399">
        <v>0.9</v>
      </c>
      <c r="I145" s="399">
        <v>5.4</v>
      </c>
      <c r="J145" s="399">
        <v>40</v>
      </c>
      <c r="K145" s="399">
        <v>125</v>
      </c>
      <c r="L145" s="399">
        <v>0</v>
      </c>
      <c r="M145" s="404">
        <v>12.949999809265137</v>
      </c>
      <c r="N145" s="404">
        <v>9.3999996185302734</v>
      </c>
      <c r="O145" s="404">
        <v>5.2100000381469727</v>
      </c>
      <c r="P145" s="399">
        <v>100</v>
      </c>
      <c r="Q145" s="399" t="s">
        <v>293</v>
      </c>
      <c r="R145" s="399">
        <v>1</v>
      </c>
      <c r="S145" s="399">
        <v>0</v>
      </c>
      <c r="T145" s="399">
        <v>0</v>
      </c>
      <c r="U145" s="404">
        <v>0.57999999999999996</v>
      </c>
      <c r="V145" s="404">
        <v>0.16</v>
      </c>
      <c r="W145" s="405">
        <v>6.1052435334000001E-6</v>
      </c>
      <c r="X145" s="405">
        <v>0.31631589686878175</v>
      </c>
      <c r="Y145" s="399">
        <v>1.58</v>
      </c>
      <c r="Z145" s="399">
        <v>2.77</v>
      </c>
      <c r="AA145" s="405">
        <v>5.2063119702000002E-6</v>
      </c>
      <c r="AB145" s="405">
        <v>0.31631589686878175</v>
      </c>
      <c r="AC145" s="399">
        <v>1.54</v>
      </c>
      <c r="AD145" s="399">
        <v>2.68</v>
      </c>
      <c r="AE145" s="405">
        <v>4.2574397646000008E-6</v>
      </c>
      <c r="AF145" s="405">
        <v>0.31631589686878175</v>
      </c>
      <c r="AG145" s="399">
        <v>1.69</v>
      </c>
      <c r="AH145" s="399">
        <v>2.2999999999999998</v>
      </c>
      <c r="AI145" s="324">
        <v>0</v>
      </c>
      <c r="AJ145" s="324">
        <v>0</v>
      </c>
      <c r="AK145" s="324">
        <v>0</v>
      </c>
      <c r="AL145" s="324">
        <v>0</v>
      </c>
      <c r="AM145" s="324">
        <v>0</v>
      </c>
      <c r="AN145" s="324">
        <v>0</v>
      </c>
      <c r="AO145" s="403">
        <v>86322</v>
      </c>
      <c r="AP145" s="403">
        <v>6.5159999999999996E-2</v>
      </c>
      <c r="AQ145" s="403">
        <v>0.25527</v>
      </c>
      <c r="AR145" s="403">
        <v>91</v>
      </c>
      <c r="AS145" s="399" t="s">
        <v>1021</v>
      </c>
      <c r="AT145" s="390">
        <v>0</v>
      </c>
      <c r="AU145" s="390">
        <v>0</v>
      </c>
      <c r="AV145" s="390">
        <v>0</v>
      </c>
      <c r="AY145" s="390" t="s">
        <v>3533</v>
      </c>
    </row>
    <row r="146" spans="1:51" s="390" customFormat="1">
      <c r="A146" s="399" t="s">
        <v>81</v>
      </c>
      <c r="B146" s="399" t="s">
        <v>1030</v>
      </c>
      <c r="C146" s="399">
        <v>33</v>
      </c>
      <c r="D146" s="399">
        <v>20</v>
      </c>
      <c r="E146" s="403">
        <v>0.1</v>
      </c>
      <c r="F146" s="399">
        <v>0</v>
      </c>
      <c r="G146" s="399">
        <v>2</v>
      </c>
      <c r="H146" s="399">
        <v>0.9</v>
      </c>
      <c r="I146" s="399">
        <v>2.1</v>
      </c>
      <c r="J146" s="399">
        <v>40</v>
      </c>
      <c r="K146" s="399">
        <v>125</v>
      </c>
      <c r="L146" s="399">
        <v>0</v>
      </c>
      <c r="M146" s="404">
        <v>12.949999809265137</v>
      </c>
      <c r="N146" s="404">
        <v>9.3999996185302734</v>
      </c>
      <c r="O146" s="404">
        <v>5.2100000381469727</v>
      </c>
      <c r="P146" s="399">
        <v>100</v>
      </c>
      <c r="Q146" s="399" t="s">
        <v>293</v>
      </c>
      <c r="R146" s="399">
        <v>1</v>
      </c>
      <c r="S146" s="399">
        <v>0</v>
      </c>
      <c r="T146" s="399">
        <v>0</v>
      </c>
      <c r="U146" s="404">
        <v>0.57999999999999996</v>
      </c>
      <c r="V146" s="404">
        <v>0.16</v>
      </c>
      <c r="W146" s="405">
        <v>6.1052435334000001E-6</v>
      </c>
      <c r="X146" s="405">
        <v>1.0145981744283397</v>
      </c>
      <c r="Y146" s="399">
        <v>1.58</v>
      </c>
      <c r="Z146" s="399">
        <v>2.77</v>
      </c>
      <c r="AA146" s="405">
        <v>5.2063119702000002E-6</v>
      </c>
      <c r="AB146" s="405">
        <v>1.0145981744283397</v>
      </c>
      <c r="AC146" s="399">
        <v>1.54</v>
      </c>
      <c r="AD146" s="399">
        <v>2.68</v>
      </c>
      <c r="AE146" s="405">
        <v>4.2574397646000008E-6</v>
      </c>
      <c r="AF146" s="405">
        <v>1.0145981744283397</v>
      </c>
      <c r="AG146" s="399">
        <v>1.69</v>
      </c>
      <c r="AH146" s="399">
        <v>2.2999999999999998</v>
      </c>
      <c r="AI146" s="324">
        <v>0</v>
      </c>
      <c r="AJ146" s="324">
        <v>0</v>
      </c>
      <c r="AK146" s="324">
        <v>0</v>
      </c>
      <c r="AL146" s="324">
        <v>0</v>
      </c>
      <c r="AM146" s="324">
        <v>0</v>
      </c>
      <c r="AN146" s="324">
        <v>0</v>
      </c>
      <c r="AO146" s="403">
        <v>219672</v>
      </c>
      <c r="AP146" s="403">
        <v>2.5610000000000001E-2</v>
      </c>
      <c r="AQ146" s="403">
        <v>0.16002</v>
      </c>
      <c r="AR146" s="403">
        <v>91</v>
      </c>
      <c r="AS146" s="399" t="s">
        <v>1021</v>
      </c>
      <c r="AT146" s="390">
        <v>0</v>
      </c>
      <c r="AU146" s="390">
        <v>0</v>
      </c>
      <c r="AV146" s="390">
        <v>0</v>
      </c>
      <c r="AY146" s="390" t="s">
        <v>3533</v>
      </c>
    </row>
    <row r="147" spans="1:51" s="390" customFormat="1">
      <c r="A147" s="399" t="s">
        <v>81</v>
      </c>
      <c r="B147" s="399" t="s">
        <v>1040</v>
      </c>
      <c r="C147" s="399">
        <v>330</v>
      </c>
      <c r="D147" s="399">
        <v>20</v>
      </c>
      <c r="E147" s="403">
        <v>1.02</v>
      </c>
      <c r="F147" s="399">
        <v>0</v>
      </c>
      <c r="G147" s="399">
        <v>0.6</v>
      </c>
      <c r="H147" s="399">
        <v>0.9</v>
      </c>
      <c r="I147" s="399">
        <v>0.6</v>
      </c>
      <c r="J147" s="399">
        <v>40</v>
      </c>
      <c r="K147" s="399">
        <v>125</v>
      </c>
      <c r="L147" s="399">
        <v>0</v>
      </c>
      <c r="M147" s="404">
        <v>12.949999809265137</v>
      </c>
      <c r="N147" s="404">
        <v>9.3999996185302734</v>
      </c>
      <c r="O147" s="404">
        <v>5.2100000381469727</v>
      </c>
      <c r="P147" s="399">
        <v>100</v>
      </c>
      <c r="Q147" s="399" t="s">
        <v>293</v>
      </c>
      <c r="R147" s="399">
        <v>1</v>
      </c>
      <c r="S147" s="399">
        <v>0</v>
      </c>
      <c r="T147" s="399">
        <v>0</v>
      </c>
      <c r="U147" s="404">
        <v>0.57999999999999996</v>
      </c>
      <c r="V147" s="404">
        <v>0.16</v>
      </c>
      <c r="W147" s="405">
        <v>6.1052435334000001E-6</v>
      </c>
      <c r="X147" s="405">
        <v>3.0727830425543994</v>
      </c>
      <c r="Y147" s="399">
        <v>1.58</v>
      </c>
      <c r="Z147" s="399">
        <v>2.77</v>
      </c>
      <c r="AA147" s="405">
        <v>5.2063119702000002E-6</v>
      </c>
      <c r="AB147" s="405">
        <v>3.0727830425543994</v>
      </c>
      <c r="AC147" s="399">
        <v>1.54</v>
      </c>
      <c r="AD147" s="399">
        <v>2.68</v>
      </c>
      <c r="AE147" s="405">
        <v>4.2574397646000008E-6</v>
      </c>
      <c r="AF147" s="405">
        <v>3.0727830425543994</v>
      </c>
      <c r="AG147" s="399">
        <v>1.69</v>
      </c>
      <c r="AH147" s="399">
        <v>2.2999999999999998</v>
      </c>
      <c r="AI147" s="324">
        <v>0</v>
      </c>
      <c r="AJ147" s="324">
        <v>0</v>
      </c>
      <c r="AK147" s="324">
        <v>0</v>
      </c>
      <c r="AL147" s="324">
        <v>0</v>
      </c>
      <c r="AM147" s="324">
        <v>0</v>
      </c>
      <c r="AN147" s="324">
        <v>0</v>
      </c>
      <c r="AO147" s="403">
        <v>544923</v>
      </c>
      <c r="AP147" s="403">
        <v>1.0319999999999999E-2</v>
      </c>
      <c r="AQ147" s="403">
        <v>0.1016</v>
      </c>
      <c r="AR147" s="403">
        <v>109</v>
      </c>
      <c r="AS147" s="399" t="s">
        <v>1021</v>
      </c>
      <c r="AT147" s="390">
        <v>0</v>
      </c>
      <c r="AU147" s="390">
        <v>0</v>
      </c>
      <c r="AV147" s="390">
        <v>0</v>
      </c>
      <c r="AY147" s="390" t="s">
        <v>3533</v>
      </c>
    </row>
    <row r="148" spans="1:51" s="390" customFormat="1">
      <c r="A148" s="399" t="s">
        <v>81</v>
      </c>
      <c r="B148" s="399" t="s">
        <v>1045</v>
      </c>
      <c r="C148" s="399">
        <v>3300</v>
      </c>
      <c r="D148" s="399">
        <v>20</v>
      </c>
      <c r="E148" s="403">
        <v>8.9700000000000006</v>
      </c>
      <c r="F148" s="399">
        <v>0</v>
      </c>
      <c r="G148" s="399">
        <v>0.19</v>
      </c>
      <c r="H148" s="399">
        <v>0.9</v>
      </c>
      <c r="I148" s="399">
        <v>0.17</v>
      </c>
      <c r="J148" s="399">
        <v>40</v>
      </c>
      <c r="K148" s="399">
        <v>125</v>
      </c>
      <c r="L148" s="399">
        <v>0</v>
      </c>
      <c r="M148" s="404">
        <v>12.949999809265137</v>
      </c>
      <c r="N148" s="404">
        <v>9.3999996185302734</v>
      </c>
      <c r="O148" s="404">
        <v>5.2100000381469727</v>
      </c>
      <c r="P148" s="399">
        <v>100</v>
      </c>
      <c r="Q148" s="399" t="s">
        <v>293</v>
      </c>
      <c r="R148" s="399">
        <v>1</v>
      </c>
      <c r="S148" s="399">
        <v>0</v>
      </c>
      <c r="T148" s="399">
        <v>0</v>
      </c>
      <c r="U148" s="404">
        <v>0.57999999999999996</v>
      </c>
      <c r="V148" s="404">
        <v>0.16</v>
      </c>
      <c r="W148" s="405">
        <v>6.1052435334000001E-6</v>
      </c>
      <c r="X148" s="405">
        <v>9.759292784882394</v>
      </c>
      <c r="Y148" s="399">
        <v>1.58</v>
      </c>
      <c r="Z148" s="399">
        <v>2.77</v>
      </c>
      <c r="AA148" s="405">
        <v>5.2063119702000002E-6</v>
      </c>
      <c r="AB148" s="405">
        <v>9.759292784882394</v>
      </c>
      <c r="AC148" s="399">
        <v>1.54</v>
      </c>
      <c r="AD148" s="399">
        <v>2.68</v>
      </c>
      <c r="AE148" s="405">
        <v>4.2574397646000008E-6</v>
      </c>
      <c r="AF148" s="405">
        <v>9.759292784882394</v>
      </c>
      <c r="AG148" s="399">
        <v>1.69</v>
      </c>
      <c r="AH148" s="399">
        <v>2.2999999999999998</v>
      </c>
      <c r="AI148" s="324">
        <v>0</v>
      </c>
      <c r="AJ148" s="324">
        <v>0</v>
      </c>
      <c r="AK148" s="324">
        <v>0</v>
      </c>
      <c r="AL148" s="324">
        <v>0</v>
      </c>
      <c r="AM148" s="324">
        <v>0</v>
      </c>
      <c r="AN148" s="324">
        <v>0</v>
      </c>
      <c r="AO148" s="403">
        <v>1722226</v>
      </c>
      <c r="AP148" s="403">
        <v>3.2699999999999999E-3</v>
      </c>
      <c r="AQ148" s="403">
        <v>5.7149999999999999E-2</v>
      </c>
      <c r="AR148" s="403">
        <v>154</v>
      </c>
      <c r="AS148" s="399" t="s">
        <v>1021</v>
      </c>
      <c r="AT148" s="390">
        <v>0</v>
      </c>
      <c r="AU148" s="390">
        <v>0</v>
      </c>
      <c r="AV148" s="390">
        <v>0</v>
      </c>
      <c r="AY148" s="390" t="s">
        <v>3533</v>
      </c>
    </row>
    <row r="149" spans="1:51" s="390" customFormat="1">
      <c r="A149" s="399" t="s">
        <v>81</v>
      </c>
      <c r="B149" s="399" t="s">
        <v>1025</v>
      </c>
      <c r="C149" s="399">
        <v>4.7</v>
      </c>
      <c r="D149" s="399">
        <v>20</v>
      </c>
      <c r="E149" s="403">
        <v>1.7999999999999999E-2</v>
      </c>
      <c r="F149" s="399">
        <v>0</v>
      </c>
      <c r="G149" s="399">
        <v>5.4</v>
      </c>
      <c r="H149" s="399">
        <v>0.9</v>
      </c>
      <c r="I149" s="399">
        <v>4.8</v>
      </c>
      <c r="J149" s="399">
        <v>40</v>
      </c>
      <c r="K149" s="399">
        <v>125</v>
      </c>
      <c r="L149" s="399">
        <v>0</v>
      </c>
      <c r="M149" s="404">
        <v>12.949999809265137</v>
      </c>
      <c r="N149" s="404">
        <v>9.3999996185302734</v>
      </c>
      <c r="O149" s="404">
        <v>5.2100000381469727</v>
      </c>
      <c r="P149" s="399">
        <v>100</v>
      </c>
      <c r="Q149" s="399" t="s">
        <v>293</v>
      </c>
      <c r="R149" s="399">
        <v>1</v>
      </c>
      <c r="S149" s="399">
        <v>0</v>
      </c>
      <c r="T149" s="399">
        <v>0</v>
      </c>
      <c r="U149" s="404">
        <v>0.57999999999999996</v>
      </c>
      <c r="V149" s="404">
        <v>0.16</v>
      </c>
      <c r="W149" s="405">
        <v>6.1052435334000001E-6</v>
      </c>
      <c r="X149" s="405">
        <v>0.40308834927205645</v>
      </c>
      <c r="Y149" s="399">
        <v>1.58</v>
      </c>
      <c r="Z149" s="399">
        <v>2.77</v>
      </c>
      <c r="AA149" s="405">
        <v>5.2063119702000002E-6</v>
      </c>
      <c r="AB149" s="405">
        <v>0.40308834927205645</v>
      </c>
      <c r="AC149" s="399">
        <v>1.54</v>
      </c>
      <c r="AD149" s="399">
        <v>2.68</v>
      </c>
      <c r="AE149" s="405">
        <v>4.2574397646000008E-6</v>
      </c>
      <c r="AF149" s="405">
        <v>0.40308834927205645</v>
      </c>
      <c r="AG149" s="399">
        <v>1.69</v>
      </c>
      <c r="AH149" s="399">
        <v>2.2999999999999998</v>
      </c>
      <c r="AI149" s="324">
        <v>0</v>
      </c>
      <c r="AJ149" s="324">
        <v>0</v>
      </c>
      <c r="AK149" s="324">
        <v>0</v>
      </c>
      <c r="AL149" s="324">
        <v>0</v>
      </c>
      <c r="AM149" s="324">
        <v>0</v>
      </c>
      <c r="AN149" s="324">
        <v>0</v>
      </c>
      <c r="AO149" s="403">
        <v>108845</v>
      </c>
      <c r="AP149" s="403">
        <v>5.1679999999999997E-2</v>
      </c>
      <c r="AQ149" s="403">
        <v>0.22733</v>
      </c>
      <c r="AR149" s="403">
        <v>96</v>
      </c>
      <c r="AS149" s="399" t="s">
        <v>1021</v>
      </c>
      <c r="AT149" s="390">
        <v>0</v>
      </c>
      <c r="AU149" s="390">
        <v>0</v>
      </c>
      <c r="AV149" s="390">
        <v>0</v>
      </c>
      <c r="AY149" s="390" t="s">
        <v>3533</v>
      </c>
    </row>
    <row r="150" spans="1:51" s="390" customFormat="1">
      <c r="A150" s="399" t="s">
        <v>81</v>
      </c>
      <c r="B150" s="399" t="s">
        <v>1035</v>
      </c>
      <c r="C150" s="399">
        <v>47</v>
      </c>
      <c r="D150" s="399">
        <v>20</v>
      </c>
      <c r="E150" s="403">
        <v>0.14000000000000001</v>
      </c>
      <c r="F150" s="399">
        <v>0</v>
      </c>
      <c r="G150" s="399">
        <v>1.6</v>
      </c>
      <c r="H150" s="399">
        <v>0.9</v>
      </c>
      <c r="I150" s="399">
        <v>1.8</v>
      </c>
      <c r="J150" s="399">
        <v>40</v>
      </c>
      <c r="K150" s="399">
        <v>125</v>
      </c>
      <c r="L150" s="399">
        <v>0</v>
      </c>
      <c r="M150" s="404">
        <v>12.949999809265137</v>
      </c>
      <c r="N150" s="404">
        <v>9.3999996185302734</v>
      </c>
      <c r="O150" s="404">
        <v>5.2100000381469727</v>
      </c>
      <c r="P150" s="399">
        <v>100</v>
      </c>
      <c r="Q150" s="399" t="s">
        <v>293</v>
      </c>
      <c r="R150" s="399">
        <v>1</v>
      </c>
      <c r="S150" s="399">
        <v>0</v>
      </c>
      <c r="T150" s="399">
        <v>0</v>
      </c>
      <c r="U150" s="404">
        <v>0.57999999999999996</v>
      </c>
      <c r="V150" s="404">
        <v>0.16</v>
      </c>
      <c r="W150" s="405">
        <v>6.1052435334000001E-6</v>
      </c>
      <c r="X150" s="405">
        <v>1.1782582995342628</v>
      </c>
      <c r="Y150" s="399">
        <v>1.58</v>
      </c>
      <c r="Z150" s="399">
        <v>2.77</v>
      </c>
      <c r="AA150" s="405">
        <v>5.2063119702000002E-6</v>
      </c>
      <c r="AB150" s="405">
        <v>1.1782582995342628</v>
      </c>
      <c r="AC150" s="399">
        <v>1.54</v>
      </c>
      <c r="AD150" s="399">
        <v>2.68</v>
      </c>
      <c r="AE150" s="405">
        <v>4.2574397646000008E-6</v>
      </c>
      <c r="AF150" s="405">
        <v>1.1782582995342628</v>
      </c>
      <c r="AG150" s="399">
        <v>1.69</v>
      </c>
      <c r="AH150" s="399">
        <v>2.2999999999999998</v>
      </c>
      <c r="AI150" s="324">
        <v>0</v>
      </c>
      <c r="AJ150" s="324">
        <v>0</v>
      </c>
      <c r="AK150" s="324">
        <v>0</v>
      </c>
      <c r="AL150" s="324">
        <v>0</v>
      </c>
      <c r="AM150" s="324">
        <v>0</v>
      </c>
      <c r="AN150" s="324">
        <v>0</v>
      </c>
      <c r="AO150" s="403">
        <v>219672</v>
      </c>
      <c r="AP150" s="403">
        <v>2.5610000000000001E-2</v>
      </c>
      <c r="AQ150" s="403">
        <v>0.16002</v>
      </c>
      <c r="AR150" s="403">
        <v>88</v>
      </c>
      <c r="AS150" s="399" t="s">
        <v>1021</v>
      </c>
      <c r="AT150" s="390">
        <v>0</v>
      </c>
      <c r="AU150" s="390">
        <v>0</v>
      </c>
      <c r="AV150" s="390">
        <v>0</v>
      </c>
      <c r="AY150" s="390" t="s">
        <v>3533</v>
      </c>
    </row>
    <row r="151" spans="1:51" s="390" customFormat="1">
      <c r="A151" s="399" t="s">
        <v>81</v>
      </c>
      <c r="B151" s="399" t="s">
        <v>1041</v>
      </c>
      <c r="C151" s="399">
        <v>470</v>
      </c>
      <c r="D151" s="399">
        <v>20</v>
      </c>
      <c r="E151" s="403">
        <v>1.27</v>
      </c>
      <c r="F151" s="399">
        <v>0</v>
      </c>
      <c r="G151" s="399">
        <v>0.5</v>
      </c>
      <c r="H151" s="399">
        <v>0.9</v>
      </c>
      <c r="I151" s="399">
        <v>0.5</v>
      </c>
      <c r="J151" s="399">
        <v>40</v>
      </c>
      <c r="K151" s="399">
        <v>125</v>
      </c>
      <c r="L151" s="399">
        <v>0</v>
      </c>
      <c r="M151" s="404">
        <v>12.949999809265137</v>
      </c>
      <c r="N151" s="404">
        <v>9.3999996185302734</v>
      </c>
      <c r="O151" s="404">
        <v>5.2100000381469727</v>
      </c>
      <c r="P151" s="399">
        <v>100</v>
      </c>
      <c r="Q151" s="399" t="s">
        <v>293</v>
      </c>
      <c r="R151" s="399">
        <v>1</v>
      </c>
      <c r="S151" s="399">
        <v>0</v>
      </c>
      <c r="T151" s="399">
        <v>0</v>
      </c>
      <c r="U151" s="404">
        <v>0.57999999999999996</v>
      </c>
      <c r="V151" s="404">
        <v>0.16</v>
      </c>
      <c r="W151" s="405">
        <v>6.1052435334000001E-6</v>
      </c>
      <c r="X151" s="405">
        <v>3.8876542878034046</v>
      </c>
      <c r="Y151" s="399">
        <v>1.58</v>
      </c>
      <c r="Z151" s="399">
        <v>2.77</v>
      </c>
      <c r="AA151" s="405">
        <v>5.2063119702000002E-6</v>
      </c>
      <c r="AB151" s="405">
        <v>3.8876542878034046</v>
      </c>
      <c r="AC151" s="399">
        <v>1.54</v>
      </c>
      <c r="AD151" s="399">
        <v>2.68</v>
      </c>
      <c r="AE151" s="405">
        <v>4.2574397646000008E-6</v>
      </c>
      <c r="AF151" s="405">
        <v>3.8876542878034046</v>
      </c>
      <c r="AG151" s="399">
        <v>1.69</v>
      </c>
      <c r="AH151" s="399">
        <v>2.2999999999999998</v>
      </c>
      <c r="AI151" s="324">
        <v>0</v>
      </c>
      <c r="AJ151" s="324">
        <v>0</v>
      </c>
      <c r="AK151" s="324">
        <v>0</v>
      </c>
      <c r="AL151" s="324">
        <v>0</v>
      </c>
      <c r="AM151" s="324">
        <v>0</v>
      </c>
      <c r="AN151" s="324">
        <v>0</v>
      </c>
      <c r="AO151" s="403">
        <v>691828</v>
      </c>
      <c r="AP151" s="403">
        <v>8.1300000000000001E-3</v>
      </c>
      <c r="AQ151" s="403">
        <v>9.017E-2</v>
      </c>
      <c r="AR151" s="403">
        <v>126</v>
      </c>
      <c r="AS151" s="399" t="s">
        <v>1021</v>
      </c>
      <c r="AT151" s="390">
        <v>0</v>
      </c>
      <c r="AU151" s="390">
        <v>0</v>
      </c>
      <c r="AV151" s="390">
        <v>0</v>
      </c>
      <c r="AY151" s="390" t="s">
        <v>3533</v>
      </c>
    </row>
    <row r="152" spans="1:51" s="390" customFormat="1">
      <c r="A152" s="399" t="s">
        <v>81</v>
      </c>
      <c r="B152" s="399" t="s">
        <v>1026</v>
      </c>
      <c r="C152" s="399">
        <v>6.8</v>
      </c>
      <c r="D152" s="399">
        <v>20</v>
      </c>
      <c r="E152" s="403">
        <v>2.7E-2</v>
      </c>
      <c r="F152" s="399">
        <v>0</v>
      </c>
      <c r="G152" s="399">
        <v>4.5999999999999996</v>
      </c>
      <c r="H152" s="399">
        <v>0.9</v>
      </c>
      <c r="I152" s="399">
        <v>4.4000000000000004</v>
      </c>
      <c r="J152" s="399">
        <v>40</v>
      </c>
      <c r="K152" s="399">
        <v>125</v>
      </c>
      <c r="L152" s="399">
        <v>0</v>
      </c>
      <c r="M152" s="404">
        <v>12.949999809265137</v>
      </c>
      <c r="N152" s="404">
        <v>9.3999996185302734</v>
      </c>
      <c r="O152" s="404">
        <v>5.2100000381469727</v>
      </c>
      <c r="P152" s="399">
        <v>100</v>
      </c>
      <c r="Q152" s="399" t="s">
        <v>293</v>
      </c>
      <c r="R152" s="399">
        <v>1</v>
      </c>
      <c r="S152" s="399">
        <v>0</v>
      </c>
      <c r="T152" s="399">
        <v>0</v>
      </c>
      <c r="U152" s="404">
        <v>0.57999999999999996</v>
      </c>
      <c r="V152" s="404">
        <v>0.16</v>
      </c>
      <c r="W152" s="405">
        <v>6.1052435334000001E-6</v>
      </c>
      <c r="X152" s="405">
        <v>0.44322568766120418</v>
      </c>
      <c r="Y152" s="399">
        <v>1.58</v>
      </c>
      <c r="Z152" s="399">
        <v>2.77</v>
      </c>
      <c r="AA152" s="405">
        <v>5.2063119702000002E-6</v>
      </c>
      <c r="AB152" s="405">
        <v>0.44322568766120418</v>
      </c>
      <c r="AC152" s="399">
        <v>1.54</v>
      </c>
      <c r="AD152" s="399">
        <v>2.68</v>
      </c>
      <c r="AE152" s="405">
        <v>4.2574397646000008E-6</v>
      </c>
      <c r="AF152" s="405">
        <v>0.44322568766120418</v>
      </c>
      <c r="AG152" s="399">
        <v>1.69</v>
      </c>
      <c r="AH152" s="399">
        <v>2.2999999999999998</v>
      </c>
      <c r="AI152" s="324">
        <v>0</v>
      </c>
      <c r="AJ152" s="324">
        <v>0</v>
      </c>
      <c r="AK152" s="324">
        <v>0</v>
      </c>
      <c r="AL152" s="324">
        <v>0</v>
      </c>
      <c r="AM152" s="324">
        <v>0</v>
      </c>
      <c r="AN152" s="324">
        <v>0</v>
      </c>
      <c r="AO152" s="403">
        <v>108845</v>
      </c>
      <c r="AP152" s="403">
        <v>5.1679999999999997E-2</v>
      </c>
      <c r="AQ152" s="403">
        <v>0.22733</v>
      </c>
      <c r="AR152" s="403">
        <v>77</v>
      </c>
      <c r="AS152" s="399" t="s">
        <v>1021</v>
      </c>
      <c r="AT152" s="390">
        <v>0</v>
      </c>
      <c r="AU152" s="390">
        <v>0</v>
      </c>
      <c r="AV152" s="390">
        <v>0</v>
      </c>
      <c r="AY152" s="390" t="s">
        <v>3533</v>
      </c>
    </row>
    <row r="153" spans="1:51" s="390" customFormat="1">
      <c r="A153" s="399" t="s">
        <v>81</v>
      </c>
      <c r="B153" s="399" t="s">
        <v>1036</v>
      </c>
      <c r="C153" s="399">
        <v>68</v>
      </c>
      <c r="D153" s="399">
        <v>20</v>
      </c>
      <c r="E153" s="403">
        <v>0.2</v>
      </c>
      <c r="F153" s="399">
        <v>0</v>
      </c>
      <c r="G153" s="399">
        <v>1.4</v>
      </c>
      <c r="H153" s="399">
        <v>0.9</v>
      </c>
      <c r="I153" s="399">
        <v>1.5</v>
      </c>
      <c r="J153" s="399">
        <v>40</v>
      </c>
      <c r="K153" s="399">
        <v>125</v>
      </c>
      <c r="L153" s="399">
        <v>0</v>
      </c>
      <c r="M153" s="404">
        <v>12.949999809265137</v>
      </c>
      <c r="N153" s="404">
        <v>9.3999996185302734</v>
      </c>
      <c r="O153" s="404">
        <v>5.2100000381469727</v>
      </c>
      <c r="P153" s="399">
        <v>100</v>
      </c>
      <c r="Q153" s="399" t="s">
        <v>293</v>
      </c>
      <c r="R153" s="399">
        <v>1</v>
      </c>
      <c r="S153" s="399">
        <v>0</v>
      </c>
      <c r="T153" s="399">
        <v>0</v>
      </c>
      <c r="U153" s="404">
        <v>0.57999999999999996</v>
      </c>
      <c r="V153" s="404">
        <v>0.16</v>
      </c>
      <c r="W153" s="405">
        <v>6.1052435334000001E-6</v>
      </c>
      <c r="X153" s="405">
        <v>1.4026128962944902</v>
      </c>
      <c r="Y153" s="399">
        <v>1.58</v>
      </c>
      <c r="Z153" s="399">
        <v>2.77</v>
      </c>
      <c r="AA153" s="405">
        <v>5.2063119702000002E-6</v>
      </c>
      <c r="AB153" s="405">
        <v>1.4026128962944902</v>
      </c>
      <c r="AC153" s="399">
        <v>1.54</v>
      </c>
      <c r="AD153" s="399">
        <v>2.68</v>
      </c>
      <c r="AE153" s="405">
        <v>4.2574397646000008E-6</v>
      </c>
      <c r="AF153" s="405">
        <v>1.4026128962944902</v>
      </c>
      <c r="AG153" s="399">
        <v>1.69</v>
      </c>
      <c r="AH153" s="399">
        <v>2.2999999999999998</v>
      </c>
      <c r="AI153" s="324">
        <v>0</v>
      </c>
      <c r="AJ153" s="324">
        <v>0</v>
      </c>
      <c r="AK153" s="324">
        <v>0</v>
      </c>
      <c r="AL153" s="324">
        <v>0</v>
      </c>
      <c r="AM153" s="324">
        <v>0</v>
      </c>
      <c r="AN153" s="324">
        <v>0</v>
      </c>
      <c r="AO153" s="403">
        <v>273123</v>
      </c>
      <c r="AP153" s="403">
        <v>2.06E-2</v>
      </c>
      <c r="AQ153" s="403">
        <v>0.14351</v>
      </c>
      <c r="AR153" s="403">
        <v>89</v>
      </c>
      <c r="AS153" s="399" t="s">
        <v>1021</v>
      </c>
      <c r="AT153" s="390">
        <v>0</v>
      </c>
      <c r="AU153" s="390">
        <v>0</v>
      </c>
      <c r="AV153" s="390">
        <v>0</v>
      </c>
      <c r="AY153" s="390" t="s">
        <v>3533</v>
      </c>
    </row>
    <row r="154" spans="1:51" s="390" customFormat="1">
      <c r="A154" s="399" t="s">
        <v>81</v>
      </c>
      <c r="B154" s="399" t="s">
        <v>1042</v>
      </c>
      <c r="C154" s="399">
        <v>680</v>
      </c>
      <c r="D154" s="399">
        <v>20</v>
      </c>
      <c r="E154" s="403">
        <v>2.02</v>
      </c>
      <c r="F154" s="399">
        <v>0</v>
      </c>
      <c r="G154" s="399">
        <v>0.4</v>
      </c>
      <c r="H154" s="399">
        <v>0.9</v>
      </c>
      <c r="I154" s="399">
        <v>0.4</v>
      </c>
      <c r="J154" s="399">
        <v>40</v>
      </c>
      <c r="K154" s="399">
        <v>125</v>
      </c>
      <c r="L154" s="399">
        <v>0</v>
      </c>
      <c r="M154" s="404">
        <v>12.949999809265137</v>
      </c>
      <c r="N154" s="404">
        <v>9.3999996185302734</v>
      </c>
      <c r="O154" s="404">
        <v>5.2100000381469727</v>
      </c>
      <c r="P154" s="399">
        <v>100</v>
      </c>
      <c r="Q154" s="399" t="s">
        <v>293</v>
      </c>
      <c r="R154" s="399">
        <v>1</v>
      </c>
      <c r="S154" s="399">
        <v>0</v>
      </c>
      <c r="T154" s="399">
        <v>0</v>
      </c>
      <c r="U154" s="404">
        <v>0.57999999999999996</v>
      </c>
      <c r="V154" s="404">
        <v>0.16</v>
      </c>
      <c r="W154" s="405">
        <v>6.1052435334000001E-6</v>
      </c>
      <c r="X154" s="405">
        <v>4.5977767139943859</v>
      </c>
      <c r="Y154" s="399">
        <v>1.58</v>
      </c>
      <c r="Z154" s="399">
        <v>2.77</v>
      </c>
      <c r="AA154" s="405">
        <v>5.2063119702000002E-6</v>
      </c>
      <c r="AB154" s="405">
        <v>4.5977767139943859</v>
      </c>
      <c r="AC154" s="399">
        <v>1.54</v>
      </c>
      <c r="AD154" s="399">
        <v>2.68</v>
      </c>
      <c r="AE154" s="405">
        <v>4.2574397646000008E-6</v>
      </c>
      <c r="AF154" s="405">
        <v>4.5977767139943859</v>
      </c>
      <c r="AG154" s="399">
        <v>1.69</v>
      </c>
      <c r="AH154" s="399">
        <v>2.2999999999999998</v>
      </c>
      <c r="AI154" s="324">
        <v>0</v>
      </c>
      <c r="AJ154" s="324">
        <v>0</v>
      </c>
      <c r="AK154" s="324">
        <v>0</v>
      </c>
      <c r="AL154" s="324">
        <v>0</v>
      </c>
      <c r="AM154" s="324">
        <v>0</v>
      </c>
      <c r="AN154" s="324">
        <v>0</v>
      </c>
      <c r="AO154" s="403">
        <v>878687</v>
      </c>
      <c r="AP154" s="403">
        <v>6.4000000000000003E-3</v>
      </c>
      <c r="AQ154" s="403">
        <v>8.0009999999999998E-2</v>
      </c>
      <c r="AR154" s="403">
        <v>124</v>
      </c>
      <c r="AS154" s="399" t="s">
        <v>1021</v>
      </c>
      <c r="AT154" s="390">
        <v>0</v>
      </c>
      <c r="AU154" s="390">
        <v>0</v>
      </c>
      <c r="AV154" s="390">
        <v>0</v>
      </c>
      <c r="AY154" s="390" t="s">
        <v>3533</v>
      </c>
    </row>
    <row r="155" spans="1:51" s="390" customFormat="1">
      <c r="A155" s="324" t="s">
        <v>81</v>
      </c>
      <c r="B155" s="324" t="s">
        <v>1049</v>
      </c>
      <c r="C155" s="324">
        <v>1</v>
      </c>
      <c r="D155" s="324">
        <v>20</v>
      </c>
      <c r="E155" s="324">
        <v>6.0000000000000001E-3</v>
      </c>
      <c r="F155" s="399">
        <v>0</v>
      </c>
      <c r="G155" s="324">
        <v>11</v>
      </c>
      <c r="H155" s="324">
        <v>0.9</v>
      </c>
      <c r="I155" s="324">
        <v>10</v>
      </c>
      <c r="J155" s="324">
        <v>40</v>
      </c>
      <c r="K155" s="324">
        <v>195</v>
      </c>
      <c r="L155" s="399">
        <v>0</v>
      </c>
      <c r="M155" s="324">
        <v>13.21</v>
      </c>
      <c r="N155" s="324">
        <v>9.91</v>
      </c>
      <c r="O155" s="324">
        <v>6.35</v>
      </c>
      <c r="P155" s="324">
        <v>100</v>
      </c>
      <c r="Q155" s="324" t="s">
        <v>293</v>
      </c>
      <c r="R155" s="399">
        <v>1</v>
      </c>
      <c r="S155" s="399">
        <v>0</v>
      </c>
      <c r="T155" s="399">
        <v>0</v>
      </c>
      <c r="U155" s="406">
        <v>0.74</v>
      </c>
      <c r="V155" s="406">
        <v>0</v>
      </c>
      <c r="W155" s="407">
        <v>6.1099999999999999E-6</v>
      </c>
      <c r="X155" s="407">
        <v>0.18099999999999999</v>
      </c>
      <c r="Y155" s="324">
        <v>1.58</v>
      </c>
      <c r="Z155" s="324">
        <v>2.77</v>
      </c>
      <c r="AA155" s="407">
        <v>5.2100000000000001E-6</v>
      </c>
      <c r="AB155" s="407">
        <v>0.18099999999999999</v>
      </c>
      <c r="AC155" s="324">
        <v>1.54</v>
      </c>
      <c r="AD155" s="324">
        <v>2.68</v>
      </c>
      <c r="AE155" s="407">
        <v>4.2599999999999999E-6</v>
      </c>
      <c r="AF155" s="407">
        <v>0.18099999999999999</v>
      </c>
      <c r="AG155" s="324">
        <v>1.69</v>
      </c>
      <c r="AH155" s="324">
        <v>2.2999999999999998</v>
      </c>
      <c r="AI155" s="324">
        <v>0</v>
      </c>
      <c r="AJ155" s="324">
        <v>0</v>
      </c>
      <c r="AK155" s="324">
        <v>0</v>
      </c>
      <c r="AL155" s="324">
        <v>0</v>
      </c>
      <c r="AM155" s="324">
        <v>0</v>
      </c>
      <c r="AN155" s="324">
        <v>0</v>
      </c>
      <c r="AO155" s="324">
        <v>86322</v>
      </c>
      <c r="AP155" s="324">
        <v>6.5159999999999996E-2</v>
      </c>
      <c r="AQ155" s="324">
        <v>0.25527</v>
      </c>
      <c r="AR155" s="324">
        <v>67</v>
      </c>
      <c r="AS155" s="324" t="s">
        <v>1047</v>
      </c>
      <c r="AT155" s="390">
        <v>0</v>
      </c>
      <c r="AU155" s="390">
        <v>0</v>
      </c>
      <c r="AV155" s="390">
        <v>0</v>
      </c>
      <c r="AY155" s="390" t="s">
        <v>3533</v>
      </c>
    </row>
    <row r="156" spans="1:51" s="390" customFormat="1">
      <c r="A156" s="324" t="s">
        <v>81</v>
      </c>
      <c r="B156" s="324" t="s">
        <v>1059</v>
      </c>
      <c r="C156" s="324">
        <v>10</v>
      </c>
      <c r="D156" s="324">
        <v>20</v>
      </c>
      <c r="E156" s="324">
        <v>3.4000000000000002E-2</v>
      </c>
      <c r="F156" s="399">
        <v>0</v>
      </c>
      <c r="G156" s="324">
        <v>3.9</v>
      </c>
      <c r="H156" s="324">
        <v>0.9</v>
      </c>
      <c r="I156" s="324">
        <v>3.9</v>
      </c>
      <c r="J156" s="324">
        <v>40</v>
      </c>
      <c r="K156" s="324">
        <v>195</v>
      </c>
      <c r="L156" s="399">
        <v>0</v>
      </c>
      <c r="M156" s="324">
        <v>13.21</v>
      </c>
      <c r="N156" s="324">
        <v>9.91</v>
      </c>
      <c r="O156" s="324">
        <v>6.35</v>
      </c>
      <c r="P156" s="324">
        <v>100</v>
      </c>
      <c r="Q156" s="324" t="s">
        <v>293</v>
      </c>
      <c r="R156" s="399">
        <v>1</v>
      </c>
      <c r="S156" s="399">
        <v>0</v>
      </c>
      <c r="T156" s="399">
        <v>0</v>
      </c>
      <c r="U156" s="406">
        <v>0.74</v>
      </c>
      <c r="V156" s="406">
        <v>0</v>
      </c>
      <c r="W156" s="407">
        <v>6.1099999999999999E-6</v>
      </c>
      <c r="X156" s="407">
        <v>0.56200000000000006</v>
      </c>
      <c r="Y156" s="324">
        <v>1.58</v>
      </c>
      <c r="Z156" s="324">
        <v>2.77</v>
      </c>
      <c r="AA156" s="407">
        <v>5.2100000000000001E-6</v>
      </c>
      <c r="AB156" s="407">
        <v>0.56200000000000006</v>
      </c>
      <c r="AC156" s="324">
        <v>1.54</v>
      </c>
      <c r="AD156" s="324">
        <v>2.68</v>
      </c>
      <c r="AE156" s="407">
        <v>4.2599999999999999E-6</v>
      </c>
      <c r="AF156" s="407">
        <v>0.56200000000000006</v>
      </c>
      <c r="AG156" s="324">
        <v>1.69</v>
      </c>
      <c r="AH156" s="324">
        <v>2.2999999999999998</v>
      </c>
      <c r="AI156" s="324">
        <v>0</v>
      </c>
      <c r="AJ156" s="324">
        <v>0</v>
      </c>
      <c r="AK156" s="324">
        <v>0</v>
      </c>
      <c r="AL156" s="324">
        <v>0</v>
      </c>
      <c r="AM156" s="324">
        <v>0</v>
      </c>
      <c r="AN156" s="324">
        <v>0</v>
      </c>
      <c r="AO156" s="324">
        <v>137950</v>
      </c>
      <c r="AP156" s="324">
        <v>4.0779999999999997E-2</v>
      </c>
      <c r="AQ156" s="324">
        <v>0.20193</v>
      </c>
      <c r="AR156" s="324">
        <v>77</v>
      </c>
      <c r="AS156" s="324" t="s">
        <v>1047</v>
      </c>
      <c r="AT156" s="390">
        <v>0</v>
      </c>
      <c r="AU156" s="390">
        <v>0</v>
      </c>
      <c r="AV156" s="390">
        <v>0</v>
      </c>
      <c r="AY156" s="390" t="s">
        <v>3533</v>
      </c>
    </row>
    <row r="157" spans="1:51" s="390" customFormat="1">
      <c r="A157" s="324" t="s">
        <v>81</v>
      </c>
      <c r="B157" s="324" t="s">
        <v>1071</v>
      </c>
      <c r="C157" s="324">
        <v>100</v>
      </c>
      <c r="D157" s="324">
        <v>20</v>
      </c>
      <c r="E157" s="324">
        <v>0.28000000000000003</v>
      </c>
      <c r="F157" s="399">
        <v>0</v>
      </c>
      <c r="G157" s="324">
        <v>1.2</v>
      </c>
      <c r="H157" s="324">
        <v>0.9</v>
      </c>
      <c r="I157" s="324">
        <v>1.3</v>
      </c>
      <c r="J157" s="324">
        <v>40</v>
      </c>
      <c r="K157" s="324">
        <v>195</v>
      </c>
      <c r="L157" s="399">
        <v>0</v>
      </c>
      <c r="M157" s="324">
        <v>13.21</v>
      </c>
      <c r="N157" s="324">
        <v>9.91</v>
      </c>
      <c r="O157" s="324">
        <v>6.35</v>
      </c>
      <c r="P157" s="324">
        <v>100</v>
      </c>
      <c r="Q157" s="324" t="s">
        <v>293</v>
      </c>
      <c r="R157" s="399">
        <v>1</v>
      </c>
      <c r="S157" s="399">
        <v>0</v>
      </c>
      <c r="T157" s="399">
        <v>0</v>
      </c>
      <c r="U157" s="406">
        <v>0.74</v>
      </c>
      <c r="V157" s="406">
        <v>0</v>
      </c>
      <c r="W157" s="407">
        <v>6.1099999999999999E-6</v>
      </c>
      <c r="X157" s="407">
        <v>1.79</v>
      </c>
      <c r="Y157" s="324">
        <v>1.58</v>
      </c>
      <c r="Z157" s="324">
        <v>2.77</v>
      </c>
      <c r="AA157" s="407">
        <v>5.2100000000000001E-6</v>
      </c>
      <c r="AB157" s="407">
        <v>1.79</v>
      </c>
      <c r="AC157" s="324">
        <v>1.54</v>
      </c>
      <c r="AD157" s="324">
        <v>2.68</v>
      </c>
      <c r="AE157" s="407">
        <v>4.2599999999999999E-6</v>
      </c>
      <c r="AF157" s="407">
        <v>1.79</v>
      </c>
      <c r="AG157" s="324">
        <v>1.69</v>
      </c>
      <c r="AH157" s="324">
        <v>2.2999999999999998</v>
      </c>
      <c r="AI157" s="324">
        <v>0</v>
      </c>
      <c r="AJ157" s="324">
        <v>0</v>
      </c>
      <c r="AK157" s="324">
        <v>0</v>
      </c>
      <c r="AL157" s="324">
        <v>0</v>
      </c>
      <c r="AM157" s="324">
        <v>0</v>
      </c>
      <c r="AN157" s="324">
        <v>0</v>
      </c>
      <c r="AO157" s="324">
        <v>348751</v>
      </c>
      <c r="AP157" s="324">
        <v>1.6129999999999999E-2</v>
      </c>
      <c r="AQ157" s="324">
        <v>0.127</v>
      </c>
      <c r="AR157" s="324">
        <v>85</v>
      </c>
      <c r="AS157" s="324" t="s">
        <v>1047</v>
      </c>
      <c r="AT157" s="390">
        <v>0</v>
      </c>
      <c r="AU157" s="390">
        <v>0</v>
      </c>
      <c r="AV157" s="390">
        <v>0</v>
      </c>
      <c r="AY157" s="390" t="s">
        <v>3549</v>
      </c>
    </row>
    <row r="158" spans="1:51" s="390" customFormat="1">
      <c r="A158" s="324" t="s">
        <v>81</v>
      </c>
      <c r="B158" s="324" t="s">
        <v>1060</v>
      </c>
      <c r="C158" s="324">
        <v>12</v>
      </c>
      <c r="D158" s="324">
        <v>20</v>
      </c>
      <c r="E158" s="324">
        <v>3.5999999999999997E-2</v>
      </c>
      <c r="F158" s="399">
        <v>0</v>
      </c>
      <c r="G158" s="324">
        <v>3.4</v>
      </c>
      <c r="H158" s="324">
        <v>0.9</v>
      </c>
      <c r="I158" s="324">
        <v>3.5</v>
      </c>
      <c r="J158" s="324">
        <v>40</v>
      </c>
      <c r="K158" s="324">
        <v>195</v>
      </c>
      <c r="L158" s="399">
        <v>0</v>
      </c>
      <c r="M158" s="324">
        <v>13.21</v>
      </c>
      <c r="N158" s="324">
        <v>9.91</v>
      </c>
      <c r="O158" s="324">
        <v>6.35</v>
      </c>
      <c r="P158" s="324">
        <v>100</v>
      </c>
      <c r="Q158" s="324" t="s">
        <v>293</v>
      </c>
      <c r="R158" s="399">
        <v>1</v>
      </c>
      <c r="S158" s="399">
        <v>0</v>
      </c>
      <c r="T158" s="399">
        <v>0</v>
      </c>
      <c r="U158" s="406">
        <v>0.74</v>
      </c>
      <c r="V158" s="406">
        <v>0</v>
      </c>
      <c r="W158" s="407">
        <v>6.1099999999999999E-6</v>
      </c>
      <c r="X158" s="407">
        <v>0.59299999999999997</v>
      </c>
      <c r="Y158" s="324">
        <v>1.58</v>
      </c>
      <c r="Z158" s="324">
        <v>2.77</v>
      </c>
      <c r="AA158" s="407">
        <v>5.2100000000000001E-6</v>
      </c>
      <c r="AB158" s="407">
        <v>0.59299999999999997</v>
      </c>
      <c r="AC158" s="324">
        <v>1.54</v>
      </c>
      <c r="AD158" s="324">
        <v>2.68</v>
      </c>
      <c r="AE158" s="407">
        <v>4.2599999999999999E-6</v>
      </c>
      <c r="AF158" s="407">
        <v>0.59299999999999997</v>
      </c>
      <c r="AG158" s="324">
        <v>1.69</v>
      </c>
      <c r="AH158" s="324">
        <v>2.2999999999999998</v>
      </c>
      <c r="AI158" s="324">
        <v>0</v>
      </c>
      <c r="AJ158" s="324">
        <v>0</v>
      </c>
      <c r="AK158" s="324">
        <v>0</v>
      </c>
      <c r="AL158" s="324">
        <v>0</v>
      </c>
      <c r="AM158" s="324">
        <v>0</v>
      </c>
      <c r="AN158" s="324">
        <v>0</v>
      </c>
      <c r="AO158" s="324">
        <v>108845</v>
      </c>
      <c r="AP158" s="324">
        <v>5.1679999999999997E-2</v>
      </c>
      <c r="AQ158" s="324">
        <v>0.22733</v>
      </c>
      <c r="AR158" s="324">
        <v>91</v>
      </c>
      <c r="AS158" s="324" t="s">
        <v>1047</v>
      </c>
      <c r="AT158" s="390">
        <v>0</v>
      </c>
      <c r="AU158" s="390">
        <v>0</v>
      </c>
      <c r="AV158" s="390">
        <v>0</v>
      </c>
      <c r="AY158" s="390" t="s">
        <v>3549</v>
      </c>
    </row>
    <row r="159" spans="1:51" s="390" customFormat="1">
      <c r="A159" s="324" t="s">
        <v>81</v>
      </c>
      <c r="B159" s="324" t="s">
        <v>1072</v>
      </c>
      <c r="C159" s="324">
        <v>120</v>
      </c>
      <c r="D159" s="324">
        <v>20</v>
      </c>
      <c r="E159" s="324">
        <v>0.4</v>
      </c>
      <c r="F159" s="399">
        <v>0</v>
      </c>
      <c r="G159" s="324">
        <v>1</v>
      </c>
      <c r="H159" s="324">
        <v>0.9</v>
      </c>
      <c r="I159" s="324">
        <v>1</v>
      </c>
      <c r="J159" s="324">
        <v>40</v>
      </c>
      <c r="K159" s="324">
        <v>195</v>
      </c>
      <c r="L159" s="399">
        <v>0</v>
      </c>
      <c r="M159" s="324">
        <v>13.21</v>
      </c>
      <c r="N159" s="324">
        <v>9.91</v>
      </c>
      <c r="O159" s="324">
        <v>6.35</v>
      </c>
      <c r="P159" s="324">
        <v>100</v>
      </c>
      <c r="Q159" s="324" t="s">
        <v>293</v>
      </c>
      <c r="R159" s="399">
        <v>1</v>
      </c>
      <c r="S159" s="399">
        <v>0</v>
      </c>
      <c r="T159" s="399">
        <v>0</v>
      </c>
      <c r="U159" s="406">
        <v>0.74</v>
      </c>
      <c r="V159" s="406">
        <v>0</v>
      </c>
      <c r="W159" s="407">
        <v>6.1099999999999999E-6</v>
      </c>
      <c r="X159" s="407">
        <v>1.98</v>
      </c>
      <c r="Y159" s="324">
        <v>1.58</v>
      </c>
      <c r="Z159" s="324">
        <v>2.77</v>
      </c>
      <c r="AA159" s="407">
        <v>5.2100000000000001E-6</v>
      </c>
      <c r="AB159" s="407">
        <v>1.98</v>
      </c>
      <c r="AC159" s="324">
        <v>1.54</v>
      </c>
      <c r="AD159" s="324">
        <v>2.68</v>
      </c>
      <c r="AE159" s="407">
        <v>4.2599999999999999E-6</v>
      </c>
      <c r="AF159" s="407">
        <v>1.98</v>
      </c>
      <c r="AG159" s="324">
        <v>1.69</v>
      </c>
      <c r="AH159" s="324">
        <v>2.2999999999999998</v>
      </c>
      <c r="AI159" s="324">
        <v>0</v>
      </c>
      <c r="AJ159" s="324">
        <v>0</v>
      </c>
      <c r="AK159" s="324">
        <v>0</v>
      </c>
      <c r="AL159" s="324">
        <v>0</v>
      </c>
      <c r="AM159" s="324">
        <v>0</v>
      </c>
      <c r="AN159" s="324">
        <v>0</v>
      </c>
      <c r="AO159" s="324">
        <v>440286</v>
      </c>
      <c r="AP159" s="324">
        <v>1.278E-2</v>
      </c>
      <c r="AQ159" s="324">
        <v>0.11303000000000001</v>
      </c>
      <c r="AR159" s="324">
        <v>100</v>
      </c>
      <c r="AS159" s="324" t="s">
        <v>1047</v>
      </c>
      <c r="AT159" s="390">
        <v>0</v>
      </c>
      <c r="AU159" s="390">
        <v>0</v>
      </c>
      <c r="AV159" s="390">
        <v>0</v>
      </c>
      <c r="AY159" s="390" t="s">
        <v>3549</v>
      </c>
    </row>
    <row r="160" spans="1:51" s="390" customFormat="1">
      <c r="A160" s="324" t="s">
        <v>81</v>
      </c>
      <c r="B160" s="324" t="s">
        <v>1050</v>
      </c>
      <c r="C160" s="324">
        <v>1.5</v>
      </c>
      <c r="D160" s="324">
        <v>20</v>
      </c>
      <c r="E160" s="324">
        <v>8.0000000000000002E-3</v>
      </c>
      <c r="F160" s="399">
        <v>0</v>
      </c>
      <c r="G160" s="324">
        <v>9</v>
      </c>
      <c r="H160" s="324">
        <v>0.9</v>
      </c>
      <c r="I160" s="324">
        <v>9</v>
      </c>
      <c r="J160" s="324">
        <v>40</v>
      </c>
      <c r="K160" s="324">
        <v>195</v>
      </c>
      <c r="L160" s="399">
        <v>0</v>
      </c>
      <c r="M160" s="324">
        <v>13.21</v>
      </c>
      <c r="N160" s="324">
        <v>9.91</v>
      </c>
      <c r="O160" s="324">
        <v>6.35</v>
      </c>
      <c r="P160" s="324">
        <v>100</v>
      </c>
      <c r="Q160" s="324" t="s">
        <v>293</v>
      </c>
      <c r="R160" s="399">
        <v>1</v>
      </c>
      <c r="S160" s="399">
        <v>0</v>
      </c>
      <c r="T160" s="399">
        <v>0</v>
      </c>
      <c r="U160" s="406">
        <v>0.74</v>
      </c>
      <c r="V160" s="406">
        <v>0</v>
      </c>
      <c r="W160" s="407">
        <v>6.1099999999999999E-6</v>
      </c>
      <c r="X160" s="407">
        <v>0.222</v>
      </c>
      <c r="Y160" s="324">
        <v>1.58</v>
      </c>
      <c r="Z160" s="324">
        <v>2.77</v>
      </c>
      <c r="AA160" s="407">
        <v>5.2100000000000001E-6</v>
      </c>
      <c r="AB160" s="407">
        <v>0.222</v>
      </c>
      <c r="AC160" s="324">
        <v>1.54</v>
      </c>
      <c r="AD160" s="324">
        <v>2.68</v>
      </c>
      <c r="AE160" s="407">
        <v>4.2599999999999999E-6</v>
      </c>
      <c r="AF160" s="407">
        <v>0.222</v>
      </c>
      <c r="AG160" s="324">
        <v>1.69</v>
      </c>
      <c r="AH160" s="324">
        <v>2.2999999999999998</v>
      </c>
      <c r="AI160" s="324">
        <v>0</v>
      </c>
      <c r="AJ160" s="324">
        <v>0</v>
      </c>
      <c r="AK160" s="324">
        <v>0</v>
      </c>
      <c r="AL160" s="324">
        <v>0</v>
      </c>
      <c r="AM160" s="324">
        <v>0</v>
      </c>
      <c r="AN160" s="324">
        <v>0</v>
      </c>
      <c r="AO160" s="324">
        <v>86322</v>
      </c>
      <c r="AP160" s="324">
        <v>6.5159999999999996E-2</v>
      </c>
      <c r="AQ160" s="324">
        <v>0.25527</v>
      </c>
      <c r="AR160" s="324">
        <v>62</v>
      </c>
      <c r="AS160" s="324" t="s">
        <v>1047</v>
      </c>
      <c r="AT160" s="390">
        <v>0</v>
      </c>
      <c r="AU160" s="390">
        <v>0</v>
      </c>
      <c r="AV160" s="390">
        <v>0</v>
      </c>
      <c r="AY160" s="390" t="s">
        <v>3549</v>
      </c>
    </row>
    <row r="161" spans="1:51" s="390" customFormat="1">
      <c r="A161" s="324" t="s">
        <v>81</v>
      </c>
      <c r="B161" s="324" t="s">
        <v>1061</v>
      </c>
      <c r="C161" s="324">
        <v>15</v>
      </c>
      <c r="D161" s="324">
        <v>20</v>
      </c>
      <c r="E161" s="324">
        <v>4.4999999999999998E-2</v>
      </c>
      <c r="F161" s="399">
        <v>0</v>
      </c>
      <c r="G161" s="324">
        <v>3.1</v>
      </c>
      <c r="H161" s="324">
        <v>0.9</v>
      </c>
      <c r="I161" s="324">
        <v>3.1</v>
      </c>
      <c r="J161" s="324">
        <v>40</v>
      </c>
      <c r="K161" s="324">
        <v>195</v>
      </c>
      <c r="L161" s="399">
        <v>0</v>
      </c>
      <c r="M161" s="324">
        <v>13.21</v>
      </c>
      <c r="N161" s="324">
        <v>9.91</v>
      </c>
      <c r="O161" s="324">
        <v>6.35</v>
      </c>
      <c r="P161" s="324">
        <v>100</v>
      </c>
      <c r="Q161" s="324" t="s">
        <v>293</v>
      </c>
      <c r="R161" s="399">
        <v>1</v>
      </c>
      <c r="S161" s="399">
        <v>0</v>
      </c>
      <c r="T161" s="399">
        <v>0</v>
      </c>
      <c r="U161" s="406">
        <v>0.74</v>
      </c>
      <c r="V161" s="406">
        <v>0</v>
      </c>
      <c r="W161" s="407">
        <v>6.1099999999999999E-6</v>
      </c>
      <c r="X161" s="407">
        <v>0.69799999999999995</v>
      </c>
      <c r="Y161" s="324">
        <v>1.58</v>
      </c>
      <c r="Z161" s="324">
        <v>2.77</v>
      </c>
      <c r="AA161" s="407">
        <v>5.2100000000000001E-6</v>
      </c>
      <c r="AB161" s="407">
        <v>0.69799999999999995</v>
      </c>
      <c r="AC161" s="324">
        <v>1.54</v>
      </c>
      <c r="AD161" s="324">
        <v>2.68</v>
      </c>
      <c r="AE161" s="407">
        <v>4.2599999999999999E-6</v>
      </c>
      <c r="AF161" s="407">
        <v>0.69799999999999995</v>
      </c>
      <c r="AG161" s="324">
        <v>1.69</v>
      </c>
      <c r="AH161" s="324">
        <v>2.2999999999999998</v>
      </c>
      <c r="AI161" s="324">
        <v>0</v>
      </c>
      <c r="AJ161" s="324">
        <v>0</v>
      </c>
      <c r="AK161" s="324">
        <v>0</v>
      </c>
      <c r="AL161" s="324">
        <v>0</v>
      </c>
      <c r="AM161" s="324">
        <v>0</v>
      </c>
      <c r="AN161" s="324">
        <v>0</v>
      </c>
      <c r="AO161" s="324">
        <v>137950</v>
      </c>
      <c r="AP161" s="324">
        <v>4.0779999999999997E-2</v>
      </c>
      <c r="AQ161" s="324">
        <v>0.20193</v>
      </c>
      <c r="AR161" s="324">
        <v>92</v>
      </c>
      <c r="AS161" s="324" t="s">
        <v>1047</v>
      </c>
      <c r="AT161" s="390">
        <v>0</v>
      </c>
      <c r="AU161" s="390">
        <v>0</v>
      </c>
      <c r="AV161" s="390">
        <v>0</v>
      </c>
      <c r="AY161" s="390" t="s">
        <v>3549</v>
      </c>
    </row>
    <row r="162" spans="1:51" s="390" customFormat="1">
      <c r="A162" s="324" t="s">
        <v>81</v>
      </c>
      <c r="B162" s="324" t="s">
        <v>1073</v>
      </c>
      <c r="C162" s="324">
        <v>150</v>
      </c>
      <c r="D162" s="324">
        <v>20</v>
      </c>
      <c r="E162" s="324">
        <v>0.46</v>
      </c>
      <c r="F162" s="399">
        <v>0</v>
      </c>
      <c r="G162" s="324">
        <v>0.9</v>
      </c>
      <c r="H162" s="324">
        <v>0.9</v>
      </c>
      <c r="I162" s="324">
        <v>0.9</v>
      </c>
      <c r="J162" s="324">
        <v>40</v>
      </c>
      <c r="K162" s="324">
        <v>195</v>
      </c>
      <c r="L162" s="399">
        <v>0</v>
      </c>
      <c r="M162" s="324">
        <v>13.21</v>
      </c>
      <c r="N162" s="324">
        <v>9.91</v>
      </c>
      <c r="O162" s="324">
        <v>6.35</v>
      </c>
      <c r="P162" s="324">
        <v>100</v>
      </c>
      <c r="Q162" s="324" t="s">
        <v>293</v>
      </c>
      <c r="R162" s="399">
        <v>1</v>
      </c>
      <c r="S162" s="399">
        <v>0</v>
      </c>
      <c r="T162" s="399">
        <v>0</v>
      </c>
      <c r="U162" s="406">
        <v>0.74</v>
      </c>
      <c r="V162" s="406">
        <v>0</v>
      </c>
      <c r="W162" s="407">
        <v>6.1099999999999999E-6</v>
      </c>
      <c r="X162" s="407">
        <v>2.13</v>
      </c>
      <c r="Y162" s="324">
        <v>1.58</v>
      </c>
      <c r="Z162" s="324">
        <v>2.77</v>
      </c>
      <c r="AA162" s="407">
        <v>5.2100000000000001E-6</v>
      </c>
      <c r="AB162" s="407">
        <v>2.13</v>
      </c>
      <c r="AC162" s="324">
        <v>1.54</v>
      </c>
      <c r="AD162" s="324">
        <v>2.68</v>
      </c>
      <c r="AE162" s="407">
        <v>4.2599999999999999E-6</v>
      </c>
      <c r="AF162" s="407">
        <v>2.13</v>
      </c>
      <c r="AG162" s="324">
        <v>1.69</v>
      </c>
      <c r="AH162" s="324">
        <v>2.2999999999999998</v>
      </c>
      <c r="AI162" s="324">
        <v>0</v>
      </c>
      <c r="AJ162" s="324">
        <v>0</v>
      </c>
      <c r="AK162" s="324">
        <v>0</v>
      </c>
      <c r="AL162" s="324">
        <v>0</v>
      </c>
      <c r="AM162" s="324">
        <v>0</v>
      </c>
      <c r="AN162" s="324">
        <v>0</v>
      </c>
      <c r="AO162" s="324">
        <v>348751</v>
      </c>
      <c r="AP162" s="324">
        <v>1.6129999999999999E-2</v>
      </c>
      <c r="AQ162" s="324">
        <v>0.127</v>
      </c>
      <c r="AR162" s="324">
        <v>107</v>
      </c>
      <c r="AS162" s="324" t="s">
        <v>1047</v>
      </c>
      <c r="AT162" s="390">
        <v>0</v>
      </c>
      <c r="AU162" s="390">
        <v>0</v>
      </c>
      <c r="AV162" s="390">
        <v>0</v>
      </c>
      <c r="AY162" s="390" t="s">
        <v>3549</v>
      </c>
    </row>
    <row r="163" spans="1:51" s="390" customFormat="1">
      <c r="A163" s="324" t="s">
        <v>81</v>
      </c>
      <c r="B163" s="324" t="s">
        <v>1062</v>
      </c>
      <c r="C163" s="324">
        <v>18</v>
      </c>
      <c r="D163" s="324">
        <v>20</v>
      </c>
      <c r="E163" s="324">
        <v>0.05</v>
      </c>
      <c r="F163" s="399">
        <v>0</v>
      </c>
      <c r="G163" s="324">
        <v>2.8</v>
      </c>
      <c r="H163" s="324">
        <v>0.9</v>
      </c>
      <c r="I163" s="324">
        <v>2.9</v>
      </c>
      <c r="J163" s="324">
        <v>40</v>
      </c>
      <c r="K163" s="324">
        <v>195</v>
      </c>
      <c r="L163" s="399">
        <v>0</v>
      </c>
      <c r="M163" s="324">
        <v>13.21</v>
      </c>
      <c r="N163" s="324">
        <v>9.91</v>
      </c>
      <c r="O163" s="324">
        <v>6.35</v>
      </c>
      <c r="P163" s="324">
        <v>100</v>
      </c>
      <c r="Q163" s="324" t="s">
        <v>293</v>
      </c>
      <c r="R163" s="399">
        <v>1</v>
      </c>
      <c r="S163" s="399">
        <v>0</v>
      </c>
      <c r="T163" s="399">
        <v>0</v>
      </c>
      <c r="U163" s="406">
        <v>0.74</v>
      </c>
      <c r="V163" s="406">
        <v>0</v>
      </c>
      <c r="W163" s="407">
        <v>6.1099999999999999E-6</v>
      </c>
      <c r="X163" s="407">
        <v>0.71499999999999997</v>
      </c>
      <c r="Y163" s="324">
        <v>1.58</v>
      </c>
      <c r="Z163" s="324">
        <v>2.77</v>
      </c>
      <c r="AA163" s="407">
        <v>5.2100000000000001E-6</v>
      </c>
      <c r="AB163" s="407">
        <v>0.71499999999999997</v>
      </c>
      <c r="AC163" s="324">
        <v>1.54</v>
      </c>
      <c r="AD163" s="324">
        <v>2.68</v>
      </c>
      <c r="AE163" s="407">
        <v>4.2599999999999999E-6</v>
      </c>
      <c r="AF163" s="407">
        <v>0.71499999999999997</v>
      </c>
      <c r="AG163" s="324">
        <v>1.69</v>
      </c>
      <c r="AH163" s="324">
        <v>2.2999999999999998</v>
      </c>
      <c r="AI163" s="324">
        <v>0</v>
      </c>
      <c r="AJ163" s="324">
        <v>0</v>
      </c>
      <c r="AK163" s="324">
        <v>0</v>
      </c>
      <c r="AL163" s="324">
        <v>0</v>
      </c>
      <c r="AM163" s="324">
        <v>0</v>
      </c>
      <c r="AN163" s="324">
        <v>0</v>
      </c>
      <c r="AO163" s="324">
        <v>137950</v>
      </c>
      <c r="AP163" s="324">
        <v>4.0779999999999997E-2</v>
      </c>
      <c r="AQ163" s="324">
        <v>0.20193</v>
      </c>
      <c r="AR163" s="324">
        <v>95</v>
      </c>
      <c r="AS163" s="324" t="s">
        <v>1047</v>
      </c>
      <c r="AT163" s="390">
        <v>0</v>
      </c>
      <c r="AU163" s="390">
        <v>0</v>
      </c>
      <c r="AV163" s="390">
        <v>0</v>
      </c>
      <c r="AY163" s="390" t="s">
        <v>3549</v>
      </c>
    </row>
    <row r="164" spans="1:51" s="390" customFormat="1">
      <c r="A164" s="324" t="s">
        <v>81</v>
      </c>
      <c r="B164" s="324" t="s">
        <v>1074</v>
      </c>
      <c r="C164" s="324">
        <v>180</v>
      </c>
      <c r="D164" s="324">
        <v>20</v>
      </c>
      <c r="E164" s="324">
        <v>0.52</v>
      </c>
      <c r="F164" s="399">
        <v>0</v>
      </c>
      <c r="G164" s="324">
        <v>0.85</v>
      </c>
      <c r="H164" s="324">
        <v>0.9</v>
      </c>
      <c r="I164" s="324">
        <v>0.85</v>
      </c>
      <c r="J164" s="324">
        <v>40</v>
      </c>
      <c r="K164" s="324">
        <v>195</v>
      </c>
      <c r="L164" s="399">
        <v>0</v>
      </c>
      <c r="M164" s="324">
        <v>13.21</v>
      </c>
      <c r="N164" s="324">
        <v>9.91</v>
      </c>
      <c r="O164" s="324">
        <v>6.35</v>
      </c>
      <c r="P164" s="324">
        <v>100</v>
      </c>
      <c r="Q164" s="324" t="s">
        <v>293</v>
      </c>
      <c r="R164" s="399">
        <v>1</v>
      </c>
      <c r="S164" s="399">
        <v>0</v>
      </c>
      <c r="T164" s="399">
        <v>0</v>
      </c>
      <c r="U164" s="406">
        <v>0.74</v>
      </c>
      <c r="V164" s="406">
        <v>0</v>
      </c>
      <c r="W164" s="407">
        <v>6.1099999999999999E-6</v>
      </c>
      <c r="X164" s="407">
        <v>2.35</v>
      </c>
      <c r="Y164" s="324">
        <v>1.58</v>
      </c>
      <c r="Z164" s="324">
        <v>2.77</v>
      </c>
      <c r="AA164" s="407">
        <v>5.2100000000000001E-6</v>
      </c>
      <c r="AB164" s="407">
        <v>2.35</v>
      </c>
      <c r="AC164" s="324">
        <v>1.54</v>
      </c>
      <c r="AD164" s="324">
        <v>2.68</v>
      </c>
      <c r="AE164" s="407">
        <v>4.2599999999999999E-6</v>
      </c>
      <c r="AF164" s="407">
        <v>2.35</v>
      </c>
      <c r="AG164" s="324">
        <v>1.69</v>
      </c>
      <c r="AH164" s="324">
        <v>2.2999999999999998</v>
      </c>
      <c r="AI164" s="324">
        <v>0</v>
      </c>
      <c r="AJ164" s="324">
        <v>0</v>
      </c>
      <c r="AK164" s="324">
        <v>0</v>
      </c>
      <c r="AL164" s="324">
        <v>0</v>
      </c>
      <c r="AM164" s="324">
        <v>0</v>
      </c>
      <c r="AN164" s="324">
        <v>0</v>
      </c>
      <c r="AO164" s="324">
        <v>440286</v>
      </c>
      <c r="AP164" s="324">
        <v>1.278E-2</v>
      </c>
      <c r="AQ164" s="324">
        <v>0.11303000000000001</v>
      </c>
      <c r="AR164" s="324">
        <v>106</v>
      </c>
      <c r="AS164" s="324" t="s">
        <v>1047</v>
      </c>
      <c r="AT164" s="390">
        <v>0</v>
      </c>
      <c r="AU164" s="390">
        <v>0</v>
      </c>
      <c r="AV164" s="390">
        <v>0</v>
      </c>
      <c r="AY164" s="390" t="s">
        <v>3549</v>
      </c>
    </row>
    <row r="165" spans="1:51" s="390" customFormat="1">
      <c r="A165" s="324" t="s">
        <v>81</v>
      </c>
      <c r="B165" s="324" t="s">
        <v>1051</v>
      </c>
      <c r="C165" s="324">
        <v>2.2000000000000002</v>
      </c>
      <c r="D165" s="324">
        <v>20</v>
      </c>
      <c r="E165" s="324">
        <v>1.0999999999999999E-2</v>
      </c>
      <c r="F165" s="399">
        <v>0</v>
      </c>
      <c r="G165" s="324">
        <v>7.8</v>
      </c>
      <c r="H165" s="324">
        <v>0.9</v>
      </c>
      <c r="I165" s="324">
        <v>7.4</v>
      </c>
      <c r="J165" s="324">
        <v>40</v>
      </c>
      <c r="K165" s="324">
        <v>195</v>
      </c>
      <c r="L165" s="399">
        <v>0</v>
      </c>
      <c r="M165" s="324">
        <v>13.21</v>
      </c>
      <c r="N165" s="324">
        <v>9.91</v>
      </c>
      <c r="O165" s="324">
        <v>6.35</v>
      </c>
      <c r="P165" s="324">
        <v>100</v>
      </c>
      <c r="Q165" s="324" t="s">
        <v>293</v>
      </c>
      <c r="R165" s="399">
        <v>1</v>
      </c>
      <c r="S165" s="399">
        <v>0</v>
      </c>
      <c r="T165" s="399">
        <v>0</v>
      </c>
      <c r="U165" s="406">
        <v>0.74</v>
      </c>
      <c r="V165" s="406">
        <v>0</v>
      </c>
      <c r="W165" s="407">
        <v>6.1099999999999999E-6</v>
      </c>
      <c r="X165" s="407">
        <v>0.27600000000000002</v>
      </c>
      <c r="Y165" s="324">
        <v>1.58</v>
      </c>
      <c r="Z165" s="324">
        <v>2.77</v>
      </c>
      <c r="AA165" s="407">
        <v>5.2100000000000001E-6</v>
      </c>
      <c r="AB165" s="407">
        <v>0.27600000000000002</v>
      </c>
      <c r="AC165" s="324">
        <v>1.54</v>
      </c>
      <c r="AD165" s="324">
        <v>2.68</v>
      </c>
      <c r="AE165" s="407">
        <v>4.2599999999999999E-6</v>
      </c>
      <c r="AF165" s="407">
        <v>0.27600000000000002</v>
      </c>
      <c r="AG165" s="324">
        <v>1.69</v>
      </c>
      <c r="AH165" s="324">
        <v>2.2999999999999998</v>
      </c>
      <c r="AI165" s="324">
        <v>0</v>
      </c>
      <c r="AJ165" s="324">
        <v>0</v>
      </c>
      <c r="AK165" s="324">
        <v>0</v>
      </c>
      <c r="AL165" s="324">
        <v>0</v>
      </c>
      <c r="AM165" s="324">
        <v>0</v>
      </c>
      <c r="AN165" s="324">
        <v>0</v>
      </c>
      <c r="AO165" s="324">
        <v>86322</v>
      </c>
      <c r="AP165" s="324">
        <v>6.5159999999999996E-2</v>
      </c>
      <c r="AQ165" s="324">
        <v>0.25527</v>
      </c>
      <c r="AR165" s="324">
        <v>66</v>
      </c>
      <c r="AS165" s="324" t="s">
        <v>1047</v>
      </c>
      <c r="AT165" s="390">
        <v>0</v>
      </c>
      <c r="AU165" s="390">
        <v>0</v>
      </c>
      <c r="AV165" s="390">
        <v>0</v>
      </c>
      <c r="AY165" s="390" t="s">
        <v>3549</v>
      </c>
    </row>
    <row r="166" spans="1:51" s="390" customFormat="1">
      <c r="A166" s="324" t="s">
        <v>81</v>
      </c>
      <c r="B166" s="324" t="s">
        <v>1063</v>
      </c>
      <c r="C166" s="324">
        <v>22</v>
      </c>
      <c r="D166" s="324">
        <v>20</v>
      </c>
      <c r="E166" s="324">
        <v>7.0000000000000007E-2</v>
      </c>
      <c r="F166" s="399">
        <v>0</v>
      </c>
      <c r="G166" s="324">
        <v>2.5</v>
      </c>
      <c r="H166" s="324">
        <v>0.9</v>
      </c>
      <c r="I166" s="324">
        <v>2.7</v>
      </c>
      <c r="J166" s="324">
        <v>40</v>
      </c>
      <c r="K166" s="324">
        <v>195</v>
      </c>
      <c r="L166" s="399">
        <v>0</v>
      </c>
      <c r="M166" s="324">
        <v>13.21</v>
      </c>
      <c r="N166" s="324">
        <v>9.91</v>
      </c>
      <c r="O166" s="324">
        <v>6.35</v>
      </c>
      <c r="P166" s="324">
        <v>100</v>
      </c>
      <c r="Q166" s="324" t="s">
        <v>293</v>
      </c>
      <c r="R166" s="399">
        <v>1</v>
      </c>
      <c r="S166" s="399">
        <v>0</v>
      </c>
      <c r="T166" s="399">
        <v>0</v>
      </c>
      <c r="U166" s="406">
        <v>0.74</v>
      </c>
      <c r="V166" s="406">
        <v>0</v>
      </c>
      <c r="W166" s="407">
        <v>6.1099999999999999E-6</v>
      </c>
      <c r="X166" s="407">
        <v>0.79700000000000004</v>
      </c>
      <c r="Y166" s="324">
        <v>1.58</v>
      </c>
      <c r="Z166" s="324">
        <v>2.77</v>
      </c>
      <c r="AA166" s="407">
        <v>5.2100000000000001E-6</v>
      </c>
      <c r="AB166" s="407">
        <v>0.79700000000000004</v>
      </c>
      <c r="AC166" s="324">
        <v>1.54</v>
      </c>
      <c r="AD166" s="324">
        <v>2.68</v>
      </c>
      <c r="AE166" s="407">
        <v>4.2599999999999999E-6</v>
      </c>
      <c r="AF166" s="407">
        <v>0.79700000000000004</v>
      </c>
      <c r="AG166" s="324">
        <v>1.69</v>
      </c>
      <c r="AH166" s="324">
        <v>2.2999999999999998</v>
      </c>
      <c r="AI166" s="324">
        <v>0</v>
      </c>
      <c r="AJ166" s="324">
        <v>0</v>
      </c>
      <c r="AK166" s="324">
        <v>0</v>
      </c>
      <c r="AL166" s="324">
        <v>0</v>
      </c>
      <c r="AM166" s="324">
        <v>0</v>
      </c>
      <c r="AN166" s="324">
        <v>0</v>
      </c>
      <c r="AO166" s="324">
        <v>172957</v>
      </c>
      <c r="AP166" s="324">
        <v>3.252E-2</v>
      </c>
      <c r="AQ166" s="324">
        <v>0.18034</v>
      </c>
      <c r="AR166" s="324">
        <v>78</v>
      </c>
      <c r="AS166" s="324" t="s">
        <v>1047</v>
      </c>
      <c r="AT166" s="390">
        <v>0</v>
      </c>
      <c r="AU166" s="390">
        <v>0</v>
      </c>
      <c r="AV166" s="390">
        <v>0</v>
      </c>
      <c r="AY166" s="390" t="s">
        <v>3549</v>
      </c>
    </row>
    <row r="167" spans="1:51" s="390" customFormat="1">
      <c r="A167" s="324" t="s">
        <v>81</v>
      </c>
      <c r="B167" s="324" t="s">
        <v>1075</v>
      </c>
      <c r="C167" s="324">
        <v>220</v>
      </c>
      <c r="D167" s="324">
        <v>20</v>
      </c>
      <c r="E167" s="324">
        <v>0.7</v>
      </c>
      <c r="F167" s="399">
        <v>0</v>
      </c>
      <c r="G167" s="324">
        <v>0.8</v>
      </c>
      <c r="H167" s="324">
        <v>0.9</v>
      </c>
      <c r="I167" s="324">
        <v>0.8</v>
      </c>
      <c r="J167" s="324">
        <v>40</v>
      </c>
      <c r="K167" s="324">
        <v>195</v>
      </c>
      <c r="L167" s="399">
        <v>0</v>
      </c>
      <c r="M167" s="324">
        <v>13.21</v>
      </c>
      <c r="N167" s="324">
        <v>9.91</v>
      </c>
      <c r="O167" s="324">
        <v>6.35</v>
      </c>
      <c r="P167" s="324">
        <v>100</v>
      </c>
      <c r="Q167" s="324" t="s">
        <v>293</v>
      </c>
      <c r="R167" s="399">
        <v>1</v>
      </c>
      <c r="S167" s="399">
        <v>0</v>
      </c>
      <c r="T167" s="399">
        <v>0</v>
      </c>
      <c r="U167" s="406">
        <v>0.74</v>
      </c>
      <c r="V167" s="406">
        <v>0</v>
      </c>
      <c r="W167" s="407">
        <v>6.1099999999999999E-6</v>
      </c>
      <c r="X167" s="407">
        <v>2.66</v>
      </c>
      <c r="Y167" s="324">
        <v>1.58</v>
      </c>
      <c r="Z167" s="324">
        <v>2.77</v>
      </c>
      <c r="AA167" s="407">
        <v>5.2100000000000001E-6</v>
      </c>
      <c r="AB167" s="407">
        <v>2.66</v>
      </c>
      <c r="AC167" s="324">
        <v>1.54</v>
      </c>
      <c r="AD167" s="324">
        <v>2.68</v>
      </c>
      <c r="AE167" s="407">
        <v>4.2599999999999999E-6</v>
      </c>
      <c r="AF167" s="407">
        <v>2.66</v>
      </c>
      <c r="AG167" s="324">
        <v>1.69</v>
      </c>
      <c r="AH167" s="324">
        <v>2.2999999999999998</v>
      </c>
      <c r="AI167" s="324">
        <v>0</v>
      </c>
      <c r="AJ167" s="324">
        <v>0</v>
      </c>
      <c r="AK167" s="324">
        <v>0</v>
      </c>
      <c r="AL167" s="324">
        <v>0</v>
      </c>
      <c r="AM167" s="324">
        <v>0</v>
      </c>
      <c r="AN167" s="324">
        <v>0</v>
      </c>
      <c r="AO167" s="324">
        <v>440286</v>
      </c>
      <c r="AP167" s="324">
        <v>1.278E-2</v>
      </c>
      <c r="AQ167" s="324">
        <v>0.11303000000000001</v>
      </c>
      <c r="AR167" s="324">
        <v>89</v>
      </c>
      <c r="AS167" s="324" t="s">
        <v>1047</v>
      </c>
      <c r="AT167" s="390">
        <v>0</v>
      </c>
      <c r="AU167" s="390">
        <v>0</v>
      </c>
      <c r="AV167" s="390">
        <v>0</v>
      </c>
      <c r="AY167" s="390" t="s">
        <v>3549</v>
      </c>
    </row>
    <row r="168" spans="1:51" s="390" customFormat="1">
      <c r="A168" s="324" t="s">
        <v>81</v>
      </c>
      <c r="B168" s="324" t="s">
        <v>1052</v>
      </c>
      <c r="C168" s="324">
        <v>2.7</v>
      </c>
      <c r="D168" s="324">
        <v>20</v>
      </c>
      <c r="E168" s="324">
        <v>1.2E-2</v>
      </c>
      <c r="F168" s="399">
        <v>0</v>
      </c>
      <c r="G168" s="324">
        <v>7</v>
      </c>
      <c r="H168" s="324">
        <v>0.9</v>
      </c>
      <c r="I168" s="324">
        <v>6.6</v>
      </c>
      <c r="J168" s="324">
        <v>40</v>
      </c>
      <c r="K168" s="324">
        <v>195</v>
      </c>
      <c r="L168" s="399">
        <v>0</v>
      </c>
      <c r="M168" s="324">
        <v>13.21</v>
      </c>
      <c r="N168" s="324">
        <v>9.91</v>
      </c>
      <c r="O168" s="324">
        <v>6.35</v>
      </c>
      <c r="P168" s="324">
        <v>100</v>
      </c>
      <c r="Q168" s="324" t="s">
        <v>293</v>
      </c>
      <c r="R168" s="399">
        <v>1</v>
      </c>
      <c r="S168" s="399">
        <v>0</v>
      </c>
      <c r="T168" s="399">
        <v>0</v>
      </c>
      <c r="U168" s="406">
        <v>0.74</v>
      </c>
      <c r="V168" s="406">
        <v>0</v>
      </c>
      <c r="W168" s="407">
        <v>6.1099999999999999E-6</v>
      </c>
      <c r="X168" s="407">
        <v>0.29299999999999998</v>
      </c>
      <c r="Y168" s="324">
        <v>1.58</v>
      </c>
      <c r="Z168" s="324">
        <v>2.77</v>
      </c>
      <c r="AA168" s="407">
        <v>5.2100000000000001E-6</v>
      </c>
      <c r="AB168" s="407">
        <v>0.29299999999999998</v>
      </c>
      <c r="AC168" s="324">
        <v>1.54</v>
      </c>
      <c r="AD168" s="324">
        <v>2.68</v>
      </c>
      <c r="AE168" s="407">
        <v>4.2599999999999999E-6</v>
      </c>
      <c r="AF168" s="407">
        <v>0.29299999999999998</v>
      </c>
      <c r="AG168" s="324">
        <v>1.69</v>
      </c>
      <c r="AH168" s="324">
        <v>2.2999999999999998</v>
      </c>
      <c r="AI168" s="324">
        <v>0</v>
      </c>
      <c r="AJ168" s="324">
        <v>0</v>
      </c>
      <c r="AK168" s="324">
        <v>0</v>
      </c>
      <c r="AL168" s="324">
        <v>0</v>
      </c>
      <c r="AM168" s="324">
        <v>0</v>
      </c>
      <c r="AN168" s="324">
        <v>0</v>
      </c>
      <c r="AO168" s="324">
        <v>68281</v>
      </c>
      <c r="AP168" s="324">
        <v>8.2379999999999995E-2</v>
      </c>
      <c r="AQ168" s="324">
        <v>0.28702</v>
      </c>
      <c r="AR168" s="324">
        <v>77</v>
      </c>
      <c r="AS168" s="324" t="s">
        <v>1047</v>
      </c>
      <c r="AT168" s="390">
        <v>0</v>
      </c>
      <c r="AU168" s="390">
        <v>0</v>
      </c>
      <c r="AV168" s="390">
        <v>0</v>
      </c>
      <c r="AY168" s="390" t="s">
        <v>3549</v>
      </c>
    </row>
    <row r="169" spans="1:51" s="390" customFormat="1">
      <c r="A169" s="324" t="s">
        <v>81</v>
      </c>
      <c r="B169" s="324" t="s">
        <v>1064</v>
      </c>
      <c r="C169" s="324">
        <v>27</v>
      </c>
      <c r="D169" s="324">
        <v>20</v>
      </c>
      <c r="E169" s="324">
        <v>8.5000000000000006E-2</v>
      </c>
      <c r="F169" s="399">
        <v>0</v>
      </c>
      <c r="G169" s="324">
        <v>2.2999999999999998</v>
      </c>
      <c r="H169" s="324">
        <v>0.9</v>
      </c>
      <c r="I169" s="324">
        <v>2.2999999999999998</v>
      </c>
      <c r="J169" s="324">
        <v>40</v>
      </c>
      <c r="K169" s="324">
        <v>195</v>
      </c>
      <c r="L169" s="399">
        <v>0</v>
      </c>
      <c r="M169" s="324">
        <v>13.21</v>
      </c>
      <c r="N169" s="324">
        <v>9.91</v>
      </c>
      <c r="O169" s="324">
        <v>6.35</v>
      </c>
      <c r="P169" s="324">
        <v>100</v>
      </c>
      <c r="Q169" s="324" t="s">
        <v>293</v>
      </c>
      <c r="R169" s="399">
        <v>1</v>
      </c>
      <c r="S169" s="399">
        <v>0</v>
      </c>
      <c r="T169" s="399">
        <v>0</v>
      </c>
      <c r="U169" s="406">
        <v>0.74</v>
      </c>
      <c r="V169" s="406">
        <v>0</v>
      </c>
      <c r="W169" s="407">
        <v>6.1099999999999999E-6</v>
      </c>
      <c r="X169" s="407">
        <v>0.86299999999999999</v>
      </c>
      <c r="Y169" s="324">
        <v>1.58</v>
      </c>
      <c r="Z169" s="324">
        <v>2.77</v>
      </c>
      <c r="AA169" s="407">
        <v>5.2100000000000001E-6</v>
      </c>
      <c r="AB169" s="407">
        <v>0.86299999999999999</v>
      </c>
      <c r="AC169" s="324">
        <v>1.54</v>
      </c>
      <c r="AD169" s="324">
        <v>2.68</v>
      </c>
      <c r="AE169" s="407">
        <v>4.2599999999999999E-6</v>
      </c>
      <c r="AF169" s="407">
        <v>0.86299999999999999</v>
      </c>
      <c r="AG169" s="324">
        <v>1.69</v>
      </c>
      <c r="AH169" s="324">
        <v>2.2999999999999998</v>
      </c>
      <c r="AI169" s="324">
        <v>0</v>
      </c>
      <c r="AJ169" s="324">
        <v>0</v>
      </c>
      <c r="AK169" s="324">
        <v>0</v>
      </c>
      <c r="AL169" s="324">
        <v>0</v>
      </c>
      <c r="AM169" s="324">
        <v>0</v>
      </c>
      <c r="AN169" s="324">
        <v>0</v>
      </c>
      <c r="AO169" s="324">
        <v>172957</v>
      </c>
      <c r="AP169" s="324">
        <v>3.252E-2</v>
      </c>
      <c r="AQ169" s="324">
        <v>0.18034</v>
      </c>
      <c r="AR169" s="324">
        <v>89</v>
      </c>
      <c r="AS169" s="324" t="s">
        <v>1047</v>
      </c>
      <c r="AT169" s="390">
        <v>0</v>
      </c>
      <c r="AU169" s="390">
        <v>0</v>
      </c>
      <c r="AV169" s="390">
        <v>0</v>
      </c>
      <c r="AY169" s="390" t="s">
        <v>3549</v>
      </c>
    </row>
    <row r="170" spans="1:51" s="390" customFormat="1">
      <c r="A170" s="324" t="s">
        <v>81</v>
      </c>
      <c r="B170" s="324" t="s">
        <v>1076</v>
      </c>
      <c r="C170" s="324">
        <v>270</v>
      </c>
      <c r="D170" s="324">
        <v>20</v>
      </c>
      <c r="E170" s="324">
        <v>0.8</v>
      </c>
      <c r="F170" s="399">
        <v>0</v>
      </c>
      <c r="G170" s="324">
        <v>0.75</v>
      </c>
      <c r="H170" s="324">
        <v>0.9</v>
      </c>
      <c r="I170" s="324">
        <v>0.7</v>
      </c>
      <c r="J170" s="324">
        <v>40</v>
      </c>
      <c r="K170" s="324">
        <v>195</v>
      </c>
      <c r="L170" s="399">
        <v>0</v>
      </c>
      <c r="M170" s="324">
        <v>13.21</v>
      </c>
      <c r="N170" s="324">
        <v>9.91</v>
      </c>
      <c r="O170" s="324">
        <v>6.35</v>
      </c>
      <c r="P170" s="324">
        <v>100</v>
      </c>
      <c r="Q170" s="324" t="s">
        <v>293</v>
      </c>
      <c r="R170" s="399">
        <v>1</v>
      </c>
      <c r="S170" s="399">
        <v>0</v>
      </c>
      <c r="T170" s="399">
        <v>0</v>
      </c>
      <c r="U170" s="406">
        <v>0.74</v>
      </c>
      <c r="V170" s="406">
        <v>0</v>
      </c>
      <c r="W170" s="407">
        <v>6.1099999999999999E-6</v>
      </c>
      <c r="X170" s="407">
        <v>2.88</v>
      </c>
      <c r="Y170" s="324">
        <v>1.58</v>
      </c>
      <c r="Z170" s="324">
        <v>2.77</v>
      </c>
      <c r="AA170" s="407">
        <v>5.2100000000000001E-6</v>
      </c>
      <c r="AB170" s="407">
        <v>2.88</v>
      </c>
      <c r="AC170" s="324">
        <v>1.54</v>
      </c>
      <c r="AD170" s="324">
        <v>2.68</v>
      </c>
      <c r="AE170" s="407">
        <v>4.2599999999999999E-6</v>
      </c>
      <c r="AF170" s="407">
        <v>2.88</v>
      </c>
      <c r="AG170" s="324">
        <v>1.69</v>
      </c>
      <c r="AH170" s="324">
        <v>2.2999999999999998</v>
      </c>
      <c r="AI170" s="324">
        <v>0</v>
      </c>
      <c r="AJ170" s="324">
        <v>0</v>
      </c>
      <c r="AK170" s="324">
        <v>0</v>
      </c>
      <c r="AL170" s="324">
        <v>0</v>
      </c>
      <c r="AM170" s="324">
        <v>0</v>
      </c>
      <c r="AN170" s="324">
        <v>0</v>
      </c>
      <c r="AO170" s="324">
        <v>544923</v>
      </c>
      <c r="AP170" s="324">
        <v>1.0319999999999999E-2</v>
      </c>
      <c r="AQ170" s="324">
        <v>0.1016</v>
      </c>
      <c r="AR170" s="324">
        <v>102</v>
      </c>
      <c r="AS170" s="324" t="s">
        <v>1047</v>
      </c>
      <c r="AT170" s="390">
        <v>0</v>
      </c>
      <c r="AU170" s="390">
        <v>0</v>
      </c>
      <c r="AV170" s="390">
        <v>0</v>
      </c>
      <c r="AY170" s="390" t="s">
        <v>3549</v>
      </c>
    </row>
    <row r="171" spans="1:51" s="390" customFormat="1">
      <c r="A171" s="324" t="s">
        <v>81</v>
      </c>
      <c r="B171" s="324" t="s">
        <v>1046</v>
      </c>
      <c r="C171" s="324">
        <v>0.33</v>
      </c>
      <c r="D171" s="324">
        <v>20</v>
      </c>
      <c r="E171" s="324">
        <v>2E-3</v>
      </c>
      <c r="F171" s="399">
        <v>0</v>
      </c>
      <c r="G171" s="324">
        <v>20</v>
      </c>
      <c r="H171" s="324">
        <v>0.9</v>
      </c>
      <c r="I171" s="324">
        <v>16</v>
      </c>
      <c r="J171" s="324">
        <v>40</v>
      </c>
      <c r="K171" s="324">
        <v>195</v>
      </c>
      <c r="L171" s="399">
        <v>0</v>
      </c>
      <c r="M171" s="324">
        <v>13.21</v>
      </c>
      <c r="N171" s="324">
        <v>9.91</v>
      </c>
      <c r="O171" s="324">
        <v>6.35</v>
      </c>
      <c r="P171" s="324">
        <v>100</v>
      </c>
      <c r="Q171" s="324" t="s">
        <v>293</v>
      </c>
      <c r="R171" s="399">
        <v>1</v>
      </c>
      <c r="S171" s="399">
        <v>0</v>
      </c>
      <c r="T171" s="399">
        <v>0</v>
      </c>
      <c r="U171" s="406">
        <v>0.74</v>
      </c>
      <c r="V171" s="406">
        <v>0</v>
      </c>
      <c r="W171" s="407">
        <v>2.43E-6</v>
      </c>
      <c r="X171" s="407">
        <v>0.108</v>
      </c>
      <c r="Y171" s="324">
        <v>1.58</v>
      </c>
      <c r="Z171" s="324">
        <v>2.77</v>
      </c>
      <c r="AA171" s="407">
        <v>2.0700000000000001E-6</v>
      </c>
      <c r="AB171" s="407">
        <v>0.108</v>
      </c>
      <c r="AC171" s="324">
        <v>1.54</v>
      </c>
      <c r="AD171" s="324">
        <v>2.68</v>
      </c>
      <c r="AE171" s="407">
        <v>1.7E-6</v>
      </c>
      <c r="AF171" s="407">
        <v>0.108</v>
      </c>
      <c r="AG171" s="324">
        <v>1.69</v>
      </c>
      <c r="AH171" s="324">
        <v>2.2999999999999998</v>
      </c>
      <c r="AI171" s="324">
        <v>0</v>
      </c>
      <c r="AJ171" s="324">
        <v>0</v>
      </c>
      <c r="AK171" s="324">
        <v>0</v>
      </c>
      <c r="AL171" s="324">
        <v>0</v>
      </c>
      <c r="AM171" s="324">
        <v>0</v>
      </c>
      <c r="AN171" s="324">
        <v>0</v>
      </c>
      <c r="AO171" s="324">
        <v>27060</v>
      </c>
      <c r="AP171" s="324">
        <v>0.20787</v>
      </c>
      <c r="AQ171" s="324">
        <v>0.45593</v>
      </c>
      <c r="AR171" s="324">
        <v>78</v>
      </c>
      <c r="AS171" s="324" t="s">
        <v>1047</v>
      </c>
      <c r="AT171" s="390">
        <v>0</v>
      </c>
      <c r="AU171" s="390">
        <v>0</v>
      </c>
      <c r="AV171" s="390">
        <v>0</v>
      </c>
      <c r="AY171" s="390" t="s">
        <v>3549</v>
      </c>
    </row>
    <row r="172" spans="1:51" s="390" customFormat="1">
      <c r="A172" s="324" t="s">
        <v>81</v>
      </c>
      <c r="B172" s="324" t="s">
        <v>1053</v>
      </c>
      <c r="C172" s="324">
        <v>3.3</v>
      </c>
      <c r="D172" s="324">
        <v>20</v>
      </c>
      <c r="E172" s="324">
        <v>1.4E-2</v>
      </c>
      <c r="F172" s="399">
        <v>0</v>
      </c>
      <c r="G172" s="324">
        <v>6.4</v>
      </c>
      <c r="H172" s="324">
        <v>0.9</v>
      </c>
      <c r="I172" s="324">
        <v>5.9</v>
      </c>
      <c r="J172" s="324">
        <v>40</v>
      </c>
      <c r="K172" s="324">
        <v>195</v>
      </c>
      <c r="L172" s="399">
        <v>0</v>
      </c>
      <c r="M172" s="324">
        <v>13.21</v>
      </c>
      <c r="N172" s="324">
        <v>9.91</v>
      </c>
      <c r="O172" s="324">
        <v>6.35</v>
      </c>
      <c r="P172" s="324">
        <v>100</v>
      </c>
      <c r="Q172" s="324" t="s">
        <v>293</v>
      </c>
      <c r="R172" s="399">
        <v>1</v>
      </c>
      <c r="S172" s="399">
        <v>0</v>
      </c>
      <c r="T172" s="399">
        <v>0</v>
      </c>
      <c r="U172" s="406">
        <v>0.74</v>
      </c>
      <c r="V172" s="406">
        <v>0</v>
      </c>
      <c r="W172" s="407">
        <v>6.1099999999999999E-6</v>
      </c>
      <c r="X172" s="407">
        <v>0.316</v>
      </c>
      <c r="Y172" s="324">
        <v>1.58</v>
      </c>
      <c r="Z172" s="324">
        <v>2.77</v>
      </c>
      <c r="AA172" s="407">
        <v>5.2100000000000001E-6</v>
      </c>
      <c r="AB172" s="407">
        <v>0.316</v>
      </c>
      <c r="AC172" s="324">
        <v>1.54</v>
      </c>
      <c r="AD172" s="324">
        <v>2.68</v>
      </c>
      <c r="AE172" s="407">
        <v>4.2599999999999999E-6</v>
      </c>
      <c r="AF172" s="407">
        <v>0.316</v>
      </c>
      <c r="AG172" s="324">
        <v>1.69</v>
      </c>
      <c r="AH172" s="324">
        <v>2.2999999999999998</v>
      </c>
      <c r="AI172" s="324">
        <v>0</v>
      </c>
      <c r="AJ172" s="324">
        <v>0</v>
      </c>
      <c r="AK172" s="324">
        <v>0</v>
      </c>
      <c r="AL172" s="324">
        <v>0</v>
      </c>
      <c r="AM172" s="324">
        <v>0</v>
      </c>
      <c r="AN172" s="324">
        <v>0</v>
      </c>
      <c r="AO172" s="324">
        <v>86322</v>
      </c>
      <c r="AP172" s="324">
        <v>6.5159999999999996E-2</v>
      </c>
      <c r="AQ172" s="324">
        <v>0.25527</v>
      </c>
      <c r="AR172" s="324">
        <v>82</v>
      </c>
      <c r="AS172" s="324" t="s">
        <v>1047</v>
      </c>
      <c r="AT172" s="390">
        <v>0</v>
      </c>
      <c r="AU172" s="390">
        <v>0</v>
      </c>
      <c r="AV172" s="390">
        <v>0</v>
      </c>
      <c r="AY172" s="390" t="s">
        <v>3549</v>
      </c>
    </row>
    <row r="173" spans="1:51" s="390" customFormat="1">
      <c r="A173" s="324" t="s">
        <v>81</v>
      </c>
      <c r="B173" s="324" t="s">
        <v>1065</v>
      </c>
      <c r="C173" s="324">
        <v>33</v>
      </c>
      <c r="D173" s="324">
        <v>20</v>
      </c>
      <c r="E173" s="324">
        <v>0.1</v>
      </c>
      <c r="F173" s="399">
        <v>0</v>
      </c>
      <c r="G173" s="324">
        <v>2</v>
      </c>
      <c r="H173" s="324">
        <v>0.9</v>
      </c>
      <c r="I173" s="324">
        <v>2.1</v>
      </c>
      <c r="J173" s="324">
        <v>40</v>
      </c>
      <c r="K173" s="324">
        <v>195</v>
      </c>
      <c r="L173" s="399">
        <v>0</v>
      </c>
      <c r="M173" s="324">
        <v>13.21</v>
      </c>
      <c r="N173" s="324">
        <v>9.91</v>
      </c>
      <c r="O173" s="324">
        <v>6.35</v>
      </c>
      <c r="P173" s="324">
        <v>100</v>
      </c>
      <c r="Q173" s="324" t="s">
        <v>293</v>
      </c>
      <c r="R173" s="399">
        <v>1</v>
      </c>
      <c r="S173" s="399">
        <v>0</v>
      </c>
      <c r="T173" s="399">
        <v>0</v>
      </c>
      <c r="U173" s="406">
        <v>0.74</v>
      </c>
      <c r="V173" s="406">
        <v>0</v>
      </c>
      <c r="W173" s="407">
        <v>6.1099999999999999E-6</v>
      </c>
      <c r="X173" s="407">
        <v>1.01</v>
      </c>
      <c r="Y173" s="324">
        <v>1.58</v>
      </c>
      <c r="Z173" s="324">
        <v>2.77</v>
      </c>
      <c r="AA173" s="407">
        <v>5.2100000000000001E-6</v>
      </c>
      <c r="AB173" s="407">
        <v>1.01</v>
      </c>
      <c r="AC173" s="324">
        <v>1.54</v>
      </c>
      <c r="AD173" s="324">
        <v>2.68</v>
      </c>
      <c r="AE173" s="407">
        <v>4.2599999999999999E-6</v>
      </c>
      <c r="AF173" s="407">
        <v>1.01</v>
      </c>
      <c r="AG173" s="324">
        <v>1.69</v>
      </c>
      <c r="AH173" s="324">
        <v>2.2999999999999998</v>
      </c>
      <c r="AI173" s="324">
        <v>0</v>
      </c>
      <c r="AJ173" s="324">
        <v>0</v>
      </c>
      <c r="AK173" s="324">
        <v>0</v>
      </c>
      <c r="AL173" s="324">
        <v>0</v>
      </c>
      <c r="AM173" s="324">
        <v>0</v>
      </c>
      <c r="AN173" s="324">
        <v>0</v>
      </c>
      <c r="AO173" s="324">
        <v>219672</v>
      </c>
      <c r="AP173" s="324">
        <v>2.5610000000000001E-2</v>
      </c>
      <c r="AQ173" s="324">
        <v>0.16002</v>
      </c>
      <c r="AR173" s="324">
        <v>91</v>
      </c>
      <c r="AS173" s="324" t="s">
        <v>1047</v>
      </c>
      <c r="AT173" s="390">
        <v>0</v>
      </c>
      <c r="AU173" s="390">
        <v>0</v>
      </c>
      <c r="AV173" s="390">
        <v>0</v>
      </c>
      <c r="AY173" s="390" t="s">
        <v>3549</v>
      </c>
    </row>
    <row r="174" spans="1:51" s="390" customFormat="1">
      <c r="A174" s="324" t="s">
        <v>81</v>
      </c>
      <c r="B174" s="324" t="s">
        <v>1077</v>
      </c>
      <c r="C174" s="324">
        <v>330</v>
      </c>
      <c r="D174" s="324">
        <v>20</v>
      </c>
      <c r="E174" s="324">
        <v>1.07</v>
      </c>
      <c r="F174" s="399">
        <v>0</v>
      </c>
      <c r="G174" s="324">
        <v>0.6</v>
      </c>
      <c r="H174" s="324">
        <v>0.9</v>
      </c>
      <c r="I174" s="324">
        <v>0.6</v>
      </c>
      <c r="J174" s="324">
        <v>40</v>
      </c>
      <c r="K174" s="324">
        <v>195</v>
      </c>
      <c r="L174" s="399">
        <v>0</v>
      </c>
      <c r="M174" s="324">
        <v>13.21</v>
      </c>
      <c r="N174" s="324">
        <v>9.91</v>
      </c>
      <c r="O174" s="324">
        <v>6.35</v>
      </c>
      <c r="P174" s="324">
        <v>100</v>
      </c>
      <c r="Q174" s="324" t="s">
        <v>293</v>
      </c>
      <c r="R174" s="399">
        <v>1</v>
      </c>
      <c r="S174" s="399">
        <v>0</v>
      </c>
      <c r="T174" s="399">
        <v>0</v>
      </c>
      <c r="U174" s="406">
        <v>0.74</v>
      </c>
      <c r="V174" s="406">
        <v>0</v>
      </c>
      <c r="W174" s="407">
        <v>6.1099999999999999E-6</v>
      </c>
      <c r="X174" s="407">
        <v>3.07</v>
      </c>
      <c r="Y174" s="324">
        <v>1.58</v>
      </c>
      <c r="Z174" s="324">
        <v>2.77</v>
      </c>
      <c r="AA174" s="407">
        <v>5.2100000000000001E-6</v>
      </c>
      <c r="AB174" s="407">
        <v>3.07</v>
      </c>
      <c r="AC174" s="324">
        <v>1.54</v>
      </c>
      <c r="AD174" s="324">
        <v>2.68</v>
      </c>
      <c r="AE174" s="407">
        <v>4.2599999999999999E-6</v>
      </c>
      <c r="AF174" s="407">
        <v>3.07</v>
      </c>
      <c r="AG174" s="324">
        <v>1.69</v>
      </c>
      <c r="AH174" s="324">
        <v>2.2999999999999998</v>
      </c>
      <c r="AI174" s="324">
        <v>0</v>
      </c>
      <c r="AJ174" s="324">
        <v>0</v>
      </c>
      <c r="AK174" s="324">
        <v>0</v>
      </c>
      <c r="AL174" s="324">
        <v>0</v>
      </c>
      <c r="AM174" s="324">
        <v>0</v>
      </c>
      <c r="AN174" s="324">
        <v>0</v>
      </c>
      <c r="AO174" s="324">
        <v>544923</v>
      </c>
      <c r="AP174" s="324">
        <v>1.0319999999999999E-2</v>
      </c>
      <c r="AQ174" s="324">
        <v>0.1016</v>
      </c>
      <c r="AR174" s="324">
        <v>104</v>
      </c>
      <c r="AS174" s="324" t="s">
        <v>1047</v>
      </c>
      <c r="AT174" s="390">
        <v>0</v>
      </c>
      <c r="AU174" s="390">
        <v>0</v>
      </c>
      <c r="AV174" s="390">
        <v>0</v>
      </c>
      <c r="AY174" s="390" t="s">
        <v>3549</v>
      </c>
    </row>
    <row r="175" spans="1:51" s="390" customFormat="1">
      <c r="A175" s="324" t="s">
        <v>81</v>
      </c>
      <c r="B175" s="324" t="s">
        <v>1054</v>
      </c>
      <c r="C175" s="324">
        <v>3.9</v>
      </c>
      <c r="D175" s="324">
        <v>20</v>
      </c>
      <c r="E175" s="324">
        <v>1.4999999999999999E-2</v>
      </c>
      <c r="F175" s="399">
        <v>0</v>
      </c>
      <c r="G175" s="324">
        <v>5.9</v>
      </c>
      <c r="H175" s="324">
        <v>0.9</v>
      </c>
      <c r="I175" s="324">
        <v>5.3</v>
      </c>
      <c r="J175" s="324">
        <v>40</v>
      </c>
      <c r="K175" s="324">
        <v>195</v>
      </c>
      <c r="L175" s="399">
        <v>0</v>
      </c>
      <c r="M175" s="324">
        <v>13.21</v>
      </c>
      <c r="N175" s="324">
        <v>9.91</v>
      </c>
      <c r="O175" s="324">
        <v>6.35</v>
      </c>
      <c r="P175" s="324">
        <v>100</v>
      </c>
      <c r="Q175" s="324" t="s">
        <v>293</v>
      </c>
      <c r="R175" s="399">
        <v>1</v>
      </c>
      <c r="S175" s="399">
        <v>0</v>
      </c>
      <c r="T175" s="399">
        <v>0</v>
      </c>
      <c r="U175" s="406">
        <v>0.74</v>
      </c>
      <c r="V175" s="406">
        <v>0</v>
      </c>
      <c r="W175" s="407">
        <v>6.1099999999999999E-6</v>
      </c>
      <c r="X175" s="407">
        <v>0.33400000000000002</v>
      </c>
      <c r="Y175" s="324">
        <v>1.58</v>
      </c>
      <c r="Z175" s="324">
        <v>2.77</v>
      </c>
      <c r="AA175" s="407">
        <v>5.2100000000000001E-6</v>
      </c>
      <c r="AB175" s="407">
        <v>0.33400000000000002</v>
      </c>
      <c r="AC175" s="324">
        <v>1.54</v>
      </c>
      <c r="AD175" s="324">
        <v>2.68</v>
      </c>
      <c r="AE175" s="407">
        <v>4.2599999999999999E-6</v>
      </c>
      <c r="AF175" s="407">
        <v>0.33400000000000002</v>
      </c>
      <c r="AG175" s="324">
        <v>1.69</v>
      </c>
      <c r="AH175" s="324">
        <v>2.2999999999999998</v>
      </c>
      <c r="AI175" s="324">
        <v>0</v>
      </c>
      <c r="AJ175" s="324">
        <v>0</v>
      </c>
      <c r="AK175" s="324">
        <v>0</v>
      </c>
      <c r="AL175" s="324">
        <v>0</v>
      </c>
      <c r="AM175" s="324">
        <v>0</v>
      </c>
      <c r="AN175" s="324">
        <v>0</v>
      </c>
      <c r="AO175" s="324">
        <v>68281</v>
      </c>
      <c r="AP175" s="324">
        <v>8.2379999999999995E-2</v>
      </c>
      <c r="AQ175" s="324">
        <v>0.28702</v>
      </c>
      <c r="AR175" s="324">
        <v>95</v>
      </c>
      <c r="AS175" s="324" t="s">
        <v>1047</v>
      </c>
      <c r="AT175" s="390">
        <v>0</v>
      </c>
      <c r="AU175" s="390">
        <v>0</v>
      </c>
      <c r="AV175" s="390">
        <v>0</v>
      </c>
      <c r="AY175" s="390" t="s">
        <v>3549</v>
      </c>
    </row>
    <row r="176" spans="1:51" s="390" customFormat="1">
      <c r="A176" s="324" t="s">
        <v>81</v>
      </c>
      <c r="B176" s="324" t="s">
        <v>1066</v>
      </c>
      <c r="C176" s="324">
        <v>39</v>
      </c>
      <c r="D176" s="324">
        <v>20</v>
      </c>
      <c r="E176" s="324">
        <v>0.12</v>
      </c>
      <c r="F176" s="399">
        <v>0</v>
      </c>
      <c r="G176" s="324">
        <v>1.8</v>
      </c>
      <c r="H176" s="324">
        <v>0.9</v>
      </c>
      <c r="I176" s="324">
        <v>1.95</v>
      </c>
      <c r="J176" s="324">
        <v>40</v>
      </c>
      <c r="K176" s="324">
        <v>195</v>
      </c>
      <c r="L176" s="399">
        <v>0</v>
      </c>
      <c r="M176" s="324">
        <v>13.21</v>
      </c>
      <c r="N176" s="324">
        <v>9.91</v>
      </c>
      <c r="O176" s="324">
        <v>6.35</v>
      </c>
      <c r="P176" s="324">
        <v>100</v>
      </c>
      <c r="Q176" s="324" t="s">
        <v>293</v>
      </c>
      <c r="R176" s="399">
        <v>1</v>
      </c>
      <c r="S176" s="399">
        <v>0</v>
      </c>
      <c r="T176" s="399">
        <v>0</v>
      </c>
      <c r="U176" s="406">
        <v>0.74</v>
      </c>
      <c r="V176" s="406">
        <v>0</v>
      </c>
      <c r="W176" s="407">
        <v>6.1099999999999999E-6</v>
      </c>
      <c r="X176" s="407">
        <v>1.1100000000000001</v>
      </c>
      <c r="Y176" s="324">
        <v>1.58</v>
      </c>
      <c r="Z176" s="324">
        <v>2.77</v>
      </c>
      <c r="AA176" s="407">
        <v>5.2100000000000001E-6</v>
      </c>
      <c r="AB176" s="407">
        <v>1.1100000000000001</v>
      </c>
      <c r="AC176" s="324">
        <v>1.54</v>
      </c>
      <c r="AD176" s="324">
        <v>2.68</v>
      </c>
      <c r="AE176" s="407">
        <v>4.2599999999999999E-6</v>
      </c>
      <c r="AF176" s="407">
        <v>1.1100000000000001</v>
      </c>
      <c r="AG176" s="324">
        <v>1.69</v>
      </c>
      <c r="AH176" s="324">
        <v>2.2999999999999998</v>
      </c>
      <c r="AI176" s="324">
        <v>0</v>
      </c>
      <c r="AJ176" s="324">
        <v>0</v>
      </c>
      <c r="AK176" s="324">
        <v>0</v>
      </c>
      <c r="AL176" s="324">
        <v>0</v>
      </c>
      <c r="AM176" s="324">
        <v>0</v>
      </c>
      <c r="AN176" s="324">
        <v>0</v>
      </c>
      <c r="AO176" s="324">
        <v>219672</v>
      </c>
      <c r="AP176" s="324">
        <v>2.5610000000000001E-2</v>
      </c>
      <c r="AQ176" s="324">
        <v>0.16002</v>
      </c>
      <c r="AR176" s="324">
        <v>88</v>
      </c>
      <c r="AS176" s="324" t="s">
        <v>1047</v>
      </c>
      <c r="AT176" s="390">
        <v>0</v>
      </c>
      <c r="AU176" s="390">
        <v>0</v>
      </c>
      <c r="AV176" s="390">
        <v>0</v>
      </c>
      <c r="AY176" s="390" t="s">
        <v>3549</v>
      </c>
    </row>
    <row r="177" spans="1:51" s="390" customFormat="1">
      <c r="A177" s="324" t="s">
        <v>81</v>
      </c>
      <c r="B177" s="324" t="s">
        <v>1078</v>
      </c>
      <c r="C177" s="324">
        <v>390</v>
      </c>
      <c r="D177" s="324">
        <v>20</v>
      </c>
      <c r="E177" s="324">
        <v>1.1399999999999999</v>
      </c>
      <c r="F177" s="399">
        <v>0</v>
      </c>
      <c r="G177" s="324">
        <v>0.62</v>
      </c>
      <c r="H177" s="324">
        <v>0.9</v>
      </c>
      <c r="I177" s="324">
        <v>0.55000000000000004</v>
      </c>
      <c r="J177" s="324">
        <v>40</v>
      </c>
      <c r="K177" s="324">
        <v>195</v>
      </c>
      <c r="L177" s="399">
        <v>0</v>
      </c>
      <c r="M177" s="324">
        <v>13.21</v>
      </c>
      <c r="N177" s="324">
        <v>9.91</v>
      </c>
      <c r="O177" s="324">
        <v>6.35</v>
      </c>
      <c r="P177" s="324">
        <v>100</v>
      </c>
      <c r="Q177" s="324" t="s">
        <v>293</v>
      </c>
      <c r="R177" s="399">
        <v>1</v>
      </c>
      <c r="S177" s="399">
        <v>0</v>
      </c>
      <c r="T177" s="399">
        <v>0</v>
      </c>
      <c r="U177" s="406">
        <v>0.74</v>
      </c>
      <c r="V177" s="406">
        <v>0</v>
      </c>
      <c r="W177" s="407">
        <v>6.1099999999999999E-6</v>
      </c>
      <c r="X177" s="407">
        <v>3.47</v>
      </c>
      <c r="Y177" s="324">
        <v>1.58</v>
      </c>
      <c r="Z177" s="324">
        <v>2.77</v>
      </c>
      <c r="AA177" s="407">
        <v>5.2100000000000001E-6</v>
      </c>
      <c r="AB177" s="407">
        <v>3.47</v>
      </c>
      <c r="AC177" s="324">
        <v>1.54</v>
      </c>
      <c r="AD177" s="324">
        <v>2.68</v>
      </c>
      <c r="AE177" s="407">
        <v>4.2599999999999999E-6</v>
      </c>
      <c r="AF177" s="407">
        <v>3.47</v>
      </c>
      <c r="AG177" s="324">
        <v>1.69</v>
      </c>
      <c r="AH177" s="324">
        <v>2.2999999999999998</v>
      </c>
      <c r="AI177" s="324">
        <v>0</v>
      </c>
      <c r="AJ177" s="324">
        <v>0</v>
      </c>
      <c r="AK177" s="324">
        <v>0</v>
      </c>
      <c r="AL177" s="324">
        <v>0</v>
      </c>
      <c r="AM177" s="324">
        <v>0</v>
      </c>
      <c r="AN177" s="324">
        <v>0</v>
      </c>
      <c r="AO177" s="324">
        <v>691828</v>
      </c>
      <c r="AP177" s="324">
        <v>8.1300000000000001E-3</v>
      </c>
      <c r="AQ177" s="324">
        <v>9.017E-2</v>
      </c>
      <c r="AR177" s="324">
        <v>116</v>
      </c>
      <c r="AS177" s="324" t="s">
        <v>1047</v>
      </c>
      <c r="AT177" s="390">
        <v>0</v>
      </c>
      <c r="AU177" s="390">
        <v>0</v>
      </c>
      <c r="AV177" s="390">
        <v>0</v>
      </c>
      <c r="AY177" s="390" t="s">
        <v>3549</v>
      </c>
    </row>
    <row r="178" spans="1:51" s="390" customFormat="1">
      <c r="A178" s="324" t="s">
        <v>81</v>
      </c>
      <c r="B178" s="324" t="s">
        <v>1055</v>
      </c>
      <c r="C178" s="324">
        <v>4.7</v>
      </c>
      <c r="D178" s="324">
        <v>20</v>
      </c>
      <c r="E178" s="324">
        <v>1.7999999999999999E-2</v>
      </c>
      <c r="F178" s="399">
        <v>0</v>
      </c>
      <c r="G178" s="324">
        <v>5.4</v>
      </c>
      <c r="H178" s="324">
        <v>0.9</v>
      </c>
      <c r="I178" s="324">
        <v>4.8</v>
      </c>
      <c r="J178" s="324">
        <v>40</v>
      </c>
      <c r="K178" s="324">
        <v>195</v>
      </c>
      <c r="L178" s="399">
        <v>0</v>
      </c>
      <c r="M178" s="324">
        <v>13.21</v>
      </c>
      <c r="N178" s="324">
        <v>9.91</v>
      </c>
      <c r="O178" s="324">
        <v>6.35</v>
      </c>
      <c r="P178" s="324">
        <v>100</v>
      </c>
      <c r="Q178" s="324" t="s">
        <v>293</v>
      </c>
      <c r="R178" s="399">
        <v>1</v>
      </c>
      <c r="S178" s="399">
        <v>0</v>
      </c>
      <c r="T178" s="399">
        <v>0</v>
      </c>
      <c r="U178" s="406">
        <v>0.74</v>
      </c>
      <c r="V178" s="406">
        <v>0</v>
      </c>
      <c r="W178" s="407">
        <v>6.1099999999999999E-6</v>
      </c>
      <c r="X178" s="407">
        <v>0.40300000000000002</v>
      </c>
      <c r="Y178" s="324">
        <v>1.58</v>
      </c>
      <c r="Z178" s="324">
        <v>2.77</v>
      </c>
      <c r="AA178" s="407">
        <v>5.2100000000000001E-6</v>
      </c>
      <c r="AB178" s="407">
        <v>0.40300000000000002</v>
      </c>
      <c r="AC178" s="324">
        <v>1.54</v>
      </c>
      <c r="AD178" s="324">
        <v>2.68</v>
      </c>
      <c r="AE178" s="407">
        <v>4.2599999999999999E-6</v>
      </c>
      <c r="AF178" s="407">
        <v>0.40300000000000002</v>
      </c>
      <c r="AG178" s="324">
        <v>1.69</v>
      </c>
      <c r="AH178" s="324">
        <v>2.2999999999999998</v>
      </c>
      <c r="AI178" s="324">
        <v>0</v>
      </c>
      <c r="AJ178" s="324">
        <v>0</v>
      </c>
      <c r="AK178" s="324">
        <v>0</v>
      </c>
      <c r="AL178" s="324">
        <v>0</v>
      </c>
      <c r="AM178" s="324">
        <v>0</v>
      </c>
      <c r="AN178" s="324">
        <v>0</v>
      </c>
      <c r="AO178" s="324">
        <v>108845</v>
      </c>
      <c r="AP178" s="324">
        <v>5.1679999999999997E-2</v>
      </c>
      <c r="AQ178" s="324">
        <v>0.22733</v>
      </c>
      <c r="AR178" s="324">
        <v>96</v>
      </c>
      <c r="AS178" s="324" t="s">
        <v>1047</v>
      </c>
      <c r="AT178" s="390">
        <v>0</v>
      </c>
      <c r="AU178" s="390">
        <v>0</v>
      </c>
      <c r="AV178" s="390">
        <v>0</v>
      </c>
      <c r="AY178" s="390" t="s">
        <v>3549</v>
      </c>
    </row>
    <row r="179" spans="1:51" s="390" customFormat="1">
      <c r="A179" s="324" t="s">
        <v>81</v>
      </c>
      <c r="B179" s="324" t="s">
        <v>1067</v>
      </c>
      <c r="C179" s="324">
        <v>47</v>
      </c>
      <c r="D179" s="324">
        <v>20</v>
      </c>
      <c r="E179" s="324">
        <v>0.15</v>
      </c>
      <c r="F179" s="399">
        <v>0</v>
      </c>
      <c r="G179" s="324">
        <v>1.65</v>
      </c>
      <c r="H179" s="324">
        <v>0.9</v>
      </c>
      <c r="I179" s="324">
        <v>1.8</v>
      </c>
      <c r="J179" s="324">
        <v>40</v>
      </c>
      <c r="K179" s="324">
        <v>195</v>
      </c>
      <c r="L179" s="399">
        <v>0</v>
      </c>
      <c r="M179" s="324">
        <v>13.21</v>
      </c>
      <c r="N179" s="324">
        <v>9.91</v>
      </c>
      <c r="O179" s="324">
        <v>6.35</v>
      </c>
      <c r="P179" s="324">
        <v>100</v>
      </c>
      <c r="Q179" s="324" t="s">
        <v>293</v>
      </c>
      <c r="R179" s="399">
        <v>1</v>
      </c>
      <c r="S179" s="399">
        <v>0</v>
      </c>
      <c r="T179" s="399">
        <v>0</v>
      </c>
      <c r="U179" s="406">
        <v>0.74</v>
      </c>
      <c r="V179" s="406">
        <v>0</v>
      </c>
      <c r="W179" s="407">
        <v>6.1099999999999999E-6</v>
      </c>
      <c r="X179" s="407">
        <v>1.18</v>
      </c>
      <c r="Y179" s="324">
        <v>1.58</v>
      </c>
      <c r="Z179" s="324">
        <v>2.77</v>
      </c>
      <c r="AA179" s="407">
        <v>5.2100000000000001E-6</v>
      </c>
      <c r="AB179" s="407">
        <v>1.18</v>
      </c>
      <c r="AC179" s="324">
        <v>1.54</v>
      </c>
      <c r="AD179" s="324">
        <v>2.68</v>
      </c>
      <c r="AE179" s="407">
        <v>4.2599999999999999E-6</v>
      </c>
      <c r="AF179" s="407">
        <v>1.18</v>
      </c>
      <c r="AG179" s="324">
        <v>1.69</v>
      </c>
      <c r="AH179" s="324">
        <v>2.2999999999999998</v>
      </c>
      <c r="AI179" s="324">
        <v>0</v>
      </c>
      <c r="AJ179" s="324">
        <v>0</v>
      </c>
      <c r="AK179" s="324">
        <v>0</v>
      </c>
      <c r="AL179" s="324">
        <v>0</v>
      </c>
      <c r="AM179" s="324">
        <v>0</v>
      </c>
      <c r="AN179" s="324">
        <v>0</v>
      </c>
      <c r="AO179" s="324">
        <v>219672</v>
      </c>
      <c r="AP179" s="324">
        <v>2.5610000000000001E-2</v>
      </c>
      <c r="AQ179" s="324">
        <v>0.16002</v>
      </c>
      <c r="AR179" s="324">
        <v>82</v>
      </c>
      <c r="AS179" s="324" t="s">
        <v>1047</v>
      </c>
      <c r="AT179" s="390">
        <v>0</v>
      </c>
      <c r="AU179" s="390">
        <v>0</v>
      </c>
      <c r="AV179" s="390">
        <v>0</v>
      </c>
      <c r="AY179" s="390" t="s">
        <v>3549</v>
      </c>
    </row>
    <row r="180" spans="1:51" s="390" customFormat="1">
      <c r="A180" s="324" t="s">
        <v>81</v>
      </c>
      <c r="B180" s="324" t="s">
        <v>1079</v>
      </c>
      <c r="C180" s="324">
        <v>470</v>
      </c>
      <c r="D180" s="324">
        <v>20</v>
      </c>
      <c r="E180" s="324">
        <v>1.27</v>
      </c>
      <c r="F180" s="399">
        <v>0</v>
      </c>
      <c r="G180" s="324">
        <v>0.5</v>
      </c>
      <c r="H180" s="324">
        <v>0.9</v>
      </c>
      <c r="I180" s="324">
        <v>0.5</v>
      </c>
      <c r="J180" s="324">
        <v>40</v>
      </c>
      <c r="K180" s="324">
        <v>195</v>
      </c>
      <c r="L180" s="399">
        <v>0</v>
      </c>
      <c r="M180" s="324">
        <v>13.21</v>
      </c>
      <c r="N180" s="324">
        <v>9.91</v>
      </c>
      <c r="O180" s="324">
        <v>6.35</v>
      </c>
      <c r="P180" s="324">
        <v>100</v>
      </c>
      <c r="Q180" s="324" t="s">
        <v>293</v>
      </c>
      <c r="R180" s="399">
        <v>1</v>
      </c>
      <c r="S180" s="399">
        <v>0</v>
      </c>
      <c r="T180" s="399">
        <v>0</v>
      </c>
      <c r="U180" s="406">
        <v>0.74</v>
      </c>
      <c r="V180" s="406">
        <v>0</v>
      </c>
      <c r="W180" s="407">
        <v>6.1099999999999999E-6</v>
      </c>
      <c r="X180" s="407">
        <v>3.89</v>
      </c>
      <c r="Y180" s="324">
        <v>1.58</v>
      </c>
      <c r="Z180" s="324">
        <v>2.77</v>
      </c>
      <c r="AA180" s="407">
        <v>5.2100000000000001E-6</v>
      </c>
      <c r="AB180" s="407">
        <v>3.89</v>
      </c>
      <c r="AC180" s="324">
        <v>1.54</v>
      </c>
      <c r="AD180" s="324">
        <v>2.68</v>
      </c>
      <c r="AE180" s="407">
        <v>4.2599999999999999E-6</v>
      </c>
      <c r="AF180" s="407">
        <v>3.89</v>
      </c>
      <c r="AG180" s="324">
        <v>1.69</v>
      </c>
      <c r="AH180" s="324">
        <v>2.2999999999999998</v>
      </c>
      <c r="AI180" s="324">
        <v>0</v>
      </c>
      <c r="AJ180" s="324">
        <v>0</v>
      </c>
      <c r="AK180" s="324">
        <v>0</v>
      </c>
      <c r="AL180" s="324">
        <v>0</v>
      </c>
      <c r="AM180" s="324">
        <v>0</v>
      </c>
      <c r="AN180" s="324">
        <v>0</v>
      </c>
      <c r="AO180" s="324">
        <v>691828</v>
      </c>
      <c r="AP180" s="324">
        <v>8.1300000000000001E-3</v>
      </c>
      <c r="AQ180" s="324">
        <v>9.017E-2</v>
      </c>
      <c r="AR180" s="324">
        <v>126</v>
      </c>
      <c r="AS180" s="324" t="s">
        <v>1047</v>
      </c>
      <c r="AT180" s="390">
        <v>0</v>
      </c>
      <c r="AU180" s="390">
        <v>0</v>
      </c>
      <c r="AV180" s="390">
        <v>0</v>
      </c>
      <c r="AY180" s="390" t="s">
        <v>3549</v>
      </c>
    </row>
    <row r="181" spans="1:51" s="390" customFormat="1">
      <c r="A181" s="324" t="s">
        <v>81</v>
      </c>
      <c r="B181" s="324" t="s">
        <v>1056</v>
      </c>
      <c r="C181" s="324">
        <v>5.6</v>
      </c>
      <c r="D181" s="324">
        <v>20</v>
      </c>
      <c r="E181" s="324">
        <v>2.1000000000000001E-2</v>
      </c>
      <c r="F181" s="399">
        <v>0</v>
      </c>
      <c r="G181" s="324">
        <v>4.7</v>
      </c>
      <c r="H181" s="324">
        <v>0.9</v>
      </c>
      <c r="I181" s="324">
        <v>4.6500000000000004</v>
      </c>
      <c r="J181" s="324">
        <v>40</v>
      </c>
      <c r="K181" s="324">
        <v>195</v>
      </c>
      <c r="L181" s="399">
        <v>0</v>
      </c>
      <c r="M181" s="324">
        <v>13.21</v>
      </c>
      <c r="N181" s="324">
        <v>9.91</v>
      </c>
      <c r="O181" s="324">
        <v>6.35</v>
      </c>
      <c r="P181" s="324">
        <v>100</v>
      </c>
      <c r="Q181" s="324" t="s">
        <v>293</v>
      </c>
      <c r="R181" s="399">
        <v>1</v>
      </c>
      <c r="S181" s="399">
        <v>0</v>
      </c>
      <c r="T181" s="399">
        <v>0</v>
      </c>
      <c r="U181" s="406">
        <v>0.74</v>
      </c>
      <c r="V181" s="406">
        <v>0</v>
      </c>
      <c r="W181" s="407">
        <v>6.1099999999999999E-6</v>
      </c>
      <c r="X181" s="407">
        <v>0.435</v>
      </c>
      <c r="Y181" s="324">
        <v>1.58</v>
      </c>
      <c r="Z181" s="324">
        <v>2.77</v>
      </c>
      <c r="AA181" s="407">
        <v>5.2100000000000001E-6</v>
      </c>
      <c r="AB181" s="407">
        <v>0.435</v>
      </c>
      <c r="AC181" s="324">
        <v>1.54</v>
      </c>
      <c r="AD181" s="324">
        <v>2.68</v>
      </c>
      <c r="AE181" s="407">
        <v>4.2599999999999999E-6</v>
      </c>
      <c r="AF181" s="407">
        <v>0.435</v>
      </c>
      <c r="AG181" s="324">
        <v>1.69</v>
      </c>
      <c r="AH181" s="324">
        <v>2.2999999999999998</v>
      </c>
      <c r="AI181" s="324">
        <v>0</v>
      </c>
      <c r="AJ181" s="324">
        <v>0</v>
      </c>
      <c r="AK181" s="324">
        <v>0</v>
      </c>
      <c r="AL181" s="324">
        <v>0</v>
      </c>
      <c r="AM181" s="324">
        <v>0</v>
      </c>
      <c r="AN181" s="324">
        <v>0</v>
      </c>
      <c r="AO181" s="324">
        <v>108845</v>
      </c>
      <c r="AP181" s="324">
        <v>5.1679999999999997E-2</v>
      </c>
      <c r="AQ181" s="324">
        <v>0.22733</v>
      </c>
      <c r="AR181" s="324">
        <v>88</v>
      </c>
      <c r="AS181" s="324" t="s">
        <v>1047</v>
      </c>
      <c r="AT181" s="390">
        <v>0</v>
      </c>
      <c r="AU181" s="390">
        <v>0</v>
      </c>
      <c r="AV181" s="390">
        <v>0</v>
      </c>
      <c r="AY181" s="390" t="s">
        <v>3549</v>
      </c>
    </row>
    <row r="182" spans="1:51" s="390" customFormat="1">
      <c r="A182" s="324" t="s">
        <v>81</v>
      </c>
      <c r="B182" s="324" t="s">
        <v>1068</v>
      </c>
      <c r="C182" s="324">
        <v>56</v>
      </c>
      <c r="D182" s="324">
        <v>20</v>
      </c>
      <c r="E182" s="324">
        <v>0.16500000000000001</v>
      </c>
      <c r="F182" s="399">
        <v>0</v>
      </c>
      <c r="G182" s="324">
        <v>1.45</v>
      </c>
      <c r="H182" s="324">
        <v>0.9</v>
      </c>
      <c r="I182" s="324">
        <v>1.65</v>
      </c>
      <c r="J182" s="324">
        <v>40</v>
      </c>
      <c r="K182" s="324">
        <v>195</v>
      </c>
      <c r="L182" s="399">
        <v>0</v>
      </c>
      <c r="M182" s="324">
        <v>13.21</v>
      </c>
      <c r="N182" s="324">
        <v>9.91</v>
      </c>
      <c r="O182" s="324">
        <v>6.35</v>
      </c>
      <c r="P182" s="324">
        <v>100</v>
      </c>
      <c r="Q182" s="324" t="s">
        <v>293</v>
      </c>
      <c r="R182" s="399">
        <v>1</v>
      </c>
      <c r="S182" s="399">
        <v>0</v>
      </c>
      <c r="T182" s="399">
        <v>0</v>
      </c>
      <c r="U182" s="406">
        <v>0.74</v>
      </c>
      <c r="V182" s="406">
        <v>0</v>
      </c>
      <c r="W182" s="407">
        <v>6.1099999999999999E-6</v>
      </c>
      <c r="X182" s="407">
        <v>1.32</v>
      </c>
      <c r="Y182" s="324">
        <v>1.58</v>
      </c>
      <c r="Z182" s="324">
        <v>2.77</v>
      </c>
      <c r="AA182" s="407">
        <v>5.2100000000000001E-6</v>
      </c>
      <c r="AB182" s="407">
        <v>1.32</v>
      </c>
      <c r="AC182" s="324">
        <v>1.54</v>
      </c>
      <c r="AD182" s="324">
        <v>2.68</v>
      </c>
      <c r="AE182" s="407">
        <v>4.2599999999999999E-6</v>
      </c>
      <c r="AF182" s="407">
        <v>1.32</v>
      </c>
      <c r="AG182" s="324">
        <v>1.69</v>
      </c>
      <c r="AH182" s="324">
        <v>2.2999999999999998</v>
      </c>
      <c r="AI182" s="324">
        <v>0</v>
      </c>
      <c r="AJ182" s="324">
        <v>0</v>
      </c>
      <c r="AK182" s="324">
        <v>0</v>
      </c>
      <c r="AL182" s="324">
        <v>0</v>
      </c>
      <c r="AM182" s="324">
        <v>0</v>
      </c>
      <c r="AN182" s="324">
        <v>0</v>
      </c>
      <c r="AO182" s="324">
        <v>273123</v>
      </c>
      <c r="AP182" s="324">
        <v>2.06E-2</v>
      </c>
      <c r="AQ182" s="324">
        <v>0.14351</v>
      </c>
      <c r="AR182" s="324">
        <v>89</v>
      </c>
      <c r="AS182" s="324" t="s">
        <v>1047</v>
      </c>
      <c r="AT182" s="390">
        <v>0</v>
      </c>
      <c r="AU182" s="390">
        <v>0</v>
      </c>
      <c r="AV182" s="390">
        <v>0</v>
      </c>
      <c r="AY182" s="390" t="s">
        <v>3549</v>
      </c>
    </row>
    <row r="183" spans="1:51" s="390" customFormat="1">
      <c r="A183" s="324" t="s">
        <v>81</v>
      </c>
      <c r="B183" s="324" t="s">
        <v>1048</v>
      </c>
      <c r="C183" s="324">
        <v>0.68</v>
      </c>
      <c r="D183" s="324">
        <v>20</v>
      </c>
      <c r="E183" s="324">
        <v>5.0000000000000001E-3</v>
      </c>
      <c r="F183" s="399">
        <v>0</v>
      </c>
      <c r="G183" s="324">
        <v>13</v>
      </c>
      <c r="H183" s="324">
        <v>0.9</v>
      </c>
      <c r="I183" s="324">
        <v>12</v>
      </c>
      <c r="J183" s="324">
        <v>40</v>
      </c>
      <c r="K183" s="324">
        <v>195</v>
      </c>
      <c r="L183" s="399">
        <v>0</v>
      </c>
      <c r="M183" s="324">
        <v>13.21</v>
      </c>
      <c r="N183" s="324">
        <v>9.91</v>
      </c>
      <c r="O183" s="324">
        <v>6.35</v>
      </c>
      <c r="P183" s="324">
        <v>100</v>
      </c>
      <c r="Q183" s="324" t="s">
        <v>293</v>
      </c>
      <c r="R183" s="399">
        <v>1</v>
      </c>
      <c r="S183" s="399">
        <v>0</v>
      </c>
      <c r="T183" s="399">
        <v>0</v>
      </c>
      <c r="U183" s="406">
        <v>0.74</v>
      </c>
      <c r="V183" s="406">
        <v>0</v>
      </c>
      <c r="W183" s="407">
        <v>2.43E-6</v>
      </c>
      <c r="X183" s="407">
        <v>0.158</v>
      </c>
      <c r="Y183" s="324">
        <v>1.58</v>
      </c>
      <c r="Z183" s="324">
        <v>2.77</v>
      </c>
      <c r="AA183" s="407">
        <v>2.0700000000000001E-6</v>
      </c>
      <c r="AB183" s="407">
        <v>0.158</v>
      </c>
      <c r="AC183" s="324">
        <v>1.54</v>
      </c>
      <c r="AD183" s="324">
        <v>2.68</v>
      </c>
      <c r="AE183" s="407">
        <v>1.7E-6</v>
      </c>
      <c r="AF183" s="407">
        <v>0.158</v>
      </c>
      <c r="AG183" s="324">
        <v>1.69</v>
      </c>
      <c r="AH183" s="324">
        <v>2.2999999999999998</v>
      </c>
      <c r="AI183" s="324">
        <v>0</v>
      </c>
      <c r="AJ183" s="324">
        <v>0</v>
      </c>
      <c r="AK183" s="324">
        <v>0</v>
      </c>
      <c r="AL183" s="324">
        <v>0</v>
      </c>
      <c r="AM183" s="324">
        <v>0</v>
      </c>
      <c r="AN183" s="324">
        <v>0</v>
      </c>
      <c r="AO183" s="324">
        <v>54485</v>
      </c>
      <c r="AP183" s="324">
        <v>0.10324</v>
      </c>
      <c r="AQ183" s="324">
        <v>0.32130999999999998</v>
      </c>
      <c r="AR183" s="324">
        <v>56</v>
      </c>
      <c r="AS183" s="324" t="s">
        <v>1047</v>
      </c>
      <c r="AT183" s="390">
        <v>0</v>
      </c>
      <c r="AU183" s="390">
        <v>0</v>
      </c>
      <c r="AV183" s="390">
        <v>0</v>
      </c>
      <c r="AY183" s="390" t="s">
        <v>3549</v>
      </c>
    </row>
    <row r="184" spans="1:51" s="390" customFormat="1">
      <c r="A184" s="324" t="s">
        <v>81</v>
      </c>
      <c r="B184" s="324" t="s">
        <v>1057</v>
      </c>
      <c r="C184" s="324">
        <v>6.8</v>
      </c>
      <c r="D184" s="324">
        <v>20</v>
      </c>
      <c r="E184" s="324">
        <v>2.4E-2</v>
      </c>
      <c r="F184" s="399">
        <v>0</v>
      </c>
      <c r="G184" s="324">
        <v>4.4000000000000004</v>
      </c>
      <c r="H184" s="324">
        <v>0.9</v>
      </c>
      <c r="I184" s="324">
        <v>4.4000000000000004</v>
      </c>
      <c r="J184" s="324">
        <v>40</v>
      </c>
      <c r="K184" s="324">
        <v>195</v>
      </c>
      <c r="L184" s="399">
        <v>0</v>
      </c>
      <c r="M184" s="324">
        <v>13.21</v>
      </c>
      <c r="N184" s="324">
        <v>9.91</v>
      </c>
      <c r="O184" s="324">
        <v>6.35</v>
      </c>
      <c r="P184" s="324">
        <v>100</v>
      </c>
      <c r="Q184" s="324" t="s">
        <v>293</v>
      </c>
      <c r="R184" s="399">
        <v>1</v>
      </c>
      <c r="S184" s="399">
        <v>0</v>
      </c>
      <c r="T184" s="399">
        <v>0</v>
      </c>
      <c r="U184" s="406">
        <v>0.74</v>
      </c>
      <c r="V184" s="406">
        <v>0</v>
      </c>
      <c r="W184" s="407">
        <v>6.1099999999999999E-6</v>
      </c>
      <c r="X184" s="407">
        <v>0.443</v>
      </c>
      <c r="Y184" s="324">
        <v>1.58</v>
      </c>
      <c r="Z184" s="324">
        <v>2.77</v>
      </c>
      <c r="AA184" s="407">
        <v>5.2100000000000001E-6</v>
      </c>
      <c r="AB184" s="407">
        <v>0.443</v>
      </c>
      <c r="AC184" s="324">
        <v>1.54</v>
      </c>
      <c r="AD184" s="324">
        <v>2.68</v>
      </c>
      <c r="AE184" s="407">
        <v>4.2599999999999999E-6</v>
      </c>
      <c r="AF184" s="407">
        <v>0.443</v>
      </c>
      <c r="AG184" s="324">
        <v>1.69</v>
      </c>
      <c r="AH184" s="324">
        <v>2.2999999999999998</v>
      </c>
      <c r="AI184" s="324">
        <v>0</v>
      </c>
      <c r="AJ184" s="324">
        <v>0</v>
      </c>
      <c r="AK184" s="324">
        <v>0</v>
      </c>
      <c r="AL184" s="324">
        <v>0</v>
      </c>
      <c r="AM184" s="324">
        <v>0</v>
      </c>
      <c r="AN184" s="324">
        <v>0</v>
      </c>
      <c r="AO184" s="324">
        <v>108845</v>
      </c>
      <c r="AP184" s="324">
        <v>5.1679999999999997E-2</v>
      </c>
      <c r="AQ184" s="324">
        <v>0.22733</v>
      </c>
      <c r="AR184" s="324">
        <v>86</v>
      </c>
      <c r="AS184" s="324" t="s">
        <v>1047</v>
      </c>
      <c r="AT184" s="390">
        <v>0</v>
      </c>
      <c r="AU184" s="390">
        <v>0</v>
      </c>
      <c r="AV184" s="390">
        <v>0</v>
      </c>
      <c r="AY184" s="390" t="s">
        <v>3549</v>
      </c>
    </row>
    <row r="185" spans="1:51" s="390" customFormat="1">
      <c r="A185" s="324" t="s">
        <v>81</v>
      </c>
      <c r="B185" s="324" t="s">
        <v>1069</v>
      </c>
      <c r="C185" s="324">
        <v>68</v>
      </c>
      <c r="D185" s="324">
        <v>20</v>
      </c>
      <c r="E185" s="324">
        <v>0.22</v>
      </c>
      <c r="F185" s="399">
        <v>0</v>
      </c>
      <c r="G185" s="324">
        <v>1.4</v>
      </c>
      <c r="H185" s="324">
        <v>0.9</v>
      </c>
      <c r="I185" s="324">
        <v>1.5</v>
      </c>
      <c r="J185" s="324">
        <v>40</v>
      </c>
      <c r="K185" s="324">
        <v>195</v>
      </c>
      <c r="L185" s="399">
        <v>0</v>
      </c>
      <c r="M185" s="324">
        <v>13.21</v>
      </c>
      <c r="N185" s="324">
        <v>9.91</v>
      </c>
      <c r="O185" s="324">
        <v>6.35</v>
      </c>
      <c r="P185" s="324">
        <v>100</v>
      </c>
      <c r="Q185" s="324" t="s">
        <v>293</v>
      </c>
      <c r="R185" s="399">
        <v>1</v>
      </c>
      <c r="S185" s="399">
        <v>0</v>
      </c>
      <c r="T185" s="399">
        <v>0</v>
      </c>
      <c r="U185" s="406">
        <v>0.74</v>
      </c>
      <c r="V185" s="406">
        <v>0</v>
      </c>
      <c r="W185" s="407">
        <v>6.1099999999999999E-6</v>
      </c>
      <c r="X185" s="407">
        <v>1.4</v>
      </c>
      <c r="Y185" s="324">
        <v>1.58</v>
      </c>
      <c r="Z185" s="324">
        <v>2.77</v>
      </c>
      <c r="AA185" s="407">
        <v>5.2100000000000001E-6</v>
      </c>
      <c r="AB185" s="407">
        <v>1.4</v>
      </c>
      <c r="AC185" s="324">
        <v>1.54</v>
      </c>
      <c r="AD185" s="324">
        <v>2.68</v>
      </c>
      <c r="AE185" s="407">
        <v>4.2599999999999999E-6</v>
      </c>
      <c r="AF185" s="407">
        <v>1.4</v>
      </c>
      <c r="AG185" s="324">
        <v>1.69</v>
      </c>
      <c r="AH185" s="324">
        <v>2.2999999999999998</v>
      </c>
      <c r="AI185" s="324">
        <v>0</v>
      </c>
      <c r="AJ185" s="324">
        <v>0</v>
      </c>
      <c r="AK185" s="324">
        <v>0</v>
      </c>
      <c r="AL185" s="324">
        <v>0</v>
      </c>
      <c r="AM185" s="324">
        <v>0</v>
      </c>
      <c r="AN185" s="324">
        <v>0</v>
      </c>
      <c r="AO185" s="324">
        <v>273123</v>
      </c>
      <c r="AP185" s="324">
        <v>2.06E-2</v>
      </c>
      <c r="AQ185" s="324">
        <v>0.14351</v>
      </c>
      <c r="AR185" s="324">
        <v>81</v>
      </c>
      <c r="AS185" s="324" t="s">
        <v>1047</v>
      </c>
      <c r="AT185" s="390">
        <v>0</v>
      </c>
      <c r="AU185" s="390">
        <v>0</v>
      </c>
      <c r="AV185" s="390">
        <v>0</v>
      </c>
      <c r="AY185" s="390" t="s">
        <v>3549</v>
      </c>
    </row>
    <row r="186" spans="1:51" s="390" customFormat="1">
      <c r="A186" s="324" t="s">
        <v>81</v>
      </c>
      <c r="B186" s="324" t="s">
        <v>1058</v>
      </c>
      <c r="C186" s="324">
        <v>8.1999999999999993</v>
      </c>
      <c r="D186" s="324">
        <v>20</v>
      </c>
      <c r="E186" s="324">
        <v>3.2000000000000001E-2</v>
      </c>
      <c r="F186" s="399">
        <v>0</v>
      </c>
      <c r="G186" s="324">
        <v>4</v>
      </c>
      <c r="H186" s="324">
        <v>0.9</v>
      </c>
      <c r="I186" s="324">
        <v>4.1500000000000004</v>
      </c>
      <c r="J186" s="324">
        <v>40</v>
      </c>
      <c r="K186" s="324">
        <v>195</v>
      </c>
      <c r="L186" s="399">
        <v>0</v>
      </c>
      <c r="M186" s="324">
        <v>13.21</v>
      </c>
      <c r="N186" s="324">
        <v>9.91</v>
      </c>
      <c r="O186" s="324">
        <v>6.35</v>
      </c>
      <c r="P186" s="324">
        <v>100</v>
      </c>
      <c r="Q186" s="324" t="s">
        <v>293</v>
      </c>
      <c r="R186" s="399">
        <v>1</v>
      </c>
      <c r="S186" s="399">
        <v>0</v>
      </c>
      <c r="T186" s="399">
        <v>0</v>
      </c>
      <c r="U186" s="406">
        <v>0.74</v>
      </c>
      <c r="V186" s="406">
        <v>0</v>
      </c>
      <c r="W186" s="407">
        <v>6.1099999999999999E-6</v>
      </c>
      <c r="X186" s="407">
        <v>0.495</v>
      </c>
      <c r="Y186" s="324">
        <v>1.58</v>
      </c>
      <c r="Z186" s="324">
        <v>2.77</v>
      </c>
      <c r="AA186" s="407">
        <v>5.2100000000000001E-6</v>
      </c>
      <c r="AB186" s="407">
        <v>0.495</v>
      </c>
      <c r="AC186" s="324">
        <v>1.54</v>
      </c>
      <c r="AD186" s="324">
        <v>2.68</v>
      </c>
      <c r="AE186" s="407">
        <v>4.2599999999999999E-6</v>
      </c>
      <c r="AF186" s="407">
        <v>0.495</v>
      </c>
      <c r="AG186" s="324">
        <v>1.69</v>
      </c>
      <c r="AH186" s="324">
        <v>2.2999999999999998</v>
      </c>
      <c r="AI186" s="324">
        <v>0</v>
      </c>
      <c r="AJ186" s="324">
        <v>0</v>
      </c>
      <c r="AK186" s="324">
        <v>0</v>
      </c>
      <c r="AL186" s="324">
        <v>0</v>
      </c>
      <c r="AM186" s="324">
        <v>0</v>
      </c>
      <c r="AN186" s="324">
        <v>0</v>
      </c>
      <c r="AO186" s="324">
        <v>108845</v>
      </c>
      <c r="AP186" s="324">
        <v>5.1679999999999997E-2</v>
      </c>
      <c r="AQ186" s="324">
        <v>0.22733</v>
      </c>
      <c r="AR186" s="324">
        <v>73</v>
      </c>
      <c r="AS186" s="324" t="s">
        <v>1047</v>
      </c>
      <c r="AT186" s="390">
        <v>0</v>
      </c>
      <c r="AU186" s="390">
        <v>0</v>
      </c>
      <c r="AV186" s="390">
        <v>0</v>
      </c>
      <c r="AY186" s="390" t="s">
        <v>3549</v>
      </c>
    </row>
    <row r="187" spans="1:51" s="390" customFormat="1">
      <c r="A187" s="324" t="s">
        <v>81</v>
      </c>
      <c r="B187" s="324" t="s">
        <v>1070</v>
      </c>
      <c r="C187" s="324">
        <v>82</v>
      </c>
      <c r="D187" s="324">
        <v>20</v>
      </c>
      <c r="E187" s="324">
        <v>0.25</v>
      </c>
      <c r="F187" s="399">
        <v>0</v>
      </c>
      <c r="G187" s="324">
        <v>1.3</v>
      </c>
      <c r="H187" s="324">
        <v>0.9</v>
      </c>
      <c r="I187" s="324">
        <v>1.4</v>
      </c>
      <c r="J187" s="324">
        <v>40</v>
      </c>
      <c r="K187" s="324">
        <v>195</v>
      </c>
      <c r="L187" s="399">
        <v>0</v>
      </c>
      <c r="M187" s="324">
        <v>13.21</v>
      </c>
      <c r="N187" s="324">
        <v>9.91</v>
      </c>
      <c r="O187" s="324">
        <v>6.35</v>
      </c>
      <c r="P187" s="324">
        <v>100</v>
      </c>
      <c r="Q187" s="324" t="s">
        <v>293</v>
      </c>
      <c r="R187" s="399">
        <v>1</v>
      </c>
      <c r="S187" s="399">
        <v>0</v>
      </c>
      <c r="T187" s="399">
        <v>0</v>
      </c>
      <c r="U187" s="406">
        <v>0.74</v>
      </c>
      <c r="V187" s="406">
        <v>0</v>
      </c>
      <c r="W187" s="407">
        <v>6.1099999999999999E-6</v>
      </c>
      <c r="X187" s="407">
        <v>1.65</v>
      </c>
      <c r="Y187" s="324">
        <v>1.58</v>
      </c>
      <c r="Z187" s="324">
        <v>2.77</v>
      </c>
      <c r="AA187" s="407">
        <v>5.2100000000000001E-6</v>
      </c>
      <c r="AB187" s="407">
        <v>1.65</v>
      </c>
      <c r="AC187" s="324">
        <v>1.54</v>
      </c>
      <c r="AD187" s="324">
        <v>2.68</v>
      </c>
      <c r="AE187" s="407">
        <v>4.2599999999999999E-6</v>
      </c>
      <c r="AF187" s="407">
        <v>1.65</v>
      </c>
      <c r="AG187" s="324">
        <v>1.69</v>
      </c>
      <c r="AH187" s="324">
        <v>2.2999999999999998</v>
      </c>
      <c r="AI187" s="324">
        <v>0</v>
      </c>
      <c r="AJ187" s="324">
        <v>0</v>
      </c>
      <c r="AK187" s="324">
        <v>0</v>
      </c>
      <c r="AL187" s="324">
        <v>0</v>
      </c>
      <c r="AM187" s="324">
        <v>0</v>
      </c>
      <c r="AN187" s="324">
        <v>0</v>
      </c>
      <c r="AO187" s="324">
        <v>348751</v>
      </c>
      <c r="AP187" s="324">
        <v>1.6129999999999999E-2</v>
      </c>
      <c r="AQ187" s="324">
        <v>0.127</v>
      </c>
      <c r="AR187" s="324">
        <v>82</v>
      </c>
      <c r="AS187" s="324" t="s">
        <v>1047</v>
      </c>
      <c r="AT187" s="390">
        <v>0</v>
      </c>
      <c r="AU187" s="390">
        <v>0</v>
      </c>
      <c r="AV187" s="390">
        <v>0</v>
      </c>
      <c r="AY187" s="390" t="s">
        <v>3549</v>
      </c>
    </row>
    <row r="188" spans="1:51" s="390" customFormat="1">
      <c r="A188" s="399" t="s">
        <v>81</v>
      </c>
      <c r="B188" s="399" t="s">
        <v>1080</v>
      </c>
      <c r="C188" s="399">
        <v>10</v>
      </c>
      <c r="D188" s="399">
        <v>20</v>
      </c>
      <c r="E188" s="403">
        <v>0.04</v>
      </c>
      <c r="F188" s="399">
        <v>0</v>
      </c>
      <c r="G188" s="399">
        <v>8</v>
      </c>
      <c r="H188" s="399">
        <v>0.9</v>
      </c>
      <c r="I188" s="399">
        <v>3.5</v>
      </c>
      <c r="J188" s="399">
        <v>20</v>
      </c>
      <c r="K188" s="399">
        <v>125</v>
      </c>
      <c r="L188" s="399">
        <v>0</v>
      </c>
      <c r="M188" s="404">
        <v>12.949999809265137</v>
      </c>
      <c r="N188" s="404">
        <v>9.3999996185302734</v>
      </c>
      <c r="O188" s="404">
        <v>11.430000305175781</v>
      </c>
      <c r="P188" s="399">
        <v>100</v>
      </c>
      <c r="Q188" s="399" t="s">
        <v>293</v>
      </c>
      <c r="R188" s="399">
        <v>1</v>
      </c>
      <c r="S188" s="399">
        <v>0</v>
      </c>
      <c r="T188" s="399">
        <v>0</v>
      </c>
      <c r="U188" s="404">
        <v>0.74</v>
      </c>
      <c r="V188" s="404">
        <v>0.24</v>
      </c>
      <c r="W188" s="405">
        <v>1.4744745214800001E-5</v>
      </c>
      <c r="X188" s="405">
        <v>0.23372706391504636</v>
      </c>
      <c r="Y188" s="399">
        <v>1.58</v>
      </c>
      <c r="Z188" s="399">
        <v>2.77</v>
      </c>
      <c r="AA188" s="405">
        <v>1.25737397844E-5</v>
      </c>
      <c r="AB188" s="405">
        <v>0.23372706391504636</v>
      </c>
      <c r="AC188" s="399">
        <v>1.54</v>
      </c>
      <c r="AD188" s="399">
        <v>2.68</v>
      </c>
      <c r="AE188" s="405">
        <v>1.0282122941200002E-5</v>
      </c>
      <c r="AF188" s="405">
        <v>0.23372706391504636</v>
      </c>
      <c r="AG188" s="399">
        <v>1.69</v>
      </c>
      <c r="AH188" s="399">
        <v>2.2999999999999998</v>
      </c>
      <c r="AI188" s="324">
        <v>0</v>
      </c>
      <c r="AJ188" s="324">
        <v>0</v>
      </c>
      <c r="AK188" s="324">
        <v>0</v>
      </c>
      <c r="AL188" s="324">
        <v>0</v>
      </c>
      <c r="AM188" s="324">
        <v>0</v>
      </c>
      <c r="AN188" s="324">
        <v>0</v>
      </c>
      <c r="AO188" s="403">
        <v>108845</v>
      </c>
      <c r="AP188" s="403">
        <v>5.1679999999999997E-2</v>
      </c>
      <c r="AQ188" s="403">
        <v>0.22733</v>
      </c>
      <c r="AR188" s="403">
        <v>41</v>
      </c>
      <c r="AS188" s="399" t="s">
        <v>1081</v>
      </c>
      <c r="AT188" s="390">
        <v>0</v>
      </c>
      <c r="AU188" s="390">
        <v>0</v>
      </c>
      <c r="AV188" s="390">
        <v>0</v>
      </c>
      <c r="AY188" s="390" t="s">
        <v>3549</v>
      </c>
    </row>
    <row r="189" spans="1:51" s="390" customFormat="1">
      <c r="A189" s="399" t="s">
        <v>81</v>
      </c>
      <c r="B189" s="399" t="s">
        <v>1087</v>
      </c>
      <c r="C189" s="399">
        <v>100</v>
      </c>
      <c r="D189" s="399">
        <v>20</v>
      </c>
      <c r="E189" s="403">
        <v>0.22</v>
      </c>
      <c r="F189" s="399">
        <v>0</v>
      </c>
      <c r="G189" s="399">
        <v>2.5</v>
      </c>
      <c r="H189" s="399">
        <v>0.9</v>
      </c>
      <c r="I189" s="399">
        <v>1.2</v>
      </c>
      <c r="J189" s="399">
        <v>20</v>
      </c>
      <c r="K189" s="399">
        <v>125</v>
      </c>
      <c r="L189" s="399">
        <v>0</v>
      </c>
      <c r="M189" s="404">
        <v>12.949999809265137</v>
      </c>
      <c r="N189" s="404">
        <v>9.3999996185302734</v>
      </c>
      <c r="O189" s="404">
        <v>11.430000305175781</v>
      </c>
      <c r="P189" s="399">
        <v>100</v>
      </c>
      <c r="Q189" s="399" t="s">
        <v>293</v>
      </c>
      <c r="R189" s="399">
        <v>1</v>
      </c>
      <c r="S189" s="399">
        <v>0</v>
      </c>
      <c r="T189" s="399">
        <v>0</v>
      </c>
      <c r="U189" s="404">
        <v>0.74</v>
      </c>
      <c r="V189" s="404">
        <v>0.24</v>
      </c>
      <c r="W189" s="405">
        <v>1.4744745214800001E-5</v>
      </c>
      <c r="X189" s="405">
        <v>0.69486424407175951</v>
      </c>
      <c r="Y189" s="399">
        <v>1.58</v>
      </c>
      <c r="Z189" s="399">
        <v>2.77</v>
      </c>
      <c r="AA189" s="405">
        <v>1.25737397844E-5</v>
      </c>
      <c r="AB189" s="405">
        <v>0.69486424407175951</v>
      </c>
      <c r="AC189" s="399">
        <v>1.54</v>
      </c>
      <c r="AD189" s="399">
        <v>2.68</v>
      </c>
      <c r="AE189" s="405">
        <v>1.0282122941200002E-5</v>
      </c>
      <c r="AF189" s="405">
        <v>0.69486424407175951</v>
      </c>
      <c r="AG189" s="399">
        <v>1.69</v>
      </c>
      <c r="AH189" s="399">
        <v>2.2999999999999998</v>
      </c>
      <c r="AI189" s="324">
        <v>0</v>
      </c>
      <c r="AJ189" s="324">
        <v>0</v>
      </c>
      <c r="AK189" s="324">
        <v>0</v>
      </c>
      <c r="AL189" s="324">
        <v>0</v>
      </c>
      <c r="AM189" s="324">
        <v>0</v>
      </c>
      <c r="AN189" s="324">
        <v>0</v>
      </c>
      <c r="AO189" s="403">
        <v>172957</v>
      </c>
      <c r="AP189" s="403">
        <v>3.252E-2</v>
      </c>
      <c r="AQ189" s="403">
        <v>0.18034</v>
      </c>
      <c r="AR189" s="403">
        <v>63</v>
      </c>
      <c r="AS189" s="399" t="s">
        <v>1081</v>
      </c>
      <c r="AT189" s="390">
        <v>0</v>
      </c>
      <c r="AU189" s="390">
        <v>0</v>
      </c>
      <c r="AV189" s="390">
        <v>0</v>
      </c>
      <c r="AY189" s="390" t="s">
        <v>3549</v>
      </c>
    </row>
    <row r="190" spans="1:51" s="390" customFormat="1">
      <c r="A190" s="399" t="s">
        <v>81</v>
      </c>
      <c r="B190" s="399" t="s">
        <v>1093</v>
      </c>
      <c r="C190" s="399">
        <v>1000</v>
      </c>
      <c r="D190" s="399">
        <v>20</v>
      </c>
      <c r="E190" s="403">
        <v>2</v>
      </c>
      <c r="F190" s="399">
        <v>0</v>
      </c>
      <c r="G190" s="399">
        <v>0.8</v>
      </c>
      <c r="H190" s="399">
        <v>0.9</v>
      </c>
      <c r="I190" s="399">
        <v>0.1</v>
      </c>
      <c r="J190" s="399">
        <v>20</v>
      </c>
      <c r="K190" s="399">
        <v>125</v>
      </c>
      <c r="L190" s="399">
        <v>0</v>
      </c>
      <c r="M190" s="404">
        <v>12.949999809265137</v>
      </c>
      <c r="N190" s="404">
        <v>9.3999996185302734</v>
      </c>
      <c r="O190" s="404">
        <v>11.430000305175781</v>
      </c>
      <c r="P190" s="399">
        <v>100</v>
      </c>
      <c r="Q190" s="399" t="s">
        <v>293</v>
      </c>
      <c r="R190" s="399">
        <v>1</v>
      </c>
      <c r="S190" s="399">
        <v>0</v>
      </c>
      <c r="T190" s="399">
        <v>0</v>
      </c>
      <c r="U190" s="404">
        <v>0.74</v>
      </c>
      <c r="V190" s="404">
        <v>0.24</v>
      </c>
      <c r="W190" s="405">
        <v>1.4744745214800001E-5</v>
      </c>
      <c r="X190" s="405">
        <v>2.2227645847828619</v>
      </c>
      <c r="Y190" s="399">
        <v>1.58</v>
      </c>
      <c r="Z190" s="399">
        <v>2.77</v>
      </c>
      <c r="AA190" s="405">
        <v>1.25737397844E-5</v>
      </c>
      <c r="AB190" s="405">
        <v>2.2227645847828619</v>
      </c>
      <c r="AC190" s="399">
        <v>1.54</v>
      </c>
      <c r="AD190" s="399">
        <v>2.68</v>
      </c>
      <c r="AE190" s="405">
        <v>1.0282122941200002E-5</v>
      </c>
      <c r="AF190" s="405">
        <v>2.2227645847828619</v>
      </c>
      <c r="AG190" s="399">
        <v>1.69</v>
      </c>
      <c r="AH190" s="399">
        <v>2.2999999999999998</v>
      </c>
      <c r="AI190" s="324">
        <v>0</v>
      </c>
      <c r="AJ190" s="324">
        <v>0</v>
      </c>
      <c r="AK190" s="324">
        <v>0</v>
      </c>
      <c r="AL190" s="324">
        <v>0</v>
      </c>
      <c r="AM190" s="324">
        <v>0</v>
      </c>
      <c r="AN190" s="324">
        <v>0</v>
      </c>
      <c r="AO190" s="403">
        <v>544923</v>
      </c>
      <c r="AP190" s="403">
        <v>1.0319999999999999E-2</v>
      </c>
      <c r="AQ190" s="403">
        <v>0.1016</v>
      </c>
      <c r="AR190" s="403">
        <v>1000</v>
      </c>
      <c r="AS190" s="399" t="s">
        <v>1081</v>
      </c>
      <c r="AT190" s="390">
        <v>0</v>
      </c>
      <c r="AU190" s="390">
        <v>0</v>
      </c>
      <c r="AV190" s="390">
        <v>0</v>
      </c>
      <c r="AY190" s="390" t="s">
        <v>3533</v>
      </c>
    </row>
    <row r="191" spans="1:51" s="390" customFormat="1">
      <c r="A191" s="399" t="s">
        <v>81</v>
      </c>
      <c r="B191" s="399" t="s">
        <v>1082</v>
      </c>
      <c r="C191" s="399">
        <v>15</v>
      </c>
      <c r="D191" s="399">
        <v>20</v>
      </c>
      <c r="E191" s="403">
        <v>0.05</v>
      </c>
      <c r="F191" s="399">
        <v>0</v>
      </c>
      <c r="G191" s="399">
        <v>7</v>
      </c>
      <c r="H191" s="399">
        <v>0.9</v>
      </c>
      <c r="I191" s="399">
        <v>3</v>
      </c>
      <c r="J191" s="399">
        <v>20</v>
      </c>
      <c r="K191" s="399">
        <v>125</v>
      </c>
      <c r="L191" s="399">
        <v>0</v>
      </c>
      <c r="M191" s="404">
        <v>12.949999809265137</v>
      </c>
      <c r="N191" s="404">
        <v>9.3999996185302734</v>
      </c>
      <c r="O191" s="404">
        <v>11.430000305175781</v>
      </c>
      <c r="P191" s="399">
        <v>100</v>
      </c>
      <c r="Q191" s="399" t="s">
        <v>293</v>
      </c>
      <c r="R191" s="399">
        <v>1</v>
      </c>
      <c r="S191" s="399">
        <v>0</v>
      </c>
      <c r="T191" s="399">
        <v>0</v>
      </c>
      <c r="U191" s="404">
        <v>0.74</v>
      </c>
      <c r="V191" s="404">
        <v>0.24</v>
      </c>
      <c r="W191" s="405">
        <v>1.4744745214800001E-5</v>
      </c>
      <c r="X191" s="405">
        <v>0.28218267472670233</v>
      </c>
      <c r="Y191" s="399">
        <v>1.58</v>
      </c>
      <c r="Z191" s="399">
        <v>2.77</v>
      </c>
      <c r="AA191" s="405">
        <v>1.25737397844E-5</v>
      </c>
      <c r="AB191" s="405">
        <v>0.28218267472670233</v>
      </c>
      <c r="AC191" s="399">
        <v>1.54</v>
      </c>
      <c r="AD191" s="399">
        <v>2.68</v>
      </c>
      <c r="AE191" s="405">
        <v>1.0282122941200002E-5</v>
      </c>
      <c r="AF191" s="405">
        <v>0.28218267472670233</v>
      </c>
      <c r="AG191" s="399">
        <v>1.69</v>
      </c>
      <c r="AH191" s="399">
        <v>2.2999999999999998</v>
      </c>
      <c r="AI191" s="324">
        <v>0</v>
      </c>
      <c r="AJ191" s="324">
        <v>0</v>
      </c>
      <c r="AK191" s="324">
        <v>0</v>
      </c>
      <c r="AL191" s="324">
        <v>0</v>
      </c>
      <c r="AM191" s="324">
        <v>0</v>
      </c>
      <c r="AN191" s="324">
        <v>0</v>
      </c>
      <c r="AO191" s="403">
        <v>137950</v>
      </c>
      <c r="AP191" s="403">
        <v>4.0779999999999997E-2</v>
      </c>
      <c r="AQ191" s="403">
        <v>0.20193</v>
      </c>
      <c r="AR191" s="403">
        <v>44</v>
      </c>
      <c r="AS191" s="399" t="s">
        <v>1081</v>
      </c>
      <c r="AT191" s="390">
        <v>0</v>
      </c>
      <c r="AU191" s="390">
        <v>0</v>
      </c>
      <c r="AV191" s="390">
        <v>0</v>
      </c>
      <c r="AY191" s="390" t="s">
        <v>3533</v>
      </c>
    </row>
    <row r="192" spans="1:51" s="390" customFormat="1">
      <c r="A192" s="399" t="s">
        <v>81</v>
      </c>
      <c r="B192" s="399" t="s">
        <v>1088</v>
      </c>
      <c r="C192" s="399">
        <v>150</v>
      </c>
      <c r="D192" s="399">
        <v>20</v>
      </c>
      <c r="E192" s="403">
        <v>0.34</v>
      </c>
      <c r="F192" s="399">
        <v>0</v>
      </c>
      <c r="G192" s="399">
        <v>2</v>
      </c>
      <c r="H192" s="399">
        <v>0.9</v>
      </c>
      <c r="I192" s="399">
        <v>0.9</v>
      </c>
      <c r="J192" s="399">
        <v>20</v>
      </c>
      <c r="K192" s="399">
        <v>125</v>
      </c>
      <c r="L192" s="399">
        <v>0</v>
      </c>
      <c r="M192" s="404">
        <v>12.949999809265137</v>
      </c>
      <c r="N192" s="404">
        <v>9.3999996185302734</v>
      </c>
      <c r="O192" s="404">
        <v>11.430000305175781</v>
      </c>
      <c r="P192" s="399">
        <v>100</v>
      </c>
      <c r="Q192" s="399" t="s">
        <v>293</v>
      </c>
      <c r="R192" s="399">
        <v>1</v>
      </c>
      <c r="S192" s="399">
        <v>0</v>
      </c>
      <c r="T192" s="399">
        <v>0</v>
      </c>
      <c r="U192" s="404">
        <v>0.74</v>
      </c>
      <c r="V192" s="404">
        <v>0.24</v>
      </c>
      <c r="W192" s="405">
        <v>1.4744745214800001E-5</v>
      </c>
      <c r="X192" s="405">
        <v>0.85699923435517</v>
      </c>
      <c r="Y192" s="399">
        <v>1.58</v>
      </c>
      <c r="Z192" s="399">
        <v>2.77</v>
      </c>
      <c r="AA192" s="405">
        <v>1.25737397844E-5</v>
      </c>
      <c r="AB192" s="405">
        <v>0.85699923435517</v>
      </c>
      <c r="AC192" s="399">
        <v>1.54</v>
      </c>
      <c r="AD192" s="399">
        <v>2.68</v>
      </c>
      <c r="AE192" s="405">
        <v>1.0282122941200002E-5</v>
      </c>
      <c r="AF192" s="405">
        <v>0.85699923435517</v>
      </c>
      <c r="AG192" s="399">
        <v>1.69</v>
      </c>
      <c r="AH192" s="399">
        <v>2.2999999999999998</v>
      </c>
      <c r="AI192" s="324">
        <v>0</v>
      </c>
      <c r="AJ192" s="324">
        <v>0</v>
      </c>
      <c r="AK192" s="324">
        <v>0</v>
      </c>
      <c r="AL192" s="324">
        <v>0</v>
      </c>
      <c r="AM192" s="324">
        <v>0</v>
      </c>
      <c r="AN192" s="324">
        <v>0</v>
      </c>
      <c r="AO192" s="403">
        <v>219672</v>
      </c>
      <c r="AP192" s="403">
        <v>2.5610000000000001E-2</v>
      </c>
      <c r="AQ192" s="403">
        <v>0.16002</v>
      </c>
      <c r="AR192" s="403">
        <v>73</v>
      </c>
      <c r="AS192" s="399" t="s">
        <v>1081</v>
      </c>
      <c r="AT192" s="390">
        <v>0</v>
      </c>
      <c r="AU192" s="390">
        <v>0</v>
      </c>
      <c r="AV192" s="390">
        <v>0</v>
      </c>
      <c r="AY192" s="390" t="s">
        <v>3533</v>
      </c>
    </row>
    <row r="193" spans="1:51" s="390" customFormat="1">
      <c r="A193" s="399" t="s">
        <v>81</v>
      </c>
      <c r="B193" s="399" t="s">
        <v>1083</v>
      </c>
      <c r="C193" s="399">
        <v>22</v>
      </c>
      <c r="D193" s="399">
        <v>20</v>
      </c>
      <c r="E193" s="403">
        <v>6.6000000000000003E-2</v>
      </c>
      <c r="F193" s="399">
        <v>0</v>
      </c>
      <c r="G193" s="399">
        <v>5.5</v>
      </c>
      <c r="H193" s="399">
        <v>0.9</v>
      </c>
      <c r="I193" s="399">
        <v>2.5</v>
      </c>
      <c r="J193" s="399">
        <v>20</v>
      </c>
      <c r="K193" s="399">
        <v>125</v>
      </c>
      <c r="L193" s="399">
        <v>0</v>
      </c>
      <c r="M193" s="404">
        <v>12.949999809265137</v>
      </c>
      <c r="N193" s="404">
        <v>9.3999996185302734</v>
      </c>
      <c r="O193" s="404">
        <v>11.430000305175781</v>
      </c>
      <c r="P193" s="399">
        <v>100</v>
      </c>
      <c r="Q193" s="399" t="s">
        <v>293</v>
      </c>
      <c r="R193" s="399">
        <v>1</v>
      </c>
      <c r="S193" s="399">
        <v>0</v>
      </c>
      <c r="T193" s="399">
        <v>0</v>
      </c>
      <c r="U193" s="404">
        <v>0.74</v>
      </c>
      <c r="V193" s="404">
        <v>0.24</v>
      </c>
      <c r="W193" s="405">
        <v>1.4744745214800001E-5</v>
      </c>
      <c r="X193" s="405">
        <v>0.33271734980847784</v>
      </c>
      <c r="Y193" s="399">
        <v>1.58</v>
      </c>
      <c r="Z193" s="399">
        <v>2.77</v>
      </c>
      <c r="AA193" s="405">
        <v>1.25737397844E-5</v>
      </c>
      <c r="AB193" s="405">
        <v>0.33271734980847784</v>
      </c>
      <c r="AC193" s="399">
        <v>1.54</v>
      </c>
      <c r="AD193" s="399">
        <v>2.68</v>
      </c>
      <c r="AE193" s="405">
        <v>1.0282122941200002E-5</v>
      </c>
      <c r="AF193" s="405">
        <v>0.33271734980847784</v>
      </c>
      <c r="AG193" s="399">
        <v>1.69</v>
      </c>
      <c r="AH193" s="399">
        <v>2.2999999999999998</v>
      </c>
      <c r="AI193" s="324">
        <v>0</v>
      </c>
      <c r="AJ193" s="324">
        <v>0</v>
      </c>
      <c r="AK193" s="324">
        <v>0</v>
      </c>
      <c r="AL193" s="324">
        <v>0</v>
      </c>
      <c r="AM193" s="324">
        <v>0</v>
      </c>
      <c r="AN193" s="324">
        <v>0</v>
      </c>
      <c r="AO193" s="403">
        <v>137950</v>
      </c>
      <c r="AP193" s="403">
        <v>4.0779999999999997E-2</v>
      </c>
      <c r="AQ193" s="403">
        <v>0.20193</v>
      </c>
      <c r="AR193" s="403">
        <v>48</v>
      </c>
      <c r="AS193" s="399" t="s">
        <v>1081</v>
      </c>
      <c r="AT193" s="390">
        <v>0</v>
      </c>
      <c r="AU193" s="390">
        <v>0</v>
      </c>
      <c r="AV193" s="390">
        <v>0</v>
      </c>
      <c r="AY193" s="390" t="s">
        <v>3533</v>
      </c>
    </row>
    <row r="194" spans="1:51" s="390" customFormat="1">
      <c r="A194" s="399" t="s">
        <v>81</v>
      </c>
      <c r="B194" s="399" t="s">
        <v>1089</v>
      </c>
      <c r="C194" s="399">
        <v>220</v>
      </c>
      <c r="D194" s="399">
        <v>20</v>
      </c>
      <c r="E194" s="403">
        <v>0.44</v>
      </c>
      <c r="F194" s="399">
        <v>0</v>
      </c>
      <c r="G194" s="399">
        <v>1.6</v>
      </c>
      <c r="H194" s="399">
        <v>0.9</v>
      </c>
      <c r="I194" s="399">
        <v>0.7</v>
      </c>
      <c r="J194" s="399">
        <v>20</v>
      </c>
      <c r="K194" s="399">
        <v>125</v>
      </c>
      <c r="L194" s="399">
        <v>0</v>
      </c>
      <c r="M194" s="404">
        <v>12.949999809265137</v>
      </c>
      <c r="N194" s="404">
        <v>9.3999996185302734</v>
      </c>
      <c r="O194" s="404">
        <v>11.430000305175781</v>
      </c>
      <c r="P194" s="399">
        <v>100</v>
      </c>
      <c r="Q194" s="399" t="s">
        <v>293</v>
      </c>
      <c r="R194" s="399">
        <v>1</v>
      </c>
      <c r="S194" s="399">
        <v>0</v>
      </c>
      <c r="T194" s="399">
        <v>0</v>
      </c>
      <c r="U194" s="404">
        <v>0.74</v>
      </c>
      <c r="V194" s="404">
        <v>0.24</v>
      </c>
      <c r="W194" s="405">
        <v>1.4744745214800001E-5</v>
      </c>
      <c r="X194" s="405">
        <v>1.0160829245648124</v>
      </c>
      <c r="Y194" s="399">
        <v>1.58</v>
      </c>
      <c r="Z194" s="399">
        <v>2.77</v>
      </c>
      <c r="AA194" s="405">
        <v>1.25737397844E-5</v>
      </c>
      <c r="AB194" s="405">
        <v>1.0160829245648124</v>
      </c>
      <c r="AC194" s="399">
        <v>1.54</v>
      </c>
      <c r="AD194" s="399">
        <v>2.68</v>
      </c>
      <c r="AE194" s="405">
        <v>1.0282122941200002E-5</v>
      </c>
      <c r="AF194" s="405">
        <v>1.0160829245648124</v>
      </c>
      <c r="AG194" s="399">
        <v>1.69</v>
      </c>
      <c r="AH194" s="399">
        <v>2.2999999999999998</v>
      </c>
      <c r="AI194" s="324">
        <v>0</v>
      </c>
      <c r="AJ194" s="324">
        <v>0</v>
      </c>
      <c r="AK194" s="324">
        <v>0</v>
      </c>
      <c r="AL194" s="324">
        <v>0</v>
      </c>
      <c r="AM194" s="324">
        <v>0</v>
      </c>
      <c r="AN194" s="324">
        <v>0</v>
      </c>
      <c r="AO194" s="403">
        <v>219672</v>
      </c>
      <c r="AP194" s="403">
        <v>2.5610000000000001E-2</v>
      </c>
      <c r="AQ194" s="403">
        <v>0.16002</v>
      </c>
      <c r="AR194" s="403">
        <v>93</v>
      </c>
      <c r="AS194" s="399" t="s">
        <v>1081</v>
      </c>
      <c r="AT194" s="390">
        <v>0</v>
      </c>
      <c r="AU194" s="390">
        <v>0</v>
      </c>
      <c r="AV194" s="390">
        <v>0</v>
      </c>
      <c r="AY194" s="390" t="s">
        <v>3533</v>
      </c>
    </row>
    <row r="195" spans="1:51" s="390" customFormat="1">
      <c r="A195" s="399" t="s">
        <v>81</v>
      </c>
      <c r="B195" s="399" t="s">
        <v>1084</v>
      </c>
      <c r="C195" s="399">
        <v>33</v>
      </c>
      <c r="D195" s="399">
        <v>20</v>
      </c>
      <c r="E195" s="403">
        <v>0.08</v>
      </c>
      <c r="F195" s="399">
        <v>0</v>
      </c>
      <c r="G195" s="399">
        <v>4</v>
      </c>
      <c r="H195" s="399">
        <v>0.9</v>
      </c>
      <c r="I195" s="399">
        <v>2</v>
      </c>
      <c r="J195" s="399">
        <v>20</v>
      </c>
      <c r="K195" s="399">
        <v>125</v>
      </c>
      <c r="L195" s="399">
        <v>0</v>
      </c>
      <c r="M195" s="404">
        <v>12.949999809265137</v>
      </c>
      <c r="N195" s="404">
        <v>9.3999996185302734</v>
      </c>
      <c r="O195" s="404">
        <v>11.430000305175781</v>
      </c>
      <c r="P195" s="399">
        <v>100</v>
      </c>
      <c r="Q195" s="399" t="s">
        <v>293</v>
      </c>
      <c r="R195" s="399">
        <v>1</v>
      </c>
      <c r="S195" s="399">
        <v>0</v>
      </c>
      <c r="T195" s="399">
        <v>0</v>
      </c>
      <c r="U195" s="404">
        <v>0.74</v>
      </c>
      <c r="V195" s="404">
        <v>0.24</v>
      </c>
      <c r="W195" s="405">
        <v>1.4744745214800001E-5</v>
      </c>
      <c r="X195" s="405">
        <v>0.41726028295653361</v>
      </c>
      <c r="Y195" s="399">
        <v>1.58</v>
      </c>
      <c r="Z195" s="399">
        <v>2.77</v>
      </c>
      <c r="AA195" s="405">
        <v>1.25737397844E-5</v>
      </c>
      <c r="AB195" s="405">
        <v>0.41726028295653361</v>
      </c>
      <c r="AC195" s="399">
        <v>1.54</v>
      </c>
      <c r="AD195" s="399">
        <v>2.68</v>
      </c>
      <c r="AE195" s="405">
        <v>1.0282122941200002E-5</v>
      </c>
      <c r="AF195" s="405">
        <v>0.41726028295653361</v>
      </c>
      <c r="AG195" s="399">
        <v>1.69</v>
      </c>
      <c r="AH195" s="399">
        <v>2.2999999999999998</v>
      </c>
      <c r="AI195" s="324">
        <v>0</v>
      </c>
      <c r="AJ195" s="324">
        <v>0</v>
      </c>
      <c r="AK195" s="324">
        <v>0</v>
      </c>
      <c r="AL195" s="324">
        <v>0</v>
      </c>
      <c r="AM195" s="324">
        <v>0</v>
      </c>
      <c r="AN195" s="324">
        <v>0</v>
      </c>
      <c r="AO195" s="403">
        <v>137950</v>
      </c>
      <c r="AP195" s="403">
        <v>4.0779999999999997E-2</v>
      </c>
      <c r="AQ195" s="403">
        <v>0.20193</v>
      </c>
      <c r="AR195" s="403">
        <v>63</v>
      </c>
      <c r="AS195" s="399" t="s">
        <v>1081</v>
      </c>
      <c r="AT195" s="390">
        <v>0</v>
      </c>
      <c r="AU195" s="390">
        <v>0</v>
      </c>
      <c r="AV195" s="390">
        <v>0</v>
      </c>
      <c r="AY195" s="390" t="s">
        <v>3533</v>
      </c>
    </row>
    <row r="196" spans="1:51" s="390" customFormat="1">
      <c r="A196" s="399" t="s">
        <v>81</v>
      </c>
      <c r="B196" s="399" t="s">
        <v>1090</v>
      </c>
      <c r="C196" s="399">
        <v>330</v>
      </c>
      <c r="D196" s="399">
        <v>20</v>
      </c>
      <c r="E196" s="403">
        <v>0.7</v>
      </c>
      <c r="F196" s="399">
        <v>0</v>
      </c>
      <c r="G196" s="399">
        <v>1.2</v>
      </c>
      <c r="H196" s="399">
        <v>0.9</v>
      </c>
      <c r="I196" s="399">
        <v>0.6</v>
      </c>
      <c r="J196" s="399">
        <v>20</v>
      </c>
      <c r="K196" s="399">
        <v>125</v>
      </c>
      <c r="L196" s="399">
        <v>0</v>
      </c>
      <c r="M196" s="404">
        <v>12.949999809265137</v>
      </c>
      <c r="N196" s="404">
        <v>9.3999996185302734</v>
      </c>
      <c r="O196" s="404">
        <v>11.430000305175781</v>
      </c>
      <c r="P196" s="399">
        <v>100</v>
      </c>
      <c r="Q196" s="399" t="s">
        <v>293</v>
      </c>
      <c r="R196" s="399">
        <v>1</v>
      </c>
      <c r="S196" s="399">
        <v>0</v>
      </c>
      <c r="T196" s="399">
        <v>0</v>
      </c>
      <c r="U196" s="404">
        <v>0.74</v>
      </c>
      <c r="V196" s="404">
        <v>0.24</v>
      </c>
      <c r="W196" s="405">
        <v>1.4744745214800001E-5</v>
      </c>
      <c r="X196" s="405">
        <v>1.2416037687974903</v>
      </c>
      <c r="Y196" s="399">
        <v>1.58</v>
      </c>
      <c r="Z196" s="399">
        <v>2.77</v>
      </c>
      <c r="AA196" s="405">
        <v>1.25737397844E-5</v>
      </c>
      <c r="AB196" s="405">
        <v>1.2416037687974903</v>
      </c>
      <c r="AC196" s="399">
        <v>1.54</v>
      </c>
      <c r="AD196" s="399">
        <v>2.68</v>
      </c>
      <c r="AE196" s="405">
        <v>1.0282122941200002E-5</v>
      </c>
      <c r="AF196" s="405">
        <v>1.2416037687974903</v>
      </c>
      <c r="AG196" s="399">
        <v>1.69</v>
      </c>
      <c r="AH196" s="399">
        <v>2.2999999999999998</v>
      </c>
      <c r="AI196" s="324">
        <v>0</v>
      </c>
      <c r="AJ196" s="324">
        <v>0</v>
      </c>
      <c r="AK196" s="324">
        <v>0</v>
      </c>
      <c r="AL196" s="324">
        <v>0</v>
      </c>
      <c r="AM196" s="324">
        <v>0</v>
      </c>
      <c r="AN196" s="324">
        <v>0</v>
      </c>
      <c r="AO196" s="403">
        <v>273123</v>
      </c>
      <c r="AP196" s="403">
        <v>2.06E-2</v>
      </c>
      <c r="AQ196" s="403">
        <v>0.14351</v>
      </c>
      <c r="AR196" s="403">
        <v>79</v>
      </c>
      <c r="AS196" s="399" t="s">
        <v>1081</v>
      </c>
      <c r="AT196" s="390">
        <v>0</v>
      </c>
      <c r="AU196" s="390">
        <v>0</v>
      </c>
      <c r="AV196" s="390">
        <v>0</v>
      </c>
      <c r="AY196" s="390" t="s">
        <v>3533</v>
      </c>
    </row>
    <row r="197" spans="1:51" s="390" customFormat="1">
      <c r="A197" s="399" t="s">
        <v>81</v>
      </c>
      <c r="B197" s="399" t="s">
        <v>1085</v>
      </c>
      <c r="C197" s="399">
        <v>47</v>
      </c>
      <c r="D197" s="399">
        <v>20</v>
      </c>
      <c r="E197" s="403">
        <v>0.11</v>
      </c>
      <c r="F197" s="399">
        <v>0</v>
      </c>
      <c r="G197" s="399">
        <v>3.8</v>
      </c>
      <c r="H197" s="399">
        <v>0.9</v>
      </c>
      <c r="I197" s="399">
        <v>1.6</v>
      </c>
      <c r="J197" s="399">
        <v>20</v>
      </c>
      <c r="K197" s="399">
        <v>125</v>
      </c>
      <c r="L197" s="399">
        <v>0</v>
      </c>
      <c r="M197" s="404">
        <v>12.949999809265137</v>
      </c>
      <c r="N197" s="404">
        <v>9.3999996185302734</v>
      </c>
      <c r="O197" s="404">
        <v>11.430000305175781</v>
      </c>
      <c r="P197" s="399">
        <v>100</v>
      </c>
      <c r="Q197" s="399" t="s">
        <v>293</v>
      </c>
      <c r="R197" s="399">
        <v>1</v>
      </c>
      <c r="S197" s="399">
        <v>0</v>
      </c>
      <c r="T197" s="399">
        <v>0</v>
      </c>
      <c r="U197" s="404">
        <v>0.74</v>
      </c>
      <c r="V197" s="404">
        <v>0.24</v>
      </c>
      <c r="W197" s="405">
        <v>1.4744745214800001E-5</v>
      </c>
      <c r="X197" s="405">
        <v>0.48334756817631597</v>
      </c>
      <c r="Y197" s="399">
        <v>1.58</v>
      </c>
      <c r="Z197" s="399">
        <v>2.77</v>
      </c>
      <c r="AA197" s="405">
        <v>1.25737397844E-5</v>
      </c>
      <c r="AB197" s="405">
        <v>0.48334756817631597</v>
      </c>
      <c r="AC197" s="399">
        <v>1.54</v>
      </c>
      <c r="AD197" s="399">
        <v>2.68</v>
      </c>
      <c r="AE197" s="405">
        <v>1.0282122941200002E-5</v>
      </c>
      <c r="AF197" s="405">
        <v>0.48334756817631597</v>
      </c>
      <c r="AG197" s="399">
        <v>1.69</v>
      </c>
      <c r="AH197" s="399">
        <v>2.2999999999999998</v>
      </c>
      <c r="AI197" s="324">
        <v>0</v>
      </c>
      <c r="AJ197" s="324">
        <v>0</v>
      </c>
      <c r="AK197" s="324">
        <v>0</v>
      </c>
      <c r="AL197" s="324">
        <v>0</v>
      </c>
      <c r="AM197" s="324">
        <v>0</v>
      </c>
      <c r="AN197" s="324">
        <v>0</v>
      </c>
      <c r="AO197" s="403">
        <v>137950</v>
      </c>
      <c r="AP197" s="403">
        <v>4.0779999999999997E-2</v>
      </c>
      <c r="AQ197" s="403">
        <v>0.20193</v>
      </c>
      <c r="AR197" s="403">
        <v>71</v>
      </c>
      <c r="AS197" s="399" t="s">
        <v>1081</v>
      </c>
      <c r="AT197" s="390">
        <v>0</v>
      </c>
      <c r="AU197" s="390">
        <v>0</v>
      </c>
      <c r="AV197" s="390">
        <v>0</v>
      </c>
      <c r="AY197" s="390" t="s">
        <v>3533</v>
      </c>
    </row>
    <row r="198" spans="1:51" s="390" customFormat="1">
      <c r="A198" s="399" t="s">
        <v>81</v>
      </c>
      <c r="B198" s="399" t="s">
        <v>1091</v>
      </c>
      <c r="C198" s="399">
        <v>470</v>
      </c>
      <c r="D198" s="399">
        <v>20</v>
      </c>
      <c r="E198" s="403">
        <v>0.95</v>
      </c>
      <c r="F198" s="399">
        <v>0</v>
      </c>
      <c r="G198" s="399">
        <v>1</v>
      </c>
      <c r="H198" s="399">
        <v>0.9</v>
      </c>
      <c r="I198" s="399">
        <v>0.3</v>
      </c>
      <c r="J198" s="399">
        <v>20</v>
      </c>
      <c r="K198" s="399">
        <v>125</v>
      </c>
      <c r="L198" s="399">
        <v>0</v>
      </c>
      <c r="M198" s="404">
        <v>12.949999809265137</v>
      </c>
      <c r="N198" s="404">
        <v>9.3999996185302734</v>
      </c>
      <c r="O198" s="404">
        <v>11.430000305175781</v>
      </c>
      <c r="P198" s="399">
        <v>100</v>
      </c>
      <c r="Q198" s="399" t="s">
        <v>293</v>
      </c>
      <c r="R198" s="399">
        <v>1</v>
      </c>
      <c r="S198" s="399">
        <v>0</v>
      </c>
      <c r="T198" s="399">
        <v>0</v>
      </c>
      <c r="U198" s="404">
        <v>0.74</v>
      </c>
      <c r="V198" s="404">
        <v>0.24</v>
      </c>
      <c r="W198" s="405">
        <v>1.4744745214800001E-5</v>
      </c>
      <c r="X198" s="405">
        <v>1.5041936768972486</v>
      </c>
      <c r="Y198" s="399">
        <v>1.58</v>
      </c>
      <c r="Z198" s="399">
        <v>2.77</v>
      </c>
      <c r="AA198" s="405">
        <v>1.25737397844E-5</v>
      </c>
      <c r="AB198" s="405">
        <v>1.5041936768972486</v>
      </c>
      <c r="AC198" s="399">
        <v>1.54</v>
      </c>
      <c r="AD198" s="399">
        <v>2.68</v>
      </c>
      <c r="AE198" s="405">
        <v>1.0282122941200002E-5</v>
      </c>
      <c r="AF198" s="405">
        <v>1.5041936768972486</v>
      </c>
      <c r="AG198" s="399">
        <v>1.69</v>
      </c>
      <c r="AH198" s="399">
        <v>2.2999999999999998</v>
      </c>
      <c r="AI198" s="324">
        <v>0</v>
      </c>
      <c r="AJ198" s="324">
        <v>0</v>
      </c>
      <c r="AK198" s="324">
        <v>0</v>
      </c>
      <c r="AL198" s="324">
        <v>0</v>
      </c>
      <c r="AM198" s="324">
        <v>0</v>
      </c>
      <c r="AN198" s="324">
        <v>0</v>
      </c>
      <c r="AO198" s="403">
        <v>348751</v>
      </c>
      <c r="AP198" s="403">
        <v>1.6129999999999999E-2</v>
      </c>
      <c r="AQ198" s="403">
        <v>0.127</v>
      </c>
      <c r="AR198" s="403">
        <v>234</v>
      </c>
      <c r="AS198" s="399" t="s">
        <v>1081</v>
      </c>
      <c r="AT198" s="390">
        <v>0</v>
      </c>
      <c r="AU198" s="390">
        <v>0</v>
      </c>
      <c r="AV198" s="390">
        <v>0</v>
      </c>
      <c r="AY198" s="390" t="s">
        <v>3533</v>
      </c>
    </row>
    <row r="199" spans="1:51" s="390" customFormat="1">
      <c r="A199" s="399" t="s">
        <v>81</v>
      </c>
      <c r="B199" s="399" t="s">
        <v>1086</v>
      </c>
      <c r="C199" s="399">
        <v>68</v>
      </c>
      <c r="D199" s="399">
        <v>20</v>
      </c>
      <c r="E199" s="403">
        <v>0.17</v>
      </c>
      <c r="F199" s="399">
        <v>0</v>
      </c>
      <c r="G199" s="399">
        <v>3</v>
      </c>
      <c r="H199" s="399">
        <v>0.9</v>
      </c>
      <c r="I199" s="399">
        <v>1.2</v>
      </c>
      <c r="J199" s="399">
        <v>20</v>
      </c>
      <c r="K199" s="399">
        <v>125</v>
      </c>
      <c r="L199" s="399">
        <v>0</v>
      </c>
      <c r="M199" s="404">
        <v>12.949999809265137</v>
      </c>
      <c r="N199" s="404">
        <v>9.3999996185302734</v>
      </c>
      <c r="O199" s="404">
        <v>11.430000305175781</v>
      </c>
      <c r="P199" s="399">
        <v>100</v>
      </c>
      <c r="Q199" s="399" t="s">
        <v>293</v>
      </c>
      <c r="R199" s="399">
        <v>1</v>
      </c>
      <c r="S199" s="399">
        <v>0</v>
      </c>
      <c r="T199" s="399">
        <v>0</v>
      </c>
      <c r="U199" s="404">
        <v>0.74</v>
      </c>
      <c r="V199" s="404">
        <v>0.24</v>
      </c>
      <c r="W199" s="405">
        <v>1.4744745214800001E-5</v>
      </c>
      <c r="X199" s="405">
        <v>0.58930733868018437</v>
      </c>
      <c r="Y199" s="399">
        <v>1.58</v>
      </c>
      <c r="Z199" s="399">
        <v>2.77</v>
      </c>
      <c r="AA199" s="405">
        <v>1.25737397844E-5</v>
      </c>
      <c r="AB199" s="405">
        <v>0.58930733868018437</v>
      </c>
      <c r="AC199" s="399">
        <v>1.54</v>
      </c>
      <c r="AD199" s="399">
        <v>2.68</v>
      </c>
      <c r="AE199" s="405">
        <v>1.0282122941200002E-5</v>
      </c>
      <c r="AF199" s="405">
        <v>0.58930733868018437</v>
      </c>
      <c r="AG199" s="399">
        <v>1.69</v>
      </c>
      <c r="AH199" s="399">
        <v>2.2999999999999998</v>
      </c>
      <c r="AI199" s="324">
        <v>0</v>
      </c>
      <c r="AJ199" s="324">
        <v>0</v>
      </c>
      <c r="AK199" s="324">
        <v>0</v>
      </c>
      <c r="AL199" s="324">
        <v>0</v>
      </c>
      <c r="AM199" s="324">
        <v>0</v>
      </c>
      <c r="AN199" s="324">
        <v>0</v>
      </c>
      <c r="AO199" s="403">
        <v>172957</v>
      </c>
      <c r="AP199" s="403">
        <v>3.252E-2</v>
      </c>
      <c r="AQ199" s="403">
        <v>0.18034</v>
      </c>
      <c r="AR199" s="403">
        <v>82</v>
      </c>
      <c r="AS199" s="399" t="s">
        <v>1081</v>
      </c>
      <c r="AT199" s="390">
        <v>0</v>
      </c>
      <c r="AU199" s="390">
        <v>0</v>
      </c>
      <c r="AV199" s="390">
        <v>0</v>
      </c>
      <c r="AY199" s="390" t="s">
        <v>3533</v>
      </c>
    </row>
    <row r="200" spans="1:51" s="390" customFormat="1">
      <c r="A200" s="399" t="s">
        <v>81</v>
      </c>
      <c r="B200" s="399" t="s">
        <v>1092</v>
      </c>
      <c r="C200" s="399">
        <v>680</v>
      </c>
      <c r="D200" s="399">
        <v>20</v>
      </c>
      <c r="E200" s="403">
        <v>1.1499999999999999</v>
      </c>
      <c r="F200" s="399">
        <v>0</v>
      </c>
      <c r="G200" s="399">
        <v>1</v>
      </c>
      <c r="H200" s="399">
        <v>0.9</v>
      </c>
      <c r="I200" s="399">
        <v>0.2</v>
      </c>
      <c r="J200" s="399">
        <v>20</v>
      </c>
      <c r="K200" s="399">
        <v>125</v>
      </c>
      <c r="L200" s="399">
        <v>0</v>
      </c>
      <c r="M200" s="404">
        <v>12.949999809265137</v>
      </c>
      <c r="N200" s="404">
        <v>9.3999996185302734</v>
      </c>
      <c r="O200" s="404">
        <v>11.430000305175781</v>
      </c>
      <c r="P200" s="399">
        <v>100</v>
      </c>
      <c r="Q200" s="399" t="s">
        <v>293</v>
      </c>
      <c r="R200" s="399">
        <v>1</v>
      </c>
      <c r="S200" s="399">
        <v>0</v>
      </c>
      <c r="T200" s="399">
        <v>0</v>
      </c>
      <c r="U200" s="404">
        <v>0.74</v>
      </c>
      <c r="V200" s="404">
        <v>0.24</v>
      </c>
      <c r="W200" s="405">
        <v>1.4744745214800001E-5</v>
      </c>
      <c r="X200" s="405">
        <v>1.7779102760181831</v>
      </c>
      <c r="Y200" s="399">
        <v>1.58</v>
      </c>
      <c r="Z200" s="399">
        <v>2.77</v>
      </c>
      <c r="AA200" s="405">
        <v>1.25737397844E-5</v>
      </c>
      <c r="AB200" s="405">
        <v>1.7779102760181831</v>
      </c>
      <c r="AC200" s="399">
        <v>1.54</v>
      </c>
      <c r="AD200" s="399">
        <v>2.68</v>
      </c>
      <c r="AE200" s="405">
        <v>1.0282122941200002E-5</v>
      </c>
      <c r="AF200" s="405">
        <v>1.7779102760181831</v>
      </c>
      <c r="AG200" s="399">
        <v>1.69</v>
      </c>
      <c r="AH200" s="399">
        <v>2.2999999999999998</v>
      </c>
      <c r="AI200" s="324">
        <v>0</v>
      </c>
      <c r="AJ200" s="324">
        <v>0</v>
      </c>
      <c r="AK200" s="324">
        <v>0</v>
      </c>
      <c r="AL200" s="324">
        <v>0</v>
      </c>
      <c r="AM200" s="324">
        <v>0</v>
      </c>
      <c r="AN200" s="324">
        <v>0</v>
      </c>
      <c r="AO200" s="403">
        <v>348751</v>
      </c>
      <c r="AP200" s="403">
        <v>1.6129999999999999E-2</v>
      </c>
      <c r="AQ200" s="403">
        <v>0.127</v>
      </c>
      <c r="AR200" s="403">
        <v>435</v>
      </c>
      <c r="AS200" s="399" t="s">
        <v>1081</v>
      </c>
      <c r="AT200" s="390">
        <v>0</v>
      </c>
      <c r="AU200" s="390">
        <v>0</v>
      </c>
      <c r="AV200" s="390">
        <v>0</v>
      </c>
      <c r="AY200" s="390" t="s">
        <v>3533</v>
      </c>
    </row>
    <row r="201" spans="1:51" s="390" customFormat="1">
      <c r="A201" s="399" t="s">
        <v>81</v>
      </c>
      <c r="B201" s="399" t="s">
        <v>1103</v>
      </c>
      <c r="C201" s="399">
        <v>10</v>
      </c>
      <c r="D201" s="399">
        <v>20</v>
      </c>
      <c r="E201" s="403">
        <v>2.5999999999999999E-2</v>
      </c>
      <c r="F201" s="399">
        <v>0</v>
      </c>
      <c r="G201" s="399">
        <v>10</v>
      </c>
      <c r="H201" s="399">
        <v>0.9</v>
      </c>
      <c r="I201" s="399">
        <v>6</v>
      </c>
      <c r="J201" s="399">
        <v>40</v>
      </c>
      <c r="K201" s="399">
        <v>125</v>
      </c>
      <c r="L201" s="399">
        <v>0</v>
      </c>
      <c r="M201" s="404">
        <v>18.540000915527344</v>
      </c>
      <c r="N201" s="404">
        <v>15.239999771118164</v>
      </c>
      <c r="O201" s="404">
        <v>8</v>
      </c>
      <c r="P201" s="399">
        <v>100</v>
      </c>
      <c r="Q201" s="399" t="s">
        <v>293</v>
      </c>
      <c r="R201" s="399">
        <v>1</v>
      </c>
      <c r="S201" s="399">
        <v>0</v>
      </c>
      <c r="T201" s="399">
        <v>0</v>
      </c>
      <c r="U201" s="404">
        <v>0.8</v>
      </c>
      <c r="V201" s="404">
        <v>0.28999999999999998</v>
      </c>
      <c r="W201" s="405">
        <v>8.0133697775999996E-4</v>
      </c>
      <c r="X201" s="405">
        <v>0.17724699927056034</v>
      </c>
      <c r="Y201" s="399">
        <v>1.48</v>
      </c>
      <c r="Z201" s="399">
        <v>1.79</v>
      </c>
      <c r="AA201" s="405">
        <v>1.4098388539199999E-3</v>
      </c>
      <c r="AB201" s="405">
        <v>0.17724699927056034</v>
      </c>
      <c r="AC201" s="399">
        <v>1.21</v>
      </c>
      <c r="AD201" s="399">
        <v>2.0099999999999998</v>
      </c>
      <c r="AE201" s="405">
        <v>1.1827219564799999E-3</v>
      </c>
      <c r="AF201" s="405">
        <v>0.17724699927056034</v>
      </c>
      <c r="AG201" s="399">
        <v>1.28</v>
      </c>
      <c r="AH201" s="399">
        <v>2.2799999999999998</v>
      </c>
      <c r="AI201" s="324">
        <v>0</v>
      </c>
      <c r="AJ201" s="324">
        <v>0</v>
      </c>
      <c r="AK201" s="324">
        <v>0</v>
      </c>
      <c r="AL201" s="324">
        <v>0</v>
      </c>
      <c r="AM201" s="324">
        <v>0</v>
      </c>
      <c r="AN201" s="324">
        <v>0</v>
      </c>
      <c r="AO201" s="403">
        <v>68281</v>
      </c>
      <c r="AP201" s="403">
        <v>8.2379999999999995E-2</v>
      </c>
      <c r="AQ201" s="403">
        <v>0.28702</v>
      </c>
      <c r="AR201" s="403">
        <v>43</v>
      </c>
      <c r="AS201" s="399" t="s">
        <v>1095</v>
      </c>
      <c r="AT201" s="390">
        <v>0</v>
      </c>
      <c r="AU201" s="390">
        <v>0</v>
      </c>
      <c r="AV201" s="390">
        <v>0</v>
      </c>
      <c r="AY201" s="390" t="s">
        <v>3533</v>
      </c>
    </row>
    <row r="202" spans="1:51" s="390" customFormat="1">
      <c r="A202" s="399" t="s">
        <v>81</v>
      </c>
      <c r="B202" s="399" t="s">
        <v>1110</v>
      </c>
      <c r="C202" s="399">
        <v>100</v>
      </c>
      <c r="D202" s="399">
        <v>20</v>
      </c>
      <c r="E202" s="403">
        <v>0.19</v>
      </c>
      <c r="F202" s="399">
        <v>0</v>
      </c>
      <c r="G202" s="399">
        <v>3</v>
      </c>
      <c r="H202" s="399">
        <v>0.9</v>
      </c>
      <c r="I202" s="399">
        <v>1.8</v>
      </c>
      <c r="J202" s="399">
        <v>40</v>
      </c>
      <c r="K202" s="399">
        <v>125</v>
      </c>
      <c r="L202" s="399">
        <v>0</v>
      </c>
      <c r="M202" s="404">
        <v>18.540000915527344</v>
      </c>
      <c r="N202" s="404">
        <v>15.239999771118164</v>
      </c>
      <c r="O202" s="404">
        <v>7.1100001335144043</v>
      </c>
      <c r="P202" s="399">
        <v>100</v>
      </c>
      <c r="Q202" s="399" t="s">
        <v>293</v>
      </c>
      <c r="R202" s="399">
        <v>1</v>
      </c>
      <c r="S202" s="399">
        <v>0</v>
      </c>
      <c r="T202" s="399">
        <v>0</v>
      </c>
      <c r="U202" s="404">
        <v>0.8</v>
      </c>
      <c r="V202" s="404">
        <v>0.28999999999999998</v>
      </c>
      <c r="W202" s="405">
        <v>8.0133697775999996E-4</v>
      </c>
      <c r="X202" s="405">
        <v>0.54355746442971842</v>
      </c>
      <c r="Y202" s="399">
        <v>1.48</v>
      </c>
      <c r="Z202" s="399">
        <v>1.79</v>
      </c>
      <c r="AA202" s="405">
        <v>1.4098388539199999E-3</v>
      </c>
      <c r="AB202" s="405">
        <v>0.54355746442971842</v>
      </c>
      <c r="AC202" s="399">
        <v>1.21</v>
      </c>
      <c r="AD202" s="399">
        <v>2.0099999999999998</v>
      </c>
      <c r="AE202" s="405">
        <v>1.1827219564799999E-3</v>
      </c>
      <c r="AF202" s="405">
        <v>0.54355746442971842</v>
      </c>
      <c r="AG202" s="399">
        <v>1.28</v>
      </c>
      <c r="AH202" s="399">
        <v>2.2799999999999998</v>
      </c>
      <c r="AI202" s="324">
        <v>0</v>
      </c>
      <c r="AJ202" s="324">
        <v>0</v>
      </c>
      <c r="AK202" s="324">
        <v>0</v>
      </c>
      <c r="AL202" s="324">
        <v>0</v>
      </c>
      <c r="AM202" s="324">
        <v>0</v>
      </c>
      <c r="AN202" s="324">
        <v>0</v>
      </c>
      <c r="AO202" s="403">
        <v>172957</v>
      </c>
      <c r="AP202" s="403">
        <v>3.252E-2</v>
      </c>
      <c r="AQ202" s="403">
        <v>0.18034</v>
      </c>
      <c r="AR202" s="403">
        <v>65</v>
      </c>
      <c r="AS202" s="399" t="s">
        <v>1095</v>
      </c>
      <c r="AT202" s="390">
        <v>0</v>
      </c>
      <c r="AU202" s="390">
        <v>0</v>
      </c>
      <c r="AV202" s="390">
        <v>0</v>
      </c>
      <c r="AY202" s="390" t="s">
        <v>3533</v>
      </c>
    </row>
    <row r="203" spans="1:51" s="390" customFormat="1">
      <c r="A203" s="399" t="s">
        <v>81</v>
      </c>
      <c r="B203" s="399" t="s">
        <v>1116</v>
      </c>
      <c r="C203" s="399">
        <v>1000</v>
      </c>
      <c r="D203" s="399">
        <v>20</v>
      </c>
      <c r="E203" s="403">
        <v>1.8</v>
      </c>
      <c r="F203" s="399">
        <v>0</v>
      </c>
      <c r="G203" s="399">
        <v>1</v>
      </c>
      <c r="H203" s="399">
        <v>0.9</v>
      </c>
      <c r="I203" s="399">
        <v>0.56000000000000005</v>
      </c>
      <c r="J203" s="399">
        <v>40</v>
      </c>
      <c r="K203" s="399">
        <v>125</v>
      </c>
      <c r="L203" s="399">
        <v>0</v>
      </c>
      <c r="M203" s="404">
        <v>18.540000915527344</v>
      </c>
      <c r="N203" s="404">
        <v>15.239999771118164</v>
      </c>
      <c r="O203" s="404">
        <v>7.1100001335144043</v>
      </c>
      <c r="P203" s="399">
        <v>100</v>
      </c>
      <c r="Q203" s="399" t="s">
        <v>293</v>
      </c>
      <c r="R203" s="399">
        <v>1</v>
      </c>
      <c r="S203" s="399">
        <v>0</v>
      </c>
      <c r="T203" s="399">
        <v>0</v>
      </c>
      <c r="U203" s="404">
        <v>0.8</v>
      </c>
      <c r="V203" s="404">
        <v>0.28999999999999998</v>
      </c>
      <c r="W203" s="405">
        <v>8.0133697775999996E-4</v>
      </c>
      <c r="X203" s="405">
        <v>1.6241756905270472</v>
      </c>
      <c r="Y203" s="399">
        <v>1.48</v>
      </c>
      <c r="Z203" s="399">
        <v>1.79</v>
      </c>
      <c r="AA203" s="405">
        <v>1.4098388539199999E-3</v>
      </c>
      <c r="AB203" s="405">
        <v>1.6241756905270472</v>
      </c>
      <c r="AC203" s="399">
        <v>1.21</v>
      </c>
      <c r="AD203" s="399">
        <v>2.0099999999999998</v>
      </c>
      <c r="AE203" s="405">
        <v>1.1827219564799999E-3</v>
      </c>
      <c r="AF203" s="405">
        <v>1.6241756905270472</v>
      </c>
      <c r="AG203" s="399">
        <v>1.28</v>
      </c>
      <c r="AH203" s="399">
        <v>2.2799999999999998</v>
      </c>
      <c r="AI203" s="324">
        <v>0</v>
      </c>
      <c r="AJ203" s="324">
        <v>0</v>
      </c>
      <c r="AK203" s="324">
        <v>0</v>
      </c>
      <c r="AL203" s="324">
        <v>0</v>
      </c>
      <c r="AM203" s="324">
        <v>0</v>
      </c>
      <c r="AN203" s="324">
        <v>0</v>
      </c>
      <c r="AO203" s="403">
        <v>440286</v>
      </c>
      <c r="AP203" s="403">
        <v>1.278E-2</v>
      </c>
      <c r="AQ203" s="403">
        <v>0.11303000000000001</v>
      </c>
      <c r="AR203" s="403">
        <v>71</v>
      </c>
      <c r="AS203" s="399" t="s">
        <v>1095</v>
      </c>
      <c r="AT203" s="390">
        <v>0</v>
      </c>
      <c r="AU203" s="390">
        <v>0</v>
      </c>
      <c r="AV203" s="390">
        <v>0</v>
      </c>
      <c r="AY203" s="390" t="s">
        <v>3533</v>
      </c>
    </row>
    <row r="204" spans="1:51" s="390" customFormat="1">
      <c r="A204" s="399" t="s">
        <v>81</v>
      </c>
      <c r="B204" s="399" t="s">
        <v>1104</v>
      </c>
      <c r="C204" s="399">
        <v>12</v>
      </c>
      <c r="D204" s="399">
        <v>20</v>
      </c>
      <c r="E204" s="403">
        <v>2.8000000000000001E-2</v>
      </c>
      <c r="F204" s="399">
        <v>0</v>
      </c>
      <c r="G204" s="399">
        <v>8.5</v>
      </c>
      <c r="H204" s="399">
        <v>0.9</v>
      </c>
      <c r="I204" s="399">
        <v>5.2</v>
      </c>
      <c r="J204" s="399">
        <v>40</v>
      </c>
      <c r="K204" s="399">
        <v>125</v>
      </c>
      <c r="L204" s="399">
        <v>0</v>
      </c>
      <c r="M204" s="404">
        <v>18.540000915527344</v>
      </c>
      <c r="N204" s="404">
        <v>15.239999771118164</v>
      </c>
      <c r="O204" s="404">
        <v>8</v>
      </c>
      <c r="P204" s="399">
        <v>100</v>
      </c>
      <c r="Q204" s="399" t="s">
        <v>293</v>
      </c>
      <c r="R204" s="399">
        <v>1</v>
      </c>
      <c r="S204" s="399">
        <v>0</v>
      </c>
      <c r="T204" s="399">
        <v>0</v>
      </c>
      <c r="U204" s="404">
        <v>0.8</v>
      </c>
      <c r="V204" s="404">
        <v>0.28999999999999998</v>
      </c>
      <c r="W204" s="405">
        <v>8.0133697775999996E-4</v>
      </c>
      <c r="X204" s="405">
        <v>0.18118582147657278</v>
      </c>
      <c r="Y204" s="399">
        <v>1.48</v>
      </c>
      <c r="Z204" s="399">
        <v>1.79</v>
      </c>
      <c r="AA204" s="405">
        <v>1.4098388539199999E-3</v>
      </c>
      <c r="AB204" s="405">
        <v>0.18118582147657278</v>
      </c>
      <c r="AC204" s="399">
        <v>1.21</v>
      </c>
      <c r="AD204" s="399">
        <v>2.0099999999999998</v>
      </c>
      <c r="AE204" s="405">
        <v>1.1827219564799999E-3</v>
      </c>
      <c r="AF204" s="405">
        <v>0.18118582147657278</v>
      </c>
      <c r="AG204" s="399">
        <v>1.28</v>
      </c>
      <c r="AH204" s="399">
        <v>2.2799999999999998</v>
      </c>
      <c r="AI204" s="324">
        <v>0</v>
      </c>
      <c r="AJ204" s="324">
        <v>0</v>
      </c>
      <c r="AK204" s="324">
        <v>0</v>
      </c>
      <c r="AL204" s="324">
        <v>0</v>
      </c>
      <c r="AM204" s="324">
        <v>0</v>
      </c>
      <c r="AN204" s="324">
        <v>0</v>
      </c>
      <c r="AO204" s="403">
        <v>68281</v>
      </c>
      <c r="AP204" s="403">
        <v>8.2379999999999995E-2</v>
      </c>
      <c r="AQ204" s="403">
        <v>0.28702</v>
      </c>
      <c r="AR204" s="403">
        <v>53</v>
      </c>
      <c r="AS204" s="399" t="s">
        <v>1095</v>
      </c>
      <c r="AT204" s="390">
        <v>0</v>
      </c>
      <c r="AU204" s="390">
        <v>0</v>
      </c>
      <c r="AV204" s="390">
        <v>0</v>
      </c>
      <c r="AY204" s="390" t="s">
        <v>3533</v>
      </c>
    </row>
    <row r="205" spans="1:51" s="390" customFormat="1">
      <c r="A205" s="399" t="s">
        <v>81</v>
      </c>
      <c r="B205" s="399" t="s">
        <v>1096</v>
      </c>
      <c r="C205" s="399">
        <v>1.5</v>
      </c>
      <c r="D205" s="399">
        <v>20</v>
      </c>
      <c r="E205" s="403">
        <v>4.0000000000000001E-3</v>
      </c>
      <c r="F205" s="399">
        <v>0</v>
      </c>
      <c r="G205" s="399">
        <v>25</v>
      </c>
      <c r="H205" s="399">
        <v>0.9</v>
      </c>
      <c r="I205" s="399">
        <v>15</v>
      </c>
      <c r="J205" s="399">
        <v>40</v>
      </c>
      <c r="K205" s="399">
        <v>125</v>
      </c>
      <c r="L205" s="399">
        <v>0</v>
      </c>
      <c r="M205" s="404">
        <v>18.540000915527344</v>
      </c>
      <c r="N205" s="404">
        <v>15.239999771118164</v>
      </c>
      <c r="O205" s="404">
        <v>8</v>
      </c>
      <c r="P205" s="399">
        <v>100</v>
      </c>
      <c r="Q205" s="399" t="s">
        <v>293</v>
      </c>
      <c r="R205" s="399">
        <v>1</v>
      </c>
      <c r="S205" s="399">
        <v>0</v>
      </c>
      <c r="T205" s="399">
        <v>0</v>
      </c>
      <c r="U205" s="404">
        <v>0.8</v>
      </c>
      <c r="V205" s="404">
        <v>0.28999999999999998</v>
      </c>
      <c r="W205" s="405">
        <v>8.0133697775999996E-4</v>
      </c>
      <c r="X205" s="405">
        <v>6.7944683053714802E-2</v>
      </c>
      <c r="Y205" s="399">
        <v>1.48</v>
      </c>
      <c r="Z205" s="399">
        <v>1.79</v>
      </c>
      <c r="AA205" s="405">
        <v>1.4098388539199999E-3</v>
      </c>
      <c r="AB205" s="405">
        <v>6.7944683053714802E-2</v>
      </c>
      <c r="AC205" s="399">
        <v>1.21</v>
      </c>
      <c r="AD205" s="399">
        <v>2.0099999999999998</v>
      </c>
      <c r="AE205" s="405">
        <v>1.1827219564799999E-3</v>
      </c>
      <c r="AF205" s="405">
        <v>6.7944683053714802E-2</v>
      </c>
      <c r="AG205" s="399">
        <v>1.28</v>
      </c>
      <c r="AH205" s="399">
        <v>2.2799999999999998</v>
      </c>
      <c r="AI205" s="324">
        <v>0</v>
      </c>
      <c r="AJ205" s="324">
        <v>0</v>
      </c>
      <c r="AK205" s="324">
        <v>0</v>
      </c>
      <c r="AL205" s="324">
        <v>0</v>
      </c>
      <c r="AM205" s="324">
        <v>0</v>
      </c>
      <c r="AN205" s="324">
        <v>0</v>
      </c>
      <c r="AO205" s="403">
        <v>27060</v>
      </c>
      <c r="AP205" s="403">
        <v>0.20787</v>
      </c>
      <c r="AQ205" s="403">
        <v>0.45593</v>
      </c>
      <c r="AR205" s="403">
        <v>44</v>
      </c>
      <c r="AS205" s="399" t="s">
        <v>1095</v>
      </c>
      <c r="AT205" s="390">
        <v>0</v>
      </c>
      <c r="AU205" s="390">
        <v>0</v>
      </c>
      <c r="AV205" s="390">
        <v>0</v>
      </c>
      <c r="AY205" s="390" t="s">
        <v>3533</v>
      </c>
    </row>
    <row r="206" spans="1:51" s="390" customFormat="1">
      <c r="A206" s="399" t="s">
        <v>81</v>
      </c>
      <c r="B206" s="399" t="s">
        <v>1105</v>
      </c>
      <c r="C206" s="399">
        <v>15</v>
      </c>
      <c r="D206" s="399">
        <v>20</v>
      </c>
      <c r="E206" s="403">
        <v>3.2000000000000001E-2</v>
      </c>
      <c r="F206" s="399">
        <v>0</v>
      </c>
      <c r="G206" s="399">
        <v>8</v>
      </c>
      <c r="H206" s="399">
        <v>0.9</v>
      </c>
      <c r="I206" s="399">
        <v>4.4000000000000004</v>
      </c>
      <c r="J206" s="399">
        <v>40</v>
      </c>
      <c r="K206" s="399">
        <v>125</v>
      </c>
      <c r="L206" s="399">
        <v>0</v>
      </c>
      <c r="M206" s="404">
        <v>18.540000915527344</v>
      </c>
      <c r="N206" s="404">
        <v>15.239999771118164</v>
      </c>
      <c r="O206" s="404">
        <v>8</v>
      </c>
      <c r="P206" s="399">
        <v>100</v>
      </c>
      <c r="Q206" s="399" t="s">
        <v>293</v>
      </c>
      <c r="R206" s="399">
        <v>1</v>
      </c>
      <c r="S206" s="399">
        <v>0</v>
      </c>
      <c r="T206" s="399">
        <v>0</v>
      </c>
      <c r="U206" s="404">
        <v>0.8</v>
      </c>
      <c r="V206" s="404">
        <v>0.28999999999999998</v>
      </c>
      <c r="W206" s="405">
        <v>8.0133697775999996E-4</v>
      </c>
      <c r="X206" s="405">
        <v>0.21086280947704594</v>
      </c>
      <c r="Y206" s="399">
        <v>1.48</v>
      </c>
      <c r="Z206" s="399">
        <v>1.79</v>
      </c>
      <c r="AA206" s="405">
        <v>1.4098388539199999E-3</v>
      </c>
      <c r="AB206" s="405">
        <v>0.21086280947704594</v>
      </c>
      <c r="AC206" s="399">
        <v>1.21</v>
      </c>
      <c r="AD206" s="399">
        <v>2.0099999999999998</v>
      </c>
      <c r="AE206" s="405">
        <v>1.1827219564799999E-3</v>
      </c>
      <c r="AF206" s="405">
        <v>0.21086280947704594</v>
      </c>
      <c r="AG206" s="399">
        <v>1.28</v>
      </c>
      <c r="AH206" s="399">
        <v>2.2799999999999998</v>
      </c>
      <c r="AI206" s="324">
        <v>0</v>
      </c>
      <c r="AJ206" s="324">
        <v>0</v>
      </c>
      <c r="AK206" s="324">
        <v>0</v>
      </c>
      <c r="AL206" s="324">
        <v>0</v>
      </c>
      <c r="AM206" s="324">
        <v>0</v>
      </c>
      <c r="AN206" s="324">
        <v>0</v>
      </c>
      <c r="AO206" s="403">
        <v>68281</v>
      </c>
      <c r="AP206" s="403">
        <v>8.2379999999999995E-2</v>
      </c>
      <c r="AQ206" s="403">
        <v>0.28702</v>
      </c>
      <c r="AR206" s="403">
        <v>65</v>
      </c>
      <c r="AS206" s="399" t="s">
        <v>1095</v>
      </c>
      <c r="AT206" s="390">
        <v>0</v>
      </c>
      <c r="AU206" s="390">
        <v>0</v>
      </c>
      <c r="AV206" s="390">
        <v>0</v>
      </c>
      <c r="AY206" s="390" t="s">
        <v>3533</v>
      </c>
    </row>
    <row r="207" spans="1:51" s="390" customFormat="1">
      <c r="A207" s="399" t="s">
        <v>81</v>
      </c>
      <c r="B207" s="399" t="s">
        <v>1111</v>
      </c>
      <c r="C207" s="399">
        <v>150</v>
      </c>
      <c r="D207" s="399">
        <v>20</v>
      </c>
      <c r="E207" s="403">
        <v>0.25</v>
      </c>
      <c r="F207" s="399">
        <v>0</v>
      </c>
      <c r="G207" s="399">
        <v>2.6</v>
      </c>
      <c r="H207" s="399">
        <v>0.9</v>
      </c>
      <c r="I207" s="399">
        <v>1.5</v>
      </c>
      <c r="J207" s="399">
        <v>40</v>
      </c>
      <c r="K207" s="399">
        <v>125</v>
      </c>
      <c r="L207" s="399">
        <v>0</v>
      </c>
      <c r="M207" s="404">
        <v>18.540000915527344</v>
      </c>
      <c r="N207" s="404">
        <v>15.239999771118164</v>
      </c>
      <c r="O207" s="404">
        <v>7.1100001335144043</v>
      </c>
      <c r="P207" s="399">
        <v>100</v>
      </c>
      <c r="Q207" s="399" t="s">
        <v>293</v>
      </c>
      <c r="R207" s="399">
        <v>1</v>
      </c>
      <c r="S207" s="399">
        <v>0</v>
      </c>
      <c r="T207" s="399">
        <v>0</v>
      </c>
      <c r="U207" s="404">
        <v>0.8</v>
      </c>
      <c r="V207" s="404">
        <v>0.28999999999999998</v>
      </c>
      <c r="W207" s="405">
        <v>8.0133697775999996E-4</v>
      </c>
      <c r="X207" s="405">
        <v>0.64368647103519283</v>
      </c>
      <c r="Y207" s="399">
        <v>1.48</v>
      </c>
      <c r="Z207" s="399">
        <v>1.79</v>
      </c>
      <c r="AA207" s="405">
        <v>1.4098388539199999E-3</v>
      </c>
      <c r="AB207" s="405">
        <v>0.64368647103519283</v>
      </c>
      <c r="AC207" s="399">
        <v>1.21</v>
      </c>
      <c r="AD207" s="399">
        <v>2.0099999999999998</v>
      </c>
      <c r="AE207" s="405">
        <v>1.1827219564799999E-3</v>
      </c>
      <c r="AF207" s="405">
        <v>0.64368647103519283</v>
      </c>
      <c r="AG207" s="399">
        <v>1.28</v>
      </c>
      <c r="AH207" s="399">
        <v>2.2799999999999998</v>
      </c>
      <c r="AI207" s="324">
        <v>0</v>
      </c>
      <c r="AJ207" s="324">
        <v>0</v>
      </c>
      <c r="AK207" s="324">
        <v>0</v>
      </c>
      <c r="AL207" s="324">
        <v>0</v>
      </c>
      <c r="AM207" s="324">
        <v>0</v>
      </c>
      <c r="AN207" s="324">
        <v>0</v>
      </c>
      <c r="AO207" s="403">
        <v>172957</v>
      </c>
      <c r="AP207" s="403">
        <v>3.252E-2</v>
      </c>
      <c r="AQ207" s="403">
        <v>0.18034</v>
      </c>
      <c r="AR207" s="403">
        <v>71</v>
      </c>
      <c r="AS207" s="399" t="s">
        <v>1095</v>
      </c>
      <c r="AT207" s="390">
        <v>0</v>
      </c>
      <c r="AU207" s="390">
        <v>0</v>
      </c>
      <c r="AV207" s="390">
        <v>0</v>
      </c>
      <c r="AY207" s="390" t="s">
        <v>3533</v>
      </c>
    </row>
    <row r="208" spans="1:51" s="390" customFormat="1">
      <c r="A208" s="399" t="s">
        <v>81</v>
      </c>
      <c r="B208" s="399" t="s">
        <v>1097</v>
      </c>
      <c r="C208" s="399">
        <v>2.2000000000000002</v>
      </c>
      <c r="D208" s="399">
        <v>20</v>
      </c>
      <c r="E208" s="403">
        <v>6.1000000000000004E-3</v>
      </c>
      <c r="F208" s="399">
        <v>0</v>
      </c>
      <c r="G208" s="399">
        <v>20</v>
      </c>
      <c r="H208" s="399">
        <v>0.9</v>
      </c>
      <c r="I208" s="399">
        <v>12</v>
      </c>
      <c r="J208" s="399">
        <v>40</v>
      </c>
      <c r="K208" s="399">
        <v>125</v>
      </c>
      <c r="L208" s="399">
        <v>0</v>
      </c>
      <c r="M208" s="404">
        <v>18.540000915527344</v>
      </c>
      <c r="N208" s="404">
        <v>15.239999771118164</v>
      </c>
      <c r="O208" s="404">
        <v>8</v>
      </c>
      <c r="P208" s="399">
        <v>100</v>
      </c>
      <c r="Q208" s="399" t="s">
        <v>293</v>
      </c>
      <c r="R208" s="399">
        <v>1</v>
      </c>
      <c r="S208" s="399">
        <v>0</v>
      </c>
      <c r="T208" s="399">
        <v>0</v>
      </c>
      <c r="U208" s="404">
        <v>0.8</v>
      </c>
      <c r="V208" s="404">
        <v>0.28999999999999998</v>
      </c>
      <c r="W208" s="405">
        <v>8.0133697775999996E-4</v>
      </c>
      <c r="X208" s="405">
        <v>8.1533621431651368E-2</v>
      </c>
      <c r="Y208" s="399">
        <v>1.48</v>
      </c>
      <c r="Z208" s="399">
        <v>1.79</v>
      </c>
      <c r="AA208" s="405">
        <v>1.4098388539199999E-3</v>
      </c>
      <c r="AB208" s="405">
        <v>8.1533621431651368E-2</v>
      </c>
      <c r="AC208" s="399">
        <v>1.21</v>
      </c>
      <c r="AD208" s="399">
        <v>2.0099999999999998</v>
      </c>
      <c r="AE208" s="405">
        <v>1.1827219564799999E-3</v>
      </c>
      <c r="AF208" s="405">
        <v>8.1533621431651368E-2</v>
      </c>
      <c r="AG208" s="399">
        <v>1.28</v>
      </c>
      <c r="AH208" s="399">
        <v>2.2799999999999998</v>
      </c>
      <c r="AI208" s="324">
        <v>0</v>
      </c>
      <c r="AJ208" s="324">
        <v>0</v>
      </c>
      <c r="AK208" s="324">
        <v>0</v>
      </c>
      <c r="AL208" s="324">
        <v>0</v>
      </c>
      <c r="AM208" s="324">
        <v>0</v>
      </c>
      <c r="AN208" s="324">
        <v>0</v>
      </c>
      <c r="AO208" s="403">
        <v>34058</v>
      </c>
      <c r="AP208" s="403">
        <v>0.16516</v>
      </c>
      <c r="AQ208" s="403">
        <v>0.40639999999999998</v>
      </c>
      <c r="AR208" s="403">
        <v>46</v>
      </c>
      <c r="AS208" s="399" t="s">
        <v>1095</v>
      </c>
      <c r="AT208" s="390">
        <v>0</v>
      </c>
      <c r="AU208" s="390">
        <v>0</v>
      </c>
      <c r="AV208" s="390">
        <v>0</v>
      </c>
      <c r="AY208" s="390" t="s">
        <v>3533</v>
      </c>
    </row>
    <row r="209" spans="1:51" s="390" customFormat="1">
      <c r="A209" s="399" t="s">
        <v>81</v>
      </c>
      <c r="B209" s="399" t="s">
        <v>1106</v>
      </c>
      <c r="C209" s="399">
        <v>22</v>
      </c>
      <c r="D209" s="399">
        <v>20</v>
      </c>
      <c r="E209" s="403">
        <v>4.7E-2</v>
      </c>
      <c r="F209" s="399">
        <v>0</v>
      </c>
      <c r="G209" s="399">
        <v>7</v>
      </c>
      <c r="H209" s="399">
        <v>0.9</v>
      </c>
      <c r="I209" s="399">
        <v>3.5</v>
      </c>
      <c r="J209" s="399">
        <v>40</v>
      </c>
      <c r="K209" s="399">
        <v>125</v>
      </c>
      <c r="L209" s="399">
        <v>0</v>
      </c>
      <c r="M209" s="404">
        <v>18.540000915527344</v>
      </c>
      <c r="N209" s="404">
        <v>15.239999771118164</v>
      </c>
      <c r="O209" s="404">
        <v>7.619999885559082</v>
      </c>
      <c r="P209" s="399">
        <v>100</v>
      </c>
      <c r="Q209" s="399" t="s">
        <v>293</v>
      </c>
      <c r="R209" s="399">
        <v>1</v>
      </c>
      <c r="S209" s="399">
        <v>0</v>
      </c>
      <c r="T209" s="399">
        <v>0</v>
      </c>
      <c r="U209" s="404">
        <v>0.8</v>
      </c>
      <c r="V209" s="404">
        <v>0.28999999999999998</v>
      </c>
      <c r="W209" s="405">
        <v>8.0133697775999996E-4</v>
      </c>
      <c r="X209" s="405">
        <v>0.25624851894543871</v>
      </c>
      <c r="Y209" s="399">
        <v>1.48</v>
      </c>
      <c r="Z209" s="399">
        <v>1.79</v>
      </c>
      <c r="AA209" s="405">
        <v>1.4098388539199999E-3</v>
      </c>
      <c r="AB209" s="405">
        <v>0.25624851894543871</v>
      </c>
      <c r="AC209" s="399">
        <v>1.21</v>
      </c>
      <c r="AD209" s="399">
        <v>2.0099999999999998</v>
      </c>
      <c r="AE209" s="405">
        <v>1.1827219564799999E-3</v>
      </c>
      <c r="AF209" s="405">
        <v>0.25624851894543871</v>
      </c>
      <c r="AG209" s="399">
        <v>1.28</v>
      </c>
      <c r="AH209" s="399">
        <v>2.2799999999999998</v>
      </c>
      <c r="AI209" s="324">
        <v>0</v>
      </c>
      <c r="AJ209" s="324">
        <v>0</v>
      </c>
      <c r="AK209" s="324">
        <v>0</v>
      </c>
      <c r="AL209" s="324">
        <v>0</v>
      </c>
      <c r="AM209" s="324">
        <v>0</v>
      </c>
      <c r="AN209" s="324">
        <v>0</v>
      </c>
      <c r="AO209" s="403">
        <v>86322</v>
      </c>
      <c r="AP209" s="403">
        <v>6.5159999999999996E-2</v>
      </c>
      <c r="AQ209" s="403">
        <v>0.25527</v>
      </c>
      <c r="AR209" s="403">
        <v>69</v>
      </c>
      <c r="AS209" s="399" t="s">
        <v>1095</v>
      </c>
      <c r="AT209" s="390">
        <v>0</v>
      </c>
      <c r="AU209" s="390">
        <v>0</v>
      </c>
      <c r="AV209" s="390">
        <v>0</v>
      </c>
      <c r="AY209" s="390" t="s">
        <v>3533</v>
      </c>
    </row>
    <row r="210" spans="1:51" s="390" customFormat="1">
      <c r="A210" s="399" t="s">
        <v>81</v>
      </c>
      <c r="B210" s="399" t="s">
        <v>1112</v>
      </c>
      <c r="C210" s="399">
        <v>220</v>
      </c>
      <c r="D210" s="399">
        <v>20</v>
      </c>
      <c r="E210" s="403">
        <v>0.38</v>
      </c>
      <c r="F210" s="399">
        <v>0</v>
      </c>
      <c r="G210" s="399">
        <v>2.4</v>
      </c>
      <c r="H210" s="399">
        <v>0.9</v>
      </c>
      <c r="I210" s="399">
        <v>1.2</v>
      </c>
      <c r="J210" s="399">
        <v>40</v>
      </c>
      <c r="K210" s="399">
        <v>125</v>
      </c>
      <c r="L210" s="399">
        <v>0</v>
      </c>
      <c r="M210" s="404">
        <v>18.540000915527344</v>
      </c>
      <c r="N210" s="404">
        <v>15.239999771118164</v>
      </c>
      <c r="O210" s="404">
        <v>7.1100001335144043</v>
      </c>
      <c r="P210" s="399">
        <v>100</v>
      </c>
      <c r="Q210" s="399" t="s">
        <v>293</v>
      </c>
      <c r="R210" s="399">
        <v>1</v>
      </c>
      <c r="S210" s="399">
        <v>0</v>
      </c>
      <c r="T210" s="399">
        <v>0</v>
      </c>
      <c r="U210" s="404">
        <v>0.8</v>
      </c>
      <c r="V210" s="404">
        <v>0.28999999999999998</v>
      </c>
      <c r="W210" s="405">
        <v>8.0133697775999996E-4</v>
      </c>
      <c r="X210" s="405">
        <v>0.77988679679046558</v>
      </c>
      <c r="Y210" s="399">
        <v>1.48</v>
      </c>
      <c r="Z210" s="399">
        <v>1.79</v>
      </c>
      <c r="AA210" s="405">
        <v>1.4098388539199999E-3</v>
      </c>
      <c r="AB210" s="405">
        <v>0.77988679679046558</v>
      </c>
      <c r="AC210" s="399">
        <v>1.21</v>
      </c>
      <c r="AD210" s="399">
        <v>2.0099999999999998</v>
      </c>
      <c r="AE210" s="405">
        <v>1.1827219564799999E-3</v>
      </c>
      <c r="AF210" s="405">
        <v>0.77988679679046558</v>
      </c>
      <c r="AG210" s="399">
        <v>1.28</v>
      </c>
      <c r="AH210" s="399">
        <v>2.2799999999999998</v>
      </c>
      <c r="AI210" s="324">
        <v>0</v>
      </c>
      <c r="AJ210" s="324">
        <v>0</v>
      </c>
      <c r="AK210" s="324">
        <v>0</v>
      </c>
      <c r="AL210" s="324">
        <v>0</v>
      </c>
      <c r="AM210" s="324">
        <v>0</v>
      </c>
      <c r="AN210" s="324">
        <v>0</v>
      </c>
      <c r="AO210" s="403">
        <v>219672</v>
      </c>
      <c r="AP210" s="403">
        <v>2.5610000000000001E-2</v>
      </c>
      <c r="AQ210" s="403">
        <v>0.16002</v>
      </c>
      <c r="AR210" s="403">
        <v>73</v>
      </c>
      <c r="AS210" s="399" t="s">
        <v>1095</v>
      </c>
      <c r="AT210" s="390">
        <v>0</v>
      </c>
      <c r="AU210" s="390">
        <v>0</v>
      </c>
      <c r="AV210" s="390">
        <v>0</v>
      </c>
      <c r="AY210" s="390" t="s">
        <v>3533</v>
      </c>
    </row>
    <row r="211" spans="1:51" s="390" customFormat="1">
      <c r="A211" s="399" t="s">
        <v>81</v>
      </c>
      <c r="B211" s="399" t="s">
        <v>1098</v>
      </c>
      <c r="C211" s="399">
        <v>3.3</v>
      </c>
      <c r="D211" s="399">
        <v>20</v>
      </c>
      <c r="E211" s="403">
        <v>8.6E-3</v>
      </c>
      <c r="F211" s="399">
        <v>0</v>
      </c>
      <c r="G211" s="399">
        <v>17</v>
      </c>
      <c r="H211" s="399">
        <v>0.9</v>
      </c>
      <c r="I211" s="399">
        <v>10</v>
      </c>
      <c r="J211" s="399">
        <v>40</v>
      </c>
      <c r="K211" s="399">
        <v>125</v>
      </c>
      <c r="L211" s="399">
        <v>0</v>
      </c>
      <c r="M211" s="404">
        <v>18.540000915527344</v>
      </c>
      <c r="N211" s="404">
        <v>15.239999771118164</v>
      </c>
      <c r="O211" s="404">
        <v>8</v>
      </c>
      <c r="P211" s="399">
        <v>100</v>
      </c>
      <c r="Q211" s="399" t="s">
        <v>293</v>
      </c>
      <c r="R211" s="399">
        <v>1</v>
      </c>
      <c r="S211" s="399">
        <v>0</v>
      </c>
      <c r="T211" s="399">
        <v>0</v>
      </c>
      <c r="U211" s="404">
        <v>0.8</v>
      </c>
      <c r="V211" s="404">
        <v>0.28999999999999998</v>
      </c>
      <c r="W211" s="405">
        <v>8.0133697775999996E-4</v>
      </c>
      <c r="X211" s="405">
        <v>0.10348497730957103</v>
      </c>
      <c r="Y211" s="399">
        <v>1.48</v>
      </c>
      <c r="Z211" s="399">
        <v>1.79</v>
      </c>
      <c r="AA211" s="405">
        <v>1.4098388539199999E-3</v>
      </c>
      <c r="AB211" s="405">
        <v>0.10348497730957103</v>
      </c>
      <c r="AC211" s="399">
        <v>1.21</v>
      </c>
      <c r="AD211" s="399">
        <v>2.0099999999999998</v>
      </c>
      <c r="AE211" s="405">
        <v>1.1827219564799999E-3</v>
      </c>
      <c r="AF211" s="405">
        <v>0.10348497730957103</v>
      </c>
      <c r="AG211" s="399">
        <v>1.28</v>
      </c>
      <c r="AH211" s="399">
        <v>2.2799999999999998</v>
      </c>
      <c r="AI211" s="324">
        <v>0</v>
      </c>
      <c r="AJ211" s="324">
        <v>0</v>
      </c>
      <c r="AK211" s="324">
        <v>0</v>
      </c>
      <c r="AL211" s="324">
        <v>0</v>
      </c>
      <c r="AM211" s="324">
        <v>0</v>
      </c>
      <c r="AN211" s="324">
        <v>0</v>
      </c>
      <c r="AO211" s="403">
        <v>42936</v>
      </c>
      <c r="AP211" s="403">
        <v>0.13100999999999999</v>
      </c>
      <c r="AQ211" s="403">
        <v>0.36194999999999999</v>
      </c>
      <c r="AR211" s="403">
        <v>47</v>
      </c>
      <c r="AS211" s="399" t="s">
        <v>1095</v>
      </c>
      <c r="AT211" s="390">
        <v>0</v>
      </c>
      <c r="AU211" s="390">
        <v>0</v>
      </c>
      <c r="AV211" s="390">
        <v>0</v>
      </c>
      <c r="AY211" s="390" t="s">
        <v>3533</v>
      </c>
    </row>
    <row r="212" spans="1:51" s="390" customFormat="1">
      <c r="A212" s="399" t="s">
        <v>81</v>
      </c>
      <c r="B212" s="399" t="s">
        <v>1107</v>
      </c>
      <c r="C212" s="399">
        <v>33</v>
      </c>
      <c r="D212" s="399">
        <v>20</v>
      </c>
      <c r="E212" s="403">
        <v>6.6000000000000003E-2</v>
      </c>
      <c r="F212" s="399">
        <v>0</v>
      </c>
      <c r="G212" s="399">
        <v>5.5</v>
      </c>
      <c r="H212" s="399">
        <v>0.9</v>
      </c>
      <c r="I212" s="399">
        <v>3</v>
      </c>
      <c r="J212" s="399">
        <v>40</v>
      </c>
      <c r="K212" s="399">
        <v>125</v>
      </c>
      <c r="L212" s="399">
        <v>0</v>
      </c>
      <c r="M212" s="404">
        <v>18.540000915527344</v>
      </c>
      <c r="N212" s="404">
        <v>15.239999771118164</v>
      </c>
      <c r="O212" s="404">
        <v>7.619999885559082</v>
      </c>
      <c r="P212" s="399">
        <v>100</v>
      </c>
      <c r="Q212" s="399" t="s">
        <v>293</v>
      </c>
      <c r="R212" s="399">
        <v>1</v>
      </c>
      <c r="S212" s="399">
        <v>0</v>
      </c>
      <c r="T212" s="399">
        <v>0</v>
      </c>
      <c r="U212" s="404">
        <v>0.8</v>
      </c>
      <c r="V212" s="404">
        <v>0.28999999999999998</v>
      </c>
      <c r="W212" s="405">
        <v>8.0133697775999996E-4</v>
      </c>
      <c r="X212" s="405">
        <v>0.31286156382873326</v>
      </c>
      <c r="Y212" s="399">
        <v>1.48</v>
      </c>
      <c r="Z212" s="399">
        <v>1.79</v>
      </c>
      <c r="AA212" s="405">
        <v>1.4098388539199999E-3</v>
      </c>
      <c r="AB212" s="405">
        <v>0.31286156382873326</v>
      </c>
      <c r="AC212" s="399">
        <v>1.21</v>
      </c>
      <c r="AD212" s="399">
        <v>2.0099999999999998</v>
      </c>
      <c r="AE212" s="405">
        <v>1.1827219564799999E-3</v>
      </c>
      <c r="AF212" s="405">
        <v>0.31286156382873326</v>
      </c>
      <c r="AG212" s="399">
        <v>1.28</v>
      </c>
      <c r="AH212" s="399">
        <v>2.2799999999999998</v>
      </c>
      <c r="AI212" s="324">
        <v>0</v>
      </c>
      <c r="AJ212" s="324">
        <v>0</v>
      </c>
      <c r="AK212" s="324">
        <v>0</v>
      </c>
      <c r="AL212" s="324">
        <v>0</v>
      </c>
      <c r="AM212" s="324">
        <v>0</v>
      </c>
      <c r="AN212" s="324">
        <v>0</v>
      </c>
      <c r="AO212" s="403">
        <v>108845</v>
      </c>
      <c r="AP212" s="403">
        <v>5.1679999999999997E-2</v>
      </c>
      <c r="AQ212" s="403">
        <v>0.22733</v>
      </c>
      <c r="AR212" s="403">
        <v>67</v>
      </c>
      <c r="AS212" s="399" t="s">
        <v>1095</v>
      </c>
      <c r="AT212" s="390">
        <v>0</v>
      </c>
      <c r="AU212" s="390">
        <v>0</v>
      </c>
      <c r="AV212" s="390">
        <v>0</v>
      </c>
      <c r="AY212" s="390" t="s">
        <v>3533</v>
      </c>
    </row>
    <row r="213" spans="1:51" s="390" customFormat="1">
      <c r="A213" s="399" t="s">
        <v>81</v>
      </c>
      <c r="B213" s="399" t="s">
        <v>1113</v>
      </c>
      <c r="C213" s="399">
        <v>330</v>
      </c>
      <c r="D213" s="399">
        <v>20</v>
      </c>
      <c r="E213" s="403">
        <v>0.56000000000000005</v>
      </c>
      <c r="F213" s="399">
        <v>0</v>
      </c>
      <c r="G213" s="399">
        <v>1.9</v>
      </c>
      <c r="H213" s="399">
        <v>0.9</v>
      </c>
      <c r="I213" s="399">
        <v>1</v>
      </c>
      <c r="J213" s="399">
        <v>40</v>
      </c>
      <c r="K213" s="399">
        <v>125</v>
      </c>
      <c r="L213" s="399">
        <v>0</v>
      </c>
      <c r="M213" s="404">
        <v>18.540000915527344</v>
      </c>
      <c r="N213" s="404">
        <v>15.239999771118164</v>
      </c>
      <c r="O213" s="404">
        <v>7.1100001335144043</v>
      </c>
      <c r="P213" s="399">
        <v>100</v>
      </c>
      <c r="Q213" s="399" t="s">
        <v>293</v>
      </c>
      <c r="R213" s="399">
        <v>1</v>
      </c>
      <c r="S213" s="399">
        <v>0</v>
      </c>
      <c r="T213" s="399">
        <v>0</v>
      </c>
      <c r="U213" s="404">
        <v>0.8</v>
      </c>
      <c r="V213" s="404">
        <v>0.28999999999999998</v>
      </c>
      <c r="W213" s="405">
        <v>8.0133697775999996E-4</v>
      </c>
      <c r="X213" s="405">
        <v>0.95411682586067592</v>
      </c>
      <c r="Y213" s="399">
        <v>1.48</v>
      </c>
      <c r="Z213" s="399">
        <v>1.79</v>
      </c>
      <c r="AA213" s="405">
        <v>1.4098388539199999E-3</v>
      </c>
      <c r="AB213" s="405">
        <v>0.95411682586067592</v>
      </c>
      <c r="AC213" s="399">
        <v>1.21</v>
      </c>
      <c r="AD213" s="399">
        <v>2.0099999999999998</v>
      </c>
      <c r="AE213" s="405">
        <v>1.1827219564799999E-3</v>
      </c>
      <c r="AF213" s="405">
        <v>0.95411682586067592</v>
      </c>
      <c r="AG213" s="399">
        <v>1.28</v>
      </c>
      <c r="AH213" s="399">
        <v>2.2799999999999998</v>
      </c>
      <c r="AI213" s="324">
        <v>0</v>
      </c>
      <c r="AJ213" s="324">
        <v>0</v>
      </c>
      <c r="AK213" s="324">
        <v>0</v>
      </c>
      <c r="AL213" s="324">
        <v>0</v>
      </c>
      <c r="AM213" s="324">
        <v>0</v>
      </c>
      <c r="AN213" s="324">
        <v>0</v>
      </c>
      <c r="AO213" s="403">
        <v>273123</v>
      </c>
      <c r="AP213" s="403">
        <v>2.06E-2</v>
      </c>
      <c r="AQ213" s="403">
        <v>0.14351</v>
      </c>
      <c r="AR213" s="403">
        <v>71</v>
      </c>
      <c r="AS213" s="399" t="s">
        <v>1095</v>
      </c>
      <c r="AT213" s="390">
        <v>0</v>
      </c>
      <c r="AU213" s="390">
        <v>0</v>
      </c>
      <c r="AV213" s="390">
        <v>0</v>
      </c>
      <c r="AY213" s="390" t="s">
        <v>3533</v>
      </c>
    </row>
    <row r="214" spans="1:51" s="390" customFormat="1">
      <c r="A214" s="399" t="s">
        <v>81</v>
      </c>
      <c r="B214" s="399" t="s">
        <v>1099</v>
      </c>
      <c r="C214" s="399">
        <v>3.9</v>
      </c>
      <c r="D214" s="399">
        <v>20</v>
      </c>
      <c r="E214" s="403">
        <v>0.01</v>
      </c>
      <c r="F214" s="399">
        <v>0</v>
      </c>
      <c r="G214" s="399">
        <v>15</v>
      </c>
      <c r="H214" s="399">
        <v>0.9</v>
      </c>
      <c r="I214" s="399">
        <v>9</v>
      </c>
      <c r="J214" s="399">
        <v>40</v>
      </c>
      <c r="K214" s="399">
        <v>125</v>
      </c>
      <c r="L214" s="399">
        <v>0</v>
      </c>
      <c r="M214" s="404">
        <v>18.540000915527344</v>
      </c>
      <c r="N214" s="404">
        <v>15.239999771118164</v>
      </c>
      <c r="O214" s="404">
        <v>8</v>
      </c>
      <c r="P214" s="399">
        <v>100</v>
      </c>
      <c r="Q214" s="399" t="s">
        <v>293</v>
      </c>
      <c r="R214" s="399">
        <v>1</v>
      </c>
      <c r="S214" s="399">
        <v>0</v>
      </c>
      <c r="T214" s="399">
        <v>0</v>
      </c>
      <c r="U214" s="404">
        <v>0.8</v>
      </c>
      <c r="V214" s="404">
        <v>0.28999999999999998</v>
      </c>
      <c r="W214" s="405">
        <v>8.0133697775999996E-4</v>
      </c>
      <c r="X214" s="405">
        <v>0.10599370815567905</v>
      </c>
      <c r="Y214" s="399">
        <v>1.48</v>
      </c>
      <c r="Z214" s="399">
        <v>1.79</v>
      </c>
      <c r="AA214" s="405">
        <v>1.4098388539199999E-3</v>
      </c>
      <c r="AB214" s="405">
        <v>0.10599370815567905</v>
      </c>
      <c r="AC214" s="399">
        <v>1.21</v>
      </c>
      <c r="AD214" s="399">
        <v>2.0099999999999998</v>
      </c>
      <c r="AE214" s="405">
        <v>1.1827219564799999E-3</v>
      </c>
      <c r="AF214" s="405">
        <v>0.10599370815567905</v>
      </c>
      <c r="AG214" s="399">
        <v>1.28</v>
      </c>
      <c r="AH214" s="399">
        <v>2.2799999999999998</v>
      </c>
      <c r="AI214" s="324">
        <v>0</v>
      </c>
      <c r="AJ214" s="324">
        <v>0</v>
      </c>
      <c r="AK214" s="324">
        <v>0</v>
      </c>
      <c r="AL214" s="324">
        <v>0</v>
      </c>
      <c r="AM214" s="324">
        <v>0</v>
      </c>
      <c r="AN214" s="324">
        <v>0</v>
      </c>
      <c r="AO214" s="403">
        <v>42936</v>
      </c>
      <c r="AP214" s="403">
        <v>0.13100999999999999</v>
      </c>
      <c r="AQ214" s="403">
        <v>0.36194999999999999</v>
      </c>
      <c r="AR214" s="403">
        <v>49</v>
      </c>
      <c r="AS214" s="399" t="s">
        <v>1095</v>
      </c>
      <c r="AT214" s="390">
        <v>0</v>
      </c>
      <c r="AU214" s="390">
        <v>0</v>
      </c>
      <c r="AV214" s="390">
        <v>0</v>
      </c>
      <c r="AY214" s="390" t="s">
        <v>3533</v>
      </c>
    </row>
    <row r="215" spans="1:51" s="390" customFormat="1">
      <c r="A215" s="399" t="s">
        <v>81</v>
      </c>
      <c r="B215" s="399" t="s">
        <v>1100</v>
      </c>
      <c r="C215" s="399">
        <v>4.7</v>
      </c>
      <c r="D215" s="399">
        <v>20</v>
      </c>
      <c r="E215" s="403">
        <v>1.4E-2</v>
      </c>
      <c r="F215" s="399">
        <v>0</v>
      </c>
      <c r="G215" s="399">
        <v>13</v>
      </c>
      <c r="H215" s="399">
        <v>0.9</v>
      </c>
      <c r="I215" s="399">
        <v>8.4</v>
      </c>
      <c r="J215" s="399">
        <v>40</v>
      </c>
      <c r="K215" s="399">
        <v>125</v>
      </c>
      <c r="L215" s="399">
        <v>0</v>
      </c>
      <c r="M215" s="404">
        <v>18.540000915527344</v>
      </c>
      <c r="N215" s="404">
        <v>15.239999771118164</v>
      </c>
      <c r="O215" s="404">
        <v>8</v>
      </c>
      <c r="P215" s="399">
        <v>100</v>
      </c>
      <c r="Q215" s="399" t="s">
        <v>293</v>
      </c>
      <c r="R215" s="399">
        <v>1</v>
      </c>
      <c r="S215" s="399">
        <v>0</v>
      </c>
      <c r="T215" s="399">
        <v>0</v>
      </c>
      <c r="U215" s="404">
        <v>0.8</v>
      </c>
      <c r="V215" s="404">
        <v>0.28999999999999998</v>
      </c>
      <c r="W215" s="405">
        <v>8.0133697775999996E-4</v>
      </c>
      <c r="X215" s="405">
        <v>0.11270823437401402</v>
      </c>
      <c r="Y215" s="399">
        <v>1.48</v>
      </c>
      <c r="Z215" s="399">
        <v>1.79</v>
      </c>
      <c r="AA215" s="405">
        <v>1.4098388539199999E-3</v>
      </c>
      <c r="AB215" s="405">
        <v>0.11270823437401402</v>
      </c>
      <c r="AC215" s="399">
        <v>1.21</v>
      </c>
      <c r="AD215" s="399">
        <v>2.0099999999999998</v>
      </c>
      <c r="AE215" s="405">
        <v>1.1827219564799999E-3</v>
      </c>
      <c r="AF215" s="405">
        <v>0.11270823437401402</v>
      </c>
      <c r="AG215" s="399">
        <v>1.28</v>
      </c>
      <c r="AH215" s="399">
        <v>2.2799999999999998</v>
      </c>
      <c r="AI215" s="324">
        <v>0</v>
      </c>
      <c r="AJ215" s="324">
        <v>0</v>
      </c>
      <c r="AK215" s="324">
        <v>0</v>
      </c>
      <c r="AL215" s="324">
        <v>0</v>
      </c>
      <c r="AM215" s="324">
        <v>0</v>
      </c>
      <c r="AN215" s="324">
        <v>0</v>
      </c>
      <c r="AO215" s="403">
        <v>42936</v>
      </c>
      <c r="AP215" s="403">
        <v>0.13100999999999999</v>
      </c>
      <c r="AQ215" s="403">
        <v>0.36194999999999999</v>
      </c>
      <c r="AR215" s="403">
        <v>40</v>
      </c>
      <c r="AS215" s="399" t="s">
        <v>1095</v>
      </c>
      <c r="AT215" s="390">
        <v>0</v>
      </c>
      <c r="AU215" s="390">
        <v>0</v>
      </c>
      <c r="AV215" s="390">
        <v>0</v>
      </c>
      <c r="AY215" s="390" t="s">
        <v>3533</v>
      </c>
    </row>
    <row r="216" spans="1:51" s="390" customFormat="1">
      <c r="A216" s="399" t="s">
        <v>81</v>
      </c>
      <c r="B216" s="399" t="s">
        <v>1108</v>
      </c>
      <c r="C216" s="399">
        <v>47</v>
      </c>
      <c r="D216" s="399">
        <v>20</v>
      </c>
      <c r="E216" s="403">
        <v>8.5999999999999993E-2</v>
      </c>
      <c r="F216" s="399">
        <v>0</v>
      </c>
      <c r="G216" s="399">
        <v>4.5</v>
      </c>
      <c r="H216" s="399">
        <v>0.9</v>
      </c>
      <c r="I216" s="399">
        <v>2.6</v>
      </c>
      <c r="J216" s="399">
        <v>40</v>
      </c>
      <c r="K216" s="399">
        <v>125</v>
      </c>
      <c r="L216" s="399">
        <v>0</v>
      </c>
      <c r="M216" s="404">
        <v>18.540000915527344</v>
      </c>
      <c r="N216" s="404">
        <v>15.239999771118164</v>
      </c>
      <c r="O216" s="404">
        <v>7.619999885559082</v>
      </c>
      <c r="P216" s="399">
        <v>100</v>
      </c>
      <c r="Q216" s="399" t="s">
        <v>293</v>
      </c>
      <c r="R216" s="399">
        <v>1</v>
      </c>
      <c r="S216" s="399">
        <v>0</v>
      </c>
      <c r="T216" s="399">
        <v>0</v>
      </c>
      <c r="U216" s="404">
        <v>0.8</v>
      </c>
      <c r="V216" s="404">
        <v>0.28999999999999998</v>
      </c>
      <c r="W216" s="405">
        <v>8.0133697775999996E-4</v>
      </c>
      <c r="X216" s="405">
        <v>0.36151699285184108</v>
      </c>
      <c r="Y216" s="399">
        <v>1.48</v>
      </c>
      <c r="Z216" s="399">
        <v>1.79</v>
      </c>
      <c r="AA216" s="405">
        <v>1.4098388539199999E-3</v>
      </c>
      <c r="AB216" s="405">
        <v>0.36151699285184108</v>
      </c>
      <c r="AC216" s="399">
        <v>1.21</v>
      </c>
      <c r="AD216" s="399">
        <v>2.0099999999999998</v>
      </c>
      <c r="AE216" s="405">
        <v>1.1827219564799999E-3</v>
      </c>
      <c r="AF216" s="405">
        <v>0.36151699285184108</v>
      </c>
      <c r="AG216" s="399">
        <v>1.28</v>
      </c>
      <c r="AH216" s="399">
        <v>2.2799999999999998</v>
      </c>
      <c r="AI216" s="324">
        <v>0</v>
      </c>
      <c r="AJ216" s="324">
        <v>0</v>
      </c>
      <c r="AK216" s="324">
        <v>0</v>
      </c>
      <c r="AL216" s="324">
        <v>0</v>
      </c>
      <c r="AM216" s="324">
        <v>0</v>
      </c>
      <c r="AN216" s="324">
        <v>0</v>
      </c>
      <c r="AO216" s="403">
        <v>108845</v>
      </c>
      <c r="AP216" s="403">
        <v>5.1679999999999997E-2</v>
      </c>
      <c r="AQ216" s="403">
        <v>0.22733</v>
      </c>
      <c r="AR216" s="403">
        <v>69</v>
      </c>
      <c r="AS216" s="399" t="s">
        <v>1095</v>
      </c>
      <c r="AT216" s="390">
        <v>0</v>
      </c>
      <c r="AU216" s="390">
        <v>0</v>
      </c>
      <c r="AV216" s="390">
        <v>0</v>
      </c>
      <c r="AY216" s="390" t="s">
        <v>3533</v>
      </c>
    </row>
    <row r="217" spans="1:51" s="390" customFormat="1">
      <c r="A217" s="399" t="s">
        <v>81</v>
      </c>
      <c r="B217" s="399" t="s">
        <v>1114</v>
      </c>
      <c r="C217" s="399">
        <v>470</v>
      </c>
      <c r="D217" s="399">
        <v>20</v>
      </c>
      <c r="E217" s="403">
        <v>0.85</v>
      </c>
      <c r="F217" s="399">
        <v>0</v>
      </c>
      <c r="G217" s="399">
        <v>1.4</v>
      </c>
      <c r="H217" s="399">
        <v>0.9</v>
      </c>
      <c r="I217" s="399">
        <v>0.82</v>
      </c>
      <c r="J217" s="399">
        <v>40</v>
      </c>
      <c r="K217" s="399">
        <v>125</v>
      </c>
      <c r="L217" s="399">
        <v>0</v>
      </c>
      <c r="M217" s="404">
        <v>18.540000915527344</v>
      </c>
      <c r="N217" s="404">
        <v>15.239999771118164</v>
      </c>
      <c r="O217" s="404">
        <v>7.1100001335144043</v>
      </c>
      <c r="P217" s="399">
        <v>100</v>
      </c>
      <c r="Q217" s="399" t="s">
        <v>293</v>
      </c>
      <c r="R217" s="399">
        <v>1</v>
      </c>
      <c r="S217" s="399">
        <v>0</v>
      </c>
      <c r="T217" s="399">
        <v>0</v>
      </c>
      <c r="U217" s="404">
        <v>0.8</v>
      </c>
      <c r="V217" s="404">
        <v>0.28999999999999998</v>
      </c>
      <c r="W217" s="405">
        <v>8.0133697775999996E-4</v>
      </c>
      <c r="X217" s="405">
        <v>1.1612364012816712</v>
      </c>
      <c r="Y217" s="399">
        <v>1.48</v>
      </c>
      <c r="Z217" s="399">
        <v>1.79</v>
      </c>
      <c r="AA217" s="405">
        <v>1.4098388539199999E-3</v>
      </c>
      <c r="AB217" s="405">
        <v>1.1612364012816712</v>
      </c>
      <c r="AC217" s="399">
        <v>1.21</v>
      </c>
      <c r="AD217" s="399">
        <v>2.0099999999999998</v>
      </c>
      <c r="AE217" s="405">
        <v>1.1827219564799999E-3</v>
      </c>
      <c r="AF217" s="405">
        <v>1.1612364012816712</v>
      </c>
      <c r="AG217" s="399">
        <v>1.28</v>
      </c>
      <c r="AH217" s="399">
        <v>2.2799999999999998</v>
      </c>
      <c r="AI217" s="324">
        <v>0</v>
      </c>
      <c r="AJ217" s="324">
        <v>0</v>
      </c>
      <c r="AK217" s="324">
        <v>0</v>
      </c>
      <c r="AL217" s="324">
        <v>0</v>
      </c>
      <c r="AM217" s="324">
        <v>0</v>
      </c>
      <c r="AN217" s="324">
        <v>0</v>
      </c>
      <c r="AO217" s="403">
        <v>273123</v>
      </c>
      <c r="AP217" s="403">
        <v>2.06E-2</v>
      </c>
      <c r="AQ217" s="403">
        <v>0.14351</v>
      </c>
      <c r="AR217" s="403">
        <v>70</v>
      </c>
      <c r="AS217" s="399" t="s">
        <v>1095</v>
      </c>
      <c r="AT217" s="390">
        <v>0</v>
      </c>
      <c r="AU217" s="390">
        <v>0</v>
      </c>
      <c r="AV217" s="390">
        <v>0</v>
      </c>
      <c r="AY217" s="390" t="s">
        <v>3533</v>
      </c>
    </row>
    <row r="218" spans="1:51" s="390" customFormat="1">
      <c r="A218" s="399" t="s">
        <v>81</v>
      </c>
      <c r="B218" s="399" t="s">
        <v>1101</v>
      </c>
      <c r="C218" s="399">
        <v>6</v>
      </c>
      <c r="D218" s="399">
        <v>20</v>
      </c>
      <c r="E218" s="403">
        <v>1.7000000000000001E-2</v>
      </c>
      <c r="F218" s="399">
        <v>0</v>
      </c>
      <c r="G218" s="399">
        <v>12</v>
      </c>
      <c r="H218" s="399">
        <v>0.9</v>
      </c>
      <c r="I218" s="399">
        <v>7.5</v>
      </c>
      <c r="J218" s="399">
        <v>40</v>
      </c>
      <c r="K218" s="399">
        <v>125</v>
      </c>
      <c r="L218" s="399">
        <v>0</v>
      </c>
      <c r="M218" s="404">
        <v>18.540000915527344</v>
      </c>
      <c r="N218" s="404">
        <v>15.239999771118164</v>
      </c>
      <c r="O218" s="404">
        <v>8</v>
      </c>
      <c r="P218" s="399">
        <v>100</v>
      </c>
      <c r="Q218" s="399" t="s">
        <v>293</v>
      </c>
      <c r="R218" s="399">
        <v>1</v>
      </c>
      <c r="S218" s="399">
        <v>0</v>
      </c>
      <c r="T218" s="399">
        <v>0</v>
      </c>
      <c r="U218" s="404">
        <v>0.8</v>
      </c>
      <c r="V218" s="404">
        <v>0.28999999999999998</v>
      </c>
      <c r="W218" s="405">
        <v>8.0133697775999996E-4</v>
      </c>
      <c r="X218" s="405">
        <v>0.12873729420703858</v>
      </c>
      <c r="Y218" s="399">
        <v>1.48</v>
      </c>
      <c r="Z218" s="399">
        <v>1.79</v>
      </c>
      <c r="AA218" s="405">
        <v>1.4098388539199999E-3</v>
      </c>
      <c r="AB218" s="405">
        <v>0.12873729420703858</v>
      </c>
      <c r="AC218" s="399">
        <v>1.21</v>
      </c>
      <c r="AD218" s="399">
        <v>2.0099999999999998</v>
      </c>
      <c r="AE218" s="405">
        <v>1.1827219564799999E-3</v>
      </c>
      <c r="AF218" s="405">
        <v>0.12873729420703858</v>
      </c>
      <c r="AG218" s="399">
        <v>1.28</v>
      </c>
      <c r="AH218" s="399">
        <v>2.2799999999999998</v>
      </c>
      <c r="AI218" s="324">
        <v>0</v>
      </c>
      <c r="AJ218" s="324">
        <v>0</v>
      </c>
      <c r="AK218" s="324">
        <v>0</v>
      </c>
      <c r="AL218" s="324">
        <v>0</v>
      </c>
      <c r="AM218" s="324">
        <v>0</v>
      </c>
      <c r="AN218" s="324">
        <v>0</v>
      </c>
      <c r="AO218" s="403">
        <v>54485</v>
      </c>
      <c r="AP218" s="403">
        <v>0.10324</v>
      </c>
      <c r="AQ218" s="403">
        <v>0.32130999999999998</v>
      </c>
      <c r="AR218" s="403">
        <v>42</v>
      </c>
      <c r="AS218" s="399" t="s">
        <v>1095</v>
      </c>
      <c r="AT218" s="390">
        <v>0</v>
      </c>
      <c r="AU218" s="390">
        <v>0</v>
      </c>
      <c r="AV218" s="390">
        <v>0</v>
      </c>
      <c r="AY218" s="390" t="s">
        <v>3533</v>
      </c>
    </row>
    <row r="219" spans="1:51" s="390" customFormat="1">
      <c r="A219" s="399" t="s">
        <v>81</v>
      </c>
      <c r="B219" s="399" t="s">
        <v>1109</v>
      </c>
      <c r="C219" s="399">
        <v>68</v>
      </c>
      <c r="D219" s="399">
        <v>20</v>
      </c>
      <c r="E219" s="403">
        <v>0.13</v>
      </c>
      <c r="F219" s="399">
        <v>0</v>
      </c>
      <c r="G219" s="399">
        <v>3.5</v>
      </c>
      <c r="H219" s="399">
        <v>0.9</v>
      </c>
      <c r="I219" s="399">
        <v>2.2999999999999998</v>
      </c>
      <c r="J219" s="399">
        <v>40</v>
      </c>
      <c r="K219" s="399">
        <v>125</v>
      </c>
      <c r="L219" s="399">
        <v>0</v>
      </c>
      <c r="M219" s="404">
        <v>18.540000915527344</v>
      </c>
      <c r="N219" s="404">
        <v>15.239999771118164</v>
      </c>
      <c r="O219" s="404">
        <v>7.619999885559082</v>
      </c>
      <c r="P219" s="399">
        <v>100</v>
      </c>
      <c r="Q219" s="399" t="s">
        <v>293</v>
      </c>
      <c r="R219" s="399">
        <v>1</v>
      </c>
      <c r="S219" s="399">
        <v>0</v>
      </c>
      <c r="T219" s="399">
        <v>0</v>
      </c>
      <c r="U219" s="404">
        <v>0.8</v>
      </c>
      <c r="V219" s="404">
        <v>0.28999999999999998</v>
      </c>
      <c r="W219" s="405">
        <v>8.0133697775999996E-4</v>
      </c>
      <c r="X219" s="405">
        <v>0.44002270930024823</v>
      </c>
      <c r="Y219" s="399">
        <v>1.48</v>
      </c>
      <c r="Z219" s="399">
        <v>1.79</v>
      </c>
      <c r="AA219" s="405">
        <v>1.4098388539199999E-3</v>
      </c>
      <c r="AB219" s="405">
        <v>0.44002270930024823</v>
      </c>
      <c r="AC219" s="399">
        <v>1.21</v>
      </c>
      <c r="AD219" s="399">
        <v>2.0099999999999998</v>
      </c>
      <c r="AE219" s="405">
        <v>1.1827219564799999E-3</v>
      </c>
      <c r="AF219" s="405">
        <v>0.44002270930024823</v>
      </c>
      <c r="AG219" s="399">
        <v>1.28</v>
      </c>
      <c r="AH219" s="399">
        <v>2.2799999999999998</v>
      </c>
      <c r="AI219" s="324">
        <v>0</v>
      </c>
      <c r="AJ219" s="324">
        <v>0</v>
      </c>
      <c r="AK219" s="324">
        <v>0</v>
      </c>
      <c r="AL219" s="324">
        <v>0</v>
      </c>
      <c r="AM219" s="324">
        <v>0</v>
      </c>
      <c r="AN219" s="324">
        <v>0</v>
      </c>
      <c r="AO219" s="403">
        <v>137950</v>
      </c>
      <c r="AP219" s="403">
        <v>4.0779999999999997E-2</v>
      </c>
      <c r="AQ219" s="403">
        <v>0.20193</v>
      </c>
      <c r="AR219" s="403">
        <v>58</v>
      </c>
      <c r="AS219" s="399" t="s">
        <v>1095</v>
      </c>
      <c r="AT219" s="390">
        <v>0</v>
      </c>
      <c r="AU219" s="390">
        <v>0</v>
      </c>
      <c r="AV219" s="390">
        <v>0</v>
      </c>
      <c r="AY219" s="390" t="s">
        <v>3533</v>
      </c>
    </row>
    <row r="220" spans="1:51" s="390" customFormat="1">
      <c r="A220" s="399" t="s">
        <v>81</v>
      </c>
      <c r="B220" s="399" t="s">
        <v>1115</v>
      </c>
      <c r="C220" s="399">
        <v>680</v>
      </c>
      <c r="D220" s="399">
        <v>20</v>
      </c>
      <c r="E220" s="403">
        <v>1.1000000000000001</v>
      </c>
      <c r="F220" s="399">
        <v>0</v>
      </c>
      <c r="G220" s="399">
        <v>1.2</v>
      </c>
      <c r="H220" s="399">
        <v>0.9</v>
      </c>
      <c r="I220" s="399">
        <v>0.72</v>
      </c>
      <c r="J220" s="399">
        <v>40</v>
      </c>
      <c r="K220" s="399">
        <v>125</v>
      </c>
      <c r="L220" s="399">
        <v>0</v>
      </c>
      <c r="M220" s="404">
        <v>18.540000915527344</v>
      </c>
      <c r="N220" s="404">
        <v>15.239999771118164</v>
      </c>
      <c r="O220" s="404">
        <v>7.1100001335144043</v>
      </c>
      <c r="P220" s="399">
        <v>100</v>
      </c>
      <c r="Q220" s="399" t="s">
        <v>293</v>
      </c>
      <c r="R220" s="399">
        <v>1</v>
      </c>
      <c r="S220" s="399">
        <v>0</v>
      </c>
      <c r="T220" s="399">
        <v>0</v>
      </c>
      <c r="U220" s="404">
        <v>0.8</v>
      </c>
      <c r="V220" s="404">
        <v>0.28999999999999998</v>
      </c>
      <c r="W220" s="405">
        <v>8.0133697775999996E-4</v>
      </c>
      <c r="X220" s="405">
        <v>1.3655877185180116</v>
      </c>
      <c r="Y220" s="399">
        <v>1.48</v>
      </c>
      <c r="Z220" s="399">
        <v>1.79</v>
      </c>
      <c r="AA220" s="405">
        <v>1.4098388539199999E-3</v>
      </c>
      <c r="AB220" s="405">
        <v>1.3655877185180116</v>
      </c>
      <c r="AC220" s="399">
        <v>1.21</v>
      </c>
      <c r="AD220" s="399">
        <v>2.0099999999999998</v>
      </c>
      <c r="AE220" s="405">
        <v>1.1827219564799999E-3</v>
      </c>
      <c r="AF220" s="405">
        <v>1.3655877185180116</v>
      </c>
      <c r="AG220" s="399">
        <v>1.28</v>
      </c>
      <c r="AH220" s="399">
        <v>2.2799999999999998</v>
      </c>
      <c r="AI220" s="324">
        <v>0</v>
      </c>
      <c r="AJ220" s="324">
        <v>0</v>
      </c>
      <c r="AK220" s="324">
        <v>0</v>
      </c>
      <c r="AL220" s="324">
        <v>0</v>
      </c>
      <c r="AM220" s="324">
        <v>0</v>
      </c>
      <c r="AN220" s="324">
        <v>0</v>
      </c>
      <c r="AO220" s="403">
        <v>348751</v>
      </c>
      <c r="AP220" s="403">
        <v>1.6129999999999999E-2</v>
      </c>
      <c r="AQ220" s="403">
        <v>0.127</v>
      </c>
      <c r="AR220" s="403">
        <v>70</v>
      </c>
      <c r="AS220" s="399" t="s">
        <v>1095</v>
      </c>
      <c r="AT220" s="390">
        <v>0</v>
      </c>
      <c r="AU220" s="390">
        <v>0</v>
      </c>
      <c r="AV220" s="390">
        <v>0</v>
      </c>
      <c r="AY220" s="390" t="s">
        <v>3533</v>
      </c>
    </row>
    <row r="221" spans="1:51" s="390" customFormat="1">
      <c r="A221" s="399" t="s">
        <v>81</v>
      </c>
      <c r="B221" s="399" t="s">
        <v>1094</v>
      </c>
      <c r="C221" s="399">
        <v>0.78</v>
      </c>
      <c r="D221" s="399">
        <v>20</v>
      </c>
      <c r="E221" s="403">
        <v>2.5999999999999999E-3</v>
      </c>
      <c r="F221" s="399">
        <v>0</v>
      </c>
      <c r="G221" s="399">
        <v>30</v>
      </c>
      <c r="H221" s="399">
        <v>0.9</v>
      </c>
      <c r="I221" s="399">
        <v>15</v>
      </c>
      <c r="J221" s="399">
        <v>40</v>
      </c>
      <c r="K221" s="399">
        <v>125</v>
      </c>
      <c r="L221" s="399">
        <v>0</v>
      </c>
      <c r="M221" s="404">
        <v>18.540000915527344</v>
      </c>
      <c r="N221" s="404">
        <v>15.239999771118164</v>
      </c>
      <c r="O221" s="404">
        <v>8</v>
      </c>
      <c r="P221" s="399">
        <v>100</v>
      </c>
      <c r="Q221" s="399" t="s">
        <v>293</v>
      </c>
      <c r="R221" s="399">
        <v>1</v>
      </c>
      <c r="S221" s="399">
        <v>0</v>
      </c>
      <c r="T221" s="399">
        <v>0</v>
      </c>
      <c r="U221" s="404">
        <v>0.8</v>
      </c>
      <c r="V221" s="404">
        <v>0.28999999999999998</v>
      </c>
      <c r="W221" s="405">
        <v>8.0133697775999996E-4</v>
      </c>
      <c r="X221" s="405">
        <v>4.5425872146843918E-2</v>
      </c>
      <c r="Y221" s="399">
        <v>1.48</v>
      </c>
      <c r="Z221" s="399">
        <v>1.79</v>
      </c>
      <c r="AA221" s="405">
        <v>1.4098388539199999E-3</v>
      </c>
      <c r="AB221" s="405">
        <v>4.5425872146843918E-2</v>
      </c>
      <c r="AC221" s="399">
        <v>1.21</v>
      </c>
      <c r="AD221" s="399">
        <v>2.0099999999999998</v>
      </c>
      <c r="AE221" s="405">
        <v>1.1827219564799999E-3</v>
      </c>
      <c r="AF221" s="405">
        <v>4.5425872146843918E-2</v>
      </c>
      <c r="AG221" s="399">
        <v>1.28</v>
      </c>
      <c r="AH221" s="399">
        <v>2.2799999999999998</v>
      </c>
      <c r="AI221" s="324">
        <v>0</v>
      </c>
      <c r="AJ221" s="324">
        <v>0</v>
      </c>
      <c r="AK221" s="324">
        <v>0</v>
      </c>
      <c r="AL221" s="324">
        <v>0</v>
      </c>
      <c r="AM221" s="324">
        <v>0</v>
      </c>
      <c r="AN221" s="324">
        <v>0</v>
      </c>
      <c r="AO221" s="403">
        <v>21474</v>
      </c>
      <c r="AP221" s="403">
        <v>0.26195000000000002</v>
      </c>
      <c r="AQ221" s="403">
        <v>0.51180999999999999</v>
      </c>
      <c r="AR221" s="403">
        <v>68</v>
      </c>
      <c r="AS221" s="399" t="s">
        <v>1095</v>
      </c>
      <c r="AT221" s="390">
        <v>0</v>
      </c>
      <c r="AU221" s="390">
        <v>0</v>
      </c>
      <c r="AV221" s="390">
        <v>0</v>
      </c>
      <c r="AY221" s="390" t="s">
        <v>3533</v>
      </c>
    </row>
    <row r="222" spans="1:51" s="390" customFormat="1">
      <c r="A222" s="399" t="s">
        <v>81</v>
      </c>
      <c r="B222" s="399" t="s">
        <v>1102</v>
      </c>
      <c r="C222" s="399">
        <v>7.8</v>
      </c>
      <c r="D222" s="399">
        <v>20</v>
      </c>
      <c r="E222" s="403">
        <v>1.7999999999999999E-2</v>
      </c>
      <c r="F222" s="399">
        <v>0</v>
      </c>
      <c r="G222" s="399">
        <v>11</v>
      </c>
      <c r="H222" s="399">
        <v>0.9</v>
      </c>
      <c r="I222" s="399">
        <v>7.5</v>
      </c>
      <c r="J222" s="399">
        <v>40</v>
      </c>
      <c r="K222" s="399">
        <v>125</v>
      </c>
      <c r="L222" s="399">
        <v>0</v>
      </c>
      <c r="M222" s="404">
        <v>18.540000915527344</v>
      </c>
      <c r="N222" s="404">
        <v>15.239999771118164</v>
      </c>
      <c r="O222" s="404">
        <v>8</v>
      </c>
      <c r="P222" s="399">
        <v>100</v>
      </c>
      <c r="Q222" s="399" t="s">
        <v>293</v>
      </c>
      <c r="R222" s="399">
        <v>1</v>
      </c>
      <c r="S222" s="399">
        <v>0</v>
      </c>
      <c r="T222" s="399">
        <v>0</v>
      </c>
      <c r="U222" s="404">
        <v>0.8</v>
      </c>
      <c r="V222" s="404">
        <v>0.28999999999999998</v>
      </c>
      <c r="W222" s="405">
        <v>8.0133697775999996E-4</v>
      </c>
      <c r="X222" s="405">
        <v>0.15141958307954151</v>
      </c>
      <c r="Y222" s="399">
        <v>1.48</v>
      </c>
      <c r="Z222" s="399">
        <v>1.79</v>
      </c>
      <c r="AA222" s="405">
        <v>1.4098388539199999E-3</v>
      </c>
      <c r="AB222" s="405">
        <v>0.15141958307954151</v>
      </c>
      <c r="AC222" s="399">
        <v>1.21</v>
      </c>
      <c r="AD222" s="399">
        <v>2.0099999999999998</v>
      </c>
      <c r="AE222" s="405">
        <v>1.1827219564799999E-3</v>
      </c>
      <c r="AF222" s="405">
        <v>0.15141958307954151</v>
      </c>
      <c r="AG222" s="399">
        <v>1.28</v>
      </c>
      <c r="AH222" s="399">
        <v>2.2799999999999998</v>
      </c>
      <c r="AI222" s="324">
        <v>0</v>
      </c>
      <c r="AJ222" s="324">
        <v>0</v>
      </c>
      <c r="AK222" s="324">
        <v>0</v>
      </c>
      <c r="AL222" s="324">
        <v>0</v>
      </c>
      <c r="AM222" s="324">
        <v>0</v>
      </c>
      <c r="AN222" s="324">
        <v>0</v>
      </c>
      <c r="AO222" s="403">
        <v>54485</v>
      </c>
      <c r="AP222" s="403">
        <v>0.10324</v>
      </c>
      <c r="AQ222" s="403">
        <v>0.32130999999999998</v>
      </c>
      <c r="AR222" s="403">
        <v>40</v>
      </c>
      <c r="AS222" s="399" t="s">
        <v>1095</v>
      </c>
      <c r="AT222" s="390">
        <v>0</v>
      </c>
      <c r="AU222" s="390">
        <v>0</v>
      </c>
      <c r="AV222" s="390">
        <v>0</v>
      </c>
      <c r="AY222" s="390" t="s">
        <v>3533</v>
      </c>
    </row>
    <row r="223" spans="1:51" s="390" customFormat="1">
      <c r="A223" s="399" t="s">
        <v>81</v>
      </c>
      <c r="B223" s="399" t="s">
        <v>1117</v>
      </c>
      <c r="C223" s="399">
        <v>1</v>
      </c>
      <c r="D223" s="399">
        <v>20</v>
      </c>
      <c r="E223" s="403">
        <v>8.9999999999999993E-3</v>
      </c>
      <c r="F223" s="399">
        <v>0</v>
      </c>
      <c r="G223" s="399">
        <v>28.8</v>
      </c>
      <c r="H223" s="399">
        <v>0.9</v>
      </c>
      <c r="I223" s="399">
        <v>8.6</v>
      </c>
      <c r="J223" s="399">
        <v>40</v>
      </c>
      <c r="K223" s="399">
        <v>125</v>
      </c>
      <c r="L223" s="399">
        <v>0</v>
      </c>
      <c r="M223" s="404">
        <v>18.540000915527344</v>
      </c>
      <c r="N223" s="404">
        <v>15.239999771118164</v>
      </c>
      <c r="O223" s="404">
        <v>7.1100001335144043</v>
      </c>
      <c r="P223" s="399">
        <v>100</v>
      </c>
      <c r="Q223" s="399" t="s">
        <v>293</v>
      </c>
      <c r="R223" s="399">
        <v>1</v>
      </c>
      <c r="S223" s="399">
        <v>0</v>
      </c>
      <c r="T223" s="399">
        <v>0</v>
      </c>
      <c r="U223" s="404">
        <v>0.8</v>
      </c>
      <c r="V223" s="404">
        <v>0.28999999999999998</v>
      </c>
      <c r="W223" s="405">
        <v>8.0133697775999996E-4</v>
      </c>
      <c r="X223" s="405">
        <v>5.8238299760326975E-2</v>
      </c>
      <c r="Y223" s="399">
        <v>1.48</v>
      </c>
      <c r="Z223" s="399">
        <v>1.79</v>
      </c>
      <c r="AA223" s="405">
        <v>1.4098388539199999E-3</v>
      </c>
      <c r="AB223" s="405">
        <v>5.8238299760326975E-2</v>
      </c>
      <c r="AC223" s="399">
        <v>1.21</v>
      </c>
      <c r="AD223" s="399">
        <v>2.0099999999999998</v>
      </c>
      <c r="AE223" s="405">
        <v>1.1827219564799999E-3</v>
      </c>
      <c r="AF223" s="405">
        <v>5.8238299760326975E-2</v>
      </c>
      <c r="AG223" s="399">
        <v>1.28</v>
      </c>
      <c r="AH223" s="399">
        <v>2.2799999999999998</v>
      </c>
      <c r="AI223" s="324">
        <v>0</v>
      </c>
      <c r="AJ223" s="324">
        <v>0</v>
      </c>
      <c r="AK223" s="324">
        <v>0</v>
      </c>
      <c r="AL223" s="324">
        <v>0</v>
      </c>
      <c r="AM223" s="324">
        <v>0</v>
      </c>
      <c r="AN223" s="324">
        <v>0</v>
      </c>
      <c r="AO223" s="403">
        <v>86322</v>
      </c>
      <c r="AP223" s="403">
        <v>6.5159999999999996E-2</v>
      </c>
      <c r="AQ223" s="403">
        <v>0.25527</v>
      </c>
      <c r="AR223" s="403">
        <v>60</v>
      </c>
      <c r="AS223" s="399" t="s">
        <v>1118</v>
      </c>
      <c r="AT223" s="390">
        <v>0</v>
      </c>
      <c r="AU223" s="390">
        <v>0</v>
      </c>
      <c r="AV223" s="390">
        <v>0</v>
      </c>
      <c r="AY223" s="390" t="s">
        <v>3533</v>
      </c>
    </row>
    <row r="224" spans="1:51" s="390" customFormat="1">
      <c r="A224" s="399" t="s">
        <v>81</v>
      </c>
      <c r="B224" s="399" t="s">
        <v>1123</v>
      </c>
      <c r="C224" s="399">
        <v>10</v>
      </c>
      <c r="D224" s="399">
        <v>20</v>
      </c>
      <c r="E224" s="403">
        <v>3.1E-2</v>
      </c>
      <c r="F224" s="399">
        <v>0</v>
      </c>
      <c r="G224" s="399">
        <v>10.5</v>
      </c>
      <c r="H224" s="399">
        <v>0.9</v>
      </c>
      <c r="I224" s="399">
        <v>4.3</v>
      </c>
      <c r="J224" s="399">
        <v>40</v>
      </c>
      <c r="K224" s="399">
        <v>125</v>
      </c>
      <c r="L224" s="399">
        <v>0</v>
      </c>
      <c r="M224" s="404">
        <v>18.540000915527344</v>
      </c>
      <c r="N224" s="404">
        <v>15.239999771118164</v>
      </c>
      <c r="O224" s="404">
        <v>7.1100001335144043</v>
      </c>
      <c r="P224" s="399">
        <v>100</v>
      </c>
      <c r="Q224" s="399" t="s">
        <v>293</v>
      </c>
      <c r="R224" s="399">
        <v>1</v>
      </c>
      <c r="S224" s="399">
        <v>0</v>
      </c>
      <c r="T224" s="399">
        <v>0</v>
      </c>
      <c r="U224" s="404">
        <v>0.8</v>
      </c>
      <c r="V224" s="404">
        <v>0.28999999999999998</v>
      </c>
      <c r="W224" s="405">
        <v>8.0133697775999996E-4</v>
      </c>
      <c r="X224" s="405">
        <v>0.17724699927056034</v>
      </c>
      <c r="Y224" s="399">
        <v>1.48</v>
      </c>
      <c r="Z224" s="399">
        <v>1.79</v>
      </c>
      <c r="AA224" s="405">
        <v>1.4098388539199999E-3</v>
      </c>
      <c r="AB224" s="405">
        <v>0.17724699927056034</v>
      </c>
      <c r="AC224" s="399">
        <v>1.21</v>
      </c>
      <c r="AD224" s="399">
        <v>2.0099999999999998</v>
      </c>
      <c r="AE224" s="405">
        <v>1.1827219564799999E-3</v>
      </c>
      <c r="AF224" s="405">
        <v>0.17724699927056034</v>
      </c>
      <c r="AG224" s="399">
        <v>1.28</v>
      </c>
      <c r="AH224" s="399">
        <v>2.2799999999999998</v>
      </c>
      <c r="AI224" s="324">
        <v>0</v>
      </c>
      <c r="AJ224" s="324">
        <v>0</v>
      </c>
      <c r="AK224" s="324">
        <v>0</v>
      </c>
      <c r="AL224" s="324">
        <v>0</v>
      </c>
      <c r="AM224" s="324">
        <v>0</v>
      </c>
      <c r="AN224" s="324">
        <v>0</v>
      </c>
      <c r="AO224" s="403">
        <v>86322</v>
      </c>
      <c r="AP224" s="403">
        <v>6.5159999999999996E-2</v>
      </c>
      <c r="AQ224" s="403">
        <v>0.25527</v>
      </c>
      <c r="AR224" s="403">
        <v>70</v>
      </c>
      <c r="AS224" s="399" t="s">
        <v>1118</v>
      </c>
      <c r="AT224" s="390">
        <v>0</v>
      </c>
      <c r="AU224" s="390">
        <v>0</v>
      </c>
      <c r="AV224" s="390">
        <v>0</v>
      </c>
      <c r="AY224" s="390" t="s">
        <v>3533</v>
      </c>
    </row>
    <row r="225" spans="1:51" s="390" customFormat="1">
      <c r="A225" s="399" t="s">
        <v>81</v>
      </c>
      <c r="B225" s="399" t="s">
        <v>1129</v>
      </c>
      <c r="C225" s="399">
        <v>100</v>
      </c>
      <c r="D225" s="399">
        <v>20</v>
      </c>
      <c r="E225" s="403">
        <v>0.19</v>
      </c>
      <c r="F225" s="399">
        <v>0</v>
      </c>
      <c r="G225" s="399">
        <v>3.4</v>
      </c>
      <c r="H225" s="399">
        <v>0.9</v>
      </c>
      <c r="I225" s="399">
        <v>1.8</v>
      </c>
      <c r="J225" s="399">
        <v>40</v>
      </c>
      <c r="K225" s="399">
        <v>125</v>
      </c>
      <c r="L225" s="399">
        <v>0</v>
      </c>
      <c r="M225" s="404">
        <v>18.540000915527344</v>
      </c>
      <c r="N225" s="404">
        <v>15.239999771118164</v>
      </c>
      <c r="O225" s="404">
        <v>7.1100001335144043</v>
      </c>
      <c r="P225" s="399">
        <v>100</v>
      </c>
      <c r="Q225" s="399" t="s">
        <v>293</v>
      </c>
      <c r="R225" s="399">
        <v>1</v>
      </c>
      <c r="S225" s="399">
        <v>0</v>
      </c>
      <c r="T225" s="399">
        <v>0</v>
      </c>
      <c r="U225" s="404">
        <v>0.8</v>
      </c>
      <c r="V225" s="404">
        <v>0.28999999999999998</v>
      </c>
      <c r="W225" s="405">
        <v>8.0133697775999996E-4</v>
      </c>
      <c r="X225" s="405">
        <v>0.54355746442971842</v>
      </c>
      <c r="Y225" s="399">
        <v>1.48</v>
      </c>
      <c r="Z225" s="399">
        <v>1.79</v>
      </c>
      <c r="AA225" s="405">
        <v>1.4098388539199999E-3</v>
      </c>
      <c r="AB225" s="405">
        <v>0.54355746442971842</v>
      </c>
      <c r="AC225" s="399">
        <v>1.21</v>
      </c>
      <c r="AD225" s="399">
        <v>2.0099999999999998</v>
      </c>
      <c r="AE225" s="405">
        <v>1.1827219564799999E-3</v>
      </c>
      <c r="AF225" s="405">
        <v>0.54355746442971842</v>
      </c>
      <c r="AG225" s="399">
        <v>1.28</v>
      </c>
      <c r="AH225" s="399">
        <v>2.2799999999999998</v>
      </c>
      <c r="AI225" s="324">
        <v>0</v>
      </c>
      <c r="AJ225" s="324">
        <v>0</v>
      </c>
      <c r="AK225" s="324">
        <v>0</v>
      </c>
      <c r="AL225" s="324">
        <v>0</v>
      </c>
      <c r="AM225" s="324">
        <v>0</v>
      </c>
      <c r="AN225" s="324">
        <v>0</v>
      </c>
      <c r="AO225" s="403">
        <v>172957</v>
      </c>
      <c r="AP225" s="403">
        <v>3.252E-2</v>
      </c>
      <c r="AQ225" s="403">
        <v>0.18034</v>
      </c>
      <c r="AR225" s="403">
        <v>65</v>
      </c>
      <c r="AS225" s="399" t="s">
        <v>1118</v>
      </c>
      <c r="AT225" s="390">
        <v>0</v>
      </c>
      <c r="AU225" s="390">
        <v>0</v>
      </c>
      <c r="AV225" s="390">
        <v>0</v>
      </c>
      <c r="AY225" s="390" t="s">
        <v>3533</v>
      </c>
    </row>
    <row r="226" spans="1:51" s="390" customFormat="1">
      <c r="A226" s="399" t="s">
        <v>81</v>
      </c>
      <c r="B226" s="399" t="s">
        <v>1135</v>
      </c>
      <c r="C226" s="399">
        <v>1000</v>
      </c>
      <c r="D226" s="399">
        <v>20</v>
      </c>
      <c r="E226" s="403">
        <v>1.8</v>
      </c>
      <c r="F226" s="399">
        <v>0</v>
      </c>
      <c r="G226" s="399">
        <v>1.1000000000000001</v>
      </c>
      <c r="H226" s="399">
        <v>0.9</v>
      </c>
      <c r="I226" s="399">
        <v>0.56000000000000005</v>
      </c>
      <c r="J226" s="399">
        <v>40</v>
      </c>
      <c r="K226" s="399">
        <v>125</v>
      </c>
      <c r="L226" s="399">
        <v>0</v>
      </c>
      <c r="M226" s="404">
        <v>18.540000915527344</v>
      </c>
      <c r="N226" s="404">
        <v>15.239999771118164</v>
      </c>
      <c r="O226" s="404">
        <v>7.1100001335144043</v>
      </c>
      <c r="P226" s="399">
        <v>100</v>
      </c>
      <c r="Q226" s="399" t="s">
        <v>293</v>
      </c>
      <c r="R226" s="399">
        <v>1</v>
      </c>
      <c r="S226" s="399">
        <v>0</v>
      </c>
      <c r="T226" s="399">
        <v>0</v>
      </c>
      <c r="U226" s="404">
        <v>0.8</v>
      </c>
      <c r="V226" s="404">
        <v>0.28999999999999998</v>
      </c>
      <c r="W226" s="405">
        <v>8.0133697775999996E-4</v>
      </c>
      <c r="X226" s="405">
        <v>1.6241756905270472</v>
      </c>
      <c r="Y226" s="399">
        <v>1.48</v>
      </c>
      <c r="Z226" s="399">
        <v>1.79</v>
      </c>
      <c r="AA226" s="405">
        <v>1.4098388539199999E-3</v>
      </c>
      <c r="AB226" s="405">
        <v>1.6241756905270472</v>
      </c>
      <c r="AC226" s="399">
        <v>1.21</v>
      </c>
      <c r="AD226" s="399">
        <v>2.0099999999999998</v>
      </c>
      <c r="AE226" s="405">
        <v>1.1827219564799999E-3</v>
      </c>
      <c r="AF226" s="405">
        <v>1.6241756905270472</v>
      </c>
      <c r="AG226" s="399">
        <v>1.28</v>
      </c>
      <c r="AH226" s="399">
        <v>2.2799999999999998</v>
      </c>
      <c r="AI226" s="324">
        <v>0</v>
      </c>
      <c r="AJ226" s="324">
        <v>0</v>
      </c>
      <c r="AK226" s="324">
        <v>0</v>
      </c>
      <c r="AL226" s="324">
        <v>0</v>
      </c>
      <c r="AM226" s="324">
        <v>0</v>
      </c>
      <c r="AN226" s="324">
        <v>0</v>
      </c>
      <c r="AO226" s="403">
        <v>440286</v>
      </c>
      <c r="AP226" s="403">
        <v>1.278E-2</v>
      </c>
      <c r="AQ226" s="403">
        <v>0.11303000000000001</v>
      </c>
      <c r="AR226" s="403">
        <v>71</v>
      </c>
      <c r="AS226" s="399" t="s">
        <v>1118</v>
      </c>
      <c r="AT226" s="390">
        <v>0</v>
      </c>
      <c r="AU226" s="390">
        <v>0</v>
      </c>
      <c r="AV226" s="390">
        <v>0</v>
      </c>
      <c r="AY226" s="390" t="s">
        <v>3533</v>
      </c>
    </row>
    <row r="227" spans="1:51" s="390" customFormat="1">
      <c r="A227" s="399" t="s">
        <v>81</v>
      </c>
      <c r="B227" s="399" t="s">
        <v>1124</v>
      </c>
      <c r="C227" s="399">
        <v>15</v>
      </c>
      <c r="D227" s="399">
        <v>20</v>
      </c>
      <c r="E227" s="403">
        <v>3.5999999999999997E-2</v>
      </c>
      <c r="F227" s="399">
        <v>0</v>
      </c>
      <c r="G227" s="399">
        <v>8.1999999999999993</v>
      </c>
      <c r="H227" s="399">
        <v>0.9</v>
      </c>
      <c r="I227" s="399">
        <v>4</v>
      </c>
      <c r="J227" s="399">
        <v>40</v>
      </c>
      <c r="K227" s="399">
        <v>125</v>
      </c>
      <c r="L227" s="399">
        <v>0</v>
      </c>
      <c r="M227" s="404">
        <v>18.540000915527344</v>
      </c>
      <c r="N227" s="404">
        <v>15.239999771118164</v>
      </c>
      <c r="O227" s="404">
        <v>7.1100001335144043</v>
      </c>
      <c r="P227" s="399">
        <v>100</v>
      </c>
      <c r="Q227" s="399" t="s">
        <v>293</v>
      </c>
      <c r="R227" s="399">
        <v>1</v>
      </c>
      <c r="S227" s="399">
        <v>0</v>
      </c>
      <c r="T227" s="399">
        <v>0</v>
      </c>
      <c r="U227" s="404">
        <v>0.8</v>
      </c>
      <c r="V227" s="404">
        <v>0.28999999999999998</v>
      </c>
      <c r="W227" s="405">
        <v>8.0133697775999996E-4</v>
      </c>
      <c r="X227" s="405">
        <v>0.21086280947704594</v>
      </c>
      <c r="Y227" s="399">
        <v>1.48</v>
      </c>
      <c r="Z227" s="399">
        <v>1.79</v>
      </c>
      <c r="AA227" s="405">
        <v>1.4098388539199999E-3</v>
      </c>
      <c r="AB227" s="405">
        <v>0.21086280947704594</v>
      </c>
      <c r="AC227" s="399">
        <v>1.21</v>
      </c>
      <c r="AD227" s="399">
        <v>2.0099999999999998</v>
      </c>
      <c r="AE227" s="405">
        <v>1.1827219564799999E-3</v>
      </c>
      <c r="AF227" s="405">
        <v>0.21086280947704594</v>
      </c>
      <c r="AG227" s="399">
        <v>1.28</v>
      </c>
      <c r="AH227" s="399">
        <v>2.2799999999999998</v>
      </c>
      <c r="AI227" s="324">
        <v>0</v>
      </c>
      <c r="AJ227" s="324">
        <v>0</v>
      </c>
      <c r="AK227" s="324">
        <v>0</v>
      </c>
      <c r="AL227" s="324">
        <v>0</v>
      </c>
      <c r="AM227" s="324">
        <v>0</v>
      </c>
      <c r="AN227" s="324">
        <v>0</v>
      </c>
      <c r="AO227" s="403">
        <v>86322</v>
      </c>
      <c r="AP227" s="403">
        <v>6.5159999999999996E-2</v>
      </c>
      <c r="AQ227" s="403">
        <v>0.25527</v>
      </c>
      <c r="AR227" s="403">
        <v>69</v>
      </c>
      <c r="AS227" s="399" t="s">
        <v>1118</v>
      </c>
      <c r="AT227" s="390">
        <v>0</v>
      </c>
      <c r="AU227" s="390">
        <v>0</v>
      </c>
      <c r="AV227" s="390">
        <v>0</v>
      </c>
      <c r="AY227" s="390" t="s">
        <v>3533</v>
      </c>
    </row>
    <row r="228" spans="1:51" s="390" customFormat="1">
      <c r="A228" s="399" t="s">
        <v>81</v>
      </c>
      <c r="B228" s="399" t="s">
        <v>1130</v>
      </c>
      <c r="C228" s="399">
        <v>150</v>
      </c>
      <c r="D228" s="399">
        <v>20</v>
      </c>
      <c r="E228" s="403">
        <v>0.25</v>
      </c>
      <c r="F228" s="399">
        <v>0</v>
      </c>
      <c r="G228" s="399">
        <v>2.8</v>
      </c>
      <c r="H228" s="399">
        <v>0.9</v>
      </c>
      <c r="I228" s="399">
        <v>1.5</v>
      </c>
      <c r="J228" s="399">
        <v>40</v>
      </c>
      <c r="K228" s="399">
        <v>125</v>
      </c>
      <c r="L228" s="399">
        <v>0</v>
      </c>
      <c r="M228" s="404">
        <v>18.540000915527344</v>
      </c>
      <c r="N228" s="404">
        <v>15.239999771118164</v>
      </c>
      <c r="O228" s="404">
        <v>7.1100001335144043</v>
      </c>
      <c r="P228" s="399">
        <v>100</v>
      </c>
      <c r="Q228" s="399" t="s">
        <v>293</v>
      </c>
      <c r="R228" s="399">
        <v>1</v>
      </c>
      <c r="S228" s="399">
        <v>0</v>
      </c>
      <c r="T228" s="399">
        <v>0</v>
      </c>
      <c r="U228" s="404">
        <v>0.8</v>
      </c>
      <c r="V228" s="404">
        <v>0.28999999999999998</v>
      </c>
      <c r="W228" s="405">
        <v>8.0133697775999996E-4</v>
      </c>
      <c r="X228" s="405">
        <v>0.64368647103519283</v>
      </c>
      <c r="Y228" s="399">
        <v>1.48</v>
      </c>
      <c r="Z228" s="399">
        <v>1.79</v>
      </c>
      <c r="AA228" s="405">
        <v>1.4098388539199999E-3</v>
      </c>
      <c r="AB228" s="405">
        <v>0.64368647103519283</v>
      </c>
      <c r="AC228" s="399">
        <v>1.21</v>
      </c>
      <c r="AD228" s="399">
        <v>2.0099999999999998</v>
      </c>
      <c r="AE228" s="405">
        <v>1.1827219564799999E-3</v>
      </c>
      <c r="AF228" s="405">
        <v>0.64368647103519283</v>
      </c>
      <c r="AG228" s="399">
        <v>1.28</v>
      </c>
      <c r="AH228" s="399">
        <v>2.2799999999999998</v>
      </c>
      <c r="AI228" s="324">
        <v>0</v>
      </c>
      <c r="AJ228" s="324">
        <v>0</v>
      </c>
      <c r="AK228" s="324">
        <v>0</v>
      </c>
      <c r="AL228" s="324">
        <v>0</v>
      </c>
      <c r="AM228" s="324">
        <v>0</v>
      </c>
      <c r="AN228" s="324">
        <v>0</v>
      </c>
      <c r="AO228" s="403">
        <v>172957</v>
      </c>
      <c r="AP228" s="403">
        <v>3.252E-2</v>
      </c>
      <c r="AQ228" s="403">
        <v>0.18034</v>
      </c>
      <c r="AR228" s="403">
        <v>71</v>
      </c>
      <c r="AS228" s="399" t="s">
        <v>1118</v>
      </c>
      <c r="AT228" s="390">
        <v>0</v>
      </c>
      <c r="AU228" s="390">
        <v>0</v>
      </c>
      <c r="AV228" s="390">
        <v>0</v>
      </c>
      <c r="AY228" s="390" t="s">
        <v>3533</v>
      </c>
    </row>
    <row r="229" spans="1:51" s="390" customFormat="1">
      <c r="A229" s="399" t="s">
        <v>81</v>
      </c>
      <c r="B229" s="399" t="s">
        <v>1119</v>
      </c>
      <c r="C229" s="399">
        <v>2.2000000000000002</v>
      </c>
      <c r="D229" s="399">
        <v>20</v>
      </c>
      <c r="E229" s="403">
        <v>1.4E-2</v>
      </c>
      <c r="F229" s="399">
        <v>0</v>
      </c>
      <c r="G229" s="399">
        <v>19.8</v>
      </c>
      <c r="H229" s="399">
        <v>0.9</v>
      </c>
      <c r="I229" s="399">
        <v>7.1</v>
      </c>
      <c r="J229" s="399">
        <v>40</v>
      </c>
      <c r="K229" s="399">
        <v>125</v>
      </c>
      <c r="L229" s="399">
        <v>0</v>
      </c>
      <c r="M229" s="404">
        <v>18.540000915527344</v>
      </c>
      <c r="N229" s="404">
        <v>15.239999771118164</v>
      </c>
      <c r="O229" s="404">
        <v>7.1100001335144043</v>
      </c>
      <c r="P229" s="399">
        <v>100</v>
      </c>
      <c r="Q229" s="399" t="s">
        <v>293</v>
      </c>
      <c r="R229" s="399">
        <v>1</v>
      </c>
      <c r="S229" s="399">
        <v>0</v>
      </c>
      <c r="T229" s="399">
        <v>0</v>
      </c>
      <c r="U229" s="404">
        <v>0.8</v>
      </c>
      <c r="V229" s="404">
        <v>0.28999999999999998</v>
      </c>
      <c r="W229" s="405">
        <v>8.0133697775999996E-4</v>
      </c>
      <c r="X229" s="405">
        <v>8.1533621431651368E-2</v>
      </c>
      <c r="Y229" s="399">
        <v>1.48</v>
      </c>
      <c r="Z229" s="399">
        <v>1.79</v>
      </c>
      <c r="AA229" s="405">
        <v>1.4098388539199999E-3</v>
      </c>
      <c r="AB229" s="405">
        <v>8.1533621431651368E-2</v>
      </c>
      <c r="AC229" s="399">
        <v>1.21</v>
      </c>
      <c r="AD229" s="399">
        <v>2.0099999999999998</v>
      </c>
      <c r="AE229" s="405">
        <v>1.1827219564799999E-3</v>
      </c>
      <c r="AF229" s="405">
        <v>8.1533621431651368E-2</v>
      </c>
      <c r="AG229" s="399">
        <v>1.28</v>
      </c>
      <c r="AH229" s="399">
        <v>2.2799999999999998</v>
      </c>
      <c r="AI229" s="324">
        <v>0</v>
      </c>
      <c r="AJ229" s="324">
        <v>0</v>
      </c>
      <c r="AK229" s="324">
        <v>0</v>
      </c>
      <c r="AL229" s="324">
        <v>0</v>
      </c>
      <c r="AM229" s="324">
        <v>0</v>
      </c>
      <c r="AN229" s="324">
        <v>0</v>
      </c>
      <c r="AO229" s="403">
        <v>86322</v>
      </c>
      <c r="AP229" s="403">
        <v>6.5159999999999996E-2</v>
      </c>
      <c r="AQ229" s="403">
        <v>0.25527</v>
      </c>
      <c r="AR229" s="403">
        <v>57</v>
      </c>
      <c r="AS229" s="399" t="s">
        <v>1118</v>
      </c>
      <c r="AT229" s="390">
        <v>0</v>
      </c>
      <c r="AU229" s="390">
        <v>0</v>
      </c>
      <c r="AV229" s="390">
        <v>0</v>
      </c>
      <c r="AY229" s="390" t="s">
        <v>3533</v>
      </c>
    </row>
    <row r="230" spans="1:51" s="390" customFormat="1">
      <c r="A230" s="399" t="s">
        <v>81</v>
      </c>
      <c r="B230" s="399" t="s">
        <v>1125</v>
      </c>
      <c r="C230" s="399">
        <v>22</v>
      </c>
      <c r="D230" s="399">
        <v>20</v>
      </c>
      <c r="E230" s="403">
        <v>4.7E-2</v>
      </c>
      <c r="F230" s="399">
        <v>0</v>
      </c>
      <c r="G230" s="399">
        <v>7.2</v>
      </c>
      <c r="H230" s="399">
        <v>0.9</v>
      </c>
      <c r="I230" s="399">
        <v>3.5</v>
      </c>
      <c r="J230" s="399">
        <v>40</v>
      </c>
      <c r="K230" s="399">
        <v>125</v>
      </c>
      <c r="L230" s="399">
        <v>0</v>
      </c>
      <c r="M230" s="404">
        <v>18.540000915527344</v>
      </c>
      <c r="N230" s="404">
        <v>15.239999771118164</v>
      </c>
      <c r="O230" s="404">
        <v>7.1100001335144043</v>
      </c>
      <c r="P230" s="399">
        <v>100</v>
      </c>
      <c r="Q230" s="399" t="s">
        <v>293</v>
      </c>
      <c r="R230" s="399">
        <v>1</v>
      </c>
      <c r="S230" s="399">
        <v>0</v>
      </c>
      <c r="T230" s="399">
        <v>0</v>
      </c>
      <c r="U230" s="404">
        <v>0.8</v>
      </c>
      <c r="V230" s="404">
        <v>0.28999999999999998</v>
      </c>
      <c r="W230" s="405">
        <v>8.0133697775999996E-4</v>
      </c>
      <c r="X230" s="405">
        <v>0.25624851894543871</v>
      </c>
      <c r="Y230" s="399">
        <v>1.48</v>
      </c>
      <c r="Z230" s="399">
        <v>1.79</v>
      </c>
      <c r="AA230" s="405">
        <v>1.4098388539199999E-3</v>
      </c>
      <c r="AB230" s="405">
        <v>0.25624851894543871</v>
      </c>
      <c r="AC230" s="399">
        <v>1.21</v>
      </c>
      <c r="AD230" s="399">
        <v>2.0099999999999998</v>
      </c>
      <c r="AE230" s="405">
        <v>1.1827219564799999E-3</v>
      </c>
      <c r="AF230" s="405">
        <v>0.25624851894543871</v>
      </c>
      <c r="AG230" s="399">
        <v>1.28</v>
      </c>
      <c r="AH230" s="399">
        <v>2.2799999999999998</v>
      </c>
      <c r="AI230" s="324">
        <v>0</v>
      </c>
      <c r="AJ230" s="324">
        <v>0</v>
      </c>
      <c r="AK230" s="324">
        <v>0</v>
      </c>
      <c r="AL230" s="324">
        <v>0</v>
      </c>
      <c r="AM230" s="324">
        <v>0</v>
      </c>
      <c r="AN230" s="324">
        <v>0</v>
      </c>
      <c r="AO230" s="403">
        <v>86322</v>
      </c>
      <c r="AP230" s="403">
        <v>6.5159999999999996E-2</v>
      </c>
      <c r="AQ230" s="403">
        <v>0.25527</v>
      </c>
      <c r="AR230" s="403">
        <v>69</v>
      </c>
      <c r="AS230" s="399" t="s">
        <v>1118</v>
      </c>
      <c r="AT230" s="390">
        <v>0</v>
      </c>
      <c r="AU230" s="390">
        <v>0</v>
      </c>
      <c r="AV230" s="390">
        <v>0</v>
      </c>
      <c r="AY230" s="390" t="s">
        <v>3533</v>
      </c>
    </row>
    <row r="231" spans="1:51" s="390" customFormat="1">
      <c r="A231" s="399" t="s">
        <v>81</v>
      </c>
      <c r="B231" s="399" t="s">
        <v>1131</v>
      </c>
      <c r="C231" s="399">
        <v>220</v>
      </c>
      <c r="D231" s="399">
        <v>20</v>
      </c>
      <c r="E231" s="403">
        <v>0.38</v>
      </c>
      <c r="F231" s="399">
        <v>0</v>
      </c>
      <c r="G231" s="399">
        <v>2.2999999999999998</v>
      </c>
      <c r="H231" s="399">
        <v>0.9</v>
      </c>
      <c r="I231" s="399">
        <v>1.2</v>
      </c>
      <c r="J231" s="399">
        <v>40</v>
      </c>
      <c r="K231" s="399">
        <v>125</v>
      </c>
      <c r="L231" s="399">
        <v>0</v>
      </c>
      <c r="M231" s="404">
        <v>18.540000915527344</v>
      </c>
      <c r="N231" s="404">
        <v>15.239999771118164</v>
      </c>
      <c r="O231" s="404">
        <v>7.1100001335144043</v>
      </c>
      <c r="P231" s="399">
        <v>100</v>
      </c>
      <c r="Q231" s="399" t="s">
        <v>293</v>
      </c>
      <c r="R231" s="399">
        <v>1</v>
      </c>
      <c r="S231" s="399">
        <v>0</v>
      </c>
      <c r="T231" s="399">
        <v>0</v>
      </c>
      <c r="U231" s="404">
        <v>0.8</v>
      </c>
      <c r="V231" s="404">
        <v>0.28999999999999998</v>
      </c>
      <c r="W231" s="405">
        <v>8.0133697775999996E-4</v>
      </c>
      <c r="X231" s="405">
        <v>0.77988679679046558</v>
      </c>
      <c r="Y231" s="399">
        <v>1.48</v>
      </c>
      <c r="Z231" s="399">
        <v>1.79</v>
      </c>
      <c r="AA231" s="405">
        <v>1.4098388539199999E-3</v>
      </c>
      <c r="AB231" s="405">
        <v>0.77988679679046558</v>
      </c>
      <c r="AC231" s="399">
        <v>1.21</v>
      </c>
      <c r="AD231" s="399">
        <v>2.0099999999999998</v>
      </c>
      <c r="AE231" s="405">
        <v>1.1827219564799999E-3</v>
      </c>
      <c r="AF231" s="405">
        <v>0.77988679679046558</v>
      </c>
      <c r="AG231" s="399">
        <v>1.28</v>
      </c>
      <c r="AH231" s="399">
        <v>2.2799999999999998</v>
      </c>
      <c r="AI231" s="324">
        <v>0</v>
      </c>
      <c r="AJ231" s="324">
        <v>0</v>
      </c>
      <c r="AK231" s="324">
        <v>0</v>
      </c>
      <c r="AL231" s="324">
        <v>0</v>
      </c>
      <c r="AM231" s="324">
        <v>0</v>
      </c>
      <c r="AN231" s="324">
        <v>0</v>
      </c>
      <c r="AO231" s="403">
        <v>219672</v>
      </c>
      <c r="AP231" s="403">
        <v>2.5610000000000001E-2</v>
      </c>
      <c r="AQ231" s="403">
        <v>0.16002</v>
      </c>
      <c r="AR231" s="403">
        <v>73</v>
      </c>
      <c r="AS231" s="399" t="s">
        <v>1118</v>
      </c>
      <c r="AT231" s="390">
        <v>0</v>
      </c>
      <c r="AU231" s="390">
        <v>0</v>
      </c>
      <c r="AV231" s="390">
        <v>0</v>
      </c>
      <c r="AY231" s="390" t="s">
        <v>3533</v>
      </c>
    </row>
    <row r="232" spans="1:51" s="390" customFormat="1">
      <c r="A232" s="399" t="s">
        <v>81</v>
      </c>
      <c r="B232" s="399" t="s">
        <v>1120</v>
      </c>
      <c r="C232" s="399">
        <v>3.3</v>
      </c>
      <c r="D232" s="399">
        <v>20</v>
      </c>
      <c r="E232" s="403">
        <v>1.7999999999999999E-2</v>
      </c>
      <c r="F232" s="399">
        <v>0</v>
      </c>
      <c r="G232" s="399">
        <v>15.5</v>
      </c>
      <c r="H232" s="399">
        <v>0.9</v>
      </c>
      <c r="I232" s="399">
        <v>6.2</v>
      </c>
      <c r="J232" s="399">
        <v>40</v>
      </c>
      <c r="K232" s="399">
        <v>125</v>
      </c>
      <c r="L232" s="399">
        <v>0</v>
      </c>
      <c r="M232" s="404">
        <v>18.540000915527344</v>
      </c>
      <c r="N232" s="404">
        <v>15.239999771118164</v>
      </c>
      <c r="O232" s="404">
        <v>7.1100001335144043</v>
      </c>
      <c r="P232" s="399">
        <v>100</v>
      </c>
      <c r="Q232" s="399" t="s">
        <v>293</v>
      </c>
      <c r="R232" s="399">
        <v>1</v>
      </c>
      <c r="S232" s="399">
        <v>0</v>
      </c>
      <c r="T232" s="399">
        <v>0</v>
      </c>
      <c r="U232" s="404">
        <v>0.8</v>
      </c>
      <c r="V232" s="404">
        <v>0.28999999999999998</v>
      </c>
      <c r="W232" s="405">
        <v>8.0133697775999996E-4</v>
      </c>
      <c r="X232" s="405">
        <v>0.10348497730957103</v>
      </c>
      <c r="Y232" s="399">
        <v>1.48</v>
      </c>
      <c r="Z232" s="399">
        <v>1.79</v>
      </c>
      <c r="AA232" s="405">
        <v>1.4098388539199999E-3</v>
      </c>
      <c r="AB232" s="405">
        <v>0.10348497730957103</v>
      </c>
      <c r="AC232" s="399">
        <v>1.21</v>
      </c>
      <c r="AD232" s="399">
        <v>2.0099999999999998</v>
      </c>
      <c r="AE232" s="405">
        <v>1.1827219564799999E-3</v>
      </c>
      <c r="AF232" s="405">
        <v>0.10348497730957103</v>
      </c>
      <c r="AG232" s="399">
        <v>1.28</v>
      </c>
      <c r="AH232" s="399">
        <v>2.2799999999999998</v>
      </c>
      <c r="AI232" s="324">
        <v>0</v>
      </c>
      <c r="AJ232" s="324">
        <v>0</v>
      </c>
      <c r="AK232" s="324">
        <v>0</v>
      </c>
      <c r="AL232" s="324">
        <v>0</v>
      </c>
      <c r="AM232" s="324">
        <v>0</v>
      </c>
      <c r="AN232" s="324">
        <v>0</v>
      </c>
      <c r="AO232" s="403">
        <v>86322</v>
      </c>
      <c r="AP232" s="403">
        <v>6.5159999999999996E-2</v>
      </c>
      <c r="AQ232" s="403">
        <v>0.25527</v>
      </c>
      <c r="AR232" s="403">
        <v>58</v>
      </c>
      <c r="AS232" s="399" t="s">
        <v>1118</v>
      </c>
      <c r="AT232" s="390">
        <v>0</v>
      </c>
      <c r="AU232" s="390">
        <v>0</v>
      </c>
      <c r="AV232" s="390">
        <v>0</v>
      </c>
      <c r="AY232" s="390" t="s">
        <v>3533</v>
      </c>
    </row>
    <row r="233" spans="1:51" s="390" customFormat="1">
      <c r="A233" s="399" t="s">
        <v>81</v>
      </c>
      <c r="B233" s="399" t="s">
        <v>1126</v>
      </c>
      <c r="C233" s="399">
        <v>33</v>
      </c>
      <c r="D233" s="399">
        <v>20</v>
      </c>
      <c r="E233" s="403">
        <v>6.6000000000000003E-2</v>
      </c>
      <c r="F233" s="399">
        <v>0</v>
      </c>
      <c r="G233" s="399">
        <v>6.1</v>
      </c>
      <c r="H233" s="399">
        <v>0.9</v>
      </c>
      <c r="I233" s="399">
        <v>3</v>
      </c>
      <c r="J233" s="399">
        <v>40</v>
      </c>
      <c r="K233" s="399">
        <v>125</v>
      </c>
      <c r="L233" s="399">
        <v>0</v>
      </c>
      <c r="M233" s="404">
        <v>18.540000915527344</v>
      </c>
      <c r="N233" s="404">
        <v>15.239999771118164</v>
      </c>
      <c r="O233" s="404">
        <v>7.1100001335144043</v>
      </c>
      <c r="P233" s="399">
        <v>100</v>
      </c>
      <c r="Q233" s="399" t="s">
        <v>293</v>
      </c>
      <c r="R233" s="399">
        <v>1</v>
      </c>
      <c r="S233" s="399">
        <v>0</v>
      </c>
      <c r="T233" s="399">
        <v>0</v>
      </c>
      <c r="U233" s="404">
        <v>0.8</v>
      </c>
      <c r="V233" s="404">
        <v>0.28999999999999998</v>
      </c>
      <c r="W233" s="405">
        <v>8.0133697775999996E-4</v>
      </c>
      <c r="X233" s="405">
        <v>0.31286156382873326</v>
      </c>
      <c r="Y233" s="399">
        <v>1.48</v>
      </c>
      <c r="Z233" s="399">
        <v>1.79</v>
      </c>
      <c r="AA233" s="405">
        <v>1.4098388539199999E-3</v>
      </c>
      <c r="AB233" s="405">
        <v>0.31286156382873326</v>
      </c>
      <c r="AC233" s="399">
        <v>1.21</v>
      </c>
      <c r="AD233" s="399">
        <v>2.0099999999999998</v>
      </c>
      <c r="AE233" s="405">
        <v>1.1827219564799999E-3</v>
      </c>
      <c r="AF233" s="405">
        <v>0.31286156382873326</v>
      </c>
      <c r="AG233" s="399">
        <v>1.28</v>
      </c>
      <c r="AH233" s="399">
        <v>2.2799999999999998</v>
      </c>
      <c r="AI233" s="324">
        <v>0</v>
      </c>
      <c r="AJ233" s="324">
        <v>0</v>
      </c>
      <c r="AK233" s="324">
        <v>0</v>
      </c>
      <c r="AL233" s="324">
        <v>0</v>
      </c>
      <c r="AM233" s="324">
        <v>0</v>
      </c>
      <c r="AN233" s="324">
        <v>0</v>
      </c>
      <c r="AO233" s="403">
        <v>108845</v>
      </c>
      <c r="AP233" s="403">
        <v>5.1679999999999997E-2</v>
      </c>
      <c r="AQ233" s="403">
        <v>0.22733</v>
      </c>
      <c r="AR233" s="403">
        <v>67</v>
      </c>
      <c r="AS233" s="399" t="s">
        <v>1118</v>
      </c>
      <c r="AT233" s="390">
        <v>0</v>
      </c>
      <c r="AU233" s="390">
        <v>0</v>
      </c>
      <c r="AV233" s="390">
        <v>0</v>
      </c>
      <c r="AY233" s="390" t="s">
        <v>3533</v>
      </c>
    </row>
    <row r="234" spans="1:51" s="390" customFormat="1">
      <c r="A234" s="399" t="s">
        <v>81</v>
      </c>
      <c r="B234" s="399" t="s">
        <v>1132</v>
      </c>
      <c r="C234" s="399">
        <v>330</v>
      </c>
      <c r="D234" s="399">
        <v>20</v>
      </c>
      <c r="E234" s="403">
        <v>0.56000000000000005</v>
      </c>
      <c r="F234" s="399">
        <v>0</v>
      </c>
      <c r="G234" s="399">
        <v>1.9</v>
      </c>
      <c r="H234" s="399">
        <v>0.9</v>
      </c>
      <c r="I234" s="399">
        <v>1</v>
      </c>
      <c r="J234" s="399">
        <v>40</v>
      </c>
      <c r="K234" s="399">
        <v>125</v>
      </c>
      <c r="L234" s="399">
        <v>0</v>
      </c>
      <c r="M234" s="404">
        <v>18.540000915527344</v>
      </c>
      <c r="N234" s="404">
        <v>15.239999771118164</v>
      </c>
      <c r="O234" s="404">
        <v>7.1100001335144043</v>
      </c>
      <c r="P234" s="399">
        <v>100</v>
      </c>
      <c r="Q234" s="399" t="s">
        <v>293</v>
      </c>
      <c r="R234" s="399">
        <v>1</v>
      </c>
      <c r="S234" s="399">
        <v>0</v>
      </c>
      <c r="T234" s="399">
        <v>0</v>
      </c>
      <c r="U234" s="404">
        <v>0.8</v>
      </c>
      <c r="V234" s="404">
        <v>0.28999999999999998</v>
      </c>
      <c r="W234" s="405">
        <v>8.0133697775999996E-4</v>
      </c>
      <c r="X234" s="405">
        <v>0.95411682586067592</v>
      </c>
      <c r="Y234" s="399">
        <v>1.48</v>
      </c>
      <c r="Z234" s="399">
        <v>1.79</v>
      </c>
      <c r="AA234" s="405">
        <v>1.4098388539199999E-3</v>
      </c>
      <c r="AB234" s="405">
        <v>0.95411682586067592</v>
      </c>
      <c r="AC234" s="399">
        <v>1.21</v>
      </c>
      <c r="AD234" s="399">
        <v>2.0099999999999998</v>
      </c>
      <c r="AE234" s="405">
        <v>1.1827219564799999E-3</v>
      </c>
      <c r="AF234" s="405">
        <v>0.95411682586067592</v>
      </c>
      <c r="AG234" s="399">
        <v>1.28</v>
      </c>
      <c r="AH234" s="399">
        <v>2.2799999999999998</v>
      </c>
      <c r="AI234" s="324">
        <v>0</v>
      </c>
      <c r="AJ234" s="324">
        <v>0</v>
      </c>
      <c r="AK234" s="324">
        <v>0</v>
      </c>
      <c r="AL234" s="324">
        <v>0</v>
      </c>
      <c r="AM234" s="324">
        <v>0</v>
      </c>
      <c r="AN234" s="324">
        <v>0</v>
      </c>
      <c r="AO234" s="403">
        <v>273123</v>
      </c>
      <c r="AP234" s="403">
        <v>2.06E-2</v>
      </c>
      <c r="AQ234" s="403">
        <v>0.14351</v>
      </c>
      <c r="AR234" s="403">
        <v>71</v>
      </c>
      <c r="AS234" s="399" t="s">
        <v>1118</v>
      </c>
      <c r="AT234" s="390">
        <v>0</v>
      </c>
      <c r="AU234" s="390">
        <v>0</v>
      </c>
      <c r="AV234" s="390">
        <v>0</v>
      </c>
      <c r="AY234" s="390" t="s">
        <v>3533</v>
      </c>
    </row>
    <row r="235" spans="1:51" s="390" customFormat="1">
      <c r="A235" s="399" t="s">
        <v>81</v>
      </c>
      <c r="B235" s="399" t="s">
        <v>1127</v>
      </c>
      <c r="C235" s="399">
        <v>47</v>
      </c>
      <c r="D235" s="399">
        <v>20</v>
      </c>
      <c r="E235" s="403">
        <v>8.5999999999999993E-2</v>
      </c>
      <c r="F235" s="399">
        <v>0</v>
      </c>
      <c r="G235" s="399">
        <v>4.7</v>
      </c>
      <c r="H235" s="399">
        <v>0.9</v>
      </c>
      <c r="I235" s="399">
        <v>2.6</v>
      </c>
      <c r="J235" s="399">
        <v>40</v>
      </c>
      <c r="K235" s="399">
        <v>125</v>
      </c>
      <c r="L235" s="399">
        <v>0</v>
      </c>
      <c r="M235" s="404">
        <v>18.540000915527344</v>
      </c>
      <c r="N235" s="404">
        <v>15.239999771118164</v>
      </c>
      <c r="O235" s="404">
        <v>7.1100001335144043</v>
      </c>
      <c r="P235" s="399">
        <v>100</v>
      </c>
      <c r="Q235" s="399" t="s">
        <v>293</v>
      </c>
      <c r="R235" s="399">
        <v>1</v>
      </c>
      <c r="S235" s="399">
        <v>0</v>
      </c>
      <c r="T235" s="399">
        <v>0</v>
      </c>
      <c r="U235" s="404">
        <v>0.8</v>
      </c>
      <c r="V235" s="404">
        <v>0.28999999999999998</v>
      </c>
      <c r="W235" s="405">
        <v>8.0133697775999996E-4</v>
      </c>
      <c r="X235" s="405">
        <v>0.36151699285184108</v>
      </c>
      <c r="Y235" s="399">
        <v>1.48</v>
      </c>
      <c r="Z235" s="399">
        <v>1.79</v>
      </c>
      <c r="AA235" s="405">
        <v>1.4098388539199999E-3</v>
      </c>
      <c r="AB235" s="405">
        <v>0.36151699285184108</v>
      </c>
      <c r="AC235" s="399">
        <v>1.21</v>
      </c>
      <c r="AD235" s="399">
        <v>2.0099999999999998</v>
      </c>
      <c r="AE235" s="405">
        <v>1.1827219564799999E-3</v>
      </c>
      <c r="AF235" s="405">
        <v>0.36151699285184108</v>
      </c>
      <c r="AG235" s="399">
        <v>1.28</v>
      </c>
      <c r="AH235" s="399">
        <v>2.2799999999999998</v>
      </c>
      <c r="AI235" s="324">
        <v>0</v>
      </c>
      <c r="AJ235" s="324">
        <v>0</v>
      </c>
      <c r="AK235" s="324">
        <v>0</v>
      </c>
      <c r="AL235" s="324">
        <v>0</v>
      </c>
      <c r="AM235" s="324">
        <v>0</v>
      </c>
      <c r="AN235" s="324">
        <v>0</v>
      </c>
      <c r="AO235" s="403">
        <v>108845</v>
      </c>
      <c r="AP235" s="403">
        <v>5.1679999999999997E-2</v>
      </c>
      <c r="AQ235" s="403">
        <v>0.22733</v>
      </c>
      <c r="AR235" s="403">
        <v>69</v>
      </c>
      <c r="AS235" s="399" t="s">
        <v>1118</v>
      </c>
      <c r="AT235" s="390">
        <v>0</v>
      </c>
      <c r="AU235" s="390">
        <v>0</v>
      </c>
      <c r="AV235" s="390">
        <v>0</v>
      </c>
      <c r="AY235" s="390" t="s">
        <v>3533</v>
      </c>
    </row>
    <row r="236" spans="1:51" s="390" customFormat="1">
      <c r="A236" s="399" t="s">
        <v>81</v>
      </c>
      <c r="B236" s="399" t="s">
        <v>1133</v>
      </c>
      <c r="C236" s="399">
        <v>470</v>
      </c>
      <c r="D236" s="399">
        <v>20</v>
      </c>
      <c r="E236" s="403">
        <v>0.85</v>
      </c>
      <c r="F236" s="399">
        <v>0</v>
      </c>
      <c r="G236" s="399">
        <v>1.7</v>
      </c>
      <c r="H236" s="399">
        <v>0.9</v>
      </c>
      <c r="I236" s="399">
        <v>0.82</v>
      </c>
      <c r="J236" s="399">
        <v>40</v>
      </c>
      <c r="K236" s="399">
        <v>125</v>
      </c>
      <c r="L236" s="399">
        <v>0</v>
      </c>
      <c r="M236" s="404">
        <v>18.540000915527344</v>
      </c>
      <c r="N236" s="404">
        <v>15.239999771118164</v>
      </c>
      <c r="O236" s="404">
        <v>7.1100001335144043</v>
      </c>
      <c r="P236" s="399">
        <v>100</v>
      </c>
      <c r="Q236" s="399" t="s">
        <v>293</v>
      </c>
      <c r="R236" s="399">
        <v>1</v>
      </c>
      <c r="S236" s="399">
        <v>0</v>
      </c>
      <c r="T236" s="399">
        <v>0</v>
      </c>
      <c r="U236" s="404">
        <v>0.8</v>
      </c>
      <c r="V236" s="404">
        <v>0.28999999999999998</v>
      </c>
      <c r="W236" s="405">
        <v>8.0133697775999996E-4</v>
      </c>
      <c r="X236" s="405">
        <v>1.1612364012816712</v>
      </c>
      <c r="Y236" s="399">
        <v>1.48</v>
      </c>
      <c r="Z236" s="399">
        <v>1.79</v>
      </c>
      <c r="AA236" s="405">
        <v>1.4098388539199999E-3</v>
      </c>
      <c r="AB236" s="405">
        <v>1.1612364012816712</v>
      </c>
      <c r="AC236" s="399">
        <v>1.21</v>
      </c>
      <c r="AD236" s="399">
        <v>2.0099999999999998</v>
      </c>
      <c r="AE236" s="405">
        <v>1.1827219564799999E-3</v>
      </c>
      <c r="AF236" s="405">
        <v>1.1612364012816712</v>
      </c>
      <c r="AG236" s="399">
        <v>1.28</v>
      </c>
      <c r="AH236" s="399">
        <v>2.2799999999999998</v>
      </c>
      <c r="AI236" s="324">
        <v>0</v>
      </c>
      <c r="AJ236" s="324">
        <v>0</v>
      </c>
      <c r="AK236" s="324">
        <v>0</v>
      </c>
      <c r="AL236" s="324">
        <v>0</v>
      </c>
      <c r="AM236" s="324">
        <v>0</v>
      </c>
      <c r="AN236" s="324">
        <v>0</v>
      </c>
      <c r="AO236" s="403">
        <v>273123</v>
      </c>
      <c r="AP236" s="403">
        <v>2.06E-2</v>
      </c>
      <c r="AQ236" s="403">
        <v>0.14351</v>
      </c>
      <c r="AR236" s="403">
        <v>70</v>
      </c>
      <c r="AS236" s="399" t="s">
        <v>1118</v>
      </c>
      <c r="AT236" s="390">
        <v>0</v>
      </c>
      <c r="AU236" s="390">
        <v>0</v>
      </c>
      <c r="AV236" s="390">
        <v>0</v>
      </c>
      <c r="AY236" s="390" t="s">
        <v>3533</v>
      </c>
    </row>
    <row r="237" spans="1:51" s="390" customFormat="1">
      <c r="A237" s="399" t="s">
        <v>81</v>
      </c>
      <c r="B237" s="399" t="s">
        <v>1121</v>
      </c>
      <c r="C237" s="399">
        <v>5.6</v>
      </c>
      <c r="D237" s="399">
        <v>20</v>
      </c>
      <c r="E237" s="403">
        <v>0.02</v>
      </c>
      <c r="F237" s="399">
        <v>0</v>
      </c>
      <c r="G237" s="399">
        <v>13.8</v>
      </c>
      <c r="H237" s="399">
        <v>0.9</v>
      </c>
      <c r="I237" s="399">
        <v>5.3</v>
      </c>
      <c r="J237" s="399">
        <v>40</v>
      </c>
      <c r="K237" s="399">
        <v>125</v>
      </c>
      <c r="L237" s="399">
        <v>0</v>
      </c>
      <c r="M237" s="404">
        <v>18.540000915527344</v>
      </c>
      <c r="N237" s="404">
        <v>15.239999771118164</v>
      </c>
      <c r="O237" s="404">
        <v>7.1100001335144043</v>
      </c>
      <c r="P237" s="399">
        <v>100</v>
      </c>
      <c r="Q237" s="399" t="s">
        <v>293</v>
      </c>
      <c r="R237" s="399">
        <v>1</v>
      </c>
      <c r="S237" s="399">
        <v>0</v>
      </c>
      <c r="T237" s="399">
        <v>0</v>
      </c>
      <c r="U237" s="404">
        <v>0.8</v>
      </c>
      <c r="V237" s="404">
        <v>0.28999999999999998</v>
      </c>
      <c r="W237" s="405">
        <v>8.0133697775999996E-4</v>
      </c>
      <c r="X237" s="405">
        <v>0.13429066539567988</v>
      </c>
      <c r="Y237" s="399">
        <v>1.48</v>
      </c>
      <c r="Z237" s="399">
        <v>1.79</v>
      </c>
      <c r="AA237" s="405">
        <v>1.4098388539199999E-3</v>
      </c>
      <c r="AB237" s="405">
        <v>0.13429066539567988</v>
      </c>
      <c r="AC237" s="399">
        <v>1.21</v>
      </c>
      <c r="AD237" s="399">
        <v>2.0099999999999998</v>
      </c>
      <c r="AE237" s="405">
        <v>1.1827219564799999E-3</v>
      </c>
      <c r="AF237" s="405">
        <v>0.13429066539567988</v>
      </c>
      <c r="AG237" s="399">
        <v>1.28</v>
      </c>
      <c r="AH237" s="399">
        <v>2.2799999999999998</v>
      </c>
      <c r="AI237" s="324">
        <v>0</v>
      </c>
      <c r="AJ237" s="324">
        <v>0</v>
      </c>
      <c r="AK237" s="324">
        <v>0</v>
      </c>
      <c r="AL237" s="324">
        <v>0</v>
      </c>
      <c r="AM237" s="324">
        <v>0</v>
      </c>
      <c r="AN237" s="324">
        <v>0</v>
      </c>
      <c r="AO237" s="403">
        <v>86322</v>
      </c>
      <c r="AP237" s="403">
        <v>6.5159999999999996E-2</v>
      </c>
      <c r="AQ237" s="403">
        <v>0.25527</v>
      </c>
      <c r="AR237" s="403">
        <v>71</v>
      </c>
      <c r="AS237" s="399" t="s">
        <v>1118</v>
      </c>
      <c r="AT237" s="390">
        <v>0</v>
      </c>
      <c r="AU237" s="390">
        <v>0</v>
      </c>
      <c r="AV237" s="390">
        <v>0</v>
      </c>
      <c r="AY237" s="390" t="s">
        <v>3533</v>
      </c>
    </row>
    <row r="238" spans="1:51" s="390" customFormat="1">
      <c r="A238" s="399" t="s">
        <v>81</v>
      </c>
      <c r="B238" s="399" t="s">
        <v>1128</v>
      </c>
      <c r="C238" s="399">
        <v>68</v>
      </c>
      <c r="D238" s="399">
        <v>20</v>
      </c>
      <c r="E238" s="403">
        <v>0.13</v>
      </c>
      <c r="F238" s="399">
        <v>0</v>
      </c>
      <c r="G238" s="399">
        <v>4.0999999999999996</v>
      </c>
      <c r="H238" s="399">
        <v>0.9</v>
      </c>
      <c r="I238" s="399">
        <v>2.2999999999999998</v>
      </c>
      <c r="J238" s="399">
        <v>40</v>
      </c>
      <c r="K238" s="399">
        <v>125</v>
      </c>
      <c r="L238" s="399">
        <v>0</v>
      </c>
      <c r="M238" s="404">
        <v>18.540000915527344</v>
      </c>
      <c r="N238" s="404">
        <v>15.239999771118164</v>
      </c>
      <c r="O238" s="404">
        <v>7.1100001335144043</v>
      </c>
      <c r="P238" s="399">
        <v>100</v>
      </c>
      <c r="Q238" s="399" t="s">
        <v>293</v>
      </c>
      <c r="R238" s="399">
        <v>1</v>
      </c>
      <c r="S238" s="399">
        <v>0</v>
      </c>
      <c r="T238" s="399">
        <v>0</v>
      </c>
      <c r="U238" s="404">
        <v>0.8</v>
      </c>
      <c r="V238" s="404">
        <v>0.28999999999999998</v>
      </c>
      <c r="W238" s="405">
        <v>8.0133697775999996E-4</v>
      </c>
      <c r="X238" s="405">
        <v>0.44002270930024823</v>
      </c>
      <c r="Y238" s="399">
        <v>1.48</v>
      </c>
      <c r="Z238" s="399">
        <v>1.79</v>
      </c>
      <c r="AA238" s="405">
        <v>1.4098388539199999E-3</v>
      </c>
      <c r="AB238" s="405">
        <v>0.44002270930024823</v>
      </c>
      <c r="AC238" s="399">
        <v>1.21</v>
      </c>
      <c r="AD238" s="399">
        <v>2.0099999999999998</v>
      </c>
      <c r="AE238" s="405">
        <v>1.1827219564799999E-3</v>
      </c>
      <c r="AF238" s="405">
        <v>0.44002270930024823</v>
      </c>
      <c r="AG238" s="399">
        <v>1.28</v>
      </c>
      <c r="AH238" s="399">
        <v>2.2799999999999998</v>
      </c>
      <c r="AI238" s="324">
        <v>0</v>
      </c>
      <c r="AJ238" s="324">
        <v>0</v>
      </c>
      <c r="AK238" s="324">
        <v>0</v>
      </c>
      <c r="AL238" s="324">
        <v>0</v>
      </c>
      <c r="AM238" s="324">
        <v>0</v>
      </c>
      <c r="AN238" s="324">
        <v>0</v>
      </c>
      <c r="AO238" s="403">
        <v>137950</v>
      </c>
      <c r="AP238" s="403">
        <v>4.0779999999999997E-2</v>
      </c>
      <c r="AQ238" s="403">
        <v>0.20193</v>
      </c>
      <c r="AR238" s="403">
        <v>58</v>
      </c>
      <c r="AS238" s="399" t="s">
        <v>1118</v>
      </c>
      <c r="AT238" s="390">
        <v>0</v>
      </c>
      <c r="AU238" s="390">
        <v>0</v>
      </c>
      <c r="AV238" s="390">
        <v>0</v>
      </c>
      <c r="AY238" s="390" t="s">
        <v>3533</v>
      </c>
    </row>
    <row r="239" spans="1:51" s="390" customFormat="1">
      <c r="A239" s="399" t="s">
        <v>81</v>
      </c>
      <c r="B239" s="399" t="s">
        <v>1134</v>
      </c>
      <c r="C239" s="399">
        <v>680</v>
      </c>
      <c r="D239" s="399">
        <v>20</v>
      </c>
      <c r="E239" s="403">
        <v>1.1000000000000001</v>
      </c>
      <c r="F239" s="399">
        <v>0</v>
      </c>
      <c r="G239" s="399">
        <v>1.3</v>
      </c>
      <c r="H239" s="399">
        <v>0.9</v>
      </c>
      <c r="I239" s="399">
        <v>0.72</v>
      </c>
      <c r="J239" s="399">
        <v>40</v>
      </c>
      <c r="K239" s="399">
        <v>125</v>
      </c>
      <c r="L239" s="399">
        <v>0</v>
      </c>
      <c r="M239" s="404">
        <v>18.540000915527344</v>
      </c>
      <c r="N239" s="404">
        <v>15.239999771118164</v>
      </c>
      <c r="O239" s="404">
        <v>7.1100001335144043</v>
      </c>
      <c r="P239" s="399">
        <v>100</v>
      </c>
      <c r="Q239" s="399" t="s">
        <v>293</v>
      </c>
      <c r="R239" s="399">
        <v>1</v>
      </c>
      <c r="S239" s="399">
        <v>0</v>
      </c>
      <c r="T239" s="399">
        <v>0</v>
      </c>
      <c r="U239" s="404">
        <v>0.8</v>
      </c>
      <c r="V239" s="404">
        <v>0.28999999999999998</v>
      </c>
      <c r="W239" s="405">
        <v>8.0133697775999996E-4</v>
      </c>
      <c r="X239" s="405">
        <v>1.3655877185180116</v>
      </c>
      <c r="Y239" s="399">
        <v>1.48</v>
      </c>
      <c r="Z239" s="399">
        <v>1.79</v>
      </c>
      <c r="AA239" s="405">
        <v>1.4098388539199999E-3</v>
      </c>
      <c r="AB239" s="405">
        <v>1.3655877185180116</v>
      </c>
      <c r="AC239" s="399">
        <v>1.21</v>
      </c>
      <c r="AD239" s="399">
        <v>2.0099999999999998</v>
      </c>
      <c r="AE239" s="405">
        <v>1.1827219564799999E-3</v>
      </c>
      <c r="AF239" s="405">
        <v>1.3655877185180116</v>
      </c>
      <c r="AG239" s="399">
        <v>1.28</v>
      </c>
      <c r="AH239" s="399">
        <v>2.2799999999999998</v>
      </c>
      <c r="AI239" s="324">
        <v>0</v>
      </c>
      <c r="AJ239" s="324">
        <v>0</v>
      </c>
      <c r="AK239" s="324">
        <v>0</v>
      </c>
      <c r="AL239" s="324">
        <v>0</v>
      </c>
      <c r="AM239" s="324">
        <v>0</v>
      </c>
      <c r="AN239" s="324">
        <v>0</v>
      </c>
      <c r="AO239" s="403">
        <v>348751</v>
      </c>
      <c r="AP239" s="403">
        <v>1.6129999999999999E-2</v>
      </c>
      <c r="AQ239" s="403">
        <v>0.127</v>
      </c>
      <c r="AR239" s="403">
        <v>70</v>
      </c>
      <c r="AS239" s="399" t="s">
        <v>1118</v>
      </c>
      <c r="AT239" s="390">
        <v>0</v>
      </c>
      <c r="AU239" s="390">
        <v>0</v>
      </c>
      <c r="AV239" s="390">
        <v>0</v>
      </c>
      <c r="AY239" s="390" t="s">
        <v>3533</v>
      </c>
    </row>
    <row r="240" spans="1:51" s="390" customFormat="1">
      <c r="A240" s="399" t="s">
        <v>81</v>
      </c>
      <c r="B240" s="399" t="s">
        <v>1122</v>
      </c>
      <c r="C240" s="399">
        <v>8.1999999999999993</v>
      </c>
      <c r="D240" s="399">
        <v>20</v>
      </c>
      <c r="E240" s="403">
        <v>2.9000000000000001E-2</v>
      </c>
      <c r="F240" s="399">
        <v>0</v>
      </c>
      <c r="G240" s="399">
        <v>11.5</v>
      </c>
      <c r="H240" s="399">
        <v>0.9</v>
      </c>
      <c r="I240" s="399">
        <v>4.8</v>
      </c>
      <c r="J240" s="399">
        <v>40</v>
      </c>
      <c r="K240" s="399">
        <v>125</v>
      </c>
      <c r="L240" s="399">
        <v>0</v>
      </c>
      <c r="M240" s="404">
        <v>18.540000915527344</v>
      </c>
      <c r="N240" s="404">
        <v>15.239999771118164</v>
      </c>
      <c r="O240" s="404">
        <v>7.1100001335144043</v>
      </c>
      <c r="P240" s="399">
        <v>100</v>
      </c>
      <c r="Q240" s="399" t="s">
        <v>293</v>
      </c>
      <c r="R240" s="399">
        <v>1</v>
      </c>
      <c r="S240" s="399">
        <v>0</v>
      </c>
      <c r="T240" s="399">
        <v>0</v>
      </c>
      <c r="U240" s="404">
        <v>0.8</v>
      </c>
      <c r="V240" s="404">
        <v>0.28999999999999998</v>
      </c>
      <c r="W240" s="405">
        <v>8.0133697775999996E-4</v>
      </c>
      <c r="X240" s="405">
        <v>0.15918468230886901</v>
      </c>
      <c r="Y240" s="399">
        <v>1.48</v>
      </c>
      <c r="Z240" s="399">
        <v>1.79</v>
      </c>
      <c r="AA240" s="405">
        <v>1.4098388539199999E-3</v>
      </c>
      <c r="AB240" s="405">
        <v>0.15918468230886901</v>
      </c>
      <c r="AC240" s="399">
        <v>1.21</v>
      </c>
      <c r="AD240" s="399">
        <v>2.0099999999999998</v>
      </c>
      <c r="AE240" s="405">
        <v>1.1827219564799999E-3</v>
      </c>
      <c r="AF240" s="405">
        <v>0.15918468230886901</v>
      </c>
      <c r="AG240" s="399">
        <v>1.28</v>
      </c>
      <c r="AH240" s="399">
        <v>2.2799999999999998</v>
      </c>
      <c r="AI240" s="324">
        <v>0</v>
      </c>
      <c r="AJ240" s="324">
        <v>0</v>
      </c>
      <c r="AK240" s="324">
        <v>0</v>
      </c>
      <c r="AL240" s="324">
        <v>0</v>
      </c>
      <c r="AM240" s="324">
        <v>0</v>
      </c>
      <c r="AN240" s="324">
        <v>0</v>
      </c>
      <c r="AO240" s="403">
        <v>86322</v>
      </c>
      <c r="AP240" s="403">
        <v>6.5159999999999996E-2</v>
      </c>
      <c r="AQ240" s="403">
        <v>0.25527</v>
      </c>
      <c r="AR240" s="403">
        <v>60</v>
      </c>
      <c r="AS240" s="399" t="s">
        <v>1118</v>
      </c>
      <c r="AT240" s="390">
        <v>0</v>
      </c>
      <c r="AU240" s="390">
        <v>0</v>
      </c>
      <c r="AV240" s="390">
        <v>0</v>
      </c>
      <c r="AY240" s="390" t="s">
        <v>3533</v>
      </c>
    </row>
    <row r="241" spans="1:51" s="390" customFormat="1">
      <c r="A241" s="324" t="s">
        <v>81</v>
      </c>
      <c r="B241" s="324" t="s">
        <v>1140</v>
      </c>
      <c r="C241" s="324">
        <v>10</v>
      </c>
      <c r="D241" s="324">
        <v>20</v>
      </c>
      <c r="E241" s="324">
        <v>1.0999999999999999E-2</v>
      </c>
      <c r="F241" s="399">
        <v>0</v>
      </c>
      <c r="G241" s="324">
        <v>17.8</v>
      </c>
      <c r="H241" s="324">
        <v>0.9</v>
      </c>
      <c r="I241" s="324">
        <v>8.6</v>
      </c>
      <c r="J241" s="324">
        <v>40</v>
      </c>
      <c r="K241" s="324">
        <v>165</v>
      </c>
      <c r="L241" s="399">
        <v>0</v>
      </c>
      <c r="M241" s="324">
        <v>22.35</v>
      </c>
      <c r="N241" s="324">
        <v>16.25</v>
      </c>
      <c r="O241" s="324">
        <v>12</v>
      </c>
      <c r="P241" s="324">
        <v>100</v>
      </c>
      <c r="Q241" s="324" t="s">
        <v>293</v>
      </c>
      <c r="R241" s="399">
        <v>1</v>
      </c>
      <c r="S241" s="399">
        <v>0</v>
      </c>
      <c r="T241" s="399">
        <v>0</v>
      </c>
      <c r="U241" s="406">
        <v>0.86</v>
      </c>
      <c r="V241" s="406">
        <v>0</v>
      </c>
      <c r="W241" s="407">
        <v>3.1099999999999997E-5</v>
      </c>
      <c r="X241" s="407">
        <v>0.109</v>
      </c>
      <c r="Y241" s="324">
        <v>1.58</v>
      </c>
      <c r="Z241" s="324">
        <v>2.77</v>
      </c>
      <c r="AA241" s="407">
        <v>2.65E-5</v>
      </c>
      <c r="AB241" s="407">
        <v>0.109</v>
      </c>
      <c r="AC241" s="324">
        <v>1.54</v>
      </c>
      <c r="AD241" s="324">
        <v>2.68</v>
      </c>
      <c r="AE241" s="407">
        <v>2.1699999999999999E-5</v>
      </c>
      <c r="AF241" s="407">
        <v>0.109</v>
      </c>
      <c r="AG241" s="324">
        <v>1.69</v>
      </c>
      <c r="AH241" s="324">
        <v>2.2999999999999998</v>
      </c>
      <c r="AI241" s="324">
        <v>0</v>
      </c>
      <c r="AJ241" s="324">
        <v>0</v>
      </c>
      <c r="AK241" s="324">
        <v>0</v>
      </c>
      <c r="AL241" s="324">
        <v>0</v>
      </c>
      <c r="AM241" s="324">
        <v>0</v>
      </c>
      <c r="AN241" s="324">
        <v>0</v>
      </c>
      <c r="AO241" s="324">
        <v>21474</v>
      </c>
      <c r="AP241" s="324">
        <v>0.26195000000000002</v>
      </c>
      <c r="AQ241" s="324">
        <v>0.51180999999999999</v>
      </c>
      <c r="AR241" s="324">
        <v>49</v>
      </c>
      <c r="AS241" s="324" t="s">
        <v>1137</v>
      </c>
      <c r="AT241" s="390">
        <v>0</v>
      </c>
      <c r="AU241" s="390">
        <v>0</v>
      </c>
      <c r="AV241" s="390">
        <v>0</v>
      </c>
      <c r="AY241" s="390" t="s">
        <v>3533</v>
      </c>
    </row>
    <row r="242" spans="1:51" s="390" customFormat="1">
      <c r="A242" s="324" t="s">
        <v>81</v>
      </c>
      <c r="B242" s="324" t="s">
        <v>1148</v>
      </c>
      <c r="C242" s="324">
        <v>100</v>
      </c>
      <c r="D242" s="324">
        <v>20</v>
      </c>
      <c r="E242" s="324">
        <v>0.115</v>
      </c>
      <c r="F242" s="399">
        <v>0</v>
      </c>
      <c r="G242" s="324">
        <v>5.6</v>
      </c>
      <c r="H242" s="324">
        <v>0.9</v>
      </c>
      <c r="I242" s="324">
        <v>2.8</v>
      </c>
      <c r="J242" s="324">
        <v>40</v>
      </c>
      <c r="K242" s="324">
        <v>165</v>
      </c>
      <c r="L242" s="399">
        <v>0</v>
      </c>
      <c r="M242" s="324">
        <v>18.54</v>
      </c>
      <c r="N242" s="324">
        <v>15.24</v>
      </c>
      <c r="O242" s="324">
        <v>12</v>
      </c>
      <c r="P242" s="324">
        <v>100</v>
      </c>
      <c r="Q242" s="324" t="s">
        <v>293</v>
      </c>
      <c r="R242" s="399">
        <v>1</v>
      </c>
      <c r="S242" s="399">
        <v>0</v>
      </c>
      <c r="T242" s="399">
        <v>0</v>
      </c>
      <c r="U242" s="406">
        <v>0.86</v>
      </c>
      <c r="V242" s="406">
        <v>0</v>
      </c>
      <c r="W242" s="407">
        <v>3.1099999999999997E-5</v>
      </c>
      <c r="X242" s="407">
        <v>0.35599999999999998</v>
      </c>
      <c r="Y242" s="324">
        <v>1.58</v>
      </c>
      <c r="Z242" s="324">
        <v>2.77</v>
      </c>
      <c r="AA242" s="407">
        <v>2.65E-5</v>
      </c>
      <c r="AB242" s="407">
        <v>0.35599999999999998</v>
      </c>
      <c r="AC242" s="324">
        <v>1.54</v>
      </c>
      <c r="AD242" s="324">
        <v>2.68</v>
      </c>
      <c r="AE242" s="407">
        <v>2.1699999999999999E-5</v>
      </c>
      <c r="AF242" s="407">
        <v>0.35599999999999998</v>
      </c>
      <c r="AG242" s="324">
        <v>1.69</v>
      </c>
      <c r="AH242" s="324">
        <v>2.2999999999999998</v>
      </c>
      <c r="AI242" s="324">
        <v>0</v>
      </c>
      <c r="AJ242" s="324">
        <v>0</v>
      </c>
      <c r="AK242" s="324">
        <v>0</v>
      </c>
      <c r="AL242" s="324">
        <v>0</v>
      </c>
      <c r="AM242" s="324">
        <v>0</v>
      </c>
      <c r="AN242" s="324">
        <v>0</v>
      </c>
      <c r="AO242" s="324">
        <v>86322</v>
      </c>
      <c r="AP242" s="324">
        <v>6.5159999999999996E-2</v>
      </c>
      <c r="AQ242" s="324">
        <v>0.25527</v>
      </c>
      <c r="AR242" s="324">
        <v>44</v>
      </c>
      <c r="AS242" s="324" t="s">
        <v>1137</v>
      </c>
      <c r="AT242" s="390">
        <v>0</v>
      </c>
      <c r="AU242" s="390">
        <v>0</v>
      </c>
      <c r="AV242" s="390">
        <v>0</v>
      </c>
      <c r="AY242" s="390" t="s">
        <v>3533</v>
      </c>
    </row>
    <row r="243" spans="1:51" s="390" customFormat="1">
      <c r="A243" s="324" t="s">
        <v>81</v>
      </c>
      <c r="B243" s="324" t="s">
        <v>1141</v>
      </c>
      <c r="C243" s="324">
        <v>12</v>
      </c>
      <c r="D243" s="324">
        <v>20</v>
      </c>
      <c r="E243" s="324">
        <v>1.2999999999999999E-2</v>
      </c>
      <c r="F243" s="399">
        <v>0</v>
      </c>
      <c r="G243" s="324">
        <v>15.9</v>
      </c>
      <c r="H243" s="324">
        <v>0.9</v>
      </c>
      <c r="I243" s="324">
        <v>7.4</v>
      </c>
      <c r="J243" s="324">
        <v>40</v>
      </c>
      <c r="K243" s="324">
        <v>165</v>
      </c>
      <c r="L243" s="399">
        <v>0</v>
      </c>
      <c r="M243" s="324">
        <v>22.35</v>
      </c>
      <c r="N243" s="324">
        <v>16.25</v>
      </c>
      <c r="O243" s="324">
        <v>12</v>
      </c>
      <c r="P243" s="324">
        <v>100</v>
      </c>
      <c r="Q243" s="324" t="s">
        <v>293</v>
      </c>
      <c r="R243" s="399">
        <v>1</v>
      </c>
      <c r="S243" s="399">
        <v>0</v>
      </c>
      <c r="T243" s="399">
        <v>0</v>
      </c>
      <c r="U243" s="406">
        <v>0.86</v>
      </c>
      <c r="V243" s="406">
        <v>0</v>
      </c>
      <c r="W243" s="407">
        <v>3.1099999999999997E-5</v>
      </c>
      <c r="X243" s="407">
        <v>0.123</v>
      </c>
      <c r="Y243" s="324">
        <v>1.58</v>
      </c>
      <c r="Z243" s="324">
        <v>2.77</v>
      </c>
      <c r="AA243" s="407">
        <v>2.65E-5</v>
      </c>
      <c r="AB243" s="407">
        <v>0.123</v>
      </c>
      <c r="AC243" s="324">
        <v>1.54</v>
      </c>
      <c r="AD243" s="324">
        <v>2.68</v>
      </c>
      <c r="AE243" s="407">
        <v>2.1699999999999999E-5</v>
      </c>
      <c r="AF243" s="407">
        <v>0.123</v>
      </c>
      <c r="AG243" s="324">
        <v>1.69</v>
      </c>
      <c r="AH243" s="324">
        <v>2.2999999999999998</v>
      </c>
      <c r="AI243" s="324">
        <v>0</v>
      </c>
      <c r="AJ243" s="324">
        <v>0</v>
      </c>
      <c r="AK243" s="324">
        <v>0</v>
      </c>
      <c r="AL243" s="324">
        <v>0</v>
      </c>
      <c r="AM243" s="324">
        <v>0</v>
      </c>
      <c r="AN243" s="324">
        <v>0</v>
      </c>
      <c r="AO243" s="324">
        <v>27060</v>
      </c>
      <c r="AP243" s="324">
        <v>0.20787</v>
      </c>
      <c r="AQ243" s="324">
        <v>0.45593</v>
      </c>
      <c r="AR243" s="324">
        <v>56</v>
      </c>
      <c r="AS243" s="324" t="s">
        <v>1137</v>
      </c>
      <c r="AT243" s="390">
        <v>0</v>
      </c>
      <c r="AU243" s="390">
        <v>0</v>
      </c>
      <c r="AV243" s="390">
        <v>0</v>
      </c>
      <c r="AY243" s="390" t="s">
        <v>3549</v>
      </c>
    </row>
    <row r="244" spans="1:51" s="390" customFormat="1">
      <c r="A244" s="324" t="s">
        <v>81</v>
      </c>
      <c r="B244" s="324" t="s">
        <v>3550</v>
      </c>
      <c r="C244" s="324">
        <v>1400</v>
      </c>
      <c r="D244" s="324">
        <v>20</v>
      </c>
      <c r="E244" s="324">
        <v>1.3</v>
      </c>
      <c r="F244" s="399">
        <v>0</v>
      </c>
      <c r="G244" s="324">
        <v>1.5</v>
      </c>
      <c r="H244" s="324">
        <v>0.9</v>
      </c>
      <c r="I244" s="324">
        <v>0.7</v>
      </c>
      <c r="J244" s="324">
        <v>40</v>
      </c>
      <c r="K244" s="324">
        <v>165</v>
      </c>
      <c r="L244" s="399">
        <v>0</v>
      </c>
      <c r="M244" s="324">
        <v>18.54</v>
      </c>
      <c r="N244" s="324">
        <v>15.24</v>
      </c>
      <c r="O244" s="324">
        <v>12</v>
      </c>
      <c r="P244" s="324">
        <v>100</v>
      </c>
      <c r="Q244" s="324" t="s">
        <v>293</v>
      </c>
      <c r="R244" s="399">
        <v>1</v>
      </c>
      <c r="S244" s="399">
        <v>0</v>
      </c>
      <c r="T244" s="399">
        <v>0</v>
      </c>
      <c r="U244" s="406">
        <v>0.86</v>
      </c>
      <c r="V244" s="406">
        <v>0</v>
      </c>
      <c r="W244" s="407">
        <v>3.1099999999999997E-5</v>
      </c>
      <c r="X244" s="407">
        <v>1.37</v>
      </c>
      <c r="Y244" s="324">
        <v>1.58</v>
      </c>
      <c r="Z244" s="324">
        <v>2.77</v>
      </c>
      <c r="AA244" s="407">
        <v>2.65E-5</v>
      </c>
      <c r="AB244" s="407">
        <v>1.37</v>
      </c>
      <c r="AC244" s="324">
        <v>1.54</v>
      </c>
      <c r="AD244" s="324">
        <v>2.68</v>
      </c>
      <c r="AE244" s="407">
        <v>2.1699999999999999E-5</v>
      </c>
      <c r="AF244" s="407">
        <v>1.37</v>
      </c>
      <c r="AG244" s="324">
        <v>1.69</v>
      </c>
      <c r="AH244" s="324">
        <v>2.2999999999999998</v>
      </c>
      <c r="AI244" s="324">
        <v>0</v>
      </c>
      <c r="AJ244" s="324">
        <v>0</v>
      </c>
      <c r="AK244" s="324">
        <v>0</v>
      </c>
      <c r="AL244" s="324">
        <v>0</v>
      </c>
      <c r="AM244" s="324">
        <v>0</v>
      </c>
      <c r="AN244" s="324">
        <v>0</v>
      </c>
      <c r="AO244" s="324">
        <v>273123</v>
      </c>
      <c r="AP244" s="324">
        <v>2.06E-2</v>
      </c>
      <c r="AQ244" s="324">
        <v>0.14351</v>
      </c>
      <c r="AR244" s="324">
        <v>63</v>
      </c>
      <c r="AS244" s="324" t="s">
        <v>1137</v>
      </c>
      <c r="AT244" s="390">
        <v>0</v>
      </c>
      <c r="AU244" s="390">
        <v>0</v>
      </c>
      <c r="AV244" s="390">
        <v>0</v>
      </c>
      <c r="AY244" s="390" t="s">
        <v>3549</v>
      </c>
    </row>
    <row r="245" spans="1:51" s="390" customFormat="1">
      <c r="A245" s="324" t="s">
        <v>81</v>
      </c>
      <c r="B245" s="324" t="s">
        <v>1142</v>
      </c>
      <c r="C245" s="324">
        <v>15</v>
      </c>
      <c r="D245" s="324">
        <v>20</v>
      </c>
      <c r="E245" s="324">
        <v>0.02</v>
      </c>
      <c r="F245" s="399">
        <v>0</v>
      </c>
      <c r="G245" s="324">
        <v>13.8</v>
      </c>
      <c r="H245" s="324">
        <v>0.9</v>
      </c>
      <c r="I245" s="324">
        <v>6.5</v>
      </c>
      <c r="J245" s="324">
        <v>40</v>
      </c>
      <c r="K245" s="324">
        <v>165</v>
      </c>
      <c r="L245" s="399">
        <v>0</v>
      </c>
      <c r="M245" s="324">
        <v>18.54</v>
      </c>
      <c r="N245" s="324">
        <v>15.24</v>
      </c>
      <c r="O245" s="324">
        <v>12</v>
      </c>
      <c r="P245" s="324">
        <v>100</v>
      </c>
      <c r="Q245" s="324" t="s">
        <v>293</v>
      </c>
      <c r="R245" s="399">
        <v>1</v>
      </c>
      <c r="S245" s="399">
        <v>0</v>
      </c>
      <c r="T245" s="399">
        <v>0</v>
      </c>
      <c r="U245" s="406">
        <v>0.86</v>
      </c>
      <c r="V245" s="406">
        <v>0</v>
      </c>
      <c r="W245" s="407">
        <v>3.1099999999999997E-5</v>
      </c>
      <c r="X245" s="407">
        <v>0.13600000000000001</v>
      </c>
      <c r="Y245" s="324">
        <v>1.58</v>
      </c>
      <c r="Z245" s="324">
        <v>2.77</v>
      </c>
      <c r="AA245" s="407">
        <v>2.65E-5</v>
      </c>
      <c r="AB245" s="407">
        <v>0.13600000000000001</v>
      </c>
      <c r="AC245" s="324">
        <v>1.54</v>
      </c>
      <c r="AD245" s="324">
        <v>2.68</v>
      </c>
      <c r="AE245" s="407">
        <v>2.1699999999999999E-5</v>
      </c>
      <c r="AF245" s="407">
        <v>0.13600000000000001</v>
      </c>
      <c r="AG245" s="324">
        <v>1.69</v>
      </c>
      <c r="AH245" s="324">
        <v>2.2999999999999998</v>
      </c>
      <c r="AI245" s="324">
        <v>0</v>
      </c>
      <c r="AJ245" s="324">
        <v>0</v>
      </c>
      <c r="AK245" s="324">
        <v>0</v>
      </c>
      <c r="AL245" s="324">
        <v>0</v>
      </c>
      <c r="AM245" s="324">
        <v>0</v>
      </c>
      <c r="AN245" s="324">
        <v>0</v>
      </c>
      <c r="AO245" s="324">
        <v>34058</v>
      </c>
      <c r="AP245" s="324">
        <v>0.16516</v>
      </c>
      <c r="AQ245" s="324">
        <v>0.40639999999999998</v>
      </c>
      <c r="AR245" s="324">
        <v>47</v>
      </c>
      <c r="AS245" s="324" t="s">
        <v>1137</v>
      </c>
      <c r="AT245" s="390">
        <v>0</v>
      </c>
      <c r="AU245" s="390">
        <v>0</v>
      </c>
      <c r="AV245" s="390">
        <v>0</v>
      </c>
      <c r="AY245" s="390" t="s">
        <v>3549</v>
      </c>
    </row>
    <row r="246" spans="1:51" s="390" customFormat="1">
      <c r="A246" s="324" t="s">
        <v>81</v>
      </c>
      <c r="B246" s="324" t="s">
        <v>1143</v>
      </c>
      <c r="C246" s="324">
        <v>18</v>
      </c>
      <c r="D246" s="324">
        <v>20</v>
      </c>
      <c r="E246" s="324">
        <v>2.1999999999999999E-2</v>
      </c>
      <c r="F246" s="399">
        <v>0</v>
      </c>
      <c r="G246" s="324">
        <v>13.2</v>
      </c>
      <c r="H246" s="324">
        <v>0.9</v>
      </c>
      <c r="I246" s="324">
        <v>6</v>
      </c>
      <c r="J246" s="324">
        <v>40</v>
      </c>
      <c r="K246" s="324">
        <v>165</v>
      </c>
      <c r="L246" s="399">
        <v>0</v>
      </c>
      <c r="M246" s="324">
        <v>18.54</v>
      </c>
      <c r="N246" s="324">
        <v>15.24</v>
      </c>
      <c r="O246" s="324">
        <v>12</v>
      </c>
      <c r="P246" s="324">
        <v>100</v>
      </c>
      <c r="Q246" s="324" t="s">
        <v>293</v>
      </c>
      <c r="R246" s="399">
        <v>1</v>
      </c>
      <c r="S246" s="399">
        <v>0</v>
      </c>
      <c r="T246" s="399">
        <v>0</v>
      </c>
      <c r="U246" s="406">
        <v>0.86</v>
      </c>
      <c r="V246" s="406">
        <v>0</v>
      </c>
      <c r="W246" s="407">
        <v>3.1099999999999997E-5</v>
      </c>
      <c r="X246" s="407">
        <v>0.14599999999999999</v>
      </c>
      <c r="Y246" s="324">
        <v>1.58</v>
      </c>
      <c r="Z246" s="324">
        <v>2.77</v>
      </c>
      <c r="AA246" s="407">
        <v>2.65E-5</v>
      </c>
      <c r="AB246" s="407">
        <v>0.14599999999999999</v>
      </c>
      <c r="AC246" s="324">
        <v>1.54</v>
      </c>
      <c r="AD246" s="324">
        <v>2.68</v>
      </c>
      <c r="AE246" s="407">
        <v>2.1699999999999999E-5</v>
      </c>
      <c r="AF246" s="407">
        <v>0.14599999999999999</v>
      </c>
      <c r="AG246" s="324">
        <v>1.69</v>
      </c>
      <c r="AH246" s="324">
        <v>2.2999999999999998</v>
      </c>
      <c r="AI246" s="324">
        <v>0</v>
      </c>
      <c r="AJ246" s="324">
        <v>0</v>
      </c>
      <c r="AK246" s="324">
        <v>0</v>
      </c>
      <c r="AL246" s="324">
        <v>0</v>
      </c>
      <c r="AM246" s="324">
        <v>0</v>
      </c>
      <c r="AN246" s="324">
        <v>0</v>
      </c>
      <c r="AO246" s="324">
        <v>34058</v>
      </c>
      <c r="AP246" s="324">
        <v>0.16516</v>
      </c>
      <c r="AQ246" s="324">
        <v>0.40639999999999998</v>
      </c>
      <c r="AR246" s="324">
        <v>51</v>
      </c>
      <c r="AS246" s="324" t="s">
        <v>1137</v>
      </c>
      <c r="AT246" s="390">
        <v>0</v>
      </c>
      <c r="AU246" s="390">
        <v>0</v>
      </c>
      <c r="AV246" s="390">
        <v>0</v>
      </c>
      <c r="AY246" s="390" t="s">
        <v>3551</v>
      </c>
    </row>
    <row r="247" spans="1:51" s="390" customFormat="1">
      <c r="A247" s="324" t="s">
        <v>81</v>
      </c>
      <c r="B247" s="324" t="s">
        <v>1144</v>
      </c>
      <c r="C247" s="324">
        <v>22</v>
      </c>
      <c r="D247" s="324">
        <v>20</v>
      </c>
      <c r="E247" s="324">
        <v>2.4E-2</v>
      </c>
      <c r="F247" s="399">
        <v>0</v>
      </c>
      <c r="G247" s="324">
        <v>11.8</v>
      </c>
      <c r="H247" s="324">
        <v>0.9</v>
      </c>
      <c r="I247" s="324">
        <v>5.7</v>
      </c>
      <c r="J247" s="324">
        <v>40</v>
      </c>
      <c r="K247" s="324">
        <v>165</v>
      </c>
      <c r="L247" s="399">
        <v>0</v>
      </c>
      <c r="M247" s="324">
        <v>18.54</v>
      </c>
      <c r="N247" s="324">
        <v>15.24</v>
      </c>
      <c r="O247" s="324">
        <v>12</v>
      </c>
      <c r="P247" s="324">
        <v>100</v>
      </c>
      <c r="Q247" s="324" t="s">
        <v>293</v>
      </c>
      <c r="R247" s="399">
        <v>1</v>
      </c>
      <c r="S247" s="399">
        <v>0</v>
      </c>
      <c r="T247" s="399">
        <v>0</v>
      </c>
      <c r="U247" s="406">
        <v>0.86</v>
      </c>
      <c r="V247" s="406">
        <v>0</v>
      </c>
      <c r="W247" s="407">
        <v>3.1099999999999997E-5</v>
      </c>
      <c r="X247" s="407">
        <v>0.16200000000000001</v>
      </c>
      <c r="Y247" s="324">
        <v>1.58</v>
      </c>
      <c r="Z247" s="324">
        <v>2.77</v>
      </c>
      <c r="AA247" s="407">
        <v>2.65E-5</v>
      </c>
      <c r="AB247" s="407">
        <v>0.16200000000000001</v>
      </c>
      <c r="AC247" s="324">
        <v>1.54</v>
      </c>
      <c r="AD247" s="324">
        <v>2.68</v>
      </c>
      <c r="AE247" s="407">
        <v>2.1699999999999999E-5</v>
      </c>
      <c r="AF247" s="407">
        <v>0.16200000000000001</v>
      </c>
      <c r="AG247" s="324">
        <v>1.69</v>
      </c>
      <c r="AH247" s="324">
        <v>2.2999999999999998</v>
      </c>
      <c r="AI247" s="324">
        <v>0</v>
      </c>
      <c r="AJ247" s="324">
        <v>0</v>
      </c>
      <c r="AK247" s="324">
        <v>0</v>
      </c>
      <c r="AL247" s="324">
        <v>0</v>
      </c>
      <c r="AM247" s="324">
        <v>0</v>
      </c>
      <c r="AN247" s="324">
        <v>0</v>
      </c>
      <c r="AO247" s="324">
        <v>34058</v>
      </c>
      <c r="AP247" s="324">
        <v>0.16516</v>
      </c>
      <c r="AQ247" s="324">
        <v>0.40639999999999998</v>
      </c>
      <c r="AR247" s="324">
        <v>51</v>
      </c>
      <c r="AS247" s="324" t="s">
        <v>1137</v>
      </c>
      <c r="AT247" s="390">
        <v>0</v>
      </c>
      <c r="AU247" s="390">
        <v>0</v>
      </c>
      <c r="AV247" s="390">
        <v>0</v>
      </c>
      <c r="AY247" s="390" t="s">
        <v>3549</v>
      </c>
    </row>
    <row r="248" spans="1:51" s="390" customFormat="1">
      <c r="A248" s="324" t="s">
        <v>81</v>
      </c>
      <c r="B248" s="324" t="s">
        <v>1136</v>
      </c>
      <c r="C248" s="324">
        <v>2.8</v>
      </c>
      <c r="D248" s="324">
        <v>20</v>
      </c>
      <c r="E248" s="324">
        <v>5.1999999999999998E-3</v>
      </c>
      <c r="F248" s="399">
        <v>0</v>
      </c>
      <c r="G248" s="324">
        <v>33.4</v>
      </c>
      <c r="H248" s="324">
        <v>0.9</v>
      </c>
      <c r="I248" s="324">
        <v>12.1</v>
      </c>
      <c r="J248" s="324">
        <v>40</v>
      </c>
      <c r="K248" s="324">
        <v>165</v>
      </c>
      <c r="L248" s="399">
        <v>0</v>
      </c>
      <c r="M248" s="324">
        <v>22.35</v>
      </c>
      <c r="N248" s="324">
        <v>16.25</v>
      </c>
      <c r="O248" s="324">
        <v>12</v>
      </c>
      <c r="P248" s="324">
        <v>100</v>
      </c>
      <c r="Q248" s="324" t="s">
        <v>293</v>
      </c>
      <c r="R248" s="399">
        <v>1</v>
      </c>
      <c r="S248" s="399">
        <v>0</v>
      </c>
      <c r="T248" s="399">
        <v>0</v>
      </c>
      <c r="U248" s="406">
        <v>0.86</v>
      </c>
      <c r="V248" s="406">
        <v>0</v>
      </c>
      <c r="W248" s="407">
        <v>3.1099999999999997E-5</v>
      </c>
      <c r="X248" s="407">
        <v>5.9200000000000003E-2</v>
      </c>
      <c r="Y248" s="324">
        <v>1.58</v>
      </c>
      <c r="Z248" s="324">
        <v>2.77</v>
      </c>
      <c r="AA248" s="407">
        <v>2.65E-5</v>
      </c>
      <c r="AB248" s="407">
        <v>5.9200000000000003E-2</v>
      </c>
      <c r="AC248" s="324">
        <v>1.54</v>
      </c>
      <c r="AD248" s="324">
        <v>2.68</v>
      </c>
      <c r="AE248" s="407">
        <v>2.1699999999999999E-5</v>
      </c>
      <c r="AF248" s="407">
        <v>5.9200000000000003E-2</v>
      </c>
      <c r="AG248" s="324">
        <v>1.69</v>
      </c>
      <c r="AH248" s="324">
        <v>2.2999999999999998</v>
      </c>
      <c r="AI248" s="324">
        <v>0</v>
      </c>
      <c r="AJ248" s="324">
        <v>0</v>
      </c>
      <c r="AK248" s="324">
        <v>0</v>
      </c>
      <c r="AL248" s="324">
        <v>0</v>
      </c>
      <c r="AM248" s="324">
        <v>0</v>
      </c>
      <c r="AN248" s="324">
        <v>0</v>
      </c>
      <c r="AO248" s="324">
        <v>16995</v>
      </c>
      <c r="AP248" s="324">
        <v>0.33098</v>
      </c>
      <c r="AQ248" s="324">
        <v>0.57530999999999999</v>
      </c>
      <c r="AR248" s="324">
        <v>53</v>
      </c>
      <c r="AS248" s="324" t="s">
        <v>1137</v>
      </c>
      <c r="AT248" s="390">
        <v>0</v>
      </c>
      <c r="AU248" s="390">
        <v>0</v>
      </c>
      <c r="AV248" s="390">
        <v>0</v>
      </c>
      <c r="AY248" s="390" t="s">
        <v>3549</v>
      </c>
    </row>
    <row r="249" spans="1:51" s="390" customFormat="1">
      <c r="A249" s="324" t="s">
        <v>81</v>
      </c>
      <c r="B249" s="324" t="s">
        <v>1145</v>
      </c>
      <c r="C249" s="324">
        <v>33</v>
      </c>
      <c r="D249" s="324">
        <v>20</v>
      </c>
      <c r="E249" s="324">
        <v>3.6999999999999998E-2</v>
      </c>
      <c r="F249" s="399">
        <v>0</v>
      </c>
      <c r="G249" s="324">
        <v>9.6</v>
      </c>
      <c r="H249" s="324">
        <v>0.9</v>
      </c>
      <c r="I249" s="324">
        <v>4.5</v>
      </c>
      <c r="J249" s="324">
        <v>40</v>
      </c>
      <c r="K249" s="324">
        <v>165</v>
      </c>
      <c r="L249" s="399">
        <v>0</v>
      </c>
      <c r="M249" s="324">
        <v>18.54</v>
      </c>
      <c r="N249" s="324">
        <v>15.24</v>
      </c>
      <c r="O249" s="324">
        <v>12</v>
      </c>
      <c r="P249" s="324">
        <v>100</v>
      </c>
      <c r="Q249" s="324" t="s">
        <v>293</v>
      </c>
      <c r="R249" s="399">
        <v>1</v>
      </c>
      <c r="S249" s="399">
        <v>0</v>
      </c>
      <c r="T249" s="399">
        <v>0</v>
      </c>
      <c r="U249" s="406">
        <v>0.86</v>
      </c>
      <c r="V249" s="406">
        <v>0</v>
      </c>
      <c r="W249" s="407">
        <v>3.1099999999999997E-5</v>
      </c>
      <c r="X249" s="407">
        <v>0.19700000000000001</v>
      </c>
      <c r="Y249" s="324">
        <v>1.58</v>
      </c>
      <c r="Z249" s="324">
        <v>2.77</v>
      </c>
      <c r="AA249" s="407">
        <v>2.65E-5</v>
      </c>
      <c r="AB249" s="407">
        <v>0.19700000000000001</v>
      </c>
      <c r="AC249" s="324">
        <v>1.54</v>
      </c>
      <c r="AD249" s="324">
        <v>2.68</v>
      </c>
      <c r="AE249" s="407">
        <v>2.1699999999999999E-5</v>
      </c>
      <c r="AF249" s="407">
        <v>0.19700000000000001</v>
      </c>
      <c r="AG249" s="324">
        <v>1.69</v>
      </c>
      <c r="AH249" s="324">
        <v>2.2999999999999998</v>
      </c>
      <c r="AI249" s="324">
        <v>0</v>
      </c>
      <c r="AJ249" s="324">
        <v>0</v>
      </c>
      <c r="AK249" s="324">
        <v>0</v>
      </c>
      <c r="AL249" s="324">
        <v>0</v>
      </c>
      <c r="AM249" s="324">
        <v>0</v>
      </c>
      <c r="AN249" s="324">
        <v>0</v>
      </c>
      <c r="AO249" s="324">
        <v>42936</v>
      </c>
      <c r="AP249" s="324">
        <v>0.13100999999999999</v>
      </c>
      <c r="AQ249" s="324">
        <v>0.36194999999999999</v>
      </c>
      <c r="AR249" s="324">
        <v>53</v>
      </c>
      <c r="AS249" s="324" t="s">
        <v>1137</v>
      </c>
      <c r="AT249" s="390">
        <v>0</v>
      </c>
      <c r="AU249" s="390">
        <v>0</v>
      </c>
      <c r="AV249" s="390">
        <v>0</v>
      </c>
      <c r="AY249" s="390" t="s">
        <v>3549</v>
      </c>
    </row>
    <row r="250" spans="1:51" s="390" customFormat="1">
      <c r="A250" s="324" t="s">
        <v>81</v>
      </c>
      <c r="B250" s="324" t="s">
        <v>3552</v>
      </c>
      <c r="C250" s="324">
        <v>330</v>
      </c>
      <c r="D250" s="324">
        <v>20</v>
      </c>
      <c r="E250" s="324">
        <v>0.32500000000000001</v>
      </c>
      <c r="F250" s="399">
        <v>0</v>
      </c>
      <c r="G250" s="324">
        <v>3</v>
      </c>
      <c r="H250" s="324">
        <v>0.9</v>
      </c>
      <c r="I250" s="324">
        <v>1.5</v>
      </c>
      <c r="J250" s="324">
        <v>40</v>
      </c>
      <c r="K250" s="324">
        <v>165</v>
      </c>
      <c r="L250" s="399">
        <v>0</v>
      </c>
      <c r="M250" s="324">
        <v>18.54</v>
      </c>
      <c r="N250" s="324">
        <v>15.2</v>
      </c>
      <c r="O250" s="324">
        <v>12</v>
      </c>
      <c r="P250" s="324">
        <v>100</v>
      </c>
      <c r="Q250" s="324" t="s">
        <v>293</v>
      </c>
      <c r="R250" s="399">
        <v>1</v>
      </c>
      <c r="S250" s="399">
        <v>0</v>
      </c>
      <c r="T250" s="399">
        <v>0</v>
      </c>
      <c r="U250" s="406">
        <v>0.86</v>
      </c>
      <c r="V250" s="406">
        <v>0</v>
      </c>
      <c r="W250" s="407">
        <v>3.1099999999999997E-5</v>
      </c>
      <c r="X250" s="407">
        <v>0.66600000000000004</v>
      </c>
      <c r="Y250" s="324">
        <v>1.58</v>
      </c>
      <c r="Z250" s="324">
        <v>2.77</v>
      </c>
      <c r="AA250" s="407">
        <v>2.65E-5</v>
      </c>
      <c r="AB250" s="407">
        <v>0.66600000000000004</v>
      </c>
      <c r="AC250" s="324">
        <v>1.54</v>
      </c>
      <c r="AD250" s="324">
        <v>2.68</v>
      </c>
      <c r="AE250" s="407">
        <v>2.1699999999999999E-5</v>
      </c>
      <c r="AF250" s="407">
        <v>0.66600000000000004</v>
      </c>
      <c r="AG250" s="324">
        <v>1.69</v>
      </c>
      <c r="AH250" s="324">
        <v>2.2999999999999998</v>
      </c>
      <c r="AI250" s="324">
        <v>0</v>
      </c>
      <c r="AJ250" s="324">
        <v>0</v>
      </c>
      <c r="AK250" s="324">
        <v>0</v>
      </c>
      <c r="AL250" s="324">
        <v>0</v>
      </c>
      <c r="AM250" s="324">
        <v>0</v>
      </c>
      <c r="AN250" s="324">
        <v>0</v>
      </c>
      <c r="AO250" s="324">
        <v>137950</v>
      </c>
      <c r="AP250" s="324">
        <v>4.0779999999999997E-2</v>
      </c>
      <c r="AQ250" s="324">
        <v>0.20193</v>
      </c>
      <c r="AR250" s="324">
        <v>55</v>
      </c>
      <c r="AS250" s="324" t="s">
        <v>1137</v>
      </c>
      <c r="AT250" s="390">
        <v>0</v>
      </c>
      <c r="AU250" s="390">
        <v>0</v>
      </c>
      <c r="AV250" s="390">
        <v>0</v>
      </c>
      <c r="AY250" s="390" t="s">
        <v>3549</v>
      </c>
    </row>
    <row r="251" spans="1:51" s="390" customFormat="1">
      <c r="A251" s="324" t="s">
        <v>81</v>
      </c>
      <c r="B251" s="324" t="s">
        <v>1138</v>
      </c>
      <c r="C251" s="324">
        <v>3.9</v>
      </c>
      <c r="D251" s="324">
        <v>20</v>
      </c>
      <c r="E251" s="324">
        <v>6.0000000000000001E-3</v>
      </c>
      <c r="F251" s="399">
        <v>0</v>
      </c>
      <c r="G251" s="324">
        <v>26.8</v>
      </c>
      <c r="H251" s="324">
        <v>0.9</v>
      </c>
      <c r="I251" s="324">
        <v>11.2</v>
      </c>
      <c r="J251" s="324">
        <v>40</v>
      </c>
      <c r="K251" s="324">
        <v>165</v>
      </c>
      <c r="L251" s="399">
        <v>0</v>
      </c>
      <c r="M251" s="324">
        <v>22.35</v>
      </c>
      <c r="N251" s="324">
        <v>16.25</v>
      </c>
      <c r="O251" s="324">
        <v>12</v>
      </c>
      <c r="P251" s="324">
        <v>100</v>
      </c>
      <c r="Q251" s="324" t="s">
        <v>293</v>
      </c>
      <c r="R251" s="399">
        <v>1</v>
      </c>
      <c r="S251" s="399">
        <v>0</v>
      </c>
      <c r="T251" s="399">
        <v>0</v>
      </c>
      <c r="U251" s="406">
        <v>0.86</v>
      </c>
      <c r="V251" s="406">
        <v>0</v>
      </c>
      <c r="W251" s="407">
        <v>3.1099999999999997E-5</v>
      </c>
      <c r="X251" s="407">
        <v>7.2700000000000001E-2</v>
      </c>
      <c r="Y251" s="324">
        <v>1.58</v>
      </c>
      <c r="Z251" s="324">
        <v>2.77</v>
      </c>
      <c r="AA251" s="407">
        <v>2.65E-5</v>
      </c>
      <c r="AB251" s="407">
        <v>7.2700000000000001E-2</v>
      </c>
      <c r="AC251" s="324">
        <v>1.54</v>
      </c>
      <c r="AD251" s="324">
        <v>2.68</v>
      </c>
      <c r="AE251" s="407">
        <v>2.1699999999999999E-5</v>
      </c>
      <c r="AF251" s="407">
        <v>7.2700000000000001E-2</v>
      </c>
      <c r="AG251" s="324">
        <v>1.69</v>
      </c>
      <c r="AH251" s="324">
        <v>2.2999999999999998</v>
      </c>
      <c r="AI251" s="324">
        <v>0</v>
      </c>
      <c r="AJ251" s="324">
        <v>0</v>
      </c>
      <c r="AK251" s="324">
        <v>0</v>
      </c>
      <c r="AL251" s="324">
        <v>0</v>
      </c>
      <c r="AM251" s="324">
        <v>0</v>
      </c>
      <c r="AN251" s="324">
        <v>0</v>
      </c>
      <c r="AO251" s="324">
        <v>16995</v>
      </c>
      <c r="AP251" s="324">
        <v>0.33098</v>
      </c>
      <c r="AQ251" s="324">
        <v>0.57530999999999999</v>
      </c>
      <c r="AR251" s="324">
        <v>53</v>
      </c>
      <c r="AS251" s="324" t="s">
        <v>1137</v>
      </c>
      <c r="AT251" s="390">
        <v>0</v>
      </c>
      <c r="AU251" s="390">
        <v>0</v>
      </c>
      <c r="AV251" s="390">
        <v>0</v>
      </c>
      <c r="AY251" s="390" t="s">
        <v>3549</v>
      </c>
    </row>
    <row r="252" spans="1:51" s="390" customFormat="1">
      <c r="A252" s="324" t="s">
        <v>81</v>
      </c>
      <c r="B252" s="324" t="s">
        <v>1146</v>
      </c>
      <c r="C252" s="324">
        <v>47</v>
      </c>
      <c r="D252" s="324">
        <v>20</v>
      </c>
      <c r="E252" s="324">
        <v>5.1999999999999998E-2</v>
      </c>
      <c r="F252" s="399">
        <v>0</v>
      </c>
      <c r="G252" s="324">
        <v>7.8</v>
      </c>
      <c r="H252" s="324">
        <v>0.9</v>
      </c>
      <c r="I252" s="324">
        <v>3.7</v>
      </c>
      <c r="J252" s="324">
        <v>40</v>
      </c>
      <c r="K252" s="324">
        <v>165</v>
      </c>
      <c r="L252" s="399">
        <v>0</v>
      </c>
      <c r="M252" s="324">
        <v>18.54</v>
      </c>
      <c r="N252" s="324">
        <v>15.24</v>
      </c>
      <c r="O252" s="324">
        <v>12</v>
      </c>
      <c r="P252" s="324">
        <v>100</v>
      </c>
      <c r="Q252" s="324" t="s">
        <v>293</v>
      </c>
      <c r="R252" s="399">
        <v>1</v>
      </c>
      <c r="S252" s="399">
        <v>0</v>
      </c>
      <c r="T252" s="399">
        <v>0</v>
      </c>
      <c r="U252" s="406">
        <v>0.86</v>
      </c>
      <c r="V252" s="406">
        <v>0</v>
      </c>
      <c r="W252" s="407">
        <v>3.1099999999999997E-5</v>
      </c>
      <c r="X252" s="407">
        <v>0.23699999999999999</v>
      </c>
      <c r="Y252" s="324">
        <v>1.58</v>
      </c>
      <c r="Z252" s="324">
        <v>2.77</v>
      </c>
      <c r="AA252" s="407">
        <v>2.65E-5</v>
      </c>
      <c r="AB252" s="407">
        <v>0.23699999999999999</v>
      </c>
      <c r="AC252" s="324">
        <v>1.54</v>
      </c>
      <c r="AD252" s="324">
        <v>2.68</v>
      </c>
      <c r="AE252" s="407">
        <v>2.1699999999999999E-5</v>
      </c>
      <c r="AF252" s="407">
        <v>0.23699999999999999</v>
      </c>
      <c r="AG252" s="324">
        <v>1.69</v>
      </c>
      <c r="AH252" s="324">
        <v>2.2999999999999998</v>
      </c>
      <c r="AI252" s="324">
        <v>0</v>
      </c>
      <c r="AJ252" s="324">
        <v>0</v>
      </c>
      <c r="AK252" s="324">
        <v>0</v>
      </c>
      <c r="AL252" s="324">
        <v>0</v>
      </c>
      <c r="AM252" s="324">
        <v>0</v>
      </c>
      <c r="AN252" s="324">
        <v>0</v>
      </c>
      <c r="AO252" s="324">
        <v>54485</v>
      </c>
      <c r="AP252" s="324">
        <v>0.10324</v>
      </c>
      <c r="AQ252" s="324">
        <v>0.32130999999999998</v>
      </c>
      <c r="AR252" s="324">
        <v>56</v>
      </c>
      <c r="AS252" s="324" t="s">
        <v>1137</v>
      </c>
      <c r="AT252" s="390">
        <v>0</v>
      </c>
      <c r="AU252" s="390">
        <v>0</v>
      </c>
      <c r="AV252" s="390">
        <v>0</v>
      </c>
      <c r="AY252" s="390" t="s">
        <v>3551</v>
      </c>
    </row>
    <row r="253" spans="1:51" s="390" customFormat="1">
      <c r="A253" s="324" t="s">
        <v>81</v>
      </c>
      <c r="B253" s="324" t="s">
        <v>1139</v>
      </c>
      <c r="C253" s="324">
        <v>6.8</v>
      </c>
      <c r="D253" s="324">
        <v>20</v>
      </c>
      <c r="E253" s="324">
        <v>8.9999999999999993E-3</v>
      </c>
      <c r="F253" s="399">
        <v>0</v>
      </c>
      <c r="G253" s="324">
        <v>22.5</v>
      </c>
      <c r="H253" s="324">
        <v>0.9</v>
      </c>
      <c r="I253" s="324">
        <v>9.6</v>
      </c>
      <c r="J253" s="324">
        <v>40</v>
      </c>
      <c r="K253" s="324">
        <v>165</v>
      </c>
      <c r="L253" s="399">
        <v>0</v>
      </c>
      <c r="M253" s="324">
        <v>22.35</v>
      </c>
      <c r="N253" s="324">
        <v>16.25</v>
      </c>
      <c r="O253" s="324">
        <v>12</v>
      </c>
      <c r="P253" s="324">
        <v>100</v>
      </c>
      <c r="Q253" s="324" t="s">
        <v>293</v>
      </c>
      <c r="R253" s="399">
        <v>1</v>
      </c>
      <c r="S253" s="399">
        <v>0</v>
      </c>
      <c r="T253" s="399">
        <v>0</v>
      </c>
      <c r="U253" s="406">
        <v>0.86</v>
      </c>
      <c r="V253" s="406">
        <v>0</v>
      </c>
      <c r="W253" s="407">
        <v>3.1099999999999997E-5</v>
      </c>
      <c r="X253" s="407">
        <v>9.3700000000000006E-2</v>
      </c>
      <c r="Y253" s="324">
        <v>1.58</v>
      </c>
      <c r="Z253" s="324">
        <v>2.77</v>
      </c>
      <c r="AA253" s="407">
        <v>2.65E-5</v>
      </c>
      <c r="AB253" s="407">
        <v>9.3700000000000006E-2</v>
      </c>
      <c r="AC253" s="324">
        <v>1.54</v>
      </c>
      <c r="AD253" s="324">
        <v>2.68</v>
      </c>
      <c r="AE253" s="407">
        <v>2.1699999999999999E-5</v>
      </c>
      <c r="AF253" s="407">
        <v>9.3700000000000006E-2</v>
      </c>
      <c r="AG253" s="324">
        <v>1.69</v>
      </c>
      <c r="AH253" s="324">
        <v>2.2999999999999998</v>
      </c>
      <c r="AI253" s="324">
        <v>0</v>
      </c>
      <c r="AJ253" s="324">
        <v>0</v>
      </c>
      <c r="AK253" s="324">
        <v>0</v>
      </c>
      <c r="AL253" s="324">
        <v>0</v>
      </c>
      <c r="AM253" s="324">
        <v>0</v>
      </c>
      <c r="AN253" s="324">
        <v>0</v>
      </c>
      <c r="AO253" s="324">
        <v>21474</v>
      </c>
      <c r="AP253" s="324">
        <v>0.26195000000000002</v>
      </c>
      <c r="AQ253" s="324">
        <v>0.51180999999999999</v>
      </c>
      <c r="AR253" s="324">
        <v>48</v>
      </c>
      <c r="AS253" s="324" t="s">
        <v>1137</v>
      </c>
      <c r="AT253" s="390">
        <v>0</v>
      </c>
      <c r="AU253" s="390">
        <v>0</v>
      </c>
      <c r="AV253" s="390">
        <v>0</v>
      </c>
      <c r="AY253" s="390" t="s">
        <v>3549</v>
      </c>
    </row>
    <row r="254" spans="1:51" s="390" customFormat="1">
      <c r="A254" s="324" t="s">
        <v>81</v>
      </c>
      <c r="B254" s="324" t="s">
        <v>1147</v>
      </c>
      <c r="C254" s="324">
        <v>68</v>
      </c>
      <c r="D254" s="324">
        <v>20</v>
      </c>
      <c r="E254" s="324">
        <v>6.7000000000000004E-2</v>
      </c>
      <c r="F254" s="399">
        <v>0</v>
      </c>
      <c r="G254" s="324">
        <v>6.7</v>
      </c>
      <c r="H254" s="324">
        <v>0.9</v>
      </c>
      <c r="I254" s="324">
        <v>3.4</v>
      </c>
      <c r="J254" s="324">
        <v>40</v>
      </c>
      <c r="K254" s="324">
        <v>165</v>
      </c>
      <c r="L254" s="399">
        <v>0</v>
      </c>
      <c r="M254" s="324">
        <v>18.54</v>
      </c>
      <c r="N254" s="324">
        <v>15.24</v>
      </c>
      <c r="O254" s="324">
        <v>12</v>
      </c>
      <c r="P254" s="324">
        <v>100</v>
      </c>
      <c r="Q254" s="324" t="s">
        <v>293</v>
      </c>
      <c r="R254" s="399">
        <v>1</v>
      </c>
      <c r="S254" s="399">
        <v>0</v>
      </c>
      <c r="T254" s="399">
        <v>0</v>
      </c>
      <c r="U254" s="406">
        <v>0.86</v>
      </c>
      <c r="V254" s="406">
        <v>0</v>
      </c>
      <c r="W254" s="407">
        <v>3.1099999999999997E-5</v>
      </c>
      <c r="X254" s="407">
        <v>0.28000000000000003</v>
      </c>
      <c r="Y254" s="324">
        <v>1.58</v>
      </c>
      <c r="Z254" s="324">
        <v>2.77</v>
      </c>
      <c r="AA254" s="407">
        <v>2.65E-5</v>
      </c>
      <c r="AB254" s="407">
        <v>0.28000000000000003</v>
      </c>
      <c r="AC254" s="324">
        <v>1.54</v>
      </c>
      <c r="AD254" s="324">
        <v>2.68</v>
      </c>
      <c r="AE254" s="407">
        <v>2.1699999999999999E-5</v>
      </c>
      <c r="AF254" s="407">
        <v>0.28000000000000003</v>
      </c>
      <c r="AG254" s="324">
        <v>1.69</v>
      </c>
      <c r="AH254" s="324">
        <v>2.2999999999999998</v>
      </c>
      <c r="AI254" s="324">
        <v>0</v>
      </c>
      <c r="AJ254" s="324">
        <v>0</v>
      </c>
      <c r="AK254" s="324">
        <v>0</v>
      </c>
      <c r="AL254" s="324">
        <v>0</v>
      </c>
      <c r="AM254" s="324">
        <v>0</v>
      </c>
      <c r="AN254" s="324">
        <v>0</v>
      </c>
      <c r="AO254" s="324">
        <v>54485</v>
      </c>
      <c r="AP254" s="324">
        <v>0.10324</v>
      </c>
      <c r="AQ254" s="324">
        <v>0.32130999999999998</v>
      </c>
      <c r="AR254" s="324">
        <v>52</v>
      </c>
      <c r="AS254" s="324" t="s">
        <v>1137</v>
      </c>
      <c r="AT254" s="390">
        <v>0</v>
      </c>
      <c r="AU254" s="390">
        <v>0</v>
      </c>
      <c r="AV254" s="390">
        <v>0</v>
      </c>
      <c r="AY254" s="390" t="s">
        <v>3549</v>
      </c>
    </row>
    <row r="255" spans="1:51" s="390" customFormat="1">
      <c r="A255" s="324" t="s">
        <v>81</v>
      </c>
      <c r="B255" s="324" t="s">
        <v>3553</v>
      </c>
      <c r="C255" s="324">
        <v>680</v>
      </c>
      <c r="D255" s="324">
        <v>20</v>
      </c>
      <c r="E255" s="324">
        <v>0.78</v>
      </c>
      <c r="F255" s="399">
        <v>0</v>
      </c>
      <c r="G255" s="324">
        <v>2</v>
      </c>
      <c r="H255" s="324">
        <v>0.9</v>
      </c>
      <c r="I255" s="324">
        <v>1.1000000000000001</v>
      </c>
      <c r="J255" s="324">
        <v>40</v>
      </c>
      <c r="K255" s="324">
        <v>165</v>
      </c>
      <c r="L255" s="399">
        <v>0</v>
      </c>
      <c r="M255" s="324">
        <v>18.54</v>
      </c>
      <c r="N255" s="324">
        <v>15.24</v>
      </c>
      <c r="O255" s="324">
        <v>12</v>
      </c>
      <c r="P255" s="324">
        <v>100</v>
      </c>
      <c r="Q255" s="324" t="s">
        <v>293</v>
      </c>
      <c r="R255" s="399">
        <v>1</v>
      </c>
      <c r="S255" s="399">
        <v>0</v>
      </c>
      <c r="T255" s="399">
        <v>0</v>
      </c>
      <c r="U255" s="406">
        <v>0.86</v>
      </c>
      <c r="V255" s="406">
        <v>0</v>
      </c>
      <c r="W255" s="407">
        <v>3.1099999999999997E-5</v>
      </c>
      <c r="X255" s="407">
        <v>0.94099999999999995</v>
      </c>
      <c r="Y255" s="324">
        <v>1.58</v>
      </c>
      <c r="Z255" s="324">
        <v>2.77</v>
      </c>
      <c r="AA255" s="407">
        <v>2.65E-5</v>
      </c>
      <c r="AB255" s="407">
        <v>0.94099999999999995</v>
      </c>
      <c r="AC255" s="324">
        <v>1.54</v>
      </c>
      <c r="AD255" s="324">
        <v>2.68</v>
      </c>
      <c r="AE255" s="407">
        <v>2.1699999999999999E-5</v>
      </c>
      <c r="AF255" s="407">
        <v>0.94099999999999995</v>
      </c>
      <c r="AG255" s="324">
        <v>1.69</v>
      </c>
      <c r="AH255" s="324">
        <v>2.2999999999999998</v>
      </c>
      <c r="AI255" s="324">
        <v>0</v>
      </c>
      <c r="AJ255" s="324">
        <v>0</v>
      </c>
      <c r="AK255" s="324">
        <v>0</v>
      </c>
      <c r="AL255" s="324">
        <v>0</v>
      </c>
      <c r="AM255" s="324">
        <v>0</v>
      </c>
      <c r="AN255" s="324">
        <v>0</v>
      </c>
      <c r="AO255" s="324">
        <v>219672</v>
      </c>
      <c r="AP255" s="324">
        <v>2.5610000000000001E-2</v>
      </c>
      <c r="AQ255" s="324">
        <v>0.16002</v>
      </c>
      <c r="AR255" s="324">
        <v>42</v>
      </c>
      <c r="AS255" s="324" t="s">
        <v>1137</v>
      </c>
      <c r="AT255" s="390">
        <v>0</v>
      </c>
      <c r="AU255" s="390">
        <v>0</v>
      </c>
      <c r="AV255" s="390">
        <v>0</v>
      </c>
      <c r="AY255" s="390" t="s">
        <v>3549</v>
      </c>
    </row>
    <row r="256" spans="1:51" s="390" customFormat="1">
      <c r="A256" s="324" t="s">
        <v>81</v>
      </c>
      <c r="B256" s="324" t="s">
        <v>4176</v>
      </c>
      <c r="C256" s="324">
        <v>10</v>
      </c>
      <c r="D256" s="324">
        <v>10</v>
      </c>
      <c r="E256" s="324">
        <v>0.04</v>
      </c>
      <c r="F256" s="399">
        <v>0</v>
      </c>
      <c r="G256" s="324">
        <v>4</v>
      </c>
      <c r="H256" s="324">
        <v>0.7</v>
      </c>
      <c r="I256" s="324">
        <v>4.5</v>
      </c>
      <c r="J256" s="324">
        <v>40</v>
      </c>
      <c r="K256" s="324">
        <v>125</v>
      </c>
      <c r="L256" s="399">
        <v>0</v>
      </c>
      <c r="M256" s="324">
        <v>7.5</v>
      </c>
      <c r="N256" s="324">
        <v>7.5</v>
      </c>
      <c r="O256" s="324">
        <v>10</v>
      </c>
      <c r="P256" s="324">
        <v>100</v>
      </c>
      <c r="Q256" s="324" t="s">
        <v>886</v>
      </c>
      <c r="R256" s="399">
        <v>1</v>
      </c>
      <c r="S256" s="399">
        <v>0</v>
      </c>
      <c r="T256" s="399">
        <v>0</v>
      </c>
      <c r="U256" s="406">
        <v>0.24</v>
      </c>
      <c r="V256" s="406">
        <v>0</v>
      </c>
      <c r="W256" s="407">
        <v>1.6129497999999999E-4</v>
      </c>
      <c r="X256" s="407">
        <v>0.34498223341497913</v>
      </c>
      <c r="Y256" s="324">
        <v>1.48</v>
      </c>
      <c r="Z256" s="324">
        <v>1.79</v>
      </c>
      <c r="AA256" s="407">
        <v>2.8377565999999996E-4</v>
      </c>
      <c r="AB256" s="407">
        <v>0.34498223341497913</v>
      </c>
      <c r="AC256" s="324">
        <v>1.21</v>
      </c>
      <c r="AD256" s="324">
        <v>2.0099999999999998</v>
      </c>
      <c r="AE256" s="407">
        <v>2.3806103999999997E-4</v>
      </c>
      <c r="AF256" s="407">
        <v>0.34498223341497913</v>
      </c>
      <c r="AG256" s="324">
        <v>1.28</v>
      </c>
      <c r="AH256" s="324">
        <v>2.2799999999999998</v>
      </c>
      <c r="AI256" s="324">
        <v>0</v>
      </c>
      <c r="AJ256" s="324">
        <v>0</v>
      </c>
      <c r="AK256" s="324">
        <v>0</v>
      </c>
      <c r="AL256" s="324">
        <v>0</v>
      </c>
      <c r="AM256" s="324">
        <v>0</v>
      </c>
      <c r="AN256" s="324">
        <v>0</v>
      </c>
      <c r="AO256" s="324">
        <v>86322</v>
      </c>
      <c r="AP256" s="324">
        <v>6.5159999999999996E-2</v>
      </c>
      <c r="AQ256" s="324">
        <v>0.25527</v>
      </c>
      <c r="AR256" s="324">
        <v>49</v>
      </c>
      <c r="AS256" s="324" t="s">
        <v>4177</v>
      </c>
      <c r="AT256" s="390">
        <v>0</v>
      </c>
      <c r="AU256" s="390">
        <v>0</v>
      </c>
      <c r="AV256" s="390">
        <v>0</v>
      </c>
      <c r="AY256" s="390" t="s">
        <v>4178</v>
      </c>
    </row>
    <row r="257" spans="1:51" s="390" customFormat="1">
      <c r="A257" s="324" t="s">
        <v>81</v>
      </c>
      <c r="B257" s="324" t="s">
        <v>4179</v>
      </c>
      <c r="C257" s="324">
        <v>100</v>
      </c>
      <c r="D257" s="324">
        <v>10</v>
      </c>
      <c r="E257" s="324">
        <v>0.38</v>
      </c>
      <c r="F257" s="399">
        <v>0</v>
      </c>
      <c r="G257" s="324">
        <v>1.3</v>
      </c>
      <c r="H257" s="324">
        <v>0.7</v>
      </c>
      <c r="I257" s="324">
        <v>1.3</v>
      </c>
      <c r="J257" s="324">
        <v>40</v>
      </c>
      <c r="K257" s="324">
        <v>125</v>
      </c>
      <c r="L257" s="399">
        <v>0</v>
      </c>
      <c r="M257" s="324">
        <v>7.5</v>
      </c>
      <c r="N257" s="324">
        <v>7.5</v>
      </c>
      <c r="O257" s="324">
        <v>10</v>
      </c>
      <c r="P257" s="324">
        <v>100</v>
      </c>
      <c r="Q257" s="324" t="s">
        <v>886</v>
      </c>
      <c r="R257" s="399">
        <v>1</v>
      </c>
      <c r="S257" s="399">
        <v>0</v>
      </c>
      <c r="T257" s="399">
        <v>0</v>
      </c>
      <c r="U257" s="406">
        <v>0.24</v>
      </c>
      <c r="V257" s="406">
        <v>0</v>
      </c>
      <c r="W257" s="407">
        <v>1.6129497999999999E-4</v>
      </c>
      <c r="X257" s="407">
        <v>1.0797153870239806</v>
      </c>
      <c r="Y257" s="324">
        <v>1.48</v>
      </c>
      <c r="Z257" s="324">
        <v>1.79</v>
      </c>
      <c r="AA257" s="407">
        <v>2.8377565999999996E-4</v>
      </c>
      <c r="AB257" s="407">
        <v>1.0797153870239806</v>
      </c>
      <c r="AC257" s="324">
        <v>1.21</v>
      </c>
      <c r="AD257" s="324">
        <v>2.0099999999999998</v>
      </c>
      <c r="AE257" s="407">
        <v>2.3806103999999997E-4</v>
      </c>
      <c r="AF257" s="407">
        <v>1.0797153870239806</v>
      </c>
      <c r="AG257" s="324">
        <v>1.28</v>
      </c>
      <c r="AH257" s="324">
        <v>2.2799999999999998</v>
      </c>
      <c r="AI257" s="324">
        <v>0</v>
      </c>
      <c r="AJ257" s="324">
        <v>0</v>
      </c>
      <c r="AK257" s="324">
        <v>0</v>
      </c>
      <c r="AL257" s="324">
        <v>0</v>
      </c>
      <c r="AM257" s="324">
        <v>0</v>
      </c>
      <c r="AN257" s="324">
        <v>0</v>
      </c>
      <c r="AO257" s="324">
        <v>348751</v>
      </c>
      <c r="AP257" s="324">
        <v>1.6129999999999999E-2</v>
      </c>
      <c r="AQ257" s="324">
        <v>0.127</v>
      </c>
      <c r="AR257" s="324">
        <v>62</v>
      </c>
      <c r="AS257" s="324" t="s">
        <v>4177</v>
      </c>
      <c r="AT257" s="390">
        <v>0</v>
      </c>
      <c r="AU257" s="390">
        <v>0</v>
      </c>
      <c r="AV257" s="390">
        <v>0</v>
      </c>
      <c r="AY257" s="390" t="s">
        <v>4178</v>
      </c>
    </row>
    <row r="258" spans="1:51" s="390" customFormat="1">
      <c r="A258" s="324" t="s">
        <v>81</v>
      </c>
      <c r="B258" s="324" t="s">
        <v>4180</v>
      </c>
      <c r="C258" s="324">
        <v>1000</v>
      </c>
      <c r="D258" s="324">
        <v>10</v>
      </c>
      <c r="E258" s="324">
        <v>3</v>
      </c>
      <c r="F258" s="399">
        <v>0</v>
      </c>
      <c r="G258" s="324">
        <v>0.43</v>
      </c>
      <c r="H258" s="324">
        <v>0.7</v>
      </c>
      <c r="I258" s="324">
        <v>0.4</v>
      </c>
      <c r="J258" s="324">
        <v>40</v>
      </c>
      <c r="K258" s="324">
        <v>125</v>
      </c>
      <c r="L258" s="399">
        <v>0</v>
      </c>
      <c r="M258" s="324">
        <v>7.5</v>
      </c>
      <c r="N258" s="324">
        <v>7.5</v>
      </c>
      <c r="O258" s="324">
        <v>10</v>
      </c>
      <c r="P258" s="324">
        <v>100</v>
      </c>
      <c r="Q258" s="324" t="s">
        <v>886</v>
      </c>
      <c r="R258" s="399">
        <v>1</v>
      </c>
      <c r="S258" s="399">
        <v>0</v>
      </c>
      <c r="T258" s="399">
        <v>0</v>
      </c>
      <c r="U258" s="406">
        <v>0.24</v>
      </c>
      <c r="V258" s="406">
        <v>0</v>
      </c>
      <c r="W258" s="407">
        <v>1.6129497999999999E-4</v>
      </c>
      <c r="X258" s="407">
        <v>3.599051290079935</v>
      </c>
      <c r="Y258" s="324">
        <v>1.48</v>
      </c>
      <c r="Z258" s="324">
        <v>1.79</v>
      </c>
      <c r="AA258" s="407">
        <v>2.8377565999999996E-4</v>
      </c>
      <c r="AB258" s="407">
        <v>3.599051290079935</v>
      </c>
      <c r="AC258" s="324">
        <v>1.21</v>
      </c>
      <c r="AD258" s="324">
        <v>2.0099999999999998</v>
      </c>
      <c r="AE258" s="407">
        <v>2.3806103999999997E-4</v>
      </c>
      <c r="AF258" s="407">
        <v>3.599051290079935</v>
      </c>
      <c r="AG258" s="324">
        <v>1.28</v>
      </c>
      <c r="AH258" s="324">
        <v>2.2799999999999998</v>
      </c>
      <c r="AI258" s="324">
        <v>0</v>
      </c>
      <c r="AJ258" s="324">
        <v>0</v>
      </c>
      <c r="AK258" s="324">
        <v>0</v>
      </c>
      <c r="AL258" s="324">
        <v>0</v>
      </c>
      <c r="AM258" s="324">
        <v>0</v>
      </c>
      <c r="AN258" s="324">
        <v>0</v>
      </c>
      <c r="AO258" s="324">
        <v>878687</v>
      </c>
      <c r="AP258" s="324">
        <v>6.4000000000000003E-3</v>
      </c>
      <c r="AQ258" s="324">
        <v>8.0009999999999998E-2</v>
      </c>
      <c r="AR258" s="324">
        <v>83</v>
      </c>
      <c r="AS258" s="324" t="s">
        <v>4177</v>
      </c>
      <c r="AT258" s="390">
        <v>0</v>
      </c>
      <c r="AU258" s="390">
        <v>0</v>
      </c>
      <c r="AV258" s="390">
        <v>0</v>
      </c>
      <c r="AY258" s="390" t="s">
        <v>4178</v>
      </c>
    </row>
    <row r="259" spans="1:51" s="390" customFormat="1">
      <c r="A259" s="324" t="s">
        <v>81</v>
      </c>
      <c r="B259" s="324" t="s">
        <v>4181</v>
      </c>
      <c r="C259" s="324">
        <v>12</v>
      </c>
      <c r="D259" s="324">
        <v>10</v>
      </c>
      <c r="E259" s="324">
        <v>0.05</v>
      </c>
      <c r="F259" s="399">
        <v>0</v>
      </c>
      <c r="G259" s="324">
        <v>3.5</v>
      </c>
      <c r="H259" s="324">
        <v>0.7</v>
      </c>
      <c r="I259" s="324">
        <v>4.2</v>
      </c>
      <c r="J259" s="324">
        <v>40</v>
      </c>
      <c r="K259" s="324">
        <v>125</v>
      </c>
      <c r="L259" s="399">
        <v>0</v>
      </c>
      <c r="M259" s="324">
        <v>7.5</v>
      </c>
      <c r="N259" s="324">
        <v>7.5</v>
      </c>
      <c r="O259" s="324">
        <v>10</v>
      </c>
      <c r="P259" s="324">
        <v>100</v>
      </c>
      <c r="Q259" s="324" t="s">
        <v>886</v>
      </c>
      <c r="R259" s="399">
        <v>1</v>
      </c>
      <c r="S259" s="399">
        <v>0</v>
      </c>
      <c r="T259" s="399">
        <v>0</v>
      </c>
      <c r="U259" s="406">
        <v>0.24</v>
      </c>
      <c r="V259" s="406">
        <v>0</v>
      </c>
      <c r="W259" s="407">
        <v>1.6129497999999999E-4</v>
      </c>
      <c r="X259" s="407">
        <v>0.37718057520037723</v>
      </c>
      <c r="Y259" s="324">
        <v>1.48</v>
      </c>
      <c r="Z259" s="324">
        <v>1.79</v>
      </c>
      <c r="AA259" s="407">
        <v>2.8377565999999996E-4</v>
      </c>
      <c r="AB259" s="407">
        <v>0.37718057520037723</v>
      </c>
      <c r="AC259" s="324">
        <v>1.21</v>
      </c>
      <c r="AD259" s="324">
        <v>2.0099999999999998</v>
      </c>
      <c r="AE259" s="407">
        <v>2.3806103999999997E-4</v>
      </c>
      <c r="AF259" s="407">
        <v>0.37718057520037723</v>
      </c>
      <c r="AG259" s="324">
        <v>1.28</v>
      </c>
      <c r="AH259" s="324">
        <v>2.2799999999999998</v>
      </c>
      <c r="AI259" s="324">
        <v>0</v>
      </c>
      <c r="AJ259" s="324">
        <v>0</v>
      </c>
      <c r="AK259" s="324">
        <v>0</v>
      </c>
      <c r="AL259" s="324">
        <v>0</v>
      </c>
      <c r="AM259" s="324">
        <v>0</v>
      </c>
      <c r="AN259" s="324">
        <v>0</v>
      </c>
      <c r="AO259" s="324">
        <v>108845</v>
      </c>
      <c r="AP259" s="324">
        <v>5.1679999999999997E-2</v>
      </c>
      <c r="AQ259" s="324">
        <v>0.22733</v>
      </c>
      <c r="AR259" s="324">
        <v>45</v>
      </c>
      <c r="AS259" s="324" t="s">
        <v>4177</v>
      </c>
      <c r="AT259" s="390">
        <v>0</v>
      </c>
      <c r="AU259" s="390">
        <v>0</v>
      </c>
      <c r="AV259" s="390">
        <v>0</v>
      </c>
      <c r="AY259" s="390" t="s">
        <v>4178</v>
      </c>
    </row>
    <row r="260" spans="1:51" s="390" customFormat="1">
      <c r="A260" s="324" t="s">
        <v>81</v>
      </c>
      <c r="B260" s="324" t="s">
        <v>4182</v>
      </c>
      <c r="C260" s="324">
        <v>120</v>
      </c>
      <c r="D260" s="324">
        <v>10</v>
      </c>
      <c r="E260" s="324">
        <v>0.42</v>
      </c>
      <c r="F260" s="399">
        <v>0</v>
      </c>
      <c r="G260" s="324">
        <v>1.1000000000000001</v>
      </c>
      <c r="H260" s="324">
        <v>0.7</v>
      </c>
      <c r="I260" s="324">
        <v>1.23</v>
      </c>
      <c r="J260" s="324">
        <v>40</v>
      </c>
      <c r="K260" s="324">
        <v>125</v>
      </c>
      <c r="L260" s="399">
        <v>0</v>
      </c>
      <c r="M260" s="324">
        <v>7.5</v>
      </c>
      <c r="N260" s="324">
        <v>7.5</v>
      </c>
      <c r="O260" s="324">
        <v>10</v>
      </c>
      <c r="P260" s="324">
        <v>100</v>
      </c>
      <c r="Q260" s="324" t="s">
        <v>886</v>
      </c>
      <c r="R260" s="399">
        <v>1</v>
      </c>
      <c r="S260" s="399">
        <v>0</v>
      </c>
      <c r="T260" s="399">
        <v>0</v>
      </c>
      <c r="U260" s="406">
        <v>0.24</v>
      </c>
      <c r="V260" s="406">
        <v>0</v>
      </c>
      <c r="W260" s="407">
        <v>1.6129497999999999E-4</v>
      </c>
      <c r="X260" s="407">
        <v>1.186931880001187</v>
      </c>
      <c r="Y260" s="324">
        <v>1.48</v>
      </c>
      <c r="Z260" s="324">
        <v>1.79</v>
      </c>
      <c r="AA260" s="407">
        <v>2.8377565999999996E-4</v>
      </c>
      <c r="AB260" s="407">
        <v>1.186931880001187</v>
      </c>
      <c r="AC260" s="324">
        <v>1.21</v>
      </c>
      <c r="AD260" s="324">
        <v>2.0099999999999998</v>
      </c>
      <c r="AE260" s="407">
        <v>2.3806103999999997E-4</v>
      </c>
      <c r="AF260" s="407">
        <v>1.186931880001187</v>
      </c>
      <c r="AG260" s="324">
        <v>1.28</v>
      </c>
      <c r="AH260" s="324">
        <v>2.2799999999999998</v>
      </c>
      <c r="AI260" s="324">
        <v>0</v>
      </c>
      <c r="AJ260" s="324">
        <v>0</v>
      </c>
      <c r="AK260" s="324">
        <v>0</v>
      </c>
      <c r="AL260" s="324">
        <v>0</v>
      </c>
      <c r="AM260" s="324">
        <v>0</v>
      </c>
      <c r="AN260" s="324">
        <v>0</v>
      </c>
      <c r="AO260" s="324">
        <v>348751</v>
      </c>
      <c r="AP260" s="324">
        <v>1.6129999999999999E-2</v>
      </c>
      <c r="AQ260" s="324">
        <v>0.127</v>
      </c>
      <c r="AR260" s="324">
        <v>63</v>
      </c>
      <c r="AS260" s="324" t="s">
        <v>4177</v>
      </c>
      <c r="AT260" s="390">
        <v>0</v>
      </c>
      <c r="AU260" s="390">
        <v>0</v>
      </c>
      <c r="AV260" s="390">
        <v>0</v>
      </c>
      <c r="AY260" s="390" t="s">
        <v>4178</v>
      </c>
    </row>
    <row r="261" spans="1:51" s="390" customFormat="1">
      <c r="A261" s="324" t="s">
        <v>81</v>
      </c>
      <c r="B261" s="324" t="s">
        <v>4183</v>
      </c>
      <c r="C261" s="324">
        <v>15</v>
      </c>
      <c r="D261" s="324">
        <v>10</v>
      </c>
      <c r="E261" s="324">
        <v>0.05</v>
      </c>
      <c r="F261" s="399">
        <v>0</v>
      </c>
      <c r="G261" s="324">
        <v>3.2</v>
      </c>
      <c r="H261" s="324">
        <v>0.7</v>
      </c>
      <c r="I261" s="324">
        <v>4</v>
      </c>
      <c r="J261" s="324">
        <v>40</v>
      </c>
      <c r="K261" s="324">
        <v>125</v>
      </c>
      <c r="L261" s="399">
        <v>0</v>
      </c>
      <c r="M261" s="324">
        <v>7.5</v>
      </c>
      <c r="N261" s="324">
        <v>7.5</v>
      </c>
      <c r="O261" s="324">
        <v>10</v>
      </c>
      <c r="P261" s="324">
        <v>100</v>
      </c>
      <c r="Q261" s="324" t="s">
        <v>886</v>
      </c>
      <c r="R261" s="399">
        <v>1</v>
      </c>
      <c r="S261" s="399">
        <v>0</v>
      </c>
      <c r="T261" s="399">
        <v>0</v>
      </c>
      <c r="U261" s="406">
        <v>0.24</v>
      </c>
      <c r="V261" s="406">
        <v>0</v>
      </c>
      <c r="W261" s="407">
        <v>1.6129497999999999E-4</v>
      </c>
      <c r="X261" s="407">
        <v>0.43298790520451463</v>
      </c>
      <c r="Y261" s="324">
        <v>1.48</v>
      </c>
      <c r="Z261" s="324">
        <v>1.79</v>
      </c>
      <c r="AA261" s="407">
        <v>2.8377565999999996E-4</v>
      </c>
      <c r="AB261" s="407">
        <v>0.43298790520451463</v>
      </c>
      <c r="AC261" s="324">
        <v>1.21</v>
      </c>
      <c r="AD261" s="324">
        <v>2.0099999999999998</v>
      </c>
      <c r="AE261" s="407">
        <v>2.3806103999999997E-4</v>
      </c>
      <c r="AF261" s="407">
        <v>0.43298790520451463</v>
      </c>
      <c r="AG261" s="324">
        <v>1.28</v>
      </c>
      <c r="AH261" s="324">
        <v>2.2799999999999998</v>
      </c>
      <c r="AI261" s="324">
        <v>0</v>
      </c>
      <c r="AJ261" s="324">
        <v>0</v>
      </c>
      <c r="AK261" s="324">
        <v>0</v>
      </c>
      <c r="AL261" s="324">
        <v>0</v>
      </c>
      <c r="AM261" s="324">
        <v>0</v>
      </c>
      <c r="AN261" s="324">
        <v>0</v>
      </c>
      <c r="AO261" s="324">
        <v>108845</v>
      </c>
      <c r="AP261" s="324">
        <v>5.1679999999999997E-2</v>
      </c>
      <c r="AQ261" s="324">
        <v>0.22733</v>
      </c>
      <c r="AR261" s="324">
        <v>50</v>
      </c>
      <c r="AS261" s="324" t="s">
        <v>4177</v>
      </c>
      <c r="AT261" s="390">
        <v>0</v>
      </c>
      <c r="AU261" s="390">
        <v>0</v>
      </c>
      <c r="AV261" s="390">
        <v>0</v>
      </c>
      <c r="AY261" s="390" t="s">
        <v>4178</v>
      </c>
    </row>
    <row r="262" spans="1:51" s="390" customFormat="1">
      <c r="A262" s="324" t="s">
        <v>81</v>
      </c>
      <c r="B262" s="324" t="s">
        <v>4184</v>
      </c>
      <c r="C262" s="324">
        <v>150</v>
      </c>
      <c r="D262" s="324">
        <v>10</v>
      </c>
      <c r="E262" s="324">
        <v>0.5</v>
      </c>
      <c r="F262" s="399">
        <v>0</v>
      </c>
      <c r="G262" s="324">
        <v>1</v>
      </c>
      <c r="H262" s="324">
        <v>0.7</v>
      </c>
      <c r="I262" s="324">
        <v>1.1499999999999999</v>
      </c>
      <c r="J262" s="324">
        <v>40</v>
      </c>
      <c r="K262" s="324">
        <v>125</v>
      </c>
      <c r="L262" s="399">
        <v>0</v>
      </c>
      <c r="M262" s="324">
        <v>7.5</v>
      </c>
      <c r="N262" s="324">
        <v>7.5</v>
      </c>
      <c r="O262" s="324">
        <v>10</v>
      </c>
      <c r="P262" s="324">
        <v>100</v>
      </c>
      <c r="Q262" s="324" t="s">
        <v>886</v>
      </c>
      <c r="R262" s="399">
        <v>1</v>
      </c>
      <c r="S262" s="399">
        <v>0</v>
      </c>
      <c r="T262" s="399">
        <v>0</v>
      </c>
      <c r="U262" s="406">
        <v>0.24</v>
      </c>
      <c r="V262" s="406">
        <v>0</v>
      </c>
      <c r="W262" s="407">
        <v>1.6129497999999999E-4</v>
      </c>
      <c r="X262" s="407">
        <v>1.3343652424541648</v>
      </c>
      <c r="Y262" s="324">
        <v>1.48</v>
      </c>
      <c r="Z262" s="324">
        <v>1.79</v>
      </c>
      <c r="AA262" s="407">
        <v>2.8377565999999996E-4</v>
      </c>
      <c r="AB262" s="407">
        <v>1.3343652424541648</v>
      </c>
      <c r="AC262" s="324">
        <v>1.21</v>
      </c>
      <c r="AD262" s="324">
        <v>2.0099999999999998</v>
      </c>
      <c r="AE262" s="407">
        <v>2.3806103999999997E-4</v>
      </c>
      <c r="AF262" s="407">
        <v>1.3343652424541648</v>
      </c>
      <c r="AG262" s="324">
        <v>1.28</v>
      </c>
      <c r="AH262" s="324">
        <v>2.2799999999999998</v>
      </c>
      <c r="AI262" s="324">
        <v>0</v>
      </c>
      <c r="AJ262" s="324">
        <v>0</v>
      </c>
      <c r="AK262" s="324">
        <v>0</v>
      </c>
      <c r="AL262" s="324">
        <v>0</v>
      </c>
      <c r="AM262" s="324">
        <v>0</v>
      </c>
      <c r="AN262" s="324">
        <v>0</v>
      </c>
      <c r="AO262" s="324">
        <v>348751</v>
      </c>
      <c r="AP262" s="324">
        <v>1.6129999999999999E-2</v>
      </c>
      <c r="AQ262" s="324">
        <v>0.127</v>
      </c>
      <c r="AR262" s="324">
        <v>60</v>
      </c>
      <c r="AS262" s="324" t="s">
        <v>4177</v>
      </c>
      <c r="AT262" s="390">
        <v>0</v>
      </c>
      <c r="AU262" s="390">
        <v>0</v>
      </c>
      <c r="AV262" s="390">
        <v>0</v>
      </c>
      <c r="AY262" s="390" t="s">
        <v>4178</v>
      </c>
    </row>
    <row r="263" spans="1:51" s="390" customFormat="1">
      <c r="A263" s="324" t="s">
        <v>81</v>
      </c>
      <c r="B263" s="324" t="s">
        <v>4185</v>
      </c>
      <c r="C263" s="324">
        <v>18</v>
      </c>
      <c r="D263" s="324">
        <v>10</v>
      </c>
      <c r="E263" s="324">
        <v>7.0000000000000007E-2</v>
      </c>
      <c r="F263" s="399">
        <v>0</v>
      </c>
      <c r="G263" s="324">
        <v>2.9</v>
      </c>
      <c r="H263" s="324">
        <v>0.7</v>
      </c>
      <c r="I263" s="324">
        <v>3.7</v>
      </c>
      <c r="J263" s="324">
        <v>40</v>
      </c>
      <c r="K263" s="324">
        <v>125</v>
      </c>
      <c r="L263" s="399">
        <v>0</v>
      </c>
      <c r="M263" s="324">
        <v>7.5</v>
      </c>
      <c r="N263" s="324">
        <v>7.5</v>
      </c>
      <c r="O263" s="324">
        <v>10</v>
      </c>
      <c r="P263" s="324">
        <v>100</v>
      </c>
      <c r="Q263" s="324" t="s">
        <v>886</v>
      </c>
      <c r="R263" s="399">
        <v>1</v>
      </c>
      <c r="S263" s="399">
        <v>0</v>
      </c>
      <c r="T263" s="399">
        <v>0</v>
      </c>
      <c r="U263" s="406">
        <v>0.24</v>
      </c>
      <c r="V263" s="406">
        <v>0</v>
      </c>
      <c r="W263" s="407">
        <v>1.6129497999999999E-4</v>
      </c>
      <c r="X263" s="407">
        <v>0.46290343320046295</v>
      </c>
      <c r="Y263" s="324">
        <v>1.48</v>
      </c>
      <c r="Z263" s="324">
        <v>1.79</v>
      </c>
      <c r="AA263" s="407">
        <v>2.8377565999999996E-4</v>
      </c>
      <c r="AB263" s="407">
        <v>0.46290343320046295</v>
      </c>
      <c r="AC263" s="324">
        <v>1.21</v>
      </c>
      <c r="AD263" s="324">
        <v>2.0099999999999998</v>
      </c>
      <c r="AE263" s="407">
        <v>2.3806103999999997E-4</v>
      </c>
      <c r="AF263" s="407">
        <v>0.46290343320046295</v>
      </c>
      <c r="AG263" s="324">
        <v>1.28</v>
      </c>
      <c r="AH263" s="324">
        <v>2.2799999999999998</v>
      </c>
      <c r="AI263" s="324">
        <v>0</v>
      </c>
      <c r="AJ263" s="324">
        <v>0</v>
      </c>
      <c r="AK263" s="324">
        <v>0</v>
      </c>
      <c r="AL263" s="324">
        <v>0</v>
      </c>
      <c r="AM263" s="324">
        <v>0</v>
      </c>
      <c r="AN263" s="324">
        <v>0</v>
      </c>
      <c r="AO263" s="324">
        <v>137950</v>
      </c>
      <c r="AP263" s="324">
        <v>4.0779999999999997E-2</v>
      </c>
      <c r="AQ263" s="324">
        <v>0.20193</v>
      </c>
      <c r="AR263" s="324">
        <v>42</v>
      </c>
      <c r="AS263" s="324" t="s">
        <v>4177</v>
      </c>
      <c r="AT263" s="390">
        <v>0</v>
      </c>
      <c r="AU263" s="390">
        <v>0</v>
      </c>
      <c r="AV263" s="390">
        <v>0</v>
      </c>
      <c r="AY263" s="390" t="s">
        <v>4178</v>
      </c>
    </row>
    <row r="264" spans="1:51" s="390" customFormat="1">
      <c r="A264" s="324" t="s">
        <v>81</v>
      </c>
      <c r="B264" s="324" t="s">
        <v>4186</v>
      </c>
      <c r="C264" s="324">
        <v>180</v>
      </c>
      <c r="D264" s="324">
        <v>10</v>
      </c>
      <c r="E264" s="324">
        <v>0.65</v>
      </c>
      <c r="F264" s="399">
        <v>0</v>
      </c>
      <c r="G264" s="324">
        <v>0.93</v>
      </c>
      <c r="H264" s="324">
        <v>0.7</v>
      </c>
      <c r="I264" s="324">
        <v>1.08</v>
      </c>
      <c r="J264" s="324">
        <v>40</v>
      </c>
      <c r="K264" s="324">
        <v>125</v>
      </c>
      <c r="L264" s="399">
        <v>0</v>
      </c>
      <c r="M264" s="324">
        <v>7.5</v>
      </c>
      <c r="N264" s="324">
        <v>7.5</v>
      </c>
      <c r="O264" s="324">
        <v>10</v>
      </c>
      <c r="P264" s="324">
        <v>100</v>
      </c>
      <c r="Q264" s="324" t="s">
        <v>886</v>
      </c>
      <c r="R264" s="399">
        <v>1</v>
      </c>
      <c r="S264" s="399">
        <v>0</v>
      </c>
      <c r="T264" s="399">
        <v>0</v>
      </c>
      <c r="U264" s="406">
        <v>0.24</v>
      </c>
      <c r="V264" s="406">
        <v>0</v>
      </c>
      <c r="W264" s="407">
        <v>1.6129497999999999E-4</v>
      </c>
      <c r="X264" s="407">
        <v>1.4716583136430903</v>
      </c>
      <c r="Y264" s="324">
        <v>1.48</v>
      </c>
      <c r="Z264" s="324">
        <v>1.79</v>
      </c>
      <c r="AA264" s="407">
        <v>2.8377565999999996E-4</v>
      </c>
      <c r="AB264" s="407">
        <v>1.4716583136430903</v>
      </c>
      <c r="AC264" s="324">
        <v>1.21</v>
      </c>
      <c r="AD264" s="324">
        <v>2.0099999999999998</v>
      </c>
      <c r="AE264" s="407">
        <v>2.3806103999999997E-4</v>
      </c>
      <c r="AF264" s="407">
        <v>1.4716583136430903</v>
      </c>
      <c r="AG264" s="324">
        <v>1.28</v>
      </c>
      <c r="AH264" s="324">
        <v>2.2799999999999998</v>
      </c>
      <c r="AI264" s="324">
        <v>0</v>
      </c>
      <c r="AJ264" s="324">
        <v>0</v>
      </c>
      <c r="AK264" s="324">
        <v>0</v>
      </c>
      <c r="AL264" s="324">
        <v>0</v>
      </c>
      <c r="AM264" s="324">
        <v>0</v>
      </c>
      <c r="AN264" s="324">
        <v>0</v>
      </c>
      <c r="AO264" s="324">
        <v>440286</v>
      </c>
      <c r="AP264" s="324">
        <v>1.278E-2</v>
      </c>
      <c r="AQ264" s="324">
        <v>0.11303000000000001</v>
      </c>
      <c r="AR264" s="324">
        <v>53</v>
      </c>
      <c r="AS264" s="324" t="s">
        <v>4177</v>
      </c>
      <c r="AT264" s="390">
        <v>0</v>
      </c>
      <c r="AU264" s="390">
        <v>0</v>
      </c>
      <c r="AV264" s="390">
        <v>0</v>
      </c>
      <c r="AY264" s="390" t="s">
        <v>4178</v>
      </c>
    </row>
    <row r="265" spans="1:51" s="390" customFormat="1">
      <c r="A265" s="324" t="s">
        <v>81</v>
      </c>
      <c r="B265" s="324" t="s">
        <v>4187</v>
      </c>
      <c r="C265" s="324">
        <v>22</v>
      </c>
      <c r="D265" s="324">
        <v>10</v>
      </c>
      <c r="E265" s="324">
        <v>0.08</v>
      </c>
      <c r="F265" s="399">
        <v>0</v>
      </c>
      <c r="G265" s="324">
        <v>2.7</v>
      </c>
      <c r="H265" s="324">
        <v>0.7</v>
      </c>
      <c r="I265" s="324">
        <v>3.4</v>
      </c>
      <c r="J265" s="324">
        <v>40</v>
      </c>
      <c r="K265" s="324">
        <v>125</v>
      </c>
      <c r="L265" s="399">
        <v>0</v>
      </c>
      <c r="M265" s="324">
        <v>7.5</v>
      </c>
      <c r="N265" s="324">
        <v>7.5</v>
      </c>
      <c r="O265" s="324">
        <v>10</v>
      </c>
      <c r="P265" s="324">
        <v>100</v>
      </c>
      <c r="Q265" s="324" t="s">
        <v>886</v>
      </c>
      <c r="R265" s="399">
        <v>1</v>
      </c>
      <c r="S265" s="399">
        <v>0</v>
      </c>
      <c r="T265" s="399">
        <v>0</v>
      </c>
      <c r="U265" s="406">
        <v>0.24</v>
      </c>
      <c r="V265" s="406">
        <v>0</v>
      </c>
      <c r="W265" s="407">
        <v>1.6129497999999999E-4</v>
      </c>
      <c r="X265" s="407">
        <v>0.51012126973821514</v>
      </c>
      <c r="Y265" s="324">
        <v>1.48</v>
      </c>
      <c r="Z265" s="324">
        <v>1.79</v>
      </c>
      <c r="AA265" s="407">
        <v>2.8377565999999996E-4</v>
      </c>
      <c r="AB265" s="407">
        <v>0.51012126973821514</v>
      </c>
      <c r="AC265" s="324">
        <v>1.21</v>
      </c>
      <c r="AD265" s="324">
        <v>2.0099999999999998</v>
      </c>
      <c r="AE265" s="407">
        <v>2.3806103999999997E-4</v>
      </c>
      <c r="AF265" s="407">
        <v>0.51012126973821514</v>
      </c>
      <c r="AG265" s="324">
        <v>1.28</v>
      </c>
      <c r="AH265" s="324">
        <v>2.2799999999999998</v>
      </c>
      <c r="AI265" s="324">
        <v>0</v>
      </c>
      <c r="AJ265" s="324">
        <v>0</v>
      </c>
      <c r="AK265" s="324">
        <v>0</v>
      </c>
      <c r="AL265" s="324">
        <v>0</v>
      </c>
      <c r="AM265" s="324">
        <v>0</v>
      </c>
      <c r="AN265" s="324">
        <v>0</v>
      </c>
      <c r="AO265" s="324">
        <v>137950</v>
      </c>
      <c r="AP265" s="324">
        <v>4.0779999999999997E-2</v>
      </c>
      <c r="AQ265" s="324">
        <v>0.20193</v>
      </c>
      <c r="AR265" s="324">
        <v>43</v>
      </c>
      <c r="AS265" s="324" t="s">
        <v>4177</v>
      </c>
      <c r="AT265" s="390">
        <v>0</v>
      </c>
      <c r="AU265" s="390">
        <v>0</v>
      </c>
      <c r="AV265" s="390">
        <v>0</v>
      </c>
      <c r="AY265" s="390" t="s">
        <v>4178</v>
      </c>
    </row>
    <row r="266" spans="1:51" s="390" customFormat="1">
      <c r="A266" s="324" t="s">
        <v>81</v>
      </c>
      <c r="B266" s="324" t="s">
        <v>4188</v>
      </c>
      <c r="C266" s="324">
        <v>220</v>
      </c>
      <c r="D266" s="324">
        <v>10</v>
      </c>
      <c r="E266" s="324">
        <v>0.73</v>
      </c>
      <c r="F266" s="399">
        <v>0</v>
      </c>
      <c r="G266" s="324">
        <v>0.89</v>
      </c>
      <c r="H266" s="324">
        <v>0.7</v>
      </c>
      <c r="I266" s="324">
        <v>1</v>
      </c>
      <c r="J266" s="324">
        <v>40</v>
      </c>
      <c r="K266" s="324">
        <v>125</v>
      </c>
      <c r="L266" s="399">
        <v>0</v>
      </c>
      <c r="M266" s="324">
        <v>7.5</v>
      </c>
      <c r="N266" s="324">
        <v>7.5</v>
      </c>
      <c r="O266" s="324">
        <v>10</v>
      </c>
      <c r="P266" s="324">
        <v>100</v>
      </c>
      <c r="Q266" s="324" t="s">
        <v>886</v>
      </c>
      <c r="R266" s="399">
        <v>1</v>
      </c>
      <c r="S266" s="399">
        <v>0</v>
      </c>
      <c r="T266" s="399">
        <v>0</v>
      </c>
      <c r="U266" s="406">
        <v>0.24</v>
      </c>
      <c r="V266" s="406">
        <v>0</v>
      </c>
      <c r="W266" s="407">
        <v>1.6129497999999999E-4</v>
      </c>
      <c r="X266" s="407">
        <v>1.6291831127764982</v>
      </c>
      <c r="Y266" s="324">
        <v>1.48</v>
      </c>
      <c r="Z266" s="324">
        <v>1.79</v>
      </c>
      <c r="AA266" s="407">
        <v>2.8377565999999996E-4</v>
      </c>
      <c r="AB266" s="407">
        <v>1.6291831127764982</v>
      </c>
      <c r="AC266" s="324">
        <v>1.21</v>
      </c>
      <c r="AD266" s="324">
        <v>2.0099999999999998</v>
      </c>
      <c r="AE266" s="407">
        <v>2.3806103999999997E-4</v>
      </c>
      <c r="AF266" s="407">
        <v>1.6291831127764982</v>
      </c>
      <c r="AG266" s="324">
        <v>1.28</v>
      </c>
      <c r="AH266" s="324">
        <v>2.2799999999999998</v>
      </c>
      <c r="AI266" s="324">
        <v>0</v>
      </c>
      <c r="AJ266" s="324">
        <v>0</v>
      </c>
      <c r="AK266" s="324">
        <v>0</v>
      </c>
      <c r="AL266" s="324">
        <v>0</v>
      </c>
      <c r="AM266" s="324">
        <v>0</v>
      </c>
      <c r="AN266" s="324">
        <v>0</v>
      </c>
      <c r="AO266" s="324">
        <v>440286</v>
      </c>
      <c r="AP266" s="324">
        <v>1.278E-2</v>
      </c>
      <c r="AQ266" s="324">
        <v>0.11303000000000001</v>
      </c>
      <c r="AR266" s="324">
        <v>55</v>
      </c>
      <c r="AS266" s="324" t="s">
        <v>4177</v>
      </c>
      <c r="AT266" s="390">
        <v>0</v>
      </c>
      <c r="AU266" s="390">
        <v>0</v>
      </c>
      <c r="AV266" s="390">
        <v>0</v>
      </c>
      <c r="AY266" s="390" t="s">
        <v>4178</v>
      </c>
    </row>
    <row r="267" spans="1:51" s="390" customFormat="1">
      <c r="A267" s="324" t="s">
        <v>81</v>
      </c>
      <c r="B267" s="324" t="s">
        <v>4189</v>
      </c>
      <c r="C267" s="324">
        <v>27</v>
      </c>
      <c r="D267" s="324">
        <v>10</v>
      </c>
      <c r="E267" s="324">
        <v>0.09</v>
      </c>
      <c r="F267" s="399">
        <v>0</v>
      </c>
      <c r="G267" s="324">
        <v>2.4</v>
      </c>
      <c r="H267" s="324">
        <v>0.7</v>
      </c>
      <c r="I267" s="324">
        <v>3.2</v>
      </c>
      <c r="J267" s="324">
        <v>40</v>
      </c>
      <c r="K267" s="324">
        <v>125</v>
      </c>
      <c r="L267" s="399">
        <v>0</v>
      </c>
      <c r="M267" s="324">
        <v>7.5</v>
      </c>
      <c r="N267" s="324">
        <v>7.5</v>
      </c>
      <c r="O267" s="324">
        <v>10</v>
      </c>
      <c r="P267" s="324">
        <v>100</v>
      </c>
      <c r="Q267" s="324" t="s">
        <v>886</v>
      </c>
      <c r="R267" s="399">
        <v>1</v>
      </c>
      <c r="S267" s="399">
        <v>0</v>
      </c>
      <c r="T267" s="399">
        <v>0</v>
      </c>
      <c r="U267" s="406">
        <v>0.24</v>
      </c>
      <c r="V267" s="406">
        <v>0</v>
      </c>
      <c r="W267" s="407">
        <v>1.6129497999999999E-4</v>
      </c>
      <c r="X267" s="407">
        <v>0.5699930334184804</v>
      </c>
      <c r="Y267" s="324">
        <v>1.48</v>
      </c>
      <c r="Z267" s="324">
        <v>1.79</v>
      </c>
      <c r="AA267" s="407">
        <v>2.8377565999999996E-4</v>
      </c>
      <c r="AB267" s="407">
        <v>0.5699930334184804</v>
      </c>
      <c r="AC267" s="324">
        <v>1.21</v>
      </c>
      <c r="AD267" s="324">
        <v>2.0099999999999998</v>
      </c>
      <c r="AE267" s="407">
        <v>2.3806103999999997E-4</v>
      </c>
      <c r="AF267" s="407">
        <v>0.5699930334184804</v>
      </c>
      <c r="AG267" s="324">
        <v>1.28</v>
      </c>
      <c r="AH267" s="324">
        <v>2.2799999999999998</v>
      </c>
      <c r="AI267" s="324">
        <v>0</v>
      </c>
      <c r="AJ267" s="324">
        <v>0</v>
      </c>
      <c r="AK267" s="324">
        <v>0</v>
      </c>
      <c r="AL267" s="324">
        <v>0</v>
      </c>
      <c r="AM267" s="324">
        <v>0</v>
      </c>
      <c r="AN267" s="324">
        <v>0</v>
      </c>
      <c r="AO267" s="324">
        <v>137950</v>
      </c>
      <c r="AP267" s="324">
        <v>4.0779999999999997E-2</v>
      </c>
      <c r="AQ267" s="324">
        <v>0.20193</v>
      </c>
      <c r="AR267" s="324">
        <v>43</v>
      </c>
      <c r="AS267" s="324" t="s">
        <v>4177</v>
      </c>
      <c r="AT267" s="390">
        <v>0</v>
      </c>
      <c r="AU267" s="390">
        <v>0</v>
      </c>
      <c r="AV267" s="390">
        <v>0</v>
      </c>
      <c r="AY267" s="390" t="s">
        <v>4178</v>
      </c>
    </row>
    <row r="268" spans="1:51" s="390" customFormat="1">
      <c r="A268" s="324" t="s">
        <v>81</v>
      </c>
      <c r="B268" s="324" t="s">
        <v>4190</v>
      </c>
      <c r="C268" s="324">
        <v>270</v>
      </c>
      <c r="D268" s="324">
        <v>10</v>
      </c>
      <c r="E268" s="324">
        <v>0.96</v>
      </c>
      <c r="F268" s="399">
        <v>0</v>
      </c>
      <c r="G268" s="324">
        <v>0.82</v>
      </c>
      <c r="H268" s="324">
        <v>0.7</v>
      </c>
      <c r="I268" s="324">
        <v>0.93</v>
      </c>
      <c r="J268" s="324">
        <v>40</v>
      </c>
      <c r="K268" s="324">
        <v>125</v>
      </c>
      <c r="L268" s="399">
        <v>0</v>
      </c>
      <c r="M268" s="324">
        <v>7.5</v>
      </c>
      <c r="N268" s="324">
        <v>7.5</v>
      </c>
      <c r="O268" s="324">
        <v>10</v>
      </c>
      <c r="P268" s="324">
        <v>100</v>
      </c>
      <c r="Q268" s="324" t="s">
        <v>886</v>
      </c>
      <c r="R268" s="399">
        <v>1</v>
      </c>
      <c r="S268" s="399">
        <v>0</v>
      </c>
      <c r="T268" s="399">
        <v>0</v>
      </c>
      <c r="U268" s="406">
        <v>0.24</v>
      </c>
      <c r="V268" s="406">
        <v>0</v>
      </c>
      <c r="W268" s="407">
        <v>1.6129497999999999E-4</v>
      </c>
      <c r="X268" s="407">
        <v>1.8099304852624736</v>
      </c>
      <c r="Y268" s="324">
        <v>1.48</v>
      </c>
      <c r="Z268" s="324">
        <v>1.79</v>
      </c>
      <c r="AA268" s="407">
        <v>2.8377565999999996E-4</v>
      </c>
      <c r="AB268" s="407">
        <v>1.8099304852624736</v>
      </c>
      <c r="AC268" s="324">
        <v>1.21</v>
      </c>
      <c r="AD268" s="324">
        <v>2.0099999999999998</v>
      </c>
      <c r="AE268" s="407">
        <v>2.3806103999999997E-4</v>
      </c>
      <c r="AF268" s="407">
        <v>1.8099304852624736</v>
      </c>
      <c r="AG268" s="324">
        <v>1.28</v>
      </c>
      <c r="AH268" s="324">
        <v>2.2799999999999998</v>
      </c>
      <c r="AI268" s="324">
        <v>0</v>
      </c>
      <c r="AJ268" s="324">
        <v>0</v>
      </c>
      <c r="AK268" s="324">
        <v>0</v>
      </c>
      <c r="AL268" s="324">
        <v>0</v>
      </c>
      <c r="AM268" s="324">
        <v>0</v>
      </c>
      <c r="AN268" s="324">
        <v>0</v>
      </c>
      <c r="AO268" s="324">
        <v>544923</v>
      </c>
      <c r="AP268" s="324">
        <v>1.0319999999999999E-2</v>
      </c>
      <c r="AQ268" s="324">
        <v>0.1016</v>
      </c>
      <c r="AR268" s="324">
        <v>48</v>
      </c>
      <c r="AS268" s="324" t="s">
        <v>4177</v>
      </c>
      <c r="AT268" s="390">
        <v>0</v>
      </c>
      <c r="AU268" s="390">
        <v>0</v>
      </c>
      <c r="AV268" s="390">
        <v>0</v>
      </c>
      <c r="AY268" s="390" t="s">
        <v>4178</v>
      </c>
    </row>
    <row r="269" spans="1:51" s="390" customFormat="1">
      <c r="A269" s="324" t="s">
        <v>81</v>
      </c>
      <c r="B269" s="324" t="s">
        <v>4191</v>
      </c>
      <c r="C269" s="324">
        <v>3.3</v>
      </c>
      <c r="D269" s="324">
        <v>20</v>
      </c>
      <c r="E269" s="324">
        <v>0.01</v>
      </c>
      <c r="F269" s="399">
        <v>0</v>
      </c>
      <c r="G269" s="324">
        <v>6.4</v>
      </c>
      <c r="H269" s="324">
        <v>0.7</v>
      </c>
      <c r="I269" s="324">
        <v>7.5</v>
      </c>
      <c r="J269" s="324">
        <v>40</v>
      </c>
      <c r="K269" s="324">
        <v>125</v>
      </c>
      <c r="L269" s="399">
        <v>0</v>
      </c>
      <c r="M269" s="324">
        <v>7.5</v>
      </c>
      <c r="N269" s="324">
        <v>7.5</v>
      </c>
      <c r="O269" s="324">
        <v>10</v>
      </c>
      <c r="P269" s="324">
        <v>100</v>
      </c>
      <c r="Q269" s="324" t="s">
        <v>886</v>
      </c>
      <c r="R269" s="399">
        <v>1</v>
      </c>
      <c r="S269" s="399">
        <v>0</v>
      </c>
      <c r="T269" s="399">
        <v>0</v>
      </c>
      <c r="U269" s="406">
        <v>0.24</v>
      </c>
      <c r="V269" s="406">
        <v>0</v>
      </c>
      <c r="W269" s="407">
        <v>1.6129497999999999E-4</v>
      </c>
      <c r="X269" s="407">
        <v>0.20293954861324642</v>
      </c>
      <c r="Y269" s="324">
        <v>1.48</v>
      </c>
      <c r="Z269" s="324">
        <v>1.79</v>
      </c>
      <c r="AA269" s="407">
        <v>2.8377565999999996E-4</v>
      </c>
      <c r="AB269" s="407">
        <v>0.20293954861324642</v>
      </c>
      <c r="AC269" s="324">
        <v>1.21</v>
      </c>
      <c r="AD269" s="324">
        <v>2.0099999999999998</v>
      </c>
      <c r="AE269" s="407">
        <v>2.3806103999999997E-4</v>
      </c>
      <c r="AF269" s="407">
        <v>0.20293954861324642</v>
      </c>
      <c r="AG269" s="324">
        <v>1.28</v>
      </c>
      <c r="AH269" s="324">
        <v>2.2799999999999998</v>
      </c>
      <c r="AI269" s="324">
        <v>0</v>
      </c>
      <c r="AJ269" s="324">
        <v>0</v>
      </c>
      <c r="AK269" s="324">
        <v>0</v>
      </c>
      <c r="AL269" s="324">
        <v>0</v>
      </c>
      <c r="AM269" s="324">
        <v>0</v>
      </c>
      <c r="AN269" s="324">
        <v>0</v>
      </c>
      <c r="AO269" s="324">
        <v>68281</v>
      </c>
      <c r="AP269" s="324">
        <v>8.2379999999999995E-2</v>
      </c>
      <c r="AQ269" s="324">
        <v>0.28702</v>
      </c>
      <c r="AR269" s="324">
        <v>71</v>
      </c>
      <c r="AS269" s="324" t="s">
        <v>4177</v>
      </c>
      <c r="AT269" s="390">
        <v>0</v>
      </c>
      <c r="AU269" s="390">
        <v>0</v>
      </c>
      <c r="AV269" s="390">
        <v>0</v>
      </c>
      <c r="AY269" s="390" t="s">
        <v>4178</v>
      </c>
    </row>
    <row r="270" spans="1:51" s="390" customFormat="1">
      <c r="A270" s="324" t="s">
        <v>81</v>
      </c>
      <c r="B270" s="324" t="s">
        <v>4192</v>
      </c>
      <c r="C270" s="324">
        <v>33</v>
      </c>
      <c r="D270" s="324">
        <v>10</v>
      </c>
      <c r="E270" s="324">
        <v>0.12</v>
      </c>
      <c r="F270" s="399">
        <v>0</v>
      </c>
      <c r="G270" s="324">
        <v>2.2000000000000002</v>
      </c>
      <c r="H270" s="324">
        <v>0.7</v>
      </c>
      <c r="I270" s="324">
        <v>2.9</v>
      </c>
      <c r="J270" s="324">
        <v>40</v>
      </c>
      <c r="K270" s="324">
        <v>125</v>
      </c>
      <c r="L270" s="399">
        <v>0</v>
      </c>
      <c r="M270" s="324">
        <v>7.5</v>
      </c>
      <c r="N270" s="324">
        <v>7.5</v>
      </c>
      <c r="O270" s="324">
        <v>10</v>
      </c>
      <c r="P270" s="324">
        <v>100</v>
      </c>
      <c r="Q270" s="324" t="s">
        <v>886</v>
      </c>
      <c r="R270" s="399">
        <v>1</v>
      </c>
      <c r="S270" s="399">
        <v>0</v>
      </c>
      <c r="T270" s="399">
        <v>0</v>
      </c>
      <c r="U270" s="406">
        <v>0.24</v>
      </c>
      <c r="V270" s="406">
        <v>0</v>
      </c>
      <c r="W270" s="407">
        <v>1.6129497999999999E-4</v>
      </c>
      <c r="X270" s="407">
        <v>0.6223479490806223</v>
      </c>
      <c r="Y270" s="324">
        <v>1.48</v>
      </c>
      <c r="Z270" s="324">
        <v>1.79</v>
      </c>
      <c r="AA270" s="407">
        <v>2.8377565999999996E-4</v>
      </c>
      <c r="AB270" s="407">
        <v>0.6223479490806223</v>
      </c>
      <c r="AC270" s="324">
        <v>1.21</v>
      </c>
      <c r="AD270" s="324">
        <v>2.0099999999999998</v>
      </c>
      <c r="AE270" s="407">
        <v>2.3806103999999997E-4</v>
      </c>
      <c r="AF270" s="407">
        <v>0.6223479490806223</v>
      </c>
      <c r="AG270" s="324">
        <v>1.28</v>
      </c>
      <c r="AH270" s="324">
        <v>2.2799999999999998</v>
      </c>
      <c r="AI270" s="324">
        <v>0</v>
      </c>
      <c r="AJ270" s="324">
        <v>0</v>
      </c>
      <c r="AK270" s="324">
        <v>0</v>
      </c>
      <c r="AL270" s="324">
        <v>0</v>
      </c>
      <c r="AM270" s="324">
        <v>0</v>
      </c>
      <c r="AN270" s="324">
        <v>0</v>
      </c>
      <c r="AO270" s="324">
        <v>172957</v>
      </c>
      <c r="AP270" s="324">
        <v>3.252E-2</v>
      </c>
      <c r="AQ270" s="324">
        <v>0.18034</v>
      </c>
      <c r="AR270" s="324">
        <v>40</v>
      </c>
      <c r="AS270" s="324" t="s">
        <v>4177</v>
      </c>
      <c r="AT270" s="390">
        <v>0</v>
      </c>
      <c r="AU270" s="390">
        <v>0</v>
      </c>
      <c r="AV270" s="390">
        <v>0</v>
      </c>
      <c r="AY270" s="390" t="s">
        <v>4178</v>
      </c>
    </row>
    <row r="271" spans="1:51" s="390" customFormat="1">
      <c r="A271" s="324" t="s">
        <v>81</v>
      </c>
      <c r="B271" s="324" t="s">
        <v>4193</v>
      </c>
      <c r="C271" s="324">
        <v>330</v>
      </c>
      <c r="D271" s="324">
        <v>10</v>
      </c>
      <c r="E271" s="324">
        <v>1.1100000000000001</v>
      </c>
      <c r="F271" s="399">
        <v>0</v>
      </c>
      <c r="G271" s="324">
        <v>0.72</v>
      </c>
      <c r="H271" s="324">
        <v>0.7</v>
      </c>
      <c r="I271" s="324">
        <v>0.85</v>
      </c>
      <c r="J271" s="324">
        <v>40</v>
      </c>
      <c r="K271" s="324">
        <v>125</v>
      </c>
      <c r="L271" s="399">
        <v>0</v>
      </c>
      <c r="M271" s="324">
        <v>7.5</v>
      </c>
      <c r="N271" s="324">
        <v>7.5</v>
      </c>
      <c r="O271" s="324">
        <v>10</v>
      </c>
      <c r="P271" s="324">
        <v>100</v>
      </c>
      <c r="Q271" s="324" t="s">
        <v>886</v>
      </c>
      <c r="R271" s="399">
        <v>1</v>
      </c>
      <c r="S271" s="399">
        <v>0</v>
      </c>
      <c r="T271" s="399">
        <v>0</v>
      </c>
      <c r="U271" s="406">
        <v>0.24</v>
      </c>
      <c r="V271" s="406">
        <v>0</v>
      </c>
      <c r="W271" s="407">
        <v>1.6129497999999999E-4</v>
      </c>
      <c r="X271" s="407">
        <v>2.0206102242877346</v>
      </c>
      <c r="Y271" s="324">
        <v>1.48</v>
      </c>
      <c r="Z271" s="324">
        <v>1.79</v>
      </c>
      <c r="AA271" s="407">
        <v>2.8377565999999996E-4</v>
      </c>
      <c r="AB271" s="407">
        <v>2.0206102242877346</v>
      </c>
      <c r="AC271" s="324">
        <v>1.21</v>
      </c>
      <c r="AD271" s="324">
        <v>2.0099999999999998</v>
      </c>
      <c r="AE271" s="407">
        <v>2.3806103999999997E-4</v>
      </c>
      <c r="AF271" s="407">
        <v>2.0206102242877346</v>
      </c>
      <c r="AG271" s="324">
        <v>1.28</v>
      </c>
      <c r="AH271" s="324">
        <v>2.2799999999999998</v>
      </c>
      <c r="AI271" s="324">
        <v>0</v>
      </c>
      <c r="AJ271" s="324">
        <v>0</v>
      </c>
      <c r="AK271" s="324">
        <v>0</v>
      </c>
      <c r="AL271" s="324">
        <v>0</v>
      </c>
      <c r="AM271" s="324">
        <v>0</v>
      </c>
      <c r="AN271" s="324">
        <v>0</v>
      </c>
      <c r="AO271" s="324">
        <v>544923</v>
      </c>
      <c r="AP271" s="324">
        <v>1.0319999999999999E-2</v>
      </c>
      <c r="AQ271" s="324">
        <v>0.1016</v>
      </c>
      <c r="AR271" s="324">
        <v>50</v>
      </c>
      <c r="AS271" s="324" t="s">
        <v>4177</v>
      </c>
      <c r="AT271" s="390">
        <v>0</v>
      </c>
      <c r="AU271" s="390">
        <v>0</v>
      </c>
      <c r="AV271" s="390">
        <v>0</v>
      </c>
      <c r="AY271" s="390" t="s">
        <v>4178</v>
      </c>
    </row>
    <row r="272" spans="1:51" s="390" customFormat="1">
      <c r="A272" s="324" t="s">
        <v>81</v>
      </c>
      <c r="B272" s="324" t="s">
        <v>4194</v>
      </c>
      <c r="C272" s="324">
        <v>39</v>
      </c>
      <c r="D272" s="324">
        <v>10</v>
      </c>
      <c r="E272" s="324">
        <v>0.13</v>
      </c>
      <c r="F272" s="399">
        <v>0</v>
      </c>
      <c r="G272" s="324">
        <v>2</v>
      </c>
      <c r="H272" s="324">
        <v>0.7</v>
      </c>
      <c r="I272" s="324">
        <v>2.6</v>
      </c>
      <c r="J272" s="324">
        <v>40</v>
      </c>
      <c r="K272" s="324">
        <v>125</v>
      </c>
      <c r="L272" s="399">
        <v>0</v>
      </c>
      <c r="M272" s="324">
        <v>7.5</v>
      </c>
      <c r="N272" s="324">
        <v>7.5</v>
      </c>
      <c r="O272" s="324">
        <v>10</v>
      </c>
      <c r="P272" s="324">
        <v>100</v>
      </c>
      <c r="Q272" s="324" t="s">
        <v>886</v>
      </c>
      <c r="R272" s="399">
        <v>1</v>
      </c>
      <c r="S272" s="399">
        <v>0</v>
      </c>
      <c r="T272" s="399">
        <v>0</v>
      </c>
      <c r="U272" s="406">
        <v>0.24</v>
      </c>
      <c r="V272" s="406">
        <v>0</v>
      </c>
      <c r="W272" s="407">
        <v>1.6129497999999999E-4</v>
      </c>
      <c r="X272" s="407">
        <v>0.68102048300068097</v>
      </c>
      <c r="Y272" s="324">
        <v>1.48</v>
      </c>
      <c r="Z272" s="324">
        <v>1.79</v>
      </c>
      <c r="AA272" s="407">
        <v>2.8377565999999996E-4</v>
      </c>
      <c r="AB272" s="407">
        <v>0.68102048300068097</v>
      </c>
      <c r="AC272" s="324">
        <v>1.21</v>
      </c>
      <c r="AD272" s="324">
        <v>2.0099999999999998</v>
      </c>
      <c r="AE272" s="407">
        <v>2.3806103999999997E-4</v>
      </c>
      <c r="AF272" s="407">
        <v>0.68102048300068097</v>
      </c>
      <c r="AG272" s="324">
        <v>1.28</v>
      </c>
      <c r="AH272" s="324">
        <v>2.2799999999999998</v>
      </c>
      <c r="AI272" s="324">
        <v>0</v>
      </c>
      <c r="AJ272" s="324">
        <v>0</v>
      </c>
      <c r="AK272" s="324">
        <v>0</v>
      </c>
      <c r="AL272" s="324">
        <v>0</v>
      </c>
      <c r="AM272" s="324">
        <v>0</v>
      </c>
      <c r="AN272" s="324">
        <v>0</v>
      </c>
      <c r="AO272" s="324">
        <v>172957</v>
      </c>
      <c r="AP272" s="324">
        <v>3.252E-2</v>
      </c>
      <c r="AQ272" s="324">
        <v>0.18034</v>
      </c>
      <c r="AR272" s="324">
        <v>46</v>
      </c>
      <c r="AS272" s="324" t="s">
        <v>4177</v>
      </c>
      <c r="AT272" s="390">
        <v>0</v>
      </c>
      <c r="AU272" s="390">
        <v>0</v>
      </c>
      <c r="AV272" s="390">
        <v>0</v>
      </c>
      <c r="AY272" s="390" t="s">
        <v>4178</v>
      </c>
    </row>
    <row r="273" spans="1:51" s="390" customFormat="1">
      <c r="A273" s="324" t="s">
        <v>81</v>
      </c>
      <c r="B273" s="324" t="s">
        <v>4195</v>
      </c>
      <c r="C273" s="324">
        <v>390</v>
      </c>
      <c r="D273" s="324">
        <v>10</v>
      </c>
      <c r="E273" s="324">
        <v>1.25</v>
      </c>
      <c r="F273" s="399">
        <v>0</v>
      </c>
      <c r="G273" s="324">
        <v>0.7</v>
      </c>
      <c r="H273" s="324">
        <v>0.7</v>
      </c>
      <c r="I273" s="324">
        <v>0.78</v>
      </c>
      <c r="J273" s="324">
        <v>40</v>
      </c>
      <c r="K273" s="324">
        <v>125</v>
      </c>
      <c r="L273" s="399">
        <v>0</v>
      </c>
      <c r="M273" s="324">
        <v>7.5</v>
      </c>
      <c r="N273" s="324">
        <v>7.5</v>
      </c>
      <c r="O273" s="324">
        <v>10</v>
      </c>
      <c r="P273" s="324">
        <v>100</v>
      </c>
      <c r="Q273" s="324" t="s">
        <v>886</v>
      </c>
      <c r="R273" s="399">
        <v>1</v>
      </c>
      <c r="S273" s="399">
        <v>0</v>
      </c>
      <c r="T273" s="399">
        <v>0</v>
      </c>
      <c r="U273" s="406">
        <v>0.24</v>
      </c>
      <c r="V273" s="406">
        <v>0</v>
      </c>
      <c r="W273" s="407">
        <v>1.6129497999999999E-4</v>
      </c>
      <c r="X273" s="407">
        <v>2.1977155029105644</v>
      </c>
      <c r="Y273" s="324">
        <v>1.48</v>
      </c>
      <c r="Z273" s="324">
        <v>1.79</v>
      </c>
      <c r="AA273" s="407">
        <v>2.8377565999999996E-4</v>
      </c>
      <c r="AB273" s="407">
        <v>2.1977155029105644</v>
      </c>
      <c r="AC273" s="324">
        <v>1.21</v>
      </c>
      <c r="AD273" s="324">
        <v>2.0099999999999998</v>
      </c>
      <c r="AE273" s="407">
        <v>2.3806103999999997E-4</v>
      </c>
      <c r="AF273" s="407">
        <v>2.1977155029105644</v>
      </c>
      <c r="AG273" s="324">
        <v>1.28</v>
      </c>
      <c r="AH273" s="324">
        <v>2.2799999999999998</v>
      </c>
      <c r="AI273" s="324">
        <v>0</v>
      </c>
      <c r="AJ273" s="324">
        <v>0</v>
      </c>
      <c r="AK273" s="324">
        <v>0</v>
      </c>
      <c r="AL273" s="324">
        <v>0</v>
      </c>
      <c r="AM273" s="324">
        <v>0</v>
      </c>
      <c r="AN273" s="324">
        <v>0</v>
      </c>
      <c r="AO273" s="324">
        <v>544923</v>
      </c>
      <c r="AP273" s="324">
        <v>1.0319999999999999E-2</v>
      </c>
      <c r="AQ273" s="324">
        <v>0.1016</v>
      </c>
      <c r="AR273" s="324">
        <v>53</v>
      </c>
      <c r="AS273" s="324" t="s">
        <v>4177</v>
      </c>
      <c r="AT273" s="390">
        <v>0</v>
      </c>
      <c r="AU273" s="390">
        <v>0</v>
      </c>
      <c r="AV273" s="390">
        <v>0</v>
      </c>
      <c r="AY273" s="390" t="s">
        <v>4178</v>
      </c>
    </row>
    <row r="274" spans="1:51" s="390" customFormat="1">
      <c r="A274" s="324" t="s">
        <v>81</v>
      </c>
      <c r="B274" s="324" t="s">
        <v>4196</v>
      </c>
      <c r="C274" s="324">
        <v>4.7</v>
      </c>
      <c r="D274" s="324">
        <v>20</v>
      </c>
      <c r="E274" s="324">
        <v>0.02</v>
      </c>
      <c r="F274" s="399">
        <v>0</v>
      </c>
      <c r="G274" s="324">
        <v>5.8</v>
      </c>
      <c r="H274" s="324">
        <v>0.7</v>
      </c>
      <c r="I274" s="324">
        <v>6.9</v>
      </c>
      <c r="J274" s="324">
        <v>40</v>
      </c>
      <c r="K274" s="324">
        <v>125</v>
      </c>
      <c r="L274" s="399">
        <v>0</v>
      </c>
      <c r="M274" s="324">
        <v>7.5</v>
      </c>
      <c r="N274" s="324">
        <v>7.5</v>
      </c>
      <c r="O274" s="324">
        <v>10</v>
      </c>
      <c r="P274" s="324">
        <v>100</v>
      </c>
      <c r="Q274" s="324" t="s">
        <v>886</v>
      </c>
      <c r="R274" s="399">
        <v>1</v>
      </c>
      <c r="S274" s="399">
        <v>0</v>
      </c>
      <c r="T274" s="399">
        <v>0</v>
      </c>
      <c r="U274" s="406">
        <v>0.24</v>
      </c>
      <c r="V274" s="406">
        <v>0</v>
      </c>
      <c r="W274" s="407">
        <v>1.6129497999999999E-4</v>
      </c>
      <c r="X274" s="407">
        <v>0.22923474613471201</v>
      </c>
      <c r="Y274" s="324">
        <v>1.48</v>
      </c>
      <c r="Z274" s="324">
        <v>1.79</v>
      </c>
      <c r="AA274" s="407">
        <v>2.8377565999999996E-4</v>
      </c>
      <c r="AB274" s="407">
        <v>0.22923474613471201</v>
      </c>
      <c r="AC274" s="324">
        <v>1.21</v>
      </c>
      <c r="AD274" s="324">
        <v>2.0099999999999998</v>
      </c>
      <c r="AE274" s="407">
        <v>2.3806103999999997E-4</v>
      </c>
      <c r="AF274" s="407">
        <v>0.22923474613471201</v>
      </c>
      <c r="AG274" s="324">
        <v>1.28</v>
      </c>
      <c r="AH274" s="324">
        <v>2.2799999999999998</v>
      </c>
      <c r="AI274" s="324">
        <v>0</v>
      </c>
      <c r="AJ274" s="324">
        <v>0</v>
      </c>
      <c r="AK274" s="324">
        <v>0</v>
      </c>
      <c r="AL274" s="324">
        <v>0</v>
      </c>
      <c r="AM274" s="324">
        <v>0</v>
      </c>
      <c r="AN274" s="324">
        <v>0</v>
      </c>
      <c r="AO274" s="324">
        <v>68281</v>
      </c>
      <c r="AP274" s="324">
        <v>8.2379999999999995E-2</v>
      </c>
      <c r="AQ274" s="324">
        <v>0.28702</v>
      </c>
      <c r="AR274" s="324">
        <v>42</v>
      </c>
      <c r="AS274" s="324" t="s">
        <v>4177</v>
      </c>
      <c r="AT274" s="390">
        <v>0</v>
      </c>
      <c r="AU274" s="390">
        <v>0</v>
      </c>
      <c r="AV274" s="390">
        <v>0</v>
      </c>
      <c r="AY274" s="390" t="s">
        <v>4178</v>
      </c>
    </row>
    <row r="275" spans="1:51" s="390" customFormat="1">
      <c r="A275" s="324" t="s">
        <v>81</v>
      </c>
      <c r="B275" s="324" t="s">
        <v>4197</v>
      </c>
      <c r="C275" s="324">
        <v>47</v>
      </c>
      <c r="D275" s="324">
        <v>10</v>
      </c>
      <c r="E275" s="324">
        <v>0.16</v>
      </c>
      <c r="F275" s="399">
        <v>0</v>
      </c>
      <c r="G275" s="324">
        <v>1.8</v>
      </c>
      <c r="H275" s="324">
        <v>0.7</v>
      </c>
      <c r="I275" s="324">
        <v>2.4</v>
      </c>
      <c r="J275" s="324">
        <v>40</v>
      </c>
      <c r="K275" s="324">
        <v>125</v>
      </c>
      <c r="L275" s="399">
        <v>0</v>
      </c>
      <c r="M275" s="324">
        <v>7.5</v>
      </c>
      <c r="N275" s="324">
        <v>7.5</v>
      </c>
      <c r="O275" s="324">
        <v>10</v>
      </c>
      <c r="P275" s="324">
        <v>100</v>
      </c>
      <c r="Q275" s="324" t="s">
        <v>886</v>
      </c>
      <c r="R275" s="399">
        <v>1</v>
      </c>
      <c r="S275" s="399">
        <v>0</v>
      </c>
      <c r="T275" s="399">
        <v>0</v>
      </c>
      <c r="U275" s="406">
        <v>0.24</v>
      </c>
      <c r="V275" s="406">
        <v>0</v>
      </c>
      <c r="W275" s="407">
        <v>1.6129497999999999E-4</v>
      </c>
      <c r="X275" s="407">
        <v>0.74694467841647727</v>
      </c>
      <c r="Y275" s="324">
        <v>1.48</v>
      </c>
      <c r="Z275" s="324">
        <v>1.79</v>
      </c>
      <c r="AA275" s="407">
        <v>2.8377565999999996E-4</v>
      </c>
      <c r="AB275" s="407">
        <v>0.74694467841647727</v>
      </c>
      <c r="AC275" s="324">
        <v>1.21</v>
      </c>
      <c r="AD275" s="324">
        <v>2.0099999999999998</v>
      </c>
      <c r="AE275" s="407">
        <v>2.3806103999999997E-4</v>
      </c>
      <c r="AF275" s="407">
        <v>0.74694467841647727</v>
      </c>
      <c r="AG275" s="324">
        <v>1.28</v>
      </c>
      <c r="AH275" s="324">
        <v>2.2799999999999998</v>
      </c>
      <c r="AI275" s="324">
        <v>0</v>
      </c>
      <c r="AJ275" s="324">
        <v>0</v>
      </c>
      <c r="AK275" s="324">
        <v>0</v>
      </c>
      <c r="AL275" s="324">
        <v>0</v>
      </c>
      <c r="AM275" s="324">
        <v>0</v>
      </c>
      <c r="AN275" s="324">
        <v>0</v>
      </c>
      <c r="AO275" s="324">
        <v>219672</v>
      </c>
      <c r="AP275" s="324">
        <v>2.5610000000000001E-2</v>
      </c>
      <c r="AQ275" s="324">
        <v>0.16002</v>
      </c>
      <c r="AR275" s="324">
        <v>43</v>
      </c>
      <c r="AS275" s="324" t="s">
        <v>4177</v>
      </c>
      <c r="AT275" s="390">
        <v>0</v>
      </c>
      <c r="AU275" s="390">
        <v>0</v>
      </c>
      <c r="AV275" s="390">
        <v>0</v>
      </c>
      <c r="AY275" s="390" t="s">
        <v>4178</v>
      </c>
    </row>
    <row r="276" spans="1:51" s="390" customFormat="1">
      <c r="A276" s="324" t="s">
        <v>81</v>
      </c>
      <c r="B276" s="324" t="s">
        <v>4198</v>
      </c>
      <c r="C276" s="324">
        <v>470</v>
      </c>
      <c r="D276" s="324">
        <v>10</v>
      </c>
      <c r="E276" s="324">
        <v>1.6</v>
      </c>
      <c r="F276" s="399">
        <v>0</v>
      </c>
      <c r="G276" s="324">
        <v>0.61</v>
      </c>
      <c r="H276" s="324">
        <v>0.7</v>
      </c>
      <c r="I276" s="324">
        <v>0.7</v>
      </c>
      <c r="J276" s="324">
        <v>40</v>
      </c>
      <c r="K276" s="324">
        <v>125</v>
      </c>
      <c r="L276" s="399">
        <v>0</v>
      </c>
      <c r="M276" s="324">
        <v>7.5</v>
      </c>
      <c r="N276" s="324">
        <v>7.5</v>
      </c>
      <c r="O276" s="324">
        <v>10</v>
      </c>
      <c r="P276" s="324">
        <v>100</v>
      </c>
      <c r="Q276" s="324" t="s">
        <v>886</v>
      </c>
      <c r="R276" s="399">
        <v>1</v>
      </c>
      <c r="S276" s="399">
        <v>0</v>
      </c>
      <c r="T276" s="399">
        <v>0</v>
      </c>
      <c r="U276" s="406">
        <v>0.24</v>
      </c>
      <c r="V276" s="406">
        <v>0</v>
      </c>
      <c r="W276" s="407">
        <v>1.6129497999999999E-4</v>
      </c>
      <c r="X276" s="407">
        <v>2.4173845956024178</v>
      </c>
      <c r="Y276" s="324">
        <v>1.48</v>
      </c>
      <c r="Z276" s="324">
        <v>1.79</v>
      </c>
      <c r="AA276" s="407">
        <v>2.8377565999999996E-4</v>
      </c>
      <c r="AB276" s="407">
        <v>2.4173845956024178</v>
      </c>
      <c r="AC276" s="324">
        <v>1.21</v>
      </c>
      <c r="AD276" s="324">
        <v>2.0099999999999998</v>
      </c>
      <c r="AE276" s="407">
        <v>2.3806103999999997E-4</v>
      </c>
      <c r="AF276" s="407">
        <v>2.4173845956024178</v>
      </c>
      <c r="AG276" s="324">
        <v>1.28</v>
      </c>
      <c r="AH276" s="324">
        <v>2.2799999999999998</v>
      </c>
      <c r="AI276" s="324">
        <v>0</v>
      </c>
      <c r="AJ276" s="324">
        <v>0</v>
      </c>
      <c r="AK276" s="324">
        <v>0</v>
      </c>
      <c r="AL276" s="324">
        <v>0</v>
      </c>
      <c r="AM276" s="324">
        <v>0</v>
      </c>
      <c r="AN276" s="324">
        <v>0</v>
      </c>
      <c r="AO276" s="324">
        <v>691828</v>
      </c>
      <c r="AP276" s="324">
        <v>8.1300000000000001E-3</v>
      </c>
      <c r="AQ276" s="324">
        <v>9.017E-2</v>
      </c>
      <c r="AR276" s="324">
        <v>51</v>
      </c>
      <c r="AS276" s="324" t="s">
        <v>4177</v>
      </c>
      <c r="AT276" s="390">
        <v>0</v>
      </c>
      <c r="AU276" s="390">
        <v>0</v>
      </c>
      <c r="AV276" s="390">
        <v>0</v>
      </c>
      <c r="AY276" s="390" t="s">
        <v>4178</v>
      </c>
    </row>
    <row r="277" spans="1:51" s="390" customFormat="1">
      <c r="A277" s="324" t="s">
        <v>81</v>
      </c>
      <c r="B277" s="324" t="s">
        <v>4199</v>
      </c>
      <c r="C277" s="324">
        <v>5.6</v>
      </c>
      <c r="D277" s="324">
        <v>20</v>
      </c>
      <c r="E277" s="324">
        <v>0.02</v>
      </c>
      <c r="F277" s="399">
        <v>0</v>
      </c>
      <c r="G277" s="324">
        <v>5.5</v>
      </c>
      <c r="H277" s="324">
        <v>0.7</v>
      </c>
      <c r="I277" s="324">
        <v>6.3</v>
      </c>
      <c r="J277" s="324">
        <v>40</v>
      </c>
      <c r="K277" s="324">
        <v>125</v>
      </c>
      <c r="L277" s="399">
        <v>0</v>
      </c>
      <c r="M277" s="324">
        <v>7.5</v>
      </c>
      <c r="N277" s="324">
        <v>7.5</v>
      </c>
      <c r="O277" s="324">
        <v>10</v>
      </c>
      <c r="P277" s="324">
        <v>100</v>
      </c>
      <c r="Q277" s="324" t="s">
        <v>886</v>
      </c>
      <c r="R277" s="399">
        <v>1</v>
      </c>
      <c r="S277" s="399">
        <v>0</v>
      </c>
      <c r="T277" s="399">
        <v>0</v>
      </c>
      <c r="U277" s="406">
        <v>0.24</v>
      </c>
      <c r="V277" s="406">
        <v>0</v>
      </c>
      <c r="W277" s="407">
        <v>1.6129497999999999E-4</v>
      </c>
      <c r="X277" s="407">
        <v>0.25550942190993292</v>
      </c>
      <c r="Y277" s="324">
        <v>1.48</v>
      </c>
      <c r="Z277" s="324">
        <v>1.79</v>
      </c>
      <c r="AA277" s="407">
        <v>2.8377565999999996E-4</v>
      </c>
      <c r="AB277" s="407">
        <v>0.25550942190993292</v>
      </c>
      <c r="AC277" s="324">
        <v>1.21</v>
      </c>
      <c r="AD277" s="324">
        <v>2.0099999999999998</v>
      </c>
      <c r="AE277" s="407">
        <v>2.3806103999999997E-4</v>
      </c>
      <c r="AF277" s="407">
        <v>0.25550942190993292</v>
      </c>
      <c r="AG277" s="324">
        <v>1.28</v>
      </c>
      <c r="AH277" s="324">
        <v>2.2799999999999998</v>
      </c>
      <c r="AI277" s="324">
        <v>0</v>
      </c>
      <c r="AJ277" s="324">
        <v>0</v>
      </c>
      <c r="AK277" s="324">
        <v>0</v>
      </c>
      <c r="AL277" s="324">
        <v>0</v>
      </c>
      <c r="AM277" s="324">
        <v>0</v>
      </c>
      <c r="AN277" s="324">
        <v>0</v>
      </c>
      <c r="AO277" s="324">
        <v>68281</v>
      </c>
      <c r="AP277" s="324">
        <v>8.2379999999999995E-2</v>
      </c>
      <c r="AQ277" s="324">
        <v>0.28702</v>
      </c>
      <c r="AR277" s="324">
        <v>50</v>
      </c>
      <c r="AS277" s="324" t="s">
        <v>4177</v>
      </c>
      <c r="AT277" s="390">
        <v>0</v>
      </c>
      <c r="AU277" s="390">
        <v>0</v>
      </c>
      <c r="AV277" s="390">
        <v>0</v>
      </c>
      <c r="AY277" s="390" t="s">
        <v>4178</v>
      </c>
    </row>
    <row r="278" spans="1:51" s="390" customFormat="1">
      <c r="A278" s="324" t="s">
        <v>81</v>
      </c>
      <c r="B278" s="324" t="s">
        <v>4200</v>
      </c>
      <c r="C278" s="324">
        <v>56</v>
      </c>
      <c r="D278" s="324">
        <v>10</v>
      </c>
      <c r="E278" s="324">
        <v>0.19</v>
      </c>
      <c r="F278" s="399">
        <v>0</v>
      </c>
      <c r="G278" s="324">
        <v>1.7</v>
      </c>
      <c r="H278" s="324">
        <v>0.7</v>
      </c>
      <c r="I278" s="324">
        <v>2.1</v>
      </c>
      <c r="J278" s="324">
        <v>40</v>
      </c>
      <c r="K278" s="324">
        <v>125</v>
      </c>
      <c r="L278" s="399">
        <v>0</v>
      </c>
      <c r="M278" s="324">
        <v>7.5</v>
      </c>
      <c r="N278" s="324">
        <v>7.5</v>
      </c>
      <c r="O278" s="324">
        <v>10</v>
      </c>
      <c r="P278" s="324">
        <v>100</v>
      </c>
      <c r="Q278" s="324" t="s">
        <v>886</v>
      </c>
      <c r="R278" s="399">
        <v>1</v>
      </c>
      <c r="S278" s="399">
        <v>0</v>
      </c>
      <c r="T278" s="399">
        <v>0</v>
      </c>
      <c r="U278" s="406">
        <v>0.24</v>
      </c>
      <c r="V278" s="406">
        <v>0</v>
      </c>
      <c r="W278" s="407">
        <v>1.6129497999999999E-4</v>
      </c>
      <c r="X278" s="407">
        <v>0.81657650301112594</v>
      </c>
      <c r="Y278" s="324">
        <v>1.48</v>
      </c>
      <c r="Z278" s="324">
        <v>1.79</v>
      </c>
      <c r="AA278" s="407">
        <v>2.8377565999999996E-4</v>
      </c>
      <c r="AB278" s="407">
        <v>0.81657650301112594</v>
      </c>
      <c r="AC278" s="324">
        <v>1.21</v>
      </c>
      <c r="AD278" s="324">
        <v>2.0099999999999998</v>
      </c>
      <c r="AE278" s="407">
        <v>2.3806103999999997E-4</v>
      </c>
      <c r="AF278" s="407">
        <v>0.81657650301112594</v>
      </c>
      <c r="AG278" s="324">
        <v>1.28</v>
      </c>
      <c r="AH278" s="324">
        <v>2.2799999999999998</v>
      </c>
      <c r="AI278" s="324">
        <v>0</v>
      </c>
      <c r="AJ278" s="324">
        <v>0</v>
      </c>
      <c r="AK278" s="324">
        <v>0</v>
      </c>
      <c r="AL278" s="324">
        <v>0</v>
      </c>
      <c r="AM278" s="324">
        <v>0</v>
      </c>
      <c r="AN278" s="324">
        <v>0</v>
      </c>
      <c r="AO278" s="324">
        <v>219672</v>
      </c>
      <c r="AP278" s="324">
        <v>2.5610000000000001E-2</v>
      </c>
      <c r="AQ278" s="324">
        <v>0.16002</v>
      </c>
      <c r="AR278" s="324">
        <v>48</v>
      </c>
      <c r="AS278" s="324" t="s">
        <v>4177</v>
      </c>
      <c r="AT278" s="390">
        <v>0</v>
      </c>
      <c r="AU278" s="390">
        <v>0</v>
      </c>
      <c r="AV278" s="390">
        <v>0</v>
      </c>
      <c r="AY278" s="390" t="s">
        <v>4178</v>
      </c>
    </row>
    <row r="279" spans="1:51" s="390" customFormat="1">
      <c r="A279" s="324" t="s">
        <v>81</v>
      </c>
      <c r="B279" s="324" t="s">
        <v>4201</v>
      </c>
      <c r="C279" s="324">
        <v>560</v>
      </c>
      <c r="D279" s="324">
        <v>10</v>
      </c>
      <c r="E279" s="324">
        <v>1.85</v>
      </c>
      <c r="F279" s="399">
        <v>0</v>
      </c>
      <c r="G279" s="324">
        <v>0.56000000000000005</v>
      </c>
      <c r="H279" s="324">
        <v>0.7</v>
      </c>
      <c r="I279" s="324">
        <v>0.63</v>
      </c>
      <c r="J279" s="324">
        <v>40</v>
      </c>
      <c r="K279" s="324">
        <v>125</v>
      </c>
      <c r="L279" s="399">
        <v>0</v>
      </c>
      <c r="M279" s="324">
        <v>7.5</v>
      </c>
      <c r="N279" s="324">
        <v>7.5</v>
      </c>
      <c r="O279" s="324">
        <v>10</v>
      </c>
      <c r="P279" s="324">
        <v>100</v>
      </c>
      <c r="Q279" s="324" t="s">
        <v>886</v>
      </c>
      <c r="R279" s="399">
        <v>1</v>
      </c>
      <c r="S279" s="399">
        <v>0</v>
      </c>
      <c r="T279" s="399">
        <v>0</v>
      </c>
      <c r="U279" s="406">
        <v>0.24</v>
      </c>
      <c r="V279" s="406">
        <v>0</v>
      </c>
      <c r="W279" s="407">
        <v>1.6129497999999999E-4</v>
      </c>
      <c r="X279" s="407">
        <v>2.6490943408722147</v>
      </c>
      <c r="Y279" s="324">
        <v>1.48</v>
      </c>
      <c r="Z279" s="324">
        <v>1.79</v>
      </c>
      <c r="AA279" s="407">
        <v>2.8377565999999996E-4</v>
      </c>
      <c r="AB279" s="407">
        <v>2.6490943408722147</v>
      </c>
      <c r="AC279" s="324">
        <v>1.21</v>
      </c>
      <c r="AD279" s="324">
        <v>2.0099999999999998</v>
      </c>
      <c r="AE279" s="407">
        <v>2.3806103999999997E-4</v>
      </c>
      <c r="AF279" s="407">
        <v>2.6490943408722147</v>
      </c>
      <c r="AG279" s="324">
        <v>1.28</v>
      </c>
      <c r="AH279" s="324">
        <v>2.2799999999999998</v>
      </c>
      <c r="AI279" s="324">
        <v>0</v>
      </c>
      <c r="AJ279" s="324">
        <v>0</v>
      </c>
      <c r="AK279" s="324">
        <v>0</v>
      </c>
      <c r="AL279" s="324">
        <v>0</v>
      </c>
      <c r="AM279" s="324">
        <v>0</v>
      </c>
      <c r="AN279" s="324">
        <v>0</v>
      </c>
      <c r="AO279" s="324">
        <v>691828</v>
      </c>
      <c r="AP279" s="324">
        <v>8.1300000000000001E-3</v>
      </c>
      <c r="AQ279" s="324">
        <v>9.017E-2</v>
      </c>
      <c r="AR279" s="324">
        <v>54</v>
      </c>
      <c r="AS279" s="324" t="s">
        <v>4177</v>
      </c>
      <c r="AT279" s="390">
        <v>0</v>
      </c>
      <c r="AU279" s="390">
        <v>0</v>
      </c>
      <c r="AV279" s="390">
        <v>0</v>
      </c>
      <c r="AY279" s="390" t="s">
        <v>4178</v>
      </c>
    </row>
    <row r="280" spans="1:51" s="390" customFormat="1">
      <c r="A280" s="324" t="s">
        <v>81</v>
      </c>
      <c r="B280" s="324" t="s">
        <v>4202</v>
      </c>
      <c r="C280" s="324">
        <v>6.8</v>
      </c>
      <c r="D280" s="324">
        <v>20</v>
      </c>
      <c r="E280" s="324">
        <v>0.03</v>
      </c>
      <c r="F280" s="399">
        <v>0</v>
      </c>
      <c r="G280" s="324">
        <v>4.8</v>
      </c>
      <c r="H280" s="324">
        <v>0.7</v>
      </c>
      <c r="I280" s="324">
        <v>5.7</v>
      </c>
      <c r="J280" s="324">
        <v>40</v>
      </c>
      <c r="K280" s="324">
        <v>125</v>
      </c>
      <c r="L280" s="399">
        <v>0</v>
      </c>
      <c r="M280" s="324">
        <v>7.5</v>
      </c>
      <c r="N280" s="324">
        <v>7.5</v>
      </c>
      <c r="O280" s="324">
        <v>10</v>
      </c>
      <c r="P280" s="324">
        <v>100</v>
      </c>
      <c r="Q280" s="324" t="s">
        <v>886</v>
      </c>
      <c r="R280" s="399">
        <v>1</v>
      </c>
      <c r="S280" s="399">
        <v>0</v>
      </c>
      <c r="T280" s="399">
        <v>0</v>
      </c>
      <c r="U280" s="406">
        <v>0.24</v>
      </c>
      <c r="V280" s="406">
        <v>0</v>
      </c>
      <c r="W280" s="407">
        <v>1.6129497999999999E-4</v>
      </c>
      <c r="X280" s="407">
        <v>0.29145771720029146</v>
      </c>
      <c r="Y280" s="324">
        <v>1.48</v>
      </c>
      <c r="Z280" s="324">
        <v>1.79</v>
      </c>
      <c r="AA280" s="407">
        <v>2.8377565999999996E-4</v>
      </c>
      <c r="AB280" s="407">
        <v>0.29145771720029146</v>
      </c>
      <c r="AC280" s="324">
        <v>1.21</v>
      </c>
      <c r="AD280" s="324">
        <v>2.0099999999999998</v>
      </c>
      <c r="AE280" s="407">
        <v>2.3806103999999997E-4</v>
      </c>
      <c r="AF280" s="407">
        <v>0.29145771720029146</v>
      </c>
      <c r="AG280" s="324">
        <v>1.28</v>
      </c>
      <c r="AH280" s="324">
        <v>2.2799999999999998</v>
      </c>
      <c r="AI280" s="324">
        <v>0</v>
      </c>
      <c r="AJ280" s="324">
        <v>0</v>
      </c>
      <c r="AK280" s="324">
        <v>0</v>
      </c>
      <c r="AL280" s="324">
        <v>0</v>
      </c>
      <c r="AM280" s="324">
        <v>0</v>
      </c>
      <c r="AN280" s="324">
        <v>0</v>
      </c>
      <c r="AO280" s="324">
        <v>86322</v>
      </c>
      <c r="AP280" s="324">
        <v>6.5159999999999996E-2</v>
      </c>
      <c r="AQ280" s="324">
        <v>0.25527</v>
      </c>
      <c r="AR280" s="324">
        <v>41</v>
      </c>
      <c r="AS280" s="324" t="s">
        <v>4177</v>
      </c>
      <c r="AT280" s="390">
        <v>0</v>
      </c>
      <c r="AU280" s="390">
        <v>0</v>
      </c>
      <c r="AV280" s="390">
        <v>0</v>
      </c>
      <c r="AY280" s="390" t="s">
        <v>4178</v>
      </c>
    </row>
    <row r="281" spans="1:51" s="390" customFormat="1">
      <c r="A281" s="324" t="s">
        <v>81</v>
      </c>
      <c r="B281" s="324" t="s">
        <v>4203</v>
      </c>
      <c r="C281" s="324">
        <v>68</v>
      </c>
      <c r="D281" s="324">
        <v>10</v>
      </c>
      <c r="E281" s="324">
        <v>0.25</v>
      </c>
      <c r="F281" s="399">
        <v>0</v>
      </c>
      <c r="G281" s="324">
        <v>1.5</v>
      </c>
      <c r="H281" s="324">
        <v>0.7</v>
      </c>
      <c r="I281" s="324">
        <v>1.8</v>
      </c>
      <c r="J281" s="324">
        <v>40</v>
      </c>
      <c r="K281" s="324">
        <v>125</v>
      </c>
      <c r="L281" s="399">
        <v>0</v>
      </c>
      <c r="M281" s="324">
        <v>7.5</v>
      </c>
      <c r="N281" s="324">
        <v>7.5</v>
      </c>
      <c r="O281" s="324">
        <v>10</v>
      </c>
      <c r="P281" s="324">
        <v>100</v>
      </c>
      <c r="Q281" s="324" t="s">
        <v>886</v>
      </c>
      <c r="R281" s="399">
        <v>1</v>
      </c>
      <c r="S281" s="399">
        <v>0</v>
      </c>
      <c r="T281" s="399">
        <v>0</v>
      </c>
      <c r="U281" s="406">
        <v>0.24</v>
      </c>
      <c r="V281" s="406">
        <v>0</v>
      </c>
      <c r="W281" s="407">
        <v>1.6129497999999999E-4</v>
      </c>
      <c r="X281" s="407">
        <v>0.89888828669248766</v>
      </c>
      <c r="Y281" s="324">
        <v>1.48</v>
      </c>
      <c r="Z281" s="324">
        <v>1.79</v>
      </c>
      <c r="AA281" s="407">
        <v>2.8377565999999996E-4</v>
      </c>
      <c r="AB281" s="407">
        <v>0.89888828669248766</v>
      </c>
      <c r="AC281" s="324">
        <v>1.21</v>
      </c>
      <c r="AD281" s="324">
        <v>2.0099999999999998</v>
      </c>
      <c r="AE281" s="407">
        <v>2.3806103999999997E-4</v>
      </c>
      <c r="AF281" s="407">
        <v>0.89888828669248766</v>
      </c>
      <c r="AG281" s="324">
        <v>1.28</v>
      </c>
      <c r="AH281" s="324">
        <v>2.2799999999999998</v>
      </c>
      <c r="AI281" s="324">
        <v>0</v>
      </c>
      <c r="AJ281" s="324">
        <v>0</v>
      </c>
      <c r="AK281" s="324">
        <v>0</v>
      </c>
      <c r="AL281" s="324">
        <v>0</v>
      </c>
      <c r="AM281" s="324">
        <v>0</v>
      </c>
      <c r="AN281" s="324">
        <v>0</v>
      </c>
      <c r="AO281" s="324">
        <v>273123</v>
      </c>
      <c r="AP281" s="324">
        <v>2.06E-2</v>
      </c>
      <c r="AQ281" s="324">
        <v>0.14351</v>
      </c>
      <c r="AR281" s="324">
        <v>49</v>
      </c>
      <c r="AS281" s="324" t="s">
        <v>4177</v>
      </c>
      <c r="AT281" s="390">
        <v>0</v>
      </c>
      <c r="AU281" s="390">
        <v>0</v>
      </c>
      <c r="AV281" s="390">
        <v>0</v>
      </c>
      <c r="AY281" s="390" t="s">
        <v>4178</v>
      </c>
    </row>
    <row r="282" spans="1:51" s="390" customFormat="1">
      <c r="A282" s="324" t="s">
        <v>81</v>
      </c>
      <c r="B282" s="324" t="s">
        <v>4204</v>
      </c>
      <c r="C282" s="324">
        <v>680</v>
      </c>
      <c r="D282" s="324">
        <v>10</v>
      </c>
      <c r="E282" s="324">
        <v>2.4</v>
      </c>
      <c r="F282" s="399">
        <v>0</v>
      </c>
      <c r="G282" s="324">
        <v>0.51</v>
      </c>
      <c r="H282" s="324">
        <v>0.7</v>
      </c>
      <c r="I282" s="324">
        <v>0.55000000000000004</v>
      </c>
      <c r="J282" s="324">
        <v>40</v>
      </c>
      <c r="K282" s="324">
        <v>125</v>
      </c>
      <c r="L282" s="399">
        <v>0</v>
      </c>
      <c r="M282" s="324">
        <v>7.5</v>
      </c>
      <c r="N282" s="324">
        <v>7.5</v>
      </c>
      <c r="O282" s="324">
        <v>10</v>
      </c>
      <c r="P282" s="324">
        <v>100</v>
      </c>
      <c r="Q282" s="324" t="s">
        <v>886</v>
      </c>
      <c r="R282" s="399">
        <v>1</v>
      </c>
      <c r="S282" s="399">
        <v>0</v>
      </c>
      <c r="T282" s="399">
        <v>0</v>
      </c>
      <c r="U282" s="406">
        <v>0.24</v>
      </c>
      <c r="V282" s="406">
        <v>0</v>
      </c>
      <c r="W282" s="407">
        <v>1.6129497999999999E-4</v>
      </c>
      <c r="X282" s="407">
        <v>2.9234360691822547</v>
      </c>
      <c r="Y282" s="324">
        <v>1.48</v>
      </c>
      <c r="Z282" s="324">
        <v>1.79</v>
      </c>
      <c r="AA282" s="407">
        <v>2.8377565999999996E-4</v>
      </c>
      <c r="AB282" s="407">
        <v>2.9234360691822547</v>
      </c>
      <c r="AC282" s="324">
        <v>1.21</v>
      </c>
      <c r="AD282" s="324">
        <v>2.0099999999999998</v>
      </c>
      <c r="AE282" s="407">
        <v>2.3806103999999997E-4</v>
      </c>
      <c r="AF282" s="407">
        <v>2.9234360691822547</v>
      </c>
      <c r="AG282" s="324">
        <v>1.28</v>
      </c>
      <c r="AH282" s="324">
        <v>2.2799999999999998</v>
      </c>
      <c r="AI282" s="324">
        <v>0</v>
      </c>
      <c r="AJ282" s="324">
        <v>0</v>
      </c>
      <c r="AK282" s="324">
        <v>0</v>
      </c>
      <c r="AL282" s="324">
        <v>0</v>
      </c>
      <c r="AM282" s="324">
        <v>0</v>
      </c>
      <c r="AN282" s="324">
        <v>0</v>
      </c>
      <c r="AO282" s="324">
        <v>878687</v>
      </c>
      <c r="AP282" s="324">
        <v>6.4000000000000003E-3</v>
      </c>
      <c r="AQ282" s="324">
        <v>8.0009999999999998E-2</v>
      </c>
      <c r="AR282" s="324">
        <v>55</v>
      </c>
      <c r="AS282" s="324" t="s">
        <v>4177</v>
      </c>
      <c r="AT282" s="390">
        <v>0</v>
      </c>
      <c r="AU282" s="390">
        <v>0</v>
      </c>
      <c r="AV282" s="390">
        <v>0</v>
      </c>
      <c r="AY282" s="390" t="s">
        <v>4178</v>
      </c>
    </row>
    <row r="283" spans="1:51" s="390" customFormat="1">
      <c r="A283" s="324" t="s">
        <v>81</v>
      </c>
      <c r="B283" s="324" t="s">
        <v>4205</v>
      </c>
      <c r="C283" s="324">
        <v>8.1999999999999993</v>
      </c>
      <c r="D283" s="324">
        <v>20</v>
      </c>
      <c r="E283" s="324">
        <v>0.03</v>
      </c>
      <c r="F283" s="399">
        <v>0</v>
      </c>
      <c r="G283" s="324">
        <v>4.4000000000000004</v>
      </c>
      <c r="H283" s="324">
        <v>0.7</v>
      </c>
      <c r="I283" s="324">
        <v>5.0999999999999996</v>
      </c>
      <c r="J283" s="324">
        <v>40</v>
      </c>
      <c r="K283" s="324">
        <v>125</v>
      </c>
      <c r="L283" s="399">
        <v>0</v>
      </c>
      <c r="M283" s="324">
        <v>7.5</v>
      </c>
      <c r="N283" s="324">
        <v>7.5</v>
      </c>
      <c r="O283" s="324">
        <v>10</v>
      </c>
      <c r="P283" s="324">
        <v>100</v>
      </c>
      <c r="Q283" s="324" t="s">
        <v>886</v>
      </c>
      <c r="R283" s="399">
        <v>1</v>
      </c>
      <c r="S283" s="399">
        <v>0</v>
      </c>
      <c r="T283" s="399">
        <v>0</v>
      </c>
      <c r="U283" s="406">
        <v>0.24</v>
      </c>
      <c r="V283" s="406">
        <v>0</v>
      </c>
      <c r="W283" s="407">
        <v>1.6129497999999999E-4</v>
      </c>
      <c r="X283" s="407">
        <v>0.31346764020031348</v>
      </c>
      <c r="Y283" s="324">
        <v>1.48</v>
      </c>
      <c r="Z283" s="324">
        <v>1.79</v>
      </c>
      <c r="AA283" s="407">
        <v>2.8377565999999996E-4</v>
      </c>
      <c r="AB283" s="407">
        <v>0.31346764020031348</v>
      </c>
      <c r="AC283" s="324">
        <v>1.21</v>
      </c>
      <c r="AD283" s="324">
        <v>2.0099999999999998</v>
      </c>
      <c r="AE283" s="407">
        <v>2.3806103999999997E-4</v>
      </c>
      <c r="AF283" s="407">
        <v>0.31346764020031348</v>
      </c>
      <c r="AG283" s="324">
        <v>1.28</v>
      </c>
      <c r="AH283" s="324">
        <v>2.2799999999999998</v>
      </c>
      <c r="AI283" s="324">
        <v>0</v>
      </c>
      <c r="AJ283" s="324">
        <v>0</v>
      </c>
      <c r="AK283" s="324">
        <v>0</v>
      </c>
      <c r="AL283" s="324">
        <v>0</v>
      </c>
      <c r="AM283" s="324">
        <v>0</v>
      </c>
      <c r="AN283" s="324">
        <v>0</v>
      </c>
      <c r="AO283" s="324">
        <v>86322</v>
      </c>
      <c r="AP283" s="324">
        <v>6.5159999999999996E-2</v>
      </c>
      <c r="AQ283" s="324">
        <v>0.25527</v>
      </c>
      <c r="AR283" s="324">
        <v>51</v>
      </c>
      <c r="AS283" s="324" t="s">
        <v>4177</v>
      </c>
      <c r="AT283" s="390">
        <v>0</v>
      </c>
      <c r="AU283" s="390">
        <v>0</v>
      </c>
      <c r="AV283" s="390">
        <v>0</v>
      </c>
      <c r="AY283" s="390" t="s">
        <v>4178</v>
      </c>
    </row>
    <row r="284" spans="1:51" s="390" customFormat="1">
      <c r="A284" s="324" t="s">
        <v>81</v>
      </c>
      <c r="B284" s="324" t="s">
        <v>4206</v>
      </c>
      <c r="C284" s="324">
        <v>82</v>
      </c>
      <c r="D284" s="324">
        <v>10</v>
      </c>
      <c r="E284" s="324">
        <v>0.28000000000000003</v>
      </c>
      <c r="F284" s="399">
        <v>0</v>
      </c>
      <c r="G284" s="324">
        <v>1.4</v>
      </c>
      <c r="H284" s="324">
        <v>0.7</v>
      </c>
      <c r="I284" s="324">
        <v>1.6</v>
      </c>
      <c r="J284" s="324">
        <v>40</v>
      </c>
      <c r="K284" s="324">
        <v>125</v>
      </c>
      <c r="L284" s="399">
        <v>0</v>
      </c>
      <c r="M284" s="324">
        <v>7.5</v>
      </c>
      <c r="N284" s="324">
        <v>7.5</v>
      </c>
      <c r="O284" s="324">
        <v>10</v>
      </c>
      <c r="P284" s="324">
        <v>100</v>
      </c>
      <c r="Q284" s="324" t="s">
        <v>886</v>
      </c>
      <c r="R284" s="399">
        <v>1</v>
      </c>
      <c r="S284" s="399">
        <v>0</v>
      </c>
      <c r="T284" s="399">
        <v>0</v>
      </c>
      <c r="U284" s="406">
        <v>0.24</v>
      </c>
      <c r="V284" s="406">
        <v>0</v>
      </c>
      <c r="W284" s="407">
        <v>1.6129497999999999E-4</v>
      </c>
      <c r="X284" s="407">
        <v>0.99130792200099116</v>
      </c>
      <c r="Y284" s="324">
        <v>1.48</v>
      </c>
      <c r="Z284" s="324">
        <v>1.79</v>
      </c>
      <c r="AA284" s="407">
        <v>2.8377565999999996E-4</v>
      </c>
      <c r="AB284" s="407">
        <v>0.99130792200099116</v>
      </c>
      <c r="AC284" s="324">
        <v>1.21</v>
      </c>
      <c r="AD284" s="324">
        <v>2.0099999999999998</v>
      </c>
      <c r="AE284" s="407">
        <v>2.3806103999999997E-4</v>
      </c>
      <c r="AF284" s="407">
        <v>0.99130792200099116</v>
      </c>
      <c r="AG284" s="324">
        <v>1.28</v>
      </c>
      <c r="AH284" s="324">
        <v>2.2799999999999998</v>
      </c>
      <c r="AI284" s="324">
        <v>0</v>
      </c>
      <c r="AJ284" s="324">
        <v>0</v>
      </c>
      <c r="AK284" s="324">
        <v>0</v>
      </c>
      <c r="AL284" s="324">
        <v>0</v>
      </c>
      <c r="AM284" s="324">
        <v>0</v>
      </c>
      <c r="AN284" s="324">
        <v>0</v>
      </c>
      <c r="AO284" s="324">
        <v>273123</v>
      </c>
      <c r="AP284" s="324">
        <v>2.06E-2</v>
      </c>
      <c r="AQ284" s="324">
        <v>0.14351</v>
      </c>
      <c r="AR284" s="324">
        <v>56</v>
      </c>
      <c r="AS284" s="324" t="s">
        <v>4177</v>
      </c>
      <c r="AT284" s="390">
        <v>0</v>
      </c>
      <c r="AU284" s="390">
        <v>0</v>
      </c>
      <c r="AV284" s="390">
        <v>0</v>
      </c>
      <c r="AY284" s="390" t="s">
        <v>4178</v>
      </c>
    </row>
    <row r="285" spans="1:51" s="390" customFormat="1">
      <c r="A285" s="324" t="s">
        <v>81</v>
      </c>
      <c r="B285" s="324" t="s">
        <v>4207</v>
      </c>
      <c r="C285" s="324">
        <v>820</v>
      </c>
      <c r="D285" s="324">
        <v>10</v>
      </c>
      <c r="E285" s="324">
        <v>2.7</v>
      </c>
      <c r="F285" s="399">
        <v>0</v>
      </c>
      <c r="G285" s="324">
        <v>0.48</v>
      </c>
      <c r="H285" s="324">
        <v>0.7</v>
      </c>
      <c r="I285" s="324">
        <v>0.48</v>
      </c>
      <c r="J285" s="324">
        <v>40</v>
      </c>
      <c r="K285" s="324">
        <v>125</v>
      </c>
      <c r="L285" s="399">
        <v>0</v>
      </c>
      <c r="M285" s="324">
        <v>7.5</v>
      </c>
      <c r="N285" s="324">
        <v>7.5</v>
      </c>
      <c r="O285" s="324">
        <v>10</v>
      </c>
      <c r="P285" s="324">
        <v>100</v>
      </c>
      <c r="Q285" s="324" t="s">
        <v>886</v>
      </c>
      <c r="R285" s="399">
        <v>1</v>
      </c>
      <c r="S285" s="399">
        <v>0</v>
      </c>
      <c r="T285" s="399">
        <v>0</v>
      </c>
      <c r="U285" s="406">
        <v>0.24</v>
      </c>
      <c r="V285" s="406">
        <v>0</v>
      </c>
      <c r="W285" s="407">
        <v>1.6129497999999999E-4</v>
      </c>
      <c r="X285" s="407">
        <v>3.2128262291998886</v>
      </c>
      <c r="Y285" s="324">
        <v>1.48</v>
      </c>
      <c r="Z285" s="324">
        <v>1.79</v>
      </c>
      <c r="AA285" s="407">
        <v>2.8377565999999996E-4</v>
      </c>
      <c r="AB285" s="407">
        <v>3.2128262291998886</v>
      </c>
      <c r="AC285" s="324">
        <v>1.21</v>
      </c>
      <c r="AD285" s="324">
        <v>2.0099999999999998</v>
      </c>
      <c r="AE285" s="407">
        <v>2.3806103999999997E-4</v>
      </c>
      <c r="AF285" s="407">
        <v>3.2128262291998886</v>
      </c>
      <c r="AG285" s="324">
        <v>1.28</v>
      </c>
      <c r="AH285" s="324">
        <v>2.2799999999999998</v>
      </c>
      <c r="AI285" s="324">
        <v>0</v>
      </c>
      <c r="AJ285" s="324">
        <v>0</v>
      </c>
      <c r="AK285" s="324">
        <v>0</v>
      </c>
      <c r="AL285" s="324">
        <v>0</v>
      </c>
      <c r="AM285" s="324">
        <v>0</v>
      </c>
      <c r="AN285" s="324">
        <v>0</v>
      </c>
      <c r="AO285" s="324">
        <v>878687</v>
      </c>
      <c r="AP285" s="324">
        <v>6.4000000000000003E-3</v>
      </c>
      <c r="AQ285" s="324">
        <v>8.0009999999999998E-2</v>
      </c>
      <c r="AR285" s="324">
        <v>64</v>
      </c>
      <c r="AS285" s="324" t="s">
        <v>4177</v>
      </c>
      <c r="AT285" s="390">
        <v>0</v>
      </c>
      <c r="AU285" s="390">
        <v>0</v>
      </c>
      <c r="AV285" s="390">
        <v>0</v>
      </c>
      <c r="AY285" s="390" t="s">
        <v>4178</v>
      </c>
    </row>
    <row r="286" spans="1:51" s="390" customFormat="1">
      <c r="A286" s="324" t="s">
        <v>81</v>
      </c>
      <c r="B286" s="324" t="s">
        <v>4208</v>
      </c>
      <c r="C286" s="324">
        <v>10</v>
      </c>
      <c r="D286" s="324">
        <v>10</v>
      </c>
      <c r="E286" s="324">
        <v>0.03</v>
      </c>
      <c r="F286" s="399">
        <v>0</v>
      </c>
      <c r="G286" s="324">
        <v>6.6</v>
      </c>
      <c r="H286" s="324">
        <v>0.7</v>
      </c>
      <c r="I286" s="324">
        <v>6</v>
      </c>
      <c r="J286" s="324">
        <v>40</v>
      </c>
      <c r="K286" s="324">
        <v>125</v>
      </c>
      <c r="L286" s="399">
        <v>0</v>
      </c>
      <c r="M286" s="324">
        <v>10.5</v>
      </c>
      <c r="N286" s="324">
        <v>10.5</v>
      </c>
      <c r="O286" s="324">
        <v>12</v>
      </c>
      <c r="P286" s="324">
        <v>100</v>
      </c>
      <c r="Q286" s="324" t="s">
        <v>886</v>
      </c>
      <c r="R286" s="399">
        <v>1</v>
      </c>
      <c r="S286" s="399">
        <v>0</v>
      </c>
      <c r="T286" s="399">
        <v>0</v>
      </c>
      <c r="U286" s="406">
        <v>0.27</v>
      </c>
      <c r="V286" s="406">
        <v>0</v>
      </c>
      <c r="W286" s="407">
        <v>3.8536960000000003E-4</v>
      </c>
      <c r="X286" s="407">
        <v>0.22182786157941439</v>
      </c>
      <c r="Y286" s="324">
        <v>1.48</v>
      </c>
      <c r="Z286" s="324">
        <v>1.79</v>
      </c>
      <c r="AA286" s="407">
        <v>6.7800320000000001E-4</v>
      </c>
      <c r="AB286" s="407">
        <v>0.22182786157941439</v>
      </c>
      <c r="AC286" s="324">
        <v>1.21</v>
      </c>
      <c r="AD286" s="324">
        <v>2.0099999999999998</v>
      </c>
      <c r="AE286" s="407">
        <v>5.6878080000000001E-4</v>
      </c>
      <c r="AF286" s="407">
        <v>0.22182786157941439</v>
      </c>
      <c r="AG286" s="324">
        <v>1.28</v>
      </c>
      <c r="AH286" s="324">
        <v>2.2799999999999998</v>
      </c>
      <c r="AI286" s="324">
        <v>0</v>
      </c>
      <c r="AJ286" s="324">
        <v>0</v>
      </c>
      <c r="AK286" s="324">
        <v>0</v>
      </c>
      <c r="AL286" s="324">
        <v>0</v>
      </c>
      <c r="AM286" s="324">
        <v>0</v>
      </c>
      <c r="AN286" s="324">
        <v>0</v>
      </c>
      <c r="AO286" s="324">
        <v>54485</v>
      </c>
      <c r="AP286" s="324">
        <v>0.10324</v>
      </c>
      <c r="AQ286" s="324">
        <v>0.32130999999999998</v>
      </c>
      <c r="AR286" s="324">
        <v>37</v>
      </c>
      <c r="AS286" s="324" t="s">
        <v>4209</v>
      </c>
      <c r="AT286" s="390">
        <v>0</v>
      </c>
      <c r="AU286" s="390">
        <v>0</v>
      </c>
      <c r="AV286" s="390">
        <v>0</v>
      </c>
      <c r="AY286" s="390" t="s">
        <v>4178</v>
      </c>
    </row>
    <row r="287" spans="1:51" s="390" customFormat="1">
      <c r="A287" s="324" t="s">
        <v>81</v>
      </c>
      <c r="B287" s="324" t="s">
        <v>4210</v>
      </c>
      <c r="C287" s="324">
        <v>100</v>
      </c>
      <c r="D287" s="324">
        <v>10</v>
      </c>
      <c r="E287" s="324">
        <v>0.22</v>
      </c>
      <c r="F287" s="399">
        <v>0</v>
      </c>
      <c r="G287" s="324">
        <v>2</v>
      </c>
      <c r="H287" s="324">
        <v>0.7</v>
      </c>
      <c r="I287" s="324">
        <v>1.8</v>
      </c>
      <c r="J287" s="324">
        <v>40</v>
      </c>
      <c r="K287" s="324">
        <v>125</v>
      </c>
      <c r="L287" s="399">
        <v>0</v>
      </c>
      <c r="M287" s="324">
        <v>10.5</v>
      </c>
      <c r="N287" s="324">
        <v>10.5</v>
      </c>
      <c r="O287" s="324">
        <v>12</v>
      </c>
      <c r="P287" s="324">
        <v>100</v>
      </c>
      <c r="Q287" s="324" t="s">
        <v>886</v>
      </c>
      <c r="R287" s="399">
        <v>1</v>
      </c>
      <c r="S287" s="399">
        <v>0</v>
      </c>
      <c r="T287" s="399">
        <v>0</v>
      </c>
      <c r="U287" s="406">
        <v>0.27</v>
      </c>
      <c r="V287" s="406">
        <v>0</v>
      </c>
      <c r="W287" s="407">
        <v>3.8536960000000003E-4</v>
      </c>
      <c r="X287" s="407">
        <v>0.69945722119635168</v>
      </c>
      <c r="Y287" s="324">
        <v>1.48</v>
      </c>
      <c r="Z287" s="324">
        <v>1.79</v>
      </c>
      <c r="AA287" s="407">
        <v>6.7800320000000001E-4</v>
      </c>
      <c r="AB287" s="407">
        <v>0.69945722119635168</v>
      </c>
      <c r="AC287" s="324">
        <v>1.21</v>
      </c>
      <c r="AD287" s="324">
        <v>2.0099999999999998</v>
      </c>
      <c r="AE287" s="407">
        <v>5.6878080000000001E-4</v>
      </c>
      <c r="AF287" s="407">
        <v>0.69945722119635168</v>
      </c>
      <c r="AG287" s="324">
        <v>1.28</v>
      </c>
      <c r="AH287" s="324">
        <v>2.2799999999999998</v>
      </c>
      <c r="AI287" s="324">
        <v>0</v>
      </c>
      <c r="AJ287" s="324">
        <v>0</v>
      </c>
      <c r="AK287" s="324">
        <v>0</v>
      </c>
      <c r="AL287" s="324">
        <v>0</v>
      </c>
      <c r="AM287" s="324">
        <v>0</v>
      </c>
      <c r="AN287" s="324">
        <v>0</v>
      </c>
      <c r="AO287" s="324">
        <v>172957</v>
      </c>
      <c r="AP287" s="324">
        <v>3.252E-2</v>
      </c>
      <c r="AQ287" s="324">
        <v>0.18034</v>
      </c>
      <c r="AR287" s="324">
        <v>56</v>
      </c>
      <c r="AS287" s="324" t="s">
        <v>4209</v>
      </c>
      <c r="AT287" s="390">
        <v>0</v>
      </c>
      <c r="AU287" s="390">
        <v>0</v>
      </c>
      <c r="AV287" s="390">
        <v>0</v>
      </c>
      <c r="AY287" s="390" t="s">
        <v>4178</v>
      </c>
    </row>
    <row r="288" spans="1:51" s="390" customFormat="1">
      <c r="A288" s="324" t="s">
        <v>81</v>
      </c>
      <c r="B288" s="324" t="s">
        <v>4211</v>
      </c>
      <c r="C288" s="324">
        <v>1000</v>
      </c>
      <c r="D288" s="324">
        <v>10</v>
      </c>
      <c r="E288" s="324">
        <v>2.2000000000000002</v>
      </c>
      <c r="F288" s="399">
        <v>0</v>
      </c>
      <c r="G288" s="324">
        <v>0.69</v>
      </c>
      <c r="H288" s="324">
        <v>0.7</v>
      </c>
      <c r="I288" s="324">
        <v>0.55000000000000004</v>
      </c>
      <c r="J288" s="324">
        <v>40</v>
      </c>
      <c r="K288" s="324">
        <v>125</v>
      </c>
      <c r="L288" s="399">
        <v>0</v>
      </c>
      <c r="M288" s="324">
        <v>10.5</v>
      </c>
      <c r="N288" s="324">
        <v>10.5</v>
      </c>
      <c r="O288" s="324">
        <v>12</v>
      </c>
      <c r="P288" s="324">
        <v>100</v>
      </c>
      <c r="Q288" s="324" t="s">
        <v>886</v>
      </c>
      <c r="R288" s="399">
        <v>1</v>
      </c>
      <c r="S288" s="399">
        <v>0</v>
      </c>
      <c r="T288" s="399">
        <v>0</v>
      </c>
      <c r="U288" s="406">
        <v>0.27</v>
      </c>
      <c r="V288" s="406">
        <v>0</v>
      </c>
      <c r="W288" s="407">
        <v>3.8536960000000003E-4</v>
      </c>
      <c r="X288" s="407">
        <v>2.1870352550083108</v>
      </c>
      <c r="Y288" s="324">
        <v>1.48</v>
      </c>
      <c r="Z288" s="324">
        <v>1.79</v>
      </c>
      <c r="AA288" s="407">
        <v>6.7800320000000001E-4</v>
      </c>
      <c r="AB288" s="407">
        <v>2.1870352550083108</v>
      </c>
      <c r="AC288" s="324">
        <v>1.21</v>
      </c>
      <c r="AD288" s="324">
        <v>2.0099999999999998</v>
      </c>
      <c r="AE288" s="407">
        <v>5.6878080000000001E-4</v>
      </c>
      <c r="AF288" s="407">
        <v>2.1870352550083108</v>
      </c>
      <c r="AG288" s="324">
        <v>1.28</v>
      </c>
      <c r="AH288" s="324">
        <v>2.2799999999999998</v>
      </c>
      <c r="AI288" s="324">
        <v>0</v>
      </c>
      <c r="AJ288" s="324">
        <v>0</v>
      </c>
      <c r="AK288" s="324">
        <v>0</v>
      </c>
      <c r="AL288" s="324">
        <v>0</v>
      </c>
      <c r="AM288" s="324">
        <v>0</v>
      </c>
      <c r="AN288" s="324">
        <v>0</v>
      </c>
      <c r="AO288" s="324">
        <v>544923</v>
      </c>
      <c r="AP288" s="324">
        <v>1.0319999999999999E-2</v>
      </c>
      <c r="AQ288" s="324">
        <v>0.1016</v>
      </c>
      <c r="AR288" s="324">
        <v>60</v>
      </c>
      <c r="AS288" s="324" t="s">
        <v>4209</v>
      </c>
      <c r="AT288" s="390">
        <v>0</v>
      </c>
      <c r="AU288" s="390">
        <v>0</v>
      </c>
      <c r="AV288" s="390">
        <v>0</v>
      </c>
      <c r="AY288" s="390" t="s">
        <v>4178</v>
      </c>
    </row>
    <row r="289" spans="1:51" s="390" customFormat="1">
      <c r="A289" s="324" t="s">
        <v>81</v>
      </c>
      <c r="B289" s="324" t="s">
        <v>4212</v>
      </c>
      <c r="C289" s="324">
        <v>12</v>
      </c>
      <c r="D289" s="324">
        <v>10</v>
      </c>
      <c r="E289" s="324">
        <v>0.03</v>
      </c>
      <c r="F289" s="399">
        <v>0</v>
      </c>
      <c r="G289" s="324">
        <v>5.0999999999999996</v>
      </c>
      <c r="H289" s="324">
        <v>0.7</v>
      </c>
      <c r="I289" s="324">
        <v>5.7</v>
      </c>
      <c r="J289" s="324">
        <v>40</v>
      </c>
      <c r="K289" s="324">
        <v>125</v>
      </c>
      <c r="L289" s="399">
        <v>0</v>
      </c>
      <c r="M289" s="324">
        <v>10.5</v>
      </c>
      <c r="N289" s="324">
        <v>10.5</v>
      </c>
      <c r="O289" s="324">
        <v>12</v>
      </c>
      <c r="P289" s="324">
        <v>100</v>
      </c>
      <c r="Q289" s="324" t="s">
        <v>886</v>
      </c>
      <c r="R289" s="399">
        <v>1</v>
      </c>
      <c r="S289" s="399">
        <v>0</v>
      </c>
      <c r="T289" s="399">
        <v>0</v>
      </c>
      <c r="U289" s="406">
        <v>0.27</v>
      </c>
      <c r="V289" s="406">
        <v>0</v>
      </c>
      <c r="W289" s="407">
        <v>3.8536960000000003E-4</v>
      </c>
      <c r="X289" s="407">
        <v>0.23889154323936934</v>
      </c>
      <c r="Y289" s="324">
        <v>1.48</v>
      </c>
      <c r="Z289" s="324">
        <v>1.79</v>
      </c>
      <c r="AA289" s="407">
        <v>6.7800320000000001E-4</v>
      </c>
      <c r="AB289" s="407">
        <v>0.23889154323936934</v>
      </c>
      <c r="AC289" s="324">
        <v>1.21</v>
      </c>
      <c r="AD289" s="324">
        <v>2.0099999999999998</v>
      </c>
      <c r="AE289" s="407">
        <v>5.6878080000000001E-4</v>
      </c>
      <c r="AF289" s="407">
        <v>0.23889154323936934</v>
      </c>
      <c r="AG289" s="324">
        <v>1.28</v>
      </c>
      <c r="AH289" s="324">
        <v>2.2799999999999998</v>
      </c>
      <c r="AI289" s="324">
        <v>0</v>
      </c>
      <c r="AJ289" s="324">
        <v>0</v>
      </c>
      <c r="AK289" s="324">
        <v>0</v>
      </c>
      <c r="AL289" s="324">
        <v>0</v>
      </c>
      <c r="AM289" s="324">
        <v>0</v>
      </c>
      <c r="AN289" s="324">
        <v>0</v>
      </c>
      <c r="AO289" s="324">
        <v>68281</v>
      </c>
      <c r="AP289" s="324">
        <v>8.2379999999999995E-2</v>
      </c>
      <c r="AQ289" s="324">
        <v>0.28702</v>
      </c>
      <c r="AR289" s="324">
        <v>41</v>
      </c>
      <c r="AS289" s="324" t="s">
        <v>4209</v>
      </c>
      <c r="AT289" s="390">
        <v>0</v>
      </c>
      <c r="AU289" s="390">
        <v>0</v>
      </c>
      <c r="AV289" s="390">
        <v>0</v>
      </c>
      <c r="AY289" s="390" t="s">
        <v>4178</v>
      </c>
    </row>
    <row r="290" spans="1:51" s="390" customFormat="1">
      <c r="A290" s="324" t="s">
        <v>81</v>
      </c>
      <c r="B290" s="324" t="s">
        <v>4213</v>
      </c>
      <c r="C290" s="324">
        <v>120</v>
      </c>
      <c r="D290" s="324">
        <v>10</v>
      </c>
      <c r="E290" s="324">
        <v>0.28999999999999998</v>
      </c>
      <c r="F290" s="399">
        <v>0</v>
      </c>
      <c r="G290" s="324">
        <v>1.6</v>
      </c>
      <c r="H290" s="324">
        <v>0.7</v>
      </c>
      <c r="I290" s="324">
        <v>1.7</v>
      </c>
      <c r="J290" s="324">
        <v>40</v>
      </c>
      <c r="K290" s="324">
        <v>125</v>
      </c>
      <c r="L290" s="399">
        <v>0</v>
      </c>
      <c r="M290" s="324">
        <v>10.5</v>
      </c>
      <c r="N290" s="324">
        <v>10.5</v>
      </c>
      <c r="O290" s="324">
        <v>12</v>
      </c>
      <c r="P290" s="324">
        <v>100</v>
      </c>
      <c r="Q290" s="324" t="s">
        <v>886</v>
      </c>
      <c r="R290" s="399">
        <v>1</v>
      </c>
      <c r="S290" s="399">
        <v>0</v>
      </c>
      <c r="T290" s="399">
        <v>0</v>
      </c>
      <c r="U290" s="406">
        <v>0.27</v>
      </c>
      <c r="V290" s="406">
        <v>0</v>
      </c>
      <c r="W290" s="407">
        <v>3.8536960000000003E-4</v>
      </c>
      <c r="X290" s="407">
        <v>0.76998100713515738</v>
      </c>
      <c r="Y290" s="324">
        <v>1.48</v>
      </c>
      <c r="Z290" s="324">
        <v>1.79</v>
      </c>
      <c r="AA290" s="407">
        <v>6.7800320000000001E-4</v>
      </c>
      <c r="AB290" s="407">
        <v>0.76998100713515738</v>
      </c>
      <c r="AC290" s="324">
        <v>1.21</v>
      </c>
      <c r="AD290" s="324">
        <v>2.0099999999999998</v>
      </c>
      <c r="AE290" s="407">
        <v>5.6878080000000001E-4</v>
      </c>
      <c r="AF290" s="407">
        <v>0.76998100713515738</v>
      </c>
      <c r="AG290" s="324">
        <v>1.28</v>
      </c>
      <c r="AH290" s="324">
        <v>2.2799999999999998</v>
      </c>
      <c r="AI290" s="324">
        <v>0</v>
      </c>
      <c r="AJ290" s="324">
        <v>0</v>
      </c>
      <c r="AK290" s="324">
        <v>0</v>
      </c>
      <c r="AL290" s="324">
        <v>0</v>
      </c>
      <c r="AM290" s="324">
        <v>0</v>
      </c>
      <c r="AN290" s="324">
        <v>0</v>
      </c>
      <c r="AO290" s="324">
        <v>219672</v>
      </c>
      <c r="AP290" s="324">
        <v>2.5610000000000001E-2</v>
      </c>
      <c r="AQ290" s="324">
        <v>0.16002</v>
      </c>
      <c r="AR290" s="324">
        <v>48</v>
      </c>
      <c r="AS290" s="324" t="s">
        <v>4209</v>
      </c>
      <c r="AT290" s="390">
        <v>0</v>
      </c>
      <c r="AU290" s="390">
        <v>0</v>
      </c>
      <c r="AV290" s="390">
        <v>0</v>
      </c>
      <c r="AY290" s="390" t="s">
        <v>4178</v>
      </c>
    </row>
    <row r="291" spans="1:51" s="390" customFormat="1">
      <c r="A291" s="324" t="s">
        <v>81</v>
      </c>
      <c r="B291" s="324" t="s">
        <v>4214</v>
      </c>
      <c r="C291" s="324">
        <v>15</v>
      </c>
      <c r="D291" s="324">
        <v>10</v>
      </c>
      <c r="E291" s="324">
        <v>0.04</v>
      </c>
      <c r="F291" s="399">
        <v>0</v>
      </c>
      <c r="G291" s="324">
        <v>5</v>
      </c>
      <c r="H291" s="324">
        <v>0.7</v>
      </c>
      <c r="I291" s="324">
        <v>5.3</v>
      </c>
      <c r="J291" s="324">
        <v>40</v>
      </c>
      <c r="K291" s="324">
        <v>125</v>
      </c>
      <c r="L291" s="399">
        <v>0</v>
      </c>
      <c r="M291" s="324">
        <v>10.5</v>
      </c>
      <c r="N291" s="324">
        <v>10.5</v>
      </c>
      <c r="O291" s="324">
        <v>12</v>
      </c>
      <c r="P291" s="324">
        <v>100</v>
      </c>
      <c r="Q291" s="324" t="s">
        <v>886</v>
      </c>
      <c r="R291" s="399">
        <v>1</v>
      </c>
      <c r="S291" s="399">
        <v>0</v>
      </c>
      <c r="T291" s="399">
        <v>0</v>
      </c>
      <c r="U291" s="406">
        <v>0.27</v>
      </c>
      <c r="V291" s="406">
        <v>0</v>
      </c>
      <c r="W291" s="407">
        <v>3.8536960000000003E-4</v>
      </c>
      <c r="X291" s="407">
        <v>0.27083634262602918</v>
      </c>
      <c r="Y291" s="324">
        <v>1.48</v>
      </c>
      <c r="Z291" s="324">
        <v>1.79</v>
      </c>
      <c r="AA291" s="407">
        <v>6.7800320000000001E-4</v>
      </c>
      <c r="AB291" s="407">
        <v>0.27083634262602918</v>
      </c>
      <c r="AC291" s="324">
        <v>1.21</v>
      </c>
      <c r="AD291" s="324">
        <v>2.0099999999999998</v>
      </c>
      <c r="AE291" s="407">
        <v>5.6878080000000001E-4</v>
      </c>
      <c r="AF291" s="407">
        <v>0.27083634262602918</v>
      </c>
      <c r="AG291" s="324">
        <v>1.28</v>
      </c>
      <c r="AH291" s="324">
        <v>2.2799999999999998</v>
      </c>
      <c r="AI291" s="324">
        <v>0</v>
      </c>
      <c r="AJ291" s="324">
        <v>0</v>
      </c>
      <c r="AK291" s="324">
        <v>0</v>
      </c>
      <c r="AL291" s="324">
        <v>0</v>
      </c>
      <c r="AM291" s="324">
        <v>0</v>
      </c>
      <c r="AN291" s="324">
        <v>0</v>
      </c>
      <c r="AO291" s="324">
        <v>68281</v>
      </c>
      <c r="AP291" s="324">
        <v>8.2379999999999995E-2</v>
      </c>
      <c r="AQ291" s="324">
        <v>0.28702</v>
      </c>
      <c r="AR291" s="324">
        <v>36</v>
      </c>
      <c r="AS291" s="324" t="s">
        <v>4209</v>
      </c>
      <c r="AT291" s="390">
        <v>0</v>
      </c>
      <c r="AU291" s="390">
        <v>0</v>
      </c>
      <c r="AV291" s="390">
        <v>0</v>
      </c>
      <c r="AY291" s="390" t="s">
        <v>4178</v>
      </c>
    </row>
    <row r="292" spans="1:51" s="390" customFormat="1">
      <c r="A292" s="324" t="s">
        <v>81</v>
      </c>
      <c r="B292" s="324" t="s">
        <v>4215</v>
      </c>
      <c r="C292" s="324">
        <v>150</v>
      </c>
      <c r="D292" s="324">
        <v>10</v>
      </c>
      <c r="E292" s="324">
        <v>0.34</v>
      </c>
      <c r="F292" s="399">
        <v>0</v>
      </c>
      <c r="G292" s="324">
        <v>1.5</v>
      </c>
      <c r="H292" s="324">
        <v>0.7</v>
      </c>
      <c r="I292" s="324">
        <v>1.6</v>
      </c>
      <c r="J292" s="324">
        <v>40</v>
      </c>
      <c r="K292" s="324">
        <v>125</v>
      </c>
      <c r="L292" s="399">
        <v>0</v>
      </c>
      <c r="M292" s="324">
        <v>10.5</v>
      </c>
      <c r="N292" s="324">
        <v>10.5</v>
      </c>
      <c r="O292" s="324">
        <v>12</v>
      </c>
      <c r="P292" s="324">
        <v>100</v>
      </c>
      <c r="Q292" s="324" t="s">
        <v>886</v>
      </c>
      <c r="R292" s="399">
        <v>1</v>
      </c>
      <c r="S292" s="399">
        <v>0</v>
      </c>
      <c r="T292" s="399">
        <v>0</v>
      </c>
      <c r="U292" s="406">
        <v>0.27</v>
      </c>
      <c r="V292" s="406">
        <v>0</v>
      </c>
      <c r="W292" s="407">
        <v>3.8536960000000003E-4</v>
      </c>
      <c r="X292" s="407">
        <v>0.83783904553375943</v>
      </c>
      <c r="Y292" s="324">
        <v>1.48</v>
      </c>
      <c r="Z292" s="324">
        <v>1.79</v>
      </c>
      <c r="AA292" s="407">
        <v>6.7800320000000001E-4</v>
      </c>
      <c r="AB292" s="407">
        <v>0.83783904553375943</v>
      </c>
      <c r="AC292" s="324">
        <v>1.21</v>
      </c>
      <c r="AD292" s="324">
        <v>2.0099999999999998</v>
      </c>
      <c r="AE292" s="407">
        <v>5.6878080000000001E-4</v>
      </c>
      <c r="AF292" s="407">
        <v>0.83783904553375943</v>
      </c>
      <c r="AG292" s="324">
        <v>1.28</v>
      </c>
      <c r="AH292" s="324">
        <v>2.2799999999999998</v>
      </c>
      <c r="AI292" s="324">
        <v>0</v>
      </c>
      <c r="AJ292" s="324">
        <v>0</v>
      </c>
      <c r="AK292" s="324">
        <v>0</v>
      </c>
      <c r="AL292" s="324">
        <v>0</v>
      </c>
      <c r="AM292" s="324">
        <v>0</v>
      </c>
      <c r="AN292" s="324">
        <v>0</v>
      </c>
      <c r="AO292" s="324">
        <v>219672</v>
      </c>
      <c r="AP292" s="324">
        <v>2.5610000000000001E-2</v>
      </c>
      <c r="AQ292" s="324">
        <v>0.16002</v>
      </c>
      <c r="AR292" s="324">
        <v>46</v>
      </c>
      <c r="AS292" s="324" t="s">
        <v>4209</v>
      </c>
      <c r="AT292" s="390">
        <v>0</v>
      </c>
      <c r="AU292" s="390">
        <v>0</v>
      </c>
      <c r="AV292" s="390">
        <v>0</v>
      </c>
      <c r="AY292" s="390" t="s">
        <v>4178</v>
      </c>
    </row>
    <row r="293" spans="1:51" s="390" customFormat="1">
      <c r="A293" s="324" t="s">
        <v>81</v>
      </c>
      <c r="B293" s="324" t="s">
        <v>4216</v>
      </c>
      <c r="C293" s="324">
        <v>18</v>
      </c>
      <c r="D293" s="324">
        <v>10</v>
      </c>
      <c r="E293" s="324">
        <v>0.04</v>
      </c>
      <c r="F293" s="399">
        <v>0</v>
      </c>
      <c r="G293" s="324">
        <v>4.5</v>
      </c>
      <c r="H293" s="324">
        <v>0.7</v>
      </c>
      <c r="I293" s="324">
        <v>5</v>
      </c>
      <c r="J293" s="324">
        <v>40</v>
      </c>
      <c r="K293" s="324">
        <v>125</v>
      </c>
      <c r="L293" s="399">
        <v>0</v>
      </c>
      <c r="M293" s="324">
        <v>10.5</v>
      </c>
      <c r="N293" s="324">
        <v>10.5</v>
      </c>
      <c r="O293" s="324">
        <v>12</v>
      </c>
      <c r="P293" s="324">
        <v>100</v>
      </c>
      <c r="Q293" s="324" t="s">
        <v>886</v>
      </c>
      <c r="R293" s="399">
        <v>1</v>
      </c>
      <c r="S293" s="399">
        <v>0</v>
      </c>
      <c r="T293" s="399">
        <v>0</v>
      </c>
      <c r="U293" s="406">
        <v>0.27</v>
      </c>
      <c r="V293" s="406">
        <v>0</v>
      </c>
      <c r="W293" s="407">
        <v>3.8536960000000003E-4</v>
      </c>
      <c r="X293" s="407">
        <v>0.2973437293511299</v>
      </c>
      <c r="Y293" s="324">
        <v>1.48</v>
      </c>
      <c r="Z293" s="324">
        <v>1.79</v>
      </c>
      <c r="AA293" s="407">
        <v>6.7800320000000001E-4</v>
      </c>
      <c r="AB293" s="407">
        <v>0.2973437293511299</v>
      </c>
      <c r="AC293" s="324">
        <v>1.21</v>
      </c>
      <c r="AD293" s="324">
        <v>2.0099999999999998</v>
      </c>
      <c r="AE293" s="407">
        <v>5.6878080000000001E-4</v>
      </c>
      <c r="AF293" s="407">
        <v>0.2973437293511299</v>
      </c>
      <c r="AG293" s="324">
        <v>1.28</v>
      </c>
      <c r="AH293" s="324">
        <v>2.2799999999999998</v>
      </c>
      <c r="AI293" s="324">
        <v>0</v>
      </c>
      <c r="AJ293" s="324">
        <v>0</v>
      </c>
      <c r="AK293" s="324">
        <v>0</v>
      </c>
      <c r="AL293" s="324">
        <v>0</v>
      </c>
      <c r="AM293" s="324">
        <v>0</v>
      </c>
      <c r="AN293" s="324">
        <v>0</v>
      </c>
      <c r="AO293" s="324">
        <v>68281</v>
      </c>
      <c r="AP293" s="324">
        <v>8.2379999999999995E-2</v>
      </c>
      <c r="AQ293" s="324">
        <v>0.28702</v>
      </c>
      <c r="AR293" s="324">
        <v>40</v>
      </c>
      <c r="AS293" s="324" t="s">
        <v>4209</v>
      </c>
      <c r="AT293" s="390">
        <v>0</v>
      </c>
      <c r="AU293" s="390">
        <v>0</v>
      </c>
      <c r="AV293" s="390">
        <v>0</v>
      </c>
      <c r="AY293" s="390" t="s">
        <v>4178</v>
      </c>
    </row>
    <row r="294" spans="1:51" s="390" customFormat="1">
      <c r="A294" s="324" t="s">
        <v>81</v>
      </c>
      <c r="B294" s="324" t="s">
        <v>4217</v>
      </c>
      <c r="C294" s="324">
        <v>180</v>
      </c>
      <c r="D294" s="324">
        <v>10</v>
      </c>
      <c r="E294" s="324">
        <v>0.38</v>
      </c>
      <c r="F294" s="399">
        <v>0</v>
      </c>
      <c r="G294" s="324">
        <v>1.4</v>
      </c>
      <c r="H294" s="324">
        <v>0.7</v>
      </c>
      <c r="I294" s="324">
        <v>1.5</v>
      </c>
      <c r="J294" s="324">
        <v>40</v>
      </c>
      <c r="K294" s="324">
        <v>125</v>
      </c>
      <c r="L294" s="399">
        <v>0</v>
      </c>
      <c r="M294" s="324">
        <v>10.5</v>
      </c>
      <c r="N294" s="324">
        <v>10.5</v>
      </c>
      <c r="O294" s="324">
        <v>12</v>
      </c>
      <c r="P294" s="324">
        <v>100</v>
      </c>
      <c r="Q294" s="324" t="s">
        <v>886</v>
      </c>
      <c r="R294" s="399">
        <v>1</v>
      </c>
      <c r="S294" s="399">
        <v>0</v>
      </c>
      <c r="T294" s="399">
        <v>0</v>
      </c>
      <c r="U294" s="406">
        <v>0.27</v>
      </c>
      <c r="V294" s="406">
        <v>0</v>
      </c>
      <c r="W294" s="407">
        <v>3.8536960000000003E-4</v>
      </c>
      <c r="X294" s="407">
        <v>0.93792988453040993</v>
      </c>
      <c r="Y294" s="324">
        <v>1.48</v>
      </c>
      <c r="Z294" s="324">
        <v>1.79</v>
      </c>
      <c r="AA294" s="407">
        <v>6.7800320000000001E-4</v>
      </c>
      <c r="AB294" s="407">
        <v>0.93792988453040993</v>
      </c>
      <c r="AC294" s="324">
        <v>1.21</v>
      </c>
      <c r="AD294" s="324">
        <v>2.0099999999999998</v>
      </c>
      <c r="AE294" s="407">
        <v>5.6878080000000001E-4</v>
      </c>
      <c r="AF294" s="407">
        <v>0.93792988453040993</v>
      </c>
      <c r="AG294" s="324">
        <v>1.28</v>
      </c>
      <c r="AH294" s="324">
        <v>2.2799999999999998</v>
      </c>
      <c r="AI294" s="324">
        <v>0</v>
      </c>
      <c r="AJ294" s="324">
        <v>0</v>
      </c>
      <c r="AK294" s="324">
        <v>0</v>
      </c>
      <c r="AL294" s="324">
        <v>0</v>
      </c>
      <c r="AM294" s="324">
        <v>0</v>
      </c>
      <c r="AN294" s="324">
        <v>0</v>
      </c>
      <c r="AO294" s="324">
        <v>219672</v>
      </c>
      <c r="AP294" s="324">
        <v>2.5610000000000001E-2</v>
      </c>
      <c r="AQ294" s="324">
        <v>0.16002</v>
      </c>
      <c r="AR294" s="324">
        <v>47</v>
      </c>
      <c r="AS294" s="324" t="s">
        <v>4209</v>
      </c>
      <c r="AT294" s="390">
        <v>0</v>
      </c>
      <c r="AU294" s="390">
        <v>0</v>
      </c>
      <c r="AV294" s="390">
        <v>0</v>
      </c>
      <c r="AY294" s="390" t="s">
        <v>4178</v>
      </c>
    </row>
    <row r="295" spans="1:51" s="390" customFormat="1">
      <c r="A295" s="324" t="s">
        <v>81</v>
      </c>
      <c r="B295" s="324" t="s">
        <v>4218</v>
      </c>
      <c r="C295" s="324">
        <v>22</v>
      </c>
      <c r="D295" s="324">
        <v>10</v>
      </c>
      <c r="E295" s="324">
        <v>0.05</v>
      </c>
      <c r="F295" s="399">
        <v>0</v>
      </c>
      <c r="G295" s="324">
        <v>4.4000000000000004</v>
      </c>
      <c r="H295" s="324">
        <v>0.7</v>
      </c>
      <c r="I295" s="324">
        <v>4.5999999999999996</v>
      </c>
      <c r="J295" s="324">
        <v>40</v>
      </c>
      <c r="K295" s="324">
        <v>125</v>
      </c>
      <c r="L295" s="399">
        <v>0</v>
      </c>
      <c r="M295" s="324">
        <v>10.5</v>
      </c>
      <c r="N295" s="324">
        <v>10.5</v>
      </c>
      <c r="O295" s="324">
        <v>12</v>
      </c>
      <c r="P295" s="324">
        <v>100</v>
      </c>
      <c r="Q295" s="324" t="s">
        <v>886</v>
      </c>
      <c r="R295" s="399">
        <v>1</v>
      </c>
      <c r="S295" s="399">
        <v>0</v>
      </c>
      <c r="T295" s="399">
        <v>0</v>
      </c>
      <c r="U295" s="406">
        <v>0.27</v>
      </c>
      <c r="V295" s="406">
        <v>0</v>
      </c>
      <c r="W295" s="407">
        <v>3.8536960000000003E-4</v>
      </c>
      <c r="X295" s="407">
        <v>0.3222782139927341</v>
      </c>
      <c r="Y295" s="324">
        <v>1.48</v>
      </c>
      <c r="Z295" s="324">
        <v>1.79</v>
      </c>
      <c r="AA295" s="407">
        <v>6.7800320000000001E-4</v>
      </c>
      <c r="AB295" s="407">
        <v>0.3222782139927341</v>
      </c>
      <c r="AC295" s="324">
        <v>1.21</v>
      </c>
      <c r="AD295" s="324">
        <v>2.0099999999999998</v>
      </c>
      <c r="AE295" s="407">
        <v>5.6878080000000001E-4</v>
      </c>
      <c r="AF295" s="407">
        <v>0.3222782139927341</v>
      </c>
      <c r="AG295" s="324">
        <v>1.28</v>
      </c>
      <c r="AH295" s="324">
        <v>2.2799999999999998</v>
      </c>
      <c r="AI295" s="324">
        <v>0</v>
      </c>
      <c r="AJ295" s="324">
        <v>0</v>
      </c>
      <c r="AK295" s="324">
        <v>0</v>
      </c>
      <c r="AL295" s="324">
        <v>0</v>
      </c>
      <c r="AM295" s="324">
        <v>0</v>
      </c>
      <c r="AN295" s="324">
        <v>0</v>
      </c>
      <c r="AO295" s="324">
        <v>68281</v>
      </c>
      <c r="AP295" s="324">
        <v>8.2379999999999995E-2</v>
      </c>
      <c r="AQ295" s="324">
        <v>0.28702</v>
      </c>
      <c r="AR295" s="324">
        <v>38</v>
      </c>
      <c r="AS295" s="324" t="s">
        <v>4209</v>
      </c>
      <c r="AT295" s="390">
        <v>0</v>
      </c>
      <c r="AU295" s="390">
        <v>0</v>
      </c>
      <c r="AV295" s="390">
        <v>0</v>
      </c>
      <c r="AY295" s="390" t="s">
        <v>4178</v>
      </c>
    </row>
    <row r="296" spans="1:51" s="390" customFormat="1">
      <c r="A296" s="324" t="s">
        <v>81</v>
      </c>
      <c r="B296" s="324" t="s">
        <v>4219</v>
      </c>
      <c r="C296" s="324">
        <v>220</v>
      </c>
      <c r="D296" s="324">
        <v>10</v>
      </c>
      <c r="E296" s="324">
        <v>0.44</v>
      </c>
      <c r="F296" s="399">
        <v>0</v>
      </c>
      <c r="G296" s="324">
        <v>1.3</v>
      </c>
      <c r="H296" s="324">
        <v>0.7</v>
      </c>
      <c r="I296" s="324">
        <v>1.4</v>
      </c>
      <c r="J296" s="324">
        <v>40</v>
      </c>
      <c r="K296" s="324">
        <v>125</v>
      </c>
      <c r="L296" s="399">
        <v>0</v>
      </c>
      <c r="M296" s="324">
        <v>10.5</v>
      </c>
      <c r="N296" s="324">
        <v>10.5</v>
      </c>
      <c r="O296" s="324">
        <v>12</v>
      </c>
      <c r="P296" s="324">
        <v>100</v>
      </c>
      <c r="Q296" s="324" t="s">
        <v>886</v>
      </c>
      <c r="R296" s="399">
        <v>1</v>
      </c>
      <c r="S296" s="399">
        <v>0</v>
      </c>
      <c r="T296" s="399">
        <v>0</v>
      </c>
      <c r="U296" s="406">
        <v>0.27</v>
      </c>
      <c r="V296" s="406">
        <v>0</v>
      </c>
      <c r="W296" s="407">
        <v>3.8536960000000003E-4</v>
      </c>
      <c r="X296" s="407">
        <v>1.0227991222523896</v>
      </c>
      <c r="Y296" s="324">
        <v>1.48</v>
      </c>
      <c r="Z296" s="324">
        <v>1.79</v>
      </c>
      <c r="AA296" s="407">
        <v>6.7800320000000001E-4</v>
      </c>
      <c r="AB296" s="407">
        <v>1.0227991222523896</v>
      </c>
      <c r="AC296" s="324">
        <v>1.21</v>
      </c>
      <c r="AD296" s="324">
        <v>2.0099999999999998</v>
      </c>
      <c r="AE296" s="407">
        <v>5.6878080000000001E-4</v>
      </c>
      <c r="AF296" s="407">
        <v>1.0227991222523896</v>
      </c>
      <c r="AG296" s="324">
        <v>1.28</v>
      </c>
      <c r="AH296" s="324">
        <v>2.2799999999999998</v>
      </c>
      <c r="AI296" s="324">
        <v>0</v>
      </c>
      <c r="AJ296" s="324">
        <v>0</v>
      </c>
      <c r="AK296" s="324">
        <v>0</v>
      </c>
      <c r="AL296" s="324">
        <v>0</v>
      </c>
      <c r="AM296" s="324">
        <v>0</v>
      </c>
      <c r="AN296" s="324">
        <v>0</v>
      </c>
      <c r="AO296" s="324">
        <v>219672</v>
      </c>
      <c r="AP296" s="324">
        <v>2.5610000000000001E-2</v>
      </c>
      <c r="AQ296" s="324">
        <v>0.16002</v>
      </c>
      <c r="AR296" s="324">
        <v>46</v>
      </c>
      <c r="AS296" s="324" t="s">
        <v>4209</v>
      </c>
      <c r="AT296" s="390">
        <v>0</v>
      </c>
      <c r="AU296" s="390">
        <v>0</v>
      </c>
      <c r="AV296" s="390">
        <v>0</v>
      </c>
      <c r="AY296" s="390" t="s">
        <v>4178</v>
      </c>
    </row>
    <row r="297" spans="1:51" s="390" customFormat="1">
      <c r="A297" s="324" t="s">
        <v>81</v>
      </c>
      <c r="B297" s="324" t="s">
        <v>4220</v>
      </c>
      <c r="C297" s="324">
        <v>27</v>
      </c>
      <c r="D297" s="324">
        <v>10</v>
      </c>
      <c r="E297" s="324">
        <v>7.0000000000000007E-2</v>
      </c>
      <c r="F297" s="399">
        <v>0</v>
      </c>
      <c r="G297" s="324">
        <v>4</v>
      </c>
      <c r="H297" s="324">
        <v>0.7</v>
      </c>
      <c r="I297" s="324">
        <v>4.3</v>
      </c>
      <c r="J297" s="324">
        <v>40</v>
      </c>
      <c r="K297" s="324">
        <v>125</v>
      </c>
      <c r="L297" s="399">
        <v>0</v>
      </c>
      <c r="M297" s="324">
        <v>10.5</v>
      </c>
      <c r="N297" s="324">
        <v>10.5</v>
      </c>
      <c r="O297" s="324">
        <v>12</v>
      </c>
      <c r="P297" s="324">
        <v>100</v>
      </c>
      <c r="Q297" s="324" t="s">
        <v>886</v>
      </c>
      <c r="R297" s="399">
        <v>1</v>
      </c>
      <c r="S297" s="399">
        <v>0</v>
      </c>
      <c r="T297" s="399">
        <v>0</v>
      </c>
      <c r="U297" s="406">
        <v>0.27</v>
      </c>
      <c r="V297" s="406">
        <v>0</v>
      </c>
      <c r="W297" s="407">
        <v>3.8536960000000003E-4</v>
      </c>
      <c r="X297" s="407">
        <v>0.36776724419745016</v>
      </c>
      <c r="Y297" s="324">
        <v>1.48</v>
      </c>
      <c r="Z297" s="324">
        <v>1.79</v>
      </c>
      <c r="AA297" s="407">
        <v>6.7800320000000001E-4</v>
      </c>
      <c r="AB297" s="407">
        <v>0.36776724419745016</v>
      </c>
      <c r="AC297" s="324">
        <v>1.21</v>
      </c>
      <c r="AD297" s="324">
        <v>2.0099999999999998</v>
      </c>
      <c r="AE297" s="407">
        <v>5.6878080000000001E-4</v>
      </c>
      <c r="AF297" s="407">
        <v>0.36776724419745016</v>
      </c>
      <c r="AG297" s="324">
        <v>1.28</v>
      </c>
      <c r="AH297" s="324">
        <v>2.2799999999999998</v>
      </c>
      <c r="AI297" s="324">
        <v>0</v>
      </c>
      <c r="AJ297" s="324">
        <v>0</v>
      </c>
      <c r="AK297" s="324">
        <v>0</v>
      </c>
      <c r="AL297" s="324">
        <v>0</v>
      </c>
      <c r="AM297" s="324">
        <v>0</v>
      </c>
      <c r="AN297" s="324">
        <v>0</v>
      </c>
      <c r="AO297" s="324">
        <v>108845</v>
      </c>
      <c r="AP297" s="324">
        <v>5.1679999999999997E-2</v>
      </c>
      <c r="AQ297" s="324">
        <v>0.22733</v>
      </c>
      <c r="AR297" s="324">
        <v>31</v>
      </c>
      <c r="AS297" s="324" t="s">
        <v>4209</v>
      </c>
      <c r="AT297" s="390">
        <v>0</v>
      </c>
      <c r="AU297" s="390">
        <v>0</v>
      </c>
      <c r="AV297" s="390">
        <v>0</v>
      </c>
      <c r="AY297" s="390" t="s">
        <v>4178</v>
      </c>
    </row>
    <row r="298" spans="1:51" s="390" customFormat="1">
      <c r="A298" s="324" t="s">
        <v>81</v>
      </c>
      <c r="B298" s="324" t="s">
        <v>4221</v>
      </c>
      <c r="C298" s="324">
        <v>270</v>
      </c>
      <c r="D298" s="324">
        <v>10</v>
      </c>
      <c r="E298" s="324">
        <v>0.62</v>
      </c>
      <c r="F298" s="399">
        <v>0</v>
      </c>
      <c r="G298" s="324">
        <v>1.2</v>
      </c>
      <c r="H298" s="324">
        <v>0.7</v>
      </c>
      <c r="I298" s="324">
        <v>1.28</v>
      </c>
      <c r="J298" s="324">
        <v>40</v>
      </c>
      <c r="K298" s="324">
        <v>125</v>
      </c>
      <c r="L298" s="399">
        <v>0</v>
      </c>
      <c r="M298" s="324">
        <v>10.5</v>
      </c>
      <c r="N298" s="324">
        <v>10.5</v>
      </c>
      <c r="O298" s="324">
        <v>12</v>
      </c>
      <c r="P298" s="324">
        <v>100</v>
      </c>
      <c r="Q298" s="324" t="s">
        <v>886</v>
      </c>
      <c r="R298" s="399">
        <v>1</v>
      </c>
      <c r="S298" s="399">
        <v>0</v>
      </c>
      <c r="T298" s="399">
        <v>0</v>
      </c>
      <c r="U298" s="406">
        <v>0.27</v>
      </c>
      <c r="V298" s="406">
        <v>0</v>
      </c>
      <c r="W298" s="407">
        <v>3.8536960000000003E-4</v>
      </c>
      <c r="X298" s="407">
        <v>1.1455045311068119</v>
      </c>
      <c r="Y298" s="324">
        <v>1.48</v>
      </c>
      <c r="Z298" s="324">
        <v>1.79</v>
      </c>
      <c r="AA298" s="407">
        <v>6.7800320000000001E-4</v>
      </c>
      <c r="AB298" s="407">
        <v>1.1455045311068119</v>
      </c>
      <c r="AC298" s="324">
        <v>1.21</v>
      </c>
      <c r="AD298" s="324">
        <v>2.0099999999999998</v>
      </c>
      <c r="AE298" s="407">
        <v>5.6878080000000001E-4</v>
      </c>
      <c r="AF298" s="407">
        <v>1.1455045311068119</v>
      </c>
      <c r="AG298" s="324">
        <v>1.28</v>
      </c>
      <c r="AH298" s="324">
        <v>2.2799999999999998</v>
      </c>
      <c r="AI298" s="324">
        <v>0</v>
      </c>
      <c r="AJ298" s="324">
        <v>0</v>
      </c>
      <c r="AK298" s="324">
        <v>0</v>
      </c>
      <c r="AL298" s="324">
        <v>0</v>
      </c>
      <c r="AM298" s="324">
        <v>0</v>
      </c>
      <c r="AN298" s="324">
        <v>0</v>
      </c>
      <c r="AO298" s="324">
        <v>273123</v>
      </c>
      <c r="AP298" s="324">
        <v>2.06E-2</v>
      </c>
      <c r="AQ298" s="324">
        <v>0.14351</v>
      </c>
      <c r="AR298" s="324">
        <v>39</v>
      </c>
      <c r="AS298" s="324" t="s">
        <v>4209</v>
      </c>
      <c r="AT298" s="390">
        <v>0</v>
      </c>
      <c r="AU298" s="390">
        <v>0</v>
      </c>
      <c r="AV298" s="390">
        <v>0</v>
      </c>
      <c r="AY298" s="390" t="s">
        <v>4178</v>
      </c>
    </row>
    <row r="299" spans="1:51" s="390" customFormat="1">
      <c r="A299" s="324" t="s">
        <v>81</v>
      </c>
      <c r="B299" s="324" t="s">
        <v>4222</v>
      </c>
      <c r="C299" s="324">
        <v>3.3</v>
      </c>
      <c r="D299" s="324">
        <v>20</v>
      </c>
      <c r="E299" s="324">
        <v>0.01</v>
      </c>
      <c r="F299" s="399">
        <v>0</v>
      </c>
      <c r="G299" s="324">
        <v>11</v>
      </c>
      <c r="H299" s="324">
        <v>0.7</v>
      </c>
      <c r="I299" s="324">
        <v>9.5</v>
      </c>
      <c r="J299" s="324">
        <v>40</v>
      </c>
      <c r="K299" s="324">
        <v>125</v>
      </c>
      <c r="L299" s="399">
        <v>0</v>
      </c>
      <c r="M299" s="324">
        <v>10.5</v>
      </c>
      <c r="N299" s="324">
        <v>10.5</v>
      </c>
      <c r="O299" s="324">
        <v>12</v>
      </c>
      <c r="P299" s="324">
        <v>100</v>
      </c>
      <c r="Q299" s="324" t="s">
        <v>886</v>
      </c>
      <c r="R299" s="399">
        <v>1</v>
      </c>
      <c r="S299" s="399">
        <v>0</v>
      </c>
      <c r="T299" s="399">
        <v>0</v>
      </c>
      <c r="U299" s="406">
        <v>0.27</v>
      </c>
      <c r="V299" s="406">
        <v>0</v>
      </c>
      <c r="W299" s="407">
        <v>3.8536960000000003E-4</v>
      </c>
      <c r="X299" s="407">
        <v>0.12200532386867789</v>
      </c>
      <c r="Y299" s="324">
        <v>1.48</v>
      </c>
      <c r="Z299" s="324">
        <v>1.79</v>
      </c>
      <c r="AA299" s="407">
        <v>6.7800320000000001E-4</v>
      </c>
      <c r="AB299" s="407">
        <v>0.12200532386867789</v>
      </c>
      <c r="AC299" s="324">
        <v>1.21</v>
      </c>
      <c r="AD299" s="324">
        <v>2.0099999999999998</v>
      </c>
      <c r="AE299" s="407">
        <v>5.6878080000000001E-4</v>
      </c>
      <c r="AF299" s="407">
        <v>0.12200532386867789</v>
      </c>
      <c r="AG299" s="324">
        <v>1.28</v>
      </c>
      <c r="AH299" s="324">
        <v>2.2799999999999998</v>
      </c>
      <c r="AI299" s="324">
        <v>0</v>
      </c>
      <c r="AJ299" s="324">
        <v>0</v>
      </c>
      <c r="AK299" s="324">
        <v>0</v>
      </c>
      <c r="AL299" s="324">
        <v>0</v>
      </c>
      <c r="AM299" s="324">
        <v>0</v>
      </c>
      <c r="AN299" s="324">
        <v>0</v>
      </c>
      <c r="AO299" s="324">
        <v>34058</v>
      </c>
      <c r="AP299" s="324">
        <v>0.16516</v>
      </c>
      <c r="AQ299" s="324">
        <v>0.40639999999999998</v>
      </c>
      <c r="AR299" s="324">
        <v>44</v>
      </c>
      <c r="AS299" s="324" t="s">
        <v>4209</v>
      </c>
      <c r="AT299" s="390">
        <v>0</v>
      </c>
      <c r="AU299" s="390">
        <v>0</v>
      </c>
      <c r="AV299" s="390">
        <v>0</v>
      </c>
      <c r="AY299" s="390" t="s">
        <v>4178</v>
      </c>
    </row>
    <row r="300" spans="1:51" s="390" customFormat="1">
      <c r="A300" s="324" t="s">
        <v>81</v>
      </c>
      <c r="B300" s="324" t="s">
        <v>4223</v>
      </c>
      <c r="C300" s="324">
        <v>33</v>
      </c>
      <c r="D300" s="324">
        <v>10</v>
      </c>
      <c r="E300" s="324">
        <v>0.08</v>
      </c>
      <c r="F300" s="399">
        <v>0</v>
      </c>
      <c r="G300" s="324">
        <v>3.7</v>
      </c>
      <c r="H300" s="324">
        <v>0.7</v>
      </c>
      <c r="I300" s="324">
        <v>3.9</v>
      </c>
      <c r="J300" s="324">
        <v>40</v>
      </c>
      <c r="K300" s="324">
        <v>125</v>
      </c>
      <c r="L300" s="399">
        <v>0</v>
      </c>
      <c r="M300" s="324">
        <v>10.5</v>
      </c>
      <c r="N300" s="324">
        <v>10.5</v>
      </c>
      <c r="O300" s="324">
        <v>12</v>
      </c>
      <c r="P300" s="324">
        <v>100</v>
      </c>
      <c r="Q300" s="324" t="s">
        <v>886</v>
      </c>
      <c r="R300" s="399">
        <v>1</v>
      </c>
      <c r="S300" s="399">
        <v>0</v>
      </c>
      <c r="T300" s="399">
        <v>0</v>
      </c>
      <c r="U300" s="406">
        <v>0.27</v>
      </c>
      <c r="V300" s="406">
        <v>0</v>
      </c>
      <c r="W300" s="407">
        <v>3.8536960000000003E-4</v>
      </c>
      <c r="X300" s="407">
        <v>0.40668441289559298</v>
      </c>
      <c r="Y300" s="324">
        <v>1.48</v>
      </c>
      <c r="Z300" s="324">
        <v>1.79</v>
      </c>
      <c r="AA300" s="407">
        <v>6.7800320000000001E-4</v>
      </c>
      <c r="AB300" s="407">
        <v>0.40668441289559298</v>
      </c>
      <c r="AC300" s="324">
        <v>1.21</v>
      </c>
      <c r="AD300" s="324">
        <v>2.0099999999999998</v>
      </c>
      <c r="AE300" s="407">
        <v>5.6878080000000001E-4</v>
      </c>
      <c r="AF300" s="407">
        <v>0.40668441289559298</v>
      </c>
      <c r="AG300" s="324">
        <v>1.28</v>
      </c>
      <c r="AH300" s="324">
        <v>2.2799999999999998</v>
      </c>
      <c r="AI300" s="324">
        <v>0</v>
      </c>
      <c r="AJ300" s="324">
        <v>0</v>
      </c>
      <c r="AK300" s="324">
        <v>0</v>
      </c>
      <c r="AL300" s="324">
        <v>0</v>
      </c>
      <c r="AM300" s="324">
        <v>0</v>
      </c>
      <c r="AN300" s="324">
        <v>0</v>
      </c>
      <c r="AO300" s="324">
        <v>108845</v>
      </c>
      <c r="AP300" s="324">
        <v>5.1679999999999997E-2</v>
      </c>
      <c r="AQ300" s="324">
        <v>0.22733</v>
      </c>
      <c r="AR300" s="324">
        <v>33</v>
      </c>
      <c r="AS300" s="324" t="s">
        <v>4209</v>
      </c>
      <c r="AT300" s="390">
        <v>0</v>
      </c>
      <c r="AU300" s="390">
        <v>0</v>
      </c>
      <c r="AV300" s="390">
        <v>0</v>
      </c>
      <c r="AY300" s="390" t="s">
        <v>4178</v>
      </c>
    </row>
    <row r="301" spans="1:51" s="390" customFormat="1">
      <c r="A301" s="324" t="s">
        <v>81</v>
      </c>
      <c r="B301" s="324" t="s">
        <v>4224</v>
      </c>
      <c r="C301" s="324">
        <v>330</v>
      </c>
      <c r="D301" s="324">
        <v>10</v>
      </c>
      <c r="E301" s="324">
        <v>0.7</v>
      </c>
      <c r="F301" s="399">
        <v>0</v>
      </c>
      <c r="G301" s="324">
        <v>1.1000000000000001</v>
      </c>
      <c r="H301" s="324">
        <v>0.7</v>
      </c>
      <c r="I301" s="324">
        <v>1.2</v>
      </c>
      <c r="J301" s="324">
        <v>40</v>
      </c>
      <c r="K301" s="324">
        <v>125</v>
      </c>
      <c r="L301" s="399">
        <v>0</v>
      </c>
      <c r="M301" s="324">
        <v>10.5</v>
      </c>
      <c r="N301" s="324">
        <v>10.5</v>
      </c>
      <c r="O301" s="324">
        <v>12</v>
      </c>
      <c r="P301" s="324">
        <v>100</v>
      </c>
      <c r="Q301" s="324" t="s">
        <v>886</v>
      </c>
      <c r="R301" s="399">
        <v>1</v>
      </c>
      <c r="S301" s="399">
        <v>0</v>
      </c>
      <c r="T301" s="399">
        <v>0</v>
      </c>
      <c r="U301" s="406">
        <v>0.27</v>
      </c>
      <c r="V301" s="406">
        <v>0</v>
      </c>
      <c r="W301" s="407">
        <v>3.8536960000000003E-4</v>
      </c>
      <c r="X301" s="407">
        <v>1.2498106347523101</v>
      </c>
      <c r="Y301" s="324">
        <v>1.48</v>
      </c>
      <c r="Z301" s="324">
        <v>1.79</v>
      </c>
      <c r="AA301" s="407">
        <v>6.7800320000000001E-4</v>
      </c>
      <c r="AB301" s="407">
        <v>1.2498106347523101</v>
      </c>
      <c r="AC301" s="324">
        <v>1.21</v>
      </c>
      <c r="AD301" s="324">
        <v>2.0099999999999998</v>
      </c>
      <c r="AE301" s="407">
        <v>5.6878080000000001E-4</v>
      </c>
      <c r="AF301" s="407">
        <v>1.2498106347523101</v>
      </c>
      <c r="AG301" s="324">
        <v>1.28</v>
      </c>
      <c r="AH301" s="324">
        <v>2.2799999999999998</v>
      </c>
      <c r="AI301" s="324">
        <v>0</v>
      </c>
      <c r="AJ301" s="324">
        <v>0</v>
      </c>
      <c r="AK301" s="324">
        <v>0</v>
      </c>
      <c r="AL301" s="324">
        <v>0</v>
      </c>
      <c r="AM301" s="324">
        <v>0</v>
      </c>
      <c r="AN301" s="324">
        <v>0</v>
      </c>
      <c r="AO301" s="324">
        <v>273123</v>
      </c>
      <c r="AP301" s="324">
        <v>2.06E-2</v>
      </c>
      <c r="AQ301" s="324">
        <v>0.14351</v>
      </c>
      <c r="AR301" s="324">
        <v>40</v>
      </c>
      <c r="AS301" s="324" t="s">
        <v>4209</v>
      </c>
      <c r="AT301" s="390">
        <v>0</v>
      </c>
      <c r="AU301" s="390">
        <v>0</v>
      </c>
      <c r="AV301" s="390">
        <v>0</v>
      </c>
      <c r="AY301" s="390" t="s">
        <v>4178</v>
      </c>
    </row>
    <row r="302" spans="1:51" s="390" customFormat="1">
      <c r="A302" s="324" t="s">
        <v>81</v>
      </c>
      <c r="B302" s="324" t="s">
        <v>4225</v>
      </c>
      <c r="C302" s="324">
        <v>39</v>
      </c>
      <c r="D302" s="324">
        <v>10</v>
      </c>
      <c r="E302" s="324">
        <v>0.09</v>
      </c>
      <c r="F302" s="399">
        <v>0</v>
      </c>
      <c r="G302" s="324">
        <v>3.2</v>
      </c>
      <c r="H302" s="324">
        <v>0.7</v>
      </c>
      <c r="I302" s="324">
        <v>3.6</v>
      </c>
      <c r="J302" s="324">
        <v>40</v>
      </c>
      <c r="K302" s="324">
        <v>125</v>
      </c>
      <c r="L302" s="399">
        <v>0</v>
      </c>
      <c r="M302" s="324">
        <v>10.5</v>
      </c>
      <c r="N302" s="324">
        <v>10.5</v>
      </c>
      <c r="O302" s="324">
        <v>12</v>
      </c>
      <c r="P302" s="324">
        <v>100</v>
      </c>
      <c r="Q302" s="324" t="s">
        <v>886</v>
      </c>
      <c r="R302" s="399">
        <v>1</v>
      </c>
      <c r="S302" s="399">
        <v>0</v>
      </c>
      <c r="T302" s="399">
        <v>0</v>
      </c>
      <c r="U302" s="406">
        <v>0.27</v>
      </c>
      <c r="V302" s="406">
        <v>0</v>
      </c>
      <c r="W302" s="407">
        <v>3.8536960000000003E-4</v>
      </c>
      <c r="X302" s="407">
        <v>0.43883337834188496</v>
      </c>
      <c r="Y302" s="324">
        <v>1.48</v>
      </c>
      <c r="Z302" s="324">
        <v>1.79</v>
      </c>
      <c r="AA302" s="407">
        <v>6.7800320000000001E-4</v>
      </c>
      <c r="AB302" s="407">
        <v>0.43883337834188496</v>
      </c>
      <c r="AC302" s="324">
        <v>1.21</v>
      </c>
      <c r="AD302" s="324">
        <v>2.0099999999999998</v>
      </c>
      <c r="AE302" s="407">
        <v>5.6878080000000001E-4</v>
      </c>
      <c r="AF302" s="407">
        <v>0.43883337834188496</v>
      </c>
      <c r="AG302" s="324">
        <v>1.28</v>
      </c>
      <c r="AH302" s="324">
        <v>2.2799999999999998</v>
      </c>
      <c r="AI302" s="324">
        <v>0</v>
      </c>
      <c r="AJ302" s="324">
        <v>0</v>
      </c>
      <c r="AK302" s="324">
        <v>0</v>
      </c>
      <c r="AL302" s="324">
        <v>0</v>
      </c>
      <c r="AM302" s="324">
        <v>0</v>
      </c>
      <c r="AN302" s="324">
        <v>0</v>
      </c>
      <c r="AO302" s="324">
        <v>108845</v>
      </c>
      <c r="AP302" s="324">
        <v>5.1679999999999997E-2</v>
      </c>
      <c r="AQ302" s="324">
        <v>0.22733</v>
      </c>
      <c r="AR302" s="324">
        <v>34</v>
      </c>
      <c r="AS302" s="324" t="s">
        <v>4209</v>
      </c>
      <c r="AT302" s="390">
        <v>0</v>
      </c>
      <c r="AU302" s="390">
        <v>0</v>
      </c>
      <c r="AV302" s="390">
        <v>0</v>
      </c>
      <c r="AY302" s="390" t="s">
        <v>4178</v>
      </c>
    </row>
    <row r="303" spans="1:51" s="390" customFormat="1">
      <c r="A303" s="324" t="s">
        <v>81</v>
      </c>
      <c r="B303" s="324" t="s">
        <v>4226</v>
      </c>
      <c r="C303" s="324">
        <v>390</v>
      </c>
      <c r="D303" s="324">
        <v>10</v>
      </c>
      <c r="E303" s="324">
        <v>0.88</v>
      </c>
      <c r="F303" s="399">
        <v>0</v>
      </c>
      <c r="G303" s="324">
        <v>1</v>
      </c>
      <c r="H303" s="324">
        <v>0.7</v>
      </c>
      <c r="I303" s="324">
        <v>1.1000000000000001</v>
      </c>
      <c r="J303" s="324">
        <v>40</v>
      </c>
      <c r="K303" s="324">
        <v>125</v>
      </c>
      <c r="L303" s="399">
        <v>0</v>
      </c>
      <c r="M303" s="324">
        <v>10.5</v>
      </c>
      <c r="N303" s="324">
        <v>10.5</v>
      </c>
      <c r="O303" s="324">
        <v>12</v>
      </c>
      <c r="P303" s="324">
        <v>100</v>
      </c>
      <c r="Q303" s="324" t="s">
        <v>886</v>
      </c>
      <c r="R303" s="399">
        <v>1</v>
      </c>
      <c r="S303" s="399">
        <v>0</v>
      </c>
      <c r="T303" s="399">
        <v>0</v>
      </c>
      <c r="U303" s="406">
        <v>0.27</v>
      </c>
      <c r="V303" s="406">
        <v>0</v>
      </c>
      <c r="W303" s="407">
        <v>3.8536960000000003E-4</v>
      </c>
      <c r="X303" s="407">
        <v>1.3826257125840211</v>
      </c>
      <c r="Y303" s="324">
        <v>1.48</v>
      </c>
      <c r="Z303" s="324">
        <v>1.79</v>
      </c>
      <c r="AA303" s="407">
        <v>6.7800320000000001E-4</v>
      </c>
      <c r="AB303" s="407">
        <v>1.3826257125840211</v>
      </c>
      <c r="AC303" s="324">
        <v>1.21</v>
      </c>
      <c r="AD303" s="324">
        <v>2.0099999999999998</v>
      </c>
      <c r="AE303" s="407">
        <v>5.6878080000000001E-4</v>
      </c>
      <c r="AF303" s="407">
        <v>1.3826257125840211</v>
      </c>
      <c r="AG303" s="324">
        <v>1.28</v>
      </c>
      <c r="AH303" s="324">
        <v>2.2799999999999998</v>
      </c>
      <c r="AI303" s="324">
        <v>0</v>
      </c>
      <c r="AJ303" s="324">
        <v>0</v>
      </c>
      <c r="AK303" s="324">
        <v>0</v>
      </c>
      <c r="AL303" s="324">
        <v>0</v>
      </c>
      <c r="AM303" s="324">
        <v>0</v>
      </c>
      <c r="AN303" s="324">
        <v>0</v>
      </c>
      <c r="AO303" s="324">
        <v>348751</v>
      </c>
      <c r="AP303" s="324">
        <v>1.6129999999999999E-2</v>
      </c>
      <c r="AQ303" s="324">
        <v>0.127</v>
      </c>
      <c r="AR303" s="324">
        <v>38</v>
      </c>
      <c r="AS303" s="324" t="s">
        <v>4209</v>
      </c>
      <c r="AT303" s="390">
        <v>0</v>
      </c>
      <c r="AU303" s="390">
        <v>0</v>
      </c>
      <c r="AV303" s="390">
        <v>0</v>
      </c>
      <c r="AY303" s="390" t="s">
        <v>4178</v>
      </c>
    </row>
    <row r="304" spans="1:51" s="390" customFormat="1">
      <c r="A304" s="324" t="s">
        <v>81</v>
      </c>
      <c r="B304" s="324" t="s">
        <v>4227</v>
      </c>
      <c r="C304" s="324">
        <v>4.7</v>
      </c>
      <c r="D304" s="324">
        <v>20</v>
      </c>
      <c r="E304" s="324">
        <v>0.01</v>
      </c>
      <c r="F304" s="399">
        <v>0</v>
      </c>
      <c r="G304" s="324">
        <v>9.3000000000000007</v>
      </c>
      <c r="H304" s="324">
        <v>0.7</v>
      </c>
      <c r="I304" s="324">
        <v>8.8000000000000007</v>
      </c>
      <c r="J304" s="324">
        <v>40</v>
      </c>
      <c r="K304" s="324">
        <v>125</v>
      </c>
      <c r="L304" s="399">
        <v>0</v>
      </c>
      <c r="M304" s="324">
        <v>10.5</v>
      </c>
      <c r="N304" s="324">
        <v>10.5</v>
      </c>
      <c r="O304" s="324">
        <v>12</v>
      </c>
      <c r="P304" s="324">
        <v>100</v>
      </c>
      <c r="Q304" s="324" t="s">
        <v>886</v>
      </c>
      <c r="R304" s="399">
        <v>1</v>
      </c>
      <c r="S304" s="399">
        <v>0</v>
      </c>
      <c r="T304" s="399">
        <v>0</v>
      </c>
      <c r="U304" s="406">
        <v>0.27</v>
      </c>
      <c r="V304" s="406">
        <v>0</v>
      </c>
      <c r="W304" s="407">
        <v>3.8536960000000003E-4</v>
      </c>
      <c r="X304" s="407">
        <v>0.14596273291925468</v>
      </c>
      <c r="Y304" s="324">
        <v>1.48</v>
      </c>
      <c r="Z304" s="324">
        <v>1.79</v>
      </c>
      <c r="AA304" s="407">
        <v>6.7800320000000001E-4</v>
      </c>
      <c r="AB304" s="407">
        <v>0.14596273291925468</v>
      </c>
      <c r="AC304" s="324">
        <v>1.21</v>
      </c>
      <c r="AD304" s="324">
        <v>2.0099999999999998</v>
      </c>
      <c r="AE304" s="407">
        <v>5.6878080000000001E-4</v>
      </c>
      <c r="AF304" s="407">
        <v>0.14596273291925468</v>
      </c>
      <c r="AG304" s="324">
        <v>1.28</v>
      </c>
      <c r="AH304" s="324">
        <v>2.2799999999999998</v>
      </c>
      <c r="AI304" s="324">
        <v>0</v>
      </c>
      <c r="AJ304" s="324">
        <v>0</v>
      </c>
      <c r="AK304" s="324">
        <v>0</v>
      </c>
      <c r="AL304" s="324">
        <v>0</v>
      </c>
      <c r="AM304" s="324">
        <v>0</v>
      </c>
      <c r="AN304" s="324">
        <v>0</v>
      </c>
      <c r="AO304" s="324">
        <v>34058</v>
      </c>
      <c r="AP304" s="324">
        <v>0.16516</v>
      </c>
      <c r="AQ304" s="324">
        <v>0.40639999999999998</v>
      </c>
      <c r="AR304" s="324">
        <v>52</v>
      </c>
      <c r="AS304" s="324" t="s">
        <v>4209</v>
      </c>
      <c r="AT304" s="390">
        <v>0</v>
      </c>
      <c r="AU304" s="390">
        <v>0</v>
      </c>
      <c r="AV304" s="390">
        <v>0</v>
      </c>
      <c r="AY304" s="390" t="s">
        <v>4178</v>
      </c>
    </row>
    <row r="305" spans="1:51" s="390" customFormat="1">
      <c r="A305" s="324" t="s">
        <v>81</v>
      </c>
      <c r="B305" s="324" t="s">
        <v>4228</v>
      </c>
      <c r="C305" s="324">
        <v>47</v>
      </c>
      <c r="D305" s="324">
        <v>10</v>
      </c>
      <c r="E305" s="324">
        <v>0.1</v>
      </c>
      <c r="F305" s="399">
        <v>0</v>
      </c>
      <c r="G305" s="324">
        <v>3</v>
      </c>
      <c r="H305" s="324">
        <v>0.7</v>
      </c>
      <c r="I305" s="324">
        <v>3.2</v>
      </c>
      <c r="J305" s="324">
        <v>40</v>
      </c>
      <c r="K305" s="324">
        <v>125</v>
      </c>
      <c r="L305" s="399">
        <v>0</v>
      </c>
      <c r="M305" s="324">
        <v>10.5</v>
      </c>
      <c r="N305" s="324">
        <v>10.5</v>
      </c>
      <c r="O305" s="324">
        <v>12</v>
      </c>
      <c r="P305" s="324">
        <v>100</v>
      </c>
      <c r="Q305" s="324" t="s">
        <v>886</v>
      </c>
      <c r="R305" s="399">
        <v>1</v>
      </c>
      <c r="S305" s="399">
        <v>0</v>
      </c>
      <c r="T305" s="399">
        <v>0</v>
      </c>
      <c r="U305" s="406">
        <v>0.27</v>
      </c>
      <c r="V305" s="406">
        <v>0</v>
      </c>
      <c r="W305" s="407">
        <v>3.8536960000000003E-4</v>
      </c>
      <c r="X305" s="407">
        <v>0.47390497701056705</v>
      </c>
      <c r="Y305" s="324">
        <v>1.48</v>
      </c>
      <c r="Z305" s="324">
        <v>1.79</v>
      </c>
      <c r="AA305" s="407">
        <v>6.7800320000000001E-4</v>
      </c>
      <c r="AB305" s="407">
        <v>0.47390497701056705</v>
      </c>
      <c r="AC305" s="324">
        <v>1.21</v>
      </c>
      <c r="AD305" s="324">
        <v>2.0099999999999998</v>
      </c>
      <c r="AE305" s="407">
        <v>5.6878080000000001E-4</v>
      </c>
      <c r="AF305" s="407">
        <v>0.47390497701056705</v>
      </c>
      <c r="AG305" s="324">
        <v>1.28</v>
      </c>
      <c r="AH305" s="324">
        <v>2.2799999999999998</v>
      </c>
      <c r="AI305" s="324">
        <v>0</v>
      </c>
      <c r="AJ305" s="324">
        <v>0</v>
      </c>
      <c r="AK305" s="324">
        <v>0</v>
      </c>
      <c r="AL305" s="324">
        <v>0</v>
      </c>
      <c r="AM305" s="324">
        <v>0</v>
      </c>
      <c r="AN305" s="324">
        <v>0</v>
      </c>
      <c r="AO305" s="324">
        <v>108845</v>
      </c>
      <c r="AP305" s="324">
        <v>5.1679999999999997E-2</v>
      </c>
      <c r="AQ305" s="324">
        <v>0.22733</v>
      </c>
      <c r="AR305" s="324">
        <v>39</v>
      </c>
      <c r="AS305" s="324" t="s">
        <v>4209</v>
      </c>
      <c r="AT305" s="390">
        <v>0</v>
      </c>
      <c r="AU305" s="390">
        <v>0</v>
      </c>
      <c r="AV305" s="390">
        <v>0</v>
      </c>
      <c r="AY305" s="390" t="s">
        <v>4178</v>
      </c>
    </row>
    <row r="306" spans="1:51" s="390" customFormat="1">
      <c r="A306" s="324" t="s">
        <v>81</v>
      </c>
      <c r="B306" s="324" t="s">
        <v>4229</v>
      </c>
      <c r="C306" s="324">
        <v>470</v>
      </c>
      <c r="D306" s="324">
        <v>10</v>
      </c>
      <c r="E306" s="324">
        <v>1</v>
      </c>
      <c r="F306" s="399">
        <v>0</v>
      </c>
      <c r="G306" s="324">
        <v>0.99</v>
      </c>
      <c r="H306" s="324">
        <v>0.7</v>
      </c>
      <c r="I306" s="324">
        <v>0.97</v>
      </c>
      <c r="J306" s="324">
        <v>40</v>
      </c>
      <c r="K306" s="324">
        <v>125</v>
      </c>
      <c r="L306" s="399">
        <v>0</v>
      </c>
      <c r="M306" s="324">
        <v>10.5</v>
      </c>
      <c r="N306" s="324">
        <v>10.5</v>
      </c>
      <c r="O306" s="324">
        <v>12</v>
      </c>
      <c r="P306" s="324">
        <v>100</v>
      </c>
      <c r="Q306" s="324" t="s">
        <v>886</v>
      </c>
      <c r="R306" s="399">
        <v>1</v>
      </c>
      <c r="S306" s="399">
        <v>0</v>
      </c>
      <c r="T306" s="399">
        <v>0</v>
      </c>
      <c r="U306" s="406">
        <v>0.27</v>
      </c>
      <c r="V306" s="406">
        <v>0</v>
      </c>
      <c r="W306" s="407">
        <v>3.8536960000000003E-4</v>
      </c>
      <c r="X306" s="407">
        <v>1.5141362336022266</v>
      </c>
      <c r="Y306" s="324">
        <v>1.48</v>
      </c>
      <c r="Z306" s="324">
        <v>1.79</v>
      </c>
      <c r="AA306" s="407">
        <v>6.7800320000000001E-4</v>
      </c>
      <c r="AB306" s="407">
        <v>1.5141362336022266</v>
      </c>
      <c r="AC306" s="324">
        <v>1.21</v>
      </c>
      <c r="AD306" s="324">
        <v>2.0099999999999998</v>
      </c>
      <c r="AE306" s="407">
        <v>5.6878080000000001E-4</v>
      </c>
      <c r="AF306" s="407">
        <v>1.5141362336022266</v>
      </c>
      <c r="AG306" s="324">
        <v>1.28</v>
      </c>
      <c r="AH306" s="324">
        <v>2.2799999999999998</v>
      </c>
      <c r="AI306" s="324">
        <v>0</v>
      </c>
      <c r="AJ306" s="324">
        <v>0</v>
      </c>
      <c r="AK306" s="324">
        <v>0</v>
      </c>
      <c r="AL306" s="324">
        <v>0</v>
      </c>
      <c r="AM306" s="324">
        <v>0</v>
      </c>
      <c r="AN306" s="324">
        <v>0</v>
      </c>
      <c r="AO306" s="324">
        <v>348751</v>
      </c>
      <c r="AP306" s="324">
        <v>1.6129999999999999E-2</v>
      </c>
      <c r="AQ306" s="324">
        <v>0.127</v>
      </c>
      <c r="AR306" s="324">
        <v>43</v>
      </c>
      <c r="AS306" s="324" t="s">
        <v>4209</v>
      </c>
      <c r="AT306" s="390">
        <v>0</v>
      </c>
      <c r="AU306" s="390">
        <v>0</v>
      </c>
      <c r="AV306" s="390">
        <v>0</v>
      </c>
      <c r="AY306" s="390" t="s">
        <v>4178</v>
      </c>
    </row>
    <row r="307" spans="1:51" s="390" customFormat="1">
      <c r="A307" s="324" t="s">
        <v>81</v>
      </c>
      <c r="B307" s="324" t="s">
        <v>4230</v>
      </c>
      <c r="C307" s="324">
        <v>5.6</v>
      </c>
      <c r="D307" s="324">
        <v>20</v>
      </c>
      <c r="E307" s="324">
        <v>0.02</v>
      </c>
      <c r="F307" s="399">
        <v>0</v>
      </c>
      <c r="G307" s="324">
        <v>8.1999999999999993</v>
      </c>
      <c r="H307" s="324">
        <v>0.7</v>
      </c>
      <c r="I307" s="324">
        <v>8.1</v>
      </c>
      <c r="J307" s="324">
        <v>40</v>
      </c>
      <c r="K307" s="324">
        <v>125</v>
      </c>
      <c r="L307" s="399">
        <v>0</v>
      </c>
      <c r="M307" s="324">
        <v>10.5</v>
      </c>
      <c r="N307" s="324">
        <v>10.5</v>
      </c>
      <c r="O307" s="324">
        <v>12</v>
      </c>
      <c r="P307" s="324">
        <v>100</v>
      </c>
      <c r="Q307" s="324" t="s">
        <v>886</v>
      </c>
      <c r="R307" s="399">
        <v>1</v>
      </c>
      <c r="S307" s="399">
        <v>0</v>
      </c>
      <c r="T307" s="399">
        <v>0</v>
      </c>
      <c r="U307" s="406">
        <v>0.27</v>
      </c>
      <c r="V307" s="406">
        <v>0</v>
      </c>
      <c r="W307" s="407">
        <v>3.8536960000000003E-4</v>
      </c>
      <c r="X307" s="407">
        <v>0.1610305958132045</v>
      </c>
      <c r="Y307" s="324">
        <v>1.48</v>
      </c>
      <c r="Z307" s="324">
        <v>1.79</v>
      </c>
      <c r="AA307" s="407">
        <v>6.7800320000000001E-4</v>
      </c>
      <c r="AB307" s="407">
        <v>0.1610305958132045</v>
      </c>
      <c r="AC307" s="324">
        <v>1.21</v>
      </c>
      <c r="AD307" s="324">
        <v>2.0099999999999998</v>
      </c>
      <c r="AE307" s="407">
        <v>5.6878080000000001E-4</v>
      </c>
      <c r="AF307" s="407">
        <v>0.1610305958132045</v>
      </c>
      <c r="AG307" s="324">
        <v>1.28</v>
      </c>
      <c r="AH307" s="324">
        <v>2.2799999999999998</v>
      </c>
      <c r="AI307" s="324">
        <v>0</v>
      </c>
      <c r="AJ307" s="324">
        <v>0</v>
      </c>
      <c r="AK307" s="324">
        <v>0</v>
      </c>
      <c r="AL307" s="324">
        <v>0</v>
      </c>
      <c r="AM307" s="324">
        <v>0</v>
      </c>
      <c r="AN307" s="324">
        <v>0</v>
      </c>
      <c r="AO307" s="324">
        <v>34058</v>
      </c>
      <c r="AP307" s="324">
        <v>0.16516</v>
      </c>
      <c r="AQ307" s="324">
        <v>0.40639999999999998</v>
      </c>
      <c r="AR307" s="324">
        <v>30</v>
      </c>
      <c r="AS307" s="324" t="s">
        <v>4209</v>
      </c>
      <c r="AT307" s="390">
        <v>0</v>
      </c>
      <c r="AU307" s="390">
        <v>0</v>
      </c>
      <c r="AV307" s="390">
        <v>0</v>
      </c>
      <c r="AY307" s="390" t="s">
        <v>4178</v>
      </c>
    </row>
    <row r="308" spans="1:51" s="390" customFormat="1">
      <c r="A308" s="324" t="s">
        <v>81</v>
      </c>
      <c r="B308" s="324" t="s">
        <v>4231</v>
      </c>
      <c r="C308" s="324">
        <v>56</v>
      </c>
      <c r="D308" s="324">
        <v>10</v>
      </c>
      <c r="E308" s="324">
        <v>0.15</v>
      </c>
      <c r="F308" s="399">
        <v>0</v>
      </c>
      <c r="G308" s="324">
        <v>2.5</v>
      </c>
      <c r="H308" s="324">
        <v>0.7</v>
      </c>
      <c r="I308" s="324">
        <v>2.9</v>
      </c>
      <c r="J308" s="324">
        <v>40</v>
      </c>
      <c r="K308" s="324">
        <v>125</v>
      </c>
      <c r="L308" s="399">
        <v>0</v>
      </c>
      <c r="M308" s="324">
        <v>10.5</v>
      </c>
      <c r="N308" s="324">
        <v>10.5</v>
      </c>
      <c r="O308" s="324">
        <v>12</v>
      </c>
      <c r="P308" s="324">
        <v>100</v>
      </c>
      <c r="Q308" s="324" t="s">
        <v>886</v>
      </c>
      <c r="R308" s="399">
        <v>1</v>
      </c>
      <c r="S308" s="399">
        <v>0</v>
      </c>
      <c r="T308" s="399">
        <v>0</v>
      </c>
      <c r="U308" s="406">
        <v>0.27</v>
      </c>
      <c r="V308" s="406">
        <v>0</v>
      </c>
      <c r="W308" s="407">
        <v>3.8536960000000003E-4</v>
      </c>
      <c r="X308" s="407">
        <v>0.52383446830801472</v>
      </c>
      <c r="Y308" s="324">
        <v>1.48</v>
      </c>
      <c r="Z308" s="324">
        <v>1.79</v>
      </c>
      <c r="AA308" s="407">
        <v>6.7800320000000001E-4</v>
      </c>
      <c r="AB308" s="407">
        <v>0.52383446830801472</v>
      </c>
      <c r="AC308" s="324">
        <v>1.21</v>
      </c>
      <c r="AD308" s="324">
        <v>2.0099999999999998</v>
      </c>
      <c r="AE308" s="407">
        <v>5.6878080000000001E-4</v>
      </c>
      <c r="AF308" s="407">
        <v>0.52383446830801472</v>
      </c>
      <c r="AG308" s="324">
        <v>1.28</v>
      </c>
      <c r="AH308" s="324">
        <v>2.2799999999999998</v>
      </c>
      <c r="AI308" s="324">
        <v>0</v>
      </c>
      <c r="AJ308" s="324">
        <v>0</v>
      </c>
      <c r="AK308" s="324">
        <v>0</v>
      </c>
      <c r="AL308" s="324">
        <v>0</v>
      </c>
      <c r="AM308" s="324">
        <v>0</v>
      </c>
      <c r="AN308" s="324">
        <v>0</v>
      </c>
      <c r="AO308" s="324">
        <v>172957</v>
      </c>
      <c r="AP308" s="324">
        <v>3.252E-2</v>
      </c>
      <c r="AQ308" s="324">
        <v>0.18034</v>
      </c>
      <c r="AR308" s="324">
        <v>32</v>
      </c>
      <c r="AS308" s="324" t="s">
        <v>4209</v>
      </c>
      <c r="AT308" s="390">
        <v>0</v>
      </c>
      <c r="AU308" s="390">
        <v>0</v>
      </c>
      <c r="AV308" s="390">
        <v>0</v>
      </c>
      <c r="AY308" s="390" t="s">
        <v>4178</v>
      </c>
    </row>
    <row r="309" spans="1:51" s="390" customFormat="1">
      <c r="A309" s="324" t="s">
        <v>81</v>
      </c>
      <c r="B309" s="324" t="s">
        <v>4232</v>
      </c>
      <c r="C309" s="324">
        <v>560</v>
      </c>
      <c r="D309" s="324">
        <v>10</v>
      </c>
      <c r="E309" s="324">
        <v>1.1100000000000001</v>
      </c>
      <c r="F309" s="399">
        <v>0</v>
      </c>
      <c r="G309" s="324">
        <v>0.93</v>
      </c>
      <c r="H309" s="324">
        <v>0.7</v>
      </c>
      <c r="I309" s="324">
        <v>0.86</v>
      </c>
      <c r="J309" s="324">
        <v>40</v>
      </c>
      <c r="K309" s="324">
        <v>125</v>
      </c>
      <c r="L309" s="399">
        <v>0</v>
      </c>
      <c r="M309" s="324">
        <v>10.5</v>
      </c>
      <c r="N309" s="324">
        <v>10.5</v>
      </c>
      <c r="O309" s="324">
        <v>12</v>
      </c>
      <c r="P309" s="324">
        <v>100</v>
      </c>
      <c r="Q309" s="324" t="s">
        <v>886</v>
      </c>
      <c r="R309" s="399">
        <v>1</v>
      </c>
      <c r="S309" s="399">
        <v>0</v>
      </c>
      <c r="T309" s="399">
        <v>0</v>
      </c>
      <c r="U309" s="406">
        <v>0.27</v>
      </c>
      <c r="V309" s="406">
        <v>0</v>
      </c>
      <c r="W309" s="407">
        <v>3.8536960000000003E-4</v>
      </c>
      <c r="X309" s="407">
        <v>1.6531658125309967</v>
      </c>
      <c r="Y309" s="324">
        <v>1.48</v>
      </c>
      <c r="Z309" s="324">
        <v>1.79</v>
      </c>
      <c r="AA309" s="407">
        <v>6.7800320000000001E-4</v>
      </c>
      <c r="AB309" s="407">
        <v>1.6531658125309967</v>
      </c>
      <c r="AC309" s="324">
        <v>1.21</v>
      </c>
      <c r="AD309" s="324">
        <v>2.0099999999999998</v>
      </c>
      <c r="AE309" s="407">
        <v>5.6878080000000001E-4</v>
      </c>
      <c r="AF309" s="407">
        <v>1.6531658125309967</v>
      </c>
      <c r="AG309" s="324">
        <v>1.28</v>
      </c>
      <c r="AH309" s="324">
        <v>2.2799999999999998</v>
      </c>
      <c r="AI309" s="324">
        <v>0</v>
      </c>
      <c r="AJ309" s="324">
        <v>0</v>
      </c>
      <c r="AK309" s="324">
        <v>0</v>
      </c>
      <c r="AL309" s="324">
        <v>0</v>
      </c>
      <c r="AM309" s="324">
        <v>0</v>
      </c>
      <c r="AN309" s="324">
        <v>0</v>
      </c>
      <c r="AO309" s="324">
        <v>348751</v>
      </c>
      <c r="AP309" s="324">
        <v>1.6129999999999999E-2</v>
      </c>
      <c r="AQ309" s="324">
        <v>0.127</v>
      </c>
      <c r="AR309" s="324">
        <v>49</v>
      </c>
      <c r="AS309" s="324" t="s">
        <v>4209</v>
      </c>
      <c r="AT309" s="390">
        <v>0</v>
      </c>
      <c r="AU309" s="390">
        <v>0</v>
      </c>
      <c r="AV309" s="390">
        <v>0</v>
      </c>
      <c r="AY309" s="390" t="s">
        <v>4178</v>
      </c>
    </row>
    <row r="310" spans="1:51" s="390" customFormat="1">
      <c r="A310" s="324" t="s">
        <v>81</v>
      </c>
      <c r="B310" s="324" t="s">
        <v>4233</v>
      </c>
      <c r="C310" s="324">
        <v>6.8</v>
      </c>
      <c r="D310" s="324">
        <v>20</v>
      </c>
      <c r="E310" s="324">
        <v>0.02</v>
      </c>
      <c r="F310" s="399">
        <v>0</v>
      </c>
      <c r="G310" s="324">
        <v>7.4</v>
      </c>
      <c r="H310" s="324">
        <v>0.7</v>
      </c>
      <c r="I310" s="324">
        <v>7.4</v>
      </c>
      <c r="J310" s="324">
        <v>40</v>
      </c>
      <c r="K310" s="324">
        <v>125</v>
      </c>
      <c r="L310" s="399">
        <v>0</v>
      </c>
      <c r="M310" s="324">
        <v>10.5</v>
      </c>
      <c r="N310" s="324">
        <v>10.5</v>
      </c>
      <c r="O310" s="324">
        <v>12</v>
      </c>
      <c r="P310" s="324">
        <v>100</v>
      </c>
      <c r="Q310" s="324" t="s">
        <v>886</v>
      </c>
      <c r="R310" s="399">
        <v>1</v>
      </c>
      <c r="S310" s="399">
        <v>0</v>
      </c>
      <c r="T310" s="399">
        <v>0</v>
      </c>
      <c r="U310" s="406">
        <v>0.27</v>
      </c>
      <c r="V310" s="406">
        <v>0</v>
      </c>
      <c r="W310" s="407">
        <v>3.8536960000000003E-4</v>
      </c>
      <c r="X310" s="407">
        <v>0.18205183122724353</v>
      </c>
      <c r="Y310" s="324">
        <v>1.48</v>
      </c>
      <c r="Z310" s="324">
        <v>1.79</v>
      </c>
      <c r="AA310" s="407">
        <v>6.7800320000000001E-4</v>
      </c>
      <c r="AB310" s="407">
        <v>0.18205183122724353</v>
      </c>
      <c r="AC310" s="324">
        <v>1.21</v>
      </c>
      <c r="AD310" s="324">
        <v>2.0099999999999998</v>
      </c>
      <c r="AE310" s="407">
        <v>5.6878080000000001E-4</v>
      </c>
      <c r="AF310" s="407">
        <v>0.18205183122724353</v>
      </c>
      <c r="AG310" s="324">
        <v>1.28</v>
      </c>
      <c r="AH310" s="324">
        <v>2.2799999999999998</v>
      </c>
      <c r="AI310" s="324">
        <v>0</v>
      </c>
      <c r="AJ310" s="324">
        <v>0</v>
      </c>
      <c r="AK310" s="324">
        <v>0</v>
      </c>
      <c r="AL310" s="324">
        <v>0</v>
      </c>
      <c r="AM310" s="324">
        <v>0</v>
      </c>
      <c r="AN310" s="324">
        <v>0</v>
      </c>
      <c r="AO310" s="324">
        <v>42936</v>
      </c>
      <c r="AP310" s="324">
        <v>0.13100999999999999</v>
      </c>
      <c r="AQ310" s="324">
        <v>0.36194999999999999</v>
      </c>
      <c r="AR310" s="324">
        <v>37</v>
      </c>
      <c r="AS310" s="324" t="s">
        <v>4209</v>
      </c>
      <c r="AT310" s="390">
        <v>0</v>
      </c>
      <c r="AU310" s="390">
        <v>0</v>
      </c>
      <c r="AV310" s="390">
        <v>0</v>
      </c>
      <c r="AY310" s="390" t="s">
        <v>4178</v>
      </c>
    </row>
    <row r="311" spans="1:51" s="390" customFormat="1">
      <c r="A311" s="324" t="s">
        <v>81</v>
      </c>
      <c r="B311" s="324" t="s">
        <v>4234</v>
      </c>
      <c r="C311" s="324">
        <v>68</v>
      </c>
      <c r="D311" s="324">
        <v>10</v>
      </c>
      <c r="E311" s="324">
        <v>0.17</v>
      </c>
      <c r="F311" s="399">
        <v>0</v>
      </c>
      <c r="G311" s="324">
        <v>2.5</v>
      </c>
      <c r="H311" s="324">
        <v>0.7</v>
      </c>
      <c r="I311" s="324">
        <v>2.5</v>
      </c>
      <c r="J311" s="324">
        <v>40</v>
      </c>
      <c r="K311" s="324">
        <v>125</v>
      </c>
      <c r="L311" s="399">
        <v>0</v>
      </c>
      <c r="M311" s="324">
        <v>10.5</v>
      </c>
      <c r="N311" s="324">
        <v>10.5</v>
      </c>
      <c r="O311" s="324">
        <v>12</v>
      </c>
      <c r="P311" s="324">
        <v>100</v>
      </c>
      <c r="Q311" s="324" t="s">
        <v>886</v>
      </c>
      <c r="R311" s="399">
        <v>1</v>
      </c>
      <c r="S311" s="399">
        <v>0</v>
      </c>
      <c r="T311" s="399">
        <v>0</v>
      </c>
      <c r="U311" s="406">
        <v>0.27</v>
      </c>
      <c r="V311" s="406">
        <v>0</v>
      </c>
      <c r="W311" s="407">
        <v>3.8536960000000003E-4</v>
      </c>
      <c r="X311" s="407">
        <v>0.56768850597742604</v>
      </c>
      <c r="Y311" s="324">
        <v>1.48</v>
      </c>
      <c r="Z311" s="324">
        <v>1.79</v>
      </c>
      <c r="AA311" s="407">
        <v>6.7800320000000001E-4</v>
      </c>
      <c r="AB311" s="407">
        <v>0.56768850597742604</v>
      </c>
      <c r="AC311" s="324">
        <v>1.21</v>
      </c>
      <c r="AD311" s="324">
        <v>2.0099999999999998</v>
      </c>
      <c r="AE311" s="407">
        <v>5.6878080000000001E-4</v>
      </c>
      <c r="AF311" s="407">
        <v>0.56768850597742604</v>
      </c>
      <c r="AG311" s="324">
        <v>1.28</v>
      </c>
      <c r="AH311" s="324">
        <v>2.2799999999999998</v>
      </c>
      <c r="AI311" s="324">
        <v>0</v>
      </c>
      <c r="AJ311" s="324">
        <v>0</v>
      </c>
      <c r="AK311" s="324">
        <v>0</v>
      </c>
      <c r="AL311" s="324">
        <v>0</v>
      </c>
      <c r="AM311" s="324">
        <v>0</v>
      </c>
      <c r="AN311" s="324">
        <v>0</v>
      </c>
      <c r="AO311" s="324">
        <v>172957</v>
      </c>
      <c r="AP311" s="324">
        <v>3.252E-2</v>
      </c>
      <c r="AQ311" s="324">
        <v>0.18034</v>
      </c>
      <c r="AR311" s="324">
        <v>38</v>
      </c>
      <c r="AS311" s="324" t="s">
        <v>4209</v>
      </c>
      <c r="AT311" s="390">
        <v>0</v>
      </c>
      <c r="AU311" s="390">
        <v>0</v>
      </c>
      <c r="AV311" s="390">
        <v>0</v>
      </c>
      <c r="AY311" s="390" t="s">
        <v>4178</v>
      </c>
    </row>
    <row r="312" spans="1:51" s="390" customFormat="1">
      <c r="A312" s="324" t="s">
        <v>81</v>
      </c>
      <c r="B312" s="324" t="s">
        <v>4235</v>
      </c>
      <c r="C312" s="324">
        <v>680</v>
      </c>
      <c r="D312" s="324">
        <v>10</v>
      </c>
      <c r="E312" s="324">
        <v>1.45</v>
      </c>
      <c r="F312" s="399">
        <v>0</v>
      </c>
      <c r="G312" s="324">
        <v>0.79</v>
      </c>
      <c r="H312" s="324">
        <v>0.7</v>
      </c>
      <c r="I312" s="324">
        <v>0.76</v>
      </c>
      <c r="J312" s="324">
        <v>40</v>
      </c>
      <c r="K312" s="324">
        <v>125</v>
      </c>
      <c r="L312" s="399">
        <v>0</v>
      </c>
      <c r="M312" s="324">
        <v>10.5</v>
      </c>
      <c r="N312" s="324">
        <v>10.5</v>
      </c>
      <c r="O312" s="324">
        <v>12</v>
      </c>
      <c r="P312" s="324">
        <v>100</v>
      </c>
      <c r="Q312" s="324" t="s">
        <v>886</v>
      </c>
      <c r="R312" s="399">
        <v>1</v>
      </c>
      <c r="S312" s="399">
        <v>0</v>
      </c>
      <c r="T312" s="399">
        <v>0</v>
      </c>
      <c r="U312" s="406">
        <v>0.27</v>
      </c>
      <c r="V312" s="406">
        <v>0</v>
      </c>
      <c r="W312" s="407">
        <v>3.8536960000000003E-4</v>
      </c>
      <c r="X312" s="407">
        <v>1.8018781930341508</v>
      </c>
      <c r="Y312" s="324">
        <v>1.48</v>
      </c>
      <c r="Z312" s="324">
        <v>1.79</v>
      </c>
      <c r="AA312" s="407">
        <v>6.7800320000000001E-4</v>
      </c>
      <c r="AB312" s="407">
        <v>1.8018781930341508</v>
      </c>
      <c r="AC312" s="324">
        <v>1.21</v>
      </c>
      <c r="AD312" s="324">
        <v>2.0099999999999998</v>
      </c>
      <c r="AE312" s="407">
        <v>5.6878080000000001E-4</v>
      </c>
      <c r="AF312" s="407">
        <v>1.8018781930341508</v>
      </c>
      <c r="AG312" s="324">
        <v>1.28</v>
      </c>
      <c r="AH312" s="324">
        <v>2.2799999999999998</v>
      </c>
      <c r="AI312" s="324">
        <v>0</v>
      </c>
      <c r="AJ312" s="324">
        <v>0</v>
      </c>
      <c r="AK312" s="324">
        <v>0</v>
      </c>
      <c r="AL312" s="324">
        <v>0</v>
      </c>
      <c r="AM312" s="324">
        <v>0</v>
      </c>
      <c r="AN312" s="324">
        <v>0</v>
      </c>
      <c r="AO312" s="324">
        <v>440286</v>
      </c>
      <c r="AP312" s="324">
        <v>1.278E-2</v>
      </c>
      <c r="AQ312" s="324">
        <v>0.11303000000000001</v>
      </c>
      <c r="AR312" s="324">
        <v>48</v>
      </c>
      <c r="AS312" s="324" t="s">
        <v>4209</v>
      </c>
      <c r="AT312" s="390">
        <v>0</v>
      </c>
      <c r="AU312" s="390">
        <v>0</v>
      </c>
      <c r="AV312" s="390">
        <v>0</v>
      </c>
      <c r="AY312" s="390" t="s">
        <v>4178</v>
      </c>
    </row>
    <row r="313" spans="1:51" s="390" customFormat="1">
      <c r="A313" s="324" t="s">
        <v>81</v>
      </c>
      <c r="B313" s="324" t="s">
        <v>4236</v>
      </c>
      <c r="C313" s="324">
        <v>8.1999999999999993</v>
      </c>
      <c r="D313" s="324">
        <v>20</v>
      </c>
      <c r="E313" s="324">
        <v>0.02</v>
      </c>
      <c r="F313" s="399">
        <v>0</v>
      </c>
      <c r="G313" s="324">
        <v>6.8</v>
      </c>
      <c r="H313" s="324">
        <v>0.7</v>
      </c>
      <c r="I313" s="324">
        <v>6.7</v>
      </c>
      <c r="J313" s="324">
        <v>40</v>
      </c>
      <c r="K313" s="324">
        <v>125</v>
      </c>
      <c r="L313" s="399">
        <v>0</v>
      </c>
      <c r="M313" s="324">
        <v>10.5</v>
      </c>
      <c r="N313" s="324">
        <v>10.5</v>
      </c>
      <c r="O313" s="324">
        <v>12</v>
      </c>
      <c r="P313" s="324">
        <v>100</v>
      </c>
      <c r="Q313" s="324" t="s">
        <v>886</v>
      </c>
      <c r="R313" s="399">
        <v>1</v>
      </c>
      <c r="S313" s="399">
        <v>0</v>
      </c>
      <c r="T313" s="399">
        <v>0</v>
      </c>
      <c r="U313" s="406">
        <v>0.27</v>
      </c>
      <c r="V313" s="406">
        <v>0</v>
      </c>
      <c r="W313" s="407">
        <v>3.8536960000000003E-4</v>
      </c>
      <c r="X313" s="407">
        <v>0.19292301900997552</v>
      </c>
      <c r="Y313" s="324">
        <v>1.48</v>
      </c>
      <c r="Z313" s="324">
        <v>1.79</v>
      </c>
      <c r="AA313" s="407">
        <v>6.7800320000000001E-4</v>
      </c>
      <c r="AB313" s="407">
        <v>0.19292301900997552</v>
      </c>
      <c r="AC313" s="324">
        <v>1.21</v>
      </c>
      <c r="AD313" s="324">
        <v>2.0099999999999998</v>
      </c>
      <c r="AE313" s="407">
        <v>5.6878080000000001E-4</v>
      </c>
      <c r="AF313" s="407">
        <v>0.19292301900997552</v>
      </c>
      <c r="AG313" s="324">
        <v>1.28</v>
      </c>
      <c r="AH313" s="324">
        <v>2.2799999999999998</v>
      </c>
      <c r="AI313" s="324">
        <v>0</v>
      </c>
      <c r="AJ313" s="324">
        <v>0</v>
      </c>
      <c r="AK313" s="324">
        <v>0</v>
      </c>
      <c r="AL313" s="324">
        <v>0</v>
      </c>
      <c r="AM313" s="324">
        <v>0</v>
      </c>
      <c r="AN313" s="324">
        <v>0</v>
      </c>
      <c r="AO313" s="324">
        <v>42936</v>
      </c>
      <c r="AP313" s="324">
        <v>0.13100999999999999</v>
      </c>
      <c r="AQ313" s="324">
        <v>0.36194999999999999</v>
      </c>
      <c r="AR313" s="324">
        <v>45</v>
      </c>
      <c r="AS313" s="324" t="s">
        <v>4209</v>
      </c>
      <c r="AT313" s="390">
        <v>0</v>
      </c>
      <c r="AU313" s="390">
        <v>0</v>
      </c>
      <c r="AV313" s="390">
        <v>0</v>
      </c>
      <c r="AY313" s="390" t="s">
        <v>4178</v>
      </c>
    </row>
    <row r="314" spans="1:51" s="390" customFormat="1">
      <c r="A314" s="324" t="s">
        <v>81</v>
      </c>
      <c r="B314" s="324" t="s">
        <v>4237</v>
      </c>
      <c r="C314" s="324">
        <v>82</v>
      </c>
      <c r="D314" s="324">
        <v>10</v>
      </c>
      <c r="E314" s="324">
        <v>0.2</v>
      </c>
      <c r="F314" s="399">
        <v>0</v>
      </c>
      <c r="G314" s="324">
        <v>2.2000000000000002</v>
      </c>
      <c r="H314" s="324">
        <v>0.7</v>
      </c>
      <c r="I314" s="324">
        <v>2.2000000000000002</v>
      </c>
      <c r="J314" s="324">
        <v>40</v>
      </c>
      <c r="K314" s="324">
        <v>125</v>
      </c>
      <c r="L314" s="399">
        <v>0</v>
      </c>
      <c r="M314" s="324">
        <v>10.5</v>
      </c>
      <c r="N314" s="324">
        <v>10.5</v>
      </c>
      <c r="O314" s="324">
        <v>12</v>
      </c>
      <c r="P314" s="324">
        <v>100</v>
      </c>
      <c r="Q314" s="324" t="s">
        <v>886</v>
      </c>
      <c r="R314" s="399">
        <v>1</v>
      </c>
      <c r="S314" s="399">
        <v>0</v>
      </c>
      <c r="T314" s="399">
        <v>0</v>
      </c>
      <c r="U314" s="406">
        <v>0.27</v>
      </c>
      <c r="V314" s="406">
        <v>0</v>
      </c>
      <c r="W314" s="407">
        <v>3.8536960000000003E-4</v>
      </c>
      <c r="X314" s="407">
        <v>0.64307673003325183</v>
      </c>
      <c r="Y314" s="324">
        <v>1.48</v>
      </c>
      <c r="Z314" s="324">
        <v>1.79</v>
      </c>
      <c r="AA314" s="407">
        <v>6.7800320000000001E-4</v>
      </c>
      <c r="AB314" s="407">
        <v>0.64307673003325183</v>
      </c>
      <c r="AC314" s="324">
        <v>1.21</v>
      </c>
      <c r="AD314" s="324">
        <v>2.0099999999999998</v>
      </c>
      <c r="AE314" s="407">
        <v>5.6878080000000001E-4</v>
      </c>
      <c r="AF314" s="407">
        <v>0.64307673003325183</v>
      </c>
      <c r="AG314" s="324">
        <v>1.28</v>
      </c>
      <c r="AH314" s="324">
        <v>2.2799999999999998</v>
      </c>
      <c r="AI314" s="324">
        <v>0</v>
      </c>
      <c r="AJ314" s="324">
        <v>0</v>
      </c>
      <c r="AK314" s="324">
        <v>0</v>
      </c>
      <c r="AL314" s="324">
        <v>0</v>
      </c>
      <c r="AM314" s="324">
        <v>0</v>
      </c>
      <c r="AN314" s="324">
        <v>0</v>
      </c>
      <c r="AO314" s="324">
        <v>172957</v>
      </c>
      <c r="AP314" s="324">
        <v>3.252E-2</v>
      </c>
      <c r="AQ314" s="324">
        <v>0.18034</v>
      </c>
      <c r="AR314" s="324">
        <v>41</v>
      </c>
      <c r="AS314" s="324" t="s">
        <v>4209</v>
      </c>
      <c r="AT314" s="390">
        <v>0</v>
      </c>
      <c r="AU314" s="390">
        <v>0</v>
      </c>
      <c r="AV314" s="390">
        <v>0</v>
      </c>
      <c r="AY314" s="390" t="s">
        <v>4178</v>
      </c>
    </row>
    <row r="315" spans="1:51" s="390" customFormat="1">
      <c r="A315" s="324" t="s">
        <v>81</v>
      </c>
      <c r="B315" s="324" t="s">
        <v>4238</v>
      </c>
      <c r="C315" s="324">
        <v>820</v>
      </c>
      <c r="D315" s="324">
        <v>10</v>
      </c>
      <c r="E315" s="324">
        <v>1.7</v>
      </c>
      <c r="F315" s="399">
        <v>0</v>
      </c>
      <c r="G315" s="324">
        <v>0.72</v>
      </c>
      <c r="H315" s="324">
        <v>0.7</v>
      </c>
      <c r="I315" s="324">
        <v>0.66</v>
      </c>
      <c r="J315" s="324">
        <v>40</v>
      </c>
      <c r="K315" s="324">
        <v>125</v>
      </c>
      <c r="L315" s="399">
        <v>0</v>
      </c>
      <c r="M315" s="324">
        <v>10.5</v>
      </c>
      <c r="N315" s="324">
        <v>10.5</v>
      </c>
      <c r="O315" s="324">
        <v>12</v>
      </c>
      <c r="P315" s="324">
        <v>100</v>
      </c>
      <c r="Q315" s="324" t="s">
        <v>886</v>
      </c>
      <c r="R315" s="399">
        <v>1</v>
      </c>
      <c r="S315" s="399">
        <v>0</v>
      </c>
      <c r="T315" s="399">
        <v>0</v>
      </c>
      <c r="U315" s="406">
        <v>0.27</v>
      </c>
      <c r="V315" s="406">
        <v>0</v>
      </c>
      <c r="W315" s="407">
        <v>3.8536960000000003E-4</v>
      </c>
      <c r="X315" s="407">
        <v>1.9833207561773187</v>
      </c>
      <c r="Y315" s="324">
        <v>1.48</v>
      </c>
      <c r="Z315" s="324">
        <v>1.79</v>
      </c>
      <c r="AA315" s="407">
        <v>6.7800320000000001E-4</v>
      </c>
      <c r="AB315" s="407">
        <v>1.9833207561773187</v>
      </c>
      <c r="AC315" s="324">
        <v>1.21</v>
      </c>
      <c r="AD315" s="324">
        <v>2.0099999999999998</v>
      </c>
      <c r="AE315" s="407">
        <v>5.6878080000000001E-4</v>
      </c>
      <c r="AF315" s="407">
        <v>1.9833207561773187</v>
      </c>
      <c r="AG315" s="324">
        <v>1.28</v>
      </c>
      <c r="AH315" s="324">
        <v>2.2799999999999998</v>
      </c>
      <c r="AI315" s="324">
        <v>0</v>
      </c>
      <c r="AJ315" s="324">
        <v>0</v>
      </c>
      <c r="AK315" s="324">
        <v>0</v>
      </c>
      <c r="AL315" s="324">
        <v>0</v>
      </c>
      <c r="AM315" s="324">
        <v>0</v>
      </c>
      <c r="AN315" s="324">
        <v>0</v>
      </c>
      <c r="AO315" s="324">
        <v>544923</v>
      </c>
      <c r="AP315" s="324">
        <v>1.0319999999999999E-2</v>
      </c>
      <c r="AQ315" s="324">
        <v>0.1016</v>
      </c>
      <c r="AR315" s="324">
        <v>54</v>
      </c>
      <c r="AS315" s="324" t="s">
        <v>4209</v>
      </c>
      <c r="AT315" s="390">
        <v>0</v>
      </c>
      <c r="AU315" s="390">
        <v>0</v>
      </c>
      <c r="AV315" s="390">
        <v>0</v>
      </c>
      <c r="AY315" s="390" t="s">
        <v>4178</v>
      </c>
    </row>
    <row r="316" spans="1:51" s="390" customFormat="1">
      <c r="A316" s="399" t="s">
        <v>81</v>
      </c>
      <c r="B316" s="399" t="s">
        <v>1155</v>
      </c>
      <c r="C316" s="399">
        <v>1</v>
      </c>
      <c r="D316" s="399">
        <v>20</v>
      </c>
      <c r="E316" s="403">
        <v>9.9000000000000005E-2</v>
      </c>
      <c r="F316" s="399">
        <v>0</v>
      </c>
      <c r="G316" s="399">
        <v>1.35</v>
      </c>
      <c r="H316" s="399">
        <v>0.7</v>
      </c>
      <c r="I316" s="399">
        <v>1.36</v>
      </c>
      <c r="J316" s="399">
        <v>40</v>
      </c>
      <c r="K316" s="399">
        <v>125</v>
      </c>
      <c r="L316" s="403">
        <v>1</v>
      </c>
      <c r="M316" s="404">
        <v>2</v>
      </c>
      <c r="N316" s="404">
        <v>2</v>
      </c>
      <c r="O316" s="404">
        <v>1</v>
      </c>
      <c r="P316" s="399">
        <v>100</v>
      </c>
      <c r="Q316" s="399" t="s">
        <v>293</v>
      </c>
      <c r="R316" s="399">
        <v>1</v>
      </c>
      <c r="S316" s="399">
        <v>0</v>
      </c>
      <c r="T316" s="399">
        <v>0</v>
      </c>
      <c r="U316" s="404">
        <v>0.36</v>
      </c>
      <c r="V316" s="404">
        <v>0.16</v>
      </c>
      <c r="W316" s="405">
        <v>4.5898027999999997E-6</v>
      </c>
      <c r="X316" s="405">
        <v>1.123355688111527</v>
      </c>
      <c r="Y316" s="399">
        <v>1.48</v>
      </c>
      <c r="Z316" s="399">
        <v>1.79</v>
      </c>
      <c r="AA316" s="405">
        <v>8.0751076000000005E-6</v>
      </c>
      <c r="AB316" s="405">
        <v>1.123355688111527</v>
      </c>
      <c r="AC316" s="399">
        <v>1.21</v>
      </c>
      <c r="AD316" s="399">
        <v>2.0099999999999998</v>
      </c>
      <c r="AE316" s="405">
        <v>6.7742543999999994E-6</v>
      </c>
      <c r="AF316" s="405">
        <v>1.123355688111527</v>
      </c>
      <c r="AG316" s="399">
        <v>1.28</v>
      </c>
      <c r="AH316" s="399">
        <v>2.2799999999999998</v>
      </c>
      <c r="AI316" s="324">
        <v>0</v>
      </c>
      <c r="AJ316" s="324">
        <v>0</v>
      </c>
      <c r="AK316" s="324">
        <v>0</v>
      </c>
      <c r="AL316" s="324">
        <v>0</v>
      </c>
      <c r="AM316" s="324">
        <v>0</v>
      </c>
      <c r="AN316" s="324">
        <v>0</v>
      </c>
      <c r="AO316" s="403">
        <v>2292904</v>
      </c>
      <c r="AP316" s="403">
        <v>2.4499999999999999E-3</v>
      </c>
      <c r="AQ316" s="403">
        <v>4.9529999999999998E-2</v>
      </c>
      <c r="AR316" s="403">
        <v>182</v>
      </c>
      <c r="AS316" s="399" t="s">
        <v>1150</v>
      </c>
      <c r="AT316" s="390">
        <v>0</v>
      </c>
      <c r="AU316" s="390">
        <v>0</v>
      </c>
      <c r="AV316" s="390">
        <v>0</v>
      </c>
      <c r="AY316" s="390" t="s">
        <v>3549</v>
      </c>
    </row>
    <row r="317" spans="1:51" s="390" customFormat="1">
      <c r="A317" s="399" t="s">
        <v>81</v>
      </c>
      <c r="B317" s="399" t="s">
        <v>1162</v>
      </c>
      <c r="C317" s="399">
        <v>10</v>
      </c>
      <c r="D317" s="399">
        <v>20</v>
      </c>
      <c r="E317" s="403">
        <v>0.91400000000000003</v>
      </c>
      <c r="F317" s="399">
        <v>0</v>
      </c>
      <c r="G317" s="399">
        <v>0.47</v>
      </c>
      <c r="H317" s="399">
        <v>0.7</v>
      </c>
      <c r="I317" s="399">
        <v>0.495</v>
      </c>
      <c r="J317" s="399">
        <v>40</v>
      </c>
      <c r="K317" s="399">
        <v>125</v>
      </c>
      <c r="L317" s="403">
        <v>1</v>
      </c>
      <c r="M317" s="404">
        <v>2</v>
      </c>
      <c r="N317" s="404">
        <v>2</v>
      </c>
      <c r="O317" s="404">
        <v>1</v>
      </c>
      <c r="P317" s="399">
        <v>100</v>
      </c>
      <c r="Q317" s="399" t="s">
        <v>293</v>
      </c>
      <c r="R317" s="399">
        <v>1</v>
      </c>
      <c r="S317" s="399">
        <v>0</v>
      </c>
      <c r="T317" s="399">
        <v>0</v>
      </c>
      <c r="U317" s="404">
        <v>0.36</v>
      </c>
      <c r="V317" s="404">
        <v>0.16</v>
      </c>
      <c r="W317" s="405">
        <v>4.5898027999999997E-6</v>
      </c>
      <c r="X317" s="405">
        <v>3.4189086159916031</v>
      </c>
      <c r="Y317" s="399">
        <v>1.48</v>
      </c>
      <c r="Z317" s="399">
        <v>1.79</v>
      </c>
      <c r="AA317" s="405">
        <v>8.0751076000000005E-6</v>
      </c>
      <c r="AB317" s="405">
        <v>3.4189086159916031</v>
      </c>
      <c r="AC317" s="399">
        <v>1.21</v>
      </c>
      <c r="AD317" s="399">
        <v>2.0099999999999998</v>
      </c>
      <c r="AE317" s="405">
        <v>6.7742543999999994E-6</v>
      </c>
      <c r="AF317" s="405">
        <v>3.4189086159916031</v>
      </c>
      <c r="AG317" s="399">
        <v>1.28</v>
      </c>
      <c r="AH317" s="399">
        <v>2.2799999999999998</v>
      </c>
      <c r="AI317" s="324">
        <v>0</v>
      </c>
      <c r="AJ317" s="324">
        <v>0</v>
      </c>
      <c r="AK317" s="324">
        <v>0</v>
      </c>
      <c r="AL317" s="324">
        <v>0</v>
      </c>
      <c r="AM317" s="324">
        <v>0</v>
      </c>
      <c r="AN317" s="324">
        <v>0</v>
      </c>
      <c r="AO317" s="403">
        <v>7205593</v>
      </c>
      <c r="AP317" s="403">
        <v>7.7999999999999999E-4</v>
      </c>
      <c r="AQ317" s="403">
        <v>2.794E-2</v>
      </c>
      <c r="AR317" s="403">
        <v>163</v>
      </c>
      <c r="AS317" s="399" t="s">
        <v>1150</v>
      </c>
      <c r="AT317" s="390">
        <v>0</v>
      </c>
      <c r="AU317" s="390">
        <v>0</v>
      </c>
      <c r="AV317" s="390">
        <v>0</v>
      </c>
      <c r="AY317" s="390" t="s">
        <v>3551</v>
      </c>
    </row>
    <row r="318" spans="1:51" s="390" customFormat="1">
      <c r="A318" s="399" t="s">
        <v>81</v>
      </c>
      <c r="B318" s="399" t="s">
        <v>1163</v>
      </c>
      <c r="C318" s="399">
        <v>12</v>
      </c>
      <c r="D318" s="399">
        <v>20</v>
      </c>
      <c r="E318" s="403">
        <v>1.1200000000000001</v>
      </c>
      <c r="F318" s="399">
        <v>0</v>
      </c>
      <c r="G318" s="399">
        <v>0.35</v>
      </c>
      <c r="H318" s="399">
        <v>0.7</v>
      </c>
      <c r="I318" s="399">
        <v>0.48</v>
      </c>
      <c r="J318" s="399">
        <v>40</v>
      </c>
      <c r="K318" s="399">
        <v>125</v>
      </c>
      <c r="L318" s="403">
        <v>1</v>
      </c>
      <c r="M318" s="404">
        <v>2</v>
      </c>
      <c r="N318" s="404">
        <v>2</v>
      </c>
      <c r="O318" s="404">
        <v>1</v>
      </c>
      <c r="P318" s="399">
        <v>100</v>
      </c>
      <c r="Q318" s="399" t="s">
        <v>293</v>
      </c>
      <c r="R318" s="399">
        <v>1</v>
      </c>
      <c r="S318" s="399">
        <v>0</v>
      </c>
      <c r="T318" s="399">
        <v>0</v>
      </c>
      <c r="U318" s="404">
        <v>0.36</v>
      </c>
      <c r="V318" s="404">
        <v>0.16</v>
      </c>
      <c r="W318" s="405">
        <v>4.5898027999999997E-6</v>
      </c>
      <c r="X318" s="405">
        <v>3.6293029923603171</v>
      </c>
      <c r="Y318" s="399">
        <v>1.48</v>
      </c>
      <c r="Z318" s="399">
        <v>1.79</v>
      </c>
      <c r="AA318" s="405">
        <v>8.0751076000000005E-6</v>
      </c>
      <c r="AB318" s="405">
        <v>3.6293029923603171</v>
      </c>
      <c r="AC318" s="399">
        <v>1.21</v>
      </c>
      <c r="AD318" s="399">
        <v>2.0099999999999998</v>
      </c>
      <c r="AE318" s="405">
        <v>6.7742543999999994E-6</v>
      </c>
      <c r="AF318" s="405">
        <v>3.6293029923603171</v>
      </c>
      <c r="AG318" s="399">
        <v>1.28</v>
      </c>
      <c r="AH318" s="399">
        <v>2.2799999999999998</v>
      </c>
      <c r="AI318" s="324">
        <v>0</v>
      </c>
      <c r="AJ318" s="324">
        <v>0</v>
      </c>
      <c r="AK318" s="324">
        <v>0</v>
      </c>
      <c r="AL318" s="324">
        <v>0</v>
      </c>
      <c r="AM318" s="324">
        <v>0</v>
      </c>
      <c r="AN318" s="324">
        <v>0</v>
      </c>
      <c r="AO318" s="403">
        <v>8718767</v>
      </c>
      <c r="AP318" s="403">
        <v>6.4999999999999997E-4</v>
      </c>
      <c r="AQ318" s="403">
        <v>2.5399999999999999E-2</v>
      </c>
      <c r="AR318" s="403">
        <v>130</v>
      </c>
      <c r="AS318" s="399" t="s">
        <v>1150</v>
      </c>
      <c r="AT318" s="390">
        <v>0</v>
      </c>
      <c r="AU318" s="390">
        <v>0</v>
      </c>
      <c r="AV318" s="390">
        <v>0</v>
      </c>
      <c r="AY318" s="390" t="s">
        <v>3533</v>
      </c>
    </row>
    <row r="319" spans="1:51" s="390" customFormat="1">
      <c r="A319" s="399" t="s">
        <v>81</v>
      </c>
      <c r="B319" s="399" t="s">
        <v>1156</v>
      </c>
      <c r="C319" s="399">
        <v>1.5</v>
      </c>
      <c r="D319" s="399">
        <v>20</v>
      </c>
      <c r="E319" s="403">
        <v>0.14099999999999999</v>
      </c>
      <c r="F319" s="399">
        <v>0</v>
      </c>
      <c r="G319" s="399">
        <v>1.3</v>
      </c>
      <c r="H319" s="399">
        <v>0.7</v>
      </c>
      <c r="I319" s="399">
        <v>1.04</v>
      </c>
      <c r="J319" s="399">
        <v>40</v>
      </c>
      <c r="K319" s="399">
        <v>125</v>
      </c>
      <c r="L319" s="403">
        <v>1</v>
      </c>
      <c r="M319" s="404">
        <v>2</v>
      </c>
      <c r="N319" s="404">
        <v>2</v>
      </c>
      <c r="O319" s="404">
        <v>1</v>
      </c>
      <c r="P319" s="399">
        <v>100</v>
      </c>
      <c r="Q319" s="399" t="s">
        <v>293</v>
      </c>
      <c r="R319" s="399">
        <v>1</v>
      </c>
      <c r="S319" s="399">
        <v>0</v>
      </c>
      <c r="T319" s="399">
        <v>0</v>
      </c>
      <c r="U319" s="404">
        <v>0.36</v>
      </c>
      <c r="V319" s="404">
        <v>0.16</v>
      </c>
      <c r="W319" s="405">
        <v>4.5898027999999997E-6</v>
      </c>
      <c r="X319" s="405">
        <v>1.3105816361301146</v>
      </c>
      <c r="Y319" s="399">
        <v>1.48</v>
      </c>
      <c r="Z319" s="399">
        <v>1.79</v>
      </c>
      <c r="AA319" s="405">
        <v>8.0751076000000005E-6</v>
      </c>
      <c r="AB319" s="405">
        <v>1.3105816361301146</v>
      </c>
      <c r="AC319" s="399">
        <v>1.21</v>
      </c>
      <c r="AD319" s="399">
        <v>2.0099999999999998</v>
      </c>
      <c r="AE319" s="405">
        <v>6.7742543999999994E-6</v>
      </c>
      <c r="AF319" s="405">
        <v>1.3105816361301146</v>
      </c>
      <c r="AG319" s="399">
        <v>1.28</v>
      </c>
      <c r="AH319" s="399">
        <v>2.2799999999999998</v>
      </c>
      <c r="AI319" s="324">
        <v>0</v>
      </c>
      <c r="AJ319" s="324">
        <v>0</v>
      </c>
      <c r="AK319" s="324">
        <v>0</v>
      </c>
      <c r="AL319" s="324">
        <v>0</v>
      </c>
      <c r="AM319" s="324">
        <v>0</v>
      </c>
      <c r="AN319" s="324">
        <v>0</v>
      </c>
      <c r="AO319" s="403">
        <v>2846944</v>
      </c>
      <c r="AP319" s="403">
        <v>1.98E-3</v>
      </c>
      <c r="AQ319" s="403">
        <v>4.4450000000000003E-2</v>
      </c>
      <c r="AR319" s="403">
        <v>239</v>
      </c>
      <c r="AS319" s="399" t="s">
        <v>1150</v>
      </c>
      <c r="AT319" s="390">
        <v>0</v>
      </c>
      <c r="AU319" s="390">
        <v>0</v>
      </c>
      <c r="AV319" s="390">
        <v>0</v>
      </c>
      <c r="AY319" s="390" t="s">
        <v>3533</v>
      </c>
    </row>
    <row r="320" spans="1:51" s="390" customFormat="1">
      <c r="A320" s="399" t="s">
        <v>81</v>
      </c>
      <c r="B320" s="399" t="s">
        <v>1149</v>
      </c>
      <c r="C320" s="399">
        <v>0.18</v>
      </c>
      <c r="D320" s="399">
        <v>20</v>
      </c>
      <c r="E320" s="403">
        <v>2.4E-2</v>
      </c>
      <c r="F320" s="399">
        <v>0</v>
      </c>
      <c r="G320" s="399">
        <v>2.9</v>
      </c>
      <c r="H320" s="399">
        <v>0.7</v>
      </c>
      <c r="I320" s="399">
        <v>3.17</v>
      </c>
      <c r="J320" s="399">
        <v>40</v>
      </c>
      <c r="K320" s="399">
        <v>125</v>
      </c>
      <c r="L320" s="403">
        <v>1</v>
      </c>
      <c r="M320" s="404">
        <v>2</v>
      </c>
      <c r="N320" s="404">
        <v>2</v>
      </c>
      <c r="O320" s="404">
        <v>1</v>
      </c>
      <c r="P320" s="399">
        <v>100</v>
      </c>
      <c r="Q320" s="399" t="s">
        <v>293</v>
      </c>
      <c r="R320" s="399">
        <v>1</v>
      </c>
      <c r="S320" s="399">
        <v>0</v>
      </c>
      <c r="T320" s="399">
        <v>0</v>
      </c>
      <c r="U320" s="404">
        <v>0.36</v>
      </c>
      <c r="V320" s="404">
        <v>0.16</v>
      </c>
      <c r="W320" s="405">
        <v>4.5898027999999997E-6</v>
      </c>
      <c r="X320" s="405">
        <v>0.47180940775486196</v>
      </c>
      <c r="Y320" s="399">
        <v>1.48</v>
      </c>
      <c r="Z320" s="399">
        <v>1.79</v>
      </c>
      <c r="AA320" s="405">
        <v>8.0751076000000005E-6</v>
      </c>
      <c r="AB320" s="405">
        <v>0.47180940775486196</v>
      </c>
      <c r="AC320" s="399">
        <v>1.21</v>
      </c>
      <c r="AD320" s="399">
        <v>2.0099999999999998</v>
      </c>
      <c r="AE320" s="405">
        <v>6.7742543999999994E-6</v>
      </c>
      <c r="AF320" s="405">
        <v>0.47180940775486196</v>
      </c>
      <c r="AG320" s="399">
        <v>1.28</v>
      </c>
      <c r="AH320" s="399">
        <v>2.2799999999999998</v>
      </c>
      <c r="AI320" s="324">
        <v>0</v>
      </c>
      <c r="AJ320" s="324">
        <v>0</v>
      </c>
      <c r="AK320" s="324">
        <v>0</v>
      </c>
      <c r="AL320" s="324">
        <v>0</v>
      </c>
      <c r="AM320" s="324">
        <v>0</v>
      </c>
      <c r="AN320" s="324">
        <v>0</v>
      </c>
      <c r="AO320" s="403">
        <v>1395003</v>
      </c>
      <c r="AP320" s="403">
        <v>4.0299999999999997E-3</v>
      </c>
      <c r="AQ320" s="403">
        <v>6.3500000000000001E-2</v>
      </c>
      <c r="AR320" s="403">
        <v>137</v>
      </c>
      <c r="AS320" s="399" t="s">
        <v>1150</v>
      </c>
      <c r="AT320" s="390">
        <v>0</v>
      </c>
      <c r="AU320" s="390">
        <v>0</v>
      </c>
      <c r="AV320" s="390">
        <v>0</v>
      </c>
      <c r="AY320" s="390" t="s">
        <v>3533</v>
      </c>
    </row>
    <row r="321" spans="1:51" s="390" customFormat="1">
      <c r="A321" s="399" t="s">
        <v>81</v>
      </c>
      <c r="B321" s="399" t="s">
        <v>1157</v>
      </c>
      <c r="C321" s="399">
        <v>2.2000000000000002</v>
      </c>
      <c r="D321" s="399">
        <v>20</v>
      </c>
      <c r="E321" s="403">
        <v>0.20200000000000001</v>
      </c>
      <c r="F321" s="399">
        <v>0</v>
      </c>
      <c r="G321" s="399">
        <v>1.05</v>
      </c>
      <c r="H321" s="399">
        <v>0.7</v>
      </c>
      <c r="I321" s="399">
        <v>0.97799999999999998</v>
      </c>
      <c r="J321" s="399">
        <v>40</v>
      </c>
      <c r="K321" s="399">
        <v>125</v>
      </c>
      <c r="L321" s="403">
        <v>1</v>
      </c>
      <c r="M321" s="404">
        <v>2</v>
      </c>
      <c r="N321" s="404">
        <v>2</v>
      </c>
      <c r="O321" s="404">
        <v>1</v>
      </c>
      <c r="P321" s="399">
        <v>100</v>
      </c>
      <c r="Q321" s="399" t="s">
        <v>293</v>
      </c>
      <c r="R321" s="399">
        <v>1</v>
      </c>
      <c r="S321" s="399">
        <v>0</v>
      </c>
      <c r="T321" s="399">
        <v>0</v>
      </c>
      <c r="U321" s="404">
        <v>0.36</v>
      </c>
      <c r="V321" s="404">
        <v>0.16</v>
      </c>
      <c r="W321" s="405">
        <v>4.5898027999999997E-6</v>
      </c>
      <c r="X321" s="405">
        <v>1.5726979974434481</v>
      </c>
      <c r="Y321" s="399">
        <v>1.48</v>
      </c>
      <c r="Z321" s="399">
        <v>1.79</v>
      </c>
      <c r="AA321" s="405">
        <v>8.0751076000000005E-6</v>
      </c>
      <c r="AB321" s="405">
        <v>1.5726979974434481</v>
      </c>
      <c r="AC321" s="399">
        <v>1.21</v>
      </c>
      <c r="AD321" s="399">
        <v>2.0099999999999998</v>
      </c>
      <c r="AE321" s="405">
        <v>6.7742543999999994E-6</v>
      </c>
      <c r="AF321" s="405">
        <v>1.5726979974434481</v>
      </c>
      <c r="AG321" s="399">
        <v>1.28</v>
      </c>
      <c r="AH321" s="399">
        <v>2.2799999999999998</v>
      </c>
      <c r="AI321" s="324">
        <v>0</v>
      </c>
      <c r="AJ321" s="324">
        <v>0</v>
      </c>
      <c r="AK321" s="324">
        <v>0</v>
      </c>
      <c r="AL321" s="324">
        <v>0</v>
      </c>
      <c r="AM321" s="324">
        <v>0</v>
      </c>
      <c r="AN321" s="324">
        <v>0</v>
      </c>
      <c r="AO321" s="403">
        <v>3202486</v>
      </c>
      <c r="AP321" s="403">
        <v>1.7600000000000001E-3</v>
      </c>
      <c r="AQ321" s="403">
        <v>4.1910000000000003E-2</v>
      </c>
      <c r="AR321" s="403">
        <v>188</v>
      </c>
      <c r="AS321" s="399" t="s">
        <v>1150</v>
      </c>
      <c r="AT321" s="390">
        <v>0</v>
      </c>
      <c r="AU321" s="390">
        <v>0</v>
      </c>
      <c r="AV321" s="390">
        <v>0</v>
      </c>
      <c r="AY321" s="390" t="s">
        <v>3533</v>
      </c>
    </row>
    <row r="322" spans="1:51" s="390" customFormat="1">
      <c r="A322" s="399" t="s">
        <v>81</v>
      </c>
      <c r="B322" s="399" t="s">
        <v>1151</v>
      </c>
      <c r="C322" s="399">
        <v>0.27</v>
      </c>
      <c r="D322" s="399">
        <v>20</v>
      </c>
      <c r="E322" s="403">
        <v>3.2000000000000001E-2</v>
      </c>
      <c r="F322" s="399">
        <v>0</v>
      </c>
      <c r="G322" s="399">
        <v>2.6</v>
      </c>
      <c r="H322" s="399">
        <v>0.7</v>
      </c>
      <c r="I322" s="399">
        <v>2.31</v>
      </c>
      <c r="J322" s="399">
        <v>40</v>
      </c>
      <c r="K322" s="399">
        <v>125</v>
      </c>
      <c r="L322" s="403">
        <v>1</v>
      </c>
      <c r="M322" s="404">
        <v>2</v>
      </c>
      <c r="N322" s="404">
        <v>2</v>
      </c>
      <c r="O322" s="404">
        <v>1</v>
      </c>
      <c r="P322" s="399">
        <v>100</v>
      </c>
      <c r="Q322" s="399" t="s">
        <v>293</v>
      </c>
      <c r="R322" s="399">
        <v>1</v>
      </c>
      <c r="S322" s="399">
        <v>0</v>
      </c>
      <c r="T322" s="399">
        <v>0</v>
      </c>
      <c r="U322" s="404">
        <v>0.36</v>
      </c>
      <c r="V322" s="404">
        <v>0.16</v>
      </c>
      <c r="W322" s="405">
        <v>4.5898027999999997E-6</v>
      </c>
      <c r="X322" s="405">
        <v>0.53078558372421969</v>
      </c>
      <c r="Y322" s="399">
        <v>1.48</v>
      </c>
      <c r="Z322" s="399">
        <v>1.79</v>
      </c>
      <c r="AA322" s="405">
        <v>8.0751076000000005E-6</v>
      </c>
      <c r="AB322" s="405">
        <v>0.53078558372421969</v>
      </c>
      <c r="AC322" s="399">
        <v>1.21</v>
      </c>
      <c r="AD322" s="399">
        <v>2.0099999999999998</v>
      </c>
      <c r="AE322" s="405">
        <v>6.7742543999999994E-6</v>
      </c>
      <c r="AF322" s="405">
        <v>0.53078558372421969</v>
      </c>
      <c r="AG322" s="399">
        <v>1.28</v>
      </c>
      <c r="AH322" s="399">
        <v>2.2799999999999998</v>
      </c>
      <c r="AI322" s="324">
        <v>0</v>
      </c>
      <c r="AJ322" s="324">
        <v>0</v>
      </c>
      <c r="AK322" s="324">
        <v>0</v>
      </c>
      <c r="AL322" s="324">
        <v>0</v>
      </c>
      <c r="AM322" s="324">
        <v>0</v>
      </c>
      <c r="AN322" s="324">
        <v>0</v>
      </c>
      <c r="AO322" s="403">
        <v>1395003</v>
      </c>
      <c r="AP322" s="403">
        <v>4.0299999999999997E-3</v>
      </c>
      <c r="AQ322" s="403">
        <v>6.3500000000000001E-2</v>
      </c>
      <c r="AR322" s="403">
        <v>197</v>
      </c>
      <c r="AS322" s="399" t="s">
        <v>1150</v>
      </c>
      <c r="AT322" s="390">
        <v>0</v>
      </c>
      <c r="AU322" s="390">
        <v>0</v>
      </c>
      <c r="AV322" s="390">
        <v>0</v>
      </c>
      <c r="AY322" s="390" t="s">
        <v>3533</v>
      </c>
    </row>
    <row r="323" spans="1:51" s="390" customFormat="1">
      <c r="A323" s="399" t="s">
        <v>81</v>
      </c>
      <c r="B323" s="399" t="s">
        <v>1158</v>
      </c>
      <c r="C323" s="399">
        <v>3.3</v>
      </c>
      <c r="D323" s="399">
        <v>20</v>
      </c>
      <c r="E323" s="403">
        <v>0.27200000000000002</v>
      </c>
      <c r="F323" s="399">
        <v>0</v>
      </c>
      <c r="G323" s="399">
        <v>0.85</v>
      </c>
      <c r="H323" s="399">
        <v>0.7</v>
      </c>
      <c r="I323" s="399">
        <v>0.879</v>
      </c>
      <c r="J323" s="399">
        <v>40</v>
      </c>
      <c r="K323" s="399">
        <v>125</v>
      </c>
      <c r="L323" s="403">
        <v>1</v>
      </c>
      <c r="M323" s="404">
        <v>2</v>
      </c>
      <c r="N323" s="404">
        <v>2</v>
      </c>
      <c r="O323" s="404">
        <v>1</v>
      </c>
      <c r="P323" s="399">
        <v>100</v>
      </c>
      <c r="Q323" s="399" t="s">
        <v>293</v>
      </c>
      <c r="R323" s="399">
        <v>1</v>
      </c>
      <c r="S323" s="399">
        <v>0</v>
      </c>
      <c r="T323" s="399">
        <v>0</v>
      </c>
      <c r="U323" s="404">
        <v>0.36</v>
      </c>
      <c r="V323" s="404">
        <v>0.16</v>
      </c>
      <c r="W323" s="405">
        <v>4.5898027999999997E-6</v>
      </c>
      <c r="X323" s="405">
        <v>1.8535368586011329</v>
      </c>
      <c r="Y323" s="399">
        <v>1.48</v>
      </c>
      <c r="Z323" s="399">
        <v>1.79</v>
      </c>
      <c r="AA323" s="405">
        <v>8.0751076000000005E-6</v>
      </c>
      <c r="AB323" s="405">
        <v>1.8535368586011329</v>
      </c>
      <c r="AC323" s="399">
        <v>1.21</v>
      </c>
      <c r="AD323" s="399">
        <v>2.0099999999999998</v>
      </c>
      <c r="AE323" s="405">
        <v>6.7742543999999994E-6</v>
      </c>
      <c r="AF323" s="405">
        <v>1.8535368586011329</v>
      </c>
      <c r="AG323" s="399">
        <v>1.28</v>
      </c>
      <c r="AH323" s="399">
        <v>2.2799999999999998</v>
      </c>
      <c r="AI323" s="324">
        <v>0</v>
      </c>
      <c r="AJ323" s="324">
        <v>0</v>
      </c>
      <c r="AK323" s="324">
        <v>0</v>
      </c>
      <c r="AL323" s="324">
        <v>0</v>
      </c>
      <c r="AM323" s="324">
        <v>0</v>
      </c>
      <c r="AN323" s="324">
        <v>0</v>
      </c>
      <c r="AO323" s="403">
        <v>3202486</v>
      </c>
      <c r="AP323" s="403">
        <v>1.7600000000000001E-3</v>
      </c>
      <c r="AQ323" s="403">
        <v>4.1910000000000003E-2</v>
      </c>
      <c r="AR323" s="403">
        <v>173</v>
      </c>
      <c r="AS323" s="399" t="s">
        <v>1150</v>
      </c>
      <c r="AT323" s="390">
        <v>0</v>
      </c>
      <c r="AU323" s="390">
        <v>0</v>
      </c>
      <c r="AV323" s="390">
        <v>0</v>
      </c>
      <c r="AY323" s="390" t="s">
        <v>3533</v>
      </c>
    </row>
    <row r="324" spans="1:51" s="390" customFormat="1">
      <c r="A324" s="399" t="s">
        <v>81</v>
      </c>
      <c r="B324" s="399" t="s">
        <v>1152</v>
      </c>
      <c r="C324" s="399">
        <v>0.42</v>
      </c>
      <c r="D324" s="399">
        <v>20</v>
      </c>
      <c r="E324" s="403">
        <v>0.04</v>
      </c>
      <c r="F324" s="399">
        <v>0</v>
      </c>
      <c r="G324" s="399">
        <v>2</v>
      </c>
      <c r="H324" s="399">
        <v>0.7</v>
      </c>
      <c r="I324" s="399">
        <v>2.16</v>
      </c>
      <c r="J324" s="399">
        <v>40</v>
      </c>
      <c r="K324" s="399">
        <v>125</v>
      </c>
      <c r="L324" s="403">
        <v>1</v>
      </c>
      <c r="M324" s="404">
        <v>2</v>
      </c>
      <c r="N324" s="404">
        <v>2</v>
      </c>
      <c r="O324" s="404">
        <v>1</v>
      </c>
      <c r="P324" s="399">
        <v>100</v>
      </c>
      <c r="Q324" s="399" t="s">
        <v>293</v>
      </c>
      <c r="R324" s="399">
        <v>1</v>
      </c>
      <c r="S324" s="399">
        <v>0</v>
      </c>
      <c r="T324" s="399">
        <v>0</v>
      </c>
      <c r="U324" s="404">
        <v>0.36</v>
      </c>
      <c r="V324" s="404">
        <v>0.16</v>
      </c>
      <c r="W324" s="405">
        <v>4.5898027999999997E-6</v>
      </c>
      <c r="X324" s="405">
        <v>0.6605331239867549</v>
      </c>
      <c r="Y324" s="399">
        <v>1.48</v>
      </c>
      <c r="Z324" s="399">
        <v>1.79</v>
      </c>
      <c r="AA324" s="405">
        <v>8.0751076000000005E-6</v>
      </c>
      <c r="AB324" s="405">
        <v>0.6605331239867549</v>
      </c>
      <c r="AC324" s="399">
        <v>1.21</v>
      </c>
      <c r="AD324" s="399">
        <v>2.0099999999999998</v>
      </c>
      <c r="AE324" s="405">
        <v>6.7742543999999994E-6</v>
      </c>
      <c r="AF324" s="405">
        <v>0.6605331239867549</v>
      </c>
      <c r="AG324" s="399">
        <v>1.28</v>
      </c>
      <c r="AH324" s="399">
        <v>2.2799999999999998</v>
      </c>
      <c r="AI324" s="324">
        <v>0</v>
      </c>
      <c r="AJ324" s="324">
        <v>0</v>
      </c>
      <c r="AK324" s="324">
        <v>0</v>
      </c>
      <c r="AL324" s="324">
        <v>0</v>
      </c>
      <c r="AM324" s="324">
        <v>0</v>
      </c>
      <c r="AN324" s="324">
        <v>0</v>
      </c>
      <c r="AO324" s="403">
        <v>1395003</v>
      </c>
      <c r="AP324" s="403">
        <v>4.0299999999999997E-3</v>
      </c>
      <c r="AQ324" s="403">
        <v>6.3500000000000001E-2</v>
      </c>
      <c r="AR324" s="403">
        <v>179</v>
      </c>
      <c r="AS324" s="399" t="s">
        <v>1150</v>
      </c>
      <c r="AT324" s="390">
        <v>0</v>
      </c>
      <c r="AU324" s="390">
        <v>0</v>
      </c>
      <c r="AV324" s="390">
        <v>0</v>
      </c>
      <c r="AY324" s="390" t="s">
        <v>3533</v>
      </c>
    </row>
    <row r="325" spans="1:51" s="390" customFormat="1">
      <c r="A325" s="399" t="s">
        <v>81</v>
      </c>
      <c r="B325" s="399" t="s">
        <v>1159</v>
      </c>
      <c r="C325" s="399">
        <v>4.7</v>
      </c>
      <c r="D325" s="399">
        <v>20</v>
      </c>
      <c r="E325" s="403">
        <v>0.42899999999999999</v>
      </c>
      <c r="F325" s="399">
        <v>0</v>
      </c>
      <c r="G325" s="399">
        <v>0.65</v>
      </c>
      <c r="H325" s="399">
        <v>0.7</v>
      </c>
      <c r="I325" s="399">
        <v>0.68</v>
      </c>
      <c r="J325" s="399">
        <v>40</v>
      </c>
      <c r="K325" s="399">
        <v>125</v>
      </c>
      <c r="L325" s="403">
        <v>1</v>
      </c>
      <c r="M325" s="404">
        <v>2</v>
      </c>
      <c r="N325" s="404">
        <v>2</v>
      </c>
      <c r="O325" s="404">
        <v>1</v>
      </c>
      <c r="P325" s="399">
        <v>100</v>
      </c>
      <c r="Q325" s="399" t="s">
        <v>293</v>
      </c>
      <c r="R325" s="399">
        <v>1</v>
      </c>
      <c r="S325" s="399">
        <v>0</v>
      </c>
      <c r="T325" s="399">
        <v>0</v>
      </c>
      <c r="U325" s="404">
        <v>0.36</v>
      </c>
      <c r="V325" s="404">
        <v>0.16</v>
      </c>
      <c r="W325" s="405">
        <v>4.5898027999999997E-6</v>
      </c>
      <c r="X325" s="405">
        <v>2.1740235670016221</v>
      </c>
      <c r="Y325" s="399">
        <v>1.48</v>
      </c>
      <c r="Z325" s="399">
        <v>1.79</v>
      </c>
      <c r="AA325" s="405">
        <v>8.0751076000000005E-6</v>
      </c>
      <c r="AB325" s="405">
        <v>2.1740235670016221</v>
      </c>
      <c r="AC325" s="399">
        <v>1.21</v>
      </c>
      <c r="AD325" s="399">
        <v>2.0099999999999998</v>
      </c>
      <c r="AE325" s="405">
        <v>6.7742543999999994E-6</v>
      </c>
      <c r="AF325" s="405">
        <v>2.1740235670016221</v>
      </c>
      <c r="AG325" s="399">
        <v>1.28</v>
      </c>
      <c r="AH325" s="399">
        <v>2.2799999999999998</v>
      </c>
      <c r="AI325" s="324">
        <v>0</v>
      </c>
      <c r="AJ325" s="324">
        <v>0</v>
      </c>
      <c r="AK325" s="324">
        <v>0</v>
      </c>
      <c r="AL325" s="324">
        <v>0</v>
      </c>
      <c r="AM325" s="324">
        <v>0</v>
      </c>
      <c r="AN325" s="324">
        <v>0</v>
      </c>
      <c r="AO325" s="403">
        <v>4448351</v>
      </c>
      <c r="AP325" s="403">
        <v>1.2600000000000001E-3</v>
      </c>
      <c r="AQ325" s="403">
        <v>3.5560000000000001E-2</v>
      </c>
      <c r="AR325" s="403">
        <v>183</v>
      </c>
      <c r="AS325" s="399" t="s">
        <v>1150</v>
      </c>
      <c r="AT325" s="390">
        <v>0</v>
      </c>
      <c r="AU325" s="390">
        <v>0</v>
      </c>
      <c r="AV325" s="390">
        <v>0</v>
      </c>
      <c r="AY325" s="390" t="s">
        <v>3533</v>
      </c>
    </row>
    <row r="326" spans="1:51" s="390" customFormat="1">
      <c r="A326" s="399" t="s">
        <v>81</v>
      </c>
      <c r="B326" s="399" t="s">
        <v>1153</v>
      </c>
      <c r="C326" s="399">
        <v>0.68</v>
      </c>
      <c r="D326" s="399">
        <v>20</v>
      </c>
      <c r="E326" s="403">
        <v>5.8000000000000003E-2</v>
      </c>
      <c r="F326" s="399">
        <v>0</v>
      </c>
      <c r="G326" s="399">
        <v>2</v>
      </c>
      <c r="H326" s="399">
        <v>0.7</v>
      </c>
      <c r="I326" s="399">
        <v>1.94</v>
      </c>
      <c r="J326" s="399">
        <v>40</v>
      </c>
      <c r="K326" s="399">
        <v>125</v>
      </c>
      <c r="L326" s="403">
        <v>1</v>
      </c>
      <c r="M326" s="404">
        <v>2</v>
      </c>
      <c r="N326" s="404">
        <v>2</v>
      </c>
      <c r="O326" s="404">
        <v>1</v>
      </c>
      <c r="P326" s="399">
        <v>100</v>
      </c>
      <c r="Q326" s="399" t="s">
        <v>293</v>
      </c>
      <c r="R326" s="399">
        <v>1</v>
      </c>
      <c r="S326" s="399">
        <v>0</v>
      </c>
      <c r="T326" s="399">
        <v>0</v>
      </c>
      <c r="U326" s="404">
        <v>0.36</v>
      </c>
      <c r="V326" s="404">
        <v>0.16</v>
      </c>
      <c r="W326" s="405">
        <v>4.5898027999999997E-6</v>
      </c>
      <c r="X326" s="405">
        <v>0.8911955219424883</v>
      </c>
      <c r="Y326" s="399">
        <v>1.48</v>
      </c>
      <c r="Z326" s="399">
        <v>1.79</v>
      </c>
      <c r="AA326" s="405">
        <v>8.0751076000000005E-6</v>
      </c>
      <c r="AB326" s="405">
        <v>0.8911955219424883</v>
      </c>
      <c r="AC326" s="399">
        <v>1.21</v>
      </c>
      <c r="AD326" s="399">
        <v>2.0099999999999998</v>
      </c>
      <c r="AE326" s="405">
        <v>6.7742543999999994E-6</v>
      </c>
      <c r="AF326" s="405">
        <v>0.8911955219424883</v>
      </c>
      <c r="AG326" s="399">
        <v>1.28</v>
      </c>
      <c r="AH326" s="399">
        <v>2.2799999999999998</v>
      </c>
      <c r="AI326" s="324">
        <v>0</v>
      </c>
      <c r="AJ326" s="324">
        <v>0</v>
      </c>
      <c r="AK326" s="324">
        <v>0</v>
      </c>
      <c r="AL326" s="324">
        <v>0</v>
      </c>
      <c r="AM326" s="324">
        <v>0</v>
      </c>
      <c r="AN326" s="324">
        <v>0</v>
      </c>
      <c r="AO326" s="403">
        <v>1722226</v>
      </c>
      <c r="AP326" s="403">
        <v>3.2699999999999999E-3</v>
      </c>
      <c r="AQ326" s="403">
        <v>5.7149999999999999E-2</v>
      </c>
      <c r="AR326" s="403">
        <v>152</v>
      </c>
      <c r="AS326" s="399" t="s">
        <v>1150</v>
      </c>
      <c r="AT326" s="390">
        <v>0</v>
      </c>
      <c r="AU326" s="390">
        <v>0</v>
      </c>
      <c r="AV326" s="390">
        <v>0</v>
      </c>
      <c r="AY326" s="390" t="s">
        <v>3533</v>
      </c>
    </row>
    <row r="327" spans="1:51" s="390" customFormat="1">
      <c r="A327" s="399" t="s">
        <v>81</v>
      </c>
      <c r="B327" s="399" t="s">
        <v>1160</v>
      </c>
      <c r="C327" s="399">
        <v>6.8</v>
      </c>
      <c r="D327" s="399">
        <v>20</v>
      </c>
      <c r="E327" s="403">
        <v>0.51200000000000001</v>
      </c>
      <c r="F327" s="399">
        <v>0</v>
      </c>
      <c r="G327" s="399">
        <v>0.56999999999999995</v>
      </c>
      <c r="H327" s="399">
        <v>0.7</v>
      </c>
      <c r="I327" s="399">
        <v>0.57499999999999996</v>
      </c>
      <c r="J327" s="399">
        <v>40</v>
      </c>
      <c r="K327" s="399">
        <v>125</v>
      </c>
      <c r="L327" s="403">
        <v>1</v>
      </c>
      <c r="M327" s="404">
        <v>2</v>
      </c>
      <c r="N327" s="404">
        <v>2</v>
      </c>
      <c r="O327" s="404">
        <v>1</v>
      </c>
      <c r="P327" s="399">
        <v>100</v>
      </c>
      <c r="Q327" s="399" t="s">
        <v>293</v>
      </c>
      <c r="R327" s="399">
        <v>1</v>
      </c>
      <c r="S327" s="399">
        <v>0</v>
      </c>
      <c r="T327" s="399">
        <v>0</v>
      </c>
      <c r="U327" s="404">
        <v>0.36</v>
      </c>
      <c r="V327" s="404">
        <v>0.16</v>
      </c>
      <c r="W327" s="405">
        <v>4.5898027999999997E-6</v>
      </c>
      <c r="X327" s="405">
        <v>2.6735866126975165</v>
      </c>
      <c r="Y327" s="399">
        <v>1.48</v>
      </c>
      <c r="Z327" s="399">
        <v>1.79</v>
      </c>
      <c r="AA327" s="405">
        <v>8.0751076000000005E-6</v>
      </c>
      <c r="AB327" s="405">
        <v>2.6735866126975165</v>
      </c>
      <c r="AC327" s="399">
        <v>1.21</v>
      </c>
      <c r="AD327" s="399">
        <v>2.0099999999999998</v>
      </c>
      <c r="AE327" s="405">
        <v>6.7742543999999994E-6</v>
      </c>
      <c r="AF327" s="405">
        <v>2.6735866126975165</v>
      </c>
      <c r="AG327" s="399">
        <v>1.28</v>
      </c>
      <c r="AH327" s="399">
        <v>2.2799999999999998</v>
      </c>
      <c r="AI327" s="324">
        <v>0</v>
      </c>
      <c r="AJ327" s="324">
        <v>0</v>
      </c>
      <c r="AK327" s="324">
        <v>0</v>
      </c>
      <c r="AL327" s="324">
        <v>0</v>
      </c>
      <c r="AM327" s="324">
        <v>0</v>
      </c>
      <c r="AN327" s="324">
        <v>0</v>
      </c>
      <c r="AO327" s="403">
        <v>4448351</v>
      </c>
      <c r="AP327" s="403">
        <v>1.2600000000000001E-3</v>
      </c>
      <c r="AQ327" s="403">
        <v>3.5560000000000001E-2</v>
      </c>
      <c r="AR327" s="403">
        <v>215</v>
      </c>
      <c r="AS327" s="399" t="s">
        <v>1150</v>
      </c>
      <c r="AT327" s="390">
        <v>0</v>
      </c>
      <c r="AU327" s="390">
        <v>0</v>
      </c>
      <c r="AV327" s="390">
        <v>0</v>
      </c>
      <c r="AY327" s="390" t="s">
        <v>3533</v>
      </c>
    </row>
    <row r="328" spans="1:51" s="390" customFormat="1">
      <c r="A328" s="399" t="s">
        <v>81</v>
      </c>
      <c r="B328" s="399" t="s">
        <v>1154</v>
      </c>
      <c r="C328" s="399">
        <v>0.82</v>
      </c>
      <c r="D328" s="399">
        <v>20</v>
      </c>
      <c r="E328" s="403">
        <v>6.8000000000000005E-2</v>
      </c>
      <c r="F328" s="399">
        <v>0</v>
      </c>
      <c r="G328" s="399">
        <v>1.6</v>
      </c>
      <c r="H328" s="399">
        <v>0.7</v>
      </c>
      <c r="I328" s="399">
        <v>1.68</v>
      </c>
      <c r="J328" s="399">
        <v>40</v>
      </c>
      <c r="K328" s="399">
        <v>125</v>
      </c>
      <c r="L328" s="403">
        <v>1</v>
      </c>
      <c r="M328" s="404">
        <v>2</v>
      </c>
      <c r="N328" s="404">
        <v>2</v>
      </c>
      <c r="O328" s="404">
        <v>1</v>
      </c>
      <c r="P328" s="399">
        <v>100</v>
      </c>
      <c r="Q328" s="399" t="s">
        <v>293</v>
      </c>
      <c r="R328" s="399">
        <v>1</v>
      </c>
      <c r="S328" s="399">
        <v>0</v>
      </c>
      <c r="T328" s="399">
        <v>0</v>
      </c>
      <c r="U328" s="404">
        <v>0.36</v>
      </c>
      <c r="V328" s="404">
        <v>0.16</v>
      </c>
      <c r="W328" s="405">
        <v>4.5898027999999997E-6</v>
      </c>
      <c r="X328" s="405">
        <v>0.92115165621658612</v>
      </c>
      <c r="Y328" s="399">
        <v>1.48</v>
      </c>
      <c r="Z328" s="399">
        <v>1.79</v>
      </c>
      <c r="AA328" s="405">
        <v>8.0751076000000005E-6</v>
      </c>
      <c r="AB328" s="405">
        <v>0.92115165621658612</v>
      </c>
      <c r="AC328" s="399">
        <v>1.21</v>
      </c>
      <c r="AD328" s="399">
        <v>2.0099999999999998</v>
      </c>
      <c r="AE328" s="405">
        <v>6.7742543999999994E-6</v>
      </c>
      <c r="AF328" s="405">
        <v>0.92115165621658612</v>
      </c>
      <c r="AG328" s="399">
        <v>1.28</v>
      </c>
      <c r="AH328" s="399">
        <v>2.2799999999999998</v>
      </c>
      <c r="AI328" s="324">
        <v>0</v>
      </c>
      <c r="AJ328" s="324">
        <v>0</v>
      </c>
      <c r="AK328" s="324">
        <v>0</v>
      </c>
      <c r="AL328" s="324">
        <v>0</v>
      </c>
      <c r="AM328" s="324">
        <v>0</v>
      </c>
      <c r="AN328" s="324">
        <v>0</v>
      </c>
      <c r="AO328" s="403">
        <v>1722226</v>
      </c>
      <c r="AP328" s="403">
        <v>3.2699999999999999E-3</v>
      </c>
      <c r="AQ328" s="403">
        <v>5.7149999999999999E-2</v>
      </c>
      <c r="AR328" s="403">
        <v>173</v>
      </c>
      <c r="AS328" s="399" t="s">
        <v>1150</v>
      </c>
      <c r="AT328" s="390">
        <v>0</v>
      </c>
      <c r="AU328" s="390">
        <v>0</v>
      </c>
      <c r="AV328" s="390">
        <v>0</v>
      </c>
      <c r="AY328" s="390" t="s">
        <v>3533</v>
      </c>
    </row>
    <row r="329" spans="1:51" s="390" customFormat="1">
      <c r="A329" s="399" t="s">
        <v>81</v>
      </c>
      <c r="B329" s="399" t="s">
        <v>1161</v>
      </c>
      <c r="C329" s="399">
        <v>8.1999999999999993</v>
      </c>
      <c r="D329" s="399">
        <v>20</v>
      </c>
      <c r="E329" s="403">
        <v>0.82699999999999996</v>
      </c>
      <c r="F329" s="399">
        <v>0</v>
      </c>
      <c r="G329" s="399">
        <v>0.53</v>
      </c>
      <c r="H329" s="399">
        <v>0.7</v>
      </c>
      <c r="I329" s="399">
        <v>0.52</v>
      </c>
      <c r="J329" s="399">
        <v>40</v>
      </c>
      <c r="K329" s="399">
        <v>125</v>
      </c>
      <c r="L329" s="403">
        <v>1</v>
      </c>
      <c r="M329" s="404">
        <v>2</v>
      </c>
      <c r="N329" s="404">
        <v>2</v>
      </c>
      <c r="O329" s="404">
        <v>1</v>
      </c>
      <c r="P329" s="399">
        <v>100</v>
      </c>
      <c r="Q329" s="399" t="s">
        <v>293</v>
      </c>
      <c r="R329" s="399">
        <v>1</v>
      </c>
      <c r="S329" s="399">
        <v>0</v>
      </c>
      <c r="T329" s="399">
        <v>0</v>
      </c>
      <c r="U329" s="404">
        <v>0.36</v>
      </c>
      <c r="V329" s="404">
        <v>0.16</v>
      </c>
      <c r="W329" s="405">
        <v>4.5898027999999997E-6</v>
      </c>
      <c r="X329" s="405">
        <v>3.0705054760838091</v>
      </c>
      <c r="Y329" s="399">
        <v>1.48</v>
      </c>
      <c r="Z329" s="399">
        <v>1.79</v>
      </c>
      <c r="AA329" s="405">
        <v>8.0751076000000005E-6</v>
      </c>
      <c r="AB329" s="405">
        <v>3.0705054760838091</v>
      </c>
      <c r="AC329" s="399">
        <v>1.21</v>
      </c>
      <c r="AD329" s="399">
        <v>2.0099999999999998</v>
      </c>
      <c r="AE329" s="405">
        <v>6.7742543999999994E-6</v>
      </c>
      <c r="AF329" s="405">
        <v>3.0705054760838091</v>
      </c>
      <c r="AG329" s="399">
        <v>1.28</v>
      </c>
      <c r="AH329" s="399">
        <v>2.2799999999999998</v>
      </c>
      <c r="AI329" s="324">
        <v>0</v>
      </c>
      <c r="AJ329" s="324">
        <v>0</v>
      </c>
      <c r="AK329" s="324">
        <v>0</v>
      </c>
      <c r="AL329" s="324">
        <v>0</v>
      </c>
      <c r="AM329" s="324">
        <v>0</v>
      </c>
      <c r="AN329" s="324">
        <v>0</v>
      </c>
      <c r="AO329" s="403">
        <v>7205593</v>
      </c>
      <c r="AP329" s="403">
        <v>7.7999999999999999E-4</v>
      </c>
      <c r="AQ329" s="403">
        <v>2.794E-2</v>
      </c>
      <c r="AR329" s="403">
        <v>163</v>
      </c>
      <c r="AS329" s="399" t="s">
        <v>1150</v>
      </c>
      <c r="AT329" s="390">
        <v>0</v>
      </c>
      <c r="AU329" s="390">
        <v>0</v>
      </c>
      <c r="AV329" s="390">
        <v>0</v>
      </c>
      <c r="AY329" s="390" t="s">
        <v>3533</v>
      </c>
    </row>
    <row r="330" spans="1:51" s="390" customFormat="1">
      <c r="A330" s="324" t="s">
        <v>81</v>
      </c>
      <c r="B330" s="324" t="s">
        <v>1169</v>
      </c>
      <c r="C330" s="324">
        <v>1</v>
      </c>
      <c r="D330" s="324">
        <v>20</v>
      </c>
      <c r="E330" s="324">
        <v>5.8999999999999997E-2</v>
      </c>
      <c r="F330" s="399">
        <v>0</v>
      </c>
      <c r="G330" s="324">
        <v>1.68</v>
      </c>
      <c r="H330" s="324">
        <v>0.7</v>
      </c>
      <c r="I330" s="324">
        <v>1.94</v>
      </c>
      <c r="J330" s="324">
        <v>40</v>
      </c>
      <c r="K330" s="324">
        <v>125</v>
      </c>
      <c r="L330" s="324">
        <v>1</v>
      </c>
      <c r="M330" s="324">
        <v>2</v>
      </c>
      <c r="N330" s="324">
        <v>2</v>
      </c>
      <c r="O330" s="324">
        <v>1.4</v>
      </c>
      <c r="P330" s="324">
        <v>100</v>
      </c>
      <c r="Q330" s="324" t="s">
        <v>293</v>
      </c>
      <c r="R330" s="399">
        <v>1</v>
      </c>
      <c r="S330" s="399">
        <v>0</v>
      </c>
      <c r="T330" s="399">
        <v>0</v>
      </c>
      <c r="U330" s="406">
        <v>0.24</v>
      </c>
      <c r="V330" s="406">
        <v>0</v>
      </c>
      <c r="W330" s="407">
        <v>5.5400000000000003E-6</v>
      </c>
      <c r="X330" s="407">
        <v>0.98299999999999998</v>
      </c>
      <c r="Y330" s="324">
        <v>1.48</v>
      </c>
      <c r="Z330" s="324">
        <v>1.79</v>
      </c>
      <c r="AA330" s="407">
        <v>9.7499999999999998E-6</v>
      </c>
      <c r="AB330" s="407">
        <v>0.98299999999999998</v>
      </c>
      <c r="AC330" s="324">
        <v>1.21</v>
      </c>
      <c r="AD330" s="324">
        <v>2.0099999999999998</v>
      </c>
      <c r="AE330" s="407">
        <v>8.1799999999999996E-6</v>
      </c>
      <c r="AF330" s="407">
        <v>0.98299999999999998</v>
      </c>
      <c r="AG330" s="324">
        <v>1.28</v>
      </c>
      <c r="AH330" s="324">
        <v>2.2799999999999998</v>
      </c>
      <c r="AI330" s="324">
        <v>0</v>
      </c>
      <c r="AJ330" s="324">
        <v>0</v>
      </c>
      <c r="AK330" s="324">
        <v>0</v>
      </c>
      <c r="AL330" s="324">
        <v>0</v>
      </c>
      <c r="AM330" s="324">
        <v>0</v>
      </c>
      <c r="AN330" s="324">
        <v>0</v>
      </c>
      <c r="AO330" s="324">
        <v>1395003</v>
      </c>
      <c r="AP330" s="324">
        <v>4.0299999999999997E-3</v>
      </c>
      <c r="AQ330" s="324">
        <v>6.3500000000000001E-2</v>
      </c>
      <c r="AR330" s="324">
        <v>150</v>
      </c>
      <c r="AS330" s="324" t="s">
        <v>1165</v>
      </c>
      <c r="AT330" s="390">
        <v>0</v>
      </c>
      <c r="AU330" s="390">
        <v>0</v>
      </c>
      <c r="AV330" s="390">
        <v>0</v>
      </c>
      <c r="AY330" s="390" t="s">
        <v>3533</v>
      </c>
    </row>
    <row r="331" spans="1:51" s="390" customFormat="1">
      <c r="A331" s="324" t="s">
        <v>81</v>
      </c>
      <c r="B331" s="324" t="s">
        <v>1176</v>
      </c>
      <c r="C331" s="324">
        <v>10</v>
      </c>
      <c r="D331" s="324">
        <v>20</v>
      </c>
      <c r="E331" s="324">
        <v>0.44</v>
      </c>
      <c r="F331" s="399">
        <v>0</v>
      </c>
      <c r="G331" s="324">
        <v>0.6</v>
      </c>
      <c r="H331" s="324">
        <v>0.7</v>
      </c>
      <c r="I331" s="324">
        <v>0.72899999999999998</v>
      </c>
      <c r="J331" s="324">
        <v>40</v>
      </c>
      <c r="K331" s="324">
        <v>125</v>
      </c>
      <c r="L331" s="324">
        <v>1</v>
      </c>
      <c r="M331" s="324">
        <v>2</v>
      </c>
      <c r="N331" s="324">
        <v>2</v>
      </c>
      <c r="O331" s="324">
        <v>1.4</v>
      </c>
      <c r="P331" s="324">
        <v>100</v>
      </c>
      <c r="Q331" s="324" t="s">
        <v>293</v>
      </c>
      <c r="R331" s="399">
        <v>1</v>
      </c>
      <c r="S331" s="399">
        <v>0</v>
      </c>
      <c r="T331" s="399">
        <v>0</v>
      </c>
      <c r="U331" s="406">
        <v>0.24</v>
      </c>
      <c r="V331" s="406">
        <v>0</v>
      </c>
      <c r="W331" s="407">
        <v>5.5400000000000003E-6</v>
      </c>
      <c r="X331" s="407">
        <v>2.91</v>
      </c>
      <c r="Y331" s="324">
        <v>1.48</v>
      </c>
      <c r="Z331" s="324">
        <v>1.79</v>
      </c>
      <c r="AA331" s="407">
        <v>9.7499999999999998E-6</v>
      </c>
      <c r="AB331" s="407">
        <v>2.91</v>
      </c>
      <c r="AC331" s="324">
        <v>1.21</v>
      </c>
      <c r="AD331" s="324">
        <v>2.0099999999999998</v>
      </c>
      <c r="AE331" s="407">
        <v>8.1799999999999996E-6</v>
      </c>
      <c r="AF331" s="407">
        <v>2.91</v>
      </c>
      <c r="AG331" s="324">
        <v>1.28</v>
      </c>
      <c r="AH331" s="324">
        <v>2.2799999999999998</v>
      </c>
      <c r="AI331" s="324">
        <v>0</v>
      </c>
      <c r="AJ331" s="324">
        <v>0</v>
      </c>
      <c r="AK331" s="324">
        <v>0</v>
      </c>
      <c r="AL331" s="324">
        <v>0</v>
      </c>
      <c r="AM331" s="324">
        <v>0</v>
      </c>
      <c r="AN331" s="324">
        <v>0</v>
      </c>
      <c r="AO331" s="324">
        <v>2846944</v>
      </c>
      <c r="AP331" s="324">
        <v>1.98E-3</v>
      </c>
      <c r="AQ331" s="324">
        <v>4.4450000000000003E-2</v>
      </c>
      <c r="AR331" s="324">
        <v>164</v>
      </c>
      <c r="AS331" s="324" t="s">
        <v>1165</v>
      </c>
      <c r="AT331" s="390">
        <v>0</v>
      </c>
      <c r="AU331" s="390">
        <v>0</v>
      </c>
      <c r="AV331" s="390">
        <v>0</v>
      </c>
      <c r="AY331" s="390" t="s">
        <v>3533</v>
      </c>
    </row>
    <row r="332" spans="1:51" s="390" customFormat="1">
      <c r="A332" s="324" t="s">
        <v>81</v>
      </c>
      <c r="B332" s="324" t="s">
        <v>1170</v>
      </c>
      <c r="C332" s="324">
        <v>1.5</v>
      </c>
      <c r="D332" s="324">
        <v>20</v>
      </c>
      <c r="E332" s="324">
        <v>7.4999999999999997E-2</v>
      </c>
      <c r="F332" s="399">
        <v>0</v>
      </c>
      <c r="G332" s="324">
        <v>1.6</v>
      </c>
      <c r="H332" s="324">
        <v>0.7</v>
      </c>
      <c r="I332" s="324">
        <v>1.86</v>
      </c>
      <c r="J332" s="324">
        <v>40</v>
      </c>
      <c r="K332" s="324">
        <v>125</v>
      </c>
      <c r="L332" s="324">
        <v>1</v>
      </c>
      <c r="M332" s="324">
        <v>2</v>
      </c>
      <c r="N332" s="324">
        <v>2</v>
      </c>
      <c r="O332" s="324">
        <v>1.4</v>
      </c>
      <c r="P332" s="324">
        <v>100</v>
      </c>
      <c r="Q332" s="324" t="s">
        <v>293</v>
      </c>
      <c r="R332" s="399">
        <v>1</v>
      </c>
      <c r="S332" s="399">
        <v>0</v>
      </c>
      <c r="T332" s="399">
        <v>0</v>
      </c>
      <c r="U332" s="406">
        <v>0.24</v>
      </c>
      <c r="V332" s="406">
        <v>0</v>
      </c>
      <c r="W332" s="407">
        <v>5.5400000000000003E-6</v>
      </c>
      <c r="X332" s="407">
        <v>1.18</v>
      </c>
      <c r="Y332" s="324">
        <v>1.48</v>
      </c>
      <c r="Z332" s="324">
        <v>1.79</v>
      </c>
      <c r="AA332" s="407">
        <v>9.7499999999999998E-6</v>
      </c>
      <c r="AB332" s="407">
        <v>1.18</v>
      </c>
      <c r="AC332" s="324">
        <v>1.21</v>
      </c>
      <c r="AD332" s="324">
        <v>2.0099999999999998</v>
      </c>
      <c r="AE332" s="407">
        <v>8.1799999999999996E-6</v>
      </c>
      <c r="AF332" s="407">
        <v>1.18</v>
      </c>
      <c r="AG332" s="324">
        <v>1.28</v>
      </c>
      <c r="AH332" s="324">
        <v>2.2799999999999998</v>
      </c>
      <c r="AI332" s="324">
        <v>0</v>
      </c>
      <c r="AJ332" s="324">
        <v>0</v>
      </c>
      <c r="AK332" s="324">
        <v>0</v>
      </c>
      <c r="AL332" s="324">
        <v>0</v>
      </c>
      <c r="AM332" s="324">
        <v>0</v>
      </c>
      <c r="AN332" s="324">
        <v>0</v>
      </c>
      <c r="AO332" s="324">
        <v>1395003</v>
      </c>
      <c r="AP332" s="324">
        <v>4.0299999999999997E-3</v>
      </c>
      <c r="AQ332" s="324">
        <v>6.3500000000000001E-2</v>
      </c>
      <c r="AR332" s="324">
        <v>134</v>
      </c>
      <c r="AS332" s="324" t="s">
        <v>1165</v>
      </c>
      <c r="AT332" s="390">
        <v>0</v>
      </c>
      <c r="AU332" s="390">
        <v>0</v>
      </c>
      <c r="AV332" s="390">
        <v>0</v>
      </c>
      <c r="AY332" s="390" t="s">
        <v>3549</v>
      </c>
    </row>
    <row r="333" spans="1:51" s="390" customFormat="1">
      <c r="A333" s="324" t="s">
        <v>81</v>
      </c>
      <c r="B333" s="324" t="s">
        <v>1171</v>
      </c>
      <c r="C333" s="324">
        <v>2.2000000000000002</v>
      </c>
      <c r="D333" s="324">
        <v>20</v>
      </c>
      <c r="E333" s="324">
        <v>0.12</v>
      </c>
      <c r="F333" s="399">
        <v>0</v>
      </c>
      <c r="G333" s="324">
        <v>1.3</v>
      </c>
      <c r="H333" s="324">
        <v>0.7</v>
      </c>
      <c r="I333" s="324">
        <v>1.42</v>
      </c>
      <c r="J333" s="324">
        <v>40</v>
      </c>
      <c r="K333" s="324">
        <v>125</v>
      </c>
      <c r="L333" s="324">
        <v>1</v>
      </c>
      <c r="M333" s="324">
        <v>2</v>
      </c>
      <c r="N333" s="324">
        <v>2</v>
      </c>
      <c r="O333" s="324">
        <v>1.4</v>
      </c>
      <c r="P333" s="324">
        <v>100</v>
      </c>
      <c r="Q333" s="324" t="s">
        <v>293</v>
      </c>
      <c r="R333" s="399">
        <v>1</v>
      </c>
      <c r="S333" s="399">
        <v>0</v>
      </c>
      <c r="T333" s="399">
        <v>0</v>
      </c>
      <c r="U333" s="406">
        <v>0.24</v>
      </c>
      <c r="V333" s="406">
        <v>0</v>
      </c>
      <c r="W333" s="407">
        <v>5.5400000000000003E-6</v>
      </c>
      <c r="X333" s="407">
        <v>1.33</v>
      </c>
      <c r="Y333" s="324">
        <v>1.48</v>
      </c>
      <c r="Z333" s="324">
        <v>1.79</v>
      </c>
      <c r="AA333" s="407">
        <v>9.7499999999999998E-6</v>
      </c>
      <c r="AB333" s="407">
        <v>1.33</v>
      </c>
      <c r="AC333" s="324">
        <v>1.21</v>
      </c>
      <c r="AD333" s="324">
        <v>2.0099999999999998</v>
      </c>
      <c r="AE333" s="407">
        <v>8.1799999999999996E-6</v>
      </c>
      <c r="AF333" s="407">
        <v>1.33</v>
      </c>
      <c r="AG333" s="324">
        <v>1.28</v>
      </c>
      <c r="AH333" s="324">
        <v>2.2799999999999998</v>
      </c>
      <c r="AI333" s="324">
        <v>0</v>
      </c>
      <c r="AJ333" s="324">
        <v>0</v>
      </c>
      <c r="AK333" s="324">
        <v>0</v>
      </c>
      <c r="AL333" s="324">
        <v>0</v>
      </c>
      <c r="AM333" s="324">
        <v>0</v>
      </c>
      <c r="AN333" s="324">
        <v>0</v>
      </c>
      <c r="AO333" s="324">
        <v>1722226</v>
      </c>
      <c r="AP333" s="324">
        <v>3.2699999999999999E-3</v>
      </c>
      <c r="AQ333" s="324">
        <v>5.7149999999999999E-2</v>
      </c>
      <c r="AR333" s="324">
        <v>150</v>
      </c>
      <c r="AS333" s="324" t="s">
        <v>1165</v>
      </c>
      <c r="AT333" s="390">
        <v>0</v>
      </c>
      <c r="AU333" s="390">
        <v>0</v>
      </c>
      <c r="AV333" s="390">
        <v>0</v>
      </c>
      <c r="AY333" s="390" t="s">
        <v>3549</v>
      </c>
    </row>
    <row r="334" spans="1:51" s="390" customFormat="1">
      <c r="A334" s="324" t="s">
        <v>81</v>
      </c>
      <c r="B334" s="324" t="s">
        <v>1164</v>
      </c>
      <c r="C334" s="324">
        <v>0.27</v>
      </c>
      <c r="D334" s="324">
        <v>20</v>
      </c>
      <c r="E334" s="324">
        <v>2.7E-2</v>
      </c>
      <c r="F334" s="399">
        <v>0</v>
      </c>
      <c r="G334" s="324">
        <v>2.8</v>
      </c>
      <c r="H334" s="324">
        <v>0.7</v>
      </c>
      <c r="I334" s="324">
        <v>2.73</v>
      </c>
      <c r="J334" s="324">
        <v>40</v>
      </c>
      <c r="K334" s="324">
        <v>125</v>
      </c>
      <c r="L334" s="324">
        <v>1</v>
      </c>
      <c r="M334" s="324">
        <v>2</v>
      </c>
      <c r="N334" s="324">
        <v>2</v>
      </c>
      <c r="O334" s="324">
        <v>1.4</v>
      </c>
      <c r="P334" s="324">
        <v>100</v>
      </c>
      <c r="Q334" s="324" t="s">
        <v>293</v>
      </c>
      <c r="R334" s="399">
        <v>1</v>
      </c>
      <c r="S334" s="399">
        <v>0</v>
      </c>
      <c r="T334" s="399">
        <v>0</v>
      </c>
      <c r="U334" s="406">
        <v>0.24</v>
      </c>
      <c r="V334" s="406">
        <v>0</v>
      </c>
      <c r="W334" s="407">
        <v>5.5400000000000003E-6</v>
      </c>
      <c r="X334" s="407">
        <v>0.53100000000000003</v>
      </c>
      <c r="Y334" s="324">
        <v>1.48</v>
      </c>
      <c r="Z334" s="324">
        <v>1.79</v>
      </c>
      <c r="AA334" s="407">
        <v>9.7499999999999998E-6</v>
      </c>
      <c r="AB334" s="407">
        <v>0.53100000000000003</v>
      </c>
      <c r="AC334" s="324">
        <v>1.21</v>
      </c>
      <c r="AD334" s="324">
        <v>2.0099999999999998</v>
      </c>
      <c r="AE334" s="407">
        <v>8.1799999999999996E-6</v>
      </c>
      <c r="AF334" s="407">
        <v>0.53100000000000003</v>
      </c>
      <c r="AG334" s="324">
        <v>1.28</v>
      </c>
      <c r="AH334" s="324">
        <v>2.2799999999999998</v>
      </c>
      <c r="AI334" s="324">
        <v>0</v>
      </c>
      <c r="AJ334" s="324">
        <v>0</v>
      </c>
      <c r="AK334" s="324">
        <v>0</v>
      </c>
      <c r="AL334" s="324">
        <v>0</v>
      </c>
      <c r="AM334" s="324">
        <v>0</v>
      </c>
      <c r="AN334" s="324">
        <v>0</v>
      </c>
      <c r="AO334" s="324">
        <v>1395003</v>
      </c>
      <c r="AP334" s="324">
        <v>4.0299999999999997E-3</v>
      </c>
      <c r="AQ334" s="324">
        <v>6.3500000000000001E-2</v>
      </c>
      <c r="AR334" s="324">
        <v>149</v>
      </c>
      <c r="AS334" s="324" t="s">
        <v>1165</v>
      </c>
      <c r="AT334" s="390">
        <v>0</v>
      </c>
      <c r="AU334" s="390">
        <v>0</v>
      </c>
      <c r="AV334" s="390">
        <v>0</v>
      </c>
      <c r="AY334" s="390" t="s">
        <v>3549</v>
      </c>
    </row>
    <row r="335" spans="1:51" s="390" customFormat="1">
      <c r="A335" s="324" t="s">
        <v>81</v>
      </c>
      <c r="B335" s="324" t="s">
        <v>1172</v>
      </c>
      <c r="C335" s="324">
        <v>3.3</v>
      </c>
      <c r="D335" s="324">
        <v>20</v>
      </c>
      <c r="E335" s="324">
        <v>0.152</v>
      </c>
      <c r="F335" s="399">
        <v>0</v>
      </c>
      <c r="G335" s="324">
        <v>1.1000000000000001</v>
      </c>
      <c r="H335" s="324">
        <v>0.7</v>
      </c>
      <c r="I335" s="324">
        <v>1.23</v>
      </c>
      <c r="J335" s="324">
        <v>40</v>
      </c>
      <c r="K335" s="324">
        <v>125</v>
      </c>
      <c r="L335" s="324">
        <v>1</v>
      </c>
      <c r="M335" s="324">
        <v>2</v>
      </c>
      <c r="N335" s="324">
        <v>2</v>
      </c>
      <c r="O335" s="324">
        <v>1.4</v>
      </c>
      <c r="P335" s="324">
        <v>100</v>
      </c>
      <c r="Q335" s="324" t="s">
        <v>293</v>
      </c>
      <c r="R335" s="399">
        <v>1</v>
      </c>
      <c r="S335" s="399">
        <v>0</v>
      </c>
      <c r="T335" s="399">
        <v>0</v>
      </c>
      <c r="U335" s="406">
        <v>0.24</v>
      </c>
      <c r="V335" s="406">
        <v>0</v>
      </c>
      <c r="W335" s="407">
        <v>5.5400000000000003E-6</v>
      </c>
      <c r="X335" s="407">
        <v>1.62</v>
      </c>
      <c r="Y335" s="324">
        <v>1.48</v>
      </c>
      <c r="Z335" s="324">
        <v>1.79</v>
      </c>
      <c r="AA335" s="407">
        <v>9.7499999999999998E-6</v>
      </c>
      <c r="AB335" s="407">
        <v>1.62</v>
      </c>
      <c r="AC335" s="324">
        <v>1.21</v>
      </c>
      <c r="AD335" s="324">
        <v>2.0099999999999998</v>
      </c>
      <c r="AE335" s="407">
        <v>8.1799999999999996E-6</v>
      </c>
      <c r="AF335" s="407">
        <v>1.62</v>
      </c>
      <c r="AG335" s="324">
        <v>1.28</v>
      </c>
      <c r="AH335" s="324">
        <v>2.2799999999999998</v>
      </c>
      <c r="AI335" s="324">
        <v>0</v>
      </c>
      <c r="AJ335" s="324">
        <v>0</v>
      </c>
      <c r="AK335" s="324">
        <v>0</v>
      </c>
      <c r="AL335" s="324">
        <v>0</v>
      </c>
      <c r="AM335" s="324">
        <v>0</v>
      </c>
      <c r="AN335" s="324">
        <v>0</v>
      </c>
      <c r="AO335" s="324">
        <v>1722226</v>
      </c>
      <c r="AP335" s="324">
        <v>3.2699999999999999E-3</v>
      </c>
      <c r="AQ335" s="324">
        <v>5.7149999999999999E-2</v>
      </c>
      <c r="AR335" s="324">
        <v>158</v>
      </c>
      <c r="AS335" s="324" t="s">
        <v>1165</v>
      </c>
      <c r="AT335" s="390">
        <v>0</v>
      </c>
      <c r="AU335" s="390">
        <v>0</v>
      </c>
      <c r="AV335" s="390">
        <v>0</v>
      </c>
      <c r="AY335" s="390" t="s">
        <v>3549</v>
      </c>
    </row>
    <row r="336" spans="1:51" s="390" customFormat="1">
      <c r="A336" s="324" t="s">
        <v>81</v>
      </c>
      <c r="B336" s="324" t="s">
        <v>1166</v>
      </c>
      <c r="C336" s="324">
        <v>0.42</v>
      </c>
      <c r="D336" s="324">
        <v>20</v>
      </c>
      <c r="E336" s="324">
        <v>4.2000000000000003E-2</v>
      </c>
      <c r="F336" s="399">
        <v>0</v>
      </c>
      <c r="G336" s="324">
        <v>2.4</v>
      </c>
      <c r="H336" s="324">
        <v>0.7</v>
      </c>
      <c r="I336" s="324">
        <v>2.57</v>
      </c>
      <c r="J336" s="324">
        <v>40</v>
      </c>
      <c r="K336" s="324">
        <v>125</v>
      </c>
      <c r="L336" s="324">
        <v>1</v>
      </c>
      <c r="M336" s="324">
        <v>2</v>
      </c>
      <c r="N336" s="324">
        <v>2</v>
      </c>
      <c r="O336" s="324">
        <v>1.4</v>
      </c>
      <c r="P336" s="324">
        <v>100</v>
      </c>
      <c r="Q336" s="324" t="s">
        <v>293</v>
      </c>
      <c r="R336" s="399">
        <v>1</v>
      </c>
      <c r="S336" s="399">
        <v>0</v>
      </c>
      <c r="T336" s="399">
        <v>0</v>
      </c>
      <c r="U336" s="406">
        <v>0.24</v>
      </c>
      <c r="V336" s="406">
        <v>0</v>
      </c>
      <c r="W336" s="407">
        <v>5.5400000000000003E-6</v>
      </c>
      <c r="X336" s="407">
        <v>0.66100000000000003</v>
      </c>
      <c r="Y336" s="324">
        <v>1.48</v>
      </c>
      <c r="Z336" s="324">
        <v>1.79</v>
      </c>
      <c r="AA336" s="407">
        <v>9.7499999999999998E-6</v>
      </c>
      <c r="AB336" s="407">
        <v>0.66100000000000003</v>
      </c>
      <c r="AC336" s="324">
        <v>1.21</v>
      </c>
      <c r="AD336" s="324">
        <v>2.0099999999999998</v>
      </c>
      <c r="AE336" s="407">
        <v>8.1799999999999996E-6</v>
      </c>
      <c r="AF336" s="407">
        <v>0.66100000000000003</v>
      </c>
      <c r="AG336" s="324">
        <v>1.28</v>
      </c>
      <c r="AH336" s="324">
        <v>2.2799999999999998</v>
      </c>
      <c r="AI336" s="324">
        <v>0</v>
      </c>
      <c r="AJ336" s="324">
        <v>0</v>
      </c>
      <c r="AK336" s="324">
        <v>0</v>
      </c>
      <c r="AL336" s="324">
        <v>0</v>
      </c>
      <c r="AM336" s="324">
        <v>0</v>
      </c>
      <c r="AN336" s="324">
        <v>0</v>
      </c>
      <c r="AO336" s="324">
        <v>1395003</v>
      </c>
      <c r="AP336" s="324">
        <v>4.0299999999999997E-3</v>
      </c>
      <c r="AQ336" s="324">
        <v>6.3500000000000001E-2</v>
      </c>
      <c r="AR336" s="324">
        <v>138</v>
      </c>
      <c r="AS336" s="324" t="s">
        <v>1165</v>
      </c>
      <c r="AT336" s="390">
        <v>0</v>
      </c>
      <c r="AU336" s="390">
        <v>0</v>
      </c>
      <c r="AV336" s="390">
        <v>0</v>
      </c>
      <c r="AY336" s="390" t="s">
        <v>3549</v>
      </c>
    </row>
    <row r="337" spans="1:51" s="390" customFormat="1">
      <c r="A337" s="324" t="s">
        <v>81</v>
      </c>
      <c r="B337" s="324" t="s">
        <v>1173</v>
      </c>
      <c r="C337" s="324">
        <v>4.7</v>
      </c>
      <c r="D337" s="324">
        <v>20</v>
      </c>
      <c r="E337" s="324">
        <v>0.23100000000000001</v>
      </c>
      <c r="F337" s="399">
        <v>0</v>
      </c>
      <c r="G337" s="324">
        <v>0.88</v>
      </c>
      <c r="H337" s="324">
        <v>0.7</v>
      </c>
      <c r="I337" s="324">
        <v>1.06</v>
      </c>
      <c r="J337" s="324">
        <v>40</v>
      </c>
      <c r="K337" s="324">
        <v>125</v>
      </c>
      <c r="L337" s="324">
        <v>1</v>
      </c>
      <c r="M337" s="324">
        <v>2</v>
      </c>
      <c r="N337" s="324">
        <v>2</v>
      </c>
      <c r="O337" s="324">
        <v>1.4</v>
      </c>
      <c r="P337" s="324">
        <v>100</v>
      </c>
      <c r="Q337" s="324" t="s">
        <v>293</v>
      </c>
      <c r="R337" s="399">
        <v>1</v>
      </c>
      <c r="S337" s="399">
        <v>0</v>
      </c>
      <c r="T337" s="399">
        <v>0</v>
      </c>
      <c r="U337" s="406">
        <v>0.24</v>
      </c>
      <c r="V337" s="406">
        <v>0</v>
      </c>
      <c r="W337" s="407">
        <v>5.5400000000000003E-6</v>
      </c>
      <c r="X337" s="407">
        <v>1.95</v>
      </c>
      <c r="Y337" s="324">
        <v>1.48</v>
      </c>
      <c r="Z337" s="324">
        <v>1.79</v>
      </c>
      <c r="AA337" s="407">
        <v>9.7499999999999998E-6</v>
      </c>
      <c r="AB337" s="407">
        <v>1.95</v>
      </c>
      <c r="AC337" s="324">
        <v>1.21</v>
      </c>
      <c r="AD337" s="324">
        <v>2.0099999999999998</v>
      </c>
      <c r="AE337" s="407">
        <v>8.1799999999999996E-6</v>
      </c>
      <c r="AF337" s="407">
        <v>1.95</v>
      </c>
      <c r="AG337" s="324">
        <v>1.28</v>
      </c>
      <c r="AH337" s="324">
        <v>2.2799999999999998</v>
      </c>
      <c r="AI337" s="324">
        <v>0</v>
      </c>
      <c r="AJ337" s="324">
        <v>0</v>
      </c>
      <c r="AK337" s="324">
        <v>0</v>
      </c>
      <c r="AL337" s="324">
        <v>0</v>
      </c>
      <c r="AM337" s="324">
        <v>0</v>
      </c>
      <c r="AN337" s="324">
        <v>0</v>
      </c>
      <c r="AO337" s="324">
        <v>2292904</v>
      </c>
      <c r="AP337" s="324">
        <v>2.4499999999999999E-3</v>
      </c>
      <c r="AQ337" s="324">
        <v>4.9529999999999998E-2</v>
      </c>
      <c r="AR337" s="324">
        <v>140</v>
      </c>
      <c r="AS337" s="324" t="s">
        <v>1165</v>
      </c>
      <c r="AT337" s="390">
        <v>0</v>
      </c>
      <c r="AU337" s="390">
        <v>0</v>
      </c>
      <c r="AV337" s="390">
        <v>0</v>
      </c>
      <c r="AY337" s="390" t="s">
        <v>3549</v>
      </c>
    </row>
    <row r="338" spans="1:51" s="390" customFormat="1">
      <c r="A338" s="324" t="s">
        <v>81</v>
      </c>
      <c r="B338" s="324" t="s">
        <v>1167</v>
      </c>
      <c r="C338" s="324">
        <v>0.6</v>
      </c>
      <c r="D338" s="324">
        <v>20</v>
      </c>
      <c r="E338" s="324">
        <v>4.2999999999999997E-2</v>
      </c>
      <c r="F338" s="399">
        <v>0</v>
      </c>
      <c r="G338" s="324">
        <v>2.25</v>
      </c>
      <c r="H338" s="324">
        <v>0.7</v>
      </c>
      <c r="I338" s="324">
        <v>2.4300000000000002</v>
      </c>
      <c r="J338" s="324">
        <v>40</v>
      </c>
      <c r="K338" s="324">
        <v>125</v>
      </c>
      <c r="L338" s="324">
        <v>1</v>
      </c>
      <c r="M338" s="324">
        <v>2</v>
      </c>
      <c r="N338" s="324">
        <v>2</v>
      </c>
      <c r="O338" s="324">
        <v>1.4</v>
      </c>
      <c r="P338" s="324">
        <v>100</v>
      </c>
      <c r="Q338" s="324" t="s">
        <v>293</v>
      </c>
      <c r="R338" s="399">
        <v>1</v>
      </c>
      <c r="S338" s="399">
        <v>0</v>
      </c>
      <c r="T338" s="399">
        <v>0</v>
      </c>
      <c r="U338" s="406">
        <v>0.24</v>
      </c>
      <c r="V338" s="406">
        <v>0</v>
      </c>
      <c r="W338" s="407">
        <v>5.5400000000000003E-6</v>
      </c>
      <c r="X338" s="407">
        <v>0.78600000000000003</v>
      </c>
      <c r="Y338" s="324">
        <v>1.48</v>
      </c>
      <c r="Z338" s="324">
        <v>1.79</v>
      </c>
      <c r="AA338" s="407">
        <v>9.7499999999999998E-6</v>
      </c>
      <c r="AB338" s="407">
        <v>0.78600000000000003</v>
      </c>
      <c r="AC338" s="324">
        <v>1.21</v>
      </c>
      <c r="AD338" s="324">
        <v>2.0099999999999998</v>
      </c>
      <c r="AE338" s="407">
        <v>8.1799999999999996E-6</v>
      </c>
      <c r="AF338" s="407">
        <v>0.78600000000000003</v>
      </c>
      <c r="AG338" s="324">
        <v>1.28</v>
      </c>
      <c r="AH338" s="324">
        <v>2.2799999999999998</v>
      </c>
      <c r="AI338" s="324">
        <v>0</v>
      </c>
      <c r="AJ338" s="324">
        <v>0</v>
      </c>
      <c r="AK338" s="324">
        <v>0</v>
      </c>
      <c r="AL338" s="324">
        <v>0</v>
      </c>
      <c r="AM338" s="324">
        <v>0</v>
      </c>
      <c r="AN338" s="324">
        <v>0</v>
      </c>
      <c r="AO338" s="324">
        <v>1395003</v>
      </c>
      <c r="AP338" s="324">
        <v>4.0299999999999997E-3</v>
      </c>
      <c r="AQ338" s="324">
        <v>6.3500000000000001E-2</v>
      </c>
      <c r="AR338" s="324">
        <v>130</v>
      </c>
      <c r="AS338" s="324" t="s">
        <v>1165</v>
      </c>
      <c r="AT338" s="390">
        <v>0</v>
      </c>
      <c r="AU338" s="390">
        <v>0</v>
      </c>
      <c r="AV338" s="390">
        <v>0</v>
      </c>
      <c r="AY338" s="390" t="s">
        <v>3549</v>
      </c>
    </row>
    <row r="339" spans="1:51" s="390" customFormat="1">
      <c r="A339" s="324" t="s">
        <v>81</v>
      </c>
      <c r="B339" s="324" t="s">
        <v>1174</v>
      </c>
      <c r="C339" s="324">
        <v>6.8</v>
      </c>
      <c r="D339" s="324">
        <v>20</v>
      </c>
      <c r="E339" s="324">
        <v>0.28699999999999998</v>
      </c>
      <c r="F339" s="399">
        <v>0</v>
      </c>
      <c r="G339" s="324">
        <v>0.8</v>
      </c>
      <c r="H339" s="324">
        <v>0.7</v>
      </c>
      <c r="I339" s="324">
        <v>0.91500000000000004</v>
      </c>
      <c r="J339" s="324">
        <v>40</v>
      </c>
      <c r="K339" s="324">
        <v>125</v>
      </c>
      <c r="L339" s="324">
        <v>1</v>
      </c>
      <c r="M339" s="324">
        <v>2</v>
      </c>
      <c r="N339" s="324">
        <v>2</v>
      </c>
      <c r="O339" s="324">
        <v>1.4</v>
      </c>
      <c r="P339" s="324">
        <v>100</v>
      </c>
      <c r="Q339" s="324" t="s">
        <v>293</v>
      </c>
      <c r="R339" s="399">
        <v>1</v>
      </c>
      <c r="S339" s="399">
        <v>0</v>
      </c>
      <c r="T339" s="399">
        <v>0</v>
      </c>
      <c r="U339" s="406">
        <v>0.24</v>
      </c>
      <c r="V339" s="406">
        <v>0</v>
      </c>
      <c r="W339" s="407">
        <v>5.5400000000000003E-6</v>
      </c>
      <c r="X339" s="407">
        <v>2.3199999999999998</v>
      </c>
      <c r="Y339" s="324">
        <v>1.48</v>
      </c>
      <c r="Z339" s="324">
        <v>1.79</v>
      </c>
      <c r="AA339" s="407">
        <v>9.7499999999999998E-6</v>
      </c>
      <c r="AB339" s="407">
        <v>2.3199999999999998</v>
      </c>
      <c r="AC339" s="324">
        <v>1.21</v>
      </c>
      <c r="AD339" s="324">
        <v>2.0099999999999998</v>
      </c>
      <c r="AE339" s="407">
        <v>8.1799999999999996E-6</v>
      </c>
      <c r="AF339" s="407">
        <v>2.3199999999999998</v>
      </c>
      <c r="AG339" s="324">
        <v>1.28</v>
      </c>
      <c r="AH339" s="324">
        <v>2.2799999999999998</v>
      </c>
      <c r="AI339" s="324">
        <v>0</v>
      </c>
      <c r="AJ339" s="324">
        <v>0</v>
      </c>
      <c r="AK339" s="324">
        <v>0</v>
      </c>
      <c r="AL339" s="324">
        <v>0</v>
      </c>
      <c r="AM339" s="324">
        <v>0</v>
      </c>
      <c r="AN339" s="324">
        <v>0</v>
      </c>
      <c r="AO339" s="324">
        <v>2292904</v>
      </c>
      <c r="AP339" s="324">
        <v>2.4499999999999999E-3</v>
      </c>
      <c r="AQ339" s="324">
        <v>4.9529999999999998E-2</v>
      </c>
      <c r="AR339" s="324">
        <v>151</v>
      </c>
      <c r="AS339" s="324" t="s">
        <v>1165</v>
      </c>
      <c r="AT339" s="390">
        <v>0</v>
      </c>
      <c r="AU339" s="390">
        <v>0</v>
      </c>
      <c r="AV339" s="390">
        <v>0</v>
      </c>
      <c r="AY339" s="390" t="s">
        <v>3549</v>
      </c>
    </row>
    <row r="340" spans="1:51" s="390" customFormat="1">
      <c r="A340" s="324" t="s">
        <v>81</v>
      </c>
      <c r="B340" s="324" t="s">
        <v>1168</v>
      </c>
      <c r="C340" s="324">
        <v>0.82</v>
      </c>
      <c r="D340" s="324">
        <v>20</v>
      </c>
      <c r="E340" s="324">
        <v>5.0999999999999997E-2</v>
      </c>
      <c r="F340" s="399">
        <v>0</v>
      </c>
      <c r="G340" s="324">
        <v>1.75</v>
      </c>
      <c r="H340" s="324">
        <v>0.7</v>
      </c>
      <c r="I340" s="324">
        <v>2.0299999999999998</v>
      </c>
      <c r="J340" s="324">
        <v>40</v>
      </c>
      <c r="K340" s="324">
        <v>125</v>
      </c>
      <c r="L340" s="324">
        <v>1</v>
      </c>
      <c r="M340" s="324">
        <v>2</v>
      </c>
      <c r="N340" s="324">
        <v>2</v>
      </c>
      <c r="O340" s="324">
        <v>1.4</v>
      </c>
      <c r="P340" s="324">
        <v>100</v>
      </c>
      <c r="Q340" s="324" t="s">
        <v>293</v>
      </c>
      <c r="R340" s="399">
        <v>1</v>
      </c>
      <c r="S340" s="399">
        <v>0</v>
      </c>
      <c r="T340" s="399">
        <v>0</v>
      </c>
      <c r="U340" s="406">
        <v>0.24</v>
      </c>
      <c r="V340" s="406">
        <v>0</v>
      </c>
      <c r="W340" s="407">
        <v>5.5400000000000003E-6</v>
      </c>
      <c r="X340" s="407">
        <v>0.92100000000000004</v>
      </c>
      <c r="Y340" s="324">
        <v>1.48</v>
      </c>
      <c r="Z340" s="324">
        <v>1.79</v>
      </c>
      <c r="AA340" s="407">
        <v>9.7499999999999998E-6</v>
      </c>
      <c r="AB340" s="407">
        <v>0.92100000000000004</v>
      </c>
      <c r="AC340" s="324">
        <v>1.21</v>
      </c>
      <c r="AD340" s="324">
        <v>2.0099999999999998</v>
      </c>
      <c r="AE340" s="407">
        <v>8.1799999999999996E-6</v>
      </c>
      <c r="AF340" s="407">
        <v>0.92100000000000004</v>
      </c>
      <c r="AG340" s="324">
        <v>1.28</v>
      </c>
      <c r="AH340" s="324">
        <v>2.2799999999999998</v>
      </c>
      <c r="AI340" s="324">
        <v>0</v>
      </c>
      <c r="AJ340" s="324">
        <v>0</v>
      </c>
      <c r="AK340" s="324">
        <v>0</v>
      </c>
      <c r="AL340" s="324">
        <v>0</v>
      </c>
      <c r="AM340" s="324">
        <v>0</v>
      </c>
      <c r="AN340" s="324">
        <v>0</v>
      </c>
      <c r="AO340" s="324">
        <v>1395003</v>
      </c>
      <c r="AP340" s="324">
        <v>4.0299999999999997E-3</v>
      </c>
      <c r="AQ340" s="324">
        <v>6.3500000000000001E-2</v>
      </c>
      <c r="AR340" s="324">
        <v>159</v>
      </c>
      <c r="AS340" s="324" t="s">
        <v>1165</v>
      </c>
      <c r="AT340" s="390">
        <v>0</v>
      </c>
      <c r="AU340" s="390">
        <v>0</v>
      </c>
      <c r="AV340" s="390">
        <v>0</v>
      </c>
      <c r="AY340" s="390" t="s">
        <v>3549</v>
      </c>
    </row>
    <row r="341" spans="1:51" s="390" customFormat="1">
      <c r="A341" s="324" t="s">
        <v>81</v>
      </c>
      <c r="B341" s="324" t="s">
        <v>1175</v>
      </c>
      <c r="C341" s="324">
        <v>8.1999999999999993</v>
      </c>
      <c r="D341" s="324">
        <v>20</v>
      </c>
      <c r="E341" s="324">
        <v>0.378</v>
      </c>
      <c r="F341" s="399">
        <v>0</v>
      </c>
      <c r="G341" s="324">
        <v>0.68</v>
      </c>
      <c r="H341" s="324">
        <v>0.7</v>
      </c>
      <c r="I341" s="324">
        <v>0.84899999999999998</v>
      </c>
      <c r="J341" s="324">
        <v>40</v>
      </c>
      <c r="K341" s="324">
        <v>125</v>
      </c>
      <c r="L341" s="324">
        <v>1</v>
      </c>
      <c r="M341" s="324">
        <v>2</v>
      </c>
      <c r="N341" s="324">
        <v>2</v>
      </c>
      <c r="O341" s="324">
        <v>1.4</v>
      </c>
      <c r="P341" s="324">
        <v>100</v>
      </c>
      <c r="Q341" s="324" t="s">
        <v>293</v>
      </c>
      <c r="R341" s="399">
        <v>1</v>
      </c>
      <c r="S341" s="399">
        <v>0</v>
      </c>
      <c r="T341" s="399">
        <v>0</v>
      </c>
      <c r="U341" s="406">
        <v>0.24</v>
      </c>
      <c r="V341" s="406">
        <v>0</v>
      </c>
      <c r="W341" s="407">
        <v>5.5400000000000003E-6</v>
      </c>
      <c r="X341" s="407">
        <v>2.69</v>
      </c>
      <c r="Y341" s="324">
        <v>1.48</v>
      </c>
      <c r="Z341" s="324">
        <v>1.79</v>
      </c>
      <c r="AA341" s="407">
        <v>9.7499999999999998E-6</v>
      </c>
      <c r="AB341" s="407">
        <v>2.69</v>
      </c>
      <c r="AC341" s="324">
        <v>1.21</v>
      </c>
      <c r="AD341" s="324">
        <v>2.0099999999999998</v>
      </c>
      <c r="AE341" s="407">
        <v>8.1799999999999996E-6</v>
      </c>
      <c r="AF341" s="407">
        <v>2.69</v>
      </c>
      <c r="AG341" s="324">
        <v>1.28</v>
      </c>
      <c r="AH341" s="324">
        <v>2.2799999999999998</v>
      </c>
      <c r="AI341" s="324">
        <v>0</v>
      </c>
      <c r="AJ341" s="324">
        <v>0</v>
      </c>
      <c r="AK341" s="324">
        <v>0</v>
      </c>
      <c r="AL341" s="324">
        <v>0</v>
      </c>
      <c r="AM341" s="324">
        <v>0</v>
      </c>
      <c r="AN341" s="324">
        <v>0</v>
      </c>
      <c r="AO341" s="324">
        <v>2846944</v>
      </c>
      <c r="AP341" s="324">
        <v>1.98E-3</v>
      </c>
      <c r="AQ341" s="324">
        <v>4.4450000000000003E-2</v>
      </c>
      <c r="AR341" s="324">
        <v>133</v>
      </c>
      <c r="AS341" s="324" t="s">
        <v>1165</v>
      </c>
      <c r="AT341" s="390">
        <v>0</v>
      </c>
      <c r="AU341" s="390">
        <v>0</v>
      </c>
      <c r="AV341" s="390">
        <v>0</v>
      </c>
      <c r="AY341" s="390" t="s">
        <v>3549</v>
      </c>
    </row>
    <row r="342" spans="1:51" s="390" customFormat="1">
      <c r="A342" s="399" t="s">
        <v>81</v>
      </c>
      <c r="B342" s="399" t="s">
        <v>1179</v>
      </c>
      <c r="C342" s="399">
        <v>1</v>
      </c>
      <c r="D342" s="399">
        <v>20</v>
      </c>
      <c r="E342" s="403">
        <v>7.0999999999999994E-2</v>
      </c>
      <c r="F342" s="399">
        <v>0</v>
      </c>
      <c r="G342" s="399">
        <v>1.8</v>
      </c>
      <c r="H342" s="399">
        <v>0.7</v>
      </c>
      <c r="I342" s="399">
        <v>1.7</v>
      </c>
      <c r="J342" s="399">
        <v>40</v>
      </c>
      <c r="K342" s="399">
        <v>125</v>
      </c>
      <c r="L342" s="403">
        <v>1</v>
      </c>
      <c r="M342" s="404">
        <v>3</v>
      </c>
      <c r="N342" s="404">
        <v>3</v>
      </c>
      <c r="O342" s="404">
        <v>1.1000000238418579</v>
      </c>
      <c r="P342" s="399">
        <v>100</v>
      </c>
      <c r="Q342" s="399" t="s">
        <v>293</v>
      </c>
      <c r="R342" s="399">
        <v>1</v>
      </c>
      <c r="S342" s="399">
        <v>0</v>
      </c>
      <c r="T342" s="399">
        <v>0</v>
      </c>
      <c r="U342" s="404">
        <v>0.41</v>
      </c>
      <c r="V342" s="404">
        <v>0.18</v>
      </c>
      <c r="W342" s="405">
        <v>8.1718999999999988E-6</v>
      </c>
      <c r="X342" s="405">
        <v>1.0488777008600796</v>
      </c>
      <c r="Y342" s="399">
        <v>1.48</v>
      </c>
      <c r="Z342" s="399">
        <v>1.79</v>
      </c>
      <c r="AA342" s="405">
        <v>1.4377299999999999E-5</v>
      </c>
      <c r="AB342" s="405">
        <v>1.0488777008600796</v>
      </c>
      <c r="AC342" s="399">
        <v>1.21</v>
      </c>
      <c r="AD342" s="399">
        <v>2.0099999999999998</v>
      </c>
      <c r="AE342" s="405">
        <v>1.2061199999999999E-5</v>
      </c>
      <c r="AF342" s="405">
        <v>1.0488777008600796</v>
      </c>
      <c r="AG342" s="399">
        <v>1.28</v>
      </c>
      <c r="AH342" s="399">
        <v>2.2799999999999998</v>
      </c>
      <c r="AI342" s="324">
        <v>0</v>
      </c>
      <c r="AJ342" s="324">
        <v>0</v>
      </c>
      <c r="AK342" s="324">
        <v>0</v>
      </c>
      <c r="AL342" s="324">
        <v>0</v>
      </c>
      <c r="AM342" s="324">
        <v>0</v>
      </c>
      <c r="AN342" s="324">
        <v>0</v>
      </c>
      <c r="AO342" s="403">
        <v>1722226</v>
      </c>
      <c r="AP342" s="403">
        <v>3.2699999999999999E-3</v>
      </c>
      <c r="AQ342" s="403">
        <v>5.7149999999999999E-2</v>
      </c>
      <c r="AR342" s="403">
        <v>177</v>
      </c>
      <c r="AS342" s="399" t="s">
        <v>1178</v>
      </c>
      <c r="AT342" s="390">
        <v>0</v>
      </c>
      <c r="AU342" s="390">
        <v>0</v>
      </c>
      <c r="AV342" s="390">
        <v>0</v>
      </c>
      <c r="AY342" s="390" t="s">
        <v>3549</v>
      </c>
    </row>
    <row r="343" spans="1:51" s="390" customFormat="1">
      <c r="A343" s="399" t="s">
        <v>81</v>
      </c>
      <c r="B343" s="399" t="s">
        <v>1183</v>
      </c>
      <c r="C343" s="399">
        <v>10</v>
      </c>
      <c r="D343" s="399">
        <v>20</v>
      </c>
      <c r="E343" s="403">
        <v>0.57299999999999995</v>
      </c>
      <c r="F343" s="399">
        <v>0</v>
      </c>
      <c r="G343" s="399">
        <v>0.48</v>
      </c>
      <c r="H343" s="399">
        <v>0.7</v>
      </c>
      <c r="I343" s="399">
        <v>0.7</v>
      </c>
      <c r="J343" s="399">
        <v>40</v>
      </c>
      <c r="K343" s="399">
        <v>125</v>
      </c>
      <c r="L343" s="403">
        <v>1</v>
      </c>
      <c r="M343" s="404">
        <v>3</v>
      </c>
      <c r="N343" s="404">
        <v>3</v>
      </c>
      <c r="O343" s="404">
        <v>1.1000000238418579</v>
      </c>
      <c r="P343" s="399">
        <v>100</v>
      </c>
      <c r="Q343" s="399" t="s">
        <v>293</v>
      </c>
      <c r="R343" s="399">
        <v>1</v>
      </c>
      <c r="S343" s="399">
        <v>0</v>
      </c>
      <c r="T343" s="399">
        <v>0</v>
      </c>
      <c r="U343" s="404">
        <v>0.41</v>
      </c>
      <c r="V343" s="404">
        <v>0.18</v>
      </c>
      <c r="W343" s="405">
        <v>8.1718999999999988E-6</v>
      </c>
      <c r="X343" s="405">
        <v>3.1922364808785035</v>
      </c>
      <c r="Y343" s="399">
        <v>1.48</v>
      </c>
      <c r="Z343" s="399">
        <v>1.79</v>
      </c>
      <c r="AA343" s="405">
        <v>1.4377299999999999E-5</v>
      </c>
      <c r="AB343" s="405">
        <v>3.1922364808785035</v>
      </c>
      <c r="AC343" s="399">
        <v>1.21</v>
      </c>
      <c r="AD343" s="399">
        <v>2.0099999999999998</v>
      </c>
      <c r="AE343" s="405">
        <v>1.2061199999999999E-5</v>
      </c>
      <c r="AF343" s="405">
        <v>3.1922364808785035</v>
      </c>
      <c r="AG343" s="399">
        <v>1.28</v>
      </c>
      <c r="AH343" s="399">
        <v>2.2799999999999998</v>
      </c>
      <c r="AI343" s="324">
        <v>0</v>
      </c>
      <c r="AJ343" s="324">
        <v>0</v>
      </c>
      <c r="AK343" s="324">
        <v>0</v>
      </c>
      <c r="AL343" s="324">
        <v>0</v>
      </c>
      <c r="AM343" s="324">
        <v>0</v>
      </c>
      <c r="AN343" s="324">
        <v>0</v>
      </c>
      <c r="AO343" s="403">
        <v>4448351</v>
      </c>
      <c r="AP343" s="403">
        <v>1.2600000000000001E-3</v>
      </c>
      <c r="AQ343" s="403">
        <v>3.5560000000000001E-2</v>
      </c>
      <c r="AR343" s="403">
        <v>129</v>
      </c>
      <c r="AS343" s="399" t="s">
        <v>1178</v>
      </c>
      <c r="AT343" s="390">
        <v>0</v>
      </c>
      <c r="AU343" s="390">
        <v>0</v>
      </c>
      <c r="AV343" s="390">
        <v>0</v>
      </c>
      <c r="AY343" s="390" t="s">
        <v>3549</v>
      </c>
    </row>
    <row r="344" spans="1:51" s="390" customFormat="1">
      <c r="A344" s="399" t="s">
        <v>81</v>
      </c>
      <c r="B344" s="399" t="s">
        <v>1180</v>
      </c>
      <c r="C344" s="399">
        <v>1.5</v>
      </c>
      <c r="D344" s="399">
        <v>20</v>
      </c>
      <c r="E344" s="403">
        <v>8.5999999999999993E-2</v>
      </c>
      <c r="F344" s="399">
        <v>0</v>
      </c>
      <c r="G344" s="399">
        <v>1.6</v>
      </c>
      <c r="H344" s="399">
        <v>0.7</v>
      </c>
      <c r="I344" s="399">
        <v>1.6</v>
      </c>
      <c r="J344" s="399">
        <v>40</v>
      </c>
      <c r="K344" s="399">
        <v>125</v>
      </c>
      <c r="L344" s="403">
        <v>1</v>
      </c>
      <c r="M344" s="404">
        <v>3</v>
      </c>
      <c r="N344" s="404">
        <v>3</v>
      </c>
      <c r="O344" s="404">
        <v>1.1000000238418579</v>
      </c>
      <c r="P344" s="399">
        <v>100</v>
      </c>
      <c r="Q344" s="399" t="s">
        <v>293</v>
      </c>
      <c r="R344" s="399">
        <v>1</v>
      </c>
      <c r="S344" s="399">
        <v>0</v>
      </c>
      <c r="T344" s="399">
        <v>0</v>
      </c>
      <c r="U344" s="404">
        <v>0.41</v>
      </c>
      <c r="V344" s="404">
        <v>0.18</v>
      </c>
      <c r="W344" s="405">
        <v>8.1718999999999988E-6</v>
      </c>
      <c r="X344" s="405">
        <v>1.2236906510034264</v>
      </c>
      <c r="Y344" s="399">
        <v>1.48</v>
      </c>
      <c r="Z344" s="399">
        <v>1.79</v>
      </c>
      <c r="AA344" s="405">
        <v>1.4377299999999999E-5</v>
      </c>
      <c r="AB344" s="405">
        <v>1.2236906510034264</v>
      </c>
      <c r="AC344" s="399">
        <v>1.21</v>
      </c>
      <c r="AD344" s="399">
        <v>2.0099999999999998</v>
      </c>
      <c r="AE344" s="405">
        <v>1.2061199999999999E-5</v>
      </c>
      <c r="AF344" s="405">
        <v>1.2236906510034264</v>
      </c>
      <c r="AG344" s="399">
        <v>1.28</v>
      </c>
      <c r="AH344" s="399">
        <v>2.2799999999999998</v>
      </c>
      <c r="AI344" s="324">
        <v>0</v>
      </c>
      <c r="AJ344" s="324">
        <v>0</v>
      </c>
      <c r="AK344" s="324">
        <v>0</v>
      </c>
      <c r="AL344" s="324">
        <v>0</v>
      </c>
      <c r="AM344" s="324">
        <v>0</v>
      </c>
      <c r="AN344" s="324">
        <v>0</v>
      </c>
      <c r="AO344" s="403">
        <v>1722226</v>
      </c>
      <c r="AP344" s="403">
        <v>3.2699999999999999E-3</v>
      </c>
      <c r="AQ344" s="403">
        <v>5.7149999999999999E-2</v>
      </c>
      <c r="AR344" s="403">
        <v>164</v>
      </c>
      <c r="AS344" s="399" t="s">
        <v>1178</v>
      </c>
      <c r="AT344" s="390">
        <v>0</v>
      </c>
      <c r="AU344" s="390">
        <v>0</v>
      </c>
      <c r="AV344" s="390">
        <v>0</v>
      </c>
      <c r="AY344" s="390" t="s">
        <v>3533</v>
      </c>
    </row>
    <row r="345" spans="1:51" s="390" customFormat="1">
      <c r="A345" s="399" t="s">
        <v>81</v>
      </c>
      <c r="B345" s="399" t="s">
        <v>1181</v>
      </c>
      <c r="C345" s="399">
        <v>2.2000000000000002</v>
      </c>
      <c r="D345" s="399">
        <v>20</v>
      </c>
      <c r="E345" s="403">
        <v>0.13700000000000001</v>
      </c>
      <c r="F345" s="399">
        <v>0</v>
      </c>
      <c r="G345" s="399">
        <v>1.3</v>
      </c>
      <c r="H345" s="399">
        <v>0.7</v>
      </c>
      <c r="I345" s="399">
        <v>1.3</v>
      </c>
      <c r="J345" s="399">
        <v>40</v>
      </c>
      <c r="K345" s="399">
        <v>125</v>
      </c>
      <c r="L345" s="403">
        <v>1</v>
      </c>
      <c r="M345" s="404">
        <v>3</v>
      </c>
      <c r="N345" s="404">
        <v>3</v>
      </c>
      <c r="O345" s="404">
        <v>1.1000000238418579</v>
      </c>
      <c r="P345" s="399">
        <v>100</v>
      </c>
      <c r="Q345" s="399" t="s">
        <v>293</v>
      </c>
      <c r="R345" s="399">
        <v>1</v>
      </c>
      <c r="S345" s="399">
        <v>0</v>
      </c>
      <c r="T345" s="399">
        <v>0</v>
      </c>
      <c r="U345" s="404">
        <v>0.41</v>
      </c>
      <c r="V345" s="404">
        <v>0.18</v>
      </c>
      <c r="W345" s="405">
        <v>8.1718999999999988E-6</v>
      </c>
      <c r="X345" s="405">
        <v>1.468428813031448</v>
      </c>
      <c r="Y345" s="399">
        <v>1.48</v>
      </c>
      <c r="Z345" s="399">
        <v>1.79</v>
      </c>
      <c r="AA345" s="405">
        <v>1.4377299999999999E-5</v>
      </c>
      <c r="AB345" s="405">
        <v>1.468428813031448</v>
      </c>
      <c r="AC345" s="399">
        <v>1.21</v>
      </c>
      <c r="AD345" s="399">
        <v>2.0099999999999998</v>
      </c>
      <c r="AE345" s="405">
        <v>1.2061199999999999E-5</v>
      </c>
      <c r="AF345" s="405">
        <v>1.468428813031448</v>
      </c>
      <c r="AG345" s="399">
        <v>1.28</v>
      </c>
      <c r="AH345" s="399">
        <v>2.2799999999999998</v>
      </c>
      <c r="AI345" s="324">
        <v>0</v>
      </c>
      <c r="AJ345" s="324">
        <v>0</v>
      </c>
      <c r="AK345" s="324">
        <v>0</v>
      </c>
      <c r="AL345" s="324">
        <v>0</v>
      </c>
      <c r="AM345" s="324">
        <v>0</v>
      </c>
      <c r="AN345" s="324">
        <v>0</v>
      </c>
      <c r="AO345" s="403">
        <v>2179692</v>
      </c>
      <c r="AP345" s="403">
        <v>2.5799999999999998E-3</v>
      </c>
      <c r="AQ345" s="403">
        <v>5.0799999999999998E-2</v>
      </c>
      <c r="AR345" s="403">
        <v>158</v>
      </c>
      <c r="AS345" s="399" t="s">
        <v>1178</v>
      </c>
      <c r="AT345" s="390">
        <v>0</v>
      </c>
      <c r="AU345" s="390">
        <v>0</v>
      </c>
      <c r="AV345" s="390">
        <v>0</v>
      </c>
      <c r="AY345" s="390" t="s">
        <v>3533</v>
      </c>
    </row>
    <row r="346" spans="1:51" s="390" customFormat="1">
      <c r="A346" s="399" t="s">
        <v>81</v>
      </c>
      <c r="B346" s="399" t="s">
        <v>1184</v>
      </c>
      <c r="C346" s="399">
        <v>22</v>
      </c>
      <c r="D346" s="399">
        <v>20</v>
      </c>
      <c r="E346" s="403">
        <v>1.38</v>
      </c>
      <c r="F346" s="399">
        <v>0</v>
      </c>
      <c r="G346" s="399">
        <v>0.42</v>
      </c>
      <c r="H346" s="399">
        <v>0.7</v>
      </c>
      <c r="I346" s="399">
        <v>0.47</v>
      </c>
      <c r="J346" s="399">
        <v>40</v>
      </c>
      <c r="K346" s="399">
        <v>125</v>
      </c>
      <c r="L346" s="403">
        <v>1</v>
      </c>
      <c r="M346" s="404">
        <v>3.2000000476837158</v>
      </c>
      <c r="N346" s="404">
        <v>3.2000000476837158</v>
      </c>
      <c r="O346" s="404">
        <v>1.2999999523162842</v>
      </c>
      <c r="P346" s="399">
        <v>100</v>
      </c>
      <c r="Q346" s="399" t="s">
        <v>293</v>
      </c>
      <c r="R346" s="399">
        <v>1</v>
      </c>
      <c r="S346" s="399">
        <v>0</v>
      </c>
      <c r="T346" s="399">
        <v>0</v>
      </c>
      <c r="U346" s="404">
        <v>0.41</v>
      </c>
      <c r="V346" s="404">
        <v>0.18</v>
      </c>
      <c r="W346" s="405">
        <v>8.1718999999999988E-6</v>
      </c>
      <c r="X346" s="405">
        <v>4.4868657203458966</v>
      </c>
      <c r="Y346" s="399">
        <v>1.48</v>
      </c>
      <c r="Z346" s="399">
        <v>1.79</v>
      </c>
      <c r="AA346" s="405">
        <v>1.4377299999999999E-5</v>
      </c>
      <c r="AB346" s="405">
        <v>4.4868657203458966</v>
      </c>
      <c r="AC346" s="399">
        <v>1.21</v>
      </c>
      <c r="AD346" s="399">
        <v>2.0099999999999998</v>
      </c>
      <c r="AE346" s="405">
        <v>1.2061199999999999E-5</v>
      </c>
      <c r="AF346" s="405">
        <v>4.4868657203458966</v>
      </c>
      <c r="AG346" s="399">
        <v>1.28</v>
      </c>
      <c r="AH346" s="399">
        <v>2.2799999999999998</v>
      </c>
      <c r="AI346" s="324">
        <v>0</v>
      </c>
      <c r="AJ346" s="324">
        <v>0</v>
      </c>
      <c r="AK346" s="324">
        <v>0</v>
      </c>
      <c r="AL346" s="324">
        <v>0</v>
      </c>
      <c r="AM346" s="324">
        <v>0</v>
      </c>
      <c r="AN346" s="324">
        <v>0</v>
      </c>
      <c r="AO346" s="403">
        <v>5580011</v>
      </c>
      <c r="AP346" s="403">
        <v>1.01E-3</v>
      </c>
      <c r="AQ346" s="403">
        <v>3.175E-2</v>
      </c>
      <c r="AR346" s="403">
        <v>131</v>
      </c>
      <c r="AS346" s="399" t="s">
        <v>1178</v>
      </c>
      <c r="AT346" s="390">
        <v>0</v>
      </c>
      <c r="AU346" s="390">
        <v>0</v>
      </c>
      <c r="AV346" s="390">
        <v>0</v>
      </c>
      <c r="AY346" s="390" t="s">
        <v>3533</v>
      </c>
    </row>
    <row r="347" spans="1:51" s="390" customFormat="1">
      <c r="A347" s="399" t="s">
        <v>81</v>
      </c>
      <c r="B347" s="399" t="s">
        <v>1177</v>
      </c>
      <c r="C347" s="399">
        <v>0.3</v>
      </c>
      <c r="D347" s="399">
        <v>20</v>
      </c>
      <c r="E347" s="403">
        <v>0.04</v>
      </c>
      <c r="F347" s="399">
        <v>0</v>
      </c>
      <c r="G347" s="399">
        <v>2.2000000000000002</v>
      </c>
      <c r="H347" s="399">
        <v>0.7</v>
      </c>
      <c r="I347" s="399">
        <v>2.2000000000000002</v>
      </c>
      <c r="J347" s="399">
        <v>40</v>
      </c>
      <c r="K347" s="399">
        <v>125</v>
      </c>
      <c r="L347" s="403">
        <v>1</v>
      </c>
      <c r="M347" s="404">
        <v>3</v>
      </c>
      <c r="N347" s="404">
        <v>3</v>
      </c>
      <c r="O347" s="404">
        <v>1.1000000238418579</v>
      </c>
      <c r="P347" s="399">
        <v>100</v>
      </c>
      <c r="Q347" s="399" t="s">
        <v>293</v>
      </c>
      <c r="R347" s="399">
        <v>1</v>
      </c>
      <c r="S347" s="399">
        <v>0</v>
      </c>
      <c r="T347" s="399">
        <v>0</v>
      </c>
      <c r="U347" s="404">
        <v>0.41</v>
      </c>
      <c r="V347" s="404">
        <v>0.18</v>
      </c>
      <c r="W347" s="405">
        <v>8.1718999999999988E-6</v>
      </c>
      <c r="X347" s="405">
        <v>0.55066081483283591</v>
      </c>
      <c r="Y347" s="399">
        <v>1.48</v>
      </c>
      <c r="Z347" s="399">
        <v>1.79</v>
      </c>
      <c r="AA347" s="405">
        <v>1.4377299999999999E-5</v>
      </c>
      <c r="AB347" s="405">
        <v>0.55066081483283591</v>
      </c>
      <c r="AC347" s="399">
        <v>1.21</v>
      </c>
      <c r="AD347" s="399">
        <v>2.0099999999999998</v>
      </c>
      <c r="AE347" s="405">
        <v>1.2061199999999999E-5</v>
      </c>
      <c r="AF347" s="405">
        <v>0.55066081483283591</v>
      </c>
      <c r="AG347" s="399">
        <v>1.28</v>
      </c>
      <c r="AH347" s="399">
        <v>2.2799999999999998</v>
      </c>
      <c r="AI347" s="324">
        <v>0</v>
      </c>
      <c r="AJ347" s="324">
        <v>0</v>
      </c>
      <c r="AK347" s="324">
        <v>0</v>
      </c>
      <c r="AL347" s="324">
        <v>0</v>
      </c>
      <c r="AM347" s="324">
        <v>0</v>
      </c>
      <c r="AN347" s="324">
        <v>0</v>
      </c>
      <c r="AO347" s="403">
        <v>1722226</v>
      </c>
      <c r="AP347" s="403">
        <v>3.2699999999999999E-3</v>
      </c>
      <c r="AQ347" s="403">
        <v>5.7149999999999999E-2</v>
      </c>
      <c r="AR347" s="403">
        <v>184</v>
      </c>
      <c r="AS347" s="399" t="s">
        <v>1178</v>
      </c>
      <c r="AT347" s="390">
        <v>0</v>
      </c>
      <c r="AU347" s="390">
        <v>0</v>
      </c>
      <c r="AV347" s="390">
        <v>0</v>
      </c>
      <c r="AY347" s="390" t="s">
        <v>3533</v>
      </c>
    </row>
    <row r="348" spans="1:51" s="390" customFormat="1">
      <c r="A348" s="399" t="s">
        <v>81</v>
      </c>
      <c r="B348" s="399" t="s">
        <v>1182</v>
      </c>
      <c r="C348" s="399">
        <v>4.7</v>
      </c>
      <c r="D348" s="399">
        <v>20</v>
      </c>
      <c r="E348" s="403">
        <v>0.27800000000000002</v>
      </c>
      <c r="F348" s="399">
        <v>0</v>
      </c>
      <c r="G348" s="399">
        <v>0.8</v>
      </c>
      <c r="H348" s="399">
        <v>0.7</v>
      </c>
      <c r="I348" s="399">
        <v>0.99</v>
      </c>
      <c r="J348" s="399">
        <v>40</v>
      </c>
      <c r="K348" s="399">
        <v>125</v>
      </c>
      <c r="L348" s="403">
        <v>1</v>
      </c>
      <c r="M348" s="404">
        <v>3</v>
      </c>
      <c r="N348" s="404">
        <v>3</v>
      </c>
      <c r="O348" s="404">
        <v>1.1000000238418579</v>
      </c>
      <c r="P348" s="399">
        <v>100</v>
      </c>
      <c r="Q348" s="399" t="s">
        <v>293</v>
      </c>
      <c r="R348" s="399">
        <v>1</v>
      </c>
      <c r="S348" s="399">
        <v>0</v>
      </c>
      <c r="T348" s="399">
        <v>0</v>
      </c>
      <c r="U348" s="404">
        <v>0.41</v>
      </c>
      <c r="V348" s="404">
        <v>0.18</v>
      </c>
      <c r="W348" s="405">
        <v>8.1718999999999988E-6</v>
      </c>
      <c r="X348" s="405">
        <v>2.0298867622290477</v>
      </c>
      <c r="Y348" s="399">
        <v>1.48</v>
      </c>
      <c r="Z348" s="399">
        <v>1.79</v>
      </c>
      <c r="AA348" s="405">
        <v>1.4377299999999999E-5</v>
      </c>
      <c r="AB348" s="405">
        <v>2.0298867622290477</v>
      </c>
      <c r="AC348" s="399">
        <v>1.21</v>
      </c>
      <c r="AD348" s="399">
        <v>2.0099999999999998</v>
      </c>
      <c r="AE348" s="405">
        <v>1.2061199999999999E-5</v>
      </c>
      <c r="AF348" s="405">
        <v>2.0298867622290477</v>
      </c>
      <c r="AG348" s="399">
        <v>1.28</v>
      </c>
      <c r="AH348" s="399">
        <v>2.2799999999999998</v>
      </c>
      <c r="AI348" s="324">
        <v>0</v>
      </c>
      <c r="AJ348" s="324">
        <v>0</v>
      </c>
      <c r="AK348" s="324">
        <v>0</v>
      </c>
      <c r="AL348" s="324">
        <v>0</v>
      </c>
      <c r="AM348" s="324">
        <v>0</v>
      </c>
      <c r="AN348" s="324">
        <v>0</v>
      </c>
      <c r="AO348" s="403">
        <v>2846944</v>
      </c>
      <c r="AP348" s="403">
        <v>1.98E-3</v>
      </c>
      <c r="AQ348" s="403">
        <v>4.4450000000000003E-2</v>
      </c>
      <c r="AR348" s="403">
        <v>133</v>
      </c>
      <c r="AS348" s="399" t="s">
        <v>1178</v>
      </c>
      <c r="AT348" s="390">
        <v>0</v>
      </c>
      <c r="AU348" s="390">
        <v>0</v>
      </c>
      <c r="AV348" s="390">
        <v>0</v>
      </c>
      <c r="AY348" s="390" t="s">
        <v>3533</v>
      </c>
    </row>
    <row r="349" spans="1:51" s="390" customFormat="1">
      <c r="A349" s="399" t="s">
        <v>81</v>
      </c>
      <c r="B349" s="399" t="s">
        <v>1185</v>
      </c>
      <c r="C349" s="399">
        <v>1</v>
      </c>
      <c r="D349" s="399">
        <v>20</v>
      </c>
      <c r="E349" s="403">
        <v>0.06</v>
      </c>
      <c r="F349" s="399">
        <v>0</v>
      </c>
      <c r="G349" s="399">
        <v>2</v>
      </c>
      <c r="H349" s="399">
        <v>0.7</v>
      </c>
      <c r="I349" s="399">
        <v>2.2000000000000002</v>
      </c>
      <c r="J349" s="399">
        <v>40</v>
      </c>
      <c r="K349" s="399">
        <v>125</v>
      </c>
      <c r="L349" s="403">
        <v>1</v>
      </c>
      <c r="M349" s="404">
        <v>3</v>
      </c>
      <c r="N349" s="404">
        <v>3</v>
      </c>
      <c r="O349" s="404">
        <v>1.2999999523162842</v>
      </c>
      <c r="P349" s="399">
        <v>100</v>
      </c>
      <c r="Q349" s="399" t="s">
        <v>293</v>
      </c>
      <c r="R349" s="399">
        <v>1</v>
      </c>
      <c r="S349" s="399">
        <v>0</v>
      </c>
      <c r="T349" s="399">
        <v>0</v>
      </c>
      <c r="U349" s="404">
        <v>0.41</v>
      </c>
      <c r="V349" s="404">
        <v>0.18</v>
      </c>
      <c r="W349" s="405">
        <v>8.5141099999999994E-6</v>
      </c>
      <c r="X349" s="405">
        <v>0.69503329209469134</v>
      </c>
      <c r="Y349" s="399">
        <v>1.48</v>
      </c>
      <c r="Z349" s="399">
        <v>1.79</v>
      </c>
      <c r="AA349" s="405">
        <v>1.4979369999999999E-5</v>
      </c>
      <c r="AB349" s="405">
        <v>0.69503329209469134</v>
      </c>
      <c r="AC349" s="399">
        <v>1.21</v>
      </c>
      <c r="AD349" s="399">
        <v>2.0099999999999998</v>
      </c>
      <c r="AE349" s="405">
        <v>1.2566279999999999E-5</v>
      </c>
      <c r="AF349" s="405">
        <v>0.69503329209469134</v>
      </c>
      <c r="AG349" s="399">
        <v>1.28</v>
      </c>
      <c r="AH349" s="399">
        <v>2.2799999999999998</v>
      </c>
      <c r="AI349" s="324">
        <v>0</v>
      </c>
      <c r="AJ349" s="324">
        <v>0</v>
      </c>
      <c r="AK349" s="324">
        <v>0</v>
      </c>
      <c r="AL349" s="324">
        <v>0</v>
      </c>
      <c r="AM349" s="324">
        <v>0</v>
      </c>
      <c r="AN349" s="324">
        <v>0</v>
      </c>
      <c r="AO349" s="403">
        <v>1395003</v>
      </c>
      <c r="AP349" s="403">
        <v>4.0299999999999997E-3</v>
      </c>
      <c r="AQ349" s="403">
        <v>6.3500000000000001E-2</v>
      </c>
      <c r="AR349" s="403">
        <v>125</v>
      </c>
      <c r="AS349" s="399" t="s">
        <v>1186</v>
      </c>
      <c r="AT349" s="390">
        <v>0</v>
      </c>
      <c r="AU349" s="390">
        <v>0</v>
      </c>
      <c r="AV349" s="390">
        <v>0</v>
      </c>
      <c r="AY349" s="390" t="s">
        <v>3533</v>
      </c>
    </row>
    <row r="350" spans="1:51" s="390" customFormat="1">
      <c r="A350" s="399" t="s">
        <v>81</v>
      </c>
      <c r="B350" s="399" t="s">
        <v>1192</v>
      </c>
      <c r="C350" s="399">
        <v>10</v>
      </c>
      <c r="D350" s="399">
        <v>20</v>
      </c>
      <c r="E350" s="403">
        <v>0.316</v>
      </c>
      <c r="F350" s="399">
        <v>0</v>
      </c>
      <c r="G350" s="399">
        <v>0.8</v>
      </c>
      <c r="H350" s="399">
        <v>0.7</v>
      </c>
      <c r="I350" s="399">
        <v>0.79</v>
      </c>
      <c r="J350" s="399">
        <v>40</v>
      </c>
      <c r="K350" s="399">
        <v>125</v>
      </c>
      <c r="L350" s="403">
        <v>1</v>
      </c>
      <c r="M350" s="404">
        <v>3</v>
      </c>
      <c r="N350" s="404">
        <v>3</v>
      </c>
      <c r="O350" s="404">
        <v>1.2999999523162842</v>
      </c>
      <c r="P350" s="399">
        <v>100</v>
      </c>
      <c r="Q350" s="399" t="s">
        <v>293</v>
      </c>
      <c r="R350" s="399">
        <v>1</v>
      </c>
      <c r="S350" s="399">
        <v>0</v>
      </c>
      <c r="T350" s="399">
        <v>0</v>
      </c>
      <c r="U350" s="404">
        <v>0.41</v>
      </c>
      <c r="V350" s="404">
        <v>0.18</v>
      </c>
      <c r="W350" s="405">
        <v>8.5141099999999994E-6</v>
      </c>
      <c r="X350" s="405">
        <v>2.1153187150707997</v>
      </c>
      <c r="Y350" s="399">
        <v>1.48</v>
      </c>
      <c r="Z350" s="399">
        <v>1.79</v>
      </c>
      <c r="AA350" s="405">
        <v>1.4979369999999999E-5</v>
      </c>
      <c r="AB350" s="405">
        <v>2.1153187150707997</v>
      </c>
      <c r="AC350" s="399">
        <v>1.21</v>
      </c>
      <c r="AD350" s="399">
        <v>2.0099999999999998</v>
      </c>
      <c r="AE350" s="405">
        <v>1.2566279999999999E-5</v>
      </c>
      <c r="AF350" s="405">
        <v>2.1153187150707997</v>
      </c>
      <c r="AG350" s="399">
        <v>1.28</v>
      </c>
      <c r="AH350" s="399">
        <v>2.2799999999999998</v>
      </c>
      <c r="AI350" s="324">
        <v>0</v>
      </c>
      <c r="AJ350" s="324">
        <v>0</v>
      </c>
      <c r="AK350" s="324">
        <v>0</v>
      </c>
      <c r="AL350" s="324">
        <v>0</v>
      </c>
      <c r="AM350" s="324">
        <v>0</v>
      </c>
      <c r="AN350" s="324">
        <v>0</v>
      </c>
      <c r="AO350" s="403">
        <v>2179692</v>
      </c>
      <c r="AP350" s="403">
        <v>2.5799999999999998E-3</v>
      </c>
      <c r="AQ350" s="403">
        <v>5.0799999999999998E-2</v>
      </c>
      <c r="AR350" s="403">
        <v>184</v>
      </c>
      <c r="AS350" s="399" t="s">
        <v>1186</v>
      </c>
      <c r="AT350" s="390">
        <v>0</v>
      </c>
      <c r="AU350" s="390">
        <v>0</v>
      </c>
      <c r="AV350" s="390">
        <v>0</v>
      </c>
      <c r="AY350" s="390" t="s">
        <v>3533</v>
      </c>
    </row>
    <row r="351" spans="1:51" s="390" customFormat="1">
      <c r="A351" s="399" t="s">
        <v>81</v>
      </c>
      <c r="B351" s="399" t="s">
        <v>1187</v>
      </c>
      <c r="C351" s="399">
        <v>1.5</v>
      </c>
      <c r="D351" s="399">
        <v>20</v>
      </c>
      <c r="E351" s="403">
        <v>6.9000000000000006E-2</v>
      </c>
      <c r="F351" s="399">
        <v>0</v>
      </c>
      <c r="G351" s="399">
        <v>1.7</v>
      </c>
      <c r="H351" s="399">
        <v>0.7</v>
      </c>
      <c r="I351" s="399">
        <v>1.9</v>
      </c>
      <c r="J351" s="399">
        <v>40</v>
      </c>
      <c r="K351" s="399">
        <v>125</v>
      </c>
      <c r="L351" s="403">
        <v>1</v>
      </c>
      <c r="M351" s="404">
        <v>3</v>
      </c>
      <c r="N351" s="404">
        <v>3</v>
      </c>
      <c r="O351" s="404">
        <v>1.2999999523162842</v>
      </c>
      <c r="P351" s="399">
        <v>100</v>
      </c>
      <c r="Q351" s="399" t="s">
        <v>293</v>
      </c>
      <c r="R351" s="399">
        <v>1</v>
      </c>
      <c r="S351" s="399">
        <v>0</v>
      </c>
      <c r="T351" s="399">
        <v>0</v>
      </c>
      <c r="U351" s="404">
        <v>0.41</v>
      </c>
      <c r="V351" s="404">
        <v>0.18</v>
      </c>
      <c r="W351" s="405">
        <v>8.5141099999999994E-6</v>
      </c>
      <c r="X351" s="405">
        <v>0.91223119587428236</v>
      </c>
      <c r="Y351" s="399">
        <v>1.48</v>
      </c>
      <c r="Z351" s="399">
        <v>1.79</v>
      </c>
      <c r="AA351" s="405">
        <v>1.4979369999999999E-5</v>
      </c>
      <c r="AB351" s="405">
        <v>0.91223119587428236</v>
      </c>
      <c r="AC351" s="399">
        <v>1.21</v>
      </c>
      <c r="AD351" s="399">
        <v>2.0099999999999998</v>
      </c>
      <c r="AE351" s="405">
        <v>1.2566279999999999E-5</v>
      </c>
      <c r="AF351" s="405">
        <v>0.91223119587428236</v>
      </c>
      <c r="AG351" s="399">
        <v>1.28</v>
      </c>
      <c r="AH351" s="399">
        <v>2.2799999999999998</v>
      </c>
      <c r="AI351" s="324">
        <v>0</v>
      </c>
      <c r="AJ351" s="324">
        <v>0</v>
      </c>
      <c r="AK351" s="324">
        <v>0</v>
      </c>
      <c r="AL351" s="324">
        <v>0</v>
      </c>
      <c r="AM351" s="324">
        <v>0</v>
      </c>
      <c r="AN351" s="324">
        <v>0</v>
      </c>
      <c r="AO351" s="403">
        <v>1395003</v>
      </c>
      <c r="AP351" s="403">
        <v>4.0299999999999997E-3</v>
      </c>
      <c r="AQ351" s="403">
        <v>6.3500000000000001E-2</v>
      </c>
      <c r="AR351" s="403">
        <v>148</v>
      </c>
      <c r="AS351" s="399" t="s">
        <v>1186</v>
      </c>
      <c r="AT351" s="390">
        <v>0</v>
      </c>
      <c r="AU351" s="390">
        <v>0</v>
      </c>
      <c r="AV351" s="390">
        <v>0</v>
      </c>
      <c r="AY351" s="390" t="s">
        <v>3533</v>
      </c>
    </row>
    <row r="352" spans="1:51" s="390" customFormat="1">
      <c r="A352" s="399" t="s">
        <v>81</v>
      </c>
      <c r="B352" s="399" t="s">
        <v>1188</v>
      </c>
      <c r="C352" s="399">
        <v>1.8</v>
      </c>
      <c r="D352" s="399">
        <v>20</v>
      </c>
      <c r="E352" s="403">
        <v>7.5999999999999998E-2</v>
      </c>
      <c r="F352" s="399">
        <v>0</v>
      </c>
      <c r="G352" s="399">
        <v>1.6</v>
      </c>
      <c r="H352" s="399">
        <v>0.7</v>
      </c>
      <c r="I352" s="399">
        <v>1.8</v>
      </c>
      <c r="J352" s="399">
        <v>40</v>
      </c>
      <c r="K352" s="399">
        <v>125</v>
      </c>
      <c r="L352" s="403">
        <v>1</v>
      </c>
      <c r="M352" s="404">
        <v>3</v>
      </c>
      <c r="N352" s="404">
        <v>3</v>
      </c>
      <c r="O352" s="404">
        <v>1.2999999523162842</v>
      </c>
      <c r="P352" s="399">
        <v>100</v>
      </c>
      <c r="Q352" s="399" t="s">
        <v>293</v>
      </c>
      <c r="R352" s="399">
        <v>1</v>
      </c>
      <c r="S352" s="399">
        <v>0</v>
      </c>
      <c r="T352" s="399">
        <v>0</v>
      </c>
      <c r="U352" s="404">
        <v>0.41</v>
      </c>
      <c r="V352" s="404">
        <v>0.18</v>
      </c>
      <c r="W352" s="405">
        <v>8.5141099999999994E-6</v>
      </c>
      <c r="X352" s="405">
        <v>0.97304658315563575</v>
      </c>
      <c r="Y352" s="399">
        <v>1.48</v>
      </c>
      <c r="Z352" s="399">
        <v>1.79</v>
      </c>
      <c r="AA352" s="405">
        <v>1.4979369999999999E-5</v>
      </c>
      <c r="AB352" s="405">
        <v>0.97304658315563575</v>
      </c>
      <c r="AC352" s="399">
        <v>1.21</v>
      </c>
      <c r="AD352" s="399">
        <v>2.0099999999999998</v>
      </c>
      <c r="AE352" s="405">
        <v>1.2566279999999999E-5</v>
      </c>
      <c r="AF352" s="405">
        <v>0.97304658315563575</v>
      </c>
      <c r="AG352" s="399">
        <v>1.28</v>
      </c>
      <c r="AH352" s="399">
        <v>2.2799999999999998</v>
      </c>
      <c r="AI352" s="324">
        <v>0</v>
      </c>
      <c r="AJ352" s="324">
        <v>0</v>
      </c>
      <c r="AK352" s="324">
        <v>0</v>
      </c>
      <c r="AL352" s="324">
        <v>0</v>
      </c>
      <c r="AM352" s="324">
        <v>0</v>
      </c>
      <c r="AN352" s="324">
        <v>0</v>
      </c>
      <c r="AO352" s="403">
        <v>1395003</v>
      </c>
      <c r="AP352" s="403">
        <v>4.0299999999999997E-3</v>
      </c>
      <c r="AQ352" s="403">
        <v>6.3500000000000001E-2</v>
      </c>
      <c r="AR352" s="403">
        <v>147</v>
      </c>
      <c r="AS352" s="399" t="s">
        <v>1186</v>
      </c>
      <c r="AT352" s="390">
        <v>0</v>
      </c>
      <c r="AU352" s="390">
        <v>0</v>
      </c>
      <c r="AV352" s="390">
        <v>0</v>
      </c>
      <c r="AY352" s="390" t="s">
        <v>3533</v>
      </c>
    </row>
    <row r="353" spans="1:51" s="390" customFormat="1">
      <c r="A353" s="399" t="s">
        <v>81</v>
      </c>
      <c r="B353" s="399" t="s">
        <v>1189</v>
      </c>
      <c r="C353" s="399">
        <v>2.2000000000000002</v>
      </c>
      <c r="D353" s="399">
        <v>20</v>
      </c>
      <c r="E353" s="403">
        <v>9.7000000000000003E-2</v>
      </c>
      <c r="F353" s="399">
        <v>0</v>
      </c>
      <c r="G353" s="399">
        <v>1.4</v>
      </c>
      <c r="H353" s="399">
        <v>0.7</v>
      </c>
      <c r="I353" s="399">
        <v>1.7</v>
      </c>
      <c r="J353" s="399">
        <v>40</v>
      </c>
      <c r="K353" s="399">
        <v>125</v>
      </c>
      <c r="L353" s="403">
        <v>1</v>
      </c>
      <c r="M353" s="404">
        <v>3</v>
      </c>
      <c r="N353" s="404">
        <v>3</v>
      </c>
      <c r="O353" s="404">
        <v>1.2999999523162842</v>
      </c>
      <c r="P353" s="399">
        <v>100</v>
      </c>
      <c r="Q353" s="399" t="s">
        <v>293</v>
      </c>
      <c r="R353" s="399">
        <v>1</v>
      </c>
      <c r="S353" s="399">
        <v>0</v>
      </c>
      <c r="T353" s="399">
        <v>0</v>
      </c>
      <c r="U353" s="404">
        <v>0.41</v>
      </c>
      <c r="V353" s="404">
        <v>0.18</v>
      </c>
      <c r="W353" s="405">
        <v>8.5141099999999994E-6</v>
      </c>
      <c r="X353" s="405">
        <v>0.97304663002278524</v>
      </c>
      <c r="Y353" s="399">
        <v>1.48</v>
      </c>
      <c r="Z353" s="399">
        <v>1.79</v>
      </c>
      <c r="AA353" s="405">
        <v>1.4979369999999999E-5</v>
      </c>
      <c r="AB353" s="405">
        <v>0.97304663002278524</v>
      </c>
      <c r="AC353" s="399">
        <v>1.21</v>
      </c>
      <c r="AD353" s="399">
        <v>2.0099999999999998</v>
      </c>
      <c r="AE353" s="405">
        <v>1.2566279999999999E-5</v>
      </c>
      <c r="AF353" s="405">
        <v>0.97304663002278524</v>
      </c>
      <c r="AG353" s="399">
        <v>1.28</v>
      </c>
      <c r="AH353" s="399">
        <v>2.2799999999999998</v>
      </c>
      <c r="AI353" s="324">
        <v>0</v>
      </c>
      <c r="AJ353" s="324">
        <v>0</v>
      </c>
      <c r="AK353" s="324">
        <v>0</v>
      </c>
      <c r="AL353" s="324">
        <v>0</v>
      </c>
      <c r="AM353" s="324">
        <v>0</v>
      </c>
      <c r="AN353" s="324">
        <v>0</v>
      </c>
      <c r="AO353" s="403">
        <v>1395003</v>
      </c>
      <c r="AP353" s="403">
        <v>4.0299999999999997E-3</v>
      </c>
      <c r="AQ353" s="403">
        <v>6.3500000000000001E-2</v>
      </c>
      <c r="AR353" s="403">
        <v>131</v>
      </c>
      <c r="AS353" s="399" t="s">
        <v>1186</v>
      </c>
      <c r="AT353" s="390">
        <v>0</v>
      </c>
      <c r="AU353" s="390">
        <v>0</v>
      </c>
      <c r="AV353" s="390">
        <v>0</v>
      </c>
      <c r="AY353" s="390" t="s">
        <v>3533</v>
      </c>
    </row>
    <row r="354" spans="1:51" s="390" customFormat="1">
      <c r="A354" s="399" t="s">
        <v>81</v>
      </c>
      <c r="B354" s="399" t="s">
        <v>1193</v>
      </c>
      <c r="C354" s="399">
        <v>22</v>
      </c>
      <c r="D354" s="399">
        <v>20</v>
      </c>
      <c r="E354" s="403">
        <v>0.71799999999999997</v>
      </c>
      <c r="F354" s="399">
        <v>0</v>
      </c>
      <c r="G354" s="399">
        <v>0.61</v>
      </c>
      <c r="H354" s="399">
        <v>0.7</v>
      </c>
      <c r="I354" s="399">
        <v>0.54</v>
      </c>
      <c r="J354" s="399">
        <v>40</v>
      </c>
      <c r="K354" s="399">
        <v>125</v>
      </c>
      <c r="L354" s="403">
        <v>1</v>
      </c>
      <c r="M354" s="404">
        <v>3</v>
      </c>
      <c r="N354" s="404">
        <v>3</v>
      </c>
      <c r="O354" s="404">
        <v>1.2999999523162842</v>
      </c>
      <c r="P354" s="399">
        <v>100</v>
      </c>
      <c r="Q354" s="399" t="s">
        <v>293</v>
      </c>
      <c r="R354" s="399">
        <v>1</v>
      </c>
      <c r="S354" s="399">
        <v>0</v>
      </c>
      <c r="T354" s="399">
        <v>0</v>
      </c>
      <c r="U354" s="404">
        <v>0.41</v>
      </c>
      <c r="V354" s="404">
        <v>0.18</v>
      </c>
      <c r="W354" s="405">
        <v>8.5141099999999994E-6</v>
      </c>
      <c r="X354" s="405">
        <v>3.2434886964418932</v>
      </c>
      <c r="Y354" s="399">
        <v>1.48</v>
      </c>
      <c r="Z354" s="399">
        <v>1.79</v>
      </c>
      <c r="AA354" s="405">
        <v>1.4979369999999999E-5</v>
      </c>
      <c r="AB354" s="405">
        <v>3.2434886964418932</v>
      </c>
      <c r="AC354" s="399">
        <v>1.21</v>
      </c>
      <c r="AD354" s="399">
        <v>2.0099999999999998</v>
      </c>
      <c r="AE354" s="405">
        <v>1.2566279999999999E-5</v>
      </c>
      <c r="AF354" s="405">
        <v>3.2434886964418932</v>
      </c>
      <c r="AG354" s="399">
        <v>1.28</v>
      </c>
      <c r="AH354" s="399">
        <v>2.2799999999999998</v>
      </c>
      <c r="AI354" s="324">
        <v>0</v>
      </c>
      <c r="AJ354" s="324">
        <v>0</v>
      </c>
      <c r="AK354" s="324">
        <v>0</v>
      </c>
      <c r="AL354" s="324">
        <v>0</v>
      </c>
      <c r="AM354" s="324">
        <v>0</v>
      </c>
      <c r="AN354" s="324">
        <v>0</v>
      </c>
      <c r="AO354" s="403">
        <v>3629040</v>
      </c>
      <c r="AP354" s="403">
        <v>1.5499999999999999E-3</v>
      </c>
      <c r="AQ354" s="403">
        <v>3.9370000000000002E-2</v>
      </c>
      <c r="AR354" s="403">
        <v>174</v>
      </c>
      <c r="AS354" s="399" t="s">
        <v>1186</v>
      </c>
      <c r="AT354" s="390">
        <v>0</v>
      </c>
      <c r="AU354" s="390">
        <v>0</v>
      </c>
      <c r="AV354" s="390">
        <v>0</v>
      </c>
      <c r="AY354" s="390" t="s">
        <v>3533</v>
      </c>
    </row>
    <row r="355" spans="1:51" s="390" customFormat="1">
      <c r="A355" s="399" t="s">
        <v>81</v>
      </c>
      <c r="B355" s="399" t="s">
        <v>1190</v>
      </c>
      <c r="C355" s="399">
        <v>3.3</v>
      </c>
      <c r="D355" s="399">
        <v>20</v>
      </c>
      <c r="E355" s="403">
        <v>0.13600000000000001</v>
      </c>
      <c r="F355" s="399">
        <v>0</v>
      </c>
      <c r="G355" s="399">
        <v>1.1000000000000001</v>
      </c>
      <c r="H355" s="399">
        <v>0.7</v>
      </c>
      <c r="I355" s="399">
        <v>1.4</v>
      </c>
      <c r="J355" s="399">
        <v>40</v>
      </c>
      <c r="K355" s="399">
        <v>125</v>
      </c>
      <c r="L355" s="403">
        <v>1</v>
      </c>
      <c r="M355" s="404">
        <v>3</v>
      </c>
      <c r="N355" s="404">
        <v>3</v>
      </c>
      <c r="O355" s="404">
        <v>1.2999999523162842</v>
      </c>
      <c r="P355" s="399">
        <v>100</v>
      </c>
      <c r="Q355" s="399" t="s">
        <v>293</v>
      </c>
      <c r="R355" s="399">
        <v>1</v>
      </c>
      <c r="S355" s="399">
        <v>0</v>
      </c>
      <c r="T355" s="399">
        <v>0</v>
      </c>
      <c r="U355" s="404">
        <v>0.41</v>
      </c>
      <c r="V355" s="404">
        <v>0.18</v>
      </c>
      <c r="W355" s="405">
        <v>8.5141099999999994E-6</v>
      </c>
      <c r="X355" s="405">
        <v>1.1468049153853557</v>
      </c>
      <c r="Y355" s="399">
        <v>1.48</v>
      </c>
      <c r="Z355" s="399">
        <v>1.79</v>
      </c>
      <c r="AA355" s="405">
        <v>1.4979369999999999E-5</v>
      </c>
      <c r="AB355" s="405">
        <v>1.1468049153853557</v>
      </c>
      <c r="AC355" s="399">
        <v>1.21</v>
      </c>
      <c r="AD355" s="399">
        <v>2.0099999999999998</v>
      </c>
      <c r="AE355" s="405">
        <v>1.2566279999999999E-5</v>
      </c>
      <c r="AF355" s="405">
        <v>1.1468049153853557</v>
      </c>
      <c r="AG355" s="399">
        <v>1.28</v>
      </c>
      <c r="AH355" s="399">
        <v>2.2799999999999998</v>
      </c>
      <c r="AI355" s="324">
        <v>0</v>
      </c>
      <c r="AJ355" s="324">
        <v>0</v>
      </c>
      <c r="AK355" s="324">
        <v>0</v>
      </c>
      <c r="AL355" s="324">
        <v>0</v>
      </c>
      <c r="AM355" s="324">
        <v>0</v>
      </c>
      <c r="AN355" s="324">
        <v>0</v>
      </c>
      <c r="AO355" s="403">
        <v>1395003</v>
      </c>
      <c r="AP355" s="403">
        <v>4.0299999999999997E-3</v>
      </c>
      <c r="AQ355" s="403">
        <v>6.3500000000000001E-2</v>
      </c>
      <c r="AR355" s="403">
        <v>136</v>
      </c>
      <c r="AS355" s="399" t="s">
        <v>1186</v>
      </c>
      <c r="AT355" s="390">
        <v>0</v>
      </c>
      <c r="AU355" s="390">
        <v>0</v>
      </c>
      <c r="AV355" s="390">
        <v>0</v>
      </c>
      <c r="AY355" s="390" t="s">
        <v>3533</v>
      </c>
    </row>
    <row r="356" spans="1:51" s="390" customFormat="1">
      <c r="A356" s="399" t="s">
        <v>81</v>
      </c>
      <c r="B356" s="399" t="s">
        <v>1191</v>
      </c>
      <c r="C356" s="399">
        <v>4.7</v>
      </c>
      <c r="D356" s="399">
        <v>20</v>
      </c>
      <c r="E356" s="403">
        <v>0.16500000000000001</v>
      </c>
      <c r="F356" s="399">
        <v>0</v>
      </c>
      <c r="G356" s="399">
        <v>1</v>
      </c>
      <c r="H356" s="399">
        <v>0.7</v>
      </c>
      <c r="I356" s="399">
        <v>1.1000000000000001</v>
      </c>
      <c r="J356" s="399">
        <v>40</v>
      </c>
      <c r="K356" s="399">
        <v>125</v>
      </c>
      <c r="L356" s="403">
        <v>1</v>
      </c>
      <c r="M356" s="404">
        <v>3</v>
      </c>
      <c r="N356" s="404">
        <v>3</v>
      </c>
      <c r="O356" s="404">
        <v>1.2999999523162842</v>
      </c>
      <c r="P356" s="399">
        <v>100</v>
      </c>
      <c r="Q356" s="399" t="s">
        <v>293</v>
      </c>
      <c r="R356" s="399">
        <v>1</v>
      </c>
      <c r="S356" s="399">
        <v>0</v>
      </c>
      <c r="T356" s="399">
        <v>0</v>
      </c>
      <c r="U356" s="404">
        <v>0.41</v>
      </c>
      <c r="V356" s="404">
        <v>0.18</v>
      </c>
      <c r="W356" s="405">
        <v>8.5141099999999994E-6</v>
      </c>
      <c r="X356" s="405">
        <v>1.5244396254630523</v>
      </c>
      <c r="Y356" s="399">
        <v>1.48</v>
      </c>
      <c r="Z356" s="399">
        <v>1.79</v>
      </c>
      <c r="AA356" s="405">
        <v>1.4979369999999999E-5</v>
      </c>
      <c r="AB356" s="405">
        <v>1.5244396254630523</v>
      </c>
      <c r="AC356" s="399">
        <v>1.21</v>
      </c>
      <c r="AD356" s="399">
        <v>2.0099999999999998</v>
      </c>
      <c r="AE356" s="405">
        <v>1.2566279999999999E-5</v>
      </c>
      <c r="AF356" s="405">
        <v>1.5244396254630523</v>
      </c>
      <c r="AG356" s="399">
        <v>1.28</v>
      </c>
      <c r="AH356" s="399">
        <v>2.2799999999999998</v>
      </c>
      <c r="AI356" s="324">
        <v>0</v>
      </c>
      <c r="AJ356" s="324">
        <v>0</v>
      </c>
      <c r="AK356" s="324">
        <v>0</v>
      </c>
      <c r="AL356" s="324">
        <v>0</v>
      </c>
      <c r="AM356" s="324">
        <v>0</v>
      </c>
      <c r="AN356" s="324">
        <v>0</v>
      </c>
      <c r="AO356" s="403">
        <v>1722226</v>
      </c>
      <c r="AP356" s="403">
        <v>3.2699999999999999E-3</v>
      </c>
      <c r="AQ356" s="403">
        <v>5.7149999999999999E-2</v>
      </c>
      <c r="AR356" s="403">
        <v>183</v>
      </c>
      <c r="AS356" s="399" t="s">
        <v>1186</v>
      </c>
      <c r="AT356" s="390">
        <v>0</v>
      </c>
      <c r="AU356" s="390">
        <v>0</v>
      </c>
      <c r="AV356" s="390">
        <v>0</v>
      </c>
      <c r="AY356" s="390" t="s">
        <v>3533</v>
      </c>
    </row>
    <row r="357" spans="1:51" s="390" customFormat="1">
      <c r="A357" s="399" t="s">
        <v>81</v>
      </c>
      <c r="B357" s="399" t="s">
        <v>1202</v>
      </c>
      <c r="C357" s="399">
        <v>10</v>
      </c>
      <c r="D357" s="399">
        <v>20</v>
      </c>
      <c r="E357" s="403">
        <v>0.30099999999999999</v>
      </c>
      <c r="F357" s="399">
        <v>0</v>
      </c>
      <c r="G357" s="399">
        <v>0.81</v>
      </c>
      <c r="H357" s="399">
        <v>0.7</v>
      </c>
      <c r="I357" s="399">
        <v>1</v>
      </c>
      <c r="J357" s="399">
        <v>40</v>
      </c>
      <c r="K357" s="399">
        <v>125</v>
      </c>
      <c r="L357" s="403">
        <v>1</v>
      </c>
      <c r="M357" s="404">
        <v>3</v>
      </c>
      <c r="N357" s="404">
        <v>3</v>
      </c>
      <c r="O357" s="404">
        <v>1.5499999523162842</v>
      </c>
      <c r="P357" s="399">
        <v>100</v>
      </c>
      <c r="Q357" s="399" t="s">
        <v>293</v>
      </c>
      <c r="R357" s="399">
        <v>1</v>
      </c>
      <c r="S357" s="399">
        <v>0</v>
      </c>
      <c r="T357" s="399">
        <v>0</v>
      </c>
      <c r="U357" s="404">
        <v>0.41</v>
      </c>
      <c r="V357" s="404">
        <v>0.18</v>
      </c>
      <c r="W357" s="405">
        <v>1.338546E-5</v>
      </c>
      <c r="X357" s="405">
        <v>1.9221668510024679</v>
      </c>
      <c r="Y357" s="399">
        <v>1.48</v>
      </c>
      <c r="Z357" s="399">
        <v>1.79</v>
      </c>
      <c r="AA357" s="405">
        <v>2.3549820000000001E-5</v>
      </c>
      <c r="AB357" s="405">
        <v>1.9221668510024679</v>
      </c>
      <c r="AC357" s="399">
        <v>1.21</v>
      </c>
      <c r="AD357" s="399">
        <v>2.0099999999999998</v>
      </c>
      <c r="AE357" s="405">
        <v>1.9756080000000001E-5</v>
      </c>
      <c r="AF357" s="405">
        <v>1.9221668510024679</v>
      </c>
      <c r="AG357" s="399">
        <v>1.28</v>
      </c>
      <c r="AH357" s="399">
        <v>2.2799999999999998</v>
      </c>
      <c r="AI357" s="324">
        <v>0</v>
      </c>
      <c r="AJ357" s="324">
        <v>0</v>
      </c>
      <c r="AK357" s="324">
        <v>0</v>
      </c>
      <c r="AL357" s="324">
        <v>0</v>
      </c>
      <c r="AM357" s="324">
        <v>0</v>
      </c>
      <c r="AN357" s="324">
        <v>0</v>
      </c>
      <c r="AO357" s="403">
        <v>2179692</v>
      </c>
      <c r="AP357" s="403">
        <v>2.5799999999999998E-3</v>
      </c>
      <c r="AQ357" s="403">
        <v>5.0799999999999998E-2</v>
      </c>
      <c r="AR357" s="403">
        <v>116</v>
      </c>
      <c r="AS357" s="399" t="s">
        <v>1195</v>
      </c>
      <c r="AT357" s="390">
        <v>0</v>
      </c>
      <c r="AU357" s="390">
        <v>0</v>
      </c>
      <c r="AV357" s="390">
        <v>0</v>
      </c>
      <c r="AY357" s="390" t="s">
        <v>3533</v>
      </c>
    </row>
    <row r="358" spans="1:51" s="390" customFormat="1">
      <c r="A358" s="399" t="s">
        <v>81</v>
      </c>
      <c r="B358" s="399" t="s">
        <v>1196</v>
      </c>
      <c r="C358" s="399">
        <v>1.2</v>
      </c>
      <c r="D358" s="399">
        <v>20</v>
      </c>
      <c r="E358" s="403">
        <v>5.3999999999999999E-2</v>
      </c>
      <c r="F358" s="399">
        <v>0</v>
      </c>
      <c r="G358" s="399">
        <v>2.0499999999999998</v>
      </c>
      <c r="H358" s="399">
        <v>0.7</v>
      </c>
      <c r="I358" s="399">
        <v>2.4</v>
      </c>
      <c r="J358" s="399">
        <v>40</v>
      </c>
      <c r="K358" s="399">
        <v>125</v>
      </c>
      <c r="L358" s="403">
        <v>1</v>
      </c>
      <c r="M358" s="404">
        <v>3</v>
      </c>
      <c r="N358" s="404">
        <v>3</v>
      </c>
      <c r="O358" s="404">
        <v>1.5499999523162842</v>
      </c>
      <c r="P358" s="399">
        <v>100</v>
      </c>
      <c r="Q358" s="399" t="s">
        <v>293</v>
      </c>
      <c r="R358" s="399">
        <v>1</v>
      </c>
      <c r="S358" s="399">
        <v>0</v>
      </c>
      <c r="T358" s="399">
        <v>0</v>
      </c>
      <c r="U358" s="404">
        <v>0.41</v>
      </c>
      <c r="V358" s="404">
        <v>0.18</v>
      </c>
      <c r="W358" s="405">
        <v>1.338546E-5</v>
      </c>
      <c r="X358" s="405">
        <v>0.75788295993939192</v>
      </c>
      <c r="Y358" s="399">
        <v>1.48</v>
      </c>
      <c r="Z358" s="399">
        <v>1.79</v>
      </c>
      <c r="AA358" s="405">
        <v>2.3549820000000001E-5</v>
      </c>
      <c r="AB358" s="405">
        <v>0.75788295993939192</v>
      </c>
      <c r="AC358" s="399">
        <v>1.21</v>
      </c>
      <c r="AD358" s="399">
        <v>2.0099999999999998</v>
      </c>
      <c r="AE358" s="405">
        <v>1.9756080000000001E-5</v>
      </c>
      <c r="AF358" s="405">
        <v>0.75788295993939192</v>
      </c>
      <c r="AG358" s="399">
        <v>1.28</v>
      </c>
      <c r="AH358" s="399">
        <v>2.2799999999999998</v>
      </c>
      <c r="AI358" s="324">
        <v>0</v>
      </c>
      <c r="AJ358" s="324">
        <v>0</v>
      </c>
      <c r="AK358" s="324">
        <v>0</v>
      </c>
      <c r="AL358" s="324">
        <v>0</v>
      </c>
      <c r="AM358" s="324">
        <v>0</v>
      </c>
      <c r="AN358" s="324">
        <v>0</v>
      </c>
      <c r="AO358" s="403">
        <v>1395003</v>
      </c>
      <c r="AP358" s="403">
        <v>4.0299999999999997E-3</v>
      </c>
      <c r="AQ358" s="403">
        <v>6.3500000000000001E-2</v>
      </c>
      <c r="AR358" s="403">
        <v>112</v>
      </c>
      <c r="AS358" s="399" t="s">
        <v>1195</v>
      </c>
      <c r="AT358" s="390">
        <v>0</v>
      </c>
      <c r="AU358" s="390">
        <v>0</v>
      </c>
      <c r="AV358" s="390">
        <v>0</v>
      </c>
      <c r="AY358" s="390" t="s">
        <v>3533</v>
      </c>
    </row>
    <row r="359" spans="1:51" s="390" customFormat="1">
      <c r="A359" s="399" t="s">
        <v>81</v>
      </c>
      <c r="B359" s="399" t="s">
        <v>1197</v>
      </c>
      <c r="C359" s="399">
        <v>1.5</v>
      </c>
      <c r="D359" s="399">
        <v>20</v>
      </c>
      <c r="E359" s="403">
        <v>6.2E-2</v>
      </c>
      <c r="F359" s="399">
        <v>0</v>
      </c>
      <c r="G359" s="399">
        <v>1.9</v>
      </c>
      <c r="H359" s="399">
        <v>0.7</v>
      </c>
      <c r="I359" s="399">
        <v>2.0499999999999998</v>
      </c>
      <c r="J359" s="399">
        <v>40</v>
      </c>
      <c r="K359" s="399">
        <v>125</v>
      </c>
      <c r="L359" s="403">
        <v>1</v>
      </c>
      <c r="M359" s="404">
        <v>3</v>
      </c>
      <c r="N359" s="404">
        <v>3</v>
      </c>
      <c r="O359" s="404">
        <v>1.5499999523162842</v>
      </c>
      <c r="P359" s="399">
        <v>100</v>
      </c>
      <c r="Q359" s="399" t="s">
        <v>293</v>
      </c>
      <c r="R359" s="399">
        <v>1</v>
      </c>
      <c r="S359" s="399">
        <v>0</v>
      </c>
      <c r="T359" s="399">
        <v>0</v>
      </c>
      <c r="U359" s="404">
        <v>0.41</v>
      </c>
      <c r="V359" s="404">
        <v>0.18</v>
      </c>
      <c r="W359" s="405">
        <v>1.338546E-5</v>
      </c>
      <c r="X359" s="405">
        <v>0.82893445449481418</v>
      </c>
      <c r="Y359" s="399">
        <v>1.48</v>
      </c>
      <c r="Z359" s="399">
        <v>1.79</v>
      </c>
      <c r="AA359" s="405">
        <v>2.3549820000000001E-5</v>
      </c>
      <c r="AB359" s="405">
        <v>0.82893445449481418</v>
      </c>
      <c r="AC359" s="399">
        <v>1.21</v>
      </c>
      <c r="AD359" s="399">
        <v>2.0099999999999998</v>
      </c>
      <c r="AE359" s="405">
        <v>1.9756080000000001E-5</v>
      </c>
      <c r="AF359" s="405">
        <v>0.82893445449481418</v>
      </c>
      <c r="AG359" s="399">
        <v>1.28</v>
      </c>
      <c r="AH359" s="399">
        <v>2.2799999999999998</v>
      </c>
      <c r="AI359" s="324">
        <v>0</v>
      </c>
      <c r="AJ359" s="324">
        <v>0</v>
      </c>
      <c r="AK359" s="324">
        <v>0</v>
      </c>
      <c r="AL359" s="324">
        <v>0</v>
      </c>
      <c r="AM359" s="324">
        <v>0</v>
      </c>
      <c r="AN359" s="324">
        <v>0</v>
      </c>
      <c r="AO359" s="403">
        <v>1395003</v>
      </c>
      <c r="AP359" s="403">
        <v>4.0299999999999997E-3</v>
      </c>
      <c r="AQ359" s="403">
        <v>6.3500000000000001E-2</v>
      </c>
      <c r="AR359" s="403">
        <v>132</v>
      </c>
      <c r="AS359" s="399" t="s">
        <v>1195</v>
      </c>
      <c r="AT359" s="390">
        <v>0</v>
      </c>
      <c r="AU359" s="390">
        <v>0</v>
      </c>
      <c r="AV359" s="390">
        <v>0</v>
      </c>
      <c r="AY359" s="390" t="s">
        <v>3533</v>
      </c>
    </row>
    <row r="360" spans="1:51" s="390" customFormat="1">
      <c r="A360" s="399" t="s">
        <v>81</v>
      </c>
      <c r="B360" s="399" t="s">
        <v>1198</v>
      </c>
      <c r="C360" s="399">
        <v>2.2000000000000002</v>
      </c>
      <c r="D360" s="399">
        <v>20</v>
      </c>
      <c r="E360" s="403">
        <v>8.2000000000000003E-2</v>
      </c>
      <c r="F360" s="399">
        <v>0</v>
      </c>
      <c r="G360" s="399">
        <v>1.6</v>
      </c>
      <c r="H360" s="399">
        <v>0.7</v>
      </c>
      <c r="I360" s="399">
        <v>2</v>
      </c>
      <c r="J360" s="399">
        <v>40</v>
      </c>
      <c r="K360" s="399">
        <v>125</v>
      </c>
      <c r="L360" s="403">
        <v>1</v>
      </c>
      <c r="M360" s="404">
        <v>3</v>
      </c>
      <c r="N360" s="404">
        <v>3</v>
      </c>
      <c r="O360" s="404">
        <v>1.5499999523162842</v>
      </c>
      <c r="P360" s="399">
        <v>100</v>
      </c>
      <c r="Q360" s="399" t="s">
        <v>293</v>
      </c>
      <c r="R360" s="399">
        <v>1</v>
      </c>
      <c r="S360" s="399">
        <v>0</v>
      </c>
      <c r="T360" s="399">
        <v>0</v>
      </c>
      <c r="U360" s="404">
        <v>0.41</v>
      </c>
      <c r="V360" s="404">
        <v>0.18</v>
      </c>
      <c r="W360" s="405">
        <v>1.338546E-5</v>
      </c>
      <c r="X360" s="405">
        <v>0.97261644768814193</v>
      </c>
      <c r="Y360" s="399">
        <v>1.48</v>
      </c>
      <c r="Z360" s="399">
        <v>1.79</v>
      </c>
      <c r="AA360" s="405">
        <v>2.3549820000000001E-5</v>
      </c>
      <c r="AB360" s="405">
        <v>0.97261644768814193</v>
      </c>
      <c r="AC360" s="399">
        <v>1.21</v>
      </c>
      <c r="AD360" s="399">
        <v>2.0099999999999998</v>
      </c>
      <c r="AE360" s="405">
        <v>1.9756080000000001E-5</v>
      </c>
      <c r="AF360" s="405">
        <v>0.97261644768814193</v>
      </c>
      <c r="AG360" s="399">
        <v>1.28</v>
      </c>
      <c r="AH360" s="399">
        <v>2.2799999999999998</v>
      </c>
      <c r="AI360" s="324">
        <v>0</v>
      </c>
      <c r="AJ360" s="324">
        <v>0</v>
      </c>
      <c r="AK360" s="324">
        <v>0</v>
      </c>
      <c r="AL360" s="324">
        <v>0</v>
      </c>
      <c r="AM360" s="324">
        <v>0</v>
      </c>
      <c r="AN360" s="324">
        <v>0</v>
      </c>
      <c r="AO360" s="403">
        <v>1395003</v>
      </c>
      <c r="AP360" s="403">
        <v>4.0299999999999997E-3</v>
      </c>
      <c r="AQ360" s="403">
        <v>6.3500000000000001E-2</v>
      </c>
      <c r="AR360" s="403">
        <v>106</v>
      </c>
      <c r="AS360" s="399" t="s">
        <v>1195</v>
      </c>
      <c r="AT360" s="390">
        <v>0</v>
      </c>
      <c r="AU360" s="390">
        <v>0</v>
      </c>
      <c r="AV360" s="390">
        <v>0</v>
      </c>
      <c r="AY360" s="390" t="s">
        <v>3533</v>
      </c>
    </row>
    <row r="361" spans="1:51" s="390" customFormat="1">
      <c r="A361" s="399" t="s">
        <v>81</v>
      </c>
      <c r="B361" s="399" t="s">
        <v>1199</v>
      </c>
      <c r="C361" s="399">
        <v>3.3</v>
      </c>
      <c r="D361" s="399">
        <v>20</v>
      </c>
      <c r="E361" s="403">
        <v>0.108</v>
      </c>
      <c r="F361" s="399">
        <v>0</v>
      </c>
      <c r="G361" s="399">
        <v>1.4</v>
      </c>
      <c r="H361" s="399">
        <v>0.7</v>
      </c>
      <c r="I361" s="399">
        <v>1.7</v>
      </c>
      <c r="J361" s="399">
        <v>40</v>
      </c>
      <c r="K361" s="399">
        <v>125</v>
      </c>
      <c r="L361" s="403">
        <v>1</v>
      </c>
      <c r="M361" s="404">
        <v>3</v>
      </c>
      <c r="N361" s="404">
        <v>3</v>
      </c>
      <c r="O361" s="404">
        <v>1.5499999523162842</v>
      </c>
      <c r="P361" s="399">
        <v>100</v>
      </c>
      <c r="Q361" s="399" t="s">
        <v>293</v>
      </c>
      <c r="R361" s="399">
        <v>1</v>
      </c>
      <c r="S361" s="399">
        <v>0</v>
      </c>
      <c r="T361" s="399">
        <v>0</v>
      </c>
      <c r="U361" s="404">
        <v>0.41</v>
      </c>
      <c r="V361" s="404">
        <v>0.18</v>
      </c>
      <c r="W361" s="405">
        <v>1.338546E-5</v>
      </c>
      <c r="X361" s="405">
        <v>1.1222497067922919</v>
      </c>
      <c r="Y361" s="399">
        <v>1.48</v>
      </c>
      <c r="Z361" s="399">
        <v>1.79</v>
      </c>
      <c r="AA361" s="405">
        <v>2.3549820000000001E-5</v>
      </c>
      <c r="AB361" s="405">
        <v>1.1222497067922919</v>
      </c>
      <c r="AC361" s="399">
        <v>1.21</v>
      </c>
      <c r="AD361" s="399">
        <v>2.0099999999999998</v>
      </c>
      <c r="AE361" s="405">
        <v>1.9756080000000001E-5</v>
      </c>
      <c r="AF361" s="405">
        <v>1.1222497067922919</v>
      </c>
      <c r="AG361" s="399">
        <v>1.28</v>
      </c>
      <c r="AH361" s="399">
        <v>2.2799999999999998</v>
      </c>
      <c r="AI361" s="324">
        <v>0</v>
      </c>
      <c r="AJ361" s="324">
        <v>0</v>
      </c>
      <c r="AK361" s="324">
        <v>0</v>
      </c>
      <c r="AL361" s="324">
        <v>0</v>
      </c>
      <c r="AM361" s="324">
        <v>0</v>
      </c>
      <c r="AN361" s="324">
        <v>0</v>
      </c>
      <c r="AO361" s="403">
        <v>1395003</v>
      </c>
      <c r="AP361" s="403">
        <v>4.0299999999999997E-3</v>
      </c>
      <c r="AQ361" s="403">
        <v>6.3500000000000001E-2</v>
      </c>
      <c r="AR361" s="403">
        <v>112</v>
      </c>
      <c r="AS361" s="399" t="s">
        <v>1195</v>
      </c>
      <c r="AT361" s="390">
        <v>0</v>
      </c>
      <c r="AU361" s="390">
        <v>0</v>
      </c>
      <c r="AV361" s="390">
        <v>0</v>
      </c>
      <c r="AY361" s="390" t="s">
        <v>3533</v>
      </c>
    </row>
    <row r="362" spans="1:51" s="390" customFormat="1">
      <c r="A362" s="399" t="s">
        <v>81</v>
      </c>
      <c r="B362" s="399" t="s">
        <v>1203</v>
      </c>
      <c r="C362" s="399">
        <v>33</v>
      </c>
      <c r="D362" s="399">
        <v>20</v>
      </c>
      <c r="E362" s="403">
        <v>0.86</v>
      </c>
      <c r="F362" s="399">
        <v>0</v>
      </c>
      <c r="G362" s="399">
        <v>0.45</v>
      </c>
      <c r="H362" s="399">
        <v>0.7</v>
      </c>
      <c r="I362" s="399">
        <v>0.59</v>
      </c>
      <c r="J362" s="399">
        <v>40</v>
      </c>
      <c r="K362" s="399">
        <v>125</v>
      </c>
      <c r="L362" s="403">
        <v>1</v>
      </c>
      <c r="M362" s="404">
        <v>3</v>
      </c>
      <c r="N362" s="404">
        <v>3</v>
      </c>
      <c r="O362" s="404">
        <v>1.5499999523162842</v>
      </c>
      <c r="P362" s="399">
        <v>100</v>
      </c>
      <c r="Q362" s="399" t="s">
        <v>293</v>
      </c>
      <c r="R362" s="399">
        <v>1</v>
      </c>
      <c r="S362" s="399">
        <v>0</v>
      </c>
      <c r="T362" s="399">
        <v>0</v>
      </c>
      <c r="U362" s="404">
        <v>0.41</v>
      </c>
      <c r="V362" s="404">
        <v>0.18</v>
      </c>
      <c r="W362" s="405">
        <v>1.338546E-5</v>
      </c>
      <c r="X362" s="405">
        <v>3.5583527802704213</v>
      </c>
      <c r="Y362" s="399">
        <v>1.48</v>
      </c>
      <c r="Z362" s="399">
        <v>1.79</v>
      </c>
      <c r="AA362" s="405">
        <v>2.3549820000000001E-5</v>
      </c>
      <c r="AB362" s="405">
        <v>3.5583527802704213</v>
      </c>
      <c r="AC362" s="399">
        <v>1.21</v>
      </c>
      <c r="AD362" s="399">
        <v>2.0099999999999998</v>
      </c>
      <c r="AE362" s="405">
        <v>1.9756080000000001E-5</v>
      </c>
      <c r="AF362" s="405">
        <v>3.5583527802704213</v>
      </c>
      <c r="AG362" s="399">
        <v>1.28</v>
      </c>
      <c r="AH362" s="399">
        <v>2.2799999999999998</v>
      </c>
      <c r="AI362" s="324">
        <v>0</v>
      </c>
      <c r="AJ362" s="324">
        <v>0</v>
      </c>
      <c r="AK362" s="324">
        <v>0</v>
      </c>
      <c r="AL362" s="324">
        <v>0</v>
      </c>
      <c r="AM362" s="324">
        <v>0</v>
      </c>
      <c r="AN362" s="324">
        <v>0</v>
      </c>
      <c r="AO362" s="403">
        <v>3629040</v>
      </c>
      <c r="AP362" s="403">
        <v>1.5499999999999999E-3</v>
      </c>
      <c r="AQ362" s="403">
        <v>3.9370000000000002E-2</v>
      </c>
      <c r="AR362" s="403">
        <v>116</v>
      </c>
      <c r="AS362" s="399" t="s">
        <v>1195</v>
      </c>
      <c r="AT362" s="390">
        <v>0</v>
      </c>
      <c r="AU362" s="390">
        <v>0</v>
      </c>
      <c r="AV362" s="390">
        <v>0</v>
      </c>
      <c r="AY362" s="390" t="s">
        <v>3533</v>
      </c>
    </row>
    <row r="363" spans="1:51" s="390" customFormat="1">
      <c r="A363" s="399" t="s">
        <v>81</v>
      </c>
      <c r="B363" s="399" t="s">
        <v>1200</v>
      </c>
      <c r="C363" s="399">
        <v>4.7</v>
      </c>
      <c r="D363" s="399">
        <v>20</v>
      </c>
      <c r="E363" s="403">
        <v>0.14499999999999999</v>
      </c>
      <c r="F363" s="399">
        <v>0</v>
      </c>
      <c r="G363" s="399">
        <v>1.2</v>
      </c>
      <c r="H363" s="399">
        <v>0.7</v>
      </c>
      <c r="I363" s="399">
        <v>1.4</v>
      </c>
      <c r="J363" s="399">
        <v>40</v>
      </c>
      <c r="K363" s="399">
        <v>125</v>
      </c>
      <c r="L363" s="403">
        <v>1</v>
      </c>
      <c r="M363" s="404">
        <v>3</v>
      </c>
      <c r="N363" s="404">
        <v>3</v>
      </c>
      <c r="O363" s="404">
        <v>1.5499999523162842</v>
      </c>
      <c r="P363" s="399">
        <v>100</v>
      </c>
      <c r="Q363" s="399" t="s">
        <v>293</v>
      </c>
      <c r="R363" s="399">
        <v>1</v>
      </c>
      <c r="S363" s="399">
        <v>0</v>
      </c>
      <c r="T363" s="399">
        <v>0</v>
      </c>
      <c r="U363" s="404">
        <v>0.41</v>
      </c>
      <c r="V363" s="404">
        <v>0.18</v>
      </c>
      <c r="W363" s="405">
        <v>1.338546E-5</v>
      </c>
      <c r="X363" s="405">
        <v>1.3852415210733962</v>
      </c>
      <c r="Y363" s="399">
        <v>1.48</v>
      </c>
      <c r="Z363" s="399">
        <v>1.79</v>
      </c>
      <c r="AA363" s="405">
        <v>2.3549820000000001E-5</v>
      </c>
      <c r="AB363" s="405">
        <v>1.3852415210733962</v>
      </c>
      <c r="AC363" s="399">
        <v>1.21</v>
      </c>
      <c r="AD363" s="399">
        <v>2.0099999999999998</v>
      </c>
      <c r="AE363" s="405">
        <v>1.9756080000000001E-5</v>
      </c>
      <c r="AF363" s="405">
        <v>1.3852415210733962</v>
      </c>
      <c r="AG363" s="399">
        <v>1.28</v>
      </c>
      <c r="AH363" s="399">
        <v>2.2799999999999998</v>
      </c>
      <c r="AI363" s="324">
        <v>0</v>
      </c>
      <c r="AJ363" s="324">
        <v>0</v>
      </c>
      <c r="AK363" s="324">
        <v>0</v>
      </c>
      <c r="AL363" s="324">
        <v>0</v>
      </c>
      <c r="AM363" s="324">
        <v>0</v>
      </c>
      <c r="AN363" s="324">
        <v>0</v>
      </c>
      <c r="AO363" s="403">
        <v>1722226</v>
      </c>
      <c r="AP363" s="403">
        <v>3.2699999999999999E-3</v>
      </c>
      <c r="AQ363" s="403">
        <v>5.7149999999999999E-2</v>
      </c>
      <c r="AR363" s="403">
        <v>122</v>
      </c>
      <c r="AS363" s="399" t="s">
        <v>1195</v>
      </c>
      <c r="AT363" s="390">
        <v>0</v>
      </c>
      <c r="AU363" s="390">
        <v>0</v>
      </c>
      <c r="AV363" s="390">
        <v>0</v>
      </c>
      <c r="AY363" s="390" t="s">
        <v>3533</v>
      </c>
    </row>
    <row r="364" spans="1:51" s="390" customFormat="1">
      <c r="A364" s="399" t="s">
        <v>81</v>
      </c>
      <c r="B364" s="399" t="s">
        <v>1201</v>
      </c>
      <c r="C364" s="399">
        <v>6.8</v>
      </c>
      <c r="D364" s="399">
        <v>20</v>
      </c>
      <c r="E364" s="403">
        <v>0.19400000000000001</v>
      </c>
      <c r="F364" s="399">
        <v>0</v>
      </c>
      <c r="G364" s="399">
        <v>1</v>
      </c>
      <c r="H364" s="399">
        <v>0.7</v>
      </c>
      <c r="I364" s="399">
        <v>1.2</v>
      </c>
      <c r="J364" s="399">
        <v>40</v>
      </c>
      <c r="K364" s="399">
        <v>125</v>
      </c>
      <c r="L364" s="403">
        <v>1</v>
      </c>
      <c r="M364" s="404">
        <v>3</v>
      </c>
      <c r="N364" s="404">
        <v>3</v>
      </c>
      <c r="O364" s="404">
        <v>1.5499999523162842</v>
      </c>
      <c r="P364" s="399">
        <v>100</v>
      </c>
      <c r="Q364" s="399" t="s">
        <v>293</v>
      </c>
      <c r="R364" s="399">
        <v>1</v>
      </c>
      <c r="S364" s="399">
        <v>0</v>
      </c>
      <c r="T364" s="399">
        <v>0</v>
      </c>
      <c r="U364" s="404">
        <v>0.41</v>
      </c>
      <c r="V364" s="404">
        <v>0.18</v>
      </c>
      <c r="W364" s="405">
        <v>1.338546E-5</v>
      </c>
      <c r="X364" s="405">
        <v>1.5822468627849646</v>
      </c>
      <c r="Y364" s="399">
        <v>1.48</v>
      </c>
      <c r="Z364" s="399">
        <v>1.79</v>
      </c>
      <c r="AA364" s="405">
        <v>2.3549820000000001E-5</v>
      </c>
      <c r="AB364" s="405">
        <v>1.5822468627849646</v>
      </c>
      <c r="AC364" s="399">
        <v>1.21</v>
      </c>
      <c r="AD364" s="399">
        <v>2.0099999999999998</v>
      </c>
      <c r="AE364" s="405">
        <v>1.9756080000000001E-5</v>
      </c>
      <c r="AF364" s="405">
        <v>1.5822468627849646</v>
      </c>
      <c r="AG364" s="399">
        <v>1.28</v>
      </c>
      <c r="AH364" s="399">
        <v>2.2799999999999998</v>
      </c>
      <c r="AI364" s="324">
        <v>0</v>
      </c>
      <c r="AJ364" s="324">
        <v>0</v>
      </c>
      <c r="AK364" s="324">
        <v>0</v>
      </c>
      <c r="AL364" s="324">
        <v>0</v>
      </c>
      <c r="AM364" s="324">
        <v>0</v>
      </c>
      <c r="AN364" s="324">
        <v>0</v>
      </c>
      <c r="AO364" s="403">
        <v>1722226</v>
      </c>
      <c r="AP364" s="403">
        <v>3.2699999999999999E-3</v>
      </c>
      <c r="AQ364" s="403">
        <v>5.7149999999999999E-2</v>
      </c>
      <c r="AR364" s="403">
        <v>125</v>
      </c>
      <c r="AS364" s="399" t="s">
        <v>1195</v>
      </c>
      <c r="AT364" s="390">
        <v>0</v>
      </c>
      <c r="AU364" s="390">
        <v>0</v>
      </c>
      <c r="AV364" s="390">
        <v>0</v>
      </c>
      <c r="AY364" s="390" t="s">
        <v>3533</v>
      </c>
    </row>
    <row r="365" spans="1:51" s="390" customFormat="1">
      <c r="A365" s="399" t="s">
        <v>81</v>
      </c>
      <c r="B365" s="399" t="s">
        <v>1194</v>
      </c>
      <c r="C365" s="399">
        <v>0.9</v>
      </c>
      <c r="D365" s="399">
        <v>20</v>
      </c>
      <c r="E365" s="403">
        <v>4.8000000000000001E-2</v>
      </c>
      <c r="F365" s="399">
        <v>0</v>
      </c>
      <c r="G365" s="399">
        <v>2.4</v>
      </c>
      <c r="H365" s="399">
        <v>0.7</v>
      </c>
      <c r="I365" s="399">
        <v>2.4500000000000002</v>
      </c>
      <c r="J365" s="399">
        <v>40</v>
      </c>
      <c r="K365" s="399">
        <v>125</v>
      </c>
      <c r="L365" s="403">
        <v>1</v>
      </c>
      <c r="M365" s="404">
        <v>3</v>
      </c>
      <c r="N365" s="404">
        <v>3</v>
      </c>
      <c r="O365" s="404">
        <v>1.5499999523162842</v>
      </c>
      <c r="P365" s="399">
        <v>100</v>
      </c>
      <c r="Q365" s="399" t="s">
        <v>293</v>
      </c>
      <c r="R365" s="399">
        <v>1</v>
      </c>
      <c r="S365" s="399">
        <v>0</v>
      </c>
      <c r="T365" s="399">
        <v>0</v>
      </c>
      <c r="U365" s="404">
        <v>0.41</v>
      </c>
      <c r="V365" s="404">
        <v>0.18</v>
      </c>
      <c r="W365" s="405">
        <v>1.338546E-5</v>
      </c>
      <c r="X365" s="405">
        <v>0.66314754602844028</v>
      </c>
      <c r="Y365" s="399">
        <v>1.48</v>
      </c>
      <c r="Z365" s="399">
        <v>1.79</v>
      </c>
      <c r="AA365" s="405">
        <v>2.3549820000000001E-5</v>
      </c>
      <c r="AB365" s="405">
        <v>0.66314754602844028</v>
      </c>
      <c r="AC365" s="399">
        <v>1.21</v>
      </c>
      <c r="AD365" s="399">
        <v>2.0099999999999998</v>
      </c>
      <c r="AE365" s="405">
        <v>1.9756080000000001E-5</v>
      </c>
      <c r="AF365" s="405">
        <v>0.66314754602844028</v>
      </c>
      <c r="AG365" s="399">
        <v>1.28</v>
      </c>
      <c r="AH365" s="399">
        <v>2.2799999999999998</v>
      </c>
      <c r="AI365" s="324">
        <v>0</v>
      </c>
      <c r="AJ365" s="324">
        <v>0</v>
      </c>
      <c r="AK365" s="324">
        <v>0</v>
      </c>
      <c r="AL365" s="324">
        <v>0</v>
      </c>
      <c r="AM365" s="324">
        <v>0</v>
      </c>
      <c r="AN365" s="324">
        <v>0</v>
      </c>
      <c r="AO365" s="403">
        <v>1395003</v>
      </c>
      <c r="AP365" s="403">
        <v>4.0299999999999997E-3</v>
      </c>
      <c r="AQ365" s="403">
        <v>6.3500000000000001E-2</v>
      </c>
      <c r="AR365" s="403">
        <v>121</v>
      </c>
      <c r="AS365" s="399" t="s">
        <v>1195</v>
      </c>
      <c r="AT365" s="390">
        <v>0</v>
      </c>
      <c r="AU365" s="390">
        <v>0</v>
      </c>
      <c r="AV365" s="390">
        <v>0</v>
      </c>
      <c r="AY365" s="390" t="s">
        <v>3533</v>
      </c>
    </row>
    <row r="366" spans="1:51" s="390" customFormat="1">
      <c r="A366" s="399" t="s">
        <v>81</v>
      </c>
      <c r="B366" s="399" t="s">
        <v>4239</v>
      </c>
      <c r="C366" s="399">
        <v>1</v>
      </c>
      <c r="D366" s="399">
        <v>20</v>
      </c>
      <c r="E366" s="403">
        <v>5.1999999999999998E-2</v>
      </c>
      <c r="F366" s="399">
        <v>0</v>
      </c>
      <c r="G366" s="399">
        <v>2.2999999999999998</v>
      </c>
      <c r="H366" s="399">
        <v>0.7</v>
      </c>
      <c r="I366" s="399">
        <v>2.5</v>
      </c>
      <c r="J366" s="399">
        <v>40</v>
      </c>
      <c r="K366" s="399">
        <v>125</v>
      </c>
      <c r="L366" s="403">
        <v>1</v>
      </c>
      <c r="M366" s="404">
        <v>3.5</v>
      </c>
      <c r="N366" s="404">
        <v>3.4</v>
      </c>
      <c r="O366" s="404">
        <v>1.45</v>
      </c>
      <c r="P366" s="399">
        <v>100</v>
      </c>
      <c r="Q366" s="399" t="s">
        <v>293</v>
      </c>
      <c r="R366" s="399">
        <v>1</v>
      </c>
      <c r="S366" s="399">
        <v>0</v>
      </c>
      <c r="T366" s="399">
        <v>0</v>
      </c>
      <c r="U366" s="404">
        <v>0.28000000000000003</v>
      </c>
      <c r="V366" s="404">
        <v>0</v>
      </c>
      <c r="W366" s="405">
        <v>1.030245141783E-5</v>
      </c>
      <c r="X366" s="405">
        <v>0.68412555072106829</v>
      </c>
      <c r="Y366" s="399">
        <v>1.48</v>
      </c>
      <c r="Z366" s="399">
        <v>1.79</v>
      </c>
      <c r="AA366" s="405">
        <v>1.8125703296610003E-5</v>
      </c>
      <c r="AB366" s="405">
        <v>0.68412555072106829</v>
      </c>
      <c r="AC366" s="399">
        <v>1.21</v>
      </c>
      <c r="AD366" s="399">
        <v>2.0099999999999998</v>
      </c>
      <c r="AE366" s="405">
        <v>1.520575717284E-5</v>
      </c>
      <c r="AF366" s="405">
        <v>0.68412555072106829</v>
      </c>
      <c r="AG366" s="399">
        <v>1.28</v>
      </c>
      <c r="AH366" s="399">
        <v>2.2799999999999998</v>
      </c>
      <c r="AI366" s="324">
        <v>0</v>
      </c>
      <c r="AJ366" s="324">
        <v>0</v>
      </c>
      <c r="AK366" s="324">
        <v>0</v>
      </c>
      <c r="AL366" s="324">
        <v>0</v>
      </c>
      <c r="AM366" s="324">
        <v>0</v>
      </c>
      <c r="AN366" s="324">
        <v>0</v>
      </c>
      <c r="AO366" s="403">
        <v>1395003</v>
      </c>
      <c r="AP366" s="403">
        <v>4.0299999999999997E-3</v>
      </c>
      <c r="AQ366" s="403">
        <v>6.3500000000000001E-2</v>
      </c>
      <c r="AR366" s="403">
        <v>107</v>
      </c>
      <c r="AS366" s="399" t="s">
        <v>4240</v>
      </c>
      <c r="AT366" s="390">
        <v>0</v>
      </c>
      <c r="AU366" s="390">
        <v>0</v>
      </c>
      <c r="AV366" s="390">
        <v>0</v>
      </c>
      <c r="AY366" s="390" t="s">
        <v>3558</v>
      </c>
    </row>
    <row r="367" spans="1:51" s="390" customFormat="1">
      <c r="A367" s="399" t="s">
        <v>81</v>
      </c>
      <c r="B367" s="399" t="s">
        <v>4241</v>
      </c>
      <c r="C367" s="399">
        <v>10</v>
      </c>
      <c r="D367" s="399">
        <v>20</v>
      </c>
      <c r="E367" s="403">
        <v>0.313</v>
      </c>
      <c r="F367" s="399">
        <v>0</v>
      </c>
      <c r="G367" s="399">
        <v>0.77</v>
      </c>
      <c r="H367" s="399">
        <v>0.7</v>
      </c>
      <c r="I367" s="399">
        <v>1</v>
      </c>
      <c r="J367" s="399">
        <v>40</v>
      </c>
      <c r="K367" s="399">
        <v>125</v>
      </c>
      <c r="L367" s="403">
        <v>1</v>
      </c>
      <c r="M367" s="404">
        <v>3.5</v>
      </c>
      <c r="N367" s="404">
        <v>3.4</v>
      </c>
      <c r="O367" s="404">
        <v>1.45</v>
      </c>
      <c r="P367" s="399">
        <v>100</v>
      </c>
      <c r="Q367" s="399" t="s">
        <v>293</v>
      </c>
      <c r="R367" s="399">
        <v>1</v>
      </c>
      <c r="S367" s="399">
        <v>0</v>
      </c>
      <c r="T367" s="399">
        <v>0</v>
      </c>
      <c r="U367" s="404">
        <v>0.28000000000000003</v>
      </c>
      <c r="V367" s="404">
        <v>0</v>
      </c>
      <c r="W367" s="405">
        <v>1.030245141783E-5</v>
      </c>
      <c r="X367" s="405">
        <v>1.7846753497071348</v>
      </c>
      <c r="Y367" s="399">
        <v>1.48</v>
      </c>
      <c r="Z367" s="399">
        <v>1.79</v>
      </c>
      <c r="AA367" s="405">
        <v>1.8125703296610003E-5</v>
      </c>
      <c r="AB367" s="405">
        <v>1.7846753497071348</v>
      </c>
      <c r="AC367" s="399">
        <v>1.21</v>
      </c>
      <c r="AD367" s="399">
        <v>2.0099999999999998</v>
      </c>
      <c r="AE367" s="405">
        <v>1.520575717284E-5</v>
      </c>
      <c r="AF367" s="405">
        <v>1.7846753497071348</v>
      </c>
      <c r="AG367" s="399">
        <v>1.28</v>
      </c>
      <c r="AH367" s="399">
        <v>2.2799999999999998</v>
      </c>
      <c r="AI367" s="324">
        <v>0</v>
      </c>
      <c r="AJ367" s="324">
        <v>0</v>
      </c>
      <c r="AK367" s="324">
        <v>0</v>
      </c>
      <c r="AL367" s="324">
        <v>0</v>
      </c>
      <c r="AM367" s="324">
        <v>0</v>
      </c>
      <c r="AN367" s="324">
        <v>0</v>
      </c>
      <c r="AO367" s="403">
        <v>1722226</v>
      </c>
      <c r="AP367" s="403">
        <v>3.2699999999999999E-3</v>
      </c>
      <c r="AQ367" s="403">
        <v>5.7149999999999999E-2</v>
      </c>
      <c r="AR367" s="403">
        <v>111</v>
      </c>
      <c r="AS367" s="399" t="s">
        <v>4240</v>
      </c>
      <c r="AT367" s="390">
        <v>0</v>
      </c>
      <c r="AU367" s="390">
        <v>0</v>
      </c>
      <c r="AV367" s="390">
        <v>0</v>
      </c>
      <c r="AY367" s="390" t="s">
        <v>3558</v>
      </c>
    </row>
    <row r="368" spans="1:51" s="390" customFormat="1">
      <c r="A368" s="399" t="s">
        <v>81</v>
      </c>
      <c r="B368" s="399" t="s">
        <v>4242</v>
      </c>
      <c r="C368" s="399">
        <v>15</v>
      </c>
      <c r="D368" s="399">
        <v>20</v>
      </c>
      <c r="E368" s="403">
        <v>0.40799999999999997</v>
      </c>
      <c r="F368" s="399">
        <v>0</v>
      </c>
      <c r="G368" s="399">
        <v>0.66</v>
      </c>
      <c r="H368" s="399">
        <v>0.7</v>
      </c>
      <c r="I368" s="399">
        <v>0.89</v>
      </c>
      <c r="J368" s="399">
        <v>40</v>
      </c>
      <c r="K368" s="399">
        <v>125</v>
      </c>
      <c r="L368" s="403">
        <v>1</v>
      </c>
      <c r="M368" s="404">
        <v>3.5</v>
      </c>
      <c r="N368" s="404">
        <v>3.4</v>
      </c>
      <c r="O368" s="404">
        <v>1.45</v>
      </c>
      <c r="P368" s="399">
        <v>100</v>
      </c>
      <c r="Q368" s="399" t="s">
        <v>293</v>
      </c>
      <c r="R368" s="399">
        <v>1</v>
      </c>
      <c r="S368" s="399">
        <v>0</v>
      </c>
      <c r="T368" s="399">
        <v>0</v>
      </c>
      <c r="U368" s="404">
        <v>0.28000000000000003</v>
      </c>
      <c r="V368" s="404">
        <v>0</v>
      </c>
      <c r="W368" s="405">
        <v>1.030245141783E-5</v>
      </c>
      <c r="X368" s="405">
        <v>2.1989749844605768</v>
      </c>
      <c r="Y368" s="399">
        <v>1.48</v>
      </c>
      <c r="Z368" s="399">
        <v>1.79</v>
      </c>
      <c r="AA368" s="405">
        <v>1.8125703296610003E-5</v>
      </c>
      <c r="AB368" s="405">
        <v>2.1989749844605768</v>
      </c>
      <c r="AC368" s="399">
        <v>1.21</v>
      </c>
      <c r="AD368" s="399">
        <v>2.0099999999999998</v>
      </c>
      <c r="AE368" s="405">
        <v>1.520575717284E-5</v>
      </c>
      <c r="AF368" s="405">
        <v>2.1989749844605768</v>
      </c>
      <c r="AG368" s="399">
        <v>1.28</v>
      </c>
      <c r="AH368" s="399">
        <v>2.2799999999999998</v>
      </c>
      <c r="AI368" s="324">
        <v>0</v>
      </c>
      <c r="AJ368" s="324">
        <v>0</v>
      </c>
      <c r="AK368" s="324">
        <v>0</v>
      </c>
      <c r="AL368" s="324">
        <v>0</v>
      </c>
      <c r="AM368" s="324">
        <v>0</v>
      </c>
      <c r="AN368" s="324">
        <v>0</v>
      </c>
      <c r="AO368" s="403">
        <v>2179692</v>
      </c>
      <c r="AP368" s="403">
        <v>2.5799999999999998E-3</v>
      </c>
      <c r="AQ368" s="403">
        <v>5.0799999999999998E-2</v>
      </c>
      <c r="AR368" s="403">
        <v>108</v>
      </c>
      <c r="AS368" s="399" t="s">
        <v>4240</v>
      </c>
      <c r="AT368" s="390">
        <v>0</v>
      </c>
      <c r="AU368" s="390">
        <v>0</v>
      </c>
      <c r="AV368" s="390">
        <v>0</v>
      </c>
      <c r="AY368" s="390" t="s">
        <v>3558</v>
      </c>
    </row>
    <row r="369" spans="1:51" s="390" customFormat="1">
      <c r="A369" s="399" t="s">
        <v>81</v>
      </c>
      <c r="B369" s="399" t="s">
        <v>4243</v>
      </c>
      <c r="C369" s="399">
        <v>2.2000000000000002</v>
      </c>
      <c r="D369" s="399">
        <v>20</v>
      </c>
      <c r="E369" s="403">
        <v>8.2000000000000003E-2</v>
      </c>
      <c r="F369" s="399">
        <v>0</v>
      </c>
      <c r="G369" s="399">
        <v>1.6</v>
      </c>
      <c r="H369" s="399">
        <v>0.7</v>
      </c>
      <c r="I369" s="399">
        <v>2</v>
      </c>
      <c r="J369" s="399">
        <v>40</v>
      </c>
      <c r="K369" s="399">
        <v>125</v>
      </c>
      <c r="L369" s="403">
        <v>1</v>
      </c>
      <c r="M369" s="404">
        <v>3.5</v>
      </c>
      <c r="N369" s="404">
        <v>3.4</v>
      </c>
      <c r="O369" s="404">
        <v>1.45</v>
      </c>
      <c r="P369" s="399">
        <v>100</v>
      </c>
      <c r="Q369" s="399" t="s">
        <v>293</v>
      </c>
      <c r="R369" s="399">
        <v>1</v>
      </c>
      <c r="S369" s="399">
        <v>0</v>
      </c>
      <c r="T369" s="399">
        <v>0</v>
      </c>
      <c r="U369" s="404">
        <v>0.28000000000000003</v>
      </c>
      <c r="V369" s="404">
        <v>0</v>
      </c>
      <c r="W369" s="405">
        <v>1.030245141783E-5</v>
      </c>
      <c r="X369" s="405">
        <v>0.90304572695181029</v>
      </c>
      <c r="Y369" s="399">
        <v>1.48</v>
      </c>
      <c r="Z369" s="399">
        <v>1.79</v>
      </c>
      <c r="AA369" s="405">
        <v>1.8125703296610003E-5</v>
      </c>
      <c r="AB369" s="405">
        <v>0.90304572695181029</v>
      </c>
      <c r="AC369" s="399">
        <v>1.21</v>
      </c>
      <c r="AD369" s="399">
        <v>2.0099999999999998</v>
      </c>
      <c r="AE369" s="405">
        <v>1.520575717284E-5</v>
      </c>
      <c r="AF369" s="405">
        <v>0.90304572695181029</v>
      </c>
      <c r="AG369" s="399">
        <v>1.28</v>
      </c>
      <c r="AH369" s="399">
        <v>2.2799999999999998</v>
      </c>
      <c r="AI369" s="324">
        <v>0</v>
      </c>
      <c r="AJ369" s="324">
        <v>0</v>
      </c>
      <c r="AK369" s="324">
        <v>0</v>
      </c>
      <c r="AL369" s="324">
        <v>0</v>
      </c>
      <c r="AM369" s="324">
        <v>0</v>
      </c>
      <c r="AN369" s="324">
        <v>0</v>
      </c>
      <c r="AO369" s="403">
        <v>1395003</v>
      </c>
      <c r="AP369" s="403">
        <v>4.0299999999999997E-3</v>
      </c>
      <c r="AQ369" s="403">
        <v>6.3500000000000001E-2</v>
      </c>
      <c r="AR369" s="403">
        <v>106</v>
      </c>
      <c r="AS369" s="399" t="s">
        <v>4240</v>
      </c>
      <c r="AT369" s="390">
        <v>0</v>
      </c>
      <c r="AU369" s="390">
        <v>0</v>
      </c>
      <c r="AV369" s="390">
        <v>0</v>
      </c>
      <c r="AY369" s="390" t="s">
        <v>3558</v>
      </c>
    </row>
    <row r="370" spans="1:51" s="390" customFormat="1">
      <c r="A370" s="399" t="s">
        <v>81</v>
      </c>
      <c r="B370" s="399" t="s">
        <v>4244</v>
      </c>
      <c r="C370" s="399">
        <v>3.3</v>
      </c>
      <c r="D370" s="399">
        <v>20</v>
      </c>
      <c r="E370" s="403">
        <v>0.11600000000000001</v>
      </c>
      <c r="F370" s="399">
        <v>0</v>
      </c>
      <c r="G370" s="399">
        <v>1.4</v>
      </c>
      <c r="H370" s="399">
        <v>0.7</v>
      </c>
      <c r="I370" s="399">
        <v>1.7</v>
      </c>
      <c r="J370" s="399">
        <v>40</v>
      </c>
      <c r="K370" s="399">
        <v>125</v>
      </c>
      <c r="L370" s="403">
        <v>1</v>
      </c>
      <c r="M370" s="404">
        <v>3.5</v>
      </c>
      <c r="N370" s="404">
        <v>3.4</v>
      </c>
      <c r="O370" s="404">
        <v>1.45</v>
      </c>
      <c r="P370" s="399">
        <v>100</v>
      </c>
      <c r="Q370" s="399" t="s">
        <v>293</v>
      </c>
      <c r="R370" s="399">
        <v>1</v>
      </c>
      <c r="S370" s="399">
        <v>0</v>
      </c>
      <c r="T370" s="399">
        <v>0</v>
      </c>
      <c r="U370" s="404">
        <v>0.28000000000000003</v>
      </c>
      <c r="V370" s="404">
        <v>0</v>
      </c>
      <c r="W370" s="405">
        <v>1.030245141783E-5</v>
      </c>
      <c r="X370" s="405">
        <v>1.1288071586897626</v>
      </c>
      <c r="Y370" s="399">
        <v>1.48</v>
      </c>
      <c r="Z370" s="399">
        <v>1.79</v>
      </c>
      <c r="AA370" s="405">
        <v>1.8125703296610003E-5</v>
      </c>
      <c r="AB370" s="405">
        <v>1.1288071586897626</v>
      </c>
      <c r="AC370" s="399">
        <v>1.21</v>
      </c>
      <c r="AD370" s="399">
        <v>2.0099999999999998</v>
      </c>
      <c r="AE370" s="405">
        <v>1.520575717284E-5</v>
      </c>
      <c r="AF370" s="405">
        <v>1.1288071586897626</v>
      </c>
      <c r="AG370" s="399">
        <v>1.28</v>
      </c>
      <c r="AH370" s="399">
        <v>2.2799999999999998</v>
      </c>
      <c r="AI370" s="324">
        <v>0</v>
      </c>
      <c r="AJ370" s="324">
        <v>0</v>
      </c>
      <c r="AK370" s="324">
        <v>0</v>
      </c>
      <c r="AL370" s="324">
        <v>0</v>
      </c>
      <c r="AM370" s="324">
        <v>0</v>
      </c>
      <c r="AN370" s="324">
        <v>0</v>
      </c>
      <c r="AO370" s="403">
        <v>1395003</v>
      </c>
      <c r="AP370" s="403">
        <v>4.0299999999999997E-3</v>
      </c>
      <c r="AQ370" s="403">
        <v>6.3500000000000001E-2</v>
      </c>
      <c r="AR370" s="403">
        <v>104</v>
      </c>
      <c r="AS370" s="399" t="s">
        <v>4240</v>
      </c>
      <c r="AT370" s="390">
        <v>0</v>
      </c>
      <c r="AU370" s="390">
        <v>0</v>
      </c>
      <c r="AV370" s="390">
        <v>0</v>
      </c>
      <c r="AY370" s="390" t="s">
        <v>3558</v>
      </c>
    </row>
    <row r="371" spans="1:51" s="390" customFormat="1">
      <c r="A371" s="399" t="s">
        <v>81</v>
      </c>
      <c r="B371" s="399" t="s">
        <v>4245</v>
      </c>
      <c r="C371" s="399">
        <v>4.7</v>
      </c>
      <c r="D371" s="399">
        <v>20</v>
      </c>
      <c r="E371" s="403">
        <v>0.13900000000000001</v>
      </c>
      <c r="F371" s="399">
        <v>0</v>
      </c>
      <c r="G371" s="399">
        <v>1.2</v>
      </c>
      <c r="H371" s="399">
        <v>0.7</v>
      </c>
      <c r="I371" s="399">
        <v>1.6</v>
      </c>
      <c r="J371" s="399">
        <v>40</v>
      </c>
      <c r="K371" s="399">
        <v>125</v>
      </c>
      <c r="L371" s="403">
        <v>1</v>
      </c>
      <c r="M371" s="404">
        <v>3.5</v>
      </c>
      <c r="N371" s="404">
        <v>3.4</v>
      </c>
      <c r="O371" s="404">
        <v>1.45</v>
      </c>
      <c r="P371" s="399">
        <v>100</v>
      </c>
      <c r="Q371" s="399" t="s">
        <v>293</v>
      </c>
      <c r="R371" s="399">
        <v>1</v>
      </c>
      <c r="S371" s="399">
        <v>0</v>
      </c>
      <c r="T371" s="399">
        <v>0</v>
      </c>
      <c r="U371" s="404">
        <v>0.28000000000000003</v>
      </c>
      <c r="V371" s="404">
        <v>0</v>
      </c>
      <c r="W371" s="405">
        <v>1.030245141783E-5</v>
      </c>
      <c r="X371" s="405">
        <v>1.2861560353556085</v>
      </c>
      <c r="Y371" s="399">
        <v>1.48</v>
      </c>
      <c r="Z371" s="399">
        <v>1.79</v>
      </c>
      <c r="AA371" s="405">
        <v>1.8125703296610003E-5</v>
      </c>
      <c r="AB371" s="405">
        <v>1.2861560353556085</v>
      </c>
      <c r="AC371" s="399">
        <v>1.21</v>
      </c>
      <c r="AD371" s="399">
        <v>2.0099999999999998</v>
      </c>
      <c r="AE371" s="405">
        <v>1.520575717284E-5</v>
      </c>
      <c r="AF371" s="405">
        <v>1.2861560353556085</v>
      </c>
      <c r="AG371" s="399">
        <v>1.28</v>
      </c>
      <c r="AH371" s="399">
        <v>2.2799999999999998</v>
      </c>
      <c r="AI371" s="324">
        <v>0</v>
      </c>
      <c r="AJ371" s="324">
        <v>0</v>
      </c>
      <c r="AK371" s="324">
        <v>0</v>
      </c>
      <c r="AL371" s="324">
        <v>0</v>
      </c>
      <c r="AM371" s="324">
        <v>0</v>
      </c>
      <c r="AN371" s="324">
        <v>0</v>
      </c>
      <c r="AO371" s="403">
        <v>1395003</v>
      </c>
      <c r="AP371" s="403">
        <v>4.0299999999999997E-3</v>
      </c>
      <c r="AQ371" s="403">
        <v>6.3500000000000001E-2</v>
      </c>
      <c r="AR371" s="403">
        <v>98</v>
      </c>
      <c r="AS371" s="399" t="s">
        <v>4240</v>
      </c>
      <c r="AT371" s="390">
        <v>0</v>
      </c>
      <c r="AU371" s="390">
        <v>0</v>
      </c>
      <c r="AV371" s="390">
        <v>0</v>
      </c>
      <c r="AY371" s="390" t="s">
        <v>3558</v>
      </c>
    </row>
    <row r="372" spans="1:51" s="390" customFormat="1">
      <c r="A372" s="399" t="s">
        <v>81</v>
      </c>
      <c r="B372" s="399" t="s">
        <v>4246</v>
      </c>
      <c r="C372" s="399">
        <v>47</v>
      </c>
      <c r="D372" s="399">
        <v>20</v>
      </c>
      <c r="E372" s="403">
        <v>1.087</v>
      </c>
      <c r="F372" s="399">
        <v>0</v>
      </c>
      <c r="G372" s="399">
        <v>0.35</v>
      </c>
      <c r="H372" s="399">
        <v>0.7</v>
      </c>
      <c r="I372" s="399">
        <v>0.53</v>
      </c>
      <c r="J372" s="399">
        <v>40</v>
      </c>
      <c r="K372" s="399">
        <v>125</v>
      </c>
      <c r="L372" s="403">
        <v>1</v>
      </c>
      <c r="M372" s="404">
        <v>3.5</v>
      </c>
      <c r="N372" s="404">
        <v>3.4</v>
      </c>
      <c r="O372" s="404">
        <v>1.45</v>
      </c>
      <c r="P372" s="399">
        <v>100</v>
      </c>
      <c r="Q372" s="399" t="s">
        <v>293</v>
      </c>
      <c r="R372" s="399">
        <v>1</v>
      </c>
      <c r="S372" s="399">
        <v>0</v>
      </c>
      <c r="T372" s="399">
        <v>0</v>
      </c>
      <c r="U372" s="404">
        <v>0.28000000000000003</v>
      </c>
      <c r="V372" s="404">
        <v>0</v>
      </c>
      <c r="W372" s="405">
        <v>1.030245141783E-5</v>
      </c>
      <c r="X372" s="405">
        <v>4.0192376104862761</v>
      </c>
      <c r="Y372" s="399">
        <v>1.48</v>
      </c>
      <c r="Z372" s="399">
        <v>1.79</v>
      </c>
      <c r="AA372" s="405">
        <v>1.8125703296610003E-5</v>
      </c>
      <c r="AB372" s="405">
        <v>4.0192376104862761</v>
      </c>
      <c r="AC372" s="399">
        <v>1.21</v>
      </c>
      <c r="AD372" s="399">
        <v>2.0099999999999998</v>
      </c>
      <c r="AE372" s="405">
        <v>1.520575717284E-5</v>
      </c>
      <c r="AF372" s="405">
        <v>4.0192376104862761</v>
      </c>
      <c r="AG372" s="399">
        <v>1.28</v>
      </c>
      <c r="AH372" s="399">
        <v>2.2799999999999998</v>
      </c>
      <c r="AI372" s="324">
        <v>0</v>
      </c>
      <c r="AJ372" s="324">
        <v>0</v>
      </c>
      <c r="AK372" s="324">
        <v>0</v>
      </c>
      <c r="AL372" s="324">
        <v>0</v>
      </c>
      <c r="AM372" s="324">
        <v>0</v>
      </c>
      <c r="AN372" s="324">
        <v>0</v>
      </c>
      <c r="AO372" s="403">
        <v>3629040</v>
      </c>
      <c r="AP372" s="403">
        <v>1.5499999999999999E-3</v>
      </c>
      <c r="AQ372" s="403">
        <v>3.9370000000000002E-2</v>
      </c>
      <c r="AR372" s="403">
        <v>114</v>
      </c>
      <c r="AS372" s="399" t="s">
        <v>4240</v>
      </c>
      <c r="AT372" s="390">
        <v>0</v>
      </c>
      <c r="AU372" s="390">
        <v>0</v>
      </c>
      <c r="AV372" s="390">
        <v>0</v>
      </c>
      <c r="AY372" s="390" t="s">
        <v>3558</v>
      </c>
    </row>
    <row r="373" spans="1:51" s="390" customFormat="1">
      <c r="A373" s="399" t="s">
        <v>81</v>
      </c>
      <c r="B373" s="399" t="s">
        <v>4247</v>
      </c>
      <c r="C373" s="399">
        <v>8.1999999999999993</v>
      </c>
      <c r="D373" s="399">
        <v>20</v>
      </c>
      <c r="E373" s="403">
        <v>0.252</v>
      </c>
      <c r="F373" s="399">
        <v>0</v>
      </c>
      <c r="G373" s="399">
        <v>0.82</v>
      </c>
      <c r="H373" s="399">
        <v>0.7</v>
      </c>
      <c r="I373" s="399">
        <v>1.1000000000000001</v>
      </c>
      <c r="J373" s="399">
        <v>40</v>
      </c>
      <c r="K373" s="399">
        <v>125</v>
      </c>
      <c r="L373" s="403">
        <v>1</v>
      </c>
      <c r="M373" s="404">
        <v>3.5</v>
      </c>
      <c r="N373" s="404">
        <v>3.4</v>
      </c>
      <c r="O373" s="404">
        <v>1.45</v>
      </c>
      <c r="P373" s="399">
        <v>100</v>
      </c>
      <c r="Q373" s="399" t="s">
        <v>293</v>
      </c>
      <c r="R373" s="399">
        <v>1</v>
      </c>
      <c r="S373" s="399">
        <v>0</v>
      </c>
      <c r="T373" s="399">
        <v>0</v>
      </c>
      <c r="U373" s="404">
        <v>0.28000000000000003</v>
      </c>
      <c r="V373" s="404">
        <v>0</v>
      </c>
      <c r="W373" s="405">
        <v>1.030245141783E-5</v>
      </c>
      <c r="X373" s="405">
        <v>1.6028084331179315</v>
      </c>
      <c r="Y373" s="399">
        <v>1.48</v>
      </c>
      <c r="Z373" s="399">
        <v>1.79</v>
      </c>
      <c r="AA373" s="405">
        <v>1.8125703296610003E-5</v>
      </c>
      <c r="AB373" s="405">
        <v>1.6028084331179315</v>
      </c>
      <c r="AC373" s="399">
        <v>1.21</v>
      </c>
      <c r="AD373" s="399">
        <v>2.0099999999999998</v>
      </c>
      <c r="AE373" s="405">
        <v>1.520575717284E-5</v>
      </c>
      <c r="AF373" s="405">
        <v>1.6028084331179315</v>
      </c>
      <c r="AG373" s="399">
        <v>1.28</v>
      </c>
      <c r="AH373" s="399">
        <v>2.2799999999999998</v>
      </c>
      <c r="AI373" s="324">
        <v>0</v>
      </c>
      <c r="AJ373" s="324">
        <v>0</v>
      </c>
      <c r="AK373" s="324">
        <v>0</v>
      </c>
      <c r="AL373" s="324">
        <v>0</v>
      </c>
      <c r="AM373" s="324">
        <v>0</v>
      </c>
      <c r="AN373" s="324">
        <v>0</v>
      </c>
      <c r="AO373" s="403">
        <v>1722226</v>
      </c>
      <c r="AP373" s="403">
        <v>3.2699999999999999E-3</v>
      </c>
      <c r="AQ373" s="403">
        <v>5.7149999999999999E-2</v>
      </c>
      <c r="AR373" s="403">
        <v>114</v>
      </c>
      <c r="AS373" s="399" t="s">
        <v>4240</v>
      </c>
      <c r="AT373" s="390">
        <v>0</v>
      </c>
      <c r="AU373" s="390">
        <v>0</v>
      </c>
      <c r="AV373" s="390">
        <v>0</v>
      </c>
      <c r="AY373" s="390" t="s">
        <v>3558</v>
      </c>
    </row>
    <row r="374" spans="1:51" s="390" customFormat="1">
      <c r="A374" s="399" t="s">
        <v>81</v>
      </c>
      <c r="B374" s="399" t="s">
        <v>1204</v>
      </c>
      <c r="C374" s="399">
        <v>10</v>
      </c>
      <c r="D374" s="399">
        <v>10</v>
      </c>
      <c r="E374" s="403">
        <v>2.5999999999999999E-3</v>
      </c>
      <c r="F374" s="399">
        <v>0</v>
      </c>
      <c r="G374" s="399">
        <v>37</v>
      </c>
      <c r="H374" s="399">
        <v>0.7</v>
      </c>
      <c r="I374" s="399">
        <v>26</v>
      </c>
      <c r="J374" s="399">
        <v>40</v>
      </c>
      <c r="K374" s="399">
        <v>125</v>
      </c>
      <c r="L374" s="403">
        <v>1</v>
      </c>
      <c r="M374" s="404">
        <v>26.57</v>
      </c>
      <c r="N374" s="404">
        <v>16.46</v>
      </c>
      <c r="O374" s="404">
        <v>22.15</v>
      </c>
      <c r="P374" s="399">
        <v>100</v>
      </c>
      <c r="Q374" s="399" t="s">
        <v>886</v>
      </c>
      <c r="R374" s="399">
        <v>1</v>
      </c>
      <c r="S374" s="399">
        <v>0</v>
      </c>
      <c r="T374" s="399">
        <v>0</v>
      </c>
      <c r="U374" s="404">
        <v>2.77</v>
      </c>
      <c r="V374" s="404">
        <v>2.77</v>
      </c>
      <c r="W374" s="405">
        <v>2.2313070000000001E-4</v>
      </c>
      <c r="X374" s="405">
        <v>6.4102564102564097E-2</v>
      </c>
      <c r="Y374" s="399">
        <v>1.58</v>
      </c>
      <c r="Z374" s="399">
        <v>2.77</v>
      </c>
      <c r="AA374" s="405">
        <v>1.9027709999999999E-4</v>
      </c>
      <c r="AB374" s="405">
        <v>6.4102564102564097E-2</v>
      </c>
      <c r="AC374" s="399">
        <v>1.54</v>
      </c>
      <c r="AD374" s="399">
        <v>2.68</v>
      </c>
      <c r="AE374" s="405">
        <v>1.555983E-4</v>
      </c>
      <c r="AF374" s="405">
        <v>6.4102564102564097E-2</v>
      </c>
      <c r="AG374" s="399">
        <v>1.69</v>
      </c>
      <c r="AH374" s="399">
        <v>2.2999999999999998</v>
      </c>
      <c r="AI374" s="324">
        <v>0</v>
      </c>
      <c r="AJ374" s="324">
        <v>0</v>
      </c>
      <c r="AK374" s="324">
        <v>0</v>
      </c>
      <c r="AL374" s="324">
        <v>0</v>
      </c>
      <c r="AM374" s="324">
        <v>0</v>
      </c>
      <c r="AN374" s="324">
        <v>0</v>
      </c>
      <c r="AO374" s="403">
        <v>35147</v>
      </c>
      <c r="AP374" s="403">
        <v>0.16003999999999999</v>
      </c>
      <c r="AQ374" s="403">
        <v>0.40005000000000002</v>
      </c>
      <c r="AR374" s="403">
        <v>23</v>
      </c>
      <c r="AS374" s="399" t="s">
        <v>1205</v>
      </c>
      <c r="AT374" s="390">
        <v>0</v>
      </c>
      <c r="AU374" s="390">
        <v>0</v>
      </c>
      <c r="AV374" s="390">
        <v>0</v>
      </c>
      <c r="AY374" s="390" t="s">
        <v>3558</v>
      </c>
    </row>
    <row r="375" spans="1:51" s="390" customFormat="1">
      <c r="A375" s="399" t="s">
        <v>81</v>
      </c>
      <c r="B375" s="399" t="s">
        <v>3562</v>
      </c>
      <c r="C375" s="399">
        <v>10</v>
      </c>
      <c r="D375" s="399">
        <v>20</v>
      </c>
      <c r="E375" s="403">
        <v>0.24</v>
      </c>
      <c r="F375" s="399">
        <v>0</v>
      </c>
      <c r="G375" s="399">
        <v>1</v>
      </c>
      <c r="H375" s="399">
        <v>0.9</v>
      </c>
      <c r="I375" s="399">
        <v>1.5</v>
      </c>
      <c r="J375" s="399">
        <v>40</v>
      </c>
      <c r="K375" s="399">
        <v>125</v>
      </c>
      <c r="L375" s="399">
        <v>0</v>
      </c>
      <c r="M375" s="404">
        <v>9.1400003433227539</v>
      </c>
      <c r="N375" s="404">
        <v>7.869999885559082</v>
      </c>
      <c r="O375" s="404">
        <v>1.190000057220459</v>
      </c>
      <c r="P375" s="399">
        <v>100</v>
      </c>
      <c r="Q375" s="399" t="s">
        <v>293</v>
      </c>
      <c r="R375" s="399">
        <v>1</v>
      </c>
      <c r="S375" s="399">
        <v>0</v>
      </c>
      <c r="T375" s="399">
        <v>0</v>
      </c>
      <c r="U375" s="404">
        <v>0.79</v>
      </c>
      <c r="V375" s="404">
        <v>0.25</v>
      </c>
      <c r="W375" s="405">
        <v>3.5342999999999997E-5</v>
      </c>
      <c r="X375" s="405">
        <v>1.0268069517705696</v>
      </c>
      <c r="Y375" s="399">
        <v>1.48</v>
      </c>
      <c r="Z375" s="399">
        <v>1.79</v>
      </c>
      <c r="AA375" s="405">
        <v>6.2180999999999993E-5</v>
      </c>
      <c r="AB375" s="405">
        <v>1.0268069517705696</v>
      </c>
      <c r="AC375" s="399">
        <v>1.21</v>
      </c>
      <c r="AD375" s="399">
        <v>2.0099999999999998</v>
      </c>
      <c r="AE375" s="405">
        <v>5.2163999999999997E-5</v>
      </c>
      <c r="AF375" s="405">
        <v>1.0268069517705696</v>
      </c>
      <c r="AG375" s="399">
        <v>1.28</v>
      </c>
      <c r="AH375" s="399">
        <v>2.2799999999999998</v>
      </c>
      <c r="AI375" s="324">
        <v>0</v>
      </c>
      <c r="AJ375" s="324">
        <v>0</v>
      </c>
      <c r="AK375" s="324">
        <v>0</v>
      </c>
      <c r="AL375" s="324">
        <v>0</v>
      </c>
      <c r="AM375" s="324">
        <v>0</v>
      </c>
      <c r="AN375" s="324">
        <v>0</v>
      </c>
      <c r="AO375" s="403">
        <v>1112088</v>
      </c>
      <c r="AP375" s="403">
        <v>5.0600000000000003E-3</v>
      </c>
      <c r="AQ375" s="403">
        <v>7.1120000000000003E-2</v>
      </c>
      <c r="AR375" s="403">
        <v>74</v>
      </c>
      <c r="AS375" s="399" t="s">
        <v>1206</v>
      </c>
      <c r="AT375" s="390">
        <v>0</v>
      </c>
      <c r="AU375" s="390">
        <v>0</v>
      </c>
      <c r="AV375" s="390">
        <v>0</v>
      </c>
      <c r="AY375" s="390" t="s">
        <v>3558</v>
      </c>
    </row>
    <row r="376" spans="1:51" s="390" customFormat="1">
      <c r="A376" s="399" t="s">
        <v>81</v>
      </c>
      <c r="B376" s="399" t="s">
        <v>3563</v>
      </c>
      <c r="C376" s="399">
        <v>100</v>
      </c>
      <c r="D376" s="399">
        <v>20</v>
      </c>
      <c r="E376" s="403">
        <v>1.6</v>
      </c>
      <c r="F376" s="399">
        <v>0</v>
      </c>
      <c r="G376" s="399">
        <v>0.3</v>
      </c>
      <c r="H376" s="399">
        <v>0.9</v>
      </c>
      <c r="I376" s="399">
        <v>0.5</v>
      </c>
      <c r="J376" s="399">
        <v>40</v>
      </c>
      <c r="K376" s="399">
        <v>125</v>
      </c>
      <c r="L376" s="399">
        <v>0</v>
      </c>
      <c r="M376" s="404">
        <v>9.1400003433227539</v>
      </c>
      <c r="N376" s="404">
        <v>7.869999885559082</v>
      </c>
      <c r="O376" s="404">
        <v>1.190000057220459</v>
      </c>
      <c r="P376" s="399">
        <v>100</v>
      </c>
      <c r="Q376" s="399" t="s">
        <v>293</v>
      </c>
      <c r="R376" s="399">
        <v>1</v>
      </c>
      <c r="S376" s="399">
        <v>0</v>
      </c>
      <c r="T376" s="399">
        <v>0</v>
      </c>
      <c r="U376" s="404">
        <v>0.79</v>
      </c>
      <c r="V376" s="404">
        <v>0.25</v>
      </c>
      <c r="W376" s="405">
        <v>3.5342999999999997E-5</v>
      </c>
      <c r="X376" s="405">
        <v>3.2815479901946039</v>
      </c>
      <c r="Y376" s="399">
        <v>1.48</v>
      </c>
      <c r="Z376" s="399">
        <v>1.79</v>
      </c>
      <c r="AA376" s="405">
        <v>6.2180999999999993E-5</v>
      </c>
      <c r="AB376" s="405">
        <v>3.2815479901946039</v>
      </c>
      <c r="AC376" s="399">
        <v>1.21</v>
      </c>
      <c r="AD376" s="399">
        <v>2.0099999999999998</v>
      </c>
      <c r="AE376" s="405">
        <v>5.2163999999999997E-5</v>
      </c>
      <c r="AF376" s="405">
        <v>3.2815479901946039</v>
      </c>
      <c r="AG376" s="399">
        <v>1.28</v>
      </c>
      <c r="AH376" s="399">
        <v>2.2799999999999998</v>
      </c>
      <c r="AI376" s="324">
        <v>0</v>
      </c>
      <c r="AJ376" s="324">
        <v>0</v>
      </c>
      <c r="AK376" s="324">
        <v>0</v>
      </c>
      <c r="AL376" s="324">
        <v>0</v>
      </c>
      <c r="AM376" s="324">
        <v>0</v>
      </c>
      <c r="AN376" s="324">
        <v>0</v>
      </c>
      <c r="AO376" s="403">
        <v>2846944</v>
      </c>
      <c r="AP376" s="403">
        <v>1.98E-3</v>
      </c>
      <c r="AQ376" s="403">
        <v>4.4450000000000003E-2</v>
      </c>
      <c r="AR376" s="403">
        <v>100</v>
      </c>
      <c r="AS376" s="399" t="s">
        <v>1206</v>
      </c>
      <c r="AT376" s="390">
        <v>0</v>
      </c>
      <c r="AU376" s="390">
        <v>0</v>
      </c>
      <c r="AV376" s="390">
        <v>0</v>
      </c>
      <c r="AY376" s="390" t="s">
        <v>3533</v>
      </c>
    </row>
    <row r="377" spans="1:51" s="390" customFormat="1">
      <c r="A377" s="399" t="s">
        <v>81</v>
      </c>
      <c r="B377" s="399" t="s">
        <v>3564</v>
      </c>
      <c r="C377" s="399">
        <v>1000</v>
      </c>
      <c r="D377" s="399">
        <v>20</v>
      </c>
      <c r="E377" s="403">
        <v>14.2</v>
      </c>
      <c r="F377" s="399">
        <v>0</v>
      </c>
      <c r="G377" s="399">
        <v>0.1</v>
      </c>
      <c r="H377" s="399">
        <v>0.9</v>
      </c>
      <c r="I377" s="399">
        <v>0.16</v>
      </c>
      <c r="J377" s="399">
        <v>40</v>
      </c>
      <c r="K377" s="399">
        <v>125</v>
      </c>
      <c r="L377" s="399">
        <v>0</v>
      </c>
      <c r="M377" s="404">
        <v>9.1400003433227539</v>
      </c>
      <c r="N377" s="404">
        <v>7.869999885559082</v>
      </c>
      <c r="O377" s="404">
        <v>1.190000057220459</v>
      </c>
      <c r="P377" s="399">
        <v>100</v>
      </c>
      <c r="Q377" s="399" t="s">
        <v>293</v>
      </c>
      <c r="R377" s="399">
        <v>1</v>
      </c>
      <c r="S377" s="399">
        <v>0</v>
      </c>
      <c r="T377" s="399">
        <v>0</v>
      </c>
      <c r="U377" s="404">
        <v>0.79</v>
      </c>
      <c r="V377" s="404">
        <v>0.25</v>
      </c>
      <c r="W377" s="405">
        <v>3.5342999999999997E-5</v>
      </c>
      <c r="X377" s="405">
        <v>9.8548035618847223</v>
      </c>
      <c r="Y377" s="399">
        <v>1.48</v>
      </c>
      <c r="Z377" s="399">
        <v>1.79</v>
      </c>
      <c r="AA377" s="405">
        <v>6.2180999999999993E-5</v>
      </c>
      <c r="AB377" s="405">
        <v>9.8548035618847223</v>
      </c>
      <c r="AC377" s="399">
        <v>1.21</v>
      </c>
      <c r="AD377" s="399">
        <v>2.0099999999999998</v>
      </c>
      <c r="AE377" s="405">
        <v>5.2163999999999997E-5</v>
      </c>
      <c r="AF377" s="405">
        <v>9.8548035618847223</v>
      </c>
      <c r="AG377" s="399">
        <v>1.28</v>
      </c>
      <c r="AH377" s="399">
        <v>2.2799999999999998</v>
      </c>
      <c r="AI377" s="324">
        <v>0</v>
      </c>
      <c r="AJ377" s="324">
        <v>0</v>
      </c>
      <c r="AK377" s="324">
        <v>0</v>
      </c>
      <c r="AL377" s="324">
        <v>0</v>
      </c>
      <c r="AM377" s="324">
        <v>0</v>
      </c>
      <c r="AN377" s="324">
        <v>0</v>
      </c>
      <c r="AO377" s="403">
        <v>7205593</v>
      </c>
      <c r="AP377" s="403">
        <v>7.7999999999999999E-4</v>
      </c>
      <c r="AQ377" s="403">
        <v>2.794E-2</v>
      </c>
      <c r="AR377" s="403">
        <v>110</v>
      </c>
      <c r="AS377" s="399" t="s">
        <v>1206</v>
      </c>
      <c r="AT377" s="390">
        <v>0</v>
      </c>
      <c r="AU377" s="390">
        <v>0</v>
      </c>
      <c r="AV377" s="390">
        <v>0</v>
      </c>
      <c r="AY377" s="390" t="s">
        <v>3565</v>
      </c>
    </row>
    <row r="378" spans="1:51" s="390" customFormat="1">
      <c r="A378" s="399" t="s">
        <v>81</v>
      </c>
      <c r="B378" s="399" t="s">
        <v>3566</v>
      </c>
      <c r="C378" s="399">
        <v>15</v>
      </c>
      <c r="D378" s="399">
        <v>20</v>
      </c>
      <c r="E378" s="403">
        <v>0.3</v>
      </c>
      <c r="F378" s="399">
        <v>0</v>
      </c>
      <c r="G378" s="399">
        <v>0.9</v>
      </c>
      <c r="H378" s="399">
        <v>0.9</v>
      </c>
      <c r="I378" s="399">
        <v>1.3</v>
      </c>
      <c r="J378" s="399">
        <v>40</v>
      </c>
      <c r="K378" s="399">
        <v>125</v>
      </c>
      <c r="L378" s="399">
        <v>0</v>
      </c>
      <c r="M378" s="404">
        <v>9.1400003433227539</v>
      </c>
      <c r="N378" s="404">
        <v>7.869999885559082</v>
      </c>
      <c r="O378" s="404">
        <v>1.190000057220459</v>
      </c>
      <c r="P378" s="399">
        <v>100</v>
      </c>
      <c r="Q378" s="399" t="s">
        <v>293</v>
      </c>
      <c r="R378" s="399">
        <v>1</v>
      </c>
      <c r="S378" s="399">
        <v>0</v>
      </c>
      <c r="T378" s="399">
        <v>0</v>
      </c>
      <c r="U378" s="404">
        <v>0.79</v>
      </c>
      <c r="V378" s="404">
        <v>0.25</v>
      </c>
      <c r="W378" s="405">
        <v>3.5342999999999997E-5</v>
      </c>
      <c r="X378" s="405">
        <v>1.2242698271110637</v>
      </c>
      <c r="Y378" s="399">
        <v>1.48</v>
      </c>
      <c r="Z378" s="399">
        <v>1.79</v>
      </c>
      <c r="AA378" s="405">
        <v>6.2180999999999993E-5</v>
      </c>
      <c r="AB378" s="405">
        <v>1.2242698271110637</v>
      </c>
      <c r="AC378" s="399">
        <v>1.21</v>
      </c>
      <c r="AD378" s="399">
        <v>2.0099999999999998</v>
      </c>
      <c r="AE378" s="405">
        <v>5.2163999999999997E-5</v>
      </c>
      <c r="AF378" s="405">
        <v>1.2242698271110637</v>
      </c>
      <c r="AG378" s="399">
        <v>1.28</v>
      </c>
      <c r="AH378" s="399">
        <v>2.2799999999999998</v>
      </c>
      <c r="AI378" s="324">
        <v>0</v>
      </c>
      <c r="AJ378" s="324">
        <v>0</v>
      </c>
      <c r="AK378" s="324">
        <v>0</v>
      </c>
      <c r="AL378" s="324">
        <v>0</v>
      </c>
      <c r="AM378" s="324">
        <v>0</v>
      </c>
      <c r="AN378" s="324">
        <v>0</v>
      </c>
      <c r="AO378" s="403">
        <v>1112088</v>
      </c>
      <c r="AP378" s="403">
        <v>5.0600000000000003E-3</v>
      </c>
      <c r="AQ378" s="403">
        <v>7.1120000000000003E-2</v>
      </c>
      <c r="AR378" s="403">
        <v>79</v>
      </c>
      <c r="AS378" s="399" t="s">
        <v>1206</v>
      </c>
      <c r="AT378" s="390">
        <v>0</v>
      </c>
      <c r="AU378" s="390">
        <v>0</v>
      </c>
      <c r="AV378" s="390">
        <v>0</v>
      </c>
      <c r="AY378" s="390" t="s">
        <v>3565</v>
      </c>
    </row>
    <row r="379" spans="1:51" s="390" customFormat="1">
      <c r="A379" s="399" t="s">
        <v>81</v>
      </c>
      <c r="B379" s="399" t="s">
        <v>3567</v>
      </c>
      <c r="C379" s="399">
        <v>150</v>
      </c>
      <c r="D379" s="399">
        <v>20</v>
      </c>
      <c r="E379" s="403">
        <v>2.5</v>
      </c>
      <c r="F379" s="399">
        <v>0</v>
      </c>
      <c r="G379" s="399">
        <v>0.25</v>
      </c>
      <c r="H379" s="399">
        <v>0.9</v>
      </c>
      <c r="I379" s="399">
        <v>0.4</v>
      </c>
      <c r="J379" s="399">
        <v>40</v>
      </c>
      <c r="K379" s="399">
        <v>125</v>
      </c>
      <c r="L379" s="399">
        <v>0</v>
      </c>
      <c r="M379" s="404">
        <v>9.1400003433227539</v>
      </c>
      <c r="N379" s="404">
        <v>7.869999885559082</v>
      </c>
      <c r="O379" s="404">
        <v>1.190000057220459</v>
      </c>
      <c r="P379" s="399">
        <v>100</v>
      </c>
      <c r="Q379" s="399" t="s">
        <v>293</v>
      </c>
      <c r="R379" s="399">
        <v>1</v>
      </c>
      <c r="S379" s="399">
        <v>0</v>
      </c>
      <c r="T379" s="399">
        <v>0</v>
      </c>
      <c r="U379" s="404">
        <v>0.79</v>
      </c>
      <c r="V379" s="404">
        <v>0.25</v>
      </c>
      <c r="W379" s="405">
        <v>3.5342999999999997E-5</v>
      </c>
      <c r="X379" s="405">
        <v>4.012312878767351</v>
      </c>
      <c r="Y379" s="399">
        <v>1.48</v>
      </c>
      <c r="Z379" s="399">
        <v>1.79</v>
      </c>
      <c r="AA379" s="405">
        <v>6.2180999999999993E-5</v>
      </c>
      <c r="AB379" s="405">
        <v>4.012312878767351</v>
      </c>
      <c r="AC379" s="399">
        <v>1.21</v>
      </c>
      <c r="AD379" s="399">
        <v>2.0099999999999998</v>
      </c>
      <c r="AE379" s="405">
        <v>5.2163999999999997E-5</v>
      </c>
      <c r="AF379" s="405">
        <v>4.012312878767351</v>
      </c>
      <c r="AG379" s="399">
        <v>1.28</v>
      </c>
      <c r="AH379" s="399">
        <v>2.2799999999999998</v>
      </c>
      <c r="AI379" s="324">
        <v>0</v>
      </c>
      <c r="AJ379" s="324">
        <v>0</v>
      </c>
      <c r="AK379" s="324">
        <v>0</v>
      </c>
      <c r="AL379" s="324">
        <v>0</v>
      </c>
      <c r="AM379" s="324">
        <v>0</v>
      </c>
      <c r="AN379" s="324">
        <v>0</v>
      </c>
      <c r="AO379" s="403">
        <v>3629040</v>
      </c>
      <c r="AP379" s="403">
        <v>1.5499999999999999E-3</v>
      </c>
      <c r="AQ379" s="403">
        <v>3.9370000000000002E-2</v>
      </c>
      <c r="AR379" s="403">
        <v>100</v>
      </c>
      <c r="AS379" s="399" t="s">
        <v>1206</v>
      </c>
      <c r="AT379" s="390">
        <v>0</v>
      </c>
      <c r="AU379" s="390">
        <v>0</v>
      </c>
      <c r="AV379" s="390">
        <v>0</v>
      </c>
      <c r="AY379" s="390" t="s">
        <v>3565</v>
      </c>
    </row>
    <row r="380" spans="1:51" s="390" customFormat="1">
      <c r="A380" s="399" t="s">
        <v>81</v>
      </c>
      <c r="B380" s="399" t="s">
        <v>3568</v>
      </c>
      <c r="C380" s="399">
        <v>22</v>
      </c>
      <c r="D380" s="399">
        <v>20</v>
      </c>
      <c r="E380" s="403">
        <v>0.42</v>
      </c>
      <c r="F380" s="399">
        <v>0</v>
      </c>
      <c r="G380" s="399">
        <v>0.7</v>
      </c>
      <c r="H380" s="399">
        <v>0.9</v>
      </c>
      <c r="I380" s="399">
        <v>1</v>
      </c>
      <c r="J380" s="399">
        <v>40</v>
      </c>
      <c r="K380" s="399">
        <v>125</v>
      </c>
      <c r="L380" s="399">
        <v>0</v>
      </c>
      <c r="M380" s="404">
        <v>9.1400003433227539</v>
      </c>
      <c r="N380" s="404">
        <v>7.869999885559082</v>
      </c>
      <c r="O380" s="404">
        <v>1.190000057220459</v>
      </c>
      <c r="P380" s="399">
        <v>100</v>
      </c>
      <c r="Q380" s="399" t="s">
        <v>293</v>
      </c>
      <c r="R380" s="399">
        <v>1</v>
      </c>
      <c r="S380" s="399">
        <v>0</v>
      </c>
      <c r="T380" s="399">
        <v>0</v>
      </c>
      <c r="U380" s="404">
        <v>0.79</v>
      </c>
      <c r="V380" s="404">
        <v>0.25</v>
      </c>
      <c r="W380" s="405">
        <v>3.5342999999999997E-5</v>
      </c>
      <c r="X380" s="405">
        <v>1.4899624278883583</v>
      </c>
      <c r="Y380" s="399">
        <v>1.48</v>
      </c>
      <c r="Z380" s="399">
        <v>1.79</v>
      </c>
      <c r="AA380" s="405">
        <v>6.2180999999999993E-5</v>
      </c>
      <c r="AB380" s="405">
        <v>1.4899624278883583</v>
      </c>
      <c r="AC380" s="399">
        <v>1.21</v>
      </c>
      <c r="AD380" s="399">
        <v>2.0099999999999998</v>
      </c>
      <c r="AE380" s="405">
        <v>5.2163999999999997E-5</v>
      </c>
      <c r="AF380" s="405">
        <v>1.4899624278883583</v>
      </c>
      <c r="AG380" s="399">
        <v>1.28</v>
      </c>
      <c r="AH380" s="399">
        <v>2.2799999999999998</v>
      </c>
      <c r="AI380" s="324">
        <v>0</v>
      </c>
      <c r="AJ380" s="324">
        <v>0</v>
      </c>
      <c r="AK380" s="324">
        <v>0</v>
      </c>
      <c r="AL380" s="324">
        <v>0</v>
      </c>
      <c r="AM380" s="324">
        <v>0</v>
      </c>
      <c r="AN380" s="324">
        <v>0</v>
      </c>
      <c r="AO380" s="403">
        <v>1395003</v>
      </c>
      <c r="AP380" s="403">
        <v>4.0299999999999997E-3</v>
      </c>
      <c r="AQ380" s="403">
        <v>6.3500000000000001E-2</v>
      </c>
      <c r="AR380" s="403">
        <v>95</v>
      </c>
      <c r="AS380" s="399" t="s">
        <v>1206</v>
      </c>
      <c r="AT380" s="390">
        <v>0</v>
      </c>
      <c r="AU380" s="390">
        <v>0</v>
      </c>
      <c r="AV380" s="390">
        <v>0</v>
      </c>
      <c r="AY380" s="390" t="s">
        <v>3565</v>
      </c>
    </row>
    <row r="381" spans="1:51" s="390" customFormat="1">
      <c r="A381" s="399" t="s">
        <v>81</v>
      </c>
      <c r="B381" s="399" t="s">
        <v>3569</v>
      </c>
      <c r="C381" s="399">
        <v>220</v>
      </c>
      <c r="D381" s="399">
        <v>20</v>
      </c>
      <c r="E381" s="403">
        <v>3.65</v>
      </c>
      <c r="F381" s="399">
        <v>0</v>
      </c>
      <c r="G381" s="399">
        <v>0.22</v>
      </c>
      <c r="H381" s="399">
        <v>0.9</v>
      </c>
      <c r="I381" s="399">
        <v>0.32</v>
      </c>
      <c r="J381" s="399">
        <v>40</v>
      </c>
      <c r="K381" s="399">
        <v>125</v>
      </c>
      <c r="L381" s="399">
        <v>0</v>
      </c>
      <c r="M381" s="404">
        <v>9.1400003433227539</v>
      </c>
      <c r="N381" s="404">
        <v>7.869999885559082</v>
      </c>
      <c r="O381" s="404">
        <v>1.190000057220459</v>
      </c>
      <c r="P381" s="399">
        <v>100</v>
      </c>
      <c r="Q381" s="399" t="s">
        <v>293</v>
      </c>
      <c r="R381" s="399">
        <v>1</v>
      </c>
      <c r="S381" s="399">
        <v>0</v>
      </c>
      <c r="T381" s="399">
        <v>0</v>
      </c>
      <c r="U381" s="404">
        <v>0.79</v>
      </c>
      <c r="V381" s="404">
        <v>0.25</v>
      </c>
      <c r="W381" s="405">
        <v>3.5342999999999997E-5</v>
      </c>
      <c r="X381" s="405">
        <v>4.829533386948472</v>
      </c>
      <c r="Y381" s="399">
        <v>1.48</v>
      </c>
      <c r="Z381" s="399">
        <v>1.79</v>
      </c>
      <c r="AA381" s="405">
        <v>6.2180999999999993E-5</v>
      </c>
      <c r="AB381" s="405">
        <v>4.829533386948472</v>
      </c>
      <c r="AC381" s="399">
        <v>1.21</v>
      </c>
      <c r="AD381" s="399">
        <v>2.0099999999999998</v>
      </c>
      <c r="AE381" s="405">
        <v>5.2163999999999997E-5</v>
      </c>
      <c r="AF381" s="405">
        <v>4.829533386948472</v>
      </c>
      <c r="AG381" s="399">
        <v>1.28</v>
      </c>
      <c r="AH381" s="399">
        <v>2.2799999999999998</v>
      </c>
      <c r="AI381" s="324">
        <v>0</v>
      </c>
      <c r="AJ381" s="324">
        <v>0</v>
      </c>
      <c r="AK381" s="324">
        <v>0</v>
      </c>
      <c r="AL381" s="324">
        <v>0</v>
      </c>
      <c r="AM381" s="324">
        <v>0</v>
      </c>
      <c r="AN381" s="324">
        <v>0</v>
      </c>
      <c r="AO381" s="403">
        <v>4448351</v>
      </c>
      <c r="AP381" s="403">
        <v>1.2600000000000001E-3</v>
      </c>
      <c r="AQ381" s="403">
        <v>3.5560000000000001E-2</v>
      </c>
      <c r="AR381" s="403">
        <v>107</v>
      </c>
      <c r="AS381" s="399" t="s">
        <v>1206</v>
      </c>
      <c r="AT381" s="390">
        <v>0</v>
      </c>
      <c r="AU381" s="390">
        <v>0</v>
      </c>
      <c r="AV381" s="390">
        <v>0</v>
      </c>
      <c r="AY381" s="390" t="s">
        <v>3565</v>
      </c>
    </row>
    <row r="382" spans="1:51" s="390" customFormat="1">
      <c r="A382" s="399" t="s">
        <v>81</v>
      </c>
      <c r="B382" s="399" t="s">
        <v>3570</v>
      </c>
      <c r="C382" s="399">
        <v>33</v>
      </c>
      <c r="D382" s="399">
        <v>20</v>
      </c>
      <c r="E382" s="403">
        <v>0.55000000000000004</v>
      </c>
      <c r="F382" s="399">
        <v>0</v>
      </c>
      <c r="G382" s="399">
        <v>0.6</v>
      </c>
      <c r="H382" s="399">
        <v>0.9</v>
      </c>
      <c r="I382" s="399">
        <v>0.9</v>
      </c>
      <c r="J382" s="399">
        <v>40</v>
      </c>
      <c r="K382" s="399">
        <v>125</v>
      </c>
      <c r="L382" s="399">
        <v>0</v>
      </c>
      <c r="M382" s="404">
        <v>9.1400003433227539</v>
      </c>
      <c r="N382" s="404">
        <v>7.869999885559082</v>
      </c>
      <c r="O382" s="404">
        <v>1.190000057220459</v>
      </c>
      <c r="P382" s="399">
        <v>100</v>
      </c>
      <c r="Q382" s="399" t="s">
        <v>293</v>
      </c>
      <c r="R382" s="399">
        <v>1</v>
      </c>
      <c r="S382" s="399">
        <v>0</v>
      </c>
      <c r="T382" s="399">
        <v>0</v>
      </c>
      <c r="U382" s="404">
        <v>0.79</v>
      </c>
      <c r="V382" s="404">
        <v>0.25</v>
      </c>
      <c r="W382" s="405">
        <v>3.5342999999999997E-5</v>
      </c>
      <c r="X382" s="405">
        <v>1.780378833324225</v>
      </c>
      <c r="Y382" s="399">
        <v>1.48</v>
      </c>
      <c r="Z382" s="399">
        <v>1.79</v>
      </c>
      <c r="AA382" s="405">
        <v>6.2180999999999993E-5</v>
      </c>
      <c r="AB382" s="405">
        <v>1.780378833324225</v>
      </c>
      <c r="AC382" s="399">
        <v>1.21</v>
      </c>
      <c r="AD382" s="399">
        <v>2.0099999999999998</v>
      </c>
      <c r="AE382" s="405">
        <v>5.2163999999999997E-5</v>
      </c>
      <c r="AF382" s="405">
        <v>1.780378833324225</v>
      </c>
      <c r="AG382" s="399">
        <v>1.28</v>
      </c>
      <c r="AH382" s="399">
        <v>2.2799999999999998</v>
      </c>
      <c r="AI382" s="324">
        <v>0</v>
      </c>
      <c r="AJ382" s="324">
        <v>0</v>
      </c>
      <c r="AK382" s="324">
        <v>0</v>
      </c>
      <c r="AL382" s="324">
        <v>0</v>
      </c>
      <c r="AM382" s="324">
        <v>0</v>
      </c>
      <c r="AN382" s="324">
        <v>0</v>
      </c>
      <c r="AO382" s="403">
        <v>1395003</v>
      </c>
      <c r="AP382" s="403">
        <v>4.0299999999999997E-3</v>
      </c>
      <c r="AQ382" s="403">
        <v>6.3500000000000001E-2</v>
      </c>
      <c r="AR382" s="403">
        <v>90</v>
      </c>
      <c r="AS382" s="399" t="s">
        <v>1206</v>
      </c>
      <c r="AT382" s="390">
        <v>0</v>
      </c>
      <c r="AU382" s="390">
        <v>0</v>
      </c>
      <c r="AV382" s="390">
        <v>0</v>
      </c>
      <c r="AY382" s="390" t="s">
        <v>3565</v>
      </c>
    </row>
    <row r="383" spans="1:51" s="390" customFormat="1">
      <c r="A383" s="399" t="s">
        <v>81</v>
      </c>
      <c r="B383" s="399" t="s">
        <v>3571</v>
      </c>
      <c r="C383" s="399">
        <v>330</v>
      </c>
      <c r="D383" s="399">
        <v>20</v>
      </c>
      <c r="E383" s="403">
        <v>4.6500000000000004</v>
      </c>
      <c r="F383" s="399">
        <v>0</v>
      </c>
      <c r="G383" s="399">
        <v>0.18</v>
      </c>
      <c r="H383" s="399">
        <v>0.9</v>
      </c>
      <c r="I383" s="399">
        <v>0.28000000000000003</v>
      </c>
      <c r="J383" s="399">
        <v>40</v>
      </c>
      <c r="K383" s="399">
        <v>125</v>
      </c>
      <c r="L383" s="399">
        <v>0</v>
      </c>
      <c r="M383" s="404">
        <v>9.1400003433227539</v>
      </c>
      <c r="N383" s="404">
        <v>7.869999885559082</v>
      </c>
      <c r="O383" s="404">
        <v>1.190000057220459</v>
      </c>
      <c r="P383" s="399">
        <v>100</v>
      </c>
      <c r="Q383" s="399" t="s">
        <v>293</v>
      </c>
      <c r="R383" s="399">
        <v>1</v>
      </c>
      <c r="S383" s="399">
        <v>0</v>
      </c>
      <c r="T383" s="399">
        <v>0</v>
      </c>
      <c r="U383" s="404">
        <v>0.79</v>
      </c>
      <c r="V383" s="404">
        <v>0.25</v>
      </c>
      <c r="W383" s="405">
        <v>3.5342999999999997E-5</v>
      </c>
      <c r="X383" s="405">
        <v>5.9345961110807499</v>
      </c>
      <c r="Y383" s="399">
        <v>1.48</v>
      </c>
      <c r="Z383" s="399">
        <v>1.79</v>
      </c>
      <c r="AA383" s="405">
        <v>6.2180999999999993E-5</v>
      </c>
      <c r="AB383" s="405">
        <v>5.9345961110807499</v>
      </c>
      <c r="AC383" s="399">
        <v>1.21</v>
      </c>
      <c r="AD383" s="399">
        <v>2.0099999999999998</v>
      </c>
      <c r="AE383" s="405">
        <v>5.2163999999999997E-5</v>
      </c>
      <c r="AF383" s="405">
        <v>5.9345961110807499</v>
      </c>
      <c r="AG383" s="399">
        <v>1.28</v>
      </c>
      <c r="AH383" s="399">
        <v>2.2799999999999998</v>
      </c>
      <c r="AI383" s="324">
        <v>0</v>
      </c>
      <c r="AJ383" s="324">
        <v>0</v>
      </c>
      <c r="AK383" s="324">
        <v>0</v>
      </c>
      <c r="AL383" s="324">
        <v>0</v>
      </c>
      <c r="AM383" s="324">
        <v>0</v>
      </c>
      <c r="AN383" s="324">
        <v>0</v>
      </c>
      <c r="AO383" s="403">
        <v>4448351</v>
      </c>
      <c r="AP383" s="403">
        <v>1.2600000000000001E-3</v>
      </c>
      <c r="AQ383" s="403">
        <v>3.5560000000000001E-2</v>
      </c>
      <c r="AR383" s="403">
        <v>110</v>
      </c>
      <c r="AS383" s="399" t="s">
        <v>1206</v>
      </c>
      <c r="AT383" s="390">
        <v>0</v>
      </c>
      <c r="AU383" s="390">
        <v>0</v>
      </c>
      <c r="AV383" s="390">
        <v>0</v>
      </c>
      <c r="AY383" s="390" t="s">
        <v>3565</v>
      </c>
    </row>
    <row r="384" spans="1:51" s="390" customFormat="1">
      <c r="A384" s="399" t="s">
        <v>81</v>
      </c>
      <c r="B384" s="399" t="s">
        <v>3572</v>
      </c>
      <c r="C384" s="399">
        <v>4.7</v>
      </c>
      <c r="D384" s="399">
        <v>20</v>
      </c>
      <c r="E384" s="403">
        <v>0.14499999999999999</v>
      </c>
      <c r="F384" s="399">
        <v>0</v>
      </c>
      <c r="G384" s="399">
        <v>1.6</v>
      </c>
      <c r="H384" s="399">
        <v>0.9</v>
      </c>
      <c r="I384" s="399">
        <v>1.9</v>
      </c>
      <c r="J384" s="399">
        <v>40</v>
      </c>
      <c r="K384" s="399">
        <v>125</v>
      </c>
      <c r="L384" s="399">
        <v>0</v>
      </c>
      <c r="M384" s="404">
        <v>9.1400003433227539</v>
      </c>
      <c r="N384" s="404">
        <v>7.869999885559082</v>
      </c>
      <c r="O384" s="404">
        <v>1.190000057220459</v>
      </c>
      <c r="P384" s="399">
        <v>100</v>
      </c>
      <c r="Q384" s="399" t="s">
        <v>293</v>
      </c>
      <c r="R384" s="399">
        <v>1</v>
      </c>
      <c r="S384" s="399">
        <v>0</v>
      </c>
      <c r="T384" s="399">
        <v>0</v>
      </c>
      <c r="U384" s="404">
        <v>0.79</v>
      </c>
      <c r="V384" s="404">
        <v>0.25</v>
      </c>
      <c r="W384" s="405">
        <v>3.5342999999999997E-5</v>
      </c>
      <c r="X384" s="405">
        <v>0.7124084133413694</v>
      </c>
      <c r="Y384" s="399">
        <v>1.48</v>
      </c>
      <c r="Z384" s="399">
        <v>1.79</v>
      </c>
      <c r="AA384" s="405">
        <v>6.2180999999999993E-5</v>
      </c>
      <c r="AB384" s="405">
        <v>0.7124084133413694</v>
      </c>
      <c r="AC384" s="399">
        <v>1.21</v>
      </c>
      <c r="AD384" s="399">
        <v>2.0099999999999998</v>
      </c>
      <c r="AE384" s="405">
        <v>5.2163999999999997E-5</v>
      </c>
      <c r="AF384" s="405">
        <v>0.7124084133413694</v>
      </c>
      <c r="AG384" s="399">
        <v>1.28</v>
      </c>
      <c r="AH384" s="399">
        <v>2.2799999999999998</v>
      </c>
      <c r="AI384" s="324">
        <v>0</v>
      </c>
      <c r="AJ384" s="324">
        <v>0</v>
      </c>
      <c r="AK384" s="324">
        <v>0</v>
      </c>
      <c r="AL384" s="324">
        <v>0</v>
      </c>
      <c r="AM384" s="324">
        <v>0</v>
      </c>
      <c r="AN384" s="324">
        <v>0</v>
      </c>
      <c r="AO384" s="403">
        <v>878687</v>
      </c>
      <c r="AP384" s="403">
        <v>6.4000000000000003E-3</v>
      </c>
      <c r="AQ384" s="403">
        <v>8.0009999999999998E-2</v>
      </c>
      <c r="AR384" s="403">
        <v>76</v>
      </c>
      <c r="AS384" s="399" t="s">
        <v>1206</v>
      </c>
      <c r="AT384" s="390">
        <v>0</v>
      </c>
      <c r="AU384" s="390">
        <v>0</v>
      </c>
      <c r="AV384" s="390">
        <v>0</v>
      </c>
      <c r="AY384" s="390" t="s">
        <v>3565</v>
      </c>
    </row>
    <row r="385" spans="1:51" s="390" customFormat="1">
      <c r="A385" s="399" t="s">
        <v>81</v>
      </c>
      <c r="B385" s="399" t="s">
        <v>3573</v>
      </c>
      <c r="C385" s="399">
        <v>47</v>
      </c>
      <c r="D385" s="399">
        <v>20</v>
      </c>
      <c r="E385" s="403">
        <v>0.76500000000000001</v>
      </c>
      <c r="F385" s="399">
        <v>0</v>
      </c>
      <c r="G385" s="399">
        <v>0.5</v>
      </c>
      <c r="H385" s="399">
        <v>0.9</v>
      </c>
      <c r="I385" s="399">
        <v>0.7</v>
      </c>
      <c r="J385" s="399">
        <v>40</v>
      </c>
      <c r="K385" s="399">
        <v>125</v>
      </c>
      <c r="L385" s="399">
        <v>0</v>
      </c>
      <c r="M385" s="404">
        <v>9.1400003433227539</v>
      </c>
      <c r="N385" s="404">
        <v>7.869999885559082</v>
      </c>
      <c r="O385" s="404">
        <v>1.190000057220459</v>
      </c>
      <c r="P385" s="399">
        <v>100</v>
      </c>
      <c r="Q385" s="399" t="s">
        <v>293</v>
      </c>
      <c r="R385" s="399">
        <v>1</v>
      </c>
      <c r="S385" s="399">
        <v>0</v>
      </c>
      <c r="T385" s="399">
        <v>0</v>
      </c>
      <c r="U385" s="404">
        <v>0.79</v>
      </c>
      <c r="V385" s="404">
        <v>0.25</v>
      </c>
      <c r="W385" s="405">
        <v>3.5342999999999997E-5</v>
      </c>
      <c r="X385" s="405">
        <v>2.1681996068546665</v>
      </c>
      <c r="Y385" s="399">
        <v>1.48</v>
      </c>
      <c r="Z385" s="399">
        <v>1.79</v>
      </c>
      <c r="AA385" s="405">
        <v>6.2180999999999993E-5</v>
      </c>
      <c r="AB385" s="405">
        <v>2.1681996068546665</v>
      </c>
      <c r="AC385" s="399">
        <v>1.21</v>
      </c>
      <c r="AD385" s="399">
        <v>2.0099999999999998</v>
      </c>
      <c r="AE385" s="405">
        <v>5.2163999999999997E-5</v>
      </c>
      <c r="AF385" s="405">
        <v>2.1681996068546665</v>
      </c>
      <c r="AG385" s="399">
        <v>1.28</v>
      </c>
      <c r="AH385" s="399">
        <v>2.2799999999999998</v>
      </c>
      <c r="AI385" s="324">
        <v>0</v>
      </c>
      <c r="AJ385" s="324">
        <v>0</v>
      </c>
      <c r="AK385" s="324">
        <v>0</v>
      </c>
      <c r="AL385" s="324">
        <v>0</v>
      </c>
      <c r="AM385" s="324">
        <v>0</v>
      </c>
      <c r="AN385" s="324">
        <v>0</v>
      </c>
      <c r="AO385" s="403">
        <v>1722226</v>
      </c>
      <c r="AP385" s="403">
        <v>3.2699999999999999E-3</v>
      </c>
      <c r="AQ385" s="403">
        <v>5.7149999999999999E-2</v>
      </c>
      <c r="AR385" s="403">
        <v>107</v>
      </c>
      <c r="AS385" s="399" t="s">
        <v>1206</v>
      </c>
      <c r="AT385" s="390">
        <v>0</v>
      </c>
      <c r="AU385" s="390">
        <v>0</v>
      </c>
      <c r="AV385" s="390">
        <v>0</v>
      </c>
      <c r="AY385" s="390" t="s">
        <v>3565</v>
      </c>
    </row>
    <row r="386" spans="1:51" s="390" customFormat="1">
      <c r="A386" s="399" t="s">
        <v>81</v>
      </c>
      <c r="B386" s="399" t="s">
        <v>3574</v>
      </c>
      <c r="C386" s="399">
        <v>470</v>
      </c>
      <c r="D386" s="399">
        <v>20</v>
      </c>
      <c r="E386" s="403">
        <v>6.75</v>
      </c>
      <c r="F386" s="399">
        <v>0</v>
      </c>
      <c r="G386" s="399">
        <v>0.14000000000000001</v>
      </c>
      <c r="H386" s="399">
        <v>0.9</v>
      </c>
      <c r="I386" s="399">
        <v>0.24</v>
      </c>
      <c r="J386" s="399">
        <v>40</v>
      </c>
      <c r="K386" s="399">
        <v>125</v>
      </c>
      <c r="L386" s="399">
        <v>0</v>
      </c>
      <c r="M386" s="404">
        <v>9.1400003433227539</v>
      </c>
      <c r="N386" s="404">
        <v>7.869999885559082</v>
      </c>
      <c r="O386" s="404">
        <v>1.190000057220459</v>
      </c>
      <c r="P386" s="399">
        <v>100</v>
      </c>
      <c r="Q386" s="399" t="s">
        <v>293</v>
      </c>
      <c r="R386" s="399">
        <v>1</v>
      </c>
      <c r="S386" s="399">
        <v>0</v>
      </c>
      <c r="T386" s="399">
        <v>0</v>
      </c>
      <c r="U386" s="404">
        <v>0.79</v>
      </c>
      <c r="V386" s="404">
        <v>0.25</v>
      </c>
      <c r="W386" s="405">
        <v>3.5342999999999997E-5</v>
      </c>
      <c r="X386" s="405">
        <v>7.1581709508599038</v>
      </c>
      <c r="Y386" s="399">
        <v>1.48</v>
      </c>
      <c r="Z386" s="399">
        <v>1.79</v>
      </c>
      <c r="AA386" s="405">
        <v>6.2180999999999993E-5</v>
      </c>
      <c r="AB386" s="405">
        <v>7.1581709508599038</v>
      </c>
      <c r="AC386" s="399">
        <v>1.21</v>
      </c>
      <c r="AD386" s="399">
        <v>2.0099999999999998</v>
      </c>
      <c r="AE386" s="405">
        <v>5.2163999999999997E-5</v>
      </c>
      <c r="AF386" s="405">
        <v>7.1581709508599038</v>
      </c>
      <c r="AG386" s="399">
        <v>1.28</v>
      </c>
      <c r="AH386" s="399">
        <v>2.2799999999999998</v>
      </c>
      <c r="AI386" s="324">
        <v>0</v>
      </c>
      <c r="AJ386" s="324">
        <v>0</v>
      </c>
      <c r="AK386" s="324">
        <v>0</v>
      </c>
      <c r="AL386" s="324">
        <v>0</v>
      </c>
      <c r="AM386" s="324">
        <v>0</v>
      </c>
      <c r="AN386" s="324">
        <v>0</v>
      </c>
      <c r="AO386" s="403">
        <v>5580011</v>
      </c>
      <c r="AP386" s="403">
        <v>1.01E-3</v>
      </c>
      <c r="AQ386" s="403">
        <v>3.175E-2</v>
      </c>
      <c r="AR386" s="403">
        <v>103</v>
      </c>
      <c r="AS386" s="399" t="s">
        <v>1206</v>
      </c>
      <c r="AT386" s="390">
        <v>0</v>
      </c>
      <c r="AU386" s="390">
        <v>0</v>
      </c>
      <c r="AV386" s="390">
        <v>0</v>
      </c>
      <c r="AY386" s="390" t="s">
        <v>3565</v>
      </c>
    </row>
    <row r="387" spans="1:51" s="390" customFormat="1">
      <c r="A387" s="399" t="s">
        <v>81</v>
      </c>
      <c r="B387" s="399" t="s">
        <v>3575</v>
      </c>
      <c r="C387" s="399">
        <v>6.8</v>
      </c>
      <c r="D387" s="399">
        <v>20</v>
      </c>
      <c r="E387" s="403">
        <v>0.16500000000000001</v>
      </c>
      <c r="F387" s="399">
        <v>0</v>
      </c>
      <c r="G387" s="399">
        <v>1.3</v>
      </c>
      <c r="H387" s="399">
        <v>0.9</v>
      </c>
      <c r="I387" s="399">
        <v>1.7</v>
      </c>
      <c r="J387" s="399">
        <v>40</v>
      </c>
      <c r="K387" s="399">
        <v>125</v>
      </c>
      <c r="L387" s="399">
        <v>0</v>
      </c>
      <c r="M387" s="404">
        <v>9.1400003433227539</v>
      </c>
      <c r="N387" s="404">
        <v>7.869999885559082</v>
      </c>
      <c r="O387" s="404">
        <v>1.190000057220459</v>
      </c>
      <c r="P387" s="399">
        <v>100</v>
      </c>
      <c r="Q387" s="399" t="s">
        <v>293</v>
      </c>
      <c r="R387" s="399">
        <v>1</v>
      </c>
      <c r="S387" s="399">
        <v>0</v>
      </c>
      <c r="T387" s="399">
        <v>0</v>
      </c>
      <c r="U387" s="404">
        <v>0.79</v>
      </c>
      <c r="V387" s="404">
        <v>0.25</v>
      </c>
      <c r="W387" s="405">
        <v>3.5342999999999997E-5</v>
      </c>
      <c r="X387" s="405">
        <v>0.86580364601808169</v>
      </c>
      <c r="Y387" s="399">
        <v>1.48</v>
      </c>
      <c r="Z387" s="399">
        <v>1.79</v>
      </c>
      <c r="AA387" s="405">
        <v>6.2180999999999993E-5</v>
      </c>
      <c r="AB387" s="405">
        <v>0.86580364601808169</v>
      </c>
      <c r="AC387" s="399">
        <v>1.21</v>
      </c>
      <c r="AD387" s="399">
        <v>2.0099999999999998</v>
      </c>
      <c r="AE387" s="405">
        <v>5.2163999999999997E-5</v>
      </c>
      <c r="AF387" s="405">
        <v>0.86580364601808169</v>
      </c>
      <c r="AG387" s="399">
        <v>1.28</v>
      </c>
      <c r="AH387" s="399">
        <v>2.2799999999999998</v>
      </c>
      <c r="AI387" s="324">
        <v>0</v>
      </c>
      <c r="AJ387" s="324">
        <v>0</v>
      </c>
      <c r="AK387" s="324">
        <v>0</v>
      </c>
      <c r="AL387" s="324">
        <v>0</v>
      </c>
      <c r="AM387" s="324">
        <v>0</v>
      </c>
      <c r="AN387" s="324">
        <v>0</v>
      </c>
      <c r="AO387" s="403">
        <v>878687</v>
      </c>
      <c r="AP387" s="403">
        <v>6.4000000000000003E-3</v>
      </c>
      <c r="AQ387" s="403">
        <v>8.0009999999999998E-2</v>
      </c>
      <c r="AR387" s="403">
        <v>84</v>
      </c>
      <c r="AS387" s="399" t="s">
        <v>1206</v>
      </c>
      <c r="AT387" s="390">
        <v>0</v>
      </c>
      <c r="AU387" s="390">
        <v>0</v>
      </c>
      <c r="AV387" s="390">
        <v>0</v>
      </c>
      <c r="AY387" s="390" t="s">
        <v>3565</v>
      </c>
    </row>
    <row r="388" spans="1:51" s="390" customFormat="1">
      <c r="A388" s="399" t="s">
        <v>81</v>
      </c>
      <c r="B388" s="399" t="s">
        <v>3576</v>
      </c>
      <c r="C388" s="399">
        <v>68</v>
      </c>
      <c r="D388" s="399">
        <v>20</v>
      </c>
      <c r="E388" s="403">
        <v>1.1000000000000001</v>
      </c>
      <c r="F388" s="399">
        <v>0</v>
      </c>
      <c r="G388" s="399">
        <v>0.4</v>
      </c>
      <c r="H388" s="399">
        <v>0.9</v>
      </c>
      <c r="I388" s="399">
        <v>0.6</v>
      </c>
      <c r="J388" s="399">
        <v>40</v>
      </c>
      <c r="K388" s="399">
        <v>125</v>
      </c>
      <c r="L388" s="399">
        <v>0</v>
      </c>
      <c r="M388" s="404">
        <v>9.1400003433227539</v>
      </c>
      <c r="N388" s="404">
        <v>7.869999885559082</v>
      </c>
      <c r="O388" s="404">
        <v>1.190000057220459</v>
      </c>
      <c r="P388" s="399">
        <v>100</v>
      </c>
      <c r="Q388" s="399" t="s">
        <v>293</v>
      </c>
      <c r="R388" s="399">
        <v>1</v>
      </c>
      <c r="S388" s="399">
        <v>0</v>
      </c>
      <c r="T388" s="399">
        <v>0</v>
      </c>
      <c r="U388" s="404">
        <v>0.79</v>
      </c>
      <c r="V388" s="404">
        <v>0.25</v>
      </c>
      <c r="W388" s="405">
        <v>3.5342999999999997E-5</v>
      </c>
      <c r="X388" s="405">
        <v>2.6078422341353744</v>
      </c>
      <c r="Y388" s="399">
        <v>1.48</v>
      </c>
      <c r="Z388" s="399">
        <v>1.79</v>
      </c>
      <c r="AA388" s="405">
        <v>6.2180999999999993E-5</v>
      </c>
      <c r="AB388" s="405">
        <v>2.6078422341353744</v>
      </c>
      <c r="AC388" s="399">
        <v>1.21</v>
      </c>
      <c r="AD388" s="399">
        <v>2.0099999999999998</v>
      </c>
      <c r="AE388" s="405">
        <v>5.2163999999999997E-5</v>
      </c>
      <c r="AF388" s="405">
        <v>2.6078422341353744</v>
      </c>
      <c r="AG388" s="399">
        <v>1.28</v>
      </c>
      <c r="AH388" s="399">
        <v>2.2799999999999998</v>
      </c>
      <c r="AI388" s="324">
        <v>0</v>
      </c>
      <c r="AJ388" s="324">
        <v>0</v>
      </c>
      <c r="AK388" s="324">
        <v>0</v>
      </c>
      <c r="AL388" s="324">
        <v>0</v>
      </c>
      <c r="AM388" s="324">
        <v>0</v>
      </c>
      <c r="AN388" s="324">
        <v>0</v>
      </c>
      <c r="AO388" s="403">
        <v>2179692</v>
      </c>
      <c r="AP388" s="403">
        <v>2.5799999999999998E-3</v>
      </c>
      <c r="AQ388" s="403">
        <v>5.0799999999999998E-2</v>
      </c>
      <c r="AR388" s="403">
        <v>101</v>
      </c>
      <c r="AS388" s="399" t="s">
        <v>1206</v>
      </c>
      <c r="AT388" s="390">
        <v>0</v>
      </c>
      <c r="AU388" s="390">
        <v>0</v>
      </c>
      <c r="AV388" s="390">
        <v>0</v>
      </c>
      <c r="AY388" s="390" t="s">
        <v>3565</v>
      </c>
    </row>
    <row r="389" spans="1:51" s="390" customFormat="1">
      <c r="A389" s="399" t="s">
        <v>81</v>
      </c>
      <c r="B389" s="399" t="s">
        <v>3577</v>
      </c>
      <c r="C389" s="399">
        <v>680</v>
      </c>
      <c r="D389" s="399">
        <v>20</v>
      </c>
      <c r="E389" s="403">
        <v>9.15</v>
      </c>
      <c r="F389" s="399">
        <v>0</v>
      </c>
      <c r="G389" s="399">
        <v>0.12</v>
      </c>
      <c r="H389" s="399">
        <v>0.9</v>
      </c>
      <c r="I389" s="399">
        <v>0.2</v>
      </c>
      <c r="J389" s="399">
        <v>40</v>
      </c>
      <c r="K389" s="399">
        <v>125</v>
      </c>
      <c r="L389" s="399">
        <v>0</v>
      </c>
      <c r="M389" s="404">
        <v>9.1400003433227539</v>
      </c>
      <c r="N389" s="404">
        <v>7.869999885559082</v>
      </c>
      <c r="O389" s="404">
        <v>1.190000057220459</v>
      </c>
      <c r="P389" s="399">
        <v>100</v>
      </c>
      <c r="Q389" s="399" t="s">
        <v>293</v>
      </c>
      <c r="R389" s="399">
        <v>1</v>
      </c>
      <c r="S389" s="399">
        <v>0</v>
      </c>
      <c r="T389" s="399">
        <v>0</v>
      </c>
      <c r="U389" s="404">
        <v>0.79</v>
      </c>
      <c r="V389" s="404">
        <v>0.25</v>
      </c>
      <c r="W389" s="405">
        <v>3.5342999999999997E-5</v>
      </c>
      <c r="X389" s="405">
        <v>8.1679586955938142</v>
      </c>
      <c r="Y389" s="399">
        <v>1.48</v>
      </c>
      <c r="Z389" s="399">
        <v>1.79</v>
      </c>
      <c r="AA389" s="405">
        <v>6.2180999999999993E-5</v>
      </c>
      <c r="AB389" s="405">
        <v>8.1679586955938142</v>
      </c>
      <c r="AC389" s="399">
        <v>1.21</v>
      </c>
      <c r="AD389" s="399">
        <v>2.0099999999999998</v>
      </c>
      <c r="AE389" s="405">
        <v>5.2163999999999997E-5</v>
      </c>
      <c r="AF389" s="405">
        <v>8.1679586955938142</v>
      </c>
      <c r="AG389" s="399">
        <v>1.28</v>
      </c>
      <c r="AH389" s="399">
        <v>2.2799999999999998</v>
      </c>
      <c r="AI389" s="324">
        <v>0</v>
      </c>
      <c r="AJ389" s="324">
        <v>0</v>
      </c>
      <c r="AK389" s="324">
        <v>0</v>
      </c>
      <c r="AL389" s="324">
        <v>0</v>
      </c>
      <c r="AM389" s="324">
        <v>0</v>
      </c>
      <c r="AN389" s="324">
        <v>0</v>
      </c>
      <c r="AO389" s="403">
        <v>5580011</v>
      </c>
      <c r="AP389" s="403">
        <v>1.01E-3</v>
      </c>
      <c r="AQ389" s="403">
        <v>3.175E-2</v>
      </c>
      <c r="AR389" s="403">
        <v>109</v>
      </c>
      <c r="AS389" s="399" t="s">
        <v>1206</v>
      </c>
      <c r="AT389" s="390">
        <v>0</v>
      </c>
      <c r="AU389" s="390">
        <v>0</v>
      </c>
      <c r="AV389" s="390">
        <v>0</v>
      </c>
      <c r="AY389" s="390" t="s">
        <v>3565</v>
      </c>
    </row>
    <row r="390" spans="1:51" s="390" customFormat="1">
      <c r="A390" s="399" t="s">
        <v>81</v>
      </c>
      <c r="B390" s="399" t="s">
        <v>3578</v>
      </c>
      <c r="C390" s="399">
        <v>8.1999999999999993</v>
      </c>
      <c r="D390" s="399">
        <v>20</v>
      </c>
      <c r="E390" s="403">
        <v>0.2</v>
      </c>
      <c r="F390" s="399">
        <v>0</v>
      </c>
      <c r="G390" s="399">
        <v>1</v>
      </c>
      <c r="H390" s="399">
        <v>0.9</v>
      </c>
      <c r="I390" s="399">
        <v>1.5</v>
      </c>
      <c r="J390" s="399">
        <v>40</v>
      </c>
      <c r="K390" s="399">
        <v>125</v>
      </c>
      <c r="L390" s="399">
        <v>0</v>
      </c>
      <c r="M390" s="404">
        <v>9.1400003433227539</v>
      </c>
      <c r="N390" s="404">
        <v>7.869999885559082</v>
      </c>
      <c r="O390" s="404">
        <v>1.190000057220459</v>
      </c>
      <c r="P390" s="399">
        <v>100</v>
      </c>
      <c r="Q390" s="399" t="s">
        <v>293</v>
      </c>
      <c r="R390" s="399">
        <v>1</v>
      </c>
      <c r="S390" s="399">
        <v>0</v>
      </c>
      <c r="T390" s="399">
        <v>0</v>
      </c>
      <c r="U390" s="404">
        <v>0.79</v>
      </c>
      <c r="V390" s="404">
        <v>0.25</v>
      </c>
      <c r="W390" s="405">
        <v>3.5342999999999997E-5</v>
      </c>
      <c r="X390" s="405">
        <v>0.8419816808670787</v>
      </c>
      <c r="Y390" s="399">
        <v>1.48</v>
      </c>
      <c r="Z390" s="399">
        <v>1.79</v>
      </c>
      <c r="AA390" s="405">
        <v>6.2180999999999993E-5</v>
      </c>
      <c r="AB390" s="405">
        <v>0.8419816808670787</v>
      </c>
      <c r="AC390" s="399">
        <v>1.21</v>
      </c>
      <c r="AD390" s="399">
        <v>2.0099999999999998</v>
      </c>
      <c r="AE390" s="405">
        <v>5.2163999999999997E-5</v>
      </c>
      <c r="AF390" s="405">
        <v>0.8419816808670787</v>
      </c>
      <c r="AG390" s="399">
        <v>1.28</v>
      </c>
      <c r="AH390" s="399">
        <v>2.2799999999999998</v>
      </c>
      <c r="AI390" s="324">
        <v>0</v>
      </c>
      <c r="AJ390" s="324">
        <v>0</v>
      </c>
      <c r="AK390" s="324">
        <v>0</v>
      </c>
      <c r="AL390" s="324">
        <v>0</v>
      </c>
      <c r="AM390" s="324">
        <v>0</v>
      </c>
      <c r="AN390" s="324">
        <v>0</v>
      </c>
      <c r="AO390" s="403">
        <v>878687</v>
      </c>
      <c r="AP390" s="403">
        <v>6.4000000000000003E-3</v>
      </c>
      <c r="AQ390" s="403">
        <v>8.0009999999999998E-2</v>
      </c>
      <c r="AR390" s="403">
        <v>89</v>
      </c>
      <c r="AS390" s="399" t="s">
        <v>1206</v>
      </c>
      <c r="AT390" s="390">
        <v>0</v>
      </c>
      <c r="AU390" s="390">
        <v>0</v>
      </c>
      <c r="AV390" s="390">
        <v>0</v>
      </c>
      <c r="AY390" s="390" t="s">
        <v>3565</v>
      </c>
    </row>
    <row r="391" spans="1:51" s="390" customFormat="1">
      <c r="A391" s="399" t="s">
        <v>81</v>
      </c>
      <c r="B391" s="399" t="s">
        <v>3579</v>
      </c>
      <c r="C391" s="399">
        <v>10</v>
      </c>
      <c r="D391" s="399">
        <v>20</v>
      </c>
      <c r="E391" s="403">
        <v>0.24</v>
      </c>
      <c r="F391" s="399">
        <v>0</v>
      </c>
      <c r="G391" s="399">
        <v>1</v>
      </c>
      <c r="H391" s="399">
        <v>0.9</v>
      </c>
      <c r="I391" s="399">
        <v>1.5</v>
      </c>
      <c r="J391" s="399">
        <v>40</v>
      </c>
      <c r="K391" s="399">
        <v>125</v>
      </c>
      <c r="L391" s="399">
        <v>0</v>
      </c>
      <c r="M391" s="404">
        <v>9.1400003433227539</v>
      </c>
      <c r="N391" s="404">
        <v>7.869999885559082</v>
      </c>
      <c r="O391" s="404">
        <v>1.6499999761581421</v>
      </c>
      <c r="P391" s="399">
        <v>100</v>
      </c>
      <c r="Q391" s="399" t="s">
        <v>293</v>
      </c>
      <c r="R391" s="399">
        <v>1</v>
      </c>
      <c r="S391" s="399">
        <v>0</v>
      </c>
      <c r="T391" s="399">
        <v>0</v>
      </c>
      <c r="U391" s="404">
        <v>0.79</v>
      </c>
      <c r="V391" s="404">
        <v>0.25</v>
      </c>
      <c r="W391" s="405">
        <v>3.5342999999999997E-5</v>
      </c>
      <c r="X391" s="405">
        <v>1.0268069517705696</v>
      </c>
      <c r="Y391" s="399">
        <v>1.48</v>
      </c>
      <c r="Z391" s="399">
        <v>1.79</v>
      </c>
      <c r="AA391" s="405">
        <v>6.2180999999999993E-5</v>
      </c>
      <c r="AB391" s="405">
        <v>1.0268069517705696</v>
      </c>
      <c r="AC391" s="399">
        <v>1.21</v>
      </c>
      <c r="AD391" s="399">
        <v>2.0099999999999998</v>
      </c>
      <c r="AE391" s="405">
        <v>5.2163999999999997E-5</v>
      </c>
      <c r="AF391" s="405">
        <v>1.0268069517705696</v>
      </c>
      <c r="AG391" s="399">
        <v>1.28</v>
      </c>
      <c r="AH391" s="399">
        <v>2.2799999999999998</v>
      </c>
      <c r="AI391" s="324">
        <v>0</v>
      </c>
      <c r="AJ391" s="324">
        <v>0</v>
      </c>
      <c r="AK391" s="324">
        <v>0</v>
      </c>
      <c r="AL391" s="324">
        <v>0</v>
      </c>
      <c r="AM391" s="324">
        <v>0</v>
      </c>
      <c r="AN391" s="324">
        <v>0</v>
      </c>
      <c r="AO391" s="403">
        <v>1112088</v>
      </c>
      <c r="AP391" s="403">
        <v>5.0600000000000003E-3</v>
      </c>
      <c r="AQ391" s="403">
        <v>7.1120000000000003E-2</v>
      </c>
      <c r="AR391" s="403">
        <v>74</v>
      </c>
      <c r="AS391" s="399" t="s">
        <v>1206</v>
      </c>
      <c r="AT391" s="390">
        <v>0</v>
      </c>
      <c r="AU391" s="390">
        <v>0</v>
      </c>
      <c r="AV391" s="390">
        <v>0</v>
      </c>
      <c r="AY391" s="390" t="s">
        <v>3565</v>
      </c>
    </row>
    <row r="392" spans="1:51" s="390" customFormat="1">
      <c r="A392" s="399" t="s">
        <v>81</v>
      </c>
      <c r="B392" s="399" t="s">
        <v>3580</v>
      </c>
      <c r="C392" s="399">
        <v>100</v>
      </c>
      <c r="D392" s="399">
        <v>20</v>
      </c>
      <c r="E392" s="403">
        <v>1.6</v>
      </c>
      <c r="F392" s="399">
        <v>0</v>
      </c>
      <c r="G392" s="399">
        <v>0.3</v>
      </c>
      <c r="H392" s="399">
        <v>0.9</v>
      </c>
      <c r="I392" s="399">
        <v>0.5</v>
      </c>
      <c r="J392" s="399">
        <v>40</v>
      </c>
      <c r="K392" s="399">
        <v>125</v>
      </c>
      <c r="L392" s="399">
        <v>0</v>
      </c>
      <c r="M392" s="404">
        <v>9.1400003433227539</v>
      </c>
      <c r="N392" s="404">
        <v>7.869999885559082</v>
      </c>
      <c r="O392" s="404">
        <v>1.6499999761581421</v>
      </c>
      <c r="P392" s="399">
        <v>100</v>
      </c>
      <c r="Q392" s="399" t="s">
        <v>293</v>
      </c>
      <c r="R392" s="399">
        <v>1</v>
      </c>
      <c r="S392" s="399">
        <v>0</v>
      </c>
      <c r="T392" s="399">
        <v>0</v>
      </c>
      <c r="U392" s="404">
        <v>0.79</v>
      </c>
      <c r="V392" s="404">
        <v>0.25</v>
      </c>
      <c r="W392" s="405">
        <v>3.5342999999999997E-5</v>
      </c>
      <c r="X392" s="405">
        <v>3.2815479901946039</v>
      </c>
      <c r="Y392" s="399">
        <v>1.48</v>
      </c>
      <c r="Z392" s="399">
        <v>1.79</v>
      </c>
      <c r="AA392" s="405">
        <v>6.2180999999999993E-5</v>
      </c>
      <c r="AB392" s="405">
        <v>3.2815479901946039</v>
      </c>
      <c r="AC392" s="399">
        <v>1.21</v>
      </c>
      <c r="AD392" s="399">
        <v>2.0099999999999998</v>
      </c>
      <c r="AE392" s="405">
        <v>5.2163999999999997E-5</v>
      </c>
      <c r="AF392" s="405">
        <v>3.2815479901946039</v>
      </c>
      <c r="AG392" s="399">
        <v>1.28</v>
      </c>
      <c r="AH392" s="399">
        <v>2.2799999999999998</v>
      </c>
      <c r="AI392" s="324">
        <v>0</v>
      </c>
      <c r="AJ392" s="324">
        <v>0</v>
      </c>
      <c r="AK392" s="324">
        <v>0</v>
      </c>
      <c r="AL392" s="324">
        <v>0</v>
      </c>
      <c r="AM392" s="324">
        <v>0</v>
      </c>
      <c r="AN392" s="324">
        <v>0</v>
      </c>
      <c r="AO392" s="403">
        <v>2846944</v>
      </c>
      <c r="AP392" s="403">
        <v>1.98E-3</v>
      </c>
      <c r="AQ392" s="403">
        <v>4.4450000000000003E-2</v>
      </c>
      <c r="AR392" s="403">
        <v>100</v>
      </c>
      <c r="AS392" s="399" t="s">
        <v>1206</v>
      </c>
      <c r="AT392" s="390">
        <v>0</v>
      </c>
      <c r="AU392" s="390">
        <v>0</v>
      </c>
      <c r="AV392" s="390">
        <v>0</v>
      </c>
      <c r="AY392" s="390" t="s">
        <v>3565</v>
      </c>
    </row>
    <row r="393" spans="1:51" s="390" customFormat="1">
      <c r="A393" s="399" t="s">
        <v>81</v>
      </c>
      <c r="B393" s="399" t="s">
        <v>3581</v>
      </c>
      <c r="C393" s="399">
        <v>1000</v>
      </c>
      <c r="D393" s="399">
        <v>20</v>
      </c>
      <c r="E393" s="403">
        <v>14.2</v>
      </c>
      <c r="F393" s="399">
        <v>0</v>
      </c>
      <c r="G393" s="399">
        <v>0.1</v>
      </c>
      <c r="H393" s="399">
        <v>0.9</v>
      </c>
      <c r="I393" s="399">
        <v>0.16</v>
      </c>
      <c r="J393" s="399">
        <v>40</v>
      </c>
      <c r="K393" s="399">
        <v>125</v>
      </c>
      <c r="L393" s="399">
        <v>0</v>
      </c>
      <c r="M393" s="404">
        <v>9.1400003433227539</v>
      </c>
      <c r="N393" s="404">
        <v>7.869999885559082</v>
      </c>
      <c r="O393" s="404">
        <v>1.6499999761581421</v>
      </c>
      <c r="P393" s="399">
        <v>100</v>
      </c>
      <c r="Q393" s="399" t="s">
        <v>293</v>
      </c>
      <c r="R393" s="399">
        <v>1</v>
      </c>
      <c r="S393" s="399">
        <v>0</v>
      </c>
      <c r="T393" s="399">
        <v>0</v>
      </c>
      <c r="U393" s="404">
        <v>0.79</v>
      </c>
      <c r="V393" s="404">
        <v>0.25</v>
      </c>
      <c r="W393" s="405">
        <v>3.5342999999999997E-5</v>
      </c>
      <c r="X393" s="405">
        <v>9.8548035618847223</v>
      </c>
      <c r="Y393" s="399">
        <v>1.48</v>
      </c>
      <c r="Z393" s="399">
        <v>1.79</v>
      </c>
      <c r="AA393" s="405">
        <v>6.2180999999999993E-5</v>
      </c>
      <c r="AB393" s="405">
        <v>9.8548035618847223</v>
      </c>
      <c r="AC393" s="399">
        <v>1.21</v>
      </c>
      <c r="AD393" s="399">
        <v>2.0099999999999998</v>
      </c>
      <c r="AE393" s="405">
        <v>5.2163999999999997E-5</v>
      </c>
      <c r="AF393" s="405">
        <v>9.8548035618847223</v>
      </c>
      <c r="AG393" s="399">
        <v>1.28</v>
      </c>
      <c r="AH393" s="399">
        <v>2.2799999999999998</v>
      </c>
      <c r="AI393" s="324">
        <v>0</v>
      </c>
      <c r="AJ393" s="324">
        <v>0</v>
      </c>
      <c r="AK393" s="324">
        <v>0</v>
      </c>
      <c r="AL393" s="324">
        <v>0</v>
      </c>
      <c r="AM393" s="324">
        <v>0</v>
      </c>
      <c r="AN393" s="324">
        <v>0</v>
      </c>
      <c r="AO393" s="403">
        <v>7205593</v>
      </c>
      <c r="AP393" s="403">
        <v>7.7999999999999999E-4</v>
      </c>
      <c r="AQ393" s="403">
        <v>2.794E-2</v>
      </c>
      <c r="AR393" s="403">
        <v>110</v>
      </c>
      <c r="AS393" s="399" t="s">
        <v>1206</v>
      </c>
      <c r="AT393" s="390">
        <v>0</v>
      </c>
      <c r="AU393" s="390">
        <v>0</v>
      </c>
      <c r="AV393" s="390">
        <v>0</v>
      </c>
      <c r="AY393" s="390" t="s">
        <v>3565</v>
      </c>
    </row>
    <row r="394" spans="1:51" s="390" customFormat="1">
      <c r="A394" s="399" t="s">
        <v>81</v>
      </c>
      <c r="B394" s="399" t="s">
        <v>3582</v>
      </c>
      <c r="C394" s="399">
        <v>15</v>
      </c>
      <c r="D394" s="399">
        <v>20</v>
      </c>
      <c r="E394" s="403">
        <v>0.3</v>
      </c>
      <c r="F394" s="399">
        <v>0</v>
      </c>
      <c r="G394" s="399">
        <v>0.9</v>
      </c>
      <c r="H394" s="399">
        <v>0.9</v>
      </c>
      <c r="I394" s="399">
        <v>1.3</v>
      </c>
      <c r="J394" s="399">
        <v>40</v>
      </c>
      <c r="K394" s="399">
        <v>125</v>
      </c>
      <c r="L394" s="399">
        <v>0</v>
      </c>
      <c r="M394" s="404">
        <v>9.1400003433227539</v>
      </c>
      <c r="N394" s="404">
        <v>7.869999885559082</v>
      </c>
      <c r="O394" s="404">
        <v>1.6499999761581421</v>
      </c>
      <c r="P394" s="399">
        <v>100</v>
      </c>
      <c r="Q394" s="399" t="s">
        <v>293</v>
      </c>
      <c r="R394" s="399">
        <v>1</v>
      </c>
      <c r="S394" s="399">
        <v>0</v>
      </c>
      <c r="T394" s="399">
        <v>0</v>
      </c>
      <c r="U394" s="404">
        <v>0.79</v>
      </c>
      <c r="V394" s="404">
        <v>0.25</v>
      </c>
      <c r="W394" s="405">
        <v>3.5342999999999997E-5</v>
      </c>
      <c r="X394" s="405">
        <v>1.2242698271110637</v>
      </c>
      <c r="Y394" s="399">
        <v>1.48</v>
      </c>
      <c r="Z394" s="399">
        <v>1.79</v>
      </c>
      <c r="AA394" s="405">
        <v>6.2180999999999993E-5</v>
      </c>
      <c r="AB394" s="405">
        <v>1.2242698271110637</v>
      </c>
      <c r="AC394" s="399">
        <v>1.21</v>
      </c>
      <c r="AD394" s="399">
        <v>2.0099999999999998</v>
      </c>
      <c r="AE394" s="405">
        <v>5.2163999999999997E-5</v>
      </c>
      <c r="AF394" s="405">
        <v>1.2242698271110637</v>
      </c>
      <c r="AG394" s="399">
        <v>1.28</v>
      </c>
      <c r="AH394" s="399">
        <v>2.2799999999999998</v>
      </c>
      <c r="AI394" s="324">
        <v>0</v>
      </c>
      <c r="AJ394" s="324">
        <v>0</v>
      </c>
      <c r="AK394" s="324">
        <v>0</v>
      </c>
      <c r="AL394" s="324">
        <v>0</v>
      </c>
      <c r="AM394" s="324">
        <v>0</v>
      </c>
      <c r="AN394" s="324">
        <v>0</v>
      </c>
      <c r="AO394" s="403">
        <v>1112088</v>
      </c>
      <c r="AP394" s="403">
        <v>5.0600000000000003E-3</v>
      </c>
      <c r="AQ394" s="403">
        <v>7.1120000000000003E-2</v>
      </c>
      <c r="AR394" s="403">
        <v>79</v>
      </c>
      <c r="AS394" s="399" t="s">
        <v>1206</v>
      </c>
      <c r="AT394" s="390">
        <v>0</v>
      </c>
      <c r="AU394" s="390">
        <v>0</v>
      </c>
      <c r="AV394" s="390">
        <v>0</v>
      </c>
      <c r="AY394" s="390" t="s">
        <v>3565</v>
      </c>
    </row>
    <row r="395" spans="1:51" s="390" customFormat="1">
      <c r="A395" s="399" t="s">
        <v>81</v>
      </c>
      <c r="B395" s="399" t="s">
        <v>3583</v>
      </c>
      <c r="C395" s="399">
        <v>150</v>
      </c>
      <c r="D395" s="399">
        <v>20</v>
      </c>
      <c r="E395" s="403">
        <v>2.5</v>
      </c>
      <c r="F395" s="399">
        <v>0</v>
      </c>
      <c r="G395" s="399">
        <v>0.25</v>
      </c>
      <c r="H395" s="399">
        <v>0.9</v>
      </c>
      <c r="I395" s="399">
        <v>0.4</v>
      </c>
      <c r="J395" s="399">
        <v>40</v>
      </c>
      <c r="K395" s="399">
        <v>125</v>
      </c>
      <c r="L395" s="399">
        <v>0</v>
      </c>
      <c r="M395" s="404">
        <v>9.1400003433227539</v>
      </c>
      <c r="N395" s="404">
        <v>7.869999885559082</v>
      </c>
      <c r="O395" s="404">
        <v>1.6499999761581421</v>
      </c>
      <c r="P395" s="399">
        <v>100</v>
      </c>
      <c r="Q395" s="399" t="s">
        <v>293</v>
      </c>
      <c r="R395" s="399">
        <v>1</v>
      </c>
      <c r="S395" s="399">
        <v>0</v>
      </c>
      <c r="T395" s="399">
        <v>0</v>
      </c>
      <c r="U395" s="404">
        <v>0.79</v>
      </c>
      <c r="V395" s="404">
        <v>0.25</v>
      </c>
      <c r="W395" s="405">
        <v>3.5342999999999997E-5</v>
      </c>
      <c r="X395" s="405">
        <v>4.012312878767351</v>
      </c>
      <c r="Y395" s="399">
        <v>1.48</v>
      </c>
      <c r="Z395" s="399">
        <v>1.79</v>
      </c>
      <c r="AA395" s="405">
        <v>6.2180999999999993E-5</v>
      </c>
      <c r="AB395" s="405">
        <v>4.012312878767351</v>
      </c>
      <c r="AC395" s="399">
        <v>1.21</v>
      </c>
      <c r="AD395" s="399">
        <v>2.0099999999999998</v>
      </c>
      <c r="AE395" s="405">
        <v>5.2163999999999997E-5</v>
      </c>
      <c r="AF395" s="405">
        <v>4.012312878767351</v>
      </c>
      <c r="AG395" s="399">
        <v>1.28</v>
      </c>
      <c r="AH395" s="399">
        <v>2.2799999999999998</v>
      </c>
      <c r="AI395" s="324">
        <v>0</v>
      </c>
      <c r="AJ395" s="324">
        <v>0</v>
      </c>
      <c r="AK395" s="324">
        <v>0</v>
      </c>
      <c r="AL395" s="324">
        <v>0</v>
      </c>
      <c r="AM395" s="324">
        <v>0</v>
      </c>
      <c r="AN395" s="324">
        <v>0</v>
      </c>
      <c r="AO395" s="403">
        <v>3629040</v>
      </c>
      <c r="AP395" s="403">
        <v>1.5499999999999999E-3</v>
      </c>
      <c r="AQ395" s="403">
        <v>3.9370000000000002E-2</v>
      </c>
      <c r="AR395" s="403">
        <v>100</v>
      </c>
      <c r="AS395" s="399" t="s">
        <v>1206</v>
      </c>
      <c r="AT395" s="390">
        <v>0</v>
      </c>
      <c r="AU395" s="390">
        <v>0</v>
      </c>
      <c r="AV395" s="390">
        <v>0</v>
      </c>
      <c r="AY395" s="390" t="s">
        <v>3565</v>
      </c>
    </row>
    <row r="396" spans="1:51" s="390" customFormat="1">
      <c r="A396" s="399" t="s">
        <v>81</v>
      </c>
      <c r="B396" s="399" t="s">
        <v>3584</v>
      </c>
      <c r="C396" s="399">
        <v>22</v>
      </c>
      <c r="D396" s="399">
        <v>20</v>
      </c>
      <c r="E396" s="403">
        <v>0.42</v>
      </c>
      <c r="F396" s="399">
        <v>0</v>
      </c>
      <c r="G396" s="399">
        <v>0.7</v>
      </c>
      <c r="H396" s="399">
        <v>0.9</v>
      </c>
      <c r="I396" s="399">
        <v>1</v>
      </c>
      <c r="J396" s="399">
        <v>40</v>
      </c>
      <c r="K396" s="399">
        <v>125</v>
      </c>
      <c r="L396" s="399">
        <v>0</v>
      </c>
      <c r="M396" s="404">
        <v>9.1400003433227539</v>
      </c>
      <c r="N396" s="404">
        <v>7.869999885559082</v>
      </c>
      <c r="O396" s="404">
        <v>1.6499999761581421</v>
      </c>
      <c r="P396" s="399">
        <v>100</v>
      </c>
      <c r="Q396" s="399" t="s">
        <v>293</v>
      </c>
      <c r="R396" s="399">
        <v>1</v>
      </c>
      <c r="S396" s="399">
        <v>0</v>
      </c>
      <c r="T396" s="399">
        <v>0</v>
      </c>
      <c r="U396" s="404">
        <v>0.79</v>
      </c>
      <c r="V396" s="404">
        <v>0.25</v>
      </c>
      <c r="W396" s="405">
        <v>3.5342999999999997E-5</v>
      </c>
      <c r="X396" s="405">
        <v>1.4899624278883583</v>
      </c>
      <c r="Y396" s="399">
        <v>1.48</v>
      </c>
      <c r="Z396" s="399">
        <v>1.79</v>
      </c>
      <c r="AA396" s="405">
        <v>6.2180999999999993E-5</v>
      </c>
      <c r="AB396" s="405">
        <v>1.4899624278883583</v>
      </c>
      <c r="AC396" s="399">
        <v>1.21</v>
      </c>
      <c r="AD396" s="399">
        <v>2.0099999999999998</v>
      </c>
      <c r="AE396" s="405">
        <v>5.2163999999999997E-5</v>
      </c>
      <c r="AF396" s="405">
        <v>1.4899624278883583</v>
      </c>
      <c r="AG396" s="399">
        <v>1.28</v>
      </c>
      <c r="AH396" s="399">
        <v>2.2799999999999998</v>
      </c>
      <c r="AI396" s="324">
        <v>0</v>
      </c>
      <c r="AJ396" s="324">
        <v>0</v>
      </c>
      <c r="AK396" s="324">
        <v>0</v>
      </c>
      <c r="AL396" s="324">
        <v>0</v>
      </c>
      <c r="AM396" s="324">
        <v>0</v>
      </c>
      <c r="AN396" s="324">
        <v>0</v>
      </c>
      <c r="AO396" s="403">
        <v>1395003</v>
      </c>
      <c r="AP396" s="403">
        <v>4.0299999999999997E-3</v>
      </c>
      <c r="AQ396" s="403">
        <v>6.3500000000000001E-2</v>
      </c>
      <c r="AR396" s="403">
        <v>95</v>
      </c>
      <c r="AS396" s="399" t="s">
        <v>1206</v>
      </c>
      <c r="AT396" s="390">
        <v>0</v>
      </c>
      <c r="AU396" s="390">
        <v>0</v>
      </c>
      <c r="AV396" s="390">
        <v>0</v>
      </c>
      <c r="AY396" s="390" t="s">
        <v>3565</v>
      </c>
    </row>
    <row r="397" spans="1:51" s="390" customFormat="1">
      <c r="A397" s="399" t="s">
        <v>81</v>
      </c>
      <c r="B397" s="399" t="s">
        <v>3585</v>
      </c>
      <c r="C397" s="399">
        <v>220</v>
      </c>
      <c r="D397" s="399">
        <v>20</v>
      </c>
      <c r="E397" s="403">
        <v>3.65</v>
      </c>
      <c r="F397" s="399">
        <v>0</v>
      </c>
      <c r="G397" s="399">
        <v>0.22</v>
      </c>
      <c r="H397" s="399">
        <v>0.9</v>
      </c>
      <c r="I397" s="399">
        <v>0.32</v>
      </c>
      <c r="J397" s="399">
        <v>40</v>
      </c>
      <c r="K397" s="399">
        <v>125</v>
      </c>
      <c r="L397" s="399">
        <v>0</v>
      </c>
      <c r="M397" s="404">
        <v>9.1400003433227539</v>
      </c>
      <c r="N397" s="404">
        <v>7.869999885559082</v>
      </c>
      <c r="O397" s="404">
        <v>1.6499999761581421</v>
      </c>
      <c r="P397" s="399">
        <v>100</v>
      </c>
      <c r="Q397" s="399" t="s">
        <v>293</v>
      </c>
      <c r="R397" s="399">
        <v>1</v>
      </c>
      <c r="S397" s="399">
        <v>0</v>
      </c>
      <c r="T397" s="399">
        <v>0</v>
      </c>
      <c r="U397" s="404">
        <v>0.79</v>
      </c>
      <c r="V397" s="404">
        <v>0.25</v>
      </c>
      <c r="W397" s="405">
        <v>3.5342999999999997E-5</v>
      </c>
      <c r="X397" s="405">
        <v>4.829533386948472</v>
      </c>
      <c r="Y397" s="399">
        <v>1.48</v>
      </c>
      <c r="Z397" s="399">
        <v>1.79</v>
      </c>
      <c r="AA397" s="405">
        <v>6.2180999999999993E-5</v>
      </c>
      <c r="AB397" s="405">
        <v>4.829533386948472</v>
      </c>
      <c r="AC397" s="399">
        <v>1.21</v>
      </c>
      <c r="AD397" s="399">
        <v>2.0099999999999998</v>
      </c>
      <c r="AE397" s="405">
        <v>5.2163999999999997E-5</v>
      </c>
      <c r="AF397" s="405">
        <v>4.829533386948472</v>
      </c>
      <c r="AG397" s="399">
        <v>1.28</v>
      </c>
      <c r="AH397" s="399">
        <v>2.2799999999999998</v>
      </c>
      <c r="AI397" s="324">
        <v>0</v>
      </c>
      <c r="AJ397" s="324">
        <v>0</v>
      </c>
      <c r="AK397" s="324">
        <v>0</v>
      </c>
      <c r="AL397" s="324">
        <v>0</v>
      </c>
      <c r="AM397" s="324">
        <v>0</v>
      </c>
      <c r="AN397" s="324">
        <v>0</v>
      </c>
      <c r="AO397" s="403">
        <v>4448351</v>
      </c>
      <c r="AP397" s="403">
        <v>1.2600000000000001E-3</v>
      </c>
      <c r="AQ397" s="403">
        <v>3.5560000000000001E-2</v>
      </c>
      <c r="AR397" s="403">
        <v>107</v>
      </c>
      <c r="AS397" s="399" t="s">
        <v>1206</v>
      </c>
      <c r="AT397" s="390">
        <v>0</v>
      </c>
      <c r="AU397" s="390">
        <v>0</v>
      </c>
      <c r="AV397" s="390">
        <v>0</v>
      </c>
      <c r="AY397" s="390" t="s">
        <v>3565</v>
      </c>
    </row>
    <row r="398" spans="1:51" s="390" customFormat="1">
      <c r="A398" s="399" t="s">
        <v>81</v>
      </c>
      <c r="B398" s="399" t="s">
        <v>3586</v>
      </c>
      <c r="C398" s="399">
        <v>33</v>
      </c>
      <c r="D398" s="399">
        <v>20</v>
      </c>
      <c r="E398" s="403">
        <v>0.55000000000000004</v>
      </c>
      <c r="F398" s="399">
        <v>0</v>
      </c>
      <c r="G398" s="399">
        <v>0.6</v>
      </c>
      <c r="H398" s="399">
        <v>0.9</v>
      </c>
      <c r="I398" s="399">
        <v>0.9</v>
      </c>
      <c r="J398" s="399">
        <v>40</v>
      </c>
      <c r="K398" s="399">
        <v>125</v>
      </c>
      <c r="L398" s="399">
        <v>0</v>
      </c>
      <c r="M398" s="404">
        <v>9.1400003433227539</v>
      </c>
      <c r="N398" s="404">
        <v>7.869999885559082</v>
      </c>
      <c r="O398" s="404">
        <v>1.6499999761581421</v>
      </c>
      <c r="P398" s="399">
        <v>100</v>
      </c>
      <c r="Q398" s="399" t="s">
        <v>293</v>
      </c>
      <c r="R398" s="399">
        <v>1</v>
      </c>
      <c r="S398" s="399">
        <v>0</v>
      </c>
      <c r="T398" s="399">
        <v>0</v>
      </c>
      <c r="U398" s="404">
        <v>0.79</v>
      </c>
      <c r="V398" s="404">
        <v>0.25</v>
      </c>
      <c r="W398" s="405">
        <v>3.5342999999999997E-5</v>
      </c>
      <c r="X398" s="405">
        <v>1.780378833324225</v>
      </c>
      <c r="Y398" s="399">
        <v>1.48</v>
      </c>
      <c r="Z398" s="399">
        <v>1.79</v>
      </c>
      <c r="AA398" s="405">
        <v>6.2180999999999993E-5</v>
      </c>
      <c r="AB398" s="405">
        <v>1.780378833324225</v>
      </c>
      <c r="AC398" s="399">
        <v>1.21</v>
      </c>
      <c r="AD398" s="399">
        <v>2.0099999999999998</v>
      </c>
      <c r="AE398" s="405">
        <v>5.2163999999999997E-5</v>
      </c>
      <c r="AF398" s="405">
        <v>1.780378833324225</v>
      </c>
      <c r="AG398" s="399">
        <v>1.28</v>
      </c>
      <c r="AH398" s="399">
        <v>2.2799999999999998</v>
      </c>
      <c r="AI398" s="324">
        <v>0</v>
      </c>
      <c r="AJ398" s="324">
        <v>0</v>
      </c>
      <c r="AK398" s="324">
        <v>0</v>
      </c>
      <c r="AL398" s="324">
        <v>0</v>
      </c>
      <c r="AM398" s="324">
        <v>0</v>
      </c>
      <c r="AN398" s="324">
        <v>0</v>
      </c>
      <c r="AO398" s="403">
        <v>1395003</v>
      </c>
      <c r="AP398" s="403">
        <v>4.0299999999999997E-3</v>
      </c>
      <c r="AQ398" s="403">
        <v>6.3500000000000001E-2</v>
      </c>
      <c r="AR398" s="403">
        <v>90</v>
      </c>
      <c r="AS398" s="399" t="s">
        <v>1206</v>
      </c>
      <c r="AT398" s="390">
        <v>0</v>
      </c>
      <c r="AU398" s="390">
        <v>0</v>
      </c>
      <c r="AV398" s="390">
        <v>0</v>
      </c>
      <c r="AY398" s="390" t="s">
        <v>3565</v>
      </c>
    </row>
    <row r="399" spans="1:51" s="390" customFormat="1">
      <c r="A399" s="399" t="s">
        <v>81</v>
      </c>
      <c r="B399" s="399" t="s">
        <v>3587</v>
      </c>
      <c r="C399" s="399">
        <v>330</v>
      </c>
      <c r="D399" s="399">
        <v>20</v>
      </c>
      <c r="E399" s="403">
        <v>4.6500000000000004</v>
      </c>
      <c r="F399" s="399">
        <v>0</v>
      </c>
      <c r="G399" s="399">
        <v>0.18</v>
      </c>
      <c r="H399" s="399">
        <v>0.9</v>
      </c>
      <c r="I399" s="399">
        <v>0.28000000000000003</v>
      </c>
      <c r="J399" s="399">
        <v>40</v>
      </c>
      <c r="K399" s="399">
        <v>125</v>
      </c>
      <c r="L399" s="399">
        <v>0</v>
      </c>
      <c r="M399" s="404">
        <v>9.1400003433227539</v>
      </c>
      <c r="N399" s="404">
        <v>7.869999885559082</v>
      </c>
      <c r="O399" s="404">
        <v>1.6499999761581421</v>
      </c>
      <c r="P399" s="399">
        <v>100</v>
      </c>
      <c r="Q399" s="399" t="s">
        <v>293</v>
      </c>
      <c r="R399" s="399">
        <v>1</v>
      </c>
      <c r="S399" s="399">
        <v>0</v>
      </c>
      <c r="T399" s="399">
        <v>0</v>
      </c>
      <c r="U399" s="404">
        <v>0.79</v>
      </c>
      <c r="V399" s="404">
        <v>0.25</v>
      </c>
      <c r="W399" s="405">
        <v>3.5342999999999997E-5</v>
      </c>
      <c r="X399" s="405">
        <v>5.9345961110807499</v>
      </c>
      <c r="Y399" s="399">
        <v>1.48</v>
      </c>
      <c r="Z399" s="399">
        <v>1.79</v>
      </c>
      <c r="AA399" s="405">
        <v>6.2180999999999993E-5</v>
      </c>
      <c r="AB399" s="405">
        <v>5.9345961110807499</v>
      </c>
      <c r="AC399" s="399">
        <v>1.21</v>
      </c>
      <c r="AD399" s="399">
        <v>2.0099999999999998</v>
      </c>
      <c r="AE399" s="405">
        <v>5.2163999999999997E-5</v>
      </c>
      <c r="AF399" s="405">
        <v>5.9345961110807499</v>
      </c>
      <c r="AG399" s="399">
        <v>1.28</v>
      </c>
      <c r="AH399" s="399">
        <v>2.2799999999999998</v>
      </c>
      <c r="AI399" s="324">
        <v>0</v>
      </c>
      <c r="AJ399" s="324">
        <v>0</v>
      </c>
      <c r="AK399" s="324">
        <v>0</v>
      </c>
      <c r="AL399" s="324">
        <v>0</v>
      </c>
      <c r="AM399" s="324">
        <v>0</v>
      </c>
      <c r="AN399" s="324">
        <v>0</v>
      </c>
      <c r="AO399" s="403">
        <v>4448351</v>
      </c>
      <c r="AP399" s="403">
        <v>1.2600000000000001E-3</v>
      </c>
      <c r="AQ399" s="403">
        <v>3.5560000000000001E-2</v>
      </c>
      <c r="AR399" s="403">
        <v>110</v>
      </c>
      <c r="AS399" s="399" t="s">
        <v>1206</v>
      </c>
      <c r="AT399" s="390">
        <v>0</v>
      </c>
      <c r="AU399" s="390">
        <v>0</v>
      </c>
      <c r="AV399" s="390">
        <v>0</v>
      </c>
      <c r="AY399" s="390" t="s">
        <v>3565</v>
      </c>
    </row>
    <row r="400" spans="1:51" s="390" customFormat="1">
      <c r="A400" s="399" t="s">
        <v>81</v>
      </c>
      <c r="B400" s="399" t="s">
        <v>3588</v>
      </c>
      <c r="C400" s="399">
        <v>4.7</v>
      </c>
      <c r="D400" s="399">
        <v>20</v>
      </c>
      <c r="E400" s="403">
        <v>0.14499999999999999</v>
      </c>
      <c r="F400" s="399">
        <v>0</v>
      </c>
      <c r="G400" s="399">
        <v>1.6</v>
      </c>
      <c r="H400" s="399">
        <v>0.9</v>
      </c>
      <c r="I400" s="399">
        <v>1.9</v>
      </c>
      <c r="J400" s="399">
        <v>40</v>
      </c>
      <c r="K400" s="399">
        <v>125</v>
      </c>
      <c r="L400" s="399">
        <v>0</v>
      </c>
      <c r="M400" s="404">
        <v>9.1400003433227539</v>
      </c>
      <c r="N400" s="404">
        <v>7.869999885559082</v>
      </c>
      <c r="O400" s="404">
        <v>1.6499999761581421</v>
      </c>
      <c r="P400" s="399">
        <v>100</v>
      </c>
      <c r="Q400" s="399" t="s">
        <v>293</v>
      </c>
      <c r="R400" s="399">
        <v>1</v>
      </c>
      <c r="S400" s="399">
        <v>0</v>
      </c>
      <c r="T400" s="399">
        <v>0</v>
      </c>
      <c r="U400" s="404">
        <v>0.79</v>
      </c>
      <c r="V400" s="404">
        <v>0.25</v>
      </c>
      <c r="W400" s="405">
        <v>3.5342999999999997E-5</v>
      </c>
      <c r="X400" s="405">
        <v>0.7124084133413694</v>
      </c>
      <c r="Y400" s="399">
        <v>1.48</v>
      </c>
      <c r="Z400" s="399">
        <v>1.79</v>
      </c>
      <c r="AA400" s="405">
        <v>6.2180999999999993E-5</v>
      </c>
      <c r="AB400" s="405">
        <v>0.7124084133413694</v>
      </c>
      <c r="AC400" s="399">
        <v>1.21</v>
      </c>
      <c r="AD400" s="399">
        <v>2.0099999999999998</v>
      </c>
      <c r="AE400" s="405">
        <v>5.2163999999999997E-5</v>
      </c>
      <c r="AF400" s="405">
        <v>0.7124084133413694</v>
      </c>
      <c r="AG400" s="399">
        <v>1.28</v>
      </c>
      <c r="AH400" s="399">
        <v>2.2799999999999998</v>
      </c>
      <c r="AI400" s="324">
        <v>0</v>
      </c>
      <c r="AJ400" s="324">
        <v>0</v>
      </c>
      <c r="AK400" s="324">
        <v>0</v>
      </c>
      <c r="AL400" s="324">
        <v>0</v>
      </c>
      <c r="AM400" s="324">
        <v>0</v>
      </c>
      <c r="AN400" s="324">
        <v>0</v>
      </c>
      <c r="AO400" s="403">
        <v>878687</v>
      </c>
      <c r="AP400" s="403">
        <v>6.4000000000000003E-3</v>
      </c>
      <c r="AQ400" s="403">
        <v>8.0009999999999998E-2</v>
      </c>
      <c r="AR400" s="403">
        <v>76</v>
      </c>
      <c r="AS400" s="399" t="s">
        <v>1206</v>
      </c>
      <c r="AT400" s="390">
        <v>0</v>
      </c>
      <c r="AU400" s="390">
        <v>0</v>
      </c>
      <c r="AV400" s="390">
        <v>0</v>
      </c>
      <c r="AY400" s="390" t="s">
        <v>3565</v>
      </c>
    </row>
    <row r="401" spans="1:51" s="390" customFormat="1">
      <c r="A401" s="399" t="s">
        <v>81</v>
      </c>
      <c r="B401" s="399" t="s">
        <v>3589</v>
      </c>
      <c r="C401" s="399">
        <v>47</v>
      </c>
      <c r="D401" s="399">
        <v>20</v>
      </c>
      <c r="E401" s="403">
        <v>0.76500000000000001</v>
      </c>
      <c r="F401" s="399">
        <v>0</v>
      </c>
      <c r="G401" s="399">
        <v>0.5</v>
      </c>
      <c r="H401" s="399">
        <v>0.9</v>
      </c>
      <c r="I401" s="399">
        <v>0.7</v>
      </c>
      <c r="J401" s="399">
        <v>40</v>
      </c>
      <c r="K401" s="399">
        <v>125</v>
      </c>
      <c r="L401" s="399">
        <v>0</v>
      </c>
      <c r="M401" s="404">
        <v>9.1400003433227539</v>
      </c>
      <c r="N401" s="404">
        <v>7.869999885559082</v>
      </c>
      <c r="O401" s="404">
        <v>1.6499999761581421</v>
      </c>
      <c r="P401" s="399">
        <v>100</v>
      </c>
      <c r="Q401" s="399" t="s">
        <v>293</v>
      </c>
      <c r="R401" s="399">
        <v>1</v>
      </c>
      <c r="S401" s="399">
        <v>0</v>
      </c>
      <c r="T401" s="399">
        <v>0</v>
      </c>
      <c r="U401" s="404">
        <v>0.79</v>
      </c>
      <c r="V401" s="404">
        <v>0.25</v>
      </c>
      <c r="W401" s="405">
        <v>3.5342999999999997E-5</v>
      </c>
      <c r="X401" s="405">
        <v>2.1681996068546665</v>
      </c>
      <c r="Y401" s="399">
        <v>1.48</v>
      </c>
      <c r="Z401" s="399">
        <v>1.79</v>
      </c>
      <c r="AA401" s="405">
        <v>6.2180999999999993E-5</v>
      </c>
      <c r="AB401" s="405">
        <v>2.1681996068546665</v>
      </c>
      <c r="AC401" s="399">
        <v>1.21</v>
      </c>
      <c r="AD401" s="399">
        <v>2.0099999999999998</v>
      </c>
      <c r="AE401" s="405">
        <v>5.2163999999999997E-5</v>
      </c>
      <c r="AF401" s="405">
        <v>2.1681996068546665</v>
      </c>
      <c r="AG401" s="399">
        <v>1.28</v>
      </c>
      <c r="AH401" s="399">
        <v>2.2799999999999998</v>
      </c>
      <c r="AI401" s="324">
        <v>0</v>
      </c>
      <c r="AJ401" s="324">
        <v>0</v>
      </c>
      <c r="AK401" s="324">
        <v>0</v>
      </c>
      <c r="AL401" s="324">
        <v>0</v>
      </c>
      <c r="AM401" s="324">
        <v>0</v>
      </c>
      <c r="AN401" s="324">
        <v>0</v>
      </c>
      <c r="AO401" s="403">
        <v>1722226</v>
      </c>
      <c r="AP401" s="403">
        <v>3.2699999999999999E-3</v>
      </c>
      <c r="AQ401" s="403">
        <v>5.7149999999999999E-2</v>
      </c>
      <c r="AR401" s="403">
        <v>107</v>
      </c>
      <c r="AS401" s="399" t="s">
        <v>1206</v>
      </c>
      <c r="AT401" s="390">
        <v>0</v>
      </c>
      <c r="AU401" s="390">
        <v>0</v>
      </c>
      <c r="AV401" s="390">
        <v>0</v>
      </c>
      <c r="AY401" s="390" t="s">
        <v>3565</v>
      </c>
    </row>
    <row r="402" spans="1:51" s="390" customFormat="1">
      <c r="A402" s="399" t="s">
        <v>81</v>
      </c>
      <c r="B402" s="399" t="s">
        <v>3590</v>
      </c>
      <c r="C402" s="399">
        <v>470</v>
      </c>
      <c r="D402" s="399">
        <v>20</v>
      </c>
      <c r="E402" s="403">
        <v>6.75</v>
      </c>
      <c r="F402" s="399">
        <v>0</v>
      </c>
      <c r="G402" s="399">
        <v>0.14000000000000001</v>
      </c>
      <c r="H402" s="399">
        <v>0.9</v>
      </c>
      <c r="I402" s="399">
        <v>0.24</v>
      </c>
      <c r="J402" s="399">
        <v>40</v>
      </c>
      <c r="K402" s="399">
        <v>125</v>
      </c>
      <c r="L402" s="399">
        <v>0</v>
      </c>
      <c r="M402" s="404">
        <v>9.1400003433227539</v>
      </c>
      <c r="N402" s="404">
        <v>7.869999885559082</v>
      </c>
      <c r="O402" s="404">
        <v>1.6499999761581421</v>
      </c>
      <c r="P402" s="399">
        <v>100</v>
      </c>
      <c r="Q402" s="399" t="s">
        <v>293</v>
      </c>
      <c r="R402" s="399">
        <v>1</v>
      </c>
      <c r="S402" s="399">
        <v>0</v>
      </c>
      <c r="T402" s="399">
        <v>0</v>
      </c>
      <c r="U402" s="404">
        <v>0.79</v>
      </c>
      <c r="V402" s="404">
        <v>0.25</v>
      </c>
      <c r="W402" s="405">
        <v>3.5342999999999997E-5</v>
      </c>
      <c r="X402" s="405">
        <v>7.1581709508599038</v>
      </c>
      <c r="Y402" s="399">
        <v>1.48</v>
      </c>
      <c r="Z402" s="399">
        <v>1.79</v>
      </c>
      <c r="AA402" s="405">
        <v>6.2180999999999993E-5</v>
      </c>
      <c r="AB402" s="405">
        <v>7.1581709508599038</v>
      </c>
      <c r="AC402" s="399">
        <v>1.21</v>
      </c>
      <c r="AD402" s="399">
        <v>2.0099999999999998</v>
      </c>
      <c r="AE402" s="405">
        <v>5.2163999999999997E-5</v>
      </c>
      <c r="AF402" s="405">
        <v>7.1581709508599038</v>
      </c>
      <c r="AG402" s="399">
        <v>1.28</v>
      </c>
      <c r="AH402" s="399">
        <v>2.2799999999999998</v>
      </c>
      <c r="AI402" s="324">
        <v>0</v>
      </c>
      <c r="AJ402" s="324">
        <v>0</v>
      </c>
      <c r="AK402" s="324">
        <v>0</v>
      </c>
      <c r="AL402" s="324">
        <v>0</v>
      </c>
      <c r="AM402" s="324">
        <v>0</v>
      </c>
      <c r="AN402" s="324">
        <v>0</v>
      </c>
      <c r="AO402" s="403">
        <v>5580011</v>
      </c>
      <c r="AP402" s="403">
        <v>1.01E-3</v>
      </c>
      <c r="AQ402" s="403">
        <v>3.175E-2</v>
      </c>
      <c r="AR402" s="403">
        <v>103</v>
      </c>
      <c r="AS402" s="399" t="s">
        <v>1206</v>
      </c>
      <c r="AT402" s="390">
        <v>0</v>
      </c>
      <c r="AU402" s="390">
        <v>0</v>
      </c>
      <c r="AV402" s="390">
        <v>0</v>
      </c>
      <c r="AY402" s="390" t="s">
        <v>3565</v>
      </c>
    </row>
    <row r="403" spans="1:51" s="390" customFormat="1">
      <c r="A403" s="399" t="s">
        <v>81</v>
      </c>
      <c r="B403" s="399" t="s">
        <v>3591</v>
      </c>
      <c r="C403" s="399">
        <v>6.8</v>
      </c>
      <c r="D403" s="399">
        <v>20</v>
      </c>
      <c r="E403" s="403">
        <v>0.16500000000000001</v>
      </c>
      <c r="F403" s="399">
        <v>0</v>
      </c>
      <c r="G403" s="399">
        <v>1.3</v>
      </c>
      <c r="H403" s="399">
        <v>0.9</v>
      </c>
      <c r="I403" s="399">
        <v>1.7</v>
      </c>
      <c r="J403" s="399">
        <v>40</v>
      </c>
      <c r="K403" s="399">
        <v>125</v>
      </c>
      <c r="L403" s="399">
        <v>0</v>
      </c>
      <c r="M403" s="404">
        <v>9.1400003433227539</v>
      </c>
      <c r="N403" s="404">
        <v>7.869999885559082</v>
      </c>
      <c r="O403" s="404">
        <v>1.6499999761581421</v>
      </c>
      <c r="P403" s="399">
        <v>100</v>
      </c>
      <c r="Q403" s="399" t="s">
        <v>293</v>
      </c>
      <c r="R403" s="399">
        <v>1</v>
      </c>
      <c r="S403" s="399">
        <v>0</v>
      </c>
      <c r="T403" s="399">
        <v>0</v>
      </c>
      <c r="U403" s="404">
        <v>0.79</v>
      </c>
      <c r="V403" s="404">
        <v>0.25</v>
      </c>
      <c r="W403" s="405">
        <v>3.5342999999999997E-5</v>
      </c>
      <c r="X403" s="405">
        <v>0.86580364601808169</v>
      </c>
      <c r="Y403" s="399">
        <v>1.48</v>
      </c>
      <c r="Z403" s="399">
        <v>1.79</v>
      </c>
      <c r="AA403" s="405">
        <v>6.2180999999999993E-5</v>
      </c>
      <c r="AB403" s="405">
        <v>0.86580364601808169</v>
      </c>
      <c r="AC403" s="399">
        <v>1.21</v>
      </c>
      <c r="AD403" s="399">
        <v>2.0099999999999998</v>
      </c>
      <c r="AE403" s="405">
        <v>5.2163999999999997E-5</v>
      </c>
      <c r="AF403" s="405">
        <v>0.86580364601808169</v>
      </c>
      <c r="AG403" s="399">
        <v>1.28</v>
      </c>
      <c r="AH403" s="399">
        <v>2.2799999999999998</v>
      </c>
      <c r="AI403" s="324">
        <v>0</v>
      </c>
      <c r="AJ403" s="324">
        <v>0</v>
      </c>
      <c r="AK403" s="324">
        <v>0</v>
      </c>
      <c r="AL403" s="324">
        <v>0</v>
      </c>
      <c r="AM403" s="324">
        <v>0</v>
      </c>
      <c r="AN403" s="324">
        <v>0</v>
      </c>
      <c r="AO403" s="403">
        <v>878687</v>
      </c>
      <c r="AP403" s="403">
        <v>6.4000000000000003E-3</v>
      </c>
      <c r="AQ403" s="403">
        <v>8.0009999999999998E-2</v>
      </c>
      <c r="AR403" s="403">
        <v>84</v>
      </c>
      <c r="AS403" s="399" t="s">
        <v>1206</v>
      </c>
      <c r="AT403" s="390">
        <v>0</v>
      </c>
      <c r="AU403" s="390">
        <v>0</v>
      </c>
      <c r="AV403" s="390">
        <v>0</v>
      </c>
      <c r="AY403" s="390" t="s">
        <v>3565</v>
      </c>
    </row>
    <row r="404" spans="1:51" s="390" customFormat="1">
      <c r="A404" s="399" t="s">
        <v>81</v>
      </c>
      <c r="B404" s="399" t="s">
        <v>3592</v>
      </c>
      <c r="C404" s="399">
        <v>68</v>
      </c>
      <c r="D404" s="399">
        <v>20</v>
      </c>
      <c r="E404" s="403">
        <v>1.1000000000000001</v>
      </c>
      <c r="F404" s="399">
        <v>0</v>
      </c>
      <c r="G404" s="399">
        <v>0.4</v>
      </c>
      <c r="H404" s="399">
        <v>0.9</v>
      </c>
      <c r="I404" s="399">
        <v>0.6</v>
      </c>
      <c r="J404" s="399">
        <v>40</v>
      </c>
      <c r="K404" s="399">
        <v>125</v>
      </c>
      <c r="L404" s="399">
        <v>0</v>
      </c>
      <c r="M404" s="404">
        <v>9.1400003433227539</v>
      </c>
      <c r="N404" s="404">
        <v>7.869999885559082</v>
      </c>
      <c r="O404" s="404">
        <v>1.6499999761581421</v>
      </c>
      <c r="P404" s="399">
        <v>100</v>
      </c>
      <c r="Q404" s="399" t="s">
        <v>293</v>
      </c>
      <c r="R404" s="399">
        <v>1</v>
      </c>
      <c r="S404" s="399">
        <v>0</v>
      </c>
      <c r="T404" s="399">
        <v>0</v>
      </c>
      <c r="U404" s="404">
        <v>0.79</v>
      </c>
      <c r="V404" s="404">
        <v>0.25</v>
      </c>
      <c r="W404" s="405">
        <v>3.5342999999999997E-5</v>
      </c>
      <c r="X404" s="405">
        <v>2.6078422341353744</v>
      </c>
      <c r="Y404" s="399">
        <v>1.48</v>
      </c>
      <c r="Z404" s="399">
        <v>1.79</v>
      </c>
      <c r="AA404" s="405">
        <v>6.2180999999999993E-5</v>
      </c>
      <c r="AB404" s="405">
        <v>2.6078422341353744</v>
      </c>
      <c r="AC404" s="399">
        <v>1.21</v>
      </c>
      <c r="AD404" s="399">
        <v>2.0099999999999998</v>
      </c>
      <c r="AE404" s="405">
        <v>5.2163999999999997E-5</v>
      </c>
      <c r="AF404" s="405">
        <v>2.6078422341353744</v>
      </c>
      <c r="AG404" s="399">
        <v>1.28</v>
      </c>
      <c r="AH404" s="399">
        <v>2.2799999999999998</v>
      </c>
      <c r="AI404" s="324">
        <v>0</v>
      </c>
      <c r="AJ404" s="324">
        <v>0</v>
      </c>
      <c r="AK404" s="324">
        <v>0</v>
      </c>
      <c r="AL404" s="324">
        <v>0</v>
      </c>
      <c r="AM404" s="324">
        <v>0</v>
      </c>
      <c r="AN404" s="324">
        <v>0</v>
      </c>
      <c r="AO404" s="403">
        <v>2179692</v>
      </c>
      <c r="AP404" s="403">
        <v>2.5799999999999998E-3</v>
      </c>
      <c r="AQ404" s="403">
        <v>5.0799999999999998E-2</v>
      </c>
      <c r="AR404" s="403">
        <v>101</v>
      </c>
      <c r="AS404" s="399" t="s">
        <v>1206</v>
      </c>
      <c r="AT404" s="390">
        <v>0</v>
      </c>
      <c r="AU404" s="390">
        <v>0</v>
      </c>
      <c r="AV404" s="390">
        <v>0</v>
      </c>
      <c r="AY404" s="390" t="s">
        <v>3565</v>
      </c>
    </row>
    <row r="405" spans="1:51" s="390" customFormat="1">
      <c r="A405" s="399" t="s">
        <v>81</v>
      </c>
      <c r="B405" s="399" t="s">
        <v>3593</v>
      </c>
      <c r="C405" s="399">
        <v>680</v>
      </c>
      <c r="D405" s="399">
        <v>20</v>
      </c>
      <c r="E405" s="403">
        <v>9.15</v>
      </c>
      <c r="F405" s="399">
        <v>0</v>
      </c>
      <c r="G405" s="399">
        <v>0.12</v>
      </c>
      <c r="H405" s="399">
        <v>0.9</v>
      </c>
      <c r="I405" s="399">
        <v>0.2</v>
      </c>
      <c r="J405" s="399">
        <v>40</v>
      </c>
      <c r="K405" s="399">
        <v>125</v>
      </c>
      <c r="L405" s="399">
        <v>0</v>
      </c>
      <c r="M405" s="404">
        <v>9.1400003433227539</v>
      </c>
      <c r="N405" s="404">
        <v>7.869999885559082</v>
      </c>
      <c r="O405" s="404">
        <v>1.6499999761581421</v>
      </c>
      <c r="P405" s="399">
        <v>100</v>
      </c>
      <c r="Q405" s="399" t="s">
        <v>293</v>
      </c>
      <c r="R405" s="399">
        <v>1</v>
      </c>
      <c r="S405" s="399">
        <v>0</v>
      </c>
      <c r="T405" s="399">
        <v>0</v>
      </c>
      <c r="U405" s="404">
        <v>0.79</v>
      </c>
      <c r="V405" s="404">
        <v>0.25</v>
      </c>
      <c r="W405" s="405">
        <v>3.5342999999999997E-5</v>
      </c>
      <c r="X405" s="405">
        <v>8.1679586955938142</v>
      </c>
      <c r="Y405" s="399">
        <v>1.48</v>
      </c>
      <c r="Z405" s="399">
        <v>1.79</v>
      </c>
      <c r="AA405" s="405">
        <v>6.2180999999999993E-5</v>
      </c>
      <c r="AB405" s="405">
        <v>8.1679586955938142</v>
      </c>
      <c r="AC405" s="399">
        <v>1.21</v>
      </c>
      <c r="AD405" s="399">
        <v>2.0099999999999998</v>
      </c>
      <c r="AE405" s="405">
        <v>5.2163999999999997E-5</v>
      </c>
      <c r="AF405" s="405">
        <v>8.1679586955938142</v>
      </c>
      <c r="AG405" s="399">
        <v>1.28</v>
      </c>
      <c r="AH405" s="399">
        <v>2.2799999999999998</v>
      </c>
      <c r="AI405" s="324">
        <v>0</v>
      </c>
      <c r="AJ405" s="324">
        <v>0</v>
      </c>
      <c r="AK405" s="324">
        <v>0</v>
      </c>
      <c r="AL405" s="324">
        <v>0</v>
      </c>
      <c r="AM405" s="324">
        <v>0</v>
      </c>
      <c r="AN405" s="324">
        <v>0</v>
      </c>
      <c r="AO405" s="403">
        <v>5580011</v>
      </c>
      <c r="AP405" s="403">
        <v>1.01E-3</v>
      </c>
      <c r="AQ405" s="403">
        <v>3.175E-2</v>
      </c>
      <c r="AR405" s="403">
        <v>109</v>
      </c>
      <c r="AS405" s="399" t="s">
        <v>1206</v>
      </c>
      <c r="AT405" s="390">
        <v>0</v>
      </c>
      <c r="AU405" s="390">
        <v>0</v>
      </c>
      <c r="AV405" s="390">
        <v>0</v>
      </c>
      <c r="AY405" s="390" t="s">
        <v>3565</v>
      </c>
    </row>
    <row r="406" spans="1:51" s="390" customFormat="1">
      <c r="A406" s="399" t="s">
        <v>81</v>
      </c>
      <c r="B406" s="399" t="s">
        <v>3594</v>
      </c>
      <c r="C406" s="399">
        <v>8.1999999999999993</v>
      </c>
      <c r="D406" s="399">
        <v>20</v>
      </c>
      <c r="E406" s="403">
        <v>0.2</v>
      </c>
      <c r="F406" s="399">
        <v>0</v>
      </c>
      <c r="G406" s="399">
        <v>1</v>
      </c>
      <c r="H406" s="399">
        <v>0.9</v>
      </c>
      <c r="I406" s="399">
        <v>1.5</v>
      </c>
      <c r="J406" s="399">
        <v>40</v>
      </c>
      <c r="K406" s="399">
        <v>125</v>
      </c>
      <c r="L406" s="399">
        <v>0</v>
      </c>
      <c r="M406" s="404">
        <v>9.1400003433227539</v>
      </c>
      <c r="N406" s="404">
        <v>7.869999885559082</v>
      </c>
      <c r="O406" s="404">
        <v>1.6499999761581421</v>
      </c>
      <c r="P406" s="399">
        <v>100</v>
      </c>
      <c r="Q406" s="399" t="s">
        <v>293</v>
      </c>
      <c r="R406" s="399">
        <v>1</v>
      </c>
      <c r="S406" s="399">
        <v>0</v>
      </c>
      <c r="T406" s="399">
        <v>0</v>
      </c>
      <c r="U406" s="404">
        <v>0.79</v>
      </c>
      <c r="V406" s="404">
        <v>0.25</v>
      </c>
      <c r="W406" s="405">
        <v>3.5342999999999997E-5</v>
      </c>
      <c r="X406" s="405">
        <v>0.8419816808670787</v>
      </c>
      <c r="Y406" s="399">
        <v>1.48</v>
      </c>
      <c r="Z406" s="399">
        <v>1.79</v>
      </c>
      <c r="AA406" s="405">
        <v>6.2180999999999993E-5</v>
      </c>
      <c r="AB406" s="405">
        <v>0.8419816808670787</v>
      </c>
      <c r="AC406" s="399">
        <v>1.21</v>
      </c>
      <c r="AD406" s="399">
        <v>2.0099999999999998</v>
      </c>
      <c r="AE406" s="405">
        <v>5.2163999999999997E-5</v>
      </c>
      <c r="AF406" s="405">
        <v>0.8419816808670787</v>
      </c>
      <c r="AG406" s="399">
        <v>1.28</v>
      </c>
      <c r="AH406" s="399">
        <v>2.2799999999999998</v>
      </c>
      <c r="AI406" s="324">
        <v>0</v>
      </c>
      <c r="AJ406" s="324">
        <v>0</v>
      </c>
      <c r="AK406" s="324">
        <v>0</v>
      </c>
      <c r="AL406" s="324">
        <v>0</v>
      </c>
      <c r="AM406" s="324">
        <v>0</v>
      </c>
      <c r="AN406" s="324">
        <v>0</v>
      </c>
      <c r="AO406" s="403">
        <v>878687</v>
      </c>
      <c r="AP406" s="403">
        <v>6.4000000000000003E-3</v>
      </c>
      <c r="AQ406" s="403">
        <v>8.0009999999999998E-2</v>
      </c>
      <c r="AR406" s="403">
        <v>89</v>
      </c>
      <c r="AS406" s="399" t="s">
        <v>1206</v>
      </c>
      <c r="AT406" s="390">
        <v>0</v>
      </c>
      <c r="AU406" s="390">
        <v>0</v>
      </c>
      <c r="AV406" s="390">
        <v>0</v>
      </c>
      <c r="AY406" s="390" t="s">
        <v>3565</v>
      </c>
    </row>
    <row r="407" spans="1:51" s="390" customFormat="1">
      <c r="A407" s="399" t="s">
        <v>81</v>
      </c>
      <c r="B407" s="399" t="s">
        <v>1207</v>
      </c>
      <c r="C407" s="399">
        <v>1</v>
      </c>
      <c r="D407" s="399">
        <v>30</v>
      </c>
      <c r="E407" s="403">
        <v>0.14000000000000001</v>
      </c>
      <c r="F407" s="399">
        <v>0</v>
      </c>
      <c r="G407" s="399">
        <v>1.7</v>
      </c>
      <c r="H407" s="399">
        <v>0.9</v>
      </c>
      <c r="I407" s="399">
        <v>1.4</v>
      </c>
      <c r="J407" s="399">
        <v>40</v>
      </c>
      <c r="K407" s="399">
        <v>125</v>
      </c>
      <c r="L407" s="399">
        <v>0</v>
      </c>
      <c r="M407" s="404">
        <v>3</v>
      </c>
      <c r="N407" s="404">
        <v>3</v>
      </c>
      <c r="O407" s="404">
        <v>1</v>
      </c>
      <c r="P407" s="399">
        <v>100</v>
      </c>
      <c r="Q407" s="399" t="s">
        <v>293</v>
      </c>
      <c r="R407" s="399">
        <v>1</v>
      </c>
      <c r="S407" s="399">
        <v>0</v>
      </c>
      <c r="T407" s="399">
        <v>0</v>
      </c>
      <c r="U407" s="404">
        <v>0.66</v>
      </c>
      <c r="V407" s="404">
        <v>0.25</v>
      </c>
      <c r="W407" s="405">
        <v>8.3240807400000005E-8</v>
      </c>
      <c r="X407" s="405">
        <v>0.80394542972780536</v>
      </c>
      <c r="Y407" s="399">
        <v>1.58</v>
      </c>
      <c r="Z407" s="399">
        <v>2.77</v>
      </c>
      <c r="AA407" s="405">
        <v>7.0984492199999997E-8</v>
      </c>
      <c r="AB407" s="405">
        <v>0.80394542972780536</v>
      </c>
      <c r="AC407" s="399">
        <v>1.54</v>
      </c>
      <c r="AD407" s="399">
        <v>2.68</v>
      </c>
      <c r="AE407" s="405">
        <v>5.8047270600000007E-8</v>
      </c>
      <c r="AF407" s="405">
        <v>0.80394542972780536</v>
      </c>
      <c r="AG407" s="399">
        <v>1.69</v>
      </c>
      <c r="AH407" s="399">
        <v>2.2999999999999998</v>
      </c>
      <c r="AI407" s="324">
        <v>0</v>
      </c>
      <c r="AJ407" s="324">
        <v>0</v>
      </c>
      <c r="AK407" s="324">
        <v>0</v>
      </c>
      <c r="AL407" s="324">
        <v>0</v>
      </c>
      <c r="AM407" s="324">
        <v>0</v>
      </c>
      <c r="AN407" s="324">
        <v>0</v>
      </c>
      <c r="AO407" s="403">
        <v>2846944</v>
      </c>
      <c r="AP407" s="403">
        <v>1.98E-3</v>
      </c>
      <c r="AQ407" s="403">
        <v>4.4450000000000003E-2</v>
      </c>
      <c r="AR407" s="403">
        <v>146</v>
      </c>
      <c r="AS407" s="399" t="s">
        <v>1208</v>
      </c>
      <c r="AT407" s="390">
        <v>0</v>
      </c>
      <c r="AU407" s="390">
        <v>0</v>
      </c>
      <c r="AV407" s="390">
        <v>0</v>
      </c>
      <c r="AY407" s="390" t="s">
        <v>3565</v>
      </c>
    </row>
    <row r="408" spans="1:51" s="390" customFormat="1">
      <c r="A408" s="399" t="s">
        <v>81</v>
      </c>
      <c r="B408" s="399" t="s">
        <v>1216</v>
      </c>
      <c r="C408" s="399">
        <v>10</v>
      </c>
      <c r="D408" s="399">
        <v>20</v>
      </c>
      <c r="E408" s="403">
        <v>1.1499999999999999</v>
      </c>
      <c r="F408" s="399">
        <v>0</v>
      </c>
      <c r="G408" s="399">
        <v>0.5</v>
      </c>
      <c r="H408" s="399">
        <v>0.9</v>
      </c>
      <c r="I408" s="399">
        <v>0.45</v>
      </c>
      <c r="J408" s="399">
        <v>40</v>
      </c>
      <c r="K408" s="399">
        <v>125</v>
      </c>
      <c r="L408" s="399">
        <v>0</v>
      </c>
      <c r="M408" s="404">
        <v>3</v>
      </c>
      <c r="N408" s="404">
        <v>3</v>
      </c>
      <c r="O408" s="404">
        <v>1</v>
      </c>
      <c r="P408" s="399">
        <v>100</v>
      </c>
      <c r="Q408" s="399" t="s">
        <v>293</v>
      </c>
      <c r="R408" s="399">
        <v>1</v>
      </c>
      <c r="S408" s="399">
        <v>0</v>
      </c>
      <c r="T408" s="399">
        <v>0</v>
      </c>
      <c r="U408" s="404">
        <v>0.66</v>
      </c>
      <c r="V408" s="404">
        <v>0.25</v>
      </c>
      <c r="W408" s="405">
        <v>8.3240807400000005E-8</v>
      </c>
      <c r="X408" s="405">
        <v>2.5786928878061679</v>
      </c>
      <c r="Y408" s="399">
        <v>1.58</v>
      </c>
      <c r="Z408" s="399">
        <v>2.77</v>
      </c>
      <c r="AA408" s="405">
        <v>7.0984492199999997E-8</v>
      </c>
      <c r="AB408" s="405">
        <v>2.5786928878061679</v>
      </c>
      <c r="AC408" s="399">
        <v>1.54</v>
      </c>
      <c r="AD408" s="399">
        <v>2.68</v>
      </c>
      <c r="AE408" s="405">
        <v>5.8047270600000007E-8</v>
      </c>
      <c r="AF408" s="405">
        <v>2.5786928878061679</v>
      </c>
      <c r="AG408" s="399">
        <v>1.69</v>
      </c>
      <c r="AH408" s="399">
        <v>2.2999999999999998</v>
      </c>
      <c r="AI408" s="324">
        <v>0</v>
      </c>
      <c r="AJ408" s="324">
        <v>0</v>
      </c>
      <c r="AK408" s="324">
        <v>0</v>
      </c>
      <c r="AL408" s="324">
        <v>0</v>
      </c>
      <c r="AM408" s="324">
        <v>0</v>
      </c>
      <c r="AN408" s="324">
        <v>0</v>
      </c>
      <c r="AO408" s="403">
        <v>8718767</v>
      </c>
      <c r="AP408" s="403">
        <v>6.4999999999999997E-4</v>
      </c>
      <c r="AQ408" s="403">
        <v>2.5399999999999999E-2</v>
      </c>
      <c r="AR408" s="403">
        <v>172</v>
      </c>
      <c r="AS408" s="399" t="s">
        <v>1208</v>
      </c>
      <c r="AT408" s="390">
        <v>0</v>
      </c>
      <c r="AU408" s="390">
        <v>0</v>
      </c>
      <c r="AV408" s="390">
        <v>0</v>
      </c>
      <c r="AY408" s="390" t="s">
        <v>3565</v>
      </c>
    </row>
    <row r="409" spans="1:51" s="390" customFormat="1">
      <c r="A409" s="399" t="s">
        <v>81</v>
      </c>
      <c r="B409" s="399" t="s">
        <v>1209</v>
      </c>
      <c r="C409" s="399">
        <v>1.2</v>
      </c>
      <c r="D409" s="399">
        <v>30</v>
      </c>
      <c r="E409" s="403">
        <v>0.16</v>
      </c>
      <c r="F409" s="399">
        <v>0</v>
      </c>
      <c r="G409" s="399">
        <v>1.6</v>
      </c>
      <c r="H409" s="399">
        <v>0.9</v>
      </c>
      <c r="I409" s="399">
        <v>1.4</v>
      </c>
      <c r="J409" s="399">
        <v>40</v>
      </c>
      <c r="K409" s="399">
        <v>125</v>
      </c>
      <c r="L409" s="399">
        <v>0</v>
      </c>
      <c r="M409" s="404">
        <v>3</v>
      </c>
      <c r="N409" s="404">
        <v>3</v>
      </c>
      <c r="O409" s="404">
        <v>1</v>
      </c>
      <c r="P409" s="399">
        <v>100</v>
      </c>
      <c r="Q409" s="399" t="s">
        <v>293</v>
      </c>
      <c r="R409" s="399">
        <v>1</v>
      </c>
      <c r="S409" s="399">
        <v>0</v>
      </c>
      <c r="T409" s="399">
        <v>0</v>
      </c>
      <c r="U409" s="404">
        <v>0.66</v>
      </c>
      <c r="V409" s="404">
        <v>0.25</v>
      </c>
      <c r="W409" s="405">
        <v>8.3240807400000005E-8</v>
      </c>
      <c r="X409" s="405">
        <v>0.86318354832336941</v>
      </c>
      <c r="Y409" s="399">
        <v>1.58</v>
      </c>
      <c r="Z409" s="399">
        <v>2.77</v>
      </c>
      <c r="AA409" s="405">
        <v>7.0984492199999997E-8</v>
      </c>
      <c r="AB409" s="405">
        <v>0.86318354832336941</v>
      </c>
      <c r="AC409" s="399">
        <v>1.54</v>
      </c>
      <c r="AD409" s="399">
        <v>2.68</v>
      </c>
      <c r="AE409" s="405">
        <v>5.8047270600000007E-8</v>
      </c>
      <c r="AF409" s="405">
        <v>0.86318354832336941</v>
      </c>
      <c r="AG409" s="399">
        <v>1.69</v>
      </c>
      <c r="AH409" s="399">
        <v>2.2999999999999998</v>
      </c>
      <c r="AI409" s="324">
        <v>0</v>
      </c>
      <c r="AJ409" s="324">
        <v>0</v>
      </c>
      <c r="AK409" s="324">
        <v>0</v>
      </c>
      <c r="AL409" s="324">
        <v>0</v>
      </c>
      <c r="AM409" s="324">
        <v>0</v>
      </c>
      <c r="AN409" s="324">
        <v>0</v>
      </c>
      <c r="AO409" s="403">
        <v>2846944</v>
      </c>
      <c r="AP409" s="403">
        <v>1.98E-3</v>
      </c>
      <c r="AQ409" s="403">
        <v>4.4450000000000003E-2</v>
      </c>
      <c r="AR409" s="403">
        <v>128</v>
      </c>
      <c r="AS409" s="399" t="s">
        <v>1208</v>
      </c>
      <c r="AT409" s="390">
        <v>0</v>
      </c>
      <c r="AU409" s="390">
        <v>0</v>
      </c>
      <c r="AV409" s="390">
        <v>0</v>
      </c>
      <c r="AY409" s="390" t="s">
        <v>3533</v>
      </c>
    </row>
    <row r="410" spans="1:51" s="390" customFormat="1">
      <c r="A410" s="399" t="s">
        <v>81</v>
      </c>
      <c r="B410" s="399" t="s">
        <v>1210</v>
      </c>
      <c r="C410" s="399">
        <v>1.5</v>
      </c>
      <c r="D410" s="399">
        <v>30</v>
      </c>
      <c r="E410" s="403">
        <v>0.2</v>
      </c>
      <c r="F410" s="399">
        <v>0</v>
      </c>
      <c r="G410" s="399">
        <v>1.3</v>
      </c>
      <c r="H410" s="399">
        <v>0.9</v>
      </c>
      <c r="I410" s="399">
        <v>1</v>
      </c>
      <c r="J410" s="399">
        <v>40</v>
      </c>
      <c r="K410" s="399">
        <v>125</v>
      </c>
      <c r="L410" s="399">
        <v>0</v>
      </c>
      <c r="M410" s="404">
        <v>3</v>
      </c>
      <c r="N410" s="404">
        <v>3</v>
      </c>
      <c r="O410" s="404">
        <v>1</v>
      </c>
      <c r="P410" s="399">
        <v>100</v>
      </c>
      <c r="Q410" s="399" t="s">
        <v>293</v>
      </c>
      <c r="R410" s="399">
        <v>1</v>
      </c>
      <c r="S410" s="399">
        <v>0</v>
      </c>
      <c r="T410" s="399">
        <v>0</v>
      </c>
      <c r="U410" s="404">
        <v>0.66</v>
      </c>
      <c r="V410" s="404">
        <v>0.25</v>
      </c>
      <c r="W410" s="405">
        <v>8.3240807400000005E-8</v>
      </c>
      <c r="X410" s="405">
        <v>0.97621945038376368</v>
      </c>
      <c r="Y410" s="399">
        <v>1.58</v>
      </c>
      <c r="Z410" s="399">
        <v>2.77</v>
      </c>
      <c r="AA410" s="405">
        <v>7.0984492199999997E-8</v>
      </c>
      <c r="AB410" s="405">
        <v>0.97621945038376368</v>
      </c>
      <c r="AC410" s="399">
        <v>1.54</v>
      </c>
      <c r="AD410" s="399">
        <v>2.68</v>
      </c>
      <c r="AE410" s="405">
        <v>5.8047270600000007E-8</v>
      </c>
      <c r="AF410" s="405">
        <v>0.97621945038376368</v>
      </c>
      <c r="AG410" s="399">
        <v>1.69</v>
      </c>
      <c r="AH410" s="399">
        <v>2.2999999999999998</v>
      </c>
      <c r="AI410" s="324">
        <v>0</v>
      </c>
      <c r="AJ410" s="324">
        <v>0</v>
      </c>
      <c r="AK410" s="324">
        <v>0</v>
      </c>
      <c r="AL410" s="324">
        <v>0</v>
      </c>
      <c r="AM410" s="324">
        <v>0</v>
      </c>
      <c r="AN410" s="324">
        <v>0</v>
      </c>
      <c r="AO410" s="403">
        <v>3629040</v>
      </c>
      <c r="AP410" s="403">
        <v>1.5499999999999999E-3</v>
      </c>
      <c r="AQ410" s="403">
        <v>3.9370000000000002E-2</v>
      </c>
      <c r="AR410" s="403">
        <v>200</v>
      </c>
      <c r="AS410" s="399" t="s">
        <v>1208</v>
      </c>
      <c r="AT410" s="390">
        <v>0</v>
      </c>
      <c r="AU410" s="390">
        <v>0</v>
      </c>
      <c r="AV410" s="390">
        <v>0</v>
      </c>
      <c r="AY410" s="390" t="s">
        <v>3533</v>
      </c>
    </row>
    <row r="411" spans="1:51" s="390" customFormat="1">
      <c r="A411" s="399" t="s">
        <v>81</v>
      </c>
      <c r="B411" s="399" t="s">
        <v>1217</v>
      </c>
      <c r="C411" s="399">
        <v>15</v>
      </c>
      <c r="D411" s="399">
        <v>20</v>
      </c>
      <c r="E411" s="403">
        <v>1.57</v>
      </c>
      <c r="F411" s="399">
        <v>0</v>
      </c>
      <c r="G411" s="399">
        <v>0.42</v>
      </c>
      <c r="H411" s="399">
        <v>0.9</v>
      </c>
      <c r="I411" s="399">
        <v>0.4</v>
      </c>
      <c r="J411" s="399">
        <v>40</v>
      </c>
      <c r="K411" s="399">
        <v>125</v>
      </c>
      <c r="L411" s="399">
        <v>0</v>
      </c>
      <c r="M411" s="404">
        <v>3</v>
      </c>
      <c r="N411" s="404">
        <v>3</v>
      </c>
      <c r="O411" s="404">
        <v>1</v>
      </c>
      <c r="P411" s="399">
        <v>100</v>
      </c>
      <c r="Q411" s="399" t="s">
        <v>293</v>
      </c>
      <c r="R411" s="399">
        <v>1</v>
      </c>
      <c r="S411" s="399">
        <v>0</v>
      </c>
      <c r="T411" s="399">
        <v>0</v>
      </c>
      <c r="U411" s="404">
        <v>0.66</v>
      </c>
      <c r="V411" s="404">
        <v>0.25</v>
      </c>
      <c r="W411" s="405">
        <v>8.3240807400000005E-8</v>
      </c>
      <c r="X411" s="405">
        <v>3.1539397627783132</v>
      </c>
      <c r="Y411" s="399">
        <v>1.58</v>
      </c>
      <c r="Z411" s="399">
        <v>2.77</v>
      </c>
      <c r="AA411" s="405">
        <v>7.0984492199999997E-8</v>
      </c>
      <c r="AB411" s="405">
        <v>3.1539397627783132</v>
      </c>
      <c r="AC411" s="399">
        <v>1.54</v>
      </c>
      <c r="AD411" s="399">
        <v>2.68</v>
      </c>
      <c r="AE411" s="405">
        <v>5.8047270600000007E-8</v>
      </c>
      <c r="AF411" s="405">
        <v>3.1539397627783132</v>
      </c>
      <c r="AG411" s="399">
        <v>1.69</v>
      </c>
      <c r="AH411" s="399">
        <v>2.2999999999999998</v>
      </c>
      <c r="AI411" s="324">
        <v>0</v>
      </c>
      <c r="AJ411" s="324">
        <v>0</v>
      </c>
      <c r="AK411" s="324">
        <v>0</v>
      </c>
      <c r="AL411" s="324">
        <v>0</v>
      </c>
      <c r="AM411" s="324">
        <v>0</v>
      </c>
      <c r="AN411" s="324">
        <v>0</v>
      </c>
      <c r="AO411" s="403">
        <v>8718767</v>
      </c>
      <c r="AP411" s="403">
        <v>6.4999999999999997E-4</v>
      </c>
      <c r="AQ411" s="403">
        <v>2.5399999999999999E-2</v>
      </c>
      <c r="AR411" s="403">
        <v>159</v>
      </c>
      <c r="AS411" s="399" t="s">
        <v>1208</v>
      </c>
      <c r="AT411" s="390">
        <v>0</v>
      </c>
      <c r="AU411" s="390">
        <v>0</v>
      </c>
      <c r="AV411" s="390">
        <v>0</v>
      </c>
      <c r="AY411" s="390" t="s">
        <v>3533</v>
      </c>
    </row>
    <row r="412" spans="1:51" s="390" customFormat="1">
      <c r="A412" s="399" t="s">
        <v>81</v>
      </c>
      <c r="B412" s="399" t="s">
        <v>1211</v>
      </c>
      <c r="C412" s="399">
        <v>2.2000000000000002</v>
      </c>
      <c r="D412" s="399">
        <v>30</v>
      </c>
      <c r="E412" s="403">
        <v>0.26500000000000001</v>
      </c>
      <c r="F412" s="399">
        <v>0</v>
      </c>
      <c r="G412" s="399">
        <v>1.2</v>
      </c>
      <c r="H412" s="399">
        <v>0.9</v>
      </c>
      <c r="I412" s="399">
        <v>0.9</v>
      </c>
      <c r="J412" s="399">
        <v>40</v>
      </c>
      <c r="K412" s="399">
        <v>125</v>
      </c>
      <c r="L412" s="399">
        <v>0</v>
      </c>
      <c r="M412" s="404">
        <v>3</v>
      </c>
      <c r="N412" s="404">
        <v>3</v>
      </c>
      <c r="O412" s="404">
        <v>1</v>
      </c>
      <c r="P412" s="399">
        <v>100</v>
      </c>
      <c r="Q412" s="399" t="s">
        <v>293</v>
      </c>
      <c r="R412" s="399">
        <v>1</v>
      </c>
      <c r="S412" s="399">
        <v>0</v>
      </c>
      <c r="T412" s="399">
        <v>0</v>
      </c>
      <c r="U412" s="404">
        <v>0.66</v>
      </c>
      <c r="V412" s="404">
        <v>0.25</v>
      </c>
      <c r="W412" s="405">
        <v>8.3240807400000005E-8</v>
      </c>
      <c r="X412" s="405">
        <v>1.2027023889406683</v>
      </c>
      <c r="Y412" s="399">
        <v>1.58</v>
      </c>
      <c r="Z412" s="399">
        <v>2.77</v>
      </c>
      <c r="AA412" s="405">
        <v>7.0984492199999997E-8</v>
      </c>
      <c r="AB412" s="405">
        <v>1.2027023889406683</v>
      </c>
      <c r="AC412" s="399">
        <v>1.54</v>
      </c>
      <c r="AD412" s="399">
        <v>2.68</v>
      </c>
      <c r="AE412" s="405">
        <v>5.8047270600000007E-8</v>
      </c>
      <c r="AF412" s="405">
        <v>1.2027023889406683</v>
      </c>
      <c r="AG412" s="399">
        <v>1.69</v>
      </c>
      <c r="AH412" s="399">
        <v>2.2999999999999998</v>
      </c>
      <c r="AI412" s="324">
        <v>0</v>
      </c>
      <c r="AJ412" s="324">
        <v>0</v>
      </c>
      <c r="AK412" s="324">
        <v>0</v>
      </c>
      <c r="AL412" s="324">
        <v>0</v>
      </c>
      <c r="AM412" s="324">
        <v>0</v>
      </c>
      <c r="AN412" s="324">
        <v>0</v>
      </c>
      <c r="AO412" s="403">
        <v>3629040</v>
      </c>
      <c r="AP412" s="403">
        <v>1.5499999999999999E-3</v>
      </c>
      <c r="AQ412" s="403">
        <v>3.9370000000000002E-2</v>
      </c>
      <c r="AR412" s="403">
        <v>186</v>
      </c>
      <c r="AS412" s="399" t="s">
        <v>1208</v>
      </c>
      <c r="AT412" s="390">
        <v>0</v>
      </c>
      <c r="AU412" s="390">
        <v>0</v>
      </c>
      <c r="AV412" s="390">
        <v>0</v>
      </c>
      <c r="AY412" s="390" t="s">
        <v>3533</v>
      </c>
    </row>
    <row r="413" spans="1:51" s="390" customFormat="1">
      <c r="A413" s="399" t="s">
        <v>81</v>
      </c>
      <c r="B413" s="399" t="s">
        <v>1218</v>
      </c>
      <c r="C413" s="399">
        <v>22</v>
      </c>
      <c r="D413" s="399">
        <v>20</v>
      </c>
      <c r="E413" s="403">
        <v>2.2000000000000002</v>
      </c>
      <c r="F413" s="399">
        <v>0</v>
      </c>
      <c r="G413" s="399">
        <v>0.37</v>
      </c>
      <c r="H413" s="399">
        <v>0.9</v>
      </c>
      <c r="I413" s="399">
        <v>0.35</v>
      </c>
      <c r="J413" s="399">
        <v>40</v>
      </c>
      <c r="K413" s="399">
        <v>125</v>
      </c>
      <c r="L413" s="399">
        <v>0</v>
      </c>
      <c r="M413" s="404">
        <v>3</v>
      </c>
      <c r="N413" s="404">
        <v>3</v>
      </c>
      <c r="O413" s="404">
        <v>1</v>
      </c>
      <c r="P413" s="399">
        <v>100</v>
      </c>
      <c r="Q413" s="399" t="s">
        <v>293</v>
      </c>
      <c r="R413" s="399">
        <v>1</v>
      </c>
      <c r="S413" s="399">
        <v>0</v>
      </c>
      <c r="T413" s="399">
        <v>0</v>
      </c>
      <c r="U413" s="404">
        <v>0.66</v>
      </c>
      <c r="V413" s="404">
        <v>0.25</v>
      </c>
      <c r="W413" s="405">
        <v>8.3240807400000005E-8</v>
      </c>
      <c r="X413" s="405">
        <v>3.9048778015350543</v>
      </c>
      <c r="Y413" s="399">
        <v>1.58</v>
      </c>
      <c r="Z413" s="399">
        <v>2.77</v>
      </c>
      <c r="AA413" s="405">
        <v>7.0984492199999997E-8</v>
      </c>
      <c r="AB413" s="405">
        <v>3.9048778015350543</v>
      </c>
      <c r="AC413" s="399">
        <v>1.54</v>
      </c>
      <c r="AD413" s="399">
        <v>2.68</v>
      </c>
      <c r="AE413" s="405">
        <v>5.8047270600000007E-8</v>
      </c>
      <c r="AF413" s="405">
        <v>3.9048778015350543</v>
      </c>
      <c r="AG413" s="399">
        <v>1.69</v>
      </c>
      <c r="AH413" s="399">
        <v>2.2999999999999998</v>
      </c>
      <c r="AI413" s="324">
        <v>0</v>
      </c>
      <c r="AJ413" s="324">
        <v>0</v>
      </c>
      <c r="AK413" s="324">
        <v>0</v>
      </c>
      <c r="AL413" s="324">
        <v>0</v>
      </c>
      <c r="AM413" s="324">
        <v>0</v>
      </c>
      <c r="AN413" s="324">
        <v>0</v>
      </c>
      <c r="AO413" s="403">
        <v>11258739</v>
      </c>
      <c r="AP413" s="403">
        <v>5.0000000000000001E-4</v>
      </c>
      <c r="AQ413" s="403">
        <v>2.2349999999999998E-2</v>
      </c>
      <c r="AR413" s="403">
        <v>148</v>
      </c>
      <c r="AS413" s="399" t="s">
        <v>1208</v>
      </c>
      <c r="AT413" s="390">
        <v>0</v>
      </c>
      <c r="AU413" s="390">
        <v>0</v>
      </c>
      <c r="AV413" s="390">
        <v>0</v>
      </c>
      <c r="AY413" s="390" t="s">
        <v>3533</v>
      </c>
    </row>
    <row r="414" spans="1:51" s="390" customFormat="1">
      <c r="A414" s="399" t="s">
        <v>81</v>
      </c>
      <c r="B414" s="399" t="s">
        <v>1212</v>
      </c>
      <c r="C414" s="399">
        <v>3.3</v>
      </c>
      <c r="D414" s="399">
        <v>30</v>
      </c>
      <c r="E414" s="403">
        <v>0.33500000000000002</v>
      </c>
      <c r="F414" s="399">
        <v>0</v>
      </c>
      <c r="G414" s="399">
        <v>0.96</v>
      </c>
      <c r="H414" s="399">
        <v>0.9</v>
      </c>
      <c r="I414" s="399">
        <v>0.6</v>
      </c>
      <c r="J414" s="399">
        <v>40</v>
      </c>
      <c r="K414" s="399">
        <v>125</v>
      </c>
      <c r="L414" s="399">
        <v>0</v>
      </c>
      <c r="M414" s="404">
        <v>3</v>
      </c>
      <c r="N414" s="404">
        <v>3</v>
      </c>
      <c r="O414" s="404">
        <v>1</v>
      </c>
      <c r="P414" s="399">
        <v>100</v>
      </c>
      <c r="Q414" s="399" t="s">
        <v>293</v>
      </c>
      <c r="R414" s="399">
        <v>1</v>
      </c>
      <c r="S414" s="399">
        <v>0</v>
      </c>
      <c r="T414" s="399">
        <v>0</v>
      </c>
      <c r="U414" s="404">
        <v>0.66</v>
      </c>
      <c r="V414" s="404">
        <v>0.25</v>
      </c>
      <c r="W414" s="405">
        <v>8.3240807400000005E-8</v>
      </c>
      <c r="X414" s="405">
        <v>1.4548818695494545</v>
      </c>
      <c r="Y414" s="399">
        <v>1.58</v>
      </c>
      <c r="Z414" s="399">
        <v>2.77</v>
      </c>
      <c r="AA414" s="405">
        <v>7.0984492199999997E-8</v>
      </c>
      <c r="AB414" s="405">
        <v>1.4548818695494545</v>
      </c>
      <c r="AC414" s="399">
        <v>1.54</v>
      </c>
      <c r="AD414" s="399">
        <v>2.68</v>
      </c>
      <c r="AE414" s="405">
        <v>5.8047270600000007E-8</v>
      </c>
      <c r="AF414" s="405">
        <v>1.4548818695494545</v>
      </c>
      <c r="AG414" s="399">
        <v>1.69</v>
      </c>
      <c r="AH414" s="399">
        <v>2.2999999999999998</v>
      </c>
      <c r="AI414" s="324">
        <v>0</v>
      </c>
      <c r="AJ414" s="324">
        <v>0</v>
      </c>
      <c r="AK414" s="324">
        <v>0</v>
      </c>
      <c r="AL414" s="324">
        <v>0</v>
      </c>
      <c r="AM414" s="324">
        <v>0</v>
      </c>
      <c r="AN414" s="324">
        <v>0</v>
      </c>
      <c r="AO414" s="403">
        <v>4448351</v>
      </c>
      <c r="AP414" s="403">
        <v>1.2600000000000001E-3</v>
      </c>
      <c r="AQ414" s="403">
        <v>3.5560000000000001E-2</v>
      </c>
      <c r="AR414" s="403">
        <v>332</v>
      </c>
      <c r="AS414" s="399" t="s">
        <v>1208</v>
      </c>
      <c r="AT414" s="390">
        <v>0</v>
      </c>
      <c r="AU414" s="390">
        <v>0</v>
      </c>
      <c r="AV414" s="390">
        <v>0</v>
      </c>
      <c r="AY414" s="390" t="s">
        <v>3533</v>
      </c>
    </row>
    <row r="415" spans="1:51" s="390" customFormat="1">
      <c r="A415" s="399" t="s">
        <v>81</v>
      </c>
      <c r="B415" s="399" t="s">
        <v>1219</v>
      </c>
      <c r="C415" s="399">
        <v>33</v>
      </c>
      <c r="D415" s="399">
        <v>20</v>
      </c>
      <c r="E415" s="403">
        <v>2.8</v>
      </c>
      <c r="F415" s="399">
        <v>0</v>
      </c>
      <c r="G415" s="399">
        <v>0.31</v>
      </c>
      <c r="H415" s="399">
        <v>0.9</v>
      </c>
      <c r="I415" s="399">
        <v>0.28999999999999998</v>
      </c>
      <c r="J415" s="399">
        <v>40</v>
      </c>
      <c r="K415" s="399">
        <v>125</v>
      </c>
      <c r="L415" s="399">
        <v>0</v>
      </c>
      <c r="M415" s="404">
        <v>3</v>
      </c>
      <c r="N415" s="404">
        <v>3</v>
      </c>
      <c r="O415" s="404">
        <v>1</v>
      </c>
      <c r="P415" s="399">
        <v>100</v>
      </c>
      <c r="Q415" s="399" t="s">
        <v>293</v>
      </c>
      <c r="R415" s="399">
        <v>1</v>
      </c>
      <c r="S415" s="399">
        <v>0</v>
      </c>
      <c r="T415" s="399">
        <v>0</v>
      </c>
      <c r="U415" s="404">
        <v>0.66</v>
      </c>
      <c r="V415" s="404">
        <v>0.25</v>
      </c>
      <c r="W415" s="405">
        <v>8.3240807400000005E-8</v>
      </c>
      <c r="X415" s="405">
        <v>4.5556907684575636</v>
      </c>
      <c r="Y415" s="399">
        <v>1.58</v>
      </c>
      <c r="Z415" s="399">
        <v>2.77</v>
      </c>
      <c r="AA415" s="405">
        <v>7.0984492199999997E-8</v>
      </c>
      <c r="AB415" s="405">
        <v>4.5556907684575636</v>
      </c>
      <c r="AC415" s="399">
        <v>1.54</v>
      </c>
      <c r="AD415" s="399">
        <v>2.68</v>
      </c>
      <c r="AE415" s="405">
        <v>5.8047270600000007E-8</v>
      </c>
      <c r="AF415" s="405">
        <v>4.5556907684575636</v>
      </c>
      <c r="AG415" s="399">
        <v>1.69</v>
      </c>
      <c r="AH415" s="399">
        <v>2.2999999999999998</v>
      </c>
      <c r="AI415" s="324">
        <v>0</v>
      </c>
      <c r="AJ415" s="324">
        <v>0</v>
      </c>
      <c r="AK415" s="324">
        <v>0</v>
      </c>
      <c r="AL415" s="324">
        <v>0</v>
      </c>
      <c r="AM415" s="324">
        <v>0</v>
      </c>
      <c r="AN415" s="324">
        <v>0</v>
      </c>
      <c r="AO415" s="403">
        <v>11258739</v>
      </c>
      <c r="AP415" s="403">
        <v>5.0000000000000001E-4</v>
      </c>
      <c r="AQ415" s="403">
        <v>2.2349999999999998E-2</v>
      </c>
      <c r="AR415" s="403">
        <v>170</v>
      </c>
      <c r="AS415" s="399" t="s">
        <v>1208</v>
      </c>
      <c r="AT415" s="390">
        <v>0</v>
      </c>
      <c r="AU415" s="390">
        <v>0</v>
      </c>
      <c r="AV415" s="390">
        <v>0</v>
      </c>
      <c r="AY415" s="390" t="s">
        <v>3533</v>
      </c>
    </row>
    <row r="416" spans="1:51" s="390" customFormat="1">
      <c r="A416" s="399" t="s">
        <v>81</v>
      </c>
      <c r="B416" s="399" t="s">
        <v>1213</v>
      </c>
      <c r="C416" s="399">
        <v>4.7</v>
      </c>
      <c r="D416" s="399">
        <v>30</v>
      </c>
      <c r="E416" s="403">
        <v>0.56999999999999995</v>
      </c>
      <c r="F416" s="399">
        <v>0</v>
      </c>
      <c r="G416" s="399">
        <v>0.76</v>
      </c>
      <c r="H416" s="399">
        <v>0.9</v>
      </c>
      <c r="I416" s="399">
        <v>0.5</v>
      </c>
      <c r="J416" s="399">
        <v>40</v>
      </c>
      <c r="K416" s="399">
        <v>125</v>
      </c>
      <c r="L416" s="399">
        <v>0</v>
      </c>
      <c r="M416" s="404">
        <v>3</v>
      </c>
      <c r="N416" s="404">
        <v>3</v>
      </c>
      <c r="O416" s="404">
        <v>1</v>
      </c>
      <c r="P416" s="399">
        <v>100</v>
      </c>
      <c r="Q416" s="399" t="s">
        <v>293</v>
      </c>
      <c r="R416" s="399">
        <v>1</v>
      </c>
      <c r="S416" s="399">
        <v>0</v>
      </c>
      <c r="T416" s="399">
        <v>0</v>
      </c>
      <c r="U416" s="404">
        <v>0.66</v>
      </c>
      <c r="V416" s="404">
        <v>0.25</v>
      </c>
      <c r="W416" s="405">
        <v>8.3240807400000005E-8</v>
      </c>
      <c r="X416" s="405">
        <v>1.736087492661202</v>
      </c>
      <c r="Y416" s="399">
        <v>1.58</v>
      </c>
      <c r="Z416" s="399">
        <v>2.77</v>
      </c>
      <c r="AA416" s="405">
        <v>7.0984492199999997E-8</v>
      </c>
      <c r="AB416" s="405">
        <v>1.736087492661202</v>
      </c>
      <c r="AC416" s="399">
        <v>1.54</v>
      </c>
      <c r="AD416" s="399">
        <v>2.68</v>
      </c>
      <c r="AE416" s="405">
        <v>5.8047270600000007E-8</v>
      </c>
      <c r="AF416" s="405">
        <v>1.736087492661202</v>
      </c>
      <c r="AG416" s="399">
        <v>1.69</v>
      </c>
      <c r="AH416" s="399">
        <v>2.2999999999999998</v>
      </c>
      <c r="AI416" s="324">
        <v>0</v>
      </c>
      <c r="AJ416" s="324">
        <v>0</v>
      </c>
      <c r="AK416" s="324">
        <v>0</v>
      </c>
      <c r="AL416" s="324">
        <v>0</v>
      </c>
      <c r="AM416" s="324">
        <v>0</v>
      </c>
      <c r="AN416" s="324">
        <v>0</v>
      </c>
      <c r="AO416" s="403">
        <v>5580011</v>
      </c>
      <c r="AP416" s="403">
        <v>1.01E-3</v>
      </c>
      <c r="AQ416" s="403">
        <v>3.175E-2</v>
      </c>
      <c r="AR416" s="403">
        <v>281</v>
      </c>
      <c r="AS416" s="399" t="s">
        <v>1208</v>
      </c>
      <c r="AT416" s="390">
        <v>0</v>
      </c>
      <c r="AU416" s="390">
        <v>0</v>
      </c>
      <c r="AV416" s="390">
        <v>0</v>
      </c>
      <c r="AY416" s="390" t="s">
        <v>3533</v>
      </c>
    </row>
    <row r="417" spans="1:51" s="390" customFormat="1">
      <c r="A417" s="399" t="s">
        <v>81</v>
      </c>
      <c r="B417" s="399" t="s">
        <v>1220</v>
      </c>
      <c r="C417" s="399">
        <v>47</v>
      </c>
      <c r="D417" s="399">
        <v>20</v>
      </c>
      <c r="E417" s="403">
        <v>4.5999999999999996</v>
      </c>
      <c r="F417" s="399">
        <v>0</v>
      </c>
      <c r="G417" s="399">
        <v>0.3</v>
      </c>
      <c r="H417" s="399">
        <v>0.9</v>
      </c>
      <c r="I417" s="399">
        <v>0.28000000000000003</v>
      </c>
      <c r="J417" s="399">
        <v>40</v>
      </c>
      <c r="K417" s="399">
        <v>125</v>
      </c>
      <c r="L417" s="399">
        <v>0</v>
      </c>
      <c r="M417" s="404">
        <v>3</v>
      </c>
      <c r="N417" s="404">
        <v>3</v>
      </c>
      <c r="O417" s="404">
        <v>1</v>
      </c>
      <c r="P417" s="399">
        <v>100</v>
      </c>
      <c r="Q417" s="399" t="s">
        <v>293</v>
      </c>
      <c r="R417" s="399">
        <v>1</v>
      </c>
      <c r="S417" s="399">
        <v>0</v>
      </c>
      <c r="T417" s="399">
        <v>0</v>
      </c>
      <c r="U417" s="404">
        <v>0.66</v>
      </c>
      <c r="V417" s="404">
        <v>0.25</v>
      </c>
      <c r="W417" s="405">
        <v>8.3240807400000005E-8</v>
      </c>
      <c r="X417" s="405">
        <v>5.4901914389103972</v>
      </c>
      <c r="Y417" s="399">
        <v>1.58</v>
      </c>
      <c r="Z417" s="399">
        <v>2.77</v>
      </c>
      <c r="AA417" s="405">
        <v>7.0984492199999997E-8</v>
      </c>
      <c r="AB417" s="405">
        <v>5.4901914389103972</v>
      </c>
      <c r="AC417" s="399">
        <v>1.54</v>
      </c>
      <c r="AD417" s="399">
        <v>2.68</v>
      </c>
      <c r="AE417" s="405">
        <v>5.8047270600000007E-8</v>
      </c>
      <c r="AF417" s="405">
        <v>5.4901914389103972</v>
      </c>
      <c r="AG417" s="399">
        <v>1.69</v>
      </c>
      <c r="AH417" s="399">
        <v>2.2999999999999998</v>
      </c>
      <c r="AI417" s="324">
        <v>0</v>
      </c>
      <c r="AJ417" s="324">
        <v>0</v>
      </c>
      <c r="AK417" s="324">
        <v>0</v>
      </c>
      <c r="AL417" s="324">
        <v>0</v>
      </c>
      <c r="AM417" s="324">
        <v>0</v>
      </c>
      <c r="AN417" s="324">
        <v>0</v>
      </c>
      <c r="AO417" s="403">
        <v>14148675</v>
      </c>
      <c r="AP417" s="403">
        <v>4.0000000000000002E-4</v>
      </c>
      <c r="AQ417" s="403">
        <v>1.9939999999999999E-2</v>
      </c>
      <c r="AR417" s="403">
        <v>111</v>
      </c>
      <c r="AS417" s="399" t="s">
        <v>1208</v>
      </c>
      <c r="AT417" s="390">
        <v>0</v>
      </c>
      <c r="AU417" s="390">
        <v>0</v>
      </c>
      <c r="AV417" s="390">
        <v>0</v>
      </c>
      <c r="AY417" s="390" t="s">
        <v>3533</v>
      </c>
    </row>
    <row r="418" spans="1:51" s="390" customFormat="1">
      <c r="A418" s="399" t="s">
        <v>81</v>
      </c>
      <c r="B418" s="399" t="s">
        <v>1214</v>
      </c>
      <c r="C418" s="399">
        <v>6.8</v>
      </c>
      <c r="D418" s="399">
        <v>30</v>
      </c>
      <c r="E418" s="403">
        <v>0.65</v>
      </c>
      <c r="F418" s="399">
        <v>0</v>
      </c>
      <c r="G418" s="399">
        <v>0.68</v>
      </c>
      <c r="H418" s="399">
        <v>0.9</v>
      </c>
      <c r="I418" s="399">
        <v>0.47</v>
      </c>
      <c r="J418" s="399">
        <v>40</v>
      </c>
      <c r="K418" s="399">
        <v>125</v>
      </c>
      <c r="L418" s="399">
        <v>0</v>
      </c>
      <c r="M418" s="404">
        <v>3</v>
      </c>
      <c r="N418" s="404">
        <v>3</v>
      </c>
      <c r="O418" s="404">
        <v>1</v>
      </c>
      <c r="P418" s="399">
        <v>100</v>
      </c>
      <c r="Q418" s="399" t="s">
        <v>293</v>
      </c>
      <c r="R418" s="399">
        <v>1</v>
      </c>
      <c r="S418" s="399">
        <v>0</v>
      </c>
      <c r="T418" s="399">
        <v>0</v>
      </c>
      <c r="U418" s="404">
        <v>0.66</v>
      </c>
      <c r="V418" s="404">
        <v>0.25</v>
      </c>
      <c r="W418" s="405">
        <v>8.3240807400000005E-8</v>
      </c>
      <c r="X418" s="405">
        <v>2.0652465396293658</v>
      </c>
      <c r="Y418" s="399">
        <v>1.58</v>
      </c>
      <c r="Z418" s="399">
        <v>2.77</v>
      </c>
      <c r="AA418" s="405">
        <v>7.0984492199999997E-8</v>
      </c>
      <c r="AB418" s="405">
        <v>2.0652465396293658</v>
      </c>
      <c r="AC418" s="399">
        <v>1.54</v>
      </c>
      <c r="AD418" s="399">
        <v>2.68</v>
      </c>
      <c r="AE418" s="405">
        <v>5.8047270600000007E-8</v>
      </c>
      <c r="AF418" s="405">
        <v>2.0652465396293658</v>
      </c>
      <c r="AG418" s="399">
        <v>1.69</v>
      </c>
      <c r="AH418" s="399">
        <v>2.2999999999999998</v>
      </c>
      <c r="AI418" s="324">
        <v>0</v>
      </c>
      <c r="AJ418" s="324">
        <v>0</v>
      </c>
      <c r="AK418" s="324">
        <v>0</v>
      </c>
      <c r="AL418" s="324">
        <v>0</v>
      </c>
      <c r="AM418" s="324">
        <v>0</v>
      </c>
      <c r="AN418" s="324">
        <v>0</v>
      </c>
      <c r="AO418" s="403">
        <v>5580011</v>
      </c>
      <c r="AP418" s="403">
        <v>1.01E-3</v>
      </c>
      <c r="AQ418" s="403">
        <v>3.175E-2</v>
      </c>
      <c r="AR418" s="403">
        <v>279</v>
      </c>
      <c r="AS418" s="399" t="s">
        <v>1208</v>
      </c>
      <c r="AT418" s="390">
        <v>0</v>
      </c>
      <c r="AU418" s="390">
        <v>0</v>
      </c>
      <c r="AV418" s="390">
        <v>0</v>
      </c>
      <c r="AY418" s="390" t="s">
        <v>3533</v>
      </c>
    </row>
    <row r="419" spans="1:51" s="390" customFormat="1">
      <c r="A419" s="399" t="s">
        <v>81</v>
      </c>
      <c r="B419" s="399" t="s">
        <v>1215</v>
      </c>
      <c r="C419" s="399">
        <v>8.1999999999999993</v>
      </c>
      <c r="D419" s="399">
        <v>30</v>
      </c>
      <c r="E419" s="403">
        <v>1</v>
      </c>
      <c r="F419" s="399">
        <v>0</v>
      </c>
      <c r="G419" s="399">
        <v>0.64</v>
      </c>
      <c r="H419" s="399">
        <v>0.9</v>
      </c>
      <c r="I419" s="399">
        <v>0.45</v>
      </c>
      <c r="J419" s="399">
        <v>40</v>
      </c>
      <c r="K419" s="399">
        <v>125</v>
      </c>
      <c r="L419" s="399">
        <v>0</v>
      </c>
      <c r="M419" s="404">
        <v>3</v>
      </c>
      <c r="N419" s="404">
        <v>3</v>
      </c>
      <c r="O419" s="404">
        <v>1</v>
      </c>
      <c r="P419" s="399">
        <v>100</v>
      </c>
      <c r="Q419" s="399" t="s">
        <v>293</v>
      </c>
      <c r="R419" s="399">
        <v>1</v>
      </c>
      <c r="S419" s="399">
        <v>0</v>
      </c>
      <c r="T419" s="399">
        <v>0</v>
      </c>
      <c r="U419" s="404">
        <v>0.66</v>
      </c>
      <c r="V419" s="404">
        <v>0.25</v>
      </c>
      <c r="W419" s="405">
        <v>8.3240807400000005E-8</v>
      </c>
      <c r="X419" s="405">
        <v>2.3844678786652955</v>
      </c>
      <c r="Y419" s="399">
        <v>1.58</v>
      </c>
      <c r="Z419" s="399">
        <v>2.77</v>
      </c>
      <c r="AA419" s="405">
        <v>7.0984492199999997E-8</v>
      </c>
      <c r="AB419" s="405">
        <v>2.3844678786652955</v>
      </c>
      <c r="AC419" s="399">
        <v>1.54</v>
      </c>
      <c r="AD419" s="399">
        <v>2.68</v>
      </c>
      <c r="AE419" s="405">
        <v>5.8047270600000007E-8</v>
      </c>
      <c r="AF419" s="405">
        <v>2.3844678786652955</v>
      </c>
      <c r="AG419" s="399">
        <v>1.69</v>
      </c>
      <c r="AH419" s="399">
        <v>2.2999999999999998</v>
      </c>
      <c r="AI419" s="324">
        <v>0</v>
      </c>
      <c r="AJ419" s="324">
        <v>0</v>
      </c>
      <c r="AK419" s="324">
        <v>0</v>
      </c>
      <c r="AL419" s="324">
        <v>0</v>
      </c>
      <c r="AM419" s="324">
        <v>0</v>
      </c>
      <c r="AN419" s="324">
        <v>0</v>
      </c>
      <c r="AO419" s="403">
        <v>7205593</v>
      </c>
      <c r="AP419" s="403">
        <v>7.7999999999999999E-4</v>
      </c>
      <c r="AQ419" s="403">
        <v>2.794E-2</v>
      </c>
      <c r="AR419" s="403">
        <v>198</v>
      </c>
      <c r="AS419" s="399" t="s">
        <v>1208</v>
      </c>
      <c r="AT419" s="390">
        <v>0</v>
      </c>
      <c r="AU419" s="390">
        <v>0</v>
      </c>
      <c r="AV419" s="390">
        <v>0</v>
      </c>
      <c r="AY419" s="390" t="s">
        <v>3533</v>
      </c>
    </row>
    <row r="420" spans="1:51" s="390" customFormat="1">
      <c r="A420" s="399" t="s">
        <v>81</v>
      </c>
      <c r="B420" s="399" t="s">
        <v>1225</v>
      </c>
      <c r="C420" s="399">
        <v>1</v>
      </c>
      <c r="D420" s="399">
        <v>20</v>
      </c>
      <c r="E420" s="403">
        <v>7.5999999999999998E-2</v>
      </c>
      <c r="F420" s="399">
        <v>0</v>
      </c>
      <c r="G420" s="399">
        <v>1.6</v>
      </c>
      <c r="H420" s="399">
        <v>0.9</v>
      </c>
      <c r="I420" s="399">
        <v>1.6</v>
      </c>
      <c r="J420" s="399">
        <v>25</v>
      </c>
      <c r="K420" s="399">
        <v>125</v>
      </c>
      <c r="L420" s="399">
        <v>0</v>
      </c>
      <c r="M420" s="404">
        <v>3.3</v>
      </c>
      <c r="N420" s="404">
        <v>3.3</v>
      </c>
      <c r="O420" s="404">
        <v>1</v>
      </c>
      <c r="P420" s="399">
        <v>100</v>
      </c>
      <c r="Q420" s="399" t="s">
        <v>293</v>
      </c>
      <c r="R420" s="399">
        <v>1</v>
      </c>
      <c r="S420" s="399">
        <v>0</v>
      </c>
      <c r="T420" s="399">
        <v>0</v>
      </c>
      <c r="U420" s="404">
        <v>0.61</v>
      </c>
      <c r="V420" s="404">
        <v>0.22</v>
      </c>
      <c r="W420" s="405">
        <v>1.1639109539999999E-7</v>
      </c>
      <c r="X420" s="405">
        <v>1.0544667729189565</v>
      </c>
      <c r="Y420" s="399">
        <v>1.58</v>
      </c>
      <c r="Z420" s="399">
        <v>2.77</v>
      </c>
      <c r="AA420" s="405">
        <v>9.9253756199999988E-8</v>
      </c>
      <c r="AB420" s="405">
        <v>1.0544667729189565</v>
      </c>
      <c r="AC420" s="399">
        <v>1.54</v>
      </c>
      <c r="AD420" s="399">
        <v>2.68</v>
      </c>
      <c r="AE420" s="405">
        <v>8.1164342600000005E-8</v>
      </c>
      <c r="AF420" s="405">
        <v>1.0544667729189565</v>
      </c>
      <c r="AG420" s="399">
        <v>1.69</v>
      </c>
      <c r="AH420" s="399">
        <v>2.2999999999999998</v>
      </c>
      <c r="AI420" s="324">
        <v>0</v>
      </c>
      <c r="AJ420" s="324">
        <v>0</v>
      </c>
      <c r="AK420" s="324">
        <v>0</v>
      </c>
      <c r="AL420" s="324">
        <v>0</v>
      </c>
      <c r="AM420" s="324">
        <v>0</v>
      </c>
      <c r="AN420" s="324">
        <v>0</v>
      </c>
      <c r="AO420" s="403">
        <v>2179692</v>
      </c>
      <c r="AP420" s="403">
        <v>2.5799999999999998E-3</v>
      </c>
      <c r="AQ420" s="403">
        <v>5.0799999999999998E-2</v>
      </c>
      <c r="AR420" s="403">
        <v>128</v>
      </c>
      <c r="AS420" s="399" t="s">
        <v>1222</v>
      </c>
      <c r="AT420" s="390">
        <v>0</v>
      </c>
      <c r="AU420" s="390">
        <v>0</v>
      </c>
      <c r="AV420" s="390">
        <v>0</v>
      </c>
      <c r="AY420" s="390" t="s">
        <v>3533</v>
      </c>
    </row>
    <row r="421" spans="1:51" s="390" customFormat="1">
      <c r="A421" s="399" t="s">
        <v>81</v>
      </c>
      <c r="B421" s="399" t="s">
        <v>1232</v>
      </c>
      <c r="C421" s="399">
        <v>10</v>
      </c>
      <c r="D421" s="399">
        <v>20</v>
      </c>
      <c r="E421" s="403">
        <v>0.52</v>
      </c>
      <c r="F421" s="399">
        <v>0</v>
      </c>
      <c r="G421" s="399">
        <v>0.56999999999999995</v>
      </c>
      <c r="H421" s="399">
        <v>0.9</v>
      </c>
      <c r="I421" s="399">
        <v>0.56999999999999995</v>
      </c>
      <c r="J421" s="399">
        <v>25</v>
      </c>
      <c r="K421" s="399">
        <v>125</v>
      </c>
      <c r="L421" s="399">
        <v>0</v>
      </c>
      <c r="M421" s="404">
        <v>3.3</v>
      </c>
      <c r="N421" s="404">
        <v>3.3</v>
      </c>
      <c r="O421" s="404">
        <v>1</v>
      </c>
      <c r="P421" s="399">
        <v>100</v>
      </c>
      <c r="Q421" s="399" t="s">
        <v>293</v>
      </c>
      <c r="R421" s="399">
        <v>1</v>
      </c>
      <c r="S421" s="399">
        <v>0</v>
      </c>
      <c r="T421" s="399">
        <v>0</v>
      </c>
      <c r="U421" s="404">
        <v>0.61</v>
      </c>
      <c r="V421" s="404">
        <v>0.22</v>
      </c>
      <c r="W421" s="405">
        <v>1.1639109539999999E-7</v>
      </c>
      <c r="X421" s="405">
        <v>3.1879228018480079</v>
      </c>
      <c r="Y421" s="399">
        <v>1.58</v>
      </c>
      <c r="Z421" s="399">
        <v>2.77</v>
      </c>
      <c r="AA421" s="405">
        <v>9.9253756199999988E-8</v>
      </c>
      <c r="AB421" s="405">
        <v>3.1879228018480079</v>
      </c>
      <c r="AC421" s="399">
        <v>1.54</v>
      </c>
      <c r="AD421" s="399">
        <v>2.68</v>
      </c>
      <c r="AE421" s="405">
        <v>8.1164342600000005E-8</v>
      </c>
      <c r="AF421" s="405">
        <v>3.1879228018480079</v>
      </c>
      <c r="AG421" s="399">
        <v>1.69</v>
      </c>
      <c r="AH421" s="399">
        <v>2.2999999999999998</v>
      </c>
      <c r="AI421" s="324">
        <v>0</v>
      </c>
      <c r="AJ421" s="324">
        <v>0</v>
      </c>
      <c r="AK421" s="324">
        <v>0</v>
      </c>
      <c r="AL421" s="324">
        <v>0</v>
      </c>
      <c r="AM421" s="324">
        <v>0</v>
      </c>
      <c r="AN421" s="324">
        <v>0</v>
      </c>
      <c r="AO421" s="403">
        <v>4448351</v>
      </c>
      <c r="AP421" s="403">
        <v>1.2600000000000001E-3</v>
      </c>
      <c r="AQ421" s="403">
        <v>3.5560000000000001E-2</v>
      </c>
      <c r="AR421" s="403">
        <v>148</v>
      </c>
      <c r="AS421" s="399" t="s">
        <v>1222</v>
      </c>
      <c r="AT421" s="390">
        <v>0</v>
      </c>
      <c r="AU421" s="390">
        <v>0</v>
      </c>
      <c r="AV421" s="390">
        <v>0</v>
      </c>
      <c r="AY421" s="390" t="s">
        <v>3533</v>
      </c>
    </row>
    <row r="422" spans="1:51" s="390" customFormat="1">
      <c r="A422" s="399" t="s">
        <v>81</v>
      </c>
      <c r="B422" s="399" t="s">
        <v>1226</v>
      </c>
      <c r="C422" s="399">
        <v>1.5</v>
      </c>
      <c r="D422" s="399">
        <v>20</v>
      </c>
      <c r="E422" s="403">
        <v>0.12</v>
      </c>
      <c r="F422" s="399">
        <v>0</v>
      </c>
      <c r="G422" s="399">
        <v>1.4</v>
      </c>
      <c r="H422" s="399">
        <v>0.9</v>
      </c>
      <c r="I422" s="399">
        <v>1.4</v>
      </c>
      <c r="J422" s="399">
        <v>25</v>
      </c>
      <c r="K422" s="399">
        <v>125</v>
      </c>
      <c r="L422" s="399">
        <v>0</v>
      </c>
      <c r="M422" s="404">
        <v>3.3</v>
      </c>
      <c r="N422" s="404">
        <v>3.3</v>
      </c>
      <c r="O422" s="404">
        <v>1</v>
      </c>
      <c r="P422" s="399">
        <v>100</v>
      </c>
      <c r="Q422" s="399" t="s">
        <v>293</v>
      </c>
      <c r="R422" s="399">
        <v>1</v>
      </c>
      <c r="S422" s="399">
        <v>0</v>
      </c>
      <c r="T422" s="399">
        <v>0</v>
      </c>
      <c r="U422" s="404">
        <v>0.61</v>
      </c>
      <c r="V422" s="404">
        <v>0.22</v>
      </c>
      <c r="W422" s="405">
        <v>1.1639109539999999E-7</v>
      </c>
      <c r="X422" s="405">
        <v>1.2095354159952736</v>
      </c>
      <c r="Y422" s="399">
        <v>1.58</v>
      </c>
      <c r="Z422" s="399">
        <v>2.77</v>
      </c>
      <c r="AA422" s="405">
        <v>9.9253756199999988E-8</v>
      </c>
      <c r="AB422" s="405">
        <v>1.2095354159952736</v>
      </c>
      <c r="AC422" s="399">
        <v>1.54</v>
      </c>
      <c r="AD422" s="399">
        <v>2.68</v>
      </c>
      <c r="AE422" s="405">
        <v>8.1164342600000005E-8</v>
      </c>
      <c r="AF422" s="405">
        <v>1.2095354159952736</v>
      </c>
      <c r="AG422" s="399">
        <v>1.69</v>
      </c>
      <c r="AH422" s="399">
        <v>2.2999999999999998</v>
      </c>
      <c r="AI422" s="324">
        <v>0</v>
      </c>
      <c r="AJ422" s="324">
        <v>0</v>
      </c>
      <c r="AK422" s="324">
        <v>0</v>
      </c>
      <c r="AL422" s="324">
        <v>0</v>
      </c>
      <c r="AM422" s="324">
        <v>0</v>
      </c>
      <c r="AN422" s="324">
        <v>0</v>
      </c>
      <c r="AO422" s="403">
        <v>2179692</v>
      </c>
      <c r="AP422" s="403">
        <v>2.5799999999999998E-3</v>
      </c>
      <c r="AQ422" s="403">
        <v>5.0799999999999998E-2</v>
      </c>
      <c r="AR422" s="403">
        <v>106</v>
      </c>
      <c r="AS422" s="399" t="s">
        <v>1222</v>
      </c>
      <c r="AT422" s="390">
        <v>0</v>
      </c>
      <c r="AU422" s="390">
        <v>0</v>
      </c>
      <c r="AV422" s="390">
        <v>0</v>
      </c>
      <c r="AY422" s="390" t="s">
        <v>3533</v>
      </c>
    </row>
    <row r="423" spans="1:51" s="390" customFormat="1">
      <c r="A423" s="399" t="s">
        <v>81</v>
      </c>
      <c r="B423" s="399" t="s">
        <v>1233</v>
      </c>
      <c r="C423" s="399">
        <v>15</v>
      </c>
      <c r="D423" s="399">
        <v>20</v>
      </c>
      <c r="E423" s="403">
        <v>0.8</v>
      </c>
      <c r="F423" s="399">
        <v>0</v>
      </c>
      <c r="G423" s="399">
        <v>0.45</v>
      </c>
      <c r="H423" s="399">
        <v>0.9</v>
      </c>
      <c r="I423" s="399">
        <v>0.45</v>
      </c>
      <c r="J423" s="399">
        <v>25</v>
      </c>
      <c r="K423" s="399">
        <v>125</v>
      </c>
      <c r="L423" s="399">
        <v>0</v>
      </c>
      <c r="M423" s="404">
        <v>3.3</v>
      </c>
      <c r="N423" s="404">
        <v>3.3</v>
      </c>
      <c r="O423" s="404">
        <v>1</v>
      </c>
      <c r="P423" s="399">
        <v>100</v>
      </c>
      <c r="Q423" s="399" t="s">
        <v>293</v>
      </c>
      <c r="R423" s="399">
        <v>1</v>
      </c>
      <c r="S423" s="399">
        <v>0</v>
      </c>
      <c r="T423" s="399">
        <v>0</v>
      </c>
      <c r="U423" s="404">
        <v>0.61</v>
      </c>
      <c r="V423" s="404">
        <v>0.22</v>
      </c>
      <c r="W423" s="405">
        <v>1.1639109539999999E-7</v>
      </c>
      <c r="X423" s="405">
        <v>3.8796419003621989</v>
      </c>
      <c r="Y423" s="399">
        <v>1.58</v>
      </c>
      <c r="Z423" s="399">
        <v>2.77</v>
      </c>
      <c r="AA423" s="405">
        <v>9.9253756199999988E-8</v>
      </c>
      <c r="AB423" s="405">
        <v>3.8796419003621989</v>
      </c>
      <c r="AC423" s="399">
        <v>1.54</v>
      </c>
      <c r="AD423" s="399">
        <v>2.68</v>
      </c>
      <c r="AE423" s="405">
        <v>8.1164342600000005E-8</v>
      </c>
      <c r="AF423" s="405">
        <v>3.8796419003621989</v>
      </c>
      <c r="AG423" s="399">
        <v>1.69</v>
      </c>
      <c r="AH423" s="399">
        <v>2.2999999999999998</v>
      </c>
      <c r="AI423" s="324">
        <v>0</v>
      </c>
      <c r="AJ423" s="324">
        <v>0</v>
      </c>
      <c r="AK423" s="324">
        <v>0</v>
      </c>
      <c r="AL423" s="324">
        <v>0</v>
      </c>
      <c r="AM423" s="324">
        <v>0</v>
      </c>
      <c r="AN423" s="324">
        <v>0</v>
      </c>
      <c r="AO423" s="403">
        <v>5580011</v>
      </c>
      <c r="AP423" s="403">
        <v>1.01E-3</v>
      </c>
      <c r="AQ423" s="403">
        <v>3.175E-2</v>
      </c>
      <c r="AR423" s="403">
        <v>154</v>
      </c>
      <c r="AS423" s="399" t="s">
        <v>1222</v>
      </c>
      <c r="AT423" s="390">
        <v>0</v>
      </c>
      <c r="AU423" s="390">
        <v>0</v>
      </c>
      <c r="AV423" s="390">
        <v>0</v>
      </c>
      <c r="AY423" s="390" t="s">
        <v>3533</v>
      </c>
    </row>
    <row r="424" spans="1:51" s="390" customFormat="1">
      <c r="A424" s="399" t="s">
        <v>81</v>
      </c>
      <c r="B424" s="399" t="s">
        <v>1227</v>
      </c>
      <c r="C424" s="399">
        <v>2.2000000000000002</v>
      </c>
      <c r="D424" s="399">
        <v>20</v>
      </c>
      <c r="E424" s="403">
        <v>0.15</v>
      </c>
      <c r="F424" s="399">
        <v>0</v>
      </c>
      <c r="G424" s="399">
        <v>1.1000000000000001</v>
      </c>
      <c r="H424" s="399">
        <v>0.9</v>
      </c>
      <c r="I424" s="399">
        <v>1.1000000000000001</v>
      </c>
      <c r="J424" s="399">
        <v>25</v>
      </c>
      <c r="K424" s="399">
        <v>125</v>
      </c>
      <c r="L424" s="399">
        <v>0</v>
      </c>
      <c r="M424" s="404">
        <v>3.3</v>
      </c>
      <c r="N424" s="404">
        <v>3.3</v>
      </c>
      <c r="O424" s="404">
        <v>1</v>
      </c>
      <c r="P424" s="399">
        <v>100</v>
      </c>
      <c r="Q424" s="399" t="s">
        <v>293</v>
      </c>
      <c r="R424" s="399">
        <v>1</v>
      </c>
      <c r="S424" s="399">
        <v>0</v>
      </c>
      <c r="T424" s="399">
        <v>0</v>
      </c>
      <c r="U424" s="404">
        <v>0.61</v>
      </c>
      <c r="V424" s="404">
        <v>0.22</v>
      </c>
      <c r="W424" s="405">
        <v>1.1639109539999999E-7</v>
      </c>
      <c r="X424" s="405">
        <v>1.587250018901778</v>
      </c>
      <c r="Y424" s="399">
        <v>1.58</v>
      </c>
      <c r="Z424" s="399">
        <v>2.77</v>
      </c>
      <c r="AA424" s="405">
        <v>9.9253756199999988E-8</v>
      </c>
      <c r="AB424" s="405">
        <v>1.587250018901778</v>
      </c>
      <c r="AC424" s="399">
        <v>1.54</v>
      </c>
      <c r="AD424" s="399">
        <v>2.68</v>
      </c>
      <c r="AE424" s="405">
        <v>8.1164342600000005E-8</v>
      </c>
      <c r="AF424" s="405">
        <v>1.587250018901778</v>
      </c>
      <c r="AG424" s="399">
        <v>1.69</v>
      </c>
      <c r="AH424" s="399">
        <v>2.2999999999999998</v>
      </c>
      <c r="AI424" s="324">
        <v>0</v>
      </c>
      <c r="AJ424" s="324">
        <v>0</v>
      </c>
      <c r="AK424" s="324">
        <v>0</v>
      </c>
      <c r="AL424" s="324">
        <v>0</v>
      </c>
      <c r="AM424" s="324">
        <v>0</v>
      </c>
      <c r="AN424" s="324">
        <v>0</v>
      </c>
      <c r="AO424" s="403">
        <v>2846944</v>
      </c>
      <c r="AP424" s="403">
        <v>1.98E-3</v>
      </c>
      <c r="AQ424" s="403">
        <v>4.4450000000000003E-2</v>
      </c>
      <c r="AR424" s="403">
        <v>138</v>
      </c>
      <c r="AS424" s="399" t="s">
        <v>1222</v>
      </c>
      <c r="AT424" s="390">
        <v>0</v>
      </c>
      <c r="AU424" s="390">
        <v>0</v>
      </c>
      <c r="AV424" s="390">
        <v>0</v>
      </c>
      <c r="AY424" s="390" t="s">
        <v>3533</v>
      </c>
    </row>
    <row r="425" spans="1:51" s="390" customFormat="1">
      <c r="A425" s="399" t="s">
        <v>81</v>
      </c>
      <c r="B425" s="399" t="s">
        <v>1234</v>
      </c>
      <c r="C425" s="399">
        <v>22</v>
      </c>
      <c r="D425" s="399">
        <v>20</v>
      </c>
      <c r="E425" s="403">
        <v>1.2</v>
      </c>
      <c r="F425" s="399">
        <v>0</v>
      </c>
      <c r="G425" s="399">
        <v>0.37</v>
      </c>
      <c r="H425" s="399">
        <v>0.9</v>
      </c>
      <c r="I425" s="399">
        <v>0.37</v>
      </c>
      <c r="J425" s="399">
        <v>25</v>
      </c>
      <c r="K425" s="399">
        <v>125</v>
      </c>
      <c r="L425" s="399">
        <v>0</v>
      </c>
      <c r="M425" s="404">
        <v>3.3</v>
      </c>
      <c r="N425" s="404">
        <v>3.3</v>
      </c>
      <c r="O425" s="404">
        <v>1</v>
      </c>
      <c r="P425" s="399">
        <v>100</v>
      </c>
      <c r="Q425" s="399" t="s">
        <v>293</v>
      </c>
      <c r="R425" s="399">
        <v>1</v>
      </c>
      <c r="S425" s="399">
        <v>0</v>
      </c>
      <c r="T425" s="399">
        <v>0</v>
      </c>
      <c r="U425" s="404">
        <v>0.61</v>
      </c>
      <c r="V425" s="404">
        <v>0.22</v>
      </c>
      <c r="W425" s="405">
        <v>1.1639109539999999E-7</v>
      </c>
      <c r="X425" s="405">
        <v>4.6396538008434085</v>
      </c>
      <c r="Y425" s="399">
        <v>1.58</v>
      </c>
      <c r="Z425" s="399">
        <v>2.77</v>
      </c>
      <c r="AA425" s="405">
        <v>9.9253756199999988E-8</v>
      </c>
      <c r="AB425" s="405">
        <v>4.6396538008434085</v>
      </c>
      <c r="AC425" s="399">
        <v>1.54</v>
      </c>
      <c r="AD425" s="399">
        <v>2.68</v>
      </c>
      <c r="AE425" s="405">
        <v>8.1164342600000005E-8</v>
      </c>
      <c r="AF425" s="405">
        <v>4.6396538008434085</v>
      </c>
      <c r="AG425" s="399">
        <v>1.69</v>
      </c>
      <c r="AH425" s="399">
        <v>2.2999999999999998</v>
      </c>
      <c r="AI425" s="324">
        <v>0</v>
      </c>
      <c r="AJ425" s="324">
        <v>0</v>
      </c>
      <c r="AK425" s="324">
        <v>0</v>
      </c>
      <c r="AL425" s="324">
        <v>0</v>
      </c>
      <c r="AM425" s="324">
        <v>0</v>
      </c>
      <c r="AN425" s="324">
        <v>0</v>
      </c>
      <c r="AO425" s="403">
        <v>5580011</v>
      </c>
      <c r="AP425" s="403">
        <v>1.01E-3</v>
      </c>
      <c r="AQ425" s="403">
        <v>3.175E-2</v>
      </c>
      <c r="AR425" s="403">
        <v>152</v>
      </c>
      <c r="AS425" s="399" t="s">
        <v>1222</v>
      </c>
      <c r="AT425" s="390">
        <v>0</v>
      </c>
      <c r="AU425" s="390">
        <v>0</v>
      </c>
      <c r="AV425" s="390">
        <v>0</v>
      </c>
      <c r="AY425" s="390" t="s">
        <v>3533</v>
      </c>
    </row>
    <row r="426" spans="1:51" s="390" customFormat="1">
      <c r="A426" s="399" t="s">
        <v>81</v>
      </c>
      <c r="B426" s="399" t="s">
        <v>1221</v>
      </c>
      <c r="C426" s="399">
        <v>0.3</v>
      </c>
      <c r="D426" s="399">
        <v>20</v>
      </c>
      <c r="E426" s="403">
        <v>0.04</v>
      </c>
      <c r="F426" s="399">
        <v>0</v>
      </c>
      <c r="G426" s="399">
        <v>2.8</v>
      </c>
      <c r="H426" s="399">
        <v>0.9</v>
      </c>
      <c r="I426" s="399">
        <v>2.8</v>
      </c>
      <c r="J426" s="399">
        <v>25</v>
      </c>
      <c r="K426" s="399">
        <v>125</v>
      </c>
      <c r="L426" s="399">
        <v>0</v>
      </c>
      <c r="M426" s="404">
        <v>3.3</v>
      </c>
      <c r="N426" s="404">
        <v>3.3</v>
      </c>
      <c r="O426" s="404">
        <v>1</v>
      </c>
      <c r="P426" s="399">
        <v>100</v>
      </c>
      <c r="Q426" s="399" t="s">
        <v>293</v>
      </c>
      <c r="R426" s="399">
        <v>1</v>
      </c>
      <c r="S426" s="399">
        <v>0</v>
      </c>
      <c r="T426" s="399">
        <v>0</v>
      </c>
      <c r="U426" s="404">
        <v>0.61</v>
      </c>
      <c r="V426" s="404">
        <v>0.22</v>
      </c>
      <c r="W426" s="405">
        <v>1.1639109539999999E-7</v>
      </c>
      <c r="X426" s="405">
        <v>0.5874886539709766</v>
      </c>
      <c r="Y426" s="399">
        <v>1.58</v>
      </c>
      <c r="Z426" s="399">
        <v>2.77</v>
      </c>
      <c r="AA426" s="405">
        <v>9.9253756199999988E-8</v>
      </c>
      <c r="AB426" s="405">
        <v>0.5874886539709766</v>
      </c>
      <c r="AC426" s="399">
        <v>1.54</v>
      </c>
      <c r="AD426" s="399">
        <v>2.68</v>
      </c>
      <c r="AE426" s="405">
        <v>8.1164342600000005E-8</v>
      </c>
      <c r="AF426" s="405">
        <v>0.5874886539709766</v>
      </c>
      <c r="AG426" s="399">
        <v>1.69</v>
      </c>
      <c r="AH426" s="399">
        <v>2.2999999999999998</v>
      </c>
      <c r="AI426" s="324">
        <v>0</v>
      </c>
      <c r="AJ426" s="324">
        <v>0</v>
      </c>
      <c r="AK426" s="324">
        <v>0</v>
      </c>
      <c r="AL426" s="324">
        <v>0</v>
      </c>
      <c r="AM426" s="324">
        <v>0</v>
      </c>
      <c r="AN426" s="324">
        <v>0</v>
      </c>
      <c r="AO426" s="403">
        <v>1722226</v>
      </c>
      <c r="AP426" s="403">
        <v>3.2699999999999999E-3</v>
      </c>
      <c r="AQ426" s="403">
        <v>5.7149999999999999E-2</v>
      </c>
      <c r="AR426" s="403">
        <v>80</v>
      </c>
      <c r="AS426" s="399" t="s">
        <v>1222</v>
      </c>
      <c r="AT426" s="390">
        <v>0</v>
      </c>
      <c r="AU426" s="390">
        <v>0</v>
      </c>
      <c r="AV426" s="390">
        <v>0</v>
      </c>
      <c r="AY426" s="390" t="s">
        <v>3533</v>
      </c>
    </row>
    <row r="427" spans="1:51" s="390" customFormat="1">
      <c r="A427" s="324" t="s">
        <v>81</v>
      </c>
      <c r="B427" s="324" t="s">
        <v>1228</v>
      </c>
      <c r="C427" s="324">
        <v>3.3</v>
      </c>
      <c r="D427" s="324">
        <v>20</v>
      </c>
      <c r="E427" s="324">
        <v>0.2</v>
      </c>
      <c r="F427" s="399">
        <v>0</v>
      </c>
      <c r="G427" s="324">
        <v>0.95</v>
      </c>
      <c r="H427" s="324">
        <v>0.9</v>
      </c>
      <c r="I427" s="324">
        <v>0.95</v>
      </c>
      <c r="J427" s="324">
        <v>25</v>
      </c>
      <c r="K427" s="324">
        <v>125</v>
      </c>
      <c r="L427" s="399">
        <v>0</v>
      </c>
      <c r="M427" s="324">
        <v>3.3</v>
      </c>
      <c r="N427" s="324">
        <v>3.3</v>
      </c>
      <c r="O427" s="324">
        <v>1</v>
      </c>
      <c r="P427" s="324">
        <v>100</v>
      </c>
      <c r="Q427" s="324" t="s">
        <v>293</v>
      </c>
      <c r="R427" s="399">
        <v>1</v>
      </c>
      <c r="S427" s="399">
        <v>0</v>
      </c>
      <c r="T427" s="399">
        <v>0</v>
      </c>
      <c r="U427" s="406">
        <v>0.61</v>
      </c>
      <c r="V427" s="406">
        <v>0.22</v>
      </c>
      <c r="W427" s="407">
        <v>1.1600000000000001E-7</v>
      </c>
      <c r="X427" s="407">
        <v>1.81</v>
      </c>
      <c r="Y427" s="324">
        <v>1.58</v>
      </c>
      <c r="Z427" s="324">
        <v>2.77</v>
      </c>
      <c r="AA427" s="407">
        <v>9.9299999999999996E-8</v>
      </c>
      <c r="AB427" s="407">
        <v>1.81</v>
      </c>
      <c r="AC427" s="324">
        <v>1.54</v>
      </c>
      <c r="AD427" s="324">
        <v>2.68</v>
      </c>
      <c r="AE427" s="407">
        <v>8.1199999999999999E-8</v>
      </c>
      <c r="AF427" s="407">
        <v>1.81</v>
      </c>
      <c r="AG427" s="324">
        <v>1.69</v>
      </c>
      <c r="AH427" s="324">
        <v>2.2999999999999998</v>
      </c>
      <c r="AI427" s="324">
        <v>0</v>
      </c>
      <c r="AJ427" s="324">
        <v>0</v>
      </c>
      <c r="AK427" s="324">
        <v>0</v>
      </c>
      <c r="AL427" s="324">
        <v>0</v>
      </c>
      <c r="AM427" s="324">
        <v>0</v>
      </c>
      <c r="AN427" s="324">
        <v>0</v>
      </c>
      <c r="AO427" s="324">
        <v>2846944</v>
      </c>
      <c r="AP427" s="324">
        <v>1.98E-3</v>
      </c>
      <c r="AQ427" s="324">
        <v>4.4450000000000003E-2</v>
      </c>
      <c r="AR427" s="324">
        <v>139</v>
      </c>
      <c r="AS427" s="324" t="s">
        <v>1222</v>
      </c>
      <c r="AT427" s="390">
        <v>0</v>
      </c>
      <c r="AU427" s="390">
        <v>0</v>
      </c>
      <c r="AV427" s="390">
        <v>0</v>
      </c>
      <c r="AY427" s="390" t="s">
        <v>3533</v>
      </c>
    </row>
    <row r="428" spans="1:51" s="390" customFormat="1">
      <c r="A428" s="399" t="s">
        <v>81</v>
      </c>
      <c r="B428" s="399" t="s">
        <v>1235</v>
      </c>
      <c r="C428" s="399">
        <v>33</v>
      </c>
      <c r="D428" s="399">
        <v>20</v>
      </c>
      <c r="E428" s="403">
        <v>1.78</v>
      </c>
      <c r="F428" s="399">
        <v>0</v>
      </c>
      <c r="G428" s="399">
        <v>0.3</v>
      </c>
      <c r="H428" s="399">
        <v>0.9</v>
      </c>
      <c r="I428" s="399">
        <v>0.3</v>
      </c>
      <c r="J428" s="399">
        <v>25</v>
      </c>
      <c r="K428" s="399">
        <v>125</v>
      </c>
      <c r="L428" s="399">
        <v>0</v>
      </c>
      <c r="M428" s="404">
        <v>3.3</v>
      </c>
      <c r="N428" s="404">
        <v>3.3</v>
      </c>
      <c r="O428" s="404">
        <v>1</v>
      </c>
      <c r="P428" s="399">
        <v>100</v>
      </c>
      <c r="Q428" s="399" t="s">
        <v>293</v>
      </c>
      <c r="R428" s="399">
        <v>1</v>
      </c>
      <c r="S428" s="399">
        <v>0</v>
      </c>
      <c r="T428" s="399">
        <v>0</v>
      </c>
      <c r="U428" s="404">
        <v>0.61</v>
      </c>
      <c r="V428" s="404">
        <v>0.22</v>
      </c>
      <c r="W428" s="405">
        <v>1.1639109539999999E-7</v>
      </c>
      <c r="X428" s="405">
        <v>5.4501957299064143</v>
      </c>
      <c r="Y428" s="399">
        <v>1.58</v>
      </c>
      <c r="Z428" s="399">
        <v>2.77</v>
      </c>
      <c r="AA428" s="405">
        <v>9.9253756199999988E-8</v>
      </c>
      <c r="AB428" s="405">
        <v>5.4501957299064143</v>
      </c>
      <c r="AC428" s="399">
        <v>1.54</v>
      </c>
      <c r="AD428" s="399">
        <v>2.68</v>
      </c>
      <c r="AE428" s="405">
        <v>8.1164342600000005E-8</v>
      </c>
      <c r="AF428" s="405">
        <v>5.4501957299064143</v>
      </c>
      <c r="AG428" s="399">
        <v>1.69</v>
      </c>
      <c r="AH428" s="399">
        <v>2.2999999999999998</v>
      </c>
      <c r="AI428" s="324">
        <v>0</v>
      </c>
      <c r="AJ428" s="324">
        <v>0</v>
      </c>
      <c r="AK428" s="324">
        <v>0</v>
      </c>
      <c r="AL428" s="324">
        <v>0</v>
      </c>
      <c r="AM428" s="324">
        <v>0</v>
      </c>
      <c r="AN428" s="324">
        <v>0</v>
      </c>
      <c r="AO428" s="403">
        <v>7205593</v>
      </c>
      <c r="AP428" s="403">
        <v>7.7999999999999999E-4</v>
      </c>
      <c r="AQ428" s="403">
        <v>2.794E-2</v>
      </c>
      <c r="AR428" s="403">
        <v>156</v>
      </c>
      <c r="AS428" s="399" t="s">
        <v>1222</v>
      </c>
      <c r="AT428" s="390">
        <v>0</v>
      </c>
      <c r="AU428" s="390">
        <v>0</v>
      </c>
      <c r="AV428" s="390">
        <v>0</v>
      </c>
      <c r="AY428" s="390" t="s">
        <v>3595</v>
      </c>
    </row>
    <row r="429" spans="1:51" s="390" customFormat="1">
      <c r="A429" s="399" t="s">
        <v>81</v>
      </c>
      <c r="B429" s="399" t="s">
        <v>1223</v>
      </c>
      <c r="C429" s="399">
        <v>0.47</v>
      </c>
      <c r="D429" s="399">
        <v>20</v>
      </c>
      <c r="E429" s="403">
        <v>4.2000000000000003E-2</v>
      </c>
      <c r="F429" s="399">
        <v>0</v>
      </c>
      <c r="G429" s="399">
        <v>2.2999999999999998</v>
      </c>
      <c r="H429" s="399">
        <v>0.9</v>
      </c>
      <c r="I429" s="399">
        <v>2.2999999999999998</v>
      </c>
      <c r="J429" s="399">
        <v>25</v>
      </c>
      <c r="K429" s="399">
        <v>125</v>
      </c>
      <c r="L429" s="399">
        <v>0</v>
      </c>
      <c r="M429" s="404">
        <v>3.3</v>
      </c>
      <c r="N429" s="404">
        <v>3.3</v>
      </c>
      <c r="O429" s="404">
        <v>1</v>
      </c>
      <c r="P429" s="399">
        <v>100</v>
      </c>
      <c r="Q429" s="399" t="s">
        <v>293</v>
      </c>
      <c r="R429" s="399">
        <v>1</v>
      </c>
      <c r="S429" s="399">
        <v>0</v>
      </c>
      <c r="T429" s="399">
        <v>0</v>
      </c>
      <c r="U429" s="404">
        <v>0.61</v>
      </c>
      <c r="V429" s="404">
        <v>0.22</v>
      </c>
      <c r="W429" s="405">
        <v>1.1639109539999999E-7</v>
      </c>
      <c r="X429" s="405">
        <v>0.71586577402150386</v>
      </c>
      <c r="Y429" s="399">
        <v>1.58</v>
      </c>
      <c r="Z429" s="399">
        <v>2.77</v>
      </c>
      <c r="AA429" s="405">
        <v>9.9253756199999988E-8</v>
      </c>
      <c r="AB429" s="405">
        <v>0.71586577402150386</v>
      </c>
      <c r="AC429" s="399">
        <v>1.54</v>
      </c>
      <c r="AD429" s="399">
        <v>2.68</v>
      </c>
      <c r="AE429" s="405">
        <v>8.1164342600000005E-8</v>
      </c>
      <c r="AF429" s="405">
        <v>0.71586577402150386</v>
      </c>
      <c r="AG429" s="399">
        <v>1.69</v>
      </c>
      <c r="AH429" s="399">
        <v>2.2999999999999998</v>
      </c>
      <c r="AI429" s="324">
        <v>0</v>
      </c>
      <c r="AJ429" s="324">
        <v>0</v>
      </c>
      <c r="AK429" s="324">
        <v>0</v>
      </c>
      <c r="AL429" s="324">
        <v>0</v>
      </c>
      <c r="AM429" s="324">
        <v>0</v>
      </c>
      <c r="AN429" s="324">
        <v>0</v>
      </c>
      <c r="AO429" s="403">
        <v>1722226</v>
      </c>
      <c r="AP429" s="403">
        <v>3.2699999999999999E-3</v>
      </c>
      <c r="AQ429" s="403">
        <v>5.7149999999999999E-2</v>
      </c>
      <c r="AR429" s="403">
        <v>113</v>
      </c>
      <c r="AS429" s="399" t="s">
        <v>1222</v>
      </c>
      <c r="AT429" s="390">
        <v>0</v>
      </c>
      <c r="AU429" s="390">
        <v>0</v>
      </c>
      <c r="AV429" s="390">
        <v>0</v>
      </c>
      <c r="AY429" s="390" t="s">
        <v>3533</v>
      </c>
    </row>
    <row r="430" spans="1:51" s="390" customFormat="1">
      <c r="A430" s="399" t="s">
        <v>81</v>
      </c>
      <c r="B430" s="399" t="s">
        <v>1229</v>
      </c>
      <c r="C430" s="399">
        <v>4.7</v>
      </c>
      <c r="D430" s="399">
        <v>20</v>
      </c>
      <c r="E430" s="403">
        <v>0.28000000000000003</v>
      </c>
      <c r="F430" s="399">
        <v>0</v>
      </c>
      <c r="G430" s="399">
        <v>0.8</v>
      </c>
      <c r="H430" s="399">
        <v>0.9</v>
      </c>
      <c r="I430" s="399">
        <v>0.8</v>
      </c>
      <c r="J430" s="399">
        <v>25</v>
      </c>
      <c r="K430" s="399">
        <v>125</v>
      </c>
      <c r="L430" s="399">
        <v>0</v>
      </c>
      <c r="M430" s="404">
        <v>3.3</v>
      </c>
      <c r="N430" s="404">
        <v>3.3</v>
      </c>
      <c r="O430" s="404">
        <v>1</v>
      </c>
      <c r="P430" s="399">
        <v>100</v>
      </c>
      <c r="Q430" s="399" t="s">
        <v>293</v>
      </c>
      <c r="R430" s="399">
        <v>1</v>
      </c>
      <c r="S430" s="399">
        <v>0</v>
      </c>
      <c r="T430" s="399">
        <v>0</v>
      </c>
      <c r="U430" s="404">
        <v>0.61</v>
      </c>
      <c r="V430" s="404">
        <v>0.22</v>
      </c>
      <c r="W430" s="405">
        <v>1.1639109539999999E-7</v>
      </c>
      <c r="X430" s="405">
        <v>2.2216523176117851</v>
      </c>
      <c r="Y430" s="399">
        <v>1.58</v>
      </c>
      <c r="Z430" s="399">
        <v>2.77</v>
      </c>
      <c r="AA430" s="405">
        <v>9.9253756199999988E-8</v>
      </c>
      <c r="AB430" s="405">
        <v>2.2216523176117851</v>
      </c>
      <c r="AC430" s="399">
        <v>1.54</v>
      </c>
      <c r="AD430" s="399">
        <v>2.68</v>
      </c>
      <c r="AE430" s="405">
        <v>8.1164342600000005E-8</v>
      </c>
      <c r="AF430" s="405">
        <v>2.2216523176117851</v>
      </c>
      <c r="AG430" s="399">
        <v>1.69</v>
      </c>
      <c r="AH430" s="399">
        <v>2.2999999999999998</v>
      </c>
      <c r="AI430" s="324">
        <v>0</v>
      </c>
      <c r="AJ430" s="324">
        <v>0</v>
      </c>
      <c r="AK430" s="324">
        <v>0</v>
      </c>
      <c r="AL430" s="324">
        <v>0</v>
      </c>
      <c r="AM430" s="324">
        <v>0</v>
      </c>
      <c r="AN430" s="324">
        <v>0</v>
      </c>
      <c r="AO430" s="403">
        <v>3629040</v>
      </c>
      <c r="AP430" s="403">
        <v>1.5499999999999999E-3</v>
      </c>
      <c r="AQ430" s="403">
        <v>3.9370000000000002E-2</v>
      </c>
      <c r="AR430" s="403">
        <v>140</v>
      </c>
      <c r="AS430" s="399" t="s">
        <v>1222</v>
      </c>
      <c r="AT430" s="390">
        <v>0</v>
      </c>
      <c r="AU430" s="390">
        <v>0</v>
      </c>
      <c r="AV430" s="390">
        <v>0</v>
      </c>
      <c r="AY430" s="390" t="s">
        <v>3533</v>
      </c>
    </row>
    <row r="431" spans="1:51" s="390" customFormat="1">
      <c r="A431" s="399" t="s">
        <v>81</v>
      </c>
      <c r="B431" s="399" t="s">
        <v>1236</v>
      </c>
      <c r="C431" s="399">
        <v>47</v>
      </c>
      <c r="D431" s="399">
        <v>20</v>
      </c>
      <c r="E431" s="403">
        <v>2.15</v>
      </c>
      <c r="F431" s="399">
        <v>0</v>
      </c>
      <c r="G431" s="399">
        <v>0.25</v>
      </c>
      <c r="H431" s="399">
        <v>0.9</v>
      </c>
      <c r="I431" s="399">
        <v>0.25</v>
      </c>
      <c r="J431" s="399">
        <v>25</v>
      </c>
      <c r="K431" s="399">
        <v>125</v>
      </c>
      <c r="L431" s="399">
        <v>0</v>
      </c>
      <c r="M431" s="404">
        <v>3.3</v>
      </c>
      <c r="N431" s="404">
        <v>3.3</v>
      </c>
      <c r="O431" s="404">
        <v>1</v>
      </c>
      <c r="P431" s="399">
        <v>100</v>
      </c>
      <c r="Q431" s="399" t="s">
        <v>293</v>
      </c>
      <c r="R431" s="399">
        <v>1</v>
      </c>
      <c r="S431" s="399">
        <v>0</v>
      </c>
      <c r="T431" s="399">
        <v>0</v>
      </c>
      <c r="U431" s="404">
        <v>0.61</v>
      </c>
      <c r="V431" s="404">
        <v>0.22</v>
      </c>
      <c r="W431" s="405">
        <v>1.1639109539999999E-7</v>
      </c>
      <c r="X431" s="405">
        <v>6.9277333145535742</v>
      </c>
      <c r="Y431" s="399">
        <v>1.58</v>
      </c>
      <c r="Z431" s="399">
        <v>2.77</v>
      </c>
      <c r="AA431" s="405">
        <v>9.9253756199999988E-8</v>
      </c>
      <c r="AB431" s="405">
        <v>6.9277333145535742</v>
      </c>
      <c r="AC431" s="399">
        <v>1.54</v>
      </c>
      <c r="AD431" s="399">
        <v>2.68</v>
      </c>
      <c r="AE431" s="405">
        <v>8.1164342600000005E-8</v>
      </c>
      <c r="AF431" s="405">
        <v>6.9277333145535742</v>
      </c>
      <c r="AG431" s="399">
        <v>1.69</v>
      </c>
      <c r="AH431" s="399">
        <v>2.2999999999999998</v>
      </c>
      <c r="AI431" s="324">
        <v>0</v>
      </c>
      <c r="AJ431" s="324">
        <v>0</v>
      </c>
      <c r="AK431" s="324">
        <v>0</v>
      </c>
      <c r="AL431" s="324">
        <v>0</v>
      </c>
      <c r="AM431" s="324">
        <v>0</v>
      </c>
      <c r="AN431" s="324">
        <v>0</v>
      </c>
      <c r="AO431" s="403">
        <v>8718767</v>
      </c>
      <c r="AP431" s="403">
        <v>6.4999999999999997E-4</v>
      </c>
      <c r="AQ431" s="403">
        <v>2.5399999999999999E-2</v>
      </c>
      <c r="AR431" s="403">
        <v>186</v>
      </c>
      <c r="AS431" s="399" t="s">
        <v>1222</v>
      </c>
      <c r="AT431" s="390">
        <v>0</v>
      </c>
      <c r="AU431" s="390">
        <v>0</v>
      </c>
      <c r="AV431" s="390">
        <v>0</v>
      </c>
      <c r="AY431" s="390" t="s">
        <v>3533</v>
      </c>
    </row>
    <row r="432" spans="1:51" s="390" customFormat="1">
      <c r="A432" s="399" t="s">
        <v>81</v>
      </c>
      <c r="B432" s="399" t="s">
        <v>1230</v>
      </c>
      <c r="C432" s="399">
        <v>6.8</v>
      </c>
      <c r="D432" s="399">
        <v>20</v>
      </c>
      <c r="E432" s="403">
        <v>0.36</v>
      </c>
      <c r="F432" s="399">
        <v>0</v>
      </c>
      <c r="G432" s="399">
        <v>0.66</v>
      </c>
      <c r="H432" s="399">
        <v>0.9</v>
      </c>
      <c r="I432" s="399">
        <v>0.66</v>
      </c>
      <c r="J432" s="399">
        <v>25</v>
      </c>
      <c r="K432" s="399">
        <v>125</v>
      </c>
      <c r="L432" s="399">
        <v>0</v>
      </c>
      <c r="M432" s="404">
        <v>3.3</v>
      </c>
      <c r="N432" s="404">
        <v>3.3</v>
      </c>
      <c r="O432" s="404">
        <v>1</v>
      </c>
      <c r="P432" s="399">
        <v>100</v>
      </c>
      <c r="Q432" s="399" t="s">
        <v>293</v>
      </c>
      <c r="R432" s="399">
        <v>1</v>
      </c>
      <c r="S432" s="399">
        <v>0</v>
      </c>
      <c r="T432" s="399">
        <v>0</v>
      </c>
      <c r="U432" s="404">
        <v>0.61</v>
      </c>
      <c r="V432" s="404">
        <v>0.22</v>
      </c>
      <c r="W432" s="405">
        <v>1.1639109539999999E-7</v>
      </c>
      <c r="X432" s="405">
        <v>2.6632818668754927</v>
      </c>
      <c r="Y432" s="399">
        <v>1.58</v>
      </c>
      <c r="Z432" s="399">
        <v>2.77</v>
      </c>
      <c r="AA432" s="405">
        <v>9.9253756199999988E-8</v>
      </c>
      <c r="AB432" s="405">
        <v>2.6632818668754927</v>
      </c>
      <c r="AC432" s="399">
        <v>1.54</v>
      </c>
      <c r="AD432" s="399">
        <v>2.68</v>
      </c>
      <c r="AE432" s="405">
        <v>8.1164342600000005E-8</v>
      </c>
      <c r="AF432" s="405">
        <v>2.6632818668754927</v>
      </c>
      <c r="AG432" s="399">
        <v>1.69</v>
      </c>
      <c r="AH432" s="399">
        <v>2.2999999999999998</v>
      </c>
      <c r="AI432" s="324">
        <v>0</v>
      </c>
      <c r="AJ432" s="324">
        <v>0</v>
      </c>
      <c r="AK432" s="324">
        <v>0</v>
      </c>
      <c r="AL432" s="324">
        <v>0</v>
      </c>
      <c r="AM432" s="324">
        <v>0</v>
      </c>
      <c r="AN432" s="324">
        <v>0</v>
      </c>
      <c r="AO432" s="403">
        <v>3629040</v>
      </c>
      <c r="AP432" s="403">
        <v>1.5499999999999999E-3</v>
      </c>
      <c r="AQ432" s="403">
        <v>3.9370000000000002E-2</v>
      </c>
      <c r="AR432" s="403">
        <v>159</v>
      </c>
      <c r="AS432" s="399" t="s">
        <v>1222</v>
      </c>
      <c r="AT432" s="390">
        <v>0</v>
      </c>
      <c r="AU432" s="390">
        <v>0</v>
      </c>
      <c r="AV432" s="390">
        <v>0</v>
      </c>
      <c r="AY432" s="390" t="s">
        <v>3533</v>
      </c>
    </row>
    <row r="433" spans="1:51" s="390" customFormat="1">
      <c r="A433" s="399" t="s">
        <v>81</v>
      </c>
      <c r="B433" s="399" t="s">
        <v>1224</v>
      </c>
      <c r="C433" s="399">
        <v>0.7</v>
      </c>
      <c r="D433" s="399">
        <v>20</v>
      </c>
      <c r="E433" s="403">
        <v>6.8000000000000005E-2</v>
      </c>
      <c r="F433" s="399">
        <v>0</v>
      </c>
      <c r="G433" s="399">
        <v>1.9</v>
      </c>
      <c r="H433" s="399">
        <v>0.9</v>
      </c>
      <c r="I433" s="399">
        <v>1.9</v>
      </c>
      <c r="J433" s="399">
        <v>25</v>
      </c>
      <c r="K433" s="399">
        <v>125</v>
      </c>
      <c r="L433" s="399">
        <v>0</v>
      </c>
      <c r="M433" s="404">
        <v>3.3</v>
      </c>
      <c r="N433" s="404">
        <v>3.3</v>
      </c>
      <c r="O433" s="404">
        <v>1</v>
      </c>
      <c r="P433" s="399">
        <v>100</v>
      </c>
      <c r="Q433" s="399" t="s">
        <v>293</v>
      </c>
      <c r="R433" s="399">
        <v>1</v>
      </c>
      <c r="S433" s="399">
        <v>0</v>
      </c>
      <c r="T433" s="399">
        <v>0</v>
      </c>
      <c r="U433" s="404">
        <v>0.61</v>
      </c>
      <c r="V433" s="404">
        <v>0.22</v>
      </c>
      <c r="W433" s="405">
        <v>1.1639109539999999E-7</v>
      </c>
      <c r="X433" s="405">
        <v>0.87233158819541823</v>
      </c>
      <c r="Y433" s="399">
        <v>1.58</v>
      </c>
      <c r="Z433" s="399">
        <v>2.77</v>
      </c>
      <c r="AA433" s="405">
        <v>9.9253756199999988E-8</v>
      </c>
      <c r="AB433" s="405">
        <v>0.87233158819541823</v>
      </c>
      <c r="AC433" s="399">
        <v>1.54</v>
      </c>
      <c r="AD433" s="399">
        <v>2.68</v>
      </c>
      <c r="AE433" s="405">
        <v>8.1164342600000005E-8</v>
      </c>
      <c r="AF433" s="405">
        <v>0.87233158819541823</v>
      </c>
      <c r="AG433" s="399">
        <v>1.69</v>
      </c>
      <c r="AH433" s="399">
        <v>2.2999999999999998</v>
      </c>
      <c r="AI433" s="324">
        <v>0</v>
      </c>
      <c r="AJ433" s="324">
        <v>0</v>
      </c>
      <c r="AK433" s="324">
        <v>0</v>
      </c>
      <c r="AL433" s="324">
        <v>0</v>
      </c>
      <c r="AM433" s="324">
        <v>0</v>
      </c>
      <c r="AN433" s="324">
        <v>0</v>
      </c>
      <c r="AO433" s="403">
        <v>2179692</v>
      </c>
      <c r="AP433" s="403">
        <v>2.5799999999999998E-3</v>
      </c>
      <c r="AQ433" s="403">
        <v>5.0799999999999998E-2</v>
      </c>
      <c r="AR433" s="403">
        <v>102</v>
      </c>
      <c r="AS433" s="399" t="s">
        <v>1222</v>
      </c>
      <c r="AT433" s="390">
        <v>0</v>
      </c>
      <c r="AU433" s="390">
        <v>0</v>
      </c>
      <c r="AV433" s="390">
        <v>0</v>
      </c>
      <c r="AY433" s="390" t="s">
        <v>3533</v>
      </c>
    </row>
    <row r="434" spans="1:51" s="390" customFormat="1">
      <c r="A434" s="399" t="s">
        <v>81</v>
      </c>
      <c r="B434" s="399" t="s">
        <v>1231</v>
      </c>
      <c r="C434" s="399">
        <v>8.1999999999999993</v>
      </c>
      <c r="D434" s="399">
        <v>20</v>
      </c>
      <c r="E434" s="403">
        <v>0.5</v>
      </c>
      <c r="F434" s="399">
        <v>0</v>
      </c>
      <c r="G434" s="399">
        <v>0.65</v>
      </c>
      <c r="H434" s="399">
        <v>0.9</v>
      </c>
      <c r="I434" s="399">
        <v>0.65</v>
      </c>
      <c r="J434" s="399">
        <v>25</v>
      </c>
      <c r="K434" s="399">
        <v>125</v>
      </c>
      <c r="L434" s="399">
        <v>0</v>
      </c>
      <c r="M434" s="404">
        <v>3.3</v>
      </c>
      <c r="N434" s="404">
        <v>3.3</v>
      </c>
      <c r="O434" s="404">
        <v>1</v>
      </c>
      <c r="P434" s="399">
        <v>100</v>
      </c>
      <c r="Q434" s="399" t="s">
        <v>293</v>
      </c>
      <c r="R434" s="399">
        <v>1</v>
      </c>
      <c r="S434" s="399">
        <v>0</v>
      </c>
      <c r="T434" s="399">
        <v>0</v>
      </c>
      <c r="U434" s="404">
        <v>0.61</v>
      </c>
      <c r="V434" s="404">
        <v>0.22</v>
      </c>
      <c r="W434" s="405">
        <v>4.4509478199999994E-6</v>
      </c>
      <c r="X434" s="405">
        <v>2.8822091122706226</v>
      </c>
      <c r="Y434" s="399">
        <v>1.48</v>
      </c>
      <c r="Z434" s="399">
        <v>1.79</v>
      </c>
      <c r="AA434" s="405">
        <v>7.8308119400000002E-6</v>
      </c>
      <c r="AB434" s="405">
        <v>2.8822091122706226</v>
      </c>
      <c r="AC434" s="399">
        <v>1.21</v>
      </c>
      <c r="AD434" s="399">
        <v>2.0099999999999998</v>
      </c>
      <c r="AE434" s="405">
        <v>6.5693133599999993E-6</v>
      </c>
      <c r="AF434" s="405">
        <v>2.8822091122706226</v>
      </c>
      <c r="AG434" s="399">
        <v>1.28</v>
      </c>
      <c r="AH434" s="399">
        <v>2.2799999999999998</v>
      </c>
      <c r="AI434" s="324">
        <v>0</v>
      </c>
      <c r="AJ434" s="324">
        <v>0</v>
      </c>
      <c r="AK434" s="324">
        <v>0</v>
      </c>
      <c r="AL434" s="324">
        <v>0</v>
      </c>
      <c r="AM434" s="324">
        <v>0</v>
      </c>
      <c r="AN434" s="324">
        <v>0</v>
      </c>
      <c r="AO434" s="403">
        <v>4448351</v>
      </c>
      <c r="AP434" s="403">
        <v>1.2600000000000001E-3</v>
      </c>
      <c r="AQ434" s="403">
        <v>3.5560000000000001E-2</v>
      </c>
      <c r="AR434" s="403">
        <v>118</v>
      </c>
      <c r="AS434" s="399" t="s">
        <v>1222</v>
      </c>
      <c r="AT434" s="390">
        <v>0</v>
      </c>
      <c r="AU434" s="390">
        <v>0</v>
      </c>
      <c r="AV434" s="390">
        <v>0</v>
      </c>
      <c r="AY434" s="390" t="s">
        <v>3533</v>
      </c>
    </row>
    <row r="435" spans="1:51" s="390" customFormat="1">
      <c r="A435" s="399" t="s">
        <v>81</v>
      </c>
      <c r="B435" s="399" t="s">
        <v>1237</v>
      </c>
      <c r="C435" s="399">
        <v>1</v>
      </c>
      <c r="D435" s="399">
        <v>20</v>
      </c>
      <c r="E435" s="403">
        <v>5.5E-2</v>
      </c>
      <c r="F435" s="399">
        <v>0</v>
      </c>
      <c r="G435" s="399">
        <v>1.3</v>
      </c>
      <c r="H435" s="399">
        <v>0.9</v>
      </c>
      <c r="I435" s="399">
        <v>0.85</v>
      </c>
      <c r="J435" s="399">
        <v>40</v>
      </c>
      <c r="K435" s="399">
        <v>125</v>
      </c>
      <c r="L435" s="399">
        <v>0</v>
      </c>
      <c r="M435" s="404">
        <v>4.8299999237060547</v>
      </c>
      <c r="N435" s="404">
        <v>4.5999999046325684</v>
      </c>
      <c r="O435" s="404">
        <v>1.2000000476837158</v>
      </c>
      <c r="P435" s="399">
        <v>100</v>
      </c>
      <c r="Q435" s="399" t="s">
        <v>293</v>
      </c>
      <c r="R435" s="399">
        <v>1</v>
      </c>
      <c r="S435" s="399">
        <v>0</v>
      </c>
      <c r="T435" s="399">
        <v>0</v>
      </c>
      <c r="U435" s="404">
        <v>0.6</v>
      </c>
      <c r="V435" s="404">
        <v>0.2</v>
      </c>
      <c r="W435" s="405">
        <v>8.7838163599999997E-6</v>
      </c>
      <c r="X435" s="405">
        <v>1.1218898548734504</v>
      </c>
      <c r="Y435" s="399">
        <v>1.48</v>
      </c>
      <c r="Z435" s="399">
        <v>1.79</v>
      </c>
      <c r="AA435" s="405">
        <v>1.5453880120000001E-5</v>
      </c>
      <c r="AB435" s="405">
        <v>1.1218898548734504</v>
      </c>
      <c r="AC435" s="399">
        <v>1.21</v>
      </c>
      <c r="AD435" s="399">
        <v>2.0099999999999998</v>
      </c>
      <c r="AE435" s="405">
        <v>1.296434928E-5</v>
      </c>
      <c r="AF435" s="405">
        <v>1.1218898548734504</v>
      </c>
      <c r="AG435" s="399">
        <v>1.28</v>
      </c>
      <c r="AH435" s="399">
        <v>2.2799999999999998</v>
      </c>
      <c r="AI435" s="324">
        <v>0</v>
      </c>
      <c r="AJ435" s="324">
        <v>0</v>
      </c>
      <c r="AK435" s="324">
        <v>0</v>
      </c>
      <c r="AL435" s="324">
        <v>0</v>
      </c>
      <c r="AM435" s="324">
        <v>0</v>
      </c>
      <c r="AN435" s="324">
        <v>0</v>
      </c>
      <c r="AO435" s="403">
        <v>1395003</v>
      </c>
      <c r="AP435" s="403">
        <v>4.0299999999999997E-3</v>
      </c>
      <c r="AQ435" s="403">
        <v>6.3500000000000001E-2</v>
      </c>
      <c r="AR435" s="403">
        <v>1007</v>
      </c>
      <c r="AS435" s="399" t="s">
        <v>1238</v>
      </c>
      <c r="AT435" s="390">
        <v>0</v>
      </c>
      <c r="AU435" s="390">
        <v>0</v>
      </c>
      <c r="AV435" s="390">
        <v>0</v>
      </c>
      <c r="AY435" s="390" t="s">
        <v>3533</v>
      </c>
    </row>
    <row r="436" spans="1:51" s="390" customFormat="1">
      <c r="A436" s="399" t="s">
        <v>81</v>
      </c>
      <c r="B436" s="399" t="s">
        <v>1244</v>
      </c>
      <c r="C436" s="399">
        <v>10</v>
      </c>
      <c r="D436" s="399">
        <v>10</v>
      </c>
      <c r="E436" s="403">
        <v>0.3</v>
      </c>
      <c r="F436" s="399">
        <v>0</v>
      </c>
      <c r="G436" s="399">
        <v>0.4</v>
      </c>
      <c r="H436" s="399">
        <v>0.9</v>
      </c>
      <c r="I436" s="399">
        <v>0.76</v>
      </c>
      <c r="J436" s="399">
        <v>40</v>
      </c>
      <c r="K436" s="399">
        <v>125</v>
      </c>
      <c r="L436" s="399">
        <v>0</v>
      </c>
      <c r="M436" s="404">
        <v>4.8299999237060547</v>
      </c>
      <c r="N436" s="404">
        <v>4.5999999046325684</v>
      </c>
      <c r="O436" s="404">
        <v>1.2000000476837158</v>
      </c>
      <c r="P436" s="399">
        <v>100</v>
      </c>
      <c r="Q436" s="399" t="s">
        <v>293</v>
      </c>
      <c r="R436" s="399">
        <v>1</v>
      </c>
      <c r="S436" s="399">
        <v>0</v>
      </c>
      <c r="T436" s="399">
        <v>0</v>
      </c>
      <c r="U436" s="404">
        <v>0.6</v>
      </c>
      <c r="V436" s="404">
        <v>0.2</v>
      </c>
      <c r="W436" s="405">
        <v>8.7838163599999997E-6</v>
      </c>
      <c r="X436" s="405">
        <v>3.0099483911238907</v>
      </c>
      <c r="Y436" s="399">
        <v>1.48</v>
      </c>
      <c r="Z436" s="399">
        <v>1.79</v>
      </c>
      <c r="AA436" s="405">
        <v>1.5453880120000001E-5</v>
      </c>
      <c r="AB436" s="405">
        <v>3.0099483911238907</v>
      </c>
      <c r="AC436" s="399">
        <v>1.21</v>
      </c>
      <c r="AD436" s="399">
        <v>2.0099999999999998</v>
      </c>
      <c r="AE436" s="405">
        <v>1.296434928E-5</v>
      </c>
      <c r="AF436" s="405">
        <v>3.0099483911238907</v>
      </c>
      <c r="AG436" s="399">
        <v>1.28</v>
      </c>
      <c r="AH436" s="399">
        <v>2.2799999999999998</v>
      </c>
      <c r="AI436" s="324">
        <v>0</v>
      </c>
      <c r="AJ436" s="324">
        <v>0</v>
      </c>
      <c r="AK436" s="324">
        <v>0</v>
      </c>
      <c r="AL436" s="324">
        <v>0</v>
      </c>
      <c r="AM436" s="324">
        <v>0</v>
      </c>
      <c r="AN436" s="324">
        <v>0</v>
      </c>
      <c r="AO436" s="403">
        <v>2179692</v>
      </c>
      <c r="AP436" s="403">
        <v>2.5799999999999998E-3</v>
      </c>
      <c r="AQ436" s="403">
        <v>5.0799999999999998E-2</v>
      </c>
      <c r="AR436" s="403">
        <v>231</v>
      </c>
      <c r="AS436" s="399" t="s">
        <v>1238</v>
      </c>
      <c r="AT436" s="390">
        <v>0</v>
      </c>
      <c r="AU436" s="390">
        <v>0</v>
      </c>
      <c r="AV436" s="390">
        <v>0</v>
      </c>
      <c r="AY436" s="390" t="s">
        <v>3533</v>
      </c>
    </row>
    <row r="437" spans="1:51" s="390" customFormat="1">
      <c r="A437" s="399" t="s">
        <v>81</v>
      </c>
      <c r="B437" s="399" t="s">
        <v>1250</v>
      </c>
      <c r="C437" s="399">
        <v>100</v>
      </c>
      <c r="D437" s="399">
        <v>10</v>
      </c>
      <c r="E437" s="403">
        <v>2.6</v>
      </c>
      <c r="F437" s="399">
        <v>0</v>
      </c>
      <c r="G437" s="399">
        <v>0.13</v>
      </c>
      <c r="H437" s="399">
        <v>0.9</v>
      </c>
      <c r="I437" s="399">
        <v>0.32</v>
      </c>
      <c r="J437" s="399">
        <v>40</v>
      </c>
      <c r="K437" s="399">
        <v>125</v>
      </c>
      <c r="L437" s="399">
        <v>0</v>
      </c>
      <c r="M437" s="404">
        <v>4.8299999237060547</v>
      </c>
      <c r="N437" s="404">
        <v>4.5999999046325684</v>
      </c>
      <c r="O437" s="404">
        <v>1.2000000476837158</v>
      </c>
      <c r="P437" s="399">
        <v>100</v>
      </c>
      <c r="Q437" s="399" t="s">
        <v>293</v>
      </c>
      <c r="R437" s="399">
        <v>1</v>
      </c>
      <c r="S437" s="399">
        <v>0</v>
      </c>
      <c r="T437" s="399">
        <v>0</v>
      </c>
      <c r="U437" s="404">
        <v>0.6</v>
      </c>
      <c r="V437" s="404">
        <v>0.2</v>
      </c>
      <c r="W437" s="405">
        <v>8.7838163599999997E-6</v>
      </c>
      <c r="X437" s="405">
        <v>9.141324743413298</v>
      </c>
      <c r="Y437" s="399">
        <v>1.48</v>
      </c>
      <c r="Z437" s="399">
        <v>1.79</v>
      </c>
      <c r="AA437" s="405">
        <v>1.5453880120000001E-5</v>
      </c>
      <c r="AB437" s="405">
        <v>9.141324743413298</v>
      </c>
      <c r="AC437" s="399">
        <v>1.21</v>
      </c>
      <c r="AD437" s="399">
        <v>2.0099999999999998</v>
      </c>
      <c r="AE437" s="405">
        <v>1.296434928E-5</v>
      </c>
      <c r="AF437" s="405">
        <v>9.141324743413298</v>
      </c>
      <c r="AG437" s="399">
        <v>1.28</v>
      </c>
      <c r="AH437" s="399">
        <v>2.2799999999999998</v>
      </c>
      <c r="AI437" s="324">
        <v>0</v>
      </c>
      <c r="AJ437" s="324">
        <v>0</v>
      </c>
      <c r="AK437" s="324">
        <v>0</v>
      </c>
      <c r="AL437" s="324">
        <v>0</v>
      </c>
      <c r="AM437" s="324">
        <v>0</v>
      </c>
      <c r="AN437" s="324">
        <v>0</v>
      </c>
      <c r="AO437" s="403">
        <v>5580011</v>
      </c>
      <c r="AP437" s="403">
        <v>1.01E-3</v>
      </c>
      <c r="AQ437" s="403">
        <v>3.175E-2</v>
      </c>
      <c r="AR437" s="403">
        <v>150</v>
      </c>
      <c r="AS437" s="399" t="s">
        <v>1238</v>
      </c>
      <c r="AT437" s="390">
        <v>0</v>
      </c>
      <c r="AU437" s="390">
        <v>0</v>
      </c>
      <c r="AV437" s="390">
        <v>0</v>
      </c>
      <c r="AY437" s="390" t="s">
        <v>3533</v>
      </c>
    </row>
    <row r="438" spans="1:51" s="390" customFormat="1">
      <c r="A438" s="399" t="s">
        <v>81</v>
      </c>
      <c r="B438" s="399" t="s">
        <v>1239</v>
      </c>
      <c r="C438" s="399">
        <v>1.5</v>
      </c>
      <c r="D438" s="399">
        <v>20</v>
      </c>
      <c r="E438" s="403">
        <v>0.08</v>
      </c>
      <c r="F438" s="399">
        <v>0</v>
      </c>
      <c r="G438" s="399">
        <v>1</v>
      </c>
      <c r="H438" s="399">
        <v>0.9</v>
      </c>
      <c r="I438" s="399">
        <v>0.85</v>
      </c>
      <c r="J438" s="399">
        <v>40</v>
      </c>
      <c r="K438" s="399">
        <v>125</v>
      </c>
      <c r="L438" s="399">
        <v>0</v>
      </c>
      <c r="M438" s="404">
        <v>4.8299999237060547</v>
      </c>
      <c r="N438" s="404">
        <v>4.5999999046325684</v>
      </c>
      <c r="O438" s="404">
        <v>1.2000000476837158</v>
      </c>
      <c r="P438" s="399">
        <v>100</v>
      </c>
      <c r="Q438" s="399" t="s">
        <v>293</v>
      </c>
      <c r="R438" s="399">
        <v>1</v>
      </c>
      <c r="S438" s="399">
        <v>0</v>
      </c>
      <c r="T438" s="399">
        <v>0</v>
      </c>
      <c r="U438" s="404">
        <v>0.6</v>
      </c>
      <c r="V438" s="404">
        <v>0.2</v>
      </c>
      <c r="W438" s="405">
        <v>8.7838163599999997E-6</v>
      </c>
      <c r="X438" s="405">
        <v>1.2340788403607954</v>
      </c>
      <c r="Y438" s="399">
        <v>1.48</v>
      </c>
      <c r="Z438" s="399">
        <v>1.79</v>
      </c>
      <c r="AA438" s="405">
        <v>1.5453880120000001E-5</v>
      </c>
      <c r="AB438" s="405">
        <v>1.2340788403607954</v>
      </c>
      <c r="AC438" s="399">
        <v>1.21</v>
      </c>
      <c r="AD438" s="399">
        <v>2.0099999999999998</v>
      </c>
      <c r="AE438" s="405">
        <v>1.296434928E-5</v>
      </c>
      <c r="AF438" s="405">
        <v>1.2340788403607954</v>
      </c>
      <c r="AG438" s="399">
        <v>1.28</v>
      </c>
      <c r="AH438" s="399">
        <v>2.2799999999999998</v>
      </c>
      <c r="AI438" s="324">
        <v>0</v>
      </c>
      <c r="AJ438" s="324">
        <v>0</v>
      </c>
      <c r="AK438" s="324">
        <v>0</v>
      </c>
      <c r="AL438" s="324">
        <v>0</v>
      </c>
      <c r="AM438" s="324">
        <v>0</v>
      </c>
      <c r="AN438" s="324">
        <v>0</v>
      </c>
      <c r="AO438" s="403">
        <v>1722226</v>
      </c>
      <c r="AP438" s="403">
        <v>3.2699999999999999E-3</v>
      </c>
      <c r="AQ438" s="403">
        <v>5.7149999999999999E-2</v>
      </c>
      <c r="AR438" s="403">
        <v>692</v>
      </c>
      <c r="AS438" s="399" t="s">
        <v>1238</v>
      </c>
      <c r="AT438" s="390">
        <v>0</v>
      </c>
      <c r="AU438" s="390">
        <v>0</v>
      </c>
      <c r="AV438" s="390">
        <v>0</v>
      </c>
      <c r="AY438" s="390" t="s">
        <v>3533</v>
      </c>
    </row>
    <row r="439" spans="1:51" s="390" customFormat="1">
      <c r="A439" s="399" t="s">
        <v>81</v>
      </c>
      <c r="B439" s="399" t="s">
        <v>1245</v>
      </c>
      <c r="C439" s="399">
        <v>15</v>
      </c>
      <c r="D439" s="399">
        <v>10</v>
      </c>
      <c r="E439" s="403">
        <v>0.46</v>
      </c>
      <c r="F439" s="399">
        <v>0</v>
      </c>
      <c r="G439" s="399">
        <v>0.32</v>
      </c>
      <c r="H439" s="399">
        <v>0.9</v>
      </c>
      <c r="I439" s="399">
        <v>0.72</v>
      </c>
      <c r="J439" s="399">
        <v>40</v>
      </c>
      <c r="K439" s="399">
        <v>125</v>
      </c>
      <c r="L439" s="399">
        <v>0</v>
      </c>
      <c r="M439" s="404">
        <v>4.8299999237060547</v>
      </c>
      <c r="N439" s="404">
        <v>4.5999999046325684</v>
      </c>
      <c r="O439" s="404">
        <v>1.2000000476837158</v>
      </c>
      <c r="P439" s="399">
        <v>100</v>
      </c>
      <c r="Q439" s="399" t="s">
        <v>293</v>
      </c>
      <c r="R439" s="399">
        <v>1</v>
      </c>
      <c r="S439" s="399">
        <v>0</v>
      </c>
      <c r="T439" s="399">
        <v>0</v>
      </c>
      <c r="U439" s="404">
        <v>0.6</v>
      </c>
      <c r="V439" s="404">
        <v>0.2</v>
      </c>
      <c r="W439" s="405">
        <v>8.7838163599999997E-6</v>
      </c>
      <c r="X439" s="405">
        <v>3.6296436481199867</v>
      </c>
      <c r="Y439" s="399">
        <v>1.48</v>
      </c>
      <c r="Z439" s="399">
        <v>1.79</v>
      </c>
      <c r="AA439" s="405">
        <v>1.5453880120000001E-5</v>
      </c>
      <c r="AB439" s="405">
        <v>3.6296436481199867</v>
      </c>
      <c r="AC439" s="399">
        <v>1.21</v>
      </c>
      <c r="AD439" s="399">
        <v>2.0099999999999998</v>
      </c>
      <c r="AE439" s="405">
        <v>1.296434928E-5</v>
      </c>
      <c r="AF439" s="405">
        <v>3.6296436481199867</v>
      </c>
      <c r="AG439" s="399">
        <v>1.28</v>
      </c>
      <c r="AH439" s="399">
        <v>2.2799999999999998</v>
      </c>
      <c r="AI439" s="324">
        <v>0</v>
      </c>
      <c r="AJ439" s="324">
        <v>0</v>
      </c>
      <c r="AK439" s="324">
        <v>0</v>
      </c>
      <c r="AL439" s="324">
        <v>0</v>
      </c>
      <c r="AM439" s="324">
        <v>0</v>
      </c>
      <c r="AN439" s="324">
        <v>0</v>
      </c>
      <c r="AO439" s="403">
        <v>2846944</v>
      </c>
      <c r="AP439" s="403">
        <v>1.98E-3</v>
      </c>
      <c r="AQ439" s="403">
        <v>4.4450000000000003E-2</v>
      </c>
      <c r="AR439" s="403">
        <v>168</v>
      </c>
      <c r="AS439" s="399" t="s">
        <v>1238</v>
      </c>
      <c r="AT439" s="390">
        <v>0</v>
      </c>
      <c r="AU439" s="390">
        <v>0</v>
      </c>
      <c r="AV439" s="390">
        <v>0</v>
      </c>
      <c r="AY439" s="390" t="s">
        <v>3533</v>
      </c>
    </row>
    <row r="440" spans="1:51" s="390" customFormat="1">
      <c r="A440" s="399" t="s">
        <v>81</v>
      </c>
      <c r="B440" s="399" t="s">
        <v>1251</v>
      </c>
      <c r="C440" s="399">
        <v>150</v>
      </c>
      <c r="D440" s="399">
        <v>10</v>
      </c>
      <c r="E440" s="403">
        <v>4.2</v>
      </c>
      <c r="F440" s="399">
        <v>0</v>
      </c>
      <c r="G440" s="399">
        <v>0.1</v>
      </c>
      <c r="H440" s="399">
        <v>0.9</v>
      </c>
      <c r="I440" s="399">
        <v>0.26</v>
      </c>
      <c r="J440" s="399">
        <v>40</v>
      </c>
      <c r="K440" s="399">
        <v>125</v>
      </c>
      <c r="L440" s="399">
        <v>0</v>
      </c>
      <c r="M440" s="404">
        <v>4.8299999237060547</v>
      </c>
      <c r="N440" s="404">
        <v>4.5999999046325684</v>
      </c>
      <c r="O440" s="404">
        <v>1.2000000476837158</v>
      </c>
      <c r="P440" s="399">
        <v>100</v>
      </c>
      <c r="Q440" s="399" t="s">
        <v>293</v>
      </c>
      <c r="R440" s="399">
        <v>1</v>
      </c>
      <c r="S440" s="399">
        <v>0</v>
      </c>
      <c r="T440" s="399">
        <v>0</v>
      </c>
      <c r="U440" s="404">
        <v>0.6</v>
      </c>
      <c r="V440" s="404">
        <v>0.2</v>
      </c>
      <c r="W440" s="405">
        <v>8.7838163599999997E-6</v>
      </c>
      <c r="X440" s="405">
        <v>11.356553745651491</v>
      </c>
      <c r="Y440" s="399">
        <v>1.48</v>
      </c>
      <c r="Z440" s="399">
        <v>1.79</v>
      </c>
      <c r="AA440" s="405">
        <v>1.5453880120000001E-5</v>
      </c>
      <c r="AB440" s="405">
        <v>11.356553745651491</v>
      </c>
      <c r="AC440" s="399">
        <v>1.21</v>
      </c>
      <c r="AD440" s="399">
        <v>2.0099999999999998</v>
      </c>
      <c r="AE440" s="405">
        <v>1.296434928E-5</v>
      </c>
      <c r="AF440" s="405">
        <v>11.356553745651491</v>
      </c>
      <c r="AG440" s="399">
        <v>1.28</v>
      </c>
      <c r="AH440" s="399">
        <v>2.2799999999999998</v>
      </c>
      <c r="AI440" s="324">
        <v>0</v>
      </c>
      <c r="AJ440" s="324">
        <v>0</v>
      </c>
      <c r="AK440" s="324">
        <v>0</v>
      </c>
      <c r="AL440" s="324">
        <v>0</v>
      </c>
      <c r="AM440" s="324">
        <v>0</v>
      </c>
      <c r="AN440" s="324">
        <v>0</v>
      </c>
      <c r="AO440" s="403">
        <v>8718767</v>
      </c>
      <c r="AP440" s="403">
        <v>6.4999999999999997E-4</v>
      </c>
      <c r="AQ440" s="403">
        <v>2.5399999999999999E-2</v>
      </c>
      <c r="AR440" s="403">
        <v>141</v>
      </c>
      <c r="AS440" s="399" t="s">
        <v>1238</v>
      </c>
      <c r="AT440" s="390">
        <v>0</v>
      </c>
      <c r="AU440" s="390">
        <v>0</v>
      </c>
      <c r="AV440" s="390">
        <v>0</v>
      </c>
      <c r="AY440" s="390" t="s">
        <v>3533</v>
      </c>
    </row>
    <row r="441" spans="1:51" s="390" customFormat="1">
      <c r="A441" s="399" t="s">
        <v>81</v>
      </c>
      <c r="B441" s="399" t="s">
        <v>1240</v>
      </c>
      <c r="C441" s="399">
        <v>2.2000000000000002</v>
      </c>
      <c r="D441" s="399">
        <v>20</v>
      </c>
      <c r="E441" s="403">
        <v>0.09</v>
      </c>
      <c r="F441" s="399">
        <v>0</v>
      </c>
      <c r="G441" s="399">
        <v>0.8</v>
      </c>
      <c r="H441" s="399">
        <v>0.9</v>
      </c>
      <c r="I441" s="399">
        <v>0.85</v>
      </c>
      <c r="J441" s="399">
        <v>40</v>
      </c>
      <c r="K441" s="399">
        <v>125</v>
      </c>
      <c r="L441" s="399">
        <v>0</v>
      </c>
      <c r="M441" s="404">
        <v>4.8299999237060547</v>
      </c>
      <c r="N441" s="404">
        <v>4.5999999046325684</v>
      </c>
      <c r="O441" s="404">
        <v>1.2000000476837158</v>
      </c>
      <c r="P441" s="399">
        <v>100</v>
      </c>
      <c r="Q441" s="399" t="s">
        <v>293</v>
      </c>
      <c r="R441" s="399">
        <v>1</v>
      </c>
      <c r="S441" s="399">
        <v>0</v>
      </c>
      <c r="T441" s="399">
        <v>0</v>
      </c>
      <c r="U441" s="404">
        <v>0.6</v>
      </c>
      <c r="V441" s="404">
        <v>0.2</v>
      </c>
      <c r="W441" s="405">
        <v>8.7838163599999997E-6</v>
      </c>
      <c r="X441" s="405">
        <v>1.4289334250732708</v>
      </c>
      <c r="Y441" s="399">
        <v>1.48</v>
      </c>
      <c r="Z441" s="399">
        <v>1.79</v>
      </c>
      <c r="AA441" s="405">
        <v>1.5453880120000001E-5</v>
      </c>
      <c r="AB441" s="405">
        <v>1.4289334250732708</v>
      </c>
      <c r="AC441" s="399">
        <v>1.21</v>
      </c>
      <c r="AD441" s="399">
        <v>2.0099999999999998</v>
      </c>
      <c r="AE441" s="405">
        <v>1.296434928E-5</v>
      </c>
      <c r="AF441" s="405">
        <v>1.4289334250732708</v>
      </c>
      <c r="AG441" s="399">
        <v>1.28</v>
      </c>
      <c r="AH441" s="399">
        <v>2.2799999999999998</v>
      </c>
      <c r="AI441" s="324">
        <v>0</v>
      </c>
      <c r="AJ441" s="324">
        <v>0</v>
      </c>
      <c r="AK441" s="324">
        <v>0</v>
      </c>
      <c r="AL441" s="324">
        <v>0</v>
      </c>
      <c r="AM441" s="324">
        <v>0</v>
      </c>
      <c r="AN441" s="324">
        <v>0</v>
      </c>
      <c r="AO441" s="403">
        <v>1722226</v>
      </c>
      <c r="AP441" s="403">
        <v>3.2699999999999999E-3</v>
      </c>
      <c r="AQ441" s="403">
        <v>5.7149999999999999E-2</v>
      </c>
      <c r="AR441" s="403">
        <v>615</v>
      </c>
      <c r="AS441" s="399" t="s">
        <v>1238</v>
      </c>
      <c r="AT441" s="390">
        <v>0</v>
      </c>
      <c r="AU441" s="390">
        <v>0</v>
      </c>
      <c r="AV441" s="390">
        <v>0</v>
      </c>
      <c r="AY441" s="390" t="s">
        <v>3533</v>
      </c>
    </row>
    <row r="442" spans="1:51" s="390" customFormat="1">
      <c r="A442" s="399" t="s">
        <v>81</v>
      </c>
      <c r="B442" s="399" t="s">
        <v>1246</v>
      </c>
      <c r="C442" s="399">
        <v>22</v>
      </c>
      <c r="D442" s="399">
        <v>10</v>
      </c>
      <c r="E442" s="403">
        <v>0.64</v>
      </c>
      <c r="F442" s="399">
        <v>0</v>
      </c>
      <c r="G442" s="399">
        <v>0.28000000000000003</v>
      </c>
      <c r="H442" s="399">
        <v>0.9</v>
      </c>
      <c r="I442" s="399">
        <v>0.59</v>
      </c>
      <c r="J442" s="399">
        <v>40</v>
      </c>
      <c r="K442" s="399">
        <v>125</v>
      </c>
      <c r="L442" s="399">
        <v>0</v>
      </c>
      <c r="M442" s="404">
        <v>4.8299999237060547</v>
      </c>
      <c r="N442" s="404">
        <v>4.5999999046325684</v>
      </c>
      <c r="O442" s="404">
        <v>1.2000000476837158</v>
      </c>
      <c r="P442" s="399">
        <v>100</v>
      </c>
      <c r="Q442" s="399" t="s">
        <v>293</v>
      </c>
      <c r="R442" s="399">
        <v>1</v>
      </c>
      <c r="S442" s="399">
        <v>0</v>
      </c>
      <c r="T442" s="399">
        <v>0</v>
      </c>
      <c r="U442" s="404">
        <v>0.6</v>
      </c>
      <c r="V442" s="404">
        <v>0.2</v>
      </c>
      <c r="W442" s="405">
        <v>8.7838163599999997E-6</v>
      </c>
      <c r="X442" s="405">
        <v>4.6016499132097453</v>
      </c>
      <c r="Y442" s="399">
        <v>1.48</v>
      </c>
      <c r="Z442" s="399">
        <v>1.79</v>
      </c>
      <c r="AA442" s="405">
        <v>1.5453880120000001E-5</v>
      </c>
      <c r="AB442" s="405">
        <v>4.6016499132097453</v>
      </c>
      <c r="AC442" s="399">
        <v>1.21</v>
      </c>
      <c r="AD442" s="399">
        <v>2.0099999999999998</v>
      </c>
      <c r="AE442" s="405">
        <v>1.296434928E-5</v>
      </c>
      <c r="AF442" s="405">
        <v>4.6016499132097453</v>
      </c>
      <c r="AG442" s="399">
        <v>1.28</v>
      </c>
      <c r="AH442" s="399">
        <v>2.2799999999999998</v>
      </c>
      <c r="AI442" s="324">
        <v>0</v>
      </c>
      <c r="AJ442" s="324">
        <v>0</v>
      </c>
      <c r="AK442" s="324">
        <v>0</v>
      </c>
      <c r="AL442" s="324">
        <v>0</v>
      </c>
      <c r="AM442" s="324">
        <v>0</v>
      </c>
      <c r="AN442" s="324">
        <v>0</v>
      </c>
      <c r="AO442" s="403">
        <v>3629040</v>
      </c>
      <c r="AP442" s="403">
        <v>1.5499999999999999E-3</v>
      </c>
      <c r="AQ442" s="403">
        <v>3.9370000000000002E-2</v>
      </c>
      <c r="AR442" s="403">
        <v>180</v>
      </c>
      <c r="AS442" s="399" t="s">
        <v>1238</v>
      </c>
      <c r="AT442" s="390">
        <v>0</v>
      </c>
      <c r="AU442" s="390">
        <v>0</v>
      </c>
      <c r="AV442" s="390">
        <v>0</v>
      </c>
      <c r="AY442" s="390" t="s">
        <v>3533</v>
      </c>
    </row>
    <row r="443" spans="1:51" s="390" customFormat="1">
      <c r="A443" s="399" t="s">
        <v>81</v>
      </c>
      <c r="B443" s="399" t="s">
        <v>1252</v>
      </c>
      <c r="C443" s="399">
        <v>220</v>
      </c>
      <c r="D443" s="399">
        <v>10</v>
      </c>
      <c r="E443" s="403">
        <v>5.5</v>
      </c>
      <c r="F443" s="399">
        <v>0</v>
      </c>
      <c r="G443" s="399">
        <v>0.09</v>
      </c>
      <c r="H443" s="399">
        <v>0.9</v>
      </c>
      <c r="I443" s="399">
        <v>0.24</v>
      </c>
      <c r="J443" s="399">
        <v>40</v>
      </c>
      <c r="K443" s="399">
        <v>125</v>
      </c>
      <c r="L443" s="399">
        <v>0</v>
      </c>
      <c r="M443" s="404">
        <v>4.8299999237060547</v>
      </c>
      <c r="N443" s="404">
        <v>4.5999999046325684</v>
      </c>
      <c r="O443" s="404">
        <v>1.2000000476837158</v>
      </c>
      <c r="P443" s="399">
        <v>100</v>
      </c>
      <c r="Q443" s="399" t="s">
        <v>293</v>
      </c>
      <c r="R443" s="399">
        <v>1</v>
      </c>
      <c r="S443" s="399">
        <v>0</v>
      </c>
      <c r="T443" s="399">
        <v>0</v>
      </c>
      <c r="U443" s="404">
        <v>0.6</v>
      </c>
      <c r="V443" s="404">
        <v>0.2</v>
      </c>
      <c r="W443" s="405">
        <v>8.7838163599999997E-6</v>
      </c>
      <c r="X443" s="405">
        <v>13.50733059101368</v>
      </c>
      <c r="Y443" s="399">
        <v>1.48</v>
      </c>
      <c r="Z443" s="399">
        <v>1.79</v>
      </c>
      <c r="AA443" s="405">
        <v>1.5453880120000001E-5</v>
      </c>
      <c r="AB443" s="405">
        <v>13.50733059101368</v>
      </c>
      <c r="AC443" s="399">
        <v>1.21</v>
      </c>
      <c r="AD443" s="399">
        <v>2.0099999999999998</v>
      </c>
      <c r="AE443" s="405">
        <v>1.296434928E-5</v>
      </c>
      <c r="AF443" s="405">
        <v>13.50733059101368</v>
      </c>
      <c r="AG443" s="399">
        <v>1.28</v>
      </c>
      <c r="AH443" s="399">
        <v>2.2799999999999998</v>
      </c>
      <c r="AI443" s="324">
        <v>0</v>
      </c>
      <c r="AJ443" s="324">
        <v>0</v>
      </c>
      <c r="AK443" s="324">
        <v>0</v>
      </c>
      <c r="AL443" s="324">
        <v>0</v>
      </c>
      <c r="AM443" s="324">
        <v>0</v>
      </c>
      <c r="AN443" s="324">
        <v>0</v>
      </c>
      <c r="AO443" s="403">
        <v>8718767</v>
      </c>
      <c r="AP443" s="403">
        <v>6.4999999999999997E-4</v>
      </c>
      <c r="AQ443" s="403">
        <v>2.5399999999999999E-2</v>
      </c>
      <c r="AR443" s="403">
        <v>126</v>
      </c>
      <c r="AS443" s="399" t="s">
        <v>1238</v>
      </c>
      <c r="AT443" s="390">
        <v>0</v>
      </c>
      <c r="AU443" s="390">
        <v>0</v>
      </c>
      <c r="AV443" s="390">
        <v>0</v>
      </c>
      <c r="AY443" s="390" t="s">
        <v>3533</v>
      </c>
    </row>
    <row r="444" spans="1:51" s="390" customFormat="1">
      <c r="A444" s="399" t="s">
        <v>81</v>
      </c>
      <c r="B444" s="399" t="s">
        <v>1241</v>
      </c>
      <c r="C444" s="399">
        <v>3.2</v>
      </c>
      <c r="D444" s="399">
        <v>20</v>
      </c>
      <c r="E444" s="403">
        <v>0.12</v>
      </c>
      <c r="F444" s="399">
        <v>0</v>
      </c>
      <c r="G444" s="399">
        <v>0.7</v>
      </c>
      <c r="H444" s="399">
        <v>0.9</v>
      </c>
      <c r="I444" s="399">
        <v>0.8</v>
      </c>
      <c r="J444" s="399">
        <v>40</v>
      </c>
      <c r="K444" s="399">
        <v>125</v>
      </c>
      <c r="L444" s="399">
        <v>0</v>
      </c>
      <c r="M444" s="404">
        <v>4.8299999237060547</v>
      </c>
      <c r="N444" s="404">
        <v>4.5999999046325684</v>
      </c>
      <c r="O444" s="404">
        <v>1.2000000476837158</v>
      </c>
      <c r="P444" s="399">
        <v>100</v>
      </c>
      <c r="Q444" s="399" t="s">
        <v>293</v>
      </c>
      <c r="R444" s="399">
        <v>1</v>
      </c>
      <c r="S444" s="399">
        <v>0</v>
      </c>
      <c r="T444" s="399">
        <v>0</v>
      </c>
      <c r="U444" s="404">
        <v>0.6</v>
      </c>
      <c r="V444" s="404">
        <v>0.2</v>
      </c>
      <c r="W444" s="405">
        <v>8.7838163599999997E-6</v>
      </c>
      <c r="X444" s="405">
        <v>1.7169792817391347</v>
      </c>
      <c r="Y444" s="399">
        <v>1.48</v>
      </c>
      <c r="Z444" s="399">
        <v>1.79</v>
      </c>
      <c r="AA444" s="405">
        <v>1.5453880120000001E-5</v>
      </c>
      <c r="AB444" s="405">
        <v>1.7169792817391347</v>
      </c>
      <c r="AC444" s="399">
        <v>1.21</v>
      </c>
      <c r="AD444" s="399">
        <v>2.0099999999999998</v>
      </c>
      <c r="AE444" s="405">
        <v>1.296434928E-5</v>
      </c>
      <c r="AF444" s="405">
        <v>1.7169792817391347</v>
      </c>
      <c r="AG444" s="399">
        <v>1.28</v>
      </c>
      <c r="AH444" s="399">
        <v>2.2799999999999998</v>
      </c>
      <c r="AI444" s="324">
        <v>0</v>
      </c>
      <c r="AJ444" s="324">
        <v>0</v>
      </c>
      <c r="AK444" s="324">
        <v>0</v>
      </c>
      <c r="AL444" s="324">
        <v>0</v>
      </c>
      <c r="AM444" s="324">
        <v>0</v>
      </c>
      <c r="AN444" s="324">
        <v>0</v>
      </c>
      <c r="AO444" s="403">
        <v>1722226</v>
      </c>
      <c r="AP444" s="403">
        <v>3.2699999999999999E-3</v>
      </c>
      <c r="AQ444" s="403">
        <v>5.7149999999999999E-2</v>
      </c>
      <c r="AR444" s="403">
        <v>521</v>
      </c>
      <c r="AS444" s="399" t="s">
        <v>1238</v>
      </c>
      <c r="AT444" s="390">
        <v>0</v>
      </c>
      <c r="AU444" s="390">
        <v>0</v>
      </c>
      <c r="AV444" s="390">
        <v>0</v>
      </c>
      <c r="AY444" s="390" t="s">
        <v>3533</v>
      </c>
    </row>
    <row r="445" spans="1:51" s="390" customFormat="1">
      <c r="A445" s="399" t="s">
        <v>81</v>
      </c>
      <c r="B445" s="399" t="s">
        <v>1247</v>
      </c>
      <c r="C445" s="399">
        <v>33</v>
      </c>
      <c r="D445" s="399">
        <v>10</v>
      </c>
      <c r="E445" s="403">
        <v>0.85</v>
      </c>
      <c r="F445" s="399">
        <v>0</v>
      </c>
      <c r="G445" s="399">
        <v>0.22</v>
      </c>
      <c r="H445" s="399">
        <v>0.9</v>
      </c>
      <c r="I445" s="399">
        <v>0.54</v>
      </c>
      <c r="J445" s="399">
        <v>40</v>
      </c>
      <c r="K445" s="399">
        <v>125</v>
      </c>
      <c r="L445" s="399">
        <v>0</v>
      </c>
      <c r="M445" s="404">
        <v>4.8299999237060547</v>
      </c>
      <c r="N445" s="404">
        <v>4.5999999046325684</v>
      </c>
      <c r="O445" s="404">
        <v>1.2000000476837158</v>
      </c>
      <c r="P445" s="399">
        <v>100</v>
      </c>
      <c r="Q445" s="399" t="s">
        <v>293</v>
      </c>
      <c r="R445" s="399">
        <v>1</v>
      </c>
      <c r="S445" s="399">
        <v>0</v>
      </c>
      <c r="T445" s="399">
        <v>0</v>
      </c>
      <c r="U445" s="404">
        <v>0.6</v>
      </c>
      <c r="V445" s="404">
        <v>0.2</v>
      </c>
      <c r="W445" s="405">
        <v>8.7838163599999997E-6</v>
      </c>
      <c r="X445" s="405">
        <v>5.2889093158319795</v>
      </c>
      <c r="Y445" s="399">
        <v>1.48</v>
      </c>
      <c r="Z445" s="399">
        <v>1.79</v>
      </c>
      <c r="AA445" s="405">
        <v>1.5453880120000001E-5</v>
      </c>
      <c r="AB445" s="405">
        <v>5.2889093158319795</v>
      </c>
      <c r="AC445" s="399">
        <v>1.21</v>
      </c>
      <c r="AD445" s="399">
        <v>2.0099999999999998</v>
      </c>
      <c r="AE445" s="405">
        <v>1.296434928E-5</v>
      </c>
      <c r="AF445" s="405">
        <v>5.2889093158319795</v>
      </c>
      <c r="AG445" s="399">
        <v>1.28</v>
      </c>
      <c r="AH445" s="399">
        <v>2.2799999999999998</v>
      </c>
      <c r="AI445" s="324">
        <v>0</v>
      </c>
      <c r="AJ445" s="324">
        <v>0</v>
      </c>
      <c r="AK445" s="324">
        <v>0</v>
      </c>
      <c r="AL445" s="324">
        <v>0</v>
      </c>
      <c r="AM445" s="324">
        <v>0</v>
      </c>
      <c r="AN445" s="324">
        <v>0</v>
      </c>
      <c r="AO445" s="403">
        <v>3629040</v>
      </c>
      <c r="AP445" s="403">
        <v>1.5499999999999999E-3</v>
      </c>
      <c r="AQ445" s="403">
        <v>3.9370000000000002E-2</v>
      </c>
      <c r="AR445" s="403">
        <v>161</v>
      </c>
      <c r="AS445" s="399" t="s">
        <v>1238</v>
      </c>
      <c r="AT445" s="390">
        <v>0</v>
      </c>
      <c r="AU445" s="390">
        <v>0</v>
      </c>
      <c r="AV445" s="390">
        <v>0</v>
      </c>
      <c r="AY445" s="390" t="s">
        <v>3533</v>
      </c>
    </row>
    <row r="446" spans="1:51" s="390" customFormat="1">
      <c r="A446" s="399" t="s">
        <v>81</v>
      </c>
      <c r="B446" s="399" t="s">
        <v>1242</v>
      </c>
      <c r="C446" s="399">
        <v>4.7</v>
      </c>
      <c r="D446" s="399">
        <v>20</v>
      </c>
      <c r="E446" s="403">
        <v>0.155</v>
      </c>
      <c r="F446" s="399">
        <v>0</v>
      </c>
      <c r="G446" s="399">
        <v>0.6</v>
      </c>
      <c r="H446" s="399">
        <v>0.9</v>
      </c>
      <c r="I446" s="399">
        <v>0.8</v>
      </c>
      <c r="J446" s="399">
        <v>40</v>
      </c>
      <c r="K446" s="399">
        <v>125</v>
      </c>
      <c r="L446" s="399">
        <v>0</v>
      </c>
      <c r="M446" s="404">
        <v>4.8299999237060547</v>
      </c>
      <c r="N446" s="404">
        <v>4.5999999046325684</v>
      </c>
      <c r="O446" s="404">
        <v>1.2000000476837158</v>
      </c>
      <c r="P446" s="399">
        <v>100</v>
      </c>
      <c r="Q446" s="399" t="s">
        <v>293</v>
      </c>
      <c r="R446" s="399">
        <v>1</v>
      </c>
      <c r="S446" s="399">
        <v>0</v>
      </c>
      <c r="T446" s="399">
        <v>0</v>
      </c>
      <c r="U446" s="404">
        <v>0.6</v>
      </c>
      <c r="V446" s="404">
        <v>0.2</v>
      </c>
      <c r="W446" s="405">
        <v>8.7838163599999997E-6</v>
      </c>
      <c r="X446" s="405">
        <v>2.1482112275236589</v>
      </c>
      <c r="Y446" s="399">
        <v>1.48</v>
      </c>
      <c r="Z446" s="399">
        <v>1.79</v>
      </c>
      <c r="AA446" s="405">
        <v>1.5453880120000001E-5</v>
      </c>
      <c r="AB446" s="405">
        <v>2.1482112275236589</v>
      </c>
      <c r="AC446" s="399">
        <v>1.21</v>
      </c>
      <c r="AD446" s="399">
        <v>2.0099999999999998</v>
      </c>
      <c r="AE446" s="405">
        <v>1.296434928E-5</v>
      </c>
      <c r="AF446" s="405">
        <v>2.1482112275236589</v>
      </c>
      <c r="AG446" s="399">
        <v>1.28</v>
      </c>
      <c r="AH446" s="399">
        <v>2.2799999999999998</v>
      </c>
      <c r="AI446" s="324">
        <v>0</v>
      </c>
      <c r="AJ446" s="324">
        <v>0</v>
      </c>
      <c r="AK446" s="324">
        <v>0</v>
      </c>
      <c r="AL446" s="324">
        <v>0</v>
      </c>
      <c r="AM446" s="324">
        <v>0</v>
      </c>
      <c r="AN446" s="324">
        <v>0</v>
      </c>
      <c r="AO446" s="403">
        <v>1722226</v>
      </c>
      <c r="AP446" s="403">
        <v>3.2699999999999999E-3</v>
      </c>
      <c r="AQ446" s="403">
        <v>5.7149999999999999E-2</v>
      </c>
      <c r="AR446" s="403">
        <v>403</v>
      </c>
      <c r="AS446" s="399" t="s">
        <v>1238</v>
      </c>
      <c r="AT446" s="390">
        <v>0</v>
      </c>
      <c r="AU446" s="390">
        <v>0</v>
      </c>
      <c r="AV446" s="390">
        <v>0</v>
      </c>
      <c r="AY446" s="390" t="s">
        <v>3533</v>
      </c>
    </row>
    <row r="447" spans="1:51" s="390" customFormat="1">
      <c r="A447" s="399" t="s">
        <v>81</v>
      </c>
      <c r="B447" s="399" t="s">
        <v>1248</v>
      </c>
      <c r="C447" s="399">
        <v>47</v>
      </c>
      <c r="D447" s="399">
        <v>10</v>
      </c>
      <c r="E447" s="403">
        <v>1.3</v>
      </c>
      <c r="F447" s="399">
        <v>0</v>
      </c>
      <c r="G447" s="399">
        <v>0.2</v>
      </c>
      <c r="H447" s="399">
        <v>0.9</v>
      </c>
      <c r="I447" s="399">
        <v>0.5</v>
      </c>
      <c r="J447" s="399">
        <v>40</v>
      </c>
      <c r="K447" s="399">
        <v>125</v>
      </c>
      <c r="L447" s="399">
        <v>0</v>
      </c>
      <c r="M447" s="404">
        <v>4.8299999237060547</v>
      </c>
      <c r="N447" s="404">
        <v>4.5999999046325684</v>
      </c>
      <c r="O447" s="404">
        <v>1.2000000476837158</v>
      </c>
      <c r="P447" s="399">
        <v>100</v>
      </c>
      <c r="Q447" s="399" t="s">
        <v>293</v>
      </c>
      <c r="R447" s="399">
        <v>1</v>
      </c>
      <c r="S447" s="399">
        <v>0</v>
      </c>
      <c r="T447" s="399">
        <v>0</v>
      </c>
      <c r="U447" s="404">
        <v>0.6</v>
      </c>
      <c r="V447" s="404">
        <v>0.2</v>
      </c>
      <c r="W447" s="405">
        <v>8.7838163599999997E-6</v>
      </c>
      <c r="X447" s="405">
        <v>6.6668627007996992</v>
      </c>
      <c r="Y447" s="399">
        <v>1.48</v>
      </c>
      <c r="Z447" s="399">
        <v>1.79</v>
      </c>
      <c r="AA447" s="405">
        <v>1.5453880120000001E-5</v>
      </c>
      <c r="AB447" s="405">
        <v>6.6668627007996992</v>
      </c>
      <c r="AC447" s="399">
        <v>1.21</v>
      </c>
      <c r="AD447" s="399">
        <v>2.0099999999999998</v>
      </c>
      <c r="AE447" s="405">
        <v>1.296434928E-5</v>
      </c>
      <c r="AF447" s="405">
        <v>6.6668627007996992</v>
      </c>
      <c r="AG447" s="399">
        <v>1.28</v>
      </c>
      <c r="AH447" s="399">
        <v>2.2799999999999998</v>
      </c>
      <c r="AI447" s="324">
        <v>0</v>
      </c>
      <c r="AJ447" s="324">
        <v>0</v>
      </c>
      <c r="AK447" s="324">
        <v>0</v>
      </c>
      <c r="AL447" s="324">
        <v>0</v>
      </c>
      <c r="AM447" s="324">
        <v>0</v>
      </c>
      <c r="AN447" s="324">
        <v>0</v>
      </c>
      <c r="AO447" s="403">
        <v>4448351</v>
      </c>
      <c r="AP447" s="403">
        <v>1.2600000000000001E-3</v>
      </c>
      <c r="AQ447" s="403">
        <v>3.5560000000000001E-2</v>
      </c>
      <c r="AR447" s="403">
        <v>123</v>
      </c>
      <c r="AS447" s="399" t="s">
        <v>1238</v>
      </c>
      <c r="AT447" s="390">
        <v>0</v>
      </c>
      <c r="AU447" s="390">
        <v>0</v>
      </c>
      <c r="AV447" s="390">
        <v>0</v>
      </c>
      <c r="AY447" s="390" t="s">
        <v>3533</v>
      </c>
    </row>
    <row r="448" spans="1:51" s="390" customFormat="1">
      <c r="A448" s="399" t="s">
        <v>81</v>
      </c>
      <c r="B448" s="399" t="s">
        <v>1243</v>
      </c>
      <c r="C448" s="399">
        <v>6.8</v>
      </c>
      <c r="D448" s="399">
        <v>20</v>
      </c>
      <c r="E448" s="403">
        <v>0.22500000000000001</v>
      </c>
      <c r="F448" s="399">
        <v>0</v>
      </c>
      <c r="G448" s="399">
        <v>0.45</v>
      </c>
      <c r="H448" s="399">
        <v>0.9</v>
      </c>
      <c r="I448" s="399">
        <v>0.78</v>
      </c>
      <c r="J448" s="399">
        <v>40</v>
      </c>
      <c r="K448" s="399">
        <v>125</v>
      </c>
      <c r="L448" s="399">
        <v>0</v>
      </c>
      <c r="M448" s="404">
        <v>4.8299999237060547</v>
      </c>
      <c r="N448" s="404">
        <v>4.5999999046325684</v>
      </c>
      <c r="O448" s="404">
        <v>1.2000000476837158</v>
      </c>
      <c r="P448" s="399">
        <v>100</v>
      </c>
      <c r="Q448" s="399" t="s">
        <v>293</v>
      </c>
      <c r="R448" s="399">
        <v>1</v>
      </c>
      <c r="S448" s="399">
        <v>0</v>
      </c>
      <c r="T448" s="399">
        <v>0</v>
      </c>
      <c r="U448" s="404">
        <v>0.6</v>
      </c>
      <c r="V448" s="404">
        <v>0.2</v>
      </c>
      <c r="W448" s="405">
        <v>8.7838163599999997E-6</v>
      </c>
      <c r="X448" s="405">
        <v>2.5429504090409898</v>
      </c>
      <c r="Y448" s="399">
        <v>1.48</v>
      </c>
      <c r="Z448" s="399">
        <v>1.79</v>
      </c>
      <c r="AA448" s="405">
        <v>1.5453880120000001E-5</v>
      </c>
      <c r="AB448" s="405">
        <v>2.5429504090409898</v>
      </c>
      <c r="AC448" s="399">
        <v>1.21</v>
      </c>
      <c r="AD448" s="399">
        <v>2.0099999999999998</v>
      </c>
      <c r="AE448" s="405">
        <v>1.296434928E-5</v>
      </c>
      <c r="AF448" s="405">
        <v>2.5429504090409898</v>
      </c>
      <c r="AG448" s="399">
        <v>1.28</v>
      </c>
      <c r="AH448" s="399">
        <v>2.2799999999999998</v>
      </c>
      <c r="AI448" s="324">
        <v>0</v>
      </c>
      <c r="AJ448" s="324">
        <v>0</v>
      </c>
      <c r="AK448" s="324">
        <v>0</v>
      </c>
      <c r="AL448" s="324">
        <v>0</v>
      </c>
      <c r="AM448" s="324">
        <v>0</v>
      </c>
      <c r="AN448" s="324">
        <v>0</v>
      </c>
      <c r="AO448" s="403">
        <v>2179692</v>
      </c>
      <c r="AP448" s="403">
        <v>2.5799999999999998E-3</v>
      </c>
      <c r="AQ448" s="403">
        <v>5.0799999999999998E-2</v>
      </c>
      <c r="AR448" s="403">
        <v>292</v>
      </c>
      <c r="AS448" s="399" t="s">
        <v>1238</v>
      </c>
      <c r="AT448" s="390">
        <v>0</v>
      </c>
      <c r="AU448" s="390">
        <v>0</v>
      </c>
      <c r="AV448" s="390">
        <v>0</v>
      </c>
      <c r="AY448" s="390" t="s">
        <v>3533</v>
      </c>
    </row>
    <row r="449" spans="1:51" s="390" customFormat="1">
      <c r="A449" s="399" t="s">
        <v>81</v>
      </c>
      <c r="B449" s="399" t="s">
        <v>1249</v>
      </c>
      <c r="C449" s="399">
        <v>68</v>
      </c>
      <c r="D449" s="399">
        <v>10</v>
      </c>
      <c r="E449" s="403">
        <v>1.8</v>
      </c>
      <c r="F449" s="399">
        <v>0</v>
      </c>
      <c r="G449" s="399">
        <v>0.16</v>
      </c>
      <c r="H449" s="399">
        <v>0.9</v>
      </c>
      <c r="I449" s="399">
        <v>0.39</v>
      </c>
      <c r="J449" s="399">
        <v>40</v>
      </c>
      <c r="K449" s="399">
        <v>125</v>
      </c>
      <c r="L449" s="399">
        <v>0</v>
      </c>
      <c r="M449" s="404">
        <v>4.8299999237060547</v>
      </c>
      <c r="N449" s="404">
        <v>4.5999999046325684</v>
      </c>
      <c r="O449" s="404">
        <v>1.2000000476837158</v>
      </c>
      <c r="P449" s="399">
        <v>100</v>
      </c>
      <c r="Q449" s="399" t="s">
        <v>293</v>
      </c>
      <c r="R449" s="399">
        <v>1</v>
      </c>
      <c r="S449" s="399">
        <v>0</v>
      </c>
      <c r="T449" s="399">
        <v>0</v>
      </c>
      <c r="U449" s="404">
        <v>0.6</v>
      </c>
      <c r="V449" s="404">
        <v>0.2</v>
      </c>
      <c r="W449" s="405">
        <v>8.7838163599999997E-6</v>
      </c>
      <c r="X449" s="405">
        <v>7.8427440321994473</v>
      </c>
      <c r="Y449" s="399">
        <v>1.48</v>
      </c>
      <c r="Z449" s="399">
        <v>1.79</v>
      </c>
      <c r="AA449" s="405">
        <v>1.5453880120000001E-5</v>
      </c>
      <c r="AB449" s="405">
        <v>7.8427440321994473</v>
      </c>
      <c r="AC449" s="399">
        <v>1.21</v>
      </c>
      <c r="AD449" s="399">
        <v>2.0099999999999998</v>
      </c>
      <c r="AE449" s="405">
        <v>1.296434928E-5</v>
      </c>
      <c r="AF449" s="405">
        <v>7.8427440321994473</v>
      </c>
      <c r="AG449" s="399">
        <v>1.28</v>
      </c>
      <c r="AH449" s="399">
        <v>2.2799999999999998</v>
      </c>
      <c r="AI449" s="324">
        <v>0</v>
      </c>
      <c r="AJ449" s="324">
        <v>0</v>
      </c>
      <c r="AK449" s="324">
        <v>0</v>
      </c>
      <c r="AL449" s="324">
        <v>0</v>
      </c>
      <c r="AM449" s="324">
        <v>0</v>
      </c>
      <c r="AN449" s="324">
        <v>0</v>
      </c>
      <c r="AO449" s="403">
        <v>5580011</v>
      </c>
      <c r="AP449" s="403">
        <v>1.01E-3</v>
      </c>
      <c r="AQ449" s="403">
        <v>3.175E-2</v>
      </c>
      <c r="AR449" s="403">
        <v>146</v>
      </c>
      <c r="AS449" s="399" t="s">
        <v>1238</v>
      </c>
      <c r="AT449" s="390">
        <v>0</v>
      </c>
      <c r="AU449" s="390">
        <v>0</v>
      </c>
      <c r="AV449" s="390">
        <v>0</v>
      </c>
      <c r="AY449" s="390" t="s">
        <v>3533</v>
      </c>
    </row>
    <row r="450" spans="1:51" s="390" customFormat="1">
      <c r="A450" s="399" t="s">
        <v>81</v>
      </c>
      <c r="B450" s="399" t="s">
        <v>3596</v>
      </c>
      <c r="C450" s="399">
        <v>8.1999999999999993</v>
      </c>
      <c r="D450" s="399">
        <v>10</v>
      </c>
      <c r="E450" s="403">
        <v>0.27</v>
      </c>
      <c r="F450" s="399">
        <v>0</v>
      </c>
      <c r="G450" s="399">
        <v>0.45</v>
      </c>
      <c r="H450" s="399">
        <v>0.9</v>
      </c>
      <c r="I450" s="399">
        <v>0.77</v>
      </c>
      <c r="J450" s="399">
        <v>40</v>
      </c>
      <c r="K450" s="399">
        <v>125</v>
      </c>
      <c r="L450" s="399">
        <v>0</v>
      </c>
      <c r="M450" s="404">
        <v>4.8299999237060547</v>
      </c>
      <c r="N450" s="404">
        <v>4.5999999046325684</v>
      </c>
      <c r="O450" s="404">
        <v>1.2000000476837158</v>
      </c>
      <c r="P450" s="399">
        <v>100</v>
      </c>
      <c r="Q450" s="399" t="s">
        <v>293</v>
      </c>
      <c r="R450" s="399">
        <v>1</v>
      </c>
      <c r="S450" s="399">
        <v>0</v>
      </c>
      <c r="T450" s="399">
        <v>0</v>
      </c>
      <c r="U450" s="404">
        <v>0.6</v>
      </c>
      <c r="V450" s="404">
        <v>0.2</v>
      </c>
      <c r="W450" s="405">
        <v>8.7838163599999997E-6</v>
      </c>
      <c r="X450" s="405">
        <v>3.066498865326261</v>
      </c>
      <c r="Y450" s="399">
        <v>1.48</v>
      </c>
      <c r="Z450" s="399">
        <v>1.79</v>
      </c>
      <c r="AA450" s="405">
        <v>1.5453880120000001E-5</v>
      </c>
      <c r="AB450" s="405">
        <v>3.066498865326261</v>
      </c>
      <c r="AC450" s="399">
        <v>1.21</v>
      </c>
      <c r="AD450" s="399">
        <v>2.0099999999999998</v>
      </c>
      <c r="AE450" s="405">
        <v>1.296434928E-5</v>
      </c>
      <c r="AF450" s="405">
        <v>3.066498865326261</v>
      </c>
      <c r="AG450" s="399">
        <v>1.28</v>
      </c>
      <c r="AH450" s="399">
        <v>2.2799999999999998</v>
      </c>
      <c r="AI450" s="324">
        <v>0</v>
      </c>
      <c r="AJ450" s="324">
        <v>0</v>
      </c>
      <c r="AK450" s="324">
        <v>0</v>
      </c>
      <c r="AL450" s="324">
        <v>0</v>
      </c>
      <c r="AM450" s="324">
        <v>0</v>
      </c>
      <c r="AN450" s="324">
        <v>0</v>
      </c>
      <c r="AO450" s="403">
        <v>2846944</v>
      </c>
      <c r="AP450" s="403">
        <v>1.98E-3</v>
      </c>
      <c r="AQ450" s="403">
        <v>4.4450000000000003E-2</v>
      </c>
      <c r="AR450" s="403">
        <v>250</v>
      </c>
      <c r="AS450" s="399" t="s">
        <v>1238</v>
      </c>
      <c r="AT450" s="390">
        <v>0</v>
      </c>
      <c r="AU450" s="390">
        <v>0</v>
      </c>
      <c r="AV450" s="390">
        <v>0</v>
      </c>
      <c r="AY450" s="390" t="s">
        <v>3533</v>
      </c>
    </row>
    <row r="451" spans="1:51" s="390" customFormat="1">
      <c r="A451" s="399" t="s">
        <v>81</v>
      </c>
      <c r="B451" s="399" t="s">
        <v>1253</v>
      </c>
      <c r="C451" s="399">
        <v>1</v>
      </c>
      <c r="D451" s="399">
        <v>20</v>
      </c>
      <c r="E451" s="403">
        <v>3.5999999999999997E-2</v>
      </c>
      <c r="F451" s="399">
        <v>0</v>
      </c>
      <c r="G451" s="399">
        <v>1.6</v>
      </c>
      <c r="H451" s="399">
        <v>0.9</v>
      </c>
      <c r="I451" s="399">
        <v>1.9</v>
      </c>
      <c r="J451" s="399">
        <v>40</v>
      </c>
      <c r="K451" s="399">
        <v>125</v>
      </c>
      <c r="L451" s="399">
        <v>0</v>
      </c>
      <c r="M451" s="404">
        <v>4.8299999237060547</v>
      </c>
      <c r="N451" s="404">
        <v>4.5999999046325684</v>
      </c>
      <c r="O451" s="404">
        <v>1.5</v>
      </c>
      <c r="P451" s="399">
        <v>100</v>
      </c>
      <c r="Q451" s="399" t="s">
        <v>293</v>
      </c>
      <c r="R451" s="399">
        <v>1</v>
      </c>
      <c r="S451" s="399">
        <v>0</v>
      </c>
      <c r="T451" s="399">
        <v>0</v>
      </c>
      <c r="U451" s="404">
        <v>0.6</v>
      </c>
      <c r="V451" s="404">
        <v>0.2</v>
      </c>
      <c r="W451" s="405">
        <v>9.1687034999999987E-6</v>
      </c>
      <c r="X451" s="405">
        <v>0.8227192269071969</v>
      </c>
      <c r="Y451" s="399">
        <v>1.48</v>
      </c>
      <c r="Z451" s="399">
        <v>1.79</v>
      </c>
      <c r="AA451" s="405">
        <v>1.61310345E-5</v>
      </c>
      <c r="AB451" s="405">
        <v>0.8227192269071969</v>
      </c>
      <c r="AC451" s="399">
        <v>1.21</v>
      </c>
      <c r="AD451" s="399">
        <v>2.0099999999999998</v>
      </c>
      <c r="AE451" s="405">
        <v>1.3532417999999999E-5</v>
      </c>
      <c r="AF451" s="405">
        <v>0.8227192269071969</v>
      </c>
      <c r="AG451" s="399">
        <v>1.28</v>
      </c>
      <c r="AH451" s="399">
        <v>2.2799999999999998</v>
      </c>
      <c r="AI451" s="324">
        <v>0</v>
      </c>
      <c r="AJ451" s="324">
        <v>0</v>
      </c>
      <c r="AK451" s="324">
        <v>0</v>
      </c>
      <c r="AL451" s="324">
        <v>0</v>
      </c>
      <c r="AM451" s="324">
        <v>0</v>
      </c>
      <c r="AN451" s="324">
        <v>0</v>
      </c>
      <c r="AO451" s="403">
        <v>691828</v>
      </c>
      <c r="AP451" s="403">
        <v>8.1300000000000001E-3</v>
      </c>
      <c r="AQ451" s="403">
        <v>9.017E-2</v>
      </c>
      <c r="AR451" s="403">
        <v>308</v>
      </c>
      <c r="AS451" s="399" t="s">
        <v>1254</v>
      </c>
      <c r="AT451" s="390">
        <v>0</v>
      </c>
      <c r="AU451" s="390">
        <v>0</v>
      </c>
      <c r="AV451" s="390">
        <v>0</v>
      </c>
      <c r="AY451" s="390" t="s">
        <v>3533</v>
      </c>
    </row>
    <row r="452" spans="1:51" s="390" customFormat="1">
      <c r="A452" s="399" t="s">
        <v>81</v>
      </c>
      <c r="B452" s="399" t="s">
        <v>1262</v>
      </c>
      <c r="C452" s="399">
        <v>10</v>
      </c>
      <c r="D452" s="399">
        <v>10</v>
      </c>
      <c r="E452" s="403">
        <v>0.23</v>
      </c>
      <c r="F452" s="399">
        <v>0</v>
      </c>
      <c r="G452" s="399">
        <v>0.5</v>
      </c>
      <c r="H452" s="399">
        <v>0.9</v>
      </c>
      <c r="I452" s="399">
        <v>0.85</v>
      </c>
      <c r="J452" s="399">
        <v>40</v>
      </c>
      <c r="K452" s="399">
        <v>125</v>
      </c>
      <c r="L452" s="399">
        <v>0</v>
      </c>
      <c r="M452" s="404">
        <v>4.8299999237060547</v>
      </c>
      <c r="N452" s="404">
        <v>4.5999999046325684</v>
      </c>
      <c r="O452" s="404">
        <v>1.5</v>
      </c>
      <c r="P452" s="399">
        <v>100</v>
      </c>
      <c r="Q452" s="399" t="s">
        <v>293</v>
      </c>
      <c r="R452" s="399">
        <v>1</v>
      </c>
      <c r="S452" s="399">
        <v>0</v>
      </c>
      <c r="T452" s="399">
        <v>0</v>
      </c>
      <c r="U452" s="404">
        <v>0.6</v>
      </c>
      <c r="V452" s="404">
        <v>0.2</v>
      </c>
      <c r="W452" s="405">
        <v>9.1687034999999987E-6</v>
      </c>
      <c r="X452" s="405">
        <v>2.6256996603421179</v>
      </c>
      <c r="Y452" s="399">
        <v>1.48</v>
      </c>
      <c r="Z452" s="399">
        <v>1.79</v>
      </c>
      <c r="AA452" s="405">
        <v>1.61310345E-5</v>
      </c>
      <c r="AB452" s="405">
        <v>2.6256996603421179</v>
      </c>
      <c r="AC452" s="399">
        <v>1.21</v>
      </c>
      <c r="AD452" s="399">
        <v>2.0099999999999998</v>
      </c>
      <c r="AE452" s="405">
        <v>1.3532417999999999E-5</v>
      </c>
      <c r="AF452" s="405">
        <v>2.6256996603421179</v>
      </c>
      <c r="AG452" s="399">
        <v>1.28</v>
      </c>
      <c r="AH452" s="399">
        <v>2.2799999999999998</v>
      </c>
      <c r="AI452" s="324">
        <v>0</v>
      </c>
      <c r="AJ452" s="324">
        <v>0</v>
      </c>
      <c r="AK452" s="324">
        <v>0</v>
      </c>
      <c r="AL452" s="324">
        <v>0</v>
      </c>
      <c r="AM452" s="324">
        <v>0</v>
      </c>
      <c r="AN452" s="324">
        <v>0</v>
      </c>
      <c r="AO452" s="403">
        <v>1395003</v>
      </c>
      <c r="AP452" s="403">
        <v>4.0299999999999997E-3</v>
      </c>
      <c r="AQ452" s="403">
        <v>6.3500000000000001E-2</v>
      </c>
      <c r="AR452" s="403">
        <v>241</v>
      </c>
      <c r="AS452" s="399" t="s">
        <v>1254</v>
      </c>
      <c r="AT452" s="390">
        <v>0</v>
      </c>
      <c r="AU452" s="390">
        <v>0</v>
      </c>
      <c r="AV452" s="390">
        <v>0</v>
      </c>
      <c r="AY452" s="390" t="s">
        <v>3565</v>
      </c>
    </row>
    <row r="453" spans="1:51" s="390" customFormat="1">
      <c r="A453" s="399" t="s">
        <v>81</v>
      </c>
      <c r="B453" s="399" t="s">
        <v>1270</v>
      </c>
      <c r="C453" s="399">
        <v>100</v>
      </c>
      <c r="D453" s="399">
        <v>10</v>
      </c>
      <c r="E453" s="403">
        <v>2.15</v>
      </c>
      <c r="F453" s="399">
        <v>0</v>
      </c>
      <c r="G453" s="399">
        <v>0.15</v>
      </c>
      <c r="H453" s="399">
        <v>0.9</v>
      </c>
      <c r="I453" s="399">
        <v>0.36</v>
      </c>
      <c r="J453" s="399">
        <v>40</v>
      </c>
      <c r="K453" s="399">
        <v>125</v>
      </c>
      <c r="L453" s="399">
        <v>0</v>
      </c>
      <c r="M453" s="404">
        <v>4.8299999237060547</v>
      </c>
      <c r="N453" s="404">
        <v>4.5999999046325684</v>
      </c>
      <c r="O453" s="404">
        <v>1.5</v>
      </c>
      <c r="P453" s="399">
        <v>100</v>
      </c>
      <c r="Q453" s="399" t="s">
        <v>293</v>
      </c>
      <c r="R453" s="399">
        <v>1</v>
      </c>
      <c r="S453" s="399">
        <v>0</v>
      </c>
      <c r="T453" s="399">
        <v>0</v>
      </c>
      <c r="U453" s="404">
        <v>0.6</v>
      </c>
      <c r="V453" s="404">
        <v>0.2</v>
      </c>
      <c r="W453" s="405">
        <v>9.1687034999999987E-6</v>
      </c>
      <c r="X453" s="405">
        <v>8.3950941521142539</v>
      </c>
      <c r="Y453" s="399">
        <v>1.48</v>
      </c>
      <c r="Z453" s="399">
        <v>1.79</v>
      </c>
      <c r="AA453" s="405">
        <v>1.61310345E-5</v>
      </c>
      <c r="AB453" s="405">
        <v>8.3950941521142539</v>
      </c>
      <c r="AC453" s="399">
        <v>1.21</v>
      </c>
      <c r="AD453" s="399">
        <v>2.0099999999999998</v>
      </c>
      <c r="AE453" s="405">
        <v>1.3532417999999999E-5</v>
      </c>
      <c r="AF453" s="405">
        <v>8.3950941521142539</v>
      </c>
      <c r="AG453" s="399">
        <v>1.28</v>
      </c>
      <c r="AH453" s="399">
        <v>2.2799999999999998</v>
      </c>
      <c r="AI453" s="324">
        <v>0</v>
      </c>
      <c r="AJ453" s="324">
        <v>0</v>
      </c>
      <c r="AK453" s="324">
        <v>0</v>
      </c>
      <c r="AL453" s="324">
        <v>0</v>
      </c>
      <c r="AM453" s="324">
        <v>0</v>
      </c>
      <c r="AN453" s="324">
        <v>0</v>
      </c>
      <c r="AO453" s="403">
        <v>4448351</v>
      </c>
      <c r="AP453" s="403">
        <v>1.2600000000000001E-3</v>
      </c>
      <c r="AQ453" s="403">
        <v>3.5560000000000001E-2</v>
      </c>
      <c r="AR453" s="403">
        <v>144</v>
      </c>
      <c r="AS453" s="399" t="s">
        <v>1254</v>
      </c>
      <c r="AT453" s="390">
        <v>0</v>
      </c>
      <c r="AU453" s="390">
        <v>0</v>
      </c>
      <c r="AV453" s="390">
        <v>0</v>
      </c>
      <c r="AY453" s="390" t="s">
        <v>3533</v>
      </c>
    </row>
    <row r="454" spans="1:51" s="390" customFormat="1">
      <c r="A454" s="399" t="s">
        <v>81</v>
      </c>
      <c r="B454" s="399" t="s">
        <v>1263</v>
      </c>
      <c r="C454" s="399">
        <v>12</v>
      </c>
      <c r="D454" s="399">
        <v>10</v>
      </c>
      <c r="E454" s="403">
        <v>0.31</v>
      </c>
      <c r="F454" s="399">
        <v>0</v>
      </c>
      <c r="G454" s="399">
        <v>0.45</v>
      </c>
      <c r="H454" s="399">
        <v>0.9</v>
      </c>
      <c r="I454" s="399">
        <v>0.8</v>
      </c>
      <c r="J454" s="399">
        <v>40</v>
      </c>
      <c r="K454" s="399">
        <v>125</v>
      </c>
      <c r="L454" s="399">
        <v>0</v>
      </c>
      <c r="M454" s="404">
        <v>4.8299999237060547</v>
      </c>
      <c r="N454" s="404">
        <v>4.5999999046325684</v>
      </c>
      <c r="O454" s="404">
        <v>1.5</v>
      </c>
      <c r="P454" s="399">
        <v>100</v>
      </c>
      <c r="Q454" s="399" t="s">
        <v>293</v>
      </c>
      <c r="R454" s="399">
        <v>1</v>
      </c>
      <c r="S454" s="399">
        <v>0</v>
      </c>
      <c r="T454" s="399">
        <v>0</v>
      </c>
      <c r="U454" s="404">
        <v>0.6</v>
      </c>
      <c r="V454" s="404">
        <v>0.2</v>
      </c>
      <c r="W454" s="405">
        <v>9.1687034999999987E-6</v>
      </c>
      <c r="X454" s="405">
        <v>2.9037149184959894</v>
      </c>
      <c r="Y454" s="399">
        <v>1.48</v>
      </c>
      <c r="Z454" s="399">
        <v>1.79</v>
      </c>
      <c r="AA454" s="405">
        <v>1.61310345E-5</v>
      </c>
      <c r="AB454" s="405">
        <v>2.9037149184959894</v>
      </c>
      <c r="AC454" s="399">
        <v>1.21</v>
      </c>
      <c r="AD454" s="399">
        <v>2.0099999999999998</v>
      </c>
      <c r="AE454" s="405">
        <v>1.3532417999999999E-5</v>
      </c>
      <c r="AF454" s="405">
        <v>2.9037149184959894</v>
      </c>
      <c r="AG454" s="399">
        <v>1.28</v>
      </c>
      <c r="AH454" s="399">
        <v>2.2799999999999998</v>
      </c>
      <c r="AI454" s="324">
        <v>0</v>
      </c>
      <c r="AJ454" s="324">
        <v>0</v>
      </c>
      <c r="AK454" s="324">
        <v>0</v>
      </c>
      <c r="AL454" s="324">
        <v>0</v>
      </c>
      <c r="AM454" s="324">
        <v>0</v>
      </c>
      <c r="AN454" s="324">
        <v>0</v>
      </c>
      <c r="AO454" s="403">
        <v>1722226</v>
      </c>
      <c r="AP454" s="403">
        <v>3.2699999999999999E-3</v>
      </c>
      <c r="AQ454" s="403">
        <v>5.7149999999999999E-2</v>
      </c>
      <c r="AR454" s="403">
        <v>202</v>
      </c>
      <c r="AS454" s="399" t="s">
        <v>1254</v>
      </c>
      <c r="AT454" s="390">
        <v>0</v>
      </c>
      <c r="AU454" s="390">
        <v>0</v>
      </c>
      <c r="AV454" s="390">
        <v>0</v>
      </c>
      <c r="AY454" s="390" t="s">
        <v>3533</v>
      </c>
    </row>
    <row r="455" spans="1:51" s="390" customFormat="1">
      <c r="A455" s="399" t="s">
        <v>81</v>
      </c>
      <c r="B455" s="399" t="s">
        <v>1255</v>
      </c>
      <c r="C455" s="399">
        <v>1.5</v>
      </c>
      <c r="D455" s="399">
        <v>20</v>
      </c>
      <c r="E455" s="403">
        <v>8.5000000000000006E-2</v>
      </c>
      <c r="F455" s="399">
        <v>0</v>
      </c>
      <c r="G455" s="399">
        <v>1.5</v>
      </c>
      <c r="H455" s="399">
        <v>0.9</v>
      </c>
      <c r="I455" s="399">
        <v>1.7</v>
      </c>
      <c r="J455" s="399">
        <v>40</v>
      </c>
      <c r="K455" s="399">
        <v>125</v>
      </c>
      <c r="L455" s="399">
        <v>0</v>
      </c>
      <c r="M455" s="404">
        <v>4.8299999237060547</v>
      </c>
      <c r="N455" s="404">
        <v>4.5999999046325684</v>
      </c>
      <c r="O455" s="404">
        <v>1.5</v>
      </c>
      <c r="P455" s="399">
        <v>100</v>
      </c>
      <c r="Q455" s="399" t="s">
        <v>293</v>
      </c>
      <c r="R455" s="399">
        <v>1</v>
      </c>
      <c r="S455" s="399">
        <v>0</v>
      </c>
      <c r="T455" s="399">
        <v>0</v>
      </c>
      <c r="U455" s="404">
        <v>0.6</v>
      </c>
      <c r="V455" s="404">
        <v>0.2</v>
      </c>
      <c r="W455" s="405">
        <v>9.1687034999999987E-6</v>
      </c>
      <c r="X455" s="405">
        <v>1.0888930944359958</v>
      </c>
      <c r="Y455" s="399">
        <v>1.48</v>
      </c>
      <c r="Z455" s="399">
        <v>1.79</v>
      </c>
      <c r="AA455" s="405">
        <v>1.61310345E-5</v>
      </c>
      <c r="AB455" s="405">
        <v>1.0888930944359958</v>
      </c>
      <c r="AC455" s="399">
        <v>1.21</v>
      </c>
      <c r="AD455" s="399">
        <v>2.0099999999999998</v>
      </c>
      <c r="AE455" s="405">
        <v>1.3532417999999999E-5</v>
      </c>
      <c r="AF455" s="405">
        <v>1.0888930944359958</v>
      </c>
      <c r="AG455" s="399">
        <v>1.28</v>
      </c>
      <c r="AH455" s="399">
        <v>2.2799999999999998</v>
      </c>
      <c r="AI455" s="324">
        <v>0</v>
      </c>
      <c r="AJ455" s="324">
        <v>0</v>
      </c>
      <c r="AK455" s="324">
        <v>0</v>
      </c>
      <c r="AL455" s="324">
        <v>0</v>
      </c>
      <c r="AM455" s="324">
        <v>0</v>
      </c>
      <c r="AN455" s="324">
        <v>0</v>
      </c>
      <c r="AO455" s="403">
        <v>878687</v>
      </c>
      <c r="AP455" s="403">
        <v>6.4000000000000003E-3</v>
      </c>
      <c r="AQ455" s="403">
        <v>8.0009999999999998E-2</v>
      </c>
      <c r="AR455" s="403">
        <v>163</v>
      </c>
      <c r="AS455" s="399" t="s">
        <v>1254</v>
      </c>
      <c r="AT455" s="390">
        <v>0</v>
      </c>
      <c r="AU455" s="390">
        <v>0</v>
      </c>
      <c r="AV455" s="390">
        <v>0</v>
      </c>
      <c r="AY455" s="390" t="s">
        <v>3533</v>
      </c>
    </row>
    <row r="456" spans="1:51" s="390" customFormat="1">
      <c r="A456" s="399" t="s">
        <v>81</v>
      </c>
      <c r="B456" s="399" t="s">
        <v>1264</v>
      </c>
      <c r="C456" s="399">
        <v>15</v>
      </c>
      <c r="D456" s="399">
        <v>10</v>
      </c>
      <c r="E456" s="403">
        <v>0.36</v>
      </c>
      <c r="F456" s="399">
        <v>0</v>
      </c>
      <c r="G456" s="399">
        <v>0.42</v>
      </c>
      <c r="H456" s="399">
        <v>0.9</v>
      </c>
      <c r="I456" s="399">
        <v>0.75</v>
      </c>
      <c r="J456" s="399">
        <v>40</v>
      </c>
      <c r="K456" s="399">
        <v>125</v>
      </c>
      <c r="L456" s="399">
        <v>0</v>
      </c>
      <c r="M456" s="404">
        <v>4.8299999237060547</v>
      </c>
      <c r="N456" s="404">
        <v>4.5999999046325684</v>
      </c>
      <c r="O456" s="404">
        <v>1.5</v>
      </c>
      <c r="P456" s="399">
        <v>100</v>
      </c>
      <c r="Q456" s="399" t="s">
        <v>293</v>
      </c>
      <c r="R456" s="399">
        <v>1</v>
      </c>
      <c r="S456" s="399">
        <v>0</v>
      </c>
      <c r="T456" s="399">
        <v>0</v>
      </c>
      <c r="U456" s="404">
        <v>0.6</v>
      </c>
      <c r="V456" s="404">
        <v>0.2</v>
      </c>
      <c r="W456" s="405">
        <v>9.1687034999999987E-6</v>
      </c>
      <c r="X456" s="405">
        <v>3.2475758956863032</v>
      </c>
      <c r="Y456" s="399">
        <v>1.48</v>
      </c>
      <c r="Z456" s="399">
        <v>1.79</v>
      </c>
      <c r="AA456" s="405">
        <v>1.61310345E-5</v>
      </c>
      <c r="AB456" s="405">
        <v>3.2475758956863032</v>
      </c>
      <c r="AC456" s="399">
        <v>1.21</v>
      </c>
      <c r="AD456" s="399">
        <v>2.0099999999999998</v>
      </c>
      <c r="AE456" s="405">
        <v>1.3532417999999999E-5</v>
      </c>
      <c r="AF456" s="405">
        <v>3.2475758956863032</v>
      </c>
      <c r="AG456" s="399">
        <v>1.28</v>
      </c>
      <c r="AH456" s="399">
        <v>2.2799999999999998</v>
      </c>
      <c r="AI456" s="324">
        <v>0</v>
      </c>
      <c r="AJ456" s="324">
        <v>0</v>
      </c>
      <c r="AK456" s="324">
        <v>0</v>
      </c>
      <c r="AL456" s="324">
        <v>0</v>
      </c>
      <c r="AM456" s="324">
        <v>0</v>
      </c>
      <c r="AN456" s="324">
        <v>0</v>
      </c>
      <c r="AO456" s="403">
        <v>1722226</v>
      </c>
      <c r="AP456" s="403">
        <v>3.2699999999999999E-3</v>
      </c>
      <c r="AQ456" s="403">
        <v>5.7149999999999999E-2</v>
      </c>
      <c r="AR456" s="403">
        <v>198</v>
      </c>
      <c r="AS456" s="399" t="s">
        <v>1254</v>
      </c>
      <c r="AT456" s="390">
        <v>0</v>
      </c>
      <c r="AU456" s="390">
        <v>0</v>
      </c>
      <c r="AV456" s="390">
        <v>0</v>
      </c>
      <c r="AY456" s="390" t="s">
        <v>3533</v>
      </c>
    </row>
    <row r="457" spans="1:51" s="390" customFormat="1">
      <c r="A457" s="399" t="s">
        <v>81</v>
      </c>
      <c r="B457" s="399" t="s">
        <v>1271</v>
      </c>
      <c r="C457" s="399">
        <v>150</v>
      </c>
      <c r="D457" s="399">
        <v>10</v>
      </c>
      <c r="E457" s="403">
        <v>3.15</v>
      </c>
      <c r="F457" s="399">
        <v>0</v>
      </c>
      <c r="G457" s="399">
        <v>0.13</v>
      </c>
      <c r="H457" s="399">
        <v>0.9</v>
      </c>
      <c r="I457" s="399">
        <v>0.3</v>
      </c>
      <c r="J457" s="399">
        <v>40</v>
      </c>
      <c r="K457" s="399">
        <v>125</v>
      </c>
      <c r="L457" s="399">
        <v>0</v>
      </c>
      <c r="M457" s="404">
        <v>4.8299999237060547</v>
      </c>
      <c r="N457" s="404">
        <v>4.5999999046325684</v>
      </c>
      <c r="O457" s="404">
        <v>1.5</v>
      </c>
      <c r="P457" s="399">
        <v>100</v>
      </c>
      <c r="Q457" s="399" t="s">
        <v>293</v>
      </c>
      <c r="R457" s="399">
        <v>1</v>
      </c>
      <c r="S457" s="399">
        <v>0</v>
      </c>
      <c r="T457" s="399">
        <v>0</v>
      </c>
      <c r="U457" s="404">
        <v>0.6</v>
      </c>
      <c r="V457" s="404">
        <v>0.2</v>
      </c>
      <c r="W457" s="405">
        <v>9.1687034999999987E-6</v>
      </c>
      <c r="X457" s="405">
        <v>10.227172710172336</v>
      </c>
      <c r="Y457" s="399">
        <v>1.48</v>
      </c>
      <c r="Z457" s="399">
        <v>1.79</v>
      </c>
      <c r="AA457" s="405">
        <v>1.61310345E-5</v>
      </c>
      <c r="AB457" s="405">
        <v>10.227172710172336</v>
      </c>
      <c r="AC457" s="399">
        <v>1.21</v>
      </c>
      <c r="AD457" s="399">
        <v>2.0099999999999998</v>
      </c>
      <c r="AE457" s="405">
        <v>1.3532417999999999E-5</v>
      </c>
      <c r="AF457" s="405">
        <v>10.227172710172336</v>
      </c>
      <c r="AG457" s="399">
        <v>1.28</v>
      </c>
      <c r="AH457" s="399">
        <v>2.2799999999999998</v>
      </c>
      <c r="AI457" s="324">
        <v>0</v>
      </c>
      <c r="AJ457" s="324">
        <v>0</v>
      </c>
      <c r="AK457" s="324">
        <v>0</v>
      </c>
      <c r="AL457" s="324">
        <v>0</v>
      </c>
      <c r="AM457" s="324">
        <v>0</v>
      </c>
      <c r="AN457" s="324">
        <v>0</v>
      </c>
      <c r="AO457" s="403">
        <v>5580011</v>
      </c>
      <c r="AP457" s="403">
        <v>1.01E-3</v>
      </c>
      <c r="AQ457" s="403">
        <v>3.175E-2</v>
      </c>
      <c r="AR457" s="403">
        <v>141</v>
      </c>
      <c r="AS457" s="399" t="s">
        <v>1254</v>
      </c>
      <c r="AT457" s="390">
        <v>0</v>
      </c>
      <c r="AU457" s="390">
        <v>0</v>
      </c>
      <c r="AV457" s="390">
        <v>0</v>
      </c>
      <c r="AY457" s="390" t="s">
        <v>3533</v>
      </c>
    </row>
    <row r="458" spans="1:51" s="390" customFormat="1">
      <c r="A458" s="399" t="s">
        <v>81</v>
      </c>
      <c r="B458" s="399" t="s">
        <v>1256</v>
      </c>
      <c r="C458" s="399">
        <v>2.2000000000000002</v>
      </c>
      <c r="D458" s="399">
        <v>20</v>
      </c>
      <c r="E458" s="403">
        <v>8.7999999999999995E-2</v>
      </c>
      <c r="F458" s="399">
        <v>0</v>
      </c>
      <c r="G458" s="399">
        <v>1.1000000000000001</v>
      </c>
      <c r="H458" s="399">
        <v>0.9</v>
      </c>
      <c r="I458" s="399">
        <v>1.5</v>
      </c>
      <c r="J458" s="399">
        <v>40</v>
      </c>
      <c r="K458" s="399">
        <v>125</v>
      </c>
      <c r="L458" s="399">
        <v>0</v>
      </c>
      <c r="M458" s="404">
        <v>4.8299999237060547</v>
      </c>
      <c r="N458" s="404">
        <v>4.5999999046325684</v>
      </c>
      <c r="O458" s="404">
        <v>1.5</v>
      </c>
      <c r="P458" s="399">
        <v>100</v>
      </c>
      <c r="Q458" s="399" t="s">
        <v>293</v>
      </c>
      <c r="R458" s="399">
        <v>1</v>
      </c>
      <c r="S458" s="399">
        <v>0</v>
      </c>
      <c r="T458" s="399">
        <v>0</v>
      </c>
      <c r="U458" s="404">
        <v>0.6</v>
      </c>
      <c r="V458" s="404">
        <v>0.2</v>
      </c>
      <c r="W458" s="405">
        <v>9.1687034999999987E-6</v>
      </c>
      <c r="X458" s="405">
        <v>1.2928445274472449</v>
      </c>
      <c r="Y458" s="399">
        <v>1.48</v>
      </c>
      <c r="Z458" s="399">
        <v>1.79</v>
      </c>
      <c r="AA458" s="405">
        <v>1.61310345E-5</v>
      </c>
      <c r="AB458" s="405">
        <v>1.2928445274472449</v>
      </c>
      <c r="AC458" s="399">
        <v>1.21</v>
      </c>
      <c r="AD458" s="399">
        <v>2.0099999999999998</v>
      </c>
      <c r="AE458" s="405">
        <v>1.3532417999999999E-5</v>
      </c>
      <c r="AF458" s="405">
        <v>1.2928445274472449</v>
      </c>
      <c r="AG458" s="399">
        <v>1.28</v>
      </c>
      <c r="AH458" s="399">
        <v>2.2799999999999998</v>
      </c>
      <c r="AI458" s="324">
        <v>0</v>
      </c>
      <c r="AJ458" s="324">
        <v>0</v>
      </c>
      <c r="AK458" s="324">
        <v>0</v>
      </c>
      <c r="AL458" s="324">
        <v>0</v>
      </c>
      <c r="AM458" s="324">
        <v>0</v>
      </c>
      <c r="AN458" s="324">
        <v>0</v>
      </c>
      <c r="AO458" s="403">
        <v>878687</v>
      </c>
      <c r="AP458" s="403">
        <v>6.4000000000000003E-3</v>
      </c>
      <c r="AQ458" s="403">
        <v>8.0009999999999998E-2</v>
      </c>
      <c r="AR458" s="403">
        <v>202</v>
      </c>
      <c r="AS458" s="399" t="s">
        <v>1254</v>
      </c>
      <c r="AT458" s="390">
        <v>0</v>
      </c>
      <c r="AU458" s="390">
        <v>0</v>
      </c>
      <c r="AV458" s="390">
        <v>0</v>
      </c>
      <c r="AY458" s="390" t="s">
        <v>3533</v>
      </c>
    </row>
    <row r="459" spans="1:51" s="390" customFormat="1">
      <c r="A459" s="399" t="s">
        <v>81</v>
      </c>
      <c r="B459" s="399" t="s">
        <v>1265</v>
      </c>
      <c r="C459" s="399">
        <v>22</v>
      </c>
      <c r="D459" s="399">
        <v>10</v>
      </c>
      <c r="E459" s="403">
        <v>0.46</v>
      </c>
      <c r="F459" s="399">
        <v>0</v>
      </c>
      <c r="G459" s="399">
        <v>0.37</v>
      </c>
      <c r="H459" s="399">
        <v>0.9</v>
      </c>
      <c r="I459" s="399">
        <v>0.7</v>
      </c>
      <c r="J459" s="399">
        <v>40</v>
      </c>
      <c r="K459" s="399">
        <v>125</v>
      </c>
      <c r="L459" s="399">
        <v>0</v>
      </c>
      <c r="M459" s="404">
        <v>4.8299999237060547</v>
      </c>
      <c r="N459" s="404">
        <v>4.5999999046325684</v>
      </c>
      <c r="O459" s="404">
        <v>1.5</v>
      </c>
      <c r="P459" s="399">
        <v>100</v>
      </c>
      <c r="Q459" s="399" t="s">
        <v>293</v>
      </c>
      <c r="R459" s="399">
        <v>1</v>
      </c>
      <c r="S459" s="399">
        <v>0</v>
      </c>
      <c r="T459" s="399">
        <v>0</v>
      </c>
      <c r="U459" s="404">
        <v>0.6</v>
      </c>
      <c r="V459" s="404">
        <v>0.2</v>
      </c>
      <c r="W459" s="405">
        <v>9.1687034999999987E-6</v>
      </c>
      <c r="X459" s="405">
        <v>3.9347441286865936</v>
      </c>
      <c r="Y459" s="399">
        <v>1.48</v>
      </c>
      <c r="Z459" s="399">
        <v>1.79</v>
      </c>
      <c r="AA459" s="405">
        <v>1.61310345E-5</v>
      </c>
      <c r="AB459" s="405">
        <v>3.9347441286865936</v>
      </c>
      <c r="AC459" s="399">
        <v>1.21</v>
      </c>
      <c r="AD459" s="399">
        <v>2.0099999999999998</v>
      </c>
      <c r="AE459" s="405">
        <v>1.3532417999999999E-5</v>
      </c>
      <c r="AF459" s="405">
        <v>3.9347441286865936</v>
      </c>
      <c r="AG459" s="399">
        <v>1.28</v>
      </c>
      <c r="AH459" s="399">
        <v>2.2799999999999998</v>
      </c>
      <c r="AI459" s="324">
        <v>0</v>
      </c>
      <c r="AJ459" s="324">
        <v>0</v>
      </c>
      <c r="AK459" s="324">
        <v>0</v>
      </c>
      <c r="AL459" s="324">
        <v>0</v>
      </c>
      <c r="AM459" s="324">
        <v>0</v>
      </c>
      <c r="AN459" s="324">
        <v>0</v>
      </c>
      <c r="AO459" s="403">
        <v>2179692</v>
      </c>
      <c r="AP459" s="403">
        <v>2.5799999999999998E-3</v>
      </c>
      <c r="AQ459" s="403">
        <v>5.0799999999999998E-2</v>
      </c>
      <c r="AR459" s="403">
        <v>177</v>
      </c>
      <c r="AS459" s="399" t="s">
        <v>1254</v>
      </c>
      <c r="AT459" s="390">
        <v>0</v>
      </c>
      <c r="AU459" s="390">
        <v>0</v>
      </c>
      <c r="AV459" s="390">
        <v>0</v>
      </c>
      <c r="AY459" s="390" t="s">
        <v>3533</v>
      </c>
    </row>
    <row r="460" spans="1:51" s="390" customFormat="1">
      <c r="A460" s="399" t="s">
        <v>81</v>
      </c>
      <c r="B460" s="399" t="s">
        <v>1272</v>
      </c>
      <c r="C460" s="399">
        <v>220</v>
      </c>
      <c r="D460" s="399">
        <v>10</v>
      </c>
      <c r="E460" s="403">
        <v>4.3</v>
      </c>
      <c r="F460" s="399">
        <v>0</v>
      </c>
      <c r="G460" s="399">
        <v>0.11</v>
      </c>
      <c r="H460" s="399">
        <v>0.9</v>
      </c>
      <c r="I460" s="399">
        <v>0.27</v>
      </c>
      <c r="J460" s="399">
        <v>40</v>
      </c>
      <c r="K460" s="399">
        <v>125</v>
      </c>
      <c r="L460" s="399">
        <v>0</v>
      </c>
      <c r="M460" s="404">
        <v>4.8299999237060547</v>
      </c>
      <c r="N460" s="404">
        <v>4.5999999046325684</v>
      </c>
      <c r="O460" s="404">
        <v>1.5</v>
      </c>
      <c r="P460" s="399">
        <v>100</v>
      </c>
      <c r="Q460" s="399" t="s">
        <v>293</v>
      </c>
      <c r="R460" s="399">
        <v>1</v>
      </c>
      <c r="S460" s="399">
        <v>0</v>
      </c>
      <c r="T460" s="399">
        <v>0</v>
      </c>
      <c r="U460" s="404">
        <v>0.6</v>
      </c>
      <c r="V460" s="404">
        <v>0.2</v>
      </c>
      <c r="W460" s="405">
        <v>9.1687034999999987E-6</v>
      </c>
      <c r="X460" s="405">
        <v>11.960235457241188</v>
      </c>
      <c r="Y460" s="399">
        <v>1.48</v>
      </c>
      <c r="Z460" s="399">
        <v>1.79</v>
      </c>
      <c r="AA460" s="405">
        <v>1.61310345E-5</v>
      </c>
      <c r="AB460" s="405">
        <v>11.960235457241188</v>
      </c>
      <c r="AC460" s="399">
        <v>1.21</v>
      </c>
      <c r="AD460" s="399">
        <v>2.0099999999999998</v>
      </c>
      <c r="AE460" s="405">
        <v>1.3532417999999999E-5</v>
      </c>
      <c r="AF460" s="405">
        <v>11.960235457241188</v>
      </c>
      <c r="AG460" s="399">
        <v>1.28</v>
      </c>
      <c r="AH460" s="399">
        <v>2.2799999999999998</v>
      </c>
      <c r="AI460" s="324">
        <v>0</v>
      </c>
      <c r="AJ460" s="324">
        <v>0</v>
      </c>
      <c r="AK460" s="324">
        <v>0</v>
      </c>
      <c r="AL460" s="324">
        <v>0</v>
      </c>
      <c r="AM460" s="324">
        <v>0</v>
      </c>
      <c r="AN460" s="324">
        <v>0</v>
      </c>
      <c r="AO460" s="403">
        <v>5580011</v>
      </c>
      <c r="AP460" s="403">
        <v>1.01E-3</v>
      </c>
      <c r="AQ460" s="403">
        <v>3.175E-2</v>
      </c>
      <c r="AR460" s="403">
        <v>128</v>
      </c>
      <c r="AS460" s="399" t="s">
        <v>1254</v>
      </c>
      <c r="AT460" s="390">
        <v>0</v>
      </c>
      <c r="AU460" s="390">
        <v>0</v>
      </c>
      <c r="AV460" s="390">
        <v>0</v>
      </c>
      <c r="AY460" s="390" t="s">
        <v>3533</v>
      </c>
    </row>
    <row r="461" spans="1:51" s="390" customFormat="1">
      <c r="A461" s="399" t="s">
        <v>81</v>
      </c>
      <c r="B461" s="399" t="s">
        <v>1257</v>
      </c>
      <c r="C461" s="399">
        <v>3.3</v>
      </c>
      <c r="D461" s="399">
        <v>20</v>
      </c>
      <c r="E461" s="403">
        <v>0.12</v>
      </c>
      <c r="F461" s="399">
        <v>0</v>
      </c>
      <c r="G461" s="399">
        <v>0.9</v>
      </c>
      <c r="H461" s="399">
        <v>0.9</v>
      </c>
      <c r="I461" s="399">
        <v>1.3</v>
      </c>
      <c r="J461" s="399">
        <v>40</v>
      </c>
      <c r="K461" s="399">
        <v>125</v>
      </c>
      <c r="L461" s="399">
        <v>0</v>
      </c>
      <c r="M461" s="404">
        <v>4.8299999237060547</v>
      </c>
      <c r="N461" s="404">
        <v>4.5999999046325684</v>
      </c>
      <c r="O461" s="404">
        <v>1.5</v>
      </c>
      <c r="P461" s="399">
        <v>100</v>
      </c>
      <c r="Q461" s="399" t="s">
        <v>293</v>
      </c>
      <c r="R461" s="399">
        <v>1</v>
      </c>
      <c r="S461" s="399">
        <v>0</v>
      </c>
      <c r="T461" s="399">
        <v>0</v>
      </c>
      <c r="U461" s="404">
        <v>0.6</v>
      </c>
      <c r="V461" s="404">
        <v>0.2</v>
      </c>
      <c r="W461" s="405">
        <v>9.1687034999999987E-6</v>
      </c>
      <c r="X461" s="405">
        <v>1.5083185608685779</v>
      </c>
      <c r="Y461" s="399">
        <v>1.48</v>
      </c>
      <c r="Z461" s="399">
        <v>1.79</v>
      </c>
      <c r="AA461" s="405">
        <v>1.61310345E-5</v>
      </c>
      <c r="AB461" s="405">
        <v>1.5083185608685779</v>
      </c>
      <c r="AC461" s="399">
        <v>1.21</v>
      </c>
      <c r="AD461" s="399">
        <v>2.0099999999999998</v>
      </c>
      <c r="AE461" s="405">
        <v>1.3532417999999999E-5</v>
      </c>
      <c r="AF461" s="405">
        <v>1.5083185608685779</v>
      </c>
      <c r="AG461" s="399">
        <v>1.28</v>
      </c>
      <c r="AH461" s="399">
        <v>2.2799999999999998</v>
      </c>
      <c r="AI461" s="324">
        <v>0</v>
      </c>
      <c r="AJ461" s="324">
        <v>0</v>
      </c>
      <c r="AK461" s="324">
        <v>0</v>
      </c>
      <c r="AL461" s="324">
        <v>0</v>
      </c>
      <c r="AM461" s="324">
        <v>0</v>
      </c>
      <c r="AN461" s="324">
        <v>0</v>
      </c>
      <c r="AO461" s="403">
        <v>1112088</v>
      </c>
      <c r="AP461" s="403">
        <v>5.0600000000000003E-3</v>
      </c>
      <c r="AQ461" s="403">
        <v>7.1120000000000003E-2</v>
      </c>
      <c r="AR461" s="403">
        <v>197</v>
      </c>
      <c r="AS461" s="399" t="s">
        <v>1254</v>
      </c>
      <c r="AT461" s="390">
        <v>0</v>
      </c>
      <c r="AU461" s="390">
        <v>0</v>
      </c>
      <c r="AV461" s="390">
        <v>0</v>
      </c>
      <c r="AY461" s="390" t="s">
        <v>3533</v>
      </c>
    </row>
    <row r="462" spans="1:51" s="390" customFormat="1">
      <c r="A462" s="399" t="s">
        <v>81</v>
      </c>
      <c r="B462" s="399" t="s">
        <v>1266</v>
      </c>
      <c r="C462" s="399">
        <v>33</v>
      </c>
      <c r="D462" s="399">
        <v>10</v>
      </c>
      <c r="E462" s="403">
        <v>0.71</v>
      </c>
      <c r="F462" s="399">
        <v>0</v>
      </c>
      <c r="G462" s="399">
        <v>0.28000000000000003</v>
      </c>
      <c r="H462" s="399">
        <v>0.9</v>
      </c>
      <c r="I462" s="399">
        <v>0.65</v>
      </c>
      <c r="J462" s="399">
        <v>40</v>
      </c>
      <c r="K462" s="399">
        <v>125</v>
      </c>
      <c r="L462" s="399">
        <v>0</v>
      </c>
      <c r="M462" s="404">
        <v>4.8299999237060547</v>
      </c>
      <c r="N462" s="404">
        <v>4.5999999046325684</v>
      </c>
      <c r="O462" s="404">
        <v>1.5</v>
      </c>
      <c r="P462" s="399">
        <v>100</v>
      </c>
      <c r="Q462" s="399" t="s">
        <v>293</v>
      </c>
      <c r="R462" s="399">
        <v>1</v>
      </c>
      <c r="S462" s="399">
        <v>0</v>
      </c>
      <c r="T462" s="399">
        <v>0</v>
      </c>
      <c r="U462" s="404">
        <v>0.6</v>
      </c>
      <c r="V462" s="404">
        <v>0.2</v>
      </c>
      <c r="W462" s="405">
        <v>9.1687034999999987E-6</v>
      </c>
      <c r="X462" s="405">
        <v>4.9065785219164155</v>
      </c>
      <c r="Y462" s="399">
        <v>1.48</v>
      </c>
      <c r="Z462" s="399">
        <v>1.79</v>
      </c>
      <c r="AA462" s="405">
        <v>1.61310345E-5</v>
      </c>
      <c r="AB462" s="405">
        <v>4.9065785219164155</v>
      </c>
      <c r="AC462" s="399">
        <v>1.21</v>
      </c>
      <c r="AD462" s="399">
        <v>2.0099999999999998</v>
      </c>
      <c r="AE462" s="405">
        <v>1.3532417999999999E-5</v>
      </c>
      <c r="AF462" s="405">
        <v>4.9065785219164155</v>
      </c>
      <c r="AG462" s="399">
        <v>1.28</v>
      </c>
      <c r="AH462" s="399">
        <v>2.2799999999999998</v>
      </c>
      <c r="AI462" s="324">
        <v>0</v>
      </c>
      <c r="AJ462" s="324">
        <v>0</v>
      </c>
      <c r="AK462" s="324">
        <v>0</v>
      </c>
      <c r="AL462" s="324">
        <v>0</v>
      </c>
      <c r="AM462" s="324">
        <v>0</v>
      </c>
      <c r="AN462" s="324">
        <v>0</v>
      </c>
      <c r="AO462" s="403">
        <v>2846944</v>
      </c>
      <c r="AP462" s="403">
        <v>1.98E-3</v>
      </c>
      <c r="AQ462" s="403">
        <v>4.4450000000000003E-2</v>
      </c>
      <c r="AR462" s="403">
        <v>133</v>
      </c>
      <c r="AS462" s="399" t="s">
        <v>1254</v>
      </c>
      <c r="AT462" s="390">
        <v>0</v>
      </c>
      <c r="AU462" s="390">
        <v>0</v>
      </c>
      <c r="AV462" s="390">
        <v>0</v>
      </c>
      <c r="AY462" s="390" t="s">
        <v>3533</v>
      </c>
    </row>
    <row r="463" spans="1:51" s="390" customFormat="1">
      <c r="A463" s="399" t="s">
        <v>81</v>
      </c>
      <c r="B463" s="399" t="s">
        <v>1258</v>
      </c>
      <c r="C463" s="399">
        <v>3.9</v>
      </c>
      <c r="D463" s="399">
        <v>20</v>
      </c>
      <c r="E463" s="403">
        <v>0.13</v>
      </c>
      <c r="F463" s="399">
        <v>0</v>
      </c>
      <c r="G463" s="399">
        <v>0.86</v>
      </c>
      <c r="H463" s="399">
        <v>0.9</v>
      </c>
      <c r="I463" s="399">
        <v>1.2</v>
      </c>
      <c r="J463" s="399">
        <v>40</v>
      </c>
      <c r="K463" s="399">
        <v>125</v>
      </c>
      <c r="L463" s="399">
        <v>0</v>
      </c>
      <c r="M463" s="404">
        <v>4.8299999237060547</v>
      </c>
      <c r="N463" s="404">
        <v>4.5999999046325684</v>
      </c>
      <c r="O463" s="404">
        <v>1.5</v>
      </c>
      <c r="P463" s="399">
        <v>100</v>
      </c>
      <c r="Q463" s="399" t="s">
        <v>293</v>
      </c>
      <c r="R463" s="399">
        <v>1</v>
      </c>
      <c r="S463" s="399">
        <v>0</v>
      </c>
      <c r="T463" s="399">
        <v>0</v>
      </c>
      <c r="U463" s="404">
        <v>0.6</v>
      </c>
      <c r="V463" s="404">
        <v>0.2</v>
      </c>
      <c r="W463" s="405">
        <v>9.1687034999999987E-6</v>
      </c>
      <c r="X463" s="405">
        <v>1.6596233086544936</v>
      </c>
      <c r="Y463" s="399">
        <v>1.48</v>
      </c>
      <c r="Z463" s="399">
        <v>1.79</v>
      </c>
      <c r="AA463" s="405">
        <v>1.61310345E-5</v>
      </c>
      <c r="AB463" s="405">
        <v>1.6596233086544936</v>
      </c>
      <c r="AC463" s="399">
        <v>1.21</v>
      </c>
      <c r="AD463" s="399">
        <v>2.0099999999999998</v>
      </c>
      <c r="AE463" s="405">
        <v>1.3532417999999999E-5</v>
      </c>
      <c r="AF463" s="405">
        <v>1.6596233086544936</v>
      </c>
      <c r="AG463" s="399">
        <v>1.28</v>
      </c>
      <c r="AH463" s="399">
        <v>2.2799999999999998</v>
      </c>
      <c r="AI463" s="324">
        <v>0</v>
      </c>
      <c r="AJ463" s="324">
        <v>0</v>
      </c>
      <c r="AK463" s="324">
        <v>0</v>
      </c>
      <c r="AL463" s="324">
        <v>0</v>
      </c>
      <c r="AM463" s="324">
        <v>0</v>
      </c>
      <c r="AN463" s="324">
        <v>0</v>
      </c>
      <c r="AO463" s="403">
        <v>1112088</v>
      </c>
      <c r="AP463" s="403">
        <v>5.0600000000000003E-3</v>
      </c>
      <c r="AQ463" s="403">
        <v>7.1120000000000003E-2</v>
      </c>
      <c r="AR463" s="403">
        <v>214</v>
      </c>
      <c r="AS463" s="399" t="s">
        <v>1254</v>
      </c>
      <c r="AT463" s="390">
        <v>0</v>
      </c>
      <c r="AU463" s="390">
        <v>0</v>
      </c>
      <c r="AV463" s="390">
        <v>0</v>
      </c>
      <c r="AY463" s="390" t="s">
        <v>3533</v>
      </c>
    </row>
    <row r="464" spans="1:51" s="390" customFormat="1">
      <c r="A464" s="399" t="s">
        <v>81</v>
      </c>
      <c r="B464" s="399" t="s">
        <v>1267</v>
      </c>
      <c r="C464" s="399">
        <v>39</v>
      </c>
      <c r="D464" s="399">
        <v>10</v>
      </c>
      <c r="E464" s="403">
        <v>0.83</v>
      </c>
      <c r="F464" s="399">
        <v>0</v>
      </c>
      <c r="G464" s="399">
        <v>0.26</v>
      </c>
      <c r="H464" s="399">
        <v>0.9</v>
      </c>
      <c r="I464" s="399">
        <v>0.6</v>
      </c>
      <c r="J464" s="399">
        <v>40</v>
      </c>
      <c r="K464" s="399">
        <v>125</v>
      </c>
      <c r="L464" s="399">
        <v>0</v>
      </c>
      <c r="M464" s="404">
        <v>4.8299999237060547</v>
      </c>
      <c r="N464" s="404">
        <v>4.5999999046325684</v>
      </c>
      <c r="O464" s="404">
        <v>1.5</v>
      </c>
      <c r="P464" s="399">
        <v>100</v>
      </c>
      <c r="Q464" s="399" t="s">
        <v>293</v>
      </c>
      <c r="R464" s="399">
        <v>1</v>
      </c>
      <c r="S464" s="399">
        <v>0</v>
      </c>
      <c r="T464" s="399">
        <v>0</v>
      </c>
      <c r="U464" s="404">
        <v>0.6</v>
      </c>
      <c r="V464" s="404">
        <v>0.2</v>
      </c>
      <c r="W464" s="405">
        <v>9.1687034999999987E-6</v>
      </c>
      <c r="X464" s="405">
        <v>5.2889093158319804</v>
      </c>
      <c r="Y464" s="399">
        <v>1.48</v>
      </c>
      <c r="Z464" s="399">
        <v>1.79</v>
      </c>
      <c r="AA464" s="405">
        <v>1.61310345E-5</v>
      </c>
      <c r="AB464" s="405">
        <v>5.2889093158319804</v>
      </c>
      <c r="AC464" s="399">
        <v>1.21</v>
      </c>
      <c r="AD464" s="399">
        <v>2.0099999999999998</v>
      </c>
      <c r="AE464" s="405">
        <v>1.3532417999999999E-5</v>
      </c>
      <c r="AF464" s="405">
        <v>5.2889093158319804</v>
      </c>
      <c r="AG464" s="399">
        <v>1.28</v>
      </c>
      <c r="AH464" s="399">
        <v>2.2799999999999998</v>
      </c>
      <c r="AI464" s="324">
        <v>0</v>
      </c>
      <c r="AJ464" s="324">
        <v>0</v>
      </c>
      <c r="AK464" s="324">
        <v>0</v>
      </c>
      <c r="AL464" s="324">
        <v>0</v>
      </c>
      <c r="AM464" s="324">
        <v>0</v>
      </c>
      <c r="AN464" s="324">
        <v>0</v>
      </c>
      <c r="AO464" s="403">
        <v>2846944</v>
      </c>
      <c r="AP464" s="403">
        <v>1.98E-3</v>
      </c>
      <c r="AQ464" s="403">
        <v>4.4450000000000003E-2</v>
      </c>
      <c r="AR464" s="403">
        <v>134</v>
      </c>
      <c r="AS464" s="399" t="s">
        <v>1254</v>
      </c>
      <c r="AT464" s="390">
        <v>0</v>
      </c>
      <c r="AU464" s="390">
        <v>0</v>
      </c>
      <c r="AV464" s="390">
        <v>0</v>
      </c>
      <c r="AY464" s="390" t="s">
        <v>3533</v>
      </c>
    </row>
    <row r="465" spans="1:51" s="390" customFormat="1">
      <c r="A465" s="399" t="s">
        <v>81</v>
      </c>
      <c r="B465" s="399" t="s">
        <v>1259</v>
      </c>
      <c r="C465" s="399">
        <v>4.7</v>
      </c>
      <c r="D465" s="399">
        <v>20</v>
      </c>
      <c r="E465" s="403">
        <v>0.15</v>
      </c>
      <c r="F465" s="399">
        <v>0</v>
      </c>
      <c r="G465" s="399">
        <v>0.77</v>
      </c>
      <c r="H465" s="399">
        <v>0.9</v>
      </c>
      <c r="I465" s="399">
        <v>1.1000000000000001</v>
      </c>
      <c r="J465" s="399">
        <v>40</v>
      </c>
      <c r="K465" s="399">
        <v>125</v>
      </c>
      <c r="L465" s="399">
        <v>0</v>
      </c>
      <c r="M465" s="404">
        <v>4.8299999237060547</v>
      </c>
      <c r="N465" s="404">
        <v>4.5999999046325684</v>
      </c>
      <c r="O465" s="404">
        <v>1.5</v>
      </c>
      <c r="P465" s="399">
        <v>100</v>
      </c>
      <c r="Q465" s="399" t="s">
        <v>293</v>
      </c>
      <c r="R465" s="399">
        <v>1</v>
      </c>
      <c r="S465" s="399">
        <v>0</v>
      </c>
      <c r="T465" s="399">
        <v>0</v>
      </c>
      <c r="U465" s="404">
        <v>0.6</v>
      </c>
      <c r="V465" s="404">
        <v>0.2</v>
      </c>
      <c r="W465" s="405">
        <v>9.1687034999999987E-6</v>
      </c>
      <c r="X465" s="405">
        <v>1.8710226820367355</v>
      </c>
      <c r="Y465" s="399">
        <v>1.48</v>
      </c>
      <c r="Z465" s="399">
        <v>1.79</v>
      </c>
      <c r="AA465" s="405">
        <v>1.61310345E-5</v>
      </c>
      <c r="AB465" s="405">
        <v>1.8710226820367355</v>
      </c>
      <c r="AC465" s="399">
        <v>1.21</v>
      </c>
      <c r="AD465" s="399">
        <v>2.0099999999999998</v>
      </c>
      <c r="AE465" s="405">
        <v>1.3532417999999999E-5</v>
      </c>
      <c r="AF465" s="405">
        <v>1.8710226820367355</v>
      </c>
      <c r="AG465" s="399">
        <v>1.28</v>
      </c>
      <c r="AH465" s="399">
        <v>2.2799999999999998</v>
      </c>
      <c r="AI465" s="324">
        <v>0</v>
      </c>
      <c r="AJ465" s="324">
        <v>0</v>
      </c>
      <c r="AK465" s="324">
        <v>0</v>
      </c>
      <c r="AL465" s="324">
        <v>0</v>
      </c>
      <c r="AM465" s="324">
        <v>0</v>
      </c>
      <c r="AN465" s="324">
        <v>0</v>
      </c>
      <c r="AO465" s="403">
        <v>1395003</v>
      </c>
      <c r="AP465" s="403">
        <v>4.0299999999999997E-3</v>
      </c>
      <c r="AQ465" s="403">
        <v>6.3500000000000001E-2</v>
      </c>
      <c r="AR465" s="403">
        <v>220</v>
      </c>
      <c r="AS465" s="399" t="s">
        <v>1254</v>
      </c>
      <c r="AT465" s="390">
        <v>0</v>
      </c>
      <c r="AU465" s="390">
        <v>0</v>
      </c>
      <c r="AV465" s="390">
        <v>0</v>
      </c>
      <c r="AY465" s="390" t="s">
        <v>3533</v>
      </c>
    </row>
    <row r="466" spans="1:51" s="390" customFormat="1">
      <c r="A466" s="399" t="s">
        <v>81</v>
      </c>
      <c r="B466" s="399" t="s">
        <v>1268</v>
      </c>
      <c r="C466" s="399">
        <v>47</v>
      </c>
      <c r="D466" s="399">
        <v>10</v>
      </c>
      <c r="E466" s="403">
        <v>1.2</v>
      </c>
      <c r="F466" s="399">
        <v>0</v>
      </c>
      <c r="G466" s="399">
        <v>0.22</v>
      </c>
      <c r="H466" s="399">
        <v>0.9</v>
      </c>
      <c r="I466" s="399">
        <v>0.55000000000000004</v>
      </c>
      <c r="J466" s="399">
        <v>40</v>
      </c>
      <c r="K466" s="399">
        <v>125</v>
      </c>
      <c r="L466" s="399">
        <v>0</v>
      </c>
      <c r="M466" s="404">
        <v>4.8299999237060547</v>
      </c>
      <c r="N466" s="404">
        <v>4.5999999046325684</v>
      </c>
      <c r="O466" s="404">
        <v>1.5</v>
      </c>
      <c r="P466" s="399">
        <v>100</v>
      </c>
      <c r="Q466" s="399" t="s">
        <v>293</v>
      </c>
      <c r="R466" s="399">
        <v>1</v>
      </c>
      <c r="S466" s="399">
        <v>0</v>
      </c>
      <c r="T466" s="399">
        <v>0</v>
      </c>
      <c r="U466" s="404">
        <v>0.6</v>
      </c>
      <c r="V466" s="404">
        <v>0.2</v>
      </c>
      <c r="W466" s="405">
        <v>9.1687034999999987E-6</v>
      </c>
      <c r="X466" s="405">
        <v>5.8587581310057963</v>
      </c>
      <c r="Y466" s="399">
        <v>1.48</v>
      </c>
      <c r="Z466" s="399">
        <v>1.79</v>
      </c>
      <c r="AA466" s="405">
        <v>1.61310345E-5</v>
      </c>
      <c r="AB466" s="405">
        <v>5.8587581310057963</v>
      </c>
      <c r="AC466" s="399">
        <v>1.21</v>
      </c>
      <c r="AD466" s="399">
        <v>2.0099999999999998</v>
      </c>
      <c r="AE466" s="405">
        <v>1.3532417999999999E-5</v>
      </c>
      <c r="AF466" s="405">
        <v>5.8587581310057963</v>
      </c>
      <c r="AG466" s="399">
        <v>1.28</v>
      </c>
      <c r="AH466" s="399">
        <v>2.2799999999999998</v>
      </c>
      <c r="AI466" s="324">
        <v>0</v>
      </c>
      <c r="AJ466" s="324">
        <v>0</v>
      </c>
      <c r="AK466" s="324">
        <v>0</v>
      </c>
      <c r="AL466" s="324">
        <v>0</v>
      </c>
      <c r="AM466" s="324">
        <v>0</v>
      </c>
      <c r="AN466" s="324">
        <v>0</v>
      </c>
      <c r="AO466" s="403">
        <v>3629040</v>
      </c>
      <c r="AP466" s="403">
        <v>1.5499999999999999E-3</v>
      </c>
      <c r="AQ466" s="403">
        <v>3.9370000000000002E-2</v>
      </c>
      <c r="AR466" s="403">
        <v>110</v>
      </c>
      <c r="AS466" s="399" t="s">
        <v>1254</v>
      </c>
      <c r="AT466" s="390">
        <v>0</v>
      </c>
      <c r="AU466" s="390">
        <v>0</v>
      </c>
      <c r="AV466" s="390">
        <v>0</v>
      </c>
      <c r="AY466" s="390" t="s">
        <v>3533</v>
      </c>
    </row>
    <row r="467" spans="1:51" s="390" customFormat="1">
      <c r="A467" s="399" t="s">
        <v>81</v>
      </c>
      <c r="B467" s="399" t="s">
        <v>1260</v>
      </c>
      <c r="C467" s="399">
        <v>6.8</v>
      </c>
      <c r="D467" s="399">
        <v>20</v>
      </c>
      <c r="E467" s="403">
        <v>0.18</v>
      </c>
      <c r="F467" s="399">
        <v>0</v>
      </c>
      <c r="G467" s="399">
        <v>0.65</v>
      </c>
      <c r="H467" s="399">
        <v>0.9</v>
      </c>
      <c r="I467" s="399">
        <v>1</v>
      </c>
      <c r="J467" s="399">
        <v>40</v>
      </c>
      <c r="K467" s="399">
        <v>125</v>
      </c>
      <c r="L467" s="399">
        <v>0</v>
      </c>
      <c r="M467" s="404">
        <v>4.8299999237060547</v>
      </c>
      <c r="N467" s="404">
        <v>4.5999999046325684</v>
      </c>
      <c r="O467" s="404">
        <v>1.5</v>
      </c>
      <c r="P467" s="399">
        <v>100</v>
      </c>
      <c r="Q467" s="399" t="s">
        <v>293</v>
      </c>
      <c r="R467" s="399">
        <v>1</v>
      </c>
      <c r="S467" s="399">
        <v>0</v>
      </c>
      <c r="T467" s="399">
        <v>0</v>
      </c>
      <c r="U467" s="404">
        <v>0.6</v>
      </c>
      <c r="V467" s="404">
        <v>0.2</v>
      </c>
      <c r="W467" s="405">
        <v>9.1687034999999987E-6</v>
      </c>
      <c r="X467" s="405">
        <v>2.1517272691885303</v>
      </c>
      <c r="Y467" s="399">
        <v>1.48</v>
      </c>
      <c r="Z467" s="399">
        <v>1.79</v>
      </c>
      <c r="AA467" s="405">
        <v>1.61310345E-5</v>
      </c>
      <c r="AB467" s="405">
        <v>2.1517272691885303</v>
      </c>
      <c r="AC467" s="399">
        <v>1.21</v>
      </c>
      <c r="AD467" s="399">
        <v>2.0099999999999998</v>
      </c>
      <c r="AE467" s="405">
        <v>1.3532417999999999E-5</v>
      </c>
      <c r="AF467" s="405">
        <v>2.1517272691885303</v>
      </c>
      <c r="AG467" s="399">
        <v>1.28</v>
      </c>
      <c r="AH467" s="399">
        <v>2.2799999999999998</v>
      </c>
      <c r="AI467" s="324">
        <v>0</v>
      </c>
      <c r="AJ467" s="324">
        <v>0</v>
      </c>
      <c r="AK467" s="324">
        <v>0</v>
      </c>
      <c r="AL467" s="324">
        <v>0</v>
      </c>
      <c r="AM467" s="324">
        <v>0</v>
      </c>
      <c r="AN467" s="324">
        <v>0</v>
      </c>
      <c r="AO467" s="403">
        <v>1395003</v>
      </c>
      <c r="AP467" s="403">
        <v>4.0299999999999997E-3</v>
      </c>
      <c r="AQ467" s="403">
        <v>6.3500000000000001E-2</v>
      </c>
      <c r="AR467" s="403">
        <v>222</v>
      </c>
      <c r="AS467" s="399" t="s">
        <v>1254</v>
      </c>
      <c r="AT467" s="390">
        <v>0</v>
      </c>
      <c r="AU467" s="390">
        <v>0</v>
      </c>
      <c r="AV467" s="390">
        <v>0</v>
      </c>
      <c r="AY467" s="390" t="s">
        <v>3533</v>
      </c>
    </row>
    <row r="468" spans="1:51" s="390" customFormat="1">
      <c r="A468" s="399" t="s">
        <v>81</v>
      </c>
      <c r="B468" s="399" t="s">
        <v>1269</v>
      </c>
      <c r="C468" s="399">
        <v>68</v>
      </c>
      <c r="D468" s="399">
        <v>10</v>
      </c>
      <c r="E468" s="403">
        <v>1.4</v>
      </c>
      <c r="F468" s="399">
        <v>0</v>
      </c>
      <c r="G468" s="399">
        <v>0.2</v>
      </c>
      <c r="H468" s="399">
        <v>0.9</v>
      </c>
      <c r="I468" s="399">
        <v>0.45</v>
      </c>
      <c r="J468" s="399">
        <v>40</v>
      </c>
      <c r="K468" s="399">
        <v>125</v>
      </c>
      <c r="L468" s="399">
        <v>0</v>
      </c>
      <c r="M468" s="404">
        <v>4.8299999237060547</v>
      </c>
      <c r="N468" s="404">
        <v>4.5999999046325684</v>
      </c>
      <c r="O468" s="404">
        <v>1.5</v>
      </c>
      <c r="P468" s="399">
        <v>100</v>
      </c>
      <c r="Q468" s="399" t="s">
        <v>293</v>
      </c>
      <c r="R468" s="399">
        <v>1</v>
      </c>
      <c r="S468" s="399">
        <v>0</v>
      </c>
      <c r="T468" s="399">
        <v>0</v>
      </c>
      <c r="U468" s="404">
        <v>0.6</v>
      </c>
      <c r="V468" s="404">
        <v>0.2</v>
      </c>
      <c r="W468" s="405">
        <v>9.1687034999999987E-6</v>
      </c>
      <c r="X468" s="405">
        <v>6.9353191028540566</v>
      </c>
      <c r="Y468" s="399">
        <v>1.48</v>
      </c>
      <c r="Z468" s="399">
        <v>1.79</v>
      </c>
      <c r="AA468" s="405">
        <v>1.61310345E-5</v>
      </c>
      <c r="AB468" s="405">
        <v>6.9353191028540566</v>
      </c>
      <c r="AC468" s="399">
        <v>1.21</v>
      </c>
      <c r="AD468" s="399">
        <v>2.0099999999999998</v>
      </c>
      <c r="AE468" s="405">
        <v>1.3532417999999999E-5</v>
      </c>
      <c r="AF468" s="405">
        <v>6.9353191028540566</v>
      </c>
      <c r="AG468" s="399">
        <v>1.28</v>
      </c>
      <c r="AH468" s="399">
        <v>2.2799999999999998</v>
      </c>
      <c r="AI468" s="324">
        <v>0</v>
      </c>
      <c r="AJ468" s="324">
        <v>0</v>
      </c>
      <c r="AK468" s="324">
        <v>0</v>
      </c>
      <c r="AL468" s="324">
        <v>0</v>
      </c>
      <c r="AM468" s="324">
        <v>0</v>
      </c>
      <c r="AN468" s="324">
        <v>0</v>
      </c>
      <c r="AO468" s="403">
        <v>3629040</v>
      </c>
      <c r="AP468" s="403">
        <v>1.5499999999999999E-3</v>
      </c>
      <c r="AQ468" s="403">
        <v>3.9370000000000002E-2</v>
      </c>
      <c r="AR468" s="403">
        <v>141</v>
      </c>
      <c r="AS468" s="399" t="s">
        <v>1254</v>
      </c>
      <c r="AT468" s="390">
        <v>0</v>
      </c>
      <c r="AU468" s="390">
        <v>0</v>
      </c>
      <c r="AV468" s="390">
        <v>0</v>
      </c>
      <c r="AY468" s="390" t="s">
        <v>3533</v>
      </c>
    </row>
    <row r="469" spans="1:51" s="390" customFormat="1">
      <c r="A469" s="399" t="s">
        <v>81</v>
      </c>
      <c r="B469" s="399" t="s">
        <v>1261</v>
      </c>
      <c r="C469" s="399">
        <v>8.1999999999999993</v>
      </c>
      <c r="D469" s="399">
        <v>10</v>
      </c>
      <c r="E469" s="403">
        <v>0.22</v>
      </c>
      <c r="F469" s="399">
        <v>0</v>
      </c>
      <c r="G469" s="399">
        <v>0.57999999999999996</v>
      </c>
      <c r="H469" s="399">
        <v>0.9</v>
      </c>
      <c r="I469" s="399">
        <v>0.9</v>
      </c>
      <c r="J469" s="399">
        <v>40</v>
      </c>
      <c r="K469" s="399">
        <v>125</v>
      </c>
      <c r="L469" s="399">
        <v>0</v>
      </c>
      <c r="M469" s="404">
        <v>4.8299999237060547</v>
      </c>
      <c r="N469" s="404">
        <v>4.5999999046325684</v>
      </c>
      <c r="O469" s="404">
        <v>1.5</v>
      </c>
      <c r="P469" s="399">
        <v>100</v>
      </c>
      <c r="Q469" s="399" t="s">
        <v>293</v>
      </c>
      <c r="R469" s="399">
        <v>1</v>
      </c>
      <c r="S469" s="399">
        <v>0</v>
      </c>
      <c r="T469" s="399">
        <v>0</v>
      </c>
      <c r="U469" s="404">
        <v>0.6</v>
      </c>
      <c r="V469" s="404">
        <v>0.2</v>
      </c>
      <c r="W469" s="405">
        <v>2.3975914499999999E-7</v>
      </c>
      <c r="X469" s="405">
        <v>2.3533595943201542</v>
      </c>
      <c r="Y469" s="399">
        <v>1.58</v>
      </c>
      <c r="Z469" s="399">
        <v>2.77</v>
      </c>
      <c r="AA469" s="405">
        <v>2.0445718499999997E-7</v>
      </c>
      <c r="AB469" s="405">
        <v>2.3533595943201542</v>
      </c>
      <c r="AC469" s="399">
        <v>1.54</v>
      </c>
      <c r="AD469" s="399">
        <v>2.68</v>
      </c>
      <c r="AE469" s="405">
        <v>1.67194005E-7</v>
      </c>
      <c r="AF469" s="405">
        <v>2.3533595943201542</v>
      </c>
      <c r="AG469" s="399">
        <v>1.69</v>
      </c>
      <c r="AH469" s="399">
        <v>2.2999999999999998</v>
      </c>
      <c r="AI469" s="324">
        <v>0</v>
      </c>
      <c r="AJ469" s="324">
        <v>0</v>
      </c>
      <c r="AK469" s="324">
        <v>0</v>
      </c>
      <c r="AL469" s="324">
        <v>0</v>
      </c>
      <c r="AM469" s="324">
        <v>0</v>
      </c>
      <c r="AN469" s="324">
        <v>0</v>
      </c>
      <c r="AO469" s="403">
        <v>1395003</v>
      </c>
      <c r="AP469" s="403">
        <v>4.0299999999999997E-3</v>
      </c>
      <c r="AQ469" s="403">
        <v>6.3500000000000001E-2</v>
      </c>
      <c r="AR469" s="403">
        <v>224</v>
      </c>
      <c r="AS469" s="399" t="s">
        <v>1254</v>
      </c>
      <c r="AT469" s="390">
        <v>0</v>
      </c>
      <c r="AU469" s="390">
        <v>0</v>
      </c>
      <c r="AV469" s="390">
        <v>0</v>
      </c>
      <c r="AY469" s="390" t="s">
        <v>3533</v>
      </c>
    </row>
    <row r="470" spans="1:51" s="390" customFormat="1">
      <c r="A470" s="324" t="s">
        <v>81</v>
      </c>
      <c r="B470" s="324" t="s">
        <v>3597</v>
      </c>
      <c r="C470" s="324">
        <v>8.1999999999999993</v>
      </c>
      <c r="D470" s="324">
        <v>10</v>
      </c>
      <c r="E470" s="324">
        <v>0.22</v>
      </c>
      <c r="F470" s="399">
        <v>0</v>
      </c>
      <c r="G470" s="324">
        <v>0.57999999999999996</v>
      </c>
      <c r="H470" s="324">
        <v>0.9</v>
      </c>
      <c r="I470" s="324">
        <v>0.9</v>
      </c>
      <c r="J470" s="324">
        <v>40</v>
      </c>
      <c r="K470" s="324">
        <v>125</v>
      </c>
      <c r="L470" s="399">
        <v>0</v>
      </c>
      <c r="M470" s="324">
        <v>4.83</v>
      </c>
      <c r="N470" s="324">
        <v>4.5999999999999996</v>
      </c>
      <c r="O470" s="324">
        <v>1.5</v>
      </c>
      <c r="P470" s="324">
        <v>100</v>
      </c>
      <c r="Q470" s="324" t="s">
        <v>293</v>
      </c>
      <c r="R470" s="399">
        <v>1</v>
      </c>
      <c r="S470" s="399">
        <v>0</v>
      </c>
      <c r="T470" s="399">
        <v>0</v>
      </c>
      <c r="U470" s="406">
        <v>0.6</v>
      </c>
      <c r="V470" s="406">
        <v>0.2</v>
      </c>
      <c r="W470" s="407">
        <v>2.3999999999999998E-7</v>
      </c>
      <c r="X470" s="407">
        <v>2.35</v>
      </c>
      <c r="Y470" s="324">
        <v>1.58</v>
      </c>
      <c r="Z470" s="324">
        <v>2.77</v>
      </c>
      <c r="AA470" s="407">
        <v>2.04E-7</v>
      </c>
      <c r="AB470" s="407">
        <v>2.35</v>
      </c>
      <c r="AC470" s="324">
        <v>1.54</v>
      </c>
      <c r="AD470" s="324">
        <v>2.68</v>
      </c>
      <c r="AE470" s="407">
        <v>1.67E-7</v>
      </c>
      <c r="AF470" s="407">
        <v>2.35</v>
      </c>
      <c r="AG470" s="324">
        <v>1.69</v>
      </c>
      <c r="AH470" s="324">
        <v>2.2999999999999998</v>
      </c>
      <c r="AI470" s="324">
        <v>0</v>
      </c>
      <c r="AJ470" s="324">
        <v>0</v>
      </c>
      <c r="AK470" s="324">
        <v>0</v>
      </c>
      <c r="AL470" s="324">
        <v>0</v>
      </c>
      <c r="AM470" s="324">
        <v>0</v>
      </c>
      <c r="AN470" s="324">
        <v>0</v>
      </c>
      <c r="AO470" s="324">
        <v>1395003</v>
      </c>
      <c r="AP470" s="324">
        <v>4.0299999999999997E-3</v>
      </c>
      <c r="AQ470" s="324">
        <v>6.3500000000000001E-2</v>
      </c>
      <c r="AR470" s="324">
        <v>224</v>
      </c>
      <c r="AS470" s="324" t="s">
        <v>1254</v>
      </c>
      <c r="AT470" s="390">
        <v>0</v>
      </c>
      <c r="AU470" s="390">
        <v>0</v>
      </c>
      <c r="AV470" s="390">
        <v>0</v>
      </c>
      <c r="AY470" s="390" t="s">
        <v>3533</v>
      </c>
    </row>
    <row r="471" spans="1:51" s="390" customFormat="1">
      <c r="A471" s="399" t="s">
        <v>81</v>
      </c>
      <c r="B471" s="399" t="s">
        <v>1273</v>
      </c>
      <c r="C471" s="399">
        <v>1</v>
      </c>
      <c r="D471" s="399">
        <v>20</v>
      </c>
      <c r="E471" s="403">
        <v>0.06</v>
      </c>
      <c r="F471" s="399">
        <v>0</v>
      </c>
      <c r="G471" s="399">
        <v>1.9</v>
      </c>
      <c r="H471" s="399">
        <v>0.9</v>
      </c>
      <c r="I471" s="399">
        <v>1.5</v>
      </c>
      <c r="J471" s="399">
        <v>40</v>
      </c>
      <c r="K471" s="399">
        <v>125</v>
      </c>
      <c r="L471" s="399">
        <v>0</v>
      </c>
      <c r="M471" s="404">
        <v>6</v>
      </c>
      <c r="N471" s="404">
        <v>5.5999999046325684</v>
      </c>
      <c r="O471" s="404">
        <v>1.2999999523162842</v>
      </c>
      <c r="P471" s="399">
        <v>100</v>
      </c>
      <c r="Q471" s="399" t="s">
        <v>293</v>
      </c>
      <c r="R471" s="399">
        <v>1</v>
      </c>
      <c r="S471" s="399">
        <v>0</v>
      </c>
      <c r="T471" s="399">
        <v>0</v>
      </c>
      <c r="U471" s="404">
        <v>0.6</v>
      </c>
      <c r="V471" s="404">
        <v>0.2</v>
      </c>
      <c r="W471" s="405">
        <v>2.21184161E-5</v>
      </c>
      <c r="X471" s="405">
        <v>0.60942166627365069</v>
      </c>
      <c r="Y471" s="399">
        <v>1.48</v>
      </c>
      <c r="Z471" s="399">
        <v>1.79</v>
      </c>
      <c r="AA471" s="405">
        <v>3.8914218699999998E-5</v>
      </c>
      <c r="AB471" s="405">
        <v>0.60942166627365069</v>
      </c>
      <c r="AC471" s="399">
        <v>1.21</v>
      </c>
      <c r="AD471" s="399">
        <v>2.0099999999999998</v>
      </c>
      <c r="AE471" s="405">
        <v>3.26453628E-5</v>
      </c>
      <c r="AF471" s="405">
        <v>0.60942166627365069</v>
      </c>
      <c r="AG471" s="399">
        <v>1.28</v>
      </c>
      <c r="AH471" s="399">
        <v>2.2799999999999998</v>
      </c>
      <c r="AI471" s="324">
        <v>0</v>
      </c>
      <c r="AJ471" s="324">
        <v>0</v>
      </c>
      <c r="AK471" s="324">
        <v>0</v>
      </c>
      <c r="AL471" s="324">
        <v>0</v>
      </c>
      <c r="AM471" s="324">
        <v>0</v>
      </c>
      <c r="AN471" s="324">
        <v>0</v>
      </c>
      <c r="AO471" s="403">
        <v>1395003</v>
      </c>
      <c r="AP471" s="403">
        <v>4.0299999999999997E-3</v>
      </c>
      <c r="AQ471" s="403">
        <v>6.3500000000000001E-2</v>
      </c>
      <c r="AR471" s="403">
        <v>296</v>
      </c>
      <c r="AS471" s="399" t="s">
        <v>1274</v>
      </c>
      <c r="AT471" s="390">
        <v>0</v>
      </c>
      <c r="AU471" s="390">
        <v>0</v>
      </c>
      <c r="AV471" s="390">
        <v>0</v>
      </c>
      <c r="AY471" s="390" t="s">
        <v>3533</v>
      </c>
    </row>
    <row r="472" spans="1:51" s="390" customFormat="1">
      <c r="A472" s="399" t="s">
        <v>81</v>
      </c>
      <c r="B472" s="399" t="s">
        <v>1282</v>
      </c>
      <c r="C472" s="399">
        <v>10</v>
      </c>
      <c r="D472" s="399">
        <v>10</v>
      </c>
      <c r="E472" s="403">
        <v>0.3</v>
      </c>
      <c r="F472" s="399">
        <v>0</v>
      </c>
      <c r="G472" s="399">
        <v>0.6</v>
      </c>
      <c r="H472" s="399">
        <v>0.9</v>
      </c>
      <c r="I472" s="399">
        <v>1</v>
      </c>
      <c r="J472" s="399">
        <v>40</v>
      </c>
      <c r="K472" s="399">
        <v>125</v>
      </c>
      <c r="L472" s="399">
        <v>0</v>
      </c>
      <c r="M472" s="404">
        <v>6</v>
      </c>
      <c r="N472" s="404">
        <v>5.5999999046325684</v>
      </c>
      <c r="O472" s="404">
        <v>1.2999999523162842</v>
      </c>
      <c r="P472" s="399">
        <v>100</v>
      </c>
      <c r="Q472" s="399" t="s">
        <v>293</v>
      </c>
      <c r="R472" s="399">
        <v>1</v>
      </c>
      <c r="S472" s="399">
        <v>0</v>
      </c>
      <c r="T472" s="399">
        <v>0</v>
      </c>
      <c r="U472" s="404">
        <v>0.6</v>
      </c>
      <c r="V472" s="404">
        <v>0.2</v>
      </c>
      <c r="W472" s="405">
        <v>2.21184161E-5</v>
      </c>
      <c r="X472" s="405">
        <v>1.8913086194699504</v>
      </c>
      <c r="Y472" s="399">
        <v>1.48</v>
      </c>
      <c r="Z472" s="399">
        <v>1.79</v>
      </c>
      <c r="AA472" s="405">
        <v>3.8914218699999998E-5</v>
      </c>
      <c r="AB472" s="405">
        <v>1.8913086194699504</v>
      </c>
      <c r="AC472" s="399">
        <v>1.21</v>
      </c>
      <c r="AD472" s="399">
        <v>2.0099999999999998</v>
      </c>
      <c r="AE472" s="405">
        <v>3.26453628E-5</v>
      </c>
      <c r="AF472" s="405">
        <v>1.8913086194699504</v>
      </c>
      <c r="AG472" s="399">
        <v>1.28</v>
      </c>
      <c r="AH472" s="399">
        <v>2.2799999999999998</v>
      </c>
      <c r="AI472" s="324">
        <v>0</v>
      </c>
      <c r="AJ472" s="324">
        <v>0</v>
      </c>
      <c r="AK472" s="324">
        <v>0</v>
      </c>
      <c r="AL472" s="324">
        <v>0</v>
      </c>
      <c r="AM472" s="324">
        <v>0</v>
      </c>
      <c r="AN472" s="324">
        <v>0</v>
      </c>
      <c r="AO472" s="403">
        <v>2179692</v>
      </c>
      <c r="AP472" s="403">
        <v>2.5799999999999998E-3</v>
      </c>
      <c r="AQ472" s="403">
        <v>5.0799999999999998E-2</v>
      </c>
      <c r="AR472" s="403">
        <v>133</v>
      </c>
      <c r="AS472" s="399" t="s">
        <v>1274</v>
      </c>
      <c r="AT472" s="390">
        <v>0</v>
      </c>
      <c r="AU472" s="390">
        <v>0</v>
      </c>
      <c r="AV472" s="390">
        <v>0</v>
      </c>
      <c r="AY472" s="390" t="s">
        <v>3533</v>
      </c>
    </row>
    <row r="473" spans="1:51" s="390" customFormat="1">
      <c r="A473" s="399" t="s">
        <v>81</v>
      </c>
      <c r="B473" s="399" t="s">
        <v>1289</v>
      </c>
      <c r="C473" s="399">
        <v>100</v>
      </c>
      <c r="D473" s="399">
        <v>10</v>
      </c>
      <c r="E473" s="403">
        <v>3.2</v>
      </c>
      <c r="F473" s="399">
        <v>0</v>
      </c>
      <c r="G473" s="399">
        <v>0.22</v>
      </c>
      <c r="H473" s="399">
        <v>0.9</v>
      </c>
      <c r="I473" s="399">
        <v>0.35</v>
      </c>
      <c r="J473" s="399">
        <v>40</v>
      </c>
      <c r="K473" s="399">
        <v>125</v>
      </c>
      <c r="L473" s="399">
        <v>0</v>
      </c>
      <c r="M473" s="404">
        <v>6</v>
      </c>
      <c r="N473" s="404">
        <v>5.5999999046325684</v>
      </c>
      <c r="O473" s="404">
        <v>1.2999999523162842</v>
      </c>
      <c r="P473" s="399">
        <v>100</v>
      </c>
      <c r="Q473" s="399" t="s">
        <v>293</v>
      </c>
      <c r="R473" s="399">
        <v>1</v>
      </c>
      <c r="S473" s="399">
        <v>0</v>
      </c>
      <c r="T473" s="399">
        <v>0</v>
      </c>
      <c r="U473" s="404">
        <v>0.6</v>
      </c>
      <c r="V473" s="404">
        <v>0.2</v>
      </c>
      <c r="W473" s="405">
        <v>2.21184161E-5</v>
      </c>
      <c r="X473" s="405">
        <v>5.7734684173293225</v>
      </c>
      <c r="Y473" s="399">
        <v>1.48</v>
      </c>
      <c r="Z473" s="399">
        <v>1.79</v>
      </c>
      <c r="AA473" s="405">
        <v>3.8914218699999998E-5</v>
      </c>
      <c r="AB473" s="405">
        <v>5.7734684173293225</v>
      </c>
      <c r="AC473" s="399">
        <v>1.21</v>
      </c>
      <c r="AD473" s="399">
        <v>2.0099999999999998</v>
      </c>
      <c r="AE473" s="405">
        <v>3.26453628E-5</v>
      </c>
      <c r="AF473" s="405">
        <v>5.7734684173293225</v>
      </c>
      <c r="AG473" s="399">
        <v>1.28</v>
      </c>
      <c r="AH473" s="399">
        <v>2.2799999999999998</v>
      </c>
      <c r="AI473" s="324">
        <v>0</v>
      </c>
      <c r="AJ473" s="324">
        <v>0</v>
      </c>
      <c r="AK473" s="324">
        <v>0</v>
      </c>
      <c r="AL473" s="324">
        <v>0</v>
      </c>
      <c r="AM473" s="324">
        <v>0</v>
      </c>
      <c r="AN473" s="324">
        <v>0</v>
      </c>
      <c r="AO473" s="403">
        <v>7205593</v>
      </c>
      <c r="AP473" s="403">
        <v>7.7999999999999999E-4</v>
      </c>
      <c r="AQ473" s="403">
        <v>2.794E-2</v>
      </c>
      <c r="AR473" s="403">
        <v>102</v>
      </c>
      <c r="AS473" s="399" t="s">
        <v>1274</v>
      </c>
      <c r="AT473" s="390">
        <v>0</v>
      </c>
      <c r="AU473" s="390">
        <v>0</v>
      </c>
      <c r="AV473" s="390">
        <v>0</v>
      </c>
      <c r="AY473" s="390" t="s">
        <v>3533</v>
      </c>
    </row>
    <row r="474" spans="1:51" s="390" customFormat="1">
      <c r="A474" s="399" t="s">
        <v>81</v>
      </c>
      <c r="B474" s="399" t="s">
        <v>1295</v>
      </c>
      <c r="C474" s="399">
        <v>1000</v>
      </c>
      <c r="D474" s="399">
        <v>10</v>
      </c>
      <c r="E474" s="403">
        <v>21</v>
      </c>
      <c r="F474" s="399">
        <v>0</v>
      </c>
      <c r="G474" s="399">
        <v>7.0000000000000007E-2</v>
      </c>
      <c r="H474" s="399">
        <v>0.9</v>
      </c>
      <c r="I474" s="399">
        <v>0.13</v>
      </c>
      <c r="J474" s="399">
        <v>40</v>
      </c>
      <c r="K474" s="399">
        <v>125</v>
      </c>
      <c r="L474" s="399">
        <v>0</v>
      </c>
      <c r="M474" s="404">
        <v>6</v>
      </c>
      <c r="N474" s="404">
        <v>5.5999999046325684</v>
      </c>
      <c r="O474" s="404">
        <v>1.2999999523162842</v>
      </c>
      <c r="P474" s="399">
        <v>100</v>
      </c>
      <c r="Q474" s="399" t="s">
        <v>293</v>
      </c>
      <c r="R474" s="399">
        <v>1</v>
      </c>
      <c r="S474" s="399">
        <v>0</v>
      </c>
      <c r="T474" s="399">
        <v>0</v>
      </c>
      <c r="U474" s="404">
        <v>0.6</v>
      </c>
      <c r="V474" s="404">
        <v>0.2</v>
      </c>
      <c r="W474" s="405">
        <v>2.21184161E-5</v>
      </c>
      <c r="X474" s="405">
        <v>17.635996773192463</v>
      </c>
      <c r="Y474" s="399">
        <v>1.48</v>
      </c>
      <c r="Z474" s="399">
        <v>1.79</v>
      </c>
      <c r="AA474" s="405">
        <v>3.8914218699999998E-5</v>
      </c>
      <c r="AB474" s="405">
        <v>17.635996773192463</v>
      </c>
      <c r="AC474" s="399">
        <v>1.21</v>
      </c>
      <c r="AD474" s="399">
        <v>2.0099999999999998</v>
      </c>
      <c r="AE474" s="405">
        <v>3.26453628E-5</v>
      </c>
      <c r="AF474" s="405">
        <v>17.635996773192463</v>
      </c>
      <c r="AG474" s="399">
        <v>1.28</v>
      </c>
      <c r="AH474" s="399">
        <v>2.2799999999999998</v>
      </c>
      <c r="AI474" s="324">
        <v>0</v>
      </c>
      <c r="AJ474" s="324">
        <v>0</v>
      </c>
      <c r="AK474" s="324">
        <v>0</v>
      </c>
      <c r="AL474" s="324">
        <v>0</v>
      </c>
      <c r="AM474" s="324">
        <v>0</v>
      </c>
      <c r="AN474" s="324">
        <v>0</v>
      </c>
      <c r="AO474" s="403">
        <v>14148675</v>
      </c>
      <c r="AP474" s="403">
        <v>4.0000000000000002E-4</v>
      </c>
      <c r="AQ474" s="403">
        <v>1.9939999999999999E-2</v>
      </c>
      <c r="AR474" s="403">
        <v>113</v>
      </c>
      <c r="AS474" s="399" t="s">
        <v>1274</v>
      </c>
      <c r="AT474" s="390">
        <v>0</v>
      </c>
      <c r="AU474" s="390">
        <v>0</v>
      </c>
      <c r="AV474" s="390">
        <v>0</v>
      </c>
      <c r="AY474" s="390" t="s">
        <v>3533</v>
      </c>
    </row>
    <row r="475" spans="1:51" s="390" customFormat="1">
      <c r="A475" s="399" t="s">
        <v>81</v>
      </c>
      <c r="B475" s="399" t="s">
        <v>1275</v>
      </c>
      <c r="C475" s="399">
        <v>1.5</v>
      </c>
      <c r="D475" s="399">
        <v>20</v>
      </c>
      <c r="E475" s="403">
        <v>7.0000000000000007E-2</v>
      </c>
      <c r="F475" s="399">
        <v>0</v>
      </c>
      <c r="G475" s="399">
        <v>1.6</v>
      </c>
      <c r="H475" s="399">
        <v>0.9</v>
      </c>
      <c r="I475" s="399">
        <v>1.4</v>
      </c>
      <c r="J475" s="399">
        <v>40</v>
      </c>
      <c r="K475" s="399">
        <v>125</v>
      </c>
      <c r="L475" s="399">
        <v>0</v>
      </c>
      <c r="M475" s="404">
        <v>6</v>
      </c>
      <c r="N475" s="404">
        <v>5.5999999046325684</v>
      </c>
      <c r="O475" s="404">
        <v>1.2999999523162842</v>
      </c>
      <c r="P475" s="399">
        <v>100</v>
      </c>
      <c r="Q475" s="399" t="s">
        <v>293</v>
      </c>
      <c r="R475" s="399">
        <v>1</v>
      </c>
      <c r="S475" s="399">
        <v>0</v>
      </c>
      <c r="T475" s="399">
        <v>0</v>
      </c>
      <c r="U475" s="404">
        <v>0.6</v>
      </c>
      <c r="V475" s="404">
        <v>0.2</v>
      </c>
      <c r="W475" s="405">
        <v>2.21184161E-5</v>
      </c>
      <c r="X475" s="405">
        <v>0.74792659042675302</v>
      </c>
      <c r="Y475" s="399">
        <v>1.48</v>
      </c>
      <c r="Z475" s="399">
        <v>1.79</v>
      </c>
      <c r="AA475" s="405">
        <v>3.8914218699999998E-5</v>
      </c>
      <c r="AB475" s="405">
        <v>0.74792659042675302</v>
      </c>
      <c r="AC475" s="399">
        <v>1.21</v>
      </c>
      <c r="AD475" s="399">
        <v>2.0099999999999998</v>
      </c>
      <c r="AE475" s="405">
        <v>3.26453628E-5</v>
      </c>
      <c r="AF475" s="405">
        <v>0.74792659042675302</v>
      </c>
      <c r="AG475" s="399">
        <v>1.28</v>
      </c>
      <c r="AH475" s="399">
        <v>2.2799999999999998</v>
      </c>
      <c r="AI475" s="324">
        <v>0</v>
      </c>
      <c r="AJ475" s="324">
        <v>0</v>
      </c>
      <c r="AK475" s="324">
        <v>0</v>
      </c>
      <c r="AL475" s="324">
        <v>0</v>
      </c>
      <c r="AM475" s="324">
        <v>0</v>
      </c>
      <c r="AN475" s="324">
        <v>0</v>
      </c>
      <c r="AO475" s="403">
        <v>1395003</v>
      </c>
      <c r="AP475" s="403">
        <v>4.0299999999999997E-3</v>
      </c>
      <c r="AQ475" s="403">
        <v>6.3500000000000001E-2</v>
      </c>
      <c r="AR475" s="403">
        <v>292</v>
      </c>
      <c r="AS475" s="399" t="s">
        <v>1274</v>
      </c>
      <c r="AT475" s="390">
        <v>0</v>
      </c>
      <c r="AU475" s="390">
        <v>0</v>
      </c>
      <c r="AV475" s="390">
        <v>0</v>
      </c>
      <c r="AY475" s="390" t="s">
        <v>3533</v>
      </c>
    </row>
    <row r="476" spans="1:51" s="390" customFormat="1">
      <c r="A476" s="399" t="s">
        <v>81</v>
      </c>
      <c r="B476" s="399" t="s">
        <v>1283</v>
      </c>
      <c r="C476" s="399">
        <v>15</v>
      </c>
      <c r="D476" s="399">
        <v>10</v>
      </c>
      <c r="E476" s="403">
        <v>0.38</v>
      </c>
      <c r="F476" s="399">
        <v>0</v>
      </c>
      <c r="G476" s="399">
        <v>0.55000000000000004</v>
      </c>
      <c r="H476" s="399">
        <v>0.9</v>
      </c>
      <c r="I476" s="399">
        <v>0.85</v>
      </c>
      <c r="J476" s="399">
        <v>40</v>
      </c>
      <c r="K476" s="399">
        <v>125</v>
      </c>
      <c r="L476" s="399">
        <v>0</v>
      </c>
      <c r="M476" s="404">
        <v>6</v>
      </c>
      <c r="N476" s="404">
        <v>5.5999999046325684</v>
      </c>
      <c r="O476" s="404">
        <v>1.2999999523162842</v>
      </c>
      <c r="P476" s="399">
        <v>100</v>
      </c>
      <c r="Q476" s="399" t="s">
        <v>293</v>
      </c>
      <c r="R476" s="399">
        <v>1</v>
      </c>
      <c r="S476" s="399">
        <v>0</v>
      </c>
      <c r="T476" s="399">
        <v>0</v>
      </c>
      <c r="U476" s="404">
        <v>0.6</v>
      </c>
      <c r="V476" s="404">
        <v>0.2</v>
      </c>
      <c r="W476" s="405">
        <v>2.21184161E-5</v>
      </c>
      <c r="X476" s="405">
        <v>2.2235655391065632</v>
      </c>
      <c r="Y476" s="399">
        <v>1.48</v>
      </c>
      <c r="Z476" s="399">
        <v>1.79</v>
      </c>
      <c r="AA476" s="405">
        <v>3.8914218699999998E-5</v>
      </c>
      <c r="AB476" s="405">
        <v>2.2235655391065632</v>
      </c>
      <c r="AC476" s="399">
        <v>1.21</v>
      </c>
      <c r="AD476" s="399">
        <v>2.0099999999999998</v>
      </c>
      <c r="AE476" s="405">
        <v>3.26453628E-5</v>
      </c>
      <c r="AF476" s="405">
        <v>2.2235655391065632</v>
      </c>
      <c r="AG476" s="399">
        <v>1.28</v>
      </c>
      <c r="AH476" s="399">
        <v>2.2799999999999998</v>
      </c>
      <c r="AI476" s="324">
        <v>0</v>
      </c>
      <c r="AJ476" s="324">
        <v>0</v>
      </c>
      <c r="AK476" s="324">
        <v>0</v>
      </c>
      <c r="AL476" s="324">
        <v>0</v>
      </c>
      <c r="AM476" s="324">
        <v>0</v>
      </c>
      <c r="AN476" s="324">
        <v>0</v>
      </c>
      <c r="AO476" s="403">
        <v>2179692</v>
      </c>
      <c r="AP476" s="403">
        <v>2.5799999999999998E-3</v>
      </c>
      <c r="AQ476" s="403">
        <v>5.0799999999999998E-2</v>
      </c>
      <c r="AR476" s="403">
        <v>146</v>
      </c>
      <c r="AS476" s="399" t="s">
        <v>1274</v>
      </c>
      <c r="AT476" s="390">
        <v>0</v>
      </c>
      <c r="AU476" s="390">
        <v>0</v>
      </c>
      <c r="AV476" s="390">
        <v>0</v>
      </c>
      <c r="AY476" s="390" t="s">
        <v>3533</v>
      </c>
    </row>
    <row r="477" spans="1:51" s="390" customFormat="1">
      <c r="A477" s="399" t="s">
        <v>81</v>
      </c>
      <c r="B477" s="399" t="s">
        <v>1290</v>
      </c>
      <c r="C477" s="399">
        <v>150</v>
      </c>
      <c r="D477" s="399">
        <v>10</v>
      </c>
      <c r="E477" s="403">
        <v>4.3</v>
      </c>
      <c r="F477" s="399">
        <v>0</v>
      </c>
      <c r="G477" s="399">
        <v>0.19</v>
      </c>
      <c r="H477" s="399">
        <v>0.9</v>
      </c>
      <c r="I477" s="399">
        <v>0.3</v>
      </c>
      <c r="J477" s="399">
        <v>40</v>
      </c>
      <c r="K477" s="399">
        <v>125</v>
      </c>
      <c r="L477" s="399">
        <v>0</v>
      </c>
      <c r="M477" s="404">
        <v>6</v>
      </c>
      <c r="N477" s="404">
        <v>5.5999999046325684</v>
      </c>
      <c r="O477" s="404">
        <v>1.2999999523162842</v>
      </c>
      <c r="P477" s="399">
        <v>100</v>
      </c>
      <c r="Q477" s="399" t="s">
        <v>293</v>
      </c>
      <c r="R477" s="399">
        <v>1</v>
      </c>
      <c r="S477" s="399">
        <v>0</v>
      </c>
      <c r="T477" s="399">
        <v>0</v>
      </c>
      <c r="U477" s="404">
        <v>0.6</v>
      </c>
      <c r="V477" s="404">
        <v>0.2</v>
      </c>
      <c r="W477" s="405">
        <v>2.21184161E-5</v>
      </c>
      <c r="X477" s="405">
        <v>6.9136071383985582</v>
      </c>
      <c r="Y477" s="399">
        <v>1.48</v>
      </c>
      <c r="Z477" s="399">
        <v>1.79</v>
      </c>
      <c r="AA477" s="405">
        <v>3.8914218699999998E-5</v>
      </c>
      <c r="AB477" s="405">
        <v>6.9136071383985582</v>
      </c>
      <c r="AC477" s="399">
        <v>1.21</v>
      </c>
      <c r="AD477" s="399">
        <v>2.0099999999999998</v>
      </c>
      <c r="AE477" s="405">
        <v>3.26453628E-5</v>
      </c>
      <c r="AF477" s="405">
        <v>6.9136071383985582</v>
      </c>
      <c r="AG477" s="399">
        <v>1.28</v>
      </c>
      <c r="AH477" s="399">
        <v>2.2799999999999998</v>
      </c>
      <c r="AI477" s="324">
        <v>0</v>
      </c>
      <c r="AJ477" s="324">
        <v>0</v>
      </c>
      <c r="AK477" s="324">
        <v>0</v>
      </c>
      <c r="AL477" s="324">
        <v>0</v>
      </c>
      <c r="AM477" s="324">
        <v>0</v>
      </c>
      <c r="AN477" s="324">
        <v>0</v>
      </c>
      <c r="AO477" s="403">
        <v>7205593</v>
      </c>
      <c r="AP477" s="403">
        <v>7.7999999999999999E-4</v>
      </c>
      <c r="AQ477" s="403">
        <v>2.794E-2</v>
      </c>
      <c r="AR477" s="403">
        <v>103</v>
      </c>
      <c r="AS477" s="399" t="s">
        <v>1274</v>
      </c>
      <c r="AT477" s="390">
        <v>0</v>
      </c>
      <c r="AU477" s="390">
        <v>0</v>
      </c>
      <c r="AV477" s="390">
        <v>0</v>
      </c>
      <c r="AY477" s="390" t="s">
        <v>3533</v>
      </c>
    </row>
    <row r="478" spans="1:51" s="390" customFormat="1">
      <c r="A478" s="399" t="s">
        <v>81</v>
      </c>
      <c r="B478" s="399" t="s">
        <v>1276</v>
      </c>
      <c r="C478" s="399">
        <v>2.2000000000000002</v>
      </c>
      <c r="D478" s="399">
        <v>20</v>
      </c>
      <c r="E478" s="403">
        <v>0.08</v>
      </c>
      <c r="F478" s="399">
        <v>0</v>
      </c>
      <c r="G478" s="399">
        <v>1.3</v>
      </c>
      <c r="H478" s="399">
        <v>0.9</v>
      </c>
      <c r="I478" s="399">
        <v>1.3</v>
      </c>
      <c r="J478" s="399">
        <v>40</v>
      </c>
      <c r="K478" s="399">
        <v>125</v>
      </c>
      <c r="L478" s="399">
        <v>0</v>
      </c>
      <c r="M478" s="404">
        <v>6</v>
      </c>
      <c r="N478" s="404">
        <v>5.5999999046325684</v>
      </c>
      <c r="O478" s="404">
        <v>1.2999999523162842</v>
      </c>
      <c r="P478" s="399">
        <v>100</v>
      </c>
      <c r="Q478" s="399" t="s">
        <v>293</v>
      </c>
      <c r="R478" s="399">
        <v>1</v>
      </c>
      <c r="S478" s="399">
        <v>0</v>
      </c>
      <c r="T478" s="399">
        <v>0</v>
      </c>
      <c r="U478" s="404">
        <v>0.6</v>
      </c>
      <c r="V478" s="404">
        <v>0.2</v>
      </c>
      <c r="W478" s="405">
        <v>2.21184161E-5</v>
      </c>
      <c r="X478" s="405">
        <v>0.92819609644259149</v>
      </c>
      <c r="Y478" s="399">
        <v>1.48</v>
      </c>
      <c r="Z478" s="399">
        <v>1.79</v>
      </c>
      <c r="AA478" s="405">
        <v>3.8914218699999998E-5</v>
      </c>
      <c r="AB478" s="405">
        <v>0.92819609644259149</v>
      </c>
      <c r="AC478" s="399">
        <v>1.21</v>
      </c>
      <c r="AD478" s="399">
        <v>2.0099999999999998</v>
      </c>
      <c r="AE478" s="405">
        <v>3.26453628E-5</v>
      </c>
      <c r="AF478" s="405">
        <v>0.92819609644259149</v>
      </c>
      <c r="AG478" s="399">
        <v>1.28</v>
      </c>
      <c r="AH478" s="399">
        <v>2.2799999999999998</v>
      </c>
      <c r="AI478" s="324">
        <v>0</v>
      </c>
      <c r="AJ478" s="324">
        <v>0</v>
      </c>
      <c r="AK478" s="324">
        <v>0</v>
      </c>
      <c r="AL478" s="324">
        <v>0</v>
      </c>
      <c r="AM478" s="324">
        <v>0</v>
      </c>
      <c r="AN478" s="324">
        <v>0</v>
      </c>
      <c r="AO478" s="403">
        <v>1395003</v>
      </c>
      <c r="AP478" s="403">
        <v>4.0299999999999997E-3</v>
      </c>
      <c r="AQ478" s="403">
        <v>6.3500000000000001E-2</v>
      </c>
      <c r="AR478" s="403">
        <v>296</v>
      </c>
      <c r="AS478" s="399" t="s">
        <v>1274</v>
      </c>
      <c r="AT478" s="390">
        <v>0</v>
      </c>
      <c r="AU478" s="390">
        <v>0</v>
      </c>
      <c r="AV478" s="390">
        <v>0</v>
      </c>
      <c r="AY478" s="390" t="s">
        <v>3533</v>
      </c>
    </row>
    <row r="479" spans="1:51" s="390" customFormat="1">
      <c r="A479" s="399" t="s">
        <v>81</v>
      </c>
      <c r="B479" s="399" t="s">
        <v>1284</v>
      </c>
      <c r="C479" s="399">
        <v>22</v>
      </c>
      <c r="D479" s="399">
        <v>10</v>
      </c>
      <c r="E479" s="403">
        <v>0.52</v>
      </c>
      <c r="F479" s="399">
        <v>0</v>
      </c>
      <c r="G479" s="399">
        <v>0.45</v>
      </c>
      <c r="H479" s="399">
        <v>0.9</v>
      </c>
      <c r="I479" s="399">
        <v>0.8</v>
      </c>
      <c r="J479" s="399">
        <v>40</v>
      </c>
      <c r="K479" s="399">
        <v>125</v>
      </c>
      <c r="L479" s="399">
        <v>0</v>
      </c>
      <c r="M479" s="404">
        <v>6</v>
      </c>
      <c r="N479" s="404">
        <v>5.5999999046325684</v>
      </c>
      <c r="O479" s="404">
        <v>1.2999999523162842</v>
      </c>
      <c r="P479" s="399">
        <v>100</v>
      </c>
      <c r="Q479" s="399" t="s">
        <v>293</v>
      </c>
      <c r="R479" s="399">
        <v>1</v>
      </c>
      <c r="S479" s="399">
        <v>0</v>
      </c>
      <c r="T479" s="399">
        <v>0</v>
      </c>
      <c r="U479" s="404">
        <v>0.6</v>
      </c>
      <c r="V479" s="404">
        <v>0.2</v>
      </c>
      <c r="W479" s="405">
        <v>2.21184161E-5</v>
      </c>
      <c r="X479" s="405">
        <v>2.8061741842368102</v>
      </c>
      <c r="Y479" s="399">
        <v>1.48</v>
      </c>
      <c r="Z479" s="399">
        <v>1.79</v>
      </c>
      <c r="AA479" s="405">
        <v>3.8914218699999998E-5</v>
      </c>
      <c r="AB479" s="405">
        <v>2.8061741842368102</v>
      </c>
      <c r="AC479" s="399">
        <v>1.21</v>
      </c>
      <c r="AD479" s="399">
        <v>2.0099999999999998</v>
      </c>
      <c r="AE479" s="405">
        <v>3.26453628E-5</v>
      </c>
      <c r="AF479" s="405">
        <v>2.8061741842368102</v>
      </c>
      <c r="AG479" s="399">
        <v>1.28</v>
      </c>
      <c r="AH479" s="399">
        <v>2.2799999999999998</v>
      </c>
      <c r="AI479" s="324">
        <v>0</v>
      </c>
      <c r="AJ479" s="324">
        <v>0</v>
      </c>
      <c r="AK479" s="324">
        <v>0</v>
      </c>
      <c r="AL479" s="324">
        <v>0</v>
      </c>
      <c r="AM479" s="324">
        <v>0</v>
      </c>
      <c r="AN479" s="324">
        <v>0</v>
      </c>
      <c r="AO479" s="403">
        <v>2846944</v>
      </c>
      <c r="AP479" s="403">
        <v>1.98E-3</v>
      </c>
      <c r="AQ479" s="403">
        <v>4.4450000000000003E-2</v>
      </c>
      <c r="AR479" s="403">
        <v>120</v>
      </c>
      <c r="AS479" s="399" t="s">
        <v>1274</v>
      </c>
      <c r="AT479" s="390">
        <v>0</v>
      </c>
      <c r="AU479" s="390">
        <v>0</v>
      </c>
      <c r="AV479" s="390">
        <v>0</v>
      </c>
      <c r="AY479" s="390" t="s">
        <v>3533</v>
      </c>
    </row>
    <row r="480" spans="1:51" s="390" customFormat="1">
      <c r="A480" s="399" t="s">
        <v>81</v>
      </c>
      <c r="B480" s="399" t="s">
        <v>1291</v>
      </c>
      <c r="C480" s="399">
        <v>220</v>
      </c>
      <c r="D480" s="399">
        <v>10</v>
      </c>
      <c r="E480" s="403">
        <v>5.8</v>
      </c>
      <c r="F480" s="399">
        <v>0</v>
      </c>
      <c r="G480" s="399">
        <v>0.15</v>
      </c>
      <c r="H480" s="399">
        <v>0.9</v>
      </c>
      <c r="I480" s="399">
        <v>0.26</v>
      </c>
      <c r="J480" s="399">
        <v>40</v>
      </c>
      <c r="K480" s="399">
        <v>125</v>
      </c>
      <c r="L480" s="399">
        <v>0</v>
      </c>
      <c r="M480" s="404">
        <v>6</v>
      </c>
      <c r="N480" s="404">
        <v>5.5999999046325684</v>
      </c>
      <c r="O480" s="404">
        <v>1.2999999523162842</v>
      </c>
      <c r="P480" s="399">
        <v>100</v>
      </c>
      <c r="Q480" s="399" t="s">
        <v>293</v>
      </c>
      <c r="R480" s="399">
        <v>1</v>
      </c>
      <c r="S480" s="399">
        <v>0</v>
      </c>
      <c r="T480" s="399">
        <v>0</v>
      </c>
      <c r="U480" s="404">
        <v>0.6</v>
      </c>
      <c r="V480" s="404">
        <v>0.2</v>
      </c>
      <c r="W480" s="405">
        <v>2.21184161E-5</v>
      </c>
      <c r="X480" s="405">
        <v>8.6809704979987643</v>
      </c>
      <c r="Y480" s="399">
        <v>1.48</v>
      </c>
      <c r="Z480" s="399">
        <v>1.79</v>
      </c>
      <c r="AA480" s="405">
        <v>3.8914218699999998E-5</v>
      </c>
      <c r="AB480" s="405">
        <v>8.6809704979987643</v>
      </c>
      <c r="AC480" s="399">
        <v>1.21</v>
      </c>
      <c r="AD480" s="399">
        <v>2.0099999999999998</v>
      </c>
      <c r="AE480" s="405">
        <v>3.26453628E-5</v>
      </c>
      <c r="AF480" s="405">
        <v>8.6809704979987643</v>
      </c>
      <c r="AG480" s="399">
        <v>1.28</v>
      </c>
      <c r="AH480" s="399">
        <v>2.2799999999999998</v>
      </c>
      <c r="AI480" s="324">
        <v>0</v>
      </c>
      <c r="AJ480" s="324">
        <v>0</v>
      </c>
      <c r="AK480" s="324">
        <v>0</v>
      </c>
      <c r="AL480" s="324">
        <v>0</v>
      </c>
      <c r="AM480" s="324">
        <v>0</v>
      </c>
      <c r="AN480" s="324">
        <v>0</v>
      </c>
      <c r="AO480" s="403">
        <v>8718767</v>
      </c>
      <c r="AP480" s="403">
        <v>6.4999999999999997E-4</v>
      </c>
      <c r="AQ480" s="403">
        <v>2.5399999999999999E-2</v>
      </c>
      <c r="AR480" s="403">
        <v>102</v>
      </c>
      <c r="AS480" s="399" t="s">
        <v>1274</v>
      </c>
      <c r="AT480" s="390">
        <v>0</v>
      </c>
      <c r="AU480" s="390">
        <v>0</v>
      </c>
      <c r="AV480" s="390">
        <v>0</v>
      </c>
      <c r="AY480" s="390" t="s">
        <v>3533</v>
      </c>
    </row>
    <row r="481" spans="1:51" s="390" customFormat="1">
      <c r="A481" s="399" t="s">
        <v>81</v>
      </c>
      <c r="B481" s="399" t="s">
        <v>1277</v>
      </c>
      <c r="C481" s="399">
        <v>3.3</v>
      </c>
      <c r="D481" s="399">
        <v>20</v>
      </c>
      <c r="E481" s="403">
        <v>0.11</v>
      </c>
      <c r="F481" s="399">
        <v>0</v>
      </c>
      <c r="G481" s="399">
        <v>1.1000000000000001</v>
      </c>
      <c r="H481" s="399">
        <v>0.9</v>
      </c>
      <c r="I481" s="399">
        <v>1.3</v>
      </c>
      <c r="J481" s="399">
        <v>40</v>
      </c>
      <c r="K481" s="399">
        <v>125</v>
      </c>
      <c r="L481" s="399">
        <v>0</v>
      </c>
      <c r="M481" s="404">
        <v>6</v>
      </c>
      <c r="N481" s="404">
        <v>5.5999999046325684</v>
      </c>
      <c r="O481" s="404">
        <v>1.2999999523162842</v>
      </c>
      <c r="P481" s="399">
        <v>100</v>
      </c>
      <c r="Q481" s="399" t="s">
        <v>293</v>
      </c>
      <c r="R481" s="399">
        <v>1</v>
      </c>
      <c r="S481" s="399">
        <v>0</v>
      </c>
      <c r="T481" s="399">
        <v>0</v>
      </c>
      <c r="U481" s="404">
        <v>0.6</v>
      </c>
      <c r="V481" s="404">
        <v>0.2</v>
      </c>
      <c r="W481" s="405">
        <v>2.21184161E-5</v>
      </c>
      <c r="X481" s="405">
        <v>1.0646954839289422</v>
      </c>
      <c r="Y481" s="399">
        <v>1.48</v>
      </c>
      <c r="Z481" s="399">
        <v>1.79</v>
      </c>
      <c r="AA481" s="405">
        <v>3.8914218699999998E-5</v>
      </c>
      <c r="AB481" s="405">
        <v>1.0646954839289422</v>
      </c>
      <c r="AC481" s="399">
        <v>1.21</v>
      </c>
      <c r="AD481" s="399">
        <v>2.0099999999999998</v>
      </c>
      <c r="AE481" s="405">
        <v>3.26453628E-5</v>
      </c>
      <c r="AF481" s="405">
        <v>1.0646954839289422</v>
      </c>
      <c r="AG481" s="399">
        <v>1.28</v>
      </c>
      <c r="AH481" s="399">
        <v>2.2799999999999998</v>
      </c>
      <c r="AI481" s="324">
        <v>0</v>
      </c>
      <c r="AJ481" s="324">
        <v>0</v>
      </c>
      <c r="AK481" s="324">
        <v>0</v>
      </c>
      <c r="AL481" s="324">
        <v>0</v>
      </c>
      <c r="AM481" s="324">
        <v>0</v>
      </c>
      <c r="AN481" s="324">
        <v>0</v>
      </c>
      <c r="AO481" s="403">
        <v>1395003</v>
      </c>
      <c r="AP481" s="403">
        <v>4.0299999999999997E-3</v>
      </c>
      <c r="AQ481" s="403">
        <v>6.3500000000000001E-2</v>
      </c>
      <c r="AR481" s="403">
        <v>215</v>
      </c>
      <c r="AS481" s="399" t="s">
        <v>1274</v>
      </c>
      <c r="AT481" s="390">
        <v>0</v>
      </c>
      <c r="AU481" s="390">
        <v>0</v>
      </c>
      <c r="AV481" s="390">
        <v>0</v>
      </c>
      <c r="AY481" s="390" t="s">
        <v>3533</v>
      </c>
    </row>
    <row r="482" spans="1:51" s="390" customFormat="1">
      <c r="A482" s="399" t="s">
        <v>81</v>
      </c>
      <c r="B482" s="399" t="s">
        <v>1285</v>
      </c>
      <c r="C482" s="399">
        <v>33</v>
      </c>
      <c r="D482" s="399">
        <v>10</v>
      </c>
      <c r="E482" s="403">
        <v>0.73</v>
      </c>
      <c r="F482" s="399">
        <v>0</v>
      </c>
      <c r="G482" s="399">
        <v>0.4</v>
      </c>
      <c r="H482" s="399">
        <v>0.9</v>
      </c>
      <c r="I482" s="399">
        <v>0.74</v>
      </c>
      <c r="J482" s="399">
        <v>40</v>
      </c>
      <c r="K482" s="399">
        <v>125</v>
      </c>
      <c r="L482" s="399">
        <v>0</v>
      </c>
      <c r="M482" s="404">
        <v>6</v>
      </c>
      <c r="N482" s="404">
        <v>5.5999999046325684</v>
      </c>
      <c r="O482" s="404">
        <v>1.2999999523162842</v>
      </c>
      <c r="P482" s="399">
        <v>100</v>
      </c>
      <c r="Q482" s="399" t="s">
        <v>293</v>
      </c>
      <c r="R482" s="399">
        <v>1</v>
      </c>
      <c r="S482" s="399">
        <v>0</v>
      </c>
      <c r="T482" s="399">
        <v>0</v>
      </c>
      <c r="U482" s="404">
        <v>0.6</v>
      </c>
      <c r="V482" s="404">
        <v>0.2</v>
      </c>
      <c r="W482" s="405">
        <v>2.21184161E-5</v>
      </c>
      <c r="X482" s="405">
        <v>3.2908769978777133</v>
      </c>
      <c r="Y482" s="399">
        <v>1.48</v>
      </c>
      <c r="Z482" s="399">
        <v>1.79</v>
      </c>
      <c r="AA482" s="405">
        <v>3.8914218699999998E-5</v>
      </c>
      <c r="AB482" s="405">
        <v>3.2908769978777133</v>
      </c>
      <c r="AC482" s="399">
        <v>1.21</v>
      </c>
      <c r="AD482" s="399">
        <v>2.0099999999999998</v>
      </c>
      <c r="AE482" s="405">
        <v>3.26453628E-5</v>
      </c>
      <c r="AF482" s="405">
        <v>3.2908769978777133</v>
      </c>
      <c r="AG482" s="399">
        <v>1.28</v>
      </c>
      <c r="AH482" s="399">
        <v>2.2799999999999998</v>
      </c>
      <c r="AI482" s="324">
        <v>0</v>
      </c>
      <c r="AJ482" s="324">
        <v>0</v>
      </c>
      <c r="AK482" s="324">
        <v>0</v>
      </c>
      <c r="AL482" s="324">
        <v>0</v>
      </c>
      <c r="AM482" s="324">
        <v>0</v>
      </c>
      <c r="AN482" s="324">
        <v>0</v>
      </c>
      <c r="AO482" s="403">
        <v>2846944</v>
      </c>
      <c r="AP482" s="403">
        <v>1.98E-3</v>
      </c>
      <c r="AQ482" s="403">
        <v>4.4450000000000003E-2</v>
      </c>
      <c r="AR482" s="403">
        <v>100</v>
      </c>
      <c r="AS482" s="399" t="s">
        <v>1274</v>
      </c>
      <c r="AT482" s="390">
        <v>0</v>
      </c>
      <c r="AU482" s="390">
        <v>0</v>
      </c>
      <c r="AV482" s="390">
        <v>0</v>
      </c>
      <c r="AY482" s="390" t="s">
        <v>3533</v>
      </c>
    </row>
    <row r="483" spans="1:51" s="390" customFormat="1">
      <c r="A483" s="399" t="s">
        <v>81</v>
      </c>
      <c r="B483" s="399" t="s">
        <v>1292</v>
      </c>
      <c r="C483" s="399">
        <v>330</v>
      </c>
      <c r="D483" s="399">
        <v>10</v>
      </c>
      <c r="E483" s="403">
        <v>7</v>
      </c>
      <c r="F483" s="399">
        <v>0</v>
      </c>
      <c r="G483" s="399">
        <v>0.13</v>
      </c>
      <c r="H483" s="399">
        <v>0.9</v>
      </c>
      <c r="I483" s="399">
        <v>0.23</v>
      </c>
      <c r="J483" s="399">
        <v>40</v>
      </c>
      <c r="K483" s="399">
        <v>125</v>
      </c>
      <c r="L483" s="399">
        <v>0</v>
      </c>
      <c r="M483" s="404">
        <v>6</v>
      </c>
      <c r="N483" s="404">
        <v>5.5999999046325684</v>
      </c>
      <c r="O483" s="404">
        <v>1.2999999523162842</v>
      </c>
      <c r="P483" s="399">
        <v>100</v>
      </c>
      <c r="Q483" s="399" t="s">
        <v>293</v>
      </c>
      <c r="R483" s="399">
        <v>1</v>
      </c>
      <c r="S483" s="399">
        <v>0</v>
      </c>
      <c r="T483" s="399">
        <v>0</v>
      </c>
      <c r="U483" s="404">
        <v>0.6</v>
      </c>
      <c r="V483" s="404">
        <v>0.2</v>
      </c>
      <c r="W483" s="405">
        <v>2.21184161E-5</v>
      </c>
      <c r="X483" s="405">
        <v>10.584692098437092</v>
      </c>
      <c r="Y483" s="399">
        <v>1.48</v>
      </c>
      <c r="Z483" s="399">
        <v>1.79</v>
      </c>
      <c r="AA483" s="405">
        <v>3.8914218699999998E-5</v>
      </c>
      <c r="AB483" s="405">
        <v>10.584692098437092</v>
      </c>
      <c r="AC483" s="399">
        <v>1.21</v>
      </c>
      <c r="AD483" s="399">
        <v>2.0099999999999998</v>
      </c>
      <c r="AE483" s="405">
        <v>3.26453628E-5</v>
      </c>
      <c r="AF483" s="405">
        <v>10.584692098437092</v>
      </c>
      <c r="AG483" s="399">
        <v>1.28</v>
      </c>
      <c r="AH483" s="399">
        <v>2.2799999999999998</v>
      </c>
      <c r="AI483" s="324">
        <v>0</v>
      </c>
      <c r="AJ483" s="324">
        <v>0</v>
      </c>
      <c r="AK483" s="324">
        <v>0</v>
      </c>
      <c r="AL483" s="324">
        <v>0</v>
      </c>
      <c r="AM483" s="324">
        <v>0</v>
      </c>
      <c r="AN483" s="324">
        <v>0</v>
      </c>
      <c r="AO483" s="403">
        <v>8718767</v>
      </c>
      <c r="AP483" s="403">
        <v>6.4999999999999997E-4</v>
      </c>
      <c r="AQ483" s="403">
        <v>2.5399999999999999E-2</v>
      </c>
      <c r="AR483" s="403">
        <v>108</v>
      </c>
      <c r="AS483" s="399" t="s">
        <v>1274</v>
      </c>
      <c r="AT483" s="390">
        <v>0</v>
      </c>
      <c r="AU483" s="390">
        <v>0</v>
      </c>
      <c r="AV483" s="390">
        <v>0</v>
      </c>
      <c r="AY483" s="390" t="s">
        <v>3533</v>
      </c>
    </row>
    <row r="484" spans="1:51" s="390" customFormat="1">
      <c r="A484" s="399" t="s">
        <v>81</v>
      </c>
      <c r="B484" s="399" t="s">
        <v>1278</v>
      </c>
      <c r="C484" s="399">
        <v>3.9</v>
      </c>
      <c r="D484" s="399">
        <v>20</v>
      </c>
      <c r="E484" s="403">
        <v>0.13</v>
      </c>
      <c r="F484" s="399">
        <v>0</v>
      </c>
      <c r="G484" s="399">
        <v>1</v>
      </c>
      <c r="H484" s="399">
        <v>0.9</v>
      </c>
      <c r="I484" s="399">
        <v>1.2</v>
      </c>
      <c r="J484" s="399">
        <v>40</v>
      </c>
      <c r="K484" s="399">
        <v>125</v>
      </c>
      <c r="L484" s="399">
        <v>0</v>
      </c>
      <c r="M484" s="404">
        <v>6</v>
      </c>
      <c r="N484" s="404">
        <v>5.5999999046325684</v>
      </c>
      <c r="O484" s="404">
        <v>1.2999999523162842</v>
      </c>
      <c r="P484" s="399">
        <v>100</v>
      </c>
      <c r="Q484" s="399" t="s">
        <v>293</v>
      </c>
      <c r="R484" s="399">
        <v>1</v>
      </c>
      <c r="S484" s="399">
        <v>0</v>
      </c>
      <c r="T484" s="399">
        <v>0</v>
      </c>
      <c r="U484" s="404">
        <v>0.6</v>
      </c>
      <c r="V484" s="404">
        <v>0.2</v>
      </c>
      <c r="W484" s="405">
        <v>2.21184161E-5</v>
      </c>
      <c r="X484" s="405">
        <v>1.1258263689092605</v>
      </c>
      <c r="Y484" s="399">
        <v>1.48</v>
      </c>
      <c r="Z484" s="399">
        <v>1.79</v>
      </c>
      <c r="AA484" s="405">
        <v>3.8914218699999998E-5</v>
      </c>
      <c r="AB484" s="405">
        <v>1.1258263689092605</v>
      </c>
      <c r="AC484" s="399">
        <v>1.21</v>
      </c>
      <c r="AD484" s="399">
        <v>2.0099999999999998</v>
      </c>
      <c r="AE484" s="405">
        <v>3.26453628E-5</v>
      </c>
      <c r="AF484" s="405">
        <v>1.1258263689092605</v>
      </c>
      <c r="AG484" s="399">
        <v>1.28</v>
      </c>
      <c r="AH484" s="399">
        <v>2.2799999999999998</v>
      </c>
      <c r="AI484" s="324">
        <v>0</v>
      </c>
      <c r="AJ484" s="324">
        <v>0</v>
      </c>
      <c r="AK484" s="324">
        <v>0</v>
      </c>
      <c r="AL484" s="324">
        <v>0</v>
      </c>
      <c r="AM484" s="324">
        <v>0</v>
      </c>
      <c r="AN484" s="324">
        <v>0</v>
      </c>
      <c r="AO484" s="403">
        <v>1395003</v>
      </c>
      <c r="AP484" s="403">
        <v>4.0299999999999997E-3</v>
      </c>
      <c r="AQ484" s="403">
        <v>6.3500000000000001E-2</v>
      </c>
      <c r="AR484" s="403">
        <v>214</v>
      </c>
      <c r="AS484" s="399" t="s">
        <v>1274</v>
      </c>
      <c r="AT484" s="390">
        <v>0</v>
      </c>
      <c r="AU484" s="390">
        <v>0</v>
      </c>
      <c r="AV484" s="390">
        <v>0</v>
      </c>
      <c r="AY484" s="390" t="s">
        <v>3533</v>
      </c>
    </row>
    <row r="485" spans="1:51" s="390" customFormat="1">
      <c r="A485" s="399" t="s">
        <v>81</v>
      </c>
      <c r="B485" s="399" t="s">
        <v>1286</v>
      </c>
      <c r="C485" s="399">
        <v>39</v>
      </c>
      <c r="D485" s="399">
        <v>10</v>
      </c>
      <c r="E485" s="403">
        <v>0.96</v>
      </c>
      <c r="F485" s="399">
        <v>0</v>
      </c>
      <c r="G485" s="399">
        <v>0.35</v>
      </c>
      <c r="H485" s="399">
        <v>0.9</v>
      </c>
      <c r="I485" s="399">
        <v>0.67</v>
      </c>
      <c r="J485" s="399">
        <v>40</v>
      </c>
      <c r="K485" s="399">
        <v>125</v>
      </c>
      <c r="L485" s="399">
        <v>0</v>
      </c>
      <c r="M485" s="404">
        <v>6</v>
      </c>
      <c r="N485" s="404">
        <v>5.5999999046325684</v>
      </c>
      <c r="O485" s="404">
        <v>1.2999999523162842</v>
      </c>
      <c r="P485" s="399">
        <v>100</v>
      </c>
      <c r="Q485" s="399" t="s">
        <v>293</v>
      </c>
      <c r="R485" s="399">
        <v>1</v>
      </c>
      <c r="S485" s="399">
        <v>0</v>
      </c>
      <c r="T485" s="399">
        <v>0</v>
      </c>
      <c r="U485" s="404">
        <v>0.6</v>
      </c>
      <c r="V485" s="404">
        <v>0.2</v>
      </c>
      <c r="W485" s="405">
        <v>2.21184161E-5</v>
      </c>
      <c r="X485" s="405">
        <v>3.7527544712640593</v>
      </c>
      <c r="Y485" s="399">
        <v>1.48</v>
      </c>
      <c r="Z485" s="399">
        <v>1.79</v>
      </c>
      <c r="AA485" s="405">
        <v>3.8914218699999998E-5</v>
      </c>
      <c r="AB485" s="405">
        <v>3.7527544712640593</v>
      </c>
      <c r="AC485" s="399">
        <v>1.21</v>
      </c>
      <c r="AD485" s="399">
        <v>2.0099999999999998</v>
      </c>
      <c r="AE485" s="405">
        <v>3.26453628E-5</v>
      </c>
      <c r="AF485" s="405">
        <v>3.7527544712640593</v>
      </c>
      <c r="AG485" s="399">
        <v>1.28</v>
      </c>
      <c r="AH485" s="399">
        <v>2.2799999999999998</v>
      </c>
      <c r="AI485" s="324">
        <v>0</v>
      </c>
      <c r="AJ485" s="324">
        <v>0</v>
      </c>
      <c r="AK485" s="324">
        <v>0</v>
      </c>
      <c r="AL485" s="324">
        <v>0</v>
      </c>
      <c r="AM485" s="324">
        <v>0</v>
      </c>
      <c r="AN485" s="324">
        <v>0</v>
      </c>
      <c r="AO485" s="403">
        <v>2846944</v>
      </c>
      <c r="AP485" s="403">
        <v>1.98E-3</v>
      </c>
      <c r="AQ485" s="403">
        <v>4.4450000000000003E-2</v>
      </c>
      <c r="AR485" s="403">
        <v>93</v>
      </c>
      <c r="AS485" s="399" t="s">
        <v>1274</v>
      </c>
      <c r="AT485" s="390">
        <v>0</v>
      </c>
      <c r="AU485" s="390">
        <v>0</v>
      </c>
      <c r="AV485" s="390">
        <v>0</v>
      </c>
      <c r="AY485" s="390" t="s">
        <v>3533</v>
      </c>
    </row>
    <row r="486" spans="1:51" s="390" customFormat="1">
      <c r="A486" s="399" t="s">
        <v>81</v>
      </c>
      <c r="B486" s="399" t="s">
        <v>1279</v>
      </c>
      <c r="C486" s="399">
        <v>4.7</v>
      </c>
      <c r="D486" s="399">
        <v>20</v>
      </c>
      <c r="E486" s="403">
        <v>0.15</v>
      </c>
      <c r="F486" s="399">
        <v>0</v>
      </c>
      <c r="G486" s="399">
        <v>0.9</v>
      </c>
      <c r="H486" s="399">
        <v>0.9</v>
      </c>
      <c r="I486" s="399">
        <v>1.2</v>
      </c>
      <c r="J486" s="399">
        <v>40</v>
      </c>
      <c r="K486" s="399">
        <v>125</v>
      </c>
      <c r="L486" s="399">
        <v>0</v>
      </c>
      <c r="M486" s="404">
        <v>6</v>
      </c>
      <c r="N486" s="404">
        <v>5.5999999046325684</v>
      </c>
      <c r="O486" s="404">
        <v>1.2999999523162842</v>
      </c>
      <c r="P486" s="399">
        <v>100</v>
      </c>
      <c r="Q486" s="399" t="s">
        <v>293</v>
      </c>
      <c r="R486" s="399">
        <v>1</v>
      </c>
      <c r="S486" s="399">
        <v>0</v>
      </c>
      <c r="T486" s="399">
        <v>0</v>
      </c>
      <c r="U486" s="404">
        <v>0.6</v>
      </c>
      <c r="V486" s="404">
        <v>0.2</v>
      </c>
      <c r="W486" s="405">
        <v>2.21184161E-5</v>
      </c>
      <c r="X486" s="405">
        <v>1.2275493065349428</v>
      </c>
      <c r="Y486" s="399">
        <v>1.48</v>
      </c>
      <c r="Z486" s="399">
        <v>1.79</v>
      </c>
      <c r="AA486" s="405">
        <v>3.8914218699999998E-5</v>
      </c>
      <c r="AB486" s="405">
        <v>1.2275493065349428</v>
      </c>
      <c r="AC486" s="399">
        <v>1.21</v>
      </c>
      <c r="AD486" s="399">
        <v>2.0099999999999998</v>
      </c>
      <c r="AE486" s="405">
        <v>3.26453628E-5</v>
      </c>
      <c r="AF486" s="405">
        <v>1.2275493065349428</v>
      </c>
      <c r="AG486" s="399">
        <v>1.28</v>
      </c>
      <c r="AH486" s="399">
        <v>2.2799999999999998</v>
      </c>
      <c r="AI486" s="324">
        <v>0</v>
      </c>
      <c r="AJ486" s="324">
        <v>0</v>
      </c>
      <c r="AK486" s="324">
        <v>0</v>
      </c>
      <c r="AL486" s="324">
        <v>0</v>
      </c>
      <c r="AM486" s="324">
        <v>0</v>
      </c>
      <c r="AN486" s="324">
        <v>0</v>
      </c>
      <c r="AO486" s="403">
        <v>1395003</v>
      </c>
      <c r="AP486" s="403">
        <v>4.0299999999999997E-3</v>
      </c>
      <c r="AQ486" s="403">
        <v>6.3500000000000001E-2</v>
      </c>
      <c r="AR486" s="403">
        <v>185</v>
      </c>
      <c r="AS486" s="399" t="s">
        <v>1274</v>
      </c>
      <c r="AT486" s="390">
        <v>0</v>
      </c>
      <c r="AU486" s="390">
        <v>0</v>
      </c>
      <c r="AV486" s="390">
        <v>0</v>
      </c>
      <c r="AY486" s="390" t="s">
        <v>3533</v>
      </c>
    </row>
    <row r="487" spans="1:51" s="390" customFormat="1">
      <c r="A487" s="399" t="s">
        <v>81</v>
      </c>
      <c r="B487" s="399" t="s">
        <v>1287</v>
      </c>
      <c r="C487" s="399">
        <v>47</v>
      </c>
      <c r="D487" s="399">
        <v>10</v>
      </c>
      <c r="E487" s="403">
        <v>1</v>
      </c>
      <c r="F487" s="399">
        <v>0</v>
      </c>
      <c r="G487" s="399">
        <v>0.3</v>
      </c>
      <c r="H487" s="399">
        <v>0.9</v>
      </c>
      <c r="I487" s="399">
        <v>0.6</v>
      </c>
      <c r="J487" s="399">
        <v>40</v>
      </c>
      <c r="K487" s="399">
        <v>125</v>
      </c>
      <c r="L487" s="399">
        <v>0</v>
      </c>
      <c r="M487" s="404">
        <v>6</v>
      </c>
      <c r="N487" s="404">
        <v>5.5999999046325684</v>
      </c>
      <c r="O487" s="404">
        <v>1.2999999523162842</v>
      </c>
      <c r="P487" s="399">
        <v>100</v>
      </c>
      <c r="Q487" s="399" t="s">
        <v>293</v>
      </c>
      <c r="R487" s="399">
        <v>1</v>
      </c>
      <c r="S487" s="399">
        <v>0</v>
      </c>
      <c r="T487" s="399">
        <v>0</v>
      </c>
      <c r="U487" s="404">
        <v>0.6</v>
      </c>
      <c r="V487" s="404">
        <v>0.2</v>
      </c>
      <c r="W487" s="405">
        <v>2.21184161E-5</v>
      </c>
      <c r="X487" s="405">
        <v>3.9659286897500654</v>
      </c>
      <c r="Y487" s="399">
        <v>1.48</v>
      </c>
      <c r="Z487" s="399">
        <v>1.79</v>
      </c>
      <c r="AA487" s="405">
        <v>3.8914218699999998E-5</v>
      </c>
      <c r="AB487" s="405">
        <v>3.9659286897500654</v>
      </c>
      <c r="AC487" s="399">
        <v>1.21</v>
      </c>
      <c r="AD487" s="399">
        <v>2.0099999999999998</v>
      </c>
      <c r="AE487" s="405">
        <v>3.26453628E-5</v>
      </c>
      <c r="AF487" s="405">
        <v>3.9659286897500654</v>
      </c>
      <c r="AG487" s="399">
        <v>1.28</v>
      </c>
      <c r="AH487" s="399">
        <v>2.2799999999999998</v>
      </c>
      <c r="AI487" s="324">
        <v>0</v>
      </c>
      <c r="AJ487" s="324">
        <v>0</v>
      </c>
      <c r="AK487" s="324">
        <v>0</v>
      </c>
      <c r="AL487" s="324">
        <v>0</v>
      </c>
      <c r="AM487" s="324">
        <v>0</v>
      </c>
      <c r="AN487" s="324">
        <v>0</v>
      </c>
      <c r="AO487" s="403">
        <v>3629040</v>
      </c>
      <c r="AP487" s="403">
        <v>1.5499999999999999E-3</v>
      </c>
      <c r="AQ487" s="403">
        <v>3.9370000000000002E-2</v>
      </c>
      <c r="AR487" s="403">
        <v>111</v>
      </c>
      <c r="AS487" s="399" t="s">
        <v>1274</v>
      </c>
      <c r="AT487" s="390">
        <v>0</v>
      </c>
      <c r="AU487" s="390">
        <v>0</v>
      </c>
      <c r="AV487" s="390">
        <v>0</v>
      </c>
      <c r="AY487" s="390" t="s">
        <v>3533</v>
      </c>
    </row>
    <row r="488" spans="1:51" s="390" customFormat="1">
      <c r="A488" s="399" t="s">
        <v>81</v>
      </c>
      <c r="B488" s="399" t="s">
        <v>1293</v>
      </c>
      <c r="C488" s="399">
        <v>470</v>
      </c>
      <c r="D488" s="399">
        <v>10</v>
      </c>
      <c r="E488" s="403">
        <v>10</v>
      </c>
      <c r="F488" s="399">
        <v>0</v>
      </c>
      <c r="G488" s="399">
        <v>0.1</v>
      </c>
      <c r="H488" s="399">
        <v>0.9</v>
      </c>
      <c r="I488" s="399">
        <v>0.2</v>
      </c>
      <c r="J488" s="399">
        <v>40</v>
      </c>
      <c r="K488" s="399">
        <v>125</v>
      </c>
      <c r="L488" s="399">
        <v>0</v>
      </c>
      <c r="M488" s="404">
        <v>6</v>
      </c>
      <c r="N488" s="404">
        <v>5.5999999046325684</v>
      </c>
      <c r="O488" s="404">
        <v>1.2999999523162842</v>
      </c>
      <c r="P488" s="399">
        <v>100</v>
      </c>
      <c r="Q488" s="399" t="s">
        <v>293</v>
      </c>
      <c r="R488" s="399">
        <v>1</v>
      </c>
      <c r="S488" s="399">
        <v>0</v>
      </c>
      <c r="T488" s="399">
        <v>0</v>
      </c>
      <c r="U488" s="404">
        <v>0.6</v>
      </c>
      <c r="V488" s="404">
        <v>0.2</v>
      </c>
      <c r="W488" s="405">
        <v>2.21184161E-5</v>
      </c>
      <c r="X488" s="405">
        <v>12.453399267331124</v>
      </c>
      <c r="Y488" s="399">
        <v>1.48</v>
      </c>
      <c r="Z488" s="399">
        <v>1.79</v>
      </c>
      <c r="AA488" s="405">
        <v>3.8914218699999998E-5</v>
      </c>
      <c r="AB488" s="405">
        <v>12.453399267331124</v>
      </c>
      <c r="AC488" s="399">
        <v>1.21</v>
      </c>
      <c r="AD488" s="399">
        <v>2.0099999999999998</v>
      </c>
      <c r="AE488" s="405">
        <v>3.26453628E-5</v>
      </c>
      <c r="AF488" s="405">
        <v>12.453399267331124</v>
      </c>
      <c r="AG488" s="399">
        <v>1.28</v>
      </c>
      <c r="AH488" s="399">
        <v>2.2799999999999998</v>
      </c>
      <c r="AI488" s="324">
        <v>0</v>
      </c>
      <c r="AJ488" s="324">
        <v>0</v>
      </c>
      <c r="AK488" s="324">
        <v>0</v>
      </c>
      <c r="AL488" s="324">
        <v>0</v>
      </c>
      <c r="AM488" s="324">
        <v>0</v>
      </c>
      <c r="AN488" s="324">
        <v>0</v>
      </c>
      <c r="AO488" s="403">
        <v>11258739</v>
      </c>
      <c r="AP488" s="403">
        <v>5.0000000000000001E-4</v>
      </c>
      <c r="AQ488" s="403">
        <v>2.2349999999999998E-2</v>
      </c>
      <c r="AR488" s="403">
        <v>100</v>
      </c>
      <c r="AS488" s="399" t="s">
        <v>1274</v>
      </c>
      <c r="AT488" s="390">
        <v>0</v>
      </c>
      <c r="AU488" s="390">
        <v>0</v>
      </c>
      <c r="AV488" s="390">
        <v>0</v>
      </c>
      <c r="AY488" s="390" t="s">
        <v>3533</v>
      </c>
    </row>
    <row r="489" spans="1:51" s="390" customFormat="1">
      <c r="A489" s="399" t="s">
        <v>81</v>
      </c>
      <c r="B489" s="399" t="s">
        <v>1280</v>
      </c>
      <c r="C489" s="399">
        <v>6.8</v>
      </c>
      <c r="D489" s="399">
        <v>20</v>
      </c>
      <c r="E489" s="403">
        <v>0.2</v>
      </c>
      <c r="F489" s="399">
        <v>0</v>
      </c>
      <c r="G489" s="399">
        <v>0.7</v>
      </c>
      <c r="H489" s="399">
        <v>0.9</v>
      </c>
      <c r="I489" s="399">
        <v>1.2</v>
      </c>
      <c r="J489" s="399">
        <v>40</v>
      </c>
      <c r="K489" s="399">
        <v>125</v>
      </c>
      <c r="L489" s="399">
        <v>0</v>
      </c>
      <c r="M489" s="404">
        <v>6</v>
      </c>
      <c r="N489" s="404">
        <v>5.5999999046325684</v>
      </c>
      <c r="O489" s="404">
        <v>1.2999999523162842</v>
      </c>
      <c r="P489" s="399">
        <v>100</v>
      </c>
      <c r="Q489" s="399" t="s">
        <v>293</v>
      </c>
      <c r="R489" s="399">
        <v>1</v>
      </c>
      <c r="S489" s="399">
        <v>0</v>
      </c>
      <c r="T489" s="399">
        <v>0</v>
      </c>
      <c r="U489" s="404">
        <v>0.6</v>
      </c>
      <c r="V489" s="404">
        <v>0.2</v>
      </c>
      <c r="W489" s="405">
        <v>2.21184161E-5</v>
      </c>
      <c r="X489" s="405">
        <v>1.4918642808835616</v>
      </c>
      <c r="Y489" s="399">
        <v>1.48</v>
      </c>
      <c r="Z489" s="399">
        <v>1.79</v>
      </c>
      <c r="AA489" s="405">
        <v>3.8914218699999998E-5</v>
      </c>
      <c r="AB489" s="405">
        <v>1.4918642808835616</v>
      </c>
      <c r="AC489" s="399">
        <v>1.21</v>
      </c>
      <c r="AD489" s="399">
        <v>2.0099999999999998</v>
      </c>
      <c r="AE489" s="405">
        <v>3.26453628E-5</v>
      </c>
      <c r="AF489" s="405">
        <v>1.4918642808835616</v>
      </c>
      <c r="AG489" s="399">
        <v>1.28</v>
      </c>
      <c r="AH489" s="399">
        <v>2.2799999999999998</v>
      </c>
      <c r="AI489" s="324">
        <v>0</v>
      </c>
      <c r="AJ489" s="324">
        <v>0</v>
      </c>
      <c r="AK489" s="324">
        <v>0</v>
      </c>
      <c r="AL489" s="324">
        <v>0</v>
      </c>
      <c r="AM489" s="324">
        <v>0</v>
      </c>
      <c r="AN489" s="324">
        <v>0</v>
      </c>
      <c r="AO489" s="403">
        <v>1722226</v>
      </c>
      <c r="AP489" s="403">
        <v>3.2699999999999999E-3</v>
      </c>
      <c r="AQ489" s="403">
        <v>5.7149999999999999E-2</v>
      </c>
      <c r="AR489" s="403">
        <v>139</v>
      </c>
      <c r="AS489" s="399" t="s">
        <v>1274</v>
      </c>
      <c r="AT489" s="390">
        <v>0</v>
      </c>
      <c r="AU489" s="390">
        <v>0</v>
      </c>
      <c r="AV489" s="390">
        <v>0</v>
      </c>
      <c r="AY489" s="390" t="s">
        <v>3533</v>
      </c>
    </row>
    <row r="490" spans="1:51" s="390" customFormat="1">
      <c r="A490" s="399" t="s">
        <v>81</v>
      </c>
      <c r="B490" s="399" t="s">
        <v>1288</v>
      </c>
      <c r="C490" s="399">
        <v>68</v>
      </c>
      <c r="D490" s="399">
        <v>10</v>
      </c>
      <c r="E490" s="403">
        <v>1.7</v>
      </c>
      <c r="F490" s="399">
        <v>0</v>
      </c>
      <c r="G490" s="399">
        <v>0.28000000000000003</v>
      </c>
      <c r="H490" s="399">
        <v>0.9</v>
      </c>
      <c r="I490" s="399">
        <v>0.49</v>
      </c>
      <c r="J490" s="399">
        <v>40</v>
      </c>
      <c r="K490" s="399">
        <v>125</v>
      </c>
      <c r="L490" s="399">
        <v>0</v>
      </c>
      <c r="M490" s="404">
        <v>6</v>
      </c>
      <c r="N490" s="404">
        <v>5.5999999046325684</v>
      </c>
      <c r="O490" s="404">
        <v>1.2999999523162842</v>
      </c>
      <c r="P490" s="399">
        <v>100</v>
      </c>
      <c r="Q490" s="399" t="s">
        <v>293</v>
      </c>
      <c r="R490" s="399">
        <v>1</v>
      </c>
      <c r="S490" s="399">
        <v>0</v>
      </c>
      <c r="T490" s="399">
        <v>0</v>
      </c>
      <c r="U490" s="404">
        <v>0.6</v>
      </c>
      <c r="V490" s="404">
        <v>0.2</v>
      </c>
      <c r="W490" s="405">
        <v>2.21184161E-5</v>
      </c>
      <c r="X490" s="405">
        <v>4.548366582432612</v>
      </c>
      <c r="Y490" s="399">
        <v>1.48</v>
      </c>
      <c r="Z490" s="399">
        <v>1.79</v>
      </c>
      <c r="AA490" s="405">
        <v>3.8914218699999998E-5</v>
      </c>
      <c r="AB490" s="405">
        <v>4.548366582432612</v>
      </c>
      <c r="AC490" s="399">
        <v>1.21</v>
      </c>
      <c r="AD490" s="399">
        <v>2.0099999999999998</v>
      </c>
      <c r="AE490" s="405">
        <v>3.26453628E-5</v>
      </c>
      <c r="AF490" s="405">
        <v>4.548366582432612</v>
      </c>
      <c r="AG490" s="399">
        <v>1.28</v>
      </c>
      <c r="AH490" s="399">
        <v>2.2799999999999998</v>
      </c>
      <c r="AI490" s="324">
        <v>0</v>
      </c>
      <c r="AJ490" s="324">
        <v>0</v>
      </c>
      <c r="AK490" s="324">
        <v>0</v>
      </c>
      <c r="AL490" s="324">
        <v>0</v>
      </c>
      <c r="AM490" s="324">
        <v>0</v>
      </c>
      <c r="AN490" s="324">
        <v>0</v>
      </c>
      <c r="AO490" s="403">
        <v>4448351</v>
      </c>
      <c r="AP490" s="403">
        <v>1.2600000000000001E-3</v>
      </c>
      <c r="AQ490" s="403">
        <v>3.5560000000000001E-2</v>
      </c>
      <c r="AR490" s="403">
        <v>98</v>
      </c>
      <c r="AS490" s="399" t="s">
        <v>1274</v>
      </c>
      <c r="AT490" s="390">
        <v>0</v>
      </c>
      <c r="AU490" s="390">
        <v>0</v>
      </c>
      <c r="AV490" s="390">
        <v>0</v>
      </c>
      <c r="AY490" s="390" t="s">
        <v>3533</v>
      </c>
    </row>
    <row r="491" spans="1:51" s="390" customFormat="1">
      <c r="A491" s="399" t="s">
        <v>81</v>
      </c>
      <c r="B491" s="399" t="s">
        <v>1294</v>
      </c>
      <c r="C491" s="399">
        <v>680</v>
      </c>
      <c r="D491" s="399">
        <v>10</v>
      </c>
      <c r="E491" s="403">
        <v>14</v>
      </c>
      <c r="F491" s="399">
        <v>0</v>
      </c>
      <c r="G491" s="399">
        <v>0.09</v>
      </c>
      <c r="H491" s="399">
        <v>0.9</v>
      </c>
      <c r="I491" s="399">
        <v>0.18</v>
      </c>
      <c r="J491" s="399">
        <v>40</v>
      </c>
      <c r="K491" s="399">
        <v>125</v>
      </c>
      <c r="L491" s="399">
        <v>0</v>
      </c>
      <c r="M491" s="404">
        <v>6</v>
      </c>
      <c r="N491" s="404">
        <v>5.5999999046325684</v>
      </c>
      <c r="O491" s="404">
        <v>1.2999999523162842</v>
      </c>
      <c r="P491" s="399">
        <v>100</v>
      </c>
      <c r="Q491" s="399" t="s">
        <v>293</v>
      </c>
      <c r="R491" s="399">
        <v>1</v>
      </c>
      <c r="S491" s="399">
        <v>0</v>
      </c>
      <c r="T491" s="399">
        <v>0</v>
      </c>
      <c r="U491" s="404">
        <v>0.6</v>
      </c>
      <c r="V491" s="404">
        <v>0.2</v>
      </c>
      <c r="W491" s="405">
        <v>2.21184161E-5</v>
      </c>
      <c r="X491" s="405">
        <v>14.289887347106292</v>
      </c>
      <c r="Y491" s="399">
        <v>1.48</v>
      </c>
      <c r="Z491" s="399">
        <v>1.79</v>
      </c>
      <c r="AA491" s="405">
        <v>3.8914218699999998E-5</v>
      </c>
      <c r="AB491" s="405">
        <v>14.289887347106292</v>
      </c>
      <c r="AC491" s="399">
        <v>1.21</v>
      </c>
      <c r="AD491" s="399">
        <v>2.0099999999999998</v>
      </c>
      <c r="AE491" s="405">
        <v>3.26453628E-5</v>
      </c>
      <c r="AF491" s="405">
        <v>14.289887347106292</v>
      </c>
      <c r="AG491" s="399">
        <v>1.28</v>
      </c>
      <c r="AH491" s="399">
        <v>2.2799999999999998</v>
      </c>
      <c r="AI491" s="324">
        <v>0</v>
      </c>
      <c r="AJ491" s="324">
        <v>0</v>
      </c>
      <c r="AK491" s="324">
        <v>0</v>
      </c>
      <c r="AL491" s="324">
        <v>0</v>
      </c>
      <c r="AM491" s="324">
        <v>0</v>
      </c>
      <c r="AN491" s="324">
        <v>0</v>
      </c>
      <c r="AO491" s="403">
        <v>11258739</v>
      </c>
      <c r="AP491" s="403">
        <v>5.0000000000000001E-4</v>
      </c>
      <c r="AQ491" s="403">
        <v>2.2349999999999998E-2</v>
      </c>
      <c r="AR491" s="403">
        <v>88</v>
      </c>
      <c r="AS491" s="399" t="s">
        <v>1274</v>
      </c>
      <c r="AT491" s="390">
        <v>0</v>
      </c>
      <c r="AU491" s="390">
        <v>0</v>
      </c>
      <c r="AV491" s="390">
        <v>0</v>
      </c>
      <c r="AY491" s="390" t="s">
        <v>3533</v>
      </c>
    </row>
    <row r="492" spans="1:51" s="390" customFormat="1">
      <c r="A492" s="399" t="s">
        <v>81</v>
      </c>
      <c r="B492" s="399" t="s">
        <v>1281</v>
      </c>
      <c r="C492" s="399">
        <v>8.1999999999999993</v>
      </c>
      <c r="D492" s="399">
        <v>20</v>
      </c>
      <c r="E492" s="403">
        <v>0.22</v>
      </c>
      <c r="F492" s="399">
        <v>0</v>
      </c>
      <c r="G492" s="399">
        <v>0.7</v>
      </c>
      <c r="H492" s="399">
        <v>0.9</v>
      </c>
      <c r="I492" s="399">
        <v>1</v>
      </c>
      <c r="J492" s="399">
        <v>40</v>
      </c>
      <c r="K492" s="399">
        <v>125</v>
      </c>
      <c r="L492" s="399">
        <v>0</v>
      </c>
      <c r="M492" s="404">
        <v>6</v>
      </c>
      <c r="N492" s="404">
        <v>5.5999999046325684</v>
      </c>
      <c r="O492" s="404">
        <v>1.2999999523162842</v>
      </c>
      <c r="P492" s="399">
        <v>100</v>
      </c>
      <c r="Q492" s="399" t="s">
        <v>293</v>
      </c>
      <c r="R492" s="399">
        <v>1</v>
      </c>
      <c r="S492" s="399">
        <v>0</v>
      </c>
      <c r="T492" s="399">
        <v>0</v>
      </c>
      <c r="U492" s="404">
        <v>0.6</v>
      </c>
      <c r="V492" s="404">
        <v>0.2</v>
      </c>
      <c r="W492" s="405">
        <v>2.21184161E-5</v>
      </c>
      <c r="X492" s="405">
        <v>1.6657525157353257</v>
      </c>
      <c r="Y492" s="399">
        <v>1.48</v>
      </c>
      <c r="Z492" s="399">
        <v>1.79</v>
      </c>
      <c r="AA492" s="405">
        <v>3.8914218699999998E-5</v>
      </c>
      <c r="AB492" s="405">
        <v>1.6657525157353257</v>
      </c>
      <c r="AC492" s="399">
        <v>1.21</v>
      </c>
      <c r="AD492" s="399">
        <v>2.0099999999999998</v>
      </c>
      <c r="AE492" s="405">
        <v>3.26453628E-5</v>
      </c>
      <c r="AF492" s="405">
        <v>1.6657525157353257</v>
      </c>
      <c r="AG492" s="399">
        <v>1.28</v>
      </c>
      <c r="AH492" s="399">
        <v>2.2799999999999998</v>
      </c>
      <c r="AI492" s="324">
        <v>0</v>
      </c>
      <c r="AJ492" s="324">
        <v>0</v>
      </c>
      <c r="AK492" s="324">
        <v>0</v>
      </c>
      <c r="AL492" s="324">
        <v>0</v>
      </c>
      <c r="AM492" s="324">
        <v>0</v>
      </c>
      <c r="AN492" s="324">
        <v>0</v>
      </c>
      <c r="AO492" s="403">
        <v>1722226</v>
      </c>
      <c r="AP492" s="403">
        <v>3.2699999999999999E-3</v>
      </c>
      <c r="AQ492" s="403">
        <v>5.7149999999999999E-2</v>
      </c>
      <c r="AR492" s="403">
        <v>182</v>
      </c>
      <c r="AS492" s="399" t="s">
        <v>1274</v>
      </c>
      <c r="AT492" s="390">
        <v>0</v>
      </c>
      <c r="AU492" s="390">
        <v>0</v>
      </c>
      <c r="AV492" s="390">
        <v>0</v>
      </c>
      <c r="AY492" s="390" t="s">
        <v>3533</v>
      </c>
    </row>
    <row r="493" spans="1:51" s="390" customFormat="1">
      <c r="A493" s="399" t="s">
        <v>81</v>
      </c>
      <c r="B493" s="399" t="s">
        <v>1303</v>
      </c>
      <c r="C493" s="399">
        <v>10</v>
      </c>
      <c r="D493" s="399">
        <v>20</v>
      </c>
      <c r="E493" s="403">
        <v>0.41</v>
      </c>
      <c r="F493" s="399">
        <v>0</v>
      </c>
      <c r="G493" s="399">
        <v>0.8</v>
      </c>
      <c r="H493" s="399">
        <v>0.9</v>
      </c>
      <c r="I493" s="399">
        <v>0.75</v>
      </c>
      <c r="J493" s="399">
        <v>40</v>
      </c>
      <c r="K493" s="399">
        <v>125</v>
      </c>
      <c r="L493" s="399">
        <v>0</v>
      </c>
      <c r="M493" s="404">
        <v>6.5999999046325684</v>
      </c>
      <c r="N493" s="404">
        <v>5.5</v>
      </c>
      <c r="O493" s="404">
        <v>1</v>
      </c>
      <c r="P493" s="399">
        <v>100</v>
      </c>
      <c r="Q493" s="399" t="s">
        <v>293</v>
      </c>
      <c r="R493" s="399">
        <v>1</v>
      </c>
      <c r="S493" s="399">
        <v>0</v>
      </c>
      <c r="T493" s="399">
        <v>0</v>
      </c>
      <c r="U493" s="404">
        <v>0.65</v>
      </c>
      <c r="V493" s="404">
        <v>0.22</v>
      </c>
      <c r="W493" s="405">
        <v>3.3063213810000004E-5</v>
      </c>
      <c r="X493" s="405">
        <v>1.300099594649488</v>
      </c>
      <c r="Y493" s="399">
        <v>1.48</v>
      </c>
      <c r="Z493" s="399">
        <v>1.79</v>
      </c>
      <c r="AA493" s="405">
        <v>5.8170039270000006E-5</v>
      </c>
      <c r="AB493" s="405">
        <v>1.300099594649488</v>
      </c>
      <c r="AC493" s="399">
        <v>1.21</v>
      </c>
      <c r="AD493" s="399">
        <v>2.0099999999999998</v>
      </c>
      <c r="AE493" s="405">
        <v>4.8799181880000005E-5</v>
      </c>
      <c r="AF493" s="405">
        <v>1.300099594649488</v>
      </c>
      <c r="AG493" s="399">
        <v>1.28</v>
      </c>
      <c r="AH493" s="399">
        <v>2.2799999999999998</v>
      </c>
      <c r="AI493" s="324">
        <v>0</v>
      </c>
      <c r="AJ493" s="324">
        <v>0</v>
      </c>
      <c r="AK493" s="324">
        <v>0</v>
      </c>
      <c r="AL493" s="324">
        <v>0</v>
      </c>
      <c r="AM493" s="324">
        <v>0</v>
      </c>
      <c r="AN493" s="324">
        <v>0</v>
      </c>
      <c r="AO493" s="403">
        <v>2846944</v>
      </c>
      <c r="AP493" s="403">
        <v>1.98E-3</v>
      </c>
      <c r="AQ493" s="403">
        <v>4.4450000000000003E-2</v>
      </c>
      <c r="AR493" s="403">
        <v>173</v>
      </c>
      <c r="AS493" s="399" t="s">
        <v>1297</v>
      </c>
      <c r="AT493" s="390">
        <v>0</v>
      </c>
      <c r="AU493" s="390">
        <v>0</v>
      </c>
      <c r="AV493" s="390">
        <v>0</v>
      </c>
      <c r="AY493" s="390" t="s">
        <v>3533</v>
      </c>
    </row>
    <row r="494" spans="1:51" s="390" customFormat="1">
      <c r="A494" s="399" t="s">
        <v>81</v>
      </c>
      <c r="B494" s="399" t="s">
        <v>1309</v>
      </c>
      <c r="C494" s="399">
        <v>100</v>
      </c>
      <c r="D494" s="399">
        <v>20</v>
      </c>
      <c r="E494" s="403">
        <v>3.5</v>
      </c>
      <c r="F494" s="399">
        <v>0</v>
      </c>
      <c r="G494" s="399">
        <v>0.25</v>
      </c>
      <c r="H494" s="399">
        <v>0.9</v>
      </c>
      <c r="I494" s="399">
        <v>0.26</v>
      </c>
      <c r="J494" s="399">
        <v>40</v>
      </c>
      <c r="K494" s="399">
        <v>125</v>
      </c>
      <c r="L494" s="399">
        <v>0</v>
      </c>
      <c r="M494" s="404">
        <v>6.5999999046325684</v>
      </c>
      <c r="N494" s="404">
        <v>5.5</v>
      </c>
      <c r="O494" s="404">
        <v>1</v>
      </c>
      <c r="P494" s="399">
        <v>100</v>
      </c>
      <c r="Q494" s="399" t="s">
        <v>293</v>
      </c>
      <c r="R494" s="399">
        <v>1</v>
      </c>
      <c r="S494" s="399">
        <v>0</v>
      </c>
      <c r="T494" s="399">
        <v>0</v>
      </c>
      <c r="U494" s="404">
        <v>0.65</v>
      </c>
      <c r="V494" s="404">
        <v>0.22</v>
      </c>
      <c r="W494" s="405">
        <v>3.3063213810000004E-5</v>
      </c>
      <c r="X494" s="405">
        <v>3.4755137678748689</v>
      </c>
      <c r="Y494" s="399">
        <v>1.48</v>
      </c>
      <c r="Z494" s="399">
        <v>1.79</v>
      </c>
      <c r="AA494" s="405">
        <v>5.8170039270000006E-5</v>
      </c>
      <c r="AB494" s="405">
        <v>3.4755137678748689</v>
      </c>
      <c r="AC494" s="399">
        <v>1.21</v>
      </c>
      <c r="AD494" s="399">
        <v>2.0099999999999998</v>
      </c>
      <c r="AE494" s="405">
        <v>4.8799181880000005E-5</v>
      </c>
      <c r="AF494" s="405">
        <v>3.4755137678748689</v>
      </c>
      <c r="AG494" s="399">
        <v>1.28</v>
      </c>
      <c r="AH494" s="399">
        <v>2.2799999999999998</v>
      </c>
      <c r="AI494" s="324">
        <v>0</v>
      </c>
      <c r="AJ494" s="324">
        <v>0</v>
      </c>
      <c r="AK494" s="324">
        <v>0</v>
      </c>
      <c r="AL494" s="324">
        <v>0</v>
      </c>
      <c r="AM494" s="324">
        <v>0</v>
      </c>
      <c r="AN494" s="324">
        <v>0</v>
      </c>
      <c r="AO494" s="403">
        <v>7205593</v>
      </c>
      <c r="AP494" s="403">
        <v>7.7999999999999999E-4</v>
      </c>
      <c r="AQ494" s="403">
        <v>2.794E-2</v>
      </c>
      <c r="AR494" s="403">
        <v>169</v>
      </c>
      <c r="AS494" s="399" t="s">
        <v>1297</v>
      </c>
      <c r="AT494" s="390">
        <v>0</v>
      </c>
      <c r="AU494" s="390">
        <v>0</v>
      </c>
      <c r="AV494" s="390">
        <v>0</v>
      </c>
      <c r="AY494" s="390" t="s">
        <v>3533</v>
      </c>
    </row>
    <row r="495" spans="1:51" s="390" customFormat="1">
      <c r="A495" s="399" t="s">
        <v>81</v>
      </c>
      <c r="B495" s="399" t="s">
        <v>1296</v>
      </c>
      <c r="C495" s="399">
        <v>1.2</v>
      </c>
      <c r="D495" s="399">
        <v>20</v>
      </c>
      <c r="E495" s="403">
        <v>0.08</v>
      </c>
      <c r="F495" s="399">
        <v>0</v>
      </c>
      <c r="G495" s="399">
        <v>2.1</v>
      </c>
      <c r="H495" s="399">
        <v>0.9</v>
      </c>
      <c r="I495" s="399">
        <v>1.7</v>
      </c>
      <c r="J495" s="399">
        <v>40</v>
      </c>
      <c r="K495" s="399">
        <v>125</v>
      </c>
      <c r="L495" s="399">
        <v>0</v>
      </c>
      <c r="M495" s="404">
        <v>6.5999999046325684</v>
      </c>
      <c r="N495" s="404">
        <v>5.5</v>
      </c>
      <c r="O495" s="404">
        <v>1</v>
      </c>
      <c r="P495" s="399">
        <v>100</v>
      </c>
      <c r="Q495" s="399" t="s">
        <v>293</v>
      </c>
      <c r="R495" s="399">
        <v>1</v>
      </c>
      <c r="S495" s="399">
        <v>0</v>
      </c>
      <c r="T495" s="399">
        <v>0</v>
      </c>
      <c r="U495" s="404">
        <v>0.65</v>
      </c>
      <c r="V495" s="404">
        <v>0.22</v>
      </c>
      <c r="W495" s="405">
        <v>3.3063213810000004E-5</v>
      </c>
      <c r="X495" s="405">
        <v>0.46803587267188951</v>
      </c>
      <c r="Y495" s="399">
        <v>1.48</v>
      </c>
      <c r="Z495" s="399">
        <v>1.79</v>
      </c>
      <c r="AA495" s="405">
        <v>5.8170039270000006E-5</v>
      </c>
      <c r="AB495" s="405">
        <v>0.46803587267188951</v>
      </c>
      <c r="AC495" s="399">
        <v>1.21</v>
      </c>
      <c r="AD495" s="399">
        <v>2.0099999999999998</v>
      </c>
      <c r="AE495" s="405">
        <v>4.8799181880000005E-5</v>
      </c>
      <c r="AF495" s="405">
        <v>0.46803587267188951</v>
      </c>
      <c r="AG495" s="399">
        <v>1.28</v>
      </c>
      <c r="AH495" s="399">
        <v>2.2799999999999998</v>
      </c>
      <c r="AI495" s="324">
        <v>0</v>
      </c>
      <c r="AJ495" s="324">
        <v>0</v>
      </c>
      <c r="AK495" s="324">
        <v>0</v>
      </c>
      <c r="AL495" s="324">
        <v>0</v>
      </c>
      <c r="AM495" s="324">
        <v>0</v>
      </c>
      <c r="AN495" s="324">
        <v>0</v>
      </c>
      <c r="AO495" s="403">
        <v>1722226</v>
      </c>
      <c r="AP495" s="403">
        <v>3.2699999999999999E-3</v>
      </c>
      <c r="AQ495" s="403">
        <v>5.7149999999999999E-2</v>
      </c>
      <c r="AR495" s="403">
        <v>173</v>
      </c>
      <c r="AS495" s="399" t="s">
        <v>1297</v>
      </c>
      <c r="AT495" s="390">
        <v>0</v>
      </c>
      <c r="AU495" s="390">
        <v>0</v>
      </c>
      <c r="AV495" s="390">
        <v>0</v>
      </c>
      <c r="AY495" s="390" t="s">
        <v>3533</v>
      </c>
    </row>
    <row r="496" spans="1:51" s="390" customFormat="1">
      <c r="A496" s="399" t="s">
        <v>81</v>
      </c>
      <c r="B496" s="399" t="s">
        <v>1298</v>
      </c>
      <c r="C496" s="399">
        <v>1.5</v>
      </c>
      <c r="D496" s="399">
        <v>20</v>
      </c>
      <c r="E496" s="403">
        <v>0.1</v>
      </c>
      <c r="F496" s="399">
        <v>0</v>
      </c>
      <c r="G496" s="399">
        <v>1.9</v>
      </c>
      <c r="H496" s="399">
        <v>0.9</v>
      </c>
      <c r="I496" s="399">
        <v>1.5</v>
      </c>
      <c r="J496" s="399">
        <v>40</v>
      </c>
      <c r="K496" s="399">
        <v>125</v>
      </c>
      <c r="L496" s="399">
        <v>0</v>
      </c>
      <c r="M496" s="404">
        <v>6.5999999046325684</v>
      </c>
      <c r="N496" s="404">
        <v>5.5</v>
      </c>
      <c r="O496" s="404">
        <v>1</v>
      </c>
      <c r="P496" s="399">
        <v>100</v>
      </c>
      <c r="Q496" s="399" t="s">
        <v>293</v>
      </c>
      <c r="R496" s="399">
        <v>1</v>
      </c>
      <c r="S496" s="399">
        <v>0</v>
      </c>
      <c r="T496" s="399">
        <v>0</v>
      </c>
      <c r="U496" s="404">
        <v>0.65</v>
      </c>
      <c r="V496" s="404">
        <v>0.22</v>
      </c>
      <c r="W496" s="405">
        <v>3.3063213810000004E-5</v>
      </c>
      <c r="X496" s="405">
        <v>0.47867303257549332</v>
      </c>
      <c r="Y496" s="399">
        <v>1.48</v>
      </c>
      <c r="Z496" s="399">
        <v>1.79</v>
      </c>
      <c r="AA496" s="405">
        <v>5.8170039270000006E-5</v>
      </c>
      <c r="AB496" s="405">
        <v>0.47867303257549332</v>
      </c>
      <c r="AC496" s="399">
        <v>1.21</v>
      </c>
      <c r="AD496" s="399">
        <v>2.0099999999999998</v>
      </c>
      <c r="AE496" s="405">
        <v>4.8799181880000005E-5</v>
      </c>
      <c r="AF496" s="405">
        <v>0.47867303257549332</v>
      </c>
      <c r="AG496" s="399">
        <v>1.28</v>
      </c>
      <c r="AH496" s="399">
        <v>2.2799999999999998</v>
      </c>
      <c r="AI496" s="324">
        <v>0</v>
      </c>
      <c r="AJ496" s="324">
        <v>0</v>
      </c>
      <c r="AK496" s="324">
        <v>0</v>
      </c>
      <c r="AL496" s="324">
        <v>0</v>
      </c>
      <c r="AM496" s="324">
        <v>0</v>
      </c>
      <c r="AN496" s="324">
        <v>0</v>
      </c>
      <c r="AO496" s="403">
        <v>1722226</v>
      </c>
      <c r="AP496" s="403">
        <v>3.2699999999999999E-3</v>
      </c>
      <c r="AQ496" s="403">
        <v>5.7149999999999999E-2</v>
      </c>
      <c r="AR496" s="403">
        <v>178</v>
      </c>
      <c r="AS496" s="399" t="s">
        <v>1297</v>
      </c>
      <c r="AT496" s="390">
        <v>0</v>
      </c>
      <c r="AU496" s="390">
        <v>0</v>
      </c>
      <c r="AV496" s="390">
        <v>0</v>
      </c>
      <c r="AY496" s="390" t="s">
        <v>3533</v>
      </c>
    </row>
    <row r="497" spans="1:51" s="390" customFormat="1">
      <c r="A497" s="399" t="s">
        <v>81</v>
      </c>
      <c r="B497" s="399" t="s">
        <v>1304</v>
      </c>
      <c r="C497" s="399">
        <v>15</v>
      </c>
      <c r="D497" s="399">
        <v>20</v>
      </c>
      <c r="E497" s="403">
        <v>0.55000000000000004</v>
      </c>
      <c r="F497" s="399">
        <v>0</v>
      </c>
      <c r="G497" s="399">
        <v>0.65</v>
      </c>
      <c r="H497" s="399">
        <v>0.9</v>
      </c>
      <c r="I497" s="399">
        <v>0.6</v>
      </c>
      <c r="J497" s="399">
        <v>40</v>
      </c>
      <c r="K497" s="399">
        <v>125</v>
      </c>
      <c r="L497" s="399">
        <v>0</v>
      </c>
      <c r="M497" s="404">
        <v>6.5999999046325684</v>
      </c>
      <c r="N497" s="404">
        <v>5.5</v>
      </c>
      <c r="O497" s="404">
        <v>1</v>
      </c>
      <c r="P497" s="399">
        <v>100</v>
      </c>
      <c r="Q497" s="399" t="s">
        <v>293</v>
      </c>
      <c r="R497" s="399">
        <v>1</v>
      </c>
      <c r="S497" s="399">
        <v>0</v>
      </c>
      <c r="T497" s="399">
        <v>0</v>
      </c>
      <c r="U497" s="404">
        <v>0.65</v>
      </c>
      <c r="V497" s="404">
        <v>0.22</v>
      </c>
      <c r="W497" s="405">
        <v>3.3063213810000004E-5</v>
      </c>
      <c r="X497" s="405">
        <v>1.4230819887379529</v>
      </c>
      <c r="Y497" s="399">
        <v>1.48</v>
      </c>
      <c r="Z497" s="399">
        <v>1.79</v>
      </c>
      <c r="AA497" s="405">
        <v>5.8170039270000006E-5</v>
      </c>
      <c r="AB497" s="405">
        <v>1.4230819887379529</v>
      </c>
      <c r="AC497" s="399">
        <v>1.21</v>
      </c>
      <c r="AD497" s="399">
        <v>2.0099999999999998</v>
      </c>
      <c r="AE497" s="405">
        <v>4.8799181880000005E-5</v>
      </c>
      <c r="AF497" s="405">
        <v>1.4230819887379529</v>
      </c>
      <c r="AG497" s="399">
        <v>1.28</v>
      </c>
      <c r="AH497" s="399">
        <v>2.2799999999999998</v>
      </c>
      <c r="AI497" s="324">
        <v>0</v>
      </c>
      <c r="AJ497" s="324">
        <v>0</v>
      </c>
      <c r="AK497" s="324">
        <v>0</v>
      </c>
      <c r="AL497" s="324">
        <v>0</v>
      </c>
      <c r="AM497" s="324">
        <v>0</v>
      </c>
      <c r="AN497" s="324">
        <v>0</v>
      </c>
      <c r="AO497" s="403">
        <v>2846944</v>
      </c>
      <c r="AP497" s="403">
        <v>1.98E-3</v>
      </c>
      <c r="AQ497" s="403">
        <v>4.4450000000000003E-2</v>
      </c>
      <c r="AR497" s="403">
        <v>202</v>
      </c>
      <c r="AS497" s="399" t="s">
        <v>1297</v>
      </c>
      <c r="AT497" s="390">
        <v>0</v>
      </c>
      <c r="AU497" s="390">
        <v>0</v>
      </c>
      <c r="AV497" s="390">
        <v>0</v>
      </c>
      <c r="AY497" s="390" t="s">
        <v>3533</v>
      </c>
    </row>
    <row r="498" spans="1:51" s="390" customFormat="1">
      <c r="A498" s="399" t="s">
        <v>81</v>
      </c>
      <c r="B498" s="399" t="s">
        <v>1310</v>
      </c>
      <c r="C498" s="399">
        <v>150</v>
      </c>
      <c r="D498" s="399">
        <v>20</v>
      </c>
      <c r="E498" s="403">
        <v>5</v>
      </c>
      <c r="F498" s="399">
        <v>0</v>
      </c>
      <c r="G498" s="399">
        <v>0.18</v>
      </c>
      <c r="H498" s="399">
        <v>0.9</v>
      </c>
      <c r="I498" s="399">
        <v>0.21</v>
      </c>
      <c r="J498" s="399">
        <v>40</v>
      </c>
      <c r="K498" s="399">
        <v>125</v>
      </c>
      <c r="L498" s="399">
        <v>0</v>
      </c>
      <c r="M498" s="404">
        <v>6.5999999046325684</v>
      </c>
      <c r="N498" s="404">
        <v>5.5</v>
      </c>
      <c r="O498" s="404">
        <v>1</v>
      </c>
      <c r="P498" s="399">
        <v>100</v>
      </c>
      <c r="Q498" s="399" t="s">
        <v>293</v>
      </c>
      <c r="R498" s="399">
        <v>1</v>
      </c>
      <c r="S498" s="399">
        <v>0</v>
      </c>
      <c r="T498" s="399">
        <v>0</v>
      </c>
      <c r="U498" s="404">
        <v>0.65</v>
      </c>
      <c r="V498" s="404">
        <v>0.22</v>
      </c>
      <c r="W498" s="405">
        <v>3.3063213810000004E-5</v>
      </c>
      <c r="X498" s="405">
        <v>4.6596489896729443</v>
      </c>
      <c r="Y498" s="399">
        <v>1.48</v>
      </c>
      <c r="Z498" s="399">
        <v>1.79</v>
      </c>
      <c r="AA498" s="405">
        <v>5.8170039270000006E-5</v>
      </c>
      <c r="AB498" s="405">
        <v>4.6596489896729443</v>
      </c>
      <c r="AC498" s="399">
        <v>1.21</v>
      </c>
      <c r="AD498" s="399">
        <v>2.0099999999999998</v>
      </c>
      <c r="AE498" s="405">
        <v>4.8799181880000005E-5</v>
      </c>
      <c r="AF498" s="405">
        <v>4.6596489896729443</v>
      </c>
      <c r="AG498" s="399">
        <v>1.28</v>
      </c>
      <c r="AH498" s="399">
        <v>2.2799999999999998</v>
      </c>
      <c r="AI498" s="324">
        <v>0</v>
      </c>
      <c r="AJ498" s="324">
        <v>0</v>
      </c>
      <c r="AK498" s="324">
        <v>0</v>
      </c>
      <c r="AL498" s="324">
        <v>0</v>
      </c>
      <c r="AM498" s="324">
        <v>0</v>
      </c>
      <c r="AN498" s="324">
        <v>0</v>
      </c>
      <c r="AO498" s="403">
        <v>8718767</v>
      </c>
      <c r="AP498" s="403">
        <v>6.4999999999999997E-4</v>
      </c>
      <c r="AQ498" s="403">
        <v>2.5399999999999999E-2</v>
      </c>
      <c r="AR498" s="403">
        <v>181</v>
      </c>
      <c r="AS498" s="399" t="s">
        <v>1297</v>
      </c>
      <c r="AT498" s="390">
        <v>0</v>
      </c>
      <c r="AU498" s="390">
        <v>0</v>
      </c>
      <c r="AV498" s="390">
        <v>0</v>
      </c>
      <c r="AY498" s="390" t="s">
        <v>3533</v>
      </c>
    </row>
    <row r="499" spans="1:51" s="390" customFormat="1">
      <c r="A499" s="399" t="s">
        <v>81</v>
      </c>
      <c r="B499" s="399" t="s">
        <v>1299</v>
      </c>
      <c r="C499" s="399">
        <v>2.2000000000000002</v>
      </c>
      <c r="D499" s="399">
        <v>20</v>
      </c>
      <c r="E499" s="403">
        <v>0.12</v>
      </c>
      <c r="F499" s="399">
        <v>0</v>
      </c>
      <c r="G499" s="399">
        <v>1.6</v>
      </c>
      <c r="H499" s="399">
        <v>0.9</v>
      </c>
      <c r="I499" s="399">
        <v>1.4</v>
      </c>
      <c r="J499" s="399">
        <v>40</v>
      </c>
      <c r="K499" s="399">
        <v>125</v>
      </c>
      <c r="L499" s="399">
        <v>0</v>
      </c>
      <c r="M499" s="404">
        <v>6.5999999046325684</v>
      </c>
      <c r="N499" s="404">
        <v>5.5</v>
      </c>
      <c r="O499" s="404">
        <v>1</v>
      </c>
      <c r="P499" s="399">
        <v>100</v>
      </c>
      <c r="Q499" s="399" t="s">
        <v>293</v>
      </c>
      <c r="R499" s="399">
        <v>1</v>
      </c>
      <c r="S499" s="399">
        <v>0</v>
      </c>
      <c r="T499" s="399">
        <v>0</v>
      </c>
      <c r="U499" s="404">
        <v>0.65</v>
      </c>
      <c r="V499" s="404">
        <v>0.22</v>
      </c>
      <c r="W499" s="405">
        <v>3.3063213810000004E-5</v>
      </c>
      <c r="X499" s="405">
        <v>0.59404551996927868</v>
      </c>
      <c r="Y499" s="399">
        <v>1.48</v>
      </c>
      <c r="Z499" s="399">
        <v>1.79</v>
      </c>
      <c r="AA499" s="405">
        <v>5.8170039270000006E-5</v>
      </c>
      <c r="AB499" s="405">
        <v>0.59404551996927868</v>
      </c>
      <c r="AC499" s="399">
        <v>1.21</v>
      </c>
      <c r="AD499" s="399">
        <v>2.0099999999999998</v>
      </c>
      <c r="AE499" s="405">
        <v>4.8799181880000005E-5</v>
      </c>
      <c r="AF499" s="405">
        <v>0.59404551996927868</v>
      </c>
      <c r="AG499" s="399">
        <v>1.28</v>
      </c>
      <c r="AH499" s="399">
        <v>2.2799999999999998</v>
      </c>
      <c r="AI499" s="324">
        <v>0</v>
      </c>
      <c r="AJ499" s="324">
        <v>0</v>
      </c>
      <c r="AK499" s="324">
        <v>0</v>
      </c>
      <c r="AL499" s="324">
        <v>0</v>
      </c>
      <c r="AM499" s="324">
        <v>0</v>
      </c>
      <c r="AN499" s="324">
        <v>0</v>
      </c>
      <c r="AO499" s="403">
        <v>1722226</v>
      </c>
      <c r="AP499" s="403">
        <v>3.2699999999999999E-3</v>
      </c>
      <c r="AQ499" s="403">
        <v>5.7149999999999999E-2</v>
      </c>
      <c r="AR499" s="403">
        <v>170</v>
      </c>
      <c r="AS499" s="399" t="s">
        <v>1297</v>
      </c>
      <c r="AT499" s="390">
        <v>0</v>
      </c>
      <c r="AU499" s="390">
        <v>0</v>
      </c>
      <c r="AV499" s="390">
        <v>0</v>
      </c>
      <c r="AY499" s="390" t="s">
        <v>3533</v>
      </c>
    </row>
    <row r="500" spans="1:51" s="390" customFormat="1">
      <c r="A500" s="399" t="s">
        <v>81</v>
      </c>
      <c r="B500" s="399" t="s">
        <v>1305</v>
      </c>
      <c r="C500" s="399">
        <v>22</v>
      </c>
      <c r="D500" s="399">
        <v>20</v>
      </c>
      <c r="E500" s="403">
        <v>0.85</v>
      </c>
      <c r="F500" s="399">
        <v>0</v>
      </c>
      <c r="G500" s="399">
        <v>0.5</v>
      </c>
      <c r="H500" s="399">
        <v>0.9</v>
      </c>
      <c r="I500" s="399">
        <v>0.52</v>
      </c>
      <c r="J500" s="399">
        <v>40</v>
      </c>
      <c r="K500" s="399">
        <v>125</v>
      </c>
      <c r="L500" s="399">
        <v>0</v>
      </c>
      <c r="M500" s="404">
        <v>6.5999999046325684</v>
      </c>
      <c r="N500" s="404">
        <v>5.5</v>
      </c>
      <c r="O500" s="404">
        <v>1</v>
      </c>
      <c r="P500" s="399">
        <v>100</v>
      </c>
      <c r="Q500" s="399" t="s">
        <v>293</v>
      </c>
      <c r="R500" s="399">
        <v>1</v>
      </c>
      <c r="S500" s="399">
        <v>0</v>
      </c>
      <c r="T500" s="399">
        <v>0</v>
      </c>
      <c r="U500" s="404">
        <v>0.65</v>
      </c>
      <c r="V500" s="404">
        <v>0.22</v>
      </c>
      <c r="W500" s="405">
        <v>3.3063213810000004E-5</v>
      </c>
      <c r="X500" s="405">
        <v>1.795951533073944</v>
      </c>
      <c r="Y500" s="399">
        <v>1.48</v>
      </c>
      <c r="Z500" s="399">
        <v>1.79</v>
      </c>
      <c r="AA500" s="405">
        <v>5.8170039270000006E-5</v>
      </c>
      <c r="AB500" s="405">
        <v>1.795951533073944</v>
      </c>
      <c r="AC500" s="399">
        <v>1.21</v>
      </c>
      <c r="AD500" s="399">
        <v>2.0099999999999998</v>
      </c>
      <c r="AE500" s="405">
        <v>4.8799181880000005E-5</v>
      </c>
      <c r="AF500" s="405">
        <v>1.795951533073944</v>
      </c>
      <c r="AG500" s="399">
        <v>1.28</v>
      </c>
      <c r="AH500" s="399">
        <v>2.2799999999999998</v>
      </c>
      <c r="AI500" s="324">
        <v>0</v>
      </c>
      <c r="AJ500" s="324">
        <v>0</v>
      </c>
      <c r="AK500" s="324">
        <v>0</v>
      </c>
      <c r="AL500" s="324">
        <v>0</v>
      </c>
      <c r="AM500" s="324">
        <v>0</v>
      </c>
      <c r="AN500" s="324">
        <v>0</v>
      </c>
      <c r="AO500" s="403">
        <v>3629040</v>
      </c>
      <c r="AP500" s="403">
        <v>1.5499999999999999E-3</v>
      </c>
      <c r="AQ500" s="403">
        <v>3.9370000000000002E-2</v>
      </c>
      <c r="AR500" s="403">
        <v>174</v>
      </c>
      <c r="AS500" s="399" t="s">
        <v>1297</v>
      </c>
      <c r="AT500" s="390">
        <v>0</v>
      </c>
      <c r="AU500" s="390">
        <v>0</v>
      </c>
      <c r="AV500" s="390">
        <v>0</v>
      </c>
      <c r="AY500" s="390" t="s">
        <v>3533</v>
      </c>
    </row>
    <row r="501" spans="1:51" s="390" customFormat="1">
      <c r="A501" s="399" t="s">
        <v>81</v>
      </c>
      <c r="B501" s="399" t="s">
        <v>1311</v>
      </c>
      <c r="C501" s="399">
        <v>220</v>
      </c>
      <c r="D501" s="399">
        <v>20</v>
      </c>
      <c r="E501" s="403">
        <v>7</v>
      </c>
      <c r="F501" s="399">
        <v>0</v>
      </c>
      <c r="G501" s="399">
        <v>0.16</v>
      </c>
      <c r="H501" s="399">
        <v>0.9</v>
      </c>
      <c r="I501" s="399">
        <v>0.18</v>
      </c>
      <c r="J501" s="399">
        <v>40</v>
      </c>
      <c r="K501" s="399">
        <v>125</v>
      </c>
      <c r="L501" s="399">
        <v>0</v>
      </c>
      <c r="M501" s="404">
        <v>6.5999999046325684</v>
      </c>
      <c r="N501" s="404">
        <v>5.5</v>
      </c>
      <c r="O501" s="404">
        <v>1</v>
      </c>
      <c r="P501" s="399">
        <v>100</v>
      </c>
      <c r="Q501" s="399" t="s">
        <v>293</v>
      </c>
      <c r="R501" s="399">
        <v>1</v>
      </c>
      <c r="S501" s="399">
        <v>0</v>
      </c>
      <c r="T501" s="399">
        <v>0</v>
      </c>
      <c r="U501" s="404">
        <v>0.65</v>
      </c>
      <c r="V501" s="404">
        <v>0.22</v>
      </c>
      <c r="W501" s="405">
        <v>3.3063213810000004E-5</v>
      </c>
      <c r="X501" s="405">
        <v>5.4770153136297575</v>
      </c>
      <c r="Y501" s="399">
        <v>1.48</v>
      </c>
      <c r="Z501" s="399">
        <v>1.79</v>
      </c>
      <c r="AA501" s="405">
        <v>5.8170039270000006E-5</v>
      </c>
      <c r="AB501" s="405">
        <v>5.4770153136297575</v>
      </c>
      <c r="AC501" s="399">
        <v>1.21</v>
      </c>
      <c r="AD501" s="399">
        <v>2.0099999999999998</v>
      </c>
      <c r="AE501" s="405">
        <v>4.8799181880000005E-5</v>
      </c>
      <c r="AF501" s="405">
        <v>5.4770153136297575</v>
      </c>
      <c r="AG501" s="399">
        <v>1.28</v>
      </c>
      <c r="AH501" s="399">
        <v>2.2799999999999998</v>
      </c>
      <c r="AI501" s="324">
        <v>0</v>
      </c>
      <c r="AJ501" s="324">
        <v>0</v>
      </c>
      <c r="AK501" s="324">
        <v>0</v>
      </c>
      <c r="AL501" s="324">
        <v>0</v>
      </c>
      <c r="AM501" s="324">
        <v>0</v>
      </c>
      <c r="AN501" s="324">
        <v>0</v>
      </c>
      <c r="AO501" s="403">
        <v>8718767</v>
      </c>
      <c r="AP501" s="403">
        <v>6.4999999999999997E-4</v>
      </c>
      <c r="AQ501" s="403">
        <v>2.5399999999999999E-2</v>
      </c>
      <c r="AR501" s="403">
        <v>176</v>
      </c>
      <c r="AS501" s="399" t="s">
        <v>1297</v>
      </c>
      <c r="AT501" s="390">
        <v>0</v>
      </c>
      <c r="AU501" s="390">
        <v>0</v>
      </c>
      <c r="AV501" s="390">
        <v>0</v>
      </c>
      <c r="AY501" s="390" t="s">
        <v>3533</v>
      </c>
    </row>
    <row r="502" spans="1:51" s="390" customFormat="1">
      <c r="A502" s="399" t="s">
        <v>81</v>
      </c>
      <c r="B502" s="399" t="s">
        <v>1300</v>
      </c>
      <c r="C502" s="399">
        <v>3.3</v>
      </c>
      <c r="D502" s="399">
        <v>20</v>
      </c>
      <c r="E502" s="403">
        <v>0.16</v>
      </c>
      <c r="F502" s="399">
        <v>0</v>
      </c>
      <c r="G502" s="399">
        <v>1.3</v>
      </c>
      <c r="H502" s="399">
        <v>0.9</v>
      </c>
      <c r="I502" s="399">
        <v>1.2</v>
      </c>
      <c r="J502" s="399">
        <v>40</v>
      </c>
      <c r="K502" s="399">
        <v>125</v>
      </c>
      <c r="L502" s="399">
        <v>0</v>
      </c>
      <c r="M502" s="404">
        <v>6.5999999046325684</v>
      </c>
      <c r="N502" s="404">
        <v>5.5</v>
      </c>
      <c r="O502" s="404">
        <v>1</v>
      </c>
      <c r="P502" s="399">
        <v>100</v>
      </c>
      <c r="Q502" s="399" t="s">
        <v>293</v>
      </c>
      <c r="R502" s="399">
        <v>1</v>
      </c>
      <c r="S502" s="399">
        <v>0</v>
      </c>
      <c r="T502" s="399">
        <v>0</v>
      </c>
      <c r="U502" s="404">
        <v>0.65</v>
      </c>
      <c r="V502" s="404">
        <v>0.22</v>
      </c>
      <c r="W502" s="405">
        <v>3.3063213810000004E-5</v>
      </c>
      <c r="X502" s="405">
        <v>0.77225914806295148</v>
      </c>
      <c r="Y502" s="399">
        <v>1.48</v>
      </c>
      <c r="Z502" s="399">
        <v>1.79</v>
      </c>
      <c r="AA502" s="405">
        <v>5.8170039270000006E-5</v>
      </c>
      <c r="AB502" s="405">
        <v>0.77225914806295148</v>
      </c>
      <c r="AC502" s="399">
        <v>1.21</v>
      </c>
      <c r="AD502" s="399">
        <v>2.0099999999999998</v>
      </c>
      <c r="AE502" s="405">
        <v>4.8799181880000005E-5</v>
      </c>
      <c r="AF502" s="405">
        <v>0.77225914806295148</v>
      </c>
      <c r="AG502" s="399">
        <v>1.28</v>
      </c>
      <c r="AH502" s="399">
        <v>2.2799999999999998</v>
      </c>
      <c r="AI502" s="324">
        <v>0</v>
      </c>
      <c r="AJ502" s="324">
        <v>0</v>
      </c>
      <c r="AK502" s="324">
        <v>0</v>
      </c>
      <c r="AL502" s="324">
        <v>0</v>
      </c>
      <c r="AM502" s="324">
        <v>0</v>
      </c>
      <c r="AN502" s="324">
        <v>0</v>
      </c>
      <c r="AO502" s="403">
        <v>1722226</v>
      </c>
      <c r="AP502" s="403">
        <v>3.2699999999999999E-3</v>
      </c>
      <c r="AQ502" s="403">
        <v>5.7149999999999999E-2</v>
      </c>
      <c r="AR502" s="403">
        <v>174</v>
      </c>
      <c r="AS502" s="399" t="s">
        <v>1297</v>
      </c>
      <c r="AT502" s="390">
        <v>0</v>
      </c>
      <c r="AU502" s="390">
        <v>0</v>
      </c>
      <c r="AV502" s="390">
        <v>0</v>
      </c>
      <c r="AY502" s="390" t="s">
        <v>3533</v>
      </c>
    </row>
    <row r="503" spans="1:51" s="390" customFormat="1">
      <c r="A503" s="399" t="s">
        <v>81</v>
      </c>
      <c r="B503" s="399" t="s">
        <v>1306</v>
      </c>
      <c r="C503" s="399">
        <v>33</v>
      </c>
      <c r="D503" s="399">
        <v>20</v>
      </c>
      <c r="E503" s="403">
        <v>1.3</v>
      </c>
      <c r="F503" s="399">
        <v>0</v>
      </c>
      <c r="G503" s="399">
        <v>0.4</v>
      </c>
      <c r="H503" s="399">
        <v>0.9</v>
      </c>
      <c r="I503" s="399">
        <v>0.42</v>
      </c>
      <c r="J503" s="399">
        <v>40</v>
      </c>
      <c r="K503" s="399">
        <v>125</v>
      </c>
      <c r="L503" s="399">
        <v>0</v>
      </c>
      <c r="M503" s="404">
        <v>6.5999999046325684</v>
      </c>
      <c r="N503" s="404">
        <v>5.5</v>
      </c>
      <c r="O503" s="404">
        <v>1</v>
      </c>
      <c r="P503" s="399">
        <v>100</v>
      </c>
      <c r="Q503" s="399" t="s">
        <v>293</v>
      </c>
      <c r="R503" s="399">
        <v>1</v>
      </c>
      <c r="S503" s="399">
        <v>0</v>
      </c>
      <c r="T503" s="399">
        <v>0</v>
      </c>
      <c r="U503" s="404">
        <v>0.65</v>
      </c>
      <c r="V503" s="404">
        <v>0.22</v>
      </c>
      <c r="W503" s="405">
        <v>3.3063213810000004E-5</v>
      </c>
      <c r="X503" s="405">
        <v>2.1061613433321704</v>
      </c>
      <c r="Y503" s="399">
        <v>1.48</v>
      </c>
      <c r="Z503" s="399">
        <v>1.79</v>
      </c>
      <c r="AA503" s="405">
        <v>5.8170039270000006E-5</v>
      </c>
      <c r="AB503" s="405">
        <v>2.1061613433321704</v>
      </c>
      <c r="AC503" s="399">
        <v>1.21</v>
      </c>
      <c r="AD503" s="399">
        <v>2.0099999999999998</v>
      </c>
      <c r="AE503" s="405">
        <v>4.8799181880000005E-5</v>
      </c>
      <c r="AF503" s="405">
        <v>2.1061613433321704</v>
      </c>
      <c r="AG503" s="399">
        <v>1.28</v>
      </c>
      <c r="AH503" s="399">
        <v>2.2799999999999998</v>
      </c>
      <c r="AI503" s="324">
        <v>0</v>
      </c>
      <c r="AJ503" s="324">
        <v>0</v>
      </c>
      <c r="AK503" s="324">
        <v>0</v>
      </c>
      <c r="AL503" s="324">
        <v>0</v>
      </c>
      <c r="AM503" s="324">
        <v>0</v>
      </c>
      <c r="AN503" s="324">
        <v>0</v>
      </c>
      <c r="AO503" s="403">
        <v>3629040</v>
      </c>
      <c r="AP503" s="403">
        <v>1.5499999999999999E-3</v>
      </c>
      <c r="AQ503" s="403">
        <v>3.9370000000000002E-2</v>
      </c>
      <c r="AR503" s="403">
        <v>174</v>
      </c>
      <c r="AS503" s="399" t="s">
        <v>1297</v>
      </c>
      <c r="AT503" s="390">
        <v>0</v>
      </c>
      <c r="AU503" s="390">
        <v>0</v>
      </c>
      <c r="AV503" s="390">
        <v>0</v>
      </c>
      <c r="AY503" s="390" t="s">
        <v>3533</v>
      </c>
    </row>
    <row r="504" spans="1:51" s="390" customFormat="1">
      <c r="A504" s="399" t="s">
        <v>81</v>
      </c>
      <c r="B504" s="399" t="s">
        <v>1312</v>
      </c>
      <c r="C504" s="399">
        <v>330</v>
      </c>
      <c r="D504" s="399">
        <v>20</v>
      </c>
      <c r="E504" s="403">
        <v>15</v>
      </c>
      <c r="F504" s="399">
        <v>0</v>
      </c>
      <c r="G504" s="399">
        <v>0.13</v>
      </c>
      <c r="H504" s="399">
        <v>0.9</v>
      </c>
      <c r="I504" s="399">
        <v>0.13</v>
      </c>
      <c r="J504" s="399">
        <v>40</v>
      </c>
      <c r="K504" s="399">
        <v>125</v>
      </c>
      <c r="L504" s="399">
        <v>0</v>
      </c>
      <c r="M504" s="404">
        <v>6.5999999046325684</v>
      </c>
      <c r="N504" s="404">
        <v>5.5</v>
      </c>
      <c r="O504" s="404">
        <v>1</v>
      </c>
      <c r="P504" s="399">
        <v>100</v>
      </c>
      <c r="Q504" s="399" t="s">
        <v>293</v>
      </c>
      <c r="R504" s="399">
        <v>1</v>
      </c>
      <c r="S504" s="399">
        <v>0</v>
      </c>
      <c r="T504" s="399">
        <v>0</v>
      </c>
      <c r="U504" s="404">
        <v>0.65</v>
      </c>
      <c r="V504" s="404">
        <v>0.22</v>
      </c>
      <c r="W504" s="405">
        <v>3.3063213810000004E-5</v>
      </c>
      <c r="X504" s="405">
        <v>6.9364595139682264</v>
      </c>
      <c r="Y504" s="399">
        <v>1.48</v>
      </c>
      <c r="Z504" s="399">
        <v>1.79</v>
      </c>
      <c r="AA504" s="405">
        <v>5.8170039270000006E-5</v>
      </c>
      <c r="AB504" s="405">
        <v>6.9364595139682264</v>
      </c>
      <c r="AC504" s="399">
        <v>1.21</v>
      </c>
      <c r="AD504" s="399">
        <v>2.0099999999999998</v>
      </c>
      <c r="AE504" s="405">
        <v>4.8799181880000005E-5</v>
      </c>
      <c r="AF504" s="405">
        <v>6.9364595139682264</v>
      </c>
      <c r="AG504" s="399">
        <v>1.28</v>
      </c>
      <c r="AH504" s="399">
        <v>2.2799999999999998</v>
      </c>
      <c r="AI504" s="324">
        <v>0</v>
      </c>
      <c r="AJ504" s="324">
        <v>0</v>
      </c>
      <c r="AK504" s="324">
        <v>0</v>
      </c>
      <c r="AL504" s="324">
        <v>0</v>
      </c>
      <c r="AM504" s="324">
        <v>0</v>
      </c>
      <c r="AN504" s="324">
        <v>0</v>
      </c>
      <c r="AO504" s="403">
        <v>14148675</v>
      </c>
      <c r="AP504" s="403">
        <v>4.0000000000000002E-4</v>
      </c>
      <c r="AQ504" s="403">
        <v>1.9939999999999999E-2</v>
      </c>
      <c r="AR504" s="403">
        <v>158</v>
      </c>
      <c r="AS504" s="399" t="s">
        <v>1297</v>
      </c>
      <c r="AT504" s="390">
        <v>0</v>
      </c>
      <c r="AU504" s="390">
        <v>0</v>
      </c>
      <c r="AV504" s="390">
        <v>0</v>
      </c>
      <c r="AY504" s="390" t="s">
        <v>3533</v>
      </c>
    </row>
    <row r="505" spans="1:51" s="390" customFormat="1">
      <c r="A505" s="399" t="s">
        <v>81</v>
      </c>
      <c r="B505" s="399" t="s">
        <v>1301</v>
      </c>
      <c r="C505" s="399">
        <v>4.7</v>
      </c>
      <c r="D505" s="399">
        <v>20</v>
      </c>
      <c r="E505" s="403">
        <v>0.2</v>
      </c>
      <c r="F505" s="399">
        <v>0</v>
      </c>
      <c r="G505" s="399">
        <v>1.1000000000000001</v>
      </c>
      <c r="H505" s="399">
        <v>0.9</v>
      </c>
      <c r="I505" s="399">
        <v>1.1000000000000001</v>
      </c>
      <c r="J505" s="399">
        <v>40</v>
      </c>
      <c r="K505" s="399">
        <v>125</v>
      </c>
      <c r="L505" s="399">
        <v>0</v>
      </c>
      <c r="M505" s="404">
        <v>6.5999999046325684</v>
      </c>
      <c r="N505" s="404">
        <v>5.5</v>
      </c>
      <c r="O505" s="404">
        <v>1</v>
      </c>
      <c r="P505" s="399">
        <v>100</v>
      </c>
      <c r="Q505" s="399" t="s">
        <v>293</v>
      </c>
      <c r="R505" s="399">
        <v>1</v>
      </c>
      <c r="S505" s="399">
        <v>0</v>
      </c>
      <c r="T505" s="399">
        <v>0</v>
      </c>
      <c r="U505" s="404">
        <v>0.65</v>
      </c>
      <c r="V505" s="404">
        <v>0.22</v>
      </c>
      <c r="W505" s="405">
        <v>3.3063213810000004E-5</v>
      </c>
      <c r="X505" s="405">
        <v>0.86832964139849167</v>
      </c>
      <c r="Y505" s="399">
        <v>1.48</v>
      </c>
      <c r="Z505" s="399">
        <v>1.79</v>
      </c>
      <c r="AA505" s="405">
        <v>5.8170039270000006E-5</v>
      </c>
      <c r="AB505" s="405">
        <v>0.86832964139849167</v>
      </c>
      <c r="AC505" s="399">
        <v>1.21</v>
      </c>
      <c r="AD505" s="399">
        <v>2.0099999999999998</v>
      </c>
      <c r="AE505" s="405">
        <v>4.8799181880000005E-5</v>
      </c>
      <c r="AF505" s="405">
        <v>0.86832964139849167</v>
      </c>
      <c r="AG505" s="399">
        <v>1.28</v>
      </c>
      <c r="AH505" s="399">
        <v>2.2799999999999998</v>
      </c>
      <c r="AI505" s="324">
        <v>0</v>
      </c>
      <c r="AJ505" s="324">
        <v>0</v>
      </c>
      <c r="AK505" s="324">
        <v>0</v>
      </c>
      <c r="AL505" s="324">
        <v>0</v>
      </c>
      <c r="AM505" s="324">
        <v>0</v>
      </c>
      <c r="AN505" s="324">
        <v>0</v>
      </c>
      <c r="AO505" s="403">
        <v>2179692</v>
      </c>
      <c r="AP505" s="403">
        <v>2.5799999999999998E-3</v>
      </c>
      <c r="AQ505" s="403">
        <v>5.0799999999999998E-2</v>
      </c>
      <c r="AR505" s="403">
        <v>165</v>
      </c>
      <c r="AS505" s="399" t="s">
        <v>1297</v>
      </c>
      <c r="AT505" s="390">
        <v>0</v>
      </c>
      <c r="AU505" s="390">
        <v>0</v>
      </c>
      <c r="AV505" s="390">
        <v>0</v>
      </c>
      <c r="AY505" s="390" t="s">
        <v>3533</v>
      </c>
    </row>
    <row r="506" spans="1:51" s="390" customFormat="1">
      <c r="A506" s="399" t="s">
        <v>81</v>
      </c>
      <c r="B506" s="399" t="s">
        <v>1307</v>
      </c>
      <c r="C506" s="399">
        <v>47</v>
      </c>
      <c r="D506" s="399">
        <v>20</v>
      </c>
      <c r="E506" s="403">
        <v>1.8</v>
      </c>
      <c r="F506" s="399">
        <v>0</v>
      </c>
      <c r="G506" s="399">
        <v>0.35</v>
      </c>
      <c r="H506" s="399">
        <v>0.9</v>
      </c>
      <c r="I506" s="399">
        <v>0.36</v>
      </c>
      <c r="J506" s="399">
        <v>40</v>
      </c>
      <c r="K506" s="399">
        <v>125</v>
      </c>
      <c r="L506" s="399">
        <v>0</v>
      </c>
      <c r="M506" s="404">
        <v>6.5999999046325684</v>
      </c>
      <c r="N506" s="404">
        <v>5.5</v>
      </c>
      <c r="O506" s="404">
        <v>1</v>
      </c>
      <c r="P506" s="399">
        <v>100</v>
      </c>
      <c r="Q506" s="399" t="s">
        <v>293</v>
      </c>
      <c r="R506" s="399">
        <v>1</v>
      </c>
      <c r="S506" s="399">
        <v>0</v>
      </c>
      <c r="T506" s="399">
        <v>0</v>
      </c>
      <c r="U506" s="404">
        <v>0.65</v>
      </c>
      <c r="V506" s="404">
        <v>0.22</v>
      </c>
      <c r="W506" s="405">
        <v>3.3063213810000004E-5</v>
      </c>
      <c r="X506" s="405">
        <v>2.7963159078138982</v>
      </c>
      <c r="Y506" s="399">
        <v>1.48</v>
      </c>
      <c r="Z506" s="399">
        <v>1.79</v>
      </c>
      <c r="AA506" s="405">
        <v>5.8170039270000006E-5</v>
      </c>
      <c r="AB506" s="405">
        <v>2.7963159078138982</v>
      </c>
      <c r="AC506" s="399">
        <v>1.21</v>
      </c>
      <c r="AD506" s="399">
        <v>2.0099999999999998</v>
      </c>
      <c r="AE506" s="405">
        <v>4.8799181880000005E-5</v>
      </c>
      <c r="AF506" s="405">
        <v>2.7963159078138982</v>
      </c>
      <c r="AG506" s="399">
        <v>1.28</v>
      </c>
      <c r="AH506" s="399">
        <v>2.2799999999999998</v>
      </c>
      <c r="AI506" s="324">
        <v>0</v>
      </c>
      <c r="AJ506" s="324">
        <v>0</v>
      </c>
      <c r="AK506" s="324">
        <v>0</v>
      </c>
      <c r="AL506" s="324">
        <v>0</v>
      </c>
      <c r="AM506" s="324">
        <v>0</v>
      </c>
      <c r="AN506" s="324">
        <v>0</v>
      </c>
      <c r="AO506" s="403">
        <v>5580011</v>
      </c>
      <c r="AP506" s="403">
        <v>1.01E-3</v>
      </c>
      <c r="AQ506" s="403">
        <v>3.175E-2</v>
      </c>
      <c r="AR506" s="403">
        <v>171</v>
      </c>
      <c r="AS506" s="399" t="s">
        <v>1297</v>
      </c>
      <c r="AT506" s="390">
        <v>0</v>
      </c>
      <c r="AU506" s="390">
        <v>0</v>
      </c>
      <c r="AV506" s="390">
        <v>0</v>
      </c>
      <c r="AY506" s="390" t="s">
        <v>3533</v>
      </c>
    </row>
    <row r="507" spans="1:51" s="390" customFormat="1">
      <c r="A507" s="399" t="s">
        <v>81</v>
      </c>
      <c r="B507" s="399" t="s">
        <v>1302</v>
      </c>
      <c r="C507" s="399">
        <v>6.8</v>
      </c>
      <c r="D507" s="399">
        <v>20</v>
      </c>
      <c r="E507" s="403">
        <v>0.32</v>
      </c>
      <c r="F507" s="399">
        <v>0</v>
      </c>
      <c r="G507" s="399">
        <v>0.9</v>
      </c>
      <c r="H507" s="399">
        <v>0.9</v>
      </c>
      <c r="I507" s="399">
        <v>0.85</v>
      </c>
      <c r="J507" s="399">
        <v>40</v>
      </c>
      <c r="K507" s="399">
        <v>125</v>
      </c>
      <c r="L507" s="399">
        <v>0</v>
      </c>
      <c r="M507" s="404">
        <v>6.5999999046325684</v>
      </c>
      <c r="N507" s="404">
        <v>5.5</v>
      </c>
      <c r="O507" s="404">
        <v>1</v>
      </c>
      <c r="P507" s="399">
        <v>100</v>
      </c>
      <c r="Q507" s="399" t="s">
        <v>293</v>
      </c>
      <c r="R507" s="399">
        <v>1</v>
      </c>
      <c r="S507" s="399">
        <v>0</v>
      </c>
      <c r="T507" s="399">
        <v>0</v>
      </c>
      <c r="U507" s="404">
        <v>0.65</v>
      </c>
      <c r="V507" s="404">
        <v>0.22</v>
      </c>
      <c r="W507" s="405">
        <v>3.3063213810000004E-5</v>
      </c>
      <c r="X507" s="405">
        <v>0.95479316909181033</v>
      </c>
      <c r="Y507" s="399">
        <v>1.48</v>
      </c>
      <c r="Z507" s="399">
        <v>1.79</v>
      </c>
      <c r="AA507" s="405">
        <v>5.8170039270000006E-5</v>
      </c>
      <c r="AB507" s="405">
        <v>0.95479316909181033</v>
      </c>
      <c r="AC507" s="399">
        <v>1.21</v>
      </c>
      <c r="AD507" s="399">
        <v>2.0099999999999998</v>
      </c>
      <c r="AE507" s="405">
        <v>4.8799181880000005E-5</v>
      </c>
      <c r="AF507" s="405">
        <v>0.95479316909181033</v>
      </c>
      <c r="AG507" s="399">
        <v>1.28</v>
      </c>
      <c r="AH507" s="399">
        <v>2.2799999999999998</v>
      </c>
      <c r="AI507" s="324">
        <v>0</v>
      </c>
      <c r="AJ507" s="324">
        <v>0</v>
      </c>
      <c r="AK507" s="324">
        <v>0</v>
      </c>
      <c r="AL507" s="324">
        <v>0</v>
      </c>
      <c r="AM507" s="324">
        <v>0</v>
      </c>
      <c r="AN507" s="324">
        <v>0</v>
      </c>
      <c r="AO507" s="403">
        <v>2179692</v>
      </c>
      <c r="AP507" s="403">
        <v>2.5799999999999998E-3</v>
      </c>
      <c r="AQ507" s="403">
        <v>5.0799999999999998E-2</v>
      </c>
      <c r="AR507" s="403">
        <v>173</v>
      </c>
      <c r="AS507" s="399" t="s">
        <v>1297</v>
      </c>
      <c r="AT507" s="390">
        <v>0</v>
      </c>
      <c r="AU507" s="390">
        <v>0</v>
      </c>
      <c r="AV507" s="390">
        <v>0</v>
      </c>
      <c r="AY507" s="390" t="s">
        <v>3533</v>
      </c>
    </row>
    <row r="508" spans="1:51" s="390" customFormat="1">
      <c r="A508" s="399" t="s">
        <v>81</v>
      </c>
      <c r="B508" s="399" t="s">
        <v>1308</v>
      </c>
      <c r="C508" s="399">
        <v>68</v>
      </c>
      <c r="D508" s="399">
        <v>20</v>
      </c>
      <c r="E508" s="403">
        <v>2.5</v>
      </c>
      <c r="F508" s="399">
        <v>0</v>
      </c>
      <c r="G508" s="399">
        <v>0.3</v>
      </c>
      <c r="H508" s="399">
        <v>0.9</v>
      </c>
      <c r="I508" s="399">
        <v>0.3</v>
      </c>
      <c r="J508" s="399">
        <v>40</v>
      </c>
      <c r="K508" s="399">
        <v>125</v>
      </c>
      <c r="L508" s="399">
        <v>0</v>
      </c>
      <c r="M508" s="404">
        <v>6.5999999046325684</v>
      </c>
      <c r="N508" s="404">
        <v>5.5</v>
      </c>
      <c r="O508" s="404">
        <v>1</v>
      </c>
      <c r="P508" s="399">
        <v>100</v>
      </c>
      <c r="Q508" s="399" t="s">
        <v>293</v>
      </c>
      <c r="R508" s="399">
        <v>1</v>
      </c>
      <c r="S508" s="399">
        <v>0</v>
      </c>
      <c r="T508" s="399">
        <v>0</v>
      </c>
      <c r="U508" s="404">
        <v>0.65</v>
      </c>
      <c r="V508" s="404">
        <v>0.22</v>
      </c>
      <c r="W508" s="405">
        <v>3.3063213810000004E-5</v>
      </c>
      <c r="X508" s="405">
        <v>3.1826438077019463</v>
      </c>
      <c r="Y508" s="399">
        <v>1.48</v>
      </c>
      <c r="Z508" s="399">
        <v>1.79</v>
      </c>
      <c r="AA508" s="405">
        <v>5.8170039270000006E-5</v>
      </c>
      <c r="AB508" s="405">
        <v>3.1826438077019463</v>
      </c>
      <c r="AC508" s="399">
        <v>1.21</v>
      </c>
      <c r="AD508" s="399">
        <v>2.0099999999999998</v>
      </c>
      <c r="AE508" s="405">
        <v>4.8799181880000005E-5</v>
      </c>
      <c r="AF508" s="405">
        <v>3.1826438077019463</v>
      </c>
      <c r="AG508" s="399">
        <v>1.28</v>
      </c>
      <c r="AH508" s="399">
        <v>2.2799999999999998</v>
      </c>
      <c r="AI508" s="324">
        <v>0</v>
      </c>
      <c r="AJ508" s="324">
        <v>0</v>
      </c>
      <c r="AK508" s="324">
        <v>0</v>
      </c>
      <c r="AL508" s="324">
        <v>0</v>
      </c>
      <c r="AM508" s="324">
        <v>0</v>
      </c>
      <c r="AN508" s="324">
        <v>0</v>
      </c>
      <c r="AO508" s="403">
        <v>5580011</v>
      </c>
      <c r="AP508" s="403">
        <v>1.01E-3</v>
      </c>
      <c r="AQ508" s="403">
        <v>3.175E-2</v>
      </c>
      <c r="AR508" s="403">
        <v>178</v>
      </c>
      <c r="AS508" s="399" t="s">
        <v>1297</v>
      </c>
      <c r="AT508" s="390">
        <v>0</v>
      </c>
      <c r="AU508" s="390">
        <v>0</v>
      </c>
      <c r="AV508" s="390">
        <v>0</v>
      </c>
      <c r="AY508" s="390" t="s">
        <v>3533</v>
      </c>
    </row>
    <row r="509" spans="1:51" s="390" customFormat="1">
      <c r="A509" s="399" t="s">
        <v>81</v>
      </c>
      <c r="B509" s="399" t="s">
        <v>3848</v>
      </c>
      <c r="C509" s="399">
        <v>1</v>
      </c>
      <c r="D509" s="399">
        <v>20</v>
      </c>
      <c r="E509" s="403">
        <v>0.125</v>
      </c>
      <c r="F509" s="399">
        <v>0</v>
      </c>
      <c r="G509" s="399">
        <v>1.5</v>
      </c>
      <c r="H509" s="399">
        <v>0.7</v>
      </c>
      <c r="I509" s="399">
        <v>1.3</v>
      </c>
      <c r="J509" s="399">
        <v>40</v>
      </c>
      <c r="K509" s="399">
        <v>125</v>
      </c>
      <c r="L509" s="403">
        <v>1</v>
      </c>
      <c r="M509" s="404">
        <v>3</v>
      </c>
      <c r="N509" s="404">
        <v>3</v>
      </c>
      <c r="O509" s="404">
        <v>0.80000001192092896</v>
      </c>
      <c r="P509" s="399">
        <v>100</v>
      </c>
      <c r="Q509" s="399" t="s">
        <v>293</v>
      </c>
      <c r="R509" s="399">
        <v>1</v>
      </c>
      <c r="S509" s="399">
        <v>0</v>
      </c>
      <c r="T509" s="399">
        <v>0</v>
      </c>
      <c r="U509" s="404">
        <v>0.43</v>
      </c>
      <c r="V509" s="404">
        <v>0.16</v>
      </c>
      <c r="W509" s="405">
        <v>1.3203000000000002E-7</v>
      </c>
      <c r="X509" s="405">
        <v>1.0964912280701753</v>
      </c>
      <c r="Y509" s="399">
        <v>1.58</v>
      </c>
      <c r="Z509" s="399">
        <v>2.77</v>
      </c>
      <c r="AA509" s="405">
        <v>1.1259E-7</v>
      </c>
      <c r="AB509" s="405">
        <v>1.0964912280701753</v>
      </c>
      <c r="AC509" s="399">
        <v>1.54</v>
      </c>
      <c r="AD509" s="399">
        <v>2.68</v>
      </c>
      <c r="AE509" s="405">
        <v>9.2070000000000016E-8</v>
      </c>
      <c r="AF509" s="405">
        <v>1.0964912280701753</v>
      </c>
      <c r="AG509" s="399">
        <v>1.69</v>
      </c>
      <c r="AH509" s="399">
        <v>2.2999999999999998</v>
      </c>
      <c r="AI509" s="324">
        <v>0</v>
      </c>
      <c r="AJ509" s="324">
        <v>0</v>
      </c>
      <c r="AK509" s="324">
        <v>0</v>
      </c>
      <c r="AL509" s="324">
        <v>0</v>
      </c>
      <c r="AM509" s="324">
        <v>0</v>
      </c>
      <c r="AN509" s="324">
        <v>0</v>
      </c>
      <c r="AO509" s="403">
        <v>2292904</v>
      </c>
      <c r="AP509" s="403">
        <v>2.4499999999999999E-3</v>
      </c>
      <c r="AQ509" s="403">
        <v>4.9529999999999998E-2</v>
      </c>
      <c r="AR509" s="403">
        <v>189</v>
      </c>
      <c r="AS509" s="399" t="s">
        <v>1313</v>
      </c>
      <c r="AT509" s="390">
        <v>0</v>
      </c>
      <c r="AU509" s="390">
        <v>0</v>
      </c>
      <c r="AV509" s="390">
        <v>0</v>
      </c>
      <c r="AY509" s="390" t="s">
        <v>3533</v>
      </c>
    </row>
    <row r="510" spans="1:51" s="390" customFormat="1">
      <c r="A510" s="399" t="s">
        <v>81</v>
      </c>
      <c r="B510" s="399" t="s">
        <v>3849</v>
      </c>
      <c r="C510" s="399">
        <v>10</v>
      </c>
      <c r="D510" s="399">
        <v>20</v>
      </c>
      <c r="E510" s="403">
        <v>0.65</v>
      </c>
      <c r="F510" s="399">
        <v>0</v>
      </c>
      <c r="G510" s="399">
        <v>0.52</v>
      </c>
      <c r="H510" s="399">
        <v>0.7</v>
      </c>
      <c r="I510" s="399">
        <v>0.56000000000000005</v>
      </c>
      <c r="J510" s="399">
        <v>40</v>
      </c>
      <c r="K510" s="399">
        <v>125</v>
      </c>
      <c r="L510" s="403">
        <v>1</v>
      </c>
      <c r="M510" s="404">
        <v>3</v>
      </c>
      <c r="N510" s="404">
        <v>3</v>
      </c>
      <c r="O510" s="404">
        <v>0.80000001192092896</v>
      </c>
      <c r="P510" s="399">
        <v>100</v>
      </c>
      <c r="Q510" s="399" t="s">
        <v>293</v>
      </c>
      <c r="R510" s="399">
        <v>1</v>
      </c>
      <c r="S510" s="399">
        <v>0</v>
      </c>
      <c r="T510" s="399">
        <v>0</v>
      </c>
      <c r="U510" s="404">
        <v>0.43</v>
      </c>
      <c r="V510" s="404">
        <v>0.16</v>
      </c>
      <c r="W510" s="405">
        <v>1.3203000000000002E-7</v>
      </c>
      <c r="X510" s="405">
        <v>3.4994400895856663</v>
      </c>
      <c r="Y510" s="399">
        <v>1.58</v>
      </c>
      <c r="Z510" s="399">
        <v>2.77</v>
      </c>
      <c r="AA510" s="405">
        <v>1.1259E-7</v>
      </c>
      <c r="AB510" s="405">
        <v>3.4994400895856663</v>
      </c>
      <c r="AC510" s="399">
        <v>1.54</v>
      </c>
      <c r="AD510" s="399">
        <v>2.68</v>
      </c>
      <c r="AE510" s="405">
        <v>9.2070000000000016E-8</v>
      </c>
      <c r="AF510" s="405">
        <v>3.4994400895856663</v>
      </c>
      <c r="AG510" s="399">
        <v>1.69</v>
      </c>
      <c r="AH510" s="399">
        <v>2.2999999999999998</v>
      </c>
      <c r="AI510" s="324">
        <v>0</v>
      </c>
      <c r="AJ510" s="324">
        <v>0</v>
      </c>
      <c r="AK510" s="324">
        <v>0</v>
      </c>
      <c r="AL510" s="324">
        <v>0</v>
      </c>
      <c r="AM510" s="324">
        <v>0</v>
      </c>
      <c r="AN510" s="324">
        <v>0</v>
      </c>
      <c r="AO510" s="403">
        <v>5159034</v>
      </c>
      <c r="AP510" s="403">
        <v>1.09E-3</v>
      </c>
      <c r="AQ510" s="403">
        <v>3.3020000000000001E-2</v>
      </c>
      <c r="AR510" s="403">
        <v>196</v>
      </c>
      <c r="AS510" s="399" t="s">
        <v>1313</v>
      </c>
      <c r="AT510" s="390">
        <v>0</v>
      </c>
      <c r="AU510" s="390">
        <v>0</v>
      </c>
      <c r="AV510" s="390">
        <v>0</v>
      </c>
      <c r="AY510" s="390" t="s">
        <v>3533</v>
      </c>
    </row>
    <row r="511" spans="1:51" s="390" customFormat="1">
      <c r="A511" s="399" t="s">
        <v>81</v>
      </c>
      <c r="B511" s="399" t="s">
        <v>3850</v>
      </c>
      <c r="C511" s="399">
        <v>100</v>
      </c>
      <c r="D511" s="399">
        <v>20</v>
      </c>
      <c r="E511" s="403">
        <v>6.85</v>
      </c>
      <c r="F511" s="399">
        <v>0</v>
      </c>
      <c r="G511" s="399">
        <v>0.16</v>
      </c>
      <c r="H511" s="399">
        <v>0.7</v>
      </c>
      <c r="I511" s="399">
        <v>0.21</v>
      </c>
      <c r="J511" s="399">
        <v>40</v>
      </c>
      <c r="K511" s="399">
        <v>125</v>
      </c>
      <c r="L511" s="403">
        <v>1</v>
      </c>
      <c r="M511" s="404">
        <v>3</v>
      </c>
      <c r="N511" s="404">
        <v>3</v>
      </c>
      <c r="O511" s="404">
        <v>0.80000001192092896</v>
      </c>
      <c r="P511" s="399">
        <v>100</v>
      </c>
      <c r="Q511" s="399" t="s">
        <v>293</v>
      </c>
      <c r="R511" s="399">
        <v>1</v>
      </c>
      <c r="S511" s="399">
        <v>0</v>
      </c>
      <c r="T511" s="399">
        <v>0</v>
      </c>
      <c r="U511" s="404">
        <v>0.43</v>
      </c>
      <c r="V511" s="404">
        <v>0.16</v>
      </c>
      <c r="W511" s="405">
        <v>1.3203000000000002E-7</v>
      </c>
      <c r="X511" s="405">
        <v>10.749914000687994</v>
      </c>
      <c r="Y511" s="399">
        <v>1.58</v>
      </c>
      <c r="Z511" s="399">
        <v>2.77</v>
      </c>
      <c r="AA511" s="405">
        <v>1.1259E-7</v>
      </c>
      <c r="AB511" s="405">
        <v>10.749914000687994</v>
      </c>
      <c r="AC511" s="399">
        <v>1.54</v>
      </c>
      <c r="AD511" s="399">
        <v>2.68</v>
      </c>
      <c r="AE511" s="405">
        <v>9.2070000000000016E-8</v>
      </c>
      <c r="AF511" s="405">
        <v>10.749914000687994</v>
      </c>
      <c r="AG511" s="399">
        <v>1.69</v>
      </c>
      <c r="AH511" s="399">
        <v>2.2999999999999998</v>
      </c>
      <c r="AI511" s="324">
        <v>0</v>
      </c>
      <c r="AJ511" s="324">
        <v>0</v>
      </c>
      <c r="AK511" s="324">
        <v>0</v>
      </c>
      <c r="AL511" s="324">
        <v>0</v>
      </c>
      <c r="AM511" s="324">
        <v>0</v>
      </c>
      <c r="AN511" s="324">
        <v>0</v>
      </c>
      <c r="AO511" s="403">
        <v>15921781</v>
      </c>
      <c r="AP511" s="403">
        <v>3.5E-4</v>
      </c>
      <c r="AQ511" s="403">
        <v>1.8800000000000001E-2</v>
      </c>
      <c r="AR511" s="403">
        <v>132</v>
      </c>
      <c r="AS511" s="399" t="s">
        <v>1313</v>
      </c>
      <c r="AT511" s="390">
        <v>0</v>
      </c>
      <c r="AU511" s="390">
        <v>0</v>
      </c>
      <c r="AV511" s="390">
        <v>0</v>
      </c>
      <c r="AY511" s="390" t="s">
        <v>3533</v>
      </c>
    </row>
    <row r="512" spans="1:51" s="390" customFormat="1">
      <c r="A512" s="399" t="s">
        <v>81</v>
      </c>
      <c r="B512" s="399" t="s">
        <v>3851</v>
      </c>
      <c r="C512" s="399">
        <v>12</v>
      </c>
      <c r="D512" s="399">
        <v>20</v>
      </c>
      <c r="E512" s="403">
        <v>0.79</v>
      </c>
      <c r="F512" s="399">
        <v>0</v>
      </c>
      <c r="G512" s="399">
        <v>0.5</v>
      </c>
      <c r="H512" s="399">
        <v>0.7</v>
      </c>
      <c r="I512" s="399">
        <v>0.5</v>
      </c>
      <c r="J512" s="399">
        <v>40</v>
      </c>
      <c r="K512" s="399">
        <v>125</v>
      </c>
      <c r="L512" s="403">
        <v>1</v>
      </c>
      <c r="M512" s="404">
        <v>3</v>
      </c>
      <c r="N512" s="404">
        <v>3</v>
      </c>
      <c r="O512" s="404">
        <v>0.80000001192092896</v>
      </c>
      <c r="P512" s="399">
        <v>100</v>
      </c>
      <c r="Q512" s="399" t="s">
        <v>293</v>
      </c>
      <c r="R512" s="399">
        <v>1</v>
      </c>
      <c r="S512" s="399">
        <v>0</v>
      </c>
      <c r="T512" s="399">
        <v>0</v>
      </c>
      <c r="U512" s="404">
        <v>0.43</v>
      </c>
      <c r="V512" s="404">
        <v>0.16</v>
      </c>
      <c r="W512" s="405">
        <v>1.3203000000000002E-7</v>
      </c>
      <c r="X512" s="405">
        <v>3.7239324726911613</v>
      </c>
      <c r="Y512" s="399">
        <v>1.58</v>
      </c>
      <c r="Z512" s="399">
        <v>2.77</v>
      </c>
      <c r="AA512" s="405">
        <v>1.1259E-7</v>
      </c>
      <c r="AB512" s="405">
        <v>3.7239324726911613</v>
      </c>
      <c r="AC512" s="399">
        <v>1.54</v>
      </c>
      <c r="AD512" s="399">
        <v>2.68</v>
      </c>
      <c r="AE512" s="405">
        <v>9.2070000000000016E-8</v>
      </c>
      <c r="AF512" s="405">
        <v>3.7239324726911613</v>
      </c>
      <c r="AG512" s="399">
        <v>1.69</v>
      </c>
      <c r="AH512" s="399">
        <v>2.2999999999999998</v>
      </c>
      <c r="AI512" s="324">
        <v>0</v>
      </c>
      <c r="AJ512" s="324">
        <v>0</v>
      </c>
      <c r="AK512" s="324">
        <v>0</v>
      </c>
      <c r="AL512" s="324">
        <v>0</v>
      </c>
      <c r="AM512" s="324">
        <v>0</v>
      </c>
      <c r="AN512" s="324">
        <v>0</v>
      </c>
      <c r="AO512" s="403">
        <v>5159034</v>
      </c>
      <c r="AP512" s="403">
        <v>1.09E-3</v>
      </c>
      <c r="AQ512" s="403">
        <v>3.3020000000000001E-2</v>
      </c>
      <c r="AR512" s="403">
        <v>203</v>
      </c>
      <c r="AS512" s="399" t="s">
        <v>1313</v>
      </c>
      <c r="AT512" s="390">
        <v>0</v>
      </c>
      <c r="AU512" s="390">
        <v>0</v>
      </c>
      <c r="AV512" s="390">
        <v>0</v>
      </c>
      <c r="AY512" s="390" t="s">
        <v>3533</v>
      </c>
    </row>
    <row r="513" spans="1:51" s="390" customFormat="1">
      <c r="A513" s="399" t="s">
        <v>81</v>
      </c>
      <c r="B513" s="399" t="s">
        <v>3852</v>
      </c>
      <c r="C513" s="399">
        <v>120</v>
      </c>
      <c r="D513" s="399">
        <v>20</v>
      </c>
      <c r="E513" s="403">
        <v>7</v>
      </c>
      <c r="F513" s="399">
        <v>0</v>
      </c>
      <c r="G513" s="399">
        <v>0.1</v>
      </c>
      <c r="H513" s="399">
        <v>0.7</v>
      </c>
      <c r="I513" s="399">
        <v>0.19</v>
      </c>
      <c r="J513" s="399">
        <v>40</v>
      </c>
      <c r="K513" s="399">
        <v>125</v>
      </c>
      <c r="L513" s="403">
        <v>1</v>
      </c>
      <c r="M513" s="404">
        <v>3</v>
      </c>
      <c r="N513" s="404">
        <v>3</v>
      </c>
      <c r="O513" s="404">
        <v>0.80000001192092896</v>
      </c>
      <c r="P513" s="399">
        <v>100</v>
      </c>
      <c r="Q513" s="399" t="s">
        <v>293</v>
      </c>
      <c r="R513" s="399">
        <v>1</v>
      </c>
      <c r="S513" s="399">
        <v>0</v>
      </c>
      <c r="T513" s="399">
        <v>0</v>
      </c>
      <c r="U513" s="404">
        <v>0.43</v>
      </c>
      <c r="V513" s="404">
        <v>0.16</v>
      </c>
      <c r="W513" s="405">
        <v>1.1247E-7</v>
      </c>
      <c r="X513" s="405">
        <v>24.680185924067292</v>
      </c>
      <c r="Y513" s="399">
        <v>1.58</v>
      </c>
      <c r="Z513" s="399">
        <v>2.77</v>
      </c>
      <c r="AA513" s="405">
        <v>9.590999999999999E-8</v>
      </c>
      <c r="AB513" s="405">
        <v>24.680185924067292</v>
      </c>
      <c r="AC513" s="399">
        <v>1.54</v>
      </c>
      <c r="AD513" s="399">
        <v>2.68</v>
      </c>
      <c r="AE513" s="405">
        <v>7.8430000000000008E-8</v>
      </c>
      <c r="AF513" s="405">
        <v>24.680185924067292</v>
      </c>
      <c r="AG513" s="399">
        <v>1.69</v>
      </c>
      <c r="AH513" s="399">
        <v>2.2999999999999998</v>
      </c>
      <c r="AI513" s="324">
        <v>0</v>
      </c>
      <c r="AJ513" s="324">
        <v>0</v>
      </c>
      <c r="AK513" s="324">
        <v>0</v>
      </c>
      <c r="AL513" s="324">
        <v>0</v>
      </c>
      <c r="AM513" s="324">
        <v>0</v>
      </c>
      <c r="AN513" s="324">
        <v>0</v>
      </c>
      <c r="AO513" s="403">
        <v>15921781</v>
      </c>
      <c r="AP513" s="403">
        <v>3.5E-4</v>
      </c>
      <c r="AQ513" s="403">
        <v>1.8800000000000001E-2</v>
      </c>
      <c r="AR513" s="403">
        <v>158</v>
      </c>
      <c r="AS513" s="399" t="s">
        <v>1313</v>
      </c>
      <c r="AT513" s="390">
        <v>0</v>
      </c>
      <c r="AU513" s="390">
        <v>0</v>
      </c>
      <c r="AV513" s="390">
        <v>0</v>
      </c>
      <c r="AY513" s="390" t="s">
        <v>3533</v>
      </c>
    </row>
    <row r="514" spans="1:51" s="390" customFormat="1">
      <c r="A514" s="399" t="s">
        <v>81</v>
      </c>
      <c r="B514" s="399" t="s">
        <v>3853</v>
      </c>
      <c r="C514" s="399">
        <v>1.5</v>
      </c>
      <c r="D514" s="399">
        <v>20</v>
      </c>
      <c r="E514" s="403">
        <v>0.13400000000000001</v>
      </c>
      <c r="F514" s="399">
        <v>0</v>
      </c>
      <c r="G514" s="399">
        <v>1.3</v>
      </c>
      <c r="H514" s="399">
        <v>0.7</v>
      </c>
      <c r="I514" s="399">
        <v>1.2</v>
      </c>
      <c r="J514" s="399">
        <v>40</v>
      </c>
      <c r="K514" s="399">
        <v>125</v>
      </c>
      <c r="L514" s="403">
        <v>1</v>
      </c>
      <c r="M514" s="404">
        <v>3</v>
      </c>
      <c r="N514" s="404">
        <v>3</v>
      </c>
      <c r="O514" s="404">
        <v>0.80000001192092896</v>
      </c>
      <c r="P514" s="399">
        <v>100</v>
      </c>
      <c r="Q514" s="399" t="s">
        <v>293</v>
      </c>
      <c r="R514" s="399">
        <v>1</v>
      </c>
      <c r="S514" s="399">
        <v>0</v>
      </c>
      <c r="T514" s="399">
        <v>0</v>
      </c>
      <c r="U514" s="404">
        <v>0.43</v>
      </c>
      <c r="V514" s="404">
        <v>0.16</v>
      </c>
      <c r="W514" s="405">
        <v>1.3203000000000002E-7</v>
      </c>
      <c r="X514" s="405">
        <v>1.2984764542936285</v>
      </c>
      <c r="Y514" s="399">
        <v>1.58</v>
      </c>
      <c r="Z514" s="399">
        <v>2.77</v>
      </c>
      <c r="AA514" s="405">
        <v>1.1259E-7</v>
      </c>
      <c r="AB514" s="405">
        <v>1.2984764542936285</v>
      </c>
      <c r="AC514" s="399">
        <v>1.54</v>
      </c>
      <c r="AD514" s="399">
        <v>2.68</v>
      </c>
      <c r="AE514" s="405">
        <v>9.2070000000000016E-8</v>
      </c>
      <c r="AF514" s="405">
        <v>1.2984764542936285</v>
      </c>
      <c r="AG514" s="399">
        <v>1.69</v>
      </c>
      <c r="AH514" s="399">
        <v>2.2999999999999998</v>
      </c>
      <c r="AI514" s="324">
        <v>0</v>
      </c>
      <c r="AJ514" s="324">
        <v>0</v>
      </c>
      <c r="AK514" s="324">
        <v>0</v>
      </c>
      <c r="AL514" s="324">
        <v>0</v>
      </c>
      <c r="AM514" s="324">
        <v>0</v>
      </c>
      <c r="AN514" s="324">
        <v>0</v>
      </c>
      <c r="AO514" s="403">
        <v>2292904</v>
      </c>
      <c r="AP514" s="403">
        <v>2.4499999999999999E-3</v>
      </c>
      <c r="AQ514" s="403">
        <v>4.9529999999999998E-2</v>
      </c>
      <c r="AR514" s="403">
        <v>207</v>
      </c>
      <c r="AS514" s="399" t="s">
        <v>1313</v>
      </c>
      <c r="AT514" s="390">
        <v>0</v>
      </c>
      <c r="AU514" s="390">
        <v>0</v>
      </c>
      <c r="AV514" s="390">
        <v>0</v>
      </c>
      <c r="AY514" s="390" t="s">
        <v>3533</v>
      </c>
    </row>
    <row r="515" spans="1:51" s="390" customFormat="1">
      <c r="A515" s="399" t="s">
        <v>81</v>
      </c>
      <c r="B515" s="399" t="s">
        <v>3854</v>
      </c>
      <c r="C515" s="399">
        <v>150</v>
      </c>
      <c r="D515" s="399">
        <v>20</v>
      </c>
      <c r="E515" s="403">
        <v>8</v>
      </c>
      <c r="F515" s="399">
        <v>0</v>
      </c>
      <c r="G515" s="399">
        <v>9.1999999999999998E-2</v>
      </c>
      <c r="H515" s="399">
        <v>0.7</v>
      </c>
      <c r="I515" s="399">
        <v>0.17499999999999999</v>
      </c>
      <c r="J515" s="399">
        <v>40</v>
      </c>
      <c r="K515" s="399">
        <v>125</v>
      </c>
      <c r="L515" s="403">
        <v>1</v>
      </c>
      <c r="M515" s="404">
        <v>3</v>
      </c>
      <c r="N515" s="404">
        <v>3</v>
      </c>
      <c r="O515" s="404">
        <v>0.80000001192092896</v>
      </c>
      <c r="P515" s="399">
        <v>100</v>
      </c>
      <c r="Q515" s="399" t="s">
        <v>293</v>
      </c>
      <c r="R515" s="399">
        <v>1</v>
      </c>
      <c r="S515" s="399">
        <v>0</v>
      </c>
      <c r="T515" s="399">
        <v>0</v>
      </c>
      <c r="U515" s="404">
        <v>0.43</v>
      </c>
      <c r="V515" s="404">
        <v>0.16</v>
      </c>
      <c r="W515" s="405">
        <v>1.1247E-7</v>
      </c>
      <c r="X515" s="405">
        <v>27.564408835311848</v>
      </c>
      <c r="Y515" s="399">
        <v>1.58</v>
      </c>
      <c r="Z515" s="399">
        <v>2.77</v>
      </c>
      <c r="AA515" s="405">
        <v>9.590999999999999E-8</v>
      </c>
      <c r="AB515" s="405">
        <v>27.564408835311848</v>
      </c>
      <c r="AC515" s="399">
        <v>1.54</v>
      </c>
      <c r="AD515" s="399">
        <v>2.68</v>
      </c>
      <c r="AE515" s="405">
        <v>7.8430000000000008E-8</v>
      </c>
      <c r="AF515" s="405">
        <v>27.564408835311848</v>
      </c>
      <c r="AG515" s="399">
        <v>1.69</v>
      </c>
      <c r="AH515" s="399">
        <v>2.2999999999999998</v>
      </c>
      <c r="AI515" s="324">
        <v>0</v>
      </c>
      <c r="AJ515" s="324">
        <v>0</v>
      </c>
      <c r="AK515" s="324">
        <v>0</v>
      </c>
      <c r="AL515" s="324">
        <v>0</v>
      </c>
      <c r="AM515" s="324">
        <v>0</v>
      </c>
      <c r="AN515" s="324">
        <v>0</v>
      </c>
      <c r="AO515" s="403">
        <v>17793403</v>
      </c>
      <c r="AP515" s="403">
        <v>3.2000000000000003E-4</v>
      </c>
      <c r="AQ515" s="403">
        <v>1.7780000000000001E-2</v>
      </c>
      <c r="AR515" s="403">
        <v>163</v>
      </c>
      <c r="AS515" s="399" t="s">
        <v>1313</v>
      </c>
      <c r="AT515" s="390">
        <v>0</v>
      </c>
      <c r="AU515" s="390">
        <v>0</v>
      </c>
      <c r="AV515" s="390">
        <v>0</v>
      </c>
      <c r="AY515" s="390" t="s">
        <v>3533</v>
      </c>
    </row>
    <row r="516" spans="1:51" s="390" customFormat="1">
      <c r="A516" s="399" t="s">
        <v>81</v>
      </c>
      <c r="B516" s="399" t="s">
        <v>3855</v>
      </c>
      <c r="C516" s="399">
        <v>18</v>
      </c>
      <c r="D516" s="399">
        <v>20</v>
      </c>
      <c r="E516" s="403">
        <v>1.25</v>
      </c>
      <c r="F516" s="399">
        <v>0</v>
      </c>
      <c r="G516" s="399">
        <v>0.4</v>
      </c>
      <c r="H516" s="399">
        <v>0.7</v>
      </c>
      <c r="I516" s="399">
        <v>0.44</v>
      </c>
      <c r="J516" s="399">
        <v>40</v>
      </c>
      <c r="K516" s="399">
        <v>125</v>
      </c>
      <c r="L516" s="403">
        <v>1</v>
      </c>
      <c r="M516" s="404">
        <v>3</v>
      </c>
      <c r="N516" s="404">
        <v>3</v>
      </c>
      <c r="O516" s="404">
        <v>0.80000001192092896</v>
      </c>
      <c r="P516" s="399">
        <v>100</v>
      </c>
      <c r="Q516" s="399" t="s">
        <v>293</v>
      </c>
      <c r="R516" s="399">
        <v>1</v>
      </c>
      <c r="S516" s="399">
        <v>0</v>
      </c>
      <c r="T516" s="399">
        <v>0</v>
      </c>
      <c r="U516" s="404">
        <v>0.43</v>
      </c>
      <c r="V516" s="404">
        <v>0.16</v>
      </c>
      <c r="W516" s="405">
        <v>1.3203000000000002E-7</v>
      </c>
      <c r="X516" s="405">
        <v>4.6992481203007515</v>
      </c>
      <c r="Y516" s="399">
        <v>1.58</v>
      </c>
      <c r="Z516" s="399">
        <v>2.77</v>
      </c>
      <c r="AA516" s="405">
        <v>1.1259E-7</v>
      </c>
      <c r="AB516" s="405">
        <v>4.6992481203007515</v>
      </c>
      <c r="AC516" s="399">
        <v>1.54</v>
      </c>
      <c r="AD516" s="399">
        <v>2.68</v>
      </c>
      <c r="AE516" s="405">
        <v>9.2070000000000016E-8</v>
      </c>
      <c r="AF516" s="405">
        <v>4.6992481203007515</v>
      </c>
      <c r="AG516" s="399">
        <v>1.69</v>
      </c>
      <c r="AH516" s="399">
        <v>2.2999999999999998</v>
      </c>
      <c r="AI516" s="324">
        <v>0</v>
      </c>
      <c r="AJ516" s="324">
        <v>0</v>
      </c>
      <c r="AK516" s="324">
        <v>0</v>
      </c>
      <c r="AL516" s="324">
        <v>0</v>
      </c>
      <c r="AM516" s="324">
        <v>0</v>
      </c>
      <c r="AN516" s="324">
        <v>0</v>
      </c>
      <c r="AO516" s="403">
        <v>6592641</v>
      </c>
      <c r="AP516" s="403">
        <v>8.4999999999999995E-4</v>
      </c>
      <c r="AQ516" s="403">
        <v>2.921E-2</v>
      </c>
      <c r="AR516" s="403">
        <v>165</v>
      </c>
      <c r="AS516" s="399" t="s">
        <v>1313</v>
      </c>
      <c r="AT516" s="390">
        <v>0</v>
      </c>
      <c r="AU516" s="390">
        <v>0</v>
      </c>
      <c r="AV516" s="390">
        <v>0</v>
      </c>
      <c r="AY516" s="390" t="s">
        <v>3533</v>
      </c>
    </row>
    <row r="517" spans="1:51" s="390" customFormat="1">
      <c r="A517" s="399" t="s">
        <v>81</v>
      </c>
      <c r="B517" s="399" t="s">
        <v>3856</v>
      </c>
      <c r="C517" s="399">
        <v>180</v>
      </c>
      <c r="D517" s="399">
        <v>20</v>
      </c>
      <c r="E517" s="403">
        <v>9</v>
      </c>
      <c r="F517" s="399">
        <v>0</v>
      </c>
      <c r="G517" s="399">
        <v>8.2000000000000003E-2</v>
      </c>
      <c r="H517" s="399">
        <v>0.7</v>
      </c>
      <c r="I517" s="399">
        <v>0.16</v>
      </c>
      <c r="J517" s="399">
        <v>40</v>
      </c>
      <c r="K517" s="399">
        <v>125</v>
      </c>
      <c r="L517" s="403">
        <v>1</v>
      </c>
      <c r="M517" s="404">
        <v>3</v>
      </c>
      <c r="N517" s="404">
        <v>3</v>
      </c>
      <c r="O517" s="404">
        <v>0.80000001192092896</v>
      </c>
      <c r="P517" s="399">
        <v>100</v>
      </c>
      <c r="Q517" s="399" t="s">
        <v>293</v>
      </c>
      <c r="R517" s="399">
        <v>1</v>
      </c>
      <c r="S517" s="399">
        <v>0</v>
      </c>
      <c r="T517" s="399">
        <v>0</v>
      </c>
      <c r="U517" s="404">
        <v>0.43</v>
      </c>
      <c r="V517" s="404">
        <v>0.16</v>
      </c>
      <c r="W517" s="405">
        <v>1.1247E-7</v>
      </c>
      <c r="X517" s="405">
        <v>30.216551955682391</v>
      </c>
      <c r="Y517" s="399">
        <v>1.58</v>
      </c>
      <c r="Z517" s="399">
        <v>2.77</v>
      </c>
      <c r="AA517" s="405">
        <v>9.590999999999999E-8</v>
      </c>
      <c r="AB517" s="405">
        <v>30.216551955682391</v>
      </c>
      <c r="AC517" s="399">
        <v>1.54</v>
      </c>
      <c r="AD517" s="399">
        <v>2.68</v>
      </c>
      <c r="AE517" s="405">
        <v>7.8430000000000008E-8</v>
      </c>
      <c r="AF517" s="405">
        <v>30.216551955682391</v>
      </c>
      <c r="AG517" s="399">
        <v>1.69</v>
      </c>
      <c r="AH517" s="399">
        <v>2.2999999999999998</v>
      </c>
      <c r="AI517" s="324">
        <v>0</v>
      </c>
      <c r="AJ517" s="324">
        <v>0</v>
      </c>
      <c r="AK517" s="324">
        <v>0</v>
      </c>
      <c r="AL517" s="324">
        <v>0</v>
      </c>
      <c r="AM517" s="324">
        <v>0</v>
      </c>
      <c r="AN517" s="324">
        <v>0</v>
      </c>
      <c r="AO517" s="403">
        <v>17793403</v>
      </c>
      <c r="AP517" s="403">
        <v>3.2000000000000003E-4</v>
      </c>
      <c r="AQ517" s="403">
        <v>1.7780000000000001E-2</v>
      </c>
      <c r="AR517" s="403">
        <v>174</v>
      </c>
      <c r="AS517" s="399" t="s">
        <v>1313</v>
      </c>
      <c r="AT517" s="390">
        <v>0</v>
      </c>
      <c r="AU517" s="390">
        <v>0</v>
      </c>
      <c r="AV517" s="390">
        <v>0</v>
      </c>
      <c r="AY517" s="390" t="s">
        <v>3533</v>
      </c>
    </row>
    <row r="518" spans="1:51" s="390" customFormat="1">
      <c r="A518" s="399" t="s">
        <v>81</v>
      </c>
      <c r="B518" s="399" t="s">
        <v>3857</v>
      </c>
      <c r="C518" s="399">
        <v>2.2000000000000002</v>
      </c>
      <c r="D518" s="399">
        <v>20</v>
      </c>
      <c r="E518" s="403">
        <v>0.17499999999999999</v>
      </c>
      <c r="F518" s="399">
        <v>0</v>
      </c>
      <c r="G518" s="399">
        <v>1.1000000000000001</v>
      </c>
      <c r="H518" s="399">
        <v>0.7</v>
      </c>
      <c r="I518" s="399">
        <v>1.1000000000000001</v>
      </c>
      <c r="J518" s="399">
        <v>40</v>
      </c>
      <c r="K518" s="399">
        <v>125</v>
      </c>
      <c r="L518" s="403">
        <v>1</v>
      </c>
      <c r="M518" s="404">
        <v>3</v>
      </c>
      <c r="N518" s="404">
        <v>3</v>
      </c>
      <c r="O518" s="404">
        <v>0.80000001192092896</v>
      </c>
      <c r="P518" s="399">
        <v>100</v>
      </c>
      <c r="Q518" s="399" t="s">
        <v>293</v>
      </c>
      <c r="R518" s="399">
        <v>1</v>
      </c>
      <c r="S518" s="399">
        <v>0</v>
      </c>
      <c r="T518" s="399">
        <v>0</v>
      </c>
      <c r="U518" s="404">
        <v>0.43</v>
      </c>
      <c r="V518" s="404">
        <v>0.16</v>
      </c>
      <c r="W518" s="405">
        <v>1.3203000000000002E-7</v>
      </c>
      <c r="X518" s="405">
        <v>1.7230576814565441</v>
      </c>
      <c r="Y518" s="399">
        <v>1.58</v>
      </c>
      <c r="Z518" s="399">
        <v>2.77</v>
      </c>
      <c r="AA518" s="405">
        <v>1.1259E-7</v>
      </c>
      <c r="AB518" s="405">
        <v>1.7230576814565441</v>
      </c>
      <c r="AC518" s="399">
        <v>1.54</v>
      </c>
      <c r="AD518" s="399">
        <v>2.68</v>
      </c>
      <c r="AE518" s="405">
        <v>9.2070000000000016E-8</v>
      </c>
      <c r="AF518" s="405">
        <v>1.7230576814565441</v>
      </c>
      <c r="AG518" s="399">
        <v>1.69</v>
      </c>
      <c r="AH518" s="399">
        <v>2.2999999999999998</v>
      </c>
      <c r="AI518" s="324">
        <v>0</v>
      </c>
      <c r="AJ518" s="324">
        <v>0</v>
      </c>
      <c r="AK518" s="324">
        <v>0</v>
      </c>
      <c r="AL518" s="324">
        <v>0</v>
      </c>
      <c r="AM518" s="324">
        <v>0</v>
      </c>
      <c r="AN518" s="324">
        <v>0</v>
      </c>
      <c r="AO518" s="403">
        <v>2846944</v>
      </c>
      <c r="AP518" s="403">
        <v>1.98E-3</v>
      </c>
      <c r="AQ518" s="403">
        <v>4.4450000000000003E-2</v>
      </c>
      <c r="AR518" s="403">
        <v>189</v>
      </c>
      <c r="AS518" s="399" t="s">
        <v>1313</v>
      </c>
      <c r="AT518" s="390">
        <v>0</v>
      </c>
      <c r="AU518" s="390">
        <v>0</v>
      </c>
      <c r="AV518" s="390">
        <v>0</v>
      </c>
      <c r="AY518" s="390" t="s">
        <v>3533</v>
      </c>
    </row>
    <row r="519" spans="1:51" s="390" customFormat="1">
      <c r="A519" s="399" t="s">
        <v>81</v>
      </c>
      <c r="B519" s="399" t="s">
        <v>3858</v>
      </c>
      <c r="C519" s="399">
        <v>22</v>
      </c>
      <c r="D519" s="399">
        <v>20</v>
      </c>
      <c r="E519" s="403">
        <v>1.5</v>
      </c>
      <c r="F519" s="399">
        <v>0</v>
      </c>
      <c r="G519" s="399">
        <v>0.34</v>
      </c>
      <c r="H519" s="399">
        <v>0.7</v>
      </c>
      <c r="I519" s="399">
        <v>0.38</v>
      </c>
      <c r="J519" s="399">
        <v>40</v>
      </c>
      <c r="K519" s="399">
        <v>125</v>
      </c>
      <c r="L519" s="403">
        <v>1</v>
      </c>
      <c r="M519" s="404">
        <v>3</v>
      </c>
      <c r="N519" s="404">
        <v>3</v>
      </c>
      <c r="O519" s="404">
        <v>0.80000001192092896</v>
      </c>
      <c r="P519" s="399">
        <v>100</v>
      </c>
      <c r="Q519" s="399" t="s">
        <v>293</v>
      </c>
      <c r="R519" s="399">
        <v>1</v>
      </c>
      <c r="S519" s="399">
        <v>0</v>
      </c>
      <c r="T519" s="399">
        <v>0</v>
      </c>
      <c r="U519" s="404">
        <v>0.43</v>
      </c>
      <c r="V519" s="404">
        <v>0.16</v>
      </c>
      <c r="W519" s="405">
        <v>1.3203000000000002E-7</v>
      </c>
      <c r="X519" s="405">
        <v>5.0963676797627873</v>
      </c>
      <c r="Y519" s="399">
        <v>1.58</v>
      </c>
      <c r="Z519" s="399">
        <v>2.77</v>
      </c>
      <c r="AA519" s="405">
        <v>1.1259E-7</v>
      </c>
      <c r="AB519" s="405">
        <v>5.0963676797627873</v>
      </c>
      <c r="AC519" s="399">
        <v>1.54</v>
      </c>
      <c r="AD519" s="399">
        <v>2.68</v>
      </c>
      <c r="AE519" s="405">
        <v>9.2070000000000016E-8</v>
      </c>
      <c r="AF519" s="405">
        <v>5.0963676797627873</v>
      </c>
      <c r="AG519" s="399">
        <v>1.69</v>
      </c>
      <c r="AH519" s="399">
        <v>2.2999999999999998</v>
      </c>
      <c r="AI519" s="324">
        <v>0</v>
      </c>
      <c r="AJ519" s="324">
        <v>0</v>
      </c>
      <c r="AK519" s="324">
        <v>0</v>
      </c>
      <c r="AL519" s="324">
        <v>0</v>
      </c>
      <c r="AM519" s="324">
        <v>0</v>
      </c>
      <c r="AN519" s="324">
        <v>0</v>
      </c>
      <c r="AO519" s="403">
        <v>7205593</v>
      </c>
      <c r="AP519" s="403">
        <v>7.7999999999999999E-4</v>
      </c>
      <c r="AQ519" s="403">
        <v>2.794E-2</v>
      </c>
      <c r="AR519" s="403">
        <v>185</v>
      </c>
      <c r="AS519" s="399" t="s">
        <v>1313</v>
      </c>
      <c r="AT519" s="390">
        <v>0</v>
      </c>
      <c r="AU519" s="390">
        <v>0</v>
      </c>
      <c r="AV519" s="390">
        <v>0</v>
      </c>
      <c r="AY519" s="390" t="s">
        <v>3533</v>
      </c>
    </row>
    <row r="520" spans="1:51" s="390" customFormat="1">
      <c r="A520" s="399" t="s">
        <v>81</v>
      </c>
      <c r="B520" s="399" t="s">
        <v>3859</v>
      </c>
      <c r="C520" s="399">
        <v>3.3</v>
      </c>
      <c r="D520" s="399">
        <v>20</v>
      </c>
      <c r="E520" s="403">
        <v>0.28499999999999998</v>
      </c>
      <c r="F520" s="399">
        <v>0</v>
      </c>
      <c r="G520" s="399">
        <v>0.88</v>
      </c>
      <c r="H520" s="399">
        <v>0.7</v>
      </c>
      <c r="I520" s="399">
        <v>0.95</v>
      </c>
      <c r="J520" s="399">
        <v>40</v>
      </c>
      <c r="K520" s="399">
        <v>125</v>
      </c>
      <c r="L520" s="403">
        <v>1</v>
      </c>
      <c r="M520" s="404">
        <v>3</v>
      </c>
      <c r="N520" s="404">
        <v>3</v>
      </c>
      <c r="O520" s="404">
        <v>0.80000001192092896</v>
      </c>
      <c r="P520" s="399">
        <v>100</v>
      </c>
      <c r="Q520" s="399" t="s">
        <v>293</v>
      </c>
      <c r="R520" s="399">
        <v>1</v>
      </c>
      <c r="S520" s="399">
        <v>0</v>
      </c>
      <c r="T520" s="399">
        <v>0</v>
      </c>
      <c r="U520" s="404">
        <v>0.43</v>
      </c>
      <c r="V520" s="404">
        <v>0.16</v>
      </c>
      <c r="W520" s="405">
        <v>1.3203000000000002E-7</v>
      </c>
      <c r="X520" s="405">
        <v>2.0102338890815572</v>
      </c>
      <c r="Y520" s="399">
        <v>1.58</v>
      </c>
      <c r="Z520" s="399">
        <v>2.77</v>
      </c>
      <c r="AA520" s="405">
        <v>1.1259E-7</v>
      </c>
      <c r="AB520" s="405">
        <v>2.0102338890815572</v>
      </c>
      <c r="AC520" s="399">
        <v>1.54</v>
      </c>
      <c r="AD520" s="399">
        <v>2.68</v>
      </c>
      <c r="AE520" s="405">
        <v>9.2070000000000016E-8</v>
      </c>
      <c r="AF520" s="405">
        <v>2.0102338890815572</v>
      </c>
      <c r="AG520" s="399">
        <v>1.69</v>
      </c>
      <c r="AH520" s="399">
        <v>2.2999999999999998</v>
      </c>
      <c r="AI520" s="324">
        <v>0</v>
      </c>
      <c r="AJ520" s="324">
        <v>0</v>
      </c>
      <c r="AK520" s="324">
        <v>0</v>
      </c>
      <c r="AL520" s="324">
        <v>0</v>
      </c>
      <c r="AM520" s="324">
        <v>0</v>
      </c>
      <c r="AN520" s="324">
        <v>0</v>
      </c>
      <c r="AO520" s="403">
        <v>3629040</v>
      </c>
      <c r="AP520" s="403">
        <v>1.5499999999999999E-3</v>
      </c>
      <c r="AQ520" s="403">
        <v>3.9370000000000002E-2</v>
      </c>
      <c r="AR520" s="403">
        <v>156</v>
      </c>
      <c r="AS520" s="399" t="s">
        <v>1313</v>
      </c>
      <c r="AT520" s="390">
        <v>0</v>
      </c>
      <c r="AU520" s="390">
        <v>0</v>
      </c>
      <c r="AV520" s="390">
        <v>0</v>
      </c>
      <c r="AY520" s="390" t="s">
        <v>3533</v>
      </c>
    </row>
    <row r="521" spans="1:51" s="390" customFormat="1">
      <c r="A521" s="399" t="s">
        <v>81</v>
      </c>
      <c r="B521" s="399" t="s">
        <v>3860</v>
      </c>
      <c r="C521" s="399">
        <v>33</v>
      </c>
      <c r="D521" s="399">
        <v>20</v>
      </c>
      <c r="E521" s="403">
        <v>2.2999999999999998</v>
      </c>
      <c r="F521" s="399">
        <v>0</v>
      </c>
      <c r="G521" s="399">
        <v>0.31</v>
      </c>
      <c r="H521" s="399">
        <v>0.7</v>
      </c>
      <c r="I521" s="399">
        <v>0.32</v>
      </c>
      <c r="J521" s="399">
        <v>40</v>
      </c>
      <c r="K521" s="399">
        <v>125</v>
      </c>
      <c r="L521" s="403">
        <v>1</v>
      </c>
      <c r="M521" s="404">
        <v>3</v>
      </c>
      <c r="N521" s="404">
        <v>3</v>
      </c>
      <c r="O521" s="404">
        <v>0.80000001192092896</v>
      </c>
      <c r="P521" s="399">
        <v>100</v>
      </c>
      <c r="Q521" s="399" t="s">
        <v>293</v>
      </c>
      <c r="R521" s="399">
        <v>1</v>
      </c>
      <c r="S521" s="399">
        <v>0</v>
      </c>
      <c r="T521" s="399">
        <v>0</v>
      </c>
      <c r="U521" s="404">
        <v>0.43</v>
      </c>
      <c r="V521" s="404">
        <v>0.16</v>
      </c>
      <c r="W521" s="405">
        <v>1.3203000000000002E-7</v>
      </c>
      <c r="X521" s="405">
        <v>6.2386569872958253</v>
      </c>
      <c r="Y521" s="399">
        <v>1.58</v>
      </c>
      <c r="Z521" s="399">
        <v>2.77</v>
      </c>
      <c r="AA521" s="405">
        <v>1.1259E-7</v>
      </c>
      <c r="AB521" s="405">
        <v>6.2386569872958253</v>
      </c>
      <c r="AC521" s="399">
        <v>1.54</v>
      </c>
      <c r="AD521" s="399">
        <v>2.68</v>
      </c>
      <c r="AE521" s="405">
        <v>9.2070000000000016E-8</v>
      </c>
      <c r="AF521" s="405">
        <v>6.2386569872958253</v>
      </c>
      <c r="AG521" s="399">
        <v>1.69</v>
      </c>
      <c r="AH521" s="399">
        <v>2.2999999999999998</v>
      </c>
      <c r="AI521" s="324">
        <v>0</v>
      </c>
      <c r="AJ521" s="324">
        <v>0</v>
      </c>
      <c r="AK521" s="324">
        <v>0</v>
      </c>
      <c r="AL521" s="324">
        <v>0</v>
      </c>
      <c r="AM521" s="324">
        <v>0</v>
      </c>
      <c r="AN521" s="324">
        <v>0</v>
      </c>
      <c r="AO521" s="403">
        <v>9460468</v>
      </c>
      <c r="AP521" s="403">
        <v>5.9000000000000003E-4</v>
      </c>
      <c r="AQ521" s="403">
        <v>2.4379999999999999E-2</v>
      </c>
      <c r="AR521" s="403">
        <v>170</v>
      </c>
      <c r="AS521" s="399" t="s">
        <v>1313</v>
      </c>
      <c r="AT521" s="390">
        <v>0</v>
      </c>
      <c r="AU521" s="390">
        <v>0</v>
      </c>
      <c r="AV521" s="390">
        <v>0</v>
      </c>
      <c r="AY521" s="390" t="s">
        <v>3533</v>
      </c>
    </row>
    <row r="522" spans="1:51" s="390" customFormat="1">
      <c r="A522" s="399" t="s">
        <v>81</v>
      </c>
      <c r="B522" s="399" t="s">
        <v>3861</v>
      </c>
      <c r="C522" s="399">
        <v>4.7</v>
      </c>
      <c r="D522" s="399">
        <v>20</v>
      </c>
      <c r="E522" s="403">
        <v>0.35</v>
      </c>
      <c r="F522" s="399">
        <v>0</v>
      </c>
      <c r="G522" s="399">
        <v>0.74</v>
      </c>
      <c r="H522" s="399">
        <v>0.7</v>
      </c>
      <c r="I522" s="399">
        <v>0.8</v>
      </c>
      <c r="J522" s="399">
        <v>40</v>
      </c>
      <c r="K522" s="399">
        <v>125</v>
      </c>
      <c r="L522" s="403">
        <v>1</v>
      </c>
      <c r="M522" s="404">
        <v>3</v>
      </c>
      <c r="N522" s="404">
        <v>3</v>
      </c>
      <c r="O522" s="404">
        <v>0.80000001192092896</v>
      </c>
      <c r="P522" s="399">
        <v>100</v>
      </c>
      <c r="Q522" s="399" t="s">
        <v>293</v>
      </c>
      <c r="R522" s="399">
        <v>1</v>
      </c>
      <c r="S522" s="399">
        <v>0</v>
      </c>
      <c r="T522" s="399">
        <v>0</v>
      </c>
      <c r="U522" s="404">
        <v>0.43</v>
      </c>
      <c r="V522" s="404">
        <v>0.16</v>
      </c>
      <c r="W522" s="405">
        <v>1.3203000000000002E-7</v>
      </c>
      <c r="X522" s="405">
        <v>2.3425038921776</v>
      </c>
      <c r="Y522" s="399">
        <v>1.58</v>
      </c>
      <c r="Z522" s="399">
        <v>2.77</v>
      </c>
      <c r="AA522" s="405">
        <v>1.1259E-7</v>
      </c>
      <c r="AB522" s="405">
        <v>2.3425038921776</v>
      </c>
      <c r="AC522" s="399">
        <v>1.54</v>
      </c>
      <c r="AD522" s="399">
        <v>2.68</v>
      </c>
      <c r="AE522" s="405">
        <v>9.2070000000000016E-8</v>
      </c>
      <c r="AF522" s="405">
        <v>2.3425038921776</v>
      </c>
      <c r="AG522" s="399">
        <v>1.69</v>
      </c>
      <c r="AH522" s="399">
        <v>2.2999999999999998</v>
      </c>
      <c r="AI522" s="324">
        <v>0</v>
      </c>
      <c r="AJ522" s="324">
        <v>0</v>
      </c>
      <c r="AK522" s="324">
        <v>0</v>
      </c>
      <c r="AL522" s="324">
        <v>0</v>
      </c>
      <c r="AM522" s="324">
        <v>0</v>
      </c>
      <c r="AN522" s="324">
        <v>0</v>
      </c>
      <c r="AO522" s="403">
        <v>3629040</v>
      </c>
      <c r="AP522" s="403">
        <v>1.5499999999999999E-3</v>
      </c>
      <c r="AQ522" s="403">
        <v>3.9370000000000002E-2</v>
      </c>
      <c r="AR522" s="403">
        <v>179</v>
      </c>
      <c r="AS522" s="399" t="s">
        <v>1313</v>
      </c>
      <c r="AT522" s="390">
        <v>0</v>
      </c>
      <c r="AU522" s="390">
        <v>0</v>
      </c>
      <c r="AV522" s="390">
        <v>0</v>
      </c>
      <c r="AY522" s="390" t="s">
        <v>3533</v>
      </c>
    </row>
    <row r="523" spans="1:51" s="390" customFormat="1">
      <c r="A523" s="399" t="s">
        <v>81</v>
      </c>
      <c r="B523" s="399" t="s">
        <v>3862</v>
      </c>
      <c r="C523" s="399">
        <v>47</v>
      </c>
      <c r="D523" s="399">
        <v>20</v>
      </c>
      <c r="E523" s="403">
        <v>3.15</v>
      </c>
      <c r="F523" s="399">
        <v>0</v>
      </c>
      <c r="G523" s="399">
        <v>0.24</v>
      </c>
      <c r="H523" s="399">
        <v>0.7</v>
      </c>
      <c r="I523" s="399">
        <v>0.27</v>
      </c>
      <c r="J523" s="399">
        <v>40</v>
      </c>
      <c r="K523" s="399">
        <v>125</v>
      </c>
      <c r="L523" s="403">
        <v>1</v>
      </c>
      <c r="M523" s="404">
        <v>3</v>
      </c>
      <c r="N523" s="404">
        <v>3</v>
      </c>
      <c r="O523" s="404">
        <v>0.80000001192092896</v>
      </c>
      <c r="P523" s="399">
        <v>100</v>
      </c>
      <c r="Q523" s="399" t="s">
        <v>293</v>
      </c>
      <c r="R523" s="399">
        <v>1</v>
      </c>
      <c r="S523" s="399">
        <v>0</v>
      </c>
      <c r="T523" s="399">
        <v>0</v>
      </c>
      <c r="U523" s="404">
        <v>0.43</v>
      </c>
      <c r="V523" s="404">
        <v>0.16</v>
      </c>
      <c r="W523" s="405">
        <v>1.3203000000000002E-7</v>
      </c>
      <c r="X523" s="405">
        <v>7.3621553884711775</v>
      </c>
      <c r="Y523" s="399">
        <v>1.58</v>
      </c>
      <c r="Z523" s="399">
        <v>2.77</v>
      </c>
      <c r="AA523" s="405">
        <v>1.1259E-7</v>
      </c>
      <c r="AB523" s="405">
        <v>7.3621553884711775</v>
      </c>
      <c r="AC523" s="399">
        <v>1.54</v>
      </c>
      <c r="AD523" s="399">
        <v>2.68</v>
      </c>
      <c r="AE523" s="405">
        <v>9.2070000000000016E-8</v>
      </c>
      <c r="AF523" s="405">
        <v>7.3621553884711775</v>
      </c>
      <c r="AG523" s="399">
        <v>1.69</v>
      </c>
      <c r="AH523" s="399">
        <v>2.2999999999999998</v>
      </c>
      <c r="AI523" s="324">
        <v>0</v>
      </c>
      <c r="AJ523" s="324">
        <v>0</v>
      </c>
      <c r="AK523" s="324">
        <v>0</v>
      </c>
      <c r="AL523" s="324">
        <v>0</v>
      </c>
      <c r="AM523" s="324">
        <v>0</v>
      </c>
      <c r="AN523" s="324">
        <v>0</v>
      </c>
      <c r="AO523" s="403">
        <v>10528641</v>
      </c>
      <c r="AP523" s="403">
        <v>5.2999999999999998E-4</v>
      </c>
      <c r="AQ523" s="403">
        <v>2.3109999999999999E-2</v>
      </c>
      <c r="AR523" s="403">
        <v>174</v>
      </c>
      <c r="AS523" s="399" t="s">
        <v>1313</v>
      </c>
      <c r="AT523" s="390">
        <v>0</v>
      </c>
      <c r="AU523" s="390">
        <v>0</v>
      </c>
      <c r="AV523" s="390">
        <v>0</v>
      </c>
      <c r="AY523" s="390" t="s">
        <v>3533</v>
      </c>
    </row>
    <row r="524" spans="1:51" s="390" customFormat="1">
      <c r="A524" s="399" t="s">
        <v>81</v>
      </c>
      <c r="B524" s="399" t="s">
        <v>3863</v>
      </c>
      <c r="C524" s="399">
        <v>0.56000000000000005</v>
      </c>
      <c r="D524" s="399">
        <v>20</v>
      </c>
      <c r="E524" s="403">
        <v>7.1999999999999995E-2</v>
      </c>
      <c r="F524" s="399">
        <v>0</v>
      </c>
      <c r="G524" s="399">
        <v>2.1</v>
      </c>
      <c r="H524" s="399">
        <v>0.7</v>
      </c>
      <c r="I524" s="399">
        <v>2</v>
      </c>
      <c r="J524" s="399">
        <v>40</v>
      </c>
      <c r="K524" s="399">
        <v>125</v>
      </c>
      <c r="L524" s="403">
        <v>1</v>
      </c>
      <c r="M524" s="404">
        <v>3</v>
      </c>
      <c r="N524" s="404">
        <v>3</v>
      </c>
      <c r="O524" s="404">
        <v>0.80000001192092896</v>
      </c>
      <c r="P524" s="399">
        <v>100</v>
      </c>
      <c r="Q524" s="399" t="s">
        <v>293</v>
      </c>
      <c r="R524" s="399">
        <v>1</v>
      </c>
      <c r="S524" s="399">
        <v>0</v>
      </c>
      <c r="T524" s="399">
        <v>0</v>
      </c>
      <c r="U524" s="404">
        <v>0.43</v>
      </c>
      <c r="V524" s="404">
        <v>0.16</v>
      </c>
      <c r="W524" s="405">
        <v>1.3203000000000002E-7</v>
      </c>
      <c r="X524" s="405">
        <v>0.83732057772755042</v>
      </c>
      <c r="Y524" s="399">
        <v>1.58</v>
      </c>
      <c r="Z524" s="399">
        <v>2.77</v>
      </c>
      <c r="AA524" s="405">
        <v>1.1259E-7</v>
      </c>
      <c r="AB524" s="405">
        <v>0.83732057772755042</v>
      </c>
      <c r="AC524" s="399">
        <v>1.54</v>
      </c>
      <c r="AD524" s="399">
        <v>2.68</v>
      </c>
      <c r="AE524" s="405">
        <v>9.2070000000000016E-8</v>
      </c>
      <c r="AF524" s="405">
        <v>0.83732057772755042</v>
      </c>
      <c r="AG524" s="399">
        <v>1.69</v>
      </c>
      <c r="AH524" s="399">
        <v>2.2999999999999998</v>
      </c>
      <c r="AI524" s="324">
        <v>0</v>
      </c>
      <c r="AJ524" s="324">
        <v>0</v>
      </c>
      <c r="AK524" s="324">
        <v>0</v>
      </c>
      <c r="AL524" s="324">
        <v>0</v>
      </c>
      <c r="AM524" s="324">
        <v>0</v>
      </c>
      <c r="AN524" s="324">
        <v>0</v>
      </c>
      <c r="AO524" s="403">
        <v>1722226</v>
      </c>
      <c r="AP524" s="403">
        <v>3.2699999999999999E-3</v>
      </c>
      <c r="AQ524" s="403">
        <v>5.7149999999999999E-2</v>
      </c>
      <c r="AR524" s="403">
        <v>139</v>
      </c>
      <c r="AS524" s="399" t="s">
        <v>1313</v>
      </c>
      <c r="AT524" s="390">
        <v>0</v>
      </c>
      <c r="AU524" s="390">
        <v>0</v>
      </c>
      <c r="AV524" s="390">
        <v>0</v>
      </c>
      <c r="AY524" s="390" t="s">
        <v>3533</v>
      </c>
    </row>
    <row r="525" spans="1:51" s="390" customFormat="1">
      <c r="A525" s="399" t="s">
        <v>81</v>
      </c>
      <c r="B525" s="399" t="s">
        <v>3864</v>
      </c>
      <c r="C525" s="399">
        <v>5.6</v>
      </c>
      <c r="D525" s="399">
        <v>20</v>
      </c>
      <c r="E525" s="403">
        <v>0.45</v>
      </c>
      <c r="F525" s="399">
        <v>0</v>
      </c>
      <c r="G525" s="399">
        <v>0.7</v>
      </c>
      <c r="H525" s="399">
        <v>0.7</v>
      </c>
      <c r="I525" s="399">
        <v>0.73</v>
      </c>
      <c r="J525" s="399">
        <v>40</v>
      </c>
      <c r="K525" s="399">
        <v>125</v>
      </c>
      <c r="L525" s="403">
        <v>1</v>
      </c>
      <c r="M525" s="404">
        <v>3</v>
      </c>
      <c r="N525" s="404">
        <v>3</v>
      </c>
      <c r="O525" s="404">
        <v>0.80000001192092896</v>
      </c>
      <c r="P525" s="399">
        <v>100</v>
      </c>
      <c r="Q525" s="399" t="s">
        <v>293</v>
      </c>
      <c r="R525" s="399">
        <v>1</v>
      </c>
      <c r="S525" s="399">
        <v>0</v>
      </c>
      <c r="T525" s="399">
        <v>0</v>
      </c>
      <c r="U525" s="404">
        <v>0.43</v>
      </c>
      <c r="V525" s="404">
        <v>0.16</v>
      </c>
      <c r="W525" s="405">
        <v>1.3203000000000002E-7</v>
      </c>
      <c r="X525" s="405">
        <v>2.4893313943067961</v>
      </c>
      <c r="Y525" s="399">
        <v>1.58</v>
      </c>
      <c r="Z525" s="399">
        <v>2.77</v>
      </c>
      <c r="AA525" s="405">
        <v>1.1259E-7</v>
      </c>
      <c r="AB525" s="405">
        <v>2.4893313943067961</v>
      </c>
      <c r="AC525" s="399">
        <v>1.54</v>
      </c>
      <c r="AD525" s="399">
        <v>2.68</v>
      </c>
      <c r="AE525" s="405">
        <v>9.2070000000000016E-8</v>
      </c>
      <c r="AF525" s="405">
        <v>2.4893313943067961</v>
      </c>
      <c r="AG525" s="399">
        <v>1.69</v>
      </c>
      <c r="AH525" s="399">
        <v>2.2999999999999998</v>
      </c>
      <c r="AI525" s="324">
        <v>0</v>
      </c>
      <c r="AJ525" s="324">
        <v>0</v>
      </c>
      <c r="AK525" s="324">
        <v>0</v>
      </c>
      <c r="AL525" s="324">
        <v>0</v>
      </c>
      <c r="AM525" s="324">
        <v>0</v>
      </c>
      <c r="AN525" s="324">
        <v>0</v>
      </c>
      <c r="AO525" s="403">
        <v>4146857</v>
      </c>
      <c r="AP525" s="403">
        <v>1.3600000000000001E-3</v>
      </c>
      <c r="AQ525" s="403">
        <v>3.6830000000000002E-2</v>
      </c>
      <c r="AR525" s="403">
        <v>167</v>
      </c>
      <c r="AS525" s="399" t="s">
        <v>1313</v>
      </c>
      <c r="AT525" s="390">
        <v>0</v>
      </c>
      <c r="AU525" s="390">
        <v>0</v>
      </c>
      <c r="AV525" s="390">
        <v>0</v>
      </c>
      <c r="AY525" s="390" t="s">
        <v>3533</v>
      </c>
    </row>
    <row r="526" spans="1:51" s="390" customFormat="1">
      <c r="A526" s="399" t="s">
        <v>81</v>
      </c>
      <c r="B526" s="399" t="s">
        <v>3865</v>
      </c>
      <c r="C526" s="399">
        <v>6.8</v>
      </c>
      <c r="D526" s="399">
        <v>20</v>
      </c>
      <c r="E526" s="403">
        <v>0.5</v>
      </c>
      <c r="F526" s="399">
        <v>0</v>
      </c>
      <c r="G526" s="399">
        <v>0.63</v>
      </c>
      <c r="H526" s="399">
        <v>0.7</v>
      </c>
      <c r="I526" s="399">
        <v>0.67</v>
      </c>
      <c r="J526" s="399">
        <v>40</v>
      </c>
      <c r="K526" s="399">
        <v>125</v>
      </c>
      <c r="L526" s="403">
        <v>1</v>
      </c>
      <c r="M526" s="404">
        <v>3</v>
      </c>
      <c r="N526" s="404">
        <v>3</v>
      </c>
      <c r="O526" s="404">
        <v>0.80000001192092896</v>
      </c>
      <c r="P526" s="399">
        <v>100</v>
      </c>
      <c r="Q526" s="399" t="s">
        <v>293</v>
      </c>
      <c r="R526" s="399">
        <v>1</v>
      </c>
      <c r="S526" s="399">
        <v>0</v>
      </c>
      <c r="T526" s="399">
        <v>0</v>
      </c>
      <c r="U526" s="404">
        <v>0.43</v>
      </c>
      <c r="V526" s="404">
        <v>0.16</v>
      </c>
      <c r="W526" s="405">
        <v>1.3203000000000002E-7</v>
      </c>
      <c r="X526" s="405">
        <v>2.8677463692370369</v>
      </c>
      <c r="Y526" s="399">
        <v>1.58</v>
      </c>
      <c r="Z526" s="399">
        <v>2.77</v>
      </c>
      <c r="AA526" s="405">
        <v>1.1259E-7</v>
      </c>
      <c r="AB526" s="405">
        <v>2.8677463692370369</v>
      </c>
      <c r="AC526" s="399">
        <v>1.54</v>
      </c>
      <c r="AD526" s="399">
        <v>2.68</v>
      </c>
      <c r="AE526" s="405">
        <v>9.2070000000000016E-8</v>
      </c>
      <c r="AF526" s="405">
        <v>2.8677463692370369</v>
      </c>
      <c r="AG526" s="399">
        <v>1.69</v>
      </c>
      <c r="AH526" s="399">
        <v>2.2999999999999998</v>
      </c>
      <c r="AI526" s="324">
        <v>0</v>
      </c>
      <c r="AJ526" s="324">
        <v>0</v>
      </c>
      <c r="AK526" s="324">
        <v>0</v>
      </c>
      <c r="AL526" s="324">
        <v>0</v>
      </c>
      <c r="AM526" s="324">
        <v>0</v>
      </c>
      <c r="AN526" s="324">
        <v>0</v>
      </c>
      <c r="AO526" s="403">
        <v>4448351</v>
      </c>
      <c r="AP526" s="403">
        <v>1.2600000000000001E-3</v>
      </c>
      <c r="AQ526" s="403">
        <v>3.5560000000000001E-2</v>
      </c>
      <c r="AR526" s="403">
        <v>178</v>
      </c>
      <c r="AS526" s="399" t="s">
        <v>1313</v>
      </c>
      <c r="AT526" s="390">
        <v>0</v>
      </c>
      <c r="AU526" s="390">
        <v>0</v>
      </c>
      <c r="AV526" s="390">
        <v>0</v>
      </c>
      <c r="AY526" s="390" t="s">
        <v>3533</v>
      </c>
    </row>
    <row r="527" spans="1:51" s="390" customFormat="1">
      <c r="A527" s="399" t="s">
        <v>81</v>
      </c>
      <c r="B527" s="399" t="s">
        <v>3866</v>
      </c>
      <c r="C527" s="399">
        <v>68</v>
      </c>
      <c r="D527" s="399">
        <v>20</v>
      </c>
      <c r="E527" s="403">
        <v>4.75</v>
      </c>
      <c r="F527" s="399">
        <v>0</v>
      </c>
      <c r="G527" s="399">
        <v>0.2</v>
      </c>
      <c r="H527" s="399">
        <v>0.7</v>
      </c>
      <c r="I527" s="399">
        <v>0.23</v>
      </c>
      <c r="J527" s="399">
        <v>40</v>
      </c>
      <c r="K527" s="399">
        <v>125</v>
      </c>
      <c r="L527" s="403">
        <v>1</v>
      </c>
      <c r="M527" s="404">
        <v>3</v>
      </c>
      <c r="N527" s="404">
        <v>3</v>
      </c>
      <c r="O527" s="404">
        <v>0.80000001192092896</v>
      </c>
      <c r="P527" s="399">
        <v>100</v>
      </c>
      <c r="Q527" s="399" t="s">
        <v>293</v>
      </c>
      <c r="R527" s="399">
        <v>1</v>
      </c>
      <c r="S527" s="399">
        <v>0</v>
      </c>
      <c r="T527" s="399">
        <v>0</v>
      </c>
      <c r="U527" s="404">
        <v>0.43</v>
      </c>
      <c r="V527" s="404">
        <v>0.16</v>
      </c>
      <c r="W527" s="405">
        <v>1.3203000000000002E-7</v>
      </c>
      <c r="X527" s="405">
        <v>8.9473684210526319</v>
      </c>
      <c r="Y527" s="399">
        <v>1.58</v>
      </c>
      <c r="Z527" s="399">
        <v>2.77</v>
      </c>
      <c r="AA527" s="405">
        <v>1.1259E-7</v>
      </c>
      <c r="AB527" s="405">
        <v>8.9473684210526319</v>
      </c>
      <c r="AC527" s="399">
        <v>1.54</v>
      </c>
      <c r="AD527" s="399">
        <v>2.68</v>
      </c>
      <c r="AE527" s="405">
        <v>9.2070000000000016E-8</v>
      </c>
      <c r="AF527" s="405">
        <v>8.9473684210526319</v>
      </c>
      <c r="AG527" s="399">
        <v>1.69</v>
      </c>
      <c r="AH527" s="399">
        <v>2.2999999999999998</v>
      </c>
      <c r="AI527" s="324">
        <v>0</v>
      </c>
      <c r="AJ527" s="324">
        <v>0</v>
      </c>
      <c r="AK527" s="324">
        <v>0</v>
      </c>
      <c r="AL527" s="324">
        <v>0</v>
      </c>
      <c r="AM527" s="324">
        <v>0</v>
      </c>
      <c r="AN527" s="324">
        <v>0</v>
      </c>
      <c r="AO527" s="403">
        <v>13126226</v>
      </c>
      <c r="AP527" s="403">
        <v>4.2999999999999999E-4</v>
      </c>
      <c r="AQ527" s="403">
        <v>2.07E-2</v>
      </c>
      <c r="AR527" s="403">
        <v>159</v>
      </c>
      <c r="AS527" s="399" t="s">
        <v>1313</v>
      </c>
      <c r="AT527" s="390">
        <v>0</v>
      </c>
      <c r="AU527" s="390">
        <v>0</v>
      </c>
      <c r="AV527" s="390">
        <v>0</v>
      </c>
      <c r="AY527" s="390" t="s">
        <v>3533</v>
      </c>
    </row>
    <row r="528" spans="1:51" s="390" customFormat="1">
      <c r="A528" s="399" t="s">
        <v>81</v>
      </c>
      <c r="B528" s="399" t="s">
        <v>3867</v>
      </c>
      <c r="C528" s="399">
        <v>0.8</v>
      </c>
      <c r="D528" s="399">
        <v>20</v>
      </c>
      <c r="E528" s="403">
        <v>9.1999999999999998E-2</v>
      </c>
      <c r="F528" s="399">
        <v>0</v>
      </c>
      <c r="G528" s="399">
        <v>1.8</v>
      </c>
      <c r="H528" s="399">
        <v>0.7</v>
      </c>
      <c r="I528" s="399">
        <v>1.6</v>
      </c>
      <c r="J528" s="399">
        <v>40</v>
      </c>
      <c r="K528" s="399">
        <v>125</v>
      </c>
      <c r="L528" s="403">
        <v>1</v>
      </c>
      <c r="M528" s="404">
        <v>3</v>
      </c>
      <c r="N528" s="404">
        <v>3</v>
      </c>
      <c r="O528" s="404">
        <v>0.80000001192092896</v>
      </c>
      <c r="P528" s="399">
        <v>100</v>
      </c>
      <c r="Q528" s="399" t="s">
        <v>293</v>
      </c>
      <c r="R528" s="399">
        <v>1</v>
      </c>
      <c r="S528" s="399">
        <v>0</v>
      </c>
      <c r="T528" s="399">
        <v>0</v>
      </c>
      <c r="U528" s="404">
        <v>0.43</v>
      </c>
      <c r="V528" s="404">
        <v>0.16</v>
      </c>
      <c r="W528" s="405">
        <v>1.3203000000000002E-7</v>
      </c>
      <c r="X528" s="405">
        <v>1.0121457640700011</v>
      </c>
      <c r="Y528" s="399">
        <v>1.58</v>
      </c>
      <c r="Z528" s="399">
        <v>2.77</v>
      </c>
      <c r="AA528" s="405">
        <v>1.1259E-7</v>
      </c>
      <c r="AB528" s="405">
        <v>1.0121457640700011</v>
      </c>
      <c r="AC528" s="399">
        <v>1.54</v>
      </c>
      <c r="AD528" s="399">
        <v>2.68</v>
      </c>
      <c r="AE528" s="405">
        <v>9.2070000000000016E-8</v>
      </c>
      <c r="AF528" s="405">
        <v>1.0121457640700011</v>
      </c>
      <c r="AG528" s="399">
        <v>1.69</v>
      </c>
      <c r="AH528" s="399">
        <v>2.2999999999999998</v>
      </c>
      <c r="AI528" s="324">
        <v>0</v>
      </c>
      <c r="AJ528" s="324">
        <v>0</v>
      </c>
      <c r="AK528" s="324">
        <v>0</v>
      </c>
      <c r="AL528" s="324">
        <v>0</v>
      </c>
      <c r="AM528" s="324">
        <v>0</v>
      </c>
      <c r="AN528" s="324">
        <v>0</v>
      </c>
      <c r="AO528" s="403">
        <v>2292904</v>
      </c>
      <c r="AP528" s="403">
        <v>2.4499999999999999E-3</v>
      </c>
      <c r="AQ528" s="403">
        <v>4.9529999999999998E-2</v>
      </c>
      <c r="AR528" s="403">
        <v>170</v>
      </c>
      <c r="AS528" s="399" t="s">
        <v>1313</v>
      </c>
      <c r="AT528" s="390">
        <v>0</v>
      </c>
      <c r="AU528" s="390">
        <v>0</v>
      </c>
      <c r="AV528" s="390">
        <v>0</v>
      </c>
      <c r="AY528" s="390" t="s">
        <v>3533</v>
      </c>
    </row>
    <row r="529" spans="1:51" s="390" customFormat="1">
      <c r="A529" s="399" t="s">
        <v>81</v>
      </c>
      <c r="B529" s="399" t="s">
        <v>3868</v>
      </c>
      <c r="C529" s="399">
        <v>8.1999999999999993</v>
      </c>
      <c r="D529" s="399">
        <v>20</v>
      </c>
      <c r="E529" s="403">
        <v>0.6</v>
      </c>
      <c r="F529" s="399">
        <v>0</v>
      </c>
      <c r="G529" s="399">
        <v>0.57999999999999996</v>
      </c>
      <c r="H529" s="399">
        <v>0.7</v>
      </c>
      <c r="I529" s="399">
        <v>0.6</v>
      </c>
      <c r="J529" s="399">
        <v>40</v>
      </c>
      <c r="K529" s="399">
        <v>125</v>
      </c>
      <c r="L529" s="403">
        <v>1</v>
      </c>
      <c r="M529" s="404">
        <v>3</v>
      </c>
      <c r="N529" s="404">
        <v>3</v>
      </c>
      <c r="O529" s="404">
        <v>0.80000001192092896</v>
      </c>
      <c r="P529" s="399">
        <v>100</v>
      </c>
      <c r="Q529" s="399" t="s">
        <v>293</v>
      </c>
      <c r="R529" s="399">
        <v>1</v>
      </c>
      <c r="S529" s="399">
        <v>0</v>
      </c>
      <c r="T529" s="399">
        <v>0</v>
      </c>
      <c r="U529" s="404">
        <v>0.43</v>
      </c>
      <c r="V529" s="404">
        <v>0.16</v>
      </c>
      <c r="W529" s="405">
        <v>1.3203000000000002E-7</v>
      </c>
      <c r="X529" s="405">
        <v>3.1364748352452332</v>
      </c>
      <c r="Y529" s="399">
        <v>1.58</v>
      </c>
      <c r="Z529" s="399">
        <v>2.77</v>
      </c>
      <c r="AA529" s="405">
        <v>1.1259E-7</v>
      </c>
      <c r="AB529" s="405">
        <v>3.1364748352452332</v>
      </c>
      <c r="AC529" s="399">
        <v>1.54</v>
      </c>
      <c r="AD529" s="399">
        <v>2.68</v>
      </c>
      <c r="AE529" s="405">
        <v>9.2070000000000016E-8</v>
      </c>
      <c r="AF529" s="405">
        <v>3.1364748352452332</v>
      </c>
      <c r="AG529" s="399">
        <v>1.69</v>
      </c>
      <c r="AH529" s="399">
        <v>2.2999999999999998</v>
      </c>
      <c r="AI529" s="324">
        <v>0</v>
      </c>
      <c r="AJ529" s="324">
        <v>0</v>
      </c>
      <c r="AK529" s="324">
        <v>0</v>
      </c>
      <c r="AL529" s="324">
        <v>0</v>
      </c>
      <c r="AM529" s="324">
        <v>0</v>
      </c>
      <c r="AN529" s="324">
        <v>0</v>
      </c>
      <c r="AO529" s="403">
        <v>5159034</v>
      </c>
      <c r="AP529" s="403">
        <v>1.09E-3</v>
      </c>
      <c r="AQ529" s="403">
        <v>3.3020000000000001E-2</v>
      </c>
      <c r="AR529" s="403">
        <v>185</v>
      </c>
      <c r="AS529" s="399" t="s">
        <v>1313</v>
      </c>
      <c r="AT529" s="390">
        <v>0</v>
      </c>
      <c r="AU529" s="390">
        <v>0</v>
      </c>
      <c r="AV529" s="390">
        <v>0</v>
      </c>
      <c r="AY529" s="390" t="s">
        <v>3533</v>
      </c>
    </row>
    <row r="530" spans="1:51" s="390" customFormat="1">
      <c r="A530" s="399" t="s">
        <v>81</v>
      </c>
      <c r="B530" s="399" t="s">
        <v>3869</v>
      </c>
      <c r="C530" s="399">
        <v>1</v>
      </c>
      <c r="D530" s="399">
        <v>20</v>
      </c>
      <c r="E530" s="403">
        <v>8.5000000000000006E-2</v>
      </c>
      <c r="F530" s="399">
        <v>0</v>
      </c>
      <c r="G530" s="399">
        <v>1.6</v>
      </c>
      <c r="H530" s="399">
        <v>0.7</v>
      </c>
      <c r="I530" s="399">
        <v>1.5</v>
      </c>
      <c r="J530" s="399">
        <v>40</v>
      </c>
      <c r="K530" s="399">
        <v>125</v>
      </c>
      <c r="L530" s="403">
        <v>1</v>
      </c>
      <c r="M530" s="404">
        <v>3</v>
      </c>
      <c r="N530" s="404">
        <v>3</v>
      </c>
      <c r="O530" s="404">
        <v>0.9</v>
      </c>
      <c r="P530" s="399">
        <v>100</v>
      </c>
      <c r="Q530" s="399" t="s">
        <v>293</v>
      </c>
      <c r="R530" s="399">
        <v>1</v>
      </c>
      <c r="S530" s="399">
        <v>0</v>
      </c>
      <c r="T530" s="399">
        <v>0</v>
      </c>
      <c r="U530" s="404">
        <v>0.43</v>
      </c>
      <c r="V530" s="404">
        <v>0.16</v>
      </c>
      <c r="W530" s="405">
        <v>1.4670000000000001E-7</v>
      </c>
      <c r="X530" s="405">
        <v>1.3262599469496021</v>
      </c>
      <c r="Y530" s="399">
        <v>1.58</v>
      </c>
      <c r="Z530" s="399">
        <v>2.77</v>
      </c>
      <c r="AA530" s="405">
        <v>1.251E-7</v>
      </c>
      <c r="AB530" s="405">
        <v>1.3262599469496021</v>
      </c>
      <c r="AC530" s="399">
        <v>1.54</v>
      </c>
      <c r="AD530" s="399">
        <v>2.68</v>
      </c>
      <c r="AE530" s="405">
        <v>1.0230000000000001E-7</v>
      </c>
      <c r="AF530" s="405">
        <v>1.3262599469496021</v>
      </c>
      <c r="AG530" s="399">
        <v>1.69</v>
      </c>
      <c r="AH530" s="399">
        <v>2.2999999999999998</v>
      </c>
      <c r="AI530" s="324">
        <v>0</v>
      </c>
      <c r="AJ530" s="324">
        <v>0</v>
      </c>
      <c r="AK530" s="324">
        <v>0</v>
      </c>
      <c r="AL530" s="324">
        <v>0</v>
      </c>
      <c r="AM530" s="324">
        <v>0</v>
      </c>
      <c r="AN530" s="324">
        <v>0</v>
      </c>
      <c r="AO530" s="403">
        <v>3202486</v>
      </c>
      <c r="AP530" s="403">
        <v>1.7600000000000001E-3</v>
      </c>
      <c r="AQ530" s="403">
        <v>4.1910000000000003E-2</v>
      </c>
      <c r="AR530" s="403">
        <v>209</v>
      </c>
      <c r="AS530" s="399" t="s">
        <v>1316</v>
      </c>
      <c r="AT530" s="390">
        <v>0</v>
      </c>
      <c r="AU530" s="390">
        <v>0</v>
      </c>
      <c r="AV530" s="390">
        <v>0</v>
      </c>
      <c r="AY530" s="390" t="s">
        <v>3533</v>
      </c>
    </row>
    <row r="531" spans="1:51" s="390" customFormat="1">
      <c r="A531" s="399" t="s">
        <v>81</v>
      </c>
      <c r="B531" s="399" t="s">
        <v>3870</v>
      </c>
      <c r="C531" s="399">
        <v>10</v>
      </c>
      <c r="D531" s="399">
        <v>20</v>
      </c>
      <c r="E531" s="403">
        <v>0.54</v>
      </c>
      <c r="F531" s="399">
        <v>0</v>
      </c>
      <c r="G531" s="399">
        <v>0.55000000000000004</v>
      </c>
      <c r="H531" s="399">
        <v>0.7</v>
      </c>
      <c r="I531" s="399">
        <v>0.64</v>
      </c>
      <c r="J531" s="399">
        <v>40</v>
      </c>
      <c r="K531" s="399">
        <v>125</v>
      </c>
      <c r="L531" s="403">
        <v>1</v>
      </c>
      <c r="M531" s="404">
        <v>3</v>
      </c>
      <c r="N531" s="404">
        <v>3</v>
      </c>
      <c r="O531" s="404">
        <v>0.9</v>
      </c>
      <c r="P531" s="399">
        <v>100</v>
      </c>
      <c r="Q531" s="399" t="s">
        <v>293</v>
      </c>
      <c r="R531" s="399">
        <v>1</v>
      </c>
      <c r="S531" s="399">
        <v>0</v>
      </c>
      <c r="T531" s="399">
        <v>0</v>
      </c>
      <c r="U531" s="404">
        <v>0.43</v>
      </c>
      <c r="V531" s="404">
        <v>0.16</v>
      </c>
      <c r="W531" s="405">
        <v>1.4670000000000001E-7</v>
      </c>
      <c r="X531" s="405">
        <v>4.0096230954290304</v>
      </c>
      <c r="Y531" s="399">
        <v>1.58</v>
      </c>
      <c r="Z531" s="399">
        <v>2.77</v>
      </c>
      <c r="AA531" s="405">
        <v>1.251E-7</v>
      </c>
      <c r="AB531" s="405">
        <v>4.0096230954290304</v>
      </c>
      <c r="AC531" s="399">
        <v>1.54</v>
      </c>
      <c r="AD531" s="399">
        <v>2.68</v>
      </c>
      <c r="AE531" s="405">
        <v>1.0230000000000001E-7</v>
      </c>
      <c r="AF531" s="405">
        <v>4.0096230954290304</v>
      </c>
      <c r="AG531" s="399">
        <v>1.69</v>
      </c>
      <c r="AH531" s="399">
        <v>2.2999999999999998</v>
      </c>
      <c r="AI531" s="324">
        <v>0</v>
      </c>
      <c r="AJ531" s="324">
        <v>0</v>
      </c>
      <c r="AK531" s="324">
        <v>0</v>
      </c>
      <c r="AL531" s="324">
        <v>0</v>
      </c>
      <c r="AM531" s="324">
        <v>0</v>
      </c>
      <c r="AN531" s="324">
        <v>0</v>
      </c>
      <c r="AO531" s="403">
        <v>5159034</v>
      </c>
      <c r="AP531" s="403">
        <v>1.09E-3</v>
      </c>
      <c r="AQ531" s="403">
        <v>3.3020000000000001E-2</v>
      </c>
      <c r="AR531" s="403">
        <v>181</v>
      </c>
      <c r="AS531" s="399" t="s">
        <v>1316</v>
      </c>
      <c r="AT531" s="390">
        <v>0</v>
      </c>
      <c r="AU531" s="390">
        <v>0</v>
      </c>
      <c r="AV531" s="390">
        <v>0</v>
      </c>
      <c r="AY531" s="390" t="s">
        <v>3533</v>
      </c>
    </row>
    <row r="532" spans="1:51" s="390" customFormat="1">
      <c r="A532" s="399" t="s">
        <v>81</v>
      </c>
      <c r="B532" s="399" t="s">
        <v>3871</v>
      </c>
      <c r="C532" s="399">
        <v>100</v>
      </c>
      <c r="D532" s="399">
        <v>20</v>
      </c>
      <c r="E532" s="403">
        <v>5.25</v>
      </c>
      <c r="F532" s="399">
        <v>0</v>
      </c>
      <c r="G532" s="399">
        <v>0.17</v>
      </c>
      <c r="H532" s="399">
        <v>0.7</v>
      </c>
      <c r="I532" s="399">
        <v>0.24</v>
      </c>
      <c r="J532" s="399">
        <v>40</v>
      </c>
      <c r="K532" s="399">
        <v>125</v>
      </c>
      <c r="L532" s="403">
        <v>1</v>
      </c>
      <c r="M532" s="404">
        <v>3</v>
      </c>
      <c r="N532" s="404">
        <v>3</v>
      </c>
      <c r="O532" s="404">
        <v>0.9</v>
      </c>
      <c r="P532" s="399">
        <v>100</v>
      </c>
      <c r="Q532" s="399" t="s">
        <v>293</v>
      </c>
      <c r="R532" s="399">
        <v>1</v>
      </c>
      <c r="S532" s="399">
        <v>0</v>
      </c>
      <c r="T532" s="399">
        <v>0</v>
      </c>
      <c r="U532" s="404">
        <v>0.43</v>
      </c>
      <c r="V532" s="404">
        <v>0.16</v>
      </c>
      <c r="W532" s="405">
        <v>1.4670000000000001E-7</v>
      </c>
      <c r="X532" s="405">
        <v>12.403870007442324</v>
      </c>
      <c r="Y532" s="399">
        <v>1.58</v>
      </c>
      <c r="Z532" s="399">
        <v>2.77</v>
      </c>
      <c r="AA532" s="405">
        <v>1.251E-7</v>
      </c>
      <c r="AB532" s="405">
        <v>12.403870007442324</v>
      </c>
      <c r="AC532" s="399">
        <v>1.54</v>
      </c>
      <c r="AD532" s="399">
        <v>2.68</v>
      </c>
      <c r="AE532" s="405">
        <v>1.0230000000000001E-7</v>
      </c>
      <c r="AF532" s="405">
        <v>12.403870007442324</v>
      </c>
      <c r="AG532" s="399">
        <v>1.69</v>
      </c>
      <c r="AH532" s="399">
        <v>2.2999999999999998</v>
      </c>
      <c r="AI532" s="324">
        <v>0</v>
      </c>
      <c r="AJ532" s="324">
        <v>0</v>
      </c>
      <c r="AK532" s="324">
        <v>0</v>
      </c>
      <c r="AL532" s="324">
        <v>0</v>
      </c>
      <c r="AM532" s="324">
        <v>0</v>
      </c>
      <c r="AN532" s="324">
        <v>0</v>
      </c>
      <c r="AO532" s="403">
        <v>15921781</v>
      </c>
      <c r="AP532" s="403">
        <v>3.5E-4</v>
      </c>
      <c r="AQ532" s="403">
        <v>1.8800000000000001E-2</v>
      </c>
      <c r="AR532" s="403">
        <v>132</v>
      </c>
      <c r="AS532" s="399" t="s">
        <v>1316</v>
      </c>
      <c r="AT532" s="390">
        <v>0</v>
      </c>
      <c r="AU532" s="390">
        <v>0</v>
      </c>
      <c r="AV532" s="390">
        <v>0</v>
      </c>
      <c r="AY532" s="390" t="s">
        <v>3533</v>
      </c>
    </row>
    <row r="533" spans="1:51" s="390" customFormat="1">
      <c r="A533" s="399" t="s">
        <v>81</v>
      </c>
      <c r="B533" s="399" t="s">
        <v>3872</v>
      </c>
      <c r="C533" s="399">
        <v>12</v>
      </c>
      <c r="D533" s="399">
        <v>20</v>
      </c>
      <c r="E533" s="403">
        <v>0.7</v>
      </c>
      <c r="F533" s="399">
        <v>0</v>
      </c>
      <c r="G533" s="399">
        <v>0.5</v>
      </c>
      <c r="H533" s="399">
        <v>0.7</v>
      </c>
      <c r="I533" s="399">
        <v>0.57999999999999996</v>
      </c>
      <c r="J533" s="399">
        <v>40</v>
      </c>
      <c r="K533" s="399">
        <v>125</v>
      </c>
      <c r="L533" s="403">
        <v>1</v>
      </c>
      <c r="M533" s="404">
        <v>3</v>
      </c>
      <c r="N533" s="404">
        <v>3</v>
      </c>
      <c r="O533" s="404">
        <v>0.9</v>
      </c>
      <c r="P533" s="399">
        <v>100</v>
      </c>
      <c r="Q533" s="399" t="s">
        <v>293</v>
      </c>
      <c r="R533" s="399">
        <v>1</v>
      </c>
      <c r="S533" s="399">
        <v>0</v>
      </c>
      <c r="T533" s="399">
        <v>0</v>
      </c>
      <c r="U533" s="404">
        <v>0.43</v>
      </c>
      <c r="V533" s="404">
        <v>0.16</v>
      </c>
      <c r="W533" s="405">
        <v>1.4670000000000001E-7</v>
      </c>
      <c r="X533" s="405">
        <v>4.2223786066150595</v>
      </c>
      <c r="Y533" s="399">
        <v>1.58</v>
      </c>
      <c r="Z533" s="399">
        <v>2.77</v>
      </c>
      <c r="AA533" s="405">
        <v>1.251E-7</v>
      </c>
      <c r="AB533" s="405">
        <v>4.2223786066150595</v>
      </c>
      <c r="AC533" s="399">
        <v>1.54</v>
      </c>
      <c r="AD533" s="399">
        <v>2.68</v>
      </c>
      <c r="AE533" s="405">
        <v>1.0230000000000001E-7</v>
      </c>
      <c r="AF533" s="405">
        <v>4.2223786066150595</v>
      </c>
      <c r="AG533" s="399">
        <v>1.69</v>
      </c>
      <c r="AH533" s="399">
        <v>2.2999999999999998</v>
      </c>
      <c r="AI533" s="324">
        <v>0</v>
      </c>
      <c r="AJ533" s="324">
        <v>0</v>
      </c>
      <c r="AK533" s="324">
        <v>0</v>
      </c>
      <c r="AL533" s="324">
        <v>0</v>
      </c>
      <c r="AM533" s="324">
        <v>0</v>
      </c>
      <c r="AN533" s="324">
        <v>0</v>
      </c>
      <c r="AO533" s="403">
        <v>6054700</v>
      </c>
      <c r="AP533" s="403">
        <v>9.3000000000000005E-4</v>
      </c>
      <c r="AQ533" s="403">
        <v>3.048E-2</v>
      </c>
      <c r="AR533" s="403">
        <v>170</v>
      </c>
      <c r="AS533" s="399" t="s">
        <v>1316</v>
      </c>
      <c r="AT533" s="390">
        <v>0</v>
      </c>
      <c r="AU533" s="390">
        <v>0</v>
      </c>
      <c r="AV533" s="390">
        <v>0</v>
      </c>
      <c r="AY533" s="390" t="s">
        <v>3533</v>
      </c>
    </row>
    <row r="534" spans="1:51" s="390" customFormat="1">
      <c r="A534" s="399" t="s">
        <v>81</v>
      </c>
      <c r="B534" s="399" t="s">
        <v>3873</v>
      </c>
      <c r="C534" s="399">
        <v>120</v>
      </c>
      <c r="D534" s="399">
        <v>20</v>
      </c>
      <c r="E534" s="403">
        <v>6.1</v>
      </c>
      <c r="F534" s="399">
        <v>0</v>
      </c>
      <c r="G534" s="399">
        <v>0.15</v>
      </c>
      <c r="H534" s="399">
        <v>0.7</v>
      </c>
      <c r="I534" s="399">
        <v>0.19</v>
      </c>
      <c r="J534" s="399">
        <v>40</v>
      </c>
      <c r="K534" s="399">
        <v>125</v>
      </c>
      <c r="L534" s="403">
        <v>1</v>
      </c>
      <c r="M534" s="404">
        <v>3</v>
      </c>
      <c r="N534" s="404">
        <v>3</v>
      </c>
      <c r="O534" s="404">
        <v>0.9</v>
      </c>
      <c r="P534" s="399">
        <v>100</v>
      </c>
      <c r="Q534" s="399" t="s">
        <v>293</v>
      </c>
      <c r="R534" s="399">
        <v>1</v>
      </c>
      <c r="S534" s="399">
        <v>0</v>
      </c>
      <c r="T534" s="399">
        <v>0</v>
      </c>
      <c r="U534" s="404">
        <v>0.43</v>
      </c>
      <c r="V534" s="404">
        <v>0.16</v>
      </c>
      <c r="W534" s="405">
        <v>1.4670000000000001E-7</v>
      </c>
      <c r="X534" s="405">
        <v>13.701758392327017</v>
      </c>
      <c r="Y534" s="399">
        <v>1.58</v>
      </c>
      <c r="Z534" s="399">
        <v>2.77</v>
      </c>
      <c r="AA534" s="405">
        <v>1.251E-7</v>
      </c>
      <c r="AB534" s="405">
        <v>13.701758392327017</v>
      </c>
      <c r="AC534" s="399">
        <v>1.54</v>
      </c>
      <c r="AD534" s="399">
        <v>2.68</v>
      </c>
      <c r="AE534" s="405">
        <v>1.0230000000000001E-7</v>
      </c>
      <c r="AF534" s="405">
        <v>13.701758392327017</v>
      </c>
      <c r="AG534" s="399">
        <v>1.69</v>
      </c>
      <c r="AH534" s="399">
        <v>2.2999999999999998</v>
      </c>
      <c r="AI534" s="324">
        <v>0</v>
      </c>
      <c r="AJ534" s="324">
        <v>0</v>
      </c>
      <c r="AK534" s="324">
        <v>0</v>
      </c>
      <c r="AL534" s="324">
        <v>0</v>
      </c>
      <c r="AM534" s="324">
        <v>0</v>
      </c>
      <c r="AN534" s="324">
        <v>0</v>
      </c>
      <c r="AO534" s="403">
        <v>17793403</v>
      </c>
      <c r="AP534" s="403">
        <v>3.2000000000000003E-4</v>
      </c>
      <c r="AQ534" s="403">
        <v>1.7780000000000001E-2</v>
      </c>
      <c r="AR534" s="403">
        <v>182</v>
      </c>
      <c r="AS534" s="399" t="s">
        <v>1316</v>
      </c>
      <c r="AT534" s="390">
        <v>0</v>
      </c>
      <c r="AU534" s="390">
        <v>0</v>
      </c>
      <c r="AV534" s="390">
        <v>0</v>
      </c>
      <c r="AY534" s="390" t="s">
        <v>3533</v>
      </c>
    </row>
    <row r="535" spans="1:51" s="390" customFormat="1">
      <c r="A535" s="399" t="s">
        <v>81</v>
      </c>
      <c r="B535" s="399" t="s">
        <v>3874</v>
      </c>
      <c r="C535" s="399">
        <v>1.5</v>
      </c>
      <c r="D535" s="399">
        <v>20</v>
      </c>
      <c r="E535" s="403">
        <v>0.12</v>
      </c>
      <c r="F535" s="399">
        <v>0</v>
      </c>
      <c r="G535" s="399">
        <v>1.4</v>
      </c>
      <c r="H535" s="399">
        <v>0.7</v>
      </c>
      <c r="I535" s="399">
        <v>1.4</v>
      </c>
      <c r="J535" s="399">
        <v>40</v>
      </c>
      <c r="K535" s="399">
        <v>125</v>
      </c>
      <c r="L535" s="403">
        <v>1</v>
      </c>
      <c r="M535" s="404">
        <v>3</v>
      </c>
      <c r="N535" s="404">
        <v>3</v>
      </c>
      <c r="O535" s="404">
        <v>0.9</v>
      </c>
      <c r="P535" s="399">
        <v>100</v>
      </c>
      <c r="Q535" s="399" t="s">
        <v>293</v>
      </c>
      <c r="R535" s="399">
        <v>1</v>
      </c>
      <c r="S535" s="399">
        <v>0</v>
      </c>
      <c r="T535" s="399">
        <v>0</v>
      </c>
      <c r="U535" s="404">
        <v>0.43</v>
      </c>
      <c r="V535" s="404">
        <v>0.16</v>
      </c>
      <c r="W535" s="405">
        <v>1.4670000000000001E-7</v>
      </c>
      <c r="X535" s="405">
        <v>1.5212981744421907</v>
      </c>
      <c r="Y535" s="399">
        <v>1.58</v>
      </c>
      <c r="Z535" s="399">
        <v>2.77</v>
      </c>
      <c r="AA535" s="405">
        <v>1.251E-7</v>
      </c>
      <c r="AB535" s="405">
        <v>1.5212981744421907</v>
      </c>
      <c r="AC535" s="399">
        <v>1.54</v>
      </c>
      <c r="AD535" s="399">
        <v>2.68</v>
      </c>
      <c r="AE535" s="405">
        <v>1.0230000000000001E-7</v>
      </c>
      <c r="AF535" s="405">
        <v>1.5212981744421907</v>
      </c>
      <c r="AG535" s="399">
        <v>1.69</v>
      </c>
      <c r="AH535" s="399">
        <v>2.2999999999999998</v>
      </c>
      <c r="AI535" s="324">
        <v>0</v>
      </c>
      <c r="AJ535" s="324">
        <v>0</v>
      </c>
      <c r="AK535" s="324">
        <v>0</v>
      </c>
      <c r="AL535" s="324">
        <v>0</v>
      </c>
      <c r="AM535" s="324">
        <v>0</v>
      </c>
      <c r="AN535" s="324">
        <v>0</v>
      </c>
      <c r="AO535" s="403">
        <v>3202486</v>
      </c>
      <c r="AP535" s="403">
        <v>1.7600000000000001E-3</v>
      </c>
      <c r="AQ535" s="403">
        <v>4.1910000000000003E-2</v>
      </c>
      <c r="AR535" s="403">
        <v>170</v>
      </c>
      <c r="AS535" s="399" t="s">
        <v>1316</v>
      </c>
      <c r="AT535" s="390">
        <v>0</v>
      </c>
      <c r="AU535" s="390">
        <v>0</v>
      </c>
      <c r="AV535" s="390">
        <v>0</v>
      </c>
      <c r="AY535" s="390" t="s">
        <v>3533</v>
      </c>
    </row>
    <row r="536" spans="1:51" s="390" customFormat="1">
      <c r="A536" s="399" t="s">
        <v>81</v>
      </c>
      <c r="B536" s="399" t="s">
        <v>3875</v>
      </c>
      <c r="C536" s="399">
        <v>15</v>
      </c>
      <c r="D536" s="399">
        <v>20</v>
      </c>
      <c r="E536" s="403">
        <v>0.95</v>
      </c>
      <c r="F536" s="399">
        <v>0</v>
      </c>
      <c r="G536" s="399">
        <v>0.44</v>
      </c>
      <c r="H536" s="399">
        <v>0.7</v>
      </c>
      <c r="I536" s="399">
        <v>0.48</v>
      </c>
      <c r="J536" s="399">
        <v>40</v>
      </c>
      <c r="K536" s="399">
        <v>125</v>
      </c>
      <c r="L536" s="403">
        <v>1</v>
      </c>
      <c r="M536" s="404">
        <v>3</v>
      </c>
      <c r="N536" s="404">
        <v>3</v>
      </c>
      <c r="O536" s="404">
        <v>0.9</v>
      </c>
      <c r="P536" s="399">
        <v>100</v>
      </c>
      <c r="Q536" s="399" t="s">
        <v>293</v>
      </c>
      <c r="R536" s="399">
        <v>1</v>
      </c>
      <c r="S536" s="399">
        <v>0</v>
      </c>
      <c r="T536" s="399">
        <v>0</v>
      </c>
      <c r="U536" s="404">
        <v>0.43</v>
      </c>
      <c r="V536" s="404">
        <v>0.16</v>
      </c>
      <c r="W536" s="405">
        <v>1.4670000000000001E-7</v>
      </c>
      <c r="X536" s="405">
        <v>4.7021943573667722</v>
      </c>
      <c r="Y536" s="399">
        <v>1.58</v>
      </c>
      <c r="Z536" s="399">
        <v>2.77</v>
      </c>
      <c r="AA536" s="405">
        <v>1.251E-7</v>
      </c>
      <c r="AB536" s="405">
        <v>4.7021943573667722</v>
      </c>
      <c r="AC536" s="399">
        <v>1.54</v>
      </c>
      <c r="AD536" s="399">
        <v>2.68</v>
      </c>
      <c r="AE536" s="405">
        <v>1.0230000000000001E-7</v>
      </c>
      <c r="AF536" s="405">
        <v>4.7021943573667722</v>
      </c>
      <c r="AG536" s="399">
        <v>1.69</v>
      </c>
      <c r="AH536" s="399">
        <v>2.2999999999999998</v>
      </c>
      <c r="AI536" s="324">
        <v>0</v>
      </c>
      <c r="AJ536" s="324">
        <v>0</v>
      </c>
      <c r="AK536" s="324">
        <v>0</v>
      </c>
      <c r="AL536" s="324">
        <v>0</v>
      </c>
      <c r="AM536" s="324">
        <v>0</v>
      </c>
      <c r="AN536" s="324">
        <v>0</v>
      </c>
      <c r="AO536" s="403">
        <v>7205593</v>
      </c>
      <c r="AP536" s="403">
        <v>7.7999999999999999E-4</v>
      </c>
      <c r="AQ536" s="403">
        <v>2.794E-2</v>
      </c>
      <c r="AR536" s="403">
        <v>183</v>
      </c>
      <c r="AS536" s="399" t="s">
        <v>1316</v>
      </c>
      <c r="AT536" s="390">
        <v>0</v>
      </c>
      <c r="AU536" s="390">
        <v>0</v>
      </c>
      <c r="AV536" s="390">
        <v>0</v>
      </c>
      <c r="AY536" s="390" t="s">
        <v>3533</v>
      </c>
    </row>
    <row r="537" spans="1:51" s="390" customFormat="1">
      <c r="A537" s="399" t="s">
        <v>81</v>
      </c>
      <c r="B537" s="399" t="s">
        <v>3876</v>
      </c>
      <c r="C537" s="399">
        <v>150</v>
      </c>
      <c r="D537" s="399">
        <v>20</v>
      </c>
      <c r="E537" s="403">
        <v>9.15</v>
      </c>
      <c r="F537" s="399">
        <v>0</v>
      </c>
      <c r="G537" s="399">
        <v>0.14000000000000001</v>
      </c>
      <c r="H537" s="399">
        <v>0.7</v>
      </c>
      <c r="I537" s="399">
        <v>0.17</v>
      </c>
      <c r="J537" s="399">
        <v>40</v>
      </c>
      <c r="K537" s="399">
        <v>125</v>
      </c>
      <c r="L537" s="403">
        <v>1</v>
      </c>
      <c r="M537" s="404">
        <v>3</v>
      </c>
      <c r="N537" s="404">
        <v>3</v>
      </c>
      <c r="O537" s="404">
        <v>0.9</v>
      </c>
      <c r="P537" s="399">
        <v>100</v>
      </c>
      <c r="Q537" s="399" t="s">
        <v>293</v>
      </c>
      <c r="R537" s="399">
        <v>1</v>
      </c>
      <c r="S537" s="399">
        <v>0</v>
      </c>
      <c r="T537" s="399">
        <v>0</v>
      </c>
      <c r="U537" s="404">
        <v>0.43</v>
      </c>
      <c r="V537" s="404">
        <v>0.16</v>
      </c>
      <c r="W537" s="405">
        <v>1.4670000000000001E-7</v>
      </c>
      <c r="X537" s="405">
        <v>15.124016938898972</v>
      </c>
      <c r="Y537" s="399">
        <v>1.58</v>
      </c>
      <c r="Z537" s="399">
        <v>2.77</v>
      </c>
      <c r="AA537" s="405">
        <v>1.251E-7</v>
      </c>
      <c r="AB537" s="405">
        <v>15.124016938898972</v>
      </c>
      <c r="AC537" s="399">
        <v>1.54</v>
      </c>
      <c r="AD537" s="399">
        <v>2.68</v>
      </c>
      <c r="AE537" s="405">
        <v>1.0230000000000001E-7</v>
      </c>
      <c r="AF537" s="405">
        <v>15.124016938898972</v>
      </c>
      <c r="AG537" s="399">
        <v>1.69</v>
      </c>
      <c r="AH537" s="399">
        <v>2.2999999999999998</v>
      </c>
      <c r="AI537" s="324">
        <v>0</v>
      </c>
      <c r="AJ537" s="324">
        <v>0</v>
      </c>
      <c r="AK537" s="324">
        <v>0</v>
      </c>
      <c r="AL537" s="324">
        <v>0</v>
      </c>
      <c r="AM537" s="324">
        <v>0</v>
      </c>
      <c r="AN537" s="324">
        <v>0</v>
      </c>
      <c r="AO537" s="403">
        <v>25476711</v>
      </c>
      <c r="AP537" s="403">
        <v>2.2000000000000001E-4</v>
      </c>
      <c r="AQ537" s="403">
        <v>1.486E-2</v>
      </c>
      <c r="AR537" s="403">
        <v>151</v>
      </c>
      <c r="AS537" s="399" t="s">
        <v>1316</v>
      </c>
      <c r="AT537" s="390">
        <v>0</v>
      </c>
      <c r="AU537" s="390">
        <v>0</v>
      </c>
      <c r="AV537" s="390">
        <v>0</v>
      </c>
      <c r="AY537" s="390" t="s">
        <v>3533</v>
      </c>
    </row>
    <row r="538" spans="1:51" s="390" customFormat="1">
      <c r="A538" s="399" t="s">
        <v>81</v>
      </c>
      <c r="B538" s="399" t="s">
        <v>3877</v>
      </c>
      <c r="C538" s="399">
        <v>1.8</v>
      </c>
      <c r="D538" s="399">
        <v>20</v>
      </c>
      <c r="E538" s="403">
        <v>0.15</v>
      </c>
      <c r="F538" s="399">
        <v>0</v>
      </c>
      <c r="G538" s="399">
        <v>1.3</v>
      </c>
      <c r="H538" s="399">
        <v>0.7</v>
      </c>
      <c r="I538" s="399">
        <v>1.4</v>
      </c>
      <c r="J538" s="399">
        <v>40</v>
      </c>
      <c r="K538" s="399">
        <v>125</v>
      </c>
      <c r="L538" s="403">
        <v>1</v>
      </c>
      <c r="M538" s="404">
        <v>3</v>
      </c>
      <c r="N538" s="404">
        <v>3</v>
      </c>
      <c r="O538" s="404">
        <v>0.9</v>
      </c>
      <c r="P538" s="399">
        <v>100</v>
      </c>
      <c r="Q538" s="399" t="s">
        <v>293</v>
      </c>
      <c r="R538" s="399">
        <v>1</v>
      </c>
      <c r="S538" s="399">
        <v>0</v>
      </c>
      <c r="T538" s="399">
        <v>0</v>
      </c>
      <c r="U538" s="404">
        <v>0.43</v>
      </c>
      <c r="V538" s="404">
        <v>0.16</v>
      </c>
      <c r="W538" s="405">
        <v>1.4670000000000001E-7</v>
      </c>
      <c r="X538" s="405">
        <v>1.6333937861309296</v>
      </c>
      <c r="Y538" s="399">
        <v>1.58</v>
      </c>
      <c r="Z538" s="399">
        <v>2.77</v>
      </c>
      <c r="AA538" s="405">
        <v>1.251E-7</v>
      </c>
      <c r="AB538" s="405">
        <v>1.6333937861309296</v>
      </c>
      <c r="AC538" s="399">
        <v>1.54</v>
      </c>
      <c r="AD538" s="399">
        <v>2.68</v>
      </c>
      <c r="AE538" s="405">
        <v>1.0230000000000001E-7</v>
      </c>
      <c r="AF538" s="405">
        <v>1.6333937861309296</v>
      </c>
      <c r="AG538" s="399">
        <v>1.69</v>
      </c>
      <c r="AH538" s="399">
        <v>2.2999999999999998</v>
      </c>
      <c r="AI538" s="324">
        <v>0</v>
      </c>
      <c r="AJ538" s="324">
        <v>0</v>
      </c>
      <c r="AK538" s="324">
        <v>0</v>
      </c>
      <c r="AL538" s="324">
        <v>0</v>
      </c>
      <c r="AM538" s="324">
        <v>0</v>
      </c>
      <c r="AN538" s="324">
        <v>0</v>
      </c>
      <c r="AO538" s="403">
        <v>3202486</v>
      </c>
      <c r="AP538" s="403">
        <v>1.7600000000000001E-3</v>
      </c>
      <c r="AQ538" s="403">
        <v>4.1910000000000003E-2</v>
      </c>
      <c r="AR538" s="403">
        <v>136</v>
      </c>
      <c r="AS538" s="399" t="s">
        <v>1316</v>
      </c>
      <c r="AT538" s="390">
        <v>0</v>
      </c>
      <c r="AU538" s="390">
        <v>0</v>
      </c>
      <c r="AV538" s="390">
        <v>0</v>
      </c>
      <c r="AY538" s="390" t="s">
        <v>3533</v>
      </c>
    </row>
    <row r="539" spans="1:51" s="390" customFormat="1">
      <c r="A539" s="399" t="s">
        <v>81</v>
      </c>
      <c r="B539" s="399" t="s">
        <v>3878</v>
      </c>
      <c r="C539" s="399">
        <v>18</v>
      </c>
      <c r="D539" s="399">
        <v>20</v>
      </c>
      <c r="E539" s="403">
        <v>1.1000000000000001</v>
      </c>
      <c r="F539" s="399">
        <v>0</v>
      </c>
      <c r="G539" s="399">
        <v>0.41</v>
      </c>
      <c r="H539" s="399">
        <v>0.7</v>
      </c>
      <c r="I539" s="399">
        <v>0.47</v>
      </c>
      <c r="J539" s="399">
        <v>40</v>
      </c>
      <c r="K539" s="399">
        <v>125</v>
      </c>
      <c r="L539" s="403">
        <v>1</v>
      </c>
      <c r="M539" s="404">
        <v>3</v>
      </c>
      <c r="N539" s="404">
        <v>3</v>
      </c>
      <c r="O539" s="404">
        <v>0.9</v>
      </c>
      <c r="P539" s="399">
        <v>100</v>
      </c>
      <c r="Q539" s="399" t="s">
        <v>293</v>
      </c>
      <c r="R539" s="399">
        <v>1</v>
      </c>
      <c r="S539" s="399">
        <v>0</v>
      </c>
      <c r="T539" s="399">
        <v>0</v>
      </c>
      <c r="U539" s="404">
        <v>0.43</v>
      </c>
      <c r="V539" s="404">
        <v>0.16</v>
      </c>
      <c r="W539" s="405">
        <v>1.4670000000000001E-7</v>
      </c>
      <c r="X539" s="405">
        <v>5.0876201243640473</v>
      </c>
      <c r="Y539" s="399">
        <v>1.58</v>
      </c>
      <c r="Z539" s="399">
        <v>2.77</v>
      </c>
      <c r="AA539" s="405">
        <v>1.251E-7</v>
      </c>
      <c r="AB539" s="405">
        <v>5.0876201243640473</v>
      </c>
      <c r="AC539" s="399">
        <v>1.54</v>
      </c>
      <c r="AD539" s="399">
        <v>2.68</v>
      </c>
      <c r="AE539" s="405">
        <v>1.0230000000000001E-7</v>
      </c>
      <c r="AF539" s="405">
        <v>5.0876201243640473</v>
      </c>
      <c r="AG539" s="399">
        <v>1.69</v>
      </c>
      <c r="AH539" s="399">
        <v>2.2999999999999998</v>
      </c>
      <c r="AI539" s="324">
        <v>0</v>
      </c>
      <c r="AJ539" s="324">
        <v>0</v>
      </c>
      <c r="AK539" s="324">
        <v>0</v>
      </c>
      <c r="AL539" s="324">
        <v>0</v>
      </c>
      <c r="AM539" s="324">
        <v>0</v>
      </c>
      <c r="AN539" s="324">
        <v>0</v>
      </c>
      <c r="AO539" s="403">
        <v>7205593</v>
      </c>
      <c r="AP539" s="403">
        <v>7.7999999999999999E-4</v>
      </c>
      <c r="AQ539" s="403">
        <v>2.794E-2</v>
      </c>
      <c r="AR539" s="403">
        <v>165</v>
      </c>
      <c r="AS539" s="399" t="s">
        <v>1316</v>
      </c>
      <c r="AT539" s="390">
        <v>0</v>
      </c>
      <c r="AU539" s="390">
        <v>0</v>
      </c>
      <c r="AV539" s="390">
        <v>0</v>
      </c>
      <c r="AY539" s="390" t="s">
        <v>3533</v>
      </c>
    </row>
    <row r="540" spans="1:51" s="390" customFormat="1">
      <c r="A540" s="399" t="s">
        <v>81</v>
      </c>
      <c r="B540" s="399" t="s">
        <v>3879</v>
      </c>
      <c r="C540" s="399">
        <v>180</v>
      </c>
      <c r="D540" s="399">
        <v>20</v>
      </c>
      <c r="E540" s="403">
        <v>10.1</v>
      </c>
      <c r="F540" s="399">
        <v>0</v>
      </c>
      <c r="G540" s="399">
        <v>0.13</v>
      </c>
      <c r="H540" s="399">
        <v>0.7</v>
      </c>
      <c r="I540" s="399">
        <v>0.15</v>
      </c>
      <c r="J540" s="399">
        <v>40</v>
      </c>
      <c r="K540" s="399">
        <v>125</v>
      </c>
      <c r="L540" s="403">
        <v>1</v>
      </c>
      <c r="M540" s="404">
        <v>3</v>
      </c>
      <c r="N540" s="404">
        <v>3</v>
      </c>
      <c r="O540" s="404">
        <v>0.9</v>
      </c>
      <c r="P540" s="399">
        <v>100</v>
      </c>
      <c r="Q540" s="399" t="s">
        <v>293</v>
      </c>
      <c r="R540" s="399">
        <v>1</v>
      </c>
      <c r="S540" s="399">
        <v>0</v>
      </c>
      <c r="T540" s="399">
        <v>0</v>
      </c>
      <c r="U540" s="404">
        <v>0.43</v>
      </c>
      <c r="V540" s="404">
        <v>0.16</v>
      </c>
      <c r="W540" s="405">
        <v>1.4670000000000001E-7</v>
      </c>
      <c r="X540" s="405">
        <v>16.775396085740912</v>
      </c>
      <c r="Y540" s="399">
        <v>1.58</v>
      </c>
      <c r="Z540" s="399">
        <v>2.77</v>
      </c>
      <c r="AA540" s="405">
        <v>1.251E-7</v>
      </c>
      <c r="AB540" s="405">
        <v>16.775396085740912</v>
      </c>
      <c r="AC540" s="399">
        <v>1.54</v>
      </c>
      <c r="AD540" s="399">
        <v>2.68</v>
      </c>
      <c r="AE540" s="405">
        <v>1.0230000000000001E-7</v>
      </c>
      <c r="AF540" s="405">
        <v>16.775396085740912</v>
      </c>
      <c r="AG540" s="399">
        <v>1.69</v>
      </c>
      <c r="AH540" s="399">
        <v>2.2999999999999998</v>
      </c>
      <c r="AI540" s="324">
        <v>0</v>
      </c>
      <c r="AJ540" s="324">
        <v>0</v>
      </c>
      <c r="AK540" s="324">
        <v>0</v>
      </c>
      <c r="AL540" s="324">
        <v>0</v>
      </c>
      <c r="AM540" s="324">
        <v>0</v>
      </c>
      <c r="AN540" s="324">
        <v>0</v>
      </c>
      <c r="AO540" s="403">
        <v>25476711</v>
      </c>
      <c r="AP540" s="403">
        <v>2.2000000000000001E-4</v>
      </c>
      <c r="AQ540" s="403">
        <v>1.486E-2</v>
      </c>
      <c r="AR540" s="403">
        <v>176</v>
      </c>
      <c r="AS540" s="399" t="s">
        <v>1316</v>
      </c>
      <c r="AT540" s="390">
        <v>0</v>
      </c>
      <c r="AU540" s="390">
        <v>0</v>
      </c>
      <c r="AV540" s="390">
        <v>0</v>
      </c>
      <c r="AY540" s="390" t="s">
        <v>3533</v>
      </c>
    </row>
    <row r="541" spans="1:51" s="390" customFormat="1">
      <c r="A541" s="399" t="s">
        <v>81</v>
      </c>
      <c r="B541" s="399" t="s">
        <v>3880</v>
      </c>
      <c r="C541" s="399">
        <v>2.2000000000000002</v>
      </c>
      <c r="D541" s="399">
        <v>20</v>
      </c>
      <c r="E541" s="403">
        <v>0.22</v>
      </c>
      <c r="F541" s="399">
        <v>0</v>
      </c>
      <c r="G541" s="399">
        <v>1.4</v>
      </c>
      <c r="H541" s="399">
        <v>0.7</v>
      </c>
      <c r="I541" s="399">
        <v>1.1000000000000001</v>
      </c>
      <c r="J541" s="399">
        <v>40</v>
      </c>
      <c r="K541" s="399">
        <v>125</v>
      </c>
      <c r="L541" s="403">
        <v>1</v>
      </c>
      <c r="M541" s="404">
        <v>3</v>
      </c>
      <c r="N541" s="404">
        <v>3</v>
      </c>
      <c r="O541" s="404">
        <v>0.9</v>
      </c>
      <c r="P541" s="399">
        <v>100</v>
      </c>
      <c r="Q541" s="399" t="s">
        <v>293</v>
      </c>
      <c r="R541" s="399">
        <v>1</v>
      </c>
      <c r="S541" s="399">
        <v>0</v>
      </c>
      <c r="T541" s="399">
        <v>0</v>
      </c>
      <c r="U541" s="404">
        <v>0.43</v>
      </c>
      <c r="V541" s="404">
        <v>0.16</v>
      </c>
      <c r="W541" s="405">
        <v>1.60392E-7</v>
      </c>
      <c r="X541" s="405">
        <v>1.0270775199270383</v>
      </c>
      <c r="Y541" s="399">
        <v>1.58</v>
      </c>
      <c r="Z541" s="399">
        <v>2.77</v>
      </c>
      <c r="AA541" s="405">
        <v>1.3677599999999998E-7</v>
      </c>
      <c r="AB541" s="405">
        <v>1.0270775199270383</v>
      </c>
      <c r="AC541" s="399">
        <v>1.54</v>
      </c>
      <c r="AD541" s="399">
        <v>2.68</v>
      </c>
      <c r="AE541" s="405">
        <v>1.1184800000000001E-7</v>
      </c>
      <c r="AF541" s="405">
        <v>1.0270775199270383</v>
      </c>
      <c r="AG541" s="399">
        <v>1.69</v>
      </c>
      <c r="AH541" s="399">
        <v>2.2999999999999998</v>
      </c>
      <c r="AI541" s="324">
        <v>0</v>
      </c>
      <c r="AJ541" s="324">
        <v>0</v>
      </c>
      <c r="AK541" s="324">
        <v>0</v>
      </c>
      <c r="AL541" s="324">
        <v>0</v>
      </c>
      <c r="AM541" s="324">
        <v>0</v>
      </c>
      <c r="AN541" s="324">
        <v>0</v>
      </c>
      <c r="AO541" s="403">
        <v>3629040</v>
      </c>
      <c r="AP541" s="403">
        <v>1.5499999999999999E-3</v>
      </c>
      <c r="AQ541" s="403">
        <v>3.9370000000000002E-2</v>
      </c>
      <c r="AR541" s="403">
        <v>150</v>
      </c>
      <c r="AS541" s="399" t="s">
        <v>1316</v>
      </c>
      <c r="AT541" s="390">
        <v>0</v>
      </c>
      <c r="AU541" s="390">
        <v>0</v>
      </c>
      <c r="AV541" s="390">
        <v>0</v>
      </c>
      <c r="AY541" s="390" t="s">
        <v>3533</v>
      </c>
    </row>
    <row r="542" spans="1:51" s="390" customFormat="1">
      <c r="A542" s="399" t="s">
        <v>81</v>
      </c>
      <c r="B542" s="399" t="s">
        <v>3881</v>
      </c>
      <c r="C542" s="399">
        <v>22</v>
      </c>
      <c r="D542" s="399">
        <v>20</v>
      </c>
      <c r="E542" s="403">
        <v>1.2</v>
      </c>
      <c r="F542" s="399">
        <v>0</v>
      </c>
      <c r="G542" s="399">
        <v>0.36</v>
      </c>
      <c r="H542" s="399">
        <v>0.7</v>
      </c>
      <c r="I542" s="399">
        <v>0.41</v>
      </c>
      <c r="J542" s="399">
        <v>40</v>
      </c>
      <c r="K542" s="399">
        <v>125</v>
      </c>
      <c r="L542" s="403">
        <v>1</v>
      </c>
      <c r="M542" s="404">
        <v>3</v>
      </c>
      <c r="N542" s="404">
        <v>3</v>
      </c>
      <c r="O542" s="404">
        <v>0.9</v>
      </c>
      <c r="P542" s="399">
        <v>100</v>
      </c>
      <c r="Q542" s="399" t="s">
        <v>293</v>
      </c>
      <c r="R542" s="399">
        <v>1</v>
      </c>
      <c r="S542" s="399">
        <v>0</v>
      </c>
      <c r="T542" s="399">
        <v>0</v>
      </c>
      <c r="U542" s="404">
        <v>0.43</v>
      </c>
      <c r="V542" s="404">
        <v>0.16</v>
      </c>
      <c r="W542" s="405">
        <v>1.4670000000000001E-7</v>
      </c>
      <c r="X542" s="405">
        <v>6.020799124247401</v>
      </c>
      <c r="Y542" s="399">
        <v>1.58</v>
      </c>
      <c r="Z542" s="399">
        <v>2.77</v>
      </c>
      <c r="AA542" s="405">
        <v>1.251E-7</v>
      </c>
      <c r="AB542" s="405">
        <v>6.020799124247401</v>
      </c>
      <c r="AC542" s="399">
        <v>1.54</v>
      </c>
      <c r="AD542" s="399">
        <v>2.68</v>
      </c>
      <c r="AE542" s="405">
        <v>1.0230000000000001E-7</v>
      </c>
      <c r="AF542" s="405">
        <v>6.020799124247401</v>
      </c>
      <c r="AG542" s="399">
        <v>1.69</v>
      </c>
      <c r="AH542" s="399">
        <v>2.2999999999999998</v>
      </c>
      <c r="AI542" s="324">
        <v>0</v>
      </c>
      <c r="AJ542" s="324">
        <v>0</v>
      </c>
      <c r="AK542" s="324">
        <v>0</v>
      </c>
      <c r="AL542" s="324">
        <v>0</v>
      </c>
      <c r="AM542" s="324">
        <v>0</v>
      </c>
      <c r="AN542" s="324">
        <v>0</v>
      </c>
      <c r="AO542" s="403">
        <v>7908179</v>
      </c>
      <c r="AP542" s="403">
        <v>7.1000000000000002E-4</v>
      </c>
      <c r="AQ542" s="403">
        <v>2.6669999999999999E-2</v>
      </c>
      <c r="AR542" s="403">
        <v>198</v>
      </c>
      <c r="AS542" s="399" t="s">
        <v>1316</v>
      </c>
      <c r="AT542" s="390">
        <v>0</v>
      </c>
      <c r="AU542" s="390">
        <v>0</v>
      </c>
      <c r="AV542" s="390">
        <v>0</v>
      </c>
      <c r="AY542" s="390" t="s">
        <v>3533</v>
      </c>
    </row>
    <row r="543" spans="1:51" s="390" customFormat="1">
      <c r="A543" s="399" t="s">
        <v>81</v>
      </c>
      <c r="B543" s="399" t="s">
        <v>3882</v>
      </c>
      <c r="C543" s="399">
        <v>220</v>
      </c>
      <c r="D543" s="399">
        <v>20</v>
      </c>
      <c r="E543" s="403">
        <v>12.5</v>
      </c>
      <c r="F543" s="399">
        <v>0</v>
      </c>
      <c r="G543" s="399">
        <v>0.12</v>
      </c>
      <c r="H543" s="399">
        <v>0.7</v>
      </c>
      <c r="I543" s="399">
        <v>0.13</v>
      </c>
      <c r="J543" s="399">
        <v>40</v>
      </c>
      <c r="K543" s="399">
        <v>125</v>
      </c>
      <c r="L543" s="403">
        <v>1</v>
      </c>
      <c r="M543" s="404">
        <v>3</v>
      </c>
      <c r="N543" s="404">
        <v>3</v>
      </c>
      <c r="O543" s="404">
        <v>0.9</v>
      </c>
      <c r="P543" s="399">
        <v>100</v>
      </c>
      <c r="Q543" s="399" t="s">
        <v>293</v>
      </c>
      <c r="R543" s="399">
        <v>1</v>
      </c>
      <c r="S543" s="399">
        <v>0</v>
      </c>
      <c r="T543" s="399">
        <v>0</v>
      </c>
      <c r="U543" s="404">
        <v>0.43</v>
      </c>
      <c r="V543" s="404">
        <v>0.16</v>
      </c>
      <c r="W543" s="405">
        <v>1.4670000000000001E-7</v>
      </c>
      <c r="X543" s="405">
        <v>17.976793593724466</v>
      </c>
      <c r="Y543" s="399">
        <v>1.58</v>
      </c>
      <c r="Z543" s="399">
        <v>2.77</v>
      </c>
      <c r="AA543" s="405">
        <v>1.251E-7</v>
      </c>
      <c r="AB543" s="405">
        <v>17.976793593724466</v>
      </c>
      <c r="AC543" s="399">
        <v>1.54</v>
      </c>
      <c r="AD543" s="399">
        <v>2.68</v>
      </c>
      <c r="AE543" s="405">
        <v>1.0230000000000001E-7</v>
      </c>
      <c r="AF543" s="405">
        <v>17.976793593724466</v>
      </c>
      <c r="AG543" s="399">
        <v>1.69</v>
      </c>
      <c r="AH543" s="399">
        <v>2.2999999999999998</v>
      </c>
      <c r="AI543" s="324">
        <v>0</v>
      </c>
      <c r="AJ543" s="324">
        <v>0</v>
      </c>
      <c r="AK543" s="324">
        <v>0</v>
      </c>
      <c r="AL543" s="324">
        <v>0</v>
      </c>
      <c r="AM543" s="324">
        <v>0</v>
      </c>
      <c r="AN543" s="324">
        <v>0</v>
      </c>
      <c r="AO543" s="403">
        <v>25476711</v>
      </c>
      <c r="AP543" s="403">
        <v>2.2000000000000001E-4</v>
      </c>
      <c r="AQ543" s="403">
        <v>1.486E-2</v>
      </c>
      <c r="AR543" s="403">
        <v>189</v>
      </c>
      <c r="AS543" s="399" t="s">
        <v>1316</v>
      </c>
      <c r="AT543" s="390">
        <v>0</v>
      </c>
      <c r="AU543" s="390">
        <v>0</v>
      </c>
      <c r="AV543" s="390">
        <v>0</v>
      </c>
      <c r="AY543" s="390" t="s">
        <v>3533</v>
      </c>
    </row>
    <row r="544" spans="1:51" s="390" customFormat="1">
      <c r="A544" s="399" t="s">
        <v>81</v>
      </c>
      <c r="B544" s="399" t="s">
        <v>3883</v>
      </c>
      <c r="C544" s="399">
        <v>3.3</v>
      </c>
      <c r="D544" s="399">
        <v>20</v>
      </c>
      <c r="E544" s="403">
        <v>0.22</v>
      </c>
      <c r="F544" s="399">
        <v>0</v>
      </c>
      <c r="G544" s="399">
        <v>0.9</v>
      </c>
      <c r="H544" s="399">
        <v>0.7</v>
      </c>
      <c r="I544" s="399">
        <v>1.1000000000000001</v>
      </c>
      <c r="J544" s="399">
        <v>40</v>
      </c>
      <c r="K544" s="399">
        <v>125</v>
      </c>
      <c r="L544" s="403">
        <v>1</v>
      </c>
      <c r="M544" s="404">
        <v>3</v>
      </c>
      <c r="N544" s="404">
        <v>3</v>
      </c>
      <c r="O544" s="404">
        <v>0.9</v>
      </c>
      <c r="P544" s="399">
        <v>100</v>
      </c>
      <c r="Q544" s="399" t="s">
        <v>293</v>
      </c>
      <c r="R544" s="399">
        <v>1</v>
      </c>
      <c r="S544" s="399">
        <v>0</v>
      </c>
      <c r="T544" s="399">
        <v>0</v>
      </c>
      <c r="U544" s="404">
        <v>0.43</v>
      </c>
      <c r="V544" s="404">
        <v>0.16</v>
      </c>
      <c r="W544" s="405">
        <v>1.4670000000000001E-7</v>
      </c>
      <c r="X544" s="405">
        <v>2.2758620360801962</v>
      </c>
      <c r="Y544" s="399">
        <v>1.58</v>
      </c>
      <c r="Z544" s="399">
        <v>2.77</v>
      </c>
      <c r="AA544" s="405">
        <v>1.251E-7</v>
      </c>
      <c r="AB544" s="405">
        <v>2.2758620360801962</v>
      </c>
      <c r="AC544" s="399">
        <v>1.54</v>
      </c>
      <c r="AD544" s="399">
        <v>2.68</v>
      </c>
      <c r="AE544" s="405">
        <v>1.0230000000000001E-7</v>
      </c>
      <c r="AF544" s="405">
        <v>2.2758620360801962</v>
      </c>
      <c r="AG544" s="399">
        <v>1.69</v>
      </c>
      <c r="AH544" s="399">
        <v>2.2999999999999998</v>
      </c>
      <c r="AI544" s="324">
        <v>0</v>
      </c>
      <c r="AJ544" s="324">
        <v>0</v>
      </c>
      <c r="AK544" s="324">
        <v>0</v>
      </c>
      <c r="AL544" s="324">
        <v>0</v>
      </c>
      <c r="AM544" s="324">
        <v>0</v>
      </c>
      <c r="AN544" s="324">
        <v>0</v>
      </c>
      <c r="AO544" s="403">
        <v>3629040</v>
      </c>
      <c r="AP544" s="403">
        <v>1.5499999999999999E-3</v>
      </c>
      <c r="AQ544" s="403">
        <v>3.9370000000000002E-2</v>
      </c>
      <c r="AR544" s="403">
        <v>150</v>
      </c>
      <c r="AS544" s="399" t="s">
        <v>1316</v>
      </c>
      <c r="AT544" s="390">
        <v>0</v>
      </c>
      <c r="AU544" s="390">
        <v>0</v>
      </c>
      <c r="AV544" s="390">
        <v>0</v>
      </c>
      <c r="AY544" s="390" t="s">
        <v>3533</v>
      </c>
    </row>
    <row r="545" spans="1:51" s="390" customFormat="1">
      <c r="A545" s="399" t="s">
        <v>81</v>
      </c>
      <c r="B545" s="399" t="s">
        <v>3884</v>
      </c>
      <c r="C545" s="399">
        <v>33</v>
      </c>
      <c r="D545" s="399">
        <v>20</v>
      </c>
      <c r="E545" s="403">
        <v>2</v>
      </c>
      <c r="F545" s="399">
        <v>0</v>
      </c>
      <c r="G545" s="399">
        <v>0.28000000000000003</v>
      </c>
      <c r="H545" s="399">
        <v>0.7</v>
      </c>
      <c r="I545" s="399">
        <v>0.35</v>
      </c>
      <c r="J545" s="399">
        <v>40</v>
      </c>
      <c r="K545" s="399">
        <v>125</v>
      </c>
      <c r="L545" s="403">
        <v>1</v>
      </c>
      <c r="M545" s="404">
        <v>3</v>
      </c>
      <c r="N545" s="404">
        <v>3</v>
      </c>
      <c r="O545" s="404">
        <v>0.9</v>
      </c>
      <c r="P545" s="399">
        <v>100</v>
      </c>
      <c r="Q545" s="399" t="s">
        <v>293</v>
      </c>
      <c r="R545" s="399">
        <v>1</v>
      </c>
      <c r="S545" s="399">
        <v>0</v>
      </c>
      <c r="T545" s="399">
        <v>0</v>
      </c>
      <c r="U545" s="404">
        <v>0.43</v>
      </c>
      <c r="V545" s="404">
        <v>0.16</v>
      </c>
      <c r="W545" s="405">
        <v>1.4670000000000001E-7</v>
      </c>
      <c r="X545" s="405">
        <v>7.0242656449552996</v>
      </c>
      <c r="Y545" s="399">
        <v>1.58</v>
      </c>
      <c r="Z545" s="399">
        <v>2.77</v>
      </c>
      <c r="AA545" s="405">
        <v>1.251E-7</v>
      </c>
      <c r="AB545" s="405">
        <v>7.0242656449552996</v>
      </c>
      <c r="AC545" s="399">
        <v>1.54</v>
      </c>
      <c r="AD545" s="399">
        <v>2.68</v>
      </c>
      <c r="AE545" s="405">
        <v>1.0230000000000001E-7</v>
      </c>
      <c r="AF545" s="405">
        <v>7.0242656449552996</v>
      </c>
      <c r="AG545" s="399">
        <v>1.69</v>
      </c>
      <c r="AH545" s="399">
        <v>2.2999999999999998</v>
      </c>
      <c r="AI545" s="324">
        <v>0</v>
      </c>
      <c r="AJ545" s="324">
        <v>0</v>
      </c>
      <c r="AK545" s="324">
        <v>0</v>
      </c>
      <c r="AL545" s="324">
        <v>0</v>
      </c>
      <c r="AM545" s="324">
        <v>0</v>
      </c>
      <c r="AN545" s="324">
        <v>0</v>
      </c>
      <c r="AO545" s="403">
        <v>9660684</v>
      </c>
      <c r="AP545" s="403">
        <v>5.8E-4</v>
      </c>
      <c r="AQ545" s="403">
        <v>2.4129999999999999E-2</v>
      </c>
      <c r="AR545" s="403">
        <v>163</v>
      </c>
      <c r="AS545" s="399" t="s">
        <v>1316</v>
      </c>
      <c r="AT545" s="390">
        <v>0</v>
      </c>
      <c r="AU545" s="390">
        <v>0</v>
      </c>
      <c r="AV545" s="390">
        <v>0</v>
      </c>
      <c r="AY545" s="390" t="s">
        <v>3533</v>
      </c>
    </row>
    <row r="546" spans="1:51" s="390" customFormat="1">
      <c r="A546" s="399" t="s">
        <v>81</v>
      </c>
      <c r="B546" s="399" t="s">
        <v>3885</v>
      </c>
      <c r="C546" s="399">
        <v>0.47</v>
      </c>
      <c r="D546" s="399">
        <v>20</v>
      </c>
      <c r="E546" s="403">
        <v>7.0000000000000007E-2</v>
      </c>
      <c r="F546" s="399">
        <v>0</v>
      </c>
      <c r="G546" s="399">
        <v>2</v>
      </c>
      <c r="H546" s="399">
        <v>0.7</v>
      </c>
      <c r="I546" s="399">
        <v>1.8</v>
      </c>
      <c r="J546" s="399">
        <v>40</v>
      </c>
      <c r="K546" s="399">
        <v>125</v>
      </c>
      <c r="L546" s="403">
        <v>1</v>
      </c>
      <c r="M546" s="404">
        <v>3</v>
      </c>
      <c r="N546" s="404">
        <v>3</v>
      </c>
      <c r="O546" s="404">
        <v>0.9</v>
      </c>
      <c r="P546" s="399">
        <v>100</v>
      </c>
      <c r="Q546" s="399" t="s">
        <v>293</v>
      </c>
      <c r="R546" s="399">
        <v>1</v>
      </c>
      <c r="S546" s="399">
        <v>0</v>
      </c>
      <c r="T546" s="399">
        <v>0</v>
      </c>
      <c r="U546" s="404">
        <v>0.43</v>
      </c>
      <c r="V546" s="404">
        <v>0.16</v>
      </c>
      <c r="W546" s="405">
        <v>1.4670000000000001E-7</v>
      </c>
      <c r="X546" s="405">
        <v>0.90038313947874926</v>
      </c>
      <c r="Y546" s="399">
        <v>1.58</v>
      </c>
      <c r="Z546" s="399">
        <v>2.77</v>
      </c>
      <c r="AA546" s="405">
        <v>1.251E-7</v>
      </c>
      <c r="AB546" s="405">
        <v>0.90038313947874926</v>
      </c>
      <c r="AC546" s="399">
        <v>1.54</v>
      </c>
      <c r="AD546" s="399">
        <v>2.68</v>
      </c>
      <c r="AE546" s="405">
        <v>1.0230000000000001E-7</v>
      </c>
      <c r="AF546" s="405">
        <v>0.90038313947874926</v>
      </c>
      <c r="AG546" s="399">
        <v>1.69</v>
      </c>
      <c r="AH546" s="399">
        <v>2.2999999999999998</v>
      </c>
      <c r="AI546" s="324">
        <v>0</v>
      </c>
      <c r="AJ546" s="324">
        <v>0</v>
      </c>
      <c r="AK546" s="324">
        <v>0</v>
      </c>
      <c r="AL546" s="324">
        <v>0</v>
      </c>
      <c r="AM546" s="324">
        <v>0</v>
      </c>
      <c r="AN546" s="324">
        <v>0</v>
      </c>
      <c r="AO546" s="403">
        <v>2846944</v>
      </c>
      <c r="AP546" s="403">
        <v>1.98E-3</v>
      </c>
      <c r="AQ546" s="403">
        <v>4.4450000000000003E-2</v>
      </c>
      <c r="AR546" s="403">
        <v>176</v>
      </c>
      <c r="AS546" s="399" t="s">
        <v>1316</v>
      </c>
      <c r="AT546" s="390">
        <v>0</v>
      </c>
      <c r="AU546" s="390">
        <v>0</v>
      </c>
      <c r="AV546" s="390">
        <v>0</v>
      </c>
      <c r="AY546" s="390" t="s">
        <v>3533</v>
      </c>
    </row>
    <row r="547" spans="1:51" s="390" customFormat="1">
      <c r="A547" s="399" t="s">
        <v>81</v>
      </c>
      <c r="B547" s="399" t="s">
        <v>3886</v>
      </c>
      <c r="C547" s="399">
        <v>4.7</v>
      </c>
      <c r="D547" s="399">
        <v>20</v>
      </c>
      <c r="E547" s="403">
        <v>0.3</v>
      </c>
      <c r="F547" s="399">
        <v>0</v>
      </c>
      <c r="G547" s="399">
        <v>0.77</v>
      </c>
      <c r="H547" s="399">
        <v>0.7</v>
      </c>
      <c r="I547" s="399">
        <v>0.95</v>
      </c>
      <c r="J547" s="399">
        <v>40</v>
      </c>
      <c r="K547" s="399">
        <v>125</v>
      </c>
      <c r="L547" s="403">
        <v>1</v>
      </c>
      <c r="M547" s="404">
        <v>3</v>
      </c>
      <c r="N547" s="404">
        <v>3</v>
      </c>
      <c r="O547" s="404">
        <v>0.9</v>
      </c>
      <c r="P547" s="399">
        <v>100</v>
      </c>
      <c r="Q547" s="399" t="s">
        <v>293</v>
      </c>
      <c r="R547" s="399">
        <v>1</v>
      </c>
      <c r="S547" s="399">
        <v>0</v>
      </c>
      <c r="T547" s="399">
        <v>0</v>
      </c>
      <c r="U547" s="404">
        <v>0.43</v>
      </c>
      <c r="V547" s="404">
        <v>0.16</v>
      </c>
      <c r="W547" s="405">
        <v>1.4670000000000001E-7</v>
      </c>
      <c r="X547" s="405">
        <v>2.7942923955202956</v>
      </c>
      <c r="Y547" s="399">
        <v>1.58</v>
      </c>
      <c r="Z547" s="399">
        <v>2.77</v>
      </c>
      <c r="AA547" s="405">
        <v>1.251E-7</v>
      </c>
      <c r="AB547" s="405">
        <v>2.7942923955202956</v>
      </c>
      <c r="AC547" s="399">
        <v>1.54</v>
      </c>
      <c r="AD547" s="399">
        <v>2.68</v>
      </c>
      <c r="AE547" s="405">
        <v>1.0230000000000001E-7</v>
      </c>
      <c r="AF547" s="405">
        <v>2.7942923955202956</v>
      </c>
      <c r="AG547" s="399">
        <v>1.69</v>
      </c>
      <c r="AH547" s="399">
        <v>2.2999999999999998</v>
      </c>
      <c r="AI547" s="324">
        <v>0</v>
      </c>
      <c r="AJ547" s="324">
        <v>0</v>
      </c>
      <c r="AK547" s="324">
        <v>0</v>
      </c>
      <c r="AL547" s="324">
        <v>0</v>
      </c>
      <c r="AM547" s="324">
        <v>0</v>
      </c>
      <c r="AN547" s="324">
        <v>0</v>
      </c>
      <c r="AO547" s="403">
        <v>4448351</v>
      </c>
      <c r="AP547" s="403">
        <v>1.2600000000000001E-3</v>
      </c>
      <c r="AQ547" s="403">
        <v>3.5560000000000001E-2</v>
      </c>
      <c r="AR547" s="403">
        <v>148</v>
      </c>
      <c r="AS547" s="399" t="s">
        <v>1316</v>
      </c>
      <c r="AT547" s="390">
        <v>0</v>
      </c>
      <c r="AU547" s="390">
        <v>0</v>
      </c>
      <c r="AV547" s="390">
        <v>0</v>
      </c>
      <c r="AY547" s="390" t="s">
        <v>3533</v>
      </c>
    </row>
    <row r="548" spans="1:51" s="390" customFormat="1">
      <c r="A548" s="399" t="s">
        <v>81</v>
      </c>
      <c r="B548" s="399" t="s">
        <v>3887</v>
      </c>
      <c r="C548" s="399">
        <v>47</v>
      </c>
      <c r="D548" s="399">
        <v>20</v>
      </c>
      <c r="E548" s="403">
        <v>3.2</v>
      </c>
      <c r="F548" s="399">
        <v>0</v>
      </c>
      <c r="G548" s="399">
        <v>0.25</v>
      </c>
      <c r="H548" s="399">
        <v>0.7</v>
      </c>
      <c r="I548" s="399">
        <v>0.31</v>
      </c>
      <c r="J548" s="399">
        <v>40</v>
      </c>
      <c r="K548" s="399">
        <v>125</v>
      </c>
      <c r="L548" s="403">
        <v>1</v>
      </c>
      <c r="M548" s="404">
        <v>3</v>
      </c>
      <c r="N548" s="404">
        <v>3</v>
      </c>
      <c r="O548" s="404">
        <v>0.9</v>
      </c>
      <c r="P548" s="399">
        <v>100</v>
      </c>
      <c r="Q548" s="399" t="s">
        <v>293</v>
      </c>
      <c r="R548" s="399">
        <v>1</v>
      </c>
      <c r="S548" s="399">
        <v>0</v>
      </c>
      <c r="T548" s="399">
        <v>0</v>
      </c>
      <c r="U548" s="404">
        <v>0.43</v>
      </c>
      <c r="V548" s="404">
        <v>0.16</v>
      </c>
      <c r="W548" s="405">
        <v>1.4670000000000001E-7</v>
      </c>
      <c r="X548" s="405">
        <v>8.3540703874866704</v>
      </c>
      <c r="Y548" s="399">
        <v>1.58</v>
      </c>
      <c r="Z548" s="399">
        <v>2.77</v>
      </c>
      <c r="AA548" s="405">
        <v>1.251E-7</v>
      </c>
      <c r="AB548" s="405">
        <v>8.3540703874866704</v>
      </c>
      <c r="AC548" s="399">
        <v>1.54</v>
      </c>
      <c r="AD548" s="399">
        <v>2.68</v>
      </c>
      <c r="AE548" s="405">
        <v>1.0230000000000001E-7</v>
      </c>
      <c r="AF548" s="405">
        <v>8.3540703874866704</v>
      </c>
      <c r="AG548" s="399">
        <v>1.69</v>
      </c>
      <c r="AH548" s="399">
        <v>2.2999999999999998</v>
      </c>
      <c r="AI548" s="324">
        <v>0</v>
      </c>
      <c r="AJ548" s="324">
        <v>0</v>
      </c>
      <c r="AK548" s="324">
        <v>0</v>
      </c>
      <c r="AL548" s="324">
        <v>0</v>
      </c>
      <c r="AM548" s="324">
        <v>0</v>
      </c>
      <c r="AN548" s="324">
        <v>0</v>
      </c>
      <c r="AO548" s="403">
        <v>12656071</v>
      </c>
      <c r="AP548" s="403">
        <v>4.4000000000000002E-4</v>
      </c>
      <c r="AQ548" s="403">
        <v>2.1080000000000002E-2</v>
      </c>
      <c r="AR548" s="403">
        <v>130</v>
      </c>
      <c r="AS548" s="399" t="s">
        <v>1316</v>
      </c>
      <c r="AT548" s="390">
        <v>0</v>
      </c>
      <c r="AU548" s="390">
        <v>0</v>
      </c>
      <c r="AV548" s="390">
        <v>0</v>
      </c>
      <c r="AY548" s="390" t="s">
        <v>3533</v>
      </c>
    </row>
    <row r="549" spans="1:51" s="390" customFormat="1">
      <c r="A549" s="399" t="s">
        <v>81</v>
      </c>
      <c r="B549" s="399" t="s">
        <v>3888</v>
      </c>
      <c r="C549" s="399">
        <v>5.6</v>
      </c>
      <c r="D549" s="399">
        <v>20</v>
      </c>
      <c r="E549" s="403">
        <v>0.4</v>
      </c>
      <c r="F549" s="399">
        <v>0</v>
      </c>
      <c r="G549" s="399">
        <v>0.71</v>
      </c>
      <c r="H549" s="399">
        <v>0.7</v>
      </c>
      <c r="I549" s="399">
        <v>0.78</v>
      </c>
      <c r="J549" s="399">
        <v>40</v>
      </c>
      <c r="K549" s="399">
        <v>125</v>
      </c>
      <c r="L549" s="403">
        <v>1</v>
      </c>
      <c r="M549" s="404">
        <v>3</v>
      </c>
      <c r="N549" s="404">
        <v>3</v>
      </c>
      <c r="O549" s="404">
        <v>0.9</v>
      </c>
      <c r="P549" s="399">
        <v>100</v>
      </c>
      <c r="Q549" s="399" t="s">
        <v>293</v>
      </c>
      <c r="R549" s="399">
        <v>1</v>
      </c>
      <c r="S549" s="399">
        <v>0</v>
      </c>
      <c r="T549" s="399">
        <v>0</v>
      </c>
      <c r="U549" s="404">
        <v>0.43</v>
      </c>
      <c r="V549" s="404">
        <v>0.16</v>
      </c>
      <c r="W549" s="405">
        <v>1.4670000000000001E-7</v>
      </c>
      <c r="X549" s="405">
        <v>2.9258097725353025</v>
      </c>
      <c r="Y549" s="399">
        <v>1.58</v>
      </c>
      <c r="Z549" s="399">
        <v>2.77</v>
      </c>
      <c r="AA549" s="405">
        <v>1.251E-7</v>
      </c>
      <c r="AB549" s="405">
        <v>2.9258097725353025</v>
      </c>
      <c r="AC549" s="399">
        <v>1.54</v>
      </c>
      <c r="AD549" s="399">
        <v>2.68</v>
      </c>
      <c r="AE549" s="405">
        <v>1.0230000000000001E-7</v>
      </c>
      <c r="AF549" s="405">
        <v>2.9258097725353025</v>
      </c>
      <c r="AG549" s="399">
        <v>1.69</v>
      </c>
      <c r="AH549" s="399">
        <v>2.2999999999999998</v>
      </c>
      <c r="AI549" s="324">
        <v>0</v>
      </c>
      <c r="AJ549" s="324">
        <v>0</v>
      </c>
      <c r="AK549" s="324">
        <v>0</v>
      </c>
      <c r="AL549" s="324">
        <v>0</v>
      </c>
      <c r="AM549" s="324">
        <v>0</v>
      </c>
      <c r="AN549" s="324">
        <v>0</v>
      </c>
      <c r="AO549" s="403">
        <v>5159034</v>
      </c>
      <c r="AP549" s="403">
        <v>1.09E-3</v>
      </c>
      <c r="AQ549" s="403">
        <v>3.3020000000000001E-2</v>
      </c>
      <c r="AR549" s="403">
        <v>164</v>
      </c>
      <c r="AS549" s="399" t="s">
        <v>1316</v>
      </c>
      <c r="AT549" s="390">
        <v>0</v>
      </c>
      <c r="AU549" s="390">
        <v>0</v>
      </c>
      <c r="AV549" s="390">
        <v>0</v>
      </c>
      <c r="AY549" s="390" t="s">
        <v>3533</v>
      </c>
    </row>
    <row r="550" spans="1:51" s="390" customFormat="1">
      <c r="A550" s="399" t="s">
        <v>81</v>
      </c>
      <c r="B550" s="399" t="s">
        <v>3889</v>
      </c>
      <c r="C550" s="399">
        <v>0.68</v>
      </c>
      <c r="D550" s="399">
        <v>20</v>
      </c>
      <c r="E550" s="403">
        <v>0.08</v>
      </c>
      <c r="F550" s="399">
        <v>0</v>
      </c>
      <c r="G550" s="399">
        <v>1.7</v>
      </c>
      <c r="H550" s="399">
        <v>0.7</v>
      </c>
      <c r="I550" s="399">
        <v>1.75</v>
      </c>
      <c r="J550" s="399">
        <v>40</v>
      </c>
      <c r="K550" s="399">
        <v>125</v>
      </c>
      <c r="L550" s="403">
        <v>1</v>
      </c>
      <c r="M550" s="404">
        <v>3</v>
      </c>
      <c r="N550" s="404">
        <v>3</v>
      </c>
      <c r="O550" s="404">
        <v>0.9</v>
      </c>
      <c r="P550" s="399">
        <v>100</v>
      </c>
      <c r="Q550" s="399" t="s">
        <v>293</v>
      </c>
      <c r="R550" s="399">
        <v>1</v>
      </c>
      <c r="S550" s="399">
        <v>0</v>
      </c>
      <c r="T550" s="399">
        <v>0</v>
      </c>
      <c r="U550" s="404">
        <v>0.43</v>
      </c>
      <c r="V550" s="404">
        <v>0.16</v>
      </c>
      <c r="W550" s="405">
        <v>1.4670000000000001E-7</v>
      </c>
      <c r="X550" s="405">
        <v>1.0658307322140399</v>
      </c>
      <c r="Y550" s="399">
        <v>1.58</v>
      </c>
      <c r="Z550" s="399">
        <v>2.77</v>
      </c>
      <c r="AA550" s="405">
        <v>1.251E-7</v>
      </c>
      <c r="AB550" s="405">
        <v>1.0658307322140399</v>
      </c>
      <c r="AC550" s="399">
        <v>1.54</v>
      </c>
      <c r="AD550" s="399">
        <v>2.68</v>
      </c>
      <c r="AE550" s="405">
        <v>1.0230000000000001E-7</v>
      </c>
      <c r="AF550" s="405">
        <v>1.0658307322140399</v>
      </c>
      <c r="AG550" s="399">
        <v>1.69</v>
      </c>
      <c r="AH550" s="399">
        <v>2.2999999999999998</v>
      </c>
      <c r="AI550" s="324">
        <v>0</v>
      </c>
      <c r="AJ550" s="324">
        <v>0</v>
      </c>
      <c r="AK550" s="324">
        <v>0</v>
      </c>
      <c r="AL550" s="324">
        <v>0</v>
      </c>
      <c r="AM550" s="324">
        <v>0</v>
      </c>
      <c r="AN550" s="324">
        <v>0</v>
      </c>
      <c r="AO550" s="403">
        <v>2846944</v>
      </c>
      <c r="AP550" s="403">
        <v>1.98E-3</v>
      </c>
      <c r="AQ550" s="403">
        <v>4.4450000000000003E-2</v>
      </c>
      <c r="AR550" s="403">
        <v>163</v>
      </c>
      <c r="AS550" s="399" t="s">
        <v>1316</v>
      </c>
      <c r="AT550" s="390">
        <v>0</v>
      </c>
      <c r="AU550" s="390">
        <v>0</v>
      </c>
      <c r="AV550" s="390">
        <v>0</v>
      </c>
      <c r="AY550" s="390" t="s">
        <v>3533</v>
      </c>
    </row>
    <row r="551" spans="1:51" s="390" customFormat="1">
      <c r="A551" s="399" t="s">
        <v>81</v>
      </c>
      <c r="B551" s="399" t="s">
        <v>3890</v>
      </c>
      <c r="C551" s="399">
        <v>6.8</v>
      </c>
      <c r="D551" s="399">
        <v>20</v>
      </c>
      <c r="E551" s="403">
        <v>0.45</v>
      </c>
      <c r="F551" s="399">
        <v>0</v>
      </c>
      <c r="G551" s="399">
        <v>0.64</v>
      </c>
      <c r="H551" s="399">
        <v>0.7</v>
      </c>
      <c r="I551" s="399">
        <v>0.74</v>
      </c>
      <c r="J551" s="399">
        <v>40</v>
      </c>
      <c r="K551" s="399">
        <v>125</v>
      </c>
      <c r="L551" s="403">
        <v>1</v>
      </c>
      <c r="M551" s="404">
        <v>3</v>
      </c>
      <c r="N551" s="404">
        <v>3</v>
      </c>
      <c r="O551" s="404">
        <v>0.9</v>
      </c>
      <c r="P551" s="399">
        <v>100</v>
      </c>
      <c r="Q551" s="399" t="s">
        <v>293</v>
      </c>
      <c r="R551" s="399">
        <v>1</v>
      </c>
      <c r="S551" s="399">
        <v>0</v>
      </c>
      <c r="T551" s="399">
        <v>0</v>
      </c>
      <c r="U551" s="404">
        <v>0.43</v>
      </c>
      <c r="V551" s="404">
        <v>0.16</v>
      </c>
      <c r="W551" s="405">
        <v>1.4670000000000001E-7</v>
      </c>
      <c r="X551" s="405">
        <v>3.1686860161858639</v>
      </c>
      <c r="Y551" s="399">
        <v>1.58</v>
      </c>
      <c r="Z551" s="399">
        <v>2.77</v>
      </c>
      <c r="AA551" s="405">
        <v>1.251E-7</v>
      </c>
      <c r="AB551" s="405">
        <v>3.1686860161858639</v>
      </c>
      <c r="AC551" s="399">
        <v>1.54</v>
      </c>
      <c r="AD551" s="399">
        <v>2.68</v>
      </c>
      <c r="AE551" s="405">
        <v>1.0230000000000001E-7</v>
      </c>
      <c r="AF551" s="405">
        <v>3.1686860161858639</v>
      </c>
      <c r="AG551" s="399">
        <v>1.69</v>
      </c>
      <c r="AH551" s="399">
        <v>2.2999999999999998</v>
      </c>
      <c r="AI551" s="324">
        <v>0</v>
      </c>
      <c r="AJ551" s="324">
        <v>0</v>
      </c>
      <c r="AK551" s="324">
        <v>0</v>
      </c>
      <c r="AL551" s="324">
        <v>0</v>
      </c>
      <c r="AM551" s="324">
        <v>0</v>
      </c>
      <c r="AN551" s="324">
        <v>0</v>
      </c>
      <c r="AO551" s="403">
        <v>5159034</v>
      </c>
      <c r="AP551" s="403">
        <v>1.09E-3</v>
      </c>
      <c r="AQ551" s="403">
        <v>3.3020000000000001E-2</v>
      </c>
      <c r="AR551" s="403">
        <v>162</v>
      </c>
      <c r="AS551" s="399" t="s">
        <v>1316</v>
      </c>
      <c r="AT551" s="390">
        <v>0</v>
      </c>
      <c r="AU551" s="390">
        <v>0</v>
      </c>
      <c r="AV551" s="390">
        <v>0</v>
      </c>
      <c r="AY551" s="390" t="s">
        <v>3533</v>
      </c>
    </row>
    <row r="552" spans="1:51" s="390" customFormat="1">
      <c r="A552" s="399" t="s">
        <v>81</v>
      </c>
      <c r="B552" s="399" t="s">
        <v>3891</v>
      </c>
      <c r="C552" s="399">
        <v>68</v>
      </c>
      <c r="D552" s="399">
        <v>20</v>
      </c>
      <c r="E552" s="403">
        <v>3.5</v>
      </c>
      <c r="F552" s="399">
        <v>0</v>
      </c>
      <c r="G552" s="399">
        <v>0.22</v>
      </c>
      <c r="H552" s="399">
        <v>0.7</v>
      </c>
      <c r="I552" s="399">
        <v>0.28000000000000003</v>
      </c>
      <c r="J552" s="399">
        <v>40</v>
      </c>
      <c r="K552" s="399">
        <v>125</v>
      </c>
      <c r="L552" s="403">
        <v>1</v>
      </c>
      <c r="M552" s="404">
        <v>3</v>
      </c>
      <c r="N552" s="404">
        <v>3</v>
      </c>
      <c r="O552" s="404">
        <v>0.9</v>
      </c>
      <c r="P552" s="399">
        <v>100</v>
      </c>
      <c r="Q552" s="399" t="s">
        <v>293</v>
      </c>
      <c r="R552" s="399">
        <v>1</v>
      </c>
      <c r="S552" s="399">
        <v>0</v>
      </c>
      <c r="T552" s="399">
        <v>0</v>
      </c>
      <c r="U552" s="404">
        <v>0.43</v>
      </c>
      <c r="V552" s="404">
        <v>0.16</v>
      </c>
      <c r="W552" s="405">
        <v>1.4670000000000001E-7</v>
      </c>
      <c r="X552" s="405">
        <v>10.375343301800427</v>
      </c>
      <c r="Y552" s="399">
        <v>1.58</v>
      </c>
      <c r="Z552" s="399">
        <v>2.77</v>
      </c>
      <c r="AA552" s="405">
        <v>1.251E-7</v>
      </c>
      <c r="AB552" s="405">
        <v>10.375343301800427</v>
      </c>
      <c r="AC552" s="399">
        <v>1.54</v>
      </c>
      <c r="AD552" s="399">
        <v>2.68</v>
      </c>
      <c r="AE552" s="405">
        <v>1.0230000000000001E-7</v>
      </c>
      <c r="AF552" s="405">
        <v>10.375343301800427</v>
      </c>
      <c r="AG552" s="399">
        <v>1.69</v>
      </c>
      <c r="AH552" s="399">
        <v>2.2999999999999998</v>
      </c>
      <c r="AI552" s="324">
        <v>0</v>
      </c>
      <c r="AJ552" s="324">
        <v>0</v>
      </c>
      <c r="AK552" s="324">
        <v>0</v>
      </c>
      <c r="AL552" s="324">
        <v>0</v>
      </c>
      <c r="AM552" s="324">
        <v>0</v>
      </c>
      <c r="AN552" s="324">
        <v>0</v>
      </c>
      <c r="AO552" s="403">
        <v>12656071</v>
      </c>
      <c r="AP552" s="403">
        <v>4.4000000000000002E-4</v>
      </c>
      <c r="AQ552" s="403">
        <v>2.1080000000000002E-2</v>
      </c>
      <c r="AR552" s="403">
        <v>146</v>
      </c>
      <c r="AS552" s="399" t="s">
        <v>1316</v>
      </c>
      <c r="AT552" s="390">
        <v>0</v>
      </c>
      <c r="AU552" s="390">
        <v>0</v>
      </c>
      <c r="AV552" s="390">
        <v>0</v>
      </c>
      <c r="AY552" s="390" t="s">
        <v>3533</v>
      </c>
    </row>
    <row r="553" spans="1:51" s="390" customFormat="1">
      <c r="A553" s="399" t="s">
        <v>81</v>
      </c>
      <c r="B553" s="399" t="s">
        <v>3892</v>
      </c>
      <c r="C553" s="399">
        <v>8.1999999999999993</v>
      </c>
      <c r="D553" s="399">
        <v>20</v>
      </c>
      <c r="E553" s="403">
        <v>0.52</v>
      </c>
      <c r="F553" s="399">
        <v>0</v>
      </c>
      <c r="G553" s="399">
        <v>0.59</v>
      </c>
      <c r="H553" s="399">
        <v>0.7</v>
      </c>
      <c r="I553" s="399">
        <v>0.7</v>
      </c>
      <c r="J553" s="399">
        <v>40</v>
      </c>
      <c r="K553" s="399">
        <v>125</v>
      </c>
      <c r="L553" s="403">
        <v>1</v>
      </c>
      <c r="M553" s="404">
        <v>3</v>
      </c>
      <c r="N553" s="404">
        <v>3</v>
      </c>
      <c r="O553" s="404">
        <v>0.9</v>
      </c>
      <c r="P553" s="399">
        <v>100</v>
      </c>
      <c r="Q553" s="399" t="s">
        <v>293</v>
      </c>
      <c r="R553" s="399">
        <v>1</v>
      </c>
      <c r="S553" s="399">
        <v>0</v>
      </c>
      <c r="T553" s="399">
        <v>0</v>
      </c>
      <c r="U553" s="404">
        <v>0.43</v>
      </c>
      <c r="V553" s="404">
        <v>0.16</v>
      </c>
      <c r="W553" s="405">
        <v>1.4670000000000001E-7</v>
      </c>
      <c r="X553" s="405">
        <v>3.4482757818608656</v>
      </c>
      <c r="Y553" s="399">
        <v>1.58</v>
      </c>
      <c r="Z553" s="399">
        <v>2.77</v>
      </c>
      <c r="AA553" s="405">
        <v>1.251E-7</v>
      </c>
      <c r="AB553" s="405">
        <v>3.4482757818608656</v>
      </c>
      <c r="AC553" s="399">
        <v>1.54</v>
      </c>
      <c r="AD553" s="399">
        <v>2.68</v>
      </c>
      <c r="AE553" s="405">
        <v>1.0230000000000001E-7</v>
      </c>
      <c r="AF553" s="405">
        <v>3.4482757818608656</v>
      </c>
      <c r="AG553" s="399">
        <v>1.69</v>
      </c>
      <c r="AH553" s="399">
        <v>2.2999999999999998</v>
      </c>
      <c r="AI553" s="324">
        <v>0</v>
      </c>
      <c r="AJ553" s="324">
        <v>0</v>
      </c>
      <c r="AK553" s="324">
        <v>0</v>
      </c>
      <c r="AL553" s="324">
        <v>0</v>
      </c>
      <c r="AM553" s="324">
        <v>0</v>
      </c>
      <c r="AN553" s="324">
        <v>0</v>
      </c>
      <c r="AO553" s="403">
        <v>5159034</v>
      </c>
      <c r="AP553" s="403">
        <v>1.09E-3</v>
      </c>
      <c r="AQ553" s="403">
        <v>3.3020000000000001E-2</v>
      </c>
      <c r="AR553" s="403">
        <v>157</v>
      </c>
      <c r="AS553" s="399" t="s">
        <v>1316</v>
      </c>
      <c r="AT553" s="390">
        <v>0</v>
      </c>
      <c r="AU553" s="390">
        <v>0</v>
      </c>
      <c r="AV553" s="390">
        <v>0</v>
      </c>
      <c r="AY553" s="390" t="s">
        <v>3533</v>
      </c>
    </row>
    <row r="554" spans="1:51" s="390" customFormat="1">
      <c r="A554" s="324" t="s">
        <v>81</v>
      </c>
      <c r="B554" s="324" t="s">
        <v>3893</v>
      </c>
      <c r="C554" s="324">
        <v>1</v>
      </c>
      <c r="D554" s="324">
        <v>20</v>
      </c>
      <c r="E554" s="324">
        <v>7.4999999999999997E-2</v>
      </c>
      <c r="F554" s="399">
        <v>0</v>
      </c>
      <c r="G554" s="324">
        <v>2.1</v>
      </c>
      <c r="H554" s="324">
        <v>0.7</v>
      </c>
      <c r="I554" s="324">
        <v>2</v>
      </c>
      <c r="J554" s="324">
        <v>40</v>
      </c>
      <c r="K554" s="324">
        <v>125</v>
      </c>
      <c r="L554" s="324">
        <v>1</v>
      </c>
      <c r="M554" s="324">
        <v>3</v>
      </c>
      <c r="N554" s="324">
        <v>3</v>
      </c>
      <c r="O554" s="324">
        <v>1.5</v>
      </c>
      <c r="P554" s="324">
        <v>100</v>
      </c>
      <c r="Q554" s="324" t="s">
        <v>293</v>
      </c>
      <c r="R554" s="399">
        <v>1</v>
      </c>
      <c r="S554" s="399">
        <v>0</v>
      </c>
      <c r="T554" s="399">
        <v>0</v>
      </c>
      <c r="U554" s="406">
        <v>0.35</v>
      </c>
      <c r="V554" s="406">
        <v>0</v>
      </c>
      <c r="W554" s="407">
        <v>1.9299999999999999E-7</v>
      </c>
      <c r="X554" s="407">
        <v>0.62</v>
      </c>
      <c r="Y554" s="324">
        <v>1.58</v>
      </c>
      <c r="Z554" s="324">
        <v>2.77</v>
      </c>
      <c r="AA554" s="407">
        <v>1.6400000000000001E-7</v>
      </c>
      <c r="AB554" s="407">
        <v>0.62</v>
      </c>
      <c r="AC554" s="324">
        <v>1.54</v>
      </c>
      <c r="AD554" s="324">
        <v>2.68</v>
      </c>
      <c r="AE554" s="407">
        <v>1.3400000000000001E-7</v>
      </c>
      <c r="AF554" s="407">
        <v>0.62</v>
      </c>
      <c r="AG554" s="324">
        <v>1.69</v>
      </c>
      <c r="AH554" s="324">
        <v>2.2999999999999998</v>
      </c>
      <c r="AI554" s="324">
        <v>0</v>
      </c>
      <c r="AJ554" s="324">
        <v>0</v>
      </c>
      <c r="AK554" s="324">
        <v>0</v>
      </c>
      <c r="AL554" s="324">
        <v>0</v>
      </c>
      <c r="AM554" s="324">
        <v>0</v>
      </c>
      <c r="AN554" s="324">
        <v>0</v>
      </c>
      <c r="AO554" s="324">
        <v>1722226</v>
      </c>
      <c r="AP554" s="324">
        <v>3.2699999999999999E-3</v>
      </c>
      <c r="AQ554" s="324">
        <v>5.7149999999999999E-2</v>
      </c>
      <c r="AR554" s="324">
        <v>133</v>
      </c>
      <c r="AS554" s="324" t="s">
        <v>1318</v>
      </c>
      <c r="AT554" s="390">
        <v>0</v>
      </c>
      <c r="AU554" s="390">
        <v>0</v>
      </c>
      <c r="AV554" s="390">
        <v>0</v>
      </c>
      <c r="AY554" s="390" t="s">
        <v>3533</v>
      </c>
    </row>
    <row r="555" spans="1:51" s="390" customFormat="1">
      <c r="A555" s="324" t="s">
        <v>81</v>
      </c>
      <c r="B555" s="324" t="s">
        <v>3894</v>
      </c>
      <c r="C555" s="324">
        <v>10</v>
      </c>
      <c r="D555" s="324">
        <v>20</v>
      </c>
      <c r="E555" s="324">
        <v>0.44</v>
      </c>
      <c r="F555" s="399">
        <v>0</v>
      </c>
      <c r="G555" s="324">
        <v>0.73</v>
      </c>
      <c r="H555" s="324">
        <v>0.7</v>
      </c>
      <c r="I555" s="324">
        <v>0.75</v>
      </c>
      <c r="J555" s="324">
        <v>40</v>
      </c>
      <c r="K555" s="324">
        <v>125</v>
      </c>
      <c r="L555" s="324">
        <v>1</v>
      </c>
      <c r="M555" s="324">
        <v>3</v>
      </c>
      <c r="N555" s="324">
        <v>3</v>
      </c>
      <c r="O555" s="324">
        <v>1.5</v>
      </c>
      <c r="P555" s="324">
        <v>100</v>
      </c>
      <c r="Q555" s="324" t="s">
        <v>293</v>
      </c>
      <c r="R555" s="399">
        <v>1</v>
      </c>
      <c r="S555" s="399">
        <v>0</v>
      </c>
      <c r="T555" s="399">
        <v>0</v>
      </c>
      <c r="U555" s="406">
        <v>0.35</v>
      </c>
      <c r="V555" s="406">
        <v>0</v>
      </c>
      <c r="W555" s="407">
        <v>1.74E-7</v>
      </c>
      <c r="X555" s="407">
        <v>2.61</v>
      </c>
      <c r="Y555" s="324">
        <v>1.58</v>
      </c>
      <c r="Z555" s="324">
        <v>2.77</v>
      </c>
      <c r="AA555" s="407">
        <v>1.48E-7</v>
      </c>
      <c r="AB555" s="407">
        <v>2.61</v>
      </c>
      <c r="AC555" s="324">
        <v>1.54</v>
      </c>
      <c r="AD555" s="324">
        <v>2.68</v>
      </c>
      <c r="AE555" s="407">
        <v>1.2100000000000001E-7</v>
      </c>
      <c r="AF555" s="407">
        <v>2.61</v>
      </c>
      <c r="AG555" s="324">
        <v>1.69</v>
      </c>
      <c r="AH555" s="324">
        <v>2.2999999999999998</v>
      </c>
      <c r="AI555" s="324">
        <v>0</v>
      </c>
      <c r="AJ555" s="324">
        <v>0</v>
      </c>
      <c r="AK555" s="324">
        <v>0</v>
      </c>
      <c r="AL555" s="324">
        <v>0</v>
      </c>
      <c r="AM555" s="324">
        <v>0</v>
      </c>
      <c r="AN555" s="324">
        <v>0</v>
      </c>
      <c r="AO555" s="324">
        <v>3629040</v>
      </c>
      <c r="AP555" s="324">
        <v>1.5499999999999999E-3</v>
      </c>
      <c r="AQ555" s="324">
        <v>3.9370000000000002E-2</v>
      </c>
      <c r="AR555" s="324">
        <v>162</v>
      </c>
      <c r="AS555" s="324" t="s">
        <v>1318</v>
      </c>
      <c r="AT555" s="390">
        <v>0</v>
      </c>
      <c r="AU555" s="390">
        <v>0</v>
      </c>
      <c r="AV555" s="390">
        <v>0</v>
      </c>
      <c r="AY555" s="390" t="s">
        <v>3533</v>
      </c>
    </row>
    <row r="556" spans="1:51" s="390" customFormat="1">
      <c r="A556" s="324" t="s">
        <v>81</v>
      </c>
      <c r="B556" s="324" t="s">
        <v>3895</v>
      </c>
      <c r="C556" s="324">
        <v>100</v>
      </c>
      <c r="D556" s="324">
        <v>20</v>
      </c>
      <c r="E556" s="324">
        <v>3.4</v>
      </c>
      <c r="F556" s="399">
        <v>0</v>
      </c>
      <c r="G556" s="324">
        <v>0.26</v>
      </c>
      <c r="H556" s="324">
        <v>0.7</v>
      </c>
      <c r="I556" s="324">
        <v>0.26</v>
      </c>
      <c r="J556" s="324">
        <v>40</v>
      </c>
      <c r="K556" s="324">
        <v>125</v>
      </c>
      <c r="L556" s="324">
        <v>1</v>
      </c>
      <c r="M556" s="324">
        <v>3</v>
      </c>
      <c r="N556" s="324">
        <v>3</v>
      </c>
      <c r="O556" s="324">
        <v>1.5</v>
      </c>
      <c r="P556" s="324">
        <v>100</v>
      </c>
      <c r="Q556" s="324" t="s">
        <v>293</v>
      </c>
      <c r="R556" s="399">
        <v>1</v>
      </c>
      <c r="S556" s="399">
        <v>0</v>
      </c>
      <c r="T556" s="399">
        <v>0</v>
      </c>
      <c r="U556" s="406">
        <v>0.35</v>
      </c>
      <c r="V556" s="406">
        <v>0</v>
      </c>
      <c r="W556" s="407">
        <v>1.74E-7</v>
      </c>
      <c r="X556" s="407">
        <v>8.09</v>
      </c>
      <c r="Y556" s="324">
        <v>1.58</v>
      </c>
      <c r="Z556" s="324">
        <v>2.77</v>
      </c>
      <c r="AA556" s="407">
        <v>1.48E-7</v>
      </c>
      <c r="AB556" s="407">
        <v>8.09</v>
      </c>
      <c r="AC556" s="324">
        <v>1.54</v>
      </c>
      <c r="AD556" s="324">
        <v>2.68</v>
      </c>
      <c r="AE556" s="407">
        <v>1.2100000000000001E-7</v>
      </c>
      <c r="AF556" s="407">
        <v>8.09</v>
      </c>
      <c r="AG556" s="324">
        <v>1.69</v>
      </c>
      <c r="AH556" s="324">
        <v>2.2999999999999998</v>
      </c>
      <c r="AI556" s="324">
        <v>0</v>
      </c>
      <c r="AJ556" s="324">
        <v>0</v>
      </c>
      <c r="AK556" s="324">
        <v>0</v>
      </c>
      <c r="AL556" s="324">
        <v>0</v>
      </c>
      <c r="AM556" s="324">
        <v>0</v>
      </c>
      <c r="AN556" s="324">
        <v>0</v>
      </c>
      <c r="AO556" s="324">
        <v>8718767</v>
      </c>
      <c r="AP556" s="324">
        <v>6.4999999999999997E-4</v>
      </c>
      <c r="AQ556" s="324">
        <v>2.5399999999999999E-2</v>
      </c>
      <c r="AR556" s="324">
        <v>174</v>
      </c>
      <c r="AS556" s="324" t="s">
        <v>1318</v>
      </c>
      <c r="AT556" s="390">
        <v>0</v>
      </c>
      <c r="AU556" s="390">
        <v>0</v>
      </c>
      <c r="AV556" s="390">
        <v>0</v>
      </c>
      <c r="AY556" s="390" t="s">
        <v>3549</v>
      </c>
    </row>
    <row r="557" spans="1:51" s="390" customFormat="1">
      <c r="A557" s="324" t="s">
        <v>81</v>
      </c>
      <c r="B557" s="324" t="s">
        <v>3896</v>
      </c>
      <c r="C557" s="324">
        <v>120</v>
      </c>
      <c r="D557" s="324">
        <v>20</v>
      </c>
      <c r="E557" s="324">
        <v>4.6500000000000004</v>
      </c>
      <c r="F557" s="399">
        <v>0</v>
      </c>
      <c r="G557" s="324">
        <v>0.22</v>
      </c>
      <c r="H557" s="324">
        <v>0.7</v>
      </c>
      <c r="I557" s="324">
        <v>0.23</v>
      </c>
      <c r="J557" s="324">
        <v>40</v>
      </c>
      <c r="K557" s="324">
        <v>125</v>
      </c>
      <c r="L557" s="324">
        <v>1</v>
      </c>
      <c r="M557" s="324">
        <v>3</v>
      </c>
      <c r="N557" s="324">
        <v>3</v>
      </c>
      <c r="O557" s="324">
        <v>1.5</v>
      </c>
      <c r="P557" s="324">
        <v>100</v>
      </c>
      <c r="Q557" s="324" t="s">
        <v>293</v>
      </c>
      <c r="R557" s="399">
        <v>1</v>
      </c>
      <c r="S557" s="399">
        <v>0</v>
      </c>
      <c r="T557" s="399">
        <v>0</v>
      </c>
      <c r="U557" s="406">
        <v>0.35</v>
      </c>
      <c r="V557" s="406">
        <v>0</v>
      </c>
      <c r="W557" s="407">
        <v>1.74E-7</v>
      </c>
      <c r="X557" s="407">
        <v>8.9700000000000006</v>
      </c>
      <c r="Y557" s="324">
        <v>1.58</v>
      </c>
      <c r="Z557" s="324">
        <v>2.77</v>
      </c>
      <c r="AA557" s="407">
        <v>1.48E-7</v>
      </c>
      <c r="AB557" s="407">
        <v>8.9700000000000006</v>
      </c>
      <c r="AC557" s="324">
        <v>1.54</v>
      </c>
      <c r="AD557" s="324">
        <v>2.68</v>
      </c>
      <c r="AE557" s="407">
        <v>1.2100000000000001E-7</v>
      </c>
      <c r="AF557" s="407">
        <v>8.9700000000000006</v>
      </c>
      <c r="AG557" s="324">
        <v>1.69</v>
      </c>
      <c r="AH557" s="324">
        <v>2.2999999999999998</v>
      </c>
      <c r="AI557" s="324">
        <v>0</v>
      </c>
      <c r="AJ557" s="324">
        <v>0</v>
      </c>
      <c r="AK557" s="324">
        <v>0</v>
      </c>
      <c r="AL557" s="324">
        <v>0</v>
      </c>
      <c r="AM557" s="324">
        <v>0</v>
      </c>
      <c r="AN557" s="324">
        <v>0</v>
      </c>
      <c r="AO557" s="324">
        <v>11258739</v>
      </c>
      <c r="AP557" s="324">
        <v>5.0000000000000001E-4</v>
      </c>
      <c r="AQ557" s="324">
        <v>2.2349999999999998E-2</v>
      </c>
      <c r="AR557" s="324">
        <v>163</v>
      </c>
      <c r="AS557" s="324" t="s">
        <v>1318</v>
      </c>
      <c r="AT557" s="390">
        <v>0</v>
      </c>
      <c r="AU557" s="390">
        <v>0</v>
      </c>
      <c r="AV557" s="390">
        <v>0</v>
      </c>
      <c r="AY557" s="390" t="s">
        <v>3549</v>
      </c>
    </row>
    <row r="558" spans="1:51" s="390" customFormat="1">
      <c r="A558" s="324" t="s">
        <v>81</v>
      </c>
      <c r="B558" s="324" t="s">
        <v>3897</v>
      </c>
      <c r="C558" s="324">
        <v>1.5</v>
      </c>
      <c r="D558" s="324">
        <v>20</v>
      </c>
      <c r="E558" s="324">
        <v>0.1</v>
      </c>
      <c r="F558" s="399">
        <v>0</v>
      </c>
      <c r="G558" s="324">
        <v>2.2000000000000002</v>
      </c>
      <c r="H558" s="324">
        <v>0.7</v>
      </c>
      <c r="I558" s="324">
        <v>1.7</v>
      </c>
      <c r="J558" s="324">
        <v>40</v>
      </c>
      <c r="K558" s="324">
        <v>125</v>
      </c>
      <c r="L558" s="324">
        <v>1</v>
      </c>
      <c r="M558" s="324">
        <v>3</v>
      </c>
      <c r="N558" s="324">
        <v>3</v>
      </c>
      <c r="O558" s="324">
        <v>1.5</v>
      </c>
      <c r="P558" s="324">
        <v>100</v>
      </c>
      <c r="Q558" s="324" t="s">
        <v>293</v>
      </c>
      <c r="R558" s="399">
        <v>1</v>
      </c>
      <c r="S558" s="399">
        <v>0</v>
      </c>
      <c r="T558" s="399">
        <v>0</v>
      </c>
      <c r="U558" s="406">
        <v>0.35</v>
      </c>
      <c r="V558" s="406">
        <v>0</v>
      </c>
      <c r="W558" s="407">
        <v>1.9299999999999999E-7</v>
      </c>
      <c r="X558" s="407">
        <v>0.753</v>
      </c>
      <c r="Y558" s="324">
        <v>1.58</v>
      </c>
      <c r="Z558" s="324">
        <v>2.77</v>
      </c>
      <c r="AA558" s="407">
        <v>1.6400000000000001E-7</v>
      </c>
      <c r="AB558" s="407">
        <v>0.753</v>
      </c>
      <c r="AC558" s="324">
        <v>1.54</v>
      </c>
      <c r="AD558" s="324">
        <v>2.68</v>
      </c>
      <c r="AE558" s="407">
        <v>1.3400000000000001E-7</v>
      </c>
      <c r="AF558" s="407">
        <v>0.753</v>
      </c>
      <c r="AG558" s="324">
        <v>1.69</v>
      </c>
      <c r="AH558" s="324">
        <v>2.2999999999999998</v>
      </c>
      <c r="AI558" s="324">
        <v>0</v>
      </c>
      <c r="AJ558" s="324">
        <v>0</v>
      </c>
      <c r="AK558" s="324">
        <v>0</v>
      </c>
      <c r="AL558" s="324">
        <v>0</v>
      </c>
      <c r="AM558" s="324">
        <v>0</v>
      </c>
      <c r="AN558" s="324">
        <v>0</v>
      </c>
      <c r="AO558" s="324">
        <v>1722226</v>
      </c>
      <c r="AP558" s="324">
        <v>3.2699999999999999E-3</v>
      </c>
      <c r="AQ558" s="324">
        <v>5.7149999999999999E-2</v>
      </c>
      <c r="AR558" s="324">
        <v>138</v>
      </c>
      <c r="AS558" s="324" t="s">
        <v>1318</v>
      </c>
      <c r="AT558" s="390">
        <v>0</v>
      </c>
      <c r="AU558" s="390">
        <v>0</v>
      </c>
      <c r="AV558" s="390">
        <v>0</v>
      </c>
      <c r="AY558" s="390" t="s">
        <v>3549</v>
      </c>
    </row>
    <row r="559" spans="1:51" s="390" customFormat="1">
      <c r="A559" s="324" t="s">
        <v>81</v>
      </c>
      <c r="B559" s="324" t="s">
        <v>3898</v>
      </c>
      <c r="C559" s="324">
        <v>15</v>
      </c>
      <c r="D559" s="324">
        <v>20</v>
      </c>
      <c r="E559" s="324">
        <v>0.7</v>
      </c>
      <c r="F559" s="399">
        <v>0</v>
      </c>
      <c r="G559" s="324">
        <v>0.62</v>
      </c>
      <c r="H559" s="324">
        <v>0.7</v>
      </c>
      <c r="I559" s="324">
        <v>0.59</v>
      </c>
      <c r="J559" s="324">
        <v>40</v>
      </c>
      <c r="K559" s="324">
        <v>125</v>
      </c>
      <c r="L559" s="324">
        <v>1</v>
      </c>
      <c r="M559" s="324">
        <v>3</v>
      </c>
      <c r="N559" s="324">
        <v>3</v>
      </c>
      <c r="O559" s="324">
        <v>1.5</v>
      </c>
      <c r="P559" s="324">
        <v>100</v>
      </c>
      <c r="Q559" s="324" t="s">
        <v>293</v>
      </c>
      <c r="R559" s="399">
        <v>1</v>
      </c>
      <c r="S559" s="399">
        <v>0</v>
      </c>
      <c r="T559" s="399">
        <v>0</v>
      </c>
      <c r="U559" s="406">
        <v>0.35</v>
      </c>
      <c r="V559" s="406">
        <v>0</v>
      </c>
      <c r="W559" s="407">
        <v>1.74E-7</v>
      </c>
      <c r="X559" s="407">
        <v>3.1</v>
      </c>
      <c r="Y559" s="324">
        <v>1.58</v>
      </c>
      <c r="Z559" s="324">
        <v>2.77</v>
      </c>
      <c r="AA559" s="407">
        <v>1.48E-7</v>
      </c>
      <c r="AB559" s="407">
        <v>3.1</v>
      </c>
      <c r="AC559" s="324">
        <v>1.54</v>
      </c>
      <c r="AD559" s="324">
        <v>2.68</v>
      </c>
      <c r="AE559" s="407">
        <v>1.2100000000000001E-7</v>
      </c>
      <c r="AF559" s="407">
        <v>3.1</v>
      </c>
      <c r="AG559" s="324">
        <v>1.69</v>
      </c>
      <c r="AH559" s="324">
        <v>2.2999999999999998</v>
      </c>
      <c r="AI559" s="324">
        <v>0</v>
      </c>
      <c r="AJ559" s="324">
        <v>0</v>
      </c>
      <c r="AK559" s="324">
        <v>0</v>
      </c>
      <c r="AL559" s="324">
        <v>0</v>
      </c>
      <c r="AM559" s="324">
        <v>0</v>
      </c>
      <c r="AN559" s="324">
        <v>0</v>
      </c>
      <c r="AO559" s="324">
        <v>4448351</v>
      </c>
      <c r="AP559" s="324">
        <v>1.2600000000000001E-3</v>
      </c>
      <c r="AQ559" s="324">
        <v>3.5560000000000001E-2</v>
      </c>
      <c r="AR559" s="324">
        <v>164</v>
      </c>
      <c r="AS559" s="324" t="s">
        <v>1318</v>
      </c>
      <c r="AT559" s="390">
        <v>0</v>
      </c>
      <c r="AU559" s="390">
        <v>0</v>
      </c>
      <c r="AV559" s="390">
        <v>0</v>
      </c>
      <c r="AY559" s="390" t="s">
        <v>3549</v>
      </c>
    </row>
    <row r="560" spans="1:51" s="390" customFormat="1">
      <c r="A560" s="324" t="s">
        <v>81</v>
      </c>
      <c r="B560" s="324" t="s">
        <v>3899</v>
      </c>
      <c r="C560" s="324">
        <v>150</v>
      </c>
      <c r="D560" s="324">
        <v>20</v>
      </c>
      <c r="E560" s="324">
        <v>6.25</v>
      </c>
      <c r="F560" s="399">
        <v>0</v>
      </c>
      <c r="G560" s="324">
        <v>0.2</v>
      </c>
      <c r="H560" s="324">
        <v>0.7</v>
      </c>
      <c r="I560" s="324">
        <v>0.2</v>
      </c>
      <c r="J560" s="324">
        <v>40</v>
      </c>
      <c r="K560" s="324">
        <v>125</v>
      </c>
      <c r="L560" s="324">
        <v>1</v>
      </c>
      <c r="M560" s="324">
        <v>3</v>
      </c>
      <c r="N560" s="324">
        <v>3</v>
      </c>
      <c r="O560" s="324">
        <v>1.5</v>
      </c>
      <c r="P560" s="324">
        <v>100</v>
      </c>
      <c r="Q560" s="324" t="s">
        <v>293</v>
      </c>
      <c r="R560" s="399">
        <v>1</v>
      </c>
      <c r="S560" s="399">
        <v>0</v>
      </c>
      <c r="T560" s="399">
        <v>0</v>
      </c>
      <c r="U560" s="406">
        <v>0.35</v>
      </c>
      <c r="V560" s="406">
        <v>0</v>
      </c>
      <c r="W560" s="407">
        <v>1.74E-7</v>
      </c>
      <c r="X560" s="407">
        <v>10.199999999999999</v>
      </c>
      <c r="Y560" s="324">
        <v>1.58</v>
      </c>
      <c r="Z560" s="324">
        <v>2.77</v>
      </c>
      <c r="AA560" s="407">
        <v>1.48E-7</v>
      </c>
      <c r="AB560" s="407">
        <v>10.199999999999999</v>
      </c>
      <c r="AC560" s="324">
        <v>1.54</v>
      </c>
      <c r="AD560" s="324">
        <v>2.68</v>
      </c>
      <c r="AE560" s="407">
        <v>1.2100000000000001E-7</v>
      </c>
      <c r="AF560" s="407">
        <v>10.199999999999999</v>
      </c>
      <c r="AG560" s="324">
        <v>1.69</v>
      </c>
      <c r="AH560" s="324">
        <v>2.2999999999999998</v>
      </c>
      <c r="AI560" s="324">
        <v>0</v>
      </c>
      <c r="AJ560" s="324">
        <v>0</v>
      </c>
      <c r="AK560" s="324">
        <v>0</v>
      </c>
      <c r="AL560" s="324">
        <v>0</v>
      </c>
      <c r="AM560" s="324">
        <v>0</v>
      </c>
      <c r="AN560" s="324">
        <v>0</v>
      </c>
      <c r="AO560" s="324">
        <v>14148675</v>
      </c>
      <c r="AP560" s="324">
        <v>4.0000000000000002E-4</v>
      </c>
      <c r="AQ560" s="324">
        <v>1.9939999999999999E-2</v>
      </c>
      <c r="AR560" s="324">
        <v>160</v>
      </c>
      <c r="AS560" s="324" t="s">
        <v>1318</v>
      </c>
      <c r="AT560" s="390">
        <v>0</v>
      </c>
      <c r="AU560" s="390">
        <v>0</v>
      </c>
      <c r="AV560" s="390">
        <v>0</v>
      </c>
      <c r="AY560" s="390" t="s">
        <v>3549</v>
      </c>
    </row>
    <row r="561" spans="1:51" s="390" customFormat="1">
      <c r="A561" s="324" t="s">
        <v>81</v>
      </c>
      <c r="B561" s="324" t="s">
        <v>3900</v>
      </c>
      <c r="C561" s="324">
        <v>1.8</v>
      </c>
      <c r="D561" s="324">
        <v>20</v>
      </c>
      <c r="E561" s="324">
        <v>0.1</v>
      </c>
      <c r="F561" s="399">
        <v>0</v>
      </c>
      <c r="G561" s="324">
        <v>2.1</v>
      </c>
      <c r="H561" s="324">
        <v>0.7</v>
      </c>
      <c r="I561" s="324">
        <v>1.4</v>
      </c>
      <c r="J561" s="324">
        <v>40</v>
      </c>
      <c r="K561" s="324">
        <v>125</v>
      </c>
      <c r="L561" s="324">
        <v>1</v>
      </c>
      <c r="M561" s="324">
        <v>3</v>
      </c>
      <c r="N561" s="324">
        <v>3</v>
      </c>
      <c r="O561" s="324">
        <v>1.5</v>
      </c>
      <c r="P561" s="324">
        <v>100</v>
      </c>
      <c r="Q561" s="324" t="s">
        <v>293</v>
      </c>
      <c r="R561" s="399">
        <v>1</v>
      </c>
      <c r="S561" s="399">
        <v>0</v>
      </c>
      <c r="T561" s="399">
        <v>0</v>
      </c>
      <c r="U561" s="406">
        <v>0.35</v>
      </c>
      <c r="V561" s="406">
        <v>0</v>
      </c>
      <c r="W561" s="407">
        <v>1.9299999999999999E-7</v>
      </c>
      <c r="X561" s="407">
        <v>0.82499999999999996</v>
      </c>
      <c r="Y561" s="324">
        <v>1.58</v>
      </c>
      <c r="Z561" s="324">
        <v>2.77</v>
      </c>
      <c r="AA561" s="407">
        <v>1.6400000000000001E-7</v>
      </c>
      <c r="AB561" s="407">
        <v>0.82499999999999996</v>
      </c>
      <c r="AC561" s="324">
        <v>1.54</v>
      </c>
      <c r="AD561" s="324">
        <v>2.68</v>
      </c>
      <c r="AE561" s="407">
        <v>1.3400000000000001E-7</v>
      </c>
      <c r="AF561" s="407">
        <v>0.82499999999999996</v>
      </c>
      <c r="AG561" s="324">
        <v>1.69</v>
      </c>
      <c r="AH561" s="324">
        <v>2.2999999999999998</v>
      </c>
      <c r="AI561" s="324">
        <v>0</v>
      </c>
      <c r="AJ561" s="324">
        <v>0</v>
      </c>
      <c r="AK561" s="324">
        <v>0</v>
      </c>
      <c r="AL561" s="324">
        <v>0</v>
      </c>
      <c r="AM561" s="324">
        <v>0</v>
      </c>
      <c r="AN561" s="324">
        <v>0</v>
      </c>
      <c r="AO561" s="324">
        <v>1722226</v>
      </c>
      <c r="AP561" s="324">
        <v>3.2699999999999999E-3</v>
      </c>
      <c r="AQ561" s="324">
        <v>5.7149999999999999E-2</v>
      </c>
      <c r="AR561" s="324">
        <v>204</v>
      </c>
      <c r="AS561" s="324" t="s">
        <v>1318</v>
      </c>
      <c r="AT561" s="390">
        <v>0</v>
      </c>
      <c r="AU561" s="390">
        <v>0</v>
      </c>
      <c r="AV561" s="390">
        <v>0</v>
      </c>
      <c r="AY561" s="390" t="s">
        <v>3549</v>
      </c>
    </row>
    <row r="562" spans="1:51" s="390" customFormat="1">
      <c r="A562" s="324" t="s">
        <v>81</v>
      </c>
      <c r="B562" s="324" t="s">
        <v>3901</v>
      </c>
      <c r="C562" s="324">
        <v>18</v>
      </c>
      <c r="D562" s="324">
        <v>20</v>
      </c>
      <c r="E562" s="324">
        <v>0.75</v>
      </c>
      <c r="F562" s="399">
        <v>0</v>
      </c>
      <c r="G562" s="324">
        <v>0.59</v>
      </c>
      <c r="H562" s="324">
        <v>0.7</v>
      </c>
      <c r="I562" s="324">
        <v>0.57999999999999996</v>
      </c>
      <c r="J562" s="324">
        <v>40</v>
      </c>
      <c r="K562" s="324">
        <v>125</v>
      </c>
      <c r="L562" s="324">
        <v>1</v>
      </c>
      <c r="M562" s="324">
        <v>3</v>
      </c>
      <c r="N562" s="324">
        <v>3</v>
      </c>
      <c r="O562" s="324">
        <v>1.5</v>
      </c>
      <c r="P562" s="324">
        <v>100</v>
      </c>
      <c r="Q562" s="324" t="s">
        <v>293</v>
      </c>
      <c r="R562" s="399">
        <v>1</v>
      </c>
      <c r="S562" s="399">
        <v>0</v>
      </c>
      <c r="T562" s="399">
        <v>0</v>
      </c>
      <c r="U562" s="406">
        <v>0.35</v>
      </c>
      <c r="V562" s="406">
        <v>0</v>
      </c>
      <c r="W562" s="407">
        <v>1.74E-7</v>
      </c>
      <c r="X562" s="407">
        <v>3.41</v>
      </c>
      <c r="Y562" s="324">
        <v>1.58</v>
      </c>
      <c r="Z562" s="324">
        <v>2.77</v>
      </c>
      <c r="AA562" s="407">
        <v>1.48E-7</v>
      </c>
      <c r="AB562" s="407">
        <v>3.41</v>
      </c>
      <c r="AC562" s="324">
        <v>1.54</v>
      </c>
      <c r="AD562" s="324">
        <v>2.68</v>
      </c>
      <c r="AE562" s="407">
        <v>1.2100000000000001E-7</v>
      </c>
      <c r="AF562" s="407">
        <v>3.41</v>
      </c>
      <c r="AG562" s="324">
        <v>1.69</v>
      </c>
      <c r="AH562" s="324">
        <v>2.2999999999999998</v>
      </c>
      <c r="AI562" s="324">
        <v>0</v>
      </c>
      <c r="AJ562" s="324">
        <v>0</v>
      </c>
      <c r="AK562" s="324">
        <v>0</v>
      </c>
      <c r="AL562" s="324">
        <v>0</v>
      </c>
      <c r="AM562" s="324">
        <v>0</v>
      </c>
      <c r="AN562" s="324">
        <v>0</v>
      </c>
      <c r="AO562" s="324">
        <v>4448351</v>
      </c>
      <c r="AP562" s="324">
        <v>1.2600000000000001E-3</v>
      </c>
      <c r="AQ562" s="324">
        <v>3.5560000000000001E-2</v>
      </c>
      <c r="AR562" s="324">
        <v>159</v>
      </c>
      <c r="AS562" s="324" t="s">
        <v>1318</v>
      </c>
      <c r="AT562" s="390">
        <v>0</v>
      </c>
      <c r="AU562" s="390">
        <v>0</v>
      </c>
      <c r="AV562" s="390">
        <v>0</v>
      </c>
      <c r="AY562" s="390" t="s">
        <v>3549</v>
      </c>
    </row>
    <row r="563" spans="1:51" s="390" customFormat="1">
      <c r="A563" s="324" t="s">
        <v>81</v>
      </c>
      <c r="B563" s="324" t="s">
        <v>3902</v>
      </c>
      <c r="C563" s="324">
        <v>180</v>
      </c>
      <c r="D563" s="324">
        <v>20</v>
      </c>
      <c r="E563" s="324">
        <v>8.6</v>
      </c>
      <c r="F563" s="399">
        <v>0</v>
      </c>
      <c r="G563" s="324">
        <v>0.17</v>
      </c>
      <c r="H563" s="324">
        <v>0.7</v>
      </c>
      <c r="I563" s="324">
        <v>0.17499999999999999</v>
      </c>
      <c r="J563" s="324">
        <v>40</v>
      </c>
      <c r="K563" s="324">
        <v>125</v>
      </c>
      <c r="L563" s="324">
        <v>1</v>
      </c>
      <c r="M563" s="324">
        <v>3</v>
      </c>
      <c r="N563" s="324">
        <v>3</v>
      </c>
      <c r="O563" s="324">
        <v>1.5</v>
      </c>
      <c r="P563" s="324">
        <v>100</v>
      </c>
      <c r="Q563" s="324" t="s">
        <v>293</v>
      </c>
      <c r="R563" s="399">
        <v>1</v>
      </c>
      <c r="S563" s="399">
        <v>0</v>
      </c>
      <c r="T563" s="399">
        <v>0</v>
      </c>
      <c r="U563" s="406">
        <v>0.35</v>
      </c>
      <c r="V563" s="406">
        <v>0</v>
      </c>
      <c r="W563" s="407">
        <v>1.74E-7</v>
      </c>
      <c r="X563" s="407">
        <v>11.3</v>
      </c>
      <c r="Y563" s="324">
        <v>1.58</v>
      </c>
      <c r="Z563" s="324">
        <v>2.77</v>
      </c>
      <c r="AA563" s="407">
        <v>1.48E-7</v>
      </c>
      <c r="AB563" s="407">
        <v>11.3</v>
      </c>
      <c r="AC563" s="324">
        <v>1.54</v>
      </c>
      <c r="AD563" s="324">
        <v>2.68</v>
      </c>
      <c r="AE563" s="407">
        <v>1.2100000000000001E-7</v>
      </c>
      <c r="AF563" s="407">
        <v>11.3</v>
      </c>
      <c r="AG563" s="324">
        <v>1.69</v>
      </c>
      <c r="AH563" s="324">
        <v>2.2999999999999998</v>
      </c>
      <c r="AI563" s="324">
        <v>0</v>
      </c>
      <c r="AJ563" s="324">
        <v>0</v>
      </c>
      <c r="AK563" s="324">
        <v>0</v>
      </c>
      <c r="AL563" s="324">
        <v>0</v>
      </c>
      <c r="AM563" s="324">
        <v>0</v>
      </c>
      <c r="AN563" s="324">
        <v>0</v>
      </c>
      <c r="AO563" s="324">
        <v>17793403</v>
      </c>
      <c r="AP563" s="324">
        <v>3.2000000000000003E-4</v>
      </c>
      <c r="AQ563" s="324">
        <v>1.7780000000000001E-2</v>
      </c>
      <c r="AR563" s="324">
        <v>152</v>
      </c>
      <c r="AS563" s="324" t="s">
        <v>1318</v>
      </c>
      <c r="AT563" s="390">
        <v>0</v>
      </c>
      <c r="AU563" s="390">
        <v>0</v>
      </c>
      <c r="AV563" s="390">
        <v>0</v>
      </c>
      <c r="AY563" s="390" t="s">
        <v>3549</v>
      </c>
    </row>
    <row r="564" spans="1:51" s="390" customFormat="1">
      <c r="A564" s="324" t="s">
        <v>81</v>
      </c>
      <c r="B564" s="324" t="s">
        <v>3903</v>
      </c>
      <c r="C564" s="324">
        <v>2.2000000000000002</v>
      </c>
      <c r="D564" s="324">
        <v>20</v>
      </c>
      <c r="E564" s="324">
        <v>0.11</v>
      </c>
      <c r="F564" s="399">
        <v>0</v>
      </c>
      <c r="G564" s="324">
        <v>2.1</v>
      </c>
      <c r="H564" s="324">
        <v>0.7</v>
      </c>
      <c r="I564" s="324">
        <v>1.4</v>
      </c>
      <c r="J564" s="324">
        <v>40</v>
      </c>
      <c r="K564" s="324">
        <v>125</v>
      </c>
      <c r="L564" s="324">
        <v>1</v>
      </c>
      <c r="M564" s="324">
        <v>3</v>
      </c>
      <c r="N564" s="324">
        <v>3</v>
      </c>
      <c r="O564" s="324">
        <v>1.5</v>
      </c>
      <c r="P564" s="324">
        <v>100</v>
      </c>
      <c r="Q564" s="324" t="s">
        <v>293</v>
      </c>
      <c r="R564" s="399">
        <v>1</v>
      </c>
      <c r="S564" s="399">
        <v>0</v>
      </c>
      <c r="T564" s="399">
        <v>0</v>
      </c>
      <c r="U564" s="406">
        <v>0.35</v>
      </c>
      <c r="V564" s="406">
        <v>0</v>
      </c>
      <c r="W564" s="407">
        <v>1.9299999999999999E-7</v>
      </c>
      <c r="X564" s="407">
        <v>0.92700000000000005</v>
      </c>
      <c r="Y564" s="324">
        <v>1.58</v>
      </c>
      <c r="Z564" s="324">
        <v>2.77</v>
      </c>
      <c r="AA564" s="407">
        <v>1.6400000000000001E-7</v>
      </c>
      <c r="AB564" s="407">
        <v>0.92700000000000005</v>
      </c>
      <c r="AC564" s="324">
        <v>1.54</v>
      </c>
      <c r="AD564" s="324">
        <v>2.68</v>
      </c>
      <c r="AE564" s="407">
        <v>1.3400000000000001E-7</v>
      </c>
      <c r="AF564" s="407">
        <v>0.92700000000000005</v>
      </c>
      <c r="AG564" s="324">
        <v>1.69</v>
      </c>
      <c r="AH564" s="324">
        <v>2.2999999999999998</v>
      </c>
      <c r="AI564" s="324">
        <v>0</v>
      </c>
      <c r="AJ564" s="324">
        <v>0</v>
      </c>
      <c r="AK564" s="324">
        <v>0</v>
      </c>
      <c r="AL564" s="324">
        <v>0</v>
      </c>
      <c r="AM564" s="324">
        <v>0</v>
      </c>
      <c r="AN564" s="324">
        <v>0</v>
      </c>
      <c r="AO564" s="324">
        <v>1722226</v>
      </c>
      <c r="AP564" s="324">
        <v>3.2699999999999999E-3</v>
      </c>
      <c r="AQ564" s="324">
        <v>5.7149999999999999E-2</v>
      </c>
      <c r="AR564" s="324">
        <v>186</v>
      </c>
      <c r="AS564" s="324" t="s">
        <v>1318</v>
      </c>
      <c r="AT564" s="390">
        <v>0</v>
      </c>
      <c r="AU564" s="390">
        <v>0</v>
      </c>
      <c r="AV564" s="390">
        <v>0</v>
      </c>
      <c r="AY564" s="390" t="s">
        <v>3549</v>
      </c>
    </row>
    <row r="565" spans="1:51" s="390" customFormat="1">
      <c r="A565" s="324" t="s">
        <v>81</v>
      </c>
      <c r="B565" s="324" t="s">
        <v>3904</v>
      </c>
      <c r="C565" s="324">
        <v>22</v>
      </c>
      <c r="D565" s="324">
        <v>20</v>
      </c>
      <c r="E565" s="324">
        <v>0.82499999999999996</v>
      </c>
      <c r="F565" s="399">
        <v>0</v>
      </c>
      <c r="G565" s="324">
        <v>0.5</v>
      </c>
      <c r="H565" s="324">
        <v>0.7</v>
      </c>
      <c r="I565" s="324">
        <v>0.56999999999999995</v>
      </c>
      <c r="J565" s="324">
        <v>40</v>
      </c>
      <c r="K565" s="324">
        <v>125</v>
      </c>
      <c r="L565" s="324">
        <v>1</v>
      </c>
      <c r="M565" s="324">
        <v>3</v>
      </c>
      <c r="N565" s="324">
        <v>3</v>
      </c>
      <c r="O565" s="324">
        <v>1.5</v>
      </c>
      <c r="P565" s="324">
        <v>100</v>
      </c>
      <c r="Q565" s="324" t="s">
        <v>293</v>
      </c>
      <c r="R565" s="399">
        <v>1</v>
      </c>
      <c r="S565" s="399">
        <v>0</v>
      </c>
      <c r="T565" s="399">
        <v>0</v>
      </c>
      <c r="U565" s="406">
        <v>0.35</v>
      </c>
      <c r="V565" s="406">
        <v>0</v>
      </c>
      <c r="W565" s="407">
        <v>1.74E-7</v>
      </c>
      <c r="X565" s="407">
        <v>3.85</v>
      </c>
      <c r="Y565" s="324">
        <v>1.58</v>
      </c>
      <c r="Z565" s="324">
        <v>2.77</v>
      </c>
      <c r="AA565" s="407">
        <v>1.48E-7</v>
      </c>
      <c r="AB565" s="407">
        <v>3.85</v>
      </c>
      <c r="AC565" s="324">
        <v>1.54</v>
      </c>
      <c r="AD565" s="324">
        <v>2.68</v>
      </c>
      <c r="AE565" s="407">
        <v>1.2100000000000001E-7</v>
      </c>
      <c r="AF565" s="407">
        <v>3.85</v>
      </c>
      <c r="AG565" s="324">
        <v>1.69</v>
      </c>
      <c r="AH565" s="324">
        <v>2.2999999999999998</v>
      </c>
      <c r="AI565" s="324">
        <v>0</v>
      </c>
      <c r="AJ565" s="324">
        <v>0</v>
      </c>
      <c r="AK565" s="324">
        <v>0</v>
      </c>
      <c r="AL565" s="324">
        <v>0</v>
      </c>
      <c r="AM565" s="324">
        <v>0</v>
      </c>
      <c r="AN565" s="324">
        <v>0</v>
      </c>
      <c r="AO565" s="324">
        <v>4448351</v>
      </c>
      <c r="AP565" s="324">
        <v>1.2600000000000001E-3</v>
      </c>
      <c r="AQ565" s="324">
        <v>3.5560000000000001E-2</v>
      </c>
      <c r="AR565" s="324">
        <v>149</v>
      </c>
      <c r="AS565" s="324" t="s">
        <v>1318</v>
      </c>
      <c r="AT565" s="390">
        <v>0</v>
      </c>
      <c r="AU565" s="390">
        <v>0</v>
      </c>
      <c r="AV565" s="390">
        <v>0</v>
      </c>
      <c r="AY565" s="390" t="s">
        <v>3549</v>
      </c>
    </row>
    <row r="566" spans="1:51" s="390" customFormat="1">
      <c r="A566" s="324" t="s">
        <v>81</v>
      </c>
      <c r="B566" s="324" t="s">
        <v>3905</v>
      </c>
      <c r="C566" s="324">
        <v>220</v>
      </c>
      <c r="D566" s="324">
        <v>20</v>
      </c>
      <c r="E566" s="324">
        <v>9.5</v>
      </c>
      <c r="F566" s="399">
        <v>0</v>
      </c>
      <c r="G566" s="324">
        <v>0.16</v>
      </c>
      <c r="H566" s="324">
        <v>0.7</v>
      </c>
      <c r="I566" s="324">
        <v>0.155</v>
      </c>
      <c r="J566" s="324">
        <v>40</v>
      </c>
      <c r="K566" s="324">
        <v>125</v>
      </c>
      <c r="L566" s="324">
        <v>1</v>
      </c>
      <c r="M566" s="324">
        <v>3</v>
      </c>
      <c r="N566" s="324">
        <v>3</v>
      </c>
      <c r="O566" s="324">
        <v>1.5</v>
      </c>
      <c r="P566" s="324">
        <v>100</v>
      </c>
      <c r="Q566" s="324" t="s">
        <v>293</v>
      </c>
      <c r="R566" s="399">
        <v>1</v>
      </c>
      <c r="S566" s="399">
        <v>0</v>
      </c>
      <c r="T566" s="399">
        <v>0</v>
      </c>
      <c r="U566" s="406">
        <v>0.35</v>
      </c>
      <c r="V566" s="406">
        <v>0</v>
      </c>
      <c r="W566" s="407">
        <v>1.74E-7</v>
      </c>
      <c r="X566" s="407">
        <v>12.3</v>
      </c>
      <c r="Y566" s="324">
        <v>1.58</v>
      </c>
      <c r="Z566" s="324">
        <v>2.77</v>
      </c>
      <c r="AA566" s="407">
        <v>1.48E-7</v>
      </c>
      <c r="AB566" s="407">
        <v>12.3</v>
      </c>
      <c r="AC566" s="324">
        <v>1.54</v>
      </c>
      <c r="AD566" s="324">
        <v>2.68</v>
      </c>
      <c r="AE566" s="407">
        <v>1.2100000000000001E-7</v>
      </c>
      <c r="AF566" s="407">
        <v>12.3</v>
      </c>
      <c r="AG566" s="324">
        <v>1.69</v>
      </c>
      <c r="AH566" s="324">
        <v>2.2999999999999998</v>
      </c>
      <c r="AI566" s="324">
        <v>0</v>
      </c>
      <c r="AJ566" s="324">
        <v>0</v>
      </c>
      <c r="AK566" s="324">
        <v>0</v>
      </c>
      <c r="AL566" s="324">
        <v>0</v>
      </c>
      <c r="AM566" s="324">
        <v>0</v>
      </c>
      <c r="AN566" s="324">
        <v>0</v>
      </c>
      <c r="AO566" s="324">
        <v>17793403</v>
      </c>
      <c r="AP566" s="324">
        <v>3.2000000000000003E-4</v>
      </c>
      <c r="AQ566" s="324">
        <v>1.7780000000000001E-2</v>
      </c>
      <c r="AR566" s="324">
        <v>175</v>
      </c>
      <c r="AS566" s="324" t="s">
        <v>1318</v>
      </c>
      <c r="AT566" s="390">
        <v>0</v>
      </c>
      <c r="AU566" s="390">
        <v>0</v>
      </c>
      <c r="AV566" s="390">
        <v>0</v>
      </c>
      <c r="AY566" s="390" t="s">
        <v>3549</v>
      </c>
    </row>
    <row r="567" spans="1:51" s="390" customFormat="1">
      <c r="A567" s="324" t="s">
        <v>81</v>
      </c>
      <c r="B567" s="324" t="s">
        <v>3906</v>
      </c>
      <c r="C567" s="324">
        <v>3.3</v>
      </c>
      <c r="D567" s="324">
        <v>20</v>
      </c>
      <c r="E567" s="324">
        <v>0.13</v>
      </c>
      <c r="F567" s="399">
        <v>0</v>
      </c>
      <c r="G567" s="324">
        <v>1.5</v>
      </c>
      <c r="H567" s="324">
        <v>0.7</v>
      </c>
      <c r="I567" s="324">
        <v>1.4</v>
      </c>
      <c r="J567" s="324">
        <v>40</v>
      </c>
      <c r="K567" s="324">
        <v>125</v>
      </c>
      <c r="L567" s="324">
        <v>1</v>
      </c>
      <c r="M567" s="324">
        <v>3</v>
      </c>
      <c r="N567" s="324">
        <v>3</v>
      </c>
      <c r="O567" s="324">
        <v>1.5</v>
      </c>
      <c r="P567" s="324">
        <v>100</v>
      </c>
      <c r="Q567" s="324" t="s">
        <v>293</v>
      </c>
      <c r="R567" s="399">
        <v>1</v>
      </c>
      <c r="S567" s="399">
        <v>0</v>
      </c>
      <c r="T567" s="399">
        <v>0</v>
      </c>
      <c r="U567" s="406">
        <v>0.35</v>
      </c>
      <c r="V567" s="406">
        <v>0</v>
      </c>
      <c r="W567" s="407">
        <v>1.74E-7</v>
      </c>
      <c r="X567" s="407">
        <v>1.47</v>
      </c>
      <c r="Y567" s="324">
        <v>1.58</v>
      </c>
      <c r="Z567" s="324">
        <v>2.77</v>
      </c>
      <c r="AA567" s="407">
        <v>1.48E-7</v>
      </c>
      <c r="AB567" s="407">
        <v>1.47</v>
      </c>
      <c r="AC567" s="324">
        <v>1.54</v>
      </c>
      <c r="AD567" s="324">
        <v>2.68</v>
      </c>
      <c r="AE567" s="407">
        <v>1.2100000000000001E-7</v>
      </c>
      <c r="AF567" s="407">
        <v>1.47</v>
      </c>
      <c r="AG567" s="324">
        <v>1.69</v>
      </c>
      <c r="AH567" s="324">
        <v>2.2999999999999998</v>
      </c>
      <c r="AI567" s="324">
        <v>0</v>
      </c>
      <c r="AJ567" s="324">
        <v>0</v>
      </c>
      <c r="AK567" s="324">
        <v>0</v>
      </c>
      <c r="AL567" s="324">
        <v>0</v>
      </c>
      <c r="AM567" s="324">
        <v>0</v>
      </c>
      <c r="AN567" s="324">
        <v>0</v>
      </c>
      <c r="AO567" s="324">
        <v>1722226</v>
      </c>
      <c r="AP567" s="324">
        <v>3.2699999999999999E-3</v>
      </c>
      <c r="AQ567" s="324">
        <v>5.7149999999999999E-2</v>
      </c>
      <c r="AR567" s="324">
        <v>157</v>
      </c>
      <c r="AS567" s="324" t="s">
        <v>1318</v>
      </c>
      <c r="AT567" s="390">
        <v>0</v>
      </c>
      <c r="AU567" s="390">
        <v>0</v>
      </c>
      <c r="AV567" s="390">
        <v>0</v>
      </c>
      <c r="AY567" s="390" t="s">
        <v>3549</v>
      </c>
    </row>
    <row r="568" spans="1:51" s="390" customFormat="1">
      <c r="A568" s="324" t="s">
        <v>81</v>
      </c>
      <c r="B568" s="324" t="s">
        <v>3907</v>
      </c>
      <c r="C568" s="324">
        <v>33</v>
      </c>
      <c r="D568" s="324">
        <v>20</v>
      </c>
      <c r="E568" s="324">
        <v>1.3</v>
      </c>
      <c r="F568" s="399">
        <v>0</v>
      </c>
      <c r="G568" s="324">
        <v>0.42</v>
      </c>
      <c r="H568" s="324">
        <v>0.7</v>
      </c>
      <c r="I568" s="324">
        <v>0.48</v>
      </c>
      <c r="J568" s="324">
        <v>40</v>
      </c>
      <c r="K568" s="324">
        <v>125</v>
      </c>
      <c r="L568" s="324">
        <v>1</v>
      </c>
      <c r="M568" s="324">
        <v>3</v>
      </c>
      <c r="N568" s="324">
        <v>3</v>
      </c>
      <c r="O568" s="324">
        <v>1.5</v>
      </c>
      <c r="P568" s="324">
        <v>100</v>
      </c>
      <c r="Q568" s="324" t="s">
        <v>293</v>
      </c>
      <c r="R568" s="399">
        <v>1</v>
      </c>
      <c r="S568" s="399">
        <v>0</v>
      </c>
      <c r="T568" s="399">
        <v>0</v>
      </c>
      <c r="U568" s="406">
        <v>0.35</v>
      </c>
      <c r="V568" s="406">
        <v>0</v>
      </c>
      <c r="W568" s="407">
        <v>1.74E-7</v>
      </c>
      <c r="X568" s="407">
        <v>4.71</v>
      </c>
      <c r="Y568" s="324">
        <v>1.58</v>
      </c>
      <c r="Z568" s="324">
        <v>2.77</v>
      </c>
      <c r="AA568" s="407">
        <v>1.48E-7</v>
      </c>
      <c r="AB568" s="407">
        <v>4.71</v>
      </c>
      <c r="AC568" s="324">
        <v>1.54</v>
      </c>
      <c r="AD568" s="324">
        <v>2.68</v>
      </c>
      <c r="AE568" s="407">
        <v>1.2100000000000001E-7</v>
      </c>
      <c r="AF568" s="407">
        <v>4.71</v>
      </c>
      <c r="AG568" s="324">
        <v>1.69</v>
      </c>
      <c r="AH568" s="324">
        <v>2.2999999999999998</v>
      </c>
      <c r="AI568" s="324">
        <v>0</v>
      </c>
      <c r="AJ568" s="324">
        <v>0</v>
      </c>
      <c r="AK568" s="324">
        <v>0</v>
      </c>
      <c r="AL568" s="324">
        <v>0</v>
      </c>
      <c r="AM568" s="324">
        <v>0</v>
      </c>
      <c r="AN568" s="324">
        <v>0</v>
      </c>
      <c r="AO568" s="324">
        <v>5580011</v>
      </c>
      <c r="AP568" s="324">
        <v>1.01E-3</v>
      </c>
      <c r="AQ568" s="324">
        <v>3.175E-2</v>
      </c>
      <c r="AR568" s="324">
        <v>134</v>
      </c>
      <c r="AS568" s="324" t="s">
        <v>1318</v>
      </c>
      <c r="AT568" s="390">
        <v>0</v>
      </c>
      <c r="AU568" s="390">
        <v>0</v>
      </c>
      <c r="AV568" s="390">
        <v>0</v>
      </c>
      <c r="AY568" s="390" t="s">
        <v>3549</v>
      </c>
    </row>
    <row r="569" spans="1:51" s="390" customFormat="1">
      <c r="A569" s="324" t="s">
        <v>81</v>
      </c>
      <c r="B569" s="324" t="s">
        <v>3908</v>
      </c>
      <c r="C569" s="324">
        <v>4.7</v>
      </c>
      <c r="D569" s="324">
        <v>20</v>
      </c>
      <c r="E569" s="324">
        <v>0.2</v>
      </c>
      <c r="F569" s="399">
        <v>0</v>
      </c>
      <c r="G569" s="324">
        <v>1.2</v>
      </c>
      <c r="H569" s="324">
        <v>0.7</v>
      </c>
      <c r="I569" s="324">
        <v>1.2</v>
      </c>
      <c r="J569" s="324">
        <v>40</v>
      </c>
      <c r="K569" s="324">
        <v>125</v>
      </c>
      <c r="L569" s="324">
        <v>1</v>
      </c>
      <c r="M569" s="324">
        <v>3</v>
      </c>
      <c r="N569" s="324">
        <v>3</v>
      </c>
      <c r="O569" s="324">
        <v>1.5</v>
      </c>
      <c r="P569" s="324">
        <v>100</v>
      </c>
      <c r="Q569" s="324" t="s">
        <v>293</v>
      </c>
      <c r="R569" s="399">
        <v>1</v>
      </c>
      <c r="S569" s="399">
        <v>0</v>
      </c>
      <c r="T569" s="399">
        <v>0</v>
      </c>
      <c r="U569" s="406">
        <v>0.35</v>
      </c>
      <c r="V569" s="406">
        <v>0</v>
      </c>
      <c r="W569" s="407">
        <v>1.74E-7</v>
      </c>
      <c r="X569" s="407">
        <v>1.76</v>
      </c>
      <c r="Y569" s="324">
        <v>1.58</v>
      </c>
      <c r="Z569" s="324">
        <v>2.77</v>
      </c>
      <c r="AA569" s="407">
        <v>1.48E-7</v>
      </c>
      <c r="AB569" s="407">
        <v>1.76</v>
      </c>
      <c r="AC569" s="324">
        <v>1.54</v>
      </c>
      <c r="AD569" s="324">
        <v>2.68</v>
      </c>
      <c r="AE569" s="407">
        <v>1.2100000000000001E-7</v>
      </c>
      <c r="AF569" s="407">
        <v>1.76</v>
      </c>
      <c r="AG569" s="324">
        <v>1.69</v>
      </c>
      <c r="AH569" s="324">
        <v>2.2999999999999998</v>
      </c>
      <c r="AI569" s="324">
        <v>0</v>
      </c>
      <c r="AJ569" s="324">
        <v>0</v>
      </c>
      <c r="AK569" s="324">
        <v>0</v>
      </c>
      <c r="AL569" s="324">
        <v>0</v>
      </c>
      <c r="AM569" s="324">
        <v>0</v>
      </c>
      <c r="AN569" s="324">
        <v>0</v>
      </c>
      <c r="AO569" s="324">
        <v>2179692</v>
      </c>
      <c r="AP569" s="324">
        <v>2.5799999999999998E-3</v>
      </c>
      <c r="AQ569" s="324">
        <v>5.0799999999999998E-2</v>
      </c>
      <c r="AR569" s="324">
        <v>139</v>
      </c>
      <c r="AS569" s="324" t="s">
        <v>1318</v>
      </c>
      <c r="AT569" s="390">
        <v>0</v>
      </c>
      <c r="AU569" s="390">
        <v>0</v>
      </c>
      <c r="AV569" s="390">
        <v>0</v>
      </c>
      <c r="AY569" s="390" t="s">
        <v>3549</v>
      </c>
    </row>
    <row r="570" spans="1:51" s="390" customFormat="1">
      <c r="A570" s="324" t="s">
        <v>81</v>
      </c>
      <c r="B570" s="324" t="s">
        <v>3909</v>
      </c>
      <c r="C570" s="324">
        <v>47</v>
      </c>
      <c r="D570" s="324">
        <v>20</v>
      </c>
      <c r="E570" s="324">
        <v>1.55</v>
      </c>
      <c r="F570" s="399">
        <v>0</v>
      </c>
      <c r="G570" s="324">
        <v>0.39</v>
      </c>
      <c r="H570" s="324">
        <v>0.7</v>
      </c>
      <c r="I570" s="324">
        <v>0.4</v>
      </c>
      <c r="J570" s="324">
        <v>40</v>
      </c>
      <c r="K570" s="324">
        <v>125</v>
      </c>
      <c r="L570" s="324">
        <v>1</v>
      </c>
      <c r="M570" s="324">
        <v>3</v>
      </c>
      <c r="N570" s="324">
        <v>3</v>
      </c>
      <c r="O570" s="324">
        <v>1.5</v>
      </c>
      <c r="P570" s="324">
        <v>100</v>
      </c>
      <c r="Q570" s="324" t="s">
        <v>293</v>
      </c>
      <c r="R570" s="399">
        <v>1</v>
      </c>
      <c r="S570" s="399">
        <v>0</v>
      </c>
      <c r="T570" s="399">
        <v>0</v>
      </c>
      <c r="U570" s="406">
        <v>0.35</v>
      </c>
      <c r="V570" s="406">
        <v>0</v>
      </c>
      <c r="W570" s="407">
        <v>1.74E-7</v>
      </c>
      <c r="X570" s="407">
        <v>5.86</v>
      </c>
      <c r="Y570" s="324">
        <v>1.58</v>
      </c>
      <c r="Z570" s="324">
        <v>2.77</v>
      </c>
      <c r="AA570" s="407">
        <v>1.48E-7</v>
      </c>
      <c r="AB570" s="407">
        <v>5.86</v>
      </c>
      <c r="AC570" s="324">
        <v>1.54</v>
      </c>
      <c r="AD570" s="324">
        <v>2.68</v>
      </c>
      <c r="AE570" s="407">
        <v>1.2100000000000001E-7</v>
      </c>
      <c r="AF570" s="407">
        <v>5.86</v>
      </c>
      <c r="AG570" s="324">
        <v>1.69</v>
      </c>
      <c r="AH570" s="324">
        <v>2.2999999999999998</v>
      </c>
      <c r="AI570" s="324">
        <v>0</v>
      </c>
      <c r="AJ570" s="324">
        <v>0</v>
      </c>
      <c r="AK570" s="324">
        <v>0</v>
      </c>
      <c r="AL570" s="324">
        <v>0</v>
      </c>
      <c r="AM570" s="324">
        <v>0</v>
      </c>
      <c r="AN570" s="324">
        <v>0</v>
      </c>
      <c r="AO570" s="324">
        <v>6054700</v>
      </c>
      <c r="AP570" s="324">
        <v>9.3000000000000005E-4</v>
      </c>
      <c r="AQ570" s="324">
        <v>3.048E-2</v>
      </c>
      <c r="AR570" s="324">
        <v>161</v>
      </c>
      <c r="AS570" s="324" t="s">
        <v>1318</v>
      </c>
      <c r="AT570" s="390">
        <v>0</v>
      </c>
      <c r="AU570" s="390">
        <v>0</v>
      </c>
      <c r="AV570" s="390">
        <v>0</v>
      </c>
      <c r="AY570" s="390" t="s">
        <v>3549</v>
      </c>
    </row>
    <row r="571" spans="1:51" s="390" customFormat="1">
      <c r="A571" s="324" t="s">
        <v>81</v>
      </c>
      <c r="B571" s="324" t="s">
        <v>3910</v>
      </c>
      <c r="C571" s="324">
        <v>6.8</v>
      </c>
      <c r="D571" s="324">
        <v>20</v>
      </c>
      <c r="E571" s="324">
        <v>0.3</v>
      </c>
      <c r="F571" s="399">
        <v>0</v>
      </c>
      <c r="G571" s="324">
        <v>0.89</v>
      </c>
      <c r="H571" s="324">
        <v>0.7</v>
      </c>
      <c r="I571" s="324">
        <v>0.9</v>
      </c>
      <c r="J571" s="324">
        <v>40</v>
      </c>
      <c r="K571" s="324">
        <v>125</v>
      </c>
      <c r="L571" s="324">
        <v>1</v>
      </c>
      <c r="M571" s="324">
        <v>3</v>
      </c>
      <c r="N571" s="324">
        <v>3</v>
      </c>
      <c r="O571" s="324">
        <v>1.5</v>
      </c>
      <c r="P571" s="324">
        <v>100</v>
      </c>
      <c r="Q571" s="324" t="s">
        <v>293</v>
      </c>
      <c r="R571" s="399">
        <v>1</v>
      </c>
      <c r="S571" s="399">
        <v>0</v>
      </c>
      <c r="T571" s="399">
        <v>0</v>
      </c>
      <c r="U571" s="406">
        <v>0.35</v>
      </c>
      <c r="V571" s="406">
        <v>0</v>
      </c>
      <c r="W571" s="407">
        <v>1.74E-7</v>
      </c>
      <c r="X571" s="407">
        <v>2.09</v>
      </c>
      <c r="Y571" s="324">
        <v>1.58</v>
      </c>
      <c r="Z571" s="324">
        <v>2.77</v>
      </c>
      <c r="AA571" s="407">
        <v>1.48E-7</v>
      </c>
      <c r="AB571" s="407">
        <v>2.09</v>
      </c>
      <c r="AC571" s="324">
        <v>1.54</v>
      </c>
      <c r="AD571" s="324">
        <v>2.68</v>
      </c>
      <c r="AE571" s="407">
        <v>1.2100000000000001E-7</v>
      </c>
      <c r="AF571" s="407">
        <v>2.09</v>
      </c>
      <c r="AG571" s="324">
        <v>1.69</v>
      </c>
      <c r="AH571" s="324">
        <v>2.2999999999999998</v>
      </c>
      <c r="AI571" s="324">
        <v>0</v>
      </c>
      <c r="AJ571" s="324">
        <v>0</v>
      </c>
      <c r="AK571" s="324">
        <v>0</v>
      </c>
      <c r="AL571" s="324">
        <v>0</v>
      </c>
      <c r="AM571" s="324">
        <v>0</v>
      </c>
      <c r="AN571" s="324">
        <v>0</v>
      </c>
      <c r="AO571" s="324">
        <v>2846944</v>
      </c>
      <c r="AP571" s="324">
        <v>1.98E-3</v>
      </c>
      <c r="AQ571" s="324">
        <v>4.4450000000000003E-2</v>
      </c>
      <c r="AR571" s="324">
        <v>165</v>
      </c>
      <c r="AS571" s="324" t="s">
        <v>1318</v>
      </c>
      <c r="AT571" s="390">
        <v>0</v>
      </c>
      <c r="AU571" s="390">
        <v>0</v>
      </c>
      <c r="AV571" s="390">
        <v>0</v>
      </c>
      <c r="AY571" s="390" t="s">
        <v>3549</v>
      </c>
    </row>
    <row r="572" spans="1:51" s="390" customFormat="1">
      <c r="A572" s="324" t="s">
        <v>81</v>
      </c>
      <c r="B572" s="324" t="s">
        <v>3911</v>
      </c>
      <c r="C572" s="324">
        <v>68</v>
      </c>
      <c r="D572" s="324">
        <v>20</v>
      </c>
      <c r="E572" s="324">
        <v>2.35</v>
      </c>
      <c r="F572" s="399">
        <v>0</v>
      </c>
      <c r="G572" s="324">
        <v>0.31</v>
      </c>
      <c r="H572" s="324">
        <v>0.7</v>
      </c>
      <c r="I572" s="324">
        <v>0.33</v>
      </c>
      <c r="J572" s="324">
        <v>40</v>
      </c>
      <c r="K572" s="324">
        <v>125</v>
      </c>
      <c r="L572" s="324">
        <v>1</v>
      </c>
      <c r="M572" s="324">
        <v>3</v>
      </c>
      <c r="N572" s="324">
        <v>3</v>
      </c>
      <c r="O572" s="324">
        <v>1.5</v>
      </c>
      <c r="P572" s="324">
        <v>100</v>
      </c>
      <c r="Q572" s="324" t="s">
        <v>293</v>
      </c>
      <c r="R572" s="399">
        <v>1</v>
      </c>
      <c r="S572" s="399">
        <v>0</v>
      </c>
      <c r="T572" s="399">
        <v>0</v>
      </c>
      <c r="U572" s="406">
        <v>0.35</v>
      </c>
      <c r="V572" s="406">
        <v>0</v>
      </c>
      <c r="W572" s="407">
        <v>1.74E-7</v>
      </c>
      <c r="X572" s="407">
        <v>6.87</v>
      </c>
      <c r="Y572" s="324">
        <v>1.58</v>
      </c>
      <c r="Z572" s="324">
        <v>2.77</v>
      </c>
      <c r="AA572" s="407">
        <v>1.48E-7</v>
      </c>
      <c r="AB572" s="407">
        <v>6.87</v>
      </c>
      <c r="AC572" s="324">
        <v>1.54</v>
      </c>
      <c r="AD572" s="324">
        <v>2.68</v>
      </c>
      <c r="AE572" s="407">
        <v>1.2100000000000001E-7</v>
      </c>
      <c r="AF572" s="407">
        <v>6.87</v>
      </c>
      <c r="AG572" s="324">
        <v>1.69</v>
      </c>
      <c r="AH572" s="324">
        <v>2.2999999999999998</v>
      </c>
      <c r="AI572" s="324">
        <v>0</v>
      </c>
      <c r="AJ572" s="324">
        <v>0</v>
      </c>
      <c r="AK572" s="324">
        <v>0</v>
      </c>
      <c r="AL572" s="324">
        <v>0</v>
      </c>
      <c r="AM572" s="324">
        <v>0</v>
      </c>
      <c r="AN572" s="324">
        <v>0</v>
      </c>
      <c r="AO572" s="324">
        <v>7205593</v>
      </c>
      <c r="AP572" s="324">
        <v>7.7999999999999999E-4</v>
      </c>
      <c r="AQ572" s="324">
        <v>2.794E-2</v>
      </c>
      <c r="AR572" s="324">
        <v>156</v>
      </c>
      <c r="AS572" s="324" t="s">
        <v>1318</v>
      </c>
      <c r="AT572" s="390">
        <v>0</v>
      </c>
      <c r="AU572" s="390">
        <v>0</v>
      </c>
      <c r="AV572" s="390">
        <v>0</v>
      </c>
      <c r="AY572" s="390" t="s">
        <v>3549</v>
      </c>
    </row>
    <row r="573" spans="1:51" s="390" customFormat="1">
      <c r="A573" s="399" t="s">
        <v>81</v>
      </c>
      <c r="B573" s="399" t="s">
        <v>3912</v>
      </c>
      <c r="C573" s="399">
        <v>1</v>
      </c>
      <c r="D573" s="399">
        <v>20</v>
      </c>
      <c r="E573" s="403">
        <v>6.2E-2</v>
      </c>
      <c r="F573" s="399">
        <v>0</v>
      </c>
      <c r="G573" s="399">
        <v>2</v>
      </c>
      <c r="H573" s="399">
        <v>0.7</v>
      </c>
      <c r="I573" s="399">
        <v>2.1</v>
      </c>
      <c r="J573" s="399">
        <v>40</v>
      </c>
      <c r="K573" s="399">
        <v>125</v>
      </c>
      <c r="L573" s="403">
        <v>1</v>
      </c>
      <c r="M573" s="404">
        <v>3.3</v>
      </c>
      <c r="N573" s="404">
        <v>3.3</v>
      </c>
      <c r="O573" s="404">
        <v>1.3999999761581421</v>
      </c>
      <c r="P573" s="399">
        <v>100</v>
      </c>
      <c r="Q573" s="399" t="s">
        <v>293</v>
      </c>
      <c r="R573" s="399">
        <v>1</v>
      </c>
      <c r="S573" s="399">
        <v>0</v>
      </c>
      <c r="T573" s="399">
        <v>0</v>
      </c>
      <c r="U573" s="404">
        <v>0.43</v>
      </c>
      <c r="V573" s="404">
        <v>0.16</v>
      </c>
      <c r="W573" s="405">
        <v>2.2983000000000001E-7</v>
      </c>
      <c r="X573" s="405">
        <v>0.94966761633428309</v>
      </c>
      <c r="Y573" s="399">
        <v>1.58</v>
      </c>
      <c r="Z573" s="399">
        <v>2.77</v>
      </c>
      <c r="AA573" s="405">
        <v>1.9599E-7</v>
      </c>
      <c r="AB573" s="405">
        <v>0.94966761633428309</v>
      </c>
      <c r="AC573" s="399">
        <v>1.54</v>
      </c>
      <c r="AD573" s="399">
        <v>2.68</v>
      </c>
      <c r="AE573" s="405">
        <v>1.6027000000000002E-7</v>
      </c>
      <c r="AF573" s="405">
        <v>0.94966761633428309</v>
      </c>
      <c r="AG573" s="399">
        <v>1.69</v>
      </c>
      <c r="AH573" s="399">
        <v>2.2999999999999998</v>
      </c>
      <c r="AI573" s="324">
        <v>0</v>
      </c>
      <c r="AJ573" s="324">
        <v>0</v>
      </c>
      <c r="AK573" s="324">
        <v>0</v>
      </c>
      <c r="AL573" s="324">
        <v>0</v>
      </c>
      <c r="AM573" s="324">
        <v>0</v>
      </c>
      <c r="AN573" s="324">
        <v>0</v>
      </c>
      <c r="AO573" s="403">
        <v>1977045</v>
      </c>
      <c r="AP573" s="403">
        <v>2.8500000000000001E-3</v>
      </c>
      <c r="AQ573" s="403">
        <v>5.3339999999999999E-2</v>
      </c>
      <c r="AR573" s="403">
        <v>146</v>
      </c>
      <c r="AS573" s="399" t="s">
        <v>1320</v>
      </c>
      <c r="AT573" s="390">
        <v>0</v>
      </c>
      <c r="AU573" s="390">
        <v>0</v>
      </c>
      <c r="AV573" s="390">
        <v>0</v>
      </c>
      <c r="AY573" s="390" t="s">
        <v>3549</v>
      </c>
    </row>
    <row r="574" spans="1:51" s="390" customFormat="1">
      <c r="A574" s="399" t="s">
        <v>81</v>
      </c>
      <c r="B574" s="399" t="s">
        <v>3913</v>
      </c>
      <c r="C574" s="399">
        <v>10</v>
      </c>
      <c r="D574" s="399">
        <v>20</v>
      </c>
      <c r="E574" s="403">
        <v>0.33</v>
      </c>
      <c r="F574" s="399">
        <v>0</v>
      </c>
      <c r="G574" s="399">
        <v>0.7</v>
      </c>
      <c r="H574" s="399">
        <v>0.7</v>
      </c>
      <c r="I574" s="399">
        <v>0.87</v>
      </c>
      <c r="J574" s="399">
        <v>40</v>
      </c>
      <c r="K574" s="399">
        <v>125</v>
      </c>
      <c r="L574" s="403">
        <v>1</v>
      </c>
      <c r="M574" s="404">
        <v>3.3</v>
      </c>
      <c r="N574" s="404">
        <v>3.3</v>
      </c>
      <c r="O574" s="404">
        <v>1.3999999761581421</v>
      </c>
      <c r="P574" s="399">
        <v>100</v>
      </c>
      <c r="Q574" s="399" t="s">
        <v>293</v>
      </c>
      <c r="R574" s="399">
        <v>1</v>
      </c>
      <c r="S574" s="399">
        <v>0</v>
      </c>
      <c r="T574" s="399">
        <v>0</v>
      </c>
      <c r="U574" s="404">
        <v>0.43</v>
      </c>
      <c r="V574" s="404">
        <v>0.16</v>
      </c>
      <c r="W574" s="405">
        <v>2.2983000000000001E-7</v>
      </c>
      <c r="X574" s="405">
        <v>3.1655587211142771</v>
      </c>
      <c r="Y574" s="399">
        <v>1.58</v>
      </c>
      <c r="Z574" s="399">
        <v>2.77</v>
      </c>
      <c r="AA574" s="405">
        <v>1.9599E-7</v>
      </c>
      <c r="AB574" s="405">
        <v>3.1655587211142771</v>
      </c>
      <c r="AC574" s="399">
        <v>1.54</v>
      </c>
      <c r="AD574" s="399">
        <v>2.68</v>
      </c>
      <c r="AE574" s="405">
        <v>1.6027000000000002E-7</v>
      </c>
      <c r="AF574" s="405">
        <v>3.1655587211142771</v>
      </c>
      <c r="AG574" s="399">
        <v>1.69</v>
      </c>
      <c r="AH574" s="399">
        <v>2.2999999999999998</v>
      </c>
      <c r="AI574" s="324">
        <v>0</v>
      </c>
      <c r="AJ574" s="324">
        <v>0</v>
      </c>
      <c r="AK574" s="324">
        <v>0</v>
      </c>
      <c r="AL574" s="324">
        <v>0</v>
      </c>
      <c r="AM574" s="324">
        <v>0</v>
      </c>
      <c r="AN574" s="324">
        <v>0</v>
      </c>
      <c r="AO574" s="403">
        <v>3202486</v>
      </c>
      <c r="AP574" s="403">
        <v>1.7600000000000001E-3</v>
      </c>
      <c r="AQ574" s="403">
        <v>4.1910000000000003E-2</v>
      </c>
      <c r="AR574" s="403">
        <v>160</v>
      </c>
      <c r="AS574" s="399" t="s">
        <v>1320</v>
      </c>
      <c r="AT574" s="390">
        <v>0</v>
      </c>
      <c r="AU574" s="390">
        <v>0</v>
      </c>
      <c r="AV574" s="390">
        <v>0</v>
      </c>
      <c r="AY574" s="390" t="s">
        <v>3549</v>
      </c>
    </row>
    <row r="575" spans="1:51" s="390" customFormat="1">
      <c r="A575" s="399" t="s">
        <v>81</v>
      </c>
      <c r="B575" s="399" t="s">
        <v>3914</v>
      </c>
      <c r="C575" s="399">
        <v>100</v>
      </c>
      <c r="D575" s="399">
        <v>20</v>
      </c>
      <c r="E575" s="403">
        <v>2.75</v>
      </c>
      <c r="F575" s="399">
        <v>0</v>
      </c>
      <c r="G575" s="399">
        <v>0.24</v>
      </c>
      <c r="H575" s="399">
        <v>0.7</v>
      </c>
      <c r="I575" s="399">
        <v>0.32</v>
      </c>
      <c r="J575" s="399">
        <v>40</v>
      </c>
      <c r="K575" s="399">
        <v>125</v>
      </c>
      <c r="L575" s="403">
        <v>1</v>
      </c>
      <c r="M575" s="404">
        <v>3.3</v>
      </c>
      <c r="N575" s="404">
        <v>3.3</v>
      </c>
      <c r="O575" s="404">
        <v>1.3999999761581421</v>
      </c>
      <c r="P575" s="399">
        <v>100</v>
      </c>
      <c r="Q575" s="399" t="s">
        <v>293</v>
      </c>
      <c r="R575" s="399">
        <v>1</v>
      </c>
      <c r="S575" s="399">
        <v>0</v>
      </c>
      <c r="T575" s="399">
        <v>0</v>
      </c>
      <c r="U575" s="404">
        <v>0.43</v>
      </c>
      <c r="V575" s="404">
        <v>0.16</v>
      </c>
      <c r="W575" s="405">
        <v>2.2983000000000001E-7</v>
      </c>
      <c r="X575" s="405">
        <v>9.4241824521722748</v>
      </c>
      <c r="Y575" s="399">
        <v>1.58</v>
      </c>
      <c r="Z575" s="399">
        <v>2.77</v>
      </c>
      <c r="AA575" s="405">
        <v>1.9599E-7</v>
      </c>
      <c r="AB575" s="405">
        <v>9.4241824521722748</v>
      </c>
      <c r="AC575" s="399">
        <v>1.54</v>
      </c>
      <c r="AD575" s="399">
        <v>2.68</v>
      </c>
      <c r="AE575" s="405">
        <v>1.6027000000000002E-7</v>
      </c>
      <c r="AF575" s="405">
        <v>9.4241824521722748</v>
      </c>
      <c r="AG575" s="399">
        <v>1.69</v>
      </c>
      <c r="AH575" s="399">
        <v>2.2999999999999998</v>
      </c>
      <c r="AI575" s="324">
        <v>0</v>
      </c>
      <c r="AJ575" s="324">
        <v>0</v>
      </c>
      <c r="AK575" s="324">
        <v>0</v>
      </c>
      <c r="AL575" s="324">
        <v>0</v>
      </c>
      <c r="AM575" s="324">
        <v>0</v>
      </c>
      <c r="AN575" s="324">
        <v>0</v>
      </c>
      <c r="AO575" s="403">
        <v>7205593</v>
      </c>
      <c r="AP575" s="403">
        <v>7.7999999999999999E-4</v>
      </c>
      <c r="AQ575" s="403">
        <v>2.794E-2</v>
      </c>
      <c r="AR575" s="403">
        <v>142</v>
      </c>
      <c r="AS575" s="399" t="s">
        <v>1320</v>
      </c>
      <c r="AT575" s="390">
        <v>0</v>
      </c>
      <c r="AU575" s="390">
        <v>0</v>
      </c>
      <c r="AV575" s="390">
        <v>0</v>
      </c>
      <c r="AY575" s="390" t="s">
        <v>3533</v>
      </c>
    </row>
    <row r="576" spans="1:51" s="390" customFormat="1">
      <c r="A576" s="399" t="s">
        <v>81</v>
      </c>
      <c r="B576" s="399" t="s">
        <v>3915</v>
      </c>
      <c r="C576" s="399">
        <v>120</v>
      </c>
      <c r="D576" s="399">
        <v>20</v>
      </c>
      <c r="E576" s="403">
        <v>3.45</v>
      </c>
      <c r="F576" s="399">
        <v>0</v>
      </c>
      <c r="G576" s="399">
        <v>0.22</v>
      </c>
      <c r="H576" s="399">
        <v>0.7</v>
      </c>
      <c r="I576" s="399">
        <v>0.3</v>
      </c>
      <c r="J576" s="399">
        <v>40</v>
      </c>
      <c r="K576" s="399">
        <v>125</v>
      </c>
      <c r="L576" s="403">
        <v>1</v>
      </c>
      <c r="M576" s="404">
        <v>3.3</v>
      </c>
      <c r="N576" s="404">
        <v>3.3</v>
      </c>
      <c r="O576" s="404">
        <v>1.3999999761581421</v>
      </c>
      <c r="P576" s="399">
        <v>100</v>
      </c>
      <c r="Q576" s="399" t="s">
        <v>293</v>
      </c>
      <c r="R576" s="399">
        <v>1</v>
      </c>
      <c r="S576" s="399">
        <v>0</v>
      </c>
      <c r="T576" s="399">
        <v>0</v>
      </c>
      <c r="U576" s="404">
        <v>0.43</v>
      </c>
      <c r="V576" s="404">
        <v>0.16</v>
      </c>
      <c r="W576" s="405">
        <v>1.04157E-7</v>
      </c>
      <c r="X576" s="405">
        <v>10.360010360010362</v>
      </c>
      <c r="Y576" s="399">
        <v>1.58</v>
      </c>
      <c r="Z576" s="399">
        <v>2.77</v>
      </c>
      <c r="AA576" s="405">
        <v>8.8820999999999998E-8</v>
      </c>
      <c r="AB576" s="405">
        <v>10.360010360010362</v>
      </c>
      <c r="AC576" s="399">
        <v>1.54</v>
      </c>
      <c r="AD576" s="399">
        <v>2.68</v>
      </c>
      <c r="AE576" s="405">
        <v>7.2632999999999999E-8</v>
      </c>
      <c r="AF576" s="405">
        <v>10.360010360010362</v>
      </c>
      <c r="AG576" s="399">
        <v>1.69</v>
      </c>
      <c r="AH576" s="399">
        <v>2.2999999999999998</v>
      </c>
      <c r="AI576" s="324">
        <v>0</v>
      </c>
      <c r="AJ576" s="324">
        <v>0</v>
      </c>
      <c r="AK576" s="324">
        <v>0</v>
      </c>
      <c r="AL576" s="324">
        <v>0</v>
      </c>
      <c r="AM576" s="324">
        <v>0</v>
      </c>
      <c r="AN576" s="324">
        <v>0</v>
      </c>
      <c r="AO576" s="403">
        <v>7908179</v>
      </c>
      <c r="AP576" s="403">
        <v>7.1000000000000002E-4</v>
      </c>
      <c r="AQ576" s="403">
        <v>2.6669999999999999E-2</v>
      </c>
      <c r="AR576" s="403">
        <v>129</v>
      </c>
      <c r="AS576" s="399" t="s">
        <v>1320</v>
      </c>
      <c r="AT576" s="390">
        <v>0</v>
      </c>
      <c r="AU576" s="390">
        <v>0</v>
      </c>
      <c r="AV576" s="390">
        <v>0</v>
      </c>
      <c r="AY576" s="390" t="s">
        <v>3533</v>
      </c>
    </row>
    <row r="577" spans="1:51" s="390" customFormat="1">
      <c r="A577" s="399" t="s">
        <v>81</v>
      </c>
      <c r="B577" s="399" t="s">
        <v>3916</v>
      </c>
      <c r="C577" s="399">
        <v>15</v>
      </c>
      <c r="D577" s="399">
        <v>20</v>
      </c>
      <c r="E577" s="403">
        <v>0.44</v>
      </c>
      <c r="F577" s="399">
        <v>0</v>
      </c>
      <c r="G577" s="399">
        <v>0.59</v>
      </c>
      <c r="H577" s="399">
        <v>0.7</v>
      </c>
      <c r="I577" s="399">
        <v>0.82</v>
      </c>
      <c r="J577" s="399">
        <v>40</v>
      </c>
      <c r="K577" s="399">
        <v>125</v>
      </c>
      <c r="L577" s="403">
        <v>1</v>
      </c>
      <c r="M577" s="404">
        <v>3.3</v>
      </c>
      <c r="N577" s="404">
        <v>3.3</v>
      </c>
      <c r="O577" s="404">
        <v>1.3999999761581421</v>
      </c>
      <c r="P577" s="399">
        <v>100</v>
      </c>
      <c r="Q577" s="399" t="s">
        <v>293</v>
      </c>
      <c r="R577" s="399">
        <v>1</v>
      </c>
      <c r="S577" s="399">
        <v>0</v>
      </c>
      <c r="T577" s="399">
        <v>0</v>
      </c>
      <c r="U577" s="404">
        <v>0.43</v>
      </c>
      <c r="V577" s="404">
        <v>0.16</v>
      </c>
      <c r="W577" s="405">
        <v>2.2983000000000001E-7</v>
      </c>
      <c r="X577" s="405">
        <v>3.7792894935752082</v>
      </c>
      <c r="Y577" s="399">
        <v>1.58</v>
      </c>
      <c r="Z577" s="399">
        <v>2.77</v>
      </c>
      <c r="AA577" s="405">
        <v>1.9599E-7</v>
      </c>
      <c r="AB577" s="405">
        <v>3.7792894935752082</v>
      </c>
      <c r="AC577" s="399">
        <v>1.54</v>
      </c>
      <c r="AD577" s="399">
        <v>2.68</v>
      </c>
      <c r="AE577" s="405">
        <v>1.6027000000000002E-7</v>
      </c>
      <c r="AF577" s="405">
        <v>3.7792894935752082</v>
      </c>
      <c r="AG577" s="399">
        <v>1.69</v>
      </c>
      <c r="AH577" s="399">
        <v>2.2999999999999998</v>
      </c>
      <c r="AI577" s="324">
        <v>0</v>
      </c>
      <c r="AJ577" s="324">
        <v>0</v>
      </c>
      <c r="AK577" s="324">
        <v>0</v>
      </c>
      <c r="AL577" s="324">
        <v>0</v>
      </c>
      <c r="AM577" s="324">
        <v>0</v>
      </c>
      <c r="AN577" s="324">
        <v>0</v>
      </c>
      <c r="AO577" s="403">
        <v>3202486</v>
      </c>
      <c r="AP577" s="403">
        <v>1.7600000000000001E-3</v>
      </c>
      <c r="AQ577" s="403">
        <v>4.1910000000000003E-2</v>
      </c>
      <c r="AR577" s="403">
        <v>135</v>
      </c>
      <c r="AS577" s="399" t="s">
        <v>1320</v>
      </c>
      <c r="AT577" s="390">
        <v>0</v>
      </c>
      <c r="AU577" s="390">
        <v>0</v>
      </c>
      <c r="AV577" s="390">
        <v>0</v>
      </c>
      <c r="AY577" s="390" t="s">
        <v>3533</v>
      </c>
    </row>
    <row r="578" spans="1:51" s="390" customFormat="1">
      <c r="A578" s="399" t="s">
        <v>81</v>
      </c>
      <c r="B578" s="399" t="s">
        <v>3917</v>
      </c>
      <c r="C578" s="399">
        <v>150</v>
      </c>
      <c r="D578" s="399">
        <v>20</v>
      </c>
      <c r="E578" s="403">
        <v>4.0999999999999996</v>
      </c>
      <c r="F578" s="399">
        <v>0</v>
      </c>
      <c r="G578" s="399">
        <v>0.2</v>
      </c>
      <c r="H578" s="399">
        <v>0.7</v>
      </c>
      <c r="I578" s="399">
        <v>0.27</v>
      </c>
      <c r="J578" s="399">
        <v>40</v>
      </c>
      <c r="K578" s="399">
        <v>125</v>
      </c>
      <c r="L578" s="403">
        <v>1</v>
      </c>
      <c r="M578" s="404">
        <v>3.3</v>
      </c>
      <c r="N578" s="404">
        <v>3.3</v>
      </c>
      <c r="O578" s="404">
        <v>1.3999999761581421</v>
      </c>
      <c r="P578" s="399">
        <v>100</v>
      </c>
      <c r="Q578" s="399" t="s">
        <v>293</v>
      </c>
      <c r="R578" s="399">
        <v>1</v>
      </c>
      <c r="S578" s="399">
        <v>0</v>
      </c>
      <c r="T578" s="399">
        <v>0</v>
      </c>
      <c r="U578" s="404">
        <v>0.43</v>
      </c>
      <c r="V578" s="404">
        <v>0.16</v>
      </c>
      <c r="W578" s="405">
        <v>2.2983000000000001E-7</v>
      </c>
      <c r="X578" s="405">
        <v>11.502185415228894</v>
      </c>
      <c r="Y578" s="399">
        <v>1.58</v>
      </c>
      <c r="Z578" s="399">
        <v>2.77</v>
      </c>
      <c r="AA578" s="405">
        <v>1.9599E-7</v>
      </c>
      <c r="AB578" s="405">
        <v>11.502185415228894</v>
      </c>
      <c r="AC578" s="399">
        <v>1.54</v>
      </c>
      <c r="AD578" s="399">
        <v>2.68</v>
      </c>
      <c r="AE578" s="405">
        <v>1.6027000000000002E-7</v>
      </c>
      <c r="AF578" s="405">
        <v>11.502185415228894</v>
      </c>
      <c r="AG578" s="399">
        <v>1.69</v>
      </c>
      <c r="AH578" s="399">
        <v>2.2999999999999998</v>
      </c>
      <c r="AI578" s="324">
        <v>0</v>
      </c>
      <c r="AJ578" s="324">
        <v>0</v>
      </c>
      <c r="AK578" s="324">
        <v>0</v>
      </c>
      <c r="AL578" s="324">
        <v>0</v>
      </c>
      <c r="AM578" s="324">
        <v>0</v>
      </c>
      <c r="AN578" s="324">
        <v>0</v>
      </c>
      <c r="AO578" s="403">
        <v>8718767</v>
      </c>
      <c r="AP578" s="403">
        <v>6.4999999999999997E-4</v>
      </c>
      <c r="AQ578" s="403">
        <v>2.5399999999999999E-2</v>
      </c>
      <c r="AR578" s="403">
        <v>134</v>
      </c>
      <c r="AS578" s="399" t="s">
        <v>1320</v>
      </c>
      <c r="AT578" s="390">
        <v>0</v>
      </c>
      <c r="AU578" s="390">
        <v>0</v>
      </c>
      <c r="AV578" s="390">
        <v>0</v>
      </c>
      <c r="AY578" s="390" t="s">
        <v>3533</v>
      </c>
    </row>
    <row r="579" spans="1:51" s="390" customFormat="1">
      <c r="A579" s="399" t="s">
        <v>81</v>
      </c>
      <c r="B579" s="399" t="s">
        <v>3918</v>
      </c>
      <c r="C579" s="399">
        <v>18</v>
      </c>
      <c r="D579" s="399">
        <v>20</v>
      </c>
      <c r="E579" s="403">
        <v>0.57499999999999996</v>
      </c>
      <c r="F579" s="399">
        <v>0</v>
      </c>
      <c r="G579" s="399">
        <v>0.54</v>
      </c>
      <c r="H579" s="399">
        <v>0.7</v>
      </c>
      <c r="I579" s="399">
        <v>0.68</v>
      </c>
      <c r="J579" s="399">
        <v>40</v>
      </c>
      <c r="K579" s="399">
        <v>125</v>
      </c>
      <c r="L579" s="403">
        <v>1</v>
      </c>
      <c r="M579" s="404">
        <v>3.3</v>
      </c>
      <c r="N579" s="404">
        <v>3.3</v>
      </c>
      <c r="O579" s="404">
        <v>1.3999999761581421</v>
      </c>
      <c r="P579" s="399">
        <v>100</v>
      </c>
      <c r="Q579" s="399" t="s">
        <v>293</v>
      </c>
      <c r="R579" s="399">
        <v>1</v>
      </c>
      <c r="S579" s="399">
        <v>0</v>
      </c>
      <c r="T579" s="399">
        <v>0</v>
      </c>
      <c r="U579" s="404">
        <v>0.43</v>
      </c>
      <c r="V579" s="404">
        <v>0.16</v>
      </c>
      <c r="W579" s="405">
        <v>2.2983000000000001E-7</v>
      </c>
      <c r="X579" s="405">
        <v>4.0404040404040416</v>
      </c>
      <c r="Y579" s="399">
        <v>1.58</v>
      </c>
      <c r="Z579" s="399">
        <v>2.77</v>
      </c>
      <c r="AA579" s="405">
        <v>1.9599E-7</v>
      </c>
      <c r="AB579" s="405">
        <v>4.0404040404040416</v>
      </c>
      <c r="AC579" s="399">
        <v>1.54</v>
      </c>
      <c r="AD579" s="399">
        <v>2.68</v>
      </c>
      <c r="AE579" s="405">
        <v>1.6027000000000002E-7</v>
      </c>
      <c r="AF579" s="405">
        <v>4.0404040404040416</v>
      </c>
      <c r="AG579" s="399">
        <v>1.69</v>
      </c>
      <c r="AH579" s="399">
        <v>2.2999999999999998</v>
      </c>
      <c r="AI579" s="324">
        <v>0</v>
      </c>
      <c r="AJ579" s="324">
        <v>0</v>
      </c>
      <c r="AK579" s="324">
        <v>0</v>
      </c>
      <c r="AL579" s="324">
        <v>0</v>
      </c>
      <c r="AM579" s="324">
        <v>0</v>
      </c>
      <c r="AN579" s="324">
        <v>0</v>
      </c>
      <c r="AO579" s="403">
        <v>3629040</v>
      </c>
      <c r="AP579" s="403">
        <v>1.5499999999999999E-3</v>
      </c>
      <c r="AQ579" s="403">
        <v>3.9370000000000002E-2</v>
      </c>
      <c r="AR579" s="403">
        <v>150</v>
      </c>
      <c r="AS579" s="399" t="s">
        <v>1320</v>
      </c>
      <c r="AT579" s="390">
        <v>0</v>
      </c>
      <c r="AU579" s="390">
        <v>0</v>
      </c>
      <c r="AV579" s="390">
        <v>0</v>
      </c>
      <c r="AY579" s="390" t="s">
        <v>3533</v>
      </c>
    </row>
    <row r="580" spans="1:51" s="390" customFormat="1">
      <c r="A580" s="399" t="s">
        <v>81</v>
      </c>
      <c r="B580" s="399" t="s">
        <v>3919</v>
      </c>
      <c r="C580" s="399">
        <v>180</v>
      </c>
      <c r="D580" s="399">
        <v>20</v>
      </c>
      <c r="E580" s="403">
        <v>4.8</v>
      </c>
      <c r="F580" s="399">
        <v>0</v>
      </c>
      <c r="G580" s="399">
        <v>0.18</v>
      </c>
      <c r="H580" s="399">
        <v>0.7</v>
      </c>
      <c r="I580" s="399">
        <v>0.25</v>
      </c>
      <c r="J580" s="399">
        <v>40</v>
      </c>
      <c r="K580" s="399">
        <v>125</v>
      </c>
      <c r="L580" s="403">
        <v>1</v>
      </c>
      <c r="M580" s="404">
        <v>3.3</v>
      </c>
      <c r="N580" s="404">
        <v>3.3</v>
      </c>
      <c r="O580" s="404">
        <v>1.3999999761581421</v>
      </c>
      <c r="P580" s="399">
        <v>100</v>
      </c>
      <c r="Q580" s="399" t="s">
        <v>293</v>
      </c>
      <c r="R580" s="399">
        <v>1</v>
      </c>
      <c r="S580" s="399">
        <v>0</v>
      </c>
      <c r="T580" s="399">
        <v>0</v>
      </c>
      <c r="U580" s="404">
        <v>0.43</v>
      </c>
      <c r="V580" s="404">
        <v>0.16</v>
      </c>
      <c r="W580" s="405">
        <v>2.2983000000000001E-7</v>
      </c>
      <c r="X580" s="405">
        <v>12.698412698412698</v>
      </c>
      <c r="Y580" s="399">
        <v>1.58</v>
      </c>
      <c r="Z580" s="399">
        <v>2.77</v>
      </c>
      <c r="AA580" s="405">
        <v>1.9599E-7</v>
      </c>
      <c r="AB580" s="405">
        <v>12.698412698412698</v>
      </c>
      <c r="AC580" s="399">
        <v>1.54</v>
      </c>
      <c r="AD580" s="399">
        <v>2.68</v>
      </c>
      <c r="AE580" s="405">
        <v>1.6027000000000002E-7</v>
      </c>
      <c r="AF580" s="405">
        <v>12.698412698412698</v>
      </c>
      <c r="AG580" s="399">
        <v>1.69</v>
      </c>
      <c r="AH580" s="399">
        <v>2.2999999999999998</v>
      </c>
      <c r="AI580" s="324">
        <v>0</v>
      </c>
      <c r="AJ580" s="324">
        <v>0</v>
      </c>
      <c r="AK580" s="324">
        <v>0</v>
      </c>
      <c r="AL580" s="324">
        <v>0</v>
      </c>
      <c r="AM580" s="324">
        <v>0</v>
      </c>
      <c r="AN580" s="324">
        <v>0</v>
      </c>
      <c r="AO580" s="403">
        <v>9660684</v>
      </c>
      <c r="AP580" s="403">
        <v>5.8E-4</v>
      </c>
      <c r="AQ580" s="403">
        <v>2.4129999999999999E-2</v>
      </c>
      <c r="AR580" s="403">
        <v>133</v>
      </c>
      <c r="AS580" s="399" t="s">
        <v>1320</v>
      </c>
      <c r="AT580" s="390">
        <v>0</v>
      </c>
      <c r="AU580" s="390">
        <v>0</v>
      </c>
      <c r="AV580" s="390">
        <v>0</v>
      </c>
      <c r="AY580" s="390" t="s">
        <v>3533</v>
      </c>
    </row>
    <row r="581" spans="1:51" s="390" customFormat="1">
      <c r="A581" s="399" t="s">
        <v>81</v>
      </c>
      <c r="B581" s="399" t="s">
        <v>3920</v>
      </c>
      <c r="C581" s="399">
        <v>2.2000000000000002</v>
      </c>
      <c r="D581" s="399">
        <v>20</v>
      </c>
      <c r="E581" s="403">
        <v>0.1</v>
      </c>
      <c r="F581" s="399">
        <v>0</v>
      </c>
      <c r="G581" s="399">
        <v>1.5</v>
      </c>
      <c r="H581" s="399">
        <v>0.7</v>
      </c>
      <c r="I581" s="399">
        <v>1.6</v>
      </c>
      <c r="J581" s="399">
        <v>40</v>
      </c>
      <c r="K581" s="399">
        <v>125</v>
      </c>
      <c r="L581" s="403">
        <v>1</v>
      </c>
      <c r="M581" s="404">
        <v>3.3</v>
      </c>
      <c r="N581" s="404">
        <v>3.3</v>
      </c>
      <c r="O581" s="404">
        <v>1.3999999761581421</v>
      </c>
      <c r="P581" s="399">
        <v>100</v>
      </c>
      <c r="Q581" s="399" t="s">
        <v>293</v>
      </c>
      <c r="R581" s="399">
        <v>1</v>
      </c>
      <c r="S581" s="399">
        <v>0</v>
      </c>
      <c r="T581" s="399">
        <v>0</v>
      </c>
      <c r="U581" s="404">
        <v>0.43</v>
      </c>
      <c r="V581" s="404">
        <v>0.16</v>
      </c>
      <c r="W581" s="405">
        <v>2.2983000000000001E-7</v>
      </c>
      <c r="X581" s="405">
        <v>1.4294997060972816</v>
      </c>
      <c r="Y581" s="399">
        <v>1.58</v>
      </c>
      <c r="Z581" s="399">
        <v>2.77</v>
      </c>
      <c r="AA581" s="405">
        <v>1.9599E-7</v>
      </c>
      <c r="AB581" s="405">
        <v>1.4294997060972816</v>
      </c>
      <c r="AC581" s="399">
        <v>1.54</v>
      </c>
      <c r="AD581" s="399">
        <v>2.68</v>
      </c>
      <c r="AE581" s="405">
        <v>1.6027000000000002E-7</v>
      </c>
      <c r="AF581" s="405">
        <v>1.4294997060972816</v>
      </c>
      <c r="AG581" s="399">
        <v>1.69</v>
      </c>
      <c r="AH581" s="399">
        <v>2.2999999999999998</v>
      </c>
      <c r="AI581" s="324">
        <v>0</v>
      </c>
      <c r="AJ581" s="324">
        <v>0</v>
      </c>
      <c r="AK581" s="324">
        <v>0</v>
      </c>
      <c r="AL581" s="324">
        <v>0</v>
      </c>
      <c r="AM581" s="324">
        <v>0</v>
      </c>
      <c r="AN581" s="324">
        <v>0</v>
      </c>
      <c r="AO581" s="403">
        <v>2179692</v>
      </c>
      <c r="AP581" s="403">
        <v>2.5799999999999998E-3</v>
      </c>
      <c r="AQ581" s="403">
        <v>5.0799999999999998E-2</v>
      </c>
      <c r="AR581" s="403">
        <v>156</v>
      </c>
      <c r="AS581" s="399" t="s">
        <v>1320</v>
      </c>
      <c r="AT581" s="390">
        <v>0</v>
      </c>
      <c r="AU581" s="390">
        <v>0</v>
      </c>
      <c r="AV581" s="390">
        <v>0</v>
      </c>
      <c r="AY581" s="390" t="s">
        <v>3533</v>
      </c>
    </row>
    <row r="582" spans="1:51" s="390" customFormat="1">
      <c r="A582" s="399" t="s">
        <v>81</v>
      </c>
      <c r="B582" s="399" t="s">
        <v>3921</v>
      </c>
      <c r="C582" s="399">
        <v>22</v>
      </c>
      <c r="D582" s="399">
        <v>20</v>
      </c>
      <c r="E582" s="403">
        <v>0.72</v>
      </c>
      <c r="F582" s="399">
        <v>0</v>
      </c>
      <c r="G582" s="399">
        <v>0.49</v>
      </c>
      <c r="H582" s="399">
        <v>0.7</v>
      </c>
      <c r="I582" s="399">
        <v>0.6</v>
      </c>
      <c r="J582" s="399">
        <v>40</v>
      </c>
      <c r="K582" s="399">
        <v>125</v>
      </c>
      <c r="L582" s="403">
        <v>1</v>
      </c>
      <c r="M582" s="404">
        <v>3.3</v>
      </c>
      <c r="N582" s="404">
        <v>3.3</v>
      </c>
      <c r="O582" s="404">
        <v>1.3999999761581421</v>
      </c>
      <c r="P582" s="399">
        <v>100</v>
      </c>
      <c r="Q582" s="399" t="s">
        <v>293</v>
      </c>
      <c r="R582" s="399">
        <v>1</v>
      </c>
      <c r="S582" s="399">
        <v>0</v>
      </c>
      <c r="T582" s="399">
        <v>0</v>
      </c>
      <c r="U582" s="404">
        <v>0.43</v>
      </c>
      <c r="V582" s="404">
        <v>0.16</v>
      </c>
      <c r="W582" s="405">
        <v>2.2983000000000001E-7</v>
      </c>
      <c r="X582" s="405">
        <v>4.4525399716656553</v>
      </c>
      <c r="Y582" s="399">
        <v>1.58</v>
      </c>
      <c r="Z582" s="399">
        <v>2.77</v>
      </c>
      <c r="AA582" s="405">
        <v>1.9599E-7</v>
      </c>
      <c r="AB582" s="405">
        <v>4.4525399716656553</v>
      </c>
      <c r="AC582" s="399">
        <v>1.54</v>
      </c>
      <c r="AD582" s="399">
        <v>2.68</v>
      </c>
      <c r="AE582" s="405">
        <v>1.6027000000000002E-7</v>
      </c>
      <c r="AF582" s="405">
        <v>4.4525399716656553</v>
      </c>
      <c r="AG582" s="399">
        <v>1.69</v>
      </c>
      <c r="AH582" s="399">
        <v>2.2999999999999998</v>
      </c>
      <c r="AI582" s="324">
        <v>0</v>
      </c>
      <c r="AJ582" s="324">
        <v>0</v>
      </c>
      <c r="AK582" s="324">
        <v>0</v>
      </c>
      <c r="AL582" s="324">
        <v>0</v>
      </c>
      <c r="AM582" s="324">
        <v>0</v>
      </c>
      <c r="AN582" s="324">
        <v>0</v>
      </c>
      <c r="AO582" s="403">
        <v>3875008</v>
      </c>
      <c r="AP582" s="403">
        <v>1.4499999999999999E-3</v>
      </c>
      <c r="AQ582" s="403">
        <v>3.8100000000000002E-2</v>
      </c>
      <c r="AR582" s="403">
        <v>154</v>
      </c>
      <c r="AS582" s="399" t="s">
        <v>1320</v>
      </c>
      <c r="AT582" s="390">
        <v>0</v>
      </c>
      <c r="AU582" s="390">
        <v>0</v>
      </c>
      <c r="AV582" s="390">
        <v>0</v>
      </c>
      <c r="AY582" s="390" t="s">
        <v>3533</v>
      </c>
    </row>
    <row r="583" spans="1:51" s="390" customFormat="1">
      <c r="A583" s="399" t="s">
        <v>81</v>
      </c>
      <c r="B583" s="399" t="s">
        <v>3922</v>
      </c>
      <c r="C583" s="399">
        <v>220</v>
      </c>
      <c r="D583" s="399">
        <v>20</v>
      </c>
      <c r="E583" s="403">
        <v>6</v>
      </c>
      <c r="F583" s="399">
        <v>0</v>
      </c>
      <c r="G583" s="399">
        <v>0.17</v>
      </c>
      <c r="H583" s="399">
        <v>0.7</v>
      </c>
      <c r="I583" s="399">
        <v>0.22</v>
      </c>
      <c r="J583" s="399">
        <v>40</v>
      </c>
      <c r="K583" s="399">
        <v>125</v>
      </c>
      <c r="L583" s="403">
        <v>1</v>
      </c>
      <c r="M583" s="404">
        <v>3.3</v>
      </c>
      <c r="N583" s="404">
        <v>3.3</v>
      </c>
      <c r="O583" s="404">
        <v>1.3999999761581421</v>
      </c>
      <c r="P583" s="399">
        <v>100</v>
      </c>
      <c r="Q583" s="399" t="s">
        <v>293</v>
      </c>
      <c r="R583" s="399">
        <v>1</v>
      </c>
      <c r="S583" s="399">
        <v>0</v>
      </c>
      <c r="T583" s="399">
        <v>0</v>
      </c>
      <c r="U583" s="404">
        <v>0.43</v>
      </c>
      <c r="V583" s="404">
        <v>0.16</v>
      </c>
      <c r="W583" s="405">
        <v>2.2983000000000001E-7</v>
      </c>
      <c r="X583" s="405">
        <v>14.220153836209683</v>
      </c>
      <c r="Y583" s="399">
        <v>1.58</v>
      </c>
      <c r="Z583" s="399">
        <v>2.77</v>
      </c>
      <c r="AA583" s="405">
        <v>1.9599E-7</v>
      </c>
      <c r="AB583" s="405">
        <v>14.220153836209683</v>
      </c>
      <c r="AC583" s="399">
        <v>1.54</v>
      </c>
      <c r="AD583" s="399">
        <v>2.68</v>
      </c>
      <c r="AE583" s="405">
        <v>1.6027000000000002E-7</v>
      </c>
      <c r="AF583" s="405">
        <v>14.220153836209683</v>
      </c>
      <c r="AG583" s="399">
        <v>1.69</v>
      </c>
      <c r="AH583" s="399">
        <v>2.2999999999999998</v>
      </c>
      <c r="AI583" s="324">
        <v>0</v>
      </c>
      <c r="AJ583" s="324">
        <v>0</v>
      </c>
      <c r="AK583" s="324">
        <v>0</v>
      </c>
      <c r="AL583" s="324">
        <v>0</v>
      </c>
      <c r="AM583" s="324">
        <v>0</v>
      </c>
      <c r="AN583" s="324">
        <v>0</v>
      </c>
      <c r="AO583" s="403">
        <v>11258739</v>
      </c>
      <c r="AP583" s="403">
        <v>5.0000000000000001E-4</v>
      </c>
      <c r="AQ583" s="403">
        <v>2.2349999999999998E-2</v>
      </c>
      <c r="AR583" s="403">
        <v>138</v>
      </c>
      <c r="AS583" s="399" t="s">
        <v>1320</v>
      </c>
      <c r="AT583" s="390">
        <v>0</v>
      </c>
      <c r="AU583" s="390">
        <v>0</v>
      </c>
      <c r="AV583" s="390">
        <v>0</v>
      </c>
      <c r="AY583" s="390" t="s">
        <v>3533</v>
      </c>
    </row>
    <row r="584" spans="1:51" s="390" customFormat="1">
      <c r="A584" s="324" t="s">
        <v>81</v>
      </c>
      <c r="B584" s="324" t="s">
        <v>3923</v>
      </c>
      <c r="C584" s="324">
        <v>3.3</v>
      </c>
      <c r="D584" s="324">
        <v>20</v>
      </c>
      <c r="E584" s="324">
        <v>0.14499999999999999</v>
      </c>
      <c r="F584" s="399">
        <v>0</v>
      </c>
      <c r="G584" s="324">
        <v>1.3</v>
      </c>
      <c r="H584" s="324">
        <v>0.7</v>
      </c>
      <c r="I584" s="324">
        <v>1.35</v>
      </c>
      <c r="J584" s="324">
        <v>40</v>
      </c>
      <c r="K584" s="324">
        <v>125</v>
      </c>
      <c r="L584" s="324">
        <v>1</v>
      </c>
      <c r="M584" s="324">
        <v>3.3</v>
      </c>
      <c r="N584" s="324">
        <v>3.3</v>
      </c>
      <c r="O584" s="324">
        <v>1.4</v>
      </c>
      <c r="P584" s="324">
        <v>100</v>
      </c>
      <c r="Q584" s="324" t="s">
        <v>293</v>
      </c>
      <c r="R584" s="399">
        <v>1</v>
      </c>
      <c r="S584" s="399">
        <v>0</v>
      </c>
      <c r="T584" s="399">
        <v>0</v>
      </c>
      <c r="U584" s="406">
        <v>0.43</v>
      </c>
      <c r="V584" s="406">
        <v>0.16</v>
      </c>
      <c r="W584" s="407">
        <v>2.2999999999999999E-7</v>
      </c>
      <c r="X584" s="407">
        <v>1.77</v>
      </c>
      <c r="Y584" s="324">
        <v>1.58</v>
      </c>
      <c r="Z584" s="324">
        <v>2.77</v>
      </c>
      <c r="AA584" s="407">
        <v>1.9600000000000001E-7</v>
      </c>
      <c r="AB584" s="407">
        <v>1.77</v>
      </c>
      <c r="AC584" s="324">
        <v>1.54</v>
      </c>
      <c r="AD584" s="324">
        <v>2.68</v>
      </c>
      <c r="AE584" s="407">
        <v>1.6E-7</v>
      </c>
      <c r="AF584" s="407">
        <v>1.77</v>
      </c>
      <c r="AG584" s="324">
        <v>1.69</v>
      </c>
      <c r="AH584" s="324">
        <v>2.2999999999999998</v>
      </c>
      <c r="AI584" s="324">
        <v>0</v>
      </c>
      <c r="AJ584" s="324">
        <v>0</v>
      </c>
      <c r="AK584" s="324">
        <v>0</v>
      </c>
      <c r="AL584" s="324">
        <v>0</v>
      </c>
      <c r="AM584" s="324">
        <v>0</v>
      </c>
      <c r="AN584" s="324">
        <v>0</v>
      </c>
      <c r="AO584" s="324">
        <v>2179692</v>
      </c>
      <c r="AP584" s="324">
        <v>2.5799999999999998E-3</v>
      </c>
      <c r="AQ584" s="324">
        <v>5.0799999999999998E-2</v>
      </c>
      <c r="AR584" s="324">
        <v>151</v>
      </c>
      <c r="AS584" s="324" t="s">
        <v>1320</v>
      </c>
      <c r="AT584" s="390">
        <v>0</v>
      </c>
      <c r="AU584" s="390">
        <v>0</v>
      </c>
      <c r="AV584" s="390">
        <v>0</v>
      </c>
      <c r="AY584" s="390" t="s">
        <v>3533</v>
      </c>
    </row>
    <row r="585" spans="1:51" s="390" customFormat="1">
      <c r="A585" s="399" t="s">
        <v>81</v>
      </c>
      <c r="B585" s="399" t="s">
        <v>3924</v>
      </c>
      <c r="C585" s="399">
        <v>33</v>
      </c>
      <c r="D585" s="399">
        <v>20</v>
      </c>
      <c r="E585" s="403">
        <v>0.92</v>
      </c>
      <c r="F585" s="399">
        <v>0</v>
      </c>
      <c r="G585" s="399">
        <v>0.4</v>
      </c>
      <c r="H585" s="399">
        <v>0.7</v>
      </c>
      <c r="I585" s="399">
        <v>0.57999999999999996</v>
      </c>
      <c r="J585" s="399">
        <v>40</v>
      </c>
      <c r="K585" s="399">
        <v>125</v>
      </c>
      <c r="L585" s="403">
        <v>1</v>
      </c>
      <c r="M585" s="404">
        <v>3.3</v>
      </c>
      <c r="N585" s="404">
        <v>3.3</v>
      </c>
      <c r="O585" s="404">
        <v>1.3999999761581421</v>
      </c>
      <c r="P585" s="399">
        <v>100</v>
      </c>
      <c r="Q585" s="399" t="s">
        <v>293</v>
      </c>
      <c r="R585" s="399">
        <v>1</v>
      </c>
      <c r="S585" s="399">
        <v>0</v>
      </c>
      <c r="T585" s="399">
        <v>0</v>
      </c>
      <c r="U585" s="404">
        <v>0.43</v>
      </c>
      <c r="V585" s="404">
        <v>0.16</v>
      </c>
      <c r="W585" s="405">
        <v>2.2983000000000001E-7</v>
      </c>
      <c r="X585" s="405">
        <v>5.5809233891425682</v>
      </c>
      <c r="Y585" s="399">
        <v>1.58</v>
      </c>
      <c r="Z585" s="399">
        <v>2.77</v>
      </c>
      <c r="AA585" s="405">
        <v>1.9599E-7</v>
      </c>
      <c r="AB585" s="405">
        <v>5.5809233891425682</v>
      </c>
      <c r="AC585" s="399">
        <v>1.54</v>
      </c>
      <c r="AD585" s="399">
        <v>2.68</v>
      </c>
      <c r="AE585" s="405">
        <v>1.6027000000000002E-7</v>
      </c>
      <c r="AF585" s="405">
        <v>5.5809233891425682</v>
      </c>
      <c r="AG585" s="399">
        <v>1.69</v>
      </c>
      <c r="AH585" s="399">
        <v>2.2999999999999998</v>
      </c>
      <c r="AI585" s="324">
        <v>0</v>
      </c>
      <c r="AJ585" s="324">
        <v>0</v>
      </c>
      <c r="AK585" s="324">
        <v>0</v>
      </c>
      <c r="AL585" s="324">
        <v>0</v>
      </c>
      <c r="AM585" s="324">
        <v>0</v>
      </c>
      <c r="AN585" s="324">
        <v>0</v>
      </c>
      <c r="AO585" s="403">
        <v>4448351</v>
      </c>
      <c r="AP585" s="403">
        <v>1.2600000000000001E-3</v>
      </c>
      <c r="AQ585" s="403">
        <v>3.5560000000000001E-2</v>
      </c>
      <c r="AR585" s="403">
        <v>129</v>
      </c>
      <c r="AS585" s="399" t="s">
        <v>1320</v>
      </c>
      <c r="AT585" s="390">
        <v>0</v>
      </c>
      <c r="AU585" s="390">
        <v>0</v>
      </c>
      <c r="AV585" s="390">
        <v>0</v>
      </c>
      <c r="AY585" s="390" t="s">
        <v>3533</v>
      </c>
    </row>
    <row r="586" spans="1:51" s="390" customFormat="1">
      <c r="A586" s="399" t="s">
        <v>81</v>
      </c>
      <c r="B586" s="399" t="s">
        <v>3925</v>
      </c>
      <c r="C586" s="399">
        <v>330</v>
      </c>
      <c r="D586" s="399">
        <v>20</v>
      </c>
      <c r="E586" s="403">
        <v>9.3000000000000007</v>
      </c>
      <c r="F586" s="399">
        <v>0</v>
      </c>
      <c r="G586" s="399">
        <v>0.13</v>
      </c>
      <c r="H586" s="399">
        <v>0.7</v>
      </c>
      <c r="I586" s="399">
        <v>0.18</v>
      </c>
      <c r="J586" s="399">
        <v>40</v>
      </c>
      <c r="K586" s="399">
        <v>125</v>
      </c>
      <c r="L586" s="403">
        <v>1</v>
      </c>
      <c r="M586" s="404">
        <v>3.3</v>
      </c>
      <c r="N586" s="404">
        <v>3.3</v>
      </c>
      <c r="O586" s="404">
        <v>1.3999999761581421</v>
      </c>
      <c r="P586" s="399">
        <v>100</v>
      </c>
      <c r="Q586" s="399" t="s">
        <v>293</v>
      </c>
      <c r="R586" s="399">
        <v>1</v>
      </c>
      <c r="S586" s="399">
        <v>0</v>
      </c>
      <c r="T586" s="399">
        <v>0</v>
      </c>
      <c r="U586" s="404">
        <v>0.43</v>
      </c>
      <c r="V586" s="404">
        <v>0.16</v>
      </c>
      <c r="W586" s="405">
        <v>2.2983000000000001E-7</v>
      </c>
      <c r="X586" s="405">
        <v>17.190185966557276</v>
      </c>
      <c r="Y586" s="399">
        <v>1.58</v>
      </c>
      <c r="Z586" s="399">
        <v>2.77</v>
      </c>
      <c r="AA586" s="405">
        <v>1.9599E-7</v>
      </c>
      <c r="AB586" s="405">
        <v>17.190185966557276</v>
      </c>
      <c r="AC586" s="399">
        <v>1.54</v>
      </c>
      <c r="AD586" s="399">
        <v>2.68</v>
      </c>
      <c r="AE586" s="405">
        <v>1.6027000000000002E-7</v>
      </c>
      <c r="AF586" s="405">
        <v>17.190185966557276</v>
      </c>
      <c r="AG586" s="399">
        <v>1.69</v>
      </c>
      <c r="AH586" s="399">
        <v>2.2999999999999998</v>
      </c>
      <c r="AI586" s="324">
        <v>0</v>
      </c>
      <c r="AJ586" s="324">
        <v>0</v>
      </c>
      <c r="AK586" s="324">
        <v>0</v>
      </c>
      <c r="AL586" s="324">
        <v>0</v>
      </c>
      <c r="AM586" s="324">
        <v>0</v>
      </c>
      <c r="AN586" s="324">
        <v>0</v>
      </c>
      <c r="AO586" s="403">
        <v>14148675</v>
      </c>
      <c r="AP586" s="403">
        <v>4.0000000000000002E-4</v>
      </c>
      <c r="AQ586" s="403">
        <v>1.9939999999999999E-2</v>
      </c>
      <c r="AR586" s="403">
        <v>133</v>
      </c>
      <c r="AS586" s="399" t="s">
        <v>1320</v>
      </c>
      <c r="AT586" s="390">
        <v>0</v>
      </c>
      <c r="AU586" s="390">
        <v>0</v>
      </c>
      <c r="AV586" s="390">
        <v>0</v>
      </c>
      <c r="AY586" s="390" t="s">
        <v>3595</v>
      </c>
    </row>
    <row r="587" spans="1:51" s="390" customFormat="1">
      <c r="A587" s="399" t="s">
        <v>81</v>
      </c>
      <c r="B587" s="399" t="s">
        <v>3926</v>
      </c>
      <c r="C587" s="399">
        <v>4.7</v>
      </c>
      <c r="D587" s="399">
        <v>20</v>
      </c>
      <c r="E587" s="403">
        <v>0.17499999999999999</v>
      </c>
      <c r="F587" s="399">
        <v>0</v>
      </c>
      <c r="G587" s="399">
        <v>1</v>
      </c>
      <c r="H587" s="399">
        <v>0.7</v>
      </c>
      <c r="I587" s="399">
        <v>1.25</v>
      </c>
      <c r="J587" s="399">
        <v>40</v>
      </c>
      <c r="K587" s="399">
        <v>125</v>
      </c>
      <c r="L587" s="403">
        <v>1</v>
      </c>
      <c r="M587" s="404">
        <v>3.3</v>
      </c>
      <c r="N587" s="404">
        <v>3.3</v>
      </c>
      <c r="O587" s="404">
        <v>1.3999999761581421</v>
      </c>
      <c r="P587" s="399">
        <v>100</v>
      </c>
      <c r="Q587" s="399" t="s">
        <v>293</v>
      </c>
      <c r="R587" s="399">
        <v>1</v>
      </c>
      <c r="S587" s="399">
        <v>0</v>
      </c>
      <c r="T587" s="399">
        <v>0</v>
      </c>
      <c r="U587" s="404">
        <v>0.43</v>
      </c>
      <c r="V587" s="404">
        <v>0.16</v>
      </c>
      <c r="W587" s="405">
        <v>2.2983000000000001E-7</v>
      </c>
      <c r="X587" s="405">
        <v>2.1490625556767888</v>
      </c>
      <c r="Y587" s="399">
        <v>1.58</v>
      </c>
      <c r="Z587" s="399">
        <v>2.77</v>
      </c>
      <c r="AA587" s="405">
        <v>1.9599E-7</v>
      </c>
      <c r="AB587" s="405">
        <v>2.1490625556767888</v>
      </c>
      <c r="AC587" s="399">
        <v>1.54</v>
      </c>
      <c r="AD587" s="399">
        <v>2.68</v>
      </c>
      <c r="AE587" s="405">
        <v>1.6027000000000002E-7</v>
      </c>
      <c r="AF587" s="405">
        <v>2.1490625556767888</v>
      </c>
      <c r="AG587" s="399">
        <v>1.69</v>
      </c>
      <c r="AH587" s="399">
        <v>2.2999999999999998</v>
      </c>
      <c r="AI587" s="324">
        <v>0</v>
      </c>
      <c r="AJ587" s="324">
        <v>0</v>
      </c>
      <c r="AK587" s="324">
        <v>0</v>
      </c>
      <c r="AL587" s="324">
        <v>0</v>
      </c>
      <c r="AM587" s="324">
        <v>0</v>
      </c>
      <c r="AN587" s="324">
        <v>0</v>
      </c>
      <c r="AO587" s="403">
        <v>2547485</v>
      </c>
      <c r="AP587" s="403">
        <v>2.2100000000000002E-3</v>
      </c>
      <c r="AQ587" s="403">
        <v>4.6989999999999997E-2</v>
      </c>
      <c r="AR587" s="403">
        <v>146</v>
      </c>
      <c r="AS587" s="399" t="s">
        <v>1320</v>
      </c>
      <c r="AT587" s="390">
        <v>0</v>
      </c>
      <c r="AU587" s="390">
        <v>0</v>
      </c>
      <c r="AV587" s="390">
        <v>0</v>
      </c>
      <c r="AY587" s="390" t="s">
        <v>3533</v>
      </c>
    </row>
    <row r="588" spans="1:51" s="390" customFormat="1">
      <c r="A588" s="399" t="s">
        <v>81</v>
      </c>
      <c r="B588" s="399" t="s">
        <v>3927</v>
      </c>
      <c r="C588" s="399">
        <v>47</v>
      </c>
      <c r="D588" s="399">
        <v>20</v>
      </c>
      <c r="E588" s="403">
        <v>1.4</v>
      </c>
      <c r="F588" s="399">
        <v>0</v>
      </c>
      <c r="G588" s="399">
        <v>0.34</v>
      </c>
      <c r="H588" s="399">
        <v>0.7</v>
      </c>
      <c r="I588" s="399">
        <v>0.47</v>
      </c>
      <c r="J588" s="399">
        <v>40</v>
      </c>
      <c r="K588" s="399">
        <v>125</v>
      </c>
      <c r="L588" s="403">
        <v>1</v>
      </c>
      <c r="M588" s="404">
        <v>3.3</v>
      </c>
      <c r="N588" s="404">
        <v>3.3</v>
      </c>
      <c r="O588" s="404">
        <v>1.3999999761581421</v>
      </c>
      <c r="P588" s="399">
        <v>100</v>
      </c>
      <c r="Q588" s="399" t="s">
        <v>293</v>
      </c>
      <c r="R588" s="399">
        <v>1</v>
      </c>
      <c r="S588" s="399">
        <v>0</v>
      </c>
      <c r="T588" s="399">
        <v>0</v>
      </c>
      <c r="U588" s="404">
        <v>0.43</v>
      </c>
      <c r="V588" s="404">
        <v>0.16</v>
      </c>
      <c r="W588" s="405">
        <v>2.2983000000000001E-7</v>
      </c>
      <c r="X588" s="405">
        <v>6.669504753795942</v>
      </c>
      <c r="Y588" s="399">
        <v>1.58</v>
      </c>
      <c r="Z588" s="399">
        <v>2.77</v>
      </c>
      <c r="AA588" s="405">
        <v>1.9599E-7</v>
      </c>
      <c r="AB588" s="405">
        <v>6.669504753795942</v>
      </c>
      <c r="AC588" s="399">
        <v>1.54</v>
      </c>
      <c r="AD588" s="399">
        <v>2.68</v>
      </c>
      <c r="AE588" s="405">
        <v>1.6027000000000002E-7</v>
      </c>
      <c r="AF588" s="405">
        <v>6.669504753795942</v>
      </c>
      <c r="AG588" s="399">
        <v>1.69</v>
      </c>
      <c r="AH588" s="399">
        <v>2.2999999999999998</v>
      </c>
      <c r="AI588" s="324">
        <v>0</v>
      </c>
      <c r="AJ588" s="324">
        <v>0</v>
      </c>
      <c r="AK588" s="324">
        <v>0</v>
      </c>
      <c r="AL588" s="324">
        <v>0</v>
      </c>
      <c r="AM588" s="324">
        <v>0</v>
      </c>
      <c r="AN588" s="324">
        <v>0</v>
      </c>
      <c r="AO588" s="403">
        <v>5159034</v>
      </c>
      <c r="AP588" s="403">
        <v>1.09E-3</v>
      </c>
      <c r="AQ588" s="403">
        <v>3.3020000000000001E-2</v>
      </c>
      <c r="AR588" s="403">
        <v>129</v>
      </c>
      <c r="AS588" s="399" t="s">
        <v>1320</v>
      </c>
      <c r="AT588" s="390">
        <v>0</v>
      </c>
      <c r="AU588" s="390">
        <v>0</v>
      </c>
      <c r="AV588" s="390">
        <v>0</v>
      </c>
      <c r="AY588" s="390" t="s">
        <v>3533</v>
      </c>
    </row>
    <row r="589" spans="1:51" s="390" customFormat="1">
      <c r="A589" s="399" t="s">
        <v>81</v>
      </c>
      <c r="B589" s="399" t="s">
        <v>3928</v>
      </c>
      <c r="C589" s="399">
        <v>470</v>
      </c>
      <c r="D589" s="399">
        <v>20</v>
      </c>
      <c r="E589" s="403">
        <v>12</v>
      </c>
      <c r="F589" s="399">
        <v>0</v>
      </c>
      <c r="G589" s="399">
        <v>0.11</v>
      </c>
      <c r="H589" s="399">
        <v>0.7</v>
      </c>
      <c r="I589" s="399">
        <v>0.16</v>
      </c>
      <c r="J589" s="399">
        <v>40</v>
      </c>
      <c r="K589" s="399">
        <v>125</v>
      </c>
      <c r="L589" s="403">
        <v>1</v>
      </c>
      <c r="M589" s="404">
        <v>3.3</v>
      </c>
      <c r="N589" s="404">
        <v>3.3</v>
      </c>
      <c r="O589" s="404">
        <v>1.3999999761581421</v>
      </c>
      <c r="P589" s="399">
        <v>100</v>
      </c>
      <c r="Q589" s="399" t="s">
        <v>293</v>
      </c>
      <c r="R589" s="399">
        <v>1</v>
      </c>
      <c r="S589" s="399">
        <v>0</v>
      </c>
      <c r="T589" s="399">
        <v>0</v>
      </c>
      <c r="U589" s="404">
        <v>0.43</v>
      </c>
      <c r="V589" s="404">
        <v>0.16</v>
      </c>
      <c r="W589" s="405">
        <v>2.2983000000000001E-7</v>
      </c>
      <c r="X589" s="405">
        <v>20.077747874749029</v>
      </c>
      <c r="Y589" s="399">
        <v>1.58</v>
      </c>
      <c r="Z589" s="399">
        <v>2.77</v>
      </c>
      <c r="AA589" s="405">
        <v>1.9599E-7</v>
      </c>
      <c r="AB589" s="405">
        <v>20.077747874749029</v>
      </c>
      <c r="AC589" s="399">
        <v>1.54</v>
      </c>
      <c r="AD589" s="399">
        <v>2.68</v>
      </c>
      <c r="AE589" s="405">
        <v>1.6027000000000002E-7</v>
      </c>
      <c r="AF589" s="405">
        <v>20.077747874749029</v>
      </c>
      <c r="AG589" s="399">
        <v>1.69</v>
      </c>
      <c r="AH589" s="399">
        <v>2.2999999999999998</v>
      </c>
      <c r="AI589" s="324">
        <v>0</v>
      </c>
      <c r="AJ589" s="324">
        <v>0</v>
      </c>
      <c r="AK589" s="324">
        <v>0</v>
      </c>
      <c r="AL589" s="324">
        <v>0</v>
      </c>
      <c r="AM589" s="324">
        <v>0</v>
      </c>
      <c r="AN589" s="324">
        <v>0</v>
      </c>
      <c r="AO589" s="403">
        <v>14148675</v>
      </c>
      <c r="AP589" s="403">
        <v>4.0000000000000002E-4</v>
      </c>
      <c r="AQ589" s="403">
        <v>1.9939999999999999E-2</v>
      </c>
      <c r="AR589" s="403">
        <v>130</v>
      </c>
      <c r="AS589" s="399" t="s">
        <v>1320</v>
      </c>
      <c r="AT589" s="390">
        <v>0</v>
      </c>
      <c r="AU589" s="390">
        <v>0</v>
      </c>
      <c r="AV589" s="390">
        <v>0</v>
      </c>
      <c r="AY589" s="390" t="s">
        <v>3533</v>
      </c>
    </row>
    <row r="590" spans="1:51" s="390" customFormat="1">
      <c r="A590" s="399" t="s">
        <v>81</v>
      </c>
      <c r="B590" s="399" t="s">
        <v>3929</v>
      </c>
      <c r="C590" s="399">
        <v>5.6</v>
      </c>
      <c r="D590" s="399">
        <v>20</v>
      </c>
      <c r="E590" s="403">
        <v>0.22</v>
      </c>
      <c r="F590" s="399">
        <v>0</v>
      </c>
      <c r="G590" s="399">
        <v>0.98</v>
      </c>
      <c r="H590" s="399">
        <v>0.7</v>
      </c>
      <c r="I590" s="399">
        <v>1.1000000000000001</v>
      </c>
      <c r="J590" s="399">
        <v>40</v>
      </c>
      <c r="K590" s="399">
        <v>125</v>
      </c>
      <c r="L590" s="403">
        <v>1</v>
      </c>
      <c r="M590" s="404">
        <v>3.3</v>
      </c>
      <c r="N590" s="404">
        <v>3.3</v>
      </c>
      <c r="O590" s="404">
        <v>1.3999999761581421</v>
      </c>
      <c r="P590" s="399">
        <v>100</v>
      </c>
      <c r="Q590" s="399" t="s">
        <v>293</v>
      </c>
      <c r="R590" s="399">
        <v>1</v>
      </c>
      <c r="S590" s="399">
        <v>0</v>
      </c>
      <c r="T590" s="399">
        <v>0</v>
      </c>
      <c r="U590" s="404">
        <v>0.43</v>
      </c>
      <c r="V590" s="404">
        <v>0.16</v>
      </c>
      <c r="W590" s="405">
        <v>2.2983000000000001E-7</v>
      </c>
      <c r="X590" s="405">
        <v>2.2301871384438741</v>
      </c>
      <c r="Y590" s="399">
        <v>1.58</v>
      </c>
      <c r="Z590" s="399">
        <v>2.77</v>
      </c>
      <c r="AA590" s="405">
        <v>1.9599E-7</v>
      </c>
      <c r="AB590" s="405">
        <v>2.2301871384438741</v>
      </c>
      <c r="AC590" s="399">
        <v>1.54</v>
      </c>
      <c r="AD590" s="399">
        <v>2.68</v>
      </c>
      <c r="AE590" s="405">
        <v>1.6027000000000002E-7</v>
      </c>
      <c r="AF590" s="405">
        <v>2.2301871384438741</v>
      </c>
      <c r="AG590" s="399">
        <v>1.69</v>
      </c>
      <c r="AH590" s="399">
        <v>2.2999999999999998</v>
      </c>
      <c r="AI590" s="324">
        <v>0</v>
      </c>
      <c r="AJ590" s="324">
        <v>0</v>
      </c>
      <c r="AK590" s="324">
        <v>0</v>
      </c>
      <c r="AL590" s="324">
        <v>0</v>
      </c>
      <c r="AM590" s="324">
        <v>0</v>
      </c>
      <c r="AN590" s="324">
        <v>0</v>
      </c>
      <c r="AO590" s="403">
        <v>2547485</v>
      </c>
      <c r="AP590" s="403">
        <v>2.2100000000000002E-3</v>
      </c>
      <c r="AQ590" s="403">
        <v>4.6989999999999997E-2</v>
      </c>
      <c r="AR590" s="403">
        <v>150</v>
      </c>
      <c r="AS590" s="399" t="s">
        <v>1320</v>
      </c>
      <c r="AT590" s="390">
        <v>0</v>
      </c>
      <c r="AU590" s="390">
        <v>0</v>
      </c>
      <c r="AV590" s="390">
        <v>0</v>
      </c>
      <c r="AY590" s="390" t="s">
        <v>3533</v>
      </c>
    </row>
    <row r="591" spans="1:51" s="390" customFormat="1">
      <c r="A591" s="399" t="s">
        <v>81</v>
      </c>
      <c r="B591" s="399" t="s">
        <v>3930</v>
      </c>
      <c r="C591" s="399">
        <v>56</v>
      </c>
      <c r="D591" s="399">
        <v>20</v>
      </c>
      <c r="E591" s="403">
        <v>1.55</v>
      </c>
      <c r="F591" s="399">
        <v>0</v>
      </c>
      <c r="G591" s="399">
        <v>0.31</v>
      </c>
      <c r="H591" s="399">
        <v>0.7</v>
      </c>
      <c r="I591" s="399">
        <v>0.42</v>
      </c>
      <c r="J591" s="399">
        <v>40</v>
      </c>
      <c r="K591" s="399">
        <v>125</v>
      </c>
      <c r="L591" s="403">
        <v>1</v>
      </c>
      <c r="M591" s="404">
        <v>3.3</v>
      </c>
      <c r="N591" s="404">
        <v>3.3</v>
      </c>
      <c r="O591" s="404">
        <v>1.3999999761581421</v>
      </c>
      <c r="P591" s="399">
        <v>100</v>
      </c>
      <c r="Q591" s="399" t="s">
        <v>293</v>
      </c>
      <c r="R591" s="399">
        <v>1</v>
      </c>
      <c r="S591" s="399">
        <v>0</v>
      </c>
      <c r="T591" s="399">
        <v>0</v>
      </c>
      <c r="U591" s="404">
        <v>0.43</v>
      </c>
      <c r="V591" s="404">
        <v>0.16</v>
      </c>
      <c r="W591" s="405">
        <v>2.2983000000000001E-7</v>
      </c>
      <c r="X591" s="405">
        <v>7.1274023164057532</v>
      </c>
      <c r="Y591" s="399">
        <v>1.58</v>
      </c>
      <c r="Z591" s="399">
        <v>2.77</v>
      </c>
      <c r="AA591" s="405">
        <v>1.9599E-7</v>
      </c>
      <c r="AB591" s="405">
        <v>7.1274023164057532</v>
      </c>
      <c r="AC591" s="399">
        <v>1.54</v>
      </c>
      <c r="AD591" s="399">
        <v>2.68</v>
      </c>
      <c r="AE591" s="405">
        <v>1.6027000000000002E-7</v>
      </c>
      <c r="AF591" s="405">
        <v>7.1274023164057532</v>
      </c>
      <c r="AG591" s="399">
        <v>1.69</v>
      </c>
      <c r="AH591" s="399">
        <v>2.2999999999999998</v>
      </c>
      <c r="AI591" s="324">
        <v>0</v>
      </c>
      <c r="AJ591" s="324">
        <v>0</v>
      </c>
      <c r="AK591" s="324">
        <v>0</v>
      </c>
      <c r="AL591" s="324">
        <v>0</v>
      </c>
      <c r="AM591" s="324">
        <v>0</v>
      </c>
      <c r="AN591" s="324">
        <v>0</v>
      </c>
      <c r="AO591" s="403">
        <v>5580011</v>
      </c>
      <c r="AP591" s="403">
        <v>1.01E-3</v>
      </c>
      <c r="AQ591" s="403">
        <v>3.175E-2</v>
      </c>
      <c r="AR591" s="403">
        <v>146</v>
      </c>
      <c r="AS591" s="399" t="s">
        <v>1320</v>
      </c>
      <c r="AT591" s="390">
        <v>0</v>
      </c>
      <c r="AU591" s="390">
        <v>0</v>
      </c>
      <c r="AV591" s="390">
        <v>0</v>
      </c>
      <c r="AY591" s="390" t="s">
        <v>3533</v>
      </c>
    </row>
    <row r="592" spans="1:51" s="390" customFormat="1">
      <c r="A592" s="399" t="s">
        <v>81</v>
      </c>
      <c r="B592" s="399" t="s">
        <v>3931</v>
      </c>
      <c r="C592" s="399">
        <v>560</v>
      </c>
      <c r="D592" s="399">
        <v>20</v>
      </c>
      <c r="E592" s="403">
        <v>14</v>
      </c>
      <c r="F592" s="399">
        <v>0</v>
      </c>
      <c r="G592" s="399">
        <v>0.11</v>
      </c>
      <c r="H592" s="399">
        <v>0.7</v>
      </c>
      <c r="I592" s="399">
        <v>0.14499999999999999</v>
      </c>
      <c r="J592" s="399">
        <v>40</v>
      </c>
      <c r="K592" s="399">
        <v>125</v>
      </c>
      <c r="L592" s="403">
        <v>1</v>
      </c>
      <c r="M592" s="404">
        <v>3.3</v>
      </c>
      <c r="N592" s="404">
        <v>3.3</v>
      </c>
      <c r="O592" s="404">
        <v>1.3999999761581421</v>
      </c>
      <c r="P592" s="399">
        <v>100</v>
      </c>
      <c r="Q592" s="399" t="s">
        <v>293</v>
      </c>
      <c r="R592" s="399">
        <v>1</v>
      </c>
      <c r="S592" s="399">
        <v>0</v>
      </c>
      <c r="T592" s="399">
        <v>0</v>
      </c>
      <c r="U592" s="404">
        <v>0.43</v>
      </c>
      <c r="V592" s="404">
        <v>0.16</v>
      </c>
      <c r="W592" s="405">
        <v>2.2983000000000001E-7</v>
      </c>
      <c r="X592" s="405">
        <v>23.122341962921674</v>
      </c>
      <c r="Y592" s="399">
        <v>1.58</v>
      </c>
      <c r="Z592" s="399">
        <v>2.77</v>
      </c>
      <c r="AA592" s="405">
        <v>1.9599E-7</v>
      </c>
      <c r="AB592" s="405">
        <v>23.122341962921674</v>
      </c>
      <c r="AC592" s="399">
        <v>1.54</v>
      </c>
      <c r="AD592" s="399">
        <v>2.68</v>
      </c>
      <c r="AE592" s="405">
        <v>1.6027000000000002E-7</v>
      </c>
      <c r="AF592" s="405">
        <v>23.122341962921674</v>
      </c>
      <c r="AG592" s="399">
        <v>1.69</v>
      </c>
      <c r="AH592" s="399">
        <v>2.2999999999999998</v>
      </c>
      <c r="AI592" s="324">
        <v>0</v>
      </c>
      <c r="AJ592" s="324">
        <v>0</v>
      </c>
      <c r="AK592" s="324">
        <v>0</v>
      </c>
      <c r="AL592" s="324">
        <v>0</v>
      </c>
      <c r="AM592" s="324">
        <v>0</v>
      </c>
      <c r="AN592" s="324">
        <v>0</v>
      </c>
      <c r="AO592" s="403">
        <v>15921781</v>
      </c>
      <c r="AP592" s="403">
        <v>3.5E-4</v>
      </c>
      <c r="AQ592" s="403">
        <v>1.8800000000000001E-2</v>
      </c>
      <c r="AR592" s="403">
        <v>136</v>
      </c>
      <c r="AS592" s="399" t="s">
        <v>1320</v>
      </c>
      <c r="AT592" s="390">
        <v>0</v>
      </c>
      <c r="AU592" s="390">
        <v>0</v>
      </c>
      <c r="AV592" s="390">
        <v>0</v>
      </c>
      <c r="AY592" s="390" t="s">
        <v>3533</v>
      </c>
    </row>
    <row r="593" spans="1:51" s="390" customFormat="1">
      <c r="A593" s="399" t="s">
        <v>81</v>
      </c>
      <c r="B593" s="399" t="s">
        <v>3932</v>
      </c>
      <c r="C593" s="399">
        <v>6.8</v>
      </c>
      <c r="D593" s="399">
        <v>20</v>
      </c>
      <c r="E593" s="403">
        <v>0.24</v>
      </c>
      <c r="F593" s="399">
        <v>0</v>
      </c>
      <c r="G593" s="399">
        <v>0.91</v>
      </c>
      <c r="H593" s="399">
        <v>0.7</v>
      </c>
      <c r="I593" s="399">
        <v>1.1000000000000001</v>
      </c>
      <c r="J593" s="399">
        <v>40</v>
      </c>
      <c r="K593" s="399">
        <v>125</v>
      </c>
      <c r="L593" s="403">
        <v>1</v>
      </c>
      <c r="M593" s="404">
        <v>3.3</v>
      </c>
      <c r="N593" s="404">
        <v>3.3</v>
      </c>
      <c r="O593" s="404">
        <v>1.3999999761581421</v>
      </c>
      <c r="P593" s="399">
        <v>100</v>
      </c>
      <c r="Q593" s="399" t="s">
        <v>293</v>
      </c>
      <c r="R593" s="399">
        <v>1</v>
      </c>
      <c r="S593" s="399">
        <v>0</v>
      </c>
      <c r="T593" s="399">
        <v>0</v>
      </c>
      <c r="U593" s="404">
        <v>0.43</v>
      </c>
      <c r="V593" s="404">
        <v>0.16</v>
      </c>
      <c r="W593" s="405">
        <v>2.2983000000000001E-7</v>
      </c>
      <c r="X593" s="405">
        <v>2.5439581708697578</v>
      </c>
      <c r="Y593" s="399">
        <v>1.58</v>
      </c>
      <c r="Z593" s="399">
        <v>2.77</v>
      </c>
      <c r="AA593" s="405">
        <v>1.9599E-7</v>
      </c>
      <c r="AB593" s="405">
        <v>2.5439581708697578</v>
      </c>
      <c r="AC593" s="399">
        <v>1.54</v>
      </c>
      <c r="AD593" s="399">
        <v>2.68</v>
      </c>
      <c r="AE593" s="405">
        <v>1.6027000000000002E-7</v>
      </c>
      <c r="AF593" s="405">
        <v>2.5439581708697578</v>
      </c>
      <c r="AG593" s="399">
        <v>1.69</v>
      </c>
      <c r="AH593" s="399">
        <v>2.2999999999999998</v>
      </c>
      <c r="AI593" s="324">
        <v>0</v>
      </c>
      <c r="AJ593" s="324">
        <v>0</v>
      </c>
      <c r="AK593" s="324">
        <v>0</v>
      </c>
      <c r="AL593" s="324">
        <v>0</v>
      </c>
      <c r="AM593" s="324">
        <v>0</v>
      </c>
      <c r="AN593" s="324">
        <v>0</v>
      </c>
      <c r="AO593" s="403">
        <v>2547485</v>
      </c>
      <c r="AP593" s="403">
        <v>2.2100000000000002E-3</v>
      </c>
      <c r="AQ593" s="403">
        <v>4.6989999999999997E-2</v>
      </c>
      <c r="AR593" s="403">
        <v>138</v>
      </c>
      <c r="AS593" s="399" t="s">
        <v>1320</v>
      </c>
      <c r="AT593" s="390">
        <v>0</v>
      </c>
      <c r="AU593" s="390">
        <v>0</v>
      </c>
      <c r="AV593" s="390">
        <v>0</v>
      </c>
      <c r="AY593" s="390" t="s">
        <v>3533</v>
      </c>
    </row>
    <row r="594" spans="1:51" s="390" customFormat="1">
      <c r="A594" s="399" t="s">
        <v>81</v>
      </c>
      <c r="B594" s="399" t="s">
        <v>3933</v>
      </c>
      <c r="C594" s="399">
        <v>68</v>
      </c>
      <c r="D594" s="399">
        <v>20</v>
      </c>
      <c r="E594" s="403">
        <v>1.8</v>
      </c>
      <c r="F594" s="399">
        <v>0</v>
      </c>
      <c r="G594" s="399">
        <v>0.28999999999999998</v>
      </c>
      <c r="H594" s="399">
        <v>0.7</v>
      </c>
      <c r="I594" s="399">
        <v>0.4</v>
      </c>
      <c r="J594" s="399">
        <v>40</v>
      </c>
      <c r="K594" s="399">
        <v>125</v>
      </c>
      <c r="L594" s="403">
        <v>1</v>
      </c>
      <c r="M594" s="404">
        <v>3.3</v>
      </c>
      <c r="N594" s="404">
        <v>3.3</v>
      </c>
      <c r="O594" s="404">
        <v>1.3999999761581421</v>
      </c>
      <c r="P594" s="399">
        <v>100</v>
      </c>
      <c r="Q594" s="399" t="s">
        <v>293</v>
      </c>
      <c r="R594" s="399">
        <v>1</v>
      </c>
      <c r="S594" s="399">
        <v>0</v>
      </c>
      <c r="T594" s="399">
        <v>0</v>
      </c>
      <c r="U594" s="404">
        <v>0.43</v>
      </c>
      <c r="V594" s="404">
        <v>0.16</v>
      </c>
      <c r="W594" s="405">
        <v>2.2983000000000001E-7</v>
      </c>
      <c r="X594" s="405">
        <v>7.9952968841857741</v>
      </c>
      <c r="Y594" s="399">
        <v>1.58</v>
      </c>
      <c r="Z594" s="399">
        <v>2.77</v>
      </c>
      <c r="AA594" s="405">
        <v>1.9599E-7</v>
      </c>
      <c r="AB594" s="405">
        <v>7.9952968841857741</v>
      </c>
      <c r="AC594" s="399">
        <v>1.54</v>
      </c>
      <c r="AD594" s="399">
        <v>2.68</v>
      </c>
      <c r="AE594" s="405">
        <v>1.6027000000000002E-7</v>
      </c>
      <c r="AF594" s="405">
        <v>7.9952968841857741</v>
      </c>
      <c r="AG594" s="399">
        <v>1.69</v>
      </c>
      <c r="AH594" s="399">
        <v>2.2999999999999998</v>
      </c>
      <c r="AI594" s="324">
        <v>0</v>
      </c>
      <c r="AJ594" s="324">
        <v>0</v>
      </c>
      <c r="AK594" s="324">
        <v>0</v>
      </c>
      <c r="AL594" s="324">
        <v>0</v>
      </c>
      <c r="AM594" s="324">
        <v>0</v>
      </c>
      <c r="AN594" s="324">
        <v>0</v>
      </c>
      <c r="AO594" s="403">
        <v>5580011</v>
      </c>
      <c r="AP594" s="403">
        <v>1.01E-3</v>
      </c>
      <c r="AQ594" s="403">
        <v>3.175E-2</v>
      </c>
      <c r="AR594" s="403">
        <v>139</v>
      </c>
      <c r="AS594" s="399" t="s">
        <v>1320</v>
      </c>
      <c r="AT594" s="390">
        <v>0</v>
      </c>
      <c r="AU594" s="390">
        <v>0</v>
      </c>
      <c r="AV594" s="390">
        <v>0</v>
      </c>
      <c r="AY594" s="390" t="s">
        <v>3533</v>
      </c>
    </row>
    <row r="595" spans="1:51" s="390" customFormat="1">
      <c r="A595" s="399" t="s">
        <v>81</v>
      </c>
      <c r="B595" s="399" t="s">
        <v>3934</v>
      </c>
      <c r="C595" s="399">
        <v>680</v>
      </c>
      <c r="D595" s="399">
        <v>20</v>
      </c>
      <c r="E595" s="403">
        <v>18.5</v>
      </c>
      <c r="F595" s="399">
        <v>0</v>
      </c>
      <c r="G595" s="399">
        <v>0.105</v>
      </c>
      <c r="H595" s="399">
        <v>0.7</v>
      </c>
      <c r="I595" s="399">
        <v>0.125</v>
      </c>
      <c r="J595" s="399">
        <v>40</v>
      </c>
      <c r="K595" s="399">
        <v>125</v>
      </c>
      <c r="L595" s="403">
        <v>1</v>
      </c>
      <c r="M595" s="404">
        <v>3.3</v>
      </c>
      <c r="N595" s="404">
        <v>3.3</v>
      </c>
      <c r="O595" s="404">
        <v>1.3999999761581421</v>
      </c>
      <c r="P595" s="399">
        <v>100</v>
      </c>
      <c r="Q595" s="399" t="s">
        <v>293</v>
      </c>
      <c r="R595" s="399">
        <v>1</v>
      </c>
      <c r="S595" s="399">
        <v>0</v>
      </c>
      <c r="T595" s="399">
        <v>0</v>
      </c>
      <c r="U595" s="404">
        <v>0.43</v>
      </c>
      <c r="V595" s="404">
        <v>0.16</v>
      </c>
      <c r="W595" s="405">
        <v>2.2983000000000001E-7</v>
      </c>
      <c r="X595" s="405">
        <v>24.911162398798407</v>
      </c>
      <c r="Y595" s="399">
        <v>1.58</v>
      </c>
      <c r="Z595" s="399">
        <v>2.77</v>
      </c>
      <c r="AA595" s="405">
        <v>1.9599E-7</v>
      </c>
      <c r="AB595" s="405">
        <v>24.911162398798407</v>
      </c>
      <c r="AC595" s="399">
        <v>1.54</v>
      </c>
      <c r="AD595" s="399">
        <v>2.68</v>
      </c>
      <c r="AE595" s="405">
        <v>1.6027000000000002E-7</v>
      </c>
      <c r="AF595" s="405">
        <v>24.911162398798407</v>
      </c>
      <c r="AG595" s="399">
        <v>1.69</v>
      </c>
      <c r="AH595" s="399">
        <v>2.2999999999999998</v>
      </c>
      <c r="AI595" s="324">
        <v>0</v>
      </c>
      <c r="AJ595" s="324">
        <v>0</v>
      </c>
      <c r="AK595" s="324">
        <v>0</v>
      </c>
      <c r="AL595" s="324">
        <v>0</v>
      </c>
      <c r="AM595" s="324">
        <v>0</v>
      </c>
      <c r="AN595" s="324">
        <v>0</v>
      </c>
      <c r="AO595" s="403">
        <v>20015536</v>
      </c>
      <c r="AP595" s="403">
        <v>2.7999999999999998E-4</v>
      </c>
      <c r="AQ595" s="403">
        <v>1.6760000000000001E-2</v>
      </c>
      <c r="AR595" s="403">
        <v>138</v>
      </c>
      <c r="AS595" s="399" t="s">
        <v>1320</v>
      </c>
      <c r="AT595" s="390">
        <v>0</v>
      </c>
      <c r="AU595" s="390">
        <v>0</v>
      </c>
      <c r="AV595" s="390">
        <v>0</v>
      </c>
      <c r="AY595" s="390" t="s">
        <v>3533</v>
      </c>
    </row>
    <row r="596" spans="1:51" s="390" customFormat="1">
      <c r="A596" s="399" t="s">
        <v>81</v>
      </c>
      <c r="B596" s="399" t="s">
        <v>3935</v>
      </c>
      <c r="C596" s="399">
        <v>8.1999999999999993</v>
      </c>
      <c r="D596" s="399">
        <v>20</v>
      </c>
      <c r="E596" s="403">
        <v>0.27</v>
      </c>
      <c r="F596" s="399">
        <v>0</v>
      </c>
      <c r="G596" s="399">
        <v>0.78</v>
      </c>
      <c r="H596" s="399">
        <v>0.7</v>
      </c>
      <c r="I596" s="399">
        <v>1</v>
      </c>
      <c r="J596" s="399">
        <v>40</v>
      </c>
      <c r="K596" s="399">
        <v>125</v>
      </c>
      <c r="L596" s="403">
        <v>1</v>
      </c>
      <c r="M596" s="404">
        <v>3.3</v>
      </c>
      <c r="N596" s="404">
        <v>3.3</v>
      </c>
      <c r="O596" s="404">
        <v>1.3999999761581421</v>
      </c>
      <c r="P596" s="399">
        <v>100</v>
      </c>
      <c r="Q596" s="399" t="s">
        <v>293</v>
      </c>
      <c r="R596" s="399">
        <v>1</v>
      </c>
      <c r="S596" s="399">
        <v>0</v>
      </c>
      <c r="T596" s="399">
        <v>0</v>
      </c>
      <c r="U596" s="404">
        <v>0.43</v>
      </c>
      <c r="V596" s="404">
        <v>0.16</v>
      </c>
      <c r="W596" s="405">
        <v>2.2983000000000001E-7</v>
      </c>
      <c r="X596" s="405">
        <v>2.8924161584709478</v>
      </c>
      <c r="Y596" s="399">
        <v>1.58</v>
      </c>
      <c r="Z596" s="399">
        <v>2.77</v>
      </c>
      <c r="AA596" s="405">
        <v>1.9599E-7</v>
      </c>
      <c r="AB596" s="405">
        <v>2.8924161584709478</v>
      </c>
      <c r="AC596" s="399">
        <v>1.54</v>
      </c>
      <c r="AD596" s="399">
        <v>2.68</v>
      </c>
      <c r="AE596" s="405">
        <v>1.6027000000000002E-7</v>
      </c>
      <c r="AF596" s="405">
        <v>2.8924161584709478</v>
      </c>
      <c r="AG596" s="399">
        <v>1.69</v>
      </c>
      <c r="AH596" s="399">
        <v>2.2999999999999998</v>
      </c>
      <c r="AI596" s="324">
        <v>0</v>
      </c>
      <c r="AJ596" s="324">
        <v>0</v>
      </c>
      <c r="AK596" s="324">
        <v>0</v>
      </c>
      <c r="AL596" s="324">
        <v>0</v>
      </c>
      <c r="AM596" s="324">
        <v>0</v>
      </c>
      <c r="AN596" s="324">
        <v>0</v>
      </c>
      <c r="AO596" s="403">
        <v>2846944</v>
      </c>
      <c r="AP596" s="403">
        <v>1.98E-3</v>
      </c>
      <c r="AQ596" s="403">
        <v>4.4450000000000003E-2</v>
      </c>
      <c r="AR596" s="403">
        <v>148</v>
      </c>
      <c r="AS596" s="399" t="s">
        <v>1320</v>
      </c>
      <c r="AT596" s="390">
        <v>0</v>
      </c>
      <c r="AU596" s="390">
        <v>0</v>
      </c>
      <c r="AV596" s="390">
        <v>0</v>
      </c>
      <c r="AY596" s="390" t="s">
        <v>3533</v>
      </c>
    </row>
    <row r="597" spans="1:51" s="390" customFormat="1">
      <c r="A597" s="399" t="s">
        <v>81</v>
      </c>
      <c r="B597" s="399" t="s">
        <v>3936</v>
      </c>
      <c r="C597" s="399">
        <v>82</v>
      </c>
      <c r="D597" s="399">
        <v>20</v>
      </c>
      <c r="E597" s="403">
        <v>2</v>
      </c>
      <c r="F597" s="399">
        <v>0</v>
      </c>
      <c r="G597" s="399">
        <v>0.26</v>
      </c>
      <c r="H597" s="399">
        <v>0.7</v>
      </c>
      <c r="I597" s="399">
        <v>0.39</v>
      </c>
      <c r="J597" s="399">
        <v>40</v>
      </c>
      <c r="K597" s="399">
        <v>125</v>
      </c>
      <c r="L597" s="403">
        <v>1</v>
      </c>
      <c r="M597" s="404">
        <v>3.3</v>
      </c>
      <c r="N597" s="404">
        <v>3.3</v>
      </c>
      <c r="O597" s="404">
        <v>1.3999999761581421</v>
      </c>
      <c r="P597" s="399">
        <v>100</v>
      </c>
      <c r="Q597" s="399" t="s">
        <v>293</v>
      </c>
      <c r="R597" s="399">
        <v>1</v>
      </c>
      <c r="S597" s="399">
        <v>0</v>
      </c>
      <c r="T597" s="399">
        <v>0</v>
      </c>
      <c r="U597" s="404">
        <v>0.43</v>
      </c>
      <c r="V597" s="404">
        <v>0.16</v>
      </c>
      <c r="W597" s="405">
        <v>2.2983000000000001E-7</v>
      </c>
      <c r="X597" s="405">
        <v>8.6525271710456888</v>
      </c>
      <c r="Y597" s="399">
        <v>1.58</v>
      </c>
      <c r="Z597" s="399">
        <v>2.77</v>
      </c>
      <c r="AA597" s="405">
        <v>1.9599E-7</v>
      </c>
      <c r="AB597" s="405">
        <v>8.6525271710456888</v>
      </c>
      <c r="AC597" s="399">
        <v>1.54</v>
      </c>
      <c r="AD597" s="399">
        <v>2.68</v>
      </c>
      <c r="AE597" s="405">
        <v>1.6027000000000002E-7</v>
      </c>
      <c r="AF597" s="405">
        <v>8.6525271710456888</v>
      </c>
      <c r="AG597" s="399">
        <v>1.69</v>
      </c>
      <c r="AH597" s="399">
        <v>2.2999999999999998</v>
      </c>
      <c r="AI597" s="324">
        <v>0</v>
      </c>
      <c r="AJ597" s="324">
        <v>0</v>
      </c>
      <c r="AK597" s="324">
        <v>0</v>
      </c>
      <c r="AL597" s="324">
        <v>0</v>
      </c>
      <c r="AM597" s="324">
        <v>0</v>
      </c>
      <c r="AN597" s="324">
        <v>0</v>
      </c>
      <c r="AO597" s="403">
        <v>6054700</v>
      </c>
      <c r="AP597" s="403">
        <v>9.3000000000000005E-4</v>
      </c>
      <c r="AQ597" s="403">
        <v>3.048E-2</v>
      </c>
      <c r="AR597" s="403">
        <v>131</v>
      </c>
      <c r="AS597" s="399" t="s">
        <v>1320</v>
      </c>
      <c r="AT597" s="390">
        <v>0</v>
      </c>
      <c r="AU597" s="390">
        <v>0</v>
      </c>
      <c r="AV597" s="390">
        <v>0</v>
      </c>
      <c r="AY597" s="390" t="s">
        <v>3533</v>
      </c>
    </row>
    <row r="598" spans="1:51" s="390" customFormat="1">
      <c r="A598" s="399" t="s">
        <v>81</v>
      </c>
      <c r="B598" s="399" t="s">
        <v>3937</v>
      </c>
      <c r="C598" s="399">
        <v>820</v>
      </c>
      <c r="D598" s="399">
        <v>20</v>
      </c>
      <c r="E598" s="403">
        <v>24</v>
      </c>
      <c r="F598" s="399">
        <v>0</v>
      </c>
      <c r="G598" s="399">
        <v>0.1</v>
      </c>
      <c r="H598" s="399">
        <v>0.7</v>
      </c>
      <c r="I598" s="399">
        <v>0.11</v>
      </c>
      <c r="J598" s="399">
        <v>40</v>
      </c>
      <c r="K598" s="399">
        <v>125</v>
      </c>
      <c r="L598" s="403">
        <v>1</v>
      </c>
      <c r="M598" s="404">
        <v>3.3</v>
      </c>
      <c r="N598" s="404">
        <v>3.3</v>
      </c>
      <c r="O598" s="404">
        <v>1.3999999761581421</v>
      </c>
      <c r="P598" s="399">
        <v>100</v>
      </c>
      <c r="Q598" s="399" t="s">
        <v>293</v>
      </c>
      <c r="R598" s="399">
        <v>1</v>
      </c>
      <c r="S598" s="399">
        <v>0</v>
      </c>
      <c r="T598" s="399">
        <v>0</v>
      </c>
      <c r="U598" s="404">
        <v>0.43</v>
      </c>
      <c r="V598" s="404">
        <v>0.16</v>
      </c>
      <c r="W598" s="405">
        <v>2.2983000000000001E-7</v>
      </c>
      <c r="X598" s="405">
        <v>27.735498055132762</v>
      </c>
      <c r="Y598" s="399">
        <v>1.58</v>
      </c>
      <c r="Z598" s="399">
        <v>2.77</v>
      </c>
      <c r="AA598" s="405">
        <v>1.9599E-7</v>
      </c>
      <c r="AB598" s="405">
        <v>27.735498055132762</v>
      </c>
      <c r="AC598" s="399">
        <v>1.54</v>
      </c>
      <c r="AD598" s="399">
        <v>2.68</v>
      </c>
      <c r="AE598" s="405">
        <v>1.6027000000000002E-7</v>
      </c>
      <c r="AF598" s="405">
        <v>27.735498055132762</v>
      </c>
      <c r="AG598" s="399">
        <v>1.69</v>
      </c>
      <c r="AH598" s="399">
        <v>2.2999999999999998</v>
      </c>
      <c r="AI598" s="324">
        <v>0</v>
      </c>
      <c r="AJ598" s="324">
        <v>0</v>
      </c>
      <c r="AK598" s="324">
        <v>0</v>
      </c>
      <c r="AL598" s="324">
        <v>0</v>
      </c>
      <c r="AM598" s="324">
        <v>0</v>
      </c>
      <c r="AN598" s="324">
        <v>0</v>
      </c>
      <c r="AO598" s="403">
        <v>22681497</v>
      </c>
      <c r="AP598" s="403">
        <v>2.5000000000000001E-4</v>
      </c>
      <c r="AQ598" s="403">
        <v>1.575E-2</v>
      </c>
      <c r="AR598" s="403">
        <v>138</v>
      </c>
      <c r="AS598" s="399" t="s">
        <v>1320</v>
      </c>
      <c r="AT598" s="390">
        <v>0</v>
      </c>
      <c r="AU598" s="390">
        <v>0</v>
      </c>
      <c r="AV598" s="390">
        <v>0</v>
      </c>
      <c r="AY598" s="390" t="s">
        <v>3533</v>
      </c>
    </row>
    <row r="599" spans="1:51" s="390" customFormat="1">
      <c r="A599" s="324" t="s">
        <v>81</v>
      </c>
      <c r="B599" s="324" t="s">
        <v>3938</v>
      </c>
      <c r="C599" s="324">
        <v>10</v>
      </c>
      <c r="D599" s="324">
        <v>20</v>
      </c>
      <c r="E599" s="324">
        <v>0.35</v>
      </c>
      <c r="F599" s="399">
        <v>0</v>
      </c>
      <c r="G599" s="324">
        <v>1.1000000000000001</v>
      </c>
      <c r="H599" s="324">
        <v>0.7</v>
      </c>
      <c r="I599" s="324">
        <v>0.75</v>
      </c>
      <c r="J599" s="324">
        <v>40</v>
      </c>
      <c r="K599" s="324">
        <v>125</v>
      </c>
      <c r="L599" s="324">
        <v>1</v>
      </c>
      <c r="M599" s="324">
        <v>4</v>
      </c>
      <c r="N599" s="324">
        <v>4</v>
      </c>
      <c r="O599" s="324">
        <v>1.2</v>
      </c>
      <c r="P599" s="324">
        <v>100</v>
      </c>
      <c r="Q599" s="324" t="s">
        <v>293</v>
      </c>
      <c r="R599" s="399">
        <v>1</v>
      </c>
      <c r="S599" s="399">
        <v>0</v>
      </c>
      <c r="T599" s="399">
        <v>0</v>
      </c>
      <c r="U599" s="406">
        <v>0.35</v>
      </c>
      <c r="V599" s="406">
        <v>0</v>
      </c>
      <c r="W599" s="407">
        <v>3.9099999999999999E-7</v>
      </c>
      <c r="X599" s="407">
        <v>1.76</v>
      </c>
      <c r="Y599" s="324">
        <v>1.58</v>
      </c>
      <c r="Z599" s="324">
        <v>2.77</v>
      </c>
      <c r="AA599" s="407">
        <v>3.34E-7</v>
      </c>
      <c r="AB599" s="407">
        <v>1.76</v>
      </c>
      <c r="AC599" s="324">
        <v>1.54</v>
      </c>
      <c r="AD599" s="324">
        <v>2.68</v>
      </c>
      <c r="AE599" s="407">
        <v>2.7300000000000002E-7</v>
      </c>
      <c r="AF599" s="407">
        <v>1.76</v>
      </c>
      <c r="AG599" s="324">
        <v>1.69</v>
      </c>
      <c r="AH599" s="324">
        <v>2.2999999999999998</v>
      </c>
      <c r="AI599" s="324">
        <v>0</v>
      </c>
      <c r="AJ599" s="324">
        <v>0</v>
      </c>
      <c r="AK599" s="324">
        <v>0</v>
      </c>
      <c r="AL599" s="324">
        <v>0</v>
      </c>
      <c r="AM599" s="324">
        <v>0</v>
      </c>
      <c r="AN599" s="324">
        <v>0</v>
      </c>
      <c r="AO599" s="324">
        <v>2846944</v>
      </c>
      <c r="AP599" s="324">
        <v>1.98E-3</v>
      </c>
      <c r="AQ599" s="324">
        <v>4.4450000000000003E-2</v>
      </c>
      <c r="AR599" s="324">
        <v>203</v>
      </c>
      <c r="AS599" s="324" t="s">
        <v>1323</v>
      </c>
      <c r="AT599" s="390">
        <v>0</v>
      </c>
      <c r="AU599" s="390">
        <v>0</v>
      </c>
      <c r="AV599" s="390">
        <v>0</v>
      </c>
      <c r="AY599" s="390" t="s">
        <v>3533</v>
      </c>
    </row>
    <row r="600" spans="1:51" s="390" customFormat="1">
      <c r="A600" s="324" t="s">
        <v>81</v>
      </c>
      <c r="B600" s="324" t="s">
        <v>3939</v>
      </c>
      <c r="C600" s="324">
        <v>100</v>
      </c>
      <c r="D600" s="324">
        <v>20</v>
      </c>
      <c r="E600" s="324">
        <v>2.4</v>
      </c>
      <c r="F600" s="399">
        <v>0</v>
      </c>
      <c r="G600" s="324">
        <v>0.27</v>
      </c>
      <c r="H600" s="324">
        <v>0.7</v>
      </c>
      <c r="I600" s="324">
        <v>0.4</v>
      </c>
      <c r="J600" s="324">
        <v>40</v>
      </c>
      <c r="K600" s="324">
        <v>125</v>
      </c>
      <c r="L600" s="324">
        <v>1</v>
      </c>
      <c r="M600" s="324">
        <v>4</v>
      </c>
      <c r="N600" s="324">
        <v>4</v>
      </c>
      <c r="O600" s="324">
        <v>1.2</v>
      </c>
      <c r="P600" s="324">
        <v>100</v>
      </c>
      <c r="Q600" s="324" t="s">
        <v>293</v>
      </c>
      <c r="R600" s="399">
        <v>1</v>
      </c>
      <c r="S600" s="399">
        <v>0</v>
      </c>
      <c r="T600" s="399">
        <v>0</v>
      </c>
      <c r="U600" s="406">
        <v>0.35</v>
      </c>
      <c r="V600" s="406">
        <v>0</v>
      </c>
      <c r="W600" s="407">
        <v>3.6800000000000001E-7</v>
      </c>
      <c r="X600" s="407">
        <v>8.18</v>
      </c>
      <c r="Y600" s="324">
        <v>1.58</v>
      </c>
      <c r="Z600" s="324">
        <v>2.77</v>
      </c>
      <c r="AA600" s="407">
        <v>3.1399999999999998E-7</v>
      </c>
      <c r="AB600" s="407">
        <v>8.18</v>
      </c>
      <c r="AC600" s="324">
        <v>1.54</v>
      </c>
      <c r="AD600" s="324">
        <v>2.68</v>
      </c>
      <c r="AE600" s="407">
        <v>2.5600000000000002E-7</v>
      </c>
      <c r="AF600" s="407">
        <v>8.18</v>
      </c>
      <c r="AG600" s="324">
        <v>1.69</v>
      </c>
      <c r="AH600" s="324">
        <v>2.2999999999999998</v>
      </c>
      <c r="AI600" s="324">
        <v>0</v>
      </c>
      <c r="AJ600" s="324">
        <v>0</v>
      </c>
      <c r="AK600" s="324">
        <v>0</v>
      </c>
      <c r="AL600" s="324">
        <v>0</v>
      </c>
      <c r="AM600" s="324">
        <v>0</v>
      </c>
      <c r="AN600" s="324">
        <v>0</v>
      </c>
      <c r="AO600" s="324">
        <v>5580011</v>
      </c>
      <c r="AP600" s="324">
        <v>1.01E-3</v>
      </c>
      <c r="AQ600" s="324">
        <v>3.175E-2</v>
      </c>
      <c r="AR600" s="324">
        <v>104</v>
      </c>
      <c r="AS600" s="324" t="s">
        <v>1323</v>
      </c>
      <c r="AT600" s="390">
        <v>0</v>
      </c>
      <c r="AU600" s="390">
        <v>0</v>
      </c>
      <c r="AV600" s="390">
        <v>0</v>
      </c>
      <c r="AY600" s="390" t="s">
        <v>3549</v>
      </c>
    </row>
    <row r="601" spans="1:51" s="390" customFormat="1">
      <c r="A601" s="324" t="s">
        <v>81</v>
      </c>
      <c r="B601" s="324" t="s">
        <v>3940</v>
      </c>
      <c r="C601" s="324">
        <v>1000</v>
      </c>
      <c r="D601" s="324">
        <v>20</v>
      </c>
      <c r="E601" s="324">
        <v>21.5</v>
      </c>
      <c r="F601" s="399">
        <v>0</v>
      </c>
      <c r="G601" s="324">
        <v>9.5000000000000001E-2</v>
      </c>
      <c r="H601" s="324">
        <v>0.7</v>
      </c>
      <c r="I601" s="324">
        <v>0.13</v>
      </c>
      <c r="J601" s="324">
        <v>40</v>
      </c>
      <c r="K601" s="324">
        <v>125</v>
      </c>
      <c r="L601" s="324">
        <v>1</v>
      </c>
      <c r="M601" s="324">
        <v>4</v>
      </c>
      <c r="N601" s="324">
        <v>4</v>
      </c>
      <c r="O601" s="324">
        <v>1.2</v>
      </c>
      <c r="P601" s="324">
        <v>100</v>
      </c>
      <c r="Q601" s="324" t="s">
        <v>293</v>
      </c>
      <c r="R601" s="399">
        <v>1</v>
      </c>
      <c r="S601" s="399">
        <v>0</v>
      </c>
      <c r="T601" s="399">
        <v>0</v>
      </c>
      <c r="U601" s="406">
        <v>0.35</v>
      </c>
      <c r="V601" s="406">
        <v>0</v>
      </c>
      <c r="W601" s="407">
        <v>3.6800000000000001E-7</v>
      </c>
      <c r="X601" s="407">
        <v>27</v>
      </c>
      <c r="Y601" s="324">
        <v>1.58</v>
      </c>
      <c r="Z601" s="324">
        <v>2.77</v>
      </c>
      <c r="AA601" s="407">
        <v>3.1399999999999998E-7</v>
      </c>
      <c r="AB601" s="407">
        <v>27</v>
      </c>
      <c r="AC601" s="324">
        <v>1.54</v>
      </c>
      <c r="AD601" s="324">
        <v>2.68</v>
      </c>
      <c r="AE601" s="407">
        <v>2.5600000000000002E-7</v>
      </c>
      <c r="AF601" s="407">
        <v>27</v>
      </c>
      <c r="AG601" s="324">
        <v>1.69</v>
      </c>
      <c r="AH601" s="324">
        <v>2.2999999999999998</v>
      </c>
      <c r="AI601" s="324">
        <v>0</v>
      </c>
      <c r="AJ601" s="324">
        <v>0</v>
      </c>
      <c r="AK601" s="324">
        <v>0</v>
      </c>
      <c r="AL601" s="324">
        <v>0</v>
      </c>
      <c r="AM601" s="324">
        <v>0</v>
      </c>
      <c r="AN601" s="324">
        <v>0</v>
      </c>
      <c r="AO601" s="324">
        <v>17793403</v>
      </c>
      <c r="AP601" s="324">
        <v>3.2000000000000003E-4</v>
      </c>
      <c r="AQ601" s="324">
        <v>1.7780000000000001E-2</v>
      </c>
      <c r="AR601" s="324">
        <v>110</v>
      </c>
      <c r="AS601" s="324" t="s">
        <v>1323</v>
      </c>
      <c r="AT601" s="390">
        <v>0</v>
      </c>
      <c r="AU601" s="390">
        <v>0</v>
      </c>
      <c r="AV601" s="390">
        <v>0</v>
      </c>
      <c r="AY601" s="390" t="s">
        <v>3549</v>
      </c>
    </row>
    <row r="602" spans="1:51" s="390" customFormat="1">
      <c r="A602" s="324" t="s">
        <v>81</v>
      </c>
      <c r="B602" s="324" t="s">
        <v>3941</v>
      </c>
      <c r="C602" s="324">
        <v>120</v>
      </c>
      <c r="D602" s="324">
        <v>20</v>
      </c>
      <c r="E602" s="324">
        <v>3.3</v>
      </c>
      <c r="F602" s="399">
        <v>0</v>
      </c>
      <c r="G602" s="324">
        <v>0.25</v>
      </c>
      <c r="H602" s="324">
        <v>0.7</v>
      </c>
      <c r="I602" s="324">
        <v>0.36</v>
      </c>
      <c r="J602" s="324">
        <v>40</v>
      </c>
      <c r="K602" s="324">
        <v>125</v>
      </c>
      <c r="L602" s="324">
        <v>1</v>
      </c>
      <c r="M602" s="324">
        <v>4</v>
      </c>
      <c r="N602" s="324">
        <v>4</v>
      </c>
      <c r="O602" s="324">
        <v>1.2</v>
      </c>
      <c r="P602" s="324">
        <v>100</v>
      </c>
      <c r="Q602" s="324" t="s">
        <v>293</v>
      </c>
      <c r="R602" s="399">
        <v>1</v>
      </c>
      <c r="S602" s="399">
        <v>0</v>
      </c>
      <c r="T602" s="399">
        <v>0</v>
      </c>
      <c r="U602" s="406">
        <v>0.35</v>
      </c>
      <c r="V602" s="406">
        <v>0</v>
      </c>
      <c r="W602" s="407">
        <v>3.6800000000000001E-7</v>
      </c>
      <c r="X602" s="407">
        <v>8.92</v>
      </c>
      <c r="Y602" s="324">
        <v>1.58</v>
      </c>
      <c r="Z602" s="324">
        <v>2.77</v>
      </c>
      <c r="AA602" s="407">
        <v>3.1399999999999998E-7</v>
      </c>
      <c r="AB602" s="407">
        <v>8.92</v>
      </c>
      <c r="AC602" s="324">
        <v>1.54</v>
      </c>
      <c r="AD602" s="324">
        <v>2.68</v>
      </c>
      <c r="AE602" s="407">
        <v>2.5600000000000002E-7</v>
      </c>
      <c r="AF602" s="407">
        <v>8.92</v>
      </c>
      <c r="AG602" s="324">
        <v>1.69</v>
      </c>
      <c r="AH602" s="324">
        <v>2.2999999999999998</v>
      </c>
      <c r="AI602" s="324">
        <v>0</v>
      </c>
      <c r="AJ602" s="324">
        <v>0</v>
      </c>
      <c r="AK602" s="324">
        <v>0</v>
      </c>
      <c r="AL602" s="324">
        <v>0</v>
      </c>
      <c r="AM602" s="324">
        <v>0</v>
      </c>
      <c r="AN602" s="324">
        <v>0</v>
      </c>
      <c r="AO602" s="324">
        <v>7205593</v>
      </c>
      <c r="AP602" s="324">
        <v>7.7999999999999999E-4</v>
      </c>
      <c r="AQ602" s="324">
        <v>2.794E-2</v>
      </c>
      <c r="AR602" s="324">
        <v>94</v>
      </c>
      <c r="AS602" s="324" t="s">
        <v>1323</v>
      </c>
      <c r="AT602" s="390">
        <v>0</v>
      </c>
      <c r="AU602" s="390">
        <v>0</v>
      </c>
      <c r="AV602" s="390">
        <v>0</v>
      </c>
      <c r="AY602" s="390" t="s">
        <v>3549</v>
      </c>
    </row>
    <row r="603" spans="1:51" s="390" customFormat="1">
      <c r="A603" s="324" t="s">
        <v>81</v>
      </c>
      <c r="B603" s="324" t="s">
        <v>3942</v>
      </c>
      <c r="C603" s="324">
        <v>1.5</v>
      </c>
      <c r="D603" s="324">
        <v>20</v>
      </c>
      <c r="E603" s="324">
        <v>7.0000000000000007E-2</v>
      </c>
      <c r="F603" s="399">
        <v>0</v>
      </c>
      <c r="G603" s="324">
        <v>2.8</v>
      </c>
      <c r="H603" s="324">
        <v>0.7</v>
      </c>
      <c r="I603" s="324">
        <v>2.2000000000000002</v>
      </c>
      <c r="J603" s="324">
        <v>40</v>
      </c>
      <c r="K603" s="324">
        <v>125</v>
      </c>
      <c r="L603" s="324">
        <v>1</v>
      </c>
      <c r="M603" s="324">
        <v>4</v>
      </c>
      <c r="N603" s="324">
        <v>4</v>
      </c>
      <c r="O603" s="324">
        <v>1.2</v>
      </c>
      <c r="P603" s="324">
        <v>100</v>
      </c>
      <c r="Q603" s="324" t="s">
        <v>293</v>
      </c>
      <c r="R603" s="399">
        <v>1</v>
      </c>
      <c r="S603" s="399">
        <v>0</v>
      </c>
      <c r="T603" s="399">
        <v>0</v>
      </c>
      <c r="U603" s="406">
        <v>0.35</v>
      </c>
      <c r="V603" s="406">
        <v>0</v>
      </c>
      <c r="W603" s="407">
        <v>4.2100000000000002E-7</v>
      </c>
      <c r="X603" s="407">
        <v>0.46700000000000003</v>
      </c>
      <c r="Y603" s="324">
        <v>1.58</v>
      </c>
      <c r="Z603" s="324">
        <v>2.77</v>
      </c>
      <c r="AA603" s="407">
        <v>3.5900000000000003E-7</v>
      </c>
      <c r="AB603" s="407">
        <v>0.46700000000000003</v>
      </c>
      <c r="AC603" s="324">
        <v>1.54</v>
      </c>
      <c r="AD603" s="324">
        <v>2.68</v>
      </c>
      <c r="AE603" s="407">
        <v>2.9299999999999999E-7</v>
      </c>
      <c r="AF603" s="407">
        <v>0.46700000000000003</v>
      </c>
      <c r="AG603" s="324">
        <v>1.69</v>
      </c>
      <c r="AH603" s="324">
        <v>2.2999999999999998</v>
      </c>
      <c r="AI603" s="324">
        <v>0</v>
      </c>
      <c r="AJ603" s="324">
        <v>0</v>
      </c>
      <c r="AK603" s="324">
        <v>0</v>
      </c>
      <c r="AL603" s="324">
        <v>0</v>
      </c>
      <c r="AM603" s="324">
        <v>0</v>
      </c>
      <c r="AN603" s="324">
        <v>0</v>
      </c>
      <c r="AO603" s="324">
        <v>1112088</v>
      </c>
      <c r="AP603" s="324">
        <v>5.0600000000000003E-3</v>
      </c>
      <c r="AQ603" s="324">
        <v>7.1120000000000003E-2</v>
      </c>
      <c r="AR603" s="324">
        <v>118</v>
      </c>
      <c r="AS603" s="324" t="s">
        <v>1323</v>
      </c>
      <c r="AT603" s="390">
        <v>0</v>
      </c>
      <c r="AU603" s="390">
        <v>0</v>
      </c>
      <c r="AV603" s="390">
        <v>0</v>
      </c>
      <c r="AY603" s="390" t="s">
        <v>3549</v>
      </c>
    </row>
    <row r="604" spans="1:51" s="390" customFormat="1">
      <c r="A604" s="324" t="s">
        <v>81</v>
      </c>
      <c r="B604" s="324" t="s">
        <v>3943</v>
      </c>
      <c r="C604" s="324">
        <v>15</v>
      </c>
      <c r="D604" s="324">
        <v>20</v>
      </c>
      <c r="E604" s="324">
        <v>0.55000000000000004</v>
      </c>
      <c r="F604" s="399">
        <v>0</v>
      </c>
      <c r="G604" s="324">
        <v>0.84</v>
      </c>
      <c r="H604" s="324">
        <v>0.7</v>
      </c>
      <c r="I604" s="324">
        <v>0.73</v>
      </c>
      <c r="J604" s="324">
        <v>40</v>
      </c>
      <c r="K604" s="324">
        <v>125</v>
      </c>
      <c r="L604" s="324">
        <v>1</v>
      </c>
      <c r="M604" s="324">
        <v>4</v>
      </c>
      <c r="N604" s="324">
        <v>4</v>
      </c>
      <c r="O604" s="324">
        <v>1.2</v>
      </c>
      <c r="P604" s="324">
        <v>100</v>
      </c>
      <c r="Q604" s="324" t="s">
        <v>293</v>
      </c>
      <c r="R604" s="399">
        <v>1</v>
      </c>
      <c r="S604" s="399">
        <v>0</v>
      </c>
      <c r="T604" s="399">
        <v>0</v>
      </c>
      <c r="U604" s="406">
        <v>0.35</v>
      </c>
      <c r="V604" s="406">
        <v>0</v>
      </c>
      <c r="W604" s="407">
        <v>3.9099999999999999E-7</v>
      </c>
      <c r="X604" s="407">
        <v>2.08</v>
      </c>
      <c r="Y604" s="324">
        <v>1.58</v>
      </c>
      <c r="Z604" s="324">
        <v>2.77</v>
      </c>
      <c r="AA604" s="407">
        <v>3.34E-7</v>
      </c>
      <c r="AB604" s="407">
        <v>2.08</v>
      </c>
      <c r="AC604" s="324">
        <v>1.54</v>
      </c>
      <c r="AD604" s="324">
        <v>2.68</v>
      </c>
      <c r="AE604" s="407">
        <v>2.7300000000000002E-7</v>
      </c>
      <c r="AF604" s="407">
        <v>2.08</v>
      </c>
      <c r="AG604" s="324">
        <v>1.69</v>
      </c>
      <c r="AH604" s="324">
        <v>2.2999999999999998</v>
      </c>
      <c r="AI604" s="324">
        <v>0</v>
      </c>
      <c r="AJ604" s="324">
        <v>0</v>
      </c>
      <c r="AK604" s="324">
        <v>0</v>
      </c>
      <c r="AL604" s="324">
        <v>0</v>
      </c>
      <c r="AM604" s="324">
        <v>0</v>
      </c>
      <c r="AN604" s="324">
        <v>0</v>
      </c>
      <c r="AO604" s="324">
        <v>2846944</v>
      </c>
      <c r="AP604" s="324">
        <v>1.98E-3</v>
      </c>
      <c r="AQ604" s="324">
        <v>4.4450000000000003E-2</v>
      </c>
      <c r="AR604" s="324">
        <v>136</v>
      </c>
      <c r="AS604" s="324" t="s">
        <v>1323</v>
      </c>
      <c r="AT604" s="390">
        <v>0</v>
      </c>
      <c r="AU604" s="390">
        <v>0</v>
      </c>
      <c r="AV604" s="390">
        <v>0</v>
      </c>
      <c r="AY604" s="390" t="s">
        <v>3549</v>
      </c>
    </row>
    <row r="605" spans="1:51" s="390" customFormat="1">
      <c r="A605" s="324" t="s">
        <v>81</v>
      </c>
      <c r="B605" s="324" t="s">
        <v>3944</v>
      </c>
      <c r="C605" s="324">
        <v>150</v>
      </c>
      <c r="D605" s="324">
        <v>20</v>
      </c>
      <c r="E605" s="324">
        <v>3.5</v>
      </c>
      <c r="F605" s="399">
        <v>0</v>
      </c>
      <c r="G605" s="324">
        <v>0.23</v>
      </c>
      <c r="H605" s="324">
        <v>0.7</v>
      </c>
      <c r="I605" s="324">
        <v>0.32</v>
      </c>
      <c r="J605" s="324">
        <v>40</v>
      </c>
      <c r="K605" s="324">
        <v>125</v>
      </c>
      <c r="L605" s="324">
        <v>1</v>
      </c>
      <c r="M605" s="324">
        <v>4</v>
      </c>
      <c r="N605" s="324">
        <v>4</v>
      </c>
      <c r="O605" s="324">
        <v>1.2</v>
      </c>
      <c r="P605" s="324">
        <v>100</v>
      </c>
      <c r="Q605" s="324" t="s">
        <v>293</v>
      </c>
      <c r="R605" s="399">
        <v>1</v>
      </c>
      <c r="S605" s="399">
        <v>0</v>
      </c>
      <c r="T605" s="399">
        <v>0</v>
      </c>
      <c r="U605" s="406">
        <v>0.35</v>
      </c>
      <c r="V605" s="406">
        <v>0</v>
      </c>
      <c r="W605" s="407">
        <v>3.6800000000000001E-7</v>
      </c>
      <c r="X605" s="407">
        <v>10.4</v>
      </c>
      <c r="Y605" s="324">
        <v>1.58</v>
      </c>
      <c r="Z605" s="324">
        <v>2.77</v>
      </c>
      <c r="AA605" s="407">
        <v>3.1399999999999998E-7</v>
      </c>
      <c r="AB605" s="407">
        <v>10.4</v>
      </c>
      <c r="AC605" s="324">
        <v>1.54</v>
      </c>
      <c r="AD605" s="324">
        <v>2.68</v>
      </c>
      <c r="AE605" s="407">
        <v>2.5600000000000002E-7</v>
      </c>
      <c r="AF605" s="407">
        <v>10.4</v>
      </c>
      <c r="AG605" s="324">
        <v>1.69</v>
      </c>
      <c r="AH605" s="324">
        <v>2.2999999999999998</v>
      </c>
      <c r="AI605" s="324">
        <v>0</v>
      </c>
      <c r="AJ605" s="324">
        <v>0</v>
      </c>
      <c r="AK605" s="324">
        <v>0</v>
      </c>
      <c r="AL605" s="324">
        <v>0</v>
      </c>
      <c r="AM605" s="324">
        <v>0</v>
      </c>
      <c r="AN605" s="324">
        <v>0</v>
      </c>
      <c r="AO605" s="324">
        <v>7205593</v>
      </c>
      <c r="AP605" s="324">
        <v>7.7999999999999999E-4</v>
      </c>
      <c r="AQ605" s="324">
        <v>2.794E-2</v>
      </c>
      <c r="AR605" s="324">
        <v>112</v>
      </c>
      <c r="AS605" s="324" t="s">
        <v>1323</v>
      </c>
      <c r="AT605" s="390">
        <v>0</v>
      </c>
      <c r="AU605" s="390">
        <v>0</v>
      </c>
      <c r="AV605" s="390">
        <v>0</v>
      </c>
      <c r="AY605" s="390" t="s">
        <v>3549</v>
      </c>
    </row>
    <row r="606" spans="1:51" s="390" customFormat="1">
      <c r="A606" s="324" t="s">
        <v>81</v>
      </c>
      <c r="B606" s="324" t="s">
        <v>3945</v>
      </c>
      <c r="C606" s="324">
        <v>1500</v>
      </c>
      <c r="D606" s="324">
        <v>20</v>
      </c>
      <c r="E606" s="324">
        <v>30</v>
      </c>
      <c r="F606" s="399">
        <v>0</v>
      </c>
      <c r="G606" s="324">
        <v>0.09</v>
      </c>
      <c r="H606" s="324">
        <v>0.7</v>
      </c>
      <c r="I606" s="324">
        <v>0.115</v>
      </c>
      <c r="J606" s="324">
        <v>40</v>
      </c>
      <c r="K606" s="324">
        <v>125</v>
      </c>
      <c r="L606" s="324">
        <v>1</v>
      </c>
      <c r="M606" s="324">
        <v>4</v>
      </c>
      <c r="N606" s="324">
        <v>4</v>
      </c>
      <c r="O606" s="324">
        <v>1.2</v>
      </c>
      <c r="P606" s="324">
        <v>100</v>
      </c>
      <c r="Q606" s="324" t="s">
        <v>293</v>
      </c>
      <c r="R606" s="399">
        <v>1</v>
      </c>
      <c r="S606" s="399">
        <v>0</v>
      </c>
      <c r="T606" s="399">
        <v>0</v>
      </c>
      <c r="U606" s="406">
        <v>0.35</v>
      </c>
      <c r="V606" s="406">
        <v>0</v>
      </c>
      <c r="W606" s="407">
        <v>3.6800000000000001E-7</v>
      </c>
      <c r="X606" s="407">
        <v>32.4</v>
      </c>
      <c r="Y606" s="324">
        <v>1.58</v>
      </c>
      <c r="Z606" s="324">
        <v>2.77</v>
      </c>
      <c r="AA606" s="407">
        <v>3.1399999999999998E-7</v>
      </c>
      <c r="AB606" s="407">
        <v>32.4</v>
      </c>
      <c r="AC606" s="324">
        <v>1.54</v>
      </c>
      <c r="AD606" s="324">
        <v>2.68</v>
      </c>
      <c r="AE606" s="407">
        <v>2.5600000000000002E-7</v>
      </c>
      <c r="AF606" s="407">
        <v>32.4</v>
      </c>
      <c r="AG606" s="324">
        <v>1.69</v>
      </c>
      <c r="AH606" s="324">
        <v>2.2999999999999998</v>
      </c>
      <c r="AI606" s="324">
        <v>0</v>
      </c>
      <c r="AJ606" s="324">
        <v>0</v>
      </c>
      <c r="AK606" s="324">
        <v>0</v>
      </c>
      <c r="AL606" s="324">
        <v>0</v>
      </c>
      <c r="AM606" s="324">
        <v>0</v>
      </c>
      <c r="AN606" s="324">
        <v>0</v>
      </c>
      <c r="AO606" s="324">
        <v>17793403</v>
      </c>
      <c r="AP606" s="324">
        <v>3.2000000000000003E-4</v>
      </c>
      <c r="AQ606" s="324">
        <v>1.7780000000000001E-2</v>
      </c>
      <c r="AR606" s="324">
        <v>101</v>
      </c>
      <c r="AS606" s="324" t="s">
        <v>1323</v>
      </c>
      <c r="AT606" s="390">
        <v>0</v>
      </c>
      <c r="AU606" s="390">
        <v>0</v>
      </c>
      <c r="AV606" s="390">
        <v>0</v>
      </c>
      <c r="AY606" s="390" t="s">
        <v>3549</v>
      </c>
    </row>
    <row r="607" spans="1:51" s="390" customFormat="1">
      <c r="A607" s="324" t="s">
        <v>81</v>
      </c>
      <c r="B607" s="324" t="s">
        <v>3946</v>
      </c>
      <c r="C607" s="324">
        <v>180</v>
      </c>
      <c r="D607" s="324">
        <v>20</v>
      </c>
      <c r="E607" s="324">
        <v>5</v>
      </c>
      <c r="F607" s="399">
        <v>0</v>
      </c>
      <c r="G607" s="324">
        <v>0.2</v>
      </c>
      <c r="H607" s="324">
        <v>0.7</v>
      </c>
      <c r="I607" s="324">
        <v>0.28999999999999998</v>
      </c>
      <c r="J607" s="324">
        <v>40</v>
      </c>
      <c r="K607" s="324">
        <v>125</v>
      </c>
      <c r="L607" s="324">
        <v>1</v>
      </c>
      <c r="M607" s="324">
        <v>4</v>
      </c>
      <c r="N607" s="324">
        <v>4</v>
      </c>
      <c r="O607" s="324">
        <v>1.2</v>
      </c>
      <c r="P607" s="324">
        <v>100</v>
      </c>
      <c r="Q607" s="324" t="s">
        <v>293</v>
      </c>
      <c r="R607" s="399">
        <v>1</v>
      </c>
      <c r="S607" s="399">
        <v>0</v>
      </c>
      <c r="T607" s="399">
        <v>0</v>
      </c>
      <c r="U607" s="406">
        <v>0.35</v>
      </c>
      <c r="V607" s="406">
        <v>0</v>
      </c>
      <c r="W607" s="407">
        <v>3.6800000000000001E-7</v>
      </c>
      <c r="X607" s="407">
        <v>10.9</v>
      </c>
      <c r="Y607" s="324">
        <v>1.58</v>
      </c>
      <c r="Z607" s="324">
        <v>2.77</v>
      </c>
      <c r="AA607" s="407">
        <v>3.1399999999999998E-7</v>
      </c>
      <c r="AB607" s="407">
        <v>10.9</v>
      </c>
      <c r="AC607" s="324">
        <v>1.54</v>
      </c>
      <c r="AD607" s="324">
        <v>2.68</v>
      </c>
      <c r="AE607" s="407">
        <v>2.5600000000000002E-7</v>
      </c>
      <c r="AF607" s="407">
        <v>10.9</v>
      </c>
      <c r="AG607" s="324">
        <v>1.69</v>
      </c>
      <c r="AH607" s="324">
        <v>2.2999999999999998</v>
      </c>
      <c r="AI607" s="324">
        <v>0</v>
      </c>
      <c r="AJ607" s="324">
        <v>0</v>
      </c>
      <c r="AK607" s="324">
        <v>0</v>
      </c>
      <c r="AL607" s="324">
        <v>0</v>
      </c>
      <c r="AM607" s="324">
        <v>0</v>
      </c>
      <c r="AN607" s="324">
        <v>0</v>
      </c>
      <c r="AO607" s="324">
        <v>8718767</v>
      </c>
      <c r="AP607" s="324">
        <v>6.4999999999999997E-4</v>
      </c>
      <c r="AQ607" s="324">
        <v>2.5399999999999999E-2</v>
      </c>
      <c r="AR607" s="324">
        <v>95</v>
      </c>
      <c r="AS607" s="324" t="s">
        <v>1323</v>
      </c>
      <c r="AT607" s="390">
        <v>0</v>
      </c>
      <c r="AU607" s="390">
        <v>0</v>
      </c>
      <c r="AV607" s="390">
        <v>0</v>
      </c>
      <c r="AY607" s="390" t="s">
        <v>3549</v>
      </c>
    </row>
    <row r="608" spans="1:51" s="390" customFormat="1">
      <c r="A608" s="324" t="s">
        <v>81</v>
      </c>
      <c r="B608" s="324" t="s">
        <v>3947</v>
      </c>
      <c r="C608" s="324">
        <v>1800</v>
      </c>
      <c r="D608" s="324">
        <v>20</v>
      </c>
      <c r="E608" s="324">
        <v>35</v>
      </c>
      <c r="F608" s="399">
        <v>0</v>
      </c>
      <c r="G608" s="324">
        <v>8.6999999999999994E-2</v>
      </c>
      <c r="H608" s="324">
        <v>0.7</v>
      </c>
      <c r="I608" s="324">
        <v>0.1</v>
      </c>
      <c r="J608" s="324">
        <v>40</v>
      </c>
      <c r="K608" s="324">
        <v>125</v>
      </c>
      <c r="L608" s="324">
        <v>1</v>
      </c>
      <c r="M608" s="324">
        <v>4</v>
      </c>
      <c r="N608" s="324">
        <v>4</v>
      </c>
      <c r="O608" s="324">
        <v>1.2</v>
      </c>
      <c r="P608" s="324">
        <v>100</v>
      </c>
      <c r="Q608" s="324" t="s">
        <v>293</v>
      </c>
      <c r="R608" s="399">
        <v>1</v>
      </c>
      <c r="S608" s="399">
        <v>0</v>
      </c>
      <c r="T608" s="399">
        <v>0</v>
      </c>
      <c r="U608" s="406">
        <v>0.35</v>
      </c>
      <c r="V608" s="406">
        <v>0</v>
      </c>
      <c r="W608" s="407">
        <v>3.6800000000000001E-7</v>
      </c>
      <c r="X608" s="407">
        <v>36.1</v>
      </c>
      <c r="Y608" s="324">
        <v>1.58</v>
      </c>
      <c r="Z608" s="324">
        <v>2.77</v>
      </c>
      <c r="AA608" s="407">
        <v>3.1399999999999998E-7</v>
      </c>
      <c r="AB608" s="407">
        <v>36.1</v>
      </c>
      <c r="AC608" s="324">
        <v>1.54</v>
      </c>
      <c r="AD608" s="324">
        <v>2.68</v>
      </c>
      <c r="AE608" s="407">
        <v>2.5600000000000002E-7</v>
      </c>
      <c r="AF608" s="407">
        <v>36.1</v>
      </c>
      <c r="AG608" s="324">
        <v>1.69</v>
      </c>
      <c r="AH608" s="324">
        <v>2.2999999999999998</v>
      </c>
      <c r="AI608" s="324">
        <v>0</v>
      </c>
      <c r="AJ608" s="324">
        <v>0</v>
      </c>
      <c r="AK608" s="324">
        <v>0</v>
      </c>
      <c r="AL608" s="324">
        <v>0</v>
      </c>
      <c r="AM608" s="324">
        <v>0</v>
      </c>
      <c r="AN608" s="324">
        <v>0</v>
      </c>
      <c r="AO608" s="324">
        <v>20015536</v>
      </c>
      <c r="AP608" s="324">
        <v>2.7999999999999998E-4</v>
      </c>
      <c r="AQ608" s="324">
        <v>1.6760000000000001E-2</v>
      </c>
      <c r="AR608" s="324">
        <v>114</v>
      </c>
      <c r="AS608" s="324" t="s">
        <v>1323</v>
      </c>
      <c r="AT608" s="390">
        <v>0</v>
      </c>
      <c r="AU608" s="390">
        <v>0</v>
      </c>
      <c r="AV608" s="390">
        <v>0</v>
      </c>
      <c r="AY608" s="390" t="s">
        <v>3549</v>
      </c>
    </row>
    <row r="609" spans="1:51" s="390" customFormat="1">
      <c r="A609" s="324" t="s">
        <v>81</v>
      </c>
      <c r="B609" s="324" t="s">
        <v>3948</v>
      </c>
      <c r="C609" s="324">
        <v>2.2000000000000002</v>
      </c>
      <c r="D609" s="324">
        <v>20</v>
      </c>
      <c r="E609" s="324">
        <v>0.1</v>
      </c>
      <c r="F609" s="399">
        <v>0</v>
      </c>
      <c r="G609" s="324">
        <v>2.5</v>
      </c>
      <c r="H609" s="324">
        <v>0.7</v>
      </c>
      <c r="I609" s="324">
        <v>1.75</v>
      </c>
      <c r="J609" s="324">
        <v>40</v>
      </c>
      <c r="K609" s="324">
        <v>125</v>
      </c>
      <c r="L609" s="324">
        <v>1</v>
      </c>
      <c r="M609" s="324">
        <v>4</v>
      </c>
      <c r="N609" s="324">
        <v>4</v>
      </c>
      <c r="O609" s="324">
        <v>1.2</v>
      </c>
      <c r="P609" s="324">
        <v>100</v>
      </c>
      <c r="Q609" s="324" t="s">
        <v>293</v>
      </c>
      <c r="R609" s="399">
        <v>1</v>
      </c>
      <c r="S609" s="399">
        <v>0</v>
      </c>
      <c r="T609" s="399">
        <v>0</v>
      </c>
      <c r="U609" s="406">
        <v>0.35</v>
      </c>
      <c r="V609" s="406">
        <v>0</v>
      </c>
      <c r="W609" s="407">
        <v>4.2100000000000002E-7</v>
      </c>
      <c r="X609" s="407">
        <v>0.60499999999999998</v>
      </c>
      <c r="Y609" s="324">
        <v>1.58</v>
      </c>
      <c r="Z609" s="324">
        <v>2.77</v>
      </c>
      <c r="AA609" s="407">
        <v>3.5900000000000003E-7</v>
      </c>
      <c r="AB609" s="407">
        <v>0.60499999999999998</v>
      </c>
      <c r="AC609" s="324">
        <v>1.54</v>
      </c>
      <c r="AD609" s="324">
        <v>2.68</v>
      </c>
      <c r="AE609" s="407">
        <v>2.9299999999999999E-7</v>
      </c>
      <c r="AF609" s="407">
        <v>0.60499999999999998</v>
      </c>
      <c r="AG609" s="324">
        <v>1.69</v>
      </c>
      <c r="AH609" s="324">
        <v>2.2999999999999998</v>
      </c>
      <c r="AI609" s="324">
        <v>0</v>
      </c>
      <c r="AJ609" s="324">
        <v>0</v>
      </c>
      <c r="AK609" s="324">
        <v>0</v>
      </c>
      <c r="AL609" s="324">
        <v>0</v>
      </c>
      <c r="AM609" s="324">
        <v>0</v>
      </c>
      <c r="AN609" s="324">
        <v>0</v>
      </c>
      <c r="AO609" s="324">
        <v>1395003</v>
      </c>
      <c r="AP609" s="324">
        <v>4.0299999999999997E-3</v>
      </c>
      <c r="AQ609" s="324">
        <v>6.3500000000000001E-2</v>
      </c>
      <c r="AR609" s="324">
        <v>131</v>
      </c>
      <c r="AS609" s="324" t="s">
        <v>1323</v>
      </c>
      <c r="AT609" s="390">
        <v>0</v>
      </c>
      <c r="AU609" s="390">
        <v>0</v>
      </c>
      <c r="AV609" s="390">
        <v>0</v>
      </c>
      <c r="AY609" s="390" t="s">
        <v>3549</v>
      </c>
    </row>
    <row r="610" spans="1:51" s="390" customFormat="1">
      <c r="A610" s="324" t="s">
        <v>81</v>
      </c>
      <c r="B610" s="324" t="s">
        <v>3949</v>
      </c>
      <c r="C610" s="324">
        <v>22</v>
      </c>
      <c r="D610" s="324">
        <v>20</v>
      </c>
      <c r="E610" s="324">
        <v>0.6</v>
      </c>
      <c r="F610" s="399">
        <v>0</v>
      </c>
      <c r="G610" s="324">
        <v>0.79</v>
      </c>
      <c r="H610" s="324">
        <v>0.7</v>
      </c>
      <c r="I610" s="324">
        <v>0.7</v>
      </c>
      <c r="J610" s="324">
        <v>40</v>
      </c>
      <c r="K610" s="324">
        <v>125</v>
      </c>
      <c r="L610" s="324">
        <v>1</v>
      </c>
      <c r="M610" s="324">
        <v>4</v>
      </c>
      <c r="N610" s="324">
        <v>4</v>
      </c>
      <c r="O610" s="324">
        <v>1.2</v>
      </c>
      <c r="P610" s="324">
        <v>100</v>
      </c>
      <c r="Q610" s="324" t="s">
        <v>293</v>
      </c>
      <c r="R610" s="399">
        <v>1</v>
      </c>
      <c r="S610" s="399">
        <v>0</v>
      </c>
      <c r="T610" s="399">
        <v>0</v>
      </c>
      <c r="U610" s="406">
        <v>0.35</v>
      </c>
      <c r="V610" s="406">
        <v>0</v>
      </c>
      <c r="W610" s="407">
        <v>3.9099999999999999E-7</v>
      </c>
      <c r="X610" s="407">
        <v>2.61</v>
      </c>
      <c r="Y610" s="324">
        <v>1.58</v>
      </c>
      <c r="Z610" s="324">
        <v>2.77</v>
      </c>
      <c r="AA610" s="407">
        <v>3.34E-7</v>
      </c>
      <c r="AB610" s="407">
        <v>2.61</v>
      </c>
      <c r="AC610" s="324">
        <v>1.54</v>
      </c>
      <c r="AD610" s="324">
        <v>2.68</v>
      </c>
      <c r="AE610" s="407">
        <v>2.7300000000000002E-7</v>
      </c>
      <c r="AF610" s="407">
        <v>2.61</v>
      </c>
      <c r="AG610" s="324">
        <v>1.69</v>
      </c>
      <c r="AH610" s="324">
        <v>2.2999999999999998</v>
      </c>
      <c r="AI610" s="324">
        <v>0</v>
      </c>
      <c r="AJ610" s="324">
        <v>0</v>
      </c>
      <c r="AK610" s="324">
        <v>0</v>
      </c>
      <c r="AL610" s="324">
        <v>0</v>
      </c>
      <c r="AM610" s="324">
        <v>0</v>
      </c>
      <c r="AN610" s="324">
        <v>0</v>
      </c>
      <c r="AO610" s="324">
        <v>3202486</v>
      </c>
      <c r="AP610" s="324">
        <v>1.7600000000000001E-3</v>
      </c>
      <c r="AQ610" s="324">
        <v>4.1910000000000003E-2</v>
      </c>
      <c r="AR610" s="324">
        <v>136</v>
      </c>
      <c r="AS610" s="324" t="s">
        <v>1323</v>
      </c>
      <c r="AT610" s="390">
        <v>0</v>
      </c>
      <c r="AU610" s="390">
        <v>0</v>
      </c>
      <c r="AV610" s="390">
        <v>0</v>
      </c>
      <c r="AY610" s="390" t="s">
        <v>3549</v>
      </c>
    </row>
    <row r="611" spans="1:51" s="390" customFormat="1">
      <c r="A611" s="324" t="s">
        <v>81</v>
      </c>
      <c r="B611" s="324" t="s">
        <v>3950</v>
      </c>
      <c r="C611" s="324">
        <v>220</v>
      </c>
      <c r="D611" s="324">
        <v>20</v>
      </c>
      <c r="E611" s="324">
        <v>5.2</v>
      </c>
      <c r="F611" s="399">
        <v>0</v>
      </c>
      <c r="G611" s="324">
        <v>0.17</v>
      </c>
      <c r="H611" s="324">
        <v>0.7</v>
      </c>
      <c r="I611" s="324">
        <v>0.27</v>
      </c>
      <c r="J611" s="324">
        <v>40</v>
      </c>
      <c r="K611" s="324">
        <v>125</v>
      </c>
      <c r="L611" s="324">
        <v>1</v>
      </c>
      <c r="M611" s="324">
        <v>4</v>
      </c>
      <c r="N611" s="324">
        <v>4</v>
      </c>
      <c r="O611" s="324">
        <v>1.2</v>
      </c>
      <c r="P611" s="324">
        <v>100</v>
      </c>
      <c r="Q611" s="324" t="s">
        <v>293</v>
      </c>
      <c r="R611" s="399">
        <v>1</v>
      </c>
      <c r="S611" s="399">
        <v>0</v>
      </c>
      <c r="T611" s="399">
        <v>0</v>
      </c>
      <c r="U611" s="406">
        <v>0.35</v>
      </c>
      <c r="V611" s="406">
        <v>0</v>
      </c>
      <c r="W611" s="407">
        <v>3.6800000000000001E-7</v>
      </c>
      <c r="X611" s="407">
        <v>12</v>
      </c>
      <c r="Y611" s="324">
        <v>1.58</v>
      </c>
      <c r="Z611" s="324">
        <v>2.77</v>
      </c>
      <c r="AA611" s="407">
        <v>3.1399999999999998E-7</v>
      </c>
      <c r="AB611" s="407">
        <v>12</v>
      </c>
      <c r="AC611" s="324">
        <v>1.54</v>
      </c>
      <c r="AD611" s="324">
        <v>2.68</v>
      </c>
      <c r="AE611" s="407">
        <v>2.5600000000000002E-7</v>
      </c>
      <c r="AF611" s="407">
        <v>12</v>
      </c>
      <c r="AG611" s="324">
        <v>1.69</v>
      </c>
      <c r="AH611" s="324">
        <v>2.2999999999999998</v>
      </c>
      <c r="AI611" s="324">
        <v>0</v>
      </c>
      <c r="AJ611" s="324">
        <v>0</v>
      </c>
      <c r="AK611" s="324">
        <v>0</v>
      </c>
      <c r="AL611" s="324">
        <v>0</v>
      </c>
      <c r="AM611" s="324">
        <v>0</v>
      </c>
      <c r="AN611" s="324">
        <v>0</v>
      </c>
      <c r="AO611" s="324">
        <v>8718767</v>
      </c>
      <c r="AP611" s="324">
        <v>6.4999999999999997E-4</v>
      </c>
      <c r="AQ611" s="324">
        <v>2.5399999999999999E-2</v>
      </c>
      <c r="AR611" s="324">
        <v>106</v>
      </c>
      <c r="AS611" s="324" t="s">
        <v>1323</v>
      </c>
      <c r="AT611" s="390">
        <v>0</v>
      </c>
      <c r="AU611" s="390">
        <v>0</v>
      </c>
      <c r="AV611" s="390">
        <v>0</v>
      </c>
      <c r="AY611" s="390" t="s">
        <v>3549</v>
      </c>
    </row>
    <row r="612" spans="1:51" s="390" customFormat="1">
      <c r="A612" s="324" t="s">
        <v>81</v>
      </c>
      <c r="B612" s="324" t="s">
        <v>3951</v>
      </c>
      <c r="C612" s="324">
        <v>2200</v>
      </c>
      <c r="D612" s="324">
        <v>20</v>
      </c>
      <c r="E612" s="324">
        <v>42</v>
      </c>
      <c r="F612" s="399">
        <v>0</v>
      </c>
      <c r="G612" s="324">
        <v>8.5000000000000006E-2</v>
      </c>
      <c r="H612" s="324">
        <v>0.7</v>
      </c>
      <c r="I612" s="324">
        <v>0.09</v>
      </c>
      <c r="J612" s="324">
        <v>40</v>
      </c>
      <c r="K612" s="324">
        <v>125</v>
      </c>
      <c r="L612" s="324">
        <v>1</v>
      </c>
      <c r="M612" s="324">
        <v>4</v>
      </c>
      <c r="N612" s="324">
        <v>4</v>
      </c>
      <c r="O612" s="324">
        <v>1.2</v>
      </c>
      <c r="P612" s="324">
        <v>100</v>
      </c>
      <c r="Q612" s="324" t="s">
        <v>293</v>
      </c>
      <c r="R612" s="399">
        <v>1</v>
      </c>
      <c r="S612" s="399">
        <v>0</v>
      </c>
      <c r="T612" s="399">
        <v>0</v>
      </c>
      <c r="U612" s="406">
        <v>0.35</v>
      </c>
      <c r="V612" s="406">
        <v>0</v>
      </c>
      <c r="W612" s="407">
        <v>3.6800000000000001E-7</v>
      </c>
      <c r="X612" s="407">
        <v>39.6</v>
      </c>
      <c r="Y612" s="324">
        <v>1.58</v>
      </c>
      <c r="Z612" s="324">
        <v>2.77</v>
      </c>
      <c r="AA612" s="407">
        <v>3.1399999999999998E-7</v>
      </c>
      <c r="AB612" s="407">
        <v>39.6</v>
      </c>
      <c r="AC612" s="324">
        <v>1.54</v>
      </c>
      <c r="AD612" s="324">
        <v>2.68</v>
      </c>
      <c r="AE612" s="407">
        <v>2.5600000000000002E-7</v>
      </c>
      <c r="AF612" s="407">
        <v>39.6</v>
      </c>
      <c r="AG612" s="324">
        <v>1.69</v>
      </c>
      <c r="AH612" s="324">
        <v>2.2999999999999998</v>
      </c>
      <c r="AI612" s="324">
        <v>0</v>
      </c>
      <c r="AJ612" s="324">
        <v>0</v>
      </c>
      <c r="AK612" s="324">
        <v>0</v>
      </c>
      <c r="AL612" s="324">
        <v>0</v>
      </c>
      <c r="AM612" s="324">
        <v>0</v>
      </c>
      <c r="AN612" s="324">
        <v>0</v>
      </c>
      <c r="AO612" s="324">
        <v>22681497</v>
      </c>
      <c r="AP612" s="324">
        <v>2.5000000000000001E-4</v>
      </c>
      <c r="AQ612" s="324">
        <v>1.575E-2</v>
      </c>
      <c r="AR612" s="324">
        <v>118</v>
      </c>
      <c r="AS612" s="324" t="s">
        <v>1323</v>
      </c>
      <c r="AT612" s="390">
        <v>0</v>
      </c>
      <c r="AU612" s="390">
        <v>0</v>
      </c>
      <c r="AV612" s="390">
        <v>0</v>
      </c>
      <c r="AY612" s="390" t="s">
        <v>3549</v>
      </c>
    </row>
    <row r="613" spans="1:51" s="390" customFormat="1">
      <c r="A613" s="324" t="s">
        <v>81</v>
      </c>
      <c r="B613" s="324" t="s">
        <v>3952</v>
      </c>
      <c r="C613" s="324">
        <v>0.33</v>
      </c>
      <c r="D613" s="324">
        <v>20</v>
      </c>
      <c r="E613" s="324">
        <v>2.5000000000000001E-2</v>
      </c>
      <c r="F613" s="399">
        <v>0</v>
      </c>
      <c r="G613" s="324">
        <v>5.5</v>
      </c>
      <c r="H613" s="324">
        <v>0.7</v>
      </c>
      <c r="I613" s="324">
        <v>3</v>
      </c>
      <c r="J613" s="324">
        <v>40</v>
      </c>
      <c r="K613" s="324">
        <v>125</v>
      </c>
      <c r="L613" s="324">
        <v>1</v>
      </c>
      <c r="M613" s="324">
        <v>4</v>
      </c>
      <c r="N613" s="324">
        <v>4</v>
      </c>
      <c r="O613" s="324">
        <v>1.2</v>
      </c>
      <c r="P613" s="324">
        <v>100</v>
      </c>
      <c r="Q613" s="324" t="s">
        <v>293</v>
      </c>
      <c r="R613" s="399">
        <v>1</v>
      </c>
      <c r="S613" s="399">
        <v>0</v>
      </c>
      <c r="T613" s="399">
        <v>0</v>
      </c>
      <c r="U613" s="406">
        <v>0.35</v>
      </c>
      <c r="V613" s="406">
        <v>0</v>
      </c>
      <c r="W613" s="407">
        <v>4.2100000000000002E-7</v>
      </c>
      <c r="X613" s="407">
        <v>0.22</v>
      </c>
      <c r="Y613" s="324">
        <v>1.58</v>
      </c>
      <c r="Z613" s="324">
        <v>2.77</v>
      </c>
      <c r="AA613" s="407">
        <v>3.5900000000000003E-7</v>
      </c>
      <c r="AB613" s="407">
        <v>0.22</v>
      </c>
      <c r="AC613" s="324">
        <v>1.54</v>
      </c>
      <c r="AD613" s="324">
        <v>2.68</v>
      </c>
      <c r="AE613" s="407">
        <v>2.9299999999999999E-7</v>
      </c>
      <c r="AF613" s="407">
        <v>0.22</v>
      </c>
      <c r="AG613" s="324">
        <v>1.69</v>
      </c>
      <c r="AH613" s="324">
        <v>2.2999999999999998</v>
      </c>
      <c r="AI613" s="324">
        <v>0</v>
      </c>
      <c r="AJ613" s="324">
        <v>0</v>
      </c>
      <c r="AK613" s="324">
        <v>0</v>
      </c>
      <c r="AL613" s="324">
        <v>0</v>
      </c>
      <c r="AM613" s="324">
        <v>0</v>
      </c>
      <c r="AN613" s="324">
        <v>0</v>
      </c>
      <c r="AO613" s="324">
        <v>1112088</v>
      </c>
      <c r="AP613" s="324">
        <v>5.0600000000000003E-3</v>
      </c>
      <c r="AQ613" s="324">
        <v>7.1120000000000003E-2</v>
      </c>
      <c r="AR613" s="324">
        <v>178</v>
      </c>
      <c r="AS613" s="324" t="s">
        <v>1323</v>
      </c>
      <c r="AT613" s="390">
        <v>0</v>
      </c>
      <c r="AU613" s="390">
        <v>0</v>
      </c>
      <c r="AV613" s="390">
        <v>0</v>
      </c>
      <c r="AY613" s="390" t="s">
        <v>3549</v>
      </c>
    </row>
    <row r="614" spans="1:51" s="390" customFormat="1">
      <c r="A614" s="324" t="s">
        <v>81</v>
      </c>
      <c r="B614" s="324" t="s">
        <v>3953</v>
      </c>
      <c r="C614" s="324">
        <v>3.3</v>
      </c>
      <c r="D614" s="324">
        <v>20</v>
      </c>
      <c r="E614" s="324">
        <v>0.1</v>
      </c>
      <c r="F614" s="399">
        <v>0</v>
      </c>
      <c r="G614" s="324">
        <v>1.4</v>
      </c>
      <c r="H614" s="324">
        <v>0.7</v>
      </c>
      <c r="I614" s="324">
        <v>2</v>
      </c>
      <c r="J614" s="324">
        <v>40</v>
      </c>
      <c r="K614" s="324">
        <v>125</v>
      </c>
      <c r="L614" s="324">
        <v>1</v>
      </c>
      <c r="M614" s="324">
        <v>4</v>
      </c>
      <c r="N614" s="324">
        <v>4</v>
      </c>
      <c r="O614" s="324">
        <v>1.2</v>
      </c>
      <c r="P614" s="324">
        <v>100</v>
      </c>
      <c r="Q614" s="324" t="s">
        <v>293</v>
      </c>
      <c r="R614" s="399">
        <v>1</v>
      </c>
      <c r="S614" s="399">
        <v>0</v>
      </c>
      <c r="T614" s="399">
        <v>0</v>
      </c>
      <c r="U614" s="406">
        <v>0.35</v>
      </c>
      <c r="V614" s="406">
        <v>0</v>
      </c>
      <c r="W614" s="407">
        <v>3.6800000000000001E-7</v>
      </c>
      <c r="X614" s="407">
        <v>1.53</v>
      </c>
      <c r="Y614" s="324">
        <v>1.58</v>
      </c>
      <c r="Z614" s="324">
        <v>2.77</v>
      </c>
      <c r="AA614" s="407">
        <v>3.1399999999999998E-7</v>
      </c>
      <c r="AB614" s="407">
        <v>1.53</v>
      </c>
      <c r="AC614" s="324">
        <v>1.54</v>
      </c>
      <c r="AD614" s="324">
        <v>2.68</v>
      </c>
      <c r="AE614" s="407">
        <v>2.5600000000000002E-7</v>
      </c>
      <c r="AF614" s="407">
        <v>1.53</v>
      </c>
      <c r="AG614" s="324">
        <v>1.69</v>
      </c>
      <c r="AH614" s="324">
        <v>2.2999999999999998</v>
      </c>
      <c r="AI614" s="324">
        <v>0</v>
      </c>
      <c r="AJ614" s="324">
        <v>0</v>
      </c>
      <c r="AK614" s="324">
        <v>0</v>
      </c>
      <c r="AL614" s="324">
        <v>0</v>
      </c>
      <c r="AM614" s="324">
        <v>0</v>
      </c>
      <c r="AN614" s="324">
        <v>0</v>
      </c>
      <c r="AO614" s="324">
        <v>1112088</v>
      </c>
      <c r="AP614" s="324">
        <v>5.0600000000000003E-3</v>
      </c>
      <c r="AQ614" s="324">
        <v>7.1120000000000003E-2</v>
      </c>
      <c r="AR614" s="324">
        <v>100</v>
      </c>
      <c r="AS614" s="324" t="s">
        <v>1323</v>
      </c>
      <c r="AT614" s="390">
        <v>0</v>
      </c>
      <c r="AU614" s="390">
        <v>0</v>
      </c>
      <c r="AV614" s="390">
        <v>0</v>
      </c>
      <c r="AY614" s="390" t="s">
        <v>3549</v>
      </c>
    </row>
    <row r="615" spans="1:51" s="390" customFormat="1">
      <c r="A615" s="324" t="s">
        <v>81</v>
      </c>
      <c r="B615" s="324" t="s">
        <v>3954</v>
      </c>
      <c r="C615" s="324">
        <v>33</v>
      </c>
      <c r="D615" s="324">
        <v>20</v>
      </c>
      <c r="E615" s="324">
        <v>0.82499999999999996</v>
      </c>
      <c r="F615" s="399">
        <v>0</v>
      </c>
      <c r="G615" s="324">
        <v>0.48</v>
      </c>
      <c r="H615" s="324">
        <v>0.7</v>
      </c>
      <c r="I615" s="324">
        <v>0.61</v>
      </c>
      <c r="J615" s="324">
        <v>40</v>
      </c>
      <c r="K615" s="324">
        <v>125</v>
      </c>
      <c r="L615" s="324">
        <v>1</v>
      </c>
      <c r="M615" s="324">
        <v>4</v>
      </c>
      <c r="N615" s="324">
        <v>4</v>
      </c>
      <c r="O615" s="324">
        <v>1.2</v>
      </c>
      <c r="P615" s="324">
        <v>100</v>
      </c>
      <c r="Q615" s="324" t="s">
        <v>293</v>
      </c>
      <c r="R615" s="399">
        <v>1</v>
      </c>
      <c r="S615" s="399">
        <v>0</v>
      </c>
      <c r="T615" s="399">
        <v>0</v>
      </c>
      <c r="U615" s="406">
        <v>0.35</v>
      </c>
      <c r="V615" s="406">
        <v>0</v>
      </c>
      <c r="W615" s="407">
        <v>3.6800000000000001E-7</v>
      </c>
      <c r="X615" s="407">
        <v>4.8</v>
      </c>
      <c r="Y615" s="324">
        <v>1.58</v>
      </c>
      <c r="Z615" s="324">
        <v>2.77</v>
      </c>
      <c r="AA615" s="407">
        <v>3.1399999999999998E-7</v>
      </c>
      <c r="AB615" s="407">
        <v>4.8</v>
      </c>
      <c r="AC615" s="324">
        <v>1.54</v>
      </c>
      <c r="AD615" s="324">
        <v>2.68</v>
      </c>
      <c r="AE615" s="407">
        <v>2.5600000000000002E-7</v>
      </c>
      <c r="AF615" s="407">
        <v>4.8</v>
      </c>
      <c r="AG615" s="324">
        <v>1.69</v>
      </c>
      <c r="AH615" s="324">
        <v>2.2999999999999998</v>
      </c>
      <c r="AI615" s="324">
        <v>0</v>
      </c>
      <c r="AJ615" s="324">
        <v>0</v>
      </c>
      <c r="AK615" s="324">
        <v>0</v>
      </c>
      <c r="AL615" s="324">
        <v>0</v>
      </c>
      <c r="AM615" s="324">
        <v>0</v>
      </c>
      <c r="AN615" s="324">
        <v>0</v>
      </c>
      <c r="AO615" s="324">
        <v>3629040</v>
      </c>
      <c r="AP615" s="324">
        <v>1.5499999999999999E-3</v>
      </c>
      <c r="AQ615" s="324">
        <v>3.9370000000000002E-2</v>
      </c>
      <c r="AR615" s="324">
        <v>130</v>
      </c>
      <c r="AS615" s="324" t="s">
        <v>1323</v>
      </c>
      <c r="AT615" s="390">
        <v>0</v>
      </c>
      <c r="AU615" s="390">
        <v>0</v>
      </c>
      <c r="AV615" s="390">
        <v>0</v>
      </c>
      <c r="AY615" s="390" t="s">
        <v>3549</v>
      </c>
    </row>
    <row r="616" spans="1:51" s="390" customFormat="1">
      <c r="A616" s="324" t="s">
        <v>81</v>
      </c>
      <c r="B616" s="324" t="s">
        <v>3955</v>
      </c>
      <c r="C616" s="324">
        <v>330</v>
      </c>
      <c r="D616" s="324">
        <v>20</v>
      </c>
      <c r="E616" s="324">
        <v>7.2</v>
      </c>
      <c r="F616" s="399">
        <v>0</v>
      </c>
      <c r="G616" s="324">
        <v>0.15</v>
      </c>
      <c r="H616" s="324">
        <v>0.7</v>
      </c>
      <c r="I616" s="324">
        <v>0.22500000000000001</v>
      </c>
      <c r="J616" s="324">
        <v>40</v>
      </c>
      <c r="K616" s="324">
        <v>125</v>
      </c>
      <c r="L616" s="324">
        <v>1</v>
      </c>
      <c r="M616" s="324">
        <v>4</v>
      </c>
      <c r="N616" s="324">
        <v>4</v>
      </c>
      <c r="O616" s="324">
        <v>1.2</v>
      </c>
      <c r="P616" s="324">
        <v>100</v>
      </c>
      <c r="Q616" s="324" t="s">
        <v>293</v>
      </c>
      <c r="R616" s="399">
        <v>1</v>
      </c>
      <c r="S616" s="399">
        <v>0</v>
      </c>
      <c r="T616" s="399">
        <v>0</v>
      </c>
      <c r="U616" s="406">
        <v>0.35</v>
      </c>
      <c r="V616" s="406">
        <v>0</v>
      </c>
      <c r="W616" s="407">
        <v>3.6800000000000001E-7</v>
      </c>
      <c r="X616" s="407">
        <v>15.4</v>
      </c>
      <c r="Y616" s="324">
        <v>1.58</v>
      </c>
      <c r="Z616" s="324">
        <v>2.77</v>
      </c>
      <c r="AA616" s="407">
        <v>3.1399999999999998E-7</v>
      </c>
      <c r="AB616" s="407">
        <v>15.4</v>
      </c>
      <c r="AC616" s="324">
        <v>1.54</v>
      </c>
      <c r="AD616" s="324">
        <v>2.68</v>
      </c>
      <c r="AE616" s="407">
        <v>2.5600000000000002E-7</v>
      </c>
      <c r="AF616" s="407">
        <v>15.4</v>
      </c>
      <c r="AG616" s="324">
        <v>1.69</v>
      </c>
      <c r="AH616" s="324">
        <v>2.2999999999999998</v>
      </c>
      <c r="AI616" s="324">
        <v>0</v>
      </c>
      <c r="AJ616" s="324">
        <v>0</v>
      </c>
      <c r="AK616" s="324">
        <v>0</v>
      </c>
      <c r="AL616" s="324">
        <v>0</v>
      </c>
      <c r="AM616" s="324">
        <v>0</v>
      </c>
      <c r="AN616" s="324">
        <v>0</v>
      </c>
      <c r="AO616" s="324">
        <v>11258739</v>
      </c>
      <c r="AP616" s="324">
        <v>5.0000000000000001E-4</v>
      </c>
      <c r="AQ616" s="324">
        <v>2.2349999999999998E-2</v>
      </c>
      <c r="AR616" s="324">
        <v>110</v>
      </c>
      <c r="AS616" s="324" t="s">
        <v>1323</v>
      </c>
      <c r="AT616" s="390">
        <v>0</v>
      </c>
      <c r="AU616" s="390">
        <v>0</v>
      </c>
      <c r="AV616" s="390">
        <v>0</v>
      </c>
      <c r="AY616" s="390" t="s">
        <v>3549</v>
      </c>
    </row>
    <row r="617" spans="1:51" s="390" customFormat="1">
      <c r="A617" s="324" t="s">
        <v>81</v>
      </c>
      <c r="B617" s="324" t="s">
        <v>3956</v>
      </c>
      <c r="C617" s="324">
        <v>4.7</v>
      </c>
      <c r="D617" s="324">
        <v>20</v>
      </c>
      <c r="E617" s="324">
        <v>0.17499999999999999</v>
      </c>
      <c r="F617" s="399">
        <v>0</v>
      </c>
      <c r="G617" s="324">
        <v>1.8</v>
      </c>
      <c r="H617" s="324">
        <v>0.7</v>
      </c>
      <c r="I617" s="324">
        <v>1.45</v>
      </c>
      <c r="J617" s="324">
        <v>40</v>
      </c>
      <c r="K617" s="324">
        <v>125</v>
      </c>
      <c r="L617" s="324">
        <v>1</v>
      </c>
      <c r="M617" s="324">
        <v>4</v>
      </c>
      <c r="N617" s="324">
        <v>4</v>
      </c>
      <c r="O617" s="324">
        <v>1.2</v>
      </c>
      <c r="P617" s="324">
        <v>100</v>
      </c>
      <c r="Q617" s="324" t="s">
        <v>293</v>
      </c>
      <c r="R617" s="399">
        <v>1</v>
      </c>
      <c r="S617" s="399">
        <v>0</v>
      </c>
      <c r="T617" s="399">
        <v>0</v>
      </c>
      <c r="U617" s="406">
        <v>0.35</v>
      </c>
      <c r="V617" s="406">
        <v>0</v>
      </c>
      <c r="W617" s="407">
        <v>4.2100000000000002E-7</v>
      </c>
      <c r="X617" s="407">
        <v>0.879</v>
      </c>
      <c r="Y617" s="324">
        <v>1.58</v>
      </c>
      <c r="Z617" s="324">
        <v>2.77</v>
      </c>
      <c r="AA617" s="407">
        <v>3.5900000000000003E-7</v>
      </c>
      <c r="AB617" s="407">
        <v>0.879</v>
      </c>
      <c r="AC617" s="324">
        <v>1.54</v>
      </c>
      <c r="AD617" s="324">
        <v>2.68</v>
      </c>
      <c r="AE617" s="407">
        <v>2.9299999999999999E-7</v>
      </c>
      <c r="AF617" s="407">
        <v>0.879</v>
      </c>
      <c r="AG617" s="324">
        <v>1.69</v>
      </c>
      <c r="AH617" s="324">
        <v>2.2999999999999998</v>
      </c>
      <c r="AI617" s="324">
        <v>0</v>
      </c>
      <c r="AJ617" s="324">
        <v>0</v>
      </c>
      <c r="AK617" s="324">
        <v>0</v>
      </c>
      <c r="AL617" s="324">
        <v>0</v>
      </c>
      <c r="AM617" s="324">
        <v>0</v>
      </c>
      <c r="AN617" s="324">
        <v>0</v>
      </c>
      <c r="AO617" s="324">
        <v>1722226</v>
      </c>
      <c r="AP617" s="324">
        <v>3.2699999999999999E-3</v>
      </c>
      <c r="AQ617" s="324">
        <v>5.7149999999999999E-2</v>
      </c>
      <c r="AR617" s="324">
        <v>109</v>
      </c>
      <c r="AS617" s="324" t="s">
        <v>1323</v>
      </c>
      <c r="AT617" s="390">
        <v>0</v>
      </c>
      <c r="AU617" s="390">
        <v>0</v>
      </c>
      <c r="AV617" s="390">
        <v>0</v>
      </c>
      <c r="AY617" s="390" t="s">
        <v>3549</v>
      </c>
    </row>
    <row r="618" spans="1:51" s="390" customFormat="1">
      <c r="A618" s="324" t="s">
        <v>81</v>
      </c>
      <c r="B618" s="324" t="s">
        <v>3957</v>
      </c>
      <c r="C618" s="324">
        <v>47</v>
      </c>
      <c r="D618" s="324">
        <v>20</v>
      </c>
      <c r="E618" s="324">
        <v>1.4</v>
      </c>
      <c r="F618" s="399">
        <v>0</v>
      </c>
      <c r="G618" s="324">
        <v>0.38</v>
      </c>
      <c r="H618" s="324">
        <v>0.7</v>
      </c>
      <c r="I618" s="324">
        <v>0.52</v>
      </c>
      <c r="J618" s="324">
        <v>40</v>
      </c>
      <c r="K618" s="324">
        <v>125</v>
      </c>
      <c r="L618" s="324">
        <v>1</v>
      </c>
      <c r="M618" s="324">
        <v>4</v>
      </c>
      <c r="N618" s="324">
        <v>4</v>
      </c>
      <c r="O618" s="324">
        <v>1.2</v>
      </c>
      <c r="P618" s="324">
        <v>100</v>
      </c>
      <c r="Q618" s="324" t="s">
        <v>293</v>
      </c>
      <c r="R618" s="399">
        <v>1</v>
      </c>
      <c r="S618" s="399">
        <v>0</v>
      </c>
      <c r="T618" s="399">
        <v>0</v>
      </c>
      <c r="U618" s="406">
        <v>0.35</v>
      </c>
      <c r="V618" s="406">
        <v>0</v>
      </c>
      <c r="W618" s="407">
        <v>3.6800000000000001E-7</v>
      </c>
      <c r="X618" s="407">
        <v>5.51</v>
      </c>
      <c r="Y618" s="324">
        <v>1.58</v>
      </c>
      <c r="Z618" s="324">
        <v>2.77</v>
      </c>
      <c r="AA618" s="407">
        <v>3.1399999999999998E-7</v>
      </c>
      <c r="AB618" s="407">
        <v>5.51</v>
      </c>
      <c r="AC618" s="324">
        <v>1.54</v>
      </c>
      <c r="AD618" s="324">
        <v>2.68</v>
      </c>
      <c r="AE618" s="407">
        <v>2.5600000000000002E-7</v>
      </c>
      <c r="AF618" s="407">
        <v>5.51</v>
      </c>
      <c r="AG618" s="324">
        <v>1.69</v>
      </c>
      <c r="AH618" s="324">
        <v>2.2999999999999998</v>
      </c>
      <c r="AI618" s="324">
        <v>0</v>
      </c>
      <c r="AJ618" s="324">
        <v>0</v>
      </c>
      <c r="AK618" s="324">
        <v>0</v>
      </c>
      <c r="AL618" s="324">
        <v>0</v>
      </c>
      <c r="AM618" s="324">
        <v>0</v>
      </c>
      <c r="AN618" s="324">
        <v>0</v>
      </c>
      <c r="AO618" s="324">
        <v>4448351</v>
      </c>
      <c r="AP618" s="324">
        <v>1.2600000000000001E-3</v>
      </c>
      <c r="AQ618" s="324">
        <v>3.5560000000000001E-2</v>
      </c>
      <c r="AR618" s="324">
        <v>106</v>
      </c>
      <c r="AS618" s="324" t="s">
        <v>1323</v>
      </c>
      <c r="AT618" s="390">
        <v>0</v>
      </c>
      <c r="AU618" s="390">
        <v>0</v>
      </c>
      <c r="AV618" s="390">
        <v>0</v>
      </c>
      <c r="AY618" s="390" t="s">
        <v>3549</v>
      </c>
    </row>
    <row r="619" spans="1:51" s="390" customFormat="1">
      <c r="A619" s="324" t="s">
        <v>81</v>
      </c>
      <c r="B619" s="324" t="s">
        <v>3958</v>
      </c>
      <c r="C619" s="324">
        <v>470</v>
      </c>
      <c r="D619" s="324">
        <v>20</v>
      </c>
      <c r="E619" s="324">
        <v>10</v>
      </c>
      <c r="F619" s="399">
        <v>0</v>
      </c>
      <c r="G619" s="324">
        <v>0.12</v>
      </c>
      <c r="H619" s="324">
        <v>0.7</v>
      </c>
      <c r="I619" s="324">
        <v>0.17499999999999999</v>
      </c>
      <c r="J619" s="324">
        <v>40</v>
      </c>
      <c r="K619" s="324">
        <v>125</v>
      </c>
      <c r="L619" s="324">
        <v>1</v>
      </c>
      <c r="M619" s="324">
        <v>4</v>
      </c>
      <c r="N619" s="324">
        <v>4</v>
      </c>
      <c r="O619" s="324">
        <v>1.2</v>
      </c>
      <c r="P619" s="324">
        <v>100</v>
      </c>
      <c r="Q619" s="324" t="s">
        <v>293</v>
      </c>
      <c r="R619" s="399">
        <v>1</v>
      </c>
      <c r="S619" s="399">
        <v>0</v>
      </c>
      <c r="T619" s="399">
        <v>0</v>
      </c>
      <c r="U619" s="406">
        <v>0.35</v>
      </c>
      <c r="V619" s="406">
        <v>0</v>
      </c>
      <c r="W619" s="407">
        <v>3.6800000000000001E-7</v>
      </c>
      <c r="X619" s="407">
        <v>17.5</v>
      </c>
      <c r="Y619" s="324">
        <v>1.58</v>
      </c>
      <c r="Z619" s="324">
        <v>2.77</v>
      </c>
      <c r="AA619" s="407">
        <v>3.1399999999999998E-7</v>
      </c>
      <c r="AB619" s="407">
        <v>17.5</v>
      </c>
      <c r="AC619" s="324">
        <v>1.54</v>
      </c>
      <c r="AD619" s="324">
        <v>2.68</v>
      </c>
      <c r="AE619" s="407">
        <v>2.5600000000000002E-7</v>
      </c>
      <c r="AF619" s="407">
        <v>17.5</v>
      </c>
      <c r="AG619" s="324">
        <v>1.69</v>
      </c>
      <c r="AH619" s="324">
        <v>2.2999999999999998</v>
      </c>
      <c r="AI619" s="324">
        <v>0</v>
      </c>
      <c r="AJ619" s="324">
        <v>0</v>
      </c>
      <c r="AK619" s="324">
        <v>0</v>
      </c>
      <c r="AL619" s="324">
        <v>0</v>
      </c>
      <c r="AM619" s="324">
        <v>0</v>
      </c>
      <c r="AN619" s="324">
        <v>0</v>
      </c>
      <c r="AO619" s="324">
        <v>11258739</v>
      </c>
      <c r="AP619" s="324">
        <v>5.0000000000000001E-4</v>
      </c>
      <c r="AQ619" s="324">
        <v>2.2349999999999998E-2</v>
      </c>
      <c r="AR619" s="324">
        <v>131</v>
      </c>
      <c r="AS619" s="324" t="s">
        <v>1323</v>
      </c>
      <c r="AT619" s="390">
        <v>0</v>
      </c>
      <c r="AU619" s="390">
        <v>0</v>
      </c>
      <c r="AV619" s="390">
        <v>0</v>
      </c>
      <c r="AY619" s="390" t="s">
        <v>3549</v>
      </c>
    </row>
    <row r="620" spans="1:51" s="390" customFormat="1">
      <c r="A620" s="324" t="s">
        <v>81</v>
      </c>
      <c r="B620" s="324" t="s">
        <v>3959</v>
      </c>
      <c r="C620" s="324">
        <v>5.6</v>
      </c>
      <c r="D620" s="324">
        <v>20</v>
      </c>
      <c r="E620" s="324">
        <v>0.26</v>
      </c>
      <c r="F620" s="399">
        <v>0</v>
      </c>
      <c r="G620" s="324">
        <v>1.6</v>
      </c>
      <c r="H620" s="324">
        <v>0.7</v>
      </c>
      <c r="I620" s="324">
        <v>1.1000000000000001</v>
      </c>
      <c r="J620" s="324">
        <v>40</v>
      </c>
      <c r="K620" s="324">
        <v>125</v>
      </c>
      <c r="L620" s="324">
        <v>1</v>
      </c>
      <c r="M620" s="324">
        <v>4</v>
      </c>
      <c r="N620" s="324">
        <v>4</v>
      </c>
      <c r="O620" s="324">
        <v>1.2</v>
      </c>
      <c r="P620" s="324">
        <v>100</v>
      </c>
      <c r="Q620" s="324" t="s">
        <v>293</v>
      </c>
      <c r="R620" s="399">
        <v>1</v>
      </c>
      <c r="S620" s="399">
        <v>0</v>
      </c>
      <c r="T620" s="399">
        <v>0</v>
      </c>
      <c r="U620" s="406">
        <v>0.35</v>
      </c>
      <c r="V620" s="406">
        <v>0</v>
      </c>
      <c r="W620" s="407">
        <v>4.2100000000000002E-7</v>
      </c>
      <c r="X620" s="407">
        <v>0.90200000000000002</v>
      </c>
      <c r="Y620" s="324">
        <v>1.58</v>
      </c>
      <c r="Z620" s="324">
        <v>2.77</v>
      </c>
      <c r="AA620" s="407">
        <v>3.5900000000000003E-7</v>
      </c>
      <c r="AB620" s="407">
        <v>0.90200000000000002</v>
      </c>
      <c r="AC620" s="324">
        <v>1.54</v>
      </c>
      <c r="AD620" s="324">
        <v>2.68</v>
      </c>
      <c r="AE620" s="407">
        <v>2.9299999999999999E-7</v>
      </c>
      <c r="AF620" s="407">
        <v>0.90200000000000002</v>
      </c>
      <c r="AG620" s="324">
        <v>1.69</v>
      </c>
      <c r="AH620" s="324">
        <v>2.2999999999999998</v>
      </c>
      <c r="AI620" s="324">
        <v>0</v>
      </c>
      <c r="AJ620" s="324">
        <v>0</v>
      </c>
      <c r="AK620" s="324">
        <v>0</v>
      </c>
      <c r="AL620" s="324">
        <v>0</v>
      </c>
      <c r="AM620" s="324">
        <v>0</v>
      </c>
      <c r="AN620" s="324">
        <v>0</v>
      </c>
      <c r="AO620" s="324">
        <v>2179692</v>
      </c>
      <c r="AP620" s="324">
        <v>2.5799999999999998E-3</v>
      </c>
      <c r="AQ620" s="324">
        <v>5.0799999999999998E-2</v>
      </c>
      <c r="AR620" s="324">
        <v>127</v>
      </c>
      <c r="AS620" s="324" t="s">
        <v>1323</v>
      </c>
      <c r="AT620" s="390">
        <v>0</v>
      </c>
      <c r="AU620" s="390">
        <v>0</v>
      </c>
      <c r="AV620" s="390">
        <v>0</v>
      </c>
      <c r="AY620" s="390" t="s">
        <v>3549</v>
      </c>
    </row>
    <row r="621" spans="1:51" s="390" customFormat="1">
      <c r="A621" s="324" t="s">
        <v>81</v>
      </c>
      <c r="B621" s="324" t="s">
        <v>3960</v>
      </c>
      <c r="C621" s="324">
        <v>560</v>
      </c>
      <c r="D621" s="324">
        <v>20</v>
      </c>
      <c r="E621" s="324">
        <v>12.5</v>
      </c>
      <c r="F621" s="399">
        <v>0</v>
      </c>
      <c r="G621" s="324">
        <v>0.115</v>
      </c>
      <c r="H621" s="324">
        <v>0.7</v>
      </c>
      <c r="I621" s="324">
        <v>0.14000000000000001</v>
      </c>
      <c r="J621" s="324">
        <v>40</v>
      </c>
      <c r="K621" s="324">
        <v>125</v>
      </c>
      <c r="L621" s="324">
        <v>1</v>
      </c>
      <c r="M621" s="324">
        <v>4</v>
      </c>
      <c r="N621" s="324">
        <v>4</v>
      </c>
      <c r="O621" s="324">
        <v>1.2</v>
      </c>
      <c r="P621" s="324">
        <v>100</v>
      </c>
      <c r="Q621" s="324" t="s">
        <v>293</v>
      </c>
      <c r="R621" s="399">
        <v>1</v>
      </c>
      <c r="S621" s="399">
        <v>0</v>
      </c>
      <c r="T621" s="399">
        <v>0</v>
      </c>
      <c r="U621" s="406">
        <v>0.35</v>
      </c>
      <c r="V621" s="406">
        <v>0</v>
      </c>
      <c r="W621" s="407">
        <v>3.6800000000000001E-7</v>
      </c>
      <c r="X621" s="407">
        <v>19.7</v>
      </c>
      <c r="Y621" s="324">
        <v>1.58</v>
      </c>
      <c r="Z621" s="324">
        <v>2.77</v>
      </c>
      <c r="AA621" s="407">
        <v>3.1399999999999998E-7</v>
      </c>
      <c r="AB621" s="407">
        <v>19.7</v>
      </c>
      <c r="AC621" s="324">
        <v>1.54</v>
      </c>
      <c r="AD621" s="324">
        <v>2.68</v>
      </c>
      <c r="AE621" s="407">
        <v>2.5600000000000002E-7</v>
      </c>
      <c r="AF621" s="407">
        <v>19.7</v>
      </c>
      <c r="AG621" s="324">
        <v>1.69</v>
      </c>
      <c r="AH621" s="324">
        <v>2.2999999999999998</v>
      </c>
      <c r="AI621" s="324">
        <v>0</v>
      </c>
      <c r="AJ621" s="324">
        <v>0</v>
      </c>
      <c r="AK621" s="324">
        <v>0</v>
      </c>
      <c r="AL621" s="324">
        <v>0</v>
      </c>
      <c r="AM621" s="324">
        <v>0</v>
      </c>
      <c r="AN621" s="324">
        <v>0</v>
      </c>
      <c r="AO621" s="324">
        <v>14148675</v>
      </c>
      <c r="AP621" s="324">
        <v>4.0000000000000002E-4</v>
      </c>
      <c r="AQ621" s="324">
        <v>1.9939999999999999E-2</v>
      </c>
      <c r="AR621" s="324">
        <v>163</v>
      </c>
      <c r="AS621" s="324" t="s">
        <v>1323</v>
      </c>
      <c r="AT621" s="390">
        <v>0</v>
      </c>
      <c r="AU621" s="390">
        <v>0</v>
      </c>
      <c r="AV621" s="390">
        <v>0</v>
      </c>
      <c r="AY621" s="390" t="s">
        <v>3549</v>
      </c>
    </row>
    <row r="622" spans="1:51" s="390" customFormat="1">
      <c r="A622" s="324" t="s">
        <v>81</v>
      </c>
      <c r="B622" s="324" t="s">
        <v>3961</v>
      </c>
      <c r="C622" s="324">
        <v>0.68</v>
      </c>
      <c r="D622" s="324">
        <v>20</v>
      </c>
      <c r="E622" s="324">
        <v>5.5E-2</v>
      </c>
      <c r="F622" s="399">
        <v>0</v>
      </c>
      <c r="G622" s="324">
        <v>3.7</v>
      </c>
      <c r="H622" s="324">
        <v>0.7</v>
      </c>
      <c r="I622" s="324">
        <v>2.4</v>
      </c>
      <c r="J622" s="324">
        <v>40</v>
      </c>
      <c r="K622" s="324">
        <v>125</v>
      </c>
      <c r="L622" s="324">
        <v>1</v>
      </c>
      <c r="M622" s="324">
        <v>4</v>
      </c>
      <c r="N622" s="324">
        <v>4</v>
      </c>
      <c r="O622" s="324">
        <v>1.2</v>
      </c>
      <c r="P622" s="324">
        <v>100</v>
      </c>
      <c r="Q622" s="324" t="s">
        <v>293</v>
      </c>
      <c r="R622" s="399">
        <v>1</v>
      </c>
      <c r="S622" s="399">
        <v>0</v>
      </c>
      <c r="T622" s="399">
        <v>0</v>
      </c>
      <c r="U622" s="406">
        <v>0.35</v>
      </c>
      <c r="V622" s="406">
        <v>0</v>
      </c>
      <c r="W622" s="407">
        <v>4.2100000000000002E-7</v>
      </c>
      <c r="X622" s="407">
        <v>0.35299999999999998</v>
      </c>
      <c r="Y622" s="324">
        <v>1.58</v>
      </c>
      <c r="Z622" s="324">
        <v>2.77</v>
      </c>
      <c r="AA622" s="407">
        <v>3.5900000000000003E-7</v>
      </c>
      <c r="AB622" s="407">
        <v>0.35299999999999998</v>
      </c>
      <c r="AC622" s="324">
        <v>1.54</v>
      </c>
      <c r="AD622" s="324">
        <v>2.68</v>
      </c>
      <c r="AE622" s="407">
        <v>2.9299999999999999E-7</v>
      </c>
      <c r="AF622" s="407">
        <v>0.35299999999999998</v>
      </c>
      <c r="AG622" s="324">
        <v>1.69</v>
      </c>
      <c r="AH622" s="324">
        <v>2.2999999999999998</v>
      </c>
      <c r="AI622" s="324">
        <v>0</v>
      </c>
      <c r="AJ622" s="324">
        <v>0</v>
      </c>
      <c r="AK622" s="324">
        <v>0</v>
      </c>
      <c r="AL622" s="324">
        <v>0</v>
      </c>
      <c r="AM622" s="324">
        <v>0</v>
      </c>
      <c r="AN622" s="324">
        <v>0</v>
      </c>
      <c r="AO622" s="324">
        <v>1578772</v>
      </c>
      <c r="AP622" s="324">
        <v>3.5599999999999998E-3</v>
      </c>
      <c r="AQ622" s="324">
        <v>5.969E-2</v>
      </c>
      <c r="AR622" s="324">
        <v>126</v>
      </c>
      <c r="AS622" s="324" t="s">
        <v>1323</v>
      </c>
      <c r="AT622" s="390">
        <v>0</v>
      </c>
      <c r="AU622" s="390">
        <v>0</v>
      </c>
      <c r="AV622" s="390">
        <v>0</v>
      </c>
      <c r="AY622" s="390" t="s">
        <v>3549</v>
      </c>
    </row>
    <row r="623" spans="1:51" s="390" customFormat="1">
      <c r="A623" s="324" t="s">
        <v>81</v>
      </c>
      <c r="B623" s="324" t="s">
        <v>3962</v>
      </c>
      <c r="C623" s="324">
        <v>6.8</v>
      </c>
      <c r="D623" s="324">
        <v>20</v>
      </c>
      <c r="E623" s="324">
        <v>0.34</v>
      </c>
      <c r="F623" s="399">
        <v>0</v>
      </c>
      <c r="G623" s="324">
        <v>1.4</v>
      </c>
      <c r="H623" s="324">
        <v>0.7</v>
      </c>
      <c r="I623" s="324">
        <v>0.98</v>
      </c>
      <c r="J623" s="324">
        <v>40</v>
      </c>
      <c r="K623" s="324">
        <v>125</v>
      </c>
      <c r="L623" s="324">
        <v>1</v>
      </c>
      <c r="M623" s="324">
        <v>4</v>
      </c>
      <c r="N623" s="324">
        <v>4</v>
      </c>
      <c r="O623" s="324">
        <v>1.2</v>
      </c>
      <c r="P623" s="324">
        <v>100</v>
      </c>
      <c r="Q623" s="324" t="s">
        <v>293</v>
      </c>
      <c r="R623" s="399">
        <v>1</v>
      </c>
      <c r="S623" s="399">
        <v>0</v>
      </c>
      <c r="T623" s="399">
        <v>0</v>
      </c>
      <c r="U623" s="406">
        <v>0.35</v>
      </c>
      <c r="V623" s="406">
        <v>0</v>
      </c>
      <c r="W623" s="407">
        <v>4.2100000000000002E-7</v>
      </c>
      <c r="X623" s="407">
        <v>1.03</v>
      </c>
      <c r="Y623" s="324">
        <v>1.58</v>
      </c>
      <c r="Z623" s="324">
        <v>2.77</v>
      </c>
      <c r="AA623" s="407">
        <v>3.5900000000000003E-7</v>
      </c>
      <c r="AB623" s="407">
        <v>1.03</v>
      </c>
      <c r="AC623" s="324">
        <v>1.54</v>
      </c>
      <c r="AD623" s="324">
        <v>2.68</v>
      </c>
      <c r="AE623" s="407">
        <v>2.9299999999999999E-7</v>
      </c>
      <c r="AF623" s="407">
        <v>1.03</v>
      </c>
      <c r="AG623" s="324">
        <v>1.69</v>
      </c>
      <c r="AH623" s="324">
        <v>2.2999999999999998</v>
      </c>
      <c r="AI623" s="324">
        <v>0</v>
      </c>
      <c r="AJ623" s="324">
        <v>0</v>
      </c>
      <c r="AK623" s="324">
        <v>0</v>
      </c>
      <c r="AL623" s="324">
        <v>0</v>
      </c>
      <c r="AM623" s="324">
        <v>0</v>
      </c>
      <c r="AN623" s="324">
        <v>0</v>
      </c>
      <c r="AO623" s="324">
        <v>2846944</v>
      </c>
      <c r="AP623" s="324">
        <v>1.98E-3</v>
      </c>
      <c r="AQ623" s="324">
        <v>4.4450000000000003E-2</v>
      </c>
      <c r="AR623" s="324">
        <v>122</v>
      </c>
      <c r="AS623" s="324" t="s">
        <v>1323</v>
      </c>
      <c r="AT623" s="390">
        <v>0</v>
      </c>
      <c r="AU623" s="390">
        <v>0</v>
      </c>
      <c r="AV623" s="390">
        <v>0</v>
      </c>
      <c r="AY623" s="390" t="s">
        <v>3549</v>
      </c>
    </row>
    <row r="624" spans="1:51" s="390" customFormat="1">
      <c r="A624" s="324" t="s">
        <v>81</v>
      </c>
      <c r="B624" s="324" t="s">
        <v>3963</v>
      </c>
      <c r="C624" s="324">
        <v>68</v>
      </c>
      <c r="D624" s="324">
        <v>20</v>
      </c>
      <c r="E624" s="324">
        <v>1.7</v>
      </c>
      <c r="F624" s="399">
        <v>0</v>
      </c>
      <c r="G624" s="324">
        <v>0.33</v>
      </c>
      <c r="H624" s="324">
        <v>0.7</v>
      </c>
      <c r="I624" s="324">
        <v>0.46</v>
      </c>
      <c r="J624" s="324">
        <v>40</v>
      </c>
      <c r="K624" s="324">
        <v>125</v>
      </c>
      <c r="L624" s="324">
        <v>1</v>
      </c>
      <c r="M624" s="324">
        <v>4</v>
      </c>
      <c r="N624" s="324">
        <v>4</v>
      </c>
      <c r="O624" s="324">
        <v>1.2</v>
      </c>
      <c r="P624" s="324">
        <v>100</v>
      </c>
      <c r="Q624" s="324" t="s">
        <v>293</v>
      </c>
      <c r="R624" s="399">
        <v>1</v>
      </c>
      <c r="S624" s="399">
        <v>0</v>
      </c>
      <c r="T624" s="399">
        <v>0</v>
      </c>
      <c r="U624" s="406">
        <v>0.35</v>
      </c>
      <c r="V624" s="406">
        <v>0</v>
      </c>
      <c r="W624" s="407">
        <v>3.6800000000000001E-7</v>
      </c>
      <c r="X624" s="407">
        <v>6.83</v>
      </c>
      <c r="Y624" s="324">
        <v>1.58</v>
      </c>
      <c r="Z624" s="324">
        <v>2.77</v>
      </c>
      <c r="AA624" s="407">
        <v>3.1399999999999998E-7</v>
      </c>
      <c r="AB624" s="407">
        <v>6.83</v>
      </c>
      <c r="AC624" s="324">
        <v>1.54</v>
      </c>
      <c r="AD624" s="324">
        <v>2.68</v>
      </c>
      <c r="AE624" s="407">
        <v>2.5600000000000002E-7</v>
      </c>
      <c r="AF624" s="407">
        <v>6.83</v>
      </c>
      <c r="AG624" s="324">
        <v>1.69</v>
      </c>
      <c r="AH624" s="324">
        <v>2.2999999999999998</v>
      </c>
      <c r="AI624" s="324">
        <v>0</v>
      </c>
      <c r="AJ624" s="324">
        <v>0</v>
      </c>
      <c r="AK624" s="324">
        <v>0</v>
      </c>
      <c r="AL624" s="324">
        <v>0</v>
      </c>
      <c r="AM624" s="324">
        <v>0</v>
      </c>
      <c r="AN624" s="324">
        <v>0</v>
      </c>
      <c r="AO624" s="324">
        <v>5159034</v>
      </c>
      <c r="AP624" s="324">
        <v>1.09E-3</v>
      </c>
      <c r="AQ624" s="324">
        <v>3.3020000000000001E-2</v>
      </c>
      <c r="AR624" s="324">
        <v>111</v>
      </c>
      <c r="AS624" s="324" t="s">
        <v>1323</v>
      </c>
      <c r="AT624" s="390">
        <v>0</v>
      </c>
      <c r="AU624" s="390">
        <v>0</v>
      </c>
      <c r="AV624" s="390">
        <v>0</v>
      </c>
      <c r="AY624" s="390" t="s">
        <v>3549</v>
      </c>
    </row>
    <row r="625" spans="1:51" s="390" customFormat="1">
      <c r="A625" s="324" t="s">
        <v>81</v>
      </c>
      <c r="B625" s="324" t="s">
        <v>3964</v>
      </c>
      <c r="C625" s="324">
        <v>680</v>
      </c>
      <c r="D625" s="324">
        <v>20</v>
      </c>
      <c r="E625" s="324">
        <v>13.5</v>
      </c>
      <c r="F625" s="399">
        <v>0</v>
      </c>
      <c r="G625" s="324">
        <v>0.11</v>
      </c>
      <c r="H625" s="324">
        <v>0.7</v>
      </c>
      <c r="I625" s="324">
        <v>0.13500000000000001</v>
      </c>
      <c r="J625" s="324">
        <v>40</v>
      </c>
      <c r="K625" s="324">
        <v>125</v>
      </c>
      <c r="L625" s="324">
        <v>1</v>
      </c>
      <c r="M625" s="324">
        <v>4</v>
      </c>
      <c r="N625" s="324">
        <v>4</v>
      </c>
      <c r="O625" s="324">
        <v>1.2</v>
      </c>
      <c r="P625" s="324">
        <v>100</v>
      </c>
      <c r="Q625" s="324" t="s">
        <v>293</v>
      </c>
      <c r="R625" s="399">
        <v>1</v>
      </c>
      <c r="S625" s="399">
        <v>0</v>
      </c>
      <c r="T625" s="399">
        <v>0</v>
      </c>
      <c r="U625" s="406">
        <v>0.35</v>
      </c>
      <c r="V625" s="406">
        <v>0</v>
      </c>
      <c r="W625" s="407">
        <v>3.6800000000000001E-7</v>
      </c>
      <c r="X625" s="407">
        <v>22.6</v>
      </c>
      <c r="Y625" s="324">
        <v>1.58</v>
      </c>
      <c r="Z625" s="324">
        <v>2.77</v>
      </c>
      <c r="AA625" s="407">
        <v>3.1399999999999998E-7</v>
      </c>
      <c r="AB625" s="407">
        <v>22.6</v>
      </c>
      <c r="AC625" s="324">
        <v>1.54</v>
      </c>
      <c r="AD625" s="324">
        <v>2.68</v>
      </c>
      <c r="AE625" s="407">
        <v>2.5600000000000002E-7</v>
      </c>
      <c r="AF625" s="407">
        <v>22.6</v>
      </c>
      <c r="AG625" s="324">
        <v>1.69</v>
      </c>
      <c r="AH625" s="324">
        <v>2.2999999999999998</v>
      </c>
      <c r="AI625" s="324">
        <v>0</v>
      </c>
      <c r="AJ625" s="324">
        <v>0</v>
      </c>
      <c r="AK625" s="324">
        <v>0</v>
      </c>
      <c r="AL625" s="324">
        <v>0</v>
      </c>
      <c r="AM625" s="324">
        <v>0</v>
      </c>
      <c r="AN625" s="324">
        <v>0</v>
      </c>
      <c r="AO625" s="324">
        <v>14148675</v>
      </c>
      <c r="AP625" s="324">
        <v>4.0000000000000002E-4</v>
      </c>
      <c r="AQ625" s="324">
        <v>1.9939999999999999E-2</v>
      </c>
      <c r="AR625" s="324">
        <v>163</v>
      </c>
      <c r="AS625" s="324" t="s">
        <v>1323</v>
      </c>
      <c r="AT625" s="390">
        <v>0</v>
      </c>
      <c r="AU625" s="390">
        <v>0</v>
      </c>
      <c r="AV625" s="390">
        <v>0</v>
      </c>
      <c r="AY625" s="390" t="s">
        <v>3549</v>
      </c>
    </row>
    <row r="626" spans="1:51" s="390" customFormat="1">
      <c r="A626" s="324" t="s">
        <v>81</v>
      </c>
      <c r="B626" s="324" t="s">
        <v>3965</v>
      </c>
      <c r="C626" s="324">
        <v>820</v>
      </c>
      <c r="D626" s="324">
        <v>20</v>
      </c>
      <c r="E626" s="324">
        <v>20</v>
      </c>
      <c r="F626" s="399">
        <v>0</v>
      </c>
      <c r="G626" s="324">
        <v>9.5000000000000001E-2</v>
      </c>
      <c r="H626" s="324">
        <v>0.7</v>
      </c>
      <c r="I626" s="324">
        <v>0.13200000000000001</v>
      </c>
      <c r="J626" s="324">
        <v>40</v>
      </c>
      <c r="K626" s="324">
        <v>125</v>
      </c>
      <c r="L626" s="324">
        <v>1</v>
      </c>
      <c r="M626" s="324">
        <v>4</v>
      </c>
      <c r="N626" s="324">
        <v>4</v>
      </c>
      <c r="O626" s="324">
        <v>1.2</v>
      </c>
      <c r="P626" s="324">
        <v>100</v>
      </c>
      <c r="Q626" s="324" t="s">
        <v>293</v>
      </c>
      <c r="R626" s="399">
        <v>1</v>
      </c>
      <c r="S626" s="399">
        <v>0</v>
      </c>
      <c r="T626" s="399">
        <v>0</v>
      </c>
      <c r="U626" s="406">
        <v>0.35</v>
      </c>
      <c r="V626" s="406">
        <v>0</v>
      </c>
      <c r="W626" s="407">
        <v>3.6800000000000001E-7</v>
      </c>
      <c r="X626" s="407">
        <v>23.7</v>
      </c>
      <c r="Y626" s="324">
        <v>1.58</v>
      </c>
      <c r="Z626" s="324">
        <v>2.77</v>
      </c>
      <c r="AA626" s="407">
        <v>3.1399999999999998E-7</v>
      </c>
      <c r="AB626" s="407">
        <v>23.7</v>
      </c>
      <c r="AC626" s="324">
        <v>1.54</v>
      </c>
      <c r="AD626" s="324">
        <v>2.68</v>
      </c>
      <c r="AE626" s="407">
        <v>2.5600000000000002E-7</v>
      </c>
      <c r="AF626" s="407">
        <v>23.7</v>
      </c>
      <c r="AG626" s="324">
        <v>1.69</v>
      </c>
      <c r="AH626" s="324">
        <v>2.2999999999999998</v>
      </c>
      <c r="AI626" s="324">
        <v>0</v>
      </c>
      <c r="AJ626" s="324">
        <v>0</v>
      </c>
      <c r="AK626" s="324">
        <v>0</v>
      </c>
      <c r="AL626" s="324">
        <v>0</v>
      </c>
      <c r="AM626" s="324">
        <v>0</v>
      </c>
      <c r="AN626" s="324">
        <v>0</v>
      </c>
      <c r="AO626" s="324">
        <v>17793403</v>
      </c>
      <c r="AP626" s="324">
        <v>3.2000000000000003E-4</v>
      </c>
      <c r="AQ626" s="324">
        <v>1.7780000000000001E-2</v>
      </c>
      <c r="AR626" s="324">
        <v>115</v>
      </c>
      <c r="AS626" s="324" t="s">
        <v>1323</v>
      </c>
      <c r="AT626" s="390">
        <v>0</v>
      </c>
      <c r="AU626" s="390">
        <v>0</v>
      </c>
      <c r="AV626" s="390">
        <v>0</v>
      </c>
      <c r="AY626" s="390" t="s">
        <v>3549</v>
      </c>
    </row>
    <row r="627" spans="1:51" s="390" customFormat="1">
      <c r="A627" s="324" t="s">
        <v>81</v>
      </c>
      <c r="B627" s="324" t="s">
        <v>3966</v>
      </c>
      <c r="C627" s="324">
        <v>10</v>
      </c>
      <c r="D627" s="324">
        <v>20</v>
      </c>
      <c r="E627" s="324">
        <v>0.2</v>
      </c>
      <c r="F627" s="399">
        <v>0</v>
      </c>
      <c r="G627" s="324">
        <v>1.3</v>
      </c>
      <c r="H627" s="324">
        <v>0.7</v>
      </c>
      <c r="I627" s="324">
        <v>1.25</v>
      </c>
      <c r="J627" s="324">
        <v>40</v>
      </c>
      <c r="K627" s="324">
        <v>125</v>
      </c>
      <c r="L627" s="324">
        <v>1</v>
      </c>
      <c r="M627" s="324">
        <v>4</v>
      </c>
      <c r="N627" s="324">
        <v>4</v>
      </c>
      <c r="O627" s="324">
        <v>1.8</v>
      </c>
      <c r="P627" s="324">
        <v>100</v>
      </c>
      <c r="Q627" s="324" t="s">
        <v>293</v>
      </c>
      <c r="R627" s="399">
        <v>1</v>
      </c>
      <c r="S627" s="399">
        <v>0</v>
      </c>
      <c r="T627" s="399">
        <v>0</v>
      </c>
      <c r="U627" s="406">
        <v>0.35</v>
      </c>
      <c r="V627" s="406">
        <v>0</v>
      </c>
      <c r="W627" s="407">
        <v>9.3900000000000003E-7</v>
      </c>
      <c r="X627" s="407">
        <v>1.76</v>
      </c>
      <c r="Y627" s="324">
        <v>1.58</v>
      </c>
      <c r="Z627" s="324">
        <v>2.77</v>
      </c>
      <c r="AA627" s="407">
        <v>8.0100000000000004E-7</v>
      </c>
      <c r="AB627" s="407">
        <v>1.76</v>
      </c>
      <c r="AC627" s="324">
        <v>1.54</v>
      </c>
      <c r="AD627" s="324">
        <v>2.68</v>
      </c>
      <c r="AE627" s="407">
        <v>6.5499999999999998E-7</v>
      </c>
      <c r="AF627" s="407">
        <v>1.76</v>
      </c>
      <c r="AG627" s="324">
        <v>1.69</v>
      </c>
      <c r="AH627" s="324">
        <v>2.2999999999999998</v>
      </c>
      <c r="AI627" s="324">
        <v>0</v>
      </c>
      <c r="AJ627" s="324">
        <v>0</v>
      </c>
      <c r="AK627" s="324">
        <v>0</v>
      </c>
      <c r="AL627" s="324">
        <v>0</v>
      </c>
      <c r="AM627" s="324">
        <v>0</v>
      </c>
      <c r="AN627" s="324">
        <v>0</v>
      </c>
      <c r="AO627" s="324">
        <v>1395003</v>
      </c>
      <c r="AP627" s="324">
        <v>4.0299999999999997E-3</v>
      </c>
      <c r="AQ627" s="324">
        <v>6.3500000000000001E-2</v>
      </c>
      <c r="AR627" s="324">
        <v>128</v>
      </c>
      <c r="AS627" s="324" t="s">
        <v>1326</v>
      </c>
      <c r="AT627" s="390">
        <v>0</v>
      </c>
      <c r="AU627" s="390">
        <v>0</v>
      </c>
      <c r="AV627" s="390">
        <v>0</v>
      </c>
      <c r="AY627" s="390" t="s">
        <v>3549</v>
      </c>
    </row>
    <row r="628" spans="1:51" s="390" customFormat="1">
      <c r="A628" s="324" t="s">
        <v>81</v>
      </c>
      <c r="B628" s="324" t="s">
        <v>3967</v>
      </c>
      <c r="C628" s="324">
        <v>100</v>
      </c>
      <c r="D628" s="324">
        <v>20</v>
      </c>
      <c r="E628" s="324">
        <v>1.4</v>
      </c>
      <c r="F628" s="399">
        <v>0</v>
      </c>
      <c r="G628" s="324">
        <v>0.37</v>
      </c>
      <c r="H628" s="324">
        <v>0.7</v>
      </c>
      <c r="I628" s="324">
        <v>0.5</v>
      </c>
      <c r="J628" s="324">
        <v>40</v>
      </c>
      <c r="K628" s="324">
        <v>125</v>
      </c>
      <c r="L628" s="324">
        <v>1</v>
      </c>
      <c r="M628" s="324">
        <v>4</v>
      </c>
      <c r="N628" s="324">
        <v>4</v>
      </c>
      <c r="O628" s="324">
        <v>1.8</v>
      </c>
      <c r="P628" s="324">
        <v>100</v>
      </c>
      <c r="Q628" s="324" t="s">
        <v>293</v>
      </c>
      <c r="R628" s="399">
        <v>1</v>
      </c>
      <c r="S628" s="399">
        <v>0</v>
      </c>
      <c r="T628" s="399">
        <v>0</v>
      </c>
      <c r="U628" s="406">
        <v>0.35</v>
      </c>
      <c r="V628" s="406">
        <v>0</v>
      </c>
      <c r="W628" s="407">
        <v>9.3900000000000003E-7</v>
      </c>
      <c r="X628" s="407">
        <v>5.39</v>
      </c>
      <c r="Y628" s="324">
        <v>1.58</v>
      </c>
      <c r="Z628" s="324">
        <v>2.77</v>
      </c>
      <c r="AA628" s="407">
        <v>8.0100000000000004E-7</v>
      </c>
      <c r="AB628" s="407">
        <v>5.39</v>
      </c>
      <c r="AC628" s="324">
        <v>1.54</v>
      </c>
      <c r="AD628" s="324">
        <v>2.68</v>
      </c>
      <c r="AE628" s="407">
        <v>6.5499999999999998E-7</v>
      </c>
      <c r="AF628" s="407">
        <v>5.39</v>
      </c>
      <c r="AG628" s="324">
        <v>1.69</v>
      </c>
      <c r="AH628" s="324">
        <v>2.2999999999999998</v>
      </c>
      <c r="AI628" s="324">
        <v>0</v>
      </c>
      <c r="AJ628" s="324">
        <v>0</v>
      </c>
      <c r="AK628" s="324">
        <v>0</v>
      </c>
      <c r="AL628" s="324">
        <v>0</v>
      </c>
      <c r="AM628" s="324">
        <v>0</v>
      </c>
      <c r="AN628" s="324">
        <v>0</v>
      </c>
      <c r="AO628" s="324">
        <v>2846944</v>
      </c>
      <c r="AP628" s="324">
        <v>1.98E-3</v>
      </c>
      <c r="AQ628" s="324">
        <v>4.4450000000000003E-2</v>
      </c>
      <c r="AR628" s="324">
        <v>114</v>
      </c>
      <c r="AS628" s="324" t="s">
        <v>1326</v>
      </c>
      <c r="AT628" s="390">
        <v>0</v>
      </c>
      <c r="AU628" s="390">
        <v>0</v>
      </c>
      <c r="AV628" s="390">
        <v>0</v>
      </c>
      <c r="AY628" s="390" t="s">
        <v>3549</v>
      </c>
    </row>
    <row r="629" spans="1:51" s="390" customFormat="1">
      <c r="A629" s="324" t="s">
        <v>81</v>
      </c>
      <c r="B629" s="324" t="s">
        <v>3968</v>
      </c>
      <c r="C629" s="324">
        <v>1000</v>
      </c>
      <c r="D629" s="324">
        <v>20</v>
      </c>
      <c r="E629" s="324">
        <v>18</v>
      </c>
      <c r="F629" s="399">
        <v>0</v>
      </c>
      <c r="G629" s="324">
        <v>0.11</v>
      </c>
      <c r="H629" s="324">
        <v>0.7</v>
      </c>
      <c r="I629" s="324">
        <v>0.125</v>
      </c>
      <c r="J629" s="324">
        <v>40</v>
      </c>
      <c r="K629" s="324">
        <v>125</v>
      </c>
      <c r="L629" s="324">
        <v>1</v>
      </c>
      <c r="M629" s="324">
        <v>4</v>
      </c>
      <c r="N629" s="324">
        <v>4</v>
      </c>
      <c r="O629" s="324">
        <v>1.8</v>
      </c>
      <c r="P629" s="324">
        <v>100</v>
      </c>
      <c r="Q629" s="324" t="s">
        <v>293</v>
      </c>
      <c r="R629" s="399">
        <v>1</v>
      </c>
      <c r="S629" s="399">
        <v>0</v>
      </c>
      <c r="T629" s="399">
        <v>0</v>
      </c>
      <c r="U629" s="406">
        <v>0.35</v>
      </c>
      <c r="V629" s="406">
        <v>0</v>
      </c>
      <c r="W629" s="407">
        <v>9.3900000000000003E-7</v>
      </c>
      <c r="X629" s="407">
        <v>17.3</v>
      </c>
      <c r="Y629" s="324">
        <v>1.58</v>
      </c>
      <c r="Z629" s="324">
        <v>2.77</v>
      </c>
      <c r="AA629" s="407">
        <v>8.0100000000000004E-7</v>
      </c>
      <c r="AB629" s="407">
        <v>17.3</v>
      </c>
      <c r="AC629" s="324">
        <v>1.54</v>
      </c>
      <c r="AD629" s="324">
        <v>2.68</v>
      </c>
      <c r="AE629" s="407">
        <v>6.5499999999999998E-7</v>
      </c>
      <c r="AF629" s="407">
        <v>17.3</v>
      </c>
      <c r="AG629" s="324">
        <v>1.69</v>
      </c>
      <c r="AH629" s="324">
        <v>2.2999999999999998</v>
      </c>
      <c r="AI629" s="324">
        <v>0</v>
      </c>
      <c r="AJ629" s="324">
        <v>0</v>
      </c>
      <c r="AK629" s="324">
        <v>0</v>
      </c>
      <c r="AL629" s="324">
        <v>0</v>
      </c>
      <c r="AM629" s="324">
        <v>0</v>
      </c>
      <c r="AN629" s="324">
        <v>0</v>
      </c>
      <c r="AO629" s="324">
        <v>14148675</v>
      </c>
      <c r="AP629" s="324">
        <v>4.0000000000000002E-4</v>
      </c>
      <c r="AQ629" s="324">
        <v>1.9939999999999999E-2</v>
      </c>
      <c r="AR629" s="324">
        <v>142</v>
      </c>
      <c r="AS629" s="324" t="s">
        <v>1326</v>
      </c>
      <c r="AT629" s="390">
        <v>0</v>
      </c>
      <c r="AU629" s="390">
        <v>0</v>
      </c>
      <c r="AV629" s="390">
        <v>0</v>
      </c>
      <c r="AY629" s="390" t="s">
        <v>3549</v>
      </c>
    </row>
    <row r="630" spans="1:51" s="390" customFormat="1">
      <c r="A630" s="324" t="s">
        <v>81</v>
      </c>
      <c r="B630" s="324" t="s">
        <v>3969</v>
      </c>
      <c r="C630" s="324">
        <v>120</v>
      </c>
      <c r="D630" s="324">
        <v>20</v>
      </c>
      <c r="E630" s="324">
        <v>1.6</v>
      </c>
      <c r="F630" s="399">
        <v>0</v>
      </c>
      <c r="G630" s="324">
        <v>0.34</v>
      </c>
      <c r="H630" s="324">
        <v>0.7</v>
      </c>
      <c r="I630" s="324">
        <v>0.45</v>
      </c>
      <c r="J630" s="324">
        <v>40</v>
      </c>
      <c r="K630" s="324">
        <v>125</v>
      </c>
      <c r="L630" s="324">
        <v>1</v>
      </c>
      <c r="M630" s="324">
        <v>4</v>
      </c>
      <c r="N630" s="324">
        <v>4</v>
      </c>
      <c r="O630" s="324">
        <v>1.8</v>
      </c>
      <c r="P630" s="324">
        <v>100</v>
      </c>
      <c r="Q630" s="324" t="s">
        <v>293</v>
      </c>
      <c r="R630" s="399">
        <v>1</v>
      </c>
      <c r="S630" s="399">
        <v>0</v>
      </c>
      <c r="T630" s="399">
        <v>0</v>
      </c>
      <c r="U630" s="406">
        <v>0.35</v>
      </c>
      <c r="V630" s="406">
        <v>0</v>
      </c>
      <c r="W630" s="407">
        <v>9.3900000000000003E-7</v>
      </c>
      <c r="X630" s="407">
        <v>5.89</v>
      </c>
      <c r="Y630" s="324">
        <v>1.58</v>
      </c>
      <c r="Z630" s="324">
        <v>2.77</v>
      </c>
      <c r="AA630" s="407">
        <v>8.0100000000000004E-7</v>
      </c>
      <c r="AB630" s="407">
        <v>5.89</v>
      </c>
      <c r="AC630" s="324">
        <v>1.54</v>
      </c>
      <c r="AD630" s="324">
        <v>2.68</v>
      </c>
      <c r="AE630" s="407">
        <v>6.5499999999999998E-7</v>
      </c>
      <c r="AF630" s="407">
        <v>5.89</v>
      </c>
      <c r="AG630" s="324">
        <v>1.69</v>
      </c>
      <c r="AH630" s="324">
        <v>2.2999999999999998</v>
      </c>
      <c r="AI630" s="324">
        <v>0</v>
      </c>
      <c r="AJ630" s="324">
        <v>0</v>
      </c>
      <c r="AK630" s="324">
        <v>0</v>
      </c>
      <c r="AL630" s="324">
        <v>0</v>
      </c>
      <c r="AM630" s="324">
        <v>0</v>
      </c>
      <c r="AN630" s="324">
        <v>0</v>
      </c>
      <c r="AO630" s="324">
        <v>3202486</v>
      </c>
      <c r="AP630" s="324">
        <v>1.7600000000000001E-3</v>
      </c>
      <c r="AQ630" s="324">
        <v>4.1910000000000003E-2</v>
      </c>
      <c r="AR630" s="324">
        <v>123</v>
      </c>
      <c r="AS630" s="324" t="s">
        <v>1326</v>
      </c>
      <c r="AT630" s="390">
        <v>0</v>
      </c>
      <c r="AU630" s="390">
        <v>0</v>
      </c>
      <c r="AV630" s="390">
        <v>0</v>
      </c>
      <c r="AY630" s="390" t="s">
        <v>3549</v>
      </c>
    </row>
    <row r="631" spans="1:51" s="390" customFormat="1">
      <c r="A631" s="324" t="s">
        <v>81</v>
      </c>
      <c r="B631" s="324" t="s">
        <v>3970</v>
      </c>
      <c r="C631" s="324">
        <v>15</v>
      </c>
      <c r="D631" s="324">
        <v>20</v>
      </c>
      <c r="E631" s="324">
        <v>0.26</v>
      </c>
      <c r="F631" s="399">
        <v>0</v>
      </c>
      <c r="G631" s="324">
        <v>0.94</v>
      </c>
      <c r="H631" s="324">
        <v>0.7</v>
      </c>
      <c r="I631" s="324">
        <v>1.1200000000000001</v>
      </c>
      <c r="J631" s="324">
        <v>40</v>
      </c>
      <c r="K631" s="324">
        <v>125</v>
      </c>
      <c r="L631" s="324">
        <v>1</v>
      </c>
      <c r="M631" s="324">
        <v>4</v>
      </c>
      <c r="N631" s="324">
        <v>4</v>
      </c>
      <c r="O631" s="324">
        <v>1.8</v>
      </c>
      <c r="P631" s="324">
        <v>100</v>
      </c>
      <c r="Q631" s="324" t="s">
        <v>293</v>
      </c>
      <c r="R631" s="399">
        <v>1</v>
      </c>
      <c r="S631" s="399">
        <v>0</v>
      </c>
      <c r="T631" s="399">
        <v>0</v>
      </c>
      <c r="U631" s="406">
        <v>0.35</v>
      </c>
      <c r="V631" s="406">
        <v>0</v>
      </c>
      <c r="W631" s="407">
        <v>9.3900000000000003E-7</v>
      </c>
      <c r="X631" s="407">
        <v>2.08</v>
      </c>
      <c r="Y631" s="324">
        <v>1.58</v>
      </c>
      <c r="Z631" s="324">
        <v>2.77</v>
      </c>
      <c r="AA631" s="407">
        <v>8.0100000000000004E-7</v>
      </c>
      <c r="AB631" s="407">
        <v>2.08</v>
      </c>
      <c r="AC631" s="324">
        <v>1.54</v>
      </c>
      <c r="AD631" s="324">
        <v>2.68</v>
      </c>
      <c r="AE631" s="407">
        <v>6.5499999999999998E-7</v>
      </c>
      <c r="AF631" s="407">
        <v>2.08</v>
      </c>
      <c r="AG631" s="324">
        <v>1.69</v>
      </c>
      <c r="AH631" s="324">
        <v>2.2999999999999998</v>
      </c>
      <c r="AI631" s="324">
        <v>0</v>
      </c>
      <c r="AJ631" s="324">
        <v>0</v>
      </c>
      <c r="AK631" s="324">
        <v>0</v>
      </c>
      <c r="AL631" s="324">
        <v>0</v>
      </c>
      <c r="AM631" s="324">
        <v>0</v>
      </c>
      <c r="AN631" s="324">
        <v>0</v>
      </c>
      <c r="AO631" s="324">
        <v>1395003</v>
      </c>
      <c r="AP631" s="324">
        <v>4.0299999999999997E-3</v>
      </c>
      <c r="AQ631" s="324">
        <v>6.3500000000000001E-2</v>
      </c>
      <c r="AR631" s="324">
        <v>123</v>
      </c>
      <c r="AS631" s="324" t="s">
        <v>1326</v>
      </c>
      <c r="AT631" s="390">
        <v>0</v>
      </c>
      <c r="AU631" s="390">
        <v>0</v>
      </c>
      <c r="AV631" s="390">
        <v>0</v>
      </c>
      <c r="AY631" s="390" t="s">
        <v>3549</v>
      </c>
    </row>
    <row r="632" spans="1:51" s="390" customFormat="1">
      <c r="A632" s="324" t="s">
        <v>81</v>
      </c>
      <c r="B632" s="324" t="s">
        <v>3971</v>
      </c>
      <c r="C632" s="324">
        <v>150</v>
      </c>
      <c r="D632" s="324">
        <v>20</v>
      </c>
      <c r="E632" s="324">
        <v>2</v>
      </c>
      <c r="F632" s="399">
        <v>0</v>
      </c>
      <c r="G632" s="324">
        <v>0.3</v>
      </c>
      <c r="H632" s="324">
        <v>0.7</v>
      </c>
      <c r="I632" s="324">
        <v>0.4</v>
      </c>
      <c r="J632" s="324">
        <v>40</v>
      </c>
      <c r="K632" s="324">
        <v>125</v>
      </c>
      <c r="L632" s="324">
        <v>1</v>
      </c>
      <c r="M632" s="324">
        <v>4</v>
      </c>
      <c r="N632" s="324">
        <v>4</v>
      </c>
      <c r="O632" s="324">
        <v>1.8</v>
      </c>
      <c r="P632" s="324">
        <v>100</v>
      </c>
      <c r="Q632" s="324" t="s">
        <v>293</v>
      </c>
      <c r="R632" s="399">
        <v>1</v>
      </c>
      <c r="S632" s="399">
        <v>0</v>
      </c>
      <c r="T632" s="399">
        <v>0</v>
      </c>
      <c r="U632" s="406">
        <v>0.35</v>
      </c>
      <c r="V632" s="406">
        <v>0</v>
      </c>
      <c r="W632" s="407">
        <v>9.3900000000000003E-7</v>
      </c>
      <c r="X632" s="407">
        <v>6.66</v>
      </c>
      <c r="Y632" s="324">
        <v>1.58</v>
      </c>
      <c r="Z632" s="324">
        <v>2.77</v>
      </c>
      <c r="AA632" s="407">
        <v>8.0100000000000004E-7</v>
      </c>
      <c r="AB632" s="407">
        <v>6.66</v>
      </c>
      <c r="AC632" s="324">
        <v>1.54</v>
      </c>
      <c r="AD632" s="324">
        <v>2.68</v>
      </c>
      <c r="AE632" s="407">
        <v>6.5499999999999998E-7</v>
      </c>
      <c r="AF632" s="407">
        <v>6.66</v>
      </c>
      <c r="AG632" s="324">
        <v>1.69</v>
      </c>
      <c r="AH632" s="324">
        <v>2.2999999999999998</v>
      </c>
      <c r="AI632" s="324">
        <v>0</v>
      </c>
      <c r="AJ632" s="324">
        <v>0</v>
      </c>
      <c r="AK632" s="324">
        <v>0</v>
      </c>
      <c r="AL632" s="324">
        <v>0</v>
      </c>
      <c r="AM632" s="324">
        <v>0</v>
      </c>
      <c r="AN632" s="324">
        <v>0</v>
      </c>
      <c r="AO632" s="324">
        <v>3629040</v>
      </c>
      <c r="AP632" s="324">
        <v>1.5499999999999999E-3</v>
      </c>
      <c r="AQ632" s="324">
        <v>3.9370000000000002E-2</v>
      </c>
      <c r="AR632" s="324">
        <v>125</v>
      </c>
      <c r="AS632" s="324" t="s">
        <v>1326</v>
      </c>
      <c r="AT632" s="390">
        <v>0</v>
      </c>
      <c r="AU632" s="390">
        <v>0</v>
      </c>
      <c r="AV632" s="390">
        <v>0</v>
      </c>
      <c r="AY632" s="390" t="s">
        <v>3549</v>
      </c>
    </row>
    <row r="633" spans="1:51" s="390" customFormat="1">
      <c r="A633" s="324" t="s">
        <v>81</v>
      </c>
      <c r="B633" s="324" t="s">
        <v>3972</v>
      </c>
      <c r="C633" s="324">
        <v>18</v>
      </c>
      <c r="D633" s="324">
        <v>20</v>
      </c>
      <c r="E633" s="324">
        <v>0.27</v>
      </c>
      <c r="F633" s="399">
        <v>0</v>
      </c>
      <c r="G633" s="324">
        <v>0.85</v>
      </c>
      <c r="H633" s="324">
        <v>0.7</v>
      </c>
      <c r="I633" s="324">
        <v>1</v>
      </c>
      <c r="J633" s="324">
        <v>40</v>
      </c>
      <c r="K633" s="324">
        <v>125</v>
      </c>
      <c r="L633" s="324">
        <v>1</v>
      </c>
      <c r="M633" s="324">
        <v>4</v>
      </c>
      <c r="N633" s="324">
        <v>4</v>
      </c>
      <c r="O633" s="324">
        <v>1.8</v>
      </c>
      <c r="P633" s="324">
        <v>100</v>
      </c>
      <c r="Q633" s="324" t="s">
        <v>293</v>
      </c>
      <c r="R633" s="399">
        <v>1</v>
      </c>
      <c r="S633" s="399">
        <v>0</v>
      </c>
      <c r="T633" s="399">
        <v>0</v>
      </c>
      <c r="U633" s="406">
        <v>0.35</v>
      </c>
      <c r="V633" s="406">
        <v>0</v>
      </c>
      <c r="W633" s="407">
        <v>9.3900000000000003E-7</v>
      </c>
      <c r="X633" s="407">
        <v>2.2999999999999998</v>
      </c>
      <c r="Y633" s="324">
        <v>1.58</v>
      </c>
      <c r="Z633" s="324">
        <v>2.77</v>
      </c>
      <c r="AA633" s="407">
        <v>8.0100000000000004E-7</v>
      </c>
      <c r="AB633" s="407">
        <v>2.2999999999999998</v>
      </c>
      <c r="AC633" s="324">
        <v>1.54</v>
      </c>
      <c r="AD633" s="324">
        <v>2.68</v>
      </c>
      <c r="AE633" s="407">
        <v>6.5499999999999998E-7</v>
      </c>
      <c r="AF633" s="407">
        <v>2.2999999999999998</v>
      </c>
      <c r="AG633" s="324">
        <v>1.69</v>
      </c>
      <c r="AH633" s="324">
        <v>2.2999999999999998</v>
      </c>
      <c r="AI633" s="324">
        <v>0</v>
      </c>
      <c r="AJ633" s="324">
        <v>0</v>
      </c>
      <c r="AK633" s="324">
        <v>0</v>
      </c>
      <c r="AL633" s="324">
        <v>0</v>
      </c>
      <c r="AM633" s="324">
        <v>0</v>
      </c>
      <c r="AN633" s="324">
        <v>0</v>
      </c>
      <c r="AO633" s="324">
        <v>1395003</v>
      </c>
      <c r="AP633" s="324">
        <v>4.0299999999999997E-3</v>
      </c>
      <c r="AQ633" s="324">
        <v>6.3500000000000001E-2</v>
      </c>
      <c r="AR633" s="324">
        <v>148</v>
      </c>
      <c r="AS633" s="324" t="s">
        <v>1326</v>
      </c>
      <c r="AT633" s="390">
        <v>0</v>
      </c>
      <c r="AU633" s="390">
        <v>0</v>
      </c>
      <c r="AV633" s="390">
        <v>0</v>
      </c>
      <c r="AY633" s="390" t="s">
        <v>3549</v>
      </c>
    </row>
    <row r="634" spans="1:51" s="390" customFormat="1">
      <c r="A634" s="324" t="s">
        <v>81</v>
      </c>
      <c r="B634" s="324" t="s">
        <v>3973</v>
      </c>
      <c r="C634" s="324">
        <v>180</v>
      </c>
      <c r="D634" s="324">
        <v>20</v>
      </c>
      <c r="E634" s="324">
        <v>2.5</v>
      </c>
      <c r="F634" s="399">
        <v>0</v>
      </c>
      <c r="G634" s="324">
        <v>0.27</v>
      </c>
      <c r="H634" s="324">
        <v>0.7</v>
      </c>
      <c r="I634" s="324">
        <v>0.36</v>
      </c>
      <c r="J634" s="324">
        <v>40</v>
      </c>
      <c r="K634" s="324">
        <v>125</v>
      </c>
      <c r="L634" s="324">
        <v>1</v>
      </c>
      <c r="M634" s="324">
        <v>4</v>
      </c>
      <c r="N634" s="324">
        <v>4</v>
      </c>
      <c r="O634" s="324">
        <v>1.8</v>
      </c>
      <c r="P634" s="324">
        <v>100</v>
      </c>
      <c r="Q634" s="324" t="s">
        <v>293</v>
      </c>
      <c r="R634" s="399">
        <v>1</v>
      </c>
      <c r="S634" s="399">
        <v>0</v>
      </c>
      <c r="T634" s="399">
        <v>0</v>
      </c>
      <c r="U634" s="406">
        <v>0.35</v>
      </c>
      <c r="V634" s="406">
        <v>0</v>
      </c>
      <c r="W634" s="407">
        <v>9.3900000000000003E-7</v>
      </c>
      <c r="X634" s="407">
        <v>7.3</v>
      </c>
      <c r="Y634" s="324">
        <v>1.58</v>
      </c>
      <c r="Z634" s="324">
        <v>2.77</v>
      </c>
      <c r="AA634" s="407">
        <v>8.0100000000000004E-7</v>
      </c>
      <c r="AB634" s="407">
        <v>7.3</v>
      </c>
      <c r="AC634" s="324">
        <v>1.54</v>
      </c>
      <c r="AD634" s="324">
        <v>2.68</v>
      </c>
      <c r="AE634" s="407">
        <v>6.5499999999999998E-7</v>
      </c>
      <c r="AF634" s="407">
        <v>7.3</v>
      </c>
      <c r="AG634" s="324">
        <v>1.69</v>
      </c>
      <c r="AH634" s="324">
        <v>2.2999999999999998</v>
      </c>
      <c r="AI634" s="324">
        <v>0</v>
      </c>
      <c r="AJ634" s="324">
        <v>0</v>
      </c>
      <c r="AK634" s="324">
        <v>0</v>
      </c>
      <c r="AL634" s="324">
        <v>0</v>
      </c>
      <c r="AM634" s="324">
        <v>0</v>
      </c>
      <c r="AN634" s="324">
        <v>0</v>
      </c>
      <c r="AO634" s="324">
        <v>3875008</v>
      </c>
      <c r="AP634" s="324">
        <v>1.4499999999999999E-3</v>
      </c>
      <c r="AQ634" s="324">
        <v>3.8100000000000002E-2</v>
      </c>
      <c r="AR634" s="324">
        <v>123</v>
      </c>
      <c r="AS634" s="324" t="s">
        <v>1326</v>
      </c>
      <c r="AT634" s="390">
        <v>0</v>
      </c>
      <c r="AU634" s="390">
        <v>0</v>
      </c>
      <c r="AV634" s="390">
        <v>0</v>
      </c>
      <c r="AY634" s="390" t="s">
        <v>3549</v>
      </c>
    </row>
    <row r="635" spans="1:51" s="390" customFormat="1">
      <c r="A635" s="324" t="s">
        <v>81</v>
      </c>
      <c r="B635" s="324" t="s">
        <v>3974</v>
      </c>
      <c r="C635" s="324">
        <v>2.2000000000000002</v>
      </c>
      <c r="D635" s="324">
        <v>20</v>
      </c>
      <c r="E635" s="324">
        <v>7.0000000000000007E-2</v>
      </c>
      <c r="F635" s="399">
        <v>0</v>
      </c>
      <c r="G635" s="324">
        <v>2.9</v>
      </c>
      <c r="H635" s="324">
        <v>0.7</v>
      </c>
      <c r="I635" s="324">
        <v>2</v>
      </c>
      <c r="J635" s="324">
        <v>40</v>
      </c>
      <c r="K635" s="324">
        <v>125</v>
      </c>
      <c r="L635" s="324">
        <v>1</v>
      </c>
      <c r="M635" s="324">
        <v>4</v>
      </c>
      <c r="N635" s="324">
        <v>4</v>
      </c>
      <c r="O635" s="324">
        <v>1.8</v>
      </c>
      <c r="P635" s="324">
        <v>100</v>
      </c>
      <c r="Q635" s="324" t="s">
        <v>293</v>
      </c>
      <c r="R635" s="399">
        <v>1</v>
      </c>
      <c r="S635" s="399">
        <v>0</v>
      </c>
      <c r="T635" s="399">
        <v>0</v>
      </c>
      <c r="U635" s="406">
        <v>0.35</v>
      </c>
      <c r="V635" s="406">
        <v>0</v>
      </c>
      <c r="W635" s="407">
        <v>1.06E-6</v>
      </c>
      <c r="X635" s="407">
        <v>0.60499999999999998</v>
      </c>
      <c r="Y635" s="324">
        <v>1.58</v>
      </c>
      <c r="Z635" s="324">
        <v>2.77</v>
      </c>
      <c r="AA635" s="407">
        <v>9.0100000000000003E-7</v>
      </c>
      <c r="AB635" s="407">
        <v>0.60499999999999998</v>
      </c>
      <c r="AC635" s="324">
        <v>1.54</v>
      </c>
      <c r="AD635" s="324">
        <v>2.68</v>
      </c>
      <c r="AE635" s="407">
        <v>7.37E-7</v>
      </c>
      <c r="AF635" s="407">
        <v>0.60499999999999998</v>
      </c>
      <c r="AG635" s="324">
        <v>1.69</v>
      </c>
      <c r="AH635" s="324">
        <v>2.2999999999999998</v>
      </c>
      <c r="AI635" s="324">
        <v>0</v>
      </c>
      <c r="AJ635" s="324">
        <v>0</v>
      </c>
      <c r="AK635" s="324">
        <v>0</v>
      </c>
      <c r="AL635" s="324">
        <v>0</v>
      </c>
      <c r="AM635" s="324">
        <v>0</v>
      </c>
      <c r="AN635" s="324">
        <v>0</v>
      </c>
      <c r="AO635" s="324">
        <v>1112088</v>
      </c>
      <c r="AP635" s="324">
        <v>5.0600000000000003E-3</v>
      </c>
      <c r="AQ635" s="324">
        <v>7.1120000000000003E-2</v>
      </c>
      <c r="AR635" s="324">
        <v>143</v>
      </c>
      <c r="AS635" s="324" t="s">
        <v>1326</v>
      </c>
      <c r="AT635" s="390">
        <v>0</v>
      </c>
      <c r="AU635" s="390">
        <v>0</v>
      </c>
      <c r="AV635" s="390">
        <v>0</v>
      </c>
      <c r="AY635" s="390" t="s">
        <v>3549</v>
      </c>
    </row>
    <row r="636" spans="1:51" s="390" customFormat="1">
      <c r="A636" s="324" t="s">
        <v>81</v>
      </c>
      <c r="B636" s="324" t="s">
        <v>3975</v>
      </c>
      <c r="C636" s="324">
        <v>22</v>
      </c>
      <c r="D636" s="324">
        <v>20</v>
      </c>
      <c r="E636" s="324">
        <v>0.36</v>
      </c>
      <c r="F636" s="399">
        <v>0</v>
      </c>
      <c r="G636" s="324">
        <v>0.83</v>
      </c>
      <c r="H636" s="324">
        <v>0.7</v>
      </c>
      <c r="I636" s="324">
        <v>0.9</v>
      </c>
      <c r="J636" s="324">
        <v>40</v>
      </c>
      <c r="K636" s="324">
        <v>125</v>
      </c>
      <c r="L636" s="324">
        <v>1</v>
      </c>
      <c r="M636" s="324">
        <v>4</v>
      </c>
      <c r="N636" s="324">
        <v>4</v>
      </c>
      <c r="O636" s="324">
        <v>1.8</v>
      </c>
      <c r="P636" s="324">
        <v>100</v>
      </c>
      <c r="Q636" s="324" t="s">
        <v>293</v>
      </c>
      <c r="R636" s="399">
        <v>1</v>
      </c>
      <c r="S636" s="399">
        <v>0</v>
      </c>
      <c r="T636" s="399">
        <v>0</v>
      </c>
      <c r="U636" s="406">
        <v>0.35</v>
      </c>
      <c r="V636" s="406">
        <v>0</v>
      </c>
      <c r="W636" s="407">
        <v>9.3900000000000003E-7</v>
      </c>
      <c r="X636" s="407">
        <v>2.71</v>
      </c>
      <c r="Y636" s="324">
        <v>1.58</v>
      </c>
      <c r="Z636" s="324">
        <v>2.77</v>
      </c>
      <c r="AA636" s="407">
        <v>8.0100000000000004E-7</v>
      </c>
      <c r="AB636" s="407">
        <v>2.71</v>
      </c>
      <c r="AC636" s="324">
        <v>1.54</v>
      </c>
      <c r="AD636" s="324">
        <v>2.68</v>
      </c>
      <c r="AE636" s="407">
        <v>6.5499999999999998E-7</v>
      </c>
      <c r="AF636" s="407">
        <v>2.71</v>
      </c>
      <c r="AG636" s="324">
        <v>1.69</v>
      </c>
      <c r="AH636" s="324">
        <v>2.2999999999999998</v>
      </c>
      <c r="AI636" s="324">
        <v>0</v>
      </c>
      <c r="AJ636" s="324">
        <v>0</v>
      </c>
      <c r="AK636" s="324">
        <v>0</v>
      </c>
      <c r="AL636" s="324">
        <v>0</v>
      </c>
      <c r="AM636" s="324">
        <v>0</v>
      </c>
      <c r="AN636" s="324">
        <v>0</v>
      </c>
      <c r="AO636" s="324">
        <v>1722226</v>
      </c>
      <c r="AP636" s="324">
        <v>3.2699999999999999E-3</v>
      </c>
      <c r="AQ636" s="324">
        <v>5.7149999999999999E-2</v>
      </c>
      <c r="AR636" s="324">
        <v>137</v>
      </c>
      <c r="AS636" s="324" t="s">
        <v>1326</v>
      </c>
      <c r="AT636" s="390">
        <v>0</v>
      </c>
      <c r="AU636" s="390">
        <v>0</v>
      </c>
      <c r="AV636" s="390">
        <v>0</v>
      </c>
      <c r="AY636" s="390" t="s">
        <v>3549</v>
      </c>
    </row>
    <row r="637" spans="1:51" s="390" customFormat="1">
      <c r="A637" s="324" t="s">
        <v>81</v>
      </c>
      <c r="B637" s="324" t="s">
        <v>3976</v>
      </c>
      <c r="C637" s="324">
        <v>220</v>
      </c>
      <c r="D637" s="324">
        <v>20</v>
      </c>
      <c r="E637" s="324">
        <v>3.7</v>
      </c>
      <c r="F637" s="399">
        <v>0</v>
      </c>
      <c r="G637" s="324">
        <v>0.23499999999999999</v>
      </c>
      <c r="H637" s="324">
        <v>0.7</v>
      </c>
      <c r="I637" s="324">
        <v>0.3</v>
      </c>
      <c r="J637" s="324">
        <v>40</v>
      </c>
      <c r="K637" s="324">
        <v>125</v>
      </c>
      <c r="L637" s="324">
        <v>1</v>
      </c>
      <c r="M637" s="324">
        <v>4</v>
      </c>
      <c r="N637" s="324">
        <v>4</v>
      </c>
      <c r="O637" s="324">
        <v>1.8</v>
      </c>
      <c r="P637" s="324">
        <v>100</v>
      </c>
      <c r="Q637" s="324" t="s">
        <v>293</v>
      </c>
      <c r="R637" s="399">
        <v>1</v>
      </c>
      <c r="S637" s="399">
        <v>0</v>
      </c>
      <c r="T637" s="399">
        <v>0</v>
      </c>
      <c r="U637" s="406">
        <v>0.35</v>
      </c>
      <c r="V637" s="406">
        <v>0</v>
      </c>
      <c r="W637" s="407">
        <v>9.3900000000000003E-7</v>
      </c>
      <c r="X637" s="407">
        <v>7.93</v>
      </c>
      <c r="Y637" s="324">
        <v>1.58</v>
      </c>
      <c r="Z637" s="324">
        <v>2.77</v>
      </c>
      <c r="AA637" s="407">
        <v>8.0100000000000004E-7</v>
      </c>
      <c r="AB637" s="407">
        <v>7.93</v>
      </c>
      <c r="AC637" s="324">
        <v>1.54</v>
      </c>
      <c r="AD637" s="324">
        <v>2.68</v>
      </c>
      <c r="AE637" s="407">
        <v>6.5499999999999998E-7</v>
      </c>
      <c r="AF637" s="407">
        <v>7.93</v>
      </c>
      <c r="AG637" s="324">
        <v>1.69</v>
      </c>
      <c r="AH637" s="324">
        <v>2.2999999999999998</v>
      </c>
      <c r="AI637" s="324">
        <v>0</v>
      </c>
      <c r="AJ637" s="324">
        <v>0</v>
      </c>
      <c r="AK637" s="324">
        <v>0</v>
      </c>
      <c r="AL637" s="324">
        <v>0</v>
      </c>
      <c r="AM637" s="324">
        <v>0</v>
      </c>
      <c r="AN637" s="324">
        <v>0</v>
      </c>
      <c r="AO637" s="324">
        <v>5580011</v>
      </c>
      <c r="AP637" s="324">
        <v>1.01E-3</v>
      </c>
      <c r="AQ637" s="324">
        <v>3.175E-2</v>
      </c>
      <c r="AR637" s="324">
        <v>120</v>
      </c>
      <c r="AS637" s="324" t="s">
        <v>1326</v>
      </c>
      <c r="AT637" s="390">
        <v>0</v>
      </c>
      <c r="AU637" s="390">
        <v>0</v>
      </c>
      <c r="AV637" s="390">
        <v>0</v>
      </c>
      <c r="AY637" s="390" t="s">
        <v>3549</v>
      </c>
    </row>
    <row r="638" spans="1:51" s="390" customFormat="1">
      <c r="A638" s="324" t="s">
        <v>81</v>
      </c>
      <c r="B638" s="324" t="s">
        <v>3977</v>
      </c>
      <c r="C638" s="324">
        <v>3.3</v>
      </c>
      <c r="D638" s="324">
        <v>20</v>
      </c>
      <c r="E638" s="324">
        <v>0.08</v>
      </c>
      <c r="F638" s="399">
        <v>0</v>
      </c>
      <c r="G638" s="324">
        <v>2</v>
      </c>
      <c r="H638" s="324">
        <v>0.7</v>
      </c>
      <c r="I638" s="324">
        <v>1.9</v>
      </c>
      <c r="J638" s="324">
        <v>40</v>
      </c>
      <c r="K638" s="324">
        <v>125</v>
      </c>
      <c r="L638" s="324">
        <v>1</v>
      </c>
      <c r="M638" s="324">
        <v>4</v>
      </c>
      <c r="N638" s="324">
        <v>4</v>
      </c>
      <c r="O638" s="324">
        <v>1.8</v>
      </c>
      <c r="P638" s="324">
        <v>100</v>
      </c>
      <c r="Q638" s="324" t="s">
        <v>293</v>
      </c>
      <c r="R638" s="399">
        <v>1</v>
      </c>
      <c r="S638" s="399">
        <v>0</v>
      </c>
      <c r="T638" s="399">
        <v>0</v>
      </c>
      <c r="U638" s="406">
        <v>0.35</v>
      </c>
      <c r="V638" s="406">
        <v>0</v>
      </c>
      <c r="W638" s="407">
        <v>1.06E-6</v>
      </c>
      <c r="X638" s="407">
        <v>0.73399999999999999</v>
      </c>
      <c r="Y638" s="324">
        <v>1.58</v>
      </c>
      <c r="Z638" s="324">
        <v>2.77</v>
      </c>
      <c r="AA638" s="407">
        <v>9.0100000000000003E-7</v>
      </c>
      <c r="AB638" s="407">
        <v>0.73399999999999999</v>
      </c>
      <c r="AC638" s="324">
        <v>1.54</v>
      </c>
      <c r="AD638" s="324">
        <v>2.68</v>
      </c>
      <c r="AE638" s="407">
        <v>7.37E-7</v>
      </c>
      <c r="AF638" s="407">
        <v>0.73399999999999999</v>
      </c>
      <c r="AG638" s="324">
        <v>1.69</v>
      </c>
      <c r="AH638" s="324">
        <v>2.2999999999999998</v>
      </c>
      <c r="AI638" s="324">
        <v>0</v>
      </c>
      <c r="AJ638" s="324">
        <v>0</v>
      </c>
      <c r="AK638" s="324">
        <v>0</v>
      </c>
      <c r="AL638" s="324">
        <v>0</v>
      </c>
      <c r="AM638" s="324">
        <v>0</v>
      </c>
      <c r="AN638" s="324">
        <v>0</v>
      </c>
      <c r="AO638" s="324">
        <v>1112088</v>
      </c>
      <c r="AP638" s="324">
        <v>5.0600000000000003E-3</v>
      </c>
      <c r="AQ638" s="324">
        <v>7.1120000000000003E-2</v>
      </c>
      <c r="AR638" s="324">
        <v>139</v>
      </c>
      <c r="AS638" s="324" t="s">
        <v>1326</v>
      </c>
      <c r="AT638" s="390">
        <v>0</v>
      </c>
      <c r="AU638" s="390">
        <v>0</v>
      </c>
      <c r="AV638" s="390">
        <v>0</v>
      </c>
      <c r="AY638" s="390" t="s">
        <v>3549</v>
      </c>
    </row>
    <row r="639" spans="1:51" s="390" customFormat="1">
      <c r="A639" s="324" t="s">
        <v>81</v>
      </c>
      <c r="B639" s="324" t="s">
        <v>3978</v>
      </c>
      <c r="C639" s="324">
        <v>33</v>
      </c>
      <c r="D639" s="324">
        <v>20</v>
      </c>
      <c r="E639" s="324">
        <v>0.42</v>
      </c>
      <c r="F639" s="399">
        <v>0</v>
      </c>
      <c r="G639" s="324">
        <v>0.68</v>
      </c>
      <c r="H639" s="324">
        <v>0.7</v>
      </c>
      <c r="I639" s="324">
        <v>0.8</v>
      </c>
      <c r="J639" s="324">
        <v>40</v>
      </c>
      <c r="K639" s="324">
        <v>125</v>
      </c>
      <c r="L639" s="324">
        <v>1</v>
      </c>
      <c r="M639" s="324">
        <v>4</v>
      </c>
      <c r="N639" s="324">
        <v>4</v>
      </c>
      <c r="O639" s="324">
        <v>1.8</v>
      </c>
      <c r="P639" s="324">
        <v>100</v>
      </c>
      <c r="Q639" s="324" t="s">
        <v>293</v>
      </c>
      <c r="R639" s="399">
        <v>1</v>
      </c>
      <c r="S639" s="399">
        <v>0</v>
      </c>
      <c r="T639" s="399">
        <v>0</v>
      </c>
      <c r="U639" s="406">
        <v>0.35</v>
      </c>
      <c r="V639" s="406">
        <v>0</v>
      </c>
      <c r="W639" s="407">
        <v>9.3900000000000003E-7</v>
      </c>
      <c r="X639" s="407">
        <v>3.21</v>
      </c>
      <c r="Y639" s="324">
        <v>1.58</v>
      </c>
      <c r="Z639" s="324">
        <v>2.77</v>
      </c>
      <c r="AA639" s="407">
        <v>8.0100000000000004E-7</v>
      </c>
      <c r="AB639" s="407">
        <v>3.21</v>
      </c>
      <c r="AC639" s="324">
        <v>1.54</v>
      </c>
      <c r="AD639" s="324">
        <v>2.68</v>
      </c>
      <c r="AE639" s="407">
        <v>6.5499999999999998E-7</v>
      </c>
      <c r="AF639" s="407">
        <v>3.21</v>
      </c>
      <c r="AG639" s="324">
        <v>1.69</v>
      </c>
      <c r="AH639" s="324">
        <v>2.2999999999999998</v>
      </c>
      <c r="AI639" s="324">
        <v>0</v>
      </c>
      <c r="AJ639" s="324">
        <v>0</v>
      </c>
      <c r="AK639" s="324">
        <v>0</v>
      </c>
      <c r="AL639" s="324">
        <v>0</v>
      </c>
      <c r="AM639" s="324">
        <v>0</v>
      </c>
      <c r="AN639" s="324">
        <v>0</v>
      </c>
      <c r="AO639" s="324">
        <v>1722226</v>
      </c>
      <c r="AP639" s="324">
        <v>3.2699999999999999E-3</v>
      </c>
      <c r="AQ639" s="324">
        <v>5.7149999999999999E-2</v>
      </c>
      <c r="AR639" s="324">
        <v>149</v>
      </c>
      <c r="AS639" s="324" t="s">
        <v>1326</v>
      </c>
      <c r="AT639" s="390">
        <v>0</v>
      </c>
      <c r="AU639" s="390">
        <v>0</v>
      </c>
      <c r="AV639" s="390">
        <v>0</v>
      </c>
      <c r="AY639" s="390" t="s">
        <v>3549</v>
      </c>
    </row>
    <row r="640" spans="1:51" s="390" customFormat="1">
      <c r="A640" s="324" t="s">
        <v>81</v>
      </c>
      <c r="B640" s="324" t="s">
        <v>3979</v>
      </c>
      <c r="C640" s="324">
        <v>330</v>
      </c>
      <c r="D640" s="324">
        <v>20</v>
      </c>
      <c r="E640" s="324">
        <v>5.9</v>
      </c>
      <c r="F640" s="399">
        <v>0</v>
      </c>
      <c r="G640" s="324">
        <v>0.2</v>
      </c>
      <c r="H640" s="324">
        <v>0.7</v>
      </c>
      <c r="I640" s="324">
        <v>0.23</v>
      </c>
      <c r="J640" s="324">
        <v>40</v>
      </c>
      <c r="K640" s="324">
        <v>125</v>
      </c>
      <c r="L640" s="324">
        <v>1</v>
      </c>
      <c r="M640" s="324">
        <v>4</v>
      </c>
      <c r="N640" s="324">
        <v>4</v>
      </c>
      <c r="O640" s="324">
        <v>1.8</v>
      </c>
      <c r="P640" s="324">
        <v>100</v>
      </c>
      <c r="Q640" s="324" t="s">
        <v>293</v>
      </c>
      <c r="R640" s="399">
        <v>1</v>
      </c>
      <c r="S640" s="399">
        <v>0</v>
      </c>
      <c r="T640" s="399">
        <v>0</v>
      </c>
      <c r="U640" s="406">
        <v>0.35</v>
      </c>
      <c r="V640" s="406">
        <v>0</v>
      </c>
      <c r="W640" s="407">
        <v>9.3900000000000003E-7</v>
      </c>
      <c r="X640" s="407">
        <v>9.93</v>
      </c>
      <c r="Y640" s="324">
        <v>1.58</v>
      </c>
      <c r="Z640" s="324">
        <v>2.77</v>
      </c>
      <c r="AA640" s="407">
        <v>8.0100000000000004E-7</v>
      </c>
      <c r="AB640" s="407">
        <v>9.93</v>
      </c>
      <c r="AC640" s="324">
        <v>1.54</v>
      </c>
      <c r="AD640" s="324">
        <v>2.68</v>
      </c>
      <c r="AE640" s="407">
        <v>6.5499999999999998E-7</v>
      </c>
      <c r="AF640" s="407">
        <v>9.93</v>
      </c>
      <c r="AG640" s="324">
        <v>1.69</v>
      </c>
      <c r="AH640" s="324">
        <v>2.2999999999999998</v>
      </c>
      <c r="AI640" s="324">
        <v>0</v>
      </c>
      <c r="AJ640" s="324">
        <v>0</v>
      </c>
      <c r="AK640" s="324">
        <v>0</v>
      </c>
      <c r="AL640" s="324">
        <v>0</v>
      </c>
      <c r="AM640" s="324">
        <v>0</v>
      </c>
      <c r="AN640" s="324">
        <v>0</v>
      </c>
      <c r="AO640" s="324">
        <v>7205593</v>
      </c>
      <c r="AP640" s="324">
        <v>7.7999999999999999E-4</v>
      </c>
      <c r="AQ640" s="324">
        <v>2.794E-2</v>
      </c>
      <c r="AR640" s="324">
        <v>128</v>
      </c>
      <c r="AS640" s="324" t="s">
        <v>1326</v>
      </c>
      <c r="AT640" s="390">
        <v>0</v>
      </c>
      <c r="AU640" s="390">
        <v>0</v>
      </c>
      <c r="AV640" s="390">
        <v>0</v>
      </c>
      <c r="AY640" s="390" t="s">
        <v>3549</v>
      </c>
    </row>
    <row r="641" spans="1:51" s="390" customFormat="1">
      <c r="A641" s="324" t="s">
        <v>81</v>
      </c>
      <c r="B641" s="324" t="s">
        <v>3980</v>
      </c>
      <c r="C641" s="324">
        <v>4.7</v>
      </c>
      <c r="D641" s="324">
        <v>20</v>
      </c>
      <c r="E641" s="324">
        <v>0.125</v>
      </c>
      <c r="F641" s="399">
        <v>0</v>
      </c>
      <c r="G641" s="324">
        <v>1.9</v>
      </c>
      <c r="H641" s="324">
        <v>0.7</v>
      </c>
      <c r="I641" s="324">
        <v>1.8</v>
      </c>
      <c r="J641" s="324">
        <v>40</v>
      </c>
      <c r="K641" s="324">
        <v>125</v>
      </c>
      <c r="L641" s="324">
        <v>1</v>
      </c>
      <c r="M641" s="324">
        <v>4</v>
      </c>
      <c r="N641" s="324">
        <v>4</v>
      </c>
      <c r="O641" s="324">
        <v>1.8</v>
      </c>
      <c r="P641" s="324">
        <v>100</v>
      </c>
      <c r="Q641" s="324" t="s">
        <v>293</v>
      </c>
      <c r="R641" s="399">
        <v>1</v>
      </c>
      <c r="S641" s="399">
        <v>0</v>
      </c>
      <c r="T641" s="399">
        <v>0</v>
      </c>
      <c r="U641" s="406">
        <v>0.35</v>
      </c>
      <c r="V641" s="406">
        <v>0</v>
      </c>
      <c r="W641" s="407">
        <v>9.3900000000000003E-7</v>
      </c>
      <c r="X641" s="407">
        <v>1.23</v>
      </c>
      <c r="Y641" s="324">
        <v>1.58</v>
      </c>
      <c r="Z641" s="324">
        <v>2.77</v>
      </c>
      <c r="AA641" s="407">
        <v>8.0100000000000004E-7</v>
      </c>
      <c r="AB641" s="407">
        <v>1.23</v>
      </c>
      <c r="AC641" s="324">
        <v>1.54</v>
      </c>
      <c r="AD641" s="324">
        <v>2.68</v>
      </c>
      <c r="AE641" s="407">
        <v>6.5499999999999998E-7</v>
      </c>
      <c r="AF641" s="407">
        <v>1.23</v>
      </c>
      <c r="AG641" s="324">
        <v>1.69</v>
      </c>
      <c r="AH641" s="324">
        <v>2.2999999999999998</v>
      </c>
      <c r="AI641" s="324">
        <v>0</v>
      </c>
      <c r="AJ641" s="324">
        <v>0</v>
      </c>
      <c r="AK641" s="324">
        <v>0</v>
      </c>
      <c r="AL641" s="324">
        <v>0</v>
      </c>
      <c r="AM641" s="324">
        <v>0</v>
      </c>
      <c r="AN641" s="324">
        <v>0</v>
      </c>
      <c r="AO641" s="324">
        <v>1112088</v>
      </c>
      <c r="AP641" s="324">
        <v>5.0600000000000003E-3</v>
      </c>
      <c r="AQ641" s="324">
        <v>7.1120000000000003E-2</v>
      </c>
      <c r="AR641" s="324">
        <v>99</v>
      </c>
      <c r="AS641" s="324" t="s">
        <v>1326</v>
      </c>
      <c r="AT641" s="390">
        <v>0</v>
      </c>
      <c r="AU641" s="390">
        <v>0</v>
      </c>
      <c r="AV641" s="390">
        <v>0</v>
      </c>
      <c r="AY641" s="390" t="s">
        <v>3549</v>
      </c>
    </row>
    <row r="642" spans="1:51" s="390" customFormat="1">
      <c r="A642" s="324" t="s">
        <v>81</v>
      </c>
      <c r="B642" s="324" t="s">
        <v>3981</v>
      </c>
      <c r="C642" s="324">
        <v>47</v>
      </c>
      <c r="D642" s="324">
        <v>20</v>
      </c>
      <c r="E642" s="324">
        <v>0.65</v>
      </c>
      <c r="F642" s="399">
        <v>0</v>
      </c>
      <c r="G642" s="324">
        <v>0.56000000000000005</v>
      </c>
      <c r="H642" s="324">
        <v>0.7</v>
      </c>
      <c r="I642" s="324">
        <v>0.68</v>
      </c>
      <c r="J642" s="324">
        <v>40</v>
      </c>
      <c r="K642" s="324">
        <v>125</v>
      </c>
      <c r="L642" s="324">
        <v>1</v>
      </c>
      <c r="M642" s="324">
        <v>4</v>
      </c>
      <c r="N642" s="324">
        <v>4</v>
      </c>
      <c r="O642" s="324">
        <v>1.8</v>
      </c>
      <c r="P642" s="324">
        <v>100</v>
      </c>
      <c r="Q642" s="324" t="s">
        <v>293</v>
      </c>
      <c r="R642" s="399">
        <v>1</v>
      </c>
      <c r="S642" s="399">
        <v>0</v>
      </c>
      <c r="T642" s="399">
        <v>0</v>
      </c>
      <c r="U642" s="406">
        <v>0.35</v>
      </c>
      <c r="V642" s="406">
        <v>0</v>
      </c>
      <c r="W642" s="407">
        <v>9.3900000000000003E-7</v>
      </c>
      <c r="X642" s="407">
        <v>3.7</v>
      </c>
      <c r="Y642" s="324">
        <v>1.58</v>
      </c>
      <c r="Z642" s="324">
        <v>2.77</v>
      </c>
      <c r="AA642" s="407">
        <v>8.0100000000000004E-7</v>
      </c>
      <c r="AB642" s="407">
        <v>3.7</v>
      </c>
      <c r="AC642" s="324">
        <v>1.54</v>
      </c>
      <c r="AD642" s="324">
        <v>2.68</v>
      </c>
      <c r="AE642" s="407">
        <v>6.5499999999999998E-7</v>
      </c>
      <c r="AF642" s="407">
        <v>3.7</v>
      </c>
      <c r="AG642" s="324">
        <v>1.69</v>
      </c>
      <c r="AH642" s="324">
        <v>2.2999999999999998</v>
      </c>
      <c r="AI642" s="324">
        <v>0</v>
      </c>
      <c r="AJ642" s="324">
        <v>0</v>
      </c>
      <c r="AK642" s="324">
        <v>0</v>
      </c>
      <c r="AL642" s="324">
        <v>0</v>
      </c>
      <c r="AM642" s="324">
        <v>0</v>
      </c>
      <c r="AN642" s="324">
        <v>0</v>
      </c>
      <c r="AO642" s="324">
        <v>2179692</v>
      </c>
      <c r="AP642" s="324">
        <v>2.5799999999999998E-3</v>
      </c>
      <c r="AQ642" s="324">
        <v>5.0799999999999998E-2</v>
      </c>
      <c r="AR642" s="324">
        <v>133</v>
      </c>
      <c r="AS642" s="324" t="s">
        <v>1326</v>
      </c>
      <c r="AT642" s="390">
        <v>0</v>
      </c>
      <c r="AU642" s="390">
        <v>0</v>
      </c>
      <c r="AV642" s="390">
        <v>0</v>
      </c>
      <c r="AY642" s="390" t="s">
        <v>3549</v>
      </c>
    </row>
    <row r="643" spans="1:51" s="390" customFormat="1">
      <c r="A643" s="324" t="s">
        <v>81</v>
      </c>
      <c r="B643" s="324" t="s">
        <v>3982</v>
      </c>
      <c r="C643" s="324">
        <v>470</v>
      </c>
      <c r="D643" s="324">
        <v>20</v>
      </c>
      <c r="E643" s="324">
        <v>7.8</v>
      </c>
      <c r="F643" s="399">
        <v>0</v>
      </c>
      <c r="G643" s="324">
        <v>0.17</v>
      </c>
      <c r="H643" s="324">
        <v>0.7</v>
      </c>
      <c r="I643" s="324">
        <v>0.2</v>
      </c>
      <c r="J643" s="324">
        <v>40</v>
      </c>
      <c r="K643" s="324">
        <v>125</v>
      </c>
      <c r="L643" s="324">
        <v>1</v>
      </c>
      <c r="M643" s="324">
        <v>4</v>
      </c>
      <c r="N643" s="324">
        <v>4</v>
      </c>
      <c r="O643" s="324">
        <v>1.8</v>
      </c>
      <c r="P643" s="324">
        <v>100</v>
      </c>
      <c r="Q643" s="324" t="s">
        <v>293</v>
      </c>
      <c r="R643" s="399">
        <v>1</v>
      </c>
      <c r="S643" s="399">
        <v>0</v>
      </c>
      <c r="T643" s="399">
        <v>0</v>
      </c>
      <c r="U643" s="406">
        <v>0.35</v>
      </c>
      <c r="V643" s="406">
        <v>0</v>
      </c>
      <c r="W643" s="407">
        <v>9.3900000000000003E-7</v>
      </c>
      <c r="X643" s="407">
        <v>12</v>
      </c>
      <c r="Y643" s="324">
        <v>1.58</v>
      </c>
      <c r="Z643" s="324">
        <v>2.77</v>
      </c>
      <c r="AA643" s="407">
        <v>8.0100000000000004E-7</v>
      </c>
      <c r="AB643" s="407">
        <v>12</v>
      </c>
      <c r="AC643" s="324">
        <v>1.54</v>
      </c>
      <c r="AD643" s="324">
        <v>2.68</v>
      </c>
      <c r="AE643" s="407">
        <v>6.5499999999999998E-7</v>
      </c>
      <c r="AF643" s="407">
        <v>12</v>
      </c>
      <c r="AG643" s="324">
        <v>1.69</v>
      </c>
      <c r="AH643" s="324">
        <v>2.2999999999999998</v>
      </c>
      <c r="AI643" s="324">
        <v>0</v>
      </c>
      <c r="AJ643" s="324">
        <v>0</v>
      </c>
      <c r="AK643" s="324">
        <v>0</v>
      </c>
      <c r="AL643" s="324">
        <v>0</v>
      </c>
      <c r="AM643" s="324">
        <v>0</v>
      </c>
      <c r="AN643" s="324">
        <v>0</v>
      </c>
      <c r="AO643" s="324">
        <v>8718767</v>
      </c>
      <c r="AP643" s="324">
        <v>6.4999999999999997E-4</v>
      </c>
      <c r="AQ643" s="324">
        <v>2.5399999999999999E-2</v>
      </c>
      <c r="AR643" s="324">
        <v>128</v>
      </c>
      <c r="AS643" s="324" t="s">
        <v>1326</v>
      </c>
      <c r="AT643" s="390">
        <v>0</v>
      </c>
      <c r="AU643" s="390">
        <v>0</v>
      </c>
      <c r="AV643" s="390">
        <v>0</v>
      </c>
      <c r="AY643" s="390" t="s">
        <v>3549</v>
      </c>
    </row>
    <row r="644" spans="1:51" s="390" customFormat="1">
      <c r="A644" s="324" t="s">
        <v>81</v>
      </c>
      <c r="B644" s="324" t="s">
        <v>3983</v>
      </c>
      <c r="C644" s="324">
        <v>0.56000000000000005</v>
      </c>
      <c r="D644" s="324">
        <v>20</v>
      </c>
      <c r="E644" s="324">
        <v>3.3000000000000002E-2</v>
      </c>
      <c r="F644" s="399">
        <v>0</v>
      </c>
      <c r="G644" s="324">
        <v>5.3</v>
      </c>
      <c r="H644" s="324">
        <v>0.7</v>
      </c>
      <c r="I644" s="324">
        <v>2.8</v>
      </c>
      <c r="J644" s="324">
        <v>40</v>
      </c>
      <c r="K644" s="324">
        <v>125</v>
      </c>
      <c r="L644" s="324">
        <v>1</v>
      </c>
      <c r="M644" s="324">
        <v>4</v>
      </c>
      <c r="N644" s="324">
        <v>4</v>
      </c>
      <c r="O644" s="324">
        <v>1.8</v>
      </c>
      <c r="P644" s="324">
        <v>100</v>
      </c>
      <c r="Q644" s="324" t="s">
        <v>293</v>
      </c>
      <c r="R644" s="399">
        <v>1</v>
      </c>
      <c r="S644" s="399">
        <v>0</v>
      </c>
      <c r="T644" s="399">
        <v>0</v>
      </c>
      <c r="U644" s="406">
        <v>0.35</v>
      </c>
      <c r="V644" s="406">
        <v>0</v>
      </c>
      <c r="W644" s="407">
        <v>1.06E-6</v>
      </c>
      <c r="X644" s="407">
        <v>0.29099999999999998</v>
      </c>
      <c r="Y644" s="324">
        <v>1.58</v>
      </c>
      <c r="Z644" s="324">
        <v>2.77</v>
      </c>
      <c r="AA644" s="407">
        <v>9.0100000000000003E-7</v>
      </c>
      <c r="AB644" s="407">
        <v>0.29099999999999998</v>
      </c>
      <c r="AC644" s="324">
        <v>1.54</v>
      </c>
      <c r="AD644" s="324">
        <v>2.68</v>
      </c>
      <c r="AE644" s="407">
        <v>7.37E-7</v>
      </c>
      <c r="AF644" s="407">
        <v>0.29099999999999998</v>
      </c>
      <c r="AG644" s="324">
        <v>1.69</v>
      </c>
      <c r="AH644" s="324">
        <v>2.2999999999999998</v>
      </c>
      <c r="AI644" s="324">
        <v>0</v>
      </c>
      <c r="AJ644" s="324">
        <v>0</v>
      </c>
      <c r="AK644" s="324">
        <v>0</v>
      </c>
      <c r="AL644" s="324">
        <v>0</v>
      </c>
      <c r="AM644" s="324">
        <v>0</v>
      </c>
      <c r="AN644" s="324">
        <v>0</v>
      </c>
      <c r="AO644" s="324">
        <v>1112088</v>
      </c>
      <c r="AP644" s="324">
        <v>5.0600000000000003E-3</v>
      </c>
      <c r="AQ644" s="324">
        <v>7.1120000000000003E-2</v>
      </c>
      <c r="AR644" s="324">
        <v>155</v>
      </c>
      <c r="AS644" s="324" t="s">
        <v>1326</v>
      </c>
      <c r="AT644" s="390">
        <v>0</v>
      </c>
      <c r="AU644" s="390">
        <v>0</v>
      </c>
      <c r="AV644" s="390">
        <v>0</v>
      </c>
      <c r="AY644" s="390" t="s">
        <v>3549</v>
      </c>
    </row>
    <row r="645" spans="1:51" s="390" customFormat="1">
      <c r="A645" s="324" t="s">
        <v>81</v>
      </c>
      <c r="B645" s="324" t="s">
        <v>3984</v>
      </c>
      <c r="C645" s="324">
        <v>560</v>
      </c>
      <c r="D645" s="324">
        <v>20</v>
      </c>
      <c r="E645" s="324">
        <v>10</v>
      </c>
      <c r="F645" s="399">
        <v>0</v>
      </c>
      <c r="G645" s="324">
        <v>0.15</v>
      </c>
      <c r="H645" s="324">
        <v>0.7</v>
      </c>
      <c r="I645" s="324">
        <v>0.18</v>
      </c>
      <c r="J645" s="324">
        <v>40</v>
      </c>
      <c r="K645" s="324">
        <v>125</v>
      </c>
      <c r="L645" s="324">
        <v>1</v>
      </c>
      <c r="M645" s="324">
        <v>4</v>
      </c>
      <c r="N645" s="324">
        <v>4</v>
      </c>
      <c r="O645" s="324">
        <v>1.8</v>
      </c>
      <c r="P645" s="324">
        <v>100</v>
      </c>
      <c r="Q645" s="324" t="s">
        <v>293</v>
      </c>
      <c r="R645" s="399">
        <v>1</v>
      </c>
      <c r="S645" s="399">
        <v>0</v>
      </c>
      <c r="T645" s="399">
        <v>0</v>
      </c>
      <c r="U645" s="406">
        <v>0.35</v>
      </c>
      <c r="V645" s="406">
        <v>0</v>
      </c>
      <c r="W645" s="407">
        <v>9.3900000000000003E-7</v>
      </c>
      <c r="X645" s="407">
        <v>13.3</v>
      </c>
      <c r="Y645" s="324">
        <v>1.58</v>
      </c>
      <c r="Z645" s="324">
        <v>2.77</v>
      </c>
      <c r="AA645" s="407">
        <v>8.0100000000000004E-7</v>
      </c>
      <c r="AB645" s="407">
        <v>13.3</v>
      </c>
      <c r="AC645" s="324">
        <v>1.54</v>
      </c>
      <c r="AD645" s="324">
        <v>2.68</v>
      </c>
      <c r="AE645" s="407">
        <v>6.5499999999999998E-7</v>
      </c>
      <c r="AF645" s="407">
        <v>13.3</v>
      </c>
      <c r="AG645" s="324">
        <v>1.69</v>
      </c>
      <c r="AH645" s="324">
        <v>2.2999999999999998</v>
      </c>
      <c r="AI645" s="324">
        <v>0</v>
      </c>
      <c r="AJ645" s="324">
        <v>0</v>
      </c>
      <c r="AK645" s="324">
        <v>0</v>
      </c>
      <c r="AL645" s="324">
        <v>0</v>
      </c>
      <c r="AM645" s="324">
        <v>0</v>
      </c>
      <c r="AN645" s="324">
        <v>0</v>
      </c>
      <c r="AO645" s="324">
        <v>11258739</v>
      </c>
      <c r="AP645" s="324">
        <v>5.0000000000000001E-4</v>
      </c>
      <c r="AQ645" s="324">
        <v>2.2349999999999998E-2</v>
      </c>
      <c r="AR645" s="324">
        <v>123</v>
      </c>
      <c r="AS645" s="324" t="s">
        <v>1326</v>
      </c>
      <c r="AT645" s="390">
        <v>0</v>
      </c>
      <c r="AU645" s="390">
        <v>0</v>
      </c>
      <c r="AV645" s="390">
        <v>0</v>
      </c>
      <c r="AY645" s="390" t="s">
        <v>3549</v>
      </c>
    </row>
    <row r="646" spans="1:51" s="390" customFormat="1">
      <c r="A646" s="324" t="s">
        <v>81</v>
      </c>
      <c r="B646" s="324" t="s">
        <v>3985</v>
      </c>
      <c r="C646" s="324">
        <v>6.8</v>
      </c>
      <c r="D646" s="324">
        <v>20</v>
      </c>
      <c r="E646" s="324">
        <v>0.15</v>
      </c>
      <c r="F646" s="399">
        <v>0</v>
      </c>
      <c r="G646" s="324">
        <v>1.3</v>
      </c>
      <c r="H646" s="324">
        <v>0.7</v>
      </c>
      <c r="I646" s="324">
        <v>1.5</v>
      </c>
      <c r="J646" s="324">
        <v>40</v>
      </c>
      <c r="K646" s="324">
        <v>125</v>
      </c>
      <c r="L646" s="324">
        <v>1</v>
      </c>
      <c r="M646" s="324">
        <v>4</v>
      </c>
      <c r="N646" s="324">
        <v>4</v>
      </c>
      <c r="O646" s="324">
        <v>1.8</v>
      </c>
      <c r="P646" s="324">
        <v>100</v>
      </c>
      <c r="Q646" s="324" t="s">
        <v>293</v>
      </c>
      <c r="R646" s="399">
        <v>1</v>
      </c>
      <c r="S646" s="399">
        <v>0</v>
      </c>
      <c r="T646" s="399">
        <v>0</v>
      </c>
      <c r="U646" s="406">
        <v>0.35</v>
      </c>
      <c r="V646" s="406">
        <v>0</v>
      </c>
      <c r="W646" s="407">
        <v>9.3900000000000003E-7</v>
      </c>
      <c r="X646" s="407">
        <v>1.43</v>
      </c>
      <c r="Y646" s="324">
        <v>1.58</v>
      </c>
      <c r="Z646" s="324">
        <v>2.77</v>
      </c>
      <c r="AA646" s="407">
        <v>8.0100000000000004E-7</v>
      </c>
      <c r="AB646" s="407">
        <v>1.43</v>
      </c>
      <c r="AC646" s="324">
        <v>1.54</v>
      </c>
      <c r="AD646" s="324">
        <v>2.68</v>
      </c>
      <c r="AE646" s="407">
        <v>6.5499999999999998E-7</v>
      </c>
      <c r="AF646" s="407">
        <v>1.43</v>
      </c>
      <c r="AG646" s="324">
        <v>1.69</v>
      </c>
      <c r="AH646" s="324">
        <v>2.2999999999999998</v>
      </c>
      <c r="AI646" s="324">
        <v>0</v>
      </c>
      <c r="AJ646" s="324">
        <v>0</v>
      </c>
      <c r="AK646" s="324">
        <v>0</v>
      </c>
      <c r="AL646" s="324">
        <v>0</v>
      </c>
      <c r="AM646" s="324">
        <v>0</v>
      </c>
      <c r="AN646" s="324">
        <v>0</v>
      </c>
      <c r="AO646" s="324">
        <v>1241548</v>
      </c>
      <c r="AP646" s="324">
        <v>4.5300000000000002E-3</v>
      </c>
      <c r="AQ646" s="324">
        <v>6.7309999999999995E-2</v>
      </c>
      <c r="AR646" s="324">
        <v>119</v>
      </c>
      <c r="AS646" s="324" t="s">
        <v>1326</v>
      </c>
      <c r="AT646" s="390">
        <v>0</v>
      </c>
      <c r="AU646" s="390">
        <v>0</v>
      </c>
      <c r="AV646" s="390">
        <v>0</v>
      </c>
      <c r="AY646" s="390" t="s">
        <v>3549</v>
      </c>
    </row>
    <row r="647" spans="1:51" s="390" customFormat="1">
      <c r="A647" s="324" t="s">
        <v>81</v>
      </c>
      <c r="B647" s="324" t="s">
        <v>3986</v>
      </c>
      <c r="C647" s="324">
        <v>68</v>
      </c>
      <c r="D647" s="324">
        <v>20</v>
      </c>
      <c r="E647" s="324">
        <v>0.95</v>
      </c>
      <c r="F647" s="399">
        <v>0</v>
      </c>
      <c r="G647" s="324">
        <v>0.46</v>
      </c>
      <c r="H647" s="324">
        <v>0.7</v>
      </c>
      <c r="I647" s="324">
        <v>0.56000000000000005</v>
      </c>
      <c r="J647" s="324">
        <v>40</v>
      </c>
      <c r="K647" s="324">
        <v>125</v>
      </c>
      <c r="L647" s="324">
        <v>1</v>
      </c>
      <c r="M647" s="324">
        <v>4</v>
      </c>
      <c r="N647" s="324">
        <v>4</v>
      </c>
      <c r="O647" s="324">
        <v>1.8</v>
      </c>
      <c r="P647" s="324">
        <v>100</v>
      </c>
      <c r="Q647" s="324" t="s">
        <v>293</v>
      </c>
      <c r="R647" s="399">
        <v>1</v>
      </c>
      <c r="S647" s="399">
        <v>0</v>
      </c>
      <c r="T647" s="399">
        <v>0</v>
      </c>
      <c r="U647" s="406">
        <v>0.35</v>
      </c>
      <c r="V647" s="406">
        <v>0</v>
      </c>
      <c r="W647" s="407">
        <v>9.3900000000000003E-7</v>
      </c>
      <c r="X647" s="407">
        <v>4.58</v>
      </c>
      <c r="Y647" s="324">
        <v>1.58</v>
      </c>
      <c r="Z647" s="324">
        <v>2.77</v>
      </c>
      <c r="AA647" s="407">
        <v>8.0100000000000004E-7</v>
      </c>
      <c r="AB647" s="407">
        <v>4.58</v>
      </c>
      <c r="AC647" s="324">
        <v>1.54</v>
      </c>
      <c r="AD647" s="324">
        <v>2.68</v>
      </c>
      <c r="AE647" s="407">
        <v>6.5499999999999998E-7</v>
      </c>
      <c r="AF647" s="407">
        <v>4.58</v>
      </c>
      <c r="AG647" s="324">
        <v>1.69</v>
      </c>
      <c r="AH647" s="324">
        <v>2.2999999999999998</v>
      </c>
      <c r="AI647" s="324">
        <v>0</v>
      </c>
      <c r="AJ647" s="324">
        <v>0</v>
      </c>
      <c r="AK647" s="324">
        <v>0</v>
      </c>
      <c r="AL647" s="324">
        <v>0</v>
      </c>
      <c r="AM647" s="324">
        <v>0</v>
      </c>
      <c r="AN647" s="324">
        <v>0</v>
      </c>
      <c r="AO647" s="324">
        <v>2846944</v>
      </c>
      <c r="AP647" s="324">
        <v>1.98E-3</v>
      </c>
      <c r="AQ647" s="324">
        <v>4.4450000000000003E-2</v>
      </c>
      <c r="AR647" s="324">
        <v>134</v>
      </c>
      <c r="AS647" s="324" t="s">
        <v>1326</v>
      </c>
      <c r="AT647" s="390">
        <v>0</v>
      </c>
      <c r="AU647" s="390">
        <v>0</v>
      </c>
      <c r="AV647" s="390">
        <v>0</v>
      </c>
      <c r="AY647" s="390" t="s">
        <v>3549</v>
      </c>
    </row>
    <row r="648" spans="1:51" s="390" customFormat="1">
      <c r="A648" s="324" t="s">
        <v>81</v>
      </c>
      <c r="B648" s="324" t="s">
        <v>3987</v>
      </c>
      <c r="C648" s="324">
        <v>680</v>
      </c>
      <c r="D648" s="324">
        <v>20</v>
      </c>
      <c r="E648" s="324">
        <v>11.5</v>
      </c>
      <c r="F648" s="399">
        <v>0</v>
      </c>
      <c r="G648" s="324">
        <v>0.14000000000000001</v>
      </c>
      <c r="H648" s="324">
        <v>0.7</v>
      </c>
      <c r="I648" s="324">
        <v>0.16</v>
      </c>
      <c r="J648" s="324">
        <v>40</v>
      </c>
      <c r="K648" s="324">
        <v>125</v>
      </c>
      <c r="L648" s="324">
        <v>1</v>
      </c>
      <c r="M648" s="324">
        <v>4</v>
      </c>
      <c r="N648" s="324">
        <v>4</v>
      </c>
      <c r="O648" s="324">
        <v>1.8</v>
      </c>
      <c r="P648" s="324">
        <v>100</v>
      </c>
      <c r="Q648" s="324" t="s">
        <v>293</v>
      </c>
      <c r="R648" s="399">
        <v>1</v>
      </c>
      <c r="S648" s="399">
        <v>0</v>
      </c>
      <c r="T648" s="399">
        <v>0</v>
      </c>
      <c r="U648" s="406">
        <v>0.35</v>
      </c>
      <c r="V648" s="406">
        <v>0</v>
      </c>
      <c r="W648" s="407">
        <v>9.3900000000000003E-7</v>
      </c>
      <c r="X648" s="407">
        <v>14.5</v>
      </c>
      <c r="Y648" s="324">
        <v>1.58</v>
      </c>
      <c r="Z648" s="324">
        <v>2.77</v>
      </c>
      <c r="AA648" s="407">
        <v>8.0100000000000004E-7</v>
      </c>
      <c r="AB648" s="407">
        <v>14.5</v>
      </c>
      <c r="AC648" s="324">
        <v>1.54</v>
      </c>
      <c r="AD648" s="324">
        <v>2.68</v>
      </c>
      <c r="AE648" s="407">
        <v>6.5499999999999998E-7</v>
      </c>
      <c r="AF648" s="407">
        <v>14.5</v>
      </c>
      <c r="AG648" s="324">
        <v>1.69</v>
      </c>
      <c r="AH648" s="324">
        <v>2.2999999999999998</v>
      </c>
      <c r="AI648" s="324">
        <v>0</v>
      </c>
      <c r="AJ648" s="324">
        <v>0</v>
      </c>
      <c r="AK648" s="324">
        <v>0</v>
      </c>
      <c r="AL648" s="324">
        <v>0</v>
      </c>
      <c r="AM648" s="324">
        <v>0</v>
      </c>
      <c r="AN648" s="324">
        <v>0</v>
      </c>
      <c r="AO648" s="324">
        <v>11258739</v>
      </c>
      <c r="AP648" s="324">
        <v>5.0000000000000001E-4</v>
      </c>
      <c r="AQ648" s="324">
        <v>2.2349999999999998E-2</v>
      </c>
      <c r="AR648" s="324">
        <v>136</v>
      </c>
      <c r="AS648" s="324" t="s">
        <v>1326</v>
      </c>
      <c r="AT648" s="390">
        <v>0</v>
      </c>
      <c r="AU648" s="390">
        <v>0</v>
      </c>
      <c r="AV648" s="390">
        <v>0</v>
      </c>
      <c r="AY648" s="390" t="s">
        <v>3549</v>
      </c>
    </row>
    <row r="649" spans="1:51" s="390" customFormat="1">
      <c r="A649" s="324" t="s">
        <v>81</v>
      </c>
      <c r="B649" s="324" t="s">
        <v>3988</v>
      </c>
      <c r="C649" s="324">
        <v>820</v>
      </c>
      <c r="D649" s="324">
        <v>20</v>
      </c>
      <c r="E649" s="324">
        <v>14</v>
      </c>
      <c r="F649" s="399">
        <v>0</v>
      </c>
      <c r="G649" s="324">
        <v>0.13</v>
      </c>
      <c r="H649" s="324">
        <v>0.7</v>
      </c>
      <c r="I649" s="324">
        <v>0.14000000000000001</v>
      </c>
      <c r="J649" s="324">
        <v>40</v>
      </c>
      <c r="K649" s="324">
        <v>125</v>
      </c>
      <c r="L649" s="324">
        <v>1</v>
      </c>
      <c r="M649" s="324">
        <v>4</v>
      </c>
      <c r="N649" s="324">
        <v>4</v>
      </c>
      <c r="O649" s="324">
        <v>1.8</v>
      </c>
      <c r="P649" s="324">
        <v>100</v>
      </c>
      <c r="Q649" s="324" t="s">
        <v>293</v>
      </c>
      <c r="R649" s="399">
        <v>1</v>
      </c>
      <c r="S649" s="399">
        <v>0</v>
      </c>
      <c r="T649" s="399">
        <v>0</v>
      </c>
      <c r="U649" s="406">
        <v>0.35</v>
      </c>
      <c r="V649" s="406">
        <v>0</v>
      </c>
      <c r="W649" s="407">
        <v>9.3900000000000003E-7</v>
      </c>
      <c r="X649" s="407">
        <v>15.9</v>
      </c>
      <c r="Y649" s="324">
        <v>1.58</v>
      </c>
      <c r="Z649" s="324">
        <v>2.77</v>
      </c>
      <c r="AA649" s="407">
        <v>8.0100000000000004E-7</v>
      </c>
      <c r="AB649" s="407">
        <v>15.9</v>
      </c>
      <c r="AC649" s="324">
        <v>1.54</v>
      </c>
      <c r="AD649" s="324">
        <v>2.68</v>
      </c>
      <c r="AE649" s="407">
        <v>6.5499999999999998E-7</v>
      </c>
      <c r="AF649" s="407">
        <v>15.9</v>
      </c>
      <c r="AG649" s="324">
        <v>1.69</v>
      </c>
      <c r="AH649" s="324">
        <v>2.2999999999999998</v>
      </c>
      <c r="AI649" s="324">
        <v>0</v>
      </c>
      <c r="AJ649" s="324">
        <v>0</v>
      </c>
      <c r="AK649" s="324">
        <v>0</v>
      </c>
      <c r="AL649" s="324">
        <v>0</v>
      </c>
      <c r="AM649" s="324">
        <v>0</v>
      </c>
      <c r="AN649" s="324">
        <v>0</v>
      </c>
      <c r="AO649" s="324">
        <v>12656071</v>
      </c>
      <c r="AP649" s="324">
        <v>4.4000000000000002E-4</v>
      </c>
      <c r="AQ649" s="324">
        <v>2.1080000000000002E-2</v>
      </c>
      <c r="AR649" s="324">
        <v>146</v>
      </c>
      <c r="AS649" s="324" t="s">
        <v>1326</v>
      </c>
      <c r="AT649" s="390">
        <v>0</v>
      </c>
      <c r="AU649" s="390">
        <v>0</v>
      </c>
      <c r="AV649" s="390">
        <v>0</v>
      </c>
      <c r="AY649" s="390" t="s">
        <v>3549</v>
      </c>
    </row>
    <row r="650" spans="1:51" s="390" customFormat="1">
      <c r="A650" s="399" t="s">
        <v>81</v>
      </c>
      <c r="B650" s="399" t="s">
        <v>3989</v>
      </c>
      <c r="C650" s="399">
        <v>1</v>
      </c>
      <c r="D650" s="399">
        <v>20</v>
      </c>
      <c r="E650" s="403">
        <v>0.06</v>
      </c>
      <c r="F650" s="399">
        <v>0</v>
      </c>
      <c r="G650" s="399">
        <v>3.2</v>
      </c>
      <c r="H650" s="399">
        <v>0.7</v>
      </c>
      <c r="I650" s="399">
        <v>2.2999999999999998</v>
      </c>
      <c r="J650" s="399">
        <v>40</v>
      </c>
      <c r="K650" s="399">
        <v>125</v>
      </c>
      <c r="L650" s="403">
        <v>1</v>
      </c>
      <c r="M650" s="404">
        <v>4.3</v>
      </c>
      <c r="N650" s="404">
        <v>4.3</v>
      </c>
      <c r="O650" s="404">
        <v>1.3999999761581421</v>
      </c>
      <c r="P650" s="399">
        <v>100</v>
      </c>
      <c r="Q650" s="399" t="s">
        <v>293</v>
      </c>
      <c r="R650" s="399">
        <v>1</v>
      </c>
      <c r="S650" s="399">
        <v>0</v>
      </c>
      <c r="T650" s="399">
        <v>0</v>
      </c>
      <c r="U650" s="404">
        <v>0.33</v>
      </c>
      <c r="V650" s="404">
        <v>0</v>
      </c>
      <c r="W650" s="405">
        <v>4.8313200000000001E-7</v>
      </c>
      <c r="X650" s="405">
        <v>0.30930067118245647</v>
      </c>
      <c r="Y650" s="399">
        <v>1.58</v>
      </c>
      <c r="Z650" s="399">
        <v>2.77</v>
      </c>
      <c r="AA650" s="405">
        <v>4.1199599999999998E-7</v>
      </c>
      <c r="AB650" s="405">
        <v>0.30930067118245647</v>
      </c>
      <c r="AC650" s="399">
        <v>1.54</v>
      </c>
      <c r="AD650" s="399">
        <v>2.68</v>
      </c>
      <c r="AE650" s="405">
        <v>3.3690800000000001E-7</v>
      </c>
      <c r="AF650" s="405">
        <v>0.30930067118245647</v>
      </c>
      <c r="AG650" s="399">
        <v>1.69</v>
      </c>
      <c r="AH650" s="399">
        <v>2.2999999999999998</v>
      </c>
      <c r="AI650" s="324">
        <v>0</v>
      </c>
      <c r="AJ650" s="324">
        <v>0</v>
      </c>
      <c r="AK650" s="324">
        <v>0</v>
      </c>
      <c r="AL650" s="324">
        <v>0</v>
      </c>
      <c r="AM650" s="324">
        <v>0</v>
      </c>
      <c r="AN650" s="324">
        <v>0</v>
      </c>
      <c r="AO650" s="403">
        <v>907260</v>
      </c>
      <c r="AP650" s="403">
        <v>6.1999999999999998E-3</v>
      </c>
      <c r="AQ650" s="403">
        <v>7.8740000000000004E-2</v>
      </c>
      <c r="AR650" s="403">
        <v>126</v>
      </c>
      <c r="AS650" s="399" t="s">
        <v>1332</v>
      </c>
      <c r="AT650" s="390">
        <v>0</v>
      </c>
      <c r="AU650" s="390">
        <v>0</v>
      </c>
      <c r="AV650" s="390">
        <v>0</v>
      </c>
      <c r="AY650" s="390" t="s">
        <v>3549</v>
      </c>
    </row>
    <row r="651" spans="1:51" s="390" customFormat="1">
      <c r="A651" s="399" t="s">
        <v>81</v>
      </c>
      <c r="B651" s="399" t="s">
        <v>3990</v>
      </c>
      <c r="C651" s="399">
        <v>10</v>
      </c>
      <c r="D651" s="399">
        <v>20</v>
      </c>
      <c r="E651" s="403">
        <v>0.38</v>
      </c>
      <c r="F651" s="399">
        <v>0</v>
      </c>
      <c r="G651" s="399">
        <v>1.3</v>
      </c>
      <c r="H651" s="399">
        <v>0.7</v>
      </c>
      <c r="I651" s="399">
        <v>0.95</v>
      </c>
      <c r="J651" s="399">
        <v>40</v>
      </c>
      <c r="K651" s="399">
        <v>125</v>
      </c>
      <c r="L651" s="403">
        <v>1</v>
      </c>
      <c r="M651" s="404">
        <v>4.3</v>
      </c>
      <c r="N651" s="404">
        <v>4.3</v>
      </c>
      <c r="O651" s="404">
        <v>1.3999999761581421</v>
      </c>
      <c r="P651" s="399">
        <v>100</v>
      </c>
      <c r="Q651" s="399" t="s">
        <v>293</v>
      </c>
      <c r="R651" s="399">
        <v>1</v>
      </c>
      <c r="S651" s="399">
        <v>0</v>
      </c>
      <c r="T651" s="399">
        <v>0</v>
      </c>
      <c r="U651" s="404">
        <v>0.33</v>
      </c>
      <c r="V651" s="404">
        <v>0</v>
      </c>
      <c r="W651" s="405">
        <v>4.8313200000000001E-7</v>
      </c>
      <c r="X651" s="405">
        <v>0.9807094452126669</v>
      </c>
      <c r="Y651" s="399">
        <v>1.58</v>
      </c>
      <c r="Z651" s="399">
        <v>2.77</v>
      </c>
      <c r="AA651" s="405">
        <v>4.1199599999999998E-7</v>
      </c>
      <c r="AB651" s="405">
        <v>0.9807094452126669</v>
      </c>
      <c r="AC651" s="399">
        <v>1.54</v>
      </c>
      <c r="AD651" s="399">
        <v>2.68</v>
      </c>
      <c r="AE651" s="405">
        <v>3.3690800000000001E-7</v>
      </c>
      <c r="AF651" s="405">
        <v>0.9807094452126669</v>
      </c>
      <c r="AG651" s="399">
        <v>1.69</v>
      </c>
      <c r="AH651" s="399">
        <v>2.2999999999999998</v>
      </c>
      <c r="AI651" s="324">
        <v>0</v>
      </c>
      <c r="AJ651" s="324">
        <v>0</v>
      </c>
      <c r="AK651" s="324">
        <v>0</v>
      </c>
      <c r="AL651" s="324">
        <v>0</v>
      </c>
      <c r="AM651" s="324">
        <v>0</v>
      </c>
      <c r="AN651" s="324">
        <v>0</v>
      </c>
      <c r="AO651" s="403">
        <v>1722226</v>
      </c>
      <c r="AP651" s="403">
        <v>3.2699999999999999E-3</v>
      </c>
      <c r="AQ651" s="403">
        <v>5.7149999999999999E-2</v>
      </c>
      <c r="AR651" s="403">
        <v>117</v>
      </c>
      <c r="AS651" s="399" t="s">
        <v>1332</v>
      </c>
      <c r="AT651" s="390">
        <v>0</v>
      </c>
      <c r="AU651" s="390">
        <v>0</v>
      </c>
      <c r="AV651" s="390">
        <v>0</v>
      </c>
      <c r="AY651" s="390" t="s">
        <v>3533</v>
      </c>
    </row>
    <row r="652" spans="1:51" s="390" customFormat="1">
      <c r="A652" s="399" t="s">
        <v>81</v>
      </c>
      <c r="B652" s="399" t="s">
        <v>3991</v>
      </c>
      <c r="C652" s="399">
        <v>100</v>
      </c>
      <c r="D652" s="399">
        <v>20</v>
      </c>
      <c r="E652" s="403">
        <v>1.9</v>
      </c>
      <c r="F652" s="399">
        <v>0</v>
      </c>
      <c r="G652" s="399">
        <v>0.28499999999999998</v>
      </c>
      <c r="H652" s="399">
        <v>0.7</v>
      </c>
      <c r="I652" s="399">
        <v>0.4</v>
      </c>
      <c r="J652" s="399">
        <v>40</v>
      </c>
      <c r="K652" s="399">
        <v>125</v>
      </c>
      <c r="L652" s="403">
        <v>1</v>
      </c>
      <c r="M652" s="404">
        <v>4.3</v>
      </c>
      <c r="N652" s="404">
        <v>4.3</v>
      </c>
      <c r="O652" s="404">
        <v>1.3999999761581421</v>
      </c>
      <c r="P652" s="399">
        <v>100</v>
      </c>
      <c r="Q652" s="399" t="s">
        <v>293</v>
      </c>
      <c r="R652" s="399">
        <v>1</v>
      </c>
      <c r="S652" s="399">
        <v>0</v>
      </c>
      <c r="T652" s="399">
        <v>0</v>
      </c>
      <c r="U652" s="404">
        <v>0.33</v>
      </c>
      <c r="V652" s="404">
        <v>0</v>
      </c>
      <c r="W652" s="405">
        <v>4.0684799999999996E-7</v>
      </c>
      <c r="X652" s="405">
        <v>6.2196016967073433</v>
      </c>
      <c r="Y652" s="399">
        <v>1.58</v>
      </c>
      <c r="Z652" s="399">
        <v>2.77</v>
      </c>
      <c r="AA652" s="405">
        <v>3.4694399999999996E-7</v>
      </c>
      <c r="AB652" s="405">
        <v>6.2196016967073433</v>
      </c>
      <c r="AC652" s="399">
        <v>1.54</v>
      </c>
      <c r="AD652" s="399">
        <v>2.68</v>
      </c>
      <c r="AE652" s="405">
        <v>2.8371199999999999E-7</v>
      </c>
      <c r="AF652" s="405">
        <v>6.2196016967073433</v>
      </c>
      <c r="AG652" s="399">
        <v>1.69</v>
      </c>
      <c r="AH652" s="399">
        <v>2.2999999999999998</v>
      </c>
      <c r="AI652" s="324">
        <v>0</v>
      </c>
      <c r="AJ652" s="324">
        <v>0</v>
      </c>
      <c r="AK652" s="324">
        <v>0</v>
      </c>
      <c r="AL652" s="324">
        <v>0</v>
      </c>
      <c r="AM652" s="324">
        <v>0</v>
      </c>
      <c r="AN652" s="324">
        <v>0</v>
      </c>
      <c r="AO652" s="403">
        <v>3629040</v>
      </c>
      <c r="AP652" s="403">
        <v>1.5499999999999999E-3</v>
      </c>
      <c r="AQ652" s="403">
        <v>3.9370000000000002E-2</v>
      </c>
      <c r="AR652" s="403">
        <v>132</v>
      </c>
      <c r="AS652" s="399" t="s">
        <v>1332</v>
      </c>
      <c r="AT652" s="390">
        <v>0</v>
      </c>
      <c r="AU652" s="390">
        <v>0</v>
      </c>
      <c r="AV652" s="390">
        <v>0</v>
      </c>
      <c r="AY652" s="390" t="s">
        <v>3533</v>
      </c>
    </row>
    <row r="653" spans="1:51" s="390" customFormat="1">
      <c r="A653" s="399" t="s">
        <v>81</v>
      </c>
      <c r="B653" s="399" t="s">
        <v>3992</v>
      </c>
      <c r="C653" s="399">
        <v>1000</v>
      </c>
      <c r="D653" s="399">
        <v>20</v>
      </c>
      <c r="E653" s="403">
        <v>16.3</v>
      </c>
      <c r="F653" s="399">
        <v>0</v>
      </c>
      <c r="G653" s="399">
        <v>0.106</v>
      </c>
      <c r="H653" s="399">
        <v>0.7</v>
      </c>
      <c r="I653" s="399">
        <v>0.13</v>
      </c>
      <c r="J653" s="399">
        <v>40</v>
      </c>
      <c r="K653" s="399">
        <v>125</v>
      </c>
      <c r="L653" s="403">
        <v>1</v>
      </c>
      <c r="M653" s="404">
        <v>4.3</v>
      </c>
      <c r="N653" s="404">
        <v>4.3</v>
      </c>
      <c r="O653" s="404">
        <v>1.3999999761581421</v>
      </c>
      <c r="P653" s="399">
        <v>100</v>
      </c>
      <c r="Q653" s="399" t="s">
        <v>293</v>
      </c>
      <c r="R653" s="399">
        <v>1</v>
      </c>
      <c r="S653" s="399">
        <v>0</v>
      </c>
      <c r="T653" s="399">
        <v>0</v>
      </c>
      <c r="U653" s="404">
        <v>0.33</v>
      </c>
      <c r="V653" s="404">
        <v>0</v>
      </c>
      <c r="W653" s="405">
        <v>4.0684799999999996E-7</v>
      </c>
      <c r="X653" s="405">
        <v>19.697990411018271</v>
      </c>
      <c r="Y653" s="399">
        <v>1.58</v>
      </c>
      <c r="Z653" s="399">
        <v>2.77</v>
      </c>
      <c r="AA653" s="405">
        <v>3.4694399999999996E-7</v>
      </c>
      <c r="AB653" s="405">
        <v>19.697990411018271</v>
      </c>
      <c r="AC653" s="399">
        <v>1.54</v>
      </c>
      <c r="AD653" s="399">
        <v>2.68</v>
      </c>
      <c r="AE653" s="405">
        <v>2.8371199999999999E-7</v>
      </c>
      <c r="AF653" s="405">
        <v>19.697990411018271</v>
      </c>
      <c r="AG653" s="399">
        <v>1.69</v>
      </c>
      <c r="AH653" s="399">
        <v>2.2999999999999998</v>
      </c>
      <c r="AI653" s="324">
        <v>0</v>
      </c>
      <c r="AJ653" s="324">
        <v>0</v>
      </c>
      <c r="AK653" s="324">
        <v>0</v>
      </c>
      <c r="AL653" s="324">
        <v>0</v>
      </c>
      <c r="AM653" s="324">
        <v>0</v>
      </c>
      <c r="AN653" s="324">
        <v>0</v>
      </c>
      <c r="AO653" s="403">
        <v>9460468</v>
      </c>
      <c r="AP653" s="403">
        <v>5.9000000000000003E-4</v>
      </c>
      <c r="AQ653" s="403">
        <v>2.4379999999999999E-2</v>
      </c>
      <c r="AR653" s="403">
        <v>145</v>
      </c>
      <c r="AS653" s="399" t="s">
        <v>1332</v>
      </c>
      <c r="AT653" s="390">
        <v>0</v>
      </c>
      <c r="AU653" s="390">
        <v>0</v>
      </c>
      <c r="AV653" s="390">
        <v>0</v>
      </c>
      <c r="AY653" s="390" t="s">
        <v>3533</v>
      </c>
    </row>
    <row r="654" spans="1:51" s="390" customFormat="1">
      <c r="A654" s="399" t="s">
        <v>81</v>
      </c>
      <c r="B654" s="399" t="s">
        <v>3993</v>
      </c>
      <c r="C654" s="399">
        <v>12</v>
      </c>
      <c r="D654" s="399">
        <v>20</v>
      </c>
      <c r="E654" s="403">
        <v>0.38</v>
      </c>
      <c r="F654" s="399">
        <v>0</v>
      </c>
      <c r="G654" s="399">
        <v>1</v>
      </c>
      <c r="H654" s="399">
        <v>0.7</v>
      </c>
      <c r="I654" s="399">
        <v>0.88</v>
      </c>
      <c r="J654" s="399">
        <v>40</v>
      </c>
      <c r="K654" s="399">
        <v>125</v>
      </c>
      <c r="L654" s="403">
        <v>1</v>
      </c>
      <c r="M654" s="404">
        <v>4.3</v>
      </c>
      <c r="N654" s="404">
        <v>4.3</v>
      </c>
      <c r="O654" s="404">
        <v>1.3999999761581421</v>
      </c>
      <c r="P654" s="399">
        <v>100</v>
      </c>
      <c r="Q654" s="399" t="s">
        <v>293</v>
      </c>
      <c r="R654" s="399">
        <v>1</v>
      </c>
      <c r="S654" s="399">
        <v>0</v>
      </c>
      <c r="T654" s="399">
        <v>0</v>
      </c>
      <c r="U654" s="404">
        <v>0.33</v>
      </c>
      <c r="V654" s="404">
        <v>0</v>
      </c>
      <c r="W654" s="405">
        <v>4.4098020000000001E-7</v>
      </c>
      <c r="X654" s="405">
        <v>1.4082688854725327</v>
      </c>
      <c r="Y654" s="399">
        <v>1.58</v>
      </c>
      <c r="Z654" s="399">
        <v>2.77</v>
      </c>
      <c r="AA654" s="405">
        <v>3.7605059999999999E-7</v>
      </c>
      <c r="AB654" s="405">
        <v>1.4082688854725327</v>
      </c>
      <c r="AC654" s="399">
        <v>1.54</v>
      </c>
      <c r="AD654" s="399">
        <v>2.68</v>
      </c>
      <c r="AE654" s="405">
        <v>3.075138E-7</v>
      </c>
      <c r="AF654" s="405">
        <v>1.4082688854725327</v>
      </c>
      <c r="AG654" s="399">
        <v>1.69</v>
      </c>
      <c r="AH654" s="399">
        <v>2.2999999999999998</v>
      </c>
      <c r="AI654" s="324">
        <v>0</v>
      </c>
      <c r="AJ654" s="324">
        <v>0</v>
      </c>
      <c r="AK654" s="324">
        <v>0</v>
      </c>
      <c r="AL654" s="324">
        <v>0</v>
      </c>
      <c r="AM654" s="324">
        <v>0</v>
      </c>
      <c r="AN654" s="324">
        <v>0</v>
      </c>
      <c r="AO654" s="403">
        <v>1578772</v>
      </c>
      <c r="AP654" s="403">
        <v>3.5599999999999998E-3</v>
      </c>
      <c r="AQ654" s="403">
        <v>5.969E-2</v>
      </c>
      <c r="AR654" s="403">
        <v>136</v>
      </c>
      <c r="AS654" s="399" t="s">
        <v>1332</v>
      </c>
      <c r="AT654" s="390">
        <v>0</v>
      </c>
      <c r="AU654" s="390">
        <v>0</v>
      </c>
      <c r="AV654" s="390">
        <v>0</v>
      </c>
      <c r="AY654" s="390" t="s">
        <v>3533</v>
      </c>
    </row>
    <row r="655" spans="1:51" s="390" customFormat="1">
      <c r="A655" s="399" t="s">
        <v>81</v>
      </c>
      <c r="B655" s="399" t="s">
        <v>3994</v>
      </c>
      <c r="C655" s="399">
        <v>120</v>
      </c>
      <c r="D655" s="399">
        <v>20</v>
      </c>
      <c r="E655" s="403">
        <v>2.6</v>
      </c>
      <c r="F655" s="399">
        <v>0</v>
      </c>
      <c r="G655" s="399">
        <v>0.25</v>
      </c>
      <c r="H655" s="399">
        <v>0.7</v>
      </c>
      <c r="I655" s="399">
        <v>0.34</v>
      </c>
      <c r="J655" s="399">
        <v>40</v>
      </c>
      <c r="K655" s="399">
        <v>125</v>
      </c>
      <c r="L655" s="403">
        <v>1</v>
      </c>
      <c r="M655" s="404">
        <v>4.3</v>
      </c>
      <c r="N655" s="404">
        <v>4.3</v>
      </c>
      <c r="O655" s="404">
        <v>1.3999999761581421</v>
      </c>
      <c r="P655" s="399">
        <v>100</v>
      </c>
      <c r="Q655" s="399" t="s">
        <v>293</v>
      </c>
      <c r="R655" s="399">
        <v>1</v>
      </c>
      <c r="S655" s="399">
        <v>0</v>
      </c>
      <c r="T655" s="399">
        <v>0</v>
      </c>
      <c r="U655" s="404">
        <v>0.33</v>
      </c>
      <c r="V655" s="404">
        <v>0</v>
      </c>
      <c r="W655" s="405">
        <v>4.0684799999999996E-7</v>
      </c>
      <c r="X655" s="405">
        <v>6.7224631104836812</v>
      </c>
      <c r="Y655" s="399">
        <v>1.58</v>
      </c>
      <c r="Z655" s="399">
        <v>2.77</v>
      </c>
      <c r="AA655" s="405">
        <v>3.4694399999999996E-7</v>
      </c>
      <c r="AB655" s="405">
        <v>6.7224631104836812</v>
      </c>
      <c r="AC655" s="399">
        <v>1.54</v>
      </c>
      <c r="AD655" s="399">
        <v>2.68</v>
      </c>
      <c r="AE655" s="405">
        <v>2.8371199999999999E-7</v>
      </c>
      <c r="AF655" s="405">
        <v>6.7224631104836812</v>
      </c>
      <c r="AG655" s="399">
        <v>1.69</v>
      </c>
      <c r="AH655" s="399">
        <v>2.2999999999999998</v>
      </c>
      <c r="AI655" s="324">
        <v>0</v>
      </c>
      <c r="AJ655" s="324">
        <v>0</v>
      </c>
      <c r="AK655" s="324">
        <v>0</v>
      </c>
      <c r="AL655" s="324">
        <v>0</v>
      </c>
      <c r="AM655" s="324">
        <v>0</v>
      </c>
      <c r="AN655" s="324">
        <v>0</v>
      </c>
      <c r="AO655" s="403">
        <v>4146857</v>
      </c>
      <c r="AP655" s="403">
        <v>1.3600000000000001E-3</v>
      </c>
      <c r="AQ655" s="403">
        <v>3.6830000000000002E-2</v>
      </c>
      <c r="AR655" s="403">
        <v>133</v>
      </c>
      <c r="AS655" s="399" t="s">
        <v>1332</v>
      </c>
      <c r="AT655" s="390">
        <v>0</v>
      </c>
      <c r="AU655" s="390">
        <v>0</v>
      </c>
      <c r="AV655" s="390">
        <v>0</v>
      </c>
      <c r="AY655" s="390" t="s">
        <v>3533</v>
      </c>
    </row>
    <row r="656" spans="1:51" s="390" customFormat="1">
      <c r="A656" s="399" t="s">
        <v>81</v>
      </c>
      <c r="B656" s="399" t="s">
        <v>3995</v>
      </c>
      <c r="C656" s="399">
        <v>1.5</v>
      </c>
      <c r="D656" s="399">
        <v>20</v>
      </c>
      <c r="E656" s="403">
        <v>7.8E-2</v>
      </c>
      <c r="F656" s="399">
        <v>0</v>
      </c>
      <c r="G656" s="399">
        <v>3.2</v>
      </c>
      <c r="H656" s="399">
        <v>0.7</v>
      </c>
      <c r="I656" s="399">
        <v>2</v>
      </c>
      <c r="J656" s="399">
        <v>40</v>
      </c>
      <c r="K656" s="399">
        <v>125</v>
      </c>
      <c r="L656" s="403">
        <v>1</v>
      </c>
      <c r="M656" s="404">
        <v>4.3</v>
      </c>
      <c r="N656" s="404">
        <v>4.3</v>
      </c>
      <c r="O656" s="404">
        <v>1.3999999761581421</v>
      </c>
      <c r="P656" s="399">
        <v>100</v>
      </c>
      <c r="Q656" s="399" t="s">
        <v>293</v>
      </c>
      <c r="R656" s="399">
        <v>1</v>
      </c>
      <c r="S656" s="399">
        <v>0</v>
      </c>
      <c r="T656" s="399">
        <v>0</v>
      </c>
      <c r="U656" s="404">
        <v>0.33</v>
      </c>
      <c r="V656" s="404">
        <v>0</v>
      </c>
      <c r="W656" s="405">
        <v>4.8313200000000001E-7</v>
      </c>
      <c r="X656" s="405">
        <v>0.40209087253719339</v>
      </c>
      <c r="Y656" s="399">
        <v>1.58</v>
      </c>
      <c r="Z656" s="399">
        <v>2.77</v>
      </c>
      <c r="AA656" s="405">
        <v>4.1199599999999998E-7</v>
      </c>
      <c r="AB656" s="405">
        <v>0.40209087253719339</v>
      </c>
      <c r="AC656" s="399">
        <v>1.54</v>
      </c>
      <c r="AD656" s="399">
        <v>2.68</v>
      </c>
      <c r="AE656" s="405">
        <v>3.3690800000000001E-7</v>
      </c>
      <c r="AF656" s="405">
        <v>0.40209087253719339</v>
      </c>
      <c r="AG656" s="399">
        <v>1.69</v>
      </c>
      <c r="AH656" s="399">
        <v>2.2999999999999998</v>
      </c>
      <c r="AI656" s="324">
        <v>0</v>
      </c>
      <c r="AJ656" s="324">
        <v>0</v>
      </c>
      <c r="AK656" s="324">
        <v>0</v>
      </c>
      <c r="AL656" s="324">
        <v>0</v>
      </c>
      <c r="AM656" s="324">
        <v>0</v>
      </c>
      <c r="AN656" s="324">
        <v>0</v>
      </c>
      <c r="AO656" s="403">
        <v>1036714</v>
      </c>
      <c r="AP656" s="403">
        <v>5.4299999999999999E-3</v>
      </c>
      <c r="AQ656" s="403">
        <v>7.3660000000000003E-2</v>
      </c>
      <c r="AR656" s="403">
        <v>128</v>
      </c>
      <c r="AS656" s="399" t="s">
        <v>1332</v>
      </c>
      <c r="AT656" s="390">
        <v>0</v>
      </c>
      <c r="AU656" s="390">
        <v>0</v>
      </c>
      <c r="AV656" s="390">
        <v>0</v>
      </c>
      <c r="AY656" s="390" t="s">
        <v>3533</v>
      </c>
    </row>
    <row r="657" spans="1:51" s="390" customFormat="1">
      <c r="A657" s="399" t="s">
        <v>81</v>
      </c>
      <c r="B657" s="399" t="s">
        <v>3996</v>
      </c>
      <c r="C657" s="399">
        <v>15</v>
      </c>
      <c r="D657" s="399">
        <v>20</v>
      </c>
      <c r="E657" s="403">
        <v>0.44</v>
      </c>
      <c r="F657" s="399">
        <v>0</v>
      </c>
      <c r="G657" s="399">
        <v>0.92</v>
      </c>
      <c r="H657" s="399">
        <v>0.7</v>
      </c>
      <c r="I657" s="399">
        <v>0.82</v>
      </c>
      <c r="J657" s="399">
        <v>40</v>
      </c>
      <c r="K657" s="399">
        <v>125</v>
      </c>
      <c r="L657" s="403">
        <v>1</v>
      </c>
      <c r="M657" s="404">
        <v>4.3</v>
      </c>
      <c r="N657" s="404">
        <v>4.3</v>
      </c>
      <c r="O657" s="404">
        <v>1.3999999761581421</v>
      </c>
      <c r="P657" s="399">
        <v>100</v>
      </c>
      <c r="Q657" s="399" t="s">
        <v>293</v>
      </c>
      <c r="R657" s="399">
        <v>1</v>
      </c>
      <c r="S657" s="399">
        <v>0</v>
      </c>
      <c r="T657" s="399">
        <v>0</v>
      </c>
      <c r="U657" s="404">
        <v>0.33</v>
      </c>
      <c r="V657" s="404">
        <v>0</v>
      </c>
      <c r="W657" s="405">
        <v>4.4098020000000001E-7</v>
      </c>
      <c r="X657" s="405">
        <v>1.6222705298335547</v>
      </c>
      <c r="Y657" s="399">
        <v>1.58</v>
      </c>
      <c r="Z657" s="399">
        <v>2.77</v>
      </c>
      <c r="AA657" s="405">
        <v>3.7605059999999999E-7</v>
      </c>
      <c r="AB657" s="405">
        <v>1.6222705298335547</v>
      </c>
      <c r="AC657" s="399">
        <v>1.54</v>
      </c>
      <c r="AD657" s="399">
        <v>2.68</v>
      </c>
      <c r="AE657" s="405">
        <v>3.075138E-7</v>
      </c>
      <c r="AF657" s="405">
        <v>1.6222705298335547</v>
      </c>
      <c r="AG657" s="399">
        <v>1.69</v>
      </c>
      <c r="AH657" s="399">
        <v>2.2999999999999998</v>
      </c>
      <c r="AI657" s="324">
        <v>0</v>
      </c>
      <c r="AJ657" s="324">
        <v>0</v>
      </c>
      <c r="AK657" s="324">
        <v>0</v>
      </c>
      <c r="AL657" s="324">
        <v>0</v>
      </c>
      <c r="AM657" s="324">
        <v>0</v>
      </c>
      <c r="AN657" s="324">
        <v>0</v>
      </c>
      <c r="AO657" s="403">
        <v>1722226</v>
      </c>
      <c r="AP657" s="403">
        <v>3.2699999999999999E-3</v>
      </c>
      <c r="AQ657" s="403">
        <v>5.7149999999999999E-2</v>
      </c>
      <c r="AR657" s="403">
        <v>135</v>
      </c>
      <c r="AS657" s="399" t="s">
        <v>1332</v>
      </c>
      <c r="AT657" s="390">
        <v>0</v>
      </c>
      <c r="AU657" s="390">
        <v>0</v>
      </c>
      <c r="AV657" s="390">
        <v>0</v>
      </c>
      <c r="AY657" s="390" t="s">
        <v>3533</v>
      </c>
    </row>
    <row r="658" spans="1:51" s="390" customFormat="1">
      <c r="A658" s="399" t="s">
        <v>81</v>
      </c>
      <c r="B658" s="399" t="s">
        <v>3997</v>
      </c>
      <c r="C658" s="399">
        <v>150</v>
      </c>
      <c r="D658" s="399">
        <v>20</v>
      </c>
      <c r="E658" s="403">
        <v>3.1</v>
      </c>
      <c r="F658" s="399">
        <v>0</v>
      </c>
      <c r="G658" s="399">
        <v>0.24</v>
      </c>
      <c r="H658" s="399">
        <v>0.7</v>
      </c>
      <c r="I658" s="399">
        <v>0.32</v>
      </c>
      <c r="J658" s="399">
        <v>40</v>
      </c>
      <c r="K658" s="399">
        <v>125</v>
      </c>
      <c r="L658" s="403">
        <v>1</v>
      </c>
      <c r="M658" s="404">
        <v>4.3</v>
      </c>
      <c r="N658" s="404">
        <v>4.3</v>
      </c>
      <c r="O658" s="404">
        <v>1.3999999761581421</v>
      </c>
      <c r="P658" s="399">
        <v>100</v>
      </c>
      <c r="Q658" s="399" t="s">
        <v>293</v>
      </c>
      <c r="R658" s="399">
        <v>1</v>
      </c>
      <c r="S658" s="399">
        <v>0</v>
      </c>
      <c r="T658" s="399">
        <v>0</v>
      </c>
      <c r="U658" s="404">
        <v>0.33</v>
      </c>
      <c r="V658" s="404">
        <v>0</v>
      </c>
      <c r="W658" s="405">
        <v>4.0684799999999996E-7</v>
      </c>
      <c r="X658" s="405">
        <v>7.3592181566630375</v>
      </c>
      <c r="Y658" s="399">
        <v>1.58</v>
      </c>
      <c r="Z658" s="399">
        <v>2.77</v>
      </c>
      <c r="AA658" s="405">
        <v>3.4694399999999996E-7</v>
      </c>
      <c r="AB658" s="405">
        <v>7.3592181566630375</v>
      </c>
      <c r="AC658" s="399">
        <v>1.54</v>
      </c>
      <c r="AD658" s="399">
        <v>2.68</v>
      </c>
      <c r="AE658" s="405">
        <v>2.8371199999999999E-7</v>
      </c>
      <c r="AF658" s="405">
        <v>7.3592181566630375</v>
      </c>
      <c r="AG658" s="399">
        <v>1.69</v>
      </c>
      <c r="AH658" s="399">
        <v>2.2999999999999998</v>
      </c>
      <c r="AI658" s="324">
        <v>0</v>
      </c>
      <c r="AJ658" s="324">
        <v>0</v>
      </c>
      <c r="AK658" s="324">
        <v>0</v>
      </c>
      <c r="AL658" s="324">
        <v>0</v>
      </c>
      <c r="AM658" s="324">
        <v>0</v>
      </c>
      <c r="AN658" s="324">
        <v>0</v>
      </c>
      <c r="AO658" s="403">
        <v>4448351</v>
      </c>
      <c r="AP658" s="403">
        <v>1.2600000000000001E-3</v>
      </c>
      <c r="AQ658" s="403">
        <v>3.5560000000000001E-2</v>
      </c>
      <c r="AR658" s="403">
        <v>126</v>
      </c>
      <c r="AS658" s="399" t="s">
        <v>1332</v>
      </c>
      <c r="AT658" s="390">
        <v>0</v>
      </c>
      <c r="AU658" s="390">
        <v>0</v>
      </c>
      <c r="AV658" s="390">
        <v>0</v>
      </c>
      <c r="AY658" s="390" t="s">
        <v>3533</v>
      </c>
    </row>
    <row r="659" spans="1:51" s="390" customFormat="1">
      <c r="A659" s="399" t="s">
        <v>81</v>
      </c>
      <c r="B659" s="399" t="s">
        <v>3998</v>
      </c>
      <c r="C659" s="399">
        <v>1.8</v>
      </c>
      <c r="D659" s="399">
        <v>20</v>
      </c>
      <c r="E659" s="403">
        <v>8.6999999999999994E-2</v>
      </c>
      <c r="F659" s="399">
        <v>0</v>
      </c>
      <c r="G659" s="399">
        <v>2.9</v>
      </c>
      <c r="H659" s="399">
        <v>0.7</v>
      </c>
      <c r="I659" s="399">
        <v>1.9</v>
      </c>
      <c r="J659" s="399">
        <v>40</v>
      </c>
      <c r="K659" s="399">
        <v>125</v>
      </c>
      <c r="L659" s="403">
        <v>1</v>
      </c>
      <c r="M659" s="404">
        <v>4.3</v>
      </c>
      <c r="N659" s="404">
        <v>4.3</v>
      </c>
      <c r="O659" s="404">
        <v>1.3999999761581421</v>
      </c>
      <c r="P659" s="399">
        <v>100</v>
      </c>
      <c r="Q659" s="399" t="s">
        <v>293</v>
      </c>
      <c r="R659" s="399">
        <v>1</v>
      </c>
      <c r="S659" s="399">
        <v>0</v>
      </c>
      <c r="T659" s="399">
        <v>0</v>
      </c>
      <c r="U659" s="404">
        <v>0.33</v>
      </c>
      <c r="V659" s="404">
        <v>0</v>
      </c>
      <c r="W659" s="405">
        <v>4.8313200000000001E-7</v>
      </c>
      <c r="X659" s="405">
        <v>0.42574326552574188</v>
      </c>
      <c r="Y659" s="399">
        <v>1.58</v>
      </c>
      <c r="Z659" s="399">
        <v>2.77</v>
      </c>
      <c r="AA659" s="405">
        <v>4.1199599999999998E-7</v>
      </c>
      <c r="AB659" s="405">
        <v>0.42574326552574188</v>
      </c>
      <c r="AC659" s="399">
        <v>1.54</v>
      </c>
      <c r="AD659" s="399">
        <v>2.68</v>
      </c>
      <c r="AE659" s="405">
        <v>3.3690800000000001E-7</v>
      </c>
      <c r="AF659" s="405">
        <v>0.42574326552574188</v>
      </c>
      <c r="AG659" s="399">
        <v>1.69</v>
      </c>
      <c r="AH659" s="399">
        <v>2.2999999999999998</v>
      </c>
      <c r="AI659" s="324">
        <v>0</v>
      </c>
      <c r="AJ659" s="324">
        <v>0</v>
      </c>
      <c r="AK659" s="324">
        <v>0</v>
      </c>
      <c r="AL659" s="324">
        <v>0</v>
      </c>
      <c r="AM659" s="324">
        <v>0</v>
      </c>
      <c r="AN659" s="324">
        <v>0</v>
      </c>
      <c r="AO659" s="403">
        <v>1036714</v>
      </c>
      <c r="AP659" s="403">
        <v>5.4299999999999999E-3</v>
      </c>
      <c r="AQ659" s="403">
        <v>7.3660000000000003E-2</v>
      </c>
      <c r="AR659" s="403">
        <v>127</v>
      </c>
      <c r="AS659" s="399" t="s">
        <v>1332</v>
      </c>
      <c r="AT659" s="390">
        <v>0</v>
      </c>
      <c r="AU659" s="390">
        <v>0</v>
      </c>
      <c r="AV659" s="390">
        <v>0</v>
      </c>
      <c r="AY659" s="390" t="s">
        <v>3533</v>
      </c>
    </row>
    <row r="660" spans="1:51" s="390" customFormat="1">
      <c r="A660" s="399" t="s">
        <v>81</v>
      </c>
      <c r="B660" s="399" t="s">
        <v>3999</v>
      </c>
      <c r="C660" s="399">
        <v>18</v>
      </c>
      <c r="D660" s="399">
        <v>20</v>
      </c>
      <c r="E660" s="403">
        <v>0.53</v>
      </c>
      <c r="F660" s="399">
        <v>0</v>
      </c>
      <c r="G660" s="399">
        <v>0.82</v>
      </c>
      <c r="H660" s="399">
        <v>0.7</v>
      </c>
      <c r="I660" s="399">
        <v>0.75</v>
      </c>
      <c r="J660" s="399">
        <v>40</v>
      </c>
      <c r="K660" s="399">
        <v>125</v>
      </c>
      <c r="L660" s="403">
        <v>1</v>
      </c>
      <c r="M660" s="404">
        <v>4.3</v>
      </c>
      <c r="N660" s="404">
        <v>4.3</v>
      </c>
      <c r="O660" s="404">
        <v>1.3999999761581421</v>
      </c>
      <c r="P660" s="399">
        <v>100</v>
      </c>
      <c r="Q660" s="399" t="s">
        <v>293</v>
      </c>
      <c r="R660" s="399">
        <v>1</v>
      </c>
      <c r="S660" s="399">
        <v>0</v>
      </c>
      <c r="T660" s="399">
        <v>0</v>
      </c>
      <c r="U660" s="404">
        <v>0.33</v>
      </c>
      <c r="V660" s="404">
        <v>0</v>
      </c>
      <c r="W660" s="405">
        <v>4.4098020000000001E-7</v>
      </c>
      <c r="X660" s="405">
        <v>1.8051446622875196</v>
      </c>
      <c r="Y660" s="399">
        <v>1.58</v>
      </c>
      <c r="Z660" s="399">
        <v>2.77</v>
      </c>
      <c r="AA660" s="405">
        <v>3.7605059999999999E-7</v>
      </c>
      <c r="AB660" s="405">
        <v>1.8051446622875196</v>
      </c>
      <c r="AC660" s="399">
        <v>1.54</v>
      </c>
      <c r="AD660" s="399">
        <v>2.68</v>
      </c>
      <c r="AE660" s="405">
        <v>3.075138E-7</v>
      </c>
      <c r="AF660" s="405">
        <v>1.8051446622875196</v>
      </c>
      <c r="AG660" s="399">
        <v>1.69</v>
      </c>
      <c r="AH660" s="399">
        <v>2.2999999999999998</v>
      </c>
      <c r="AI660" s="324">
        <v>0</v>
      </c>
      <c r="AJ660" s="324">
        <v>0</v>
      </c>
      <c r="AK660" s="324">
        <v>0</v>
      </c>
      <c r="AL660" s="324">
        <v>0</v>
      </c>
      <c r="AM660" s="324">
        <v>0</v>
      </c>
      <c r="AN660" s="324">
        <v>0</v>
      </c>
      <c r="AO660" s="403">
        <v>2074662</v>
      </c>
      <c r="AP660" s="403">
        <v>2.7100000000000002E-3</v>
      </c>
      <c r="AQ660" s="403">
        <v>5.2069999999999998E-2</v>
      </c>
      <c r="AR660" s="403">
        <v>134</v>
      </c>
      <c r="AS660" s="399" t="s">
        <v>1332</v>
      </c>
      <c r="AT660" s="390">
        <v>0</v>
      </c>
      <c r="AU660" s="390">
        <v>0</v>
      </c>
      <c r="AV660" s="390">
        <v>0</v>
      </c>
      <c r="AY660" s="390" t="s">
        <v>3533</v>
      </c>
    </row>
    <row r="661" spans="1:51" s="390" customFormat="1">
      <c r="A661" s="399" t="s">
        <v>81</v>
      </c>
      <c r="B661" s="399" t="s">
        <v>4000</v>
      </c>
      <c r="C661" s="399">
        <v>2.2000000000000002</v>
      </c>
      <c r="D661" s="399">
        <v>20</v>
      </c>
      <c r="E661" s="403">
        <v>0.11</v>
      </c>
      <c r="F661" s="399">
        <v>0</v>
      </c>
      <c r="G661" s="399">
        <v>2.35</v>
      </c>
      <c r="H661" s="399">
        <v>0.7</v>
      </c>
      <c r="I661" s="399">
        <v>1.6</v>
      </c>
      <c r="J661" s="399">
        <v>40</v>
      </c>
      <c r="K661" s="399">
        <v>125</v>
      </c>
      <c r="L661" s="403">
        <v>1</v>
      </c>
      <c r="M661" s="404">
        <v>4.3</v>
      </c>
      <c r="N661" s="404">
        <v>4.3</v>
      </c>
      <c r="O661" s="404">
        <v>1.3999999761581421</v>
      </c>
      <c r="P661" s="399">
        <v>100</v>
      </c>
      <c r="Q661" s="399" t="s">
        <v>293</v>
      </c>
      <c r="R661" s="399">
        <v>1</v>
      </c>
      <c r="S661" s="399">
        <v>0</v>
      </c>
      <c r="T661" s="399">
        <v>0</v>
      </c>
      <c r="U661" s="404">
        <v>0.33</v>
      </c>
      <c r="V661" s="404">
        <v>0</v>
      </c>
      <c r="W661" s="405">
        <v>4.8313200000000001E-7</v>
      </c>
      <c r="X661" s="405">
        <v>0.46557891513421706</v>
      </c>
      <c r="Y661" s="399">
        <v>1.58</v>
      </c>
      <c r="Z661" s="399">
        <v>2.77</v>
      </c>
      <c r="AA661" s="405">
        <v>4.1199599999999998E-7</v>
      </c>
      <c r="AB661" s="405">
        <v>0.46557891513421706</v>
      </c>
      <c r="AC661" s="399">
        <v>1.54</v>
      </c>
      <c r="AD661" s="399">
        <v>2.68</v>
      </c>
      <c r="AE661" s="405">
        <v>3.3690800000000001E-7</v>
      </c>
      <c r="AF661" s="405">
        <v>0.46557891513421706</v>
      </c>
      <c r="AG661" s="399">
        <v>1.69</v>
      </c>
      <c r="AH661" s="399">
        <v>2.2999999999999998</v>
      </c>
      <c r="AI661" s="324">
        <v>0</v>
      </c>
      <c r="AJ661" s="324">
        <v>0</v>
      </c>
      <c r="AK661" s="324">
        <v>0</v>
      </c>
      <c r="AL661" s="324">
        <v>0</v>
      </c>
      <c r="AM661" s="324">
        <v>0</v>
      </c>
      <c r="AN661" s="324">
        <v>0</v>
      </c>
      <c r="AO661" s="403">
        <v>1112088</v>
      </c>
      <c r="AP661" s="403">
        <v>5.0600000000000003E-3</v>
      </c>
      <c r="AQ661" s="403">
        <v>7.1120000000000003E-2</v>
      </c>
      <c r="AR661" s="403">
        <v>142</v>
      </c>
      <c r="AS661" s="399" t="s">
        <v>1332</v>
      </c>
      <c r="AT661" s="390">
        <v>0</v>
      </c>
      <c r="AU661" s="390">
        <v>0</v>
      </c>
      <c r="AV661" s="390">
        <v>0</v>
      </c>
      <c r="AY661" s="390" t="s">
        <v>3533</v>
      </c>
    </row>
    <row r="662" spans="1:51" s="390" customFormat="1">
      <c r="A662" s="399" t="s">
        <v>81</v>
      </c>
      <c r="B662" s="399" t="s">
        <v>4001</v>
      </c>
      <c r="C662" s="399">
        <v>22</v>
      </c>
      <c r="D662" s="399">
        <v>20</v>
      </c>
      <c r="E662" s="403">
        <v>0.59</v>
      </c>
      <c r="F662" s="399">
        <v>0</v>
      </c>
      <c r="G662" s="399">
        <v>0.74</v>
      </c>
      <c r="H662" s="399">
        <v>0.7</v>
      </c>
      <c r="I662" s="399">
        <v>0.68</v>
      </c>
      <c r="J662" s="399">
        <v>40</v>
      </c>
      <c r="K662" s="399">
        <v>125</v>
      </c>
      <c r="L662" s="403">
        <v>1</v>
      </c>
      <c r="M662" s="404">
        <v>4.3</v>
      </c>
      <c r="N662" s="404">
        <v>4.3</v>
      </c>
      <c r="O662" s="404">
        <v>1.3999999761581421</v>
      </c>
      <c r="P662" s="399">
        <v>100</v>
      </c>
      <c r="Q662" s="399" t="s">
        <v>293</v>
      </c>
      <c r="R662" s="399">
        <v>1</v>
      </c>
      <c r="S662" s="399">
        <v>0</v>
      </c>
      <c r="T662" s="399">
        <v>0</v>
      </c>
      <c r="U662" s="404">
        <v>0.33</v>
      </c>
      <c r="V662" s="404">
        <v>0</v>
      </c>
      <c r="W662" s="405">
        <v>4.4098020000000001E-7</v>
      </c>
      <c r="X662" s="405">
        <v>1.9892759939598346</v>
      </c>
      <c r="Y662" s="399">
        <v>1.58</v>
      </c>
      <c r="Z662" s="399">
        <v>2.77</v>
      </c>
      <c r="AA662" s="405">
        <v>3.7605059999999999E-7</v>
      </c>
      <c r="AB662" s="405">
        <v>1.9892759939598346</v>
      </c>
      <c r="AC662" s="399">
        <v>1.54</v>
      </c>
      <c r="AD662" s="399">
        <v>2.68</v>
      </c>
      <c r="AE662" s="405">
        <v>3.075138E-7</v>
      </c>
      <c r="AF662" s="405">
        <v>1.9892759939598346</v>
      </c>
      <c r="AG662" s="399">
        <v>1.69</v>
      </c>
      <c r="AH662" s="399">
        <v>2.2999999999999998</v>
      </c>
      <c r="AI662" s="324">
        <v>0</v>
      </c>
      <c r="AJ662" s="324">
        <v>0</v>
      </c>
      <c r="AK662" s="324">
        <v>0</v>
      </c>
      <c r="AL662" s="324">
        <v>0</v>
      </c>
      <c r="AM662" s="324">
        <v>0</v>
      </c>
      <c r="AN662" s="324">
        <v>0</v>
      </c>
      <c r="AO662" s="403">
        <v>2074662</v>
      </c>
      <c r="AP662" s="403">
        <v>2.7100000000000002E-3</v>
      </c>
      <c r="AQ662" s="403">
        <v>5.2069999999999998E-2</v>
      </c>
      <c r="AR662" s="403">
        <v>147</v>
      </c>
      <c r="AS662" s="399" t="s">
        <v>1332</v>
      </c>
      <c r="AT662" s="390">
        <v>0</v>
      </c>
      <c r="AU662" s="390">
        <v>0</v>
      </c>
      <c r="AV662" s="390">
        <v>0</v>
      </c>
      <c r="AY662" s="390" t="s">
        <v>3533</v>
      </c>
    </row>
    <row r="663" spans="1:51" s="390" customFormat="1">
      <c r="A663" s="399" t="s">
        <v>81</v>
      </c>
      <c r="B663" s="399" t="s">
        <v>4002</v>
      </c>
      <c r="C663" s="399">
        <v>220</v>
      </c>
      <c r="D663" s="399">
        <v>20</v>
      </c>
      <c r="E663" s="403">
        <v>4.0999999999999996</v>
      </c>
      <c r="F663" s="399">
        <v>0</v>
      </c>
      <c r="G663" s="399">
        <v>0.2</v>
      </c>
      <c r="H663" s="399">
        <v>0.7</v>
      </c>
      <c r="I663" s="399">
        <v>0.28999999999999998</v>
      </c>
      <c r="J663" s="399">
        <v>40</v>
      </c>
      <c r="K663" s="399">
        <v>125</v>
      </c>
      <c r="L663" s="403">
        <v>1</v>
      </c>
      <c r="M663" s="404">
        <v>4.3</v>
      </c>
      <c r="N663" s="404">
        <v>4.3</v>
      </c>
      <c r="O663" s="404">
        <v>1.3999999761581421</v>
      </c>
      <c r="P663" s="399">
        <v>100</v>
      </c>
      <c r="Q663" s="399" t="s">
        <v>293</v>
      </c>
      <c r="R663" s="399">
        <v>1</v>
      </c>
      <c r="S663" s="399">
        <v>0</v>
      </c>
      <c r="T663" s="399">
        <v>0</v>
      </c>
      <c r="U663" s="404">
        <v>0.33</v>
      </c>
      <c r="V663" s="404">
        <v>0</v>
      </c>
      <c r="W663" s="405">
        <v>4.0684799999999996E-7</v>
      </c>
      <c r="X663" s="405">
        <v>9.0039207982385072</v>
      </c>
      <c r="Y663" s="399">
        <v>1.58</v>
      </c>
      <c r="Z663" s="399">
        <v>2.77</v>
      </c>
      <c r="AA663" s="405">
        <v>3.4694399999999996E-7</v>
      </c>
      <c r="AB663" s="405">
        <v>9.0039207982385072</v>
      </c>
      <c r="AC663" s="399">
        <v>1.54</v>
      </c>
      <c r="AD663" s="399">
        <v>2.68</v>
      </c>
      <c r="AE663" s="405">
        <v>2.8371199999999999E-7</v>
      </c>
      <c r="AF663" s="405">
        <v>9.0039207982385072</v>
      </c>
      <c r="AG663" s="399">
        <v>1.69</v>
      </c>
      <c r="AH663" s="399">
        <v>2.2999999999999998</v>
      </c>
      <c r="AI663" s="324">
        <v>0</v>
      </c>
      <c r="AJ663" s="324">
        <v>0</v>
      </c>
      <c r="AK663" s="324">
        <v>0</v>
      </c>
      <c r="AL663" s="324">
        <v>0</v>
      </c>
      <c r="AM663" s="324">
        <v>0</v>
      </c>
      <c r="AN663" s="324">
        <v>0</v>
      </c>
      <c r="AO663" s="403">
        <v>5159034</v>
      </c>
      <c r="AP663" s="403">
        <v>1.09E-3</v>
      </c>
      <c r="AQ663" s="403">
        <v>3.3020000000000001E-2</v>
      </c>
      <c r="AR663" s="403">
        <v>116</v>
      </c>
      <c r="AS663" s="399" t="s">
        <v>1332</v>
      </c>
      <c r="AT663" s="390">
        <v>0</v>
      </c>
      <c r="AU663" s="390">
        <v>0</v>
      </c>
      <c r="AV663" s="390">
        <v>0</v>
      </c>
      <c r="AY663" s="390" t="s">
        <v>3533</v>
      </c>
    </row>
    <row r="664" spans="1:51" s="390" customFormat="1">
      <c r="A664" s="399" t="s">
        <v>81</v>
      </c>
      <c r="B664" s="399" t="s">
        <v>4003</v>
      </c>
      <c r="C664" s="399">
        <v>0.3</v>
      </c>
      <c r="D664" s="399">
        <v>20</v>
      </c>
      <c r="E664" s="403">
        <v>0.04</v>
      </c>
      <c r="F664" s="399">
        <v>0</v>
      </c>
      <c r="G664" s="399">
        <v>5.8</v>
      </c>
      <c r="H664" s="399">
        <v>0.7</v>
      </c>
      <c r="I664" s="399">
        <v>3.25</v>
      </c>
      <c r="J664" s="399">
        <v>40</v>
      </c>
      <c r="K664" s="399">
        <v>125</v>
      </c>
      <c r="L664" s="403">
        <v>1</v>
      </c>
      <c r="M664" s="404">
        <v>4.3</v>
      </c>
      <c r="N664" s="404">
        <v>4.3</v>
      </c>
      <c r="O664" s="404">
        <v>1.3999999761581421</v>
      </c>
      <c r="P664" s="399">
        <v>100</v>
      </c>
      <c r="Q664" s="399" t="s">
        <v>293</v>
      </c>
      <c r="R664" s="399">
        <v>1</v>
      </c>
      <c r="S664" s="399">
        <v>0</v>
      </c>
      <c r="T664" s="399">
        <v>0</v>
      </c>
      <c r="U664" s="404">
        <v>0.33</v>
      </c>
      <c r="V664" s="404">
        <v>0</v>
      </c>
      <c r="W664" s="405">
        <v>4.8313200000000001E-7</v>
      </c>
      <c r="X664" s="405">
        <v>0.17232466650636394</v>
      </c>
      <c r="Y664" s="399">
        <v>1.58</v>
      </c>
      <c r="Z664" s="399">
        <v>2.77</v>
      </c>
      <c r="AA664" s="405">
        <v>4.1199599999999998E-7</v>
      </c>
      <c r="AB664" s="405">
        <v>0.17232466650636394</v>
      </c>
      <c r="AC664" s="399">
        <v>1.54</v>
      </c>
      <c r="AD664" s="399">
        <v>2.68</v>
      </c>
      <c r="AE664" s="405">
        <v>3.3690800000000001E-7</v>
      </c>
      <c r="AF664" s="405">
        <v>0.17232466650636394</v>
      </c>
      <c r="AG664" s="399">
        <v>1.69</v>
      </c>
      <c r="AH664" s="399">
        <v>2.2999999999999998</v>
      </c>
      <c r="AI664" s="324">
        <v>0</v>
      </c>
      <c r="AJ664" s="324">
        <v>0</v>
      </c>
      <c r="AK664" s="324">
        <v>0</v>
      </c>
      <c r="AL664" s="324">
        <v>0</v>
      </c>
      <c r="AM664" s="324">
        <v>0</v>
      </c>
      <c r="AN664" s="324">
        <v>0</v>
      </c>
      <c r="AO664" s="403">
        <v>711736</v>
      </c>
      <c r="AP664" s="403">
        <v>7.9000000000000008E-3</v>
      </c>
      <c r="AQ664" s="403">
        <v>8.8900000000000007E-2</v>
      </c>
      <c r="AR664" s="403">
        <v>95</v>
      </c>
      <c r="AS664" s="399" t="s">
        <v>1332</v>
      </c>
      <c r="AT664" s="390">
        <v>0</v>
      </c>
      <c r="AU664" s="390">
        <v>0</v>
      </c>
      <c r="AV664" s="390">
        <v>0</v>
      </c>
      <c r="AY664" s="390" t="s">
        <v>3533</v>
      </c>
    </row>
    <row r="665" spans="1:51" s="390" customFormat="1">
      <c r="A665" s="399" t="s">
        <v>81</v>
      </c>
      <c r="B665" s="399" t="s">
        <v>4004</v>
      </c>
      <c r="C665" s="399">
        <v>3.3</v>
      </c>
      <c r="D665" s="399">
        <v>20</v>
      </c>
      <c r="E665" s="403">
        <v>0.16500000000000001</v>
      </c>
      <c r="F665" s="399">
        <v>0</v>
      </c>
      <c r="G665" s="399">
        <v>1.95</v>
      </c>
      <c r="H665" s="399">
        <v>0.7</v>
      </c>
      <c r="I665" s="399">
        <v>1.5</v>
      </c>
      <c r="J665" s="399">
        <v>40</v>
      </c>
      <c r="K665" s="399">
        <v>125</v>
      </c>
      <c r="L665" s="403">
        <v>1</v>
      </c>
      <c r="M665" s="404">
        <v>4.3</v>
      </c>
      <c r="N665" s="404">
        <v>4.3</v>
      </c>
      <c r="O665" s="404">
        <v>1.3999999761581421</v>
      </c>
      <c r="P665" s="399">
        <v>100</v>
      </c>
      <c r="Q665" s="399" t="s">
        <v>293</v>
      </c>
      <c r="R665" s="399">
        <v>1</v>
      </c>
      <c r="S665" s="399">
        <v>0</v>
      </c>
      <c r="T665" s="399">
        <v>0</v>
      </c>
      <c r="U665" s="404">
        <v>0.33</v>
      </c>
      <c r="V665" s="404">
        <v>0</v>
      </c>
      <c r="W665" s="405">
        <v>4.8313200000000001E-7</v>
      </c>
      <c r="X665" s="405">
        <v>0.5769129826954571</v>
      </c>
      <c r="Y665" s="399">
        <v>1.58</v>
      </c>
      <c r="Z665" s="399">
        <v>2.77</v>
      </c>
      <c r="AA665" s="405">
        <v>4.1199599999999998E-7</v>
      </c>
      <c r="AB665" s="405">
        <v>0.5769129826954571</v>
      </c>
      <c r="AC665" s="399">
        <v>1.54</v>
      </c>
      <c r="AD665" s="399">
        <v>2.68</v>
      </c>
      <c r="AE665" s="405">
        <v>3.3690800000000001E-7</v>
      </c>
      <c r="AF665" s="405">
        <v>0.5769129826954571</v>
      </c>
      <c r="AG665" s="399">
        <v>1.69</v>
      </c>
      <c r="AH665" s="399">
        <v>2.2999999999999998</v>
      </c>
      <c r="AI665" s="324">
        <v>0</v>
      </c>
      <c r="AJ665" s="324">
        <v>0</v>
      </c>
      <c r="AK665" s="324">
        <v>0</v>
      </c>
      <c r="AL665" s="324">
        <v>0</v>
      </c>
      <c r="AM665" s="324">
        <v>0</v>
      </c>
      <c r="AN665" s="324">
        <v>0</v>
      </c>
      <c r="AO665" s="403">
        <v>1289758</v>
      </c>
      <c r="AP665" s="403">
        <v>4.3600000000000002E-3</v>
      </c>
      <c r="AQ665" s="403">
        <v>6.6040000000000001E-2</v>
      </c>
      <c r="AR665" s="403">
        <v>108</v>
      </c>
      <c r="AS665" s="399" t="s">
        <v>1332</v>
      </c>
      <c r="AT665" s="390">
        <v>0</v>
      </c>
      <c r="AU665" s="390">
        <v>0</v>
      </c>
      <c r="AV665" s="390">
        <v>0</v>
      </c>
      <c r="AY665" s="390" t="s">
        <v>3533</v>
      </c>
    </row>
    <row r="666" spans="1:51" s="390" customFormat="1">
      <c r="A666" s="399" t="s">
        <v>81</v>
      </c>
      <c r="B666" s="399" t="s">
        <v>4005</v>
      </c>
      <c r="C666" s="399">
        <v>33</v>
      </c>
      <c r="D666" s="399">
        <v>20</v>
      </c>
      <c r="E666" s="403">
        <v>0.71499999999999997</v>
      </c>
      <c r="F666" s="399">
        <v>0</v>
      </c>
      <c r="G666" s="399">
        <v>0.51</v>
      </c>
      <c r="H666" s="399">
        <v>0.7</v>
      </c>
      <c r="I666" s="399">
        <v>0.65</v>
      </c>
      <c r="J666" s="399">
        <v>40</v>
      </c>
      <c r="K666" s="399">
        <v>125</v>
      </c>
      <c r="L666" s="403">
        <v>1</v>
      </c>
      <c r="M666" s="404">
        <v>4.3</v>
      </c>
      <c r="N666" s="404">
        <v>4.3</v>
      </c>
      <c r="O666" s="404">
        <v>1.3999999761581421</v>
      </c>
      <c r="P666" s="399">
        <v>100</v>
      </c>
      <c r="Q666" s="399" t="s">
        <v>293</v>
      </c>
      <c r="R666" s="399">
        <v>1</v>
      </c>
      <c r="S666" s="399">
        <v>0</v>
      </c>
      <c r="T666" s="399">
        <v>0</v>
      </c>
      <c r="U666" s="404">
        <v>0.33</v>
      </c>
      <c r="V666" s="404">
        <v>0</v>
      </c>
      <c r="W666" s="405">
        <v>4.0684799999999996E-7</v>
      </c>
      <c r="X666" s="405">
        <v>3.5707329740959555</v>
      </c>
      <c r="Y666" s="399">
        <v>1.58</v>
      </c>
      <c r="Z666" s="399">
        <v>2.77</v>
      </c>
      <c r="AA666" s="405">
        <v>3.4694399999999996E-7</v>
      </c>
      <c r="AB666" s="405">
        <v>3.5707329740959555</v>
      </c>
      <c r="AC666" s="399">
        <v>1.54</v>
      </c>
      <c r="AD666" s="399">
        <v>2.68</v>
      </c>
      <c r="AE666" s="405">
        <v>2.8371199999999999E-7</v>
      </c>
      <c r="AF666" s="405">
        <v>3.5707329740959555</v>
      </c>
      <c r="AG666" s="399">
        <v>1.69</v>
      </c>
      <c r="AH666" s="399">
        <v>2.2999999999999998</v>
      </c>
      <c r="AI666" s="324">
        <v>0</v>
      </c>
      <c r="AJ666" s="324">
        <v>0</v>
      </c>
      <c r="AK666" s="324">
        <v>0</v>
      </c>
      <c r="AL666" s="324">
        <v>0</v>
      </c>
      <c r="AM666" s="324">
        <v>0</v>
      </c>
      <c r="AN666" s="324">
        <v>0</v>
      </c>
      <c r="AO666" s="403">
        <v>2292904</v>
      </c>
      <c r="AP666" s="403">
        <v>2.4499999999999999E-3</v>
      </c>
      <c r="AQ666" s="403">
        <v>4.9529999999999998E-2</v>
      </c>
      <c r="AR666" s="403">
        <v>132</v>
      </c>
      <c r="AS666" s="399" t="s">
        <v>1332</v>
      </c>
      <c r="AT666" s="390">
        <v>0</v>
      </c>
      <c r="AU666" s="390">
        <v>0</v>
      </c>
      <c r="AV666" s="390">
        <v>0</v>
      </c>
      <c r="AY666" s="390" t="s">
        <v>3533</v>
      </c>
    </row>
    <row r="667" spans="1:51" s="390" customFormat="1">
      <c r="A667" s="399" t="s">
        <v>81</v>
      </c>
      <c r="B667" s="399" t="s">
        <v>4006</v>
      </c>
      <c r="C667" s="399">
        <v>330</v>
      </c>
      <c r="D667" s="399">
        <v>20</v>
      </c>
      <c r="E667" s="403">
        <v>6</v>
      </c>
      <c r="F667" s="399">
        <v>0</v>
      </c>
      <c r="G667" s="399">
        <v>0.16500000000000001</v>
      </c>
      <c r="H667" s="399">
        <v>0.7</v>
      </c>
      <c r="I667" s="399">
        <v>0.23</v>
      </c>
      <c r="J667" s="399">
        <v>40</v>
      </c>
      <c r="K667" s="399">
        <v>125</v>
      </c>
      <c r="L667" s="403">
        <v>1</v>
      </c>
      <c r="M667" s="404">
        <v>4.3</v>
      </c>
      <c r="N667" s="404">
        <v>4.3</v>
      </c>
      <c r="O667" s="404">
        <v>1.3999999761581421</v>
      </c>
      <c r="P667" s="399">
        <v>100</v>
      </c>
      <c r="Q667" s="399" t="s">
        <v>293</v>
      </c>
      <c r="R667" s="399">
        <v>1</v>
      </c>
      <c r="S667" s="399">
        <v>0</v>
      </c>
      <c r="T667" s="399">
        <v>0</v>
      </c>
      <c r="U667" s="404">
        <v>0.33</v>
      </c>
      <c r="V667" s="404">
        <v>0</v>
      </c>
      <c r="W667" s="405">
        <v>4.0684799999999996E-7</v>
      </c>
      <c r="X667" s="405">
        <v>11.38268589995654</v>
      </c>
      <c r="Y667" s="399">
        <v>1.58</v>
      </c>
      <c r="Z667" s="399">
        <v>2.77</v>
      </c>
      <c r="AA667" s="405">
        <v>3.4694399999999996E-7</v>
      </c>
      <c r="AB667" s="405">
        <v>11.38268589995654</v>
      </c>
      <c r="AC667" s="399">
        <v>1.54</v>
      </c>
      <c r="AD667" s="399">
        <v>2.68</v>
      </c>
      <c r="AE667" s="405">
        <v>2.8371199999999999E-7</v>
      </c>
      <c r="AF667" s="405">
        <v>11.38268589995654</v>
      </c>
      <c r="AG667" s="399">
        <v>1.69</v>
      </c>
      <c r="AH667" s="399">
        <v>2.2999999999999998</v>
      </c>
      <c r="AI667" s="324">
        <v>0</v>
      </c>
      <c r="AJ667" s="324">
        <v>0</v>
      </c>
      <c r="AK667" s="324">
        <v>0</v>
      </c>
      <c r="AL667" s="324">
        <v>0</v>
      </c>
      <c r="AM667" s="324">
        <v>0</v>
      </c>
      <c r="AN667" s="324">
        <v>0</v>
      </c>
      <c r="AO667" s="403">
        <v>5580011</v>
      </c>
      <c r="AP667" s="403">
        <v>1.01E-3</v>
      </c>
      <c r="AQ667" s="403">
        <v>3.175E-2</v>
      </c>
      <c r="AR667" s="403">
        <v>126</v>
      </c>
      <c r="AS667" s="399" t="s">
        <v>1332</v>
      </c>
      <c r="AT667" s="390">
        <v>0</v>
      </c>
      <c r="AU667" s="390">
        <v>0</v>
      </c>
      <c r="AV667" s="390">
        <v>0</v>
      </c>
      <c r="AY667" s="390" t="s">
        <v>3533</v>
      </c>
    </row>
    <row r="668" spans="1:51" s="390" customFormat="1">
      <c r="A668" s="399" t="s">
        <v>81</v>
      </c>
      <c r="B668" s="399" t="s">
        <v>4007</v>
      </c>
      <c r="C668" s="399">
        <v>4.7</v>
      </c>
      <c r="D668" s="399">
        <v>20</v>
      </c>
      <c r="E668" s="403">
        <v>0.215</v>
      </c>
      <c r="F668" s="399">
        <v>0</v>
      </c>
      <c r="G668" s="399">
        <v>1.55</v>
      </c>
      <c r="H668" s="399">
        <v>0.7</v>
      </c>
      <c r="I668" s="399">
        <v>1.2</v>
      </c>
      <c r="J668" s="399">
        <v>40</v>
      </c>
      <c r="K668" s="399">
        <v>125</v>
      </c>
      <c r="L668" s="403">
        <v>1</v>
      </c>
      <c r="M668" s="404">
        <v>4.3</v>
      </c>
      <c r="N668" s="404">
        <v>4.3</v>
      </c>
      <c r="O668" s="404">
        <v>1.3999999761581421</v>
      </c>
      <c r="P668" s="399">
        <v>100</v>
      </c>
      <c r="Q668" s="399" t="s">
        <v>293</v>
      </c>
      <c r="R668" s="399">
        <v>1</v>
      </c>
      <c r="S668" s="399">
        <v>0</v>
      </c>
      <c r="T668" s="399">
        <v>0</v>
      </c>
      <c r="U668" s="404">
        <v>0.33</v>
      </c>
      <c r="V668" s="404">
        <v>0</v>
      </c>
      <c r="W668" s="405">
        <v>4.8313200000000001E-7</v>
      </c>
      <c r="X668" s="405">
        <v>0.69993593490076345</v>
      </c>
      <c r="Y668" s="399">
        <v>1.58</v>
      </c>
      <c r="Z668" s="399">
        <v>2.77</v>
      </c>
      <c r="AA668" s="405">
        <v>4.1199599999999998E-7</v>
      </c>
      <c r="AB668" s="405">
        <v>0.69993593490076345</v>
      </c>
      <c r="AC668" s="399">
        <v>1.54</v>
      </c>
      <c r="AD668" s="399">
        <v>2.68</v>
      </c>
      <c r="AE668" s="405">
        <v>3.3690800000000001E-7</v>
      </c>
      <c r="AF668" s="405">
        <v>0.69993593490076345</v>
      </c>
      <c r="AG668" s="399">
        <v>1.69</v>
      </c>
      <c r="AH668" s="399">
        <v>2.2999999999999998</v>
      </c>
      <c r="AI668" s="324">
        <v>0</v>
      </c>
      <c r="AJ668" s="324">
        <v>0</v>
      </c>
      <c r="AK668" s="324">
        <v>0</v>
      </c>
      <c r="AL668" s="324">
        <v>0</v>
      </c>
      <c r="AM668" s="324">
        <v>0</v>
      </c>
      <c r="AN668" s="324">
        <v>0</v>
      </c>
      <c r="AO668" s="403">
        <v>1578772</v>
      </c>
      <c r="AP668" s="403">
        <v>3.5599999999999998E-3</v>
      </c>
      <c r="AQ668" s="403">
        <v>5.969E-2</v>
      </c>
      <c r="AR668" s="403">
        <v>129</v>
      </c>
      <c r="AS668" s="399" t="s">
        <v>1332</v>
      </c>
      <c r="AT668" s="390">
        <v>0</v>
      </c>
      <c r="AU668" s="390">
        <v>0</v>
      </c>
      <c r="AV668" s="390">
        <v>0</v>
      </c>
      <c r="AY668" s="390" t="s">
        <v>3533</v>
      </c>
    </row>
    <row r="669" spans="1:51" s="390" customFormat="1">
      <c r="A669" s="399" t="s">
        <v>81</v>
      </c>
      <c r="B669" s="399" t="s">
        <v>4008</v>
      </c>
      <c r="C669" s="399">
        <v>47</v>
      </c>
      <c r="D669" s="399">
        <v>20</v>
      </c>
      <c r="E669" s="403">
        <v>0.93500000000000005</v>
      </c>
      <c r="F669" s="399">
        <v>0</v>
      </c>
      <c r="G669" s="399">
        <v>0.43</v>
      </c>
      <c r="H669" s="399">
        <v>0.7</v>
      </c>
      <c r="I669" s="399">
        <v>0.57999999999999996</v>
      </c>
      <c r="J669" s="399">
        <v>40</v>
      </c>
      <c r="K669" s="399">
        <v>125</v>
      </c>
      <c r="L669" s="403">
        <v>1</v>
      </c>
      <c r="M669" s="404">
        <v>4.3</v>
      </c>
      <c r="N669" s="404">
        <v>4.3</v>
      </c>
      <c r="O669" s="404">
        <v>1.3999999761581421</v>
      </c>
      <c r="P669" s="399">
        <v>100</v>
      </c>
      <c r="Q669" s="399" t="s">
        <v>293</v>
      </c>
      <c r="R669" s="399">
        <v>1</v>
      </c>
      <c r="S669" s="399">
        <v>0</v>
      </c>
      <c r="T669" s="399">
        <v>0</v>
      </c>
      <c r="U669" s="404">
        <v>0.33</v>
      </c>
      <c r="V669" s="404">
        <v>0</v>
      </c>
      <c r="W669" s="405">
        <v>4.0684799999999996E-7</v>
      </c>
      <c r="X669" s="405">
        <v>4.1713261267018131</v>
      </c>
      <c r="Y669" s="399">
        <v>1.58</v>
      </c>
      <c r="Z669" s="399">
        <v>2.77</v>
      </c>
      <c r="AA669" s="405">
        <v>3.4694399999999996E-7</v>
      </c>
      <c r="AB669" s="405">
        <v>4.1713261267018131</v>
      </c>
      <c r="AC669" s="399">
        <v>1.54</v>
      </c>
      <c r="AD669" s="399">
        <v>2.68</v>
      </c>
      <c r="AE669" s="405">
        <v>2.8371199999999999E-7</v>
      </c>
      <c r="AF669" s="405">
        <v>4.1713261267018131</v>
      </c>
      <c r="AG669" s="399">
        <v>1.69</v>
      </c>
      <c r="AH669" s="399">
        <v>2.2999999999999998</v>
      </c>
      <c r="AI669" s="324">
        <v>0</v>
      </c>
      <c r="AJ669" s="324">
        <v>0</v>
      </c>
      <c r="AK669" s="324">
        <v>0</v>
      </c>
      <c r="AL669" s="324">
        <v>0</v>
      </c>
      <c r="AM669" s="324">
        <v>0</v>
      </c>
      <c r="AN669" s="324">
        <v>0</v>
      </c>
      <c r="AO669" s="403">
        <v>2292904</v>
      </c>
      <c r="AP669" s="403">
        <v>2.4499999999999999E-3</v>
      </c>
      <c r="AQ669" s="403">
        <v>4.9529999999999998E-2</v>
      </c>
      <c r="AR669" s="403">
        <v>127</v>
      </c>
      <c r="AS669" s="399" t="s">
        <v>1332</v>
      </c>
      <c r="AT669" s="390">
        <v>0</v>
      </c>
      <c r="AU669" s="390">
        <v>0</v>
      </c>
      <c r="AV669" s="390">
        <v>0</v>
      </c>
      <c r="AY669" s="390" t="s">
        <v>3533</v>
      </c>
    </row>
    <row r="670" spans="1:51" s="390" customFormat="1">
      <c r="A670" s="399" t="s">
        <v>81</v>
      </c>
      <c r="B670" s="399" t="s">
        <v>4009</v>
      </c>
      <c r="C670" s="399">
        <v>470</v>
      </c>
      <c r="D670" s="399">
        <v>20</v>
      </c>
      <c r="E670" s="403">
        <v>9.5</v>
      </c>
      <c r="F670" s="399">
        <v>0</v>
      </c>
      <c r="G670" s="399">
        <v>0.14499999999999999</v>
      </c>
      <c r="H670" s="399">
        <v>0.7</v>
      </c>
      <c r="I670" s="399">
        <v>0.23</v>
      </c>
      <c r="J670" s="399">
        <v>40</v>
      </c>
      <c r="K670" s="399">
        <v>125</v>
      </c>
      <c r="L670" s="403">
        <v>1</v>
      </c>
      <c r="M670" s="404">
        <v>4.3</v>
      </c>
      <c r="N670" s="404">
        <v>4.3</v>
      </c>
      <c r="O670" s="404">
        <v>1.3999999761581421</v>
      </c>
      <c r="P670" s="399">
        <v>100</v>
      </c>
      <c r="Q670" s="399" t="s">
        <v>293</v>
      </c>
      <c r="R670" s="399">
        <v>1</v>
      </c>
      <c r="S670" s="399">
        <v>0</v>
      </c>
      <c r="T670" s="399">
        <v>0</v>
      </c>
      <c r="U670" s="404">
        <v>0.33</v>
      </c>
      <c r="V670" s="404">
        <v>0</v>
      </c>
      <c r="W670" s="405">
        <v>4.0684799999999996E-7</v>
      </c>
      <c r="X670" s="405">
        <v>13.211673497382966</v>
      </c>
      <c r="Y670" s="399">
        <v>1.58</v>
      </c>
      <c r="Z670" s="399">
        <v>2.77</v>
      </c>
      <c r="AA670" s="405">
        <v>3.4694399999999996E-7</v>
      </c>
      <c r="AB670" s="405">
        <v>13.211673497382966</v>
      </c>
      <c r="AC670" s="399">
        <v>1.54</v>
      </c>
      <c r="AD670" s="399">
        <v>2.68</v>
      </c>
      <c r="AE670" s="405">
        <v>2.8371199999999999E-7</v>
      </c>
      <c r="AF670" s="405">
        <v>13.211673497382966</v>
      </c>
      <c r="AG670" s="399">
        <v>1.69</v>
      </c>
      <c r="AH670" s="399">
        <v>2.2999999999999998</v>
      </c>
      <c r="AI670" s="324">
        <v>0</v>
      </c>
      <c r="AJ670" s="324">
        <v>0</v>
      </c>
      <c r="AK670" s="324">
        <v>0</v>
      </c>
      <c r="AL670" s="324">
        <v>0</v>
      </c>
      <c r="AM670" s="324">
        <v>0</v>
      </c>
      <c r="AN670" s="324">
        <v>0</v>
      </c>
      <c r="AO670" s="403">
        <v>7908179</v>
      </c>
      <c r="AP670" s="403">
        <v>7.1000000000000002E-4</v>
      </c>
      <c r="AQ670" s="403">
        <v>2.6669999999999999E-2</v>
      </c>
      <c r="AR670" s="403">
        <v>80</v>
      </c>
      <c r="AS670" s="399" t="s">
        <v>1332</v>
      </c>
      <c r="AT670" s="390">
        <v>0</v>
      </c>
      <c r="AU670" s="390">
        <v>0</v>
      </c>
      <c r="AV670" s="390">
        <v>0</v>
      </c>
      <c r="AY670" s="390" t="s">
        <v>3533</v>
      </c>
    </row>
    <row r="671" spans="1:51" s="390" customFormat="1">
      <c r="A671" s="399" t="s">
        <v>81</v>
      </c>
      <c r="B671" s="399" t="s">
        <v>4010</v>
      </c>
      <c r="C671" s="399">
        <v>0.5</v>
      </c>
      <c r="D671" s="399">
        <v>20</v>
      </c>
      <c r="E671" s="403">
        <v>0.05</v>
      </c>
      <c r="F671" s="399">
        <v>0</v>
      </c>
      <c r="G671" s="399">
        <v>4.5</v>
      </c>
      <c r="H671" s="399">
        <v>0.7</v>
      </c>
      <c r="I671" s="399">
        <v>2.8</v>
      </c>
      <c r="J671" s="399">
        <v>40</v>
      </c>
      <c r="K671" s="399">
        <v>125</v>
      </c>
      <c r="L671" s="403">
        <v>1</v>
      </c>
      <c r="M671" s="404">
        <v>4.3</v>
      </c>
      <c r="N671" s="404">
        <v>4.3</v>
      </c>
      <c r="O671" s="404">
        <v>1.3999999761581421</v>
      </c>
      <c r="P671" s="399">
        <v>100</v>
      </c>
      <c r="Q671" s="399" t="s">
        <v>293</v>
      </c>
      <c r="R671" s="399">
        <v>1</v>
      </c>
      <c r="S671" s="399">
        <v>0</v>
      </c>
      <c r="T671" s="399">
        <v>0</v>
      </c>
      <c r="U671" s="404">
        <v>0.33</v>
      </c>
      <c r="V671" s="404">
        <v>0</v>
      </c>
      <c r="W671" s="405">
        <v>4.8313200000000001E-7</v>
      </c>
      <c r="X671" s="405">
        <v>0.22338381807621854</v>
      </c>
      <c r="Y671" s="399">
        <v>1.58</v>
      </c>
      <c r="Z671" s="399">
        <v>2.77</v>
      </c>
      <c r="AA671" s="405">
        <v>4.1199599999999998E-7</v>
      </c>
      <c r="AB671" s="405">
        <v>0.22338381807621854</v>
      </c>
      <c r="AC671" s="399">
        <v>1.54</v>
      </c>
      <c r="AD671" s="399">
        <v>2.68</v>
      </c>
      <c r="AE671" s="405">
        <v>3.3690800000000001E-7</v>
      </c>
      <c r="AF671" s="405">
        <v>0.22338381807621854</v>
      </c>
      <c r="AG671" s="399">
        <v>1.69</v>
      </c>
      <c r="AH671" s="399">
        <v>2.2999999999999998</v>
      </c>
      <c r="AI671" s="324">
        <v>0</v>
      </c>
      <c r="AJ671" s="324">
        <v>0</v>
      </c>
      <c r="AK671" s="324">
        <v>0</v>
      </c>
      <c r="AL671" s="324">
        <v>0</v>
      </c>
      <c r="AM671" s="324">
        <v>0</v>
      </c>
      <c r="AN671" s="324">
        <v>0</v>
      </c>
      <c r="AO671" s="403">
        <v>825445</v>
      </c>
      <c r="AP671" s="403">
        <v>6.8100000000000001E-3</v>
      </c>
      <c r="AQ671" s="403">
        <v>8.2549999999999998E-2</v>
      </c>
      <c r="AR671" s="403">
        <v>102</v>
      </c>
      <c r="AS671" s="399" t="s">
        <v>1332</v>
      </c>
      <c r="AT671" s="390">
        <v>0</v>
      </c>
      <c r="AU671" s="390">
        <v>0</v>
      </c>
      <c r="AV671" s="390">
        <v>0</v>
      </c>
      <c r="AY671" s="390" t="s">
        <v>3533</v>
      </c>
    </row>
    <row r="672" spans="1:51" s="390" customFormat="1">
      <c r="A672" s="399" t="s">
        <v>81</v>
      </c>
      <c r="B672" s="399" t="s">
        <v>4011</v>
      </c>
      <c r="C672" s="399">
        <v>5.6</v>
      </c>
      <c r="D672" s="399">
        <v>20</v>
      </c>
      <c r="E672" s="403">
        <v>0.26</v>
      </c>
      <c r="F672" s="399">
        <v>0</v>
      </c>
      <c r="G672" s="399">
        <v>1.5</v>
      </c>
      <c r="H672" s="399">
        <v>0.7</v>
      </c>
      <c r="I672" s="399">
        <v>1.1000000000000001</v>
      </c>
      <c r="J672" s="399">
        <v>40</v>
      </c>
      <c r="K672" s="399">
        <v>125</v>
      </c>
      <c r="L672" s="403">
        <v>1</v>
      </c>
      <c r="M672" s="404">
        <v>4.3</v>
      </c>
      <c r="N672" s="404">
        <v>4.3</v>
      </c>
      <c r="O672" s="404">
        <v>1.3999999761581421</v>
      </c>
      <c r="P672" s="399">
        <v>100</v>
      </c>
      <c r="Q672" s="399" t="s">
        <v>293</v>
      </c>
      <c r="R672" s="399">
        <v>1</v>
      </c>
      <c r="S672" s="399">
        <v>0</v>
      </c>
      <c r="T672" s="399">
        <v>0</v>
      </c>
      <c r="U672" s="404">
        <v>0.33</v>
      </c>
      <c r="V672" s="404">
        <v>0</v>
      </c>
      <c r="W672" s="405">
        <v>4.8313200000000001E-7</v>
      </c>
      <c r="X672" s="405">
        <v>0.72635769285868035</v>
      </c>
      <c r="Y672" s="399">
        <v>1.58</v>
      </c>
      <c r="Z672" s="399">
        <v>2.77</v>
      </c>
      <c r="AA672" s="405">
        <v>4.1199599999999998E-7</v>
      </c>
      <c r="AB672" s="405">
        <v>0.72635769285868035</v>
      </c>
      <c r="AC672" s="399">
        <v>1.54</v>
      </c>
      <c r="AD672" s="399">
        <v>2.68</v>
      </c>
      <c r="AE672" s="405">
        <v>3.3690800000000001E-7</v>
      </c>
      <c r="AF672" s="405">
        <v>0.72635769285868035</v>
      </c>
      <c r="AG672" s="399">
        <v>1.69</v>
      </c>
      <c r="AH672" s="399">
        <v>2.2999999999999998</v>
      </c>
      <c r="AI672" s="324">
        <v>0</v>
      </c>
      <c r="AJ672" s="324">
        <v>0</v>
      </c>
      <c r="AK672" s="324">
        <v>0</v>
      </c>
      <c r="AL672" s="324">
        <v>0</v>
      </c>
      <c r="AM672" s="324">
        <v>0</v>
      </c>
      <c r="AN672" s="324">
        <v>0</v>
      </c>
      <c r="AO672" s="403">
        <v>1578772</v>
      </c>
      <c r="AP672" s="403">
        <v>3.5599999999999998E-3</v>
      </c>
      <c r="AQ672" s="403">
        <v>5.969E-2</v>
      </c>
      <c r="AR672" s="403">
        <v>127</v>
      </c>
      <c r="AS672" s="399" t="s">
        <v>1332</v>
      </c>
      <c r="AT672" s="390">
        <v>0</v>
      </c>
      <c r="AU672" s="390">
        <v>0</v>
      </c>
      <c r="AV672" s="390">
        <v>0</v>
      </c>
      <c r="AY672" s="390" t="s">
        <v>3533</v>
      </c>
    </row>
    <row r="673" spans="1:51" s="390" customFormat="1">
      <c r="A673" s="399" t="s">
        <v>81</v>
      </c>
      <c r="B673" s="399" t="s">
        <v>4012</v>
      </c>
      <c r="C673" s="399">
        <v>56</v>
      </c>
      <c r="D673" s="399">
        <v>20</v>
      </c>
      <c r="E673" s="403">
        <v>1.1499999999999999</v>
      </c>
      <c r="F673" s="399">
        <v>0</v>
      </c>
      <c r="G673" s="399">
        <v>0.4</v>
      </c>
      <c r="H673" s="399">
        <v>0.7</v>
      </c>
      <c r="I673" s="399">
        <v>0.54</v>
      </c>
      <c r="J673" s="399">
        <v>40</v>
      </c>
      <c r="K673" s="399">
        <v>125</v>
      </c>
      <c r="L673" s="403">
        <v>1</v>
      </c>
      <c r="M673" s="404">
        <v>4.3</v>
      </c>
      <c r="N673" s="404">
        <v>4.3</v>
      </c>
      <c r="O673" s="404">
        <v>1.3999999761581421</v>
      </c>
      <c r="P673" s="399">
        <v>100</v>
      </c>
      <c r="Q673" s="399" t="s">
        <v>293</v>
      </c>
      <c r="R673" s="399">
        <v>1</v>
      </c>
      <c r="S673" s="399">
        <v>0</v>
      </c>
      <c r="T673" s="399">
        <v>0</v>
      </c>
      <c r="U673" s="404">
        <v>0.33</v>
      </c>
      <c r="V673" s="404">
        <v>0</v>
      </c>
      <c r="W673" s="405">
        <v>4.0684799999999996E-7</v>
      </c>
      <c r="X673" s="405">
        <v>4.5601863161837759</v>
      </c>
      <c r="Y673" s="399">
        <v>1.58</v>
      </c>
      <c r="Z673" s="399">
        <v>2.77</v>
      </c>
      <c r="AA673" s="405">
        <v>3.4694399999999996E-7</v>
      </c>
      <c r="AB673" s="405">
        <v>4.5601863161837759</v>
      </c>
      <c r="AC673" s="399">
        <v>1.54</v>
      </c>
      <c r="AD673" s="399">
        <v>2.68</v>
      </c>
      <c r="AE673" s="405">
        <v>2.8371199999999999E-7</v>
      </c>
      <c r="AF673" s="405">
        <v>4.5601863161837759</v>
      </c>
      <c r="AG673" s="399">
        <v>1.69</v>
      </c>
      <c r="AH673" s="399">
        <v>2.2999999999999998</v>
      </c>
      <c r="AI673" s="324">
        <v>0</v>
      </c>
      <c r="AJ673" s="324">
        <v>0</v>
      </c>
      <c r="AK673" s="324">
        <v>0</v>
      </c>
      <c r="AL673" s="324">
        <v>0</v>
      </c>
      <c r="AM673" s="324">
        <v>0</v>
      </c>
      <c r="AN673" s="324">
        <v>0</v>
      </c>
      <c r="AO673" s="403">
        <v>2547485</v>
      </c>
      <c r="AP673" s="403">
        <v>2.2100000000000002E-3</v>
      </c>
      <c r="AQ673" s="403">
        <v>4.6989999999999997E-2</v>
      </c>
      <c r="AR673" s="403">
        <v>119</v>
      </c>
      <c r="AS673" s="399" t="s">
        <v>1332</v>
      </c>
      <c r="AT673" s="390">
        <v>0</v>
      </c>
      <c r="AU673" s="390">
        <v>0</v>
      </c>
      <c r="AV673" s="390">
        <v>0</v>
      </c>
      <c r="AY673" s="390" t="s">
        <v>3533</v>
      </c>
    </row>
    <row r="674" spans="1:51" s="390" customFormat="1">
      <c r="A674" s="399" t="s">
        <v>81</v>
      </c>
      <c r="B674" s="399" t="s">
        <v>4013</v>
      </c>
      <c r="C674" s="399">
        <v>560</v>
      </c>
      <c r="D674" s="399">
        <v>20</v>
      </c>
      <c r="E674" s="403">
        <v>10.7</v>
      </c>
      <c r="F674" s="399">
        <v>0</v>
      </c>
      <c r="G674" s="399">
        <v>0.14000000000000001</v>
      </c>
      <c r="H674" s="399">
        <v>0.7</v>
      </c>
      <c r="I674" s="399">
        <v>0.17</v>
      </c>
      <c r="J674" s="399">
        <v>40</v>
      </c>
      <c r="K674" s="399">
        <v>125</v>
      </c>
      <c r="L674" s="403">
        <v>1</v>
      </c>
      <c r="M674" s="404">
        <v>4.3</v>
      </c>
      <c r="N674" s="404">
        <v>4.3</v>
      </c>
      <c r="O674" s="404">
        <v>1.3999999761581421</v>
      </c>
      <c r="P674" s="399">
        <v>100</v>
      </c>
      <c r="Q674" s="399" t="s">
        <v>293</v>
      </c>
      <c r="R674" s="399">
        <v>1</v>
      </c>
      <c r="S674" s="399">
        <v>0</v>
      </c>
      <c r="T674" s="399">
        <v>0</v>
      </c>
      <c r="U674" s="404">
        <v>0.33</v>
      </c>
      <c r="V674" s="404">
        <v>0</v>
      </c>
      <c r="W674" s="405">
        <v>4.0684799999999996E-7</v>
      </c>
      <c r="X674" s="405">
        <v>14.315147982842273</v>
      </c>
      <c r="Y674" s="399">
        <v>1.58</v>
      </c>
      <c r="Z674" s="399">
        <v>2.77</v>
      </c>
      <c r="AA674" s="405">
        <v>3.4694399999999996E-7</v>
      </c>
      <c r="AB674" s="405">
        <v>14.315147982842273</v>
      </c>
      <c r="AC674" s="399">
        <v>1.54</v>
      </c>
      <c r="AD674" s="399">
        <v>2.68</v>
      </c>
      <c r="AE674" s="405">
        <v>2.8371199999999999E-7</v>
      </c>
      <c r="AF674" s="405">
        <v>14.315147982842273</v>
      </c>
      <c r="AG674" s="399">
        <v>1.69</v>
      </c>
      <c r="AH674" s="399">
        <v>2.2999999999999998</v>
      </c>
      <c r="AI674" s="324">
        <v>0</v>
      </c>
      <c r="AJ674" s="324">
        <v>0</v>
      </c>
      <c r="AK674" s="324">
        <v>0</v>
      </c>
      <c r="AL674" s="324">
        <v>0</v>
      </c>
      <c r="AM674" s="324">
        <v>0</v>
      </c>
      <c r="AN674" s="324">
        <v>0</v>
      </c>
      <c r="AO674" s="403">
        <v>7908179</v>
      </c>
      <c r="AP674" s="403">
        <v>7.1000000000000002E-4</v>
      </c>
      <c r="AQ674" s="403">
        <v>2.6669999999999999E-2</v>
      </c>
      <c r="AR674" s="403">
        <v>129</v>
      </c>
      <c r="AS674" s="399" t="s">
        <v>1332</v>
      </c>
      <c r="AT674" s="390">
        <v>0</v>
      </c>
      <c r="AU674" s="390">
        <v>0</v>
      </c>
      <c r="AV674" s="390">
        <v>0</v>
      </c>
      <c r="AY674" s="390" t="s">
        <v>3533</v>
      </c>
    </row>
    <row r="675" spans="1:51" s="390" customFormat="1">
      <c r="A675" s="399" t="s">
        <v>81</v>
      </c>
      <c r="B675" s="399" t="s">
        <v>4014</v>
      </c>
      <c r="C675" s="399">
        <v>6.8</v>
      </c>
      <c r="D675" s="399">
        <v>20</v>
      </c>
      <c r="E675" s="403">
        <v>0.27</v>
      </c>
      <c r="F675" s="399">
        <v>0</v>
      </c>
      <c r="G675" s="399">
        <v>1.4</v>
      </c>
      <c r="H675" s="399">
        <v>0.7</v>
      </c>
      <c r="I675" s="399">
        <v>1</v>
      </c>
      <c r="J675" s="399">
        <v>40</v>
      </c>
      <c r="K675" s="399">
        <v>125</v>
      </c>
      <c r="L675" s="403">
        <v>1</v>
      </c>
      <c r="M675" s="404">
        <v>4.3</v>
      </c>
      <c r="N675" s="404">
        <v>4.3</v>
      </c>
      <c r="O675" s="404">
        <v>1.3999999761581421</v>
      </c>
      <c r="P675" s="399">
        <v>100</v>
      </c>
      <c r="Q675" s="399" t="s">
        <v>293</v>
      </c>
      <c r="R675" s="399">
        <v>1</v>
      </c>
      <c r="S675" s="399">
        <v>0</v>
      </c>
      <c r="T675" s="399">
        <v>0</v>
      </c>
      <c r="U675" s="404">
        <v>0.33</v>
      </c>
      <c r="V675" s="404">
        <v>0</v>
      </c>
      <c r="W675" s="405">
        <v>4.8313200000000001E-7</v>
      </c>
      <c r="X675" s="405">
        <v>0.82855091210474641</v>
      </c>
      <c r="Y675" s="399">
        <v>1.58</v>
      </c>
      <c r="Z675" s="399">
        <v>2.77</v>
      </c>
      <c r="AA675" s="405">
        <v>4.1199599999999998E-7</v>
      </c>
      <c r="AB675" s="405">
        <v>0.82855091210474641</v>
      </c>
      <c r="AC675" s="399">
        <v>1.54</v>
      </c>
      <c r="AD675" s="399">
        <v>2.68</v>
      </c>
      <c r="AE675" s="405">
        <v>3.3690800000000001E-7</v>
      </c>
      <c r="AF675" s="405">
        <v>0.82855091210474641</v>
      </c>
      <c r="AG675" s="399">
        <v>1.69</v>
      </c>
      <c r="AH675" s="399">
        <v>2.2999999999999998</v>
      </c>
      <c r="AI675" s="324">
        <v>0</v>
      </c>
      <c r="AJ675" s="324">
        <v>0</v>
      </c>
      <c r="AK675" s="324">
        <v>0</v>
      </c>
      <c r="AL675" s="324">
        <v>0</v>
      </c>
      <c r="AM675" s="324">
        <v>0</v>
      </c>
      <c r="AN675" s="324">
        <v>0</v>
      </c>
      <c r="AO675" s="403">
        <v>1578772</v>
      </c>
      <c r="AP675" s="403">
        <v>3.5599999999999998E-3</v>
      </c>
      <c r="AQ675" s="403">
        <v>5.969E-2</v>
      </c>
      <c r="AR675" s="403">
        <v>148</v>
      </c>
      <c r="AS675" s="399" t="s">
        <v>1332</v>
      </c>
      <c r="AT675" s="390">
        <v>0</v>
      </c>
      <c r="AU675" s="390">
        <v>0</v>
      </c>
      <c r="AV675" s="390">
        <v>0</v>
      </c>
      <c r="AY675" s="390" t="s">
        <v>3533</v>
      </c>
    </row>
    <row r="676" spans="1:51" s="390" customFormat="1">
      <c r="A676" s="399" t="s">
        <v>81</v>
      </c>
      <c r="B676" s="399" t="s">
        <v>4015</v>
      </c>
      <c r="C676" s="399">
        <v>68</v>
      </c>
      <c r="D676" s="399">
        <v>20</v>
      </c>
      <c r="E676" s="403">
        <v>1.35</v>
      </c>
      <c r="F676" s="399">
        <v>0</v>
      </c>
      <c r="G676" s="399">
        <v>0.34</v>
      </c>
      <c r="H676" s="399">
        <v>0.7</v>
      </c>
      <c r="I676" s="399">
        <v>0.48</v>
      </c>
      <c r="J676" s="399">
        <v>40</v>
      </c>
      <c r="K676" s="399">
        <v>125</v>
      </c>
      <c r="L676" s="403">
        <v>1</v>
      </c>
      <c r="M676" s="404">
        <v>4.3</v>
      </c>
      <c r="N676" s="404">
        <v>4.3</v>
      </c>
      <c r="O676" s="404">
        <v>1.3999999761581421</v>
      </c>
      <c r="P676" s="399">
        <v>100</v>
      </c>
      <c r="Q676" s="399" t="s">
        <v>293</v>
      </c>
      <c r="R676" s="399">
        <v>1</v>
      </c>
      <c r="S676" s="399">
        <v>0</v>
      </c>
      <c r="T676" s="399">
        <v>0</v>
      </c>
      <c r="U676" s="404">
        <v>0.33</v>
      </c>
      <c r="V676" s="404">
        <v>0</v>
      </c>
      <c r="W676" s="405">
        <v>4.0684799999999996E-7</v>
      </c>
      <c r="X676" s="405">
        <v>5.019857967548095</v>
      </c>
      <c r="Y676" s="399">
        <v>1.58</v>
      </c>
      <c r="Z676" s="399">
        <v>2.77</v>
      </c>
      <c r="AA676" s="405">
        <v>3.4694399999999996E-7</v>
      </c>
      <c r="AB676" s="405">
        <v>5.019857967548095</v>
      </c>
      <c r="AC676" s="399">
        <v>1.54</v>
      </c>
      <c r="AD676" s="399">
        <v>2.68</v>
      </c>
      <c r="AE676" s="405">
        <v>2.8371199999999999E-7</v>
      </c>
      <c r="AF676" s="405">
        <v>5.019857967548095</v>
      </c>
      <c r="AG676" s="399">
        <v>1.69</v>
      </c>
      <c r="AH676" s="399">
        <v>2.2999999999999998</v>
      </c>
      <c r="AI676" s="324">
        <v>0</v>
      </c>
      <c r="AJ676" s="324">
        <v>0</v>
      </c>
      <c r="AK676" s="324">
        <v>0</v>
      </c>
      <c r="AL676" s="324">
        <v>0</v>
      </c>
      <c r="AM676" s="324">
        <v>0</v>
      </c>
      <c r="AN676" s="324">
        <v>0</v>
      </c>
      <c r="AO676" s="403">
        <v>2846944</v>
      </c>
      <c r="AP676" s="403">
        <v>1.98E-3</v>
      </c>
      <c r="AQ676" s="403">
        <v>4.4450000000000003E-2</v>
      </c>
      <c r="AR676" s="403">
        <v>129</v>
      </c>
      <c r="AS676" s="399" t="s">
        <v>1332</v>
      </c>
      <c r="AT676" s="390">
        <v>0</v>
      </c>
      <c r="AU676" s="390">
        <v>0</v>
      </c>
      <c r="AV676" s="390">
        <v>0</v>
      </c>
      <c r="AY676" s="390" t="s">
        <v>3533</v>
      </c>
    </row>
    <row r="677" spans="1:51" s="390" customFormat="1">
      <c r="A677" s="399" t="s">
        <v>81</v>
      </c>
      <c r="B677" s="399" t="s">
        <v>4016</v>
      </c>
      <c r="C677" s="399">
        <v>680</v>
      </c>
      <c r="D677" s="399">
        <v>20</v>
      </c>
      <c r="E677" s="403">
        <v>11.7</v>
      </c>
      <c r="F677" s="399">
        <v>0</v>
      </c>
      <c r="G677" s="399">
        <v>0.12</v>
      </c>
      <c r="H677" s="399">
        <v>0.7</v>
      </c>
      <c r="I677" s="399">
        <v>0.17</v>
      </c>
      <c r="J677" s="399">
        <v>40</v>
      </c>
      <c r="K677" s="399">
        <v>125</v>
      </c>
      <c r="L677" s="403">
        <v>1</v>
      </c>
      <c r="M677" s="404">
        <v>4.3</v>
      </c>
      <c r="N677" s="404">
        <v>4.3</v>
      </c>
      <c r="O677" s="404">
        <v>1.3999999761581421</v>
      </c>
      <c r="P677" s="399">
        <v>100</v>
      </c>
      <c r="Q677" s="399" t="s">
        <v>293</v>
      </c>
      <c r="R677" s="399">
        <v>1</v>
      </c>
      <c r="S677" s="399">
        <v>0</v>
      </c>
      <c r="T677" s="399">
        <v>0</v>
      </c>
      <c r="U677" s="404">
        <v>0.33</v>
      </c>
      <c r="V677" s="404">
        <v>0</v>
      </c>
      <c r="W677" s="405">
        <v>4.0684799999999996E-7</v>
      </c>
      <c r="X677" s="405">
        <v>16.033576194855112</v>
      </c>
      <c r="Y677" s="399">
        <v>1.58</v>
      </c>
      <c r="Z677" s="399">
        <v>2.77</v>
      </c>
      <c r="AA677" s="405">
        <v>3.4694399999999996E-7</v>
      </c>
      <c r="AB677" s="405">
        <v>16.033576194855112</v>
      </c>
      <c r="AC677" s="399">
        <v>1.54</v>
      </c>
      <c r="AD677" s="399">
        <v>2.68</v>
      </c>
      <c r="AE677" s="405">
        <v>2.8371199999999999E-7</v>
      </c>
      <c r="AF677" s="405">
        <v>16.033576194855112</v>
      </c>
      <c r="AG677" s="399">
        <v>1.69</v>
      </c>
      <c r="AH677" s="399">
        <v>2.2999999999999998</v>
      </c>
      <c r="AI677" s="324">
        <v>0</v>
      </c>
      <c r="AJ677" s="324">
        <v>0</v>
      </c>
      <c r="AK677" s="324">
        <v>0</v>
      </c>
      <c r="AL677" s="324">
        <v>0</v>
      </c>
      <c r="AM677" s="324">
        <v>0</v>
      </c>
      <c r="AN677" s="324">
        <v>0</v>
      </c>
      <c r="AO677" s="403">
        <v>7908179</v>
      </c>
      <c r="AP677" s="403">
        <v>7.1000000000000002E-4</v>
      </c>
      <c r="AQ677" s="403">
        <v>2.6669999999999999E-2</v>
      </c>
      <c r="AR677" s="403">
        <v>118</v>
      </c>
      <c r="AS677" s="399" t="s">
        <v>1332</v>
      </c>
      <c r="AT677" s="390">
        <v>0</v>
      </c>
      <c r="AU677" s="390">
        <v>0</v>
      </c>
      <c r="AV677" s="390">
        <v>0</v>
      </c>
      <c r="AY677" s="390" t="s">
        <v>3533</v>
      </c>
    </row>
    <row r="678" spans="1:51" s="390" customFormat="1">
      <c r="A678" s="399" t="s">
        <v>81</v>
      </c>
      <c r="B678" s="399" t="s">
        <v>4017</v>
      </c>
      <c r="C678" s="399">
        <v>0.7</v>
      </c>
      <c r="D678" s="399">
        <v>20</v>
      </c>
      <c r="E678" s="403">
        <v>5.5E-2</v>
      </c>
      <c r="F678" s="399">
        <v>0</v>
      </c>
      <c r="G678" s="399">
        <v>3.8</v>
      </c>
      <c r="H678" s="399">
        <v>0.7</v>
      </c>
      <c r="I678" s="399">
        <v>2.5</v>
      </c>
      <c r="J678" s="399">
        <v>40</v>
      </c>
      <c r="K678" s="399">
        <v>125</v>
      </c>
      <c r="L678" s="403">
        <v>1</v>
      </c>
      <c r="M678" s="404">
        <v>4.3</v>
      </c>
      <c r="N678" s="404">
        <v>4.3</v>
      </c>
      <c r="O678" s="404">
        <v>1.3999999761581421</v>
      </c>
      <c r="P678" s="399">
        <v>100</v>
      </c>
      <c r="Q678" s="399" t="s">
        <v>293</v>
      </c>
      <c r="R678" s="399">
        <v>1</v>
      </c>
      <c r="S678" s="399">
        <v>0</v>
      </c>
      <c r="T678" s="399">
        <v>0</v>
      </c>
      <c r="U678" s="404">
        <v>0.33</v>
      </c>
      <c r="V678" s="404">
        <v>0</v>
      </c>
      <c r="W678" s="405">
        <v>4.8313200000000001E-7</v>
      </c>
      <c r="X678" s="405">
        <v>0.25587600543885336</v>
      </c>
      <c r="Y678" s="399">
        <v>1.58</v>
      </c>
      <c r="Z678" s="399">
        <v>2.77</v>
      </c>
      <c r="AA678" s="405">
        <v>4.1199599999999998E-7</v>
      </c>
      <c r="AB678" s="405">
        <v>0.25587600543885336</v>
      </c>
      <c r="AC678" s="399">
        <v>1.54</v>
      </c>
      <c r="AD678" s="399">
        <v>2.68</v>
      </c>
      <c r="AE678" s="405">
        <v>3.3690800000000001E-7</v>
      </c>
      <c r="AF678" s="405">
        <v>0.25587600543885336</v>
      </c>
      <c r="AG678" s="399">
        <v>1.69</v>
      </c>
      <c r="AH678" s="399">
        <v>2.2999999999999998</v>
      </c>
      <c r="AI678" s="324">
        <v>0</v>
      </c>
      <c r="AJ678" s="324">
        <v>0</v>
      </c>
      <c r="AK678" s="324">
        <v>0</v>
      </c>
      <c r="AL678" s="324">
        <v>0</v>
      </c>
      <c r="AM678" s="324">
        <v>0</v>
      </c>
      <c r="AN678" s="324">
        <v>0</v>
      </c>
      <c r="AO678" s="403">
        <v>907260</v>
      </c>
      <c r="AP678" s="403">
        <v>6.1999999999999998E-3</v>
      </c>
      <c r="AQ678" s="403">
        <v>7.8740000000000004E-2</v>
      </c>
      <c r="AR678" s="403">
        <v>116</v>
      </c>
      <c r="AS678" s="399" t="s">
        <v>1332</v>
      </c>
      <c r="AT678" s="390">
        <v>0</v>
      </c>
      <c r="AU678" s="390">
        <v>0</v>
      </c>
      <c r="AV678" s="390">
        <v>0</v>
      </c>
      <c r="AY678" s="390" t="s">
        <v>3533</v>
      </c>
    </row>
    <row r="679" spans="1:51" s="390" customFormat="1">
      <c r="A679" s="399" t="s">
        <v>81</v>
      </c>
      <c r="B679" s="399" t="s">
        <v>4018</v>
      </c>
      <c r="C679" s="399">
        <v>8.1999999999999993</v>
      </c>
      <c r="D679" s="399">
        <v>20</v>
      </c>
      <c r="E679" s="403">
        <v>0.35</v>
      </c>
      <c r="F679" s="399">
        <v>0</v>
      </c>
      <c r="G679" s="399">
        <v>1.3</v>
      </c>
      <c r="H679" s="399">
        <v>0.7</v>
      </c>
      <c r="I679" s="399">
        <v>0.98</v>
      </c>
      <c r="J679" s="399">
        <v>40</v>
      </c>
      <c r="K679" s="399">
        <v>125</v>
      </c>
      <c r="L679" s="403">
        <v>1</v>
      </c>
      <c r="M679" s="404">
        <v>4.3</v>
      </c>
      <c r="N679" s="404">
        <v>4.3</v>
      </c>
      <c r="O679" s="404">
        <v>1.3999999761581421</v>
      </c>
      <c r="P679" s="399">
        <v>100</v>
      </c>
      <c r="Q679" s="399" t="s">
        <v>293</v>
      </c>
      <c r="R679" s="399">
        <v>1</v>
      </c>
      <c r="S679" s="399">
        <v>0</v>
      </c>
      <c r="T679" s="399">
        <v>0</v>
      </c>
      <c r="U679" s="404">
        <v>0.33</v>
      </c>
      <c r="V679" s="404">
        <v>0</v>
      </c>
      <c r="W679" s="405">
        <v>4.8313200000000001E-7</v>
      </c>
      <c r="X679" s="405">
        <v>0.94204145088921099</v>
      </c>
      <c r="Y679" s="399">
        <v>1.58</v>
      </c>
      <c r="Z679" s="399">
        <v>2.77</v>
      </c>
      <c r="AA679" s="405">
        <v>4.1199599999999998E-7</v>
      </c>
      <c r="AB679" s="405">
        <v>0.94204145088921099</v>
      </c>
      <c r="AC679" s="399">
        <v>1.54</v>
      </c>
      <c r="AD679" s="399">
        <v>2.68</v>
      </c>
      <c r="AE679" s="405">
        <v>3.3690800000000001E-7</v>
      </c>
      <c r="AF679" s="405">
        <v>0.94204145088921099</v>
      </c>
      <c r="AG679" s="399">
        <v>1.69</v>
      </c>
      <c r="AH679" s="399">
        <v>2.2999999999999998</v>
      </c>
      <c r="AI679" s="324">
        <v>0</v>
      </c>
      <c r="AJ679" s="324">
        <v>0</v>
      </c>
      <c r="AK679" s="324">
        <v>0</v>
      </c>
      <c r="AL679" s="324">
        <v>0</v>
      </c>
      <c r="AM679" s="324">
        <v>0</v>
      </c>
      <c r="AN679" s="324">
        <v>0</v>
      </c>
      <c r="AO679" s="403">
        <v>1578772</v>
      </c>
      <c r="AP679" s="403">
        <v>3.5599999999999998E-3</v>
      </c>
      <c r="AQ679" s="403">
        <v>5.969E-2</v>
      </c>
      <c r="AR679" s="403">
        <v>119</v>
      </c>
      <c r="AS679" s="399" t="s">
        <v>1332</v>
      </c>
      <c r="AT679" s="390">
        <v>0</v>
      </c>
      <c r="AU679" s="390">
        <v>0</v>
      </c>
      <c r="AV679" s="390">
        <v>0</v>
      </c>
      <c r="AY679" s="390" t="s">
        <v>3533</v>
      </c>
    </row>
    <row r="680" spans="1:51" s="390" customFormat="1">
      <c r="A680" s="399" t="s">
        <v>81</v>
      </c>
      <c r="B680" s="399" t="s">
        <v>4019</v>
      </c>
      <c r="C680" s="399">
        <v>820</v>
      </c>
      <c r="D680" s="399">
        <v>20</v>
      </c>
      <c r="E680" s="403">
        <v>15.1</v>
      </c>
      <c r="F680" s="399">
        <v>0</v>
      </c>
      <c r="G680" s="399">
        <v>0.11</v>
      </c>
      <c r="H680" s="399">
        <v>0.7</v>
      </c>
      <c r="I680" s="399">
        <v>0.14000000000000001</v>
      </c>
      <c r="J680" s="399">
        <v>40</v>
      </c>
      <c r="K680" s="399">
        <v>125</v>
      </c>
      <c r="L680" s="403">
        <v>1</v>
      </c>
      <c r="M680" s="404">
        <v>4.3</v>
      </c>
      <c r="N680" s="404">
        <v>4.3</v>
      </c>
      <c r="O680" s="404">
        <v>1.3999999761581421</v>
      </c>
      <c r="P680" s="399">
        <v>100</v>
      </c>
      <c r="Q680" s="399" t="s">
        <v>293</v>
      </c>
      <c r="R680" s="399">
        <v>1</v>
      </c>
      <c r="S680" s="399">
        <v>0</v>
      </c>
      <c r="T680" s="399">
        <v>0</v>
      </c>
      <c r="U680" s="404">
        <v>0.33</v>
      </c>
      <c r="V680" s="404">
        <v>0</v>
      </c>
      <c r="W680" s="405">
        <v>4.0684799999999996E-7</v>
      </c>
      <c r="X680" s="405">
        <v>17.272248551869406</v>
      </c>
      <c r="Y680" s="399">
        <v>1.58</v>
      </c>
      <c r="Z680" s="399">
        <v>2.77</v>
      </c>
      <c r="AA680" s="405">
        <v>3.4694399999999996E-7</v>
      </c>
      <c r="AB680" s="405">
        <v>17.272248551869406</v>
      </c>
      <c r="AC680" s="399">
        <v>1.54</v>
      </c>
      <c r="AD680" s="399">
        <v>2.68</v>
      </c>
      <c r="AE680" s="405">
        <v>2.8371199999999999E-7</v>
      </c>
      <c r="AF680" s="405">
        <v>17.272248551869406</v>
      </c>
      <c r="AG680" s="399">
        <v>1.69</v>
      </c>
      <c r="AH680" s="399">
        <v>2.2999999999999998</v>
      </c>
      <c r="AI680" s="324">
        <v>0</v>
      </c>
      <c r="AJ680" s="324">
        <v>0</v>
      </c>
      <c r="AK680" s="324">
        <v>0</v>
      </c>
      <c r="AL680" s="324">
        <v>0</v>
      </c>
      <c r="AM680" s="324">
        <v>0</v>
      </c>
      <c r="AN680" s="324">
        <v>0</v>
      </c>
      <c r="AO680" s="403">
        <v>9460468</v>
      </c>
      <c r="AP680" s="403">
        <v>5.9000000000000003E-4</v>
      </c>
      <c r="AQ680" s="403">
        <v>2.4379999999999999E-2</v>
      </c>
      <c r="AR680" s="403">
        <v>135</v>
      </c>
      <c r="AS680" s="399" t="s">
        <v>1332</v>
      </c>
      <c r="AT680" s="390">
        <v>0</v>
      </c>
      <c r="AU680" s="390">
        <v>0</v>
      </c>
      <c r="AV680" s="390">
        <v>0</v>
      </c>
      <c r="AY680" s="390" t="s">
        <v>3533</v>
      </c>
    </row>
    <row r="681" spans="1:51" s="390" customFormat="1">
      <c r="A681" s="399" t="s">
        <v>81</v>
      </c>
      <c r="B681" s="399" t="s">
        <v>4020</v>
      </c>
      <c r="C681" s="399">
        <v>10</v>
      </c>
      <c r="D681" s="399">
        <v>20</v>
      </c>
      <c r="E681" s="403">
        <v>0.35</v>
      </c>
      <c r="F681" s="399">
        <v>0</v>
      </c>
      <c r="G681" s="399">
        <v>0.74</v>
      </c>
      <c r="H681" s="399">
        <v>0.7</v>
      </c>
      <c r="I681" s="399">
        <v>0.8</v>
      </c>
      <c r="J681" s="399">
        <v>40</v>
      </c>
      <c r="K681" s="399">
        <v>125</v>
      </c>
      <c r="L681" s="403">
        <v>1</v>
      </c>
      <c r="M681" s="404">
        <v>4.8</v>
      </c>
      <c r="N681" s="404">
        <v>4.8</v>
      </c>
      <c r="O681" s="404">
        <v>1</v>
      </c>
      <c r="P681" s="399">
        <v>100</v>
      </c>
      <c r="Q681" s="399" t="s">
        <v>293</v>
      </c>
      <c r="R681" s="399">
        <v>1</v>
      </c>
      <c r="S681" s="399">
        <v>0</v>
      </c>
      <c r="T681" s="399">
        <v>0</v>
      </c>
      <c r="U681" s="404">
        <v>0.57999999999999996</v>
      </c>
      <c r="V681" s="404">
        <v>0.22</v>
      </c>
      <c r="W681" s="405">
        <v>4.0587000000000002E-7</v>
      </c>
      <c r="X681" s="405">
        <v>2.2568269013766642</v>
      </c>
      <c r="Y681" s="399">
        <v>1.58</v>
      </c>
      <c r="Z681" s="399">
        <v>2.77</v>
      </c>
      <c r="AA681" s="405">
        <v>3.4610999999999997E-7</v>
      </c>
      <c r="AB681" s="405">
        <v>2.2568269013766642</v>
      </c>
      <c r="AC681" s="399">
        <v>1.54</v>
      </c>
      <c r="AD681" s="399">
        <v>2.68</v>
      </c>
      <c r="AE681" s="405">
        <v>2.8303000000000001E-7</v>
      </c>
      <c r="AF681" s="405">
        <v>2.2568269013766642</v>
      </c>
      <c r="AG681" s="399">
        <v>1.69</v>
      </c>
      <c r="AH681" s="399">
        <v>2.2999999999999998</v>
      </c>
      <c r="AI681" s="324">
        <v>0</v>
      </c>
      <c r="AJ681" s="324">
        <v>0</v>
      </c>
      <c r="AK681" s="324">
        <v>0</v>
      </c>
      <c r="AL681" s="324">
        <v>0</v>
      </c>
      <c r="AM681" s="324">
        <v>0</v>
      </c>
      <c r="AN681" s="324">
        <v>0</v>
      </c>
      <c r="AO681" s="403">
        <v>2292904</v>
      </c>
      <c r="AP681" s="403">
        <v>2.4499999999999999E-3</v>
      </c>
      <c r="AQ681" s="403">
        <v>4.9529999999999998E-2</v>
      </c>
      <c r="AR681" s="403">
        <v>179</v>
      </c>
      <c r="AS681" s="399" t="s">
        <v>1337</v>
      </c>
      <c r="AT681" s="390">
        <v>0</v>
      </c>
      <c r="AU681" s="390">
        <v>0</v>
      </c>
      <c r="AV681" s="390">
        <v>0</v>
      </c>
      <c r="AY681" s="390" t="s">
        <v>3533</v>
      </c>
    </row>
    <row r="682" spans="1:51" s="390" customFormat="1">
      <c r="A682" s="399" t="s">
        <v>81</v>
      </c>
      <c r="B682" s="399" t="s">
        <v>4021</v>
      </c>
      <c r="C682" s="399">
        <v>100</v>
      </c>
      <c r="D682" s="399">
        <v>20</v>
      </c>
      <c r="E682" s="403">
        <v>3.1</v>
      </c>
      <c r="F682" s="399">
        <v>0</v>
      </c>
      <c r="G682" s="399">
        <v>0.24</v>
      </c>
      <c r="H682" s="399">
        <v>0.7</v>
      </c>
      <c r="I682" s="399">
        <v>0.28000000000000003</v>
      </c>
      <c r="J682" s="399">
        <v>40</v>
      </c>
      <c r="K682" s="399">
        <v>125</v>
      </c>
      <c r="L682" s="403">
        <v>1</v>
      </c>
      <c r="M682" s="404">
        <v>4.8</v>
      </c>
      <c r="N682" s="404">
        <v>4.8</v>
      </c>
      <c r="O682" s="404">
        <v>1</v>
      </c>
      <c r="P682" s="399">
        <v>100</v>
      </c>
      <c r="Q682" s="399" t="s">
        <v>293</v>
      </c>
      <c r="R682" s="399">
        <v>1</v>
      </c>
      <c r="S682" s="399">
        <v>0</v>
      </c>
      <c r="T682" s="399">
        <v>0</v>
      </c>
      <c r="U682" s="404">
        <v>0.57999999999999996</v>
      </c>
      <c r="V682" s="404">
        <v>0.22</v>
      </c>
      <c r="W682" s="405">
        <v>4.0587000000000002E-7</v>
      </c>
      <c r="X682" s="405">
        <v>7.1161208601966894</v>
      </c>
      <c r="Y682" s="399">
        <v>1.58</v>
      </c>
      <c r="Z682" s="399">
        <v>2.77</v>
      </c>
      <c r="AA682" s="405">
        <v>3.4610999999999997E-7</v>
      </c>
      <c r="AB682" s="405">
        <v>7.1161208601966894</v>
      </c>
      <c r="AC682" s="399">
        <v>1.54</v>
      </c>
      <c r="AD682" s="399">
        <v>2.68</v>
      </c>
      <c r="AE682" s="405">
        <v>2.8303000000000001E-7</v>
      </c>
      <c r="AF682" s="405">
        <v>7.1161208601966894</v>
      </c>
      <c r="AG682" s="399">
        <v>1.69</v>
      </c>
      <c r="AH682" s="399">
        <v>2.2999999999999998</v>
      </c>
      <c r="AI682" s="324">
        <v>0</v>
      </c>
      <c r="AJ682" s="324">
        <v>0</v>
      </c>
      <c r="AK682" s="324">
        <v>0</v>
      </c>
      <c r="AL682" s="324">
        <v>0</v>
      </c>
      <c r="AM682" s="324">
        <v>0</v>
      </c>
      <c r="AN682" s="324">
        <v>0</v>
      </c>
      <c r="AO682" s="403">
        <v>6592641</v>
      </c>
      <c r="AP682" s="403">
        <v>8.4999999999999995E-4</v>
      </c>
      <c r="AQ682" s="403">
        <v>2.921E-2</v>
      </c>
      <c r="AR682" s="403">
        <v>165</v>
      </c>
      <c r="AS682" s="399" t="s">
        <v>1337</v>
      </c>
      <c r="AT682" s="390">
        <v>0</v>
      </c>
      <c r="AU682" s="390">
        <v>0</v>
      </c>
      <c r="AV682" s="390">
        <v>0</v>
      </c>
      <c r="AY682" s="390" t="s">
        <v>3533</v>
      </c>
    </row>
    <row r="683" spans="1:51" s="390" customFormat="1">
      <c r="A683" s="399" t="s">
        <v>81</v>
      </c>
      <c r="B683" s="399" t="s">
        <v>4022</v>
      </c>
      <c r="C683" s="399">
        <v>120</v>
      </c>
      <c r="D683" s="399">
        <v>20</v>
      </c>
      <c r="E683" s="403">
        <v>3.5</v>
      </c>
      <c r="F683" s="399">
        <v>0</v>
      </c>
      <c r="G683" s="399">
        <v>0.23</v>
      </c>
      <c r="H683" s="399">
        <v>0.7</v>
      </c>
      <c r="I683" s="399">
        <v>0.25</v>
      </c>
      <c r="J683" s="399">
        <v>40</v>
      </c>
      <c r="K683" s="399">
        <v>125</v>
      </c>
      <c r="L683" s="403">
        <v>1</v>
      </c>
      <c r="M683" s="404">
        <v>4.8</v>
      </c>
      <c r="N683" s="404">
        <v>4.8</v>
      </c>
      <c r="O683" s="404">
        <v>1</v>
      </c>
      <c r="P683" s="399">
        <v>100</v>
      </c>
      <c r="Q683" s="399" t="s">
        <v>293</v>
      </c>
      <c r="R683" s="399">
        <v>1</v>
      </c>
      <c r="S683" s="399">
        <v>0</v>
      </c>
      <c r="T683" s="399">
        <v>0</v>
      </c>
      <c r="U683" s="404">
        <v>0.57999999999999996</v>
      </c>
      <c r="V683" s="404">
        <v>0.22</v>
      </c>
      <c r="W683" s="405">
        <v>4.0587000000000002E-7</v>
      </c>
      <c r="X683" s="405">
        <v>7.7062381998227565</v>
      </c>
      <c r="Y683" s="399">
        <v>1.58</v>
      </c>
      <c r="Z683" s="399">
        <v>2.77</v>
      </c>
      <c r="AA683" s="405">
        <v>3.4610999999999997E-7</v>
      </c>
      <c r="AB683" s="405">
        <v>7.7062381998227565</v>
      </c>
      <c r="AC683" s="399">
        <v>1.54</v>
      </c>
      <c r="AD683" s="399">
        <v>2.68</v>
      </c>
      <c r="AE683" s="405">
        <v>2.8303000000000001E-7</v>
      </c>
      <c r="AF683" s="405">
        <v>7.7062381998227565</v>
      </c>
      <c r="AG683" s="399">
        <v>1.69</v>
      </c>
      <c r="AH683" s="399">
        <v>2.2999999999999998</v>
      </c>
      <c r="AI683" s="324">
        <v>0</v>
      </c>
      <c r="AJ683" s="324">
        <v>0</v>
      </c>
      <c r="AK683" s="324">
        <v>0</v>
      </c>
      <c r="AL683" s="324">
        <v>0</v>
      </c>
      <c r="AM683" s="324">
        <v>0</v>
      </c>
      <c r="AN683" s="324">
        <v>0</v>
      </c>
      <c r="AO683" s="403">
        <v>6592641</v>
      </c>
      <c r="AP683" s="403">
        <v>8.4999999999999995E-4</v>
      </c>
      <c r="AQ683" s="403">
        <v>2.921E-2</v>
      </c>
      <c r="AR683" s="403">
        <v>183</v>
      </c>
      <c r="AS683" s="399" t="s">
        <v>1337</v>
      </c>
      <c r="AT683" s="390">
        <v>0</v>
      </c>
      <c r="AU683" s="390">
        <v>0</v>
      </c>
      <c r="AV683" s="390">
        <v>0</v>
      </c>
      <c r="AY683" s="390" t="s">
        <v>3533</v>
      </c>
    </row>
    <row r="684" spans="1:51" s="390" customFormat="1">
      <c r="A684" s="399" t="s">
        <v>81</v>
      </c>
      <c r="B684" s="399" t="s">
        <v>4023</v>
      </c>
      <c r="C684" s="399">
        <v>1.5</v>
      </c>
      <c r="D684" s="399">
        <v>20</v>
      </c>
      <c r="E684" s="403">
        <v>7.1999999999999995E-2</v>
      </c>
      <c r="F684" s="399">
        <v>0</v>
      </c>
      <c r="G684" s="399">
        <v>1.9</v>
      </c>
      <c r="H684" s="399">
        <v>0.7</v>
      </c>
      <c r="I684" s="399">
        <v>1.4</v>
      </c>
      <c r="J684" s="399">
        <v>40</v>
      </c>
      <c r="K684" s="399">
        <v>125</v>
      </c>
      <c r="L684" s="403">
        <v>1</v>
      </c>
      <c r="M684" s="404">
        <v>4.8</v>
      </c>
      <c r="N684" s="404">
        <v>4.8</v>
      </c>
      <c r="O684" s="404">
        <v>1</v>
      </c>
      <c r="P684" s="399">
        <v>100</v>
      </c>
      <c r="Q684" s="399" t="s">
        <v>293</v>
      </c>
      <c r="R684" s="399">
        <v>1</v>
      </c>
      <c r="S684" s="399">
        <v>0</v>
      </c>
      <c r="T684" s="399">
        <v>0</v>
      </c>
      <c r="U684" s="404">
        <v>0.57999999999999996</v>
      </c>
      <c r="V684" s="404">
        <v>0.22</v>
      </c>
      <c r="W684" s="405">
        <v>4.0587000000000002E-7</v>
      </c>
      <c r="X684" s="405">
        <v>0.91141086401749916</v>
      </c>
      <c r="Y684" s="399">
        <v>1.58</v>
      </c>
      <c r="Z684" s="399">
        <v>2.77</v>
      </c>
      <c r="AA684" s="405">
        <v>3.4610999999999997E-7</v>
      </c>
      <c r="AB684" s="405">
        <v>0.91141086401749916</v>
      </c>
      <c r="AC684" s="399">
        <v>1.54</v>
      </c>
      <c r="AD684" s="399">
        <v>2.68</v>
      </c>
      <c r="AE684" s="405">
        <v>2.8303000000000001E-7</v>
      </c>
      <c r="AF684" s="405">
        <v>0.91141086401749916</v>
      </c>
      <c r="AG684" s="399">
        <v>1.69</v>
      </c>
      <c r="AH684" s="399">
        <v>2.2999999999999998</v>
      </c>
      <c r="AI684" s="324">
        <v>0</v>
      </c>
      <c r="AJ684" s="324">
        <v>0</v>
      </c>
      <c r="AK684" s="324">
        <v>0</v>
      </c>
      <c r="AL684" s="324">
        <v>0</v>
      </c>
      <c r="AM684" s="324">
        <v>0</v>
      </c>
      <c r="AN684" s="324">
        <v>0</v>
      </c>
      <c r="AO684" s="403">
        <v>1289758</v>
      </c>
      <c r="AP684" s="403">
        <v>4.3600000000000002E-3</v>
      </c>
      <c r="AQ684" s="403">
        <v>6.6040000000000001E-2</v>
      </c>
      <c r="AR684" s="403">
        <v>283</v>
      </c>
      <c r="AS684" s="399" t="s">
        <v>1337</v>
      </c>
      <c r="AT684" s="390">
        <v>0</v>
      </c>
      <c r="AU684" s="390">
        <v>0</v>
      </c>
      <c r="AV684" s="390">
        <v>0</v>
      </c>
      <c r="AY684" s="390" t="s">
        <v>3533</v>
      </c>
    </row>
    <row r="685" spans="1:51" s="390" customFormat="1">
      <c r="A685" s="399" t="s">
        <v>81</v>
      </c>
      <c r="B685" s="399" t="s">
        <v>4024</v>
      </c>
      <c r="C685" s="399">
        <v>15</v>
      </c>
      <c r="D685" s="399">
        <v>20</v>
      </c>
      <c r="E685" s="403">
        <v>0.5</v>
      </c>
      <c r="F685" s="399">
        <v>0</v>
      </c>
      <c r="G685" s="399">
        <v>0.62</v>
      </c>
      <c r="H685" s="399">
        <v>0.7</v>
      </c>
      <c r="I685" s="399">
        <v>0.75</v>
      </c>
      <c r="J685" s="399">
        <v>40</v>
      </c>
      <c r="K685" s="399">
        <v>125</v>
      </c>
      <c r="L685" s="403">
        <v>1</v>
      </c>
      <c r="M685" s="404">
        <v>4.8</v>
      </c>
      <c r="N685" s="404">
        <v>4.8</v>
      </c>
      <c r="O685" s="404">
        <v>1</v>
      </c>
      <c r="P685" s="399">
        <v>100</v>
      </c>
      <c r="Q685" s="399" t="s">
        <v>293</v>
      </c>
      <c r="R685" s="399">
        <v>1</v>
      </c>
      <c r="S685" s="399">
        <v>0</v>
      </c>
      <c r="T685" s="399">
        <v>0</v>
      </c>
      <c r="U685" s="404">
        <v>0.57999999999999996</v>
      </c>
      <c r="V685" s="404">
        <v>0.22</v>
      </c>
      <c r="W685" s="405">
        <v>4.0587000000000002E-7</v>
      </c>
      <c r="X685" s="405">
        <v>2.7554281935412765</v>
      </c>
      <c r="Y685" s="399">
        <v>1.58</v>
      </c>
      <c r="Z685" s="399">
        <v>2.77</v>
      </c>
      <c r="AA685" s="405">
        <v>3.4610999999999997E-7</v>
      </c>
      <c r="AB685" s="405">
        <v>2.7554281935412765</v>
      </c>
      <c r="AC685" s="399">
        <v>1.54</v>
      </c>
      <c r="AD685" s="399">
        <v>2.68</v>
      </c>
      <c r="AE685" s="405">
        <v>2.8303000000000001E-7</v>
      </c>
      <c r="AF685" s="405">
        <v>2.7554281935412765</v>
      </c>
      <c r="AG685" s="399">
        <v>1.69</v>
      </c>
      <c r="AH685" s="399">
        <v>2.2999999999999998</v>
      </c>
      <c r="AI685" s="324">
        <v>0</v>
      </c>
      <c r="AJ685" s="324">
        <v>0</v>
      </c>
      <c r="AK685" s="324">
        <v>0</v>
      </c>
      <c r="AL685" s="324">
        <v>0</v>
      </c>
      <c r="AM685" s="324">
        <v>0</v>
      </c>
      <c r="AN685" s="324">
        <v>0</v>
      </c>
      <c r="AO685" s="403">
        <v>2547485</v>
      </c>
      <c r="AP685" s="403">
        <v>2.2100000000000002E-3</v>
      </c>
      <c r="AQ685" s="403">
        <v>4.6989999999999997E-2</v>
      </c>
      <c r="AR685" s="403">
        <v>142</v>
      </c>
      <c r="AS685" s="399" t="s">
        <v>1337</v>
      </c>
      <c r="AT685" s="390">
        <v>0</v>
      </c>
      <c r="AU685" s="390">
        <v>0</v>
      </c>
      <c r="AV685" s="390">
        <v>0</v>
      </c>
      <c r="AY685" s="390" t="s">
        <v>3533</v>
      </c>
    </row>
    <row r="686" spans="1:51" s="390" customFormat="1">
      <c r="A686" s="399" t="s">
        <v>81</v>
      </c>
      <c r="B686" s="399" t="s">
        <v>4025</v>
      </c>
      <c r="C686" s="399">
        <v>150</v>
      </c>
      <c r="D686" s="399">
        <v>20</v>
      </c>
      <c r="E686" s="403">
        <v>4.25</v>
      </c>
      <c r="F686" s="399">
        <v>0</v>
      </c>
      <c r="G686" s="399">
        <v>0.21</v>
      </c>
      <c r="H686" s="399">
        <v>0.7</v>
      </c>
      <c r="I686" s="399">
        <v>0.23</v>
      </c>
      <c r="J686" s="399">
        <v>40</v>
      </c>
      <c r="K686" s="399">
        <v>125</v>
      </c>
      <c r="L686" s="403">
        <v>1</v>
      </c>
      <c r="M686" s="404">
        <v>4.8</v>
      </c>
      <c r="N686" s="404">
        <v>4.8</v>
      </c>
      <c r="O686" s="404">
        <v>1</v>
      </c>
      <c r="P686" s="399">
        <v>100</v>
      </c>
      <c r="Q686" s="399" t="s">
        <v>293</v>
      </c>
      <c r="R686" s="399">
        <v>1</v>
      </c>
      <c r="S686" s="399">
        <v>0</v>
      </c>
      <c r="T686" s="399">
        <v>0</v>
      </c>
      <c r="U686" s="404">
        <v>0.57999999999999996</v>
      </c>
      <c r="V686" s="404">
        <v>0.22</v>
      </c>
      <c r="W686" s="405">
        <v>4.0587000000000002E-7</v>
      </c>
      <c r="X686" s="405">
        <v>8.6484242571003573</v>
      </c>
      <c r="Y686" s="399">
        <v>1.58</v>
      </c>
      <c r="Z686" s="399">
        <v>2.77</v>
      </c>
      <c r="AA686" s="405">
        <v>3.4610999999999997E-7</v>
      </c>
      <c r="AB686" s="405">
        <v>8.6484242571003573</v>
      </c>
      <c r="AC686" s="399">
        <v>1.54</v>
      </c>
      <c r="AD686" s="399">
        <v>2.68</v>
      </c>
      <c r="AE686" s="405">
        <v>2.8303000000000001E-7</v>
      </c>
      <c r="AF686" s="405">
        <v>8.6484242571003573</v>
      </c>
      <c r="AG686" s="399">
        <v>1.69</v>
      </c>
      <c r="AH686" s="399">
        <v>2.2999999999999998</v>
      </c>
      <c r="AI686" s="324">
        <v>0</v>
      </c>
      <c r="AJ686" s="324">
        <v>0</v>
      </c>
      <c r="AK686" s="324">
        <v>0</v>
      </c>
      <c r="AL686" s="324">
        <v>0</v>
      </c>
      <c r="AM686" s="324">
        <v>0</v>
      </c>
      <c r="AN686" s="324">
        <v>0</v>
      </c>
      <c r="AO686" s="403">
        <v>6592641</v>
      </c>
      <c r="AP686" s="403">
        <v>8.4999999999999995E-4</v>
      </c>
      <c r="AQ686" s="403">
        <v>2.921E-2</v>
      </c>
      <c r="AR686" s="403">
        <v>178</v>
      </c>
      <c r="AS686" s="399" t="s">
        <v>1337</v>
      </c>
      <c r="AT686" s="390">
        <v>0</v>
      </c>
      <c r="AU686" s="390">
        <v>0</v>
      </c>
      <c r="AV686" s="390">
        <v>0</v>
      </c>
      <c r="AY686" s="390" t="s">
        <v>3533</v>
      </c>
    </row>
    <row r="687" spans="1:51" s="390" customFormat="1">
      <c r="A687" s="399" t="s">
        <v>81</v>
      </c>
      <c r="B687" s="399" t="s">
        <v>4026</v>
      </c>
      <c r="C687" s="399">
        <v>2.2000000000000002</v>
      </c>
      <c r="D687" s="399">
        <v>20</v>
      </c>
      <c r="E687" s="403">
        <v>0.1</v>
      </c>
      <c r="F687" s="399">
        <v>0</v>
      </c>
      <c r="G687" s="399">
        <v>1.6</v>
      </c>
      <c r="H687" s="399">
        <v>0.7</v>
      </c>
      <c r="I687" s="399">
        <v>1.2</v>
      </c>
      <c r="J687" s="399">
        <v>40</v>
      </c>
      <c r="K687" s="399">
        <v>125</v>
      </c>
      <c r="L687" s="403">
        <v>1</v>
      </c>
      <c r="M687" s="404">
        <v>4.8</v>
      </c>
      <c r="N687" s="404">
        <v>4.8</v>
      </c>
      <c r="O687" s="404">
        <v>1</v>
      </c>
      <c r="P687" s="399">
        <v>100</v>
      </c>
      <c r="Q687" s="399" t="s">
        <v>293</v>
      </c>
      <c r="R687" s="399">
        <v>1</v>
      </c>
      <c r="S687" s="399">
        <v>0</v>
      </c>
      <c r="T687" s="399">
        <v>0</v>
      </c>
      <c r="U687" s="404">
        <v>0.57999999999999996</v>
      </c>
      <c r="V687" s="404">
        <v>0.22</v>
      </c>
      <c r="W687" s="405">
        <v>4.0587000000000002E-7</v>
      </c>
      <c r="X687" s="405">
        <v>1.1585045011499295</v>
      </c>
      <c r="Y687" s="399">
        <v>1.58</v>
      </c>
      <c r="Z687" s="399">
        <v>2.77</v>
      </c>
      <c r="AA687" s="405">
        <v>3.4610999999999997E-7</v>
      </c>
      <c r="AB687" s="405">
        <v>1.1585045011499295</v>
      </c>
      <c r="AC687" s="399">
        <v>1.54</v>
      </c>
      <c r="AD687" s="399">
        <v>2.68</v>
      </c>
      <c r="AE687" s="405">
        <v>2.8303000000000001E-7</v>
      </c>
      <c r="AF687" s="405">
        <v>1.1585045011499295</v>
      </c>
      <c r="AG687" s="399">
        <v>1.69</v>
      </c>
      <c r="AH687" s="399">
        <v>2.2999999999999998</v>
      </c>
      <c r="AI687" s="324">
        <v>0</v>
      </c>
      <c r="AJ687" s="324">
        <v>0</v>
      </c>
      <c r="AK687" s="324">
        <v>0</v>
      </c>
      <c r="AL687" s="324">
        <v>0</v>
      </c>
      <c r="AM687" s="324">
        <v>0</v>
      </c>
      <c r="AN687" s="324">
        <v>0</v>
      </c>
      <c r="AO687" s="403">
        <v>1395003</v>
      </c>
      <c r="AP687" s="403">
        <v>4.0299999999999997E-3</v>
      </c>
      <c r="AQ687" s="403">
        <v>6.3500000000000001E-2</v>
      </c>
      <c r="AR687" s="403">
        <v>278</v>
      </c>
      <c r="AS687" s="399" t="s">
        <v>1337</v>
      </c>
      <c r="AT687" s="390">
        <v>0</v>
      </c>
      <c r="AU687" s="390">
        <v>0</v>
      </c>
      <c r="AV687" s="390">
        <v>0</v>
      </c>
      <c r="AY687" s="390" t="s">
        <v>3533</v>
      </c>
    </row>
    <row r="688" spans="1:51" s="390" customFormat="1">
      <c r="A688" s="399" t="s">
        <v>81</v>
      </c>
      <c r="B688" s="399" t="s">
        <v>4027</v>
      </c>
      <c r="C688" s="399">
        <v>22</v>
      </c>
      <c r="D688" s="399">
        <v>20</v>
      </c>
      <c r="E688" s="403">
        <v>0.67</v>
      </c>
      <c r="F688" s="399">
        <v>0</v>
      </c>
      <c r="G688" s="399">
        <v>0.53</v>
      </c>
      <c r="H688" s="399">
        <v>0.7</v>
      </c>
      <c r="I688" s="399">
        <v>0.62</v>
      </c>
      <c r="J688" s="399">
        <v>40</v>
      </c>
      <c r="K688" s="399">
        <v>125</v>
      </c>
      <c r="L688" s="403">
        <v>1</v>
      </c>
      <c r="M688" s="404">
        <v>4.8</v>
      </c>
      <c r="N688" s="404">
        <v>4.8</v>
      </c>
      <c r="O688" s="404">
        <v>1</v>
      </c>
      <c r="P688" s="399">
        <v>100</v>
      </c>
      <c r="Q688" s="399" t="s">
        <v>293</v>
      </c>
      <c r="R688" s="399">
        <v>1</v>
      </c>
      <c r="S688" s="399">
        <v>0</v>
      </c>
      <c r="T688" s="399">
        <v>0</v>
      </c>
      <c r="U688" s="404">
        <v>0.57999999999999996</v>
      </c>
      <c r="V688" s="404">
        <v>0.22</v>
      </c>
      <c r="W688" s="405">
        <v>4.0587000000000002E-7</v>
      </c>
      <c r="X688" s="405">
        <v>3.4073661060000622</v>
      </c>
      <c r="Y688" s="399">
        <v>1.58</v>
      </c>
      <c r="Z688" s="399">
        <v>2.77</v>
      </c>
      <c r="AA688" s="405">
        <v>3.4610999999999997E-7</v>
      </c>
      <c r="AB688" s="405">
        <v>3.4073661060000622</v>
      </c>
      <c r="AC688" s="399">
        <v>1.54</v>
      </c>
      <c r="AD688" s="399">
        <v>2.68</v>
      </c>
      <c r="AE688" s="405">
        <v>2.8303000000000001E-7</v>
      </c>
      <c r="AF688" s="405">
        <v>3.4073661060000622</v>
      </c>
      <c r="AG688" s="399">
        <v>1.69</v>
      </c>
      <c r="AH688" s="399">
        <v>2.2999999999999998</v>
      </c>
      <c r="AI688" s="324">
        <v>0</v>
      </c>
      <c r="AJ688" s="324">
        <v>0</v>
      </c>
      <c r="AK688" s="324">
        <v>0</v>
      </c>
      <c r="AL688" s="324">
        <v>0</v>
      </c>
      <c r="AM688" s="324">
        <v>0</v>
      </c>
      <c r="AN688" s="324">
        <v>0</v>
      </c>
      <c r="AO688" s="403">
        <v>2846944</v>
      </c>
      <c r="AP688" s="403">
        <v>1.98E-3</v>
      </c>
      <c r="AQ688" s="403">
        <v>4.4450000000000003E-2</v>
      </c>
      <c r="AR688" s="403">
        <v>155</v>
      </c>
      <c r="AS688" s="399" t="s">
        <v>1337</v>
      </c>
      <c r="AT688" s="390">
        <v>0</v>
      </c>
      <c r="AU688" s="390">
        <v>0</v>
      </c>
      <c r="AV688" s="390">
        <v>0</v>
      </c>
      <c r="AY688" s="390" t="s">
        <v>3533</v>
      </c>
    </row>
    <row r="689" spans="1:51" s="390" customFormat="1">
      <c r="A689" s="399" t="s">
        <v>81</v>
      </c>
      <c r="B689" s="399" t="s">
        <v>4028</v>
      </c>
      <c r="C689" s="399">
        <v>220</v>
      </c>
      <c r="D689" s="399">
        <v>20</v>
      </c>
      <c r="E689" s="403">
        <v>6.25</v>
      </c>
      <c r="F689" s="399">
        <v>0</v>
      </c>
      <c r="G689" s="399">
        <v>0.17</v>
      </c>
      <c r="H689" s="399">
        <v>0.7</v>
      </c>
      <c r="I689" s="399">
        <v>0.2</v>
      </c>
      <c r="J689" s="399">
        <v>40</v>
      </c>
      <c r="K689" s="399">
        <v>125</v>
      </c>
      <c r="L689" s="403">
        <v>1</v>
      </c>
      <c r="M689" s="404">
        <v>4.8</v>
      </c>
      <c r="N689" s="404">
        <v>4.8</v>
      </c>
      <c r="O689" s="404">
        <v>1</v>
      </c>
      <c r="P689" s="399">
        <v>100</v>
      </c>
      <c r="Q689" s="399" t="s">
        <v>293</v>
      </c>
      <c r="R689" s="399">
        <v>1</v>
      </c>
      <c r="S689" s="399">
        <v>0</v>
      </c>
      <c r="T689" s="399">
        <v>0</v>
      </c>
      <c r="U689" s="404">
        <v>0.57999999999999996</v>
      </c>
      <c r="V689" s="404">
        <v>0.22</v>
      </c>
      <c r="W689" s="405">
        <v>4.0587000000000002E-7</v>
      </c>
      <c r="X689" s="405">
        <v>10.282584106864093</v>
      </c>
      <c r="Y689" s="399">
        <v>1.58</v>
      </c>
      <c r="Z689" s="399">
        <v>2.77</v>
      </c>
      <c r="AA689" s="405">
        <v>3.4610999999999997E-7</v>
      </c>
      <c r="AB689" s="405">
        <v>10.282584106864093</v>
      </c>
      <c r="AC689" s="399">
        <v>1.54</v>
      </c>
      <c r="AD689" s="399">
        <v>2.68</v>
      </c>
      <c r="AE689" s="405">
        <v>2.8303000000000001E-7</v>
      </c>
      <c r="AF689" s="405">
        <v>10.282584106864093</v>
      </c>
      <c r="AG689" s="399">
        <v>1.69</v>
      </c>
      <c r="AH689" s="399">
        <v>2.2999999999999998</v>
      </c>
      <c r="AI689" s="324">
        <v>0</v>
      </c>
      <c r="AJ689" s="324">
        <v>0</v>
      </c>
      <c r="AK689" s="324">
        <v>0</v>
      </c>
      <c r="AL689" s="324">
        <v>0</v>
      </c>
      <c r="AM689" s="324">
        <v>0</v>
      </c>
      <c r="AN689" s="324">
        <v>0</v>
      </c>
      <c r="AO689" s="403">
        <v>7908179</v>
      </c>
      <c r="AP689" s="403">
        <v>7.1000000000000002E-4</v>
      </c>
      <c r="AQ689" s="403">
        <v>2.6669999999999999E-2</v>
      </c>
      <c r="AR689" s="403">
        <v>160</v>
      </c>
      <c r="AS689" s="399" t="s">
        <v>1337</v>
      </c>
      <c r="AT689" s="390">
        <v>0</v>
      </c>
      <c r="AU689" s="390">
        <v>0</v>
      </c>
      <c r="AV689" s="390">
        <v>0</v>
      </c>
      <c r="AY689" s="390" t="s">
        <v>3533</v>
      </c>
    </row>
    <row r="690" spans="1:51" s="390" customFormat="1">
      <c r="A690" s="399" t="s">
        <v>81</v>
      </c>
      <c r="B690" s="399" t="s">
        <v>4029</v>
      </c>
      <c r="C690" s="399">
        <v>3.3</v>
      </c>
      <c r="D690" s="399">
        <v>20</v>
      </c>
      <c r="E690" s="403">
        <v>0.125</v>
      </c>
      <c r="F690" s="399">
        <v>0</v>
      </c>
      <c r="G690" s="399">
        <v>1.3</v>
      </c>
      <c r="H690" s="399">
        <v>0.7</v>
      </c>
      <c r="I690" s="399">
        <v>1.1000000000000001</v>
      </c>
      <c r="J690" s="399">
        <v>40</v>
      </c>
      <c r="K690" s="399">
        <v>125</v>
      </c>
      <c r="L690" s="403">
        <v>1</v>
      </c>
      <c r="M690" s="404">
        <v>4.8</v>
      </c>
      <c r="N690" s="404">
        <v>4.8</v>
      </c>
      <c r="O690" s="404">
        <v>1</v>
      </c>
      <c r="P690" s="399">
        <v>100</v>
      </c>
      <c r="Q690" s="399" t="s">
        <v>293</v>
      </c>
      <c r="R690" s="399">
        <v>1</v>
      </c>
      <c r="S690" s="399">
        <v>0</v>
      </c>
      <c r="T690" s="399">
        <v>0</v>
      </c>
      <c r="U690" s="404">
        <v>0.57999999999999996</v>
      </c>
      <c r="V690" s="404">
        <v>0.22</v>
      </c>
      <c r="W690" s="405">
        <v>4.0587000000000002E-7</v>
      </c>
      <c r="X690" s="405">
        <v>1.3719131754869396</v>
      </c>
      <c r="Y690" s="399">
        <v>1.58</v>
      </c>
      <c r="Z690" s="399">
        <v>2.77</v>
      </c>
      <c r="AA690" s="405">
        <v>3.4610999999999997E-7</v>
      </c>
      <c r="AB690" s="405">
        <v>1.3719131754869396</v>
      </c>
      <c r="AC690" s="399">
        <v>1.54</v>
      </c>
      <c r="AD690" s="399">
        <v>2.68</v>
      </c>
      <c r="AE690" s="405">
        <v>2.8303000000000001E-7</v>
      </c>
      <c r="AF690" s="405">
        <v>1.3719131754869396</v>
      </c>
      <c r="AG690" s="399">
        <v>1.69</v>
      </c>
      <c r="AH690" s="399">
        <v>2.2999999999999998</v>
      </c>
      <c r="AI690" s="324">
        <v>0</v>
      </c>
      <c r="AJ690" s="324">
        <v>0</v>
      </c>
      <c r="AK690" s="324">
        <v>0</v>
      </c>
      <c r="AL690" s="324">
        <v>0</v>
      </c>
      <c r="AM690" s="324">
        <v>0</v>
      </c>
      <c r="AN690" s="324">
        <v>0</v>
      </c>
      <c r="AO690" s="403">
        <v>1395003</v>
      </c>
      <c r="AP690" s="403">
        <v>4.0299999999999997E-3</v>
      </c>
      <c r="AQ690" s="403">
        <v>6.3500000000000001E-2</v>
      </c>
      <c r="AR690" s="403">
        <v>264</v>
      </c>
      <c r="AS690" s="399" t="s">
        <v>1337</v>
      </c>
      <c r="AT690" s="390">
        <v>0</v>
      </c>
      <c r="AU690" s="390">
        <v>0</v>
      </c>
      <c r="AV690" s="390">
        <v>0</v>
      </c>
      <c r="AY690" s="390" t="s">
        <v>3533</v>
      </c>
    </row>
    <row r="691" spans="1:51" s="390" customFormat="1">
      <c r="A691" s="399" t="s">
        <v>81</v>
      </c>
      <c r="B691" s="399" t="s">
        <v>4030</v>
      </c>
      <c r="C691" s="399">
        <v>33</v>
      </c>
      <c r="D691" s="399">
        <v>20</v>
      </c>
      <c r="E691" s="403">
        <v>1.05</v>
      </c>
      <c r="F691" s="399">
        <v>0</v>
      </c>
      <c r="G691" s="399">
        <v>0.43</v>
      </c>
      <c r="H691" s="399">
        <v>0.7</v>
      </c>
      <c r="I691" s="399">
        <v>0.55000000000000004</v>
      </c>
      <c r="J691" s="399">
        <v>40</v>
      </c>
      <c r="K691" s="399">
        <v>125</v>
      </c>
      <c r="L691" s="403">
        <v>1</v>
      </c>
      <c r="M691" s="404">
        <v>4.8</v>
      </c>
      <c r="N691" s="404">
        <v>4.8</v>
      </c>
      <c r="O691" s="404">
        <v>1</v>
      </c>
      <c r="P691" s="399">
        <v>100</v>
      </c>
      <c r="Q691" s="399" t="s">
        <v>293</v>
      </c>
      <c r="R691" s="399">
        <v>1</v>
      </c>
      <c r="S691" s="399">
        <v>0</v>
      </c>
      <c r="T691" s="399">
        <v>0</v>
      </c>
      <c r="U691" s="404">
        <v>0.57999999999999996</v>
      </c>
      <c r="V691" s="404">
        <v>0.22</v>
      </c>
      <c r="W691" s="405">
        <v>4.0587000000000002E-7</v>
      </c>
      <c r="X691" s="405">
        <v>4.1375159858572186</v>
      </c>
      <c r="Y691" s="399">
        <v>1.58</v>
      </c>
      <c r="Z691" s="399">
        <v>2.77</v>
      </c>
      <c r="AA691" s="405">
        <v>3.4610999999999997E-7</v>
      </c>
      <c r="AB691" s="405">
        <v>4.1375159858572186</v>
      </c>
      <c r="AC691" s="399">
        <v>1.54</v>
      </c>
      <c r="AD691" s="399">
        <v>2.68</v>
      </c>
      <c r="AE691" s="405">
        <v>2.8303000000000001E-7</v>
      </c>
      <c r="AF691" s="405">
        <v>4.1375159858572186</v>
      </c>
      <c r="AG691" s="399">
        <v>1.69</v>
      </c>
      <c r="AH691" s="399">
        <v>2.2999999999999998</v>
      </c>
      <c r="AI691" s="324">
        <v>0</v>
      </c>
      <c r="AJ691" s="324">
        <v>0</v>
      </c>
      <c r="AK691" s="324">
        <v>0</v>
      </c>
      <c r="AL691" s="324">
        <v>0</v>
      </c>
      <c r="AM691" s="324">
        <v>0</v>
      </c>
      <c r="AN691" s="324">
        <v>0</v>
      </c>
      <c r="AO691" s="403">
        <v>3629040</v>
      </c>
      <c r="AP691" s="403">
        <v>1.5499999999999999E-3</v>
      </c>
      <c r="AQ691" s="403">
        <v>3.9370000000000002E-2</v>
      </c>
      <c r="AR691" s="403">
        <v>126</v>
      </c>
      <c r="AS691" s="399" t="s">
        <v>1337</v>
      </c>
      <c r="AT691" s="390">
        <v>0</v>
      </c>
      <c r="AU691" s="390">
        <v>0</v>
      </c>
      <c r="AV691" s="390">
        <v>0</v>
      </c>
      <c r="AY691" s="390" t="s">
        <v>3533</v>
      </c>
    </row>
    <row r="692" spans="1:51" s="390" customFormat="1">
      <c r="A692" s="399" t="s">
        <v>81</v>
      </c>
      <c r="B692" s="399" t="s">
        <v>4031</v>
      </c>
      <c r="C692" s="399">
        <v>330</v>
      </c>
      <c r="D692" s="399">
        <v>20</v>
      </c>
      <c r="E692" s="403">
        <v>8.6</v>
      </c>
      <c r="F692" s="399">
        <v>0</v>
      </c>
      <c r="G692" s="399">
        <v>0.14000000000000001</v>
      </c>
      <c r="H692" s="399">
        <v>0.7</v>
      </c>
      <c r="I692" s="399">
        <v>0.185</v>
      </c>
      <c r="J692" s="399">
        <v>40</v>
      </c>
      <c r="K692" s="399">
        <v>125</v>
      </c>
      <c r="L692" s="403">
        <v>1</v>
      </c>
      <c r="M692" s="404">
        <v>4.8</v>
      </c>
      <c r="N692" s="404">
        <v>4.8</v>
      </c>
      <c r="O692" s="404">
        <v>1</v>
      </c>
      <c r="P692" s="399">
        <v>100</v>
      </c>
      <c r="Q692" s="399" t="s">
        <v>293</v>
      </c>
      <c r="R692" s="399">
        <v>1</v>
      </c>
      <c r="S692" s="399">
        <v>0</v>
      </c>
      <c r="T692" s="399">
        <v>0</v>
      </c>
      <c r="U692" s="404">
        <v>0.57999999999999996</v>
      </c>
      <c r="V692" s="404">
        <v>0.22</v>
      </c>
      <c r="W692" s="405">
        <v>4.0587000000000002E-7</v>
      </c>
      <c r="X692" s="405">
        <v>13.059293943336913</v>
      </c>
      <c r="Y692" s="399">
        <v>1.58</v>
      </c>
      <c r="Z692" s="399">
        <v>2.77</v>
      </c>
      <c r="AA692" s="405">
        <v>3.4610999999999997E-7</v>
      </c>
      <c r="AB692" s="405">
        <v>13.059293943336913</v>
      </c>
      <c r="AC692" s="399">
        <v>1.54</v>
      </c>
      <c r="AD692" s="399">
        <v>2.68</v>
      </c>
      <c r="AE692" s="405">
        <v>2.8303000000000001E-7</v>
      </c>
      <c r="AF692" s="405">
        <v>13.059293943336913</v>
      </c>
      <c r="AG692" s="399">
        <v>1.69</v>
      </c>
      <c r="AH692" s="399">
        <v>2.2999999999999998</v>
      </c>
      <c r="AI692" s="324">
        <v>0</v>
      </c>
      <c r="AJ692" s="324">
        <v>0</v>
      </c>
      <c r="AK692" s="324">
        <v>0</v>
      </c>
      <c r="AL692" s="324">
        <v>0</v>
      </c>
      <c r="AM692" s="324">
        <v>0</v>
      </c>
      <c r="AN692" s="324">
        <v>0</v>
      </c>
      <c r="AO692" s="403">
        <v>10528641</v>
      </c>
      <c r="AP692" s="403">
        <v>5.2999999999999998E-4</v>
      </c>
      <c r="AQ692" s="403">
        <v>2.3109999999999999E-2</v>
      </c>
      <c r="AR692" s="403">
        <v>136</v>
      </c>
      <c r="AS692" s="399" t="s">
        <v>1337</v>
      </c>
      <c r="AT692" s="390">
        <v>0</v>
      </c>
      <c r="AU692" s="390">
        <v>0</v>
      </c>
      <c r="AV692" s="390">
        <v>0</v>
      </c>
      <c r="AY692" s="390" t="s">
        <v>3533</v>
      </c>
    </row>
    <row r="693" spans="1:51" s="390" customFormat="1">
      <c r="A693" s="399" t="s">
        <v>81</v>
      </c>
      <c r="B693" s="399" t="s">
        <v>4032</v>
      </c>
      <c r="C693" s="399">
        <v>0.47</v>
      </c>
      <c r="D693" s="399">
        <v>20</v>
      </c>
      <c r="E693" s="403">
        <v>3.7999999999999999E-2</v>
      </c>
      <c r="F693" s="399">
        <v>0</v>
      </c>
      <c r="G693" s="399">
        <v>3.4</v>
      </c>
      <c r="H693" s="399">
        <v>0.7</v>
      </c>
      <c r="I693" s="399">
        <v>2.7</v>
      </c>
      <c r="J693" s="399">
        <v>40</v>
      </c>
      <c r="K693" s="399">
        <v>125</v>
      </c>
      <c r="L693" s="403">
        <v>1</v>
      </c>
      <c r="M693" s="404">
        <v>4.8</v>
      </c>
      <c r="N693" s="404">
        <v>4.8</v>
      </c>
      <c r="O693" s="404">
        <v>1</v>
      </c>
      <c r="P693" s="399">
        <v>100</v>
      </c>
      <c r="Q693" s="399" t="s">
        <v>293</v>
      </c>
      <c r="R693" s="399">
        <v>1</v>
      </c>
      <c r="S693" s="399">
        <v>0</v>
      </c>
      <c r="T693" s="399">
        <v>0</v>
      </c>
      <c r="U693" s="404">
        <v>0.57999999999999996</v>
      </c>
      <c r="V693" s="404">
        <v>0.22</v>
      </c>
      <c r="W693" s="405">
        <v>4.0587000000000002E-7</v>
      </c>
      <c r="X693" s="405">
        <v>0.53035432047834252</v>
      </c>
      <c r="Y693" s="399">
        <v>1.58</v>
      </c>
      <c r="Z693" s="399">
        <v>2.77</v>
      </c>
      <c r="AA693" s="405">
        <v>3.4610999999999997E-7</v>
      </c>
      <c r="AB693" s="405">
        <v>0.53035432047834252</v>
      </c>
      <c r="AC693" s="399">
        <v>1.54</v>
      </c>
      <c r="AD693" s="399">
        <v>2.68</v>
      </c>
      <c r="AE693" s="405">
        <v>2.8303000000000001E-7</v>
      </c>
      <c r="AF693" s="405">
        <v>0.53035432047834252</v>
      </c>
      <c r="AG693" s="399">
        <v>1.69</v>
      </c>
      <c r="AH693" s="399">
        <v>2.2999999999999998</v>
      </c>
      <c r="AI693" s="324">
        <v>0</v>
      </c>
      <c r="AJ693" s="324">
        <v>0</v>
      </c>
      <c r="AK693" s="324">
        <v>0</v>
      </c>
      <c r="AL693" s="324">
        <v>0</v>
      </c>
      <c r="AM693" s="324">
        <v>0</v>
      </c>
      <c r="AN693" s="324">
        <v>0</v>
      </c>
      <c r="AO693" s="403">
        <v>907260</v>
      </c>
      <c r="AP693" s="403">
        <v>6.1999999999999998E-3</v>
      </c>
      <c r="AQ693" s="403">
        <v>7.8740000000000004E-2</v>
      </c>
      <c r="AR693" s="403">
        <v>144</v>
      </c>
      <c r="AS693" s="399" t="s">
        <v>1337</v>
      </c>
      <c r="AT693" s="390">
        <v>0</v>
      </c>
      <c r="AU693" s="390">
        <v>0</v>
      </c>
      <c r="AV693" s="390">
        <v>0</v>
      </c>
      <c r="AY693" s="390" t="s">
        <v>3533</v>
      </c>
    </row>
    <row r="694" spans="1:51" s="390" customFormat="1">
      <c r="A694" s="399" t="s">
        <v>81</v>
      </c>
      <c r="B694" s="399" t="s">
        <v>4033</v>
      </c>
      <c r="C694" s="399">
        <v>4.7</v>
      </c>
      <c r="D694" s="399">
        <v>20</v>
      </c>
      <c r="E694" s="403">
        <v>0.17499999999999999</v>
      </c>
      <c r="F694" s="399">
        <v>0</v>
      </c>
      <c r="G694" s="399">
        <v>1.1000000000000001</v>
      </c>
      <c r="H694" s="399">
        <v>0.7</v>
      </c>
      <c r="I694" s="399">
        <v>0.98</v>
      </c>
      <c r="J694" s="399">
        <v>40</v>
      </c>
      <c r="K694" s="399">
        <v>125</v>
      </c>
      <c r="L694" s="403">
        <v>1</v>
      </c>
      <c r="M694" s="404">
        <v>4.8</v>
      </c>
      <c r="N694" s="404">
        <v>4.8</v>
      </c>
      <c r="O694" s="404">
        <v>1</v>
      </c>
      <c r="P694" s="399">
        <v>100</v>
      </c>
      <c r="Q694" s="399" t="s">
        <v>293</v>
      </c>
      <c r="R694" s="399">
        <v>1</v>
      </c>
      <c r="S694" s="399">
        <v>0</v>
      </c>
      <c r="T694" s="399">
        <v>0</v>
      </c>
      <c r="U694" s="404">
        <v>0.57999999999999996</v>
      </c>
      <c r="V694" s="404">
        <v>0.22</v>
      </c>
      <c r="W694" s="405">
        <v>4.0587000000000002E-7</v>
      </c>
      <c r="X694" s="405">
        <v>1.6141217835239841</v>
      </c>
      <c r="Y694" s="399">
        <v>1.58</v>
      </c>
      <c r="Z694" s="399">
        <v>2.77</v>
      </c>
      <c r="AA694" s="405">
        <v>3.4610999999999997E-7</v>
      </c>
      <c r="AB694" s="405">
        <v>1.6141217835239841</v>
      </c>
      <c r="AC694" s="399">
        <v>1.54</v>
      </c>
      <c r="AD694" s="399">
        <v>2.68</v>
      </c>
      <c r="AE694" s="405">
        <v>2.8303000000000001E-7</v>
      </c>
      <c r="AF694" s="405">
        <v>1.6141217835239841</v>
      </c>
      <c r="AG694" s="399">
        <v>1.69</v>
      </c>
      <c r="AH694" s="399">
        <v>2.2999999999999998</v>
      </c>
      <c r="AI694" s="324">
        <v>0</v>
      </c>
      <c r="AJ694" s="324">
        <v>0</v>
      </c>
      <c r="AK694" s="324">
        <v>0</v>
      </c>
      <c r="AL694" s="324">
        <v>0</v>
      </c>
      <c r="AM694" s="324">
        <v>0</v>
      </c>
      <c r="AN694" s="324">
        <v>0</v>
      </c>
      <c r="AO694" s="403">
        <v>1578772</v>
      </c>
      <c r="AP694" s="403">
        <v>3.5599999999999998E-3</v>
      </c>
      <c r="AQ694" s="403">
        <v>5.969E-2</v>
      </c>
      <c r="AR694" s="403">
        <v>238</v>
      </c>
      <c r="AS694" s="399" t="s">
        <v>1337</v>
      </c>
      <c r="AT694" s="390">
        <v>0</v>
      </c>
      <c r="AU694" s="390">
        <v>0</v>
      </c>
      <c r="AV694" s="390">
        <v>0</v>
      </c>
      <c r="AY694" s="390" t="s">
        <v>3533</v>
      </c>
    </row>
    <row r="695" spans="1:51" s="390" customFormat="1">
      <c r="A695" s="399" t="s">
        <v>81</v>
      </c>
      <c r="B695" s="399" t="s">
        <v>4034</v>
      </c>
      <c r="C695" s="399">
        <v>47</v>
      </c>
      <c r="D695" s="399">
        <v>20</v>
      </c>
      <c r="E695" s="403">
        <v>1.45</v>
      </c>
      <c r="F695" s="399">
        <v>0</v>
      </c>
      <c r="G695" s="399">
        <v>0.36</v>
      </c>
      <c r="H695" s="399">
        <v>0.7</v>
      </c>
      <c r="I695" s="399">
        <v>0.44</v>
      </c>
      <c r="J695" s="399">
        <v>40</v>
      </c>
      <c r="K695" s="399">
        <v>125</v>
      </c>
      <c r="L695" s="403">
        <v>1</v>
      </c>
      <c r="M695" s="404">
        <v>4.8</v>
      </c>
      <c r="N695" s="404">
        <v>4.8</v>
      </c>
      <c r="O695" s="404">
        <v>1</v>
      </c>
      <c r="P695" s="399">
        <v>100</v>
      </c>
      <c r="Q695" s="399" t="s">
        <v>293</v>
      </c>
      <c r="R695" s="399">
        <v>1</v>
      </c>
      <c r="S695" s="399">
        <v>0</v>
      </c>
      <c r="T695" s="399">
        <v>0</v>
      </c>
      <c r="U695" s="404">
        <v>0.57999999999999996</v>
      </c>
      <c r="V695" s="404">
        <v>0.22</v>
      </c>
      <c r="W695" s="405">
        <v>4.0587000000000002E-7</v>
      </c>
      <c r="X695" s="405">
        <v>4.8214029256683295</v>
      </c>
      <c r="Y695" s="399">
        <v>1.58</v>
      </c>
      <c r="Z695" s="399">
        <v>2.77</v>
      </c>
      <c r="AA695" s="405">
        <v>3.4610999999999997E-7</v>
      </c>
      <c r="AB695" s="405">
        <v>4.8214029256683295</v>
      </c>
      <c r="AC695" s="399">
        <v>1.54</v>
      </c>
      <c r="AD695" s="399">
        <v>2.68</v>
      </c>
      <c r="AE695" s="405">
        <v>2.8303000000000001E-7</v>
      </c>
      <c r="AF695" s="405">
        <v>4.8214029256683295</v>
      </c>
      <c r="AG695" s="399">
        <v>1.69</v>
      </c>
      <c r="AH695" s="399">
        <v>2.2999999999999998</v>
      </c>
      <c r="AI695" s="324">
        <v>0</v>
      </c>
      <c r="AJ695" s="324">
        <v>0</v>
      </c>
      <c r="AK695" s="324">
        <v>0</v>
      </c>
      <c r="AL695" s="324">
        <v>0</v>
      </c>
      <c r="AM695" s="324">
        <v>0</v>
      </c>
      <c r="AN695" s="324">
        <v>0</v>
      </c>
      <c r="AO695" s="403">
        <v>4146857</v>
      </c>
      <c r="AP695" s="403">
        <v>1.3600000000000001E-3</v>
      </c>
      <c r="AQ695" s="403">
        <v>3.6830000000000002E-2</v>
      </c>
      <c r="AR695" s="403">
        <v>142</v>
      </c>
      <c r="AS695" s="399" t="s">
        <v>1337</v>
      </c>
      <c r="AT695" s="390">
        <v>0</v>
      </c>
      <c r="AU695" s="390">
        <v>0</v>
      </c>
      <c r="AV695" s="390">
        <v>0</v>
      </c>
      <c r="AY695" s="390" t="s">
        <v>3533</v>
      </c>
    </row>
    <row r="696" spans="1:51" s="390" customFormat="1">
      <c r="A696" s="399" t="s">
        <v>81</v>
      </c>
      <c r="B696" s="399" t="s">
        <v>4035</v>
      </c>
      <c r="C696" s="399">
        <v>470</v>
      </c>
      <c r="D696" s="399">
        <v>20</v>
      </c>
      <c r="E696" s="403">
        <v>12.7</v>
      </c>
      <c r="F696" s="399">
        <v>0</v>
      </c>
      <c r="G696" s="399">
        <v>0.11</v>
      </c>
      <c r="H696" s="399">
        <v>0.7</v>
      </c>
      <c r="I696" s="399">
        <v>0.15</v>
      </c>
      <c r="J696" s="399">
        <v>40</v>
      </c>
      <c r="K696" s="399">
        <v>125</v>
      </c>
      <c r="L696" s="403">
        <v>1</v>
      </c>
      <c r="M696" s="404">
        <v>4.8</v>
      </c>
      <c r="N696" s="404">
        <v>4.8</v>
      </c>
      <c r="O696" s="404">
        <v>1</v>
      </c>
      <c r="P696" s="399">
        <v>100</v>
      </c>
      <c r="Q696" s="399" t="s">
        <v>293</v>
      </c>
      <c r="R696" s="399">
        <v>1</v>
      </c>
      <c r="S696" s="399">
        <v>0</v>
      </c>
      <c r="T696" s="399">
        <v>0</v>
      </c>
      <c r="U696" s="404">
        <v>0.57999999999999996</v>
      </c>
      <c r="V696" s="404">
        <v>0.22</v>
      </c>
      <c r="W696" s="405">
        <v>4.0587000000000002E-7</v>
      </c>
      <c r="X696" s="405">
        <v>15.152980623529034</v>
      </c>
      <c r="Y696" s="399">
        <v>1.58</v>
      </c>
      <c r="Z696" s="399">
        <v>2.77</v>
      </c>
      <c r="AA696" s="405">
        <v>3.4610999999999997E-7</v>
      </c>
      <c r="AB696" s="405">
        <v>15.152980623529034</v>
      </c>
      <c r="AC696" s="399">
        <v>1.54</v>
      </c>
      <c r="AD696" s="399">
        <v>2.68</v>
      </c>
      <c r="AE696" s="405">
        <v>2.8303000000000001E-7</v>
      </c>
      <c r="AF696" s="405">
        <v>15.152980623529034</v>
      </c>
      <c r="AG696" s="399">
        <v>1.69</v>
      </c>
      <c r="AH696" s="399">
        <v>2.2999999999999998</v>
      </c>
      <c r="AI696" s="324">
        <v>0</v>
      </c>
      <c r="AJ696" s="324">
        <v>0</v>
      </c>
      <c r="AK696" s="324">
        <v>0</v>
      </c>
      <c r="AL696" s="324">
        <v>0</v>
      </c>
      <c r="AM696" s="324">
        <v>0</v>
      </c>
      <c r="AN696" s="324">
        <v>0</v>
      </c>
      <c r="AO696" s="403">
        <v>11652601</v>
      </c>
      <c r="AP696" s="403">
        <v>4.8000000000000001E-4</v>
      </c>
      <c r="AQ696" s="403">
        <v>2.197E-2</v>
      </c>
      <c r="AR696" s="403">
        <v>140</v>
      </c>
      <c r="AS696" s="399" t="s">
        <v>1337</v>
      </c>
      <c r="AT696" s="390">
        <v>0</v>
      </c>
      <c r="AU696" s="390">
        <v>0</v>
      </c>
      <c r="AV696" s="390">
        <v>0</v>
      </c>
      <c r="AY696" s="390" t="s">
        <v>3533</v>
      </c>
    </row>
    <row r="697" spans="1:51" s="390" customFormat="1">
      <c r="A697" s="399" t="s">
        <v>81</v>
      </c>
      <c r="B697" s="399" t="s">
        <v>4036</v>
      </c>
      <c r="C697" s="399">
        <v>5.6</v>
      </c>
      <c r="D697" s="399">
        <v>20</v>
      </c>
      <c r="E697" s="403">
        <v>0.24</v>
      </c>
      <c r="F697" s="399">
        <v>0</v>
      </c>
      <c r="G697" s="399">
        <v>1</v>
      </c>
      <c r="H697" s="399">
        <v>0.7</v>
      </c>
      <c r="I697" s="399">
        <v>0.92</v>
      </c>
      <c r="J697" s="399">
        <v>40</v>
      </c>
      <c r="K697" s="399">
        <v>125</v>
      </c>
      <c r="L697" s="403">
        <v>1</v>
      </c>
      <c r="M697" s="404">
        <v>4.8</v>
      </c>
      <c r="N697" s="404">
        <v>4.8</v>
      </c>
      <c r="O697" s="404">
        <v>1</v>
      </c>
      <c r="P697" s="399">
        <v>100</v>
      </c>
      <c r="Q697" s="399" t="s">
        <v>293</v>
      </c>
      <c r="R697" s="399">
        <v>1</v>
      </c>
      <c r="S697" s="399">
        <v>0</v>
      </c>
      <c r="T697" s="399">
        <v>0</v>
      </c>
      <c r="U697" s="404">
        <v>0.57999999999999996</v>
      </c>
      <c r="V697" s="404">
        <v>0.22</v>
      </c>
      <c r="W697" s="405">
        <v>4.0587000000000002E-7</v>
      </c>
      <c r="X697" s="405">
        <v>1.769352260547415</v>
      </c>
      <c r="Y697" s="399">
        <v>1.58</v>
      </c>
      <c r="Z697" s="399">
        <v>2.77</v>
      </c>
      <c r="AA697" s="405">
        <v>3.4610999999999997E-7</v>
      </c>
      <c r="AB697" s="405">
        <v>1.769352260547415</v>
      </c>
      <c r="AC697" s="399">
        <v>1.54</v>
      </c>
      <c r="AD697" s="399">
        <v>2.68</v>
      </c>
      <c r="AE697" s="405">
        <v>2.8303000000000001E-7</v>
      </c>
      <c r="AF697" s="405">
        <v>1.769352260547415</v>
      </c>
      <c r="AG697" s="399">
        <v>1.69</v>
      </c>
      <c r="AH697" s="399">
        <v>2.2999999999999998</v>
      </c>
      <c r="AI697" s="324">
        <v>0</v>
      </c>
      <c r="AJ697" s="324">
        <v>0</v>
      </c>
      <c r="AK697" s="324">
        <v>0</v>
      </c>
      <c r="AL697" s="324">
        <v>0</v>
      </c>
      <c r="AM697" s="324">
        <v>0</v>
      </c>
      <c r="AN697" s="324">
        <v>0</v>
      </c>
      <c r="AO697" s="403">
        <v>2074662</v>
      </c>
      <c r="AP697" s="403">
        <v>2.7100000000000002E-3</v>
      </c>
      <c r="AQ697" s="403">
        <v>5.2069999999999998E-2</v>
      </c>
      <c r="AR697" s="403">
        <v>197</v>
      </c>
      <c r="AS697" s="399" t="s">
        <v>1337</v>
      </c>
      <c r="AT697" s="390">
        <v>0</v>
      </c>
      <c r="AU697" s="390">
        <v>0</v>
      </c>
      <c r="AV697" s="390">
        <v>0</v>
      </c>
      <c r="AY697" s="390" t="s">
        <v>3533</v>
      </c>
    </row>
    <row r="698" spans="1:51" s="390" customFormat="1">
      <c r="A698" s="399" t="s">
        <v>81</v>
      </c>
      <c r="B698" s="399" t="s">
        <v>4037</v>
      </c>
      <c r="C698" s="399">
        <v>560</v>
      </c>
      <c r="D698" s="399">
        <v>20</v>
      </c>
      <c r="E698" s="403">
        <v>15.7</v>
      </c>
      <c r="F698" s="399">
        <v>0</v>
      </c>
      <c r="G698" s="399">
        <v>0.1</v>
      </c>
      <c r="H698" s="399">
        <v>0.7</v>
      </c>
      <c r="I698" s="399">
        <v>0.13500000000000001</v>
      </c>
      <c r="J698" s="399">
        <v>40</v>
      </c>
      <c r="K698" s="399">
        <v>125</v>
      </c>
      <c r="L698" s="403">
        <v>1</v>
      </c>
      <c r="M698" s="404">
        <v>4.8</v>
      </c>
      <c r="N698" s="404">
        <v>4.8</v>
      </c>
      <c r="O698" s="404">
        <v>1</v>
      </c>
      <c r="P698" s="399">
        <v>100</v>
      </c>
      <c r="Q698" s="399" t="s">
        <v>293</v>
      </c>
      <c r="R698" s="399">
        <v>1</v>
      </c>
      <c r="S698" s="399">
        <v>0</v>
      </c>
      <c r="T698" s="399">
        <v>0</v>
      </c>
      <c r="U698" s="404">
        <v>0.57999999999999996</v>
      </c>
      <c r="V698" s="404">
        <v>0.22</v>
      </c>
      <c r="W698" s="405">
        <v>4.0587000000000002E-7</v>
      </c>
      <c r="X698" s="405">
        <v>16.947818876238554</v>
      </c>
      <c r="Y698" s="399">
        <v>1.58</v>
      </c>
      <c r="Z698" s="399">
        <v>2.77</v>
      </c>
      <c r="AA698" s="405">
        <v>3.4610999999999997E-7</v>
      </c>
      <c r="AB698" s="405">
        <v>16.947818876238554</v>
      </c>
      <c r="AC698" s="399">
        <v>1.54</v>
      </c>
      <c r="AD698" s="399">
        <v>2.68</v>
      </c>
      <c r="AE698" s="405">
        <v>2.8303000000000001E-7</v>
      </c>
      <c r="AF698" s="405">
        <v>16.947818876238554</v>
      </c>
      <c r="AG698" s="399">
        <v>1.69</v>
      </c>
      <c r="AH698" s="399">
        <v>2.2999999999999998</v>
      </c>
      <c r="AI698" s="324">
        <v>0</v>
      </c>
      <c r="AJ698" s="324">
        <v>0</v>
      </c>
      <c r="AK698" s="324">
        <v>0</v>
      </c>
      <c r="AL698" s="324">
        <v>0</v>
      </c>
      <c r="AM698" s="324">
        <v>0</v>
      </c>
      <c r="AN698" s="324">
        <v>0</v>
      </c>
      <c r="AO698" s="403">
        <v>13970145</v>
      </c>
      <c r="AP698" s="403">
        <v>4.0000000000000002E-4</v>
      </c>
      <c r="AQ698" s="403">
        <v>2.0070000000000001E-2</v>
      </c>
      <c r="AR698" s="403">
        <v>140</v>
      </c>
      <c r="AS698" s="399" t="s">
        <v>1337</v>
      </c>
      <c r="AT698" s="390">
        <v>0</v>
      </c>
      <c r="AU698" s="390">
        <v>0</v>
      </c>
      <c r="AV698" s="390">
        <v>0</v>
      </c>
      <c r="AY698" s="390" t="s">
        <v>3533</v>
      </c>
    </row>
    <row r="699" spans="1:51" s="390" customFormat="1">
      <c r="A699" s="399" t="s">
        <v>81</v>
      </c>
      <c r="B699" s="399" t="s">
        <v>4038</v>
      </c>
      <c r="C699" s="399">
        <v>6.8</v>
      </c>
      <c r="D699" s="399">
        <v>20</v>
      </c>
      <c r="E699" s="403">
        <v>0.255</v>
      </c>
      <c r="F699" s="399">
        <v>0</v>
      </c>
      <c r="G699" s="399">
        <v>0.93</v>
      </c>
      <c r="H699" s="399">
        <v>0.7</v>
      </c>
      <c r="I699" s="399">
        <v>0.85</v>
      </c>
      <c r="J699" s="399">
        <v>40</v>
      </c>
      <c r="K699" s="399">
        <v>125</v>
      </c>
      <c r="L699" s="403">
        <v>1</v>
      </c>
      <c r="M699" s="404">
        <v>4.8</v>
      </c>
      <c r="N699" s="404">
        <v>4.8</v>
      </c>
      <c r="O699" s="404">
        <v>1</v>
      </c>
      <c r="P699" s="399">
        <v>100</v>
      </c>
      <c r="Q699" s="399" t="s">
        <v>293</v>
      </c>
      <c r="R699" s="399">
        <v>1</v>
      </c>
      <c r="S699" s="399">
        <v>0</v>
      </c>
      <c r="T699" s="399">
        <v>0</v>
      </c>
      <c r="U699" s="404">
        <v>0.57999999999999996</v>
      </c>
      <c r="V699" s="404">
        <v>0.22</v>
      </c>
      <c r="W699" s="405">
        <v>4.0587000000000002E-7</v>
      </c>
      <c r="X699" s="405">
        <v>1.9893511762725598</v>
      </c>
      <c r="Y699" s="399">
        <v>1.58</v>
      </c>
      <c r="Z699" s="399">
        <v>2.77</v>
      </c>
      <c r="AA699" s="405">
        <v>3.4610999999999997E-7</v>
      </c>
      <c r="AB699" s="405">
        <v>1.9893511762725598</v>
      </c>
      <c r="AC699" s="399">
        <v>1.54</v>
      </c>
      <c r="AD699" s="399">
        <v>2.68</v>
      </c>
      <c r="AE699" s="405">
        <v>2.8303000000000001E-7</v>
      </c>
      <c r="AF699" s="405">
        <v>1.9893511762725598</v>
      </c>
      <c r="AG699" s="399">
        <v>1.69</v>
      </c>
      <c r="AH699" s="399">
        <v>2.2999999999999998</v>
      </c>
      <c r="AI699" s="324">
        <v>0</v>
      </c>
      <c r="AJ699" s="324">
        <v>0</v>
      </c>
      <c r="AK699" s="324">
        <v>0</v>
      </c>
      <c r="AL699" s="324">
        <v>0</v>
      </c>
      <c r="AM699" s="324">
        <v>0</v>
      </c>
      <c r="AN699" s="324">
        <v>0</v>
      </c>
      <c r="AO699" s="403">
        <v>2292904</v>
      </c>
      <c r="AP699" s="403">
        <v>2.4499999999999999E-3</v>
      </c>
      <c r="AQ699" s="403">
        <v>4.9529999999999998E-2</v>
      </c>
      <c r="AR699" s="403">
        <v>217</v>
      </c>
      <c r="AS699" s="399" t="s">
        <v>1337</v>
      </c>
      <c r="AT699" s="390">
        <v>0</v>
      </c>
      <c r="AU699" s="390">
        <v>0</v>
      </c>
      <c r="AV699" s="390">
        <v>0</v>
      </c>
      <c r="AY699" s="390" t="s">
        <v>3533</v>
      </c>
    </row>
    <row r="700" spans="1:51" s="390" customFormat="1">
      <c r="A700" s="399" t="s">
        <v>81</v>
      </c>
      <c r="B700" s="399" t="s">
        <v>4039</v>
      </c>
      <c r="C700" s="399">
        <v>68</v>
      </c>
      <c r="D700" s="399">
        <v>20</v>
      </c>
      <c r="E700" s="403">
        <v>2</v>
      </c>
      <c r="F700" s="399">
        <v>0</v>
      </c>
      <c r="G700" s="399">
        <v>0.3</v>
      </c>
      <c r="H700" s="399">
        <v>0.7</v>
      </c>
      <c r="I700" s="399">
        <v>0.35</v>
      </c>
      <c r="J700" s="399">
        <v>40</v>
      </c>
      <c r="K700" s="399">
        <v>125</v>
      </c>
      <c r="L700" s="403">
        <v>1</v>
      </c>
      <c r="M700" s="404">
        <v>4.8</v>
      </c>
      <c r="N700" s="404">
        <v>4.8</v>
      </c>
      <c r="O700" s="404">
        <v>1</v>
      </c>
      <c r="P700" s="399">
        <v>100</v>
      </c>
      <c r="Q700" s="399" t="s">
        <v>293</v>
      </c>
      <c r="R700" s="399">
        <v>1</v>
      </c>
      <c r="S700" s="399">
        <v>0</v>
      </c>
      <c r="T700" s="399">
        <v>0</v>
      </c>
      <c r="U700" s="404">
        <v>0.57999999999999996</v>
      </c>
      <c r="V700" s="404">
        <v>0.22</v>
      </c>
      <c r="W700" s="405">
        <v>4.0587000000000002E-7</v>
      </c>
      <c r="X700" s="405">
        <v>5.9024703574466617</v>
      </c>
      <c r="Y700" s="399">
        <v>1.58</v>
      </c>
      <c r="Z700" s="399">
        <v>2.77</v>
      </c>
      <c r="AA700" s="405">
        <v>3.4610999999999997E-7</v>
      </c>
      <c r="AB700" s="405">
        <v>5.9024703574466617</v>
      </c>
      <c r="AC700" s="399">
        <v>1.54</v>
      </c>
      <c r="AD700" s="399">
        <v>2.68</v>
      </c>
      <c r="AE700" s="405">
        <v>2.8303000000000001E-7</v>
      </c>
      <c r="AF700" s="405">
        <v>5.9024703574466617</v>
      </c>
      <c r="AG700" s="399">
        <v>1.69</v>
      </c>
      <c r="AH700" s="399">
        <v>2.2999999999999998</v>
      </c>
      <c r="AI700" s="324">
        <v>0</v>
      </c>
      <c r="AJ700" s="324">
        <v>0</v>
      </c>
      <c r="AK700" s="324">
        <v>0</v>
      </c>
      <c r="AL700" s="324">
        <v>0</v>
      </c>
      <c r="AM700" s="324">
        <v>0</v>
      </c>
      <c r="AN700" s="324">
        <v>0</v>
      </c>
      <c r="AO700" s="403">
        <v>5159034</v>
      </c>
      <c r="AP700" s="403">
        <v>1.09E-3</v>
      </c>
      <c r="AQ700" s="403">
        <v>3.3020000000000001E-2</v>
      </c>
      <c r="AR700" s="403">
        <v>163</v>
      </c>
      <c r="AS700" s="399" t="s">
        <v>1337</v>
      </c>
      <c r="AT700" s="390">
        <v>0</v>
      </c>
      <c r="AU700" s="390">
        <v>0</v>
      </c>
      <c r="AV700" s="390">
        <v>0</v>
      </c>
      <c r="AY700" s="390" t="s">
        <v>3533</v>
      </c>
    </row>
    <row r="701" spans="1:51" s="390" customFormat="1">
      <c r="A701" s="399" t="s">
        <v>81</v>
      </c>
      <c r="B701" s="399" t="s">
        <v>4040</v>
      </c>
      <c r="C701" s="399">
        <v>680</v>
      </c>
      <c r="D701" s="399">
        <v>20</v>
      </c>
      <c r="E701" s="403">
        <v>20</v>
      </c>
      <c r="F701" s="399">
        <v>0</v>
      </c>
      <c r="G701" s="399">
        <v>0.1</v>
      </c>
      <c r="H701" s="399">
        <v>0.7</v>
      </c>
      <c r="I701" s="399">
        <v>0.125</v>
      </c>
      <c r="J701" s="399">
        <v>40</v>
      </c>
      <c r="K701" s="399">
        <v>125</v>
      </c>
      <c r="L701" s="403">
        <v>1</v>
      </c>
      <c r="M701" s="404">
        <v>4.8</v>
      </c>
      <c r="N701" s="404">
        <v>4.8</v>
      </c>
      <c r="O701" s="404">
        <v>1</v>
      </c>
      <c r="P701" s="399">
        <v>100</v>
      </c>
      <c r="Q701" s="399" t="s">
        <v>293</v>
      </c>
      <c r="R701" s="399">
        <v>1</v>
      </c>
      <c r="S701" s="399">
        <v>0</v>
      </c>
      <c r="T701" s="399">
        <v>0</v>
      </c>
      <c r="U701" s="404">
        <v>0.57999999999999996</v>
      </c>
      <c r="V701" s="404">
        <v>0.22</v>
      </c>
      <c r="W701" s="405">
        <v>4.0587000000000002E-7</v>
      </c>
      <c r="X701" s="405">
        <v>18.08501018611603</v>
      </c>
      <c r="Y701" s="399">
        <v>1.58</v>
      </c>
      <c r="Z701" s="399">
        <v>2.77</v>
      </c>
      <c r="AA701" s="405">
        <v>3.4610999999999997E-7</v>
      </c>
      <c r="AB701" s="405">
        <v>18.08501018611603</v>
      </c>
      <c r="AC701" s="399">
        <v>1.54</v>
      </c>
      <c r="AD701" s="399">
        <v>2.68</v>
      </c>
      <c r="AE701" s="405">
        <v>2.8303000000000001E-7</v>
      </c>
      <c r="AF701" s="405">
        <v>18.08501018611603</v>
      </c>
      <c r="AG701" s="399">
        <v>1.69</v>
      </c>
      <c r="AH701" s="399">
        <v>2.2999999999999998</v>
      </c>
      <c r="AI701" s="324">
        <v>0</v>
      </c>
      <c r="AJ701" s="324">
        <v>0</v>
      </c>
      <c r="AK701" s="324">
        <v>0</v>
      </c>
      <c r="AL701" s="324">
        <v>0</v>
      </c>
      <c r="AM701" s="324">
        <v>0</v>
      </c>
      <c r="AN701" s="324">
        <v>0</v>
      </c>
      <c r="AO701" s="403">
        <v>13970145</v>
      </c>
      <c r="AP701" s="403">
        <v>4.0000000000000002E-4</v>
      </c>
      <c r="AQ701" s="403">
        <v>2.0070000000000001E-2</v>
      </c>
      <c r="AR701" s="403">
        <v>128</v>
      </c>
      <c r="AS701" s="399" t="s">
        <v>1337</v>
      </c>
      <c r="AT701" s="390">
        <v>0</v>
      </c>
      <c r="AU701" s="390">
        <v>0</v>
      </c>
      <c r="AV701" s="390">
        <v>0</v>
      </c>
      <c r="AY701" s="390" t="s">
        <v>3533</v>
      </c>
    </row>
    <row r="702" spans="1:51" s="390" customFormat="1">
      <c r="A702" s="399" t="s">
        <v>81</v>
      </c>
      <c r="B702" s="399" t="s">
        <v>4041</v>
      </c>
      <c r="C702" s="399">
        <v>0.82</v>
      </c>
      <c r="D702" s="399">
        <v>20</v>
      </c>
      <c r="E702" s="403">
        <v>5.8000000000000003E-2</v>
      </c>
      <c r="F702" s="399">
        <v>0</v>
      </c>
      <c r="G702" s="399">
        <v>2.6</v>
      </c>
      <c r="H702" s="399">
        <v>0.7</v>
      </c>
      <c r="I702" s="399">
        <v>1.5</v>
      </c>
      <c r="J702" s="399">
        <v>40</v>
      </c>
      <c r="K702" s="399">
        <v>125</v>
      </c>
      <c r="L702" s="403">
        <v>1</v>
      </c>
      <c r="M702" s="404">
        <v>4.8</v>
      </c>
      <c r="N702" s="404">
        <v>4.8</v>
      </c>
      <c r="O702" s="404">
        <v>1</v>
      </c>
      <c r="P702" s="399">
        <v>100</v>
      </c>
      <c r="Q702" s="399" t="s">
        <v>293</v>
      </c>
      <c r="R702" s="399">
        <v>1</v>
      </c>
      <c r="S702" s="399">
        <v>0</v>
      </c>
      <c r="T702" s="399">
        <v>0</v>
      </c>
      <c r="U702" s="404">
        <v>0.57999999999999996</v>
      </c>
      <c r="V702" s="404">
        <v>0.22</v>
      </c>
      <c r="W702" s="405">
        <v>4.0587000000000002E-7</v>
      </c>
      <c r="X702" s="405">
        <v>0.71967701671708151</v>
      </c>
      <c r="Y702" s="399">
        <v>1.58</v>
      </c>
      <c r="Z702" s="399">
        <v>2.77</v>
      </c>
      <c r="AA702" s="405">
        <v>3.4610999999999997E-7</v>
      </c>
      <c r="AB702" s="405">
        <v>0.71967701671708151</v>
      </c>
      <c r="AC702" s="399">
        <v>1.54</v>
      </c>
      <c r="AD702" s="399">
        <v>2.68</v>
      </c>
      <c r="AE702" s="405">
        <v>2.8303000000000001E-7</v>
      </c>
      <c r="AF702" s="405">
        <v>0.71967701671708151</v>
      </c>
      <c r="AG702" s="399">
        <v>1.69</v>
      </c>
      <c r="AH702" s="399">
        <v>2.2999999999999998</v>
      </c>
      <c r="AI702" s="324">
        <v>0</v>
      </c>
      <c r="AJ702" s="324">
        <v>0</v>
      </c>
      <c r="AK702" s="324">
        <v>0</v>
      </c>
      <c r="AL702" s="324">
        <v>0</v>
      </c>
      <c r="AM702" s="324">
        <v>0</v>
      </c>
      <c r="AN702" s="324">
        <v>0</v>
      </c>
      <c r="AO702" s="403">
        <v>907260</v>
      </c>
      <c r="AP702" s="403">
        <v>6.1999999999999998E-3</v>
      </c>
      <c r="AQ702" s="403">
        <v>7.8740000000000004E-2</v>
      </c>
      <c r="AR702" s="403">
        <v>307</v>
      </c>
      <c r="AS702" s="399" t="s">
        <v>1337</v>
      </c>
      <c r="AT702" s="390">
        <v>0</v>
      </c>
      <c r="AU702" s="390">
        <v>0</v>
      </c>
      <c r="AV702" s="390">
        <v>0</v>
      </c>
      <c r="AY702" s="390" t="s">
        <v>3533</v>
      </c>
    </row>
    <row r="703" spans="1:51" s="390" customFormat="1">
      <c r="A703" s="324" t="s">
        <v>81</v>
      </c>
      <c r="B703" s="324" t="s">
        <v>4042</v>
      </c>
      <c r="C703" s="324">
        <v>1</v>
      </c>
      <c r="D703" s="324">
        <v>20</v>
      </c>
      <c r="E703" s="324">
        <v>0.05</v>
      </c>
      <c r="F703" s="399">
        <v>0</v>
      </c>
      <c r="G703" s="324">
        <v>3.9</v>
      </c>
      <c r="H703" s="324">
        <v>0.7</v>
      </c>
      <c r="I703" s="324">
        <v>2.65</v>
      </c>
      <c r="J703" s="324">
        <v>40</v>
      </c>
      <c r="K703" s="324">
        <v>125</v>
      </c>
      <c r="L703" s="324">
        <v>1</v>
      </c>
      <c r="M703" s="324">
        <v>5</v>
      </c>
      <c r="N703" s="324">
        <v>5</v>
      </c>
      <c r="O703" s="324">
        <v>1.5</v>
      </c>
      <c r="P703" s="324">
        <v>100</v>
      </c>
      <c r="Q703" s="324" t="s">
        <v>293</v>
      </c>
      <c r="R703" s="399">
        <v>1</v>
      </c>
      <c r="S703" s="399">
        <v>0</v>
      </c>
      <c r="T703" s="399">
        <v>0</v>
      </c>
      <c r="U703" s="406">
        <v>0.46</v>
      </c>
      <c r="V703" s="406">
        <v>0</v>
      </c>
      <c r="W703" s="407">
        <v>5.2E-7</v>
      </c>
      <c r="X703" s="407">
        <v>0.309</v>
      </c>
      <c r="Y703" s="324">
        <v>1.58</v>
      </c>
      <c r="Z703" s="324">
        <v>2.77</v>
      </c>
      <c r="AA703" s="407">
        <v>4.4299999999999998E-7</v>
      </c>
      <c r="AB703" s="407">
        <v>0.309</v>
      </c>
      <c r="AC703" s="324">
        <v>1.54</v>
      </c>
      <c r="AD703" s="324">
        <v>2.68</v>
      </c>
      <c r="AE703" s="407">
        <v>3.6199999999999999E-7</v>
      </c>
      <c r="AF703" s="407">
        <v>0.309</v>
      </c>
      <c r="AG703" s="324">
        <v>1.69</v>
      </c>
      <c r="AH703" s="324">
        <v>2.2999999999999998</v>
      </c>
      <c r="AI703" s="324">
        <v>0</v>
      </c>
      <c r="AJ703" s="324">
        <v>0</v>
      </c>
      <c r="AK703" s="324">
        <v>0</v>
      </c>
      <c r="AL703" s="324">
        <v>0</v>
      </c>
      <c r="AM703" s="324">
        <v>0</v>
      </c>
      <c r="AN703" s="324">
        <v>0</v>
      </c>
      <c r="AO703" s="324">
        <v>691828</v>
      </c>
      <c r="AP703" s="324">
        <v>8.1300000000000001E-3</v>
      </c>
      <c r="AQ703" s="324">
        <v>9.017E-2</v>
      </c>
      <c r="AR703" s="324">
        <v>114</v>
      </c>
      <c r="AS703" s="324" t="s">
        <v>1339</v>
      </c>
      <c r="AT703" s="390">
        <v>0</v>
      </c>
      <c r="AU703" s="390">
        <v>0</v>
      </c>
      <c r="AV703" s="390">
        <v>0</v>
      </c>
      <c r="AY703" s="390" t="s">
        <v>3533</v>
      </c>
    </row>
    <row r="704" spans="1:51" s="390" customFormat="1">
      <c r="A704" s="324" t="s">
        <v>81</v>
      </c>
      <c r="B704" s="324" t="s">
        <v>4043</v>
      </c>
      <c r="C704" s="324">
        <v>10</v>
      </c>
      <c r="D704" s="324">
        <v>20</v>
      </c>
      <c r="E704" s="324">
        <v>0.3</v>
      </c>
      <c r="F704" s="399">
        <v>0</v>
      </c>
      <c r="G704" s="324">
        <v>1.3</v>
      </c>
      <c r="H704" s="324">
        <v>0.7</v>
      </c>
      <c r="I704" s="324">
        <v>0.95</v>
      </c>
      <c r="J704" s="324">
        <v>40</v>
      </c>
      <c r="K704" s="324">
        <v>125</v>
      </c>
      <c r="L704" s="324">
        <v>1</v>
      </c>
      <c r="M704" s="324">
        <v>5</v>
      </c>
      <c r="N704" s="324">
        <v>5</v>
      </c>
      <c r="O704" s="324">
        <v>1.5</v>
      </c>
      <c r="P704" s="324">
        <v>100</v>
      </c>
      <c r="Q704" s="324" t="s">
        <v>293</v>
      </c>
      <c r="R704" s="399">
        <v>1</v>
      </c>
      <c r="S704" s="399">
        <v>0</v>
      </c>
      <c r="T704" s="399">
        <v>0</v>
      </c>
      <c r="U704" s="406">
        <v>0.46</v>
      </c>
      <c r="V704" s="406">
        <v>0</v>
      </c>
      <c r="W704" s="407">
        <v>5.2E-7</v>
      </c>
      <c r="X704" s="407">
        <v>1.03</v>
      </c>
      <c r="Y704" s="324">
        <v>1.58</v>
      </c>
      <c r="Z704" s="324">
        <v>2.77</v>
      </c>
      <c r="AA704" s="407">
        <v>4.4299999999999998E-7</v>
      </c>
      <c r="AB704" s="407">
        <v>1.03</v>
      </c>
      <c r="AC704" s="324">
        <v>1.54</v>
      </c>
      <c r="AD704" s="324">
        <v>2.68</v>
      </c>
      <c r="AE704" s="407">
        <v>3.6199999999999999E-7</v>
      </c>
      <c r="AF704" s="407">
        <v>1.03</v>
      </c>
      <c r="AG704" s="324">
        <v>1.69</v>
      </c>
      <c r="AH704" s="324">
        <v>2.2999999999999998</v>
      </c>
      <c r="AI704" s="324">
        <v>0</v>
      </c>
      <c r="AJ704" s="324">
        <v>0</v>
      </c>
      <c r="AK704" s="324">
        <v>0</v>
      </c>
      <c r="AL704" s="324">
        <v>0</v>
      </c>
      <c r="AM704" s="324">
        <v>0</v>
      </c>
      <c r="AN704" s="324">
        <v>0</v>
      </c>
      <c r="AO704" s="324">
        <v>1722226</v>
      </c>
      <c r="AP704" s="324">
        <v>3.2699999999999999E-3</v>
      </c>
      <c r="AQ704" s="324">
        <v>5.7149999999999999E-2</v>
      </c>
      <c r="AR704" s="324">
        <v>148</v>
      </c>
      <c r="AS704" s="324" t="s">
        <v>1339</v>
      </c>
      <c r="AT704" s="390">
        <v>0</v>
      </c>
      <c r="AU704" s="390">
        <v>0</v>
      </c>
      <c r="AV704" s="390">
        <v>0</v>
      </c>
      <c r="AY704" s="390" t="s">
        <v>3533</v>
      </c>
    </row>
    <row r="705" spans="1:51" s="390" customFormat="1">
      <c r="A705" s="324" t="s">
        <v>81</v>
      </c>
      <c r="B705" s="324" t="s">
        <v>4044</v>
      </c>
      <c r="C705" s="324">
        <v>100</v>
      </c>
      <c r="D705" s="324">
        <v>20</v>
      </c>
      <c r="E705" s="324">
        <v>1.95</v>
      </c>
      <c r="F705" s="399">
        <v>0</v>
      </c>
      <c r="G705" s="324">
        <v>0.34</v>
      </c>
      <c r="H705" s="324">
        <v>0.7</v>
      </c>
      <c r="I705" s="324">
        <v>0.42</v>
      </c>
      <c r="J705" s="324">
        <v>40</v>
      </c>
      <c r="K705" s="324">
        <v>125</v>
      </c>
      <c r="L705" s="324">
        <v>1</v>
      </c>
      <c r="M705" s="324">
        <v>5</v>
      </c>
      <c r="N705" s="324">
        <v>5</v>
      </c>
      <c r="O705" s="324">
        <v>1.5</v>
      </c>
      <c r="P705" s="324">
        <v>100</v>
      </c>
      <c r="Q705" s="324" t="s">
        <v>293</v>
      </c>
      <c r="R705" s="399">
        <v>1</v>
      </c>
      <c r="S705" s="399">
        <v>0</v>
      </c>
      <c r="T705" s="399">
        <v>0</v>
      </c>
      <c r="U705" s="406">
        <v>0.46</v>
      </c>
      <c r="V705" s="406">
        <v>0</v>
      </c>
      <c r="W705" s="407">
        <v>4.7700000000000005E-7</v>
      </c>
      <c r="X705" s="407">
        <v>4.41</v>
      </c>
      <c r="Y705" s="324">
        <v>1.58</v>
      </c>
      <c r="Z705" s="324">
        <v>2.77</v>
      </c>
      <c r="AA705" s="407">
        <v>4.0699999999999998E-7</v>
      </c>
      <c r="AB705" s="407">
        <v>4.41</v>
      </c>
      <c r="AC705" s="324">
        <v>1.54</v>
      </c>
      <c r="AD705" s="324">
        <v>2.68</v>
      </c>
      <c r="AE705" s="407">
        <v>3.3299999999999998E-7</v>
      </c>
      <c r="AF705" s="407">
        <v>4.41</v>
      </c>
      <c r="AG705" s="324">
        <v>1.69</v>
      </c>
      <c r="AH705" s="324">
        <v>2.2999999999999998</v>
      </c>
      <c r="AI705" s="324">
        <v>0</v>
      </c>
      <c r="AJ705" s="324">
        <v>0</v>
      </c>
      <c r="AK705" s="324">
        <v>0</v>
      </c>
      <c r="AL705" s="324">
        <v>0</v>
      </c>
      <c r="AM705" s="324">
        <v>0</v>
      </c>
      <c r="AN705" s="324">
        <v>0</v>
      </c>
      <c r="AO705" s="324">
        <v>3629040</v>
      </c>
      <c r="AP705" s="324">
        <v>1.5499999999999999E-3</v>
      </c>
      <c r="AQ705" s="324">
        <v>3.9370000000000002E-2</v>
      </c>
      <c r="AR705" s="324">
        <v>116</v>
      </c>
      <c r="AS705" s="324" t="s">
        <v>1339</v>
      </c>
      <c r="AT705" s="390">
        <v>0</v>
      </c>
      <c r="AU705" s="390">
        <v>0</v>
      </c>
      <c r="AV705" s="390">
        <v>0</v>
      </c>
      <c r="AY705" s="390" t="s">
        <v>3549</v>
      </c>
    </row>
    <row r="706" spans="1:51" s="390" customFormat="1">
      <c r="A706" s="324" t="s">
        <v>81</v>
      </c>
      <c r="B706" s="324" t="s">
        <v>4045</v>
      </c>
      <c r="C706" s="324">
        <v>1000</v>
      </c>
      <c r="D706" s="324">
        <v>20</v>
      </c>
      <c r="E706" s="324">
        <v>15</v>
      </c>
      <c r="F706" s="399">
        <v>0</v>
      </c>
      <c r="G706" s="324">
        <v>9.2999999999999999E-2</v>
      </c>
      <c r="H706" s="324">
        <v>0.7</v>
      </c>
      <c r="I706" s="324">
        <v>0.15</v>
      </c>
      <c r="J706" s="324">
        <v>40</v>
      </c>
      <c r="K706" s="324">
        <v>125</v>
      </c>
      <c r="L706" s="324">
        <v>1</v>
      </c>
      <c r="M706" s="324">
        <v>5</v>
      </c>
      <c r="N706" s="324">
        <v>5</v>
      </c>
      <c r="O706" s="324">
        <v>1.5</v>
      </c>
      <c r="P706" s="324">
        <v>100</v>
      </c>
      <c r="Q706" s="324" t="s">
        <v>293</v>
      </c>
      <c r="R706" s="399">
        <v>1</v>
      </c>
      <c r="S706" s="399">
        <v>0</v>
      </c>
      <c r="T706" s="399">
        <v>0</v>
      </c>
      <c r="U706" s="406">
        <v>0.46</v>
      </c>
      <c r="V706" s="406">
        <v>0</v>
      </c>
      <c r="W706" s="407">
        <v>4.4299999999999998E-7</v>
      </c>
      <c r="X706" s="407">
        <v>20.7</v>
      </c>
      <c r="Y706" s="324">
        <v>1.58</v>
      </c>
      <c r="Z706" s="324">
        <v>2.77</v>
      </c>
      <c r="AA706" s="407">
        <v>3.7800000000000002E-7</v>
      </c>
      <c r="AB706" s="407">
        <v>20.7</v>
      </c>
      <c r="AC706" s="324">
        <v>1.54</v>
      </c>
      <c r="AD706" s="324">
        <v>2.68</v>
      </c>
      <c r="AE706" s="407">
        <v>3.0899999999999997E-7</v>
      </c>
      <c r="AF706" s="407">
        <v>20.7</v>
      </c>
      <c r="AG706" s="324">
        <v>1.69</v>
      </c>
      <c r="AH706" s="324">
        <v>2.2999999999999998</v>
      </c>
      <c r="AI706" s="324">
        <v>0</v>
      </c>
      <c r="AJ706" s="324">
        <v>0</v>
      </c>
      <c r="AK706" s="324">
        <v>0</v>
      </c>
      <c r="AL706" s="324">
        <v>0</v>
      </c>
      <c r="AM706" s="324">
        <v>0</v>
      </c>
      <c r="AN706" s="324">
        <v>0</v>
      </c>
      <c r="AO706" s="324">
        <v>11258739</v>
      </c>
      <c r="AP706" s="324">
        <v>5.0000000000000001E-4</v>
      </c>
      <c r="AQ706" s="324">
        <v>2.2349999999999998E-2</v>
      </c>
      <c r="AR706" s="324">
        <v>119</v>
      </c>
      <c r="AS706" s="324" t="s">
        <v>1339</v>
      </c>
      <c r="AT706" s="390">
        <v>0</v>
      </c>
      <c r="AU706" s="390">
        <v>0</v>
      </c>
      <c r="AV706" s="390">
        <v>0</v>
      </c>
      <c r="AY706" s="390" t="s">
        <v>3549</v>
      </c>
    </row>
    <row r="707" spans="1:51" s="390" customFormat="1">
      <c r="A707" s="324" t="s">
        <v>81</v>
      </c>
      <c r="B707" s="324" t="s">
        <v>4046</v>
      </c>
      <c r="C707" s="324">
        <v>12</v>
      </c>
      <c r="D707" s="324">
        <v>20</v>
      </c>
      <c r="E707" s="324">
        <v>0.35</v>
      </c>
      <c r="F707" s="399">
        <v>0</v>
      </c>
      <c r="G707" s="324">
        <v>1.2</v>
      </c>
      <c r="H707" s="324">
        <v>0.7</v>
      </c>
      <c r="I707" s="324">
        <v>0.84</v>
      </c>
      <c r="J707" s="324">
        <v>40</v>
      </c>
      <c r="K707" s="324">
        <v>125</v>
      </c>
      <c r="L707" s="324">
        <v>1</v>
      </c>
      <c r="M707" s="324">
        <v>5</v>
      </c>
      <c r="N707" s="324">
        <v>5</v>
      </c>
      <c r="O707" s="324">
        <v>1.5</v>
      </c>
      <c r="P707" s="324">
        <v>100</v>
      </c>
      <c r="Q707" s="324" t="s">
        <v>293</v>
      </c>
      <c r="R707" s="399">
        <v>1</v>
      </c>
      <c r="S707" s="399">
        <v>0</v>
      </c>
      <c r="T707" s="399">
        <v>0</v>
      </c>
      <c r="U707" s="406">
        <v>0.46</v>
      </c>
      <c r="V707" s="406">
        <v>0</v>
      </c>
      <c r="W707" s="407">
        <v>5.2E-7</v>
      </c>
      <c r="X707" s="407">
        <v>1.1200000000000001</v>
      </c>
      <c r="Y707" s="324">
        <v>1.58</v>
      </c>
      <c r="Z707" s="324">
        <v>2.77</v>
      </c>
      <c r="AA707" s="407">
        <v>4.4299999999999998E-7</v>
      </c>
      <c r="AB707" s="407">
        <v>1.1200000000000001</v>
      </c>
      <c r="AC707" s="324">
        <v>1.54</v>
      </c>
      <c r="AD707" s="324">
        <v>2.68</v>
      </c>
      <c r="AE707" s="407">
        <v>3.6199999999999999E-7</v>
      </c>
      <c r="AF707" s="407">
        <v>1.1200000000000001</v>
      </c>
      <c r="AG707" s="324">
        <v>1.69</v>
      </c>
      <c r="AH707" s="324">
        <v>2.2999999999999998</v>
      </c>
      <c r="AI707" s="324">
        <v>0</v>
      </c>
      <c r="AJ707" s="324">
        <v>0</v>
      </c>
      <c r="AK707" s="324">
        <v>0</v>
      </c>
      <c r="AL707" s="324">
        <v>0</v>
      </c>
      <c r="AM707" s="324">
        <v>0</v>
      </c>
      <c r="AN707" s="324">
        <v>0</v>
      </c>
      <c r="AO707" s="324">
        <v>1722226</v>
      </c>
      <c r="AP707" s="324">
        <v>3.2699999999999999E-3</v>
      </c>
      <c r="AQ707" s="324">
        <v>5.7149999999999999E-2</v>
      </c>
      <c r="AR707" s="324">
        <v>162</v>
      </c>
      <c r="AS707" s="324" t="s">
        <v>1339</v>
      </c>
      <c r="AT707" s="390">
        <v>0</v>
      </c>
      <c r="AU707" s="390">
        <v>0</v>
      </c>
      <c r="AV707" s="390">
        <v>0</v>
      </c>
      <c r="AY707" s="390" t="s">
        <v>3549</v>
      </c>
    </row>
    <row r="708" spans="1:51" s="390" customFormat="1">
      <c r="A708" s="324" t="s">
        <v>81</v>
      </c>
      <c r="B708" s="324" t="s">
        <v>4047</v>
      </c>
      <c r="C708" s="324">
        <v>120</v>
      </c>
      <c r="D708" s="324">
        <v>20</v>
      </c>
      <c r="E708" s="324">
        <v>2.5</v>
      </c>
      <c r="F708" s="399">
        <v>0</v>
      </c>
      <c r="G708" s="324">
        <v>0.3</v>
      </c>
      <c r="H708" s="324">
        <v>0.7</v>
      </c>
      <c r="I708" s="324">
        <v>0.37</v>
      </c>
      <c r="J708" s="324">
        <v>40</v>
      </c>
      <c r="K708" s="324">
        <v>125</v>
      </c>
      <c r="L708" s="324">
        <v>1</v>
      </c>
      <c r="M708" s="324">
        <v>5</v>
      </c>
      <c r="N708" s="324">
        <v>5</v>
      </c>
      <c r="O708" s="324">
        <v>1.5</v>
      </c>
      <c r="P708" s="324">
        <v>100</v>
      </c>
      <c r="Q708" s="324" t="s">
        <v>293</v>
      </c>
      <c r="R708" s="399">
        <v>1</v>
      </c>
      <c r="S708" s="399">
        <v>0</v>
      </c>
      <c r="T708" s="399">
        <v>0</v>
      </c>
      <c r="U708" s="406">
        <v>0.46</v>
      </c>
      <c r="V708" s="406">
        <v>0</v>
      </c>
      <c r="W708" s="407">
        <v>4.7700000000000005E-7</v>
      </c>
      <c r="X708" s="407">
        <v>4.6900000000000004</v>
      </c>
      <c r="Y708" s="324">
        <v>1.58</v>
      </c>
      <c r="Z708" s="324">
        <v>2.77</v>
      </c>
      <c r="AA708" s="407">
        <v>4.0699999999999998E-7</v>
      </c>
      <c r="AB708" s="407">
        <v>4.6900000000000004</v>
      </c>
      <c r="AC708" s="324">
        <v>1.54</v>
      </c>
      <c r="AD708" s="324">
        <v>2.68</v>
      </c>
      <c r="AE708" s="407">
        <v>3.3299999999999998E-7</v>
      </c>
      <c r="AF708" s="407">
        <v>4.6900000000000004</v>
      </c>
      <c r="AG708" s="324">
        <v>1.69</v>
      </c>
      <c r="AH708" s="324">
        <v>2.2999999999999998</v>
      </c>
      <c r="AI708" s="324">
        <v>0</v>
      </c>
      <c r="AJ708" s="324">
        <v>0</v>
      </c>
      <c r="AK708" s="324">
        <v>0</v>
      </c>
      <c r="AL708" s="324">
        <v>0</v>
      </c>
      <c r="AM708" s="324">
        <v>0</v>
      </c>
      <c r="AN708" s="324">
        <v>0</v>
      </c>
      <c r="AO708" s="324">
        <v>4448351</v>
      </c>
      <c r="AP708" s="324">
        <v>1.2600000000000001E-3</v>
      </c>
      <c r="AQ708" s="324">
        <v>3.5560000000000001E-2</v>
      </c>
      <c r="AR708" s="324">
        <v>117</v>
      </c>
      <c r="AS708" s="324" t="s">
        <v>1339</v>
      </c>
      <c r="AT708" s="390">
        <v>0</v>
      </c>
      <c r="AU708" s="390">
        <v>0</v>
      </c>
      <c r="AV708" s="390">
        <v>0</v>
      </c>
      <c r="AY708" s="390" t="s">
        <v>3549</v>
      </c>
    </row>
    <row r="709" spans="1:51" s="390" customFormat="1">
      <c r="A709" s="324" t="s">
        <v>81</v>
      </c>
      <c r="B709" s="324" t="s">
        <v>4048</v>
      </c>
      <c r="C709" s="324">
        <v>1.3</v>
      </c>
      <c r="D709" s="324">
        <v>20</v>
      </c>
      <c r="E709" s="324">
        <v>6.5000000000000002E-2</v>
      </c>
      <c r="F709" s="399">
        <v>0</v>
      </c>
      <c r="G709" s="324">
        <v>2.8</v>
      </c>
      <c r="H709" s="324">
        <v>0.7</v>
      </c>
      <c r="I709" s="324">
        <v>2.35</v>
      </c>
      <c r="J709" s="324">
        <v>40</v>
      </c>
      <c r="K709" s="324">
        <v>125</v>
      </c>
      <c r="L709" s="324">
        <v>1</v>
      </c>
      <c r="M709" s="324">
        <v>5</v>
      </c>
      <c r="N709" s="324">
        <v>5</v>
      </c>
      <c r="O709" s="324">
        <v>1.5</v>
      </c>
      <c r="P709" s="324">
        <v>100</v>
      </c>
      <c r="Q709" s="324" t="s">
        <v>293</v>
      </c>
      <c r="R709" s="399">
        <v>1</v>
      </c>
      <c r="S709" s="399">
        <v>0</v>
      </c>
      <c r="T709" s="399">
        <v>0</v>
      </c>
      <c r="U709" s="406">
        <v>0.46</v>
      </c>
      <c r="V709" s="406">
        <v>0</v>
      </c>
      <c r="W709" s="407">
        <v>5.2E-7</v>
      </c>
      <c r="X709" s="407">
        <v>0.34799999999999998</v>
      </c>
      <c r="Y709" s="324">
        <v>1.58</v>
      </c>
      <c r="Z709" s="324">
        <v>2.77</v>
      </c>
      <c r="AA709" s="407">
        <v>4.4299999999999998E-7</v>
      </c>
      <c r="AB709" s="407">
        <v>0.34799999999999998</v>
      </c>
      <c r="AC709" s="324">
        <v>1.54</v>
      </c>
      <c r="AD709" s="324">
        <v>2.68</v>
      </c>
      <c r="AE709" s="407">
        <v>3.6199999999999999E-7</v>
      </c>
      <c r="AF709" s="407">
        <v>0.34799999999999998</v>
      </c>
      <c r="AG709" s="324">
        <v>1.69</v>
      </c>
      <c r="AH709" s="324">
        <v>2.2999999999999998</v>
      </c>
      <c r="AI709" s="324">
        <v>0</v>
      </c>
      <c r="AJ709" s="324">
        <v>0</v>
      </c>
      <c r="AK709" s="324">
        <v>0</v>
      </c>
      <c r="AL709" s="324">
        <v>0</v>
      </c>
      <c r="AM709" s="324">
        <v>0</v>
      </c>
      <c r="AN709" s="324">
        <v>0</v>
      </c>
      <c r="AO709" s="324">
        <v>691828</v>
      </c>
      <c r="AP709" s="324">
        <v>8.1300000000000001E-3</v>
      </c>
      <c r="AQ709" s="324">
        <v>9.017E-2</v>
      </c>
      <c r="AR709" s="324">
        <v>111</v>
      </c>
      <c r="AS709" s="324" t="s">
        <v>1339</v>
      </c>
      <c r="AT709" s="390">
        <v>0</v>
      </c>
      <c r="AU709" s="390">
        <v>0</v>
      </c>
      <c r="AV709" s="390">
        <v>0</v>
      </c>
      <c r="AY709" s="390" t="s">
        <v>3549</v>
      </c>
    </row>
    <row r="710" spans="1:51" s="390" customFormat="1">
      <c r="A710" s="324" t="s">
        <v>81</v>
      </c>
      <c r="B710" s="324" t="s">
        <v>4049</v>
      </c>
      <c r="C710" s="324">
        <v>15</v>
      </c>
      <c r="D710" s="324">
        <v>20</v>
      </c>
      <c r="E710" s="324">
        <v>0.36</v>
      </c>
      <c r="F710" s="399">
        <v>0</v>
      </c>
      <c r="G710" s="324">
        <v>0.86</v>
      </c>
      <c r="H710" s="324">
        <v>0.7</v>
      </c>
      <c r="I710" s="324">
        <v>0.84</v>
      </c>
      <c r="J710" s="324">
        <v>40</v>
      </c>
      <c r="K710" s="324">
        <v>125</v>
      </c>
      <c r="L710" s="324">
        <v>1</v>
      </c>
      <c r="M710" s="324">
        <v>5</v>
      </c>
      <c r="N710" s="324">
        <v>5</v>
      </c>
      <c r="O710" s="324">
        <v>1.5</v>
      </c>
      <c r="P710" s="324">
        <v>100</v>
      </c>
      <c r="Q710" s="324" t="s">
        <v>293</v>
      </c>
      <c r="R710" s="399">
        <v>1</v>
      </c>
      <c r="S710" s="399">
        <v>0</v>
      </c>
      <c r="T710" s="399">
        <v>0</v>
      </c>
      <c r="U710" s="406">
        <v>0.46</v>
      </c>
      <c r="V710" s="406">
        <v>0</v>
      </c>
      <c r="W710" s="407">
        <v>4.7700000000000005E-7</v>
      </c>
      <c r="X710" s="407">
        <v>1.76</v>
      </c>
      <c r="Y710" s="324">
        <v>1.58</v>
      </c>
      <c r="Z710" s="324">
        <v>2.77</v>
      </c>
      <c r="AA710" s="407">
        <v>4.0699999999999998E-7</v>
      </c>
      <c r="AB710" s="407">
        <v>1.76</v>
      </c>
      <c r="AC710" s="324">
        <v>1.54</v>
      </c>
      <c r="AD710" s="324">
        <v>2.68</v>
      </c>
      <c r="AE710" s="407">
        <v>3.3299999999999998E-7</v>
      </c>
      <c r="AF710" s="407">
        <v>1.76</v>
      </c>
      <c r="AG710" s="324">
        <v>1.69</v>
      </c>
      <c r="AH710" s="324">
        <v>2.2999999999999998</v>
      </c>
      <c r="AI710" s="324">
        <v>0</v>
      </c>
      <c r="AJ710" s="324">
        <v>0</v>
      </c>
      <c r="AK710" s="324">
        <v>0</v>
      </c>
      <c r="AL710" s="324">
        <v>0</v>
      </c>
      <c r="AM710" s="324">
        <v>0</v>
      </c>
      <c r="AN710" s="324">
        <v>0</v>
      </c>
      <c r="AO710" s="324">
        <v>1722226</v>
      </c>
      <c r="AP710" s="324">
        <v>3.2699999999999999E-3</v>
      </c>
      <c r="AQ710" s="324">
        <v>5.7149999999999999E-2</v>
      </c>
      <c r="AR710" s="324">
        <v>157</v>
      </c>
      <c r="AS710" s="324" t="s">
        <v>1339</v>
      </c>
      <c r="AT710" s="390">
        <v>0</v>
      </c>
      <c r="AU710" s="390">
        <v>0</v>
      </c>
      <c r="AV710" s="390">
        <v>0</v>
      </c>
      <c r="AY710" s="390" t="s">
        <v>3549</v>
      </c>
    </row>
    <row r="711" spans="1:51" s="390" customFormat="1">
      <c r="A711" s="324" t="s">
        <v>81</v>
      </c>
      <c r="B711" s="324" t="s">
        <v>4050</v>
      </c>
      <c r="C711" s="324">
        <v>150</v>
      </c>
      <c r="D711" s="324">
        <v>20</v>
      </c>
      <c r="E711" s="324">
        <v>3.4</v>
      </c>
      <c r="F711" s="399">
        <v>0</v>
      </c>
      <c r="G711" s="324">
        <v>0.26</v>
      </c>
      <c r="H711" s="324">
        <v>0.7</v>
      </c>
      <c r="I711" s="324">
        <v>0.33</v>
      </c>
      <c r="J711" s="324">
        <v>40</v>
      </c>
      <c r="K711" s="324">
        <v>125</v>
      </c>
      <c r="L711" s="324">
        <v>1</v>
      </c>
      <c r="M711" s="324">
        <v>5</v>
      </c>
      <c r="N711" s="324">
        <v>5</v>
      </c>
      <c r="O711" s="324">
        <v>1.5</v>
      </c>
      <c r="P711" s="324">
        <v>100</v>
      </c>
      <c r="Q711" s="324" t="s">
        <v>293</v>
      </c>
      <c r="R711" s="399">
        <v>1</v>
      </c>
      <c r="S711" s="399">
        <v>0</v>
      </c>
      <c r="T711" s="399">
        <v>0</v>
      </c>
      <c r="U711" s="406">
        <v>0.46</v>
      </c>
      <c r="V711" s="406">
        <v>0</v>
      </c>
      <c r="W711" s="407">
        <v>4.7700000000000005E-7</v>
      </c>
      <c r="X711" s="407">
        <v>5.27</v>
      </c>
      <c r="Y711" s="324">
        <v>1.58</v>
      </c>
      <c r="Z711" s="324">
        <v>2.77</v>
      </c>
      <c r="AA711" s="407">
        <v>4.0699999999999998E-7</v>
      </c>
      <c r="AB711" s="407">
        <v>5.27</v>
      </c>
      <c r="AC711" s="324">
        <v>1.54</v>
      </c>
      <c r="AD711" s="324">
        <v>2.68</v>
      </c>
      <c r="AE711" s="407">
        <v>3.3299999999999998E-7</v>
      </c>
      <c r="AF711" s="407">
        <v>5.27</v>
      </c>
      <c r="AG711" s="324">
        <v>1.69</v>
      </c>
      <c r="AH711" s="324">
        <v>2.2999999999999998</v>
      </c>
      <c r="AI711" s="324">
        <v>0</v>
      </c>
      <c r="AJ711" s="324">
        <v>0</v>
      </c>
      <c r="AK711" s="324">
        <v>0</v>
      </c>
      <c r="AL711" s="324">
        <v>0</v>
      </c>
      <c r="AM711" s="324">
        <v>0</v>
      </c>
      <c r="AN711" s="324">
        <v>0</v>
      </c>
      <c r="AO711" s="324">
        <v>4448351</v>
      </c>
      <c r="AP711" s="324">
        <v>1.2600000000000001E-3</v>
      </c>
      <c r="AQ711" s="324">
        <v>3.5560000000000001E-2</v>
      </c>
      <c r="AR711" s="324">
        <v>108</v>
      </c>
      <c r="AS711" s="324" t="s">
        <v>1339</v>
      </c>
      <c r="AT711" s="390">
        <v>0</v>
      </c>
      <c r="AU711" s="390">
        <v>0</v>
      </c>
      <c r="AV711" s="390">
        <v>0</v>
      </c>
      <c r="AY711" s="390" t="s">
        <v>3549</v>
      </c>
    </row>
    <row r="712" spans="1:51" s="390" customFormat="1">
      <c r="A712" s="324" t="s">
        <v>81</v>
      </c>
      <c r="B712" s="324" t="s">
        <v>4051</v>
      </c>
      <c r="C712" s="324">
        <v>1500</v>
      </c>
      <c r="D712" s="324">
        <v>20</v>
      </c>
      <c r="E712" s="324">
        <v>25</v>
      </c>
      <c r="F712" s="399">
        <v>0</v>
      </c>
      <c r="G712" s="324">
        <v>8.7999999999999995E-2</v>
      </c>
      <c r="H712" s="324">
        <v>0.7</v>
      </c>
      <c r="I712" s="324">
        <v>0.14000000000000001</v>
      </c>
      <c r="J712" s="324">
        <v>40</v>
      </c>
      <c r="K712" s="324">
        <v>125</v>
      </c>
      <c r="L712" s="324">
        <v>1</v>
      </c>
      <c r="M712" s="324">
        <v>5</v>
      </c>
      <c r="N712" s="324">
        <v>5</v>
      </c>
      <c r="O712" s="324">
        <v>1.5</v>
      </c>
      <c r="P712" s="324">
        <v>100</v>
      </c>
      <c r="Q712" s="324" t="s">
        <v>293</v>
      </c>
      <c r="R712" s="399">
        <v>1</v>
      </c>
      <c r="S712" s="399">
        <v>0</v>
      </c>
      <c r="T712" s="399">
        <v>0</v>
      </c>
      <c r="U712" s="406">
        <v>0.46</v>
      </c>
      <c r="V712" s="406">
        <v>0</v>
      </c>
      <c r="W712" s="407">
        <v>4.4299999999999998E-7</v>
      </c>
      <c r="X712" s="407">
        <v>24.6</v>
      </c>
      <c r="Y712" s="324">
        <v>1.58</v>
      </c>
      <c r="Z712" s="324">
        <v>2.77</v>
      </c>
      <c r="AA712" s="407">
        <v>3.7800000000000002E-7</v>
      </c>
      <c r="AB712" s="407">
        <v>24.6</v>
      </c>
      <c r="AC712" s="324">
        <v>1.54</v>
      </c>
      <c r="AD712" s="324">
        <v>2.68</v>
      </c>
      <c r="AE712" s="407">
        <v>3.0899999999999997E-7</v>
      </c>
      <c r="AF712" s="407">
        <v>24.6</v>
      </c>
      <c r="AG712" s="324">
        <v>1.69</v>
      </c>
      <c r="AH712" s="324">
        <v>2.2999999999999998</v>
      </c>
      <c r="AI712" s="324">
        <v>0</v>
      </c>
      <c r="AJ712" s="324">
        <v>0</v>
      </c>
      <c r="AK712" s="324">
        <v>0</v>
      </c>
      <c r="AL712" s="324">
        <v>0</v>
      </c>
      <c r="AM712" s="324">
        <v>0</v>
      </c>
      <c r="AN712" s="324">
        <v>0</v>
      </c>
      <c r="AO712" s="324">
        <v>14148675</v>
      </c>
      <c r="AP712" s="324">
        <v>4.0000000000000002E-4</v>
      </c>
      <c r="AQ712" s="324">
        <v>1.9939999999999999E-2</v>
      </c>
      <c r="AR712" s="324">
        <v>82</v>
      </c>
      <c r="AS712" s="324" t="s">
        <v>1339</v>
      </c>
      <c r="AT712" s="390">
        <v>0</v>
      </c>
      <c r="AU712" s="390">
        <v>0</v>
      </c>
      <c r="AV712" s="390">
        <v>0</v>
      </c>
      <c r="AY712" s="390" t="s">
        <v>3549</v>
      </c>
    </row>
    <row r="713" spans="1:51" s="390" customFormat="1">
      <c r="A713" s="324" t="s">
        <v>81</v>
      </c>
      <c r="B713" s="324" t="s">
        <v>4052</v>
      </c>
      <c r="C713" s="324">
        <v>1.8</v>
      </c>
      <c r="D713" s="324">
        <v>20</v>
      </c>
      <c r="E713" s="324">
        <v>7.4999999999999997E-2</v>
      </c>
      <c r="F713" s="399">
        <v>0</v>
      </c>
      <c r="G713" s="324">
        <v>2.9</v>
      </c>
      <c r="H713" s="324">
        <v>0.7</v>
      </c>
      <c r="I713" s="324">
        <v>2.15</v>
      </c>
      <c r="J713" s="324">
        <v>40</v>
      </c>
      <c r="K713" s="324">
        <v>125</v>
      </c>
      <c r="L713" s="324">
        <v>1</v>
      </c>
      <c r="M713" s="324">
        <v>5</v>
      </c>
      <c r="N713" s="324">
        <v>5</v>
      </c>
      <c r="O713" s="324">
        <v>1.5</v>
      </c>
      <c r="P713" s="324">
        <v>100</v>
      </c>
      <c r="Q713" s="324" t="s">
        <v>293</v>
      </c>
      <c r="R713" s="399">
        <v>1</v>
      </c>
      <c r="S713" s="399">
        <v>0</v>
      </c>
      <c r="T713" s="399">
        <v>0</v>
      </c>
      <c r="U713" s="406">
        <v>0.46</v>
      </c>
      <c r="V713" s="406">
        <v>0</v>
      </c>
      <c r="W713" s="407">
        <v>5.2E-7</v>
      </c>
      <c r="X713" s="407">
        <v>0.42499999999999999</v>
      </c>
      <c r="Y713" s="324">
        <v>1.58</v>
      </c>
      <c r="Z713" s="324">
        <v>2.77</v>
      </c>
      <c r="AA713" s="407">
        <v>4.4299999999999998E-7</v>
      </c>
      <c r="AB713" s="407">
        <v>0.42499999999999999</v>
      </c>
      <c r="AC713" s="324">
        <v>1.54</v>
      </c>
      <c r="AD713" s="324">
        <v>2.68</v>
      </c>
      <c r="AE713" s="407">
        <v>3.6199999999999999E-7</v>
      </c>
      <c r="AF713" s="407">
        <v>0.42499999999999999</v>
      </c>
      <c r="AG713" s="324">
        <v>1.69</v>
      </c>
      <c r="AH713" s="324">
        <v>2.2999999999999998</v>
      </c>
      <c r="AI713" s="324">
        <v>0</v>
      </c>
      <c r="AJ713" s="324">
        <v>0</v>
      </c>
      <c r="AK713" s="324">
        <v>0</v>
      </c>
      <c r="AL713" s="324">
        <v>0</v>
      </c>
      <c r="AM713" s="324">
        <v>0</v>
      </c>
      <c r="AN713" s="324">
        <v>0</v>
      </c>
      <c r="AO713" s="324">
        <v>878687</v>
      </c>
      <c r="AP713" s="324">
        <v>6.4000000000000003E-3</v>
      </c>
      <c r="AQ713" s="324">
        <v>8.0009999999999998E-2</v>
      </c>
      <c r="AR713" s="324">
        <v>115</v>
      </c>
      <c r="AS713" s="324" t="s">
        <v>1339</v>
      </c>
      <c r="AT713" s="390">
        <v>0</v>
      </c>
      <c r="AU713" s="390">
        <v>0</v>
      </c>
      <c r="AV713" s="390">
        <v>0</v>
      </c>
      <c r="AY713" s="390" t="s">
        <v>3549</v>
      </c>
    </row>
    <row r="714" spans="1:51" s="390" customFormat="1">
      <c r="A714" s="324" t="s">
        <v>81</v>
      </c>
      <c r="B714" s="324" t="s">
        <v>4053</v>
      </c>
      <c r="C714" s="324">
        <v>18</v>
      </c>
      <c r="D714" s="324">
        <v>20</v>
      </c>
      <c r="E714" s="324">
        <v>0.55000000000000004</v>
      </c>
      <c r="F714" s="399">
        <v>0</v>
      </c>
      <c r="G714" s="324">
        <v>0.8</v>
      </c>
      <c r="H714" s="324">
        <v>0.7</v>
      </c>
      <c r="I714" s="324">
        <v>0.83</v>
      </c>
      <c r="J714" s="324">
        <v>40</v>
      </c>
      <c r="K714" s="324">
        <v>125</v>
      </c>
      <c r="L714" s="324">
        <v>1</v>
      </c>
      <c r="M714" s="324">
        <v>5</v>
      </c>
      <c r="N714" s="324">
        <v>5</v>
      </c>
      <c r="O714" s="324">
        <v>1.5</v>
      </c>
      <c r="P714" s="324">
        <v>100</v>
      </c>
      <c r="Q714" s="324" t="s">
        <v>293</v>
      </c>
      <c r="R714" s="399">
        <v>1</v>
      </c>
      <c r="S714" s="399">
        <v>0</v>
      </c>
      <c r="T714" s="399">
        <v>0</v>
      </c>
      <c r="U714" s="406">
        <v>0.46</v>
      </c>
      <c r="V714" s="406">
        <v>0</v>
      </c>
      <c r="W714" s="407">
        <v>4.7700000000000005E-7</v>
      </c>
      <c r="X714" s="407">
        <v>1.87</v>
      </c>
      <c r="Y714" s="324">
        <v>1.58</v>
      </c>
      <c r="Z714" s="324">
        <v>2.77</v>
      </c>
      <c r="AA714" s="407">
        <v>4.0699999999999998E-7</v>
      </c>
      <c r="AB714" s="407">
        <v>1.87</v>
      </c>
      <c r="AC714" s="324">
        <v>1.54</v>
      </c>
      <c r="AD714" s="324">
        <v>2.68</v>
      </c>
      <c r="AE714" s="407">
        <v>3.3299999999999998E-7</v>
      </c>
      <c r="AF714" s="407">
        <v>1.87</v>
      </c>
      <c r="AG714" s="324">
        <v>1.69</v>
      </c>
      <c r="AH714" s="324">
        <v>2.2999999999999998</v>
      </c>
      <c r="AI714" s="324">
        <v>0</v>
      </c>
      <c r="AJ714" s="324">
        <v>0</v>
      </c>
      <c r="AK714" s="324">
        <v>0</v>
      </c>
      <c r="AL714" s="324">
        <v>0</v>
      </c>
      <c r="AM714" s="324">
        <v>0</v>
      </c>
      <c r="AN714" s="324">
        <v>0</v>
      </c>
      <c r="AO714" s="324">
        <v>2179692</v>
      </c>
      <c r="AP714" s="324">
        <v>2.5799999999999998E-3</v>
      </c>
      <c r="AQ714" s="324">
        <v>5.0799999999999998E-2</v>
      </c>
      <c r="AR714" s="324">
        <v>106</v>
      </c>
      <c r="AS714" s="324" t="s">
        <v>1339</v>
      </c>
      <c r="AT714" s="390">
        <v>0</v>
      </c>
      <c r="AU714" s="390">
        <v>0</v>
      </c>
      <c r="AV714" s="390">
        <v>0</v>
      </c>
      <c r="AY714" s="390" t="s">
        <v>3549</v>
      </c>
    </row>
    <row r="715" spans="1:51" s="390" customFormat="1">
      <c r="A715" s="324" t="s">
        <v>81</v>
      </c>
      <c r="B715" s="324" t="s">
        <v>4054</v>
      </c>
      <c r="C715" s="324">
        <v>1800</v>
      </c>
      <c r="D715" s="324">
        <v>20</v>
      </c>
      <c r="E715" s="324">
        <v>28</v>
      </c>
      <c r="F715" s="399">
        <v>0</v>
      </c>
      <c r="G715" s="324">
        <v>8.5999999999999993E-2</v>
      </c>
      <c r="H715" s="324">
        <v>0.7</v>
      </c>
      <c r="I715" s="324">
        <v>0.13</v>
      </c>
      <c r="J715" s="324">
        <v>40</v>
      </c>
      <c r="K715" s="324">
        <v>125</v>
      </c>
      <c r="L715" s="324">
        <v>1</v>
      </c>
      <c r="M715" s="324">
        <v>5</v>
      </c>
      <c r="N715" s="324">
        <v>5</v>
      </c>
      <c r="O715" s="324">
        <v>1.5</v>
      </c>
      <c r="P715" s="324">
        <v>100</v>
      </c>
      <c r="Q715" s="324" t="s">
        <v>293</v>
      </c>
      <c r="R715" s="399">
        <v>1</v>
      </c>
      <c r="S715" s="399">
        <v>0</v>
      </c>
      <c r="T715" s="399">
        <v>0</v>
      </c>
      <c r="U715" s="406">
        <v>0.46</v>
      </c>
      <c r="V715" s="406">
        <v>0</v>
      </c>
      <c r="W715" s="407">
        <v>4.4299999999999998E-7</v>
      </c>
      <c r="X715" s="407">
        <v>26.3</v>
      </c>
      <c r="Y715" s="324">
        <v>1.58</v>
      </c>
      <c r="Z715" s="324">
        <v>2.77</v>
      </c>
      <c r="AA715" s="407">
        <v>3.7800000000000002E-7</v>
      </c>
      <c r="AB715" s="407">
        <v>26.3</v>
      </c>
      <c r="AC715" s="324">
        <v>1.54</v>
      </c>
      <c r="AD715" s="324">
        <v>2.68</v>
      </c>
      <c r="AE715" s="407">
        <v>3.0899999999999997E-7</v>
      </c>
      <c r="AF715" s="407">
        <v>26.3</v>
      </c>
      <c r="AG715" s="324">
        <v>1.69</v>
      </c>
      <c r="AH715" s="324">
        <v>2.2999999999999998</v>
      </c>
      <c r="AI715" s="324">
        <v>0</v>
      </c>
      <c r="AJ715" s="324">
        <v>0</v>
      </c>
      <c r="AK715" s="324">
        <v>0</v>
      </c>
      <c r="AL715" s="324">
        <v>0</v>
      </c>
      <c r="AM715" s="324">
        <v>0</v>
      </c>
      <c r="AN715" s="324">
        <v>0</v>
      </c>
      <c r="AO715" s="324">
        <v>14148675</v>
      </c>
      <c r="AP715" s="324">
        <v>4.0000000000000002E-4</v>
      </c>
      <c r="AQ715" s="324">
        <v>1.9939999999999999E-2</v>
      </c>
      <c r="AR715" s="324">
        <v>85</v>
      </c>
      <c r="AS715" s="324" t="s">
        <v>1339</v>
      </c>
      <c r="AT715" s="390">
        <v>0</v>
      </c>
      <c r="AU715" s="390">
        <v>0</v>
      </c>
      <c r="AV715" s="390">
        <v>0</v>
      </c>
      <c r="AY715" s="390" t="s">
        <v>3549</v>
      </c>
    </row>
    <row r="716" spans="1:51" s="390" customFormat="1">
      <c r="A716" s="324" t="s">
        <v>81</v>
      </c>
      <c r="B716" s="324" t="s">
        <v>4055</v>
      </c>
      <c r="C716" s="324">
        <v>2.2000000000000002</v>
      </c>
      <c r="D716" s="324">
        <v>20</v>
      </c>
      <c r="E716" s="324">
        <v>0.09</v>
      </c>
      <c r="F716" s="399">
        <v>0</v>
      </c>
      <c r="G716" s="324">
        <v>2.7</v>
      </c>
      <c r="H716" s="324">
        <v>0.7</v>
      </c>
      <c r="I716" s="324">
        <v>2</v>
      </c>
      <c r="J716" s="324">
        <v>40</v>
      </c>
      <c r="K716" s="324">
        <v>125</v>
      </c>
      <c r="L716" s="324">
        <v>1</v>
      </c>
      <c r="M716" s="324">
        <v>5</v>
      </c>
      <c r="N716" s="324">
        <v>5</v>
      </c>
      <c r="O716" s="324">
        <v>1.5</v>
      </c>
      <c r="P716" s="324">
        <v>100</v>
      </c>
      <c r="Q716" s="324" t="s">
        <v>293</v>
      </c>
      <c r="R716" s="399">
        <v>1</v>
      </c>
      <c r="S716" s="399">
        <v>0</v>
      </c>
      <c r="T716" s="399">
        <v>0</v>
      </c>
      <c r="U716" s="406">
        <v>0.46</v>
      </c>
      <c r="V716" s="406">
        <v>0</v>
      </c>
      <c r="W716" s="407">
        <v>5.2E-7</v>
      </c>
      <c r="X716" s="407">
        <v>0.46500000000000002</v>
      </c>
      <c r="Y716" s="324">
        <v>1.58</v>
      </c>
      <c r="Z716" s="324">
        <v>2.77</v>
      </c>
      <c r="AA716" s="407">
        <v>4.4299999999999998E-7</v>
      </c>
      <c r="AB716" s="407">
        <v>0.46500000000000002</v>
      </c>
      <c r="AC716" s="324">
        <v>1.54</v>
      </c>
      <c r="AD716" s="324">
        <v>2.68</v>
      </c>
      <c r="AE716" s="407">
        <v>3.6199999999999999E-7</v>
      </c>
      <c r="AF716" s="407">
        <v>0.46500000000000002</v>
      </c>
      <c r="AG716" s="324">
        <v>1.69</v>
      </c>
      <c r="AH716" s="324">
        <v>2.2999999999999998</v>
      </c>
      <c r="AI716" s="324">
        <v>0</v>
      </c>
      <c r="AJ716" s="324">
        <v>0</v>
      </c>
      <c r="AK716" s="324">
        <v>0</v>
      </c>
      <c r="AL716" s="324">
        <v>0</v>
      </c>
      <c r="AM716" s="324">
        <v>0</v>
      </c>
      <c r="AN716" s="324">
        <v>0</v>
      </c>
      <c r="AO716" s="324">
        <v>878687</v>
      </c>
      <c r="AP716" s="324">
        <v>6.4000000000000003E-3</v>
      </c>
      <c r="AQ716" s="324">
        <v>8.0009999999999998E-2</v>
      </c>
      <c r="AR716" s="324">
        <v>111</v>
      </c>
      <c r="AS716" s="324" t="s">
        <v>1339</v>
      </c>
      <c r="AT716" s="390">
        <v>0</v>
      </c>
      <c r="AU716" s="390">
        <v>0</v>
      </c>
      <c r="AV716" s="390">
        <v>0</v>
      </c>
      <c r="AY716" s="390" t="s">
        <v>3549</v>
      </c>
    </row>
    <row r="717" spans="1:51" s="390" customFormat="1">
      <c r="A717" s="324" t="s">
        <v>81</v>
      </c>
      <c r="B717" s="324" t="s">
        <v>4056</v>
      </c>
      <c r="C717" s="324">
        <v>22</v>
      </c>
      <c r="D717" s="324">
        <v>20</v>
      </c>
      <c r="E717" s="324">
        <v>0.67500000000000004</v>
      </c>
      <c r="F717" s="399">
        <v>0</v>
      </c>
      <c r="G717" s="324">
        <v>0.75</v>
      </c>
      <c r="H717" s="324">
        <v>0.7</v>
      </c>
      <c r="I717" s="324">
        <v>0.82</v>
      </c>
      <c r="J717" s="324">
        <v>40</v>
      </c>
      <c r="K717" s="324">
        <v>125</v>
      </c>
      <c r="L717" s="324">
        <v>1</v>
      </c>
      <c r="M717" s="324">
        <v>5</v>
      </c>
      <c r="N717" s="324">
        <v>5</v>
      </c>
      <c r="O717" s="324">
        <v>1.5</v>
      </c>
      <c r="P717" s="324">
        <v>100</v>
      </c>
      <c r="Q717" s="324" t="s">
        <v>293</v>
      </c>
      <c r="R717" s="399">
        <v>1</v>
      </c>
      <c r="S717" s="399">
        <v>0</v>
      </c>
      <c r="T717" s="399">
        <v>0</v>
      </c>
      <c r="U717" s="406">
        <v>0.46</v>
      </c>
      <c r="V717" s="406">
        <v>0</v>
      </c>
      <c r="W717" s="407">
        <v>4.7700000000000005E-7</v>
      </c>
      <c r="X717" s="407">
        <v>2.0499999999999998</v>
      </c>
      <c r="Y717" s="324">
        <v>1.58</v>
      </c>
      <c r="Z717" s="324">
        <v>2.77</v>
      </c>
      <c r="AA717" s="407">
        <v>4.0699999999999998E-7</v>
      </c>
      <c r="AB717" s="407">
        <v>2.0499999999999998</v>
      </c>
      <c r="AC717" s="324">
        <v>1.54</v>
      </c>
      <c r="AD717" s="324">
        <v>2.68</v>
      </c>
      <c r="AE717" s="407">
        <v>3.3299999999999998E-7</v>
      </c>
      <c r="AF717" s="407">
        <v>2.0499999999999998</v>
      </c>
      <c r="AG717" s="324">
        <v>1.69</v>
      </c>
      <c r="AH717" s="324">
        <v>2.2999999999999998</v>
      </c>
      <c r="AI717" s="324">
        <v>0</v>
      </c>
      <c r="AJ717" s="324">
        <v>0</v>
      </c>
      <c r="AK717" s="324">
        <v>0</v>
      </c>
      <c r="AL717" s="324">
        <v>0</v>
      </c>
      <c r="AM717" s="324">
        <v>0</v>
      </c>
      <c r="AN717" s="324">
        <v>0</v>
      </c>
      <c r="AO717" s="324">
        <v>2179692</v>
      </c>
      <c r="AP717" s="324">
        <v>2.5799999999999998E-3</v>
      </c>
      <c r="AQ717" s="324">
        <v>5.0799999999999998E-2</v>
      </c>
      <c r="AR717" s="324">
        <v>88</v>
      </c>
      <c r="AS717" s="324" t="s">
        <v>1339</v>
      </c>
      <c r="AT717" s="390">
        <v>0</v>
      </c>
      <c r="AU717" s="390">
        <v>0</v>
      </c>
      <c r="AV717" s="390">
        <v>0</v>
      </c>
      <c r="AY717" s="390" t="s">
        <v>3549</v>
      </c>
    </row>
    <row r="718" spans="1:51" s="390" customFormat="1">
      <c r="A718" s="324" t="s">
        <v>81</v>
      </c>
      <c r="B718" s="324" t="s">
        <v>4057</v>
      </c>
      <c r="C718" s="324">
        <v>220</v>
      </c>
      <c r="D718" s="324">
        <v>20</v>
      </c>
      <c r="E718" s="324">
        <v>4.5</v>
      </c>
      <c r="F718" s="399">
        <v>0</v>
      </c>
      <c r="G718" s="324">
        <v>0.22</v>
      </c>
      <c r="H718" s="324">
        <v>0.7</v>
      </c>
      <c r="I718" s="324">
        <v>0.28999999999999998</v>
      </c>
      <c r="J718" s="324">
        <v>40</v>
      </c>
      <c r="K718" s="324">
        <v>125</v>
      </c>
      <c r="L718" s="324">
        <v>1</v>
      </c>
      <c r="M718" s="324">
        <v>5</v>
      </c>
      <c r="N718" s="324">
        <v>5</v>
      </c>
      <c r="O718" s="324">
        <v>1.5</v>
      </c>
      <c r="P718" s="324">
        <v>100</v>
      </c>
      <c r="Q718" s="324" t="s">
        <v>293</v>
      </c>
      <c r="R718" s="399">
        <v>1</v>
      </c>
      <c r="S718" s="399">
        <v>0</v>
      </c>
      <c r="T718" s="399">
        <v>0</v>
      </c>
      <c r="U718" s="406">
        <v>0.46</v>
      </c>
      <c r="V718" s="406">
        <v>0</v>
      </c>
      <c r="W718" s="407">
        <v>4.7700000000000005E-7</v>
      </c>
      <c r="X718" s="407">
        <v>6.35</v>
      </c>
      <c r="Y718" s="324">
        <v>1.58</v>
      </c>
      <c r="Z718" s="324">
        <v>2.77</v>
      </c>
      <c r="AA718" s="407">
        <v>4.0699999999999998E-7</v>
      </c>
      <c r="AB718" s="407">
        <v>6.35</v>
      </c>
      <c r="AC718" s="324">
        <v>1.54</v>
      </c>
      <c r="AD718" s="324">
        <v>2.68</v>
      </c>
      <c r="AE718" s="407">
        <v>3.3299999999999998E-7</v>
      </c>
      <c r="AF718" s="407">
        <v>6.35</v>
      </c>
      <c r="AG718" s="324">
        <v>1.69</v>
      </c>
      <c r="AH718" s="324">
        <v>2.2999999999999998</v>
      </c>
      <c r="AI718" s="324">
        <v>0</v>
      </c>
      <c r="AJ718" s="324">
        <v>0</v>
      </c>
      <c r="AK718" s="324">
        <v>0</v>
      </c>
      <c r="AL718" s="324">
        <v>0</v>
      </c>
      <c r="AM718" s="324">
        <v>0</v>
      </c>
      <c r="AN718" s="324">
        <v>0</v>
      </c>
      <c r="AO718" s="324">
        <v>5580011</v>
      </c>
      <c r="AP718" s="324">
        <v>1.01E-3</v>
      </c>
      <c r="AQ718" s="324">
        <v>3.175E-2</v>
      </c>
      <c r="AR718" s="324">
        <v>106</v>
      </c>
      <c r="AS718" s="324" t="s">
        <v>1339</v>
      </c>
      <c r="AT718" s="390">
        <v>0</v>
      </c>
      <c r="AU718" s="390">
        <v>0</v>
      </c>
      <c r="AV718" s="390">
        <v>0</v>
      </c>
      <c r="AY718" s="390" t="s">
        <v>3549</v>
      </c>
    </row>
    <row r="719" spans="1:51" s="390" customFormat="1">
      <c r="A719" s="324" t="s">
        <v>81</v>
      </c>
      <c r="B719" s="324" t="s">
        <v>4058</v>
      </c>
      <c r="C719" s="324">
        <v>2200</v>
      </c>
      <c r="D719" s="324">
        <v>20</v>
      </c>
      <c r="E719" s="324">
        <v>36</v>
      </c>
      <c r="F719" s="399">
        <v>0</v>
      </c>
      <c r="G719" s="324">
        <v>0.08</v>
      </c>
      <c r="H719" s="324">
        <v>0.7</v>
      </c>
      <c r="I719" s="324">
        <v>0.09</v>
      </c>
      <c r="J719" s="324">
        <v>40</v>
      </c>
      <c r="K719" s="324">
        <v>125</v>
      </c>
      <c r="L719" s="324">
        <v>1</v>
      </c>
      <c r="M719" s="324">
        <v>5</v>
      </c>
      <c r="N719" s="324">
        <v>5</v>
      </c>
      <c r="O719" s="324">
        <v>1.5</v>
      </c>
      <c r="P719" s="324">
        <v>100</v>
      </c>
      <c r="Q719" s="324" t="s">
        <v>293</v>
      </c>
      <c r="R719" s="399">
        <v>1</v>
      </c>
      <c r="S719" s="399">
        <v>0</v>
      </c>
      <c r="T719" s="399">
        <v>0</v>
      </c>
      <c r="U719" s="406">
        <v>0.46</v>
      </c>
      <c r="V719" s="406">
        <v>0</v>
      </c>
      <c r="W719" s="407">
        <v>4.4299999999999998E-7</v>
      </c>
      <c r="X719" s="407">
        <v>29.9</v>
      </c>
      <c r="Y719" s="324">
        <v>1.58</v>
      </c>
      <c r="Z719" s="324">
        <v>2.77</v>
      </c>
      <c r="AA719" s="407">
        <v>3.7800000000000002E-7</v>
      </c>
      <c r="AB719" s="407">
        <v>29.9</v>
      </c>
      <c r="AC719" s="324">
        <v>1.54</v>
      </c>
      <c r="AD719" s="324">
        <v>2.68</v>
      </c>
      <c r="AE719" s="407">
        <v>3.0899999999999997E-7</v>
      </c>
      <c r="AF719" s="407">
        <v>29.9</v>
      </c>
      <c r="AG719" s="324">
        <v>1.69</v>
      </c>
      <c r="AH719" s="324">
        <v>2.2999999999999998</v>
      </c>
      <c r="AI719" s="324">
        <v>0</v>
      </c>
      <c r="AJ719" s="324">
        <v>0</v>
      </c>
      <c r="AK719" s="324">
        <v>0</v>
      </c>
      <c r="AL719" s="324">
        <v>0</v>
      </c>
      <c r="AM719" s="324">
        <v>0</v>
      </c>
      <c r="AN719" s="324">
        <v>0</v>
      </c>
      <c r="AO719" s="324">
        <v>17793403</v>
      </c>
      <c r="AP719" s="324">
        <v>3.2000000000000003E-4</v>
      </c>
      <c r="AQ719" s="324">
        <v>1.7780000000000001E-2</v>
      </c>
      <c r="AR719" s="324">
        <v>137</v>
      </c>
      <c r="AS719" s="324" t="s">
        <v>1339</v>
      </c>
      <c r="AT719" s="390">
        <v>0</v>
      </c>
      <c r="AU719" s="390">
        <v>0</v>
      </c>
      <c r="AV719" s="390">
        <v>0</v>
      </c>
      <c r="AY719" s="390" t="s">
        <v>3549</v>
      </c>
    </row>
    <row r="720" spans="1:51" s="390" customFormat="1">
      <c r="A720" s="324" t="s">
        <v>81</v>
      </c>
      <c r="B720" s="324" t="s">
        <v>4059</v>
      </c>
      <c r="C720" s="324">
        <v>3.3</v>
      </c>
      <c r="D720" s="324">
        <v>20</v>
      </c>
      <c r="E720" s="324">
        <v>0.125</v>
      </c>
      <c r="F720" s="399">
        <v>0</v>
      </c>
      <c r="G720" s="324">
        <v>2</v>
      </c>
      <c r="H720" s="324">
        <v>0.7</v>
      </c>
      <c r="I720" s="324">
        <v>1.8</v>
      </c>
      <c r="J720" s="324">
        <v>40</v>
      </c>
      <c r="K720" s="324">
        <v>125</v>
      </c>
      <c r="L720" s="324">
        <v>1</v>
      </c>
      <c r="M720" s="324">
        <v>5</v>
      </c>
      <c r="N720" s="324">
        <v>5</v>
      </c>
      <c r="O720" s="324">
        <v>1.5</v>
      </c>
      <c r="P720" s="324">
        <v>100</v>
      </c>
      <c r="Q720" s="324" t="s">
        <v>293</v>
      </c>
      <c r="R720" s="399">
        <v>1</v>
      </c>
      <c r="S720" s="399">
        <v>0</v>
      </c>
      <c r="T720" s="399">
        <v>0</v>
      </c>
      <c r="U720" s="406">
        <v>0.46</v>
      </c>
      <c r="V720" s="406">
        <v>0</v>
      </c>
      <c r="W720" s="407">
        <v>5.2E-7</v>
      </c>
      <c r="X720" s="407">
        <v>0.57699999999999996</v>
      </c>
      <c r="Y720" s="324">
        <v>1.58</v>
      </c>
      <c r="Z720" s="324">
        <v>2.77</v>
      </c>
      <c r="AA720" s="407">
        <v>4.4299999999999998E-7</v>
      </c>
      <c r="AB720" s="407">
        <v>0.57699999999999996</v>
      </c>
      <c r="AC720" s="324">
        <v>1.54</v>
      </c>
      <c r="AD720" s="324">
        <v>2.68</v>
      </c>
      <c r="AE720" s="407">
        <v>3.6199999999999999E-7</v>
      </c>
      <c r="AF720" s="407">
        <v>0.57699999999999996</v>
      </c>
      <c r="AG720" s="324">
        <v>1.69</v>
      </c>
      <c r="AH720" s="324">
        <v>2.2999999999999998</v>
      </c>
      <c r="AI720" s="324">
        <v>0</v>
      </c>
      <c r="AJ720" s="324">
        <v>0</v>
      </c>
      <c r="AK720" s="324">
        <v>0</v>
      </c>
      <c r="AL720" s="324">
        <v>0</v>
      </c>
      <c r="AM720" s="324">
        <v>0</v>
      </c>
      <c r="AN720" s="324">
        <v>0</v>
      </c>
      <c r="AO720" s="324">
        <v>1112088</v>
      </c>
      <c r="AP720" s="324">
        <v>5.0600000000000003E-3</v>
      </c>
      <c r="AQ720" s="324">
        <v>7.1120000000000003E-2</v>
      </c>
      <c r="AR720" s="324">
        <v>99</v>
      </c>
      <c r="AS720" s="324" t="s">
        <v>1339</v>
      </c>
      <c r="AT720" s="390">
        <v>0</v>
      </c>
      <c r="AU720" s="390">
        <v>0</v>
      </c>
      <c r="AV720" s="390">
        <v>0</v>
      </c>
      <c r="AY720" s="390" t="s">
        <v>3549</v>
      </c>
    </row>
    <row r="721" spans="1:51" s="390" customFormat="1">
      <c r="A721" s="324" t="s">
        <v>81</v>
      </c>
      <c r="B721" s="324" t="s">
        <v>4060</v>
      </c>
      <c r="C721" s="324">
        <v>33</v>
      </c>
      <c r="D721" s="324">
        <v>20</v>
      </c>
      <c r="E721" s="324">
        <v>0.75</v>
      </c>
      <c r="F721" s="399">
        <v>0</v>
      </c>
      <c r="G721" s="324">
        <v>0.6</v>
      </c>
      <c r="H721" s="324">
        <v>0.7</v>
      </c>
      <c r="I721" s="324">
        <v>0.7</v>
      </c>
      <c r="J721" s="324">
        <v>40</v>
      </c>
      <c r="K721" s="324">
        <v>125</v>
      </c>
      <c r="L721" s="324">
        <v>1</v>
      </c>
      <c r="M721" s="324">
        <v>5</v>
      </c>
      <c r="N721" s="324">
        <v>5</v>
      </c>
      <c r="O721" s="324">
        <v>1.5</v>
      </c>
      <c r="P721" s="324">
        <v>100</v>
      </c>
      <c r="Q721" s="324" t="s">
        <v>293</v>
      </c>
      <c r="R721" s="399">
        <v>1</v>
      </c>
      <c r="S721" s="399">
        <v>0</v>
      </c>
      <c r="T721" s="399">
        <v>0</v>
      </c>
      <c r="U721" s="406">
        <v>0.46</v>
      </c>
      <c r="V721" s="406">
        <v>0</v>
      </c>
      <c r="W721" s="407">
        <v>4.7700000000000005E-7</v>
      </c>
      <c r="X721" s="407">
        <v>2.56</v>
      </c>
      <c r="Y721" s="324">
        <v>1.58</v>
      </c>
      <c r="Z721" s="324">
        <v>2.77</v>
      </c>
      <c r="AA721" s="407">
        <v>4.0699999999999998E-7</v>
      </c>
      <c r="AB721" s="407">
        <v>2.56</v>
      </c>
      <c r="AC721" s="324">
        <v>1.54</v>
      </c>
      <c r="AD721" s="324">
        <v>2.68</v>
      </c>
      <c r="AE721" s="407">
        <v>3.3299999999999998E-7</v>
      </c>
      <c r="AF721" s="407">
        <v>2.56</v>
      </c>
      <c r="AG721" s="324">
        <v>1.69</v>
      </c>
      <c r="AH721" s="324">
        <v>2.2999999999999998</v>
      </c>
      <c r="AI721" s="324">
        <v>0</v>
      </c>
      <c r="AJ721" s="324">
        <v>0</v>
      </c>
      <c r="AK721" s="324">
        <v>0</v>
      </c>
      <c r="AL721" s="324">
        <v>0</v>
      </c>
      <c r="AM721" s="324">
        <v>0</v>
      </c>
      <c r="AN721" s="324">
        <v>0</v>
      </c>
      <c r="AO721" s="324">
        <v>2179692</v>
      </c>
      <c r="AP721" s="324">
        <v>2.5799999999999998E-3</v>
      </c>
      <c r="AQ721" s="324">
        <v>5.0799999999999998E-2</v>
      </c>
      <c r="AR721" s="324">
        <v>109</v>
      </c>
      <c r="AS721" s="324" t="s">
        <v>1339</v>
      </c>
      <c r="AT721" s="390">
        <v>0</v>
      </c>
      <c r="AU721" s="390">
        <v>0</v>
      </c>
      <c r="AV721" s="390">
        <v>0</v>
      </c>
      <c r="AY721" s="390" t="s">
        <v>3549</v>
      </c>
    </row>
    <row r="722" spans="1:51" s="390" customFormat="1">
      <c r="A722" s="324" t="s">
        <v>81</v>
      </c>
      <c r="B722" s="324" t="s">
        <v>4061</v>
      </c>
      <c r="C722" s="324">
        <v>330</v>
      </c>
      <c r="D722" s="324">
        <v>20</v>
      </c>
      <c r="E722" s="324">
        <v>7.4</v>
      </c>
      <c r="F722" s="399">
        <v>0</v>
      </c>
      <c r="G722" s="324">
        <v>0.18</v>
      </c>
      <c r="H722" s="324">
        <v>0.7</v>
      </c>
      <c r="I722" s="324">
        <v>0.22</v>
      </c>
      <c r="J722" s="324">
        <v>40</v>
      </c>
      <c r="K722" s="324">
        <v>125</v>
      </c>
      <c r="L722" s="324">
        <v>1</v>
      </c>
      <c r="M722" s="324">
        <v>5</v>
      </c>
      <c r="N722" s="324">
        <v>5</v>
      </c>
      <c r="O722" s="324">
        <v>1.5</v>
      </c>
      <c r="P722" s="324">
        <v>100</v>
      </c>
      <c r="Q722" s="324" t="s">
        <v>293</v>
      </c>
      <c r="R722" s="399">
        <v>1</v>
      </c>
      <c r="S722" s="399">
        <v>0</v>
      </c>
      <c r="T722" s="399">
        <v>0</v>
      </c>
      <c r="U722" s="406">
        <v>0.46</v>
      </c>
      <c r="V722" s="406">
        <v>0</v>
      </c>
      <c r="W722" s="407">
        <v>4.7700000000000005E-7</v>
      </c>
      <c r="X722" s="407">
        <v>7.87</v>
      </c>
      <c r="Y722" s="324">
        <v>1.58</v>
      </c>
      <c r="Z722" s="324">
        <v>2.77</v>
      </c>
      <c r="AA722" s="407">
        <v>4.0699999999999998E-7</v>
      </c>
      <c r="AB722" s="407">
        <v>7.87</v>
      </c>
      <c r="AC722" s="324">
        <v>1.54</v>
      </c>
      <c r="AD722" s="324">
        <v>2.68</v>
      </c>
      <c r="AE722" s="407">
        <v>3.3299999999999998E-7</v>
      </c>
      <c r="AF722" s="407">
        <v>7.87</v>
      </c>
      <c r="AG722" s="324">
        <v>1.69</v>
      </c>
      <c r="AH722" s="324">
        <v>2.2999999999999998</v>
      </c>
      <c r="AI722" s="324">
        <v>0</v>
      </c>
      <c r="AJ722" s="324">
        <v>0</v>
      </c>
      <c r="AK722" s="324">
        <v>0</v>
      </c>
      <c r="AL722" s="324">
        <v>0</v>
      </c>
      <c r="AM722" s="324">
        <v>0</v>
      </c>
      <c r="AN722" s="324">
        <v>0</v>
      </c>
      <c r="AO722" s="324">
        <v>7205593</v>
      </c>
      <c r="AP722" s="324">
        <v>7.7999999999999999E-4</v>
      </c>
      <c r="AQ722" s="324">
        <v>2.794E-2</v>
      </c>
      <c r="AR722" s="324">
        <v>112</v>
      </c>
      <c r="AS722" s="324" t="s">
        <v>1339</v>
      </c>
      <c r="AT722" s="390">
        <v>0</v>
      </c>
      <c r="AU722" s="390">
        <v>0</v>
      </c>
      <c r="AV722" s="390">
        <v>0</v>
      </c>
      <c r="AY722" s="390" t="s">
        <v>3549</v>
      </c>
    </row>
    <row r="723" spans="1:51" s="390" customFormat="1">
      <c r="A723" s="324" t="s">
        <v>81</v>
      </c>
      <c r="B723" s="324" t="s">
        <v>4062</v>
      </c>
      <c r="C723" s="324">
        <v>4.7</v>
      </c>
      <c r="D723" s="324">
        <v>20</v>
      </c>
      <c r="E723" s="324">
        <v>0.15</v>
      </c>
      <c r="F723" s="399">
        <v>0</v>
      </c>
      <c r="G723" s="324">
        <v>1.8</v>
      </c>
      <c r="H723" s="324">
        <v>0.7</v>
      </c>
      <c r="I723" s="324">
        <v>1.62</v>
      </c>
      <c r="J723" s="324">
        <v>40</v>
      </c>
      <c r="K723" s="324">
        <v>125</v>
      </c>
      <c r="L723" s="324">
        <v>1</v>
      </c>
      <c r="M723" s="324">
        <v>5</v>
      </c>
      <c r="N723" s="324">
        <v>5</v>
      </c>
      <c r="O723" s="324">
        <v>1.5</v>
      </c>
      <c r="P723" s="324">
        <v>100</v>
      </c>
      <c r="Q723" s="324" t="s">
        <v>293</v>
      </c>
      <c r="R723" s="399">
        <v>1</v>
      </c>
      <c r="S723" s="399">
        <v>0</v>
      </c>
      <c r="T723" s="399">
        <v>0</v>
      </c>
      <c r="U723" s="406">
        <v>0.46</v>
      </c>
      <c r="V723" s="406">
        <v>0</v>
      </c>
      <c r="W723" s="407">
        <v>5.2E-7</v>
      </c>
      <c r="X723" s="407">
        <v>0.7</v>
      </c>
      <c r="Y723" s="324">
        <v>1.58</v>
      </c>
      <c r="Z723" s="324">
        <v>2.77</v>
      </c>
      <c r="AA723" s="407">
        <v>4.4299999999999998E-7</v>
      </c>
      <c r="AB723" s="407">
        <v>0.7</v>
      </c>
      <c r="AC723" s="324">
        <v>1.54</v>
      </c>
      <c r="AD723" s="324">
        <v>2.68</v>
      </c>
      <c r="AE723" s="407">
        <v>3.6199999999999999E-7</v>
      </c>
      <c r="AF723" s="407">
        <v>0.7</v>
      </c>
      <c r="AG723" s="324">
        <v>1.69</v>
      </c>
      <c r="AH723" s="324">
        <v>2.2999999999999998</v>
      </c>
      <c r="AI723" s="324">
        <v>0</v>
      </c>
      <c r="AJ723" s="324">
        <v>0</v>
      </c>
      <c r="AK723" s="324">
        <v>0</v>
      </c>
      <c r="AL723" s="324">
        <v>0</v>
      </c>
      <c r="AM723" s="324">
        <v>0</v>
      </c>
      <c r="AN723" s="324">
        <v>0</v>
      </c>
      <c r="AO723" s="324">
        <v>1112088</v>
      </c>
      <c r="AP723" s="324">
        <v>5.0600000000000003E-3</v>
      </c>
      <c r="AQ723" s="324">
        <v>7.1120000000000003E-2</v>
      </c>
      <c r="AR723" s="324">
        <v>102</v>
      </c>
      <c r="AS723" s="324" t="s">
        <v>1339</v>
      </c>
      <c r="AT723" s="390">
        <v>0</v>
      </c>
      <c r="AU723" s="390">
        <v>0</v>
      </c>
      <c r="AV723" s="390">
        <v>0</v>
      </c>
      <c r="AY723" s="390" t="s">
        <v>3549</v>
      </c>
    </row>
    <row r="724" spans="1:51" s="390" customFormat="1">
      <c r="A724" s="324" t="s">
        <v>81</v>
      </c>
      <c r="B724" s="324" t="s">
        <v>4063</v>
      </c>
      <c r="C724" s="324">
        <v>47</v>
      </c>
      <c r="D724" s="324">
        <v>20</v>
      </c>
      <c r="E724" s="324">
        <v>1</v>
      </c>
      <c r="F724" s="399">
        <v>0</v>
      </c>
      <c r="G724" s="324">
        <v>0.49</v>
      </c>
      <c r="H724" s="324">
        <v>0.7</v>
      </c>
      <c r="I724" s="324">
        <v>0.56999999999999995</v>
      </c>
      <c r="J724" s="324">
        <v>40</v>
      </c>
      <c r="K724" s="324">
        <v>125</v>
      </c>
      <c r="L724" s="324">
        <v>1</v>
      </c>
      <c r="M724" s="324">
        <v>5</v>
      </c>
      <c r="N724" s="324">
        <v>5</v>
      </c>
      <c r="O724" s="324">
        <v>1.5</v>
      </c>
      <c r="P724" s="324">
        <v>100</v>
      </c>
      <c r="Q724" s="324" t="s">
        <v>293</v>
      </c>
      <c r="R724" s="399">
        <v>1</v>
      </c>
      <c r="S724" s="399">
        <v>0</v>
      </c>
      <c r="T724" s="399">
        <v>0</v>
      </c>
      <c r="U724" s="406">
        <v>0.46</v>
      </c>
      <c r="V724" s="406">
        <v>0</v>
      </c>
      <c r="W724" s="407">
        <v>4.7700000000000005E-7</v>
      </c>
      <c r="X724" s="407">
        <v>2.91</v>
      </c>
      <c r="Y724" s="324">
        <v>1.58</v>
      </c>
      <c r="Z724" s="324">
        <v>2.77</v>
      </c>
      <c r="AA724" s="407">
        <v>4.0699999999999998E-7</v>
      </c>
      <c r="AB724" s="407">
        <v>2.91</v>
      </c>
      <c r="AC724" s="324">
        <v>1.54</v>
      </c>
      <c r="AD724" s="324">
        <v>2.68</v>
      </c>
      <c r="AE724" s="407">
        <v>3.3299999999999998E-7</v>
      </c>
      <c r="AF724" s="407">
        <v>2.91</v>
      </c>
      <c r="AG724" s="324">
        <v>1.69</v>
      </c>
      <c r="AH724" s="324">
        <v>2.2999999999999998</v>
      </c>
      <c r="AI724" s="324">
        <v>0</v>
      </c>
      <c r="AJ724" s="324">
        <v>0</v>
      </c>
      <c r="AK724" s="324">
        <v>0</v>
      </c>
      <c r="AL724" s="324">
        <v>0</v>
      </c>
      <c r="AM724" s="324">
        <v>0</v>
      </c>
      <c r="AN724" s="324">
        <v>0</v>
      </c>
      <c r="AO724" s="324">
        <v>2846944</v>
      </c>
      <c r="AP724" s="324">
        <v>1.98E-3</v>
      </c>
      <c r="AQ724" s="324">
        <v>4.4450000000000003E-2</v>
      </c>
      <c r="AR724" s="324">
        <v>123</v>
      </c>
      <c r="AS724" s="324" t="s">
        <v>1339</v>
      </c>
      <c r="AT724" s="390">
        <v>0</v>
      </c>
      <c r="AU724" s="390">
        <v>0</v>
      </c>
      <c r="AV724" s="390">
        <v>0</v>
      </c>
      <c r="AY724" s="390" t="s">
        <v>3549</v>
      </c>
    </row>
    <row r="725" spans="1:51" s="390" customFormat="1">
      <c r="A725" s="324" t="s">
        <v>81</v>
      </c>
      <c r="B725" s="324" t="s">
        <v>4064</v>
      </c>
      <c r="C725" s="324">
        <v>470</v>
      </c>
      <c r="D725" s="324">
        <v>20</v>
      </c>
      <c r="E725" s="324">
        <v>7.5</v>
      </c>
      <c r="F725" s="399">
        <v>0</v>
      </c>
      <c r="G725" s="324">
        <v>0.13</v>
      </c>
      <c r="H725" s="324">
        <v>0.7</v>
      </c>
      <c r="I725" s="324">
        <v>0.21</v>
      </c>
      <c r="J725" s="324">
        <v>40</v>
      </c>
      <c r="K725" s="324">
        <v>125</v>
      </c>
      <c r="L725" s="324">
        <v>1</v>
      </c>
      <c r="M725" s="324">
        <v>5</v>
      </c>
      <c r="N725" s="324">
        <v>5</v>
      </c>
      <c r="O725" s="324">
        <v>1.5</v>
      </c>
      <c r="P725" s="324">
        <v>100</v>
      </c>
      <c r="Q725" s="324" t="s">
        <v>293</v>
      </c>
      <c r="R725" s="399">
        <v>1</v>
      </c>
      <c r="S725" s="399">
        <v>0</v>
      </c>
      <c r="T725" s="399">
        <v>0</v>
      </c>
      <c r="U725" s="406">
        <v>0.46</v>
      </c>
      <c r="V725" s="406">
        <v>0</v>
      </c>
      <c r="W725" s="407">
        <v>4.4299999999999998E-7</v>
      </c>
      <c r="X725" s="407">
        <v>13.7</v>
      </c>
      <c r="Y725" s="324">
        <v>1.58</v>
      </c>
      <c r="Z725" s="324">
        <v>2.77</v>
      </c>
      <c r="AA725" s="407">
        <v>3.7800000000000002E-7</v>
      </c>
      <c r="AB725" s="407">
        <v>13.7</v>
      </c>
      <c r="AC725" s="324">
        <v>1.54</v>
      </c>
      <c r="AD725" s="324">
        <v>2.68</v>
      </c>
      <c r="AE725" s="407">
        <v>3.0899999999999997E-7</v>
      </c>
      <c r="AF725" s="407">
        <v>13.7</v>
      </c>
      <c r="AG725" s="324">
        <v>1.69</v>
      </c>
      <c r="AH725" s="324">
        <v>2.2999999999999998</v>
      </c>
      <c r="AI725" s="324">
        <v>0</v>
      </c>
      <c r="AJ725" s="324">
        <v>0</v>
      </c>
      <c r="AK725" s="324">
        <v>0</v>
      </c>
      <c r="AL725" s="324">
        <v>0</v>
      </c>
      <c r="AM725" s="324">
        <v>0</v>
      </c>
      <c r="AN725" s="324">
        <v>0</v>
      </c>
      <c r="AO725" s="324">
        <v>7205593</v>
      </c>
      <c r="AP725" s="324">
        <v>7.7999999999999999E-4</v>
      </c>
      <c r="AQ725" s="324">
        <v>2.794E-2</v>
      </c>
      <c r="AR725" s="324">
        <v>121</v>
      </c>
      <c r="AS725" s="324" t="s">
        <v>1339</v>
      </c>
      <c r="AT725" s="390">
        <v>0</v>
      </c>
      <c r="AU725" s="390">
        <v>0</v>
      </c>
      <c r="AV725" s="390">
        <v>0</v>
      </c>
      <c r="AY725" s="390" t="s">
        <v>3549</v>
      </c>
    </row>
    <row r="726" spans="1:51" s="390" customFormat="1">
      <c r="A726" s="324" t="s">
        <v>81</v>
      </c>
      <c r="B726" s="324" t="s">
        <v>4065</v>
      </c>
      <c r="C726" s="324">
        <v>5.6</v>
      </c>
      <c r="D726" s="324">
        <v>20</v>
      </c>
      <c r="E726" s="324">
        <v>0.17499999999999999</v>
      </c>
      <c r="F726" s="399">
        <v>0</v>
      </c>
      <c r="G726" s="324">
        <v>1.6</v>
      </c>
      <c r="H726" s="324">
        <v>0.7</v>
      </c>
      <c r="I726" s="324">
        <v>1.45</v>
      </c>
      <c r="J726" s="324">
        <v>40</v>
      </c>
      <c r="K726" s="324">
        <v>125</v>
      </c>
      <c r="L726" s="324">
        <v>1</v>
      </c>
      <c r="M726" s="324">
        <v>5</v>
      </c>
      <c r="N726" s="324">
        <v>5</v>
      </c>
      <c r="O726" s="324">
        <v>1.5</v>
      </c>
      <c r="P726" s="324">
        <v>100</v>
      </c>
      <c r="Q726" s="324" t="s">
        <v>293</v>
      </c>
      <c r="R726" s="399">
        <v>1</v>
      </c>
      <c r="S726" s="399">
        <v>0</v>
      </c>
      <c r="T726" s="399">
        <v>0</v>
      </c>
      <c r="U726" s="406">
        <v>0.46</v>
      </c>
      <c r="V726" s="406">
        <v>0</v>
      </c>
      <c r="W726" s="407">
        <v>5.2E-7</v>
      </c>
      <c r="X726" s="407">
        <v>0.77600000000000002</v>
      </c>
      <c r="Y726" s="324">
        <v>1.58</v>
      </c>
      <c r="Z726" s="324">
        <v>2.77</v>
      </c>
      <c r="AA726" s="407">
        <v>4.4299999999999998E-7</v>
      </c>
      <c r="AB726" s="407">
        <v>0.77600000000000002</v>
      </c>
      <c r="AC726" s="324">
        <v>1.54</v>
      </c>
      <c r="AD726" s="324">
        <v>2.68</v>
      </c>
      <c r="AE726" s="407">
        <v>3.6199999999999999E-7</v>
      </c>
      <c r="AF726" s="407">
        <v>0.77600000000000002</v>
      </c>
      <c r="AG726" s="324">
        <v>1.69</v>
      </c>
      <c r="AH726" s="324">
        <v>2.2999999999999998</v>
      </c>
      <c r="AI726" s="324">
        <v>0</v>
      </c>
      <c r="AJ726" s="324">
        <v>0</v>
      </c>
      <c r="AK726" s="324">
        <v>0</v>
      </c>
      <c r="AL726" s="324">
        <v>0</v>
      </c>
      <c r="AM726" s="324">
        <v>0</v>
      </c>
      <c r="AN726" s="324">
        <v>0</v>
      </c>
      <c r="AO726" s="324">
        <v>1395003</v>
      </c>
      <c r="AP726" s="324">
        <v>4.0299999999999997E-3</v>
      </c>
      <c r="AQ726" s="324">
        <v>6.3500000000000001E-2</v>
      </c>
      <c r="AR726" s="324">
        <v>109</v>
      </c>
      <c r="AS726" s="324" t="s">
        <v>1339</v>
      </c>
      <c r="AT726" s="390">
        <v>0</v>
      </c>
      <c r="AU726" s="390">
        <v>0</v>
      </c>
      <c r="AV726" s="390">
        <v>0</v>
      </c>
      <c r="AY726" s="390" t="s">
        <v>3549</v>
      </c>
    </row>
    <row r="727" spans="1:51" s="390" customFormat="1">
      <c r="A727" s="324" t="s">
        <v>81</v>
      </c>
      <c r="B727" s="324" t="s">
        <v>4066</v>
      </c>
      <c r="C727" s="324">
        <v>56</v>
      </c>
      <c r="D727" s="324">
        <v>20</v>
      </c>
      <c r="E727" s="324">
        <v>1.1299999999999999</v>
      </c>
      <c r="F727" s="399">
        <v>0</v>
      </c>
      <c r="G727" s="324">
        <v>0.45</v>
      </c>
      <c r="H727" s="324">
        <v>0.7</v>
      </c>
      <c r="I727" s="324">
        <v>0.52</v>
      </c>
      <c r="J727" s="324">
        <v>40</v>
      </c>
      <c r="K727" s="324">
        <v>125</v>
      </c>
      <c r="L727" s="324">
        <v>1</v>
      </c>
      <c r="M727" s="324">
        <v>5</v>
      </c>
      <c r="N727" s="324">
        <v>5</v>
      </c>
      <c r="O727" s="324">
        <v>1.5</v>
      </c>
      <c r="P727" s="324">
        <v>100</v>
      </c>
      <c r="Q727" s="324" t="s">
        <v>293</v>
      </c>
      <c r="R727" s="399">
        <v>1</v>
      </c>
      <c r="S727" s="399">
        <v>0</v>
      </c>
      <c r="T727" s="399">
        <v>0</v>
      </c>
      <c r="U727" s="406">
        <v>0.46</v>
      </c>
      <c r="V727" s="406">
        <v>0</v>
      </c>
      <c r="W727" s="407">
        <v>4.7700000000000005E-7</v>
      </c>
      <c r="X727" s="407">
        <v>3.25</v>
      </c>
      <c r="Y727" s="324">
        <v>1.58</v>
      </c>
      <c r="Z727" s="324">
        <v>2.77</v>
      </c>
      <c r="AA727" s="407">
        <v>4.0699999999999998E-7</v>
      </c>
      <c r="AB727" s="407">
        <v>3.25</v>
      </c>
      <c r="AC727" s="324">
        <v>1.54</v>
      </c>
      <c r="AD727" s="324">
        <v>2.68</v>
      </c>
      <c r="AE727" s="407">
        <v>3.3299999999999998E-7</v>
      </c>
      <c r="AF727" s="407">
        <v>3.25</v>
      </c>
      <c r="AG727" s="324">
        <v>1.69</v>
      </c>
      <c r="AH727" s="324">
        <v>2.2999999999999998</v>
      </c>
      <c r="AI727" s="324">
        <v>0</v>
      </c>
      <c r="AJ727" s="324">
        <v>0</v>
      </c>
      <c r="AK727" s="324">
        <v>0</v>
      </c>
      <c r="AL727" s="324">
        <v>0</v>
      </c>
      <c r="AM727" s="324">
        <v>0</v>
      </c>
      <c r="AN727" s="324">
        <v>0</v>
      </c>
      <c r="AO727" s="324">
        <v>2846944</v>
      </c>
      <c r="AP727" s="324">
        <v>1.98E-3</v>
      </c>
      <c r="AQ727" s="324">
        <v>4.4450000000000003E-2</v>
      </c>
      <c r="AR727" s="324">
        <v>131</v>
      </c>
      <c r="AS727" s="324" t="s">
        <v>1339</v>
      </c>
      <c r="AT727" s="390">
        <v>0</v>
      </c>
      <c r="AU727" s="390">
        <v>0</v>
      </c>
      <c r="AV727" s="390">
        <v>0</v>
      </c>
      <c r="AY727" s="390" t="s">
        <v>3549</v>
      </c>
    </row>
    <row r="728" spans="1:51" s="390" customFormat="1">
      <c r="A728" s="324" t="s">
        <v>81</v>
      </c>
      <c r="B728" s="324" t="s">
        <v>4067</v>
      </c>
      <c r="C728" s="324">
        <v>560</v>
      </c>
      <c r="D728" s="324">
        <v>20</v>
      </c>
      <c r="E728" s="324">
        <v>8.5</v>
      </c>
      <c r="F728" s="399">
        <v>0</v>
      </c>
      <c r="G728" s="324">
        <v>0.12</v>
      </c>
      <c r="H728" s="324">
        <v>0.7</v>
      </c>
      <c r="I728" s="324">
        <v>0.19</v>
      </c>
      <c r="J728" s="324">
        <v>40</v>
      </c>
      <c r="K728" s="324">
        <v>125</v>
      </c>
      <c r="L728" s="324">
        <v>1</v>
      </c>
      <c r="M728" s="324">
        <v>5</v>
      </c>
      <c r="N728" s="324">
        <v>5</v>
      </c>
      <c r="O728" s="324">
        <v>1.5</v>
      </c>
      <c r="P728" s="324">
        <v>100</v>
      </c>
      <c r="Q728" s="324" t="s">
        <v>293</v>
      </c>
      <c r="R728" s="399">
        <v>1</v>
      </c>
      <c r="S728" s="399">
        <v>0</v>
      </c>
      <c r="T728" s="399">
        <v>0</v>
      </c>
      <c r="U728" s="406">
        <v>0.46</v>
      </c>
      <c r="V728" s="406">
        <v>0</v>
      </c>
      <c r="W728" s="407">
        <v>4.4299999999999998E-7</v>
      </c>
      <c r="X728" s="407">
        <v>14.7</v>
      </c>
      <c r="Y728" s="324">
        <v>1.58</v>
      </c>
      <c r="Z728" s="324">
        <v>2.77</v>
      </c>
      <c r="AA728" s="407">
        <v>3.7800000000000002E-7</v>
      </c>
      <c r="AB728" s="407">
        <v>14.7</v>
      </c>
      <c r="AC728" s="324">
        <v>1.54</v>
      </c>
      <c r="AD728" s="324">
        <v>2.68</v>
      </c>
      <c r="AE728" s="407">
        <v>3.0899999999999997E-7</v>
      </c>
      <c r="AF728" s="407">
        <v>14.7</v>
      </c>
      <c r="AG728" s="324">
        <v>1.69</v>
      </c>
      <c r="AH728" s="324">
        <v>2.2999999999999998</v>
      </c>
      <c r="AI728" s="324">
        <v>0</v>
      </c>
      <c r="AJ728" s="324">
        <v>0</v>
      </c>
      <c r="AK728" s="324">
        <v>0</v>
      </c>
      <c r="AL728" s="324">
        <v>0</v>
      </c>
      <c r="AM728" s="324">
        <v>0</v>
      </c>
      <c r="AN728" s="324">
        <v>0</v>
      </c>
      <c r="AO728" s="324">
        <v>7205593</v>
      </c>
      <c r="AP728" s="324">
        <v>7.7999999999999999E-4</v>
      </c>
      <c r="AQ728" s="324">
        <v>2.794E-2</v>
      </c>
      <c r="AR728" s="324">
        <v>130</v>
      </c>
      <c r="AS728" s="324" t="s">
        <v>1339</v>
      </c>
      <c r="AT728" s="390">
        <v>0</v>
      </c>
      <c r="AU728" s="390">
        <v>0</v>
      </c>
      <c r="AV728" s="390">
        <v>0</v>
      </c>
      <c r="AY728" s="390" t="s">
        <v>3549</v>
      </c>
    </row>
    <row r="729" spans="1:51" s="390" customFormat="1">
      <c r="A729" s="324" t="s">
        <v>81</v>
      </c>
      <c r="B729" s="324" t="s">
        <v>4068</v>
      </c>
      <c r="C729" s="324">
        <v>6.8</v>
      </c>
      <c r="D729" s="324">
        <v>20</v>
      </c>
      <c r="E729" s="324">
        <v>0.22500000000000001</v>
      </c>
      <c r="F729" s="399">
        <v>0</v>
      </c>
      <c r="G729" s="324">
        <v>1.5</v>
      </c>
      <c r="H729" s="324">
        <v>0.7</v>
      </c>
      <c r="I729" s="324">
        <v>1.25</v>
      </c>
      <c r="J729" s="324">
        <v>40</v>
      </c>
      <c r="K729" s="324">
        <v>125</v>
      </c>
      <c r="L729" s="324">
        <v>1</v>
      </c>
      <c r="M729" s="324">
        <v>5</v>
      </c>
      <c r="N729" s="324">
        <v>5</v>
      </c>
      <c r="O729" s="324">
        <v>1.5</v>
      </c>
      <c r="P729" s="324">
        <v>100</v>
      </c>
      <c r="Q729" s="324" t="s">
        <v>293</v>
      </c>
      <c r="R729" s="399">
        <v>1</v>
      </c>
      <c r="S729" s="399">
        <v>0</v>
      </c>
      <c r="T729" s="399">
        <v>0</v>
      </c>
      <c r="U729" s="406">
        <v>0.46</v>
      </c>
      <c r="V729" s="406">
        <v>0</v>
      </c>
      <c r="W729" s="407">
        <v>5.2E-7</v>
      </c>
      <c r="X729" s="407">
        <v>0.82799999999999996</v>
      </c>
      <c r="Y729" s="324">
        <v>1.58</v>
      </c>
      <c r="Z729" s="324">
        <v>2.77</v>
      </c>
      <c r="AA729" s="407">
        <v>4.4299999999999998E-7</v>
      </c>
      <c r="AB729" s="407">
        <v>0.82799999999999996</v>
      </c>
      <c r="AC729" s="324">
        <v>1.54</v>
      </c>
      <c r="AD729" s="324">
        <v>2.68</v>
      </c>
      <c r="AE729" s="407">
        <v>3.6199999999999999E-7</v>
      </c>
      <c r="AF729" s="407">
        <v>0.82799999999999996</v>
      </c>
      <c r="AG729" s="324">
        <v>1.69</v>
      </c>
      <c r="AH729" s="324">
        <v>2.2999999999999998</v>
      </c>
      <c r="AI729" s="324">
        <v>0</v>
      </c>
      <c r="AJ729" s="324">
        <v>0</v>
      </c>
      <c r="AK729" s="324">
        <v>0</v>
      </c>
      <c r="AL729" s="324">
        <v>0</v>
      </c>
      <c r="AM729" s="324">
        <v>0</v>
      </c>
      <c r="AN729" s="324">
        <v>0</v>
      </c>
      <c r="AO729" s="324">
        <v>1395003</v>
      </c>
      <c r="AP729" s="324">
        <v>4.0299999999999997E-3</v>
      </c>
      <c r="AQ729" s="324">
        <v>6.3500000000000001E-2</v>
      </c>
      <c r="AR729" s="324">
        <v>114</v>
      </c>
      <c r="AS729" s="324" t="s">
        <v>1339</v>
      </c>
      <c r="AT729" s="390">
        <v>0</v>
      </c>
      <c r="AU729" s="390">
        <v>0</v>
      </c>
      <c r="AV729" s="390">
        <v>0</v>
      </c>
      <c r="AY729" s="390" t="s">
        <v>3549</v>
      </c>
    </row>
    <row r="730" spans="1:51" s="390" customFormat="1">
      <c r="A730" s="324" t="s">
        <v>81</v>
      </c>
      <c r="B730" s="324" t="s">
        <v>4069</v>
      </c>
      <c r="C730" s="324">
        <v>68</v>
      </c>
      <c r="D730" s="324">
        <v>20</v>
      </c>
      <c r="E730" s="324">
        <v>1.45</v>
      </c>
      <c r="F730" s="399">
        <v>0</v>
      </c>
      <c r="G730" s="324">
        <v>0.39</v>
      </c>
      <c r="H730" s="324">
        <v>0.7</v>
      </c>
      <c r="I730" s="324">
        <v>0.47</v>
      </c>
      <c r="J730" s="324">
        <v>40</v>
      </c>
      <c r="K730" s="324">
        <v>125</v>
      </c>
      <c r="L730" s="324">
        <v>1</v>
      </c>
      <c r="M730" s="324">
        <v>5</v>
      </c>
      <c r="N730" s="324">
        <v>5</v>
      </c>
      <c r="O730" s="324">
        <v>1.5</v>
      </c>
      <c r="P730" s="324">
        <v>100</v>
      </c>
      <c r="Q730" s="324" t="s">
        <v>293</v>
      </c>
      <c r="R730" s="399">
        <v>1</v>
      </c>
      <c r="S730" s="399">
        <v>0</v>
      </c>
      <c r="T730" s="399">
        <v>0</v>
      </c>
      <c r="U730" s="406">
        <v>0.46</v>
      </c>
      <c r="V730" s="406">
        <v>0</v>
      </c>
      <c r="W730" s="407">
        <v>4.7700000000000005E-7</v>
      </c>
      <c r="X730" s="407">
        <v>3.64</v>
      </c>
      <c r="Y730" s="324">
        <v>1.58</v>
      </c>
      <c r="Z730" s="324">
        <v>2.77</v>
      </c>
      <c r="AA730" s="407">
        <v>4.0699999999999998E-7</v>
      </c>
      <c r="AB730" s="407">
        <v>3.64</v>
      </c>
      <c r="AC730" s="324">
        <v>1.54</v>
      </c>
      <c r="AD730" s="324">
        <v>2.68</v>
      </c>
      <c r="AE730" s="407">
        <v>3.3299999999999998E-7</v>
      </c>
      <c r="AF730" s="407">
        <v>3.64</v>
      </c>
      <c r="AG730" s="324">
        <v>1.69</v>
      </c>
      <c r="AH730" s="324">
        <v>2.2999999999999998</v>
      </c>
      <c r="AI730" s="324">
        <v>0</v>
      </c>
      <c r="AJ730" s="324">
        <v>0</v>
      </c>
      <c r="AK730" s="324">
        <v>0</v>
      </c>
      <c r="AL730" s="324">
        <v>0</v>
      </c>
      <c r="AM730" s="324">
        <v>0</v>
      </c>
      <c r="AN730" s="324">
        <v>0</v>
      </c>
      <c r="AO730" s="324">
        <v>3629040</v>
      </c>
      <c r="AP730" s="324">
        <v>1.5499999999999999E-3</v>
      </c>
      <c r="AQ730" s="324">
        <v>3.9370000000000002E-2</v>
      </c>
      <c r="AR730" s="324">
        <v>125</v>
      </c>
      <c r="AS730" s="324" t="s">
        <v>1339</v>
      </c>
      <c r="AT730" s="390">
        <v>0</v>
      </c>
      <c r="AU730" s="390">
        <v>0</v>
      </c>
      <c r="AV730" s="390">
        <v>0</v>
      </c>
      <c r="AY730" s="390" t="s">
        <v>3549</v>
      </c>
    </row>
    <row r="731" spans="1:51" s="390" customFormat="1">
      <c r="A731" s="324" t="s">
        <v>81</v>
      </c>
      <c r="B731" s="324" t="s">
        <v>4070</v>
      </c>
      <c r="C731" s="324">
        <v>680</v>
      </c>
      <c r="D731" s="324">
        <v>20</v>
      </c>
      <c r="E731" s="324">
        <v>10.6</v>
      </c>
      <c r="F731" s="399">
        <v>0</v>
      </c>
      <c r="G731" s="324">
        <v>0.11</v>
      </c>
      <c r="H731" s="324">
        <v>0.7</v>
      </c>
      <c r="I731" s="324">
        <v>0.17499999999999999</v>
      </c>
      <c r="J731" s="324">
        <v>40</v>
      </c>
      <c r="K731" s="324">
        <v>125</v>
      </c>
      <c r="L731" s="324">
        <v>1</v>
      </c>
      <c r="M731" s="324">
        <v>5</v>
      </c>
      <c r="N731" s="324">
        <v>5</v>
      </c>
      <c r="O731" s="324">
        <v>1.5</v>
      </c>
      <c r="P731" s="324">
        <v>100</v>
      </c>
      <c r="Q731" s="324" t="s">
        <v>293</v>
      </c>
      <c r="R731" s="399">
        <v>1</v>
      </c>
      <c r="S731" s="399">
        <v>0</v>
      </c>
      <c r="T731" s="399">
        <v>0</v>
      </c>
      <c r="U731" s="406">
        <v>0.46</v>
      </c>
      <c r="V731" s="406">
        <v>0</v>
      </c>
      <c r="W731" s="407">
        <v>4.4299999999999998E-7</v>
      </c>
      <c r="X731" s="407">
        <v>16.2</v>
      </c>
      <c r="Y731" s="324">
        <v>1.58</v>
      </c>
      <c r="Z731" s="324">
        <v>2.77</v>
      </c>
      <c r="AA731" s="407">
        <v>3.7800000000000002E-7</v>
      </c>
      <c r="AB731" s="407">
        <v>16.2</v>
      </c>
      <c r="AC731" s="324">
        <v>1.54</v>
      </c>
      <c r="AD731" s="324">
        <v>2.68</v>
      </c>
      <c r="AE731" s="407">
        <v>3.0899999999999997E-7</v>
      </c>
      <c r="AF731" s="407">
        <v>16.2</v>
      </c>
      <c r="AG731" s="324">
        <v>1.69</v>
      </c>
      <c r="AH731" s="324">
        <v>2.2999999999999998</v>
      </c>
      <c r="AI731" s="324">
        <v>0</v>
      </c>
      <c r="AJ731" s="324">
        <v>0</v>
      </c>
      <c r="AK731" s="324">
        <v>0</v>
      </c>
      <c r="AL731" s="324">
        <v>0</v>
      </c>
      <c r="AM731" s="324">
        <v>0</v>
      </c>
      <c r="AN731" s="324">
        <v>0</v>
      </c>
      <c r="AO731" s="324">
        <v>8718767</v>
      </c>
      <c r="AP731" s="324">
        <v>6.4999999999999997E-4</v>
      </c>
      <c r="AQ731" s="324">
        <v>2.5399999999999999E-2</v>
      </c>
      <c r="AR731" s="324">
        <v>123</v>
      </c>
      <c r="AS731" s="324" t="s">
        <v>1339</v>
      </c>
      <c r="AT731" s="390">
        <v>0</v>
      </c>
      <c r="AU731" s="390">
        <v>0</v>
      </c>
      <c r="AV731" s="390">
        <v>0</v>
      </c>
      <c r="AY731" s="390" t="s">
        <v>3549</v>
      </c>
    </row>
    <row r="732" spans="1:51" s="390" customFormat="1">
      <c r="A732" s="324" t="s">
        <v>81</v>
      </c>
      <c r="B732" s="324" t="s">
        <v>4071</v>
      </c>
      <c r="C732" s="324">
        <v>8.1999999999999993</v>
      </c>
      <c r="D732" s="324">
        <v>20</v>
      </c>
      <c r="E732" s="324">
        <v>0.28000000000000003</v>
      </c>
      <c r="F732" s="399">
        <v>0</v>
      </c>
      <c r="G732" s="324">
        <v>1.4</v>
      </c>
      <c r="H732" s="324">
        <v>0.7</v>
      </c>
      <c r="I732" s="324">
        <v>1.05</v>
      </c>
      <c r="J732" s="324">
        <v>40</v>
      </c>
      <c r="K732" s="324">
        <v>125</v>
      </c>
      <c r="L732" s="324">
        <v>1</v>
      </c>
      <c r="M732" s="324">
        <v>5</v>
      </c>
      <c r="N732" s="324">
        <v>5</v>
      </c>
      <c r="O732" s="324">
        <v>1.5</v>
      </c>
      <c r="P732" s="324">
        <v>100</v>
      </c>
      <c r="Q732" s="324" t="s">
        <v>293</v>
      </c>
      <c r="R732" s="399">
        <v>1</v>
      </c>
      <c r="S732" s="399">
        <v>0</v>
      </c>
      <c r="T732" s="399">
        <v>0</v>
      </c>
      <c r="U732" s="406">
        <v>0.46</v>
      </c>
      <c r="V732" s="406">
        <v>0</v>
      </c>
      <c r="W732" s="407">
        <v>5.2E-7</v>
      </c>
      <c r="X732" s="407">
        <v>0.94099999999999995</v>
      </c>
      <c r="Y732" s="324">
        <v>1.58</v>
      </c>
      <c r="Z732" s="324">
        <v>2.77</v>
      </c>
      <c r="AA732" s="407">
        <v>4.4299999999999998E-7</v>
      </c>
      <c r="AB732" s="407">
        <v>0.94099999999999995</v>
      </c>
      <c r="AC732" s="324">
        <v>1.54</v>
      </c>
      <c r="AD732" s="324">
        <v>2.68</v>
      </c>
      <c r="AE732" s="407">
        <v>3.6199999999999999E-7</v>
      </c>
      <c r="AF732" s="407">
        <v>0.94099999999999995</v>
      </c>
      <c r="AG732" s="324">
        <v>1.69</v>
      </c>
      <c r="AH732" s="324">
        <v>2.2999999999999998</v>
      </c>
      <c r="AI732" s="324">
        <v>0</v>
      </c>
      <c r="AJ732" s="324">
        <v>0</v>
      </c>
      <c r="AK732" s="324">
        <v>0</v>
      </c>
      <c r="AL732" s="324">
        <v>0</v>
      </c>
      <c r="AM732" s="324">
        <v>0</v>
      </c>
      <c r="AN732" s="324">
        <v>0</v>
      </c>
      <c r="AO732" s="324">
        <v>1722226</v>
      </c>
      <c r="AP732" s="324">
        <v>3.2699999999999999E-3</v>
      </c>
      <c r="AQ732" s="324">
        <v>5.7149999999999999E-2</v>
      </c>
      <c r="AR732" s="324">
        <v>130</v>
      </c>
      <c r="AS732" s="324" t="s">
        <v>1339</v>
      </c>
      <c r="AT732" s="390">
        <v>0</v>
      </c>
      <c r="AU732" s="390">
        <v>0</v>
      </c>
      <c r="AV732" s="390">
        <v>0</v>
      </c>
      <c r="AY732" s="390" t="s">
        <v>3549</v>
      </c>
    </row>
    <row r="733" spans="1:51" s="390" customFormat="1">
      <c r="A733" s="399" t="s">
        <v>81</v>
      </c>
      <c r="B733" s="399" t="s">
        <v>4072</v>
      </c>
      <c r="C733" s="399">
        <v>10</v>
      </c>
      <c r="D733" s="399">
        <v>20</v>
      </c>
      <c r="E733" s="403">
        <v>0.127</v>
      </c>
      <c r="F733" s="399">
        <v>0</v>
      </c>
      <c r="G733" s="399">
        <v>1.4</v>
      </c>
      <c r="H733" s="399">
        <v>0.7</v>
      </c>
      <c r="I733" s="399">
        <v>1.5</v>
      </c>
      <c r="J733" s="399">
        <v>40</v>
      </c>
      <c r="K733" s="399">
        <v>125</v>
      </c>
      <c r="L733" s="403">
        <v>1</v>
      </c>
      <c r="M733" s="404">
        <v>5</v>
      </c>
      <c r="N733" s="404">
        <v>5</v>
      </c>
      <c r="O733" s="404">
        <v>3</v>
      </c>
      <c r="P733" s="399">
        <v>100</v>
      </c>
      <c r="Q733" s="399" t="s">
        <v>293</v>
      </c>
      <c r="R733" s="399">
        <v>1</v>
      </c>
      <c r="S733" s="399">
        <v>0</v>
      </c>
      <c r="T733" s="399">
        <v>0</v>
      </c>
      <c r="U733" s="404">
        <v>0.43</v>
      </c>
      <c r="V733" s="404">
        <v>0</v>
      </c>
      <c r="W733" s="405">
        <v>9.5328686910000013E-7</v>
      </c>
      <c r="X733" s="405">
        <v>1.4130526365314737</v>
      </c>
      <c r="Y733" s="399">
        <v>1.58</v>
      </c>
      <c r="Z733" s="399">
        <v>2.77</v>
      </c>
      <c r="AA733" s="405">
        <v>8.1292561230000004E-7</v>
      </c>
      <c r="AB733" s="405">
        <v>1.4130526365314737</v>
      </c>
      <c r="AC733" s="399">
        <v>1.54</v>
      </c>
      <c r="AD733" s="399">
        <v>2.68</v>
      </c>
      <c r="AE733" s="405">
        <v>6.6476650790000006E-7</v>
      </c>
      <c r="AF733" s="405">
        <v>1.4130526365314737</v>
      </c>
      <c r="AG733" s="399">
        <v>1.69</v>
      </c>
      <c r="AH733" s="399">
        <v>2.2999999999999998</v>
      </c>
      <c r="AI733" s="324">
        <v>0</v>
      </c>
      <c r="AJ733" s="324">
        <v>0</v>
      </c>
      <c r="AK733" s="324">
        <v>0</v>
      </c>
      <c r="AL733" s="324">
        <v>0</v>
      </c>
      <c r="AM733" s="324">
        <v>0</v>
      </c>
      <c r="AN733" s="324">
        <v>0</v>
      </c>
      <c r="AO733" s="403">
        <v>878687</v>
      </c>
      <c r="AP733" s="403">
        <v>6.4000000000000003E-3</v>
      </c>
      <c r="AQ733" s="403">
        <v>8.0009999999999998E-2</v>
      </c>
      <c r="AR733" s="403">
        <v>140</v>
      </c>
      <c r="AS733" s="399" t="s">
        <v>1342</v>
      </c>
      <c r="AT733" s="390">
        <v>0</v>
      </c>
      <c r="AU733" s="390">
        <v>0</v>
      </c>
      <c r="AV733" s="390">
        <v>0</v>
      </c>
      <c r="AY733" s="390" t="s">
        <v>3549</v>
      </c>
    </row>
    <row r="734" spans="1:51" s="390" customFormat="1">
      <c r="A734" s="399" t="s">
        <v>81</v>
      </c>
      <c r="B734" s="399" t="s">
        <v>4073</v>
      </c>
      <c r="C734" s="399">
        <v>100</v>
      </c>
      <c r="D734" s="399">
        <v>20</v>
      </c>
      <c r="E734" s="403">
        <v>0.6</v>
      </c>
      <c r="F734" s="399">
        <v>0</v>
      </c>
      <c r="G734" s="399">
        <v>0.32</v>
      </c>
      <c r="H734" s="399">
        <v>0.7</v>
      </c>
      <c r="I734" s="399">
        <v>0.75</v>
      </c>
      <c r="J734" s="399">
        <v>40</v>
      </c>
      <c r="K734" s="399">
        <v>125</v>
      </c>
      <c r="L734" s="403">
        <v>1</v>
      </c>
      <c r="M734" s="404">
        <v>5</v>
      </c>
      <c r="N734" s="404">
        <v>5</v>
      </c>
      <c r="O734" s="404">
        <v>3</v>
      </c>
      <c r="P734" s="399">
        <v>100</v>
      </c>
      <c r="Q734" s="399" t="s">
        <v>293</v>
      </c>
      <c r="R734" s="399">
        <v>1</v>
      </c>
      <c r="S734" s="399">
        <v>0</v>
      </c>
      <c r="T734" s="399">
        <v>0</v>
      </c>
      <c r="U734" s="404">
        <v>0.43</v>
      </c>
      <c r="V734" s="404">
        <v>0</v>
      </c>
      <c r="W734" s="405">
        <v>8.5213477409999997E-7</v>
      </c>
      <c r="X734" s="405">
        <v>6.4179682532517637</v>
      </c>
      <c r="Y734" s="399">
        <v>1.58</v>
      </c>
      <c r="Z734" s="399">
        <v>2.77</v>
      </c>
      <c r="AA734" s="405">
        <v>7.2666707729999987E-7</v>
      </c>
      <c r="AB734" s="405">
        <v>6.4179682532517637</v>
      </c>
      <c r="AC734" s="399">
        <v>1.54</v>
      </c>
      <c r="AD734" s="399">
        <v>2.68</v>
      </c>
      <c r="AE734" s="405">
        <v>5.9422895289999999E-7</v>
      </c>
      <c r="AF734" s="405">
        <v>6.4179682532517637</v>
      </c>
      <c r="AG734" s="399">
        <v>1.69</v>
      </c>
      <c r="AH734" s="399">
        <v>2.2999999999999998</v>
      </c>
      <c r="AI734" s="324">
        <v>0</v>
      </c>
      <c r="AJ734" s="324">
        <v>0</v>
      </c>
      <c r="AK734" s="324">
        <v>0</v>
      </c>
      <c r="AL734" s="324">
        <v>0</v>
      </c>
      <c r="AM734" s="324">
        <v>0</v>
      </c>
      <c r="AN734" s="324">
        <v>0</v>
      </c>
      <c r="AO734" s="403">
        <v>1395003</v>
      </c>
      <c r="AP734" s="403">
        <v>4.0299999999999997E-3</v>
      </c>
      <c r="AQ734" s="403">
        <v>6.3500000000000001E-2</v>
      </c>
      <c r="AR734" s="403">
        <v>119</v>
      </c>
      <c r="AS734" s="399" t="s">
        <v>1342</v>
      </c>
      <c r="AT734" s="390">
        <v>0</v>
      </c>
      <c r="AU734" s="390">
        <v>0</v>
      </c>
      <c r="AV734" s="390">
        <v>0</v>
      </c>
      <c r="AY734" s="390" t="s">
        <v>3533</v>
      </c>
    </row>
    <row r="735" spans="1:51" s="390" customFormat="1">
      <c r="A735" s="399" t="s">
        <v>81</v>
      </c>
      <c r="B735" s="399" t="s">
        <v>4074</v>
      </c>
      <c r="C735" s="399">
        <v>1000</v>
      </c>
      <c r="D735" s="399">
        <v>20</v>
      </c>
      <c r="E735" s="403">
        <v>5.0999999999999996</v>
      </c>
      <c r="F735" s="399">
        <v>0</v>
      </c>
      <c r="G735" s="399">
        <v>0.11</v>
      </c>
      <c r="H735" s="399">
        <v>0.7</v>
      </c>
      <c r="I735" s="399">
        <v>0.25</v>
      </c>
      <c r="J735" s="399">
        <v>40</v>
      </c>
      <c r="K735" s="399">
        <v>125</v>
      </c>
      <c r="L735" s="403">
        <v>1</v>
      </c>
      <c r="M735" s="404">
        <v>5</v>
      </c>
      <c r="N735" s="404">
        <v>5</v>
      </c>
      <c r="O735" s="404">
        <v>3</v>
      </c>
      <c r="P735" s="399">
        <v>100</v>
      </c>
      <c r="Q735" s="399" t="s">
        <v>293</v>
      </c>
      <c r="R735" s="399">
        <v>1</v>
      </c>
      <c r="S735" s="399">
        <v>0</v>
      </c>
      <c r="T735" s="399">
        <v>0</v>
      </c>
      <c r="U735" s="404">
        <v>0.43</v>
      </c>
      <c r="V735" s="404">
        <v>0</v>
      </c>
      <c r="W735" s="405">
        <v>8.5213477409999997E-7</v>
      </c>
      <c r="X735" s="405">
        <v>19.985065699999165</v>
      </c>
      <c r="Y735" s="399">
        <v>1.58</v>
      </c>
      <c r="Z735" s="399">
        <v>2.77</v>
      </c>
      <c r="AA735" s="405">
        <v>7.2666707729999987E-7</v>
      </c>
      <c r="AB735" s="405">
        <v>19.985065699999165</v>
      </c>
      <c r="AC735" s="399">
        <v>1.54</v>
      </c>
      <c r="AD735" s="399">
        <v>2.68</v>
      </c>
      <c r="AE735" s="405">
        <v>5.9422895289999999E-7</v>
      </c>
      <c r="AF735" s="405">
        <v>19.985065699999165</v>
      </c>
      <c r="AG735" s="399">
        <v>1.69</v>
      </c>
      <c r="AH735" s="399">
        <v>2.2999999999999998</v>
      </c>
      <c r="AI735" s="324">
        <v>0</v>
      </c>
      <c r="AJ735" s="324">
        <v>0</v>
      </c>
      <c r="AK735" s="324">
        <v>0</v>
      </c>
      <c r="AL735" s="324">
        <v>0</v>
      </c>
      <c r="AM735" s="324">
        <v>0</v>
      </c>
      <c r="AN735" s="324">
        <v>0</v>
      </c>
      <c r="AO735" s="403">
        <v>3629040</v>
      </c>
      <c r="AP735" s="403">
        <v>1.5499999999999999E-3</v>
      </c>
      <c r="AQ735" s="403">
        <v>3.9370000000000002E-2</v>
      </c>
      <c r="AR735" s="403">
        <v>125</v>
      </c>
      <c r="AS735" s="399" t="s">
        <v>1342</v>
      </c>
      <c r="AT735" s="390">
        <v>0</v>
      </c>
      <c r="AU735" s="390">
        <v>0</v>
      </c>
      <c r="AV735" s="390">
        <v>0</v>
      </c>
      <c r="AY735" s="390" t="s">
        <v>3533</v>
      </c>
    </row>
    <row r="736" spans="1:51" s="390" customFormat="1">
      <c r="A736" s="399" t="s">
        <v>81</v>
      </c>
      <c r="B736" s="399" t="s">
        <v>4075</v>
      </c>
      <c r="C736" s="399">
        <v>1.2</v>
      </c>
      <c r="D736" s="399">
        <v>20</v>
      </c>
      <c r="E736" s="403">
        <v>4.2999999999999997E-2</v>
      </c>
      <c r="F736" s="399">
        <v>0</v>
      </c>
      <c r="G736" s="399">
        <v>3.7</v>
      </c>
      <c r="H736" s="399">
        <v>0.7</v>
      </c>
      <c r="I736" s="399">
        <v>2.65</v>
      </c>
      <c r="J736" s="399">
        <v>40</v>
      </c>
      <c r="K736" s="399">
        <v>125</v>
      </c>
      <c r="L736" s="403">
        <v>1</v>
      </c>
      <c r="M736" s="404">
        <v>5</v>
      </c>
      <c r="N736" s="404">
        <v>5</v>
      </c>
      <c r="O736" s="404">
        <v>3</v>
      </c>
      <c r="P736" s="399">
        <v>100</v>
      </c>
      <c r="Q736" s="399" t="s">
        <v>293</v>
      </c>
      <c r="R736" s="399">
        <v>1</v>
      </c>
      <c r="S736" s="399">
        <v>0</v>
      </c>
      <c r="T736" s="399">
        <v>0</v>
      </c>
      <c r="U736" s="404">
        <v>0.43</v>
      </c>
      <c r="V736" s="404">
        <v>0</v>
      </c>
      <c r="W736" s="405">
        <v>9.5328686910000013E-7</v>
      </c>
      <c r="X736" s="405">
        <v>0.50869896936521064</v>
      </c>
      <c r="Y736" s="399">
        <v>1.58</v>
      </c>
      <c r="Z736" s="399">
        <v>2.77</v>
      </c>
      <c r="AA736" s="405">
        <v>8.1292561230000004E-7</v>
      </c>
      <c r="AB736" s="405">
        <v>0.50869896936521064</v>
      </c>
      <c r="AC736" s="399">
        <v>1.54</v>
      </c>
      <c r="AD736" s="399">
        <v>2.68</v>
      </c>
      <c r="AE736" s="405">
        <v>6.6476650790000006E-7</v>
      </c>
      <c r="AF736" s="405">
        <v>0.50869896936521064</v>
      </c>
      <c r="AG736" s="399">
        <v>1.69</v>
      </c>
      <c r="AH736" s="399">
        <v>2.2999999999999998</v>
      </c>
      <c r="AI736" s="324">
        <v>0</v>
      </c>
      <c r="AJ736" s="324">
        <v>0</v>
      </c>
      <c r="AK736" s="324">
        <v>0</v>
      </c>
      <c r="AL736" s="324">
        <v>0</v>
      </c>
      <c r="AM736" s="324">
        <v>0</v>
      </c>
      <c r="AN736" s="324">
        <v>0</v>
      </c>
      <c r="AO736" s="403">
        <v>878687</v>
      </c>
      <c r="AP736" s="403">
        <v>6.4000000000000003E-3</v>
      </c>
      <c r="AQ736" s="403">
        <v>8.0009999999999998E-2</v>
      </c>
      <c r="AR736" s="403">
        <v>132</v>
      </c>
      <c r="AS736" s="399" t="s">
        <v>1342</v>
      </c>
      <c r="AT736" s="390">
        <v>0</v>
      </c>
      <c r="AU736" s="390">
        <v>0</v>
      </c>
      <c r="AV736" s="390">
        <v>0</v>
      </c>
      <c r="AY736" s="390" t="s">
        <v>3533</v>
      </c>
    </row>
    <row r="737" spans="1:51" s="390" customFormat="1">
      <c r="A737" s="399" t="s">
        <v>81</v>
      </c>
      <c r="B737" s="399" t="s">
        <v>4076</v>
      </c>
      <c r="C737" s="399">
        <v>12</v>
      </c>
      <c r="D737" s="399">
        <v>20</v>
      </c>
      <c r="E737" s="403">
        <v>0.155</v>
      </c>
      <c r="F737" s="399">
        <v>0</v>
      </c>
      <c r="G737" s="399">
        <v>1.4</v>
      </c>
      <c r="H737" s="399">
        <v>0.7</v>
      </c>
      <c r="I737" s="399">
        <v>1.4</v>
      </c>
      <c r="J737" s="399">
        <v>40</v>
      </c>
      <c r="K737" s="399">
        <v>125</v>
      </c>
      <c r="L737" s="403">
        <v>1</v>
      </c>
      <c r="M737" s="404">
        <v>5</v>
      </c>
      <c r="N737" s="404">
        <v>5</v>
      </c>
      <c r="O737" s="404">
        <v>3</v>
      </c>
      <c r="P737" s="399">
        <v>100</v>
      </c>
      <c r="Q737" s="399" t="s">
        <v>293</v>
      </c>
      <c r="R737" s="399">
        <v>1</v>
      </c>
      <c r="S737" s="399">
        <v>0</v>
      </c>
      <c r="T737" s="399">
        <v>0</v>
      </c>
      <c r="U737" s="404">
        <v>0.43</v>
      </c>
      <c r="V737" s="404">
        <v>0</v>
      </c>
      <c r="W737" s="405">
        <v>9.5328686910000013E-7</v>
      </c>
      <c r="X737" s="405">
        <v>1.6129478875529992</v>
      </c>
      <c r="Y737" s="399">
        <v>1.58</v>
      </c>
      <c r="Z737" s="399">
        <v>2.77</v>
      </c>
      <c r="AA737" s="405">
        <v>8.1292561230000004E-7</v>
      </c>
      <c r="AB737" s="405">
        <v>1.6129478875529992</v>
      </c>
      <c r="AC737" s="399">
        <v>1.54</v>
      </c>
      <c r="AD737" s="399">
        <v>2.68</v>
      </c>
      <c r="AE737" s="405">
        <v>6.6476650790000006E-7</v>
      </c>
      <c r="AF737" s="405">
        <v>1.6129478875529992</v>
      </c>
      <c r="AG737" s="399">
        <v>1.69</v>
      </c>
      <c r="AH737" s="399">
        <v>2.2999999999999998</v>
      </c>
      <c r="AI737" s="324">
        <v>0</v>
      </c>
      <c r="AJ737" s="324">
        <v>0</v>
      </c>
      <c r="AK737" s="324">
        <v>0</v>
      </c>
      <c r="AL737" s="324">
        <v>0</v>
      </c>
      <c r="AM737" s="324">
        <v>0</v>
      </c>
      <c r="AN737" s="324">
        <v>0</v>
      </c>
      <c r="AO737" s="403">
        <v>878687</v>
      </c>
      <c r="AP737" s="403">
        <v>6.4000000000000003E-3</v>
      </c>
      <c r="AQ737" s="403">
        <v>8.0009999999999998E-2</v>
      </c>
      <c r="AR737" s="403">
        <v>132</v>
      </c>
      <c r="AS737" s="399" t="s">
        <v>1342</v>
      </c>
      <c r="AT737" s="390">
        <v>0</v>
      </c>
      <c r="AU737" s="390">
        <v>0</v>
      </c>
      <c r="AV737" s="390">
        <v>0</v>
      </c>
      <c r="AY737" s="390" t="s">
        <v>3533</v>
      </c>
    </row>
    <row r="738" spans="1:51" s="390" customFormat="1">
      <c r="A738" s="399" t="s">
        <v>81</v>
      </c>
      <c r="B738" s="399" t="s">
        <v>4077</v>
      </c>
      <c r="C738" s="399">
        <v>120</v>
      </c>
      <c r="D738" s="399">
        <v>20</v>
      </c>
      <c r="E738" s="403">
        <v>0.8</v>
      </c>
      <c r="F738" s="399">
        <v>0</v>
      </c>
      <c r="G738" s="399">
        <v>0.3</v>
      </c>
      <c r="H738" s="399">
        <v>0.7</v>
      </c>
      <c r="I738" s="399">
        <v>0.66</v>
      </c>
      <c r="J738" s="399">
        <v>40</v>
      </c>
      <c r="K738" s="399">
        <v>125</v>
      </c>
      <c r="L738" s="403">
        <v>1</v>
      </c>
      <c r="M738" s="404">
        <v>5</v>
      </c>
      <c r="N738" s="404">
        <v>5</v>
      </c>
      <c r="O738" s="404">
        <v>3</v>
      </c>
      <c r="P738" s="399">
        <v>100</v>
      </c>
      <c r="Q738" s="399" t="s">
        <v>293</v>
      </c>
      <c r="R738" s="399">
        <v>1</v>
      </c>
      <c r="S738" s="399">
        <v>0</v>
      </c>
      <c r="T738" s="399">
        <v>0</v>
      </c>
      <c r="U738" s="404">
        <v>0.43</v>
      </c>
      <c r="V738" s="404">
        <v>0</v>
      </c>
      <c r="W738" s="405">
        <v>8.5213477409999997E-7</v>
      </c>
      <c r="X738" s="405">
        <v>7.0169786235552616</v>
      </c>
      <c r="Y738" s="399">
        <v>1.58</v>
      </c>
      <c r="Z738" s="399">
        <v>2.77</v>
      </c>
      <c r="AA738" s="405">
        <v>7.2666707729999987E-7</v>
      </c>
      <c r="AB738" s="405">
        <v>7.0169786235552616</v>
      </c>
      <c r="AC738" s="399">
        <v>1.54</v>
      </c>
      <c r="AD738" s="399">
        <v>2.68</v>
      </c>
      <c r="AE738" s="405">
        <v>5.9422895289999999E-7</v>
      </c>
      <c r="AF738" s="405">
        <v>7.0169786235552616</v>
      </c>
      <c r="AG738" s="399">
        <v>1.69</v>
      </c>
      <c r="AH738" s="399">
        <v>2.2999999999999998</v>
      </c>
      <c r="AI738" s="324">
        <v>0</v>
      </c>
      <c r="AJ738" s="324">
        <v>0</v>
      </c>
      <c r="AK738" s="324">
        <v>0</v>
      </c>
      <c r="AL738" s="324">
        <v>0</v>
      </c>
      <c r="AM738" s="324">
        <v>0</v>
      </c>
      <c r="AN738" s="324">
        <v>0</v>
      </c>
      <c r="AO738" s="403">
        <v>1395003</v>
      </c>
      <c r="AP738" s="403">
        <v>4.0299999999999997E-3</v>
      </c>
      <c r="AQ738" s="403">
        <v>6.3500000000000001E-2</v>
      </c>
      <c r="AR738" s="403">
        <v>115</v>
      </c>
      <c r="AS738" s="399" t="s">
        <v>1342</v>
      </c>
      <c r="AT738" s="390">
        <v>0</v>
      </c>
      <c r="AU738" s="390">
        <v>0</v>
      </c>
      <c r="AV738" s="390">
        <v>0</v>
      </c>
      <c r="AY738" s="390" t="s">
        <v>3533</v>
      </c>
    </row>
    <row r="739" spans="1:51" s="390" customFormat="1">
      <c r="A739" s="399" t="s">
        <v>81</v>
      </c>
      <c r="B739" s="399" t="s">
        <v>4078</v>
      </c>
      <c r="C739" s="399">
        <v>15</v>
      </c>
      <c r="D739" s="399">
        <v>20</v>
      </c>
      <c r="E739" s="403">
        <v>0.16</v>
      </c>
      <c r="F739" s="399">
        <v>0</v>
      </c>
      <c r="G739" s="399">
        <v>0.9</v>
      </c>
      <c r="H739" s="399">
        <v>0.7</v>
      </c>
      <c r="I739" s="399">
        <v>1.4</v>
      </c>
      <c r="J739" s="399">
        <v>40</v>
      </c>
      <c r="K739" s="399">
        <v>125</v>
      </c>
      <c r="L739" s="403">
        <v>1</v>
      </c>
      <c r="M739" s="404">
        <v>5</v>
      </c>
      <c r="N739" s="404">
        <v>5</v>
      </c>
      <c r="O739" s="404">
        <v>3</v>
      </c>
      <c r="P739" s="399">
        <v>100</v>
      </c>
      <c r="Q739" s="399" t="s">
        <v>293</v>
      </c>
      <c r="R739" s="399">
        <v>1</v>
      </c>
      <c r="S739" s="399">
        <v>0</v>
      </c>
      <c r="T739" s="399">
        <v>0</v>
      </c>
      <c r="U739" s="404">
        <v>0.43</v>
      </c>
      <c r="V739" s="404">
        <v>0</v>
      </c>
      <c r="W739" s="405">
        <v>8.5213477409999997E-7</v>
      </c>
      <c r="X739" s="405">
        <v>2.519393920691384</v>
      </c>
      <c r="Y739" s="399">
        <v>1.58</v>
      </c>
      <c r="Z739" s="399">
        <v>2.77</v>
      </c>
      <c r="AA739" s="405">
        <v>7.2666707729999987E-7</v>
      </c>
      <c r="AB739" s="405">
        <v>2.519393920691384</v>
      </c>
      <c r="AC739" s="399">
        <v>1.54</v>
      </c>
      <c r="AD739" s="399">
        <v>2.68</v>
      </c>
      <c r="AE739" s="405">
        <v>5.9422895289999999E-7</v>
      </c>
      <c r="AF739" s="405">
        <v>2.519393920691384</v>
      </c>
      <c r="AG739" s="399">
        <v>1.69</v>
      </c>
      <c r="AH739" s="399">
        <v>2.2999999999999998</v>
      </c>
      <c r="AI739" s="324">
        <v>0</v>
      </c>
      <c r="AJ739" s="324">
        <v>0</v>
      </c>
      <c r="AK739" s="324">
        <v>0</v>
      </c>
      <c r="AL739" s="324">
        <v>0</v>
      </c>
      <c r="AM739" s="324">
        <v>0</v>
      </c>
      <c r="AN739" s="324">
        <v>0</v>
      </c>
      <c r="AO739" s="403">
        <v>878687</v>
      </c>
      <c r="AP739" s="403">
        <v>6.4000000000000003E-3</v>
      </c>
      <c r="AQ739" s="403">
        <v>8.0009999999999998E-2</v>
      </c>
      <c r="AR739" s="403">
        <v>128</v>
      </c>
      <c r="AS739" s="399" t="s">
        <v>1342</v>
      </c>
      <c r="AT739" s="390">
        <v>0</v>
      </c>
      <c r="AU739" s="390">
        <v>0</v>
      </c>
      <c r="AV739" s="390">
        <v>0</v>
      </c>
      <c r="AY739" s="390" t="s">
        <v>3533</v>
      </c>
    </row>
    <row r="740" spans="1:51" s="390" customFormat="1">
      <c r="A740" s="399" t="s">
        <v>81</v>
      </c>
      <c r="B740" s="399" t="s">
        <v>4079</v>
      </c>
      <c r="C740" s="399">
        <v>150</v>
      </c>
      <c r="D740" s="399">
        <v>20</v>
      </c>
      <c r="E740" s="403">
        <v>0.86</v>
      </c>
      <c r="F740" s="399">
        <v>0</v>
      </c>
      <c r="G740" s="399">
        <v>0.26300000000000001</v>
      </c>
      <c r="H740" s="399">
        <v>0.7</v>
      </c>
      <c r="I740" s="399">
        <v>0.56999999999999995</v>
      </c>
      <c r="J740" s="399">
        <v>40</v>
      </c>
      <c r="K740" s="399">
        <v>125</v>
      </c>
      <c r="L740" s="403">
        <v>1</v>
      </c>
      <c r="M740" s="404">
        <v>5</v>
      </c>
      <c r="N740" s="404">
        <v>5</v>
      </c>
      <c r="O740" s="404">
        <v>3</v>
      </c>
      <c r="P740" s="399">
        <v>100</v>
      </c>
      <c r="Q740" s="399" t="s">
        <v>293</v>
      </c>
      <c r="R740" s="399">
        <v>1</v>
      </c>
      <c r="S740" s="399">
        <v>0</v>
      </c>
      <c r="T740" s="399">
        <v>0</v>
      </c>
      <c r="U740" s="404">
        <v>0.43</v>
      </c>
      <c r="V740" s="404">
        <v>0</v>
      </c>
      <c r="W740" s="405">
        <v>8.5213477409999997E-7</v>
      </c>
      <c r="X740" s="405">
        <v>7.8418221372513273</v>
      </c>
      <c r="Y740" s="399">
        <v>1.58</v>
      </c>
      <c r="Z740" s="399">
        <v>2.77</v>
      </c>
      <c r="AA740" s="405">
        <v>7.2666707729999987E-7</v>
      </c>
      <c r="AB740" s="405">
        <v>7.8418221372513273</v>
      </c>
      <c r="AC740" s="399">
        <v>1.54</v>
      </c>
      <c r="AD740" s="399">
        <v>2.68</v>
      </c>
      <c r="AE740" s="405">
        <v>5.9422895289999999E-7</v>
      </c>
      <c r="AF740" s="405">
        <v>7.8418221372513273</v>
      </c>
      <c r="AG740" s="399">
        <v>1.69</v>
      </c>
      <c r="AH740" s="399">
        <v>2.2999999999999998</v>
      </c>
      <c r="AI740" s="324">
        <v>0</v>
      </c>
      <c r="AJ740" s="324">
        <v>0</v>
      </c>
      <c r="AK740" s="324">
        <v>0</v>
      </c>
      <c r="AL740" s="324">
        <v>0</v>
      </c>
      <c r="AM740" s="324">
        <v>0</v>
      </c>
      <c r="AN740" s="324">
        <v>0</v>
      </c>
      <c r="AO740" s="403">
        <v>1578772</v>
      </c>
      <c r="AP740" s="403">
        <v>3.5599999999999998E-3</v>
      </c>
      <c r="AQ740" s="403">
        <v>5.969E-2</v>
      </c>
      <c r="AR740" s="403">
        <v>143</v>
      </c>
      <c r="AS740" s="399" t="s">
        <v>1342</v>
      </c>
      <c r="AT740" s="390">
        <v>0</v>
      </c>
      <c r="AU740" s="390">
        <v>0</v>
      </c>
      <c r="AV740" s="390">
        <v>0</v>
      </c>
      <c r="AY740" s="390" t="s">
        <v>3533</v>
      </c>
    </row>
    <row r="741" spans="1:51" s="390" customFormat="1">
      <c r="A741" s="399" t="s">
        <v>81</v>
      </c>
      <c r="B741" s="399" t="s">
        <v>4080</v>
      </c>
      <c r="C741" s="399">
        <v>1500</v>
      </c>
      <c r="D741" s="399">
        <v>20</v>
      </c>
      <c r="E741" s="403">
        <v>7.6</v>
      </c>
      <c r="F741" s="399">
        <v>0</v>
      </c>
      <c r="G741" s="399">
        <v>8.8999999999999996E-2</v>
      </c>
      <c r="H741" s="399">
        <v>0.7</v>
      </c>
      <c r="I741" s="399">
        <v>0.21</v>
      </c>
      <c r="J741" s="399">
        <v>40</v>
      </c>
      <c r="K741" s="399">
        <v>125</v>
      </c>
      <c r="L741" s="403">
        <v>1</v>
      </c>
      <c r="M741" s="404">
        <v>5</v>
      </c>
      <c r="N741" s="404">
        <v>5</v>
      </c>
      <c r="O741" s="404">
        <v>3</v>
      </c>
      <c r="P741" s="399">
        <v>100</v>
      </c>
      <c r="Q741" s="399" t="s">
        <v>293</v>
      </c>
      <c r="R741" s="399">
        <v>1</v>
      </c>
      <c r="S741" s="399">
        <v>0</v>
      </c>
      <c r="T741" s="399">
        <v>0</v>
      </c>
      <c r="U741" s="404">
        <v>0.43</v>
      </c>
      <c r="V741" s="404">
        <v>0</v>
      </c>
      <c r="W741" s="405">
        <v>8.5213477409999997E-7</v>
      </c>
      <c r="X741" s="405">
        <v>24.720566653965562</v>
      </c>
      <c r="Y741" s="399">
        <v>1.58</v>
      </c>
      <c r="Z741" s="399">
        <v>2.77</v>
      </c>
      <c r="AA741" s="405">
        <v>7.2666707729999987E-7</v>
      </c>
      <c r="AB741" s="405">
        <v>24.720566653965562</v>
      </c>
      <c r="AC741" s="399">
        <v>1.54</v>
      </c>
      <c r="AD741" s="399">
        <v>2.68</v>
      </c>
      <c r="AE741" s="405">
        <v>5.9422895289999999E-7</v>
      </c>
      <c r="AF741" s="405">
        <v>24.720566653965562</v>
      </c>
      <c r="AG741" s="399">
        <v>1.69</v>
      </c>
      <c r="AH741" s="399">
        <v>2.2999999999999998</v>
      </c>
      <c r="AI741" s="324">
        <v>0</v>
      </c>
      <c r="AJ741" s="324">
        <v>0</v>
      </c>
      <c r="AK741" s="324">
        <v>0</v>
      </c>
      <c r="AL741" s="324">
        <v>0</v>
      </c>
      <c r="AM741" s="324">
        <v>0</v>
      </c>
      <c r="AN741" s="324">
        <v>0</v>
      </c>
      <c r="AO741" s="403">
        <v>4448351</v>
      </c>
      <c r="AP741" s="403">
        <v>1.2600000000000001E-3</v>
      </c>
      <c r="AQ741" s="403">
        <v>3.5560000000000001E-2</v>
      </c>
      <c r="AR741" s="403">
        <v>119</v>
      </c>
      <c r="AS741" s="399" t="s">
        <v>1342</v>
      </c>
      <c r="AT741" s="390">
        <v>0</v>
      </c>
      <c r="AU741" s="390">
        <v>0</v>
      </c>
      <c r="AV741" s="390">
        <v>0</v>
      </c>
      <c r="AY741" s="390" t="s">
        <v>3533</v>
      </c>
    </row>
    <row r="742" spans="1:51" s="390" customFormat="1">
      <c r="A742" s="399" t="s">
        <v>81</v>
      </c>
      <c r="B742" s="399" t="s">
        <v>4081</v>
      </c>
      <c r="C742" s="399">
        <v>1.7</v>
      </c>
      <c r="D742" s="399">
        <v>20</v>
      </c>
      <c r="E742" s="403">
        <v>5.0999999999999997E-2</v>
      </c>
      <c r="F742" s="399">
        <v>0</v>
      </c>
      <c r="G742" s="399">
        <v>3.3</v>
      </c>
      <c r="H742" s="399">
        <v>0.7</v>
      </c>
      <c r="I742" s="399">
        <v>2.5</v>
      </c>
      <c r="J742" s="399">
        <v>40</v>
      </c>
      <c r="K742" s="399">
        <v>125</v>
      </c>
      <c r="L742" s="403">
        <v>1</v>
      </c>
      <c r="M742" s="404">
        <v>5</v>
      </c>
      <c r="N742" s="404">
        <v>5</v>
      </c>
      <c r="O742" s="404">
        <v>3</v>
      </c>
      <c r="P742" s="399">
        <v>100</v>
      </c>
      <c r="Q742" s="399" t="s">
        <v>293</v>
      </c>
      <c r="R742" s="399">
        <v>1</v>
      </c>
      <c r="S742" s="399">
        <v>0</v>
      </c>
      <c r="T742" s="399">
        <v>0</v>
      </c>
      <c r="U742" s="404">
        <v>0.43</v>
      </c>
      <c r="V742" s="404">
        <v>0</v>
      </c>
      <c r="W742" s="405">
        <v>9.5328686910000013E-7</v>
      </c>
      <c r="X742" s="405">
        <v>0.62456928286560753</v>
      </c>
      <c r="Y742" s="399">
        <v>1.58</v>
      </c>
      <c r="Z742" s="399">
        <v>2.77</v>
      </c>
      <c r="AA742" s="405">
        <v>8.1292561230000004E-7</v>
      </c>
      <c r="AB742" s="405">
        <v>0.62456928286560753</v>
      </c>
      <c r="AC742" s="399">
        <v>1.54</v>
      </c>
      <c r="AD742" s="399">
        <v>2.68</v>
      </c>
      <c r="AE742" s="405">
        <v>6.6476650790000006E-7</v>
      </c>
      <c r="AF742" s="405">
        <v>0.62456928286560753</v>
      </c>
      <c r="AG742" s="399">
        <v>1.69</v>
      </c>
      <c r="AH742" s="399">
        <v>2.2999999999999998</v>
      </c>
      <c r="AI742" s="324">
        <v>0</v>
      </c>
      <c r="AJ742" s="324">
        <v>0</v>
      </c>
      <c r="AK742" s="324">
        <v>0</v>
      </c>
      <c r="AL742" s="324">
        <v>0</v>
      </c>
      <c r="AM742" s="324">
        <v>0</v>
      </c>
      <c r="AN742" s="324">
        <v>0</v>
      </c>
      <c r="AO742" s="403">
        <v>878687</v>
      </c>
      <c r="AP742" s="403">
        <v>6.4000000000000003E-3</v>
      </c>
      <c r="AQ742" s="403">
        <v>8.0009999999999998E-2</v>
      </c>
      <c r="AR742" s="403">
        <v>125</v>
      </c>
      <c r="AS742" s="399" t="s">
        <v>1342</v>
      </c>
      <c r="AT742" s="390">
        <v>0</v>
      </c>
      <c r="AU742" s="390">
        <v>0</v>
      </c>
      <c r="AV742" s="390">
        <v>0</v>
      </c>
      <c r="AY742" s="390" t="s">
        <v>3533</v>
      </c>
    </row>
    <row r="743" spans="1:51" s="390" customFormat="1">
      <c r="A743" s="399" t="s">
        <v>81</v>
      </c>
      <c r="B743" s="399" t="s">
        <v>4082</v>
      </c>
      <c r="C743" s="399">
        <v>18</v>
      </c>
      <c r="D743" s="399">
        <v>20</v>
      </c>
      <c r="E743" s="403">
        <v>0.17</v>
      </c>
      <c r="F743" s="399">
        <v>0</v>
      </c>
      <c r="G743" s="399">
        <v>0.87</v>
      </c>
      <c r="H743" s="399">
        <v>0.7</v>
      </c>
      <c r="I743" s="399">
        <v>1.3</v>
      </c>
      <c r="J743" s="399">
        <v>40</v>
      </c>
      <c r="K743" s="399">
        <v>125</v>
      </c>
      <c r="L743" s="403">
        <v>1</v>
      </c>
      <c r="M743" s="404">
        <v>5</v>
      </c>
      <c r="N743" s="404">
        <v>5</v>
      </c>
      <c r="O743" s="404">
        <v>3</v>
      </c>
      <c r="P743" s="399">
        <v>100</v>
      </c>
      <c r="Q743" s="399" t="s">
        <v>293</v>
      </c>
      <c r="R743" s="399">
        <v>1</v>
      </c>
      <c r="S743" s="399">
        <v>0</v>
      </c>
      <c r="T743" s="399">
        <v>0</v>
      </c>
      <c r="U743" s="404">
        <v>0.43</v>
      </c>
      <c r="V743" s="404">
        <v>0</v>
      </c>
      <c r="W743" s="405">
        <v>8.5213477409999997E-7</v>
      </c>
      <c r="X743" s="405">
        <v>2.7861532769998836</v>
      </c>
      <c r="Y743" s="399">
        <v>1.58</v>
      </c>
      <c r="Z743" s="399">
        <v>2.77</v>
      </c>
      <c r="AA743" s="405">
        <v>7.2666707729999987E-7</v>
      </c>
      <c r="AB743" s="405">
        <v>2.7861532769998836</v>
      </c>
      <c r="AC743" s="399">
        <v>1.54</v>
      </c>
      <c r="AD743" s="399">
        <v>2.68</v>
      </c>
      <c r="AE743" s="405">
        <v>5.9422895289999999E-7</v>
      </c>
      <c r="AF743" s="405">
        <v>2.7861532769998836</v>
      </c>
      <c r="AG743" s="399">
        <v>1.69</v>
      </c>
      <c r="AH743" s="399">
        <v>2.2999999999999998</v>
      </c>
      <c r="AI743" s="324">
        <v>0</v>
      </c>
      <c r="AJ743" s="324">
        <v>0</v>
      </c>
      <c r="AK743" s="324">
        <v>0</v>
      </c>
      <c r="AL743" s="324">
        <v>0</v>
      </c>
      <c r="AM743" s="324">
        <v>0</v>
      </c>
      <c r="AN743" s="324">
        <v>0</v>
      </c>
      <c r="AO743" s="403">
        <v>878687</v>
      </c>
      <c r="AP743" s="403">
        <v>6.4000000000000003E-3</v>
      </c>
      <c r="AQ743" s="403">
        <v>8.0009999999999998E-2</v>
      </c>
      <c r="AR743" s="403">
        <v>139</v>
      </c>
      <c r="AS743" s="399" t="s">
        <v>1342</v>
      </c>
      <c r="AT743" s="390">
        <v>0</v>
      </c>
      <c r="AU743" s="390">
        <v>0</v>
      </c>
      <c r="AV743" s="390">
        <v>0</v>
      </c>
      <c r="AY743" s="390" t="s">
        <v>3533</v>
      </c>
    </row>
    <row r="744" spans="1:51" s="390" customFormat="1">
      <c r="A744" s="399" t="s">
        <v>81</v>
      </c>
      <c r="B744" s="399" t="s">
        <v>4083</v>
      </c>
      <c r="C744" s="399">
        <v>1800</v>
      </c>
      <c r="D744" s="399">
        <v>20</v>
      </c>
      <c r="E744" s="403">
        <v>10</v>
      </c>
      <c r="F744" s="399">
        <v>0</v>
      </c>
      <c r="G744" s="399">
        <v>8.5999999999999993E-2</v>
      </c>
      <c r="H744" s="399">
        <v>0.7</v>
      </c>
      <c r="I744" s="399">
        <v>0.17</v>
      </c>
      <c r="J744" s="399">
        <v>40</v>
      </c>
      <c r="K744" s="399">
        <v>125</v>
      </c>
      <c r="L744" s="403">
        <v>1</v>
      </c>
      <c r="M744" s="404">
        <v>5</v>
      </c>
      <c r="N744" s="404">
        <v>5</v>
      </c>
      <c r="O744" s="404">
        <v>3</v>
      </c>
      <c r="P744" s="399">
        <v>100</v>
      </c>
      <c r="Q744" s="399" t="s">
        <v>293</v>
      </c>
      <c r="R744" s="399">
        <v>1</v>
      </c>
      <c r="S744" s="399">
        <v>0</v>
      </c>
      <c r="T744" s="399">
        <v>0</v>
      </c>
      <c r="U744" s="404">
        <v>0.43</v>
      </c>
      <c r="V744" s="404">
        <v>0</v>
      </c>
      <c r="W744" s="405">
        <v>8.5213477409999997E-7</v>
      </c>
      <c r="X744" s="405">
        <v>26.759664242371763</v>
      </c>
      <c r="Y744" s="399">
        <v>1.58</v>
      </c>
      <c r="Z744" s="399">
        <v>2.77</v>
      </c>
      <c r="AA744" s="405">
        <v>7.2666707729999987E-7</v>
      </c>
      <c r="AB744" s="405">
        <v>26.759664242371763</v>
      </c>
      <c r="AC744" s="399">
        <v>1.54</v>
      </c>
      <c r="AD744" s="399">
        <v>2.68</v>
      </c>
      <c r="AE744" s="405">
        <v>5.9422895289999999E-7</v>
      </c>
      <c r="AF744" s="405">
        <v>26.759664242371763</v>
      </c>
      <c r="AG744" s="399">
        <v>1.69</v>
      </c>
      <c r="AH744" s="399">
        <v>2.2999999999999998</v>
      </c>
      <c r="AI744" s="324">
        <v>0</v>
      </c>
      <c r="AJ744" s="324">
        <v>0</v>
      </c>
      <c r="AK744" s="324">
        <v>0</v>
      </c>
      <c r="AL744" s="324">
        <v>0</v>
      </c>
      <c r="AM744" s="324">
        <v>0</v>
      </c>
      <c r="AN744" s="324">
        <v>0</v>
      </c>
      <c r="AO744" s="403">
        <v>5159034</v>
      </c>
      <c r="AP744" s="403">
        <v>1.09E-3</v>
      </c>
      <c r="AQ744" s="403">
        <v>3.3020000000000001E-2</v>
      </c>
      <c r="AR744" s="403">
        <v>138</v>
      </c>
      <c r="AS744" s="399" t="s">
        <v>1342</v>
      </c>
      <c r="AT744" s="390">
        <v>0</v>
      </c>
      <c r="AU744" s="390">
        <v>0</v>
      </c>
      <c r="AV744" s="390">
        <v>0</v>
      </c>
      <c r="AY744" s="390" t="s">
        <v>3533</v>
      </c>
    </row>
    <row r="745" spans="1:51" s="390" customFormat="1">
      <c r="A745" s="399" t="s">
        <v>81</v>
      </c>
      <c r="B745" s="399" t="s">
        <v>4084</v>
      </c>
      <c r="C745" s="399">
        <v>2.2000000000000002</v>
      </c>
      <c r="D745" s="399">
        <v>20</v>
      </c>
      <c r="E745" s="403">
        <v>5.7000000000000002E-2</v>
      </c>
      <c r="F745" s="399">
        <v>0</v>
      </c>
      <c r="G745" s="399">
        <v>3.2</v>
      </c>
      <c r="H745" s="399">
        <v>0.7</v>
      </c>
      <c r="I745" s="399">
        <v>2.15</v>
      </c>
      <c r="J745" s="399">
        <v>40</v>
      </c>
      <c r="K745" s="399">
        <v>125</v>
      </c>
      <c r="L745" s="403">
        <v>1</v>
      </c>
      <c r="M745" s="404">
        <v>5</v>
      </c>
      <c r="N745" s="404">
        <v>5</v>
      </c>
      <c r="O745" s="404">
        <v>3</v>
      </c>
      <c r="P745" s="399">
        <v>100</v>
      </c>
      <c r="Q745" s="399" t="s">
        <v>293</v>
      </c>
      <c r="R745" s="399">
        <v>1</v>
      </c>
      <c r="S745" s="399">
        <v>0</v>
      </c>
      <c r="T745" s="399">
        <v>0</v>
      </c>
      <c r="U745" s="404">
        <v>0.43</v>
      </c>
      <c r="V745" s="404">
        <v>0</v>
      </c>
      <c r="W745" s="405">
        <v>9.5328686910000013E-7</v>
      </c>
      <c r="X745" s="405">
        <v>0.71317599318944036</v>
      </c>
      <c r="Y745" s="399">
        <v>1.58</v>
      </c>
      <c r="Z745" s="399">
        <v>2.77</v>
      </c>
      <c r="AA745" s="405">
        <v>8.1292561230000004E-7</v>
      </c>
      <c r="AB745" s="405">
        <v>0.71317599318944036</v>
      </c>
      <c r="AC745" s="399">
        <v>1.54</v>
      </c>
      <c r="AD745" s="399">
        <v>2.68</v>
      </c>
      <c r="AE745" s="405">
        <v>6.6476650790000006E-7</v>
      </c>
      <c r="AF745" s="405">
        <v>0.71317599318944036</v>
      </c>
      <c r="AG745" s="399">
        <v>1.69</v>
      </c>
      <c r="AH745" s="399">
        <v>2.2999999999999998</v>
      </c>
      <c r="AI745" s="324">
        <v>0</v>
      </c>
      <c r="AJ745" s="324">
        <v>0</v>
      </c>
      <c r="AK745" s="324">
        <v>0</v>
      </c>
      <c r="AL745" s="324">
        <v>0</v>
      </c>
      <c r="AM745" s="324">
        <v>0</v>
      </c>
      <c r="AN745" s="324">
        <v>0</v>
      </c>
      <c r="AO745" s="403">
        <v>878687</v>
      </c>
      <c r="AP745" s="403">
        <v>6.4000000000000003E-3</v>
      </c>
      <c r="AQ745" s="403">
        <v>8.0009999999999998E-2</v>
      </c>
      <c r="AR745" s="403">
        <v>152</v>
      </c>
      <c r="AS745" s="399" t="s">
        <v>1342</v>
      </c>
      <c r="AT745" s="390">
        <v>0</v>
      </c>
      <c r="AU745" s="390">
        <v>0</v>
      </c>
      <c r="AV745" s="390">
        <v>0</v>
      </c>
      <c r="AY745" s="390" t="s">
        <v>3533</v>
      </c>
    </row>
    <row r="746" spans="1:51" s="390" customFormat="1">
      <c r="A746" s="399" t="s">
        <v>81</v>
      </c>
      <c r="B746" s="399" t="s">
        <v>4085</v>
      </c>
      <c r="C746" s="399">
        <v>22</v>
      </c>
      <c r="D746" s="399">
        <v>20</v>
      </c>
      <c r="E746" s="403">
        <v>0.19</v>
      </c>
      <c r="F746" s="399">
        <v>0</v>
      </c>
      <c r="G746" s="399">
        <v>0.78</v>
      </c>
      <c r="H746" s="399">
        <v>0.7</v>
      </c>
      <c r="I746" s="399">
        <v>1.25</v>
      </c>
      <c r="J746" s="399">
        <v>40</v>
      </c>
      <c r="K746" s="399">
        <v>125</v>
      </c>
      <c r="L746" s="403">
        <v>1</v>
      </c>
      <c r="M746" s="404">
        <v>5</v>
      </c>
      <c r="N746" s="404">
        <v>5</v>
      </c>
      <c r="O746" s="404">
        <v>3</v>
      </c>
      <c r="P746" s="399">
        <v>100</v>
      </c>
      <c r="Q746" s="399" t="s">
        <v>293</v>
      </c>
      <c r="R746" s="399">
        <v>1</v>
      </c>
      <c r="S746" s="399">
        <v>0</v>
      </c>
      <c r="T746" s="399">
        <v>0</v>
      </c>
      <c r="U746" s="404">
        <v>0.43</v>
      </c>
      <c r="V746" s="404">
        <v>0</v>
      </c>
      <c r="W746" s="405">
        <v>8.5213477409999997E-7</v>
      </c>
      <c r="X746" s="405">
        <v>3.0468459812805744</v>
      </c>
      <c r="Y746" s="399">
        <v>1.58</v>
      </c>
      <c r="Z746" s="399">
        <v>2.77</v>
      </c>
      <c r="AA746" s="405">
        <v>7.2666707729999987E-7</v>
      </c>
      <c r="AB746" s="405">
        <v>3.0468459812805744</v>
      </c>
      <c r="AC746" s="399">
        <v>1.54</v>
      </c>
      <c r="AD746" s="399">
        <v>2.68</v>
      </c>
      <c r="AE746" s="405">
        <v>5.9422895289999999E-7</v>
      </c>
      <c r="AF746" s="405">
        <v>3.0468459812805744</v>
      </c>
      <c r="AG746" s="399">
        <v>1.69</v>
      </c>
      <c r="AH746" s="399">
        <v>2.2999999999999998</v>
      </c>
      <c r="AI746" s="324">
        <v>0</v>
      </c>
      <c r="AJ746" s="324">
        <v>0</v>
      </c>
      <c r="AK746" s="324">
        <v>0</v>
      </c>
      <c r="AL746" s="324">
        <v>0</v>
      </c>
      <c r="AM746" s="324">
        <v>0</v>
      </c>
      <c r="AN746" s="324">
        <v>0</v>
      </c>
      <c r="AO746" s="403">
        <v>878687</v>
      </c>
      <c r="AP746" s="403">
        <v>6.4000000000000003E-3</v>
      </c>
      <c r="AQ746" s="403">
        <v>8.0009999999999998E-2</v>
      </c>
      <c r="AR746" s="403">
        <v>135</v>
      </c>
      <c r="AS746" s="399" t="s">
        <v>1342</v>
      </c>
      <c r="AT746" s="390">
        <v>0</v>
      </c>
      <c r="AU746" s="390">
        <v>0</v>
      </c>
      <c r="AV746" s="390">
        <v>0</v>
      </c>
      <c r="AY746" s="390" t="s">
        <v>3533</v>
      </c>
    </row>
    <row r="747" spans="1:51" s="390" customFormat="1">
      <c r="A747" s="399" t="s">
        <v>81</v>
      </c>
      <c r="B747" s="399" t="s">
        <v>4086</v>
      </c>
      <c r="C747" s="399">
        <v>220</v>
      </c>
      <c r="D747" s="399">
        <v>20</v>
      </c>
      <c r="E747" s="403">
        <v>1.35</v>
      </c>
      <c r="F747" s="399">
        <v>0</v>
      </c>
      <c r="G747" s="399">
        <v>0.245</v>
      </c>
      <c r="H747" s="399">
        <v>0.7</v>
      </c>
      <c r="I747" s="399">
        <v>0.5</v>
      </c>
      <c r="J747" s="399">
        <v>40</v>
      </c>
      <c r="K747" s="399">
        <v>125</v>
      </c>
      <c r="L747" s="403">
        <v>1</v>
      </c>
      <c r="M747" s="404">
        <v>5</v>
      </c>
      <c r="N747" s="404">
        <v>5</v>
      </c>
      <c r="O747" s="404">
        <v>3</v>
      </c>
      <c r="P747" s="399">
        <v>100</v>
      </c>
      <c r="Q747" s="399" t="s">
        <v>293</v>
      </c>
      <c r="R747" s="399">
        <v>1</v>
      </c>
      <c r="S747" s="399">
        <v>0</v>
      </c>
      <c r="T747" s="399">
        <v>0</v>
      </c>
      <c r="U747" s="404">
        <v>0.43</v>
      </c>
      <c r="V747" s="404">
        <v>0</v>
      </c>
      <c r="W747" s="405">
        <v>8.5213477409999997E-7</v>
      </c>
      <c r="X747" s="405">
        <v>9.3875795098914985</v>
      </c>
      <c r="Y747" s="399">
        <v>1.58</v>
      </c>
      <c r="Z747" s="399">
        <v>2.77</v>
      </c>
      <c r="AA747" s="405">
        <v>7.2666707729999987E-7</v>
      </c>
      <c r="AB747" s="405">
        <v>9.3875795098914985</v>
      </c>
      <c r="AC747" s="399">
        <v>1.54</v>
      </c>
      <c r="AD747" s="399">
        <v>2.68</v>
      </c>
      <c r="AE747" s="405">
        <v>5.9422895289999999E-7</v>
      </c>
      <c r="AF747" s="405">
        <v>9.3875795098914985</v>
      </c>
      <c r="AG747" s="399">
        <v>1.69</v>
      </c>
      <c r="AH747" s="399">
        <v>2.2999999999999998</v>
      </c>
      <c r="AI747" s="324">
        <v>0</v>
      </c>
      <c r="AJ747" s="324">
        <v>0</v>
      </c>
      <c r="AK747" s="324">
        <v>0</v>
      </c>
      <c r="AL747" s="324">
        <v>0</v>
      </c>
      <c r="AM747" s="324">
        <v>0</v>
      </c>
      <c r="AN747" s="324">
        <v>0</v>
      </c>
      <c r="AO747" s="403">
        <v>1722226</v>
      </c>
      <c r="AP747" s="403">
        <v>3.2699999999999999E-3</v>
      </c>
      <c r="AQ747" s="403">
        <v>5.7149999999999999E-2</v>
      </c>
      <c r="AR747" s="403">
        <v>119</v>
      </c>
      <c r="AS747" s="399" t="s">
        <v>1342</v>
      </c>
      <c r="AT747" s="390">
        <v>0</v>
      </c>
      <c r="AU747" s="390">
        <v>0</v>
      </c>
      <c r="AV747" s="390">
        <v>0</v>
      </c>
      <c r="AY747" s="390" t="s">
        <v>3533</v>
      </c>
    </row>
    <row r="748" spans="1:51" s="390" customFormat="1">
      <c r="A748" s="399" t="s">
        <v>81</v>
      </c>
      <c r="B748" s="399" t="s">
        <v>4087</v>
      </c>
      <c r="C748" s="399">
        <v>2200</v>
      </c>
      <c r="D748" s="399">
        <v>20</v>
      </c>
      <c r="E748" s="403">
        <v>11</v>
      </c>
      <c r="F748" s="399">
        <v>0</v>
      </c>
      <c r="G748" s="399">
        <v>0.08</v>
      </c>
      <c r="H748" s="399">
        <v>0.7</v>
      </c>
      <c r="I748" s="399">
        <v>0.15</v>
      </c>
      <c r="J748" s="399">
        <v>40</v>
      </c>
      <c r="K748" s="399">
        <v>125</v>
      </c>
      <c r="L748" s="403">
        <v>1</v>
      </c>
      <c r="M748" s="404">
        <v>5</v>
      </c>
      <c r="N748" s="404">
        <v>5</v>
      </c>
      <c r="O748" s="404">
        <v>3</v>
      </c>
      <c r="P748" s="399">
        <v>100</v>
      </c>
      <c r="Q748" s="399" t="s">
        <v>293</v>
      </c>
      <c r="R748" s="399">
        <v>1</v>
      </c>
      <c r="S748" s="399">
        <v>0</v>
      </c>
      <c r="T748" s="399">
        <v>0</v>
      </c>
      <c r="U748" s="404">
        <v>0.43</v>
      </c>
      <c r="V748" s="404">
        <v>0</v>
      </c>
      <c r="W748" s="405">
        <v>8.5213477409999997E-7</v>
      </c>
      <c r="X748" s="405">
        <v>30.415099988264927</v>
      </c>
      <c r="Y748" s="399">
        <v>1.58</v>
      </c>
      <c r="Z748" s="399">
        <v>2.77</v>
      </c>
      <c r="AA748" s="405">
        <v>7.2666707729999987E-7</v>
      </c>
      <c r="AB748" s="405">
        <v>30.415099988264927</v>
      </c>
      <c r="AC748" s="399">
        <v>1.54</v>
      </c>
      <c r="AD748" s="399">
        <v>2.68</v>
      </c>
      <c r="AE748" s="405">
        <v>5.9422895289999999E-7</v>
      </c>
      <c r="AF748" s="405">
        <v>30.415099988264927</v>
      </c>
      <c r="AG748" s="399">
        <v>1.69</v>
      </c>
      <c r="AH748" s="399">
        <v>2.2999999999999998</v>
      </c>
      <c r="AI748" s="324">
        <v>0</v>
      </c>
      <c r="AJ748" s="324">
        <v>0</v>
      </c>
      <c r="AK748" s="324">
        <v>0</v>
      </c>
      <c r="AL748" s="324">
        <v>0</v>
      </c>
      <c r="AM748" s="324">
        <v>0</v>
      </c>
      <c r="AN748" s="324">
        <v>0</v>
      </c>
      <c r="AO748" s="403">
        <v>5159034</v>
      </c>
      <c r="AP748" s="403">
        <v>1.09E-3</v>
      </c>
      <c r="AQ748" s="403">
        <v>3.3020000000000001E-2</v>
      </c>
      <c r="AR748" s="403">
        <v>162</v>
      </c>
      <c r="AS748" s="399" t="s">
        <v>1342</v>
      </c>
      <c r="AT748" s="390">
        <v>0</v>
      </c>
      <c r="AU748" s="390">
        <v>0</v>
      </c>
      <c r="AV748" s="390">
        <v>0</v>
      </c>
      <c r="AY748" s="390" t="s">
        <v>3533</v>
      </c>
    </row>
    <row r="749" spans="1:51" s="390" customFormat="1">
      <c r="A749" s="399" t="s">
        <v>81</v>
      </c>
      <c r="B749" s="399" t="s">
        <v>4088</v>
      </c>
      <c r="C749" s="399">
        <v>3.3</v>
      </c>
      <c r="D749" s="399">
        <v>20</v>
      </c>
      <c r="E749" s="403">
        <v>6.6000000000000003E-2</v>
      </c>
      <c r="F749" s="399">
        <v>0</v>
      </c>
      <c r="G749" s="399">
        <v>2.6</v>
      </c>
      <c r="H749" s="399">
        <v>0.7</v>
      </c>
      <c r="I749" s="399">
        <v>1.8</v>
      </c>
      <c r="J749" s="399">
        <v>40</v>
      </c>
      <c r="K749" s="399">
        <v>125</v>
      </c>
      <c r="L749" s="403">
        <v>1</v>
      </c>
      <c r="M749" s="404">
        <v>5</v>
      </c>
      <c r="N749" s="404">
        <v>5</v>
      </c>
      <c r="O749" s="404">
        <v>3</v>
      </c>
      <c r="P749" s="399">
        <v>100</v>
      </c>
      <c r="Q749" s="399" t="s">
        <v>293</v>
      </c>
      <c r="R749" s="399">
        <v>1</v>
      </c>
      <c r="S749" s="399">
        <v>0</v>
      </c>
      <c r="T749" s="399">
        <v>0</v>
      </c>
      <c r="U749" s="404">
        <v>0.43</v>
      </c>
      <c r="V749" s="404">
        <v>0</v>
      </c>
      <c r="W749" s="405">
        <v>9.5328686910000013E-7</v>
      </c>
      <c r="X749" s="405">
        <v>0.86599938901807749</v>
      </c>
      <c r="Y749" s="399">
        <v>1.58</v>
      </c>
      <c r="Z749" s="399">
        <v>2.77</v>
      </c>
      <c r="AA749" s="405">
        <v>8.1292561230000004E-7</v>
      </c>
      <c r="AB749" s="405">
        <v>0.86599938901807749</v>
      </c>
      <c r="AC749" s="399">
        <v>1.54</v>
      </c>
      <c r="AD749" s="399">
        <v>2.68</v>
      </c>
      <c r="AE749" s="405">
        <v>6.6476650790000006E-7</v>
      </c>
      <c r="AF749" s="405">
        <v>0.86599938901807749</v>
      </c>
      <c r="AG749" s="399">
        <v>1.69</v>
      </c>
      <c r="AH749" s="399">
        <v>2.2999999999999998</v>
      </c>
      <c r="AI749" s="324">
        <v>0</v>
      </c>
      <c r="AJ749" s="324">
        <v>0</v>
      </c>
      <c r="AK749" s="324">
        <v>0</v>
      </c>
      <c r="AL749" s="324">
        <v>0</v>
      </c>
      <c r="AM749" s="324">
        <v>0</v>
      </c>
      <c r="AN749" s="324">
        <v>0</v>
      </c>
      <c r="AO749" s="403">
        <v>878687</v>
      </c>
      <c r="AP749" s="403">
        <v>6.4000000000000003E-3</v>
      </c>
      <c r="AQ749" s="403">
        <v>8.0009999999999998E-2</v>
      </c>
      <c r="AR749" s="403">
        <v>187</v>
      </c>
      <c r="AS749" s="399" t="s">
        <v>1342</v>
      </c>
      <c r="AT749" s="390">
        <v>0</v>
      </c>
      <c r="AU749" s="390">
        <v>0</v>
      </c>
      <c r="AV749" s="390">
        <v>0</v>
      </c>
      <c r="AY749" s="390" t="s">
        <v>3533</v>
      </c>
    </row>
    <row r="750" spans="1:51" s="390" customFormat="1">
      <c r="A750" s="399" t="s">
        <v>81</v>
      </c>
      <c r="B750" s="399" t="s">
        <v>4089</v>
      </c>
      <c r="C750" s="399">
        <v>33</v>
      </c>
      <c r="D750" s="399">
        <v>20</v>
      </c>
      <c r="E750" s="403">
        <v>0.26</v>
      </c>
      <c r="F750" s="399">
        <v>0</v>
      </c>
      <c r="G750" s="399">
        <v>0.64</v>
      </c>
      <c r="H750" s="399">
        <v>0.7</v>
      </c>
      <c r="I750" s="399">
        <v>1.2</v>
      </c>
      <c r="J750" s="399">
        <v>40</v>
      </c>
      <c r="K750" s="399">
        <v>125</v>
      </c>
      <c r="L750" s="403">
        <v>1</v>
      </c>
      <c r="M750" s="404">
        <v>5</v>
      </c>
      <c r="N750" s="404">
        <v>5</v>
      </c>
      <c r="O750" s="404">
        <v>3</v>
      </c>
      <c r="P750" s="399">
        <v>100</v>
      </c>
      <c r="Q750" s="399" t="s">
        <v>293</v>
      </c>
      <c r="R750" s="399">
        <v>1</v>
      </c>
      <c r="S750" s="399">
        <v>0</v>
      </c>
      <c r="T750" s="399">
        <v>0</v>
      </c>
      <c r="U750" s="404">
        <v>0.43</v>
      </c>
      <c r="V750" s="404">
        <v>0</v>
      </c>
      <c r="W750" s="405">
        <v>8.5213477409999997E-7</v>
      </c>
      <c r="X750" s="405">
        <v>3.6690891746406917</v>
      </c>
      <c r="Y750" s="399">
        <v>1.58</v>
      </c>
      <c r="Z750" s="399">
        <v>2.77</v>
      </c>
      <c r="AA750" s="405">
        <v>7.2666707729999987E-7</v>
      </c>
      <c r="AB750" s="405">
        <v>3.6690891746406917</v>
      </c>
      <c r="AC750" s="399">
        <v>1.54</v>
      </c>
      <c r="AD750" s="399">
        <v>2.68</v>
      </c>
      <c r="AE750" s="405">
        <v>5.9422895289999999E-7</v>
      </c>
      <c r="AF750" s="405">
        <v>3.6690891746406917</v>
      </c>
      <c r="AG750" s="399">
        <v>1.69</v>
      </c>
      <c r="AH750" s="399">
        <v>2.2999999999999998</v>
      </c>
      <c r="AI750" s="324">
        <v>0</v>
      </c>
      <c r="AJ750" s="324">
        <v>0</v>
      </c>
      <c r="AK750" s="324">
        <v>0</v>
      </c>
      <c r="AL750" s="324">
        <v>0</v>
      </c>
      <c r="AM750" s="324">
        <v>0</v>
      </c>
      <c r="AN750" s="324">
        <v>0</v>
      </c>
      <c r="AO750" s="403">
        <v>878687</v>
      </c>
      <c r="AP750" s="403">
        <v>6.4000000000000003E-3</v>
      </c>
      <c r="AQ750" s="403">
        <v>8.0009999999999998E-2</v>
      </c>
      <c r="AR750" s="403">
        <v>107</v>
      </c>
      <c r="AS750" s="399" t="s">
        <v>1342</v>
      </c>
      <c r="AT750" s="390">
        <v>0</v>
      </c>
      <c r="AU750" s="390">
        <v>0</v>
      </c>
      <c r="AV750" s="390">
        <v>0</v>
      </c>
      <c r="AY750" s="390" t="s">
        <v>3533</v>
      </c>
    </row>
    <row r="751" spans="1:51" s="390" customFormat="1">
      <c r="A751" s="399" t="s">
        <v>81</v>
      </c>
      <c r="B751" s="399" t="s">
        <v>4090</v>
      </c>
      <c r="C751" s="399">
        <v>330</v>
      </c>
      <c r="D751" s="399">
        <v>20</v>
      </c>
      <c r="E751" s="403">
        <v>1.8</v>
      </c>
      <c r="F751" s="399">
        <v>0</v>
      </c>
      <c r="G751" s="399">
        <v>0.2</v>
      </c>
      <c r="H751" s="399">
        <v>0.7</v>
      </c>
      <c r="I751" s="399">
        <v>0.42</v>
      </c>
      <c r="J751" s="399">
        <v>40</v>
      </c>
      <c r="K751" s="399">
        <v>125</v>
      </c>
      <c r="L751" s="403">
        <v>1</v>
      </c>
      <c r="M751" s="404">
        <v>5</v>
      </c>
      <c r="N751" s="404">
        <v>5</v>
      </c>
      <c r="O751" s="404">
        <v>3</v>
      </c>
      <c r="P751" s="399">
        <v>100</v>
      </c>
      <c r="Q751" s="399" t="s">
        <v>293</v>
      </c>
      <c r="R751" s="399">
        <v>1</v>
      </c>
      <c r="S751" s="399">
        <v>0</v>
      </c>
      <c r="T751" s="399">
        <v>0</v>
      </c>
      <c r="U751" s="404">
        <v>0.43</v>
      </c>
      <c r="V751" s="404">
        <v>0</v>
      </c>
      <c r="W751" s="405">
        <v>8.5213477409999997E-7</v>
      </c>
      <c r="X751" s="405">
        <v>11.578014728866181</v>
      </c>
      <c r="Y751" s="399">
        <v>1.58</v>
      </c>
      <c r="Z751" s="399">
        <v>2.77</v>
      </c>
      <c r="AA751" s="405">
        <v>7.2666707729999987E-7</v>
      </c>
      <c r="AB751" s="405">
        <v>11.578014728866181</v>
      </c>
      <c r="AC751" s="399">
        <v>1.54</v>
      </c>
      <c r="AD751" s="399">
        <v>2.68</v>
      </c>
      <c r="AE751" s="405">
        <v>5.9422895289999999E-7</v>
      </c>
      <c r="AF751" s="405">
        <v>11.578014728866181</v>
      </c>
      <c r="AG751" s="399">
        <v>1.69</v>
      </c>
      <c r="AH751" s="399">
        <v>2.2999999999999998</v>
      </c>
      <c r="AI751" s="324">
        <v>0</v>
      </c>
      <c r="AJ751" s="324">
        <v>0</v>
      </c>
      <c r="AK751" s="324">
        <v>0</v>
      </c>
      <c r="AL751" s="324">
        <v>0</v>
      </c>
      <c r="AM751" s="324">
        <v>0</v>
      </c>
      <c r="AN751" s="324">
        <v>0</v>
      </c>
      <c r="AO751" s="403">
        <v>2179692</v>
      </c>
      <c r="AP751" s="403">
        <v>2.5799999999999998E-3</v>
      </c>
      <c r="AQ751" s="403">
        <v>5.0799999999999998E-2</v>
      </c>
      <c r="AR751" s="403">
        <v>126</v>
      </c>
      <c r="AS751" s="399" t="s">
        <v>1342</v>
      </c>
      <c r="AT751" s="390">
        <v>0</v>
      </c>
      <c r="AU751" s="390">
        <v>0</v>
      </c>
      <c r="AV751" s="390">
        <v>0</v>
      </c>
      <c r="AY751" s="390" t="s">
        <v>3533</v>
      </c>
    </row>
    <row r="752" spans="1:51" s="390" customFormat="1">
      <c r="A752" s="399" t="s">
        <v>81</v>
      </c>
      <c r="B752" s="399" t="s">
        <v>4091</v>
      </c>
      <c r="C752" s="399">
        <v>3300</v>
      </c>
      <c r="D752" s="399">
        <v>20</v>
      </c>
      <c r="E752" s="403">
        <v>19.5</v>
      </c>
      <c r="F752" s="399">
        <v>0</v>
      </c>
      <c r="G752" s="399">
        <v>6.7000000000000004E-2</v>
      </c>
      <c r="H752" s="399">
        <v>0.7</v>
      </c>
      <c r="I752" s="399">
        <v>0.125</v>
      </c>
      <c r="J752" s="399">
        <v>40</v>
      </c>
      <c r="K752" s="399">
        <v>125</v>
      </c>
      <c r="L752" s="403">
        <v>1</v>
      </c>
      <c r="M752" s="404">
        <v>5</v>
      </c>
      <c r="N752" s="404">
        <v>5</v>
      </c>
      <c r="O752" s="404">
        <v>3</v>
      </c>
      <c r="P752" s="399">
        <v>100</v>
      </c>
      <c r="Q752" s="399" t="s">
        <v>293</v>
      </c>
      <c r="R752" s="399">
        <v>1</v>
      </c>
      <c r="S752" s="399">
        <v>0</v>
      </c>
      <c r="T752" s="399">
        <v>0</v>
      </c>
      <c r="U752" s="404">
        <v>0.43</v>
      </c>
      <c r="V752" s="404">
        <v>0</v>
      </c>
      <c r="W752" s="405">
        <v>8.5213477409999997E-7</v>
      </c>
      <c r="X752" s="405">
        <v>36.742641946331325</v>
      </c>
      <c r="Y752" s="399">
        <v>1.58</v>
      </c>
      <c r="Z752" s="399">
        <v>2.77</v>
      </c>
      <c r="AA752" s="405">
        <v>7.2666707729999987E-7</v>
      </c>
      <c r="AB752" s="405">
        <v>36.742641946331325</v>
      </c>
      <c r="AC752" s="399">
        <v>1.54</v>
      </c>
      <c r="AD752" s="399">
        <v>2.68</v>
      </c>
      <c r="AE752" s="405">
        <v>5.9422895289999999E-7</v>
      </c>
      <c r="AF752" s="405">
        <v>36.742641946331325</v>
      </c>
      <c r="AG752" s="399">
        <v>1.69</v>
      </c>
      <c r="AH752" s="399">
        <v>2.2999999999999998</v>
      </c>
      <c r="AI752" s="324">
        <v>0</v>
      </c>
      <c r="AJ752" s="324">
        <v>0</v>
      </c>
      <c r="AK752" s="324">
        <v>0</v>
      </c>
      <c r="AL752" s="324">
        <v>0</v>
      </c>
      <c r="AM752" s="324">
        <v>0</v>
      </c>
      <c r="AN752" s="324">
        <v>0</v>
      </c>
      <c r="AO752" s="403">
        <v>7908179</v>
      </c>
      <c r="AP752" s="403">
        <v>7.1000000000000002E-4</v>
      </c>
      <c r="AQ752" s="403">
        <v>2.6669999999999999E-2</v>
      </c>
      <c r="AR752" s="403">
        <v>131</v>
      </c>
      <c r="AS752" s="399" t="s">
        <v>1342</v>
      </c>
      <c r="AT752" s="390">
        <v>0</v>
      </c>
      <c r="AU752" s="390">
        <v>0</v>
      </c>
      <c r="AV752" s="390">
        <v>0</v>
      </c>
      <c r="AY752" s="390" t="s">
        <v>3533</v>
      </c>
    </row>
    <row r="753" spans="1:51" s="390" customFormat="1">
      <c r="A753" s="399" t="s">
        <v>81</v>
      </c>
      <c r="B753" s="399" t="s">
        <v>4092</v>
      </c>
      <c r="C753" s="399">
        <v>4.7</v>
      </c>
      <c r="D753" s="399">
        <v>20</v>
      </c>
      <c r="E753" s="403">
        <v>8.3000000000000004E-2</v>
      </c>
      <c r="F753" s="399">
        <v>0</v>
      </c>
      <c r="G753" s="399">
        <v>2</v>
      </c>
      <c r="H753" s="399">
        <v>0.7</v>
      </c>
      <c r="I753" s="399">
        <v>1.75</v>
      </c>
      <c r="J753" s="399">
        <v>40</v>
      </c>
      <c r="K753" s="399">
        <v>125</v>
      </c>
      <c r="L753" s="403">
        <v>1</v>
      </c>
      <c r="M753" s="404">
        <v>5</v>
      </c>
      <c r="N753" s="404">
        <v>5</v>
      </c>
      <c r="O753" s="404">
        <v>3</v>
      </c>
      <c r="P753" s="399">
        <v>100</v>
      </c>
      <c r="Q753" s="399" t="s">
        <v>293</v>
      </c>
      <c r="R753" s="399">
        <v>1</v>
      </c>
      <c r="S753" s="399">
        <v>0</v>
      </c>
      <c r="T753" s="399">
        <v>0</v>
      </c>
      <c r="U753" s="404">
        <v>0.43</v>
      </c>
      <c r="V753" s="404">
        <v>0</v>
      </c>
      <c r="W753" s="405">
        <v>9.5328686910000013E-7</v>
      </c>
      <c r="X753" s="405">
        <v>0.95930569542593136</v>
      </c>
      <c r="Y753" s="399">
        <v>1.58</v>
      </c>
      <c r="Z753" s="399">
        <v>2.77</v>
      </c>
      <c r="AA753" s="405">
        <v>8.1292561230000004E-7</v>
      </c>
      <c r="AB753" s="405">
        <v>0.95930569542593136</v>
      </c>
      <c r="AC753" s="399">
        <v>1.54</v>
      </c>
      <c r="AD753" s="399">
        <v>2.68</v>
      </c>
      <c r="AE753" s="405">
        <v>6.6476650790000006E-7</v>
      </c>
      <c r="AF753" s="405">
        <v>0.95930569542593136</v>
      </c>
      <c r="AG753" s="399">
        <v>1.69</v>
      </c>
      <c r="AH753" s="399">
        <v>2.2999999999999998</v>
      </c>
      <c r="AI753" s="324">
        <v>0</v>
      </c>
      <c r="AJ753" s="324">
        <v>0</v>
      </c>
      <c r="AK753" s="324">
        <v>0</v>
      </c>
      <c r="AL753" s="324">
        <v>0</v>
      </c>
      <c r="AM753" s="324">
        <v>0</v>
      </c>
      <c r="AN753" s="324">
        <v>0</v>
      </c>
      <c r="AO753" s="403">
        <v>878687</v>
      </c>
      <c r="AP753" s="403">
        <v>6.4000000000000003E-3</v>
      </c>
      <c r="AQ753" s="403">
        <v>8.0009999999999998E-2</v>
      </c>
      <c r="AR753" s="403">
        <v>157</v>
      </c>
      <c r="AS753" s="399" t="s">
        <v>1342</v>
      </c>
      <c r="AT753" s="390">
        <v>0</v>
      </c>
      <c r="AU753" s="390">
        <v>0</v>
      </c>
      <c r="AV753" s="390">
        <v>0</v>
      </c>
      <c r="AY753" s="390" t="s">
        <v>3533</v>
      </c>
    </row>
    <row r="754" spans="1:51" s="390" customFormat="1">
      <c r="A754" s="399" t="s">
        <v>81</v>
      </c>
      <c r="B754" s="399" t="s">
        <v>4093</v>
      </c>
      <c r="C754" s="399">
        <v>47</v>
      </c>
      <c r="D754" s="399">
        <v>20</v>
      </c>
      <c r="E754" s="403">
        <v>0.33</v>
      </c>
      <c r="F754" s="399">
        <v>0</v>
      </c>
      <c r="G754" s="399">
        <v>0.55000000000000004</v>
      </c>
      <c r="H754" s="399">
        <v>0.7</v>
      </c>
      <c r="I754" s="399">
        <v>1</v>
      </c>
      <c r="J754" s="399">
        <v>40</v>
      </c>
      <c r="K754" s="399">
        <v>125</v>
      </c>
      <c r="L754" s="403">
        <v>1</v>
      </c>
      <c r="M754" s="404">
        <v>5</v>
      </c>
      <c r="N754" s="404">
        <v>5</v>
      </c>
      <c r="O754" s="404">
        <v>3</v>
      </c>
      <c r="P754" s="399">
        <v>100</v>
      </c>
      <c r="Q754" s="399" t="s">
        <v>293</v>
      </c>
      <c r="R754" s="399">
        <v>1</v>
      </c>
      <c r="S754" s="399">
        <v>0</v>
      </c>
      <c r="T754" s="399">
        <v>0</v>
      </c>
      <c r="U754" s="404">
        <v>0.43</v>
      </c>
      <c r="V754" s="404">
        <v>0</v>
      </c>
      <c r="W754" s="405">
        <v>8.5213477409999997E-7</v>
      </c>
      <c r="X754" s="405">
        <v>4.3649734672998175</v>
      </c>
      <c r="Y754" s="399">
        <v>1.58</v>
      </c>
      <c r="Z754" s="399">
        <v>2.77</v>
      </c>
      <c r="AA754" s="405">
        <v>7.2666707729999987E-7</v>
      </c>
      <c r="AB754" s="405">
        <v>4.3649734672998175</v>
      </c>
      <c r="AC754" s="399">
        <v>1.54</v>
      </c>
      <c r="AD754" s="399">
        <v>2.68</v>
      </c>
      <c r="AE754" s="405">
        <v>5.9422895289999999E-7</v>
      </c>
      <c r="AF754" s="405">
        <v>4.3649734672998175</v>
      </c>
      <c r="AG754" s="399">
        <v>1.69</v>
      </c>
      <c r="AH754" s="399">
        <v>2.2999999999999998</v>
      </c>
      <c r="AI754" s="324">
        <v>0</v>
      </c>
      <c r="AJ754" s="324">
        <v>0</v>
      </c>
      <c r="AK754" s="324">
        <v>0</v>
      </c>
      <c r="AL754" s="324">
        <v>0</v>
      </c>
      <c r="AM754" s="324">
        <v>0</v>
      </c>
      <c r="AN754" s="324">
        <v>0</v>
      </c>
      <c r="AO754" s="403">
        <v>1001869</v>
      </c>
      <c r="AP754" s="403">
        <v>5.6100000000000004E-3</v>
      </c>
      <c r="AQ754" s="403">
        <v>7.4929999999999997E-2</v>
      </c>
      <c r="AR754" s="403">
        <v>121</v>
      </c>
      <c r="AS754" s="399" t="s">
        <v>1342</v>
      </c>
      <c r="AT754" s="390">
        <v>0</v>
      </c>
      <c r="AU754" s="390">
        <v>0</v>
      </c>
      <c r="AV754" s="390">
        <v>0</v>
      </c>
      <c r="AY754" s="390" t="s">
        <v>3533</v>
      </c>
    </row>
    <row r="755" spans="1:51" s="390" customFormat="1">
      <c r="A755" s="399" t="s">
        <v>81</v>
      </c>
      <c r="B755" s="399" t="s">
        <v>4094</v>
      </c>
      <c r="C755" s="399">
        <v>470</v>
      </c>
      <c r="D755" s="399">
        <v>20</v>
      </c>
      <c r="E755" s="403">
        <v>2.8</v>
      </c>
      <c r="F755" s="399">
        <v>0</v>
      </c>
      <c r="G755" s="399">
        <v>0.14599999999999999</v>
      </c>
      <c r="H755" s="399">
        <v>0.7</v>
      </c>
      <c r="I755" s="399">
        <v>0.37</v>
      </c>
      <c r="J755" s="399">
        <v>40</v>
      </c>
      <c r="K755" s="399">
        <v>125</v>
      </c>
      <c r="L755" s="403">
        <v>1</v>
      </c>
      <c r="M755" s="404">
        <v>5</v>
      </c>
      <c r="N755" s="404">
        <v>5</v>
      </c>
      <c r="O755" s="404">
        <v>3</v>
      </c>
      <c r="P755" s="399">
        <v>100</v>
      </c>
      <c r="Q755" s="399" t="s">
        <v>293</v>
      </c>
      <c r="R755" s="399">
        <v>1</v>
      </c>
      <c r="S755" s="399">
        <v>0</v>
      </c>
      <c r="T755" s="399">
        <v>0</v>
      </c>
      <c r="U755" s="404">
        <v>0.43</v>
      </c>
      <c r="V755" s="404">
        <v>0</v>
      </c>
      <c r="W755" s="405">
        <v>8.5213477409999997E-7</v>
      </c>
      <c r="X755" s="405">
        <v>13.792667089980833</v>
      </c>
      <c r="Y755" s="399">
        <v>1.58</v>
      </c>
      <c r="Z755" s="399">
        <v>2.77</v>
      </c>
      <c r="AA755" s="405">
        <v>7.2666707729999987E-7</v>
      </c>
      <c r="AB755" s="405">
        <v>13.792667089980833</v>
      </c>
      <c r="AC755" s="399">
        <v>1.54</v>
      </c>
      <c r="AD755" s="399">
        <v>2.68</v>
      </c>
      <c r="AE755" s="405">
        <v>5.9422895289999999E-7</v>
      </c>
      <c r="AF755" s="405">
        <v>13.792667089980833</v>
      </c>
      <c r="AG755" s="399">
        <v>1.69</v>
      </c>
      <c r="AH755" s="399">
        <v>2.2999999999999998</v>
      </c>
      <c r="AI755" s="324">
        <v>0</v>
      </c>
      <c r="AJ755" s="324">
        <v>0</v>
      </c>
      <c r="AK755" s="324">
        <v>0</v>
      </c>
      <c r="AL755" s="324">
        <v>0</v>
      </c>
      <c r="AM755" s="324">
        <v>0</v>
      </c>
      <c r="AN755" s="324">
        <v>0</v>
      </c>
      <c r="AO755" s="403">
        <v>2846944</v>
      </c>
      <c r="AP755" s="403">
        <v>1.98E-3</v>
      </c>
      <c r="AQ755" s="403">
        <v>4.4450000000000003E-2</v>
      </c>
      <c r="AR755" s="403">
        <v>104</v>
      </c>
      <c r="AS755" s="399" t="s">
        <v>1342</v>
      </c>
      <c r="AT755" s="390">
        <v>0</v>
      </c>
      <c r="AU755" s="390">
        <v>0</v>
      </c>
      <c r="AV755" s="390">
        <v>0</v>
      </c>
      <c r="AY755" s="390" t="s">
        <v>3533</v>
      </c>
    </row>
    <row r="756" spans="1:51" s="390" customFormat="1">
      <c r="A756" s="399" t="s">
        <v>81</v>
      </c>
      <c r="B756" s="399" t="s">
        <v>4095</v>
      </c>
      <c r="C756" s="399">
        <v>4700</v>
      </c>
      <c r="D756" s="399">
        <v>20</v>
      </c>
      <c r="E756" s="403">
        <v>26</v>
      </c>
      <c r="F756" s="399">
        <v>0</v>
      </c>
      <c r="G756" s="399">
        <v>5.8999999999999997E-2</v>
      </c>
      <c r="H756" s="399">
        <v>0.7</v>
      </c>
      <c r="I756" s="399">
        <v>0.11</v>
      </c>
      <c r="J756" s="399">
        <v>40</v>
      </c>
      <c r="K756" s="399">
        <v>125</v>
      </c>
      <c r="L756" s="403">
        <v>1</v>
      </c>
      <c r="M756" s="404">
        <v>5</v>
      </c>
      <c r="N756" s="404">
        <v>5</v>
      </c>
      <c r="O756" s="404">
        <v>3</v>
      </c>
      <c r="P756" s="399">
        <v>100</v>
      </c>
      <c r="Q756" s="399" t="s">
        <v>293</v>
      </c>
      <c r="R756" s="399">
        <v>1</v>
      </c>
      <c r="S756" s="399">
        <v>0</v>
      </c>
      <c r="T756" s="399">
        <v>0</v>
      </c>
      <c r="U756" s="404">
        <v>0.43</v>
      </c>
      <c r="V756" s="404">
        <v>0</v>
      </c>
      <c r="W756" s="405">
        <v>8.5213477409999997E-7</v>
      </c>
      <c r="X756" s="405">
        <v>43.701147788042931</v>
      </c>
      <c r="Y756" s="399">
        <v>1.58</v>
      </c>
      <c r="Z756" s="399">
        <v>2.77</v>
      </c>
      <c r="AA756" s="405">
        <v>7.2666707729999987E-7</v>
      </c>
      <c r="AB756" s="405">
        <v>43.701147788042931</v>
      </c>
      <c r="AC756" s="399">
        <v>1.54</v>
      </c>
      <c r="AD756" s="399">
        <v>2.68</v>
      </c>
      <c r="AE756" s="405">
        <v>5.9422895289999999E-7</v>
      </c>
      <c r="AF756" s="405">
        <v>43.701147788042931</v>
      </c>
      <c r="AG756" s="399">
        <v>1.69</v>
      </c>
      <c r="AH756" s="399">
        <v>2.2999999999999998</v>
      </c>
      <c r="AI756" s="324">
        <v>0</v>
      </c>
      <c r="AJ756" s="324">
        <v>0</v>
      </c>
      <c r="AK756" s="324">
        <v>0</v>
      </c>
      <c r="AL756" s="324">
        <v>0</v>
      </c>
      <c r="AM756" s="324">
        <v>0</v>
      </c>
      <c r="AN756" s="324">
        <v>0</v>
      </c>
      <c r="AO756" s="403">
        <v>8718767</v>
      </c>
      <c r="AP756" s="403">
        <v>6.4999999999999997E-4</v>
      </c>
      <c r="AQ756" s="403">
        <v>2.5399999999999999E-2</v>
      </c>
      <c r="AR756" s="403">
        <v>127</v>
      </c>
      <c r="AS756" s="399" t="s">
        <v>1342</v>
      </c>
      <c r="AT756" s="390">
        <v>0</v>
      </c>
      <c r="AU756" s="390">
        <v>0</v>
      </c>
      <c r="AV756" s="390">
        <v>0</v>
      </c>
      <c r="AY756" s="390" t="s">
        <v>3533</v>
      </c>
    </row>
    <row r="757" spans="1:51" s="390" customFormat="1">
      <c r="A757" s="399" t="s">
        <v>81</v>
      </c>
      <c r="B757" s="399" t="s">
        <v>4096</v>
      </c>
      <c r="C757" s="399">
        <v>5.6</v>
      </c>
      <c r="D757" s="399">
        <v>20</v>
      </c>
      <c r="E757" s="403">
        <v>8.8999999999999996E-2</v>
      </c>
      <c r="F757" s="399">
        <v>0</v>
      </c>
      <c r="G757" s="399">
        <v>1.9</v>
      </c>
      <c r="H757" s="399">
        <v>0.7</v>
      </c>
      <c r="I757" s="399">
        <v>1.65</v>
      </c>
      <c r="J757" s="399">
        <v>40</v>
      </c>
      <c r="K757" s="399">
        <v>125</v>
      </c>
      <c r="L757" s="403">
        <v>1</v>
      </c>
      <c r="M757" s="404">
        <v>5</v>
      </c>
      <c r="N757" s="404">
        <v>5</v>
      </c>
      <c r="O757" s="404">
        <v>3</v>
      </c>
      <c r="P757" s="399">
        <v>100</v>
      </c>
      <c r="Q757" s="399" t="s">
        <v>293</v>
      </c>
      <c r="R757" s="399">
        <v>1</v>
      </c>
      <c r="S757" s="399">
        <v>0</v>
      </c>
      <c r="T757" s="399">
        <v>0</v>
      </c>
      <c r="U757" s="404">
        <v>0.43</v>
      </c>
      <c r="V757" s="404">
        <v>0</v>
      </c>
      <c r="W757" s="405">
        <v>9.5328686910000013E-7</v>
      </c>
      <c r="X757" s="405">
        <v>1.0641747950443621</v>
      </c>
      <c r="Y757" s="399">
        <v>1.58</v>
      </c>
      <c r="Z757" s="399">
        <v>2.77</v>
      </c>
      <c r="AA757" s="405">
        <v>8.1292561230000004E-7</v>
      </c>
      <c r="AB757" s="405">
        <v>1.0641747950443621</v>
      </c>
      <c r="AC757" s="399">
        <v>1.54</v>
      </c>
      <c r="AD757" s="399">
        <v>2.68</v>
      </c>
      <c r="AE757" s="405">
        <v>6.6476650790000006E-7</v>
      </c>
      <c r="AF757" s="405">
        <v>1.0641747950443621</v>
      </c>
      <c r="AG757" s="399">
        <v>1.69</v>
      </c>
      <c r="AH757" s="399">
        <v>2.2999999999999998</v>
      </c>
      <c r="AI757" s="324">
        <v>0</v>
      </c>
      <c r="AJ757" s="324">
        <v>0</v>
      </c>
      <c r="AK757" s="324">
        <v>0</v>
      </c>
      <c r="AL757" s="324">
        <v>0</v>
      </c>
      <c r="AM757" s="324">
        <v>0</v>
      </c>
      <c r="AN757" s="324">
        <v>0</v>
      </c>
      <c r="AO757" s="403">
        <v>878687</v>
      </c>
      <c r="AP757" s="403">
        <v>6.4000000000000003E-3</v>
      </c>
      <c r="AQ757" s="403">
        <v>8.0009999999999998E-2</v>
      </c>
      <c r="AR757" s="403">
        <v>165</v>
      </c>
      <c r="AS757" s="399" t="s">
        <v>1342</v>
      </c>
      <c r="AT757" s="390">
        <v>0</v>
      </c>
      <c r="AU757" s="390">
        <v>0</v>
      </c>
      <c r="AV757" s="390">
        <v>0</v>
      </c>
      <c r="AY757" s="390" t="s">
        <v>3533</v>
      </c>
    </row>
    <row r="758" spans="1:51" s="390" customFormat="1">
      <c r="A758" s="399" t="s">
        <v>81</v>
      </c>
      <c r="B758" s="399" t="s">
        <v>4097</v>
      </c>
      <c r="C758" s="399">
        <v>560</v>
      </c>
      <c r="D758" s="399">
        <v>20</v>
      </c>
      <c r="E758" s="403">
        <v>3.2</v>
      </c>
      <c r="F758" s="399">
        <v>0</v>
      </c>
      <c r="G758" s="399">
        <v>0.14000000000000001</v>
      </c>
      <c r="H758" s="399">
        <v>0.7</v>
      </c>
      <c r="I758" s="399">
        <v>0.32</v>
      </c>
      <c r="J758" s="399">
        <v>40</v>
      </c>
      <c r="K758" s="399">
        <v>125</v>
      </c>
      <c r="L758" s="403">
        <v>1</v>
      </c>
      <c r="M758" s="404">
        <v>5</v>
      </c>
      <c r="N758" s="404">
        <v>5</v>
      </c>
      <c r="O758" s="404">
        <v>3</v>
      </c>
      <c r="P758" s="399">
        <v>100</v>
      </c>
      <c r="Q758" s="399" t="s">
        <v>293</v>
      </c>
      <c r="R758" s="399">
        <v>1</v>
      </c>
      <c r="S758" s="399">
        <v>0</v>
      </c>
      <c r="T758" s="399">
        <v>0</v>
      </c>
      <c r="U758" s="404">
        <v>0.43</v>
      </c>
      <c r="V758" s="404">
        <v>0</v>
      </c>
      <c r="W758" s="405">
        <v>8.5213477409999997E-7</v>
      </c>
      <c r="X758" s="405">
        <v>14.985411975728185</v>
      </c>
      <c r="Y758" s="399">
        <v>1.58</v>
      </c>
      <c r="Z758" s="399">
        <v>2.77</v>
      </c>
      <c r="AA758" s="405">
        <v>7.2666707729999987E-7</v>
      </c>
      <c r="AB758" s="405">
        <v>14.985411975728185</v>
      </c>
      <c r="AC758" s="399">
        <v>1.54</v>
      </c>
      <c r="AD758" s="399">
        <v>2.68</v>
      </c>
      <c r="AE758" s="405">
        <v>5.9422895289999999E-7</v>
      </c>
      <c r="AF758" s="405">
        <v>14.985411975728185</v>
      </c>
      <c r="AG758" s="399">
        <v>1.69</v>
      </c>
      <c r="AH758" s="399">
        <v>2.2999999999999998</v>
      </c>
      <c r="AI758" s="324">
        <v>0</v>
      </c>
      <c r="AJ758" s="324">
        <v>0</v>
      </c>
      <c r="AK758" s="324">
        <v>0</v>
      </c>
      <c r="AL758" s="324">
        <v>0</v>
      </c>
      <c r="AM758" s="324">
        <v>0</v>
      </c>
      <c r="AN758" s="324">
        <v>0</v>
      </c>
      <c r="AO758" s="403">
        <v>2846944</v>
      </c>
      <c r="AP758" s="403">
        <v>1.98E-3</v>
      </c>
      <c r="AQ758" s="403">
        <v>4.4450000000000003E-2</v>
      </c>
      <c r="AR758" s="403">
        <v>122</v>
      </c>
      <c r="AS758" s="399" t="s">
        <v>1342</v>
      </c>
      <c r="AT758" s="390">
        <v>0</v>
      </c>
      <c r="AU758" s="390">
        <v>0</v>
      </c>
      <c r="AV758" s="390">
        <v>0</v>
      </c>
      <c r="AY758" s="390" t="s">
        <v>3533</v>
      </c>
    </row>
    <row r="759" spans="1:51" s="390" customFormat="1">
      <c r="A759" s="399" t="s">
        <v>81</v>
      </c>
      <c r="B759" s="399" t="s">
        <v>4098</v>
      </c>
      <c r="C759" s="399">
        <v>6.8</v>
      </c>
      <c r="D759" s="399">
        <v>20</v>
      </c>
      <c r="E759" s="403">
        <v>9.9000000000000005E-2</v>
      </c>
      <c r="F759" s="399">
        <v>0</v>
      </c>
      <c r="G759" s="399">
        <v>1.7</v>
      </c>
      <c r="H759" s="399">
        <v>0.7</v>
      </c>
      <c r="I759" s="399">
        <v>1.6</v>
      </c>
      <c r="J759" s="399">
        <v>40</v>
      </c>
      <c r="K759" s="399">
        <v>125</v>
      </c>
      <c r="L759" s="403">
        <v>1</v>
      </c>
      <c r="M759" s="404">
        <v>5</v>
      </c>
      <c r="N759" s="404">
        <v>5</v>
      </c>
      <c r="O759" s="404">
        <v>3</v>
      </c>
      <c r="P759" s="399">
        <v>100</v>
      </c>
      <c r="Q759" s="399" t="s">
        <v>293</v>
      </c>
      <c r="R759" s="399">
        <v>1</v>
      </c>
      <c r="S759" s="399">
        <v>0</v>
      </c>
      <c r="T759" s="399">
        <v>0</v>
      </c>
      <c r="U759" s="404">
        <v>0.43</v>
      </c>
      <c r="V759" s="404">
        <v>0</v>
      </c>
      <c r="W759" s="405">
        <v>9.5328686910000013E-7</v>
      </c>
      <c r="X759" s="405">
        <v>1.2088437732882724</v>
      </c>
      <c r="Y759" s="399">
        <v>1.58</v>
      </c>
      <c r="Z759" s="399">
        <v>2.77</v>
      </c>
      <c r="AA759" s="405">
        <v>8.1292561230000004E-7</v>
      </c>
      <c r="AB759" s="405">
        <v>1.2088437732882724</v>
      </c>
      <c r="AC759" s="399">
        <v>1.54</v>
      </c>
      <c r="AD759" s="399">
        <v>2.68</v>
      </c>
      <c r="AE759" s="405">
        <v>6.6476650790000006E-7</v>
      </c>
      <c r="AF759" s="405">
        <v>1.2088437732882724</v>
      </c>
      <c r="AG759" s="399">
        <v>1.69</v>
      </c>
      <c r="AH759" s="399">
        <v>2.2999999999999998</v>
      </c>
      <c r="AI759" s="324">
        <v>0</v>
      </c>
      <c r="AJ759" s="324">
        <v>0</v>
      </c>
      <c r="AK759" s="324">
        <v>0</v>
      </c>
      <c r="AL759" s="324">
        <v>0</v>
      </c>
      <c r="AM759" s="324">
        <v>0</v>
      </c>
      <c r="AN759" s="324">
        <v>0</v>
      </c>
      <c r="AO759" s="403">
        <v>878687</v>
      </c>
      <c r="AP759" s="403">
        <v>6.4000000000000003E-3</v>
      </c>
      <c r="AQ759" s="403">
        <v>8.0009999999999998E-2</v>
      </c>
      <c r="AR759" s="403">
        <v>158</v>
      </c>
      <c r="AS759" s="399" t="s">
        <v>1342</v>
      </c>
      <c r="AT759" s="390">
        <v>0</v>
      </c>
      <c r="AU759" s="390">
        <v>0</v>
      </c>
      <c r="AV759" s="390">
        <v>0</v>
      </c>
      <c r="AY759" s="390" t="s">
        <v>3533</v>
      </c>
    </row>
    <row r="760" spans="1:51" s="390" customFormat="1">
      <c r="A760" s="399" t="s">
        <v>81</v>
      </c>
      <c r="B760" s="399" t="s">
        <v>4099</v>
      </c>
      <c r="C760" s="399">
        <v>68</v>
      </c>
      <c r="D760" s="399">
        <v>20</v>
      </c>
      <c r="E760" s="403">
        <v>0.44</v>
      </c>
      <c r="F760" s="399">
        <v>0</v>
      </c>
      <c r="G760" s="399">
        <v>0.44</v>
      </c>
      <c r="H760" s="399">
        <v>0.7</v>
      </c>
      <c r="I760" s="399">
        <v>0.9</v>
      </c>
      <c r="J760" s="399">
        <v>40</v>
      </c>
      <c r="K760" s="399">
        <v>125</v>
      </c>
      <c r="L760" s="403">
        <v>1</v>
      </c>
      <c r="M760" s="404">
        <v>5</v>
      </c>
      <c r="N760" s="404">
        <v>5</v>
      </c>
      <c r="O760" s="404">
        <v>3</v>
      </c>
      <c r="P760" s="399">
        <v>100</v>
      </c>
      <c r="Q760" s="399" t="s">
        <v>293</v>
      </c>
      <c r="R760" s="399">
        <v>1</v>
      </c>
      <c r="S760" s="399">
        <v>0</v>
      </c>
      <c r="T760" s="399">
        <v>0</v>
      </c>
      <c r="U760" s="404">
        <v>0.43</v>
      </c>
      <c r="V760" s="404">
        <v>0</v>
      </c>
      <c r="W760" s="405">
        <v>8.5213477409999997E-7</v>
      </c>
      <c r="X760" s="405">
        <v>5.314840244574035</v>
      </c>
      <c r="Y760" s="399">
        <v>1.58</v>
      </c>
      <c r="Z760" s="399">
        <v>2.77</v>
      </c>
      <c r="AA760" s="405">
        <v>7.2666707729999987E-7</v>
      </c>
      <c r="AB760" s="405">
        <v>5.314840244574035</v>
      </c>
      <c r="AC760" s="399">
        <v>1.54</v>
      </c>
      <c r="AD760" s="399">
        <v>2.68</v>
      </c>
      <c r="AE760" s="405">
        <v>5.9422895289999999E-7</v>
      </c>
      <c r="AF760" s="405">
        <v>5.314840244574035</v>
      </c>
      <c r="AG760" s="399">
        <v>1.69</v>
      </c>
      <c r="AH760" s="399">
        <v>2.2999999999999998</v>
      </c>
      <c r="AI760" s="324">
        <v>0</v>
      </c>
      <c r="AJ760" s="324">
        <v>0</v>
      </c>
      <c r="AK760" s="324">
        <v>0</v>
      </c>
      <c r="AL760" s="324">
        <v>0</v>
      </c>
      <c r="AM760" s="324">
        <v>0</v>
      </c>
      <c r="AN760" s="324">
        <v>0</v>
      </c>
      <c r="AO760" s="403">
        <v>1112088</v>
      </c>
      <c r="AP760" s="403">
        <v>5.0600000000000003E-3</v>
      </c>
      <c r="AQ760" s="403">
        <v>7.1120000000000003E-2</v>
      </c>
      <c r="AR760" s="403">
        <v>112</v>
      </c>
      <c r="AS760" s="399" t="s">
        <v>1342</v>
      </c>
      <c r="AT760" s="390">
        <v>0</v>
      </c>
      <c r="AU760" s="390">
        <v>0</v>
      </c>
      <c r="AV760" s="390">
        <v>0</v>
      </c>
      <c r="AY760" s="390" t="s">
        <v>3533</v>
      </c>
    </row>
    <row r="761" spans="1:51" s="390" customFormat="1">
      <c r="A761" s="399" t="s">
        <v>81</v>
      </c>
      <c r="B761" s="399" t="s">
        <v>4100</v>
      </c>
      <c r="C761" s="399">
        <v>680</v>
      </c>
      <c r="D761" s="399">
        <v>20</v>
      </c>
      <c r="E761" s="403">
        <v>3.8</v>
      </c>
      <c r="F761" s="399">
        <v>0</v>
      </c>
      <c r="G761" s="399">
        <v>0.126</v>
      </c>
      <c r="H761" s="399">
        <v>0.7</v>
      </c>
      <c r="I761" s="399">
        <v>0.28999999999999998</v>
      </c>
      <c r="J761" s="399">
        <v>40</v>
      </c>
      <c r="K761" s="399">
        <v>125</v>
      </c>
      <c r="L761" s="403">
        <v>1</v>
      </c>
      <c r="M761" s="404">
        <v>5</v>
      </c>
      <c r="N761" s="404">
        <v>5</v>
      </c>
      <c r="O761" s="404">
        <v>3</v>
      </c>
      <c r="P761" s="399">
        <v>100</v>
      </c>
      <c r="Q761" s="399" t="s">
        <v>293</v>
      </c>
      <c r="R761" s="399">
        <v>1</v>
      </c>
      <c r="S761" s="399">
        <v>0</v>
      </c>
      <c r="T761" s="399">
        <v>0</v>
      </c>
      <c r="U761" s="404">
        <v>0.43</v>
      </c>
      <c r="V761" s="404">
        <v>0</v>
      </c>
      <c r="W761" s="405">
        <v>8.5213477409999997E-7</v>
      </c>
      <c r="X761" s="405">
        <v>16.722706065482168</v>
      </c>
      <c r="Y761" s="399">
        <v>1.58</v>
      </c>
      <c r="Z761" s="399">
        <v>2.77</v>
      </c>
      <c r="AA761" s="405">
        <v>7.2666707729999987E-7</v>
      </c>
      <c r="AB761" s="405">
        <v>16.722706065482168</v>
      </c>
      <c r="AC761" s="399">
        <v>1.54</v>
      </c>
      <c r="AD761" s="399">
        <v>2.68</v>
      </c>
      <c r="AE761" s="405">
        <v>5.9422895289999999E-7</v>
      </c>
      <c r="AF761" s="405">
        <v>16.722706065482168</v>
      </c>
      <c r="AG761" s="399">
        <v>1.69</v>
      </c>
      <c r="AH761" s="399">
        <v>2.2999999999999998</v>
      </c>
      <c r="AI761" s="324">
        <v>0</v>
      </c>
      <c r="AJ761" s="324">
        <v>0</v>
      </c>
      <c r="AK761" s="324">
        <v>0</v>
      </c>
      <c r="AL761" s="324">
        <v>0</v>
      </c>
      <c r="AM761" s="324">
        <v>0</v>
      </c>
      <c r="AN761" s="324">
        <v>0</v>
      </c>
      <c r="AO761" s="403">
        <v>3202486</v>
      </c>
      <c r="AP761" s="403">
        <v>1.7600000000000001E-3</v>
      </c>
      <c r="AQ761" s="403">
        <v>4.1910000000000003E-2</v>
      </c>
      <c r="AR761" s="403">
        <v>125</v>
      </c>
      <c r="AS761" s="399" t="s">
        <v>1342</v>
      </c>
      <c r="AT761" s="390">
        <v>0</v>
      </c>
      <c r="AU761" s="390">
        <v>0</v>
      </c>
      <c r="AV761" s="390">
        <v>0</v>
      </c>
      <c r="AY761" s="390" t="s">
        <v>3533</v>
      </c>
    </row>
    <row r="762" spans="1:51" s="390" customFormat="1">
      <c r="A762" s="399" t="s">
        <v>81</v>
      </c>
      <c r="B762" s="399" t="s">
        <v>4101</v>
      </c>
      <c r="C762" s="399">
        <v>8.1999999999999993</v>
      </c>
      <c r="D762" s="399">
        <v>20</v>
      </c>
      <c r="E762" s="403">
        <v>0.125</v>
      </c>
      <c r="F762" s="399">
        <v>0</v>
      </c>
      <c r="G762" s="399">
        <v>1.7</v>
      </c>
      <c r="H762" s="399">
        <v>0.7</v>
      </c>
      <c r="I762" s="399">
        <v>1.55</v>
      </c>
      <c r="J762" s="399">
        <v>40</v>
      </c>
      <c r="K762" s="399">
        <v>125</v>
      </c>
      <c r="L762" s="403">
        <v>1</v>
      </c>
      <c r="M762" s="404">
        <v>5</v>
      </c>
      <c r="N762" s="404">
        <v>5</v>
      </c>
      <c r="O762" s="404">
        <v>3</v>
      </c>
      <c r="P762" s="399">
        <v>100</v>
      </c>
      <c r="Q762" s="399" t="s">
        <v>293</v>
      </c>
      <c r="R762" s="399">
        <v>1</v>
      </c>
      <c r="S762" s="399">
        <v>0</v>
      </c>
      <c r="T762" s="399">
        <v>0</v>
      </c>
      <c r="U762" s="404">
        <v>0.43</v>
      </c>
      <c r="V762" s="404">
        <v>0</v>
      </c>
      <c r="W762" s="405">
        <v>9.5328686910000013E-7</v>
      </c>
      <c r="X762" s="405">
        <v>1.2911263504329933</v>
      </c>
      <c r="Y762" s="399">
        <v>1.58</v>
      </c>
      <c r="Z762" s="399">
        <v>2.77</v>
      </c>
      <c r="AA762" s="405">
        <v>8.1292561230000004E-7</v>
      </c>
      <c r="AB762" s="405">
        <v>1.2911263504329933</v>
      </c>
      <c r="AC762" s="399">
        <v>1.54</v>
      </c>
      <c r="AD762" s="399">
        <v>2.68</v>
      </c>
      <c r="AE762" s="405">
        <v>6.6476650790000006E-7</v>
      </c>
      <c r="AF762" s="405">
        <v>1.2911263504329933</v>
      </c>
      <c r="AG762" s="399">
        <v>1.69</v>
      </c>
      <c r="AH762" s="399">
        <v>2.2999999999999998</v>
      </c>
      <c r="AI762" s="324">
        <v>0</v>
      </c>
      <c r="AJ762" s="324">
        <v>0</v>
      </c>
      <c r="AK762" s="324">
        <v>0</v>
      </c>
      <c r="AL762" s="324">
        <v>0</v>
      </c>
      <c r="AM762" s="324">
        <v>0</v>
      </c>
      <c r="AN762" s="324">
        <v>0</v>
      </c>
      <c r="AO762" s="403">
        <v>878687</v>
      </c>
      <c r="AP762" s="403">
        <v>6.4000000000000003E-3</v>
      </c>
      <c r="AQ762" s="403">
        <v>8.0009999999999998E-2</v>
      </c>
      <c r="AR762" s="403">
        <v>133</v>
      </c>
      <c r="AS762" s="399" t="s">
        <v>1342</v>
      </c>
      <c r="AT762" s="390">
        <v>0</v>
      </c>
      <c r="AU762" s="390">
        <v>0</v>
      </c>
      <c r="AV762" s="390">
        <v>0</v>
      </c>
      <c r="AY762" s="390" t="s">
        <v>3533</v>
      </c>
    </row>
    <row r="763" spans="1:51" s="390" customFormat="1">
      <c r="A763" s="399" t="s">
        <v>81</v>
      </c>
      <c r="B763" s="399" t="s">
        <v>4102</v>
      </c>
      <c r="C763" s="399">
        <v>82</v>
      </c>
      <c r="D763" s="399">
        <v>20</v>
      </c>
      <c r="E763" s="403">
        <v>0.47</v>
      </c>
      <c r="F763" s="399">
        <v>0</v>
      </c>
      <c r="G763" s="399">
        <v>0.4</v>
      </c>
      <c r="H763" s="399">
        <v>0.7</v>
      </c>
      <c r="I763" s="399">
        <v>0.83</v>
      </c>
      <c r="J763" s="399">
        <v>40</v>
      </c>
      <c r="K763" s="399">
        <v>125</v>
      </c>
      <c r="L763" s="403">
        <v>1</v>
      </c>
      <c r="M763" s="404">
        <v>5</v>
      </c>
      <c r="N763" s="404">
        <v>5</v>
      </c>
      <c r="O763" s="404">
        <v>3</v>
      </c>
      <c r="P763" s="399">
        <v>100</v>
      </c>
      <c r="Q763" s="399" t="s">
        <v>293</v>
      </c>
      <c r="R763" s="399">
        <v>1</v>
      </c>
      <c r="S763" s="399">
        <v>0</v>
      </c>
      <c r="T763" s="399">
        <v>0</v>
      </c>
      <c r="U763" s="404">
        <v>0.43</v>
      </c>
      <c r="V763" s="404">
        <v>0</v>
      </c>
      <c r="W763" s="405">
        <v>8.5213477409999997E-7</v>
      </c>
      <c r="X763" s="405">
        <v>5.7284626373714413</v>
      </c>
      <c r="Y763" s="399">
        <v>1.58</v>
      </c>
      <c r="Z763" s="399">
        <v>2.77</v>
      </c>
      <c r="AA763" s="405">
        <v>7.2666707729999987E-7</v>
      </c>
      <c r="AB763" s="405">
        <v>5.7284626373714413</v>
      </c>
      <c r="AC763" s="399">
        <v>1.54</v>
      </c>
      <c r="AD763" s="399">
        <v>2.68</v>
      </c>
      <c r="AE763" s="405">
        <v>5.9422895289999999E-7</v>
      </c>
      <c r="AF763" s="405">
        <v>5.7284626373714413</v>
      </c>
      <c r="AG763" s="399">
        <v>1.69</v>
      </c>
      <c r="AH763" s="399">
        <v>2.2999999999999998</v>
      </c>
      <c r="AI763" s="324">
        <v>0</v>
      </c>
      <c r="AJ763" s="324">
        <v>0</v>
      </c>
      <c r="AK763" s="324">
        <v>0</v>
      </c>
      <c r="AL763" s="324">
        <v>0</v>
      </c>
      <c r="AM763" s="324">
        <v>0</v>
      </c>
      <c r="AN763" s="324">
        <v>0</v>
      </c>
      <c r="AO763" s="403">
        <v>1112088</v>
      </c>
      <c r="AP763" s="403">
        <v>5.0600000000000003E-3</v>
      </c>
      <c r="AQ763" s="403">
        <v>7.1120000000000003E-2</v>
      </c>
      <c r="AR763" s="403">
        <v>124</v>
      </c>
      <c r="AS763" s="399" t="s">
        <v>1342</v>
      </c>
      <c r="AT763" s="390">
        <v>0</v>
      </c>
      <c r="AU763" s="390">
        <v>0</v>
      </c>
      <c r="AV763" s="390">
        <v>0</v>
      </c>
      <c r="AY763" s="390" t="s">
        <v>3533</v>
      </c>
    </row>
    <row r="764" spans="1:51" s="390" customFormat="1">
      <c r="A764" s="399" t="s">
        <v>81</v>
      </c>
      <c r="B764" s="399" t="s">
        <v>4103</v>
      </c>
      <c r="C764" s="399">
        <v>0.9</v>
      </c>
      <c r="D764" s="399">
        <v>20</v>
      </c>
      <c r="E764" s="403">
        <v>0.04</v>
      </c>
      <c r="F764" s="399">
        <v>0</v>
      </c>
      <c r="G764" s="399">
        <v>4.0999999999999996</v>
      </c>
      <c r="H764" s="399">
        <v>0.7</v>
      </c>
      <c r="I764" s="399">
        <v>2.8</v>
      </c>
      <c r="J764" s="399">
        <v>40</v>
      </c>
      <c r="K764" s="399">
        <v>125</v>
      </c>
      <c r="L764" s="403">
        <v>1</v>
      </c>
      <c r="M764" s="404">
        <v>5</v>
      </c>
      <c r="N764" s="404">
        <v>5</v>
      </c>
      <c r="O764" s="404">
        <v>3</v>
      </c>
      <c r="P764" s="399">
        <v>100</v>
      </c>
      <c r="Q764" s="399" t="s">
        <v>293</v>
      </c>
      <c r="R764" s="399">
        <v>1</v>
      </c>
      <c r="S764" s="399">
        <v>0</v>
      </c>
      <c r="T764" s="399">
        <v>0</v>
      </c>
      <c r="U764" s="404">
        <v>0.43</v>
      </c>
      <c r="V764" s="404">
        <v>0</v>
      </c>
      <c r="W764" s="405">
        <v>9.5328686910000013E-7</v>
      </c>
      <c r="X764" s="405">
        <v>0.45089223843956838</v>
      </c>
      <c r="Y764" s="399">
        <v>1.58</v>
      </c>
      <c r="Z764" s="399">
        <v>2.77</v>
      </c>
      <c r="AA764" s="405">
        <v>8.1292561230000004E-7</v>
      </c>
      <c r="AB764" s="405">
        <v>0.45089223843956838</v>
      </c>
      <c r="AC764" s="399">
        <v>1.54</v>
      </c>
      <c r="AD764" s="399">
        <v>2.68</v>
      </c>
      <c r="AE764" s="405">
        <v>6.6476650790000006E-7</v>
      </c>
      <c r="AF764" s="405">
        <v>0.45089223843956838</v>
      </c>
      <c r="AG764" s="399">
        <v>1.69</v>
      </c>
      <c r="AH764" s="399">
        <v>2.2999999999999998</v>
      </c>
      <c r="AI764" s="324">
        <v>0</v>
      </c>
      <c r="AJ764" s="324">
        <v>0</v>
      </c>
      <c r="AK764" s="324">
        <v>0</v>
      </c>
      <c r="AL764" s="324">
        <v>0</v>
      </c>
      <c r="AM764" s="324">
        <v>0</v>
      </c>
      <c r="AN764" s="324">
        <v>0</v>
      </c>
      <c r="AO764" s="403">
        <v>878687</v>
      </c>
      <c r="AP764" s="403">
        <v>6.4000000000000003E-3</v>
      </c>
      <c r="AQ764" s="403">
        <v>8.0009999999999998E-2</v>
      </c>
      <c r="AR764" s="403">
        <v>128</v>
      </c>
      <c r="AS764" s="399" t="s">
        <v>1342</v>
      </c>
      <c r="AT764" s="390">
        <v>0</v>
      </c>
      <c r="AU764" s="390">
        <v>0</v>
      </c>
      <c r="AV764" s="390">
        <v>0</v>
      </c>
      <c r="AY764" s="390" t="s">
        <v>3533</v>
      </c>
    </row>
    <row r="765" spans="1:51" s="390" customFormat="1">
      <c r="A765" s="399" t="s">
        <v>81</v>
      </c>
      <c r="B765" s="399" t="s">
        <v>4104</v>
      </c>
      <c r="C765" s="399">
        <v>10</v>
      </c>
      <c r="D765" s="399">
        <v>20</v>
      </c>
      <c r="E765" s="403">
        <v>0.105</v>
      </c>
      <c r="F765" s="399">
        <v>0</v>
      </c>
      <c r="G765" s="399">
        <v>2.2000000000000002</v>
      </c>
      <c r="H765" s="399">
        <v>0.7</v>
      </c>
      <c r="I765" s="399">
        <v>1.3</v>
      </c>
      <c r="J765" s="399">
        <v>40</v>
      </c>
      <c r="K765" s="399">
        <v>125</v>
      </c>
      <c r="L765" s="403">
        <v>1</v>
      </c>
      <c r="M765" s="404">
        <v>6</v>
      </c>
      <c r="N765" s="404">
        <v>6</v>
      </c>
      <c r="O765" s="404">
        <v>2.4</v>
      </c>
      <c r="P765" s="399">
        <v>100</v>
      </c>
      <c r="Q765" s="399" t="s">
        <v>293</v>
      </c>
      <c r="R765" s="399">
        <v>1</v>
      </c>
      <c r="S765" s="399">
        <v>0</v>
      </c>
      <c r="T765" s="399">
        <v>0</v>
      </c>
      <c r="U765" s="404">
        <v>0.61</v>
      </c>
      <c r="V765" s="404">
        <v>0</v>
      </c>
      <c r="W765" s="405">
        <v>1.5256799999999999E-6</v>
      </c>
      <c r="X765" s="405">
        <v>0.82817792574556726</v>
      </c>
      <c r="Y765" s="399">
        <v>1.58</v>
      </c>
      <c r="Z765" s="399">
        <v>2.77</v>
      </c>
      <c r="AA765" s="405">
        <v>1.30104E-6</v>
      </c>
      <c r="AB765" s="405">
        <v>0.82817792574556726</v>
      </c>
      <c r="AC765" s="399">
        <v>1.54</v>
      </c>
      <c r="AD765" s="399">
        <v>2.68</v>
      </c>
      <c r="AE765" s="405">
        <v>1.06392E-6</v>
      </c>
      <c r="AF765" s="405">
        <v>0.82817792574556726</v>
      </c>
      <c r="AG765" s="399">
        <v>1.69</v>
      </c>
      <c r="AH765" s="399">
        <v>2.2999999999999998</v>
      </c>
      <c r="AI765" s="324">
        <v>0</v>
      </c>
      <c r="AJ765" s="324">
        <v>0</v>
      </c>
      <c r="AK765" s="324">
        <v>0</v>
      </c>
      <c r="AL765" s="324">
        <v>0</v>
      </c>
      <c r="AM765" s="324">
        <v>0</v>
      </c>
      <c r="AN765" s="324">
        <v>0</v>
      </c>
      <c r="AO765" s="403">
        <v>506243</v>
      </c>
      <c r="AP765" s="403">
        <v>1.111E-2</v>
      </c>
      <c r="AQ765" s="403">
        <v>0.10541</v>
      </c>
      <c r="AR765" s="403">
        <v>225</v>
      </c>
      <c r="AS765" s="399" t="s">
        <v>1343</v>
      </c>
      <c r="AT765" s="390">
        <v>0</v>
      </c>
      <c r="AU765" s="390">
        <v>0</v>
      </c>
      <c r="AV765" s="390">
        <v>0</v>
      </c>
      <c r="AY765" s="390" t="s">
        <v>3533</v>
      </c>
    </row>
    <row r="766" spans="1:51" s="390" customFormat="1">
      <c r="A766" s="399" t="s">
        <v>81</v>
      </c>
      <c r="B766" s="399" t="s">
        <v>4105</v>
      </c>
      <c r="C766" s="399">
        <v>100</v>
      </c>
      <c r="D766" s="399">
        <v>20</v>
      </c>
      <c r="E766" s="403">
        <v>0.61</v>
      </c>
      <c r="F766" s="399">
        <v>0</v>
      </c>
      <c r="G766" s="399">
        <v>0.52</v>
      </c>
      <c r="H766" s="399">
        <v>0.7</v>
      </c>
      <c r="I766" s="399">
        <v>0.64</v>
      </c>
      <c r="J766" s="399">
        <v>40</v>
      </c>
      <c r="K766" s="399">
        <v>125</v>
      </c>
      <c r="L766" s="403">
        <v>1</v>
      </c>
      <c r="M766" s="404">
        <v>6</v>
      </c>
      <c r="N766" s="404">
        <v>6</v>
      </c>
      <c r="O766" s="404">
        <v>2.4</v>
      </c>
      <c r="P766" s="399">
        <v>100</v>
      </c>
      <c r="Q766" s="399" t="s">
        <v>293</v>
      </c>
      <c r="R766" s="399">
        <v>1</v>
      </c>
      <c r="S766" s="399">
        <v>0</v>
      </c>
      <c r="T766" s="399">
        <v>0</v>
      </c>
      <c r="U766" s="404">
        <v>0.61</v>
      </c>
      <c r="V766" s="404">
        <v>0</v>
      </c>
      <c r="W766" s="405">
        <v>1.3203000000000001E-6</v>
      </c>
      <c r="X766" s="405">
        <v>4.4503782821539835</v>
      </c>
      <c r="Y766" s="399">
        <v>1.58</v>
      </c>
      <c r="Z766" s="399">
        <v>2.77</v>
      </c>
      <c r="AA766" s="405">
        <v>1.1258999999999999E-6</v>
      </c>
      <c r="AB766" s="405">
        <v>4.4503782821539835</v>
      </c>
      <c r="AC766" s="399">
        <v>1.54</v>
      </c>
      <c r="AD766" s="399">
        <v>2.68</v>
      </c>
      <c r="AE766" s="405">
        <v>9.2070000000000003E-7</v>
      </c>
      <c r="AF766" s="405">
        <v>4.4503782821539835</v>
      </c>
      <c r="AG766" s="399">
        <v>1.69</v>
      </c>
      <c r="AH766" s="399">
        <v>2.2999999999999998</v>
      </c>
      <c r="AI766" s="324">
        <v>0</v>
      </c>
      <c r="AJ766" s="324">
        <v>0</v>
      </c>
      <c r="AK766" s="324">
        <v>0</v>
      </c>
      <c r="AL766" s="324">
        <v>0</v>
      </c>
      <c r="AM766" s="324">
        <v>0</v>
      </c>
      <c r="AN766" s="324">
        <v>0</v>
      </c>
      <c r="AO766" s="403">
        <v>1036714</v>
      </c>
      <c r="AP766" s="403">
        <v>5.4299999999999999E-3</v>
      </c>
      <c r="AQ766" s="403">
        <v>7.3660000000000003E-2</v>
      </c>
      <c r="AR766" s="403">
        <v>160</v>
      </c>
      <c r="AS766" s="399" t="s">
        <v>1343</v>
      </c>
      <c r="AT766" s="390">
        <v>0</v>
      </c>
      <c r="AU766" s="390">
        <v>0</v>
      </c>
      <c r="AV766" s="390">
        <v>0</v>
      </c>
      <c r="AY766" s="390" t="s">
        <v>3533</v>
      </c>
    </row>
    <row r="767" spans="1:51" s="390" customFormat="1">
      <c r="A767" s="399" t="s">
        <v>81</v>
      </c>
      <c r="B767" s="399" t="s">
        <v>4106</v>
      </c>
      <c r="C767" s="399">
        <v>1000</v>
      </c>
      <c r="D767" s="399">
        <v>20</v>
      </c>
      <c r="E767" s="403">
        <v>6</v>
      </c>
      <c r="F767" s="399">
        <v>0</v>
      </c>
      <c r="G767" s="399">
        <v>0.17</v>
      </c>
      <c r="H767" s="399">
        <v>0.7</v>
      </c>
      <c r="I767" s="399">
        <v>0.24</v>
      </c>
      <c r="J767" s="399">
        <v>40</v>
      </c>
      <c r="K767" s="399">
        <v>125</v>
      </c>
      <c r="L767" s="403">
        <v>1</v>
      </c>
      <c r="M767" s="404">
        <v>6</v>
      </c>
      <c r="N767" s="404">
        <v>6</v>
      </c>
      <c r="O767" s="404">
        <v>2.4</v>
      </c>
      <c r="P767" s="399">
        <v>100</v>
      </c>
      <c r="Q767" s="399" t="s">
        <v>293</v>
      </c>
      <c r="R767" s="399">
        <v>1</v>
      </c>
      <c r="S767" s="399">
        <v>0</v>
      </c>
      <c r="T767" s="399">
        <v>0</v>
      </c>
      <c r="U767" s="404">
        <v>0.61</v>
      </c>
      <c r="V767" s="404">
        <v>0</v>
      </c>
      <c r="W767" s="405">
        <v>1.3203000000000001E-6</v>
      </c>
      <c r="X767" s="405">
        <v>14.032724313098145</v>
      </c>
      <c r="Y767" s="399">
        <v>1.58</v>
      </c>
      <c r="Z767" s="399">
        <v>2.77</v>
      </c>
      <c r="AA767" s="405">
        <v>1.1258999999999999E-6</v>
      </c>
      <c r="AB767" s="405">
        <v>14.032724313098145</v>
      </c>
      <c r="AC767" s="399">
        <v>1.54</v>
      </c>
      <c r="AD767" s="399">
        <v>2.68</v>
      </c>
      <c r="AE767" s="405">
        <v>9.2070000000000003E-7</v>
      </c>
      <c r="AF767" s="405">
        <v>14.032724313098145</v>
      </c>
      <c r="AG767" s="399">
        <v>1.69</v>
      </c>
      <c r="AH767" s="399">
        <v>2.2999999999999998</v>
      </c>
      <c r="AI767" s="324">
        <v>0</v>
      </c>
      <c r="AJ767" s="324">
        <v>0</v>
      </c>
      <c r="AK767" s="324">
        <v>0</v>
      </c>
      <c r="AL767" s="324">
        <v>0</v>
      </c>
      <c r="AM767" s="324">
        <v>0</v>
      </c>
      <c r="AN767" s="324">
        <v>0</v>
      </c>
      <c r="AO767" s="403">
        <v>3016875</v>
      </c>
      <c r="AP767" s="403">
        <v>1.8600000000000001E-3</v>
      </c>
      <c r="AQ767" s="403">
        <v>4.3180000000000003E-2</v>
      </c>
      <c r="AR767" s="403">
        <v>116</v>
      </c>
      <c r="AS767" s="399" t="s">
        <v>1343</v>
      </c>
      <c r="AT767" s="390">
        <v>0</v>
      </c>
      <c r="AU767" s="390">
        <v>0</v>
      </c>
      <c r="AV767" s="390">
        <v>0</v>
      </c>
      <c r="AY767" s="390" t="s">
        <v>3533</v>
      </c>
    </row>
    <row r="768" spans="1:51" s="390" customFormat="1">
      <c r="A768" s="399" t="s">
        <v>81</v>
      </c>
      <c r="B768" s="399" t="s">
        <v>4107</v>
      </c>
      <c r="C768" s="399">
        <v>10000</v>
      </c>
      <c r="D768" s="399">
        <v>20</v>
      </c>
      <c r="E768" s="403">
        <v>70</v>
      </c>
      <c r="F768" s="399">
        <v>0</v>
      </c>
      <c r="G768" s="399">
        <v>8.6999999999999994E-2</v>
      </c>
      <c r="H768" s="399">
        <v>0.7</v>
      </c>
      <c r="I768" s="399">
        <v>6.5000000000000002E-2</v>
      </c>
      <c r="J768" s="399">
        <v>40</v>
      </c>
      <c r="K768" s="399">
        <v>125</v>
      </c>
      <c r="L768" s="403">
        <v>1</v>
      </c>
      <c r="M768" s="404">
        <v>6</v>
      </c>
      <c r="N768" s="404">
        <v>6</v>
      </c>
      <c r="O768" s="404">
        <v>2.4</v>
      </c>
      <c r="P768" s="399">
        <v>100</v>
      </c>
      <c r="Q768" s="399" t="s">
        <v>293</v>
      </c>
      <c r="R768" s="399">
        <v>1</v>
      </c>
      <c r="S768" s="399">
        <v>0</v>
      </c>
      <c r="T768" s="399">
        <v>0</v>
      </c>
      <c r="U768" s="404">
        <v>0.61</v>
      </c>
      <c r="V768" s="404">
        <v>0</v>
      </c>
      <c r="W768" s="405">
        <v>1.3203000000000001E-6</v>
      </c>
      <c r="X768" s="405">
        <v>46.963790917202836</v>
      </c>
      <c r="Y768" s="399">
        <v>1.58</v>
      </c>
      <c r="Z768" s="399">
        <v>2.77</v>
      </c>
      <c r="AA768" s="405">
        <v>1.1258999999999999E-6</v>
      </c>
      <c r="AB768" s="405">
        <v>46.963790917202836</v>
      </c>
      <c r="AC768" s="399">
        <v>1.54</v>
      </c>
      <c r="AD768" s="399">
        <v>2.68</v>
      </c>
      <c r="AE768" s="405">
        <v>9.2070000000000003E-7</v>
      </c>
      <c r="AF768" s="405">
        <v>46.963790917202836</v>
      </c>
      <c r="AG768" s="399">
        <v>1.69</v>
      </c>
      <c r="AH768" s="399">
        <v>2.2999999999999998</v>
      </c>
      <c r="AI768" s="324">
        <v>0</v>
      </c>
      <c r="AJ768" s="324">
        <v>0</v>
      </c>
      <c r="AK768" s="324">
        <v>0</v>
      </c>
      <c r="AL768" s="324">
        <v>0</v>
      </c>
      <c r="AM768" s="324">
        <v>0</v>
      </c>
      <c r="AN768" s="324">
        <v>0</v>
      </c>
      <c r="AO768" s="403">
        <v>13126226</v>
      </c>
      <c r="AP768" s="403">
        <v>4.2999999999999999E-4</v>
      </c>
      <c r="AQ768" s="403">
        <v>2.07E-2</v>
      </c>
      <c r="AR768" s="403">
        <v>135</v>
      </c>
      <c r="AS768" s="399" t="s">
        <v>1343</v>
      </c>
      <c r="AT768" s="390">
        <v>0</v>
      </c>
      <c r="AU768" s="390">
        <v>0</v>
      </c>
      <c r="AV768" s="390">
        <v>0</v>
      </c>
      <c r="AY768" s="390" t="s">
        <v>3533</v>
      </c>
    </row>
    <row r="769" spans="1:51" s="390" customFormat="1">
      <c r="A769" s="399" t="s">
        <v>81</v>
      </c>
      <c r="B769" s="399" t="s">
        <v>4108</v>
      </c>
      <c r="C769" s="399">
        <v>1.2</v>
      </c>
      <c r="D769" s="399">
        <v>20</v>
      </c>
      <c r="E769" s="403">
        <v>0.04</v>
      </c>
      <c r="F769" s="399">
        <v>0</v>
      </c>
      <c r="G769" s="399">
        <v>5.4</v>
      </c>
      <c r="H769" s="399">
        <v>0.7</v>
      </c>
      <c r="I769" s="399">
        <v>1.65</v>
      </c>
      <c r="J769" s="399">
        <v>40</v>
      </c>
      <c r="K769" s="399">
        <v>125</v>
      </c>
      <c r="L769" s="403">
        <v>1</v>
      </c>
      <c r="M769" s="404">
        <v>6</v>
      </c>
      <c r="N769" s="404">
        <v>6</v>
      </c>
      <c r="O769" s="404">
        <v>2.4</v>
      </c>
      <c r="P769" s="399">
        <v>100</v>
      </c>
      <c r="Q769" s="399" t="s">
        <v>293</v>
      </c>
      <c r="R769" s="399">
        <v>1</v>
      </c>
      <c r="S769" s="399">
        <v>0</v>
      </c>
      <c r="T769" s="399">
        <v>0</v>
      </c>
      <c r="U769" s="404">
        <v>0.61</v>
      </c>
      <c r="V769" s="404">
        <v>0</v>
      </c>
      <c r="W769" s="405">
        <v>1.65282E-6</v>
      </c>
      <c r="X769" s="405">
        <v>0.23865874737648729</v>
      </c>
      <c r="Y769" s="399">
        <v>1.58</v>
      </c>
      <c r="Z769" s="399">
        <v>2.77</v>
      </c>
      <c r="AA769" s="405">
        <v>1.4094599999999998E-6</v>
      </c>
      <c r="AB769" s="405">
        <v>0.23865874737648729</v>
      </c>
      <c r="AC769" s="399">
        <v>1.54</v>
      </c>
      <c r="AD769" s="399">
        <v>2.68</v>
      </c>
      <c r="AE769" s="405">
        <v>1.1525799999999999E-6</v>
      </c>
      <c r="AF769" s="405">
        <v>0.23865874737648729</v>
      </c>
      <c r="AG769" s="399">
        <v>1.69</v>
      </c>
      <c r="AH769" s="399">
        <v>2.2999999999999998</v>
      </c>
      <c r="AI769" s="324">
        <v>0</v>
      </c>
      <c r="AJ769" s="324">
        <v>0</v>
      </c>
      <c r="AK769" s="324">
        <v>0</v>
      </c>
      <c r="AL769" s="324">
        <v>0</v>
      </c>
      <c r="AM769" s="324">
        <v>0</v>
      </c>
      <c r="AN769" s="324">
        <v>0</v>
      </c>
      <c r="AO769" s="403">
        <v>450350</v>
      </c>
      <c r="AP769" s="403">
        <v>1.2489999999999999E-2</v>
      </c>
      <c r="AQ769" s="403">
        <v>0.11176</v>
      </c>
      <c r="AR769" s="403">
        <v>367</v>
      </c>
      <c r="AS769" s="399" t="s">
        <v>1343</v>
      </c>
      <c r="AT769" s="390">
        <v>0</v>
      </c>
      <c r="AU769" s="390">
        <v>0</v>
      </c>
      <c r="AV769" s="390">
        <v>0</v>
      </c>
      <c r="AY769" s="390" t="s">
        <v>3533</v>
      </c>
    </row>
    <row r="770" spans="1:51" s="390" customFormat="1">
      <c r="A770" s="399" t="s">
        <v>81</v>
      </c>
      <c r="B770" s="399" t="s">
        <v>4109</v>
      </c>
      <c r="C770" s="399">
        <v>120</v>
      </c>
      <c r="D770" s="399">
        <v>20</v>
      </c>
      <c r="E770" s="403">
        <v>0.75</v>
      </c>
      <c r="F770" s="399">
        <v>0</v>
      </c>
      <c r="G770" s="399">
        <v>0.46</v>
      </c>
      <c r="H770" s="399">
        <v>0.7</v>
      </c>
      <c r="I770" s="399">
        <v>0.57999999999999996</v>
      </c>
      <c r="J770" s="399">
        <v>40</v>
      </c>
      <c r="K770" s="399">
        <v>125</v>
      </c>
      <c r="L770" s="403">
        <v>1</v>
      </c>
      <c r="M770" s="404">
        <v>6</v>
      </c>
      <c r="N770" s="404">
        <v>6</v>
      </c>
      <c r="O770" s="404">
        <v>2.4</v>
      </c>
      <c r="P770" s="399">
        <v>100</v>
      </c>
      <c r="Q770" s="399" t="s">
        <v>293</v>
      </c>
      <c r="R770" s="399">
        <v>1</v>
      </c>
      <c r="S770" s="399">
        <v>0</v>
      </c>
      <c r="T770" s="399">
        <v>0</v>
      </c>
      <c r="U770" s="404">
        <v>0.61</v>
      </c>
      <c r="V770" s="404">
        <v>0</v>
      </c>
      <c r="W770" s="405">
        <v>1.3203000000000001E-6</v>
      </c>
      <c r="X770" s="405">
        <v>4.8760666395774077</v>
      </c>
      <c r="Y770" s="399">
        <v>1.58</v>
      </c>
      <c r="Z770" s="399">
        <v>2.77</v>
      </c>
      <c r="AA770" s="405">
        <v>1.1258999999999999E-6</v>
      </c>
      <c r="AB770" s="405">
        <v>4.8760666395774077</v>
      </c>
      <c r="AC770" s="399">
        <v>1.54</v>
      </c>
      <c r="AD770" s="399">
        <v>2.68</v>
      </c>
      <c r="AE770" s="405">
        <v>9.2070000000000003E-7</v>
      </c>
      <c r="AF770" s="405">
        <v>4.8760666395774077</v>
      </c>
      <c r="AG770" s="399">
        <v>1.69</v>
      </c>
      <c r="AH770" s="399">
        <v>2.2999999999999998</v>
      </c>
      <c r="AI770" s="324">
        <v>0</v>
      </c>
      <c r="AJ770" s="324">
        <v>0</v>
      </c>
      <c r="AK770" s="324">
        <v>0</v>
      </c>
      <c r="AL770" s="324">
        <v>0</v>
      </c>
      <c r="AM770" s="324">
        <v>0</v>
      </c>
      <c r="AN770" s="324">
        <v>0</v>
      </c>
      <c r="AO770" s="403">
        <v>1112088</v>
      </c>
      <c r="AP770" s="403">
        <v>5.0600000000000003E-3</v>
      </c>
      <c r="AQ770" s="403">
        <v>7.1120000000000003E-2</v>
      </c>
      <c r="AR770" s="403">
        <v>159</v>
      </c>
      <c r="AS770" s="399" t="s">
        <v>1343</v>
      </c>
      <c r="AT770" s="390">
        <v>0</v>
      </c>
      <c r="AU770" s="390">
        <v>0</v>
      </c>
      <c r="AV770" s="390">
        <v>0</v>
      </c>
      <c r="AY770" s="390" t="s">
        <v>3533</v>
      </c>
    </row>
    <row r="771" spans="1:51" s="390" customFormat="1">
      <c r="A771" s="399" t="s">
        <v>81</v>
      </c>
      <c r="B771" s="399" t="s">
        <v>4110</v>
      </c>
      <c r="C771" s="399">
        <v>15</v>
      </c>
      <c r="D771" s="399">
        <v>20</v>
      </c>
      <c r="E771" s="403">
        <v>0.13500000000000001</v>
      </c>
      <c r="F771" s="399">
        <v>0</v>
      </c>
      <c r="G771" s="399">
        <v>2.2000000000000002</v>
      </c>
      <c r="H771" s="399">
        <v>0.7</v>
      </c>
      <c r="I771" s="399">
        <v>1.2</v>
      </c>
      <c r="J771" s="399">
        <v>40</v>
      </c>
      <c r="K771" s="399">
        <v>125</v>
      </c>
      <c r="L771" s="403">
        <v>1</v>
      </c>
      <c r="M771" s="404">
        <v>6</v>
      </c>
      <c r="N771" s="404">
        <v>6</v>
      </c>
      <c r="O771" s="404">
        <v>2.4</v>
      </c>
      <c r="P771" s="399">
        <v>100</v>
      </c>
      <c r="Q771" s="399" t="s">
        <v>293</v>
      </c>
      <c r="R771" s="399">
        <v>1</v>
      </c>
      <c r="S771" s="399">
        <v>0</v>
      </c>
      <c r="T771" s="399">
        <v>0</v>
      </c>
      <c r="U771" s="404">
        <v>0.61</v>
      </c>
      <c r="V771" s="404">
        <v>0</v>
      </c>
      <c r="W771" s="405">
        <v>1.5256799999999999E-6</v>
      </c>
      <c r="X771" s="405">
        <v>0.99987334937574579</v>
      </c>
      <c r="Y771" s="399">
        <v>1.58</v>
      </c>
      <c r="Z771" s="399">
        <v>2.77</v>
      </c>
      <c r="AA771" s="405">
        <v>1.30104E-6</v>
      </c>
      <c r="AB771" s="405">
        <v>0.99987334937574579</v>
      </c>
      <c r="AC771" s="399">
        <v>1.54</v>
      </c>
      <c r="AD771" s="399">
        <v>2.68</v>
      </c>
      <c r="AE771" s="405">
        <v>1.06392E-6</v>
      </c>
      <c r="AF771" s="405">
        <v>0.99987334937574579</v>
      </c>
      <c r="AG771" s="399">
        <v>1.69</v>
      </c>
      <c r="AH771" s="399">
        <v>2.2999999999999998</v>
      </c>
      <c r="AI771" s="324">
        <v>0</v>
      </c>
      <c r="AJ771" s="324">
        <v>0</v>
      </c>
      <c r="AK771" s="324">
        <v>0</v>
      </c>
      <c r="AL771" s="324">
        <v>0</v>
      </c>
      <c r="AM771" s="324">
        <v>0</v>
      </c>
      <c r="AN771" s="324">
        <v>0</v>
      </c>
      <c r="AO771" s="403">
        <v>506243</v>
      </c>
      <c r="AP771" s="403">
        <v>1.111E-2</v>
      </c>
      <c r="AQ771" s="403">
        <v>0.10541</v>
      </c>
      <c r="AR771" s="403">
        <v>206</v>
      </c>
      <c r="AS771" s="399" t="s">
        <v>1343</v>
      </c>
      <c r="AT771" s="390">
        <v>0</v>
      </c>
      <c r="AU771" s="390">
        <v>0</v>
      </c>
      <c r="AV771" s="390">
        <v>0</v>
      </c>
      <c r="AY771" s="390" t="s">
        <v>3533</v>
      </c>
    </row>
    <row r="772" spans="1:51" s="390" customFormat="1">
      <c r="A772" s="399" t="s">
        <v>81</v>
      </c>
      <c r="B772" s="399" t="s">
        <v>4111</v>
      </c>
      <c r="C772" s="399">
        <v>150</v>
      </c>
      <c r="D772" s="399">
        <v>20</v>
      </c>
      <c r="E772" s="403">
        <v>0.92</v>
      </c>
      <c r="F772" s="399">
        <v>0</v>
      </c>
      <c r="G772" s="399">
        <v>0.42</v>
      </c>
      <c r="H772" s="399">
        <v>0.7</v>
      </c>
      <c r="I772" s="399">
        <v>0.54</v>
      </c>
      <c r="J772" s="399">
        <v>40</v>
      </c>
      <c r="K772" s="399">
        <v>125</v>
      </c>
      <c r="L772" s="403">
        <v>1</v>
      </c>
      <c r="M772" s="404">
        <v>6</v>
      </c>
      <c r="N772" s="404">
        <v>6</v>
      </c>
      <c r="O772" s="404">
        <v>2.4</v>
      </c>
      <c r="P772" s="399">
        <v>100</v>
      </c>
      <c r="Q772" s="399" t="s">
        <v>293</v>
      </c>
      <c r="R772" s="399">
        <v>1</v>
      </c>
      <c r="S772" s="399">
        <v>0</v>
      </c>
      <c r="T772" s="399">
        <v>0</v>
      </c>
      <c r="U772" s="404">
        <v>0.61</v>
      </c>
      <c r="V772" s="404">
        <v>0</v>
      </c>
      <c r="W772" s="405">
        <v>1.3203000000000001E-6</v>
      </c>
      <c r="X772" s="405">
        <v>5.4336013910019565</v>
      </c>
      <c r="Y772" s="399">
        <v>1.58</v>
      </c>
      <c r="Z772" s="399">
        <v>2.77</v>
      </c>
      <c r="AA772" s="405">
        <v>1.1258999999999999E-6</v>
      </c>
      <c r="AB772" s="405">
        <v>5.4336013910019565</v>
      </c>
      <c r="AC772" s="399">
        <v>1.54</v>
      </c>
      <c r="AD772" s="399">
        <v>2.68</v>
      </c>
      <c r="AE772" s="405">
        <v>9.2070000000000003E-7</v>
      </c>
      <c r="AF772" s="405">
        <v>5.4336013910019565</v>
      </c>
      <c r="AG772" s="399">
        <v>1.69</v>
      </c>
      <c r="AH772" s="399">
        <v>2.2999999999999998</v>
      </c>
      <c r="AI772" s="324">
        <v>0</v>
      </c>
      <c r="AJ772" s="324">
        <v>0</v>
      </c>
      <c r="AK772" s="324">
        <v>0</v>
      </c>
      <c r="AL772" s="324">
        <v>0</v>
      </c>
      <c r="AM772" s="324">
        <v>0</v>
      </c>
      <c r="AN772" s="324">
        <v>0</v>
      </c>
      <c r="AO772" s="403">
        <v>1289758</v>
      </c>
      <c r="AP772" s="403">
        <v>4.3600000000000002E-3</v>
      </c>
      <c r="AQ772" s="403">
        <v>6.6040000000000001E-2</v>
      </c>
      <c r="AR772" s="403">
        <v>149</v>
      </c>
      <c r="AS772" s="399" t="s">
        <v>1343</v>
      </c>
      <c r="AT772" s="390">
        <v>0</v>
      </c>
      <c r="AU772" s="390">
        <v>0</v>
      </c>
      <c r="AV772" s="390">
        <v>0</v>
      </c>
      <c r="AY772" s="390" t="s">
        <v>3533</v>
      </c>
    </row>
    <row r="773" spans="1:51" s="390" customFormat="1">
      <c r="A773" s="399" t="s">
        <v>81</v>
      </c>
      <c r="B773" s="399" t="s">
        <v>4112</v>
      </c>
      <c r="C773" s="399">
        <v>1500</v>
      </c>
      <c r="D773" s="399">
        <v>20</v>
      </c>
      <c r="E773" s="403">
        <v>9</v>
      </c>
      <c r="F773" s="399">
        <v>0</v>
      </c>
      <c r="G773" s="399">
        <v>0.13</v>
      </c>
      <c r="H773" s="399">
        <v>0.7</v>
      </c>
      <c r="I773" s="399">
        <v>0.2</v>
      </c>
      <c r="J773" s="399">
        <v>40</v>
      </c>
      <c r="K773" s="399">
        <v>125</v>
      </c>
      <c r="L773" s="403">
        <v>1</v>
      </c>
      <c r="M773" s="404">
        <v>6</v>
      </c>
      <c r="N773" s="404">
        <v>6</v>
      </c>
      <c r="O773" s="404">
        <v>2.4</v>
      </c>
      <c r="P773" s="399">
        <v>100</v>
      </c>
      <c r="Q773" s="399" t="s">
        <v>293</v>
      </c>
      <c r="R773" s="399">
        <v>1</v>
      </c>
      <c r="S773" s="399">
        <v>0</v>
      </c>
      <c r="T773" s="399">
        <v>0</v>
      </c>
      <c r="U773" s="404">
        <v>0.61</v>
      </c>
      <c r="V773" s="404">
        <v>0</v>
      </c>
      <c r="W773" s="405">
        <v>1.3203000000000001E-6</v>
      </c>
      <c r="X773" s="405">
        <v>17.22197983880227</v>
      </c>
      <c r="Y773" s="399">
        <v>1.58</v>
      </c>
      <c r="Z773" s="399">
        <v>2.77</v>
      </c>
      <c r="AA773" s="405">
        <v>1.1258999999999999E-6</v>
      </c>
      <c r="AB773" s="405">
        <v>17.22197983880227</v>
      </c>
      <c r="AC773" s="399">
        <v>1.54</v>
      </c>
      <c r="AD773" s="399">
        <v>2.68</v>
      </c>
      <c r="AE773" s="405">
        <v>9.2070000000000003E-7</v>
      </c>
      <c r="AF773" s="405">
        <v>17.22197983880227</v>
      </c>
      <c r="AG773" s="399">
        <v>1.69</v>
      </c>
      <c r="AH773" s="399">
        <v>2.2999999999999998</v>
      </c>
      <c r="AI773" s="324">
        <v>0</v>
      </c>
      <c r="AJ773" s="324">
        <v>0</v>
      </c>
      <c r="AK773" s="324">
        <v>0</v>
      </c>
      <c r="AL773" s="324">
        <v>0</v>
      </c>
      <c r="AM773" s="324">
        <v>0</v>
      </c>
      <c r="AN773" s="324">
        <v>0</v>
      </c>
      <c r="AO773" s="403">
        <v>4146857</v>
      </c>
      <c r="AP773" s="403">
        <v>1.3600000000000001E-3</v>
      </c>
      <c r="AQ773" s="403">
        <v>3.6830000000000002E-2</v>
      </c>
      <c r="AR773" s="403">
        <v>111</v>
      </c>
      <c r="AS773" s="399" t="s">
        <v>1343</v>
      </c>
      <c r="AT773" s="390">
        <v>0</v>
      </c>
      <c r="AU773" s="390">
        <v>0</v>
      </c>
      <c r="AV773" s="390">
        <v>0</v>
      </c>
      <c r="AY773" s="390" t="s">
        <v>3533</v>
      </c>
    </row>
    <row r="774" spans="1:51" s="390" customFormat="1">
      <c r="A774" s="399" t="s">
        <v>81</v>
      </c>
      <c r="B774" s="399" t="s">
        <v>4113</v>
      </c>
      <c r="C774" s="399">
        <v>1800</v>
      </c>
      <c r="D774" s="399">
        <v>20</v>
      </c>
      <c r="E774" s="403">
        <v>11.7</v>
      </c>
      <c r="F774" s="399">
        <v>0</v>
      </c>
      <c r="G774" s="399">
        <v>0.12</v>
      </c>
      <c r="H774" s="399">
        <v>0.7</v>
      </c>
      <c r="I774" s="399">
        <v>0.14000000000000001</v>
      </c>
      <c r="J774" s="399">
        <v>40</v>
      </c>
      <c r="K774" s="399">
        <v>125</v>
      </c>
      <c r="L774" s="403">
        <v>1</v>
      </c>
      <c r="M774" s="404">
        <v>6</v>
      </c>
      <c r="N774" s="404">
        <v>6</v>
      </c>
      <c r="O774" s="404">
        <v>2.4</v>
      </c>
      <c r="P774" s="399">
        <v>100</v>
      </c>
      <c r="Q774" s="399" t="s">
        <v>293</v>
      </c>
      <c r="R774" s="399">
        <v>1</v>
      </c>
      <c r="S774" s="399">
        <v>0</v>
      </c>
      <c r="T774" s="399">
        <v>0</v>
      </c>
      <c r="U774" s="404">
        <v>0.61</v>
      </c>
      <c r="V774" s="404">
        <v>0</v>
      </c>
      <c r="W774" s="405">
        <v>1.3203000000000001E-6</v>
      </c>
      <c r="X774" s="405">
        <v>18.81703568964436</v>
      </c>
      <c r="Y774" s="399">
        <v>1.58</v>
      </c>
      <c r="Z774" s="399">
        <v>2.77</v>
      </c>
      <c r="AA774" s="405">
        <v>1.1258999999999999E-6</v>
      </c>
      <c r="AB774" s="405">
        <v>18.81703568964436</v>
      </c>
      <c r="AC774" s="399">
        <v>1.54</v>
      </c>
      <c r="AD774" s="399">
        <v>2.68</v>
      </c>
      <c r="AE774" s="405">
        <v>9.2070000000000003E-7</v>
      </c>
      <c r="AF774" s="405">
        <v>18.81703568964436</v>
      </c>
      <c r="AG774" s="399">
        <v>1.69</v>
      </c>
      <c r="AH774" s="399">
        <v>2.2999999999999998</v>
      </c>
      <c r="AI774" s="324">
        <v>0</v>
      </c>
      <c r="AJ774" s="324">
        <v>0</v>
      </c>
      <c r="AK774" s="324">
        <v>0</v>
      </c>
      <c r="AL774" s="324">
        <v>0</v>
      </c>
      <c r="AM774" s="324">
        <v>0</v>
      </c>
      <c r="AN774" s="324">
        <v>0</v>
      </c>
      <c r="AO774" s="403">
        <v>4448351</v>
      </c>
      <c r="AP774" s="403">
        <v>1.2600000000000001E-3</v>
      </c>
      <c r="AQ774" s="403">
        <v>3.5560000000000001E-2</v>
      </c>
      <c r="AR774" s="403">
        <v>174</v>
      </c>
      <c r="AS774" s="399" t="s">
        <v>1343</v>
      </c>
      <c r="AT774" s="390">
        <v>0</v>
      </c>
      <c r="AU774" s="390">
        <v>0</v>
      </c>
      <c r="AV774" s="390">
        <v>0</v>
      </c>
      <c r="AY774" s="390" t="s">
        <v>3533</v>
      </c>
    </row>
    <row r="775" spans="1:51" s="390" customFormat="1">
      <c r="A775" s="399" t="s">
        <v>81</v>
      </c>
      <c r="B775" s="399" t="s">
        <v>4114</v>
      </c>
      <c r="C775" s="399">
        <v>2.2000000000000002</v>
      </c>
      <c r="D775" s="399">
        <v>20</v>
      </c>
      <c r="E775" s="403">
        <v>4.4999999999999998E-2</v>
      </c>
      <c r="F775" s="399">
        <v>0</v>
      </c>
      <c r="G775" s="399">
        <v>4.0999999999999996</v>
      </c>
      <c r="H775" s="399">
        <v>0.7</v>
      </c>
      <c r="I775" s="399">
        <v>1.4</v>
      </c>
      <c r="J775" s="399">
        <v>40</v>
      </c>
      <c r="K775" s="399">
        <v>125</v>
      </c>
      <c r="L775" s="403">
        <v>1</v>
      </c>
      <c r="M775" s="404">
        <v>6</v>
      </c>
      <c r="N775" s="404">
        <v>6</v>
      </c>
      <c r="O775" s="404">
        <v>2.4</v>
      </c>
      <c r="P775" s="399">
        <v>100</v>
      </c>
      <c r="Q775" s="399" t="s">
        <v>293</v>
      </c>
      <c r="R775" s="399">
        <v>1</v>
      </c>
      <c r="S775" s="399">
        <v>0</v>
      </c>
      <c r="T775" s="399">
        <v>0</v>
      </c>
      <c r="U775" s="404">
        <v>0.61</v>
      </c>
      <c r="V775" s="404">
        <v>0</v>
      </c>
      <c r="W775" s="405">
        <v>1.65282E-6</v>
      </c>
      <c r="X775" s="405">
        <v>0.32086342123294914</v>
      </c>
      <c r="Y775" s="399">
        <v>1.58</v>
      </c>
      <c r="Z775" s="399">
        <v>2.77</v>
      </c>
      <c r="AA775" s="405">
        <v>1.4094599999999998E-6</v>
      </c>
      <c r="AB775" s="405">
        <v>0.32086342123294914</v>
      </c>
      <c r="AC775" s="399">
        <v>1.54</v>
      </c>
      <c r="AD775" s="399">
        <v>2.68</v>
      </c>
      <c r="AE775" s="405">
        <v>1.1525799999999999E-6</v>
      </c>
      <c r="AF775" s="405">
        <v>0.32086342123294914</v>
      </c>
      <c r="AG775" s="399">
        <v>1.69</v>
      </c>
      <c r="AH775" s="399">
        <v>2.2999999999999998</v>
      </c>
      <c r="AI775" s="324">
        <v>0</v>
      </c>
      <c r="AJ775" s="324">
        <v>0</v>
      </c>
      <c r="AK775" s="324">
        <v>0</v>
      </c>
      <c r="AL775" s="324">
        <v>0</v>
      </c>
      <c r="AM775" s="324">
        <v>0</v>
      </c>
      <c r="AN775" s="324">
        <v>0</v>
      </c>
      <c r="AO775" s="403">
        <v>450350</v>
      </c>
      <c r="AP775" s="403">
        <v>1.2489999999999999E-2</v>
      </c>
      <c r="AQ775" s="403">
        <v>0.11176</v>
      </c>
      <c r="AR775" s="403">
        <v>454</v>
      </c>
      <c r="AS775" s="399" t="s">
        <v>1343</v>
      </c>
      <c r="AT775" s="390">
        <v>0</v>
      </c>
      <c r="AU775" s="390">
        <v>0</v>
      </c>
      <c r="AV775" s="390">
        <v>0</v>
      </c>
      <c r="AY775" s="390" t="s">
        <v>3533</v>
      </c>
    </row>
    <row r="776" spans="1:51" s="390" customFormat="1">
      <c r="A776" s="399" t="s">
        <v>81</v>
      </c>
      <c r="B776" s="399" t="s">
        <v>4115</v>
      </c>
      <c r="C776" s="399">
        <v>22</v>
      </c>
      <c r="D776" s="399">
        <v>20</v>
      </c>
      <c r="E776" s="403">
        <v>0.17499999999999999</v>
      </c>
      <c r="F776" s="399">
        <v>0</v>
      </c>
      <c r="G776" s="399">
        <v>1.6</v>
      </c>
      <c r="H776" s="399">
        <v>0.7</v>
      </c>
      <c r="I776" s="399">
        <v>1.1000000000000001</v>
      </c>
      <c r="J776" s="399">
        <v>40</v>
      </c>
      <c r="K776" s="399">
        <v>125</v>
      </c>
      <c r="L776" s="403">
        <v>1</v>
      </c>
      <c r="M776" s="404">
        <v>6</v>
      </c>
      <c r="N776" s="404">
        <v>6</v>
      </c>
      <c r="O776" s="404">
        <v>2.4</v>
      </c>
      <c r="P776" s="399">
        <v>100</v>
      </c>
      <c r="Q776" s="399" t="s">
        <v>293</v>
      </c>
      <c r="R776" s="399">
        <v>1</v>
      </c>
      <c r="S776" s="399">
        <v>0</v>
      </c>
      <c r="T776" s="399">
        <v>0</v>
      </c>
      <c r="U776" s="404">
        <v>0.61</v>
      </c>
      <c r="V776" s="404">
        <v>0</v>
      </c>
      <c r="W776" s="405">
        <v>1.5256799999999999E-6</v>
      </c>
      <c r="X776" s="405">
        <v>1.2270554573291466</v>
      </c>
      <c r="Y776" s="399">
        <v>1.58</v>
      </c>
      <c r="Z776" s="399">
        <v>2.77</v>
      </c>
      <c r="AA776" s="405">
        <v>1.30104E-6</v>
      </c>
      <c r="AB776" s="405">
        <v>1.2270554573291466</v>
      </c>
      <c r="AC776" s="399">
        <v>1.54</v>
      </c>
      <c r="AD776" s="399">
        <v>2.68</v>
      </c>
      <c r="AE776" s="405">
        <v>1.06392E-6</v>
      </c>
      <c r="AF776" s="405">
        <v>1.2270554573291466</v>
      </c>
      <c r="AG776" s="399">
        <v>1.69</v>
      </c>
      <c r="AH776" s="399">
        <v>2.2999999999999998</v>
      </c>
      <c r="AI776" s="324">
        <v>0</v>
      </c>
      <c r="AJ776" s="324">
        <v>0</v>
      </c>
      <c r="AK776" s="324">
        <v>0</v>
      </c>
      <c r="AL776" s="324">
        <v>0</v>
      </c>
      <c r="AM776" s="324">
        <v>0</v>
      </c>
      <c r="AN776" s="324">
        <v>0</v>
      </c>
      <c r="AO776" s="403">
        <v>573226</v>
      </c>
      <c r="AP776" s="403">
        <v>9.8099999999999993E-3</v>
      </c>
      <c r="AQ776" s="403">
        <v>9.9059999999999995E-2</v>
      </c>
      <c r="AR776" s="403">
        <v>189</v>
      </c>
      <c r="AS776" s="399" t="s">
        <v>1343</v>
      </c>
      <c r="AT776" s="390">
        <v>0</v>
      </c>
      <c r="AU776" s="390">
        <v>0</v>
      </c>
      <c r="AV776" s="390">
        <v>0</v>
      </c>
      <c r="AY776" s="390" t="s">
        <v>3533</v>
      </c>
    </row>
    <row r="777" spans="1:51" s="390" customFormat="1">
      <c r="A777" s="399" t="s">
        <v>81</v>
      </c>
      <c r="B777" s="399" t="s">
        <v>4116</v>
      </c>
      <c r="C777" s="399">
        <v>220</v>
      </c>
      <c r="D777" s="399">
        <v>20</v>
      </c>
      <c r="E777" s="403">
        <v>1.3</v>
      </c>
      <c r="F777" s="399">
        <v>0</v>
      </c>
      <c r="G777" s="399">
        <v>0.35</v>
      </c>
      <c r="H777" s="399">
        <v>0.7</v>
      </c>
      <c r="I777" s="399">
        <v>0.5</v>
      </c>
      <c r="J777" s="399">
        <v>40</v>
      </c>
      <c r="K777" s="399">
        <v>125</v>
      </c>
      <c r="L777" s="403">
        <v>1</v>
      </c>
      <c r="M777" s="404">
        <v>6</v>
      </c>
      <c r="N777" s="404">
        <v>6</v>
      </c>
      <c r="O777" s="404">
        <v>2.4</v>
      </c>
      <c r="P777" s="399">
        <v>100</v>
      </c>
      <c r="Q777" s="399" t="s">
        <v>293</v>
      </c>
      <c r="R777" s="399">
        <v>1</v>
      </c>
      <c r="S777" s="399">
        <v>0</v>
      </c>
      <c r="T777" s="399">
        <v>0</v>
      </c>
      <c r="U777" s="404">
        <v>0.61</v>
      </c>
      <c r="V777" s="404">
        <v>0</v>
      </c>
      <c r="W777" s="405">
        <v>1.3203000000000001E-6</v>
      </c>
      <c r="X777" s="405">
        <v>6.6324992463069048</v>
      </c>
      <c r="Y777" s="399">
        <v>1.58</v>
      </c>
      <c r="Z777" s="399">
        <v>2.77</v>
      </c>
      <c r="AA777" s="405">
        <v>1.1258999999999999E-6</v>
      </c>
      <c r="AB777" s="405">
        <v>6.6324992463069048</v>
      </c>
      <c r="AC777" s="399">
        <v>1.54</v>
      </c>
      <c r="AD777" s="399">
        <v>2.68</v>
      </c>
      <c r="AE777" s="405">
        <v>9.2070000000000003E-7</v>
      </c>
      <c r="AF777" s="405">
        <v>6.6324992463069048</v>
      </c>
      <c r="AG777" s="399">
        <v>1.69</v>
      </c>
      <c r="AH777" s="399">
        <v>2.2999999999999998</v>
      </c>
      <c r="AI777" s="324">
        <v>0</v>
      </c>
      <c r="AJ777" s="324">
        <v>0</v>
      </c>
      <c r="AK777" s="324">
        <v>0</v>
      </c>
      <c r="AL777" s="324">
        <v>0</v>
      </c>
      <c r="AM777" s="324">
        <v>0</v>
      </c>
      <c r="AN777" s="324">
        <v>0</v>
      </c>
      <c r="AO777" s="403">
        <v>1395003</v>
      </c>
      <c r="AP777" s="403">
        <v>4.0299999999999997E-3</v>
      </c>
      <c r="AQ777" s="403">
        <v>6.3500000000000001E-2</v>
      </c>
      <c r="AR777" s="403">
        <v>123</v>
      </c>
      <c r="AS777" s="399" t="s">
        <v>1343</v>
      </c>
      <c r="AT777" s="390">
        <v>0</v>
      </c>
      <c r="AU777" s="390">
        <v>0</v>
      </c>
      <c r="AV777" s="390">
        <v>0</v>
      </c>
      <c r="AY777" s="390" t="s">
        <v>3533</v>
      </c>
    </row>
    <row r="778" spans="1:51" s="390" customFormat="1">
      <c r="A778" s="399" t="s">
        <v>81</v>
      </c>
      <c r="B778" s="399" t="s">
        <v>4117</v>
      </c>
      <c r="C778" s="399">
        <v>2200</v>
      </c>
      <c r="D778" s="399">
        <v>20</v>
      </c>
      <c r="E778" s="403">
        <v>13.5</v>
      </c>
      <c r="F778" s="399">
        <v>0</v>
      </c>
      <c r="G778" s="399">
        <v>0.11</v>
      </c>
      <c r="H778" s="399">
        <v>0.7</v>
      </c>
      <c r="I778" s="399">
        <v>0.13</v>
      </c>
      <c r="J778" s="399">
        <v>40</v>
      </c>
      <c r="K778" s="399">
        <v>125</v>
      </c>
      <c r="L778" s="403">
        <v>1</v>
      </c>
      <c r="M778" s="404">
        <v>6</v>
      </c>
      <c r="N778" s="404">
        <v>6</v>
      </c>
      <c r="O778" s="404">
        <v>2.4</v>
      </c>
      <c r="P778" s="399">
        <v>100</v>
      </c>
      <c r="Q778" s="399" t="s">
        <v>293</v>
      </c>
      <c r="R778" s="399">
        <v>1</v>
      </c>
      <c r="S778" s="399">
        <v>0</v>
      </c>
      <c r="T778" s="399">
        <v>0</v>
      </c>
      <c r="U778" s="404">
        <v>0.61</v>
      </c>
      <c r="V778" s="404">
        <v>0</v>
      </c>
      <c r="W778" s="405">
        <v>1.3203000000000001E-6</v>
      </c>
      <c r="X778" s="405">
        <v>20.852685257151521</v>
      </c>
      <c r="Y778" s="399">
        <v>1.58</v>
      </c>
      <c r="Z778" s="399">
        <v>2.77</v>
      </c>
      <c r="AA778" s="405">
        <v>1.1258999999999999E-6</v>
      </c>
      <c r="AB778" s="405">
        <v>20.852685257151521</v>
      </c>
      <c r="AC778" s="399">
        <v>1.54</v>
      </c>
      <c r="AD778" s="399">
        <v>2.68</v>
      </c>
      <c r="AE778" s="405">
        <v>9.2070000000000003E-7</v>
      </c>
      <c r="AF778" s="405">
        <v>20.852685257151521</v>
      </c>
      <c r="AG778" s="399">
        <v>1.69</v>
      </c>
      <c r="AH778" s="399">
        <v>2.2999999999999998</v>
      </c>
      <c r="AI778" s="324">
        <v>0</v>
      </c>
      <c r="AJ778" s="324">
        <v>0</v>
      </c>
      <c r="AK778" s="324">
        <v>0</v>
      </c>
      <c r="AL778" s="324">
        <v>0</v>
      </c>
      <c r="AM778" s="324">
        <v>0</v>
      </c>
      <c r="AN778" s="324">
        <v>0</v>
      </c>
      <c r="AO778" s="403">
        <v>5159034</v>
      </c>
      <c r="AP778" s="403">
        <v>1.09E-3</v>
      </c>
      <c r="AQ778" s="403">
        <v>3.3020000000000001E-2</v>
      </c>
      <c r="AR778" s="403">
        <v>175</v>
      </c>
      <c r="AS778" s="399" t="s">
        <v>1343</v>
      </c>
      <c r="AT778" s="390">
        <v>0</v>
      </c>
      <c r="AU778" s="390">
        <v>0</v>
      </c>
      <c r="AV778" s="390">
        <v>0</v>
      </c>
      <c r="AY778" s="390" t="s">
        <v>3533</v>
      </c>
    </row>
    <row r="779" spans="1:51" s="390" customFormat="1">
      <c r="A779" s="399" t="s">
        <v>81</v>
      </c>
      <c r="B779" s="399" t="s">
        <v>4118</v>
      </c>
      <c r="C779" s="399">
        <v>3.3</v>
      </c>
      <c r="D779" s="399">
        <v>20</v>
      </c>
      <c r="E779" s="403">
        <v>5.5E-2</v>
      </c>
      <c r="F779" s="399">
        <v>0</v>
      </c>
      <c r="G779" s="399">
        <v>3.6</v>
      </c>
      <c r="H779" s="399">
        <v>0.7</v>
      </c>
      <c r="I779" s="399">
        <v>1.35</v>
      </c>
      <c r="J779" s="399">
        <v>40</v>
      </c>
      <c r="K779" s="399">
        <v>125</v>
      </c>
      <c r="L779" s="403">
        <v>1</v>
      </c>
      <c r="M779" s="404">
        <v>6</v>
      </c>
      <c r="N779" s="404">
        <v>6</v>
      </c>
      <c r="O779" s="404">
        <v>2.4</v>
      </c>
      <c r="P779" s="399">
        <v>100</v>
      </c>
      <c r="Q779" s="399" t="s">
        <v>293</v>
      </c>
      <c r="R779" s="399">
        <v>1</v>
      </c>
      <c r="S779" s="399">
        <v>0</v>
      </c>
      <c r="T779" s="399">
        <v>0</v>
      </c>
      <c r="U779" s="404">
        <v>0.61</v>
      </c>
      <c r="V779" s="404">
        <v>0</v>
      </c>
      <c r="W779" s="405">
        <v>1.65282E-6</v>
      </c>
      <c r="X779" s="405">
        <v>0.37996982720771505</v>
      </c>
      <c r="Y779" s="399">
        <v>1.58</v>
      </c>
      <c r="Z779" s="399">
        <v>2.77</v>
      </c>
      <c r="AA779" s="405">
        <v>1.4094599999999998E-6</v>
      </c>
      <c r="AB779" s="405">
        <v>0.37996982720771505</v>
      </c>
      <c r="AC779" s="399">
        <v>1.54</v>
      </c>
      <c r="AD779" s="399">
        <v>2.68</v>
      </c>
      <c r="AE779" s="405">
        <v>1.1525799999999999E-6</v>
      </c>
      <c r="AF779" s="405">
        <v>0.37996982720771505</v>
      </c>
      <c r="AG779" s="399">
        <v>1.69</v>
      </c>
      <c r="AH779" s="399">
        <v>2.2999999999999998</v>
      </c>
      <c r="AI779" s="324">
        <v>0</v>
      </c>
      <c r="AJ779" s="324">
        <v>0</v>
      </c>
      <c r="AK779" s="324">
        <v>0</v>
      </c>
      <c r="AL779" s="324">
        <v>0</v>
      </c>
      <c r="AM779" s="324">
        <v>0</v>
      </c>
      <c r="AN779" s="324">
        <v>0</v>
      </c>
      <c r="AO779" s="403">
        <v>450350</v>
      </c>
      <c r="AP779" s="403">
        <v>1.2489999999999999E-2</v>
      </c>
      <c r="AQ779" s="403">
        <v>0.11176</v>
      </c>
      <c r="AR779" s="403">
        <v>399</v>
      </c>
      <c r="AS779" s="399" t="s">
        <v>1343</v>
      </c>
      <c r="AT779" s="390">
        <v>0</v>
      </c>
      <c r="AU779" s="390">
        <v>0</v>
      </c>
      <c r="AV779" s="390">
        <v>0</v>
      </c>
      <c r="AY779" s="390" t="s">
        <v>3533</v>
      </c>
    </row>
    <row r="780" spans="1:51" s="390" customFormat="1">
      <c r="A780" s="399" t="s">
        <v>81</v>
      </c>
      <c r="B780" s="399" t="s">
        <v>4119</v>
      </c>
      <c r="C780" s="399">
        <v>33</v>
      </c>
      <c r="D780" s="399">
        <v>20</v>
      </c>
      <c r="E780" s="403">
        <v>0.26</v>
      </c>
      <c r="F780" s="399">
        <v>0</v>
      </c>
      <c r="G780" s="399">
        <v>1.2</v>
      </c>
      <c r="H780" s="399">
        <v>0.7</v>
      </c>
      <c r="I780" s="399">
        <v>0.9</v>
      </c>
      <c r="J780" s="399">
        <v>40</v>
      </c>
      <c r="K780" s="399">
        <v>125</v>
      </c>
      <c r="L780" s="403">
        <v>1</v>
      </c>
      <c r="M780" s="404">
        <v>6</v>
      </c>
      <c r="N780" s="404">
        <v>6</v>
      </c>
      <c r="O780" s="404">
        <v>2.4</v>
      </c>
      <c r="P780" s="399">
        <v>100</v>
      </c>
      <c r="Q780" s="399" t="s">
        <v>293</v>
      </c>
      <c r="R780" s="399">
        <v>1</v>
      </c>
      <c r="S780" s="399">
        <v>0</v>
      </c>
      <c r="T780" s="399">
        <v>0</v>
      </c>
      <c r="U780" s="404">
        <v>0.61</v>
      </c>
      <c r="V780" s="404">
        <v>0</v>
      </c>
      <c r="W780" s="405">
        <v>1.5256799999999999E-6</v>
      </c>
      <c r="X780" s="405">
        <v>1.4785012477654471</v>
      </c>
      <c r="Y780" s="399">
        <v>1.58</v>
      </c>
      <c r="Z780" s="399">
        <v>2.77</v>
      </c>
      <c r="AA780" s="405">
        <v>1.30104E-6</v>
      </c>
      <c r="AB780" s="405">
        <v>1.4785012477654471</v>
      </c>
      <c r="AC780" s="399">
        <v>1.54</v>
      </c>
      <c r="AD780" s="399">
        <v>2.68</v>
      </c>
      <c r="AE780" s="405">
        <v>1.06392E-6</v>
      </c>
      <c r="AF780" s="405">
        <v>1.4785012477654471</v>
      </c>
      <c r="AG780" s="399">
        <v>1.69</v>
      </c>
      <c r="AH780" s="399">
        <v>2.2999999999999998</v>
      </c>
      <c r="AI780" s="324">
        <v>0</v>
      </c>
      <c r="AJ780" s="324">
        <v>0</v>
      </c>
      <c r="AK780" s="324">
        <v>0</v>
      </c>
      <c r="AL780" s="324">
        <v>0</v>
      </c>
      <c r="AM780" s="324">
        <v>0</v>
      </c>
      <c r="AN780" s="324">
        <v>0</v>
      </c>
      <c r="AO780" s="403">
        <v>636871</v>
      </c>
      <c r="AP780" s="403">
        <v>8.8299999999999993E-3</v>
      </c>
      <c r="AQ780" s="403">
        <v>9.3979999999999994E-2</v>
      </c>
      <c r="AR780" s="403">
        <v>190</v>
      </c>
      <c r="AS780" s="399" t="s">
        <v>1343</v>
      </c>
      <c r="AT780" s="390">
        <v>0</v>
      </c>
      <c r="AU780" s="390">
        <v>0</v>
      </c>
      <c r="AV780" s="390">
        <v>0</v>
      </c>
      <c r="AY780" s="390" t="s">
        <v>3533</v>
      </c>
    </row>
    <row r="781" spans="1:51" s="390" customFormat="1">
      <c r="A781" s="399" t="s">
        <v>81</v>
      </c>
      <c r="B781" s="399" t="s">
        <v>4120</v>
      </c>
      <c r="C781" s="399">
        <v>330</v>
      </c>
      <c r="D781" s="399">
        <v>20</v>
      </c>
      <c r="E781" s="403">
        <v>2</v>
      </c>
      <c r="F781" s="399">
        <v>0</v>
      </c>
      <c r="G781" s="399">
        <v>0.28000000000000003</v>
      </c>
      <c r="H781" s="399">
        <v>0.7</v>
      </c>
      <c r="I781" s="399">
        <v>0.39</v>
      </c>
      <c r="J781" s="399">
        <v>40</v>
      </c>
      <c r="K781" s="399">
        <v>125</v>
      </c>
      <c r="L781" s="403">
        <v>1</v>
      </c>
      <c r="M781" s="404">
        <v>6</v>
      </c>
      <c r="N781" s="404">
        <v>6</v>
      </c>
      <c r="O781" s="404">
        <v>2.4</v>
      </c>
      <c r="P781" s="399">
        <v>100</v>
      </c>
      <c r="Q781" s="399" t="s">
        <v>293</v>
      </c>
      <c r="R781" s="399">
        <v>1</v>
      </c>
      <c r="S781" s="399">
        <v>0</v>
      </c>
      <c r="T781" s="399">
        <v>0</v>
      </c>
      <c r="U781" s="404">
        <v>0.61</v>
      </c>
      <c r="V781" s="404">
        <v>0</v>
      </c>
      <c r="W781" s="405">
        <v>1.3203000000000001E-6</v>
      </c>
      <c r="X781" s="405">
        <v>8.0735920144835358</v>
      </c>
      <c r="Y781" s="399">
        <v>1.58</v>
      </c>
      <c r="Z781" s="399">
        <v>2.77</v>
      </c>
      <c r="AA781" s="405">
        <v>1.1258999999999999E-6</v>
      </c>
      <c r="AB781" s="405">
        <v>8.0735920144835358</v>
      </c>
      <c r="AC781" s="399">
        <v>1.54</v>
      </c>
      <c r="AD781" s="399">
        <v>2.68</v>
      </c>
      <c r="AE781" s="405">
        <v>9.2070000000000003E-7</v>
      </c>
      <c r="AF781" s="405">
        <v>8.0735920144835358</v>
      </c>
      <c r="AG781" s="399">
        <v>1.69</v>
      </c>
      <c r="AH781" s="399">
        <v>2.2999999999999998</v>
      </c>
      <c r="AI781" s="324">
        <v>0</v>
      </c>
      <c r="AJ781" s="324">
        <v>0</v>
      </c>
      <c r="AK781" s="324">
        <v>0</v>
      </c>
      <c r="AL781" s="324">
        <v>0</v>
      </c>
      <c r="AM781" s="324">
        <v>0</v>
      </c>
      <c r="AN781" s="324">
        <v>0</v>
      </c>
      <c r="AO781" s="403">
        <v>1722226</v>
      </c>
      <c r="AP781" s="403">
        <v>3.2699999999999999E-3</v>
      </c>
      <c r="AQ781" s="403">
        <v>5.7149999999999999E-2</v>
      </c>
      <c r="AR781" s="403">
        <v>131</v>
      </c>
      <c r="AS781" s="399" t="s">
        <v>1343</v>
      </c>
      <c r="AT781" s="390">
        <v>0</v>
      </c>
      <c r="AU781" s="390">
        <v>0</v>
      </c>
      <c r="AV781" s="390">
        <v>0</v>
      </c>
      <c r="AY781" s="390" t="s">
        <v>3533</v>
      </c>
    </row>
    <row r="782" spans="1:51" s="390" customFormat="1">
      <c r="A782" s="399" t="s">
        <v>81</v>
      </c>
      <c r="B782" s="399" t="s">
        <v>4121</v>
      </c>
      <c r="C782" s="399">
        <v>3300</v>
      </c>
      <c r="D782" s="399">
        <v>20</v>
      </c>
      <c r="E782" s="403">
        <v>21</v>
      </c>
      <c r="F782" s="399">
        <v>0</v>
      </c>
      <c r="G782" s="399">
        <v>0.11</v>
      </c>
      <c r="H782" s="399">
        <v>0.7</v>
      </c>
      <c r="I782" s="399">
        <v>0.11</v>
      </c>
      <c r="J782" s="399">
        <v>40</v>
      </c>
      <c r="K782" s="399">
        <v>125</v>
      </c>
      <c r="L782" s="403">
        <v>1</v>
      </c>
      <c r="M782" s="404">
        <v>6</v>
      </c>
      <c r="N782" s="404">
        <v>6</v>
      </c>
      <c r="O782" s="404">
        <v>2.4</v>
      </c>
      <c r="P782" s="399">
        <v>100</v>
      </c>
      <c r="Q782" s="399" t="s">
        <v>293</v>
      </c>
      <c r="R782" s="399">
        <v>1</v>
      </c>
      <c r="S782" s="399">
        <v>0</v>
      </c>
      <c r="T782" s="399">
        <v>0</v>
      </c>
      <c r="U782" s="404">
        <v>0.61</v>
      </c>
      <c r="V782" s="404">
        <v>0</v>
      </c>
      <c r="W782" s="405">
        <v>1.3203000000000001E-6</v>
      </c>
      <c r="X782" s="405">
        <v>26.004318292855906</v>
      </c>
      <c r="Y782" s="399">
        <v>1.58</v>
      </c>
      <c r="Z782" s="399">
        <v>2.77</v>
      </c>
      <c r="AA782" s="405">
        <v>1.1258999999999999E-6</v>
      </c>
      <c r="AB782" s="405">
        <v>26.004318292855906</v>
      </c>
      <c r="AC782" s="399">
        <v>1.54</v>
      </c>
      <c r="AD782" s="399">
        <v>2.68</v>
      </c>
      <c r="AE782" s="405">
        <v>9.2070000000000003E-7</v>
      </c>
      <c r="AF782" s="405">
        <v>26.004318292855906</v>
      </c>
      <c r="AG782" s="399">
        <v>1.69</v>
      </c>
      <c r="AH782" s="399">
        <v>2.2999999999999998</v>
      </c>
      <c r="AI782" s="324">
        <v>0</v>
      </c>
      <c r="AJ782" s="324">
        <v>0</v>
      </c>
      <c r="AK782" s="324">
        <v>0</v>
      </c>
      <c r="AL782" s="324">
        <v>0</v>
      </c>
      <c r="AM782" s="324">
        <v>0</v>
      </c>
      <c r="AN782" s="324">
        <v>0</v>
      </c>
      <c r="AO782" s="403">
        <v>6592641</v>
      </c>
      <c r="AP782" s="403">
        <v>8.4999999999999995E-4</v>
      </c>
      <c r="AQ782" s="403">
        <v>2.921E-2</v>
      </c>
      <c r="AR782" s="403">
        <v>157</v>
      </c>
      <c r="AS782" s="399" t="s">
        <v>1343</v>
      </c>
      <c r="AT782" s="390">
        <v>0</v>
      </c>
      <c r="AU782" s="390">
        <v>0</v>
      </c>
      <c r="AV782" s="390">
        <v>0</v>
      </c>
      <c r="AY782" s="390" t="s">
        <v>3533</v>
      </c>
    </row>
    <row r="783" spans="1:51" s="390" customFormat="1">
      <c r="A783" s="399" t="s">
        <v>81</v>
      </c>
      <c r="B783" s="399" t="s">
        <v>4122</v>
      </c>
      <c r="C783" s="399">
        <v>4.7</v>
      </c>
      <c r="D783" s="399">
        <v>20</v>
      </c>
      <c r="E783" s="403">
        <v>6.5000000000000002E-2</v>
      </c>
      <c r="F783" s="399">
        <v>0</v>
      </c>
      <c r="G783" s="399">
        <v>3.2</v>
      </c>
      <c r="H783" s="399">
        <v>0.7</v>
      </c>
      <c r="I783" s="399">
        <v>1.3</v>
      </c>
      <c r="J783" s="399">
        <v>40</v>
      </c>
      <c r="K783" s="399">
        <v>125</v>
      </c>
      <c r="L783" s="403">
        <v>1</v>
      </c>
      <c r="M783" s="404">
        <v>6</v>
      </c>
      <c r="N783" s="404">
        <v>6</v>
      </c>
      <c r="O783" s="404">
        <v>2.4</v>
      </c>
      <c r="P783" s="399">
        <v>100</v>
      </c>
      <c r="Q783" s="399" t="s">
        <v>293</v>
      </c>
      <c r="R783" s="399">
        <v>1</v>
      </c>
      <c r="S783" s="399">
        <v>0</v>
      </c>
      <c r="T783" s="399">
        <v>0</v>
      </c>
      <c r="U783" s="404">
        <v>0.61</v>
      </c>
      <c r="V783" s="404">
        <v>0</v>
      </c>
      <c r="W783" s="405">
        <v>1.65282E-6</v>
      </c>
      <c r="X783" s="405">
        <v>0.447052762621169</v>
      </c>
      <c r="Y783" s="399">
        <v>1.58</v>
      </c>
      <c r="Z783" s="399">
        <v>2.77</v>
      </c>
      <c r="AA783" s="405">
        <v>1.4094599999999998E-6</v>
      </c>
      <c r="AB783" s="405">
        <v>0.447052762621169</v>
      </c>
      <c r="AC783" s="399">
        <v>1.54</v>
      </c>
      <c r="AD783" s="399">
        <v>2.68</v>
      </c>
      <c r="AE783" s="405">
        <v>1.1525799999999999E-6</v>
      </c>
      <c r="AF783" s="405">
        <v>0.447052762621169</v>
      </c>
      <c r="AG783" s="399">
        <v>1.69</v>
      </c>
      <c r="AH783" s="399">
        <v>2.2999999999999998</v>
      </c>
      <c r="AI783" s="324">
        <v>0</v>
      </c>
      <c r="AJ783" s="324">
        <v>0</v>
      </c>
      <c r="AK783" s="324">
        <v>0</v>
      </c>
      <c r="AL783" s="324">
        <v>0</v>
      </c>
      <c r="AM783" s="324">
        <v>0</v>
      </c>
      <c r="AN783" s="324">
        <v>0</v>
      </c>
      <c r="AO783" s="403">
        <v>450350</v>
      </c>
      <c r="AP783" s="403">
        <v>1.2489999999999999E-2</v>
      </c>
      <c r="AQ783" s="403">
        <v>0.11176</v>
      </c>
      <c r="AR783" s="403">
        <v>364</v>
      </c>
      <c r="AS783" s="399" t="s">
        <v>1343</v>
      </c>
      <c r="AT783" s="390">
        <v>0</v>
      </c>
      <c r="AU783" s="390">
        <v>0</v>
      </c>
      <c r="AV783" s="390">
        <v>0</v>
      </c>
      <c r="AY783" s="390" t="s">
        <v>3533</v>
      </c>
    </row>
    <row r="784" spans="1:51" s="390" customFormat="1">
      <c r="A784" s="399" t="s">
        <v>81</v>
      </c>
      <c r="B784" s="399" t="s">
        <v>4123</v>
      </c>
      <c r="C784" s="399">
        <v>47</v>
      </c>
      <c r="D784" s="399">
        <v>20</v>
      </c>
      <c r="E784" s="403">
        <v>0.36</v>
      </c>
      <c r="F784" s="399">
        <v>0</v>
      </c>
      <c r="G784" s="399">
        <v>1</v>
      </c>
      <c r="H784" s="399">
        <v>0.7</v>
      </c>
      <c r="I784" s="399">
        <v>0.8</v>
      </c>
      <c r="J784" s="399">
        <v>40</v>
      </c>
      <c r="K784" s="399">
        <v>125</v>
      </c>
      <c r="L784" s="403">
        <v>1</v>
      </c>
      <c r="M784" s="404">
        <v>6</v>
      </c>
      <c r="N784" s="404">
        <v>6</v>
      </c>
      <c r="O784" s="404">
        <v>2.4</v>
      </c>
      <c r="P784" s="399">
        <v>100</v>
      </c>
      <c r="Q784" s="399" t="s">
        <v>293</v>
      </c>
      <c r="R784" s="399">
        <v>1</v>
      </c>
      <c r="S784" s="399">
        <v>0</v>
      </c>
      <c r="T784" s="399">
        <v>0</v>
      </c>
      <c r="U784" s="404">
        <v>0.61</v>
      </c>
      <c r="V784" s="404">
        <v>0</v>
      </c>
      <c r="W784" s="405">
        <v>1.5256799999999999E-6</v>
      </c>
      <c r="X784" s="405">
        <v>1.7595944696320203</v>
      </c>
      <c r="Y784" s="399">
        <v>1.58</v>
      </c>
      <c r="Z784" s="399">
        <v>2.77</v>
      </c>
      <c r="AA784" s="405">
        <v>1.30104E-6</v>
      </c>
      <c r="AB784" s="405">
        <v>1.7595944696320203</v>
      </c>
      <c r="AC784" s="399">
        <v>1.54</v>
      </c>
      <c r="AD784" s="399">
        <v>2.68</v>
      </c>
      <c r="AE784" s="405">
        <v>1.06392E-6</v>
      </c>
      <c r="AF784" s="405">
        <v>1.7595944696320203</v>
      </c>
      <c r="AG784" s="399">
        <v>1.69</v>
      </c>
      <c r="AH784" s="399">
        <v>2.2999999999999998</v>
      </c>
      <c r="AI784" s="324">
        <v>0</v>
      </c>
      <c r="AJ784" s="324">
        <v>0</v>
      </c>
      <c r="AK784" s="324">
        <v>0</v>
      </c>
      <c r="AL784" s="324">
        <v>0</v>
      </c>
      <c r="AM784" s="324">
        <v>0</v>
      </c>
      <c r="AN784" s="324">
        <v>0</v>
      </c>
      <c r="AO784" s="403">
        <v>711736</v>
      </c>
      <c r="AP784" s="403">
        <v>7.9000000000000008E-3</v>
      </c>
      <c r="AQ784" s="403">
        <v>8.8900000000000007E-2</v>
      </c>
      <c r="AR784" s="403">
        <v>174</v>
      </c>
      <c r="AS784" s="399" t="s">
        <v>1343</v>
      </c>
      <c r="AT784" s="390">
        <v>0</v>
      </c>
      <c r="AU784" s="390">
        <v>0</v>
      </c>
      <c r="AV784" s="390">
        <v>0</v>
      </c>
      <c r="AY784" s="390" t="s">
        <v>3533</v>
      </c>
    </row>
    <row r="785" spans="1:51" s="390" customFormat="1">
      <c r="A785" s="399" t="s">
        <v>81</v>
      </c>
      <c r="B785" s="399" t="s">
        <v>4124</v>
      </c>
      <c r="C785" s="399">
        <v>470</v>
      </c>
      <c r="D785" s="399">
        <v>20</v>
      </c>
      <c r="E785" s="403">
        <v>2.6</v>
      </c>
      <c r="F785" s="399">
        <v>0</v>
      </c>
      <c r="G785" s="399">
        <v>0.24</v>
      </c>
      <c r="H785" s="399">
        <v>0.7</v>
      </c>
      <c r="I785" s="399">
        <v>0.37</v>
      </c>
      <c r="J785" s="399">
        <v>40</v>
      </c>
      <c r="K785" s="399">
        <v>125</v>
      </c>
      <c r="L785" s="403">
        <v>1</v>
      </c>
      <c r="M785" s="404">
        <v>6</v>
      </c>
      <c r="N785" s="404">
        <v>6</v>
      </c>
      <c r="O785" s="404">
        <v>2.4</v>
      </c>
      <c r="P785" s="399">
        <v>100</v>
      </c>
      <c r="Q785" s="399" t="s">
        <v>293</v>
      </c>
      <c r="R785" s="399">
        <v>1</v>
      </c>
      <c r="S785" s="399">
        <v>0</v>
      </c>
      <c r="T785" s="399">
        <v>0</v>
      </c>
      <c r="U785" s="404">
        <v>0.61</v>
      </c>
      <c r="V785" s="404">
        <v>0</v>
      </c>
      <c r="W785" s="405">
        <v>1.3203000000000001E-6</v>
      </c>
      <c r="X785" s="405">
        <v>9.761163032191071</v>
      </c>
      <c r="Y785" s="399">
        <v>1.58</v>
      </c>
      <c r="Z785" s="399">
        <v>2.77</v>
      </c>
      <c r="AA785" s="405">
        <v>1.1258999999999999E-6</v>
      </c>
      <c r="AB785" s="405">
        <v>9.761163032191071</v>
      </c>
      <c r="AC785" s="399">
        <v>1.54</v>
      </c>
      <c r="AD785" s="399">
        <v>2.68</v>
      </c>
      <c r="AE785" s="405">
        <v>9.2070000000000003E-7</v>
      </c>
      <c r="AF785" s="405">
        <v>9.761163032191071</v>
      </c>
      <c r="AG785" s="399">
        <v>1.69</v>
      </c>
      <c r="AH785" s="399">
        <v>2.2999999999999998</v>
      </c>
      <c r="AI785" s="324">
        <v>0</v>
      </c>
      <c r="AJ785" s="324">
        <v>0</v>
      </c>
      <c r="AK785" s="324">
        <v>0</v>
      </c>
      <c r="AL785" s="324">
        <v>0</v>
      </c>
      <c r="AM785" s="324">
        <v>0</v>
      </c>
      <c r="AN785" s="324">
        <v>0</v>
      </c>
      <c r="AO785" s="403">
        <v>2074662</v>
      </c>
      <c r="AP785" s="403">
        <v>2.7100000000000002E-3</v>
      </c>
      <c r="AQ785" s="403">
        <v>5.2069999999999998E-2</v>
      </c>
      <c r="AR785" s="403">
        <v>112</v>
      </c>
      <c r="AS785" s="399" t="s">
        <v>1343</v>
      </c>
      <c r="AT785" s="390">
        <v>0</v>
      </c>
      <c r="AU785" s="390">
        <v>0</v>
      </c>
      <c r="AV785" s="390">
        <v>0</v>
      </c>
      <c r="AY785" s="390" t="s">
        <v>3533</v>
      </c>
    </row>
    <row r="786" spans="1:51" s="390" customFormat="1">
      <c r="A786" s="399" t="s">
        <v>81</v>
      </c>
      <c r="B786" s="399" t="s">
        <v>4125</v>
      </c>
      <c r="C786" s="399">
        <v>4700</v>
      </c>
      <c r="D786" s="399">
        <v>20</v>
      </c>
      <c r="E786" s="403">
        <v>30</v>
      </c>
      <c r="F786" s="399">
        <v>0</v>
      </c>
      <c r="G786" s="399">
        <v>0.1</v>
      </c>
      <c r="H786" s="399">
        <v>0.7</v>
      </c>
      <c r="I786" s="399">
        <v>0.09</v>
      </c>
      <c r="J786" s="399">
        <v>40</v>
      </c>
      <c r="K786" s="399">
        <v>125</v>
      </c>
      <c r="L786" s="403">
        <v>1</v>
      </c>
      <c r="M786" s="404">
        <v>6</v>
      </c>
      <c r="N786" s="404">
        <v>6</v>
      </c>
      <c r="O786" s="404">
        <v>2.4</v>
      </c>
      <c r="P786" s="399">
        <v>100</v>
      </c>
      <c r="Q786" s="399" t="s">
        <v>293</v>
      </c>
      <c r="R786" s="399">
        <v>1</v>
      </c>
      <c r="S786" s="399">
        <v>0</v>
      </c>
      <c r="T786" s="399">
        <v>0</v>
      </c>
      <c r="U786" s="404">
        <v>0.61</v>
      </c>
      <c r="V786" s="404">
        <v>0</v>
      </c>
      <c r="W786" s="405">
        <v>1.3203000000000001E-6</v>
      </c>
      <c r="X786" s="405">
        <v>31.33040916181157</v>
      </c>
      <c r="Y786" s="399">
        <v>1.58</v>
      </c>
      <c r="Z786" s="399">
        <v>2.77</v>
      </c>
      <c r="AA786" s="405">
        <v>1.1258999999999999E-6</v>
      </c>
      <c r="AB786" s="405">
        <v>31.33040916181157</v>
      </c>
      <c r="AC786" s="399">
        <v>1.54</v>
      </c>
      <c r="AD786" s="399">
        <v>2.68</v>
      </c>
      <c r="AE786" s="405">
        <v>9.2070000000000003E-7</v>
      </c>
      <c r="AF786" s="405">
        <v>31.33040916181157</v>
      </c>
      <c r="AG786" s="399">
        <v>1.69</v>
      </c>
      <c r="AH786" s="399">
        <v>2.2999999999999998</v>
      </c>
      <c r="AI786" s="324">
        <v>0</v>
      </c>
      <c r="AJ786" s="324">
        <v>0</v>
      </c>
      <c r="AK786" s="324">
        <v>0</v>
      </c>
      <c r="AL786" s="324">
        <v>0</v>
      </c>
      <c r="AM786" s="324">
        <v>0</v>
      </c>
      <c r="AN786" s="324">
        <v>0</v>
      </c>
      <c r="AO786" s="403">
        <v>7908179</v>
      </c>
      <c r="AP786" s="403">
        <v>7.1000000000000002E-4</v>
      </c>
      <c r="AQ786" s="403">
        <v>2.6669999999999999E-2</v>
      </c>
      <c r="AR786" s="403">
        <v>165</v>
      </c>
      <c r="AS786" s="399" t="s">
        <v>1343</v>
      </c>
      <c r="AT786" s="390">
        <v>0</v>
      </c>
      <c r="AU786" s="390">
        <v>0</v>
      </c>
      <c r="AV786" s="390">
        <v>0</v>
      </c>
      <c r="AY786" s="390" t="s">
        <v>3533</v>
      </c>
    </row>
    <row r="787" spans="1:51" s="390" customFormat="1">
      <c r="A787" s="399" t="s">
        <v>81</v>
      </c>
      <c r="B787" s="399" t="s">
        <v>4126</v>
      </c>
      <c r="C787" s="399">
        <v>5600</v>
      </c>
      <c r="D787" s="399">
        <v>20</v>
      </c>
      <c r="E787" s="403">
        <v>36</v>
      </c>
      <c r="F787" s="399">
        <v>0</v>
      </c>
      <c r="G787" s="399">
        <v>9.6000000000000002E-2</v>
      </c>
      <c r="H787" s="399">
        <v>0.7</v>
      </c>
      <c r="I787" s="399">
        <v>0.09</v>
      </c>
      <c r="J787" s="399">
        <v>40</v>
      </c>
      <c r="K787" s="399">
        <v>125</v>
      </c>
      <c r="L787" s="403">
        <v>1</v>
      </c>
      <c r="M787" s="404">
        <v>6</v>
      </c>
      <c r="N787" s="404">
        <v>6</v>
      </c>
      <c r="O787" s="404">
        <v>2.4</v>
      </c>
      <c r="P787" s="399">
        <v>100</v>
      </c>
      <c r="Q787" s="399" t="s">
        <v>293</v>
      </c>
      <c r="R787" s="399">
        <v>1</v>
      </c>
      <c r="S787" s="399">
        <v>0</v>
      </c>
      <c r="T787" s="399">
        <v>0</v>
      </c>
      <c r="U787" s="404">
        <v>0.61</v>
      </c>
      <c r="V787" s="404">
        <v>0</v>
      </c>
      <c r="W787" s="405">
        <v>1.3203000000000001E-6</v>
      </c>
      <c r="X787" s="405">
        <v>35.314742643812984</v>
      </c>
      <c r="Y787" s="399">
        <v>1.58</v>
      </c>
      <c r="Z787" s="399">
        <v>2.77</v>
      </c>
      <c r="AA787" s="405">
        <v>1.1258999999999999E-6</v>
      </c>
      <c r="AB787" s="405">
        <v>35.314742643812984</v>
      </c>
      <c r="AC787" s="399">
        <v>1.54</v>
      </c>
      <c r="AD787" s="399">
        <v>2.68</v>
      </c>
      <c r="AE787" s="405">
        <v>9.2070000000000003E-7</v>
      </c>
      <c r="AF787" s="405">
        <v>35.314742643812984</v>
      </c>
      <c r="AG787" s="399">
        <v>1.69</v>
      </c>
      <c r="AH787" s="399">
        <v>2.2999999999999998</v>
      </c>
      <c r="AI787" s="324">
        <v>0</v>
      </c>
      <c r="AJ787" s="324">
        <v>0</v>
      </c>
      <c r="AK787" s="324">
        <v>0</v>
      </c>
      <c r="AL787" s="324">
        <v>0</v>
      </c>
      <c r="AM787" s="324">
        <v>0</v>
      </c>
      <c r="AN787" s="324">
        <v>0</v>
      </c>
      <c r="AO787" s="403">
        <v>9460468</v>
      </c>
      <c r="AP787" s="403">
        <v>5.9000000000000003E-4</v>
      </c>
      <c r="AQ787" s="403">
        <v>2.4379999999999999E-2</v>
      </c>
      <c r="AR787" s="403">
        <v>137</v>
      </c>
      <c r="AS787" s="399" t="s">
        <v>1343</v>
      </c>
      <c r="AT787" s="390">
        <v>0</v>
      </c>
      <c r="AU787" s="390">
        <v>0</v>
      </c>
      <c r="AV787" s="390">
        <v>0</v>
      </c>
      <c r="AY787" s="390" t="s">
        <v>3533</v>
      </c>
    </row>
    <row r="788" spans="1:51" s="390" customFormat="1">
      <c r="A788" s="399" t="s">
        <v>81</v>
      </c>
      <c r="B788" s="399" t="s">
        <v>4127</v>
      </c>
      <c r="C788" s="399">
        <v>6.8</v>
      </c>
      <c r="D788" s="399">
        <v>20</v>
      </c>
      <c r="E788" s="403">
        <v>9.5000000000000001E-2</v>
      </c>
      <c r="F788" s="399">
        <v>0</v>
      </c>
      <c r="G788" s="399">
        <v>2.8</v>
      </c>
      <c r="H788" s="399">
        <v>0.7</v>
      </c>
      <c r="I788" s="399">
        <v>1.3</v>
      </c>
      <c r="J788" s="399">
        <v>40</v>
      </c>
      <c r="K788" s="399">
        <v>125</v>
      </c>
      <c r="L788" s="403">
        <v>1</v>
      </c>
      <c r="M788" s="404">
        <v>6</v>
      </c>
      <c r="N788" s="404">
        <v>6</v>
      </c>
      <c r="O788" s="404">
        <v>2.4</v>
      </c>
      <c r="P788" s="399">
        <v>100</v>
      </c>
      <c r="Q788" s="399" t="s">
        <v>293</v>
      </c>
      <c r="R788" s="399">
        <v>1</v>
      </c>
      <c r="S788" s="399">
        <v>0</v>
      </c>
      <c r="T788" s="399">
        <v>0</v>
      </c>
      <c r="U788" s="404">
        <v>0.61</v>
      </c>
      <c r="V788" s="404">
        <v>0</v>
      </c>
      <c r="W788" s="405">
        <v>1.5256799999999999E-6</v>
      </c>
      <c r="X788" s="405">
        <v>0.68830789537060955</v>
      </c>
      <c r="Y788" s="399">
        <v>1.58</v>
      </c>
      <c r="Z788" s="399">
        <v>2.77</v>
      </c>
      <c r="AA788" s="405">
        <v>1.30104E-6</v>
      </c>
      <c r="AB788" s="405">
        <v>0.68830789537060955</v>
      </c>
      <c r="AC788" s="399">
        <v>1.54</v>
      </c>
      <c r="AD788" s="399">
        <v>2.68</v>
      </c>
      <c r="AE788" s="405">
        <v>1.06392E-6</v>
      </c>
      <c r="AF788" s="405">
        <v>0.68830789537060955</v>
      </c>
      <c r="AG788" s="399">
        <v>1.69</v>
      </c>
      <c r="AH788" s="399">
        <v>2.2999999999999998</v>
      </c>
      <c r="AI788" s="324">
        <v>0</v>
      </c>
      <c r="AJ788" s="324">
        <v>0</v>
      </c>
      <c r="AK788" s="324">
        <v>0</v>
      </c>
      <c r="AL788" s="324">
        <v>0</v>
      </c>
      <c r="AM788" s="324">
        <v>0</v>
      </c>
      <c r="AN788" s="324">
        <v>0</v>
      </c>
      <c r="AO788" s="403">
        <v>506243</v>
      </c>
      <c r="AP788" s="403">
        <v>1.111E-2</v>
      </c>
      <c r="AQ788" s="403">
        <v>0.10541</v>
      </c>
      <c r="AR788" s="403">
        <v>249</v>
      </c>
      <c r="AS788" s="399" t="s">
        <v>1343</v>
      </c>
      <c r="AT788" s="390">
        <v>0</v>
      </c>
      <c r="AU788" s="390">
        <v>0</v>
      </c>
      <c r="AV788" s="390">
        <v>0</v>
      </c>
      <c r="AY788" s="390" t="s">
        <v>3533</v>
      </c>
    </row>
    <row r="789" spans="1:51" s="390" customFormat="1">
      <c r="A789" s="399" t="s">
        <v>81</v>
      </c>
      <c r="B789" s="399" t="s">
        <v>4128</v>
      </c>
      <c r="C789" s="399">
        <v>68</v>
      </c>
      <c r="D789" s="399">
        <v>20</v>
      </c>
      <c r="E789" s="403">
        <v>0.42</v>
      </c>
      <c r="F789" s="399">
        <v>0</v>
      </c>
      <c r="G789" s="399">
        <v>0.62</v>
      </c>
      <c r="H789" s="399">
        <v>0.7</v>
      </c>
      <c r="I789" s="399">
        <v>0.74</v>
      </c>
      <c r="J789" s="399">
        <v>40</v>
      </c>
      <c r="K789" s="399">
        <v>125</v>
      </c>
      <c r="L789" s="403">
        <v>1</v>
      </c>
      <c r="M789" s="404">
        <v>6</v>
      </c>
      <c r="N789" s="404">
        <v>6</v>
      </c>
      <c r="O789" s="404">
        <v>2.4</v>
      </c>
      <c r="P789" s="399">
        <v>100</v>
      </c>
      <c r="Q789" s="399" t="s">
        <v>293</v>
      </c>
      <c r="R789" s="399">
        <v>1</v>
      </c>
      <c r="S789" s="399">
        <v>0</v>
      </c>
      <c r="T789" s="399">
        <v>0</v>
      </c>
      <c r="U789" s="404">
        <v>0.61</v>
      </c>
      <c r="V789" s="404">
        <v>0</v>
      </c>
      <c r="W789" s="405">
        <v>1.3203000000000001E-6</v>
      </c>
      <c r="X789" s="405">
        <v>3.6523794177677518</v>
      </c>
      <c r="Y789" s="399">
        <v>1.58</v>
      </c>
      <c r="Z789" s="399">
        <v>2.77</v>
      </c>
      <c r="AA789" s="405">
        <v>1.1258999999999999E-6</v>
      </c>
      <c r="AB789" s="405">
        <v>3.6523794177677518</v>
      </c>
      <c r="AC789" s="399">
        <v>1.54</v>
      </c>
      <c r="AD789" s="399">
        <v>2.68</v>
      </c>
      <c r="AE789" s="405">
        <v>9.2070000000000003E-7</v>
      </c>
      <c r="AF789" s="405">
        <v>3.6523794177677518</v>
      </c>
      <c r="AG789" s="399">
        <v>1.69</v>
      </c>
      <c r="AH789" s="399">
        <v>2.2999999999999998</v>
      </c>
      <c r="AI789" s="324">
        <v>0</v>
      </c>
      <c r="AJ789" s="324">
        <v>0</v>
      </c>
      <c r="AK789" s="324">
        <v>0</v>
      </c>
      <c r="AL789" s="324">
        <v>0</v>
      </c>
      <c r="AM789" s="324">
        <v>0</v>
      </c>
      <c r="AN789" s="324">
        <v>0</v>
      </c>
      <c r="AO789" s="403">
        <v>825445</v>
      </c>
      <c r="AP789" s="403">
        <v>6.8100000000000001E-3</v>
      </c>
      <c r="AQ789" s="403">
        <v>8.2549999999999998E-2</v>
      </c>
      <c r="AR789" s="403">
        <v>174</v>
      </c>
      <c r="AS789" s="399" t="s">
        <v>1343</v>
      </c>
      <c r="AT789" s="390">
        <v>0</v>
      </c>
      <c r="AU789" s="390">
        <v>0</v>
      </c>
      <c r="AV789" s="390">
        <v>0</v>
      </c>
      <c r="AY789" s="390" t="s">
        <v>3533</v>
      </c>
    </row>
    <row r="790" spans="1:51" s="390" customFormat="1">
      <c r="A790" s="399" t="s">
        <v>81</v>
      </c>
      <c r="B790" s="399" t="s">
        <v>4129</v>
      </c>
      <c r="C790" s="399">
        <v>680</v>
      </c>
      <c r="D790" s="399">
        <v>20</v>
      </c>
      <c r="E790" s="403">
        <v>4</v>
      </c>
      <c r="F790" s="399">
        <v>0</v>
      </c>
      <c r="G790" s="399">
        <v>0.2</v>
      </c>
      <c r="H790" s="399">
        <v>0.7</v>
      </c>
      <c r="I790" s="399">
        <v>0.26</v>
      </c>
      <c r="J790" s="399">
        <v>40</v>
      </c>
      <c r="K790" s="399">
        <v>125</v>
      </c>
      <c r="L790" s="403">
        <v>1</v>
      </c>
      <c r="M790" s="404">
        <v>6</v>
      </c>
      <c r="N790" s="404">
        <v>6</v>
      </c>
      <c r="O790" s="404">
        <v>2.4</v>
      </c>
      <c r="P790" s="399">
        <v>100</v>
      </c>
      <c r="Q790" s="399" t="s">
        <v>293</v>
      </c>
      <c r="R790" s="399">
        <v>1</v>
      </c>
      <c r="S790" s="399">
        <v>0</v>
      </c>
      <c r="T790" s="399">
        <v>0</v>
      </c>
      <c r="U790" s="404">
        <v>0.61</v>
      </c>
      <c r="V790" s="404">
        <v>0</v>
      </c>
      <c r="W790" s="405">
        <v>1.3203000000000001E-6</v>
      </c>
      <c r="X790" s="405">
        <v>11.639450891787341</v>
      </c>
      <c r="Y790" s="399">
        <v>1.58</v>
      </c>
      <c r="Z790" s="399">
        <v>2.77</v>
      </c>
      <c r="AA790" s="405">
        <v>1.1258999999999999E-6</v>
      </c>
      <c r="AB790" s="405">
        <v>11.639450891787341</v>
      </c>
      <c r="AC790" s="399">
        <v>1.54</v>
      </c>
      <c r="AD790" s="399">
        <v>2.68</v>
      </c>
      <c r="AE790" s="405">
        <v>9.2070000000000003E-7</v>
      </c>
      <c r="AF790" s="405">
        <v>11.639450891787341</v>
      </c>
      <c r="AG790" s="399">
        <v>1.69</v>
      </c>
      <c r="AH790" s="399">
        <v>2.2999999999999998</v>
      </c>
      <c r="AI790" s="324">
        <v>0</v>
      </c>
      <c r="AJ790" s="324">
        <v>0</v>
      </c>
      <c r="AK790" s="324">
        <v>0</v>
      </c>
      <c r="AL790" s="324">
        <v>0</v>
      </c>
      <c r="AM790" s="324">
        <v>0</v>
      </c>
      <c r="AN790" s="324">
        <v>0</v>
      </c>
      <c r="AO790" s="403">
        <v>2547485</v>
      </c>
      <c r="AP790" s="403">
        <v>2.2100000000000002E-3</v>
      </c>
      <c r="AQ790" s="403">
        <v>4.6989999999999997E-2</v>
      </c>
      <c r="AR790" s="403">
        <v>148</v>
      </c>
      <c r="AS790" s="399" t="s">
        <v>1343</v>
      </c>
      <c r="AT790" s="390">
        <v>0</v>
      </c>
      <c r="AU790" s="390">
        <v>0</v>
      </c>
      <c r="AV790" s="390">
        <v>0</v>
      </c>
      <c r="AY790" s="390" t="s">
        <v>3533</v>
      </c>
    </row>
    <row r="791" spans="1:51" s="390" customFormat="1">
      <c r="A791" s="399" t="s">
        <v>81</v>
      </c>
      <c r="B791" s="399" t="s">
        <v>4130</v>
      </c>
      <c r="C791" s="399">
        <v>6800</v>
      </c>
      <c r="D791" s="399">
        <v>20</v>
      </c>
      <c r="E791" s="403">
        <v>43</v>
      </c>
      <c r="F791" s="399">
        <v>0</v>
      </c>
      <c r="G791" s="399">
        <v>8.8999999999999996E-2</v>
      </c>
      <c r="H791" s="399">
        <v>0.7</v>
      </c>
      <c r="I791" s="399">
        <v>0.08</v>
      </c>
      <c r="J791" s="399">
        <v>40</v>
      </c>
      <c r="K791" s="399">
        <v>125</v>
      </c>
      <c r="L791" s="403">
        <v>1</v>
      </c>
      <c r="M791" s="404">
        <v>6</v>
      </c>
      <c r="N791" s="404">
        <v>6</v>
      </c>
      <c r="O791" s="404">
        <v>2.4</v>
      </c>
      <c r="P791" s="399">
        <v>100</v>
      </c>
      <c r="Q791" s="399" t="s">
        <v>293</v>
      </c>
      <c r="R791" s="399">
        <v>1</v>
      </c>
      <c r="S791" s="399">
        <v>0</v>
      </c>
      <c r="T791" s="399">
        <v>0</v>
      </c>
      <c r="U791" s="404">
        <v>0.61</v>
      </c>
      <c r="V791" s="404">
        <v>0</v>
      </c>
      <c r="W791" s="405">
        <v>1.3203000000000001E-6</v>
      </c>
      <c r="X791" s="405">
        <v>38.703655218732571</v>
      </c>
      <c r="Y791" s="399">
        <v>1.58</v>
      </c>
      <c r="Z791" s="399">
        <v>2.77</v>
      </c>
      <c r="AA791" s="405">
        <v>1.1258999999999999E-6</v>
      </c>
      <c r="AB791" s="405">
        <v>38.703655218732571</v>
      </c>
      <c r="AC791" s="399">
        <v>1.54</v>
      </c>
      <c r="AD791" s="399">
        <v>2.68</v>
      </c>
      <c r="AE791" s="405">
        <v>9.2070000000000003E-7</v>
      </c>
      <c r="AF791" s="405">
        <v>38.703655218732571</v>
      </c>
      <c r="AG791" s="399">
        <v>1.69</v>
      </c>
      <c r="AH791" s="399">
        <v>2.2999999999999998</v>
      </c>
      <c r="AI791" s="324">
        <v>0</v>
      </c>
      <c r="AJ791" s="324">
        <v>0</v>
      </c>
      <c r="AK791" s="324">
        <v>0</v>
      </c>
      <c r="AL791" s="324">
        <v>0</v>
      </c>
      <c r="AM791" s="324">
        <v>0</v>
      </c>
      <c r="AN791" s="324">
        <v>0</v>
      </c>
      <c r="AO791" s="403">
        <v>10528641</v>
      </c>
      <c r="AP791" s="403">
        <v>5.2999999999999998E-4</v>
      </c>
      <c r="AQ791" s="403">
        <v>2.3109999999999999E-2</v>
      </c>
      <c r="AR791" s="403">
        <v>145</v>
      </c>
      <c r="AS791" s="399" t="s">
        <v>1343</v>
      </c>
      <c r="AT791" s="390">
        <v>0</v>
      </c>
      <c r="AU791" s="390">
        <v>0</v>
      </c>
      <c r="AV791" s="390">
        <v>0</v>
      </c>
      <c r="AY791" s="390" t="s">
        <v>3533</v>
      </c>
    </row>
    <row r="792" spans="1:51" s="390" customFormat="1">
      <c r="A792" s="399" t="s">
        <v>81</v>
      </c>
      <c r="B792" s="399" t="s">
        <v>4131</v>
      </c>
      <c r="C792" s="399">
        <v>8200</v>
      </c>
      <c r="D792" s="399">
        <v>20</v>
      </c>
      <c r="E792" s="403">
        <v>54</v>
      </c>
      <c r="F792" s="399">
        <v>0</v>
      </c>
      <c r="G792" s="399">
        <v>8.7999999999999995E-2</v>
      </c>
      <c r="H792" s="399">
        <v>0.7</v>
      </c>
      <c r="I792" s="399">
        <v>7.4999999999999997E-2</v>
      </c>
      <c r="J792" s="399">
        <v>40</v>
      </c>
      <c r="K792" s="399">
        <v>125</v>
      </c>
      <c r="L792" s="403">
        <v>1</v>
      </c>
      <c r="M792" s="404">
        <v>6</v>
      </c>
      <c r="N792" s="404">
        <v>6</v>
      </c>
      <c r="O792" s="404">
        <v>2.4</v>
      </c>
      <c r="P792" s="399">
        <v>100</v>
      </c>
      <c r="Q792" s="399" t="s">
        <v>293</v>
      </c>
      <c r="R792" s="399">
        <v>1</v>
      </c>
      <c r="S792" s="399">
        <v>0</v>
      </c>
      <c r="T792" s="399">
        <v>0</v>
      </c>
      <c r="U792" s="404">
        <v>0.61</v>
      </c>
      <c r="V792" s="404">
        <v>0</v>
      </c>
      <c r="W792" s="405">
        <v>1.3203000000000001E-6</v>
      </c>
      <c r="X792" s="405">
        <v>42.528032196832186</v>
      </c>
      <c r="Y792" s="399">
        <v>1.58</v>
      </c>
      <c r="Z792" s="399">
        <v>2.77</v>
      </c>
      <c r="AA792" s="405">
        <v>1.1258999999999999E-6</v>
      </c>
      <c r="AB792" s="405">
        <v>42.528032196832186</v>
      </c>
      <c r="AC792" s="399">
        <v>1.54</v>
      </c>
      <c r="AD792" s="399">
        <v>2.68</v>
      </c>
      <c r="AE792" s="405">
        <v>9.2070000000000003E-7</v>
      </c>
      <c r="AF792" s="405">
        <v>42.528032196832186</v>
      </c>
      <c r="AG792" s="399">
        <v>1.69</v>
      </c>
      <c r="AH792" s="399">
        <v>2.2999999999999998</v>
      </c>
      <c r="AI792" s="324">
        <v>0</v>
      </c>
      <c r="AJ792" s="324">
        <v>0</v>
      </c>
      <c r="AK792" s="324">
        <v>0</v>
      </c>
      <c r="AL792" s="324">
        <v>0</v>
      </c>
      <c r="AM792" s="324">
        <v>0</v>
      </c>
      <c r="AN792" s="324">
        <v>0</v>
      </c>
      <c r="AO792" s="403">
        <v>11652601</v>
      </c>
      <c r="AP792" s="403">
        <v>4.8000000000000001E-4</v>
      </c>
      <c r="AQ792" s="403">
        <v>2.197E-2</v>
      </c>
      <c r="AR792" s="403">
        <v>132</v>
      </c>
      <c r="AS792" s="399" t="s">
        <v>1343</v>
      </c>
      <c r="AT792" s="390">
        <v>0</v>
      </c>
      <c r="AU792" s="390">
        <v>0</v>
      </c>
      <c r="AV792" s="390">
        <v>0</v>
      </c>
      <c r="AY792" s="390" t="s">
        <v>3533</v>
      </c>
    </row>
    <row r="793" spans="1:51" s="390" customFormat="1">
      <c r="A793" s="399" t="s">
        <v>81</v>
      </c>
      <c r="B793" s="399" t="s">
        <v>4132</v>
      </c>
      <c r="C793" s="399">
        <v>10</v>
      </c>
      <c r="D793" s="399">
        <v>20</v>
      </c>
      <c r="E793" s="403">
        <v>0.1</v>
      </c>
      <c r="F793" s="399">
        <v>0</v>
      </c>
      <c r="G793" s="399">
        <v>2.5</v>
      </c>
      <c r="H793" s="399">
        <v>0.7</v>
      </c>
      <c r="I793" s="399">
        <v>1.8</v>
      </c>
      <c r="J793" s="399">
        <v>40</v>
      </c>
      <c r="K793" s="399">
        <v>125</v>
      </c>
      <c r="L793" s="403">
        <v>1</v>
      </c>
      <c r="M793" s="404">
        <v>6</v>
      </c>
      <c r="N793" s="404">
        <v>6</v>
      </c>
      <c r="O793" s="404">
        <v>3.5</v>
      </c>
      <c r="P793" s="399">
        <v>100</v>
      </c>
      <c r="Q793" s="399" t="s">
        <v>293</v>
      </c>
      <c r="R793" s="399">
        <v>1</v>
      </c>
      <c r="S793" s="399">
        <v>0</v>
      </c>
      <c r="T793" s="399">
        <v>0</v>
      </c>
      <c r="U793" s="404">
        <v>0.61</v>
      </c>
      <c r="V793" s="404">
        <v>0</v>
      </c>
      <c r="W793" s="405">
        <v>2.0880300000000001E-6</v>
      </c>
      <c r="X793" s="405">
        <v>0.82795164762377882</v>
      </c>
      <c r="Y793" s="399">
        <v>1.58</v>
      </c>
      <c r="Z793" s="399">
        <v>2.77</v>
      </c>
      <c r="AA793" s="405">
        <v>1.7805899999999999E-6</v>
      </c>
      <c r="AB793" s="405">
        <v>0.82795164762377882</v>
      </c>
      <c r="AC793" s="399">
        <v>1.54</v>
      </c>
      <c r="AD793" s="399">
        <v>2.68</v>
      </c>
      <c r="AE793" s="405">
        <v>1.4560700000000001E-6</v>
      </c>
      <c r="AF793" s="405">
        <v>0.82795164762377882</v>
      </c>
      <c r="AG793" s="399">
        <v>1.69</v>
      </c>
      <c r="AH793" s="399">
        <v>2.2999999999999998</v>
      </c>
      <c r="AI793" s="324">
        <v>0</v>
      </c>
      <c r="AJ793" s="324">
        <v>0</v>
      </c>
      <c r="AK793" s="324">
        <v>0</v>
      </c>
      <c r="AL793" s="324">
        <v>0</v>
      </c>
      <c r="AM793" s="324">
        <v>0</v>
      </c>
      <c r="AN793" s="324">
        <v>0</v>
      </c>
      <c r="AO793" s="403">
        <v>544923</v>
      </c>
      <c r="AP793" s="403">
        <v>1.0319999999999999E-2</v>
      </c>
      <c r="AQ793" s="403">
        <v>0.1016</v>
      </c>
      <c r="AR793" s="403">
        <v>123</v>
      </c>
      <c r="AS793" s="399" t="s">
        <v>1344</v>
      </c>
      <c r="AT793" s="390">
        <v>0</v>
      </c>
      <c r="AU793" s="390">
        <v>0</v>
      </c>
      <c r="AV793" s="390">
        <v>0</v>
      </c>
      <c r="AY793" s="390" t="s">
        <v>3533</v>
      </c>
    </row>
    <row r="794" spans="1:51" s="390" customFormat="1">
      <c r="A794" s="399" t="s">
        <v>81</v>
      </c>
      <c r="B794" s="399" t="s">
        <v>4133</v>
      </c>
      <c r="C794" s="399">
        <v>100</v>
      </c>
      <c r="D794" s="399">
        <v>20</v>
      </c>
      <c r="E794" s="403">
        <v>0.375</v>
      </c>
      <c r="F794" s="399">
        <v>0</v>
      </c>
      <c r="G794" s="399">
        <v>0.54</v>
      </c>
      <c r="H794" s="399">
        <v>0.7</v>
      </c>
      <c r="I794" s="399">
        <v>0.9</v>
      </c>
      <c r="J794" s="399">
        <v>40</v>
      </c>
      <c r="K794" s="399">
        <v>125</v>
      </c>
      <c r="L794" s="403">
        <v>1</v>
      </c>
      <c r="M794" s="404">
        <v>6</v>
      </c>
      <c r="N794" s="404">
        <v>6</v>
      </c>
      <c r="O794" s="404">
        <v>3.5</v>
      </c>
      <c r="P794" s="399">
        <v>100</v>
      </c>
      <c r="Q794" s="399" t="s">
        <v>293</v>
      </c>
      <c r="R794" s="399">
        <v>1</v>
      </c>
      <c r="S794" s="399">
        <v>0</v>
      </c>
      <c r="T794" s="399">
        <v>0</v>
      </c>
      <c r="U794" s="404">
        <v>0.61</v>
      </c>
      <c r="V794" s="404">
        <v>0</v>
      </c>
      <c r="W794" s="405">
        <v>1.7970750000000001E-6</v>
      </c>
      <c r="X794" s="405">
        <v>4.4503782821539835</v>
      </c>
      <c r="Y794" s="399">
        <v>1.58</v>
      </c>
      <c r="Z794" s="399">
        <v>2.77</v>
      </c>
      <c r="AA794" s="405">
        <v>1.5324749999999999E-6</v>
      </c>
      <c r="AB794" s="405">
        <v>4.4503782821539835</v>
      </c>
      <c r="AC794" s="399">
        <v>1.54</v>
      </c>
      <c r="AD794" s="399">
        <v>2.68</v>
      </c>
      <c r="AE794" s="405">
        <v>1.2531750000000001E-6</v>
      </c>
      <c r="AF794" s="405">
        <v>4.4503782821539835</v>
      </c>
      <c r="AG794" s="399">
        <v>1.69</v>
      </c>
      <c r="AH794" s="399">
        <v>2.2999999999999998</v>
      </c>
      <c r="AI794" s="324">
        <v>0</v>
      </c>
      <c r="AJ794" s="324">
        <v>0</v>
      </c>
      <c r="AK794" s="324">
        <v>0</v>
      </c>
      <c r="AL794" s="324">
        <v>0</v>
      </c>
      <c r="AM794" s="324">
        <v>0</v>
      </c>
      <c r="AN794" s="324">
        <v>0</v>
      </c>
      <c r="AO794" s="403">
        <v>878687</v>
      </c>
      <c r="AP794" s="403">
        <v>6.4000000000000003E-3</v>
      </c>
      <c r="AQ794" s="403">
        <v>8.0009999999999998E-2</v>
      </c>
      <c r="AR794" s="403">
        <v>132</v>
      </c>
      <c r="AS794" s="399" t="s">
        <v>1344</v>
      </c>
      <c r="AT794" s="390">
        <v>0</v>
      </c>
      <c r="AU794" s="390">
        <v>0</v>
      </c>
      <c r="AV794" s="390">
        <v>0</v>
      </c>
      <c r="AY794" s="390" t="s">
        <v>3533</v>
      </c>
    </row>
    <row r="795" spans="1:51" s="390" customFormat="1">
      <c r="A795" s="399" t="s">
        <v>81</v>
      </c>
      <c r="B795" s="399" t="s">
        <v>4134</v>
      </c>
      <c r="C795" s="399">
        <v>1000</v>
      </c>
      <c r="D795" s="399">
        <v>20</v>
      </c>
      <c r="E795" s="403">
        <v>3.4</v>
      </c>
      <c r="F795" s="399">
        <v>0</v>
      </c>
      <c r="G795" s="399">
        <v>0.18</v>
      </c>
      <c r="H795" s="399">
        <v>0.7</v>
      </c>
      <c r="I795" s="399">
        <v>0.3</v>
      </c>
      <c r="J795" s="399">
        <v>40</v>
      </c>
      <c r="K795" s="399">
        <v>125</v>
      </c>
      <c r="L795" s="403">
        <v>1</v>
      </c>
      <c r="M795" s="404">
        <v>6</v>
      </c>
      <c r="N795" s="404">
        <v>6</v>
      </c>
      <c r="O795" s="404">
        <v>3.5</v>
      </c>
      <c r="P795" s="399">
        <v>100</v>
      </c>
      <c r="Q795" s="399" t="s">
        <v>293</v>
      </c>
      <c r="R795" s="399">
        <v>1</v>
      </c>
      <c r="S795" s="399">
        <v>0</v>
      </c>
      <c r="T795" s="399">
        <v>0</v>
      </c>
      <c r="U795" s="404">
        <v>0.61</v>
      </c>
      <c r="V795" s="404">
        <v>0</v>
      </c>
      <c r="W795" s="405">
        <v>1.7970750000000001E-6</v>
      </c>
      <c r="X795" s="405">
        <v>13.31309742524696</v>
      </c>
      <c r="Y795" s="399">
        <v>1.58</v>
      </c>
      <c r="Z795" s="399">
        <v>2.77</v>
      </c>
      <c r="AA795" s="405">
        <v>1.5324749999999999E-6</v>
      </c>
      <c r="AB795" s="405">
        <v>13.31309742524696</v>
      </c>
      <c r="AC795" s="399">
        <v>1.54</v>
      </c>
      <c r="AD795" s="399">
        <v>2.68</v>
      </c>
      <c r="AE795" s="405">
        <v>1.2531750000000001E-6</v>
      </c>
      <c r="AF795" s="405">
        <v>13.31309742524696</v>
      </c>
      <c r="AG795" s="399">
        <v>1.69</v>
      </c>
      <c r="AH795" s="399">
        <v>2.2999999999999998</v>
      </c>
      <c r="AI795" s="324">
        <v>0</v>
      </c>
      <c r="AJ795" s="324">
        <v>0</v>
      </c>
      <c r="AK795" s="324">
        <v>0</v>
      </c>
      <c r="AL795" s="324">
        <v>0</v>
      </c>
      <c r="AM795" s="324">
        <v>0</v>
      </c>
      <c r="AN795" s="324">
        <v>0</v>
      </c>
      <c r="AO795" s="403">
        <v>1930800</v>
      </c>
      <c r="AP795" s="403">
        <v>2.9099999999999998E-3</v>
      </c>
      <c r="AQ795" s="403">
        <v>5.398E-2</v>
      </c>
      <c r="AR795" s="403">
        <v>131</v>
      </c>
      <c r="AS795" s="399" t="s">
        <v>1344</v>
      </c>
      <c r="AT795" s="390">
        <v>0</v>
      </c>
      <c r="AU795" s="390">
        <v>0</v>
      </c>
      <c r="AV795" s="390">
        <v>0</v>
      </c>
      <c r="AY795" s="390" t="s">
        <v>3533</v>
      </c>
    </row>
    <row r="796" spans="1:51" s="390" customFormat="1">
      <c r="A796" s="399" t="s">
        <v>81</v>
      </c>
      <c r="B796" s="399" t="s">
        <v>4135</v>
      </c>
      <c r="C796" s="399">
        <v>10000</v>
      </c>
      <c r="D796" s="399">
        <v>20</v>
      </c>
      <c r="E796" s="403">
        <v>29.5</v>
      </c>
      <c r="F796" s="399">
        <v>0</v>
      </c>
      <c r="G796" s="399">
        <v>0.06</v>
      </c>
      <c r="H796" s="399">
        <v>0.7</v>
      </c>
      <c r="I796" s="399">
        <v>9.5000000000000001E-2</v>
      </c>
      <c r="J796" s="399">
        <v>40</v>
      </c>
      <c r="K796" s="399">
        <v>125</v>
      </c>
      <c r="L796" s="403">
        <v>1</v>
      </c>
      <c r="M796" s="404">
        <v>6</v>
      </c>
      <c r="N796" s="404">
        <v>6</v>
      </c>
      <c r="O796" s="404">
        <v>3.5</v>
      </c>
      <c r="P796" s="399">
        <v>100</v>
      </c>
      <c r="Q796" s="399" t="s">
        <v>293</v>
      </c>
      <c r="R796" s="399">
        <v>1</v>
      </c>
      <c r="S796" s="399">
        <v>0</v>
      </c>
      <c r="T796" s="399">
        <v>0</v>
      </c>
      <c r="U796" s="404">
        <v>0.61</v>
      </c>
      <c r="V796" s="404">
        <v>0</v>
      </c>
      <c r="W796" s="405">
        <v>1.7970750000000001E-6</v>
      </c>
      <c r="X796" s="405">
        <v>42.831321688924682</v>
      </c>
      <c r="Y796" s="399">
        <v>1.58</v>
      </c>
      <c r="Z796" s="399">
        <v>2.77</v>
      </c>
      <c r="AA796" s="405">
        <v>1.5324749999999999E-6</v>
      </c>
      <c r="AB796" s="405">
        <v>42.831321688924682</v>
      </c>
      <c r="AC796" s="399">
        <v>1.54</v>
      </c>
      <c r="AD796" s="399">
        <v>2.68</v>
      </c>
      <c r="AE796" s="405">
        <v>1.2531750000000001E-6</v>
      </c>
      <c r="AF796" s="405">
        <v>42.831321688924682</v>
      </c>
      <c r="AG796" s="399">
        <v>1.69</v>
      </c>
      <c r="AH796" s="399">
        <v>2.2999999999999998</v>
      </c>
      <c r="AI796" s="324">
        <v>0</v>
      </c>
      <c r="AJ796" s="324">
        <v>0</v>
      </c>
      <c r="AK796" s="324">
        <v>0</v>
      </c>
      <c r="AL796" s="324">
        <v>0</v>
      </c>
      <c r="AM796" s="324">
        <v>0</v>
      </c>
      <c r="AN796" s="324">
        <v>0</v>
      </c>
      <c r="AO796" s="403">
        <v>5580011</v>
      </c>
      <c r="AP796" s="403">
        <v>1.01E-3</v>
      </c>
      <c r="AQ796" s="403">
        <v>3.175E-2</v>
      </c>
      <c r="AR796" s="403">
        <v>150</v>
      </c>
      <c r="AS796" s="399" t="s">
        <v>1344</v>
      </c>
      <c r="AT796" s="390">
        <v>0</v>
      </c>
      <c r="AU796" s="390">
        <v>0</v>
      </c>
      <c r="AV796" s="390">
        <v>0</v>
      </c>
      <c r="AY796" s="390" t="s">
        <v>3533</v>
      </c>
    </row>
    <row r="797" spans="1:51" s="390" customFormat="1">
      <c r="A797" s="399" t="s">
        <v>81</v>
      </c>
      <c r="B797" s="399" t="s">
        <v>4136</v>
      </c>
      <c r="C797" s="399">
        <v>12</v>
      </c>
      <c r="D797" s="399">
        <v>20</v>
      </c>
      <c r="E797" s="403">
        <v>0.11</v>
      </c>
      <c r="F797" s="399">
        <v>0</v>
      </c>
      <c r="G797" s="399">
        <v>2.2999999999999998</v>
      </c>
      <c r="H797" s="399">
        <v>0.7</v>
      </c>
      <c r="I797" s="399">
        <v>1.75</v>
      </c>
      <c r="J797" s="399">
        <v>40</v>
      </c>
      <c r="K797" s="399">
        <v>125</v>
      </c>
      <c r="L797" s="403">
        <v>1</v>
      </c>
      <c r="M797" s="404">
        <v>6</v>
      </c>
      <c r="N797" s="404">
        <v>6</v>
      </c>
      <c r="O797" s="404">
        <v>3.5</v>
      </c>
      <c r="P797" s="399">
        <v>100</v>
      </c>
      <c r="Q797" s="399" t="s">
        <v>293</v>
      </c>
      <c r="R797" s="399">
        <v>1</v>
      </c>
      <c r="S797" s="399">
        <v>0</v>
      </c>
      <c r="T797" s="399">
        <v>0</v>
      </c>
      <c r="U797" s="404">
        <v>0.61</v>
      </c>
      <c r="V797" s="404">
        <v>0</v>
      </c>
      <c r="W797" s="405">
        <v>2.0880300000000001E-6</v>
      </c>
      <c r="X797" s="405">
        <v>0.88613203367301718</v>
      </c>
      <c r="Y797" s="399">
        <v>1.58</v>
      </c>
      <c r="Z797" s="399">
        <v>2.77</v>
      </c>
      <c r="AA797" s="405">
        <v>1.7805899999999999E-6</v>
      </c>
      <c r="AB797" s="405">
        <v>0.88613203367301718</v>
      </c>
      <c r="AC797" s="399">
        <v>1.54</v>
      </c>
      <c r="AD797" s="399">
        <v>2.68</v>
      </c>
      <c r="AE797" s="405">
        <v>1.4560700000000001E-6</v>
      </c>
      <c r="AF797" s="405">
        <v>0.88613203367301718</v>
      </c>
      <c r="AG797" s="399">
        <v>1.69</v>
      </c>
      <c r="AH797" s="399">
        <v>2.2999999999999998</v>
      </c>
      <c r="AI797" s="324">
        <v>0</v>
      </c>
      <c r="AJ797" s="324">
        <v>0</v>
      </c>
      <c r="AK797" s="324">
        <v>0</v>
      </c>
      <c r="AL797" s="324">
        <v>0</v>
      </c>
      <c r="AM797" s="324">
        <v>0</v>
      </c>
      <c r="AN797" s="324">
        <v>0</v>
      </c>
      <c r="AO797" s="403">
        <v>544923</v>
      </c>
      <c r="AP797" s="403">
        <v>1.0319999999999999E-2</v>
      </c>
      <c r="AQ797" s="403">
        <v>0.1016</v>
      </c>
      <c r="AR797" s="403">
        <v>119</v>
      </c>
      <c r="AS797" s="399" t="s">
        <v>1344</v>
      </c>
      <c r="AT797" s="390">
        <v>0</v>
      </c>
      <c r="AU797" s="390">
        <v>0</v>
      </c>
      <c r="AV797" s="390">
        <v>0</v>
      </c>
      <c r="AY797" s="390" t="s">
        <v>3533</v>
      </c>
    </row>
    <row r="798" spans="1:51" s="390" customFormat="1">
      <c r="A798" s="399" t="s">
        <v>81</v>
      </c>
      <c r="B798" s="399" t="s">
        <v>4137</v>
      </c>
      <c r="C798" s="399">
        <v>120</v>
      </c>
      <c r="D798" s="399">
        <v>20</v>
      </c>
      <c r="E798" s="403">
        <v>0.435</v>
      </c>
      <c r="F798" s="399">
        <v>0</v>
      </c>
      <c r="G798" s="399">
        <v>0.51</v>
      </c>
      <c r="H798" s="399">
        <v>0.7</v>
      </c>
      <c r="I798" s="399">
        <v>0.8</v>
      </c>
      <c r="J798" s="399">
        <v>40</v>
      </c>
      <c r="K798" s="399">
        <v>125</v>
      </c>
      <c r="L798" s="403">
        <v>1</v>
      </c>
      <c r="M798" s="404">
        <v>6</v>
      </c>
      <c r="N798" s="404">
        <v>6</v>
      </c>
      <c r="O798" s="404">
        <v>3.5</v>
      </c>
      <c r="P798" s="399">
        <v>100</v>
      </c>
      <c r="Q798" s="399" t="s">
        <v>293</v>
      </c>
      <c r="R798" s="399">
        <v>1</v>
      </c>
      <c r="S798" s="399">
        <v>0</v>
      </c>
      <c r="T798" s="399">
        <v>0</v>
      </c>
      <c r="U798" s="404">
        <v>0.61</v>
      </c>
      <c r="V798" s="404">
        <v>0</v>
      </c>
      <c r="W798" s="405">
        <v>1.7970750000000001E-6</v>
      </c>
      <c r="X798" s="405">
        <v>4.8760666395774077</v>
      </c>
      <c r="Y798" s="399">
        <v>1.58</v>
      </c>
      <c r="Z798" s="399">
        <v>2.77</v>
      </c>
      <c r="AA798" s="405">
        <v>1.5324749999999999E-6</v>
      </c>
      <c r="AB798" s="405">
        <v>4.8760666395774077</v>
      </c>
      <c r="AC798" s="399">
        <v>1.54</v>
      </c>
      <c r="AD798" s="399">
        <v>2.68</v>
      </c>
      <c r="AE798" s="405">
        <v>1.2531750000000001E-6</v>
      </c>
      <c r="AF798" s="405">
        <v>4.8760666395774077</v>
      </c>
      <c r="AG798" s="399">
        <v>1.69</v>
      </c>
      <c r="AH798" s="399">
        <v>2.2999999999999998</v>
      </c>
      <c r="AI798" s="324">
        <v>0</v>
      </c>
      <c r="AJ798" s="324">
        <v>0</v>
      </c>
      <c r="AK798" s="324">
        <v>0</v>
      </c>
      <c r="AL798" s="324">
        <v>0</v>
      </c>
      <c r="AM798" s="324">
        <v>0</v>
      </c>
      <c r="AN798" s="324">
        <v>0</v>
      </c>
      <c r="AO798" s="403">
        <v>878687</v>
      </c>
      <c r="AP798" s="403">
        <v>6.4000000000000003E-3</v>
      </c>
      <c r="AQ798" s="403">
        <v>8.0009999999999998E-2</v>
      </c>
      <c r="AR798" s="403">
        <v>144</v>
      </c>
      <c r="AS798" s="399" t="s">
        <v>1344</v>
      </c>
      <c r="AT798" s="390">
        <v>0</v>
      </c>
      <c r="AU798" s="390">
        <v>0</v>
      </c>
      <c r="AV798" s="390">
        <v>0</v>
      </c>
      <c r="AY798" s="390" t="s">
        <v>3533</v>
      </c>
    </row>
    <row r="799" spans="1:51" s="390" customFormat="1">
      <c r="A799" s="399" t="s">
        <v>81</v>
      </c>
      <c r="B799" s="399" t="s">
        <v>4138</v>
      </c>
      <c r="C799" s="399">
        <v>15</v>
      </c>
      <c r="D799" s="399">
        <v>20</v>
      </c>
      <c r="E799" s="403">
        <v>0.125</v>
      </c>
      <c r="F799" s="399">
        <v>0</v>
      </c>
      <c r="G799" s="399">
        <v>2</v>
      </c>
      <c r="H799" s="399">
        <v>0.7</v>
      </c>
      <c r="I799" s="399">
        <v>1.7</v>
      </c>
      <c r="J799" s="399">
        <v>40</v>
      </c>
      <c r="K799" s="399">
        <v>125</v>
      </c>
      <c r="L799" s="403">
        <v>1</v>
      </c>
      <c r="M799" s="404">
        <v>6</v>
      </c>
      <c r="N799" s="404">
        <v>6</v>
      </c>
      <c r="O799" s="404">
        <v>3.5</v>
      </c>
      <c r="P799" s="399">
        <v>100</v>
      </c>
      <c r="Q799" s="399" t="s">
        <v>293</v>
      </c>
      <c r="R799" s="399">
        <v>1</v>
      </c>
      <c r="S799" s="399">
        <v>0</v>
      </c>
      <c r="T799" s="399">
        <v>0</v>
      </c>
      <c r="U799" s="404">
        <v>0.61</v>
      </c>
      <c r="V799" s="404">
        <v>0</v>
      </c>
      <c r="W799" s="405">
        <v>2.0880300000000001E-6</v>
      </c>
      <c r="X799" s="405">
        <v>0.99960015993602558</v>
      </c>
      <c r="Y799" s="399">
        <v>1.58</v>
      </c>
      <c r="Z799" s="399">
        <v>2.77</v>
      </c>
      <c r="AA799" s="405">
        <v>1.7805899999999999E-6</v>
      </c>
      <c r="AB799" s="405">
        <v>0.99960015993602558</v>
      </c>
      <c r="AC799" s="399">
        <v>1.54</v>
      </c>
      <c r="AD799" s="399">
        <v>2.68</v>
      </c>
      <c r="AE799" s="405">
        <v>1.4560700000000001E-6</v>
      </c>
      <c r="AF799" s="405">
        <v>0.99960015993602558</v>
      </c>
      <c r="AG799" s="399">
        <v>1.69</v>
      </c>
      <c r="AH799" s="399">
        <v>2.2999999999999998</v>
      </c>
      <c r="AI799" s="324">
        <v>0</v>
      </c>
      <c r="AJ799" s="324">
        <v>0</v>
      </c>
      <c r="AK799" s="324">
        <v>0</v>
      </c>
      <c r="AL799" s="324">
        <v>0</v>
      </c>
      <c r="AM799" s="324">
        <v>0</v>
      </c>
      <c r="AN799" s="324">
        <v>0</v>
      </c>
      <c r="AO799" s="403">
        <v>544923</v>
      </c>
      <c r="AP799" s="403">
        <v>1.0319999999999999E-2</v>
      </c>
      <c r="AQ799" s="403">
        <v>0.1016</v>
      </c>
      <c r="AR799" s="403">
        <v>111</v>
      </c>
      <c r="AS799" s="399" t="s">
        <v>1344</v>
      </c>
      <c r="AT799" s="390">
        <v>0</v>
      </c>
      <c r="AU799" s="390">
        <v>0</v>
      </c>
      <c r="AV799" s="390">
        <v>0</v>
      </c>
      <c r="AY799" s="390" t="s">
        <v>3533</v>
      </c>
    </row>
    <row r="800" spans="1:51" s="390" customFormat="1">
      <c r="A800" s="399" t="s">
        <v>81</v>
      </c>
      <c r="B800" s="399" t="s">
        <v>4139</v>
      </c>
      <c r="C800" s="399">
        <v>150</v>
      </c>
      <c r="D800" s="399">
        <v>20</v>
      </c>
      <c r="E800" s="403">
        <v>0.53500000000000003</v>
      </c>
      <c r="F800" s="399">
        <v>0</v>
      </c>
      <c r="G800" s="399">
        <v>0.45</v>
      </c>
      <c r="H800" s="399">
        <v>0.7</v>
      </c>
      <c r="I800" s="399">
        <v>0.73</v>
      </c>
      <c r="J800" s="399">
        <v>40</v>
      </c>
      <c r="K800" s="399">
        <v>125</v>
      </c>
      <c r="L800" s="403">
        <v>1</v>
      </c>
      <c r="M800" s="404">
        <v>6</v>
      </c>
      <c r="N800" s="404">
        <v>6</v>
      </c>
      <c r="O800" s="404">
        <v>3.5</v>
      </c>
      <c r="P800" s="399">
        <v>100</v>
      </c>
      <c r="Q800" s="399" t="s">
        <v>293</v>
      </c>
      <c r="R800" s="399">
        <v>1</v>
      </c>
      <c r="S800" s="399">
        <v>0</v>
      </c>
      <c r="T800" s="399">
        <v>0</v>
      </c>
      <c r="U800" s="404">
        <v>0.61</v>
      </c>
      <c r="V800" s="404">
        <v>0</v>
      </c>
      <c r="W800" s="405">
        <v>1.7970750000000001E-6</v>
      </c>
      <c r="X800" s="405">
        <v>5.4336013910019565</v>
      </c>
      <c r="Y800" s="399">
        <v>1.58</v>
      </c>
      <c r="Z800" s="399">
        <v>2.77</v>
      </c>
      <c r="AA800" s="405">
        <v>1.5324749999999999E-6</v>
      </c>
      <c r="AB800" s="405">
        <v>5.4336013910019565</v>
      </c>
      <c r="AC800" s="399">
        <v>1.54</v>
      </c>
      <c r="AD800" s="399">
        <v>2.68</v>
      </c>
      <c r="AE800" s="405">
        <v>1.2531750000000001E-6</v>
      </c>
      <c r="AF800" s="405">
        <v>5.4336013910019565</v>
      </c>
      <c r="AG800" s="399">
        <v>1.69</v>
      </c>
      <c r="AH800" s="399">
        <v>2.2999999999999998</v>
      </c>
      <c r="AI800" s="324">
        <v>0</v>
      </c>
      <c r="AJ800" s="324">
        <v>0</v>
      </c>
      <c r="AK800" s="324">
        <v>0</v>
      </c>
      <c r="AL800" s="324">
        <v>0</v>
      </c>
      <c r="AM800" s="324">
        <v>0</v>
      </c>
      <c r="AN800" s="324">
        <v>0</v>
      </c>
      <c r="AO800" s="403">
        <v>968752</v>
      </c>
      <c r="AP800" s="403">
        <v>5.8100000000000001E-3</v>
      </c>
      <c r="AQ800" s="403">
        <v>7.6200000000000004E-2</v>
      </c>
      <c r="AR800" s="403">
        <v>140</v>
      </c>
      <c r="AS800" s="399" t="s">
        <v>1344</v>
      </c>
      <c r="AT800" s="390">
        <v>0</v>
      </c>
      <c r="AU800" s="390">
        <v>0</v>
      </c>
      <c r="AV800" s="390">
        <v>0</v>
      </c>
      <c r="AY800" s="390" t="s">
        <v>3533</v>
      </c>
    </row>
    <row r="801" spans="1:51" s="390" customFormat="1">
      <c r="A801" s="399" t="s">
        <v>81</v>
      </c>
      <c r="B801" s="399" t="s">
        <v>4140</v>
      </c>
      <c r="C801" s="399">
        <v>1500</v>
      </c>
      <c r="D801" s="399">
        <v>20</v>
      </c>
      <c r="E801" s="403">
        <v>4.5999999999999996</v>
      </c>
      <c r="F801" s="399">
        <v>0</v>
      </c>
      <c r="G801" s="399">
        <v>0.14000000000000001</v>
      </c>
      <c r="H801" s="399">
        <v>0.7</v>
      </c>
      <c r="I801" s="399">
        <v>0.26</v>
      </c>
      <c r="J801" s="399">
        <v>40</v>
      </c>
      <c r="K801" s="399">
        <v>125</v>
      </c>
      <c r="L801" s="403">
        <v>1</v>
      </c>
      <c r="M801" s="404">
        <v>6</v>
      </c>
      <c r="N801" s="404">
        <v>6</v>
      </c>
      <c r="O801" s="404">
        <v>3.5</v>
      </c>
      <c r="P801" s="399">
        <v>100</v>
      </c>
      <c r="Q801" s="399" t="s">
        <v>293</v>
      </c>
      <c r="R801" s="399">
        <v>1</v>
      </c>
      <c r="S801" s="399">
        <v>0</v>
      </c>
      <c r="T801" s="399">
        <v>0</v>
      </c>
      <c r="U801" s="404">
        <v>0.61</v>
      </c>
      <c r="V801" s="404">
        <v>0</v>
      </c>
      <c r="W801" s="405">
        <v>1.7970750000000001E-6</v>
      </c>
      <c r="X801" s="405">
        <v>17.22197983880227</v>
      </c>
      <c r="Y801" s="399">
        <v>1.58</v>
      </c>
      <c r="Z801" s="399">
        <v>2.77</v>
      </c>
      <c r="AA801" s="405">
        <v>1.5324749999999999E-6</v>
      </c>
      <c r="AB801" s="405">
        <v>17.22197983880227</v>
      </c>
      <c r="AC801" s="399">
        <v>1.54</v>
      </c>
      <c r="AD801" s="399">
        <v>2.68</v>
      </c>
      <c r="AE801" s="405">
        <v>1.2531750000000001E-6</v>
      </c>
      <c r="AF801" s="405">
        <v>17.22197983880227</v>
      </c>
      <c r="AG801" s="399">
        <v>1.69</v>
      </c>
      <c r="AH801" s="399">
        <v>2.2999999999999998</v>
      </c>
      <c r="AI801" s="324">
        <v>0</v>
      </c>
      <c r="AJ801" s="324">
        <v>0</v>
      </c>
      <c r="AK801" s="324">
        <v>0</v>
      </c>
      <c r="AL801" s="324">
        <v>0</v>
      </c>
      <c r="AM801" s="324">
        <v>0</v>
      </c>
      <c r="AN801" s="324">
        <v>0</v>
      </c>
      <c r="AO801" s="403">
        <v>2480005</v>
      </c>
      <c r="AP801" s="403">
        <v>2.2699999999999999E-3</v>
      </c>
      <c r="AQ801" s="403">
        <v>4.7629999999999999E-2</v>
      </c>
      <c r="AR801" s="403">
        <v>129</v>
      </c>
      <c r="AS801" s="399" t="s">
        <v>1344</v>
      </c>
      <c r="AT801" s="390">
        <v>0</v>
      </c>
      <c r="AU801" s="390">
        <v>0</v>
      </c>
      <c r="AV801" s="390">
        <v>0</v>
      </c>
      <c r="AY801" s="390" t="s">
        <v>3533</v>
      </c>
    </row>
    <row r="802" spans="1:51" s="390" customFormat="1">
      <c r="A802" s="399" t="s">
        <v>81</v>
      </c>
      <c r="B802" s="399" t="s">
        <v>4141</v>
      </c>
      <c r="C802" s="399">
        <v>18</v>
      </c>
      <c r="D802" s="399">
        <v>20</v>
      </c>
      <c r="E802" s="403">
        <v>0.14000000000000001</v>
      </c>
      <c r="F802" s="399">
        <v>0</v>
      </c>
      <c r="G802" s="399">
        <v>1.9</v>
      </c>
      <c r="H802" s="399">
        <v>0.7</v>
      </c>
      <c r="I802" s="399">
        <v>1.65</v>
      </c>
      <c r="J802" s="399">
        <v>40</v>
      </c>
      <c r="K802" s="399">
        <v>125</v>
      </c>
      <c r="L802" s="403">
        <v>1</v>
      </c>
      <c r="M802" s="404">
        <v>6</v>
      </c>
      <c r="N802" s="404">
        <v>6</v>
      </c>
      <c r="O802" s="404">
        <v>3.5</v>
      </c>
      <c r="P802" s="399">
        <v>100</v>
      </c>
      <c r="Q802" s="399" t="s">
        <v>293</v>
      </c>
      <c r="R802" s="399">
        <v>1</v>
      </c>
      <c r="S802" s="399">
        <v>0</v>
      </c>
      <c r="T802" s="399">
        <v>0</v>
      </c>
      <c r="U802" s="404">
        <v>0.61</v>
      </c>
      <c r="V802" s="404">
        <v>0</v>
      </c>
      <c r="W802" s="405">
        <v>2.0880300000000001E-6</v>
      </c>
      <c r="X802" s="405">
        <v>1.0928961748633881</v>
      </c>
      <c r="Y802" s="399">
        <v>1.58</v>
      </c>
      <c r="Z802" s="399">
        <v>2.77</v>
      </c>
      <c r="AA802" s="405">
        <v>1.7805899999999999E-6</v>
      </c>
      <c r="AB802" s="405">
        <v>1.0928961748633881</v>
      </c>
      <c r="AC802" s="399">
        <v>1.54</v>
      </c>
      <c r="AD802" s="399">
        <v>2.68</v>
      </c>
      <c r="AE802" s="405">
        <v>1.4560700000000001E-6</v>
      </c>
      <c r="AF802" s="405">
        <v>1.0928961748633881</v>
      </c>
      <c r="AG802" s="399">
        <v>1.69</v>
      </c>
      <c r="AH802" s="399">
        <v>2.2999999999999998</v>
      </c>
      <c r="AI802" s="324">
        <v>0</v>
      </c>
      <c r="AJ802" s="324">
        <v>0</v>
      </c>
      <c r="AK802" s="324">
        <v>0</v>
      </c>
      <c r="AL802" s="324">
        <v>0</v>
      </c>
      <c r="AM802" s="324">
        <v>0</v>
      </c>
      <c r="AN802" s="324">
        <v>0</v>
      </c>
      <c r="AO802" s="403">
        <v>544923</v>
      </c>
      <c r="AP802" s="403">
        <v>1.0319999999999999E-2</v>
      </c>
      <c r="AQ802" s="403">
        <v>0.1016</v>
      </c>
      <c r="AR802" s="403">
        <v>105</v>
      </c>
      <c r="AS802" s="399" t="s">
        <v>1344</v>
      </c>
      <c r="AT802" s="390">
        <v>0</v>
      </c>
      <c r="AU802" s="390">
        <v>0</v>
      </c>
      <c r="AV802" s="390">
        <v>0</v>
      </c>
      <c r="AY802" s="390" t="s">
        <v>3533</v>
      </c>
    </row>
    <row r="803" spans="1:51" s="390" customFormat="1">
      <c r="A803" s="399" t="s">
        <v>81</v>
      </c>
      <c r="B803" s="399" t="s">
        <v>4142</v>
      </c>
      <c r="C803" s="399">
        <v>1800</v>
      </c>
      <c r="D803" s="399">
        <v>20</v>
      </c>
      <c r="E803" s="403">
        <v>5.42</v>
      </c>
      <c r="F803" s="399">
        <v>0</v>
      </c>
      <c r="G803" s="399">
        <v>1.3</v>
      </c>
      <c r="H803" s="399">
        <v>0.7</v>
      </c>
      <c r="I803" s="399">
        <v>0.23</v>
      </c>
      <c r="J803" s="399">
        <v>40</v>
      </c>
      <c r="K803" s="399">
        <v>125</v>
      </c>
      <c r="L803" s="403">
        <v>1</v>
      </c>
      <c r="M803" s="404">
        <v>6</v>
      </c>
      <c r="N803" s="404">
        <v>6</v>
      </c>
      <c r="O803" s="404">
        <v>3.5</v>
      </c>
      <c r="P803" s="399">
        <v>100</v>
      </c>
      <c r="Q803" s="399" t="s">
        <v>293</v>
      </c>
      <c r="R803" s="399">
        <v>1</v>
      </c>
      <c r="S803" s="399">
        <v>0</v>
      </c>
      <c r="T803" s="399">
        <v>0</v>
      </c>
      <c r="U803" s="404">
        <v>0.61</v>
      </c>
      <c r="V803" s="404">
        <v>0</v>
      </c>
      <c r="W803" s="405">
        <v>1.7970750000000001E-6</v>
      </c>
      <c r="X803" s="405">
        <v>18.81703568964436</v>
      </c>
      <c r="Y803" s="399">
        <v>1.58</v>
      </c>
      <c r="Z803" s="399">
        <v>2.77</v>
      </c>
      <c r="AA803" s="405">
        <v>1.5324749999999999E-6</v>
      </c>
      <c r="AB803" s="405">
        <v>18.81703568964436</v>
      </c>
      <c r="AC803" s="399">
        <v>1.54</v>
      </c>
      <c r="AD803" s="399">
        <v>2.68</v>
      </c>
      <c r="AE803" s="405">
        <v>1.2531750000000001E-6</v>
      </c>
      <c r="AF803" s="405">
        <v>18.81703568964436</v>
      </c>
      <c r="AG803" s="399">
        <v>1.69</v>
      </c>
      <c r="AH803" s="399">
        <v>2.2999999999999998</v>
      </c>
      <c r="AI803" s="324">
        <v>0</v>
      </c>
      <c r="AJ803" s="324">
        <v>0</v>
      </c>
      <c r="AK803" s="324">
        <v>0</v>
      </c>
      <c r="AL803" s="324">
        <v>0</v>
      </c>
      <c r="AM803" s="324">
        <v>0</v>
      </c>
      <c r="AN803" s="324">
        <v>0</v>
      </c>
      <c r="AO803" s="403">
        <v>2846944</v>
      </c>
      <c r="AP803" s="403">
        <v>1.98E-3</v>
      </c>
      <c r="AQ803" s="403">
        <v>4.4450000000000003E-2</v>
      </c>
      <c r="AR803" s="403">
        <v>140</v>
      </c>
      <c r="AS803" s="399" t="s">
        <v>1344</v>
      </c>
      <c r="AT803" s="390">
        <v>0</v>
      </c>
      <c r="AU803" s="390">
        <v>0</v>
      </c>
      <c r="AV803" s="390">
        <v>0</v>
      </c>
      <c r="AY803" s="390" t="s">
        <v>3533</v>
      </c>
    </row>
    <row r="804" spans="1:51" s="390" customFormat="1">
      <c r="A804" s="399" t="s">
        <v>81</v>
      </c>
      <c r="B804" s="399" t="s">
        <v>4143</v>
      </c>
      <c r="C804" s="399">
        <v>22</v>
      </c>
      <c r="D804" s="399">
        <v>20</v>
      </c>
      <c r="E804" s="403">
        <v>0.14499999999999999</v>
      </c>
      <c r="F804" s="399">
        <v>0</v>
      </c>
      <c r="G804" s="399">
        <v>1.7</v>
      </c>
      <c r="H804" s="399">
        <v>0.7</v>
      </c>
      <c r="I804" s="399">
        <v>1.6</v>
      </c>
      <c r="J804" s="399">
        <v>40</v>
      </c>
      <c r="K804" s="399">
        <v>125</v>
      </c>
      <c r="L804" s="403">
        <v>1</v>
      </c>
      <c r="M804" s="404">
        <v>6</v>
      </c>
      <c r="N804" s="404">
        <v>6</v>
      </c>
      <c r="O804" s="404">
        <v>3.5</v>
      </c>
      <c r="P804" s="399">
        <v>100</v>
      </c>
      <c r="Q804" s="399" t="s">
        <v>293</v>
      </c>
      <c r="R804" s="399">
        <v>1</v>
      </c>
      <c r="S804" s="399">
        <v>0</v>
      </c>
      <c r="T804" s="399">
        <v>0</v>
      </c>
      <c r="U804" s="404">
        <v>0.61</v>
      </c>
      <c r="V804" s="404">
        <v>0</v>
      </c>
      <c r="W804" s="405">
        <v>2.0880300000000001E-6</v>
      </c>
      <c r="X804" s="405">
        <v>1.2267201962752314</v>
      </c>
      <c r="Y804" s="399">
        <v>1.58</v>
      </c>
      <c r="Z804" s="399">
        <v>2.77</v>
      </c>
      <c r="AA804" s="405">
        <v>1.7805899999999999E-6</v>
      </c>
      <c r="AB804" s="405">
        <v>1.2267201962752314</v>
      </c>
      <c r="AC804" s="399">
        <v>1.54</v>
      </c>
      <c r="AD804" s="399">
        <v>2.68</v>
      </c>
      <c r="AE804" s="405">
        <v>1.4560700000000001E-6</v>
      </c>
      <c r="AF804" s="405">
        <v>1.2267201962752314</v>
      </c>
      <c r="AG804" s="399">
        <v>1.69</v>
      </c>
      <c r="AH804" s="399">
        <v>2.2999999999999998</v>
      </c>
      <c r="AI804" s="324">
        <v>0</v>
      </c>
      <c r="AJ804" s="324">
        <v>0</v>
      </c>
      <c r="AK804" s="324">
        <v>0</v>
      </c>
      <c r="AL804" s="324">
        <v>0</v>
      </c>
      <c r="AM804" s="324">
        <v>0</v>
      </c>
      <c r="AN804" s="324">
        <v>0</v>
      </c>
      <c r="AO804" s="403">
        <v>544923</v>
      </c>
      <c r="AP804" s="403">
        <v>1.0319999999999999E-2</v>
      </c>
      <c r="AQ804" s="403">
        <v>0.1016</v>
      </c>
      <c r="AR804" s="403">
        <v>108</v>
      </c>
      <c r="AS804" s="399" t="s">
        <v>1344</v>
      </c>
      <c r="AT804" s="390">
        <v>0</v>
      </c>
      <c r="AU804" s="390">
        <v>0</v>
      </c>
      <c r="AV804" s="390">
        <v>0</v>
      </c>
      <c r="AY804" s="390" t="s">
        <v>3533</v>
      </c>
    </row>
    <row r="805" spans="1:51" s="390" customFormat="1">
      <c r="A805" s="399" t="s">
        <v>81</v>
      </c>
      <c r="B805" s="399" t="s">
        <v>4144</v>
      </c>
      <c r="C805" s="399">
        <v>220</v>
      </c>
      <c r="D805" s="399">
        <v>20</v>
      </c>
      <c r="E805" s="403">
        <v>0.82</v>
      </c>
      <c r="F805" s="399">
        <v>0</v>
      </c>
      <c r="G805" s="399">
        <v>0.37</v>
      </c>
      <c r="H805" s="399">
        <v>0.7</v>
      </c>
      <c r="I805" s="399">
        <v>0.64</v>
      </c>
      <c r="J805" s="399">
        <v>40</v>
      </c>
      <c r="K805" s="399">
        <v>125</v>
      </c>
      <c r="L805" s="403">
        <v>1</v>
      </c>
      <c r="M805" s="404">
        <v>6</v>
      </c>
      <c r="N805" s="404">
        <v>6</v>
      </c>
      <c r="O805" s="404">
        <v>3.5</v>
      </c>
      <c r="P805" s="399">
        <v>100</v>
      </c>
      <c r="Q805" s="399" t="s">
        <v>293</v>
      </c>
      <c r="R805" s="399">
        <v>1</v>
      </c>
      <c r="S805" s="399">
        <v>0</v>
      </c>
      <c r="T805" s="399">
        <v>0</v>
      </c>
      <c r="U805" s="404">
        <v>0.61</v>
      </c>
      <c r="V805" s="404">
        <v>0</v>
      </c>
      <c r="W805" s="405">
        <v>1.7970750000000001E-6</v>
      </c>
      <c r="X805" s="405">
        <v>6.3069778109053383</v>
      </c>
      <c r="Y805" s="399">
        <v>1.58</v>
      </c>
      <c r="Z805" s="399">
        <v>2.77</v>
      </c>
      <c r="AA805" s="405">
        <v>1.5324749999999999E-6</v>
      </c>
      <c r="AB805" s="405">
        <v>6.3069778109053383</v>
      </c>
      <c r="AC805" s="399">
        <v>1.54</v>
      </c>
      <c r="AD805" s="399">
        <v>2.68</v>
      </c>
      <c r="AE805" s="405">
        <v>1.2531750000000001E-6</v>
      </c>
      <c r="AF805" s="405">
        <v>6.3069778109053383</v>
      </c>
      <c r="AG805" s="399">
        <v>1.69</v>
      </c>
      <c r="AH805" s="399">
        <v>2.2999999999999998</v>
      </c>
      <c r="AI805" s="324">
        <v>0</v>
      </c>
      <c r="AJ805" s="324">
        <v>0</v>
      </c>
      <c r="AK805" s="324">
        <v>0</v>
      </c>
      <c r="AL805" s="324">
        <v>0</v>
      </c>
      <c r="AM805" s="324">
        <v>0</v>
      </c>
      <c r="AN805" s="324">
        <v>0</v>
      </c>
      <c r="AO805" s="403">
        <v>1112088</v>
      </c>
      <c r="AP805" s="403">
        <v>5.0600000000000003E-3</v>
      </c>
      <c r="AQ805" s="403">
        <v>7.1120000000000003E-2</v>
      </c>
      <c r="AR805" s="403">
        <v>119</v>
      </c>
      <c r="AS805" s="399" t="s">
        <v>1344</v>
      </c>
      <c r="AT805" s="390">
        <v>0</v>
      </c>
      <c r="AU805" s="390">
        <v>0</v>
      </c>
      <c r="AV805" s="390">
        <v>0</v>
      </c>
      <c r="AY805" s="390" t="s">
        <v>3533</v>
      </c>
    </row>
    <row r="806" spans="1:51" s="390" customFormat="1">
      <c r="A806" s="399" t="s">
        <v>81</v>
      </c>
      <c r="B806" s="399" t="s">
        <v>4145</v>
      </c>
      <c r="C806" s="399">
        <v>2200</v>
      </c>
      <c r="D806" s="399">
        <v>20</v>
      </c>
      <c r="E806" s="403">
        <v>6.7</v>
      </c>
      <c r="F806" s="399">
        <v>0</v>
      </c>
      <c r="G806" s="399">
        <v>0.11</v>
      </c>
      <c r="H806" s="399">
        <v>0.7</v>
      </c>
      <c r="I806" s="399">
        <v>0.22</v>
      </c>
      <c r="J806" s="399">
        <v>40</v>
      </c>
      <c r="K806" s="399">
        <v>125</v>
      </c>
      <c r="L806" s="403">
        <v>1</v>
      </c>
      <c r="M806" s="404">
        <v>6</v>
      </c>
      <c r="N806" s="404">
        <v>6</v>
      </c>
      <c r="O806" s="404">
        <v>3.5</v>
      </c>
      <c r="P806" s="399">
        <v>100</v>
      </c>
      <c r="Q806" s="399" t="s">
        <v>293</v>
      </c>
      <c r="R806" s="399">
        <v>1</v>
      </c>
      <c r="S806" s="399">
        <v>0</v>
      </c>
      <c r="T806" s="399">
        <v>0</v>
      </c>
      <c r="U806" s="404">
        <v>0.61</v>
      </c>
      <c r="V806" s="404">
        <v>0</v>
      </c>
      <c r="W806" s="405">
        <v>1.7970750000000001E-6</v>
      </c>
      <c r="X806" s="405">
        <v>20.039715071687528</v>
      </c>
      <c r="Y806" s="399">
        <v>1.58</v>
      </c>
      <c r="Z806" s="399">
        <v>2.77</v>
      </c>
      <c r="AA806" s="405">
        <v>1.5324749999999999E-6</v>
      </c>
      <c r="AB806" s="405">
        <v>20.039715071687528</v>
      </c>
      <c r="AC806" s="399">
        <v>1.54</v>
      </c>
      <c r="AD806" s="399">
        <v>2.68</v>
      </c>
      <c r="AE806" s="405">
        <v>1.2531750000000001E-6</v>
      </c>
      <c r="AF806" s="405">
        <v>20.039715071687528</v>
      </c>
      <c r="AG806" s="399">
        <v>1.69</v>
      </c>
      <c r="AH806" s="399">
        <v>2.2999999999999998</v>
      </c>
      <c r="AI806" s="324">
        <v>0</v>
      </c>
      <c r="AJ806" s="324">
        <v>0</v>
      </c>
      <c r="AK806" s="324">
        <v>0</v>
      </c>
      <c r="AL806" s="324">
        <v>0</v>
      </c>
      <c r="AM806" s="324">
        <v>0</v>
      </c>
      <c r="AN806" s="324">
        <v>0</v>
      </c>
      <c r="AO806" s="403">
        <v>2547485</v>
      </c>
      <c r="AP806" s="403">
        <v>2.2100000000000002E-3</v>
      </c>
      <c r="AQ806" s="403">
        <v>4.6989999999999997E-2</v>
      </c>
      <c r="AR806" s="403">
        <v>123</v>
      </c>
      <c r="AS806" s="399" t="s">
        <v>1344</v>
      </c>
      <c r="AT806" s="390">
        <v>0</v>
      </c>
      <c r="AU806" s="390">
        <v>0</v>
      </c>
      <c r="AV806" s="390">
        <v>0</v>
      </c>
      <c r="AY806" s="390" t="s">
        <v>3533</v>
      </c>
    </row>
    <row r="807" spans="1:51" s="390" customFormat="1">
      <c r="A807" s="399" t="s">
        <v>81</v>
      </c>
      <c r="B807" s="399" t="s">
        <v>4146</v>
      </c>
      <c r="C807" s="399">
        <v>33</v>
      </c>
      <c r="D807" s="399">
        <v>20</v>
      </c>
      <c r="E807" s="403">
        <v>0.18</v>
      </c>
      <c r="F807" s="399">
        <v>0</v>
      </c>
      <c r="G807" s="399">
        <v>1.5</v>
      </c>
      <c r="H807" s="399">
        <v>0.7</v>
      </c>
      <c r="I807" s="399">
        <v>1.3</v>
      </c>
      <c r="J807" s="399">
        <v>40</v>
      </c>
      <c r="K807" s="399">
        <v>125</v>
      </c>
      <c r="L807" s="403">
        <v>1</v>
      </c>
      <c r="M807" s="404">
        <v>6</v>
      </c>
      <c r="N807" s="404">
        <v>6</v>
      </c>
      <c r="O807" s="404">
        <v>3.5</v>
      </c>
      <c r="P807" s="399">
        <v>100</v>
      </c>
      <c r="Q807" s="399" t="s">
        <v>293</v>
      </c>
      <c r="R807" s="399">
        <v>1</v>
      </c>
      <c r="S807" s="399">
        <v>0</v>
      </c>
      <c r="T807" s="399">
        <v>0</v>
      </c>
      <c r="U807" s="404">
        <v>0.61</v>
      </c>
      <c r="V807" s="404">
        <v>0</v>
      </c>
      <c r="W807" s="405">
        <v>2.0880300000000001E-6</v>
      </c>
      <c r="X807" s="405">
        <v>1.4780972856758936</v>
      </c>
      <c r="Y807" s="399">
        <v>1.58</v>
      </c>
      <c r="Z807" s="399">
        <v>2.77</v>
      </c>
      <c r="AA807" s="405">
        <v>1.7805899999999999E-6</v>
      </c>
      <c r="AB807" s="405">
        <v>1.4780972856758936</v>
      </c>
      <c r="AC807" s="399">
        <v>1.54</v>
      </c>
      <c r="AD807" s="399">
        <v>2.68</v>
      </c>
      <c r="AE807" s="405">
        <v>1.4560700000000001E-6</v>
      </c>
      <c r="AF807" s="405">
        <v>1.4780972856758936</v>
      </c>
      <c r="AG807" s="399">
        <v>1.69</v>
      </c>
      <c r="AH807" s="399">
        <v>2.2999999999999998</v>
      </c>
      <c r="AI807" s="324">
        <v>0</v>
      </c>
      <c r="AJ807" s="324">
        <v>0</v>
      </c>
      <c r="AK807" s="324">
        <v>0</v>
      </c>
      <c r="AL807" s="324">
        <v>0</v>
      </c>
      <c r="AM807" s="324">
        <v>0</v>
      </c>
      <c r="AN807" s="324">
        <v>0</v>
      </c>
      <c r="AO807" s="403">
        <v>544923</v>
      </c>
      <c r="AP807" s="403">
        <v>1.0319999999999999E-2</v>
      </c>
      <c r="AQ807" s="403">
        <v>0.1016</v>
      </c>
      <c r="AR807" s="403">
        <v>131</v>
      </c>
      <c r="AS807" s="399" t="s">
        <v>1344</v>
      </c>
      <c r="AT807" s="390">
        <v>0</v>
      </c>
      <c r="AU807" s="390">
        <v>0</v>
      </c>
      <c r="AV807" s="390">
        <v>0</v>
      </c>
      <c r="AY807" s="390" t="s">
        <v>3533</v>
      </c>
    </row>
    <row r="808" spans="1:51" s="390" customFormat="1">
      <c r="A808" s="399" t="s">
        <v>81</v>
      </c>
      <c r="B808" s="399" t="s">
        <v>4147</v>
      </c>
      <c r="C808" s="399">
        <v>330</v>
      </c>
      <c r="D808" s="399">
        <v>20</v>
      </c>
      <c r="E808" s="403">
        <v>1.2</v>
      </c>
      <c r="F808" s="399">
        <v>0</v>
      </c>
      <c r="G808" s="399">
        <v>0.3</v>
      </c>
      <c r="H808" s="399">
        <v>0.7</v>
      </c>
      <c r="I808" s="399">
        <v>0.5</v>
      </c>
      <c r="J808" s="399">
        <v>40</v>
      </c>
      <c r="K808" s="399">
        <v>125</v>
      </c>
      <c r="L808" s="403">
        <v>1</v>
      </c>
      <c r="M808" s="404">
        <v>6</v>
      </c>
      <c r="N808" s="404">
        <v>6</v>
      </c>
      <c r="O808" s="404">
        <v>3.5</v>
      </c>
      <c r="P808" s="399">
        <v>100</v>
      </c>
      <c r="Q808" s="399" t="s">
        <v>293</v>
      </c>
      <c r="R808" s="399">
        <v>1</v>
      </c>
      <c r="S808" s="399">
        <v>0</v>
      </c>
      <c r="T808" s="399">
        <v>0</v>
      </c>
      <c r="U808" s="404">
        <v>0.61</v>
      </c>
      <c r="V808" s="404">
        <v>0</v>
      </c>
      <c r="W808" s="405">
        <v>1.7970750000000001E-6</v>
      </c>
      <c r="X808" s="405">
        <v>7.6719207699818659</v>
      </c>
      <c r="Y808" s="399">
        <v>1.58</v>
      </c>
      <c r="Z808" s="399">
        <v>2.77</v>
      </c>
      <c r="AA808" s="405">
        <v>1.5324749999999999E-6</v>
      </c>
      <c r="AB808" s="405">
        <v>7.6719207699818659</v>
      </c>
      <c r="AC808" s="399">
        <v>1.54</v>
      </c>
      <c r="AD808" s="399">
        <v>2.68</v>
      </c>
      <c r="AE808" s="405">
        <v>1.2531750000000001E-6</v>
      </c>
      <c r="AF808" s="405">
        <v>7.6719207699818659</v>
      </c>
      <c r="AG808" s="399">
        <v>1.69</v>
      </c>
      <c r="AH808" s="399">
        <v>2.2999999999999998</v>
      </c>
      <c r="AI808" s="324">
        <v>0</v>
      </c>
      <c r="AJ808" s="324">
        <v>0</v>
      </c>
      <c r="AK808" s="324">
        <v>0</v>
      </c>
      <c r="AL808" s="324">
        <v>0</v>
      </c>
      <c r="AM808" s="324">
        <v>0</v>
      </c>
      <c r="AN808" s="324">
        <v>0</v>
      </c>
      <c r="AO808" s="403">
        <v>1241548</v>
      </c>
      <c r="AP808" s="403">
        <v>4.5300000000000002E-3</v>
      </c>
      <c r="AQ808" s="403">
        <v>6.7309999999999995E-2</v>
      </c>
      <c r="AR808" s="403">
        <v>133</v>
      </c>
      <c r="AS808" s="399" t="s">
        <v>1344</v>
      </c>
      <c r="AT808" s="390">
        <v>0</v>
      </c>
      <c r="AU808" s="390">
        <v>0</v>
      </c>
      <c r="AV808" s="390">
        <v>0</v>
      </c>
      <c r="AY808" s="390" t="s">
        <v>3533</v>
      </c>
    </row>
    <row r="809" spans="1:51" s="390" customFormat="1">
      <c r="A809" s="399" t="s">
        <v>81</v>
      </c>
      <c r="B809" s="399" t="s">
        <v>4148</v>
      </c>
      <c r="C809" s="399">
        <v>3300</v>
      </c>
      <c r="D809" s="399">
        <v>20</v>
      </c>
      <c r="E809" s="403">
        <v>9.5</v>
      </c>
      <c r="F809" s="399">
        <v>0</v>
      </c>
      <c r="G809" s="399">
        <v>0.1</v>
      </c>
      <c r="H809" s="399">
        <v>0.7</v>
      </c>
      <c r="I809" s="399">
        <v>0.18</v>
      </c>
      <c r="J809" s="399">
        <v>40</v>
      </c>
      <c r="K809" s="399">
        <v>125</v>
      </c>
      <c r="L809" s="403">
        <v>1</v>
      </c>
      <c r="M809" s="404">
        <v>6</v>
      </c>
      <c r="N809" s="404">
        <v>6</v>
      </c>
      <c r="O809" s="404">
        <v>3.5</v>
      </c>
      <c r="P809" s="399">
        <v>100</v>
      </c>
      <c r="Q809" s="399" t="s">
        <v>293</v>
      </c>
      <c r="R809" s="399">
        <v>1</v>
      </c>
      <c r="S809" s="399">
        <v>0</v>
      </c>
      <c r="T809" s="399">
        <v>0</v>
      </c>
      <c r="U809" s="404">
        <v>0.61</v>
      </c>
      <c r="V809" s="404">
        <v>0</v>
      </c>
      <c r="W809" s="405">
        <v>1.7970750000000001E-6</v>
      </c>
      <c r="X809" s="405">
        <v>25.155890289826349</v>
      </c>
      <c r="Y809" s="399">
        <v>1.58</v>
      </c>
      <c r="Z809" s="399">
        <v>2.77</v>
      </c>
      <c r="AA809" s="405">
        <v>1.5324749999999999E-6</v>
      </c>
      <c r="AB809" s="405">
        <v>25.155890289826349</v>
      </c>
      <c r="AC809" s="399">
        <v>1.54</v>
      </c>
      <c r="AD809" s="399">
        <v>2.68</v>
      </c>
      <c r="AE809" s="405">
        <v>1.2531750000000001E-6</v>
      </c>
      <c r="AF809" s="405">
        <v>25.155890289826349</v>
      </c>
      <c r="AG809" s="399">
        <v>1.69</v>
      </c>
      <c r="AH809" s="399">
        <v>2.2999999999999998</v>
      </c>
      <c r="AI809" s="324">
        <v>0</v>
      </c>
      <c r="AJ809" s="324">
        <v>0</v>
      </c>
      <c r="AK809" s="324">
        <v>0</v>
      </c>
      <c r="AL809" s="324">
        <v>0</v>
      </c>
      <c r="AM809" s="324">
        <v>0</v>
      </c>
      <c r="AN809" s="324">
        <v>0</v>
      </c>
      <c r="AO809" s="403">
        <v>3202486</v>
      </c>
      <c r="AP809" s="403">
        <v>1.7600000000000001E-3</v>
      </c>
      <c r="AQ809" s="403">
        <v>4.1910000000000003E-2</v>
      </c>
      <c r="AR809" s="403">
        <v>130</v>
      </c>
      <c r="AS809" s="399" t="s">
        <v>1344</v>
      </c>
      <c r="AT809" s="390">
        <v>0</v>
      </c>
      <c r="AU809" s="390">
        <v>0</v>
      </c>
      <c r="AV809" s="390">
        <v>0</v>
      </c>
      <c r="AY809" s="390" t="s">
        <v>3533</v>
      </c>
    </row>
    <row r="810" spans="1:51" s="390" customFormat="1">
      <c r="A810" s="399" t="s">
        <v>81</v>
      </c>
      <c r="B810" s="399" t="s">
        <v>4149</v>
      </c>
      <c r="C810" s="399">
        <v>47</v>
      </c>
      <c r="D810" s="399">
        <v>20</v>
      </c>
      <c r="E810" s="403">
        <v>0.245</v>
      </c>
      <c r="F810" s="399">
        <v>0</v>
      </c>
      <c r="G810" s="399">
        <v>1.2</v>
      </c>
      <c r="H810" s="399">
        <v>0.7</v>
      </c>
      <c r="I810" s="399">
        <v>1.1499999999999999</v>
      </c>
      <c r="J810" s="399">
        <v>40</v>
      </c>
      <c r="K810" s="399">
        <v>125</v>
      </c>
      <c r="L810" s="403">
        <v>1</v>
      </c>
      <c r="M810" s="404">
        <v>6</v>
      </c>
      <c r="N810" s="404">
        <v>6</v>
      </c>
      <c r="O810" s="404">
        <v>3.5</v>
      </c>
      <c r="P810" s="399">
        <v>100</v>
      </c>
      <c r="Q810" s="399" t="s">
        <v>293</v>
      </c>
      <c r="R810" s="399">
        <v>1</v>
      </c>
      <c r="S810" s="399">
        <v>0</v>
      </c>
      <c r="T810" s="399">
        <v>0</v>
      </c>
      <c r="U810" s="404">
        <v>0.61</v>
      </c>
      <c r="V810" s="404">
        <v>0</v>
      </c>
      <c r="W810" s="405">
        <v>2.0880300000000001E-6</v>
      </c>
      <c r="X810" s="405">
        <v>1.7591137061157269</v>
      </c>
      <c r="Y810" s="399">
        <v>1.58</v>
      </c>
      <c r="Z810" s="399">
        <v>2.77</v>
      </c>
      <c r="AA810" s="405">
        <v>1.7805899999999999E-6</v>
      </c>
      <c r="AB810" s="405">
        <v>1.7591137061157269</v>
      </c>
      <c r="AC810" s="399">
        <v>1.54</v>
      </c>
      <c r="AD810" s="399">
        <v>2.68</v>
      </c>
      <c r="AE810" s="405">
        <v>1.4560700000000001E-6</v>
      </c>
      <c r="AF810" s="405">
        <v>1.7591137061157269</v>
      </c>
      <c r="AG810" s="399">
        <v>1.69</v>
      </c>
      <c r="AH810" s="399">
        <v>2.2999999999999998</v>
      </c>
      <c r="AI810" s="324">
        <v>0</v>
      </c>
      <c r="AJ810" s="324">
        <v>0</v>
      </c>
      <c r="AK810" s="324">
        <v>0</v>
      </c>
      <c r="AL810" s="324">
        <v>0</v>
      </c>
      <c r="AM810" s="324">
        <v>0</v>
      </c>
      <c r="AN810" s="324">
        <v>0</v>
      </c>
      <c r="AO810" s="403">
        <v>611816</v>
      </c>
      <c r="AP810" s="403">
        <v>9.1900000000000003E-3</v>
      </c>
      <c r="AQ810" s="403">
        <v>9.5890000000000003E-2</v>
      </c>
      <c r="AR810" s="403">
        <v>123</v>
      </c>
      <c r="AS810" s="399" t="s">
        <v>1344</v>
      </c>
      <c r="AT810" s="390">
        <v>0</v>
      </c>
      <c r="AU810" s="390">
        <v>0</v>
      </c>
      <c r="AV810" s="390">
        <v>0</v>
      </c>
      <c r="AY810" s="390" t="s">
        <v>3533</v>
      </c>
    </row>
    <row r="811" spans="1:51" s="390" customFormat="1">
      <c r="A811" s="399" t="s">
        <v>81</v>
      </c>
      <c r="B811" s="399" t="s">
        <v>4150</v>
      </c>
      <c r="C811" s="399">
        <v>470</v>
      </c>
      <c r="D811" s="399">
        <v>20</v>
      </c>
      <c r="E811" s="403">
        <v>1.6</v>
      </c>
      <c r="F811" s="399">
        <v>0</v>
      </c>
      <c r="G811" s="399">
        <v>0.26</v>
      </c>
      <c r="H811" s="399">
        <v>0.7</v>
      </c>
      <c r="I811" s="399">
        <v>0.43</v>
      </c>
      <c r="J811" s="399">
        <v>40</v>
      </c>
      <c r="K811" s="399">
        <v>125</v>
      </c>
      <c r="L811" s="403">
        <v>1</v>
      </c>
      <c r="M811" s="404">
        <v>6</v>
      </c>
      <c r="N811" s="404">
        <v>6</v>
      </c>
      <c r="O811" s="404">
        <v>3.5</v>
      </c>
      <c r="P811" s="399">
        <v>100</v>
      </c>
      <c r="Q811" s="399" t="s">
        <v>293</v>
      </c>
      <c r="R811" s="399">
        <v>1</v>
      </c>
      <c r="S811" s="399">
        <v>0</v>
      </c>
      <c r="T811" s="399">
        <v>0</v>
      </c>
      <c r="U811" s="404">
        <v>0.61</v>
      </c>
      <c r="V811" s="404">
        <v>0</v>
      </c>
      <c r="W811" s="405">
        <v>1.7970750000000001E-6</v>
      </c>
      <c r="X811" s="405">
        <v>9.2669269292953196</v>
      </c>
      <c r="Y811" s="399">
        <v>1.58</v>
      </c>
      <c r="Z811" s="399">
        <v>2.77</v>
      </c>
      <c r="AA811" s="405">
        <v>1.5324749999999999E-6</v>
      </c>
      <c r="AB811" s="405">
        <v>9.2669269292953196</v>
      </c>
      <c r="AC811" s="399">
        <v>1.54</v>
      </c>
      <c r="AD811" s="399">
        <v>2.68</v>
      </c>
      <c r="AE811" s="405">
        <v>1.2531750000000001E-6</v>
      </c>
      <c r="AF811" s="405">
        <v>9.2669269292953196</v>
      </c>
      <c r="AG811" s="399">
        <v>1.69</v>
      </c>
      <c r="AH811" s="399">
        <v>2.2999999999999998</v>
      </c>
      <c r="AI811" s="324">
        <v>0</v>
      </c>
      <c r="AJ811" s="324">
        <v>0</v>
      </c>
      <c r="AK811" s="324">
        <v>0</v>
      </c>
      <c r="AL811" s="324">
        <v>0</v>
      </c>
      <c r="AM811" s="324">
        <v>0</v>
      </c>
      <c r="AN811" s="324">
        <v>0</v>
      </c>
      <c r="AO811" s="403">
        <v>1395003</v>
      </c>
      <c r="AP811" s="403">
        <v>4.0299999999999997E-3</v>
      </c>
      <c r="AQ811" s="403">
        <v>6.3500000000000001E-2</v>
      </c>
      <c r="AR811" s="403">
        <v>135</v>
      </c>
      <c r="AS811" s="399" t="s">
        <v>1344</v>
      </c>
      <c r="AT811" s="390">
        <v>0</v>
      </c>
      <c r="AU811" s="390">
        <v>0</v>
      </c>
      <c r="AV811" s="390">
        <v>0</v>
      </c>
      <c r="AY811" s="390" t="s">
        <v>3533</v>
      </c>
    </row>
    <row r="812" spans="1:51" s="390" customFormat="1">
      <c r="A812" s="399" t="s">
        <v>81</v>
      </c>
      <c r="B812" s="399" t="s">
        <v>4151</v>
      </c>
      <c r="C812" s="399">
        <v>4700</v>
      </c>
      <c r="D812" s="399">
        <v>20</v>
      </c>
      <c r="E812" s="403">
        <v>14.5</v>
      </c>
      <c r="F812" s="399">
        <v>0</v>
      </c>
      <c r="G812" s="399">
        <v>8.4000000000000005E-2</v>
      </c>
      <c r="H812" s="399">
        <v>0.7</v>
      </c>
      <c r="I812" s="399">
        <v>0.15</v>
      </c>
      <c r="J812" s="399">
        <v>40</v>
      </c>
      <c r="K812" s="399">
        <v>125</v>
      </c>
      <c r="L812" s="403">
        <v>1</v>
      </c>
      <c r="M812" s="404">
        <v>6</v>
      </c>
      <c r="N812" s="404">
        <v>6</v>
      </c>
      <c r="O812" s="404">
        <v>3.5</v>
      </c>
      <c r="P812" s="399">
        <v>100</v>
      </c>
      <c r="Q812" s="399" t="s">
        <v>293</v>
      </c>
      <c r="R812" s="399">
        <v>1</v>
      </c>
      <c r="S812" s="399">
        <v>0</v>
      </c>
      <c r="T812" s="399">
        <v>0</v>
      </c>
      <c r="U812" s="404">
        <v>0.61</v>
      </c>
      <c r="V812" s="404">
        <v>0</v>
      </c>
      <c r="W812" s="405">
        <v>1.7970750000000001E-6</v>
      </c>
      <c r="X812" s="405">
        <v>29.244496434660327</v>
      </c>
      <c r="Y812" s="399">
        <v>1.58</v>
      </c>
      <c r="Z812" s="399">
        <v>2.77</v>
      </c>
      <c r="AA812" s="405">
        <v>1.5324749999999999E-6</v>
      </c>
      <c r="AB812" s="405">
        <v>29.244496434660327</v>
      </c>
      <c r="AC812" s="399">
        <v>1.54</v>
      </c>
      <c r="AD812" s="399">
        <v>2.68</v>
      </c>
      <c r="AE812" s="405">
        <v>1.2531750000000001E-6</v>
      </c>
      <c r="AF812" s="405">
        <v>29.244496434660327</v>
      </c>
      <c r="AG812" s="399">
        <v>1.69</v>
      </c>
      <c r="AH812" s="399">
        <v>2.2999999999999998</v>
      </c>
      <c r="AI812" s="324">
        <v>0</v>
      </c>
      <c r="AJ812" s="324">
        <v>0</v>
      </c>
      <c r="AK812" s="324">
        <v>0</v>
      </c>
      <c r="AL812" s="324">
        <v>0</v>
      </c>
      <c r="AM812" s="324">
        <v>0</v>
      </c>
      <c r="AN812" s="324">
        <v>0</v>
      </c>
      <c r="AO812" s="403">
        <v>3875008</v>
      </c>
      <c r="AP812" s="403">
        <v>1.4499999999999999E-3</v>
      </c>
      <c r="AQ812" s="403">
        <v>3.8100000000000002E-2</v>
      </c>
      <c r="AR812" s="403">
        <v>123</v>
      </c>
      <c r="AS812" s="399" t="s">
        <v>1344</v>
      </c>
      <c r="AT812" s="390">
        <v>0</v>
      </c>
      <c r="AU812" s="390">
        <v>0</v>
      </c>
      <c r="AV812" s="390">
        <v>0</v>
      </c>
      <c r="AY812" s="390" t="s">
        <v>3533</v>
      </c>
    </row>
    <row r="813" spans="1:51" s="390" customFormat="1">
      <c r="A813" s="399" t="s">
        <v>81</v>
      </c>
      <c r="B813" s="399" t="s">
        <v>4152</v>
      </c>
      <c r="C813" s="399">
        <v>56</v>
      </c>
      <c r="D813" s="399">
        <v>20</v>
      </c>
      <c r="E813" s="403">
        <v>0.28000000000000003</v>
      </c>
      <c r="F813" s="399">
        <v>0</v>
      </c>
      <c r="G813" s="399">
        <v>1.1000000000000001</v>
      </c>
      <c r="H813" s="399">
        <v>0.7</v>
      </c>
      <c r="I813" s="399">
        <v>1.07</v>
      </c>
      <c r="J813" s="399">
        <v>40</v>
      </c>
      <c r="K813" s="399">
        <v>125</v>
      </c>
      <c r="L813" s="403">
        <v>1</v>
      </c>
      <c r="M813" s="404">
        <v>6</v>
      </c>
      <c r="N813" s="404">
        <v>6</v>
      </c>
      <c r="O813" s="404">
        <v>3.5</v>
      </c>
      <c r="P813" s="399">
        <v>100</v>
      </c>
      <c r="Q813" s="399" t="s">
        <v>293</v>
      </c>
      <c r="R813" s="399">
        <v>1</v>
      </c>
      <c r="S813" s="399">
        <v>0</v>
      </c>
      <c r="T813" s="399">
        <v>0</v>
      </c>
      <c r="U813" s="404">
        <v>0.61</v>
      </c>
      <c r="V813" s="404">
        <v>0</v>
      </c>
      <c r="W813" s="405">
        <v>2.0880300000000001E-6</v>
      </c>
      <c r="X813" s="405">
        <v>1.8889563516157322</v>
      </c>
      <c r="Y813" s="399">
        <v>1.58</v>
      </c>
      <c r="Z813" s="399">
        <v>2.77</v>
      </c>
      <c r="AA813" s="405">
        <v>1.7805899999999999E-6</v>
      </c>
      <c r="AB813" s="405">
        <v>1.8889563516157322</v>
      </c>
      <c r="AC813" s="399">
        <v>1.54</v>
      </c>
      <c r="AD813" s="399">
        <v>2.68</v>
      </c>
      <c r="AE813" s="405">
        <v>1.4560700000000001E-6</v>
      </c>
      <c r="AF813" s="405">
        <v>1.8889563516157322</v>
      </c>
      <c r="AG813" s="399">
        <v>1.69</v>
      </c>
      <c r="AH813" s="399">
        <v>2.2999999999999998</v>
      </c>
      <c r="AI813" s="324">
        <v>0</v>
      </c>
      <c r="AJ813" s="324">
        <v>0</v>
      </c>
      <c r="AK813" s="324">
        <v>0</v>
      </c>
      <c r="AL813" s="324">
        <v>0</v>
      </c>
      <c r="AM813" s="324">
        <v>0</v>
      </c>
      <c r="AN813" s="324">
        <v>0</v>
      </c>
      <c r="AO813" s="403">
        <v>691828</v>
      </c>
      <c r="AP813" s="403">
        <v>8.1300000000000001E-3</v>
      </c>
      <c r="AQ813" s="403">
        <v>9.017E-2</v>
      </c>
      <c r="AR813" s="403">
        <v>125</v>
      </c>
      <c r="AS813" s="399" t="s">
        <v>1344</v>
      </c>
      <c r="AT813" s="390">
        <v>0</v>
      </c>
      <c r="AU813" s="390">
        <v>0</v>
      </c>
      <c r="AV813" s="390">
        <v>0</v>
      </c>
      <c r="AY813" s="390" t="s">
        <v>3533</v>
      </c>
    </row>
    <row r="814" spans="1:51" s="390" customFormat="1">
      <c r="A814" s="399" t="s">
        <v>81</v>
      </c>
      <c r="B814" s="399" t="s">
        <v>4153</v>
      </c>
      <c r="C814" s="399">
        <v>560</v>
      </c>
      <c r="D814" s="399">
        <v>20</v>
      </c>
      <c r="E814" s="403">
        <v>2</v>
      </c>
      <c r="F814" s="399">
        <v>0</v>
      </c>
      <c r="G814" s="399">
        <v>0.23</v>
      </c>
      <c r="H814" s="399">
        <v>0.7</v>
      </c>
      <c r="I814" s="399">
        <v>0.38</v>
      </c>
      <c r="J814" s="399">
        <v>40</v>
      </c>
      <c r="K814" s="399">
        <v>125</v>
      </c>
      <c r="L814" s="403">
        <v>1</v>
      </c>
      <c r="M814" s="404">
        <v>6</v>
      </c>
      <c r="N814" s="404">
        <v>6</v>
      </c>
      <c r="O814" s="404">
        <v>3.5</v>
      </c>
      <c r="P814" s="399">
        <v>100</v>
      </c>
      <c r="Q814" s="399" t="s">
        <v>293</v>
      </c>
      <c r="R814" s="399">
        <v>1</v>
      </c>
      <c r="S814" s="399">
        <v>0</v>
      </c>
      <c r="T814" s="399">
        <v>0</v>
      </c>
      <c r="U814" s="404">
        <v>0.61</v>
      </c>
      <c r="V814" s="404">
        <v>0</v>
      </c>
      <c r="W814" s="405">
        <v>1.7970750000000001E-6</v>
      </c>
      <c r="X814" s="405">
        <v>9.8748016222888388</v>
      </c>
      <c r="Y814" s="399">
        <v>1.58</v>
      </c>
      <c r="Z814" s="399">
        <v>2.77</v>
      </c>
      <c r="AA814" s="405">
        <v>1.5324749999999999E-6</v>
      </c>
      <c r="AB814" s="405">
        <v>9.8748016222888388</v>
      </c>
      <c r="AC814" s="399">
        <v>1.54</v>
      </c>
      <c r="AD814" s="399">
        <v>2.68</v>
      </c>
      <c r="AE814" s="405">
        <v>1.2531750000000001E-6</v>
      </c>
      <c r="AF814" s="405">
        <v>9.8748016222888388</v>
      </c>
      <c r="AG814" s="399">
        <v>1.69</v>
      </c>
      <c r="AH814" s="399">
        <v>2.2999999999999998</v>
      </c>
      <c r="AI814" s="324">
        <v>0</v>
      </c>
      <c r="AJ814" s="324">
        <v>0</v>
      </c>
      <c r="AK814" s="324">
        <v>0</v>
      </c>
      <c r="AL814" s="324">
        <v>0</v>
      </c>
      <c r="AM814" s="324">
        <v>0</v>
      </c>
      <c r="AN814" s="324">
        <v>0</v>
      </c>
      <c r="AO814" s="403">
        <v>1545709</v>
      </c>
      <c r="AP814" s="403">
        <v>3.64E-3</v>
      </c>
      <c r="AQ814" s="403">
        <v>6.0330000000000002E-2</v>
      </c>
      <c r="AR814" s="403">
        <v>139</v>
      </c>
      <c r="AS814" s="399" t="s">
        <v>1344</v>
      </c>
      <c r="AT814" s="390">
        <v>0</v>
      </c>
      <c r="AU814" s="390">
        <v>0</v>
      </c>
      <c r="AV814" s="390">
        <v>0</v>
      </c>
      <c r="AY814" s="390" t="s">
        <v>3533</v>
      </c>
    </row>
    <row r="815" spans="1:51" s="390" customFormat="1">
      <c r="A815" s="399" t="s">
        <v>81</v>
      </c>
      <c r="B815" s="399" t="s">
        <v>4154</v>
      </c>
      <c r="C815" s="399">
        <v>5600</v>
      </c>
      <c r="D815" s="399">
        <v>20</v>
      </c>
      <c r="E815" s="403">
        <v>16.399999999999999</v>
      </c>
      <c r="F815" s="399">
        <v>0</v>
      </c>
      <c r="G815" s="399">
        <v>0.08</v>
      </c>
      <c r="H815" s="399">
        <v>0.7</v>
      </c>
      <c r="I815" s="399">
        <v>0.13</v>
      </c>
      <c r="J815" s="399">
        <v>40</v>
      </c>
      <c r="K815" s="399">
        <v>125</v>
      </c>
      <c r="L815" s="403">
        <v>1</v>
      </c>
      <c r="M815" s="404">
        <v>6</v>
      </c>
      <c r="N815" s="404">
        <v>6</v>
      </c>
      <c r="O815" s="404">
        <v>3.5</v>
      </c>
      <c r="P815" s="399">
        <v>100</v>
      </c>
      <c r="Q815" s="399" t="s">
        <v>293</v>
      </c>
      <c r="R815" s="399">
        <v>1</v>
      </c>
      <c r="S815" s="399">
        <v>0</v>
      </c>
      <c r="T815" s="399">
        <v>0</v>
      </c>
      <c r="U815" s="404">
        <v>0.61</v>
      </c>
      <c r="V815" s="404">
        <v>0</v>
      </c>
      <c r="W815" s="405">
        <v>1.7970750000000001E-6</v>
      </c>
      <c r="X815" s="405">
        <v>33.506049038496052</v>
      </c>
      <c r="Y815" s="399">
        <v>1.58</v>
      </c>
      <c r="Z815" s="399">
        <v>2.77</v>
      </c>
      <c r="AA815" s="405">
        <v>1.5324749999999999E-6</v>
      </c>
      <c r="AB815" s="405">
        <v>33.506049038496052</v>
      </c>
      <c r="AC815" s="399">
        <v>1.54</v>
      </c>
      <c r="AD815" s="399">
        <v>2.68</v>
      </c>
      <c r="AE815" s="405">
        <v>1.2531750000000001E-6</v>
      </c>
      <c r="AF815" s="405">
        <v>33.506049038496052</v>
      </c>
      <c r="AG815" s="399">
        <v>1.69</v>
      </c>
      <c r="AH815" s="399">
        <v>2.2999999999999998</v>
      </c>
      <c r="AI815" s="324">
        <v>0</v>
      </c>
      <c r="AJ815" s="324">
        <v>0</v>
      </c>
      <c r="AK815" s="324">
        <v>0</v>
      </c>
      <c r="AL815" s="324">
        <v>0</v>
      </c>
      <c r="AM815" s="324">
        <v>0</v>
      </c>
      <c r="AN815" s="324">
        <v>0</v>
      </c>
      <c r="AO815" s="403">
        <v>4448351</v>
      </c>
      <c r="AP815" s="403">
        <v>1.2600000000000001E-3</v>
      </c>
      <c r="AQ815" s="403">
        <v>3.5560000000000001E-2</v>
      </c>
      <c r="AR815" s="403">
        <v>144</v>
      </c>
      <c r="AS815" s="399" t="s">
        <v>1344</v>
      </c>
      <c r="AT815" s="390">
        <v>0</v>
      </c>
      <c r="AU815" s="390">
        <v>0</v>
      </c>
      <c r="AV815" s="390">
        <v>0</v>
      </c>
      <c r="AY815" s="390" t="s">
        <v>3533</v>
      </c>
    </row>
    <row r="816" spans="1:51" s="390" customFormat="1">
      <c r="A816" s="399" t="s">
        <v>81</v>
      </c>
      <c r="B816" s="399" t="s">
        <v>4155</v>
      </c>
      <c r="C816" s="399">
        <v>6.8</v>
      </c>
      <c r="D816" s="399">
        <v>20</v>
      </c>
      <c r="E816" s="403">
        <v>7.4999999999999997E-2</v>
      </c>
      <c r="F816" s="399">
        <v>0</v>
      </c>
      <c r="G816" s="399">
        <v>2.8</v>
      </c>
      <c r="H816" s="399">
        <v>0.7</v>
      </c>
      <c r="I816" s="399">
        <v>1.9</v>
      </c>
      <c r="J816" s="399">
        <v>40</v>
      </c>
      <c r="K816" s="399">
        <v>125</v>
      </c>
      <c r="L816" s="403">
        <v>1</v>
      </c>
      <c r="M816" s="404">
        <v>6</v>
      </c>
      <c r="N816" s="404">
        <v>6</v>
      </c>
      <c r="O816" s="404">
        <v>3.5</v>
      </c>
      <c r="P816" s="399">
        <v>100</v>
      </c>
      <c r="Q816" s="399" t="s">
        <v>293</v>
      </c>
      <c r="R816" s="399">
        <v>1</v>
      </c>
      <c r="S816" s="399">
        <v>0</v>
      </c>
      <c r="T816" s="399">
        <v>0</v>
      </c>
      <c r="U816" s="404">
        <v>0.61</v>
      </c>
      <c r="V816" s="404">
        <v>0</v>
      </c>
      <c r="W816" s="405">
        <v>2.0880300000000001E-6</v>
      </c>
      <c r="X816" s="405">
        <v>0.68811983310411495</v>
      </c>
      <c r="Y816" s="399">
        <v>1.58</v>
      </c>
      <c r="Z816" s="399">
        <v>2.77</v>
      </c>
      <c r="AA816" s="405">
        <v>1.7805899999999999E-6</v>
      </c>
      <c r="AB816" s="405">
        <v>0.68811983310411495</v>
      </c>
      <c r="AC816" s="399">
        <v>1.54</v>
      </c>
      <c r="AD816" s="399">
        <v>2.68</v>
      </c>
      <c r="AE816" s="405">
        <v>1.4560700000000001E-6</v>
      </c>
      <c r="AF816" s="405">
        <v>0.68811983310411495</v>
      </c>
      <c r="AG816" s="399">
        <v>1.69</v>
      </c>
      <c r="AH816" s="399">
        <v>2.2999999999999998</v>
      </c>
      <c r="AI816" s="324">
        <v>0</v>
      </c>
      <c r="AJ816" s="324">
        <v>0</v>
      </c>
      <c r="AK816" s="324">
        <v>0</v>
      </c>
      <c r="AL816" s="324">
        <v>0</v>
      </c>
      <c r="AM816" s="324">
        <v>0</v>
      </c>
      <c r="AN816" s="324">
        <v>0</v>
      </c>
      <c r="AO816" s="403">
        <v>544923</v>
      </c>
      <c r="AP816" s="403">
        <v>1.0319999999999999E-2</v>
      </c>
      <c r="AQ816" s="403">
        <v>0.1016</v>
      </c>
      <c r="AR816" s="403">
        <v>148</v>
      </c>
      <c r="AS816" s="399" t="s">
        <v>1344</v>
      </c>
      <c r="AT816" s="390">
        <v>0</v>
      </c>
      <c r="AU816" s="390">
        <v>0</v>
      </c>
      <c r="AV816" s="390">
        <v>0</v>
      </c>
      <c r="AY816" s="390" t="s">
        <v>3533</v>
      </c>
    </row>
    <row r="817" spans="1:51" s="390" customFormat="1">
      <c r="A817" s="399" t="s">
        <v>81</v>
      </c>
      <c r="B817" s="399" t="s">
        <v>4156</v>
      </c>
      <c r="C817" s="399">
        <v>68</v>
      </c>
      <c r="D817" s="399">
        <v>20</v>
      </c>
      <c r="E817" s="403">
        <v>0.34499999999999997</v>
      </c>
      <c r="F817" s="399">
        <v>0</v>
      </c>
      <c r="G817" s="399">
        <v>0.96</v>
      </c>
      <c r="H817" s="399">
        <v>0.7</v>
      </c>
      <c r="I817" s="399">
        <v>1</v>
      </c>
      <c r="J817" s="399">
        <v>40</v>
      </c>
      <c r="K817" s="399">
        <v>125</v>
      </c>
      <c r="L817" s="403">
        <v>1</v>
      </c>
      <c r="M817" s="404">
        <v>6</v>
      </c>
      <c r="N817" s="404">
        <v>6</v>
      </c>
      <c r="O817" s="404">
        <v>3.5</v>
      </c>
      <c r="P817" s="399">
        <v>100</v>
      </c>
      <c r="Q817" s="399" t="s">
        <v>293</v>
      </c>
      <c r="R817" s="399">
        <v>1</v>
      </c>
      <c r="S817" s="399">
        <v>0</v>
      </c>
      <c r="T817" s="399">
        <v>0</v>
      </c>
      <c r="U817" s="404">
        <v>0.61</v>
      </c>
      <c r="V817" s="404">
        <v>0</v>
      </c>
      <c r="W817" s="405">
        <v>2.0880300000000001E-6</v>
      </c>
      <c r="X817" s="405">
        <v>2.1355442497330568</v>
      </c>
      <c r="Y817" s="399">
        <v>1.58</v>
      </c>
      <c r="Z817" s="399">
        <v>2.77</v>
      </c>
      <c r="AA817" s="405">
        <v>1.7805899999999999E-6</v>
      </c>
      <c r="AB817" s="405">
        <v>2.1355442497330568</v>
      </c>
      <c r="AC817" s="399">
        <v>1.54</v>
      </c>
      <c r="AD817" s="399">
        <v>2.68</v>
      </c>
      <c r="AE817" s="405">
        <v>1.4560700000000001E-6</v>
      </c>
      <c r="AF817" s="405">
        <v>2.1355442497330568</v>
      </c>
      <c r="AG817" s="399">
        <v>1.69</v>
      </c>
      <c r="AH817" s="399">
        <v>2.2999999999999998</v>
      </c>
      <c r="AI817" s="324">
        <v>0</v>
      </c>
      <c r="AJ817" s="324">
        <v>0</v>
      </c>
      <c r="AK817" s="324">
        <v>0</v>
      </c>
      <c r="AL817" s="324">
        <v>0</v>
      </c>
      <c r="AM817" s="324">
        <v>0</v>
      </c>
      <c r="AN817" s="324">
        <v>0</v>
      </c>
      <c r="AO817" s="403">
        <v>776901</v>
      </c>
      <c r="AP817" s="403">
        <v>7.2399999999999999E-3</v>
      </c>
      <c r="AQ817" s="403">
        <v>8.5089999999999999E-2</v>
      </c>
      <c r="AR817" s="403">
        <v>116</v>
      </c>
      <c r="AS817" s="399" t="s">
        <v>1344</v>
      </c>
      <c r="AT817" s="390">
        <v>0</v>
      </c>
      <c r="AU817" s="390">
        <v>0</v>
      </c>
      <c r="AV817" s="390">
        <v>0</v>
      </c>
      <c r="AY817" s="390" t="s">
        <v>3533</v>
      </c>
    </row>
    <row r="818" spans="1:51" s="390" customFormat="1">
      <c r="A818" s="399" t="s">
        <v>81</v>
      </c>
      <c r="B818" s="399" t="s">
        <v>4157</v>
      </c>
      <c r="C818" s="399">
        <v>680</v>
      </c>
      <c r="D818" s="399">
        <v>20</v>
      </c>
      <c r="E818" s="403">
        <v>2.2000000000000002</v>
      </c>
      <c r="F818" s="399">
        <v>0</v>
      </c>
      <c r="G818" s="399">
        <v>0.21</v>
      </c>
      <c r="H818" s="399">
        <v>0.7</v>
      </c>
      <c r="I818" s="399">
        <v>0.37</v>
      </c>
      <c r="J818" s="399">
        <v>40</v>
      </c>
      <c r="K818" s="399">
        <v>125</v>
      </c>
      <c r="L818" s="403">
        <v>1</v>
      </c>
      <c r="M818" s="404">
        <v>6</v>
      </c>
      <c r="N818" s="404">
        <v>6</v>
      </c>
      <c r="O818" s="404">
        <v>3.5</v>
      </c>
      <c r="P818" s="399">
        <v>100</v>
      </c>
      <c r="Q818" s="399" t="s">
        <v>293</v>
      </c>
      <c r="R818" s="399">
        <v>1</v>
      </c>
      <c r="S818" s="399">
        <v>0</v>
      </c>
      <c r="T818" s="399">
        <v>0</v>
      </c>
      <c r="U818" s="404">
        <v>0.61</v>
      </c>
      <c r="V818" s="404">
        <v>0</v>
      </c>
      <c r="W818" s="405">
        <v>1.7970750000000001E-6</v>
      </c>
      <c r="X818" s="405">
        <v>10.844949124429844</v>
      </c>
      <c r="Y818" s="399">
        <v>1.58</v>
      </c>
      <c r="Z818" s="399">
        <v>2.77</v>
      </c>
      <c r="AA818" s="405">
        <v>1.5324749999999999E-6</v>
      </c>
      <c r="AB818" s="405">
        <v>10.844949124429844</v>
      </c>
      <c r="AC818" s="399">
        <v>1.54</v>
      </c>
      <c r="AD818" s="399">
        <v>2.68</v>
      </c>
      <c r="AE818" s="405">
        <v>1.2531750000000001E-6</v>
      </c>
      <c r="AF818" s="405">
        <v>10.844949124429844</v>
      </c>
      <c r="AG818" s="399">
        <v>1.69</v>
      </c>
      <c r="AH818" s="399">
        <v>2.2999999999999998</v>
      </c>
      <c r="AI818" s="324">
        <v>0</v>
      </c>
      <c r="AJ818" s="324">
        <v>0</v>
      </c>
      <c r="AK818" s="324">
        <v>0</v>
      </c>
      <c r="AL818" s="324">
        <v>0</v>
      </c>
      <c r="AM818" s="324">
        <v>0</v>
      </c>
      <c r="AN818" s="324">
        <v>0</v>
      </c>
      <c r="AO818" s="403">
        <v>1545709</v>
      </c>
      <c r="AP818" s="403">
        <v>3.64E-3</v>
      </c>
      <c r="AQ818" s="403">
        <v>6.0330000000000002E-2</v>
      </c>
      <c r="AR818" s="403">
        <v>133</v>
      </c>
      <c r="AS818" s="399" t="s">
        <v>1344</v>
      </c>
      <c r="AT818" s="390">
        <v>0</v>
      </c>
      <c r="AU818" s="390">
        <v>0</v>
      </c>
      <c r="AV818" s="390">
        <v>0</v>
      </c>
      <c r="AY818" s="390" t="s">
        <v>3533</v>
      </c>
    </row>
    <row r="819" spans="1:51" s="390" customFormat="1">
      <c r="A819" s="399" t="s">
        <v>81</v>
      </c>
      <c r="B819" s="399" t="s">
        <v>4158</v>
      </c>
      <c r="C819" s="399">
        <v>6800</v>
      </c>
      <c r="D819" s="399">
        <v>20</v>
      </c>
      <c r="E819" s="403">
        <v>21.4</v>
      </c>
      <c r="F819" s="399">
        <v>0</v>
      </c>
      <c r="G819" s="399">
        <v>6.9000000000000006E-2</v>
      </c>
      <c r="H819" s="399">
        <v>0.7</v>
      </c>
      <c r="I819" s="399">
        <v>0.12</v>
      </c>
      <c r="J819" s="399">
        <v>40</v>
      </c>
      <c r="K819" s="399">
        <v>125</v>
      </c>
      <c r="L819" s="403">
        <v>1</v>
      </c>
      <c r="M819" s="404">
        <v>6</v>
      </c>
      <c r="N819" s="404">
        <v>6</v>
      </c>
      <c r="O819" s="404">
        <v>3.5</v>
      </c>
      <c r="P819" s="399">
        <v>100</v>
      </c>
      <c r="Q819" s="399" t="s">
        <v>293</v>
      </c>
      <c r="R819" s="399">
        <v>1</v>
      </c>
      <c r="S819" s="399">
        <v>0</v>
      </c>
      <c r="T819" s="399">
        <v>0</v>
      </c>
      <c r="U819" s="404">
        <v>0.61</v>
      </c>
      <c r="V819" s="404">
        <v>0</v>
      </c>
      <c r="W819" s="405">
        <v>1.7970750000000001E-6</v>
      </c>
      <c r="X819" s="405">
        <v>34.880022979779845</v>
      </c>
      <c r="Y819" s="399">
        <v>1.58</v>
      </c>
      <c r="Z819" s="399">
        <v>2.77</v>
      </c>
      <c r="AA819" s="405">
        <v>1.5324749999999999E-6</v>
      </c>
      <c r="AB819" s="405">
        <v>34.880022979779845</v>
      </c>
      <c r="AC819" s="399">
        <v>1.54</v>
      </c>
      <c r="AD819" s="399">
        <v>2.68</v>
      </c>
      <c r="AE819" s="405">
        <v>1.2531750000000001E-6</v>
      </c>
      <c r="AF819" s="405">
        <v>34.880022979779845</v>
      </c>
      <c r="AG819" s="399">
        <v>1.69</v>
      </c>
      <c r="AH819" s="399">
        <v>2.2999999999999998</v>
      </c>
      <c r="AI819" s="324">
        <v>0</v>
      </c>
      <c r="AJ819" s="324">
        <v>0</v>
      </c>
      <c r="AK819" s="324">
        <v>0</v>
      </c>
      <c r="AL819" s="324">
        <v>0</v>
      </c>
      <c r="AM819" s="324">
        <v>0</v>
      </c>
      <c r="AN819" s="324">
        <v>0</v>
      </c>
      <c r="AO819" s="403">
        <v>4966190</v>
      </c>
      <c r="AP819" s="403">
        <v>1.1299999999999999E-3</v>
      </c>
      <c r="AQ819" s="403">
        <v>3.3660000000000002E-2</v>
      </c>
      <c r="AR819" s="403">
        <v>130</v>
      </c>
      <c r="AS819" s="399" t="s">
        <v>1344</v>
      </c>
      <c r="AT819" s="390">
        <v>0</v>
      </c>
      <c r="AU819" s="390">
        <v>0</v>
      </c>
      <c r="AV819" s="390">
        <v>0</v>
      </c>
      <c r="AY819" s="390" t="s">
        <v>3533</v>
      </c>
    </row>
    <row r="820" spans="1:51" s="390" customFormat="1">
      <c r="A820" s="399" t="s">
        <v>81</v>
      </c>
      <c r="B820" s="399" t="s">
        <v>4159</v>
      </c>
      <c r="C820" s="399">
        <v>8.1999999999999993</v>
      </c>
      <c r="D820" s="399">
        <v>20</v>
      </c>
      <c r="E820" s="403">
        <v>9.5000000000000001E-2</v>
      </c>
      <c r="F820" s="399">
        <v>0</v>
      </c>
      <c r="G820" s="399">
        <v>2.7</v>
      </c>
      <c r="H820" s="399">
        <v>0.7</v>
      </c>
      <c r="I820" s="399">
        <v>1.85</v>
      </c>
      <c r="J820" s="399">
        <v>40</v>
      </c>
      <c r="K820" s="399">
        <v>125</v>
      </c>
      <c r="L820" s="403">
        <v>1</v>
      </c>
      <c r="M820" s="404">
        <v>6</v>
      </c>
      <c r="N820" s="404">
        <v>6</v>
      </c>
      <c r="O820" s="404">
        <v>3.5</v>
      </c>
      <c r="P820" s="399">
        <v>100</v>
      </c>
      <c r="Q820" s="399" t="s">
        <v>293</v>
      </c>
      <c r="R820" s="399">
        <v>1</v>
      </c>
      <c r="S820" s="399">
        <v>0</v>
      </c>
      <c r="T820" s="399">
        <v>0</v>
      </c>
      <c r="U820" s="404">
        <v>0.61</v>
      </c>
      <c r="V820" s="404">
        <v>0</v>
      </c>
      <c r="W820" s="405">
        <v>2.0880300000000001E-6</v>
      </c>
      <c r="X820" s="405">
        <v>0.77256451943330851</v>
      </c>
      <c r="Y820" s="399">
        <v>1.58</v>
      </c>
      <c r="Z820" s="399">
        <v>2.77</v>
      </c>
      <c r="AA820" s="405">
        <v>1.7805899999999999E-6</v>
      </c>
      <c r="AB820" s="405">
        <v>0.77256451943330851</v>
      </c>
      <c r="AC820" s="399">
        <v>1.54</v>
      </c>
      <c r="AD820" s="399">
        <v>2.68</v>
      </c>
      <c r="AE820" s="405">
        <v>1.4560700000000001E-6</v>
      </c>
      <c r="AF820" s="405">
        <v>0.77256451943330851</v>
      </c>
      <c r="AG820" s="399">
        <v>1.69</v>
      </c>
      <c r="AH820" s="399">
        <v>2.2999999999999998</v>
      </c>
      <c r="AI820" s="324">
        <v>0</v>
      </c>
      <c r="AJ820" s="324">
        <v>0</v>
      </c>
      <c r="AK820" s="324">
        <v>0</v>
      </c>
      <c r="AL820" s="324">
        <v>0</v>
      </c>
      <c r="AM820" s="324">
        <v>0</v>
      </c>
      <c r="AN820" s="324">
        <v>0</v>
      </c>
      <c r="AO820" s="403">
        <v>544923</v>
      </c>
      <c r="AP820" s="403">
        <v>1.0319999999999999E-2</v>
      </c>
      <c r="AQ820" s="403">
        <v>0.1016</v>
      </c>
      <c r="AR820" s="403">
        <v>123</v>
      </c>
      <c r="AS820" s="399" t="s">
        <v>1344</v>
      </c>
      <c r="AT820" s="390">
        <v>0</v>
      </c>
      <c r="AU820" s="390">
        <v>0</v>
      </c>
      <c r="AV820" s="390">
        <v>0</v>
      </c>
      <c r="AY820" s="390" t="s">
        <v>3533</v>
      </c>
    </row>
    <row r="821" spans="1:51" s="390" customFormat="1">
      <c r="A821" s="399" t="s">
        <v>81</v>
      </c>
      <c r="B821" s="399" t="s">
        <v>4160</v>
      </c>
      <c r="C821" s="399">
        <v>82</v>
      </c>
      <c r="D821" s="399">
        <v>20</v>
      </c>
      <c r="E821" s="403">
        <v>0.315</v>
      </c>
      <c r="F821" s="399">
        <v>0</v>
      </c>
      <c r="G821" s="399">
        <v>0.55000000000000004</v>
      </c>
      <c r="H821" s="399">
        <v>0.7</v>
      </c>
      <c r="I821" s="399">
        <v>0.95</v>
      </c>
      <c r="J821" s="399">
        <v>40</v>
      </c>
      <c r="K821" s="399">
        <v>125</v>
      </c>
      <c r="L821" s="403">
        <v>1</v>
      </c>
      <c r="M821" s="404">
        <v>6</v>
      </c>
      <c r="N821" s="404">
        <v>6</v>
      </c>
      <c r="O821" s="404">
        <v>3.5</v>
      </c>
      <c r="P821" s="399">
        <v>100</v>
      </c>
      <c r="Q821" s="399" t="s">
        <v>293</v>
      </c>
      <c r="R821" s="399">
        <v>1</v>
      </c>
      <c r="S821" s="399">
        <v>0</v>
      </c>
      <c r="T821" s="399">
        <v>0</v>
      </c>
      <c r="U821" s="404">
        <v>0.61</v>
      </c>
      <c r="V821" s="404">
        <v>0</v>
      </c>
      <c r="W821" s="405">
        <v>1.7970750000000001E-6</v>
      </c>
      <c r="X821" s="405">
        <v>3.9502842277676073</v>
      </c>
      <c r="Y821" s="399">
        <v>1.58</v>
      </c>
      <c r="Z821" s="399">
        <v>2.77</v>
      </c>
      <c r="AA821" s="405">
        <v>1.5324749999999999E-6</v>
      </c>
      <c r="AB821" s="405">
        <v>3.9502842277676073</v>
      </c>
      <c r="AC821" s="399">
        <v>1.54</v>
      </c>
      <c r="AD821" s="399">
        <v>2.68</v>
      </c>
      <c r="AE821" s="405">
        <v>1.2531750000000001E-6</v>
      </c>
      <c r="AF821" s="405">
        <v>3.9502842277676073</v>
      </c>
      <c r="AG821" s="399">
        <v>1.69</v>
      </c>
      <c r="AH821" s="399">
        <v>2.2999999999999998</v>
      </c>
      <c r="AI821" s="324">
        <v>0</v>
      </c>
      <c r="AJ821" s="324">
        <v>0</v>
      </c>
      <c r="AK821" s="324">
        <v>0</v>
      </c>
      <c r="AL821" s="324">
        <v>0</v>
      </c>
      <c r="AM821" s="324">
        <v>0</v>
      </c>
      <c r="AN821" s="324">
        <v>0</v>
      </c>
      <c r="AO821" s="403">
        <v>776901</v>
      </c>
      <c r="AP821" s="403">
        <v>7.2399999999999999E-3</v>
      </c>
      <c r="AQ821" s="403">
        <v>8.5089999999999999E-2</v>
      </c>
      <c r="AR821" s="403">
        <v>141</v>
      </c>
      <c r="AS821" s="399" t="s">
        <v>1344</v>
      </c>
      <c r="AT821" s="390">
        <v>0</v>
      </c>
      <c r="AU821" s="390">
        <v>0</v>
      </c>
      <c r="AV821" s="390">
        <v>0</v>
      </c>
      <c r="AY821" s="390" t="s">
        <v>3533</v>
      </c>
    </row>
    <row r="822" spans="1:51" s="390" customFormat="1">
      <c r="A822" s="399" t="s">
        <v>81</v>
      </c>
      <c r="B822" s="399" t="s">
        <v>4161</v>
      </c>
      <c r="C822" s="399">
        <v>820</v>
      </c>
      <c r="D822" s="399">
        <v>20</v>
      </c>
      <c r="E822" s="403">
        <v>2.7</v>
      </c>
      <c r="F822" s="399">
        <v>0</v>
      </c>
      <c r="G822" s="399">
        <v>0.19</v>
      </c>
      <c r="H822" s="399">
        <v>0.7</v>
      </c>
      <c r="I822" s="399">
        <v>0.33</v>
      </c>
      <c r="J822" s="399">
        <v>40</v>
      </c>
      <c r="K822" s="399">
        <v>125</v>
      </c>
      <c r="L822" s="403">
        <v>1</v>
      </c>
      <c r="M822" s="404">
        <v>6</v>
      </c>
      <c r="N822" s="404">
        <v>6</v>
      </c>
      <c r="O822" s="404">
        <v>3.5</v>
      </c>
      <c r="P822" s="399">
        <v>100</v>
      </c>
      <c r="Q822" s="399" t="s">
        <v>293</v>
      </c>
      <c r="R822" s="399">
        <v>1</v>
      </c>
      <c r="S822" s="399">
        <v>0</v>
      </c>
      <c r="T822" s="399">
        <v>0</v>
      </c>
      <c r="U822" s="404">
        <v>0.61</v>
      </c>
      <c r="V822" s="404">
        <v>0</v>
      </c>
      <c r="W822" s="405">
        <v>1.7970750000000001E-6</v>
      </c>
      <c r="X822" s="405">
        <v>12.563199019457638</v>
      </c>
      <c r="Y822" s="399">
        <v>1.58</v>
      </c>
      <c r="Z822" s="399">
        <v>2.77</v>
      </c>
      <c r="AA822" s="405">
        <v>1.5324749999999999E-6</v>
      </c>
      <c r="AB822" s="405">
        <v>12.563199019457638</v>
      </c>
      <c r="AC822" s="399">
        <v>1.54</v>
      </c>
      <c r="AD822" s="399">
        <v>2.68</v>
      </c>
      <c r="AE822" s="405">
        <v>1.2531750000000001E-6</v>
      </c>
      <c r="AF822" s="405">
        <v>12.563199019457638</v>
      </c>
      <c r="AG822" s="399">
        <v>1.69</v>
      </c>
      <c r="AH822" s="399">
        <v>2.2999999999999998</v>
      </c>
      <c r="AI822" s="324">
        <v>0</v>
      </c>
      <c r="AJ822" s="324">
        <v>0</v>
      </c>
      <c r="AK822" s="324">
        <v>0</v>
      </c>
      <c r="AL822" s="324">
        <v>0</v>
      </c>
      <c r="AM822" s="324">
        <v>0</v>
      </c>
      <c r="AN822" s="324">
        <v>0</v>
      </c>
      <c r="AO822" s="403">
        <v>1930800</v>
      </c>
      <c r="AP822" s="403">
        <v>2.9099999999999998E-3</v>
      </c>
      <c r="AQ822" s="403">
        <v>5.398E-2</v>
      </c>
      <c r="AR822" s="403">
        <v>136</v>
      </c>
      <c r="AS822" s="399" t="s">
        <v>1344</v>
      </c>
      <c r="AT822" s="390">
        <v>0</v>
      </c>
      <c r="AU822" s="390">
        <v>0</v>
      </c>
      <c r="AV822" s="390">
        <v>0</v>
      </c>
      <c r="AY822" s="390" t="s">
        <v>3533</v>
      </c>
    </row>
    <row r="823" spans="1:51" s="390" customFormat="1">
      <c r="A823" s="399" t="s">
        <v>81</v>
      </c>
      <c r="B823" s="399" t="s">
        <v>4162</v>
      </c>
      <c r="C823" s="399">
        <v>8200</v>
      </c>
      <c r="D823" s="399">
        <v>20</v>
      </c>
      <c r="E823" s="403">
        <v>24</v>
      </c>
      <c r="F823" s="399">
        <v>0</v>
      </c>
      <c r="G823" s="399">
        <v>6.7000000000000004E-2</v>
      </c>
      <c r="H823" s="399">
        <v>0.7</v>
      </c>
      <c r="I823" s="399">
        <v>0.115</v>
      </c>
      <c r="J823" s="399">
        <v>40</v>
      </c>
      <c r="K823" s="399">
        <v>125</v>
      </c>
      <c r="L823" s="403">
        <v>1</v>
      </c>
      <c r="M823" s="404">
        <v>6</v>
      </c>
      <c r="N823" s="404">
        <v>6</v>
      </c>
      <c r="O823" s="404">
        <v>3.5</v>
      </c>
      <c r="P823" s="399">
        <v>100</v>
      </c>
      <c r="Q823" s="399" t="s">
        <v>293</v>
      </c>
      <c r="R823" s="399">
        <v>1</v>
      </c>
      <c r="S823" s="399">
        <v>0</v>
      </c>
      <c r="T823" s="399">
        <v>0</v>
      </c>
      <c r="U823" s="404">
        <v>0.61</v>
      </c>
      <c r="V823" s="404">
        <v>0</v>
      </c>
      <c r="W823" s="405">
        <v>1.7970750000000001E-6</v>
      </c>
      <c r="X823" s="405">
        <v>39.059895014623649</v>
      </c>
      <c r="Y823" s="399">
        <v>1.58</v>
      </c>
      <c r="Z823" s="399">
        <v>2.77</v>
      </c>
      <c r="AA823" s="405">
        <v>1.5324749999999999E-6</v>
      </c>
      <c r="AB823" s="405">
        <v>39.059895014623649</v>
      </c>
      <c r="AC823" s="399">
        <v>1.54</v>
      </c>
      <c r="AD823" s="399">
        <v>2.68</v>
      </c>
      <c r="AE823" s="405">
        <v>1.2531750000000001E-6</v>
      </c>
      <c r="AF823" s="405">
        <v>39.059895014623649</v>
      </c>
      <c r="AG823" s="399">
        <v>1.69</v>
      </c>
      <c r="AH823" s="399">
        <v>2.2999999999999998</v>
      </c>
      <c r="AI823" s="324">
        <v>0</v>
      </c>
      <c r="AJ823" s="324">
        <v>0</v>
      </c>
      <c r="AK823" s="324">
        <v>0</v>
      </c>
      <c r="AL823" s="324">
        <v>0</v>
      </c>
      <c r="AM823" s="324">
        <v>0</v>
      </c>
      <c r="AN823" s="324">
        <v>0</v>
      </c>
      <c r="AO823" s="403">
        <v>5159034</v>
      </c>
      <c r="AP823" s="403">
        <v>1.09E-3</v>
      </c>
      <c r="AQ823" s="403">
        <v>3.3020000000000001E-2</v>
      </c>
      <c r="AR823" s="403">
        <v>126</v>
      </c>
      <c r="AS823" s="399" t="s">
        <v>1344</v>
      </c>
      <c r="AT823" s="390">
        <v>0</v>
      </c>
      <c r="AU823" s="390">
        <v>0</v>
      </c>
      <c r="AV823" s="390">
        <v>0</v>
      </c>
      <c r="AY823" s="390" t="s">
        <v>3533</v>
      </c>
    </row>
    <row r="824" spans="1:51" s="390" customFormat="1">
      <c r="A824" s="399" t="s">
        <v>81</v>
      </c>
      <c r="B824" s="399" t="s">
        <v>4248</v>
      </c>
      <c r="C824" s="399">
        <v>10</v>
      </c>
      <c r="D824" s="399">
        <v>20</v>
      </c>
      <c r="E824" s="403">
        <v>7.2999999999999995E-2</v>
      </c>
      <c r="F824" s="399">
        <v>0</v>
      </c>
      <c r="G824" s="399">
        <v>3.3</v>
      </c>
      <c r="H824" s="399">
        <v>0.7</v>
      </c>
      <c r="I824" s="399">
        <v>2.15</v>
      </c>
      <c r="J824" s="399">
        <v>40</v>
      </c>
      <c r="K824" s="399">
        <v>125</v>
      </c>
      <c r="L824" s="403">
        <v>1</v>
      </c>
      <c r="M824" s="404">
        <v>8.0760000000000005</v>
      </c>
      <c r="N824" s="404">
        <v>8.0760000000000005</v>
      </c>
      <c r="O824" s="404">
        <v>4.7</v>
      </c>
      <c r="P824" s="399">
        <v>100</v>
      </c>
      <c r="Q824" s="399" t="s">
        <v>293</v>
      </c>
      <c r="R824" s="399">
        <v>1</v>
      </c>
      <c r="S824" s="399">
        <v>0</v>
      </c>
      <c r="T824" s="399">
        <v>0</v>
      </c>
      <c r="U824" s="404">
        <v>0.7</v>
      </c>
      <c r="V824" s="404">
        <v>0</v>
      </c>
      <c r="W824" s="405">
        <v>4.9633500000000005E-6</v>
      </c>
      <c r="X824" s="405">
        <v>0.49261083743842354</v>
      </c>
      <c r="Y824" s="399">
        <v>1.58</v>
      </c>
      <c r="Z824" s="399">
        <v>2.77</v>
      </c>
      <c r="AA824" s="405">
        <v>4.2325499999999998E-6</v>
      </c>
      <c r="AB824" s="405">
        <v>0.49261083743842354</v>
      </c>
      <c r="AC824" s="399">
        <v>1.54</v>
      </c>
      <c r="AD824" s="399">
        <v>2.68</v>
      </c>
      <c r="AE824" s="405">
        <v>3.4611500000000003E-6</v>
      </c>
      <c r="AF824" s="405">
        <v>0.49261083743842354</v>
      </c>
      <c r="AG824" s="399">
        <v>1.69</v>
      </c>
      <c r="AH824" s="399">
        <v>2.2999999999999998</v>
      </c>
      <c r="AI824" s="324">
        <v>0</v>
      </c>
      <c r="AJ824" s="324">
        <v>0</v>
      </c>
      <c r="AK824" s="324">
        <v>0</v>
      </c>
      <c r="AL824" s="324">
        <v>0</v>
      </c>
      <c r="AM824" s="324">
        <v>0</v>
      </c>
      <c r="AN824" s="324">
        <v>0</v>
      </c>
      <c r="AO824" s="403">
        <v>440286</v>
      </c>
      <c r="AP824" s="403">
        <v>1.278E-2</v>
      </c>
      <c r="AQ824" s="403">
        <v>0.11303000000000001</v>
      </c>
      <c r="AR824" s="403">
        <v>96</v>
      </c>
      <c r="AS824" s="399" t="s">
        <v>4249</v>
      </c>
      <c r="AT824" s="390">
        <v>0</v>
      </c>
      <c r="AU824" s="390">
        <v>0</v>
      </c>
      <c r="AV824" s="390">
        <v>0</v>
      </c>
      <c r="AY824" s="390" t="s">
        <v>3558</v>
      </c>
    </row>
    <row r="825" spans="1:51" s="390" customFormat="1">
      <c r="A825" s="399" t="s">
        <v>81</v>
      </c>
      <c r="B825" s="399" t="s">
        <v>4250</v>
      </c>
      <c r="C825" s="399">
        <v>100</v>
      </c>
      <c r="D825" s="399">
        <v>20</v>
      </c>
      <c r="E825" s="403">
        <v>0.29699999999999999</v>
      </c>
      <c r="F825" s="399">
        <v>0</v>
      </c>
      <c r="G825" s="399">
        <v>1.1000000000000001</v>
      </c>
      <c r="H825" s="399">
        <v>0.7</v>
      </c>
      <c r="I825" s="399">
        <v>1.1000000000000001</v>
      </c>
      <c r="J825" s="399">
        <v>40</v>
      </c>
      <c r="K825" s="399">
        <v>125</v>
      </c>
      <c r="L825" s="403">
        <v>1</v>
      </c>
      <c r="M825" s="404">
        <v>8.0760000000000005</v>
      </c>
      <c r="N825" s="404">
        <v>8.0760000000000005</v>
      </c>
      <c r="O825" s="404">
        <v>4.7</v>
      </c>
      <c r="P825" s="399">
        <v>100</v>
      </c>
      <c r="Q825" s="399" t="s">
        <v>293</v>
      </c>
      <c r="R825" s="399">
        <v>1</v>
      </c>
      <c r="S825" s="399">
        <v>0</v>
      </c>
      <c r="T825" s="399">
        <v>0</v>
      </c>
      <c r="U825" s="404">
        <v>0.7</v>
      </c>
      <c r="V825" s="404">
        <v>0</v>
      </c>
      <c r="W825" s="405">
        <v>4.9633500000000005E-6</v>
      </c>
      <c r="X825" s="405">
        <v>1.5698587127158554</v>
      </c>
      <c r="Y825" s="399">
        <v>1.58</v>
      </c>
      <c r="Z825" s="399">
        <v>2.77</v>
      </c>
      <c r="AA825" s="405">
        <v>4.2325499999999998E-6</v>
      </c>
      <c r="AB825" s="405">
        <v>1.5698587127158554</v>
      </c>
      <c r="AC825" s="399">
        <v>1.54</v>
      </c>
      <c r="AD825" s="399">
        <v>2.68</v>
      </c>
      <c r="AE825" s="405">
        <v>3.4611500000000003E-6</v>
      </c>
      <c r="AF825" s="405">
        <v>1.5698587127158554</v>
      </c>
      <c r="AG825" s="399">
        <v>1.69</v>
      </c>
      <c r="AH825" s="399">
        <v>2.2999999999999998</v>
      </c>
      <c r="AI825" s="324">
        <v>0</v>
      </c>
      <c r="AJ825" s="324">
        <v>0</v>
      </c>
      <c r="AK825" s="324">
        <v>0</v>
      </c>
      <c r="AL825" s="324">
        <v>0</v>
      </c>
      <c r="AM825" s="324">
        <v>0</v>
      </c>
      <c r="AN825" s="324">
        <v>0</v>
      </c>
      <c r="AO825" s="403">
        <v>544923</v>
      </c>
      <c r="AP825" s="403">
        <v>1.0319999999999999E-2</v>
      </c>
      <c r="AQ825" s="403">
        <v>0.1016</v>
      </c>
      <c r="AR825" s="403">
        <v>97</v>
      </c>
      <c r="AS825" s="399" t="s">
        <v>4249</v>
      </c>
      <c r="AT825" s="390">
        <v>0</v>
      </c>
      <c r="AU825" s="390">
        <v>0</v>
      </c>
      <c r="AV825" s="390">
        <v>0</v>
      </c>
      <c r="AY825" s="390" t="s">
        <v>3558</v>
      </c>
    </row>
    <row r="826" spans="1:51" s="390" customFormat="1">
      <c r="A826" s="399" t="s">
        <v>81</v>
      </c>
      <c r="B826" s="399" t="s">
        <v>4251</v>
      </c>
      <c r="C826" s="399">
        <v>1000</v>
      </c>
      <c r="D826" s="399">
        <v>20</v>
      </c>
      <c r="E826" s="403">
        <v>2.92</v>
      </c>
      <c r="F826" s="399">
        <v>0</v>
      </c>
      <c r="G826" s="399">
        <v>0.36</v>
      </c>
      <c r="H826" s="399">
        <v>0.7</v>
      </c>
      <c r="I826" s="399">
        <v>0.32</v>
      </c>
      <c r="J826" s="399">
        <v>40</v>
      </c>
      <c r="K826" s="399">
        <v>125</v>
      </c>
      <c r="L826" s="403">
        <v>1</v>
      </c>
      <c r="M826" s="404">
        <v>8.0760000000000005</v>
      </c>
      <c r="N826" s="404">
        <v>8.0760000000000005</v>
      </c>
      <c r="O826" s="404">
        <v>4.7</v>
      </c>
      <c r="P826" s="399">
        <v>100</v>
      </c>
      <c r="Q826" s="399" t="s">
        <v>293</v>
      </c>
      <c r="R826" s="399">
        <v>1</v>
      </c>
      <c r="S826" s="399">
        <v>0</v>
      </c>
      <c r="T826" s="399">
        <v>0</v>
      </c>
      <c r="U826" s="404">
        <v>0.7</v>
      </c>
      <c r="V826" s="404">
        <v>0</v>
      </c>
      <c r="W826" s="405">
        <v>4.9633500000000005E-6</v>
      </c>
      <c r="X826" s="405">
        <v>5.0838840874428062</v>
      </c>
      <c r="Y826" s="399">
        <v>1.58</v>
      </c>
      <c r="Z826" s="399">
        <v>2.77</v>
      </c>
      <c r="AA826" s="405">
        <v>4.2325499999999998E-6</v>
      </c>
      <c r="AB826" s="405">
        <v>5.0838840874428062</v>
      </c>
      <c r="AC826" s="399">
        <v>1.54</v>
      </c>
      <c r="AD826" s="399">
        <v>2.68</v>
      </c>
      <c r="AE826" s="405">
        <v>3.4611500000000003E-6</v>
      </c>
      <c r="AF826" s="405">
        <v>5.0838840874428062</v>
      </c>
      <c r="AG826" s="399">
        <v>1.69</v>
      </c>
      <c r="AH826" s="399">
        <v>2.2999999999999998</v>
      </c>
      <c r="AI826" s="324">
        <v>0</v>
      </c>
      <c r="AJ826" s="324">
        <v>0</v>
      </c>
      <c r="AK826" s="324">
        <v>0</v>
      </c>
      <c r="AL826" s="324">
        <v>0</v>
      </c>
      <c r="AM826" s="324">
        <v>0</v>
      </c>
      <c r="AN826" s="324">
        <v>0</v>
      </c>
      <c r="AO826" s="403">
        <v>1722226</v>
      </c>
      <c r="AP826" s="403">
        <v>3.2699999999999999E-3</v>
      </c>
      <c r="AQ826" s="403">
        <v>5.7149999999999999E-2</v>
      </c>
      <c r="AR826" s="403">
        <v>121</v>
      </c>
      <c r="AS826" s="399" t="s">
        <v>4249</v>
      </c>
      <c r="AT826" s="390">
        <v>0</v>
      </c>
      <c r="AU826" s="390">
        <v>0</v>
      </c>
      <c r="AV826" s="390">
        <v>0</v>
      </c>
      <c r="AY826" s="390" t="s">
        <v>3558</v>
      </c>
    </row>
    <row r="827" spans="1:51" s="390" customFormat="1">
      <c r="A827" s="399" t="s">
        <v>81</v>
      </c>
      <c r="B827" s="399" t="s">
        <v>4252</v>
      </c>
      <c r="C827" s="399">
        <v>15</v>
      </c>
      <c r="D827" s="399">
        <v>20</v>
      </c>
      <c r="E827" s="403">
        <v>9.1999999999999998E-2</v>
      </c>
      <c r="F827" s="399">
        <v>0</v>
      </c>
      <c r="G827" s="399">
        <v>2.7</v>
      </c>
      <c r="H827" s="399">
        <v>0.7</v>
      </c>
      <c r="I827" s="399">
        <v>1.85</v>
      </c>
      <c r="J827" s="399">
        <v>40</v>
      </c>
      <c r="K827" s="399">
        <v>125</v>
      </c>
      <c r="L827" s="403">
        <v>1</v>
      </c>
      <c r="M827" s="404">
        <v>8.0760000000000005</v>
      </c>
      <c r="N827" s="404">
        <v>8.0760000000000005</v>
      </c>
      <c r="O827" s="404">
        <v>4.7</v>
      </c>
      <c r="P827" s="399">
        <v>100</v>
      </c>
      <c r="Q827" s="399" t="s">
        <v>293</v>
      </c>
      <c r="R827" s="399">
        <v>1</v>
      </c>
      <c r="S827" s="399">
        <v>0</v>
      </c>
      <c r="T827" s="399">
        <v>0</v>
      </c>
      <c r="U827" s="404">
        <v>0.7</v>
      </c>
      <c r="V827" s="404">
        <v>0</v>
      </c>
      <c r="W827" s="405">
        <v>4.9633500000000005E-6</v>
      </c>
      <c r="X827" s="405">
        <v>0.61224489795918369</v>
      </c>
      <c r="Y827" s="399">
        <v>1.58</v>
      </c>
      <c r="Z827" s="399">
        <v>2.77</v>
      </c>
      <c r="AA827" s="405">
        <v>4.2325499999999998E-6</v>
      </c>
      <c r="AB827" s="405">
        <v>0.61224489795918369</v>
      </c>
      <c r="AC827" s="399">
        <v>1.54</v>
      </c>
      <c r="AD827" s="399">
        <v>2.68</v>
      </c>
      <c r="AE827" s="405">
        <v>3.4611500000000003E-6</v>
      </c>
      <c r="AF827" s="405">
        <v>0.61224489795918369</v>
      </c>
      <c r="AG827" s="399">
        <v>1.69</v>
      </c>
      <c r="AH827" s="399">
        <v>2.2999999999999998</v>
      </c>
      <c r="AI827" s="324">
        <v>0</v>
      </c>
      <c r="AJ827" s="324">
        <v>0</v>
      </c>
      <c r="AK827" s="324">
        <v>0</v>
      </c>
      <c r="AL827" s="324">
        <v>0</v>
      </c>
      <c r="AM827" s="324">
        <v>0</v>
      </c>
      <c r="AN827" s="324">
        <v>0</v>
      </c>
      <c r="AO827" s="403">
        <v>440286</v>
      </c>
      <c r="AP827" s="403">
        <v>1.278E-2</v>
      </c>
      <c r="AQ827" s="403">
        <v>0.11303000000000001</v>
      </c>
      <c r="AR827" s="403">
        <v>106</v>
      </c>
      <c r="AS827" s="399" t="s">
        <v>4249</v>
      </c>
      <c r="AT827" s="390">
        <v>0</v>
      </c>
      <c r="AU827" s="390">
        <v>0</v>
      </c>
      <c r="AV827" s="390">
        <v>0</v>
      </c>
      <c r="AY827" s="390" t="s">
        <v>3558</v>
      </c>
    </row>
    <row r="828" spans="1:51" s="390" customFormat="1">
      <c r="A828" s="399" t="s">
        <v>81</v>
      </c>
      <c r="B828" s="399" t="s">
        <v>4253</v>
      </c>
      <c r="C828" s="399">
        <v>150</v>
      </c>
      <c r="D828" s="399">
        <v>20</v>
      </c>
      <c r="E828" s="403">
        <v>0.379</v>
      </c>
      <c r="F828" s="399">
        <v>0</v>
      </c>
      <c r="G828" s="399">
        <v>0.95</v>
      </c>
      <c r="H828" s="399">
        <v>0.7</v>
      </c>
      <c r="I828" s="399">
        <v>0.95</v>
      </c>
      <c r="J828" s="399">
        <v>40</v>
      </c>
      <c r="K828" s="399">
        <v>125</v>
      </c>
      <c r="L828" s="403">
        <v>1</v>
      </c>
      <c r="M828" s="404">
        <v>8.0760000000000005</v>
      </c>
      <c r="N828" s="404">
        <v>8.0760000000000005</v>
      </c>
      <c r="O828" s="404">
        <v>4.7</v>
      </c>
      <c r="P828" s="399">
        <v>100</v>
      </c>
      <c r="Q828" s="399" t="s">
        <v>293</v>
      </c>
      <c r="R828" s="399">
        <v>1</v>
      </c>
      <c r="S828" s="399">
        <v>0</v>
      </c>
      <c r="T828" s="399">
        <v>0</v>
      </c>
      <c r="U828" s="404">
        <v>0.7</v>
      </c>
      <c r="V828" s="404">
        <v>0</v>
      </c>
      <c r="W828" s="405">
        <v>4.9633500000000005E-6</v>
      </c>
      <c r="X828" s="405">
        <v>1.9305019305019304</v>
      </c>
      <c r="Y828" s="399">
        <v>1.58</v>
      </c>
      <c r="Z828" s="399">
        <v>2.77</v>
      </c>
      <c r="AA828" s="405">
        <v>4.2325499999999998E-6</v>
      </c>
      <c r="AB828" s="405">
        <v>1.9305019305019304</v>
      </c>
      <c r="AC828" s="399">
        <v>1.54</v>
      </c>
      <c r="AD828" s="399">
        <v>2.68</v>
      </c>
      <c r="AE828" s="405">
        <v>3.4611500000000003E-6</v>
      </c>
      <c r="AF828" s="405">
        <v>1.9305019305019304</v>
      </c>
      <c r="AG828" s="399">
        <v>1.69</v>
      </c>
      <c r="AH828" s="399">
        <v>2.2999999999999998</v>
      </c>
      <c r="AI828" s="324">
        <v>0</v>
      </c>
      <c r="AJ828" s="324">
        <v>0</v>
      </c>
      <c r="AK828" s="324">
        <v>0</v>
      </c>
      <c r="AL828" s="324">
        <v>0</v>
      </c>
      <c r="AM828" s="324">
        <v>0</v>
      </c>
      <c r="AN828" s="324">
        <v>0</v>
      </c>
      <c r="AO828" s="403">
        <v>544923</v>
      </c>
      <c r="AP828" s="403">
        <v>1.0319999999999999E-2</v>
      </c>
      <c r="AQ828" s="403">
        <v>0.1016</v>
      </c>
      <c r="AR828" s="403">
        <v>100</v>
      </c>
      <c r="AS828" s="399" t="s">
        <v>4249</v>
      </c>
      <c r="AT828" s="390">
        <v>0</v>
      </c>
      <c r="AU828" s="390">
        <v>0</v>
      </c>
      <c r="AV828" s="390">
        <v>0</v>
      </c>
      <c r="AY828" s="390" t="s">
        <v>3558</v>
      </c>
    </row>
    <row r="829" spans="1:51" s="390" customFormat="1">
      <c r="A829" s="399" t="s">
        <v>81</v>
      </c>
      <c r="B829" s="399" t="s">
        <v>4254</v>
      </c>
      <c r="C829" s="399">
        <v>22</v>
      </c>
      <c r="D829" s="399">
        <v>20</v>
      </c>
      <c r="E829" s="403">
        <v>0.10199999999999999</v>
      </c>
      <c r="F829" s="399">
        <v>0</v>
      </c>
      <c r="G829" s="399">
        <v>2.4</v>
      </c>
      <c r="H829" s="399">
        <v>0.7</v>
      </c>
      <c r="I829" s="399">
        <v>1.75</v>
      </c>
      <c r="J829" s="399">
        <v>40</v>
      </c>
      <c r="K829" s="399">
        <v>125</v>
      </c>
      <c r="L829" s="403">
        <v>1</v>
      </c>
      <c r="M829" s="404">
        <v>8.0760000000000005</v>
      </c>
      <c r="N829" s="404">
        <v>8.0760000000000005</v>
      </c>
      <c r="O829" s="404">
        <v>4.7</v>
      </c>
      <c r="P829" s="399">
        <v>100</v>
      </c>
      <c r="Q829" s="399" t="s">
        <v>293</v>
      </c>
      <c r="R829" s="399">
        <v>1</v>
      </c>
      <c r="S829" s="399">
        <v>0</v>
      </c>
      <c r="T829" s="399">
        <v>0</v>
      </c>
      <c r="U829" s="404">
        <v>0.7</v>
      </c>
      <c r="V829" s="404">
        <v>0</v>
      </c>
      <c r="W829" s="405">
        <v>4.9633500000000005E-6</v>
      </c>
      <c r="X829" s="405">
        <v>0.76655052264808354</v>
      </c>
      <c r="Y829" s="399">
        <v>1.58</v>
      </c>
      <c r="Z829" s="399">
        <v>2.77</v>
      </c>
      <c r="AA829" s="405">
        <v>4.2325499999999998E-6</v>
      </c>
      <c r="AB829" s="405">
        <v>0.76655052264808354</v>
      </c>
      <c r="AC829" s="399">
        <v>1.54</v>
      </c>
      <c r="AD829" s="399">
        <v>2.68</v>
      </c>
      <c r="AE829" s="405">
        <v>3.4611500000000003E-6</v>
      </c>
      <c r="AF829" s="405">
        <v>0.76655052264808354</v>
      </c>
      <c r="AG829" s="399">
        <v>1.69</v>
      </c>
      <c r="AH829" s="399">
        <v>2.2999999999999998</v>
      </c>
      <c r="AI829" s="324">
        <v>0</v>
      </c>
      <c r="AJ829" s="324">
        <v>0</v>
      </c>
      <c r="AK829" s="324">
        <v>0</v>
      </c>
      <c r="AL829" s="324">
        <v>0</v>
      </c>
      <c r="AM829" s="324">
        <v>0</v>
      </c>
      <c r="AN829" s="324">
        <v>0</v>
      </c>
      <c r="AO829" s="403">
        <v>440286</v>
      </c>
      <c r="AP829" s="403">
        <v>1.278E-2</v>
      </c>
      <c r="AQ829" s="403">
        <v>0.11303000000000001</v>
      </c>
      <c r="AR829" s="403">
        <v>100</v>
      </c>
      <c r="AS829" s="399" t="s">
        <v>4249</v>
      </c>
      <c r="AT829" s="390">
        <v>0</v>
      </c>
      <c r="AU829" s="390">
        <v>0</v>
      </c>
      <c r="AV829" s="390">
        <v>0</v>
      </c>
      <c r="AY829" s="390" t="s">
        <v>3558</v>
      </c>
    </row>
    <row r="830" spans="1:51" s="390" customFormat="1">
      <c r="A830" s="399" t="s">
        <v>81</v>
      </c>
      <c r="B830" s="399" t="s">
        <v>4255</v>
      </c>
      <c r="C830" s="399">
        <v>220</v>
      </c>
      <c r="D830" s="399">
        <v>20</v>
      </c>
      <c r="E830" s="403">
        <v>0.56399999999999995</v>
      </c>
      <c r="F830" s="399">
        <v>0</v>
      </c>
      <c r="G830" s="399">
        <v>0.77</v>
      </c>
      <c r="H830" s="399">
        <v>0.7</v>
      </c>
      <c r="I830" s="399">
        <v>0.82</v>
      </c>
      <c r="J830" s="399">
        <v>40</v>
      </c>
      <c r="K830" s="399">
        <v>125</v>
      </c>
      <c r="L830" s="403">
        <v>1</v>
      </c>
      <c r="M830" s="404">
        <v>8.0760000000000005</v>
      </c>
      <c r="N830" s="404">
        <v>8.0760000000000005</v>
      </c>
      <c r="O830" s="404">
        <v>4.7</v>
      </c>
      <c r="P830" s="399">
        <v>100</v>
      </c>
      <c r="Q830" s="399" t="s">
        <v>293</v>
      </c>
      <c r="R830" s="399">
        <v>1</v>
      </c>
      <c r="S830" s="399">
        <v>0</v>
      </c>
      <c r="T830" s="399">
        <v>0</v>
      </c>
      <c r="U830" s="404">
        <v>0.7</v>
      </c>
      <c r="V830" s="404">
        <v>0</v>
      </c>
      <c r="W830" s="405">
        <v>4.9633500000000005E-6</v>
      </c>
      <c r="X830" s="405">
        <v>2.3630504833512349</v>
      </c>
      <c r="Y830" s="399">
        <v>1.58</v>
      </c>
      <c r="Z830" s="399">
        <v>2.77</v>
      </c>
      <c r="AA830" s="405">
        <v>4.2325499999999998E-6</v>
      </c>
      <c r="AB830" s="405">
        <v>2.3630504833512349</v>
      </c>
      <c r="AC830" s="399">
        <v>1.54</v>
      </c>
      <c r="AD830" s="399">
        <v>2.68</v>
      </c>
      <c r="AE830" s="405">
        <v>3.4611500000000003E-6</v>
      </c>
      <c r="AF830" s="405">
        <v>2.3630504833512349</v>
      </c>
      <c r="AG830" s="399">
        <v>1.69</v>
      </c>
      <c r="AH830" s="399">
        <v>2.2999999999999998</v>
      </c>
      <c r="AI830" s="324">
        <v>0</v>
      </c>
      <c r="AJ830" s="324">
        <v>0</v>
      </c>
      <c r="AK830" s="324">
        <v>0</v>
      </c>
      <c r="AL830" s="324">
        <v>0</v>
      </c>
      <c r="AM830" s="324">
        <v>0</v>
      </c>
      <c r="AN830" s="324">
        <v>0</v>
      </c>
      <c r="AO830" s="403">
        <v>691828</v>
      </c>
      <c r="AP830" s="403">
        <v>8.1300000000000001E-3</v>
      </c>
      <c r="AQ830" s="403">
        <v>9.017E-2</v>
      </c>
      <c r="AR830" s="403">
        <v>90</v>
      </c>
      <c r="AS830" s="399" t="s">
        <v>4249</v>
      </c>
      <c r="AT830" s="390">
        <v>0</v>
      </c>
      <c r="AU830" s="390">
        <v>0</v>
      </c>
      <c r="AV830" s="390">
        <v>0</v>
      </c>
      <c r="AY830" s="390" t="s">
        <v>3558</v>
      </c>
    </row>
    <row r="831" spans="1:51" s="390" customFormat="1">
      <c r="A831" s="399" t="s">
        <v>81</v>
      </c>
      <c r="B831" s="399" t="s">
        <v>4256</v>
      </c>
      <c r="C831" s="399">
        <v>33</v>
      </c>
      <c r="D831" s="399">
        <v>20</v>
      </c>
      <c r="E831" s="403">
        <v>0.121</v>
      </c>
      <c r="F831" s="399">
        <v>0</v>
      </c>
      <c r="G831" s="399">
        <v>2.1</v>
      </c>
      <c r="H831" s="399">
        <v>0.7</v>
      </c>
      <c r="I831" s="399">
        <v>1.6</v>
      </c>
      <c r="J831" s="399">
        <v>40</v>
      </c>
      <c r="K831" s="399">
        <v>125</v>
      </c>
      <c r="L831" s="403">
        <v>1</v>
      </c>
      <c r="M831" s="404">
        <v>8.0760000000000005</v>
      </c>
      <c r="N831" s="404">
        <v>8.0760000000000005</v>
      </c>
      <c r="O831" s="404">
        <v>4.7</v>
      </c>
      <c r="P831" s="399">
        <v>100</v>
      </c>
      <c r="Q831" s="399" t="s">
        <v>293</v>
      </c>
      <c r="R831" s="399">
        <v>1</v>
      </c>
      <c r="S831" s="399">
        <v>0</v>
      </c>
      <c r="T831" s="399">
        <v>0</v>
      </c>
      <c r="U831" s="404">
        <v>0.7</v>
      </c>
      <c r="V831" s="404">
        <v>0</v>
      </c>
      <c r="W831" s="405">
        <v>4.9633500000000005E-6</v>
      </c>
      <c r="X831" s="405">
        <v>0.96209912536443132</v>
      </c>
      <c r="Y831" s="399">
        <v>1.58</v>
      </c>
      <c r="Z831" s="399">
        <v>2.77</v>
      </c>
      <c r="AA831" s="405">
        <v>4.2325499999999998E-6</v>
      </c>
      <c r="AB831" s="405">
        <v>0.96209912536443132</v>
      </c>
      <c r="AC831" s="399">
        <v>1.54</v>
      </c>
      <c r="AD831" s="399">
        <v>2.68</v>
      </c>
      <c r="AE831" s="405">
        <v>3.4611500000000003E-6</v>
      </c>
      <c r="AF831" s="405">
        <v>0.96209912536443132</v>
      </c>
      <c r="AG831" s="399">
        <v>1.69</v>
      </c>
      <c r="AH831" s="399">
        <v>2.2999999999999998</v>
      </c>
      <c r="AI831" s="324">
        <v>0</v>
      </c>
      <c r="AJ831" s="324">
        <v>0</v>
      </c>
      <c r="AK831" s="324">
        <v>0</v>
      </c>
      <c r="AL831" s="324">
        <v>0</v>
      </c>
      <c r="AM831" s="324">
        <v>0</v>
      </c>
      <c r="AN831" s="324">
        <v>0</v>
      </c>
      <c r="AO831" s="403">
        <v>440286</v>
      </c>
      <c r="AP831" s="403">
        <v>1.278E-2</v>
      </c>
      <c r="AQ831" s="403">
        <v>0.11303000000000001</v>
      </c>
      <c r="AR831" s="403">
        <v>108</v>
      </c>
      <c r="AS831" s="399" t="s">
        <v>4249</v>
      </c>
      <c r="AT831" s="390">
        <v>0</v>
      </c>
      <c r="AU831" s="390">
        <v>0</v>
      </c>
      <c r="AV831" s="390">
        <v>0</v>
      </c>
      <c r="AY831" s="390" t="s">
        <v>3558</v>
      </c>
    </row>
    <row r="832" spans="1:51" s="390" customFormat="1">
      <c r="A832" s="399" t="s">
        <v>81</v>
      </c>
      <c r="B832" s="399" t="s">
        <v>4257</v>
      </c>
      <c r="C832" s="399">
        <v>330</v>
      </c>
      <c r="D832" s="399">
        <v>20</v>
      </c>
      <c r="E832" s="403">
        <v>0.83399999999999996</v>
      </c>
      <c r="F832" s="399">
        <v>0</v>
      </c>
      <c r="G832" s="399">
        <v>0.61</v>
      </c>
      <c r="H832" s="399">
        <v>0.7</v>
      </c>
      <c r="I832" s="399">
        <v>0.65</v>
      </c>
      <c r="J832" s="399">
        <v>40</v>
      </c>
      <c r="K832" s="399">
        <v>125</v>
      </c>
      <c r="L832" s="403">
        <v>1</v>
      </c>
      <c r="M832" s="404">
        <v>8.0760000000000005</v>
      </c>
      <c r="N832" s="404">
        <v>8.0760000000000005</v>
      </c>
      <c r="O832" s="404">
        <v>4.7</v>
      </c>
      <c r="P832" s="399">
        <v>100</v>
      </c>
      <c r="Q832" s="399" t="s">
        <v>293</v>
      </c>
      <c r="R832" s="399">
        <v>1</v>
      </c>
      <c r="S832" s="399">
        <v>0</v>
      </c>
      <c r="T832" s="399">
        <v>0</v>
      </c>
      <c r="U832" s="404">
        <v>0.7</v>
      </c>
      <c r="V832" s="404">
        <v>0</v>
      </c>
      <c r="W832" s="405">
        <v>4.9633500000000005E-6</v>
      </c>
      <c r="X832" s="405">
        <v>3.002729754322111</v>
      </c>
      <c r="Y832" s="399">
        <v>1.58</v>
      </c>
      <c r="Z832" s="399">
        <v>2.77</v>
      </c>
      <c r="AA832" s="405">
        <v>4.2325499999999998E-6</v>
      </c>
      <c r="AB832" s="405">
        <v>3.002729754322111</v>
      </c>
      <c r="AC832" s="399">
        <v>1.54</v>
      </c>
      <c r="AD832" s="399">
        <v>2.68</v>
      </c>
      <c r="AE832" s="405">
        <v>3.4611500000000003E-6</v>
      </c>
      <c r="AF832" s="405">
        <v>3.002729754322111</v>
      </c>
      <c r="AG832" s="399">
        <v>1.69</v>
      </c>
      <c r="AH832" s="399">
        <v>2.2999999999999998</v>
      </c>
      <c r="AI832" s="324">
        <v>0</v>
      </c>
      <c r="AJ832" s="324">
        <v>0</v>
      </c>
      <c r="AK832" s="324">
        <v>0</v>
      </c>
      <c r="AL832" s="324">
        <v>0</v>
      </c>
      <c r="AM832" s="324">
        <v>0</v>
      </c>
      <c r="AN832" s="324">
        <v>0</v>
      </c>
      <c r="AO832" s="403">
        <v>878687</v>
      </c>
      <c r="AP832" s="403">
        <v>6.4000000000000003E-3</v>
      </c>
      <c r="AQ832" s="403">
        <v>8.0009999999999998E-2</v>
      </c>
      <c r="AR832" s="403">
        <v>100</v>
      </c>
      <c r="AS832" s="399" t="s">
        <v>4249</v>
      </c>
      <c r="AT832" s="390">
        <v>0</v>
      </c>
      <c r="AU832" s="390">
        <v>0</v>
      </c>
      <c r="AV832" s="390">
        <v>0</v>
      </c>
      <c r="AY832" s="390" t="s">
        <v>3558</v>
      </c>
    </row>
    <row r="833" spans="1:51" s="390" customFormat="1">
      <c r="A833" s="399" t="s">
        <v>81</v>
      </c>
      <c r="B833" s="399" t="s">
        <v>4258</v>
      </c>
      <c r="C833" s="399">
        <v>47</v>
      </c>
      <c r="D833" s="399">
        <v>20</v>
      </c>
      <c r="E833" s="403">
        <v>0.153</v>
      </c>
      <c r="F833" s="399">
        <v>0</v>
      </c>
      <c r="G833" s="399">
        <v>1.8</v>
      </c>
      <c r="H833" s="399">
        <v>0.7</v>
      </c>
      <c r="I833" s="399">
        <v>1.5</v>
      </c>
      <c r="J833" s="399">
        <v>40</v>
      </c>
      <c r="K833" s="399">
        <v>125</v>
      </c>
      <c r="L833" s="403">
        <v>1</v>
      </c>
      <c r="M833" s="404">
        <v>8.0760000000000005</v>
      </c>
      <c r="N833" s="404">
        <v>8.0760000000000005</v>
      </c>
      <c r="O833" s="404">
        <v>4.7</v>
      </c>
      <c r="P833" s="399">
        <v>100</v>
      </c>
      <c r="Q833" s="399" t="s">
        <v>293</v>
      </c>
      <c r="R833" s="399">
        <v>1</v>
      </c>
      <c r="S833" s="399">
        <v>0</v>
      </c>
      <c r="T833" s="399">
        <v>0</v>
      </c>
      <c r="U833" s="404">
        <v>0.7</v>
      </c>
      <c r="V833" s="404">
        <v>0</v>
      </c>
      <c r="W833" s="405">
        <v>4.9633500000000005E-6</v>
      </c>
      <c r="X833" s="405">
        <v>1.138014527845036</v>
      </c>
      <c r="Y833" s="399">
        <v>1.58</v>
      </c>
      <c r="Z833" s="399">
        <v>2.77</v>
      </c>
      <c r="AA833" s="405">
        <v>4.2325499999999998E-6</v>
      </c>
      <c r="AB833" s="405">
        <v>1.138014527845036</v>
      </c>
      <c r="AC833" s="399">
        <v>1.54</v>
      </c>
      <c r="AD833" s="399">
        <v>2.68</v>
      </c>
      <c r="AE833" s="405">
        <v>3.4611500000000003E-6</v>
      </c>
      <c r="AF833" s="405">
        <v>1.138014527845036</v>
      </c>
      <c r="AG833" s="399">
        <v>1.69</v>
      </c>
      <c r="AH833" s="399">
        <v>2.2999999999999998</v>
      </c>
      <c r="AI833" s="324">
        <v>0</v>
      </c>
      <c r="AJ833" s="324">
        <v>0</v>
      </c>
      <c r="AK833" s="324">
        <v>0</v>
      </c>
      <c r="AL833" s="324">
        <v>0</v>
      </c>
      <c r="AM833" s="324">
        <v>0</v>
      </c>
      <c r="AN833" s="324">
        <v>0</v>
      </c>
      <c r="AO833" s="403">
        <v>440286</v>
      </c>
      <c r="AP833" s="403">
        <v>1.278E-2</v>
      </c>
      <c r="AQ833" s="403">
        <v>0.11303000000000001</v>
      </c>
      <c r="AR833" s="403">
        <v>99</v>
      </c>
      <c r="AS833" s="399" t="s">
        <v>4249</v>
      </c>
      <c r="AT833" s="390">
        <v>0</v>
      </c>
      <c r="AU833" s="390">
        <v>0</v>
      </c>
      <c r="AV833" s="390">
        <v>0</v>
      </c>
      <c r="AY833" s="390" t="s">
        <v>3558</v>
      </c>
    </row>
    <row r="834" spans="1:51" s="390" customFormat="1">
      <c r="A834" s="399" t="s">
        <v>81</v>
      </c>
      <c r="B834" s="399" t="s">
        <v>4259</v>
      </c>
      <c r="C834" s="399">
        <v>470</v>
      </c>
      <c r="D834" s="399">
        <v>20</v>
      </c>
      <c r="E834" s="403">
        <v>1.28</v>
      </c>
      <c r="F834" s="399">
        <v>0</v>
      </c>
      <c r="G834" s="399">
        <v>0.5</v>
      </c>
      <c r="H834" s="399">
        <v>0.7</v>
      </c>
      <c r="I834" s="399">
        <v>0.53</v>
      </c>
      <c r="J834" s="399">
        <v>40</v>
      </c>
      <c r="K834" s="399">
        <v>125</v>
      </c>
      <c r="L834" s="403">
        <v>1</v>
      </c>
      <c r="M834" s="404">
        <v>8.0760000000000005</v>
      </c>
      <c r="N834" s="404">
        <v>8.0760000000000005</v>
      </c>
      <c r="O834" s="404">
        <v>4.7</v>
      </c>
      <c r="P834" s="399">
        <v>100</v>
      </c>
      <c r="Q834" s="399" t="s">
        <v>293</v>
      </c>
      <c r="R834" s="399">
        <v>1</v>
      </c>
      <c r="S834" s="399">
        <v>0</v>
      </c>
      <c r="T834" s="399">
        <v>0</v>
      </c>
      <c r="U834" s="404">
        <v>0.7</v>
      </c>
      <c r="V834" s="404">
        <v>0</v>
      </c>
      <c r="W834" s="405">
        <v>4.9633500000000005E-6</v>
      </c>
      <c r="X834" s="405">
        <v>3.4789045151739448</v>
      </c>
      <c r="Y834" s="399">
        <v>1.58</v>
      </c>
      <c r="Z834" s="399">
        <v>2.77</v>
      </c>
      <c r="AA834" s="405">
        <v>4.2325499999999998E-6</v>
      </c>
      <c r="AB834" s="405">
        <v>3.4789045151739448</v>
      </c>
      <c r="AC834" s="399">
        <v>1.54</v>
      </c>
      <c r="AD834" s="399">
        <v>2.68</v>
      </c>
      <c r="AE834" s="405">
        <v>3.4611500000000003E-6</v>
      </c>
      <c r="AF834" s="405">
        <v>3.4789045151739448</v>
      </c>
      <c r="AG834" s="399">
        <v>1.69</v>
      </c>
      <c r="AH834" s="399">
        <v>2.2999999999999998</v>
      </c>
      <c r="AI834" s="324">
        <v>0</v>
      </c>
      <c r="AJ834" s="324">
        <v>0</v>
      </c>
      <c r="AK834" s="324">
        <v>0</v>
      </c>
      <c r="AL834" s="324">
        <v>0</v>
      </c>
      <c r="AM834" s="324">
        <v>0</v>
      </c>
      <c r="AN834" s="324">
        <v>0</v>
      </c>
      <c r="AO834" s="403">
        <v>1112088</v>
      </c>
      <c r="AP834" s="403">
        <v>5.0600000000000003E-3</v>
      </c>
      <c r="AQ834" s="403">
        <v>7.1120000000000003E-2</v>
      </c>
      <c r="AR834" s="403">
        <v>98</v>
      </c>
      <c r="AS834" s="399" t="s">
        <v>4249</v>
      </c>
      <c r="AT834" s="390">
        <v>0</v>
      </c>
      <c r="AU834" s="390">
        <v>0</v>
      </c>
      <c r="AV834" s="390">
        <v>0</v>
      </c>
      <c r="AY834" s="390" t="s">
        <v>3558</v>
      </c>
    </row>
    <row r="835" spans="1:51" s="390" customFormat="1">
      <c r="A835" s="399" t="s">
        <v>81</v>
      </c>
      <c r="B835" s="399" t="s">
        <v>4260</v>
      </c>
      <c r="C835" s="399">
        <v>6.8</v>
      </c>
      <c r="D835" s="399">
        <v>20</v>
      </c>
      <c r="E835" s="403">
        <v>5.8999999999999997E-2</v>
      </c>
      <c r="F835" s="399">
        <v>0</v>
      </c>
      <c r="G835" s="399">
        <v>4</v>
      </c>
      <c r="H835" s="399">
        <v>0.7</v>
      </c>
      <c r="I835" s="399">
        <v>2.4</v>
      </c>
      <c r="J835" s="399">
        <v>40</v>
      </c>
      <c r="K835" s="399">
        <v>125</v>
      </c>
      <c r="L835" s="403">
        <v>1</v>
      </c>
      <c r="M835" s="404">
        <v>8.0760000000000005</v>
      </c>
      <c r="N835" s="404">
        <v>8.0760000000000005</v>
      </c>
      <c r="O835" s="404">
        <v>4.7</v>
      </c>
      <c r="P835" s="399">
        <v>100</v>
      </c>
      <c r="Q835" s="399" t="s">
        <v>293</v>
      </c>
      <c r="R835" s="399">
        <v>1</v>
      </c>
      <c r="S835" s="399">
        <v>0</v>
      </c>
      <c r="T835" s="399">
        <v>0</v>
      </c>
      <c r="U835" s="404">
        <v>0.7</v>
      </c>
      <c r="V835" s="404">
        <v>0</v>
      </c>
      <c r="W835" s="405">
        <v>4.9633500000000005E-6</v>
      </c>
      <c r="X835" s="405">
        <v>0.42236024844720493</v>
      </c>
      <c r="Y835" s="399">
        <v>1.58</v>
      </c>
      <c r="Z835" s="399">
        <v>2.77</v>
      </c>
      <c r="AA835" s="405">
        <v>4.2325499999999998E-6</v>
      </c>
      <c r="AB835" s="405">
        <v>0.42236024844720493</v>
      </c>
      <c r="AC835" s="399">
        <v>1.54</v>
      </c>
      <c r="AD835" s="399">
        <v>2.68</v>
      </c>
      <c r="AE835" s="405">
        <v>3.4611500000000003E-6</v>
      </c>
      <c r="AF835" s="405">
        <v>0.42236024844720493</v>
      </c>
      <c r="AG835" s="399">
        <v>1.69</v>
      </c>
      <c r="AH835" s="399">
        <v>2.2999999999999998</v>
      </c>
      <c r="AI835" s="324">
        <v>0</v>
      </c>
      <c r="AJ835" s="324">
        <v>0</v>
      </c>
      <c r="AK835" s="324">
        <v>0</v>
      </c>
      <c r="AL835" s="324">
        <v>0</v>
      </c>
      <c r="AM835" s="324">
        <v>0</v>
      </c>
      <c r="AN835" s="324">
        <v>0</v>
      </c>
      <c r="AO835" s="403">
        <v>440286</v>
      </c>
      <c r="AP835" s="403">
        <v>1.278E-2</v>
      </c>
      <c r="AQ835" s="403">
        <v>0.11303000000000001</v>
      </c>
      <c r="AR835" s="403">
        <v>93</v>
      </c>
      <c r="AS835" s="399" t="s">
        <v>4249</v>
      </c>
      <c r="AT835" s="390">
        <v>0</v>
      </c>
      <c r="AU835" s="390">
        <v>0</v>
      </c>
      <c r="AV835" s="390">
        <v>0</v>
      </c>
      <c r="AY835" s="390" t="s">
        <v>3558</v>
      </c>
    </row>
    <row r="836" spans="1:51" s="390" customFormat="1">
      <c r="A836" s="399" t="s">
        <v>81</v>
      </c>
      <c r="B836" s="399" t="s">
        <v>4261</v>
      </c>
      <c r="C836" s="399">
        <v>68</v>
      </c>
      <c r="D836" s="399">
        <v>20</v>
      </c>
      <c r="E836" s="403">
        <v>0.193</v>
      </c>
      <c r="F836" s="399">
        <v>0</v>
      </c>
      <c r="G836" s="399">
        <v>1.4</v>
      </c>
      <c r="H836" s="399">
        <v>0.7</v>
      </c>
      <c r="I836" s="399">
        <v>1.35</v>
      </c>
      <c r="J836" s="399">
        <v>40</v>
      </c>
      <c r="K836" s="399">
        <v>125</v>
      </c>
      <c r="L836" s="403">
        <v>1</v>
      </c>
      <c r="M836" s="404">
        <v>8.0760000000000005</v>
      </c>
      <c r="N836" s="404">
        <v>8.0760000000000005</v>
      </c>
      <c r="O836" s="404">
        <v>4.7</v>
      </c>
      <c r="P836" s="399">
        <v>100</v>
      </c>
      <c r="Q836" s="399" t="s">
        <v>293</v>
      </c>
      <c r="R836" s="399">
        <v>1</v>
      </c>
      <c r="S836" s="399">
        <v>0</v>
      </c>
      <c r="T836" s="399">
        <v>0</v>
      </c>
      <c r="U836" s="404">
        <v>0.7</v>
      </c>
      <c r="V836" s="404">
        <v>0</v>
      </c>
      <c r="W836" s="405">
        <v>4.9633500000000005E-6</v>
      </c>
      <c r="X836" s="405">
        <v>1.3307240704500978</v>
      </c>
      <c r="Y836" s="399">
        <v>1.58</v>
      </c>
      <c r="Z836" s="399">
        <v>2.77</v>
      </c>
      <c r="AA836" s="405">
        <v>4.2325499999999998E-6</v>
      </c>
      <c r="AB836" s="405">
        <v>1.3307240704500978</v>
      </c>
      <c r="AC836" s="399">
        <v>1.54</v>
      </c>
      <c r="AD836" s="399">
        <v>2.68</v>
      </c>
      <c r="AE836" s="405">
        <v>3.4611500000000003E-6</v>
      </c>
      <c r="AF836" s="405">
        <v>1.3307240704500978</v>
      </c>
      <c r="AG836" s="399">
        <v>1.69</v>
      </c>
      <c r="AH836" s="399">
        <v>2.2999999999999998</v>
      </c>
      <c r="AI836" s="324">
        <v>0</v>
      </c>
      <c r="AJ836" s="324">
        <v>0</v>
      </c>
      <c r="AK836" s="324">
        <v>0</v>
      </c>
      <c r="AL836" s="324">
        <v>0</v>
      </c>
      <c r="AM836" s="324">
        <v>0</v>
      </c>
      <c r="AN836" s="324">
        <v>0</v>
      </c>
      <c r="AO836" s="403">
        <v>440286</v>
      </c>
      <c r="AP836" s="403">
        <v>1.278E-2</v>
      </c>
      <c r="AQ836" s="403">
        <v>0.11303000000000001</v>
      </c>
      <c r="AR836" s="403">
        <v>98</v>
      </c>
      <c r="AS836" s="399" t="s">
        <v>4249</v>
      </c>
      <c r="AT836" s="390">
        <v>0</v>
      </c>
      <c r="AU836" s="390">
        <v>0</v>
      </c>
      <c r="AV836" s="390">
        <v>0</v>
      </c>
      <c r="AY836" s="390" t="s">
        <v>3558</v>
      </c>
    </row>
    <row r="837" spans="1:51" s="390" customFormat="1">
      <c r="A837" s="399" t="s">
        <v>81</v>
      </c>
      <c r="B837" s="399" t="s">
        <v>4262</v>
      </c>
      <c r="C837" s="399">
        <v>680</v>
      </c>
      <c r="D837" s="399">
        <v>20</v>
      </c>
      <c r="E837" s="403">
        <v>1.88</v>
      </c>
      <c r="F837" s="399">
        <v>0</v>
      </c>
      <c r="G837" s="399">
        <v>0.43</v>
      </c>
      <c r="H837" s="399">
        <v>0.7</v>
      </c>
      <c r="I837" s="399">
        <v>0.44</v>
      </c>
      <c r="J837" s="399">
        <v>40</v>
      </c>
      <c r="K837" s="399">
        <v>125</v>
      </c>
      <c r="L837" s="403">
        <v>1</v>
      </c>
      <c r="M837" s="404">
        <v>8.0760000000000005</v>
      </c>
      <c r="N837" s="404">
        <v>8.0760000000000005</v>
      </c>
      <c r="O837" s="404">
        <v>4.7</v>
      </c>
      <c r="P837" s="399">
        <v>100</v>
      </c>
      <c r="Q837" s="399" t="s">
        <v>293</v>
      </c>
      <c r="R837" s="399">
        <v>1</v>
      </c>
      <c r="S837" s="399">
        <v>0</v>
      </c>
      <c r="T837" s="399">
        <v>0</v>
      </c>
      <c r="U837" s="404">
        <v>0.7</v>
      </c>
      <c r="V837" s="404">
        <v>0</v>
      </c>
      <c r="W837" s="405">
        <v>4.9633500000000005E-6</v>
      </c>
      <c r="X837" s="405">
        <v>4.3956043956043951</v>
      </c>
      <c r="Y837" s="399">
        <v>1.58</v>
      </c>
      <c r="Z837" s="399">
        <v>2.77</v>
      </c>
      <c r="AA837" s="405">
        <v>4.2325499999999998E-6</v>
      </c>
      <c r="AB837" s="405">
        <v>4.3956043956043951</v>
      </c>
      <c r="AC837" s="399">
        <v>1.54</v>
      </c>
      <c r="AD837" s="399">
        <v>2.68</v>
      </c>
      <c r="AE837" s="405">
        <v>3.4611500000000003E-6</v>
      </c>
      <c r="AF837" s="405">
        <v>4.3956043956043951</v>
      </c>
      <c r="AG837" s="399">
        <v>1.69</v>
      </c>
      <c r="AH837" s="399">
        <v>2.2999999999999998</v>
      </c>
      <c r="AI837" s="324">
        <v>0</v>
      </c>
      <c r="AJ837" s="324">
        <v>0</v>
      </c>
      <c r="AK837" s="324">
        <v>0</v>
      </c>
      <c r="AL837" s="324">
        <v>0</v>
      </c>
      <c r="AM837" s="324">
        <v>0</v>
      </c>
      <c r="AN837" s="324">
        <v>0</v>
      </c>
      <c r="AO837" s="403">
        <v>1395003</v>
      </c>
      <c r="AP837" s="403">
        <v>4.0299999999999997E-3</v>
      </c>
      <c r="AQ837" s="403">
        <v>6.3500000000000001E-2</v>
      </c>
      <c r="AR837" s="403">
        <v>93</v>
      </c>
      <c r="AS837" s="399" t="s">
        <v>4249</v>
      </c>
      <c r="AT837" s="390">
        <v>0</v>
      </c>
      <c r="AU837" s="390">
        <v>0</v>
      </c>
      <c r="AV837" s="390">
        <v>0</v>
      </c>
      <c r="AY837" s="390" t="s">
        <v>3558</v>
      </c>
    </row>
    <row r="838" spans="1:51" s="390" customFormat="1">
      <c r="A838" s="399" t="s">
        <v>81</v>
      </c>
      <c r="B838" s="399" t="s">
        <v>1345</v>
      </c>
      <c r="C838" s="399">
        <v>1</v>
      </c>
      <c r="D838" s="399">
        <v>20</v>
      </c>
      <c r="E838" s="403">
        <v>5.8000000000000003E-2</v>
      </c>
      <c r="F838" s="399">
        <v>0</v>
      </c>
      <c r="G838" s="399">
        <v>2.8</v>
      </c>
      <c r="H838" s="399">
        <v>0.7</v>
      </c>
      <c r="I838" s="399">
        <v>2.2999999999999998</v>
      </c>
      <c r="J838" s="399">
        <v>40</v>
      </c>
      <c r="K838" s="399">
        <v>125</v>
      </c>
      <c r="L838" s="399">
        <v>0</v>
      </c>
      <c r="M838" s="404">
        <v>3.2</v>
      </c>
      <c r="N838" s="404">
        <v>2.5</v>
      </c>
      <c r="O838" s="404">
        <v>1.55</v>
      </c>
      <c r="P838" s="399">
        <v>100</v>
      </c>
      <c r="Q838" s="399" t="s">
        <v>293</v>
      </c>
      <c r="R838" s="399">
        <v>1</v>
      </c>
      <c r="S838" s="399">
        <v>0</v>
      </c>
      <c r="T838" s="399">
        <v>0</v>
      </c>
      <c r="U838" s="404">
        <v>0.25</v>
      </c>
      <c r="V838" s="404">
        <v>0.12</v>
      </c>
      <c r="W838" s="405">
        <v>1.4773000000000001E-5</v>
      </c>
      <c r="X838" s="405">
        <v>0.7407407407407407</v>
      </c>
      <c r="Y838" s="399">
        <v>1.48</v>
      </c>
      <c r="Z838" s="399">
        <v>1.79</v>
      </c>
      <c r="AA838" s="405">
        <v>2.5991000000000002E-5</v>
      </c>
      <c r="AB838" s="405">
        <v>0.7407407407407407</v>
      </c>
      <c r="AC838" s="399">
        <v>1.21</v>
      </c>
      <c r="AD838" s="399">
        <v>2.0099999999999998</v>
      </c>
      <c r="AE838" s="405">
        <v>2.1804E-5</v>
      </c>
      <c r="AF838" s="405">
        <v>0.7407407407407407</v>
      </c>
      <c r="AG838" s="399">
        <v>1.28</v>
      </c>
      <c r="AH838" s="399">
        <v>2.2799999999999998</v>
      </c>
      <c r="AI838" s="324">
        <v>0</v>
      </c>
      <c r="AJ838" s="324">
        <v>0</v>
      </c>
      <c r="AK838" s="324">
        <v>0</v>
      </c>
      <c r="AL838" s="324">
        <v>0</v>
      </c>
      <c r="AM838" s="324">
        <v>0</v>
      </c>
      <c r="AN838" s="324">
        <v>0</v>
      </c>
      <c r="AO838" s="403">
        <v>2179692</v>
      </c>
      <c r="AP838" s="403">
        <v>2.5799999999999998E-3</v>
      </c>
      <c r="AQ838" s="403">
        <v>5.0799999999999998E-2</v>
      </c>
      <c r="AR838" s="403">
        <v>130</v>
      </c>
      <c r="AS838" s="399" t="s">
        <v>1346</v>
      </c>
      <c r="AT838" s="390">
        <v>0</v>
      </c>
      <c r="AU838" s="390">
        <v>0</v>
      </c>
      <c r="AV838" s="390">
        <v>0</v>
      </c>
      <c r="AY838" s="390" t="s">
        <v>3533</v>
      </c>
    </row>
    <row r="839" spans="1:51" s="390" customFormat="1">
      <c r="A839" s="399" t="s">
        <v>81</v>
      </c>
      <c r="B839" s="399" t="s">
        <v>1350</v>
      </c>
      <c r="C839" s="399">
        <v>10</v>
      </c>
      <c r="D839" s="399">
        <v>10</v>
      </c>
      <c r="E839" s="403">
        <v>0.505</v>
      </c>
      <c r="F839" s="399">
        <v>0</v>
      </c>
      <c r="G839" s="399">
        <v>0.85</v>
      </c>
      <c r="H839" s="399">
        <v>0.7</v>
      </c>
      <c r="I839" s="399">
        <v>0.79</v>
      </c>
      <c r="J839" s="399">
        <v>40</v>
      </c>
      <c r="K839" s="399">
        <v>125</v>
      </c>
      <c r="L839" s="399">
        <v>0</v>
      </c>
      <c r="M839" s="404">
        <v>3.2</v>
      </c>
      <c r="N839" s="404">
        <v>2.5</v>
      </c>
      <c r="O839" s="404">
        <v>1.55</v>
      </c>
      <c r="P839" s="399">
        <v>100</v>
      </c>
      <c r="Q839" s="399" t="s">
        <v>293</v>
      </c>
      <c r="R839" s="399">
        <v>1</v>
      </c>
      <c r="S839" s="399">
        <v>0</v>
      </c>
      <c r="T839" s="399">
        <v>0</v>
      </c>
      <c r="U839" s="404">
        <v>0.25</v>
      </c>
      <c r="V839" s="404">
        <v>0.12</v>
      </c>
      <c r="W839" s="405">
        <v>1.4773000000000001E-5</v>
      </c>
      <c r="X839" s="405">
        <v>2.197802197802198</v>
      </c>
      <c r="Y839" s="399">
        <v>1.48</v>
      </c>
      <c r="Z839" s="399">
        <v>1.79</v>
      </c>
      <c r="AA839" s="405">
        <v>2.5991000000000002E-5</v>
      </c>
      <c r="AB839" s="405">
        <v>2.197802197802198</v>
      </c>
      <c r="AC839" s="399">
        <v>1.21</v>
      </c>
      <c r="AD839" s="399">
        <v>2.0099999999999998</v>
      </c>
      <c r="AE839" s="405">
        <v>2.1804E-5</v>
      </c>
      <c r="AF839" s="405">
        <v>2.197802197802198</v>
      </c>
      <c r="AG839" s="399">
        <v>1.28</v>
      </c>
      <c r="AH839" s="399">
        <v>2.2799999999999998</v>
      </c>
      <c r="AI839" s="324">
        <v>0</v>
      </c>
      <c r="AJ839" s="324">
        <v>0</v>
      </c>
      <c r="AK839" s="324">
        <v>0</v>
      </c>
      <c r="AL839" s="324">
        <v>0</v>
      </c>
      <c r="AM839" s="324">
        <v>0</v>
      </c>
      <c r="AN839" s="324">
        <v>0</v>
      </c>
      <c r="AO839" s="403">
        <v>2846944</v>
      </c>
      <c r="AP839" s="403">
        <v>1.98E-3</v>
      </c>
      <c r="AQ839" s="403">
        <v>4.4450000000000003E-2</v>
      </c>
      <c r="AR839" s="403">
        <v>127</v>
      </c>
      <c r="AS839" s="399" t="s">
        <v>1346</v>
      </c>
      <c r="AT839" s="390">
        <v>0</v>
      </c>
      <c r="AU839" s="390">
        <v>0</v>
      </c>
      <c r="AV839" s="390">
        <v>0</v>
      </c>
      <c r="AY839" s="390" t="s">
        <v>3533</v>
      </c>
    </row>
    <row r="840" spans="1:51" s="390" customFormat="1">
      <c r="A840" s="399" t="s">
        <v>81</v>
      </c>
      <c r="B840" s="399" t="s">
        <v>1356</v>
      </c>
      <c r="C840" s="399">
        <v>100</v>
      </c>
      <c r="D840" s="399">
        <v>10</v>
      </c>
      <c r="E840" s="403">
        <v>4.67</v>
      </c>
      <c r="F840" s="399">
        <v>0</v>
      </c>
      <c r="G840" s="399">
        <v>0.27</v>
      </c>
      <c r="H840" s="399">
        <v>0.7</v>
      </c>
      <c r="I840" s="399">
        <v>0.25</v>
      </c>
      <c r="J840" s="399">
        <v>40</v>
      </c>
      <c r="K840" s="399">
        <v>125</v>
      </c>
      <c r="L840" s="324">
        <v>0</v>
      </c>
      <c r="M840" s="404">
        <v>3.2</v>
      </c>
      <c r="N840" s="404">
        <v>2.5</v>
      </c>
      <c r="O840" s="404">
        <v>1.55</v>
      </c>
      <c r="P840" s="399">
        <v>100</v>
      </c>
      <c r="Q840" s="399" t="s">
        <v>293</v>
      </c>
      <c r="R840" s="399">
        <v>1</v>
      </c>
      <c r="S840" s="399">
        <v>0</v>
      </c>
      <c r="T840" s="399">
        <v>0</v>
      </c>
      <c r="U840" s="404">
        <v>0.25</v>
      </c>
      <c r="V840" s="404">
        <v>0.12</v>
      </c>
      <c r="W840" s="405">
        <v>1.4773000000000001E-5</v>
      </c>
      <c r="X840" s="405">
        <v>7.2727272727272725</v>
      </c>
      <c r="Y840" s="399">
        <v>1.48</v>
      </c>
      <c r="Z840" s="399">
        <v>1.79</v>
      </c>
      <c r="AA840" s="405">
        <v>2.5991000000000002E-5</v>
      </c>
      <c r="AB840" s="405">
        <v>7.2727272727272725</v>
      </c>
      <c r="AC840" s="399">
        <v>1.21</v>
      </c>
      <c r="AD840" s="399">
        <v>2.0099999999999998</v>
      </c>
      <c r="AE840" s="405">
        <v>2.1804E-5</v>
      </c>
      <c r="AF840" s="405">
        <v>7.2727272727272725</v>
      </c>
      <c r="AG840" s="399">
        <v>1.28</v>
      </c>
      <c r="AH840" s="399">
        <v>2.2799999999999998</v>
      </c>
      <c r="AI840" s="324">
        <v>0</v>
      </c>
      <c r="AJ840" s="324">
        <v>0</v>
      </c>
      <c r="AK840" s="324">
        <v>0</v>
      </c>
      <c r="AL840" s="324">
        <v>0</v>
      </c>
      <c r="AM840" s="324">
        <v>0</v>
      </c>
      <c r="AN840" s="324">
        <v>0</v>
      </c>
      <c r="AO840" s="403">
        <v>8718767</v>
      </c>
      <c r="AP840" s="403">
        <v>6.4999999999999997E-4</v>
      </c>
      <c r="AQ840" s="403">
        <v>2.5399999999999999E-2</v>
      </c>
      <c r="AR840" s="403">
        <v>137</v>
      </c>
      <c r="AS840" s="399" t="s">
        <v>1346</v>
      </c>
      <c r="AT840" s="390">
        <v>0</v>
      </c>
      <c r="AU840" s="390">
        <v>0</v>
      </c>
      <c r="AV840" s="390">
        <v>0</v>
      </c>
      <c r="AY840" s="390" t="s">
        <v>3533</v>
      </c>
    </row>
    <row r="841" spans="1:51" s="390" customFormat="1">
      <c r="A841" s="399" t="s">
        <v>81</v>
      </c>
      <c r="B841" s="399" t="s">
        <v>1351</v>
      </c>
      <c r="C841" s="399">
        <v>15</v>
      </c>
      <c r="D841" s="399">
        <v>10</v>
      </c>
      <c r="E841" s="403">
        <v>0.77300000000000002</v>
      </c>
      <c r="F841" s="399">
        <v>0</v>
      </c>
      <c r="G841" s="399">
        <v>0.7</v>
      </c>
      <c r="H841" s="399">
        <v>0.7</v>
      </c>
      <c r="I841" s="399">
        <v>0.65</v>
      </c>
      <c r="J841" s="399">
        <v>40</v>
      </c>
      <c r="K841" s="399">
        <v>125</v>
      </c>
      <c r="L841" s="324">
        <v>0</v>
      </c>
      <c r="M841" s="404">
        <v>3.2</v>
      </c>
      <c r="N841" s="404">
        <v>2.5</v>
      </c>
      <c r="O841" s="404">
        <v>1.55</v>
      </c>
      <c r="P841" s="399">
        <v>100</v>
      </c>
      <c r="Q841" s="399" t="s">
        <v>293</v>
      </c>
      <c r="R841" s="399">
        <v>1</v>
      </c>
      <c r="S841" s="399">
        <v>0</v>
      </c>
      <c r="T841" s="399">
        <v>0</v>
      </c>
      <c r="U841" s="404">
        <v>0.25</v>
      </c>
      <c r="V841" s="404">
        <v>0.12</v>
      </c>
      <c r="W841" s="405">
        <v>1.4773000000000001E-5</v>
      </c>
      <c r="X841" s="405">
        <v>2.8037383177570092</v>
      </c>
      <c r="Y841" s="399">
        <v>1.48</v>
      </c>
      <c r="Z841" s="399">
        <v>1.79</v>
      </c>
      <c r="AA841" s="405">
        <v>2.5991000000000002E-5</v>
      </c>
      <c r="AB841" s="405">
        <v>2.8037383177570092</v>
      </c>
      <c r="AC841" s="399">
        <v>1.21</v>
      </c>
      <c r="AD841" s="399">
        <v>2.0099999999999998</v>
      </c>
      <c r="AE841" s="405">
        <v>2.1804E-5</v>
      </c>
      <c r="AF841" s="405">
        <v>2.8037383177570092</v>
      </c>
      <c r="AG841" s="399">
        <v>1.28</v>
      </c>
      <c r="AH841" s="399">
        <v>2.2799999999999998</v>
      </c>
      <c r="AI841" s="324">
        <v>0</v>
      </c>
      <c r="AJ841" s="324">
        <v>0</v>
      </c>
      <c r="AK841" s="324">
        <v>0</v>
      </c>
      <c r="AL841" s="324">
        <v>0</v>
      </c>
      <c r="AM841" s="324">
        <v>0</v>
      </c>
      <c r="AN841" s="324">
        <v>0</v>
      </c>
      <c r="AO841" s="403">
        <v>3629040</v>
      </c>
      <c r="AP841" s="403">
        <v>1.5499999999999999E-3</v>
      </c>
      <c r="AQ841" s="403">
        <v>3.9370000000000002E-2</v>
      </c>
      <c r="AR841" s="403">
        <v>122</v>
      </c>
      <c r="AS841" s="399" t="s">
        <v>1346</v>
      </c>
      <c r="AT841" s="390">
        <v>0</v>
      </c>
      <c r="AU841" s="390">
        <v>0</v>
      </c>
      <c r="AV841" s="390">
        <v>0</v>
      </c>
      <c r="AY841" s="390" t="s">
        <v>3533</v>
      </c>
    </row>
    <row r="842" spans="1:51" s="390" customFormat="1">
      <c r="A842" s="399" t="s">
        <v>81</v>
      </c>
      <c r="B842" s="399" t="s">
        <v>1347</v>
      </c>
      <c r="C842" s="399">
        <v>2.2000000000000002</v>
      </c>
      <c r="D842" s="399">
        <v>20</v>
      </c>
      <c r="E842" s="403">
        <v>0.107</v>
      </c>
      <c r="F842" s="399">
        <v>0</v>
      </c>
      <c r="G842" s="399">
        <v>2</v>
      </c>
      <c r="H842" s="399">
        <v>0.7</v>
      </c>
      <c r="I842" s="399">
        <v>1.7</v>
      </c>
      <c r="J842" s="399">
        <v>40</v>
      </c>
      <c r="K842" s="399">
        <v>125</v>
      </c>
      <c r="L842" s="399">
        <v>0</v>
      </c>
      <c r="M842" s="404">
        <v>3.2</v>
      </c>
      <c r="N842" s="404">
        <v>2.5</v>
      </c>
      <c r="O842" s="404">
        <v>1.55</v>
      </c>
      <c r="P842" s="399">
        <v>100</v>
      </c>
      <c r="Q842" s="399" t="s">
        <v>293</v>
      </c>
      <c r="R842" s="399">
        <v>1</v>
      </c>
      <c r="S842" s="399">
        <v>0</v>
      </c>
      <c r="T842" s="399">
        <v>0</v>
      </c>
      <c r="U842" s="404">
        <v>0.25</v>
      </c>
      <c r="V842" s="404">
        <v>0.12</v>
      </c>
      <c r="W842" s="405">
        <v>1.4773000000000001E-5</v>
      </c>
      <c r="X842" s="405">
        <v>1.1282051526583157</v>
      </c>
      <c r="Y842" s="399">
        <v>1.48</v>
      </c>
      <c r="Z842" s="399">
        <v>1.79</v>
      </c>
      <c r="AA842" s="405">
        <v>2.5991000000000002E-5</v>
      </c>
      <c r="AB842" s="405">
        <v>1.1282051526583157</v>
      </c>
      <c r="AC842" s="399">
        <v>1.21</v>
      </c>
      <c r="AD842" s="399">
        <v>2.0099999999999998</v>
      </c>
      <c r="AE842" s="405">
        <v>2.1804E-5</v>
      </c>
      <c r="AF842" s="405">
        <v>1.1282051526583157</v>
      </c>
      <c r="AG842" s="399">
        <v>1.28</v>
      </c>
      <c r="AH842" s="399">
        <v>2.2799999999999998</v>
      </c>
      <c r="AI842" s="324">
        <v>0</v>
      </c>
      <c r="AJ842" s="324">
        <v>0</v>
      </c>
      <c r="AK842" s="324">
        <v>0</v>
      </c>
      <c r="AL842" s="324">
        <v>0</v>
      </c>
      <c r="AM842" s="324">
        <v>0</v>
      </c>
      <c r="AN842" s="324">
        <v>0</v>
      </c>
      <c r="AO842" s="403">
        <v>1395003</v>
      </c>
      <c r="AP842" s="403">
        <v>4.0299999999999997E-3</v>
      </c>
      <c r="AQ842" s="403">
        <v>6.3500000000000001E-2</v>
      </c>
      <c r="AR842" s="403">
        <v>129</v>
      </c>
      <c r="AS842" s="399" t="s">
        <v>1346</v>
      </c>
      <c r="AT842" s="390">
        <v>0</v>
      </c>
      <c r="AU842" s="390">
        <v>0</v>
      </c>
      <c r="AV842" s="390">
        <v>0</v>
      </c>
      <c r="AY842" s="390" t="s">
        <v>3533</v>
      </c>
    </row>
    <row r="843" spans="1:51" s="390" customFormat="1">
      <c r="A843" s="399" t="s">
        <v>81</v>
      </c>
      <c r="B843" s="399" t="s">
        <v>1352</v>
      </c>
      <c r="C843" s="399">
        <v>22</v>
      </c>
      <c r="D843" s="399">
        <v>10</v>
      </c>
      <c r="E843" s="403">
        <v>1</v>
      </c>
      <c r="F843" s="399">
        <v>0</v>
      </c>
      <c r="G843" s="399">
        <v>0.61</v>
      </c>
      <c r="H843" s="399">
        <v>0.7</v>
      </c>
      <c r="I843" s="399">
        <v>0.56000000000000005</v>
      </c>
      <c r="J843" s="399">
        <v>40</v>
      </c>
      <c r="K843" s="399">
        <v>125</v>
      </c>
      <c r="L843" s="399">
        <v>0</v>
      </c>
      <c r="M843" s="404">
        <v>3.2</v>
      </c>
      <c r="N843" s="404">
        <v>2.5</v>
      </c>
      <c r="O843" s="404">
        <v>1.55</v>
      </c>
      <c r="P843" s="399">
        <v>100</v>
      </c>
      <c r="Q843" s="399" t="s">
        <v>293</v>
      </c>
      <c r="R843" s="399">
        <v>1</v>
      </c>
      <c r="S843" s="399">
        <v>0</v>
      </c>
      <c r="T843" s="399">
        <v>0</v>
      </c>
      <c r="U843" s="404">
        <v>0.25</v>
      </c>
      <c r="V843" s="404">
        <v>0.12</v>
      </c>
      <c r="W843" s="405">
        <v>1.4773000000000001E-5</v>
      </c>
      <c r="X843" s="405">
        <v>3.3587786259541983</v>
      </c>
      <c r="Y843" s="399">
        <v>1.48</v>
      </c>
      <c r="Z843" s="399">
        <v>1.79</v>
      </c>
      <c r="AA843" s="405">
        <v>2.5991000000000002E-5</v>
      </c>
      <c r="AB843" s="405">
        <v>3.3587786259541983</v>
      </c>
      <c r="AC843" s="399">
        <v>1.21</v>
      </c>
      <c r="AD843" s="399">
        <v>2.0099999999999998</v>
      </c>
      <c r="AE843" s="405">
        <v>2.1804E-5</v>
      </c>
      <c r="AF843" s="405">
        <v>3.3587786259541983</v>
      </c>
      <c r="AG843" s="399">
        <v>1.28</v>
      </c>
      <c r="AH843" s="399">
        <v>2.2799999999999998</v>
      </c>
      <c r="AI843" s="324">
        <v>0</v>
      </c>
      <c r="AJ843" s="324">
        <v>0</v>
      </c>
      <c r="AK843" s="324">
        <v>0</v>
      </c>
      <c r="AL843" s="324">
        <v>0</v>
      </c>
      <c r="AM843" s="324">
        <v>0</v>
      </c>
      <c r="AN843" s="324">
        <v>0</v>
      </c>
      <c r="AO843" s="403">
        <v>3629040</v>
      </c>
      <c r="AP843" s="403">
        <v>1.5499999999999999E-3</v>
      </c>
      <c r="AQ843" s="403">
        <v>3.9370000000000002E-2</v>
      </c>
      <c r="AR843" s="403">
        <v>128</v>
      </c>
      <c r="AS843" s="399" t="s">
        <v>1346</v>
      </c>
      <c r="AT843" s="390">
        <v>0</v>
      </c>
      <c r="AU843" s="390">
        <v>0</v>
      </c>
      <c r="AV843" s="390">
        <v>0</v>
      </c>
      <c r="AY843" s="390" t="s">
        <v>3533</v>
      </c>
    </row>
    <row r="844" spans="1:51" s="390" customFormat="1">
      <c r="A844" s="399" t="s">
        <v>81</v>
      </c>
      <c r="B844" s="399" t="s">
        <v>1348</v>
      </c>
      <c r="C844" s="399">
        <v>3.3</v>
      </c>
      <c r="D844" s="399">
        <v>20</v>
      </c>
      <c r="E844" s="403">
        <v>0.17</v>
      </c>
      <c r="F844" s="399">
        <v>0</v>
      </c>
      <c r="G844" s="399">
        <v>1.5</v>
      </c>
      <c r="H844" s="399">
        <v>0.7</v>
      </c>
      <c r="I844" s="399">
        <v>1.45</v>
      </c>
      <c r="J844" s="399">
        <v>40</v>
      </c>
      <c r="K844" s="399">
        <v>125</v>
      </c>
      <c r="L844" s="324">
        <v>0</v>
      </c>
      <c r="M844" s="404">
        <v>3.2</v>
      </c>
      <c r="N844" s="404">
        <v>2.5</v>
      </c>
      <c r="O844" s="404">
        <v>1.55</v>
      </c>
      <c r="P844" s="399">
        <v>100</v>
      </c>
      <c r="Q844" s="399" t="s">
        <v>293</v>
      </c>
      <c r="R844" s="399">
        <v>1</v>
      </c>
      <c r="S844" s="399">
        <v>0</v>
      </c>
      <c r="T844" s="399">
        <v>0</v>
      </c>
      <c r="U844" s="404">
        <v>0.25</v>
      </c>
      <c r="V844" s="404">
        <v>0.12</v>
      </c>
      <c r="W844" s="405">
        <v>1.4773000000000001E-5</v>
      </c>
      <c r="X844" s="405">
        <v>1.2941176283593272</v>
      </c>
      <c r="Y844" s="399">
        <v>1.48</v>
      </c>
      <c r="Z844" s="399">
        <v>1.79</v>
      </c>
      <c r="AA844" s="405">
        <v>2.5991000000000002E-5</v>
      </c>
      <c r="AB844" s="405">
        <v>1.2941176283593272</v>
      </c>
      <c r="AC844" s="399">
        <v>1.21</v>
      </c>
      <c r="AD844" s="399">
        <v>2.0099999999999998</v>
      </c>
      <c r="AE844" s="405">
        <v>2.1804E-5</v>
      </c>
      <c r="AF844" s="405">
        <v>1.2941176283593272</v>
      </c>
      <c r="AG844" s="399">
        <v>1.28</v>
      </c>
      <c r="AH844" s="399">
        <v>2.2799999999999998</v>
      </c>
      <c r="AI844" s="324">
        <v>0</v>
      </c>
      <c r="AJ844" s="324">
        <v>0</v>
      </c>
      <c r="AK844" s="324">
        <v>0</v>
      </c>
      <c r="AL844" s="324">
        <v>0</v>
      </c>
      <c r="AM844" s="324">
        <v>0</v>
      </c>
      <c r="AN844" s="324">
        <v>0</v>
      </c>
      <c r="AO844" s="403">
        <v>1722226</v>
      </c>
      <c r="AP844" s="403">
        <v>3.2699999999999999E-3</v>
      </c>
      <c r="AQ844" s="403">
        <v>5.7149999999999999E-2</v>
      </c>
      <c r="AR844" s="403">
        <v>112</v>
      </c>
      <c r="AS844" s="399" t="s">
        <v>1346</v>
      </c>
      <c r="AT844" s="390">
        <v>0</v>
      </c>
      <c r="AU844" s="390">
        <v>0</v>
      </c>
      <c r="AV844" s="390">
        <v>0</v>
      </c>
      <c r="AY844" s="390" t="s">
        <v>3533</v>
      </c>
    </row>
    <row r="845" spans="1:51" s="390" customFormat="1">
      <c r="A845" s="399" t="s">
        <v>81</v>
      </c>
      <c r="B845" s="399" t="s">
        <v>1353</v>
      </c>
      <c r="C845" s="399">
        <v>33</v>
      </c>
      <c r="D845" s="399">
        <v>10</v>
      </c>
      <c r="E845" s="403">
        <v>1.48</v>
      </c>
      <c r="F845" s="399">
        <v>0</v>
      </c>
      <c r="G845" s="399">
        <v>0.51</v>
      </c>
      <c r="H845" s="399">
        <v>0.7</v>
      </c>
      <c r="I845" s="399">
        <v>0.48</v>
      </c>
      <c r="J845" s="399">
        <v>40</v>
      </c>
      <c r="K845" s="399">
        <v>125</v>
      </c>
      <c r="L845" s="399">
        <v>0</v>
      </c>
      <c r="M845" s="404">
        <v>3.2</v>
      </c>
      <c r="N845" s="404">
        <v>2.5</v>
      </c>
      <c r="O845" s="404">
        <v>1.55</v>
      </c>
      <c r="P845" s="399">
        <v>100</v>
      </c>
      <c r="Q845" s="399" t="s">
        <v>293</v>
      </c>
      <c r="R845" s="399">
        <v>1</v>
      </c>
      <c r="S845" s="399">
        <v>0</v>
      </c>
      <c r="T845" s="399">
        <v>0</v>
      </c>
      <c r="U845" s="404">
        <v>0.25</v>
      </c>
      <c r="V845" s="404">
        <v>0.12</v>
      </c>
      <c r="W845" s="405">
        <v>1.4773000000000001E-5</v>
      </c>
      <c r="X845" s="405">
        <v>5.5462184873949587</v>
      </c>
      <c r="Y845" s="399">
        <v>1.48</v>
      </c>
      <c r="Z845" s="399">
        <v>1.79</v>
      </c>
      <c r="AA845" s="405">
        <v>2.5991000000000002E-5</v>
      </c>
      <c r="AB845" s="405">
        <v>5.5462184873949587</v>
      </c>
      <c r="AC845" s="399">
        <v>1.21</v>
      </c>
      <c r="AD845" s="399">
        <v>2.0099999999999998</v>
      </c>
      <c r="AE845" s="405">
        <v>2.1804E-5</v>
      </c>
      <c r="AF845" s="405">
        <v>5.5462184873949587</v>
      </c>
      <c r="AG845" s="399">
        <v>1.28</v>
      </c>
      <c r="AH845" s="399">
        <v>2.2799999999999998</v>
      </c>
      <c r="AI845" s="324">
        <v>0</v>
      </c>
      <c r="AJ845" s="324">
        <v>0</v>
      </c>
      <c r="AK845" s="324">
        <v>0</v>
      </c>
      <c r="AL845" s="324">
        <v>0</v>
      </c>
      <c r="AM845" s="324">
        <v>0</v>
      </c>
      <c r="AN845" s="324">
        <v>0</v>
      </c>
      <c r="AO845" s="403">
        <v>4448351</v>
      </c>
      <c r="AP845" s="403">
        <v>1.2600000000000001E-3</v>
      </c>
      <c r="AQ845" s="403">
        <v>3.5560000000000001E-2</v>
      </c>
      <c r="AR845" s="403">
        <v>117</v>
      </c>
      <c r="AS845" s="399" t="s">
        <v>1346</v>
      </c>
      <c r="AT845" s="390">
        <v>0</v>
      </c>
      <c r="AU845" s="390">
        <v>0</v>
      </c>
      <c r="AV845" s="390">
        <v>0</v>
      </c>
      <c r="AY845" s="390" t="s">
        <v>3533</v>
      </c>
    </row>
    <row r="846" spans="1:51" s="390" customFormat="1">
      <c r="A846" s="399" t="s">
        <v>81</v>
      </c>
      <c r="B846" s="399" t="s">
        <v>1349</v>
      </c>
      <c r="C846" s="399">
        <v>4.7</v>
      </c>
      <c r="D846" s="399">
        <v>20</v>
      </c>
      <c r="E846" s="403">
        <v>0.245</v>
      </c>
      <c r="F846" s="399">
        <v>0</v>
      </c>
      <c r="G846" s="399">
        <v>1.3</v>
      </c>
      <c r="H846" s="399">
        <v>0.7</v>
      </c>
      <c r="I846" s="399">
        <v>1.1399999999999999</v>
      </c>
      <c r="J846" s="399">
        <v>40</v>
      </c>
      <c r="K846" s="399">
        <v>125</v>
      </c>
      <c r="L846" s="324">
        <v>0</v>
      </c>
      <c r="M846" s="404">
        <v>3.2</v>
      </c>
      <c r="N846" s="404">
        <v>2.5</v>
      </c>
      <c r="O846" s="404">
        <v>1.55</v>
      </c>
      <c r="P846" s="399">
        <v>100</v>
      </c>
      <c r="Q846" s="399" t="s">
        <v>293</v>
      </c>
      <c r="R846" s="399">
        <v>1</v>
      </c>
      <c r="S846" s="399">
        <v>0</v>
      </c>
      <c r="T846" s="399">
        <v>0</v>
      </c>
      <c r="U846" s="404">
        <v>0.25</v>
      </c>
      <c r="V846" s="404">
        <v>0.12</v>
      </c>
      <c r="W846" s="405">
        <v>1.4773000000000001E-5</v>
      </c>
      <c r="X846" s="405">
        <v>1.5932202743271651</v>
      </c>
      <c r="Y846" s="399">
        <v>1.48</v>
      </c>
      <c r="Z846" s="399">
        <v>1.79</v>
      </c>
      <c r="AA846" s="405">
        <v>2.5991000000000002E-5</v>
      </c>
      <c r="AB846" s="405">
        <v>1.5932202743271651</v>
      </c>
      <c r="AC846" s="399">
        <v>1.21</v>
      </c>
      <c r="AD846" s="399">
        <v>2.0099999999999998</v>
      </c>
      <c r="AE846" s="405">
        <v>2.1804E-5</v>
      </c>
      <c r="AF846" s="405">
        <v>1.5932202743271651</v>
      </c>
      <c r="AG846" s="399">
        <v>1.28</v>
      </c>
      <c r="AH846" s="399">
        <v>2.2799999999999998</v>
      </c>
      <c r="AI846" s="324">
        <v>0</v>
      </c>
      <c r="AJ846" s="324">
        <v>0</v>
      </c>
      <c r="AK846" s="324">
        <v>0</v>
      </c>
      <c r="AL846" s="324">
        <v>0</v>
      </c>
      <c r="AM846" s="324">
        <v>0</v>
      </c>
      <c r="AN846" s="324">
        <v>0</v>
      </c>
      <c r="AO846" s="403">
        <v>2179692</v>
      </c>
      <c r="AP846" s="403">
        <v>2.5799999999999998E-3</v>
      </c>
      <c r="AQ846" s="403">
        <v>5.0799999999999998E-2</v>
      </c>
      <c r="AR846" s="403">
        <v>126</v>
      </c>
      <c r="AS846" s="399" t="s">
        <v>1346</v>
      </c>
      <c r="AT846" s="390">
        <v>0</v>
      </c>
      <c r="AU846" s="390">
        <v>0</v>
      </c>
      <c r="AV846" s="390">
        <v>0</v>
      </c>
      <c r="AY846" s="390" t="s">
        <v>3533</v>
      </c>
    </row>
    <row r="847" spans="1:51" s="390" customFormat="1">
      <c r="A847" s="399" t="s">
        <v>81</v>
      </c>
      <c r="B847" s="399" t="s">
        <v>1354</v>
      </c>
      <c r="C847" s="399">
        <v>47</v>
      </c>
      <c r="D847" s="399">
        <v>10</v>
      </c>
      <c r="E847" s="403">
        <v>2.33</v>
      </c>
      <c r="F847" s="399">
        <v>0</v>
      </c>
      <c r="G847" s="399">
        <v>0.41</v>
      </c>
      <c r="H847" s="399">
        <v>0.7</v>
      </c>
      <c r="I847" s="399">
        <v>0.48</v>
      </c>
      <c r="J847" s="399">
        <v>40</v>
      </c>
      <c r="K847" s="399">
        <v>125</v>
      </c>
      <c r="L847" s="324">
        <v>0</v>
      </c>
      <c r="M847" s="404">
        <v>3.2</v>
      </c>
      <c r="N847" s="404">
        <v>2.5</v>
      </c>
      <c r="O847" s="404">
        <v>1.55</v>
      </c>
      <c r="P847" s="399">
        <v>100</v>
      </c>
      <c r="Q847" s="399" t="s">
        <v>293</v>
      </c>
      <c r="R847" s="399">
        <v>1</v>
      </c>
      <c r="S847" s="399">
        <v>0</v>
      </c>
      <c r="T847" s="399">
        <v>0</v>
      </c>
      <c r="U847" s="404">
        <v>0.25</v>
      </c>
      <c r="V847" s="404">
        <v>0.12</v>
      </c>
      <c r="W847" s="405">
        <v>1.4773000000000001E-5</v>
      </c>
      <c r="X847" s="405">
        <v>4.9214659685863866</v>
      </c>
      <c r="Y847" s="399">
        <v>1.48</v>
      </c>
      <c r="Z847" s="399">
        <v>1.79</v>
      </c>
      <c r="AA847" s="405">
        <v>2.5991000000000002E-5</v>
      </c>
      <c r="AB847" s="405">
        <v>4.9214659685863866</v>
      </c>
      <c r="AC847" s="399">
        <v>1.21</v>
      </c>
      <c r="AD847" s="399">
        <v>2.0099999999999998</v>
      </c>
      <c r="AE847" s="405">
        <v>2.1804E-5</v>
      </c>
      <c r="AF847" s="405">
        <v>4.9214659685863866</v>
      </c>
      <c r="AG847" s="399">
        <v>1.28</v>
      </c>
      <c r="AH847" s="399">
        <v>2.2799999999999998</v>
      </c>
      <c r="AI847" s="324">
        <v>0</v>
      </c>
      <c r="AJ847" s="324">
        <v>0</v>
      </c>
      <c r="AK847" s="324">
        <v>0</v>
      </c>
      <c r="AL847" s="324">
        <v>0</v>
      </c>
      <c r="AM847" s="324">
        <v>0</v>
      </c>
      <c r="AN847" s="324">
        <v>0</v>
      </c>
      <c r="AO847" s="403">
        <v>5580011</v>
      </c>
      <c r="AP847" s="403">
        <v>1.01E-3</v>
      </c>
      <c r="AQ847" s="403">
        <v>3.175E-2</v>
      </c>
      <c r="AR847" s="403">
        <v>75</v>
      </c>
      <c r="AS847" s="399" t="s">
        <v>1346</v>
      </c>
      <c r="AT847" s="390">
        <v>0</v>
      </c>
      <c r="AU847" s="390">
        <v>0</v>
      </c>
      <c r="AV847" s="390">
        <v>0</v>
      </c>
      <c r="AY847" s="390" t="s">
        <v>3533</v>
      </c>
    </row>
    <row r="848" spans="1:51" s="390" customFormat="1">
      <c r="A848" s="399" t="s">
        <v>81</v>
      </c>
      <c r="B848" s="399" t="s">
        <v>1355</v>
      </c>
      <c r="C848" s="399">
        <v>68</v>
      </c>
      <c r="D848" s="399">
        <v>10</v>
      </c>
      <c r="E848" s="403">
        <v>3.4</v>
      </c>
      <c r="F848" s="399">
        <v>0</v>
      </c>
      <c r="G848" s="399">
        <v>0.34</v>
      </c>
      <c r="H848" s="399">
        <v>0.7</v>
      </c>
      <c r="I848" s="399">
        <v>0.32</v>
      </c>
      <c r="J848" s="399">
        <v>40</v>
      </c>
      <c r="K848" s="399">
        <v>125</v>
      </c>
      <c r="L848" s="399">
        <v>0</v>
      </c>
      <c r="M848" s="404">
        <v>3.2</v>
      </c>
      <c r="N848" s="404">
        <v>2.5</v>
      </c>
      <c r="O848" s="404">
        <v>1.55</v>
      </c>
      <c r="P848" s="399">
        <v>100</v>
      </c>
      <c r="Q848" s="399" t="s">
        <v>293</v>
      </c>
      <c r="R848" s="399">
        <v>1</v>
      </c>
      <c r="S848" s="399">
        <v>0</v>
      </c>
      <c r="T848" s="399">
        <v>0</v>
      </c>
      <c r="U848" s="404">
        <v>0.25</v>
      </c>
      <c r="V848" s="404">
        <v>0.12</v>
      </c>
      <c r="W848" s="405">
        <v>1.4773000000000001E-5</v>
      </c>
      <c r="X848" s="405">
        <v>5.9911894273127757</v>
      </c>
      <c r="Y848" s="399">
        <v>1.48</v>
      </c>
      <c r="Z848" s="399">
        <v>1.79</v>
      </c>
      <c r="AA848" s="405">
        <v>2.5991000000000002E-5</v>
      </c>
      <c r="AB848" s="405">
        <v>5.9911894273127757</v>
      </c>
      <c r="AC848" s="399">
        <v>1.21</v>
      </c>
      <c r="AD848" s="399">
        <v>2.0099999999999998</v>
      </c>
      <c r="AE848" s="405">
        <v>2.1804E-5</v>
      </c>
      <c r="AF848" s="405">
        <v>5.9911894273127757</v>
      </c>
      <c r="AG848" s="399">
        <v>1.28</v>
      </c>
      <c r="AH848" s="399">
        <v>2.2799999999999998</v>
      </c>
      <c r="AI848" s="324">
        <v>0</v>
      </c>
      <c r="AJ848" s="324">
        <v>0</v>
      </c>
      <c r="AK848" s="324">
        <v>0</v>
      </c>
      <c r="AL848" s="324">
        <v>0</v>
      </c>
      <c r="AM848" s="324">
        <v>0</v>
      </c>
      <c r="AN848" s="324">
        <v>0</v>
      </c>
      <c r="AO848" s="403">
        <v>7205593</v>
      </c>
      <c r="AP848" s="403">
        <v>7.7999999999999999E-4</v>
      </c>
      <c r="AQ848" s="403">
        <v>2.794E-2</v>
      </c>
      <c r="AR848" s="403">
        <v>115</v>
      </c>
      <c r="AS848" s="399" t="s">
        <v>1346</v>
      </c>
      <c r="AT848" s="390">
        <v>0</v>
      </c>
      <c r="AU848" s="390">
        <v>0</v>
      </c>
      <c r="AV848" s="390">
        <v>0</v>
      </c>
      <c r="AY848" s="390" t="s">
        <v>3533</v>
      </c>
    </row>
    <row r="849" spans="1:51" s="390" customFormat="1">
      <c r="A849" s="399" t="s">
        <v>81</v>
      </c>
      <c r="B849" s="399" t="s">
        <v>1357</v>
      </c>
      <c r="C849" s="399">
        <v>1</v>
      </c>
      <c r="D849" s="399">
        <v>20</v>
      </c>
      <c r="E849" s="403">
        <v>5.8000000000000003E-2</v>
      </c>
      <c r="F849" s="399">
        <v>0</v>
      </c>
      <c r="G849" s="399">
        <v>3.2</v>
      </c>
      <c r="H849" s="399">
        <v>0.7</v>
      </c>
      <c r="I849" s="399">
        <v>2.6</v>
      </c>
      <c r="J849" s="399">
        <v>40</v>
      </c>
      <c r="K849" s="399">
        <v>125</v>
      </c>
      <c r="L849" s="324">
        <v>0</v>
      </c>
      <c r="M849" s="404">
        <v>3.2</v>
      </c>
      <c r="N849" s="404">
        <v>2.5</v>
      </c>
      <c r="O849" s="404">
        <v>2</v>
      </c>
      <c r="P849" s="399">
        <v>100</v>
      </c>
      <c r="Q849" s="399" t="s">
        <v>293</v>
      </c>
      <c r="R849" s="399">
        <v>1</v>
      </c>
      <c r="S849" s="399">
        <v>0</v>
      </c>
      <c r="T849" s="399">
        <v>0</v>
      </c>
      <c r="U849" s="404">
        <v>0.23</v>
      </c>
      <c r="V849" s="404">
        <v>0.11</v>
      </c>
      <c r="W849" s="405">
        <v>1.74097E-5</v>
      </c>
      <c r="X849" s="405">
        <v>0.57720057720057727</v>
      </c>
      <c r="Y849" s="399">
        <v>1.48</v>
      </c>
      <c r="Z849" s="399">
        <v>1.79</v>
      </c>
      <c r="AA849" s="405">
        <v>3.0629900000000003E-5</v>
      </c>
      <c r="AB849" s="405">
        <v>0.57720057720057727</v>
      </c>
      <c r="AC849" s="399">
        <v>1.21</v>
      </c>
      <c r="AD849" s="399">
        <v>2.0099999999999998</v>
      </c>
      <c r="AE849" s="405">
        <v>2.5695600000000002E-5</v>
      </c>
      <c r="AF849" s="405">
        <v>0.57720057720057727</v>
      </c>
      <c r="AG849" s="399">
        <v>1.28</v>
      </c>
      <c r="AH849" s="399">
        <v>2.2799999999999998</v>
      </c>
      <c r="AI849" s="324">
        <v>0</v>
      </c>
      <c r="AJ849" s="324">
        <v>0</v>
      </c>
      <c r="AK849" s="324">
        <v>0</v>
      </c>
      <c r="AL849" s="324">
        <v>0</v>
      </c>
      <c r="AM849" s="324">
        <v>0</v>
      </c>
      <c r="AN849" s="324">
        <v>0</v>
      </c>
      <c r="AO849" s="403">
        <v>878687</v>
      </c>
      <c r="AP849" s="403">
        <v>6.4000000000000003E-3</v>
      </c>
      <c r="AQ849" s="403">
        <v>8.0009999999999998E-2</v>
      </c>
      <c r="AR849" s="403">
        <v>102</v>
      </c>
      <c r="AS849" s="399" t="s">
        <v>1358</v>
      </c>
      <c r="AT849" s="390">
        <v>0</v>
      </c>
      <c r="AU849" s="390">
        <v>0</v>
      </c>
      <c r="AV849" s="390">
        <v>0</v>
      </c>
      <c r="AY849" s="390" t="s">
        <v>3533</v>
      </c>
    </row>
    <row r="850" spans="1:51" s="390" customFormat="1">
      <c r="A850" s="399" t="s">
        <v>81</v>
      </c>
      <c r="B850" s="399" t="s">
        <v>1366</v>
      </c>
      <c r="C850" s="399">
        <v>10</v>
      </c>
      <c r="D850" s="399">
        <v>10</v>
      </c>
      <c r="E850" s="403">
        <v>0.434</v>
      </c>
      <c r="F850" s="399">
        <v>0</v>
      </c>
      <c r="G850" s="399">
        <v>1.1000000000000001</v>
      </c>
      <c r="H850" s="399">
        <v>0.7</v>
      </c>
      <c r="I850" s="399">
        <v>0.87</v>
      </c>
      <c r="J850" s="399">
        <v>40</v>
      </c>
      <c r="K850" s="399">
        <v>125</v>
      </c>
      <c r="L850" s="324">
        <v>0</v>
      </c>
      <c r="M850" s="404">
        <v>3.2</v>
      </c>
      <c r="N850" s="404">
        <v>2.5</v>
      </c>
      <c r="O850" s="404">
        <v>2</v>
      </c>
      <c r="P850" s="399">
        <v>100</v>
      </c>
      <c r="Q850" s="399" t="s">
        <v>293</v>
      </c>
      <c r="R850" s="399">
        <v>1</v>
      </c>
      <c r="S850" s="399">
        <v>0</v>
      </c>
      <c r="T850" s="399">
        <v>0</v>
      </c>
      <c r="U850" s="404">
        <v>0.23</v>
      </c>
      <c r="V850" s="404">
        <v>0.11</v>
      </c>
      <c r="W850" s="405">
        <v>1.74097E-5</v>
      </c>
      <c r="X850" s="405">
        <v>1.7669405424507467</v>
      </c>
      <c r="Y850" s="399">
        <v>1.48</v>
      </c>
      <c r="Z850" s="399">
        <v>1.79</v>
      </c>
      <c r="AA850" s="405">
        <v>3.0629900000000003E-5</v>
      </c>
      <c r="AB850" s="405">
        <v>1.7669405424507467</v>
      </c>
      <c r="AC850" s="399">
        <v>1.21</v>
      </c>
      <c r="AD850" s="399">
        <v>2.0099999999999998</v>
      </c>
      <c r="AE850" s="405">
        <v>2.5695600000000002E-5</v>
      </c>
      <c r="AF850" s="405">
        <v>1.7669405424507467</v>
      </c>
      <c r="AG850" s="399">
        <v>1.28</v>
      </c>
      <c r="AH850" s="399">
        <v>2.2799999999999998</v>
      </c>
      <c r="AI850" s="324">
        <v>0</v>
      </c>
      <c r="AJ850" s="324">
        <v>0</v>
      </c>
      <c r="AK850" s="324">
        <v>0</v>
      </c>
      <c r="AL850" s="324">
        <v>0</v>
      </c>
      <c r="AM850" s="324">
        <v>0</v>
      </c>
      <c r="AN850" s="324">
        <v>0</v>
      </c>
      <c r="AO850" s="403">
        <v>2179692</v>
      </c>
      <c r="AP850" s="403">
        <v>2.5799999999999998E-3</v>
      </c>
      <c r="AQ850" s="403">
        <v>5.0799999999999998E-2</v>
      </c>
      <c r="AR850" s="403">
        <v>122</v>
      </c>
      <c r="AS850" s="399" t="s">
        <v>1358</v>
      </c>
      <c r="AT850" s="390">
        <v>0</v>
      </c>
      <c r="AU850" s="390">
        <v>0</v>
      </c>
      <c r="AV850" s="390">
        <v>0</v>
      </c>
      <c r="AY850" s="390" t="s">
        <v>3533</v>
      </c>
    </row>
    <row r="851" spans="1:51" s="390" customFormat="1">
      <c r="A851" s="399" t="s">
        <v>81</v>
      </c>
      <c r="B851" s="399" t="s">
        <v>1378</v>
      </c>
      <c r="C851" s="399">
        <v>100</v>
      </c>
      <c r="D851" s="399">
        <v>10</v>
      </c>
      <c r="E851" s="403">
        <v>3.5</v>
      </c>
      <c r="F851" s="399">
        <v>0</v>
      </c>
      <c r="G851" s="399">
        <v>0.34</v>
      </c>
      <c r="H851" s="399">
        <v>0.7</v>
      </c>
      <c r="I851" s="399">
        <v>0.32</v>
      </c>
      <c r="J851" s="399">
        <v>40</v>
      </c>
      <c r="K851" s="399">
        <v>125</v>
      </c>
      <c r="L851" s="324">
        <v>0</v>
      </c>
      <c r="M851" s="404">
        <v>3.2</v>
      </c>
      <c r="N851" s="404">
        <v>2.5</v>
      </c>
      <c r="O851" s="404">
        <v>2</v>
      </c>
      <c r="P851" s="399">
        <v>100</v>
      </c>
      <c r="Q851" s="399" t="s">
        <v>293</v>
      </c>
      <c r="R851" s="399">
        <v>1</v>
      </c>
      <c r="S851" s="399">
        <v>0</v>
      </c>
      <c r="T851" s="399">
        <v>0</v>
      </c>
      <c r="U851" s="404">
        <v>0.23</v>
      </c>
      <c r="V851" s="404">
        <v>0.11</v>
      </c>
      <c r="W851" s="405">
        <v>1.74097E-5</v>
      </c>
      <c r="X851" s="405">
        <v>5.5146551961838579</v>
      </c>
      <c r="Y851" s="399">
        <v>1.48</v>
      </c>
      <c r="Z851" s="399">
        <v>1.79</v>
      </c>
      <c r="AA851" s="405">
        <v>3.0629900000000003E-5</v>
      </c>
      <c r="AB851" s="405">
        <v>5.5146551961838579</v>
      </c>
      <c r="AC851" s="399">
        <v>1.21</v>
      </c>
      <c r="AD851" s="399">
        <v>2.0099999999999998</v>
      </c>
      <c r="AE851" s="405">
        <v>2.5695600000000002E-5</v>
      </c>
      <c r="AF851" s="405">
        <v>5.5146551961838579</v>
      </c>
      <c r="AG851" s="399">
        <v>1.28</v>
      </c>
      <c r="AH851" s="399">
        <v>2.2799999999999998</v>
      </c>
      <c r="AI851" s="324">
        <v>0</v>
      </c>
      <c r="AJ851" s="324">
        <v>0</v>
      </c>
      <c r="AK851" s="324">
        <v>0</v>
      </c>
      <c r="AL851" s="324">
        <v>0</v>
      </c>
      <c r="AM851" s="324">
        <v>0</v>
      </c>
      <c r="AN851" s="324">
        <v>0</v>
      </c>
      <c r="AO851" s="403">
        <v>5580011</v>
      </c>
      <c r="AP851" s="403">
        <v>1.01E-3</v>
      </c>
      <c r="AQ851" s="403">
        <v>3.175E-2</v>
      </c>
      <c r="AR851" s="403">
        <v>112</v>
      </c>
      <c r="AS851" s="399" t="s">
        <v>1358</v>
      </c>
      <c r="AT851" s="390">
        <v>0</v>
      </c>
      <c r="AU851" s="390">
        <v>0</v>
      </c>
      <c r="AV851" s="390">
        <v>0</v>
      </c>
      <c r="AY851" s="390" t="s">
        <v>3533</v>
      </c>
    </row>
    <row r="852" spans="1:51" s="390" customFormat="1">
      <c r="A852" s="399" t="s">
        <v>81</v>
      </c>
      <c r="B852" s="399" t="s">
        <v>1367</v>
      </c>
      <c r="C852" s="399">
        <v>12</v>
      </c>
      <c r="D852" s="399">
        <v>10</v>
      </c>
      <c r="E852" s="403">
        <v>0.47</v>
      </c>
      <c r="F852" s="399">
        <v>0</v>
      </c>
      <c r="G852" s="399">
        <v>0.98</v>
      </c>
      <c r="H852" s="399">
        <v>0.7</v>
      </c>
      <c r="I852" s="399">
        <v>0.84</v>
      </c>
      <c r="J852" s="399">
        <v>40</v>
      </c>
      <c r="K852" s="399">
        <v>125</v>
      </c>
      <c r="L852" s="399">
        <v>0</v>
      </c>
      <c r="M852" s="404">
        <v>3.2</v>
      </c>
      <c r="N852" s="404">
        <v>2.5</v>
      </c>
      <c r="O852" s="404">
        <v>2</v>
      </c>
      <c r="P852" s="399">
        <v>100</v>
      </c>
      <c r="Q852" s="399" t="s">
        <v>293</v>
      </c>
      <c r="R852" s="399">
        <v>1</v>
      </c>
      <c r="S852" s="399">
        <v>0</v>
      </c>
      <c r="T852" s="399">
        <v>0</v>
      </c>
      <c r="U852" s="404">
        <v>0.23</v>
      </c>
      <c r="V852" s="404">
        <v>0.11</v>
      </c>
      <c r="W852" s="405">
        <v>1.74097E-5</v>
      </c>
      <c r="X852" s="405">
        <v>1.8890200708382527</v>
      </c>
      <c r="Y852" s="399">
        <v>1.48</v>
      </c>
      <c r="Z852" s="399">
        <v>1.79</v>
      </c>
      <c r="AA852" s="405">
        <v>3.0629900000000003E-5</v>
      </c>
      <c r="AB852" s="405">
        <v>1.8890200708382527</v>
      </c>
      <c r="AC852" s="399">
        <v>1.21</v>
      </c>
      <c r="AD852" s="399">
        <v>2.0099999999999998</v>
      </c>
      <c r="AE852" s="405">
        <v>2.5695600000000002E-5</v>
      </c>
      <c r="AF852" s="405">
        <v>1.8890200708382527</v>
      </c>
      <c r="AG852" s="399">
        <v>1.28</v>
      </c>
      <c r="AH852" s="399">
        <v>2.2799999999999998</v>
      </c>
      <c r="AI852" s="324">
        <v>0</v>
      </c>
      <c r="AJ852" s="324">
        <v>0</v>
      </c>
      <c r="AK852" s="324">
        <v>0</v>
      </c>
      <c r="AL852" s="324">
        <v>0</v>
      </c>
      <c r="AM852" s="324">
        <v>0</v>
      </c>
      <c r="AN852" s="324">
        <v>0</v>
      </c>
      <c r="AO852" s="403">
        <v>2179692</v>
      </c>
      <c r="AP852" s="403">
        <v>2.5799999999999998E-3</v>
      </c>
      <c r="AQ852" s="403">
        <v>5.0799999999999998E-2</v>
      </c>
      <c r="AR852" s="403">
        <v>121</v>
      </c>
      <c r="AS852" s="399" t="s">
        <v>1358</v>
      </c>
      <c r="AT852" s="390">
        <v>0</v>
      </c>
      <c r="AU852" s="390">
        <v>0</v>
      </c>
      <c r="AV852" s="390">
        <v>0</v>
      </c>
      <c r="AY852" s="390" t="s">
        <v>3533</v>
      </c>
    </row>
    <row r="853" spans="1:51" s="390" customFormat="1">
      <c r="A853" s="399" t="s">
        <v>81</v>
      </c>
      <c r="B853" s="399" t="s">
        <v>1359</v>
      </c>
      <c r="C853" s="399">
        <v>1.5</v>
      </c>
      <c r="D853" s="399">
        <v>20</v>
      </c>
      <c r="E853" s="403">
        <v>6.8000000000000005E-2</v>
      </c>
      <c r="F853" s="399">
        <v>0</v>
      </c>
      <c r="G853" s="399">
        <v>2.7</v>
      </c>
      <c r="H853" s="399">
        <v>0.7</v>
      </c>
      <c r="I853" s="399">
        <v>2.2000000000000002</v>
      </c>
      <c r="J853" s="399">
        <v>40</v>
      </c>
      <c r="K853" s="399">
        <v>125</v>
      </c>
      <c r="L853" s="399">
        <v>0</v>
      </c>
      <c r="M853" s="404">
        <v>3.2</v>
      </c>
      <c r="N853" s="404">
        <v>2.5</v>
      </c>
      <c r="O853" s="404">
        <v>2</v>
      </c>
      <c r="P853" s="399">
        <v>100</v>
      </c>
      <c r="Q853" s="399" t="s">
        <v>293</v>
      </c>
      <c r="R853" s="399">
        <v>1</v>
      </c>
      <c r="S853" s="399">
        <v>0</v>
      </c>
      <c r="T853" s="399">
        <v>0</v>
      </c>
      <c r="U853" s="404">
        <v>0.23</v>
      </c>
      <c r="V853" s="404">
        <v>0.11</v>
      </c>
      <c r="W853" s="405">
        <v>1.74097E-5</v>
      </c>
      <c r="X853" s="405">
        <v>0.68352699931647309</v>
      </c>
      <c r="Y853" s="399">
        <v>1.48</v>
      </c>
      <c r="Z853" s="399">
        <v>1.79</v>
      </c>
      <c r="AA853" s="405">
        <v>3.0629900000000003E-5</v>
      </c>
      <c r="AB853" s="405">
        <v>0.68352699931647309</v>
      </c>
      <c r="AC853" s="399">
        <v>1.21</v>
      </c>
      <c r="AD853" s="399">
        <v>2.0099999999999998</v>
      </c>
      <c r="AE853" s="405">
        <v>2.5695600000000002E-5</v>
      </c>
      <c r="AF853" s="405">
        <v>0.68352699931647309</v>
      </c>
      <c r="AG853" s="399">
        <v>1.28</v>
      </c>
      <c r="AH853" s="399">
        <v>2.2799999999999998</v>
      </c>
      <c r="AI853" s="324">
        <v>0</v>
      </c>
      <c r="AJ853" s="324">
        <v>0</v>
      </c>
      <c r="AK853" s="324">
        <v>0</v>
      </c>
      <c r="AL853" s="324">
        <v>0</v>
      </c>
      <c r="AM853" s="324">
        <v>0</v>
      </c>
      <c r="AN853" s="324">
        <v>0</v>
      </c>
      <c r="AO853" s="403">
        <v>878687</v>
      </c>
      <c r="AP853" s="403">
        <v>6.4000000000000003E-3</v>
      </c>
      <c r="AQ853" s="403">
        <v>8.0009999999999998E-2</v>
      </c>
      <c r="AR853" s="403">
        <v>122</v>
      </c>
      <c r="AS853" s="399" t="s">
        <v>1358</v>
      </c>
      <c r="AT853" s="390">
        <v>0</v>
      </c>
      <c r="AU853" s="390">
        <v>0</v>
      </c>
      <c r="AV853" s="390">
        <v>0</v>
      </c>
      <c r="AY853" s="390" t="s">
        <v>3533</v>
      </c>
    </row>
    <row r="854" spans="1:51" s="390" customFormat="1">
      <c r="A854" s="399" t="s">
        <v>81</v>
      </c>
      <c r="B854" s="399" t="s">
        <v>1368</v>
      </c>
      <c r="C854" s="399">
        <v>15</v>
      </c>
      <c r="D854" s="399">
        <v>10</v>
      </c>
      <c r="E854" s="403">
        <v>0.52</v>
      </c>
      <c r="F854" s="399">
        <v>0</v>
      </c>
      <c r="G854" s="399">
        <v>0.9</v>
      </c>
      <c r="H854" s="399">
        <v>0.7</v>
      </c>
      <c r="I854" s="399">
        <v>0.83</v>
      </c>
      <c r="J854" s="399">
        <v>40</v>
      </c>
      <c r="K854" s="399">
        <v>125</v>
      </c>
      <c r="L854" s="399">
        <v>0</v>
      </c>
      <c r="M854" s="404">
        <v>3.2</v>
      </c>
      <c r="N854" s="404">
        <v>2.5</v>
      </c>
      <c r="O854" s="404">
        <v>2</v>
      </c>
      <c r="P854" s="399">
        <v>100</v>
      </c>
      <c r="Q854" s="399" t="s">
        <v>293</v>
      </c>
      <c r="R854" s="399">
        <v>1</v>
      </c>
      <c r="S854" s="399">
        <v>0</v>
      </c>
      <c r="T854" s="399">
        <v>0</v>
      </c>
      <c r="U854" s="404">
        <v>0.23</v>
      </c>
      <c r="V854" s="404">
        <v>0.11</v>
      </c>
      <c r="W854" s="405">
        <v>1.74097E-5</v>
      </c>
      <c r="X854" s="405">
        <v>2.1290185224611453</v>
      </c>
      <c r="Y854" s="399">
        <v>1.48</v>
      </c>
      <c r="Z854" s="399">
        <v>1.79</v>
      </c>
      <c r="AA854" s="405">
        <v>3.0629900000000003E-5</v>
      </c>
      <c r="AB854" s="405">
        <v>2.1290185224611453</v>
      </c>
      <c r="AC854" s="399">
        <v>1.21</v>
      </c>
      <c r="AD854" s="399">
        <v>2.0099999999999998</v>
      </c>
      <c r="AE854" s="405">
        <v>2.5695600000000002E-5</v>
      </c>
      <c r="AF854" s="405">
        <v>2.1290185224611453</v>
      </c>
      <c r="AG854" s="399">
        <v>1.28</v>
      </c>
      <c r="AH854" s="399">
        <v>2.2799999999999998</v>
      </c>
      <c r="AI854" s="324">
        <v>0</v>
      </c>
      <c r="AJ854" s="324">
        <v>0</v>
      </c>
      <c r="AK854" s="324">
        <v>0</v>
      </c>
      <c r="AL854" s="324">
        <v>0</v>
      </c>
      <c r="AM854" s="324">
        <v>0</v>
      </c>
      <c r="AN854" s="324">
        <v>0</v>
      </c>
      <c r="AO854" s="403">
        <v>2179692</v>
      </c>
      <c r="AP854" s="403">
        <v>2.5799999999999998E-3</v>
      </c>
      <c r="AQ854" s="403">
        <v>5.0799999999999998E-2</v>
      </c>
      <c r="AR854" s="403">
        <v>112</v>
      </c>
      <c r="AS854" s="399" t="s">
        <v>1358</v>
      </c>
      <c r="AT854" s="390">
        <v>0</v>
      </c>
      <c r="AU854" s="390">
        <v>0</v>
      </c>
      <c r="AV854" s="390">
        <v>0</v>
      </c>
      <c r="AY854" s="390" t="s">
        <v>3533</v>
      </c>
    </row>
    <row r="855" spans="1:51" s="390" customFormat="1">
      <c r="A855" s="399" t="s">
        <v>81</v>
      </c>
      <c r="B855" s="399" t="s">
        <v>1369</v>
      </c>
      <c r="C855" s="399">
        <v>18</v>
      </c>
      <c r="D855" s="399">
        <v>10</v>
      </c>
      <c r="E855" s="403">
        <v>0.69599999999999995</v>
      </c>
      <c r="F855" s="399">
        <v>0</v>
      </c>
      <c r="G855" s="399">
        <v>0.8</v>
      </c>
      <c r="H855" s="399">
        <v>0.7</v>
      </c>
      <c r="I855" s="399">
        <v>0.7</v>
      </c>
      <c r="J855" s="399">
        <v>40</v>
      </c>
      <c r="K855" s="399">
        <v>125</v>
      </c>
      <c r="L855" s="399">
        <v>0</v>
      </c>
      <c r="M855" s="404">
        <v>3.2</v>
      </c>
      <c r="N855" s="404">
        <v>2.5</v>
      </c>
      <c r="O855" s="404">
        <v>2</v>
      </c>
      <c r="P855" s="399">
        <v>100</v>
      </c>
      <c r="Q855" s="399" t="s">
        <v>293</v>
      </c>
      <c r="R855" s="399">
        <v>1</v>
      </c>
      <c r="S855" s="399">
        <v>0</v>
      </c>
      <c r="T855" s="399">
        <v>0</v>
      </c>
      <c r="U855" s="404">
        <v>0.23</v>
      </c>
      <c r="V855" s="404">
        <v>0.11</v>
      </c>
      <c r="W855" s="405">
        <v>1.74097E-5</v>
      </c>
      <c r="X855" s="405">
        <v>2.3260321767784458</v>
      </c>
      <c r="Y855" s="399">
        <v>1.48</v>
      </c>
      <c r="Z855" s="399">
        <v>1.79</v>
      </c>
      <c r="AA855" s="405">
        <v>3.0629900000000003E-5</v>
      </c>
      <c r="AB855" s="405">
        <v>2.3260321767784458</v>
      </c>
      <c r="AC855" s="399">
        <v>1.21</v>
      </c>
      <c r="AD855" s="399">
        <v>2.0099999999999998</v>
      </c>
      <c r="AE855" s="405">
        <v>2.5695600000000002E-5</v>
      </c>
      <c r="AF855" s="405">
        <v>2.3260321767784458</v>
      </c>
      <c r="AG855" s="399">
        <v>1.28</v>
      </c>
      <c r="AH855" s="399">
        <v>2.2799999999999998</v>
      </c>
      <c r="AI855" s="324">
        <v>0</v>
      </c>
      <c r="AJ855" s="324">
        <v>0</v>
      </c>
      <c r="AK855" s="324">
        <v>0</v>
      </c>
      <c r="AL855" s="324">
        <v>0</v>
      </c>
      <c r="AM855" s="324">
        <v>0</v>
      </c>
      <c r="AN855" s="324">
        <v>0</v>
      </c>
      <c r="AO855" s="403">
        <v>2846944</v>
      </c>
      <c r="AP855" s="403">
        <v>1.98E-3</v>
      </c>
      <c r="AQ855" s="403">
        <v>4.4450000000000003E-2</v>
      </c>
      <c r="AR855" s="403">
        <v>117</v>
      </c>
      <c r="AS855" s="399" t="s">
        <v>1358</v>
      </c>
      <c r="AT855" s="390">
        <v>0</v>
      </c>
      <c r="AU855" s="390">
        <v>0</v>
      </c>
      <c r="AV855" s="390">
        <v>0</v>
      </c>
      <c r="AY855" s="390" t="s">
        <v>3533</v>
      </c>
    </row>
    <row r="856" spans="1:51" s="390" customFormat="1">
      <c r="A856" s="399" t="s">
        <v>81</v>
      </c>
      <c r="B856" s="399" t="s">
        <v>1360</v>
      </c>
      <c r="C856" s="399">
        <v>2.2000000000000002</v>
      </c>
      <c r="D856" s="399">
        <v>20</v>
      </c>
      <c r="E856" s="403">
        <v>0.104</v>
      </c>
      <c r="F856" s="399">
        <v>0</v>
      </c>
      <c r="G856" s="399">
        <v>2.2000000000000002</v>
      </c>
      <c r="H856" s="399">
        <v>0.7</v>
      </c>
      <c r="I856" s="399">
        <v>2</v>
      </c>
      <c r="J856" s="399">
        <v>40</v>
      </c>
      <c r="K856" s="399">
        <v>125</v>
      </c>
      <c r="L856" s="324">
        <v>0</v>
      </c>
      <c r="M856" s="404">
        <v>3.2</v>
      </c>
      <c r="N856" s="404">
        <v>2.5</v>
      </c>
      <c r="O856" s="404">
        <v>2</v>
      </c>
      <c r="P856" s="399">
        <v>100</v>
      </c>
      <c r="Q856" s="399" t="s">
        <v>293</v>
      </c>
      <c r="R856" s="399">
        <v>1</v>
      </c>
      <c r="S856" s="399">
        <v>0</v>
      </c>
      <c r="T856" s="399">
        <v>0</v>
      </c>
      <c r="U856" s="404">
        <v>0.23</v>
      </c>
      <c r="V856" s="404">
        <v>0.11</v>
      </c>
      <c r="W856" s="405">
        <v>1.74097E-5</v>
      </c>
      <c r="X856" s="405">
        <v>0.82815736784630756</v>
      </c>
      <c r="Y856" s="399">
        <v>1.48</v>
      </c>
      <c r="Z856" s="399">
        <v>1.79</v>
      </c>
      <c r="AA856" s="405">
        <v>3.0629900000000003E-5</v>
      </c>
      <c r="AB856" s="405">
        <v>0.82815736784630756</v>
      </c>
      <c r="AC856" s="399">
        <v>1.21</v>
      </c>
      <c r="AD856" s="399">
        <v>2.0099999999999998</v>
      </c>
      <c r="AE856" s="405">
        <v>2.5695600000000002E-5</v>
      </c>
      <c r="AF856" s="405">
        <v>0.82815736784630756</v>
      </c>
      <c r="AG856" s="399">
        <v>1.28</v>
      </c>
      <c r="AH856" s="399">
        <v>2.2799999999999998</v>
      </c>
      <c r="AI856" s="324">
        <v>0</v>
      </c>
      <c r="AJ856" s="324">
        <v>0</v>
      </c>
      <c r="AK856" s="324">
        <v>0</v>
      </c>
      <c r="AL856" s="324">
        <v>0</v>
      </c>
      <c r="AM856" s="324">
        <v>0</v>
      </c>
      <c r="AN856" s="324">
        <v>0</v>
      </c>
      <c r="AO856" s="403">
        <v>1112088</v>
      </c>
      <c r="AP856" s="403">
        <v>5.0600000000000003E-3</v>
      </c>
      <c r="AQ856" s="403">
        <v>7.1120000000000003E-2</v>
      </c>
      <c r="AR856" s="403">
        <v>96</v>
      </c>
      <c r="AS856" s="399" t="s">
        <v>1358</v>
      </c>
      <c r="AT856" s="390">
        <v>0</v>
      </c>
      <c r="AU856" s="390">
        <v>0</v>
      </c>
      <c r="AV856" s="390">
        <v>0</v>
      </c>
      <c r="AY856" s="390" t="s">
        <v>3533</v>
      </c>
    </row>
    <row r="857" spans="1:51" s="390" customFormat="1">
      <c r="A857" s="399" t="s">
        <v>81</v>
      </c>
      <c r="B857" s="399" t="s">
        <v>1370</v>
      </c>
      <c r="C857" s="399">
        <v>22</v>
      </c>
      <c r="D857" s="399">
        <v>10</v>
      </c>
      <c r="E857" s="403">
        <v>0.78700000000000003</v>
      </c>
      <c r="F857" s="399">
        <v>0</v>
      </c>
      <c r="G857" s="399">
        <v>0.71</v>
      </c>
      <c r="H857" s="399">
        <v>0.7</v>
      </c>
      <c r="I857" s="399">
        <v>0.64</v>
      </c>
      <c r="J857" s="399">
        <v>40</v>
      </c>
      <c r="K857" s="399">
        <v>125</v>
      </c>
      <c r="L857" s="399">
        <v>0</v>
      </c>
      <c r="M857" s="404">
        <v>3.2</v>
      </c>
      <c r="N857" s="404">
        <v>2.5</v>
      </c>
      <c r="O857" s="404">
        <v>2</v>
      </c>
      <c r="P857" s="399">
        <v>100</v>
      </c>
      <c r="Q857" s="399" t="s">
        <v>293</v>
      </c>
      <c r="R857" s="399">
        <v>1</v>
      </c>
      <c r="S857" s="399">
        <v>0</v>
      </c>
      <c r="T857" s="399">
        <v>0</v>
      </c>
      <c r="U857" s="404">
        <v>0.23</v>
      </c>
      <c r="V857" s="404">
        <v>0.11</v>
      </c>
      <c r="W857" s="405">
        <v>1.74097E-5</v>
      </c>
      <c r="X857" s="405">
        <v>2.53968253968254</v>
      </c>
      <c r="Y857" s="399">
        <v>1.48</v>
      </c>
      <c r="Z857" s="399">
        <v>1.79</v>
      </c>
      <c r="AA857" s="405">
        <v>3.0629900000000003E-5</v>
      </c>
      <c r="AB857" s="405">
        <v>2.53968253968254</v>
      </c>
      <c r="AC857" s="399">
        <v>1.21</v>
      </c>
      <c r="AD857" s="399">
        <v>2.0099999999999998</v>
      </c>
      <c r="AE857" s="405">
        <v>2.5695600000000002E-5</v>
      </c>
      <c r="AF857" s="405">
        <v>2.53968253968254</v>
      </c>
      <c r="AG857" s="399">
        <v>1.28</v>
      </c>
      <c r="AH857" s="399">
        <v>2.2799999999999998</v>
      </c>
      <c r="AI857" s="324">
        <v>0</v>
      </c>
      <c r="AJ857" s="324">
        <v>0</v>
      </c>
      <c r="AK857" s="324">
        <v>0</v>
      </c>
      <c r="AL857" s="324">
        <v>0</v>
      </c>
      <c r="AM857" s="324">
        <v>0</v>
      </c>
      <c r="AN857" s="324">
        <v>0</v>
      </c>
      <c r="AO857" s="403">
        <v>2846944</v>
      </c>
      <c r="AP857" s="403">
        <v>1.98E-3</v>
      </c>
      <c r="AQ857" s="403">
        <v>4.4450000000000003E-2</v>
      </c>
      <c r="AR857" s="403">
        <v>124</v>
      </c>
      <c r="AS857" s="399" t="s">
        <v>1358</v>
      </c>
      <c r="AT857" s="390">
        <v>0</v>
      </c>
      <c r="AU857" s="390">
        <v>0</v>
      </c>
      <c r="AV857" s="390">
        <v>0</v>
      </c>
      <c r="AY857" s="390" t="s">
        <v>3533</v>
      </c>
    </row>
    <row r="858" spans="1:51" s="390" customFormat="1">
      <c r="A858" s="399" t="s">
        <v>81</v>
      </c>
      <c r="B858" s="399" t="s">
        <v>1371</v>
      </c>
      <c r="C858" s="399">
        <v>27</v>
      </c>
      <c r="D858" s="399">
        <v>10</v>
      </c>
      <c r="E858" s="403">
        <v>1.19</v>
      </c>
      <c r="F858" s="399">
        <v>0</v>
      </c>
      <c r="G858" s="399">
        <v>0.67</v>
      </c>
      <c r="H858" s="399">
        <v>0.7</v>
      </c>
      <c r="I858" s="399">
        <v>0.54</v>
      </c>
      <c r="J858" s="399">
        <v>40</v>
      </c>
      <c r="K858" s="399">
        <v>125</v>
      </c>
      <c r="L858" s="324">
        <v>0</v>
      </c>
      <c r="M858" s="404">
        <v>3.2</v>
      </c>
      <c r="N858" s="404">
        <v>2.5</v>
      </c>
      <c r="O858" s="404">
        <v>2</v>
      </c>
      <c r="P858" s="399">
        <v>100</v>
      </c>
      <c r="Q858" s="399" t="s">
        <v>293</v>
      </c>
      <c r="R858" s="399">
        <v>1</v>
      </c>
      <c r="S858" s="399">
        <v>0</v>
      </c>
      <c r="T858" s="399">
        <v>0</v>
      </c>
      <c r="U858" s="404">
        <v>0.23</v>
      </c>
      <c r="V858" s="404">
        <v>0.11</v>
      </c>
      <c r="W858" s="405">
        <v>1.74097E-5</v>
      </c>
      <c r="X858" s="405">
        <v>2.8164606477859486</v>
      </c>
      <c r="Y858" s="399">
        <v>1.48</v>
      </c>
      <c r="Z858" s="399">
        <v>1.79</v>
      </c>
      <c r="AA858" s="405">
        <v>3.0629900000000003E-5</v>
      </c>
      <c r="AB858" s="405">
        <v>2.8164606477859486</v>
      </c>
      <c r="AC858" s="399">
        <v>1.21</v>
      </c>
      <c r="AD858" s="399">
        <v>2.0099999999999998</v>
      </c>
      <c r="AE858" s="405">
        <v>2.5695600000000002E-5</v>
      </c>
      <c r="AF858" s="405">
        <v>2.8164606477859486</v>
      </c>
      <c r="AG858" s="399">
        <v>1.28</v>
      </c>
      <c r="AH858" s="399">
        <v>2.2799999999999998</v>
      </c>
      <c r="AI858" s="324">
        <v>0</v>
      </c>
      <c r="AJ858" s="324">
        <v>0</v>
      </c>
      <c r="AK858" s="324">
        <v>0</v>
      </c>
      <c r="AL858" s="324">
        <v>0</v>
      </c>
      <c r="AM858" s="324">
        <v>0</v>
      </c>
      <c r="AN858" s="324">
        <v>0</v>
      </c>
      <c r="AO858" s="403">
        <v>3629040</v>
      </c>
      <c r="AP858" s="403">
        <v>1.5499999999999999E-3</v>
      </c>
      <c r="AQ858" s="403">
        <v>3.9370000000000002E-2</v>
      </c>
      <c r="AR858" s="403">
        <v>115</v>
      </c>
      <c r="AS858" s="399" t="s">
        <v>1358</v>
      </c>
      <c r="AT858" s="390">
        <v>0</v>
      </c>
      <c r="AU858" s="390">
        <v>0</v>
      </c>
      <c r="AV858" s="390">
        <v>0</v>
      </c>
      <c r="AY858" s="390" t="s">
        <v>3533</v>
      </c>
    </row>
    <row r="859" spans="1:51" s="390" customFormat="1">
      <c r="A859" s="399" t="s">
        <v>81</v>
      </c>
      <c r="B859" s="399" t="s">
        <v>1361</v>
      </c>
      <c r="C859" s="399">
        <v>3.3</v>
      </c>
      <c r="D859" s="399">
        <v>20</v>
      </c>
      <c r="E859" s="403">
        <v>0.13800000000000001</v>
      </c>
      <c r="F859" s="399">
        <v>0</v>
      </c>
      <c r="G859" s="399">
        <v>1.7</v>
      </c>
      <c r="H859" s="399">
        <v>0.7</v>
      </c>
      <c r="I859" s="399">
        <v>1.6</v>
      </c>
      <c r="J859" s="399">
        <v>40</v>
      </c>
      <c r="K859" s="399">
        <v>125</v>
      </c>
      <c r="L859" s="399">
        <v>0</v>
      </c>
      <c r="M859" s="404">
        <v>3.2</v>
      </c>
      <c r="N859" s="404">
        <v>2.5</v>
      </c>
      <c r="O859" s="404">
        <v>2</v>
      </c>
      <c r="P859" s="399">
        <v>100</v>
      </c>
      <c r="Q859" s="399" t="s">
        <v>293</v>
      </c>
      <c r="R859" s="399">
        <v>1</v>
      </c>
      <c r="S859" s="399">
        <v>0</v>
      </c>
      <c r="T859" s="399">
        <v>0</v>
      </c>
      <c r="U859" s="404">
        <v>0.23</v>
      </c>
      <c r="V859" s="404">
        <v>0.11</v>
      </c>
      <c r="W859" s="405">
        <v>1.74097E-5</v>
      </c>
      <c r="X859" s="405">
        <v>0.98522166064077754</v>
      </c>
      <c r="Y859" s="399">
        <v>1.48</v>
      </c>
      <c r="Z859" s="399">
        <v>1.79</v>
      </c>
      <c r="AA859" s="405">
        <v>3.0629900000000003E-5</v>
      </c>
      <c r="AB859" s="405">
        <v>0.98522166064077754</v>
      </c>
      <c r="AC859" s="399">
        <v>1.21</v>
      </c>
      <c r="AD859" s="399">
        <v>2.0099999999999998</v>
      </c>
      <c r="AE859" s="405">
        <v>2.5695600000000002E-5</v>
      </c>
      <c r="AF859" s="405">
        <v>0.98522166064077754</v>
      </c>
      <c r="AG859" s="399">
        <v>1.28</v>
      </c>
      <c r="AH859" s="399">
        <v>2.2799999999999998</v>
      </c>
      <c r="AI859" s="324">
        <v>0</v>
      </c>
      <c r="AJ859" s="324">
        <v>0</v>
      </c>
      <c r="AK859" s="324">
        <v>0</v>
      </c>
      <c r="AL859" s="324">
        <v>0</v>
      </c>
      <c r="AM859" s="324">
        <v>0</v>
      </c>
      <c r="AN859" s="324">
        <v>0</v>
      </c>
      <c r="AO859" s="403">
        <v>1112088</v>
      </c>
      <c r="AP859" s="403">
        <v>5.0600000000000003E-3</v>
      </c>
      <c r="AQ859" s="403">
        <v>7.1120000000000003E-2</v>
      </c>
      <c r="AR859" s="403">
        <v>113</v>
      </c>
      <c r="AS859" s="399" t="s">
        <v>1358</v>
      </c>
      <c r="AT859" s="390">
        <v>0</v>
      </c>
      <c r="AU859" s="390">
        <v>0</v>
      </c>
      <c r="AV859" s="390">
        <v>0</v>
      </c>
      <c r="AY859" s="390" t="s">
        <v>3533</v>
      </c>
    </row>
    <row r="860" spans="1:51" s="390" customFormat="1">
      <c r="A860" s="399" t="s">
        <v>81</v>
      </c>
      <c r="B860" s="399" t="s">
        <v>1372</v>
      </c>
      <c r="C860" s="399">
        <v>33</v>
      </c>
      <c r="D860" s="399">
        <v>10</v>
      </c>
      <c r="E860" s="403">
        <v>1.27</v>
      </c>
      <c r="F860" s="399">
        <v>0</v>
      </c>
      <c r="G860" s="399">
        <v>0.6</v>
      </c>
      <c r="H860" s="399">
        <v>0.7</v>
      </c>
      <c r="I860" s="399">
        <v>0.53</v>
      </c>
      <c r="J860" s="399">
        <v>40</v>
      </c>
      <c r="K860" s="399">
        <v>125</v>
      </c>
      <c r="L860" s="324">
        <v>0</v>
      </c>
      <c r="M860" s="404">
        <v>3.2</v>
      </c>
      <c r="N860" s="404">
        <v>2.5</v>
      </c>
      <c r="O860" s="404">
        <v>2</v>
      </c>
      <c r="P860" s="399">
        <v>100</v>
      </c>
      <c r="Q860" s="399" t="s">
        <v>293</v>
      </c>
      <c r="R860" s="399">
        <v>1</v>
      </c>
      <c r="S860" s="399">
        <v>0</v>
      </c>
      <c r="T860" s="399">
        <v>0</v>
      </c>
      <c r="U860" s="404">
        <v>0.23</v>
      </c>
      <c r="V860" s="404">
        <v>0.11</v>
      </c>
      <c r="W860" s="405">
        <v>1.74097E-5</v>
      </c>
      <c r="X860" s="405">
        <v>3.1397174254317108</v>
      </c>
      <c r="Y860" s="399">
        <v>1.48</v>
      </c>
      <c r="Z860" s="399">
        <v>1.79</v>
      </c>
      <c r="AA860" s="405">
        <v>3.0629900000000003E-5</v>
      </c>
      <c r="AB860" s="405">
        <v>3.1397174254317108</v>
      </c>
      <c r="AC860" s="399">
        <v>1.21</v>
      </c>
      <c r="AD860" s="399">
        <v>2.0099999999999998</v>
      </c>
      <c r="AE860" s="405">
        <v>2.5695600000000002E-5</v>
      </c>
      <c r="AF860" s="405">
        <v>3.1397174254317108</v>
      </c>
      <c r="AG860" s="399">
        <v>1.28</v>
      </c>
      <c r="AH860" s="399">
        <v>2.2799999999999998</v>
      </c>
      <c r="AI860" s="324">
        <v>0</v>
      </c>
      <c r="AJ860" s="324">
        <v>0</v>
      </c>
      <c r="AK860" s="324">
        <v>0</v>
      </c>
      <c r="AL860" s="324">
        <v>0</v>
      </c>
      <c r="AM860" s="324">
        <v>0</v>
      </c>
      <c r="AN860" s="324">
        <v>0</v>
      </c>
      <c r="AO860" s="403">
        <v>3629040</v>
      </c>
      <c r="AP860" s="403">
        <v>1.5499999999999999E-3</v>
      </c>
      <c r="AQ860" s="403">
        <v>3.9370000000000002E-2</v>
      </c>
      <c r="AR860" s="403">
        <v>112</v>
      </c>
      <c r="AS860" s="399" t="s">
        <v>1358</v>
      </c>
      <c r="AT860" s="390">
        <v>0</v>
      </c>
      <c r="AU860" s="390">
        <v>0</v>
      </c>
      <c r="AV860" s="390">
        <v>0</v>
      </c>
      <c r="AY860" s="390" t="s">
        <v>3533</v>
      </c>
    </row>
    <row r="861" spans="1:51" s="390" customFormat="1">
      <c r="A861" s="399" t="s">
        <v>81</v>
      </c>
      <c r="B861" s="399" t="s">
        <v>1373</v>
      </c>
      <c r="C861" s="399">
        <v>39</v>
      </c>
      <c r="D861" s="399">
        <v>10</v>
      </c>
      <c r="E861" s="403">
        <v>1.38</v>
      </c>
      <c r="F861" s="399">
        <v>0</v>
      </c>
      <c r="G861" s="399">
        <v>0.54</v>
      </c>
      <c r="H861" s="399">
        <v>0.7</v>
      </c>
      <c r="I861" s="399">
        <v>0.47</v>
      </c>
      <c r="J861" s="399">
        <v>40</v>
      </c>
      <c r="K861" s="399">
        <v>125</v>
      </c>
      <c r="L861" s="399">
        <v>0</v>
      </c>
      <c r="M861" s="404">
        <v>3.2</v>
      </c>
      <c r="N861" s="404">
        <v>2.5</v>
      </c>
      <c r="O861" s="404">
        <v>2</v>
      </c>
      <c r="P861" s="399">
        <v>100</v>
      </c>
      <c r="Q861" s="399" t="s">
        <v>293</v>
      </c>
      <c r="R861" s="399">
        <v>1</v>
      </c>
      <c r="S861" s="399">
        <v>0</v>
      </c>
      <c r="T861" s="399">
        <v>0</v>
      </c>
      <c r="U861" s="404">
        <v>0.23</v>
      </c>
      <c r="V861" s="404">
        <v>0.11</v>
      </c>
      <c r="W861" s="405">
        <v>1.74097E-5</v>
      </c>
      <c r="X861" s="405">
        <v>3.4107306834579569</v>
      </c>
      <c r="Y861" s="399">
        <v>1.48</v>
      </c>
      <c r="Z861" s="399">
        <v>1.79</v>
      </c>
      <c r="AA861" s="405">
        <v>3.0629900000000003E-5</v>
      </c>
      <c r="AB861" s="405">
        <v>3.4107306834579569</v>
      </c>
      <c r="AC861" s="399">
        <v>1.21</v>
      </c>
      <c r="AD861" s="399">
        <v>2.0099999999999998</v>
      </c>
      <c r="AE861" s="405">
        <v>2.5695600000000002E-5</v>
      </c>
      <c r="AF861" s="405">
        <v>3.4107306834579569</v>
      </c>
      <c r="AG861" s="399">
        <v>1.28</v>
      </c>
      <c r="AH861" s="399">
        <v>2.2799999999999998</v>
      </c>
      <c r="AI861" s="324">
        <v>0</v>
      </c>
      <c r="AJ861" s="324">
        <v>0</v>
      </c>
      <c r="AK861" s="324">
        <v>0</v>
      </c>
      <c r="AL861" s="324">
        <v>0</v>
      </c>
      <c r="AM861" s="324">
        <v>0</v>
      </c>
      <c r="AN861" s="324">
        <v>0</v>
      </c>
      <c r="AO861" s="403">
        <v>3629040</v>
      </c>
      <c r="AP861" s="403">
        <v>1.5499999999999999E-3</v>
      </c>
      <c r="AQ861" s="403">
        <v>3.9370000000000002E-2</v>
      </c>
      <c r="AR861" s="403">
        <v>131</v>
      </c>
      <c r="AS861" s="399" t="s">
        <v>1358</v>
      </c>
      <c r="AT861" s="390">
        <v>0</v>
      </c>
      <c r="AU861" s="390">
        <v>0</v>
      </c>
      <c r="AV861" s="390">
        <v>0</v>
      </c>
      <c r="AY861" s="390" t="s">
        <v>3533</v>
      </c>
    </row>
    <row r="862" spans="1:51" s="390" customFormat="1">
      <c r="A862" s="399" t="s">
        <v>81</v>
      </c>
      <c r="B862" s="399" t="s">
        <v>1362</v>
      </c>
      <c r="C862" s="399">
        <v>4.7</v>
      </c>
      <c r="D862" s="399">
        <v>20</v>
      </c>
      <c r="E862" s="403">
        <v>0.19</v>
      </c>
      <c r="F862" s="399">
        <v>0</v>
      </c>
      <c r="G862" s="399">
        <v>1.5</v>
      </c>
      <c r="H862" s="399">
        <v>0.7</v>
      </c>
      <c r="I862" s="399">
        <v>1.3</v>
      </c>
      <c r="J862" s="399">
        <v>40</v>
      </c>
      <c r="K862" s="399">
        <v>125</v>
      </c>
      <c r="L862" s="324">
        <v>0</v>
      </c>
      <c r="M862" s="404">
        <v>3.2</v>
      </c>
      <c r="N862" s="404">
        <v>2.5</v>
      </c>
      <c r="O862" s="404">
        <v>2</v>
      </c>
      <c r="P862" s="399">
        <v>100</v>
      </c>
      <c r="Q862" s="399" t="s">
        <v>293</v>
      </c>
      <c r="R862" s="399">
        <v>1</v>
      </c>
      <c r="S862" s="399">
        <v>0</v>
      </c>
      <c r="T862" s="399">
        <v>0</v>
      </c>
      <c r="U862" s="404">
        <v>0.23</v>
      </c>
      <c r="V862" s="404">
        <v>0.11</v>
      </c>
      <c r="W862" s="405">
        <v>1.74097E-5</v>
      </c>
      <c r="X862" s="405">
        <v>1.1626468297501884</v>
      </c>
      <c r="Y862" s="399">
        <v>1.48</v>
      </c>
      <c r="Z862" s="399">
        <v>1.79</v>
      </c>
      <c r="AA862" s="405">
        <v>3.0629900000000003E-5</v>
      </c>
      <c r="AB862" s="405">
        <v>1.1626468297501884</v>
      </c>
      <c r="AC862" s="399">
        <v>1.21</v>
      </c>
      <c r="AD862" s="399">
        <v>2.0099999999999998</v>
      </c>
      <c r="AE862" s="405">
        <v>2.5695600000000002E-5</v>
      </c>
      <c r="AF862" s="405">
        <v>1.1626468297501884</v>
      </c>
      <c r="AG862" s="399">
        <v>1.28</v>
      </c>
      <c r="AH862" s="399">
        <v>2.2799999999999998</v>
      </c>
      <c r="AI862" s="324">
        <v>0</v>
      </c>
      <c r="AJ862" s="324">
        <v>0</v>
      </c>
      <c r="AK862" s="324">
        <v>0</v>
      </c>
      <c r="AL862" s="324">
        <v>0</v>
      </c>
      <c r="AM862" s="324">
        <v>0</v>
      </c>
      <c r="AN862" s="324">
        <v>0</v>
      </c>
      <c r="AO862" s="403">
        <v>1395003</v>
      </c>
      <c r="AP862" s="403">
        <v>4.0299999999999997E-3</v>
      </c>
      <c r="AQ862" s="403">
        <v>6.3500000000000001E-2</v>
      </c>
      <c r="AR862" s="403">
        <v>125</v>
      </c>
      <c r="AS862" s="399" t="s">
        <v>1358</v>
      </c>
      <c r="AT862" s="390">
        <v>0</v>
      </c>
      <c r="AU862" s="390">
        <v>0</v>
      </c>
      <c r="AV862" s="390">
        <v>0</v>
      </c>
      <c r="AY862" s="390" t="s">
        <v>3533</v>
      </c>
    </row>
    <row r="863" spans="1:51" s="390" customFormat="1">
      <c r="A863" s="399" t="s">
        <v>81</v>
      </c>
      <c r="B863" s="399" t="s">
        <v>1374</v>
      </c>
      <c r="C863" s="399">
        <v>47</v>
      </c>
      <c r="D863" s="399">
        <v>10</v>
      </c>
      <c r="E863" s="403">
        <v>1.8</v>
      </c>
      <c r="F863" s="399">
        <v>0</v>
      </c>
      <c r="G863" s="399">
        <v>0.49</v>
      </c>
      <c r="H863" s="399">
        <v>0.7</v>
      </c>
      <c r="I863" s="399">
        <v>0.45</v>
      </c>
      <c r="J863" s="399">
        <v>40</v>
      </c>
      <c r="K863" s="399">
        <v>125</v>
      </c>
      <c r="L863" s="324">
        <v>0</v>
      </c>
      <c r="M863" s="404">
        <v>3.2</v>
      </c>
      <c r="N863" s="404">
        <v>2.5</v>
      </c>
      <c r="O863" s="404">
        <v>2</v>
      </c>
      <c r="P863" s="399">
        <v>100</v>
      </c>
      <c r="Q863" s="399" t="s">
        <v>293</v>
      </c>
      <c r="R863" s="399">
        <v>1</v>
      </c>
      <c r="S863" s="399">
        <v>0</v>
      </c>
      <c r="T863" s="399">
        <v>0</v>
      </c>
      <c r="U863" s="404">
        <v>0.23</v>
      </c>
      <c r="V863" s="404">
        <v>0.11</v>
      </c>
      <c r="W863" s="405">
        <v>1.74097E-5</v>
      </c>
      <c r="X863" s="405">
        <v>3.7332697883156594</v>
      </c>
      <c r="Y863" s="399">
        <v>1.48</v>
      </c>
      <c r="Z863" s="399">
        <v>1.79</v>
      </c>
      <c r="AA863" s="405">
        <v>3.0629900000000003E-5</v>
      </c>
      <c r="AB863" s="405">
        <v>3.7332697883156594</v>
      </c>
      <c r="AC863" s="399">
        <v>1.21</v>
      </c>
      <c r="AD863" s="399">
        <v>2.0099999999999998</v>
      </c>
      <c r="AE863" s="405">
        <v>2.5695600000000002E-5</v>
      </c>
      <c r="AF863" s="405">
        <v>3.7332697883156594</v>
      </c>
      <c r="AG863" s="399">
        <v>1.28</v>
      </c>
      <c r="AH863" s="399">
        <v>2.2799999999999998</v>
      </c>
      <c r="AI863" s="324">
        <v>0</v>
      </c>
      <c r="AJ863" s="324">
        <v>0</v>
      </c>
      <c r="AK863" s="324">
        <v>0</v>
      </c>
      <c r="AL863" s="324">
        <v>0</v>
      </c>
      <c r="AM863" s="324">
        <v>0</v>
      </c>
      <c r="AN863" s="324">
        <v>0</v>
      </c>
      <c r="AO863" s="403">
        <v>4448351</v>
      </c>
      <c r="AP863" s="403">
        <v>1.2600000000000001E-3</v>
      </c>
      <c r="AQ863" s="403">
        <v>3.5560000000000001E-2</v>
      </c>
      <c r="AR863" s="403">
        <v>110</v>
      </c>
      <c r="AS863" s="399" t="s">
        <v>1358</v>
      </c>
      <c r="AT863" s="390">
        <v>0</v>
      </c>
      <c r="AU863" s="390">
        <v>0</v>
      </c>
      <c r="AV863" s="390">
        <v>0</v>
      </c>
      <c r="AY863" s="390" t="s">
        <v>3533</v>
      </c>
    </row>
    <row r="864" spans="1:51" s="390" customFormat="1">
      <c r="A864" s="399" t="s">
        <v>81</v>
      </c>
      <c r="B864" s="399" t="s">
        <v>1363</v>
      </c>
      <c r="C864" s="399">
        <v>5.6</v>
      </c>
      <c r="D864" s="399">
        <v>20</v>
      </c>
      <c r="E864" s="403">
        <v>0.2</v>
      </c>
      <c r="F864" s="399">
        <v>0</v>
      </c>
      <c r="G864" s="399">
        <v>1.4</v>
      </c>
      <c r="H864" s="399">
        <v>0.7</v>
      </c>
      <c r="I864" s="399">
        <v>1.3</v>
      </c>
      <c r="J864" s="399">
        <v>40</v>
      </c>
      <c r="K864" s="399">
        <v>125</v>
      </c>
      <c r="L864" s="399">
        <v>0</v>
      </c>
      <c r="M864" s="404">
        <v>3.2</v>
      </c>
      <c r="N864" s="404">
        <v>2.5</v>
      </c>
      <c r="O864" s="404">
        <v>2</v>
      </c>
      <c r="P864" s="399">
        <v>100</v>
      </c>
      <c r="Q864" s="399" t="s">
        <v>293</v>
      </c>
      <c r="R864" s="399">
        <v>1</v>
      </c>
      <c r="S864" s="399">
        <v>0</v>
      </c>
      <c r="T864" s="399">
        <v>0</v>
      </c>
      <c r="U864" s="404">
        <v>0.23</v>
      </c>
      <c r="V864" s="404">
        <v>0.11</v>
      </c>
      <c r="W864" s="405">
        <v>1.74097E-5</v>
      </c>
      <c r="X864" s="405">
        <v>1.3104012880853091</v>
      </c>
      <c r="Y864" s="399">
        <v>1.48</v>
      </c>
      <c r="Z864" s="399">
        <v>1.79</v>
      </c>
      <c r="AA864" s="405">
        <v>3.0629900000000003E-5</v>
      </c>
      <c r="AB864" s="405">
        <v>1.3104012880853091</v>
      </c>
      <c r="AC864" s="399">
        <v>1.21</v>
      </c>
      <c r="AD864" s="399">
        <v>2.0099999999999998</v>
      </c>
      <c r="AE864" s="405">
        <v>2.5695600000000002E-5</v>
      </c>
      <c r="AF864" s="405">
        <v>1.3104012880853091</v>
      </c>
      <c r="AG864" s="399">
        <v>1.28</v>
      </c>
      <c r="AH864" s="399">
        <v>2.2799999999999998</v>
      </c>
      <c r="AI864" s="324">
        <v>0</v>
      </c>
      <c r="AJ864" s="324">
        <v>0</v>
      </c>
      <c r="AK864" s="324">
        <v>0</v>
      </c>
      <c r="AL864" s="324">
        <v>0</v>
      </c>
      <c r="AM864" s="324">
        <v>0</v>
      </c>
      <c r="AN864" s="324">
        <v>0</v>
      </c>
      <c r="AO864" s="403">
        <v>1395003</v>
      </c>
      <c r="AP864" s="403">
        <v>4.0299999999999997E-3</v>
      </c>
      <c r="AQ864" s="403">
        <v>6.3500000000000001E-2</v>
      </c>
      <c r="AR864" s="403">
        <v>118</v>
      </c>
      <c r="AS864" s="399" t="s">
        <v>1358</v>
      </c>
      <c r="AT864" s="390">
        <v>0</v>
      </c>
      <c r="AU864" s="390">
        <v>0</v>
      </c>
      <c r="AV864" s="390">
        <v>0</v>
      </c>
      <c r="AY864" s="390" t="s">
        <v>3533</v>
      </c>
    </row>
    <row r="865" spans="1:51" s="390" customFormat="1">
      <c r="A865" s="399" t="s">
        <v>81</v>
      </c>
      <c r="B865" s="399" t="s">
        <v>1375</v>
      </c>
      <c r="C865" s="399">
        <v>56</v>
      </c>
      <c r="D865" s="399">
        <v>10</v>
      </c>
      <c r="E865" s="403">
        <v>2.1</v>
      </c>
      <c r="F865" s="399">
        <v>0</v>
      </c>
      <c r="G865" s="399">
        <v>0.45</v>
      </c>
      <c r="H865" s="399">
        <v>0.7</v>
      </c>
      <c r="I865" s="399">
        <v>0.43</v>
      </c>
      <c r="J865" s="399">
        <v>40</v>
      </c>
      <c r="K865" s="399">
        <v>125</v>
      </c>
      <c r="L865" s="399">
        <v>0</v>
      </c>
      <c r="M865" s="404">
        <v>3.2</v>
      </c>
      <c r="N865" s="404">
        <v>2.5</v>
      </c>
      <c r="O865" s="404">
        <v>2</v>
      </c>
      <c r="P865" s="399">
        <v>100</v>
      </c>
      <c r="Q865" s="399" t="s">
        <v>293</v>
      </c>
      <c r="R865" s="399">
        <v>1</v>
      </c>
      <c r="S865" s="399">
        <v>0</v>
      </c>
      <c r="T865" s="399">
        <v>0</v>
      </c>
      <c r="U865" s="404">
        <v>0.23</v>
      </c>
      <c r="V865" s="404">
        <v>0.11</v>
      </c>
      <c r="W865" s="405">
        <v>1.74097E-5</v>
      </c>
      <c r="X865" s="405">
        <v>4.0743570155334865</v>
      </c>
      <c r="Y865" s="399">
        <v>1.48</v>
      </c>
      <c r="Z865" s="399">
        <v>1.79</v>
      </c>
      <c r="AA865" s="405">
        <v>3.0629900000000003E-5</v>
      </c>
      <c r="AB865" s="405">
        <v>4.0743570155334865</v>
      </c>
      <c r="AC865" s="399">
        <v>1.21</v>
      </c>
      <c r="AD865" s="399">
        <v>2.0099999999999998</v>
      </c>
      <c r="AE865" s="405">
        <v>2.5695600000000002E-5</v>
      </c>
      <c r="AF865" s="405">
        <v>4.0743570155334865</v>
      </c>
      <c r="AG865" s="399">
        <v>1.28</v>
      </c>
      <c r="AH865" s="399">
        <v>2.2799999999999998</v>
      </c>
      <c r="AI865" s="324">
        <v>0</v>
      </c>
      <c r="AJ865" s="324">
        <v>0</v>
      </c>
      <c r="AK865" s="324">
        <v>0</v>
      </c>
      <c r="AL865" s="324">
        <v>0</v>
      </c>
      <c r="AM865" s="324">
        <v>0</v>
      </c>
      <c r="AN865" s="324">
        <v>0</v>
      </c>
      <c r="AO865" s="403">
        <v>4448351</v>
      </c>
      <c r="AP865" s="403">
        <v>1.2600000000000001E-3</v>
      </c>
      <c r="AQ865" s="403">
        <v>3.5560000000000001E-2</v>
      </c>
      <c r="AR865" s="403">
        <v>103</v>
      </c>
      <c r="AS865" s="399" t="s">
        <v>1358</v>
      </c>
      <c r="AT865" s="390">
        <v>0</v>
      </c>
      <c r="AU865" s="390">
        <v>0</v>
      </c>
      <c r="AV865" s="390">
        <v>0</v>
      </c>
      <c r="AY865" s="390" t="s">
        <v>3533</v>
      </c>
    </row>
    <row r="866" spans="1:51" s="390" customFormat="1">
      <c r="A866" s="399" t="s">
        <v>81</v>
      </c>
      <c r="B866" s="399" t="s">
        <v>1364</v>
      </c>
      <c r="C866" s="399">
        <v>6.8</v>
      </c>
      <c r="D866" s="399">
        <v>20</v>
      </c>
      <c r="E866" s="403">
        <v>0.27</v>
      </c>
      <c r="F866" s="399">
        <v>0</v>
      </c>
      <c r="G866" s="399">
        <v>1.2</v>
      </c>
      <c r="H866" s="399">
        <v>0.7</v>
      </c>
      <c r="I866" s="399">
        <v>1.1000000000000001</v>
      </c>
      <c r="J866" s="399">
        <v>40</v>
      </c>
      <c r="K866" s="399">
        <v>125</v>
      </c>
      <c r="L866" s="324">
        <v>0</v>
      </c>
      <c r="M866" s="404">
        <v>3.2</v>
      </c>
      <c r="N866" s="404">
        <v>2.5</v>
      </c>
      <c r="O866" s="404">
        <v>2</v>
      </c>
      <c r="P866" s="399">
        <v>100</v>
      </c>
      <c r="Q866" s="399" t="s">
        <v>293</v>
      </c>
      <c r="R866" s="399">
        <v>1</v>
      </c>
      <c r="S866" s="399">
        <v>0</v>
      </c>
      <c r="T866" s="399">
        <v>0</v>
      </c>
      <c r="U866" s="404">
        <v>0.23</v>
      </c>
      <c r="V866" s="404">
        <v>0.11</v>
      </c>
      <c r="W866" s="405">
        <v>1.74097E-5</v>
      </c>
      <c r="X866" s="405">
        <v>1.4359624518498286</v>
      </c>
      <c r="Y866" s="399">
        <v>1.48</v>
      </c>
      <c r="Z866" s="399">
        <v>1.79</v>
      </c>
      <c r="AA866" s="405">
        <v>3.0629900000000003E-5</v>
      </c>
      <c r="AB866" s="405">
        <v>1.4359624518498286</v>
      </c>
      <c r="AC866" s="399">
        <v>1.21</v>
      </c>
      <c r="AD866" s="399">
        <v>2.0099999999999998</v>
      </c>
      <c r="AE866" s="405">
        <v>2.5695600000000002E-5</v>
      </c>
      <c r="AF866" s="405">
        <v>1.4359624518498286</v>
      </c>
      <c r="AG866" s="399">
        <v>1.28</v>
      </c>
      <c r="AH866" s="399">
        <v>2.2799999999999998</v>
      </c>
      <c r="AI866" s="324">
        <v>0</v>
      </c>
      <c r="AJ866" s="324">
        <v>0</v>
      </c>
      <c r="AK866" s="324">
        <v>0</v>
      </c>
      <c r="AL866" s="324">
        <v>0</v>
      </c>
      <c r="AM866" s="324">
        <v>0</v>
      </c>
      <c r="AN866" s="324">
        <v>0</v>
      </c>
      <c r="AO866" s="403">
        <v>1722226</v>
      </c>
      <c r="AP866" s="403">
        <v>3.2699999999999999E-3</v>
      </c>
      <c r="AQ866" s="403">
        <v>5.7149999999999999E-2</v>
      </c>
      <c r="AR866" s="403">
        <v>122</v>
      </c>
      <c r="AS866" s="399" t="s">
        <v>1358</v>
      </c>
      <c r="AT866" s="390">
        <v>0</v>
      </c>
      <c r="AU866" s="390">
        <v>0</v>
      </c>
      <c r="AV866" s="390">
        <v>0</v>
      </c>
      <c r="AY866" s="390" t="s">
        <v>3533</v>
      </c>
    </row>
    <row r="867" spans="1:51" s="390" customFormat="1">
      <c r="A867" s="399" t="s">
        <v>81</v>
      </c>
      <c r="B867" s="399" t="s">
        <v>1376</v>
      </c>
      <c r="C867" s="399">
        <v>68</v>
      </c>
      <c r="D867" s="399">
        <v>10</v>
      </c>
      <c r="E867" s="403">
        <v>2.2999999999999998</v>
      </c>
      <c r="F867" s="399">
        <v>0</v>
      </c>
      <c r="G867" s="399">
        <v>0.41</v>
      </c>
      <c r="H867" s="399">
        <v>0.7</v>
      </c>
      <c r="I867" s="399">
        <v>0.38</v>
      </c>
      <c r="J867" s="399">
        <v>40</v>
      </c>
      <c r="K867" s="399">
        <v>125</v>
      </c>
      <c r="L867" s="399">
        <v>0</v>
      </c>
      <c r="M867" s="404">
        <v>3.2</v>
      </c>
      <c r="N867" s="404">
        <v>2.5</v>
      </c>
      <c r="O867" s="404">
        <v>2</v>
      </c>
      <c r="P867" s="399">
        <v>100</v>
      </c>
      <c r="Q867" s="399" t="s">
        <v>293</v>
      </c>
      <c r="R867" s="399">
        <v>1</v>
      </c>
      <c r="S867" s="399">
        <v>0</v>
      </c>
      <c r="T867" s="399">
        <v>0</v>
      </c>
      <c r="U867" s="404">
        <v>0.23</v>
      </c>
      <c r="V867" s="404">
        <v>0.11</v>
      </c>
      <c r="W867" s="405">
        <v>1.74097E-5</v>
      </c>
      <c r="X867" s="405">
        <v>4.4942335018670896</v>
      </c>
      <c r="Y867" s="399">
        <v>1.48</v>
      </c>
      <c r="Z867" s="399">
        <v>1.79</v>
      </c>
      <c r="AA867" s="405">
        <v>3.0629900000000003E-5</v>
      </c>
      <c r="AB867" s="405">
        <v>4.4942335018670896</v>
      </c>
      <c r="AC867" s="399">
        <v>1.21</v>
      </c>
      <c r="AD867" s="399">
        <v>2.0099999999999998</v>
      </c>
      <c r="AE867" s="405">
        <v>2.5695600000000002E-5</v>
      </c>
      <c r="AF867" s="405">
        <v>4.4942335018670896</v>
      </c>
      <c r="AG867" s="399">
        <v>1.28</v>
      </c>
      <c r="AH867" s="399">
        <v>2.2799999999999998</v>
      </c>
      <c r="AI867" s="324">
        <v>0</v>
      </c>
      <c r="AJ867" s="324">
        <v>0</v>
      </c>
      <c r="AK867" s="324">
        <v>0</v>
      </c>
      <c r="AL867" s="324">
        <v>0</v>
      </c>
      <c r="AM867" s="324">
        <v>0</v>
      </c>
      <c r="AN867" s="324">
        <v>0</v>
      </c>
      <c r="AO867" s="403">
        <v>4448351</v>
      </c>
      <c r="AP867" s="403">
        <v>1.2600000000000001E-3</v>
      </c>
      <c r="AQ867" s="403">
        <v>3.5560000000000001E-2</v>
      </c>
      <c r="AR867" s="403">
        <v>120</v>
      </c>
      <c r="AS867" s="399" t="s">
        <v>1358</v>
      </c>
      <c r="AT867" s="390">
        <v>0</v>
      </c>
      <c r="AU867" s="390">
        <v>0</v>
      </c>
      <c r="AV867" s="390">
        <v>0</v>
      </c>
      <c r="AY867" s="390" t="s">
        <v>3533</v>
      </c>
    </row>
    <row r="868" spans="1:51" s="390" customFormat="1">
      <c r="A868" s="399" t="s">
        <v>81</v>
      </c>
      <c r="B868" s="399" t="s">
        <v>1365</v>
      </c>
      <c r="C868" s="399">
        <v>8.1999999999999993</v>
      </c>
      <c r="D868" s="399">
        <v>20</v>
      </c>
      <c r="E868" s="403">
        <v>0.28999999999999998</v>
      </c>
      <c r="F868" s="399">
        <v>0</v>
      </c>
      <c r="G868" s="399">
        <v>1.1000000000000001</v>
      </c>
      <c r="H868" s="399">
        <v>0.7</v>
      </c>
      <c r="I868" s="399">
        <v>1</v>
      </c>
      <c r="J868" s="399">
        <v>40</v>
      </c>
      <c r="K868" s="399">
        <v>125</v>
      </c>
      <c r="L868" s="324">
        <v>0</v>
      </c>
      <c r="M868" s="404">
        <v>3.2</v>
      </c>
      <c r="N868" s="404">
        <v>2.5</v>
      </c>
      <c r="O868" s="404">
        <v>2</v>
      </c>
      <c r="P868" s="399">
        <v>100</v>
      </c>
      <c r="Q868" s="399" t="s">
        <v>293</v>
      </c>
      <c r="R868" s="399">
        <v>1</v>
      </c>
      <c r="S868" s="399">
        <v>0</v>
      </c>
      <c r="T868" s="399">
        <v>0</v>
      </c>
      <c r="U868" s="404">
        <v>0.23</v>
      </c>
      <c r="V868" s="404">
        <v>0.11</v>
      </c>
      <c r="W868" s="405">
        <v>1.74097E-5</v>
      </c>
      <c r="X868" s="405">
        <v>1.5776815409841534</v>
      </c>
      <c r="Y868" s="399">
        <v>1.48</v>
      </c>
      <c r="Z868" s="399">
        <v>1.79</v>
      </c>
      <c r="AA868" s="405">
        <v>3.0629900000000003E-5</v>
      </c>
      <c r="AB868" s="405">
        <v>1.5776815409841534</v>
      </c>
      <c r="AC868" s="399">
        <v>1.21</v>
      </c>
      <c r="AD868" s="399">
        <v>2.0099999999999998</v>
      </c>
      <c r="AE868" s="405">
        <v>2.5695600000000002E-5</v>
      </c>
      <c r="AF868" s="405">
        <v>1.5776815409841534</v>
      </c>
      <c r="AG868" s="399">
        <v>1.28</v>
      </c>
      <c r="AH868" s="399">
        <v>2.2799999999999998</v>
      </c>
      <c r="AI868" s="324">
        <v>0</v>
      </c>
      <c r="AJ868" s="324">
        <v>0</v>
      </c>
      <c r="AK868" s="324">
        <v>0</v>
      </c>
      <c r="AL868" s="324">
        <v>0</v>
      </c>
      <c r="AM868" s="324">
        <v>0</v>
      </c>
      <c r="AN868" s="324">
        <v>0</v>
      </c>
      <c r="AO868" s="403">
        <v>1722226</v>
      </c>
      <c r="AP868" s="403">
        <v>3.2699999999999999E-3</v>
      </c>
      <c r="AQ868" s="403">
        <v>5.7149999999999999E-2</v>
      </c>
      <c r="AR868" s="403">
        <v>138</v>
      </c>
      <c r="AS868" s="399" t="s">
        <v>1358</v>
      </c>
      <c r="AT868" s="390">
        <v>0</v>
      </c>
      <c r="AU868" s="390">
        <v>0</v>
      </c>
      <c r="AV868" s="390">
        <v>0</v>
      </c>
      <c r="AY868" s="390" t="s">
        <v>3533</v>
      </c>
    </row>
    <row r="869" spans="1:51" s="390" customFormat="1">
      <c r="A869" s="399" t="s">
        <v>81</v>
      </c>
      <c r="B869" s="399" t="s">
        <v>1377</v>
      </c>
      <c r="C869" s="399">
        <v>82</v>
      </c>
      <c r="D869" s="399">
        <v>10</v>
      </c>
      <c r="E869" s="403">
        <v>3</v>
      </c>
      <c r="F869" s="399">
        <v>0</v>
      </c>
      <c r="G869" s="399">
        <v>0.36</v>
      </c>
      <c r="H869" s="399">
        <v>0.7</v>
      </c>
      <c r="I869" s="399">
        <v>0.34</v>
      </c>
      <c r="J869" s="399">
        <v>40</v>
      </c>
      <c r="K869" s="399">
        <v>125</v>
      </c>
      <c r="L869" s="399">
        <v>0</v>
      </c>
      <c r="M869" s="404">
        <v>3.2</v>
      </c>
      <c r="N869" s="404">
        <v>2.5</v>
      </c>
      <c r="O869" s="404">
        <v>2</v>
      </c>
      <c r="P869" s="399">
        <v>100</v>
      </c>
      <c r="Q869" s="399" t="s">
        <v>293</v>
      </c>
      <c r="R869" s="399">
        <v>1</v>
      </c>
      <c r="S869" s="399">
        <v>0</v>
      </c>
      <c r="T869" s="399">
        <v>0</v>
      </c>
      <c r="U869" s="404">
        <v>0.23</v>
      </c>
      <c r="V869" s="404">
        <v>0.11</v>
      </c>
      <c r="W869" s="405">
        <v>1.74097E-5</v>
      </c>
      <c r="X869" s="405">
        <v>4.9647322374595113</v>
      </c>
      <c r="Y869" s="399">
        <v>1.48</v>
      </c>
      <c r="Z869" s="399">
        <v>1.79</v>
      </c>
      <c r="AA869" s="405">
        <v>3.0629900000000003E-5</v>
      </c>
      <c r="AB869" s="405">
        <v>4.9647322374595113</v>
      </c>
      <c r="AC869" s="399">
        <v>1.21</v>
      </c>
      <c r="AD869" s="399">
        <v>2.0099999999999998</v>
      </c>
      <c r="AE869" s="405">
        <v>2.5695600000000002E-5</v>
      </c>
      <c r="AF869" s="405">
        <v>4.9647322374595113</v>
      </c>
      <c r="AG869" s="399">
        <v>1.28</v>
      </c>
      <c r="AH869" s="399">
        <v>2.2799999999999998</v>
      </c>
      <c r="AI869" s="324">
        <v>0</v>
      </c>
      <c r="AJ869" s="324">
        <v>0</v>
      </c>
      <c r="AK869" s="324">
        <v>0</v>
      </c>
      <c r="AL869" s="324">
        <v>0</v>
      </c>
      <c r="AM869" s="324">
        <v>0</v>
      </c>
      <c r="AN869" s="324">
        <v>0</v>
      </c>
      <c r="AO869" s="403">
        <v>5580011</v>
      </c>
      <c r="AP869" s="403">
        <v>1.01E-3</v>
      </c>
      <c r="AQ869" s="403">
        <v>3.175E-2</v>
      </c>
      <c r="AR869" s="403">
        <v>115</v>
      </c>
      <c r="AS869" s="399" t="s">
        <v>1358</v>
      </c>
      <c r="AT869" s="390">
        <v>0</v>
      </c>
      <c r="AU869" s="390">
        <v>0</v>
      </c>
      <c r="AV869" s="390">
        <v>0</v>
      </c>
      <c r="AY869" s="390" t="s">
        <v>3533</v>
      </c>
    </row>
    <row r="870" spans="1:51" s="390" customFormat="1">
      <c r="A870" s="399" t="s">
        <v>81</v>
      </c>
      <c r="B870" s="399" t="s">
        <v>1379</v>
      </c>
      <c r="C870" s="399">
        <v>0.45</v>
      </c>
      <c r="D870" s="399">
        <v>20</v>
      </c>
      <c r="E870" s="403">
        <v>1.6999999999999999E-3</v>
      </c>
      <c r="F870" s="399">
        <v>0</v>
      </c>
      <c r="G870" s="399">
        <v>24.9</v>
      </c>
      <c r="H870" s="399">
        <v>0.8</v>
      </c>
      <c r="I870" s="399">
        <v>19.8</v>
      </c>
      <c r="J870" s="399">
        <v>40</v>
      </c>
      <c r="K870" s="399">
        <v>125</v>
      </c>
      <c r="L870" s="403">
        <v>1</v>
      </c>
      <c r="M870" s="404">
        <v>11.199999809265137</v>
      </c>
      <c r="N870" s="404">
        <v>10.5</v>
      </c>
      <c r="O870" s="404">
        <v>4.0999999046325684</v>
      </c>
      <c r="P870" s="399">
        <v>0</v>
      </c>
      <c r="Q870" s="399" t="s">
        <v>293</v>
      </c>
      <c r="R870" s="399">
        <v>1</v>
      </c>
      <c r="S870" s="399">
        <v>0</v>
      </c>
      <c r="T870" s="399">
        <v>0</v>
      </c>
      <c r="U870" s="404">
        <v>0.78</v>
      </c>
      <c r="V870" s="404">
        <v>0.39</v>
      </c>
      <c r="W870" s="407">
        <v>0</v>
      </c>
      <c r="X870" s="407">
        <v>0</v>
      </c>
      <c r="Y870" s="324">
        <v>0</v>
      </c>
      <c r="Z870" s="324">
        <v>0</v>
      </c>
      <c r="AA870" s="407">
        <v>0</v>
      </c>
      <c r="AB870" s="407">
        <v>0</v>
      </c>
      <c r="AC870" s="324">
        <v>0</v>
      </c>
      <c r="AD870" s="324">
        <v>0</v>
      </c>
      <c r="AE870" s="407">
        <v>0</v>
      </c>
      <c r="AF870" s="407">
        <v>0</v>
      </c>
      <c r="AG870" s="324">
        <v>0</v>
      </c>
      <c r="AH870" s="324">
        <v>0</v>
      </c>
      <c r="AI870" s="404">
        <v>52.325580009194319</v>
      </c>
      <c r="AJ870" s="399">
        <v>6900000000</v>
      </c>
      <c r="AK870" s="399">
        <v>60000000</v>
      </c>
      <c r="AL870" s="399">
        <v>1100000</v>
      </c>
      <c r="AM870" s="405">
        <v>2.5000000000000001E-14</v>
      </c>
      <c r="AN870" s="399">
        <v>0.27</v>
      </c>
      <c r="AO870" s="403">
        <v>206361</v>
      </c>
      <c r="AP870" s="403">
        <v>2.726E-2</v>
      </c>
      <c r="AQ870" s="403">
        <v>0.1651</v>
      </c>
      <c r="AR870" s="403">
        <v>53</v>
      </c>
      <c r="AS870" s="399" t="s">
        <v>1380</v>
      </c>
      <c r="AT870" s="390">
        <v>0</v>
      </c>
      <c r="AU870" s="390">
        <v>0</v>
      </c>
      <c r="AV870" s="390">
        <v>0</v>
      </c>
      <c r="AY870" s="390" t="s">
        <v>3533</v>
      </c>
    </row>
    <row r="871" spans="1:51" s="390" customFormat="1">
      <c r="A871" s="399" t="s">
        <v>81</v>
      </c>
      <c r="B871" s="399" t="s">
        <v>1381</v>
      </c>
      <c r="C871" s="399">
        <v>0.9</v>
      </c>
      <c r="D871" s="399">
        <v>20</v>
      </c>
      <c r="E871" s="403">
        <v>2.5999999999999999E-3</v>
      </c>
      <c r="F871" s="399">
        <v>0</v>
      </c>
      <c r="G871" s="399">
        <v>22.8</v>
      </c>
      <c r="H871" s="399">
        <v>0.8</v>
      </c>
      <c r="I871" s="399">
        <v>16.3</v>
      </c>
      <c r="J871" s="399">
        <v>40</v>
      </c>
      <c r="K871" s="399">
        <v>125</v>
      </c>
      <c r="L871" s="403">
        <v>1</v>
      </c>
      <c r="M871" s="404">
        <v>11.199999809265137</v>
      </c>
      <c r="N871" s="404">
        <v>10.5</v>
      </c>
      <c r="O871" s="404">
        <v>4.0999999046325684</v>
      </c>
      <c r="P871" s="399">
        <v>0</v>
      </c>
      <c r="Q871" s="399" t="s">
        <v>293</v>
      </c>
      <c r="R871" s="399">
        <v>1</v>
      </c>
      <c r="S871" s="399">
        <v>0</v>
      </c>
      <c r="T871" s="399">
        <v>0</v>
      </c>
      <c r="U871" s="404">
        <v>0.78</v>
      </c>
      <c r="V871" s="404">
        <v>0.39</v>
      </c>
      <c r="W871" s="407">
        <v>0</v>
      </c>
      <c r="X871" s="407">
        <v>0</v>
      </c>
      <c r="Y871" s="324">
        <v>0</v>
      </c>
      <c r="Z871" s="324">
        <v>0</v>
      </c>
      <c r="AA871" s="407">
        <v>0</v>
      </c>
      <c r="AB871" s="407">
        <v>0</v>
      </c>
      <c r="AC871" s="324">
        <v>0</v>
      </c>
      <c r="AD871" s="324">
        <v>0</v>
      </c>
      <c r="AE871" s="407">
        <v>0</v>
      </c>
      <c r="AF871" s="407">
        <v>0</v>
      </c>
      <c r="AG871" s="324">
        <v>0</v>
      </c>
      <c r="AH871" s="324">
        <v>0</v>
      </c>
      <c r="AI871" s="404">
        <v>74.750828584563294</v>
      </c>
      <c r="AJ871" s="399">
        <v>6900000000</v>
      </c>
      <c r="AK871" s="399">
        <v>60000000</v>
      </c>
      <c r="AL871" s="399">
        <v>1100000</v>
      </c>
      <c r="AM871" s="405">
        <v>2.5000000000000001E-14</v>
      </c>
      <c r="AN871" s="399">
        <v>0.27</v>
      </c>
      <c r="AO871" s="403">
        <v>242188</v>
      </c>
      <c r="AP871" s="403">
        <v>2.3230000000000001E-2</v>
      </c>
      <c r="AQ871" s="403">
        <v>0.15240000000000001</v>
      </c>
      <c r="AR871" s="403">
        <v>53</v>
      </c>
      <c r="AS871" s="399" t="s">
        <v>1380</v>
      </c>
      <c r="AT871" s="390">
        <v>0</v>
      </c>
      <c r="AU871" s="390">
        <v>0</v>
      </c>
      <c r="AV871" s="390">
        <v>0</v>
      </c>
      <c r="AY871" s="390" t="s">
        <v>3533</v>
      </c>
    </row>
    <row r="872" spans="1:51" s="390" customFormat="1">
      <c r="A872" s="324" t="s">
        <v>81</v>
      </c>
      <c r="B872" s="324" t="s">
        <v>1382</v>
      </c>
      <c r="C872" s="324">
        <v>1.5</v>
      </c>
      <c r="D872" s="324">
        <v>20</v>
      </c>
      <c r="E872" s="324">
        <v>4.1000000000000003E-3</v>
      </c>
      <c r="F872" s="399">
        <v>0</v>
      </c>
      <c r="G872" s="324">
        <v>17.3</v>
      </c>
      <c r="H872" s="324">
        <v>0.8</v>
      </c>
      <c r="I872" s="324">
        <v>14.2</v>
      </c>
      <c r="J872" s="324">
        <v>40</v>
      </c>
      <c r="K872" s="324">
        <v>125</v>
      </c>
      <c r="L872" s="324">
        <v>1</v>
      </c>
      <c r="M872" s="324">
        <v>11.2</v>
      </c>
      <c r="N872" s="324">
        <v>10.5</v>
      </c>
      <c r="O872" s="324">
        <v>4.5999999999999996</v>
      </c>
      <c r="P872" s="324">
        <v>0</v>
      </c>
      <c r="Q872" s="324" t="s">
        <v>293</v>
      </c>
      <c r="R872" s="399">
        <v>1</v>
      </c>
      <c r="S872" s="399">
        <v>0</v>
      </c>
      <c r="T872" s="399">
        <v>0</v>
      </c>
      <c r="U872" s="406">
        <v>0.81</v>
      </c>
      <c r="V872" s="406">
        <v>0.39</v>
      </c>
      <c r="W872" s="407">
        <v>0</v>
      </c>
      <c r="X872" s="407">
        <v>0</v>
      </c>
      <c r="Y872" s="324">
        <v>0</v>
      </c>
      <c r="Z872" s="324">
        <v>0</v>
      </c>
      <c r="AA872" s="407">
        <v>0</v>
      </c>
      <c r="AB872" s="407">
        <v>0</v>
      </c>
      <c r="AC872" s="324">
        <v>0</v>
      </c>
      <c r="AD872" s="324">
        <v>0</v>
      </c>
      <c r="AE872" s="407">
        <v>0</v>
      </c>
      <c r="AF872" s="407">
        <v>0</v>
      </c>
      <c r="AG872" s="324">
        <v>0</v>
      </c>
      <c r="AH872" s="324">
        <v>0</v>
      </c>
      <c r="AI872" s="324">
        <v>96.9</v>
      </c>
      <c r="AJ872" s="324">
        <v>6900000000</v>
      </c>
      <c r="AK872" s="324">
        <v>60000000</v>
      </c>
      <c r="AL872" s="324">
        <v>1100000</v>
      </c>
      <c r="AM872" s="324">
        <v>2.5000000000000001E-14</v>
      </c>
      <c r="AN872" s="324">
        <v>0.27</v>
      </c>
      <c r="AO872" s="324">
        <v>348751</v>
      </c>
      <c r="AP872" s="324">
        <v>1.6129999999999999E-2</v>
      </c>
      <c r="AQ872" s="324">
        <v>0.127</v>
      </c>
      <c r="AR872" s="324">
        <v>44</v>
      </c>
      <c r="AS872" s="324" t="s">
        <v>1380</v>
      </c>
      <c r="AT872" s="390">
        <v>0</v>
      </c>
      <c r="AU872" s="390">
        <v>0</v>
      </c>
      <c r="AV872" s="390">
        <v>0</v>
      </c>
      <c r="AY872" s="390" t="s">
        <v>3533</v>
      </c>
    </row>
    <row r="873" spans="1:51" s="390" customFormat="1">
      <c r="A873" s="324" t="s">
        <v>81</v>
      </c>
      <c r="B873" s="324" t="s">
        <v>1383</v>
      </c>
      <c r="C873" s="324">
        <v>4</v>
      </c>
      <c r="D873" s="324">
        <v>20</v>
      </c>
      <c r="E873" s="324">
        <v>8.2000000000000007E-3</v>
      </c>
      <c r="F873" s="399">
        <v>0</v>
      </c>
      <c r="G873" s="324">
        <v>11.8</v>
      </c>
      <c r="H873" s="324">
        <v>0.8</v>
      </c>
      <c r="I873" s="324">
        <v>9.86</v>
      </c>
      <c r="J873" s="324">
        <v>40</v>
      </c>
      <c r="K873" s="324">
        <v>125</v>
      </c>
      <c r="L873" s="324">
        <v>1</v>
      </c>
      <c r="M873" s="324">
        <v>11.2</v>
      </c>
      <c r="N873" s="324">
        <v>10.5</v>
      </c>
      <c r="O873" s="324">
        <v>4.8</v>
      </c>
      <c r="P873" s="324">
        <v>0</v>
      </c>
      <c r="Q873" s="324" t="s">
        <v>293</v>
      </c>
      <c r="R873" s="399">
        <v>1</v>
      </c>
      <c r="S873" s="399">
        <v>0</v>
      </c>
      <c r="T873" s="399">
        <v>0</v>
      </c>
      <c r="U873" s="406">
        <v>0.81</v>
      </c>
      <c r="V873" s="406">
        <v>0.39</v>
      </c>
      <c r="W873" s="407">
        <v>0</v>
      </c>
      <c r="X873" s="407">
        <v>0</v>
      </c>
      <c r="Y873" s="324">
        <v>0</v>
      </c>
      <c r="Z873" s="324">
        <v>0</v>
      </c>
      <c r="AA873" s="407">
        <v>0</v>
      </c>
      <c r="AB873" s="407">
        <v>0</v>
      </c>
      <c r="AC873" s="324">
        <v>0</v>
      </c>
      <c r="AD873" s="324">
        <v>0</v>
      </c>
      <c r="AE873" s="407">
        <v>0</v>
      </c>
      <c r="AF873" s="407">
        <v>0</v>
      </c>
      <c r="AG873" s="324">
        <v>0</v>
      </c>
      <c r="AH873" s="324">
        <v>0</v>
      </c>
      <c r="AI873" s="324">
        <v>155.04</v>
      </c>
      <c r="AJ873" s="324">
        <v>6900000000</v>
      </c>
      <c r="AK873" s="324">
        <v>60000000</v>
      </c>
      <c r="AL873" s="324">
        <v>1100000</v>
      </c>
      <c r="AM873" s="324">
        <v>2.5000000000000001E-14</v>
      </c>
      <c r="AN873" s="324">
        <v>0.27</v>
      </c>
      <c r="AO873" s="324">
        <v>544923</v>
      </c>
      <c r="AP873" s="324">
        <v>1.0319999999999999E-2</v>
      </c>
      <c r="AQ873" s="324">
        <v>0.1016</v>
      </c>
      <c r="AR873" s="324">
        <v>46</v>
      </c>
      <c r="AS873" s="324" t="s">
        <v>1380</v>
      </c>
      <c r="AT873" s="390">
        <v>0</v>
      </c>
      <c r="AU873" s="390">
        <v>0</v>
      </c>
      <c r="AV873" s="390">
        <v>0</v>
      </c>
      <c r="AY873" s="390" t="s">
        <v>3533</v>
      </c>
    </row>
    <row r="874" spans="1:51" s="390" customFormat="1">
      <c r="A874" s="399" t="s">
        <v>81</v>
      </c>
      <c r="B874" s="399" t="s">
        <v>1385</v>
      </c>
      <c r="C874" s="399">
        <v>1.3</v>
      </c>
      <c r="D874" s="399">
        <v>20</v>
      </c>
      <c r="E874" s="403">
        <v>2.3999999999999998E-3</v>
      </c>
      <c r="F874" s="399">
        <v>0</v>
      </c>
      <c r="G874" s="399">
        <v>17.7</v>
      </c>
      <c r="H874" s="399">
        <v>0.8</v>
      </c>
      <c r="I874" s="399">
        <v>16.5</v>
      </c>
      <c r="J874" s="399">
        <v>40</v>
      </c>
      <c r="K874" s="399">
        <v>125</v>
      </c>
      <c r="L874" s="403">
        <v>1</v>
      </c>
      <c r="M874" s="404">
        <v>11.199999809265137</v>
      </c>
      <c r="N874" s="404">
        <v>10.5</v>
      </c>
      <c r="O874" s="404">
        <v>5.3000001907348633</v>
      </c>
      <c r="P874" s="399">
        <v>0</v>
      </c>
      <c r="Q874" s="399" t="s">
        <v>293</v>
      </c>
      <c r="R874" s="399">
        <v>1</v>
      </c>
      <c r="S874" s="399">
        <v>0</v>
      </c>
      <c r="T874" s="399">
        <v>0</v>
      </c>
      <c r="U874" s="404">
        <v>0.79</v>
      </c>
      <c r="V874" s="404">
        <v>0.38</v>
      </c>
      <c r="W874" s="407">
        <v>0</v>
      </c>
      <c r="X874" s="407">
        <v>0</v>
      </c>
      <c r="Y874" s="324">
        <v>0</v>
      </c>
      <c r="Z874" s="324">
        <v>0</v>
      </c>
      <c r="AA874" s="407">
        <v>0</v>
      </c>
      <c r="AB874" s="407">
        <v>0</v>
      </c>
      <c r="AC874" s="324">
        <v>0</v>
      </c>
      <c r="AD874" s="324">
        <v>0</v>
      </c>
      <c r="AE874" s="407">
        <v>0</v>
      </c>
      <c r="AF874" s="407">
        <v>0</v>
      </c>
      <c r="AG874" s="324">
        <v>0</v>
      </c>
      <c r="AH874" s="324">
        <v>0</v>
      </c>
      <c r="AI874" s="404">
        <v>83.979325085031292</v>
      </c>
      <c r="AJ874" s="399">
        <v>6900000000</v>
      </c>
      <c r="AK874" s="399">
        <v>60000000</v>
      </c>
      <c r="AL874" s="399">
        <v>1100000</v>
      </c>
      <c r="AM874" s="405">
        <v>2.5000000000000001E-14</v>
      </c>
      <c r="AN874" s="399">
        <v>0.27</v>
      </c>
      <c r="AO874" s="403">
        <v>136231</v>
      </c>
      <c r="AP874" s="403">
        <v>4.129E-2</v>
      </c>
      <c r="AQ874" s="403">
        <v>0.20319999999999999</v>
      </c>
      <c r="AR874" s="403">
        <v>56</v>
      </c>
      <c r="AS874" s="399" t="s">
        <v>1380</v>
      </c>
      <c r="AT874" s="390">
        <v>0</v>
      </c>
      <c r="AU874" s="390">
        <v>0</v>
      </c>
      <c r="AV874" s="390">
        <v>0</v>
      </c>
      <c r="AY874" s="390" t="s">
        <v>3549</v>
      </c>
    </row>
    <row r="875" spans="1:51" s="390" customFormat="1">
      <c r="A875" s="399" t="s">
        <v>81</v>
      </c>
      <c r="B875" s="399" t="s">
        <v>1384</v>
      </c>
      <c r="C875" s="399">
        <v>0.8</v>
      </c>
      <c r="D875" s="399">
        <v>20</v>
      </c>
      <c r="E875" s="403">
        <v>2.3999999999999998E-3</v>
      </c>
      <c r="F875" s="399">
        <v>0</v>
      </c>
      <c r="G875" s="399">
        <v>21.7</v>
      </c>
      <c r="H875" s="399">
        <v>0.8</v>
      </c>
      <c r="I875" s="399">
        <v>17.3</v>
      </c>
      <c r="J875" s="399">
        <v>40</v>
      </c>
      <c r="K875" s="399">
        <v>125</v>
      </c>
      <c r="L875" s="403">
        <v>1</v>
      </c>
      <c r="M875" s="404">
        <v>11.199999809265137</v>
      </c>
      <c r="N875" s="404">
        <v>10.5</v>
      </c>
      <c r="O875" s="404">
        <v>5.0999999046325684</v>
      </c>
      <c r="P875" s="399">
        <v>0</v>
      </c>
      <c r="Q875" s="399" t="s">
        <v>293</v>
      </c>
      <c r="R875" s="399">
        <v>1</v>
      </c>
      <c r="S875" s="399">
        <v>0</v>
      </c>
      <c r="T875" s="399">
        <v>0</v>
      </c>
      <c r="U875" s="404">
        <v>0.79</v>
      </c>
      <c r="V875" s="404">
        <v>0.38</v>
      </c>
      <c r="W875" s="407">
        <v>0</v>
      </c>
      <c r="X875" s="407">
        <v>0</v>
      </c>
      <c r="Y875" s="324">
        <v>0</v>
      </c>
      <c r="Z875" s="324">
        <v>0</v>
      </c>
      <c r="AA875" s="407">
        <v>0</v>
      </c>
      <c r="AB875" s="407">
        <v>0</v>
      </c>
      <c r="AC875" s="324">
        <v>0</v>
      </c>
      <c r="AD875" s="324">
        <v>0</v>
      </c>
      <c r="AE875" s="407">
        <v>0</v>
      </c>
      <c r="AF875" s="407">
        <v>0</v>
      </c>
      <c r="AG875" s="324">
        <v>0</v>
      </c>
      <c r="AH875" s="324">
        <v>0</v>
      </c>
      <c r="AI875" s="404">
        <v>66.445183714362869</v>
      </c>
      <c r="AJ875" s="399">
        <v>6900000000</v>
      </c>
      <c r="AK875" s="399">
        <v>60000000</v>
      </c>
      <c r="AL875" s="399">
        <v>1100000</v>
      </c>
      <c r="AM875" s="405">
        <v>2.5000000000000001E-14</v>
      </c>
      <c r="AN875" s="399">
        <v>0.27</v>
      </c>
      <c r="AO875" s="403">
        <v>206361</v>
      </c>
      <c r="AP875" s="403">
        <v>2.726E-2</v>
      </c>
      <c r="AQ875" s="403">
        <v>0.1651</v>
      </c>
      <c r="AR875" s="403">
        <v>52</v>
      </c>
      <c r="AS875" s="399" t="s">
        <v>1380</v>
      </c>
      <c r="AT875" s="390">
        <v>0</v>
      </c>
      <c r="AU875" s="390">
        <v>0</v>
      </c>
      <c r="AV875" s="390">
        <v>0</v>
      </c>
      <c r="AY875" s="390" t="s">
        <v>3533</v>
      </c>
    </row>
    <row r="876" spans="1:51" s="390" customFormat="1">
      <c r="A876" s="399" t="s">
        <v>81</v>
      </c>
      <c r="B876" s="399" t="s">
        <v>1387</v>
      </c>
      <c r="C876" s="399">
        <v>1.2</v>
      </c>
      <c r="D876" s="399">
        <v>20</v>
      </c>
      <c r="E876" s="403">
        <v>2.3999999999999998E-3</v>
      </c>
      <c r="F876" s="399">
        <v>0</v>
      </c>
      <c r="G876" s="399">
        <v>22.4</v>
      </c>
      <c r="H876" s="399">
        <v>0.8</v>
      </c>
      <c r="I876" s="399">
        <v>17.5</v>
      </c>
      <c r="J876" s="399">
        <v>40</v>
      </c>
      <c r="K876" s="399">
        <v>125</v>
      </c>
      <c r="L876" s="403">
        <v>1</v>
      </c>
      <c r="M876" s="404">
        <v>11.399999618530273</v>
      </c>
      <c r="N876" s="404">
        <v>10.5</v>
      </c>
      <c r="O876" s="404">
        <v>5.5999999046325684</v>
      </c>
      <c r="P876" s="399">
        <v>0</v>
      </c>
      <c r="Q876" s="399" t="s">
        <v>293</v>
      </c>
      <c r="R876" s="399">
        <v>1</v>
      </c>
      <c r="S876" s="399">
        <v>0</v>
      </c>
      <c r="T876" s="399">
        <v>0</v>
      </c>
      <c r="U876" s="404">
        <v>0.81</v>
      </c>
      <c r="V876" s="404">
        <v>0.39</v>
      </c>
      <c r="W876" s="407">
        <v>0</v>
      </c>
      <c r="X876" s="407">
        <v>0</v>
      </c>
      <c r="Y876" s="324">
        <v>0</v>
      </c>
      <c r="Z876" s="324">
        <v>0</v>
      </c>
      <c r="AA876" s="407">
        <v>0</v>
      </c>
      <c r="AB876" s="407">
        <v>0</v>
      </c>
      <c r="AC876" s="324">
        <v>0</v>
      </c>
      <c r="AD876" s="324">
        <v>0</v>
      </c>
      <c r="AE876" s="407">
        <v>0</v>
      </c>
      <c r="AF876" s="407">
        <v>0</v>
      </c>
      <c r="AG876" s="324">
        <v>0</v>
      </c>
      <c r="AH876" s="324">
        <v>0</v>
      </c>
      <c r="AI876" s="404">
        <v>77.519382925304654</v>
      </c>
      <c r="AJ876" s="399">
        <v>6900000000</v>
      </c>
      <c r="AK876" s="399">
        <v>60000000</v>
      </c>
      <c r="AL876" s="399">
        <v>1100000</v>
      </c>
      <c r="AM876" s="405">
        <v>2.5000000000000001E-14</v>
      </c>
      <c r="AN876" s="399">
        <v>0.27</v>
      </c>
      <c r="AO876" s="403">
        <v>136231</v>
      </c>
      <c r="AP876" s="403">
        <v>4.129E-2</v>
      </c>
      <c r="AQ876" s="403">
        <v>0.20319999999999999</v>
      </c>
      <c r="AR876" s="403">
        <v>50</v>
      </c>
      <c r="AS876" s="399" t="s">
        <v>1380</v>
      </c>
      <c r="AT876" s="390">
        <v>0</v>
      </c>
      <c r="AU876" s="390">
        <v>0</v>
      </c>
      <c r="AV876" s="390">
        <v>0</v>
      </c>
      <c r="AY876" s="390" t="s">
        <v>3533</v>
      </c>
    </row>
    <row r="877" spans="1:51" s="390" customFormat="1">
      <c r="A877" s="399" t="s">
        <v>81</v>
      </c>
      <c r="B877" s="399" t="s">
        <v>1386</v>
      </c>
      <c r="C877" s="399">
        <v>0.42</v>
      </c>
      <c r="D877" s="399">
        <v>20</v>
      </c>
      <c r="E877" s="403">
        <v>8.9999999999999998E-4</v>
      </c>
      <c r="F877" s="399">
        <v>0</v>
      </c>
      <c r="G877" s="399">
        <v>34.5</v>
      </c>
      <c r="H877" s="399">
        <v>0.8</v>
      </c>
      <c r="I877" s="399">
        <v>24.1</v>
      </c>
      <c r="J877" s="399">
        <v>40</v>
      </c>
      <c r="K877" s="399">
        <v>125</v>
      </c>
      <c r="L877" s="403">
        <v>1</v>
      </c>
      <c r="M877" s="404">
        <v>11.399999618530273</v>
      </c>
      <c r="N877" s="404">
        <v>10.5</v>
      </c>
      <c r="O877" s="404">
        <v>5.5999999046325684</v>
      </c>
      <c r="P877" s="399">
        <v>0</v>
      </c>
      <c r="Q877" s="399" t="s">
        <v>293</v>
      </c>
      <c r="R877" s="399">
        <v>1</v>
      </c>
      <c r="S877" s="399">
        <v>0</v>
      </c>
      <c r="T877" s="399">
        <v>0</v>
      </c>
      <c r="U877" s="404">
        <v>0.81</v>
      </c>
      <c r="V877" s="404">
        <v>0.39</v>
      </c>
      <c r="W877" s="407">
        <v>0</v>
      </c>
      <c r="X877" s="407">
        <v>0</v>
      </c>
      <c r="Y877" s="324">
        <v>0</v>
      </c>
      <c r="Z877" s="324">
        <v>0</v>
      </c>
      <c r="AA877" s="407">
        <v>0</v>
      </c>
      <c r="AB877" s="407">
        <v>0</v>
      </c>
      <c r="AC877" s="324">
        <v>0</v>
      </c>
      <c r="AD877" s="324">
        <v>0</v>
      </c>
      <c r="AE877" s="407">
        <v>0</v>
      </c>
      <c r="AF877" s="407">
        <v>0</v>
      </c>
      <c r="AG877" s="324">
        <v>0</v>
      </c>
      <c r="AH877" s="324">
        <v>0</v>
      </c>
      <c r="AI877" s="404">
        <v>48.837207777555605</v>
      </c>
      <c r="AJ877" s="399">
        <v>6900000000</v>
      </c>
      <c r="AK877" s="399">
        <v>60000000</v>
      </c>
      <c r="AL877" s="399">
        <v>1100000</v>
      </c>
      <c r="AM877" s="405">
        <v>2.5000000000000001E-14</v>
      </c>
      <c r="AN877" s="399">
        <v>0.27</v>
      </c>
      <c r="AO877" s="403">
        <v>60547</v>
      </c>
      <c r="AP877" s="403">
        <v>9.2899999999999996E-2</v>
      </c>
      <c r="AQ877" s="403">
        <v>0.30480000000000002</v>
      </c>
      <c r="AR877" s="403">
        <v>67</v>
      </c>
      <c r="AS877" s="399" t="s">
        <v>1380</v>
      </c>
      <c r="AT877" s="390">
        <v>0</v>
      </c>
      <c r="AU877" s="390">
        <v>0</v>
      </c>
      <c r="AV877" s="390">
        <v>0</v>
      </c>
      <c r="AY877" s="390" t="s">
        <v>3533</v>
      </c>
    </row>
    <row r="878" spans="1:51" s="390" customFormat="1">
      <c r="A878" s="399" t="s">
        <v>81</v>
      </c>
      <c r="B878" s="399" t="s">
        <v>1389</v>
      </c>
      <c r="C878" s="399">
        <v>1.2</v>
      </c>
      <c r="D878" s="399">
        <v>20</v>
      </c>
      <c r="E878" s="403">
        <v>2.3999999999999998E-3</v>
      </c>
      <c r="F878" s="399">
        <v>0</v>
      </c>
      <c r="G878" s="399">
        <v>23.3</v>
      </c>
      <c r="H878" s="399">
        <v>0.8</v>
      </c>
      <c r="I878" s="399">
        <v>17.600000000000001</v>
      </c>
      <c r="J878" s="399">
        <v>40</v>
      </c>
      <c r="K878" s="399">
        <v>125</v>
      </c>
      <c r="L878" s="403">
        <v>1</v>
      </c>
      <c r="M878" s="404">
        <v>11.199999809265137</v>
      </c>
      <c r="N878" s="404">
        <v>10.5</v>
      </c>
      <c r="O878" s="404">
        <v>6.0999999046325684</v>
      </c>
      <c r="P878" s="399">
        <v>0</v>
      </c>
      <c r="Q878" s="399" t="s">
        <v>293</v>
      </c>
      <c r="R878" s="399">
        <v>1</v>
      </c>
      <c r="S878" s="399">
        <v>0</v>
      </c>
      <c r="T878" s="399">
        <v>0</v>
      </c>
      <c r="U878" s="404">
        <v>0.83</v>
      </c>
      <c r="V878" s="404">
        <v>0.39</v>
      </c>
      <c r="W878" s="407">
        <v>0</v>
      </c>
      <c r="X878" s="407">
        <v>0</v>
      </c>
      <c r="Y878" s="324">
        <v>0</v>
      </c>
      <c r="Z878" s="324">
        <v>0</v>
      </c>
      <c r="AA878" s="407">
        <v>0</v>
      </c>
      <c r="AB878" s="407">
        <v>0</v>
      </c>
      <c r="AC878" s="324">
        <v>0</v>
      </c>
      <c r="AD878" s="324">
        <v>0</v>
      </c>
      <c r="AE878" s="407">
        <v>0</v>
      </c>
      <c r="AF878" s="407">
        <v>0</v>
      </c>
      <c r="AG878" s="324">
        <v>0</v>
      </c>
      <c r="AH878" s="324">
        <v>0</v>
      </c>
      <c r="AI878" s="404">
        <v>77.519382925304654</v>
      </c>
      <c r="AJ878" s="399">
        <v>6900000000</v>
      </c>
      <c r="AK878" s="399">
        <v>60000000</v>
      </c>
      <c r="AL878" s="399">
        <v>1100000</v>
      </c>
      <c r="AM878" s="405">
        <v>2.5000000000000001E-14</v>
      </c>
      <c r="AN878" s="399">
        <v>0.27</v>
      </c>
      <c r="AO878" s="403">
        <v>136231</v>
      </c>
      <c r="AP878" s="403">
        <v>4.129E-2</v>
      </c>
      <c r="AQ878" s="403">
        <v>0.20319999999999999</v>
      </c>
      <c r="AR878" s="403">
        <v>49</v>
      </c>
      <c r="AS878" s="399" t="s">
        <v>1380</v>
      </c>
      <c r="AT878" s="390">
        <v>0</v>
      </c>
      <c r="AU878" s="390">
        <v>0</v>
      </c>
      <c r="AV878" s="390">
        <v>0</v>
      </c>
      <c r="AY878" s="390" t="s">
        <v>3533</v>
      </c>
    </row>
    <row r="879" spans="1:51" s="390" customFormat="1">
      <c r="A879" s="399" t="s">
        <v>81</v>
      </c>
      <c r="B879" s="399" t="s">
        <v>1390</v>
      </c>
      <c r="C879" s="399">
        <v>1.75</v>
      </c>
      <c r="D879" s="399">
        <v>20</v>
      </c>
      <c r="E879" s="403">
        <v>2.8E-3</v>
      </c>
      <c r="F879" s="399">
        <v>0</v>
      </c>
      <c r="G879" s="399">
        <v>19.2</v>
      </c>
      <c r="H879" s="399">
        <v>0.8</v>
      </c>
      <c r="I879" s="399">
        <v>15.3</v>
      </c>
      <c r="J879" s="399">
        <v>40</v>
      </c>
      <c r="K879" s="399">
        <v>125</v>
      </c>
      <c r="L879" s="403">
        <v>1</v>
      </c>
      <c r="M879" s="404">
        <v>11.399999618530273</v>
      </c>
      <c r="N879" s="404">
        <v>10.5</v>
      </c>
      <c r="O879" s="404">
        <v>6.0999999046325684</v>
      </c>
      <c r="P879" s="399">
        <v>0</v>
      </c>
      <c r="Q879" s="399" t="s">
        <v>293</v>
      </c>
      <c r="R879" s="399">
        <v>1</v>
      </c>
      <c r="S879" s="399">
        <v>0</v>
      </c>
      <c r="T879" s="399">
        <v>0</v>
      </c>
      <c r="U879" s="404">
        <v>0.83</v>
      </c>
      <c r="V879" s="404">
        <v>0.39</v>
      </c>
      <c r="W879" s="407">
        <v>0</v>
      </c>
      <c r="X879" s="407">
        <v>0</v>
      </c>
      <c r="Y879" s="324">
        <v>0</v>
      </c>
      <c r="Z879" s="324">
        <v>0</v>
      </c>
      <c r="AA879" s="407">
        <v>0</v>
      </c>
      <c r="AB879" s="407">
        <v>0</v>
      </c>
      <c r="AC879" s="324">
        <v>0</v>
      </c>
      <c r="AD879" s="324">
        <v>0</v>
      </c>
      <c r="AE879" s="407">
        <v>0</v>
      </c>
      <c r="AF879" s="407">
        <v>0</v>
      </c>
      <c r="AG879" s="324">
        <v>0</v>
      </c>
      <c r="AH879" s="324">
        <v>0</v>
      </c>
      <c r="AI879" s="404">
        <v>92.494714587737846</v>
      </c>
      <c r="AJ879" s="399">
        <v>6900000000</v>
      </c>
      <c r="AK879" s="399">
        <v>60000000</v>
      </c>
      <c r="AL879" s="399">
        <v>1100000</v>
      </c>
      <c r="AM879" s="405">
        <v>2.5000000000000001E-14</v>
      </c>
      <c r="AN879" s="399">
        <v>0.27</v>
      </c>
      <c r="AO879" s="403">
        <v>136231</v>
      </c>
      <c r="AP879" s="403">
        <v>4.129E-2</v>
      </c>
      <c r="AQ879" s="403">
        <v>0.20319999999999999</v>
      </c>
      <c r="AR879" s="403">
        <v>55</v>
      </c>
      <c r="AS879" s="399" t="s">
        <v>1380</v>
      </c>
      <c r="AT879" s="390">
        <v>0</v>
      </c>
      <c r="AU879" s="390">
        <v>0</v>
      </c>
      <c r="AV879" s="390">
        <v>0</v>
      </c>
      <c r="AY879" s="390" t="s">
        <v>3533</v>
      </c>
    </row>
    <row r="880" spans="1:51" s="390" customFormat="1">
      <c r="A880" s="399" t="s">
        <v>81</v>
      </c>
      <c r="B880" s="399" t="s">
        <v>1388</v>
      </c>
      <c r="C880" s="399">
        <v>0.4</v>
      </c>
      <c r="D880" s="399">
        <v>20</v>
      </c>
      <c r="E880" s="403">
        <v>8.9999999999999998E-4</v>
      </c>
      <c r="F880" s="399">
        <v>0</v>
      </c>
      <c r="G880" s="399">
        <v>35.200000000000003</v>
      </c>
      <c r="H880" s="399">
        <v>0.8</v>
      </c>
      <c r="I880" s="399">
        <v>21.9</v>
      </c>
      <c r="J880" s="399">
        <v>40</v>
      </c>
      <c r="K880" s="399">
        <v>125</v>
      </c>
      <c r="L880" s="403">
        <v>1</v>
      </c>
      <c r="M880" s="404">
        <v>11.399999618530273</v>
      </c>
      <c r="N880" s="404">
        <v>10.5</v>
      </c>
      <c r="O880" s="404">
        <v>6.0999999046325684</v>
      </c>
      <c r="P880" s="399">
        <v>0</v>
      </c>
      <c r="Q880" s="399" t="s">
        <v>293</v>
      </c>
      <c r="R880" s="399">
        <v>1</v>
      </c>
      <c r="S880" s="399">
        <v>0</v>
      </c>
      <c r="T880" s="399">
        <v>0</v>
      </c>
      <c r="U880" s="404">
        <v>0.83</v>
      </c>
      <c r="V880" s="404">
        <v>0.39</v>
      </c>
      <c r="W880" s="407">
        <v>0</v>
      </c>
      <c r="X880" s="407">
        <v>0</v>
      </c>
      <c r="Y880" s="324">
        <v>0</v>
      </c>
      <c r="Z880" s="324">
        <v>0</v>
      </c>
      <c r="AA880" s="407">
        <v>0</v>
      </c>
      <c r="AB880" s="407">
        <v>0</v>
      </c>
      <c r="AC880" s="324">
        <v>0</v>
      </c>
      <c r="AD880" s="324">
        <v>0</v>
      </c>
      <c r="AE880" s="407">
        <v>0</v>
      </c>
      <c r="AF880" s="407">
        <v>0</v>
      </c>
      <c r="AG880" s="324">
        <v>0</v>
      </c>
      <c r="AH880" s="324">
        <v>0</v>
      </c>
      <c r="AI880" s="404">
        <v>46.511628600054017</v>
      </c>
      <c r="AJ880" s="399">
        <v>6900000000</v>
      </c>
      <c r="AK880" s="399">
        <v>60000000</v>
      </c>
      <c r="AL880" s="399">
        <v>1100000</v>
      </c>
      <c r="AM880" s="405">
        <v>2.5000000000000001E-14</v>
      </c>
      <c r="AN880" s="399">
        <v>0.27</v>
      </c>
      <c r="AO880" s="403">
        <v>60547</v>
      </c>
      <c r="AP880" s="403">
        <v>9.2899999999999996E-2</v>
      </c>
      <c r="AQ880" s="403">
        <v>0.30480000000000002</v>
      </c>
      <c r="AR880" s="403">
        <v>81</v>
      </c>
      <c r="AS880" s="399" t="s">
        <v>1380</v>
      </c>
      <c r="AT880" s="390">
        <v>0</v>
      </c>
      <c r="AU880" s="390">
        <v>0</v>
      </c>
      <c r="AV880" s="390">
        <v>0</v>
      </c>
      <c r="AY880" s="390" t="s">
        <v>3533</v>
      </c>
    </row>
    <row r="881" spans="1:51" s="390" customFormat="1">
      <c r="A881" s="399" t="s">
        <v>81</v>
      </c>
      <c r="B881" s="399" t="s">
        <v>1391</v>
      </c>
      <c r="C881" s="399">
        <v>0.36</v>
      </c>
      <c r="D881" s="399">
        <v>20</v>
      </c>
      <c r="E881" s="403">
        <v>8.9999999999999998E-4</v>
      </c>
      <c r="F881" s="399">
        <v>0</v>
      </c>
      <c r="G881" s="399">
        <v>42.6</v>
      </c>
      <c r="H881" s="399">
        <v>0.8</v>
      </c>
      <c r="I881" s="399">
        <v>22.7</v>
      </c>
      <c r="J881" s="399">
        <v>40</v>
      </c>
      <c r="K881" s="399">
        <v>125</v>
      </c>
      <c r="L881" s="403">
        <v>1</v>
      </c>
      <c r="M881" s="404">
        <v>11.399999618530273</v>
      </c>
      <c r="N881" s="404">
        <v>10.5</v>
      </c>
      <c r="O881" s="404">
        <v>6.5</v>
      </c>
      <c r="P881" s="399">
        <v>0</v>
      </c>
      <c r="Q881" s="399" t="s">
        <v>293</v>
      </c>
      <c r="R881" s="399">
        <v>1</v>
      </c>
      <c r="S881" s="399">
        <v>0</v>
      </c>
      <c r="T881" s="399">
        <v>0</v>
      </c>
      <c r="U881" s="404">
        <v>0.84</v>
      </c>
      <c r="V881" s="404">
        <v>0.39</v>
      </c>
      <c r="W881" s="407">
        <v>0</v>
      </c>
      <c r="X881" s="407">
        <v>0</v>
      </c>
      <c r="Y881" s="324">
        <v>0</v>
      </c>
      <c r="Z881" s="324">
        <v>0</v>
      </c>
      <c r="AA881" s="407">
        <v>0</v>
      </c>
      <c r="AB881" s="407">
        <v>0</v>
      </c>
      <c r="AC881" s="324">
        <v>0</v>
      </c>
      <c r="AD881" s="324">
        <v>0</v>
      </c>
      <c r="AE881" s="407">
        <v>0</v>
      </c>
      <c r="AF881" s="407">
        <v>0</v>
      </c>
      <c r="AG881" s="324">
        <v>0</v>
      </c>
      <c r="AH881" s="324">
        <v>0</v>
      </c>
      <c r="AI881" s="404">
        <v>41.860466779664513</v>
      </c>
      <c r="AJ881" s="399">
        <v>6900000000</v>
      </c>
      <c r="AK881" s="399">
        <v>60000000</v>
      </c>
      <c r="AL881" s="399">
        <v>1100000</v>
      </c>
      <c r="AM881" s="405">
        <v>2.5000000000000001E-14</v>
      </c>
      <c r="AN881" s="399">
        <v>0.27</v>
      </c>
      <c r="AO881" s="403">
        <v>60547</v>
      </c>
      <c r="AP881" s="403">
        <v>9.2899999999999996E-2</v>
      </c>
      <c r="AQ881" s="403">
        <v>0.30480000000000002</v>
      </c>
      <c r="AR881" s="403">
        <v>75</v>
      </c>
      <c r="AS881" s="399" t="s">
        <v>1380</v>
      </c>
      <c r="AT881" s="390">
        <v>0</v>
      </c>
      <c r="AU881" s="390">
        <v>0</v>
      </c>
      <c r="AV881" s="390">
        <v>0</v>
      </c>
      <c r="AY881" s="390" t="s">
        <v>3533</v>
      </c>
    </row>
    <row r="882" spans="1:51" s="390" customFormat="1">
      <c r="A882" s="399" t="s">
        <v>81</v>
      </c>
      <c r="B882" s="399" t="s">
        <v>1392</v>
      </c>
      <c r="C882" s="399">
        <v>0.7</v>
      </c>
      <c r="D882" s="399">
        <v>20</v>
      </c>
      <c r="E882" s="403">
        <v>1.1999999999999999E-3</v>
      </c>
      <c r="F882" s="399">
        <v>0</v>
      </c>
      <c r="G882" s="399">
        <v>27.5</v>
      </c>
      <c r="H882" s="399">
        <v>0.8</v>
      </c>
      <c r="I882" s="399">
        <v>21</v>
      </c>
      <c r="J882" s="399">
        <v>40</v>
      </c>
      <c r="K882" s="399">
        <v>125</v>
      </c>
      <c r="L882" s="403">
        <v>1</v>
      </c>
      <c r="M882" s="404">
        <v>11.399999618530273</v>
      </c>
      <c r="N882" s="404">
        <v>10.5</v>
      </c>
      <c r="O882" s="404">
        <v>6.5</v>
      </c>
      <c r="P882" s="399">
        <v>0</v>
      </c>
      <c r="Q882" s="399" t="s">
        <v>293</v>
      </c>
      <c r="R882" s="399">
        <v>1</v>
      </c>
      <c r="S882" s="399">
        <v>0</v>
      </c>
      <c r="T882" s="399">
        <v>0</v>
      </c>
      <c r="U882" s="404">
        <v>0.84</v>
      </c>
      <c r="V882" s="404">
        <v>0.39</v>
      </c>
      <c r="W882" s="407">
        <v>0</v>
      </c>
      <c r="X882" s="407">
        <v>0</v>
      </c>
      <c r="Y882" s="324">
        <v>0</v>
      </c>
      <c r="Z882" s="324">
        <v>0</v>
      </c>
      <c r="AA882" s="407">
        <v>0</v>
      </c>
      <c r="AB882" s="407">
        <v>0</v>
      </c>
      <c r="AC882" s="324">
        <v>0</v>
      </c>
      <c r="AD882" s="324">
        <v>0</v>
      </c>
      <c r="AE882" s="407">
        <v>0</v>
      </c>
      <c r="AF882" s="407">
        <v>0</v>
      </c>
      <c r="AG882" s="324">
        <v>0</v>
      </c>
      <c r="AH882" s="324">
        <v>0</v>
      </c>
      <c r="AI882" s="404">
        <v>58.139533893610555</v>
      </c>
      <c r="AJ882" s="399">
        <v>6900000000</v>
      </c>
      <c r="AK882" s="399">
        <v>60000000</v>
      </c>
      <c r="AL882" s="399">
        <v>1100000</v>
      </c>
      <c r="AM882" s="405">
        <v>2.5000000000000001E-14</v>
      </c>
      <c r="AN882" s="399">
        <v>0.27</v>
      </c>
      <c r="AO882" s="403">
        <v>60547</v>
      </c>
      <c r="AP882" s="403">
        <v>9.2899999999999996E-2</v>
      </c>
      <c r="AQ882" s="403">
        <v>0.30480000000000002</v>
      </c>
      <c r="AR882" s="403">
        <v>66</v>
      </c>
      <c r="AS882" s="399" t="s">
        <v>1380</v>
      </c>
      <c r="AT882" s="390">
        <v>0</v>
      </c>
      <c r="AU882" s="390">
        <v>0</v>
      </c>
      <c r="AV882" s="390">
        <v>0</v>
      </c>
      <c r="AY882" s="390" t="s">
        <v>3533</v>
      </c>
    </row>
    <row r="883" spans="1:51" s="390" customFormat="1">
      <c r="A883" s="399" t="s">
        <v>81</v>
      </c>
      <c r="B883" s="399" t="s">
        <v>1393</v>
      </c>
      <c r="C883" s="399">
        <v>1</v>
      </c>
      <c r="D883" s="399">
        <v>20</v>
      </c>
      <c r="E883" s="403">
        <v>3.5000000000000001E-3</v>
      </c>
      <c r="F883" s="399">
        <v>0</v>
      </c>
      <c r="G883" s="399">
        <v>21.2</v>
      </c>
      <c r="H883" s="399">
        <v>0.8</v>
      </c>
      <c r="I883" s="399">
        <v>16.7</v>
      </c>
      <c r="J883" s="399">
        <v>40</v>
      </c>
      <c r="K883" s="399">
        <v>125</v>
      </c>
      <c r="L883" s="403">
        <v>1</v>
      </c>
      <c r="M883" s="404">
        <v>13.800000190734863</v>
      </c>
      <c r="N883" s="404">
        <v>13.199999809265137</v>
      </c>
      <c r="O883" s="404">
        <v>3.9000000953674316</v>
      </c>
      <c r="P883" s="399">
        <v>0</v>
      </c>
      <c r="Q883" s="399" t="s">
        <v>293</v>
      </c>
      <c r="R883" s="399">
        <v>1</v>
      </c>
      <c r="S883" s="399">
        <v>0</v>
      </c>
      <c r="T883" s="399">
        <v>0</v>
      </c>
      <c r="U883" s="404">
        <v>0.85</v>
      </c>
      <c r="V883" s="404">
        <v>0.4</v>
      </c>
      <c r="W883" s="407">
        <v>0</v>
      </c>
      <c r="X883" s="407">
        <v>0</v>
      </c>
      <c r="Y883" s="324">
        <v>0</v>
      </c>
      <c r="Z883" s="324">
        <v>0</v>
      </c>
      <c r="AA883" s="407">
        <v>0</v>
      </c>
      <c r="AB883" s="407">
        <v>0</v>
      </c>
      <c r="AC883" s="324">
        <v>0</v>
      </c>
      <c r="AD883" s="324">
        <v>0</v>
      </c>
      <c r="AE883" s="407">
        <v>0</v>
      </c>
      <c r="AF883" s="407">
        <v>0</v>
      </c>
      <c r="AG883" s="324">
        <v>0</v>
      </c>
      <c r="AH883" s="324">
        <v>0</v>
      </c>
      <c r="AI883" s="404">
        <v>48.923679060665364</v>
      </c>
      <c r="AJ883" s="399">
        <v>6900000000</v>
      </c>
      <c r="AK883" s="399">
        <v>60000000</v>
      </c>
      <c r="AL883" s="399">
        <v>1100000</v>
      </c>
      <c r="AM883" s="405">
        <v>2.5000000000000001E-14</v>
      </c>
      <c r="AN883" s="399">
        <v>0.61</v>
      </c>
      <c r="AO883" s="403">
        <v>544923</v>
      </c>
      <c r="AP883" s="403">
        <v>1.0319999999999999E-2</v>
      </c>
      <c r="AQ883" s="403">
        <v>0.1016</v>
      </c>
      <c r="AR883" s="403">
        <v>38</v>
      </c>
      <c r="AS883" s="399" t="s">
        <v>1380</v>
      </c>
      <c r="AT883" s="390">
        <v>0</v>
      </c>
      <c r="AU883" s="390">
        <v>0</v>
      </c>
      <c r="AV883" s="390">
        <v>0</v>
      </c>
      <c r="AY883" s="390" t="s">
        <v>3533</v>
      </c>
    </row>
    <row r="884" spans="1:51" s="390" customFormat="1">
      <c r="A884" s="399" t="s">
        <v>81</v>
      </c>
      <c r="B884" s="399" t="s">
        <v>1394</v>
      </c>
      <c r="C884" s="399">
        <v>1.5</v>
      </c>
      <c r="D884" s="399">
        <v>20</v>
      </c>
      <c r="E884" s="403">
        <v>4.4000000000000003E-3</v>
      </c>
      <c r="F884" s="399">
        <v>0</v>
      </c>
      <c r="G884" s="399">
        <v>21</v>
      </c>
      <c r="H884" s="399">
        <v>0.8</v>
      </c>
      <c r="I884" s="399">
        <v>14.6</v>
      </c>
      <c r="J884" s="399">
        <v>40</v>
      </c>
      <c r="K884" s="399">
        <v>125</v>
      </c>
      <c r="L884" s="403">
        <v>1</v>
      </c>
      <c r="M884" s="404">
        <v>13.800000190734863</v>
      </c>
      <c r="N884" s="404">
        <v>13.199999809265137</v>
      </c>
      <c r="O884" s="404">
        <v>3.9000000953674316</v>
      </c>
      <c r="P884" s="399">
        <v>0</v>
      </c>
      <c r="Q884" s="399" t="s">
        <v>293</v>
      </c>
      <c r="R884" s="399">
        <v>1</v>
      </c>
      <c r="S884" s="399">
        <v>0</v>
      </c>
      <c r="T884" s="399">
        <v>0</v>
      </c>
      <c r="U884" s="404">
        <v>0.85</v>
      </c>
      <c r="V884" s="404">
        <v>0.4</v>
      </c>
      <c r="W884" s="407">
        <v>0</v>
      </c>
      <c r="X884" s="407">
        <v>0</v>
      </c>
      <c r="Y884" s="324">
        <v>0</v>
      </c>
      <c r="Z884" s="324">
        <v>0</v>
      </c>
      <c r="AA884" s="407">
        <v>0</v>
      </c>
      <c r="AB884" s="407">
        <v>0</v>
      </c>
      <c r="AC884" s="324">
        <v>0</v>
      </c>
      <c r="AD884" s="324">
        <v>0</v>
      </c>
      <c r="AE884" s="407">
        <v>0</v>
      </c>
      <c r="AF884" s="407">
        <v>0</v>
      </c>
      <c r="AG884" s="324">
        <v>0</v>
      </c>
      <c r="AH884" s="324">
        <v>0</v>
      </c>
      <c r="AI884" s="404">
        <v>57.077625570776263</v>
      </c>
      <c r="AJ884" s="399">
        <v>6900000000</v>
      </c>
      <c r="AK884" s="399">
        <v>60000000</v>
      </c>
      <c r="AL884" s="399">
        <v>1100000</v>
      </c>
      <c r="AM884" s="405">
        <v>2.5000000000000001E-14</v>
      </c>
      <c r="AN884" s="399">
        <v>0.61</v>
      </c>
      <c r="AO884" s="403">
        <v>544923</v>
      </c>
      <c r="AP884" s="403">
        <v>1.0319999999999999E-2</v>
      </c>
      <c r="AQ884" s="403">
        <v>0.1016</v>
      </c>
      <c r="AR884" s="403">
        <v>39</v>
      </c>
      <c r="AS884" s="399" t="s">
        <v>1380</v>
      </c>
      <c r="AT884" s="390">
        <v>0</v>
      </c>
      <c r="AU884" s="390">
        <v>0</v>
      </c>
      <c r="AV884" s="390">
        <v>0</v>
      </c>
      <c r="AY884" s="390" t="s">
        <v>3533</v>
      </c>
    </row>
    <row r="885" spans="1:51" s="390" customFormat="1">
      <c r="A885" s="399" t="s">
        <v>81</v>
      </c>
      <c r="B885" s="399" t="s">
        <v>1395</v>
      </c>
      <c r="C885" s="399">
        <v>1</v>
      </c>
      <c r="D885" s="399">
        <v>20</v>
      </c>
      <c r="E885" s="403">
        <v>1.6999999999999999E-3</v>
      </c>
      <c r="F885" s="399">
        <v>0</v>
      </c>
      <c r="G885" s="399">
        <v>27.3</v>
      </c>
      <c r="H885" s="399">
        <v>0.8</v>
      </c>
      <c r="I885" s="399">
        <v>19.7</v>
      </c>
      <c r="J885" s="399">
        <v>40</v>
      </c>
      <c r="K885" s="399">
        <v>125</v>
      </c>
      <c r="L885" s="403">
        <v>1</v>
      </c>
      <c r="M885" s="404">
        <v>13.800000190734863</v>
      </c>
      <c r="N885" s="404">
        <v>13.199999809265137</v>
      </c>
      <c r="O885" s="404">
        <v>5.1999998092651367</v>
      </c>
      <c r="P885" s="399">
        <v>0</v>
      </c>
      <c r="Q885" s="399" t="s">
        <v>293</v>
      </c>
      <c r="R885" s="399">
        <v>1</v>
      </c>
      <c r="S885" s="399">
        <v>0</v>
      </c>
      <c r="T885" s="399">
        <v>0</v>
      </c>
      <c r="U885" s="404">
        <v>0.91</v>
      </c>
      <c r="V885" s="404">
        <v>0.42</v>
      </c>
      <c r="W885" s="407">
        <v>0</v>
      </c>
      <c r="X885" s="407">
        <v>0</v>
      </c>
      <c r="Y885" s="324">
        <v>0</v>
      </c>
      <c r="Z885" s="324">
        <v>0</v>
      </c>
      <c r="AA885" s="407">
        <v>0</v>
      </c>
      <c r="AB885" s="407">
        <v>0</v>
      </c>
      <c r="AC885" s="324">
        <v>0</v>
      </c>
      <c r="AD885" s="324">
        <v>0</v>
      </c>
      <c r="AE885" s="407">
        <v>0</v>
      </c>
      <c r="AF885" s="407">
        <v>0</v>
      </c>
      <c r="AG885" s="324">
        <v>0</v>
      </c>
      <c r="AH885" s="324">
        <v>0</v>
      </c>
      <c r="AI885" s="404">
        <v>48.923679060665364</v>
      </c>
      <c r="AJ885" s="399">
        <v>6900000000</v>
      </c>
      <c r="AK885" s="399">
        <v>60000000</v>
      </c>
      <c r="AL885" s="399">
        <v>1100000</v>
      </c>
      <c r="AM885" s="405">
        <v>2.5000000000000001E-14</v>
      </c>
      <c r="AN885" s="399">
        <v>0.61</v>
      </c>
      <c r="AO885" s="403">
        <v>136231</v>
      </c>
      <c r="AP885" s="403">
        <v>4.129E-2</v>
      </c>
      <c r="AQ885" s="403">
        <v>0.20319999999999999</v>
      </c>
      <c r="AR885" s="403">
        <v>54</v>
      </c>
      <c r="AS885" s="399" t="s">
        <v>1380</v>
      </c>
      <c r="AT885" s="390">
        <v>0</v>
      </c>
      <c r="AU885" s="390">
        <v>0</v>
      </c>
      <c r="AV885" s="390">
        <v>0</v>
      </c>
      <c r="AY885" s="390" t="s">
        <v>3533</v>
      </c>
    </row>
    <row r="886" spans="1:51" s="390" customFormat="1">
      <c r="A886" s="399" t="s">
        <v>81</v>
      </c>
      <c r="B886" s="399" t="s">
        <v>1396</v>
      </c>
      <c r="C886" s="399">
        <v>2.5</v>
      </c>
      <c r="D886" s="399">
        <v>20</v>
      </c>
      <c r="E886" s="403">
        <v>3.3999999999999998E-3</v>
      </c>
      <c r="F886" s="399">
        <v>0</v>
      </c>
      <c r="G886" s="399">
        <v>17.7</v>
      </c>
      <c r="H886" s="399">
        <v>0.8</v>
      </c>
      <c r="I886" s="399">
        <v>15.8</v>
      </c>
      <c r="J886" s="399">
        <v>40</v>
      </c>
      <c r="K886" s="399">
        <v>125</v>
      </c>
      <c r="L886" s="403">
        <v>1</v>
      </c>
      <c r="M886" s="404">
        <v>13.800000190734863</v>
      </c>
      <c r="N886" s="404">
        <v>13.199999809265137</v>
      </c>
      <c r="O886" s="404">
        <v>5.1999998092651367</v>
      </c>
      <c r="P886" s="399">
        <v>0</v>
      </c>
      <c r="Q886" s="399" t="s">
        <v>293</v>
      </c>
      <c r="R886" s="399">
        <v>1</v>
      </c>
      <c r="S886" s="399">
        <v>0</v>
      </c>
      <c r="T886" s="399">
        <v>0</v>
      </c>
      <c r="U886" s="404">
        <v>0.91</v>
      </c>
      <c r="V886" s="404">
        <v>0.42</v>
      </c>
      <c r="W886" s="407">
        <v>0</v>
      </c>
      <c r="X886" s="407">
        <v>0</v>
      </c>
      <c r="Y886" s="324">
        <v>0</v>
      </c>
      <c r="Z886" s="324">
        <v>0</v>
      </c>
      <c r="AA886" s="407">
        <v>0</v>
      </c>
      <c r="AB886" s="407">
        <v>0</v>
      </c>
      <c r="AC886" s="324">
        <v>0</v>
      </c>
      <c r="AD886" s="324">
        <v>0</v>
      </c>
      <c r="AE886" s="407">
        <v>0</v>
      </c>
      <c r="AF886" s="407">
        <v>0</v>
      </c>
      <c r="AG886" s="324">
        <v>0</v>
      </c>
      <c r="AH886" s="324">
        <v>0</v>
      </c>
      <c r="AI886" s="404">
        <v>77.833125778331265</v>
      </c>
      <c r="AJ886" s="399">
        <v>6900000000</v>
      </c>
      <c r="AK886" s="399">
        <v>60000000</v>
      </c>
      <c r="AL886" s="399">
        <v>1100000</v>
      </c>
      <c r="AM886" s="405">
        <v>2.5000000000000001E-14</v>
      </c>
      <c r="AN886" s="399">
        <v>0.61</v>
      </c>
      <c r="AO886" s="403">
        <v>242188</v>
      </c>
      <c r="AP886" s="403">
        <v>2.3230000000000001E-2</v>
      </c>
      <c r="AQ886" s="403">
        <v>0.15240000000000001</v>
      </c>
      <c r="AR886" s="403">
        <v>43</v>
      </c>
      <c r="AS886" s="399" t="s">
        <v>1380</v>
      </c>
      <c r="AT886" s="390">
        <v>0</v>
      </c>
      <c r="AU886" s="390">
        <v>0</v>
      </c>
      <c r="AV886" s="390">
        <v>0</v>
      </c>
      <c r="AY886" s="390" t="s">
        <v>3533</v>
      </c>
    </row>
    <row r="887" spans="1:51" s="390" customFormat="1">
      <c r="A887" s="399" t="s">
        <v>81</v>
      </c>
      <c r="B887" s="399" t="s">
        <v>1397</v>
      </c>
      <c r="C887" s="399">
        <v>4.5</v>
      </c>
      <c r="D887" s="399">
        <v>20</v>
      </c>
      <c r="E887" s="403">
        <v>7.1000000000000004E-3</v>
      </c>
      <c r="F887" s="399">
        <v>0</v>
      </c>
      <c r="G887" s="399">
        <v>11.8</v>
      </c>
      <c r="H887" s="399">
        <v>0.8</v>
      </c>
      <c r="I887" s="399">
        <v>11.7</v>
      </c>
      <c r="J887" s="399">
        <v>40</v>
      </c>
      <c r="K887" s="399">
        <v>125</v>
      </c>
      <c r="L887" s="403">
        <v>1</v>
      </c>
      <c r="M887" s="404">
        <v>13.800000190734863</v>
      </c>
      <c r="N887" s="404">
        <v>13.199999809265137</v>
      </c>
      <c r="O887" s="404">
        <v>5.1999998092651367</v>
      </c>
      <c r="P887" s="399">
        <v>0</v>
      </c>
      <c r="Q887" s="399" t="s">
        <v>293</v>
      </c>
      <c r="R887" s="399">
        <v>1</v>
      </c>
      <c r="S887" s="399">
        <v>0</v>
      </c>
      <c r="T887" s="399">
        <v>0</v>
      </c>
      <c r="U887" s="404">
        <v>0.91</v>
      </c>
      <c r="V887" s="404">
        <v>0.42</v>
      </c>
      <c r="W887" s="407">
        <v>0</v>
      </c>
      <c r="X887" s="407">
        <v>0</v>
      </c>
      <c r="Y887" s="324">
        <v>0</v>
      </c>
      <c r="Z887" s="324">
        <v>0</v>
      </c>
      <c r="AA887" s="407">
        <v>0</v>
      </c>
      <c r="AB887" s="407">
        <v>0</v>
      </c>
      <c r="AC887" s="324">
        <v>0</v>
      </c>
      <c r="AD887" s="324">
        <v>0</v>
      </c>
      <c r="AE887" s="407">
        <v>0</v>
      </c>
      <c r="AF887" s="407">
        <v>0</v>
      </c>
      <c r="AG887" s="324">
        <v>0</v>
      </c>
      <c r="AH887" s="324">
        <v>0</v>
      </c>
      <c r="AI887" s="404">
        <v>102.73972602739727</v>
      </c>
      <c r="AJ887" s="399">
        <v>6900000000</v>
      </c>
      <c r="AK887" s="399">
        <v>60000000</v>
      </c>
      <c r="AL887" s="399">
        <v>1100000</v>
      </c>
      <c r="AM887" s="405">
        <v>2.5000000000000001E-14</v>
      </c>
      <c r="AN887" s="399">
        <v>0.61</v>
      </c>
      <c r="AO887" s="403">
        <v>544923</v>
      </c>
      <c r="AP887" s="403">
        <v>1.0319999999999999E-2</v>
      </c>
      <c r="AQ887" s="403">
        <v>0.1016</v>
      </c>
      <c r="AR887" s="403">
        <v>37</v>
      </c>
      <c r="AS887" s="399" t="s">
        <v>1380</v>
      </c>
      <c r="AT887" s="390">
        <v>0</v>
      </c>
      <c r="AU887" s="390">
        <v>0</v>
      </c>
      <c r="AV887" s="390">
        <v>0</v>
      </c>
      <c r="AY887" s="390" t="s">
        <v>3533</v>
      </c>
    </row>
    <row r="888" spans="1:51" s="390" customFormat="1">
      <c r="A888" s="399" t="s">
        <v>81</v>
      </c>
      <c r="B888" s="399" t="s">
        <v>1399</v>
      </c>
      <c r="C888" s="399">
        <v>3</v>
      </c>
      <c r="D888" s="399">
        <v>20</v>
      </c>
      <c r="E888" s="403">
        <v>4.1000000000000003E-3</v>
      </c>
      <c r="F888" s="399">
        <v>0</v>
      </c>
      <c r="G888" s="399">
        <v>18.100000000000001</v>
      </c>
      <c r="H888" s="399">
        <v>0.8</v>
      </c>
      <c r="I888" s="399">
        <v>15.6</v>
      </c>
      <c r="J888" s="399">
        <v>40</v>
      </c>
      <c r="K888" s="399">
        <v>125</v>
      </c>
      <c r="L888" s="403">
        <v>1</v>
      </c>
      <c r="M888" s="404">
        <v>13.800000190734863</v>
      </c>
      <c r="N888" s="404">
        <v>13.199999809265137</v>
      </c>
      <c r="O888" s="404">
        <v>5.5999999046325684</v>
      </c>
      <c r="P888" s="399">
        <v>0</v>
      </c>
      <c r="Q888" s="399" t="s">
        <v>293</v>
      </c>
      <c r="R888" s="399">
        <v>1</v>
      </c>
      <c r="S888" s="399">
        <v>0</v>
      </c>
      <c r="T888" s="399">
        <v>0</v>
      </c>
      <c r="U888" s="404">
        <v>0.93</v>
      </c>
      <c r="V888" s="404">
        <v>0.43</v>
      </c>
      <c r="W888" s="407">
        <v>0</v>
      </c>
      <c r="X888" s="407">
        <v>0</v>
      </c>
      <c r="Y888" s="324">
        <v>0</v>
      </c>
      <c r="Z888" s="324">
        <v>0</v>
      </c>
      <c r="AA888" s="407">
        <v>0</v>
      </c>
      <c r="AB888" s="407">
        <v>0</v>
      </c>
      <c r="AC888" s="324">
        <v>0</v>
      </c>
      <c r="AD888" s="324">
        <v>0</v>
      </c>
      <c r="AE888" s="407">
        <v>0</v>
      </c>
      <c r="AF888" s="407">
        <v>0</v>
      </c>
      <c r="AG888" s="324">
        <v>0</v>
      </c>
      <c r="AH888" s="324">
        <v>0</v>
      </c>
      <c r="AI888" s="404">
        <v>79.030558482613287</v>
      </c>
      <c r="AJ888" s="399">
        <v>6900000000</v>
      </c>
      <c r="AK888" s="399">
        <v>60000000</v>
      </c>
      <c r="AL888" s="399">
        <v>1100000</v>
      </c>
      <c r="AM888" s="405">
        <v>2.5000000000000001E-14</v>
      </c>
      <c r="AN888" s="399">
        <v>0.61</v>
      </c>
      <c r="AO888" s="403">
        <v>242188</v>
      </c>
      <c r="AP888" s="403">
        <v>2.3230000000000001E-2</v>
      </c>
      <c r="AQ888" s="403">
        <v>0.15240000000000001</v>
      </c>
      <c r="AR888" s="403">
        <v>37</v>
      </c>
      <c r="AS888" s="399" t="s">
        <v>1380</v>
      </c>
      <c r="AT888" s="390">
        <v>0</v>
      </c>
      <c r="AU888" s="390">
        <v>0</v>
      </c>
      <c r="AV888" s="390">
        <v>0</v>
      </c>
      <c r="AY888" s="390" t="s">
        <v>3533</v>
      </c>
    </row>
    <row r="889" spans="1:51" s="390" customFormat="1">
      <c r="A889" s="399" t="s">
        <v>81</v>
      </c>
      <c r="B889" s="399" t="s">
        <v>1398</v>
      </c>
      <c r="C889" s="399">
        <v>0.55000000000000004</v>
      </c>
      <c r="D889" s="399">
        <v>20</v>
      </c>
      <c r="E889" s="403">
        <v>1.2999999999999999E-3</v>
      </c>
      <c r="F889" s="399">
        <v>0</v>
      </c>
      <c r="G889" s="399">
        <v>35.700000000000003</v>
      </c>
      <c r="H889" s="399">
        <v>0.8</v>
      </c>
      <c r="I889" s="399">
        <v>22.3</v>
      </c>
      <c r="J889" s="399">
        <v>40</v>
      </c>
      <c r="K889" s="399">
        <v>125</v>
      </c>
      <c r="L889" s="403">
        <v>1</v>
      </c>
      <c r="M889" s="404">
        <v>13.800000190734863</v>
      </c>
      <c r="N889" s="404">
        <v>13.199999809265137</v>
      </c>
      <c r="O889" s="404">
        <v>5.5999999046325684</v>
      </c>
      <c r="P889" s="399">
        <v>0</v>
      </c>
      <c r="Q889" s="399" t="s">
        <v>293</v>
      </c>
      <c r="R889" s="399">
        <v>1</v>
      </c>
      <c r="S889" s="399">
        <v>0</v>
      </c>
      <c r="T889" s="399">
        <v>0</v>
      </c>
      <c r="U889" s="404">
        <v>0.93</v>
      </c>
      <c r="V889" s="404">
        <v>0.43</v>
      </c>
      <c r="W889" s="407">
        <v>0</v>
      </c>
      <c r="X889" s="407">
        <v>0</v>
      </c>
      <c r="Y889" s="324">
        <v>0</v>
      </c>
      <c r="Z889" s="324">
        <v>0</v>
      </c>
      <c r="AA889" s="407">
        <v>0</v>
      </c>
      <c r="AB889" s="407">
        <v>0</v>
      </c>
      <c r="AC889" s="324">
        <v>0</v>
      </c>
      <c r="AD889" s="324">
        <v>0</v>
      </c>
      <c r="AE889" s="407">
        <v>0</v>
      </c>
      <c r="AF889" s="407">
        <v>0</v>
      </c>
      <c r="AG889" s="324">
        <v>0</v>
      </c>
      <c r="AH889" s="324">
        <v>0</v>
      </c>
      <c r="AI889" s="404">
        <v>37.671233693214312</v>
      </c>
      <c r="AJ889" s="399">
        <v>6900000000</v>
      </c>
      <c r="AK889" s="399">
        <v>60000000</v>
      </c>
      <c r="AL889" s="399">
        <v>1100000</v>
      </c>
      <c r="AM889" s="405">
        <v>2.5000000000000001E-14</v>
      </c>
      <c r="AN889" s="399">
        <v>0.61</v>
      </c>
      <c r="AO889" s="403">
        <v>136231</v>
      </c>
      <c r="AP889" s="403">
        <v>4.129E-2</v>
      </c>
      <c r="AQ889" s="403">
        <v>0.20319999999999999</v>
      </c>
      <c r="AR889" s="403">
        <v>54</v>
      </c>
      <c r="AS889" s="399" t="s">
        <v>1380</v>
      </c>
      <c r="AT889" s="390">
        <v>0</v>
      </c>
      <c r="AU889" s="390">
        <v>0</v>
      </c>
      <c r="AV889" s="390">
        <v>0</v>
      </c>
      <c r="AY889" s="390" t="s">
        <v>3533</v>
      </c>
    </row>
    <row r="890" spans="1:51" s="390" customFormat="1">
      <c r="A890" s="399" t="s">
        <v>81</v>
      </c>
      <c r="B890" s="399" t="s">
        <v>1400</v>
      </c>
      <c r="C890" s="399">
        <v>0.9</v>
      </c>
      <c r="D890" s="399">
        <v>20</v>
      </c>
      <c r="E890" s="403">
        <v>1.6999999999999999E-3</v>
      </c>
      <c r="F890" s="399">
        <v>0</v>
      </c>
      <c r="G890" s="399">
        <v>28.7</v>
      </c>
      <c r="H890" s="399">
        <v>0.8</v>
      </c>
      <c r="I890" s="399">
        <v>20.6</v>
      </c>
      <c r="J890" s="399">
        <v>40</v>
      </c>
      <c r="K890" s="399">
        <v>125</v>
      </c>
      <c r="L890" s="403">
        <v>1</v>
      </c>
      <c r="M890" s="404">
        <v>13.800000190734863</v>
      </c>
      <c r="N890" s="404">
        <v>13.199999809265137</v>
      </c>
      <c r="O890" s="404">
        <v>6</v>
      </c>
      <c r="P890" s="399">
        <v>0</v>
      </c>
      <c r="Q890" s="399" t="s">
        <v>293</v>
      </c>
      <c r="R890" s="399">
        <v>1</v>
      </c>
      <c r="S890" s="399">
        <v>0</v>
      </c>
      <c r="T890" s="399">
        <v>0</v>
      </c>
      <c r="U890" s="404">
        <v>0.92</v>
      </c>
      <c r="V890" s="404">
        <v>0.43</v>
      </c>
      <c r="W890" s="407">
        <v>0</v>
      </c>
      <c r="X890" s="407">
        <v>0</v>
      </c>
      <c r="Y890" s="324">
        <v>0</v>
      </c>
      <c r="Z890" s="324">
        <v>0</v>
      </c>
      <c r="AA890" s="407">
        <v>0</v>
      </c>
      <c r="AB890" s="407">
        <v>0</v>
      </c>
      <c r="AC890" s="324">
        <v>0</v>
      </c>
      <c r="AD890" s="324">
        <v>0</v>
      </c>
      <c r="AE890" s="407">
        <v>0</v>
      </c>
      <c r="AF890" s="407">
        <v>0</v>
      </c>
      <c r="AG890" s="324">
        <v>0</v>
      </c>
      <c r="AH890" s="324">
        <v>0</v>
      </c>
      <c r="AI890" s="404">
        <v>44.031309988167422</v>
      </c>
      <c r="AJ890" s="399">
        <v>6900000000</v>
      </c>
      <c r="AK890" s="399">
        <v>60000000</v>
      </c>
      <c r="AL890" s="399">
        <v>1100000</v>
      </c>
      <c r="AM890" s="405">
        <v>2.5000000000000001E-14</v>
      </c>
      <c r="AN890" s="399">
        <v>0.61</v>
      </c>
      <c r="AO890" s="403">
        <v>60547</v>
      </c>
      <c r="AP890" s="403">
        <v>9.2899999999999996E-2</v>
      </c>
      <c r="AQ890" s="403">
        <v>0.30480000000000002</v>
      </c>
      <c r="AR890" s="403">
        <v>50</v>
      </c>
      <c r="AS890" s="399" t="s">
        <v>1380</v>
      </c>
      <c r="AT890" s="390">
        <v>0</v>
      </c>
      <c r="AU890" s="390">
        <v>0</v>
      </c>
      <c r="AV890" s="390">
        <v>0</v>
      </c>
      <c r="AY890" s="390" t="s">
        <v>3533</v>
      </c>
    </row>
    <row r="891" spans="1:51" s="390" customFormat="1">
      <c r="A891" s="324" t="s">
        <v>81</v>
      </c>
      <c r="B891" s="324" t="s">
        <v>1411</v>
      </c>
      <c r="C891" s="324">
        <v>11.3</v>
      </c>
      <c r="D891" s="324">
        <v>20</v>
      </c>
      <c r="E891" s="324">
        <v>1.06E-2</v>
      </c>
      <c r="F891" s="399">
        <v>0</v>
      </c>
      <c r="G891" s="324">
        <v>7.03</v>
      </c>
      <c r="H891" s="324">
        <v>0.8</v>
      </c>
      <c r="I891" s="324">
        <v>9.4600000000000009</v>
      </c>
      <c r="J891" s="324">
        <v>40</v>
      </c>
      <c r="K891" s="324">
        <v>125</v>
      </c>
      <c r="L891" s="324">
        <v>1</v>
      </c>
      <c r="M891" s="324">
        <v>14</v>
      </c>
      <c r="N891" s="324">
        <v>13.2</v>
      </c>
      <c r="O891" s="324">
        <v>6.5</v>
      </c>
      <c r="P891" s="324">
        <v>0</v>
      </c>
      <c r="Q891" s="324" t="s">
        <v>293</v>
      </c>
      <c r="R891" s="399">
        <v>1</v>
      </c>
      <c r="S891" s="399">
        <v>0</v>
      </c>
      <c r="T891" s="399">
        <v>0</v>
      </c>
      <c r="U891" s="406">
        <v>1.05</v>
      </c>
      <c r="V891" s="406">
        <v>0</v>
      </c>
      <c r="W891" s="407">
        <v>0</v>
      </c>
      <c r="X891" s="407">
        <v>0</v>
      </c>
      <c r="Y891" s="324">
        <v>0</v>
      </c>
      <c r="Z891" s="324">
        <v>0</v>
      </c>
      <c r="AA891" s="407">
        <v>0</v>
      </c>
      <c r="AB891" s="407">
        <v>0</v>
      </c>
      <c r="AC891" s="324">
        <v>0</v>
      </c>
      <c r="AD891" s="324">
        <v>0</v>
      </c>
      <c r="AE891" s="407">
        <v>0</v>
      </c>
      <c r="AF891" s="407">
        <v>0</v>
      </c>
      <c r="AG891" s="324">
        <v>0</v>
      </c>
      <c r="AH891" s="324">
        <v>0</v>
      </c>
      <c r="AI891" s="324">
        <v>168.25</v>
      </c>
      <c r="AJ891" s="324">
        <v>6900000000</v>
      </c>
      <c r="AK891" s="324">
        <v>60000000</v>
      </c>
      <c r="AL891" s="324">
        <v>1100000</v>
      </c>
      <c r="AM891" s="324">
        <v>2.5000000000000001E-14</v>
      </c>
      <c r="AN891" s="324">
        <v>0.61</v>
      </c>
      <c r="AO891" s="324">
        <v>562500</v>
      </c>
      <c r="AP891" s="324">
        <v>0.01</v>
      </c>
      <c r="AQ891" s="324">
        <v>0.1</v>
      </c>
      <c r="AR891" s="324">
        <v>39</v>
      </c>
      <c r="AS891" s="324" t="s">
        <v>1380</v>
      </c>
      <c r="AT891" s="390">
        <v>0</v>
      </c>
      <c r="AU891" s="390">
        <v>0</v>
      </c>
      <c r="AV891" s="390">
        <v>0</v>
      </c>
      <c r="AY891" s="390" t="s">
        <v>3533</v>
      </c>
    </row>
    <row r="892" spans="1:51" s="390" customFormat="1">
      <c r="A892" s="324" t="s">
        <v>81</v>
      </c>
      <c r="B892" s="324" t="s">
        <v>1412</v>
      </c>
      <c r="C892" s="324">
        <v>13</v>
      </c>
      <c r="D892" s="324">
        <v>20</v>
      </c>
      <c r="E892" s="324">
        <v>1.26E-2</v>
      </c>
      <c r="F892" s="399">
        <v>0</v>
      </c>
      <c r="G892" s="324">
        <v>6.7</v>
      </c>
      <c r="H892" s="324">
        <v>0.8</v>
      </c>
      <c r="I892" s="324">
        <v>8.65</v>
      </c>
      <c r="J892" s="324">
        <v>40</v>
      </c>
      <c r="K892" s="324">
        <v>125</v>
      </c>
      <c r="L892" s="324">
        <v>1</v>
      </c>
      <c r="M892" s="324">
        <v>14</v>
      </c>
      <c r="N892" s="324">
        <v>13.2</v>
      </c>
      <c r="O892" s="324">
        <v>6.5</v>
      </c>
      <c r="P892" s="324">
        <v>0</v>
      </c>
      <c r="Q892" s="324" t="s">
        <v>293</v>
      </c>
      <c r="R892" s="399">
        <v>1</v>
      </c>
      <c r="S892" s="399">
        <v>0</v>
      </c>
      <c r="T892" s="399">
        <v>0</v>
      </c>
      <c r="U892" s="406">
        <v>1.05</v>
      </c>
      <c r="V892" s="406">
        <v>0</v>
      </c>
      <c r="W892" s="407">
        <v>0</v>
      </c>
      <c r="X892" s="407">
        <v>0</v>
      </c>
      <c r="Y892" s="324">
        <v>0</v>
      </c>
      <c r="Z892" s="324">
        <v>0</v>
      </c>
      <c r="AA892" s="407">
        <v>0</v>
      </c>
      <c r="AB892" s="407">
        <v>0</v>
      </c>
      <c r="AC892" s="324">
        <v>0</v>
      </c>
      <c r="AD892" s="324">
        <v>0</v>
      </c>
      <c r="AE892" s="407">
        <v>0</v>
      </c>
      <c r="AF892" s="407">
        <v>0</v>
      </c>
      <c r="AG892" s="324">
        <v>0</v>
      </c>
      <c r="AH892" s="324">
        <v>0</v>
      </c>
      <c r="AI892" s="324">
        <v>178.08</v>
      </c>
      <c r="AJ892" s="324">
        <v>6900000000</v>
      </c>
      <c r="AK892" s="324">
        <v>60000000</v>
      </c>
      <c r="AL892" s="324">
        <v>1100000</v>
      </c>
      <c r="AM892" s="324">
        <v>2.5000000000000001E-14</v>
      </c>
      <c r="AN892" s="324">
        <v>0.61</v>
      </c>
      <c r="AO892" s="324">
        <v>694444</v>
      </c>
      <c r="AP892" s="324">
        <v>8.0999999999999996E-3</v>
      </c>
      <c r="AQ892" s="324">
        <v>0.09</v>
      </c>
      <c r="AR892" s="324">
        <v>39</v>
      </c>
      <c r="AS892" s="324" t="s">
        <v>1380</v>
      </c>
      <c r="AT892" s="390">
        <v>0</v>
      </c>
      <c r="AU892" s="390">
        <v>0</v>
      </c>
      <c r="AV892" s="390">
        <v>0</v>
      </c>
      <c r="AY892" s="390" t="s">
        <v>3533</v>
      </c>
    </row>
    <row r="893" spans="1:51" s="390" customFormat="1">
      <c r="A893" s="324" t="s">
        <v>81</v>
      </c>
      <c r="B893" s="324" t="s">
        <v>1403</v>
      </c>
      <c r="C893" s="324">
        <v>1.4</v>
      </c>
      <c r="D893" s="324">
        <v>20</v>
      </c>
      <c r="E893" s="324">
        <v>2.2000000000000001E-3</v>
      </c>
      <c r="F893" s="399">
        <v>0</v>
      </c>
      <c r="G893" s="324">
        <v>30.1</v>
      </c>
      <c r="H893" s="324">
        <v>0.8</v>
      </c>
      <c r="I893" s="324">
        <v>19.899999999999999</v>
      </c>
      <c r="J893" s="324">
        <v>40</v>
      </c>
      <c r="K893" s="324">
        <v>125</v>
      </c>
      <c r="L893" s="324">
        <v>1</v>
      </c>
      <c r="M893" s="324">
        <v>14</v>
      </c>
      <c r="N893" s="324">
        <v>13.2</v>
      </c>
      <c r="O893" s="324">
        <v>6.5</v>
      </c>
      <c r="P893" s="324">
        <v>0</v>
      </c>
      <c r="Q893" s="324" t="s">
        <v>293</v>
      </c>
      <c r="R893" s="399">
        <v>1</v>
      </c>
      <c r="S893" s="399">
        <v>0</v>
      </c>
      <c r="T893" s="399">
        <v>0</v>
      </c>
      <c r="U893" s="406">
        <v>1.05</v>
      </c>
      <c r="V893" s="406">
        <v>0</v>
      </c>
      <c r="W893" s="407">
        <v>0</v>
      </c>
      <c r="X893" s="407">
        <v>0</v>
      </c>
      <c r="Y893" s="324">
        <v>0</v>
      </c>
      <c r="Z893" s="324">
        <v>0</v>
      </c>
      <c r="AA893" s="407">
        <v>0</v>
      </c>
      <c r="AB893" s="407">
        <v>0</v>
      </c>
      <c r="AC893" s="324">
        <v>0</v>
      </c>
      <c r="AD893" s="324">
        <v>0</v>
      </c>
      <c r="AE893" s="407">
        <v>0</v>
      </c>
      <c r="AF893" s="407">
        <v>0</v>
      </c>
      <c r="AG893" s="324">
        <v>0</v>
      </c>
      <c r="AH893" s="324">
        <v>0</v>
      </c>
      <c r="AI893" s="324">
        <v>53.27</v>
      </c>
      <c r="AJ893" s="324">
        <v>6900000000</v>
      </c>
      <c r="AK893" s="324">
        <v>60000000</v>
      </c>
      <c r="AL893" s="324">
        <v>1100000</v>
      </c>
      <c r="AM893" s="324">
        <v>2.5000000000000001E-14</v>
      </c>
      <c r="AN893" s="324">
        <v>0.61</v>
      </c>
      <c r="AO893" s="324">
        <v>140625</v>
      </c>
      <c r="AP893" s="324">
        <v>0.04</v>
      </c>
      <c r="AQ893" s="324">
        <v>0.2</v>
      </c>
      <c r="AR893" s="324">
        <v>42</v>
      </c>
      <c r="AS893" s="324" t="s">
        <v>1380</v>
      </c>
      <c r="AT893" s="390">
        <v>0</v>
      </c>
      <c r="AU893" s="390">
        <v>0</v>
      </c>
      <c r="AV893" s="390">
        <v>0</v>
      </c>
      <c r="AY893" s="390" t="s">
        <v>3549</v>
      </c>
    </row>
    <row r="894" spans="1:51" s="390" customFormat="1">
      <c r="A894" s="324" t="s">
        <v>81</v>
      </c>
      <c r="B894" s="324" t="s">
        <v>1413</v>
      </c>
      <c r="C894" s="324">
        <v>15.4</v>
      </c>
      <c r="D894" s="324">
        <v>20</v>
      </c>
      <c r="E894" s="324">
        <v>1.6400000000000001E-2</v>
      </c>
      <c r="F894" s="399">
        <v>0</v>
      </c>
      <c r="G894" s="324">
        <v>5.77</v>
      </c>
      <c r="H894" s="324">
        <v>0.8</v>
      </c>
      <c r="I894" s="324">
        <v>7.75</v>
      </c>
      <c r="J894" s="324">
        <v>40</v>
      </c>
      <c r="K894" s="324">
        <v>125</v>
      </c>
      <c r="L894" s="324">
        <v>1</v>
      </c>
      <c r="M894" s="324">
        <v>14</v>
      </c>
      <c r="N894" s="324">
        <v>13.2</v>
      </c>
      <c r="O894" s="324">
        <v>6.5</v>
      </c>
      <c r="P894" s="324">
        <v>0</v>
      </c>
      <c r="Q894" s="324" t="s">
        <v>293</v>
      </c>
      <c r="R894" s="399">
        <v>1</v>
      </c>
      <c r="S894" s="399">
        <v>0</v>
      </c>
      <c r="T894" s="399">
        <v>0</v>
      </c>
      <c r="U894" s="406">
        <v>1.05</v>
      </c>
      <c r="V894" s="406">
        <v>0</v>
      </c>
      <c r="W894" s="407">
        <v>0</v>
      </c>
      <c r="X894" s="407">
        <v>0</v>
      </c>
      <c r="Y894" s="324">
        <v>0</v>
      </c>
      <c r="Z894" s="324">
        <v>0</v>
      </c>
      <c r="AA894" s="407">
        <v>0</v>
      </c>
      <c r="AB894" s="407">
        <v>0</v>
      </c>
      <c r="AC894" s="324">
        <v>0</v>
      </c>
      <c r="AD894" s="324">
        <v>0</v>
      </c>
      <c r="AE894" s="407">
        <v>0</v>
      </c>
      <c r="AF894" s="407">
        <v>0</v>
      </c>
      <c r="AG894" s="324">
        <v>0</v>
      </c>
      <c r="AH894" s="324">
        <v>0</v>
      </c>
      <c r="AI894" s="324">
        <v>195.33</v>
      </c>
      <c r="AJ894" s="324">
        <v>6900000000</v>
      </c>
      <c r="AK894" s="324">
        <v>60000000</v>
      </c>
      <c r="AL894" s="324">
        <v>1100000</v>
      </c>
      <c r="AM894" s="324">
        <v>2.5000000000000001E-14</v>
      </c>
      <c r="AN894" s="324">
        <v>0.61</v>
      </c>
      <c r="AO894" s="324">
        <v>1000000</v>
      </c>
      <c r="AP894" s="324">
        <v>5.6299999999999996E-3</v>
      </c>
      <c r="AQ894" s="324">
        <v>7.4999999999999997E-2</v>
      </c>
      <c r="AR894" s="324">
        <v>37</v>
      </c>
      <c r="AS894" s="324" t="s">
        <v>1380</v>
      </c>
      <c r="AT894" s="390">
        <v>0</v>
      </c>
      <c r="AU894" s="390">
        <v>0</v>
      </c>
      <c r="AV894" s="390">
        <v>0</v>
      </c>
      <c r="AY894" s="390" t="s">
        <v>3549</v>
      </c>
    </row>
    <row r="895" spans="1:51" s="390" customFormat="1">
      <c r="A895" s="324" t="s">
        <v>81</v>
      </c>
      <c r="B895" s="324" t="s">
        <v>1404</v>
      </c>
      <c r="C895" s="324">
        <v>2</v>
      </c>
      <c r="D895" s="324">
        <v>20</v>
      </c>
      <c r="E895" s="324">
        <v>3.5000000000000001E-3</v>
      </c>
      <c r="F895" s="399">
        <v>0</v>
      </c>
      <c r="G895" s="324">
        <v>24.2</v>
      </c>
      <c r="H895" s="324">
        <v>0.8</v>
      </c>
      <c r="I895" s="324">
        <v>16.3</v>
      </c>
      <c r="J895" s="324">
        <v>40</v>
      </c>
      <c r="K895" s="324">
        <v>125</v>
      </c>
      <c r="L895" s="324">
        <v>1</v>
      </c>
      <c r="M895" s="324">
        <v>14</v>
      </c>
      <c r="N895" s="324">
        <v>13.2</v>
      </c>
      <c r="O895" s="324">
        <v>6.5</v>
      </c>
      <c r="P895" s="324">
        <v>0</v>
      </c>
      <c r="Q895" s="324" t="s">
        <v>293</v>
      </c>
      <c r="R895" s="399">
        <v>1</v>
      </c>
      <c r="S895" s="399">
        <v>0</v>
      </c>
      <c r="T895" s="399">
        <v>0</v>
      </c>
      <c r="U895" s="406">
        <v>1.05</v>
      </c>
      <c r="V895" s="406">
        <v>0</v>
      </c>
      <c r="W895" s="407">
        <v>0</v>
      </c>
      <c r="X895" s="407">
        <v>0</v>
      </c>
      <c r="Y895" s="324">
        <v>0</v>
      </c>
      <c r="Z895" s="324">
        <v>0</v>
      </c>
      <c r="AA895" s="407">
        <v>0</v>
      </c>
      <c r="AB895" s="407">
        <v>0</v>
      </c>
      <c r="AC895" s="324">
        <v>0</v>
      </c>
      <c r="AD895" s="324">
        <v>0</v>
      </c>
      <c r="AE895" s="407">
        <v>0</v>
      </c>
      <c r="AF895" s="407">
        <v>0</v>
      </c>
      <c r="AG895" s="324">
        <v>0</v>
      </c>
      <c r="AH895" s="324">
        <v>0</v>
      </c>
      <c r="AI895" s="324">
        <v>62.27</v>
      </c>
      <c r="AJ895" s="324">
        <v>6900000000</v>
      </c>
      <c r="AK895" s="324">
        <v>60000000</v>
      </c>
      <c r="AL895" s="324">
        <v>1100000</v>
      </c>
      <c r="AM895" s="324">
        <v>2.5000000000000001E-14</v>
      </c>
      <c r="AN895" s="324">
        <v>0.61</v>
      </c>
      <c r="AO895" s="324">
        <v>250000</v>
      </c>
      <c r="AP895" s="324">
        <v>2.2499999999999999E-2</v>
      </c>
      <c r="AQ895" s="324">
        <v>0.15</v>
      </c>
      <c r="AR895" s="324">
        <v>39</v>
      </c>
      <c r="AS895" s="324" t="s">
        <v>1380</v>
      </c>
      <c r="AT895" s="390">
        <v>0</v>
      </c>
      <c r="AU895" s="390">
        <v>0</v>
      </c>
      <c r="AV895" s="390">
        <v>0</v>
      </c>
      <c r="AY895" s="390" t="s">
        <v>3549</v>
      </c>
    </row>
    <row r="896" spans="1:51" s="390" customFormat="1">
      <c r="A896" s="324" t="s">
        <v>81</v>
      </c>
      <c r="B896" s="324" t="s">
        <v>1405</v>
      </c>
      <c r="C896" s="324">
        <v>2.8</v>
      </c>
      <c r="D896" s="324">
        <v>20</v>
      </c>
      <c r="E896" s="324">
        <v>4.1000000000000003E-3</v>
      </c>
      <c r="F896" s="399">
        <v>0</v>
      </c>
      <c r="G896" s="324">
        <v>22.3</v>
      </c>
      <c r="H896" s="324">
        <v>0.8</v>
      </c>
      <c r="I896" s="324">
        <v>15.2</v>
      </c>
      <c r="J896" s="324">
        <v>40</v>
      </c>
      <c r="K896" s="324">
        <v>125</v>
      </c>
      <c r="L896" s="324">
        <v>1</v>
      </c>
      <c r="M896" s="324">
        <v>14</v>
      </c>
      <c r="N896" s="324">
        <v>13.2</v>
      </c>
      <c r="O896" s="324">
        <v>6.5</v>
      </c>
      <c r="P896" s="324">
        <v>0</v>
      </c>
      <c r="Q896" s="324" t="s">
        <v>293</v>
      </c>
      <c r="R896" s="399">
        <v>1</v>
      </c>
      <c r="S896" s="399">
        <v>0</v>
      </c>
      <c r="T896" s="399">
        <v>0</v>
      </c>
      <c r="U896" s="406">
        <v>1.05</v>
      </c>
      <c r="V896" s="406">
        <v>0</v>
      </c>
      <c r="W896" s="407">
        <v>0</v>
      </c>
      <c r="X896" s="407">
        <v>0</v>
      </c>
      <c r="Y896" s="324">
        <v>0</v>
      </c>
      <c r="Z896" s="324">
        <v>0</v>
      </c>
      <c r="AA896" s="407">
        <v>0</v>
      </c>
      <c r="AB896" s="407">
        <v>0</v>
      </c>
      <c r="AC896" s="324">
        <v>0</v>
      </c>
      <c r="AD896" s="324">
        <v>0</v>
      </c>
      <c r="AE896" s="407">
        <v>0</v>
      </c>
      <c r="AF896" s="407">
        <v>0</v>
      </c>
      <c r="AG896" s="324">
        <v>0</v>
      </c>
      <c r="AH896" s="324">
        <v>0</v>
      </c>
      <c r="AI896" s="324">
        <v>73.760000000000005</v>
      </c>
      <c r="AJ896" s="324">
        <v>6900000000</v>
      </c>
      <c r="AK896" s="324">
        <v>60000000</v>
      </c>
      <c r="AL896" s="324">
        <v>1100000</v>
      </c>
      <c r="AM896" s="324">
        <v>2.5000000000000001E-14</v>
      </c>
      <c r="AN896" s="324">
        <v>0.61</v>
      </c>
      <c r="AO896" s="324">
        <v>250000</v>
      </c>
      <c r="AP896" s="324">
        <v>2.2499999999999999E-2</v>
      </c>
      <c r="AQ896" s="324">
        <v>0.15</v>
      </c>
      <c r="AR896" s="324">
        <v>38</v>
      </c>
      <c r="AS896" s="324" t="s">
        <v>1380</v>
      </c>
      <c r="AT896" s="390">
        <v>0</v>
      </c>
      <c r="AU896" s="390">
        <v>0</v>
      </c>
      <c r="AV896" s="390">
        <v>0</v>
      </c>
      <c r="AY896" s="390" t="s">
        <v>3549</v>
      </c>
    </row>
    <row r="897" spans="1:51" s="390" customFormat="1">
      <c r="A897" s="324" t="s">
        <v>81</v>
      </c>
      <c r="B897" s="324" t="s">
        <v>1406</v>
      </c>
      <c r="C897" s="324">
        <v>3.7</v>
      </c>
      <c r="D897" s="324">
        <v>20</v>
      </c>
      <c r="E897" s="324">
        <v>3.0999999999999999E-3</v>
      </c>
      <c r="F897" s="399">
        <v>0</v>
      </c>
      <c r="G897" s="324">
        <v>13.63</v>
      </c>
      <c r="H897" s="324">
        <v>0.8</v>
      </c>
      <c r="I897" s="324">
        <v>16.579999999999998</v>
      </c>
      <c r="J897" s="324">
        <v>40</v>
      </c>
      <c r="K897" s="324">
        <v>125</v>
      </c>
      <c r="L897" s="324">
        <v>1</v>
      </c>
      <c r="M897" s="324">
        <v>14</v>
      </c>
      <c r="N897" s="324">
        <v>13.2</v>
      </c>
      <c r="O897" s="324">
        <v>6.5</v>
      </c>
      <c r="P897" s="324">
        <v>0</v>
      </c>
      <c r="Q897" s="324" t="s">
        <v>293</v>
      </c>
      <c r="R897" s="399">
        <v>1</v>
      </c>
      <c r="S897" s="399">
        <v>0</v>
      </c>
      <c r="T897" s="399">
        <v>0</v>
      </c>
      <c r="U897" s="406">
        <v>1.05</v>
      </c>
      <c r="V897" s="406">
        <v>0</v>
      </c>
      <c r="W897" s="407">
        <v>0</v>
      </c>
      <c r="X897" s="407">
        <v>0</v>
      </c>
      <c r="Y897" s="324">
        <v>0</v>
      </c>
      <c r="Z897" s="324">
        <v>0</v>
      </c>
      <c r="AA897" s="407">
        <v>0</v>
      </c>
      <c r="AB897" s="407">
        <v>0</v>
      </c>
      <c r="AC897" s="324">
        <v>0</v>
      </c>
      <c r="AD897" s="324">
        <v>0</v>
      </c>
      <c r="AE897" s="407">
        <v>0</v>
      </c>
      <c r="AF897" s="407">
        <v>0</v>
      </c>
      <c r="AG897" s="324">
        <v>0</v>
      </c>
      <c r="AH897" s="324">
        <v>0</v>
      </c>
      <c r="AI897" s="324">
        <v>97.47</v>
      </c>
      <c r="AJ897" s="324">
        <v>6900000000</v>
      </c>
      <c r="AK897" s="324">
        <v>60000000</v>
      </c>
      <c r="AL897" s="324">
        <v>1100000</v>
      </c>
      <c r="AM897" s="324">
        <v>2.5000000000000001E-14</v>
      </c>
      <c r="AN897" s="324">
        <v>0.61</v>
      </c>
      <c r="AO897" s="324">
        <v>140625</v>
      </c>
      <c r="AP897" s="324">
        <v>0.04</v>
      </c>
      <c r="AQ897" s="324">
        <v>0.2</v>
      </c>
      <c r="AR897" s="324">
        <v>43</v>
      </c>
      <c r="AS897" s="324" t="s">
        <v>1380</v>
      </c>
      <c r="AT897" s="390">
        <v>0</v>
      </c>
      <c r="AU897" s="390">
        <v>0</v>
      </c>
      <c r="AV897" s="390">
        <v>0</v>
      </c>
      <c r="AY897" s="390" t="s">
        <v>3549</v>
      </c>
    </row>
    <row r="898" spans="1:51" s="390" customFormat="1">
      <c r="A898" s="324" t="s">
        <v>81</v>
      </c>
      <c r="B898" s="324" t="s">
        <v>1401</v>
      </c>
      <c r="C898" s="324">
        <v>0.45</v>
      </c>
      <c r="D898" s="324">
        <v>20</v>
      </c>
      <c r="E898" s="324">
        <v>8.9999999999999998E-4</v>
      </c>
      <c r="F898" s="399">
        <v>0</v>
      </c>
      <c r="G898" s="324">
        <v>54</v>
      </c>
      <c r="H898" s="324">
        <v>0.8</v>
      </c>
      <c r="I898" s="324">
        <v>25.6</v>
      </c>
      <c r="J898" s="324">
        <v>40</v>
      </c>
      <c r="K898" s="324">
        <v>125</v>
      </c>
      <c r="L898" s="324">
        <v>1</v>
      </c>
      <c r="M898" s="324">
        <v>14</v>
      </c>
      <c r="N898" s="324">
        <v>13.2</v>
      </c>
      <c r="O898" s="324">
        <v>6.5</v>
      </c>
      <c r="P898" s="324">
        <v>0</v>
      </c>
      <c r="Q898" s="324" t="s">
        <v>293</v>
      </c>
      <c r="R898" s="399">
        <v>1</v>
      </c>
      <c r="S898" s="399">
        <v>0</v>
      </c>
      <c r="T898" s="399">
        <v>0</v>
      </c>
      <c r="U898" s="406">
        <v>1.05</v>
      </c>
      <c r="V898" s="406">
        <v>0</v>
      </c>
      <c r="W898" s="407">
        <v>0</v>
      </c>
      <c r="X898" s="407">
        <v>0</v>
      </c>
      <c r="Y898" s="324">
        <v>0</v>
      </c>
      <c r="Z898" s="324">
        <v>0</v>
      </c>
      <c r="AA898" s="407">
        <v>0</v>
      </c>
      <c r="AB898" s="407">
        <v>0</v>
      </c>
      <c r="AC898" s="324">
        <v>0</v>
      </c>
      <c r="AD898" s="324">
        <v>0</v>
      </c>
      <c r="AE898" s="407">
        <v>0</v>
      </c>
      <c r="AF898" s="407">
        <v>0</v>
      </c>
      <c r="AG898" s="324">
        <v>0</v>
      </c>
      <c r="AH898" s="324">
        <v>0</v>
      </c>
      <c r="AI898" s="324">
        <v>30.82</v>
      </c>
      <c r="AJ898" s="324">
        <v>6900000000</v>
      </c>
      <c r="AK898" s="324">
        <v>60000000</v>
      </c>
      <c r="AL898" s="324">
        <v>1100000</v>
      </c>
      <c r="AM898" s="324">
        <v>2.5000000000000001E-14</v>
      </c>
      <c r="AN898" s="324">
        <v>0.61</v>
      </c>
      <c r="AO898" s="324">
        <v>62500</v>
      </c>
      <c r="AP898" s="324">
        <v>0.09</v>
      </c>
      <c r="AQ898" s="324">
        <v>0.3</v>
      </c>
      <c r="AR898" s="324">
        <v>64</v>
      </c>
      <c r="AS898" s="324" t="s">
        <v>1380</v>
      </c>
      <c r="AT898" s="390">
        <v>0</v>
      </c>
      <c r="AU898" s="390">
        <v>0</v>
      </c>
      <c r="AV898" s="390">
        <v>0</v>
      </c>
      <c r="AY898" s="390" t="s">
        <v>3549</v>
      </c>
    </row>
    <row r="899" spans="1:51" s="390" customFormat="1">
      <c r="A899" s="324" t="s">
        <v>81</v>
      </c>
      <c r="B899" s="324" t="s">
        <v>1407</v>
      </c>
      <c r="C899" s="324">
        <v>4.7</v>
      </c>
      <c r="D899" s="324">
        <v>20</v>
      </c>
      <c r="E899" s="324">
        <v>4.0000000000000001E-3</v>
      </c>
      <c r="F899" s="399">
        <v>0</v>
      </c>
      <c r="G899" s="324">
        <v>10.57</v>
      </c>
      <c r="H899" s="324">
        <v>0.8</v>
      </c>
      <c r="I899" s="324">
        <v>15.57</v>
      </c>
      <c r="J899" s="324">
        <v>40</v>
      </c>
      <c r="K899" s="324">
        <v>125</v>
      </c>
      <c r="L899" s="324">
        <v>1</v>
      </c>
      <c r="M899" s="324">
        <v>14</v>
      </c>
      <c r="N899" s="324">
        <v>13.2</v>
      </c>
      <c r="O899" s="324">
        <v>6.5</v>
      </c>
      <c r="P899" s="324">
        <v>0</v>
      </c>
      <c r="Q899" s="324" t="s">
        <v>293</v>
      </c>
      <c r="R899" s="399">
        <v>1</v>
      </c>
      <c r="S899" s="399">
        <v>0</v>
      </c>
      <c r="T899" s="399">
        <v>0</v>
      </c>
      <c r="U899" s="406">
        <v>1.05</v>
      </c>
      <c r="V899" s="406">
        <v>0</v>
      </c>
      <c r="W899" s="407">
        <v>0</v>
      </c>
      <c r="X899" s="407">
        <v>0</v>
      </c>
      <c r="Y899" s="324">
        <v>0</v>
      </c>
      <c r="Z899" s="324">
        <v>0</v>
      </c>
      <c r="AA899" s="407">
        <v>0</v>
      </c>
      <c r="AB899" s="407">
        <v>0</v>
      </c>
      <c r="AC899" s="324">
        <v>0</v>
      </c>
      <c r="AD899" s="324">
        <v>0</v>
      </c>
      <c r="AE899" s="407">
        <v>0</v>
      </c>
      <c r="AF899" s="407">
        <v>0</v>
      </c>
      <c r="AG899" s="324">
        <v>0</v>
      </c>
      <c r="AH899" s="324">
        <v>0</v>
      </c>
      <c r="AI899" s="324">
        <v>107.31</v>
      </c>
      <c r="AJ899" s="324">
        <v>6900000000</v>
      </c>
      <c r="AK899" s="324">
        <v>60000000</v>
      </c>
      <c r="AL899" s="324">
        <v>1100000</v>
      </c>
      <c r="AM899" s="324">
        <v>2.5000000000000001E-14</v>
      </c>
      <c r="AN899" s="324">
        <v>0.61</v>
      </c>
      <c r="AO899" s="324">
        <v>183673</v>
      </c>
      <c r="AP899" s="324">
        <v>3.0630000000000001E-2</v>
      </c>
      <c r="AQ899" s="324">
        <v>0.17499999999999999</v>
      </c>
      <c r="AR899" s="324">
        <v>37</v>
      </c>
      <c r="AS899" s="324" t="s">
        <v>1380</v>
      </c>
      <c r="AT899" s="390">
        <v>0</v>
      </c>
      <c r="AU899" s="390">
        <v>0</v>
      </c>
      <c r="AV899" s="390">
        <v>0</v>
      </c>
      <c r="AY899" s="390" t="s">
        <v>3549</v>
      </c>
    </row>
    <row r="900" spans="1:51" s="390" customFormat="1">
      <c r="A900" s="324" t="s">
        <v>81</v>
      </c>
      <c r="B900" s="324" t="s">
        <v>1408</v>
      </c>
      <c r="C900" s="324">
        <v>6</v>
      </c>
      <c r="D900" s="324">
        <v>20</v>
      </c>
      <c r="E900" s="324">
        <v>5.4999999999999997E-3</v>
      </c>
      <c r="F900" s="399">
        <v>0</v>
      </c>
      <c r="G900" s="324">
        <v>9.57</v>
      </c>
      <c r="H900" s="324">
        <v>0.8</v>
      </c>
      <c r="I900" s="324">
        <v>13.62</v>
      </c>
      <c r="J900" s="324">
        <v>40</v>
      </c>
      <c r="K900" s="324">
        <v>125</v>
      </c>
      <c r="L900" s="324">
        <v>1</v>
      </c>
      <c r="M900" s="324">
        <v>14</v>
      </c>
      <c r="N900" s="324">
        <v>13.2</v>
      </c>
      <c r="O900" s="324">
        <v>6.5</v>
      </c>
      <c r="P900" s="324">
        <v>0</v>
      </c>
      <c r="Q900" s="324" t="s">
        <v>293</v>
      </c>
      <c r="R900" s="399">
        <v>1</v>
      </c>
      <c r="S900" s="399">
        <v>0</v>
      </c>
      <c r="T900" s="399">
        <v>0</v>
      </c>
      <c r="U900" s="406">
        <v>1.05</v>
      </c>
      <c r="V900" s="406">
        <v>0</v>
      </c>
      <c r="W900" s="407">
        <v>0</v>
      </c>
      <c r="X900" s="407">
        <v>0</v>
      </c>
      <c r="Y900" s="324">
        <v>0</v>
      </c>
      <c r="Z900" s="324">
        <v>0</v>
      </c>
      <c r="AA900" s="407">
        <v>0</v>
      </c>
      <c r="AB900" s="407">
        <v>0</v>
      </c>
      <c r="AC900" s="324">
        <v>0</v>
      </c>
      <c r="AD900" s="324">
        <v>0</v>
      </c>
      <c r="AE900" s="407">
        <v>0</v>
      </c>
      <c r="AF900" s="407">
        <v>0</v>
      </c>
      <c r="AG900" s="324">
        <v>0</v>
      </c>
      <c r="AH900" s="324">
        <v>0</v>
      </c>
      <c r="AI900" s="324">
        <v>120.87</v>
      </c>
      <c r="AJ900" s="324">
        <v>6900000000</v>
      </c>
      <c r="AK900" s="324">
        <v>60000000</v>
      </c>
      <c r="AL900" s="324">
        <v>1100000</v>
      </c>
      <c r="AM900" s="324">
        <v>2.5000000000000001E-14</v>
      </c>
      <c r="AN900" s="324">
        <v>0.61</v>
      </c>
      <c r="AO900" s="324">
        <v>250000</v>
      </c>
      <c r="AP900" s="324">
        <v>2.2499999999999999E-2</v>
      </c>
      <c r="AQ900" s="324">
        <v>0.15</v>
      </c>
      <c r="AR900" s="324">
        <v>36</v>
      </c>
      <c r="AS900" s="324" t="s">
        <v>1380</v>
      </c>
      <c r="AT900" s="390">
        <v>0</v>
      </c>
      <c r="AU900" s="390">
        <v>0</v>
      </c>
      <c r="AV900" s="390">
        <v>0</v>
      </c>
      <c r="AY900" s="390" t="s">
        <v>3549</v>
      </c>
    </row>
    <row r="901" spans="1:51" s="390" customFormat="1">
      <c r="A901" s="324" t="s">
        <v>81</v>
      </c>
      <c r="B901" s="324" t="s">
        <v>1409</v>
      </c>
      <c r="C901" s="324">
        <v>7.3</v>
      </c>
      <c r="D901" s="324">
        <v>20</v>
      </c>
      <c r="E901" s="324">
        <v>7.1999999999999998E-3</v>
      </c>
      <c r="F901" s="399">
        <v>0</v>
      </c>
      <c r="G901" s="324">
        <v>8.6</v>
      </c>
      <c r="H901" s="324">
        <v>0.8</v>
      </c>
      <c r="I901" s="324">
        <v>12.01</v>
      </c>
      <c r="J901" s="324">
        <v>40</v>
      </c>
      <c r="K901" s="324">
        <v>125</v>
      </c>
      <c r="L901" s="324">
        <v>1</v>
      </c>
      <c r="M901" s="324">
        <v>14</v>
      </c>
      <c r="N901" s="324">
        <v>13.2</v>
      </c>
      <c r="O901" s="324">
        <v>6.5</v>
      </c>
      <c r="P901" s="324">
        <v>0</v>
      </c>
      <c r="Q901" s="324" t="s">
        <v>293</v>
      </c>
      <c r="R901" s="399">
        <v>1</v>
      </c>
      <c r="S901" s="399">
        <v>0</v>
      </c>
      <c r="T901" s="399">
        <v>0</v>
      </c>
      <c r="U901" s="406">
        <v>1.05</v>
      </c>
      <c r="V901" s="406">
        <v>0</v>
      </c>
      <c r="W901" s="407">
        <v>0</v>
      </c>
      <c r="X901" s="407">
        <v>0</v>
      </c>
      <c r="Y901" s="324">
        <v>0</v>
      </c>
      <c r="Z901" s="324">
        <v>0</v>
      </c>
      <c r="AA901" s="407">
        <v>0</v>
      </c>
      <c r="AB901" s="407">
        <v>0</v>
      </c>
      <c r="AC901" s="324">
        <v>0</v>
      </c>
      <c r="AD901" s="324">
        <v>0</v>
      </c>
      <c r="AE901" s="407">
        <v>0</v>
      </c>
      <c r="AF901" s="407">
        <v>0</v>
      </c>
      <c r="AG901" s="324">
        <v>0</v>
      </c>
      <c r="AH901" s="324">
        <v>0</v>
      </c>
      <c r="AI901" s="324">
        <v>131.58000000000001</v>
      </c>
      <c r="AJ901" s="324">
        <v>6900000000</v>
      </c>
      <c r="AK901" s="324">
        <v>60000000</v>
      </c>
      <c r="AL901" s="324">
        <v>1100000</v>
      </c>
      <c r="AM901" s="324">
        <v>2.5000000000000001E-14</v>
      </c>
      <c r="AN901" s="324">
        <v>0.61</v>
      </c>
      <c r="AO901" s="324">
        <v>360000</v>
      </c>
      <c r="AP901" s="324">
        <v>1.5630000000000002E-2</v>
      </c>
      <c r="AQ901" s="324">
        <v>0.125</v>
      </c>
      <c r="AR901" s="324">
        <v>35</v>
      </c>
      <c r="AS901" s="324" t="s">
        <v>1380</v>
      </c>
      <c r="AT901" s="390">
        <v>0</v>
      </c>
      <c r="AU901" s="390">
        <v>0</v>
      </c>
      <c r="AV901" s="390">
        <v>0</v>
      </c>
      <c r="AY901" s="390" t="s">
        <v>3549</v>
      </c>
    </row>
    <row r="902" spans="1:51" s="390" customFormat="1">
      <c r="A902" s="324" t="s">
        <v>81</v>
      </c>
      <c r="B902" s="324" t="s">
        <v>1402</v>
      </c>
      <c r="C902" s="324">
        <v>0.8</v>
      </c>
      <c r="D902" s="324">
        <v>20</v>
      </c>
      <c r="E902" s="324">
        <v>1.1999999999999999E-3</v>
      </c>
      <c r="F902" s="399">
        <v>0</v>
      </c>
      <c r="G902" s="324">
        <v>47.4</v>
      </c>
      <c r="H902" s="324">
        <v>0.8</v>
      </c>
      <c r="I902" s="324">
        <v>24.6</v>
      </c>
      <c r="J902" s="324">
        <v>40</v>
      </c>
      <c r="K902" s="324">
        <v>125</v>
      </c>
      <c r="L902" s="324">
        <v>1</v>
      </c>
      <c r="M902" s="324">
        <v>14</v>
      </c>
      <c r="N902" s="324">
        <v>13.2</v>
      </c>
      <c r="O902" s="324">
        <v>6.5</v>
      </c>
      <c r="P902" s="324">
        <v>0</v>
      </c>
      <c r="Q902" s="324" t="s">
        <v>293</v>
      </c>
      <c r="R902" s="399">
        <v>1</v>
      </c>
      <c r="S902" s="399">
        <v>0</v>
      </c>
      <c r="T902" s="399">
        <v>0</v>
      </c>
      <c r="U902" s="406">
        <v>1.05</v>
      </c>
      <c r="V902" s="406">
        <v>0</v>
      </c>
      <c r="W902" s="407">
        <v>0</v>
      </c>
      <c r="X902" s="407">
        <v>0</v>
      </c>
      <c r="Y902" s="324">
        <v>0</v>
      </c>
      <c r="Z902" s="324">
        <v>0</v>
      </c>
      <c r="AA902" s="407">
        <v>0</v>
      </c>
      <c r="AB902" s="407">
        <v>0</v>
      </c>
      <c r="AC902" s="324">
        <v>0</v>
      </c>
      <c r="AD902" s="324">
        <v>0</v>
      </c>
      <c r="AE902" s="407">
        <v>0</v>
      </c>
      <c r="AF902" s="407">
        <v>0</v>
      </c>
      <c r="AG902" s="324">
        <v>0</v>
      </c>
      <c r="AH902" s="324">
        <v>0</v>
      </c>
      <c r="AI902" s="324">
        <v>39.14</v>
      </c>
      <c r="AJ902" s="324">
        <v>6900000000</v>
      </c>
      <c r="AK902" s="324">
        <v>60000000</v>
      </c>
      <c r="AL902" s="324">
        <v>1100000</v>
      </c>
      <c r="AM902" s="324">
        <v>2.5000000000000001E-14</v>
      </c>
      <c r="AN902" s="324">
        <v>0.61</v>
      </c>
      <c r="AO902" s="324">
        <v>69252</v>
      </c>
      <c r="AP902" s="324">
        <v>8.1229999999999997E-2</v>
      </c>
      <c r="AQ902" s="324">
        <v>0.28499999999999998</v>
      </c>
      <c r="AR902" s="324">
        <v>50</v>
      </c>
      <c r="AS902" s="324" t="s">
        <v>1380</v>
      </c>
      <c r="AT902" s="390">
        <v>0</v>
      </c>
      <c r="AU902" s="390">
        <v>0</v>
      </c>
      <c r="AV902" s="390">
        <v>0</v>
      </c>
      <c r="AY902" s="390" t="s">
        <v>3549</v>
      </c>
    </row>
    <row r="903" spans="1:51" s="390" customFormat="1">
      <c r="A903" s="324" t="s">
        <v>81</v>
      </c>
      <c r="B903" s="324" t="s">
        <v>1410</v>
      </c>
      <c r="C903" s="324">
        <v>9.1999999999999993</v>
      </c>
      <c r="D903" s="324">
        <v>20</v>
      </c>
      <c r="E903" s="324">
        <v>9.7000000000000003E-3</v>
      </c>
      <c r="F903" s="399">
        <v>0</v>
      </c>
      <c r="G903" s="324">
        <v>7.8</v>
      </c>
      <c r="H903" s="324">
        <v>0.8</v>
      </c>
      <c r="I903" s="324">
        <v>10.18</v>
      </c>
      <c r="J903" s="324">
        <v>40</v>
      </c>
      <c r="K903" s="324">
        <v>125</v>
      </c>
      <c r="L903" s="324">
        <v>1</v>
      </c>
      <c r="M903" s="324">
        <v>14</v>
      </c>
      <c r="N903" s="324">
        <v>13.2</v>
      </c>
      <c r="O903" s="324">
        <v>6.5</v>
      </c>
      <c r="P903" s="324">
        <v>0</v>
      </c>
      <c r="Q903" s="324" t="s">
        <v>293</v>
      </c>
      <c r="R903" s="399">
        <v>1</v>
      </c>
      <c r="S903" s="399">
        <v>0</v>
      </c>
      <c r="T903" s="399">
        <v>0</v>
      </c>
      <c r="U903" s="406">
        <v>1.05</v>
      </c>
      <c r="V903" s="406">
        <v>0</v>
      </c>
      <c r="W903" s="407">
        <v>0</v>
      </c>
      <c r="X903" s="407">
        <v>0</v>
      </c>
      <c r="Y903" s="324">
        <v>0</v>
      </c>
      <c r="Z903" s="324">
        <v>0</v>
      </c>
      <c r="AA903" s="407">
        <v>0</v>
      </c>
      <c r="AB903" s="407">
        <v>0</v>
      </c>
      <c r="AC903" s="324">
        <v>0</v>
      </c>
      <c r="AD903" s="324">
        <v>0</v>
      </c>
      <c r="AE903" s="407">
        <v>0</v>
      </c>
      <c r="AF903" s="407">
        <v>0</v>
      </c>
      <c r="AG903" s="324">
        <v>0</v>
      </c>
      <c r="AH903" s="324">
        <v>0</v>
      </c>
      <c r="AI903" s="324">
        <v>150.03</v>
      </c>
      <c r="AJ903" s="324">
        <v>6900000000</v>
      </c>
      <c r="AK903" s="324">
        <v>60000000</v>
      </c>
      <c r="AL903" s="324">
        <v>1100000</v>
      </c>
      <c r="AM903" s="324">
        <v>2.5000000000000001E-14</v>
      </c>
      <c r="AN903" s="324">
        <v>0.61</v>
      </c>
      <c r="AO903" s="324">
        <v>562500</v>
      </c>
      <c r="AP903" s="324">
        <v>0.01</v>
      </c>
      <c r="AQ903" s="324">
        <v>0.1</v>
      </c>
      <c r="AR903" s="324">
        <v>36</v>
      </c>
      <c r="AS903" s="324" t="s">
        <v>1380</v>
      </c>
      <c r="AT903" s="390">
        <v>0</v>
      </c>
      <c r="AU903" s="390">
        <v>0</v>
      </c>
      <c r="AV903" s="390">
        <v>0</v>
      </c>
      <c r="AY903" s="390" t="s">
        <v>3549</v>
      </c>
    </row>
    <row r="904" spans="1:51">
      <c r="A904" s="399" t="s">
        <v>81</v>
      </c>
      <c r="B904" s="399" t="s">
        <v>4171</v>
      </c>
      <c r="C904" s="399">
        <v>1.4</v>
      </c>
      <c r="D904" s="399">
        <v>20</v>
      </c>
      <c r="E904" s="403">
        <v>2E-3</v>
      </c>
      <c r="F904" s="399">
        <v>0</v>
      </c>
      <c r="G904" s="399">
        <v>51.44</v>
      </c>
      <c r="H904" s="399">
        <v>0.7</v>
      </c>
      <c r="I904" s="399">
        <v>24.06</v>
      </c>
      <c r="J904" s="399">
        <v>40</v>
      </c>
      <c r="K904" s="399">
        <v>125</v>
      </c>
      <c r="L904" s="403">
        <v>1</v>
      </c>
      <c r="M904" s="404">
        <v>16.8</v>
      </c>
      <c r="N904" s="404">
        <v>16.3</v>
      </c>
      <c r="O904" s="404">
        <v>7</v>
      </c>
      <c r="P904" s="399">
        <v>0</v>
      </c>
      <c r="Q904" s="399" t="s">
        <v>293</v>
      </c>
      <c r="R904" s="399">
        <v>1</v>
      </c>
      <c r="S904" s="399">
        <v>0</v>
      </c>
      <c r="T904" s="399">
        <v>0</v>
      </c>
      <c r="U904" s="404">
        <v>1.57</v>
      </c>
      <c r="V904" s="404">
        <v>0</v>
      </c>
      <c r="W904" s="407">
        <v>0</v>
      </c>
      <c r="X904" s="407">
        <v>0</v>
      </c>
      <c r="Y904" s="324">
        <v>0</v>
      </c>
      <c r="Z904" s="324">
        <v>0</v>
      </c>
      <c r="AA904" s="407">
        <v>0</v>
      </c>
      <c r="AB904" s="407">
        <v>0</v>
      </c>
      <c r="AC904" s="324">
        <v>0</v>
      </c>
      <c r="AD904" s="324">
        <v>0</v>
      </c>
      <c r="AE904" s="407">
        <v>0</v>
      </c>
      <c r="AF904" s="407">
        <v>0</v>
      </c>
      <c r="AG904" s="324">
        <v>0</v>
      </c>
      <c r="AH904" s="324">
        <v>0</v>
      </c>
      <c r="AI904" s="324">
        <v>39.886039206784673</v>
      </c>
      <c r="AJ904" s="324">
        <v>6900000000</v>
      </c>
      <c r="AK904" s="324">
        <v>60000000</v>
      </c>
      <c r="AL904" s="324">
        <v>1100000</v>
      </c>
      <c r="AM904" s="324">
        <v>2.5000000000000001E-14</v>
      </c>
      <c r="AN904" s="324">
        <v>0.76400000000000001</v>
      </c>
      <c r="AO904" s="403">
        <v>90000</v>
      </c>
      <c r="AP904" s="403">
        <v>6.25E-2</v>
      </c>
      <c r="AQ904" s="403">
        <v>0.25</v>
      </c>
      <c r="AR904" s="403">
        <v>35</v>
      </c>
      <c r="AS904" s="399" t="s">
        <v>4172</v>
      </c>
      <c r="AT904" s="390">
        <v>0</v>
      </c>
      <c r="AU904" s="390">
        <v>0</v>
      </c>
      <c r="AV904" s="390">
        <v>0</v>
      </c>
      <c r="AW904" s="390"/>
      <c r="AX904" s="390"/>
      <c r="AY904" s="390" t="s">
        <v>3558</v>
      </c>
    </row>
    <row r="905" spans="1:51">
      <c r="A905" s="399" t="s">
        <v>81</v>
      </c>
      <c r="B905" s="399" t="s">
        <v>4173</v>
      </c>
      <c r="C905" s="399">
        <v>2</v>
      </c>
      <c r="D905" s="399">
        <v>20</v>
      </c>
      <c r="E905" s="403">
        <v>3.0000000000000001E-3</v>
      </c>
      <c r="F905" s="399">
        <v>0</v>
      </c>
      <c r="G905" s="399">
        <v>37</v>
      </c>
      <c r="H905" s="399">
        <v>0.7</v>
      </c>
      <c r="I905" s="399">
        <v>19.12</v>
      </c>
      <c r="J905" s="399">
        <v>40</v>
      </c>
      <c r="K905" s="399">
        <v>125</v>
      </c>
      <c r="L905" s="403">
        <v>1</v>
      </c>
      <c r="M905" s="404">
        <v>16.8</v>
      </c>
      <c r="N905" s="404">
        <v>16.3</v>
      </c>
      <c r="O905" s="404">
        <v>7</v>
      </c>
      <c r="P905" s="399">
        <v>0</v>
      </c>
      <c r="Q905" s="399" t="s">
        <v>293</v>
      </c>
      <c r="R905" s="399">
        <v>1</v>
      </c>
      <c r="S905" s="399">
        <v>0</v>
      </c>
      <c r="T905" s="399">
        <v>0</v>
      </c>
      <c r="U905" s="404">
        <v>1.57</v>
      </c>
      <c r="V905" s="404">
        <v>0</v>
      </c>
      <c r="W905" s="407">
        <v>0</v>
      </c>
      <c r="X905" s="407">
        <v>0</v>
      </c>
      <c r="Y905" s="324">
        <v>0</v>
      </c>
      <c r="Z905" s="324">
        <v>0</v>
      </c>
      <c r="AA905" s="407">
        <v>0</v>
      </c>
      <c r="AB905" s="407">
        <v>0</v>
      </c>
      <c r="AC905" s="324">
        <v>0</v>
      </c>
      <c r="AD905" s="324">
        <v>0</v>
      </c>
      <c r="AE905" s="407">
        <v>0</v>
      </c>
      <c r="AF905" s="407">
        <v>0</v>
      </c>
      <c r="AG905" s="324">
        <v>0</v>
      </c>
      <c r="AH905" s="324">
        <v>0</v>
      </c>
      <c r="AI905" s="324">
        <v>46.620046620046622</v>
      </c>
      <c r="AJ905" s="324">
        <v>6900000000</v>
      </c>
      <c r="AK905" s="324">
        <v>60000000</v>
      </c>
      <c r="AL905" s="324">
        <v>1100000</v>
      </c>
      <c r="AM905" s="324">
        <v>2.5000000000000001E-14</v>
      </c>
      <c r="AN905" s="324">
        <v>0.76400000000000001</v>
      </c>
      <c r="AO905" s="403">
        <v>77160</v>
      </c>
      <c r="AP905" s="403">
        <v>7.2900000000000006E-2</v>
      </c>
      <c r="AQ905" s="403">
        <v>0.27</v>
      </c>
      <c r="AR905" s="403">
        <v>36</v>
      </c>
      <c r="AS905" s="399" t="s">
        <v>4172</v>
      </c>
      <c r="AT905" s="390">
        <v>0</v>
      </c>
      <c r="AU905" s="390">
        <v>0</v>
      </c>
      <c r="AV905" s="390">
        <v>0</v>
      </c>
      <c r="AW905" s="390"/>
      <c r="AX905" s="390"/>
      <c r="AY905" s="390" t="s">
        <v>3558</v>
      </c>
    </row>
    <row r="906" spans="1:51">
      <c r="A906" s="399" t="s">
        <v>81</v>
      </c>
      <c r="B906" s="399" t="s">
        <v>4174</v>
      </c>
      <c r="C906" s="399">
        <v>2.8</v>
      </c>
      <c r="D906" s="399">
        <v>20</v>
      </c>
      <c r="E906" s="403">
        <v>4.0000000000000001E-3</v>
      </c>
      <c r="F906" s="399">
        <v>0</v>
      </c>
      <c r="G906" s="399">
        <v>33.799999999999997</v>
      </c>
      <c r="H906" s="399">
        <v>0.7</v>
      </c>
      <c r="I906" s="399">
        <v>15.8</v>
      </c>
      <c r="J906" s="399">
        <v>40</v>
      </c>
      <c r="K906" s="399">
        <v>125</v>
      </c>
      <c r="L906" s="403">
        <v>1</v>
      </c>
      <c r="M906" s="404">
        <v>16.8</v>
      </c>
      <c r="N906" s="404">
        <v>16.3</v>
      </c>
      <c r="O906" s="404">
        <v>7</v>
      </c>
      <c r="P906" s="399">
        <v>0</v>
      </c>
      <c r="Q906" s="399" t="s">
        <v>293</v>
      </c>
      <c r="R906" s="399">
        <v>1</v>
      </c>
      <c r="S906" s="399">
        <v>0</v>
      </c>
      <c r="T906" s="399">
        <v>0</v>
      </c>
      <c r="U906" s="404">
        <v>1.57</v>
      </c>
      <c r="V906" s="404">
        <v>0</v>
      </c>
      <c r="W906" s="407">
        <v>0</v>
      </c>
      <c r="X906" s="407">
        <v>0</v>
      </c>
      <c r="Y906" s="324">
        <v>0</v>
      </c>
      <c r="Z906" s="324">
        <v>0</v>
      </c>
      <c r="AA906" s="407">
        <v>0</v>
      </c>
      <c r="AB906" s="407">
        <v>0</v>
      </c>
      <c r="AC906" s="324">
        <v>0</v>
      </c>
      <c r="AD906" s="324">
        <v>0</v>
      </c>
      <c r="AE906" s="407">
        <v>0</v>
      </c>
      <c r="AF906" s="407">
        <v>0</v>
      </c>
      <c r="AG906" s="324">
        <v>0</v>
      </c>
      <c r="AH906" s="324">
        <v>0</v>
      </c>
      <c r="AI906" s="324">
        <v>55.226823517086473</v>
      </c>
      <c r="AJ906" s="324">
        <v>6900000000</v>
      </c>
      <c r="AK906" s="324">
        <v>60000000</v>
      </c>
      <c r="AL906" s="324">
        <v>1100000</v>
      </c>
      <c r="AM906" s="324">
        <v>2.5000000000000001E-14</v>
      </c>
      <c r="AN906" s="324">
        <v>0.76400000000000001</v>
      </c>
      <c r="AO906" s="403">
        <v>183673</v>
      </c>
      <c r="AP906" s="403">
        <v>3.0630000000000001E-2</v>
      </c>
      <c r="AQ906" s="403">
        <v>0.17499999999999999</v>
      </c>
      <c r="AR906" s="403">
        <v>40</v>
      </c>
      <c r="AS906" s="399" t="s">
        <v>4172</v>
      </c>
      <c r="AT906" s="390">
        <v>0</v>
      </c>
      <c r="AU906" s="390">
        <v>0</v>
      </c>
      <c r="AV906" s="390">
        <v>0</v>
      </c>
      <c r="AW906" s="390"/>
      <c r="AX906" s="390"/>
      <c r="AY906" s="390" t="s">
        <v>3558</v>
      </c>
    </row>
    <row r="907" spans="1:51">
      <c r="A907" s="399" t="s">
        <v>81</v>
      </c>
      <c r="B907" s="399" t="s">
        <v>4175</v>
      </c>
      <c r="C907" s="399">
        <v>0.8</v>
      </c>
      <c r="D907" s="399">
        <v>20</v>
      </c>
      <c r="E907" s="403">
        <v>1.2999999999999999E-3</v>
      </c>
      <c r="F907" s="399">
        <v>0</v>
      </c>
      <c r="G907" s="399">
        <v>64.88</v>
      </c>
      <c r="H907" s="399">
        <v>0.7</v>
      </c>
      <c r="I907" s="399">
        <v>28.92</v>
      </c>
      <c r="J907" s="399">
        <v>40</v>
      </c>
      <c r="K907" s="399">
        <v>125</v>
      </c>
      <c r="L907" s="403">
        <v>1</v>
      </c>
      <c r="M907" s="404">
        <v>16.8</v>
      </c>
      <c r="N907" s="404">
        <v>16.3</v>
      </c>
      <c r="O907" s="404">
        <v>7</v>
      </c>
      <c r="P907" s="399">
        <v>0</v>
      </c>
      <c r="Q907" s="399" t="s">
        <v>293</v>
      </c>
      <c r="R907" s="399">
        <v>1</v>
      </c>
      <c r="S907" s="399">
        <v>0</v>
      </c>
      <c r="T907" s="399">
        <v>0</v>
      </c>
      <c r="U907" s="404">
        <v>1.57</v>
      </c>
      <c r="V907" s="404">
        <v>0</v>
      </c>
      <c r="W907" s="407">
        <v>0</v>
      </c>
      <c r="X907" s="407">
        <v>0</v>
      </c>
      <c r="Y907" s="324">
        <v>0</v>
      </c>
      <c r="Z907" s="324">
        <v>0</v>
      </c>
      <c r="AA907" s="407">
        <v>0</v>
      </c>
      <c r="AB907" s="407">
        <v>0</v>
      </c>
      <c r="AC907" s="324">
        <v>0</v>
      </c>
      <c r="AD907" s="324">
        <v>0</v>
      </c>
      <c r="AE907" s="407">
        <v>0</v>
      </c>
      <c r="AF907" s="407">
        <v>0</v>
      </c>
      <c r="AG907" s="324">
        <v>0</v>
      </c>
      <c r="AH907" s="324">
        <v>0</v>
      </c>
      <c r="AI907" s="324">
        <v>29.30402974069337</v>
      </c>
      <c r="AJ907" s="324">
        <v>6900000000</v>
      </c>
      <c r="AK907" s="324">
        <v>60000000</v>
      </c>
      <c r="AL907" s="324">
        <v>1100000</v>
      </c>
      <c r="AM907" s="324">
        <v>2.5000000000000001E-14</v>
      </c>
      <c r="AN907" s="324">
        <v>0.75700000000000001</v>
      </c>
      <c r="AO907" s="403">
        <v>62500</v>
      </c>
      <c r="AP907" s="403">
        <v>0.09</v>
      </c>
      <c r="AQ907" s="403">
        <v>0.3</v>
      </c>
      <c r="AR907" s="403">
        <v>37</v>
      </c>
      <c r="AS907" s="399" t="s">
        <v>4172</v>
      </c>
      <c r="AT907" s="390">
        <v>0</v>
      </c>
      <c r="AU907" s="390">
        <v>0</v>
      </c>
      <c r="AV907" s="390">
        <v>0</v>
      </c>
      <c r="AW907" s="390"/>
      <c r="AX907" s="390"/>
      <c r="AY907" s="390" t="s">
        <v>3558</v>
      </c>
    </row>
    <row r="908" spans="1:51">
      <c r="A908" s="399" t="s">
        <v>81</v>
      </c>
      <c r="B908" s="399" t="s">
        <v>4263</v>
      </c>
      <c r="C908" s="399">
        <v>0.1</v>
      </c>
      <c r="D908" s="399">
        <v>30</v>
      </c>
      <c r="E908" s="403">
        <v>1.1999999999999999E-3</v>
      </c>
      <c r="F908" s="399">
        <v>0</v>
      </c>
      <c r="G908" s="399">
        <v>56.2</v>
      </c>
      <c r="H908" s="399">
        <v>0.7</v>
      </c>
      <c r="I908" s="399">
        <v>32.5</v>
      </c>
      <c r="J908" s="399">
        <v>40</v>
      </c>
      <c r="K908" s="399">
        <v>125</v>
      </c>
      <c r="L908" s="403">
        <v>1</v>
      </c>
      <c r="M908" s="404">
        <v>7.5</v>
      </c>
      <c r="N908" s="404">
        <v>7</v>
      </c>
      <c r="O908" s="404">
        <v>3.2</v>
      </c>
      <c r="P908" s="399">
        <v>0</v>
      </c>
      <c r="Q908" s="399" t="s">
        <v>293</v>
      </c>
      <c r="R908" s="399">
        <v>1</v>
      </c>
      <c r="S908" s="399">
        <v>0</v>
      </c>
      <c r="T908" s="399">
        <v>0</v>
      </c>
      <c r="U908" s="404">
        <v>1.32</v>
      </c>
      <c r="V908" s="404">
        <v>0</v>
      </c>
      <c r="W908" s="407">
        <v>0</v>
      </c>
      <c r="X908" s="407">
        <v>0</v>
      </c>
      <c r="Y908" s="324">
        <v>0</v>
      </c>
      <c r="Z908" s="324">
        <v>0</v>
      </c>
      <c r="AA908" s="407">
        <v>0</v>
      </c>
      <c r="AB908" s="407">
        <v>0</v>
      </c>
      <c r="AC908" s="324">
        <v>0</v>
      </c>
      <c r="AD908" s="324">
        <v>0</v>
      </c>
      <c r="AE908" s="407">
        <v>0</v>
      </c>
      <c r="AF908" s="407">
        <v>0</v>
      </c>
      <c r="AG908" s="324">
        <v>0</v>
      </c>
      <c r="AH908" s="324">
        <v>0</v>
      </c>
      <c r="AI908" s="324">
        <v>33.003300821820496</v>
      </c>
      <c r="AJ908" s="324">
        <v>6900000000</v>
      </c>
      <c r="AK908" s="324">
        <v>60000000</v>
      </c>
      <c r="AL908" s="324">
        <v>1100000</v>
      </c>
      <c r="AM908" s="324">
        <v>2.5000000000000001E-14</v>
      </c>
      <c r="AN908" s="324">
        <v>9.1999999999999998E-2</v>
      </c>
      <c r="AO908" s="403">
        <v>183673</v>
      </c>
      <c r="AP908" s="403">
        <v>3.0630000000000001E-2</v>
      </c>
      <c r="AQ908" s="403">
        <v>0.17499999999999999</v>
      </c>
      <c r="AR908" s="403">
        <v>27</v>
      </c>
      <c r="AS908" s="399" t="s">
        <v>4264</v>
      </c>
      <c r="AT908" s="390">
        <v>0</v>
      </c>
      <c r="AU908" s="390">
        <v>0</v>
      </c>
      <c r="AV908" s="390">
        <v>0</v>
      </c>
      <c r="AW908" s="390"/>
      <c r="AX908" s="390"/>
      <c r="AY908" s="390" t="s">
        <v>3558</v>
      </c>
    </row>
    <row r="909" spans="1:51">
      <c r="A909" s="399" t="s">
        <v>81</v>
      </c>
      <c r="B909" s="399" t="s">
        <v>4265</v>
      </c>
      <c r="C909" s="399">
        <v>0.22</v>
      </c>
      <c r="D909" s="399">
        <v>20</v>
      </c>
      <c r="E909" s="403">
        <v>2.5000000000000001E-3</v>
      </c>
      <c r="F909" s="399">
        <v>0</v>
      </c>
      <c r="G909" s="399">
        <v>59.2</v>
      </c>
      <c r="H909" s="399">
        <v>0.7</v>
      </c>
      <c r="I909" s="399">
        <v>26.5</v>
      </c>
      <c r="J909" s="399">
        <v>40</v>
      </c>
      <c r="K909" s="399">
        <v>125</v>
      </c>
      <c r="L909" s="403">
        <v>1</v>
      </c>
      <c r="M909" s="404">
        <v>7.5</v>
      </c>
      <c r="N909" s="404">
        <v>7</v>
      </c>
      <c r="O909" s="404">
        <v>3.2</v>
      </c>
      <c r="P909" s="399">
        <v>0</v>
      </c>
      <c r="Q909" s="399" t="s">
        <v>293</v>
      </c>
      <c r="R909" s="399">
        <v>1</v>
      </c>
      <c r="S909" s="399">
        <v>0</v>
      </c>
      <c r="T909" s="399">
        <v>0</v>
      </c>
      <c r="U909" s="404">
        <v>1.32</v>
      </c>
      <c r="V909" s="404">
        <v>0</v>
      </c>
      <c r="W909" s="407">
        <v>0</v>
      </c>
      <c r="X909" s="407">
        <v>0</v>
      </c>
      <c r="Y909" s="324">
        <v>0</v>
      </c>
      <c r="Z909" s="324">
        <v>0</v>
      </c>
      <c r="AA909" s="407">
        <v>0</v>
      </c>
      <c r="AB909" s="407">
        <v>0</v>
      </c>
      <c r="AC909" s="324">
        <v>0</v>
      </c>
      <c r="AD909" s="324">
        <v>0</v>
      </c>
      <c r="AE909" s="407">
        <v>0</v>
      </c>
      <c r="AF909" s="407">
        <v>0</v>
      </c>
      <c r="AG909" s="324">
        <v>0</v>
      </c>
      <c r="AH909" s="324">
        <v>0</v>
      </c>
      <c r="AI909" s="324">
        <v>41.121495104281699</v>
      </c>
      <c r="AJ909" s="324">
        <v>6900000000</v>
      </c>
      <c r="AK909" s="324">
        <v>60000000</v>
      </c>
      <c r="AL909" s="324">
        <v>1100000</v>
      </c>
      <c r="AM909" s="324">
        <v>2.5000000000000001E-14</v>
      </c>
      <c r="AN909" s="324">
        <v>0.11799999999999999</v>
      </c>
      <c r="AO909" s="403">
        <v>360000</v>
      </c>
      <c r="AP909" s="403">
        <v>1.5630000000000002E-2</v>
      </c>
      <c r="AQ909" s="403">
        <v>0.125</v>
      </c>
      <c r="AR909" s="403">
        <v>20</v>
      </c>
      <c r="AS909" s="399" t="s">
        <v>4264</v>
      </c>
      <c r="AT909" s="390">
        <v>0</v>
      </c>
      <c r="AU909" s="390">
        <v>0</v>
      </c>
      <c r="AV909" s="390">
        <v>0</v>
      </c>
      <c r="AW909" s="390"/>
      <c r="AX909" s="390"/>
      <c r="AY909" s="390" t="s">
        <v>3558</v>
      </c>
    </row>
    <row r="910" spans="1:51">
      <c r="A910" s="399" t="s">
        <v>81</v>
      </c>
      <c r="B910" s="399" t="s">
        <v>4266</v>
      </c>
      <c r="C910" s="399">
        <v>1</v>
      </c>
      <c r="D910" s="399">
        <v>20</v>
      </c>
      <c r="E910" s="403">
        <v>4.4000000000000003E-3</v>
      </c>
      <c r="F910" s="399">
        <v>0</v>
      </c>
      <c r="G910" s="399">
        <v>15.7</v>
      </c>
      <c r="H910" s="399">
        <v>0.7</v>
      </c>
      <c r="I910" s="399">
        <v>18.2</v>
      </c>
      <c r="J910" s="399">
        <v>40</v>
      </c>
      <c r="K910" s="399">
        <v>125</v>
      </c>
      <c r="L910" s="403">
        <v>1</v>
      </c>
      <c r="M910" s="404">
        <v>7.5</v>
      </c>
      <c r="N910" s="404">
        <v>7</v>
      </c>
      <c r="O910" s="404">
        <v>4</v>
      </c>
      <c r="P910" s="399">
        <v>0</v>
      </c>
      <c r="Q910" s="399" t="s">
        <v>293</v>
      </c>
      <c r="R910" s="399">
        <v>1</v>
      </c>
      <c r="S910" s="399">
        <v>0</v>
      </c>
      <c r="T910" s="399">
        <v>0</v>
      </c>
      <c r="U910" s="404">
        <v>1.29</v>
      </c>
      <c r="V910" s="404">
        <v>0</v>
      </c>
      <c r="W910" s="407">
        <v>0</v>
      </c>
      <c r="X910" s="407">
        <v>0</v>
      </c>
      <c r="Y910" s="324">
        <v>0</v>
      </c>
      <c r="Z910" s="324">
        <v>0</v>
      </c>
      <c r="AA910" s="407">
        <v>0</v>
      </c>
      <c r="AB910" s="407">
        <v>0</v>
      </c>
      <c r="AC910" s="324">
        <v>0</v>
      </c>
      <c r="AD910" s="324">
        <v>0</v>
      </c>
      <c r="AE910" s="407">
        <v>0</v>
      </c>
      <c r="AF910" s="407">
        <v>0</v>
      </c>
      <c r="AG910" s="324">
        <v>0</v>
      </c>
      <c r="AH910" s="324">
        <v>0</v>
      </c>
      <c r="AI910" s="324">
        <v>105.82010582010582</v>
      </c>
      <c r="AJ910" s="324">
        <v>6900000000</v>
      </c>
      <c r="AK910" s="324">
        <v>60000000</v>
      </c>
      <c r="AL910" s="324">
        <v>1100000</v>
      </c>
      <c r="AM910" s="324">
        <v>2.5000000000000001E-14</v>
      </c>
      <c r="AN910" s="324">
        <v>0.112</v>
      </c>
      <c r="AO910" s="403">
        <v>360000</v>
      </c>
      <c r="AP910" s="403">
        <v>1.5630000000000002E-2</v>
      </c>
      <c r="AQ910" s="403">
        <v>0.125</v>
      </c>
      <c r="AR910" s="403">
        <v>24</v>
      </c>
      <c r="AS910" s="399" t="s">
        <v>4264</v>
      </c>
      <c r="AT910" s="390">
        <v>0</v>
      </c>
      <c r="AU910" s="390">
        <v>0</v>
      </c>
      <c r="AV910" s="390">
        <v>0</v>
      </c>
      <c r="AW910" s="390"/>
      <c r="AX910" s="390"/>
      <c r="AY910" s="390" t="s">
        <v>3558</v>
      </c>
    </row>
    <row r="911" spans="1:51">
      <c r="A911" s="399" t="s">
        <v>81</v>
      </c>
      <c r="B911" s="399" t="s">
        <v>4267</v>
      </c>
      <c r="C911" s="399">
        <v>1.4</v>
      </c>
      <c r="D911" s="399">
        <v>20</v>
      </c>
      <c r="E911" s="403">
        <v>7.1000000000000004E-3</v>
      </c>
      <c r="F911" s="399">
        <v>0</v>
      </c>
      <c r="G911" s="399">
        <v>14.3</v>
      </c>
      <c r="H911" s="399">
        <v>0.7</v>
      </c>
      <c r="I911" s="399">
        <v>14.1</v>
      </c>
      <c r="J911" s="399">
        <v>40</v>
      </c>
      <c r="K911" s="399">
        <v>125</v>
      </c>
      <c r="L911" s="403">
        <v>1</v>
      </c>
      <c r="M911" s="404">
        <v>7.5</v>
      </c>
      <c r="N911" s="404">
        <v>7</v>
      </c>
      <c r="O911" s="404">
        <v>4</v>
      </c>
      <c r="P911" s="399">
        <v>0</v>
      </c>
      <c r="Q911" s="399" t="s">
        <v>293</v>
      </c>
      <c r="R911" s="399">
        <v>1</v>
      </c>
      <c r="S911" s="399">
        <v>0</v>
      </c>
      <c r="T911" s="399">
        <v>0</v>
      </c>
      <c r="U911" s="404">
        <v>1.29</v>
      </c>
      <c r="V911" s="404">
        <v>0</v>
      </c>
      <c r="W911" s="407">
        <v>0</v>
      </c>
      <c r="X911" s="407">
        <v>0</v>
      </c>
      <c r="Y911" s="324">
        <v>0</v>
      </c>
      <c r="Z911" s="324">
        <v>0</v>
      </c>
      <c r="AA911" s="407">
        <v>0</v>
      </c>
      <c r="AB911" s="407">
        <v>0</v>
      </c>
      <c r="AC911" s="324">
        <v>0</v>
      </c>
      <c r="AD911" s="324">
        <v>0</v>
      </c>
      <c r="AE911" s="407">
        <v>0</v>
      </c>
      <c r="AF911" s="407">
        <v>0</v>
      </c>
      <c r="AG911" s="324">
        <v>0</v>
      </c>
      <c r="AH911" s="324">
        <v>0</v>
      </c>
      <c r="AI911" s="324">
        <v>121.21211914789109</v>
      </c>
      <c r="AJ911" s="324">
        <v>6900000000</v>
      </c>
      <c r="AK911" s="324">
        <v>60000000</v>
      </c>
      <c r="AL911" s="324">
        <v>1100000</v>
      </c>
      <c r="AM911" s="324">
        <v>2.5000000000000001E-14</v>
      </c>
      <c r="AN911" s="324">
        <v>0.112</v>
      </c>
      <c r="AO911" s="403">
        <v>562500</v>
      </c>
      <c r="AP911" s="403">
        <v>0.01</v>
      </c>
      <c r="AQ911" s="403">
        <v>0.1</v>
      </c>
      <c r="AR911" s="403">
        <v>25</v>
      </c>
      <c r="AS911" s="399" t="s">
        <v>4264</v>
      </c>
      <c r="AT911" s="390">
        <v>0</v>
      </c>
      <c r="AU911" s="390">
        <v>0</v>
      </c>
      <c r="AV911" s="390">
        <v>0</v>
      </c>
      <c r="AW911" s="390"/>
      <c r="AX911" s="390"/>
      <c r="AY911" s="390" t="s">
        <v>3558</v>
      </c>
    </row>
    <row r="912" spans="1:51">
      <c r="A912" s="399" t="s">
        <v>81</v>
      </c>
      <c r="B912" s="399" t="s">
        <v>4268</v>
      </c>
      <c r="C912" s="399">
        <v>2.17</v>
      </c>
      <c r="D912" s="399">
        <v>20</v>
      </c>
      <c r="E912" s="403">
        <v>1.17E-2</v>
      </c>
      <c r="F912" s="399">
        <v>0</v>
      </c>
      <c r="G912" s="399">
        <v>11.4</v>
      </c>
      <c r="H912" s="399">
        <v>0.7</v>
      </c>
      <c r="I912" s="399">
        <v>11.3</v>
      </c>
      <c r="J912" s="399">
        <v>40</v>
      </c>
      <c r="K912" s="399">
        <v>125</v>
      </c>
      <c r="L912" s="403">
        <v>1</v>
      </c>
      <c r="M912" s="404">
        <v>7.5</v>
      </c>
      <c r="N912" s="404">
        <v>7</v>
      </c>
      <c r="O912" s="404">
        <v>4</v>
      </c>
      <c r="P912" s="399">
        <v>0</v>
      </c>
      <c r="Q912" s="399" t="s">
        <v>293</v>
      </c>
      <c r="R912" s="399">
        <v>1</v>
      </c>
      <c r="S912" s="399">
        <v>0</v>
      </c>
      <c r="T912" s="399">
        <v>0</v>
      </c>
      <c r="U912" s="404">
        <v>1.29</v>
      </c>
      <c r="V912" s="404">
        <v>0</v>
      </c>
      <c r="W912" s="407">
        <v>0</v>
      </c>
      <c r="X912" s="407">
        <v>0</v>
      </c>
      <c r="Y912" s="324">
        <v>0</v>
      </c>
      <c r="Z912" s="324">
        <v>0</v>
      </c>
      <c r="AA912" s="407">
        <v>0</v>
      </c>
      <c r="AB912" s="407">
        <v>0</v>
      </c>
      <c r="AC912" s="324">
        <v>0</v>
      </c>
      <c r="AD912" s="324">
        <v>0</v>
      </c>
      <c r="AE912" s="407">
        <v>0</v>
      </c>
      <c r="AF912" s="407">
        <v>0</v>
      </c>
      <c r="AG912" s="324">
        <v>0</v>
      </c>
      <c r="AH912" s="324">
        <v>0</v>
      </c>
      <c r="AI912" s="324">
        <v>158.97436456365901</v>
      </c>
      <c r="AJ912" s="324">
        <v>6900000000</v>
      </c>
      <c r="AK912" s="324">
        <v>60000000</v>
      </c>
      <c r="AL912" s="324">
        <v>1100000</v>
      </c>
      <c r="AM912" s="324">
        <v>2.5000000000000001E-14</v>
      </c>
      <c r="AN912" s="324">
        <v>0.112</v>
      </c>
      <c r="AO912" s="403">
        <v>1000000</v>
      </c>
      <c r="AP912" s="403">
        <v>5.6299999999999996E-3</v>
      </c>
      <c r="AQ912" s="403">
        <v>7.4999999999999997E-2</v>
      </c>
      <c r="AR912" s="403">
        <v>24</v>
      </c>
      <c r="AS912" s="399" t="s">
        <v>4264</v>
      </c>
      <c r="AT912" s="390">
        <v>0</v>
      </c>
      <c r="AU912" s="390">
        <v>0</v>
      </c>
      <c r="AV912" s="390">
        <v>0</v>
      </c>
      <c r="AW912" s="390"/>
      <c r="AX912" s="390"/>
      <c r="AY912" s="390" t="s">
        <v>3558</v>
      </c>
    </row>
    <row r="913" spans="1:51">
      <c r="A913" s="399" t="s">
        <v>81</v>
      </c>
      <c r="B913" s="399" t="s">
        <v>4269</v>
      </c>
      <c r="C913" s="399">
        <v>0.31</v>
      </c>
      <c r="D913" s="399">
        <v>20</v>
      </c>
      <c r="E913" s="403">
        <v>2.3E-3</v>
      </c>
      <c r="F913" s="399">
        <v>0</v>
      </c>
      <c r="G913" s="399">
        <v>29.8</v>
      </c>
      <c r="H913" s="399">
        <v>0.7</v>
      </c>
      <c r="I913" s="399">
        <v>23.8</v>
      </c>
      <c r="J913" s="399">
        <v>40</v>
      </c>
      <c r="K913" s="399">
        <v>125</v>
      </c>
      <c r="L913" s="403">
        <v>1</v>
      </c>
      <c r="M913" s="404">
        <v>7.5</v>
      </c>
      <c r="N913" s="404">
        <v>7</v>
      </c>
      <c r="O913" s="404">
        <v>4.2</v>
      </c>
      <c r="P913" s="399">
        <v>0</v>
      </c>
      <c r="Q913" s="399" t="s">
        <v>293</v>
      </c>
      <c r="R913" s="399">
        <v>1</v>
      </c>
      <c r="S913" s="399">
        <v>0</v>
      </c>
      <c r="T913" s="399">
        <v>0</v>
      </c>
      <c r="U913" s="404">
        <v>1.29</v>
      </c>
      <c r="V913" s="404">
        <v>0</v>
      </c>
      <c r="W913" s="407">
        <v>0</v>
      </c>
      <c r="X913" s="407">
        <v>0</v>
      </c>
      <c r="Y913" s="324">
        <v>0</v>
      </c>
      <c r="Z913" s="324">
        <v>0</v>
      </c>
      <c r="AA913" s="407">
        <v>0</v>
      </c>
      <c r="AB913" s="407">
        <v>0</v>
      </c>
      <c r="AC913" s="324">
        <v>0</v>
      </c>
      <c r="AD913" s="324">
        <v>0</v>
      </c>
      <c r="AE913" s="407">
        <v>0</v>
      </c>
      <c r="AF913" s="407">
        <v>0</v>
      </c>
      <c r="AG913" s="324">
        <v>0</v>
      </c>
      <c r="AH913" s="324">
        <v>0</v>
      </c>
      <c r="AI913" s="324">
        <v>59.047619501749672</v>
      </c>
      <c r="AJ913" s="324">
        <v>6900000000</v>
      </c>
      <c r="AK913" s="324">
        <v>60000000</v>
      </c>
      <c r="AL913" s="324">
        <v>1100000</v>
      </c>
      <c r="AM913" s="324">
        <v>2.5000000000000001E-14</v>
      </c>
      <c r="AN913" s="324">
        <v>0.112</v>
      </c>
      <c r="AO913" s="403">
        <v>250000</v>
      </c>
      <c r="AP913" s="403">
        <v>2.2499999999999999E-2</v>
      </c>
      <c r="AQ913" s="403">
        <v>0.15</v>
      </c>
      <c r="AR913" s="403">
        <v>26</v>
      </c>
      <c r="AS913" s="399" t="s">
        <v>4264</v>
      </c>
      <c r="AT913" s="390">
        <v>0</v>
      </c>
      <c r="AU913" s="390">
        <v>0</v>
      </c>
      <c r="AV913" s="390">
        <v>0</v>
      </c>
      <c r="AW913" s="390"/>
      <c r="AX913" s="390"/>
      <c r="AY913" s="390" t="s">
        <v>3558</v>
      </c>
    </row>
    <row r="914" spans="1:51">
      <c r="A914" s="399" t="s">
        <v>81</v>
      </c>
      <c r="B914" s="399" t="s">
        <v>4270</v>
      </c>
      <c r="C914" s="399">
        <v>0.6</v>
      </c>
      <c r="D914" s="399">
        <v>20</v>
      </c>
      <c r="E914" s="403">
        <v>3.0000000000000001E-3</v>
      </c>
      <c r="F914" s="399">
        <v>0</v>
      </c>
      <c r="G914" s="399">
        <v>20.2</v>
      </c>
      <c r="H914" s="399">
        <v>0.7</v>
      </c>
      <c r="I914" s="399">
        <v>21.9</v>
      </c>
      <c r="J914" s="399">
        <v>40</v>
      </c>
      <c r="K914" s="399">
        <v>125</v>
      </c>
      <c r="L914" s="403">
        <v>1</v>
      </c>
      <c r="M914" s="404">
        <v>7.5</v>
      </c>
      <c r="N914" s="404">
        <v>7</v>
      </c>
      <c r="O914" s="404">
        <v>4.2</v>
      </c>
      <c r="P914" s="399">
        <v>0</v>
      </c>
      <c r="Q914" s="399" t="s">
        <v>293</v>
      </c>
      <c r="R914" s="399">
        <v>1</v>
      </c>
      <c r="S914" s="399">
        <v>0</v>
      </c>
      <c r="T914" s="399">
        <v>0</v>
      </c>
      <c r="U914" s="404">
        <v>1.29</v>
      </c>
      <c r="V914" s="404">
        <v>0</v>
      </c>
      <c r="W914" s="407">
        <v>0</v>
      </c>
      <c r="X914" s="407">
        <v>0</v>
      </c>
      <c r="Y914" s="324">
        <v>0</v>
      </c>
      <c r="Z914" s="324">
        <v>0</v>
      </c>
      <c r="AA914" s="407">
        <v>0</v>
      </c>
      <c r="AB914" s="407">
        <v>0</v>
      </c>
      <c r="AC914" s="324">
        <v>0</v>
      </c>
      <c r="AD914" s="324">
        <v>0</v>
      </c>
      <c r="AE914" s="407">
        <v>0</v>
      </c>
      <c r="AF914" s="407">
        <v>0</v>
      </c>
      <c r="AG914" s="324">
        <v>0</v>
      </c>
      <c r="AH914" s="324">
        <v>0</v>
      </c>
      <c r="AI914" s="324">
        <v>81.632656305014677</v>
      </c>
      <c r="AJ914" s="324">
        <v>6900000000</v>
      </c>
      <c r="AK914" s="324">
        <v>60000000</v>
      </c>
      <c r="AL914" s="324">
        <v>1100000</v>
      </c>
      <c r="AM914" s="324">
        <v>2.5000000000000001E-14</v>
      </c>
      <c r="AN914" s="324">
        <v>0.112</v>
      </c>
      <c r="AO914" s="403">
        <v>250000</v>
      </c>
      <c r="AP914" s="403">
        <v>2.2499999999999999E-2</v>
      </c>
      <c r="AQ914" s="403">
        <v>0.15</v>
      </c>
      <c r="AR914" s="403">
        <v>22</v>
      </c>
      <c r="AS914" s="399" t="s">
        <v>4264</v>
      </c>
      <c r="AT914" s="390">
        <v>0</v>
      </c>
      <c r="AU914" s="390">
        <v>0</v>
      </c>
      <c r="AV914" s="390">
        <v>0</v>
      </c>
      <c r="AW914" s="390"/>
      <c r="AX914" s="390"/>
      <c r="AY914" s="390" t="s">
        <v>3558</v>
      </c>
    </row>
    <row r="915" spans="1:51" s="390" customFormat="1">
      <c r="A915" s="399" t="s">
        <v>81</v>
      </c>
      <c r="B915" s="399" t="s">
        <v>1420</v>
      </c>
      <c r="C915" s="399">
        <v>10</v>
      </c>
      <c r="D915" s="399">
        <v>20</v>
      </c>
      <c r="E915" s="403">
        <v>9.1999999999999998E-2</v>
      </c>
      <c r="F915" s="399">
        <v>0</v>
      </c>
      <c r="G915" s="399">
        <v>1.06</v>
      </c>
      <c r="H915" s="399">
        <v>0.7</v>
      </c>
      <c r="I915" s="399">
        <v>2.2000000000000002</v>
      </c>
      <c r="J915" s="399">
        <v>40</v>
      </c>
      <c r="K915" s="399">
        <v>125</v>
      </c>
      <c r="L915" s="403">
        <v>1</v>
      </c>
      <c r="M915" s="404">
        <v>6.8000001907348633</v>
      </c>
      <c r="N915" s="404">
        <v>6</v>
      </c>
      <c r="O915" s="404">
        <v>2.4000000953674316</v>
      </c>
      <c r="P915" s="399">
        <v>100</v>
      </c>
      <c r="Q915" s="399" t="s">
        <v>293</v>
      </c>
      <c r="R915" s="399">
        <v>1</v>
      </c>
      <c r="S915" s="399">
        <v>0</v>
      </c>
      <c r="T915" s="399">
        <v>0</v>
      </c>
      <c r="U915" s="404">
        <v>0.55000000000000004</v>
      </c>
      <c r="V915" s="404">
        <v>0.21</v>
      </c>
      <c r="W915" s="405">
        <v>5.6565630000000001E-5</v>
      </c>
      <c r="X915" s="405">
        <v>1.1789227475501987</v>
      </c>
      <c r="Y915" s="399">
        <v>1.48</v>
      </c>
      <c r="Z915" s="399">
        <v>1.79</v>
      </c>
      <c r="AA915" s="405">
        <v>9.9519210000000008E-5</v>
      </c>
      <c r="AB915" s="405">
        <v>1.1789227475501987</v>
      </c>
      <c r="AC915" s="399">
        <v>1.21</v>
      </c>
      <c r="AD915" s="399">
        <v>2.0099999999999998</v>
      </c>
      <c r="AE915" s="405">
        <v>8.3487239999999999E-5</v>
      </c>
      <c r="AF915" s="405">
        <v>1.1789227475501987</v>
      </c>
      <c r="AG915" s="399">
        <v>1.28</v>
      </c>
      <c r="AH915" s="399">
        <v>2.2799999999999998</v>
      </c>
      <c r="AI915" s="324">
        <v>0</v>
      </c>
      <c r="AJ915" s="324">
        <v>0</v>
      </c>
      <c r="AK915" s="324">
        <v>0</v>
      </c>
      <c r="AL915" s="324">
        <v>0</v>
      </c>
      <c r="AM915" s="324">
        <v>0</v>
      </c>
      <c r="AN915" s="324">
        <v>0</v>
      </c>
      <c r="AO915" s="403">
        <v>440286</v>
      </c>
      <c r="AP915" s="403">
        <v>1.278E-2</v>
      </c>
      <c r="AQ915" s="403">
        <v>0.11303000000000001</v>
      </c>
      <c r="AR915" s="403">
        <v>90</v>
      </c>
      <c r="AS915" s="399" t="s">
        <v>1415</v>
      </c>
      <c r="AT915" s="390">
        <v>0</v>
      </c>
      <c r="AU915" s="390">
        <v>0</v>
      </c>
      <c r="AV915" s="390">
        <v>0</v>
      </c>
      <c r="AY915" s="390" t="s">
        <v>3549</v>
      </c>
    </row>
    <row r="916" spans="1:51" s="390" customFormat="1">
      <c r="A916" s="399" t="s">
        <v>81</v>
      </c>
      <c r="B916" s="399" t="s">
        <v>1426</v>
      </c>
      <c r="C916" s="399">
        <v>100</v>
      </c>
      <c r="D916" s="399">
        <v>20</v>
      </c>
      <c r="E916" s="403">
        <v>0.8</v>
      </c>
      <c r="F916" s="399">
        <v>0</v>
      </c>
      <c r="G916" s="399">
        <v>0.44</v>
      </c>
      <c r="H916" s="399">
        <v>0.7</v>
      </c>
      <c r="I916" s="399">
        <v>0.56000000000000005</v>
      </c>
      <c r="J916" s="399">
        <v>40</v>
      </c>
      <c r="K916" s="399">
        <v>125</v>
      </c>
      <c r="L916" s="403">
        <v>1</v>
      </c>
      <c r="M916" s="404">
        <v>6.8000001907348633</v>
      </c>
      <c r="N916" s="404">
        <v>6</v>
      </c>
      <c r="O916" s="404">
        <v>2.4000000953674316</v>
      </c>
      <c r="P916" s="399">
        <v>100</v>
      </c>
      <c r="Q916" s="399" t="s">
        <v>293</v>
      </c>
      <c r="R916" s="399">
        <v>1</v>
      </c>
      <c r="S916" s="399">
        <v>0</v>
      </c>
      <c r="T916" s="399">
        <v>0</v>
      </c>
      <c r="U916" s="404">
        <v>0.55000000000000004</v>
      </c>
      <c r="V916" s="404">
        <v>0.21</v>
      </c>
      <c r="W916" s="405">
        <v>5.6565630000000001E-5</v>
      </c>
      <c r="X916" s="405">
        <v>3.5765072116691417</v>
      </c>
      <c r="Y916" s="399">
        <v>1.48</v>
      </c>
      <c r="Z916" s="399">
        <v>1.79</v>
      </c>
      <c r="AA916" s="405">
        <v>9.9519210000000008E-5</v>
      </c>
      <c r="AB916" s="405">
        <v>3.5765072116691417</v>
      </c>
      <c r="AC916" s="399">
        <v>1.21</v>
      </c>
      <c r="AD916" s="399">
        <v>2.0099999999999998</v>
      </c>
      <c r="AE916" s="405">
        <v>8.3487239999999999E-5</v>
      </c>
      <c r="AF916" s="405">
        <v>3.5765072116691417</v>
      </c>
      <c r="AG916" s="399">
        <v>1.28</v>
      </c>
      <c r="AH916" s="399">
        <v>2.2799999999999998</v>
      </c>
      <c r="AI916" s="324">
        <v>0</v>
      </c>
      <c r="AJ916" s="324">
        <v>0</v>
      </c>
      <c r="AK916" s="324">
        <v>0</v>
      </c>
      <c r="AL916" s="324">
        <v>0</v>
      </c>
      <c r="AM916" s="324">
        <v>0</v>
      </c>
      <c r="AN916" s="324">
        <v>0</v>
      </c>
      <c r="AO916" s="403">
        <v>1395003</v>
      </c>
      <c r="AP916" s="403">
        <v>4.0299999999999997E-3</v>
      </c>
      <c r="AQ916" s="403">
        <v>6.3500000000000001E-2</v>
      </c>
      <c r="AR916" s="403">
        <v>159</v>
      </c>
      <c r="AS916" s="399" t="s">
        <v>1415</v>
      </c>
      <c r="AT916" s="390">
        <v>0</v>
      </c>
      <c r="AU916" s="390">
        <v>0</v>
      </c>
      <c r="AV916" s="390">
        <v>0</v>
      </c>
      <c r="AY916" s="390" t="s">
        <v>3549</v>
      </c>
    </row>
    <row r="917" spans="1:51" s="390" customFormat="1">
      <c r="A917" s="399" t="s">
        <v>81</v>
      </c>
      <c r="B917" s="399" t="s">
        <v>1421</v>
      </c>
      <c r="C917" s="399">
        <v>15</v>
      </c>
      <c r="D917" s="399">
        <v>20</v>
      </c>
      <c r="E917" s="403">
        <v>0.13</v>
      </c>
      <c r="F917" s="399">
        <v>0</v>
      </c>
      <c r="G917" s="399">
        <v>1.03</v>
      </c>
      <c r="H917" s="399">
        <v>0.7</v>
      </c>
      <c r="I917" s="399">
        <v>1.8</v>
      </c>
      <c r="J917" s="399">
        <v>40</v>
      </c>
      <c r="K917" s="399">
        <v>125</v>
      </c>
      <c r="L917" s="403">
        <v>1</v>
      </c>
      <c r="M917" s="404">
        <v>6.8000001907348633</v>
      </c>
      <c r="N917" s="404">
        <v>6</v>
      </c>
      <c r="O917" s="404">
        <v>2.4000000953674316</v>
      </c>
      <c r="P917" s="399">
        <v>100</v>
      </c>
      <c r="Q917" s="399" t="s">
        <v>293</v>
      </c>
      <c r="R917" s="399">
        <v>1</v>
      </c>
      <c r="S917" s="399">
        <v>0</v>
      </c>
      <c r="T917" s="399">
        <v>0</v>
      </c>
      <c r="U917" s="404">
        <v>0.55000000000000004</v>
      </c>
      <c r="V917" s="404">
        <v>0.21</v>
      </c>
      <c r="W917" s="405">
        <v>5.6565630000000001E-5</v>
      </c>
      <c r="X917" s="405">
        <v>1.446859735629789</v>
      </c>
      <c r="Y917" s="399">
        <v>1.48</v>
      </c>
      <c r="Z917" s="399">
        <v>1.79</v>
      </c>
      <c r="AA917" s="405">
        <v>9.9519210000000008E-5</v>
      </c>
      <c r="AB917" s="405">
        <v>1.446859735629789</v>
      </c>
      <c r="AC917" s="399">
        <v>1.21</v>
      </c>
      <c r="AD917" s="399">
        <v>2.0099999999999998</v>
      </c>
      <c r="AE917" s="405">
        <v>8.3487239999999999E-5</v>
      </c>
      <c r="AF917" s="405">
        <v>1.446859735629789</v>
      </c>
      <c r="AG917" s="399">
        <v>1.28</v>
      </c>
      <c r="AH917" s="399">
        <v>2.2799999999999998</v>
      </c>
      <c r="AI917" s="324">
        <v>0</v>
      </c>
      <c r="AJ917" s="324">
        <v>0</v>
      </c>
      <c r="AK917" s="324">
        <v>0</v>
      </c>
      <c r="AL917" s="324">
        <v>0</v>
      </c>
      <c r="AM917" s="324">
        <v>0</v>
      </c>
      <c r="AN917" s="324">
        <v>0</v>
      </c>
      <c r="AO917" s="403">
        <v>544923</v>
      </c>
      <c r="AP917" s="403">
        <v>1.0319999999999999E-2</v>
      </c>
      <c r="AQ917" s="403">
        <v>0.1016</v>
      </c>
      <c r="AR917" s="403">
        <v>95</v>
      </c>
      <c r="AS917" s="399" t="s">
        <v>1415</v>
      </c>
      <c r="AT917" s="390">
        <v>0</v>
      </c>
      <c r="AU917" s="390">
        <v>0</v>
      </c>
      <c r="AV917" s="390">
        <v>0</v>
      </c>
      <c r="AY917" s="390" t="s">
        <v>3533</v>
      </c>
    </row>
    <row r="918" spans="1:51" s="390" customFormat="1">
      <c r="A918" s="399" t="s">
        <v>81</v>
      </c>
      <c r="B918" s="399" t="s">
        <v>1427</v>
      </c>
      <c r="C918" s="399">
        <v>150</v>
      </c>
      <c r="D918" s="399">
        <v>20</v>
      </c>
      <c r="E918" s="403">
        <v>1.28</v>
      </c>
      <c r="F918" s="399">
        <v>0</v>
      </c>
      <c r="G918" s="399">
        <v>0.33</v>
      </c>
      <c r="H918" s="399">
        <v>0.7</v>
      </c>
      <c r="I918" s="399">
        <v>0.49</v>
      </c>
      <c r="J918" s="399">
        <v>40</v>
      </c>
      <c r="K918" s="399">
        <v>125</v>
      </c>
      <c r="L918" s="403">
        <v>1</v>
      </c>
      <c r="M918" s="404">
        <v>6.8000001907348633</v>
      </c>
      <c r="N918" s="404">
        <v>6</v>
      </c>
      <c r="O918" s="404">
        <v>2.4000000953674316</v>
      </c>
      <c r="P918" s="399">
        <v>100</v>
      </c>
      <c r="Q918" s="399" t="s">
        <v>293</v>
      </c>
      <c r="R918" s="399">
        <v>1</v>
      </c>
      <c r="S918" s="399">
        <v>0</v>
      </c>
      <c r="T918" s="399">
        <v>0</v>
      </c>
      <c r="U918" s="404">
        <v>0.55000000000000004</v>
      </c>
      <c r="V918" s="404">
        <v>0.21</v>
      </c>
      <c r="W918" s="405">
        <v>5.6565630000000001E-5</v>
      </c>
      <c r="X918" s="405">
        <v>4.3804010344755087</v>
      </c>
      <c r="Y918" s="399">
        <v>1.48</v>
      </c>
      <c r="Z918" s="399">
        <v>1.79</v>
      </c>
      <c r="AA918" s="405">
        <v>9.9519210000000008E-5</v>
      </c>
      <c r="AB918" s="405">
        <v>4.3804010344755087</v>
      </c>
      <c r="AC918" s="399">
        <v>1.21</v>
      </c>
      <c r="AD918" s="399">
        <v>2.0099999999999998</v>
      </c>
      <c r="AE918" s="405">
        <v>8.3487239999999999E-5</v>
      </c>
      <c r="AF918" s="405">
        <v>4.3804010344755087</v>
      </c>
      <c r="AG918" s="399">
        <v>1.28</v>
      </c>
      <c r="AH918" s="399">
        <v>2.2799999999999998</v>
      </c>
      <c r="AI918" s="324">
        <v>0</v>
      </c>
      <c r="AJ918" s="324">
        <v>0</v>
      </c>
      <c r="AK918" s="324">
        <v>0</v>
      </c>
      <c r="AL918" s="324">
        <v>0</v>
      </c>
      <c r="AM918" s="324">
        <v>0</v>
      </c>
      <c r="AN918" s="324">
        <v>0</v>
      </c>
      <c r="AO918" s="403">
        <v>1722226</v>
      </c>
      <c r="AP918" s="403">
        <v>3.2699999999999999E-3</v>
      </c>
      <c r="AQ918" s="403">
        <v>5.7149999999999999E-2</v>
      </c>
      <c r="AR918" s="403">
        <v>130</v>
      </c>
      <c r="AS918" s="399" t="s">
        <v>1415</v>
      </c>
      <c r="AT918" s="390">
        <v>0</v>
      </c>
      <c r="AU918" s="390">
        <v>0</v>
      </c>
      <c r="AV918" s="390">
        <v>0</v>
      </c>
      <c r="AY918" s="390" t="s">
        <v>3533</v>
      </c>
    </row>
    <row r="919" spans="1:51" s="390" customFormat="1">
      <c r="A919" s="399" t="s">
        <v>81</v>
      </c>
      <c r="B919" s="399" t="s">
        <v>1414</v>
      </c>
      <c r="C919" s="399">
        <v>2.2000000000000002</v>
      </c>
      <c r="D919" s="399">
        <v>20</v>
      </c>
      <c r="E919" s="403">
        <v>3.5000000000000003E-2</v>
      </c>
      <c r="F919" s="399">
        <v>0</v>
      </c>
      <c r="G919" s="399">
        <v>3.56</v>
      </c>
      <c r="H919" s="399">
        <v>0.7</v>
      </c>
      <c r="I919" s="399">
        <v>4.0999999999999996</v>
      </c>
      <c r="J919" s="399">
        <v>40</v>
      </c>
      <c r="K919" s="399">
        <v>125</v>
      </c>
      <c r="L919" s="403">
        <v>1</v>
      </c>
      <c r="M919" s="404">
        <v>6.8000001907348633</v>
      </c>
      <c r="N919" s="404">
        <v>6</v>
      </c>
      <c r="O919" s="404">
        <v>2.4000000953674316</v>
      </c>
      <c r="P919" s="399">
        <v>100</v>
      </c>
      <c r="Q919" s="399" t="s">
        <v>293</v>
      </c>
      <c r="R919" s="399">
        <v>1</v>
      </c>
      <c r="S919" s="399">
        <v>0</v>
      </c>
      <c r="T919" s="399">
        <v>0</v>
      </c>
      <c r="U919" s="404">
        <v>0.55000000000000004</v>
      </c>
      <c r="V919" s="404">
        <v>0.21</v>
      </c>
      <c r="W919" s="405">
        <v>5.8747919999999995E-5</v>
      </c>
      <c r="X919" s="405">
        <v>0.53867702094075431</v>
      </c>
      <c r="Y919" s="399">
        <v>1.48</v>
      </c>
      <c r="Z919" s="399">
        <v>1.79</v>
      </c>
      <c r="AA919" s="405">
        <v>1.0335864E-4</v>
      </c>
      <c r="AB919" s="405">
        <v>0.53867702094075431</v>
      </c>
      <c r="AC919" s="399">
        <v>1.21</v>
      </c>
      <c r="AD919" s="399">
        <v>2.0099999999999998</v>
      </c>
      <c r="AE919" s="405">
        <v>8.6708159999999995E-5</v>
      </c>
      <c r="AF919" s="405">
        <v>0.53867702094075431</v>
      </c>
      <c r="AG919" s="399">
        <v>1.28</v>
      </c>
      <c r="AH919" s="399">
        <v>2.2799999999999998</v>
      </c>
      <c r="AI919" s="324">
        <v>0</v>
      </c>
      <c r="AJ919" s="324">
        <v>0</v>
      </c>
      <c r="AK919" s="324">
        <v>0</v>
      </c>
      <c r="AL919" s="324">
        <v>0</v>
      </c>
      <c r="AM919" s="324">
        <v>0</v>
      </c>
      <c r="AN919" s="324">
        <v>0</v>
      </c>
      <c r="AO919" s="403">
        <v>273123</v>
      </c>
      <c r="AP919" s="403">
        <v>2.06E-2</v>
      </c>
      <c r="AQ919" s="403">
        <v>0.14351</v>
      </c>
      <c r="AR919" s="403">
        <v>68</v>
      </c>
      <c r="AS919" s="399" t="s">
        <v>1415</v>
      </c>
      <c r="AT919" s="390">
        <v>0</v>
      </c>
      <c r="AU919" s="390">
        <v>0</v>
      </c>
      <c r="AV919" s="390">
        <v>0</v>
      </c>
      <c r="AY919" s="390" t="s">
        <v>3533</v>
      </c>
    </row>
    <row r="920" spans="1:51" s="390" customFormat="1">
      <c r="A920" s="399" t="s">
        <v>81</v>
      </c>
      <c r="B920" s="399" t="s">
        <v>1422</v>
      </c>
      <c r="C920" s="399">
        <v>22</v>
      </c>
      <c r="D920" s="399">
        <v>20</v>
      </c>
      <c r="E920" s="403">
        <v>0.182</v>
      </c>
      <c r="F920" s="399">
        <v>0</v>
      </c>
      <c r="G920" s="399">
        <v>0.97</v>
      </c>
      <c r="H920" s="399">
        <v>0.7</v>
      </c>
      <c r="I920" s="399">
        <v>1.4</v>
      </c>
      <c r="J920" s="399">
        <v>40</v>
      </c>
      <c r="K920" s="399">
        <v>125</v>
      </c>
      <c r="L920" s="403">
        <v>1</v>
      </c>
      <c r="M920" s="404">
        <v>6.8000001907348633</v>
      </c>
      <c r="N920" s="404">
        <v>6</v>
      </c>
      <c r="O920" s="404">
        <v>2.4000000953674316</v>
      </c>
      <c r="P920" s="399">
        <v>100</v>
      </c>
      <c r="Q920" s="399" t="s">
        <v>293</v>
      </c>
      <c r="R920" s="399">
        <v>1</v>
      </c>
      <c r="S920" s="399">
        <v>0</v>
      </c>
      <c r="T920" s="399">
        <v>0</v>
      </c>
      <c r="U920" s="404">
        <v>0.55000000000000004</v>
      </c>
      <c r="V920" s="404">
        <v>0.21</v>
      </c>
      <c r="W920" s="405">
        <v>5.6565630000000001E-5</v>
      </c>
      <c r="X920" s="405">
        <v>1.7080002732800437</v>
      </c>
      <c r="Y920" s="399">
        <v>1.48</v>
      </c>
      <c r="Z920" s="399">
        <v>1.79</v>
      </c>
      <c r="AA920" s="405">
        <v>9.9519210000000008E-5</v>
      </c>
      <c r="AB920" s="405">
        <v>1.7080002732800437</v>
      </c>
      <c r="AC920" s="399">
        <v>1.21</v>
      </c>
      <c r="AD920" s="399">
        <v>2.0099999999999998</v>
      </c>
      <c r="AE920" s="405">
        <v>8.3487239999999999E-5</v>
      </c>
      <c r="AF920" s="405">
        <v>1.7080002732800437</v>
      </c>
      <c r="AG920" s="399">
        <v>1.28</v>
      </c>
      <c r="AH920" s="399">
        <v>2.2799999999999998</v>
      </c>
      <c r="AI920" s="324">
        <v>0</v>
      </c>
      <c r="AJ920" s="324">
        <v>0</v>
      </c>
      <c r="AK920" s="324">
        <v>0</v>
      </c>
      <c r="AL920" s="324">
        <v>0</v>
      </c>
      <c r="AM920" s="324">
        <v>0</v>
      </c>
      <c r="AN920" s="324">
        <v>0</v>
      </c>
      <c r="AO920" s="403">
        <v>691828</v>
      </c>
      <c r="AP920" s="403">
        <v>8.1300000000000001E-3</v>
      </c>
      <c r="AQ920" s="403">
        <v>9.017E-2</v>
      </c>
      <c r="AR920" s="403">
        <v>112</v>
      </c>
      <c r="AS920" s="399" t="s">
        <v>1415</v>
      </c>
      <c r="AT920" s="390">
        <v>0</v>
      </c>
      <c r="AU920" s="390">
        <v>0</v>
      </c>
      <c r="AV920" s="390">
        <v>0</v>
      </c>
      <c r="AY920" s="390" t="s">
        <v>3533</v>
      </c>
    </row>
    <row r="921" spans="1:51" s="390" customFormat="1">
      <c r="A921" s="399" t="s">
        <v>81</v>
      </c>
      <c r="B921" s="399" t="s">
        <v>1428</v>
      </c>
      <c r="C921" s="399">
        <v>220</v>
      </c>
      <c r="D921" s="399">
        <v>20</v>
      </c>
      <c r="E921" s="403">
        <v>2</v>
      </c>
      <c r="F921" s="399">
        <v>0</v>
      </c>
      <c r="G921" s="399">
        <v>0.28000000000000003</v>
      </c>
      <c r="H921" s="399">
        <v>0.7</v>
      </c>
      <c r="I921" s="399">
        <v>0.42</v>
      </c>
      <c r="J921" s="399">
        <v>40</v>
      </c>
      <c r="K921" s="399">
        <v>125</v>
      </c>
      <c r="L921" s="403">
        <v>1</v>
      </c>
      <c r="M921" s="404">
        <v>6.8000001907348633</v>
      </c>
      <c r="N921" s="404">
        <v>6</v>
      </c>
      <c r="O921" s="404">
        <v>2.4000000953674316</v>
      </c>
      <c r="P921" s="399">
        <v>100</v>
      </c>
      <c r="Q921" s="399" t="s">
        <v>293</v>
      </c>
      <c r="R921" s="399">
        <v>1</v>
      </c>
      <c r="S921" s="399">
        <v>0</v>
      </c>
      <c r="T921" s="399">
        <v>0</v>
      </c>
      <c r="U921" s="404">
        <v>0.55000000000000004</v>
      </c>
      <c r="V921" s="404">
        <v>0.21</v>
      </c>
      <c r="W921" s="405">
        <v>5.6565630000000001E-5</v>
      </c>
      <c r="X921" s="405">
        <v>5.3456497102657856</v>
      </c>
      <c r="Y921" s="399">
        <v>1.48</v>
      </c>
      <c r="Z921" s="399">
        <v>1.79</v>
      </c>
      <c r="AA921" s="405">
        <v>9.9519210000000008E-5</v>
      </c>
      <c r="AB921" s="405">
        <v>5.3456497102657856</v>
      </c>
      <c r="AC921" s="399">
        <v>1.21</v>
      </c>
      <c r="AD921" s="399">
        <v>2.0099999999999998</v>
      </c>
      <c r="AE921" s="405">
        <v>8.3487239999999999E-5</v>
      </c>
      <c r="AF921" s="405">
        <v>5.3456497102657856</v>
      </c>
      <c r="AG921" s="399">
        <v>1.28</v>
      </c>
      <c r="AH921" s="399">
        <v>2.2799999999999998</v>
      </c>
      <c r="AI921" s="324">
        <v>0</v>
      </c>
      <c r="AJ921" s="324">
        <v>0</v>
      </c>
      <c r="AK921" s="324">
        <v>0</v>
      </c>
      <c r="AL921" s="324">
        <v>0</v>
      </c>
      <c r="AM921" s="324">
        <v>0</v>
      </c>
      <c r="AN921" s="324">
        <v>0</v>
      </c>
      <c r="AO921" s="403">
        <v>2179692</v>
      </c>
      <c r="AP921" s="403">
        <v>2.5799999999999998E-3</v>
      </c>
      <c r="AQ921" s="403">
        <v>5.0799999999999998E-2</v>
      </c>
      <c r="AR921" s="403">
        <v>113</v>
      </c>
      <c r="AS921" s="399" t="s">
        <v>1415</v>
      </c>
      <c r="AT921" s="390">
        <v>0</v>
      </c>
      <c r="AU921" s="390">
        <v>0</v>
      </c>
      <c r="AV921" s="390">
        <v>0</v>
      </c>
      <c r="AY921" s="390" t="s">
        <v>3533</v>
      </c>
    </row>
    <row r="922" spans="1:51" s="390" customFormat="1">
      <c r="A922" s="399" t="s">
        <v>81</v>
      </c>
      <c r="B922" s="399" t="s">
        <v>1416</v>
      </c>
      <c r="C922" s="399">
        <v>3.3</v>
      </c>
      <c r="D922" s="399">
        <v>20</v>
      </c>
      <c r="E922" s="403">
        <v>4.5999999999999999E-2</v>
      </c>
      <c r="F922" s="399">
        <v>0</v>
      </c>
      <c r="G922" s="399">
        <v>2.48</v>
      </c>
      <c r="H922" s="399">
        <v>0.7</v>
      </c>
      <c r="I922" s="399">
        <v>3.6</v>
      </c>
      <c r="J922" s="399">
        <v>40</v>
      </c>
      <c r="K922" s="399">
        <v>125</v>
      </c>
      <c r="L922" s="403">
        <v>1</v>
      </c>
      <c r="M922" s="404">
        <v>6.8000001907348633</v>
      </c>
      <c r="N922" s="404">
        <v>6</v>
      </c>
      <c r="O922" s="404">
        <v>2.4000000953674316</v>
      </c>
      <c r="P922" s="399">
        <v>100</v>
      </c>
      <c r="Q922" s="399" t="s">
        <v>293</v>
      </c>
      <c r="R922" s="399">
        <v>1</v>
      </c>
      <c r="S922" s="399">
        <v>0</v>
      </c>
      <c r="T922" s="399">
        <v>0</v>
      </c>
      <c r="U922" s="404">
        <v>0.55000000000000004</v>
      </c>
      <c r="V922" s="404">
        <v>0.21</v>
      </c>
      <c r="W922" s="405">
        <v>5.6565630000000001E-5</v>
      </c>
      <c r="X922" s="405">
        <v>0.70028010192604284</v>
      </c>
      <c r="Y922" s="399">
        <v>1.48</v>
      </c>
      <c r="Z922" s="399">
        <v>1.79</v>
      </c>
      <c r="AA922" s="405">
        <v>9.9519210000000008E-5</v>
      </c>
      <c r="AB922" s="405">
        <v>0.70028010192604284</v>
      </c>
      <c r="AC922" s="399">
        <v>1.21</v>
      </c>
      <c r="AD922" s="399">
        <v>2.0099999999999998</v>
      </c>
      <c r="AE922" s="405">
        <v>8.3487239999999999E-5</v>
      </c>
      <c r="AF922" s="405">
        <v>0.70028010192604284</v>
      </c>
      <c r="AG922" s="399">
        <v>1.28</v>
      </c>
      <c r="AH922" s="399">
        <v>2.2799999999999998</v>
      </c>
      <c r="AI922" s="324">
        <v>0</v>
      </c>
      <c r="AJ922" s="324">
        <v>0</v>
      </c>
      <c r="AK922" s="324">
        <v>0</v>
      </c>
      <c r="AL922" s="324">
        <v>0</v>
      </c>
      <c r="AM922" s="324">
        <v>0</v>
      </c>
      <c r="AN922" s="324">
        <v>0</v>
      </c>
      <c r="AO922" s="403">
        <v>348751</v>
      </c>
      <c r="AP922" s="403">
        <v>1.6129999999999999E-2</v>
      </c>
      <c r="AQ922" s="403">
        <v>0.127</v>
      </c>
      <c r="AR922" s="403">
        <v>67</v>
      </c>
      <c r="AS922" s="399" t="s">
        <v>1415</v>
      </c>
      <c r="AT922" s="390">
        <v>0</v>
      </c>
      <c r="AU922" s="390">
        <v>0</v>
      </c>
      <c r="AV922" s="390">
        <v>0</v>
      </c>
      <c r="AY922" s="390" t="s">
        <v>3533</v>
      </c>
    </row>
    <row r="923" spans="1:51" s="390" customFormat="1">
      <c r="A923" s="399" t="s">
        <v>81</v>
      </c>
      <c r="B923" s="399" t="s">
        <v>1423</v>
      </c>
      <c r="C923" s="399">
        <v>33</v>
      </c>
      <c r="D923" s="399">
        <v>20</v>
      </c>
      <c r="E923" s="403">
        <v>0.28999999999999998</v>
      </c>
      <c r="F923" s="399">
        <v>0</v>
      </c>
      <c r="G923" s="399">
        <v>0.74</v>
      </c>
      <c r="H923" s="399">
        <v>0.7</v>
      </c>
      <c r="I923" s="399">
        <v>1.1000000000000001</v>
      </c>
      <c r="J923" s="399">
        <v>40</v>
      </c>
      <c r="K923" s="399">
        <v>125</v>
      </c>
      <c r="L923" s="403">
        <v>1</v>
      </c>
      <c r="M923" s="404">
        <v>6.8000001907348633</v>
      </c>
      <c r="N923" s="404">
        <v>6</v>
      </c>
      <c r="O923" s="404">
        <v>2.4000000953674316</v>
      </c>
      <c r="P923" s="399">
        <v>100</v>
      </c>
      <c r="Q923" s="399" t="s">
        <v>293</v>
      </c>
      <c r="R923" s="399">
        <v>1</v>
      </c>
      <c r="S923" s="399">
        <v>0</v>
      </c>
      <c r="T923" s="399">
        <v>0</v>
      </c>
      <c r="U923" s="404">
        <v>0.55000000000000004</v>
      </c>
      <c r="V923" s="404">
        <v>0.21</v>
      </c>
      <c r="W923" s="405">
        <v>5.6565630000000001E-5</v>
      </c>
      <c r="X923" s="405">
        <v>2.0596473883671118</v>
      </c>
      <c r="Y923" s="399">
        <v>1.48</v>
      </c>
      <c r="Z923" s="399">
        <v>1.79</v>
      </c>
      <c r="AA923" s="405">
        <v>9.9519210000000008E-5</v>
      </c>
      <c r="AB923" s="405">
        <v>2.0596473883671118</v>
      </c>
      <c r="AC923" s="399">
        <v>1.21</v>
      </c>
      <c r="AD923" s="399">
        <v>2.0099999999999998</v>
      </c>
      <c r="AE923" s="405">
        <v>8.3487239999999999E-5</v>
      </c>
      <c r="AF923" s="405">
        <v>2.0596473883671118</v>
      </c>
      <c r="AG923" s="399">
        <v>1.28</v>
      </c>
      <c r="AH923" s="399">
        <v>2.2799999999999998</v>
      </c>
      <c r="AI923" s="324">
        <v>0</v>
      </c>
      <c r="AJ923" s="324">
        <v>0</v>
      </c>
      <c r="AK923" s="324">
        <v>0</v>
      </c>
      <c r="AL923" s="324">
        <v>0</v>
      </c>
      <c r="AM923" s="324">
        <v>0</v>
      </c>
      <c r="AN923" s="324">
        <v>0</v>
      </c>
      <c r="AO923" s="403">
        <v>878687</v>
      </c>
      <c r="AP923" s="403">
        <v>6.4000000000000003E-3</v>
      </c>
      <c r="AQ923" s="403">
        <v>8.0009999999999998E-2</v>
      </c>
      <c r="AR923" s="403">
        <v>114</v>
      </c>
      <c r="AS923" s="399" t="s">
        <v>1415</v>
      </c>
      <c r="AT923" s="390">
        <v>0</v>
      </c>
      <c r="AU923" s="390">
        <v>0</v>
      </c>
      <c r="AV923" s="390">
        <v>0</v>
      </c>
      <c r="AY923" s="390" t="s">
        <v>3533</v>
      </c>
    </row>
    <row r="924" spans="1:51" s="390" customFormat="1">
      <c r="A924" s="399" t="s">
        <v>81</v>
      </c>
      <c r="B924" s="399" t="s">
        <v>1429</v>
      </c>
      <c r="C924" s="399">
        <v>330</v>
      </c>
      <c r="D924" s="399">
        <v>20</v>
      </c>
      <c r="E924" s="403">
        <v>2.84</v>
      </c>
      <c r="F924" s="399">
        <v>0</v>
      </c>
      <c r="G924" s="399">
        <v>0.24</v>
      </c>
      <c r="H924" s="399">
        <v>0.7</v>
      </c>
      <c r="I924" s="399">
        <v>0.35</v>
      </c>
      <c r="J924" s="399">
        <v>40</v>
      </c>
      <c r="K924" s="399">
        <v>125</v>
      </c>
      <c r="L924" s="403">
        <v>1</v>
      </c>
      <c r="M924" s="404">
        <v>6.8000001907348633</v>
      </c>
      <c r="N924" s="404">
        <v>6</v>
      </c>
      <c r="O924" s="404">
        <v>2.4000000953674316</v>
      </c>
      <c r="P924" s="399">
        <v>100</v>
      </c>
      <c r="Q924" s="399" t="s">
        <v>293</v>
      </c>
      <c r="R924" s="399">
        <v>1</v>
      </c>
      <c r="S924" s="399">
        <v>0</v>
      </c>
      <c r="T924" s="399">
        <v>0</v>
      </c>
      <c r="U924" s="404">
        <v>0.55000000000000004</v>
      </c>
      <c r="V924" s="404">
        <v>0.21</v>
      </c>
      <c r="W924" s="405">
        <v>5.6565630000000001E-5</v>
      </c>
      <c r="X924" s="405">
        <v>6.5243488699827754</v>
      </c>
      <c r="Y924" s="399">
        <v>1.48</v>
      </c>
      <c r="Z924" s="399">
        <v>1.79</v>
      </c>
      <c r="AA924" s="405">
        <v>9.9519210000000008E-5</v>
      </c>
      <c r="AB924" s="405">
        <v>6.5243488699827754</v>
      </c>
      <c r="AC924" s="399">
        <v>1.21</v>
      </c>
      <c r="AD924" s="399">
        <v>2.0099999999999998</v>
      </c>
      <c r="AE924" s="405">
        <v>8.3487239999999999E-5</v>
      </c>
      <c r="AF924" s="405">
        <v>6.5243488699827754</v>
      </c>
      <c r="AG924" s="399">
        <v>1.28</v>
      </c>
      <c r="AH924" s="399">
        <v>2.2799999999999998</v>
      </c>
      <c r="AI924" s="324">
        <v>0</v>
      </c>
      <c r="AJ924" s="324">
        <v>0</v>
      </c>
      <c r="AK924" s="324">
        <v>0</v>
      </c>
      <c r="AL924" s="324">
        <v>0</v>
      </c>
      <c r="AM924" s="324">
        <v>0</v>
      </c>
      <c r="AN924" s="324">
        <v>0</v>
      </c>
      <c r="AO924" s="403">
        <v>2846944</v>
      </c>
      <c r="AP924" s="403">
        <v>1.98E-3</v>
      </c>
      <c r="AQ924" s="403">
        <v>4.4450000000000003E-2</v>
      </c>
      <c r="AR924" s="403">
        <v>115</v>
      </c>
      <c r="AS924" s="399" t="s">
        <v>1415</v>
      </c>
      <c r="AT924" s="390">
        <v>0</v>
      </c>
      <c r="AU924" s="390">
        <v>0</v>
      </c>
      <c r="AV924" s="390">
        <v>0</v>
      </c>
      <c r="AY924" s="390" t="s">
        <v>3533</v>
      </c>
    </row>
    <row r="925" spans="1:51" s="390" customFormat="1">
      <c r="A925" s="399" t="s">
        <v>81</v>
      </c>
      <c r="B925" s="399" t="s">
        <v>1417</v>
      </c>
      <c r="C925" s="399">
        <v>4.7</v>
      </c>
      <c r="D925" s="399">
        <v>20</v>
      </c>
      <c r="E925" s="403">
        <v>0.05</v>
      </c>
      <c r="F925" s="399">
        <v>0</v>
      </c>
      <c r="G925" s="399">
        <v>1.94</v>
      </c>
      <c r="H925" s="399">
        <v>0.7</v>
      </c>
      <c r="I925" s="399">
        <v>3.1</v>
      </c>
      <c r="J925" s="399">
        <v>40</v>
      </c>
      <c r="K925" s="399">
        <v>125</v>
      </c>
      <c r="L925" s="403">
        <v>1</v>
      </c>
      <c r="M925" s="404">
        <v>6.8000001907348633</v>
      </c>
      <c r="N925" s="404">
        <v>6</v>
      </c>
      <c r="O925" s="404">
        <v>2.4000000953674316</v>
      </c>
      <c r="P925" s="399">
        <v>100</v>
      </c>
      <c r="Q925" s="399" t="s">
        <v>293</v>
      </c>
      <c r="R925" s="399">
        <v>1</v>
      </c>
      <c r="S925" s="399">
        <v>0</v>
      </c>
      <c r="T925" s="399">
        <v>0</v>
      </c>
      <c r="U925" s="404">
        <v>0.55000000000000004</v>
      </c>
      <c r="V925" s="404">
        <v>0.21</v>
      </c>
      <c r="W925" s="405">
        <v>5.6565630000000001E-5</v>
      </c>
      <c r="X925" s="405">
        <v>0.78739626627818493</v>
      </c>
      <c r="Y925" s="399">
        <v>1.48</v>
      </c>
      <c r="Z925" s="399">
        <v>1.79</v>
      </c>
      <c r="AA925" s="405">
        <v>9.9519210000000008E-5</v>
      </c>
      <c r="AB925" s="405">
        <v>0.78739626627818493</v>
      </c>
      <c r="AC925" s="399">
        <v>1.21</v>
      </c>
      <c r="AD925" s="399">
        <v>2.0099999999999998</v>
      </c>
      <c r="AE925" s="405">
        <v>8.3487239999999999E-5</v>
      </c>
      <c r="AF925" s="405">
        <v>0.78739626627818493</v>
      </c>
      <c r="AG925" s="399">
        <v>1.28</v>
      </c>
      <c r="AH925" s="399">
        <v>2.2799999999999998</v>
      </c>
      <c r="AI925" s="324">
        <v>0</v>
      </c>
      <c r="AJ925" s="324">
        <v>0</v>
      </c>
      <c r="AK925" s="324">
        <v>0</v>
      </c>
      <c r="AL925" s="324">
        <v>0</v>
      </c>
      <c r="AM925" s="324">
        <v>0</v>
      </c>
      <c r="AN925" s="324">
        <v>0</v>
      </c>
      <c r="AO925" s="403">
        <v>348751</v>
      </c>
      <c r="AP925" s="403">
        <v>1.6129999999999999E-2</v>
      </c>
      <c r="AQ925" s="403">
        <v>0.127</v>
      </c>
      <c r="AR925" s="403">
        <v>83</v>
      </c>
      <c r="AS925" s="399" t="s">
        <v>1415</v>
      </c>
      <c r="AT925" s="390">
        <v>0</v>
      </c>
      <c r="AU925" s="390">
        <v>0</v>
      </c>
      <c r="AV925" s="390">
        <v>0</v>
      </c>
      <c r="AY925" s="390" t="s">
        <v>3533</v>
      </c>
    </row>
    <row r="926" spans="1:51" s="390" customFormat="1">
      <c r="A926" s="399" t="s">
        <v>81</v>
      </c>
      <c r="B926" s="399" t="s">
        <v>1424</v>
      </c>
      <c r="C926" s="399">
        <v>47</v>
      </c>
      <c r="D926" s="399">
        <v>20</v>
      </c>
      <c r="E926" s="403">
        <v>0.42</v>
      </c>
      <c r="F926" s="399">
        <v>0</v>
      </c>
      <c r="G926" s="399">
        <v>0.62</v>
      </c>
      <c r="H926" s="399">
        <v>0.7</v>
      </c>
      <c r="I926" s="399">
        <v>0.7</v>
      </c>
      <c r="J926" s="399">
        <v>40</v>
      </c>
      <c r="K926" s="399">
        <v>125</v>
      </c>
      <c r="L926" s="403">
        <v>1</v>
      </c>
      <c r="M926" s="404">
        <v>6.8000001907348633</v>
      </c>
      <c r="N926" s="404">
        <v>6</v>
      </c>
      <c r="O926" s="404">
        <v>2.4000000953674316</v>
      </c>
      <c r="P926" s="399">
        <v>100</v>
      </c>
      <c r="Q926" s="399" t="s">
        <v>293</v>
      </c>
      <c r="R926" s="399">
        <v>1</v>
      </c>
      <c r="S926" s="399">
        <v>0</v>
      </c>
      <c r="T926" s="399">
        <v>0</v>
      </c>
      <c r="U926" s="404">
        <v>0.55000000000000004</v>
      </c>
      <c r="V926" s="404">
        <v>0.21</v>
      </c>
      <c r="W926" s="405">
        <v>5.6565630000000001E-5</v>
      </c>
      <c r="X926" s="405">
        <v>2.4525458469527899</v>
      </c>
      <c r="Y926" s="399">
        <v>1.48</v>
      </c>
      <c r="Z926" s="399">
        <v>1.79</v>
      </c>
      <c r="AA926" s="405">
        <v>9.9519210000000008E-5</v>
      </c>
      <c r="AB926" s="405">
        <v>2.4525458469527899</v>
      </c>
      <c r="AC926" s="399">
        <v>1.21</v>
      </c>
      <c r="AD926" s="399">
        <v>2.0099999999999998</v>
      </c>
      <c r="AE926" s="405">
        <v>8.3487239999999999E-5</v>
      </c>
      <c r="AF926" s="405">
        <v>2.4525458469527899</v>
      </c>
      <c r="AG926" s="399">
        <v>1.28</v>
      </c>
      <c r="AH926" s="399">
        <v>2.2799999999999998</v>
      </c>
      <c r="AI926" s="324">
        <v>0</v>
      </c>
      <c r="AJ926" s="324">
        <v>0</v>
      </c>
      <c r="AK926" s="324">
        <v>0</v>
      </c>
      <c r="AL926" s="324">
        <v>0</v>
      </c>
      <c r="AM926" s="324">
        <v>0</v>
      </c>
      <c r="AN926" s="324">
        <v>0</v>
      </c>
      <c r="AO926" s="403">
        <v>1112088</v>
      </c>
      <c r="AP926" s="403">
        <v>5.0600000000000003E-3</v>
      </c>
      <c r="AQ926" s="403">
        <v>7.1120000000000003E-2</v>
      </c>
      <c r="AR926" s="403">
        <v>194</v>
      </c>
      <c r="AS926" s="399" t="s">
        <v>1415</v>
      </c>
      <c r="AT926" s="390">
        <v>0</v>
      </c>
      <c r="AU926" s="390">
        <v>0</v>
      </c>
      <c r="AV926" s="390">
        <v>0</v>
      </c>
      <c r="AY926" s="390" t="s">
        <v>3533</v>
      </c>
    </row>
    <row r="927" spans="1:51" s="390" customFormat="1">
      <c r="A927" s="399" t="s">
        <v>81</v>
      </c>
      <c r="B927" s="399" t="s">
        <v>1430</v>
      </c>
      <c r="C927" s="399">
        <v>470</v>
      </c>
      <c r="D927" s="399">
        <v>20</v>
      </c>
      <c r="E927" s="403">
        <v>4.4000000000000004</v>
      </c>
      <c r="F927" s="399">
        <v>0</v>
      </c>
      <c r="G927" s="399">
        <v>0.19</v>
      </c>
      <c r="H927" s="399">
        <v>0.7</v>
      </c>
      <c r="I927" s="399">
        <v>0.28999999999999998</v>
      </c>
      <c r="J927" s="399">
        <v>40</v>
      </c>
      <c r="K927" s="399">
        <v>125</v>
      </c>
      <c r="L927" s="403">
        <v>1</v>
      </c>
      <c r="M927" s="404">
        <v>6.8000001907348633</v>
      </c>
      <c r="N927" s="404">
        <v>6</v>
      </c>
      <c r="O927" s="404">
        <v>2.4000000953674316</v>
      </c>
      <c r="P927" s="399">
        <v>100</v>
      </c>
      <c r="Q927" s="399" t="s">
        <v>293</v>
      </c>
      <c r="R927" s="399">
        <v>1</v>
      </c>
      <c r="S927" s="399">
        <v>0</v>
      </c>
      <c r="T927" s="399">
        <v>0</v>
      </c>
      <c r="U927" s="404">
        <v>0.55000000000000004</v>
      </c>
      <c r="V927" s="404">
        <v>0.21</v>
      </c>
      <c r="W927" s="405">
        <v>5.6565630000000001E-5</v>
      </c>
      <c r="X927" s="405">
        <v>7.7515697753430155</v>
      </c>
      <c r="Y927" s="399">
        <v>1.48</v>
      </c>
      <c r="Z927" s="399">
        <v>1.79</v>
      </c>
      <c r="AA927" s="405">
        <v>9.9519210000000008E-5</v>
      </c>
      <c r="AB927" s="405">
        <v>7.7515697753430155</v>
      </c>
      <c r="AC927" s="399">
        <v>1.21</v>
      </c>
      <c r="AD927" s="399">
        <v>2.0099999999999998</v>
      </c>
      <c r="AE927" s="405">
        <v>8.3487239999999999E-5</v>
      </c>
      <c r="AF927" s="405">
        <v>7.7515697753430155</v>
      </c>
      <c r="AG927" s="399">
        <v>1.28</v>
      </c>
      <c r="AH927" s="399">
        <v>2.2799999999999998</v>
      </c>
      <c r="AI927" s="324">
        <v>0</v>
      </c>
      <c r="AJ927" s="324">
        <v>0</v>
      </c>
      <c r="AK927" s="324">
        <v>0</v>
      </c>
      <c r="AL927" s="324">
        <v>0</v>
      </c>
      <c r="AM927" s="324">
        <v>0</v>
      </c>
      <c r="AN927" s="324">
        <v>0</v>
      </c>
      <c r="AO927" s="403">
        <v>3629040</v>
      </c>
      <c r="AP927" s="403">
        <v>1.5499999999999999E-3</v>
      </c>
      <c r="AQ927" s="403">
        <v>3.9370000000000002E-2</v>
      </c>
      <c r="AR927" s="403">
        <v>108</v>
      </c>
      <c r="AS927" s="399" t="s">
        <v>1415</v>
      </c>
      <c r="AT927" s="390">
        <v>0</v>
      </c>
      <c r="AU927" s="390">
        <v>0</v>
      </c>
      <c r="AV927" s="390">
        <v>0</v>
      </c>
      <c r="AY927" s="390" t="s">
        <v>3533</v>
      </c>
    </row>
    <row r="928" spans="1:51" s="390" customFormat="1">
      <c r="A928" s="399" t="s">
        <v>81</v>
      </c>
      <c r="B928" s="399" t="s">
        <v>1418</v>
      </c>
      <c r="C928" s="399">
        <v>6.8</v>
      </c>
      <c r="D928" s="399">
        <v>20</v>
      </c>
      <c r="E928" s="403">
        <v>7.8E-2</v>
      </c>
      <c r="F928" s="399">
        <v>0</v>
      </c>
      <c r="G928" s="399">
        <v>1.72</v>
      </c>
      <c r="H928" s="399">
        <v>0.7</v>
      </c>
      <c r="I928" s="399">
        <v>2.7</v>
      </c>
      <c r="J928" s="399">
        <v>40</v>
      </c>
      <c r="K928" s="399">
        <v>125</v>
      </c>
      <c r="L928" s="403">
        <v>1</v>
      </c>
      <c r="M928" s="404">
        <v>6.8000001907348633</v>
      </c>
      <c r="N928" s="404">
        <v>6</v>
      </c>
      <c r="O928" s="404">
        <v>2.4000000953674316</v>
      </c>
      <c r="P928" s="399">
        <v>100</v>
      </c>
      <c r="Q928" s="399" t="s">
        <v>293</v>
      </c>
      <c r="R928" s="399">
        <v>1</v>
      </c>
      <c r="S928" s="399">
        <v>0</v>
      </c>
      <c r="T928" s="399">
        <v>0</v>
      </c>
      <c r="U928" s="404">
        <v>0.55000000000000004</v>
      </c>
      <c r="V928" s="404">
        <v>0.21</v>
      </c>
      <c r="W928" s="405">
        <v>5.6565630000000001E-5</v>
      </c>
      <c r="X928" s="405">
        <v>0.94108792400644137</v>
      </c>
      <c r="Y928" s="399">
        <v>1.48</v>
      </c>
      <c r="Z928" s="399">
        <v>1.79</v>
      </c>
      <c r="AA928" s="405">
        <v>9.9519210000000008E-5</v>
      </c>
      <c r="AB928" s="405">
        <v>0.94108792400644137</v>
      </c>
      <c r="AC928" s="399">
        <v>1.21</v>
      </c>
      <c r="AD928" s="399">
        <v>2.0099999999999998</v>
      </c>
      <c r="AE928" s="405">
        <v>8.3487239999999999E-5</v>
      </c>
      <c r="AF928" s="405">
        <v>0.94108792400644137</v>
      </c>
      <c r="AG928" s="399">
        <v>1.28</v>
      </c>
      <c r="AH928" s="399">
        <v>2.2799999999999998</v>
      </c>
      <c r="AI928" s="324">
        <v>0</v>
      </c>
      <c r="AJ928" s="324">
        <v>0</v>
      </c>
      <c r="AK928" s="324">
        <v>0</v>
      </c>
      <c r="AL928" s="324">
        <v>0</v>
      </c>
      <c r="AM928" s="324">
        <v>0</v>
      </c>
      <c r="AN928" s="324">
        <v>0</v>
      </c>
      <c r="AO928" s="403">
        <v>440286</v>
      </c>
      <c r="AP928" s="403">
        <v>1.278E-2</v>
      </c>
      <c r="AQ928" s="403">
        <v>0.11303000000000001</v>
      </c>
      <c r="AR928" s="403">
        <v>70</v>
      </c>
      <c r="AS928" s="399" t="s">
        <v>1415</v>
      </c>
      <c r="AT928" s="390">
        <v>0</v>
      </c>
      <c r="AU928" s="390">
        <v>0</v>
      </c>
      <c r="AV928" s="390">
        <v>0</v>
      </c>
      <c r="AY928" s="390" t="s">
        <v>3533</v>
      </c>
    </row>
    <row r="929" spans="1:51" s="390" customFormat="1">
      <c r="A929" s="399" t="s">
        <v>81</v>
      </c>
      <c r="B929" s="399" t="s">
        <v>1425</v>
      </c>
      <c r="C929" s="399">
        <v>68</v>
      </c>
      <c r="D929" s="399">
        <v>20</v>
      </c>
      <c r="E929" s="403">
        <v>0.52</v>
      </c>
      <c r="F929" s="399">
        <v>0</v>
      </c>
      <c r="G929" s="399">
        <v>0.51</v>
      </c>
      <c r="H929" s="399">
        <v>0.7</v>
      </c>
      <c r="I929" s="399">
        <v>0.63</v>
      </c>
      <c r="J929" s="399">
        <v>40</v>
      </c>
      <c r="K929" s="399">
        <v>125</v>
      </c>
      <c r="L929" s="403">
        <v>1</v>
      </c>
      <c r="M929" s="404">
        <v>6.8000001907348633</v>
      </c>
      <c r="N929" s="404">
        <v>6</v>
      </c>
      <c r="O929" s="404">
        <v>2.4000000953674316</v>
      </c>
      <c r="P929" s="399">
        <v>100</v>
      </c>
      <c r="Q929" s="399" t="s">
        <v>293</v>
      </c>
      <c r="R929" s="399">
        <v>1</v>
      </c>
      <c r="S929" s="399">
        <v>0</v>
      </c>
      <c r="T929" s="399">
        <v>0</v>
      </c>
      <c r="U929" s="404">
        <v>0.55000000000000004</v>
      </c>
      <c r="V929" s="404">
        <v>0.21</v>
      </c>
      <c r="W929" s="405">
        <v>5.6565630000000001E-5</v>
      </c>
      <c r="X929" s="405">
        <v>2.9650714582221429</v>
      </c>
      <c r="Y929" s="399">
        <v>1.48</v>
      </c>
      <c r="Z929" s="399">
        <v>1.79</v>
      </c>
      <c r="AA929" s="405">
        <v>9.9519210000000008E-5</v>
      </c>
      <c r="AB929" s="405">
        <v>2.9650714582221429</v>
      </c>
      <c r="AC929" s="399">
        <v>1.21</v>
      </c>
      <c r="AD929" s="399">
        <v>2.0099999999999998</v>
      </c>
      <c r="AE929" s="405">
        <v>8.3487239999999999E-5</v>
      </c>
      <c r="AF929" s="405">
        <v>2.9650714582221429</v>
      </c>
      <c r="AG929" s="399">
        <v>1.28</v>
      </c>
      <c r="AH929" s="399">
        <v>2.2799999999999998</v>
      </c>
      <c r="AI929" s="324">
        <v>0</v>
      </c>
      <c r="AJ929" s="324">
        <v>0</v>
      </c>
      <c r="AK929" s="324">
        <v>0</v>
      </c>
      <c r="AL929" s="324">
        <v>0</v>
      </c>
      <c r="AM929" s="324">
        <v>0</v>
      </c>
      <c r="AN929" s="324">
        <v>0</v>
      </c>
      <c r="AO929" s="403">
        <v>1112088</v>
      </c>
      <c r="AP929" s="403">
        <v>5.0600000000000003E-3</v>
      </c>
      <c r="AQ929" s="403">
        <v>7.1120000000000003E-2</v>
      </c>
      <c r="AR929" s="403">
        <v>194</v>
      </c>
      <c r="AS929" s="399" t="s">
        <v>1415</v>
      </c>
      <c r="AT929" s="390">
        <v>0</v>
      </c>
      <c r="AU929" s="390">
        <v>0</v>
      </c>
      <c r="AV929" s="390">
        <v>0</v>
      </c>
      <c r="AY929" s="390" t="s">
        <v>3533</v>
      </c>
    </row>
    <row r="930" spans="1:51" s="390" customFormat="1">
      <c r="A930" s="399" t="s">
        <v>81</v>
      </c>
      <c r="B930" s="399" t="s">
        <v>1419</v>
      </c>
      <c r="C930" s="399">
        <v>8.1999999999999993</v>
      </c>
      <c r="D930" s="399">
        <v>20</v>
      </c>
      <c r="E930" s="403">
        <v>8.5000000000000006E-2</v>
      </c>
      <c r="F930" s="399">
        <v>0</v>
      </c>
      <c r="G930" s="399">
        <v>1.3</v>
      </c>
      <c r="H930" s="399">
        <v>0.7</v>
      </c>
      <c r="I930" s="399">
        <v>2.2000000000000002</v>
      </c>
      <c r="J930" s="399">
        <v>40</v>
      </c>
      <c r="K930" s="399">
        <v>125</v>
      </c>
      <c r="L930" s="403">
        <v>1</v>
      </c>
      <c r="M930" s="404">
        <v>6.8000001907348633</v>
      </c>
      <c r="N930" s="404">
        <v>6</v>
      </c>
      <c r="O930" s="404">
        <v>2.4000000953674316</v>
      </c>
      <c r="P930" s="399">
        <v>100</v>
      </c>
      <c r="Q930" s="399" t="s">
        <v>293</v>
      </c>
      <c r="R930" s="399">
        <v>1</v>
      </c>
      <c r="S930" s="399">
        <v>0</v>
      </c>
      <c r="T930" s="399">
        <v>0</v>
      </c>
      <c r="U930" s="404">
        <v>0.55000000000000004</v>
      </c>
      <c r="V930" s="404">
        <v>0.21</v>
      </c>
      <c r="W930" s="405">
        <v>5.8747919999999995E-5</v>
      </c>
      <c r="X930" s="405">
        <v>1.0440539609453956</v>
      </c>
      <c r="Y930" s="399">
        <v>1.48</v>
      </c>
      <c r="Z930" s="399">
        <v>1.79</v>
      </c>
      <c r="AA930" s="405">
        <v>1.0335864E-4</v>
      </c>
      <c r="AB930" s="405">
        <v>1.0440539609453956</v>
      </c>
      <c r="AC930" s="399">
        <v>1.21</v>
      </c>
      <c r="AD930" s="399">
        <v>2.0099999999999998</v>
      </c>
      <c r="AE930" s="405">
        <v>8.6708159999999995E-5</v>
      </c>
      <c r="AF930" s="405">
        <v>1.0440539609453956</v>
      </c>
      <c r="AG930" s="399">
        <v>1.28</v>
      </c>
      <c r="AH930" s="399">
        <v>2.2799999999999998</v>
      </c>
      <c r="AI930" s="324">
        <v>0</v>
      </c>
      <c r="AJ930" s="324">
        <v>0</v>
      </c>
      <c r="AK930" s="324">
        <v>0</v>
      </c>
      <c r="AL930" s="324">
        <v>0</v>
      </c>
      <c r="AM930" s="324">
        <v>0</v>
      </c>
      <c r="AN930" s="324">
        <v>0</v>
      </c>
      <c r="AO930" s="403">
        <v>430556</v>
      </c>
      <c r="AP930" s="403">
        <v>1.306E-2</v>
      </c>
      <c r="AQ930" s="403">
        <v>0.1143</v>
      </c>
      <c r="AR930" s="403">
        <v>97</v>
      </c>
      <c r="AS930" s="399" t="s">
        <v>1415</v>
      </c>
      <c r="AT930" s="390">
        <v>0</v>
      </c>
      <c r="AU930" s="390">
        <v>0</v>
      </c>
      <c r="AV930" s="390">
        <v>0</v>
      </c>
      <c r="AY930" s="390" t="s">
        <v>3533</v>
      </c>
    </row>
    <row r="931" spans="1:51" s="390" customFormat="1">
      <c r="A931" s="399" t="s">
        <v>81</v>
      </c>
      <c r="B931" s="399" t="s">
        <v>1431</v>
      </c>
      <c r="C931" s="399">
        <v>1</v>
      </c>
      <c r="D931" s="399">
        <v>30</v>
      </c>
      <c r="E931" s="403">
        <v>6.0000000000000001E-3</v>
      </c>
      <c r="F931" s="399">
        <v>0</v>
      </c>
      <c r="G931" s="399">
        <v>12.1</v>
      </c>
      <c r="H931" s="399">
        <v>0.7</v>
      </c>
      <c r="I931" s="399">
        <v>10</v>
      </c>
      <c r="J931" s="399">
        <v>40</v>
      </c>
      <c r="K931" s="399">
        <v>125</v>
      </c>
      <c r="L931" s="403">
        <v>1</v>
      </c>
      <c r="M931" s="404">
        <v>10.5</v>
      </c>
      <c r="N931" s="404">
        <v>10.199999809265137</v>
      </c>
      <c r="O931" s="404">
        <v>4</v>
      </c>
      <c r="P931" s="399">
        <v>100</v>
      </c>
      <c r="Q931" s="399" t="s">
        <v>293</v>
      </c>
      <c r="R931" s="399">
        <v>1</v>
      </c>
      <c r="S931" s="399">
        <v>0</v>
      </c>
      <c r="T931" s="399">
        <v>0</v>
      </c>
      <c r="U931" s="404">
        <v>0.48</v>
      </c>
      <c r="V931" s="404">
        <v>0.23</v>
      </c>
      <c r="W931" s="405">
        <v>4.8105157023000002E-4</v>
      </c>
      <c r="X931" s="405">
        <v>0.11058032554847841</v>
      </c>
      <c r="Y931" s="399">
        <v>1.48</v>
      </c>
      <c r="Z931" s="399">
        <v>1.79</v>
      </c>
      <c r="AA931" s="405">
        <v>8.4634206741000004E-4</v>
      </c>
      <c r="AB931" s="405">
        <v>0.11058032554847841</v>
      </c>
      <c r="AC931" s="399">
        <v>1.21</v>
      </c>
      <c r="AD931" s="399">
        <v>2.0099999999999998</v>
      </c>
      <c r="AE931" s="405">
        <v>7.1000124804000003E-4</v>
      </c>
      <c r="AF931" s="405">
        <v>0.11058032554847841</v>
      </c>
      <c r="AG931" s="399">
        <v>1.28</v>
      </c>
      <c r="AH931" s="399">
        <v>2.2799999999999998</v>
      </c>
      <c r="AI931" s="324">
        <v>0</v>
      </c>
      <c r="AJ931" s="324">
        <v>0</v>
      </c>
      <c r="AK931" s="324">
        <v>0</v>
      </c>
      <c r="AL931" s="324">
        <v>0</v>
      </c>
      <c r="AM931" s="324">
        <v>0</v>
      </c>
      <c r="AN931" s="324">
        <v>0</v>
      </c>
      <c r="AO931" s="403">
        <v>177934</v>
      </c>
      <c r="AP931" s="403">
        <v>3.1609999999999999E-2</v>
      </c>
      <c r="AQ931" s="403">
        <v>0.17780000000000001</v>
      </c>
      <c r="AR931" s="403">
        <v>67</v>
      </c>
      <c r="AS931" s="399" t="s">
        <v>1432</v>
      </c>
      <c r="AT931" s="390">
        <v>0</v>
      </c>
      <c r="AU931" s="390">
        <v>0</v>
      </c>
      <c r="AV931" s="390">
        <v>0</v>
      </c>
      <c r="AY931" s="390" t="s">
        <v>3533</v>
      </c>
    </row>
    <row r="932" spans="1:51" s="390" customFormat="1">
      <c r="A932" s="399" t="s">
        <v>81</v>
      </c>
      <c r="B932" s="399" t="s">
        <v>1438</v>
      </c>
      <c r="C932" s="399">
        <v>10</v>
      </c>
      <c r="D932" s="399">
        <v>30</v>
      </c>
      <c r="E932" s="403">
        <v>3.5000000000000003E-2</v>
      </c>
      <c r="F932" s="399">
        <v>0</v>
      </c>
      <c r="G932" s="399">
        <v>4.5199999999999996</v>
      </c>
      <c r="H932" s="399">
        <v>0.7</v>
      </c>
      <c r="I932" s="399">
        <v>4.05</v>
      </c>
      <c r="J932" s="399">
        <v>40</v>
      </c>
      <c r="K932" s="399">
        <v>125</v>
      </c>
      <c r="L932" s="403">
        <v>1</v>
      </c>
      <c r="M932" s="404">
        <v>10.5</v>
      </c>
      <c r="N932" s="404">
        <v>10.199999809265137</v>
      </c>
      <c r="O932" s="404">
        <v>4</v>
      </c>
      <c r="P932" s="399">
        <v>100</v>
      </c>
      <c r="Q932" s="399" t="s">
        <v>293</v>
      </c>
      <c r="R932" s="399">
        <v>1</v>
      </c>
      <c r="S932" s="399">
        <v>0</v>
      </c>
      <c r="T932" s="399">
        <v>0</v>
      </c>
      <c r="U932" s="404">
        <v>0.48</v>
      </c>
      <c r="V932" s="404">
        <v>0.23</v>
      </c>
      <c r="W932" s="405">
        <v>4.8105157023000002E-4</v>
      </c>
      <c r="X932" s="405">
        <v>0.32523625161317182</v>
      </c>
      <c r="Y932" s="399">
        <v>1.48</v>
      </c>
      <c r="Z932" s="399">
        <v>1.79</v>
      </c>
      <c r="AA932" s="405">
        <v>8.4634206741000004E-4</v>
      </c>
      <c r="AB932" s="405">
        <v>0.32523625161317182</v>
      </c>
      <c r="AC932" s="399">
        <v>1.21</v>
      </c>
      <c r="AD932" s="399">
        <v>2.0099999999999998</v>
      </c>
      <c r="AE932" s="405">
        <v>7.1000124804000003E-4</v>
      </c>
      <c r="AF932" s="405">
        <v>0.32523625161317182</v>
      </c>
      <c r="AG932" s="399">
        <v>1.28</v>
      </c>
      <c r="AH932" s="399">
        <v>2.2799999999999998</v>
      </c>
      <c r="AI932" s="324">
        <v>0</v>
      </c>
      <c r="AJ932" s="324">
        <v>0</v>
      </c>
      <c r="AK932" s="324">
        <v>0</v>
      </c>
      <c r="AL932" s="324">
        <v>0</v>
      </c>
      <c r="AM932" s="324">
        <v>0</v>
      </c>
      <c r="AN932" s="324">
        <v>0</v>
      </c>
      <c r="AO932" s="403">
        <v>273123</v>
      </c>
      <c r="AP932" s="403">
        <v>2.06E-2</v>
      </c>
      <c r="AQ932" s="403">
        <v>0.14351</v>
      </c>
      <c r="AR932" s="403">
        <v>70</v>
      </c>
      <c r="AS932" s="399" t="s">
        <v>1432</v>
      </c>
      <c r="AT932" s="390">
        <v>0</v>
      </c>
      <c r="AU932" s="390">
        <v>0</v>
      </c>
      <c r="AV932" s="390">
        <v>0</v>
      </c>
      <c r="AY932" s="390" t="s">
        <v>3533</v>
      </c>
    </row>
    <row r="933" spans="1:51" s="390" customFormat="1">
      <c r="A933" s="399" t="s">
        <v>81</v>
      </c>
      <c r="B933" s="399" t="s">
        <v>1450</v>
      </c>
      <c r="C933" s="399">
        <v>100</v>
      </c>
      <c r="D933" s="399">
        <v>20</v>
      </c>
      <c r="E933" s="403">
        <v>0.30399999999999999</v>
      </c>
      <c r="F933" s="399">
        <v>0</v>
      </c>
      <c r="G933" s="399">
        <v>1.46</v>
      </c>
      <c r="H933" s="399">
        <v>0.7</v>
      </c>
      <c r="I933" s="399">
        <v>1.45</v>
      </c>
      <c r="J933" s="399">
        <v>40</v>
      </c>
      <c r="K933" s="399">
        <v>125</v>
      </c>
      <c r="L933" s="403">
        <v>1</v>
      </c>
      <c r="M933" s="404">
        <v>10.5</v>
      </c>
      <c r="N933" s="404">
        <v>10.199999809265137</v>
      </c>
      <c r="O933" s="404">
        <v>4</v>
      </c>
      <c r="P933" s="399">
        <v>100</v>
      </c>
      <c r="Q933" s="399" t="s">
        <v>293</v>
      </c>
      <c r="R933" s="399">
        <v>1</v>
      </c>
      <c r="S933" s="399">
        <v>0</v>
      </c>
      <c r="T933" s="399">
        <v>0</v>
      </c>
      <c r="U933" s="404">
        <v>0.48</v>
      </c>
      <c r="V933" s="404">
        <v>0.23</v>
      </c>
      <c r="W933" s="405">
        <v>4.8105157023000002E-4</v>
      </c>
      <c r="X933" s="405">
        <v>0.97000285568840716</v>
      </c>
      <c r="Y933" s="399">
        <v>1.48</v>
      </c>
      <c r="Z933" s="399">
        <v>1.79</v>
      </c>
      <c r="AA933" s="405">
        <v>8.4634206741000004E-4</v>
      </c>
      <c r="AB933" s="405">
        <v>0.97000285568840716</v>
      </c>
      <c r="AC933" s="399">
        <v>1.21</v>
      </c>
      <c r="AD933" s="399">
        <v>2.0099999999999998</v>
      </c>
      <c r="AE933" s="405">
        <v>7.1000124804000003E-4</v>
      </c>
      <c r="AF933" s="405">
        <v>0.97000285568840716</v>
      </c>
      <c r="AG933" s="399">
        <v>1.28</v>
      </c>
      <c r="AH933" s="399">
        <v>2.2799999999999998</v>
      </c>
      <c r="AI933" s="324">
        <v>0</v>
      </c>
      <c r="AJ933" s="324">
        <v>0</v>
      </c>
      <c r="AK933" s="324">
        <v>0</v>
      </c>
      <c r="AL933" s="324">
        <v>0</v>
      </c>
      <c r="AM933" s="324">
        <v>0</v>
      </c>
      <c r="AN933" s="324">
        <v>0</v>
      </c>
      <c r="AO933" s="403">
        <v>440286</v>
      </c>
      <c r="AP933" s="403">
        <v>1.278E-2</v>
      </c>
      <c r="AQ933" s="403">
        <v>0.11303000000000001</v>
      </c>
      <c r="AR933" s="403">
        <v>63</v>
      </c>
      <c r="AS933" s="399" t="s">
        <v>1432</v>
      </c>
      <c r="AT933" s="390">
        <v>0</v>
      </c>
      <c r="AU933" s="390">
        <v>0</v>
      </c>
      <c r="AV933" s="390">
        <v>0</v>
      </c>
      <c r="AY933" s="390" t="s">
        <v>3533</v>
      </c>
    </row>
    <row r="934" spans="1:51" s="390" customFormat="1">
      <c r="A934" s="399" t="s">
        <v>81</v>
      </c>
      <c r="B934" s="399" t="s">
        <v>1462</v>
      </c>
      <c r="C934" s="399">
        <v>1000</v>
      </c>
      <c r="D934" s="399">
        <v>10</v>
      </c>
      <c r="E934" s="403">
        <v>2.8530000000000002</v>
      </c>
      <c r="F934" s="399">
        <v>0</v>
      </c>
      <c r="G934" s="399">
        <v>0.46</v>
      </c>
      <c r="H934" s="399">
        <v>0.7</v>
      </c>
      <c r="I934" s="399">
        <v>0.45</v>
      </c>
      <c r="J934" s="399">
        <v>40</v>
      </c>
      <c r="K934" s="399">
        <v>125</v>
      </c>
      <c r="L934" s="403">
        <v>1</v>
      </c>
      <c r="M934" s="404">
        <v>10.5</v>
      </c>
      <c r="N934" s="404">
        <v>10.199999809265137</v>
      </c>
      <c r="O934" s="404">
        <v>4</v>
      </c>
      <c r="P934" s="399">
        <v>100</v>
      </c>
      <c r="Q934" s="399" t="s">
        <v>293</v>
      </c>
      <c r="R934" s="399">
        <v>1</v>
      </c>
      <c r="S934" s="399">
        <v>0</v>
      </c>
      <c r="T934" s="399">
        <v>0</v>
      </c>
      <c r="U934" s="404">
        <v>0.48</v>
      </c>
      <c r="V934" s="404">
        <v>0.23</v>
      </c>
      <c r="W934" s="405">
        <v>4.8105157023000002E-4</v>
      </c>
      <c r="X934" s="405">
        <v>3.1237380098440233</v>
      </c>
      <c r="Y934" s="399">
        <v>1.48</v>
      </c>
      <c r="Z934" s="399">
        <v>1.79</v>
      </c>
      <c r="AA934" s="405">
        <v>8.4634206741000004E-4</v>
      </c>
      <c r="AB934" s="405">
        <v>3.1237380098440233</v>
      </c>
      <c r="AC934" s="399">
        <v>1.21</v>
      </c>
      <c r="AD934" s="399">
        <v>2.0099999999999998</v>
      </c>
      <c r="AE934" s="405">
        <v>7.1000124804000003E-4</v>
      </c>
      <c r="AF934" s="405">
        <v>3.1237380098440233</v>
      </c>
      <c r="AG934" s="399">
        <v>1.28</v>
      </c>
      <c r="AH934" s="399">
        <v>2.2799999999999998</v>
      </c>
      <c r="AI934" s="324">
        <v>0</v>
      </c>
      <c r="AJ934" s="324">
        <v>0</v>
      </c>
      <c r="AK934" s="324">
        <v>0</v>
      </c>
      <c r="AL934" s="324">
        <v>0</v>
      </c>
      <c r="AM934" s="324">
        <v>0</v>
      </c>
      <c r="AN934" s="324">
        <v>0</v>
      </c>
      <c r="AO934" s="403">
        <v>1395003</v>
      </c>
      <c r="AP934" s="403">
        <v>4.0299999999999997E-3</v>
      </c>
      <c r="AQ934" s="403">
        <v>6.3500000000000001E-2</v>
      </c>
      <c r="AR934" s="403">
        <v>69</v>
      </c>
      <c r="AS934" s="399" t="s">
        <v>1432</v>
      </c>
      <c r="AT934" s="390">
        <v>0</v>
      </c>
      <c r="AU934" s="390">
        <v>0</v>
      </c>
      <c r="AV934" s="390">
        <v>0</v>
      </c>
      <c r="AY934" s="390" t="s">
        <v>3533</v>
      </c>
    </row>
    <row r="935" spans="1:51" s="390" customFormat="1">
      <c r="A935" s="399" t="s">
        <v>81</v>
      </c>
      <c r="B935" s="399" t="s">
        <v>1439</v>
      </c>
      <c r="C935" s="399">
        <v>12</v>
      </c>
      <c r="D935" s="399">
        <v>20</v>
      </c>
      <c r="E935" s="403">
        <v>4.1000000000000002E-2</v>
      </c>
      <c r="F935" s="399">
        <v>0</v>
      </c>
      <c r="G935" s="399">
        <v>4.04</v>
      </c>
      <c r="H935" s="399">
        <v>0.7</v>
      </c>
      <c r="I935" s="399">
        <v>4</v>
      </c>
      <c r="J935" s="399">
        <v>40</v>
      </c>
      <c r="K935" s="399">
        <v>125</v>
      </c>
      <c r="L935" s="403">
        <v>1</v>
      </c>
      <c r="M935" s="404">
        <v>10.5</v>
      </c>
      <c r="N935" s="404">
        <v>10.199999809265137</v>
      </c>
      <c r="O935" s="404">
        <v>4</v>
      </c>
      <c r="P935" s="399">
        <v>100</v>
      </c>
      <c r="Q935" s="399" t="s">
        <v>293</v>
      </c>
      <c r="R935" s="399">
        <v>1</v>
      </c>
      <c r="S935" s="399">
        <v>0</v>
      </c>
      <c r="T935" s="399">
        <v>0</v>
      </c>
      <c r="U935" s="404">
        <v>0.48</v>
      </c>
      <c r="V935" s="404">
        <v>0.23</v>
      </c>
      <c r="W935" s="405">
        <v>4.8105157023000002E-4</v>
      </c>
      <c r="X935" s="405">
        <v>0.3492010280478266</v>
      </c>
      <c r="Y935" s="399">
        <v>1.48</v>
      </c>
      <c r="Z935" s="399">
        <v>1.79</v>
      </c>
      <c r="AA935" s="405">
        <v>8.4634206741000004E-4</v>
      </c>
      <c r="AB935" s="405">
        <v>0.3492010280478266</v>
      </c>
      <c r="AC935" s="399">
        <v>1.21</v>
      </c>
      <c r="AD935" s="399">
        <v>2.0099999999999998</v>
      </c>
      <c r="AE935" s="405">
        <v>7.1000124804000003E-4</v>
      </c>
      <c r="AF935" s="405">
        <v>0.3492010280478266</v>
      </c>
      <c r="AG935" s="399">
        <v>1.28</v>
      </c>
      <c r="AH935" s="399">
        <v>2.2799999999999998</v>
      </c>
      <c r="AI935" s="324">
        <v>0</v>
      </c>
      <c r="AJ935" s="324">
        <v>0</v>
      </c>
      <c r="AK935" s="324">
        <v>0</v>
      </c>
      <c r="AL935" s="324">
        <v>0</v>
      </c>
      <c r="AM935" s="324">
        <v>0</v>
      </c>
      <c r="AN935" s="324">
        <v>0</v>
      </c>
      <c r="AO935" s="403">
        <v>348751</v>
      </c>
      <c r="AP935" s="403">
        <v>1.6129999999999999E-2</v>
      </c>
      <c r="AQ935" s="403">
        <v>0.127</v>
      </c>
      <c r="AR935" s="403">
        <v>61</v>
      </c>
      <c r="AS935" s="399" t="s">
        <v>1432</v>
      </c>
      <c r="AT935" s="390">
        <v>0</v>
      </c>
      <c r="AU935" s="390">
        <v>0</v>
      </c>
      <c r="AV935" s="390">
        <v>0</v>
      </c>
      <c r="AY935" s="390" t="s">
        <v>3533</v>
      </c>
    </row>
    <row r="936" spans="1:51" s="390" customFormat="1">
      <c r="A936" s="399" t="s">
        <v>81</v>
      </c>
      <c r="B936" s="399" t="s">
        <v>1451</v>
      </c>
      <c r="C936" s="399">
        <v>120</v>
      </c>
      <c r="D936" s="399">
        <v>10</v>
      </c>
      <c r="E936" s="403">
        <v>0.38</v>
      </c>
      <c r="F936" s="399">
        <v>0</v>
      </c>
      <c r="G936" s="399">
        <v>1.34</v>
      </c>
      <c r="H936" s="399">
        <v>0.7</v>
      </c>
      <c r="I936" s="399">
        <v>1.25</v>
      </c>
      <c r="J936" s="399">
        <v>40</v>
      </c>
      <c r="K936" s="399">
        <v>125</v>
      </c>
      <c r="L936" s="403">
        <v>1</v>
      </c>
      <c r="M936" s="404">
        <v>10.5</v>
      </c>
      <c r="N936" s="404">
        <v>10.199999809265137</v>
      </c>
      <c r="O936" s="404">
        <v>4</v>
      </c>
      <c r="P936" s="399">
        <v>100</v>
      </c>
      <c r="Q936" s="399" t="s">
        <v>293</v>
      </c>
      <c r="R936" s="399">
        <v>1</v>
      </c>
      <c r="S936" s="399">
        <v>0</v>
      </c>
      <c r="T936" s="399">
        <v>0</v>
      </c>
      <c r="U936" s="404">
        <v>0.48</v>
      </c>
      <c r="V936" s="404">
        <v>0.23</v>
      </c>
      <c r="W936" s="405">
        <v>4.8105157023000002E-4</v>
      </c>
      <c r="X936" s="405">
        <v>1.0876753332637223</v>
      </c>
      <c r="Y936" s="399">
        <v>1.48</v>
      </c>
      <c r="Z936" s="399">
        <v>1.79</v>
      </c>
      <c r="AA936" s="405">
        <v>8.4634206741000004E-4</v>
      </c>
      <c r="AB936" s="405">
        <v>1.0876753332637223</v>
      </c>
      <c r="AC936" s="399">
        <v>1.21</v>
      </c>
      <c r="AD936" s="399">
        <v>2.0099999999999998</v>
      </c>
      <c r="AE936" s="405">
        <v>7.1000124804000003E-4</v>
      </c>
      <c r="AF936" s="405">
        <v>1.0876753332637223</v>
      </c>
      <c r="AG936" s="399">
        <v>1.28</v>
      </c>
      <c r="AH936" s="399">
        <v>2.2799999999999998</v>
      </c>
      <c r="AI936" s="324">
        <v>0</v>
      </c>
      <c r="AJ936" s="324">
        <v>0</v>
      </c>
      <c r="AK936" s="324">
        <v>0</v>
      </c>
      <c r="AL936" s="324">
        <v>0</v>
      </c>
      <c r="AM936" s="324">
        <v>0</v>
      </c>
      <c r="AN936" s="324">
        <v>0</v>
      </c>
      <c r="AO936" s="403">
        <v>544923</v>
      </c>
      <c r="AP936" s="403">
        <v>1.0319999999999999E-2</v>
      </c>
      <c r="AQ936" s="403">
        <v>0.1016</v>
      </c>
      <c r="AR936" s="403">
        <v>67</v>
      </c>
      <c r="AS936" s="399" t="s">
        <v>1432</v>
      </c>
      <c r="AT936" s="390">
        <v>0</v>
      </c>
      <c r="AU936" s="390">
        <v>0</v>
      </c>
      <c r="AV936" s="390">
        <v>0</v>
      </c>
      <c r="AY936" s="390" t="s">
        <v>3533</v>
      </c>
    </row>
    <row r="937" spans="1:51" s="390" customFormat="1">
      <c r="A937" s="399" t="s">
        <v>81</v>
      </c>
      <c r="B937" s="399" t="s">
        <v>1433</v>
      </c>
      <c r="C937" s="399">
        <v>1.5</v>
      </c>
      <c r="D937" s="399">
        <v>30</v>
      </c>
      <c r="E937" s="403">
        <v>8.0999999999999996E-3</v>
      </c>
      <c r="F937" s="399">
        <v>0</v>
      </c>
      <c r="G937" s="399">
        <v>11.06</v>
      </c>
      <c r="H937" s="399">
        <v>0.7</v>
      </c>
      <c r="I937" s="399">
        <v>7.85</v>
      </c>
      <c r="J937" s="399">
        <v>40</v>
      </c>
      <c r="K937" s="399">
        <v>125</v>
      </c>
      <c r="L937" s="403">
        <v>1</v>
      </c>
      <c r="M937" s="404">
        <v>10.5</v>
      </c>
      <c r="N937" s="404">
        <v>10.199999809265137</v>
      </c>
      <c r="O937" s="404">
        <v>4</v>
      </c>
      <c r="P937" s="399">
        <v>100</v>
      </c>
      <c r="Q937" s="399" t="s">
        <v>293</v>
      </c>
      <c r="R937" s="399">
        <v>1</v>
      </c>
      <c r="S937" s="399">
        <v>0</v>
      </c>
      <c r="T937" s="399">
        <v>0</v>
      </c>
      <c r="U937" s="404">
        <v>0.48</v>
      </c>
      <c r="V937" s="404">
        <v>0.23</v>
      </c>
      <c r="W937" s="405">
        <v>4.8105157023000002E-4</v>
      </c>
      <c r="X937" s="405">
        <v>0.1184789202305126</v>
      </c>
      <c r="Y937" s="399">
        <v>1.48</v>
      </c>
      <c r="Z937" s="399">
        <v>1.79</v>
      </c>
      <c r="AA937" s="405">
        <v>8.4634206741000004E-4</v>
      </c>
      <c r="AB937" s="405">
        <v>0.1184789202305126</v>
      </c>
      <c r="AC937" s="399">
        <v>1.21</v>
      </c>
      <c r="AD937" s="399">
        <v>2.0099999999999998</v>
      </c>
      <c r="AE937" s="405">
        <v>7.1000124804000003E-4</v>
      </c>
      <c r="AF937" s="405">
        <v>0.1184789202305126</v>
      </c>
      <c r="AG937" s="399">
        <v>1.28</v>
      </c>
      <c r="AH937" s="399">
        <v>2.2799999999999998</v>
      </c>
      <c r="AI937" s="324">
        <v>0</v>
      </c>
      <c r="AJ937" s="324">
        <v>0</v>
      </c>
      <c r="AK937" s="324">
        <v>0</v>
      </c>
      <c r="AL937" s="324">
        <v>0</v>
      </c>
      <c r="AM937" s="324">
        <v>0</v>
      </c>
      <c r="AN937" s="324">
        <v>0</v>
      </c>
      <c r="AO937" s="403">
        <v>219672</v>
      </c>
      <c r="AP937" s="403">
        <v>2.5610000000000001E-2</v>
      </c>
      <c r="AQ937" s="403">
        <v>0.16002</v>
      </c>
      <c r="AR937" s="403">
        <v>80</v>
      </c>
      <c r="AS937" s="399" t="s">
        <v>1432</v>
      </c>
      <c r="AT937" s="390">
        <v>0</v>
      </c>
      <c r="AU937" s="390">
        <v>0</v>
      </c>
      <c r="AV937" s="390">
        <v>0</v>
      </c>
      <c r="AY937" s="390" t="s">
        <v>3533</v>
      </c>
    </row>
    <row r="938" spans="1:51" s="390" customFormat="1">
      <c r="A938" s="399" t="s">
        <v>81</v>
      </c>
      <c r="B938" s="399" t="s">
        <v>1440</v>
      </c>
      <c r="C938" s="399">
        <v>15</v>
      </c>
      <c r="D938" s="399">
        <v>20</v>
      </c>
      <c r="E938" s="403">
        <v>0.05</v>
      </c>
      <c r="F938" s="399">
        <v>0</v>
      </c>
      <c r="G938" s="399">
        <v>3.86</v>
      </c>
      <c r="H938" s="399">
        <v>0.7</v>
      </c>
      <c r="I938" s="399">
        <v>3.8</v>
      </c>
      <c r="J938" s="399">
        <v>40</v>
      </c>
      <c r="K938" s="399">
        <v>125</v>
      </c>
      <c r="L938" s="403">
        <v>1</v>
      </c>
      <c r="M938" s="404">
        <v>10.5</v>
      </c>
      <c r="N938" s="404">
        <v>10.199999809265137</v>
      </c>
      <c r="O938" s="404">
        <v>4</v>
      </c>
      <c r="P938" s="399">
        <v>100</v>
      </c>
      <c r="Q938" s="399" t="s">
        <v>293</v>
      </c>
      <c r="R938" s="399">
        <v>1</v>
      </c>
      <c r="S938" s="399">
        <v>0</v>
      </c>
      <c r="T938" s="399">
        <v>0</v>
      </c>
      <c r="U938" s="404">
        <v>0.48</v>
      </c>
      <c r="V938" s="404">
        <v>0.23</v>
      </c>
      <c r="W938" s="405">
        <v>4.8105157023000002E-4</v>
      </c>
      <c r="X938" s="405">
        <v>0.39492973410170862</v>
      </c>
      <c r="Y938" s="399">
        <v>1.48</v>
      </c>
      <c r="Z938" s="399">
        <v>1.79</v>
      </c>
      <c r="AA938" s="405">
        <v>8.4634206741000004E-4</v>
      </c>
      <c r="AB938" s="405">
        <v>0.39492973410170862</v>
      </c>
      <c r="AC938" s="399">
        <v>1.21</v>
      </c>
      <c r="AD938" s="399">
        <v>2.0099999999999998</v>
      </c>
      <c r="AE938" s="405">
        <v>7.1000124804000003E-4</v>
      </c>
      <c r="AF938" s="405">
        <v>0.39492973410170862</v>
      </c>
      <c r="AG938" s="399">
        <v>1.28</v>
      </c>
      <c r="AH938" s="399">
        <v>2.2799999999999998</v>
      </c>
      <c r="AI938" s="324">
        <v>0</v>
      </c>
      <c r="AJ938" s="324">
        <v>0</v>
      </c>
      <c r="AK938" s="324">
        <v>0</v>
      </c>
      <c r="AL938" s="324">
        <v>0</v>
      </c>
      <c r="AM938" s="324">
        <v>0</v>
      </c>
      <c r="AN938" s="324">
        <v>0</v>
      </c>
      <c r="AO938" s="403">
        <v>348751</v>
      </c>
      <c r="AP938" s="403">
        <v>1.6129999999999999E-2</v>
      </c>
      <c r="AQ938" s="403">
        <v>0.127</v>
      </c>
      <c r="AR938" s="403">
        <v>55</v>
      </c>
      <c r="AS938" s="399" t="s">
        <v>1432</v>
      </c>
      <c r="AT938" s="390">
        <v>0</v>
      </c>
      <c r="AU938" s="390">
        <v>0</v>
      </c>
      <c r="AV938" s="390">
        <v>0</v>
      </c>
      <c r="AY938" s="390" t="s">
        <v>3533</v>
      </c>
    </row>
    <row r="939" spans="1:51" s="390" customFormat="1">
      <c r="A939" s="399" t="s">
        <v>81</v>
      </c>
      <c r="B939" s="399" t="s">
        <v>1452</v>
      </c>
      <c r="C939" s="399">
        <v>150</v>
      </c>
      <c r="D939" s="399">
        <v>10</v>
      </c>
      <c r="E939" s="403">
        <v>0.50600000000000001</v>
      </c>
      <c r="F939" s="399">
        <v>0</v>
      </c>
      <c r="G939" s="399">
        <v>1.22</v>
      </c>
      <c r="H939" s="399">
        <v>0.7</v>
      </c>
      <c r="I939" s="399">
        <v>1.2</v>
      </c>
      <c r="J939" s="399">
        <v>40</v>
      </c>
      <c r="K939" s="399">
        <v>125</v>
      </c>
      <c r="L939" s="403">
        <v>1</v>
      </c>
      <c r="M939" s="404">
        <v>10.5</v>
      </c>
      <c r="N939" s="404">
        <v>10.199999809265137</v>
      </c>
      <c r="O939" s="404">
        <v>4</v>
      </c>
      <c r="P939" s="399">
        <v>100</v>
      </c>
      <c r="Q939" s="399" t="s">
        <v>293</v>
      </c>
      <c r="R939" s="399">
        <v>1</v>
      </c>
      <c r="S939" s="399">
        <v>0</v>
      </c>
      <c r="T939" s="399">
        <v>0</v>
      </c>
      <c r="U939" s="404">
        <v>0.48</v>
      </c>
      <c r="V939" s="404">
        <v>0.23</v>
      </c>
      <c r="W939" s="405">
        <v>4.8105157023000002E-4</v>
      </c>
      <c r="X939" s="405">
        <v>1.2019600603095479</v>
      </c>
      <c r="Y939" s="399">
        <v>1.48</v>
      </c>
      <c r="Z939" s="399">
        <v>1.79</v>
      </c>
      <c r="AA939" s="405">
        <v>8.4634206741000004E-4</v>
      </c>
      <c r="AB939" s="405">
        <v>1.2019600603095479</v>
      </c>
      <c r="AC939" s="399">
        <v>1.21</v>
      </c>
      <c r="AD939" s="399">
        <v>2.0099999999999998</v>
      </c>
      <c r="AE939" s="405">
        <v>7.1000124804000003E-4</v>
      </c>
      <c r="AF939" s="405">
        <v>1.2019600603095479</v>
      </c>
      <c r="AG939" s="399">
        <v>1.28</v>
      </c>
      <c r="AH939" s="399">
        <v>2.2799999999999998</v>
      </c>
      <c r="AI939" s="324">
        <v>0</v>
      </c>
      <c r="AJ939" s="324">
        <v>0</v>
      </c>
      <c r="AK939" s="324">
        <v>0</v>
      </c>
      <c r="AL939" s="324">
        <v>0</v>
      </c>
      <c r="AM939" s="324">
        <v>0</v>
      </c>
      <c r="AN939" s="324">
        <v>0</v>
      </c>
      <c r="AO939" s="403">
        <v>544923</v>
      </c>
      <c r="AP939" s="403">
        <v>1.0319999999999999E-2</v>
      </c>
      <c r="AQ939" s="403">
        <v>0.1016</v>
      </c>
      <c r="AR939" s="403">
        <v>55</v>
      </c>
      <c r="AS939" s="399" t="s">
        <v>1432</v>
      </c>
      <c r="AT939" s="390">
        <v>0</v>
      </c>
      <c r="AU939" s="390">
        <v>0</v>
      </c>
      <c r="AV939" s="390">
        <v>0</v>
      </c>
      <c r="AY939" s="390" t="s">
        <v>3533</v>
      </c>
    </row>
    <row r="940" spans="1:51" s="390" customFormat="1">
      <c r="A940" s="399" t="s">
        <v>81</v>
      </c>
      <c r="B940" s="399" t="s">
        <v>1441</v>
      </c>
      <c r="C940" s="399">
        <v>18</v>
      </c>
      <c r="D940" s="399">
        <v>20</v>
      </c>
      <c r="E940" s="403">
        <v>6.5000000000000002E-2</v>
      </c>
      <c r="F940" s="399">
        <v>0</v>
      </c>
      <c r="G940" s="399">
        <v>3.52</v>
      </c>
      <c r="H940" s="399">
        <v>0.7</v>
      </c>
      <c r="I940" s="399">
        <v>3.35</v>
      </c>
      <c r="J940" s="399">
        <v>40</v>
      </c>
      <c r="K940" s="399">
        <v>125</v>
      </c>
      <c r="L940" s="403">
        <v>1</v>
      </c>
      <c r="M940" s="404">
        <v>10.5</v>
      </c>
      <c r="N940" s="404">
        <v>10.199999809265137</v>
      </c>
      <c r="O940" s="404">
        <v>4</v>
      </c>
      <c r="P940" s="399">
        <v>100</v>
      </c>
      <c r="Q940" s="399" t="s">
        <v>293</v>
      </c>
      <c r="R940" s="399">
        <v>1</v>
      </c>
      <c r="S940" s="399">
        <v>0</v>
      </c>
      <c r="T940" s="399">
        <v>0</v>
      </c>
      <c r="U940" s="404">
        <v>0.48</v>
      </c>
      <c r="V940" s="404">
        <v>0.23</v>
      </c>
      <c r="W940" s="405">
        <v>4.8105157023000002E-4</v>
      </c>
      <c r="X940" s="405">
        <v>0.43270562171143728</v>
      </c>
      <c r="Y940" s="399">
        <v>1.48</v>
      </c>
      <c r="Z940" s="399">
        <v>1.79</v>
      </c>
      <c r="AA940" s="405">
        <v>8.4634206741000004E-4</v>
      </c>
      <c r="AB940" s="405">
        <v>0.43270562171143728</v>
      </c>
      <c r="AC940" s="399">
        <v>1.21</v>
      </c>
      <c r="AD940" s="399">
        <v>2.0099999999999998</v>
      </c>
      <c r="AE940" s="405">
        <v>7.1000124804000003E-4</v>
      </c>
      <c r="AF940" s="405">
        <v>0.43270562171143728</v>
      </c>
      <c r="AG940" s="399">
        <v>1.28</v>
      </c>
      <c r="AH940" s="399">
        <v>2.2799999999999998</v>
      </c>
      <c r="AI940" s="324">
        <v>0</v>
      </c>
      <c r="AJ940" s="324">
        <v>0</v>
      </c>
      <c r="AK940" s="324">
        <v>0</v>
      </c>
      <c r="AL940" s="324">
        <v>0</v>
      </c>
      <c r="AM940" s="324">
        <v>0</v>
      </c>
      <c r="AN940" s="324">
        <v>0</v>
      </c>
      <c r="AO940" s="403">
        <v>440286</v>
      </c>
      <c r="AP940" s="403">
        <v>1.278E-2</v>
      </c>
      <c r="AQ940" s="403">
        <v>0.11303000000000001</v>
      </c>
      <c r="AR940" s="403">
        <v>55</v>
      </c>
      <c r="AS940" s="399" t="s">
        <v>1432</v>
      </c>
      <c r="AT940" s="390">
        <v>0</v>
      </c>
      <c r="AU940" s="390">
        <v>0</v>
      </c>
      <c r="AV940" s="390">
        <v>0</v>
      </c>
      <c r="AY940" s="390" t="s">
        <v>3533</v>
      </c>
    </row>
    <row r="941" spans="1:51" s="390" customFormat="1">
      <c r="A941" s="399" t="s">
        <v>81</v>
      </c>
      <c r="B941" s="399" t="s">
        <v>1453</v>
      </c>
      <c r="C941" s="399">
        <v>180</v>
      </c>
      <c r="D941" s="399">
        <v>10</v>
      </c>
      <c r="E941" s="403">
        <v>0.58199999999999996</v>
      </c>
      <c r="F941" s="399">
        <v>0</v>
      </c>
      <c r="G941" s="399">
        <v>1.1599999999999999</v>
      </c>
      <c r="H941" s="399">
        <v>0.7</v>
      </c>
      <c r="I941" s="399">
        <v>0.98</v>
      </c>
      <c r="J941" s="399">
        <v>40</v>
      </c>
      <c r="K941" s="399">
        <v>125</v>
      </c>
      <c r="L941" s="403">
        <v>1</v>
      </c>
      <c r="M941" s="404">
        <v>10.5</v>
      </c>
      <c r="N941" s="404">
        <v>10.199999809265137</v>
      </c>
      <c r="O941" s="404">
        <v>4</v>
      </c>
      <c r="P941" s="399">
        <v>100</v>
      </c>
      <c r="Q941" s="399" t="s">
        <v>293</v>
      </c>
      <c r="R941" s="399">
        <v>1</v>
      </c>
      <c r="S941" s="399">
        <v>0</v>
      </c>
      <c r="T941" s="399">
        <v>0</v>
      </c>
      <c r="U941" s="404">
        <v>0.48</v>
      </c>
      <c r="V941" s="404">
        <v>0.23</v>
      </c>
      <c r="W941" s="405">
        <v>4.8105157023000002E-4</v>
      </c>
      <c r="X941" s="405">
        <v>1.3269639065817409</v>
      </c>
      <c r="Y941" s="399">
        <v>1.48</v>
      </c>
      <c r="Z941" s="399">
        <v>1.79</v>
      </c>
      <c r="AA941" s="405">
        <v>8.4634206741000004E-4</v>
      </c>
      <c r="AB941" s="405">
        <v>1.3269639065817409</v>
      </c>
      <c r="AC941" s="399">
        <v>1.21</v>
      </c>
      <c r="AD941" s="399">
        <v>2.0099999999999998</v>
      </c>
      <c r="AE941" s="405">
        <v>7.1000124804000003E-4</v>
      </c>
      <c r="AF941" s="405">
        <v>1.3269639065817409</v>
      </c>
      <c r="AG941" s="399">
        <v>1.28</v>
      </c>
      <c r="AH941" s="399">
        <v>2.2799999999999998</v>
      </c>
      <c r="AI941" s="324">
        <v>0</v>
      </c>
      <c r="AJ941" s="324">
        <v>0</v>
      </c>
      <c r="AK941" s="324">
        <v>0</v>
      </c>
      <c r="AL941" s="324">
        <v>0</v>
      </c>
      <c r="AM941" s="324">
        <v>0</v>
      </c>
      <c r="AN941" s="324">
        <v>0</v>
      </c>
      <c r="AO941" s="403">
        <v>691828</v>
      </c>
      <c r="AP941" s="403">
        <v>8.1300000000000001E-3</v>
      </c>
      <c r="AQ941" s="403">
        <v>9.017E-2</v>
      </c>
      <c r="AR941" s="403">
        <v>72</v>
      </c>
      <c r="AS941" s="399" t="s">
        <v>1432</v>
      </c>
      <c r="AT941" s="390">
        <v>0</v>
      </c>
      <c r="AU941" s="390">
        <v>0</v>
      </c>
      <c r="AV941" s="390">
        <v>0</v>
      </c>
      <c r="AY941" s="390" t="s">
        <v>3533</v>
      </c>
    </row>
    <row r="942" spans="1:51" s="390" customFormat="1">
      <c r="A942" s="399" t="s">
        <v>81</v>
      </c>
      <c r="B942" s="399" t="s">
        <v>1442</v>
      </c>
      <c r="C942" s="399">
        <v>22</v>
      </c>
      <c r="D942" s="399">
        <v>20</v>
      </c>
      <c r="E942" s="403">
        <v>7.2999999999999995E-2</v>
      </c>
      <c r="F942" s="399">
        <v>0</v>
      </c>
      <c r="G942" s="399">
        <v>3.3</v>
      </c>
      <c r="H942" s="399">
        <v>0.7</v>
      </c>
      <c r="I942" s="399">
        <v>2.85</v>
      </c>
      <c r="J942" s="399">
        <v>40</v>
      </c>
      <c r="K942" s="399">
        <v>125</v>
      </c>
      <c r="L942" s="403">
        <v>1</v>
      </c>
      <c r="M942" s="404">
        <v>10.5</v>
      </c>
      <c r="N942" s="404">
        <v>10.199999809265137</v>
      </c>
      <c r="O942" s="404">
        <v>4</v>
      </c>
      <c r="P942" s="399">
        <v>100</v>
      </c>
      <c r="Q942" s="399" t="s">
        <v>293</v>
      </c>
      <c r="R942" s="399">
        <v>1</v>
      </c>
      <c r="S942" s="399">
        <v>0</v>
      </c>
      <c r="T942" s="399">
        <v>0</v>
      </c>
      <c r="U942" s="404">
        <v>0.48</v>
      </c>
      <c r="V942" s="404">
        <v>0.23</v>
      </c>
      <c r="W942" s="405">
        <v>4.8105157023000002E-4</v>
      </c>
      <c r="X942" s="405">
        <v>0.45051243741972691</v>
      </c>
      <c r="Y942" s="399">
        <v>1.48</v>
      </c>
      <c r="Z942" s="399">
        <v>1.79</v>
      </c>
      <c r="AA942" s="405">
        <v>8.4634206741000004E-4</v>
      </c>
      <c r="AB942" s="405">
        <v>0.45051243741972691</v>
      </c>
      <c r="AC942" s="399">
        <v>1.21</v>
      </c>
      <c r="AD942" s="399">
        <v>2.0099999999999998</v>
      </c>
      <c r="AE942" s="405">
        <v>7.1000124804000003E-4</v>
      </c>
      <c r="AF942" s="405">
        <v>0.45051243741972691</v>
      </c>
      <c r="AG942" s="399">
        <v>1.28</v>
      </c>
      <c r="AH942" s="399">
        <v>2.2799999999999998</v>
      </c>
      <c r="AI942" s="324">
        <v>0</v>
      </c>
      <c r="AJ942" s="324">
        <v>0</v>
      </c>
      <c r="AK942" s="324">
        <v>0</v>
      </c>
      <c r="AL942" s="324">
        <v>0</v>
      </c>
      <c r="AM942" s="324">
        <v>0</v>
      </c>
      <c r="AN942" s="324">
        <v>0</v>
      </c>
      <c r="AO942" s="403">
        <v>440286</v>
      </c>
      <c r="AP942" s="403">
        <v>1.278E-2</v>
      </c>
      <c r="AQ942" s="403">
        <v>0.11303000000000001</v>
      </c>
      <c r="AR942" s="403">
        <v>67</v>
      </c>
      <c r="AS942" s="399" t="s">
        <v>1432</v>
      </c>
      <c r="AT942" s="390">
        <v>0</v>
      </c>
      <c r="AU942" s="390">
        <v>0</v>
      </c>
      <c r="AV942" s="390">
        <v>0</v>
      </c>
      <c r="AY942" s="390" t="s">
        <v>3533</v>
      </c>
    </row>
    <row r="943" spans="1:51" s="390" customFormat="1">
      <c r="A943" s="399" t="s">
        <v>81</v>
      </c>
      <c r="B943" s="399" t="s">
        <v>1454</v>
      </c>
      <c r="C943" s="399">
        <v>220</v>
      </c>
      <c r="D943" s="399">
        <v>10</v>
      </c>
      <c r="E943" s="403">
        <v>0.75600000000000001</v>
      </c>
      <c r="F943" s="399">
        <v>0</v>
      </c>
      <c r="G943" s="399">
        <v>0.99</v>
      </c>
      <c r="H943" s="399">
        <v>0.7</v>
      </c>
      <c r="I943" s="399">
        <v>0.97</v>
      </c>
      <c r="J943" s="399">
        <v>40</v>
      </c>
      <c r="K943" s="399">
        <v>125</v>
      </c>
      <c r="L943" s="403">
        <v>1</v>
      </c>
      <c r="M943" s="404">
        <v>10.5</v>
      </c>
      <c r="N943" s="404">
        <v>10.199999809265137</v>
      </c>
      <c r="O943" s="404">
        <v>4</v>
      </c>
      <c r="P943" s="399">
        <v>100</v>
      </c>
      <c r="Q943" s="399" t="s">
        <v>293</v>
      </c>
      <c r="R943" s="399">
        <v>1</v>
      </c>
      <c r="S943" s="399">
        <v>0</v>
      </c>
      <c r="T943" s="399">
        <v>0</v>
      </c>
      <c r="U943" s="404">
        <v>0.48</v>
      </c>
      <c r="V943" s="404">
        <v>0.23</v>
      </c>
      <c r="W943" s="405">
        <v>4.8105157023000002E-4</v>
      </c>
      <c r="X943" s="405">
        <v>1.4655223867870633</v>
      </c>
      <c r="Y943" s="399">
        <v>1.48</v>
      </c>
      <c r="Z943" s="399">
        <v>1.79</v>
      </c>
      <c r="AA943" s="405">
        <v>8.4634206741000004E-4</v>
      </c>
      <c r="AB943" s="405">
        <v>1.4655223867870633</v>
      </c>
      <c r="AC943" s="399">
        <v>1.21</v>
      </c>
      <c r="AD943" s="399">
        <v>2.0099999999999998</v>
      </c>
      <c r="AE943" s="405">
        <v>7.1000124804000003E-4</v>
      </c>
      <c r="AF943" s="405">
        <v>1.4655223867870633</v>
      </c>
      <c r="AG943" s="399">
        <v>1.28</v>
      </c>
      <c r="AH943" s="399">
        <v>2.2799999999999998</v>
      </c>
      <c r="AI943" s="324">
        <v>0</v>
      </c>
      <c r="AJ943" s="324">
        <v>0</v>
      </c>
      <c r="AK943" s="324">
        <v>0</v>
      </c>
      <c r="AL943" s="324">
        <v>0</v>
      </c>
      <c r="AM943" s="324">
        <v>0</v>
      </c>
      <c r="AN943" s="324">
        <v>0</v>
      </c>
      <c r="AO943" s="403">
        <v>691828</v>
      </c>
      <c r="AP943" s="403">
        <v>8.1300000000000001E-3</v>
      </c>
      <c r="AQ943" s="403">
        <v>9.017E-2</v>
      </c>
      <c r="AR943" s="403">
        <v>56</v>
      </c>
      <c r="AS943" s="399" t="s">
        <v>1432</v>
      </c>
      <c r="AT943" s="390">
        <v>0</v>
      </c>
      <c r="AU943" s="390">
        <v>0</v>
      </c>
      <c r="AV943" s="390">
        <v>0</v>
      </c>
      <c r="AY943" s="390" t="s">
        <v>3533</v>
      </c>
    </row>
    <row r="944" spans="1:51" s="390" customFormat="1">
      <c r="A944" s="399" t="s">
        <v>81</v>
      </c>
      <c r="B944" s="399" t="s">
        <v>1434</v>
      </c>
      <c r="C944" s="399">
        <v>2.5</v>
      </c>
      <c r="D944" s="399">
        <v>30</v>
      </c>
      <c r="E944" s="403">
        <v>0.01</v>
      </c>
      <c r="F944" s="399">
        <v>0</v>
      </c>
      <c r="G944" s="399">
        <v>9.26</v>
      </c>
      <c r="H944" s="399">
        <v>0.7</v>
      </c>
      <c r="I944" s="399">
        <v>6.65</v>
      </c>
      <c r="J944" s="399">
        <v>40</v>
      </c>
      <c r="K944" s="399">
        <v>125</v>
      </c>
      <c r="L944" s="403">
        <v>1</v>
      </c>
      <c r="M944" s="404">
        <v>10.5</v>
      </c>
      <c r="N944" s="404">
        <v>10.199999809265137</v>
      </c>
      <c r="O944" s="404">
        <v>4</v>
      </c>
      <c r="P944" s="399">
        <v>100</v>
      </c>
      <c r="Q944" s="399" t="s">
        <v>293</v>
      </c>
      <c r="R944" s="399">
        <v>1</v>
      </c>
      <c r="S944" s="399">
        <v>0</v>
      </c>
      <c r="T944" s="399">
        <v>0</v>
      </c>
      <c r="U944" s="404">
        <v>0.48</v>
      </c>
      <c r="V944" s="404">
        <v>0.23</v>
      </c>
      <c r="W944" s="405">
        <v>4.8105157023000002E-4</v>
      </c>
      <c r="X944" s="405">
        <v>0.15358378548399779</v>
      </c>
      <c r="Y944" s="399">
        <v>1.48</v>
      </c>
      <c r="Z944" s="399">
        <v>1.79</v>
      </c>
      <c r="AA944" s="405">
        <v>8.4634206741000004E-4</v>
      </c>
      <c r="AB944" s="405">
        <v>0.15358378548399779</v>
      </c>
      <c r="AC944" s="399">
        <v>1.21</v>
      </c>
      <c r="AD944" s="399">
        <v>2.0099999999999998</v>
      </c>
      <c r="AE944" s="405">
        <v>7.1000124804000003E-4</v>
      </c>
      <c r="AF944" s="405">
        <v>0.15358378548399779</v>
      </c>
      <c r="AG944" s="399">
        <v>1.28</v>
      </c>
      <c r="AH944" s="399">
        <v>2.2799999999999998</v>
      </c>
      <c r="AI944" s="324">
        <v>0</v>
      </c>
      <c r="AJ944" s="324">
        <v>0</v>
      </c>
      <c r="AK944" s="324">
        <v>0</v>
      </c>
      <c r="AL944" s="324">
        <v>0</v>
      </c>
      <c r="AM944" s="324">
        <v>0</v>
      </c>
      <c r="AN944" s="324">
        <v>0</v>
      </c>
      <c r="AO944" s="403">
        <v>273123</v>
      </c>
      <c r="AP944" s="403">
        <v>2.06E-2</v>
      </c>
      <c r="AQ944" s="403">
        <v>0.14351</v>
      </c>
      <c r="AR944" s="403">
        <v>90</v>
      </c>
      <c r="AS944" s="399" t="s">
        <v>1432</v>
      </c>
      <c r="AT944" s="390">
        <v>0</v>
      </c>
      <c r="AU944" s="390">
        <v>0</v>
      </c>
      <c r="AV944" s="390">
        <v>0</v>
      </c>
      <c r="AY944" s="390" t="s">
        <v>3533</v>
      </c>
    </row>
    <row r="945" spans="1:51" s="390" customFormat="1">
      <c r="A945" s="399" t="s">
        <v>81</v>
      </c>
      <c r="B945" s="399" t="s">
        <v>1443</v>
      </c>
      <c r="C945" s="399">
        <v>27</v>
      </c>
      <c r="D945" s="399">
        <v>20</v>
      </c>
      <c r="E945" s="403">
        <v>8.8999999999999996E-2</v>
      </c>
      <c r="F945" s="399">
        <v>0</v>
      </c>
      <c r="G945" s="399">
        <v>2.84</v>
      </c>
      <c r="H945" s="399">
        <v>0.7</v>
      </c>
      <c r="I945" s="399">
        <v>2.35</v>
      </c>
      <c r="J945" s="399">
        <v>40</v>
      </c>
      <c r="K945" s="399">
        <v>125</v>
      </c>
      <c r="L945" s="403">
        <v>1</v>
      </c>
      <c r="M945" s="404">
        <v>10.5</v>
      </c>
      <c r="N945" s="404">
        <v>10.199999809265137</v>
      </c>
      <c r="O945" s="404">
        <v>4</v>
      </c>
      <c r="P945" s="399">
        <v>100</v>
      </c>
      <c r="Q945" s="399" t="s">
        <v>293</v>
      </c>
      <c r="R945" s="399">
        <v>1</v>
      </c>
      <c r="S945" s="399">
        <v>0</v>
      </c>
      <c r="T945" s="399">
        <v>0</v>
      </c>
      <c r="U945" s="404">
        <v>0.48</v>
      </c>
      <c r="V945" s="404">
        <v>0.23</v>
      </c>
      <c r="W945" s="405">
        <v>4.8105157023000002E-4</v>
      </c>
      <c r="X945" s="405">
        <v>0.51477048100153744</v>
      </c>
      <c r="Y945" s="399">
        <v>1.48</v>
      </c>
      <c r="Z945" s="399">
        <v>1.79</v>
      </c>
      <c r="AA945" s="405">
        <v>8.4634206741000004E-4</v>
      </c>
      <c r="AB945" s="405">
        <v>0.51477048100153744</v>
      </c>
      <c r="AC945" s="399">
        <v>1.21</v>
      </c>
      <c r="AD945" s="399">
        <v>2.0099999999999998</v>
      </c>
      <c r="AE945" s="405">
        <v>7.1000124804000003E-4</v>
      </c>
      <c r="AF945" s="405">
        <v>0.51477048100153744</v>
      </c>
      <c r="AG945" s="399">
        <v>1.28</v>
      </c>
      <c r="AH945" s="399">
        <v>2.2799999999999998</v>
      </c>
      <c r="AI945" s="324">
        <v>0</v>
      </c>
      <c r="AJ945" s="324">
        <v>0</v>
      </c>
      <c r="AK945" s="324">
        <v>0</v>
      </c>
      <c r="AL945" s="324">
        <v>0</v>
      </c>
      <c r="AM945" s="324">
        <v>0</v>
      </c>
      <c r="AN945" s="324">
        <v>0</v>
      </c>
      <c r="AO945" s="403">
        <v>544923</v>
      </c>
      <c r="AP945" s="403">
        <v>1.0319999999999999E-2</v>
      </c>
      <c r="AQ945" s="403">
        <v>0.1016</v>
      </c>
      <c r="AR945" s="403">
        <v>81</v>
      </c>
      <c r="AS945" s="399" t="s">
        <v>1432</v>
      </c>
      <c r="AT945" s="390">
        <v>0</v>
      </c>
      <c r="AU945" s="390">
        <v>0</v>
      </c>
      <c r="AV945" s="390">
        <v>0</v>
      </c>
      <c r="AY945" s="390" t="s">
        <v>3533</v>
      </c>
    </row>
    <row r="946" spans="1:51" s="390" customFormat="1">
      <c r="A946" s="399" t="s">
        <v>81</v>
      </c>
      <c r="B946" s="399" t="s">
        <v>1455</v>
      </c>
      <c r="C946" s="399">
        <v>270</v>
      </c>
      <c r="D946" s="399">
        <v>10</v>
      </c>
      <c r="E946" s="403">
        <v>0.92600000000000005</v>
      </c>
      <c r="F946" s="399">
        <v>0</v>
      </c>
      <c r="G946" s="399">
        <v>0.91</v>
      </c>
      <c r="H946" s="399">
        <v>0.7</v>
      </c>
      <c r="I946" s="399">
        <v>0.86</v>
      </c>
      <c r="J946" s="399">
        <v>40</v>
      </c>
      <c r="K946" s="399">
        <v>125</v>
      </c>
      <c r="L946" s="403">
        <v>1</v>
      </c>
      <c r="M946" s="404">
        <v>10.5</v>
      </c>
      <c r="N946" s="404">
        <v>10.199999809265137</v>
      </c>
      <c r="O946" s="404">
        <v>4</v>
      </c>
      <c r="P946" s="399">
        <v>100</v>
      </c>
      <c r="Q946" s="399" t="s">
        <v>293</v>
      </c>
      <c r="R946" s="399">
        <v>1</v>
      </c>
      <c r="S946" s="399">
        <v>0</v>
      </c>
      <c r="T946" s="399">
        <v>0</v>
      </c>
      <c r="U946" s="404">
        <v>0.48</v>
      </c>
      <c r="V946" s="404">
        <v>0.23</v>
      </c>
      <c r="W946" s="405">
        <v>4.8105157023000002E-4</v>
      </c>
      <c r="X946" s="405">
        <v>1.6051982740908157</v>
      </c>
      <c r="Y946" s="399">
        <v>1.48</v>
      </c>
      <c r="Z946" s="399">
        <v>1.79</v>
      </c>
      <c r="AA946" s="405">
        <v>8.4634206741000004E-4</v>
      </c>
      <c r="AB946" s="405">
        <v>1.6051982740908157</v>
      </c>
      <c r="AC946" s="399">
        <v>1.21</v>
      </c>
      <c r="AD946" s="399">
        <v>2.0099999999999998</v>
      </c>
      <c r="AE946" s="405">
        <v>7.1000124804000003E-4</v>
      </c>
      <c r="AF946" s="405">
        <v>1.6051982740908157</v>
      </c>
      <c r="AG946" s="399">
        <v>1.28</v>
      </c>
      <c r="AH946" s="399">
        <v>2.2799999999999998</v>
      </c>
      <c r="AI946" s="324">
        <v>0</v>
      </c>
      <c r="AJ946" s="324">
        <v>0</v>
      </c>
      <c r="AK946" s="324">
        <v>0</v>
      </c>
      <c r="AL946" s="324">
        <v>0</v>
      </c>
      <c r="AM946" s="324">
        <v>0</v>
      </c>
      <c r="AN946" s="324">
        <v>0</v>
      </c>
      <c r="AO946" s="403">
        <v>878687</v>
      </c>
      <c r="AP946" s="403">
        <v>6.4000000000000003E-3</v>
      </c>
      <c r="AQ946" s="403">
        <v>8.0009999999999998E-2</v>
      </c>
      <c r="AR946" s="403">
        <v>58</v>
      </c>
      <c r="AS946" s="399" t="s">
        <v>1432</v>
      </c>
      <c r="AT946" s="390">
        <v>0</v>
      </c>
      <c r="AU946" s="390">
        <v>0</v>
      </c>
      <c r="AV946" s="390">
        <v>0</v>
      </c>
      <c r="AY946" s="390" t="s">
        <v>3533</v>
      </c>
    </row>
    <row r="947" spans="1:51" s="390" customFormat="1">
      <c r="A947" s="399" t="s">
        <v>81</v>
      </c>
      <c r="B947" s="399" t="s">
        <v>1444</v>
      </c>
      <c r="C947" s="399">
        <v>33</v>
      </c>
      <c r="D947" s="399">
        <v>20</v>
      </c>
      <c r="E947" s="403">
        <v>9.2999999999999999E-2</v>
      </c>
      <c r="F947" s="399">
        <v>0</v>
      </c>
      <c r="G947" s="399">
        <v>2.62</v>
      </c>
      <c r="H947" s="399">
        <v>0.7</v>
      </c>
      <c r="I947" s="399">
        <v>2.2999999999999998</v>
      </c>
      <c r="J947" s="399">
        <v>40</v>
      </c>
      <c r="K947" s="399">
        <v>125</v>
      </c>
      <c r="L947" s="403">
        <v>1</v>
      </c>
      <c r="M947" s="404">
        <v>10.5</v>
      </c>
      <c r="N947" s="404">
        <v>10.199999809265137</v>
      </c>
      <c r="O947" s="404">
        <v>4</v>
      </c>
      <c r="P947" s="399">
        <v>100</v>
      </c>
      <c r="Q947" s="399" t="s">
        <v>293</v>
      </c>
      <c r="R947" s="399">
        <v>1</v>
      </c>
      <c r="S947" s="399">
        <v>0</v>
      </c>
      <c r="T947" s="399">
        <v>0</v>
      </c>
      <c r="U947" s="404">
        <v>0.48</v>
      </c>
      <c r="V947" s="404">
        <v>0.23</v>
      </c>
      <c r="W947" s="405">
        <v>4.8105157023000002E-4</v>
      </c>
      <c r="X947" s="405">
        <v>0.55290162774239204</v>
      </c>
      <c r="Y947" s="399">
        <v>1.48</v>
      </c>
      <c r="Z947" s="399">
        <v>1.79</v>
      </c>
      <c r="AA947" s="405">
        <v>8.4634206741000004E-4</v>
      </c>
      <c r="AB947" s="405">
        <v>0.55290162774239204</v>
      </c>
      <c r="AC947" s="399">
        <v>1.21</v>
      </c>
      <c r="AD947" s="399">
        <v>2.0099999999999998</v>
      </c>
      <c r="AE947" s="405">
        <v>7.1000124804000003E-4</v>
      </c>
      <c r="AF947" s="405">
        <v>0.55290162774239204</v>
      </c>
      <c r="AG947" s="399">
        <v>1.28</v>
      </c>
      <c r="AH947" s="399">
        <v>2.2799999999999998</v>
      </c>
      <c r="AI947" s="324">
        <v>0</v>
      </c>
      <c r="AJ947" s="324">
        <v>0</v>
      </c>
      <c r="AK947" s="324">
        <v>0</v>
      </c>
      <c r="AL947" s="324">
        <v>0</v>
      </c>
      <c r="AM947" s="324">
        <v>0</v>
      </c>
      <c r="AN947" s="324">
        <v>0</v>
      </c>
      <c r="AO947" s="403">
        <v>544923</v>
      </c>
      <c r="AP947" s="403">
        <v>1.0319999999999999E-2</v>
      </c>
      <c r="AQ947" s="403">
        <v>0.1016</v>
      </c>
      <c r="AR947" s="403">
        <v>81</v>
      </c>
      <c r="AS947" s="399" t="s">
        <v>1432</v>
      </c>
      <c r="AT947" s="390">
        <v>0</v>
      </c>
      <c r="AU947" s="390">
        <v>0</v>
      </c>
      <c r="AV947" s="390">
        <v>0</v>
      </c>
      <c r="AY947" s="390" t="s">
        <v>3533</v>
      </c>
    </row>
    <row r="948" spans="1:51" s="390" customFormat="1">
      <c r="A948" s="399" t="s">
        <v>81</v>
      </c>
      <c r="B948" s="399" t="s">
        <v>1456</v>
      </c>
      <c r="C948" s="399">
        <v>330</v>
      </c>
      <c r="D948" s="399">
        <v>10</v>
      </c>
      <c r="E948" s="403">
        <v>1.0900000000000001</v>
      </c>
      <c r="F948" s="399">
        <v>0</v>
      </c>
      <c r="G948" s="399">
        <v>0.82</v>
      </c>
      <c r="H948" s="399">
        <v>0.7</v>
      </c>
      <c r="I948" s="399">
        <v>0.69</v>
      </c>
      <c r="J948" s="399">
        <v>40</v>
      </c>
      <c r="K948" s="399">
        <v>125</v>
      </c>
      <c r="L948" s="403">
        <v>1</v>
      </c>
      <c r="M948" s="404">
        <v>10.5</v>
      </c>
      <c r="N948" s="404">
        <v>10.199999809265137</v>
      </c>
      <c r="O948" s="404">
        <v>4</v>
      </c>
      <c r="P948" s="399">
        <v>100</v>
      </c>
      <c r="Q948" s="399" t="s">
        <v>293</v>
      </c>
      <c r="R948" s="399">
        <v>1</v>
      </c>
      <c r="S948" s="399">
        <v>0</v>
      </c>
      <c r="T948" s="399">
        <v>0</v>
      </c>
      <c r="U948" s="404">
        <v>0.48</v>
      </c>
      <c r="V948" s="404">
        <v>0.23</v>
      </c>
      <c r="W948" s="405">
        <v>4.8105157023000002E-4</v>
      </c>
      <c r="X948" s="405">
        <v>1.7714323995630037</v>
      </c>
      <c r="Y948" s="399">
        <v>1.48</v>
      </c>
      <c r="Z948" s="399">
        <v>1.79</v>
      </c>
      <c r="AA948" s="405">
        <v>8.4634206741000004E-4</v>
      </c>
      <c r="AB948" s="405">
        <v>1.7714323995630037</v>
      </c>
      <c r="AC948" s="399">
        <v>1.21</v>
      </c>
      <c r="AD948" s="399">
        <v>2.0099999999999998</v>
      </c>
      <c r="AE948" s="405">
        <v>7.1000124804000003E-4</v>
      </c>
      <c r="AF948" s="405">
        <v>1.7714323995630037</v>
      </c>
      <c r="AG948" s="399">
        <v>1.28</v>
      </c>
      <c r="AH948" s="399">
        <v>2.2799999999999998</v>
      </c>
      <c r="AI948" s="324">
        <v>0</v>
      </c>
      <c r="AJ948" s="324">
        <v>0</v>
      </c>
      <c r="AK948" s="324">
        <v>0</v>
      </c>
      <c r="AL948" s="324">
        <v>0</v>
      </c>
      <c r="AM948" s="324">
        <v>0</v>
      </c>
      <c r="AN948" s="324">
        <v>0</v>
      </c>
      <c r="AO948" s="403">
        <v>878687</v>
      </c>
      <c r="AP948" s="403">
        <v>6.4000000000000003E-3</v>
      </c>
      <c r="AQ948" s="403">
        <v>8.0009999999999998E-2</v>
      </c>
      <c r="AR948" s="403">
        <v>77</v>
      </c>
      <c r="AS948" s="399" t="s">
        <v>1432</v>
      </c>
      <c r="AT948" s="390">
        <v>0</v>
      </c>
      <c r="AU948" s="390">
        <v>0</v>
      </c>
      <c r="AV948" s="390">
        <v>0</v>
      </c>
      <c r="AY948" s="390" t="s">
        <v>3533</v>
      </c>
    </row>
    <row r="949" spans="1:51" s="390" customFormat="1">
      <c r="A949" s="399" t="s">
        <v>81</v>
      </c>
      <c r="B949" s="399" t="s">
        <v>1435</v>
      </c>
      <c r="C949" s="399">
        <v>3.8</v>
      </c>
      <c r="D949" s="399">
        <v>30</v>
      </c>
      <c r="E949" s="403">
        <v>1.2999999999999999E-2</v>
      </c>
      <c r="F949" s="399">
        <v>0</v>
      </c>
      <c r="G949" s="399">
        <v>7.64</v>
      </c>
      <c r="H949" s="399">
        <v>0.7</v>
      </c>
      <c r="I949" s="399">
        <v>6.05</v>
      </c>
      <c r="J949" s="399">
        <v>40</v>
      </c>
      <c r="K949" s="399">
        <v>125</v>
      </c>
      <c r="L949" s="403">
        <v>1</v>
      </c>
      <c r="M949" s="404">
        <v>10.5</v>
      </c>
      <c r="N949" s="404">
        <v>10.199999809265137</v>
      </c>
      <c r="O949" s="404">
        <v>4</v>
      </c>
      <c r="P949" s="399">
        <v>100</v>
      </c>
      <c r="Q949" s="399" t="s">
        <v>293</v>
      </c>
      <c r="R949" s="399">
        <v>1</v>
      </c>
      <c r="S949" s="399">
        <v>0</v>
      </c>
      <c r="T949" s="399">
        <v>0</v>
      </c>
      <c r="U949" s="404">
        <v>0.48</v>
      </c>
      <c r="V949" s="404">
        <v>0.23</v>
      </c>
      <c r="W949" s="405">
        <v>4.8105157023000002E-4</v>
      </c>
      <c r="X949" s="405">
        <v>0.19100237809606235</v>
      </c>
      <c r="Y949" s="399">
        <v>1.48</v>
      </c>
      <c r="Z949" s="399">
        <v>1.79</v>
      </c>
      <c r="AA949" s="405">
        <v>8.4634206741000004E-4</v>
      </c>
      <c r="AB949" s="405">
        <v>0.19100237809606235</v>
      </c>
      <c r="AC949" s="399">
        <v>1.21</v>
      </c>
      <c r="AD949" s="399">
        <v>2.0099999999999998</v>
      </c>
      <c r="AE949" s="405">
        <v>7.1000124804000003E-4</v>
      </c>
      <c r="AF949" s="405">
        <v>0.19100237809606235</v>
      </c>
      <c r="AG949" s="399">
        <v>1.28</v>
      </c>
      <c r="AH949" s="399">
        <v>2.2799999999999998</v>
      </c>
      <c r="AI949" s="324">
        <v>0</v>
      </c>
      <c r="AJ949" s="324">
        <v>0</v>
      </c>
      <c r="AK949" s="324">
        <v>0</v>
      </c>
      <c r="AL949" s="324">
        <v>0</v>
      </c>
      <c r="AM949" s="324">
        <v>0</v>
      </c>
      <c r="AN949" s="324">
        <v>0</v>
      </c>
      <c r="AO949" s="403">
        <v>273123</v>
      </c>
      <c r="AP949" s="403">
        <v>2.06E-2</v>
      </c>
      <c r="AQ949" s="403">
        <v>0.14351</v>
      </c>
      <c r="AR949" s="403">
        <v>84</v>
      </c>
      <c r="AS949" s="399" t="s">
        <v>1432</v>
      </c>
      <c r="AT949" s="390">
        <v>0</v>
      </c>
      <c r="AU949" s="390">
        <v>0</v>
      </c>
      <c r="AV949" s="390">
        <v>0</v>
      </c>
      <c r="AY949" s="390" t="s">
        <v>3533</v>
      </c>
    </row>
    <row r="950" spans="1:51" s="390" customFormat="1">
      <c r="A950" s="399" t="s">
        <v>81</v>
      </c>
      <c r="B950" s="399" t="s">
        <v>1445</v>
      </c>
      <c r="C950" s="399">
        <v>39</v>
      </c>
      <c r="D950" s="399">
        <v>20</v>
      </c>
      <c r="E950" s="403">
        <v>0.112</v>
      </c>
      <c r="F950" s="399">
        <v>0</v>
      </c>
      <c r="G950" s="399">
        <v>2.34</v>
      </c>
      <c r="H950" s="399">
        <v>0.7</v>
      </c>
      <c r="I950" s="399">
        <v>2.25</v>
      </c>
      <c r="J950" s="399">
        <v>40</v>
      </c>
      <c r="K950" s="399">
        <v>125</v>
      </c>
      <c r="L950" s="403">
        <v>1</v>
      </c>
      <c r="M950" s="404">
        <v>10.5</v>
      </c>
      <c r="N950" s="404">
        <v>10.199999809265137</v>
      </c>
      <c r="O950" s="404">
        <v>4</v>
      </c>
      <c r="P950" s="399">
        <v>100</v>
      </c>
      <c r="Q950" s="399" t="s">
        <v>293</v>
      </c>
      <c r="R950" s="399">
        <v>1</v>
      </c>
      <c r="S950" s="399">
        <v>0</v>
      </c>
      <c r="T950" s="399">
        <v>0</v>
      </c>
      <c r="U950" s="404">
        <v>0.48</v>
      </c>
      <c r="V950" s="404">
        <v>0.23</v>
      </c>
      <c r="W950" s="405">
        <v>4.8105157023000002E-4</v>
      </c>
      <c r="X950" s="405">
        <v>0.61609038519866544</v>
      </c>
      <c r="Y950" s="399">
        <v>1.48</v>
      </c>
      <c r="Z950" s="399">
        <v>1.79</v>
      </c>
      <c r="AA950" s="405">
        <v>8.4634206741000004E-4</v>
      </c>
      <c r="AB950" s="405">
        <v>0.61609038519866544</v>
      </c>
      <c r="AC950" s="399">
        <v>1.21</v>
      </c>
      <c r="AD950" s="399">
        <v>2.0099999999999998</v>
      </c>
      <c r="AE950" s="405">
        <v>7.1000124804000003E-4</v>
      </c>
      <c r="AF950" s="405">
        <v>0.61609038519866544</v>
      </c>
      <c r="AG950" s="399">
        <v>1.28</v>
      </c>
      <c r="AH950" s="399">
        <v>2.2799999999999998</v>
      </c>
      <c r="AI950" s="324">
        <v>0</v>
      </c>
      <c r="AJ950" s="324">
        <v>0</v>
      </c>
      <c r="AK950" s="324">
        <v>0</v>
      </c>
      <c r="AL950" s="324">
        <v>0</v>
      </c>
      <c r="AM950" s="324">
        <v>0</v>
      </c>
      <c r="AN950" s="324">
        <v>0</v>
      </c>
      <c r="AO950" s="403">
        <v>544923</v>
      </c>
      <c r="AP950" s="403">
        <v>1.0319999999999999E-2</v>
      </c>
      <c r="AQ950" s="403">
        <v>0.1016</v>
      </c>
      <c r="AR950" s="403">
        <v>71</v>
      </c>
      <c r="AS950" s="399" t="s">
        <v>1432</v>
      </c>
      <c r="AT950" s="390">
        <v>0</v>
      </c>
      <c r="AU950" s="390">
        <v>0</v>
      </c>
      <c r="AV950" s="390">
        <v>0</v>
      </c>
      <c r="AY950" s="390" t="s">
        <v>3533</v>
      </c>
    </row>
    <row r="951" spans="1:51" s="390" customFormat="1">
      <c r="A951" s="399" t="s">
        <v>81</v>
      </c>
      <c r="B951" s="399" t="s">
        <v>1457</v>
      </c>
      <c r="C951" s="399">
        <v>390</v>
      </c>
      <c r="D951" s="399">
        <v>10</v>
      </c>
      <c r="E951" s="403">
        <v>1.141</v>
      </c>
      <c r="F951" s="399">
        <v>0</v>
      </c>
      <c r="G951" s="399">
        <v>0.74</v>
      </c>
      <c r="H951" s="399">
        <v>0.7</v>
      </c>
      <c r="I951" s="399">
        <v>0.65</v>
      </c>
      <c r="J951" s="399">
        <v>40</v>
      </c>
      <c r="K951" s="399">
        <v>125</v>
      </c>
      <c r="L951" s="403">
        <v>1</v>
      </c>
      <c r="M951" s="404">
        <v>10.5</v>
      </c>
      <c r="N951" s="404">
        <v>10.199999809265137</v>
      </c>
      <c r="O951" s="404">
        <v>4</v>
      </c>
      <c r="P951" s="399">
        <v>100</v>
      </c>
      <c r="Q951" s="399" t="s">
        <v>293</v>
      </c>
      <c r="R951" s="399">
        <v>1</v>
      </c>
      <c r="S951" s="399">
        <v>0</v>
      </c>
      <c r="T951" s="399">
        <v>0</v>
      </c>
      <c r="U951" s="404">
        <v>0.48</v>
      </c>
      <c r="V951" s="404">
        <v>0.23</v>
      </c>
      <c r="W951" s="405">
        <v>4.8105157023000002E-4</v>
      </c>
      <c r="X951" s="405">
        <v>1.9426273407165124</v>
      </c>
      <c r="Y951" s="399">
        <v>1.48</v>
      </c>
      <c r="Z951" s="399">
        <v>1.79</v>
      </c>
      <c r="AA951" s="405">
        <v>8.4634206741000004E-4</v>
      </c>
      <c r="AB951" s="405">
        <v>1.9426273407165124</v>
      </c>
      <c r="AC951" s="399">
        <v>1.21</v>
      </c>
      <c r="AD951" s="399">
        <v>2.0099999999999998</v>
      </c>
      <c r="AE951" s="405">
        <v>7.1000124804000003E-4</v>
      </c>
      <c r="AF951" s="405">
        <v>1.9426273407165124</v>
      </c>
      <c r="AG951" s="399">
        <v>1.28</v>
      </c>
      <c r="AH951" s="399">
        <v>2.2799999999999998</v>
      </c>
      <c r="AI951" s="324">
        <v>0</v>
      </c>
      <c r="AJ951" s="324">
        <v>0</v>
      </c>
      <c r="AK951" s="324">
        <v>0</v>
      </c>
      <c r="AL951" s="324">
        <v>0</v>
      </c>
      <c r="AM951" s="324">
        <v>0</v>
      </c>
      <c r="AN951" s="324">
        <v>0</v>
      </c>
      <c r="AO951" s="403">
        <v>878687</v>
      </c>
      <c r="AP951" s="403">
        <v>6.4000000000000003E-3</v>
      </c>
      <c r="AQ951" s="403">
        <v>8.0009999999999998E-2</v>
      </c>
      <c r="AR951" s="403">
        <v>83</v>
      </c>
      <c r="AS951" s="399" t="s">
        <v>1432</v>
      </c>
      <c r="AT951" s="390">
        <v>0</v>
      </c>
      <c r="AU951" s="390">
        <v>0</v>
      </c>
      <c r="AV951" s="390">
        <v>0</v>
      </c>
      <c r="AY951" s="390" t="s">
        <v>3533</v>
      </c>
    </row>
    <row r="952" spans="1:51" s="390" customFormat="1">
      <c r="A952" s="399" t="s">
        <v>81</v>
      </c>
      <c r="B952" s="399" t="s">
        <v>1446</v>
      </c>
      <c r="C952" s="399">
        <v>47</v>
      </c>
      <c r="D952" s="399">
        <v>20</v>
      </c>
      <c r="E952" s="403">
        <v>0.128</v>
      </c>
      <c r="F952" s="399">
        <v>0</v>
      </c>
      <c r="G952" s="399">
        <v>2.2200000000000002</v>
      </c>
      <c r="H952" s="399">
        <v>0.7</v>
      </c>
      <c r="I952" s="399">
        <v>2.2000000000000002</v>
      </c>
      <c r="J952" s="399">
        <v>40</v>
      </c>
      <c r="K952" s="399">
        <v>125</v>
      </c>
      <c r="L952" s="403">
        <v>1</v>
      </c>
      <c r="M952" s="404">
        <v>10.5</v>
      </c>
      <c r="N952" s="404">
        <v>10.199999809265137</v>
      </c>
      <c r="O952" s="404">
        <v>4</v>
      </c>
      <c r="P952" s="399">
        <v>100</v>
      </c>
      <c r="Q952" s="399" t="s">
        <v>293</v>
      </c>
      <c r="R952" s="399">
        <v>1</v>
      </c>
      <c r="S952" s="399">
        <v>0</v>
      </c>
      <c r="T952" s="399">
        <v>0</v>
      </c>
      <c r="U952" s="404">
        <v>0.48</v>
      </c>
      <c r="V952" s="404">
        <v>0.23</v>
      </c>
      <c r="W952" s="405">
        <v>4.8105157023000002E-4</v>
      </c>
      <c r="X952" s="405">
        <v>0.66631734625365202</v>
      </c>
      <c r="Y952" s="399">
        <v>1.48</v>
      </c>
      <c r="Z952" s="399">
        <v>1.79</v>
      </c>
      <c r="AA952" s="405">
        <v>8.4634206741000004E-4</v>
      </c>
      <c r="AB952" s="405">
        <v>0.66631734625365202</v>
      </c>
      <c r="AC952" s="399">
        <v>1.21</v>
      </c>
      <c r="AD952" s="399">
        <v>2.0099999999999998</v>
      </c>
      <c r="AE952" s="405">
        <v>7.1000124804000003E-4</v>
      </c>
      <c r="AF952" s="405">
        <v>0.66631734625365202</v>
      </c>
      <c r="AG952" s="399">
        <v>1.28</v>
      </c>
      <c r="AH952" s="399">
        <v>2.2799999999999998</v>
      </c>
      <c r="AI952" s="324">
        <v>0</v>
      </c>
      <c r="AJ952" s="324">
        <v>0</v>
      </c>
      <c r="AK952" s="324">
        <v>0</v>
      </c>
      <c r="AL952" s="324">
        <v>0</v>
      </c>
      <c r="AM952" s="324">
        <v>0</v>
      </c>
      <c r="AN952" s="324">
        <v>0</v>
      </c>
      <c r="AO952" s="403">
        <v>544923</v>
      </c>
      <c r="AP952" s="403">
        <v>1.0319999999999999E-2</v>
      </c>
      <c r="AQ952" s="403">
        <v>0.1016</v>
      </c>
      <c r="AR952" s="403">
        <v>65</v>
      </c>
      <c r="AS952" s="399" t="s">
        <v>1432</v>
      </c>
      <c r="AT952" s="390">
        <v>0</v>
      </c>
      <c r="AU952" s="390">
        <v>0</v>
      </c>
      <c r="AV952" s="390">
        <v>0</v>
      </c>
      <c r="AY952" s="390" t="s">
        <v>3533</v>
      </c>
    </row>
    <row r="953" spans="1:51" s="390" customFormat="1">
      <c r="A953" s="399" t="s">
        <v>81</v>
      </c>
      <c r="B953" s="399" t="s">
        <v>1458</v>
      </c>
      <c r="C953" s="399">
        <v>470</v>
      </c>
      <c r="D953" s="399">
        <v>10</v>
      </c>
      <c r="E953" s="403">
        <v>1.2430000000000001</v>
      </c>
      <c r="F953" s="399">
        <v>0</v>
      </c>
      <c r="G953" s="399">
        <v>0.7</v>
      </c>
      <c r="H953" s="399">
        <v>0.7</v>
      </c>
      <c r="I953" s="399">
        <v>0.63</v>
      </c>
      <c r="J953" s="399">
        <v>40</v>
      </c>
      <c r="K953" s="399">
        <v>125</v>
      </c>
      <c r="L953" s="403">
        <v>1</v>
      </c>
      <c r="M953" s="404">
        <v>10.5</v>
      </c>
      <c r="N953" s="404">
        <v>10.199999809265137</v>
      </c>
      <c r="O953" s="404">
        <v>4</v>
      </c>
      <c r="P953" s="399">
        <v>100</v>
      </c>
      <c r="Q953" s="399" t="s">
        <v>293</v>
      </c>
      <c r="R953" s="399">
        <v>1</v>
      </c>
      <c r="S953" s="399">
        <v>0</v>
      </c>
      <c r="T953" s="399">
        <v>0</v>
      </c>
      <c r="U953" s="404">
        <v>0.48</v>
      </c>
      <c r="V953" s="404">
        <v>0.23</v>
      </c>
      <c r="W953" s="405">
        <v>4.8105157023000002E-4</v>
      </c>
      <c r="X953" s="405">
        <v>2.1476344218092915</v>
      </c>
      <c r="Y953" s="399">
        <v>1.48</v>
      </c>
      <c r="Z953" s="399">
        <v>1.79</v>
      </c>
      <c r="AA953" s="405">
        <v>8.4634206741000004E-4</v>
      </c>
      <c r="AB953" s="405">
        <v>2.1476344218092915</v>
      </c>
      <c r="AC953" s="399">
        <v>1.21</v>
      </c>
      <c r="AD953" s="399">
        <v>2.0099999999999998</v>
      </c>
      <c r="AE953" s="405">
        <v>7.1000124804000003E-4</v>
      </c>
      <c r="AF953" s="405">
        <v>2.1476344218092915</v>
      </c>
      <c r="AG953" s="399">
        <v>1.28</v>
      </c>
      <c r="AH953" s="399">
        <v>2.2799999999999998</v>
      </c>
      <c r="AI953" s="324">
        <v>0</v>
      </c>
      <c r="AJ953" s="324">
        <v>0</v>
      </c>
      <c r="AK953" s="324">
        <v>0</v>
      </c>
      <c r="AL953" s="324">
        <v>0</v>
      </c>
      <c r="AM953" s="324">
        <v>0</v>
      </c>
      <c r="AN953" s="324">
        <v>0</v>
      </c>
      <c r="AO953" s="403">
        <v>878687</v>
      </c>
      <c r="AP953" s="403">
        <v>6.4000000000000003E-3</v>
      </c>
      <c r="AQ953" s="403">
        <v>8.0009999999999998E-2</v>
      </c>
      <c r="AR953" s="403">
        <v>81</v>
      </c>
      <c r="AS953" s="399" t="s">
        <v>1432</v>
      </c>
      <c r="AT953" s="390">
        <v>0</v>
      </c>
      <c r="AU953" s="390">
        <v>0</v>
      </c>
      <c r="AV953" s="390">
        <v>0</v>
      </c>
      <c r="AY953" s="390" t="s">
        <v>3533</v>
      </c>
    </row>
    <row r="954" spans="1:51" s="390" customFormat="1">
      <c r="A954" s="399" t="s">
        <v>81</v>
      </c>
      <c r="B954" s="399" t="s">
        <v>1436</v>
      </c>
      <c r="C954" s="399">
        <v>5.2</v>
      </c>
      <c r="D954" s="399">
        <v>30</v>
      </c>
      <c r="E954" s="403">
        <v>2.1999999999999999E-2</v>
      </c>
      <c r="F954" s="399">
        <v>0</v>
      </c>
      <c r="G954" s="399">
        <v>6.14</v>
      </c>
      <c r="H954" s="399">
        <v>0.7</v>
      </c>
      <c r="I954" s="399">
        <v>5.0999999999999996</v>
      </c>
      <c r="J954" s="399">
        <v>40</v>
      </c>
      <c r="K954" s="399">
        <v>125</v>
      </c>
      <c r="L954" s="403">
        <v>1</v>
      </c>
      <c r="M954" s="404">
        <v>10.5</v>
      </c>
      <c r="N954" s="404">
        <v>10.199999809265137</v>
      </c>
      <c r="O954" s="404">
        <v>4</v>
      </c>
      <c r="P954" s="399">
        <v>100</v>
      </c>
      <c r="Q954" s="399" t="s">
        <v>293</v>
      </c>
      <c r="R954" s="399">
        <v>1</v>
      </c>
      <c r="S954" s="399">
        <v>0</v>
      </c>
      <c r="T954" s="399">
        <v>0</v>
      </c>
      <c r="U954" s="404">
        <v>0.48</v>
      </c>
      <c r="V954" s="404">
        <v>0.23</v>
      </c>
      <c r="W954" s="405">
        <v>4.8105157023000002E-4</v>
      </c>
      <c r="X954" s="405">
        <v>0.22116064298483251</v>
      </c>
      <c r="Y954" s="399">
        <v>1.48</v>
      </c>
      <c r="Z954" s="399">
        <v>1.79</v>
      </c>
      <c r="AA954" s="405">
        <v>8.4634206741000004E-4</v>
      </c>
      <c r="AB954" s="405">
        <v>0.22116064298483251</v>
      </c>
      <c r="AC954" s="399">
        <v>1.21</v>
      </c>
      <c r="AD954" s="399">
        <v>2.0099999999999998</v>
      </c>
      <c r="AE954" s="405">
        <v>7.1000124804000003E-4</v>
      </c>
      <c r="AF954" s="405">
        <v>0.22116064298483251</v>
      </c>
      <c r="AG954" s="399">
        <v>1.28</v>
      </c>
      <c r="AH954" s="399">
        <v>2.2799999999999998</v>
      </c>
      <c r="AI954" s="324">
        <v>0</v>
      </c>
      <c r="AJ954" s="324">
        <v>0</v>
      </c>
      <c r="AK954" s="324">
        <v>0</v>
      </c>
      <c r="AL954" s="324">
        <v>0</v>
      </c>
      <c r="AM954" s="324">
        <v>0</v>
      </c>
      <c r="AN954" s="324">
        <v>0</v>
      </c>
      <c r="AO954" s="403">
        <v>348751</v>
      </c>
      <c r="AP954" s="403">
        <v>1.6129999999999999E-2</v>
      </c>
      <c r="AQ954" s="403">
        <v>0.127</v>
      </c>
      <c r="AR954" s="403">
        <v>70</v>
      </c>
      <c r="AS954" s="399" t="s">
        <v>1432</v>
      </c>
      <c r="AT954" s="390">
        <v>0</v>
      </c>
      <c r="AU954" s="390">
        <v>0</v>
      </c>
      <c r="AV954" s="390">
        <v>0</v>
      </c>
      <c r="AY954" s="390" t="s">
        <v>3533</v>
      </c>
    </row>
    <row r="955" spans="1:51" s="390" customFormat="1">
      <c r="A955" s="399" t="s">
        <v>81</v>
      </c>
      <c r="B955" s="399" t="s">
        <v>1447</v>
      </c>
      <c r="C955" s="399">
        <v>56</v>
      </c>
      <c r="D955" s="399">
        <v>20</v>
      </c>
      <c r="E955" s="403">
        <v>0.18</v>
      </c>
      <c r="F955" s="399">
        <v>0</v>
      </c>
      <c r="G955" s="399">
        <v>2.04</v>
      </c>
      <c r="H955" s="399">
        <v>0.7</v>
      </c>
      <c r="I955" s="399">
        <v>1.85</v>
      </c>
      <c r="J955" s="399">
        <v>40</v>
      </c>
      <c r="K955" s="399">
        <v>125</v>
      </c>
      <c r="L955" s="403">
        <v>1</v>
      </c>
      <c r="M955" s="404">
        <v>10.5</v>
      </c>
      <c r="N955" s="404">
        <v>10.199999809265137</v>
      </c>
      <c r="O955" s="404">
        <v>4</v>
      </c>
      <c r="P955" s="399">
        <v>100</v>
      </c>
      <c r="Q955" s="399" t="s">
        <v>293</v>
      </c>
      <c r="R955" s="399">
        <v>1</v>
      </c>
      <c r="S955" s="399">
        <v>0</v>
      </c>
      <c r="T955" s="399">
        <v>0</v>
      </c>
      <c r="U955" s="404">
        <v>0.48</v>
      </c>
      <c r="V955" s="404">
        <v>0.23</v>
      </c>
      <c r="W955" s="405">
        <v>4.8105157023000002E-4</v>
      </c>
      <c r="X955" s="405">
        <v>0.72005793380404548</v>
      </c>
      <c r="Y955" s="399">
        <v>1.48</v>
      </c>
      <c r="Z955" s="399">
        <v>1.79</v>
      </c>
      <c r="AA955" s="405">
        <v>8.4634206741000004E-4</v>
      </c>
      <c r="AB955" s="405">
        <v>0.72005793380404548</v>
      </c>
      <c r="AC955" s="399">
        <v>1.21</v>
      </c>
      <c r="AD955" s="399">
        <v>2.0099999999999998</v>
      </c>
      <c r="AE955" s="405">
        <v>7.1000124804000003E-4</v>
      </c>
      <c r="AF955" s="405">
        <v>0.72005793380404548</v>
      </c>
      <c r="AG955" s="399">
        <v>1.28</v>
      </c>
      <c r="AH955" s="399">
        <v>2.2799999999999998</v>
      </c>
      <c r="AI955" s="324">
        <v>0</v>
      </c>
      <c r="AJ955" s="324">
        <v>0</v>
      </c>
      <c r="AK955" s="324">
        <v>0</v>
      </c>
      <c r="AL955" s="324">
        <v>0</v>
      </c>
      <c r="AM955" s="324">
        <v>0</v>
      </c>
      <c r="AN955" s="324">
        <v>0</v>
      </c>
      <c r="AO955" s="403">
        <v>348751</v>
      </c>
      <c r="AP955" s="403">
        <v>1.6129999999999999E-2</v>
      </c>
      <c r="AQ955" s="403">
        <v>0.127</v>
      </c>
      <c r="AR955" s="403">
        <v>65</v>
      </c>
      <c r="AS955" s="399" t="s">
        <v>1432</v>
      </c>
      <c r="AT955" s="390">
        <v>0</v>
      </c>
      <c r="AU955" s="390">
        <v>0</v>
      </c>
      <c r="AV955" s="390">
        <v>0</v>
      </c>
      <c r="AY955" s="390" t="s">
        <v>3533</v>
      </c>
    </row>
    <row r="956" spans="1:51" s="390" customFormat="1">
      <c r="A956" s="399" t="s">
        <v>81</v>
      </c>
      <c r="B956" s="399" t="s">
        <v>1459</v>
      </c>
      <c r="C956" s="399">
        <v>560</v>
      </c>
      <c r="D956" s="399">
        <v>10</v>
      </c>
      <c r="E956" s="403">
        <v>1.696</v>
      </c>
      <c r="F956" s="399">
        <v>0</v>
      </c>
      <c r="G956" s="399">
        <v>0.56000000000000005</v>
      </c>
      <c r="H956" s="399">
        <v>0.7</v>
      </c>
      <c r="I956" s="399">
        <v>0.59</v>
      </c>
      <c r="J956" s="399">
        <v>40</v>
      </c>
      <c r="K956" s="399">
        <v>125</v>
      </c>
      <c r="L956" s="403">
        <v>1</v>
      </c>
      <c r="M956" s="404">
        <v>10.5</v>
      </c>
      <c r="N956" s="404">
        <v>10.199999809265137</v>
      </c>
      <c r="O956" s="404">
        <v>4</v>
      </c>
      <c r="P956" s="399">
        <v>100</v>
      </c>
      <c r="Q956" s="399" t="s">
        <v>293</v>
      </c>
      <c r="R956" s="399">
        <v>1</v>
      </c>
      <c r="S956" s="399">
        <v>0</v>
      </c>
      <c r="T956" s="399">
        <v>0</v>
      </c>
      <c r="U956" s="404">
        <v>0.48</v>
      </c>
      <c r="V956" s="404">
        <v>0.23</v>
      </c>
      <c r="W956" s="405">
        <v>4.8105157023000002E-4</v>
      </c>
      <c r="X956" s="405">
        <v>2.3280068536521772</v>
      </c>
      <c r="Y956" s="399">
        <v>1.48</v>
      </c>
      <c r="Z956" s="399">
        <v>1.79</v>
      </c>
      <c r="AA956" s="405">
        <v>8.4634206741000004E-4</v>
      </c>
      <c r="AB956" s="405">
        <v>2.3280068536521772</v>
      </c>
      <c r="AC956" s="399">
        <v>1.21</v>
      </c>
      <c r="AD956" s="399">
        <v>2.0099999999999998</v>
      </c>
      <c r="AE956" s="405">
        <v>7.1000124804000003E-4</v>
      </c>
      <c r="AF956" s="405">
        <v>2.3280068536521772</v>
      </c>
      <c r="AG956" s="399">
        <v>1.28</v>
      </c>
      <c r="AH956" s="399">
        <v>2.2799999999999998</v>
      </c>
      <c r="AI956" s="324">
        <v>0</v>
      </c>
      <c r="AJ956" s="324">
        <v>0</v>
      </c>
      <c r="AK956" s="324">
        <v>0</v>
      </c>
      <c r="AL956" s="324">
        <v>0</v>
      </c>
      <c r="AM956" s="324">
        <v>0</v>
      </c>
      <c r="AN956" s="324">
        <v>0</v>
      </c>
      <c r="AO956" s="403">
        <v>1112088</v>
      </c>
      <c r="AP956" s="403">
        <v>5.0600000000000003E-3</v>
      </c>
      <c r="AQ956" s="403">
        <v>7.1120000000000003E-2</v>
      </c>
      <c r="AR956" s="403">
        <v>68</v>
      </c>
      <c r="AS956" s="399" t="s">
        <v>1432</v>
      </c>
      <c r="AT956" s="390">
        <v>0</v>
      </c>
      <c r="AU956" s="390">
        <v>0</v>
      </c>
      <c r="AV956" s="390">
        <v>0</v>
      </c>
      <c r="AY956" s="390" t="s">
        <v>3533</v>
      </c>
    </row>
    <row r="957" spans="1:51" s="390" customFormat="1">
      <c r="A957" s="399" t="s">
        <v>81</v>
      </c>
      <c r="B957" s="399" t="s">
        <v>1448</v>
      </c>
      <c r="C957" s="399">
        <v>68</v>
      </c>
      <c r="D957" s="399">
        <v>20</v>
      </c>
      <c r="E957" s="403">
        <v>0.21299999999999999</v>
      </c>
      <c r="F957" s="399">
        <v>0</v>
      </c>
      <c r="G957" s="399">
        <v>1.82</v>
      </c>
      <c r="H957" s="399">
        <v>0.7</v>
      </c>
      <c r="I957" s="399">
        <v>1.75</v>
      </c>
      <c r="J957" s="399">
        <v>40</v>
      </c>
      <c r="K957" s="399">
        <v>125</v>
      </c>
      <c r="L957" s="403">
        <v>1</v>
      </c>
      <c r="M957" s="404">
        <v>10.5</v>
      </c>
      <c r="N957" s="404">
        <v>10.199999809265137</v>
      </c>
      <c r="O957" s="404">
        <v>4</v>
      </c>
      <c r="P957" s="399">
        <v>100</v>
      </c>
      <c r="Q957" s="399" t="s">
        <v>293</v>
      </c>
      <c r="R957" s="399">
        <v>1</v>
      </c>
      <c r="S957" s="399">
        <v>0</v>
      </c>
      <c r="T957" s="399">
        <v>0</v>
      </c>
      <c r="U957" s="404">
        <v>0.48</v>
      </c>
      <c r="V957" s="404">
        <v>0.23</v>
      </c>
      <c r="W957" s="405">
        <v>4.8105157023000002E-4</v>
      </c>
      <c r="X957" s="405">
        <v>0.79994278056346091</v>
      </c>
      <c r="Y957" s="399">
        <v>1.48</v>
      </c>
      <c r="Z957" s="399">
        <v>1.79</v>
      </c>
      <c r="AA957" s="405">
        <v>8.4634206741000004E-4</v>
      </c>
      <c r="AB957" s="405">
        <v>0.79994278056346091</v>
      </c>
      <c r="AC957" s="399">
        <v>1.21</v>
      </c>
      <c r="AD957" s="399">
        <v>2.0099999999999998</v>
      </c>
      <c r="AE957" s="405">
        <v>7.1000124804000003E-4</v>
      </c>
      <c r="AF957" s="405">
        <v>0.79994278056346091</v>
      </c>
      <c r="AG957" s="399">
        <v>1.28</v>
      </c>
      <c r="AH957" s="399">
        <v>2.2799999999999998</v>
      </c>
      <c r="AI957" s="324">
        <v>0</v>
      </c>
      <c r="AJ957" s="324">
        <v>0</v>
      </c>
      <c r="AK957" s="324">
        <v>0</v>
      </c>
      <c r="AL957" s="324">
        <v>0</v>
      </c>
      <c r="AM957" s="324">
        <v>0</v>
      </c>
      <c r="AN957" s="324">
        <v>0</v>
      </c>
      <c r="AO957" s="403">
        <v>348751</v>
      </c>
      <c r="AP957" s="403">
        <v>1.6129999999999999E-2</v>
      </c>
      <c r="AQ957" s="403">
        <v>0.127</v>
      </c>
      <c r="AR957" s="403">
        <v>61</v>
      </c>
      <c r="AS957" s="399" t="s">
        <v>1432</v>
      </c>
      <c r="AT957" s="390">
        <v>0</v>
      </c>
      <c r="AU957" s="390">
        <v>0</v>
      </c>
      <c r="AV957" s="390">
        <v>0</v>
      </c>
      <c r="AY957" s="390" t="s">
        <v>3533</v>
      </c>
    </row>
    <row r="958" spans="1:51" s="390" customFormat="1">
      <c r="A958" s="399" t="s">
        <v>81</v>
      </c>
      <c r="B958" s="399" t="s">
        <v>1460</v>
      </c>
      <c r="C958" s="399">
        <v>680</v>
      </c>
      <c r="D958" s="399">
        <v>10</v>
      </c>
      <c r="E958" s="403">
        <v>1.9259999999999999</v>
      </c>
      <c r="F958" s="399">
        <v>0</v>
      </c>
      <c r="G958" s="399">
        <v>0.52</v>
      </c>
      <c r="H958" s="399">
        <v>0.7</v>
      </c>
      <c r="I958" s="399">
        <v>0.5</v>
      </c>
      <c r="J958" s="399">
        <v>40</v>
      </c>
      <c r="K958" s="399">
        <v>125</v>
      </c>
      <c r="L958" s="403">
        <v>1</v>
      </c>
      <c r="M958" s="404">
        <v>10.5</v>
      </c>
      <c r="N958" s="404">
        <v>10.199999809265137</v>
      </c>
      <c r="O958" s="404">
        <v>4</v>
      </c>
      <c r="P958" s="399">
        <v>100</v>
      </c>
      <c r="Q958" s="399" t="s">
        <v>293</v>
      </c>
      <c r="R958" s="399">
        <v>1</v>
      </c>
      <c r="S958" s="399">
        <v>0</v>
      </c>
      <c r="T958" s="399">
        <v>0</v>
      </c>
      <c r="U958" s="404">
        <v>0.48</v>
      </c>
      <c r="V958" s="404">
        <v>0.23</v>
      </c>
      <c r="W958" s="405">
        <v>4.8105157023000002E-4</v>
      </c>
      <c r="X958" s="405">
        <v>2.5576401827539224</v>
      </c>
      <c r="Y958" s="399">
        <v>1.48</v>
      </c>
      <c r="Z958" s="399">
        <v>1.79</v>
      </c>
      <c r="AA958" s="405">
        <v>8.4634206741000004E-4</v>
      </c>
      <c r="AB958" s="405">
        <v>2.5576401827539224</v>
      </c>
      <c r="AC958" s="399">
        <v>1.21</v>
      </c>
      <c r="AD958" s="399">
        <v>2.0099999999999998</v>
      </c>
      <c r="AE958" s="405">
        <v>7.1000124804000003E-4</v>
      </c>
      <c r="AF958" s="405">
        <v>2.5576401827539224</v>
      </c>
      <c r="AG958" s="399">
        <v>1.28</v>
      </c>
      <c r="AH958" s="399">
        <v>2.2799999999999998</v>
      </c>
      <c r="AI958" s="324">
        <v>0</v>
      </c>
      <c r="AJ958" s="324">
        <v>0</v>
      </c>
      <c r="AK958" s="324">
        <v>0</v>
      </c>
      <c r="AL958" s="324">
        <v>0</v>
      </c>
      <c r="AM958" s="324">
        <v>0</v>
      </c>
      <c r="AN958" s="324">
        <v>0</v>
      </c>
      <c r="AO958" s="403">
        <v>1112088</v>
      </c>
      <c r="AP958" s="403">
        <v>5.0600000000000003E-3</v>
      </c>
      <c r="AQ958" s="403">
        <v>7.1120000000000003E-2</v>
      </c>
      <c r="AR958" s="403">
        <v>83</v>
      </c>
      <c r="AS958" s="399" t="s">
        <v>1432</v>
      </c>
      <c r="AT958" s="390">
        <v>0</v>
      </c>
      <c r="AU958" s="390">
        <v>0</v>
      </c>
      <c r="AV958" s="390">
        <v>0</v>
      </c>
      <c r="AY958" s="390" t="s">
        <v>3533</v>
      </c>
    </row>
    <row r="959" spans="1:51" s="390" customFormat="1">
      <c r="A959" s="399" t="s">
        <v>81</v>
      </c>
      <c r="B959" s="399" t="s">
        <v>1437</v>
      </c>
      <c r="C959" s="399">
        <v>7</v>
      </c>
      <c r="D959" s="399">
        <v>30</v>
      </c>
      <c r="E959" s="403">
        <v>2.7E-2</v>
      </c>
      <c r="F959" s="399">
        <v>0</v>
      </c>
      <c r="G959" s="399">
        <v>5.6</v>
      </c>
      <c r="H959" s="399">
        <v>0.7</v>
      </c>
      <c r="I959" s="399">
        <v>4.3499999999999996</v>
      </c>
      <c r="J959" s="399">
        <v>40</v>
      </c>
      <c r="K959" s="399">
        <v>125</v>
      </c>
      <c r="L959" s="403">
        <v>1</v>
      </c>
      <c r="M959" s="404">
        <v>10.5</v>
      </c>
      <c r="N959" s="404">
        <v>10.199999809265137</v>
      </c>
      <c r="O959" s="404">
        <v>4</v>
      </c>
      <c r="P959" s="399">
        <v>100</v>
      </c>
      <c r="Q959" s="399" t="s">
        <v>293</v>
      </c>
      <c r="R959" s="399">
        <v>1</v>
      </c>
      <c r="S959" s="399">
        <v>0</v>
      </c>
      <c r="T959" s="399">
        <v>0</v>
      </c>
      <c r="U959" s="404">
        <v>0.48</v>
      </c>
      <c r="V959" s="404">
        <v>0.23</v>
      </c>
      <c r="W959" s="405">
        <v>4.8105157023000002E-4</v>
      </c>
      <c r="X959" s="405">
        <v>0.25802075961311632</v>
      </c>
      <c r="Y959" s="399">
        <v>1.48</v>
      </c>
      <c r="Z959" s="399">
        <v>1.79</v>
      </c>
      <c r="AA959" s="405">
        <v>8.4634206741000004E-4</v>
      </c>
      <c r="AB959" s="405">
        <v>0.25802075961311632</v>
      </c>
      <c r="AC959" s="399">
        <v>1.21</v>
      </c>
      <c r="AD959" s="399">
        <v>2.0099999999999998</v>
      </c>
      <c r="AE959" s="405">
        <v>7.1000124804000003E-4</v>
      </c>
      <c r="AF959" s="405">
        <v>0.25802075961311632</v>
      </c>
      <c r="AG959" s="399">
        <v>1.28</v>
      </c>
      <c r="AH959" s="399">
        <v>2.2799999999999998</v>
      </c>
      <c r="AI959" s="324">
        <v>0</v>
      </c>
      <c r="AJ959" s="324">
        <v>0</v>
      </c>
      <c r="AK959" s="324">
        <v>0</v>
      </c>
      <c r="AL959" s="324">
        <v>0</v>
      </c>
      <c r="AM959" s="324">
        <v>0</v>
      </c>
      <c r="AN959" s="324">
        <v>0</v>
      </c>
      <c r="AO959" s="403">
        <v>273123</v>
      </c>
      <c r="AP959" s="403">
        <v>2.06E-2</v>
      </c>
      <c r="AQ959" s="403">
        <v>0.14351</v>
      </c>
      <c r="AR959" s="403">
        <v>78</v>
      </c>
      <c r="AS959" s="399" t="s">
        <v>1432</v>
      </c>
      <c r="AT959" s="390">
        <v>0</v>
      </c>
      <c r="AU959" s="390">
        <v>0</v>
      </c>
      <c r="AV959" s="390">
        <v>0</v>
      </c>
      <c r="AY959" s="390" t="s">
        <v>3533</v>
      </c>
    </row>
    <row r="960" spans="1:51" s="390" customFormat="1">
      <c r="A960" s="399" t="s">
        <v>81</v>
      </c>
      <c r="B960" s="399" t="s">
        <v>1449</v>
      </c>
      <c r="C960" s="399">
        <v>82</v>
      </c>
      <c r="D960" s="399">
        <v>20</v>
      </c>
      <c r="E960" s="403">
        <v>0.26100000000000001</v>
      </c>
      <c r="F960" s="399">
        <v>0</v>
      </c>
      <c r="G960" s="399">
        <v>1.6</v>
      </c>
      <c r="H960" s="399">
        <v>0.7</v>
      </c>
      <c r="I960" s="399">
        <v>1.5</v>
      </c>
      <c r="J960" s="399">
        <v>40</v>
      </c>
      <c r="K960" s="399">
        <v>125</v>
      </c>
      <c r="L960" s="403">
        <v>1</v>
      </c>
      <c r="M960" s="404">
        <v>10.5</v>
      </c>
      <c r="N960" s="404">
        <v>10.199999809265137</v>
      </c>
      <c r="O960" s="404">
        <v>4</v>
      </c>
      <c r="P960" s="399">
        <v>100</v>
      </c>
      <c r="Q960" s="399" t="s">
        <v>293</v>
      </c>
      <c r="R960" s="399">
        <v>1</v>
      </c>
      <c r="S960" s="399">
        <v>0</v>
      </c>
      <c r="T960" s="399">
        <v>0</v>
      </c>
      <c r="U960" s="404">
        <v>0.48</v>
      </c>
      <c r="V960" s="404">
        <v>0.23</v>
      </c>
      <c r="W960" s="405">
        <v>4.8105157023000002E-4</v>
      </c>
      <c r="X960" s="405">
        <v>0.88897908774266965</v>
      </c>
      <c r="Y960" s="399">
        <v>1.48</v>
      </c>
      <c r="Z960" s="399">
        <v>1.79</v>
      </c>
      <c r="AA960" s="405">
        <v>8.4634206741000004E-4</v>
      </c>
      <c r="AB960" s="405">
        <v>0.88897908774266965</v>
      </c>
      <c r="AC960" s="399">
        <v>1.21</v>
      </c>
      <c r="AD960" s="399">
        <v>2.0099999999999998</v>
      </c>
      <c r="AE960" s="405">
        <v>7.1000124804000003E-4</v>
      </c>
      <c r="AF960" s="405">
        <v>0.88897908774266965</v>
      </c>
      <c r="AG960" s="399">
        <v>1.28</v>
      </c>
      <c r="AH960" s="399">
        <v>2.2799999999999998</v>
      </c>
      <c r="AI960" s="324">
        <v>0</v>
      </c>
      <c r="AJ960" s="324">
        <v>0</v>
      </c>
      <c r="AK960" s="324">
        <v>0</v>
      </c>
      <c r="AL960" s="324">
        <v>0</v>
      </c>
      <c r="AM960" s="324">
        <v>0</v>
      </c>
      <c r="AN960" s="324">
        <v>0</v>
      </c>
      <c r="AO960" s="403">
        <v>440286</v>
      </c>
      <c r="AP960" s="403">
        <v>1.278E-2</v>
      </c>
      <c r="AQ960" s="403">
        <v>0.11303000000000001</v>
      </c>
      <c r="AR960" s="403">
        <v>68</v>
      </c>
      <c r="AS960" s="399" t="s">
        <v>1432</v>
      </c>
      <c r="AT960" s="390">
        <v>0</v>
      </c>
      <c r="AU960" s="390">
        <v>0</v>
      </c>
      <c r="AV960" s="390">
        <v>0</v>
      </c>
      <c r="AY960" s="390" t="s">
        <v>3533</v>
      </c>
    </row>
    <row r="961" spans="1:51" s="390" customFormat="1">
      <c r="A961" s="399" t="s">
        <v>81</v>
      </c>
      <c r="B961" s="399" t="s">
        <v>1461</v>
      </c>
      <c r="C961" s="399">
        <v>820</v>
      </c>
      <c r="D961" s="399">
        <v>10</v>
      </c>
      <c r="E961" s="403">
        <v>2.5960000000000001</v>
      </c>
      <c r="F961" s="399">
        <v>0</v>
      </c>
      <c r="G961" s="399">
        <v>0.49</v>
      </c>
      <c r="H961" s="399">
        <v>0.7</v>
      </c>
      <c r="I961" s="399">
        <v>0.47</v>
      </c>
      <c r="J961" s="399">
        <v>40</v>
      </c>
      <c r="K961" s="399">
        <v>125</v>
      </c>
      <c r="L961" s="403">
        <v>1</v>
      </c>
      <c r="M961" s="404">
        <v>10.5</v>
      </c>
      <c r="N961" s="404">
        <v>10.199999809265137</v>
      </c>
      <c r="O961" s="404">
        <v>4</v>
      </c>
      <c r="P961" s="399">
        <v>100</v>
      </c>
      <c r="Q961" s="399" t="s">
        <v>293</v>
      </c>
      <c r="R961" s="399">
        <v>1</v>
      </c>
      <c r="S961" s="399">
        <v>0</v>
      </c>
      <c r="T961" s="399">
        <v>0</v>
      </c>
      <c r="U961" s="404">
        <v>0.48</v>
      </c>
      <c r="V961" s="404">
        <v>0.23</v>
      </c>
      <c r="W961" s="405">
        <v>4.8105157023000002E-4</v>
      </c>
      <c r="X961" s="405">
        <v>2.8160207127252268</v>
      </c>
      <c r="Y961" s="399">
        <v>1.48</v>
      </c>
      <c r="Z961" s="399">
        <v>1.79</v>
      </c>
      <c r="AA961" s="405">
        <v>8.4634206741000004E-4</v>
      </c>
      <c r="AB961" s="405">
        <v>2.8160207127252268</v>
      </c>
      <c r="AC961" s="399">
        <v>1.21</v>
      </c>
      <c r="AD961" s="399">
        <v>2.0099999999999998</v>
      </c>
      <c r="AE961" s="405">
        <v>7.1000124804000003E-4</v>
      </c>
      <c r="AF961" s="405">
        <v>2.8160207127252268</v>
      </c>
      <c r="AG961" s="399">
        <v>1.28</v>
      </c>
      <c r="AH961" s="399">
        <v>2.2799999999999998</v>
      </c>
      <c r="AI961" s="324">
        <v>0</v>
      </c>
      <c r="AJ961" s="324">
        <v>0</v>
      </c>
      <c r="AK961" s="324">
        <v>0</v>
      </c>
      <c r="AL961" s="324">
        <v>0</v>
      </c>
      <c r="AM961" s="324">
        <v>0</v>
      </c>
      <c r="AN961" s="324">
        <v>0</v>
      </c>
      <c r="AO961" s="403">
        <v>1395003</v>
      </c>
      <c r="AP961" s="403">
        <v>4.0299999999999997E-3</v>
      </c>
      <c r="AQ961" s="403">
        <v>6.3500000000000001E-2</v>
      </c>
      <c r="AR961" s="403">
        <v>70</v>
      </c>
      <c r="AS961" s="399" t="s">
        <v>1432</v>
      </c>
      <c r="AT961" s="390">
        <v>0</v>
      </c>
      <c r="AU961" s="390">
        <v>0</v>
      </c>
      <c r="AV961" s="390">
        <v>0</v>
      </c>
      <c r="AY961" s="390" t="s">
        <v>3533</v>
      </c>
    </row>
    <row r="962" spans="1:51" s="390" customFormat="1">
      <c r="A962" s="399" t="s">
        <v>81</v>
      </c>
      <c r="B962" s="399" t="s">
        <v>1471</v>
      </c>
      <c r="C962" s="399">
        <v>10</v>
      </c>
      <c r="D962" s="399">
        <v>20</v>
      </c>
      <c r="E962" s="408">
        <v>2.3E-2</v>
      </c>
      <c r="F962" s="399">
        <v>0</v>
      </c>
      <c r="G962" s="399">
        <v>4.32</v>
      </c>
      <c r="H962" s="399">
        <v>0.7</v>
      </c>
      <c r="I962" s="399">
        <v>4.79</v>
      </c>
      <c r="J962" s="399">
        <v>40</v>
      </c>
      <c r="K962" s="399">
        <v>125</v>
      </c>
      <c r="L962" s="403">
        <v>1</v>
      </c>
      <c r="M962" s="404">
        <v>10.5</v>
      </c>
      <c r="N962" s="404">
        <v>10.300000190734863</v>
      </c>
      <c r="O962" s="404">
        <v>5.0999999046325684</v>
      </c>
      <c r="P962" s="399">
        <v>100</v>
      </c>
      <c r="Q962" s="399" t="s">
        <v>293</v>
      </c>
      <c r="R962" s="399">
        <v>1</v>
      </c>
      <c r="S962" s="399">
        <v>0</v>
      </c>
      <c r="T962" s="399">
        <v>0</v>
      </c>
      <c r="U962" s="404">
        <v>0.47</v>
      </c>
      <c r="V962" s="404">
        <v>0.25</v>
      </c>
      <c r="W962" s="405">
        <v>6.0756299999999998E-4</v>
      </c>
      <c r="X962" s="405">
        <v>0.29100085670652215</v>
      </c>
      <c r="Y962" s="399">
        <v>1.48</v>
      </c>
      <c r="Z962" s="399">
        <v>1.79</v>
      </c>
      <c r="AA962" s="405">
        <v>1.068921E-3</v>
      </c>
      <c r="AB962" s="405">
        <v>0.29100085670652215</v>
      </c>
      <c r="AC962" s="399">
        <v>1.21</v>
      </c>
      <c r="AD962" s="399">
        <v>2.0099999999999998</v>
      </c>
      <c r="AE962" s="405">
        <v>8.96724E-4</v>
      </c>
      <c r="AF962" s="405">
        <v>0.29100085670652215</v>
      </c>
      <c r="AG962" s="399">
        <v>1.28</v>
      </c>
      <c r="AH962" s="399">
        <v>2.2799999999999998</v>
      </c>
      <c r="AI962" s="324">
        <v>0</v>
      </c>
      <c r="AJ962" s="324">
        <v>0</v>
      </c>
      <c r="AK962" s="324">
        <v>0</v>
      </c>
      <c r="AL962" s="324">
        <v>0</v>
      </c>
      <c r="AM962" s="324">
        <v>0</v>
      </c>
      <c r="AN962" s="324">
        <v>0</v>
      </c>
      <c r="AO962" s="403">
        <v>219672</v>
      </c>
      <c r="AP962" s="403">
        <v>2.5610000000000001E-2</v>
      </c>
      <c r="AQ962" s="403">
        <v>0.16002</v>
      </c>
      <c r="AR962" s="403">
        <v>77</v>
      </c>
      <c r="AS962" s="399" t="s">
        <v>1464</v>
      </c>
      <c r="AT962" s="390">
        <v>0</v>
      </c>
      <c r="AU962" s="390">
        <v>0</v>
      </c>
      <c r="AV962" s="390">
        <v>0</v>
      </c>
      <c r="AY962" s="390" t="s">
        <v>3533</v>
      </c>
    </row>
    <row r="963" spans="1:51" s="390" customFormat="1">
      <c r="A963" s="399" t="s">
        <v>81</v>
      </c>
      <c r="B963" s="399" t="s">
        <v>1479</v>
      </c>
      <c r="C963" s="399">
        <v>100</v>
      </c>
      <c r="D963" s="399">
        <v>20</v>
      </c>
      <c r="E963" s="408">
        <v>0.224</v>
      </c>
      <c r="F963" s="399">
        <v>0</v>
      </c>
      <c r="G963" s="399">
        <v>1.36</v>
      </c>
      <c r="H963" s="399">
        <v>0.7</v>
      </c>
      <c r="I963" s="399">
        <v>1.48</v>
      </c>
      <c r="J963" s="399">
        <v>40</v>
      </c>
      <c r="K963" s="399">
        <v>125</v>
      </c>
      <c r="L963" s="403">
        <v>1</v>
      </c>
      <c r="M963" s="404">
        <v>10.5</v>
      </c>
      <c r="N963" s="404">
        <v>10.300000190734863</v>
      </c>
      <c r="O963" s="404">
        <v>5.0999999046325684</v>
      </c>
      <c r="P963" s="399">
        <v>100</v>
      </c>
      <c r="Q963" s="399" t="s">
        <v>293</v>
      </c>
      <c r="R963" s="399">
        <v>1</v>
      </c>
      <c r="S963" s="399">
        <v>0</v>
      </c>
      <c r="T963" s="399">
        <v>0</v>
      </c>
      <c r="U963" s="404">
        <v>0.47</v>
      </c>
      <c r="V963" s="404">
        <v>0.25</v>
      </c>
      <c r="W963" s="405">
        <v>6.0756299999999998E-4</v>
      </c>
      <c r="X963" s="405">
        <v>0.90639611105310192</v>
      </c>
      <c r="Y963" s="399">
        <v>1.48</v>
      </c>
      <c r="Z963" s="399">
        <v>1.79</v>
      </c>
      <c r="AA963" s="405">
        <v>1.068921E-3</v>
      </c>
      <c r="AB963" s="405">
        <v>0.90639611105310192</v>
      </c>
      <c r="AC963" s="399">
        <v>1.21</v>
      </c>
      <c r="AD963" s="399">
        <v>2.0099999999999998</v>
      </c>
      <c r="AE963" s="405">
        <v>8.96724E-4</v>
      </c>
      <c r="AF963" s="405">
        <v>0.90639611105310192</v>
      </c>
      <c r="AG963" s="399">
        <v>1.28</v>
      </c>
      <c r="AH963" s="399">
        <v>2.2799999999999998</v>
      </c>
      <c r="AI963" s="324">
        <v>0</v>
      </c>
      <c r="AJ963" s="324">
        <v>0</v>
      </c>
      <c r="AK963" s="324">
        <v>0</v>
      </c>
      <c r="AL963" s="324">
        <v>0</v>
      </c>
      <c r="AM963" s="324">
        <v>0</v>
      </c>
      <c r="AN963" s="324">
        <v>0</v>
      </c>
      <c r="AO963" s="403">
        <v>348751</v>
      </c>
      <c r="AP963" s="403">
        <v>1.6129999999999999E-2</v>
      </c>
      <c r="AQ963" s="403">
        <v>0.127</v>
      </c>
      <c r="AR963" s="403">
        <v>84</v>
      </c>
      <c r="AS963" s="399" t="s">
        <v>1464</v>
      </c>
      <c r="AT963" s="390">
        <v>0</v>
      </c>
      <c r="AU963" s="390">
        <v>0</v>
      </c>
      <c r="AV963" s="390">
        <v>0</v>
      </c>
      <c r="AY963" s="390" t="s">
        <v>3533</v>
      </c>
    </row>
    <row r="964" spans="1:51" s="390" customFormat="1">
      <c r="A964" s="399" t="s">
        <v>81</v>
      </c>
      <c r="B964" s="399" t="s">
        <v>1465</v>
      </c>
      <c r="C964" s="399">
        <v>1.5</v>
      </c>
      <c r="D964" s="399">
        <v>30</v>
      </c>
      <c r="E964" s="403">
        <v>5.1000000000000004E-3</v>
      </c>
      <c r="F964" s="399">
        <v>0</v>
      </c>
      <c r="G964" s="399">
        <v>10.5</v>
      </c>
      <c r="H964" s="399">
        <v>0.7</v>
      </c>
      <c r="I964" s="399">
        <v>10.8</v>
      </c>
      <c r="J964" s="399">
        <v>40</v>
      </c>
      <c r="K964" s="399">
        <v>125</v>
      </c>
      <c r="L964" s="403">
        <v>1</v>
      </c>
      <c r="M964" s="404">
        <v>10.5</v>
      </c>
      <c r="N964" s="404">
        <v>10.300000190734863</v>
      </c>
      <c r="O964" s="404">
        <v>5.0999999046325684</v>
      </c>
      <c r="P964" s="399">
        <v>100</v>
      </c>
      <c r="Q964" s="399" t="s">
        <v>293</v>
      </c>
      <c r="R964" s="399">
        <v>1</v>
      </c>
      <c r="S964" s="399">
        <v>0</v>
      </c>
      <c r="T964" s="399">
        <v>0</v>
      </c>
      <c r="U964" s="404">
        <v>0.47</v>
      </c>
      <c r="V964" s="404">
        <v>0.25</v>
      </c>
      <c r="W964" s="405">
        <v>6.0756299999999998E-4</v>
      </c>
      <c r="X964" s="405">
        <v>0.1184789202305126</v>
      </c>
      <c r="Y964" s="399">
        <v>1.48</v>
      </c>
      <c r="Z964" s="399">
        <v>1.79</v>
      </c>
      <c r="AA964" s="405">
        <v>1.068921E-3</v>
      </c>
      <c r="AB964" s="405">
        <v>0.1184789202305126</v>
      </c>
      <c r="AC964" s="399">
        <v>1.21</v>
      </c>
      <c r="AD964" s="399">
        <v>2.0099999999999998</v>
      </c>
      <c r="AE964" s="405">
        <v>8.96724E-4</v>
      </c>
      <c r="AF964" s="405">
        <v>0.1184789202305126</v>
      </c>
      <c r="AG964" s="399">
        <v>1.28</v>
      </c>
      <c r="AH964" s="399">
        <v>2.2799999999999998</v>
      </c>
      <c r="AI964" s="324">
        <v>0</v>
      </c>
      <c r="AJ964" s="324">
        <v>0</v>
      </c>
      <c r="AK964" s="324">
        <v>0</v>
      </c>
      <c r="AL964" s="324">
        <v>0</v>
      </c>
      <c r="AM964" s="324">
        <v>0</v>
      </c>
      <c r="AN964" s="324">
        <v>0</v>
      </c>
      <c r="AO964" s="403">
        <v>137950</v>
      </c>
      <c r="AP964" s="403">
        <v>4.0779999999999997E-2</v>
      </c>
      <c r="AQ964" s="403">
        <v>0.20193</v>
      </c>
      <c r="AR964" s="403">
        <v>67</v>
      </c>
      <c r="AS964" s="399" t="s">
        <v>1464</v>
      </c>
      <c r="AT964" s="390">
        <v>0</v>
      </c>
      <c r="AU964" s="390">
        <v>0</v>
      </c>
      <c r="AV964" s="390">
        <v>0</v>
      </c>
      <c r="AY964" s="390" t="s">
        <v>3533</v>
      </c>
    </row>
    <row r="965" spans="1:51" s="390" customFormat="1">
      <c r="A965" s="324" t="s">
        <v>81</v>
      </c>
      <c r="B965" s="324" t="s">
        <v>1472</v>
      </c>
      <c r="C965" s="324">
        <v>15</v>
      </c>
      <c r="D965" s="324">
        <v>20</v>
      </c>
      <c r="E965" s="408">
        <v>3.5999999999999997E-2</v>
      </c>
      <c r="F965" s="399">
        <v>0</v>
      </c>
      <c r="G965" s="324">
        <v>3.44</v>
      </c>
      <c r="H965" s="324">
        <v>0.7</v>
      </c>
      <c r="I965" s="324">
        <v>4.26</v>
      </c>
      <c r="J965" s="324">
        <v>40</v>
      </c>
      <c r="K965" s="324">
        <v>125</v>
      </c>
      <c r="L965" s="324">
        <v>1</v>
      </c>
      <c r="M965" s="324">
        <v>10.5</v>
      </c>
      <c r="N965" s="324">
        <v>10.3</v>
      </c>
      <c r="O965" s="324">
        <v>5.0999999999999996</v>
      </c>
      <c r="P965" s="324">
        <v>100</v>
      </c>
      <c r="Q965" s="324" t="s">
        <v>293</v>
      </c>
      <c r="R965" s="399">
        <v>1</v>
      </c>
      <c r="S965" s="399">
        <v>0</v>
      </c>
      <c r="T965" s="399">
        <v>0</v>
      </c>
      <c r="U965" s="406">
        <v>0.47</v>
      </c>
      <c r="V965" s="406">
        <v>0.25</v>
      </c>
      <c r="W965" s="407">
        <v>6.0800000000000003E-4</v>
      </c>
      <c r="X965" s="407">
        <v>0.36099999999999999</v>
      </c>
      <c r="Y965" s="324">
        <v>1.48</v>
      </c>
      <c r="Z965" s="324">
        <v>1.79</v>
      </c>
      <c r="AA965" s="407">
        <v>1.07E-3</v>
      </c>
      <c r="AB965" s="407">
        <v>0.36099999999999999</v>
      </c>
      <c r="AC965" s="324">
        <v>1.21</v>
      </c>
      <c r="AD965" s="324">
        <v>2.0099999999999998</v>
      </c>
      <c r="AE965" s="407">
        <v>8.9700000000000001E-4</v>
      </c>
      <c r="AF965" s="407">
        <v>0.36099999999999999</v>
      </c>
      <c r="AG965" s="324">
        <v>1.28</v>
      </c>
      <c r="AH965" s="324">
        <v>2.2799999999999998</v>
      </c>
      <c r="AI965" s="324">
        <v>0</v>
      </c>
      <c r="AJ965" s="324">
        <v>0</v>
      </c>
      <c r="AK965" s="324">
        <v>0</v>
      </c>
      <c r="AL965" s="324">
        <v>0</v>
      </c>
      <c r="AM965" s="324">
        <v>0</v>
      </c>
      <c r="AN965" s="324">
        <v>0</v>
      </c>
      <c r="AO965" s="324">
        <v>273123</v>
      </c>
      <c r="AP965" s="324">
        <v>2.06E-2</v>
      </c>
      <c r="AQ965" s="324">
        <v>0.14351</v>
      </c>
      <c r="AR965" s="324">
        <v>61</v>
      </c>
      <c r="AS965" s="324" t="s">
        <v>1464</v>
      </c>
      <c r="AT965" s="390">
        <v>0</v>
      </c>
      <c r="AU965" s="390">
        <v>0</v>
      </c>
      <c r="AV965" s="390">
        <v>0</v>
      </c>
      <c r="AY965" s="390" t="s">
        <v>3533</v>
      </c>
    </row>
    <row r="966" spans="1:51" s="390" customFormat="1">
      <c r="A966" s="399" t="s">
        <v>81</v>
      </c>
      <c r="B966" s="399" t="s">
        <v>1480</v>
      </c>
      <c r="C966" s="399">
        <v>150</v>
      </c>
      <c r="D966" s="399">
        <v>10</v>
      </c>
      <c r="E966" s="408">
        <v>0.33</v>
      </c>
      <c r="F966" s="399">
        <v>0</v>
      </c>
      <c r="G966" s="399">
        <v>1.1599999999999999</v>
      </c>
      <c r="H966" s="399">
        <v>0.7</v>
      </c>
      <c r="I966" s="399">
        <v>1.33</v>
      </c>
      <c r="J966" s="399">
        <v>40</v>
      </c>
      <c r="K966" s="399">
        <v>125</v>
      </c>
      <c r="L966" s="403">
        <v>1</v>
      </c>
      <c r="M966" s="404">
        <v>10.5</v>
      </c>
      <c r="N966" s="404">
        <v>10.300000190734863</v>
      </c>
      <c r="O966" s="404">
        <v>5.0999999046325684</v>
      </c>
      <c r="P966" s="399">
        <v>100</v>
      </c>
      <c r="Q966" s="399" t="s">
        <v>293</v>
      </c>
      <c r="R966" s="399">
        <v>1</v>
      </c>
      <c r="S966" s="399">
        <v>0</v>
      </c>
      <c r="T966" s="399">
        <v>0</v>
      </c>
      <c r="U966" s="404">
        <v>0.47</v>
      </c>
      <c r="V966" s="404">
        <v>0.25</v>
      </c>
      <c r="W966" s="405">
        <v>6.0756299999999998E-4</v>
      </c>
      <c r="X966" s="405">
        <v>1.1058032554847841</v>
      </c>
      <c r="Y966" s="399">
        <v>1.48</v>
      </c>
      <c r="Z966" s="399">
        <v>1.79</v>
      </c>
      <c r="AA966" s="405">
        <v>1.068921E-3</v>
      </c>
      <c r="AB966" s="405">
        <v>1.1058032554847841</v>
      </c>
      <c r="AC966" s="399">
        <v>1.21</v>
      </c>
      <c r="AD966" s="399">
        <v>2.0099999999999998</v>
      </c>
      <c r="AE966" s="405">
        <v>8.96724E-4</v>
      </c>
      <c r="AF966" s="405">
        <v>1.1058032554847841</v>
      </c>
      <c r="AG966" s="399">
        <v>1.28</v>
      </c>
      <c r="AH966" s="399">
        <v>2.2799999999999998</v>
      </c>
      <c r="AI966" s="324">
        <v>0</v>
      </c>
      <c r="AJ966" s="324">
        <v>0</v>
      </c>
      <c r="AK966" s="324">
        <v>0</v>
      </c>
      <c r="AL966" s="324">
        <v>0</v>
      </c>
      <c r="AM966" s="324">
        <v>0</v>
      </c>
      <c r="AN966" s="324">
        <v>0</v>
      </c>
      <c r="AO966" s="403">
        <v>440286</v>
      </c>
      <c r="AP966" s="403">
        <v>1.278E-2</v>
      </c>
      <c r="AQ966" s="403">
        <v>0.11303000000000001</v>
      </c>
      <c r="AR966" s="403">
        <v>70</v>
      </c>
      <c r="AS966" s="399" t="s">
        <v>1464</v>
      </c>
      <c r="AT966" s="390">
        <v>0</v>
      </c>
      <c r="AU966" s="390">
        <v>0</v>
      </c>
      <c r="AV966" s="390">
        <v>0</v>
      </c>
      <c r="AY966" s="390" t="s">
        <v>3533</v>
      </c>
    </row>
    <row r="967" spans="1:51" s="390" customFormat="1">
      <c r="A967" s="399" t="s">
        <v>81</v>
      </c>
      <c r="B967" s="399" t="s">
        <v>1481</v>
      </c>
      <c r="C967" s="399">
        <v>180</v>
      </c>
      <c r="D967" s="399">
        <v>10</v>
      </c>
      <c r="E967" s="408">
        <v>0.36</v>
      </c>
      <c r="F967" s="399">
        <v>0</v>
      </c>
      <c r="G967" s="399">
        <v>1.02</v>
      </c>
      <c r="H967" s="399">
        <v>0.7</v>
      </c>
      <c r="I967" s="399">
        <v>1.24</v>
      </c>
      <c r="J967" s="399">
        <v>40</v>
      </c>
      <c r="K967" s="399">
        <v>125</v>
      </c>
      <c r="L967" s="403">
        <v>1</v>
      </c>
      <c r="M967" s="404">
        <v>10.5</v>
      </c>
      <c r="N967" s="404">
        <v>10.300000190734863</v>
      </c>
      <c r="O967" s="404">
        <v>5.0999999046325684</v>
      </c>
      <c r="P967" s="399">
        <v>100</v>
      </c>
      <c r="Q967" s="399" t="s">
        <v>293</v>
      </c>
      <c r="R967" s="399">
        <v>1</v>
      </c>
      <c r="S967" s="399">
        <v>0</v>
      </c>
      <c r="T967" s="399">
        <v>0</v>
      </c>
      <c r="U967" s="404">
        <v>0.47</v>
      </c>
      <c r="V967" s="404">
        <v>0.25</v>
      </c>
      <c r="W967" s="405">
        <v>6.0756299999999998E-4</v>
      </c>
      <c r="X967" s="405">
        <v>1.2286702838719823</v>
      </c>
      <c r="Y967" s="399">
        <v>1.48</v>
      </c>
      <c r="Z967" s="399">
        <v>1.79</v>
      </c>
      <c r="AA967" s="405">
        <v>1.068921E-3</v>
      </c>
      <c r="AB967" s="405">
        <v>1.2286702838719823</v>
      </c>
      <c r="AC967" s="399">
        <v>1.21</v>
      </c>
      <c r="AD967" s="399">
        <v>2.0099999999999998</v>
      </c>
      <c r="AE967" s="405">
        <v>8.96724E-4</v>
      </c>
      <c r="AF967" s="405">
        <v>1.2286702838719823</v>
      </c>
      <c r="AG967" s="399">
        <v>1.28</v>
      </c>
      <c r="AH967" s="399">
        <v>2.2799999999999998</v>
      </c>
      <c r="AI967" s="324">
        <v>0</v>
      </c>
      <c r="AJ967" s="324">
        <v>0</v>
      </c>
      <c r="AK967" s="324">
        <v>0</v>
      </c>
      <c r="AL967" s="324">
        <v>0</v>
      </c>
      <c r="AM967" s="324">
        <v>0</v>
      </c>
      <c r="AN967" s="324">
        <v>0</v>
      </c>
      <c r="AO967" s="403">
        <v>440286</v>
      </c>
      <c r="AP967" s="403">
        <v>1.278E-2</v>
      </c>
      <c r="AQ967" s="403">
        <v>0.11303000000000001</v>
      </c>
      <c r="AR967" s="403">
        <v>73</v>
      </c>
      <c r="AS967" s="399" t="s">
        <v>1464</v>
      </c>
      <c r="AT967" s="390">
        <v>0</v>
      </c>
      <c r="AU967" s="390">
        <v>0</v>
      </c>
      <c r="AV967" s="390">
        <v>0</v>
      </c>
      <c r="AY967" s="390" t="s">
        <v>3533</v>
      </c>
    </row>
    <row r="968" spans="1:51" s="390" customFormat="1">
      <c r="A968" s="399" t="s">
        <v>81</v>
      </c>
      <c r="B968" s="399" t="s">
        <v>1466</v>
      </c>
      <c r="C968" s="399">
        <v>2.2000000000000002</v>
      </c>
      <c r="D968" s="399">
        <v>30</v>
      </c>
      <c r="E968" s="403">
        <v>7.1999999999999998E-3</v>
      </c>
      <c r="F968" s="399">
        <v>0</v>
      </c>
      <c r="G968" s="399">
        <v>8.4</v>
      </c>
      <c r="H968" s="399">
        <v>0.7</v>
      </c>
      <c r="I968" s="399">
        <v>9.7799999999999994</v>
      </c>
      <c r="J968" s="399">
        <v>40</v>
      </c>
      <c r="K968" s="399">
        <v>125</v>
      </c>
      <c r="L968" s="403">
        <v>1</v>
      </c>
      <c r="M968" s="404">
        <v>10.5</v>
      </c>
      <c r="N968" s="404">
        <v>10.300000190734863</v>
      </c>
      <c r="O968" s="404">
        <v>5.0999999046325684</v>
      </c>
      <c r="P968" s="399">
        <v>100</v>
      </c>
      <c r="Q968" s="399" t="s">
        <v>293</v>
      </c>
      <c r="R968" s="399">
        <v>1</v>
      </c>
      <c r="S968" s="399">
        <v>0</v>
      </c>
      <c r="T968" s="399">
        <v>0</v>
      </c>
      <c r="U968" s="404">
        <v>0.47</v>
      </c>
      <c r="V968" s="404">
        <v>0.25</v>
      </c>
      <c r="W968" s="405">
        <v>6.0756299999999998E-4</v>
      </c>
      <c r="X968" s="405">
        <v>0.1351537341552963</v>
      </c>
      <c r="Y968" s="399">
        <v>1.48</v>
      </c>
      <c r="Z968" s="399">
        <v>1.79</v>
      </c>
      <c r="AA968" s="405">
        <v>1.068921E-3</v>
      </c>
      <c r="AB968" s="405">
        <v>0.1351537341552963</v>
      </c>
      <c r="AC968" s="399">
        <v>1.21</v>
      </c>
      <c r="AD968" s="399">
        <v>2.0099999999999998</v>
      </c>
      <c r="AE968" s="405">
        <v>8.96724E-4</v>
      </c>
      <c r="AF968" s="405">
        <v>0.1351537341552963</v>
      </c>
      <c r="AG968" s="399">
        <v>1.28</v>
      </c>
      <c r="AH968" s="399">
        <v>2.2799999999999998</v>
      </c>
      <c r="AI968" s="324">
        <v>0</v>
      </c>
      <c r="AJ968" s="324">
        <v>0</v>
      </c>
      <c r="AK968" s="324">
        <v>0</v>
      </c>
      <c r="AL968" s="324">
        <v>0</v>
      </c>
      <c r="AM968" s="324">
        <v>0</v>
      </c>
      <c r="AN968" s="324">
        <v>0</v>
      </c>
      <c r="AO968" s="403">
        <v>172957</v>
      </c>
      <c r="AP968" s="403">
        <v>3.252E-2</v>
      </c>
      <c r="AQ968" s="403">
        <v>0.18034</v>
      </c>
      <c r="AR968" s="403">
        <v>58</v>
      </c>
      <c r="AS968" s="399" t="s">
        <v>1464</v>
      </c>
      <c r="AT968" s="390">
        <v>0</v>
      </c>
      <c r="AU968" s="390">
        <v>0</v>
      </c>
      <c r="AV968" s="390">
        <v>0</v>
      </c>
      <c r="AY968" s="390" t="s">
        <v>3533</v>
      </c>
    </row>
    <row r="969" spans="1:51" s="390" customFormat="1">
      <c r="A969" s="399" t="s">
        <v>81</v>
      </c>
      <c r="B969" s="399" t="s">
        <v>1473</v>
      </c>
      <c r="C969" s="399">
        <v>22</v>
      </c>
      <c r="D969" s="399">
        <v>20</v>
      </c>
      <c r="E969" s="408">
        <v>0.05</v>
      </c>
      <c r="F969" s="399">
        <v>0</v>
      </c>
      <c r="G969" s="399">
        <v>3.28</v>
      </c>
      <c r="H969" s="399">
        <v>0.7</v>
      </c>
      <c r="I969" s="399">
        <v>3.58</v>
      </c>
      <c r="J969" s="399">
        <v>40</v>
      </c>
      <c r="K969" s="399">
        <v>125</v>
      </c>
      <c r="L969" s="403">
        <v>1</v>
      </c>
      <c r="M969" s="404">
        <v>10.5</v>
      </c>
      <c r="N969" s="404">
        <v>10.300000190734863</v>
      </c>
      <c r="O969" s="404">
        <v>5.0999999046325684</v>
      </c>
      <c r="P969" s="399">
        <v>100</v>
      </c>
      <c r="Q969" s="399" t="s">
        <v>293</v>
      </c>
      <c r="R969" s="399">
        <v>1</v>
      </c>
      <c r="S969" s="399">
        <v>0</v>
      </c>
      <c r="T969" s="399">
        <v>0</v>
      </c>
      <c r="U969" s="404">
        <v>0.47</v>
      </c>
      <c r="V969" s="404">
        <v>0.25</v>
      </c>
      <c r="W969" s="405">
        <v>6.0756299999999998E-4</v>
      </c>
      <c r="X969" s="405">
        <v>0.41944261414940093</v>
      </c>
      <c r="Y969" s="399">
        <v>1.48</v>
      </c>
      <c r="Z969" s="399">
        <v>1.79</v>
      </c>
      <c r="AA969" s="405">
        <v>1.068921E-3</v>
      </c>
      <c r="AB969" s="405">
        <v>0.41944261414940093</v>
      </c>
      <c r="AC969" s="399">
        <v>1.21</v>
      </c>
      <c r="AD969" s="399">
        <v>2.0099999999999998</v>
      </c>
      <c r="AE969" s="405">
        <v>8.96724E-4</v>
      </c>
      <c r="AF969" s="405">
        <v>0.41944261414940093</v>
      </c>
      <c r="AG969" s="399">
        <v>1.28</v>
      </c>
      <c r="AH969" s="399">
        <v>2.2799999999999998</v>
      </c>
      <c r="AI969" s="324">
        <v>0</v>
      </c>
      <c r="AJ969" s="324">
        <v>0</v>
      </c>
      <c r="AK969" s="324">
        <v>0</v>
      </c>
      <c r="AL969" s="324">
        <v>0</v>
      </c>
      <c r="AM969" s="324">
        <v>0</v>
      </c>
      <c r="AN969" s="324">
        <v>0</v>
      </c>
      <c r="AO969" s="403">
        <v>348751</v>
      </c>
      <c r="AP969" s="403">
        <v>1.6129999999999999E-2</v>
      </c>
      <c r="AQ969" s="403">
        <v>0.127</v>
      </c>
      <c r="AR969" s="403">
        <v>60</v>
      </c>
      <c r="AS969" s="399" t="s">
        <v>1464</v>
      </c>
      <c r="AT969" s="390">
        <v>0</v>
      </c>
      <c r="AU969" s="390">
        <v>0</v>
      </c>
      <c r="AV969" s="390">
        <v>0</v>
      </c>
      <c r="AY969" s="390" t="s">
        <v>3533</v>
      </c>
    </row>
    <row r="970" spans="1:51" s="390" customFormat="1">
      <c r="A970" s="399" t="s">
        <v>81</v>
      </c>
      <c r="B970" s="399" t="s">
        <v>1482</v>
      </c>
      <c r="C970" s="399">
        <v>220</v>
      </c>
      <c r="D970" s="399">
        <v>10</v>
      </c>
      <c r="E970" s="408">
        <v>0.39400000000000002</v>
      </c>
      <c r="F970" s="399">
        <v>0</v>
      </c>
      <c r="G970" s="399">
        <v>0.95</v>
      </c>
      <c r="H970" s="399">
        <v>0.7</v>
      </c>
      <c r="I970" s="399">
        <v>1.18</v>
      </c>
      <c r="J970" s="399">
        <v>40</v>
      </c>
      <c r="K970" s="399">
        <v>125</v>
      </c>
      <c r="L970" s="403">
        <v>1</v>
      </c>
      <c r="M970" s="404">
        <v>10.5</v>
      </c>
      <c r="N970" s="404">
        <v>10.300000190734863</v>
      </c>
      <c r="O970" s="404">
        <v>5.0999999046325684</v>
      </c>
      <c r="P970" s="399">
        <v>100</v>
      </c>
      <c r="Q970" s="399" t="s">
        <v>293</v>
      </c>
      <c r="R970" s="399">
        <v>1</v>
      </c>
      <c r="S970" s="399">
        <v>0</v>
      </c>
      <c r="T970" s="399">
        <v>0</v>
      </c>
      <c r="U970" s="404">
        <v>0.47</v>
      </c>
      <c r="V970" s="404">
        <v>0.25</v>
      </c>
      <c r="W970" s="405">
        <v>6.0756299999999998E-4</v>
      </c>
      <c r="X970" s="405">
        <v>1.3366852538827061</v>
      </c>
      <c r="Y970" s="399">
        <v>1.48</v>
      </c>
      <c r="Z970" s="399">
        <v>1.79</v>
      </c>
      <c r="AA970" s="405">
        <v>1.068921E-3</v>
      </c>
      <c r="AB970" s="405">
        <v>1.3366852538827061</v>
      </c>
      <c r="AC970" s="399">
        <v>1.21</v>
      </c>
      <c r="AD970" s="399">
        <v>2.0099999999999998</v>
      </c>
      <c r="AE970" s="405">
        <v>8.96724E-4</v>
      </c>
      <c r="AF970" s="405">
        <v>1.3366852538827061</v>
      </c>
      <c r="AG970" s="399">
        <v>1.28</v>
      </c>
      <c r="AH970" s="399">
        <v>2.2799999999999998</v>
      </c>
      <c r="AI970" s="324">
        <v>0</v>
      </c>
      <c r="AJ970" s="324">
        <v>0</v>
      </c>
      <c r="AK970" s="324">
        <v>0</v>
      </c>
      <c r="AL970" s="324">
        <v>0</v>
      </c>
      <c r="AM970" s="324">
        <v>0</v>
      </c>
      <c r="AN970" s="324">
        <v>0</v>
      </c>
      <c r="AO970" s="403">
        <v>440286</v>
      </c>
      <c r="AP970" s="403">
        <v>1.278E-2</v>
      </c>
      <c r="AQ970" s="403">
        <v>0.11303000000000001</v>
      </c>
      <c r="AR970" s="403">
        <v>71</v>
      </c>
      <c r="AS970" s="399" t="s">
        <v>1464</v>
      </c>
      <c r="AT970" s="390">
        <v>0</v>
      </c>
      <c r="AU970" s="390">
        <v>0</v>
      </c>
      <c r="AV970" s="390">
        <v>0</v>
      </c>
      <c r="AY970" s="390" t="s">
        <v>3533</v>
      </c>
    </row>
    <row r="971" spans="1:51" s="390" customFormat="1">
      <c r="A971" s="399" t="s">
        <v>81</v>
      </c>
      <c r="B971" s="399" t="s">
        <v>1467</v>
      </c>
      <c r="C971" s="399">
        <v>3.3</v>
      </c>
      <c r="D971" s="399">
        <v>30</v>
      </c>
      <c r="E971" s="408">
        <v>0.01</v>
      </c>
      <c r="F971" s="399">
        <v>0</v>
      </c>
      <c r="G971" s="399">
        <v>7.38</v>
      </c>
      <c r="H971" s="399">
        <v>0.7</v>
      </c>
      <c r="I971" s="399">
        <v>7.22</v>
      </c>
      <c r="J971" s="399">
        <v>40</v>
      </c>
      <c r="K971" s="399">
        <v>125</v>
      </c>
      <c r="L971" s="403">
        <v>1</v>
      </c>
      <c r="M971" s="404">
        <v>10.5</v>
      </c>
      <c r="N971" s="404">
        <v>10.300000190734863</v>
      </c>
      <c r="O971" s="404">
        <v>5.0999999046325684</v>
      </c>
      <c r="P971" s="399">
        <v>100</v>
      </c>
      <c r="Q971" s="399" t="s">
        <v>293</v>
      </c>
      <c r="R971" s="399">
        <v>1</v>
      </c>
      <c r="S971" s="399">
        <v>0</v>
      </c>
      <c r="T971" s="399">
        <v>0</v>
      </c>
      <c r="U971" s="404">
        <v>0.47</v>
      </c>
      <c r="V971" s="404">
        <v>0.25</v>
      </c>
      <c r="W971" s="405">
        <v>6.0756299999999998E-4</v>
      </c>
      <c r="X971" s="405">
        <v>0.16587048592595363</v>
      </c>
      <c r="Y971" s="399">
        <v>1.48</v>
      </c>
      <c r="Z971" s="399">
        <v>1.79</v>
      </c>
      <c r="AA971" s="405">
        <v>1.068921E-3</v>
      </c>
      <c r="AB971" s="405">
        <v>0.16587048592595363</v>
      </c>
      <c r="AC971" s="399">
        <v>1.21</v>
      </c>
      <c r="AD971" s="399">
        <v>2.0099999999999998</v>
      </c>
      <c r="AE971" s="405">
        <v>8.96724E-4</v>
      </c>
      <c r="AF971" s="405">
        <v>0.16587048592595363</v>
      </c>
      <c r="AG971" s="399">
        <v>1.28</v>
      </c>
      <c r="AH971" s="399">
        <v>2.2799999999999998</v>
      </c>
      <c r="AI971" s="324">
        <v>0</v>
      </c>
      <c r="AJ971" s="324">
        <v>0</v>
      </c>
      <c r="AK971" s="324">
        <v>0</v>
      </c>
      <c r="AL971" s="324">
        <v>0</v>
      </c>
      <c r="AM971" s="324">
        <v>0</v>
      </c>
      <c r="AN971" s="324">
        <v>0</v>
      </c>
      <c r="AO971" s="403">
        <v>219672</v>
      </c>
      <c r="AP971" s="403">
        <v>2.5610000000000001E-2</v>
      </c>
      <c r="AQ971" s="403">
        <v>0.16002</v>
      </c>
      <c r="AR971" s="403">
        <v>76</v>
      </c>
      <c r="AS971" s="399" t="s">
        <v>1464</v>
      </c>
      <c r="AT971" s="390">
        <v>0</v>
      </c>
      <c r="AU971" s="390">
        <v>0</v>
      </c>
      <c r="AV971" s="390">
        <v>0</v>
      </c>
      <c r="AY971" s="390" t="s">
        <v>3533</v>
      </c>
    </row>
    <row r="972" spans="1:51" s="390" customFormat="1">
      <c r="A972" s="324" t="s">
        <v>81</v>
      </c>
      <c r="B972" s="324" t="s">
        <v>1474</v>
      </c>
      <c r="C972" s="324">
        <v>33</v>
      </c>
      <c r="D972" s="324">
        <v>20</v>
      </c>
      <c r="E972" s="408">
        <v>6.8000000000000005E-2</v>
      </c>
      <c r="F972" s="399">
        <v>0</v>
      </c>
      <c r="G972" s="324">
        <v>2.42</v>
      </c>
      <c r="H972" s="324">
        <v>0.7</v>
      </c>
      <c r="I972" s="324">
        <v>2.8</v>
      </c>
      <c r="J972" s="324">
        <v>40</v>
      </c>
      <c r="K972" s="324">
        <v>125</v>
      </c>
      <c r="L972" s="324">
        <v>1</v>
      </c>
      <c r="M972" s="324">
        <v>10.5</v>
      </c>
      <c r="N972" s="324">
        <v>10.3</v>
      </c>
      <c r="O972" s="324">
        <v>5.0999999999999996</v>
      </c>
      <c r="P972" s="324">
        <v>100</v>
      </c>
      <c r="Q972" s="324" t="s">
        <v>293</v>
      </c>
      <c r="R972" s="399">
        <v>1</v>
      </c>
      <c r="S972" s="399">
        <v>0</v>
      </c>
      <c r="T972" s="399">
        <v>0</v>
      </c>
      <c r="U972" s="406">
        <v>0.47</v>
      </c>
      <c r="V972" s="406">
        <v>0.25</v>
      </c>
      <c r="W972" s="407">
        <v>6.0800000000000003E-4</v>
      </c>
      <c r="X972" s="407">
        <v>0.52100000000000002</v>
      </c>
      <c r="Y972" s="324">
        <v>1.48</v>
      </c>
      <c r="Z972" s="324">
        <v>1.79</v>
      </c>
      <c r="AA972" s="407">
        <v>1.07E-3</v>
      </c>
      <c r="AB972" s="407">
        <v>0.52100000000000002</v>
      </c>
      <c r="AC972" s="324">
        <v>1.21</v>
      </c>
      <c r="AD972" s="324">
        <v>2.0099999999999998</v>
      </c>
      <c r="AE972" s="407">
        <v>8.9700000000000001E-4</v>
      </c>
      <c r="AF972" s="407">
        <v>0.52100000000000002</v>
      </c>
      <c r="AG972" s="324">
        <v>1.28</v>
      </c>
      <c r="AH972" s="324">
        <v>2.2799999999999998</v>
      </c>
      <c r="AI972" s="324">
        <v>0</v>
      </c>
      <c r="AJ972" s="324">
        <v>0</v>
      </c>
      <c r="AK972" s="324">
        <v>0</v>
      </c>
      <c r="AL972" s="324">
        <v>0</v>
      </c>
      <c r="AM972" s="324">
        <v>0</v>
      </c>
      <c r="AN972" s="324">
        <v>0</v>
      </c>
      <c r="AO972" s="324">
        <v>544923</v>
      </c>
      <c r="AP972" s="324">
        <v>1.0319999999999999E-2</v>
      </c>
      <c r="AQ972" s="324">
        <v>0.1016</v>
      </c>
      <c r="AR972" s="324">
        <v>77</v>
      </c>
      <c r="AS972" s="324" t="s">
        <v>1464</v>
      </c>
      <c r="AT972" s="390">
        <v>0</v>
      </c>
      <c r="AU972" s="390">
        <v>0</v>
      </c>
      <c r="AV972" s="390">
        <v>0</v>
      </c>
      <c r="AY972" s="390" t="s">
        <v>3533</v>
      </c>
    </row>
    <row r="973" spans="1:51" s="390" customFormat="1">
      <c r="A973" s="399" t="s">
        <v>81</v>
      </c>
      <c r="B973" s="399" t="s">
        <v>1483</v>
      </c>
      <c r="C973" s="399">
        <v>330</v>
      </c>
      <c r="D973" s="399">
        <v>10</v>
      </c>
      <c r="E973" s="408">
        <v>0.748</v>
      </c>
      <c r="F973" s="399">
        <v>0</v>
      </c>
      <c r="G973" s="399">
        <v>0.76</v>
      </c>
      <c r="H973" s="399">
        <v>0.7</v>
      </c>
      <c r="I973" s="399">
        <v>0.82</v>
      </c>
      <c r="J973" s="399">
        <v>40</v>
      </c>
      <c r="K973" s="399">
        <v>125</v>
      </c>
      <c r="L973" s="403">
        <v>1</v>
      </c>
      <c r="M973" s="404">
        <v>10.5</v>
      </c>
      <c r="N973" s="404">
        <v>10.300000190734863</v>
      </c>
      <c r="O973" s="404">
        <v>5.0999999046325684</v>
      </c>
      <c r="P973" s="399">
        <v>100</v>
      </c>
      <c r="Q973" s="399" t="s">
        <v>293</v>
      </c>
      <c r="R973" s="399">
        <v>1</v>
      </c>
      <c r="S973" s="399">
        <v>0</v>
      </c>
      <c r="T973" s="399">
        <v>0</v>
      </c>
      <c r="U973" s="404">
        <v>0.47</v>
      </c>
      <c r="V973" s="404">
        <v>0.25</v>
      </c>
      <c r="W973" s="405">
        <v>6.0756299999999998E-4</v>
      </c>
      <c r="X973" s="405">
        <v>1.6437615959908951</v>
      </c>
      <c r="Y973" s="399">
        <v>1.48</v>
      </c>
      <c r="Z973" s="399">
        <v>1.79</v>
      </c>
      <c r="AA973" s="405">
        <v>1.068921E-3</v>
      </c>
      <c r="AB973" s="405">
        <v>1.6437615959908951</v>
      </c>
      <c r="AC973" s="399">
        <v>1.21</v>
      </c>
      <c r="AD973" s="399">
        <v>2.0099999999999998</v>
      </c>
      <c r="AE973" s="405">
        <v>8.96724E-4</v>
      </c>
      <c r="AF973" s="405">
        <v>1.6437615959908951</v>
      </c>
      <c r="AG973" s="399">
        <v>1.28</v>
      </c>
      <c r="AH973" s="399">
        <v>2.2799999999999998</v>
      </c>
      <c r="AI973" s="324">
        <v>0</v>
      </c>
      <c r="AJ973" s="324">
        <v>0</v>
      </c>
      <c r="AK973" s="324">
        <v>0</v>
      </c>
      <c r="AL973" s="324">
        <v>0</v>
      </c>
      <c r="AM973" s="324">
        <v>0</v>
      </c>
      <c r="AN973" s="324">
        <v>0</v>
      </c>
      <c r="AO973" s="403">
        <v>691828</v>
      </c>
      <c r="AP973" s="403">
        <v>8.1300000000000001E-3</v>
      </c>
      <c r="AQ973" s="403">
        <v>9.017E-2</v>
      </c>
      <c r="AR973" s="403">
        <v>79</v>
      </c>
      <c r="AS973" s="399" t="s">
        <v>1464</v>
      </c>
      <c r="AT973" s="390">
        <v>0</v>
      </c>
      <c r="AU973" s="390">
        <v>0</v>
      </c>
      <c r="AV973" s="390">
        <v>0</v>
      </c>
      <c r="AY973" s="390" t="s">
        <v>3533</v>
      </c>
    </row>
    <row r="974" spans="1:51" s="390" customFormat="1">
      <c r="A974" s="399" t="s">
        <v>81</v>
      </c>
      <c r="B974" s="399" t="s">
        <v>1468</v>
      </c>
      <c r="C974" s="399">
        <v>4.7</v>
      </c>
      <c r="D974" s="399">
        <v>30</v>
      </c>
      <c r="E974" s="408">
        <v>1.15E-2</v>
      </c>
      <c r="F974" s="399">
        <v>0</v>
      </c>
      <c r="G974" s="399">
        <v>6.46</v>
      </c>
      <c r="H974" s="399">
        <v>0.7</v>
      </c>
      <c r="I974" s="399">
        <v>6.9</v>
      </c>
      <c r="J974" s="399">
        <v>40</v>
      </c>
      <c r="K974" s="399">
        <v>125</v>
      </c>
      <c r="L974" s="403">
        <v>1</v>
      </c>
      <c r="M974" s="404">
        <v>10.5</v>
      </c>
      <c r="N974" s="404">
        <v>10.300000190734863</v>
      </c>
      <c r="O974" s="404">
        <v>5.0999999046325684</v>
      </c>
      <c r="P974" s="399">
        <v>100</v>
      </c>
      <c r="Q974" s="399" t="s">
        <v>293</v>
      </c>
      <c r="R974" s="399">
        <v>1</v>
      </c>
      <c r="S974" s="399">
        <v>0</v>
      </c>
      <c r="T974" s="399">
        <v>0</v>
      </c>
      <c r="U974" s="404">
        <v>0.47</v>
      </c>
      <c r="V974" s="404">
        <v>0.25</v>
      </c>
      <c r="W974" s="405">
        <v>6.0756299999999998E-4</v>
      </c>
      <c r="X974" s="405">
        <v>0.19989519576397127</v>
      </c>
      <c r="Y974" s="399">
        <v>1.48</v>
      </c>
      <c r="Z974" s="399">
        <v>1.79</v>
      </c>
      <c r="AA974" s="405">
        <v>1.068921E-3</v>
      </c>
      <c r="AB974" s="405">
        <v>0.19989519576397127</v>
      </c>
      <c r="AC974" s="399">
        <v>1.21</v>
      </c>
      <c r="AD974" s="399">
        <v>2.0099999999999998</v>
      </c>
      <c r="AE974" s="405">
        <v>8.96724E-4</v>
      </c>
      <c r="AF974" s="405">
        <v>0.19989519576397127</v>
      </c>
      <c r="AG974" s="399">
        <v>1.28</v>
      </c>
      <c r="AH974" s="399">
        <v>2.2799999999999998</v>
      </c>
      <c r="AI974" s="324">
        <v>0</v>
      </c>
      <c r="AJ974" s="324">
        <v>0</v>
      </c>
      <c r="AK974" s="324">
        <v>0</v>
      </c>
      <c r="AL974" s="324">
        <v>0</v>
      </c>
      <c r="AM974" s="324">
        <v>0</v>
      </c>
      <c r="AN974" s="324">
        <v>0</v>
      </c>
      <c r="AO974" s="403">
        <v>219672</v>
      </c>
      <c r="AP974" s="403">
        <v>2.5610000000000001E-2</v>
      </c>
      <c r="AQ974" s="403">
        <v>0.16002</v>
      </c>
      <c r="AR974" s="403">
        <v>74</v>
      </c>
      <c r="AS974" s="399" t="s">
        <v>1464</v>
      </c>
      <c r="AT974" s="390">
        <v>0</v>
      </c>
      <c r="AU974" s="390">
        <v>0</v>
      </c>
      <c r="AV974" s="390">
        <v>0</v>
      </c>
      <c r="AY974" s="390" t="s">
        <v>3533</v>
      </c>
    </row>
    <row r="975" spans="1:51" s="390" customFormat="1">
      <c r="A975" s="399" t="s">
        <v>81</v>
      </c>
      <c r="B975" s="399" t="s">
        <v>1475</v>
      </c>
      <c r="C975" s="399">
        <v>47</v>
      </c>
      <c r="D975" s="399">
        <v>20</v>
      </c>
      <c r="E975" s="408">
        <v>0.12</v>
      </c>
      <c r="F975" s="399">
        <v>0</v>
      </c>
      <c r="G975" s="399">
        <v>2.2000000000000002</v>
      </c>
      <c r="H975" s="399">
        <v>0.7</v>
      </c>
      <c r="I975" s="399">
        <v>2.42</v>
      </c>
      <c r="J975" s="399">
        <v>40</v>
      </c>
      <c r="K975" s="399">
        <v>125</v>
      </c>
      <c r="L975" s="403">
        <v>1</v>
      </c>
      <c r="M975" s="404">
        <v>10.5</v>
      </c>
      <c r="N975" s="404">
        <v>10.300000190734863</v>
      </c>
      <c r="O975" s="404">
        <v>5.0999999046325684</v>
      </c>
      <c r="P975" s="399">
        <v>100</v>
      </c>
      <c r="Q975" s="399" t="s">
        <v>293</v>
      </c>
      <c r="R975" s="399">
        <v>1</v>
      </c>
      <c r="S975" s="399">
        <v>0</v>
      </c>
      <c r="T975" s="399">
        <v>0</v>
      </c>
      <c r="U975" s="404">
        <v>0.47</v>
      </c>
      <c r="V975" s="404">
        <v>0.25</v>
      </c>
      <c r="W975" s="405">
        <v>6.0756299999999998E-4</v>
      </c>
      <c r="X975" s="405">
        <v>0.63381406107054705</v>
      </c>
      <c r="Y975" s="399">
        <v>1.48</v>
      </c>
      <c r="Z975" s="399">
        <v>1.79</v>
      </c>
      <c r="AA975" s="405">
        <v>1.068921E-3</v>
      </c>
      <c r="AB975" s="405">
        <v>0.63381406107054705</v>
      </c>
      <c r="AC975" s="399">
        <v>1.21</v>
      </c>
      <c r="AD975" s="399">
        <v>2.0099999999999998</v>
      </c>
      <c r="AE975" s="405">
        <v>8.96724E-4</v>
      </c>
      <c r="AF975" s="405">
        <v>0.63381406107054705</v>
      </c>
      <c r="AG975" s="399">
        <v>1.28</v>
      </c>
      <c r="AH975" s="399">
        <v>2.2799999999999998</v>
      </c>
      <c r="AI975" s="324">
        <v>0</v>
      </c>
      <c r="AJ975" s="324">
        <v>0</v>
      </c>
      <c r="AK975" s="324">
        <v>0</v>
      </c>
      <c r="AL975" s="324">
        <v>0</v>
      </c>
      <c r="AM975" s="324">
        <v>0</v>
      </c>
      <c r="AN975" s="324">
        <v>0</v>
      </c>
      <c r="AO975" s="403">
        <v>273123</v>
      </c>
      <c r="AP975" s="403">
        <v>2.06E-2</v>
      </c>
      <c r="AQ975" s="403">
        <v>0.14351</v>
      </c>
      <c r="AR975" s="403">
        <v>62</v>
      </c>
      <c r="AS975" s="399" t="s">
        <v>1464</v>
      </c>
      <c r="AT975" s="390">
        <v>0</v>
      </c>
      <c r="AU975" s="390">
        <v>0</v>
      </c>
      <c r="AV975" s="390">
        <v>0</v>
      </c>
      <c r="AY975" s="390" t="s">
        <v>3533</v>
      </c>
    </row>
    <row r="976" spans="1:51" s="390" customFormat="1">
      <c r="A976" s="399" t="s">
        <v>81</v>
      </c>
      <c r="B976" s="399" t="s">
        <v>1484</v>
      </c>
      <c r="C976" s="399">
        <v>470</v>
      </c>
      <c r="D976" s="399">
        <v>10</v>
      </c>
      <c r="E976" s="408">
        <v>0.88600000000000001</v>
      </c>
      <c r="F976" s="399">
        <v>0</v>
      </c>
      <c r="G976" s="399">
        <v>0.62</v>
      </c>
      <c r="H976" s="399">
        <v>0.7</v>
      </c>
      <c r="I976" s="399">
        <v>0.72</v>
      </c>
      <c r="J976" s="399">
        <v>40</v>
      </c>
      <c r="K976" s="399">
        <v>125</v>
      </c>
      <c r="L976" s="403">
        <v>1</v>
      </c>
      <c r="M976" s="404">
        <v>10.5</v>
      </c>
      <c r="N976" s="404">
        <v>10.300000190734863</v>
      </c>
      <c r="O976" s="404">
        <v>5.0999999046325684</v>
      </c>
      <c r="P976" s="399">
        <v>100</v>
      </c>
      <c r="Q976" s="399" t="s">
        <v>293</v>
      </c>
      <c r="R976" s="399">
        <v>1</v>
      </c>
      <c r="S976" s="399">
        <v>0</v>
      </c>
      <c r="T976" s="399">
        <v>0</v>
      </c>
      <c r="U976" s="404">
        <v>0.47</v>
      </c>
      <c r="V976" s="404">
        <v>0.25</v>
      </c>
      <c r="W976" s="405">
        <v>6.0756299999999998E-4</v>
      </c>
      <c r="X976" s="405">
        <v>1.9836928628925519</v>
      </c>
      <c r="Y976" s="399">
        <v>1.48</v>
      </c>
      <c r="Z976" s="399">
        <v>1.79</v>
      </c>
      <c r="AA976" s="405">
        <v>1.068921E-3</v>
      </c>
      <c r="AB976" s="405">
        <v>1.9836928628925519</v>
      </c>
      <c r="AC976" s="399">
        <v>1.21</v>
      </c>
      <c r="AD976" s="399">
        <v>2.0099999999999998</v>
      </c>
      <c r="AE976" s="405">
        <v>8.96724E-4</v>
      </c>
      <c r="AF976" s="405">
        <v>1.9836928628925519</v>
      </c>
      <c r="AG976" s="399">
        <v>1.28</v>
      </c>
      <c r="AH976" s="399">
        <v>2.2799999999999998</v>
      </c>
      <c r="AI976" s="324">
        <v>0</v>
      </c>
      <c r="AJ976" s="324">
        <v>0</v>
      </c>
      <c r="AK976" s="324">
        <v>0</v>
      </c>
      <c r="AL976" s="324">
        <v>0</v>
      </c>
      <c r="AM976" s="324">
        <v>0</v>
      </c>
      <c r="AN976" s="324">
        <v>0</v>
      </c>
      <c r="AO976" s="403">
        <v>691828</v>
      </c>
      <c r="AP976" s="403">
        <v>8.1300000000000001E-3</v>
      </c>
      <c r="AQ976" s="403">
        <v>9.017E-2</v>
      </c>
      <c r="AR976" s="403">
        <v>86</v>
      </c>
      <c r="AS976" s="399" t="s">
        <v>1464</v>
      </c>
      <c r="AT976" s="390">
        <v>0</v>
      </c>
      <c r="AU976" s="390">
        <v>0</v>
      </c>
      <c r="AV976" s="390">
        <v>0</v>
      </c>
      <c r="AY976" s="390" t="s">
        <v>3533</v>
      </c>
    </row>
    <row r="977" spans="1:51" s="390" customFormat="1">
      <c r="A977" s="399" t="s">
        <v>81</v>
      </c>
      <c r="B977" s="399" t="s">
        <v>1476</v>
      </c>
      <c r="C977" s="399">
        <v>56</v>
      </c>
      <c r="D977" s="399">
        <v>20</v>
      </c>
      <c r="E977" s="408">
        <v>0.126</v>
      </c>
      <c r="F977" s="399">
        <v>0</v>
      </c>
      <c r="G977" s="399">
        <v>1.9</v>
      </c>
      <c r="H977" s="399">
        <v>0.7</v>
      </c>
      <c r="I977" s="399">
        <v>2.2799999999999998</v>
      </c>
      <c r="J977" s="399">
        <v>40</v>
      </c>
      <c r="K977" s="399">
        <v>125</v>
      </c>
      <c r="L977" s="403">
        <v>1</v>
      </c>
      <c r="M977" s="404">
        <v>10.5</v>
      </c>
      <c r="N977" s="404">
        <v>10.300000190734863</v>
      </c>
      <c r="O977" s="404">
        <v>5.0999999046325684</v>
      </c>
      <c r="P977" s="399">
        <v>100</v>
      </c>
      <c r="Q977" s="399" t="s">
        <v>293</v>
      </c>
      <c r="R977" s="399">
        <v>1</v>
      </c>
      <c r="S977" s="399">
        <v>0</v>
      </c>
      <c r="T977" s="399">
        <v>0</v>
      </c>
      <c r="U977" s="404">
        <v>0.47</v>
      </c>
      <c r="V977" s="404">
        <v>0.25</v>
      </c>
      <c r="W977" s="405">
        <v>6.0756299999999998E-4</v>
      </c>
      <c r="X977" s="405">
        <v>0.65877640752285016</v>
      </c>
      <c r="Y977" s="399">
        <v>1.48</v>
      </c>
      <c r="Z977" s="399">
        <v>1.79</v>
      </c>
      <c r="AA977" s="405">
        <v>1.068921E-3</v>
      </c>
      <c r="AB977" s="405">
        <v>0.65877640752285016</v>
      </c>
      <c r="AC977" s="399">
        <v>1.21</v>
      </c>
      <c r="AD977" s="399">
        <v>2.0099999999999998</v>
      </c>
      <c r="AE977" s="405">
        <v>8.96724E-4</v>
      </c>
      <c r="AF977" s="405">
        <v>0.65877640752285016</v>
      </c>
      <c r="AG977" s="399">
        <v>1.28</v>
      </c>
      <c r="AH977" s="399">
        <v>2.2799999999999998</v>
      </c>
      <c r="AI977" s="324">
        <v>0</v>
      </c>
      <c r="AJ977" s="324">
        <v>0</v>
      </c>
      <c r="AK977" s="324">
        <v>0</v>
      </c>
      <c r="AL977" s="324">
        <v>0</v>
      </c>
      <c r="AM977" s="324">
        <v>0</v>
      </c>
      <c r="AN977" s="324">
        <v>0</v>
      </c>
      <c r="AO977" s="403">
        <v>273123</v>
      </c>
      <c r="AP977" s="403">
        <v>2.06E-2</v>
      </c>
      <c r="AQ977" s="403">
        <v>0.14351</v>
      </c>
      <c r="AR977" s="403">
        <v>66</v>
      </c>
      <c r="AS977" s="399" t="s">
        <v>1464</v>
      </c>
      <c r="AT977" s="390">
        <v>0</v>
      </c>
      <c r="AU977" s="390">
        <v>0</v>
      </c>
      <c r="AV977" s="390">
        <v>0</v>
      </c>
      <c r="AY977" s="390" t="s">
        <v>3533</v>
      </c>
    </row>
    <row r="978" spans="1:51" s="390" customFormat="1">
      <c r="A978" s="324" t="s">
        <v>81</v>
      </c>
      <c r="B978" s="324" t="s">
        <v>1469</v>
      </c>
      <c r="C978" s="324">
        <v>6.8</v>
      </c>
      <c r="D978" s="324">
        <v>30</v>
      </c>
      <c r="E978" s="408">
        <v>1.6299999999999999E-2</v>
      </c>
      <c r="F978" s="399">
        <v>0</v>
      </c>
      <c r="G978" s="324">
        <v>5.94</v>
      </c>
      <c r="H978" s="324">
        <v>0.7</v>
      </c>
      <c r="I978" s="324">
        <v>6.01</v>
      </c>
      <c r="J978" s="324">
        <v>40</v>
      </c>
      <c r="K978" s="324">
        <v>125</v>
      </c>
      <c r="L978" s="324">
        <v>1</v>
      </c>
      <c r="M978" s="324">
        <v>10.5</v>
      </c>
      <c r="N978" s="324">
        <v>10.3</v>
      </c>
      <c r="O978" s="324">
        <v>5.0999999999999996</v>
      </c>
      <c r="P978" s="324">
        <v>100</v>
      </c>
      <c r="Q978" s="324" t="s">
        <v>293</v>
      </c>
      <c r="R978" s="399">
        <v>1</v>
      </c>
      <c r="S978" s="399">
        <v>0</v>
      </c>
      <c r="T978" s="399">
        <v>0</v>
      </c>
      <c r="U978" s="406">
        <v>0.47</v>
      </c>
      <c r="V978" s="406">
        <v>0.25</v>
      </c>
      <c r="W978" s="407">
        <v>6.0800000000000003E-4</v>
      </c>
      <c r="X978" s="407">
        <v>0.251</v>
      </c>
      <c r="Y978" s="324">
        <v>1.48</v>
      </c>
      <c r="Z978" s="324">
        <v>1.79</v>
      </c>
      <c r="AA978" s="407">
        <v>1.07E-3</v>
      </c>
      <c r="AB978" s="407">
        <v>0.251</v>
      </c>
      <c r="AC978" s="324">
        <v>1.21</v>
      </c>
      <c r="AD978" s="324">
        <v>2.0099999999999998</v>
      </c>
      <c r="AE978" s="407">
        <v>8.9700000000000001E-4</v>
      </c>
      <c r="AF978" s="407">
        <v>0.251</v>
      </c>
      <c r="AG978" s="324">
        <v>1.28</v>
      </c>
      <c r="AH978" s="324">
        <v>2.2799999999999998</v>
      </c>
      <c r="AI978" s="324">
        <v>0</v>
      </c>
      <c r="AJ978" s="324">
        <v>0</v>
      </c>
      <c r="AK978" s="324">
        <v>0</v>
      </c>
      <c r="AL978" s="324">
        <v>0</v>
      </c>
      <c r="AM978" s="324">
        <v>0</v>
      </c>
      <c r="AN978" s="324">
        <v>0</v>
      </c>
      <c r="AO978" s="324">
        <v>273123</v>
      </c>
      <c r="AP978" s="324">
        <v>2.06E-2</v>
      </c>
      <c r="AQ978" s="324">
        <v>0.14351</v>
      </c>
      <c r="AR978" s="324">
        <v>72</v>
      </c>
      <c r="AS978" s="324" t="s">
        <v>1464</v>
      </c>
      <c r="AT978" s="390">
        <v>0</v>
      </c>
      <c r="AU978" s="390">
        <v>0</v>
      </c>
      <c r="AV978" s="390">
        <v>0</v>
      </c>
      <c r="AY978" s="390" t="s">
        <v>3533</v>
      </c>
    </row>
    <row r="979" spans="1:51" s="390" customFormat="1">
      <c r="A979" s="399" t="s">
        <v>81</v>
      </c>
      <c r="B979" s="399" t="s">
        <v>1477</v>
      </c>
      <c r="C979" s="399">
        <v>68</v>
      </c>
      <c r="D979" s="399">
        <v>20</v>
      </c>
      <c r="E979" s="408">
        <v>0.17599999999999999</v>
      </c>
      <c r="F979" s="399">
        <v>0</v>
      </c>
      <c r="G979" s="399">
        <v>1.7</v>
      </c>
      <c r="H979" s="399">
        <v>0.7</v>
      </c>
      <c r="I979" s="399">
        <v>1.88</v>
      </c>
      <c r="J979" s="399">
        <v>40</v>
      </c>
      <c r="K979" s="399">
        <v>125</v>
      </c>
      <c r="L979" s="403">
        <v>1</v>
      </c>
      <c r="M979" s="404">
        <v>10.5</v>
      </c>
      <c r="N979" s="404">
        <v>10.300000190734863</v>
      </c>
      <c r="O979" s="404">
        <v>5.0999999046325684</v>
      </c>
      <c r="P979" s="399">
        <v>100</v>
      </c>
      <c r="Q979" s="399" t="s">
        <v>293</v>
      </c>
      <c r="R979" s="399">
        <v>1</v>
      </c>
      <c r="S979" s="399">
        <v>0</v>
      </c>
      <c r="T979" s="399">
        <v>0</v>
      </c>
      <c r="U979" s="404">
        <v>0.47</v>
      </c>
      <c r="V979" s="404">
        <v>0.25</v>
      </c>
      <c r="W979" s="405">
        <v>6.0756299999999998E-4</v>
      </c>
      <c r="X979" s="405">
        <v>0.76729205482617679</v>
      </c>
      <c r="Y979" s="399">
        <v>1.48</v>
      </c>
      <c r="Z979" s="399">
        <v>1.79</v>
      </c>
      <c r="AA979" s="405">
        <v>1.068921E-3</v>
      </c>
      <c r="AB979" s="405">
        <v>0.76729205482617679</v>
      </c>
      <c r="AC979" s="399">
        <v>1.21</v>
      </c>
      <c r="AD979" s="399">
        <v>2.0099999999999998</v>
      </c>
      <c r="AE979" s="405">
        <v>8.96724E-4</v>
      </c>
      <c r="AF979" s="405">
        <v>0.76729205482617679</v>
      </c>
      <c r="AG979" s="399">
        <v>1.28</v>
      </c>
      <c r="AH979" s="399">
        <v>2.2799999999999998</v>
      </c>
      <c r="AI979" s="324">
        <v>0</v>
      </c>
      <c r="AJ979" s="324">
        <v>0</v>
      </c>
      <c r="AK979" s="324">
        <v>0</v>
      </c>
      <c r="AL979" s="324">
        <v>0</v>
      </c>
      <c r="AM979" s="324">
        <v>0</v>
      </c>
      <c r="AN979" s="324">
        <v>0</v>
      </c>
      <c r="AO979" s="403">
        <v>348751</v>
      </c>
      <c r="AP979" s="403">
        <v>1.6129999999999999E-2</v>
      </c>
      <c r="AQ979" s="403">
        <v>0.127</v>
      </c>
      <c r="AR979" s="403">
        <v>65</v>
      </c>
      <c r="AS979" s="399" t="s">
        <v>1464</v>
      </c>
      <c r="AT979" s="390">
        <v>0</v>
      </c>
      <c r="AU979" s="390">
        <v>0</v>
      </c>
      <c r="AV979" s="390">
        <v>0</v>
      </c>
      <c r="AY979" s="390" t="s">
        <v>3533</v>
      </c>
    </row>
    <row r="980" spans="1:51" s="390" customFormat="1">
      <c r="A980" s="399" t="s">
        <v>81</v>
      </c>
      <c r="B980" s="399" t="s">
        <v>1463</v>
      </c>
      <c r="C980" s="399">
        <v>0.8</v>
      </c>
      <c r="D980" s="399">
        <v>30</v>
      </c>
      <c r="E980" s="408">
        <v>4.3E-3</v>
      </c>
      <c r="F980" s="399">
        <v>0</v>
      </c>
      <c r="G980" s="399">
        <v>14.1</v>
      </c>
      <c r="H980" s="399">
        <v>0.7</v>
      </c>
      <c r="I980" s="399">
        <v>12</v>
      </c>
      <c r="J980" s="399">
        <v>40</v>
      </c>
      <c r="K980" s="399">
        <v>125</v>
      </c>
      <c r="L980" s="403">
        <v>1</v>
      </c>
      <c r="M980" s="404">
        <v>10.5</v>
      </c>
      <c r="N980" s="404">
        <v>10.300000190734863</v>
      </c>
      <c r="O980" s="404">
        <v>5.0999999046325684</v>
      </c>
      <c r="P980" s="399">
        <v>100</v>
      </c>
      <c r="Q980" s="399" t="s">
        <v>293</v>
      </c>
      <c r="R980" s="399">
        <v>1</v>
      </c>
      <c r="S980" s="399">
        <v>0</v>
      </c>
      <c r="T980" s="399">
        <v>0</v>
      </c>
      <c r="U980" s="404">
        <v>0.47</v>
      </c>
      <c r="V980" s="404">
        <v>0.25</v>
      </c>
      <c r="W980" s="405">
        <v>6.0756299999999998E-4</v>
      </c>
      <c r="X980" s="405">
        <v>8.8464261757002935E-2</v>
      </c>
      <c r="Y980" s="399">
        <v>1.48</v>
      </c>
      <c r="Z980" s="399">
        <v>1.79</v>
      </c>
      <c r="AA980" s="405">
        <v>1.068921E-3</v>
      </c>
      <c r="AB980" s="405">
        <v>8.8464261757002935E-2</v>
      </c>
      <c r="AC980" s="399">
        <v>1.21</v>
      </c>
      <c r="AD980" s="399">
        <v>2.0099999999999998</v>
      </c>
      <c r="AE980" s="405">
        <v>8.96724E-4</v>
      </c>
      <c r="AF980" s="405">
        <v>8.8464261757002935E-2</v>
      </c>
      <c r="AG980" s="399">
        <v>1.28</v>
      </c>
      <c r="AH980" s="399">
        <v>2.2799999999999998</v>
      </c>
      <c r="AI980" s="324">
        <v>0</v>
      </c>
      <c r="AJ980" s="324">
        <v>0</v>
      </c>
      <c r="AK980" s="324">
        <v>0</v>
      </c>
      <c r="AL980" s="324">
        <v>0</v>
      </c>
      <c r="AM980" s="324">
        <v>0</v>
      </c>
      <c r="AN980" s="324">
        <v>0</v>
      </c>
      <c r="AO980" s="403">
        <v>137950</v>
      </c>
      <c r="AP980" s="403">
        <v>4.0779999999999997E-2</v>
      </c>
      <c r="AQ980" s="403">
        <v>0.20193</v>
      </c>
      <c r="AR980" s="403">
        <v>68</v>
      </c>
      <c r="AS980" s="399" t="s">
        <v>1464</v>
      </c>
      <c r="AT980" s="390">
        <v>0</v>
      </c>
      <c r="AU980" s="390">
        <v>0</v>
      </c>
      <c r="AV980" s="390">
        <v>0</v>
      </c>
      <c r="AY980" s="390" t="s">
        <v>3533</v>
      </c>
    </row>
    <row r="981" spans="1:51" s="390" customFormat="1">
      <c r="A981" s="399" t="s">
        <v>81</v>
      </c>
      <c r="B981" s="399" t="s">
        <v>1470</v>
      </c>
      <c r="C981" s="399">
        <v>8.1999999999999993</v>
      </c>
      <c r="D981" s="399">
        <v>30</v>
      </c>
      <c r="E981" s="408">
        <v>0.02</v>
      </c>
      <c r="F981" s="399">
        <v>0</v>
      </c>
      <c r="G981" s="399">
        <v>4.84</v>
      </c>
      <c r="H981" s="399">
        <v>0.7</v>
      </c>
      <c r="I981" s="399">
        <v>5.71</v>
      </c>
      <c r="J981" s="399">
        <v>40</v>
      </c>
      <c r="K981" s="399">
        <v>125</v>
      </c>
      <c r="L981" s="403">
        <v>1</v>
      </c>
      <c r="M981" s="404">
        <v>10.5</v>
      </c>
      <c r="N981" s="404">
        <v>10.300000190734863</v>
      </c>
      <c r="O981" s="404">
        <v>5.0999999046325684</v>
      </c>
      <c r="P981" s="399">
        <v>100</v>
      </c>
      <c r="Q981" s="399" t="s">
        <v>293</v>
      </c>
      <c r="R981" s="399">
        <v>1</v>
      </c>
      <c r="S981" s="399">
        <v>0</v>
      </c>
      <c r="T981" s="399">
        <v>0</v>
      </c>
      <c r="U981" s="404">
        <v>0.47</v>
      </c>
      <c r="V981" s="404">
        <v>0.25</v>
      </c>
      <c r="W981" s="405">
        <v>6.0756299999999998E-4</v>
      </c>
      <c r="X981" s="405">
        <v>0.26669372011941167</v>
      </c>
      <c r="Y981" s="399">
        <v>1.48</v>
      </c>
      <c r="Z981" s="399">
        <v>1.79</v>
      </c>
      <c r="AA981" s="405">
        <v>1.068921E-3</v>
      </c>
      <c r="AB981" s="405">
        <v>0.26669372011941167</v>
      </c>
      <c r="AC981" s="399">
        <v>1.21</v>
      </c>
      <c r="AD981" s="399">
        <v>2.0099999999999998</v>
      </c>
      <c r="AE981" s="405">
        <v>8.96724E-4</v>
      </c>
      <c r="AF981" s="405">
        <v>0.26669372011941167</v>
      </c>
      <c r="AG981" s="399">
        <v>1.28</v>
      </c>
      <c r="AH981" s="399">
        <v>2.2799999999999998</v>
      </c>
      <c r="AI981" s="324">
        <v>0</v>
      </c>
      <c r="AJ981" s="324">
        <v>0</v>
      </c>
      <c r="AK981" s="324">
        <v>0</v>
      </c>
      <c r="AL981" s="324">
        <v>0</v>
      </c>
      <c r="AM981" s="324">
        <v>0</v>
      </c>
      <c r="AN981" s="324">
        <v>0</v>
      </c>
      <c r="AO981" s="403">
        <v>273123</v>
      </c>
      <c r="AP981" s="403">
        <v>2.06E-2</v>
      </c>
      <c r="AQ981" s="403">
        <v>0.14351</v>
      </c>
      <c r="AR981" s="403">
        <v>69</v>
      </c>
      <c r="AS981" s="399" t="s">
        <v>1464</v>
      </c>
      <c r="AT981" s="390">
        <v>0</v>
      </c>
      <c r="AU981" s="390">
        <v>0</v>
      </c>
      <c r="AV981" s="390">
        <v>0</v>
      </c>
      <c r="AY981" s="390" t="s">
        <v>3533</v>
      </c>
    </row>
    <row r="982" spans="1:51" s="390" customFormat="1">
      <c r="A982" s="399" t="s">
        <v>81</v>
      </c>
      <c r="B982" s="399" t="s">
        <v>1478</v>
      </c>
      <c r="C982" s="399">
        <v>82</v>
      </c>
      <c r="D982" s="399">
        <v>20</v>
      </c>
      <c r="E982" s="408">
        <v>0.19600000000000001</v>
      </c>
      <c r="F982" s="399">
        <v>0</v>
      </c>
      <c r="G982" s="399">
        <v>1.64</v>
      </c>
      <c r="H982" s="399">
        <v>0.7</v>
      </c>
      <c r="I982" s="399">
        <v>1.67</v>
      </c>
      <c r="J982" s="399">
        <v>40</v>
      </c>
      <c r="K982" s="399">
        <v>125</v>
      </c>
      <c r="L982" s="403">
        <v>1</v>
      </c>
      <c r="M982" s="404">
        <v>10.5</v>
      </c>
      <c r="N982" s="404">
        <v>10.300000190734863</v>
      </c>
      <c r="O982" s="404">
        <v>5.0999999046325684</v>
      </c>
      <c r="P982" s="399">
        <v>100</v>
      </c>
      <c r="Q982" s="399" t="s">
        <v>293</v>
      </c>
      <c r="R982" s="399">
        <v>1</v>
      </c>
      <c r="S982" s="399">
        <v>0</v>
      </c>
      <c r="T982" s="399">
        <v>0</v>
      </c>
      <c r="U982" s="404">
        <v>0.47</v>
      </c>
      <c r="V982" s="404">
        <v>0.25</v>
      </c>
      <c r="W982" s="405">
        <v>6.0756299999999998E-4</v>
      </c>
      <c r="X982" s="405">
        <v>0.82432606317956647</v>
      </c>
      <c r="Y982" s="399">
        <v>1.48</v>
      </c>
      <c r="Z982" s="399">
        <v>1.79</v>
      </c>
      <c r="AA982" s="405">
        <v>1.068921E-3</v>
      </c>
      <c r="AB982" s="405">
        <v>0.82432606317956647</v>
      </c>
      <c r="AC982" s="399">
        <v>1.21</v>
      </c>
      <c r="AD982" s="399">
        <v>2.0099999999999998</v>
      </c>
      <c r="AE982" s="405">
        <v>8.96724E-4</v>
      </c>
      <c r="AF982" s="405">
        <v>0.82432606317956647</v>
      </c>
      <c r="AG982" s="399">
        <v>1.28</v>
      </c>
      <c r="AH982" s="399">
        <v>2.2799999999999998</v>
      </c>
      <c r="AI982" s="324">
        <v>0</v>
      </c>
      <c r="AJ982" s="324">
        <v>0</v>
      </c>
      <c r="AK982" s="324">
        <v>0</v>
      </c>
      <c r="AL982" s="324">
        <v>0</v>
      </c>
      <c r="AM982" s="324">
        <v>0</v>
      </c>
      <c r="AN982" s="324">
        <v>0</v>
      </c>
      <c r="AO982" s="403">
        <v>348751</v>
      </c>
      <c r="AP982" s="403">
        <v>1.6129999999999999E-2</v>
      </c>
      <c r="AQ982" s="403">
        <v>0.127</v>
      </c>
      <c r="AR982" s="403">
        <v>74</v>
      </c>
      <c r="AS982" s="399" t="s">
        <v>1464</v>
      </c>
      <c r="AT982" s="390">
        <v>0</v>
      </c>
      <c r="AU982" s="390">
        <v>0</v>
      </c>
      <c r="AV982" s="390">
        <v>0</v>
      </c>
      <c r="AY982" s="390" t="s">
        <v>3533</v>
      </c>
    </row>
    <row r="983" spans="1:51" s="390" customFormat="1">
      <c r="A983" s="324" t="s">
        <v>81</v>
      </c>
      <c r="B983" s="324" t="s">
        <v>3598</v>
      </c>
      <c r="C983" s="324">
        <v>10</v>
      </c>
      <c r="D983" s="324">
        <v>20</v>
      </c>
      <c r="E983" s="324">
        <v>1.4E-2</v>
      </c>
      <c r="F983" s="399">
        <v>0</v>
      </c>
      <c r="G983" s="324">
        <v>12.5</v>
      </c>
      <c r="H983" s="324">
        <v>0.7</v>
      </c>
      <c r="I983" s="324">
        <v>6.5</v>
      </c>
      <c r="J983" s="324">
        <v>40</v>
      </c>
      <c r="K983" s="324">
        <v>125</v>
      </c>
      <c r="L983" s="324">
        <v>1</v>
      </c>
      <c r="M983" s="324">
        <v>12.3</v>
      </c>
      <c r="N983" s="324">
        <v>12.3</v>
      </c>
      <c r="O983" s="324">
        <v>10.199999999999999</v>
      </c>
      <c r="P983" s="324">
        <v>100</v>
      </c>
      <c r="Q983" s="324" t="s">
        <v>293</v>
      </c>
      <c r="R983" s="399">
        <v>1</v>
      </c>
      <c r="S983" s="399">
        <v>0</v>
      </c>
      <c r="T983" s="399">
        <v>0</v>
      </c>
      <c r="U983" s="406">
        <v>0.81</v>
      </c>
      <c r="V983" s="406">
        <v>0</v>
      </c>
      <c r="W983" s="407">
        <v>1.72E-3</v>
      </c>
      <c r="X983" s="407">
        <v>0.112</v>
      </c>
      <c r="Y983" s="324">
        <v>1.48</v>
      </c>
      <c r="Z983" s="324">
        <v>1.79</v>
      </c>
      <c r="AA983" s="407">
        <v>3.0300000000000001E-3</v>
      </c>
      <c r="AB983" s="407">
        <v>0.112</v>
      </c>
      <c r="AC983" s="324">
        <v>1.21</v>
      </c>
      <c r="AD983" s="324">
        <v>2.0099999999999998</v>
      </c>
      <c r="AE983" s="407">
        <v>2.5400000000000002E-3</v>
      </c>
      <c r="AF983" s="407">
        <v>0.112</v>
      </c>
      <c r="AG983" s="324">
        <v>1.28</v>
      </c>
      <c r="AH983" s="324">
        <v>2.2799999999999998</v>
      </c>
      <c r="AI983" s="324">
        <v>0</v>
      </c>
      <c r="AJ983" s="324">
        <v>0</v>
      </c>
      <c r="AK983" s="324">
        <v>0</v>
      </c>
      <c r="AL983" s="324">
        <v>0</v>
      </c>
      <c r="AM983" s="324">
        <v>0</v>
      </c>
      <c r="AN983" s="324">
        <v>0</v>
      </c>
      <c r="AO983" s="324">
        <v>34058</v>
      </c>
      <c r="AP983" s="324">
        <v>0.16516</v>
      </c>
      <c r="AQ983" s="324">
        <v>0.40639999999999998</v>
      </c>
      <c r="AR983" s="324">
        <v>59</v>
      </c>
      <c r="AS983" s="324" t="s">
        <v>3599</v>
      </c>
      <c r="AT983" s="390">
        <v>0</v>
      </c>
      <c r="AU983" s="390">
        <v>0</v>
      </c>
      <c r="AV983" s="390">
        <v>0</v>
      </c>
      <c r="AY983" s="390" t="s">
        <v>7014</v>
      </c>
    </row>
    <row r="984" spans="1:51" s="390" customFormat="1">
      <c r="A984" s="324" t="s">
        <v>81</v>
      </c>
      <c r="B984" s="324" t="s">
        <v>3600</v>
      </c>
      <c r="C984" s="324">
        <v>100</v>
      </c>
      <c r="D984" s="324">
        <v>10</v>
      </c>
      <c r="E984" s="324">
        <v>0.106</v>
      </c>
      <c r="F984" s="399">
        <v>0</v>
      </c>
      <c r="G984" s="324">
        <v>4</v>
      </c>
      <c r="H984" s="324">
        <v>0.7</v>
      </c>
      <c r="I984" s="324">
        <v>2.4</v>
      </c>
      <c r="J984" s="324">
        <v>40</v>
      </c>
      <c r="K984" s="324">
        <v>125</v>
      </c>
      <c r="L984" s="324">
        <v>1</v>
      </c>
      <c r="M984" s="324">
        <v>12.3</v>
      </c>
      <c r="N984" s="324">
        <v>12.3</v>
      </c>
      <c r="O984" s="324">
        <v>10.199999999999999</v>
      </c>
      <c r="P984" s="324">
        <v>100</v>
      </c>
      <c r="Q984" s="324" t="s">
        <v>293</v>
      </c>
      <c r="R984" s="399">
        <v>1</v>
      </c>
      <c r="S984" s="399">
        <v>0</v>
      </c>
      <c r="T984" s="399">
        <v>0</v>
      </c>
      <c r="U984" s="406">
        <v>0.81</v>
      </c>
      <c r="V984" s="406">
        <v>0</v>
      </c>
      <c r="W984" s="407">
        <v>1.72E-3</v>
      </c>
      <c r="X984" s="407">
        <v>0.36499999999999999</v>
      </c>
      <c r="Y984" s="324">
        <v>1.48</v>
      </c>
      <c r="Z984" s="324">
        <v>1.79</v>
      </c>
      <c r="AA984" s="407">
        <v>3.0300000000000001E-3</v>
      </c>
      <c r="AB984" s="407">
        <v>0.36499999999999999</v>
      </c>
      <c r="AC984" s="324">
        <v>1.21</v>
      </c>
      <c r="AD984" s="324">
        <v>2.0099999999999998</v>
      </c>
      <c r="AE984" s="407">
        <v>2.5400000000000002E-3</v>
      </c>
      <c r="AF984" s="407">
        <v>0.36499999999999999</v>
      </c>
      <c r="AG984" s="324">
        <v>1.28</v>
      </c>
      <c r="AH984" s="324">
        <v>2.2799999999999998</v>
      </c>
      <c r="AI984" s="324">
        <v>0</v>
      </c>
      <c r="AJ984" s="324">
        <v>0</v>
      </c>
      <c r="AK984" s="324">
        <v>0</v>
      </c>
      <c r="AL984" s="324">
        <v>0</v>
      </c>
      <c r="AM984" s="324">
        <v>0</v>
      </c>
      <c r="AN984" s="324">
        <v>0</v>
      </c>
      <c r="AO984" s="324">
        <v>108845</v>
      </c>
      <c r="AP984" s="324">
        <v>5.1679999999999997E-2</v>
      </c>
      <c r="AQ984" s="324">
        <v>0.22733</v>
      </c>
      <c r="AR984" s="324">
        <v>56</v>
      </c>
      <c r="AS984" s="324" t="s">
        <v>3599</v>
      </c>
      <c r="AT984" s="390">
        <v>0</v>
      </c>
      <c r="AU984" s="390">
        <v>0</v>
      </c>
      <c r="AV984" s="390">
        <v>0</v>
      </c>
      <c r="AY984" s="390" t="s">
        <v>7014</v>
      </c>
    </row>
    <row r="985" spans="1:51" s="390" customFormat="1">
      <c r="A985" s="324" t="s">
        <v>81</v>
      </c>
      <c r="B985" s="324" t="s">
        <v>3601</v>
      </c>
      <c r="C985" s="324">
        <v>1000</v>
      </c>
      <c r="D985" s="324">
        <v>10</v>
      </c>
      <c r="E985" s="324">
        <v>0.81599999999999995</v>
      </c>
      <c r="F985" s="399">
        <v>0</v>
      </c>
      <c r="G985" s="324">
        <v>1.3</v>
      </c>
      <c r="H985" s="324">
        <v>0.7</v>
      </c>
      <c r="I985" s="324">
        <v>0.83</v>
      </c>
      <c r="J985" s="324">
        <v>40</v>
      </c>
      <c r="K985" s="324">
        <v>125</v>
      </c>
      <c r="L985" s="324">
        <v>1</v>
      </c>
      <c r="M985" s="324">
        <v>12.3</v>
      </c>
      <c r="N985" s="324">
        <v>12.3</v>
      </c>
      <c r="O985" s="324">
        <v>10.199999999999999</v>
      </c>
      <c r="P985" s="324">
        <v>100</v>
      </c>
      <c r="Q985" s="324" t="s">
        <v>293</v>
      </c>
      <c r="R985" s="399">
        <v>1</v>
      </c>
      <c r="S985" s="399">
        <v>0</v>
      </c>
      <c r="T985" s="399">
        <v>0</v>
      </c>
      <c r="U985" s="406">
        <v>0.81</v>
      </c>
      <c r="V985" s="406">
        <v>0</v>
      </c>
      <c r="W985" s="407">
        <v>1.72E-3</v>
      </c>
      <c r="X985" s="407">
        <v>1.18</v>
      </c>
      <c r="Y985" s="324">
        <v>1.48</v>
      </c>
      <c r="Z985" s="324">
        <v>1.79</v>
      </c>
      <c r="AA985" s="407">
        <v>3.0300000000000001E-3</v>
      </c>
      <c r="AB985" s="407">
        <v>1.18</v>
      </c>
      <c r="AC985" s="324">
        <v>1.21</v>
      </c>
      <c r="AD985" s="324">
        <v>2.0099999999999998</v>
      </c>
      <c r="AE985" s="407">
        <v>2.5400000000000002E-3</v>
      </c>
      <c r="AF985" s="407">
        <v>1.18</v>
      </c>
      <c r="AG985" s="324">
        <v>1.28</v>
      </c>
      <c r="AH985" s="324">
        <v>2.2799999999999998</v>
      </c>
      <c r="AI985" s="324">
        <v>0</v>
      </c>
      <c r="AJ985" s="324">
        <v>0</v>
      </c>
      <c r="AK985" s="324">
        <v>0</v>
      </c>
      <c r="AL985" s="324">
        <v>0</v>
      </c>
      <c r="AM985" s="324">
        <v>0</v>
      </c>
      <c r="AN985" s="324">
        <v>0</v>
      </c>
      <c r="AO985" s="324">
        <v>273123</v>
      </c>
      <c r="AP985" s="324">
        <v>2.06E-2</v>
      </c>
      <c r="AQ985" s="324">
        <v>0.14351</v>
      </c>
      <c r="AR985" s="324">
        <v>60</v>
      </c>
      <c r="AS985" s="324" t="s">
        <v>3599</v>
      </c>
      <c r="AT985" s="390">
        <v>0</v>
      </c>
      <c r="AU985" s="390">
        <v>0</v>
      </c>
      <c r="AV985" s="390">
        <v>0</v>
      </c>
      <c r="AY985" s="390" t="s">
        <v>7014</v>
      </c>
    </row>
    <row r="986" spans="1:51" s="390" customFormat="1">
      <c r="A986" s="324" t="s">
        <v>81</v>
      </c>
      <c r="B986" s="324" t="s">
        <v>3602</v>
      </c>
      <c r="C986" s="324">
        <v>10000</v>
      </c>
      <c r="D986" s="324">
        <v>10</v>
      </c>
      <c r="E986" s="324">
        <v>7.39</v>
      </c>
      <c r="F986" s="399">
        <v>0</v>
      </c>
      <c r="G986" s="324">
        <v>0.4</v>
      </c>
      <c r="H986" s="324">
        <v>0.7</v>
      </c>
      <c r="I986" s="324">
        <v>0.24</v>
      </c>
      <c r="J986" s="324">
        <v>40</v>
      </c>
      <c r="K986" s="324">
        <v>125</v>
      </c>
      <c r="L986" s="324">
        <v>1</v>
      </c>
      <c r="M986" s="324">
        <v>12.3</v>
      </c>
      <c r="N986" s="324">
        <v>12.3</v>
      </c>
      <c r="O986" s="324">
        <v>10.199999999999999</v>
      </c>
      <c r="P986" s="324">
        <v>100</v>
      </c>
      <c r="Q986" s="324" t="s">
        <v>293</v>
      </c>
      <c r="R986" s="399">
        <v>1</v>
      </c>
      <c r="S986" s="399">
        <v>0</v>
      </c>
      <c r="T986" s="399">
        <v>0</v>
      </c>
      <c r="U986" s="406">
        <v>0.81</v>
      </c>
      <c r="V986" s="406">
        <v>0</v>
      </c>
      <c r="W986" s="407">
        <v>1.72E-3</v>
      </c>
      <c r="X986" s="407">
        <v>3.81</v>
      </c>
      <c r="Y986" s="324">
        <v>1.48</v>
      </c>
      <c r="Z986" s="324">
        <v>1.79</v>
      </c>
      <c r="AA986" s="407">
        <v>3.0300000000000001E-3</v>
      </c>
      <c r="AB986" s="407">
        <v>3.81</v>
      </c>
      <c r="AC986" s="324">
        <v>1.21</v>
      </c>
      <c r="AD986" s="324">
        <v>2.0099999999999998</v>
      </c>
      <c r="AE986" s="407">
        <v>2.5400000000000002E-3</v>
      </c>
      <c r="AF986" s="407">
        <v>3.81</v>
      </c>
      <c r="AG986" s="324">
        <v>1.28</v>
      </c>
      <c r="AH986" s="324">
        <v>2.2799999999999998</v>
      </c>
      <c r="AI986" s="324">
        <v>0</v>
      </c>
      <c r="AJ986" s="324">
        <v>0</v>
      </c>
      <c r="AK986" s="324">
        <v>0</v>
      </c>
      <c r="AL986" s="324">
        <v>0</v>
      </c>
      <c r="AM986" s="324">
        <v>0</v>
      </c>
      <c r="AN986" s="324">
        <v>0</v>
      </c>
      <c r="AO986" s="324">
        <v>878687</v>
      </c>
      <c r="AP986" s="324">
        <v>6.4000000000000003E-3</v>
      </c>
      <c r="AQ986" s="324">
        <v>8.0009999999999998E-2</v>
      </c>
      <c r="AR986" s="324">
        <v>80</v>
      </c>
      <c r="AS986" s="324" t="s">
        <v>3599</v>
      </c>
      <c r="AT986" s="390">
        <v>0</v>
      </c>
      <c r="AU986" s="390">
        <v>0</v>
      </c>
      <c r="AV986" s="390">
        <v>0</v>
      </c>
      <c r="AY986" s="390" t="s">
        <v>7014</v>
      </c>
    </row>
    <row r="987" spans="1:51" s="390" customFormat="1">
      <c r="A987" s="324" t="s">
        <v>81</v>
      </c>
      <c r="B987" s="324" t="s">
        <v>3825</v>
      </c>
      <c r="C987" s="324">
        <v>120</v>
      </c>
      <c r="D987" s="324">
        <v>10</v>
      </c>
      <c r="E987" s="324">
        <v>0.115</v>
      </c>
      <c r="F987" s="399">
        <v>0</v>
      </c>
      <c r="G987" s="324">
        <v>3.7</v>
      </c>
      <c r="H987" s="324">
        <v>0.7</v>
      </c>
      <c r="I987" s="324">
        <v>2.2999999999999998</v>
      </c>
      <c r="J987" s="324">
        <v>40</v>
      </c>
      <c r="K987" s="324">
        <v>125</v>
      </c>
      <c r="L987" s="324">
        <v>1</v>
      </c>
      <c r="M987" s="324">
        <v>12.3</v>
      </c>
      <c r="N987" s="324">
        <v>12.3</v>
      </c>
      <c r="O987" s="324">
        <v>10.199999999999999</v>
      </c>
      <c r="P987" s="324">
        <v>100</v>
      </c>
      <c r="Q987" s="324" t="s">
        <v>293</v>
      </c>
      <c r="R987" s="399">
        <v>1</v>
      </c>
      <c r="S987" s="399">
        <v>0</v>
      </c>
      <c r="T987" s="399">
        <v>0</v>
      </c>
      <c r="U987" s="406">
        <v>0.81</v>
      </c>
      <c r="V987" s="406">
        <v>0</v>
      </c>
      <c r="W987" s="407">
        <v>1.7217090000000001E-3</v>
      </c>
      <c r="X987" s="407">
        <v>0.43811610099999998</v>
      </c>
      <c r="Y987" s="324">
        <v>1.48</v>
      </c>
      <c r="Z987" s="324">
        <v>1.79</v>
      </c>
      <c r="AA987" s="407">
        <v>3.029103E-3</v>
      </c>
      <c r="AB987" s="407">
        <v>0.43811610099999998</v>
      </c>
      <c r="AC987" s="324">
        <v>1.21</v>
      </c>
      <c r="AD987" s="324">
        <v>2.0099999999999998</v>
      </c>
      <c r="AE987" s="407">
        <v>2.5411320000000002E-3</v>
      </c>
      <c r="AF987" s="407">
        <v>0.43811610099999998</v>
      </c>
      <c r="AG987" s="324">
        <v>1.28</v>
      </c>
      <c r="AH987" s="324">
        <v>2.2799999999999998</v>
      </c>
      <c r="AI987" s="324">
        <v>0</v>
      </c>
      <c r="AJ987" s="324">
        <v>0</v>
      </c>
      <c r="AK987" s="324">
        <v>0</v>
      </c>
      <c r="AL987" s="324">
        <v>0</v>
      </c>
      <c r="AM987" s="324">
        <v>0</v>
      </c>
      <c r="AN987" s="324">
        <v>0</v>
      </c>
      <c r="AO987" s="324">
        <v>108845</v>
      </c>
      <c r="AP987" s="324">
        <v>5.1679999999999997E-2</v>
      </c>
      <c r="AQ987" s="324">
        <v>0.22733</v>
      </c>
      <c r="AR987" s="324">
        <v>56</v>
      </c>
      <c r="AS987" s="324" t="s">
        <v>3599</v>
      </c>
      <c r="AT987" s="390">
        <v>0</v>
      </c>
      <c r="AU987" s="390">
        <v>0</v>
      </c>
      <c r="AV987" s="390">
        <v>0</v>
      </c>
      <c r="AY987" s="390" t="s">
        <v>7014</v>
      </c>
    </row>
    <row r="988" spans="1:51" s="390" customFormat="1">
      <c r="A988" s="324" t="s">
        <v>81</v>
      </c>
      <c r="B988" s="324" t="s">
        <v>3603</v>
      </c>
      <c r="C988" s="324">
        <v>1200</v>
      </c>
      <c r="D988" s="324">
        <v>10</v>
      </c>
      <c r="E988" s="324">
        <v>1.07</v>
      </c>
      <c r="F988" s="399">
        <v>0</v>
      </c>
      <c r="G988" s="324">
        <v>1.2</v>
      </c>
      <c r="H988" s="324">
        <v>0.7</v>
      </c>
      <c r="I988" s="324">
        <v>0.67</v>
      </c>
      <c r="J988" s="324">
        <v>40</v>
      </c>
      <c r="K988" s="324">
        <v>125</v>
      </c>
      <c r="L988" s="324">
        <v>1</v>
      </c>
      <c r="M988" s="324">
        <v>12.3</v>
      </c>
      <c r="N988" s="324">
        <v>12.3</v>
      </c>
      <c r="O988" s="324">
        <v>10.199999999999999</v>
      </c>
      <c r="P988" s="324">
        <v>100</v>
      </c>
      <c r="Q988" s="324" t="s">
        <v>293</v>
      </c>
      <c r="R988" s="399">
        <v>1</v>
      </c>
      <c r="S988" s="399">
        <v>0</v>
      </c>
      <c r="T988" s="399">
        <v>0</v>
      </c>
      <c r="U988" s="406">
        <v>0.81</v>
      </c>
      <c r="V988" s="406">
        <v>0</v>
      </c>
      <c r="W988" s="407">
        <v>1.72E-3</v>
      </c>
      <c r="X988" s="407">
        <v>1.3</v>
      </c>
      <c r="Y988" s="324">
        <v>1.48</v>
      </c>
      <c r="Z988" s="324">
        <v>1.79</v>
      </c>
      <c r="AA988" s="407">
        <v>3.0300000000000001E-3</v>
      </c>
      <c r="AB988" s="407">
        <v>1.3</v>
      </c>
      <c r="AC988" s="324">
        <v>1.21</v>
      </c>
      <c r="AD988" s="324">
        <v>2.0099999999999998</v>
      </c>
      <c r="AE988" s="407">
        <v>2.5400000000000002E-3</v>
      </c>
      <c r="AF988" s="407">
        <v>1.3</v>
      </c>
      <c r="AG988" s="324">
        <v>1.28</v>
      </c>
      <c r="AH988" s="324">
        <v>2.2799999999999998</v>
      </c>
      <c r="AI988" s="324">
        <v>0</v>
      </c>
      <c r="AJ988" s="324">
        <v>0</v>
      </c>
      <c r="AK988" s="324">
        <v>0</v>
      </c>
      <c r="AL988" s="324">
        <v>0</v>
      </c>
      <c r="AM988" s="324">
        <v>0</v>
      </c>
      <c r="AN988" s="324">
        <v>0</v>
      </c>
      <c r="AO988" s="324">
        <v>348751</v>
      </c>
      <c r="AP988" s="324">
        <v>1.6129999999999999E-2</v>
      </c>
      <c r="AQ988" s="324">
        <v>0.127</v>
      </c>
      <c r="AR988" s="324">
        <v>71</v>
      </c>
      <c r="AS988" s="324" t="s">
        <v>3599</v>
      </c>
      <c r="AT988" s="390">
        <v>0</v>
      </c>
      <c r="AU988" s="390">
        <v>0</v>
      </c>
      <c r="AV988" s="390">
        <v>0</v>
      </c>
      <c r="AY988" s="390" t="s">
        <v>7014</v>
      </c>
    </row>
    <row r="989" spans="1:51" s="390" customFormat="1">
      <c r="A989" s="324" t="s">
        <v>81</v>
      </c>
      <c r="B989" s="324" t="s">
        <v>3604</v>
      </c>
      <c r="C989" s="324">
        <v>15</v>
      </c>
      <c r="D989" s="324">
        <v>20</v>
      </c>
      <c r="E989" s="324">
        <v>1.9E-2</v>
      </c>
      <c r="F989" s="399">
        <v>0</v>
      </c>
      <c r="G989" s="324">
        <v>10.7</v>
      </c>
      <c r="H989" s="324">
        <v>0.7</v>
      </c>
      <c r="I989" s="324">
        <v>5.7</v>
      </c>
      <c r="J989" s="324">
        <v>40</v>
      </c>
      <c r="K989" s="324">
        <v>125</v>
      </c>
      <c r="L989" s="324">
        <v>1</v>
      </c>
      <c r="M989" s="324">
        <v>12.3</v>
      </c>
      <c r="N989" s="324">
        <v>12.3</v>
      </c>
      <c r="O989" s="324">
        <v>10.199999999999999</v>
      </c>
      <c r="P989" s="324">
        <v>100</v>
      </c>
      <c r="Q989" s="324" t="s">
        <v>293</v>
      </c>
      <c r="R989" s="399">
        <v>1</v>
      </c>
      <c r="S989" s="399">
        <v>0</v>
      </c>
      <c r="T989" s="399">
        <v>0</v>
      </c>
      <c r="U989" s="406">
        <v>0.81</v>
      </c>
      <c r="V989" s="406">
        <v>0</v>
      </c>
      <c r="W989" s="407">
        <v>1.72E-3</v>
      </c>
      <c r="X989" s="407">
        <v>0.14699999999999999</v>
      </c>
      <c r="Y989" s="324">
        <v>1.48</v>
      </c>
      <c r="Z989" s="324">
        <v>1.79</v>
      </c>
      <c r="AA989" s="407">
        <v>3.0300000000000001E-3</v>
      </c>
      <c r="AB989" s="407">
        <v>0.14699999999999999</v>
      </c>
      <c r="AC989" s="324">
        <v>1.21</v>
      </c>
      <c r="AD989" s="324">
        <v>2.0099999999999998</v>
      </c>
      <c r="AE989" s="407">
        <v>2.5400000000000002E-3</v>
      </c>
      <c r="AF989" s="407">
        <v>0.14699999999999999</v>
      </c>
      <c r="AG989" s="324">
        <v>1.28</v>
      </c>
      <c r="AH989" s="324">
        <v>2.2799999999999998</v>
      </c>
      <c r="AI989" s="324">
        <v>0</v>
      </c>
      <c r="AJ989" s="324">
        <v>0</v>
      </c>
      <c r="AK989" s="324">
        <v>0</v>
      </c>
      <c r="AL989" s="324">
        <v>0</v>
      </c>
      <c r="AM989" s="324">
        <v>0</v>
      </c>
      <c r="AN989" s="324">
        <v>0</v>
      </c>
      <c r="AO989" s="324">
        <v>42936</v>
      </c>
      <c r="AP989" s="324">
        <v>0.13100999999999999</v>
      </c>
      <c r="AQ989" s="324">
        <v>0.36194999999999999</v>
      </c>
      <c r="AR989" s="324">
        <v>56</v>
      </c>
      <c r="AS989" s="324" t="s">
        <v>3599</v>
      </c>
      <c r="AT989" s="390">
        <v>0</v>
      </c>
      <c r="AU989" s="390">
        <v>0</v>
      </c>
      <c r="AV989" s="390">
        <v>0</v>
      </c>
      <c r="AY989" s="390" t="s">
        <v>7014</v>
      </c>
    </row>
    <row r="990" spans="1:51" s="390" customFormat="1">
      <c r="A990" s="324" t="s">
        <v>81</v>
      </c>
      <c r="B990" s="324" t="s">
        <v>3605</v>
      </c>
      <c r="C990" s="324">
        <v>150</v>
      </c>
      <c r="D990" s="324">
        <v>10</v>
      </c>
      <c r="E990" s="324">
        <v>0.157</v>
      </c>
      <c r="F990" s="399">
        <v>0</v>
      </c>
      <c r="G990" s="324">
        <v>3.4</v>
      </c>
      <c r="H990" s="324">
        <v>0.7</v>
      </c>
      <c r="I990" s="324">
        <v>1.75</v>
      </c>
      <c r="J990" s="324">
        <v>40</v>
      </c>
      <c r="K990" s="324">
        <v>125</v>
      </c>
      <c r="L990" s="324">
        <v>1</v>
      </c>
      <c r="M990" s="324">
        <v>12.3</v>
      </c>
      <c r="N990" s="324">
        <v>12.3</v>
      </c>
      <c r="O990" s="324">
        <v>10.199999999999999</v>
      </c>
      <c r="P990" s="324">
        <v>100</v>
      </c>
      <c r="Q990" s="324" t="s">
        <v>293</v>
      </c>
      <c r="R990" s="399">
        <v>1</v>
      </c>
      <c r="S990" s="399">
        <v>0</v>
      </c>
      <c r="T990" s="399">
        <v>0</v>
      </c>
      <c r="U990" s="406">
        <v>0.81</v>
      </c>
      <c r="V990" s="406">
        <v>0</v>
      </c>
      <c r="W990" s="407">
        <v>1.72E-3</v>
      </c>
      <c r="X990" s="407">
        <v>0.45900000000000002</v>
      </c>
      <c r="Y990" s="324">
        <v>1.48</v>
      </c>
      <c r="Z990" s="324">
        <v>1.79</v>
      </c>
      <c r="AA990" s="407">
        <v>3.0300000000000001E-3</v>
      </c>
      <c r="AB990" s="407">
        <v>0.45900000000000002</v>
      </c>
      <c r="AC990" s="324">
        <v>1.21</v>
      </c>
      <c r="AD990" s="324">
        <v>2.0099999999999998</v>
      </c>
      <c r="AE990" s="407">
        <v>2.5400000000000002E-3</v>
      </c>
      <c r="AF990" s="407">
        <v>0.45900000000000002</v>
      </c>
      <c r="AG990" s="324">
        <v>1.28</v>
      </c>
      <c r="AH990" s="324">
        <v>2.2799999999999998</v>
      </c>
      <c r="AI990" s="324">
        <v>0</v>
      </c>
      <c r="AJ990" s="324">
        <v>0</v>
      </c>
      <c r="AK990" s="324">
        <v>0</v>
      </c>
      <c r="AL990" s="324">
        <v>0</v>
      </c>
      <c r="AM990" s="324">
        <v>0</v>
      </c>
      <c r="AN990" s="324">
        <v>0</v>
      </c>
      <c r="AO990" s="324">
        <v>137950</v>
      </c>
      <c r="AP990" s="324">
        <v>4.0779999999999997E-2</v>
      </c>
      <c r="AQ990" s="324">
        <v>0.20193</v>
      </c>
      <c r="AR990" s="324">
        <v>71</v>
      </c>
      <c r="AS990" s="324" t="s">
        <v>3599</v>
      </c>
      <c r="AT990" s="390">
        <v>0</v>
      </c>
      <c r="AU990" s="390">
        <v>0</v>
      </c>
      <c r="AV990" s="390">
        <v>0</v>
      </c>
      <c r="AY990" s="390" t="s">
        <v>7014</v>
      </c>
    </row>
    <row r="991" spans="1:51" s="390" customFormat="1">
      <c r="A991" s="324" t="s">
        <v>81</v>
      </c>
      <c r="B991" s="324" t="s">
        <v>3606</v>
      </c>
      <c r="C991" s="324">
        <v>1500</v>
      </c>
      <c r="D991" s="324">
        <v>10</v>
      </c>
      <c r="E991" s="324">
        <v>1.23</v>
      </c>
      <c r="F991" s="399">
        <v>0</v>
      </c>
      <c r="G991" s="324">
        <v>1</v>
      </c>
      <c r="H991" s="324">
        <v>0.7</v>
      </c>
      <c r="I991" s="324">
        <v>0.65</v>
      </c>
      <c r="J991" s="324">
        <v>40</v>
      </c>
      <c r="K991" s="324">
        <v>125</v>
      </c>
      <c r="L991" s="324">
        <v>1</v>
      </c>
      <c r="M991" s="324">
        <v>12.3</v>
      </c>
      <c r="N991" s="324">
        <v>12.3</v>
      </c>
      <c r="O991" s="324">
        <v>10.199999999999999</v>
      </c>
      <c r="P991" s="324">
        <v>100</v>
      </c>
      <c r="Q991" s="324" t="s">
        <v>293</v>
      </c>
      <c r="R991" s="399">
        <v>1</v>
      </c>
      <c r="S991" s="399">
        <v>0</v>
      </c>
      <c r="T991" s="399">
        <v>0</v>
      </c>
      <c r="U991" s="406">
        <v>0.81</v>
      </c>
      <c r="V991" s="406">
        <v>0</v>
      </c>
      <c r="W991" s="407">
        <v>1.72E-3</v>
      </c>
      <c r="X991" s="407">
        <v>1.45</v>
      </c>
      <c r="Y991" s="324">
        <v>1.48</v>
      </c>
      <c r="Z991" s="324">
        <v>1.79</v>
      </c>
      <c r="AA991" s="407">
        <v>3.0300000000000001E-3</v>
      </c>
      <c r="AB991" s="407">
        <v>1.45</v>
      </c>
      <c r="AC991" s="324">
        <v>1.21</v>
      </c>
      <c r="AD991" s="324">
        <v>2.0099999999999998</v>
      </c>
      <c r="AE991" s="407">
        <v>2.5400000000000002E-3</v>
      </c>
      <c r="AF991" s="407">
        <v>1.45</v>
      </c>
      <c r="AG991" s="324">
        <v>1.28</v>
      </c>
      <c r="AH991" s="324">
        <v>2.2799999999999998</v>
      </c>
      <c r="AI991" s="324">
        <v>0</v>
      </c>
      <c r="AJ991" s="324">
        <v>0</v>
      </c>
      <c r="AK991" s="324">
        <v>0</v>
      </c>
      <c r="AL991" s="324">
        <v>0</v>
      </c>
      <c r="AM991" s="324">
        <v>0</v>
      </c>
      <c r="AN991" s="324">
        <v>0</v>
      </c>
      <c r="AO991" s="324">
        <v>348751</v>
      </c>
      <c r="AP991" s="324">
        <v>1.6129999999999999E-2</v>
      </c>
      <c r="AQ991" s="324">
        <v>0.127</v>
      </c>
      <c r="AR991" s="324">
        <v>65</v>
      </c>
      <c r="AS991" s="324" t="s">
        <v>3599</v>
      </c>
      <c r="AT991" s="390">
        <v>0</v>
      </c>
      <c r="AU991" s="390">
        <v>0</v>
      </c>
      <c r="AV991" s="390">
        <v>0</v>
      </c>
      <c r="AY991" s="390" t="s">
        <v>7014</v>
      </c>
    </row>
    <row r="992" spans="1:51" s="390" customFormat="1">
      <c r="A992" s="324" t="s">
        <v>81</v>
      </c>
      <c r="B992" s="324" t="s">
        <v>3607</v>
      </c>
      <c r="C992" s="324">
        <v>180</v>
      </c>
      <c r="D992" s="324">
        <v>10</v>
      </c>
      <c r="E992" s="324">
        <v>0.17299999999999999</v>
      </c>
      <c r="F992" s="399">
        <v>0</v>
      </c>
      <c r="G992" s="324">
        <v>3</v>
      </c>
      <c r="H992" s="324">
        <v>0.7</v>
      </c>
      <c r="I992" s="324">
        <v>1.7</v>
      </c>
      <c r="J992" s="324">
        <v>40</v>
      </c>
      <c r="K992" s="324">
        <v>125</v>
      </c>
      <c r="L992" s="324">
        <v>1</v>
      </c>
      <c r="M992" s="324">
        <v>12.3</v>
      </c>
      <c r="N992" s="324">
        <v>12.3</v>
      </c>
      <c r="O992" s="324">
        <v>10.199999999999999</v>
      </c>
      <c r="P992" s="324">
        <v>100</v>
      </c>
      <c r="Q992" s="324" t="s">
        <v>293</v>
      </c>
      <c r="R992" s="399">
        <v>1</v>
      </c>
      <c r="S992" s="399">
        <v>0</v>
      </c>
      <c r="T992" s="399">
        <v>0</v>
      </c>
      <c r="U992" s="406">
        <v>0.81</v>
      </c>
      <c r="V992" s="406">
        <v>0</v>
      </c>
      <c r="W992" s="407">
        <v>1.72E-3</v>
      </c>
      <c r="X992" s="407">
        <v>0.5</v>
      </c>
      <c r="Y992" s="324">
        <v>1.48</v>
      </c>
      <c r="Z992" s="324">
        <v>1.79</v>
      </c>
      <c r="AA992" s="407">
        <v>3.0300000000000001E-3</v>
      </c>
      <c r="AB992" s="407">
        <v>0.5</v>
      </c>
      <c r="AC992" s="324">
        <v>1.21</v>
      </c>
      <c r="AD992" s="324">
        <v>2.0099999999999998</v>
      </c>
      <c r="AE992" s="407">
        <v>2.5400000000000002E-3</v>
      </c>
      <c r="AF992" s="407">
        <v>0.5</v>
      </c>
      <c r="AG992" s="324">
        <v>1.28</v>
      </c>
      <c r="AH992" s="324">
        <v>2.2799999999999998</v>
      </c>
      <c r="AI992" s="324">
        <v>0</v>
      </c>
      <c r="AJ992" s="324">
        <v>0</v>
      </c>
      <c r="AK992" s="324">
        <v>0</v>
      </c>
      <c r="AL992" s="324">
        <v>0</v>
      </c>
      <c r="AM992" s="324">
        <v>0</v>
      </c>
      <c r="AN992" s="324">
        <v>0</v>
      </c>
      <c r="AO992" s="324">
        <v>137950</v>
      </c>
      <c r="AP992" s="324">
        <v>4.0779999999999997E-2</v>
      </c>
      <c r="AQ992" s="324">
        <v>0.20193</v>
      </c>
      <c r="AR992" s="324">
        <v>68</v>
      </c>
      <c r="AS992" s="324" t="s">
        <v>3599</v>
      </c>
      <c r="AT992" s="390">
        <v>0</v>
      </c>
      <c r="AU992" s="390">
        <v>0</v>
      </c>
      <c r="AV992" s="390">
        <v>0</v>
      </c>
      <c r="AY992" s="390" t="s">
        <v>7014</v>
      </c>
    </row>
    <row r="993" spans="1:51" s="390" customFormat="1">
      <c r="A993" s="324" t="s">
        <v>81</v>
      </c>
      <c r="B993" s="324" t="s">
        <v>3608</v>
      </c>
      <c r="C993" s="324">
        <v>1800</v>
      </c>
      <c r="D993" s="324">
        <v>10</v>
      </c>
      <c r="E993" s="324">
        <v>1.39</v>
      </c>
      <c r="F993" s="399">
        <v>0</v>
      </c>
      <c r="G993" s="324">
        <v>0.95</v>
      </c>
      <c r="H993" s="324">
        <v>0.7</v>
      </c>
      <c r="I993" s="324">
        <v>0.63</v>
      </c>
      <c r="J993" s="324">
        <v>40</v>
      </c>
      <c r="K993" s="324">
        <v>125</v>
      </c>
      <c r="L993" s="324">
        <v>1</v>
      </c>
      <c r="M993" s="324">
        <v>12.3</v>
      </c>
      <c r="N993" s="324">
        <v>12.3</v>
      </c>
      <c r="O993" s="324">
        <v>10.199999999999999</v>
      </c>
      <c r="P993" s="324">
        <v>100</v>
      </c>
      <c r="Q993" s="324" t="s">
        <v>293</v>
      </c>
      <c r="R993" s="399">
        <v>1</v>
      </c>
      <c r="S993" s="399">
        <v>0</v>
      </c>
      <c r="T993" s="399">
        <v>0</v>
      </c>
      <c r="U993" s="406">
        <v>0.81</v>
      </c>
      <c r="V993" s="406">
        <v>0</v>
      </c>
      <c r="W993" s="407">
        <v>1.72E-3</v>
      </c>
      <c r="X993" s="407">
        <v>1.57</v>
      </c>
      <c r="Y993" s="324">
        <v>1.48</v>
      </c>
      <c r="Z993" s="324">
        <v>1.79</v>
      </c>
      <c r="AA993" s="407">
        <v>3.0300000000000001E-3</v>
      </c>
      <c r="AB993" s="407">
        <v>1.57</v>
      </c>
      <c r="AC993" s="324">
        <v>1.21</v>
      </c>
      <c r="AD993" s="324">
        <v>2.0099999999999998</v>
      </c>
      <c r="AE993" s="407">
        <v>2.5400000000000002E-3</v>
      </c>
      <c r="AF993" s="407">
        <v>1.57</v>
      </c>
      <c r="AG993" s="324">
        <v>1.28</v>
      </c>
      <c r="AH993" s="324">
        <v>2.2799999999999998</v>
      </c>
      <c r="AI993" s="324">
        <v>0</v>
      </c>
      <c r="AJ993" s="324">
        <v>0</v>
      </c>
      <c r="AK993" s="324">
        <v>0</v>
      </c>
      <c r="AL993" s="324">
        <v>0</v>
      </c>
      <c r="AM993" s="324">
        <v>0</v>
      </c>
      <c r="AN993" s="324">
        <v>0</v>
      </c>
      <c r="AO993" s="324">
        <v>348751</v>
      </c>
      <c r="AP993" s="324">
        <v>1.6129999999999999E-2</v>
      </c>
      <c r="AQ993" s="324">
        <v>0.127</v>
      </c>
      <c r="AR993" s="324">
        <v>62</v>
      </c>
      <c r="AS993" s="324" t="s">
        <v>3599</v>
      </c>
      <c r="AT993" s="390">
        <v>0</v>
      </c>
      <c r="AU993" s="390">
        <v>0</v>
      </c>
      <c r="AV993" s="390">
        <v>0</v>
      </c>
      <c r="AY993" s="390" t="s">
        <v>7014</v>
      </c>
    </row>
    <row r="994" spans="1:51" s="390" customFormat="1">
      <c r="A994" s="324" t="s">
        <v>81</v>
      </c>
      <c r="B994" s="324" t="s">
        <v>3609</v>
      </c>
      <c r="C994" s="324">
        <v>22</v>
      </c>
      <c r="D994" s="324">
        <v>20</v>
      </c>
      <c r="E994" s="324">
        <v>2.5999999999999999E-2</v>
      </c>
      <c r="F994" s="399">
        <v>0</v>
      </c>
      <c r="G994" s="324">
        <v>8.8000000000000007</v>
      </c>
      <c r="H994" s="324">
        <v>0.7</v>
      </c>
      <c r="I994" s="324">
        <v>4.4000000000000004</v>
      </c>
      <c r="J994" s="324">
        <v>40</v>
      </c>
      <c r="K994" s="324">
        <v>125</v>
      </c>
      <c r="L994" s="324">
        <v>1</v>
      </c>
      <c r="M994" s="324">
        <v>12.3</v>
      </c>
      <c r="N994" s="324">
        <v>12.3</v>
      </c>
      <c r="O994" s="324">
        <v>10.199999999999999</v>
      </c>
      <c r="P994" s="324">
        <v>100</v>
      </c>
      <c r="Q994" s="324" t="s">
        <v>293</v>
      </c>
      <c r="R994" s="399">
        <v>1</v>
      </c>
      <c r="S994" s="399">
        <v>0</v>
      </c>
      <c r="T994" s="399">
        <v>0</v>
      </c>
      <c r="U994" s="406">
        <v>0.81</v>
      </c>
      <c r="V994" s="406">
        <v>0</v>
      </c>
      <c r="W994" s="407">
        <v>1.72E-3</v>
      </c>
      <c r="X994" s="407">
        <v>0.17100000000000001</v>
      </c>
      <c r="Y994" s="324">
        <v>1.48</v>
      </c>
      <c r="Z994" s="324">
        <v>1.79</v>
      </c>
      <c r="AA994" s="407">
        <v>3.0300000000000001E-3</v>
      </c>
      <c r="AB994" s="407">
        <v>0.17100000000000001</v>
      </c>
      <c r="AC994" s="324">
        <v>1.21</v>
      </c>
      <c r="AD994" s="324">
        <v>2.0099999999999998</v>
      </c>
      <c r="AE994" s="407">
        <v>2.5400000000000002E-3</v>
      </c>
      <c r="AF994" s="407">
        <v>0.17100000000000001</v>
      </c>
      <c r="AG994" s="324">
        <v>1.28</v>
      </c>
      <c r="AH994" s="324">
        <v>2.2799999999999998</v>
      </c>
      <c r="AI994" s="324">
        <v>0</v>
      </c>
      <c r="AJ994" s="324">
        <v>0</v>
      </c>
      <c r="AK994" s="324">
        <v>0</v>
      </c>
      <c r="AL994" s="324">
        <v>0</v>
      </c>
      <c r="AM994" s="324">
        <v>0</v>
      </c>
      <c r="AN994" s="324">
        <v>0</v>
      </c>
      <c r="AO994" s="324">
        <v>54485</v>
      </c>
      <c r="AP994" s="324">
        <v>0.10324</v>
      </c>
      <c r="AQ994" s="324">
        <v>0.32130999999999998</v>
      </c>
      <c r="AR994" s="324">
        <v>69</v>
      </c>
      <c r="AS994" s="324" t="s">
        <v>3599</v>
      </c>
      <c r="AT994" s="390">
        <v>0</v>
      </c>
      <c r="AU994" s="390">
        <v>0</v>
      </c>
      <c r="AV994" s="390">
        <v>0</v>
      </c>
      <c r="AY994" s="390" t="s">
        <v>7014</v>
      </c>
    </row>
    <row r="995" spans="1:51" s="390" customFormat="1">
      <c r="A995" s="324" t="s">
        <v>81</v>
      </c>
      <c r="B995" s="324" t="s">
        <v>3610</v>
      </c>
      <c r="C995" s="324">
        <v>220</v>
      </c>
      <c r="D995" s="324">
        <v>10</v>
      </c>
      <c r="E995" s="324">
        <v>0.191</v>
      </c>
      <c r="F995" s="399">
        <v>0</v>
      </c>
      <c r="G995" s="324">
        <v>2.8</v>
      </c>
      <c r="H995" s="324">
        <v>0.7</v>
      </c>
      <c r="I995" s="324">
        <v>1.5</v>
      </c>
      <c r="J995" s="324">
        <v>40</v>
      </c>
      <c r="K995" s="324">
        <v>125</v>
      </c>
      <c r="L995" s="324">
        <v>1</v>
      </c>
      <c r="M995" s="324">
        <v>12.3</v>
      </c>
      <c r="N995" s="324">
        <v>12.3</v>
      </c>
      <c r="O995" s="324">
        <v>10.199999999999999</v>
      </c>
      <c r="P995" s="324">
        <v>100</v>
      </c>
      <c r="Q995" s="324" t="s">
        <v>293</v>
      </c>
      <c r="R995" s="399">
        <v>1</v>
      </c>
      <c r="S995" s="399">
        <v>0</v>
      </c>
      <c r="T995" s="399">
        <v>0</v>
      </c>
      <c r="U995" s="406">
        <v>0.81</v>
      </c>
      <c r="V995" s="406">
        <v>0</v>
      </c>
      <c r="W995" s="407">
        <v>1.72E-3</v>
      </c>
      <c r="X995" s="407">
        <v>0.55100000000000005</v>
      </c>
      <c r="Y995" s="324">
        <v>1.48</v>
      </c>
      <c r="Z995" s="324">
        <v>1.79</v>
      </c>
      <c r="AA995" s="407">
        <v>3.0300000000000001E-3</v>
      </c>
      <c r="AB995" s="407">
        <v>0.55100000000000005</v>
      </c>
      <c r="AC995" s="324">
        <v>1.21</v>
      </c>
      <c r="AD995" s="324">
        <v>2.0099999999999998</v>
      </c>
      <c r="AE995" s="407">
        <v>2.5400000000000002E-3</v>
      </c>
      <c r="AF995" s="407">
        <v>0.55100000000000005</v>
      </c>
      <c r="AG995" s="324">
        <v>1.28</v>
      </c>
      <c r="AH995" s="324">
        <v>2.2799999999999998</v>
      </c>
      <c r="AI995" s="324">
        <v>0</v>
      </c>
      <c r="AJ995" s="324">
        <v>0</v>
      </c>
      <c r="AK995" s="324">
        <v>0</v>
      </c>
      <c r="AL995" s="324">
        <v>0</v>
      </c>
      <c r="AM995" s="324">
        <v>0</v>
      </c>
      <c r="AN995" s="324">
        <v>0</v>
      </c>
      <c r="AO995" s="324">
        <v>137950</v>
      </c>
      <c r="AP995" s="324">
        <v>4.0779999999999997E-2</v>
      </c>
      <c r="AQ995" s="324">
        <v>0.20193</v>
      </c>
      <c r="AR995" s="324">
        <v>79</v>
      </c>
      <c r="AS995" s="324" t="s">
        <v>3599</v>
      </c>
      <c r="AT995" s="390">
        <v>0</v>
      </c>
      <c r="AU995" s="390">
        <v>0</v>
      </c>
      <c r="AV995" s="390">
        <v>0</v>
      </c>
      <c r="AY995" s="390" t="s">
        <v>7014</v>
      </c>
    </row>
    <row r="996" spans="1:51" s="390" customFormat="1">
      <c r="A996" s="324" t="s">
        <v>81</v>
      </c>
      <c r="B996" s="324" t="s">
        <v>3611</v>
      </c>
      <c r="C996" s="324">
        <v>2200</v>
      </c>
      <c r="D996" s="324">
        <v>10</v>
      </c>
      <c r="E996" s="324">
        <v>1.82</v>
      </c>
      <c r="F996" s="399">
        <v>0</v>
      </c>
      <c r="G996" s="324">
        <v>0.86</v>
      </c>
      <c r="H996" s="324">
        <v>0.7</v>
      </c>
      <c r="I996" s="324">
        <v>0.52</v>
      </c>
      <c r="J996" s="324">
        <v>40</v>
      </c>
      <c r="K996" s="324">
        <v>125</v>
      </c>
      <c r="L996" s="324">
        <v>1</v>
      </c>
      <c r="M996" s="324">
        <v>12.3</v>
      </c>
      <c r="N996" s="324">
        <v>12.3</v>
      </c>
      <c r="O996" s="324">
        <v>10.199999999999999</v>
      </c>
      <c r="P996" s="324">
        <v>100</v>
      </c>
      <c r="Q996" s="324" t="s">
        <v>293</v>
      </c>
      <c r="R996" s="399">
        <v>1</v>
      </c>
      <c r="S996" s="399">
        <v>0</v>
      </c>
      <c r="T996" s="399">
        <v>0</v>
      </c>
      <c r="U996" s="406">
        <v>0.81</v>
      </c>
      <c r="V996" s="406">
        <v>0</v>
      </c>
      <c r="W996" s="407">
        <v>1.72E-3</v>
      </c>
      <c r="X996" s="407">
        <v>1.75</v>
      </c>
      <c r="Y996" s="324">
        <v>1.48</v>
      </c>
      <c r="Z996" s="324">
        <v>1.79</v>
      </c>
      <c r="AA996" s="407">
        <v>3.0300000000000001E-3</v>
      </c>
      <c r="AB996" s="407">
        <v>1.75</v>
      </c>
      <c r="AC996" s="324">
        <v>1.21</v>
      </c>
      <c r="AD996" s="324">
        <v>2.0099999999999998</v>
      </c>
      <c r="AE996" s="407">
        <v>2.5400000000000002E-3</v>
      </c>
      <c r="AF996" s="407">
        <v>1.75</v>
      </c>
      <c r="AG996" s="324">
        <v>1.28</v>
      </c>
      <c r="AH996" s="324">
        <v>2.2799999999999998</v>
      </c>
      <c r="AI996" s="324">
        <v>0</v>
      </c>
      <c r="AJ996" s="324">
        <v>0</v>
      </c>
      <c r="AK996" s="324">
        <v>0</v>
      </c>
      <c r="AL996" s="324">
        <v>0</v>
      </c>
      <c r="AM996" s="324">
        <v>0</v>
      </c>
      <c r="AN996" s="324">
        <v>0</v>
      </c>
      <c r="AO996" s="324">
        <v>440286</v>
      </c>
      <c r="AP996" s="324">
        <v>1.278E-2</v>
      </c>
      <c r="AQ996" s="324">
        <v>0.11303000000000001</v>
      </c>
      <c r="AR996" s="324">
        <v>69</v>
      </c>
      <c r="AS996" s="324" t="s">
        <v>3599</v>
      </c>
      <c r="AT996" s="390">
        <v>0</v>
      </c>
      <c r="AU996" s="390">
        <v>0</v>
      </c>
      <c r="AV996" s="390">
        <v>0</v>
      </c>
      <c r="AY996" s="390" t="s">
        <v>7014</v>
      </c>
    </row>
    <row r="997" spans="1:51" s="390" customFormat="1">
      <c r="A997" s="324" t="s">
        <v>81</v>
      </c>
      <c r="B997" s="324" t="s">
        <v>3612</v>
      </c>
      <c r="C997" s="324">
        <v>2700</v>
      </c>
      <c r="D997" s="324">
        <v>10</v>
      </c>
      <c r="E997" s="324">
        <v>2.02</v>
      </c>
      <c r="F997" s="399">
        <v>0</v>
      </c>
      <c r="G997" s="324">
        <v>0.77</v>
      </c>
      <c r="H997" s="324">
        <v>0.7</v>
      </c>
      <c r="I997" s="324">
        <v>0.5</v>
      </c>
      <c r="J997" s="324">
        <v>40</v>
      </c>
      <c r="K997" s="324">
        <v>125</v>
      </c>
      <c r="L997" s="324">
        <v>1</v>
      </c>
      <c r="M997" s="324">
        <v>12.3</v>
      </c>
      <c r="N997" s="324">
        <v>12.3</v>
      </c>
      <c r="O997" s="324">
        <v>10.199999999999999</v>
      </c>
      <c r="P997" s="324">
        <v>100</v>
      </c>
      <c r="Q997" s="324" t="s">
        <v>293</v>
      </c>
      <c r="R997" s="399">
        <v>1</v>
      </c>
      <c r="S997" s="399">
        <v>0</v>
      </c>
      <c r="T997" s="399">
        <v>0</v>
      </c>
      <c r="U997" s="406">
        <v>0.81</v>
      </c>
      <c r="V997" s="406">
        <v>0</v>
      </c>
      <c r="W997" s="407">
        <v>1.72E-3</v>
      </c>
      <c r="X997" s="407">
        <v>1.93</v>
      </c>
      <c r="Y997" s="324">
        <v>1.48</v>
      </c>
      <c r="Z997" s="324">
        <v>1.79</v>
      </c>
      <c r="AA997" s="407">
        <v>3.0300000000000001E-3</v>
      </c>
      <c r="AB997" s="407">
        <v>1.93</v>
      </c>
      <c r="AC997" s="324">
        <v>1.21</v>
      </c>
      <c r="AD997" s="324">
        <v>2.0099999999999998</v>
      </c>
      <c r="AE997" s="407">
        <v>2.5400000000000002E-3</v>
      </c>
      <c r="AF997" s="407">
        <v>1.93</v>
      </c>
      <c r="AG997" s="324">
        <v>1.28</v>
      </c>
      <c r="AH997" s="324">
        <v>2.2799999999999998</v>
      </c>
      <c r="AI997" s="324">
        <v>0</v>
      </c>
      <c r="AJ997" s="324">
        <v>0</v>
      </c>
      <c r="AK997" s="324">
        <v>0</v>
      </c>
      <c r="AL997" s="324">
        <v>0</v>
      </c>
      <c r="AM997" s="324">
        <v>0</v>
      </c>
      <c r="AN997" s="324">
        <v>0</v>
      </c>
      <c r="AO997" s="324">
        <v>440286</v>
      </c>
      <c r="AP997" s="324">
        <v>1.278E-2</v>
      </c>
      <c r="AQ997" s="324">
        <v>0.11303000000000001</v>
      </c>
      <c r="AR997" s="324">
        <v>67</v>
      </c>
      <c r="AS997" s="324" t="s">
        <v>3599</v>
      </c>
      <c r="AT997" s="390">
        <v>0</v>
      </c>
      <c r="AU997" s="390">
        <v>0</v>
      </c>
      <c r="AV997" s="390">
        <v>0</v>
      </c>
      <c r="AY997" s="390" t="s">
        <v>7014</v>
      </c>
    </row>
    <row r="998" spans="1:51" s="390" customFormat="1">
      <c r="A998" s="324" t="s">
        <v>81</v>
      </c>
      <c r="B998" s="324" t="s">
        <v>3613</v>
      </c>
      <c r="C998" s="324">
        <v>33</v>
      </c>
      <c r="D998" s="324">
        <v>20</v>
      </c>
      <c r="E998" s="324">
        <v>3.3000000000000002E-2</v>
      </c>
      <c r="F998" s="399">
        <v>0</v>
      </c>
      <c r="G998" s="324">
        <v>6.9</v>
      </c>
      <c r="H998" s="324">
        <v>0.7</v>
      </c>
      <c r="I998" s="324">
        <v>3.8</v>
      </c>
      <c r="J998" s="324">
        <v>40</v>
      </c>
      <c r="K998" s="324">
        <v>125</v>
      </c>
      <c r="L998" s="324">
        <v>1</v>
      </c>
      <c r="M998" s="324">
        <v>12.3</v>
      </c>
      <c r="N998" s="324">
        <v>12.3</v>
      </c>
      <c r="O998" s="324">
        <v>10.199999999999999</v>
      </c>
      <c r="P998" s="324">
        <v>100</v>
      </c>
      <c r="Q998" s="324" t="s">
        <v>293</v>
      </c>
      <c r="R998" s="399">
        <v>1</v>
      </c>
      <c r="S998" s="399">
        <v>0</v>
      </c>
      <c r="T998" s="399">
        <v>0</v>
      </c>
      <c r="U998" s="406">
        <v>0.81</v>
      </c>
      <c r="V998" s="406">
        <v>0</v>
      </c>
      <c r="W998" s="407">
        <v>1.72E-3</v>
      </c>
      <c r="X998" s="407">
        <v>0.21299999999999999</v>
      </c>
      <c r="Y998" s="324">
        <v>1.48</v>
      </c>
      <c r="Z998" s="324">
        <v>1.79</v>
      </c>
      <c r="AA998" s="407">
        <v>3.0300000000000001E-3</v>
      </c>
      <c r="AB998" s="407">
        <v>0.21299999999999999</v>
      </c>
      <c r="AC998" s="324">
        <v>1.21</v>
      </c>
      <c r="AD998" s="324">
        <v>2.0099999999999998</v>
      </c>
      <c r="AE998" s="407">
        <v>2.5400000000000002E-3</v>
      </c>
      <c r="AF998" s="407">
        <v>0.21299999999999999</v>
      </c>
      <c r="AG998" s="324">
        <v>1.28</v>
      </c>
      <c r="AH998" s="324">
        <v>2.2799999999999998</v>
      </c>
      <c r="AI998" s="324">
        <v>0</v>
      </c>
      <c r="AJ998" s="324">
        <v>0</v>
      </c>
      <c r="AK998" s="324">
        <v>0</v>
      </c>
      <c r="AL998" s="324">
        <v>0</v>
      </c>
      <c r="AM998" s="324">
        <v>0</v>
      </c>
      <c r="AN998" s="324">
        <v>0</v>
      </c>
      <c r="AO998" s="324">
        <v>54485</v>
      </c>
      <c r="AP998" s="324">
        <v>0.10324</v>
      </c>
      <c r="AQ998" s="324">
        <v>0.32130999999999998</v>
      </c>
      <c r="AR998" s="324">
        <v>71</v>
      </c>
      <c r="AS998" s="324" t="s">
        <v>3599</v>
      </c>
      <c r="AT998" s="390">
        <v>0</v>
      </c>
      <c r="AU998" s="390">
        <v>0</v>
      </c>
      <c r="AV998" s="390">
        <v>0</v>
      </c>
      <c r="AY998" s="390" t="s">
        <v>7014</v>
      </c>
    </row>
    <row r="999" spans="1:51" s="390" customFormat="1">
      <c r="A999" s="324" t="s">
        <v>81</v>
      </c>
      <c r="B999" s="324" t="s">
        <v>3614</v>
      </c>
      <c r="C999" s="324">
        <v>330</v>
      </c>
      <c r="D999" s="324">
        <v>10</v>
      </c>
      <c r="E999" s="324">
        <v>0.28899999999999998</v>
      </c>
      <c r="F999" s="399">
        <v>0</v>
      </c>
      <c r="G999" s="324">
        <v>2.2000000000000002</v>
      </c>
      <c r="H999" s="324">
        <v>0.7</v>
      </c>
      <c r="I999" s="324">
        <v>1.2</v>
      </c>
      <c r="J999" s="324">
        <v>40</v>
      </c>
      <c r="K999" s="324">
        <v>125</v>
      </c>
      <c r="L999" s="324">
        <v>1</v>
      </c>
      <c r="M999" s="324">
        <v>12.3</v>
      </c>
      <c r="N999" s="324">
        <v>12.3</v>
      </c>
      <c r="O999" s="324">
        <v>10.199999999999999</v>
      </c>
      <c r="P999" s="324">
        <v>100</v>
      </c>
      <c r="Q999" s="324" t="s">
        <v>293</v>
      </c>
      <c r="R999" s="399">
        <v>1</v>
      </c>
      <c r="S999" s="399">
        <v>0</v>
      </c>
      <c r="T999" s="399">
        <v>0</v>
      </c>
      <c r="U999" s="406">
        <v>0.81</v>
      </c>
      <c r="V999" s="406">
        <v>0</v>
      </c>
      <c r="W999" s="407">
        <v>1.72E-3</v>
      </c>
      <c r="X999" s="407">
        <v>0.67100000000000004</v>
      </c>
      <c r="Y999" s="324">
        <v>1.48</v>
      </c>
      <c r="Z999" s="324">
        <v>1.79</v>
      </c>
      <c r="AA999" s="407">
        <v>3.0300000000000001E-3</v>
      </c>
      <c r="AB999" s="407">
        <v>0.67100000000000004</v>
      </c>
      <c r="AC999" s="324">
        <v>1.21</v>
      </c>
      <c r="AD999" s="324">
        <v>2.0099999999999998</v>
      </c>
      <c r="AE999" s="407">
        <v>2.5400000000000002E-3</v>
      </c>
      <c r="AF999" s="407">
        <v>0.67100000000000004</v>
      </c>
      <c r="AG999" s="324">
        <v>1.28</v>
      </c>
      <c r="AH999" s="324">
        <v>2.2799999999999998</v>
      </c>
      <c r="AI999" s="324">
        <v>0</v>
      </c>
      <c r="AJ999" s="324">
        <v>0</v>
      </c>
      <c r="AK999" s="324">
        <v>0</v>
      </c>
      <c r="AL999" s="324">
        <v>0</v>
      </c>
      <c r="AM999" s="324">
        <v>0</v>
      </c>
      <c r="AN999" s="324">
        <v>0</v>
      </c>
      <c r="AO999" s="324">
        <v>172957</v>
      </c>
      <c r="AP999" s="324">
        <v>3.252E-2</v>
      </c>
      <c r="AQ999" s="324">
        <v>0.18034</v>
      </c>
      <c r="AR999" s="324">
        <v>82</v>
      </c>
      <c r="AS999" s="324" t="s">
        <v>3599</v>
      </c>
      <c r="AT999" s="390">
        <v>0</v>
      </c>
      <c r="AU999" s="390">
        <v>0</v>
      </c>
      <c r="AV999" s="390">
        <v>0</v>
      </c>
      <c r="AY999" s="390" t="s">
        <v>7014</v>
      </c>
    </row>
    <row r="1000" spans="1:51" s="390" customFormat="1">
      <c r="A1000" s="324" t="s">
        <v>81</v>
      </c>
      <c r="B1000" s="324" t="s">
        <v>3615</v>
      </c>
      <c r="C1000" s="324">
        <v>3300</v>
      </c>
      <c r="D1000" s="324">
        <v>10</v>
      </c>
      <c r="E1000" s="324">
        <v>2.69</v>
      </c>
      <c r="F1000" s="399">
        <v>0</v>
      </c>
      <c r="G1000" s="324">
        <v>0.7</v>
      </c>
      <c r="H1000" s="324">
        <v>0.7</v>
      </c>
      <c r="I1000" s="324">
        <v>0.43</v>
      </c>
      <c r="J1000" s="324">
        <v>40</v>
      </c>
      <c r="K1000" s="324">
        <v>125</v>
      </c>
      <c r="L1000" s="324">
        <v>1</v>
      </c>
      <c r="M1000" s="324">
        <v>12.3</v>
      </c>
      <c r="N1000" s="324">
        <v>12.3</v>
      </c>
      <c r="O1000" s="324">
        <v>10.199999999999999</v>
      </c>
      <c r="P1000" s="324">
        <v>100</v>
      </c>
      <c r="Q1000" s="324" t="s">
        <v>293</v>
      </c>
      <c r="R1000" s="399">
        <v>1</v>
      </c>
      <c r="S1000" s="399">
        <v>0</v>
      </c>
      <c r="T1000" s="399">
        <v>0</v>
      </c>
      <c r="U1000" s="406">
        <v>0.81</v>
      </c>
      <c r="V1000" s="406">
        <v>0</v>
      </c>
      <c r="W1000" s="407">
        <v>1.72E-3</v>
      </c>
      <c r="X1000" s="407">
        <v>2.15</v>
      </c>
      <c r="Y1000" s="324">
        <v>1.48</v>
      </c>
      <c r="Z1000" s="324">
        <v>1.79</v>
      </c>
      <c r="AA1000" s="407">
        <v>3.0300000000000001E-3</v>
      </c>
      <c r="AB1000" s="407">
        <v>2.15</v>
      </c>
      <c r="AC1000" s="324">
        <v>1.21</v>
      </c>
      <c r="AD1000" s="324">
        <v>2.0099999999999998</v>
      </c>
      <c r="AE1000" s="407">
        <v>2.5400000000000002E-3</v>
      </c>
      <c r="AF1000" s="407">
        <v>2.15</v>
      </c>
      <c r="AG1000" s="324">
        <v>1.28</v>
      </c>
      <c r="AH1000" s="324">
        <v>2.2799999999999998</v>
      </c>
      <c r="AI1000" s="324">
        <v>0</v>
      </c>
      <c r="AJ1000" s="324">
        <v>0</v>
      </c>
      <c r="AK1000" s="324">
        <v>0</v>
      </c>
      <c r="AL1000" s="324">
        <v>0</v>
      </c>
      <c r="AM1000" s="324">
        <v>0</v>
      </c>
      <c r="AN1000" s="324">
        <v>0</v>
      </c>
      <c r="AO1000" s="324">
        <v>544923</v>
      </c>
      <c r="AP1000" s="324">
        <v>1.0319999999999999E-2</v>
      </c>
      <c r="AQ1000" s="324">
        <v>0.1016</v>
      </c>
      <c r="AR1000" s="324">
        <v>68</v>
      </c>
      <c r="AS1000" s="324" t="s">
        <v>3599</v>
      </c>
      <c r="AT1000" s="390">
        <v>0</v>
      </c>
      <c r="AU1000" s="390">
        <v>0</v>
      </c>
      <c r="AV1000" s="390">
        <v>0</v>
      </c>
      <c r="AY1000" s="390" t="s">
        <v>7014</v>
      </c>
    </row>
    <row r="1001" spans="1:51" s="390" customFormat="1">
      <c r="A1001" s="324" t="s">
        <v>81</v>
      </c>
      <c r="B1001" s="324" t="s">
        <v>3616</v>
      </c>
      <c r="C1001" s="324">
        <v>3900</v>
      </c>
      <c r="D1001" s="324">
        <v>10</v>
      </c>
      <c r="E1001" s="324">
        <v>2.98</v>
      </c>
      <c r="F1001" s="399">
        <v>0</v>
      </c>
      <c r="G1001" s="324">
        <v>0.64</v>
      </c>
      <c r="H1001" s="324">
        <v>0.7</v>
      </c>
      <c r="I1001" s="324">
        <v>0.41</v>
      </c>
      <c r="J1001" s="324">
        <v>40</v>
      </c>
      <c r="K1001" s="324">
        <v>125</v>
      </c>
      <c r="L1001" s="324">
        <v>1</v>
      </c>
      <c r="M1001" s="324">
        <v>12.3</v>
      </c>
      <c r="N1001" s="324">
        <v>12.3</v>
      </c>
      <c r="O1001" s="324">
        <v>10.199999999999999</v>
      </c>
      <c r="P1001" s="324">
        <v>100</v>
      </c>
      <c r="Q1001" s="324" t="s">
        <v>293</v>
      </c>
      <c r="R1001" s="399">
        <v>1</v>
      </c>
      <c r="S1001" s="399">
        <v>0</v>
      </c>
      <c r="T1001" s="399">
        <v>0</v>
      </c>
      <c r="U1001" s="406">
        <v>0.81</v>
      </c>
      <c r="V1001" s="406">
        <v>0</v>
      </c>
      <c r="W1001" s="407">
        <v>1.72E-3</v>
      </c>
      <c r="X1001" s="407">
        <v>2.34</v>
      </c>
      <c r="Y1001" s="324">
        <v>1.48</v>
      </c>
      <c r="Z1001" s="324">
        <v>1.79</v>
      </c>
      <c r="AA1001" s="407">
        <v>3.0300000000000001E-3</v>
      </c>
      <c r="AB1001" s="407">
        <v>2.34</v>
      </c>
      <c r="AC1001" s="324">
        <v>1.21</v>
      </c>
      <c r="AD1001" s="324">
        <v>2.0099999999999998</v>
      </c>
      <c r="AE1001" s="407">
        <v>2.5400000000000002E-3</v>
      </c>
      <c r="AF1001" s="407">
        <v>2.34</v>
      </c>
      <c r="AG1001" s="324">
        <v>1.28</v>
      </c>
      <c r="AH1001" s="324">
        <v>2.2799999999999998</v>
      </c>
      <c r="AI1001" s="324">
        <v>0</v>
      </c>
      <c r="AJ1001" s="324">
        <v>0</v>
      </c>
      <c r="AK1001" s="324">
        <v>0</v>
      </c>
      <c r="AL1001" s="324">
        <v>0</v>
      </c>
      <c r="AM1001" s="324">
        <v>0</v>
      </c>
      <c r="AN1001" s="324">
        <v>0</v>
      </c>
      <c r="AO1001" s="324">
        <v>544923</v>
      </c>
      <c r="AP1001" s="324">
        <v>1.0319999999999999E-2</v>
      </c>
      <c r="AQ1001" s="324">
        <v>0.1016</v>
      </c>
      <c r="AR1001" s="324">
        <v>68</v>
      </c>
      <c r="AS1001" s="324" t="s">
        <v>3599</v>
      </c>
      <c r="AT1001" s="390">
        <v>0</v>
      </c>
      <c r="AU1001" s="390">
        <v>0</v>
      </c>
      <c r="AV1001" s="390">
        <v>0</v>
      </c>
      <c r="AY1001" s="390" t="s">
        <v>7014</v>
      </c>
    </row>
    <row r="1002" spans="1:51" s="390" customFormat="1">
      <c r="A1002" s="324" t="s">
        <v>81</v>
      </c>
      <c r="B1002" s="324" t="s">
        <v>3617</v>
      </c>
      <c r="C1002" s="324">
        <v>47</v>
      </c>
      <c r="D1002" s="324">
        <v>20</v>
      </c>
      <c r="E1002" s="324">
        <v>4.8000000000000001E-2</v>
      </c>
      <c r="F1002" s="399">
        <v>0</v>
      </c>
      <c r="G1002" s="324">
        <v>5.8</v>
      </c>
      <c r="H1002" s="324">
        <v>0.7</v>
      </c>
      <c r="I1002" s="324">
        <v>3</v>
      </c>
      <c r="J1002" s="324">
        <v>40</v>
      </c>
      <c r="K1002" s="324">
        <v>125</v>
      </c>
      <c r="L1002" s="324">
        <v>1</v>
      </c>
      <c r="M1002" s="324">
        <v>12.3</v>
      </c>
      <c r="N1002" s="324">
        <v>12.3</v>
      </c>
      <c r="O1002" s="324">
        <v>10.199999999999999</v>
      </c>
      <c r="P1002" s="324">
        <v>100</v>
      </c>
      <c r="Q1002" s="324" t="s">
        <v>293</v>
      </c>
      <c r="R1002" s="399">
        <v>1</v>
      </c>
      <c r="S1002" s="399">
        <v>0</v>
      </c>
      <c r="T1002" s="399">
        <v>0</v>
      </c>
      <c r="U1002" s="406">
        <v>0.81</v>
      </c>
      <c r="V1002" s="406">
        <v>0</v>
      </c>
      <c r="W1002" s="407">
        <v>1.72E-3</v>
      </c>
      <c r="X1002" s="407">
        <v>0.25</v>
      </c>
      <c r="Y1002" s="324">
        <v>1.48</v>
      </c>
      <c r="Z1002" s="324">
        <v>1.79</v>
      </c>
      <c r="AA1002" s="407">
        <v>3.0300000000000001E-3</v>
      </c>
      <c r="AB1002" s="407">
        <v>0.25</v>
      </c>
      <c r="AC1002" s="324">
        <v>1.21</v>
      </c>
      <c r="AD1002" s="324">
        <v>2.0099999999999998</v>
      </c>
      <c r="AE1002" s="407">
        <v>2.5400000000000002E-3</v>
      </c>
      <c r="AF1002" s="407">
        <v>0.25</v>
      </c>
      <c r="AG1002" s="324">
        <v>1.28</v>
      </c>
      <c r="AH1002" s="324">
        <v>2.2799999999999998</v>
      </c>
      <c r="AI1002" s="324">
        <v>0</v>
      </c>
      <c r="AJ1002" s="324">
        <v>0</v>
      </c>
      <c r="AK1002" s="324">
        <v>0</v>
      </c>
      <c r="AL1002" s="324">
        <v>0</v>
      </c>
      <c r="AM1002" s="324">
        <v>0</v>
      </c>
      <c r="AN1002" s="324">
        <v>0</v>
      </c>
      <c r="AO1002" s="324">
        <v>68281</v>
      </c>
      <c r="AP1002" s="324">
        <v>8.2379999999999995E-2</v>
      </c>
      <c r="AQ1002" s="324">
        <v>0.28702</v>
      </c>
      <c r="AR1002" s="324">
        <v>79</v>
      </c>
      <c r="AS1002" s="324" t="s">
        <v>3599</v>
      </c>
      <c r="AT1002" s="390">
        <v>0</v>
      </c>
      <c r="AU1002" s="390">
        <v>0</v>
      </c>
      <c r="AV1002" s="390">
        <v>0</v>
      </c>
      <c r="AY1002" s="390" t="s">
        <v>7014</v>
      </c>
    </row>
    <row r="1003" spans="1:51" s="390" customFormat="1">
      <c r="A1003" s="324" t="s">
        <v>81</v>
      </c>
      <c r="B1003" s="324" t="s">
        <v>3618</v>
      </c>
      <c r="C1003" s="324">
        <v>470</v>
      </c>
      <c r="D1003" s="324">
        <v>10</v>
      </c>
      <c r="E1003" s="324">
        <v>0.434</v>
      </c>
      <c r="F1003" s="399">
        <v>0</v>
      </c>
      <c r="G1003" s="324">
        <v>1.8</v>
      </c>
      <c r="H1003" s="324">
        <v>0.7</v>
      </c>
      <c r="I1003" s="324">
        <v>0.98</v>
      </c>
      <c r="J1003" s="324">
        <v>40</v>
      </c>
      <c r="K1003" s="324">
        <v>125</v>
      </c>
      <c r="L1003" s="324">
        <v>1</v>
      </c>
      <c r="M1003" s="324">
        <v>12.3</v>
      </c>
      <c r="N1003" s="324">
        <v>12.3</v>
      </c>
      <c r="O1003" s="324">
        <v>10.199999999999999</v>
      </c>
      <c r="P1003" s="324">
        <v>100</v>
      </c>
      <c r="Q1003" s="324" t="s">
        <v>293</v>
      </c>
      <c r="R1003" s="399">
        <v>1</v>
      </c>
      <c r="S1003" s="399">
        <v>0</v>
      </c>
      <c r="T1003" s="399">
        <v>0</v>
      </c>
      <c r="U1003" s="406">
        <v>0.81</v>
      </c>
      <c r="V1003" s="406">
        <v>0</v>
      </c>
      <c r="W1003" s="407">
        <v>1.72E-3</v>
      </c>
      <c r="X1003" s="407">
        <v>0.80500000000000005</v>
      </c>
      <c r="Y1003" s="324">
        <v>1.48</v>
      </c>
      <c r="Z1003" s="324">
        <v>1.79</v>
      </c>
      <c r="AA1003" s="407">
        <v>3.0300000000000001E-3</v>
      </c>
      <c r="AB1003" s="407">
        <v>0.80500000000000005</v>
      </c>
      <c r="AC1003" s="324">
        <v>1.21</v>
      </c>
      <c r="AD1003" s="324">
        <v>2.0099999999999998</v>
      </c>
      <c r="AE1003" s="407">
        <v>2.5400000000000002E-3</v>
      </c>
      <c r="AF1003" s="407">
        <v>0.80500000000000005</v>
      </c>
      <c r="AG1003" s="324">
        <v>1.28</v>
      </c>
      <c r="AH1003" s="324">
        <v>2.2799999999999998</v>
      </c>
      <c r="AI1003" s="324">
        <v>0</v>
      </c>
      <c r="AJ1003" s="324">
        <v>0</v>
      </c>
      <c r="AK1003" s="324">
        <v>0</v>
      </c>
      <c r="AL1003" s="324">
        <v>0</v>
      </c>
      <c r="AM1003" s="324">
        <v>0</v>
      </c>
      <c r="AN1003" s="324">
        <v>0</v>
      </c>
      <c r="AO1003" s="324">
        <v>219672</v>
      </c>
      <c r="AP1003" s="324">
        <v>2.5610000000000001E-2</v>
      </c>
      <c r="AQ1003" s="324">
        <v>0.16002</v>
      </c>
      <c r="AR1003" s="324">
        <v>82</v>
      </c>
      <c r="AS1003" s="324" t="s">
        <v>3599</v>
      </c>
      <c r="AT1003" s="390">
        <v>0</v>
      </c>
      <c r="AU1003" s="390">
        <v>0</v>
      </c>
      <c r="AV1003" s="390">
        <v>0</v>
      </c>
      <c r="AY1003" s="390" t="s">
        <v>7014</v>
      </c>
    </row>
    <row r="1004" spans="1:51" s="390" customFormat="1">
      <c r="A1004" s="324" t="s">
        <v>81</v>
      </c>
      <c r="B1004" s="324" t="s">
        <v>3619</v>
      </c>
      <c r="C1004" s="324">
        <v>4700</v>
      </c>
      <c r="D1004" s="324">
        <v>10</v>
      </c>
      <c r="E1004" s="324">
        <v>3.34</v>
      </c>
      <c r="F1004" s="399">
        <v>0</v>
      </c>
      <c r="G1004" s="324">
        <v>0.57999999999999996</v>
      </c>
      <c r="H1004" s="324">
        <v>0.7</v>
      </c>
      <c r="I1004" s="324">
        <v>0.39</v>
      </c>
      <c r="J1004" s="324">
        <v>40</v>
      </c>
      <c r="K1004" s="324">
        <v>125</v>
      </c>
      <c r="L1004" s="324">
        <v>1</v>
      </c>
      <c r="M1004" s="324">
        <v>12.3</v>
      </c>
      <c r="N1004" s="324">
        <v>12.3</v>
      </c>
      <c r="O1004" s="324">
        <v>10.199999999999999</v>
      </c>
      <c r="P1004" s="324">
        <v>100</v>
      </c>
      <c r="Q1004" s="324" t="s">
        <v>293</v>
      </c>
      <c r="R1004" s="399">
        <v>1</v>
      </c>
      <c r="S1004" s="399">
        <v>0</v>
      </c>
      <c r="T1004" s="399">
        <v>0</v>
      </c>
      <c r="U1004" s="406">
        <v>0.81</v>
      </c>
      <c r="V1004" s="406">
        <v>0</v>
      </c>
      <c r="W1004" s="407">
        <v>1.72E-3</v>
      </c>
      <c r="X1004" s="407">
        <v>2.57</v>
      </c>
      <c r="Y1004" s="324">
        <v>1.48</v>
      </c>
      <c r="Z1004" s="324">
        <v>1.79</v>
      </c>
      <c r="AA1004" s="407">
        <v>3.0300000000000001E-3</v>
      </c>
      <c r="AB1004" s="407">
        <v>2.57</v>
      </c>
      <c r="AC1004" s="324">
        <v>1.21</v>
      </c>
      <c r="AD1004" s="324">
        <v>2.0099999999999998</v>
      </c>
      <c r="AE1004" s="407">
        <v>2.5400000000000002E-3</v>
      </c>
      <c r="AF1004" s="407">
        <v>2.57</v>
      </c>
      <c r="AG1004" s="324">
        <v>1.28</v>
      </c>
      <c r="AH1004" s="324">
        <v>2.2799999999999998</v>
      </c>
      <c r="AI1004" s="324">
        <v>0</v>
      </c>
      <c r="AJ1004" s="324">
        <v>0</v>
      </c>
      <c r="AK1004" s="324">
        <v>0</v>
      </c>
      <c r="AL1004" s="324">
        <v>0</v>
      </c>
      <c r="AM1004" s="324">
        <v>0</v>
      </c>
      <c r="AN1004" s="324">
        <v>0</v>
      </c>
      <c r="AO1004" s="324">
        <v>544923</v>
      </c>
      <c r="AP1004" s="324">
        <v>1.0319999999999999E-2</v>
      </c>
      <c r="AQ1004" s="324">
        <v>0.1016</v>
      </c>
      <c r="AR1004" s="324">
        <v>67</v>
      </c>
      <c r="AS1004" s="324" t="s">
        <v>3599</v>
      </c>
      <c r="AT1004" s="390">
        <v>0</v>
      </c>
      <c r="AU1004" s="390">
        <v>0</v>
      </c>
      <c r="AV1004" s="390">
        <v>0</v>
      </c>
      <c r="AY1004" s="390" t="s">
        <v>7014</v>
      </c>
    </row>
    <row r="1005" spans="1:51" s="390" customFormat="1">
      <c r="A1005" s="324" t="s">
        <v>81</v>
      </c>
      <c r="B1005" s="324" t="s">
        <v>3620</v>
      </c>
      <c r="C1005" s="324">
        <v>5600</v>
      </c>
      <c r="D1005" s="324">
        <v>10</v>
      </c>
      <c r="E1005" s="324">
        <v>3.71</v>
      </c>
      <c r="F1005" s="399">
        <v>0</v>
      </c>
      <c r="G1005" s="324">
        <v>0.54</v>
      </c>
      <c r="H1005" s="324">
        <v>0.7</v>
      </c>
      <c r="I1005" s="324">
        <v>0.38</v>
      </c>
      <c r="J1005" s="324">
        <v>40</v>
      </c>
      <c r="K1005" s="324">
        <v>125</v>
      </c>
      <c r="L1005" s="324">
        <v>1</v>
      </c>
      <c r="M1005" s="324">
        <v>12.3</v>
      </c>
      <c r="N1005" s="324">
        <v>12.3</v>
      </c>
      <c r="O1005" s="324">
        <v>10.199999999999999</v>
      </c>
      <c r="P1005" s="324">
        <v>100</v>
      </c>
      <c r="Q1005" s="324" t="s">
        <v>293</v>
      </c>
      <c r="R1005" s="399">
        <v>1</v>
      </c>
      <c r="S1005" s="399">
        <v>0</v>
      </c>
      <c r="T1005" s="399">
        <v>0</v>
      </c>
      <c r="U1005" s="406">
        <v>0.81</v>
      </c>
      <c r="V1005" s="406">
        <v>0</v>
      </c>
      <c r="W1005" s="407">
        <v>1.72E-3</v>
      </c>
      <c r="X1005" s="407">
        <v>2.8</v>
      </c>
      <c r="Y1005" s="324">
        <v>1.48</v>
      </c>
      <c r="Z1005" s="324">
        <v>1.79</v>
      </c>
      <c r="AA1005" s="407">
        <v>3.0300000000000001E-3</v>
      </c>
      <c r="AB1005" s="407">
        <v>2.8</v>
      </c>
      <c r="AC1005" s="324">
        <v>1.21</v>
      </c>
      <c r="AD1005" s="324">
        <v>2.0099999999999998</v>
      </c>
      <c r="AE1005" s="407">
        <v>2.5400000000000002E-3</v>
      </c>
      <c r="AF1005" s="407">
        <v>2.8</v>
      </c>
      <c r="AG1005" s="324">
        <v>1.28</v>
      </c>
      <c r="AH1005" s="324">
        <v>2.2799999999999998</v>
      </c>
      <c r="AI1005" s="324">
        <v>0</v>
      </c>
      <c r="AJ1005" s="324">
        <v>0</v>
      </c>
      <c r="AK1005" s="324">
        <v>0</v>
      </c>
      <c r="AL1005" s="324">
        <v>0</v>
      </c>
      <c r="AM1005" s="324">
        <v>0</v>
      </c>
      <c r="AN1005" s="324">
        <v>0</v>
      </c>
      <c r="AO1005" s="324">
        <v>544923</v>
      </c>
      <c r="AP1005" s="324">
        <v>1.0319999999999999E-2</v>
      </c>
      <c r="AQ1005" s="324">
        <v>0.1016</v>
      </c>
      <c r="AR1005" s="324">
        <v>63</v>
      </c>
      <c r="AS1005" s="324" t="s">
        <v>3599</v>
      </c>
      <c r="AT1005" s="390">
        <v>0</v>
      </c>
      <c r="AU1005" s="390">
        <v>0</v>
      </c>
      <c r="AV1005" s="390">
        <v>0</v>
      </c>
      <c r="AY1005" s="390" t="s">
        <v>7014</v>
      </c>
    </row>
    <row r="1006" spans="1:51" s="390" customFormat="1">
      <c r="A1006" s="324" t="s">
        <v>81</v>
      </c>
      <c r="B1006" s="324" t="s">
        <v>3621</v>
      </c>
      <c r="C1006" s="324">
        <v>68</v>
      </c>
      <c r="D1006" s="324">
        <v>20</v>
      </c>
      <c r="E1006" s="324">
        <v>6.8000000000000005E-2</v>
      </c>
      <c r="F1006" s="399">
        <v>0</v>
      </c>
      <c r="G1006" s="324">
        <v>4.9000000000000004</v>
      </c>
      <c r="H1006" s="324">
        <v>0.7</v>
      </c>
      <c r="I1006" s="324">
        <v>2.8</v>
      </c>
      <c r="J1006" s="324">
        <v>40</v>
      </c>
      <c r="K1006" s="324">
        <v>125</v>
      </c>
      <c r="L1006" s="324">
        <v>1</v>
      </c>
      <c r="M1006" s="324">
        <v>12.3</v>
      </c>
      <c r="N1006" s="324">
        <v>12.3</v>
      </c>
      <c r="O1006" s="324">
        <v>10.199999999999999</v>
      </c>
      <c r="P1006" s="324">
        <v>100</v>
      </c>
      <c r="Q1006" s="324" t="s">
        <v>293</v>
      </c>
      <c r="R1006" s="399">
        <v>1</v>
      </c>
      <c r="S1006" s="399">
        <v>0</v>
      </c>
      <c r="T1006" s="399">
        <v>0</v>
      </c>
      <c r="U1006" s="406">
        <v>0.81</v>
      </c>
      <c r="V1006" s="406">
        <v>0</v>
      </c>
      <c r="W1006" s="407">
        <v>1.72E-3</v>
      </c>
      <c r="X1006" s="407">
        <v>0.308</v>
      </c>
      <c r="Y1006" s="324">
        <v>1.48</v>
      </c>
      <c r="Z1006" s="324">
        <v>1.79</v>
      </c>
      <c r="AA1006" s="407">
        <v>3.0300000000000001E-3</v>
      </c>
      <c r="AB1006" s="407">
        <v>0.308</v>
      </c>
      <c r="AC1006" s="324">
        <v>1.21</v>
      </c>
      <c r="AD1006" s="324">
        <v>2.0099999999999998</v>
      </c>
      <c r="AE1006" s="407">
        <v>2.5400000000000002E-3</v>
      </c>
      <c r="AF1006" s="407">
        <v>0.308</v>
      </c>
      <c r="AG1006" s="324">
        <v>1.28</v>
      </c>
      <c r="AH1006" s="324">
        <v>2.2799999999999998</v>
      </c>
      <c r="AI1006" s="324">
        <v>0</v>
      </c>
      <c r="AJ1006" s="324">
        <v>0</v>
      </c>
      <c r="AK1006" s="324">
        <v>0</v>
      </c>
      <c r="AL1006" s="324">
        <v>0</v>
      </c>
      <c r="AM1006" s="324">
        <v>0</v>
      </c>
      <c r="AN1006" s="324">
        <v>0</v>
      </c>
      <c r="AO1006" s="324">
        <v>86322</v>
      </c>
      <c r="AP1006" s="324">
        <v>6.5159999999999996E-2</v>
      </c>
      <c r="AQ1006" s="324">
        <v>0.25527</v>
      </c>
      <c r="AR1006" s="324">
        <v>64</v>
      </c>
      <c r="AS1006" s="324" t="s">
        <v>3599</v>
      </c>
      <c r="AT1006" s="390">
        <v>0</v>
      </c>
      <c r="AU1006" s="390">
        <v>0</v>
      </c>
      <c r="AV1006" s="390">
        <v>0</v>
      </c>
      <c r="AY1006" s="390" t="s">
        <v>7014</v>
      </c>
    </row>
    <row r="1007" spans="1:51" s="390" customFormat="1">
      <c r="A1007" s="324" t="s">
        <v>81</v>
      </c>
      <c r="B1007" s="324" t="s">
        <v>3622</v>
      </c>
      <c r="C1007" s="324">
        <v>680</v>
      </c>
      <c r="D1007" s="324">
        <v>10</v>
      </c>
      <c r="E1007" s="324">
        <v>0.53600000000000003</v>
      </c>
      <c r="F1007" s="399">
        <v>0</v>
      </c>
      <c r="G1007" s="324">
        <v>1.6</v>
      </c>
      <c r="H1007" s="324">
        <v>0.7</v>
      </c>
      <c r="I1007" s="324">
        <v>0.91</v>
      </c>
      <c r="J1007" s="324">
        <v>40</v>
      </c>
      <c r="K1007" s="324">
        <v>125</v>
      </c>
      <c r="L1007" s="324">
        <v>1</v>
      </c>
      <c r="M1007" s="324">
        <v>12.3</v>
      </c>
      <c r="N1007" s="324">
        <v>12.3</v>
      </c>
      <c r="O1007" s="324">
        <v>10.199999999999999</v>
      </c>
      <c r="P1007" s="324">
        <v>100</v>
      </c>
      <c r="Q1007" s="324" t="s">
        <v>293</v>
      </c>
      <c r="R1007" s="399">
        <v>1</v>
      </c>
      <c r="S1007" s="399">
        <v>0</v>
      </c>
      <c r="T1007" s="399">
        <v>0</v>
      </c>
      <c r="U1007" s="406">
        <v>0.81</v>
      </c>
      <c r="V1007" s="406">
        <v>0</v>
      </c>
      <c r="W1007" s="407">
        <v>1.72E-3</v>
      </c>
      <c r="X1007" s="407">
        <v>0.96699999999999997</v>
      </c>
      <c r="Y1007" s="324">
        <v>1.48</v>
      </c>
      <c r="Z1007" s="324">
        <v>1.79</v>
      </c>
      <c r="AA1007" s="407">
        <v>3.0300000000000001E-3</v>
      </c>
      <c r="AB1007" s="407">
        <v>0.96699999999999997</v>
      </c>
      <c r="AC1007" s="324">
        <v>1.21</v>
      </c>
      <c r="AD1007" s="324">
        <v>2.0099999999999998</v>
      </c>
      <c r="AE1007" s="407">
        <v>2.5400000000000002E-3</v>
      </c>
      <c r="AF1007" s="407">
        <v>0.96699999999999997</v>
      </c>
      <c r="AG1007" s="324">
        <v>1.28</v>
      </c>
      <c r="AH1007" s="324">
        <v>2.2799999999999998</v>
      </c>
      <c r="AI1007" s="324">
        <v>0</v>
      </c>
      <c r="AJ1007" s="324">
        <v>0</v>
      </c>
      <c r="AK1007" s="324">
        <v>0</v>
      </c>
      <c r="AL1007" s="324">
        <v>0</v>
      </c>
      <c r="AM1007" s="324">
        <v>0</v>
      </c>
      <c r="AN1007" s="324">
        <v>0</v>
      </c>
      <c r="AO1007" s="324">
        <v>219672</v>
      </c>
      <c r="AP1007" s="324">
        <v>2.5610000000000001E-2</v>
      </c>
      <c r="AQ1007" s="324">
        <v>0.16002</v>
      </c>
      <c r="AR1007" s="324">
        <v>77</v>
      </c>
      <c r="AS1007" s="324" t="s">
        <v>3599</v>
      </c>
      <c r="AT1007" s="390">
        <v>0</v>
      </c>
      <c r="AU1007" s="390">
        <v>0</v>
      </c>
      <c r="AV1007" s="390">
        <v>0</v>
      </c>
      <c r="AY1007" s="390" t="s">
        <v>7014</v>
      </c>
    </row>
    <row r="1008" spans="1:51" s="390" customFormat="1">
      <c r="A1008" s="324" t="s">
        <v>81</v>
      </c>
      <c r="B1008" s="324" t="s">
        <v>3623</v>
      </c>
      <c r="C1008" s="324">
        <v>6800</v>
      </c>
      <c r="D1008" s="324">
        <v>10</v>
      </c>
      <c r="E1008" s="324">
        <v>4.97</v>
      </c>
      <c r="F1008" s="399">
        <v>0</v>
      </c>
      <c r="G1008" s="324">
        <v>0.49</v>
      </c>
      <c r="H1008" s="324">
        <v>0.7</v>
      </c>
      <c r="I1008" s="324">
        <v>0.31</v>
      </c>
      <c r="J1008" s="324">
        <v>40</v>
      </c>
      <c r="K1008" s="324">
        <v>125</v>
      </c>
      <c r="L1008" s="324">
        <v>1</v>
      </c>
      <c r="M1008" s="324">
        <v>12.3</v>
      </c>
      <c r="N1008" s="324">
        <v>12.3</v>
      </c>
      <c r="O1008" s="324">
        <v>10.199999999999999</v>
      </c>
      <c r="P1008" s="324">
        <v>100</v>
      </c>
      <c r="Q1008" s="324" t="s">
        <v>293</v>
      </c>
      <c r="R1008" s="399">
        <v>1</v>
      </c>
      <c r="S1008" s="399">
        <v>0</v>
      </c>
      <c r="T1008" s="399">
        <v>0</v>
      </c>
      <c r="U1008" s="406">
        <v>0.81</v>
      </c>
      <c r="V1008" s="406">
        <v>0</v>
      </c>
      <c r="W1008" s="407">
        <v>1.72E-3</v>
      </c>
      <c r="X1008" s="407">
        <v>3.16</v>
      </c>
      <c r="Y1008" s="324">
        <v>1.48</v>
      </c>
      <c r="Z1008" s="324">
        <v>1.79</v>
      </c>
      <c r="AA1008" s="407">
        <v>3.0300000000000001E-3</v>
      </c>
      <c r="AB1008" s="407">
        <v>3.16</v>
      </c>
      <c r="AC1008" s="324">
        <v>1.21</v>
      </c>
      <c r="AD1008" s="324">
        <v>2.0099999999999998</v>
      </c>
      <c r="AE1008" s="407">
        <v>2.5400000000000002E-3</v>
      </c>
      <c r="AF1008" s="407">
        <v>3.16</v>
      </c>
      <c r="AG1008" s="324">
        <v>1.28</v>
      </c>
      <c r="AH1008" s="324">
        <v>2.2799999999999998</v>
      </c>
      <c r="AI1008" s="324">
        <v>0</v>
      </c>
      <c r="AJ1008" s="324">
        <v>0</v>
      </c>
      <c r="AK1008" s="324">
        <v>0</v>
      </c>
      <c r="AL1008" s="324">
        <v>0</v>
      </c>
      <c r="AM1008" s="324">
        <v>0</v>
      </c>
      <c r="AN1008" s="324">
        <v>0</v>
      </c>
      <c r="AO1008" s="324">
        <v>691828</v>
      </c>
      <c r="AP1008" s="324">
        <v>8.1300000000000001E-3</v>
      </c>
      <c r="AQ1008" s="324">
        <v>9.017E-2</v>
      </c>
      <c r="AR1008" s="324">
        <v>71</v>
      </c>
      <c r="AS1008" s="324" t="s">
        <v>3599</v>
      </c>
      <c r="AT1008" s="390">
        <v>0</v>
      </c>
      <c r="AU1008" s="390">
        <v>0</v>
      </c>
      <c r="AV1008" s="390">
        <v>0</v>
      </c>
      <c r="AY1008" s="390" t="s">
        <v>7014</v>
      </c>
    </row>
    <row r="1009" spans="1:51" s="390" customFormat="1">
      <c r="A1009" s="324" t="s">
        <v>81</v>
      </c>
      <c r="B1009" s="324" t="s">
        <v>3624</v>
      </c>
      <c r="C1009" s="324">
        <v>8200</v>
      </c>
      <c r="D1009" s="324">
        <v>10</v>
      </c>
      <c r="E1009" s="324">
        <v>5.51</v>
      </c>
      <c r="F1009" s="399">
        <v>0</v>
      </c>
      <c r="G1009" s="324">
        <v>0.45</v>
      </c>
      <c r="H1009" s="324">
        <v>0.7</v>
      </c>
      <c r="I1009" s="324">
        <v>0.28000000000000003</v>
      </c>
      <c r="J1009" s="324">
        <v>40</v>
      </c>
      <c r="K1009" s="324">
        <v>125</v>
      </c>
      <c r="L1009" s="324">
        <v>1</v>
      </c>
      <c r="M1009" s="324">
        <v>12.3</v>
      </c>
      <c r="N1009" s="324">
        <v>12.3</v>
      </c>
      <c r="O1009" s="324">
        <v>10.199999999999999</v>
      </c>
      <c r="P1009" s="324">
        <v>100</v>
      </c>
      <c r="Q1009" s="324" t="s">
        <v>293</v>
      </c>
      <c r="R1009" s="399">
        <v>1</v>
      </c>
      <c r="S1009" s="399">
        <v>0</v>
      </c>
      <c r="T1009" s="399">
        <v>0</v>
      </c>
      <c r="U1009" s="406">
        <v>0.81</v>
      </c>
      <c r="V1009" s="406">
        <v>0</v>
      </c>
      <c r="W1009" s="407">
        <v>1.72E-3</v>
      </c>
      <c r="X1009" s="407">
        <v>3.47</v>
      </c>
      <c r="Y1009" s="324">
        <v>1.48</v>
      </c>
      <c r="Z1009" s="324">
        <v>1.79</v>
      </c>
      <c r="AA1009" s="407">
        <v>3.0300000000000001E-3</v>
      </c>
      <c r="AB1009" s="407">
        <v>3.47</v>
      </c>
      <c r="AC1009" s="324">
        <v>1.21</v>
      </c>
      <c r="AD1009" s="324">
        <v>2.0099999999999998</v>
      </c>
      <c r="AE1009" s="407">
        <v>2.5400000000000002E-3</v>
      </c>
      <c r="AF1009" s="407">
        <v>3.47</v>
      </c>
      <c r="AG1009" s="324">
        <v>1.28</v>
      </c>
      <c r="AH1009" s="324">
        <v>2.2799999999999998</v>
      </c>
      <c r="AI1009" s="324">
        <v>0</v>
      </c>
      <c r="AJ1009" s="324">
        <v>0</v>
      </c>
      <c r="AK1009" s="324">
        <v>0</v>
      </c>
      <c r="AL1009" s="324">
        <v>0</v>
      </c>
      <c r="AM1009" s="324">
        <v>0</v>
      </c>
      <c r="AN1009" s="324">
        <v>0</v>
      </c>
      <c r="AO1009" s="324">
        <v>691828</v>
      </c>
      <c r="AP1009" s="324">
        <v>8.1300000000000001E-3</v>
      </c>
      <c r="AQ1009" s="324">
        <v>9.017E-2</v>
      </c>
      <c r="AR1009" s="324">
        <v>79</v>
      </c>
      <c r="AS1009" s="324" t="s">
        <v>3599</v>
      </c>
      <c r="AT1009" s="390">
        <v>0</v>
      </c>
      <c r="AU1009" s="390">
        <v>0</v>
      </c>
      <c r="AV1009" s="390">
        <v>0</v>
      </c>
      <c r="AY1009" s="390" t="s">
        <v>7014</v>
      </c>
    </row>
    <row r="1010" spans="1:51" s="390" customFormat="1">
      <c r="A1010" s="324" t="s">
        <v>81</v>
      </c>
      <c r="B1010" s="324" t="s">
        <v>1490</v>
      </c>
      <c r="C1010" s="324">
        <v>10</v>
      </c>
      <c r="D1010" s="324">
        <v>20</v>
      </c>
      <c r="E1010" s="324">
        <v>3.6799999999999999E-2</v>
      </c>
      <c r="F1010" s="399">
        <v>0</v>
      </c>
      <c r="G1010" s="324">
        <v>6.84</v>
      </c>
      <c r="H1010" s="324">
        <v>0.7</v>
      </c>
      <c r="I1010" s="324">
        <v>4.2</v>
      </c>
      <c r="J1010" s="324">
        <v>40</v>
      </c>
      <c r="K1010" s="324">
        <v>125</v>
      </c>
      <c r="L1010" s="324">
        <v>1</v>
      </c>
      <c r="M1010" s="324">
        <v>12.3</v>
      </c>
      <c r="N1010" s="324">
        <v>12.3</v>
      </c>
      <c r="O1010" s="324">
        <v>4.8</v>
      </c>
      <c r="P1010" s="324">
        <v>100</v>
      </c>
      <c r="Q1010" s="324" t="s">
        <v>293</v>
      </c>
      <c r="R1010" s="399">
        <v>1</v>
      </c>
      <c r="S1010" s="399">
        <v>0</v>
      </c>
      <c r="T1010" s="399">
        <v>0</v>
      </c>
      <c r="U1010" s="406">
        <v>0.61</v>
      </c>
      <c r="V1010" s="406">
        <v>0</v>
      </c>
      <c r="W1010" s="407">
        <v>4.9200000000000003E-4</v>
      </c>
      <c r="X1010" s="407">
        <v>0.222</v>
      </c>
      <c r="Y1010" s="324">
        <v>1.48</v>
      </c>
      <c r="Z1010" s="324">
        <v>1.79</v>
      </c>
      <c r="AA1010" s="407">
        <v>8.6600000000000002E-4</v>
      </c>
      <c r="AB1010" s="407">
        <v>0.222</v>
      </c>
      <c r="AC1010" s="324">
        <v>1.21</v>
      </c>
      <c r="AD1010" s="324">
        <v>2.0099999999999998</v>
      </c>
      <c r="AE1010" s="407">
        <v>7.2599999999999997E-4</v>
      </c>
      <c r="AF1010" s="407">
        <v>0.222</v>
      </c>
      <c r="AG1010" s="324">
        <v>1.28</v>
      </c>
      <c r="AH1010" s="324">
        <v>2.2799999999999998</v>
      </c>
      <c r="AI1010" s="324">
        <v>0</v>
      </c>
      <c r="AJ1010" s="324">
        <v>0</v>
      </c>
      <c r="AK1010" s="324">
        <v>0</v>
      </c>
      <c r="AL1010" s="324">
        <v>0</v>
      </c>
      <c r="AM1010" s="324">
        <v>0</v>
      </c>
      <c r="AN1010" s="324">
        <v>0</v>
      </c>
      <c r="AO1010" s="324">
        <v>108845</v>
      </c>
      <c r="AP1010" s="324">
        <v>5.1679999999999997E-2</v>
      </c>
      <c r="AQ1010" s="324">
        <v>0.22733</v>
      </c>
      <c r="AR1010" s="324">
        <v>55</v>
      </c>
      <c r="AS1010" s="324" t="s">
        <v>1486</v>
      </c>
      <c r="AT1010" s="390">
        <v>0</v>
      </c>
      <c r="AU1010" s="390">
        <v>0</v>
      </c>
      <c r="AV1010" s="390">
        <v>0</v>
      </c>
      <c r="AY1010" s="390" t="s">
        <v>3558</v>
      </c>
    </row>
    <row r="1011" spans="1:51" s="390" customFormat="1">
      <c r="A1011" s="324" t="s">
        <v>81</v>
      </c>
      <c r="B1011" s="324" t="s">
        <v>1502</v>
      </c>
      <c r="C1011" s="324">
        <v>100</v>
      </c>
      <c r="D1011" s="324">
        <v>20</v>
      </c>
      <c r="E1011" s="324">
        <v>0.21679999999999999</v>
      </c>
      <c r="F1011" s="399">
        <v>0</v>
      </c>
      <c r="G1011" s="324">
        <v>2.04</v>
      </c>
      <c r="H1011" s="324">
        <v>0.7</v>
      </c>
      <c r="I1011" s="324">
        <v>1.6</v>
      </c>
      <c r="J1011" s="324">
        <v>40</v>
      </c>
      <c r="K1011" s="324">
        <v>125</v>
      </c>
      <c r="L1011" s="324">
        <v>1</v>
      </c>
      <c r="M1011" s="324">
        <v>12.3</v>
      </c>
      <c r="N1011" s="324">
        <v>12.3</v>
      </c>
      <c r="O1011" s="324">
        <v>4.8</v>
      </c>
      <c r="P1011" s="324">
        <v>100</v>
      </c>
      <c r="Q1011" s="324" t="s">
        <v>293</v>
      </c>
      <c r="R1011" s="399">
        <v>1</v>
      </c>
      <c r="S1011" s="399">
        <v>0</v>
      </c>
      <c r="T1011" s="399">
        <v>0</v>
      </c>
      <c r="U1011" s="406">
        <v>0.61</v>
      </c>
      <c r="V1011" s="406">
        <v>0</v>
      </c>
      <c r="W1011" s="407">
        <v>4.9200000000000003E-4</v>
      </c>
      <c r="X1011" s="407">
        <v>0.69799999999999995</v>
      </c>
      <c r="Y1011" s="324">
        <v>1.48</v>
      </c>
      <c r="Z1011" s="324">
        <v>1.79</v>
      </c>
      <c r="AA1011" s="407">
        <v>8.6600000000000002E-4</v>
      </c>
      <c r="AB1011" s="407">
        <v>0.69799999999999995</v>
      </c>
      <c r="AC1011" s="324">
        <v>1.21</v>
      </c>
      <c r="AD1011" s="324">
        <v>2.0099999999999998</v>
      </c>
      <c r="AE1011" s="407">
        <v>7.2599999999999997E-4</v>
      </c>
      <c r="AF1011" s="407">
        <v>0.69799999999999995</v>
      </c>
      <c r="AG1011" s="324">
        <v>1.28</v>
      </c>
      <c r="AH1011" s="324">
        <v>2.2799999999999998</v>
      </c>
      <c r="AI1011" s="324">
        <v>0</v>
      </c>
      <c r="AJ1011" s="324">
        <v>0</v>
      </c>
      <c r="AK1011" s="324">
        <v>0</v>
      </c>
      <c r="AL1011" s="324">
        <v>0</v>
      </c>
      <c r="AM1011" s="324">
        <v>0</v>
      </c>
      <c r="AN1011" s="324">
        <v>0</v>
      </c>
      <c r="AO1011" s="324">
        <v>273123</v>
      </c>
      <c r="AP1011" s="324">
        <v>2.06E-2</v>
      </c>
      <c r="AQ1011" s="324">
        <v>0.14351</v>
      </c>
      <c r="AR1011" s="324">
        <v>65</v>
      </c>
      <c r="AS1011" s="324" t="s">
        <v>1486</v>
      </c>
      <c r="AT1011" s="390">
        <v>0</v>
      </c>
      <c r="AU1011" s="390">
        <v>0</v>
      </c>
      <c r="AV1011" s="390">
        <v>0</v>
      </c>
      <c r="AY1011" s="390" t="s">
        <v>3558</v>
      </c>
    </row>
    <row r="1012" spans="1:51" s="390" customFormat="1">
      <c r="A1012" s="324" t="s">
        <v>81</v>
      </c>
      <c r="B1012" s="324" t="s">
        <v>1514</v>
      </c>
      <c r="C1012" s="324">
        <v>1000</v>
      </c>
      <c r="D1012" s="324">
        <v>10</v>
      </c>
      <c r="E1012" s="324">
        <v>2.09</v>
      </c>
      <c r="F1012" s="399">
        <v>0</v>
      </c>
      <c r="G1012" s="324">
        <v>0.68</v>
      </c>
      <c r="H1012" s="324">
        <v>0.7</v>
      </c>
      <c r="I1012" s="324">
        <v>0.5</v>
      </c>
      <c r="J1012" s="324">
        <v>40</v>
      </c>
      <c r="K1012" s="324">
        <v>125</v>
      </c>
      <c r="L1012" s="324">
        <v>1</v>
      </c>
      <c r="M1012" s="324">
        <v>12.3</v>
      </c>
      <c r="N1012" s="324">
        <v>12.3</v>
      </c>
      <c r="O1012" s="324">
        <v>4.8</v>
      </c>
      <c r="P1012" s="324">
        <v>100</v>
      </c>
      <c r="Q1012" s="324" t="s">
        <v>293</v>
      </c>
      <c r="R1012" s="399">
        <v>1</v>
      </c>
      <c r="S1012" s="399">
        <v>0</v>
      </c>
      <c r="T1012" s="399">
        <v>0</v>
      </c>
      <c r="U1012" s="406">
        <v>0.61</v>
      </c>
      <c r="V1012" s="406">
        <v>0</v>
      </c>
      <c r="W1012" s="407">
        <v>4.9200000000000003E-4</v>
      </c>
      <c r="X1012" s="407">
        <v>2.2400000000000002</v>
      </c>
      <c r="Y1012" s="324">
        <v>1.48</v>
      </c>
      <c r="Z1012" s="324">
        <v>1.79</v>
      </c>
      <c r="AA1012" s="407">
        <v>8.6600000000000002E-4</v>
      </c>
      <c r="AB1012" s="407">
        <v>2.2400000000000002</v>
      </c>
      <c r="AC1012" s="324">
        <v>1.21</v>
      </c>
      <c r="AD1012" s="324">
        <v>2.0099999999999998</v>
      </c>
      <c r="AE1012" s="407">
        <v>7.2599999999999997E-4</v>
      </c>
      <c r="AF1012" s="407">
        <v>2.2400000000000002</v>
      </c>
      <c r="AG1012" s="324">
        <v>1.28</v>
      </c>
      <c r="AH1012" s="324">
        <v>2.2799999999999998</v>
      </c>
      <c r="AI1012" s="324">
        <v>0</v>
      </c>
      <c r="AJ1012" s="324">
        <v>0</v>
      </c>
      <c r="AK1012" s="324">
        <v>0</v>
      </c>
      <c r="AL1012" s="324">
        <v>0</v>
      </c>
      <c r="AM1012" s="324">
        <v>0</v>
      </c>
      <c r="AN1012" s="324">
        <v>0</v>
      </c>
      <c r="AO1012" s="324">
        <v>878687</v>
      </c>
      <c r="AP1012" s="324">
        <v>6.4000000000000003E-3</v>
      </c>
      <c r="AQ1012" s="324">
        <v>8.0009999999999998E-2</v>
      </c>
      <c r="AR1012" s="324">
        <v>69</v>
      </c>
      <c r="AS1012" s="324" t="s">
        <v>1486</v>
      </c>
      <c r="AT1012" s="390">
        <v>0</v>
      </c>
      <c r="AU1012" s="390">
        <v>0</v>
      </c>
      <c r="AV1012" s="390">
        <v>0</v>
      </c>
      <c r="AY1012" s="390" t="s">
        <v>3549</v>
      </c>
    </row>
    <row r="1013" spans="1:51" s="390" customFormat="1">
      <c r="A1013" s="324" t="s">
        <v>81</v>
      </c>
      <c r="B1013" s="324" t="s">
        <v>1491</v>
      </c>
      <c r="C1013" s="324">
        <v>12</v>
      </c>
      <c r="D1013" s="324">
        <v>20</v>
      </c>
      <c r="E1013" s="324">
        <v>3.8899999999999997E-2</v>
      </c>
      <c r="F1013" s="399">
        <v>0</v>
      </c>
      <c r="G1013" s="324">
        <v>6.22</v>
      </c>
      <c r="H1013" s="324">
        <v>0.7</v>
      </c>
      <c r="I1013" s="324">
        <v>3.95</v>
      </c>
      <c r="J1013" s="324">
        <v>40</v>
      </c>
      <c r="K1013" s="324">
        <v>125</v>
      </c>
      <c r="L1013" s="324">
        <v>1</v>
      </c>
      <c r="M1013" s="324">
        <v>12.3</v>
      </c>
      <c r="N1013" s="324">
        <v>12.3</v>
      </c>
      <c r="O1013" s="324">
        <v>4.8</v>
      </c>
      <c r="P1013" s="324">
        <v>100</v>
      </c>
      <c r="Q1013" s="324" t="s">
        <v>293</v>
      </c>
      <c r="R1013" s="399">
        <v>1</v>
      </c>
      <c r="S1013" s="399">
        <v>0</v>
      </c>
      <c r="T1013" s="399">
        <v>0</v>
      </c>
      <c r="U1013" s="406">
        <v>0.61</v>
      </c>
      <c r="V1013" s="406">
        <v>0</v>
      </c>
      <c r="W1013" s="407">
        <v>4.9200000000000003E-4</v>
      </c>
      <c r="X1013" s="407">
        <v>0.245</v>
      </c>
      <c r="Y1013" s="324">
        <v>1.48</v>
      </c>
      <c r="Z1013" s="324">
        <v>1.79</v>
      </c>
      <c r="AA1013" s="407">
        <v>8.6600000000000002E-4</v>
      </c>
      <c r="AB1013" s="407">
        <v>0.245</v>
      </c>
      <c r="AC1013" s="324">
        <v>1.21</v>
      </c>
      <c r="AD1013" s="324">
        <v>2.0099999999999998</v>
      </c>
      <c r="AE1013" s="407">
        <v>7.2599999999999997E-4</v>
      </c>
      <c r="AF1013" s="407">
        <v>0.245</v>
      </c>
      <c r="AG1013" s="324">
        <v>1.28</v>
      </c>
      <c r="AH1013" s="324">
        <v>2.2799999999999998</v>
      </c>
      <c r="AI1013" s="324">
        <v>0</v>
      </c>
      <c r="AJ1013" s="324">
        <v>0</v>
      </c>
      <c r="AK1013" s="324">
        <v>0</v>
      </c>
      <c r="AL1013" s="324">
        <v>0</v>
      </c>
      <c r="AM1013" s="324">
        <v>0</v>
      </c>
      <c r="AN1013" s="324">
        <v>0</v>
      </c>
      <c r="AO1013" s="324">
        <v>108845</v>
      </c>
      <c r="AP1013" s="324">
        <v>5.1679999999999997E-2</v>
      </c>
      <c r="AQ1013" s="324">
        <v>0.22733</v>
      </c>
      <c r="AR1013" s="324">
        <v>59</v>
      </c>
      <c r="AS1013" s="324" t="s">
        <v>1486</v>
      </c>
      <c r="AT1013" s="390">
        <v>0</v>
      </c>
      <c r="AU1013" s="390">
        <v>0</v>
      </c>
      <c r="AV1013" s="390">
        <v>0</v>
      </c>
      <c r="AY1013" s="390" t="s">
        <v>3549</v>
      </c>
    </row>
    <row r="1014" spans="1:51" s="390" customFormat="1">
      <c r="A1014" s="324" t="s">
        <v>81</v>
      </c>
      <c r="B1014" s="324" t="s">
        <v>1503</v>
      </c>
      <c r="C1014" s="324">
        <v>120</v>
      </c>
      <c r="D1014" s="324">
        <v>10</v>
      </c>
      <c r="E1014" s="324">
        <v>0.28720000000000001</v>
      </c>
      <c r="F1014" s="399">
        <v>0</v>
      </c>
      <c r="G1014" s="324">
        <v>1.92</v>
      </c>
      <c r="H1014" s="324">
        <v>0.7</v>
      </c>
      <c r="I1014" s="324">
        <v>1.42</v>
      </c>
      <c r="J1014" s="324">
        <v>40</v>
      </c>
      <c r="K1014" s="324">
        <v>125</v>
      </c>
      <c r="L1014" s="324">
        <v>1</v>
      </c>
      <c r="M1014" s="324">
        <v>12.3</v>
      </c>
      <c r="N1014" s="324">
        <v>12.3</v>
      </c>
      <c r="O1014" s="324">
        <v>4.8</v>
      </c>
      <c r="P1014" s="324">
        <v>100</v>
      </c>
      <c r="Q1014" s="324" t="s">
        <v>293</v>
      </c>
      <c r="R1014" s="399">
        <v>1</v>
      </c>
      <c r="S1014" s="399">
        <v>0</v>
      </c>
      <c r="T1014" s="399">
        <v>0</v>
      </c>
      <c r="U1014" s="406">
        <v>0.61</v>
      </c>
      <c r="V1014" s="406">
        <v>0</v>
      </c>
      <c r="W1014" s="407">
        <v>4.9200000000000003E-4</v>
      </c>
      <c r="X1014" s="407">
        <v>0.77400000000000002</v>
      </c>
      <c r="Y1014" s="324">
        <v>1.48</v>
      </c>
      <c r="Z1014" s="324">
        <v>1.79</v>
      </c>
      <c r="AA1014" s="407">
        <v>8.6600000000000002E-4</v>
      </c>
      <c r="AB1014" s="407">
        <v>0.77400000000000002</v>
      </c>
      <c r="AC1014" s="324">
        <v>1.21</v>
      </c>
      <c r="AD1014" s="324">
        <v>2.0099999999999998</v>
      </c>
      <c r="AE1014" s="407">
        <v>7.2599999999999997E-4</v>
      </c>
      <c r="AF1014" s="407">
        <v>0.77400000000000002</v>
      </c>
      <c r="AG1014" s="324">
        <v>1.28</v>
      </c>
      <c r="AH1014" s="324">
        <v>2.2799999999999998</v>
      </c>
      <c r="AI1014" s="324">
        <v>0</v>
      </c>
      <c r="AJ1014" s="324">
        <v>0</v>
      </c>
      <c r="AK1014" s="324">
        <v>0</v>
      </c>
      <c r="AL1014" s="324">
        <v>0</v>
      </c>
      <c r="AM1014" s="324">
        <v>0</v>
      </c>
      <c r="AN1014" s="324">
        <v>0</v>
      </c>
      <c r="AO1014" s="324">
        <v>348751</v>
      </c>
      <c r="AP1014" s="324">
        <v>1.6129999999999999E-2</v>
      </c>
      <c r="AQ1014" s="324">
        <v>0.127</v>
      </c>
      <c r="AR1014" s="324">
        <v>62</v>
      </c>
      <c r="AS1014" s="324" t="s">
        <v>1486</v>
      </c>
      <c r="AT1014" s="390">
        <v>0</v>
      </c>
      <c r="AU1014" s="390">
        <v>0</v>
      </c>
      <c r="AV1014" s="390">
        <v>0</v>
      </c>
      <c r="AY1014" s="390" t="s">
        <v>3549</v>
      </c>
    </row>
    <row r="1015" spans="1:51" s="390" customFormat="1">
      <c r="A1015" s="324" t="s">
        <v>81</v>
      </c>
      <c r="B1015" s="324" t="s">
        <v>1492</v>
      </c>
      <c r="C1015" s="324">
        <v>15</v>
      </c>
      <c r="D1015" s="324">
        <v>20</v>
      </c>
      <c r="E1015" s="324">
        <v>4.8599999999999997E-2</v>
      </c>
      <c r="F1015" s="399">
        <v>0</v>
      </c>
      <c r="G1015" s="324">
        <v>5.54</v>
      </c>
      <c r="H1015" s="324">
        <v>0.7</v>
      </c>
      <c r="I1015" s="324">
        <v>3.8</v>
      </c>
      <c r="J1015" s="324">
        <v>40</v>
      </c>
      <c r="K1015" s="324">
        <v>125</v>
      </c>
      <c r="L1015" s="324">
        <v>1</v>
      </c>
      <c r="M1015" s="324">
        <v>12.3</v>
      </c>
      <c r="N1015" s="324">
        <v>12.3</v>
      </c>
      <c r="O1015" s="324">
        <v>4.8</v>
      </c>
      <c r="P1015" s="324">
        <v>100</v>
      </c>
      <c r="Q1015" s="324" t="s">
        <v>293</v>
      </c>
      <c r="R1015" s="399">
        <v>1</v>
      </c>
      <c r="S1015" s="399">
        <v>0</v>
      </c>
      <c r="T1015" s="399">
        <v>0</v>
      </c>
      <c r="U1015" s="406">
        <v>0.61</v>
      </c>
      <c r="V1015" s="406">
        <v>0</v>
      </c>
      <c r="W1015" s="407">
        <v>4.9200000000000003E-4</v>
      </c>
      <c r="X1015" s="407">
        <v>0.28299999999999997</v>
      </c>
      <c r="Y1015" s="324">
        <v>1.48</v>
      </c>
      <c r="Z1015" s="324">
        <v>1.79</v>
      </c>
      <c r="AA1015" s="407">
        <v>8.6600000000000002E-4</v>
      </c>
      <c r="AB1015" s="407">
        <v>0.28299999999999997</v>
      </c>
      <c r="AC1015" s="324">
        <v>1.21</v>
      </c>
      <c r="AD1015" s="324">
        <v>2.0099999999999998</v>
      </c>
      <c r="AE1015" s="407">
        <v>7.2599999999999997E-4</v>
      </c>
      <c r="AF1015" s="407">
        <v>0.28299999999999997</v>
      </c>
      <c r="AG1015" s="324">
        <v>1.28</v>
      </c>
      <c r="AH1015" s="324">
        <v>2.2799999999999998</v>
      </c>
      <c r="AI1015" s="324">
        <v>0</v>
      </c>
      <c r="AJ1015" s="324">
        <v>0</v>
      </c>
      <c r="AK1015" s="324">
        <v>0</v>
      </c>
      <c r="AL1015" s="324">
        <v>0</v>
      </c>
      <c r="AM1015" s="324">
        <v>0</v>
      </c>
      <c r="AN1015" s="324">
        <v>0</v>
      </c>
      <c r="AO1015" s="324">
        <v>137950</v>
      </c>
      <c r="AP1015" s="324">
        <v>4.0779999999999997E-2</v>
      </c>
      <c r="AQ1015" s="324">
        <v>0.20193</v>
      </c>
      <c r="AR1015" s="324">
        <v>51</v>
      </c>
      <c r="AS1015" s="324" t="s">
        <v>1486</v>
      </c>
      <c r="AT1015" s="390">
        <v>0</v>
      </c>
      <c r="AU1015" s="390">
        <v>0</v>
      </c>
      <c r="AV1015" s="390">
        <v>0</v>
      </c>
      <c r="AY1015" s="390" t="s">
        <v>3625</v>
      </c>
    </row>
    <row r="1016" spans="1:51" s="390" customFormat="1">
      <c r="A1016" s="324" t="s">
        <v>81</v>
      </c>
      <c r="B1016" s="324" t="s">
        <v>1504</v>
      </c>
      <c r="C1016" s="324">
        <v>150</v>
      </c>
      <c r="D1016" s="324">
        <v>10</v>
      </c>
      <c r="E1016" s="324">
        <v>0.32669999999999999</v>
      </c>
      <c r="F1016" s="399">
        <v>0</v>
      </c>
      <c r="G1016" s="324">
        <v>1.7</v>
      </c>
      <c r="H1016" s="324">
        <v>0.7</v>
      </c>
      <c r="I1016" s="324">
        <v>1.3</v>
      </c>
      <c r="J1016" s="324">
        <v>40</v>
      </c>
      <c r="K1016" s="324">
        <v>125</v>
      </c>
      <c r="L1016" s="324">
        <v>1</v>
      </c>
      <c r="M1016" s="324">
        <v>12.3</v>
      </c>
      <c r="N1016" s="324">
        <v>12.3</v>
      </c>
      <c r="O1016" s="324">
        <v>4.8</v>
      </c>
      <c r="P1016" s="324">
        <v>100</v>
      </c>
      <c r="Q1016" s="324" t="s">
        <v>293</v>
      </c>
      <c r="R1016" s="399">
        <v>1</v>
      </c>
      <c r="S1016" s="399">
        <v>0</v>
      </c>
      <c r="T1016" s="399">
        <v>0</v>
      </c>
      <c r="U1016" s="406">
        <v>0.61</v>
      </c>
      <c r="V1016" s="406">
        <v>0</v>
      </c>
      <c r="W1016" s="407">
        <v>4.9200000000000003E-4</v>
      </c>
      <c r="X1016" s="407">
        <v>0.879</v>
      </c>
      <c r="Y1016" s="324">
        <v>1.48</v>
      </c>
      <c r="Z1016" s="324">
        <v>1.79</v>
      </c>
      <c r="AA1016" s="407">
        <v>8.6600000000000002E-4</v>
      </c>
      <c r="AB1016" s="407">
        <v>0.879</v>
      </c>
      <c r="AC1016" s="324">
        <v>1.21</v>
      </c>
      <c r="AD1016" s="324">
        <v>2.0099999999999998</v>
      </c>
      <c r="AE1016" s="407">
        <v>7.2599999999999997E-4</v>
      </c>
      <c r="AF1016" s="407">
        <v>0.879</v>
      </c>
      <c r="AG1016" s="324">
        <v>1.28</v>
      </c>
      <c r="AH1016" s="324">
        <v>2.2799999999999998</v>
      </c>
      <c r="AI1016" s="324">
        <v>0</v>
      </c>
      <c r="AJ1016" s="324">
        <v>0</v>
      </c>
      <c r="AK1016" s="324">
        <v>0</v>
      </c>
      <c r="AL1016" s="324">
        <v>0</v>
      </c>
      <c r="AM1016" s="324">
        <v>0</v>
      </c>
      <c r="AN1016" s="324">
        <v>0</v>
      </c>
      <c r="AO1016" s="324">
        <v>348751</v>
      </c>
      <c r="AP1016" s="324">
        <v>1.6129999999999999E-2</v>
      </c>
      <c r="AQ1016" s="324">
        <v>0.127</v>
      </c>
      <c r="AR1016" s="324">
        <v>65</v>
      </c>
      <c r="AS1016" s="324" t="s">
        <v>1486</v>
      </c>
      <c r="AT1016" s="390">
        <v>0</v>
      </c>
      <c r="AU1016" s="390">
        <v>0</v>
      </c>
      <c r="AV1016" s="390">
        <v>0</v>
      </c>
      <c r="AY1016" s="390" t="s">
        <v>3549</v>
      </c>
    </row>
    <row r="1017" spans="1:51" s="390" customFormat="1">
      <c r="A1017" s="324" t="s">
        <v>81</v>
      </c>
      <c r="B1017" s="324" t="s">
        <v>1493</v>
      </c>
      <c r="C1017" s="324">
        <v>18</v>
      </c>
      <c r="D1017" s="324">
        <v>20</v>
      </c>
      <c r="E1017" s="324">
        <v>5.0999999999999997E-2</v>
      </c>
      <c r="F1017" s="399">
        <v>0</v>
      </c>
      <c r="G1017" s="324">
        <v>5.14</v>
      </c>
      <c r="H1017" s="324">
        <v>0.7</v>
      </c>
      <c r="I1017" s="324">
        <v>3.52</v>
      </c>
      <c r="J1017" s="324">
        <v>40</v>
      </c>
      <c r="K1017" s="324">
        <v>125</v>
      </c>
      <c r="L1017" s="324">
        <v>1</v>
      </c>
      <c r="M1017" s="324">
        <v>12.3</v>
      </c>
      <c r="N1017" s="324">
        <v>12.3</v>
      </c>
      <c r="O1017" s="324">
        <v>4.8</v>
      </c>
      <c r="P1017" s="324">
        <v>100</v>
      </c>
      <c r="Q1017" s="324" t="s">
        <v>293</v>
      </c>
      <c r="R1017" s="399">
        <v>1</v>
      </c>
      <c r="S1017" s="399">
        <v>0</v>
      </c>
      <c r="T1017" s="399">
        <v>0</v>
      </c>
      <c r="U1017" s="406">
        <v>0.61</v>
      </c>
      <c r="V1017" s="406">
        <v>0</v>
      </c>
      <c r="W1017" s="407">
        <v>4.9200000000000003E-4</v>
      </c>
      <c r="X1017" s="407">
        <v>0.29599999999999999</v>
      </c>
      <c r="Y1017" s="324">
        <v>1.48</v>
      </c>
      <c r="Z1017" s="324">
        <v>1.79</v>
      </c>
      <c r="AA1017" s="407">
        <v>8.6600000000000002E-4</v>
      </c>
      <c r="AB1017" s="407">
        <v>0.29599999999999999</v>
      </c>
      <c r="AC1017" s="324">
        <v>1.21</v>
      </c>
      <c r="AD1017" s="324">
        <v>2.0099999999999998</v>
      </c>
      <c r="AE1017" s="407">
        <v>7.2599999999999997E-4</v>
      </c>
      <c r="AF1017" s="407">
        <v>0.29599999999999999</v>
      </c>
      <c r="AG1017" s="324">
        <v>1.28</v>
      </c>
      <c r="AH1017" s="324">
        <v>2.2799999999999998</v>
      </c>
      <c r="AI1017" s="324">
        <v>0</v>
      </c>
      <c r="AJ1017" s="324">
        <v>0</v>
      </c>
      <c r="AK1017" s="324">
        <v>0</v>
      </c>
      <c r="AL1017" s="324">
        <v>0</v>
      </c>
      <c r="AM1017" s="324">
        <v>0</v>
      </c>
      <c r="AN1017" s="324">
        <v>0</v>
      </c>
      <c r="AO1017" s="324">
        <v>137950</v>
      </c>
      <c r="AP1017" s="324">
        <v>4.0779999999999997E-2</v>
      </c>
      <c r="AQ1017" s="324">
        <v>0.20193</v>
      </c>
      <c r="AR1017" s="324">
        <v>57</v>
      </c>
      <c r="AS1017" s="324" t="s">
        <v>1486</v>
      </c>
      <c r="AT1017" s="390">
        <v>0</v>
      </c>
      <c r="AU1017" s="390">
        <v>0</v>
      </c>
      <c r="AV1017" s="390">
        <v>0</v>
      </c>
      <c r="AY1017" s="390" t="s">
        <v>3549</v>
      </c>
    </row>
    <row r="1018" spans="1:51" s="390" customFormat="1">
      <c r="A1018" s="324" t="s">
        <v>81</v>
      </c>
      <c r="B1018" s="324" t="s">
        <v>1505</v>
      </c>
      <c r="C1018" s="324">
        <v>180</v>
      </c>
      <c r="D1018" s="324">
        <v>10</v>
      </c>
      <c r="E1018" s="324">
        <v>0.3795</v>
      </c>
      <c r="F1018" s="399">
        <v>0</v>
      </c>
      <c r="G1018" s="324">
        <v>1.6</v>
      </c>
      <c r="H1018" s="324">
        <v>0.7</v>
      </c>
      <c r="I1018" s="324">
        <v>1.21</v>
      </c>
      <c r="J1018" s="324">
        <v>40</v>
      </c>
      <c r="K1018" s="324">
        <v>125</v>
      </c>
      <c r="L1018" s="324">
        <v>1</v>
      </c>
      <c r="M1018" s="324">
        <v>12.3</v>
      </c>
      <c r="N1018" s="324">
        <v>12.3</v>
      </c>
      <c r="O1018" s="324">
        <v>4.8</v>
      </c>
      <c r="P1018" s="324">
        <v>100</v>
      </c>
      <c r="Q1018" s="324" t="s">
        <v>293</v>
      </c>
      <c r="R1018" s="399">
        <v>1</v>
      </c>
      <c r="S1018" s="399">
        <v>0</v>
      </c>
      <c r="T1018" s="399">
        <v>0</v>
      </c>
      <c r="U1018" s="406">
        <v>0.61</v>
      </c>
      <c r="V1018" s="406">
        <v>0</v>
      </c>
      <c r="W1018" s="407">
        <v>4.9200000000000003E-4</v>
      </c>
      <c r="X1018" s="407">
        <v>0.92600000000000005</v>
      </c>
      <c r="Y1018" s="324">
        <v>1.48</v>
      </c>
      <c r="Z1018" s="324">
        <v>1.79</v>
      </c>
      <c r="AA1018" s="407">
        <v>8.6600000000000002E-4</v>
      </c>
      <c r="AB1018" s="407">
        <v>0.92600000000000005</v>
      </c>
      <c r="AC1018" s="324">
        <v>1.21</v>
      </c>
      <c r="AD1018" s="324">
        <v>2.0099999999999998</v>
      </c>
      <c r="AE1018" s="407">
        <v>7.2599999999999997E-4</v>
      </c>
      <c r="AF1018" s="407">
        <v>0.92600000000000005</v>
      </c>
      <c r="AG1018" s="324">
        <v>1.28</v>
      </c>
      <c r="AH1018" s="324">
        <v>2.2799999999999998</v>
      </c>
      <c r="AI1018" s="324">
        <v>0</v>
      </c>
      <c r="AJ1018" s="324">
        <v>0</v>
      </c>
      <c r="AK1018" s="324">
        <v>0</v>
      </c>
      <c r="AL1018" s="324">
        <v>0</v>
      </c>
      <c r="AM1018" s="324">
        <v>0</v>
      </c>
      <c r="AN1018" s="324">
        <v>0</v>
      </c>
      <c r="AO1018" s="324">
        <v>348751</v>
      </c>
      <c r="AP1018" s="324">
        <v>1.6129999999999999E-2</v>
      </c>
      <c r="AQ1018" s="324">
        <v>0.127</v>
      </c>
      <c r="AR1018" s="324">
        <v>65</v>
      </c>
      <c r="AS1018" s="324" t="s">
        <v>1486</v>
      </c>
      <c r="AT1018" s="390">
        <v>0</v>
      </c>
      <c r="AU1018" s="390">
        <v>0</v>
      </c>
      <c r="AV1018" s="390">
        <v>0</v>
      </c>
      <c r="AY1018" s="390" t="s">
        <v>3549</v>
      </c>
    </row>
    <row r="1019" spans="1:51" s="390" customFormat="1">
      <c r="A1019" s="324" t="s">
        <v>81</v>
      </c>
      <c r="B1019" s="324" t="s">
        <v>1494</v>
      </c>
      <c r="C1019" s="324">
        <v>22</v>
      </c>
      <c r="D1019" s="324">
        <v>20</v>
      </c>
      <c r="E1019" s="324">
        <v>6.0299999999999999E-2</v>
      </c>
      <c r="F1019" s="399">
        <v>0</v>
      </c>
      <c r="G1019" s="324">
        <v>4.5</v>
      </c>
      <c r="H1019" s="324">
        <v>0.7</v>
      </c>
      <c r="I1019" s="324">
        <v>3.4</v>
      </c>
      <c r="J1019" s="324">
        <v>40</v>
      </c>
      <c r="K1019" s="324">
        <v>125</v>
      </c>
      <c r="L1019" s="324">
        <v>1</v>
      </c>
      <c r="M1019" s="324">
        <v>12.3</v>
      </c>
      <c r="N1019" s="324">
        <v>12.3</v>
      </c>
      <c r="O1019" s="324">
        <v>4.8</v>
      </c>
      <c r="P1019" s="324">
        <v>100</v>
      </c>
      <c r="Q1019" s="324" t="s">
        <v>293</v>
      </c>
      <c r="R1019" s="399">
        <v>1</v>
      </c>
      <c r="S1019" s="399">
        <v>0</v>
      </c>
      <c r="T1019" s="399">
        <v>0</v>
      </c>
      <c r="U1019" s="406">
        <v>0.61</v>
      </c>
      <c r="V1019" s="406">
        <v>0</v>
      </c>
      <c r="W1019" s="407">
        <v>4.9200000000000003E-4</v>
      </c>
      <c r="X1019" s="407">
        <v>0.34</v>
      </c>
      <c r="Y1019" s="324">
        <v>1.48</v>
      </c>
      <c r="Z1019" s="324">
        <v>1.79</v>
      </c>
      <c r="AA1019" s="407">
        <v>8.6600000000000002E-4</v>
      </c>
      <c r="AB1019" s="407">
        <v>0.34</v>
      </c>
      <c r="AC1019" s="324">
        <v>1.21</v>
      </c>
      <c r="AD1019" s="324">
        <v>2.0099999999999998</v>
      </c>
      <c r="AE1019" s="407">
        <v>7.2599999999999997E-4</v>
      </c>
      <c r="AF1019" s="407">
        <v>0.34</v>
      </c>
      <c r="AG1019" s="324">
        <v>1.28</v>
      </c>
      <c r="AH1019" s="324">
        <v>2.2799999999999998</v>
      </c>
      <c r="AI1019" s="324">
        <v>0</v>
      </c>
      <c r="AJ1019" s="324">
        <v>0</v>
      </c>
      <c r="AK1019" s="324">
        <v>0</v>
      </c>
      <c r="AL1019" s="324">
        <v>0</v>
      </c>
      <c r="AM1019" s="324">
        <v>0</v>
      </c>
      <c r="AN1019" s="324">
        <v>0</v>
      </c>
      <c r="AO1019" s="324">
        <v>137950</v>
      </c>
      <c r="AP1019" s="324">
        <v>4.0779999999999997E-2</v>
      </c>
      <c r="AQ1019" s="324">
        <v>0.20193</v>
      </c>
      <c r="AR1019" s="324">
        <v>52</v>
      </c>
      <c r="AS1019" s="324" t="s">
        <v>1486</v>
      </c>
      <c r="AT1019" s="390">
        <v>0</v>
      </c>
      <c r="AU1019" s="390">
        <v>0</v>
      </c>
      <c r="AV1019" s="390">
        <v>0</v>
      </c>
      <c r="AY1019" s="390" t="s">
        <v>3549</v>
      </c>
    </row>
    <row r="1020" spans="1:51" s="390" customFormat="1">
      <c r="A1020" s="324" t="s">
        <v>81</v>
      </c>
      <c r="B1020" s="324" t="s">
        <v>1506</v>
      </c>
      <c r="C1020" s="324">
        <v>220</v>
      </c>
      <c r="D1020" s="324">
        <v>10</v>
      </c>
      <c r="E1020" s="324">
        <v>0.58819999999999995</v>
      </c>
      <c r="F1020" s="399">
        <v>0</v>
      </c>
      <c r="G1020" s="324">
        <v>1.4</v>
      </c>
      <c r="H1020" s="324">
        <v>0.7</v>
      </c>
      <c r="I1020" s="324">
        <v>1</v>
      </c>
      <c r="J1020" s="324">
        <v>40</v>
      </c>
      <c r="K1020" s="324">
        <v>125</v>
      </c>
      <c r="L1020" s="324">
        <v>1</v>
      </c>
      <c r="M1020" s="324">
        <v>12.3</v>
      </c>
      <c r="N1020" s="324">
        <v>12.3</v>
      </c>
      <c r="O1020" s="324">
        <v>4.8</v>
      </c>
      <c r="P1020" s="324">
        <v>100</v>
      </c>
      <c r="Q1020" s="324" t="s">
        <v>293</v>
      </c>
      <c r="R1020" s="399">
        <v>1</v>
      </c>
      <c r="S1020" s="399">
        <v>0</v>
      </c>
      <c r="T1020" s="399">
        <v>0</v>
      </c>
      <c r="U1020" s="406">
        <v>0.61</v>
      </c>
      <c r="V1020" s="406">
        <v>0</v>
      </c>
      <c r="W1020" s="407">
        <v>4.9200000000000003E-4</v>
      </c>
      <c r="X1020" s="407">
        <v>1.07</v>
      </c>
      <c r="Y1020" s="324">
        <v>1.48</v>
      </c>
      <c r="Z1020" s="324">
        <v>1.79</v>
      </c>
      <c r="AA1020" s="407">
        <v>8.6600000000000002E-4</v>
      </c>
      <c r="AB1020" s="407">
        <v>1.07</v>
      </c>
      <c r="AC1020" s="324">
        <v>1.21</v>
      </c>
      <c r="AD1020" s="324">
        <v>2.0099999999999998</v>
      </c>
      <c r="AE1020" s="407">
        <v>7.2599999999999997E-4</v>
      </c>
      <c r="AF1020" s="407">
        <v>1.07</v>
      </c>
      <c r="AG1020" s="324">
        <v>1.28</v>
      </c>
      <c r="AH1020" s="324">
        <v>2.2799999999999998</v>
      </c>
      <c r="AI1020" s="324">
        <v>0</v>
      </c>
      <c r="AJ1020" s="324">
        <v>0</v>
      </c>
      <c r="AK1020" s="324">
        <v>0</v>
      </c>
      <c r="AL1020" s="324">
        <v>0</v>
      </c>
      <c r="AM1020" s="324">
        <v>0</v>
      </c>
      <c r="AN1020" s="324">
        <v>0</v>
      </c>
      <c r="AO1020" s="324">
        <v>440286</v>
      </c>
      <c r="AP1020" s="324">
        <v>1.278E-2</v>
      </c>
      <c r="AQ1020" s="324">
        <v>0.11303000000000001</v>
      </c>
      <c r="AR1020" s="324">
        <v>74</v>
      </c>
      <c r="AS1020" s="324" t="s">
        <v>1486</v>
      </c>
      <c r="AT1020" s="390">
        <v>0</v>
      </c>
      <c r="AU1020" s="390">
        <v>0</v>
      </c>
      <c r="AV1020" s="390">
        <v>0</v>
      </c>
      <c r="AY1020" s="390" t="s">
        <v>3549</v>
      </c>
    </row>
    <row r="1021" spans="1:51" s="390" customFormat="1">
      <c r="A1021" s="324" t="s">
        <v>81</v>
      </c>
      <c r="B1021" s="324" t="s">
        <v>1495</v>
      </c>
      <c r="C1021" s="324">
        <v>27</v>
      </c>
      <c r="D1021" s="324">
        <v>20</v>
      </c>
      <c r="E1021" s="324">
        <v>6.7500000000000004E-2</v>
      </c>
      <c r="F1021" s="399">
        <v>0</v>
      </c>
      <c r="G1021" s="324">
        <v>4.18</v>
      </c>
      <c r="H1021" s="324">
        <v>0.7</v>
      </c>
      <c r="I1021" s="324">
        <v>2.96</v>
      </c>
      <c r="J1021" s="324">
        <v>40</v>
      </c>
      <c r="K1021" s="324">
        <v>125</v>
      </c>
      <c r="L1021" s="324">
        <v>1</v>
      </c>
      <c r="M1021" s="324">
        <v>12.3</v>
      </c>
      <c r="N1021" s="324">
        <v>12.3</v>
      </c>
      <c r="O1021" s="324">
        <v>4.8</v>
      </c>
      <c r="P1021" s="324">
        <v>100</v>
      </c>
      <c r="Q1021" s="324" t="s">
        <v>293</v>
      </c>
      <c r="R1021" s="399">
        <v>1</v>
      </c>
      <c r="S1021" s="399">
        <v>0</v>
      </c>
      <c r="T1021" s="399">
        <v>0</v>
      </c>
      <c r="U1021" s="406">
        <v>0.61</v>
      </c>
      <c r="V1021" s="406">
        <v>0</v>
      </c>
      <c r="W1021" s="407">
        <v>4.9200000000000003E-4</v>
      </c>
      <c r="X1021" s="407">
        <v>0.372</v>
      </c>
      <c r="Y1021" s="324">
        <v>1.48</v>
      </c>
      <c r="Z1021" s="324">
        <v>1.79</v>
      </c>
      <c r="AA1021" s="407">
        <v>8.6600000000000002E-4</v>
      </c>
      <c r="AB1021" s="407">
        <v>0.372</v>
      </c>
      <c r="AC1021" s="324">
        <v>1.21</v>
      </c>
      <c r="AD1021" s="324">
        <v>2.0099999999999998</v>
      </c>
      <c r="AE1021" s="407">
        <v>7.2599999999999997E-4</v>
      </c>
      <c r="AF1021" s="407">
        <v>0.372</v>
      </c>
      <c r="AG1021" s="324">
        <v>1.28</v>
      </c>
      <c r="AH1021" s="324">
        <v>2.2799999999999998</v>
      </c>
      <c r="AI1021" s="324">
        <v>0</v>
      </c>
      <c r="AJ1021" s="324">
        <v>0</v>
      </c>
      <c r="AK1021" s="324">
        <v>0</v>
      </c>
      <c r="AL1021" s="324">
        <v>0</v>
      </c>
      <c r="AM1021" s="324">
        <v>0</v>
      </c>
      <c r="AN1021" s="324">
        <v>0</v>
      </c>
      <c r="AO1021" s="324">
        <v>137950</v>
      </c>
      <c r="AP1021" s="324">
        <v>4.0779999999999997E-2</v>
      </c>
      <c r="AQ1021" s="324">
        <v>0.20193</v>
      </c>
      <c r="AR1021" s="324">
        <v>61</v>
      </c>
      <c r="AS1021" s="324" t="s">
        <v>1486</v>
      </c>
      <c r="AT1021" s="390">
        <v>0</v>
      </c>
      <c r="AU1021" s="390">
        <v>0</v>
      </c>
      <c r="AV1021" s="390">
        <v>0</v>
      </c>
      <c r="AY1021" s="390" t="s">
        <v>3549</v>
      </c>
    </row>
    <row r="1022" spans="1:51" s="390" customFormat="1">
      <c r="A1022" s="324" t="s">
        <v>81</v>
      </c>
      <c r="B1022" s="324" t="s">
        <v>1507</v>
      </c>
      <c r="C1022" s="324">
        <v>270</v>
      </c>
      <c r="D1022" s="324">
        <v>10</v>
      </c>
      <c r="E1022" s="324">
        <v>0.56010000000000004</v>
      </c>
      <c r="F1022" s="399">
        <v>0</v>
      </c>
      <c r="G1022" s="324">
        <v>1.24</v>
      </c>
      <c r="H1022" s="324">
        <v>0.7</v>
      </c>
      <c r="I1022" s="324">
        <v>0.95</v>
      </c>
      <c r="J1022" s="324">
        <v>40</v>
      </c>
      <c r="K1022" s="324">
        <v>125</v>
      </c>
      <c r="L1022" s="324">
        <v>1</v>
      </c>
      <c r="M1022" s="324">
        <v>12.3</v>
      </c>
      <c r="N1022" s="324">
        <v>12.3</v>
      </c>
      <c r="O1022" s="324">
        <v>4.8</v>
      </c>
      <c r="P1022" s="324">
        <v>100</v>
      </c>
      <c r="Q1022" s="324" t="s">
        <v>293</v>
      </c>
      <c r="R1022" s="399">
        <v>1</v>
      </c>
      <c r="S1022" s="399">
        <v>0</v>
      </c>
      <c r="T1022" s="399">
        <v>0</v>
      </c>
      <c r="U1022" s="406">
        <v>0.61</v>
      </c>
      <c r="V1022" s="406">
        <v>0</v>
      </c>
      <c r="W1022" s="407">
        <v>4.9200000000000003E-4</v>
      </c>
      <c r="X1022" s="407">
        <v>1.1599999999999999</v>
      </c>
      <c r="Y1022" s="324">
        <v>1.48</v>
      </c>
      <c r="Z1022" s="324">
        <v>1.79</v>
      </c>
      <c r="AA1022" s="407">
        <v>8.6600000000000002E-4</v>
      </c>
      <c r="AB1022" s="407">
        <v>1.1599999999999999</v>
      </c>
      <c r="AC1022" s="324">
        <v>1.21</v>
      </c>
      <c r="AD1022" s="324">
        <v>2.0099999999999998</v>
      </c>
      <c r="AE1022" s="407">
        <v>7.2599999999999997E-4</v>
      </c>
      <c r="AF1022" s="407">
        <v>1.1599999999999999</v>
      </c>
      <c r="AG1022" s="324">
        <v>1.28</v>
      </c>
      <c r="AH1022" s="324">
        <v>2.2799999999999998</v>
      </c>
      <c r="AI1022" s="324">
        <v>0</v>
      </c>
      <c r="AJ1022" s="324">
        <v>0</v>
      </c>
      <c r="AK1022" s="324">
        <v>0</v>
      </c>
      <c r="AL1022" s="324">
        <v>0</v>
      </c>
      <c r="AM1022" s="324">
        <v>0</v>
      </c>
      <c r="AN1022" s="324">
        <v>0</v>
      </c>
      <c r="AO1022" s="324">
        <v>440286</v>
      </c>
      <c r="AP1022" s="324">
        <v>1.278E-2</v>
      </c>
      <c r="AQ1022" s="324">
        <v>0.11303000000000001</v>
      </c>
      <c r="AR1022" s="324">
        <v>71</v>
      </c>
      <c r="AS1022" s="324" t="s">
        <v>1486</v>
      </c>
      <c r="AT1022" s="390">
        <v>0</v>
      </c>
      <c r="AU1022" s="390">
        <v>0</v>
      </c>
      <c r="AV1022" s="390">
        <v>0</v>
      </c>
      <c r="AY1022" s="390" t="s">
        <v>3549</v>
      </c>
    </row>
    <row r="1023" spans="1:51" s="390" customFormat="1">
      <c r="A1023" s="324" t="s">
        <v>81</v>
      </c>
      <c r="B1023" s="324" t="s">
        <v>1496</v>
      </c>
      <c r="C1023" s="324">
        <v>33</v>
      </c>
      <c r="D1023" s="324">
        <v>20</v>
      </c>
      <c r="E1023" s="324">
        <v>8.1699999999999995E-2</v>
      </c>
      <c r="F1023" s="399">
        <v>0</v>
      </c>
      <c r="G1023" s="324">
        <v>3.78</v>
      </c>
      <c r="H1023" s="324">
        <v>0.7</v>
      </c>
      <c r="I1023" s="324">
        <v>2.6</v>
      </c>
      <c r="J1023" s="324">
        <v>40</v>
      </c>
      <c r="K1023" s="324">
        <v>125</v>
      </c>
      <c r="L1023" s="324">
        <v>1</v>
      </c>
      <c r="M1023" s="324">
        <v>12.3</v>
      </c>
      <c r="N1023" s="324">
        <v>12.3</v>
      </c>
      <c r="O1023" s="324">
        <v>4.8</v>
      </c>
      <c r="P1023" s="324">
        <v>100</v>
      </c>
      <c r="Q1023" s="324" t="s">
        <v>293</v>
      </c>
      <c r="R1023" s="399">
        <v>1</v>
      </c>
      <c r="S1023" s="399">
        <v>0</v>
      </c>
      <c r="T1023" s="399">
        <v>0</v>
      </c>
      <c r="U1023" s="406">
        <v>0.61</v>
      </c>
      <c r="V1023" s="406">
        <v>0</v>
      </c>
      <c r="W1023" s="407">
        <v>4.9200000000000003E-4</v>
      </c>
      <c r="X1023" s="407">
        <v>0.41</v>
      </c>
      <c r="Y1023" s="324">
        <v>1.48</v>
      </c>
      <c r="Z1023" s="324">
        <v>1.79</v>
      </c>
      <c r="AA1023" s="407">
        <v>8.6600000000000002E-4</v>
      </c>
      <c r="AB1023" s="407">
        <v>0.41</v>
      </c>
      <c r="AC1023" s="324">
        <v>1.21</v>
      </c>
      <c r="AD1023" s="324">
        <v>2.0099999999999998</v>
      </c>
      <c r="AE1023" s="407">
        <v>7.2599999999999997E-4</v>
      </c>
      <c r="AF1023" s="407">
        <v>0.41</v>
      </c>
      <c r="AG1023" s="324">
        <v>1.28</v>
      </c>
      <c r="AH1023" s="324">
        <v>2.2799999999999998</v>
      </c>
      <c r="AI1023" s="324">
        <v>0</v>
      </c>
      <c r="AJ1023" s="324">
        <v>0</v>
      </c>
      <c r="AK1023" s="324">
        <v>0</v>
      </c>
      <c r="AL1023" s="324">
        <v>0</v>
      </c>
      <c r="AM1023" s="324">
        <v>0</v>
      </c>
      <c r="AN1023" s="324">
        <v>0</v>
      </c>
      <c r="AO1023" s="324">
        <v>172957</v>
      </c>
      <c r="AP1023" s="324">
        <v>3.252E-2</v>
      </c>
      <c r="AQ1023" s="324">
        <v>0.18034</v>
      </c>
      <c r="AR1023" s="324">
        <v>65</v>
      </c>
      <c r="AS1023" s="324" t="s">
        <v>1486</v>
      </c>
      <c r="AT1023" s="390">
        <v>0</v>
      </c>
      <c r="AU1023" s="390">
        <v>0</v>
      </c>
      <c r="AV1023" s="390">
        <v>0</v>
      </c>
      <c r="AY1023" s="390" t="s">
        <v>3549</v>
      </c>
    </row>
    <row r="1024" spans="1:51" s="390" customFormat="1">
      <c r="A1024" s="324" t="s">
        <v>81</v>
      </c>
      <c r="B1024" s="324" t="s">
        <v>1508</v>
      </c>
      <c r="C1024" s="324">
        <v>330</v>
      </c>
      <c r="D1024" s="324">
        <v>10</v>
      </c>
      <c r="E1024" s="324">
        <v>0.73140000000000005</v>
      </c>
      <c r="F1024" s="399">
        <v>0</v>
      </c>
      <c r="G1024" s="324">
        <v>1.2</v>
      </c>
      <c r="H1024" s="324">
        <v>0.7</v>
      </c>
      <c r="I1024" s="324">
        <v>0.87</v>
      </c>
      <c r="J1024" s="324">
        <v>40</v>
      </c>
      <c r="K1024" s="324">
        <v>125</v>
      </c>
      <c r="L1024" s="324">
        <v>1</v>
      </c>
      <c r="M1024" s="324">
        <v>12.3</v>
      </c>
      <c r="N1024" s="324">
        <v>12.3</v>
      </c>
      <c r="O1024" s="324">
        <v>4.8</v>
      </c>
      <c r="P1024" s="324">
        <v>100</v>
      </c>
      <c r="Q1024" s="324" t="s">
        <v>293</v>
      </c>
      <c r="R1024" s="399">
        <v>1</v>
      </c>
      <c r="S1024" s="399">
        <v>0</v>
      </c>
      <c r="T1024" s="399">
        <v>0</v>
      </c>
      <c r="U1024" s="406">
        <v>0.61</v>
      </c>
      <c r="V1024" s="406">
        <v>0</v>
      </c>
      <c r="W1024" s="407">
        <v>4.9200000000000003E-4</v>
      </c>
      <c r="X1024" s="407">
        <v>1.3</v>
      </c>
      <c r="Y1024" s="324">
        <v>1.48</v>
      </c>
      <c r="Z1024" s="324">
        <v>1.79</v>
      </c>
      <c r="AA1024" s="407">
        <v>8.6600000000000002E-4</v>
      </c>
      <c r="AB1024" s="407">
        <v>1.3</v>
      </c>
      <c r="AC1024" s="324">
        <v>1.21</v>
      </c>
      <c r="AD1024" s="324">
        <v>2.0099999999999998</v>
      </c>
      <c r="AE1024" s="407">
        <v>7.2599999999999997E-4</v>
      </c>
      <c r="AF1024" s="407">
        <v>1.3</v>
      </c>
      <c r="AG1024" s="324">
        <v>1.28</v>
      </c>
      <c r="AH1024" s="324">
        <v>2.2799999999999998</v>
      </c>
      <c r="AI1024" s="324">
        <v>0</v>
      </c>
      <c r="AJ1024" s="324">
        <v>0</v>
      </c>
      <c r="AK1024" s="324">
        <v>0</v>
      </c>
      <c r="AL1024" s="324">
        <v>0</v>
      </c>
      <c r="AM1024" s="324">
        <v>0</v>
      </c>
      <c r="AN1024" s="324">
        <v>0</v>
      </c>
      <c r="AO1024" s="324">
        <v>544923</v>
      </c>
      <c r="AP1024" s="324">
        <v>1.0319999999999999E-2</v>
      </c>
      <c r="AQ1024" s="324">
        <v>0.1016</v>
      </c>
      <c r="AR1024" s="324">
        <v>65</v>
      </c>
      <c r="AS1024" s="324" t="s">
        <v>1486</v>
      </c>
      <c r="AT1024" s="390">
        <v>0</v>
      </c>
      <c r="AU1024" s="390">
        <v>0</v>
      </c>
      <c r="AV1024" s="390">
        <v>0</v>
      </c>
      <c r="AY1024" s="390" t="s">
        <v>3549</v>
      </c>
    </row>
    <row r="1025" spans="1:51" s="390" customFormat="1">
      <c r="A1025" s="324" t="s">
        <v>81</v>
      </c>
      <c r="B1025" s="324" t="s">
        <v>1497</v>
      </c>
      <c r="C1025" s="324">
        <v>39</v>
      </c>
      <c r="D1025" s="324">
        <v>20</v>
      </c>
      <c r="E1025" s="324">
        <v>9.5200000000000007E-2</v>
      </c>
      <c r="F1025" s="399">
        <v>0</v>
      </c>
      <c r="G1025" s="324">
        <v>3.38</v>
      </c>
      <c r="H1025" s="324">
        <v>0.7</v>
      </c>
      <c r="I1025" s="324">
        <v>2.39</v>
      </c>
      <c r="J1025" s="324">
        <v>40</v>
      </c>
      <c r="K1025" s="324">
        <v>125</v>
      </c>
      <c r="L1025" s="324">
        <v>1</v>
      </c>
      <c r="M1025" s="324">
        <v>12.3</v>
      </c>
      <c r="N1025" s="324">
        <v>12.3</v>
      </c>
      <c r="O1025" s="324">
        <v>4.8</v>
      </c>
      <c r="P1025" s="324">
        <v>100</v>
      </c>
      <c r="Q1025" s="324" t="s">
        <v>293</v>
      </c>
      <c r="R1025" s="399">
        <v>1</v>
      </c>
      <c r="S1025" s="399">
        <v>0</v>
      </c>
      <c r="T1025" s="399">
        <v>0</v>
      </c>
      <c r="U1025" s="406">
        <v>0.61</v>
      </c>
      <c r="V1025" s="406">
        <v>0</v>
      </c>
      <c r="W1025" s="407">
        <v>4.9200000000000003E-4</v>
      </c>
      <c r="X1025" s="407">
        <v>0.442</v>
      </c>
      <c r="Y1025" s="324">
        <v>1.48</v>
      </c>
      <c r="Z1025" s="324">
        <v>1.79</v>
      </c>
      <c r="AA1025" s="407">
        <v>8.6600000000000002E-4</v>
      </c>
      <c r="AB1025" s="407">
        <v>0.442</v>
      </c>
      <c r="AC1025" s="324">
        <v>1.21</v>
      </c>
      <c r="AD1025" s="324">
        <v>2.0099999999999998</v>
      </c>
      <c r="AE1025" s="407">
        <v>7.2599999999999997E-4</v>
      </c>
      <c r="AF1025" s="407">
        <v>0.442</v>
      </c>
      <c r="AG1025" s="324">
        <v>1.28</v>
      </c>
      <c r="AH1025" s="324">
        <v>2.2799999999999998</v>
      </c>
      <c r="AI1025" s="324">
        <v>0</v>
      </c>
      <c r="AJ1025" s="324">
        <v>0</v>
      </c>
      <c r="AK1025" s="324">
        <v>0</v>
      </c>
      <c r="AL1025" s="324">
        <v>0</v>
      </c>
      <c r="AM1025" s="324">
        <v>0</v>
      </c>
      <c r="AN1025" s="324">
        <v>0</v>
      </c>
      <c r="AO1025" s="324">
        <v>172957</v>
      </c>
      <c r="AP1025" s="324">
        <v>3.252E-2</v>
      </c>
      <c r="AQ1025" s="324">
        <v>0.18034</v>
      </c>
      <c r="AR1025" s="324">
        <v>66</v>
      </c>
      <c r="AS1025" s="324" t="s">
        <v>1486</v>
      </c>
      <c r="AT1025" s="390">
        <v>0</v>
      </c>
      <c r="AU1025" s="390">
        <v>0</v>
      </c>
      <c r="AV1025" s="390">
        <v>0</v>
      </c>
      <c r="AY1025" s="390" t="s">
        <v>3549</v>
      </c>
    </row>
    <row r="1026" spans="1:51" s="390" customFormat="1">
      <c r="A1026" s="324" t="s">
        <v>81</v>
      </c>
      <c r="B1026" s="324" t="s">
        <v>1509</v>
      </c>
      <c r="C1026" s="324">
        <v>390</v>
      </c>
      <c r="D1026" s="324">
        <v>10</v>
      </c>
      <c r="E1026" s="324">
        <v>0.81369999999999998</v>
      </c>
      <c r="F1026" s="399">
        <v>0</v>
      </c>
      <c r="G1026" s="324">
        <v>1.08</v>
      </c>
      <c r="H1026" s="324">
        <v>0.7</v>
      </c>
      <c r="I1026" s="324">
        <v>0.79</v>
      </c>
      <c r="J1026" s="324">
        <v>40</v>
      </c>
      <c r="K1026" s="324">
        <v>125</v>
      </c>
      <c r="L1026" s="324">
        <v>1</v>
      </c>
      <c r="M1026" s="324">
        <v>12.3</v>
      </c>
      <c r="N1026" s="324">
        <v>12.3</v>
      </c>
      <c r="O1026" s="324">
        <v>4.8</v>
      </c>
      <c r="P1026" s="324">
        <v>100</v>
      </c>
      <c r="Q1026" s="324" t="s">
        <v>293</v>
      </c>
      <c r="R1026" s="399">
        <v>1</v>
      </c>
      <c r="S1026" s="399">
        <v>0</v>
      </c>
      <c r="T1026" s="399">
        <v>0</v>
      </c>
      <c r="U1026" s="406">
        <v>0.61</v>
      </c>
      <c r="V1026" s="406">
        <v>0</v>
      </c>
      <c r="W1026" s="407">
        <v>4.9200000000000003E-4</v>
      </c>
      <c r="X1026" s="407">
        <v>1.41</v>
      </c>
      <c r="Y1026" s="324">
        <v>1.48</v>
      </c>
      <c r="Z1026" s="324">
        <v>1.79</v>
      </c>
      <c r="AA1026" s="407">
        <v>8.6600000000000002E-4</v>
      </c>
      <c r="AB1026" s="407">
        <v>1.41</v>
      </c>
      <c r="AC1026" s="324">
        <v>1.21</v>
      </c>
      <c r="AD1026" s="324">
        <v>2.0099999999999998</v>
      </c>
      <c r="AE1026" s="407">
        <v>7.2599999999999997E-4</v>
      </c>
      <c r="AF1026" s="407">
        <v>1.41</v>
      </c>
      <c r="AG1026" s="324">
        <v>1.28</v>
      </c>
      <c r="AH1026" s="324">
        <v>2.2799999999999998</v>
      </c>
      <c r="AI1026" s="324">
        <v>0</v>
      </c>
      <c r="AJ1026" s="324">
        <v>0</v>
      </c>
      <c r="AK1026" s="324">
        <v>0</v>
      </c>
      <c r="AL1026" s="324">
        <v>0</v>
      </c>
      <c r="AM1026" s="324">
        <v>0</v>
      </c>
      <c r="AN1026" s="324">
        <v>0</v>
      </c>
      <c r="AO1026" s="324">
        <v>544923</v>
      </c>
      <c r="AP1026" s="324">
        <v>1.0319999999999999E-2</v>
      </c>
      <c r="AQ1026" s="324">
        <v>0.1016</v>
      </c>
      <c r="AR1026" s="324">
        <v>71</v>
      </c>
      <c r="AS1026" s="324" t="s">
        <v>1486</v>
      </c>
      <c r="AT1026" s="390">
        <v>0</v>
      </c>
      <c r="AU1026" s="390">
        <v>0</v>
      </c>
      <c r="AV1026" s="390">
        <v>0</v>
      </c>
      <c r="AY1026" s="390" t="s">
        <v>3549</v>
      </c>
    </row>
    <row r="1027" spans="1:51" s="390" customFormat="1">
      <c r="A1027" s="324" t="s">
        <v>81</v>
      </c>
      <c r="B1027" s="324" t="s">
        <v>1485</v>
      </c>
      <c r="C1027" s="324">
        <v>4.7</v>
      </c>
      <c r="D1027" s="324">
        <v>20</v>
      </c>
      <c r="E1027" s="324">
        <v>1.9099999999999999E-2</v>
      </c>
      <c r="F1027" s="399">
        <v>0</v>
      </c>
      <c r="G1027" s="324">
        <v>9.86</v>
      </c>
      <c r="H1027" s="324">
        <v>0.7</v>
      </c>
      <c r="I1027" s="324">
        <v>6</v>
      </c>
      <c r="J1027" s="324">
        <v>40</v>
      </c>
      <c r="K1027" s="324">
        <v>125</v>
      </c>
      <c r="L1027" s="324">
        <v>1</v>
      </c>
      <c r="M1027" s="324">
        <v>12.3</v>
      </c>
      <c r="N1027" s="324">
        <v>12.3</v>
      </c>
      <c r="O1027" s="324">
        <v>4.8</v>
      </c>
      <c r="P1027" s="324">
        <v>100</v>
      </c>
      <c r="Q1027" s="324" t="s">
        <v>293</v>
      </c>
      <c r="R1027" s="399">
        <v>1</v>
      </c>
      <c r="S1027" s="399">
        <v>0</v>
      </c>
      <c r="T1027" s="399">
        <v>0</v>
      </c>
      <c r="U1027" s="406">
        <v>0.61</v>
      </c>
      <c r="V1027" s="406">
        <v>0</v>
      </c>
      <c r="W1027" s="407">
        <v>4.9200000000000003E-4</v>
      </c>
      <c r="X1027" s="407">
        <v>0.16</v>
      </c>
      <c r="Y1027" s="324">
        <v>1.48</v>
      </c>
      <c r="Z1027" s="324">
        <v>1.79</v>
      </c>
      <c r="AA1027" s="407">
        <v>8.6600000000000002E-4</v>
      </c>
      <c r="AB1027" s="407">
        <v>0.16</v>
      </c>
      <c r="AC1027" s="324">
        <v>1.21</v>
      </c>
      <c r="AD1027" s="324">
        <v>2.0099999999999998</v>
      </c>
      <c r="AE1027" s="407">
        <v>7.2599999999999997E-4</v>
      </c>
      <c r="AF1027" s="407">
        <v>0.16</v>
      </c>
      <c r="AG1027" s="324">
        <v>1.28</v>
      </c>
      <c r="AH1027" s="324">
        <v>2.2799999999999998</v>
      </c>
      <c r="AI1027" s="324">
        <v>0</v>
      </c>
      <c r="AJ1027" s="324">
        <v>0</v>
      </c>
      <c r="AK1027" s="324">
        <v>0</v>
      </c>
      <c r="AL1027" s="324">
        <v>0</v>
      </c>
      <c r="AM1027" s="324">
        <v>0</v>
      </c>
      <c r="AN1027" s="324">
        <v>0</v>
      </c>
      <c r="AO1027" s="324">
        <v>137950</v>
      </c>
      <c r="AP1027" s="324">
        <v>4.0779999999999997E-2</v>
      </c>
      <c r="AQ1027" s="324">
        <v>0.20193</v>
      </c>
      <c r="AR1027" s="324">
        <v>52</v>
      </c>
      <c r="AS1027" s="324" t="s">
        <v>1486</v>
      </c>
      <c r="AT1027" s="390">
        <v>0</v>
      </c>
      <c r="AU1027" s="390">
        <v>0</v>
      </c>
      <c r="AV1027" s="390">
        <v>0</v>
      </c>
      <c r="AY1027" s="390" t="s">
        <v>3549</v>
      </c>
    </row>
    <row r="1028" spans="1:51" s="390" customFormat="1">
      <c r="A1028" s="324" t="s">
        <v>81</v>
      </c>
      <c r="B1028" s="324" t="s">
        <v>1498</v>
      </c>
      <c r="C1028" s="324">
        <v>47</v>
      </c>
      <c r="D1028" s="324">
        <v>20</v>
      </c>
      <c r="E1028" s="324">
        <v>0.1206</v>
      </c>
      <c r="F1028" s="399">
        <v>0</v>
      </c>
      <c r="G1028" s="324">
        <v>3.24</v>
      </c>
      <c r="H1028" s="324">
        <v>0.7</v>
      </c>
      <c r="I1028" s="324">
        <v>2.1</v>
      </c>
      <c r="J1028" s="324">
        <v>40</v>
      </c>
      <c r="K1028" s="324">
        <v>125</v>
      </c>
      <c r="L1028" s="324">
        <v>1</v>
      </c>
      <c r="M1028" s="324">
        <v>12.3</v>
      </c>
      <c r="N1028" s="324">
        <v>12.3</v>
      </c>
      <c r="O1028" s="324">
        <v>4.8</v>
      </c>
      <c r="P1028" s="324">
        <v>100</v>
      </c>
      <c r="Q1028" s="324" t="s">
        <v>293</v>
      </c>
      <c r="R1028" s="399">
        <v>1</v>
      </c>
      <c r="S1028" s="399">
        <v>0</v>
      </c>
      <c r="T1028" s="399">
        <v>0</v>
      </c>
      <c r="U1028" s="406">
        <v>0.61</v>
      </c>
      <c r="V1028" s="406">
        <v>0</v>
      </c>
      <c r="W1028" s="407">
        <v>4.9200000000000003E-4</v>
      </c>
      <c r="X1028" s="407">
        <v>0.48899999999999999</v>
      </c>
      <c r="Y1028" s="324">
        <v>1.48</v>
      </c>
      <c r="Z1028" s="324">
        <v>1.79</v>
      </c>
      <c r="AA1028" s="407">
        <v>8.6600000000000002E-4</v>
      </c>
      <c r="AB1028" s="407">
        <v>0.48899999999999999</v>
      </c>
      <c r="AC1028" s="324">
        <v>1.21</v>
      </c>
      <c r="AD1028" s="324">
        <v>2.0099999999999998</v>
      </c>
      <c r="AE1028" s="407">
        <v>7.2599999999999997E-4</v>
      </c>
      <c r="AF1028" s="407">
        <v>0.48899999999999999</v>
      </c>
      <c r="AG1028" s="324">
        <v>1.28</v>
      </c>
      <c r="AH1028" s="324">
        <v>2.2799999999999998</v>
      </c>
      <c r="AI1028" s="324">
        <v>0</v>
      </c>
      <c r="AJ1028" s="324">
        <v>0</v>
      </c>
      <c r="AK1028" s="324">
        <v>0</v>
      </c>
      <c r="AL1028" s="324">
        <v>0</v>
      </c>
      <c r="AM1028" s="324">
        <v>0</v>
      </c>
      <c r="AN1028" s="324">
        <v>0</v>
      </c>
      <c r="AO1028" s="324">
        <v>219672</v>
      </c>
      <c r="AP1028" s="324">
        <v>2.5610000000000001E-2</v>
      </c>
      <c r="AQ1028" s="324">
        <v>0.16002</v>
      </c>
      <c r="AR1028" s="324">
        <v>68</v>
      </c>
      <c r="AS1028" s="324" t="s">
        <v>1486</v>
      </c>
      <c r="AT1028" s="390">
        <v>0</v>
      </c>
      <c r="AU1028" s="390">
        <v>0</v>
      </c>
      <c r="AV1028" s="390">
        <v>0</v>
      </c>
      <c r="AY1028" s="390" t="s">
        <v>3549</v>
      </c>
    </row>
    <row r="1029" spans="1:51" s="390" customFormat="1">
      <c r="A1029" s="324" t="s">
        <v>81</v>
      </c>
      <c r="B1029" s="324" t="s">
        <v>1510</v>
      </c>
      <c r="C1029" s="324">
        <v>470</v>
      </c>
      <c r="D1029" s="324">
        <v>10</v>
      </c>
      <c r="E1029" s="324">
        <v>0.93510000000000004</v>
      </c>
      <c r="F1029" s="399">
        <v>0</v>
      </c>
      <c r="G1029" s="324">
        <v>0.98</v>
      </c>
      <c r="H1029" s="324">
        <v>0.7</v>
      </c>
      <c r="I1029" s="324">
        <v>0.76</v>
      </c>
      <c r="J1029" s="324">
        <v>40</v>
      </c>
      <c r="K1029" s="324">
        <v>125</v>
      </c>
      <c r="L1029" s="324">
        <v>1</v>
      </c>
      <c r="M1029" s="324">
        <v>12.3</v>
      </c>
      <c r="N1029" s="324">
        <v>12.3</v>
      </c>
      <c r="O1029" s="324">
        <v>4.8</v>
      </c>
      <c r="P1029" s="324">
        <v>100</v>
      </c>
      <c r="Q1029" s="324" t="s">
        <v>293</v>
      </c>
      <c r="R1029" s="399">
        <v>1</v>
      </c>
      <c r="S1029" s="399">
        <v>0</v>
      </c>
      <c r="T1029" s="399">
        <v>0</v>
      </c>
      <c r="U1029" s="406">
        <v>0.61</v>
      </c>
      <c r="V1029" s="406">
        <v>0</v>
      </c>
      <c r="W1029" s="407">
        <v>4.9200000000000003E-4</v>
      </c>
      <c r="X1029" s="407">
        <v>1.51</v>
      </c>
      <c r="Y1029" s="324">
        <v>1.48</v>
      </c>
      <c r="Z1029" s="324">
        <v>1.79</v>
      </c>
      <c r="AA1029" s="407">
        <v>8.6600000000000002E-4</v>
      </c>
      <c r="AB1029" s="407">
        <v>1.51</v>
      </c>
      <c r="AC1029" s="324">
        <v>1.21</v>
      </c>
      <c r="AD1029" s="324">
        <v>2.0099999999999998</v>
      </c>
      <c r="AE1029" s="407">
        <v>7.2599999999999997E-4</v>
      </c>
      <c r="AF1029" s="407">
        <v>1.51</v>
      </c>
      <c r="AG1029" s="324">
        <v>1.28</v>
      </c>
      <c r="AH1029" s="324">
        <v>2.2799999999999998</v>
      </c>
      <c r="AI1029" s="324">
        <v>0</v>
      </c>
      <c r="AJ1029" s="324">
        <v>0</v>
      </c>
      <c r="AK1029" s="324">
        <v>0</v>
      </c>
      <c r="AL1029" s="324">
        <v>0</v>
      </c>
      <c r="AM1029" s="324">
        <v>0</v>
      </c>
      <c r="AN1029" s="324">
        <v>0</v>
      </c>
      <c r="AO1029" s="324">
        <v>544923</v>
      </c>
      <c r="AP1029" s="324">
        <v>1.0319999999999999E-2</v>
      </c>
      <c r="AQ1029" s="324">
        <v>0.1016</v>
      </c>
      <c r="AR1029" s="324">
        <v>67</v>
      </c>
      <c r="AS1029" s="324" t="s">
        <v>1486</v>
      </c>
      <c r="AT1029" s="390">
        <v>0</v>
      </c>
      <c r="AU1029" s="390">
        <v>0</v>
      </c>
      <c r="AV1029" s="390">
        <v>0</v>
      </c>
      <c r="AY1029" s="390" t="s">
        <v>3549</v>
      </c>
    </row>
    <row r="1030" spans="1:51" s="390" customFormat="1">
      <c r="A1030" s="324" t="s">
        <v>81</v>
      </c>
      <c r="B1030" s="324" t="s">
        <v>1487</v>
      </c>
      <c r="C1030" s="324">
        <v>5.6</v>
      </c>
      <c r="D1030" s="324">
        <v>20</v>
      </c>
      <c r="E1030" s="324">
        <v>2.2100000000000002E-2</v>
      </c>
      <c r="F1030" s="399">
        <v>0</v>
      </c>
      <c r="G1030" s="324">
        <v>9.2799999999999994</v>
      </c>
      <c r="H1030" s="324">
        <v>0.7</v>
      </c>
      <c r="I1030" s="324">
        <v>5.75</v>
      </c>
      <c r="J1030" s="324">
        <v>40</v>
      </c>
      <c r="K1030" s="324">
        <v>125</v>
      </c>
      <c r="L1030" s="324">
        <v>1</v>
      </c>
      <c r="M1030" s="324">
        <v>12.3</v>
      </c>
      <c r="N1030" s="324">
        <v>12.3</v>
      </c>
      <c r="O1030" s="324">
        <v>4.8</v>
      </c>
      <c r="P1030" s="324">
        <v>100</v>
      </c>
      <c r="Q1030" s="324" t="s">
        <v>293</v>
      </c>
      <c r="R1030" s="399">
        <v>1</v>
      </c>
      <c r="S1030" s="399">
        <v>0</v>
      </c>
      <c r="T1030" s="399">
        <v>0</v>
      </c>
      <c r="U1030" s="406">
        <v>0.61</v>
      </c>
      <c r="V1030" s="406">
        <v>0</v>
      </c>
      <c r="W1030" s="407">
        <v>4.9200000000000003E-4</v>
      </c>
      <c r="X1030" s="407">
        <v>0.16800000000000001</v>
      </c>
      <c r="Y1030" s="324">
        <v>1.48</v>
      </c>
      <c r="Z1030" s="324">
        <v>1.79</v>
      </c>
      <c r="AA1030" s="407">
        <v>8.6600000000000002E-4</v>
      </c>
      <c r="AB1030" s="407">
        <v>0.16800000000000001</v>
      </c>
      <c r="AC1030" s="324">
        <v>1.21</v>
      </c>
      <c r="AD1030" s="324">
        <v>2.0099999999999998</v>
      </c>
      <c r="AE1030" s="407">
        <v>7.2599999999999997E-4</v>
      </c>
      <c r="AF1030" s="407">
        <v>0.16800000000000001</v>
      </c>
      <c r="AG1030" s="324">
        <v>1.28</v>
      </c>
      <c r="AH1030" s="324">
        <v>2.2799999999999998</v>
      </c>
      <c r="AI1030" s="324">
        <v>0</v>
      </c>
      <c r="AJ1030" s="324">
        <v>0</v>
      </c>
      <c r="AK1030" s="324">
        <v>0</v>
      </c>
      <c r="AL1030" s="324">
        <v>0</v>
      </c>
      <c r="AM1030" s="324">
        <v>0</v>
      </c>
      <c r="AN1030" s="324">
        <v>0</v>
      </c>
      <c r="AO1030" s="324">
        <v>137950</v>
      </c>
      <c r="AP1030" s="324">
        <v>4.0779999999999997E-2</v>
      </c>
      <c r="AQ1030" s="324">
        <v>0.20193</v>
      </c>
      <c r="AR1030" s="324">
        <v>49</v>
      </c>
      <c r="AS1030" s="324" t="s">
        <v>1486</v>
      </c>
      <c r="AT1030" s="390">
        <v>0</v>
      </c>
      <c r="AU1030" s="390">
        <v>0</v>
      </c>
      <c r="AV1030" s="390">
        <v>0</v>
      </c>
      <c r="AY1030" s="390" t="s">
        <v>3549</v>
      </c>
    </row>
    <row r="1031" spans="1:51" s="390" customFormat="1">
      <c r="A1031" s="324" t="s">
        <v>81</v>
      </c>
      <c r="B1031" s="324" t="s">
        <v>1499</v>
      </c>
      <c r="C1031" s="324">
        <v>56</v>
      </c>
      <c r="D1031" s="324">
        <v>20</v>
      </c>
      <c r="E1031" s="324">
        <v>0.1338</v>
      </c>
      <c r="F1031" s="399">
        <v>0</v>
      </c>
      <c r="G1031" s="324">
        <v>2.8</v>
      </c>
      <c r="H1031" s="324">
        <v>0.7</v>
      </c>
      <c r="I1031" s="324">
        <v>2.0099999999999998</v>
      </c>
      <c r="J1031" s="324">
        <v>40</v>
      </c>
      <c r="K1031" s="324">
        <v>125</v>
      </c>
      <c r="L1031" s="324">
        <v>1</v>
      </c>
      <c r="M1031" s="324">
        <v>12.3</v>
      </c>
      <c r="N1031" s="324">
        <v>12.3</v>
      </c>
      <c r="O1031" s="324">
        <v>4.8</v>
      </c>
      <c r="P1031" s="324">
        <v>100</v>
      </c>
      <c r="Q1031" s="324" t="s">
        <v>293</v>
      </c>
      <c r="R1031" s="399">
        <v>1</v>
      </c>
      <c r="S1031" s="399">
        <v>0</v>
      </c>
      <c r="T1031" s="399">
        <v>0</v>
      </c>
      <c r="U1031" s="406">
        <v>0.61</v>
      </c>
      <c r="V1031" s="406">
        <v>0</v>
      </c>
      <c r="W1031" s="407">
        <v>4.9200000000000003E-4</v>
      </c>
      <c r="X1031" s="407">
        <v>0.53800000000000003</v>
      </c>
      <c r="Y1031" s="324">
        <v>1.48</v>
      </c>
      <c r="Z1031" s="324">
        <v>1.79</v>
      </c>
      <c r="AA1031" s="407">
        <v>8.6600000000000002E-4</v>
      </c>
      <c r="AB1031" s="407">
        <v>0.53800000000000003</v>
      </c>
      <c r="AC1031" s="324">
        <v>1.21</v>
      </c>
      <c r="AD1031" s="324">
        <v>2.0099999999999998</v>
      </c>
      <c r="AE1031" s="407">
        <v>7.2599999999999997E-4</v>
      </c>
      <c r="AF1031" s="407">
        <v>0.53800000000000003</v>
      </c>
      <c r="AG1031" s="324">
        <v>1.28</v>
      </c>
      <c r="AH1031" s="324">
        <v>2.2799999999999998</v>
      </c>
      <c r="AI1031" s="324">
        <v>0</v>
      </c>
      <c r="AJ1031" s="324">
        <v>0</v>
      </c>
      <c r="AK1031" s="324">
        <v>0</v>
      </c>
      <c r="AL1031" s="324">
        <v>0</v>
      </c>
      <c r="AM1031" s="324">
        <v>0</v>
      </c>
      <c r="AN1031" s="324">
        <v>0</v>
      </c>
      <c r="AO1031" s="324">
        <v>219672</v>
      </c>
      <c r="AP1031" s="324">
        <v>2.5610000000000001E-2</v>
      </c>
      <c r="AQ1031" s="324">
        <v>0.16002</v>
      </c>
      <c r="AR1031" s="324">
        <v>67</v>
      </c>
      <c r="AS1031" s="324" t="s">
        <v>1486</v>
      </c>
      <c r="AT1031" s="390">
        <v>0</v>
      </c>
      <c r="AU1031" s="390">
        <v>0</v>
      </c>
      <c r="AV1031" s="390">
        <v>0</v>
      </c>
      <c r="AY1031" s="390" t="s">
        <v>3549</v>
      </c>
    </row>
    <row r="1032" spans="1:51" s="390" customFormat="1">
      <c r="A1032" s="324" t="s">
        <v>81</v>
      </c>
      <c r="B1032" s="324" t="s">
        <v>1511</v>
      </c>
      <c r="C1032" s="324">
        <v>560</v>
      </c>
      <c r="D1032" s="324">
        <v>10</v>
      </c>
      <c r="E1032" s="324">
        <v>1.1930000000000001</v>
      </c>
      <c r="F1032" s="399">
        <v>0</v>
      </c>
      <c r="G1032" s="324">
        <v>0.9</v>
      </c>
      <c r="H1032" s="324">
        <v>0.7</v>
      </c>
      <c r="I1032" s="324">
        <v>0.67</v>
      </c>
      <c r="J1032" s="324">
        <v>40</v>
      </c>
      <c r="K1032" s="324">
        <v>125</v>
      </c>
      <c r="L1032" s="324">
        <v>1</v>
      </c>
      <c r="M1032" s="324">
        <v>12.3</v>
      </c>
      <c r="N1032" s="324">
        <v>12.3</v>
      </c>
      <c r="O1032" s="324">
        <v>4.8</v>
      </c>
      <c r="P1032" s="324">
        <v>100</v>
      </c>
      <c r="Q1032" s="324" t="s">
        <v>293</v>
      </c>
      <c r="R1032" s="399">
        <v>1</v>
      </c>
      <c r="S1032" s="399">
        <v>0</v>
      </c>
      <c r="T1032" s="399">
        <v>0</v>
      </c>
      <c r="U1032" s="406">
        <v>0.61</v>
      </c>
      <c r="V1032" s="406">
        <v>0</v>
      </c>
      <c r="W1032" s="407">
        <v>4.9200000000000003E-4</v>
      </c>
      <c r="X1032" s="407">
        <v>1.69</v>
      </c>
      <c r="Y1032" s="324">
        <v>1.48</v>
      </c>
      <c r="Z1032" s="324">
        <v>1.79</v>
      </c>
      <c r="AA1032" s="407">
        <v>8.6600000000000002E-4</v>
      </c>
      <c r="AB1032" s="407">
        <v>1.69</v>
      </c>
      <c r="AC1032" s="324">
        <v>1.21</v>
      </c>
      <c r="AD1032" s="324">
        <v>2.0099999999999998</v>
      </c>
      <c r="AE1032" s="407">
        <v>7.2599999999999997E-4</v>
      </c>
      <c r="AF1032" s="407">
        <v>1.69</v>
      </c>
      <c r="AG1032" s="324">
        <v>1.28</v>
      </c>
      <c r="AH1032" s="324">
        <v>2.2799999999999998</v>
      </c>
      <c r="AI1032" s="324">
        <v>0</v>
      </c>
      <c r="AJ1032" s="324">
        <v>0</v>
      </c>
      <c r="AK1032" s="324">
        <v>0</v>
      </c>
      <c r="AL1032" s="324">
        <v>0</v>
      </c>
      <c r="AM1032" s="324">
        <v>0</v>
      </c>
      <c r="AN1032" s="324">
        <v>0</v>
      </c>
      <c r="AO1032" s="324">
        <v>691828</v>
      </c>
      <c r="AP1032" s="324">
        <v>8.1300000000000001E-3</v>
      </c>
      <c r="AQ1032" s="324">
        <v>9.017E-2</v>
      </c>
      <c r="AR1032" s="324">
        <v>67</v>
      </c>
      <c r="AS1032" s="324" t="s">
        <v>1486</v>
      </c>
      <c r="AT1032" s="390">
        <v>0</v>
      </c>
      <c r="AU1032" s="390">
        <v>0</v>
      </c>
      <c r="AV1032" s="390">
        <v>0</v>
      </c>
      <c r="AY1032" s="390" t="s">
        <v>3549</v>
      </c>
    </row>
    <row r="1033" spans="1:51" s="390" customFormat="1">
      <c r="A1033" s="324" t="s">
        <v>81</v>
      </c>
      <c r="B1033" s="324" t="s">
        <v>1488</v>
      </c>
      <c r="C1033" s="324">
        <v>6.8</v>
      </c>
      <c r="D1033" s="324">
        <v>20</v>
      </c>
      <c r="E1033" s="324">
        <v>2.4899999999999999E-2</v>
      </c>
      <c r="F1033" s="399">
        <v>0</v>
      </c>
      <c r="G1033" s="324">
        <v>7.82</v>
      </c>
      <c r="H1033" s="324">
        <v>0.7</v>
      </c>
      <c r="I1033" s="324">
        <v>5.2</v>
      </c>
      <c r="J1033" s="324">
        <v>40</v>
      </c>
      <c r="K1033" s="324">
        <v>125</v>
      </c>
      <c r="L1033" s="324">
        <v>1</v>
      </c>
      <c r="M1033" s="324">
        <v>12.3</v>
      </c>
      <c r="N1033" s="324">
        <v>12.3</v>
      </c>
      <c r="O1033" s="324">
        <v>4.8</v>
      </c>
      <c r="P1033" s="324">
        <v>100</v>
      </c>
      <c r="Q1033" s="324" t="s">
        <v>293</v>
      </c>
      <c r="R1033" s="399">
        <v>1</v>
      </c>
      <c r="S1033" s="399">
        <v>0</v>
      </c>
      <c r="T1033" s="399">
        <v>0</v>
      </c>
      <c r="U1033" s="406">
        <v>0.61</v>
      </c>
      <c r="V1033" s="406">
        <v>0</v>
      </c>
      <c r="W1033" s="407">
        <v>4.9200000000000003E-4</v>
      </c>
      <c r="X1033" s="407">
        <v>0.182</v>
      </c>
      <c r="Y1033" s="324">
        <v>1.48</v>
      </c>
      <c r="Z1033" s="324">
        <v>1.79</v>
      </c>
      <c r="AA1033" s="407">
        <v>8.6600000000000002E-4</v>
      </c>
      <c r="AB1033" s="407">
        <v>0.182</v>
      </c>
      <c r="AC1033" s="324">
        <v>1.21</v>
      </c>
      <c r="AD1033" s="324">
        <v>2.0099999999999998</v>
      </c>
      <c r="AE1033" s="407">
        <v>7.2599999999999997E-4</v>
      </c>
      <c r="AF1033" s="407">
        <v>0.182</v>
      </c>
      <c r="AG1033" s="324">
        <v>1.28</v>
      </c>
      <c r="AH1033" s="324">
        <v>2.2799999999999998</v>
      </c>
      <c r="AI1033" s="324">
        <v>0</v>
      </c>
      <c r="AJ1033" s="324">
        <v>0</v>
      </c>
      <c r="AK1033" s="324">
        <v>0</v>
      </c>
      <c r="AL1033" s="324">
        <v>0</v>
      </c>
      <c r="AM1033" s="324">
        <v>0</v>
      </c>
      <c r="AN1033" s="324">
        <v>0</v>
      </c>
      <c r="AO1033" s="324">
        <v>172957</v>
      </c>
      <c r="AP1033" s="324">
        <v>3.252E-2</v>
      </c>
      <c r="AQ1033" s="324">
        <v>0.18034</v>
      </c>
      <c r="AR1033" s="324">
        <v>53</v>
      </c>
      <c r="AS1033" s="324" t="s">
        <v>1486</v>
      </c>
      <c r="AT1033" s="390">
        <v>0</v>
      </c>
      <c r="AU1033" s="390">
        <v>0</v>
      </c>
      <c r="AV1033" s="390">
        <v>0</v>
      </c>
      <c r="AY1033" s="390" t="s">
        <v>3549</v>
      </c>
    </row>
    <row r="1034" spans="1:51" s="390" customFormat="1">
      <c r="A1034" s="324" t="s">
        <v>81</v>
      </c>
      <c r="B1034" s="324" t="s">
        <v>1500</v>
      </c>
      <c r="C1034" s="324">
        <v>68</v>
      </c>
      <c r="D1034" s="324">
        <v>20</v>
      </c>
      <c r="E1034" s="324">
        <v>0.1673</v>
      </c>
      <c r="F1034" s="399">
        <v>0</v>
      </c>
      <c r="G1034" s="324">
        <v>2.56</v>
      </c>
      <c r="H1034" s="324">
        <v>0.7</v>
      </c>
      <c r="I1034" s="324">
        <v>1.8</v>
      </c>
      <c r="J1034" s="324">
        <v>40</v>
      </c>
      <c r="K1034" s="324">
        <v>125</v>
      </c>
      <c r="L1034" s="324">
        <v>1</v>
      </c>
      <c r="M1034" s="324">
        <v>12.3</v>
      </c>
      <c r="N1034" s="324">
        <v>12.3</v>
      </c>
      <c r="O1034" s="324">
        <v>4.8</v>
      </c>
      <c r="P1034" s="324">
        <v>100</v>
      </c>
      <c r="Q1034" s="324" t="s">
        <v>293</v>
      </c>
      <c r="R1034" s="399">
        <v>1</v>
      </c>
      <c r="S1034" s="399">
        <v>0</v>
      </c>
      <c r="T1034" s="399">
        <v>0</v>
      </c>
      <c r="U1034" s="406">
        <v>0.61</v>
      </c>
      <c r="V1034" s="406">
        <v>0</v>
      </c>
      <c r="W1034" s="407">
        <v>4.9200000000000003E-4</v>
      </c>
      <c r="X1034" s="407">
        <v>0.58699999999999997</v>
      </c>
      <c r="Y1034" s="324">
        <v>1.48</v>
      </c>
      <c r="Z1034" s="324">
        <v>1.79</v>
      </c>
      <c r="AA1034" s="407">
        <v>8.6600000000000002E-4</v>
      </c>
      <c r="AB1034" s="407">
        <v>0.58699999999999997</v>
      </c>
      <c r="AC1034" s="324">
        <v>1.21</v>
      </c>
      <c r="AD1034" s="324">
        <v>2.0099999999999998</v>
      </c>
      <c r="AE1034" s="407">
        <v>7.2599999999999997E-4</v>
      </c>
      <c r="AF1034" s="407">
        <v>0.58699999999999997</v>
      </c>
      <c r="AG1034" s="324">
        <v>1.28</v>
      </c>
      <c r="AH1034" s="324">
        <v>2.2799999999999998</v>
      </c>
      <c r="AI1034" s="324">
        <v>0</v>
      </c>
      <c r="AJ1034" s="324">
        <v>0</v>
      </c>
      <c r="AK1034" s="324">
        <v>0</v>
      </c>
      <c r="AL1034" s="324">
        <v>0</v>
      </c>
      <c r="AM1034" s="324">
        <v>0</v>
      </c>
      <c r="AN1034" s="324">
        <v>0</v>
      </c>
      <c r="AO1034" s="324">
        <v>273123</v>
      </c>
      <c r="AP1034" s="324">
        <v>2.06E-2</v>
      </c>
      <c r="AQ1034" s="324">
        <v>0.14351</v>
      </c>
      <c r="AR1034" s="324">
        <v>66</v>
      </c>
      <c r="AS1034" s="324" t="s">
        <v>1486</v>
      </c>
      <c r="AT1034" s="390">
        <v>0</v>
      </c>
      <c r="AU1034" s="390">
        <v>0</v>
      </c>
      <c r="AV1034" s="390">
        <v>0</v>
      </c>
      <c r="AY1034" s="390" t="s">
        <v>3549</v>
      </c>
    </row>
    <row r="1035" spans="1:51" s="390" customFormat="1">
      <c r="A1035" s="324" t="s">
        <v>81</v>
      </c>
      <c r="B1035" s="324" t="s">
        <v>1512</v>
      </c>
      <c r="C1035" s="324">
        <v>680</v>
      </c>
      <c r="D1035" s="324">
        <v>10</v>
      </c>
      <c r="E1035" s="324">
        <v>1.37</v>
      </c>
      <c r="F1035" s="399">
        <v>0</v>
      </c>
      <c r="G1035" s="324">
        <v>0.82</v>
      </c>
      <c r="H1035" s="324">
        <v>0.7</v>
      </c>
      <c r="I1035" s="324">
        <v>0.62</v>
      </c>
      <c r="J1035" s="324">
        <v>40</v>
      </c>
      <c r="K1035" s="324">
        <v>125</v>
      </c>
      <c r="L1035" s="324">
        <v>1</v>
      </c>
      <c r="M1035" s="324">
        <v>12.3</v>
      </c>
      <c r="N1035" s="324">
        <v>12.3</v>
      </c>
      <c r="O1035" s="324">
        <v>4.8</v>
      </c>
      <c r="P1035" s="324">
        <v>100</v>
      </c>
      <c r="Q1035" s="324" t="s">
        <v>293</v>
      </c>
      <c r="R1035" s="399">
        <v>1</v>
      </c>
      <c r="S1035" s="399">
        <v>0</v>
      </c>
      <c r="T1035" s="399">
        <v>0</v>
      </c>
      <c r="U1035" s="406">
        <v>0.61</v>
      </c>
      <c r="V1035" s="406">
        <v>0</v>
      </c>
      <c r="W1035" s="407">
        <v>4.9200000000000003E-4</v>
      </c>
      <c r="X1035" s="407">
        <v>1.83</v>
      </c>
      <c r="Y1035" s="324">
        <v>1.48</v>
      </c>
      <c r="Z1035" s="324">
        <v>1.79</v>
      </c>
      <c r="AA1035" s="407">
        <v>8.6600000000000002E-4</v>
      </c>
      <c r="AB1035" s="407">
        <v>1.83</v>
      </c>
      <c r="AC1035" s="324">
        <v>1.21</v>
      </c>
      <c r="AD1035" s="324">
        <v>2.0099999999999998</v>
      </c>
      <c r="AE1035" s="407">
        <v>7.2599999999999997E-4</v>
      </c>
      <c r="AF1035" s="407">
        <v>1.83</v>
      </c>
      <c r="AG1035" s="324">
        <v>1.28</v>
      </c>
      <c r="AH1035" s="324">
        <v>2.2799999999999998</v>
      </c>
      <c r="AI1035" s="324">
        <v>0</v>
      </c>
      <c r="AJ1035" s="324">
        <v>0</v>
      </c>
      <c r="AK1035" s="324">
        <v>0</v>
      </c>
      <c r="AL1035" s="324">
        <v>0</v>
      </c>
      <c r="AM1035" s="324">
        <v>0</v>
      </c>
      <c r="AN1035" s="324">
        <v>0</v>
      </c>
      <c r="AO1035" s="324">
        <v>691828</v>
      </c>
      <c r="AP1035" s="324">
        <v>8.1300000000000001E-3</v>
      </c>
      <c r="AQ1035" s="324">
        <v>9.017E-2</v>
      </c>
      <c r="AR1035" s="324">
        <v>68</v>
      </c>
      <c r="AS1035" s="324" t="s">
        <v>1486</v>
      </c>
      <c r="AT1035" s="390">
        <v>0</v>
      </c>
      <c r="AU1035" s="390">
        <v>0</v>
      </c>
      <c r="AV1035" s="390">
        <v>0</v>
      </c>
      <c r="AY1035" s="390" t="s">
        <v>3549</v>
      </c>
    </row>
    <row r="1036" spans="1:51" s="390" customFormat="1">
      <c r="A1036" s="324" t="s">
        <v>81</v>
      </c>
      <c r="B1036" s="324" t="s">
        <v>1489</v>
      </c>
      <c r="C1036" s="324">
        <v>8.1999999999999993</v>
      </c>
      <c r="D1036" s="324">
        <v>20</v>
      </c>
      <c r="E1036" s="324">
        <v>2.7400000000000001E-2</v>
      </c>
      <c r="F1036" s="399">
        <v>0</v>
      </c>
      <c r="G1036" s="324">
        <v>7.34</v>
      </c>
      <c r="H1036" s="324">
        <v>0.7</v>
      </c>
      <c r="I1036" s="324">
        <v>4.87</v>
      </c>
      <c r="J1036" s="324">
        <v>40</v>
      </c>
      <c r="K1036" s="324">
        <v>125</v>
      </c>
      <c r="L1036" s="324">
        <v>1</v>
      </c>
      <c r="M1036" s="324">
        <v>12.3</v>
      </c>
      <c r="N1036" s="324">
        <v>12.3</v>
      </c>
      <c r="O1036" s="324">
        <v>4.8</v>
      </c>
      <c r="P1036" s="324">
        <v>100</v>
      </c>
      <c r="Q1036" s="324" t="s">
        <v>293</v>
      </c>
      <c r="R1036" s="399">
        <v>1</v>
      </c>
      <c r="S1036" s="399">
        <v>0</v>
      </c>
      <c r="T1036" s="399">
        <v>0</v>
      </c>
      <c r="U1036" s="406">
        <v>0.61</v>
      </c>
      <c r="V1036" s="406">
        <v>0</v>
      </c>
      <c r="W1036" s="407">
        <v>4.9200000000000003E-4</v>
      </c>
      <c r="X1036" s="407">
        <v>0.19900000000000001</v>
      </c>
      <c r="Y1036" s="324">
        <v>1.48</v>
      </c>
      <c r="Z1036" s="324">
        <v>1.79</v>
      </c>
      <c r="AA1036" s="407">
        <v>8.6600000000000002E-4</v>
      </c>
      <c r="AB1036" s="407">
        <v>0.19900000000000001</v>
      </c>
      <c r="AC1036" s="324">
        <v>1.21</v>
      </c>
      <c r="AD1036" s="324">
        <v>2.0099999999999998</v>
      </c>
      <c r="AE1036" s="407">
        <v>7.2599999999999997E-4</v>
      </c>
      <c r="AF1036" s="407">
        <v>0.19900000000000001</v>
      </c>
      <c r="AG1036" s="324">
        <v>1.28</v>
      </c>
      <c r="AH1036" s="324">
        <v>2.2799999999999998</v>
      </c>
      <c r="AI1036" s="324">
        <v>0</v>
      </c>
      <c r="AJ1036" s="324">
        <v>0</v>
      </c>
      <c r="AK1036" s="324">
        <v>0</v>
      </c>
      <c r="AL1036" s="324">
        <v>0</v>
      </c>
      <c r="AM1036" s="324">
        <v>0</v>
      </c>
      <c r="AN1036" s="324">
        <v>0</v>
      </c>
      <c r="AO1036" s="324">
        <v>172957</v>
      </c>
      <c r="AP1036" s="324">
        <v>3.252E-2</v>
      </c>
      <c r="AQ1036" s="324">
        <v>0.18034</v>
      </c>
      <c r="AR1036" s="324">
        <v>55</v>
      </c>
      <c r="AS1036" s="324" t="s">
        <v>1486</v>
      </c>
      <c r="AT1036" s="390">
        <v>0</v>
      </c>
      <c r="AU1036" s="390">
        <v>0</v>
      </c>
      <c r="AV1036" s="390">
        <v>0</v>
      </c>
      <c r="AY1036" s="390" t="s">
        <v>3549</v>
      </c>
    </row>
    <row r="1037" spans="1:51" s="390" customFormat="1">
      <c r="A1037" s="324" t="s">
        <v>81</v>
      </c>
      <c r="B1037" s="324" t="s">
        <v>1501</v>
      </c>
      <c r="C1037" s="324">
        <v>82</v>
      </c>
      <c r="D1037" s="324">
        <v>20</v>
      </c>
      <c r="E1037" s="324">
        <v>0.1885</v>
      </c>
      <c r="F1037" s="399">
        <v>0</v>
      </c>
      <c r="G1037" s="324">
        <v>2.2400000000000002</v>
      </c>
      <c r="H1037" s="324">
        <v>0.7</v>
      </c>
      <c r="I1037" s="324">
        <v>1.72</v>
      </c>
      <c r="J1037" s="324">
        <v>40</v>
      </c>
      <c r="K1037" s="324">
        <v>125</v>
      </c>
      <c r="L1037" s="324">
        <v>1</v>
      </c>
      <c r="M1037" s="324">
        <v>12.3</v>
      </c>
      <c r="N1037" s="324">
        <v>12.3</v>
      </c>
      <c r="O1037" s="324">
        <v>4.8</v>
      </c>
      <c r="P1037" s="324">
        <v>100</v>
      </c>
      <c r="Q1037" s="324" t="s">
        <v>293</v>
      </c>
      <c r="R1037" s="399">
        <v>1</v>
      </c>
      <c r="S1037" s="399">
        <v>0</v>
      </c>
      <c r="T1037" s="399">
        <v>0</v>
      </c>
      <c r="U1037" s="406">
        <v>0.61</v>
      </c>
      <c r="V1037" s="406">
        <v>0</v>
      </c>
      <c r="W1037" s="407">
        <v>4.9200000000000003E-4</v>
      </c>
      <c r="X1037" s="407">
        <v>0.64300000000000002</v>
      </c>
      <c r="Y1037" s="324">
        <v>1.48</v>
      </c>
      <c r="Z1037" s="324">
        <v>1.79</v>
      </c>
      <c r="AA1037" s="407">
        <v>8.6600000000000002E-4</v>
      </c>
      <c r="AB1037" s="407">
        <v>0.64300000000000002</v>
      </c>
      <c r="AC1037" s="324">
        <v>1.21</v>
      </c>
      <c r="AD1037" s="324">
        <v>2.0099999999999998</v>
      </c>
      <c r="AE1037" s="407">
        <v>7.2599999999999997E-4</v>
      </c>
      <c r="AF1037" s="407">
        <v>0.64300000000000002</v>
      </c>
      <c r="AG1037" s="324">
        <v>1.28</v>
      </c>
      <c r="AH1037" s="324">
        <v>2.2799999999999998</v>
      </c>
      <c r="AI1037" s="324">
        <v>0</v>
      </c>
      <c r="AJ1037" s="324">
        <v>0</v>
      </c>
      <c r="AK1037" s="324">
        <v>0</v>
      </c>
      <c r="AL1037" s="324">
        <v>0</v>
      </c>
      <c r="AM1037" s="324">
        <v>0</v>
      </c>
      <c r="AN1037" s="324">
        <v>0</v>
      </c>
      <c r="AO1037" s="324">
        <v>273123</v>
      </c>
      <c r="AP1037" s="324">
        <v>2.06E-2</v>
      </c>
      <c r="AQ1037" s="324">
        <v>0.14351</v>
      </c>
      <c r="AR1037" s="324">
        <v>65</v>
      </c>
      <c r="AS1037" s="324" t="s">
        <v>1486</v>
      </c>
      <c r="AT1037" s="390">
        <v>0</v>
      </c>
      <c r="AU1037" s="390">
        <v>0</v>
      </c>
      <c r="AV1037" s="390">
        <v>0</v>
      </c>
      <c r="AY1037" s="390" t="s">
        <v>3549</v>
      </c>
    </row>
    <row r="1038" spans="1:51" s="390" customFormat="1">
      <c r="A1038" s="324" t="s">
        <v>81</v>
      </c>
      <c r="B1038" s="324" t="s">
        <v>1513</v>
      </c>
      <c r="C1038" s="324">
        <v>820</v>
      </c>
      <c r="D1038" s="324">
        <v>10</v>
      </c>
      <c r="E1038" s="324">
        <v>1.59</v>
      </c>
      <c r="F1038" s="399">
        <v>0</v>
      </c>
      <c r="G1038" s="324">
        <v>0.75</v>
      </c>
      <c r="H1038" s="324">
        <v>0.7</v>
      </c>
      <c r="I1038" s="324">
        <v>0.57999999999999996</v>
      </c>
      <c r="J1038" s="324">
        <v>40</v>
      </c>
      <c r="K1038" s="324">
        <v>125</v>
      </c>
      <c r="L1038" s="324">
        <v>1</v>
      </c>
      <c r="M1038" s="324">
        <v>12.3</v>
      </c>
      <c r="N1038" s="324">
        <v>12.3</v>
      </c>
      <c r="O1038" s="324">
        <v>4.8</v>
      </c>
      <c r="P1038" s="324">
        <v>100</v>
      </c>
      <c r="Q1038" s="324" t="s">
        <v>293</v>
      </c>
      <c r="R1038" s="399">
        <v>1</v>
      </c>
      <c r="S1038" s="399">
        <v>0</v>
      </c>
      <c r="T1038" s="399">
        <v>0</v>
      </c>
      <c r="U1038" s="406">
        <v>0.61</v>
      </c>
      <c r="V1038" s="406">
        <v>0</v>
      </c>
      <c r="W1038" s="407">
        <v>4.9200000000000003E-4</v>
      </c>
      <c r="X1038" s="407">
        <v>2.02</v>
      </c>
      <c r="Y1038" s="324">
        <v>1.48</v>
      </c>
      <c r="Z1038" s="324">
        <v>1.79</v>
      </c>
      <c r="AA1038" s="407">
        <v>8.6600000000000002E-4</v>
      </c>
      <c r="AB1038" s="407">
        <v>2.02</v>
      </c>
      <c r="AC1038" s="324">
        <v>1.21</v>
      </c>
      <c r="AD1038" s="324">
        <v>2.0099999999999998</v>
      </c>
      <c r="AE1038" s="407">
        <v>7.2599999999999997E-4</v>
      </c>
      <c r="AF1038" s="407">
        <v>2.02</v>
      </c>
      <c r="AG1038" s="324">
        <v>1.28</v>
      </c>
      <c r="AH1038" s="324">
        <v>2.2799999999999998</v>
      </c>
      <c r="AI1038" s="324">
        <v>0</v>
      </c>
      <c r="AJ1038" s="324">
        <v>0</v>
      </c>
      <c r="AK1038" s="324">
        <v>0</v>
      </c>
      <c r="AL1038" s="324">
        <v>0</v>
      </c>
      <c r="AM1038" s="324">
        <v>0</v>
      </c>
      <c r="AN1038" s="324">
        <v>0</v>
      </c>
      <c r="AO1038" s="324">
        <v>691828</v>
      </c>
      <c r="AP1038" s="324">
        <v>8.1300000000000001E-3</v>
      </c>
      <c r="AQ1038" s="324">
        <v>9.017E-2</v>
      </c>
      <c r="AR1038" s="324">
        <v>67</v>
      </c>
      <c r="AS1038" s="324" t="s">
        <v>1486</v>
      </c>
      <c r="AT1038" s="390">
        <v>0</v>
      </c>
      <c r="AU1038" s="390">
        <v>0</v>
      </c>
      <c r="AV1038" s="390">
        <v>0</v>
      </c>
      <c r="AY1038" s="390" t="s">
        <v>3549</v>
      </c>
    </row>
    <row r="1039" spans="1:51" s="390" customFormat="1">
      <c r="A1039" s="399" t="s">
        <v>81</v>
      </c>
      <c r="B1039" s="399" t="s">
        <v>1515</v>
      </c>
      <c r="C1039" s="399">
        <v>1</v>
      </c>
      <c r="D1039" s="399">
        <v>20</v>
      </c>
      <c r="E1039" s="403">
        <v>5.5999999999999999E-3</v>
      </c>
      <c r="F1039" s="399">
        <v>0</v>
      </c>
      <c r="G1039" s="399">
        <v>22.24</v>
      </c>
      <c r="H1039" s="399">
        <v>0.7</v>
      </c>
      <c r="I1039" s="399">
        <v>8</v>
      </c>
      <c r="J1039" s="399">
        <v>40</v>
      </c>
      <c r="K1039" s="399">
        <v>165</v>
      </c>
      <c r="L1039" s="403">
        <v>1</v>
      </c>
      <c r="M1039" s="404">
        <v>12.300000190734863</v>
      </c>
      <c r="N1039" s="404">
        <v>12.300000190734863</v>
      </c>
      <c r="O1039" s="404">
        <v>4.8000001907348633</v>
      </c>
      <c r="P1039" s="399">
        <v>100</v>
      </c>
      <c r="Q1039" s="399" t="s">
        <v>293</v>
      </c>
      <c r="R1039" s="399">
        <v>1</v>
      </c>
      <c r="S1039" s="399">
        <v>0</v>
      </c>
      <c r="T1039" s="399">
        <v>0</v>
      </c>
      <c r="U1039" s="404">
        <v>0.69</v>
      </c>
      <c r="V1039" s="404">
        <v>0.34</v>
      </c>
      <c r="W1039" s="405">
        <v>4.9199699999999999E-4</v>
      </c>
      <c r="X1039" s="405">
        <v>7.2793448589626927E-2</v>
      </c>
      <c r="Y1039" s="399">
        <v>1.48</v>
      </c>
      <c r="Z1039" s="399">
        <v>1.79</v>
      </c>
      <c r="AA1039" s="405">
        <v>8.6559899999999999E-4</v>
      </c>
      <c r="AB1039" s="405">
        <v>7.2793448589626927E-2</v>
      </c>
      <c r="AC1039" s="399">
        <v>1.21</v>
      </c>
      <c r="AD1039" s="399">
        <v>2.0099999999999998</v>
      </c>
      <c r="AE1039" s="405">
        <v>7.2615599999999994E-4</v>
      </c>
      <c r="AF1039" s="405">
        <v>7.2793448589626927E-2</v>
      </c>
      <c r="AG1039" s="399">
        <v>1.28</v>
      </c>
      <c r="AH1039" s="399">
        <v>2.2799999999999998</v>
      </c>
      <c r="AI1039" s="324">
        <v>0</v>
      </c>
      <c r="AJ1039" s="324">
        <v>0</v>
      </c>
      <c r="AK1039" s="324">
        <v>0</v>
      </c>
      <c r="AL1039" s="324">
        <v>0</v>
      </c>
      <c r="AM1039" s="324">
        <v>0</v>
      </c>
      <c r="AN1039" s="324">
        <v>0</v>
      </c>
      <c r="AO1039" s="403">
        <v>137950</v>
      </c>
      <c r="AP1039" s="403">
        <v>4.0779999999999997E-2</v>
      </c>
      <c r="AQ1039" s="403">
        <v>0.20193</v>
      </c>
      <c r="AR1039" s="403">
        <v>99</v>
      </c>
      <c r="AS1039" s="399" t="s">
        <v>1516</v>
      </c>
      <c r="AT1039" s="390">
        <v>0</v>
      </c>
      <c r="AU1039" s="390">
        <v>0</v>
      </c>
      <c r="AV1039" s="390">
        <v>0</v>
      </c>
      <c r="AY1039" s="390" t="s">
        <v>3549</v>
      </c>
    </row>
    <row r="1040" spans="1:51" s="390" customFormat="1">
      <c r="A1040" s="399" t="s">
        <v>81</v>
      </c>
      <c r="B1040" s="399" t="s">
        <v>1524</v>
      </c>
      <c r="C1040" s="399">
        <v>10</v>
      </c>
      <c r="D1040" s="399">
        <v>20</v>
      </c>
      <c r="E1040" s="403">
        <v>3.6799999999999999E-2</v>
      </c>
      <c r="F1040" s="399">
        <v>0</v>
      </c>
      <c r="G1040" s="399">
        <v>7.18</v>
      </c>
      <c r="H1040" s="399">
        <v>0.7</v>
      </c>
      <c r="I1040" s="399">
        <v>3.9</v>
      </c>
      <c r="J1040" s="399">
        <v>40</v>
      </c>
      <c r="K1040" s="399">
        <v>165</v>
      </c>
      <c r="L1040" s="403">
        <v>1</v>
      </c>
      <c r="M1040" s="404">
        <v>12.300000190734863</v>
      </c>
      <c r="N1040" s="404">
        <v>12.300000190734863</v>
      </c>
      <c r="O1040" s="404">
        <v>4.8000001907348633</v>
      </c>
      <c r="P1040" s="399">
        <v>100</v>
      </c>
      <c r="Q1040" s="399" t="s">
        <v>293</v>
      </c>
      <c r="R1040" s="399">
        <v>1</v>
      </c>
      <c r="S1040" s="399">
        <v>0</v>
      </c>
      <c r="T1040" s="399">
        <v>0</v>
      </c>
      <c r="U1040" s="404">
        <v>0.69</v>
      </c>
      <c r="V1040" s="404">
        <v>0.34</v>
      </c>
      <c r="W1040" s="405">
        <v>4.9199699999999999E-4</v>
      </c>
      <c r="X1040" s="405">
        <v>0.22154527831625587</v>
      </c>
      <c r="Y1040" s="399">
        <v>1.48</v>
      </c>
      <c r="Z1040" s="399">
        <v>1.79</v>
      </c>
      <c r="AA1040" s="405">
        <v>8.6559899999999999E-4</v>
      </c>
      <c r="AB1040" s="405">
        <v>0.22154527831625587</v>
      </c>
      <c r="AC1040" s="399">
        <v>1.21</v>
      </c>
      <c r="AD1040" s="399">
        <v>2.0099999999999998</v>
      </c>
      <c r="AE1040" s="405">
        <v>7.2615599999999994E-4</v>
      </c>
      <c r="AF1040" s="405">
        <v>0.22154527831625587</v>
      </c>
      <c r="AG1040" s="399">
        <v>1.28</v>
      </c>
      <c r="AH1040" s="399">
        <v>2.2799999999999998</v>
      </c>
      <c r="AI1040" s="324">
        <v>0</v>
      </c>
      <c r="AJ1040" s="324">
        <v>0</v>
      </c>
      <c r="AK1040" s="324">
        <v>0</v>
      </c>
      <c r="AL1040" s="324">
        <v>0</v>
      </c>
      <c r="AM1040" s="324">
        <v>0</v>
      </c>
      <c r="AN1040" s="324">
        <v>0</v>
      </c>
      <c r="AO1040" s="403">
        <v>108845</v>
      </c>
      <c r="AP1040" s="403">
        <v>5.1679999999999997E-2</v>
      </c>
      <c r="AQ1040" s="403">
        <v>0.22733</v>
      </c>
      <c r="AR1040" s="403">
        <v>64</v>
      </c>
      <c r="AS1040" s="399" t="s">
        <v>1516</v>
      </c>
      <c r="AT1040" s="390">
        <v>0</v>
      </c>
      <c r="AU1040" s="390">
        <v>0</v>
      </c>
      <c r="AV1040" s="390">
        <v>0</v>
      </c>
      <c r="AY1040" s="390" t="s">
        <v>3549</v>
      </c>
    </row>
    <row r="1041" spans="1:51" s="390" customFormat="1">
      <c r="A1041" s="399" t="s">
        <v>81</v>
      </c>
      <c r="B1041" s="399" t="s">
        <v>1536</v>
      </c>
      <c r="C1041" s="399">
        <v>100</v>
      </c>
      <c r="D1041" s="399">
        <v>20</v>
      </c>
      <c r="E1041" s="403">
        <v>0.21679999999999999</v>
      </c>
      <c r="F1041" s="399">
        <v>0</v>
      </c>
      <c r="G1041" s="399">
        <v>2.2400000000000002</v>
      </c>
      <c r="H1041" s="399">
        <v>0.7</v>
      </c>
      <c r="I1041" s="399">
        <v>1.65</v>
      </c>
      <c r="J1041" s="399">
        <v>40</v>
      </c>
      <c r="K1041" s="399">
        <v>165</v>
      </c>
      <c r="L1041" s="403">
        <v>1</v>
      </c>
      <c r="M1041" s="404">
        <v>12.300000190734863</v>
      </c>
      <c r="N1041" s="404">
        <v>12.300000190734863</v>
      </c>
      <c r="O1041" s="404">
        <v>4.8000001907348633</v>
      </c>
      <c r="P1041" s="399">
        <v>100</v>
      </c>
      <c r="Q1041" s="399" t="s">
        <v>293</v>
      </c>
      <c r="R1041" s="399">
        <v>1</v>
      </c>
      <c r="S1041" s="399">
        <v>0</v>
      </c>
      <c r="T1041" s="399">
        <v>0</v>
      </c>
      <c r="U1041" s="404">
        <v>0.69</v>
      </c>
      <c r="V1041" s="404">
        <v>0.34</v>
      </c>
      <c r="W1041" s="405">
        <v>4.9199699999999999E-4</v>
      </c>
      <c r="X1041" s="405">
        <v>0.69801937003751857</v>
      </c>
      <c r="Y1041" s="399">
        <v>1.48</v>
      </c>
      <c r="Z1041" s="399">
        <v>1.79</v>
      </c>
      <c r="AA1041" s="405">
        <v>8.6559899999999999E-4</v>
      </c>
      <c r="AB1041" s="405">
        <v>0.69801937003751857</v>
      </c>
      <c r="AC1041" s="399">
        <v>1.21</v>
      </c>
      <c r="AD1041" s="399">
        <v>2.0099999999999998</v>
      </c>
      <c r="AE1041" s="405">
        <v>7.2615599999999994E-4</v>
      </c>
      <c r="AF1041" s="405">
        <v>0.69801937003751857</v>
      </c>
      <c r="AG1041" s="399">
        <v>1.28</v>
      </c>
      <c r="AH1041" s="399">
        <v>2.2799999999999998</v>
      </c>
      <c r="AI1041" s="324">
        <v>0</v>
      </c>
      <c r="AJ1041" s="324">
        <v>0</v>
      </c>
      <c r="AK1041" s="324">
        <v>0</v>
      </c>
      <c r="AL1041" s="324">
        <v>0</v>
      </c>
      <c r="AM1041" s="324">
        <v>0</v>
      </c>
      <c r="AN1041" s="324">
        <v>0</v>
      </c>
      <c r="AO1041" s="403">
        <v>273123</v>
      </c>
      <c r="AP1041" s="403">
        <v>2.06E-2</v>
      </c>
      <c r="AQ1041" s="403">
        <v>0.14351</v>
      </c>
      <c r="AR1041" s="403">
        <v>61</v>
      </c>
      <c r="AS1041" s="399" t="s">
        <v>1516</v>
      </c>
      <c r="AT1041" s="390">
        <v>0</v>
      </c>
      <c r="AU1041" s="390">
        <v>0</v>
      </c>
      <c r="AV1041" s="390">
        <v>0</v>
      </c>
      <c r="AY1041" s="390" t="s">
        <v>3549</v>
      </c>
    </row>
    <row r="1042" spans="1:51" s="390" customFormat="1">
      <c r="A1042" s="399" t="s">
        <v>81</v>
      </c>
      <c r="B1042" s="399" t="s">
        <v>1548</v>
      </c>
      <c r="C1042" s="399">
        <v>1000</v>
      </c>
      <c r="D1042" s="399">
        <v>10</v>
      </c>
      <c r="E1042" s="403">
        <v>2.09</v>
      </c>
      <c r="F1042" s="399">
        <v>0</v>
      </c>
      <c r="G1042" s="399">
        <v>0.72799999999999998</v>
      </c>
      <c r="H1042" s="399">
        <v>0.7</v>
      </c>
      <c r="I1042" s="399">
        <v>0.5</v>
      </c>
      <c r="J1042" s="399">
        <v>40</v>
      </c>
      <c r="K1042" s="399">
        <v>165</v>
      </c>
      <c r="L1042" s="403">
        <v>1</v>
      </c>
      <c r="M1042" s="404">
        <v>12.300000190734863</v>
      </c>
      <c r="N1042" s="404">
        <v>12.300000190734863</v>
      </c>
      <c r="O1042" s="404">
        <v>4.8000001907348633</v>
      </c>
      <c r="P1042" s="399">
        <v>100</v>
      </c>
      <c r="Q1042" s="399" t="s">
        <v>293</v>
      </c>
      <c r="R1042" s="399">
        <v>1</v>
      </c>
      <c r="S1042" s="399">
        <v>0</v>
      </c>
      <c r="T1042" s="399">
        <v>0</v>
      </c>
      <c r="U1042" s="404">
        <v>0.69</v>
      </c>
      <c r="V1042" s="404">
        <v>0.34</v>
      </c>
      <c r="W1042" s="405">
        <v>4.9199699999999999E-4</v>
      </c>
      <c r="X1042" s="405">
        <v>2.2447318948343109</v>
      </c>
      <c r="Y1042" s="399">
        <v>1.48</v>
      </c>
      <c r="Z1042" s="399">
        <v>1.79</v>
      </c>
      <c r="AA1042" s="405">
        <v>8.6559899999999999E-4</v>
      </c>
      <c r="AB1042" s="405">
        <v>2.2447318948343109</v>
      </c>
      <c r="AC1042" s="399">
        <v>1.21</v>
      </c>
      <c r="AD1042" s="399">
        <v>2.0099999999999998</v>
      </c>
      <c r="AE1042" s="405">
        <v>7.2615599999999994E-4</v>
      </c>
      <c r="AF1042" s="405">
        <v>2.2447318948343109</v>
      </c>
      <c r="AG1042" s="399">
        <v>1.28</v>
      </c>
      <c r="AH1042" s="399">
        <v>2.2799999999999998</v>
      </c>
      <c r="AI1042" s="324">
        <v>0</v>
      </c>
      <c r="AJ1042" s="324">
        <v>0</v>
      </c>
      <c r="AK1042" s="324">
        <v>0</v>
      </c>
      <c r="AL1042" s="324">
        <v>0</v>
      </c>
      <c r="AM1042" s="324">
        <v>0</v>
      </c>
      <c r="AN1042" s="324">
        <v>0</v>
      </c>
      <c r="AO1042" s="403">
        <v>878687</v>
      </c>
      <c r="AP1042" s="403">
        <v>6.4000000000000003E-3</v>
      </c>
      <c r="AQ1042" s="403">
        <v>8.0009999999999998E-2</v>
      </c>
      <c r="AR1042" s="403">
        <v>69</v>
      </c>
      <c r="AS1042" s="399" t="s">
        <v>1516</v>
      </c>
      <c r="AT1042" s="390">
        <v>0</v>
      </c>
      <c r="AU1042" s="390">
        <v>0</v>
      </c>
      <c r="AV1042" s="390">
        <v>0</v>
      </c>
      <c r="AY1042" s="390" t="s">
        <v>3533</v>
      </c>
    </row>
    <row r="1043" spans="1:51" s="390" customFormat="1">
      <c r="A1043" s="399" t="s">
        <v>81</v>
      </c>
      <c r="B1043" s="399" t="s">
        <v>1525</v>
      </c>
      <c r="C1043" s="399">
        <v>12.3</v>
      </c>
      <c r="D1043" s="399">
        <v>20</v>
      </c>
      <c r="E1043" s="403">
        <v>3.8899999999999997E-2</v>
      </c>
      <c r="F1043" s="399">
        <v>0</v>
      </c>
      <c r="G1043" s="399">
        <v>6.52</v>
      </c>
      <c r="H1043" s="399">
        <v>0.7</v>
      </c>
      <c r="I1043" s="399">
        <v>3.65</v>
      </c>
      <c r="J1043" s="399">
        <v>40</v>
      </c>
      <c r="K1043" s="399">
        <v>165</v>
      </c>
      <c r="L1043" s="403">
        <v>1</v>
      </c>
      <c r="M1043" s="404">
        <v>12.300000190734863</v>
      </c>
      <c r="N1043" s="404">
        <v>12.300000190734863</v>
      </c>
      <c r="O1043" s="404">
        <v>4.8000001907348633</v>
      </c>
      <c r="P1043" s="399">
        <v>100</v>
      </c>
      <c r="Q1043" s="399" t="s">
        <v>293</v>
      </c>
      <c r="R1043" s="399">
        <v>1</v>
      </c>
      <c r="S1043" s="399">
        <v>0</v>
      </c>
      <c r="T1043" s="399">
        <v>0</v>
      </c>
      <c r="U1043" s="404">
        <v>0.69</v>
      </c>
      <c r="V1043" s="404">
        <v>0.34</v>
      </c>
      <c r="W1043" s="405">
        <v>4.9199699999999999E-4</v>
      </c>
      <c r="X1043" s="405">
        <v>0.25070064083026472</v>
      </c>
      <c r="Y1043" s="399">
        <v>1.48</v>
      </c>
      <c r="Z1043" s="399">
        <v>1.79</v>
      </c>
      <c r="AA1043" s="405">
        <v>8.6559899999999999E-4</v>
      </c>
      <c r="AB1043" s="405">
        <v>0.25070064083026472</v>
      </c>
      <c r="AC1043" s="399">
        <v>1.21</v>
      </c>
      <c r="AD1043" s="399">
        <v>2.0099999999999998</v>
      </c>
      <c r="AE1043" s="405">
        <v>7.2615599999999994E-4</v>
      </c>
      <c r="AF1043" s="405">
        <v>0.25070064083026472</v>
      </c>
      <c r="AG1043" s="399">
        <v>1.28</v>
      </c>
      <c r="AH1043" s="399">
        <v>2.2799999999999998</v>
      </c>
      <c r="AI1043" s="324">
        <v>0</v>
      </c>
      <c r="AJ1043" s="324">
        <v>0</v>
      </c>
      <c r="AK1043" s="324">
        <v>0</v>
      </c>
      <c r="AL1043" s="324">
        <v>0</v>
      </c>
      <c r="AM1043" s="324">
        <v>0</v>
      </c>
      <c r="AN1043" s="324">
        <v>0</v>
      </c>
      <c r="AO1043" s="403">
        <v>108845</v>
      </c>
      <c r="AP1043" s="403">
        <v>5.1679999999999997E-2</v>
      </c>
      <c r="AQ1043" s="403">
        <v>0.22733</v>
      </c>
      <c r="AR1043" s="403">
        <v>69</v>
      </c>
      <c r="AS1043" s="399" t="s">
        <v>1516</v>
      </c>
      <c r="AT1043" s="390">
        <v>0</v>
      </c>
      <c r="AU1043" s="390">
        <v>0</v>
      </c>
      <c r="AV1043" s="390">
        <v>0</v>
      </c>
      <c r="AY1043" s="390" t="s">
        <v>3533</v>
      </c>
    </row>
    <row r="1044" spans="1:51" s="390" customFormat="1">
      <c r="A1044" s="399" t="s">
        <v>81</v>
      </c>
      <c r="B1044" s="399" t="s">
        <v>1537</v>
      </c>
      <c r="C1044" s="399">
        <v>120</v>
      </c>
      <c r="D1044" s="399">
        <v>10</v>
      </c>
      <c r="E1044" s="403">
        <v>0.28720000000000001</v>
      </c>
      <c r="F1044" s="399">
        <v>0</v>
      </c>
      <c r="G1044" s="399">
        <v>2.04</v>
      </c>
      <c r="H1044" s="399">
        <v>0.7</v>
      </c>
      <c r="I1044" s="399">
        <v>1.42</v>
      </c>
      <c r="J1044" s="399">
        <v>40</v>
      </c>
      <c r="K1044" s="399">
        <v>165</v>
      </c>
      <c r="L1044" s="403">
        <v>1</v>
      </c>
      <c r="M1044" s="404">
        <v>12.300000190734863</v>
      </c>
      <c r="N1044" s="404">
        <v>12.300000190734863</v>
      </c>
      <c r="O1044" s="404">
        <v>4.8000001907348633</v>
      </c>
      <c r="P1044" s="399">
        <v>100</v>
      </c>
      <c r="Q1044" s="399" t="s">
        <v>293</v>
      </c>
      <c r="R1044" s="399">
        <v>1</v>
      </c>
      <c r="S1044" s="399">
        <v>0</v>
      </c>
      <c r="T1044" s="399">
        <v>0</v>
      </c>
      <c r="U1044" s="404">
        <v>0.69</v>
      </c>
      <c r="V1044" s="404">
        <v>0.34</v>
      </c>
      <c r="W1044" s="405">
        <v>4.9199699999999999E-4</v>
      </c>
      <c r="X1044" s="405">
        <v>0.77400628880109656</v>
      </c>
      <c r="Y1044" s="399">
        <v>1.48</v>
      </c>
      <c r="Z1044" s="399">
        <v>1.79</v>
      </c>
      <c r="AA1044" s="405">
        <v>8.6559899999999999E-4</v>
      </c>
      <c r="AB1044" s="405">
        <v>0.77400628880109656</v>
      </c>
      <c r="AC1044" s="399">
        <v>1.21</v>
      </c>
      <c r="AD1044" s="399">
        <v>2.0099999999999998</v>
      </c>
      <c r="AE1044" s="405">
        <v>7.2615599999999994E-4</v>
      </c>
      <c r="AF1044" s="405">
        <v>0.77400628880109656</v>
      </c>
      <c r="AG1044" s="399">
        <v>1.28</v>
      </c>
      <c r="AH1044" s="399">
        <v>2.2799999999999998</v>
      </c>
      <c r="AI1044" s="324">
        <v>0</v>
      </c>
      <c r="AJ1044" s="324">
        <v>0</v>
      </c>
      <c r="AK1044" s="324">
        <v>0</v>
      </c>
      <c r="AL1044" s="324">
        <v>0</v>
      </c>
      <c r="AM1044" s="324">
        <v>0</v>
      </c>
      <c r="AN1044" s="324">
        <v>0</v>
      </c>
      <c r="AO1044" s="403">
        <v>348751</v>
      </c>
      <c r="AP1044" s="403">
        <v>1.6129999999999999E-2</v>
      </c>
      <c r="AQ1044" s="403">
        <v>0.127</v>
      </c>
      <c r="AR1044" s="403">
        <v>62</v>
      </c>
      <c r="AS1044" s="399" t="s">
        <v>1516</v>
      </c>
      <c r="AT1044" s="390">
        <v>0</v>
      </c>
      <c r="AU1044" s="390">
        <v>0</v>
      </c>
      <c r="AV1044" s="390">
        <v>0</v>
      </c>
      <c r="AY1044" s="390" t="s">
        <v>3533</v>
      </c>
    </row>
    <row r="1045" spans="1:51" s="390" customFormat="1">
      <c r="A1045" s="399" t="s">
        <v>81</v>
      </c>
      <c r="B1045" s="399" t="s">
        <v>1517</v>
      </c>
      <c r="C1045" s="399">
        <v>1.5</v>
      </c>
      <c r="D1045" s="399">
        <v>20</v>
      </c>
      <c r="E1045" s="403">
        <v>8.6999999999999994E-3</v>
      </c>
      <c r="F1045" s="399">
        <v>0</v>
      </c>
      <c r="G1045" s="399">
        <v>17.079999999999998</v>
      </c>
      <c r="H1045" s="399">
        <v>0.7</v>
      </c>
      <c r="I1045" s="399">
        <v>7.8</v>
      </c>
      <c r="J1045" s="399">
        <v>40</v>
      </c>
      <c r="K1045" s="399">
        <v>165</v>
      </c>
      <c r="L1045" s="403">
        <v>1</v>
      </c>
      <c r="M1045" s="404">
        <v>12.300000190734863</v>
      </c>
      <c r="N1045" s="404">
        <v>12.300000190734863</v>
      </c>
      <c r="O1045" s="404">
        <v>4.8000001907348633</v>
      </c>
      <c r="P1045" s="399">
        <v>100</v>
      </c>
      <c r="Q1045" s="399" t="s">
        <v>293</v>
      </c>
      <c r="R1045" s="399">
        <v>1</v>
      </c>
      <c r="S1045" s="399">
        <v>0</v>
      </c>
      <c r="T1045" s="399">
        <v>0</v>
      </c>
      <c r="U1045" s="404">
        <v>0.69</v>
      </c>
      <c r="V1045" s="404">
        <v>0.34</v>
      </c>
      <c r="W1045" s="405">
        <v>4.9199699999999999E-4</v>
      </c>
      <c r="X1045" s="405">
        <v>8.4925690021231418E-2</v>
      </c>
      <c r="Y1045" s="399">
        <v>1.48</v>
      </c>
      <c r="Z1045" s="399">
        <v>1.79</v>
      </c>
      <c r="AA1045" s="405">
        <v>8.6559899999999999E-4</v>
      </c>
      <c r="AB1045" s="405">
        <v>8.4925690021231418E-2</v>
      </c>
      <c r="AC1045" s="399">
        <v>1.21</v>
      </c>
      <c r="AD1045" s="399">
        <v>2.0099999999999998</v>
      </c>
      <c r="AE1045" s="405">
        <v>7.2615599999999994E-4</v>
      </c>
      <c r="AF1045" s="405">
        <v>8.4925690021231418E-2</v>
      </c>
      <c r="AG1045" s="399">
        <v>1.28</v>
      </c>
      <c r="AH1045" s="399">
        <v>2.2799999999999998</v>
      </c>
      <c r="AI1045" s="324">
        <v>0</v>
      </c>
      <c r="AJ1045" s="324">
        <v>0</v>
      </c>
      <c r="AK1045" s="324">
        <v>0</v>
      </c>
      <c r="AL1045" s="324">
        <v>0</v>
      </c>
      <c r="AM1045" s="324">
        <v>0</v>
      </c>
      <c r="AN1045" s="324">
        <v>0</v>
      </c>
      <c r="AO1045" s="403">
        <v>172957</v>
      </c>
      <c r="AP1045" s="403">
        <v>3.252E-2</v>
      </c>
      <c r="AQ1045" s="403">
        <v>0.18034</v>
      </c>
      <c r="AR1045" s="403">
        <v>68</v>
      </c>
      <c r="AS1045" s="399" t="s">
        <v>1516</v>
      </c>
      <c r="AT1045" s="390">
        <v>0</v>
      </c>
      <c r="AU1045" s="390">
        <v>0</v>
      </c>
      <c r="AV1045" s="390">
        <v>0</v>
      </c>
      <c r="AY1045" s="390" t="s">
        <v>3533</v>
      </c>
    </row>
    <row r="1046" spans="1:51" s="390" customFormat="1">
      <c r="A1046" s="399" t="s">
        <v>81</v>
      </c>
      <c r="B1046" s="399" t="s">
        <v>1526</v>
      </c>
      <c r="C1046" s="399">
        <v>15</v>
      </c>
      <c r="D1046" s="399">
        <v>20</v>
      </c>
      <c r="E1046" s="403">
        <v>4.8599999999999997E-2</v>
      </c>
      <c r="F1046" s="399">
        <v>0</v>
      </c>
      <c r="G1046" s="399">
        <v>5.78</v>
      </c>
      <c r="H1046" s="399">
        <v>0.7</v>
      </c>
      <c r="I1046" s="399">
        <v>3.4</v>
      </c>
      <c r="J1046" s="399">
        <v>40</v>
      </c>
      <c r="K1046" s="399">
        <v>165</v>
      </c>
      <c r="L1046" s="403">
        <v>1</v>
      </c>
      <c r="M1046" s="404">
        <v>12.300000190734863</v>
      </c>
      <c r="N1046" s="404">
        <v>12.300000190734863</v>
      </c>
      <c r="O1046" s="404">
        <v>4.8000001907348633</v>
      </c>
      <c r="P1046" s="399">
        <v>100</v>
      </c>
      <c r="Q1046" s="399" t="s">
        <v>293</v>
      </c>
      <c r="R1046" s="399">
        <v>1</v>
      </c>
      <c r="S1046" s="399">
        <v>0</v>
      </c>
      <c r="T1046" s="399">
        <v>0</v>
      </c>
      <c r="U1046" s="404">
        <v>0.69</v>
      </c>
      <c r="V1046" s="404">
        <v>0.34</v>
      </c>
      <c r="W1046" s="405">
        <v>4.9199699999999999E-4</v>
      </c>
      <c r="X1046" s="405">
        <v>0.28308563340410475</v>
      </c>
      <c r="Y1046" s="399">
        <v>1.48</v>
      </c>
      <c r="Z1046" s="399">
        <v>1.79</v>
      </c>
      <c r="AA1046" s="405">
        <v>8.6559899999999999E-4</v>
      </c>
      <c r="AB1046" s="405">
        <v>0.28308563340410475</v>
      </c>
      <c r="AC1046" s="399">
        <v>1.21</v>
      </c>
      <c r="AD1046" s="399">
        <v>2.0099999999999998</v>
      </c>
      <c r="AE1046" s="405">
        <v>7.2615599999999994E-4</v>
      </c>
      <c r="AF1046" s="405">
        <v>0.28308563340410475</v>
      </c>
      <c r="AG1046" s="399">
        <v>1.28</v>
      </c>
      <c r="AH1046" s="399">
        <v>2.2799999999999998</v>
      </c>
      <c r="AI1046" s="324">
        <v>0</v>
      </c>
      <c r="AJ1046" s="324">
        <v>0</v>
      </c>
      <c r="AK1046" s="324">
        <v>0</v>
      </c>
      <c r="AL1046" s="324">
        <v>0</v>
      </c>
      <c r="AM1046" s="324">
        <v>0</v>
      </c>
      <c r="AN1046" s="324">
        <v>0</v>
      </c>
      <c r="AO1046" s="403">
        <v>137950</v>
      </c>
      <c r="AP1046" s="403">
        <v>4.0779999999999997E-2</v>
      </c>
      <c r="AQ1046" s="403">
        <v>0.20193</v>
      </c>
      <c r="AR1046" s="403">
        <v>64</v>
      </c>
      <c r="AS1046" s="399" t="s">
        <v>1516</v>
      </c>
      <c r="AT1046" s="390">
        <v>0</v>
      </c>
      <c r="AU1046" s="390">
        <v>0</v>
      </c>
      <c r="AV1046" s="390">
        <v>0</v>
      </c>
      <c r="AY1046" s="390" t="s">
        <v>3533</v>
      </c>
    </row>
    <row r="1047" spans="1:51" s="390" customFormat="1">
      <c r="A1047" s="399" t="s">
        <v>81</v>
      </c>
      <c r="B1047" s="399" t="s">
        <v>1538</v>
      </c>
      <c r="C1047" s="399">
        <v>150</v>
      </c>
      <c r="D1047" s="399">
        <v>10</v>
      </c>
      <c r="E1047" s="403">
        <v>0.32669999999999999</v>
      </c>
      <c r="F1047" s="399">
        <v>0</v>
      </c>
      <c r="G1047" s="399">
        <v>1.82</v>
      </c>
      <c r="H1047" s="399">
        <v>0.7</v>
      </c>
      <c r="I1047" s="399">
        <v>1.3</v>
      </c>
      <c r="J1047" s="399">
        <v>40</v>
      </c>
      <c r="K1047" s="399">
        <v>165</v>
      </c>
      <c r="L1047" s="403">
        <v>1</v>
      </c>
      <c r="M1047" s="404">
        <v>12.300000190734863</v>
      </c>
      <c r="N1047" s="404">
        <v>12.300000190734863</v>
      </c>
      <c r="O1047" s="404">
        <v>4.8000001907348633</v>
      </c>
      <c r="P1047" s="399">
        <v>100</v>
      </c>
      <c r="Q1047" s="399" t="s">
        <v>293</v>
      </c>
      <c r="R1047" s="399">
        <v>1</v>
      </c>
      <c r="S1047" s="399">
        <v>0</v>
      </c>
      <c r="T1047" s="399">
        <v>0</v>
      </c>
      <c r="U1047" s="404">
        <v>0.69</v>
      </c>
      <c r="V1047" s="404">
        <v>0.34</v>
      </c>
      <c r="W1047" s="405">
        <v>4.9199699999999999E-4</v>
      </c>
      <c r="X1047" s="405">
        <v>0.87854162090929055</v>
      </c>
      <c r="Y1047" s="399">
        <v>1.48</v>
      </c>
      <c r="Z1047" s="399">
        <v>1.79</v>
      </c>
      <c r="AA1047" s="405">
        <v>8.6559899999999999E-4</v>
      </c>
      <c r="AB1047" s="405">
        <v>0.87854162090929055</v>
      </c>
      <c r="AC1047" s="399">
        <v>1.21</v>
      </c>
      <c r="AD1047" s="399">
        <v>2.0099999999999998</v>
      </c>
      <c r="AE1047" s="405">
        <v>7.2615599999999994E-4</v>
      </c>
      <c r="AF1047" s="405">
        <v>0.87854162090929055</v>
      </c>
      <c r="AG1047" s="399">
        <v>1.28</v>
      </c>
      <c r="AH1047" s="399">
        <v>2.2799999999999998</v>
      </c>
      <c r="AI1047" s="324">
        <v>0</v>
      </c>
      <c r="AJ1047" s="324">
        <v>0</v>
      </c>
      <c r="AK1047" s="324">
        <v>0</v>
      </c>
      <c r="AL1047" s="324">
        <v>0</v>
      </c>
      <c r="AM1047" s="324">
        <v>0</v>
      </c>
      <c r="AN1047" s="324">
        <v>0</v>
      </c>
      <c r="AO1047" s="403">
        <v>348751</v>
      </c>
      <c r="AP1047" s="403">
        <v>1.6129999999999999E-2</v>
      </c>
      <c r="AQ1047" s="403">
        <v>0.127</v>
      </c>
      <c r="AR1047" s="403">
        <v>65</v>
      </c>
      <c r="AS1047" s="399" t="s">
        <v>1516</v>
      </c>
      <c r="AT1047" s="390">
        <v>0</v>
      </c>
      <c r="AU1047" s="390">
        <v>0</v>
      </c>
      <c r="AV1047" s="390">
        <v>0</v>
      </c>
      <c r="AY1047" s="390" t="s">
        <v>3533</v>
      </c>
    </row>
    <row r="1048" spans="1:51" s="390" customFormat="1">
      <c r="A1048" s="399" t="s">
        <v>81</v>
      </c>
      <c r="B1048" s="399" t="s">
        <v>1527</v>
      </c>
      <c r="C1048" s="399">
        <v>18</v>
      </c>
      <c r="D1048" s="399">
        <v>20</v>
      </c>
      <c r="E1048" s="403">
        <v>5.0999999999999997E-2</v>
      </c>
      <c r="F1048" s="399">
        <v>0</v>
      </c>
      <c r="G1048" s="399">
        <v>5.32</v>
      </c>
      <c r="H1048" s="399">
        <v>0.7</v>
      </c>
      <c r="I1048" s="399">
        <v>3.19</v>
      </c>
      <c r="J1048" s="399">
        <v>40</v>
      </c>
      <c r="K1048" s="399">
        <v>165</v>
      </c>
      <c r="L1048" s="403">
        <v>1</v>
      </c>
      <c r="M1048" s="404">
        <v>12.300000190734863</v>
      </c>
      <c r="N1048" s="404">
        <v>12.300000190734863</v>
      </c>
      <c r="O1048" s="404">
        <v>4.8000001907348633</v>
      </c>
      <c r="P1048" s="399">
        <v>100</v>
      </c>
      <c r="Q1048" s="399" t="s">
        <v>293</v>
      </c>
      <c r="R1048" s="399">
        <v>1</v>
      </c>
      <c r="S1048" s="399">
        <v>0</v>
      </c>
      <c r="T1048" s="399">
        <v>0</v>
      </c>
      <c r="U1048" s="404">
        <v>0.69</v>
      </c>
      <c r="V1048" s="404">
        <v>0.34</v>
      </c>
      <c r="W1048" s="405">
        <v>4.9199699999999999E-4</v>
      </c>
      <c r="X1048" s="405">
        <v>0.2958701458804191</v>
      </c>
      <c r="Y1048" s="399">
        <v>1.48</v>
      </c>
      <c r="Z1048" s="399">
        <v>1.79</v>
      </c>
      <c r="AA1048" s="405">
        <v>8.6559899999999999E-4</v>
      </c>
      <c r="AB1048" s="405">
        <v>0.2958701458804191</v>
      </c>
      <c r="AC1048" s="399">
        <v>1.21</v>
      </c>
      <c r="AD1048" s="399">
        <v>2.0099999999999998</v>
      </c>
      <c r="AE1048" s="405">
        <v>7.2615599999999994E-4</v>
      </c>
      <c r="AF1048" s="405">
        <v>0.2958701458804191</v>
      </c>
      <c r="AG1048" s="399">
        <v>1.28</v>
      </c>
      <c r="AH1048" s="399">
        <v>2.2799999999999998</v>
      </c>
      <c r="AI1048" s="324">
        <v>0</v>
      </c>
      <c r="AJ1048" s="324">
        <v>0</v>
      </c>
      <c r="AK1048" s="324">
        <v>0</v>
      </c>
      <c r="AL1048" s="324">
        <v>0</v>
      </c>
      <c r="AM1048" s="324">
        <v>0</v>
      </c>
      <c r="AN1048" s="324">
        <v>0</v>
      </c>
      <c r="AO1048" s="403">
        <v>137950</v>
      </c>
      <c r="AP1048" s="403">
        <v>4.0779999999999997E-2</v>
      </c>
      <c r="AQ1048" s="403">
        <v>0.20193</v>
      </c>
      <c r="AR1048" s="403">
        <v>69</v>
      </c>
      <c r="AS1048" s="399" t="s">
        <v>1516</v>
      </c>
      <c r="AT1048" s="390">
        <v>0</v>
      </c>
      <c r="AU1048" s="390">
        <v>0</v>
      </c>
      <c r="AV1048" s="390">
        <v>0</v>
      </c>
      <c r="AY1048" s="390" t="s">
        <v>3533</v>
      </c>
    </row>
    <row r="1049" spans="1:51" s="390" customFormat="1">
      <c r="A1049" s="399" t="s">
        <v>81</v>
      </c>
      <c r="B1049" s="399" t="s">
        <v>1539</v>
      </c>
      <c r="C1049" s="399">
        <v>180</v>
      </c>
      <c r="D1049" s="399">
        <v>10</v>
      </c>
      <c r="E1049" s="403">
        <v>0.3795</v>
      </c>
      <c r="F1049" s="399">
        <v>0</v>
      </c>
      <c r="G1049" s="399">
        <v>1.68</v>
      </c>
      <c r="H1049" s="399">
        <v>0.7</v>
      </c>
      <c r="I1049" s="399">
        <v>1.21</v>
      </c>
      <c r="J1049" s="399">
        <v>40</v>
      </c>
      <c r="K1049" s="399">
        <v>165</v>
      </c>
      <c r="L1049" s="403">
        <v>1</v>
      </c>
      <c r="M1049" s="404">
        <v>12.300000190734863</v>
      </c>
      <c r="N1049" s="404">
        <v>12.300000190734863</v>
      </c>
      <c r="O1049" s="404">
        <v>4.8000001907348633</v>
      </c>
      <c r="P1049" s="399">
        <v>100</v>
      </c>
      <c r="Q1049" s="399" t="s">
        <v>293</v>
      </c>
      <c r="R1049" s="399">
        <v>1</v>
      </c>
      <c r="S1049" s="399">
        <v>0</v>
      </c>
      <c r="T1049" s="399">
        <v>0</v>
      </c>
      <c r="U1049" s="404">
        <v>0.69</v>
      </c>
      <c r="V1049" s="404">
        <v>0.34</v>
      </c>
      <c r="W1049" s="405">
        <v>4.9199699999999999E-4</v>
      </c>
      <c r="X1049" s="405">
        <v>0.92646207295888816</v>
      </c>
      <c r="Y1049" s="399">
        <v>1.48</v>
      </c>
      <c r="Z1049" s="399">
        <v>1.79</v>
      </c>
      <c r="AA1049" s="405">
        <v>8.6559899999999999E-4</v>
      </c>
      <c r="AB1049" s="405">
        <v>0.92646207295888816</v>
      </c>
      <c r="AC1049" s="399">
        <v>1.21</v>
      </c>
      <c r="AD1049" s="399">
        <v>2.0099999999999998</v>
      </c>
      <c r="AE1049" s="405">
        <v>7.2615599999999994E-4</v>
      </c>
      <c r="AF1049" s="405">
        <v>0.92646207295888816</v>
      </c>
      <c r="AG1049" s="399">
        <v>1.28</v>
      </c>
      <c r="AH1049" s="399">
        <v>2.2799999999999998</v>
      </c>
      <c r="AI1049" s="324">
        <v>0</v>
      </c>
      <c r="AJ1049" s="324">
        <v>0</v>
      </c>
      <c r="AK1049" s="324">
        <v>0</v>
      </c>
      <c r="AL1049" s="324">
        <v>0</v>
      </c>
      <c r="AM1049" s="324">
        <v>0</v>
      </c>
      <c r="AN1049" s="324">
        <v>0</v>
      </c>
      <c r="AO1049" s="403">
        <v>348751</v>
      </c>
      <c r="AP1049" s="403">
        <v>1.6129999999999999E-2</v>
      </c>
      <c r="AQ1049" s="403">
        <v>0.127</v>
      </c>
      <c r="AR1049" s="403">
        <v>65</v>
      </c>
      <c r="AS1049" s="399" t="s">
        <v>1516</v>
      </c>
      <c r="AT1049" s="390">
        <v>0</v>
      </c>
      <c r="AU1049" s="390">
        <v>0</v>
      </c>
      <c r="AV1049" s="390">
        <v>0</v>
      </c>
      <c r="AY1049" s="390" t="s">
        <v>3533</v>
      </c>
    </row>
    <row r="1050" spans="1:51" s="390" customFormat="1">
      <c r="A1050" s="399" t="s">
        <v>81</v>
      </c>
      <c r="B1050" s="399" t="s">
        <v>1528</v>
      </c>
      <c r="C1050" s="399">
        <v>22</v>
      </c>
      <c r="D1050" s="399">
        <v>20</v>
      </c>
      <c r="E1050" s="403">
        <v>6.0299999999999999E-2</v>
      </c>
      <c r="F1050" s="399">
        <v>0</v>
      </c>
      <c r="G1050" s="399">
        <v>4.75</v>
      </c>
      <c r="H1050" s="399">
        <v>0.7</v>
      </c>
      <c r="I1050" s="399">
        <v>3.14</v>
      </c>
      <c r="J1050" s="399">
        <v>40</v>
      </c>
      <c r="K1050" s="399">
        <v>165</v>
      </c>
      <c r="L1050" s="403">
        <v>1</v>
      </c>
      <c r="M1050" s="404">
        <v>12.300000190734863</v>
      </c>
      <c r="N1050" s="404">
        <v>12.300000190734863</v>
      </c>
      <c r="O1050" s="404">
        <v>4.8000001907348633</v>
      </c>
      <c r="P1050" s="399">
        <v>100</v>
      </c>
      <c r="Q1050" s="399" t="s">
        <v>293</v>
      </c>
      <c r="R1050" s="399">
        <v>1</v>
      </c>
      <c r="S1050" s="399">
        <v>0</v>
      </c>
      <c r="T1050" s="399">
        <v>0</v>
      </c>
      <c r="U1050" s="404">
        <v>0.69</v>
      </c>
      <c r="V1050" s="404">
        <v>0.34</v>
      </c>
      <c r="W1050" s="405">
        <v>4.9199699999999999E-4</v>
      </c>
      <c r="X1050" s="405">
        <v>0.33970276008492567</v>
      </c>
      <c r="Y1050" s="399">
        <v>1.48</v>
      </c>
      <c r="Z1050" s="399">
        <v>1.79</v>
      </c>
      <c r="AA1050" s="405">
        <v>8.6559899999999999E-4</v>
      </c>
      <c r="AB1050" s="405">
        <v>0.33970276008492567</v>
      </c>
      <c r="AC1050" s="399">
        <v>1.21</v>
      </c>
      <c r="AD1050" s="399">
        <v>2.0099999999999998</v>
      </c>
      <c r="AE1050" s="405">
        <v>7.2615599999999994E-4</v>
      </c>
      <c r="AF1050" s="405">
        <v>0.33970276008492567</v>
      </c>
      <c r="AG1050" s="399">
        <v>1.28</v>
      </c>
      <c r="AH1050" s="399">
        <v>2.2799999999999998</v>
      </c>
      <c r="AI1050" s="324">
        <v>0</v>
      </c>
      <c r="AJ1050" s="324">
        <v>0</v>
      </c>
      <c r="AK1050" s="324">
        <v>0</v>
      </c>
      <c r="AL1050" s="324">
        <v>0</v>
      </c>
      <c r="AM1050" s="324">
        <v>0</v>
      </c>
      <c r="AN1050" s="324">
        <v>0</v>
      </c>
      <c r="AO1050" s="403">
        <v>137950</v>
      </c>
      <c r="AP1050" s="403">
        <v>4.0779999999999997E-2</v>
      </c>
      <c r="AQ1050" s="403">
        <v>0.20193</v>
      </c>
      <c r="AR1050" s="403">
        <v>61</v>
      </c>
      <c r="AS1050" s="399" t="s">
        <v>1516</v>
      </c>
      <c r="AT1050" s="390">
        <v>0</v>
      </c>
      <c r="AU1050" s="390">
        <v>0</v>
      </c>
      <c r="AV1050" s="390">
        <v>0</v>
      </c>
      <c r="AY1050" s="390" t="s">
        <v>3533</v>
      </c>
    </row>
    <row r="1051" spans="1:51" s="390" customFormat="1">
      <c r="A1051" s="399" t="s">
        <v>81</v>
      </c>
      <c r="B1051" s="399" t="s">
        <v>1540</v>
      </c>
      <c r="C1051" s="399">
        <v>220</v>
      </c>
      <c r="D1051" s="399">
        <v>10</v>
      </c>
      <c r="E1051" s="403">
        <v>0.48820000000000002</v>
      </c>
      <c r="F1051" s="399">
        <v>0</v>
      </c>
      <c r="G1051" s="399">
        <v>1.5</v>
      </c>
      <c r="H1051" s="399">
        <v>0.7</v>
      </c>
      <c r="I1051" s="399">
        <v>1</v>
      </c>
      <c r="J1051" s="399">
        <v>40</v>
      </c>
      <c r="K1051" s="399">
        <v>165</v>
      </c>
      <c r="L1051" s="403">
        <v>1</v>
      </c>
      <c r="M1051" s="404">
        <v>12.300000190734863</v>
      </c>
      <c r="N1051" s="404">
        <v>12.300000190734863</v>
      </c>
      <c r="O1051" s="404">
        <v>4.8000001907348633</v>
      </c>
      <c r="P1051" s="399">
        <v>100</v>
      </c>
      <c r="Q1051" s="399" t="s">
        <v>293</v>
      </c>
      <c r="R1051" s="399">
        <v>1</v>
      </c>
      <c r="S1051" s="399">
        <v>0</v>
      </c>
      <c r="T1051" s="399">
        <v>0</v>
      </c>
      <c r="U1051" s="404">
        <v>0.69</v>
      </c>
      <c r="V1051" s="404">
        <v>0.34</v>
      </c>
      <c r="W1051" s="405">
        <v>4.9199699999999999E-4</v>
      </c>
      <c r="X1051" s="405">
        <v>1.0676372459811949</v>
      </c>
      <c r="Y1051" s="399">
        <v>1.48</v>
      </c>
      <c r="Z1051" s="399">
        <v>1.79</v>
      </c>
      <c r="AA1051" s="405">
        <v>8.6559899999999999E-4</v>
      </c>
      <c r="AB1051" s="405">
        <v>1.0676372459811949</v>
      </c>
      <c r="AC1051" s="399">
        <v>1.21</v>
      </c>
      <c r="AD1051" s="399">
        <v>2.0099999999999998</v>
      </c>
      <c r="AE1051" s="405">
        <v>7.2615599999999994E-4</v>
      </c>
      <c r="AF1051" s="405">
        <v>1.0676372459811949</v>
      </c>
      <c r="AG1051" s="399">
        <v>1.28</v>
      </c>
      <c r="AH1051" s="399">
        <v>2.2799999999999998</v>
      </c>
      <c r="AI1051" s="324">
        <v>0</v>
      </c>
      <c r="AJ1051" s="324">
        <v>0</v>
      </c>
      <c r="AK1051" s="324">
        <v>0</v>
      </c>
      <c r="AL1051" s="324">
        <v>0</v>
      </c>
      <c r="AM1051" s="324">
        <v>0</v>
      </c>
      <c r="AN1051" s="324">
        <v>0</v>
      </c>
      <c r="AO1051" s="403">
        <v>440286</v>
      </c>
      <c r="AP1051" s="403">
        <v>1.278E-2</v>
      </c>
      <c r="AQ1051" s="403">
        <v>0.11303000000000001</v>
      </c>
      <c r="AR1051" s="403">
        <v>74</v>
      </c>
      <c r="AS1051" s="399" t="s">
        <v>1516</v>
      </c>
      <c r="AT1051" s="390">
        <v>0</v>
      </c>
      <c r="AU1051" s="390">
        <v>0</v>
      </c>
      <c r="AV1051" s="390">
        <v>0</v>
      </c>
      <c r="AY1051" s="390" t="s">
        <v>3533</v>
      </c>
    </row>
    <row r="1052" spans="1:51" s="390" customFormat="1">
      <c r="A1052" s="399" t="s">
        <v>81</v>
      </c>
      <c r="B1052" s="399" t="s">
        <v>1518</v>
      </c>
      <c r="C1052" s="399">
        <v>2.7</v>
      </c>
      <c r="D1052" s="399">
        <v>20</v>
      </c>
      <c r="E1052" s="403">
        <v>1.03E-2</v>
      </c>
      <c r="F1052" s="399">
        <v>0</v>
      </c>
      <c r="G1052" s="399">
        <v>14.16</v>
      </c>
      <c r="H1052" s="399">
        <v>0.7</v>
      </c>
      <c r="I1052" s="399">
        <v>6.8</v>
      </c>
      <c r="J1052" s="399">
        <v>40</v>
      </c>
      <c r="K1052" s="399">
        <v>165</v>
      </c>
      <c r="L1052" s="403">
        <v>1</v>
      </c>
      <c r="M1052" s="404">
        <v>12.300000190734863</v>
      </c>
      <c r="N1052" s="404">
        <v>12.300000190734863</v>
      </c>
      <c r="O1052" s="404">
        <v>4.8000001907348633</v>
      </c>
      <c r="P1052" s="399">
        <v>100</v>
      </c>
      <c r="Q1052" s="399" t="s">
        <v>293</v>
      </c>
      <c r="R1052" s="399">
        <v>1</v>
      </c>
      <c r="S1052" s="399">
        <v>0</v>
      </c>
      <c r="T1052" s="399">
        <v>0</v>
      </c>
      <c r="U1052" s="404">
        <v>0.69</v>
      </c>
      <c r="V1052" s="404">
        <v>0.34</v>
      </c>
      <c r="W1052" s="405">
        <v>4.9199699999999999E-4</v>
      </c>
      <c r="X1052" s="405">
        <v>0.12507238205830762</v>
      </c>
      <c r="Y1052" s="399">
        <v>1.48</v>
      </c>
      <c r="Z1052" s="399">
        <v>1.79</v>
      </c>
      <c r="AA1052" s="405">
        <v>8.6559899999999999E-4</v>
      </c>
      <c r="AB1052" s="405">
        <v>0.12507238205830762</v>
      </c>
      <c r="AC1052" s="399">
        <v>1.21</v>
      </c>
      <c r="AD1052" s="399">
        <v>2.0099999999999998</v>
      </c>
      <c r="AE1052" s="405">
        <v>7.2615599999999994E-4</v>
      </c>
      <c r="AF1052" s="405">
        <v>0.12507238205830762</v>
      </c>
      <c r="AG1052" s="399">
        <v>1.28</v>
      </c>
      <c r="AH1052" s="399">
        <v>2.2799999999999998</v>
      </c>
      <c r="AI1052" s="324">
        <v>0</v>
      </c>
      <c r="AJ1052" s="324">
        <v>0</v>
      </c>
      <c r="AK1052" s="324">
        <v>0</v>
      </c>
      <c r="AL1052" s="324">
        <v>0</v>
      </c>
      <c r="AM1052" s="324">
        <v>0</v>
      </c>
      <c r="AN1052" s="324">
        <v>0</v>
      </c>
      <c r="AO1052" s="403">
        <v>219672</v>
      </c>
      <c r="AP1052" s="403">
        <v>2.5610000000000001E-2</v>
      </c>
      <c r="AQ1052" s="403">
        <v>0.16002</v>
      </c>
      <c r="AR1052" s="403">
        <v>75</v>
      </c>
      <c r="AS1052" s="399" t="s">
        <v>1516</v>
      </c>
      <c r="AT1052" s="390">
        <v>0</v>
      </c>
      <c r="AU1052" s="390">
        <v>0</v>
      </c>
      <c r="AV1052" s="390">
        <v>0</v>
      </c>
      <c r="AY1052" s="390" t="s">
        <v>3533</v>
      </c>
    </row>
    <row r="1053" spans="1:51" s="390" customFormat="1">
      <c r="A1053" s="399" t="s">
        <v>81</v>
      </c>
      <c r="B1053" s="399" t="s">
        <v>1529</v>
      </c>
      <c r="C1053" s="399">
        <v>27</v>
      </c>
      <c r="D1053" s="399">
        <v>20</v>
      </c>
      <c r="E1053" s="403">
        <v>6.7500000000000004E-2</v>
      </c>
      <c r="F1053" s="399">
        <v>0</v>
      </c>
      <c r="G1053" s="399">
        <v>4.32</v>
      </c>
      <c r="H1053" s="399">
        <v>0.7</v>
      </c>
      <c r="I1053" s="399">
        <v>2.86</v>
      </c>
      <c r="J1053" s="399">
        <v>40</v>
      </c>
      <c r="K1053" s="399">
        <v>165</v>
      </c>
      <c r="L1053" s="403">
        <v>1</v>
      </c>
      <c r="M1053" s="404">
        <v>12.300000190734863</v>
      </c>
      <c r="N1053" s="404">
        <v>12.300000190734863</v>
      </c>
      <c r="O1053" s="404">
        <v>4.8000001907348633</v>
      </c>
      <c r="P1053" s="399">
        <v>100</v>
      </c>
      <c r="Q1053" s="399" t="s">
        <v>293</v>
      </c>
      <c r="R1053" s="399">
        <v>1</v>
      </c>
      <c r="S1053" s="399">
        <v>0</v>
      </c>
      <c r="T1053" s="399">
        <v>0</v>
      </c>
      <c r="U1053" s="404">
        <v>0.69</v>
      </c>
      <c r="V1053" s="404">
        <v>0.34</v>
      </c>
      <c r="W1053" s="405">
        <v>4.9199699999999999E-4</v>
      </c>
      <c r="X1053" s="405">
        <v>0.37183680495782401</v>
      </c>
      <c r="Y1053" s="399">
        <v>1.48</v>
      </c>
      <c r="Z1053" s="399">
        <v>1.79</v>
      </c>
      <c r="AA1053" s="405">
        <v>8.6559899999999999E-4</v>
      </c>
      <c r="AB1053" s="405">
        <v>0.37183680495782401</v>
      </c>
      <c r="AC1053" s="399">
        <v>1.21</v>
      </c>
      <c r="AD1053" s="399">
        <v>2.0099999999999998</v>
      </c>
      <c r="AE1053" s="405">
        <v>7.2615599999999994E-4</v>
      </c>
      <c r="AF1053" s="405">
        <v>0.37183680495782401</v>
      </c>
      <c r="AG1053" s="399">
        <v>1.28</v>
      </c>
      <c r="AH1053" s="399">
        <v>2.2799999999999998</v>
      </c>
      <c r="AI1053" s="324">
        <v>0</v>
      </c>
      <c r="AJ1053" s="324">
        <v>0</v>
      </c>
      <c r="AK1053" s="324">
        <v>0</v>
      </c>
      <c r="AL1053" s="324">
        <v>0</v>
      </c>
      <c r="AM1053" s="324">
        <v>0</v>
      </c>
      <c r="AN1053" s="324">
        <v>0</v>
      </c>
      <c r="AO1053" s="403">
        <v>137950</v>
      </c>
      <c r="AP1053" s="403">
        <v>4.0779999999999997E-2</v>
      </c>
      <c r="AQ1053" s="403">
        <v>0.20193</v>
      </c>
      <c r="AR1053" s="403">
        <v>65</v>
      </c>
      <c r="AS1053" s="399" t="s">
        <v>1516</v>
      </c>
      <c r="AT1053" s="390">
        <v>0</v>
      </c>
      <c r="AU1053" s="390">
        <v>0</v>
      </c>
      <c r="AV1053" s="390">
        <v>0</v>
      </c>
      <c r="AY1053" s="390" t="s">
        <v>3533</v>
      </c>
    </row>
    <row r="1054" spans="1:51" s="390" customFormat="1">
      <c r="A1054" s="399" t="s">
        <v>81</v>
      </c>
      <c r="B1054" s="399" t="s">
        <v>1541</v>
      </c>
      <c r="C1054" s="399">
        <v>270</v>
      </c>
      <c r="D1054" s="399">
        <v>10</v>
      </c>
      <c r="E1054" s="403">
        <v>0.56010000000000004</v>
      </c>
      <c r="F1054" s="399">
        <v>0</v>
      </c>
      <c r="G1054" s="399">
        <v>1.36</v>
      </c>
      <c r="H1054" s="399">
        <v>0.7</v>
      </c>
      <c r="I1054" s="399">
        <v>0.95</v>
      </c>
      <c r="J1054" s="399">
        <v>40</v>
      </c>
      <c r="K1054" s="399">
        <v>165</v>
      </c>
      <c r="L1054" s="403">
        <v>1</v>
      </c>
      <c r="M1054" s="404">
        <v>12.300000190734863</v>
      </c>
      <c r="N1054" s="404">
        <v>12.300000190734863</v>
      </c>
      <c r="O1054" s="404">
        <v>4.8000001907348633</v>
      </c>
      <c r="P1054" s="399">
        <v>100</v>
      </c>
      <c r="Q1054" s="399" t="s">
        <v>293</v>
      </c>
      <c r="R1054" s="399">
        <v>1</v>
      </c>
      <c r="S1054" s="399">
        <v>0</v>
      </c>
      <c r="T1054" s="399">
        <v>0</v>
      </c>
      <c r="U1054" s="404">
        <v>0.69</v>
      </c>
      <c r="V1054" s="404">
        <v>0.34</v>
      </c>
      <c r="W1054" s="405">
        <v>4.9199699999999999E-4</v>
      </c>
      <c r="X1054" s="405">
        <v>1.1561312423058394</v>
      </c>
      <c r="Y1054" s="399">
        <v>1.48</v>
      </c>
      <c r="Z1054" s="399">
        <v>1.79</v>
      </c>
      <c r="AA1054" s="405">
        <v>8.6559899999999999E-4</v>
      </c>
      <c r="AB1054" s="405">
        <v>1.1561312423058394</v>
      </c>
      <c r="AC1054" s="399">
        <v>1.21</v>
      </c>
      <c r="AD1054" s="399">
        <v>2.0099999999999998</v>
      </c>
      <c r="AE1054" s="405">
        <v>7.2615599999999994E-4</v>
      </c>
      <c r="AF1054" s="405">
        <v>1.1561312423058394</v>
      </c>
      <c r="AG1054" s="399">
        <v>1.28</v>
      </c>
      <c r="AH1054" s="399">
        <v>2.2799999999999998</v>
      </c>
      <c r="AI1054" s="324">
        <v>0</v>
      </c>
      <c r="AJ1054" s="324">
        <v>0</v>
      </c>
      <c r="AK1054" s="324">
        <v>0</v>
      </c>
      <c r="AL1054" s="324">
        <v>0</v>
      </c>
      <c r="AM1054" s="324">
        <v>0</v>
      </c>
      <c r="AN1054" s="324">
        <v>0</v>
      </c>
      <c r="AO1054" s="403">
        <v>440286</v>
      </c>
      <c r="AP1054" s="403">
        <v>1.278E-2</v>
      </c>
      <c r="AQ1054" s="403">
        <v>0.11303000000000001</v>
      </c>
      <c r="AR1054" s="403">
        <v>71</v>
      </c>
      <c r="AS1054" s="399" t="s">
        <v>1516</v>
      </c>
      <c r="AT1054" s="390">
        <v>0</v>
      </c>
      <c r="AU1054" s="390">
        <v>0</v>
      </c>
      <c r="AV1054" s="390">
        <v>0</v>
      </c>
      <c r="AY1054" s="390" t="s">
        <v>3533</v>
      </c>
    </row>
    <row r="1055" spans="1:51" s="390" customFormat="1">
      <c r="A1055" s="399" t="s">
        <v>81</v>
      </c>
      <c r="B1055" s="399" t="s">
        <v>1519</v>
      </c>
      <c r="C1055" s="399">
        <v>3.3</v>
      </c>
      <c r="D1055" s="399">
        <v>20</v>
      </c>
      <c r="E1055" s="403">
        <v>1.5100000000000001E-2</v>
      </c>
      <c r="F1055" s="399">
        <v>0</v>
      </c>
      <c r="G1055" s="399">
        <v>11.98</v>
      </c>
      <c r="H1055" s="399">
        <v>0.7</v>
      </c>
      <c r="I1055" s="399">
        <v>6.3</v>
      </c>
      <c r="J1055" s="399">
        <v>40</v>
      </c>
      <c r="K1055" s="399">
        <v>165</v>
      </c>
      <c r="L1055" s="403">
        <v>1</v>
      </c>
      <c r="M1055" s="404">
        <v>12.300000190734863</v>
      </c>
      <c r="N1055" s="404">
        <v>12.300000190734863</v>
      </c>
      <c r="O1055" s="404">
        <v>4.8000001907348633</v>
      </c>
      <c r="P1055" s="399">
        <v>100</v>
      </c>
      <c r="Q1055" s="399" t="s">
        <v>293</v>
      </c>
      <c r="R1055" s="399">
        <v>1</v>
      </c>
      <c r="S1055" s="399">
        <v>0</v>
      </c>
      <c r="T1055" s="399">
        <v>0</v>
      </c>
      <c r="U1055" s="404">
        <v>0.69</v>
      </c>
      <c r="V1055" s="404">
        <v>0.34</v>
      </c>
      <c r="W1055" s="405">
        <v>4.9199699999999999E-4</v>
      </c>
      <c r="X1055" s="405">
        <v>0.12934835677868825</v>
      </c>
      <c r="Y1055" s="399">
        <v>1.48</v>
      </c>
      <c r="Z1055" s="399">
        <v>1.79</v>
      </c>
      <c r="AA1055" s="405">
        <v>8.6559899999999999E-4</v>
      </c>
      <c r="AB1055" s="405">
        <v>0.12934835677868825</v>
      </c>
      <c r="AC1055" s="399">
        <v>1.21</v>
      </c>
      <c r="AD1055" s="399">
        <v>2.0099999999999998</v>
      </c>
      <c r="AE1055" s="405">
        <v>7.2615599999999994E-4</v>
      </c>
      <c r="AF1055" s="405">
        <v>0.12934835677868825</v>
      </c>
      <c r="AG1055" s="399">
        <v>1.28</v>
      </c>
      <c r="AH1055" s="399">
        <v>2.2799999999999998</v>
      </c>
      <c r="AI1055" s="324">
        <v>0</v>
      </c>
      <c r="AJ1055" s="324">
        <v>0</v>
      </c>
      <c r="AK1055" s="324">
        <v>0</v>
      </c>
      <c r="AL1055" s="324">
        <v>0</v>
      </c>
      <c r="AM1055" s="324">
        <v>0</v>
      </c>
      <c r="AN1055" s="324">
        <v>0</v>
      </c>
      <c r="AO1055" s="403">
        <v>137950</v>
      </c>
      <c r="AP1055" s="403">
        <v>4.0779999999999997E-2</v>
      </c>
      <c r="AQ1055" s="403">
        <v>0.20193</v>
      </c>
      <c r="AR1055" s="403">
        <v>60</v>
      </c>
      <c r="AS1055" s="399" t="s">
        <v>1516</v>
      </c>
      <c r="AT1055" s="390">
        <v>0</v>
      </c>
      <c r="AU1055" s="390">
        <v>0</v>
      </c>
      <c r="AV1055" s="390">
        <v>0</v>
      </c>
      <c r="AY1055" s="390" t="s">
        <v>3533</v>
      </c>
    </row>
    <row r="1056" spans="1:51" s="390" customFormat="1">
      <c r="A1056" s="399" t="s">
        <v>81</v>
      </c>
      <c r="B1056" s="399" t="s">
        <v>1530</v>
      </c>
      <c r="C1056" s="399">
        <v>33</v>
      </c>
      <c r="D1056" s="399">
        <v>20</v>
      </c>
      <c r="E1056" s="403">
        <v>8.1699999999999995E-2</v>
      </c>
      <c r="F1056" s="399">
        <v>0</v>
      </c>
      <c r="G1056" s="399">
        <v>3.96</v>
      </c>
      <c r="H1056" s="399">
        <v>0.7</v>
      </c>
      <c r="I1056" s="399">
        <v>2.6</v>
      </c>
      <c r="J1056" s="399">
        <v>40</v>
      </c>
      <c r="K1056" s="399">
        <v>165</v>
      </c>
      <c r="L1056" s="403">
        <v>1</v>
      </c>
      <c r="M1056" s="404">
        <v>12.300000190734863</v>
      </c>
      <c r="N1056" s="404">
        <v>12.300000190734863</v>
      </c>
      <c r="O1056" s="404">
        <v>4.8000001907348633</v>
      </c>
      <c r="P1056" s="399">
        <v>100</v>
      </c>
      <c r="Q1056" s="399" t="s">
        <v>293</v>
      </c>
      <c r="R1056" s="399">
        <v>1</v>
      </c>
      <c r="S1056" s="399">
        <v>0</v>
      </c>
      <c r="T1056" s="399">
        <v>0</v>
      </c>
      <c r="U1056" s="404">
        <v>0.69</v>
      </c>
      <c r="V1056" s="404">
        <v>0.34</v>
      </c>
      <c r="W1056" s="405">
        <v>4.9199699999999999E-4</v>
      </c>
      <c r="X1056" s="405">
        <v>0.41012894205375172</v>
      </c>
      <c r="Y1056" s="399">
        <v>1.48</v>
      </c>
      <c r="Z1056" s="399">
        <v>1.79</v>
      </c>
      <c r="AA1056" s="405">
        <v>8.6559899999999999E-4</v>
      </c>
      <c r="AB1056" s="405">
        <v>0.41012894205375172</v>
      </c>
      <c r="AC1056" s="399">
        <v>1.21</v>
      </c>
      <c r="AD1056" s="399">
        <v>2.0099999999999998</v>
      </c>
      <c r="AE1056" s="405">
        <v>7.2615599999999994E-4</v>
      </c>
      <c r="AF1056" s="405">
        <v>0.41012894205375172</v>
      </c>
      <c r="AG1056" s="399">
        <v>1.28</v>
      </c>
      <c r="AH1056" s="399">
        <v>2.2799999999999998</v>
      </c>
      <c r="AI1056" s="324">
        <v>0</v>
      </c>
      <c r="AJ1056" s="324">
        <v>0</v>
      </c>
      <c r="AK1056" s="324">
        <v>0</v>
      </c>
      <c r="AL1056" s="324">
        <v>0</v>
      </c>
      <c r="AM1056" s="324">
        <v>0</v>
      </c>
      <c r="AN1056" s="324">
        <v>0</v>
      </c>
      <c r="AO1056" s="403">
        <v>172957</v>
      </c>
      <c r="AP1056" s="403">
        <v>3.252E-2</v>
      </c>
      <c r="AQ1056" s="403">
        <v>0.18034</v>
      </c>
      <c r="AR1056" s="403">
        <v>65</v>
      </c>
      <c r="AS1056" s="399" t="s">
        <v>1516</v>
      </c>
      <c r="AT1056" s="390">
        <v>0</v>
      </c>
      <c r="AU1056" s="390">
        <v>0</v>
      </c>
      <c r="AV1056" s="390">
        <v>0</v>
      </c>
      <c r="AY1056" s="390" t="s">
        <v>3533</v>
      </c>
    </row>
    <row r="1057" spans="1:51" s="390" customFormat="1">
      <c r="A1057" s="399" t="s">
        <v>81</v>
      </c>
      <c r="B1057" s="399" t="s">
        <v>1542</v>
      </c>
      <c r="C1057" s="399">
        <v>330</v>
      </c>
      <c r="D1057" s="399">
        <v>10</v>
      </c>
      <c r="E1057" s="403">
        <v>0.73140000000000005</v>
      </c>
      <c r="F1057" s="399">
        <v>0</v>
      </c>
      <c r="G1057" s="399">
        <v>1.2</v>
      </c>
      <c r="H1057" s="399">
        <v>0.7</v>
      </c>
      <c r="I1057" s="399">
        <v>0.87</v>
      </c>
      <c r="J1057" s="399">
        <v>40</v>
      </c>
      <c r="K1057" s="399">
        <v>165</v>
      </c>
      <c r="L1057" s="403">
        <v>1</v>
      </c>
      <c r="M1057" s="404">
        <v>12.300000190734863</v>
      </c>
      <c r="N1057" s="404">
        <v>12.300000190734863</v>
      </c>
      <c r="O1057" s="404">
        <v>4.8000001907348633</v>
      </c>
      <c r="P1057" s="399">
        <v>100</v>
      </c>
      <c r="Q1057" s="399" t="s">
        <v>293</v>
      </c>
      <c r="R1057" s="399">
        <v>1</v>
      </c>
      <c r="S1057" s="399">
        <v>0</v>
      </c>
      <c r="T1057" s="399">
        <v>0</v>
      </c>
      <c r="U1057" s="404">
        <v>0.69</v>
      </c>
      <c r="V1057" s="404">
        <v>0.34</v>
      </c>
      <c r="W1057" s="405">
        <v>4.9199699999999999E-4</v>
      </c>
      <c r="X1057" s="405">
        <v>1.303510591023552</v>
      </c>
      <c r="Y1057" s="399">
        <v>1.48</v>
      </c>
      <c r="Z1057" s="399">
        <v>1.79</v>
      </c>
      <c r="AA1057" s="405">
        <v>8.6559899999999999E-4</v>
      </c>
      <c r="AB1057" s="405">
        <v>1.303510591023552</v>
      </c>
      <c r="AC1057" s="399">
        <v>1.21</v>
      </c>
      <c r="AD1057" s="399">
        <v>2.0099999999999998</v>
      </c>
      <c r="AE1057" s="405">
        <v>7.2615599999999994E-4</v>
      </c>
      <c r="AF1057" s="405">
        <v>1.303510591023552</v>
      </c>
      <c r="AG1057" s="399">
        <v>1.28</v>
      </c>
      <c r="AH1057" s="399">
        <v>2.2799999999999998</v>
      </c>
      <c r="AI1057" s="324">
        <v>0</v>
      </c>
      <c r="AJ1057" s="324">
        <v>0</v>
      </c>
      <c r="AK1057" s="324">
        <v>0</v>
      </c>
      <c r="AL1057" s="324">
        <v>0</v>
      </c>
      <c r="AM1057" s="324">
        <v>0</v>
      </c>
      <c r="AN1057" s="324">
        <v>0</v>
      </c>
      <c r="AO1057" s="403">
        <v>544923</v>
      </c>
      <c r="AP1057" s="403">
        <v>1.0319999999999999E-2</v>
      </c>
      <c r="AQ1057" s="403">
        <v>0.1016</v>
      </c>
      <c r="AR1057" s="403">
        <v>65</v>
      </c>
      <c r="AS1057" s="399" t="s">
        <v>1516</v>
      </c>
      <c r="AT1057" s="390">
        <v>0</v>
      </c>
      <c r="AU1057" s="390">
        <v>0</v>
      </c>
      <c r="AV1057" s="390">
        <v>0</v>
      </c>
      <c r="AY1057" s="390" t="s">
        <v>3533</v>
      </c>
    </row>
    <row r="1058" spans="1:51" s="390" customFormat="1">
      <c r="A1058" s="399" t="s">
        <v>81</v>
      </c>
      <c r="B1058" s="399" t="s">
        <v>1531</v>
      </c>
      <c r="C1058" s="399">
        <v>39</v>
      </c>
      <c r="D1058" s="399">
        <v>20</v>
      </c>
      <c r="E1058" s="403">
        <v>9.5200000000000007E-2</v>
      </c>
      <c r="F1058" s="399">
        <v>0</v>
      </c>
      <c r="G1058" s="399">
        <v>3.72</v>
      </c>
      <c r="H1058" s="399">
        <v>0.7</v>
      </c>
      <c r="I1058" s="399">
        <v>2.39</v>
      </c>
      <c r="J1058" s="399">
        <v>40</v>
      </c>
      <c r="K1058" s="399">
        <v>165</v>
      </c>
      <c r="L1058" s="403">
        <v>1</v>
      </c>
      <c r="M1058" s="404">
        <v>12.300000190734863</v>
      </c>
      <c r="N1058" s="404">
        <v>12.300000190734863</v>
      </c>
      <c r="O1058" s="404">
        <v>4.8000001907348633</v>
      </c>
      <c r="P1058" s="399">
        <v>100</v>
      </c>
      <c r="Q1058" s="399" t="s">
        <v>293</v>
      </c>
      <c r="R1058" s="399">
        <v>1</v>
      </c>
      <c r="S1058" s="399">
        <v>0</v>
      </c>
      <c r="T1058" s="399">
        <v>0</v>
      </c>
      <c r="U1058" s="404">
        <v>0.69</v>
      </c>
      <c r="V1058" s="404">
        <v>0.34</v>
      </c>
      <c r="W1058" s="405">
        <v>4.9199699999999999E-4</v>
      </c>
      <c r="X1058" s="405">
        <v>0.44161358811040341</v>
      </c>
      <c r="Y1058" s="399">
        <v>1.48</v>
      </c>
      <c r="Z1058" s="399">
        <v>1.79</v>
      </c>
      <c r="AA1058" s="405">
        <v>8.6559899999999999E-4</v>
      </c>
      <c r="AB1058" s="405">
        <v>0.44161358811040341</v>
      </c>
      <c r="AC1058" s="399">
        <v>1.21</v>
      </c>
      <c r="AD1058" s="399">
        <v>2.0099999999999998</v>
      </c>
      <c r="AE1058" s="405">
        <v>7.2615599999999994E-4</v>
      </c>
      <c r="AF1058" s="405">
        <v>0.44161358811040341</v>
      </c>
      <c r="AG1058" s="399">
        <v>1.28</v>
      </c>
      <c r="AH1058" s="399">
        <v>2.2799999999999998</v>
      </c>
      <c r="AI1058" s="324">
        <v>0</v>
      </c>
      <c r="AJ1058" s="324">
        <v>0</v>
      </c>
      <c r="AK1058" s="324">
        <v>0</v>
      </c>
      <c r="AL1058" s="324">
        <v>0</v>
      </c>
      <c r="AM1058" s="324">
        <v>0</v>
      </c>
      <c r="AN1058" s="324">
        <v>0</v>
      </c>
      <c r="AO1058" s="403">
        <v>172957</v>
      </c>
      <c r="AP1058" s="403">
        <v>3.252E-2</v>
      </c>
      <c r="AQ1058" s="403">
        <v>0.18034</v>
      </c>
      <c r="AR1058" s="403">
        <v>66</v>
      </c>
      <c r="AS1058" s="399" t="s">
        <v>1516</v>
      </c>
      <c r="AT1058" s="390">
        <v>0</v>
      </c>
      <c r="AU1058" s="390">
        <v>0</v>
      </c>
      <c r="AV1058" s="390">
        <v>0</v>
      </c>
      <c r="AY1058" s="390" t="s">
        <v>3533</v>
      </c>
    </row>
    <row r="1059" spans="1:51" s="390" customFormat="1">
      <c r="A1059" s="399" t="s">
        <v>81</v>
      </c>
      <c r="B1059" s="399" t="s">
        <v>1543</v>
      </c>
      <c r="C1059" s="399">
        <v>390</v>
      </c>
      <c r="D1059" s="399">
        <v>10</v>
      </c>
      <c r="E1059" s="403">
        <v>0.81369999999999998</v>
      </c>
      <c r="F1059" s="399">
        <v>0</v>
      </c>
      <c r="G1059" s="399">
        <v>1.1000000000000001</v>
      </c>
      <c r="H1059" s="399">
        <v>0.7</v>
      </c>
      <c r="I1059" s="399">
        <v>0.79</v>
      </c>
      <c r="J1059" s="399">
        <v>40</v>
      </c>
      <c r="K1059" s="399">
        <v>165</v>
      </c>
      <c r="L1059" s="403">
        <v>1</v>
      </c>
      <c r="M1059" s="404">
        <v>12.300000190734863</v>
      </c>
      <c r="N1059" s="404">
        <v>12.300000190734863</v>
      </c>
      <c r="O1059" s="404">
        <v>4.8000001907348633</v>
      </c>
      <c r="P1059" s="399">
        <v>100</v>
      </c>
      <c r="Q1059" s="399" t="s">
        <v>293</v>
      </c>
      <c r="R1059" s="399">
        <v>1</v>
      </c>
      <c r="S1059" s="399">
        <v>0</v>
      </c>
      <c r="T1059" s="399">
        <v>0</v>
      </c>
      <c r="U1059" s="404">
        <v>0.69</v>
      </c>
      <c r="V1059" s="404">
        <v>0.34</v>
      </c>
      <c r="W1059" s="405">
        <v>4.9199699999999999E-4</v>
      </c>
      <c r="X1059" s="405">
        <v>1.4094050684374577</v>
      </c>
      <c r="Y1059" s="399">
        <v>1.48</v>
      </c>
      <c r="Z1059" s="399">
        <v>1.79</v>
      </c>
      <c r="AA1059" s="405">
        <v>8.6559899999999999E-4</v>
      </c>
      <c r="AB1059" s="405">
        <v>1.4094050684374577</v>
      </c>
      <c r="AC1059" s="399">
        <v>1.21</v>
      </c>
      <c r="AD1059" s="399">
        <v>2.0099999999999998</v>
      </c>
      <c r="AE1059" s="405">
        <v>7.2615599999999994E-4</v>
      </c>
      <c r="AF1059" s="405">
        <v>1.4094050684374577</v>
      </c>
      <c r="AG1059" s="399">
        <v>1.28</v>
      </c>
      <c r="AH1059" s="399">
        <v>2.2799999999999998</v>
      </c>
      <c r="AI1059" s="324">
        <v>0</v>
      </c>
      <c r="AJ1059" s="324">
        <v>0</v>
      </c>
      <c r="AK1059" s="324">
        <v>0</v>
      </c>
      <c r="AL1059" s="324">
        <v>0</v>
      </c>
      <c r="AM1059" s="324">
        <v>0</v>
      </c>
      <c r="AN1059" s="324">
        <v>0</v>
      </c>
      <c r="AO1059" s="403">
        <v>544923</v>
      </c>
      <c r="AP1059" s="403">
        <v>1.0319999999999999E-2</v>
      </c>
      <c r="AQ1059" s="403">
        <v>0.1016</v>
      </c>
      <c r="AR1059" s="403">
        <v>71</v>
      </c>
      <c r="AS1059" s="399" t="s">
        <v>1516</v>
      </c>
      <c r="AT1059" s="390">
        <v>0</v>
      </c>
      <c r="AU1059" s="390">
        <v>0</v>
      </c>
      <c r="AV1059" s="390">
        <v>0</v>
      </c>
      <c r="AY1059" s="390" t="s">
        <v>3533</v>
      </c>
    </row>
    <row r="1060" spans="1:51" s="390" customFormat="1">
      <c r="A1060" s="399" t="s">
        <v>81</v>
      </c>
      <c r="B1060" s="399" t="s">
        <v>1520</v>
      </c>
      <c r="C1060" s="399">
        <v>4.7</v>
      </c>
      <c r="D1060" s="399">
        <v>20</v>
      </c>
      <c r="E1060" s="403">
        <v>1.9099999999999999E-2</v>
      </c>
      <c r="F1060" s="399">
        <v>0</v>
      </c>
      <c r="G1060" s="399">
        <v>10.42</v>
      </c>
      <c r="H1060" s="399">
        <v>0.7</v>
      </c>
      <c r="I1060" s="399">
        <v>6</v>
      </c>
      <c r="J1060" s="399">
        <v>40</v>
      </c>
      <c r="K1060" s="399">
        <v>165</v>
      </c>
      <c r="L1060" s="403">
        <v>1</v>
      </c>
      <c r="M1060" s="404">
        <v>12.300000190734863</v>
      </c>
      <c r="N1060" s="404">
        <v>12.300000190734863</v>
      </c>
      <c r="O1060" s="404">
        <v>4.8000001907348633</v>
      </c>
      <c r="P1060" s="399">
        <v>100</v>
      </c>
      <c r="Q1060" s="399" t="s">
        <v>293</v>
      </c>
      <c r="R1060" s="399">
        <v>1</v>
      </c>
      <c r="S1060" s="399">
        <v>0</v>
      </c>
      <c r="T1060" s="399">
        <v>0</v>
      </c>
      <c r="U1060" s="404">
        <v>0.69</v>
      </c>
      <c r="V1060" s="404">
        <v>0.34</v>
      </c>
      <c r="W1060" s="405">
        <v>4.9199699999999999E-4</v>
      </c>
      <c r="X1060" s="405">
        <v>0.15966029076059912</v>
      </c>
      <c r="Y1060" s="399">
        <v>1.48</v>
      </c>
      <c r="Z1060" s="399">
        <v>1.79</v>
      </c>
      <c r="AA1060" s="405">
        <v>8.6559899999999999E-4</v>
      </c>
      <c r="AB1060" s="405">
        <v>0.15966029076059912</v>
      </c>
      <c r="AC1060" s="399">
        <v>1.21</v>
      </c>
      <c r="AD1060" s="399">
        <v>2.0099999999999998</v>
      </c>
      <c r="AE1060" s="405">
        <v>7.2615599999999994E-4</v>
      </c>
      <c r="AF1060" s="405">
        <v>0.15966029076059912</v>
      </c>
      <c r="AG1060" s="399">
        <v>1.28</v>
      </c>
      <c r="AH1060" s="399">
        <v>2.2799999999999998</v>
      </c>
      <c r="AI1060" s="324">
        <v>0</v>
      </c>
      <c r="AJ1060" s="324">
        <v>0</v>
      </c>
      <c r="AK1060" s="324">
        <v>0</v>
      </c>
      <c r="AL1060" s="324">
        <v>0</v>
      </c>
      <c r="AM1060" s="324">
        <v>0</v>
      </c>
      <c r="AN1060" s="324">
        <v>0</v>
      </c>
      <c r="AO1060" s="403">
        <v>137950</v>
      </c>
      <c r="AP1060" s="403">
        <v>4.0779999999999997E-2</v>
      </c>
      <c r="AQ1060" s="403">
        <v>0.20193</v>
      </c>
      <c r="AR1060" s="403">
        <v>52</v>
      </c>
      <c r="AS1060" s="399" t="s">
        <v>1516</v>
      </c>
      <c r="AT1060" s="390">
        <v>0</v>
      </c>
      <c r="AU1060" s="390">
        <v>0</v>
      </c>
      <c r="AV1060" s="390">
        <v>0</v>
      </c>
      <c r="AY1060" s="390" t="s">
        <v>3533</v>
      </c>
    </row>
    <row r="1061" spans="1:51" s="390" customFormat="1">
      <c r="A1061" s="399" t="s">
        <v>81</v>
      </c>
      <c r="B1061" s="399" t="s">
        <v>1532</v>
      </c>
      <c r="C1061" s="399">
        <v>47</v>
      </c>
      <c r="D1061" s="399">
        <v>20</v>
      </c>
      <c r="E1061" s="403">
        <v>0.1206</v>
      </c>
      <c r="F1061" s="399">
        <v>0</v>
      </c>
      <c r="G1061" s="399">
        <v>3.34</v>
      </c>
      <c r="H1061" s="399">
        <v>0.7</v>
      </c>
      <c r="I1061" s="399">
        <v>2.1</v>
      </c>
      <c r="J1061" s="399">
        <v>40</v>
      </c>
      <c r="K1061" s="399">
        <v>165</v>
      </c>
      <c r="L1061" s="403">
        <v>1</v>
      </c>
      <c r="M1061" s="404">
        <v>12.300000190734863</v>
      </c>
      <c r="N1061" s="404">
        <v>12.300000190734863</v>
      </c>
      <c r="O1061" s="404">
        <v>4.8000001907348633</v>
      </c>
      <c r="P1061" s="399">
        <v>100</v>
      </c>
      <c r="Q1061" s="399" t="s">
        <v>293</v>
      </c>
      <c r="R1061" s="399">
        <v>1</v>
      </c>
      <c r="S1061" s="399">
        <v>0</v>
      </c>
      <c r="T1061" s="399">
        <v>0</v>
      </c>
      <c r="U1061" s="404">
        <v>0.69</v>
      </c>
      <c r="V1061" s="404">
        <v>0.34</v>
      </c>
      <c r="W1061" s="405">
        <v>4.9199699999999999E-4</v>
      </c>
      <c r="X1061" s="405">
        <v>0.48875601195892365</v>
      </c>
      <c r="Y1061" s="399">
        <v>1.48</v>
      </c>
      <c r="Z1061" s="399">
        <v>1.79</v>
      </c>
      <c r="AA1061" s="405">
        <v>8.6559899999999999E-4</v>
      </c>
      <c r="AB1061" s="405">
        <v>0.48875601195892365</v>
      </c>
      <c r="AC1061" s="399">
        <v>1.21</v>
      </c>
      <c r="AD1061" s="399">
        <v>2.0099999999999998</v>
      </c>
      <c r="AE1061" s="405">
        <v>7.2615599999999994E-4</v>
      </c>
      <c r="AF1061" s="405">
        <v>0.48875601195892365</v>
      </c>
      <c r="AG1061" s="399">
        <v>1.28</v>
      </c>
      <c r="AH1061" s="399">
        <v>2.2799999999999998</v>
      </c>
      <c r="AI1061" s="324">
        <v>0</v>
      </c>
      <c r="AJ1061" s="324">
        <v>0</v>
      </c>
      <c r="AK1061" s="324">
        <v>0</v>
      </c>
      <c r="AL1061" s="324">
        <v>0</v>
      </c>
      <c r="AM1061" s="324">
        <v>0</v>
      </c>
      <c r="AN1061" s="324">
        <v>0</v>
      </c>
      <c r="AO1061" s="403">
        <v>219672</v>
      </c>
      <c r="AP1061" s="403">
        <v>2.5610000000000001E-2</v>
      </c>
      <c r="AQ1061" s="403">
        <v>0.16002</v>
      </c>
      <c r="AR1061" s="403">
        <v>68</v>
      </c>
      <c r="AS1061" s="399" t="s">
        <v>1516</v>
      </c>
      <c r="AT1061" s="390">
        <v>0</v>
      </c>
      <c r="AU1061" s="390">
        <v>0</v>
      </c>
      <c r="AV1061" s="390">
        <v>0</v>
      </c>
      <c r="AY1061" s="390" t="s">
        <v>3533</v>
      </c>
    </row>
    <row r="1062" spans="1:51" s="390" customFormat="1">
      <c r="A1062" s="399" t="s">
        <v>81</v>
      </c>
      <c r="B1062" s="399" t="s">
        <v>1544</v>
      </c>
      <c r="C1062" s="399">
        <v>470</v>
      </c>
      <c r="D1062" s="399">
        <v>10</v>
      </c>
      <c r="E1062" s="403">
        <v>0.93510000000000004</v>
      </c>
      <c r="F1062" s="399">
        <v>0</v>
      </c>
      <c r="G1062" s="399">
        <v>1</v>
      </c>
      <c r="H1062" s="399">
        <v>0.7</v>
      </c>
      <c r="I1062" s="399">
        <v>0.76</v>
      </c>
      <c r="J1062" s="399">
        <v>40</v>
      </c>
      <c r="K1062" s="399">
        <v>165</v>
      </c>
      <c r="L1062" s="403">
        <v>1</v>
      </c>
      <c r="M1062" s="404">
        <v>12.300000190734863</v>
      </c>
      <c r="N1062" s="404">
        <v>12.300000190734863</v>
      </c>
      <c r="O1062" s="404">
        <v>4.8000001907348633</v>
      </c>
      <c r="P1062" s="399">
        <v>100</v>
      </c>
      <c r="Q1062" s="399" t="s">
        <v>293</v>
      </c>
      <c r="R1062" s="399">
        <v>1</v>
      </c>
      <c r="S1062" s="399">
        <v>0</v>
      </c>
      <c r="T1062" s="399">
        <v>0</v>
      </c>
      <c r="U1062" s="404">
        <v>0.69</v>
      </c>
      <c r="V1062" s="404">
        <v>0.34</v>
      </c>
      <c r="W1062" s="405">
        <v>4.9199699999999999E-4</v>
      </c>
      <c r="X1062" s="405">
        <v>1.5062292192444817</v>
      </c>
      <c r="Y1062" s="399">
        <v>1.48</v>
      </c>
      <c r="Z1062" s="399">
        <v>1.79</v>
      </c>
      <c r="AA1062" s="405">
        <v>8.6559899999999999E-4</v>
      </c>
      <c r="AB1062" s="405">
        <v>1.5062292192444817</v>
      </c>
      <c r="AC1062" s="399">
        <v>1.21</v>
      </c>
      <c r="AD1062" s="399">
        <v>2.0099999999999998</v>
      </c>
      <c r="AE1062" s="405">
        <v>7.2615599999999994E-4</v>
      </c>
      <c r="AF1062" s="405">
        <v>1.5062292192444817</v>
      </c>
      <c r="AG1062" s="399">
        <v>1.28</v>
      </c>
      <c r="AH1062" s="399">
        <v>2.2799999999999998</v>
      </c>
      <c r="AI1062" s="324">
        <v>0</v>
      </c>
      <c r="AJ1062" s="324">
        <v>0</v>
      </c>
      <c r="AK1062" s="324">
        <v>0</v>
      </c>
      <c r="AL1062" s="324">
        <v>0</v>
      </c>
      <c r="AM1062" s="324">
        <v>0</v>
      </c>
      <c r="AN1062" s="324">
        <v>0</v>
      </c>
      <c r="AO1062" s="403">
        <v>544923</v>
      </c>
      <c r="AP1062" s="403">
        <v>1.0319999999999999E-2</v>
      </c>
      <c r="AQ1062" s="403">
        <v>0.1016</v>
      </c>
      <c r="AR1062" s="403">
        <v>67</v>
      </c>
      <c r="AS1062" s="399" t="s">
        <v>1516</v>
      </c>
      <c r="AT1062" s="390">
        <v>0</v>
      </c>
      <c r="AU1062" s="390">
        <v>0</v>
      </c>
      <c r="AV1062" s="390">
        <v>0</v>
      </c>
      <c r="AY1062" s="390" t="s">
        <v>3533</v>
      </c>
    </row>
    <row r="1063" spans="1:51" s="390" customFormat="1">
      <c r="A1063" s="399" t="s">
        <v>81</v>
      </c>
      <c r="B1063" s="399" t="s">
        <v>1521</v>
      </c>
      <c r="C1063" s="399">
        <v>5.6</v>
      </c>
      <c r="D1063" s="399">
        <v>20</v>
      </c>
      <c r="E1063" s="403">
        <v>2.2100000000000002E-2</v>
      </c>
      <c r="F1063" s="399">
        <v>0</v>
      </c>
      <c r="G1063" s="399">
        <v>9.44</v>
      </c>
      <c r="H1063" s="399">
        <v>0.7</v>
      </c>
      <c r="I1063" s="399">
        <v>5.75</v>
      </c>
      <c r="J1063" s="399">
        <v>40</v>
      </c>
      <c r="K1063" s="399">
        <v>165</v>
      </c>
      <c r="L1063" s="403">
        <v>1</v>
      </c>
      <c r="M1063" s="404">
        <v>12.300000190734863</v>
      </c>
      <c r="N1063" s="404">
        <v>12.300000190734863</v>
      </c>
      <c r="O1063" s="404">
        <v>4.8000001907348633</v>
      </c>
      <c r="P1063" s="399">
        <v>100</v>
      </c>
      <c r="Q1063" s="399" t="s">
        <v>293</v>
      </c>
      <c r="R1063" s="399">
        <v>1</v>
      </c>
      <c r="S1063" s="399">
        <v>0</v>
      </c>
      <c r="T1063" s="399">
        <v>0</v>
      </c>
      <c r="U1063" s="404">
        <v>0.69</v>
      </c>
      <c r="V1063" s="404">
        <v>0.34</v>
      </c>
      <c r="W1063" s="405">
        <v>4.9199699999999999E-4</v>
      </c>
      <c r="X1063" s="405">
        <v>0.16785312565402977</v>
      </c>
      <c r="Y1063" s="399">
        <v>1.48</v>
      </c>
      <c r="Z1063" s="399">
        <v>1.79</v>
      </c>
      <c r="AA1063" s="405">
        <v>8.6559899999999999E-4</v>
      </c>
      <c r="AB1063" s="405">
        <v>0.16785312565402977</v>
      </c>
      <c r="AC1063" s="399">
        <v>1.21</v>
      </c>
      <c r="AD1063" s="399">
        <v>2.0099999999999998</v>
      </c>
      <c r="AE1063" s="405">
        <v>7.2615599999999994E-4</v>
      </c>
      <c r="AF1063" s="405">
        <v>0.16785312565402977</v>
      </c>
      <c r="AG1063" s="399">
        <v>1.28</v>
      </c>
      <c r="AH1063" s="399">
        <v>2.2799999999999998</v>
      </c>
      <c r="AI1063" s="324">
        <v>0</v>
      </c>
      <c r="AJ1063" s="324">
        <v>0</v>
      </c>
      <c r="AK1063" s="324">
        <v>0</v>
      </c>
      <c r="AL1063" s="324">
        <v>0</v>
      </c>
      <c r="AM1063" s="324">
        <v>0</v>
      </c>
      <c r="AN1063" s="324">
        <v>0</v>
      </c>
      <c r="AO1063" s="403">
        <v>137950</v>
      </c>
      <c r="AP1063" s="403">
        <v>4.0779999999999997E-2</v>
      </c>
      <c r="AQ1063" s="403">
        <v>0.20193</v>
      </c>
      <c r="AR1063" s="403">
        <v>49</v>
      </c>
      <c r="AS1063" s="399" t="s">
        <v>1516</v>
      </c>
      <c r="AT1063" s="390">
        <v>0</v>
      </c>
      <c r="AU1063" s="390">
        <v>0</v>
      </c>
      <c r="AV1063" s="390">
        <v>0</v>
      </c>
      <c r="AY1063" s="390" t="s">
        <v>3533</v>
      </c>
    </row>
    <row r="1064" spans="1:51" s="390" customFormat="1">
      <c r="A1064" s="399" t="s">
        <v>81</v>
      </c>
      <c r="B1064" s="399" t="s">
        <v>1533</v>
      </c>
      <c r="C1064" s="399">
        <v>56</v>
      </c>
      <c r="D1064" s="399">
        <v>20</v>
      </c>
      <c r="E1064" s="403">
        <v>0.1338</v>
      </c>
      <c r="F1064" s="399">
        <v>0</v>
      </c>
      <c r="G1064" s="399">
        <v>3.02</v>
      </c>
      <c r="H1064" s="399">
        <v>0.7</v>
      </c>
      <c r="I1064" s="399">
        <v>2.0099999999999998</v>
      </c>
      <c r="J1064" s="399">
        <v>40</v>
      </c>
      <c r="K1064" s="399">
        <v>165</v>
      </c>
      <c r="L1064" s="403">
        <v>1</v>
      </c>
      <c r="M1064" s="404">
        <v>12.300000190734863</v>
      </c>
      <c r="N1064" s="404">
        <v>12.300000190734863</v>
      </c>
      <c r="O1064" s="404">
        <v>4.8000001907348633</v>
      </c>
      <c r="P1064" s="399">
        <v>100</v>
      </c>
      <c r="Q1064" s="399" t="s">
        <v>293</v>
      </c>
      <c r="R1064" s="399">
        <v>1</v>
      </c>
      <c r="S1064" s="399">
        <v>0</v>
      </c>
      <c r="T1064" s="399">
        <v>0</v>
      </c>
      <c r="U1064" s="404">
        <v>0.69</v>
      </c>
      <c r="V1064" s="404">
        <v>0.34</v>
      </c>
      <c r="W1064" s="405">
        <v>4.9199699999999999E-4</v>
      </c>
      <c r="X1064" s="405">
        <v>0.53839682730441041</v>
      </c>
      <c r="Y1064" s="399">
        <v>1.48</v>
      </c>
      <c r="Z1064" s="399">
        <v>1.79</v>
      </c>
      <c r="AA1064" s="405">
        <v>8.6559899999999999E-4</v>
      </c>
      <c r="AB1064" s="405">
        <v>0.53839682730441041</v>
      </c>
      <c r="AC1064" s="399">
        <v>1.21</v>
      </c>
      <c r="AD1064" s="399">
        <v>2.0099999999999998</v>
      </c>
      <c r="AE1064" s="405">
        <v>7.2615599999999994E-4</v>
      </c>
      <c r="AF1064" s="405">
        <v>0.53839682730441041</v>
      </c>
      <c r="AG1064" s="399">
        <v>1.28</v>
      </c>
      <c r="AH1064" s="399">
        <v>2.2799999999999998</v>
      </c>
      <c r="AI1064" s="324">
        <v>0</v>
      </c>
      <c r="AJ1064" s="324">
        <v>0</v>
      </c>
      <c r="AK1064" s="324">
        <v>0</v>
      </c>
      <c r="AL1064" s="324">
        <v>0</v>
      </c>
      <c r="AM1064" s="324">
        <v>0</v>
      </c>
      <c r="AN1064" s="324">
        <v>0</v>
      </c>
      <c r="AO1064" s="403">
        <v>219672</v>
      </c>
      <c r="AP1064" s="403">
        <v>2.5610000000000001E-2</v>
      </c>
      <c r="AQ1064" s="403">
        <v>0.16002</v>
      </c>
      <c r="AR1064" s="403">
        <v>67</v>
      </c>
      <c r="AS1064" s="399" t="s">
        <v>1516</v>
      </c>
      <c r="AT1064" s="390">
        <v>0</v>
      </c>
      <c r="AU1064" s="390">
        <v>0</v>
      </c>
      <c r="AV1064" s="390">
        <v>0</v>
      </c>
      <c r="AY1064" s="390" t="s">
        <v>3533</v>
      </c>
    </row>
    <row r="1065" spans="1:51" s="390" customFormat="1">
      <c r="A1065" s="399" t="s">
        <v>81</v>
      </c>
      <c r="B1065" s="399" t="s">
        <v>1545</v>
      </c>
      <c r="C1065" s="399">
        <v>560</v>
      </c>
      <c r="D1065" s="399">
        <v>10</v>
      </c>
      <c r="E1065" s="403">
        <v>1.1930000000000001</v>
      </c>
      <c r="F1065" s="399">
        <v>0</v>
      </c>
      <c r="G1065" s="399">
        <v>0.95599999999999996</v>
      </c>
      <c r="H1065" s="399">
        <v>0.7</v>
      </c>
      <c r="I1065" s="399">
        <v>0.67</v>
      </c>
      <c r="J1065" s="399">
        <v>40</v>
      </c>
      <c r="K1065" s="399">
        <v>165</v>
      </c>
      <c r="L1065" s="403">
        <v>1</v>
      </c>
      <c r="M1065" s="404">
        <v>12.300000190734863</v>
      </c>
      <c r="N1065" s="404">
        <v>12.300000190734863</v>
      </c>
      <c r="O1065" s="404">
        <v>4.8000001907348633</v>
      </c>
      <c r="P1065" s="399">
        <v>100</v>
      </c>
      <c r="Q1065" s="399" t="s">
        <v>293</v>
      </c>
      <c r="R1065" s="399">
        <v>1</v>
      </c>
      <c r="S1065" s="399">
        <v>0</v>
      </c>
      <c r="T1065" s="399">
        <v>0</v>
      </c>
      <c r="U1065" s="404">
        <v>0.69</v>
      </c>
      <c r="V1065" s="404">
        <v>0.34</v>
      </c>
      <c r="W1065" s="405">
        <v>4.9199699999999999E-4</v>
      </c>
      <c r="X1065" s="405">
        <v>1.6884634229073232</v>
      </c>
      <c r="Y1065" s="399">
        <v>1.48</v>
      </c>
      <c r="Z1065" s="399">
        <v>1.79</v>
      </c>
      <c r="AA1065" s="405">
        <v>8.6559899999999999E-4</v>
      </c>
      <c r="AB1065" s="405">
        <v>1.6884634229073232</v>
      </c>
      <c r="AC1065" s="399">
        <v>1.21</v>
      </c>
      <c r="AD1065" s="399">
        <v>2.0099999999999998</v>
      </c>
      <c r="AE1065" s="405">
        <v>7.2615599999999994E-4</v>
      </c>
      <c r="AF1065" s="405">
        <v>1.6884634229073232</v>
      </c>
      <c r="AG1065" s="399">
        <v>1.28</v>
      </c>
      <c r="AH1065" s="399">
        <v>2.2799999999999998</v>
      </c>
      <c r="AI1065" s="324">
        <v>0</v>
      </c>
      <c r="AJ1065" s="324">
        <v>0</v>
      </c>
      <c r="AK1065" s="324">
        <v>0</v>
      </c>
      <c r="AL1065" s="324">
        <v>0</v>
      </c>
      <c r="AM1065" s="324">
        <v>0</v>
      </c>
      <c r="AN1065" s="324">
        <v>0</v>
      </c>
      <c r="AO1065" s="403">
        <v>691828</v>
      </c>
      <c r="AP1065" s="403">
        <v>8.1300000000000001E-3</v>
      </c>
      <c r="AQ1065" s="403">
        <v>9.017E-2</v>
      </c>
      <c r="AR1065" s="403">
        <v>67</v>
      </c>
      <c r="AS1065" s="399" t="s">
        <v>1516</v>
      </c>
      <c r="AT1065" s="390">
        <v>0</v>
      </c>
      <c r="AU1065" s="390">
        <v>0</v>
      </c>
      <c r="AV1065" s="390">
        <v>0</v>
      </c>
      <c r="AY1065" s="390" t="s">
        <v>3533</v>
      </c>
    </row>
    <row r="1066" spans="1:51" s="390" customFormat="1">
      <c r="A1066" s="399" t="s">
        <v>81</v>
      </c>
      <c r="B1066" s="399" t="s">
        <v>1522</v>
      </c>
      <c r="C1066" s="399">
        <v>6.8</v>
      </c>
      <c r="D1066" s="399">
        <v>20</v>
      </c>
      <c r="E1066" s="403">
        <v>2.4899999999999999E-2</v>
      </c>
      <c r="F1066" s="399">
        <v>0</v>
      </c>
      <c r="G1066" s="399">
        <v>9</v>
      </c>
      <c r="H1066" s="399">
        <v>0.7</v>
      </c>
      <c r="I1066" s="399">
        <v>5.2</v>
      </c>
      <c r="J1066" s="399">
        <v>40</v>
      </c>
      <c r="K1066" s="399">
        <v>165</v>
      </c>
      <c r="L1066" s="403">
        <v>1</v>
      </c>
      <c r="M1066" s="404">
        <v>12.300000190734863</v>
      </c>
      <c r="N1066" s="404">
        <v>12.300000190734863</v>
      </c>
      <c r="O1066" s="404">
        <v>4.8000001907348633</v>
      </c>
      <c r="P1066" s="399">
        <v>100</v>
      </c>
      <c r="Q1066" s="399" t="s">
        <v>293</v>
      </c>
      <c r="R1066" s="399">
        <v>1</v>
      </c>
      <c r="S1066" s="399">
        <v>0</v>
      </c>
      <c r="T1066" s="399">
        <v>0</v>
      </c>
      <c r="U1066" s="404">
        <v>0.69</v>
      </c>
      <c r="V1066" s="404">
        <v>0.34</v>
      </c>
      <c r="W1066" s="405">
        <v>4.9199699999999999E-4</v>
      </c>
      <c r="X1066" s="405">
        <v>0.18236675000294639</v>
      </c>
      <c r="Y1066" s="399">
        <v>1.48</v>
      </c>
      <c r="Z1066" s="399">
        <v>1.79</v>
      </c>
      <c r="AA1066" s="405">
        <v>8.6559899999999999E-4</v>
      </c>
      <c r="AB1066" s="405">
        <v>0.18236675000294639</v>
      </c>
      <c r="AC1066" s="399">
        <v>1.21</v>
      </c>
      <c r="AD1066" s="399">
        <v>2.0099999999999998</v>
      </c>
      <c r="AE1066" s="405">
        <v>7.2615599999999994E-4</v>
      </c>
      <c r="AF1066" s="405">
        <v>0.18236675000294639</v>
      </c>
      <c r="AG1066" s="399">
        <v>1.28</v>
      </c>
      <c r="AH1066" s="399">
        <v>2.2799999999999998</v>
      </c>
      <c r="AI1066" s="324">
        <v>0</v>
      </c>
      <c r="AJ1066" s="324">
        <v>0</v>
      </c>
      <c r="AK1066" s="324">
        <v>0</v>
      </c>
      <c r="AL1066" s="324">
        <v>0</v>
      </c>
      <c r="AM1066" s="324">
        <v>0</v>
      </c>
      <c r="AN1066" s="324">
        <v>0</v>
      </c>
      <c r="AO1066" s="403">
        <v>172957</v>
      </c>
      <c r="AP1066" s="403">
        <v>3.252E-2</v>
      </c>
      <c r="AQ1066" s="403">
        <v>0.18034</v>
      </c>
      <c r="AR1066" s="403">
        <v>53</v>
      </c>
      <c r="AS1066" s="399" t="s">
        <v>1516</v>
      </c>
      <c r="AT1066" s="390">
        <v>0</v>
      </c>
      <c r="AU1066" s="390">
        <v>0</v>
      </c>
      <c r="AV1066" s="390">
        <v>0</v>
      </c>
      <c r="AY1066" s="390" t="s">
        <v>3533</v>
      </c>
    </row>
    <row r="1067" spans="1:51" s="390" customFormat="1">
      <c r="A1067" s="399" t="s">
        <v>81</v>
      </c>
      <c r="B1067" s="399" t="s">
        <v>1534</v>
      </c>
      <c r="C1067" s="399">
        <v>68</v>
      </c>
      <c r="D1067" s="399">
        <v>20</v>
      </c>
      <c r="E1067" s="403">
        <v>0.1673</v>
      </c>
      <c r="F1067" s="399">
        <v>0</v>
      </c>
      <c r="G1067" s="399">
        <v>2.74</v>
      </c>
      <c r="H1067" s="399">
        <v>0.7</v>
      </c>
      <c r="I1067" s="399">
        <v>1.8</v>
      </c>
      <c r="J1067" s="399">
        <v>40</v>
      </c>
      <c r="K1067" s="399">
        <v>165</v>
      </c>
      <c r="L1067" s="403">
        <v>1</v>
      </c>
      <c r="M1067" s="404">
        <v>12.300000190734863</v>
      </c>
      <c r="N1067" s="404">
        <v>12.300000190734863</v>
      </c>
      <c r="O1067" s="404">
        <v>4.8000001907348633</v>
      </c>
      <c r="P1067" s="399">
        <v>100</v>
      </c>
      <c r="Q1067" s="399" t="s">
        <v>293</v>
      </c>
      <c r="R1067" s="399">
        <v>1</v>
      </c>
      <c r="S1067" s="399">
        <v>0</v>
      </c>
      <c r="T1067" s="399">
        <v>0</v>
      </c>
      <c r="U1067" s="404">
        <v>0.69</v>
      </c>
      <c r="V1067" s="404">
        <v>0.34</v>
      </c>
      <c r="W1067" s="405">
        <v>4.9199699999999999E-4</v>
      </c>
      <c r="X1067" s="405">
        <v>0.58728273777393925</v>
      </c>
      <c r="Y1067" s="399">
        <v>1.48</v>
      </c>
      <c r="Z1067" s="399">
        <v>1.79</v>
      </c>
      <c r="AA1067" s="405">
        <v>8.6559899999999999E-4</v>
      </c>
      <c r="AB1067" s="405">
        <v>0.58728273777393925</v>
      </c>
      <c r="AC1067" s="399">
        <v>1.21</v>
      </c>
      <c r="AD1067" s="399">
        <v>2.0099999999999998</v>
      </c>
      <c r="AE1067" s="405">
        <v>7.2615599999999994E-4</v>
      </c>
      <c r="AF1067" s="405">
        <v>0.58728273777393925</v>
      </c>
      <c r="AG1067" s="399">
        <v>1.28</v>
      </c>
      <c r="AH1067" s="399">
        <v>2.2799999999999998</v>
      </c>
      <c r="AI1067" s="324">
        <v>0</v>
      </c>
      <c r="AJ1067" s="324">
        <v>0</v>
      </c>
      <c r="AK1067" s="324">
        <v>0</v>
      </c>
      <c r="AL1067" s="324">
        <v>0</v>
      </c>
      <c r="AM1067" s="324">
        <v>0</v>
      </c>
      <c r="AN1067" s="324">
        <v>0</v>
      </c>
      <c r="AO1067" s="403">
        <v>273123</v>
      </c>
      <c r="AP1067" s="403">
        <v>2.06E-2</v>
      </c>
      <c r="AQ1067" s="403">
        <v>0.14351</v>
      </c>
      <c r="AR1067" s="403">
        <v>66</v>
      </c>
      <c r="AS1067" s="399" t="s">
        <v>1516</v>
      </c>
      <c r="AT1067" s="390">
        <v>0</v>
      </c>
      <c r="AU1067" s="390">
        <v>0</v>
      </c>
      <c r="AV1067" s="390">
        <v>0</v>
      </c>
      <c r="AY1067" s="390" t="s">
        <v>3533</v>
      </c>
    </row>
    <row r="1068" spans="1:51" s="390" customFormat="1">
      <c r="A1068" s="399" t="s">
        <v>81</v>
      </c>
      <c r="B1068" s="399" t="s">
        <v>1546</v>
      </c>
      <c r="C1068" s="399">
        <v>680</v>
      </c>
      <c r="D1068" s="399">
        <v>10</v>
      </c>
      <c r="E1068" s="403">
        <v>1.37</v>
      </c>
      <c r="F1068" s="399">
        <v>0</v>
      </c>
      <c r="G1068" s="399">
        <v>0.88200000000000001</v>
      </c>
      <c r="H1068" s="399">
        <v>0.7</v>
      </c>
      <c r="I1068" s="399">
        <v>0.62</v>
      </c>
      <c r="J1068" s="399">
        <v>40</v>
      </c>
      <c r="K1068" s="399">
        <v>165</v>
      </c>
      <c r="L1068" s="403">
        <v>1</v>
      </c>
      <c r="M1068" s="404">
        <v>12.300000190734863</v>
      </c>
      <c r="N1068" s="404">
        <v>12.300000190734863</v>
      </c>
      <c r="O1068" s="404">
        <v>4.8000001907348633</v>
      </c>
      <c r="P1068" s="399">
        <v>100</v>
      </c>
      <c r="Q1068" s="399" t="s">
        <v>293</v>
      </c>
      <c r="R1068" s="399">
        <v>1</v>
      </c>
      <c r="S1068" s="399">
        <v>0</v>
      </c>
      <c r="T1068" s="399">
        <v>0</v>
      </c>
      <c r="U1068" s="404">
        <v>0.69</v>
      </c>
      <c r="V1068" s="404">
        <v>0.34</v>
      </c>
      <c r="W1068" s="405">
        <v>4.9199699999999999E-4</v>
      </c>
      <c r="X1068" s="405">
        <v>1.8333164829980115</v>
      </c>
      <c r="Y1068" s="399">
        <v>1.48</v>
      </c>
      <c r="Z1068" s="399">
        <v>1.79</v>
      </c>
      <c r="AA1068" s="405">
        <v>8.6559899999999999E-4</v>
      </c>
      <c r="AB1068" s="405">
        <v>1.8333164829980115</v>
      </c>
      <c r="AC1068" s="399">
        <v>1.21</v>
      </c>
      <c r="AD1068" s="399">
        <v>2.0099999999999998</v>
      </c>
      <c r="AE1068" s="405">
        <v>7.2615599999999994E-4</v>
      </c>
      <c r="AF1068" s="405">
        <v>1.8333164829980115</v>
      </c>
      <c r="AG1068" s="399">
        <v>1.28</v>
      </c>
      <c r="AH1068" s="399">
        <v>2.2799999999999998</v>
      </c>
      <c r="AI1068" s="324">
        <v>0</v>
      </c>
      <c r="AJ1068" s="324">
        <v>0</v>
      </c>
      <c r="AK1068" s="324">
        <v>0</v>
      </c>
      <c r="AL1068" s="324">
        <v>0</v>
      </c>
      <c r="AM1068" s="324">
        <v>0</v>
      </c>
      <c r="AN1068" s="324">
        <v>0</v>
      </c>
      <c r="AO1068" s="403">
        <v>691828</v>
      </c>
      <c r="AP1068" s="403">
        <v>8.1300000000000001E-3</v>
      </c>
      <c r="AQ1068" s="403">
        <v>9.017E-2</v>
      </c>
      <c r="AR1068" s="403">
        <v>68</v>
      </c>
      <c r="AS1068" s="399" t="s">
        <v>1516</v>
      </c>
      <c r="AT1068" s="390">
        <v>0</v>
      </c>
      <c r="AU1068" s="390">
        <v>0</v>
      </c>
      <c r="AV1068" s="390">
        <v>0</v>
      </c>
      <c r="AY1068" s="390" t="s">
        <v>3533</v>
      </c>
    </row>
    <row r="1069" spans="1:51" s="390" customFormat="1">
      <c r="A1069" s="399" t="s">
        <v>81</v>
      </c>
      <c r="B1069" s="399" t="s">
        <v>1523</v>
      </c>
      <c r="C1069" s="399">
        <v>8.1999999999999993</v>
      </c>
      <c r="D1069" s="399">
        <v>20</v>
      </c>
      <c r="E1069" s="403">
        <v>2.7400000000000001E-2</v>
      </c>
      <c r="F1069" s="399">
        <v>0</v>
      </c>
      <c r="G1069" s="399">
        <v>8.32</v>
      </c>
      <c r="H1069" s="399">
        <v>0.7</v>
      </c>
      <c r="I1069" s="399">
        <v>4.67</v>
      </c>
      <c r="J1069" s="399">
        <v>40</v>
      </c>
      <c r="K1069" s="399">
        <v>165</v>
      </c>
      <c r="L1069" s="403">
        <v>1</v>
      </c>
      <c r="M1069" s="404">
        <v>12.300000190734863</v>
      </c>
      <c r="N1069" s="404">
        <v>12.300000190734863</v>
      </c>
      <c r="O1069" s="404">
        <v>4.8000001907348633</v>
      </c>
      <c r="P1069" s="399">
        <v>100</v>
      </c>
      <c r="Q1069" s="399" t="s">
        <v>293</v>
      </c>
      <c r="R1069" s="399">
        <v>1</v>
      </c>
      <c r="S1069" s="399">
        <v>0</v>
      </c>
      <c r="T1069" s="399">
        <v>0</v>
      </c>
      <c r="U1069" s="404">
        <v>0.69</v>
      </c>
      <c r="V1069" s="404">
        <v>0.34</v>
      </c>
      <c r="W1069" s="405">
        <v>4.9199699999999999E-4</v>
      </c>
      <c r="X1069" s="405">
        <v>0.1989687548502308</v>
      </c>
      <c r="Y1069" s="399">
        <v>1.48</v>
      </c>
      <c r="Z1069" s="399">
        <v>1.79</v>
      </c>
      <c r="AA1069" s="405">
        <v>8.6559899999999999E-4</v>
      </c>
      <c r="AB1069" s="405">
        <v>0.1989687548502308</v>
      </c>
      <c r="AC1069" s="399">
        <v>1.21</v>
      </c>
      <c r="AD1069" s="399">
        <v>2.0099999999999998</v>
      </c>
      <c r="AE1069" s="405">
        <v>7.2615599999999994E-4</v>
      </c>
      <c r="AF1069" s="405">
        <v>0.1989687548502308</v>
      </c>
      <c r="AG1069" s="399">
        <v>1.28</v>
      </c>
      <c r="AH1069" s="399">
        <v>2.2799999999999998</v>
      </c>
      <c r="AI1069" s="324">
        <v>0</v>
      </c>
      <c r="AJ1069" s="324">
        <v>0</v>
      </c>
      <c r="AK1069" s="324">
        <v>0</v>
      </c>
      <c r="AL1069" s="324">
        <v>0</v>
      </c>
      <c r="AM1069" s="324">
        <v>0</v>
      </c>
      <c r="AN1069" s="324">
        <v>0</v>
      </c>
      <c r="AO1069" s="403">
        <v>172957</v>
      </c>
      <c r="AP1069" s="403">
        <v>3.252E-2</v>
      </c>
      <c r="AQ1069" s="403">
        <v>0.18034</v>
      </c>
      <c r="AR1069" s="403">
        <v>60</v>
      </c>
      <c r="AS1069" s="399" t="s">
        <v>1516</v>
      </c>
      <c r="AT1069" s="390">
        <v>0</v>
      </c>
      <c r="AU1069" s="390">
        <v>0</v>
      </c>
      <c r="AV1069" s="390">
        <v>0</v>
      </c>
      <c r="AY1069" s="390" t="s">
        <v>3533</v>
      </c>
    </row>
    <row r="1070" spans="1:51" s="390" customFormat="1">
      <c r="A1070" s="399" t="s">
        <v>81</v>
      </c>
      <c r="B1070" s="399" t="s">
        <v>1535</v>
      </c>
      <c r="C1070" s="399">
        <v>82</v>
      </c>
      <c r="D1070" s="399">
        <v>20</v>
      </c>
      <c r="E1070" s="403">
        <v>0.1885</v>
      </c>
      <c r="F1070" s="399">
        <v>0</v>
      </c>
      <c r="G1070" s="399">
        <v>2.46</v>
      </c>
      <c r="H1070" s="399">
        <v>0.7</v>
      </c>
      <c r="I1070" s="399">
        <v>1.72</v>
      </c>
      <c r="J1070" s="399">
        <v>40</v>
      </c>
      <c r="K1070" s="399">
        <v>165</v>
      </c>
      <c r="L1070" s="403">
        <v>1</v>
      </c>
      <c r="M1070" s="404">
        <v>12.300000190734863</v>
      </c>
      <c r="N1070" s="404">
        <v>12.300000190734863</v>
      </c>
      <c r="O1070" s="404">
        <v>4.8000001907348633</v>
      </c>
      <c r="P1070" s="399">
        <v>100</v>
      </c>
      <c r="Q1070" s="399" t="s">
        <v>293</v>
      </c>
      <c r="R1070" s="399">
        <v>1</v>
      </c>
      <c r="S1070" s="399">
        <v>0</v>
      </c>
      <c r="T1070" s="399">
        <v>0</v>
      </c>
      <c r="U1070" s="404">
        <v>0.69</v>
      </c>
      <c r="V1070" s="404">
        <v>0.34</v>
      </c>
      <c r="W1070" s="405">
        <v>4.9199699999999999E-4</v>
      </c>
      <c r="X1070" s="405">
        <v>0.64282214600685939</v>
      </c>
      <c r="Y1070" s="399">
        <v>1.48</v>
      </c>
      <c r="Z1070" s="399">
        <v>1.79</v>
      </c>
      <c r="AA1070" s="405">
        <v>8.6559899999999999E-4</v>
      </c>
      <c r="AB1070" s="405">
        <v>0.64282214600685939</v>
      </c>
      <c r="AC1070" s="399">
        <v>1.21</v>
      </c>
      <c r="AD1070" s="399">
        <v>2.0099999999999998</v>
      </c>
      <c r="AE1070" s="405">
        <v>7.2615599999999994E-4</v>
      </c>
      <c r="AF1070" s="405">
        <v>0.64282214600685939</v>
      </c>
      <c r="AG1070" s="399">
        <v>1.28</v>
      </c>
      <c r="AH1070" s="399">
        <v>2.2799999999999998</v>
      </c>
      <c r="AI1070" s="324">
        <v>0</v>
      </c>
      <c r="AJ1070" s="324">
        <v>0</v>
      </c>
      <c r="AK1070" s="324">
        <v>0</v>
      </c>
      <c r="AL1070" s="324">
        <v>0</v>
      </c>
      <c r="AM1070" s="324">
        <v>0</v>
      </c>
      <c r="AN1070" s="324">
        <v>0</v>
      </c>
      <c r="AO1070" s="403">
        <v>273123</v>
      </c>
      <c r="AP1070" s="403">
        <v>2.06E-2</v>
      </c>
      <c r="AQ1070" s="403">
        <v>0.14351</v>
      </c>
      <c r="AR1070" s="403">
        <v>65</v>
      </c>
      <c r="AS1070" s="399" t="s">
        <v>1516</v>
      </c>
      <c r="AT1070" s="390">
        <v>0</v>
      </c>
      <c r="AU1070" s="390">
        <v>0</v>
      </c>
      <c r="AV1070" s="390">
        <v>0</v>
      </c>
      <c r="AY1070" s="390" t="s">
        <v>3533</v>
      </c>
    </row>
    <row r="1071" spans="1:51" s="390" customFormat="1">
      <c r="A1071" s="399" t="s">
        <v>81</v>
      </c>
      <c r="B1071" s="399" t="s">
        <v>1547</v>
      </c>
      <c r="C1071" s="399">
        <v>820</v>
      </c>
      <c r="D1071" s="399">
        <v>10</v>
      </c>
      <c r="E1071" s="403">
        <v>1.59</v>
      </c>
      <c r="F1071" s="399">
        <v>0</v>
      </c>
      <c r="G1071" s="399">
        <v>0.79200000000000004</v>
      </c>
      <c r="H1071" s="399">
        <v>0.7</v>
      </c>
      <c r="I1071" s="399">
        <v>0.57999999999999996</v>
      </c>
      <c r="J1071" s="399">
        <v>40</v>
      </c>
      <c r="K1071" s="399">
        <v>165</v>
      </c>
      <c r="L1071" s="403">
        <v>1</v>
      </c>
      <c r="M1071" s="404">
        <v>12.300000190734863</v>
      </c>
      <c r="N1071" s="404">
        <v>12.300000190734863</v>
      </c>
      <c r="O1071" s="404">
        <v>4.8000001907348633</v>
      </c>
      <c r="P1071" s="399">
        <v>100</v>
      </c>
      <c r="Q1071" s="399" t="s">
        <v>293</v>
      </c>
      <c r="R1071" s="399">
        <v>1</v>
      </c>
      <c r="S1071" s="399">
        <v>0</v>
      </c>
      <c r="T1071" s="399">
        <v>0</v>
      </c>
      <c r="U1071" s="404">
        <v>0.69</v>
      </c>
      <c r="V1071" s="404">
        <v>0.34</v>
      </c>
      <c r="W1071" s="405">
        <v>4.9199699999999999E-4</v>
      </c>
      <c r="X1071" s="405">
        <v>2.0185236468814423</v>
      </c>
      <c r="Y1071" s="399">
        <v>1.48</v>
      </c>
      <c r="Z1071" s="399">
        <v>1.79</v>
      </c>
      <c r="AA1071" s="405">
        <v>8.6559899999999999E-4</v>
      </c>
      <c r="AB1071" s="405">
        <v>2.0185236468814423</v>
      </c>
      <c r="AC1071" s="399">
        <v>1.21</v>
      </c>
      <c r="AD1071" s="399">
        <v>2.0099999999999998</v>
      </c>
      <c r="AE1071" s="405">
        <v>7.2615599999999994E-4</v>
      </c>
      <c r="AF1071" s="405">
        <v>2.0185236468814423</v>
      </c>
      <c r="AG1071" s="399">
        <v>1.28</v>
      </c>
      <c r="AH1071" s="399">
        <v>2.2799999999999998</v>
      </c>
      <c r="AI1071" s="324">
        <v>0</v>
      </c>
      <c r="AJ1071" s="324">
        <v>0</v>
      </c>
      <c r="AK1071" s="324">
        <v>0</v>
      </c>
      <c r="AL1071" s="324">
        <v>0</v>
      </c>
      <c r="AM1071" s="324">
        <v>0</v>
      </c>
      <c r="AN1071" s="324">
        <v>0</v>
      </c>
      <c r="AO1071" s="403">
        <v>691828</v>
      </c>
      <c r="AP1071" s="403">
        <v>8.1300000000000001E-3</v>
      </c>
      <c r="AQ1071" s="403">
        <v>9.017E-2</v>
      </c>
      <c r="AR1071" s="403">
        <v>67</v>
      </c>
      <c r="AS1071" s="399" t="s">
        <v>1516</v>
      </c>
      <c r="AT1071" s="390">
        <v>0</v>
      </c>
      <c r="AU1071" s="390">
        <v>0</v>
      </c>
      <c r="AV1071" s="390">
        <v>0</v>
      </c>
      <c r="AY1071" s="390" t="s">
        <v>3533</v>
      </c>
    </row>
    <row r="1072" spans="1:51" s="390" customFormat="1">
      <c r="A1072" s="399" t="s">
        <v>81</v>
      </c>
      <c r="B1072" s="399" t="s">
        <v>1549</v>
      </c>
      <c r="C1072" s="399">
        <v>1</v>
      </c>
      <c r="D1072" s="399">
        <v>30</v>
      </c>
      <c r="E1072" s="403">
        <v>5.7999999999999996E-3</v>
      </c>
      <c r="F1072" s="399">
        <v>0</v>
      </c>
      <c r="G1072" s="399">
        <v>22.7</v>
      </c>
      <c r="H1072" s="399">
        <v>0.7</v>
      </c>
      <c r="I1072" s="399">
        <v>8</v>
      </c>
      <c r="J1072" s="399">
        <v>40</v>
      </c>
      <c r="K1072" s="399">
        <v>125</v>
      </c>
      <c r="L1072" s="403">
        <v>1</v>
      </c>
      <c r="M1072" s="404">
        <v>12.300000190734863</v>
      </c>
      <c r="N1072" s="404">
        <v>12.300000190734863</v>
      </c>
      <c r="O1072" s="404">
        <v>6.1999998092651367</v>
      </c>
      <c r="P1072" s="399">
        <v>100</v>
      </c>
      <c r="Q1072" s="399" t="s">
        <v>293</v>
      </c>
      <c r="R1072" s="399">
        <v>1</v>
      </c>
      <c r="S1072" s="399">
        <v>0</v>
      </c>
      <c r="T1072" s="399">
        <v>0</v>
      </c>
      <c r="U1072" s="404">
        <v>0.63</v>
      </c>
      <c r="V1072" s="404">
        <v>0.28000000000000003</v>
      </c>
      <c r="W1072" s="405">
        <v>6.4242231888999993E-4</v>
      </c>
      <c r="X1072" s="405">
        <v>7.2793448589626927E-2</v>
      </c>
      <c r="Y1072" s="399">
        <v>1.48</v>
      </c>
      <c r="Z1072" s="399">
        <v>1.79</v>
      </c>
      <c r="AA1072" s="405">
        <v>1.1302510316299999E-3</v>
      </c>
      <c r="AB1072" s="405">
        <v>7.2793448589626927E-2</v>
      </c>
      <c r="AC1072" s="399">
        <v>1.21</v>
      </c>
      <c r="AD1072" s="399">
        <v>2.0099999999999998</v>
      </c>
      <c r="AE1072" s="405">
        <v>9.4817411771999996E-4</v>
      </c>
      <c r="AF1072" s="405">
        <v>7.2793448589626927E-2</v>
      </c>
      <c r="AG1072" s="399">
        <v>1.28</v>
      </c>
      <c r="AH1072" s="399">
        <v>2.2799999999999998</v>
      </c>
      <c r="AI1072" s="324">
        <v>0</v>
      </c>
      <c r="AJ1072" s="324">
        <v>0</v>
      </c>
      <c r="AK1072" s="324">
        <v>0</v>
      </c>
      <c r="AL1072" s="324">
        <v>0</v>
      </c>
      <c r="AM1072" s="324">
        <v>0</v>
      </c>
      <c r="AN1072" s="324">
        <v>0</v>
      </c>
      <c r="AO1072" s="403">
        <v>137950</v>
      </c>
      <c r="AP1072" s="403">
        <v>4.0779999999999997E-2</v>
      </c>
      <c r="AQ1072" s="403">
        <v>0.20193</v>
      </c>
      <c r="AR1072" s="403">
        <v>96</v>
      </c>
      <c r="AS1072" s="399" t="s">
        <v>1550</v>
      </c>
      <c r="AT1072" s="390">
        <v>0</v>
      </c>
      <c r="AU1072" s="390">
        <v>0</v>
      </c>
      <c r="AV1072" s="390">
        <v>0</v>
      </c>
      <c r="AY1072" s="390" t="s">
        <v>3533</v>
      </c>
    </row>
    <row r="1073" spans="1:51" s="390" customFormat="1">
      <c r="A1073" s="399" t="s">
        <v>81</v>
      </c>
      <c r="B1073" s="399" t="s">
        <v>1558</v>
      </c>
      <c r="C1073" s="399">
        <v>10</v>
      </c>
      <c r="D1073" s="399">
        <v>20</v>
      </c>
      <c r="E1073" s="403">
        <v>2.1499999999999998E-2</v>
      </c>
      <c r="F1073" s="399">
        <v>0</v>
      </c>
      <c r="G1073" s="399">
        <v>7.4</v>
      </c>
      <c r="H1073" s="399">
        <v>0.7</v>
      </c>
      <c r="I1073" s="399">
        <v>4</v>
      </c>
      <c r="J1073" s="399">
        <v>40</v>
      </c>
      <c r="K1073" s="399">
        <v>125</v>
      </c>
      <c r="L1073" s="403">
        <v>1</v>
      </c>
      <c r="M1073" s="404">
        <v>12.300000190734863</v>
      </c>
      <c r="N1073" s="404">
        <v>12.300000190734863</v>
      </c>
      <c r="O1073" s="404">
        <v>6.1999998092651367</v>
      </c>
      <c r="P1073" s="399">
        <v>100</v>
      </c>
      <c r="Q1073" s="399" t="s">
        <v>293</v>
      </c>
      <c r="R1073" s="399">
        <v>1</v>
      </c>
      <c r="S1073" s="399">
        <v>0</v>
      </c>
      <c r="T1073" s="399">
        <v>0</v>
      </c>
      <c r="U1073" s="404">
        <v>0.63</v>
      </c>
      <c r="V1073" s="404">
        <v>0.28000000000000003</v>
      </c>
      <c r="W1073" s="405">
        <v>6.4242231888999993E-4</v>
      </c>
      <c r="X1073" s="405">
        <v>0.22154527831625587</v>
      </c>
      <c r="Y1073" s="399">
        <v>1.48</v>
      </c>
      <c r="Z1073" s="399">
        <v>1.79</v>
      </c>
      <c r="AA1073" s="405">
        <v>1.1302510316299999E-3</v>
      </c>
      <c r="AB1073" s="405">
        <v>0.22154527831625587</v>
      </c>
      <c r="AC1073" s="399">
        <v>1.21</v>
      </c>
      <c r="AD1073" s="399">
        <v>2.0099999999999998</v>
      </c>
      <c r="AE1073" s="405">
        <v>9.4817411771999996E-4</v>
      </c>
      <c r="AF1073" s="405">
        <v>0.22154527831625587</v>
      </c>
      <c r="AG1073" s="399">
        <v>1.28</v>
      </c>
      <c r="AH1073" s="399">
        <v>2.2799999999999998</v>
      </c>
      <c r="AI1073" s="324">
        <v>0</v>
      </c>
      <c r="AJ1073" s="324">
        <v>0</v>
      </c>
      <c r="AK1073" s="324">
        <v>0</v>
      </c>
      <c r="AL1073" s="324">
        <v>0</v>
      </c>
      <c r="AM1073" s="324">
        <v>0</v>
      </c>
      <c r="AN1073" s="324">
        <v>0</v>
      </c>
      <c r="AO1073" s="403">
        <v>137950</v>
      </c>
      <c r="AP1073" s="403">
        <v>4.0779999999999997E-2</v>
      </c>
      <c r="AQ1073" s="403">
        <v>0.20193</v>
      </c>
      <c r="AR1073" s="403">
        <v>105</v>
      </c>
      <c r="AS1073" s="399" t="s">
        <v>1550</v>
      </c>
      <c r="AT1073" s="390">
        <v>0</v>
      </c>
      <c r="AU1073" s="390">
        <v>0</v>
      </c>
      <c r="AV1073" s="390">
        <v>0</v>
      </c>
      <c r="AY1073" s="390" t="s">
        <v>3533</v>
      </c>
    </row>
    <row r="1074" spans="1:51" s="390" customFormat="1">
      <c r="A1074" s="399" t="s">
        <v>81</v>
      </c>
      <c r="B1074" s="399" t="s">
        <v>1570</v>
      </c>
      <c r="C1074" s="399">
        <v>100</v>
      </c>
      <c r="D1074" s="399">
        <v>20</v>
      </c>
      <c r="E1074" s="403">
        <v>0.13900000000000001</v>
      </c>
      <c r="F1074" s="399">
        <v>0</v>
      </c>
      <c r="G1074" s="399">
        <v>2.3199999999999998</v>
      </c>
      <c r="H1074" s="399">
        <v>0.7</v>
      </c>
      <c r="I1074" s="399">
        <v>2.1</v>
      </c>
      <c r="J1074" s="399">
        <v>40</v>
      </c>
      <c r="K1074" s="399">
        <v>125</v>
      </c>
      <c r="L1074" s="403">
        <v>1</v>
      </c>
      <c r="M1074" s="404">
        <v>12.300000190734863</v>
      </c>
      <c r="N1074" s="404">
        <v>12.300000190734863</v>
      </c>
      <c r="O1074" s="404">
        <v>6.1999998092651367</v>
      </c>
      <c r="P1074" s="399">
        <v>100</v>
      </c>
      <c r="Q1074" s="399" t="s">
        <v>293</v>
      </c>
      <c r="R1074" s="399">
        <v>1</v>
      </c>
      <c r="S1074" s="399">
        <v>0</v>
      </c>
      <c r="T1074" s="399">
        <v>0</v>
      </c>
      <c r="U1074" s="404">
        <v>0.63</v>
      </c>
      <c r="V1074" s="404">
        <v>0.28000000000000003</v>
      </c>
      <c r="W1074" s="405">
        <v>6.4242231888999993E-4</v>
      </c>
      <c r="X1074" s="405">
        <v>0.66175862354206294</v>
      </c>
      <c r="Y1074" s="399">
        <v>1.48</v>
      </c>
      <c r="Z1074" s="399">
        <v>1.79</v>
      </c>
      <c r="AA1074" s="405">
        <v>1.1302510316299999E-3</v>
      </c>
      <c r="AB1074" s="405">
        <v>0.66175862354206294</v>
      </c>
      <c r="AC1074" s="399">
        <v>1.21</v>
      </c>
      <c r="AD1074" s="399">
        <v>2.0099999999999998</v>
      </c>
      <c r="AE1074" s="405">
        <v>9.4817411771999996E-4</v>
      </c>
      <c r="AF1074" s="405">
        <v>0.66175862354206294</v>
      </c>
      <c r="AG1074" s="399">
        <v>1.28</v>
      </c>
      <c r="AH1074" s="399">
        <v>2.2799999999999998</v>
      </c>
      <c r="AI1074" s="324">
        <v>0</v>
      </c>
      <c r="AJ1074" s="324">
        <v>0</v>
      </c>
      <c r="AK1074" s="324">
        <v>0</v>
      </c>
      <c r="AL1074" s="324">
        <v>0</v>
      </c>
      <c r="AM1074" s="324">
        <v>0</v>
      </c>
      <c r="AN1074" s="324">
        <v>0</v>
      </c>
      <c r="AO1074" s="403">
        <v>172957</v>
      </c>
      <c r="AP1074" s="403">
        <v>3.252E-2</v>
      </c>
      <c r="AQ1074" s="403">
        <v>0.18034</v>
      </c>
      <c r="AR1074" s="403">
        <v>62</v>
      </c>
      <c r="AS1074" s="399" t="s">
        <v>1550</v>
      </c>
      <c r="AT1074" s="390">
        <v>0</v>
      </c>
      <c r="AU1074" s="390">
        <v>0</v>
      </c>
      <c r="AV1074" s="390">
        <v>0</v>
      </c>
      <c r="AY1074" s="390" t="s">
        <v>3533</v>
      </c>
    </row>
    <row r="1075" spans="1:51" s="390" customFormat="1">
      <c r="A1075" s="399" t="s">
        <v>81</v>
      </c>
      <c r="B1075" s="399" t="s">
        <v>1582</v>
      </c>
      <c r="C1075" s="399">
        <v>1000</v>
      </c>
      <c r="D1075" s="399">
        <v>10</v>
      </c>
      <c r="E1075" s="403">
        <v>1.2949999999999999</v>
      </c>
      <c r="F1075" s="399">
        <v>0</v>
      </c>
      <c r="G1075" s="399">
        <v>0.74</v>
      </c>
      <c r="H1075" s="399">
        <v>0.7</v>
      </c>
      <c r="I1075" s="399">
        <v>0.68</v>
      </c>
      <c r="J1075" s="399">
        <v>40</v>
      </c>
      <c r="K1075" s="399">
        <v>125</v>
      </c>
      <c r="L1075" s="403">
        <v>1</v>
      </c>
      <c r="M1075" s="404">
        <v>12.300000190734863</v>
      </c>
      <c r="N1075" s="404">
        <v>12.300000190734863</v>
      </c>
      <c r="O1075" s="404">
        <v>6.1999998092651367</v>
      </c>
      <c r="P1075" s="399">
        <v>100</v>
      </c>
      <c r="Q1075" s="399" t="s">
        <v>293</v>
      </c>
      <c r="R1075" s="399">
        <v>1</v>
      </c>
      <c r="S1075" s="399">
        <v>0</v>
      </c>
      <c r="T1075" s="399">
        <v>0</v>
      </c>
      <c r="U1075" s="404">
        <v>0.63</v>
      </c>
      <c r="V1075" s="404">
        <v>0.28000000000000003</v>
      </c>
      <c r="W1075" s="405">
        <v>6.4242231888999993E-4</v>
      </c>
      <c r="X1075" s="405">
        <v>2.1143325316489152</v>
      </c>
      <c r="Y1075" s="399">
        <v>1.48</v>
      </c>
      <c r="Z1075" s="399">
        <v>1.79</v>
      </c>
      <c r="AA1075" s="405">
        <v>1.1302510316299999E-3</v>
      </c>
      <c r="AB1075" s="405">
        <v>2.1143325316489152</v>
      </c>
      <c r="AC1075" s="399">
        <v>1.21</v>
      </c>
      <c r="AD1075" s="399">
        <v>2.0099999999999998</v>
      </c>
      <c r="AE1075" s="405">
        <v>9.4817411771999996E-4</v>
      </c>
      <c r="AF1075" s="405">
        <v>2.1143325316489152</v>
      </c>
      <c r="AG1075" s="399">
        <v>1.28</v>
      </c>
      <c r="AH1075" s="399">
        <v>2.2799999999999998</v>
      </c>
      <c r="AI1075" s="324">
        <v>0</v>
      </c>
      <c r="AJ1075" s="324">
        <v>0</v>
      </c>
      <c r="AK1075" s="324">
        <v>0</v>
      </c>
      <c r="AL1075" s="324">
        <v>0</v>
      </c>
      <c r="AM1075" s="324">
        <v>0</v>
      </c>
      <c r="AN1075" s="324">
        <v>0</v>
      </c>
      <c r="AO1075" s="403">
        <v>544923</v>
      </c>
      <c r="AP1075" s="403">
        <v>1.0319999999999999E-2</v>
      </c>
      <c r="AQ1075" s="403">
        <v>0.1016</v>
      </c>
      <c r="AR1075" s="403">
        <v>65</v>
      </c>
      <c r="AS1075" s="399" t="s">
        <v>1550</v>
      </c>
      <c r="AT1075" s="390">
        <v>0</v>
      </c>
      <c r="AU1075" s="390">
        <v>0</v>
      </c>
      <c r="AV1075" s="390">
        <v>0</v>
      </c>
      <c r="AY1075" s="390" t="s">
        <v>3533</v>
      </c>
    </row>
    <row r="1076" spans="1:51" s="390" customFormat="1">
      <c r="A1076" s="399" t="s">
        <v>81</v>
      </c>
      <c r="B1076" s="399" t="s">
        <v>1559</v>
      </c>
      <c r="C1076" s="399">
        <v>12</v>
      </c>
      <c r="D1076" s="399">
        <v>20</v>
      </c>
      <c r="E1076" s="403">
        <v>2.4500000000000001E-2</v>
      </c>
      <c r="F1076" s="399">
        <v>0</v>
      </c>
      <c r="G1076" s="399">
        <v>6.42</v>
      </c>
      <c r="H1076" s="399">
        <v>0.7</v>
      </c>
      <c r="I1076" s="399">
        <v>3.7</v>
      </c>
      <c r="J1076" s="399">
        <v>40</v>
      </c>
      <c r="K1076" s="399">
        <v>125</v>
      </c>
      <c r="L1076" s="403">
        <v>1</v>
      </c>
      <c r="M1076" s="404">
        <v>12.300000190734863</v>
      </c>
      <c r="N1076" s="404">
        <v>12.300000190734863</v>
      </c>
      <c r="O1076" s="404">
        <v>6.1999998092651367</v>
      </c>
      <c r="P1076" s="399">
        <v>100</v>
      </c>
      <c r="Q1076" s="399" t="s">
        <v>293</v>
      </c>
      <c r="R1076" s="399">
        <v>1</v>
      </c>
      <c r="S1076" s="399">
        <v>0</v>
      </c>
      <c r="T1076" s="399">
        <v>0</v>
      </c>
      <c r="U1076" s="404">
        <v>0.63</v>
      </c>
      <c r="V1076" s="404">
        <v>0.28000000000000003</v>
      </c>
      <c r="W1076" s="405">
        <v>6.4242231888999993E-4</v>
      </c>
      <c r="X1076" s="405">
        <v>0.22646850672328381</v>
      </c>
      <c r="Y1076" s="399">
        <v>1.48</v>
      </c>
      <c r="Z1076" s="399">
        <v>1.79</v>
      </c>
      <c r="AA1076" s="405">
        <v>1.1302510316299999E-3</v>
      </c>
      <c r="AB1076" s="405">
        <v>0.22646850672328381</v>
      </c>
      <c r="AC1076" s="399">
        <v>1.21</v>
      </c>
      <c r="AD1076" s="399">
        <v>2.0099999999999998</v>
      </c>
      <c r="AE1076" s="405">
        <v>9.4817411771999996E-4</v>
      </c>
      <c r="AF1076" s="405">
        <v>0.22646850672328381</v>
      </c>
      <c r="AG1076" s="399">
        <v>1.28</v>
      </c>
      <c r="AH1076" s="399">
        <v>2.2799999999999998</v>
      </c>
      <c r="AI1076" s="324">
        <v>0</v>
      </c>
      <c r="AJ1076" s="324">
        <v>0</v>
      </c>
      <c r="AK1076" s="324">
        <v>0</v>
      </c>
      <c r="AL1076" s="324">
        <v>0</v>
      </c>
      <c r="AM1076" s="324">
        <v>0</v>
      </c>
      <c r="AN1076" s="324">
        <v>0</v>
      </c>
      <c r="AO1076" s="403">
        <v>137950</v>
      </c>
      <c r="AP1076" s="403">
        <v>4.0779999999999997E-2</v>
      </c>
      <c r="AQ1076" s="403">
        <v>0.20193</v>
      </c>
      <c r="AR1076" s="403">
        <v>107</v>
      </c>
      <c r="AS1076" s="399" t="s">
        <v>1550</v>
      </c>
      <c r="AT1076" s="390">
        <v>0</v>
      </c>
      <c r="AU1076" s="390">
        <v>0</v>
      </c>
      <c r="AV1076" s="390">
        <v>0</v>
      </c>
      <c r="AY1076" s="390" t="s">
        <v>3533</v>
      </c>
    </row>
    <row r="1077" spans="1:51" s="390" customFormat="1">
      <c r="A1077" s="399" t="s">
        <v>81</v>
      </c>
      <c r="B1077" s="399" t="s">
        <v>1571</v>
      </c>
      <c r="C1077" s="399">
        <v>120</v>
      </c>
      <c r="D1077" s="399">
        <v>10</v>
      </c>
      <c r="E1077" s="403">
        <v>0.193</v>
      </c>
      <c r="F1077" s="399">
        <v>0</v>
      </c>
      <c r="G1077" s="399">
        <v>2.1</v>
      </c>
      <c r="H1077" s="399">
        <v>0.7</v>
      </c>
      <c r="I1077" s="399">
        <v>1.85</v>
      </c>
      <c r="J1077" s="399">
        <v>40</v>
      </c>
      <c r="K1077" s="399">
        <v>125</v>
      </c>
      <c r="L1077" s="403">
        <v>1</v>
      </c>
      <c r="M1077" s="404">
        <v>12.300000190734863</v>
      </c>
      <c r="N1077" s="404">
        <v>12.300000190734863</v>
      </c>
      <c r="O1077" s="404">
        <v>6.1999998092651367</v>
      </c>
      <c r="P1077" s="399">
        <v>100</v>
      </c>
      <c r="Q1077" s="399" t="s">
        <v>293</v>
      </c>
      <c r="R1077" s="399">
        <v>1</v>
      </c>
      <c r="S1077" s="399">
        <v>0</v>
      </c>
      <c r="T1077" s="399">
        <v>0</v>
      </c>
      <c r="U1077" s="404">
        <v>0.63</v>
      </c>
      <c r="V1077" s="404">
        <v>0.28000000000000003</v>
      </c>
      <c r="W1077" s="405">
        <v>6.4242231888999993E-4</v>
      </c>
      <c r="X1077" s="405">
        <v>0.73670478090706781</v>
      </c>
      <c r="Y1077" s="399">
        <v>1.48</v>
      </c>
      <c r="Z1077" s="399">
        <v>1.79</v>
      </c>
      <c r="AA1077" s="405">
        <v>1.1302510316299999E-3</v>
      </c>
      <c r="AB1077" s="405">
        <v>0.73670478090706781</v>
      </c>
      <c r="AC1077" s="399">
        <v>1.21</v>
      </c>
      <c r="AD1077" s="399">
        <v>2.0099999999999998</v>
      </c>
      <c r="AE1077" s="405">
        <v>9.4817411771999996E-4</v>
      </c>
      <c r="AF1077" s="405">
        <v>0.73670478090706781</v>
      </c>
      <c r="AG1077" s="399">
        <v>1.28</v>
      </c>
      <c r="AH1077" s="399">
        <v>2.2799999999999998</v>
      </c>
      <c r="AI1077" s="324">
        <v>0</v>
      </c>
      <c r="AJ1077" s="324">
        <v>0</v>
      </c>
      <c r="AK1077" s="324">
        <v>0</v>
      </c>
      <c r="AL1077" s="324">
        <v>0</v>
      </c>
      <c r="AM1077" s="324">
        <v>0</v>
      </c>
      <c r="AN1077" s="324">
        <v>0</v>
      </c>
      <c r="AO1077" s="403">
        <v>219672</v>
      </c>
      <c r="AP1077" s="403">
        <v>2.5610000000000001E-2</v>
      </c>
      <c r="AQ1077" s="403">
        <v>0.16002</v>
      </c>
      <c r="AR1077" s="403">
        <v>60</v>
      </c>
      <c r="AS1077" s="399" t="s">
        <v>1550</v>
      </c>
      <c r="AT1077" s="390">
        <v>0</v>
      </c>
      <c r="AU1077" s="390">
        <v>0</v>
      </c>
      <c r="AV1077" s="390">
        <v>0</v>
      </c>
      <c r="AY1077" s="390" t="s">
        <v>3533</v>
      </c>
    </row>
    <row r="1078" spans="1:51" s="390" customFormat="1">
      <c r="A1078" s="399" t="s">
        <v>81</v>
      </c>
      <c r="B1078" s="399" t="s">
        <v>1551</v>
      </c>
      <c r="C1078" s="399">
        <v>1.5</v>
      </c>
      <c r="D1078" s="399">
        <v>30</v>
      </c>
      <c r="E1078" s="403">
        <v>8.8000000000000005E-3</v>
      </c>
      <c r="F1078" s="399">
        <v>0</v>
      </c>
      <c r="G1078" s="399">
        <v>17.600000000000001</v>
      </c>
      <c r="H1078" s="399">
        <v>0.7</v>
      </c>
      <c r="I1078" s="399">
        <v>7.5</v>
      </c>
      <c r="J1078" s="399">
        <v>40</v>
      </c>
      <c r="K1078" s="399">
        <v>125</v>
      </c>
      <c r="L1078" s="403">
        <v>1</v>
      </c>
      <c r="M1078" s="404">
        <v>12.300000190734863</v>
      </c>
      <c r="N1078" s="404">
        <v>12.300000190734863</v>
      </c>
      <c r="O1078" s="404">
        <v>6.1999998092651367</v>
      </c>
      <c r="P1078" s="399">
        <v>100</v>
      </c>
      <c r="Q1078" s="399" t="s">
        <v>293</v>
      </c>
      <c r="R1078" s="399">
        <v>1</v>
      </c>
      <c r="S1078" s="399">
        <v>0</v>
      </c>
      <c r="T1078" s="399">
        <v>0</v>
      </c>
      <c r="U1078" s="404">
        <v>0.63</v>
      </c>
      <c r="V1078" s="404">
        <v>0.28000000000000003</v>
      </c>
      <c r="W1078" s="405">
        <v>6.4242231888999993E-4</v>
      </c>
      <c r="X1078" s="405">
        <v>8.4925690021231418E-2</v>
      </c>
      <c r="Y1078" s="399">
        <v>1.48</v>
      </c>
      <c r="Z1078" s="399">
        <v>1.79</v>
      </c>
      <c r="AA1078" s="405">
        <v>1.1302510316299999E-3</v>
      </c>
      <c r="AB1078" s="405">
        <v>8.4925690021231418E-2</v>
      </c>
      <c r="AC1078" s="399">
        <v>1.21</v>
      </c>
      <c r="AD1078" s="399">
        <v>2.0099999999999998</v>
      </c>
      <c r="AE1078" s="405">
        <v>9.4817411771999996E-4</v>
      </c>
      <c r="AF1078" s="405">
        <v>8.4925690021231418E-2</v>
      </c>
      <c r="AG1078" s="399">
        <v>1.28</v>
      </c>
      <c r="AH1078" s="399">
        <v>2.2799999999999998</v>
      </c>
      <c r="AI1078" s="324">
        <v>0</v>
      </c>
      <c r="AJ1078" s="324">
        <v>0</v>
      </c>
      <c r="AK1078" s="324">
        <v>0</v>
      </c>
      <c r="AL1078" s="324">
        <v>0</v>
      </c>
      <c r="AM1078" s="324">
        <v>0</v>
      </c>
      <c r="AN1078" s="324">
        <v>0</v>
      </c>
      <c r="AO1078" s="403">
        <v>137950</v>
      </c>
      <c r="AP1078" s="403">
        <v>4.0779999999999997E-2</v>
      </c>
      <c r="AQ1078" s="403">
        <v>0.20193</v>
      </c>
      <c r="AR1078" s="403">
        <v>73</v>
      </c>
      <c r="AS1078" s="399" t="s">
        <v>1550</v>
      </c>
      <c r="AT1078" s="390">
        <v>0</v>
      </c>
      <c r="AU1078" s="390">
        <v>0</v>
      </c>
      <c r="AV1078" s="390">
        <v>0</v>
      </c>
      <c r="AY1078" s="390" t="s">
        <v>3533</v>
      </c>
    </row>
    <row r="1079" spans="1:51" s="390" customFormat="1">
      <c r="A1079" s="399" t="s">
        <v>81</v>
      </c>
      <c r="B1079" s="399" t="s">
        <v>1560</v>
      </c>
      <c r="C1079" s="399">
        <v>15</v>
      </c>
      <c r="D1079" s="399">
        <v>20</v>
      </c>
      <c r="E1079" s="403">
        <v>2.7E-2</v>
      </c>
      <c r="F1079" s="399">
        <v>0</v>
      </c>
      <c r="G1079" s="399">
        <v>5.78</v>
      </c>
      <c r="H1079" s="399">
        <v>0.7</v>
      </c>
      <c r="I1079" s="399">
        <v>3.5</v>
      </c>
      <c r="J1079" s="399">
        <v>40</v>
      </c>
      <c r="K1079" s="399">
        <v>125</v>
      </c>
      <c r="L1079" s="403">
        <v>1</v>
      </c>
      <c r="M1079" s="404">
        <v>12.300000190734863</v>
      </c>
      <c r="N1079" s="404">
        <v>12.300000190734863</v>
      </c>
      <c r="O1079" s="404">
        <v>6.1999998092651367</v>
      </c>
      <c r="P1079" s="399">
        <v>100</v>
      </c>
      <c r="Q1079" s="399" t="s">
        <v>293</v>
      </c>
      <c r="R1079" s="399">
        <v>1</v>
      </c>
      <c r="S1079" s="399">
        <v>0</v>
      </c>
      <c r="T1079" s="399">
        <v>0</v>
      </c>
      <c r="U1079" s="404">
        <v>0.63</v>
      </c>
      <c r="V1079" s="404">
        <v>0.28000000000000003</v>
      </c>
      <c r="W1079" s="405">
        <v>6.4242231888999993E-4</v>
      </c>
      <c r="X1079" s="405">
        <v>0.24655845490034928</v>
      </c>
      <c r="Y1079" s="399">
        <v>1.48</v>
      </c>
      <c r="Z1079" s="399">
        <v>1.79</v>
      </c>
      <c r="AA1079" s="405">
        <v>1.1302510316299999E-3</v>
      </c>
      <c r="AB1079" s="405">
        <v>0.24655845490034928</v>
      </c>
      <c r="AC1079" s="399">
        <v>1.21</v>
      </c>
      <c r="AD1079" s="399">
        <v>2.0099999999999998</v>
      </c>
      <c r="AE1079" s="405">
        <v>9.4817411771999996E-4</v>
      </c>
      <c r="AF1079" s="405">
        <v>0.24655845490034928</v>
      </c>
      <c r="AG1079" s="399">
        <v>1.28</v>
      </c>
      <c r="AH1079" s="399">
        <v>2.2799999999999998</v>
      </c>
      <c r="AI1079" s="324">
        <v>0</v>
      </c>
      <c r="AJ1079" s="324">
        <v>0</v>
      </c>
      <c r="AK1079" s="324">
        <v>0</v>
      </c>
      <c r="AL1079" s="324">
        <v>0</v>
      </c>
      <c r="AM1079" s="324">
        <v>0</v>
      </c>
      <c r="AN1079" s="324">
        <v>0</v>
      </c>
      <c r="AO1079" s="403">
        <v>172957</v>
      </c>
      <c r="AP1079" s="403">
        <v>3.252E-2</v>
      </c>
      <c r="AQ1079" s="403">
        <v>0.18034</v>
      </c>
      <c r="AR1079" s="403">
        <v>102</v>
      </c>
      <c r="AS1079" s="399" t="s">
        <v>1550</v>
      </c>
      <c r="AT1079" s="390">
        <v>0</v>
      </c>
      <c r="AU1079" s="390">
        <v>0</v>
      </c>
      <c r="AV1079" s="390">
        <v>0</v>
      </c>
      <c r="AY1079" s="390" t="s">
        <v>3533</v>
      </c>
    </row>
    <row r="1080" spans="1:51" s="390" customFormat="1">
      <c r="A1080" s="399" t="s">
        <v>81</v>
      </c>
      <c r="B1080" s="399" t="s">
        <v>1572</v>
      </c>
      <c r="C1080" s="399">
        <v>150</v>
      </c>
      <c r="D1080" s="399">
        <v>10</v>
      </c>
      <c r="E1080" s="403">
        <v>0.20899999999999999</v>
      </c>
      <c r="F1080" s="399">
        <v>0</v>
      </c>
      <c r="G1080" s="399">
        <v>1.98</v>
      </c>
      <c r="H1080" s="399">
        <v>0.7</v>
      </c>
      <c r="I1080" s="399">
        <v>1.66</v>
      </c>
      <c r="J1080" s="399">
        <v>40</v>
      </c>
      <c r="K1080" s="399">
        <v>125</v>
      </c>
      <c r="L1080" s="403">
        <v>1</v>
      </c>
      <c r="M1080" s="404">
        <v>12.300000190734863</v>
      </c>
      <c r="N1080" s="404">
        <v>12.300000190734863</v>
      </c>
      <c r="O1080" s="404">
        <v>6.1999998092651367</v>
      </c>
      <c r="P1080" s="399">
        <v>100</v>
      </c>
      <c r="Q1080" s="399" t="s">
        <v>293</v>
      </c>
      <c r="R1080" s="399">
        <v>1</v>
      </c>
      <c r="S1080" s="399">
        <v>0</v>
      </c>
      <c r="T1080" s="399">
        <v>0</v>
      </c>
      <c r="U1080" s="404">
        <v>0.63</v>
      </c>
      <c r="V1080" s="404">
        <v>0.28000000000000003</v>
      </c>
      <c r="W1080" s="405">
        <v>6.4242231888999993E-4</v>
      </c>
      <c r="X1080" s="405">
        <v>0.82186151633449755</v>
      </c>
      <c r="Y1080" s="399">
        <v>1.48</v>
      </c>
      <c r="Z1080" s="399">
        <v>1.79</v>
      </c>
      <c r="AA1080" s="405">
        <v>1.1302510316299999E-3</v>
      </c>
      <c r="AB1080" s="405">
        <v>0.82186151633449755</v>
      </c>
      <c r="AC1080" s="399">
        <v>1.21</v>
      </c>
      <c r="AD1080" s="399">
        <v>2.0099999999999998</v>
      </c>
      <c r="AE1080" s="405">
        <v>9.4817411771999996E-4</v>
      </c>
      <c r="AF1080" s="405">
        <v>0.82186151633449755</v>
      </c>
      <c r="AG1080" s="399">
        <v>1.28</v>
      </c>
      <c r="AH1080" s="399">
        <v>2.2799999999999998</v>
      </c>
      <c r="AI1080" s="324">
        <v>0</v>
      </c>
      <c r="AJ1080" s="324">
        <v>0</v>
      </c>
      <c r="AK1080" s="324">
        <v>0</v>
      </c>
      <c r="AL1080" s="324">
        <v>0</v>
      </c>
      <c r="AM1080" s="324">
        <v>0</v>
      </c>
      <c r="AN1080" s="324">
        <v>0</v>
      </c>
      <c r="AO1080" s="403">
        <v>219672</v>
      </c>
      <c r="AP1080" s="403">
        <v>2.5610000000000001E-2</v>
      </c>
      <c r="AQ1080" s="403">
        <v>0.16002</v>
      </c>
      <c r="AR1080" s="403">
        <v>67</v>
      </c>
      <c r="AS1080" s="399" t="s">
        <v>1550</v>
      </c>
      <c r="AT1080" s="390">
        <v>0</v>
      </c>
      <c r="AU1080" s="390">
        <v>0</v>
      </c>
      <c r="AV1080" s="390">
        <v>0</v>
      </c>
      <c r="AY1080" s="390" t="s">
        <v>3533</v>
      </c>
    </row>
    <row r="1081" spans="1:51" s="390" customFormat="1">
      <c r="A1081" s="399" t="s">
        <v>81</v>
      </c>
      <c r="B1081" s="399" t="s">
        <v>1561</v>
      </c>
      <c r="C1081" s="399">
        <v>18</v>
      </c>
      <c r="D1081" s="399">
        <v>20</v>
      </c>
      <c r="E1081" s="403">
        <v>0.03</v>
      </c>
      <c r="F1081" s="399">
        <v>0</v>
      </c>
      <c r="G1081" s="399">
        <v>5.62</v>
      </c>
      <c r="H1081" s="399">
        <v>0.7</v>
      </c>
      <c r="I1081" s="399">
        <v>3.3</v>
      </c>
      <c r="J1081" s="399">
        <v>40</v>
      </c>
      <c r="K1081" s="399">
        <v>125</v>
      </c>
      <c r="L1081" s="403">
        <v>1</v>
      </c>
      <c r="M1081" s="404">
        <v>12.300000190734863</v>
      </c>
      <c r="N1081" s="404">
        <v>12.300000190734863</v>
      </c>
      <c r="O1081" s="404">
        <v>6.1999998092651367</v>
      </c>
      <c r="P1081" s="399">
        <v>100</v>
      </c>
      <c r="Q1081" s="399" t="s">
        <v>293</v>
      </c>
      <c r="R1081" s="399">
        <v>1</v>
      </c>
      <c r="S1081" s="399">
        <v>0</v>
      </c>
      <c r="T1081" s="399">
        <v>0</v>
      </c>
      <c r="U1081" s="404">
        <v>0.63</v>
      </c>
      <c r="V1081" s="404">
        <v>0.28000000000000003</v>
      </c>
      <c r="W1081" s="405">
        <v>6.4242231888999993E-4</v>
      </c>
      <c r="X1081" s="405">
        <v>0.27793862188766644</v>
      </c>
      <c r="Y1081" s="399">
        <v>1.48</v>
      </c>
      <c r="Z1081" s="399">
        <v>1.79</v>
      </c>
      <c r="AA1081" s="405">
        <v>1.1302510316299999E-3</v>
      </c>
      <c r="AB1081" s="405">
        <v>0.27793862188766644</v>
      </c>
      <c r="AC1081" s="399">
        <v>1.21</v>
      </c>
      <c r="AD1081" s="399">
        <v>2.0099999999999998</v>
      </c>
      <c r="AE1081" s="405">
        <v>9.4817411771999996E-4</v>
      </c>
      <c r="AF1081" s="405">
        <v>0.27793862188766644</v>
      </c>
      <c r="AG1081" s="399">
        <v>1.28</v>
      </c>
      <c r="AH1081" s="399">
        <v>2.2799999999999998</v>
      </c>
      <c r="AI1081" s="324">
        <v>0</v>
      </c>
      <c r="AJ1081" s="324">
        <v>0</v>
      </c>
      <c r="AK1081" s="324">
        <v>0</v>
      </c>
      <c r="AL1081" s="324">
        <v>0</v>
      </c>
      <c r="AM1081" s="324">
        <v>0</v>
      </c>
      <c r="AN1081" s="324">
        <v>0</v>
      </c>
      <c r="AO1081" s="403">
        <v>172957</v>
      </c>
      <c r="AP1081" s="403">
        <v>3.252E-2</v>
      </c>
      <c r="AQ1081" s="403">
        <v>0.18034</v>
      </c>
      <c r="AR1081" s="403">
        <v>111</v>
      </c>
      <c r="AS1081" s="399" t="s">
        <v>1550</v>
      </c>
      <c r="AT1081" s="390">
        <v>0</v>
      </c>
      <c r="AU1081" s="390">
        <v>0</v>
      </c>
      <c r="AV1081" s="390">
        <v>0</v>
      </c>
      <c r="AY1081" s="390" t="s">
        <v>3533</v>
      </c>
    </row>
    <row r="1082" spans="1:51" s="390" customFormat="1">
      <c r="A1082" s="399" t="s">
        <v>81</v>
      </c>
      <c r="B1082" s="399" t="s">
        <v>1573</v>
      </c>
      <c r="C1082" s="399">
        <v>180</v>
      </c>
      <c r="D1082" s="399">
        <v>10</v>
      </c>
      <c r="E1082" s="403">
        <v>0.23400000000000001</v>
      </c>
      <c r="F1082" s="399">
        <v>0</v>
      </c>
      <c r="G1082" s="399">
        <v>1.72</v>
      </c>
      <c r="H1082" s="399">
        <v>0.7</v>
      </c>
      <c r="I1082" s="399">
        <v>1.58</v>
      </c>
      <c r="J1082" s="399">
        <v>40</v>
      </c>
      <c r="K1082" s="399">
        <v>125</v>
      </c>
      <c r="L1082" s="403">
        <v>1</v>
      </c>
      <c r="M1082" s="404">
        <v>12.300000190734863</v>
      </c>
      <c r="N1082" s="404">
        <v>12.300000190734863</v>
      </c>
      <c r="O1082" s="404">
        <v>6.1999998092651367</v>
      </c>
      <c r="P1082" s="399">
        <v>100</v>
      </c>
      <c r="Q1082" s="399" t="s">
        <v>293</v>
      </c>
      <c r="R1082" s="399">
        <v>1</v>
      </c>
      <c r="S1082" s="399">
        <v>0</v>
      </c>
      <c r="T1082" s="399">
        <v>0</v>
      </c>
      <c r="U1082" s="404">
        <v>0.63</v>
      </c>
      <c r="V1082" s="404">
        <v>0.28000000000000003</v>
      </c>
      <c r="W1082" s="405">
        <v>6.4242231888999993E-4</v>
      </c>
      <c r="X1082" s="405">
        <v>0.89048296332941679</v>
      </c>
      <c r="Y1082" s="399">
        <v>1.48</v>
      </c>
      <c r="Z1082" s="399">
        <v>1.79</v>
      </c>
      <c r="AA1082" s="405">
        <v>1.1302510316299999E-3</v>
      </c>
      <c r="AB1082" s="405">
        <v>0.89048296332941679</v>
      </c>
      <c r="AC1082" s="399">
        <v>1.21</v>
      </c>
      <c r="AD1082" s="399">
        <v>2.0099999999999998</v>
      </c>
      <c r="AE1082" s="405">
        <v>9.4817411771999996E-4</v>
      </c>
      <c r="AF1082" s="405">
        <v>0.89048296332941679</v>
      </c>
      <c r="AG1082" s="399">
        <v>1.28</v>
      </c>
      <c r="AH1082" s="399">
        <v>2.2799999999999998</v>
      </c>
      <c r="AI1082" s="324">
        <v>0</v>
      </c>
      <c r="AJ1082" s="324">
        <v>0</v>
      </c>
      <c r="AK1082" s="324">
        <v>0</v>
      </c>
      <c r="AL1082" s="324">
        <v>0</v>
      </c>
      <c r="AM1082" s="324">
        <v>0</v>
      </c>
      <c r="AN1082" s="324">
        <v>0</v>
      </c>
      <c r="AO1082" s="403">
        <v>219672</v>
      </c>
      <c r="AP1082" s="403">
        <v>2.5610000000000001E-2</v>
      </c>
      <c r="AQ1082" s="403">
        <v>0.16002</v>
      </c>
      <c r="AR1082" s="403">
        <v>65</v>
      </c>
      <c r="AS1082" s="399" t="s">
        <v>1550</v>
      </c>
      <c r="AT1082" s="390">
        <v>0</v>
      </c>
      <c r="AU1082" s="390">
        <v>0</v>
      </c>
      <c r="AV1082" s="390">
        <v>0</v>
      </c>
      <c r="AY1082" s="390" t="s">
        <v>3533</v>
      </c>
    </row>
    <row r="1083" spans="1:51" s="390" customFormat="1">
      <c r="A1083" s="399" t="s">
        <v>81</v>
      </c>
      <c r="B1083" s="399" t="s">
        <v>1552</v>
      </c>
      <c r="C1083" s="399">
        <v>2.2000000000000002</v>
      </c>
      <c r="D1083" s="399">
        <v>30</v>
      </c>
      <c r="E1083" s="403">
        <v>1.15E-2</v>
      </c>
      <c r="F1083" s="399">
        <v>0</v>
      </c>
      <c r="G1083" s="399">
        <v>13.9</v>
      </c>
      <c r="H1083" s="399">
        <v>0.7</v>
      </c>
      <c r="I1083" s="399">
        <v>7</v>
      </c>
      <c r="J1083" s="399">
        <v>40</v>
      </c>
      <c r="K1083" s="399">
        <v>125</v>
      </c>
      <c r="L1083" s="403">
        <v>1</v>
      </c>
      <c r="M1083" s="404">
        <v>12.300000190734863</v>
      </c>
      <c r="N1083" s="404">
        <v>12.300000190734863</v>
      </c>
      <c r="O1083" s="404">
        <v>6.1999998092651367</v>
      </c>
      <c r="P1083" s="399">
        <v>100</v>
      </c>
      <c r="Q1083" s="399" t="s">
        <v>293</v>
      </c>
      <c r="R1083" s="399">
        <v>1</v>
      </c>
      <c r="S1083" s="399">
        <v>0</v>
      </c>
      <c r="T1083" s="399">
        <v>0</v>
      </c>
      <c r="U1083" s="404">
        <v>0.63</v>
      </c>
      <c r="V1083" s="404">
        <v>0.28000000000000003</v>
      </c>
      <c r="W1083" s="405">
        <v>6.4242231888999993E-4</v>
      </c>
      <c r="X1083" s="405">
        <v>0.10191083023433542</v>
      </c>
      <c r="Y1083" s="399">
        <v>1.48</v>
      </c>
      <c r="Z1083" s="399">
        <v>1.79</v>
      </c>
      <c r="AA1083" s="405">
        <v>1.1302510316299999E-3</v>
      </c>
      <c r="AB1083" s="405">
        <v>0.10191083023433542</v>
      </c>
      <c r="AC1083" s="399">
        <v>1.21</v>
      </c>
      <c r="AD1083" s="399">
        <v>2.0099999999999998</v>
      </c>
      <c r="AE1083" s="405">
        <v>9.4817411771999996E-4</v>
      </c>
      <c r="AF1083" s="405">
        <v>0.10191083023433542</v>
      </c>
      <c r="AG1083" s="399">
        <v>1.28</v>
      </c>
      <c r="AH1083" s="399">
        <v>2.2799999999999998</v>
      </c>
      <c r="AI1083" s="324">
        <v>0</v>
      </c>
      <c r="AJ1083" s="324">
        <v>0</v>
      </c>
      <c r="AK1083" s="324">
        <v>0</v>
      </c>
      <c r="AL1083" s="324">
        <v>0</v>
      </c>
      <c r="AM1083" s="324">
        <v>0</v>
      </c>
      <c r="AN1083" s="324">
        <v>0</v>
      </c>
      <c r="AO1083" s="403">
        <v>137950</v>
      </c>
      <c r="AP1083" s="403">
        <v>4.0779999999999997E-2</v>
      </c>
      <c r="AQ1083" s="403">
        <v>0.20193</v>
      </c>
      <c r="AR1083" s="403">
        <v>64</v>
      </c>
      <c r="AS1083" s="399" t="s">
        <v>1550</v>
      </c>
      <c r="AT1083" s="390">
        <v>0</v>
      </c>
      <c r="AU1083" s="390">
        <v>0</v>
      </c>
      <c r="AV1083" s="390">
        <v>0</v>
      </c>
      <c r="AY1083" s="390" t="s">
        <v>3533</v>
      </c>
    </row>
    <row r="1084" spans="1:51" s="390" customFormat="1">
      <c r="A1084" s="399" t="s">
        <v>81</v>
      </c>
      <c r="B1084" s="399" t="s">
        <v>1562</v>
      </c>
      <c r="C1084" s="399">
        <v>22</v>
      </c>
      <c r="D1084" s="399">
        <v>20</v>
      </c>
      <c r="E1084" s="403">
        <v>3.6600000000000001E-2</v>
      </c>
      <c r="F1084" s="399">
        <v>0</v>
      </c>
      <c r="G1084" s="399">
        <v>4.96</v>
      </c>
      <c r="H1084" s="399">
        <v>0.7</v>
      </c>
      <c r="I1084" s="399">
        <v>3.1</v>
      </c>
      <c r="J1084" s="399">
        <v>40</v>
      </c>
      <c r="K1084" s="399">
        <v>125</v>
      </c>
      <c r="L1084" s="403">
        <v>1</v>
      </c>
      <c r="M1084" s="404">
        <v>12.300000190734863</v>
      </c>
      <c r="N1084" s="404">
        <v>12.300000190734863</v>
      </c>
      <c r="O1084" s="404">
        <v>6.1999998092651367</v>
      </c>
      <c r="P1084" s="399">
        <v>100</v>
      </c>
      <c r="Q1084" s="399" t="s">
        <v>293</v>
      </c>
      <c r="R1084" s="399">
        <v>1</v>
      </c>
      <c r="S1084" s="399">
        <v>0</v>
      </c>
      <c r="T1084" s="399">
        <v>0</v>
      </c>
      <c r="U1084" s="404">
        <v>0.63</v>
      </c>
      <c r="V1084" s="404">
        <v>0.28000000000000003</v>
      </c>
      <c r="W1084" s="405">
        <v>6.4242231888999993E-4</v>
      </c>
      <c r="X1084" s="405">
        <v>0.3029781373730418</v>
      </c>
      <c r="Y1084" s="399">
        <v>1.48</v>
      </c>
      <c r="Z1084" s="399">
        <v>1.79</v>
      </c>
      <c r="AA1084" s="405">
        <v>1.1302510316299999E-3</v>
      </c>
      <c r="AB1084" s="405">
        <v>0.3029781373730418</v>
      </c>
      <c r="AC1084" s="399">
        <v>1.21</v>
      </c>
      <c r="AD1084" s="399">
        <v>2.0099999999999998</v>
      </c>
      <c r="AE1084" s="405">
        <v>9.4817411771999996E-4</v>
      </c>
      <c r="AF1084" s="405">
        <v>0.3029781373730418</v>
      </c>
      <c r="AG1084" s="399">
        <v>1.28</v>
      </c>
      <c r="AH1084" s="399">
        <v>2.2799999999999998</v>
      </c>
      <c r="AI1084" s="324">
        <v>0</v>
      </c>
      <c r="AJ1084" s="324">
        <v>0</v>
      </c>
      <c r="AK1084" s="324">
        <v>0</v>
      </c>
      <c r="AL1084" s="324">
        <v>0</v>
      </c>
      <c r="AM1084" s="324">
        <v>0</v>
      </c>
      <c r="AN1084" s="324">
        <v>0</v>
      </c>
      <c r="AO1084" s="403">
        <v>172957</v>
      </c>
      <c r="AP1084" s="403">
        <v>3.252E-2</v>
      </c>
      <c r="AQ1084" s="403">
        <v>0.18034</v>
      </c>
      <c r="AR1084" s="403">
        <v>102</v>
      </c>
      <c r="AS1084" s="399" t="s">
        <v>1550</v>
      </c>
      <c r="AT1084" s="390">
        <v>0</v>
      </c>
      <c r="AU1084" s="390">
        <v>0</v>
      </c>
      <c r="AV1084" s="390">
        <v>0</v>
      </c>
      <c r="AY1084" s="390" t="s">
        <v>3533</v>
      </c>
    </row>
    <row r="1085" spans="1:51" s="390" customFormat="1">
      <c r="A1085" s="399" t="s">
        <v>81</v>
      </c>
      <c r="B1085" s="399" t="s">
        <v>1574</v>
      </c>
      <c r="C1085" s="399">
        <v>220</v>
      </c>
      <c r="D1085" s="399">
        <v>10</v>
      </c>
      <c r="E1085" s="403">
        <v>0.30599999999999999</v>
      </c>
      <c r="F1085" s="399">
        <v>0</v>
      </c>
      <c r="G1085" s="399">
        <v>1.56</v>
      </c>
      <c r="H1085" s="399">
        <v>0.7</v>
      </c>
      <c r="I1085" s="399">
        <v>1.42</v>
      </c>
      <c r="J1085" s="399">
        <v>40</v>
      </c>
      <c r="K1085" s="399">
        <v>125</v>
      </c>
      <c r="L1085" s="403">
        <v>1</v>
      </c>
      <c r="M1085" s="404">
        <v>12.300000190734863</v>
      </c>
      <c r="N1085" s="404">
        <v>12.300000190734863</v>
      </c>
      <c r="O1085" s="404">
        <v>6.1999998092651367</v>
      </c>
      <c r="P1085" s="399">
        <v>100</v>
      </c>
      <c r="Q1085" s="399" t="s">
        <v>293</v>
      </c>
      <c r="R1085" s="399">
        <v>1</v>
      </c>
      <c r="S1085" s="399">
        <v>0</v>
      </c>
      <c r="T1085" s="399">
        <v>0</v>
      </c>
      <c r="U1085" s="404">
        <v>0.63</v>
      </c>
      <c r="V1085" s="404">
        <v>0.28000000000000003</v>
      </c>
      <c r="W1085" s="405">
        <v>6.4242231888999993E-4</v>
      </c>
      <c r="X1085" s="405">
        <v>0.99205230821261492</v>
      </c>
      <c r="Y1085" s="399">
        <v>1.48</v>
      </c>
      <c r="Z1085" s="399">
        <v>1.79</v>
      </c>
      <c r="AA1085" s="405">
        <v>1.1302510316299999E-3</v>
      </c>
      <c r="AB1085" s="405">
        <v>0.99205230821261492</v>
      </c>
      <c r="AC1085" s="399">
        <v>1.21</v>
      </c>
      <c r="AD1085" s="399">
        <v>2.0099999999999998</v>
      </c>
      <c r="AE1085" s="405">
        <v>9.4817411771999996E-4</v>
      </c>
      <c r="AF1085" s="405">
        <v>0.99205230821261492</v>
      </c>
      <c r="AG1085" s="399">
        <v>1.28</v>
      </c>
      <c r="AH1085" s="399">
        <v>2.2799999999999998</v>
      </c>
      <c r="AI1085" s="324">
        <v>0</v>
      </c>
      <c r="AJ1085" s="324">
        <v>0</v>
      </c>
      <c r="AK1085" s="324">
        <v>0</v>
      </c>
      <c r="AL1085" s="324">
        <v>0</v>
      </c>
      <c r="AM1085" s="324">
        <v>0</v>
      </c>
      <c r="AN1085" s="324">
        <v>0</v>
      </c>
      <c r="AO1085" s="403">
        <v>273123</v>
      </c>
      <c r="AP1085" s="403">
        <v>2.06E-2</v>
      </c>
      <c r="AQ1085" s="403">
        <v>0.14351</v>
      </c>
      <c r="AR1085" s="403">
        <v>59</v>
      </c>
      <c r="AS1085" s="399" t="s">
        <v>1550</v>
      </c>
      <c r="AT1085" s="390">
        <v>0</v>
      </c>
      <c r="AU1085" s="390">
        <v>0</v>
      </c>
      <c r="AV1085" s="390">
        <v>0</v>
      </c>
      <c r="AY1085" s="390" t="s">
        <v>3533</v>
      </c>
    </row>
    <row r="1086" spans="1:51" s="390" customFormat="1">
      <c r="A1086" s="399" t="s">
        <v>81</v>
      </c>
      <c r="B1086" s="399" t="s">
        <v>1563</v>
      </c>
      <c r="C1086" s="399">
        <v>27</v>
      </c>
      <c r="D1086" s="399">
        <v>20</v>
      </c>
      <c r="E1086" s="403">
        <v>4.8000000000000001E-2</v>
      </c>
      <c r="F1086" s="399">
        <v>0</v>
      </c>
      <c r="G1086" s="399">
        <v>4.28</v>
      </c>
      <c r="H1086" s="399">
        <v>0.7</v>
      </c>
      <c r="I1086" s="399">
        <v>2.9</v>
      </c>
      <c r="J1086" s="399">
        <v>40</v>
      </c>
      <c r="K1086" s="399">
        <v>125</v>
      </c>
      <c r="L1086" s="403">
        <v>1</v>
      </c>
      <c r="M1086" s="404">
        <v>12.300000190734863</v>
      </c>
      <c r="N1086" s="404">
        <v>12.300000190734863</v>
      </c>
      <c r="O1086" s="404">
        <v>6.1999998092651367</v>
      </c>
      <c r="P1086" s="399">
        <v>100</v>
      </c>
      <c r="Q1086" s="399" t="s">
        <v>293</v>
      </c>
      <c r="R1086" s="399">
        <v>1</v>
      </c>
      <c r="S1086" s="399">
        <v>0</v>
      </c>
      <c r="T1086" s="399">
        <v>0</v>
      </c>
      <c r="U1086" s="404">
        <v>0.63</v>
      </c>
      <c r="V1086" s="404">
        <v>0.28000000000000003</v>
      </c>
      <c r="W1086" s="405">
        <v>6.4242231888999993E-4</v>
      </c>
      <c r="X1086" s="405">
        <v>0.3527682508574228</v>
      </c>
      <c r="Y1086" s="399">
        <v>1.48</v>
      </c>
      <c r="Z1086" s="399">
        <v>1.79</v>
      </c>
      <c r="AA1086" s="405">
        <v>1.1302510316299999E-3</v>
      </c>
      <c r="AB1086" s="405">
        <v>0.3527682508574228</v>
      </c>
      <c r="AC1086" s="399">
        <v>1.21</v>
      </c>
      <c r="AD1086" s="399">
        <v>2.0099999999999998</v>
      </c>
      <c r="AE1086" s="405">
        <v>9.4817411771999996E-4</v>
      </c>
      <c r="AF1086" s="405">
        <v>0.3527682508574228</v>
      </c>
      <c r="AG1086" s="399">
        <v>1.28</v>
      </c>
      <c r="AH1086" s="399">
        <v>2.2799999999999998</v>
      </c>
      <c r="AI1086" s="324">
        <v>0</v>
      </c>
      <c r="AJ1086" s="324">
        <v>0</v>
      </c>
      <c r="AK1086" s="324">
        <v>0</v>
      </c>
      <c r="AL1086" s="324">
        <v>0</v>
      </c>
      <c r="AM1086" s="324">
        <v>0</v>
      </c>
      <c r="AN1086" s="324">
        <v>0</v>
      </c>
      <c r="AO1086" s="403">
        <v>108845</v>
      </c>
      <c r="AP1086" s="403">
        <v>5.1679999999999997E-2</v>
      </c>
      <c r="AQ1086" s="403">
        <v>0.22733</v>
      </c>
      <c r="AR1086" s="403">
        <v>91</v>
      </c>
      <c r="AS1086" s="399" t="s">
        <v>1550</v>
      </c>
      <c r="AT1086" s="390">
        <v>0</v>
      </c>
      <c r="AU1086" s="390">
        <v>0</v>
      </c>
      <c r="AV1086" s="390">
        <v>0</v>
      </c>
      <c r="AY1086" s="390" t="s">
        <v>3533</v>
      </c>
    </row>
    <row r="1087" spans="1:51" s="390" customFormat="1">
      <c r="A1087" s="399" t="s">
        <v>81</v>
      </c>
      <c r="B1087" s="399" t="s">
        <v>1575</v>
      </c>
      <c r="C1087" s="399">
        <v>270</v>
      </c>
      <c r="D1087" s="399">
        <v>10</v>
      </c>
      <c r="E1087" s="403">
        <v>0.34899999999999998</v>
      </c>
      <c r="F1087" s="399">
        <v>0</v>
      </c>
      <c r="G1087" s="399">
        <v>1.38</v>
      </c>
      <c r="H1087" s="399">
        <v>0.7</v>
      </c>
      <c r="I1087" s="399">
        <v>1.45</v>
      </c>
      <c r="J1087" s="399">
        <v>40</v>
      </c>
      <c r="K1087" s="399">
        <v>125</v>
      </c>
      <c r="L1087" s="403">
        <v>1</v>
      </c>
      <c r="M1087" s="404">
        <v>12.300000190734863</v>
      </c>
      <c r="N1087" s="404">
        <v>12.300000190734863</v>
      </c>
      <c r="O1087" s="404">
        <v>6.1999998092651367</v>
      </c>
      <c r="P1087" s="399">
        <v>100</v>
      </c>
      <c r="Q1087" s="399" t="s">
        <v>293</v>
      </c>
      <c r="R1087" s="399">
        <v>1</v>
      </c>
      <c r="S1087" s="399">
        <v>0</v>
      </c>
      <c r="T1087" s="399">
        <v>0</v>
      </c>
      <c r="U1087" s="404">
        <v>0.63</v>
      </c>
      <c r="V1087" s="404">
        <v>0.28000000000000003</v>
      </c>
      <c r="W1087" s="405">
        <v>6.4242231888999993E-4</v>
      </c>
      <c r="X1087" s="405">
        <v>1.0833040774361804</v>
      </c>
      <c r="Y1087" s="399">
        <v>1.48</v>
      </c>
      <c r="Z1087" s="399">
        <v>1.79</v>
      </c>
      <c r="AA1087" s="405">
        <v>1.1302510316299999E-3</v>
      </c>
      <c r="AB1087" s="405">
        <v>1.0833040774361804</v>
      </c>
      <c r="AC1087" s="399">
        <v>1.21</v>
      </c>
      <c r="AD1087" s="399">
        <v>2.0099999999999998</v>
      </c>
      <c r="AE1087" s="405">
        <v>9.4817411771999996E-4</v>
      </c>
      <c r="AF1087" s="405">
        <v>1.0833040774361804</v>
      </c>
      <c r="AG1087" s="399">
        <v>1.28</v>
      </c>
      <c r="AH1087" s="399">
        <v>2.2799999999999998</v>
      </c>
      <c r="AI1087" s="324">
        <v>0</v>
      </c>
      <c r="AJ1087" s="324">
        <v>0</v>
      </c>
      <c r="AK1087" s="324">
        <v>0</v>
      </c>
      <c r="AL1087" s="324">
        <v>0</v>
      </c>
      <c r="AM1087" s="324">
        <v>0</v>
      </c>
      <c r="AN1087" s="324">
        <v>0</v>
      </c>
      <c r="AO1087" s="403">
        <v>273123</v>
      </c>
      <c r="AP1087" s="403">
        <v>2.06E-2</v>
      </c>
      <c r="AQ1087" s="403">
        <v>0.14351</v>
      </c>
      <c r="AR1087" s="403">
        <v>54</v>
      </c>
      <c r="AS1087" s="399" t="s">
        <v>1550</v>
      </c>
      <c r="AT1087" s="390">
        <v>0</v>
      </c>
      <c r="AU1087" s="390">
        <v>0</v>
      </c>
      <c r="AV1087" s="390">
        <v>0</v>
      </c>
      <c r="AY1087" s="390" t="s">
        <v>3533</v>
      </c>
    </row>
    <row r="1088" spans="1:51" s="390" customFormat="1">
      <c r="A1088" s="399" t="s">
        <v>81</v>
      </c>
      <c r="B1088" s="399" t="s">
        <v>1553</v>
      </c>
      <c r="C1088" s="399">
        <v>3.3</v>
      </c>
      <c r="D1088" s="399">
        <v>30</v>
      </c>
      <c r="E1088" s="403">
        <v>1.26E-2</v>
      </c>
      <c r="F1088" s="399">
        <v>0</v>
      </c>
      <c r="G1088" s="399">
        <v>12.5</v>
      </c>
      <c r="H1088" s="399">
        <v>0.7</v>
      </c>
      <c r="I1088" s="399">
        <v>7</v>
      </c>
      <c r="J1088" s="399">
        <v>40</v>
      </c>
      <c r="K1088" s="399">
        <v>125</v>
      </c>
      <c r="L1088" s="403">
        <v>1</v>
      </c>
      <c r="M1088" s="404">
        <v>12.300000190734863</v>
      </c>
      <c r="N1088" s="404">
        <v>12.300000190734863</v>
      </c>
      <c r="O1088" s="404">
        <v>6.1999998092651367</v>
      </c>
      <c r="P1088" s="399">
        <v>100</v>
      </c>
      <c r="Q1088" s="399" t="s">
        <v>293</v>
      </c>
      <c r="R1088" s="399">
        <v>1</v>
      </c>
      <c r="S1088" s="399">
        <v>0</v>
      </c>
      <c r="T1088" s="399">
        <v>0</v>
      </c>
      <c r="U1088" s="404">
        <v>0.63</v>
      </c>
      <c r="V1088" s="404">
        <v>0.28000000000000003</v>
      </c>
      <c r="W1088" s="405">
        <v>6.4242231888999993E-4</v>
      </c>
      <c r="X1088" s="405">
        <v>0.12934835677868825</v>
      </c>
      <c r="Y1088" s="399">
        <v>1.48</v>
      </c>
      <c r="Z1088" s="399">
        <v>1.79</v>
      </c>
      <c r="AA1088" s="405">
        <v>1.1302510316299999E-3</v>
      </c>
      <c r="AB1088" s="405">
        <v>0.12934835677868825</v>
      </c>
      <c r="AC1088" s="399">
        <v>1.21</v>
      </c>
      <c r="AD1088" s="399">
        <v>2.0099999999999998</v>
      </c>
      <c r="AE1088" s="405">
        <v>9.4817411771999996E-4</v>
      </c>
      <c r="AF1088" s="405">
        <v>0.12934835677868825</v>
      </c>
      <c r="AG1088" s="399">
        <v>1.28</v>
      </c>
      <c r="AH1088" s="399">
        <v>2.2799999999999998</v>
      </c>
      <c r="AI1088" s="324">
        <v>0</v>
      </c>
      <c r="AJ1088" s="324">
        <v>0</v>
      </c>
      <c r="AK1088" s="324">
        <v>0</v>
      </c>
      <c r="AL1088" s="324">
        <v>0</v>
      </c>
      <c r="AM1088" s="324">
        <v>0</v>
      </c>
      <c r="AN1088" s="324">
        <v>0</v>
      </c>
      <c r="AO1088" s="403">
        <v>137950</v>
      </c>
      <c r="AP1088" s="403">
        <v>4.0779999999999997E-2</v>
      </c>
      <c r="AQ1088" s="403">
        <v>0.20193</v>
      </c>
      <c r="AR1088" s="403">
        <v>58</v>
      </c>
      <c r="AS1088" s="399" t="s">
        <v>1550</v>
      </c>
      <c r="AT1088" s="390">
        <v>0</v>
      </c>
      <c r="AU1088" s="390">
        <v>0</v>
      </c>
      <c r="AV1088" s="390">
        <v>0</v>
      </c>
      <c r="AY1088" s="390" t="s">
        <v>3533</v>
      </c>
    </row>
    <row r="1089" spans="1:51" s="390" customFormat="1">
      <c r="A1089" s="399" t="s">
        <v>81</v>
      </c>
      <c r="B1089" s="399" t="s">
        <v>1564</v>
      </c>
      <c r="C1089" s="399">
        <v>33</v>
      </c>
      <c r="D1089" s="399">
        <v>20</v>
      </c>
      <c r="E1089" s="403">
        <v>5.3999999999999999E-2</v>
      </c>
      <c r="F1089" s="399">
        <v>0</v>
      </c>
      <c r="G1089" s="399">
        <v>4.0199999999999996</v>
      </c>
      <c r="H1089" s="399">
        <v>0.7</v>
      </c>
      <c r="I1089" s="399">
        <v>2.7</v>
      </c>
      <c r="J1089" s="399">
        <v>40</v>
      </c>
      <c r="K1089" s="399">
        <v>125</v>
      </c>
      <c r="L1089" s="403">
        <v>1</v>
      </c>
      <c r="M1089" s="404">
        <v>12.300000190734863</v>
      </c>
      <c r="N1089" s="404">
        <v>12.300000190734863</v>
      </c>
      <c r="O1089" s="404">
        <v>6.1999998092651367</v>
      </c>
      <c r="P1089" s="399">
        <v>100</v>
      </c>
      <c r="Q1089" s="399" t="s">
        <v>293</v>
      </c>
      <c r="R1089" s="399">
        <v>1</v>
      </c>
      <c r="S1089" s="399">
        <v>0</v>
      </c>
      <c r="T1089" s="399">
        <v>0</v>
      </c>
      <c r="U1089" s="404">
        <v>0.63</v>
      </c>
      <c r="V1089" s="404">
        <v>0.28000000000000003</v>
      </c>
      <c r="W1089" s="405">
        <v>6.4242231888999993E-4</v>
      </c>
      <c r="X1089" s="405">
        <v>0.37367303609341823</v>
      </c>
      <c r="Y1089" s="399">
        <v>1.48</v>
      </c>
      <c r="Z1089" s="399">
        <v>1.79</v>
      </c>
      <c r="AA1089" s="405">
        <v>1.1302510316299999E-3</v>
      </c>
      <c r="AB1089" s="405">
        <v>0.37367303609341823</v>
      </c>
      <c r="AC1089" s="399">
        <v>1.21</v>
      </c>
      <c r="AD1089" s="399">
        <v>2.0099999999999998</v>
      </c>
      <c r="AE1089" s="405">
        <v>9.4817411771999996E-4</v>
      </c>
      <c r="AF1089" s="405">
        <v>0.37367303609341823</v>
      </c>
      <c r="AG1089" s="399">
        <v>1.28</v>
      </c>
      <c r="AH1089" s="399">
        <v>2.2799999999999998</v>
      </c>
      <c r="AI1089" s="324">
        <v>0</v>
      </c>
      <c r="AJ1089" s="324">
        <v>0</v>
      </c>
      <c r="AK1089" s="324">
        <v>0</v>
      </c>
      <c r="AL1089" s="324">
        <v>0</v>
      </c>
      <c r="AM1089" s="324">
        <v>0</v>
      </c>
      <c r="AN1089" s="324">
        <v>0</v>
      </c>
      <c r="AO1089" s="403">
        <v>108845</v>
      </c>
      <c r="AP1089" s="403">
        <v>5.1679999999999997E-2</v>
      </c>
      <c r="AQ1089" s="403">
        <v>0.22733</v>
      </c>
      <c r="AR1089" s="403">
        <v>96</v>
      </c>
      <c r="AS1089" s="399" t="s">
        <v>1550</v>
      </c>
      <c r="AT1089" s="390">
        <v>0</v>
      </c>
      <c r="AU1089" s="390">
        <v>0</v>
      </c>
      <c r="AV1089" s="390">
        <v>0</v>
      </c>
      <c r="AY1089" s="390" t="s">
        <v>3533</v>
      </c>
    </row>
    <row r="1090" spans="1:51" s="390" customFormat="1">
      <c r="A1090" s="399" t="s">
        <v>81</v>
      </c>
      <c r="B1090" s="399" t="s">
        <v>1576</v>
      </c>
      <c r="C1090" s="399">
        <v>330</v>
      </c>
      <c r="D1090" s="399">
        <v>10</v>
      </c>
      <c r="E1090" s="403">
        <v>0.48199999999999998</v>
      </c>
      <c r="F1090" s="399">
        <v>0</v>
      </c>
      <c r="G1090" s="399">
        <v>1.24</v>
      </c>
      <c r="H1090" s="399">
        <v>0.7</v>
      </c>
      <c r="I1090" s="399">
        <v>1.1599999999999999</v>
      </c>
      <c r="J1090" s="399">
        <v>40</v>
      </c>
      <c r="K1090" s="399">
        <v>125</v>
      </c>
      <c r="L1090" s="403">
        <v>1</v>
      </c>
      <c r="M1090" s="404">
        <v>12.300000190734863</v>
      </c>
      <c r="N1090" s="404">
        <v>12.300000190734863</v>
      </c>
      <c r="O1090" s="404">
        <v>6.1999998092651367</v>
      </c>
      <c r="P1090" s="399">
        <v>100</v>
      </c>
      <c r="Q1090" s="399" t="s">
        <v>293</v>
      </c>
      <c r="R1090" s="399">
        <v>1</v>
      </c>
      <c r="S1090" s="399">
        <v>0</v>
      </c>
      <c r="T1090" s="399">
        <v>0</v>
      </c>
      <c r="U1090" s="404">
        <v>0.63</v>
      </c>
      <c r="V1090" s="404">
        <v>0.28000000000000003</v>
      </c>
      <c r="W1090" s="405">
        <v>6.4242231888999993E-4</v>
      </c>
      <c r="X1090" s="405">
        <v>1.227393184248454</v>
      </c>
      <c r="Y1090" s="399">
        <v>1.48</v>
      </c>
      <c r="Z1090" s="399">
        <v>1.79</v>
      </c>
      <c r="AA1090" s="405">
        <v>1.1302510316299999E-3</v>
      </c>
      <c r="AB1090" s="405">
        <v>1.227393184248454</v>
      </c>
      <c r="AC1090" s="399">
        <v>1.21</v>
      </c>
      <c r="AD1090" s="399">
        <v>2.0099999999999998</v>
      </c>
      <c r="AE1090" s="405">
        <v>9.4817411771999996E-4</v>
      </c>
      <c r="AF1090" s="405">
        <v>1.227393184248454</v>
      </c>
      <c r="AG1090" s="399">
        <v>1.28</v>
      </c>
      <c r="AH1090" s="399">
        <v>2.2799999999999998</v>
      </c>
      <c r="AI1090" s="324">
        <v>0</v>
      </c>
      <c r="AJ1090" s="324">
        <v>0</v>
      </c>
      <c r="AK1090" s="324">
        <v>0</v>
      </c>
      <c r="AL1090" s="324">
        <v>0</v>
      </c>
      <c r="AM1090" s="324">
        <v>0</v>
      </c>
      <c r="AN1090" s="324">
        <v>0</v>
      </c>
      <c r="AO1090" s="403">
        <v>348751</v>
      </c>
      <c r="AP1090" s="403">
        <v>1.6129999999999999E-2</v>
      </c>
      <c r="AQ1090" s="403">
        <v>0.127</v>
      </c>
      <c r="AR1090" s="403">
        <v>60</v>
      </c>
      <c r="AS1090" s="399" t="s">
        <v>1550</v>
      </c>
      <c r="AT1090" s="390">
        <v>0</v>
      </c>
      <c r="AU1090" s="390">
        <v>0</v>
      </c>
      <c r="AV1090" s="390">
        <v>0</v>
      </c>
      <c r="AY1090" s="390" t="s">
        <v>3533</v>
      </c>
    </row>
    <row r="1091" spans="1:51" s="390" customFormat="1">
      <c r="A1091" s="399" t="s">
        <v>81</v>
      </c>
      <c r="B1091" s="399" t="s">
        <v>1565</v>
      </c>
      <c r="C1091" s="399">
        <v>39</v>
      </c>
      <c r="D1091" s="399">
        <v>20</v>
      </c>
      <c r="E1091" s="403">
        <v>5.8000000000000003E-2</v>
      </c>
      <c r="F1091" s="399">
        <v>0</v>
      </c>
      <c r="G1091" s="399">
        <v>3.8</v>
      </c>
      <c r="H1091" s="399">
        <v>0.7</v>
      </c>
      <c r="I1091" s="399">
        <v>2.6</v>
      </c>
      <c r="J1091" s="399">
        <v>40</v>
      </c>
      <c r="K1091" s="399">
        <v>125</v>
      </c>
      <c r="L1091" s="403">
        <v>1</v>
      </c>
      <c r="M1091" s="404">
        <v>12.300000190734863</v>
      </c>
      <c r="N1091" s="404">
        <v>12.300000190734863</v>
      </c>
      <c r="O1091" s="404">
        <v>6.1999998092651367</v>
      </c>
      <c r="P1091" s="399">
        <v>100</v>
      </c>
      <c r="Q1091" s="399" t="s">
        <v>293</v>
      </c>
      <c r="R1091" s="399">
        <v>1</v>
      </c>
      <c r="S1091" s="399">
        <v>0</v>
      </c>
      <c r="T1091" s="399">
        <v>0</v>
      </c>
      <c r="U1091" s="404">
        <v>0.63</v>
      </c>
      <c r="V1091" s="404">
        <v>0.28000000000000003</v>
      </c>
      <c r="W1091" s="405">
        <v>6.4242231888999993E-4</v>
      </c>
      <c r="X1091" s="405">
        <v>0.4055634992850643</v>
      </c>
      <c r="Y1091" s="399">
        <v>1.48</v>
      </c>
      <c r="Z1091" s="399">
        <v>1.79</v>
      </c>
      <c r="AA1091" s="405">
        <v>1.1302510316299999E-3</v>
      </c>
      <c r="AB1091" s="405">
        <v>0.4055634992850643</v>
      </c>
      <c r="AC1091" s="399">
        <v>1.21</v>
      </c>
      <c r="AD1091" s="399">
        <v>2.0099999999999998</v>
      </c>
      <c r="AE1091" s="405">
        <v>9.4817411771999996E-4</v>
      </c>
      <c r="AF1091" s="405">
        <v>0.4055634992850643</v>
      </c>
      <c r="AG1091" s="399">
        <v>1.28</v>
      </c>
      <c r="AH1091" s="399">
        <v>2.2799999999999998</v>
      </c>
      <c r="AI1091" s="324">
        <v>0</v>
      </c>
      <c r="AJ1091" s="324">
        <v>0</v>
      </c>
      <c r="AK1091" s="324">
        <v>0</v>
      </c>
      <c r="AL1091" s="324">
        <v>0</v>
      </c>
      <c r="AM1091" s="324">
        <v>0</v>
      </c>
      <c r="AN1091" s="324">
        <v>0</v>
      </c>
      <c r="AO1091" s="403">
        <v>108845</v>
      </c>
      <c r="AP1091" s="403">
        <v>5.1679999999999997E-2</v>
      </c>
      <c r="AQ1091" s="403">
        <v>0.22733</v>
      </c>
      <c r="AR1091" s="403">
        <v>92</v>
      </c>
      <c r="AS1091" s="399" t="s">
        <v>1550</v>
      </c>
      <c r="AT1091" s="390">
        <v>0</v>
      </c>
      <c r="AU1091" s="390">
        <v>0</v>
      </c>
      <c r="AV1091" s="390">
        <v>0</v>
      </c>
      <c r="AY1091" s="390" t="s">
        <v>3533</v>
      </c>
    </row>
    <row r="1092" spans="1:51" s="390" customFormat="1">
      <c r="A1092" s="399" t="s">
        <v>81</v>
      </c>
      <c r="B1092" s="399" t="s">
        <v>1577</v>
      </c>
      <c r="C1092" s="399">
        <v>390</v>
      </c>
      <c r="D1092" s="399">
        <v>10</v>
      </c>
      <c r="E1092" s="403">
        <v>0.51500000000000001</v>
      </c>
      <c r="F1092" s="399">
        <v>0</v>
      </c>
      <c r="G1092" s="399">
        <v>1.1499999999999999</v>
      </c>
      <c r="H1092" s="399">
        <v>0.7</v>
      </c>
      <c r="I1092" s="399">
        <v>1.08</v>
      </c>
      <c r="J1092" s="399">
        <v>40</v>
      </c>
      <c r="K1092" s="399">
        <v>125</v>
      </c>
      <c r="L1092" s="403">
        <v>1</v>
      </c>
      <c r="M1092" s="404">
        <v>12.300000190734863</v>
      </c>
      <c r="N1092" s="404">
        <v>12.300000190734863</v>
      </c>
      <c r="O1092" s="404">
        <v>6.1999998092651367</v>
      </c>
      <c r="P1092" s="399">
        <v>100</v>
      </c>
      <c r="Q1092" s="399" t="s">
        <v>293</v>
      </c>
      <c r="R1092" s="399">
        <v>1</v>
      </c>
      <c r="S1092" s="399">
        <v>0</v>
      </c>
      <c r="T1092" s="399">
        <v>0</v>
      </c>
      <c r="U1092" s="404">
        <v>0.63</v>
      </c>
      <c r="V1092" s="404">
        <v>0.28000000000000003</v>
      </c>
      <c r="W1092" s="405">
        <v>6.4242231888999993E-4</v>
      </c>
      <c r="X1092" s="405">
        <v>1.3160669844349768</v>
      </c>
      <c r="Y1092" s="399">
        <v>1.48</v>
      </c>
      <c r="Z1092" s="399">
        <v>1.79</v>
      </c>
      <c r="AA1092" s="405">
        <v>1.1302510316299999E-3</v>
      </c>
      <c r="AB1092" s="405">
        <v>1.3160669844349768</v>
      </c>
      <c r="AC1092" s="399">
        <v>1.21</v>
      </c>
      <c r="AD1092" s="399">
        <v>2.0099999999999998</v>
      </c>
      <c r="AE1092" s="405">
        <v>9.4817411771999996E-4</v>
      </c>
      <c r="AF1092" s="405">
        <v>1.3160669844349768</v>
      </c>
      <c r="AG1092" s="399">
        <v>1.28</v>
      </c>
      <c r="AH1092" s="399">
        <v>2.2799999999999998</v>
      </c>
      <c r="AI1092" s="324">
        <v>0</v>
      </c>
      <c r="AJ1092" s="324">
        <v>0</v>
      </c>
      <c r="AK1092" s="324">
        <v>0</v>
      </c>
      <c r="AL1092" s="324">
        <v>0</v>
      </c>
      <c r="AM1092" s="324">
        <v>0</v>
      </c>
      <c r="AN1092" s="324">
        <v>0</v>
      </c>
      <c r="AO1092" s="403">
        <v>348751</v>
      </c>
      <c r="AP1092" s="403">
        <v>1.6129999999999999E-2</v>
      </c>
      <c r="AQ1092" s="403">
        <v>0.127</v>
      </c>
      <c r="AR1092" s="403">
        <v>64</v>
      </c>
      <c r="AS1092" s="399" t="s">
        <v>1550</v>
      </c>
      <c r="AT1092" s="390">
        <v>0</v>
      </c>
      <c r="AU1092" s="390">
        <v>0</v>
      </c>
      <c r="AV1092" s="390">
        <v>0</v>
      </c>
      <c r="AY1092" s="390" t="s">
        <v>3533</v>
      </c>
    </row>
    <row r="1093" spans="1:51" s="390" customFormat="1">
      <c r="A1093" s="399" t="s">
        <v>81</v>
      </c>
      <c r="B1093" s="399" t="s">
        <v>1554</v>
      </c>
      <c r="C1093" s="399">
        <v>4.7</v>
      </c>
      <c r="D1093" s="399">
        <v>20</v>
      </c>
      <c r="E1093" s="403">
        <v>1.3899999999999999E-2</v>
      </c>
      <c r="F1093" s="399">
        <v>0</v>
      </c>
      <c r="G1093" s="399">
        <v>10.8</v>
      </c>
      <c r="H1093" s="399">
        <v>0.7</v>
      </c>
      <c r="I1093" s="399">
        <v>7</v>
      </c>
      <c r="J1093" s="399">
        <v>40</v>
      </c>
      <c r="K1093" s="399">
        <v>125</v>
      </c>
      <c r="L1093" s="403">
        <v>1</v>
      </c>
      <c r="M1093" s="404">
        <v>12.300000190734863</v>
      </c>
      <c r="N1093" s="404">
        <v>12.300000190734863</v>
      </c>
      <c r="O1093" s="404">
        <v>6.1999998092651367</v>
      </c>
      <c r="P1093" s="399">
        <v>100</v>
      </c>
      <c r="Q1093" s="399" t="s">
        <v>293</v>
      </c>
      <c r="R1093" s="399">
        <v>1</v>
      </c>
      <c r="S1093" s="399">
        <v>0</v>
      </c>
      <c r="T1093" s="399">
        <v>0</v>
      </c>
      <c r="U1093" s="404">
        <v>0.63</v>
      </c>
      <c r="V1093" s="404">
        <v>0.28000000000000003</v>
      </c>
      <c r="W1093" s="405">
        <v>6.4242231888999993E-4</v>
      </c>
      <c r="X1093" s="405">
        <v>0.15966029076059912</v>
      </c>
      <c r="Y1093" s="399">
        <v>1.48</v>
      </c>
      <c r="Z1093" s="399">
        <v>1.79</v>
      </c>
      <c r="AA1093" s="405">
        <v>1.1302510316299999E-3</v>
      </c>
      <c r="AB1093" s="405">
        <v>0.15966029076059912</v>
      </c>
      <c r="AC1093" s="399">
        <v>1.21</v>
      </c>
      <c r="AD1093" s="399">
        <v>2.0099999999999998</v>
      </c>
      <c r="AE1093" s="405">
        <v>9.4817411771999996E-4</v>
      </c>
      <c r="AF1093" s="405">
        <v>0.15966029076059912</v>
      </c>
      <c r="AG1093" s="399">
        <v>1.28</v>
      </c>
      <c r="AH1093" s="399">
        <v>2.2799999999999998</v>
      </c>
      <c r="AI1093" s="324">
        <v>0</v>
      </c>
      <c r="AJ1093" s="324">
        <v>0</v>
      </c>
      <c r="AK1093" s="324">
        <v>0</v>
      </c>
      <c r="AL1093" s="324">
        <v>0</v>
      </c>
      <c r="AM1093" s="324">
        <v>0</v>
      </c>
      <c r="AN1093" s="324">
        <v>0</v>
      </c>
      <c r="AO1093" s="403">
        <v>108845</v>
      </c>
      <c r="AP1093" s="403">
        <v>5.1679999999999997E-2</v>
      </c>
      <c r="AQ1093" s="403">
        <v>0.22733</v>
      </c>
      <c r="AR1093" s="403">
        <v>53</v>
      </c>
      <c r="AS1093" s="399" t="s">
        <v>1550</v>
      </c>
      <c r="AT1093" s="390">
        <v>0</v>
      </c>
      <c r="AU1093" s="390">
        <v>0</v>
      </c>
      <c r="AV1093" s="390">
        <v>0</v>
      </c>
      <c r="AY1093" s="390" t="s">
        <v>3533</v>
      </c>
    </row>
    <row r="1094" spans="1:51" s="390" customFormat="1">
      <c r="A1094" s="399" t="s">
        <v>81</v>
      </c>
      <c r="B1094" s="399" t="s">
        <v>1566</v>
      </c>
      <c r="C1094" s="399">
        <v>47</v>
      </c>
      <c r="D1094" s="399">
        <v>20</v>
      </c>
      <c r="E1094" s="403">
        <v>7.4999999999999997E-2</v>
      </c>
      <c r="F1094" s="399">
        <v>0</v>
      </c>
      <c r="G1094" s="399">
        <v>3.3</v>
      </c>
      <c r="H1094" s="399">
        <v>0.7</v>
      </c>
      <c r="I1094" s="399">
        <v>2.5</v>
      </c>
      <c r="J1094" s="399">
        <v>40</v>
      </c>
      <c r="K1094" s="399">
        <v>125</v>
      </c>
      <c r="L1094" s="403">
        <v>1</v>
      </c>
      <c r="M1094" s="404">
        <v>12.300000190734863</v>
      </c>
      <c r="N1094" s="404">
        <v>12.300000190734863</v>
      </c>
      <c r="O1094" s="404">
        <v>6.1999998092651367</v>
      </c>
      <c r="P1094" s="399">
        <v>100</v>
      </c>
      <c r="Q1094" s="399" t="s">
        <v>293</v>
      </c>
      <c r="R1094" s="399">
        <v>1</v>
      </c>
      <c r="S1094" s="399">
        <v>0</v>
      </c>
      <c r="T1094" s="399">
        <v>0</v>
      </c>
      <c r="U1094" s="404">
        <v>0.63</v>
      </c>
      <c r="V1094" s="404">
        <v>0.28000000000000003</v>
      </c>
      <c r="W1094" s="405">
        <v>6.4242231888999993E-4</v>
      </c>
      <c r="X1094" s="405">
        <v>0.46958910952916194</v>
      </c>
      <c r="Y1094" s="399">
        <v>1.48</v>
      </c>
      <c r="Z1094" s="399">
        <v>1.79</v>
      </c>
      <c r="AA1094" s="405">
        <v>1.1302510316299999E-3</v>
      </c>
      <c r="AB1094" s="405">
        <v>0.46958910952916194</v>
      </c>
      <c r="AC1094" s="399">
        <v>1.21</v>
      </c>
      <c r="AD1094" s="399">
        <v>2.0099999999999998</v>
      </c>
      <c r="AE1094" s="405">
        <v>9.4817411771999996E-4</v>
      </c>
      <c r="AF1094" s="405">
        <v>0.46958910952916194</v>
      </c>
      <c r="AG1094" s="399">
        <v>1.28</v>
      </c>
      <c r="AH1094" s="399">
        <v>2.2799999999999998</v>
      </c>
      <c r="AI1094" s="324">
        <v>0</v>
      </c>
      <c r="AJ1094" s="324">
        <v>0</v>
      </c>
      <c r="AK1094" s="324">
        <v>0</v>
      </c>
      <c r="AL1094" s="324">
        <v>0</v>
      </c>
      <c r="AM1094" s="324">
        <v>0</v>
      </c>
      <c r="AN1094" s="324">
        <v>0</v>
      </c>
      <c r="AO1094" s="403">
        <v>137950</v>
      </c>
      <c r="AP1094" s="403">
        <v>4.0779999999999997E-2</v>
      </c>
      <c r="AQ1094" s="403">
        <v>0.20193</v>
      </c>
      <c r="AR1094" s="403">
        <v>78</v>
      </c>
      <c r="AS1094" s="399" t="s">
        <v>1550</v>
      </c>
      <c r="AT1094" s="390">
        <v>0</v>
      </c>
      <c r="AU1094" s="390">
        <v>0</v>
      </c>
      <c r="AV1094" s="390">
        <v>0</v>
      </c>
      <c r="AY1094" s="390" t="s">
        <v>3533</v>
      </c>
    </row>
    <row r="1095" spans="1:51" s="390" customFormat="1">
      <c r="A1095" s="399" t="s">
        <v>81</v>
      </c>
      <c r="B1095" s="399" t="s">
        <v>1578</v>
      </c>
      <c r="C1095" s="399">
        <v>470</v>
      </c>
      <c r="D1095" s="399">
        <v>10</v>
      </c>
      <c r="E1095" s="403">
        <v>0.70499999999999996</v>
      </c>
      <c r="F1095" s="399">
        <v>0</v>
      </c>
      <c r="G1095" s="399">
        <v>1.06</v>
      </c>
      <c r="H1095" s="399">
        <v>0.7</v>
      </c>
      <c r="I1095" s="399">
        <v>0.96</v>
      </c>
      <c r="J1095" s="399">
        <v>40</v>
      </c>
      <c r="K1095" s="399">
        <v>125</v>
      </c>
      <c r="L1095" s="403">
        <v>1</v>
      </c>
      <c r="M1095" s="404">
        <v>12.300000190734863</v>
      </c>
      <c r="N1095" s="404">
        <v>12.300000190734863</v>
      </c>
      <c r="O1095" s="404">
        <v>6.1999998092651367</v>
      </c>
      <c r="P1095" s="399">
        <v>100</v>
      </c>
      <c r="Q1095" s="399" t="s">
        <v>293</v>
      </c>
      <c r="R1095" s="399">
        <v>1</v>
      </c>
      <c r="S1095" s="399">
        <v>0</v>
      </c>
      <c r="T1095" s="399">
        <v>0</v>
      </c>
      <c r="U1095" s="404">
        <v>0.63</v>
      </c>
      <c r="V1095" s="404">
        <v>0.28000000000000003</v>
      </c>
      <c r="W1095" s="405">
        <v>6.4242231888999993E-4</v>
      </c>
      <c r="X1095" s="405">
        <v>1.4692665390176234</v>
      </c>
      <c r="Y1095" s="399">
        <v>1.48</v>
      </c>
      <c r="Z1095" s="399">
        <v>1.79</v>
      </c>
      <c r="AA1095" s="405">
        <v>1.1302510316299999E-3</v>
      </c>
      <c r="AB1095" s="405">
        <v>1.4692665390176234</v>
      </c>
      <c r="AC1095" s="399">
        <v>1.21</v>
      </c>
      <c r="AD1095" s="399">
        <v>2.0099999999999998</v>
      </c>
      <c r="AE1095" s="405">
        <v>9.4817411771999996E-4</v>
      </c>
      <c r="AF1095" s="405">
        <v>1.4692665390176234</v>
      </c>
      <c r="AG1095" s="399">
        <v>1.28</v>
      </c>
      <c r="AH1095" s="399">
        <v>2.2799999999999998</v>
      </c>
      <c r="AI1095" s="324">
        <v>0</v>
      </c>
      <c r="AJ1095" s="324">
        <v>0</v>
      </c>
      <c r="AK1095" s="324">
        <v>0</v>
      </c>
      <c r="AL1095" s="324">
        <v>0</v>
      </c>
      <c r="AM1095" s="324">
        <v>0</v>
      </c>
      <c r="AN1095" s="324">
        <v>0</v>
      </c>
      <c r="AO1095" s="403">
        <v>440286</v>
      </c>
      <c r="AP1095" s="403">
        <v>1.278E-2</v>
      </c>
      <c r="AQ1095" s="403">
        <v>0.11303000000000001</v>
      </c>
      <c r="AR1095" s="403">
        <v>59</v>
      </c>
      <c r="AS1095" s="399" t="s">
        <v>1550</v>
      </c>
      <c r="AT1095" s="390">
        <v>0</v>
      </c>
      <c r="AU1095" s="390">
        <v>0</v>
      </c>
      <c r="AV1095" s="390">
        <v>0</v>
      </c>
      <c r="AY1095" s="390" t="s">
        <v>3533</v>
      </c>
    </row>
    <row r="1096" spans="1:51" s="390" customFormat="1">
      <c r="A1096" s="399" t="s">
        <v>81</v>
      </c>
      <c r="B1096" s="399" t="s">
        <v>1555</v>
      </c>
      <c r="C1096" s="399">
        <v>5.6</v>
      </c>
      <c r="D1096" s="399">
        <v>20</v>
      </c>
      <c r="E1096" s="403">
        <v>1.49E-2</v>
      </c>
      <c r="F1096" s="399">
        <v>0</v>
      </c>
      <c r="G1096" s="399">
        <v>9.74</v>
      </c>
      <c r="H1096" s="399">
        <v>0.7</v>
      </c>
      <c r="I1096" s="399">
        <v>6.4</v>
      </c>
      <c r="J1096" s="399">
        <v>40</v>
      </c>
      <c r="K1096" s="399">
        <v>125</v>
      </c>
      <c r="L1096" s="403">
        <v>1</v>
      </c>
      <c r="M1096" s="404">
        <v>12.300000190734863</v>
      </c>
      <c r="N1096" s="404">
        <v>12.300000190734863</v>
      </c>
      <c r="O1096" s="404">
        <v>6.1999998092651367</v>
      </c>
      <c r="P1096" s="399">
        <v>100</v>
      </c>
      <c r="Q1096" s="399" t="s">
        <v>293</v>
      </c>
      <c r="R1096" s="399">
        <v>1</v>
      </c>
      <c r="S1096" s="399">
        <v>0</v>
      </c>
      <c r="T1096" s="399">
        <v>0</v>
      </c>
      <c r="U1096" s="404">
        <v>0.63</v>
      </c>
      <c r="V1096" s="404">
        <v>0.28000000000000003</v>
      </c>
      <c r="W1096" s="405">
        <v>6.4242231888999993E-4</v>
      </c>
      <c r="X1096" s="405">
        <v>0.16785312565402977</v>
      </c>
      <c r="Y1096" s="399">
        <v>1.48</v>
      </c>
      <c r="Z1096" s="399">
        <v>1.79</v>
      </c>
      <c r="AA1096" s="405">
        <v>1.1302510316299999E-3</v>
      </c>
      <c r="AB1096" s="405">
        <v>0.16785312565402977</v>
      </c>
      <c r="AC1096" s="399">
        <v>1.21</v>
      </c>
      <c r="AD1096" s="399">
        <v>2.0099999999999998</v>
      </c>
      <c r="AE1096" s="405">
        <v>9.4817411771999996E-4</v>
      </c>
      <c r="AF1096" s="405">
        <v>0.16785312565402977</v>
      </c>
      <c r="AG1096" s="399">
        <v>1.28</v>
      </c>
      <c r="AH1096" s="399">
        <v>2.2799999999999998</v>
      </c>
      <c r="AI1096" s="324">
        <v>0</v>
      </c>
      <c r="AJ1096" s="324">
        <v>0</v>
      </c>
      <c r="AK1096" s="324">
        <v>0</v>
      </c>
      <c r="AL1096" s="324">
        <v>0</v>
      </c>
      <c r="AM1096" s="324">
        <v>0</v>
      </c>
      <c r="AN1096" s="324">
        <v>0</v>
      </c>
      <c r="AO1096" s="403">
        <v>108845</v>
      </c>
      <c r="AP1096" s="403">
        <v>5.1679999999999997E-2</v>
      </c>
      <c r="AQ1096" s="403">
        <v>0.22733</v>
      </c>
      <c r="AR1096" s="403">
        <v>59</v>
      </c>
      <c r="AS1096" s="399" t="s">
        <v>1550</v>
      </c>
      <c r="AT1096" s="390">
        <v>0</v>
      </c>
      <c r="AU1096" s="390">
        <v>0</v>
      </c>
      <c r="AV1096" s="390">
        <v>0</v>
      </c>
      <c r="AY1096" s="390" t="s">
        <v>3533</v>
      </c>
    </row>
    <row r="1097" spans="1:51" s="390" customFormat="1">
      <c r="A1097" s="399" t="s">
        <v>81</v>
      </c>
      <c r="B1097" s="399" t="s">
        <v>1567</v>
      </c>
      <c r="C1097" s="399">
        <v>56</v>
      </c>
      <c r="D1097" s="399">
        <v>20</v>
      </c>
      <c r="E1097" s="403">
        <v>8.5000000000000006E-2</v>
      </c>
      <c r="F1097" s="399">
        <v>0</v>
      </c>
      <c r="G1097" s="399">
        <v>3.14</v>
      </c>
      <c r="H1097" s="399">
        <v>0.7</v>
      </c>
      <c r="I1097" s="399">
        <v>2.4</v>
      </c>
      <c r="J1097" s="399">
        <v>40</v>
      </c>
      <c r="K1097" s="399">
        <v>125</v>
      </c>
      <c r="L1097" s="403">
        <v>1</v>
      </c>
      <c r="M1097" s="404">
        <v>12.300000190734863</v>
      </c>
      <c r="N1097" s="404">
        <v>12.300000190734863</v>
      </c>
      <c r="O1097" s="404">
        <v>6.1999998092651367</v>
      </c>
      <c r="P1097" s="399">
        <v>100</v>
      </c>
      <c r="Q1097" s="399" t="s">
        <v>293</v>
      </c>
      <c r="R1097" s="399">
        <v>1</v>
      </c>
      <c r="S1097" s="399">
        <v>0</v>
      </c>
      <c r="T1097" s="399">
        <v>0</v>
      </c>
      <c r="U1097" s="404">
        <v>0.63</v>
      </c>
      <c r="V1097" s="404">
        <v>0.28000000000000003</v>
      </c>
      <c r="W1097" s="405">
        <v>6.4242231888999993E-4</v>
      </c>
      <c r="X1097" s="405">
        <v>0.50061459380936413</v>
      </c>
      <c r="Y1097" s="399">
        <v>1.48</v>
      </c>
      <c r="Z1097" s="399">
        <v>1.79</v>
      </c>
      <c r="AA1097" s="405">
        <v>1.1302510316299999E-3</v>
      </c>
      <c r="AB1097" s="405">
        <v>0.50061459380936413</v>
      </c>
      <c r="AC1097" s="399">
        <v>1.21</v>
      </c>
      <c r="AD1097" s="399">
        <v>2.0099999999999998</v>
      </c>
      <c r="AE1097" s="405">
        <v>9.4817411771999996E-4</v>
      </c>
      <c r="AF1097" s="405">
        <v>0.50061459380936413</v>
      </c>
      <c r="AG1097" s="399">
        <v>1.28</v>
      </c>
      <c r="AH1097" s="399">
        <v>2.2799999999999998</v>
      </c>
      <c r="AI1097" s="324">
        <v>0</v>
      </c>
      <c r="AJ1097" s="324">
        <v>0</v>
      </c>
      <c r="AK1097" s="324">
        <v>0</v>
      </c>
      <c r="AL1097" s="324">
        <v>0</v>
      </c>
      <c r="AM1097" s="324">
        <v>0</v>
      </c>
      <c r="AN1097" s="324">
        <v>0</v>
      </c>
      <c r="AO1097" s="403">
        <v>137950</v>
      </c>
      <c r="AP1097" s="403">
        <v>4.0779999999999997E-2</v>
      </c>
      <c r="AQ1097" s="403">
        <v>0.20193</v>
      </c>
      <c r="AR1097" s="403">
        <v>78</v>
      </c>
      <c r="AS1097" s="399" t="s">
        <v>1550</v>
      </c>
      <c r="AT1097" s="390">
        <v>0</v>
      </c>
      <c r="AU1097" s="390">
        <v>0</v>
      </c>
      <c r="AV1097" s="390">
        <v>0</v>
      </c>
      <c r="AY1097" s="390" t="s">
        <v>3533</v>
      </c>
    </row>
    <row r="1098" spans="1:51" s="390" customFormat="1">
      <c r="A1098" s="399" t="s">
        <v>81</v>
      </c>
      <c r="B1098" s="399" t="s">
        <v>1579</v>
      </c>
      <c r="C1098" s="399">
        <v>560</v>
      </c>
      <c r="D1098" s="399">
        <v>10</v>
      </c>
      <c r="E1098" s="403">
        <v>0.77600000000000002</v>
      </c>
      <c r="F1098" s="399">
        <v>0</v>
      </c>
      <c r="G1098" s="399">
        <v>1</v>
      </c>
      <c r="H1098" s="399">
        <v>0.7</v>
      </c>
      <c r="I1098" s="399">
        <v>0.88</v>
      </c>
      <c r="J1098" s="399">
        <v>40</v>
      </c>
      <c r="K1098" s="399">
        <v>125</v>
      </c>
      <c r="L1098" s="403">
        <v>1</v>
      </c>
      <c r="M1098" s="404">
        <v>12.300000190734863</v>
      </c>
      <c r="N1098" s="404">
        <v>12.300000190734863</v>
      </c>
      <c r="O1098" s="404">
        <v>6.1999998092651367</v>
      </c>
      <c r="P1098" s="399">
        <v>100</v>
      </c>
      <c r="Q1098" s="399" t="s">
        <v>293</v>
      </c>
      <c r="R1098" s="399">
        <v>1</v>
      </c>
      <c r="S1098" s="399">
        <v>0</v>
      </c>
      <c r="T1098" s="399">
        <v>0</v>
      </c>
      <c r="U1098" s="404">
        <v>0.63</v>
      </c>
      <c r="V1098" s="404">
        <v>0.28000000000000003</v>
      </c>
      <c r="W1098" s="405">
        <v>6.4242231888999993E-4</v>
      </c>
      <c r="X1098" s="405">
        <v>1.5941358573817741</v>
      </c>
      <c r="Y1098" s="399">
        <v>1.48</v>
      </c>
      <c r="Z1098" s="399">
        <v>1.79</v>
      </c>
      <c r="AA1098" s="405">
        <v>1.1302510316299999E-3</v>
      </c>
      <c r="AB1098" s="405">
        <v>1.5941358573817741</v>
      </c>
      <c r="AC1098" s="399">
        <v>1.21</v>
      </c>
      <c r="AD1098" s="399">
        <v>2.0099999999999998</v>
      </c>
      <c r="AE1098" s="405">
        <v>9.4817411771999996E-4</v>
      </c>
      <c r="AF1098" s="405">
        <v>1.5941358573817741</v>
      </c>
      <c r="AG1098" s="399">
        <v>1.28</v>
      </c>
      <c r="AH1098" s="399">
        <v>2.2799999999999998</v>
      </c>
      <c r="AI1098" s="324">
        <v>0</v>
      </c>
      <c r="AJ1098" s="324">
        <v>0</v>
      </c>
      <c r="AK1098" s="324">
        <v>0</v>
      </c>
      <c r="AL1098" s="324">
        <v>0</v>
      </c>
      <c r="AM1098" s="324">
        <v>0</v>
      </c>
      <c r="AN1098" s="324">
        <v>0</v>
      </c>
      <c r="AO1098" s="403">
        <v>440286</v>
      </c>
      <c r="AP1098" s="403">
        <v>1.278E-2</v>
      </c>
      <c r="AQ1098" s="403">
        <v>0.11303000000000001</v>
      </c>
      <c r="AR1098" s="403">
        <v>65</v>
      </c>
      <c r="AS1098" s="399" t="s">
        <v>1550</v>
      </c>
      <c r="AT1098" s="390">
        <v>0</v>
      </c>
      <c r="AU1098" s="390">
        <v>0</v>
      </c>
      <c r="AV1098" s="390">
        <v>0</v>
      </c>
      <c r="AY1098" s="390" t="s">
        <v>3533</v>
      </c>
    </row>
    <row r="1099" spans="1:51" s="390" customFormat="1">
      <c r="A1099" s="399" t="s">
        <v>81</v>
      </c>
      <c r="B1099" s="399" t="s">
        <v>1556</v>
      </c>
      <c r="C1099" s="399">
        <v>6.8</v>
      </c>
      <c r="D1099" s="399">
        <v>20</v>
      </c>
      <c r="E1099" s="403">
        <v>1.66E-2</v>
      </c>
      <c r="F1099" s="399">
        <v>0</v>
      </c>
      <c r="G1099" s="399">
        <v>8.8000000000000007</v>
      </c>
      <c r="H1099" s="399">
        <v>0.7</v>
      </c>
      <c r="I1099" s="399">
        <v>5.9</v>
      </c>
      <c r="J1099" s="399">
        <v>40</v>
      </c>
      <c r="K1099" s="399">
        <v>125</v>
      </c>
      <c r="L1099" s="403">
        <v>1</v>
      </c>
      <c r="M1099" s="404">
        <v>12.300000190734863</v>
      </c>
      <c r="N1099" s="404">
        <v>12.300000190734863</v>
      </c>
      <c r="O1099" s="404">
        <v>6.1999998092651367</v>
      </c>
      <c r="P1099" s="399">
        <v>100</v>
      </c>
      <c r="Q1099" s="399" t="s">
        <v>293</v>
      </c>
      <c r="R1099" s="399">
        <v>1</v>
      </c>
      <c r="S1099" s="399">
        <v>0</v>
      </c>
      <c r="T1099" s="399">
        <v>0</v>
      </c>
      <c r="U1099" s="404">
        <v>0.63</v>
      </c>
      <c r="V1099" s="404">
        <v>0.28000000000000003</v>
      </c>
      <c r="W1099" s="405">
        <v>6.4242231888999993E-4</v>
      </c>
      <c r="X1099" s="405">
        <v>0.18236675000294639</v>
      </c>
      <c r="Y1099" s="399">
        <v>1.48</v>
      </c>
      <c r="Z1099" s="399">
        <v>1.79</v>
      </c>
      <c r="AA1099" s="405">
        <v>1.1302510316299999E-3</v>
      </c>
      <c r="AB1099" s="405">
        <v>0.18236675000294639</v>
      </c>
      <c r="AC1099" s="399">
        <v>1.21</v>
      </c>
      <c r="AD1099" s="399">
        <v>2.0099999999999998</v>
      </c>
      <c r="AE1099" s="405">
        <v>9.4817411771999996E-4</v>
      </c>
      <c r="AF1099" s="405">
        <v>0.18236675000294639</v>
      </c>
      <c r="AG1099" s="399">
        <v>1.28</v>
      </c>
      <c r="AH1099" s="399">
        <v>2.2799999999999998</v>
      </c>
      <c r="AI1099" s="324">
        <v>0</v>
      </c>
      <c r="AJ1099" s="324">
        <v>0</v>
      </c>
      <c r="AK1099" s="324">
        <v>0</v>
      </c>
      <c r="AL1099" s="324">
        <v>0</v>
      </c>
      <c r="AM1099" s="324">
        <v>0</v>
      </c>
      <c r="AN1099" s="324">
        <v>0</v>
      </c>
      <c r="AO1099" s="403">
        <v>108845</v>
      </c>
      <c r="AP1099" s="403">
        <v>5.1679999999999997E-2</v>
      </c>
      <c r="AQ1099" s="403">
        <v>0.22733</v>
      </c>
      <c r="AR1099" s="403">
        <v>62</v>
      </c>
      <c r="AS1099" s="399" t="s">
        <v>1550</v>
      </c>
      <c r="AT1099" s="390">
        <v>0</v>
      </c>
      <c r="AU1099" s="390">
        <v>0</v>
      </c>
      <c r="AV1099" s="390">
        <v>0</v>
      </c>
      <c r="AY1099" s="390" t="s">
        <v>3533</v>
      </c>
    </row>
    <row r="1100" spans="1:51" s="390" customFormat="1">
      <c r="A1100" s="399" t="s">
        <v>81</v>
      </c>
      <c r="B1100" s="399" t="s">
        <v>1568</v>
      </c>
      <c r="C1100" s="399">
        <v>68</v>
      </c>
      <c r="D1100" s="399">
        <v>20</v>
      </c>
      <c r="E1100" s="403">
        <v>9.4500000000000001E-2</v>
      </c>
      <c r="F1100" s="399">
        <v>0</v>
      </c>
      <c r="G1100" s="399">
        <v>2.94</v>
      </c>
      <c r="H1100" s="399">
        <v>0.7</v>
      </c>
      <c r="I1100" s="399">
        <v>2.2999999999999998</v>
      </c>
      <c r="J1100" s="399">
        <v>40</v>
      </c>
      <c r="K1100" s="399">
        <v>125</v>
      </c>
      <c r="L1100" s="403">
        <v>1</v>
      </c>
      <c r="M1100" s="404">
        <v>12.300000190734863</v>
      </c>
      <c r="N1100" s="404">
        <v>12.300000190734863</v>
      </c>
      <c r="O1100" s="404">
        <v>6.1999998092651367</v>
      </c>
      <c r="P1100" s="399">
        <v>100</v>
      </c>
      <c r="Q1100" s="399" t="s">
        <v>293</v>
      </c>
      <c r="R1100" s="399">
        <v>1</v>
      </c>
      <c r="S1100" s="399">
        <v>0</v>
      </c>
      <c r="T1100" s="399">
        <v>0</v>
      </c>
      <c r="U1100" s="404">
        <v>0.63</v>
      </c>
      <c r="V1100" s="404">
        <v>0.28000000000000003</v>
      </c>
      <c r="W1100" s="405">
        <v>6.4242231888999993E-4</v>
      </c>
      <c r="X1100" s="405">
        <v>0.54999494489940337</v>
      </c>
      <c r="Y1100" s="399">
        <v>1.48</v>
      </c>
      <c r="Z1100" s="399">
        <v>1.79</v>
      </c>
      <c r="AA1100" s="405">
        <v>1.1302510316299999E-3</v>
      </c>
      <c r="AB1100" s="405">
        <v>0.54999494489940337</v>
      </c>
      <c r="AC1100" s="399">
        <v>1.21</v>
      </c>
      <c r="AD1100" s="399">
        <v>2.0099999999999998</v>
      </c>
      <c r="AE1100" s="405">
        <v>9.4817411771999996E-4</v>
      </c>
      <c r="AF1100" s="405">
        <v>0.54999494489940337</v>
      </c>
      <c r="AG1100" s="399">
        <v>1.28</v>
      </c>
      <c r="AH1100" s="399">
        <v>2.2799999999999998</v>
      </c>
      <c r="AI1100" s="324">
        <v>0</v>
      </c>
      <c r="AJ1100" s="324">
        <v>0</v>
      </c>
      <c r="AK1100" s="324">
        <v>0</v>
      </c>
      <c r="AL1100" s="324">
        <v>0</v>
      </c>
      <c r="AM1100" s="324">
        <v>0</v>
      </c>
      <c r="AN1100" s="324">
        <v>0</v>
      </c>
      <c r="AO1100" s="403">
        <v>137950</v>
      </c>
      <c r="AP1100" s="403">
        <v>4.0779999999999997E-2</v>
      </c>
      <c r="AQ1100" s="403">
        <v>0.20193</v>
      </c>
      <c r="AR1100" s="403">
        <v>72</v>
      </c>
      <c r="AS1100" s="399" t="s">
        <v>1550</v>
      </c>
      <c r="AT1100" s="390">
        <v>0</v>
      </c>
      <c r="AU1100" s="390">
        <v>0</v>
      </c>
      <c r="AV1100" s="390">
        <v>0</v>
      </c>
      <c r="AY1100" s="390" t="s">
        <v>3533</v>
      </c>
    </row>
    <row r="1101" spans="1:51" s="390" customFormat="1">
      <c r="A1101" s="399" t="s">
        <v>81</v>
      </c>
      <c r="B1101" s="399" t="s">
        <v>1580</v>
      </c>
      <c r="C1101" s="399">
        <v>680</v>
      </c>
      <c r="D1101" s="399">
        <v>10</v>
      </c>
      <c r="E1101" s="403">
        <v>0.88700000000000001</v>
      </c>
      <c r="F1101" s="399">
        <v>0</v>
      </c>
      <c r="G1101" s="399">
        <v>0.92</v>
      </c>
      <c r="H1101" s="399">
        <v>0.7</v>
      </c>
      <c r="I1101" s="399">
        <v>0.8</v>
      </c>
      <c r="J1101" s="399">
        <v>40</v>
      </c>
      <c r="K1101" s="399">
        <v>125</v>
      </c>
      <c r="L1101" s="403">
        <v>1</v>
      </c>
      <c r="M1101" s="404">
        <v>12.300000190734863</v>
      </c>
      <c r="N1101" s="404">
        <v>12.300000190734863</v>
      </c>
      <c r="O1101" s="404">
        <v>6.1999998092651367</v>
      </c>
      <c r="P1101" s="399">
        <v>100</v>
      </c>
      <c r="Q1101" s="399" t="s">
        <v>293</v>
      </c>
      <c r="R1101" s="399">
        <v>1</v>
      </c>
      <c r="S1101" s="399">
        <v>0</v>
      </c>
      <c r="T1101" s="399">
        <v>0</v>
      </c>
      <c r="U1101" s="404">
        <v>0.63</v>
      </c>
      <c r="V1101" s="404">
        <v>0.28000000000000003</v>
      </c>
      <c r="W1101" s="405">
        <v>6.4242231888999993E-4</v>
      </c>
      <c r="X1101" s="405">
        <v>1.7411900265659506</v>
      </c>
      <c r="Y1101" s="399">
        <v>1.48</v>
      </c>
      <c r="Z1101" s="399">
        <v>1.79</v>
      </c>
      <c r="AA1101" s="405">
        <v>1.1302510316299999E-3</v>
      </c>
      <c r="AB1101" s="405">
        <v>1.7411900265659506</v>
      </c>
      <c r="AC1101" s="399">
        <v>1.21</v>
      </c>
      <c r="AD1101" s="399">
        <v>2.0099999999999998</v>
      </c>
      <c r="AE1101" s="405">
        <v>9.4817411771999996E-4</v>
      </c>
      <c r="AF1101" s="405">
        <v>1.7411900265659506</v>
      </c>
      <c r="AG1101" s="399">
        <v>1.28</v>
      </c>
      <c r="AH1101" s="399">
        <v>2.2799999999999998</v>
      </c>
      <c r="AI1101" s="324">
        <v>0</v>
      </c>
      <c r="AJ1101" s="324">
        <v>0</v>
      </c>
      <c r="AK1101" s="324">
        <v>0</v>
      </c>
      <c r="AL1101" s="324">
        <v>0</v>
      </c>
      <c r="AM1101" s="324">
        <v>0</v>
      </c>
      <c r="AN1101" s="324">
        <v>0</v>
      </c>
      <c r="AO1101" s="403">
        <v>440286</v>
      </c>
      <c r="AP1101" s="403">
        <v>1.278E-2</v>
      </c>
      <c r="AQ1101" s="403">
        <v>0.11303000000000001</v>
      </c>
      <c r="AR1101" s="403">
        <v>69</v>
      </c>
      <c r="AS1101" s="399" t="s">
        <v>1550</v>
      </c>
      <c r="AT1101" s="390">
        <v>0</v>
      </c>
      <c r="AU1101" s="390">
        <v>0</v>
      </c>
      <c r="AV1101" s="390">
        <v>0</v>
      </c>
      <c r="AY1101" s="390" t="s">
        <v>3533</v>
      </c>
    </row>
    <row r="1102" spans="1:51" s="390" customFormat="1">
      <c r="A1102" s="399" t="s">
        <v>81</v>
      </c>
      <c r="B1102" s="399" t="s">
        <v>1557</v>
      </c>
      <c r="C1102" s="399">
        <v>8.1999999999999993</v>
      </c>
      <c r="D1102" s="399">
        <v>20</v>
      </c>
      <c r="E1102" s="403">
        <v>1.7000000000000001E-2</v>
      </c>
      <c r="F1102" s="399">
        <v>0</v>
      </c>
      <c r="G1102" s="399">
        <v>8.5</v>
      </c>
      <c r="H1102" s="399">
        <v>0.7</v>
      </c>
      <c r="I1102" s="399">
        <v>4.8</v>
      </c>
      <c r="J1102" s="399">
        <v>40</v>
      </c>
      <c r="K1102" s="399">
        <v>125</v>
      </c>
      <c r="L1102" s="403">
        <v>1</v>
      </c>
      <c r="M1102" s="404">
        <v>12.300000190734863</v>
      </c>
      <c r="N1102" s="404">
        <v>12.300000190734863</v>
      </c>
      <c r="O1102" s="404">
        <v>6.1999998092651367</v>
      </c>
      <c r="P1102" s="399">
        <v>100</v>
      </c>
      <c r="Q1102" s="399" t="s">
        <v>293</v>
      </c>
      <c r="R1102" s="399">
        <v>1</v>
      </c>
      <c r="S1102" s="399">
        <v>0</v>
      </c>
      <c r="T1102" s="399">
        <v>0</v>
      </c>
      <c r="U1102" s="404">
        <v>0.63</v>
      </c>
      <c r="V1102" s="404">
        <v>0.28000000000000003</v>
      </c>
      <c r="W1102" s="405">
        <v>6.4242231888999993E-4</v>
      </c>
      <c r="X1102" s="405">
        <v>0.1989687548502308</v>
      </c>
      <c r="Y1102" s="399">
        <v>1.48</v>
      </c>
      <c r="Z1102" s="399">
        <v>1.79</v>
      </c>
      <c r="AA1102" s="405">
        <v>1.1302510316299999E-3</v>
      </c>
      <c r="AB1102" s="405">
        <v>0.1989687548502308</v>
      </c>
      <c r="AC1102" s="399">
        <v>1.21</v>
      </c>
      <c r="AD1102" s="399">
        <v>2.0099999999999998</v>
      </c>
      <c r="AE1102" s="405">
        <v>9.4817411771999996E-4</v>
      </c>
      <c r="AF1102" s="405">
        <v>0.1989687548502308</v>
      </c>
      <c r="AG1102" s="399">
        <v>1.28</v>
      </c>
      <c r="AH1102" s="399">
        <v>2.2799999999999998</v>
      </c>
      <c r="AI1102" s="324">
        <v>0</v>
      </c>
      <c r="AJ1102" s="324">
        <v>0</v>
      </c>
      <c r="AK1102" s="324">
        <v>0</v>
      </c>
      <c r="AL1102" s="324">
        <v>0</v>
      </c>
      <c r="AM1102" s="324">
        <v>0</v>
      </c>
      <c r="AN1102" s="324">
        <v>0</v>
      </c>
      <c r="AO1102" s="403">
        <v>137950</v>
      </c>
      <c r="AP1102" s="403">
        <v>4.0779999999999997E-2</v>
      </c>
      <c r="AQ1102" s="403">
        <v>0.20193</v>
      </c>
      <c r="AR1102" s="403">
        <v>87</v>
      </c>
      <c r="AS1102" s="399" t="s">
        <v>1550</v>
      </c>
      <c r="AT1102" s="390">
        <v>0</v>
      </c>
      <c r="AU1102" s="390">
        <v>0</v>
      </c>
      <c r="AV1102" s="390">
        <v>0</v>
      </c>
      <c r="AY1102" s="390" t="s">
        <v>3533</v>
      </c>
    </row>
    <row r="1103" spans="1:51" s="390" customFormat="1">
      <c r="A1103" s="399" t="s">
        <v>81</v>
      </c>
      <c r="B1103" s="399" t="s">
        <v>1569</v>
      </c>
      <c r="C1103" s="399">
        <v>82</v>
      </c>
      <c r="D1103" s="399">
        <v>20</v>
      </c>
      <c r="E1103" s="403">
        <v>0.12</v>
      </c>
      <c r="F1103" s="399">
        <v>0</v>
      </c>
      <c r="G1103" s="399">
        <v>2.64</v>
      </c>
      <c r="H1103" s="399">
        <v>0.7</v>
      </c>
      <c r="I1103" s="399">
        <v>2.2000000000000002</v>
      </c>
      <c r="J1103" s="399">
        <v>40</v>
      </c>
      <c r="K1103" s="399">
        <v>125</v>
      </c>
      <c r="L1103" s="403">
        <v>1</v>
      </c>
      <c r="M1103" s="404">
        <v>12.300000190734863</v>
      </c>
      <c r="N1103" s="404">
        <v>12.300000190734863</v>
      </c>
      <c r="O1103" s="404">
        <v>6.1999998092651367</v>
      </c>
      <c r="P1103" s="399">
        <v>100</v>
      </c>
      <c r="Q1103" s="399" t="s">
        <v>293</v>
      </c>
      <c r="R1103" s="399">
        <v>1</v>
      </c>
      <c r="S1103" s="399">
        <v>0</v>
      </c>
      <c r="T1103" s="399">
        <v>0</v>
      </c>
      <c r="U1103" s="404">
        <v>0.63</v>
      </c>
      <c r="V1103" s="404">
        <v>0.28000000000000003</v>
      </c>
      <c r="W1103" s="405">
        <v>6.4242231888999993E-4</v>
      </c>
      <c r="X1103" s="405">
        <v>0.60555709406443281</v>
      </c>
      <c r="Y1103" s="399">
        <v>1.48</v>
      </c>
      <c r="Z1103" s="399">
        <v>1.79</v>
      </c>
      <c r="AA1103" s="405">
        <v>1.1302510316299999E-3</v>
      </c>
      <c r="AB1103" s="405">
        <v>0.60555709406443281</v>
      </c>
      <c r="AC1103" s="399">
        <v>1.21</v>
      </c>
      <c r="AD1103" s="399">
        <v>2.0099999999999998</v>
      </c>
      <c r="AE1103" s="405">
        <v>9.4817411771999996E-4</v>
      </c>
      <c r="AF1103" s="405">
        <v>0.60555709406443281</v>
      </c>
      <c r="AG1103" s="399">
        <v>1.28</v>
      </c>
      <c r="AH1103" s="399">
        <v>2.2799999999999998</v>
      </c>
      <c r="AI1103" s="324">
        <v>0</v>
      </c>
      <c r="AJ1103" s="324">
        <v>0</v>
      </c>
      <c r="AK1103" s="324">
        <v>0</v>
      </c>
      <c r="AL1103" s="324">
        <v>0</v>
      </c>
      <c r="AM1103" s="324">
        <v>0</v>
      </c>
      <c r="AN1103" s="324">
        <v>0</v>
      </c>
      <c r="AO1103" s="403">
        <v>172957</v>
      </c>
      <c r="AP1103" s="403">
        <v>3.252E-2</v>
      </c>
      <c r="AQ1103" s="403">
        <v>0.18034</v>
      </c>
      <c r="AR1103" s="403">
        <v>64</v>
      </c>
      <c r="AS1103" s="399" t="s">
        <v>1550</v>
      </c>
      <c r="AT1103" s="390">
        <v>0</v>
      </c>
      <c r="AU1103" s="390">
        <v>0</v>
      </c>
      <c r="AV1103" s="390">
        <v>0</v>
      </c>
      <c r="AY1103" s="390" t="s">
        <v>3533</v>
      </c>
    </row>
    <row r="1104" spans="1:51" s="390" customFormat="1">
      <c r="A1104" s="399" t="s">
        <v>81</v>
      </c>
      <c r="B1104" s="399" t="s">
        <v>1581</v>
      </c>
      <c r="C1104" s="399">
        <v>820</v>
      </c>
      <c r="D1104" s="399">
        <v>10</v>
      </c>
      <c r="E1104" s="403">
        <v>1.1299999999999999</v>
      </c>
      <c r="F1104" s="399">
        <v>0</v>
      </c>
      <c r="G1104" s="399">
        <v>0.81</v>
      </c>
      <c r="H1104" s="399">
        <v>0.7</v>
      </c>
      <c r="I1104" s="399">
        <v>0.73</v>
      </c>
      <c r="J1104" s="399">
        <v>40</v>
      </c>
      <c r="K1104" s="399">
        <v>125</v>
      </c>
      <c r="L1104" s="403">
        <v>1</v>
      </c>
      <c r="M1104" s="404">
        <v>12.300000190734863</v>
      </c>
      <c r="N1104" s="404">
        <v>12.300000190734863</v>
      </c>
      <c r="O1104" s="404">
        <v>6.1999998092651367</v>
      </c>
      <c r="P1104" s="399">
        <v>100</v>
      </c>
      <c r="Q1104" s="399" t="s">
        <v>293</v>
      </c>
      <c r="R1104" s="399">
        <v>1</v>
      </c>
      <c r="S1104" s="399">
        <v>0</v>
      </c>
      <c r="T1104" s="399">
        <v>0</v>
      </c>
      <c r="U1104" s="404">
        <v>0.63</v>
      </c>
      <c r="V1104" s="404">
        <v>0.28000000000000003</v>
      </c>
      <c r="W1104" s="405">
        <v>6.4242231888999993E-4</v>
      </c>
      <c r="X1104" s="405">
        <v>1.9255041239836801</v>
      </c>
      <c r="Y1104" s="399">
        <v>1.48</v>
      </c>
      <c r="Z1104" s="399">
        <v>1.79</v>
      </c>
      <c r="AA1104" s="405">
        <v>1.1302510316299999E-3</v>
      </c>
      <c r="AB1104" s="405">
        <v>1.9255041239836801</v>
      </c>
      <c r="AC1104" s="399">
        <v>1.21</v>
      </c>
      <c r="AD1104" s="399">
        <v>2.0099999999999998</v>
      </c>
      <c r="AE1104" s="405">
        <v>9.4817411771999996E-4</v>
      </c>
      <c r="AF1104" s="405">
        <v>1.9255041239836801</v>
      </c>
      <c r="AG1104" s="399">
        <v>1.28</v>
      </c>
      <c r="AH1104" s="399">
        <v>2.2799999999999998</v>
      </c>
      <c r="AI1104" s="324">
        <v>0</v>
      </c>
      <c r="AJ1104" s="324">
        <v>0</v>
      </c>
      <c r="AK1104" s="324">
        <v>0</v>
      </c>
      <c r="AL1104" s="324">
        <v>0</v>
      </c>
      <c r="AM1104" s="324">
        <v>0</v>
      </c>
      <c r="AN1104" s="324">
        <v>0</v>
      </c>
      <c r="AO1104" s="403">
        <v>544923</v>
      </c>
      <c r="AP1104" s="403">
        <v>1.0319999999999999E-2</v>
      </c>
      <c r="AQ1104" s="403">
        <v>0.1016</v>
      </c>
      <c r="AR1104" s="403">
        <v>65</v>
      </c>
      <c r="AS1104" s="399" t="s">
        <v>1550</v>
      </c>
      <c r="AT1104" s="390">
        <v>0</v>
      </c>
      <c r="AU1104" s="390">
        <v>0</v>
      </c>
      <c r="AV1104" s="390">
        <v>0</v>
      </c>
      <c r="AY1104" s="390" t="s">
        <v>3533</v>
      </c>
    </row>
    <row r="1105" spans="1:51" s="390" customFormat="1">
      <c r="A1105" s="399" t="s">
        <v>81</v>
      </c>
      <c r="B1105" s="399" t="s">
        <v>3626</v>
      </c>
      <c r="C1105" s="399">
        <v>1</v>
      </c>
      <c r="D1105" s="399">
        <v>20</v>
      </c>
      <c r="E1105" s="403">
        <v>5.7999999999999996E-3</v>
      </c>
      <c r="F1105" s="399">
        <v>0</v>
      </c>
      <c r="G1105" s="399">
        <v>22.76</v>
      </c>
      <c r="H1105" s="399">
        <v>0.7</v>
      </c>
      <c r="I1105" s="399">
        <v>8</v>
      </c>
      <c r="J1105" s="399">
        <v>40</v>
      </c>
      <c r="K1105" s="399">
        <v>165</v>
      </c>
      <c r="L1105" s="403">
        <v>1</v>
      </c>
      <c r="M1105" s="404">
        <v>12.300000190734863</v>
      </c>
      <c r="N1105" s="404">
        <v>12.300000190734863</v>
      </c>
      <c r="O1105" s="404">
        <v>6.1999998092651367</v>
      </c>
      <c r="P1105" s="399">
        <v>100</v>
      </c>
      <c r="Q1105" s="399" t="s">
        <v>293</v>
      </c>
      <c r="R1105" s="399">
        <v>1</v>
      </c>
      <c r="S1105" s="399">
        <v>0</v>
      </c>
      <c r="T1105" s="399">
        <v>0</v>
      </c>
      <c r="U1105" s="404">
        <v>0.77</v>
      </c>
      <c r="V1105" s="404">
        <v>0</v>
      </c>
      <c r="W1105" s="405">
        <v>6.4242231888999993E-4</v>
      </c>
      <c r="X1105" s="405">
        <v>7.2793448589626927E-2</v>
      </c>
      <c r="Y1105" s="399">
        <v>1.48</v>
      </c>
      <c r="Z1105" s="399">
        <v>1.79</v>
      </c>
      <c r="AA1105" s="405">
        <v>1.1302510316299999E-3</v>
      </c>
      <c r="AB1105" s="405">
        <v>7.2793448589626927E-2</v>
      </c>
      <c r="AC1105" s="399">
        <v>1.21</v>
      </c>
      <c r="AD1105" s="399">
        <v>2.0099999999999998</v>
      </c>
      <c r="AE1105" s="405">
        <v>9.4817411771999996E-4</v>
      </c>
      <c r="AF1105" s="405">
        <v>7.2793448589626927E-2</v>
      </c>
      <c r="AG1105" s="399">
        <v>1.28</v>
      </c>
      <c r="AH1105" s="399">
        <v>2.2799999999999998</v>
      </c>
      <c r="AI1105" s="324">
        <v>0</v>
      </c>
      <c r="AJ1105" s="324">
        <v>0</v>
      </c>
      <c r="AK1105" s="324">
        <v>0</v>
      </c>
      <c r="AL1105" s="324">
        <v>0</v>
      </c>
      <c r="AM1105" s="324">
        <v>0</v>
      </c>
      <c r="AN1105" s="324">
        <v>0</v>
      </c>
      <c r="AO1105" s="403">
        <v>137950</v>
      </c>
      <c r="AP1105" s="403">
        <v>4.0779999999999997E-2</v>
      </c>
      <c r="AQ1105" s="403">
        <v>0.20193</v>
      </c>
      <c r="AR1105" s="403">
        <v>96</v>
      </c>
      <c r="AS1105" s="399" t="s">
        <v>1583</v>
      </c>
      <c r="AT1105" s="390">
        <v>0</v>
      </c>
      <c r="AU1105" s="390">
        <v>0</v>
      </c>
      <c r="AV1105" s="390">
        <v>0</v>
      </c>
      <c r="AY1105" s="390" t="s">
        <v>3533</v>
      </c>
    </row>
    <row r="1106" spans="1:51" s="390" customFormat="1">
      <c r="A1106" s="399" t="s">
        <v>81</v>
      </c>
      <c r="B1106" s="399" t="s">
        <v>1588</v>
      </c>
      <c r="C1106" s="399">
        <v>10</v>
      </c>
      <c r="D1106" s="399">
        <v>20</v>
      </c>
      <c r="E1106" s="403">
        <v>2.1499999999999998E-2</v>
      </c>
      <c r="F1106" s="399">
        <v>0</v>
      </c>
      <c r="G1106" s="399">
        <v>7.48</v>
      </c>
      <c r="H1106" s="399">
        <v>0.7</v>
      </c>
      <c r="I1106" s="399">
        <v>4</v>
      </c>
      <c r="J1106" s="399">
        <v>40</v>
      </c>
      <c r="K1106" s="399">
        <v>165</v>
      </c>
      <c r="L1106" s="403">
        <v>1</v>
      </c>
      <c r="M1106" s="404">
        <v>12.300000190734863</v>
      </c>
      <c r="N1106" s="404">
        <v>12.300000190734863</v>
      </c>
      <c r="O1106" s="404">
        <v>6.1999998092651367</v>
      </c>
      <c r="P1106" s="399">
        <v>100</v>
      </c>
      <c r="Q1106" s="399" t="s">
        <v>293</v>
      </c>
      <c r="R1106" s="399">
        <v>1</v>
      </c>
      <c r="S1106" s="399">
        <v>0</v>
      </c>
      <c r="T1106" s="399">
        <v>0</v>
      </c>
      <c r="U1106" s="404">
        <v>0.77</v>
      </c>
      <c r="V1106" s="404">
        <v>0</v>
      </c>
      <c r="W1106" s="405">
        <v>6.4242231888999993E-4</v>
      </c>
      <c r="X1106" s="405">
        <v>0.22154527831625587</v>
      </c>
      <c r="Y1106" s="399">
        <v>1.48</v>
      </c>
      <c r="Z1106" s="399">
        <v>1.79</v>
      </c>
      <c r="AA1106" s="405">
        <v>1.1302510316299999E-3</v>
      </c>
      <c r="AB1106" s="405">
        <v>0.22154527831625587</v>
      </c>
      <c r="AC1106" s="399">
        <v>1.21</v>
      </c>
      <c r="AD1106" s="399">
        <v>2.0099999999999998</v>
      </c>
      <c r="AE1106" s="405">
        <v>9.4817411771999996E-4</v>
      </c>
      <c r="AF1106" s="405">
        <v>0.22154527831625587</v>
      </c>
      <c r="AG1106" s="399">
        <v>1.28</v>
      </c>
      <c r="AH1106" s="399">
        <v>2.2799999999999998</v>
      </c>
      <c r="AI1106" s="324">
        <v>0</v>
      </c>
      <c r="AJ1106" s="324">
        <v>0</v>
      </c>
      <c r="AK1106" s="324">
        <v>0</v>
      </c>
      <c r="AL1106" s="324">
        <v>0</v>
      </c>
      <c r="AM1106" s="324">
        <v>0</v>
      </c>
      <c r="AN1106" s="324">
        <v>0</v>
      </c>
      <c r="AO1106" s="403">
        <v>137950</v>
      </c>
      <c r="AP1106" s="403">
        <v>4.0779999999999997E-2</v>
      </c>
      <c r="AQ1106" s="403">
        <v>0.20193</v>
      </c>
      <c r="AR1106" s="403">
        <v>105</v>
      </c>
      <c r="AS1106" s="399" t="s">
        <v>1583</v>
      </c>
      <c r="AT1106" s="390">
        <v>0</v>
      </c>
      <c r="AU1106" s="390">
        <v>0</v>
      </c>
      <c r="AV1106" s="390">
        <v>0</v>
      </c>
      <c r="AY1106" s="390" t="s">
        <v>3533</v>
      </c>
    </row>
    <row r="1107" spans="1:51" s="390" customFormat="1">
      <c r="A1107" s="399" t="s">
        <v>81</v>
      </c>
      <c r="B1107" s="399" t="s">
        <v>1600</v>
      </c>
      <c r="C1107" s="399">
        <v>100</v>
      </c>
      <c r="D1107" s="399">
        <v>20</v>
      </c>
      <c r="E1107" s="403">
        <v>0.13900000000000001</v>
      </c>
      <c r="F1107" s="399">
        <v>0</v>
      </c>
      <c r="G1107" s="399">
        <v>2.54</v>
      </c>
      <c r="H1107" s="399">
        <v>0.7</v>
      </c>
      <c r="I1107" s="399">
        <v>2.1</v>
      </c>
      <c r="J1107" s="399">
        <v>40</v>
      </c>
      <c r="K1107" s="399">
        <v>165</v>
      </c>
      <c r="L1107" s="403">
        <v>1</v>
      </c>
      <c r="M1107" s="404">
        <v>12.300000190734863</v>
      </c>
      <c r="N1107" s="404">
        <v>12.300000190734863</v>
      </c>
      <c r="O1107" s="404">
        <v>6.1999998092651367</v>
      </c>
      <c r="P1107" s="399">
        <v>100</v>
      </c>
      <c r="Q1107" s="399" t="s">
        <v>293</v>
      </c>
      <c r="R1107" s="399">
        <v>1</v>
      </c>
      <c r="S1107" s="399">
        <v>0</v>
      </c>
      <c r="T1107" s="399">
        <v>0</v>
      </c>
      <c r="U1107" s="404">
        <v>0.77</v>
      </c>
      <c r="V1107" s="404">
        <v>0</v>
      </c>
      <c r="W1107" s="405">
        <v>6.4242231888999993E-4</v>
      </c>
      <c r="X1107" s="405">
        <v>0.71768188750336415</v>
      </c>
      <c r="Y1107" s="399">
        <v>1.48</v>
      </c>
      <c r="Z1107" s="399">
        <v>1.79</v>
      </c>
      <c r="AA1107" s="405">
        <v>1.1302510316299999E-3</v>
      </c>
      <c r="AB1107" s="405">
        <v>0.71768188750336415</v>
      </c>
      <c r="AC1107" s="399">
        <v>1.21</v>
      </c>
      <c r="AD1107" s="399">
        <v>2.0099999999999998</v>
      </c>
      <c r="AE1107" s="405">
        <v>9.4817411771999996E-4</v>
      </c>
      <c r="AF1107" s="405">
        <v>0.71768188750336415</v>
      </c>
      <c r="AG1107" s="399">
        <v>1.28</v>
      </c>
      <c r="AH1107" s="399">
        <v>2.2799999999999998</v>
      </c>
      <c r="AI1107" s="324">
        <v>0</v>
      </c>
      <c r="AJ1107" s="324">
        <v>0</v>
      </c>
      <c r="AK1107" s="324">
        <v>0</v>
      </c>
      <c r="AL1107" s="324">
        <v>0</v>
      </c>
      <c r="AM1107" s="324">
        <v>0</v>
      </c>
      <c r="AN1107" s="324">
        <v>0</v>
      </c>
      <c r="AO1107" s="403">
        <v>172957</v>
      </c>
      <c r="AP1107" s="403">
        <v>3.252E-2</v>
      </c>
      <c r="AQ1107" s="403">
        <v>0.18034</v>
      </c>
      <c r="AR1107" s="403">
        <v>62</v>
      </c>
      <c r="AS1107" s="399" t="s">
        <v>1583</v>
      </c>
      <c r="AT1107" s="390">
        <v>0</v>
      </c>
      <c r="AU1107" s="390">
        <v>0</v>
      </c>
      <c r="AV1107" s="390">
        <v>0</v>
      </c>
      <c r="AY1107" s="390" t="s">
        <v>3627</v>
      </c>
    </row>
    <row r="1108" spans="1:51" s="390" customFormat="1">
      <c r="A1108" s="399" t="s">
        <v>81</v>
      </c>
      <c r="B1108" s="399" t="s">
        <v>1612</v>
      </c>
      <c r="C1108" s="399">
        <v>1000</v>
      </c>
      <c r="D1108" s="399">
        <v>10</v>
      </c>
      <c r="E1108" s="403">
        <v>1.2949999999999999</v>
      </c>
      <c r="F1108" s="399">
        <v>0</v>
      </c>
      <c r="G1108" s="399">
        <v>0.72599999999999998</v>
      </c>
      <c r="H1108" s="399">
        <v>0.7</v>
      </c>
      <c r="I1108" s="399">
        <v>0.68</v>
      </c>
      <c r="J1108" s="399">
        <v>40</v>
      </c>
      <c r="K1108" s="399">
        <v>165</v>
      </c>
      <c r="L1108" s="403">
        <v>1</v>
      </c>
      <c r="M1108" s="404">
        <v>12.300000190734863</v>
      </c>
      <c r="N1108" s="404">
        <v>12.300000190734863</v>
      </c>
      <c r="O1108" s="404">
        <v>6.1999998092651367</v>
      </c>
      <c r="P1108" s="399">
        <v>100</v>
      </c>
      <c r="Q1108" s="399" t="s">
        <v>293</v>
      </c>
      <c r="R1108" s="399">
        <v>1</v>
      </c>
      <c r="S1108" s="399">
        <v>0</v>
      </c>
      <c r="T1108" s="399">
        <v>0</v>
      </c>
      <c r="U1108" s="404">
        <v>0.77</v>
      </c>
      <c r="V1108" s="404">
        <v>0</v>
      </c>
      <c r="W1108" s="405">
        <v>6.4242231888999993E-4</v>
      </c>
      <c r="X1108" s="405">
        <v>2.3056748422053777</v>
      </c>
      <c r="Y1108" s="399">
        <v>1.48</v>
      </c>
      <c r="Z1108" s="399">
        <v>1.79</v>
      </c>
      <c r="AA1108" s="405">
        <v>1.1302510316299999E-3</v>
      </c>
      <c r="AB1108" s="405">
        <v>2.3056748422053777</v>
      </c>
      <c r="AC1108" s="399">
        <v>1.21</v>
      </c>
      <c r="AD1108" s="399">
        <v>2.0099999999999998</v>
      </c>
      <c r="AE1108" s="405">
        <v>9.4817411771999996E-4</v>
      </c>
      <c r="AF1108" s="405">
        <v>2.3056748422053777</v>
      </c>
      <c r="AG1108" s="399">
        <v>1.28</v>
      </c>
      <c r="AH1108" s="399">
        <v>2.2799999999999998</v>
      </c>
      <c r="AI1108" s="324">
        <v>0</v>
      </c>
      <c r="AJ1108" s="324">
        <v>0</v>
      </c>
      <c r="AK1108" s="324">
        <v>0</v>
      </c>
      <c r="AL1108" s="324">
        <v>0</v>
      </c>
      <c r="AM1108" s="324">
        <v>0</v>
      </c>
      <c r="AN1108" s="324">
        <v>0</v>
      </c>
      <c r="AO1108" s="403">
        <v>544923</v>
      </c>
      <c r="AP1108" s="403">
        <v>1.0319999999999999E-2</v>
      </c>
      <c r="AQ1108" s="403">
        <v>0.1016</v>
      </c>
      <c r="AR1108" s="403">
        <v>65</v>
      </c>
      <c r="AS1108" s="399" t="s">
        <v>1583</v>
      </c>
      <c r="AT1108" s="390">
        <v>0</v>
      </c>
      <c r="AU1108" s="390">
        <v>0</v>
      </c>
      <c r="AV1108" s="390">
        <v>0</v>
      </c>
      <c r="AY1108" s="390" t="s">
        <v>3533</v>
      </c>
    </row>
    <row r="1109" spans="1:51" s="390" customFormat="1">
      <c r="A1109" s="399" t="s">
        <v>81</v>
      </c>
      <c r="B1109" s="399" t="s">
        <v>1589</v>
      </c>
      <c r="C1109" s="399">
        <v>12</v>
      </c>
      <c r="D1109" s="399">
        <v>20</v>
      </c>
      <c r="E1109" s="403">
        <v>2.4500000000000001E-2</v>
      </c>
      <c r="F1109" s="399">
        <v>0</v>
      </c>
      <c r="G1109" s="399">
        <v>7.08</v>
      </c>
      <c r="H1109" s="399">
        <v>0.7</v>
      </c>
      <c r="I1109" s="399">
        <v>3.7</v>
      </c>
      <c r="J1109" s="399">
        <v>40</v>
      </c>
      <c r="K1109" s="399">
        <v>165</v>
      </c>
      <c r="L1109" s="403">
        <v>1</v>
      </c>
      <c r="M1109" s="404">
        <v>12.300000190734863</v>
      </c>
      <c r="N1109" s="404">
        <v>12.300000190734863</v>
      </c>
      <c r="O1109" s="404">
        <v>6.1999998092651367</v>
      </c>
      <c r="P1109" s="399">
        <v>100</v>
      </c>
      <c r="Q1109" s="399" t="s">
        <v>293</v>
      </c>
      <c r="R1109" s="399">
        <v>1</v>
      </c>
      <c r="S1109" s="399">
        <v>0</v>
      </c>
      <c r="T1109" s="399">
        <v>0</v>
      </c>
      <c r="U1109" s="404">
        <v>0.77</v>
      </c>
      <c r="V1109" s="404">
        <v>0</v>
      </c>
      <c r="W1109" s="405">
        <v>6.4242231888999993E-4</v>
      </c>
      <c r="X1109" s="405">
        <v>0.2445859872611465</v>
      </c>
      <c r="Y1109" s="399">
        <v>1.48</v>
      </c>
      <c r="Z1109" s="399">
        <v>1.79</v>
      </c>
      <c r="AA1109" s="405">
        <v>1.1302510316299999E-3</v>
      </c>
      <c r="AB1109" s="405">
        <v>0.2445859872611465</v>
      </c>
      <c r="AC1109" s="399">
        <v>1.21</v>
      </c>
      <c r="AD1109" s="399">
        <v>2.0099999999999998</v>
      </c>
      <c r="AE1109" s="405">
        <v>9.4817411771999996E-4</v>
      </c>
      <c r="AF1109" s="405">
        <v>0.2445859872611465</v>
      </c>
      <c r="AG1109" s="399">
        <v>1.28</v>
      </c>
      <c r="AH1109" s="399">
        <v>2.2799999999999998</v>
      </c>
      <c r="AI1109" s="324">
        <v>0</v>
      </c>
      <c r="AJ1109" s="324">
        <v>0</v>
      </c>
      <c r="AK1109" s="324">
        <v>0</v>
      </c>
      <c r="AL1109" s="324">
        <v>0</v>
      </c>
      <c r="AM1109" s="324">
        <v>0</v>
      </c>
      <c r="AN1109" s="324">
        <v>0</v>
      </c>
      <c r="AO1109" s="403">
        <v>137950</v>
      </c>
      <c r="AP1109" s="403">
        <v>4.0779999999999997E-2</v>
      </c>
      <c r="AQ1109" s="403">
        <v>0.20193</v>
      </c>
      <c r="AR1109" s="403">
        <v>107</v>
      </c>
      <c r="AS1109" s="399" t="s">
        <v>1583</v>
      </c>
      <c r="AT1109" s="390">
        <v>0</v>
      </c>
      <c r="AU1109" s="390">
        <v>0</v>
      </c>
      <c r="AV1109" s="390">
        <v>0</v>
      </c>
      <c r="AY1109" s="390" t="s">
        <v>3533</v>
      </c>
    </row>
    <row r="1110" spans="1:51" s="390" customFormat="1">
      <c r="A1110" s="399" t="s">
        <v>81</v>
      </c>
      <c r="B1110" s="399" t="s">
        <v>1601</v>
      </c>
      <c r="C1110" s="399">
        <v>120</v>
      </c>
      <c r="D1110" s="399">
        <v>10</v>
      </c>
      <c r="E1110" s="403">
        <v>0.193</v>
      </c>
      <c r="F1110" s="399">
        <v>0</v>
      </c>
      <c r="G1110" s="399">
        <v>2.2799999999999998</v>
      </c>
      <c r="H1110" s="399">
        <v>0.7</v>
      </c>
      <c r="I1110" s="399">
        <v>1.85</v>
      </c>
      <c r="J1110" s="399">
        <v>40</v>
      </c>
      <c r="K1110" s="399">
        <v>165</v>
      </c>
      <c r="L1110" s="403">
        <v>1</v>
      </c>
      <c r="M1110" s="404">
        <v>12.300000190734863</v>
      </c>
      <c r="N1110" s="404">
        <v>12.300000190734863</v>
      </c>
      <c r="O1110" s="404">
        <v>6.1999998092651367</v>
      </c>
      <c r="P1110" s="399">
        <v>100</v>
      </c>
      <c r="Q1110" s="399" t="s">
        <v>293</v>
      </c>
      <c r="R1110" s="399">
        <v>1</v>
      </c>
      <c r="S1110" s="399">
        <v>0</v>
      </c>
      <c r="T1110" s="399">
        <v>0</v>
      </c>
      <c r="U1110" s="404">
        <v>0.77</v>
      </c>
      <c r="V1110" s="404">
        <v>0</v>
      </c>
      <c r="W1110" s="405">
        <v>6.4242231888999993E-4</v>
      </c>
      <c r="X1110" s="405">
        <v>0.79411034825047555</v>
      </c>
      <c r="Y1110" s="399">
        <v>1.48</v>
      </c>
      <c r="Z1110" s="399">
        <v>1.79</v>
      </c>
      <c r="AA1110" s="405">
        <v>1.1302510316299999E-3</v>
      </c>
      <c r="AB1110" s="405">
        <v>0.79411034825047555</v>
      </c>
      <c r="AC1110" s="399">
        <v>1.21</v>
      </c>
      <c r="AD1110" s="399">
        <v>2.0099999999999998</v>
      </c>
      <c r="AE1110" s="405">
        <v>9.4817411771999996E-4</v>
      </c>
      <c r="AF1110" s="405">
        <v>0.79411034825047555</v>
      </c>
      <c r="AG1110" s="399">
        <v>1.28</v>
      </c>
      <c r="AH1110" s="399">
        <v>2.2799999999999998</v>
      </c>
      <c r="AI1110" s="324">
        <v>0</v>
      </c>
      <c r="AJ1110" s="324">
        <v>0</v>
      </c>
      <c r="AK1110" s="324">
        <v>0</v>
      </c>
      <c r="AL1110" s="324">
        <v>0</v>
      </c>
      <c r="AM1110" s="324">
        <v>0</v>
      </c>
      <c r="AN1110" s="324">
        <v>0</v>
      </c>
      <c r="AO1110" s="403">
        <v>219672</v>
      </c>
      <c r="AP1110" s="403">
        <v>2.5610000000000001E-2</v>
      </c>
      <c r="AQ1110" s="403">
        <v>0.16002</v>
      </c>
      <c r="AR1110" s="403">
        <v>60</v>
      </c>
      <c r="AS1110" s="399" t="s">
        <v>1583</v>
      </c>
      <c r="AT1110" s="390">
        <v>0</v>
      </c>
      <c r="AU1110" s="390">
        <v>0</v>
      </c>
      <c r="AV1110" s="390">
        <v>0</v>
      </c>
      <c r="AY1110" s="390" t="s">
        <v>3533</v>
      </c>
    </row>
    <row r="1111" spans="1:51" s="390" customFormat="1">
      <c r="A1111" s="399" t="s">
        <v>81</v>
      </c>
      <c r="B1111" s="399" t="s">
        <v>3628</v>
      </c>
      <c r="C1111" s="399">
        <v>1.5</v>
      </c>
      <c r="D1111" s="399">
        <v>20</v>
      </c>
      <c r="E1111" s="403">
        <v>8.8000000000000005E-3</v>
      </c>
      <c r="F1111" s="399">
        <v>0</v>
      </c>
      <c r="G1111" s="399">
        <v>17.64</v>
      </c>
      <c r="H1111" s="399">
        <v>0.7</v>
      </c>
      <c r="I1111" s="399">
        <v>7.6</v>
      </c>
      <c r="J1111" s="399">
        <v>40</v>
      </c>
      <c r="K1111" s="399">
        <v>165</v>
      </c>
      <c r="L1111" s="403">
        <v>1</v>
      </c>
      <c r="M1111" s="404">
        <v>12.300000190734863</v>
      </c>
      <c r="N1111" s="404">
        <v>12.300000190734863</v>
      </c>
      <c r="O1111" s="404">
        <v>6.1999998092651367</v>
      </c>
      <c r="P1111" s="399">
        <v>100</v>
      </c>
      <c r="Q1111" s="399" t="s">
        <v>293</v>
      </c>
      <c r="R1111" s="399">
        <v>1</v>
      </c>
      <c r="S1111" s="399">
        <v>0</v>
      </c>
      <c r="T1111" s="399">
        <v>0</v>
      </c>
      <c r="U1111" s="404">
        <v>0.77</v>
      </c>
      <c r="V1111" s="404">
        <v>0</v>
      </c>
      <c r="W1111" s="405">
        <v>6.4242231888999993E-4</v>
      </c>
      <c r="X1111" s="405">
        <v>8.4925690021231418E-2</v>
      </c>
      <c r="Y1111" s="399">
        <v>1.48</v>
      </c>
      <c r="Z1111" s="399">
        <v>1.79</v>
      </c>
      <c r="AA1111" s="405">
        <v>1.1302510316299999E-3</v>
      </c>
      <c r="AB1111" s="405">
        <v>8.4925690021231418E-2</v>
      </c>
      <c r="AC1111" s="399">
        <v>1.21</v>
      </c>
      <c r="AD1111" s="399">
        <v>2.0099999999999998</v>
      </c>
      <c r="AE1111" s="405">
        <v>9.4817411771999996E-4</v>
      </c>
      <c r="AF1111" s="405">
        <v>8.4925690021231418E-2</v>
      </c>
      <c r="AG1111" s="399">
        <v>1.28</v>
      </c>
      <c r="AH1111" s="399">
        <v>2.2799999999999998</v>
      </c>
      <c r="AI1111" s="324">
        <v>0</v>
      </c>
      <c r="AJ1111" s="324">
        <v>0</v>
      </c>
      <c r="AK1111" s="324">
        <v>0</v>
      </c>
      <c r="AL1111" s="324">
        <v>0</v>
      </c>
      <c r="AM1111" s="324">
        <v>0</v>
      </c>
      <c r="AN1111" s="324">
        <v>0</v>
      </c>
      <c r="AO1111" s="403">
        <v>137950</v>
      </c>
      <c r="AP1111" s="403">
        <v>4.0779999999999997E-2</v>
      </c>
      <c r="AQ1111" s="403">
        <v>0.20193</v>
      </c>
      <c r="AR1111" s="403">
        <v>71</v>
      </c>
      <c r="AS1111" s="399" t="s">
        <v>1583</v>
      </c>
      <c r="AT1111" s="390">
        <v>0</v>
      </c>
      <c r="AU1111" s="390">
        <v>0</v>
      </c>
      <c r="AV1111" s="390">
        <v>0</v>
      </c>
      <c r="AY1111" s="390" t="s">
        <v>3533</v>
      </c>
    </row>
    <row r="1112" spans="1:51" s="390" customFormat="1">
      <c r="A1112" s="399" t="s">
        <v>81</v>
      </c>
      <c r="B1112" s="399" t="s">
        <v>1590</v>
      </c>
      <c r="C1112" s="399">
        <v>15</v>
      </c>
      <c r="D1112" s="399">
        <v>20</v>
      </c>
      <c r="E1112" s="403">
        <v>2.7E-2</v>
      </c>
      <c r="F1112" s="399">
        <v>0</v>
      </c>
      <c r="G1112" s="399">
        <v>6.54</v>
      </c>
      <c r="H1112" s="399">
        <v>0.7</v>
      </c>
      <c r="I1112" s="399">
        <v>3.5</v>
      </c>
      <c r="J1112" s="399">
        <v>40</v>
      </c>
      <c r="K1112" s="399">
        <v>165</v>
      </c>
      <c r="L1112" s="403">
        <v>1</v>
      </c>
      <c r="M1112" s="404">
        <v>12.300000190734863</v>
      </c>
      <c r="N1112" s="404">
        <v>12.300000190734863</v>
      </c>
      <c r="O1112" s="404">
        <v>6.1999998092651367</v>
      </c>
      <c r="P1112" s="399">
        <v>100</v>
      </c>
      <c r="Q1112" s="399" t="s">
        <v>293</v>
      </c>
      <c r="R1112" s="399">
        <v>1</v>
      </c>
      <c r="S1112" s="399">
        <v>0</v>
      </c>
      <c r="T1112" s="399">
        <v>0</v>
      </c>
      <c r="U1112" s="404">
        <v>0.77</v>
      </c>
      <c r="V1112" s="404">
        <v>0</v>
      </c>
      <c r="W1112" s="405">
        <v>6.4242231888999993E-4</v>
      </c>
      <c r="X1112" s="405">
        <v>0.28308563340410475</v>
      </c>
      <c r="Y1112" s="399">
        <v>1.48</v>
      </c>
      <c r="Z1112" s="399">
        <v>1.79</v>
      </c>
      <c r="AA1112" s="405">
        <v>1.1302510316299999E-3</v>
      </c>
      <c r="AB1112" s="405">
        <v>0.28308563340410475</v>
      </c>
      <c r="AC1112" s="399">
        <v>1.21</v>
      </c>
      <c r="AD1112" s="399">
        <v>2.0099999999999998</v>
      </c>
      <c r="AE1112" s="405">
        <v>9.4817411771999996E-4</v>
      </c>
      <c r="AF1112" s="405">
        <v>0.28308563340410475</v>
      </c>
      <c r="AG1112" s="399">
        <v>1.28</v>
      </c>
      <c r="AH1112" s="399">
        <v>2.2799999999999998</v>
      </c>
      <c r="AI1112" s="324">
        <v>0</v>
      </c>
      <c r="AJ1112" s="324">
        <v>0</v>
      </c>
      <c r="AK1112" s="324">
        <v>0</v>
      </c>
      <c r="AL1112" s="324">
        <v>0</v>
      </c>
      <c r="AM1112" s="324">
        <v>0</v>
      </c>
      <c r="AN1112" s="324">
        <v>0</v>
      </c>
      <c r="AO1112" s="403">
        <v>172957</v>
      </c>
      <c r="AP1112" s="403">
        <v>3.252E-2</v>
      </c>
      <c r="AQ1112" s="403">
        <v>0.18034</v>
      </c>
      <c r="AR1112" s="403">
        <v>102</v>
      </c>
      <c r="AS1112" s="399" t="s">
        <v>1583</v>
      </c>
      <c r="AT1112" s="390">
        <v>0</v>
      </c>
      <c r="AU1112" s="390">
        <v>0</v>
      </c>
      <c r="AV1112" s="390">
        <v>0</v>
      </c>
      <c r="AY1112" s="390" t="s">
        <v>3533</v>
      </c>
    </row>
    <row r="1113" spans="1:51" s="390" customFormat="1">
      <c r="A1113" s="399" t="s">
        <v>81</v>
      </c>
      <c r="B1113" s="399" t="s">
        <v>1602</v>
      </c>
      <c r="C1113" s="399">
        <v>150</v>
      </c>
      <c r="D1113" s="399">
        <v>10</v>
      </c>
      <c r="E1113" s="403">
        <v>0.20899999999999999</v>
      </c>
      <c r="F1113" s="399">
        <v>0</v>
      </c>
      <c r="G1113" s="399">
        <v>2.06</v>
      </c>
      <c r="H1113" s="399">
        <v>0.7</v>
      </c>
      <c r="I1113" s="399">
        <v>1.66</v>
      </c>
      <c r="J1113" s="399">
        <v>40</v>
      </c>
      <c r="K1113" s="399">
        <v>165</v>
      </c>
      <c r="L1113" s="403">
        <v>1</v>
      </c>
      <c r="M1113" s="404">
        <v>12.300000190734863</v>
      </c>
      <c r="N1113" s="404">
        <v>12.300000190734863</v>
      </c>
      <c r="O1113" s="404">
        <v>6.1999998092651367</v>
      </c>
      <c r="P1113" s="399">
        <v>100</v>
      </c>
      <c r="Q1113" s="399" t="s">
        <v>293</v>
      </c>
      <c r="R1113" s="399">
        <v>1</v>
      </c>
      <c r="S1113" s="399">
        <v>0</v>
      </c>
      <c r="T1113" s="399">
        <v>0</v>
      </c>
      <c r="U1113" s="404">
        <v>0.77</v>
      </c>
      <c r="V1113" s="404">
        <v>0</v>
      </c>
      <c r="W1113" s="405">
        <v>6.4242231888999993E-4</v>
      </c>
      <c r="X1113" s="405">
        <v>0.89921318846009723</v>
      </c>
      <c r="Y1113" s="399">
        <v>1.48</v>
      </c>
      <c r="Z1113" s="399">
        <v>1.79</v>
      </c>
      <c r="AA1113" s="405">
        <v>1.1302510316299999E-3</v>
      </c>
      <c r="AB1113" s="405">
        <v>0.89921318846009723</v>
      </c>
      <c r="AC1113" s="399">
        <v>1.21</v>
      </c>
      <c r="AD1113" s="399">
        <v>2.0099999999999998</v>
      </c>
      <c r="AE1113" s="405">
        <v>9.4817411771999996E-4</v>
      </c>
      <c r="AF1113" s="405">
        <v>0.89921318846009723</v>
      </c>
      <c r="AG1113" s="399">
        <v>1.28</v>
      </c>
      <c r="AH1113" s="399">
        <v>2.2799999999999998</v>
      </c>
      <c r="AI1113" s="324">
        <v>0</v>
      </c>
      <c r="AJ1113" s="324">
        <v>0</v>
      </c>
      <c r="AK1113" s="324">
        <v>0</v>
      </c>
      <c r="AL1113" s="324">
        <v>0</v>
      </c>
      <c r="AM1113" s="324">
        <v>0</v>
      </c>
      <c r="AN1113" s="324">
        <v>0</v>
      </c>
      <c r="AO1113" s="403">
        <v>219672</v>
      </c>
      <c r="AP1113" s="403">
        <v>2.5610000000000001E-2</v>
      </c>
      <c r="AQ1113" s="403">
        <v>0.16002</v>
      </c>
      <c r="AR1113" s="403">
        <v>67</v>
      </c>
      <c r="AS1113" s="399" t="s">
        <v>1583</v>
      </c>
      <c r="AT1113" s="390">
        <v>0</v>
      </c>
      <c r="AU1113" s="390">
        <v>0</v>
      </c>
      <c r="AV1113" s="390">
        <v>0</v>
      </c>
      <c r="AY1113" s="390" t="s">
        <v>3627</v>
      </c>
    </row>
    <row r="1114" spans="1:51" s="390" customFormat="1">
      <c r="A1114" s="399" t="s">
        <v>81</v>
      </c>
      <c r="B1114" s="399" t="s">
        <v>1591</v>
      </c>
      <c r="C1114" s="399">
        <v>18</v>
      </c>
      <c r="D1114" s="399">
        <v>20</v>
      </c>
      <c r="E1114" s="403">
        <v>0.03</v>
      </c>
      <c r="F1114" s="399">
        <v>0</v>
      </c>
      <c r="G1114" s="399">
        <v>6</v>
      </c>
      <c r="H1114" s="399">
        <v>0.7</v>
      </c>
      <c r="I1114" s="399">
        <v>3.3</v>
      </c>
      <c r="J1114" s="399">
        <v>40</v>
      </c>
      <c r="K1114" s="399">
        <v>165</v>
      </c>
      <c r="L1114" s="403">
        <v>1</v>
      </c>
      <c r="M1114" s="404">
        <v>12.300000190734863</v>
      </c>
      <c r="N1114" s="404">
        <v>12.300000190734863</v>
      </c>
      <c r="O1114" s="404">
        <v>6.1999998092651367</v>
      </c>
      <c r="P1114" s="399">
        <v>100</v>
      </c>
      <c r="Q1114" s="399" t="s">
        <v>293</v>
      </c>
      <c r="R1114" s="399">
        <v>1</v>
      </c>
      <c r="S1114" s="399">
        <v>0</v>
      </c>
      <c r="T1114" s="399">
        <v>0</v>
      </c>
      <c r="U1114" s="404">
        <v>0.77</v>
      </c>
      <c r="V1114" s="404">
        <v>0</v>
      </c>
      <c r="W1114" s="405">
        <v>6.4242231888999993E-4</v>
      </c>
      <c r="X1114" s="405">
        <v>0.31627498352734462</v>
      </c>
      <c r="Y1114" s="399">
        <v>1.48</v>
      </c>
      <c r="Z1114" s="399">
        <v>1.79</v>
      </c>
      <c r="AA1114" s="405">
        <v>1.1302510316299999E-3</v>
      </c>
      <c r="AB1114" s="405">
        <v>0.31627498352734462</v>
      </c>
      <c r="AC1114" s="399">
        <v>1.21</v>
      </c>
      <c r="AD1114" s="399">
        <v>2.0099999999999998</v>
      </c>
      <c r="AE1114" s="405">
        <v>9.4817411771999996E-4</v>
      </c>
      <c r="AF1114" s="405">
        <v>0.31627498352734462</v>
      </c>
      <c r="AG1114" s="399">
        <v>1.28</v>
      </c>
      <c r="AH1114" s="399">
        <v>2.2799999999999998</v>
      </c>
      <c r="AI1114" s="324">
        <v>0</v>
      </c>
      <c r="AJ1114" s="324">
        <v>0</v>
      </c>
      <c r="AK1114" s="324">
        <v>0</v>
      </c>
      <c r="AL1114" s="324">
        <v>0</v>
      </c>
      <c r="AM1114" s="324">
        <v>0</v>
      </c>
      <c r="AN1114" s="324">
        <v>0</v>
      </c>
      <c r="AO1114" s="403">
        <v>172957</v>
      </c>
      <c r="AP1114" s="403">
        <v>3.252E-2</v>
      </c>
      <c r="AQ1114" s="403">
        <v>0.18034</v>
      </c>
      <c r="AR1114" s="403">
        <v>111</v>
      </c>
      <c r="AS1114" s="399" t="s">
        <v>1583</v>
      </c>
      <c r="AT1114" s="390">
        <v>0</v>
      </c>
      <c r="AU1114" s="390">
        <v>0</v>
      </c>
      <c r="AV1114" s="390">
        <v>0</v>
      </c>
      <c r="AY1114" s="390" t="s">
        <v>3533</v>
      </c>
    </row>
    <row r="1115" spans="1:51" s="390" customFormat="1">
      <c r="A1115" s="399" t="s">
        <v>81</v>
      </c>
      <c r="B1115" s="399" t="s">
        <v>1603</v>
      </c>
      <c r="C1115" s="399">
        <v>180</v>
      </c>
      <c r="D1115" s="399">
        <v>10</v>
      </c>
      <c r="E1115" s="403">
        <v>0.23400000000000001</v>
      </c>
      <c r="F1115" s="399">
        <v>0</v>
      </c>
      <c r="G1115" s="399">
        <v>1.84</v>
      </c>
      <c r="H1115" s="399">
        <v>0.7</v>
      </c>
      <c r="I1115" s="399">
        <v>1.58</v>
      </c>
      <c r="J1115" s="399">
        <v>40</v>
      </c>
      <c r="K1115" s="399">
        <v>165</v>
      </c>
      <c r="L1115" s="403">
        <v>1</v>
      </c>
      <c r="M1115" s="404">
        <v>12.300000190734863</v>
      </c>
      <c r="N1115" s="404">
        <v>12.300000190734863</v>
      </c>
      <c r="O1115" s="404">
        <v>6.1999998092651367</v>
      </c>
      <c r="P1115" s="399">
        <v>100</v>
      </c>
      <c r="Q1115" s="399" t="s">
        <v>293</v>
      </c>
      <c r="R1115" s="399">
        <v>1</v>
      </c>
      <c r="S1115" s="399">
        <v>0</v>
      </c>
      <c r="T1115" s="399">
        <v>0</v>
      </c>
      <c r="U1115" s="404">
        <v>0.77</v>
      </c>
      <c r="V1115" s="404">
        <v>0</v>
      </c>
      <c r="W1115" s="405">
        <v>6.4242231888999993E-4</v>
      </c>
      <c r="X1115" s="405">
        <v>0.96547100234663086</v>
      </c>
      <c r="Y1115" s="399">
        <v>1.48</v>
      </c>
      <c r="Z1115" s="399">
        <v>1.79</v>
      </c>
      <c r="AA1115" s="405">
        <v>1.1302510316299999E-3</v>
      </c>
      <c r="AB1115" s="405">
        <v>0.96547100234663086</v>
      </c>
      <c r="AC1115" s="399">
        <v>1.21</v>
      </c>
      <c r="AD1115" s="399">
        <v>2.0099999999999998</v>
      </c>
      <c r="AE1115" s="405">
        <v>9.4817411771999996E-4</v>
      </c>
      <c r="AF1115" s="405">
        <v>0.96547100234663086</v>
      </c>
      <c r="AG1115" s="399">
        <v>1.28</v>
      </c>
      <c r="AH1115" s="399">
        <v>2.2799999999999998</v>
      </c>
      <c r="AI1115" s="324">
        <v>0</v>
      </c>
      <c r="AJ1115" s="324">
        <v>0</v>
      </c>
      <c r="AK1115" s="324">
        <v>0</v>
      </c>
      <c r="AL1115" s="324">
        <v>0</v>
      </c>
      <c r="AM1115" s="324">
        <v>0</v>
      </c>
      <c r="AN1115" s="324">
        <v>0</v>
      </c>
      <c r="AO1115" s="403">
        <v>219672</v>
      </c>
      <c r="AP1115" s="403">
        <v>2.5610000000000001E-2</v>
      </c>
      <c r="AQ1115" s="403">
        <v>0.16002</v>
      </c>
      <c r="AR1115" s="403">
        <v>65</v>
      </c>
      <c r="AS1115" s="399" t="s">
        <v>1583</v>
      </c>
      <c r="AT1115" s="390">
        <v>0</v>
      </c>
      <c r="AU1115" s="390">
        <v>0</v>
      </c>
      <c r="AV1115" s="390">
        <v>0</v>
      </c>
      <c r="AY1115" s="390" t="s">
        <v>3533</v>
      </c>
    </row>
    <row r="1116" spans="1:51" s="390" customFormat="1">
      <c r="A1116" s="399" t="s">
        <v>81</v>
      </c>
      <c r="B1116" s="399" t="s">
        <v>3629</v>
      </c>
      <c r="C1116" s="399">
        <v>2.2000000000000002</v>
      </c>
      <c r="D1116" s="399">
        <v>20</v>
      </c>
      <c r="E1116" s="403">
        <v>1.15E-2</v>
      </c>
      <c r="F1116" s="399">
        <v>0</v>
      </c>
      <c r="G1116" s="399">
        <v>15.08</v>
      </c>
      <c r="H1116" s="399">
        <v>0.7</v>
      </c>
      <c r="I1116" s="399">
        <v>7.3</v>
      </c>
      <c r="J1116" s="399">
        <v>40</v>
      </c>
      <c r="K1116" s="399">
        <v>165</v>
      </c>
      <c r="L1116" s="403">
        <v>1</v>
      </c>
      <c r="M1116" s="404">
        <v>12.300000190734863</v>
      </c>
      <c r="N1116" s="404">
        <v>12.300000190734863</v>
      </c>
      <c r="O1116" s="404">
        <v>6.1999998092651367</v>
      </c>
      <c r="P1116" s="399">
        <v>100</v>
      </c>
      <c r="Q1116" s="399" t="s">
        <v>293</v>
      </c>
      <c r="R1116" s="399">
        <v>1</v>
      </c>
      <c r="S1116" s="399">
        <v>0</v>
      </c>
      <c r="T1116" s="399">
        <v>0</v>
      </c>
      <c r="U1116" s="404">
        <v>0.77</v>
      </c>
      <c r="V1116" s="404">
        <v>0</v>
      </c>
      <c r="W1116" s="405">
        <v>6.4242231888999993E-4</v>
      </c>
      <c r="X1116" s="405">
        <v>0.10191083023433542</v>
      </c>
      <c r="Y1116" s="399">
        <v>1.48</v>
      </c>
      <c r="Z1116" s="399">
        <v>1.79</v>
      </c>
      <c r="AA1116" s="405">
        <v>1.1302510316299999E-3</v>
      </c>
      <c r="AB1116" s="405">
        <v>0.10191083023433542</v>
      </c>
      <c r="AC1116" s="399">
        <v>1.21</v>
      </c>
      <c r="AD1116" s="399">
        <v>2.0099999999999998</v>
      </c>
      <c r="AE1116" s="405">
        <v>9.4817411771999996E-4</v>
      </c>
      <c r="AF1116" s="405">
        <v>0.10191083023433542</v>
      </c>
      <c r="AG1116" s="399">
        <v>1.28</v>
      </c>
      <c r="AH1116" s="399">
        <v>2.2799999999999998</v>
      </c>
      <c r="AI1116" s="324">
        <v>0</v>
      </c>
      <c r="AJ1116" s="324">
        <v>0</v>
      </c>
      <c r="AK1116" s="324">
        <v>0</v>
      </c>
      <c r="AL1116" s="324">
        <v>0</v>
      </c>
      <c r="AM1116" s="324">
        <v>0</v>
      </c>
      <c r="AN1116" s="324">
        <v>0</v>
      </c>
      <c r="AO1116" s="403">
        <v>137950</v>
      </c>
      <c r="AP1116" s="403">
        <v>4.0779999999999997E-2</v>
      </c>
      <c r="AQ1116" s="403">
        <v>0.20193</v>
      </c>
      <c r="AR1116" s="403">
        <v>59</v>
      </c>
      <c r="AS1116" s="399" t="s">
        <v>1583</v>
      </c>
      <c r="AT1116" s="390">
        <v>0</v>
      </c>
      <c r="AU1116" s="390">
        <v>0</v>
      </c>
      <c r="AV1116" s="390">
        <v>0</v>
      </c>
      <c r="AY1116" s="390" t="s">
        <v>3533</v>
      </c>
    </row>
    <row r="1117" spans="1:51" s="390" customFormat="1">
      <c r="A1117" s="399" t="s">
        <v>81</v>
      </c>
      <c r="B1117" s="399" t="s">
        <v>1592</v>
      </c>
      <c r="C1117" s="399">
        <v>22</v>
      </c>
      <c r="D1117" s="399">
        <v>20</v>
      </c>
      <c r="E1117" s="403">
        <v>3.6600000000000001E-2</v>
      </c>
      <c r="F1117" s="399">
        <v>0</v>
      </c>
      <c r="G1117" s="399">
        <v>5.44</v>
      </c>
      <c r="H1117" s="399">
        <v>0.7</v>
      </c>
      <c r="I1117" s="399">
        <v>3.1</v>
      </c>
      <c r="J1117" s="399">
        <v>40</v>
      </c>
      <c r="K1117" s="399">
        <v>165</v>
      </c>
      <c r="L1117" s="403">
        <v>1</v>
      </c>
      <c r="M1117" s="404">
        <v>12.300000190734863</v>
      </c>
      <c r="N1117" s="404">
        <v>12.300000190734863</v>
      </c>
      <c r="O1117" s="404">
        <v>6.1999998092651367</v>
      </c>
      <c r="P1117" s="399">
        <v>100</v>
      </c>
      <c r="Q1117" s="399" t="s">
        <v>293</v>
      </c>
      <c r="R1117" s="399">
        <v>1</v>
      </c>
      <c r="S1117" s="399">
        <v>0</v>
      </c>
      <c r="T1117" s="399">
        <v>0</v>
      </c>
      <c r="U1117" s="404">
        <v>0.77</v>
      </c>
      <c r="V1117" s="404">
        <v>0</v>
      </c>
      <c r="W1117" s="405">
        <v>6.4242231888999993E-4</v>
      </c>
      <c r="X1117" s="405">
        <v>0.33970276008492567</v>
      </c>
      <c r="Y1117" s="399">
        <v>1.48</v>
      </c>
      <c r="Z1117" s="399">
        <v>1.79</v>
      </c>
      <c r="AA1117" s="405">
        <v>1.1302510316299999E-3</v>
      </c>
      <c r="AB1117" s="405">
        <v>0.33970276008492567</v>
      </c>
      <c r="AC1117" s="399">
        <v>1.21</v>
      </c>
      <c r="AD1117" s="399">
        <v>2.0099999999999998</v>
      </c>
      <c r="AE1117" s="405">
        <v>9.4817411771999996E-4</v>
      </c>
      <c r="AF1117" s="405">
        <v>0.33970276008492567</v>
      </c>
      <c r="AG1117" s="399">
        <v>1.28</v>
      </c>
      <c r="AH1117" s="399">
        <v>2.2799999999999998</v>
      </c>
      <c r="AI1117" s="324">
        <v>0</v>
      </c>
      <c r="AJ1117" s="324">
        <v>0</v>
      </c>
      <c r="AK1117" s="324">
        <v>0</v>
      </c>
      <c r="AL1117" s="324">
        <v>0</v>
      </c>
      <c r="AM1117" s="324">
        <v>0</v>
      </c>
      <c r="AN1117" s="324">
        <v>0</v>
      </c>
      <c r="AO1117" s="403">
        <v>172957</v>
      </c>
      <c r="AP1117" s="403">
        <v>3.252E-2</v>
      </c>
      <c r="AQ1117" s="403">
        <v>0.18034</v>
      </c>
      <c r="AR1117" s="403">
        <v>102</v>
      </c>
      <c r="AS1117" s="399" t="s">
        <v>1583</v>
      </c>
      <c r="AT1117" s="390">
        <v>0</v>
      </c>
      <c r="AU1117" s="390">
        <v>0</v>
      </c>
      <c r="AV1117" s="390">
        <v>0</v>
      </c>
      <c r="AY1117" s="390" t="s">
        <v>3533</v>
      </c>
    </row>
    <row r="1118" spans="1:51" s="390" customFormat="1">
      <c r="A1118" s="399" t="s">
        <v>81</v>
      </c>
      <c r="B1118" s="399" t="s">
        <v>1604</v>
      </c>
      <c r="C1118" s="399">
        <v>220</v>
      </c>
      <c r="D1118" s="399">
        <v>10</v>
      </c>
      <c r="E1118" s="403">
        <v>0.30599999999999999</v>
      </c>
      <c r="F1118" s="399">
        <v>0</v>
      </c>
      <c r="G1118" s="399">
        <v>1.6</v>
      </c>
      <c r="H1118" s="399">
        <v>0.7</v>
      </c>
      <c r="I1118" s="399">
        <v>1.42</v>
      </c>
      <c r="J1118" s="399">
        <v>40</v>
      </c>
      <c r="K1118" s="399">
        <v>165</v>
      </c>
      <c r="L1118" s="403">
        <v>1</v>
      </c>
      <c r="M1118" s="404">
        <v>12.300000190734863</v>
      </c>
      <c r="N1118" s="404">
        <v>12.300000190734863</v>
      </c>
      <c r="O1118" s="404">
        <v>6.1999998092651367</v>
      </c>
      <c r="P1118" s="399">
        <v>100</v>
      </c>
      <c r="Q1118" s="399" t="s">
        <v>293</v>
      </c>
      <c r="R1118" s="399">
        <v>1</v>
      </c>
      <c r="S1118" s="399">
        <v>0</v>
      </c>
      <c r="T1118" s="399">
        <v>0</v>
      </c>
      <c r="U1118" s="404">
        <v>0.77</v>
      </c>
      <c r="V1118" s="404">
        <v>0</v>
      </c>
      <c r="W1118" s="405">
        <v>6.4242231888999993E-4</v>
      </c>
      <c r="X1118" s="405">
        <v>1.0883680662915094</v>
      </c>
      <c r="Y1118" s="399">
        <v>1.48</v>
      </c>
      <c r="Z1118" s="399">
        <v>1.79</v>
      </c>
      <c r="AA1118" s="405">
        <v>1.1302510316299999E-3</v>
      </c>
      <c r="AB1118" s="405">
        <v>1.0883680662915094</v>
      </c>
      <c r="AC1118" s="399">
        <v>1.21</v>
      </c>
      <c r="AD1118" s="399">
        <v>2.0099999999999998</v>
      </c>
      <c r="AE1118" s="405">
        <v>9.4817411771999996E-4</v>
      </c>
      <c r="AF1118" s="405">
        <v>1.0883680662915094</v>
      </c>
      <c r="AG1118" s="399">
        <v>1.28</v>
      </c>
      <c r="AH1118" s="399">
        <v>2.2799999999999998</v>
      </c>
      <c r="AI1118" s="324">
        <v>0</v>
      </c>
      <c r="AJ1118" s="324">
        <v>0</v>
      </c>
      <c r="AK1118" s="324">
        <v>0</v>
      </c>
      <c r="AL1118" s="324">
        <v>0</v>
      </c>
      <c r="AM1118" s="324">
        <v>0</v>
      </c>
      <c r="AN1118" s="324">
        <v>0</v>
      </c>
      <c r="AO1118" s="403">
        <v>273123</v>
      </c>
      <c r="AP1118" s="403">
        <v>2.06E-2</v>
      </c>
      <c r="AQ1118" s="403">
        <v>0.14351</v>
      </c>
      <c r="AR1118" s="403">
        <v>59</v>
      </c>
      <c r="AS1118" s="399" t="s">
        <v>1583</v>
      </c>
      <c r="AT1118" s="390">
        <v>0</v>
      </c>
      <c r="AU1118" s="390">
        <v>0</v>
      </c>
      <c r="AV1118" s="390">
        <v>0</v>
      </c>
      <c r="AY1118" s="390" t="s">
        <v>3627</v>
      </c>
    </row>
    <row r="1119" spans="1:51" s="390" customFormat="1">
      <c r="A1119" s="399" t="s">
        <v>81</v>
      </c>
      <c r="B1119" s="399" t="s">
        <v>1593</v>
      </c>
      <c r="C1119" s="399">
        <v>27</v>
      </c>
      <c r="D1119" s="399">
        <v>20</v>
      </c>
      <c r="E1119" s="403">
        <v>4.8000000000000001E-2</v>
      </c>
      <c r="F1119" s="399">
        <v>0</v>
      </c>
      <c r="G1119" s="399">
        <v>4.68</v>
      </c>
      <c r="H1119" s="399">
        <v>0.7</v>
      </c>
      <c r="I1119" s="399">
        <v>2.9</v>
      </c>
      <c r="J1119" s="399">
        <v>40</v>
      </c>
      <c r="K1119" s="399">
        <v>165</v>
      </c>
      <c r="L1119" s="403">
        <v>1</v>
      </c>
      <c r="M1119" s="404">
        <v>12.300000190734863</v>
      </c>
      <c r="N1119" s="404">
        <v>12.300000190734863</v>
      </c>
      <c r="O1119" s="404">
        <v>6.1999998092651367</v>
      </c>
      <c r="P1119" s="399">
        <v>100</v>
      </c>
      <c r="Q1119" s="399" t="s">
        <v>293</v>
      </c>
      <c r="R1119" s="399">
        <v>1</v>
      </c>
      <c r="S1119" s="399">
        <v>0</v>
      </c>
      <c r="T1119" s="399">
        <v>0</v>
      </c>
      <c r="U1119" s="404">
        <v>0.77</v>
      </c>
      <c r="V1119" s="404">
        <v>0</v>
      </c>
      <c r="W1119" s="405">
        <v>6.4242231888999993E-4</v>
      </c>
      <c r="X1119" s="405">
        <v>0.37183680495782401</v>
      </c>
      <c r="Y1119" s="399">
        <v>1.48</v>
      </c>
      <c r="Z1119" s="399">
        <v>1.79</v>
      </c>
      <c r="AA1119" s="405">
        <v>1.1302510316299999E-3</v>
      </c>
      <c r="AB1119" s="405">
        <v>0.37183680495782401</v>
      </c>
      <c r="AC1119" s="399">
        <v>1.21</v>
      </c>
      <c r="AD1119" s="399">
        <v>2.0099999999999998</v>
      </c>
      <c r="AE1119" s="405">
        <v>9.4817411771999996E-4</v>
      </c>
      <c r="AF1119" s="405">
        <v>0.37183680495782401</v>
      </c>
      <c r="AG1119" s="399">
        <v>1.28</v>
      </c>
      <c r="AH1119" s="399">
        <v>2.2799999999999998</v>
      </c>
      <c r="AI1119" s="324">
        <v>0</v>
      </c>
      <c r="AJ1119" s="324">
        <v>0</v>
      </c>
      <c r="AK1119" s="324">
        <v>0</v>
      </c>
      <c r="AL1119" s="324">
        <v>0</v>
      </c>
      <c r="AM1119" s="324">
        <v>0</v>
      </c>
      <c r="AN1119" s="324">
        <v>0</v>
      </c>
      <c r="AO1119" s="403">
        <v>108845</v>
      </c>
      <c r="AP1119" s="403">
        <v>5.1679999999999997E-2</v>
      </c>
      <c r="AQ1119" s="403">
        <v>0.22733</v>
      </c>
      <c r="AR1119" s="403">
        <v>91</v>
      </c>
      <c r="AS1119" s="399" t="s">
        <v>1583</v>
      </c>
      <c r="AT1119" s="390">
        <v>0</v>
      </c>
      <c r="AU1119" s="390">
        <v>0</v>
      </c>
      <c r="AV1119" s="390">
        <v>0</v>
      </c>
      <c r="AY1119" s="390" t="s">
        <v>3533</v>
      </c>
    </row>
    <row r="1120" spans="1:51" s="390" customFormat="1">
      <c r="A1120" s="399" t="s">
        <v>81</v>
      </c>
      <c r="B1120" s="399" t="s">
        <v>1605</v>
      </c>
      <c r="C1120" s="399">
        <v>270</v>
      </c>
      <c r="D1120" s="399">
        <v>10</v>
      </c>
      <c r="E1120" s="403">
        <v>0.34899999999999998</v>
      </c>
      <c r="F1120" s="399">
        <v>0</v>
      </c>
      <c r="G1120" s="399">
        <v>1.48</v>
      </c>
      <c r="H1120" s="399">
        <v>0.7</v>
      </c>
      <c r="I1120" s="399">
        <v>1.45</v>
      </c>
      <c r="J1120" s="399">
        <v>40</v>
      </c>
      <c r="K1120" s="399">
        <v>165</v>
      </c>
      <c r="L1120" s="403">
        <v>1</v>
      </c>
      <c r="M1120" s="404">
        <v>12.300000190734863</v>
      </c>
      <c r="N1120" s="404">
        <v>12.300000190734863</v>
      </c>
      <c r="O1120" s="404">
        <v>6.1999998092651367</v>
      </c>
      <c r="P1120" s="399">
        <v>100</v>
      </c>
      <c r="Q1120" s="399" t="s">
        <v>293</v>
      </c>
      <c r="R1120" s="399">
        <v>1</v>
      </c>
      <c r="S1120" s="399">
        <v>0</v>
      </c>
      <c r="T1120" s="399">
        <v>0</v>
      </c>
      <c r="U1120" s="404">
        <v>0.77</v>
      </c>
      <c r="V1120" s="404">
        <v>0</v>
      </c>
      <c r="W1120" s="405">
        <v>6.4242231888999993E-4</v>
      </c>
      <c r="X1120" s="405">
        <v>1.1758941695247427</v>
      </c>
      <c r="Y1120" s="399">
        <v>1.48</v>
      </c>
      <c r="Z1120" s="399">
        <v>1.79</v>
      </c>
      <c r="AA1120" s="405">
        <v>1.1302510316299999E-3</v>
      </c>
      <c r="AB1120" s="405">
        <v>1.1758941695247427</v>
      </c>
      <c r="AC1120" s="399">
        <v>1.21</v>
      </c>
      <c r="AD1120" s="399">
        <v>2.0099999999999998</v>
      </c>
      <c r="AE1120" s="405">
        <v>9.4817411771999996E-4</v>
      </c>
      <c r="AF1120" s="405">
        <v>1.1758941695247427</v>
      </c>
      <c r="AG1120" s="399">
        <v>1.28</v>
      </c>
      <c r="AH1120" s="399">
        <v>2.2799999999999998</v>
      </c>
      <c r="AI1120" s="324">
        <v>0</v>
      </c>
      <c r="AJ1120" s="324">
        <v>0</v>
      </c>
      <c r="AK1120" s="324">
        <v>0</v>
      </c>
      <c r="AL1120" s="324">
        <v>0</v>
      </c>
      <c r="AM1120" s="324">
        <v>0</v>
      </c>
      <c r="AN1120" s="324">
        <v>0</v>
      </c>
      <c r="AO1120" s="403">
        <v>273123</v>
      </c>
      <c r="AP1120" s="403">
        <v>2.06E-2</v>
      </c>
      <c r="AQ1120" s="403">
        <v>0.14351</v>
      </c>
      <c r="AR1120" s="403">
        <v>54</v>
      </c>
      <c r="AS1120" s="399" t="s">
        <v>1583</v>
      </c>
      <c r="AT1120" s="390">
        <v>0</v>
      </c>
      <c r="AU1120" s="390">
        <v>0</v>
      </c>
      <c r="AV1120" s="390">
        <v>0</v>
      </c>
      <c r="AY1120" s="390" t="s">
        <v>3533</v>
      </c>
    </row>
    <row r="1121" spans="1:51" s="390" customFormat="1">
      <c r="A1121" s="399" t="s">
        <v>81</v>
      </c>
      <c r="B1121" s="399" t="s">
        <v>3630</v>
      </c>
      <c r="C1121" s="399">
        <v>3.3</v>
      </c>
      <c r="D1121" s="399">
        <v>20</v>
      </c>
      <c r="E1121" s="403">
        <v>1.26E-2</v>
      </c>
      <c r="F1121" s="399">
        <v>0</v>
      </c>
      <c r="G1121" s="399">
        <v>13.12</v>
      </c>
      <c r="H1121" s="399">
        <v>0.7</v>
      </c>
      <c r="I1121" s="399">
        <v>7</v>
      </c>
      <c r="J1121" s="399">
        <v>40</v>
      </c>
      <c r="K1121" s="399">
        <v>165</v>
      </c>
      <c r="L1121" s="403">
        <v>1</v>
      </c>
      <c r="M1121" s="404">
        <v>12.300000190734863</v>
      </c>
      <c r="N1121" s="404">
        <v>12.300000190734863</v>
      </c>
      <c r="O1121" s="404">
        <v>6.1999998092651367</v>
      </c>
      <c r="P1121" s="399">
        <v>100</v>
      </c>
      <c r="Q1121" s="399" t="s">
        <v>293</v>
      </c>
      <c r="R1121" s="399">
        <v>1</v>
      </c>
      <c r="S1121" s="399">
        <v>0</v>
      </c>
      <c r="T1121" s="399">
        <v>0</v>
      </c>
      <c r="U1121" s="404">
        <v>0.77</v>
      </c>
      <c r="V1121" s="404">
        <v>0</v>
      </c>
      <c r="W1121" s="405">
        <v>6.4242231888999993E-4</v>
      </c>
      <c r="X1121" s="405">
        <v>0.12934835677868825</v>
      </c>
      <c r="Y1121" s="399">
        <v>1.48</v>
      </c>
      <c r="Z1121" s="399">
        <v>1.79</v>
      </c>
      <c r="AA1121" s="405">
        <v>1.1302510316299999E-3</v>
      </c>
      <c r="AB1121" s="405">
        <v>0.12934835677868825</v>
      </c>
      <c r="AC1121" s="399">
        <v>1.21</v>
      </c>
      <c r="AD1121" s="399">
        <v>2.0099999999999998</v>
      </c>
      <c r="AE1121" s="405">
        <v>9.4817411771999996E-4</v>
      </c>
      <c r="AF1121" s="405">
        <v>0.12934835677868825</v>
      </c>
      <c r="AG1121" s="399">
        <v>1.28</v>
      </c>
      <c r="AH1121" s="399">
        <v>2.2799999999999998</v>
      </c>
      <c r="AI1121" s="324">
        <v>0</v>
      </c>
      <c r="AJ1121" s="324">
        <v>0</v>
      </c>
      <c r="AK1121" s="324">
        <v>0</v>
      </c>
      <c r="AL1121" s="324">
        <v>0</v>
      </c>
      <c r="AM1121" s="324">
        <v>0</v>
      </c>
      <c r="AN1121" s="324">
        <v>0</v>
      </c>
      <c r="AO1121" s="403">
        <v>137950</v>
      </c>
      <c r="AP1121" s="403">
        <v>4.0779999999999997E-2</v>
      </c>
      <c r="AQ1121" s="403">
        <v>0.20193</v>
      </c>
      <c r="AR1121" s="403">
        <v>58</v>
      </c>
      <c r="AS1121" s="399" t="s">
        <v>1583</v>
      </c>
      <c r="AT1121" s="390">
        <v>0</v>
      </c>
      <c r="AU1121" s="390">
        <v>0</v>
      </c>
      <c r="AV1121" s="390">
        <v>0</v>
      </c>
      <c r="AY1121" s="390" t="s">
        <v>3533</v>
      </c>
    </row>
    <row r="1122" spans="1:51" s="390" customFormat="1">
      <c r="A1122" s="399" t="s">
        <v>81</v>
      </c>
      <c r="B1122" s="399" t="s">
        <v>1594</v>
      </c>
      <c r="C1122" s="399">
        <v>33</v>
      </c>
      <c r="D1122" s="399">
        <v>20</v>
      </c>
      <c r="E1122" s="403">
        <v>5.3999999999999999E-2</v>
      </c>
      <c r="F1122" s="399">
        <v>0</v>
      </c>
      <c r="G1122" s="399">
        <v>4.34</v>
      </c>
      <c r="H1122" s="399">
        <v>0.7</v>
      </c>
      <c r="I1122" s="399">
        <v>2.7</v>
      </c>
      <c r="J1122" s="399">
        <v>40</v>
      </c>
      <c r="K1122" s="399">
        <v>165</v>
      </c>
      <c r="L1122" s="403">
        <v>1</v>
      </c>
      <c r="M1122" s="404">
        <v>12.300000190734863</v>
      </c>
      <c r="N1122" s="404">
        <v>12.300000190734863</v>
      </c>
      <c r="O1122" s="404">
        <v>6.1999998092651367</v>
      </c>
      <c r="P1122" s="399">
        <v>100</v>
      </c>
      <c r="Q1122" s="399" t="s">
        <v>293</v>
      </c>
      <c r="R1122" s="399">
        <v>1</v>
      </c>
      <c r="S1122" s="399">
        <v>0</v>
      </c>
      <c r="T1122" s="399">
        <v>0</v>
      </c>
      <c r="U1122" s="404">
        <v>0.77</v>
      </c>
      <c r="V1122" s="404">
        <v>0</v>
      </c>
      <c r="W1122" s="405">
        <v>6.4242231888999993E-4</v>
      </c>
      <c r="X1122" s="405">
        <v>0.41012894205375172</v>
      </c>
      <c r="Y1122" s="399">
        <v>1.48</v>
      </c>
      <c r="Z1122" s="399">
        <v>1.79</v>
      </c>
      <c r="AA1122" s="405">
        <v>1.1302510316299999E-3</v>
      </c>
      <c r="AB1122" s="405">
        <v>0.41012894205375172</v>
      </c>
      <c r="AC1122" s="399">
        <v>1.21</v>
      </c>
      <c r="AD1122" s="399">
        <v>2.0099999999999998</v>
      </c>
      <c r="AE1122" s="405">
        <v>9.4817411771999996E-4</v>
      </c>
      <c r="AF1122" s="405">
        <v>0.41012894205375172</v>
      </c>
      <c r="AG1122" s="399">
        <v>1.28</v>
      </c>
      <c r="AH1122" s="399">
        <v>2.2799999999999998</v>
      </c>
      <c r="AI1122" s="324">
        <v>0</v>
      </c>
      <c r="AJ1122" s="324">
        <v>0</v>
      </c>
      <c r="AK1122" s="324">
        <v>0</v>
      </c>
      <c r="AL1122" s="324">
        <v>0</v>
      </c>
      <c r="AM1122" s="324">
        <v>0</v>
      </c>
      <c r="AN1122" s="324">
        <v>0</v>
      </c>
      <c r="AO1122" s="403">
        <v>108845</v>
      </c>
      <c r="AP1122" s="403">
        <v>5.1679999999999997E-2</v>
      </c>
      <c r="AQ1122" s="403">
        <v>0.22733</v>
      </c>
      <c r="AR1122" s="403">
        <v>96</v>
      </c>
      <c r="AS1122" s="399" t="s">
        <v>1583</v>
      </c>
      <c r="AT1122" s="390">
        <v>0</v>
      </c>
      <c r="AU1122" s="390">
        <v>0</v>
      </c>
      <c r="AV1122" s="390">
        <v>0</v>
      </c>
      <c r="AY1122" s="390" t="s">
        <v>3533</v>
      </c>
    </row>
    <row r="1123" spans="1:51" s="390" customFormat="1">
      <c r="A1123" s="399" t="s">
        <v>81</v>
      </c>
      <c r="B1123" s="399" t="s">
        <v>1606</v>
      </c>
      <c r="C1123" s="399">
        <v>330</v>
      </c>
      <c r="D1123" s="399">
        <v>10</v>
      </c>
      <c r="E1123" s="403">
        <v>0.48199999999999998</v>
      </c>
      <c r="F1123" s="399">
        <v>0</v>
      </c>
      <c r="G1123" s="399">
        <v>1.3</v>
      </c>
      <c r="H1123" s="399">
        <v>0.7</v>
      </c>
      <c r="I1123" s="399">
        <v>1.1599999999999999</v>
      </c>
      <c r="J1123" s="399">
        <v>40</v>
      </c>
      <c r="K1123" s="399">
        <v>165</v>
      </c>
      <c r="L1123" s="403">
        <v>1</v>
      </c>
      <c r="M1123" s="404">
        <v>12.300000190734863</v>
      </c>
      <c r="N1123" s="404">
        <v>12.300000190734863</v>
      </c>
      <c r="O1123" s="404">
        <v>6.1999998092651367</v>
      </c>
      <c r="P1123" s="399">
        <v>100</v>
      </c>
      <c r="Q1123" s="399" t="s">
        <v>293</v>
      </c>
      <c r="R1123" s="399">
        <v>1</v>
      </c>
      <c r="S1123" s="399">
        <v>0</v>
      </c>
      <c r="T1123" s="399">
        <v>0</v>
      </c>
      <c r="U1123" s="404">
        <v>0.77</v>
      </c>
      <c r="V1123" s="404">
        <v>0</v>
      </c>
      <c r="W1123" s="405">
        <v>6.4242231888999993E-4</v>
      </c>
      <c r="X1123" s="405">
        <v>1.3452229299363057</v>
      </c>
      <c r="Y1123" s="399">
        <v>1.48</v>
      </c>
      <c r="Z1123" s="399">
        <v>1.79</v>
      </c>
      <c r="AA1123" s="405">
        <v>1.1302510316299999E-3</v>
      </c>
      <c r="AB1123" s="405">
        <v>1.3452229299363057</v>
      </c>
      <c r="AC1123" s="399">
        <v>1.21</v>
      </c>
      <c r="AD1123" s="399">
        <v>2.0099999999999998</v>
      </c>
      <c r="AE1123" s="405">
        <v>9.4817411771999996E-4</v>
      </c>
      <c r="AF1123" s="405">
        <v>1.3452229299363057</v>
      </c>
      <c r="AG1123" s="399">
        <v>1.28</v>
      </c>
      <c r="AH1123" s="399">
        <v>2.2799999999999998</v>
      </c>
      <c r="AI1123" s="324">
        <v>0</v>
      </c>
      <c r="AJ1123" s="324">
        <v>0</v>
      </c>
      <c r="AK1123" s="324">
        <v>0</v>
      </c>
      <c r="AL1123" s="324">
        <v>0</v>
      </c>
      <c r="AM1123" s="324">
        <v>0</v>
      </c>
      <c r="AN1123" s="324">
        <v>0</v>
      </c>
      <c r="AO1123" s="403">
        <v>348751</v>
      </c>
      <c r="AP1123" s="403">
        <v>1.6129999999999999E-2</v>
      </c>
      <c r="AQ1123" s="403">
        <v>0.127</v>
      </c>
      <c r="AR1123" s="403">
        <v>60</v>
      </c>
      <c r="AS1123" s="399" t="s">
        <v>1583</v>
      </c>
      <c r="AT1123" s="390">
        <v>0</v>
      </c>
      <c r="AU1123" s="390">
        <v>0</v>
      </c>
      <c r="AV1123" s="390">
        <v>0</v>
      </c>
      <c r="AY1123" s="390" t="s">
        <v>3627</v>
      </c>
    </row>
    <row r="1124" spans="1:51" s="390" customFormat="1">
      <c r="A1124" s="399" t="s">
        <v>81</v>
      </c>
      <c r="B1124" s="399" t="s">
        <v>1595</v>
      </c>
      <c r="C1124" s="399">
        <v>39</v>
      </c>
      <c r="D1124" s="399">
        <v>20</v>
      </c>
      <c r="E1124" s="403">
        <v>5.8000000000000003E-2</v>
      </c>
      <c r="F1124" s="399">
        <v>0</v>
      </c>
      <c r="G1124" s="399">
        <v>4.1399999999999997</v>
      </c>
      <c r="H1124" s="399">
        <v>0.7</v>
      </c>
      <c r="I1124" s="399">
        <v>2.6</v>
      </c>
      <c r="J1124" s="399">
        <v>40</v>
      </c>
      <c r="K1124" s="399">
        <v>165</v>
      </c>
      <c r="L1124" s="403">
        <v>1</v>
      </c>
      <c r="M1124" s="404">
        <v>12.300000190734863</v>
      </c>
      <c r="N1124" s="404">
        <v>12.300000190734863</v>
      </c>
      <c r="O1124" s="404">
        <v>6.1999998092651367</v>
      </c>
      <c r="P1124" s="399">
        <v>100</v>
      </c>
      <c r="Q1124" s="399" t="s">
        <v>293</v>
      </c>
      <c r="R1124" s="399">
        <v>1</v>
      </c>
      <c r="S1124" s="399">
        <v>0</v>
      </c>
      <c r="T1124" s="399">
        <v>0</v>
      </c>
      <c r="U1124" s="404">
        <v>0.77</v>
      </c>
      <c r="V1124" s="404">
        <v>0</v>
      </c>
      <c r="W1124" s="405">
        <v>6.4242231888999993E-4</v>
      </c>
      <c r="X1124" s="405">
        <v>0.44161358811040341</v>
      </c>
      <c r="Y1124" s="399">
        <v>1.48</v>
      </c>
      <c r="Z1124" s="399">
        <v>1.79</v>
      </c>
      <c r="AA1124" s="405">
        <v>1.1302510316299999E-3</v>
      </c>
      <c r="AB1124" s="405">
        <v>0.44161358811040341</v>
      </c>
      <c r="AC1124" s="399">
        <v>1.21</v>
      </c>
      <c r="AD1124" s="399">
        <v>2.0099999999999998</v>
      </c>
      <c r="AE1124" s="405">
        <v>9.4817411771999996E-4</v>
      </c>
      <c r="AF1124" s="405">
        <v>0.44161358811040341</v>
      </c>
      <c r="AG1124" s="399">
        <v>1.28</v>
      </c>
      <c r="AH1124" s="399">
        <v>2.2799999999999998</v>
      </c>
      <c r="AI1124" s="324">
        <v>0</v>
      </c>
      <c r="AJ1124" s="324">
        <v>0</v>
      </c>
      <c r="AK1124" s="324">
        <v>0</v>
      </c>
      <c r="AL1124" s="324">
        <v>0</v>
      </c>
      <c r="AM1124" s="324">
        <v>0</v>
      </c>
      <c r="AN1124" s="324">
        <v>0</v>
      </c>
      <c r="AO1124" s="403">
        <v>108845</v>
      </c>
      <c r="AP1124" s="403">
        <v>5.1679999999999997E-2</v>
      </c>
      <c r="AQ1124" s="403">
        <v>0.22733</v>
      </c>
      <c r="AR1124" s="403">
        <v>92</v>
      </c>
      <c r="AS1124" s="399" t="s">
        <v>1583</v>
      </c>
      <c r="AT1124" s="390">
        <v>0</v>
      </c>
      <c r="AU1124" s="390">
        <v>0</v>
      </c>
      <c r="AV1124" s="390">
        <v>0</v>
      </c>
      <c r="AY1124" s="390" t="s">
        <v>3533</v>
      </c>
    </row>
    <row r="1125" spans="1:51" s="390" customFormat="1">
      <c r="A1125" s="399" t="s">
        <v>81</v>
      </c>
      <c r="B1125" s="399" t="s">
        <v>1607</v>
      </c>
      <c r="C1125" s="399">
        <v>390</v>
      </c>
      <c r="D1125" s="399">
        <v>10</v>
      </c>
      <c r="E1125" s="403">
        <v>0.51500000000000001</v>
      </c>
      <c r="F1125" s="399">
        <v>0</v>
      </c>
      <c r="G1125" s="399">
        <v>1.28</v>
      </c>
      <c r="H1125" s="399">
        <v>0.7</v>
      </c>
      <c r="I1125" s="399">
        <v>1.08</v>
      </c>
      <c r="J1125" s="399">
        <v>40</v>
      </c>
      <c r="K1125" s="399">
        <v>165</v>
      </c>
      <c r="L1125" s="403">
        <v>1</v>
      </c>
      <c r="M1125" s="404">
        <v>12.300000190734863</v>
      </c>
      <c r="N1125" s="404">
        <v>12.300000190734863</v>
      </c>
      <c r="O1125" s="404">
        <v>6.1999998092651367</v>
      </c>
      <c r="P1125" s="399">
        <v>100</v>
      </c>
      <c r="Q1125" s="399" t="s">
        <v>293</v>
      </c>
      <c r="R1125" s="399">
        <v>1</v>
      </c>
      <c r="S1125" s="399">
        <v>0</v>
      </c>
      <c r="T1125" s="399">
        <v>0</v>
      </c>
      <c r="U1125" s="404">
        <v>0.77</v>
      </c>
      <c r="V1125" s="404">
        <v>0</v>
      </c>
      <c r="W1125" s="405">
        <v>6.4242231888999993E-4</v>
      </c>
      <c r="X1125" s="405">
        <v>1.4505555813845366</v>
      </c>
      <c r="Y1125" s="399">
        <v>1.48</v>
      </c>
      <c r="Z1125" s="399">
        <v>1.79</v>
      </c>
      <c r="AA1125" s="405">
        <v>1.1302510316299999E-3</v>
      </c>
      <c r="AB1125" s="405">
        <v>1.4505555813845366</v>
      </c>
      <c r="AC1125" s="399">
        <v>1.21</v>
      </c>
      <c r="AD1125" s="399">
        <v>2.0099999999999998</v>
      </c>
      <c r="AE1125" s="405">
        <v>9.4817411771999996E-4</v>
      </c>
      <c r="AF1125" s="405">
        <v>1.4505555813845366</v>
      </c>
      <c r="AG1125" s="399">
        <v>1.28</v>
      </c>
      <c r="AH1125" s="399">
        <v>2.2799999999999998</v>
      </c>
      <c r="AI1125" s="324">
        <v>0</v>
      </c>
      <c r="AJ1125" s="324">
        <v>0</v>
      </c>
      <c r="AK1125" s="324">
        <v>0</v>
      </c>
      <c r="AL1125" s="324">
        <v>0</v>
      </c>
      <c r="AM1125" s="324">
        <v>0</v>
      </c>
      <c r="AN1125" s="324">
        <v>0</v>
      </c>
      <c r="AO1125" s="403">
        <v>348751</v>
      </c>
      <c r="AP1125" s="403">
        <v>1.6129999999999999E-2</v>
      </c>
      <c r="AQ1125" s="403">
        <v>0.127</v>
      </c>
      <c r="AR1125" s="403">
        <v>64</v>
      </c>
      <c r="AS1125" s="399" t="s">
        <v>1583</v>
      </c>
      <c r="AT1125" s="390">
        <v>0</v>
      </c>
      <c r="AU1125" s="390">
        <v>0</v>
      </c>
      <c r="AV1125" s="390">
        <v>0</v>
      </c>
      <c r="AY1125" s="390" t="s">
        <v>3533</v>
      </c>
    </row>
    <row r="1126" spans="1:51" s="390" customFormat="1">
      <c r="A1126" s="399" t="s">
        <v>81</v>
      </c>
      <c r="B1126" s="399" t="s">
        <v>1584</v>
      </c>
      <c r="C1126" s="399">
        <v>4.7</v>
      </c>
      <c r="D1126" s="399">
        <v>20</v>
      </c>
      <c r="E1126" s="403">
        <v>1.3899999999999999E-2</v>
      </c>
      <c r="F1126" s="399">
        <v>0</v>
      </c>
      <c r="G1126" s="399">
        <v>12</v>
      </c>
      <c r="H1126" s="399">
        <v>0.7</v>
      </c>
      <c r="I1126" s="399">
        <v>7</v>
      </c>
      <c r="J1126" s="399">
        <v>40</v>
      </c>
      <c r="K1126" s="399">
        <v>165</v>
      </c>
      <c r="L1126" s="403">
        <v>1</v>
      </c>
      <c r="M1126" s="404">
        <v>12.300000190734863</v>
      </c>
      <c r="N1126" s="404">
        <v>12.300000190734863</v>
      </c>
      <c r="O1126" s="404">
        <v>6.1999998092651367</v>
      </c>
      <c r="P1126" s="399">
        <v>100</v>
      </c>
      <c r="Q1126" s="399" t="s">
        <v>293</v>
      </c>
      <c r="R1126" s="399">
        <v>1</v>
      </c>
      <c r="S1126" s="399">
        <v>0</v>
      </c>
      <c r="T1126" s="399">
        <v>0</v>
      </c>
      <c r="U1126" s="404">
        <v>0.77</v>
      </c>
      <c r="V1126" s="404">
        <v>0</v>
      </c>
      <c r="W1126" s="405">
        <v>6.4242231888999993E-4</v>
      </c>
      <c r="X1126" s="405">
        <v>0.15966029076059912</v>
      </c>
      <c r="Y1126" s="399">
        <v>1.48</v>
      </c>
      <c r="Z1126" s="399">
        <v>1.79</v>
      </c>
      <c r="AA1126" s="405">
        <v>1.1302510316299999E-3</v>
      </c>
      <c r="AB1126" s="405">
        <v>0.15966029076059912</v>
      </c>
      <c r="AC1126" s="399">
        <v>1.21</v>
      </c>
      <c r="AD1126" s="399">
        <v>2.0099999999999998</v>
      </c>
      <c r="AE1126" s="405">
        <v>9.4817411771999996E-4</v>
      </c>
      <c r="AF1126" s="405">
        <v>0.15966029076059912</v>
      </c>
      <c r="AG1126" s="399">
        <v>1.28</v>
      </c>
      <c r="AH1126" s="399">
        <v>2.2799999999999998</v>
      </c>
      <c r="AI1126" s="324">
        <v>0</v>
      </c>
      <c r="AJ1126" s="324">
        <v>0</v>
      </c>
      <c r="AK1126" s="324">
        <v>0</v>
      </c>
      <c r="AL1126" s="324">
        <v>0</v>
      </c>
      <c r="AM1126" s="324">
        <v>0</v>
      </c>
      <c r="AN1126" s="324">
        <v>0</v>
      </c>
      <c r="AO1126" s="403">
        <v>108845</v>
      </c>
      <c r="AP1126" s="403">
        <v>5.1679999999999997E-2</v>
      </c>
      <c r="AQ1126" s="403">
        <v>0.22733</v>
      </c>
      <c r="AR1126" s="403">
        <v>53</v>
      </c>
      <c r="AS1126" s="399" t="s">
        <v>1583</v>
      </c>
      <c r="AT1126" s="390">
        <v>0</v>
      </c>
      <c r="AU1126" s="390">
        <v>0</v>
      </c>
      <c r="AV1126" s="390">
        <v>0</v>
      </c>
      <c r="AY1126" s="390" t="s">
        <v>3533</v>
      </c>
    </row>
    <row r="1127" spans="1:51" s="390" customFormat="1">
      <c r="A1127" s="399" t="s">
        <v>81</v>
      </c>
      <c r="B1127" s="399" t="s">
        <v>1596</v>
      </c>
      <c r="C1127" s="399">
        <v>47</v>
      </c>
      <c r="D1127" s="399">
        <v>20</v>
      </c>
      <c r="E1127" s="403">
        <v>7.4999999999999997E-2</v>
      </c>
      <c r="F1127" s="399">
        <v>0</v>
      </c>
      <c r="G1127" s="399">
        <v>3.54</v>
      </c>
      <c r="H1127" s="399">
        <v>0.7</v>
      </c>
      <c r="I1127" s="399">
        <v>2.5</v>
      </c>
      <c r="J1127" s="399">
        <v>40</v>
      </c>
      <c r="K1127" s="399">
        <v>165</v>
      </c>
      <c r="L1127" s="403">
        <v>1</v>
      </c>
      <c r="M1127" s="404">
        <v>12.300000190734863</v>
      </c>
      <c r="N1127" s="404">
        <v>12.300000190734863</v>
      </c>
      <c r="O1127" s="404">
        <v>6.1999998092651367</v>
      </c>
      <c r="P1127" s="399">
        <v>100</v>
      </c>
      <c r="Q1127" s="399" t="s">
        <v>293</v>
      </c>
      <c r="R1127" s="399">
        <v>1</v>
      </c>
      <c r="S1127" s="399">
        <v>0</v>
      </c>
      <c r="T1127" s="399">
        <v>0</v>
      </c>
      <c r="U1127" s="404">
        <v>0.77</v>
      </c>
      <c r="V1127" s="404">
        <v>0</v>
      </c>
      <c r="W1127" s="405">
        <v>6.4242231888999993E-4</v>
      </c>
      <c r="X1127" s="405">
        <v>0.50955414012738842</v>
      </c>
      <c r="Y1127" s="399">
        <v>1.48</v>
      </c>
      <c r="Z1127" s="399">
        <v>1.79</v>
      </c>
      <c r="AA1127" s="405">
        <v>1.1302510316299999E-3</v>
      </c>
      <c r="AB1127" s="405">
        <v>0.50955414012738842</v>
      </c>
      <c r="AC1127" s="399">
        <v>1.21</v>
      </c>
      <c r="AD1127" s="399">
        <v>2.0099999999999998</v>
      </c>
      <c r="AE1127" s="405">
        <v>9.4817411771999996E-4</v>
      </c>
      <c r="AF1127" s="405">
        <v>0.50955414012738842</v>
      </c>
      <c r="AG1127" s="399">
        <v>1.28</v>
      </c>
      <c r="AH1127" s="399">
        <v>2.2799999999999998</v>
      </c>
      <c r="AI1127" s="324">
        <v>0</v>
      </c>
      <c r="AJ1127" s="324">
        <v>0</v>
      </c>
      <c r="AK1127" s="324">
        <v>0</v>
      </c>
      <c r="AL1127" s="324">
        <v>0</v>
      </c>
      <c r="AM1127" s="324">
        <v>0</v>
      </c>
      <c r="AN1127" s="324">
        <v>0</v>
      </c>
      <c r="AO1127" s="403">
        <v>137950</v>
      </c>
      <c r="AP1127" s="403">
        <v>4.0779999999999997E-2</v>
      </c>
      <c r="AQ1127" s="403">
        <v>0.20193</v>
      </c>
      <c r="AR1127" s="403">
        <v>78</v>
      </c>
      <c r="AS1127" s="399" t="s">
        <v>1583</v>
      </c>
      <c r="AT1127" s="390">
        <v>0</v>
      </c>
      <c r="AU1127" s="390">
        <v>0</v>
      </c>
      <c r="AV1127" s="390">
        <v>0</v>
      </c>
      <c r="AY1127" s="390" t="s">
        <v>3533</v>
      </c>
    </row>
    <row r="1128" spans="1:51" s="390" customFormat="1">
      <c r="A1128" s="399" t="s">
        <v>81</v>
      </c>
      <c r="B1128" s="399" t="s">
        <v>1608</v>
      </c>
      <c r="C1128" s="399">
        <v>470</v>
      </c>
      <c r="D1128" s="399">
        <v>10</v>
      </c>
      <c r="E1128" s="403">
        <v>0.70499999999999996</v>
      </c>
      <c r="F1128" s="399">
        <v>0</v>
      </c>
      <c r="G1128" s="399">
        <v>1.1000000000000001</v>
      </c>
      <c r="H1128" s="399">
        <v>0.7</v>
      </c>
      <c r="I1128" s="399">
        <v>0.96</v>
      </c>
      <c r="J1128" s="399">
        <v>40</v>
      </c>
      <c r="K1128" s="399">
        <v>165</v>
      </c>
      <c r="L1128" s="403">
        <v>1</v>
      </c>
      <c r="M1128" s="404">
        <v>12.300000190734863</v>
      </c>
      <c r="N1128" s="404">
        <v>12.300000190734863</v>
      </c>
      <c r="O1128" s="404">
        <v>6.1999998092651367</v>
      </c>
      <c r="P1128" s="399">
        <v>100</v>
      </c>
      <c r="Q1128" s="399" t="s">
        <v>293</v>
      </c>
      <c r="R1128" s="399">
        <v>1</v>
      </c>
      <c r="S1128" s="399">
        <v>0</v>
      </c>
      <c r="T1128" s="399">
        <v>0</v>
      </c>
      <c r="U1128" s="404">
        <v>0.77</v>
      </c>
      <c r="V1128" s="404">
        <v>0</v>
      </c>
      <c r="W1128" s="405">
        <v>6.4242231888999993E-4</v>
      </c>
      <c r="X1128" s="405">
        <v>1.5860294427806132</v>
      </c>
      <c r="Y1128" s="399">
        <v>1.48</v>
      </c>
      <c r="Z1128" s="399">
        <v>1.79</v>
      </c>
      <c r="AA1128" s="405">
        <v>1.1302510316299999E-3</v>
      </c>
      <c r="AB1128" s="405">
        <v>1.5860294427806132</v>
      </c>
      <c r="AC1128" s="399">
        <v>1.21</v>
      </c>
      <c r="AD1128" s="399">
        <v>2.0099999999999998</v>
      </c>
      <c r="AE1128" s="405">
        <v>9.4817411771999996E-4</v>
      </c>
      <c r="AF1128" s="405">
        <v>1.5860294427806132</v>
      </c>
      <c r="AG1128" s="399">
        <v>1.28</v>
      </c>
      <c r="AH1128" s="399">
        <v>2.2799999999999998</v>
      </c>
      <c r="AI1128" s="324">
        <v>0</v>
      </c>
      <c r="AJ1128" s="324">
        <v>0</v>
      </c>
      <c r="AK1128" s="324">
        <v>0</v>
      </c>
      <c r="AL1128" s="324">
        <v>0</v>
      </c>
      <c r="AM1128" s="324">
        <v>0</v>
      </c>
      <c r="AN1128" s="324">
        <v>0</v>
      </c>
      <c r="AO1128" s="403">
        <v>440286</v>
      </c>
      <c r="AP1128" s="403">
        <v>1.278E-2</v>
      </c>
      <c r="AQ1128" s="403">
        <v>0.11303000000000001</v>
      </c>
      <c r="AR1128" s="403">
        <v>59</v>
      </c>
      <c r="AS1128" s="399" t="s">
        <v>1583</v>
      </c>
      <c r="AT1128" s="390">
        <v>0</v>
      </c>
      <c r="AU1128" s="390">
        <v>0</v>
      </c>
      <c r="AV1128" s="390">
        <v>0</v>
      </c>
      <c r="AY1128" s="390" t="s">
        <v>3533</v>
      </c>
    </row>
    <row r="1129" spans="1:51" s="390" customFormat="1">
      <c r="A1129" s="399" t="s">
        <v>81</v>
      </c>
      <c r="B1129" s="399" t="s">
        <v>1585</v>
      </c>
      <c r="C1129" s="399">
        <v>5.6</v>
      </c>
      <c r="D1129" s="399">
        <v>20</v>
      </c>
      <c r="E1129" s="403">
        <v>1.49E-2</v>
      </c>
      <c r="F1129" s="399">
        <v>0</v>
      </c>
      <c r="G1129" s="399">
        <v>10.38</v>
      </c>
      <c r="H1129" s="399">
        <v>0.7</v>
      </c>
      <c r="I1129" s="399">
        <v>6.4</v>
      </c>
      <c r="J1129" s="399">
        <v>40</v>
      </c>
      <c r="K1129" s="399">
        <v>165</v>
      </c>
      <c r="L1129" s="403">
        <v>1</v>
      </c>
      <c r="M1129" s="404">
        <v>12.300000190734863</v>
      </c>
      <c r="N1129" s="404">
        <v>12.300000190734863</v>
      </c>
      <c r="O1129" s="404">
        <v>6.1999998092651367</v>
      </c>
      <c r="P1129" s="399">
        <v>100</v>
      </c>
      <c r="Q1129" s="399" t="s">
        <v>293</v>
      </c>
      <c r="R1129" s="399">
        <v>1</v>
      </c>
      <c r="S1129" s="399">
        <v>0</v>
      </c>
      <c r="T1129" s="399">
        <v>0</v>
      </c>
      <c r="U1129" s="404">
        <v>0.77</v>
      </c>
      <c r="V1129" s="404">
        <v>0</v>
      </c>
      <c r="W1129" s="405">
        <v>6.4242231888999993E-4</v>
      </c>
      <c r="X1129" s="405">
        <v>0.16785312565402977</v>
      </c>
      <c r="Y1129" s="399">
        <v>1.48</v>
      </c>
      <c r="Z1129" s="399">
        <v>1.79</v>
      </c>
      <c r="AA1129" s="405">
        <v>1.1302510316299999E-3</v>
      </c>
      <c r="AB1129" s="405">
        <v>0.16785312565402977</v>
      </c>
      <c r="AC1129" s="399">
        <v>1.21</v>
      </c>
      <c r="AD1129" s="399">
        <v>2.0099999999999998</v>
      </c>
      <c r="AE1129" s="405">
        <v>9.4817411771999996E-4</v>
      </c>
      <c r="AF1129" s="405">
        <v>0.16785312565402977</v>
      </c>
      <c r="AG1129" s="399">
        <v>1.28</v>
      </c>
      <c r="AH1129" s="399">
        <v>2.2799999999999998</v>
      </c>
      <c r="AI1129" s="324">
        <v>0</v>
      </c>
      <c r="AJ1129" s="324">
        <v>0</v>
      </c>
      <c r="AK1129" s="324">
        <v>0</v>
      </c>
      <c r="AL1129" s="324">
        <v>0</v>
      </c>
      <c r="AM1129" s="324">
        <v>0</v>
      </c>
      <c r="AN1129" s="324">
        <v>0</v>
      </c>
      <c r="AO1129" s="403">
        <v>108845</v>
      </c>
      <c r="AP1129" s="403">
        <v>5.1679999999999997E-2</v>
      </c>
      <c r="AQ1129" s="403">
        <v>0.22733</v>
      </c>
      <c r="AR1129" s="403">
        <v>59</v>
      </c>
      <c r="AS1129" s="399" t="s">
        <v>1583</v>
      </c>
      <c r="AT1129" s="390">
        <v>0</v>
      </c>
      <c r="AU1129" s="390">
        <v>0</v>
      </c>
      <c r="AV1129" s="390">
        <v>0</v>
      </c>
      <c r="AY1129" s="390" t="s">
        <v>3533</v>
      </c>
    </row>
    <row r="1130" spans="1:51" s="390" customFormat="1">
      <c r="A1130" s="399" t="s">
        <v>81</v>
      </c>
      <c r="B1130" s="399" t="s">
        <v>1597</v>
      </c>
      <c r="C1130" s="399">
        <v>56</v>
      </c>
      <c r="D1130" s="399">
        <v>20</v>
      </c>
      <c r="E1130" s="403">
        <v>8.5000000000000006E-2</v>
      </c>
      <c r="F1130" s="399">
        <v>0</v>
      </c>
      <c r="G1130" s="399">
        <v>3.28</v>
      </c>
      <c r="H1130" s="399">
        <v>0.7</v>
      </c>
      <c r="I1130" s="399">
        <v>2.4</v>
      </c>
      <c r="J1130" s="399">
        <v>40</v>
      </c>
      <c r="K1130" s="399">
        <v>165</v>
      </c>
      <c r="L1130" s="403">
        <v>1</v>
      </c>
      <c r="M1130" s="404">
        <v>12.300000190734863</v>
      </c>
      <c r="N1130" s="404">
        <v>12.300000190734863</v>
      </c>
      <c r="O1130" s="404">
        <v>6.1999998092651367</v>
      </c>
      <c r="P1130" s="399">
        <v>100</v>
      </c>
      <c r="Q1130" s="399" t="s">
        <v>293</v>
      </c>
      <c r="R1130" s="399">
        <v>1</v>
      </c>
      <c r="S1130" s="399">
        <v>0</v>
      </c>
      <c r="T1130" s="399">
        <v>0</v>
      </c>
      <c r="U1130" s="404">
        <v>0.77</v>
      </c>
      <c r="V1130" s="404">
        <v>0</v>
      </c>
      <c r="W1130" s="405">
        <v>6.4242231888999993E-4</v>
      </c>
      <c r="X1130" s="405">
        <v>0.53839682730441041</v>
      </c>
      <c r="Y1130" s="399">
        <v>1.48</v>
      </c>
      <c r="Z1130" s="399">
        <v>1.79</v>
      </c>
      <c r="AA1130" s="405">
        <v>1.1302510316299999E-3</v>
      </c>
      <c r="AB1130" s="405">
        <v>0.53839682730441041</v>
      </c>
      <c r="AC1130" s="399">
        <v>1.21</v>
      </c>
      <c r="AD1130" s="399">
        <v>2.0099999999999998</v>
      </c>
      <c r="AE1130" s="405">
        <v>9.4817411771999996E-4</v>
      </c>
      <c r="AF1130" s="405">
        <v>0.53839682730441041</v>
      </c>
      <c r="AG1130" s="399">
        <v>1.28</v>
      </c>
      <c r="AH1130" s="399">
        <v>2.2799999999999998</v>
      </c>
      <c r="AI1130" s="324">
        <v>0</v>
      </c>
      <c r="AJ1130" s="324">
        <v>0</v>
      </c>
      <c r="AK1130" s="324">
        <v>0</v>
      </c>
      <c r="AL1130" s="324">
        <v>0</v>
      </c>
      <c r="AM1130" s="324">
        <v>0</v>
      </c>
      <c r="AN1130" s="324">
        <v>0</v>
      </c>
      <c r="AO1130" s="403">
        <v>137950</v>
      </c>
      <c r="AP1130" s="403">
        <v>4.0779999999999997E-2</v>
      </c>
      <c r="AQ1130" s="403">
        <v>0.20193</v>
      </c>
      <c r="AR1130" s="403">
        <v>78</v>
      </c>
      <c r="AS1130" s="399" t="s">
        <v>1583</v>
      </c>
      <c r="AT1130" s="390">
        <v>0</v>
      </c>
      <c r="AU1130" s="390">
        <v>0</v>
      </c>
      <c r="AV1130" s="390">
        <v>0</v>
      </c>
      <c r="AY1130" s="390" t="s">
        <v>3533</v>
      </c>
    </row>
    <row r="1131" spans="1:51" s="390" customFormat="1">
      <c r="A1131" s="399" t="s">
        <v>81</v>
      </c>
      <c r="B1131" s="399" t="s">
        <v>1609</v>
      </c>
      <c r="C1131" s="399">
        <v>560</v>
      </c>
      <c r="D1131" s="399">
        <v>10</v>
      </c>
      <c r="E1131" s="403">
        <v>0.77600000000000002</v>
      </c>
      <c r="F1131" s="399">
        <v>0</v>
      </c>
      <c r="G1131" s="399">
        <v>1.02</v>
      </c>
      <c r="H1131" s="399">
        <v>0.7</v>
      </c>
      <c r="I1131" s="399">
        <v>0.88</v>
      </c>
      <c r="J1131" s="399">
        <v>40</v>
      </c>
      <c r="K1131" s="399">
        <v>165</v>
      </c>
      <c r="L1131" s="403">
        <v>1</v>
      </c>
      <c r="M1131" s="404">
        <v>12.300000190734863</v>
      </c>
      <c r="N1131" s="404">
        <v>12.300000190734863</v>
      </c>
      <c r="O1131" s="404">
        <v>6.1999998092651367</v>
      </c>
      <c r="P1131" s="399">
        <v>100</v>
      </c>
      <c r="Q1131" s="399" t="s">
        <v>293</v>
      </c>
      <c r="R1131" s="399">
        <v>1</v>
      </c>
      <c r="S1131" s="399">
        <v>0</v>
      </c>
      <c r="T1131" s="399">
        <v>0</v>
      </c>
      <c r="U1131" s="404">
        <v>0.77</v>
      </c>
      <c r="V1131" s="404">
        <v>0</v>
      </c>
      <c r="W1131" s="405">
        <v>6.4242231888999993E-4</v>
      </c>
      <c r="X1131" s="405">
        <v>1.7293958695232581</v>
      </c>
      <c r="Y1131" s="399">
        <v>1.48</v>
      </c>
      <c r="Z1131" s="399">
        <v>1.79</v>
      </c>
      <c r="AA1131" s="405">
        <v>1.1302510316299999E-3</v>
      </c>
      <c r="AB1131" s="405">
        <v>1.7293958695232581</v>
      </c>
      <c r="AC1131" s="399">
        <v>1.21</v>
      </c>
      <c r="AD1131" s="399">
        <v>2.0099999999999998</v>
      </c>
      <c r="AE1131" s="405">
        <v>9.4817411771999996E-4</v>
      </c>
      <c r="AF1131" s="405">
        <v>1.7293958695232581</v>
      </c>
      <c r="AG1131" s="399">
        <v>1.28</v>
      </c>
      <c r="AH1131" s="399">
        <v>2.2799999999999998</v>
      </c>
      <c r="AI1131" s="324">
        <v>0</v>
      </c>
      <c r="AJ1131" s="324">
        <v>0</v>
      </c>
      <c r="AK1131" s="324">
        <v>0</v>
      </c>
      <c r="AL1131" s="324">
        <v>0</v>
      </c>
      <c r="AM1131" s="324">
        <v>0</v>
      </c>
      <c r="AN1131" s="324">
        <v>0</v>
      </c>
      <c r="AO1131" s="403">
        <v>440286</v>
      </c>
      <c r="AP1131" s="403">
        <v>1.278E-2</v>
      </c>
      <c r="AQ1131" s="403">
        <v>0.11303000000000001</v>
      </c>
      <c r="AR1131" s="403">
        <v>65</v>
      </c>
      <c r="AS1131" s="399" t="s">
        <v>1583</v>
      </c>
      <c r="AT1131" s="390">
        <v>0</v>
      </c>
      <c r="AU1131" s="390">
        <v>0</v>
      </c>
      <c r="AV1131" s="390">
        <v>0</v>
      </c>
      <c r="AY1131" s="390" t="s">
        <v>3533</v>
      </c>
    </row>
    <row r="1132" spans="1:51" s="390" customFormat="1">
      <c r="A1132" s="399" t="s">
        <v>81</v>
      </c>
      <c r="B1132" s="399" t="s">
        <v>1586</v>
      </c>
      <c r="C1132" s="399">
        <v>6.8</v>
      </c>
      <c r="D1132" s="399">
        <v>20</v>
      </c>
      <c r="E1132" s="403">
        <v>1.66E-2</v>
      </c>
      <c r="F1132" s="399">
        <v>0</v>
      </c>
      <c r="G1132" s="399">
        <v>9.44</v>
      </c>
      <c r="H1132" s="399">
        <v>0.7</v>
      </c>
      <c r="I1132" s="399">
        <v>5.9</v>
      </c>
      <c r="J1132" s="399">
        <v>40</v>
      </c>
      <c r="K1132" s="399">
        <v>165</v>
      </c>
      <c r="L1132" s="403">
        <v>1</v>
      </c>
      <c r="M1132" s="404">
        <v>12.300000190734863</v>
      </c>
      <c r="N1132" s="404">
        <v>12.300000190734863</v>
      </c>
      <c r="O1132" s="404">
        <v>6.1999998092651367</v>
      </c>
      <c r="P1132" s="399">
        <v>100</v>
      </c>
      <c r="Q1132" s="399" t="s">
        <v>293</v>
      </c>
      <c r="R1132" s="399">
        <v>1</v>
      </c>
      <c r="S1132" s="399">
        <v>0</v>
      </c>
      <c r="T1132" s="399">
        <v>0</v>
      </c>
      <c r="U1132" s="404">
        <v>0.77</v>
      </c>
      <c r="V1132" s="404">
        <v>0</v>
      </c>
      <c r="W1132" s="405">
        <v>6.4242231888999993E-4</v>
      </c>
      <c r="X1132" s="405">
        <v>0.18236675000294639</v>
      </c>
      <c r="Y1132" s="399">
        <v>1.48</v>
      </c>
      <c r="Z1132" s="399">
        <v>1.79</v>
      </c>
      <c r="AA1132" s="405">
        <v>1.1302510316299999E-3</v>
      </c>
      <c r="AB1132" s="405">
        <v>0.18236675000294639</v>
      </c>
      <c r="AC1132" s="399">
        <v>1.21</v>
      </c>
      <c r="AD1132" s="399">
        <v>2.0099999999999998</v>
      </c>
      <c r="AE1132" s="405">
        <v>9.4817411771999996E-4</v>
      </c>
      <c r="AF1132" s="405">
        <v>0.18236675000294639</v>
      </c>
      <c r="AG1132" s="399">
        <v>1.28</v>
      </c>
      <c r="AH1132" s="399">
        <v>2.2799999999999998</v>
      </c>
      <c r="AI1132" s="324">
        <v>0</v>
      </c>
      <c r="AJ1132" s="324">
        <v>0</v>
      </c>
      <c r="AK1132" s="324">
        <v>0</v>
      </c>
      <c r="AL1132" s="324">
        <v>0</v>
      </c>
      <c r="AM1132" s="324">
        <v>0</v>
      </c>
      <c r="AN1132" s="324">
        <v>0</v>
      </c>
      <c r="AO1132" s="403">
        <v>108845</v>
      </c>
      <c r="AP1132" s="403">
        <v>5.1679999999999997E-2</v>
      </c>
      <c r="AQ1132" s="403">
        <v>0.22733</v>
      </c>
      <c r="AR1132" s="403">
        <v>62</v>
      </c>
      <c r="AS1132" s="399" t="s">
        <v>1583</v>
      </c>
      <c r="AT1132" s="390">
        <v>0</v>
      </c>
      <c r="AU1132" s="390">
        <v>0</v>
      </c>
      <c r="AV1132" s="390">
        <v>0</v>
      </c>
      <c r="AY1132" s="390" t="s">
        <v>3533</v>
      </c>
    </row>
    <row r="1133" spans="1:51" s="390" customFormat="1">
      <c r="A1133" s="399" t="s">
        <v>81</v>
      </c>
      <c r="B1133" s="399" t="s">
        <v>1598</v>
      </c>
      <c r="C1133" s="399">
        <v>68</v>
      </c>
      <c r="D1133" s="399">
        <v>20</v>
      </c>
      <c r="E1133" s="403">
        <v>9.4500000000000001E-2</v>
      </c>
      <c r="F1133" s="399">
        <v>0</v>
      </c>
      <c r="G1133" s="399">
        <v>3.04</v>
      </c>
      <c r="H1133" s="399">
        <v>0.7</v>
      </c>
      <c r="I1133" s="399">
        <v>2.2999999999999998</v>
      </c>
      <c r="J1133" s="399">
        <v>40</v>
      </c>
      <c r="K1133" s="399">
        <v>165</v>
      </c>
      <c r="L1133" s="403">
        <v>1</v>
      </c>
      <c r="M1133" s="404">
        <v>12.300000190734863</v>
      </c>
      <c r="N1133" s="404">
        <v>12.300000190734863</v>
      </c>
      <c r="O1133" s="404">
        <v>6.1999998092651367</v>
      </c>
      <c r="P1133" s="399">
        <v>100</v>
      </c>
      <c r="Q1133" s="399" t="s">
        <v>293</v>
      </c>
      <c r="R1133" s="399">
        <v>1</v>
      </c>
      <c r="S1133" s="399">
        <v>0</v>
      </c>
      <c r="T1133" s="399">
        <v>0</v>
      </c>
      <c r="U1133" s="404">
        <v>0.77</v>
      </c>
      <c r="V1133" s="404">
        <v>0</v>
      </c>
      <c r="W1133" s="405">
        <v>6.4242231888999993E-4</v>
      </c>
      <c r="X1133" s="405">
        <v>0.58728273777393925</v>
      </c>
      <c r="Y1133" s="399">
        <v>1.48</v>
      </c>
      <c r="Z1133" s="399">
        <v>1.79</v>
      </c>
      <c r="AA1133" s="405">
        <v>1.1302510316299999E-3</v>
      </c>
      <c r="AB1133" s="405">
        <v>0.58728273777393925</v>
      </c>
      <c r="AC1133" s="399">
        <v>1.21</v>
      </c>
      <c r="AD1133" s="399">
        <v>2.0099999999999998</v>
      </c>
      <c r="AE1133" s="405">
        <v>9.4817411771999996E-4</v>
      </c>
      <c r="AF1133" s="405">
        <v>0.58728273777393925</v>
      </c>
      <c r="AG1133" s="399">
        <v>1.28</v>
      </c>
      <c r="AH1133" s="399">
        <v>2.2799999999999998</v>
      </c>
      <c r="AI1133" s="324">
        <v>0</v>
      </c>
      <c r="AJ1133" s="324">
        <v>0</v>
      </c>
      <c r="AK1133" s="324">
        <v>0</v>
      </c>
      <c r="AL1133" s="324">
        <v>0</v>
      </c>
      <c r="AM1133" s="324">
        <v>0</v>
      </c>
      <c r="AN1133" s="324">
        <v>0</v>
      </c>
      <c r="AO1133" s="403">
        <v>137950</v>
      </c>
      <c r="AP1133" s="403">
        <v>4.0779999999999997E-2</v>
      </c>
      <c r="AQ1133" s="403">
        <v>0.20193</v>
      </c>
      <c r="AR1133" s="403">
        <v>72</v>
      </c>
      <c r="AS1133" s="399" t="s">
        <v>1583</v>
      </c>
      <c r="AT1133" s="390">
        <v>0</v>
      </c>
      <c r="AU1133" s="390">
        <v>0</v>
      </c>
      <c r="AV1133" s="390">
        <v>0</v>
      </c>
      <c r="AY1133" s="390" t="s">
        <v>3533</v>
      </c>
    </row>
    <row r="1134" spans="1:51" s="390" customFormat="1">
      <c r="A1134" s="399" t="s">
        <v>81</v>
      </c>
      <c r="B1134" s="399" t="s">
        <v>1610</v>
      </c>
      <c r="C1134" s="399">
        <v>680</v>
      </c>
      <c r="D1134" s="399">
        <v>10</v>
      </c>
      <c r="E1134" s="403">
        <v>0.88700000000000001</v>
      </c>
      <c r="F1134" s="399">
        <v>0</v>
      </c>
      <c r="G1134" s="399">
        <v>0.95599999999999996</v>
      </c>
      <c r="H1134" s="399">
        <v>0.7</v>
      </c>
      <c r="I1134" s="399">
        <v>0.8</v>
      </c>
      <c r="J1134" s="399">
        <v>40</v>
      </c>
      <c r="K1134" s="399">
        <v>165</v>
      </c>
      <c r="L1134" s="403">
        <v>1</v>
      </c>
      <c r="M1134" s="404">
        <v>12.300000190734863</v>
      </c>
      <c r="N1134" s="404">
        <v>12.300000190734863</v>
      </c>
      <c r="O1134" s="404">
        <v>6.1999998092651367</v>
      </c>
      <c r="P1134" s="399">
        <v>100</v>
      </c>
      <c r="Q1134" s="399" t="s">
        <v>293</v>
      </c>
      <c r="R1134" s="399">
        <v>1</v>
      </c>
      <c r="S1134" s="399">
        <v>0</v>
      </c>
      <c r="T1134" s="399">
        <v>0</v>
      </c>
      <c r="U1134" s="404">
        <v>0.77</v>
      </c>
      <c r="V1134" s="404">
        <v>0</v>
      </c>
      <c r="W1134" s="405">
        <v>6.4242231888999993E-4</v>
      </c>
      <c r="X1134" s="405">
        <v>1.8934252201454875</v>
      </c>
      <c r="Y1134" s="399">
        <v>1.48</v>
      </c>
      <c r="Z1134" s="399">
        <v>1.79</v>
      </c>
      <c r="AA1134" s="405">
        <v>1.1302510316299999E-3</v>
      </c>
      <c r="AB1134" s="405">
        <v>1.8934252201454875</v>
      </c>
      <c r="AC1134" s="399">
        <v>1.21</v>
      </c>
      <c r="AD1134" s="399">
        <v>2.0099999999999998</v>
      </c>
      <c r="AE1134" s="405">
        <v>9.4817411771999996E-4</v>
      </c>
      <c r="AF1134" s="405">
        <v>1.8934252201454875</v>
      </c>
      <c r="AG1134" s="399">
        <v>1.28</v>
      </c>
      <c r="AH1134" s="399">
        <v>2.2799999999999998</v>
      </c>
      <c r="AI1134" s="324">
        <v>0</v>
      </c>
      <c r="AJ1134" s="324">
        <v>0</v>
      </c>
      <c r="AK1134" s="324">
        <v>0</v>
      </c>
      <c r="AL1134" s="324">
        <v>0</v>
      </c>
      <c r="AM1134" s="324">
        <v>0</v>
      </c>
      <c r="AN1134" s="324">
        <v>0</v>
      </c>
      <c r="AO1134" s="403">
        <v>440286</v>
      </c>
      <c r="AP1134" s="403">
        <v>1.278E-2</v>
      </c>
      <c r="AQ1134" s="403">
        <v>0.11303000000000001</v>
      </c>
      <c r="AR1134" s="403">
        <v>69</v>
      </c>
      <c r="AS1134" s="399" t="s">
        <v>1583</v>
      </c>
      <c r="AT1134" s="390">
        <v>0</v>
      </c>
      <c r="AU1134" s="390">
        <v>0</v>
      </c>
      <c r="AV1134" s="390">
        <v>0</v>
      </c>
      <c r="AY1134" s="390" t="s">
        <v>3533</v>
      </c>
    </row>
    <row r="1135" spans="1:51" s="390" customFormat="1">
      <c r="A1135" s="399" t="s">
        <v>81</v>
      </c>
      <c r="B1135" s="399" t="s">
        <v>1587</v>
      </c>
      <c r="C1135" s="399">
        <v>8.1999999999999993</v>
      </c>
      <c r="D1135" s="399">
        <v>20</v>
      </c>
      <c r="E1135" s="403">
        <v>1.7000000000000001E-2</v>
      </c>
      <c r="F1135" s="399">
        <v>0</v>
      </c>
      <c r="G1135" s="399">
        <v>7.98</v>
      </c>
      <c r="H1135" s="399">
        <v>0.7</v>
      </c>
      <c r="I1135" s="399">
        <v>4.8</v>
      </c>
      <c r="J1135" s="399">
        <v>40</v>
      </c>
      <c r="K1135" s="399">
        <v>165</v>
      </c>
      <c r="L1135" s="403">
        <v>1</v>
      </c>
      <c r="M1135" s="404">
        <v>12.300000190734863</v>
      </c>
      <c r="N1135" s="404">
        <v>12.300000190734863</v>
      </c>
      <c r="O1135" s="404">
        <v>6.1999998092651367</v>
      </c>
      <c r="P1135" s="399">
        <v>100</v>
      </c>
      <c r="Q1135" s="399" t="s">
        <v>293</v>
      </c>
      <c r="R1135" s="399">
        <v>1</v>
      </c>
      <c r="S1135" s="399">
        <v>0</v>
      </c>
      <c r="T1135" s="399">
        <v>0</v>
      </c>
      <c r="U1135" s="404">
        <v>0.77</v>
      </c>
      <c r="V1135" s="404">
        <v>0</v>
      </c>
      <c r="W1135" s="405">
        <v>6.4242231888999993E-4</v>
      </c>
      <c r="X1135" s="405">
        <v>0.1989687548502308</v>
      </c>
      <c r="Y1135" s="399">
        <v>1.48</v>
      </c>
      <c r="Z1135" s="399">
        <v>1.79</v>
      </c>
      <c r="AA1135" s="405">
        <v>1.1302510316299999E-3</v>
      </c>
      <c r="AB1135" s="405">
        <v>0.1989687548502308</v>
      </c>
      <c r="AC1135" s="399">
        <v>1.21</v>
      </c>
      <c r="AD1135" s="399">
        <v>2.0099999999999998</v>
      </c>
      <c r="AE1135" s="405">
        <v>9.4817411771999996E-4</v>
      </c>
      <c r="AF1135" s="405">
        <v>0.1989687548502308</v>
      </c>
      <c r="AG1135" s="399">
        <v>1.28</v>
      </c>
      <c r="AH1135" s="399">
        <v>2.2799999999999998</v>
      </c>
      <c r="AI1135" s="324">
        <v>0</v>
      </c>
      <c r="AJ1135" s="324">
        <v>0</v>
      </c>
      <c r="AK1135" s="324">
        <v>0</v>
      </c>
      <c r="AL1135" s="324">
        <v>0</v>
      </c>
      <c r="AM1135" s="324">
        <v>0</v>
      </c>
      <c r="AN1135" s="324">
        <v>0</v>
      </c>
      <c r="AO1135" s="403">
        <v>137950</v>
      </c>
      <c r="AP1135" s="403">
        <v>4.0779999999999997E-2</v>
      </c>
      <c r="AQ1135" s="403">
        <v>0.20193</v>
      </c>
      <c r="AR1135" s="403">
        <v>87</v>
      </c>
      <c r="AS1135" s="399" t="s">
        <v>1583</v>
      </c>
      <c r="AT1135" s="390">
        <v>0</v>
      </c>
      <c r="AU1135" s="390">
        <v>0</v>
      </c>
      <c r="AV1135" s="390">
        <v>0</v>
      </c>
      <c r="AY1135" s="390" t="s">
        <v>3533</v>
      </c>
    </row>
    <row r="1136" spans="1:51" s="390" customFormat="1">
      <c r="A1136" s="399" t="s">
        <v>81</v>
      </c>
      <c r="B1136" s="399" t="s">
        <v>1599</v>
      </c>
      <c r="C1136" s="399">
        <v>82</v>
      </c>
      <c r="D1136" s="399">
        <v>20</v>
      </c>
      <c r="E1136" s="403">
        <v>0.12</v>
      </c>
      <c r="F1136" s="399">
        <v>0</v>
      </c>
      <c r="G1136" s="399">
        <v>2.74</v>
      </c>
      <c r="H1136" s="399">
        <v>0.7</v>
      </c>
      <c r="I1136" s="399">
        <v>2.2000000000000002</v>
      </c>
      <c r="J1136" s="399">
        <v>40</v>
      </c>
      <c r="K1136" s="399">
        <v>165</v>
      </c>
      <c r="L1136" s="403">
        <v>1</v>
      </c>
      <c r="M1136" s="404">
        <v>12.300000190734863</v>
      </c>
      <c r="N1136" s="404">
        <v>12.300000190734863</v>
      </c>
      <c r="O1136" s="404">
        <v>6.1999998092651367</v>
      </c>
      <c r="P1136" s="399">
        <v>100</v>
      </c>
      <c r="Q1136" s="399" t="s">
        <v>293</v>
      </c>
      <c r="R1136" s="399">
        <v>1</v>
      </c>
      <c r="S1136" s="399">
        <v>0</v>
      </c>
      <c r="T1136" s="399">
        <v>0</v>
      </c>
      <c r="U1136" s="404">
        <v>0.77</v>
      </c>
      <c r="V1136" s="404">
        <v>0</v>
      </c>
      <c r="W1136" s="405">
        <v>6.4242231888999993E-4</v>
      </c>
      <c r="X1136" s="405">
        <v>0.66322919826104532</v>
      </c>
      <c r="Y1136" s="399">
        <v>1.48</v>
      </c>
      <c r="Z1136" s="399">
        <v>1.79</v>
      </c>
      <c r="AA1136" s="405">
        <v>1.1302510316299999E-3</v>
      </c>
      <c r="AB1136" s="405">
        <v>0.66322919826104532</v>
      </c>
      <c r="AC1136" s="399">
        <v>1.21</v>
      </c>
      <c r="AD1136" s="399">
        <v>2.0099999999999998</v>
      </c>
      <c r="AE1136" s="405">
        <v>9.4817411771999996E-4</v>
      </c>
      <c r="AF1136" s="405">
        <v>0.66322919826104532</v>
      </c>
      <c r="AG1136" s="399">
        <v>1.28</v>
      </c>
      <c r="AH1136" s="399">
        <v>2.2799999999999998</v>
      </c>
      <c r="AI1136" s="324">
        <v>0</v>
      </c>
      <c r="AJ1136" s="324">
        <v>0</v>
      </c>
      <c r="AK1136" s="324">
        <v>0</v>
      </c>
      <c r="AL1136" s="324">
        <v>0</v>
      </c>
      <c r="AM1136" s="324">
        <v>0</v>
      </c>
      <c r="AN1136" s="324">
        <v>0</v>
      </c>
      <c r="AO1136" s="403">
        <v>172957</v>
      </c>
      <c r="AP1136" s="403">
        <v>3.252E-2</v>
      </c>
      <c r="AQ1136" s="403">
        <v>0.18034</v>
      </c>
      <c r="AR1136" s="403">
        <v>64</v>
      </c>
      <c r="AS1136" s="399" t="s">
        <v>1583</v>
      </c>
      <c r="AT1136" s="390">
        <v>0</v>
      </c>
      <c r="AU1136" s="390">
        <v>0</v>
      </c>
      <c r="AV1136" s="390">
        <v>0</v>
      </c>
      <c r="AY1136" s="390" t="s">
        <v>3533</v>
      </c>
    </row>
    <row r="1137" spans="1:51" s="390" customFormat="1">
      <c r="A1137" s="399" t="s">
        <v>81</v>
      </c>
      <c r="B1137" s="399" t="s">
        <v>1611</v>
      </c>
      <c r="C1137" s="399">
        <v>820</v>
      </c>
      <c r="D1137" s="399">
        <v>10</v>
      </c>
      <c r="E1137" s="403">
        <v>1.1299999999999999</v>
      </c>
      <c r="F1137" s="399">
        <v>0</v>
      </c>
      <c r="G1137" s="399">
        <v>0.85399999999999998</v>
      </c>
      <c r="H1137" s="399">
        <v>0.7</v>
      </c>
      <c r="I1137" s="399">
        <v>0.73</v>
      </c>
      <c r="J1137" s="399">
        <v>40</v>
      </c>
      <c r="K1137" s="399">
        <v>165</v>
      </c>
      <c r="L1137" s="403">
        <v>1</v>
      </c>
      <c r="M1137" s="404">
        <v>12.300000190734863</v>
      </c>
      <c r="N1137" s="404">
        <v>12.300000190734863</v>
      </c>
      <c r="O1137" s="404">
        <v>6.1999998092651367</v>
      </c>
      <c r="P1137" s="399">
        <v>100</v>
      </c>
      <c r="Q1137" s="399" t="s">
        <v>293</v>
      </c>
      <c r="R1137" s="399">
        <v>1</v>
      </c>
      <c r="S1137" s="399">
        <v>0</v>
      </c>
      <c r="T1137" s="399">
        <v>0</v>
      </c>
      <c r="U1137" s="404">
        <v>0.77</v>
      </c>
      <c r="V1137" s="404">
        <v>0</v>
      </c>
      <c r="W1137" s="405">
        <v>6.4242231888999993E-4</v>
      </c>
      <c r="X1137" s="405">
        <v>2.1209867761647643</v>
      </c>
      <c r="Y1137" s="399">
        <v>1.48</v>
      </c>
      <c r="Z1137" s="399">
        <v>1.79</v>
      </c>
      <c r="AA1137" s="405">
        <v>1.1302510316299999E-3</v>
      </c>
      <c r="AB1137" s="405">
        <v>2.1209867761647643</v>
      </c>
      <c r="AC1137" s="399">
        <v>1.21</v>
      </c>
      <c r="AD1137" s="399">
        <v>2.0099999999999998</v>
      </c>
      <c r="AE1137" s="405">
        <v>9.4817411771999996E-4</v>
      </c>
      <c r="AF1137" s="405">
        <v>2.1209867761647643</v>
      </c>
      <c r="AG1137" s="399">
        <v>1.28</v>
      </c>
      <c r="AH1137" s="399">
        <v>2.2799999999999998</v>
      </c>
      <c r="AI1137" s="324">
        <v>0</v>
      </c>
      <c r="AJ1137" s="324">
        <v>0</v>
      </c>
      <c r="AK1137" s="324">
        <v>0</v>
      </c>
      <c r="AL1137" s="324">
        <v>0</v>
      </c>
      <c r="AM1137" s="324">
        <v>0</v>
      </c>
      <c r="AN1137" s="324">
        <v>0</v>
      </c>
      <c r="AO1137" s="403">
        <v>544923</v>
      </c>
      <c r="AP1137" s="403">
        <v>1.0319999999999999E-2</v>
      </c>
      <c r="AQ1137" s="403">
        <v>0.1016</v>
      </c>
      <c r="AR1137" s="403">
        <v>65</v>
      </c>
      <c r="AS1137" s="399" t="s">
        <v>1583</v>
      </c>
      <c r="AT1137" s="390">
        <v>0</v>
      </c>
      <c r="AU1137" s="390">
        <v>0</v>
      </c>
      <c r="AV1137" s="390">
        <v>0</v>
      </c>
      <c r="AY1137" s="390" t="s">
        <v>3533</v>
      </c>
    </row>
    <row r="1138" spans="1:51" s="390" customFormat="1">
      <c r="A1138" s="399" t="s">
        <v>81</v>
      </c>
      <c r="B1138" s="399" t="s">
        <v>1618</v>
      </c>
      <c r="C1138" s="399">
        <v>10</v>
      </c>
      <c r="D1138" s="399">
        <v>20</v>
      </c>
      <c r="E1138" s="403">
        <v>2.18E-2</v>
      </c>
      <c r="F1138" s="399">
        <v>0</v>
      </c>
      <c r="G1138" s="399">
        <v>11.2</v>
      </c>
      <c r="H1138" s="399">
        <v>0.7</v>
      </c>
      <c r="I1138" s="399">
        <v>5.7</v>
      </c>
      <c r="J1138" s="399">
        <v>40</v>
      </c>
      <c r="K1138" s="399">
        <v>125</v>
      </c>
      <c r="L1138" s="403">
        <v>1</v>
      </c>
      <c r="M1138" s="404">
        <v>12.300000190734863</v>
      </c>
      <c r="N1138" s="404">
        <v>12.300000190734863</v>
      </c>
      <c r="O1138" s="404">
        <v>8.0500001907348633</v>
      </c>
      <c r="P1138" s="399">
        <v>100</v>
      </c>
      <c r="Q1138" s="399" t="s">
        <v>293</v>
      </c>
      <c r="R1138" s="399">
        <v>1</v>
      </c>
      <c r="S1138" s="399">
        <v>0</v>
      </c>
      <c r="T1138" s="399">
        <v>0</v>
      </c>
      <c r="U1138" s="404">
        <v>0.69</v>
      </c>
      <c r="V1138" s="404">
        <v>0.27</v>
      </c>
      <c r="W1138" s="405">
        <v>8.4619523526999999E-4</v>
      </c>
      <c r="X1138" s="405">
        <v>0.12440286624203824</v>
      </c>
      <c r="Y1138" s="399">
        <v>1.48</v>
      </c>
      <c r="Z1138" s="399">
        <v>1.79</v>
      </c>
      <c r="AA1138" s="405">
        <v>1.48876060109E-3</v>
      </c>
      <c r="AB1138" s="405">
        <v>0.12440286624203824</v>
      </c>
      <c r="AC1138" s="399">
        <v>1.21</v>
      </c>
      <c r="AD1138" s="399">
        <v>2.0099999999999998</v>
      </c>
      <c r="AE1138" s="405">
        <v>1.2489298659599999E-3</v>
      </c>
      <c r="AF1138" s="405">
        <v>0.12440286624203824</v>
      </c>
      <c r="AG1138" s="399">
        <v>1.28</v>
      </c>
      <c r="AH1138" s="399">
        <v>2.2799999999999998</v>
      </c>
      <c r="AI1138" s="324">
        <v>0</v>
      </c>
      <c r="AJ1138" s="324">
        <v>0</v>
      </c>
      <c r="AK1138" s="324">
        <v>0</v>
      </c>
      <c r="AL1138" s="324">
        <v>0</v>
      </c>
      <c r="AM1138" s="324">
        <v>0</v>
      </c>
      <c r="AN1138" s="324">
        <v>0</v>
      </c>
      <c r="AO1138" s="403">
        <v>108845</v>
      </c>
      <c r="AP1138" s="403">
        <v>5.1679999999999997E-2</v>
      </c>
      <c r="AQ1138" s="403">
        <v>0.22733</v>
      </c>
      <c r="AR1138" s="403">
        <v>51</v>
      </c>
      <c r="AS1138" s="399" t="s">
        <v>1613</v>
      </c>
      <c r="AT1138" s="390">
        <v>0</v>
      </c>
      <c r="AU1138" s="390">
        <v>0</v>
      </c>
      <c r="AV1138" s="390">
        <v>0</v>
      </c>
      <c r="AY1138" s="390" t="s">
        <v>3533</v>
      </c>
    </row>
    <row r="1139" spans="1:51" s="390" customFormat="1">
      <c r="A1139" s="399" t="s">
        <v>81</v>
      </c>
      <c r="B1139" s="399" t="s">
        <v>1630</v>
      </c>
      <c r="C1139" s="399">
        <v>100</v>
      </c>
      <c r="D1139" s="399">
        <v>20</v>
      </c>
      <c r="E1139" s="403">
        <v>0.1351</v>
      </c>
      <c r="F1139" s="399">
        <v>0</v>
      </c>
      <c r="G1139" s="399">
        <v>3.52</v>
      </c>
      <c r="H1139" s="399">
        <v>0.7</v>
      </c>
      <c r="I1139" s="399">
        <v>2.2000000000000002</v>
      </c>
      <c r="J1139" s="399">
        <v>40</v>
      </c>
      <c r="K1139" s="399">
        <v>125</v>
      </c>
      <c r="L1139" s="403">
        <v>1</v>
      </c>
      <c r="M1139" s="404">
        <v>12.300000190734863</v>
      </c>
      <c r="N1139" s="404">
        <v>12.300000190734863</v>
      </c>
      <c r="O1139" s="404">
        <v>8.0500001907348633</v>
      </c>
      <c r="P1139" s="399">
        <v>100</v>
      </c>
      <c r="Q1139" s="399" t="s">
        <v>293</v>
      </c>
      <c r="R1139" s="399">
        <v>1</v>
      </c>
      <c r="S1139" s="399">
        <v>0</v>
      </c>
      <c r="T1139" s="399">
        <v>0</v>
      </c>
      <c r="U1139" s="404">
        <v>0.69</v>
      </c>
      <c r="V1139" s="404">
        <v>0.27</v>
      </c>
      <c r="W1139" s="405">
        <v>8.4619523526999999E-4</v>
      </c>
      <c r="X1139" s="405">
        <v>0.39367995646214632</v>
      </c>
      <c r="Y1139" s="399">
        <v>1.48</v>
      </c>
      <c r="Z1139" s="399">
        <v>1.79</v>
      </c>
      <c r="AA1139" s="405">
        <v>1.48876060109E-3</v>
      </c>
      <c r="AB1139" s="405">
        <v>0.39367995646214632</v>
      </c>
      <c r="AC1139" s="399">
        <v>1.21</v>
      </c>
      <c r="AD1139" s="399">
        <v>2.0099999999999998</v>
      </c>
      <c r="AE1139" s="405">
        <v>1.2489298659599999E-3</v>
      </c>
      <c r="AF1139" s="405">
        <v>0.39367995646214632</v>
      </c>
      <c r="AG1139" s="399">
        <v>1.28</v>
      </c>
      <c r="AH1139" s="399">
        <v>2.2799999999999998</v>
      </c>
      <c r="AI1139" s="324">
        <v>0</v>
      </c>
      <c r="AJ1139" s="324">
        <v>0</v>
      </c>
      <c r="AK1139" s="324">
        <v>0</v>
      </c>
      <c r="AL1139" s="324">
        <v>0</v>
      </c>
      <c r="AM1139" s="324">
        <v>0</v>
      </c>
      <c r="AN1139" s="324">
        <v>0</v>
      </c>
      <c r="AO1139" s="403">
        <v>137950</v>
      </c>
      <c r="AP1139" s="403">
        <v>4.0779999999999997E-2</v>
      </c>
      <c r="AQ1139" s="403">
        <v>0.20193</v>
      </c>
      <c r="AR1139" s="403">
        <v>55</v>
      </c>
      <c r="AS1139" s="399" t="s">
        <v>1613</v>
      </c>
      <c r="AT1139" s="390">
        <v>0</v>
      </c>
      <c r="AU1139" s="390">
        <v>0</v>
      </c>
      <c r="AV1139" s="390">
        <v>0</v>
      </c>
      <c r="AY1139" s="390" t="s">
        <v>3533</v>
      </c>
    </row>
    <row r="1140" spans="1:51" s="390" customFormat="1">
      <c r="A1140" s="399" t="s">
        <v>81</v>
      </c>
      <c r="B1140" s="399" t="s">
        <v>1642</v>
      </c>
      <c r="C1140" s="399">
        <v>1000</v>
      </c>
      <c r="D1140" s="399">
        <v>10</v>
      </c>
      <c r="E1140" s="403">
        <v>1.3340000000000001</v>
      </c>
      <c r="F1140" s="399">
        <v>0</v>
      </c>
      <c r="G1140" s="399">
        <v>1.1399999999999999</v>
      </c>
      <c r="H1140" s="399">
        <v>0.7</v>
      </c>
      <c r="I1140" s="399">
        <v>0.68</v>
      </c>
      <c r="J1140" s="399">
        <v>40</v>
      </c>
      <c r="K1140" s="399">
        <v>125</v>
      </c>
      <c r="L1140" s="403">
        <v>1</v>
      </c>
      <c r="M1140" s="404">
        <v>12.300000190734863</v>
      </c>
      <c r="N1140" s="404">
        <v>12.300000190734863</v>
      </c>
      <c r="O1140" s="404">
        <v>8.0500001907348633</v>
      </c>
      <c r="P1140" s="399">
        <v>100</v>
      </c>
      <c r="Q1140" s="399" t="s">
        <v>293</v>
      </c>
      <c r="R1140" s="399">
        <v>1</v>
      </c>
      <c r="S1140" s="399">
        <v>0</v>
      </c>
      <c r="T1140" s="399">
        <v>0</v>
      </c>
      <c r="U1140" s="404">
        <v>0.69</v>
      </c>
      <c r="V1140" s="404">
        <v>0.27</v>
      </c>
      <c r="W1140" s="405">
        <v>8.4619523526999999E-4</v>
      </c>
      <c r="X1140" s="405">
        <v>1.2694170024697777</v>
      </c>
      <c r="Y1140" s="399">
        <v>1.48</v>
      </c>
      <c r="Z1140" s="399">
        <v>1.79</v>
      </c>
      <c r="AA1140" s="405">
        <v>1.48876060109E-3</v>
      </c>
      <c r="AB1140" s="405">
        <v>1.2694170024697777</v>
      </c>
      <c r="AC1140" s="399">
        <v>1.21</v>
      </c>
      <c r="AD1140" s="399">
        <v>2.0099999999999998</v>
      </c>
      <c r="AE1140" s="405">
        <v>1.2489298659599999E-3</v>
      </c>
      <c r="AF1140" s="405">
        <v>1.2694170024697777</v>
      </c>
      <c r="AG1140" s="399">
        <v>1.28</v>
      </c>
      <c r="AH1140" s="399">
        <v>2.2799999999999998</v>
      </c>
      <c r="AI1140" s="324">
        <v>0</v>
      </c>
      <c r="AJ1140" s="324">
        <v>0</v>
      </c>
      <c r="AK1140" s="324">
        <v>0</v>
      </c>
      <c r="AL1140" s="324">
        <v>0</v>
      </c>
      <c r="AM1140" s="324">
        <v>0</v>
      </c>
      <c r="AN1140" s="324">
        <v>0</v>
      </c>
      <c r="AO1140" s="403">
        <v>440286</v>
      </c>
      <c r="AP1140" s="403">
        <v>1.278E-2</v>
      </c>
      <c r="AQ1140" s="403">
        <v>0.11303000000000001</v>
      </c>
      <c r="AR1140" s="403">
        <v>58</v>
      </c>
      <c r="AS1140" s="399" t="s">
        <v>1613</v>
      </c>
      <c r="AT1140" s="390">
        <v>0</v>
      </c>
      <c r="AU1140" s="390">
        <v>0</v>
      </c>
      <c r="AV1140" s="390">
        <v>0</v>
      </c>
      <c r="AY1140" s="390" t="s">
        <v>3533</v>
      </c>
    </row>
    <row r="1141" spans="1:51" s="390" customFormat="1">
      <c r="A1141" s="399" t="s">
        <v>81</v>
      </c>
      <c r="B1141" s="399" t="s">
        <v>1619</v>
      </c>
      <c r="C1141" s="399">
        <v>12</v>
      </c>
      <c r="D1141" s="399">
        <v>20</v>
      </c>
      <c r="E1141" s="403">
        <v>2.3199999999999998E-2</v>
      </c>
      <c r="F1141" s="399">
        <v>0</v>
      </c>
      <c r="G1141" s="399">
        <v>10.7</v>
      </c>
      <c r="H1141" s="399">
        <v>0.7</v>
      </c>
      <c r="I1141" s="399">
        <v>5.2</v>
      </c>
      <c r="J1141" s="399">
        <v>40</v>
      </c>
      <c r="K1141" s="399">
        <v>125</v>
      </c>
      <c r="L1141" s="403">
        <v>1</v>
      </c>
      <c r="M1141" s="404">
        <v>12.300000190734863</v>
      </c>
      <c r="N1141" s="404">
        <v>12.300000190734863</v>
      </c>
      <c r="O1141" s="404">
        <v>8.0500001907348633</v>
      </c>
      <c r="P1141" s="399">
        <v>100</v>
      </c>
      <c r="Q1141" s="399" t="s">
        <v>293</v>
      </c>
      <c r="R1141" s="399">
        <v>1</v>
      </c>
      <c r="S1141" s="399">
        <v>0</v>
      </c>
      <c r="T1141" s="399">
        <v>0</v>
      </c>
      <c r="U1141" s="404">
        <v>0.69</v>
      </c>
      <c r="V1141" s="404">
        <v>0.27</v>
      </c>
      <c r="W1141" s="405">
        <v>8.4619523526999999E-4</v>
      </c>
      <c r="X1141" s="405">
        <v>0.13822540693559804</v>
      </c>
      <c r="Y1141" s="399">
        <v>1.48</v>
      </c>
      <c r="Z1141" s="399">
        <v>1.79</v>
      </c>
      <c r="AA1141" s="405">
        <v>1.48876060109E-3</v>
      </c>
      <c r="AB1141" s="405">
        <v>0.13822540693559804</v>
      </c>
      <c r="AC1141" s="399">
        <v>1.21</v>
      </c>
      <c r="AD1141" s="399">
        <v>2.0099999999999998</v>
      </c>
      <c r="AE1141" s="405">
        <v>1.2489298659599999E-3</v>
      </c>
      <c r="AF1141" s="405">
        <v>0.13822540693559804</v>
      </c>
      <c r="AG1141" s="399">
        <v>1.28</v>
      </c>
      <c r="AH1141" s="399">
        <v>2.2799999999999998</v>
      </c>
      <c r="AI1141" s="324">
        <v>0</v>
      </c>
      <c r="AJ1141" s="324">
        <v>0</v>
      </c>
      <c r="AK1141" s="324">
        <v>0</v>
      </c>
      <c r="AL1141" s="324">
        <v>0</v>
      </c>
      <c r="AM1141" s="324">
        <v>0</v>
      </c>
      <c r="AN1141" s="324">
        <v>0</v>
      </c>
      <c r="AO1141" s="403">
        <v>108845</v>
      </c>
      <c r="AP1141" s="403">
        <v>5.1679999999999997E-2</v>
      </c>
      <c r="AQ1141" s="403">
        <v>0.22733</v>
      </c>
      <c r="AR1141" s="403">
        <v>57</v>
      </c>
      <c r="AS1141" s="399" t="s">
        <v>1613</v>
      </c>
      <c r="AT1141" s="390">
        <v>0</v>
      </c>
      <c r="AU1141" s="390">
        <v>0</v>
      </c>
      <c r="AV1141" s="390">
        <v>0</v>
      </c>
      <c r="AY1141" s="390" t="s">
        <v>3533</v>
      </c>
    </row>
    <row r="1142" spans="1:51" s="390" customFormat="1">
      <c r="A1142" s="399" t="s">
        <v>81</v>
      </c>
      <c r="B1142" s="399" t="s">
        <v>1631</v>
      </c>
      <c r="C1142" s="399">
        <v>120</v>
      </c>
      <c r="D1142" s="399">
        <v>10</v>
      </c>
      <c r="E1142" s="403">
        <v>0.18229999999999999</v>
      </c>
      <c r="F1142" s="399">
        <v>0</v>
      </c>
      <c r="G1142" s="399">
        <v>3.24</v>
      </c>
      <c r="H1142" s="399">
        <v>0.7</v>
      </c>
      <c r="I1142" s="399">
        <v>1.9</v>
      </c>
      <c r="J1142" s="399">
        <v>40</v>
      </c>
      <c r="K1142" s="399">
        <v>125</v>
      </c>
      <c r="L1142" s="403">
        <v>1</v>
      </c>
      <c r="M1142" s="404">
        <v>12.300000190734863</v>
      </c>
      <c r="N1142" s="404">
        <v>12.300000190734863</v>
      </c>
      <c r="O1142" s="404">
        <v>8.0500001907348633</v>
      </c>
      <c r="P1142" s="399">
        <v>100</v>
      </c>
      <c r="Q1142" s="399" t="s">
        <v>293</v>
      </c>
      <c r="R1142" s="399">
        <v>1</v>
      </c>
      <c r="S1142" s="399">
        <v>0</v>
      </c>
      <c r="T1142" s="399">
        <v>0</v>
      </c>
      <c r="U1142" s="404">
        <v>0.69</v>
      </c>
      <c r="V1142" s="404">
        <v>0.27</v>
      </c>
      <c r="W1142" s="405">
        <v>8.4619523526999999E-4</v>
      </c>
      <c r="X1142" s="405">
        <v>0.43906893967778199</v>
      </c>
      <c r="Y1142" s="399">
        <v>1.48</v>
      </c>
      <c r="Z1142" s="399">
        <v>1.79</v>
      </c>
      <c r="AA1142" s="405">
        <v>1.48876060109E-3</v>
      </c>
      <c r="AB1142" s="405">
        <v>0.43906893967778199</v>
      </c>
      <c r="AC1142" s="399">
        <v>1.21</v>
      </c>
      <c r="AD1142" s="399">
        <v>2.0099999999999998</v>
      </c>
      <c r="AE1142" s="405">
        <v>1.2489298659599999E-3</v>
      </c>
      <c r="AF1142" s="405">
        <v>0.43906893967778199</v>
      </c>
      <c r="AG1142" s="399">
        <v>1.28</v>
      </c>
      <c r="AH1142" s="399">
        <v>2.2799999999999998</v>
      </c>
      <c r="AI1142" s="324">
        <v>0</v>
      </c>
      <c r="AJ1142" s="324">
        <v>0</v>
      </c>
      <c r="AK1142" s="324">
        <v>0</v>
      </c>
      <c r="AL1142" s="324">
        <v>0</v>
      </c>
      <c r="AM1142" s="324">
        <v>0</v>
      </c>
      <c r="AN1142" s="324">
        <v>0</v>
      </c>
      <c r="AO1142" s="403">
        <v>172957</v>
      </c>
      <c r="AP1142" s="403">
        <v>3.252E-2</v>
      </c>
      <c r="AQ1142" s="403">
        <v>0.18034</v>
      </c>
      <c r="AR1142" s="403">
        <v>55</v>
      </c>
      <c r="AS1142" s="399" t="s">
        <v>1613</v>
      </c>
      <c r="AT1142" s="390">
        <v>0</v>
      </c>
      <c r="AU1142" s="390">
        <v>0</v>
      </c>
      <c r="AV1142" s="390">
        <v>0</v>
      </c>
      <c r="AY1142" s="390" t="s">
        <v>3533</v>
      </c>
    </row>
    <row r="1143" spans="1:51" s="390" customFormat="1">
      <c r="A1143" s="399" t="s">
        <v>81</v>
      </c>
      <c r="B1143" s="399" t="s">
        <v>3631</v>
      </c>
      <c r="C1143" s="399">
        <v>1.4</v>
      </c>
      <c r="D1143" s="399">
        <v>30</v>
      </c>
      <c r="E1143" s="403">
        <v>8.8000000000000005E-3</v>
      </c>
      <c r="F1143" s="399">
        <v>0</v>
      </c>
      <c r="G1143" s="399">
        <v>30.6</v>
      </c>
      <c r="H1143" s="399">
        <v>0.7</v>
      </c>
      <c r="I1143" s="399">
        <v>10</v>
      </c>
      <c r="J1143" s="399">
        <v>40</v>
      </c>
      <c r="K1143" s="399">
        <v>125</v>
      </c>
      <c r="L1143" s="403">
        <v>1</v>
      </c>
      <c r="M1143" s="404">
        <v>12.300000190734863</v>
      </c>
      <c r="N1143" s="404">
        <v>12.300000190734863</v>
      </c>
      <c r="O1143" s="404">
        <v>8.0500001907348633</v>
      </c>
      <c r="P1143" s="399">
        <v>100</v>
      </c>
      <c r="Q1143" s="399" t="s">
        <v>293</v>
      </c>
      <c r="R1143" s="399">
        <v>1</v>
      </c>
      <c r="S1143" s="399">
        <v>0</v>
      </c>
      <c r="T1143" s="399">
        <v>0</v>
      </c>
      <c r="U1143" s="404">
        <v>0.69</v>
      </c>
      <c r="V1143" s="404">
        <v>0.27</v>
      </c>
      <c r="W1143" s="405">
        <v>8.4619523526999999E-4</v>
      </c>
      <c r="X1143" s="405">
        <v>4.8378891603571679E-2</v>
      </c>
      <c r="Y1143" s="399">
        <v>1.48</v>
      </c>
      <c r="Z1143" s="399">
        <v>1.79</v>
      </c>
      <c r="AA1143" s="405">
        <v>1.48876060109E-3</v>
      </c>
      <c r="AB1143" s="405">
        <v>4.8378891603571679E-2</v>
      </c>
      <c r="AC1143" s="399">
        <v>1.21</v>
      </c>
      <c r="AD1143" s="399">
        <v>2.0099999999999998</v>
      </c>
      <c r="AE1143" s="405">
        <v>1.2489298659599999E-3</v>
      </c>
      <c r="AF1143" s="405">
        <v>4.8378891603571679E-2</v>
      </c>
      <c r="AG1143" s="399">
        <v>1.28</v>
      </c>
      <c r="AH1143" s="399">
        <v>2.2799999999999998</v>
      </c>
      <c r="AI1143" s="324">
        <v>0</v>
      </c>
      <c r="AJ1143" s="324">
        <v>0</v>
      </c>
      <c r="AK1143" s="324">
        <v>0</v>
      </c>
      <c r="AL1143" s="324">
        <v>0</v>
      </c>
      <c r="AM1143" s="324">
        <v>0</v>
      </c>
      <c r="AN1143" s="324">
        <v>0</v>
      </c>
      <c r="AO1143" s="403">
        <v>137950</v>
      </c>
      <c r="AP1143" s="403">
        <v>4.0779999999999997E-2</v>
      </c>
      <c r="AQ1143" s="403">
        <v>0.20193</v>
      </c>
      <c r="AR1143" s="403">
        <v>41</v>
      </c>
      <c r="AS1143" s="399" t="s">
        <v>1613</v>
      </c>
      <c r="AT1143" s="390">
        <v>0</v>
      </c>
      <c r="AU1143" s="390">
        <v>0</v>
      </c>
      <c r="AV1143" s="390">
        <v>0</v>
      </c>
      <c r="AY1143" s="390" t="s">
        <v>3533</v>
      </c>
    </row>
    <row r="1144" spans="1:51" s="390" customFormat="1">
      <c r="A1144" s="399" t="s">
        <v>81</v>
      </c>
      <c r="B1144" s="399" t="s">
        <v>1620</v>
      </c>
      <c r="C1144" s="399">
        <v>15</v>
      </c>
      <c r="D1144" s="399">
        <v>20</v>
      </c>
      <c r="E1144" s="403">
        <v>2.7900000000000001E-2</v>
      </c>
      <c r="F1144" s="399">
        <v>0</v>
      </c>
      <c r="G1144" s="399">
        <v>9</v>
      </c>
      <c r="H1144" s="399">
        <v>0.7</v>
      </c>
      <c r="I1144" s="399">
        <v>4.9000000000000004</v>
      </c>
      <c r="J1144" s="399">
        <v>40</v>
      </c>
      <c r="K1144" s="399">
        <v>125</v>
      </c>
      <c r="L1144" s="403">
        <v>1</v>
      </c>
      <c r="M1144" s="404">
        <v>12.300000190734863</v>
      </c>
      <c r="N1144" s="404">
        <v>12.300000190734863</v>
      </c>
      <c r="O1144" s="404">
        <v>8.0500001907348633</v>
      </c>
      <c r="P1144" s="399">
        <v>100</v>
      </c>
      <c r="Q1144" s="399" t="s">
        <v>293</v>
      </c>
      <c r="R1144" s="399">
        <v>1</v>
      </c>
      <c r="S1144" s="399">
        <v>0</v>
      </c>
      <c r="T1144" s="399">
        <v>0</v>
      </c>
      <c r="U1144" s="404">
        <v>0.69</v>
      </c>
      <c r="V1144" s="404">
        <v>0.27</v>
      </c>
      <c r="W1144" s="405">
        <v>8.4619523526999999E-4</v>
      </c>
      <c r="X1144" s="405">
        <v>0.16086577531298044</v>
      </c>
      <c r="Y1144" s="399">
        <v>1.48</v>
      </c>
      <c r="Z1144" s="399">
        <v>1.79</v>
      </c>
      <c r="AA1144" s="405">
        <v>1.48876060109E-3</v>
      </c>
      <c r="AB1144" s="405">
        <v>0.16086577531298044</v>
      </c>
      <c r="AC1144" s="399">
        <v>1.21</v>
      </c>
      <c r="AD1144" s="399">
        <v>2.0099999999999998</v>
      </c>
      <c r="AE1144" s="405">
        <v>1.2489298659599999E-3</v>
      </c>
      <c r="AF1144" s="405">
        <v>0.16086577531298044</v>
      </c>
      <c r="AG1144" s="399">
        <v>1.28</v>
      </c>
      <c r="AH1144" s="399">
        <v>2.2799999999999998</v>
      </c>
      <c r="AI1144" s="324">
        <v>0</v>
      </c>
      <c r="AJ1144" s="324">
        <v>0</v>
      </c>
      <c r="AK1144" s="324">
        <v>0</v>
      </c>
      <c r="AL1144" s="324">
        <v>0</v>
      </c>
      <c r="AM1144" s="324">
        <v>0</v>
      </c>
      <c r="AN1144" s="324">
        <v>0</v>
      </c>
      <c r="AO1144" s="403">
        <v>137950</v>
      </c>
      <c r="AP1144" s="403">
        <v>4.0779999999999997E-2</v>
      </c>
      <c r="AQ1144" s="403">
        <v>0.20193</v>
      </c>
      <c r="AR1144" s="403">
        <v>54</v>
      </c>
      <c r="AS1144" s="399" t="s">
        <v>1613</v>
      </c>
      <c r="AT1144" s="390">
        <v>0</v>
      </c>
      <c r="AU1144" s="390">
        <v>0</v>
      </c>
      <c r="AV1144" s="390">
        <v>0</v>
      </c>
      <c r="AY1144" s="390" t="s">
        <v>3533</v>
      </c>
    </row>
    <row r="1145" spans="1:51" s="390" customFormat="1">
      <c r="A1145" s="399" t="s">
        <v>81</v>
      </c>
      <c r="B1145" s="399" t="s">
        <v>1632</v>
      </c>
      <c r="C1145" s="399">
        <v>150</v>
      </c>
      <c r="D1145" s="399">
        <v>10</v>
      </c>
      <c r="E1145" s="403">
        <v>0.2165</v>
      </c>
      <c r="F1145" s="399">
        <v>0</v>
      </c>
      <c r="G1145" s="399">
        <v>3.02</v>
      </c>
      <c r="H1145" s="399">
        <v>0.7</v>
      </c>
      <c r="I1145" s="399">
        <v>1.8</v>
      </c>
      <c r="J1145" s="399">
        <v>40</v>
      </c>
      <c r="K1145" s="399">
        <v>125</v>
      </c>
      <c r="L1145" s="403">
        <v>1</v>
      </c>
      <c r="M1145" s="404">
        <v>12.300000190734863</v>
      </c>
      <c r="N1145" s="404">
        <v>12.300000190734863</v>
      </c>
      <c r="O1145" s="404">
        <v>8.0500001907348633</v>
      </c>
      <c r="P1145" s="399">
        <v>100</v>
      </c>
      <c r="Q1145" s="399" t="s">
        <v>293</v>
      </c>
      <c r="R1145" s="399">
        <v>1</v>
      </c>
      <c r="S1145" s="399">
        <v>0</v>
      </c>
      <c r="T1145" s="399">
        <v>0</v>
      </c>
      <c r="U1145" s="404">
        <v>0.69</v>
      </c>
      <c r="V1145" s="404">
        <v>0.27</v>
      </c>
      <c r="W1145" s="405">
        <v>8.4619523526999999E-4</v>
      </c>
      <c r="X1145" s="405">
        <v>0.49106394569225609</v>
      </c>
      <c r="Y1145" s="399">
        <v>1.48</v>
      </c>
      <c r="Z1145" s="399">
        <v>1.79</v>
      </c>
      <c r="AA1145" s="405">
        <v>1.48876060109E-3</v>
      </c>
      <c r="AB1145" s="405">
        <v>0.49106394569225609</v>
      </c>
      <c r="AC1145" s="399">
        <v>1.21</v>
      </c>
      <c r="AD1145" s="399">
        <v>2.0099999999999998</v>
      </c>
      <c r="AE1145" s="405">
        <v>1.2489298659599999E-3</v>
      </c>
      <c r="AF1145" s="405">
        <v>0.49106394569225609</v>
      </c>
      <c r="AG1145" s="399">
        <v>1.28</v>
      </c>
      <c r="AH1145" s="399">
        <v>2.2799999999999998</v>
      </c>
      <c r="AI1145" s="324">
        <v>0</v>
      </c>
      <c r="AJ1145" s="324">
        <v>0</v>
      </c>
      <c r="AK1145" s="324">
        <v>0</v>
      </c>
      <c r="AL1145" s="324">
        <v>0</v>
      </c>
      <c r="AM1145" s="324">
        <v>0</v>
      </c>
      <c r="AN1145" s="324">
        <v>0</v>
      </c>
      <c r="AO1145" s="403">
        <v>172957</v>
      </c>
      <c r="AP1145" s="403">
        <v>3.252E-2</v>
      </c>
      <c r="AQ1145" s="403">
        <v>0.18034</v>
      </c>
      <c r="AR1145" s="403">
        <v>51</v>
      </c>
      <c r="AS1145" s="399" t="s">
        <v>1613</v>
      </c>
      <c r="AT1145" s="390">
        <v>0</v>
      </c>
      <c r="AU1145" s="390">
        <v>0</v>
      </c>
      <c r="AV1145" s="390">
        <v>0</v>
      </c>
      <c r="AY1145" s="390" t="s">
        <v>3627</v>
      </c>
    </row>
    <row r="1146" spans="1:51" s="390" customFormat="1">
      <c r="A1146" s="399" t="s">
        <v>81</v>
      </c>
      <c r="B1146" s="399" t="s">
        <v>1621</v>
      </c>
      <c r="C1146" s="399">
        <v>18</v>
      </c>
      <c r="D1146" s="399">
        <v>20</v>
      </c>
      <c r="E1146" s="403">
        <v>3.0800000000000001E-2</v>
      </c>
      <c r="F1146" s="399">
        <v>0</v>
      </c>
      <c r="G1146" s="399">
        <v>7.74</v>
      </c>
      <c r="H1146" s="399">
        <v>0.7</v>
      </c>
      <c r="I1146" s="399">
        <v>4.5</v>
      </c>
      <c r="J1146" s="399">
        <v>40</v>
      </c>
      <c r="K1146" s="399">
        <v>125</v>
      </c>
      <c r="L1146" s="403">
        <v>1</v>
      </c>
      <c r="M1146" s="404">
        <v>12.300000190734863</v>
      </c>
      <c r="N1146" s="404">
        <v>12.300000190734863</v>
      </c>
      <c r="O1146" s="404">
        <v>8.0500001907348633</v>
      </c>
      <c r="P1146" s="399">
        <v>100</v>
      </c>
      <c r="Q1146" s="399" t="s">
        <v>293</v>
      </c>
      <c r="R1146" s="399">
        <v>1</v>
      </c>
      <c r="S1146" s="399">
        <v>0</v>
      </c>
      <c r="T1146" s="399">
        <v>0</v>
      </c>
      <c r="U1146" s="404">
        <v>0.69</v>
      </c>
      <c r="V1146" s="404">
        <v>0.27</v>
      </c>
      <c r="W1146" s="405">
        <v>8.4619523526999999E-4</v>
      </c>
      <c r="X1146" s="405">
        <v>0.16964027214823396</v>
      </c>
      <c r="Y1146" s="399">
        <v>1.48</v>
      </c>
      <c r="Z1146" s="399">
        <v>1.79</v>
      </c>
      <c r="AA1146" s="405">
        <v>1.48876060109E-3</v>
      </c>
      <c r="AB1146" s="405">
        <v>0.16964027214823396</v>
      </c>
      <c r="AC1146" s="399">
        <v>1.21</v>
      </c>
      <c r="AD1146" s="399">
        <v>2.0099999999999998</v>
      </c>
      <c r="AE1146" s="405">
        <v>1.2489298659599999E-3</v>
      </c>
      <c r="AF1146" s="405">
        <v>0.16964027214823396</v>
      </c>
      <c r="AG1146" s="399">
        <v>1.28</v>
      </c>
      <c r="AH1146" s="399">
        <v>2.2799999999999998</v>
      </c>
      <c r="AI1146" s="324">
        <v>0</v>
      </c>
      <c r="AJ1146" s="324">
        <v>0</v>
      </c>
      <c r="AK1146" s="324">
        <v>0</v>
      </c>
      <c r="AL1146" s="324">
        <v>0</v>
      </c>
      <c r="AM1146" s="324">
        <v>0</v>
      </c>
      <c r="AN1146" s="324">
        <v>0</v>
      </c>
      <c r="AO1146" s="403">
        <v>137950</v>
      </c>
      <c r="AP1146" s="403">
        <v>4.0779999999999997E-2</v>
      </c>
      <c r="AQ1146" s="403">
        <v>0.20193</v>
      </c>
      <c r="AR1146" s="403">
        <v>58</v>
      </c>
      <c r="AS1146" s="399" t="s">
        <v>1613</v>
      </c>
      <c r="AT1146" s="390">
        <v>0</v>
      </c>
      <c r="AU1146" s="390">
        <v>0</v>
      </c>
      <c r="AV1146" s="390">
        <v>0</v>
      </c>
      <c r="AY1146" s="390" t="s">
        <v>3533</v>
      </c>
    </row>
    <row r="1147" spans="1:51" s="390" customFormat="1">
      <c r="A1147" s="399" t="s">
        <v>81</v>
      </c>
      <c r="B1147" s="399" t="s">
        <v>1633</v>
      </c>
      <c r="C1147" s="399">
        <v>180</v>
      </c>
      <c r="D1147" s="399">
        <v>10</v>
      </c>
      <c r="E1147" s="403">
        <v>0.22900000000000001</v>
      </c>
      <c r="F1147" s="399">
        <v>0</v>
      </c>
      <c r="G1147" s="399">
        <v>2.74</v>
      </c>
      <c r="H1147" s="399">
        <v>0.7</v>
      </c>
      <c r="I1147" s="399">
        <v>1.7</v>
      </c>
      <c r="J1147" s="399">
        <v>40</v>
      </c>
      <c r="K1147" s="399">
        <v>125</v>
      </c>
      <c r="L1147" s="403">
        <v>1</v>
      </c>
      <c r="M1147" s="404">
        <v>12.300000190734863</v>
      </c>
      <c r="N1147" s="404">
        <v>12.300000190734863</v>
      </c>
      <c r="O1147" s="404">
        <v>8.0500001907348633</v>
      </c>
      <c r="P1147" s="399">
        <v>100</v>
      </c>
      <c r="Q1147" s="399" t="s">
        <v>293</v>
      </c>
      <c r="R1147" s="399">
        <v>1</v>
      </c>
      <c r="S1147" s="399">
        <v>0</v>
      </c>
      <c r="T1147" s="399">
        <v>0</v>
      </c>
      <c r="U1147" s="404">
        <v>0.69</v>
      </c>
      <c r="V1147" s="404">
        <v>0.27</v>
      </c>
      <c r="W1147" s="405">
        <v>8.4619523526999999E-4</v>
      </c>
      <c r="X1147" s="405">
        <v>0.53315514103730666</v>
      </c>
      <c r="Y1147" s="399">
        <v>1.48</v>
      </c>
      <c r="Z1147" s="399">
        <v>1.79</v>
      </c>
      <c r="AA1147" s="405">
        <v>1.48876060109E-3</v>
      </c>
      <c r="AB1147" s="405">
        <v>0.53315514103730666</v>
      </c>
      <c r="AC1147" s="399">
        <v>1.21</v>
      </c>
      <c r="AD1147" s="399">
        <v>2.0099999999999998</v>
      </c>
      <c r="AE1147" s="405">
        <v>1.2489298659599999E-3</v>
      </c>
      <c r="AF1147" s="405">
        <v>0.53315514103730666</v>
      </c>
      <c r="AG1147" s="399">
        <v>1.28</v>
      </c>
      <c r="AH1147" s="399">
        <v>2.2799999999999998</v>
      </c>
      <c r="AI1147" s="324">
        <v>0</v>
      </c>
      <c r="AJ1147" s="324">
        <v>0</v>
      </c>
      <c r="AK1147" s="324">
        <v>0</v>
      </c>
      <c r="AL1147" s="324">
        <v>0</v>
      </c>
      <c r="AM1147" s="324">
        <v>0</v>
      </c>
      <c r="AN1147" s="324">
        <v>0</v>
      </c>
      <c r="AO1147" s="403">
        <v>172957</v>
      </c>
      <c r="AP1147" s="403">
        <v>3.252E-2</v>
      </c>
      <c r="AQ1147" s="403">
        <v>0.18034</v>
      </c>
      <c r="AR1147" s="403">
        <v>54</v>
      </c>
      <c r="AS1147" s="399" t="s">
        <v>1613</v>
      </c>
      <c r="AT1147" s="390">
        <v>0</v>
      </c>
      <c r="AU1147" s="390">
        <v>0</v>
      </c>
      <c r="AV1147" s="390">
        <v>0</v>
      </c>
      <c r="AY1147" s="390" t="s">
        <v>3533</v>
      </c>
    </row>
    <row r="1148" spans="1:51" s="390" customFormat="1">
      <c r="A1148" s="399" t="s">
        <v>81</v>
      </c>
      <c r="B1148" s="399" t="s">
        <v>1622</v>
      </c>
      <c r="C1148" s="399">
        <v>22</v>
      </c>
      <c r="D1148" s="399">
        <v>20</v>
      </c>
      <c r="E1148" s="403">
        <v>3.5499999999999997E-2</v>
      </c>
      <c r="F1148" s="399">
        <v>0</v>
      </c>
      <c r="G1148" s="399">
        <v>7.24</v>
      </c>
      <c r="H1148" s="399">
        <v>0.7</v>
      </c>
      <c r="I1148" s="399">
        <v>4</v>
      </c>
      <c r="J1148" s="399">
        <v>40</v>
      </c>
      <c r="K1148" s="399">
        <v>125</v>
      </c>
      <c r="L1148" s="403">
        <v>1</v>
      </c>
      <c r="M1148" s="404">
        <v>12.300000190734863</v>
      </c>
      <c r="N1148" s="404">
        <v>12.300000190734863</v>
      </c>
      <c r="O1148" s="404">
        <v>8.0500001907348633</v>
      </c>
      <c r="P1148" s="399">
        <v>100</v>
      </c>
      <c r="Q1148" s="399" t="s">
        <v>293</v>
      </c>
      <c r="R1148" s="399">
        <v>1</v>
      </c>
      <c r="S1148" s="399">
        <v>0</v>
      </c>
      <c r="T1148" s="399">
        <v>0</v>
      </c>
      <c r="U1148" s="404">
        <v>0.69</v>
      </c>
      <c r="V1148" s="404">
        <v>0.27</v>
      </c>
      <c r="W1148" s="405">
        <v>8.4619523526999999E-4</v>
      </c>
      <c r="X1148" s="405">
        <v>0.18492317954897572</v>
      </c>
      <c r="Y1148" s="399">
        <v>1.48</v>
      </c>
      <c r="Z1148" s="399">
        <v>1.79</v>
      </c>
      <c r="AA1148" s="405">
        <v>1.48876060109E-3</v>
      </c>
      <c r="AB1148" s="405">
        <v>0.18492317954897572</v>
      </c>
      <c r="AC1148" s="399">
        <v>1.21</v>
      </c>
      <c r="AD1148" s="399">
        <v>2.0099999999999998</v>
      </c>
      <c r="AE1148" s="405">
        <v>1.2489298659599999E-3</v>
      </c>
      <c r="AF1148" s="405">
        <v>0.18492317954897572</v>
      </c>
      <c r="AG1148" s="399">
        <v>1.28</v>
      </c>
      <c r="AH1148" s="399">
        <v>2.2799999999999998</v>
      </c>
      <c r="AI1148" s="324">
        <v>0</v>
      </c>
      <c r="AJ1148" s="324">
        <v>0</v>
      </c>
      <c r="AK1148" s="324">
        <v>0</v>
      </c>
      <c r="AL1148" s="324">
        <v>0</v>
      </c>
      <c r="AM1148" s="324">
        <v>0</v>
      </c>
      <c r="AN1148" s="324">
        <v>0</v>
      </c>
      <c r="AO1148" s="403">
        <v>137950</v>
      </c>
      <c r="AP1148" s="403">
        <v>4.0779999999999997E-2</v>
      </c>
      <c r="AQ1148" s="403">
        <v>0.20193</v>
      </c>
      <c r="AR1148" s="403">
        <v>63</v>
      </c>
      <c r="AS1148" s="399" t="s">
        <v>1613</v>
      </c>
      <c r="AT1148" s="390">
        <v>0</v>
      </c>
      <c r="AU1148" s="390">
        <v>0</v>
      </c>
      <c r="AV1148" s="390">
        <v>0</v>
      </c>
      <c r="AY1148" s="390" t="s">
        <v>3533</v>
      </c>
    </row>
    <row r="1149" spans="1:51" s="390" customFormat="1">
      <c r="A1149" s="399" t="s">
        <v>81</v>
      </c>
      <c r="B1149" s="399" t="s">
        <v>1634</v>
      </c>
      <c r="C1149" s="399">
        <v>220</v>
      </c>
      <c r="D1149" s="399">
        <v>10</v>
      </c>
      <c r="E1149" s="403">
        <v>0.3236</v>
      </c>
      <c r="F1149" s="399">
        <v>0</v>
      </c>
      <c r="G1149" s="399">
        <v>2.36</v>
      </c>
      <c r="H1149" s="399">
        <v>0.7</v>
      </c>
      <c r="I1149" s="399">
        <v>1.6</v>
      </c>
      <c r="J1149" s="399">
        <v>40</v>
      </c>
      <c r="K1149" s="399">
        <v>125</v>
      </c>
      <c r="L1149" s="403">
        <v>1</v>
      </c>
      <c r="M1149" s="404">
        <v>12.300000190734863</v>
      </c>
      <c r="N1149" s="404">
        <v>12.300000190734863</v>
      </c>
      <c r="O1149" s="404">
        <v>8.0500001907348633</v>
      </c>
      <c r="P1149" s="399">
        <v>100</v>
      </c>
      <c r="Q1149" s="399" t="s">
        <v>293</v>
      </c>
      <c r="R1149" s="399">
        <v>1</v>
      </c>
      <c r="S1149" s="399">
        <v>0</v>
      </c>
      <c r="T1149" s="399">
        <v>0</v>
      </c>
      <c r="U1149" s="404">
        <v>0.69</v>
      </c>
      <c r="V1149" s="404">
        <v>0.27</v>
      </c>
      <c r="W1149" s="405">
        <v>8.4619523526999999E-4</v>
      </c>
      <c r="X1149" s="405">
        <v>0.59497022985322634</v>
      </c>
      <c r="Y1149" s="399">
        <v>1.48</v>
      </c>
      <c r="Z1149" s="399">
        <v>1.79</v>
      </c>
      <c r="AA1149" s="405">
        <v>1.48876060109E-3</v>
      </c>
      <c r="AB1149" s="405">
        <v>0.59497022985322634</v>
      </c>
      <c r="AC1149" s="399">
        <v>1.21</v>
      </c>
      <c r="AD1149" s="399">
        <v>2.0099999999999998</v>
      </c>
      <c r="AE1149" s="405">
        <v>1.2489298659599999E-3</v>
      </c>
      <c r="AF1149" s="405">
        <v>0.59497022985322634</v>
      </c>
      <c r="AG1149" s="399">
        <v>1.28</v>
      </c>
      <c r="AH1149" s="399">
        <v>2.2799999999999998</v>
      </c>
      <c r="AI1149" s="324">
        <v>0</v>
      </c>
      <c r="AJ1149" s="324">
        <v>0</v>
      </c>
      <c r="AK1149" s="324">
        <v>0</v>
      </c>
      <c r="AL1149" s="324">
        <v>0</v>
      </c>
      <c r="AM1149" s="324">
        <v>0</v>
      </c>
      <c r="AN1149" s="324">
        <v>0</v>
      </c>
      <c r="AO1149" s="403">
        <v>219672</v>
      </c>
      <c r="AP1149" s="403">
        <v>2.5610000000000001E-2</v>
      </c>
      <c r="AQ1149" s="403">
        <v>0.16002</v>
      </c>
      <c r="AR1149" s="403">
        <v>43</v>
      </c>
      <c r="AS1149" s="399" t="s">
        <v>1613</v>
      </c>
      <c r="AT1149" s="390">
        <v>0</v>
      </c>
      <c r="AU1149" s="390">
        <v>0</v>
      </c>
      <c r="AV1149" s="390">
        <v>0</v>
      </c>
      <c r="AY1149" s="390" t="s">
        <v>3533</v>
      </c>
    </row>
    <row r="1150" spans="1:51" s="390" customFormat="1">
      <c r="A1150" s="399" t="s">
        <v>81</v>
      </c>
      <c r="B1150" s="399" t="s">
        <v>1623</v>
      </c>
      <c r="C1150" s="399">
        <v>27</v>
      </c>
      <c r="D1150" s="399">
        <v>20</v>
      </c>
      <c r="E1150" s="403">
        <v>4.4999999999999998E-2</v>
      </c>
      <c r="F1150" s="399">
        <v>0</v>
      </c>
      <c r="G1150" s="399">
        <v>7.02</v>
      </c>
      <c r="H1150" s="399">
        <v>0.7</v>
      </c>
      <c r="I1150" s="399">
        <v>3.6</v>
      </c>
      <c r="J1150" s="399">
        <v>40</v>
      </c>
      <c r="K1150" s="399">
        <v>125</v>
      </c>
      <c r="L1150" s="403">
        <v>1</v>
      </c>
      <c r="M1150" s="404">
        <v>12.300000190734863</v>
      </c>
      <c r="N1150" s="404">
        <v>12.300000190734863</v>
      </c>
      <c r="O1150" s="404">
        <v>8.0500001907348633</v>
      </c>
      <c r="P1150" s="399">
        <v>100</v>
      </c>
      <c r="Q1150" s="399" t="s">
        <v>293</v>
      </c>
      <c r="R1150" s="399">
        <v>1</v>
      </c>
      <c r="S1150" s="399">
        <v>0</v>
      </c>
      <c r="T1150" s="399">
        <v>0</v>
      </c>
      <c r="U1150" s="404">
        <v>0.69</v>
      </c>
      <c r="V1150" s="404">
        <v>0.27</v>
      </c>
      <c r="W1150" s="405">
        <v>8.4619523526999999E-4</v>
      </c>
      <c r="X1150" s="405">
        <v>0.20480959686189221</v>
      </c>
      <c r="Y1150" s="399">
        <v>1.48</v>
      </c>
      <c r="Z1150" s="399">
        <v>1.79</v>
      </c>
      <c r="AA1150" s="405">
        <v>1.48876060109E-3</v>
      </c>
      <c r="AB1150" s="405">
        <v>0.20480959686189221</v>
      </c>
      <c r="AC1150" s="399">
        <v>1.21</v>
      </c>
      <c r="AD1150" s="399">
        <v>2.0099999999999998</v>
      </c>
      <c r="AE1150" s="405">
        <v>1.2489298659599999E-3</v>
      </c>
      <c r="AF1150" s="405">
        <v>0.20480959686189221</v>
      </c>
      <c r="AG1150" s="399">
        <v>1.28</v>
      </c>
      <c r="AH1150" s="399">
        <v>2.2799999999999998</v>
      </c>
      <c r="AI1150" s="324">
        <v>0</v>
      </c>
      <c r="AJ1150" s="324">
        <v>0</v>
      </c>
      <c r="AK1150" s="324">
        <v>0</v>
      </c>
      <c r="AL1150" s="324">
        <v>0</v>
      </c>
      <c r="AM1150" s="324">
        <v>0</v>
      </c>
      <c r="AN1150" s="324">
        <v>0</v>
      </c>
      <c r="AO1150" s="403">
        <v>172957</v>
      </c>
      <c r="AP1150" s="403">
        <v>3.252E-2</v>
      </c>
      <c r="AQ1150" s="403">
        <v>0.18034</v>
      </c>
      <c r="AR1150" s="403">
        <v>62</v>
      </c>
      <c r="AS1150" s="399" t="s">
        <v>1613</v>
      </c>
      <c r="AT1150" s="390">
        <v>0</v>
      </c>
      <c r="AU1150" s="390">
        <v>0</v>
      </c>
      <c r="AV1150" s="390">
        <v>0</v>
      </c>
      <c r="AY1150" s="390" t="s">
        <v>3533</v>
      </c>
    </row>
    <row r="1151" spans="1:51" s="390" customFormat="1">
      <c r="A1151" s="399" t="s">
        <v>81</v>
      </c>
      <c r="B1151" s="399" t="s">
        <v>1635</v>
      </c>
      <c r="C1151" s="399">
        <v>270</v>
      </c>
      <c r="D1151" s="399">
        <v>10</v>
      </c>
      <c r="E1151" s="403">
        <v>0.41560000000000002</v>
      </c>
      <c r="F1151" s="399">
        <v>0</v>
      </c>
      <c r="G1151" s="399">
        <v>2.1800000000000002</v>
      </c>
      <c r="H1151" s="399">
        <v>0.7</v>
      </c>
      <c r="I1151" s="399">
        <v>1.2</v>
      </c>
      <c r="J1151" s="399">
        <v>40</v>
      </c>
      <c r="K1151" s="399">
        <v>125</v>
      </c>
      <c r="L1151" s="403">
        <v>1</v>
      </c>
      <c r="M1151" s="404">
        <v>12.300000190734863</v>
      </c>
      <c r="N1151" s="404">
        <v>12.300000190734863</v>
      </c>
      <c r="O1151" s="404">
        <v>8.0500001907348633</v>
      </c>
      <c r="P1151" s="399">
        <v>100</v>
      </c>
      <c r="Q1151" s="399" t="s">
        <v>293</v>
      </c>
      <c r="R1151" s="399">
        <v>1</v>
      </c>
      <c r="S1151" s="399">
        <v>0</v>
      </c>
      <c r="T1151" s="399">
        <v>0</v>
      </c>
      <c r="U1151" s="404">
        <v>0.69</v>
      </c>
      <c r="V1151" s="404">
        <v>0.27</v>
      </c>
      <c r="W1151" s="405">
        <v>8.4619523526999999E-4</v>
      </c>
      <c r="X1151" s="405">
        <v>0.66119633632579378</v>
      </c>
      <c r="Y1151" s="399">
        <v>1.48</v>
      </c>
      <c r="Z1151" s="399">
        <v>1.79</v>
      </c>
      <c r="AA1151" s="405">
        <v>1.48876060109E-3</v>
      </c>
      <c r="AB1151" s="405">
        <v>0.66119633632579378</v>
      </c>
      <c r="AC1151" s="399">
        <v>1.21</v>
      </c>
      <c r="AD1151" s="399">
        <v>2.0099999999999998</v>
      </c>
      <c r="AE1151" s="405">
        <v>1.2489298659599999E-3</v>
      </c>
      <c r="AF1151" s="405">
        <v>0.66119633632579378</v>
      </c>
      <c r="AG1151" s="399">
        <v>1.28</v>
      </c>
      <c r="AH1151" s="399">
        <v>2.2799999999999998</v>
      </c>
      <c r="AI1151" s="324">
        <v>0</v>
      </c>
      <c r="AJ1151" s="324">
        <v>0</v>
      </c>
      <c r="AK1151" s="324">
        <v>0</v>
      </c>
      <c r="AL1151" s="324">
        <v>0</v>
      </c>
      <c r="AM1151" s="324">
        <v>0</v>
      </c>
      <c r="AN1151" s="324">
        <v>0</v>
      </c>
      <c r="AO1151" s="403">
        <v>273123</v>
      </c>
      <c r="AP1151" s="403">
        <v>2.06E-2</v>
      </c>
      <c r="AQ1151" s="403">
        <v>0.14351</v>
      </c>
      <c r="AR1151" s="403">
        <v>60</v>
      </c>
      <c r="AS1151" s="399" t="s">
        <v>1613</v>
      </c>
      <c r="AT1151" s="390">
        <v>0</v>
      </c>
      <c r="AU1151" s="390">
        <v>0</v>
      </c>
      <c r="AV1151" s="390">
        <v>0</v>
      </c>
      <c r="AY1151" s="390" t="s">
        <v>3533</v>
      </c>
    </row>
    <row r="1152" spans="1:51" s="390" customFormat="1">
      <c r="A1152" s="399" t="s">
        <v>81</v>
      </c>
      <c r="B1152" s="399" t="s">
        <v>1624</v>
      </c>
      <c r="C1152" s="399">
        <v>33</v>
      </c>
      <c r="D1152" s="399">
        <v>20</v>
      </c>
      <c r="E1152" s="403">
        <v>6.1899999999999997E-2</v>
      </c>
      <c r="F1152" s="399">
        <v>0</v>
      </c>
      <c r="G1152" s="399">
        <v>6.3</v>
      </c>
      <c r="H1152" s="399">
        <v>0.7</v>
      </c>
      <c r="I1152" s="399">
        <v>3.1</v>
      </c>
      <c r="J1152" s="399">
        <v>40</v>
      </c>
      <c r="K1152" s="399">
        <v>125</v>
      </c>
      <c r="L1152" s="403">
        <v>1</v>
      </c>
      <c r="M1152" s="404">
        <v>12.300000190734863</v>
      </c>
      <c r="N1152" s="404">
        <v>12.300000190734863</v>
      </c>
      <c r="O1152" s="404">
        <v>8.0500001907348633</v>
      </c>
      <c r="P1152" s="399">
        <v>100</v>
      </c>
      <c r="Q1152" s="399" t="s">
        <v>293</v>
      </c>
      <c r="R1152" s="399">
        <v>1</v>
      </c>
      <c r="S1152" s="399">
        <v>0</v>
      </c>
      <c r="T1152" s="399">
        <v>0</v>
      </c>
      <c r="U1152" s="404">
        <v>0.69</v>
      </c>
      <c r="V1152" s="404">
        <v>0.27</v>
      </c>
      <c r="W1152" s="405">
        <v>8.4619523526999999E-4</v>
      </c>
      <c r="X1152" s="405">
        <v>0.22807192144373672</v>
      </c>
      <c r="Y1152" s="399">
        <v>1.48</v>
      </c>
      <c r="Z1152" s="399">
        <v>1.79</v>
      </c>
      <c r="AA1152" s="405">
        <v>1.48876060109E-3</v>
      </c>
      <c r="AB1152" s="405">
        <v>0.22807192144373672</v>
      </c>
      <c r="AC1152" s="399">
        <v>1.21</v>
      </c>
      <c r="AD1152" s="399">
        <v>2.0099999999999998</v>
      </c>
      <c r="AE1152" s="405">
        <v>1.2489298659599999E-3</v>
      </c>
      <c r="AF1152" s="405">
        <v>0.22807192144373672</v>
      </c>
      <c r="AG1152" s="399">
        <v>1.28</v>
      </c>
      <c r="AH1152" s="399">
        <v>2.2799999999999998</v>
      </c>
      <c r="AI1152" s="324">
        <v>0</v>
      </c>
      <c r="AJ1152" s="324">
        <v>0</v>
      </c>
      <c r="AK1152" s="324">
        <v>0</v>
      </c>
      <c r="AL1152" s="324">
        <v>0</v>
      </c>
      <c r="AM1152" s="324">
        <v>0</v>
      </c>
      <c r="AN1152" s="324">
        <v>0</v>
      </c>
      <c r="AO1152" s="403">
        <v>108845</v>
      </c>
      <c r="AP1152" s="403">
        <v>5.1679999999999997E-2</v>
      </c>
      <c r="AQ1152" s="403">
        <v>0.22733</v>
      </c>
      <c r="AR1152" s="403">
        <v>60</v>
      </c>
      <c r="AS1152" s="399" t="s">
        <v>1613</v>
      </c>
      <c r="AT1152" s="390">
        <v>0</v>
      </c>
      <c r="AU1152" s="390">
        <v>0</v>
      </c>
      <c r="AV1152" s="390">
        <v>0</v>
      </c>
      <c r="AY1152" s="390" t="s">
        <v>3533</v>
      </c>
    </row>
    <row r="1153" spans="1:51" s="390" customFormat="1">
      <c r="A1153" s="399" t="s">
        <v>81</v>
      </c>
      <c r="B1153" s="399" t="s">
        <v>1636</v>
      </c>
      <c r="C1153" s="399">
        <v>330</v>
      </c>
      <c r="D1153" s="399">
        <v>10</v>
      </c>
      <c r="E1153" s="403">
        <v>0.48730000000000001</v>
      </c>
      <c r="F1153" s="399">
        <v>0</v>
      </c>
      <c r="G1153" s="399">
        <v>2</v>
      </c>
      <c r="H1153" s="399">
        <v>0.7</v>
      </c>
      <c r="I1153" s="399">
        <v>1</v>
      </c>
      <c r="J1153" s="399">
        <v>40</v>
      </c>
      <c r="K1153" s="399">
        <v>125</v>
      </c>
      <c r="L1153" s="403">
        <v>1</v>
      </c>
      <c r="M1153" s="404">
        <v>12.300000190734863</v>
      </c>
      <c r="N1153" s="404">
        <v>12.300000190734863</v>
      </c>
      <c r="O1153" s="404">
        <v>8.0500001907348633</v>
      </c>
      <c r="P1153" s="399">
        <v>100</v>
      </c>
      <c r="Q1153" s="399" t="s">
        <v>293</v>
      </c>
      <c r="R1153" s="399">
        <v>1</v>
      </c>
      <c r="S1153" s="399">
        <v>0</v>
      </c>
      <c r="T1153" s="399">
        <v>0</v>
      </c>
      <c r="U1153" s="404">
        <v>0.69</v>
      </c>
      <c r="V1153" s="404">
        <v>0.27</v>
      </c>
      <c r="W1153" s="405">
        <v>8.4619523526999999E-4</v>
      </c>
      <c r="X1153" s="405">
        <v>0.72788911099064912</v>
      </c>
      <c r="Y1153" s="399">
        <v>1.48</v>
      </c>
      <c r="Z1153" s="399">
        <v>1.79</v>
      </c>
      <c r="AA1153" s="405">
        <v>1.48876060109E-3</v>
      </c>
      <c r="AB1153" s="405">
        <v>0.72788911099064912</v>
      </c>
      <c r="AC1153" s="399">
        <v>1.21</v>
      </c>
      <c r="AD1153" s="399">
        <v>2.0099999999999998</v>
      </c>
      <c r="AE1153" s="405">
        <v>1.2489298659599999E-3</v>
      </c>
      <c r="AF1153" s="405">
        <v>0.72788911099064912</v>
      </c>
      <c r="AG1153" s="399">
        <v>1.28</v>
      </c>
      <c r="AH1153" s="399">
        <v>2.2799999999999998</v>
      </c>
      <c r="AI1153" s="324">
        <v>0</v>
      </c>
      <c r="AJ1153" s="324">
        <v>0</v>
      </c>
      <c r="AK1153" s="324">
        <v>0</v>
      </c>
      <c r="AL1153" s="324">
        <v>0</v>
      </c>
      <c r="AM1153" s="324">
        <v>0</v>
      </c>
      <c r="AN1153" s="324">
        <v>0</v>
      </c>
      <c r="AO1153" s="403">
        <v>273123</v>
      </c>
      <c r="AP1153" s="403">
        <v>2.06E-2</v>
      </c>
      <c r="AQ1153" s="403">
        <v>0.14351</v>
      </c>
      <c r="AR1153" s="403">
        <v>74</v>
      </c>
      <c r="AS1153" s="399" t="s">
        <v>1613</v>
      </c>
      <c r="AT1153" s="390">
        <v>0</v>
      </c>
      <c r="AU1153" s="390">
        <v>0</v>
      </c>
      <c r="AV1153" s="390">
        <v>0</v>
      </c>
      <c r="AY1153" s="390" t="s">
        <v>3533</v>
      </c>
    </row>
    <row r="1154" spans="1:51" s="390" customFormat="1">
      <c r="A1154" s="399" t="s">
        <v>81</v>
      </c>
      <c r="B1154" s="399" t="s">
        <v>1625</v>
      </c>
      <c r="C1154" s="399">
        <v>39</v>
      </c>
      <c r="D1154" s="399">
        <v>20</v>
      </c>
      <c r="E1154" s="403">
        <v>6.9099999999999995E-2</v>
      </c>
      <c r="F1154" s="399">
        <v>0</v>
      </c>
      <c r="G1154" s="399">
        <v>5.8</v>
      </c>
      <c r="H1154" s="399">
        <v>0.7</v>
      </c>
      <c r="I1154" s="399">
        <v>3</v>
      </c>
      <c r="J1154" s="399">
        <v>40</v>
      </c>
      <c r="K1154" s="399">
        <v>125</v>
      </c>
      <c r="L1154" s="403">
        <v>1</v>
      </c>
      <c r="M1154" s="404">
        <v>12.300000190734863</v>
      </c>
      <c r="N1154" s="404">
        <v>12.300000190734863</v>
      </c>
      <c r="O1154" s="404">
        <v>8.0500001907348633</v>
      </c>
      <c r="P1154" s="399">
        <v>100</v>
      </c>
      <c r="Q1154" s="399" t="s">
        <v>293</v>
      </c>
      <c r="R1154" s="399">
        <v>1</v>
      </c>
      <c r="S1154" s="399">
        <v>0</v>
      </c>
      <c r="T1154" s="399">
        <v>0</v>
      </c>
      <c r="U1154" s="404">
        <v>0.69</v>
      </c>
      <c r="V1154" s="404">
        <v>0.27</v>
      </c>
      <c r="W1154" s="405">
        <v>8.4619523526999999E-4</v>
      </c>
      <c r="X1154" s="405">
        <v>0.24753631548160665</v>
      </c>
      <c r="Y1154" s="399">
        <v>1.48</v>
      </c>
      <c r="Z1154" s="399">
        <v>1.79</v>
      </c>
      <c r="AA1154" s="405">
        <v>1.48876060109E-3</v>
      </c>
      <c r="AB1154" s="405">
        <v>0.24753631548160665</v>
      </c>
      <c r="AC1154" s="399">
        <v>1.21</v>
      </c>
      <c r="AD1154" s="399">
        <v>2.0099999999999998</v>
      </c>
      <c r="AE1154" s="405">
        <v>1.2489298659599999E-3</v>
      </c>
      <c r="AF1154" s="405">
        <v>0.24753631548160665</v>
      </c>
      <c r="AG1154" s="399">
        <v>1.28</v>
      </c>
      <c r="AH1154" s="399">
        <v>2.2799999999999998</v>
      </c>
      <c r="AI1154" s="324">
        <v>0</v>
      </c>
      <c r="AJ1154" s="324">
        <v>0</v>
      </c>
      <c r="AK1154" s="324">
        <v>0</v>
      </c>
      <c r="AL1154" s="324">
        <v>0</v>
      </c>
      <c r="AM1154" s="324">
        <v>0</v>
      </c>
      <c r="AN1154" s="324">
        <v>0</v>
      </c>
      <c r="AO1154" s="403">
        <v>108845</v>
      </c>
      <c r="AP1154" s="403">
        <v>5.1679999999999997E-2</v>
      </c>
      <c r="AQ1154" s="403">
        <v>0.22733</v>
      </c>
      <c r="AR1154" s="403">
        <v>58</v>
      </c>
      <c r="AS1154" s="399" t="s">
        <v>1613</v>
      </c>
      <c r="AT1154" s="390">
        <v>0</v>
      </c>
      <c r="AU1154" s="390">
        <v>0</v>
      </c>
      <c r="AV1154" s="390">
        <v>0</v>
      </c>
      <c r="AY1154" s="390" t="s">
        <v>3533</v>
      </c>
    </row>
    <row r="1155" spans="1:51" s="390" customFormat="1">
      <c r="A1155" s="399" t="s">
        <v>81</v>
      </c>
      <c r="B1155" s="399" t="s">
        <v>1637</v>
      </c>
      <c r="C1155" s="399">
        <v>390</v>
      </c>
      <c r="D1155" s="399">
        <v>10</v>
      </c>
      <c r="E1155" s="403">
        <v>0.53359999999999996</v>
      </c>
      <c r="F1155" s="399">
        <v>0</v>
      </c>
      <c r="G1155" s="399">
        <v>1.88</v>
      </c>
      <c r="H1155" s="399">
        <v>0.7</v>
      </c>
      <c r="I1155" s="399">
        <v>1</v>
      </c>
      <c r="J1155" s="399">
        <v>40</v>
      </c>
      <c r="K1155" s="399">
        <v>125</v>
      </c>
      <c r="L1155" s="403">
        <v>1</v>
      </c>
      <c r="M1155" s="404">
        <v>12.300000190734863</v>
      </c>
      <c r="N1155" s="404">
        <v>12.300000190734863</v>
      </c>
      <c r="O1155" s="404">
        <v>8.0500001907348633</v>
      </c>
      <c r="P1155" s="399">
        <v>100</v>
      </c>
      <c r="Q1155" s="399" t="s">
        <v>293</v>
      </c>
      <c r="R1155" s="399">
        <v>1</v>
      </c>
      <c r="S1155" s="399">
        <v>0</v>
      </c>
      <c r="T1155" s="399">
        <v>0</v>
      </c>
      <c r="U1155" s="404">
        <v>0.69</v>
      </c>
      <c r="V1155" s="404">
        <v>0.27</v>
      </c>
      <c r="W1155" s="405">
        <v>8.4619523526999999E-4</v>
      </c>
      <c r="X1155" s="405">
        <v>0.79276336330710628</v>
      </c>
      <c r="Y1155" s="399">
        <v>1.48</v>
      </c>
      <c r="Z1155" s="399">
        <v>1.79</v>
      </c>
      <c r="AA1155" s="405">
        <v>1.48876060109E-3</v>
      </c>
      <c r="AB1155" s="405">
        <v>0.79276336330710628</v>
      </c>
      <c r="AC1155" s="399">
        <v>1.21</v>
      </c>
      <c r="AD1155" s="399">
        <v>2.0099999999999998</v>
      </c>
      <c r="AE1155" s="405">
        <v>1.2489298659599999E-3</v>
      </c>
      <c r="AF1155" s="405">
        <v>0.79276336330710628</v>
      </c>
      <c r="AG1155" s="399">
        <v>1.28</v>
      </c>
      <c r="AH1155" s="399">
        <v>2.2799999999999998</v>
      </c>
      <c r="AI1155" s="324">
        <v>0</v>
      </c>
      <c r="AJ1155" s="324">
        <v>0</v>
      </c>
      <c r="AK1155" s="324">
        <v>0</v>
      </c>
      <c r="AL1155" s="324">
        <v>0</v>
      </c>
      <c r="AM1155" s="324">
        <v>0</v>
      </c>
      <c r="AN1155" s="324">
        <v>0</v>
      </c>
      <c r="AO1155" s="403">
        <v>273123</v>
      </c>
      <c r="AP1155" s="403">
        <v>2.06E-2</v>
      </c>
      <c r="AQ1155" s="403">
        <v>0.14351</v>
      </c>
      <c r="AR1155" s="403">
        <v>67</v>
      </c>
      <c r="AS1155" s="399" t="s">
        <v>1613</v>
      </c>
      <c r="AT1155" s="390">
        <v>0</v>
      </c>
      <c r="AU1155" s="390">
        <v>0</v>
      </c>
      <c r="AV1155" s="390">
        <v>0</v>
      </c>
      <c r="AY1155" s="390" t="s">
        <v>3533</v>
      </c>
    </row>
    <row r="1156" spans="1:51" s="390" customFormat="1">
      <c r="A1156" s="399" t="s">
        <v>81</v>
      </c>
      <c r="B1156" s="399" t="s">
        <v>1614</v>
      </c>
      <c r="C1156" s="399">
        <v>4.7</v>
      </c>
      <c r="D1156" s="399">
        <v>20</v>
      </c>
      <c r="E1156" s="403">
        <v>1.3899999999999999E-2</v>
      </c>
      <c r="F1156" s="399">
        <v>0</v>
      </c>
      <c r="G1156" s="399">
        <v>15.9</v>
      </c>
      <c r="H1156" s="399">
        <v>0.7</v>
      </c>
      <c r="I1156" s="399">
        <v>6.2</v>
      </c>
      <c r="J1156" s="399">
        <v>40</v>
      </c>
      <c r="K1156" s="399">
        <v>125</v>
      </c>
      <c r="L1156" s="403">
        <v>1</v>
      </c>
      <c r="M1156" s="404">
        <v>12.300000190734863</v>
      </c>
      <c r="N1156" s="404">
        <v>12.300000190734863</v>
      </c>
      <c r="O1156" s="404">
        <v>8.0500001907348633</v>
      </c>
      <c r="P1156" s="399">
        <v>100</v>
      </c>
      <c r="Q1156" s="399" t="s">
        <v>293</v>
      </c>
      <c r="R1156" s="399">
        <v>1</v>
      </c>
      <c r="S1156" s="399">
        <v>0</v>
      </c>
      <c r="T1156" s="399">
        <v>0</v>
      </c>
      <c r="U1156" s="404">
        <v>0.69</v>
      </c>
      <c r="V1156" s="404">
        <v>0.27</v>
      </c>
      <c r="W1156" s="405">
        <v>8.4619523526999999E-4</v>
      </c>
      <c r="X1156" s="405">
        <v>8.5984330530825881E-2</v>
      </c>
      <c r="Y1156" s="399">
        <v>1.48</v>
      </c>
      <c r="Z1156" s="399">
        <v>1.79</v>
      </c>
      <c r="AA1156" s="405">
        <v>1.48876060109E-3</v>
      </c>
      <c r="AB1156" s="405">
        <v>8.5984330530825881E-2</v>
      </c>
      <c r="AC1156" s="399">
        <v>1.21</v>
      </c>
      <c r="AD1156" s="399">
        <v>2.0099999999999998</v>
      </c>
      <c r="AE1156" s="405">
        <v>1.2489298659599999E-3</v>
      </c>
      <c r="AF1156" s="405">
        <v>8.5984330530825881E-2</v>
      </c>
      <c r="AG1156" s="399">
        <v>1.28</v>
      </c>
      <c r="AH1156" s="399">
        <v>2.2799999999999998</v>
      </c>
      <c r="AI1156" s="324">
        <v>0</v>
      </c>
      <c r="AJ1156" s="324">
        <v>0</v>
      </c>
      <c r="AK1156" s="324">
        <v>0</v>
      </c>
      <c r="AL1156" s="324">
        <v>0</v>
      </c>
      <c r="AM1156" s="324">
        <v>0</v>
      </c>
      <c r="AN1156" s="324">
        <v>0</v>
      </c>
      <c r="AO1156" s="403">
        <v>108845</v>
      </c>
      <c r="AP1156" s="403">
        <v>5.1679999999999997E-2</v>
      </c>
      <c r="AQ1156" s="403">
        <v>0.22733</v>
      </c>
      <c r="AR1156" s="403">
        <v>67</v>
      </c>
      <c r="AS1156" s="399" t="s">
        <v>1613</v>
      </c>
      <c r="AT1156" s="390">
        <v>0</v>
      </c>
      <c r="AU1156" s="390">
        <v>0</v>
      </c>
      <c r="AV1156" s="390">
        <v>0</v>
      </c>
      <c r="AY1156" s="390" t="s">
        <v>3533</v>
      </c>
    </row>
    <row r="1157" spans="1:51" s="390" customFormat="1">
      <c r="A1157" s="399" t="s">
        <v>81</v>
      </c>
      <c r="B1157" s="399" t="s">
        <v>1626</v>
      </c>
      <c r="C1157" s="399">
        <v>47</v>
      </c>
      <c r="D1157" s="399">
        <v>20</v>
      </c>
      <c r="E1157" s="403">
        <v>7.2300000000000003E-2</v>
      </c>
      <c r="F1157" s="399">
        <v>0</v>
      </c>
      <c r="G1157" s="399">
        <v>5.32</v>
      </c>
      <c r="H1157" s="399">
        <v>0.7</v>
      </c>
      <c r="I1157" s="399">
        <v>2.9</v>
      </c>
      <c r="J1157" s="399">
        <v>40</v>
      </c>
      <c r="K1157" s="399">
        <v>125</v>
      </c>
      <c r="L1157" s="403">
        <v>1</v>
      </c>
      <c r="M1157" s="404">
        <v>12.300000190734863</v>
      </c>
      <c r="N1157" s="404">
        <v>12.300000190734863</v>
      </c>
      <c r="O1157" s="404">
        <v>8.0500001907348633</v>
      </c>
      <c r="P1157" s="399">
        <v>100</v>
      </c>
      <c r="Q1157" s="399" t="s">
        <v>293</v>
      </c>
      <c r="R1157" s="399">
        <v>1</v>
      </c>
      <c r="S1157" s="399">
        <v>0</v>
      </c>
      <c r="T1157" s="399">
        <v>0</v>
      </c>
      <c r="U1157" s="404">
        <v>0.69</v>
      </c>
      <c r="V1157" s="404">
        <v>0.27</v>
      </c>
      <c r="W1157" s="405">
        <v>8.4619523526999999E-4</v>
      </c>
      <c r="X1157" s="405">
        <v>0.27579880723470734</v>
      </c>
      <c r="Y1157" s="399">
        <v>1.48</v>
      </c>
      <c r="Z1157" s="399">
        <v>1.79</v>
      </c>
      <c r="AA1157" s="405">
        <v>1.48876060109E-3</v>
      </c>
      <c r="AB1157" s="405">
        <v>0.27579880723470734</v>
      </c>
      <c r="AC1157" s="399">
        <v>1.21</v>
      </c>
      <c r="AD1157" s="399">
        <v>2.0099999999999998</v>
      </c>
      <c r="AE1157" s="405">
        <v>1.2489298659599999E-3</v>
      </c>
      <c r="AF1157" s="405">
        <v>0.27579880723470734</v>
      </c>
      <c r="AG1157" s="399">
        <v>1.28</v>
      </c>
      <c r="AH1157" s="399">
        <v>2.2799999999999998</v>
      </c>
      <c r="AI1157" s="324">
        <v>0</v>
      </c>
      <c r="AJ1157" s="324">
        <v>0</v>
      </c>
      <c r="AK1157" s="324">
        <v>0</v>
      </c>
      <c r="AL1157" s="324">
        <v>0</v>
      </c>
      <c r="AM1157" s="324">
        <v>0</v>
      </c>
      <c r="AN1157" s="324">
        <v>0</v>
      </c>
      <c r="AO1157" s="403">
        <v>108845</v>
      </c>
      <c r="AP1157" s="403">
        <v>5.1679999999999997E-2</v>
      </c>
      <c r="AQ1157" s="403">
        <v>0.22733</v>
      </c>
      <c r="AR1157" s="403">
        <v>59</v>
      </c>
      <c r="AS1157" s="399" t="s">
        <v>1613</v>
      </c>
      <c r="AT1157" s="390">
        <v>0</v>
      </c>
      <c r="AU1157" s="390">
        <v>0</v>
      </c>
      <c r="AV1157" s="390">
        <v>0</v>
      </c>
      <c r="AY1157" s="390" t="s">
        <v>3533</v>
      </c>
    </row>
    <row r="1158" spans="1:51" s="390" customFormat="1">
      <c r="A1158" s="399" t="s">
        <v>81</v>
      </c>
      <c r="B1158" s="399" t="s">
        <v>1638</v>
      </c>
      <c r="C1158" s="399">
        <v>470</v>
      </c>
      <c r="D1158" s="399">
        <v>10</v>
      </c>
      <c r="E1158" s="403">
        <v>0.70750000000000002</v>
      </c>
      <c r="F1158" s="399">
        <v>0</v>
      </c>
      <c r="G1158" s="399">
        <v>1.64</v>
      </c>
      <c r="H1158" s="399">
        <v>0.7</v>
      </c>
      <c r="I1158" s="399">
        <v>0.9</v>
      </c>
      <c r="J1158" s="399">
        <v>40</v>
      </c>
      <c r="K1158" s="399">
        <v>125</v>
      </c>
      <c r="L1158" s="403">
        <v>1</v>
      </c>
      <c r="M1158" s="404">
        <v>12.300000190734863</v>
      </c>
      <c r="N1158" s="404">
        <v>12.300000190734863</v>
      </c>
      <c r="O1158" s="404">
        <v>8.0500001907348633</v>
      </c>
      <c r="P1158" s="399">
        <v>100</v>
      </c>
      <c r="Q1158" s="399" t="s">
        <v>293</v>
      </c>
      <c r="R1158" s="399">
        <v>1</v>
      </c>
      <c r="S1158" s="399">
        <v>0</v>
      </c>
      <c r="T1158" s="399">
        <v>0</v>
      </c>
      <c r="U1158" s="404">
        <v>0.69</v>
      </c>
      <c r="V1158" s="404">
        <v>0.27</v>
      </c>
      <c r="W1158" s="405">
        <v>8.4619523526999999E-4</v>
      </c>
      <c r="X1158" s="405">
        <v>0.87528962775086772</v>
      </c>
      <c r="Y1158" s="399">
        <v>1.48</v>
      </c>
      <c r="Z1158" s="399">
        <v>1.79</v>
      </c>
      <c r="AA1158" s="405">
        <v>1.48876060109E-3</v>
      </c>
      <c r="AB1158" s="405">
        <v>0.87528962775086772</v>
      </c>
      <c r="AC1158" s="399">
        <v>1.21</v>
      </c>
      <c r="AD1158" s="399">
        <v>2.0099999999999998</v>
      </c>
      <c r="AE1158" s="405">
        <v>1.2489298659599999E-3</v>
      </c>
      <c r="AF1158" s="405">
        <v>0.87528962775086772</v>
      </c>
      <c r="AG1158" s="399">
        <v>1.28</v>
      </c>
      <c r="AH1158" s="399">
        <v>2.2799999999999998</v>
      </c>
      <c r="AI1158" s="324">
        <v>0</v>
      </c>
      <c r="AJ1158" s="324">
        <v>0</v>
      </c>
      <c r="AK1158" s="324">
        <v>0</v>
      </c>
      <c r="AL1158" s="324">
        <v>0</v>
      </c>
      <c r="AM1158" s="324">
        <v>0</v>
      </c>
      <c r="AN1158" s="324">
        <v>0</v>
      </c>
      <c r="AO1158" s="403">
        <v>348751</v>
      </c>
      <c r="AP1158" s="403">
        <v>1.6129999999999999E-2</v>
      </c>
      <c r="AQ1158" s="403">
        <v>0.127</v>
      </c>
      <c r="AR1158" s="403">
        <v>63</v>
      </c>
      <c r="AS1158" s="399" t="s">
        <v>1613</v>
      </c>
      <c r="AT1158" s="390">
        <v>0</v>
      </c>
      <c r="AU1158" s="390">
        <v>0</v>
      </c>
      <c r="AV1158" s="390">
        <v>0</v>
      </c>
      <c r="AY1158" s="390" t="s">
        <v>3533</v>
      </c>
    </row>
    <row r="1159" spans="1:51" s="390" customFormat="1">
      <c r="A1159" s="399" t="s">
        <v>81</v>
      </c>
      <c r="B1159" s="399" t="s">
        <v>1615</v>
      </c>
      <c r="C1159" s="399">
        <v>5.6</v>
      </c>
      <c r="D1159" s="399">
        <v>20</v>
      </c>
      <c r="E1159" s="403">
        <v>1.5699999999999999E-2</v>
      </c>
      <c r="F1159" s="399">
        <v>0</v>
      </c>
      <c r="G1159" s="399">
        <v>14.6</v>
      </c>
      <c r="H1159" s="399">
        <v>0.7</v>
      </c>
      <c r="I1159" s="399">
        <v>6.2</v>
      </c>
      <c r="J1159" s="399">
        <v>40</v>
      </c>
      <c r="K1159" s="399">
        <v>125</v>
      </c>
      <c r="L1159" s="403">
        <v>1</v>
      </c>
      <c r="M1159" s="404">
        <v>12.300000190734863</v>
      </c>
      <c r="N1159" s="404">
        <v>12.300000190734863</v>
      </c>
      <c r="O1159" s="404">
        <v>8.0500001907348633</v>
      </c>
      <c r="P1159" s="399">
        <v>100</v>
      </c>
      <c r="Q1159" s="399" t="s">
        <v>293</v>
      </c>
      <c r="R1159" s="399">
        <v>1</v>
      </c>
      <c r="S1159" s="399">
        <v>0</v>
      </c>
      <c r="T1159" s="399">
        <v>0</v>
      </c>
      <c r="U1159" s="404">
        <v>0.69</v>
      </c>
      <c r="V1159" s="404">
        <v>0.27</v>
      </c>
      <c r="W1159" s="405">
        <v>8.4619523526999999E-4</v>
      </c>
      <c r="X1159" s="405">
        <v>9.1665268301504232E-2</v>
      </c>
      <c r="Y1159" s="399">
        <v>1.48</v>
      </c>
      <c r="Z1159" s="399">
        <v>1.79</v>
      </c>
      <c r="AA1159" s="405">
        <v>1.48876060109E-3</v>
      </c>
      <c r="AB1159" s="405">
        <v>9.1665268301504232E-2</v>
      </c>
      <c r="AC1159" s="399">
        <v>1.21</v>
      </c>
      <c r="AD1159" s="399">
        <v>2.0099999999999998</v>
      </c>
      <c r="AE1159" s="405">
        <v>1.2489298659599999E-3</v>
      </c>
      <c r="AF1159" s="405">
        <v>9.1665268301504232E-2</v>
      </c>
      <c r="AG1159" s="399">
        <v>1.28</v>
      </c>
      <c r="AH1159" s="399">
        <v>2.2799999999999998</v>
      </c>
      <c r="AI1159" s="324">
        <v>0</v>
      </c>
      <c r="AJ1159" s="324">
        <v>0</v>
      </c>
      <c r="AK1159" s="324">
        <v>0</v>
      </c>
      <c r="AL1159" s="324">
        <v>0</v>
      </c>
      <c r="AM1159" s="324">
        <v>0</v>
      </c>
      <c r="AN1159" s="324">
        <v>0</v>
      </c>
      <c r="AO1159" s="403">
        <v>108845</v>
      </c>
      <c r="AP1159" s="403">
        <v>5.1679999999999997E-2</v>
      </c>
      <c r="AQ1159" s="403">
        <v>0.22733</v>
      </c>
      <c r="AR1159" s="403">
        <v>59</v>
      </c>
      <c r="AS1159" s="399" t="s">
        <v>1613</v>
      </c>
      <c r="AT1159" s="390">
        <v>0</v>
      </c>
      <c r="AU1159" s="390">
        <v>0</v>
      </c>
      <c r="AV1159" s="390">
        <v>0</v>
      </c>
      <c r="AY1159" s="390" t="s">
        <v>3533</v>
      </c>
    </row>
    <row r="1160" spans="1:51" s="390" customFormat="1">
      <c r="A1160" s="399" t="s">
        <v>81</v>
      </c>
      <c r="B1160" s="399" t="s">
        <v>1627</v>
      </c>
      <c r="C1160" s="399">
        <v>56</v>
      </c>
      <c r="D1160" s="399">
        <v>20</v>
      </c>
      <c r="E1160" s="403">
        <v>8.0199999999999994E-2</v>
      </c>
      <c r="F1160" s="399">
        <v>0</v>
      </c>
      <c r="G1160" s="399">
        <v>4.9000000000000004</v>
      </c>
      <c r="H1160" s="399">
        <v>0.7</v>
      </c>
      <c r="I1160" s="399">
        <v>2.7</v>
      </c>
      <c r="J1160" s="399">
        <v>40</v>
      </c>
      <c r="K1160" s="399">
        <v>125</v>
      </c>
      <c r="L1160" s="403">
        <v>1</v>
      </c>
      <c r="M1160" s="404">
        <v>12.300000190734863</v>
      </c>
      <c r="N1160" s="404">
        <v>12.300000190734863</v>
      </c>
      <c r="O1160" s="404">
        <v>8.0500001907348633</v>
      </c>
      <c r="P1160" s="399">
        <v>100</v>
      </c>
      <c r="Q1160" s="399" t="s">
        <v>293</v>
      </c>
      <c r="R1160" s="399">
        <v>1</v>
      </c>
      <c r="S1160" s="399">
        <v>0</v>
      </c>
      <c r="T1160" s="399">
        <v>0</v>
      </c>
      <c r="U1160" s="404">
        <v>0.69</v>
      </c>
      <c r="V1160" s="404">
        <v>0.27</v>
      </c>
      <c r="W1160" s="405">
        <v>8.4619523526999999E-4</v>
      </c>
      <c r="X1160" s="405">
        <v>0.29519324193026014</v>
      </c>
      <c r="Y1160" s="399">
        <v>1.48</v>
      </c>
      <c r="Z1160" s="399">
        <v>1.79</v>
      </c>
      <c r="AA1160" s="405">
        <v>1.48876060109E-3</v>
      </c>
      <c r="AB1160" s="405">
        <v>0.29519324193026014</v>
      </c>
      <c r="AC1160" s="399">
        <v>1.21</v>
      </c>
      <c r="AD1160" s="399">
        <v>2.0099999999999998</v>
      </c>
      <c r="AE1160" s="405">
        <v>1.2489298659599999E-3</v>
      </c>
      <c r="AF1160" s="405">
        <v>0.29519324193026014</v>
      </c>
      <c r="AG1160" s="399">
        <v>1.28</v>
      </c>
      <c r="AH1160" s="399">
        <v>2.2799999999999998</v>
      </c>
      <c r="AI1160" s="324">
        <v>0</v>
      </c>
      <c r="AJ1160" s="324">
        <v>0</v>
      </c>
      <c r="AK1160" s="324">
        <v>0</v>
      </c>
      <c r="AL1160" s="324">
        <v>0</v>
      </c>
      <c r="AM1160" s="324">
        <v>0</v>
      </c>
      <c r="AN1160" s="324">
        <v>0</v>
      </c>
      <c r="AO1160" s="403">
        <v>108845</v>
      </c>
      <c r="AP1160" s="403">
        <v>5.1679999999999997E-2</v>
      </c>
      <c r="AQ1160" s="403">
        <v>0.22733</v>
      </c>
      <c r="AR1160" s="403">
        <v>62</v>
      </c>
      <c r="AS1160" s="399" t="s">
        <v>1613</v>
      </c>
      <c r="AT1160" s="390">
        <v>0</v>
      </c>
      <c r="AU1160" s="390">
        <v>0</v>
      </c>
      <c r="AV1160" s="390">
        <v>0</v>
      </c>
      <c r="AY1160" s="390" t="s">
        <v>3533</v>
      </c>
    </row>
    <row r="1161" spans="1:51" s="390" customFormat="1">
      <c r="A1161" s="399" t="s">
        <v>81</v>
      </c>
      <c r="B1161" s="399" t="s">
        <v>1639</v>
      </c>
      <c r="C1161" s="399">
        <v>560</v>
      </c>
      <c r="D1161" s="399">
        <v>10</v>
      </c>
      <c r="E1161" s="403">
        <v>0.77739999999999998</v>
      </c>
      <c r="F1161" s="399">
        <v>0</v>
      </c>
      <c r="G1161" s="399">
        <v>1.5</v>
      </c>
      <c r="H1161" s="399">
        <v>0.7</v>
      </c>
      <c r="I1161" s="399">
        <v>0.8</v>
      </c>
      <c r="J1161" s="399">
        <v>40</v>
      </c>
      <c r="K1161" s="399">
        <v>125</v>
      </c>
      <c r="L1161" s="403">
        <v>1</v>
      </c>
      <c r="M1161" s="404">
        <v>12.300000190734863</v>
      </c>
      <c r="N1161" s="404">
        <v>12.300000190734863</v>
      </c>
      <c r="O1161" s="404">
        <v>8.0500001907348633</v>
      </c>
      <c r="P1161" s="399">
        <v>100</v>
      </c>
      <c r="Q1161" s="399" t="s">
        <v>293</v>
      </c>
      <c r="R1161" s="399">
        <v>1</v>
      </c>
      <c r="S1161" s="399">
        <v>0</v>
      </c>
      <c r="T1161" s="399">
        <v>0</v>
      </c>
      <c r="U1161" s="404">
        <v>0.69</v>
      </c>
      <c r="V1161" s="404">
        <v>0.27</v>
      </c>
      <c r="W1161" s="405">
        <v>8.4619523526999999E-4</v>
      </c>
      <c r="X1161" s="405">
        <v>0.95171591660575683</v>
      </c>
      <c r="Y1161" s="399">
        <v>1.48</v>
      </c>
      <c r="Z1161" s="399">
        <v>1.79</v>
      </c>
      <c r="AA1161" s="405">
        <v>1.48876060109E-3</v>
      </c>
      <c r="AB1161" s="405">
        <v>0.95171591660575683</v>
      </c>
      <c r="AC1161" s="399">
        <v>1.21</v>
      </c>
      <c r="AD1161" s="399">
        <v>2.0099999999999998</v>
      </c>
      <c r="AE1161" s="405">
        <v>1.2489298659599999E-3</v>
      </c>
      <c r="AF1161" s="405">
        <v>0.95171591660575683</v>
      </c>
      <c r="AG1161" s="399">
        <v>1.28</v>
      </c>
      <c r="AH1161" s="399">
        <v>2.2799999999999998</v>
      </c>
      <c r="AI1161" s="324">
        <v>0</v>
      </c>
      <c r="AJ1161" s="324">
        <v>0</v>
      </c>
      <c r="AK1161" s="324">
        <v>0</v>
      </c>
      <c r="AL1161" s="324">
        <v>0</v>
      </c>
      <c r="AM1161" s="324">
        <v>0</v>
      </c>
      <c r="AN1161" s="324">
        <v>0</v>
      </c>
      <c r="AO1161" s="403">
        <v>348751</v>
      </c>
      <c r="AP1161" s="403">
        <v>1.6129999999999999E-2</v>
      </c>
      <c r="AQ1161" s="403">
        <v>0.127</v>
      </c>
      <c r="AR1161" s="403">
        <v>72</v>
      </c>
      <c r="AS1161" s="399" t="s">
        <v>1613</v>
      </c>
      <c r="AT1161" s="390">
        <v>0</v>
      </c>
      <c r="AU1161" s="390">
        <v>0</v>
      </c>
      <c r="AV1161" s="390">
        <v>0</v>
      </c>
      <c r="AY1161" s="390" t="s">
        <v>3533</v>
      </c>
    </row>
    <row r="1162" spans="1:51" s="390" customFormat="1">
      <c r="A1162" s="399" t="s">
        <v>81</v>
      </c>
      <c r="B1162" s="399" t="s">
        <v>1616</v>
      </c>
      <c r="C1162" s="399">
        <v>6.8</v>
      </c>
      <c r="D1162" s="399">
        <v>20</v>
      </c>
      <c r="E1162" s="403">
        <v>1.9099999999999999E-2</v>
      </c>
      <c r="F1162" s="399">
        <v>0</v>
      </c>
      <c r="G1162" s="399">
        <v>13.7</v>
      </c>
      <c r="H1162" s="399">
        <v>0.7</v>
      </c>
      <c r="I1162" s="399">
        <v>6</v>
      </c>
      <c r="J1162" s="399">
        <v>40</v>
      </c>
      <c r="K1162" s="399">
        <v>125</v>
      </c>
      <c r="L1162" s="403">
        <v>1</v>
      </c>
      <c r="M1162" s="404">
        <v>12.300000190734863</v>
      </c>
      <c r="N1162" s="404">
        <v>12.300000190734863</v>
      </c>
      <c r="O1162" s="404">
        <v>8.0500001907348633</v>
      </c>
      <c r="P1162" s="399">
        <v>100</v>
      </c>
      <c r="Q1162" s="399" t="s">
        <v>293</v>
      </c>
      <c r="R1162" s="399">
        <v>1</v>
      </c>
      <c r="S1162" s="399">
        <v>0</v>
      </c>
      <c r="T1162" s="399">
        <v>0</v>
      </c>
      <c r="U1162" s="404">
        <v>0.69</v>
      </c>
      <c r="V1162" s="404">
        <v>0.27</v>
      </c>
      <c r="W1162" s="405">
        <v>8.4619523526999999E-4</v>
      </c>
      <c r="X1162" s="405">
        <v>0.10070708502069328</v>
      </c>
      <c r="Y1162" s="399">
        <v>1.48</v>
      </c>
      <c r="Z1162" s="399">
        <v>1.79</v>
      </c>
      <c r="AA1162" s="405">
        <v>1.48876060109E-3</v>
      </c>
      <c r="AB1162" s="405">
        <v>0.10070708502069328</v>
      </c>
      <c r="AC1162" s="399">
        <v>1.21</v>
      </c>
      <c r="AD1162" s="399">
        <v>2.0099999999999998</v>
      </c>
      <c r="AE1162" s="405">
        <v>1.2489298659599999E-3</v>
      </c>
      <c r="AF1162" s="405">
        <v>0.10070708502069328</v>
      </c>
      <c r="AG1162" s="399">
        <v>1.28</v>
      </c>
      <c r="AH1162" s="399">
        <v>2.2799999999999998</v>
      </c>
      <c r="AI1162" s="324">
        <v>0</v>
      </c>
      <c r="AJ1162" s="324">
        <v>0</v>
      </c>
      <c r="AK1162" s="324">
        <v>0</v>
      </c>
      <c r="AL1162" s="324">
        <v>0</v>
      </c>
      <c r="AM1162" s="324">
        <v>0</v>
      </c>
      <c r="AN1162" s="324">
        <v>0</v>
      </c>
      <c r="AO1162" s="403">
        <v>108845</v>
      </c>
      <c r="AP1162" s="403">
        <v>5.1679999999999997E-2</v>
      </c>
      <c r="AQ1162" s="403">
        <v>0.22733</v>
      </c>
      <c r="AR1162" s="403">
        <v>52</v>
      </c>
      <c r="AS1162" s="399" t="s">
        <v>1613</v>
      </c>
      <c r="AT1162" s="390">
        <v>0</v>
      </c>
      <c r="AU1162" s="390">
        <v>0</v>
      </c>
      <c r="AV1162" s="390">
        <v>0</v>
      </c>
      <c r="AY1162" s="390" t="s">
        <v>3533</v>
      </c>
    </row>
    <row r="1163" spans="1:51" s="390" customFormat="1">
      <c r="A1163" s="399" t="s">
        <v>81</v>
      </c>
      <c r="B1163" s="399" t="s">
        <v>1628</v>
      </c>
      <c r="C1163" s="399">
        <v>68</v>
      </c>
      <c r="D1163" s="399">
        <v>20</v>
      </c>
      <c r="E1163" s="403">
        <v>9.1300000000000006E-2</v>
      </c>
      <c r="F1163" s="399">
        <v>0</v>
      </c>
      <c r="G1163" s="399">
        <v>4.26</v>
      </c>
      <c r="H1163" s="399">
        <v>0.7</v>
      </c>
      <c r="I1163" s="399">
        <v>2.6</v>
      </c>
      <c r="J1163" s="399">
        <v>40</v>
      </c>
      <c r="K1163" s="399">
        <v>125</v>
      </c>
      <c r="L1163" s="403">
        <v>1</v>
      </c>
      <c r="M1163" s="404">
        <v>12.300000190734863</v>
      </c>
      <c r="N1163" s="404">
        <v>12.300000190734863</v>
      </c>
      <c r="O1163" s="404">
        <v>8.0500001907348633</v>
      </c>
      <c r="P1163" s="399">
        <v>100</v>
      </c>
      <c r="Q1163" s="399" t="s">
        <v>293</v>
      </c>
      <c r="R1163" s="399">
        <v>1</v>
      </c>
      <c r="S1163" s="399">
        <v>0</v>
      </c>
      <c r="T1163" s="399">
        <v>0</v>
      </c>
      <c r="U1163" s="404">
        <v>0.69</v>
      </c>
      <c r="V1163" s="404">
        <v>0.27</v>
      </c>
      <c r="W1163" s="405">
        <v>8.4619523526999999E-4</v>
      </c>
      <c r="X1163" s="405">
        <v>0.33569027398645235</v>
      </c>
      <c r="Y1163" s="399">
        <v>1.48</v>
      </c>
      <c r="Z1163" s="399">
        <v>1.79</v>
      </c>
      <c r="AA1163" s="405">
        <v>1.48876060109E-3</v>
      </c>
      <c r="AB1163" s="405">
        <v>0.33569027398645235</v>
      </c>
      <c r="AC1163" s="399">
        <v>1.21</v>
      </c>
      <c r="AD1163" s="399">
        <v>2.0099999999999998</v>
      </c>
      <c r="AE1163" s="405">
        <v>1.2489298659599999E-3</v>
      </c>
      <c r="AF1163" s="405">
        <v>0.33569027398645235</v>
      </c>
      <c r="AG1163" s="399">
        <v>1.28</v>
      </c>
      <c r="AH1163" s="399">
        <v>2.2799999999999998</v>
      </c>
      <c r="AI1163" s="324">
        <v>0</v>
      </c>
      <c r="AJ1163" s="324">
        <v>0</v>
      </c>
      <c r="AK1163" s="324">
        <v>0</v>
      </c>
      <c r="AL1163" s="324">
        <v>0</v>
      </c>
      <c r="AM1163" s="324">
        <v>0</v>
      </c>
      <c r="AN1163" s="324">
        <v>0</v>
      </c>
      <c r="AO1163" s="403">
        <v>108845</v>
      </c>
      <c r="AP1163" s="403">
        <v>5.1679999999999997E-2</v>
      </c>
      <c r="AQ1163" s="403">
        <v>0.22733</v>
      </c>
      <c r="AR1163" s="403">
        <v>58</v>
      </c>
      <c r="AS1163" s="399" t="s">
        <v>1613</v>
      </c>
      <c r="AT1163" s="390">
        <v>0</v>
      </c>
      <c r="AU1163" s="390">
        <v>0</v>
      </c>
      <c r="AV1163" s="390">
        <v>0</v>
      </c>
      <c r="AY1163" s="390" t="s">
        <v>3533</v>
      </c>
    </row>
    <row r="1164" spans="1:51" s="390" customFormat="1">
      <c r="A1164" s="399" t="s">
        <v>81</v>
      </c>
      <c r="B1164" s="399" t="s">
        <v>1640</v>
      </c>
      <c r="C1164" s="399">
        <v>680</v>
      </c>
      <c r="D1164" s="399">
        <v>10</v>
      </c>
      <c r="E1164" s="403">
        <v>1.0449999999999999</v>
      </c>
      <c r="F1164" s="399">
        <v>0</v>
      </c>
      <c r="G1164" s="399">
        <v>1.38</v>
      </c>
      <c r="H1164" s="399">
        <v>0.7</v>
      </c>
      <c r="I1164" s="399">
        <v>0.75</v>
      </c>
      <c r="J1164" s="399">
        <v>40</v>
      </c>
      <c r="K1164" s="399">
        <v>125</v>
      </c>
      <c r="L1164" s="403">
        <v>1</v>
      </c>
      <c r="M1164" s="404">
        <v>12.300000190734863</v>
      </c>
      <c r="N1164" s="404">
        <v>12.300000190734863</v>
      </c>
      <c r="O1164" s="404">
        <v>8.0500001907348633</v>
      </c>
      <c r="P1164" s="399">
        <v>100</v>
      </c>
      <c r="Q1164" s="399" t="s">
        <v>293</v>
      </c>
      <c r="R1164" s="399">
        <v>1</v>
      </c>
      <c r="S1164" s="399">
        <v>0</v>
      </c>
      <c r="T1164" s="399">
        <v>0</v>
      </c>
      <c r="U1164" s="404">
        <v>0.69</v>
      </c>
      <c r="V1164" s="404">
        <v>0.27</v>
      </c>
      <c r="W1164" s="405">
        <v>8.4619523526999999E-4</v>
      </c>
      <c r="X1164" s="405">
        <v>1.0521635453306715</v>
      </c>
      <c r="Y1164" s="399">
        <v>1.48</v>
      </c>
      <c r="Z1164" s="399">
        <v>1.79</v>
      </c>
      <c r="AA1164" s="405">
        <v>1.48876060109E-3</v>
      </c>
      <c r="AB1164" s="405">
        <v>1.0521635453306715</v>
      </c>
      <c r="AC1164" s="399">
        <v>1.21</v>
      </c>
      <c r="AD1164" s="399">
        <v>2.0099999999999998</v>
      </c>
      <c r="AE1164" s="405">
        <v>1.2489298659599999E-3</v>
      </c>
      <c r="AF1164" s="405">
        <v>1.0521635453306715</v>
      </c>
      <c r="AG1164" s="399">
        <v>1.28</v>
      </c>
      <c r="AH1164" s="399">
        <v>2.2799999999999998</v>
      </c>
      <c r="AI1164" s="324">
        <v>0</v>
      </c>
      <c r="AJ1164" s="324">
        <v>0</v>
      </c>
      <c r="AK1164" s="324">
        <v>0</v>
      </c>
      <c r="AL1164" s="324">
        <v>0</v>
      </c>
      <c r="AM1164" s="324">
        <v>0</v>
      </c>
      <c r="AN1164" s="324">
        <v>0</v>
      </c>
      <c r="AO1164" s="403">
        <v>440286</v>
      </c>
      <c r="AP1164" s="403">
        <v>1.278E-2</v>
      </c>
      <c r="AQ1164" s="403">
        <v>0.11303000000000001</v>
      </c>
      <c r="AR1164" s="403">
        <v>61</v>
      </c>
      <c r="AS1164" s="399" t="s">
        <v>1613</v>
      </c>
      <c r="AT1164" s="390">
        <v>0</v>
      </c>
      <c r="AU1164" s="390">
        <v>0</v>
      </c>
      <c r="AV1164" s="390">
        <v>0</v>
      </c>
      <c r="AY1164" s="390" t="s">
        <v>3533</v>
      </c>
    </row>
    <row r="1165" spans="1:51" s="390" customFormat="1">
      <c r="A1165" s="399" t="s">
        <v>81</v>
      </c>
      <c r="B1165" s="399" t="s">
        <v>1617</v>
      </c>
      <c r="C1165" s="399">
        <v>8.1999999999999993</v>
      </c>
      <c r="D1165" s="399">
        <v>20</v>
      </c>
      <c r="E1165" s="403">
        <v>2.0299999999999999E-2</v>
      </c>
      <c r="F1165" s="399">
        <v>0</v>
      </c>
      <c r="G1165" s="399">
        <v>12.3</v>
      </c>
      <c r="H1165" s="399">
        <v>0.7</v>
      </c>
      <c r="I1165" s="399">
        <v>5.9</v>
      </c>
      <c r="J1165" s="399">
        <v>40</v>
      </c>
      <c r="K1165" s="399">
        <v>125</v>
      </c>
      <c r="L1165" s="403">
        <v>1</v>
      </c>
      <c r="M1165" s="404">
        <v>12.300000190734863</v>
      </c>
      <c r="N1165" s="404">
        <v>12.300000190734863</v>
      </c>
      <c r="O1165" s="404">
        <v>8.0500001907348633</v>
      </c>
      <c r="P1165" s="399">
        <v>100</v>
      </c>
      <c r="Q1165" s="399" t="s">
        <v>293</v>
      </c>
      <c r="R1165" s="399">
        <v>1</v>
      </c>
      <c r="S1165" s="399">
        <v>0</v>
      </c>
      <c r="T1165" s="399">
        <v>0</v>
      </c>
      <c r="U1165" s="404">
        <v>0.69</v>
      </c>
      <c r="V1165" s="404">
        <v>0.27</v>
      </c>
      <c r="W1165" s="405">
        <v>8.4619523526999999E-4</v>
      </c>
      <c r="X1165" s="405">
        <v>0.11088081298442931</v>
      </c>
      <c r="Y1165" s="399">
        <v>1.48</v>
      </c>
      <c r="Z1165" s="399">
        <v>1.79</v>
      </c>
      <c r="AA1165" s="405">
        <v>1.48876060109E-3</v>
      </c>
      <c r="AB1165" s="405">
        <v>0.11088081298442931</v>
      </c>
      <c r="AC1165" s="399">
        <v>1.21</v>
      </c>
      <c r="AD1165" s="399">
        <v>2.0099999999999998</v>
      </c>
      <c r="AE1165" s="405">
        <v>1.2489298659599999E-3</v>
      </c>
      <c r="AF1165" s="405">
        <v>0.11088081298442931</v>
      </c>
      <c r="AG1165" s="399">
        <v>1.28</v>
      </c>
      <c r="AH1165" s="399">
        <v>2.2799999999999998</v>
      </c>
      <c r="AI1165" s="324">
        <v>0</v>
      </c>
      <c r="AJ1165" s="324">
        <v>0</v>
      </c>
      <c r="AK1165" s="324">
        <v>0</v>
      </c>
      <c r="AL1165" s="324">
        <v>0</v>
      </c>
      <c r="AM1165" s="324">
        <v>0</v>
      </c>
      <c r="AN1165" s="324">
        <v>0</v>
      </c>
      <c r="AO1165" s="403">
        <v>108845</v>
      </c>
      <c r="AP1165" s="403">
        <v>5.1679999999999997E-2</v>
      </c>
      <c r="AQ1165" s="403">
        <v>0.22733</v>
      </c>
      <c r="AR1165" s="403">
        <v>51</v>
      </c>
      <c r="AS1165" s="399" t="s">
        <v>1613</v>
      </c>
      <c r="AT1165" s="390">
        <v>0</v>
      </c>
      <c r="AU1165" s="390">
        <v>0</v>
      </c>
      <c r="AV1165" s="390">
        <v>0</v>
      </c>
      <c r="AY1165" s="390" t="s">
        <v>3533</v>
      </c>
    </row>
    <row r="1166" spans="1:51" s="390" customFormat="1">
      <c r="A1166" s="399" t="s">
        <v>81</v>
      </c>
      <c r="B1166" s="399" t="s">
        <v>1629</v>
      </c>
      <c r="C1166" s="399">
        <v>82</v>
      </c>
      <c r="D1166" s="399">
        <v>20</v>
      </c>
      <c r="E1166" s="403">
        <v>0.12590000000000001</v>
      </c>
      <c r="F1166" s="399">
        <v>0</v>
      </c>
      <c r="G1166" s="399">
        <v>3.8</v>
      </c>
      <c r="H1166" s="399">
        <v>0.7</v>
      </c>
      <c r="I1166" s="399">
        <v>2.2999999999999998</v>
      </c>
      <c r="J1166" s="399">
        <v>40</v>
      </c>
      <c r="K1166" s="399">
        <v>125</v>
      </c>
      <c r="L1166" s="403">
        <v>1</v>
      </c>
      <c r="M1166" s="404">
        <v>12.300000190734863</v>
      </c>
      <c r="N1166" s="404">
        <v>12.300000190734863</v>
      </c>
      <c r="O1166" s="404">
        <v>8.0500001907348633</v>
      </c>
      <c r="P1166" s="399">
        <v>100</v>
      </c>
      <c r="Q1166" s="399" t="s">
        <v>293</v>
      </c>
      <c r="R1166" s="399">
        <v>1</v>
      </c>
      <c r="S1166" s="399">
        <v>0</v>
      </c>
      <c r="T1166" s="399">
        <v>0</v>
      </c>
      <c r="U1166" s="404">
        <v>0.69</v>
      </c>
      <c r="V1166" s="404">
        <v>0.27</v>
      </c>
      <c r="W1166" s="405">
        <v>8.4619523526999999E-4</v>
      </c>
      <c r="X1166" s="405">
        <v>0.35919137436081461</v>
      </c>
      <c r="Y1166" s="399">
        <v>1.48</v>
      </c>
      <c r="Z1166" s="399">
        <v>1.79</v>
      </c>
      <c r="AA1166" s="405">
        <v>1.48876060109E-3</v>
      </c>
      <c r="AB1166" s="405">
        <v>0.35919137436081461</v>
      </c>
      <c r="AC1166" s="399">
        <v>1.21</v>
      </c>
      <c r="AD1166" s="399">
        <v>2.0099999999999998</v>
      </c>
      <c r="AE1166" s="405">
        <v>1.2489298659599999E-3</v>
      </c>
      <c r="AF1166" s="405">
        <v>0.35919137436081461</v>
      </c>
      <c r="AG1166" s="399">
        <v>1.28</v>
      </c>
      <c r="AH1166" s="399">
        <v>2.2799999999999998</v>
      </c>
      <c r="AI1166" s="324">
        <v>0</v>
      </c>
      <c r="AJ1166" s="324">
        <v>0</v>
      </c>
      <c r="AK1166" s="324">
        <v>0</v>
      </c>
      <c r="AL1166" s="324">
        <v>0</v>
      </c>
      <c r="AM1166" s="324">
        <v>0</v>
      </c>
      <c r="AN1166" s="324">
        <v>0</v>
      </c>
      <c r="AO1166" s="403">
        <v>137950</v>
      </c>
      <c r="AP1166" s="403">
        <v>4.0779999999999997E-2</v>
      </c>
      <c r="AQ1166" s="403">
        <v>0.20193</v>
      </c>
      <c r="AR1166" s="403">
        <v>54</v>
      </c>
      <c r="AS1166" s="399" t="s">
        <v>1613</v>
      </c>
      <c r="AT1166" s="390">
        <v>0</v>
      </c>
      <c r="AU1166" s="390">
        <v>0</v>
      </c>
      <c r="AV1166" s="390">
        <v>0</v>
      </c>
      <c r="AY1166" s="390" t="s">
        <v>3533</v>
      </c>
    </row>
    <row r="1167" spans="1:51" s="390" customFormat="1">
      <c r="A1167" s="399" t="s">
        <v>81</v>
      </c>
      <c r="B1167" s="399" t="s">
        <v>1641</v>
      </c>
      <c r="C1167" s="399">
        <v>820</v>
      </c>
      <c r="D1167" s="399">
        <v>10</v>
      </c>
      <c r="E1167" s="403">
        <v>1.1659999999999999</v>
      </c>
      <c r="F1167" s="399">
        <v>0</v>
      </c>
      <c r="G1167" s="399">
        <v>1.26</v>
      </c>
      <c r="H1167" s="399">
        <v>0.7</v>
      </c>
      <c r="I1167" s="399">
        <v>0.7</v>
      </c>
      <c r="J1167" s="399">
        <v>40</v>
      </c>
      <c r="K1167" s="399">
        <v>125</v>
      </c>
      <c r="L1167" s="403">
        <v>1</v>
      </c>
      <c r="M1167" s="404">
        <v>12.300000190734863</v>
      </c>
      <c r="N1167" s="404">
        <v>12.300000190734863</v>
      </c>
      <c r="O1167" s="404">
        <v>8.0500001907348633</v>
      </c>
      <c r="P1167" s="399">
        <v>100</v>
      </c>
      <c r="Q1167" s="399" t="s">
        <v>293</v>
      </c>
      <c r="R1167" s="399">
        <v>1</v>
      </c>
      <c r="S1167" s="399">
        <v>0</v>
      </c>
      <c r="T1167" s="399">
        <v>0</v>
      </c>
      <c r="U1167" s="404">
        <v>0.69</v>
      </c>
      <c r="V1167" s="404">
        <v>0.27</v>
      </c>
      <c r="W1167" s="405">
        <v>8.4619523526999999E-4</v>
      </c>
      <c r="X1167" s="405">
        <v>1.1539632388967347</v>
      </c>
      <c r="Y1167" s="399">
        <v>1.48</v>
      </c>
      <c r="Z1167" s="399">
        <v>1.79</v>
      </c>
      <c r="AA1167" s="405">
        <v>1.48876060109E-3</v>
      </c>
      <c r="AB1167" s="405">
        <v>1.1539632388967347</v>
      </c>
      <c r="AC1167" s="399">
        <v>1.21</v>
      </c>
      <c r="AD1167" s="399">
        <v>2.0099999999999998</v>
      </c>
      <c r="AE1167" s="405">
        <v>1.2489298659599999E-3</v>
      </c>
      <c r="AF1167" s="405">
        <v>1.1539632388967347</v>
      </c>
      <c r="AG1167" s="399">
        <v>1.28</v>
      </c>
      <c r="AH1167" s="399">
        <v>2.2799999999999998</v>
      </c>
      <c r="AI1167" s="324">
        <v>0</v>
      </c>
      <c r="AJ1167" s="324">
        <v>0</v>
      </c>
      <c r="AK1167" s="324">
        <v>0</v>
      </c>
      <c r="AL1167" s="324">
        <v>0</v>
      </c>
      <c r="AM1167" s="324">
        <v>0</v>
      </c>
      <c r="AN1167" s="324">
        <v>0</v>
      </c>
      <c r="AO1167" s="403">
        <v>440286</v>
      </c>
      <c r="AP1167" s="403">
        <v>1.278E-2</v>
      </c>
      <c r="AQ1167" s="403">
        <v>0.11303000000000001</v>
      </c>
      <c r="AR1167" s="403">
        <v>63</v>
      </c>
      <c r="AS1167" s="399" t="s">
        <v>1613</v>
      </c>
      <c r="AT1167" s="390">
        <v>0</v>
      </c>
      <c r="AU1167" s="390">
        <v>0</v>
      </c>
      <c r="AV1167" s="390">
        <v>0</v>
      </c>
      <c r="AY1167" s="390" t="s">
        <v>3533</v>
      </c>
    </row>
    <row r="1168" spans="1:51" s="390" customFormat="1">
      <c r="A1168" s="399" t="s">
        <v>81</v>
      </c>
      <c r="B1168" s="399" t="s">
        <v>3632</v>
      </c>
      <c r="C1168" s="399">
        <v>1</v>
      </c>
      <c r="D1168" s="399">
        <v>20</v>
      </c>
      <c r="E1168" s="403">
        <v>6.3E-3</v>
      </c>
      <c r="F1168" s="399">
        <v>0</v>
      </c>
      <c r="G1168" s="399">
        <v>36.840000000000003</v>
      </c>
      <c r="H1168" s="399">
        <v>0.7</v>
      </c>
      <c r="I1168" s="399">
        <v>10.1</v>
      </c>
      <c r="J1168" s="399">
        <v>40</v>
      </c>
      <c r="K1168" s="399">
        <v>165</v>
      </c>
      <c r="L1168" s="403">
        <v>1</v>
      </c>
      <c r="M1168" s="404">
        <v>12.300000190734863</v>
      </c>
      <c r="N1168" s="404">
        <v>12.300000190734863</v>
      </c>
      <c r="O1168" s="404">
        <v>8.0500001907348633</v>
      </c>
      <c r="P1168" s="399">
        <v>100</v>
      </c>
      <c r="Q1168" s="399" t="s">
        <v>293</v>
      </c>
      <c r="R1168" s="399">
        <v>1</v>
      </c>
      <c r="S1168" s="399">
        <v>0</v>
      </c>
      <c r="T1168" s="399">
        <v>0</v>
      </c>
      <c r="U1168" s="404">
        <v>0.77</v>
      </c>
      <c r="V1168" s="404">
        <v>0.32</v>
      </c>
      <c r="W1168" s="405">
        <v>8.4619523526999999E-4</v>
      </c>
      <c r="X1168" s="405">
        <v>4.4429595086442224E-2</v>
      </c>
      <c r="Y1168" s="399">
        <v>1.48</v>
      </c>
      <c r="Z1168" s="399">
        <v>1.79</v>
      </c>
      <c r="AA1168" s="405">
        <v>1.48876060109E-3</v>
      </c>
      <c r="AB1168" s="405">
        <v>4.4429595086442224E-2</v>
      </c>
      <c r="AC1168" s="399">
        <v>1.21</v>
      </c>
      <c r="AD1168" s="399">
        <v>2.0099999999999998</v>
      </c>
      <c r="AE1168" s="405">
        <v>1.2489298659599999E-3</v>
      </c>
      <c r="AF1168" s="405">
        <v>4.4429595086442224E-2</v>
      </c>
      <c r="AG1168" s="399">
        <v>1.28</v>
      </c>
      <c r="AH1168" s="399">
        <v>2.2799999999999998</v>
      </c>
      <c r="AI1168" s="324">
        <v>0</v>
      </c>
      <c r="AJ1168" s="324">
        <v>0</v>
      </c>
      <c r="AK1168" s="324">
        <v>0</v>
      </c>
      <c r="AL1168" s="324">
        <v>0</v>
      </c>
      <c r="AM1168" s="324">
        <v>0</v>
      </c>
      <c r="AN1168" s="324">
        <v>0</v>
      </c>
      <c r="AO1168" s="403">
        <v>108845</v>
      </c>
      <c r="AP1168" s="403">
        <v>5.1679999999999997E-2</v>
      </c>
      <c r="AQ1168" s="403">
        <v>0.22733</v>
      </c>
      <c r="AR1168" s="403">
        <v>56</v>
      </c>
      <c r="AS1168" s="399" t="s">
        <v>1643</v>
      </c>
      <c r="AT1168" s="390">
        <v>0</v>
      </c>
      <c r="AU1168" s="390">
        <v>0</v>
      </c>
      <c r="AV1168" s="390">
        <v>0</v>
      </c>
      <c r="AY1168" s="390" t="s">
        <v>3533</v>
      </c>
    </row>
    <row r="1169" spans="1:51" s="390" customFormat="1">
      <c r="A1169" s="399" t="s">
        <v>81</v>
      </c>
      <c r="B1169" s="399" t="s">
        <v>1648</v>
      </c>
      <c r="C1169" s="399">
        <v>10</v>
      </c>
      <c r="D1169" s="399">
        <v>20</v>
      </c>
      <c r="E1169" s="403">
        <v>2.18E-2</v>
      </c>
      <c r="F1169" s="399">
        <v>0</v>
      </c>
      <c r="G1169" s="399">
        <v>12.48</v>
      </c>
      <c r="H1169" s="399">
        <v>0.7</v>
      </c>
      <c r="I1169" s="399">
        <v>5.7</v>
      </c>
      <c r="J1169" s="399">
        <v>40</v>
      </c>
      <c r="K1169" s="399">
        <v>165</v>
      </c>
      <c r="L1169" s="403">
        <v>1</v>
      </c>
      <c r="M1169" s="404">
        <v>12.300000190734863</v>
      </c>
      <c r="N1169" s="404">
        <v>12.300000190734863</v>
      </c>
      <c r="O1169" s="404">
        <v>8.0500001907348633</v>
      </c>
      <c r="P1169" s="399">
        <v>100</v>
      </c>
      <c r="Q1169" s="399" t="s">
        <v>293</v>
      </c>
      <c r="R1169" s="399">
        <v>1</v>
      </c>
      <c r="S1169" s="399">
        <v>0</v>
      </c>
      <c r="T1169" s="399">
        <v>0</v>
      </c>
      <c r="U1169" s="404">
        <v>0.77</v>
      </c>
      <c r="V1169" s="404">
        <v>0.32</v>
      </c>
      <c r="W1169" s="405">
        <v>8.4619523526999999E-4</v>
      </c>
      <c r="X1169" s="405">
        <v>0.12440286624203824</v>
      </c>
      <c r="Y1169" s="399">
        <v>1.48</v>
      </c>
      <c r="Z1169" s="399">
        <v>1.79</v>
      </c>
      <c r="AA1169" s="405">
        <v>1.48876060109E-3</v>
      </c>
      <c r="AB1169" s="405">
        <v>0.12440286624203824</v>
      </c>
      <c r="AC1169" s="399">
        <v>1.21</v>
      </c>
      <c r="AD1169" s="399">
        <v>2.0099999999999998</v>
      </c>
      <c r="AE1169" s="405">
        <v>1.2489298659599999E-3</v>
      </c>
      <c r="AF1169" s="405">
        <v>0.12440286624203824</v>
      </c>
      <c r="AG1169" s="399">
        <v>1.28</v>
      </c>
      <c r="AH1169" s="399">
        <v>2.2799999999999998</v>
      </c>
      <c r="AI1169" s="324">
        <v>0</v>
      </c>
      <c r="AJ1169" s="324">
        <v>0</v>
      </c>
      <c r="AK1169" s="324">
        <v>0</v>
      </c>
      <c r="AL1169" s="324">
        <v>0</v>
      </c>
      <c r="AM1169" s="324">
        <v>0</v>
      </c>
      <c r="AN1169" s="324">
        <v>0</v>
      </c>
      <c r="AO1169" s="403">
        <v>108845</v>
      </c>
      <c r="AP1169" s="403">
        <v>5.1679999999999997E-2</v>
      </c>
      <c r="AQ1169" s="403">
        <v>0.22733</v>
      </c>
      <c r="AR1169" s="403">
        <v>51</v>
      </c>
      <c r="AS1169" s="399" t="s">
        <v>1643</v>
      </c>
      <c r="AT1169" s="390">
        <v>0</v>
      </c>
      <c r="AU1169" s="390">
        <v>0</v>
      </c>
      <c r="AV1169" s="390">
        <v>0</v>
      </c>
      <c r="AY1169" s="390" t="s">
        <v>3533</v>
      </c>
    </row>
    <row r="1170" spans="1:51" s="390" customFormat="1">
      <c r="A1170" s="399" t="s">
        <v>81</v>
      </c>
      <c r="B1170" s="399" t="s">
        <v>1660</v>
      </c>
      <c r="C1170" s="399">
        <v>100</v>
      </c>
      <c r="D1170" s="399">
        <v>20</v>
      </c>
      <c r="E1170" s="403">
        <v>0.1351</v>
      </c>
      <c r="F1170" s="399">
        <v>0</v>
      </c>
      <c r="G1170" s="399">
        <v>3.78</v>
      </c>
      <c r="H1170" s="399">
        <v>0.7</v>
      </c>
      <c r="I1170" s="399">
        <v>2.2000000000000002</v>
      </c>
      <c r="J1170" s="399">
        <v>40</v>
      </c>
      <c r="K1170" s="399">
        <v>165</v>
      </c>
      <c r="L1170" s="403">
        <v>1</v>
      </c>
      <c r="M1170" s="404">
        <v>12.300000190734863</v>
      </c>
      <c r="N1170" s="404">
        <v>12.300000190734863</v>
      </c>
      <c r="O1170" s="404">
        <v>8.0500001907348633</v>
      </c>
      <c r="P1170" s="399">
        <v>100</v>
      </c>
      <c r="Q1170" s="399" t="s">
        <v>293</v>
      </c>
      <c r="R1170" s="399">
        <v>1</v>
      </c>
      <c r="S1170" s="399">
        <v>0</v>
      </c>
      <c r="T1170" s="399">
        <v>0</v>
      </c>
      <c r="U1170" s="404">
        <v>0.77</v>
      </c>
      <c r="V1170" s="404">
        <v>0.32</v>
      </c>
      <c r="W1170" s="405">
        <v>8.4619523526999999E-4</v>
      </c>
      <c r="X1170" s="405">
        <v>0.41467622080679406</v>
      </c>
      <c r="Y1170" s="399">
        <v>1.48</v>
      </c>
      <c r="Z1170" s="399">
        <v>1.79</v>
      </c>
      <c r="AA1170" s="405">
        <v>1.48876060109E-3</v>
      </c>
      <c r="AB1170" s="405">
        <v>0.41467622080679406</v>
      </c>
      <c r="AC1170" s="399">
        <v>1.21</v>
      </c>
      <c r="AD1170" s="399">
        <v>2.0099999999999998</v>
      </c>
      <c r="AE1170" s="405">
        <v>1.2489298659599999E-3</v>
      </c>
      <c r="AF1170" s="405">
        <v>0.41467622080679406</v>
      </c>
      <c r="AG1170" s="399">
        <v>1.28</v>
      </c>
      <c r="AH1170" s="399">
        <v>2.2799999999999998</v>
      </c>
      <c r="AI1170" s="324">
        <v>0</v>
      </c>
      <c r="AJ1170" s="324">
        <v>0</v>
      </c>
      <c r="AK1170" s="324">
        <v>0</v>
      </c>
      <c r="AL1170" s="324">
        <v>0</v>
      </c>
      <c r="AM1170" s="324">
        <v>0</v>
      </c>
      <c r="AN1170" s="324">
        <v>0</v>
      </c>
      <c r="AO1170" s="403">
        <v>137950</v>
      </c>
      <c r="AP1170" s="403">
        <v>4.0779999999999997E-2</v>
      </c>
      <c r="AQ1170" s="403">
        <v>0.20193</v>
      </c>
      <c r="AR1170" s="403">
        <v>55</v>
      </c>
      <c r="AS1170" s="399" t="s">
        <v>1643</v>
      </c>
      <c r="AT1170" s="390">
        <v>0</v>
      </c>
      <c r="AU1170" s="390">
        <v>0</v>
      </c>
      <c r="AV1170" s="390">
        <v>0</v>
      </c>
      <c r="AY1170" s="390" t="s">
        <v>3627</v>
      </c>
    </row>
    <row r="1171" spans="1:51" s="390" customFormat="1">
      <c r="A1171" s="399" t="s">
        <v>81</v>
      </c>
      <c r="B1171" s="399" t="s">
        <v>1672</v>
      </c>
      <c r="C1171" s="399">
        <v>1000</v>
      </c>
      <c r="D1171" s="399">
        <v>10</v>
      </c>
      <c r="E1171" s="403">
        <v>1.3340000000000001</v>
      </c>
      <c r="F1171" s="399">
        <v>0</v>
      </c>
      <c r="G1171" s="399">
        <v>1.18</v>
      </c>
      <c r="H1171" s="399">
        <v>0.7</v>
      </c>
      <c r="I1171" s="399">
        <v>0.68</v>
      </c>
      <c r="J1171" s="399">
        <v>40</v>
      </c>
      <c r="K1171" s="399">
        <v>165</v>
      </c>
      <c r="L1171" s="403">
        <v>1</v>
      </c>
      <c r="M1171" s="404">
        <v>12.300000190734863</v>
      </c>
      <c r="N1171" s="404">
        <v>12.300000190734863</v>
      </c>
      <c r="O1171" s="404">
        <v>8.0500001907348633</v>
      </c>
      <c r="P1171" s="399">
        <v>100</v>
      </c>
      <c r="Q1171" s="399" t="s">
        <v>293</v>
      </c>
      <c r="R1171" s="399">
        <v>1</v>
      </c>
      <c r="S1171" s="399">
        <v>0</v>
      </c>
      <c r="T1171" s="399">
        <v>0</v>
      </c>
      <c r="U1171" s="404">
        <v>0.77</v>
      </c>
      <c r="V1171" s="404">
        <v>0.32</v>
      </c>
      <c r="W1171" s="405">
        <v>8.4619523526999999E-4</v>
      </c>
      <c r="X1171" s="405">
        <v>1.3122665215404876</v>
      </c>
      <c r="Y1171" s="399">
        <v>1.48</v>
      </c>
      <c r="Z1171" s="399">
        <v>1.79</v>
      </c>
      <c r="AA1171" s="405">
        <v>1.48876060109E-3</v>
      </c>
      <c r="AB1171" s="405">
        <v>1.3122665215404876</v>
      </c>
      <c r="AC1171" s="399">
        <v>1.21</v>
      </c>
      <c r="AD1171" s="399">
        <v>2.0099999999999998</v>
      </c>
      <c r="AE1171" s="405">
        <v>1.2489298659599999E-3</v>
      </c>
      <c r="AF1171" s="405">
        <v>1.3122665215404876</v>
      </c>
      <c r="AG1171" s="399">
        <v>1.28</v>
      </c>
      <c r="AH1171" s="399">
        <v>2.2799999999999998</v>
      </c>
      <c r="AI1171" s="324">
        <v>0</v>
      </c>
      <c r="AJ1171" s="324">
        <v>0</v>
      </c>
      <c r="AK1171" s="324">
        <v>0</v>
      </c>
      <c r="AL1171" s="324">
        <v>0</v>
      </c>
      <c r="AM1171" s="324">
        <v>0</v>
      </c>
      <c r="AN1171" s="324">
        <v>0</v>
      </c>
      <c r="AO1171" s="403">
        <v>440286</v>
      </c>
      <c r="AP1171" s="403">
        <v>1.278E-2</v>
      </c>
      <c r="AQ1171" s="403">
        <v>0.11303000000000001</v>
      </c>
      <c r="AR1171" s="403">
        <v>58</v>
      </c>
      <c r="AS1171" s="399" t="s">
        <v>1643</v>
      </c>
      <c r="AT1171" s="390">
        <v>0</v>
      </c>
      <c r="AU1171" s="390">
        <v>0</v>
      </c>
      <c r="AV1171" s="390">
        <v>0</v>
      </c>
      <c r="AY1171" s="390" t="s">
        <v>3533</v>
      </c>
    </row>
    <row r="1172" spans="1:51" s="390" customFormat="1">
      <c r="A1172" s="399" t="s">
        <v>81</v>
      </c>
      <c r="B1172" s="399" t="s">
        <v>1649</v>
      </c>
      <c r="C1172" s="399">
        <v>12</v>
      </c>
      <c r="D1172" s="399">
        <v>20</v>
      </c>
      <c r="E1172" s="403">
        <v>2.3199999999999998E-2</v>
      </c>
      <c r="F1172" s="399">
        <v>0</v>
      </c>
      <c r="G1172" s="399">
        <v>10.44</v>
      </c>
      <c r="H1172" s="399">
        <v>0.7</v>
      </c>
      <c r="I1172" s="399">
        <v>5.2</v>
      </c>
      <c r="J1172" s="399">
        <v>40</v>
      </c>
      <c r="K1172" s="399">
        <v>165</v>
      </c>
      <c r="L1172" s="403">
        <v>1</v>
      </c>
      <c r="M1172" s="404">
        <v>12.300000190734863</v>
      </c>
      <c r="N1172" s="404">
        <v>12.300000190734863</v>
      </c>
      <c r="O1172" s="404">
        <v>8.0500001907348633</v>
      </c>
      <c r="P1172" s="399">
        <v>100</v>
      </c>
      <c r="Q1172" s="399" t="s">
        <v>293</v>
      </c>
      <c r="R1172" s="399">
        <v>1</v>
      </c>
      <c r="S1172" s="399">
        <v>0</v>
      </c>
      <c r="T1172" s="399">
        <v>0</v>
      </c>
      <c r="U1172" s="404">
        <v>0.77</v>
      </c>
      <c r="V1172" s="404">
        <v>0.32</v>
      </c>
      <c r="W1172" s="405">
        <v>8.4619523526999999E-4</v>
      </c>
      <c r="X1172" s="405">
        <v>0.13822540693559804</v>
      </c>
      <c r="Y1172" s="399">
        <v>1.48</v>
      </c>
      <c r="Z1172" s="399">
        <v>1.79</v>
      </c>
      <c r="AA1172" s="405">
        <v>1.48876060109E-3</v>
      </c>
      <c r="AB1172" s="405">
        <v>0.13822540693559804</v>
      </c>
      <c r="AC1172" s="399">
        <v>1.21</v>
      </c>
      <c r="AD1172" s="399">
        <v>2.0099999999999998</v>
      </c>
      <c r="AE1172" s="405">
        <v>1.2489298659599999E-3</v>
      </c>
      <c r="AF1172" s="405">
        <v>0.13822540693559804</v>
      </c>
      <c r="AG1172" s="399">
        <v>1.28</v>
      </c>
      <c r="AH1172" s="399">
        <v>2.2799999999999998</v>
      </c>
      <c r="AI1172" s="324">
        <v>0</v>
      </c>
      <c r="AJ1172" s="324">
        <v>0</v>
      </c>
      <c r="AK1172" s="324">
        <v>0</v>
      </c>
      <c r="AL1172" s="324">
        <v>0</v>
      </c>
      <c r="AM1172" s="324">
        <v>0</v>
      </c>
      <c r="AN1172" s="324">
        <v>0</v>
      </c>
      <c r="AO1172" s="403">
        <v>108845</v>
      </c>
      <c r="AP1172" s="403">
        <v>5.1679999999999997E-2</v>
      </c>
      <c r="AQ1172" s="403">
        <v>0.22733</v>
      </c>
      <c r="AR1172" s="403">
        <v>57</v>
      </c>
      <c r="AS1172" s="399" t="s">
        <v>1643</v>
      </c>
      <c r="AT1172" s="390">
        <v>0</v>
      </c>
      <c r="AU1172" s="390">
        <v>0</v>
      </c>
      <c r="AV1172" s="390">
        <v>0</v>
      </c>
      <c r="AY1172" s="390" t="s">
        <v>3533</v>
      </c>
    </row>
    <row r="1173" spans="1:51" s="390" customFormat="1">
      <c r="A1173" s="399" t="s">
        <v>81</v>
      </c>
      <c r="B1173" s="399" t="s">
        <v>1661</v>
      </c>
      <c r="C1173" s="399">
        <v>120</v>
      </c>
      <c r="D1173" s="399">
        <v>10</v>
      </c>
      <c r="E1173" s="403">
        <v>0.18229999999999999</v>
      </c>
      <c r="F1173" s="399">
        <v>0</v>
      </c>
      <c r="G1173" s="399">
        <v>3.58</v>
      </c>
      <c r="H1173" s="399">
        <v>0.7</v>
      </c>
      <c r="I1173" s="399">
        <v>1.9</v>
      </c>
      <c r="J1173" s="399">
        <v>40</v>
      </c>
      <c r="K1173" s="399">
        <v>165</v>
      </c>
      <c r="L1173" s="403">
        <v>1</v>
      </c>
      <c r="M1173" s="404">
        <v>12.300000190734863</v>
      </c>
      <c r="N1173" s="404">
        <v>12.300000190734863</v>
      </c>
      <c r="O1173" s="404">
        <v>8.0500001907348633</v>
      </c>
      <c r="P1173" s="399">
        <v>100</v>
      </c>
      <c r="Q1173" s="399" t="s">
        <v>293</v>
      </c>
      <c r="R1173" s="399">
        <v>1</v>
      </c>
      <c r="S1173" s="399">
        <v>0</v>
      </c>
      <c r="T1173" s="399">
        <v>0</v>
      </c>
      <c r="U1173" s="404">
        <v>0.77</v>
      </c>
      <c r="V1173" s="404">
        <v>0.32</v>
      </c>
      <c r="W1173" s="405">
        <v>8.4619523526999999E-4</v>
      </c>
      <c r="X1173" s="405">
        <v>0.46075135645199339</v>
      </c>
      <c r="Y1173" s="399">
        <v>1.48</v>
      </c>
      <c r="Z1173" s="399">
        <v>1.79</v>
      </c>
      <c r="AA1173" s="405">
        <v>1.48876060109E-3</v>
      </c>
      <c r="AB1173" s="405">
        <v>0.46075135645199339</v>
      </c>
      <c r="AC1173" s="399">
        <v>1.21</v>
      </c>
      <c r="AD1173" s="399">
        <v>2.0099999999999998</v>
      </c>
      <c r="AE1173" s="405">
        <v>1.2489298659599999E-3</v>
      </c>
      <c r="AF1173" s="405">
        <v>0.46075135645199339</v>
      </c>
      <c r="AG1173" s="399">
        <v>1.28</v>
      </c>
      <c r="AH1173" s="399">
        <v>2.2799999999999998</v>
      </c>
      <c r="AI1173" s="324">
        <v>0</v>
      </c>
      <c r="AJ1173" s="324">
        <v>0</v>
      </c>
      <c r="AK1173" s="324">
        <v>0</v>
      </c>
      <c r="AL1173" s="324">
        <v>0</v>
      </c>
      <c r="AM1173" s="324">
        <v>0</v>
      </c>
      <c r="AN1173" s="324">
        <v>0</v>
      </c>
      <c r="AO1173" s="403">
        <v>172957</v>
      </c>
      <c r="AP1173" s="403">
        <v>3.252E-2</v>
      </c>
      <c r="AQ1173" s="403">
        <v>0.18034</v>
      </c>
      <c r="AR1173" s="403">
        <v>55</v>
      </c>
      <c r="AS1173" s="399" t="s">
        <v>1643</v>
      </c>
      <c r="AT1173" s="390">
        <v>0</v>
      </c>
      <c r="AU1173" s="390">
        <v>0</v>
      </c>
      <c r="AV1173" s="390">
        <v>0</v>
      </c>
      <c r="AY1173" s="390" t="s">
        <v>3533</v>
      </c>
    </row>
    <row r="1174" spans="1:51" s="390" customFormat="1">
      <c r="A1174" s="399" t="s">
        <v>81</v>
      </c>
      <c r="B1174" s="399" t="s">
        <v>3633</v>
      </c>
      <c r="C1174" s="399">
        <v>1.4</v>
      </c>
      <c r="D1174" s="399">
        <v>20</v>
      </c>
      <c r="E1174" s="403">
        <v>8.8000000000000005E-3</v>
      </c>
      <c r="F1174" s="399">
        <v>0</v>
      </c>
      <c r="G1174" s="399">
        <v>29.52</v>
      </c>
      <c r="H1174" s="399">
        <v>0.7</v>
      </c>
      <c r="I1174" s="399">
        <v>9.8000000000000007</v>
      </c>
      <c r="J1174" s="399">
        <v>40</v>
      </c>
      <c r="K1174" s="399">
        <v>165</v>
      </c>
      <c r="L1174" s="403">
        <v>1</v>
      </c>
      <c r="M1174" s="404">
        <v>12.300000190734863</v>
      </c>
      <c r="N1174" s="404">
        <v>12.300000190734863</v>
      </c>
      <c r="O1174" s="404">
        <v>8.0500001907348633</v>
      </c>
      <c r="P1174" s="399">
        <v>100</v>
      </c>
      <c r="Q1174" s="399" t="s">
        <v>293</v>
      </c>
      <c r="R1174" s="399">
        <v>1</v>
      </c>
      <c r="S1174" s="399">
        <v>0</v>
      </c>
      <c r="T1174" s="399">
        <v>0</v>
      </c>
      <c r="U1174" s="404">
        <v>0.77</v>
      </c>
      <c r="V1174" s="404">
        <v>0.32</v>
      </c>
      <c r="W1174" s="405">
        <v>8.4619523526999999E-4</v>
      </c>
      <c r="X1174" s="405">
        <v>4.8378891603571679E-2</v>
      </c>
      <c r="Y1174" s="399">
        <v>1.48</v>
      </c>
      <c r="Z1174" s="399">
        <v>1.79</v>
      </c>
      <c r="AA1174" s="405">
        <v>1.48876060109E-3</v>
      </c>
      <c r="AB1174" s="405">
        <v>4.8378891603571679E-2</v>
      </c>
      <c r="AC1174" s="399">
        <v>1.21</v>
      </c>
      <c r="AD1174" s="399">
        <v>2.0099999999999998</v>
      </c>
      <c r="AE1174" s="405">
        <v>1.2489298659599999E-3</v>
      </c>
      <c r="AF1174" s="405">
        <v>4.8378891603571679E-2</v>
      </c>
      <c r="AG1174" s="399">
        <v>1.28</v>
      </c>
      <c r="AH1174" s="399">
        <v>2.2799999999999998</v>
      </c>
      <c r="AI1174" s="324">
        <v>0</v>
      </c>
      <c r="AJ1174" s="324">
        <v>0</v>
      </c>
      <c r="AK1174" s="324">
        <v>0</v>
      </c>
      <c r="AL1174" s="324">
        <v>0</v>
      </c>
      <c r="AM1174" s="324">
        <v>0</v>
      </c>
      <c r="AN1174" s="324">
        <v>0</v>
      </c>
      <c r="AO1174" s="403">
        <v>108845</v>
      </c>
      <c r="AP1174" s="403">
        <v>5.1679999999999997E-2</v>
      </c>
      <c r="AQ1174" s="403">
        <v>0.22733</v>
      </c>
      <c r="AR1174" s="403">
        <v>42</v>
      </c>
      <c r="AS1174" s="399" t="s">
        <v>1643</v>
      </c>
      <c r="AT1174" s="390">
        <v>0</v>
      </c>
      <c r="AU1174" s="390">
        <v>0</v>
      </c>
      <c r="AV1174" s="390">
        <v>0</v>
      </c>
      <c r="AY1174" s="390" t="s">
        <v>3533</v>
      </c>
    </row>
    <row r="1175" spans="1:51" s="390" customFormat="1">
      <c r="A1175" s="399" t="s">
        <v>81</v>
      </c>
      <c r="B1175" s="399" t="s">
        <v>1650</v>
      </c>
      <c r="C1175" s="399">
        <v>15</v>
      </c>
      <c r="D1175" s="399">
        <v>20</v>
      </c>
      <c r="E1175" s="403">
        <v>2.7900000000000001E-2</v>
      </c>
      <c r="F1175" s="399">
        <v>0</v>
      </c>
      <c r="G1175" s="399">
        <v>9.94</v>
      </c>
      <c r="H1175" s="399">
        <v>0.7</v>
      </c>
      <c r="I1175" s="399">
        <v>4.9000000000000004</v>
      </c>
      <c r="J1175" s="399">
        <v>40</v>
      </c>
      <c r="K1175" s="399">
        <v>165</v>
      </c>
      <c r="L1175" s="403">
        <v>1</v>
      </c>
      <c r="M1175" s="404">
        <v>12.300000190734863</v>
      </c>
      <c r="N1175" s="404">
        <v>12.300000190734863</v>
      </c>
      <c r="O1175" s="404">
        <v>8.0500001907348633</v>
      </c>
      <c r="P1175" s="399">
        <v>100</v>
      </c>
      <c r="Q1175" s="399" t="s">
        <v>293</v>
      </c>
      <c r="R1175" s="399">
        <v>1</v>
      </c>
      <c r="S1175" s="399">
        <v>0</v>
      </c>
      <c r="T1175" s="399">
        <v>0</v>
      </c>
      <c r="U1175" s="404">
        <v>0.77</v>
      </c>
      <c r="V1175" s="404">
        <v>0.32</v>
      </c>
      <c r="W1175" s="405">
        <v>8.4619523526999999E-4</v>
      </c>
      <c r="X1175" s="405">
        <v>0.16086577531298044</v>
      </c>
      <c r="Y1175" s="399">
        <v>1.48</v>
      </c>
      <c r="Z1175" s="399">
        <v>1.79</v>
      </c>
      <c r="AA1175" s="405">
        <v>1.48876060109E-3</v>
      </c>
      <c r="AB1175" s="405">
        <v>0.16086577531298044</v>
      </c>
      <c r="AC1175" s="399">
        <v>1.21</v>
      </c>
      <c r="AD1175" s="399">
        <v>2.0099999999999998</v>
      </c>
      <c r="AE1175" s="405">
        <v>1.2489298659599999E-3</v>
      </c>
      <c r="AF1175" s="405">
        <v>0.16086577531298044</v>
      </c>
      <c r="AG1175" s="399">
        <v>1.28</v>
      </c>
      <c r="AH1175" s="399">
        <v>2.2799999999999998</v>
      </c>
      <c r="AI1175" s="324">
        <v>0</v>
      </c>
      <c r="AJ1175" s="324">
        <v>0</v>
      </c>
      <c r="AK1175" s="324">
        <v>0</v>
      </c>
      <c r="AL1175" s="324">
        <v>0</v>
      </c>
      <c r="AM1175" s="324">
        <v>0</v>
      </c>
      <c r="AN1175" s="324">
        <v>0</v>
      </c>
      <c r="AO1175" s="403">
        <v>137950</v>
      </c>
      <c r="AP1175" s="403">
        <v>4.0779999999999997E-2</v>
      </c>
      <c r="AQ1175" s="403">
        <v>0.20193</v>
      </c>
      <c r="AR1175" s="403">
        <v>54</v>
      </c>
      <c r="AS1175" s="399" t="s">
        <v>1643</v>
      </c>
      <c r="AT1175" s="390">
        <v>0</v>
      </c>
      <c r="AU1175" s="390">
        <v>0</v>
      </c>
      <c r="AV1175" s="390">
        <v>0</v>
      </c>
      <c r="AY1175" s="390" t="s">
        <v>3533</v>
      </c>
    </row>
    <row r="1176" spans="1:51" s="390" customFormat="1">
      <c r="A1176" s="399" t="s">
        <v>81</v>
      </c>
      <c r="B1176" s="399" t="s">
        <v>1662</v>
      </c>
      <c r="C1176" s="399">
        <v>150</v>
      </c>
      <c r="D1176" s="399">
        <v>10</v>
      </c>
      <c r="E1176" s="403">
        <v>0.2165</v>
      </c>
      <c r="F1176" s="399">
        <v>0</v>
      </c>
      <c r="G1176" s="399">
        <v>3.1</v>
      </c>
      <c r="H1176" s="399">
        <v>0.7</v>
      </c>
      <c r="I1176" s="399">
        <v>1.8</v>
      </c>
      <c r="J1176" s="399">
        <v>40</v>
      </c>
      <c r="K1176" s="399">
        <v>165</v>
      </c>
      <c r="L1176" s="403">
        <v>1</v>
      </c>
      <c r="M1176" s="404">
        <v>12.300000190734863</v>
      </c>
      <c r="N1176" s="404">
        <v>12.300000190734863</v>
      </c>
      <c r="O1176" s="404">
        <v>8.0500001907348633</v>
      </c>
      <c r="P1176" s="399">
        <v>100</v>
      </c>
      <c r="Q1176" s="399" t="s">
        <v>293</v>
      </c>
      <c r="R1176" s="399">
        <v>1</v>
      </c>
      <c r="S1176" s="399">
        <v>0</v>
      </c>
      <c r="T1176" s="399">
        <v>0</v>
      </c>
      <c r="U1176" s="404">
        <v>0.77</v>
      </c>
      <c r="V1176" s="404">
        <v>0.32</v>
      </c>
      <c r="W1176" s="405">
        <v>8.4619523526999999E-4</v>
      </c>
      <c r="X1176" s="405">
        <v>0.5126491740743333</v>
      </c>
      <c r="Y1176" s="399">
        <v>1.48</v>
      </c>
      <c r="Z1176" s="399">
        <v>1.79</v>
      </c>
      <c r="AA1176" s="405">
        <v>1.48876060109E-3</v>
      </c>
      <c r="AB1176" s="405">
        <v>0.5126491740743333</v>
      </c>
      <c r="AC1176" s="399">
        <v>1.21</v>
      </c>
      <c r="AD1176" s="399">
        <v>2.0099999999999998</v>
      </c>
      <c r="AE1176" s="405">
        <v>1.2489298659599999E-3</v>
      </c>
      <c r="AF1176" s="405">
        <v>0.5126491740743333</v>
      </c>
      <c r="AG1176" s="399">
        <v>1.28</v>
      </c>
      <c r="AH1176" s="399">
        <v>2.2799999999999998</v>
      </c>
      <c r="AI1176" s="324">
        <v>0</v>
      </c>
      <c r="AJ1176" s="324">
        <v>0</v>
      </c>
      <c r="AK1176" s="324">
        <v>0</v>
      </c>
      <c r="AL1176" s="324">
        <v>0</v>
      </c>
      <c r="AM1176" s="324">
        <v>0</v>
      </c>
      <c r="AN1176" s="324">
        <v>0</v>
      </c>
      <c r="AO1176" s="403">
        <v>172957</v>
      </c>
      <c r="AP1176" s="403">
        <v>3.252E-2</v>
      </c>
      <c r="AQ1176" s="403">
        <v>0.18034</v>
      </c>
      <c r="AR1176" s="403">
        <v>51</v>
      </c>
      <c r="AS1176" s="399" t="s">
        <v>1643</v>
      </c>
      <c r="AT1176" s="390">
        <v>0</v>
      </c>
      <c r="AU1176" s="390">
        <v>0</v>
      </c>
      <c r="AV1176" s="390">
        <v>0</v>
      </c>
      <c r="AY1176" s="390" t="s">
        <v>3627</v>
      </c>
    </row>
    <row r="1177" spans="1:51" s="390" customFormat="1">
      <c r="A1177" s="399" t="s">
        <v>81</v>
      </c>
      <c r="B1177" s="399" t="s">
        <v>1651</v>
      </c>
      <c r="C1177" s="399">
        <v>18</v>
      </c>
      <c r="D1177" s="399">
        <v>20</v>
      </c>
      <c r="E1177" s="403">
        <v>3.0800000000000001E-2</v>
      </c>
      <c r="F1177" s="399">
        <v>0</v>
      </c>
      <c r="G1177" s="399">
        <v>9.36</v>
      </c>
      <c r="H1177" s="399">
        <v>0.7</v>
      </c>
      <c r="I1177" s="399">
        <v>4.5</v>
      </c>
      <c r="J1177" s="399">
        <v>40</v>
      </c>
      <c r="K1177" s="399">
        <v>165</v>
      </c>
      <c r="L1177" s="403">
        <v>1</v>
      </c>
      <c r="M1177" s="404">
        <v>12.300000190734863</v>
      </c>
      <c r="N1177" s="404">
        <v>12.300000190734863</v>
      </c>
      <c r="O1177" s="404">
        <v>8.0500001907348633</v>
      </c>
      <c r="P1177" s="399">
        <v>100</v>
      </c>
      <c r="Q1177" s="399" t="s">
        <v>293</v>
      </c>
      <c r="R1177" s="399">
        <v>1</v>
      </c>
      <c r="S1177" s="399">
        <v>0</v>
      </c>
      <c r="T1177" s="399">
        <v>0</v>
      </c>
      <c r="U1177" s="404">
        <v>0.77</v>
      </c>
      <c r="V1177" s="404">
        <v>0.32</v>
      </c>
      <c r="W1177" s="405">
        <v>8.4619523526999999E-4</v>
      </c>
      <c r="X1177" s="405">
        <v>0.18058480583521677</v>
      </c>
      <c r="Y1177" s="399">
        <v>1.48</v>
      </c>
      <c r="Z1177" s="399">
        <v>1.79</v>
      </c>
      <c r="AA1177" s="405">
        <v>1.48876060109E-3</v>
      </c>
      <c r="AB1177" s="405">
        <v>0.18058480583521677</v>
      </c>
      <c r="AC1177" s="399">
        <v>1.21</v>
      </c>
      <c r="AD1177" s="399">
        <v>2.0099999999999998</v>
      </c>
      <c r="AE1177" s="405">
        <v>1.2489298659599999E-3</v>
      </c>
      <c r="AF1177" s="405">
        <v>0.18058480583521677</v>
      </c>
      <c r="AG1177" s="399">
        <v>1.28</v>
      </c>
      <c r="AH1177" s="399">
        <v>2.2799999999999998</v>
      </c>
      <c r="AI1177" s="324">
        <v>0</v>
      </c>
      <c r="AJ1177" s="324">
        <v>0</v>
      </c>
      <c r="AK1177" s="324">
        <v>0</v>
      </c>
      <c r="AL1177" s="324">
        <v>0</v>
      </c>
      <c r="AM1177" s="324">
        <v>0</v>
      </c>
      <c r="AN1177" s="324">
        <v>0</v>
      </c>
      <c r="AO1177" s="403">
        <v>137950</v>
      </c>
      <c r="AP1177" s="403">
        <v>4.0779999999999997E-2</v>
      </c>
      <c r="AQ1177" s="403">
        <v>0.20193</v>
      </c>
      <c r="AR1177" s="403">
        <v>58</v>
      </c>
      <c r="AS1177" s="399" t="s">
        <v>1643</v>
      </c>
      <c r="AT1177" s="390">
        <v>0</v>
      </c>
      <c r="AU1177" s="390">
        <v>0</v>
      </c>
      <c r="AV1177" s="390">
        <v>0</v>
      </c>
      <c r="AY1177" s="390" t="s">
        <v>3533</v>
      </c>
    </row>
    <row r="1178" spans="1:51" s="390" customFormat="1">
      <c r="A1178" s="399" t="s">
        <v>81</v>
      </c>
      <c r="B1178" s="399" t="s">
        <v>1663</v>
      </c>
      <c r="C1178" s="399">
        <v>180</v>
      </c>
      <c r="D1178" s="399">
        <v>10</v>
      </c>
      <c r="E1178" s="403">
        <v>0.22900000000000001</v>
      </c>
      <c r="F1178" s="399">
        <v>0</v>
      </c>
      <c r="G1178" s="399">
        <v>2.84</v>
      </c>
      <c r="H1178" s="399">
        <v>0.7</v>
      </c>
      <c r="I1178" s="399">
        <v>1.7</v>
      </c>
      <c r="J1178" s="399">
        <v>40</v>
      </c>
      <c r="K1178" s="399">
        <v>165</v>
      </c>
      <c r="L1178" s="403">
        <v>1</v>
      </c>
      <c r="M1178" s="404">
        <v>12.300000190734863</v>
      </c>
      <c r="N1178" s="404">
        <v>12.300000190734863</v>
      </c>
      <c r="O1178" s="404">
        <v>8.0500001907348633</v>
      </c>
      <c r="P1178" s="399">
        <v>100</v>
      </c>
      <c r="Q1178" s="399" t="s">
        <v>293</v>
      </c>
      <c r="R1178" s="399">
        <v>1</v>
      </c>
      <c r="S1178" s="399">
        <v>0</v>
      </c>
      <c r="T1178" s="399">
        <v>0</v>
      </c>
      <c r="U1178" s="404">
        <v>0.77</v>
      </c>
      <c r="V1178" s="404">
        <v>0.32</v>
      </c>
      <c r="W1178" s="405">
        <v>8.4619523526999999E-4</v>
      </c>
      <c r="X1178" s="405">
        <v>0.55427019612789308</v>
      </c>
      <c r="Y1178" s="399">
        <v>1.48</v>
      </c>
      <c r="Z1178" s="399">
        <v>1.79</v>
      </c>
      <c r="AA1178" s="405">
        <v>1.48876060109E-3</v>
      </c>
      <c r="AB1178" s="405">
        <v>0.55427019612789308</v>
      </c>
      <c r="AC1178" s="399">
        <v>1.21</v>
      </c>
      <c r="AD1178" s="399">
        <v>2.0099999999999998</v>
      </c>
      <c r="AE1178" s="405">
        <v>1.2489298659599999E-3</v>
      </c>
      <c r="AF1178" s="405">
        <v>0.55427019612789308</v>
      </c>
      <c r="AG1178" s="399">
        <v>1.28</v>
      </c>
      <c r="AH1178" s="399">
        <v>2.2799999999999998</v>
      </c>
      <c r="AI1178" s="324">
        <v>0</v>
      </c>
      <c r="AJ1178" s="324">
        <v>0</v>
      </c>
      <c r="AK1178" s="324">
        <v>0</v>
      </c>
      <c r="AL1178" s="324">
        <v>0</v>
      </c>
      <c r="AM1178" s="324">
        <v>0</v>
      </c>
      <c r="AN1178" s="324">
        <v>0</v>
      </c>
      <c r="AO1178" s="403">
        <v>172957</v>
      </c>
      <c r="AP1178" s="403">
        <v>3.252E-2</v>
      </c>
      <c r="AQ1178" s="403">
        <v>0.18034</v>
      </c>
      <c r="AR1178" s="403">
        <v>54</v>
      </c>
      <c r="AS1178" s="399" t="s">
        <v>1643</v>
      </c>
      <c r="AT1178" s="390">
        <v>0</v>
      </c>
      <c r="AU1178" s="390">
        <v>0</v>
      </c>
      <c r="AV1178" s="390">
        <v>0</v>
      </c>
      <c r="AY1178" s="390" t="s">
        <v>3533</v>
      </c>
    </row>
    <row r="1179" spans="1:51" s="390" customFormat="1">
      <c r="A1179" s="399" t="s">
        <v>81</v>
      </c>
      <c r="B1179" s="399" t="s">
        <v>3634</v>
      </c>
      <c r="C1179" s="399">
        <v>2.2000000000000002</v>
      </c>
      <c r="D1179" s="399">
        <v>20</v>
      </c>
      <c r="E1179" s="403">
        <v>9.4000000000000004E-3</v>
      </c>
      <c r="F1179" s="399">
        <v>0</v>
      </c>
      <c r="G1179" s="399">
        <v>25.96</v>
      </c>
      <c r="H1179" s="399">
        <v>0.7</v>
      </c>
      <c r="I1179" s="399">
        <v>9.1999999999999993</v>
      </c>
      <c r="J1179" s="399">
        <v>40</v>
      </c>
      <c r="K1179" s="399">
        <v>165</v>
      </c>
      <c r="L1179" s="403">
        <v>1</v>
      </c>
      <c r="M1179" s="404">
        <v>12.300000190734863</v>
      </c>
      <c r="N1179" s="404">
        <v>12.300000190734863</v>
      </c>
      <c r="O1179" s="404">
        <v>8.0500001907348633</v>
      </c>
      <c r="P1179" s="399">
        <v>100</v>
      </c>
      <c r="Q1179" s="399" t="s">
        <v>293</v>
      </c>
      <c r="R1179" s="399">
        <v>1</v>
      </c>
      <c r="S1179" s="399">
        <v>0</v>
      </c>
      <c r="T1179" s="399">
        <v>0</v>
      </c>
      <c r="U1179" s="404">
        <v>0.77</v>
      </c>
      <c r="V1179" s="404">
        <v>0.32</v>
      </c>
      <c r="W1179" s="405">
        <v>8.4619523526999999E-4</v>
      </c>
      <c r="X1179" s="405">
        <v>6.220143446919886E-2</v>
      </c>
      <c r="Y1179" s="399">
        <v>1.48</v>
      </c>
      <c r="Z1179" s="399">
        <v>1.79</v>
      </c>
      <c r="AA1179" s="405">
        <v>1.48876060109E-3</v>
      </c>
      <c r="AB1179" s="405">
        <v>6.220143446919886E-2</v>
      </c>
      <c r="AC1179" s="399">
        <v>1.21</v>
      </c>
      <c r="AD1179" s="399">
        <v>2.0099999999999998</v>
      </c>
      <c r="AE1179" s="405">
        <v>1.2489298659599999E-3</v>
      </c>
      <c r="AF1179" s="405">
        <v>6.220143446919886E-2</v>
      </c>
      <c r="AG1179" s="399">
        <v>1.28</v>
      </c>
      <c r="AH1179" s="399">
        <v>2.2799999999999998</v>
      </c>
      <c r="AI1179" s="324">
        <v>0</v>
      </c>
      <c r="AJ1179" s="324">
        <v>0</v>
      </c>
      <c r="AK1179" s="324">
        <v>0</v>
      </c>
      <c r="AL1179" s="324">
        <v>0</v>
      </c>
      <c r="AM1179" s="324">
        <v>0</v>
      </c>
      <c r="AN1179" s="324">
        <v>0</v>
      </c>
      <c r="AO1179" s="403">
        <v>108845</v>
      </c>
      <c r="AP1179" s="403">
        <v>5.1679999999999997E-2</v>
      </c>
      <c r="AQ1179" s="403">
        <v>0.22733</v>
      </c>
      <c r="AR1179" s="403">
        <v>45</v>
      </c>
      <c r="AS1179" s="399" t="s">
        <v>1643</v>
      </c>
      <c r="AT1179" s="390">
        <v>0</v>
      </c>
      <c r="AU1179" s="390">
        <v>0</v>
      </c>
      <c r="AV1179" s="390">
        <v>0</v>
      </c>
      <c r="AY1179" s="390" t="s">
        <v>3533</v>
      </c>
    </row>
    <row r="1180" spans="1:51" s="390" customFormat="1">
      <c r="A1180" s="399" t="s">
        <v>81</v>
      </c>
      <c r="B1180" s="399" t="s">
        <v>1652</v>
      </c>
      <c r="C1180" s="399">
        <v>22</v>
      </c>
      <c r="D1180" s="399">
        <v>20</v>
      </c>
      <c r="E1180" s="403">
        <v>3.5499999999999997E-2</v>
      </c>
      <c r="F1180" s="399">
        <v>0</v>
      </c>
      <c r="G1180" s="399">
        <v>8.34</v>
      </c>
      <c r="H1180" s="399">
        <v>0.7</v>
      </c>
      <c r="I1180" s="399">
        <v>4</v>
      </c>
      <c r="J1180" s="399">
        <v>40</v>
      </c>
      <c r="K1180" s="399">
        <v>165</v>
      </c>
      <c r="L1180" s="403">
        <v>1</v>
      </c>
      <c r="M1180" s="404">
        <v>12.300000190734863</v>
      </c>
      <c r="N1180" s="404">
        <v>12.300000190734863</v>
      </c>
      <c r="O1180" s="404">
        <v>8.0500001907348633</v>
      </c>
      <c r="P1180" s="399">
        <v>100</v>
      </c>
      <c r="Q1180" s="399" t="s">
        <v>293</v>
      </c>
      <c r="R1180" s="399">
        <v>1</v>
      </c>
      <c r="S1180" s="399">
        <v>0</v>
      </c>
      <c r="T1180" s="399">
        <v>0</v>
      </c>
      <c r="U1180" s="404">
        <v>0.77</v>
      </c>
      <c r="V1180" s="404">
        <v>0.32</v>
      </c>
      <c r="W1180" s="405">
        <v>8.4619523526999999E-4</v>
      </c>
      <c r="X1180" s="405">
        <v>0.19549021838034578</v>
      </c>
      <c r="Y1180" s="399">
        <v>1.48</v>
      </c>
      <c r="Z1180" s="399">
        <v>1.79</v>
      </c>
      <c r="AA1180" s="405">
        <v>1.48876060109E-3</v>
      </c>
      <c r="AB1180" s="405">
        <v>0.19549021838034578</v>
      </c>
      <c r="AC1180" s="399">
        <v>1.21</v>
      </c>
      <c r="AD1180" s="399">
        <v>2.0099999999999998</v>
      </c>
      <c r="AE1180" s="405">
        <v>1.2489298659599999E-3</v>
      </c>
      <c r="AF1180" s="405">
        <v>0.19549021838034578</v>
      </c>
      <c r="AG1180" s="399">
        <v>1.28</v>
      </c>
      <c r="AH1180" s="399">
        <v>2.2799999999999998</v>
      </c>
      <c r="AI1180" s="324">
        <v>0</v>
      </c>
      <c r="AJ1180" s="324">
        <v>0</v>
      </c>
      <c r="AK1180" s="324">
        <v>0</v>
      </c>
      <c r="AL1180" s="324">
        <v>0</v>
      </c>
      <c r="AM1180" s="324">
        <v>0</v>
      </c>
      <c r="AN1180" s="324">
        <v>0</v>
      </c>
      <c r="AO1180" s="403">
        <v>137950</v>
      </c>
      <c r="AP1180" s="403">
        <v>4.0779999999999997E-2</v>
      </c>
      <c r="AQ1180" s="403">
        <v>0.20193</v>
      </c>
      <c r="AR1180" s="403">
        <v>63</v>
      </c>
      <c r="AS1180" s="399" t="s">
        <v>1643</v>
      </c>
      <c r="AT1180" s="390">
        <v>0</v>
      </c>
      <c r="AU1180" s="390">
        <v>0</v>
      </c>
      <c r="AV1180" s="390">
        <v>0</v>
      </c>
      <c r="AY1180" s="390" t="s">
        <v>3533</v>
      </c>
    </row>
    <row r="1181" spans="1:51" s="390" customFormat="1">
      <c r="A1181" s="399" t="s">
        <v>81</v>
      </c>
      <c r="B1181" s="399" t="s">
        <v>1664</v>
      </c>
      <c r="C1181" s="399">
        <v>220</v>
      </c>
      <c r="D1181" s="399">
        <v>10</v>
      </c>
      <c r="E1181" s="403">
        <v>0.3236</v>
      </c>
      <c r="F1181" s="399">
        <v>0</v>
      </c>
      <c r="G1181" s="399">
        <v>2.62</v>
      </c>
      <c r="H1181" s="399">
        <v>0.7</v>
      </c>
      <c r="I1181" s="399">
        <v>1.6</v>
      </c>
      <c r="J1181" s="399">
        <v>40</v>
      </c>
      <c r="K1181" s="399">
        <v>165</v>
      </c>
      <c r="L1181" s="403">
        <v>1</v>
      </c>
      <c r="M1181" s="404">
        <v>12.300000190734863</v>
      </c>
      <c r="N1181" s="404">
        <v>12.300000190734863</v>
      </c>
      <c r="O1181" s="404">
        <v>8.0500001907348633</v>
      </c>
      <c r="P1181" s="399">
        <v>100</v>
      </c>
      <c r="Q1181" s="399" t="s">
        <v>293</v>
      </c>
      <c r="R1181" s="399">
        <v>1</v>
      </c>
      <c r="S1181" s="399">
        <v>0</v>
      </c>
      <c r="T1181" s="399">
        <v>0</v>
      </c>
      <c r="U1181" s="404">
        <v>0.77</v>
      </c>
      <c r="V1181" s="404">
        <v>0.32</v>
      </c>
      <c r="W1181" s="405">
        <v>8.4619523526999999E-4</v>
      </c>
      <c r="X1181" s="405">
        <v>0.61641059849658586</v>
      </c>
      <c r="Y1181" s="399">
        <v>1.48</v>
      </c>
      <c r="Z1181" s="399">
        <v>1.79</v>
      </c>
      <c r="AA1181" s="405">
        <v>1.48876060109E-3</v>
      </c>
      <c r="AB1181" s="405">
        <v>0.61641059849658586</v>
      </c>
      <c r="AC1181" s="399">
        <v>1.21</v>
      </c>
      <c r="AD1181" s="399">
        <v>2.0099999999999998</v>
      </c>
      <c r="AE1181" s="405">
        <v>1.2489298659599999E-3</v>
      </c>
      <c r="AF1181" s="405">
        <v>0.61641059849658586</v>
      </c>
      <c r="AG1181" s="399">
        <v>1.28</v>
      </c>
      <c r="AH1181" s="399">
        <v>2.2799999999999998</v>
      </c>
      <c r="AI1181" s="324">
        <v>0</v>
      </c>
      <c r="AJ1181" s="324">
        <v>0</v>
      </c>
      <c r="AK1181" s="324">
        <v>0</v>
      </c>
      <c r="AL1181" s="324">
        <v>0</v>
      </c>
      <c r="AM1181" s="324">
        <v>0</v>
      </c>
      <c r="AN1181" s="324">
        <v>0</v>
      </c>
      <c r="AO1181" s="403">
        <v>219672</v>
      </c>
      <c r="AP1181" s="403">
        <v>2.5610000000000001E-2</v>
      </c>
      <c r="AQ1181" s="403">
        <v>0.16002</v>
      </c>
      <c r="AR1181" s="403">
        <v>43</v>
      </c>
      <c r="AS1181" s="399" t="s">
        <v>1643</v>
      </c>
      <c r="AT1181" s="390">
        <v>0</v>
      </c>
      <c r="AU1181" s="390">
        <v>0</v>
      </c>
      <c r="AV1181" s="390">
        <v>0</v>
      </c>
      <c r="AY1181" s="390" t="s">
        <v>3627</v>
      </c>
    </row>
    <row r="1182" spans="1:51" s="390" customFormat="1">
      <c r="A1182" s="399" t="s">
        <v>81</v>
      </c>
      <c r="B1182" s="399" t="s">
        <v>3635</v>
      </c>
      <c r="C1182" s="399">
        <v>2.7</v>
      </c>
      <c r="D1182" s="399">
        <v>20</v>
      </c>
      <c r="E1182" s="403">
        <v>1.01E-2</v>
      </c>
      <c r="F1182" s="399">
        <v>0</v>
      </c>
      <c r="G1182" s="399">
        <v>22.04</v>
      </c>
      <c r="H1182" s="399">
        <v>0.7</v>
      </c>
      <c r="I1182" s="399">
        <v>8.6</v>
      </c>
      <c r="J1182" s="399">
        <v>40</v>
      </c>
      <c r="K1182" s="399">
        <v>165</v>
      </c>
      <c r="L1182" s="403">
        <v>1</v>
      </c>
      <c r="M1182" s="404">
        <v>12.300000190734863</v>
      </c>
      <c r="N1182" s="404">
        <v>12.300000190734863</v>
      </c>
      <c r="O1182" s="404">
        <v>8.0500001907348633</v>
      </c>
      <c r="P1182" s="399">
        <v>100</v>
      </c>
      <c r="Q1182" s="399" t="s">
        <v>293</v>
      </c>
      <c r="R1182" s="399">
        <v>1</v>
      </c>
      <c r="S1182" s="399">
        <v>0</v>
      </c>
      <c r="T1182" s="399">
        <v>0</v>
      </c>
      <c r="U1182" s="404">
        <v>0.77</v>
      </c>
      <c r="V1182" s="404">
        <v>0.32</v>
      </c>
      <c r="W1182" s="405">
        <v>8.4619523526999999E-4</v>
      </c>
      <c r="X1182" s="405">
        <v>6.4593797074133485E-2</v>
      </c>
      <c r="Y1182" s="399">
        <v>1.48</v>
      </c>
      <c r="Z1182" s="399">
        <v>1.79</v>
      </c>
      <c r="AA1182" s="405">
        <v>1.48876060109E-3</v>
      </c>
      <c r="AB1182" s="405">
        <v>6.4593797074133485E-2</v>
      </c>
      <c r="AC1182" s="399">
        <v>1.21</v>
      </c>
      <c r="AD1182" s="399">
        <v>2.0099999999999998</v>
      </c>
      <c r="AE1182" s="405">
        <v>1.2489298659599999E-3</v>
      </c>
      <c r="AF1182" s="405">
        <v>6.4593797074133485E-2</v>
      </c>
      <c r="AG1182" s="399">
        <v>1.28</v>
      </c>
      <c r="AH1182" s="399">
        <v>2.2799999999999998</v>
      </c>
      <c r="AI1182" s="324">
        <v>0</v>
      </c>
      <c r="AJ1182" s="324">
        <v>0</v>
      </c>
      <c r="AK1182" s="324">
        <v>0</v>
      </c>
      <c r="AL1182" s="324">
        <v>0</v>
      </c>
      <c r="AM1182" s="324">
        <v>0</v>
      </c>
      <c r="AN1182" s="324">
        <v>0</v>
      </c>
      <c r="AO1182" s="403">
        <v>108845</v>
      </c>
      <c r="AP1182" s="403">
        <v>5.1679999999999997E-2</v>
      </c>
      <c r="AQ1182" s="403">
        <v>0.22733</v>
      </c>
      <c r="AR1182" s="403">
        <v>48</v>
      </c>
      <c r="AS1182" s="399" t="s">
        <v>1643</v>
      </c>
      <c r="AT1182" s="390">
        <v>0</v>
      </c>
      <c r="AU1182" s="390">
        <v>0</v>
      </c>
      <c r="AV1182" s="390">
        <v>0</v>
      </c>
      <c r="AY1182" s="390" t="s">
        <v>3533</v>
      </c>
    </row>
    <row r="1183" spans="1:51" s="390" customFormat="1">
      <c r="A1183" s="399" t="s">
        <v>81</v>
      </c>
      <c r="B1183" s="399" t="s">
        <v>1653</v>
      </c>
      <c r="C1183" s="399">
        <v>27</v>
      </c>
      <c r="D1183" s="399">
        <v>20</v>
      </c>
      <c r="E1183" s="403">
        <v>4.4999999999999998E-2</v>
      </c>
      <c r="F1183" s="399">
        <v>0</v>
      </c>
      <c r="G1183" s="399">
        <v>7.54</v>
      </c>
      <c r="H1183" s="399">
        <v>0.7</v>
      </c>
      <c r="I1183" s="399">
        <v>3.6</v>
      </c>
      <c r="J1183" s="399">
        <v>40</v>
      </c>
      <c r="K1183" s="399">
        <v>165</v>
      </c>
      <c r="L1183" s="403">
        <v>1</v>
      </c>
      <c r="M1183" s="404">
        <v>12.300000190734863</v>
      </c>
      <c r="N1183" s="404">
        <v>12.300000190734863</v>
      </c>
      <c r="O1183" s="404">
        <v>8.0500001907348633</v>
      </c>
      <c r="P1183" s="399">
        <v>100</v>
      </c>
      <c r="Q1183" s="399" t="s">
        <v>293</v>
      </c>
      <c r="R1183" s="399">
        <v>1</v>
      </c>
      <c r="S1183" s="399">
        <v>0</v>
      </c>
      <c r="T1183" s="399">
        <v>0</v>
      </c>
      <c r="U1183" s="404">
        <v>0.77</v>
      </c>
      <c r="V1183" s="404">
        <v>0.32</v>
      </c>
      <c r="W1183" s="405">
        <v>8.4619523526999999E-4</v>
      </c>
      <c r="X1183" s="405">
        <v>0.21531265311122</v>
      </c>
      <c r="Y1183" s="399">
        <v>1.48</v>
      </c>
      <c r="Z1183" s="399">
        <v>1.79</v>
      </c>
      <c r="AA1183" s="405">
        <v>1.48876060109E-3</v>
      </c>
      <c r="AB1183" s="405">
        <v>0.21531265311122</v>
      </c>
      <c r="AC1183" s="399">
        <v>1.21</v>
      </c>
      <c r="AD1183" s="399">
        <v>2.0099999999999998</v>
      </c>
      <c r="AE1183" s="405">
        <v>1.2489298659599999E-3</v>
      </c>
      <c r="AF1183" s="405">
        <v>0.21531265311122</v>
      </c>
      <c r="AG1183" s="399">
        <v>1.28</v>
      </c>
      <c r="AH1183" s="399">
        <v>2.2799999999999998</v>
      </c>
      <c r="AI1183" s="324">
        <v>0</v>
      </c>
      <c r="AJ1183" s="324">
        <v>0</v>
      </c>
      <c r="AK1183" s="324">
        <v>0</v>
      </c>
      <c r="AL1183" s="324">
        <v>0</v>
      </c>
      <c r="AM1183" s="324">
        <v>0</v>
      </c>
      <c r="AN1183" s="324">
        <v>0</v>
      </c>
      <c r="AO1183" s="403">
        <v>172957</v>
      </c>
      <c r="AP1183" s="403">
        <v>3.252E-2</v>
      </c>
      <c r="AQ1183" s="403">
        <v>0.18034</v>
      </c>
      <c r="AR1183" s="403">
        <v>62</v>
      </c>
      <c r="AS1183" s="399" t="s">
        <v>1643</v>
      </c>
      <c r="AT1183" s="390">
        <v>0</v>
      </c>
      <c r="AU1183" s="390">
        <v>0</v>
      </c>
      <c r="AV1183" s="390">
        <v>0</v>
      </c>
      <c r="AY1183" s="390" t="s">
        <v>3533</v>
      </c>
    </row>
    <row r="1184" spans="1:51" s="390" customFormat="1">
      <c r="A1184" s="399" t="s">
        <v>81</v>
      </c>
      <c r="B1184" s="399" t="s">
        <v>1665</v>
      </c>
      <c r="C1184" s="399">
        <v>270</v>
      </c>
      <c r="D1184" s="399">
        <v>10</v>
      </c>
      <c r="E1184" s="403">
        <v>0.41560000000000002</v>
      </c>
      <c r="F1184" s="399">
        <v>0</v>
      </c>
      <c r="G1184" s="399">
        <v>2.34</v>
      </c>
      <c r="H1184" s="399">
        <v>0.7</v>
      </c>
      <c r="I1184" s="399">
        <v>1.2</v>
      </c>
      <c r="J1184" s="399">
        <v>40</v>
      </c>
      <c r="K1184" s="399">
        <v>165</v>
      </c>
      <c r="L1184" s="403">
        <v>1</v>
      </c>
      <c r="M1184" s="404">
        <v>12.300000190734863</v>
      </c>
      <c r="N1184" s="404">
        <v>12.300000190734863</v>
      </c>
      <c r="O1184" s="404">
        <v>8.0500001907348633</v>
      </c>
      <c r="P1184" s="399">
        <v>100</v>
      </c>
      <c r="Q1184" s="399" t="s">
        <v>293</v>
      </c>
      <c r="R1184" s="399">
        <v>1</v>
      </c>
      <c r="S1184" s="399">
        <v>0</v>
      </c>
      <c r="T1184" s="399">
        <v>0</v>
      </c>
      <c r="U1184" s="404">
        <v>0.77</v>
      </c>
      <c r="V1184" s="404">
        <v>0.32</v>
      </c>
      <c r="W1184" s="405">
        <v>8.4619523526999999E-4</v>
      </c>
      <c r="X1184" s="405">
        <v>0.68269865620630732</v>
      </c>
      <c r="Y1184" s="399">
        <v>1.48</v>
      </c>
      <c r="Z1184" s="399">
        <v>1.79</v>
      </c>
      <c r="AA1184" s="405">
        <v>1.48876060109E-3</v>
      </c>
      <c r="AB1184" s="405">
        <v>0.68269865620630732</v>
      </c>
      <c r="AC1184" s="399">
        <v>1.21</v>
      </c>
      <c r="AD1184" s="399">
        <v>2.0099999999999998</v>
      </c>
      <c r="AE1184" s="405">
        <v>1.2489298659599999E-3</v>
      </c>
      <c r="AF1184" s="405">
        <v>0.68269865620630732</v>
      </c>
      <c r="AG1184" s="399">
        <v>1.28</v>
      </c>
      <c r="AH1184" s="399">
        <v>2.2799999999999998</v>
      </c>
      <c r="AI1184" s="324">
        <v>0</v>
      </c>
      <c r="AJ1184" s="324">
        <v>0</v>
      </c>
      <c r="AK1184" s="324">
        <v>0</v>
      </c>
      <c r="AL1184" s="324">
        <v>0</v>
      </c>
      <c r="AM1184" s="324">
        <v>0</v>
      </c>
      <c r="AN1184" s="324">
        <v>0</v>
      </c>
      <c r="AO1184" s="403">
        <v>273123</v>
      </c>
      <c r="AP1184" s="403">
        <v>2.06E-2</v>
      </c>
      <c r="AQ1184" s="403">
        <v>0.14351</v>
      </c>
      <c r="AR1184" s="403">
        <v>60</v>
      </c>
      <c r="AS1184" s="399" t="s">
        <v>1643</v>
      </c>
      <c r="AT1184" s="390">
        <v>0</v>
      </c>
      <c r="AU1184" s="390">
        <v>0</v>
      </c>
      <c r="AV1184" s="390">
        <v>0</v>
      </c>
      <c r="AY1184" s="390" t="s">
        <v>3627</v>
      </c>
    </row>
    <row r="1185" spans="1:51" s="390" customFormat="1">
      <c r="A1185" s="399" t="s">
        <v>81</v>
      </c>
      <c r="B1185" s="399" t="s">
        <v>1654</v>
      </c>
      <c r="C1185" s="399">
        <v>33</v>
      </c>
      <c r="D1185" s="399">
        <v>20</v>
      </c>
      <c r="E1185" s="403">
        <v>6.1899999999999997E-2</v>
      </c>
      <c r="F1185" s="399">
        <v>0</v>
      </c>
      <c r="G1185" s="399">
        <v>6.98</v>
      </c>
      <c r="H1185" s="399">
        <v>0.7</v>
      </c>
      <c r="I1185" s="399">
        <v>3.1</v>
      </c>
      <c r="J1185" s="399">
        <v>40</v>
      </c>
      <c r="K1185" s="399">
        <v>165</v>
      </c>
      <c r="L1185" s="403">
        <v>1</v>
      </c>
      <c r="M1185" s="404">
        <v>12.300000190734863</v>
      </c>
      <c r="N1185" s="404">
        <v>12.300000190734863</v>
      </c>
      <c r="O1185" s="404">
        <v>8.0500001907348633</v>
      </c>
      <c r="P1185" s="399">
        <v>100</v>
      </c>
      <c r="Q1185" s="399" t="s">
        <v>293</v>
      </c>
      <c r="R1185" s="399">
        <v>1</v>
      </c>
      <c r="S1185" s="399">
        <v>0</v>
      </c>
      <c r="T1185" s="399">
        <v>0</v>
      </c>
      <c r="U1185" s="404">
        <v>0.77</v>
      </c>
      <c r="V1185" s="404">
        <v>0.32</v>
      </c>
      <c r="W1185" s="405">
        <v>8.4619523526999999E-4</v>
      </c>
      <c r="X1185" s="405">
        <v>0.23867991778995704</v>
      </c>
      <c r="Y1185" s="399">
        <v>1.48</v>
      </c>
      <c r="Z1185" s="399">
        <v>1.79</v>
      </c>
      <c r="AA1185" s="405">
        <v>1.48876060109E-3</v>
      </c>
      <c r="AB1185" s="405">
        <v>0.23867991778995704</v>
      </c>
      <c r="AC1185" s="399">
        <v>1.21</v>
      </c>
      <c r="AD1185" s="399">
        <v>2.0099999999999998</v>
      </c>
      <c r="AE1185" s="405">
        <v>1.2489298659599999E-3</v>
      </c>
      <c r="AF1185" s="405">
        <v>0.23867991778995704</v>
      </c>
      <c r="AG1185" s="399">
        <v>1.28</v>
      </c>
      <c r="AH1185" s="399">
        <v>2.2799999999999998</v>
      </c>
      <c r="AI1185" s="324">
        <v>0</v>
      </c>
      <c r="AJ1185" s="324">
        <v>0</v>
      </c>
      <c r="AK1185" s="324">
        <v>0</v>
      </c>
      <c r="AL1185" s="324">
        <v>0</v>
      </c>
      <c r="AM1185" s="324">
        <v>0</v>
      </c>
      <c r="AN1185" s="324">
        <v>0</v>
      </c>
      <c r="AO1185" s="403">
        <v>108845</v>
      </c>
      <c r="AP1185" s="403">
        <v>5.1679999999999997E-2</v>
      </c>
      <c r="AQ1185" s="403">
        <v>0.22733</v>
      </c>
      <c r="AR1185" s="403">
        <v>60</v>
      </c>
      <c r="AS1185" s="399" t="s">
        <v>1643</v>
      </c>
      <c r="AT1185" s="390">
        <v>0</v>
      </c>
      <c r="AU1185" s="390">
        <v>0</v>
      </c>
      <c r="AV1185" s="390">
        <v>0</v>
      </c>
      <c r="AY1185" s="390" t="s">
        <v>3533</v>
      </c>
    </row>
    <row r="1186" spans="1:51" s="390" customFormat="1">
      <c r="A1186" s="399" t="s">
        <v>81</v>
      </c>
      <c r="B1186" s="399" t="s">
        <v>1666</v>
      </c>
      <c r="C1186" s="399">
        <v>330</v>
      </c>
      <c r="D1186" s="399">
        <v>10</v>
      </c>
      <c r="E1186" s="403">
        <v>0.48730000000000001</v>
      </c>
      <c r="F1186" s="399">
        <v>0</v>
      </c>
      <c r="G1186" s="399">
        <v>2.06</v>
      </c>
      <c r="H1186" s="399">
        <v>0.7</v>
      </c>
      <c r="I1186" s="399">
        <v>1</v>
      </c>
      <c r="J1186" s="399">
        <v>40</v>
      </c>
      <c r="K1186" s="399">
        <v>165</v>
      </c>
      <c r="L1186" s="403">
        <v>1</v>
      </c>
      <c r="M1186" s="404">
        <v>12.300000190734863</v>
      </c>
      <c r="N1186" s="404">
        <v>12.300000190734863</v>
      </c>
      <c r="O1186" s="404">
        <v>8.0500001907348633</v>
      </c>
      <c r="P1186" s="399">
        <v>100</v>
      </c>
      <c r="Q1186" s="399" t="s">
        <v>293</v>
      </c>
      <c r="R1186" s="399">
        <v>1</v>
      </c>
      <c r="S1186" s="399">
        <v>0</v>
      </c>
      <c r="T1186" s="399">
        <v>0</v>
      </c>
      <c r="U1186" s="404">
        <v>0.77</v>
      </c>
      <c r="V1186" s="404">
        <v>0.32</v>
      </c>
      <c r="W1186" s="405">
        <v>8.4619523526999999E-4</v>
      </c>
      <c r="X1186" s="405">
        <v>0.76023973814578916</v>
      </c>
      <c r="Y1186" s="399">
        <v>1.48</v>
      </c>
      <c r="Z1186" s="399">
        <v>1.79</v>
      </c>
      <c r="AA1186" s="405">
        <v>1.48876060109E-3</v>
      </c>
      <c r="AB1186" s="405">
        <v>0.76023973814578916</v>
      </c>
      <c r="AC1186" s="399">
        <v>1.21</v>
      </c>
      <c r="AD1186" s="399">
        <v>2.0099999999999998</v>
      </c>
      <c r="AE1186" s="405">
        <v>1.2489298659599999E-3</v>
      </c>
      <c r="AF1186" s="405">
        <v>0.76023973814578916</v>
      </c>
      <c r="AG1186" s="399">
        <v>1.28</v>
      </c>
      <c r="AH1186" s="399">
        <v>2.2799999999999998</v>
      </c>
      <c r="AI1186" s="324">
        <v>0</v>
      </c>
      <c r="AJ1186" s="324">
        <v>0</v>
      </c>
      <c r="AK1186" s="324">
        <v>0</v>
      </c>
      <c r="AL1186" s="324">
        <v>0</v>
      </c>
      <c r="AM1186" s="324">
        <v>0</v>
      </c>
      <c r="AN1186" s="324">
        <v>0</v>
      </c>
      <c r="AO1186" s="403">
        <v>273123</v>
      </c>
      <c r="AP1186" s="403">
        <v>2.06E-2</v>
      </c>
      <c r="AQ1186" s="403">
        <v>0.14351</v>
      </c>
      <c r="AR1186" s="403">
        <v>74</v>
      </c>
      <c r="AS1186" s="399" t="s">
        <v>1643</v>
      </c>
      <c r="AT1186" s="390">
        <v>0</v>
      </c>
      <c r="AU1186" s="390">
        <v>0</v>
      </c>
      <c r="AV1186" s="390">
        <v>0</v>
      </c>
      <c r="AY1186" s="390" t="s">
        <v>3533</v>
      </c>
    </row>
    <row r="1187" spans="1:51" s="390" customFormat="1">
      <c r="A1187" s="399" t="s">
        <v>81</v>
      </c>
      <c r="B1187" s="399" t="s">
        <v>3636</v>
      </c>
      <c r="C1187" s="399">
        <v>3.9</v>
      </c>
      <c r="D1187" s="399">
        <v>20</v>
      </c>
      <c r="E1187" s="403">
        <v>1.17E-2</v>
      </c>
      <c r="F1187" s="399">
        <v>0</v>
      </c>
      <c r="G1187" s="399">
        <v>19.2</v>
      </c>
      <c r="H1187" s="399">
        <v>0.7</v>
      </c>
      <c r="I1187" s="399">
        <v>7.7</v>
      </c>
      <c r="J1187" s="399">
        <v>40</v>
      </c>
      <c r="K1187" s="399">
        <v>165</v>
      </c>
      <c r="L1187" s="403">
        <v>1</v>
      </c>
      <c r="M1187" s="404">
        <v>12.300000190734863</v>
      </c>
      <c r="N1187" s="404">
        <v>12.300000190734863</v>
      </c>
      <c r="O1187" s="404">
        <v>8.0500001907348633</v>
      </c>
      <c r="P1187" s="399">
        <v>100</v>
      </c>
      <c r="Q1187" s="399" t="s">
        <v>293</v>
      </c>
      <c r="R1187" s="399">
        <v>1</v>
      </c>
      <c r="S1187" s="399">
        <v>0</v>
      </c>
      <c r="T1187" s="399">
        <v>0</v>
      </c>
      <c r="U1187" s="404">
        <v>0.77</v>
      </c>
      <c r="V1187" s="404">
        <v>0.32</v>
      </c>
      <c r="W1187" s="405">
        <v>8.4619523526999999E-4</v>
      </c>
      <c r="X1187" s="405">
        <v>8.0861865034655159E-2</v>
      </c>
      <c r="Y1187" s="399">
        <v>1.48</v>
      </c>
      <c r="Z1187" s="399">
        <v>1.79</v>
      </c>
      <c r="AA1187" s="405">
        <v>1.48876060109E-3</v>
      </c>
      <c r="AB1187" s="405">
        <v>8.0861865034655159E-2</v>
      </c>
      <c r="AC1187" s="399">
        <v>1.21</v>
      </c>
      <c r="AD1187" s="399">
        <v>2.0099999999999998</v>
      </c>
      <c r="AE1187" s="405">
        <v>1.2489298659599999E-3</v>
      </c>
      <c r="AF1187" s="405">
        <v>8.0861865034655159E-2</v>
      </c>
      <c r="AG1187" s="399">
        <v>1.28</v>
      </c>
      <c r="AH1187" s="399">
        <v>2.2799999999999998</v>
      </c>
      <c r="AI1187" s="324">
        <v>0</v>
      </c>
      <c r="AJ1187" s="324">
        <v>0</v>
      </c>
      <c r="AK1187" s="324">
        <v>0</v>
      </c>
      <c r="AL1187" s="324">
        <v>0</v>
      </c>
      <c r="AM1187" s="324">
        <v>0</v>
      </c>
      <c r="AN1187" s="324">
        <v>0</v>
      </c>
      <c r="AO1187" s="403">
        <v>137950</v>
      </c>
      <c r="AP1187" s="403">
        <v>4.0779999999999997E-2</v>
      </c>
      <c r="AQ1187" s="403">
        <v>0.20193</v>
      </c>
      <c r="AR1187" s="403">
        <v>52</v>
      </c>
      <c r="AS1187" s="399" t="s">
        <v>1643</v>
      </c>
      <c r="AT1187" s="390">
        <v>0</v>
      </c>
      <c r="AU1187" s="390">
        <v>0</v>
      </c>
      <c r="AV1187" s="390">
        <v>0</v>
      </c>
      <c r="AY1187" s="390" t="s">
        <v>3533</v>
      </c>
    </row>
    <row r="1188" spans="1:51" s="390" customFormat="1">
      <c r="A1188" s="399" t="s">
        <v>81</v>
      </c>
      <c r="B1188" s="399" t="s">
        <v>1655</v>
      </c>
      <c r="C1188" s="399">
        <v>39</v>
      </c>
      <c r="D1188" s="399">
        <v>20</v>
      </c>
      <c r="E1188" s="403">
        <v>6.9099999999999995E-2</v>
      </c>
      <c r="F1188" s="399">
        <v>0</v>
      </c>
      <c r="G1188" s="399">
        <v>6.28</v>
      </c>
      <c r="H1188" s="399">
        <v>0.7</v>
      </c>
      <c r="I1188" s="399">
        <v>3</v>
      </c>
      <c r="J1188" s="399">
        <v>40</v>
      </c>
      <c r="K1188" s="399">
        <v>165</v>
      </c>
      <c r="L1188" s="403">
        <v>1</v>
      </c>
      <c r="M1188" s="404">
        <v>12.300000190734863</v>
      </c>
      <c r="N1188" s="404">
        <v>12.300000190734863</v>
      </c>
      <c r="O1188" s="404">
        <v>8.0500001907348633</v>
      </c>
      <c r="P1188" s="399">
        <v>100</v>
      </c>
      <c r="Q1188" s="399" t="s">
        <v>293</v>
      </c>
      <c r="R1188" s="399">
        <v>1</v>
      </c>
      <c r="S1188" s="399">
        <v>0</v>
      </c>
      <c r="T1188" s="399">
        <v>0</v>
      </c>
      <c r="U1188" s="404">
        <v>0.77</v>
      </c>
      <c r="V1188" s="404">
        <v>0.32</v>
      </c>
      <c r="W1188" s="405">
        <v>8.4619523526999999E-4</v>
      </c>
      <c r="X1188" s="405">
        <v>0.25806977571486656</v>
      </c>
      <c r="Y1188" s="399">
        <v>1.48</v>
      </c>
      <c r="Z1188" s="399">
        <v>1.79</v>
      </c>
      <c r="AA1188" s="405">
        <v>1.48876060109E-3</v>
      </c>
      <c r="AB1188" s="405">
        <v>0.25806977571486656</v>
      </c>
      <c r="AC1188" s="399">
        <v>1.21</v>
      </c>
      <c r="AD1188" s="399">
        <v>2.0099999999999998</v>
      </c>
      <c r="AE1188" s="405">
        <v>1.2489298659599999E-3</v>
      </c>
      <c r="AF1188" s="405">
        <v>0.25806977571486656</v>
      </c>
      <c r="AG1188" s="399">
        <v>1.28</v>
      </c>
      <c r="AH1188" s="399">
        <v>2.2799999999999998</v>
      </c>
      <c r="AI1188" s="324">
        <v>0</v>
      </c>
      <c r="AJ1188" s="324">
        <v>0</v>
      </c>
      <c r="AK1188" s="324">
        <v>0</v>
      </c>
      <c r="AL1188" s="324">
        <v>0</v>
      </c>
      <c r="AM1188" s="324">
        <v>0</v>
      </c>
      <c r="AN1188" s="324">
        <v>0</v>
      </c>
      <c r="AO1188" s="403">
        <v>108845</v>
      </c>
      <c r="AP1188" s="403">
        <v>5.1679999999999997E-2</v>
      </c>
      <c r="AQ1188" s="403">
        <v>0.22733</v>
      </c>
      <c r="AR1188" s="403">
        <v>58</v>
      </c>
      <c r="AS1188" s="399" t="s">
        <v>1643</v>
      </c>
      <c r="AT1188" s="390">
        <v>0</v>
      </c>
      <c r="AU1188" s="390">
        <v>0</v>
      </c>
      <c r="AV1188" s="390">
        <v>0</v>
      </c>
      <c r="AY1188" s="390" t="s">
        <v>3533</v>
      </c>
    </row>
    <row r="1189" spans="1:51" s="390" customFormat="1">
      <c r="A1189" s="399" t="s">
        <v>81</v>
      </c>
      <c r="B1189" s="399" t="s">
        <v>1667</v>
      </c>
      <c r="C1189" s="399">
        <v>390</v>
      </c>
      <c r="D1189" s="399">
        <v>10</v>
      </c>
      <c r="E1189" s="403">
        <v>0.53359999999999996</v>
      </c>
      <c r="F1189" s="399">
        <v>0</v>
      </c>
      <c r="G1189" s="399">
        <v>1.92</v>
      </c>
      <c r="H1189" s="399">
        <v>0.7</v>
      </c>
      <c r="I1189" s="399">
        <v>1</v>
      </c>
      <c r="J1189" s="399">
        <v>40</v>
      </c>
      <c r="K1189" s="399">
        <v>165</v>
      </c>
      <c r="L1189" s="403">
        <v>1</v>
      </c>
      <c r="M1189" s="404">
        <v>12.300000190734863</v>
      </c>
      <c r="N1189" s="404">
        <v>12.300000190734863</v>
      </c>
      <c r="O1189" s="404">
        <v>8.0500001907348633</v>
      </c>
      <c r="P1189" s="399">
        <v>100</v>
      </c>
      <c r="Q1189" s="399" t="s">
        <v>293</v>
      </c>
      <c r="R1189" s="399">
        <v>1</v>
      </c>
      <c r="S1189" s="399">
        <v>0</v>
      </c>
      <c r="T1189" s="399">
        <v>0</v>
      </c>
      <c r="U1189" s="404">
        <v>0.77</v>
      </c>
      <c r="V1189" s="404">
        <v>0.32</v>
      </c>
      <c r="W1189" s="405">
        <v>8.4619523526999999E-4</v>
      </c>
      <c r="X1189" s="405">
        <v>0.82512105160535554</v>
      </c>
      <c r="Y1189" s="399">
        <v>1.48</v>
      </c>
      <c r="Z1189" s="399">
        <v>1.79</v>
      </c>
      <c r="AA1189" s="405">
        <v>1.48876060109E-3</v>
      </c>
      <c r="AB1189" s="405">
        <v>0.82512105160535554</v>
      </c>
      <c r="AC1189" s="399">
        <v>1.21</v>
      </c>
      <c r="AD1189" s="399">
        <v>2.0099999999999998</v>
      </c>
      <c r="AE1189" s="405">
        <v>1.2489298659599999E-3</v>
      </c>
      <c r="AF1189" s="405">
        <v>0.82512105160535554</v>
      </c>
      <c r="AG1189" s="399">
        <v>1.28</v>
      </c>
      <c r="AH1189" s="399">
        <v>2.2799999999999998</v>
      </c>
      <c r="AI1189" s="324">
        <v>0</v>
      </c>
      <c r="AJ1189" s="324">
        <v>0</v>
      </c>
      <c r="AK1189" s="324">
        <v>0</v>
      </c>
      <c r="AL1189" s="324">
        <v>0</v>
      </c>
      <c r="AM1189" s="324">
        <v>0</v>
      </c>
      <c r="AN1189" s="324">
        <v>0</v>
      </c>
      <c r="AO1189" s="403">
        <v>273123</v>
      </c>
      <c r="AP1189" s="403">
        <v>2.06E-2</v>
      </c>
      <c r="AQ1189" s="403">
        <v>0.14351</v>
      </c>
      <c r="AR1189" s="403">
        <v>67</v>
      </c>
      <c r="AS1189" s="399" t="s">
        <v>1643</v>
      </c>
      <c r="AT1189" s="390">
        <v>0</v>
      </c>
      <c r="AU1189" s="390">
        <v>0</v>
      </c>
      <c r="AV1189" s="390">
        <v>0</v>
      </c>
      <c r="AY1189" s="390" t="s">
        <v>3627</v>
      </c>
    </row>
    <row r="1190" spans="1:51" s="390" customFormat="1">
      <c r="A1190" s="399" t="s">
        <v>81</v>
      </c>
      <c r="B1190" s="399" t="s">
        <v>1644</v>
      </c>
      <c r="C1190" s="399">
        <v>4.7</v>
      </c>
      <c r="D1190" s="399">
        <v>20</v>
      </c>
      <c r="E1190" s="403">
        <v>1.3899999999999999E-2</v>
      </c>
      <c r="F1190" s="399">
        <v>0</v>
      </c>
      <c r="G1190" s="399">
        <v>17.760000000000002</v>
      </c>
      <c r="H1190" s="399">
        <v>0.7</v>
      </c>
      <c r="I1190" s="399">
        <v>6.2</v>
      </c>
      <c r="J1190" s="399">
        <v>40</v>
      </c>
      <c r="K1190" s="399">
        <v>165</v>
      </c>
      <c r="L1190" s="403">
        <v>1</v>
      </c>
      <c r="M1190" s="404">
        <v>12.300000190734863</v>
      </c>
      <c r="N1190" s="404">
        <v>12.300000190734863</v>
      </c>
      <c r="O1190" s="404">
        <v>8.0500001907348633</v>
      </c>
      <c r="P1190" s="399">
        <v>100</v>
      </c>
      <c r="Q1190" s="399" t="s">
        <v>293</v>
      </c>
      <c r="R1190" s="399">
        <v>1</v>
      </c>
      <c r="S1190" s="399">
        <v>0</v>
      </c>
      <c r="T1190" s="399">
        <v>0</v>
      </c>
      <c r="U1190" s="404">
        <v>0.77</v>
      </c>
      <c r="V1190" s="404">
        <v>0.32</v>
      </c>
      <c r="W1190" s="405">
        <v>8.4619523526999999E-4</v>
      </c>
      <c r="X1190" s="405">
        <v>8.5984330530825881E-2</v>
      </c>
      <c r="Y1190" s="399">
        <v>1.48</v>
      </c>
      <c r="Z1190" s="399">
        <v>1.79</v>
      </c>
      <c r="AA1190" s="405">
        <v>1.48876060109E-3</v>
      </c>
      <c r="AB1190" s="405">
        <v>8.5984330530825881E-2</v>
      </c>
      <c r="AC1190" s="399">
        <v>1.21</v>
      </c>
      <c r="AD1190" s="399">
        <v>2.0099999999999998</v>
      </c>
      <c r="AE1190" s="405">
        <v>1.2489298659599999E-3</v>
      </c>
      <c r="AF1190" s="405">
        <v>8.5984330530825881E-2</v>
      </c>
      <c r="AG1190" s="399">
        <v>1.28</v>
      </c>
      <c r="AH1190" s="399">
        <v>2.2799999999999998</v>
      </c>
      <c r="AI1190" s="324">
        <v>0</v>
      </c>
      <c r="AJ1190" s="324">
        <v>0</v>
      </c>
      <c r="AK1190" s="324">
        <v>0</v>
      </c>
      <c r="AL1190" s="324">
        <v>0</v>
      </c>
      <c r="AM1190" s="324">
        <v>0</v>
      </c>
      <c r="AN1190" s="324">
        <v>0</v>
      </c>
      <c r="AO1190" s="403">
        <v>108845</v>
      </c>
      <c r="AP1190" s="403">
        <v>5.1679999999999997E-2</v>
      </c>
      <c r="AQ1190" s="403">
        <v>0.22733</v>
      </c>
      <c r="AR1190" s="403">
        <v>67</v>
      </c>
      <c r="AS1190" s="399" t="s">
        <v>1643</v>
      </c>
      <c r="AT1190" s="390">
        <v>0</v>
      </c>
      <c r="AU1190" s="390">
        <v>0</v>
      </c>
      <c r="AV1190" s="390">
        <v>0</v>
      </c>
      <c r="AY1190" s="390" t="s">
        <v>3533</v>
      </c>
    </row>
    <row r="1191" spans="1:51" s="390" customFormat="1">
      <c r="A1191" s="399" t="s">
        <v>81</v>
      </c>
      <c r="B1191" s="399" t="s">
        <v>1656</v>
      </c>
      <c r="C1191" s="399">
        <v>47</v>
      </c>
      <c r="D1191" s="399">
        <v>20</v>
      </c>
      <c r="E1191" s="403">
        <v>7.2300000000000003E-2</v>
      </c>
      <c r="F1191" s="399">
        <v>0</v>
      </c>
      <c r="G1191" s="399">
        <v>5.66</v>
      </c>
      <c r="H1191" s="399">
        <v>0.7</v>
      </c>
      <c r="I1191" s="399">
        <v>2.9</v>
      </c>
      <c r="J1191" s="399">
        <v>40</v>
      </c>
      <c r="K1191" s="399">
        <v>165</v>
      </c>
      <c r="L1191" s="403">
        <v>1</v>
      </c>
      <c r="M1191" s="404">
        <v>12.300000190734863</v>
      </c>
      <c r="N1191" s="404">
        <v>12.300000190734863</v>
      </c>
      <c r="O1191" s="404">
        <v>8.0500001907348633</v>
      </c>
      <c r="P1191" s="399">
        <v>100</v>
      </c>
      <c r="Q1191" s="399" t="s">
        <v>293</v>
      </c>
      <c r="R1191" s="399">
        <v>1</v>
      </c>
      <c r="S1191" s="399">
        <v>0</v>
      </c>
      <c r="T1191" s="399">
        <v>0</v>
      </c>
      <c r="U1191" s="404">
        <v>0.77</v>
      </c>
      <c r="V1191" s="404">
        <v>0.32</v>
      </c>
      <c r="W1191" s="405">
        <v>8.4619523526999999E-4</v>
      </c>
      <c r="X1191" s="405">
        <v>0.28661444673410763</v>
      </c>
      <c r="Y1191" s="399">
        <v>1.48</v>
      </c>
      <c r="Z1191" s="399">
        <v>1.79</v>
      </c>
      <c r="AA1191" s="405">
        <v>1.48876060109E-3</v>
      </c>
      <c r="AB1191" s="405">
        <v>0.28661444673410763</v>
      </c>
      <c r="AC1191" s="399">
        <v>1.21</v>
      </c>
      <c r="AD1191" s="399">
        <v>2.0099999999999998</v>
      </c>
      <c r="AE1191" s="405">
        <v>1.2489298659599999E-3</v>
      </c>
      <c r="AF1191" s="405">
        <v>0.28661444673410763</v>
      </c>
      <c r="AG1191" s="399">
        <v>1.28</v>
      </c>
      <c r="AH1191" s="399">
        <v>2.2799999999999998</v>
      </c>
      <c r="AI1191" s="324">
        <v>0</v>
      </c>
      <c r="AJ1191" s="324">
        <v>0</v>
      </c>
      <c r="AK1191" s="324">
        <v>0</v>
      </c>
      <c r="AL1191" s="324">
        <v>0</v>
      </c>
      <c r="AM1191" s="324">
        <v>0</v>
      </c>
      <c r="AN1191" s="324">
        <v>0</v>
      </c>
      <c r="AO1191" s="403">
        <v>108845</v>
      </c>
      <c r="AP1191" s="403">
        <v>5.1679999999999997E-2</v>
      </c>
      <c r="AQ1191" s="403">
        <v>0.22733</v>
      </c>
      <c r="AR1191" s="403">
        <v>59</v>
      </c>
      <c r="AS1191" s="399" t="s">
        <v>1643</v>
      </c>
      <c r="AT1191" s="390">
        <v>0</v>
      </c>
      <c r="AU1191" s="390">
        <v>0</v>
      </c>
      <c r="AV1191" s="390">
        <v>0</v>
      </c>
      <c r="AY1191" s="390" t="s">
        <v>3533</v>
      </c>
    </row>
    <row r="1192" spans="1:51" s="390" customFormat="1">
      <c r="A1192" s="399" t="s">
        <v>81</v>
      </c>
      <c r="B1192" s="399" t="s">
        <v>1668</v>
      </c>
      <c r="C1192" s="399">
        <v>470</v>
      </c>
      <c r="D1192" s="399">
        <v>10</v>
      </c>
      <c r="E1192" s="403">
        <v>0.70750000000000002</v>
      </c>
      <c r="F1192" s="399">
        <v>0</v>
      </c>
      <c r="G1192" s="399">
        <v>1.74</v>
      </c>
      <c r="H1192" s="399">
        <v>0.7</v>
      </c>
      <c r="I1192" s="399">
        <v>0.9</v>
      </c>
      <c r="J1192" s="399">
        <v>40</v>
      </c>
      <c r="K1192" s="399">
        <v>165</v>
      </c>
      <c r="L1192" s="403">
        <v>1</v>
      </c>
      <c r="M1192" s="404">
        <v>12.300000190734863</v>
      </c>
      <c r="N1192" s="404">
        <v>12.300000190734863</v>
      </c>
      <c r="O1192" s="404">
        <v>8.0500001907348633</v>
      </c>
      <c r="P1192" s="399">
        <v>100</v>
      </c>
      <c r="Q1192" s="399" t="s">
        <v>293</v>
      </c>
      <c r="R1192" s="399">
        <v>1</v>
      </c>
      <c r="S1192" s="399">
        <v>0</v>
      </c>
      <c r="T1192" s="399">
        <v>0</v>
      </c>
      <c r="U1192" s="404">
        <v>0.77</v>
      </c>
      <c r="V1192" s="404">
        <v>0.32</v>
      </c>
      <c r="W1192" s="405">
        <v>8.4619523526999999E-4</v>
      </c>
      <c r="X1192" s="405">
        <v>0.90790911698381926</v>
      </c>
      <c r="Y1192" s="399">
        <v>1.48</v>
      </c>
      <c r="Z1192" s="399">
        <v>1.79</v>
      </c>
      <c r="AA1192" s="405">
        <v>1.48876060109E-3</v>
      </c>
      <c r="AB1192" s="405">
        <v>0.90790911698381926</v>
      </c>
      <c r="AC1192" s="399">
        <v>1.21</v>
      </c>
      <c r="AD1192" s="399">
        <v>2.0099999999999998</v>
      </c>
      <c r="AE1192" s="405">
        <v>1.2489298659599999E-3</v>
      </c>
      <c r="AF1192" s="405">
        <v>0.90790911698381926</v>
      </c>
      <c r="AG1192" s="399">
        <v>1.28</v>
      </c>
      <c r="AH1192" s="399">
        <v>2.2799999999999998</v>
      </c>
      <c r="AI1192" s="324">
        <v>0</v>
      </c>
      <c r="AJ1192" s="324">
        <v>0</v>
      </c>
      <c r="AK1192" s="324">
        <v>0</v>
      </c>
      <c r="AL1192" s="324">
        <v>0</v>
      </c>
      <c r="AM1192" s="324">
        <v>0</v>
      </c>
      <c r="AN1192" s="324">
        <v>0</v>
      </c>
      <c r="AO1192" s="403">
        <v>348751</v>
      </c>
      <c r="AP1192" s="403">
        <v>1.6129999999999999E-2</v>
      </c>
      <c r="AQ1192" s="403">
        <v>0.127</v>
      </c>
      <c r="AR1192" s="403">
        <v>63</v>
      </c>
      <c r="AS1192" s="399" t="s">
        <v>1643</v>
      </c>
      <c r="AT1192" s="390">
        <v>0</v>
      </c>
      <c r="AU1192" s="390">
        <v>0</v>
      </c>
      <c r="AV1192" s="390">
        <v>0</v>
      </c>
      <c r="AY1192" s="390" t="s">
        <v>3533</v>
      </c>
    </row>
    <row r="1193" spans="1:51" s="390" customFormat="1">
      <c r="A1193" s="399" t="s">
        <v>81</v>
      </c>
      <c r="B1193" s="399" t="s">
        <v>1645</v>
      </c>
      <c r="C1193" s="399">
        <v>5.6</v>
      </c>
      <c r="D1193" s="399">
        <v>20</v>
      </c>
      <c r="E1193" s="403">
        <v>1.5699999999999999E-2</v>
      </c>
      <c r="F1193" s="399">
        <v>0</v>
      </c>
      <c r="G1193" s="399">
        <v>15.74</v>
      </c>
      <c r="H1193" s="399">
        <v>0.7</v>
      </c>
      <c r="I1193" s="399">
        <v>6.2</v>
      </c>
      <c r="J1193" s="399">
        <v>40</v>
      </c>
      <c r="K1193" s="399">
        <v>165</v>
      </c>
      <c r="L1193" s="403">
        <v>1</v>
      </c>
      <c r="M1193" s="404">
        <v>12.300000190734863</v>
      </c>
      <c r="N1193" s="404">
        <v>12.300000190734863</v>
      </c>
      <c r="O1193" s="404">
        <v>8.0500001907348633</v>
      </c>
      <c r="P1193" s="399">
        <v>100</v>
      </c>
      <c r="Q1193" s="399" t="s">
        <v>293</v>
      </c>
      <c r="R1193" s="399">
        <v>1</v>
      </c>
      <c r="S1193" s="399">
        <v>0</v>
      </c>
      <c r="T1193" s="399">
        <v>0</v>
      </c>
      <c r="U1193" s="404">
        <v>0.77</v>
      </c>
      <c r="V1193" s="404">
        <v>0.32</v>
      </c>
      <c r="W1193" s="405">
        <v>8.4619523526999999E-4</v>
      </c>
      <c r="X1193" s="405">
        <v>9.1665268301504232E-2</v>
      </c>
      <c r="Y1193" s="399">
        <v>1.48</v>
      </c>
      <c r="Z1193" s="399">
        <v>1.79</v>
      </c>
      <c r="AA1193" s="405">
        <v>1.48876060109E-3</v>
      </c>
      <c r="AB1193" s="405">
        <v>9.1665268301504232E-2</v>
      </c>
      <c r="AC1193" s="399">
        <v>1.21</v>
      </c>
      <c r="AD1193" s="399">
        <v>2.0099999999999998</v>
      </c>
      <c r="AE1193" s="405">
        <v>1.2489298659599999E-3</v>
      </c>
      <c r="AF1193" s="405">
        <v>9.1665268301504232E-2</v>
      </c>
      <c r="AG1193" s="399">
        <v>1.28</v>
      </c>
      <c r="AH1193" s="399">
        <v>2.2799999999999998</v>
      </c>
      <c r="AI1193" s="324">
        <v>0</v>
      </c>
      <c r="AJ1193" s="324">
        <v>0</v>
      </c>
      <c r="AK1193" s="324">
        <v>0</v>
      </c>
      <c r="AL1193" s="324">
        <v>0</v>
      </c>
      <c r="AM1193" s="324">
        <v>0</v>
      </c>
      <c r="AN1193" s="324">
        <v>0</v>
      </c>
      <c r="AO1193" s="403">
        <v>108845</v>
      </c>
      <c r="AP1193" s="403">
        <v>5.1679999999999997E-2</v>
      </c>
      <c r="AQ1193" s="403">
        <v>0.22733</v>
      </c>
      <c r="AR1193" s="403">
        <v>59</v>
      </c>
      <c r="AS1193" s="399" t="s">
        <v>1643</v>
      </c>
      <c r="AT1193" s="390">
        <v>0</v>
      </c>
      <c r="AU1193" s="390">
        <v>0</v>
      </c>
      <c r="AV1193" s="390">
        <v>0</v>
      </c>
      <c r="AY1193" s="390" t="s">
        <v>3533</v>
      </c>
    </row>
    <row r="1194" spans="1:51" s="390" customFormat="1">
      <c r="A1194" s="399" t="s">
        <v>81</v>
      </c>
      <c r="B1194" s="399" t="s">
        <v>1657</v>
      </c>
      <c r="C1194" s="399">
        <v>56</v>
      </c>
      <c r="D1194" s="399">
        <v>20</v>
      </c>
      <c r="E1194" s="403">
        <v>8.0199999999999994E-2</v>
      </c>
      <c r="F1194" s="399">
        <v>0</v>
      </c>
      <c r="G1194" s="399">
        <v>5.3</v>
      </c>
      <c r="H1194" s="399">
        <v>0.7</v>
      </c>
      <c r="I1194" s="399">
        <v>2.7</v>
      </c>
      <c r="J1194" s="399">
        <v>40</v>
      </c>
      <c r="K1194" s="399">
        <v>165</v>
      </c>
      <c r="L1194" s="403">
        <v>1</v>
      </c>
      <c r="M1194" s="404">
        <v>12.300000190734863</v>
      </c>
      <c r="N1194" s="404">
        <v>12.300000190734863</v>
      </c>
      <c r="O1194" s="404">
        <v>8.0500001907348633</v>
      </c>
      <c r="P1194" s="399">
        <v>100</v>
      </c>
      <c r="Q1194" s="399" t="s">
        <v>293</v>
      </c>
      <c r="R1194" s="399">
        <v>1</v>
      </c>
      <c r="S1194" s="399">
        <v>0</v>
      </c>
      <c r="T1194" s="399">
        <v>0</v>
      </c>
      <c r="U1194" s="404">
        <v>0.77</v>
      </c>
      <c r="V1194" s="404">
        <v>0.32</v>
      </c>
      <c r="W1194" s="405">
        <v>8.4619523526999999E-4</v>
      </c>
      <c r="X1194" s="405">
        <v>0.30555089954184828</v>
      </c>
      <c r="Y1194" s="399">
        <v>1.48</v>
      </c>
      <c r="Z1194" s="399">
        <v>1.79</v>
      </c>
      <c r="AA1194" s="405">
        <v>1.48876060109E-3</v>
      </c>
      <c r="AB1194" s="405">
        <v>0.30555089954184828</v>
      </c>
      <c r="AC1194" s="399">
        <v>1.21</v>
      </c>
      <c r="AD1194" s="399">
        <v>2.0099999999999998</v>
      </c>
      <c r="AE1194" s="405">
        <v>1.2489298659599999E-3</v>
      </c>
      <c r="AF1194" s="405">
        <v>0.30555089954184828</v>
      </c>
      <c r="AG1194" s="399">
        <v>1.28</v>
      </c>
      <c r="AH1194" s="399">
        <v>2.2799999999999998</v>
      </c>
      <c r="AI1194" s="324">
        <v>0</v>
      </c>
      <c r="AJ1194" s="324">
        <v>0</v>
      </c>
      <c r="AK1194" s="324">
        <v>0</v>
      </c>
      <c r="AL1194" s="324">
        <v>0</v>
      </c>
      <c r="AM1194" s="324">
        <v>0</v>
      </c>
      <c r="AN1194" s="324">
        <v>0</v>
      </c>
      <c r="AO1194" s="403">
        <v>108845</v>
      </c>
      <c r="AP1194" s="403">
        <v>5.1679999999999997E-2</v>
      </c>
      <c r="AQ1194" s="403">
        <v>0.22733</v>
      </c>
      <c r="AR1194" s="403">
        <v>62</v>
      </c>
      <c r="AS1194" s="399" t="s">
        <v>1643</v>
      </c>
      <c r="AT1194" s="390">
        <v>0</v>
      </c>
      <c r="AU1194" s="390">
        <v>0</v>
      </c>
      <c r="AV1194" s="390">
        <v>0</v>
      </c>
      <c r="AY1194" s="390" t="s">
        <v>3533</v>
      </c>
    </row>
    <row r="1195" spans="1:51" s="390" customFormat="1">
      <c r="A1195" s="399" t="s">
        <v>81</v>
      </c>
      <c r="B1195" s="399" t="s">
        <v>1669</v>
      </c>
      <c r="C1195" s="399">
        <v>560</v>
      </c>
      <c r="D1195" s="399">
        <v>10</v>
      </c>
      <c r="E1195" s="403">
        <v>0.77739999999999998</v>
      </c>
      <c r="F1195" s="399">
        <v>0</v>
      </c>
      <c r="G1195" s="399">
        <v>1.66</v>
      </c>
      <c r="H1195" s="399">
        <v>0.7</v>
      </c>
      <c r="I1195" s="399">
        <v>0.8</v>
      </c>
      <c r="J1195" s="399">
        <v>40</v>
      </c>
      <c r="K1195" s="399">
        <v>165</v>
      </c>
      <c r="L1195" s="403">
        <v>1</v>
      </c>
      <c r="M1195" s="404">
        <v>12.300000190734863</v>
      </c>
      <c r="N1195" s="404">
        <v>12.300000190734863</v>
      </c>
      <c r="O1195" s="404">
        <v>8.0500001907348633</v>
      </c>
      <c r="P1195" s="399">
        <v>100</v>
      </c>
      <c r="Q1195" s="399" t="s">
        <v>293</v>
      </c>
      <c r="R1195" s="399">
        <v>1</v>
      </c>
      <c r="S1195" s="399">
        <v>0</v>
      </c>
      <c r="T1195" s="399">
        <v>0</v>
      </c>
      <c r="U1195" s="404">
        <v>0.77</v>
      </c>
      <c r="V1195" s="404">
        <v>0.32</v>
      </c>
      <c r="W1195" s="405">
        <v>8.4619523526999999E-4</v>
      </c>
      <c r="X1195" s="405">
        <v>0.98397747310086736</v>
      </c>
      <c r="Y1195" s="399">
        <v>1.48</v>
      </c>
      <c r="Z1195" s="399">
        <v>1.79</v>
      </c>
      <c r="AA1195" s="405">
        <v>1.48876060109E-3</v>
      </c>
      <c r="AB1195" s="405">
        <v>0.98397747310086736</v>
      </c>
      <c r="AC1195" s="399">
        <v>1.21</v>
      </c>
      <c r="AD1195" s="399">
        <v>2.0099999999999998</v>
      </c>
      <c r="AE1195" s="405">
        <v>1.2489298659599999E-3</v>
      </c>
      <c r="AF1195" s="405">
        <v>0.98397747310086736</v>
      </c>
      <c r="AG1195" s="399">
        <v>1.28</v>
      </c>
      <c r="AH1195" s="399">
        <v>2.2799999999999998</v>
      </c>
      <c r="AI1195" s="324">
        <v>0</v>
      </c>
      <c r="AJ1195" s="324">
        <v>0</v>
      </c>
      <c r="AK1195" s="324">
        <v>0</v>
      </c>
      <c r="AL1195" s="324">
        <v>0</v>
      </c>
      <c r="AM1195" s="324">
        <v>0</v>
      </c>
      <c r="AN1195" s="324">
        <v>0</v>
      </c>
      <c r="AO1195" s="403">
        <v>348751</v>
      </c>
      <c r="AP1195" s="403">
        <v>1.6129999999999999E-2</v>
      </c>
      <c r="AQ1195" s="403">
        <v>0.127</v>
      </c>
      <c r="AR1195" s="403">
        <v>72</v>
      </c>
      <c r="AS1195" s="399" t="s">
        <v>1643</v>
      </c>
      <c r="AT1195" s="390">
        <v>0</v>
      </c>
      <c r="AU1195" s="390">
        <v>0</v>
      </c>
      <c r="AV1195" s="390">
        <v>0</v>
      </c>
      <c r="AY1195" s="390" t="s">
        <v>3533</v>
      </c>
    </row>
    <row r="1196" spans="1:51" s="390" customFormat="1">
      <c r="A1196" s="399" t="s">
        <v>81</v>
      </c>
      <c r="B1196" s="399" t="s">
        <v>1646</v>
      </c>
      <c r="C1196" s="399">
        <v>6.8</v>
      </c>
      <c r="D1196" s="399">
        <v>20</v>
      </c>
      <c r="E1196" s="403">
        <v>1.9099999999999999E-2</v>
      </c>
      <c r="F1196" s="399">
        <v>0</v>
      </c>
      <c r="G1196" s="399">
        <v>14.2</v>
      </c>
      <c r="H1196" s="399">
        <v>0.7</v>
      </c>
      <c r="I1196" s="399">
        <v>6</v>
      </c>
      <c r="J1196" s="399">
        <v>40</v>
      </c>
      <c r="K1196" s="399">
        <v>165</v>
      </c>
      <c r="L1196" s="403">
        <v>1</v>
      </c>
      <c r="M1196" s="404">
        <v>12.300000190734863</v>
      </c>
      <c r="N1196" s="404">
        <v>12.300000190734863</v>
      </c>
      <c r="O1196" s="404">
        <v>8.0500001907348633</v>
      </c>
      <c r="P1196" s="399">
        <v>100</v>
      </c>
      <c r="Q1196" s="399" t="s">
        <v>293</v>
      </c>
      <c r="R1196" s="399">
        <v>1</v>
      </c>
      <c r="S1196" s="399">
        <v>0</v>
      </c>
      <c r="T1196" s="399">
        <v>0</v>
      </c>
      <c r="U1196" s="404">
        <v>0.77</v>
      </c>
      <c r="V1196" s="404">
        <v>0.32</v>
      </c>
      <c r="W1196" s="405">
        <v>8.4619523526999999E-4</v>
      </c>
      <c r="X1196" s="405">
        <v>0.10070708502069328</v>
      </c>
      <c r="Y1196" s="399">
        <v>1.48</v>
      </c>
      <c r="Z1196" s="399">
        <v>1.79</v>
      </c>
      <c r="AA1196" s="405">
        <v>1.48876060109E-3</v>
      </c>
      <c r="AB1196" s="405">
        <v>0.10070708502069328</v>
      </c>
      <c r="AC1196" s="399">
        <v>1.21</v>
      </c>
      <c r="AD1196" s="399">
        <v>2.0099999999999998</v>
      </c>
      <c r="AE1196" s="405">
        <v>1.2489298659599999E-3</v>
      </c>
      <c r="AF1196" s="405">
        <v>0.10070708502069328</v>
      </c>
      <c r="AG1196" s="399">
        <v>1.28</v>
      </c>
      <c r="AH1196" s="399">
        <v>2.2799999999999998</v>
      </c>
      <c r="AI1196" s="324">
        <v>0</v>
      </c>
      <c r="AJ1196" s="324">
        <v>0</v>
      </c>
      <c r="AK1196" s="324">
        <v>0</v>
      </c>
      <c r="AL1196" s="324">
        <v>0</v>
      </c>
      <c r="AM1196" s="324">
        <v>0</v>
      </c>
      <c r="AN1196" s="324">
        <v>0</v>
      </c>
      <c r="AO1196" s="403">
        <v>108845</v>
      </c>
      <c r="AP1196" s="403">
        <v>5.1679999999999997E-2</v>
      </c>
      <c r="AQ1196" s="403">
        <v>0.22733</v>
      </c>
      <c r="AR1196" s="403">
        <v>52</v>
      </c>
      <c r="AS1196" s="399" t="s">
        <v>1643</v>
      </c>
      <c r="AT1196" s="390">
        <v>0</v>
      </c>
      <c r="AU1196" s="390">
        <v>0</v>
      </c>
      <c r="AV1196" s="390">
        <v>0</v>
      </c>
      <c r="AY1196" s="390" t="s">
        <v>3533</v>
      </c>
    </row>
    <row r="1197" spans="1:51" s="390" customFormat="1">
      <c r="A1197" s="399" t="s">
        <v>81</v>
      </c>
      <c r="B1197" s="399" t="s">
        <v>1658</v>
      </c>
      <c r="C1197" s="399">
        <v>68</v>
      </c>
      <c r="D1197" s="399">
        <v>20</v>
      </c>
      <c r="E1197" s="403">
        <v>9.1300000000000006E-2</v>
      </c>
      <c r="F1197" s="399">
        <v>0</v>
      </c>
      <c r="G1197" s="399">
        <v>4.74</v>
      </c>
      <c r="H1197" s="399">
        <v>0.7</v>
      </c>
      <c r="I1197" s="399">
        <v>2.6</v>
      </c>
      <c r="J1197" s="399">
        <v>40</v>
      </c>
      <c r="K1197" s="399">
        <v>165</v>
      </c>
      <c r="L1197" s="403">
        <v>1</v>
      </c>
      <c r="M1197" s="404">
        <v>12.300000190734863</v>
      </c>
      <c r="N1197" s="404">
        <v>12.300000190734863</v>
      </c>
      <c r="O1197" s="404">
        <v>8.0500001907348633</v>
      </c>
      <c r="P1197" s="399">
        <v>100</v>
      </c>
      <c r="Q1197" s="399" t="s">
        <v>293</v>
      </c>
      <c r="R1197" s="399">
        <v>1</v>
      </c>
      <c r="S1197" s="399">
        <v>0</v>
      </c>
      <c r="T1197" s="399">
        <v>0</v>
      </c>
      <c r="U1197" s="404">
        <v>0.77</v>
      </c>
      <c r="V1197" s="404">
        <v>0.32</v>
      </c>
      <c r="W1197" s="405">
        <v>8.4619523526999999E-4</v>
      </c>
      <c r="X1197" s="405">
        <v>0.33569027398645235</v>
      </c>
      <c r="Y1197" s="399">
        <v>1.48</v>
      </c>
      <c r="Z1197" s="399">
        <v>1.79</v>
      </c>
      <c r="AA1197" s="405">
        <v>1.48876060109E-3</v>
      </c>
      <c r="AB1197" s="405">
        <v>0.33569027398645235</v>
      </c>
      <c r="AC1197" s="399">
        <v>1.21</v>
      </c>
      <c r="AD1197" s="399">
        <v>2.0099999999999998</v>
      </c>
      <c r="AE1197" s="405">
        <v>1.2489298659599999E-3</v>
      </c>
      <c r="AF1197" s="405">
        <v>0.33569027398645235</v>
      </c>
      <c r="AG1197" s="399">
        <v>1.28</v>
      </c>
      <c r="AH1197" s="399">
        <v>2.2799999999999998</v>
      </c>
      <c r="AI1197" s="324">
        <v>0</v>
      </c>
      <c r="AJ1197" s="324">
        <v>0</v>
      </c>
      <c r="AK1197" s="324">
        <v>0</v>
      </c>
      <c r="AL1197" s="324">
        <v>0</v>
      </c>
      <c r="AM1197" s="324">
        <v>0</v>
      </c>
      <c r="AN1197" s="324">
        <v>0</v>
      </c>
      <c r="AO1197" s="403">
        <v>108845</v>
      </c>
      <c r="AP1197" s="403">
        <v>5.1679999999999997E-2</v>
      </c>
      <c r="AQ1197" s="403">
        <v>0.22733</v>
      </c>
      <c r="AR1197" s="403">
        <v>58</v>
      </c>
      <c r="AS1197" s="399" t="s">
        <v>1643</v>
      </c>
      <c r="AT1197" s="390">
        <v>0</v>
      </c>
      <c r="AU1197" s="390">
        <v>0</v>
      </c>
      <c r="AV1197" s="390">
        <v>0</v>
      </c>
      <c r="AY1197" s="390" t="s">
        <v>3533</v>
      </c>
    </row>
    <row r="1198" spans="1:51" s="390" customFormat="1">
      <c r="A1198" s="399" t="s">
        <v>81</v>
      </c>
      <c r="B1198" s="399" t="s">
        <v>1670</v>
      </c>
      <c r="C1198" s="399">
        <v>680</v>
      </c>
      <c r="D1198" s="399">
        <v>10</v>
      </c>
      <c r="E1198" s="403">
        <v>1.0449999999999999</v>
      </c>
      <c r="F1198" s="399">
        <v>0</v>
      </c>
      <c r="G1198" s="399">
        <v>1.46</v>
      </c>
      <c r="H1198" s="399">
        <v>0.7</v>
      </c>
      <c r="I1198" s="399">
        <v>0.75</v>
      </c>
      <c r="J1198" s="399">
        <v>40</v>
      </c>
      <c r="K1198" s="399">
        <v>165</v>
      </c>
      <c r="L1198" s="403">
        <v>1</v>
      </c>
      <c r="M1198" s="404">
        <v>12.300000190734863</v>
      </c>
      <c r="N1198" s="404">
        <v>12.300000190734863</v>
      </c>
      <c r="O1198" s="404">
        <v>8.0500001907348633</v>
      </c>
      <c r="P1198" s="399">
        <v>100</v>
      </c>
      <c r="Q1198" s="399" t="s">
        <v>293</v>
      </c>
      <c r="R1198" s="399">
        <v>1</v>
      </c>
      <c r="S1198" s="399">
        <v>0</v>
      </c>
      <c r="T1198" s="399">
        <v>0</v>
      </c>
      <c r="U1198" s="404">
        <v>0.77</v>
      </c>
      <c r="V1198" s="404">
        <v>0.32</v>
      </c>
      <c r="W1198" s="405">
        <v>8.4619523526999999E-4</v>
      </c>
      <c r="X1198" s="405">
        <v>1.0957765420283159</v>
      </c>
      <c r="Y1198" s="399">
        <v>1.48</v>
      </c>
      <c r="Z1198" s="399">
        <v>1.79</v>
      </c>
      <c r="AA1198" s="405">
        <v>1.48876060109E-3</v>
      </c>
      <c r="AB1198" s="405">
        <v>1.0957765420283159</v>
      </c>
      <c r="AC1198" s="399">
        <v>1.21</v>
      </c>
      <c r="AD1198" s="399">
        <v>2.0099999999999998</v>
      </c>
      <c r="AE1198" s="405">
        <v>1.2489298659599999E-3</v>
      </c>
      <c r="AF1198" s="405">
        <v>1.0957765420283159</v>
      </c>
      <c r="AG1198" s="399">
        <v>1.28</v>
      </c>
      <c r="AH1198" s="399">
        <v>2.2799999999999998</v>
      </c>
      <c r="AI1198" s="324">
        <v>0</v>
      </c>
      <c r="AJ1198" s="324">
        <v>0</v>
      </c>
      <c r="AK1198" s="324">
        <v>0</v>
      </c>
      <c r="AL1198" s="324">
        <v>0</v>
      </c>
      <c r="AM1198" s="324">
        <v>0</v>
      </c>
      <c r="AN1198" s="324">
        <v>0</v>
      </c>
      <c r="AO1198" s="403">
        <v>440286</v>
      </c>
      <c r="AP1198" s="403">
        <v>1.278E-2</v>
      </c>
      <c r="AQ1198" s="403">
        <v>0.11303000000000001</v>
      </c>
      <c r="AR1198" s="403">
        <v>61</v>
      </c>
      <c r="AS1198" s="399" t="s">
        <v>1643</v>
      </c>
      <c r="AT1198" s="390">
        <v>0</v>
      </c>
      <c r="AU1198" s="390">
        <v>0</v>
      </c>
      <c r="AV1198" s="390">
        <v>0</v>
      </c>
      <c r="AY1198" s="390" t="s">
        <v>3533</v>
      </c>
    </row>
    <row r="1199" spans="1:51" s="390" customFormat="1">
      <c r="A1199" s="399" t="s">
        <v>81</v>
      </c>
      <c r="B1199" s="399" t="s">
        <v>1647</v>
      </c>
      <c r="C1199" s="399">
        <v>8.1999999999999993</v>
      </c>
      <c r="D1199" s="399">
        <v>20</v>
      </c>
      <c r="E1199" s="403">
        <v>2.0299999999999999E-2</v>
      </c>
      <c r="F1199" s="399">
        <v>0</v>
      </c>
      <c r="G1199" s="399">
        <v>13.28</v>
      </c>
      <c r="H1199" s="399">
        <v>0.7</v>
      </c>
      <c r="I1199" s="399">
        <v>5.9</v>
      </c>
      <c r="J1199" s="399">
        <v>40</v>
      </c>
      <c r="K1199" s="399">
        <v>165</v>
      </c>
      <c r="L1199" s="403">
        <v>1</v>
      </c>
      <c r="M1199" s="404">
        <v>12.300000190734863</v>
      </c>
      <c r="N1199" s="404">
        <v>12.300000190734863</v>
      </c>
      <c r="O1199" s="404">
        <v>8.0500001907348633</v>
      </c>
      <c r="P1199" s="399">
        <v>100</v>
      </c>
      <c r="Q1199" s="399" t="s">
        <v>293</v>
      </c>
      <c r="R1199" s="399">
        <v>1</v>
      </c>
      <c r="S1199" s="399">
        <v>0</v>
      </c>
      <c r="T1199" s="399">
        <v>0</v>
      </c>
      <c r="U1199" s="404">
        <v>0.77</v>
      </c>
      <c r="V1199" s="404">
        <v>0.32</v>
      </c>
      <c r="W1199" s="405">
        <v>8.4619523526999999E-4</v>
      </c>
      <c r="X1199" s="405">
        <v>0.11088081298442931</v>
      </c>
      <c r="Y1199" s="399">
        <v>1.48</v>
      </c>
      <c r="Z1199" s="399">
        <v>1.79</v>
      </c>
      <c r="AA1199" s="405">
        <v>1.48876060109E-3</v>
      </c>
      <c r="AB1199" s="405">
        <v>0.11088081298442931</v>
      </c>
      <c r="AC1199" s="399">
        <v>1.21</v>
      </c>
      <c r="AD1199" s="399">
        <v>2.0099999999999998</v>
      </c>
      <c r="AE1199" s="405">
        <v>1.2489298659599999E-3</v>
      </c>
      <c r="AF1199" s="405">
        <v>0.11088081298442931</v>
      </c>
      <c r="AG1199" s="399">
        <v>1.28</v>
      </c>
      <c r="AH1199" s="399">
        <v>2.2799999999999998</v>
      </c>
      <c r="AI1199" s="324">
        <v>0</v>
      </c>
      <c r="AJ1199" s="324">
        <v>0</v>
      </c>
      <c r="AK1199" s="324">
        <v>0</v>
      </c>
      <c r="AL1199" s="324">
        <v>0</v>
      </c>
      <c r="AM1199" s="324">
        <v>0</v>
      </c>
      <c r="AN1199" s="324">
        <v>0</v>
      </c>
      <c r="AO1199" s="403">
        <v>108845</v>
      </c>
      <c r="AP1199" s="403">
        <v>5.1679999999999997E-2</v>
      </c>
      <c r="AQ1199" s="403">
        <v>0.22733</v>
      </c>
      <c r="AR1199" s="403">
        <v>51</v>
      </c>
      <c r="AS1199" s="399" t="s">
        <v>1643</v>
      </c>
      <c r="AT1199" s="390">
        <v>0</v>
      </c>
      <c r="AU1199" s="390">
        <v>0</v>
      </c>
      <c r="AV1199" s="390">
        <v>0</v>
      </c>
      <c r="AY1199" s="390" t="s">
        <v>3533</v>
      </c>
    </row>
    <row r="1200" spans="1:51" s="390" customFormat="1">
      <c r="A1200" s="399" t="s">
        <v>81</v>
      </c>
      <c r="B1200" s="399" t="s">
        <v>1659</v>
      </c>
      <c r="C1200" s="399">
        <v>82</v>
      </c>
      <c r="D1200" s="399">
        <v>20</v>
      </c>
      <c r="E1200" s="403">
        <v>0.12590000000000001</v>
      </c>
      <c r="F1200" s="399">
        <v>0</v>
      </c>
      <c r="G1200" s="399">
        <v>4.38</v>
      </c>
      <c r="H1200" s="399">
        <v>0.7</v>
      </c>
      <c r="I1200" s="399">
        <v>2.2999999999999998</v>
      </c>
      <c r="J1200" s="399">
        <v>40</v>
      </c>
      <c r="K1200" s="399">
        <v>165</v>
      </c>
      <c r="L1200" s="403">
        <v>1</v>
      </c>
      <c r="M1200" s="404">
        <v>12.300000190734863</v>
      </c>
      <c r="N1200" s="404">
        <v>12.300000190734863</v>
      </c>
      <c r="O1200" s="404">
        <v>8.0500001907348633</v>
      </c>
      <c r="P1200" s="399">
        <v>100</v>
      </c>
      <c r="Q1200" s="399" t="s">
        <v>293</v>
      </c>
      <c r="R1200" s="399">
        <v>1</v>
      </c>
      <c r="S1200" s="399">
        <v>0</v>
      </c>
      <c r="T1200" s="399">
        <v>0</v>
      </c>
      <c r="U1200" s="404">
        <v>0.77</v>
      </c>
      <c r="V1200" s="404">
        <v>0.32</v>
      </c>
      <c r="W1200" s="405">
        <v>8.4619523526999999E-4</v>
      </c>
      <c r="X1200" s="405">
        <v>0.38063563551668411</v>
      </c>
      <c r="Y1200" s="399">
        <v>1.48</v>
      </c>
      <c r="Z1200" s="399">
        <v>1.79</v>
      </c>
      <c r="AA1200" s="405">
        <v>1.48876060109E-3</v>
      </c>
      <c r="AB1200" s="405">
        <v>0.38063563551668411</v>
      </c>
      <c r="AC1200" s="399">
        <v>1.21</v>
      </c>
      <c r="AD1200" s="399">
        <v>2.0099999999999998</v>
      </c>
      <c r="AE1200" s="405">
        <v>1.2489298659599999E-3</v>
      </c>
      <c r="AF1200" s="405">
        <v>0.38063563551668411</v>
      </c>
      <c r="AG1200" s="399">
        <v>1.28</v>
      </c>
      <c r="AH1200" s="399">
        <v>2.2799999999999998</v>
      </c>
      <c r="AI1200" s="324">
        <v>0</v>
      </c>
      <c r="AJ1200" s="324">
        <v>0</v>
      </c>
      <c r="AK1200" s="324">
        <v>0</v>
      </c>
      <c r="AL1200" s="324">
        <v>0</v>
      </c>
      <c r="AM1200" s="324">
        <v>0</v>
      </c>
      <c r="AN1200" s="324">
        <v>0</v>
      </c>
      <c r="AO1200" s="403">
        <v>137950</v>
      </c>
      <c r="AP1200" s="403">
        <v>4.0779999999999997E-2</v>
      </c>
      <c r="AQ1200" s="403">
        <v>0.20193</v>
      </c>
      <c r="AR1200" s="403">
        <v>54</v>
      </c>
      <c r="AS1200" s="399" t="s">
        <v>1643</v>
      </c>
      <c r="AT1200" s="390">
        <v>0</v>
      </c>
      <c r="AU1200" s="390">
        <v>0</v>
      </c>
      <c r="AV1200" s="390">
        <v>0</v>
      </c>
      <c r="AY1200" s="390" t="s">
        <v>3533</v>
      </c>
    </row>
    <row r="1201" spans="1:51" s="390" customFormat="1">
      <c r="A1201" s="399" t="s">
        <v>81</v>
      </c>
      <c r="B1201" s="399" t="s">
        <v>1671</v>
      </c>
      <c r="C1201" s="399">
        <v>820</v>
      </c>
      <c r="D1201" s="399">
        <v>10</v>
      </c>
      <c r="E1201" s="403">
        <v>1.1659999999999999</v>
      </c>
      <c r="F1201" s="399">
        <v>0</v>
      </c>
      <c r="G1201" s="399">
        <v>1.42</v>
      </c>
      <c r="H1201" s="399">
        <v>0.7</v>
      </c>
      <c r="I1201" s="399">
        <v>0.7</v>
      </c>
      <c r="J1201" s="399">
        <v>40</v>
      </c>
      <c r="K1201" s="399">
        <v>165</v>
      </c>
      <c r="L1201" s="403">
        <v>1</v>
      </c>
      <c r="M1201" s="404">
        <v>12.300000190734863</v>
      </c>
      <c r="N1201" s="404">
        <v>12.300000190734863</v>
      </c>
      <c r="O1201" s="404">
        <v>8.0500001907348633</v>
      </c>
      <c r="P1201" s="399">
        <v>100</v>
      </c>
      <c r="Q1201" s="399" t="s">
        <v>293</v>
      </c>
      <c r="R1201" s="399">
        <v>1</v>
      </c>
      <c r="S1201" s="399">
        <v>0</v>
      </c>
      <c r="T1201" s="399">
        <v>0</v>
      </c>
      <c r="U1201" s="404">
        <v>0.77</v>
      </c>
      <c r="V1201" s="404">
        <v>0.32</v>
      </c>
      <c r="W1201" s="405">
        <v>8.4619523526999999E-4</v>
      </c>
      <c r="X1201" s="405">
        <v>1.1973045812027152</v>
      </c>
      <c r="Y1201" s="399">
        <v>1.48</v>
      </c>
      <c r="Z1201" s="399">
        <v>1.79</v>
      </c>
      <c r="AA1201" s="405">
        <v>1.48876060109E-3</v>
      </c>
      <c r="AB1201" s="405">
        <v>1.1973045812027152</v>
      </c>
      <c r="AC1201" s="399">
        <v>1.21</v>
      </c>
      <c r="AD1201" s="399">
        <v>2.0099999999999998</v>
      </c>
      <c r="AE1201" s="405">
        <v>1.2489298659599999E-3</v>
      </c>
      <c r="AF1201" s="405">
        <v>1.1973045812027152</v>
      </c>
      <c r="AG1201" s="399">
        <v>1.28</v>
      </c>
      <c r="AH1201" s="399">
        <v>2.2799999999999998</v>
      </c>
      <c r="AI1201" s="324">
        <v>0</v>
      </c>
      <c r="AJ1201" s="324">
        <v>0</v>
      </c>
      <c r="AK1201" s="324">
        <v>0</v>
      </c>
      <c r="AL1201" s="324">
        <v>0</v>
      </c>
      <c r="AM1201" s="324">
        <v>0</v>
      </c>
      <c r="AN1201" s="324">
        <v>0</v>
      </c>
      <c r="AO1201" s="403">
        <v>440286</v>
      </c>
      <c r="AP1201" s="403">
        <v>1.278E-2</v>
      </c>
      <c r="AQ1201" s="403">
        <v>0.11303000000000001</v>
      </c>
      <c r="AR1201" s="403">
        <v>63</v>
      </c>
      <c r="AS1201" s="399" t="s">
        <v>1643</v>
      </c>
      <c r="AT1201" s="390">
        <v>0</v>
      </c>
      <c r="AU1201" s="390">
        <v>0</v>
      </c>
      <c r="AV1201" s="390">
        <v>0</v>
      </c>
      <c r="AY1201" s="390" t="s">
        <v>3533</v>
      </c>
    </row>
    <row r="1202" spans="1:51" s="390" customFormat="1">
      <c r="A1202" s="399" t="s">
        <v>81</v>
      </c>
      <c r="B1202" s="399" t="s">
        <v>4271</v>
      </c>
      <c r="C1202" s="399">
        <v>10</v>
      </c>
      <c r="D1202" s="399">
        <v>20</v>
      </c>
      <c r="E1202" s="403">
        <v>1.2E-2</v>
      </c>
      <c r="F1202" s="399">
        <v>0</v>
      </c>
      <c r="G1202" s="399">
        <v>14.7</v>
      </c>
      <c r="H1202" s="399">
        <v>0.7</v>
      </c>
      <c r="I1202" s="399">
        <v>7.4</v>
      </c>
      <c r="J1202" s="399">
        <v>40</v>
      </c>
      <c r="K1202" s="399">
        <v>125</v>
      </c>
      <c r="L1202" s="403">
        <v>1</v>
      </c>
      <c r="M1202" s="404">
        <v>15.1</v>
      </c>
      <c r="N1202" s="404">
        <v>15.1</v>
      </c>
      <c r="O1202" s="404">
        <v>8.6</v>
      </c>
      <c r="P1202" s="399">
        <v>100</v>
      </c>
      <c r="Q1202" s="399" t="s">
        <v>293</v>
      </c>
      <c r="R1202" s="399">
        <v>1</v>
      </c>
      <c r="S1202" s="399">
        <v>0</v>
      </c>
      <c r="T1202" s="399">
        <v>0</v>
      </c>
      <c r="U1202" s="404">
        <v>0.87</v>
      </c>
      <c r="V1202" s="404">
        <v>0</v>
      </c>
      <c r="W1202" s="405">
        <v>1.964248E-3</v>
      </c>
      <c r="X1202" s="405">
        <v>0.11786892975011787</v>
      </c>
      <c r="Y1202" s="399">
        <v>1.48</v>
      </c>
      <c r="Z1202" s="399">
        <v>1.79</v>
      </c>
      <c r="AA1202" s="405">
        <v>3.455816E-3</v>
      </c>
      <c r="AB1202" s="405">
        <v>0.11786892975011787</v>
      </c>
      <c r="AC1202" s="399">
        <v>1.21</v>
      </c>
      <c r="AD1202" s="399">
        <v>2.0099999999999998</v>
      </c>
      <c r="AE1202" s="405">
        <v>2.899104E-3</v>
      </c>
      <c r="AF1202" s="405">
        <v>0.11786892975011787</v>
      </c>
      <c r="AG1202" s="399">
        <v>1.28</v>
      </c>
      <c r="AH1202" s="399">
        <v>2.2799999999999998</v>
      </c>
      <c r="AI1202" s="324">
        <v>0</v>
      </c>
      <c r="AJ1202" s="324">
        <v>0</v>
      </c>
      <c r="AK1202" s="324">
        <v>0</v>
      </c>
      <c r="AL1202" s="324">
        <v>0</v>
      </c>
      <c r="AM1202" s="324">
        <v>0</v>
      </c>
      <c r="AN1202" s="324">
        <v>0</v>
      </c>
      <c r="AO1202" s="403">
        <v>34058</v>
      </c>
      <c r="AP1202" s="403">
        <v>0.16516</v>
      </c>
      <c r="AQ1202" s="403">
        <v>0.40639999999999998</v>
      </c>
      <c r="AR1202" s="403">
        <v>52</v>
      </c>
      <c r="AS1202" s="399" t="s">
        <v>4272</v>
      </c>
      <c r="AT1202" s="390">
        <v>0</v>
      </c>
      <c r="AU1202" s="390">
        <v>0</v>
      </c>
      <c r="AV1202" s="390">
        <v>0</v>
      </c>
      <c r="AY1202" s="390" t="s">
        <v>3558</v>
      </c>
    </row>
    <row r="1203" spans="1:51" s="390" customFormat="1">
      <c r="A1203" s="399" t="s">
        <v>81</v>
      </c>
      <c r="B1203" s="399" t="s">
        <v>4273</v>
      </c>
      <c r="C1203" s="399">
        <v>100</v>
      </c>
      <c r="D1203" s="399">
        <v>10</v>
      </c>
      <c r="E1203" s="403">
        <v>0.09</v>
      </c>
      <c r="F1203" s="399">
        <v>0</v>
      </c>
      <c r="G1203" s="399">
        <v>4.8</v>
      </c>
      <c r="H1203" s="399">
        <v>0.7</v>
      </c>
      <c r="I1203" s="399">
        <v>2.8</v>
      </c>
      <c r="J1203" s="399">
        <v>40</v>
      </c>
      <c r="K1203" s="399">
        <v>125</v>
      </c>
      <c r="L1203" s="403">
        <v>1</v>
      </c>
      <c r="M1203" s="404">
        <v>15.1</v>
      </c>
      <c r="N1203" s="404">
        <v>15.1</v>
      </c>
      <c r="O1203" s="404">
        <v>8.6</v>
      </c>
      <c r="P1203" s="399">
        <v>100</v>
      </c>
      <c r="Q1203" s="399" t="s">
        <v>293</v>
      </c>
      <c r="R1203" s="399">
        <v>1</v>
      </c>
      <c r="S1203" s="399">
        <v>0</v>
      </c>
      <c r="T1203" s="399">
        <v>0</v>
      </c>
      <c r="U1203" s="404">
        <v>0.87</v>
      </c>
      <c r="V1203" s="404">
        <v>0</v>
      </c>
      <c r="W1203" s="405">
        <v>1.964248E-3</v>
      </c>
      <c r="X1203" s="405">
        <v>0.3587315253264457</v>
      </c>
      <c r="Y1203" s="399">
        <v>1.48</v>
      </c>
      <c r="Z1203" s="399">
        <v>1.79</v>
      </c>
      <c r="AA1203" s="405">
        <v>3.455816E-3</v>
      </c>
      <c r="AB1203" s="405">
        <v>0.3587315253264457</v>
      </c>
      <c r="AC1203" s="399">
        <v>1.21</v>
      </c>
      <c r="AD1203" s="399">
        <v>2.0099999999999998</v>
      </c>
      <c r="AE1203" s="405">
        <v>2.899104E-3</v>
      </c>
      <c r="AF1203" s="405">
        <v>0.3587315253264457</v>
      </c>
      <c r="AG1203" s="399">
        <v>1.28</v>
      </c>
      <c r="AH1203" s="399">
        <v>2.2799999999999998</v>
      </c>
      <c r="AI1203" s="324">
        <v>0</v>
      </c>
      <c r="AJ1203" s="324">
        <v>0</v>
      </c>
      <c r="AK1203" s="324">
        <v>0</v>
      </c>
      <c r="AL1203" s="324">
        <v>0</v>
      </c>
      <c r="AM1203" s="324">
        <v>0</v>
      </c>
      <c r="AN1203" s="324">
        <v>0</v>
      </c>
      <c r="AO1203" s="403">
        <v>86322</v>
      </c>
      <c r="AP1203" s="403">
        <v>6.5159999999999996E-2</v>
      </c>
      <c r="AQ1203" s="403">
        <v>0.25527</v>
      </c>
      <c r="AR1203" s="403">
        <v>50</v>
      </c>
      <c r="AS1203" s="399" t="s">
        <v>4272</v>
      </c>
      <c r="AT1203" s="390">
        <v>0</v>
      </c>
      <c r="AU1203" s="390">
        <v>0</v>
      </c>
      <c r="AV1203" s="390">
        <v>0</v>
      </c>
      <c r="AY1203" s="390" t="s">
        <v>3558</v>
      </c>
    </row>
    <row r="1204" spans="1:51" s="390" customFormat="1">
      <c r="A1204" s="399" t="s">
        <v>81</v>
      </c>
      <c r="B1204" s="399" t="s">
        <v>4274</v>
      </c>
      <c r="C1204" s="399">
        <v>1000</v>
      </c>
      <c r="D1204" s="399">
        <v>10</v>
      </c>
      <c r="E1204" s="403">
        <v>0.86</v>
      </c>
      <c r="F1204" s="399">
        <v>0</v>
      </c>
      <c r="G1204" s="399">
        <v>1.4</v>
      </c>
      <c r="H1204" s="399">
        <v>0.7</v>
      </c>
      <c r="I1204" s="399">
        <v>0.86</v>
      </c>
      <c r="J1204" s="399">
        <v>40</v>
      </c>
      <c r="K1204" s="399">
        <v>125</v>
      </c>
      <c r="L1204" s="403">
        <v>1</v>
      </c>
      <c r="M1204" s="404">
        <v>15.1</v>
      </c>
      <c r="N1204" s="404">
        <v>15.1</v>
      </c>
      <c r="O1204" s="404">
        <v>8.6</v>
      </c>
      <c r="P1204" s="399">
        <v>100</v>
      </c>
      <c r="Q1204" s="399" t="s">
        <v>293</v>
      </c>
      <c r="R1204" s="399">
        <v>1</v>
      </c>
      <c r="S1204" s="399">
        <v>0</v>
      </c>
      <c r="T1204" s="399">
        <v>0</v>
      </c>
      <c r="U1204" s="404">
        <v>0.87</v>
      </c>
      <c r="V1204" s="404">
        <v>0</v>
      </c>
      <c r="W1204" s="405">
        <v>1.964248E-3</v>
      </c>
      <c r="X1204" s="405">
        <v>1.1406670620979147</v>
      </c>
      <c r="Y1204" s="399">
        <v>1.48</v>
      </c>
      <c r="Z1204" s="399">
        <v>1.79</v>
      </c>
      <c r="AA1204" s="405">
        <v>3.455816E-3</v>
      </c>
      <c r="AB1204" s="405">
        <v>1.1406670620979147</v>
      </c>
      <c r="AC1204" s="399">
        <v>1.21</v>
      </c>
      <c r="AD1204" s="399">
        <v>2.0099999999999998</v>
      </c>
      <c r="AE1204" s="405">
        <v>2.899104E-3</v>
      </c>
      <c r="AF1204" s="405">
        <v>1.1406670620979147</v>
      </c>
      <c r="AG1204" s="399">
        <v>1.28</v>
      </c>
      <c r="AH1204" s="399">
        <v>2.2799999999999998</v>
      </c>
      <c r="AI1204" s="324">
        <v>0</v>
      </c>
      <c r="AJ1204" s="324">
        <v>0</v>
      </c>
      <c r="AK1204" s="324">
        <v>0</v>
      </c>
      <c r="AL1204" s="324">
        <v>0</v>
      </c>
      <c r="AM1204" s="324">
        <v>0</v>
      </c>
      <c r="AN1204" s="324">
        <v>0</v>
      </c>
      <c r="AO1204" s="403">
        <v>273123</v>
      </c>
      <c r="AP1204" s="403">
        <v>2.06E-2</v>
      </c>
      <c r="AQ1204" s="403">
        <v>0.14351</v>
      </c>
      <c r="AR1204" s="403">
        <v>55</v>
      </c>
      <c r="AS1204" s="399" t="s">
        <v>4272</v>
      </c>
      <c r="AT1204" s="390">
        <v>0</v>
      </c>
      <c r="AU1204" s="390">
        <v>0</v>
      </c>
      <c r="AV1204" s="390">
        <v>0</v>
      </c>
      <c r="AY1204" s="390" t="s">
        <v>3558</v>
      </c>
    </row>
    <row r="1205" spans="1:51" s="390" customFormat="1">
      <c r="A1205" s="399" t="s">
        <v>81</v>
      </c>
      <c r="B1205" s="399" t="s">
        <v>4275</v>
      </c>
      <c r="C1205" s="399">
        <v>12</v>
      </c>
      <c r="D1205" s="399">
        <v>20</v>
      </c>
      <c r="E1205" s="403">
        <v>1.4E-2</v>
      </c>
      <c r="F1205" s="399">
        <v>0</v>
      </c>
      <c r="G1205" s="399">
        <v>14.2</v>
      </c>
      <c r="H1205" s="399">
        <v>0.7</v>
      </c>
      <c r="I1205" s="399">
        <v>6.3</v>
      </c>
      <c r="J1205" s="399">
        <v>40</v>
      </c>
      <c r="K1205" s="399">
        <v>125</v>
      </c>
      <c r="L1205" s="403">
        <v>1</v>
      </c>
      <c r="M1205" s="404">
        <v>15.1</v>
      </c>
      <c r="N1205" s="404">
        <v>15.1</v>
      </c>
      <c r="O1205" s="404">
        <v>8.6</v>
      </c>
      <c r="P1205" s="399">
        <v>100</v>
      </c>
      <c r="Q1205" s="399" t="s">
        <v>293</v>
      </c>
      <c r="R1205" s="399">
        <v>1</v>
      </c>
      <c r="S1205" s="399">
        <v>0</v>
      </c>
      <c r="T1205" s="399">
        <v>0</v>
      </c>
      <c r="U1205" s="404">
        <v>0.87</v>
      </c>
      <c r="V1205" s="404">
        <v>0</v>
      </c>
      <c r="W1205" s="405">
        <v>1.964248E-3</v>
      </c>
      <c r="X1205" s="405">
        <v>0.12914334911752046</v>
      </c>
      <c r="Y1205" s="399">
        <v>1.48</v>
      </c>
      <c r="Z1205" s="399">
        <v>1.79</v>
      </c>
      <c r="AA1205" s="405">
        <v>3.455816E-3</v>
      </c>
      <c r="AB1205" s="405">
        <v>0.12914334911752046</v>
      </c>
      <c r="AC1205" s="399">
        <v>1.21</v>
      </c>
      <c r="AD1205" s="399">
        <v>2.0099999999999998</v>
      </c>
      <c r="AE1205" s="405">
        <v>2.899104E-3</v>
      </c>
      <c r="AF1205" s="405">
        <v>0.12914334911752046</v>
      </c>
      <c r="AG1205" s="399">
        <v>1.28</v>
      </c>
      <c r="AH1205" s="399">
        <v>2.2799999999999998</v>
      </c>
      <c r="AI1205" s="324">
        <v>0</v>
      </c>
      <c r="AJ1205" s="324">
        <v>0</v>
      </c>
      <c r="AK1205" s="324">
        <v>0</v>
      </c>
      <c r="AL1205" s="324">
        <v>0</v>
      </c>
      <c r="AM1205" s="324">
        <v>0</v>
      </c>
      <c r="AN1205" s="324">
        <v>0</v>
      </c>
      <c r="AO1205" s="403">
        <v>34058</v>
      </c>
      <c r="AP1205" s="403">
        <v>0.16516</v>
      </c>
      <c r="AQ1205" s="403">
        <v>0.40639999999999998</v>
      </c>
      <c r="AR1205" s="403">
        <v>59</v>
      </c>
      <c r="AS1205" s="399" t="s">
        <v>4272</v>
      </c>
      <c r="AT1205" s="390">
        <v>0</v>
      </c>
      <c r="AU1205" s="390">
        <v>0</v>
      </c>
      <c r="AV1205" s="390">
        <v>0</v>
      </c>
      <c r="AY1205" s="390" t="s">
        <v>3558</v>
      </c>
    </row>
    <row r="1206" spans="1:51" s="390" customFormat="1">
      <c r="A1206" s="399" t="s">
        <v>81</v>
      </c>
      <c r="B1206" s="399" t="s">
        <v>4276</v>
      </c>
      <c r="C1206" s="399">
        <v>15</v>
      </c>
      <c r="D1206" s="399">
        <v>20</v>
      </c>
      <c r="E1206" s="403">
        <v>1.7999999999999999E-2</v>
      </c>
      <c r="F1206" s="399">
        <v>0</v>
      </c>
      <c r="G1206" s="399">
        <v>12.4</v>
      </c>
      <c r="H1206" s="399">
        <v>0.7</v>
      </c>
      <c r="I1206" s="399">
        <v>6.1</v>
      </c>
      <c r="J1206" s="399">
        <v>40</v>
      </c>
      <c r="K1206" s="399">
        <v>125</v>
      </c>
      <c r="L1206" s="403">
        <v>1</v>
      </c>
      <c r="M1206" s="404">
        <v>15.1</v>
      </c>
      <c r="N1206" s="404">
        <v>15.1</v>
      </c>
      <c r="O1206" s="404">
        <v>8.6</v>
      </c>
      <c r="P1206" s="399">
        <v>100</v>
      </c>
      <c r="Q1206" s="399" t="s">
        <v>293</v>
      </c>
      <c r="R1206" s="399">
        <v>1</v>
      </c>
      <c r="S1206" s="399">
        <v>0</v>
      </c>
      <c r="T1206" s="399">
        <v>0</v>
      </c>
      <c r="U1206" s="404">
        <v>0.87</v>
      </c>
      <c r="V1206" s="404">
        <v>0</v>
      </c>
      <c r="W1206" s="405">
        <v>1.964248E-3</v>
      </c>
      <c r="X1206" s="405">
        <v>0.13751375137513749</v>
      </c>
      <c r="Y1206" s="399">
        <v>1.48</v>
      </c>
      <c r="Z1206" s="399">
        <v>1.79</v>
      </c>
      <c r="AA1206" s="405">
        <v>3.455816E-3</v>
      </c>
      <c r="AB1206" s="405">
        <v>0.13751375137513749</v>
      </c>
      <c r="AC1206" s="399">
        <v>1.21</v>
      </c>
      <c r="AD1206" s="399">
        <v>2.0099999999999998</v>
      </c>
      <c r="AE1206" s="405">
        <v>2.899104E-3</v>
      </c>
      <c r="AF1206" s="405">
        <v>0.13751375137513749</v>
      </c>
      <c r="AG1206" s="399">
        <v>1.28</v>
      </c>
      <c r="AH1206" s="399">
        <v>2.2799999999999998</v>
      </c>
      <c r="AI1206" s="324">
        <v>0</v>
      </c>
      <c r="AJ1206" s="324">
        <v>0</v>
      </c>
      <c r="AK1206" s="324">
        <v>0</v>
      </c>
      <c r="AL1206" s="324">
        <v>0</v>
      </c>
      <c r="AM1206" s="324">
        <v>0</v>
      </c>
      <c r="AN1206" s="324">
        <v>0</v>
      </c>
      <c r="AO1206" s="403">
        <v>42936</v>
      </c>
      <c r="AP1206" s="403">
        <v>0.13100999999999999</v>
      </c>
      <c r="AQ1206" s="403">
        <v>0.36194999999999999</v>
      </c>
      <c r="AR1206" s="403">
        <v>51</v>
      </c>
      <c r="AS1206" s="399" t="s">
        <v>4272</v>
      </c>
      <c r="AT1206" s="390">
        <v>0</v>
      </c>
      <c r="AU1206" s="390">
        <v>0</v>
      </c>
      <c r="AV1206" s="390">
        <v>0</v>
      </c>
      <c r="AY1206" s="390" t="s">
        <v>3558</v>
      </c>
    </row>
    <row r="1207" spans="1:51" s="390" customFormat="1">
      <c r="A1207" s="399" t="s">
        <v>81</v>
      </c>
      <c r="B1207" s="399" t="s">
        <v>4277</v>
      </c>
      <c r="C1207" s="399">
        <v>150</v>
      </c>
      <c r="D1207" s="399">
        <v>10</v>
      </c>
      <c r="E1207" s="403">
        <v>0.13800000000000001</v>
      </c>
      <c r="F1207" s="399">
        <v>0</v>
      </c>
      <c r="G1207" s="399">
        <v>3.9</v>
      </c>
      <c r="H1207" s="399">
        <v>0.7</v>
      </c>
      <c r="I1207" s="399">
        <v>2.2000000000000002</v>
      </c>
      <c r="J1207" s="399">
        <v>40</v>
      </c>
      <c r="K1207" s="399">
        <v>125</v>
      </c>
      <c r="L1207" s="403">
        <v>1</v>
      </c>
      <c r="M1207" s="404">
        <v>15.1</v>
      </c>
      <c r="N1207" s="404">
        <v>15.1</v>
      </c>
      <c r="O1207" s="404">
        <v>8.6</v>
      </c>
      <c r="P1207" s="399">
        <v>100</v>
      </c>
      <c r="Q1207" s="399" t="s">
        <v>293</v>
      </c>
      <c r="R1207" s="399">
        <v>1</v>
      </c>
      <c r="S1207" s="399">
        <v>0</v>
      </c>
      <c r="T1207" s="399">
        <v>0</v>
      </c>
      <c r="U1207" s="404">
        <v>0.87</v>
      </c>
      <c r="V1207" s="404">
        <v>0</v>
      </c>
      <c r="W1207" s="405">
        <v>1.964248E-3</v>
      </c>
      <c r="X1207" s="405">
        <v>0.43680838672102501</v>
      </c>
      <c r="Y1207" s="399">
        <v>1.48</v>
      </c>
      <c r="Z1207" s="399">
        <v>1.79</v>
      </c>
      <c r="AA1207" s="405">
        <v>3.455816E-3</v>
      </c>
      <c r="AB1207" s="405">
        <v>0.43680838672102501</v>
      </c>
      <c r="AC1207" s="399">
        <v>1.21</v>
      </c>
      <c r="AD1207" s="399">
        <v>2.0099999999999998</v>
      </c>
      <c r="AE1207" s="405">
        <v>2.899104E-3</v>
      </c>
      <c r="AF1207" s="405">
        <v>0.43680838672102501</v>
      </c>
      <c r="AG1207" s="399">
        <v>1.28</v>
      </c>
      <c r="AH1207" s="399">
        <v>2.2799999999999998</v>
      </c>
      <c r="AI1207" s="324">
        <v>0</v>
      </c>
      <c r="AJ1207" s="324">
        <v>0</v>
      </c>
      <c r="AK1207" s="324">
        <v>0</v>
      </c>
      <c r="AL1207" s="324">
        <v>0</v>
      </c>
      <c r="AM1207" s="324">
        <v>0</v>
      </c>
      <c r="AN1207" s="324">
        <v>0</v>
      </c>
      <c r="AO1207" s="403">
        <v>108845</v>
      </c>
      <c r="AP1207" s="403">
        <v>5.1679999999999997E-2</v>
      </c>
      <c r="AQ1207" s="403">
        <v>0.22733</v>
      </c>
      <c r="AR1207" s="403">
        <v>52</v>
      </c>
      <c r="AS1207" s="399" t="s">
        <v>4272</v>
      </c>
      <c r="AT1207" s="390">
        <v>0</v>
      </c>
      <c r="AU1207" s="390">
        <v>0</v>
      </c>
      <c r="AV1207" s="390">
        <v>0</v>
      </c>
      <c r="AY1207" s="390" t="s">
        <v>3558</v>
      </c>
    </row>
    <row r="1208" spans="1:51" s="390" customFormat="1">
      <c r="A1208" s="399" t="s">
        <v>81</v>
      </c>
      <c r="B1208" s="399" t="s">
        <v>4278</v>
      </c>
      <c r="C1208" s="399">
        <v>18</v>
      </c>
      <c r="D1208" s="399">
        <v>20</v>
      </c>
      <c r="E1208" s="403">
        <v>0.02</v>
      </c>
      <c r="F1208" s="399">
        <v>0</v>
      </c>
      <c r="G1208" s="399">
        <v>11.2</v>
      </c>
      <c r="H1208" s="399">
        <v>0.7</v>
      </c>
      <c r="I1208" s="399">
        <v>5.5</v>
      </c>
      <c r="J1208" s="399">
        <v>40</v>
      </c>
      <c r="K1208" s="399">
        <v>125</v>
      </c>
      <c r="L1208" s="403">
        <v>1</v>
      </c>
      <c r="M1208" s="404">
        <v>15.1</v>
      </c>
      <c r="N1208" s="404">
        <v>15.1</v>
      </c>
      <c r="O1208" s="404">
        <v>8.6</v>
      </c>
      <c r="P1208" s="399">
        <v>100</v>
      </c>
      <c r="Q1208" s="399" t="s">
        <v>293</v>
      </c>
      <c r="R1208" s="399">
        <v>1</v>
      </c>
      <c r="S1208" s="399">
        <v>0</v>
      </c>
      <c r="T1208" s="399">
        <v>0</v>
      </c>
      <c r="U1208" s="404">
        <v>0.87</v>
      </c>
      <c r="V1208" s="404">
        <v>0</v>
      </c>
      <c r="W1208" s="405">
        <v>1.964248E-3</v>
      </c>
      <c r="X1208" s="405">
        <v>0.15363605326049845</v>
      </c>
      <c r="Y1208" s="399">
        <v>1.48</v>
      </c>
      <c r="Z1208" s="399">
        <v>1.79</v>
      </c>
      <c r="AA1208" s="405">
        <v>3.455816E-3</v>
      </c>
      <c r="AB1208" s="405">
        <v>0.15363605326049845</v>
      </c>
      <c r="AC1208" s="399">
        <v>1.21</v>
      </c>
      <c r="AD1208" s="399">
        <v>2.0099999999999998</v>
      </c>
      <c r="AE1208" s="405">
        <v>2.899104E-3</v>
      </c>
      <c r="AF1208" s="405">
        <v>0.15363605326049845</v>
      </c>
      <c r="AG1208" s="399">
        <v>1.28</v>
      </c>
      <c r="AH1208" s="399">
        <v>2.2799999999999998</v>
      </c>
      <c r="AI1208" s="324">
        <v>0</v>
      </c>
      <c r="AJ1208" s="324">
        <v>0</v>
      </c>
      <c r="AK1208" s="324">
        <v>0</v>
      </c>
      <c r="AL1208" s="324">
        <v>0</v>
      </c>
      <c r="AM1208" s="324">
        <v>0</v>
      </c>
      <c r="AN1208" s="324">
        <v>0</v>
      </c>
      <c r="AO1208" s="403">
        <v>42936</v>
      </c>
      <c r="AP1208" s="403">
        <v>0.13100999999999999</v>
      </c>
      <c r="AQ1208" s="403">
        <v>0.36194999999999999</v>
      </c>
      <c r="AR1208" s="403">
        <v>57</v>
      </c>
      <c r="AS1208" s="399" t="s">
        <v>4272</v>
      </c>
      <c r="AT1208" s="390">
        <v>0</v>
      </c>
      <c r="AU1208" s="390">
        <v>0</v>
      </c>
      <c r="AV1208" s="390">
        <v>0</v>
      </c>
      <c r="AY1208" s="390" t="s">
        <v>3558</v>
      </c>
    </row>
    <row r="1209" spans="1:51" s="390" customFormat="1">
      <c r="A1209" s="399" t="s">
        <v>81</v>
      </c>
      <c r="B1209" s="399" t="s">
        <v>4279</v>
      </c>
      <c r="C1209" s="399">
        <v>22</v>
      </c>
      <c r="D1209" s="399">
        <v>20</v>
      </c>
      <c r="E1209" s="403">
        <v>2.3E-2</v>
      </c>
      <c r="F1209" s="399">
        <v>0</v>
      </c>
      <c r="G1209" s="399">
        <v>10.4</v>
      </c>
      <c r="H1209" s="399">
        <v>0.7</v>
      </c>
      <c r="I1209" s="399">
        <v>5.3</v>
      </c>
      <c r="J1209" s="399">
        <v>40</v>
      </c>
      <c r="K1209" s="399">
        <v>125</v>
      </c>
      <c r="L1209" s="403">
        <v>1</v>
      </c>
      <c r="M1209" s="404">
        <v>15.1</v>
      </c>
      <c r="N1209" s="404">
        <v>15.1</v>
      </c>
      <c r="O1209" s="404">
        <v>8.6</v>
      </c>
      <c r="P1209" s="399">
        <v>100</v>
      </c>
      <c r="Q1209" s="399" t="s">
        <v>293</v>
      </c>
      <c r="R1209" s="399">
        <v>1</v>
      </c>
      <c r="S1209" s="399">
        <v>0</v>
      </c>
      <c r="T1209" s="399">
        <v>0</v>
      </c>
      <c r="U1209" s="404">
        <v>0.87</v>
      </c>
      <c r="V1209" s="404">
        <v>0</v>
      </c>
      <c r="W1209" s="405">
        <v>1.964248E-3</v>
      </c>
      <c r="X1209" s="405">
        <v>0.16501650165016502</v>
      </c>
      <c r="Y1209" s="399">
        <v>1.48</v>
      </c>
      <c r="Z1209" s="399">
        <v>1.79</v>
      </c>
      <c r="AA1209" s="405">
        <v>3.455816E-3</v>
      </c>
      <c r="AB1209" s="405">
        <v>0.16501650165016502</v>
      </c>
      <c r="AC1209" s="399">
        <v>1.21</v>
      </c>
      <c r="AD1209" s="399">
        <v>2.0099999999999998</v>
      </c>
      <c r="AE1209" s="405">
        <v>2.899104E-3</v>
      </c>
      <c r="AF1209" s="405">
        <v>0.16501650165016502</v>
      </c>
      <c r="AG1209" s="399">
        <v>1.28</v>
      </c>
      <c r="AH1209" s="399">
        <v>2.2799999999999998</v>
      </c>
      <c r="AI1209" s="324">
        <v>0</v>
      </c>
      <c r="AJ1209" s="324">
        <v>0</v>
      </c>
      <c r="AK1209" s="324">
        <v>0</v>
      </c>
      <c r="AL1209" s="324">
        <v>0</v>
      </c>
      <c r="AM1209" s="324">
        <v>0</v>
      </c>
      <c r="AN1209" s="324">
        <v>0</v>
      </c>
      <c r="AO1209" s="403">
        <v>42936</v>
      </c>
      <c r="AP1209" s="403">
        <v>0.13100999999999999</v>
      </c>
      <c r="AQ1209" s="403">
        <v>0.36194999999999999</v>
      </c>
      <c r="AR1209" s="403">
        <v>55</v>
      </c>
      <c r="AS1209" s="399" t="s">
        <v>4272</v>
      </c>
      <c r="AT1209" s="390">
        <v>0</v>
      </c>
      <c r="AU1209" s="390">
        <v>0</v>
      </c>
      <c r="AV1209" s="390">
        <v>0</v>
      </c>
      <c r="AY1209" s="390" t="s">
        <v>3558</v>
      </c>
    </row>
    <row r="1210" spans="1:51" s="390" customFormat="1">
      <c r="A1210" s="399" t="s">
        <v>81</v>
      </c>
      <c r="B1210" s="399" t="s">
        <v>4280</v>
      </c>
      <c r="C1210" s="399">
        <v>220</v>
      </c>
      <c r="D1210" s="399">
        <v>10</v>
      </c>
      <c r="E1210" s="403">
        <v>0.20499999999999999</v>
      </c>
      <c r="F1210" s="399">
        <v>0</v>
      </c>
      <c r="G1210" s="399">
        <v>3.3</v>
      </c>
      <c r="H1210" s="399">
        <v>0.7</v>
      </c>
      <c r="I1210" s="399">
        <v>1.8</v>
      </c>
      <c r="J1210" s="399">
        <v>40</v>
      </c>
      <c r="K1210" s="399">
        <v>125</v>
      </c>
      <c r="L1210" s="403">
        <v>1</v>
      </c>
      <c r="M1210" s="404">
        <v>15.1</v>
      </c>
      <c r="N1210" s="404">
        <v>15.1</v>
      </c>
      <c r="O1210" s="404">
        <v>8.6</v>
      </c>
      <c r="P1210" s="399">
        <v>100</v>
      </c>
      <c r="Q1210" s="399" t="s">
        <v>293</v>
      </c>
      <c r="R1210" s="399">
        <v>1</v>
      </c>
      <c r="S1210" s="399">
        <v>0</v>
      </c>
      <c r="T1210" s="399">
        <v>0</v>
      </c>
      <c r="U1210" s="404">
        <v>0.87</v>
      </c>
      <c r="V1210" s="404">
        <v>0</v>
      </c>
      <c r="W1210" s="405">
        <v>1.964248E-3</v>
      </c>
      <c r="X1210" s="405">
        <v>0.53916282717380648</v>
      </c>
      <c r="Y1210" s="399">
        <v>1.48</v>
      </c>
      <c r="Z1210" s="399">
        <v>1.79</v>
      </c>
      <c r="AA1210" s="405">
        <v>3.455816E-3</v>
      </c>
      <c r="AB1210" s="405">
        <v>0.53916282717380648</v>
      </c>
      <c r="AC1210" s="399">
        <v>1.21</v>
      </c>
      <c r="AD1210" s="399">
        <v>2.0099999999999998</v>
      </c>
      <c r="AE1210" s="405">
        <v>2.899104E-3</v>
      </c>
      <c r="AF1210" s="405">
        <v>0.53916282717380648</v>
      </c>
      <c r="AG1210" s="399">
        <v>1.28</v>
      </c>
      <c r="AH1210" s="399">
        <v>2.2799999999999998</v>
      </c>
      <c r="AI1210" s="324">
        <v>0</v>
      </c>
      <c r="AJ1210" s="324">
        <v>0</v>
      </c>
      <c r="AK1210" s="324">
        <v>0</v>
      </c>
      <c r="AL1210" s="324">
        <v>0</v>
      </c>
      <c r="AM1210" s="324">
        <v>0</v>
      </c>
      <c r="AN1210" s="324">
        <v>0</v>
      </c>
      <c r="AO1210" s="403">
        <v>137950</v>
      </c>
      <c r="AP1210" s="403">
        <v>4.0779999999999997E-2</v>
      </c>
      <c r="AQ1210" s="403">
        <v>0.20193</v>
      </c>
      <c r="AR1210" s="403">
        <v>53</v>
      </c>
      <c r="AS1210" s="399" t="s">
        <v>4272</v>
      </c>
      <c r="AT1210" s="390">
        <v>0</v>
      </c>
      <c r="AU1210" s="390">
        <v>0</v>
      </c>
      <c r="AV1210" s="390">
        <v>0</v>
      </c>
      <c r="AY1210" s="390" t="s">
        <v>3558</v>
      </c>
    </row>
    <row r="1211" spans="1:51" s="390" customFormat="1">
      <c r="A1211" s="399" t="s">
        <v>81</v>
      </c>
      <c r="B1211" s="399" t="s">
        <v>4281</v>
      </c>
      <c r="C1211" s="399">
        <v>33</v>
      </c>
      <c r="D1211" s="399">
        <v>20</v>
      </c>
      <c r="E1211" s="403">
        <v>3.3000000000000002E-2</v>
      </c>
      <c r="F1211" s="399">
        <v>0</v>
      </c>
      <c r="G1211" s="399">
        <v>8.6</v>
      </c>
      <c r="H1211" s="399">
        <v>0.7</v>
      </c>
      <c r="I1211" s="399">
        <v>4.8</v>
      </c>
      <c r="J1211" s="399">
        <v>40</v>
      </c>
      <c r="K1211" s="399">
        <v>125</v>
      </c>
      <c r="L1211" s="403">
        <v>1</v>
      </c>
      <c r="M1211" s="404">
        <v>15.1</v>
      </c>
      <c r="N1211" s="404">
        <v>15.1</v>
      </c>
      <c r="O1211" s="404">
        <v>8.6</v>
      </c>
      <c r="P1211" s="399">
        <v>100</v>
      </c>
      <c r="Q1211" s="399" t="s">
        <v>293</v>
      </c>
      <c r="R1211" s="399">
        <v>1</v>
      </c>
      <c r="S1211" s="399">
        <v>0</v>
      </c>
      <c r="T1211" s="399">
        <v>0</v>
      </c>
      <c r="U1211" s="404">
        <v>0.87</v>
      </c>
      <c r="V1211" s="404">
        <v>0</v>
      </c>
      <c r="W1211" s="405">
        <v>1.964248E-3</v>
      </c>
      <c r="X1211" s="405">
        <v>0.20944402132520945</v>
      </c>
      <c r="Y1211" s="399">
        <v>1.48</v>
      </c>
      <c r="Z1211" s="399">
        <v>1.79</v>
      </c>
      <c r="AA1211" s="405">
        <v>3.455816E-3</v>
      </c>
      <c r="AB1211" s="405">
        <v>0.20944402132520945</v>
      </c>
      <c r="AC1211" s="399">
        <v>1.21</v>
      </c>
      <c r="AD1211" s="399">
        <v>2.0099999999999998</v>
      </c>
      <c r="AE1211" s="405">
        <v>2.899104E-3</v>
      </c>
      <c r="AF1211" s="405">
        <v>0.20944402132520945</v>
      </c>
      <c r="AG1211" s="399">
        <v>1.28</v>
      </c>
      <c r="AH1211" s="399">
        <v>2.2799999999999998</v>
      </c>
      <c r="AI1211" s="324">
        <v>0</v>
      </c>
      <c r="AJ1211" s="324">
        <v>0</v>
      </c>
      <c r="AK1211" s="324">
        <v>0</v>
      </c>
      <c r="AL1211" s="324">
        <v>0</v>
      </c>
      <c r="AM1211" s="324">
        <v>0</v>
      </c>
      <c r="AN1211" s="324">
        <v>0</v>
      </c>
      <c r="AO1211" s="403">
        <v>54485</v>
      </c>
      <c r="AP1211" s="403">
        <v>0.10324</v>
      </c>
      <c r="AQ1211" s="403">
        <v>0.32130999999999998</v>
      </c>
      <c r="AR1211" s="403">
        <v>46</v>
      </c>
      <c r="AS1211" s="399" t="s">
        <v>4272</v>
      </c>
      <c r="AT1211" s="390">
        <v>0</v>
      </c>
      <c r="AU1211" s="390">
        <v>0</v>
      </c>
      <c r="AV1211" s="390">
        <v>0</v>
      </c>
      <c r="AY1211" s="390" t="s">
        <v>3558</v>
      </c>
    </row>
    <row r="1212" spans="1:51" s="390" customFormat="1">
      <c r="A1212" s="399" t="s">
        <v>81</v>
      </c>
      <c r="B1212" s="399" t="s">
        <v>4282</v>
      </c>
      <c r="C1212" s="399">
        <v>330</v>
      </c>
      <c r="D1212" s="399">
        <v>10</v>
      </c>
      <c r="E1212" s="403">
        <v>0.3</v>
      </c>
      <c r="F1212" s="399">
        <v>0</v>
      </c>
      <c r="G1212" s="399">
        <v>2.5</v>
      </c>
      <c r="H1212" s="399">
        <v>0.7</v>
      </c>
      <c r="I1212" s="399">
        <v>1.45</v>
      </c>
      <c r="J1212" s="399">
        <v>40</v>
      </c>
      <c r="K1212" s="399">
        <v>125</v>
      </c>
      <c r="L1212" s="403">
        <v>1</v>
      </c>
      <c r="M1212" s="404">
        <v>15.1</v>
      </c>
      <c r="N1212" s="404">
        <v>15.1</v>
      </c>
      <c r="O1212" s="404">
        <v>8.6</v>
      </c>
      <c r="P1212" s="399">
        <v>100</v>
      </c>
      <c r="Q1212" s="399" t="s">
        <v>293</v>
      </c>
      <c r="R1212" s="399">
        <v>1</v>
      </c>
      <c r="S1212" s="399">
        <v>0</v>
      </c>
      <c r="T1212" s="399">
        <v>0</v>
      </c>
      <c r="U1212" s="404">
        <v>0.87</v>
      </c>
      <c r="V1212" s="404">
        <v>0</v>
      </c>
      <c r="W1212" s="405">
        <v>1.964248E-3</v>
      </c>
      <c r="X1212" s="405">
        <v>0.66409079932383475</v>
      </c>
      <c r="Y1212" s="399">
        <v>1.48</v>
      </c>
      <c r="Z1212" s="399">
        <v>1.79</v>
      </c>
      <c r="AA1212" s="405">
        <v>3.455816E-3</v>
      </c>
      <c r="AB1212" s="405">
        <v>0.66409079932383475</v>
      </c>
      <c r="AC1212" s="399">
        <v>1.21</v>
      </c>
      <c r="AD1212" s="399">
        <v>2.0099999999999998</v>
      </c>
      <c r="AE1212" s="405">
        <v>2.899104E-3</v>
      </c>
      <c r="AF1212" s="405">
        <v>0.66409079932383475</v>
      </c>
      <c r="AG1212" s="399">
        <v>1.28</v>
      </c>
      <c r="AH1212" s="399">
        <v>2.2799999999999998</v>
      </c>
      <c r="AI1212" s="324">
        <v>0</v>
      </c>
      <c r="AJ1212" s="324">
        <v>0</v>
      </c>
      <c r="AK1212" s="324">
        <v>0</v>
      </c>
      <c r="AL1212" s="324">
        <v>0</v>
      </c>
      <c r="AM1212" s="324">
        <v>0</v>
      </c>
      <c r="AN1212" s="324">
        <v>0</v>
      </c>
      <c r="AO1212" s="403">
        <v>172957</v>
      </c>
      <c r="AP1212" s="403">
        <v>3.252E-2</v>
      </c>
      <c r="AQ1212" s="403">
        <v>0.18034</v>
      </c>
      <c r="AR1212" s="403">
        <v>55</v>
      </c>
      <c r="AS1212" s="399" t="s">
        <v>4272</v>
      </c>
      <c r="AT1212" s="390">
        <v>0</v>
      </c>
      <c r="AU1212" s="390">
        <v>0</v>
      </c>
      <c r="AV1212" s="390">
        <v>0</v>
      </c>
      <c r="AY1212" s="390" t="s">
        <v>3558</v>
      </c>
    </row>
    <row r="1213" spans="1:51" s="390" customFormat="1">
      <c r="A1213" s="399" t="s">
        <v>81</v>
      </c>
      <c r="B1213" s="399" t="s">
        <v>4283</v>
      </c>
      <c r="C1213" s="399">
        <v>47</v>
      </c>
      <c r="D1213" s="399">
        <v>20</v>
      </c>
      <c r="E1213" s="403">
        <v>4.8000000000000001E-2</v>
      </c>
      <c r="F1213" s="399">
        <v>0</v>
      </c>
      <c r="G1213" s="399">
        <v>7.3</v>
      </c>
      <c r="H1213" s="399">
        <v>0.7</v>
      </c>
      <c r="I1213" s="399">
        <v>3.7</v>
      </c>
      <c r="J1213" s="399">
        <v>40</v>
      </c>
      <c r="K1213" s="399">
        <v>125</v>
      </c>
      <c r="L1213" s="403">
        <v>1</v>
      </c>
      <c r="M1213" s="404">
        <v>15.1</v>
      </c>
      <c r="N1213" s="404">
        <v>15.1</v>
      </c>
      <c r="O1213" s="404">
        <v>8.6</v>
      </c>
      <c r="P1213" s="399">
        <v>100</v>
      </c>
      <c r="Q1213" s="399" t="s">
        <v>293</v>
      </c>
      <c r="R1213" s="399">
        <v>1</v>
      </c>
      <c r="S1213" s="399">
        <v>0</v>
      </c>
      <c r="T1213" s="399">
        <v>0</v>
      </c>
      <c r="U1213" s="404">
        <v>0.87</v>
      </c>
      <c r="V1213" s="404">
        <v>0</v>
      </c>
      <c r="W1213" s="405">
        <v>1.964248E-3</v>
      </c>
      <c r="X1213" s="405">
        <v>0.24752475247524752</v>
      </c>
      <c r="Y1213" s="399">
        <v>1.48</v>
      </c>
      <c r="Z1213" s="399">
        <v>1.79</v>
      </c>
      <c r="AA1213" s="405">
        <v>3.455816E-3</v>
      </c>
      <c r="AB1213" s="405">
        <v>0.24752475247524752</v>
      </c>
      <c r="AC1213" s="399">
        <v>1.21</v>
      </c>
      <c r="AD1213" s="399">
        <v>2.0099999999999998</v>
      </c>
      <c r="AE1213" s="405">
        <v>2.899104E-3</v>
      </c>
      <c r="AF1213" s="405">
        <v>0.24752475247524752</v>
      </c>
      <c r="AG1213" s="399">
        <v>1.28</v>
      </c>
      <c r="AH1213" s="399">
        <v>2.2799999999999998</v>
      </c>
      <c r="AI1213" s="324">
        <v>0</v>
      </c>
      <c r="AJ1213" s="324">
        <v>0</v>
      </c>
      <c r="AK1213" s="324">
        <v>0</v>
      </c>
      <c r="AL1213" s="324">
        <v>0</v>
      </c>
      <c r="AM1213" s="324">
        <v>0</v>
      </c>
      <c r="AN1213" s="324">
        <v>0</v>
      </c>
      <c r="AO1213" s="403">
        <v>68281</v>
      </c>
      <c r="AP1213" s="403">
        <v>8.2379999999999995E-2</v>
      </c>
      <c r="AQ1213" s="403">
        <v>0.28702</v>
      </c>
      <c r="AR1213" s="403">
        <v>53</v>
      </c>
      <c r="AS1213" s="399" t="s">
        <v>4272</v>
      </c>
      <c r="AT1213" s="390">
        <v>0</v>
      </c>
      <c r="AU1213" s="390">
        <v>0</v>
      </c>
      <c r="AV1213" s="390">
        <v>0</v>
      </c>
      <c r="AY1213" s="390" t="s">
        <v>3558</v>
      </c>
    </row>
    <row r="1214" spans="1:51" s="390" customFormat="1">
      <c r="A1214" s="399" t="s">
        <v>81</v>
      </c>
      <c r="B1214" s="399" t="s">
        <v>4284</v>
      </c>
      <c r="C1214" s="399">
        <v>470</v>
      </c>
      <c r="D1214" s="399">
        <v>10</v>
      </c>
      <c r="E1214" s="403">
        <v>0.38600000000000001</v>
      </c>
      <c r="F1214" s="399">
        <v>0</v>
      </c>
      <c r="G1214" s="399">
        <v>2.2000000000000002</v>
      </c>
      <c r="H1214" s="399">
        <v>0.7</v>
      </c>
      <c r="I1214" s="399">
        <v>1.35</v>
      </c>
      <c r="J1214" s="399">
        <v>40</v>
      </c>
      <c r="K1214" s="399">
        <v>125</v>
      </c>
      <c r="L1214" s="403">
        <v>1</v>
      </c>
      <c r="M1214" s="404">
        <v>15.1</v>
      </c>
      <c r="N1214" s="404">
        <v>15.1</v>
      </c>
      <c r="O1214" s="404">
        <v>8.6</v>
      </c>
      <c r="P1214" s="399">
        <v>100</v>
      </c>
      <c r="Q1214" s="399" t="s">
        <v>293</v>
      </c>
      <c r="R1214" s="399">
        <v>1</v>
      </c>
      <c r="S1214" s="399">
        <v>0</v>
      </c>
      <c r="T1214" s="399">
        <v>0</v>
      </c>
      <c r="U1214" s="404">
        <v>0.87</v>
      </c>
      <c r="V1214" s="404">
        <v>0</v>
      </c>
      <c r="W1214" s="405">
        <v>1.964248E-3</v>
      </c>
      <c r="X1214" s="405">
        <v>0.78078277626420356</v>
      </c>
      <c r="Y1214" s="399">
        <v>1.48</v>
      </c>
      <c r="Z1214" s="399">
        <v>1.79</v>
      </c>
      <c r="AA1214" s="405">
        <v>3.455816E-3</v>
      </c>
      <c r="AB1214" s="405">
        <v>0.78078277626420356</v>
      </c>
      <c r="AC1214" s="399">
        <v>1.21</v>
      </c>
      <c r="AD1214" s="399">
        <v>2.0099999999999998</v>
      </c>
      <c r="AE1214" s="405">
        <v>2.899104E-3</v>
      </c>
      <c r="AF1214" s="405">
        <v>0.78078277626420356</v>
      </c>
      <c r="AG1214" s="399">
        <v>1.28</v>
      </c>
      <c r="AH1214" s="399">
        <v>2.2799999999999998</v>
      </c>
      <c r="AI1214" s="324">
        <v>0</v>
      </c>
      <c r="AJ1214" s="324">
        <v>0</v>
      </c>
      <c r="AK1214" s="324">
        <v>0</v>
      </c>
      <c r="AL1214" s="324">
        <v>0</v>
      </c>
      <c r="AM1214" s="324">
        <v>0</v>
      </c>
      <c r="AN1214" s="324">
        <v>0</v>
      </c>
      <c r="AO1214" s="403">
        <v>172957</v>
      </c>
      <c r="AP1214" s="403">
        <v>3.252E-2</v>
      </c>
      <c r="AQ1214" s="403">
        <v>0.18034</v>
      </c>
      <c r="AR1214" s="403">
        <v>49</v>
      </c>
      <c r="AS1214" s="399" t="s">
        <v>4272</v>
      </c>
      <c r="AT1214" s="390">
        <v>0</v>
      </c>
      <c r="AU1214" s="390">
        <v>0</v>
      </c>
      <c r="AV1214" s="390">
        <v>0</v>
      </c>
      <c r="AY1214" s="390" t="s">
        <v>3558</v>
      </c>
    </row>
    <row r="1215" spans="1:51" s="390" customFormat="1">
      <c r="A1215" s="399" t="s">
        <v>81</v>
      </c>
      <c r="B1215" s="399" t="s">
        <v>4285</v>
      </c>
      <c r="C1215" s="399">
        <v>68</v>
      </c>
      <c r="D1215" s="399">
        <v>20</v>
      </c>
      <c r="E1215" s="403">
        <v>6.0999999999999999E-2</v>
      </c>
      <c r="F1215" s="399">
        <v>0</v>
      </c>
      <c r="G1215" s="399">
        <v>6</v>
      </c>
      <c r="H1215" s="399">
        <v>0.7</v>
      </c>
      <c r="I1215" s="399">
        <v>3.4</v>
      </c>
      <c r="J1215" s="399">
        <v>40</v>
      </c>
      <c r="K1215" s="399">
        <v>125</v>
      </c>
      <c r="L1215" s="403">
        <v>1</v>
      </c>
      <c r="M1215" s="404">
        <v>15.1</v>
      </c>
      <c r="N1215" s="404">
        <v>15.1</v>
      </c>
      <c r="O1215" s="404">
        <v>8.6</v>
      </c>
      <c r="P1215" s="399">
        <v>100</v>
      </c>
      <c r="Q1215" s="399" t="s">
        <v>293</v>
      </c>
      <c r="R1215" s="399">
        <v>1</v>
      </c>
      <c r="S1215" s="399">
        <v>0</v>
      </c>
      <c r="T1215" s="399">
        <v>0</v>
      </c>
      <c r="U1215" s="404">
        <v>0.87</v>
      </c>
      <c r="V1215" s="404">
        <v>0</v>
      </c>
      <c r="W1215" s="405">
        <v>1.964248E-3</v>
      </c>
      <c r="X1215" s="405">
        <v>0.29529268716345314</v>
      </c>
      <c r="Y1215" s="399">
        <v>1.48</v>
      </c>
      <c r="Z1215" s="399">
        <v>1.79</v>
      </c>
      <c r="AA1215" s="405">
        <v>3.455816E-3</v>
      </c>
      <c r="AB1215" s="405">
        <v>0.29529268716345314</v>
      </c>
      <c r="AC1215" s="399">
        <v>1.21</v>
      </c>
      <c r="AD1215" s="399">
        <v>2.0099999999999998</v>
      </c>
      <c r="AE1215" s="405">
        <v>2.899104E-3</v>
      </c>
      <c r="AF1215" s="405">
        <v>0.29529268716345314</v>
      </c>
      <c r="AG1215" s="399">
        <v>1.28</v>
      </c>
      <c r="AH1215" s="399">
        <v>2.2799999999999998</v>
      </c>
      <c r="AI1215" s="324">
        <v>0</v>
      </c>
      <c r="AJ1215" s="324">
        <v>0</v>
      </c>
      <c r="AK1215" s="324">
        <v>0</v>
      </c>
      <c r="AL1215" s="324">
        <v>0</v>
      </c>
      <c r="AM1215" s="324">
        <v>0</v>
      </c>
      <c r="AN1215" s="324">
        <v>0</v>
      </c>
      <c r="AO1215" s="403">
        <v>68281</v>
      </c>
      <c r="AP1215" s="403">
        <v>8.2379999999999995E-2</v>
      </c>
      <c r="AQ1215" s="403">
        <v>0.28702</v>
      </c>
      <c r="AR1215" s="403">
        <v>49</v>
      </c>
      <c r="AS1215" s="399" t="s">
        <v>4272</v>
      </c>
      <c r="AT1215" s="390">
        <v>0</v>
      </c>
      <c r="AU1215" s="390">
        <v>0</v>
      </c>
      <c r="AV1215" s="390">
        <v>0</v>
      </c>
      <c r="AY1215" s="390" t="s">
        <v>3558</v>
      </c>
    </row>
    <row r="1216" spans="1:51" s="390" customFormat="1">
      <c r="A1216" s="399" t="s">
        <v>81</v>
      </c>
      <c r="B1216" s="399" t="s">
        <v>4286</v>
      </c>
      <c r="C1216" s="399">
        <v>680</v>
      </c>
      <c r="D1216" s="399">
        <v>10</v>
      </c>
      <c r="E1216" s="403">
        <v>0.56999999999999995</v>
      </c>
      <c r="F1216" s="399">
        <v>0</v>
      </c>
      <c r="G1216" s="399">
        <v>1.8</v>
      </c>
      <c r="H1216" s="399">
        <v>0.7</v>
      </c>
      <c r="I1216" s="399">
        <v>1.1000000000000001</v>
      </c>
      <c r="J1216" s="399">
        <v>40</v>
      </c>
      <c r="K1216" s="399">
        <v>125</v>
      </c>
      <c r="L1216" s="403">
        <v>1</v>
      </c>
      <c r="M1216" s="404">
        <v>15.1</v>
      </c>
      <c r="N1216" s="404">
        <v>15.1</v>
      </c>
      <c r="O1216" s="404">
        <v>8.6</v>
      </c>
      <c r="P1216" s="399">
        <v>100</v>
      </c>
      <c r="Q1216" s="399" t="s">
        <v>293</v>
      </c>
      <c r="R1216" s="399">
        <v>1</v>
      </c>
      <c r="S1216" s="399">
        <v>0</v>
      </c>
      <c r="T1216" s="399">
        <v>0</v>
      </c>
      <c r="U1216" s="404">
        <v>0.87</v>
      </c>
      <c r="V1216" s="404">
        <v>0</v>
      </c>
      <c r="W1216" s="405">
        <v>1.964248E-3</v>
      </c>
      <c r="X1216" s="405">
        <v>0.9509425518823067</v>
      </c>
      <c r="Y1216" s="399">
        <v>1.48</v>
      </c>
      <c r="Z1216" s="399">
        <v>1.79</v>
      </c>
      <c r="AA1216" s="405">
        <v>3.455816E-3</v>
      </c>
      <c r="AB1216" s="405">
        <v>0.9509425518823067</v>
      </c>
      <c r="AC1216" s="399">
        <v>1.21</v>
      </c>
      <c r="AD1216" s="399">
        <v>2.0099999999999998</v>
      </c>
      <c r="AE1216" s="405">
        <v>2.899104E-3</v>
      </c>
      <c r="AF1216" s="405">
        <v>0.9509425518823067</v>
      </c>
      <c r="AG1216" s="399">
        <v>1.28</v>
      </c>
      <c r="AH1216" s="399">
        <v>2.2799999999999998</v>
      </c>
      <c r="AI1216" s="324">
        <v>0</v>
      </c>
      <c r="AJ1216" s="324">
        <v>0</v>
      </c>
      <c r="AK1216" s="324">
        <v>0</v>
      </c>
      <c r="AL1216" s="324">
        <v>0</v>
      </c>
      <c r="AM1216" s="324">
        <v>0</v>
      </c>
      <c r="AN1216" s="324">
        <v>0</v>
      </c>
      <c r="AO1216" s="403">
        <v>219672</v>
      </c>
      <c r="AP1216" s="403">
        <v>2.5610000000000001E-2</v>
      </c>
      <c r="AQ1216" s="403">
        <v>0.16002</v>
      </c>
      <c r="AR1216" s="403">
        <v>50</v>
      </c>
      <c r="AS1216" s="399" t="s">
        <v>4272</v>
      </c>
      <c r="AT1216" s="390">
        <v>0</v>
      </c>
      <c r="AU1216" s="390">
        <v>0</v>
      </c>
      <c r="AV1216" s="390">
        <v>0</v>
      </c>
      <c r="AY1216" s="390" t="s">
        <v>3558</v>
      </c>
    </row>
    <row r="1217" spans="1:51" s="390" customFormat="1">
      <c r="A1217" s="399" t="s">
        <v>81</v>
      </c>
      <c r="B1217" s="399" t="s">
        <v>4287</v>
      </c>
      <c r="C1217" s="399">
        <v>820</v>
      </c>
      <c r="D1217" s="399">
        <v>10</v>
      </c>
      <c r="E1217" s="403">
        <v>0.64</v>
      </c>
      <c r="F1217" s="399">
        <v>0</v>
      </c>
      <c r="G1217" s="399">
        <v>1.6</v>
      </c>
      <c r="H1217" s="399">
        <v>0.7</v>
      </c>
      <c r="I1217" s="399">
        <v>1</v>
      </c>
      <c r="J1217" s="399">
        <v>40</v>
      </c>
      <c r="K1217" s="399">
        <v>125</v>
      </c>
      <c r="L1217" s="403">
        <v>1</v>
      </c>
      <c r="M1217" s="404">
        <v>15.1</v>
      </c>
      <c r="N1217" s="404">
        <v>15.1</v>
      </c>
      <c r="O1217" s="404">
        <v>8.6</v>
      </c>
      <c r="P1217" s="399">
        <v>100</v>
      </c>
      <c r="Q1217" s="399" t="s">
        <v>293</v>
      </c>
      <c r="R1217" s="399">
        <v>1</v>
      </c>
      <c r="S1217" s="399">
        <v>0</v>
      </c>
      <c r="T1217" s="399">
        <v>0</v>
      </c>
      <c r="U1217" s="404">
        <v>0.87</v>
      </c>
      <c r="V1217" s="404">
        <v>0</v>
      </c>
      <c r="W1217" s="405">
        <v>1.964248E-3</v>
      </c>
      <c r="X1217" s="405">
        <v>1.040873318101041</v>
      </c>
      <c r="Y1217" s="399">
        <v>1.48</v>
      </c>
      <c r="Z1217" s="399">
        <v>1.79</v>
      </c>
      <c r="AA1217" s="405">
        <v>3.455816E-3</v>
      </c>
      <c r="AB1217" s="405">
        <v>1.040873318101041</v>
      </c>
      <c r="AC1217" s="399">
        <v>1.21</v>
      </c>
      <c r="AD1217" s="399">
        <v>2.0099999999999998</v>
      </c>
      <c r="AE1217" s="405">
        <v>2.899104E-3</v>
      </c>
      <c r="AF1217" s="405">
        <v>1.040873318101041</v>
      </c>
      <c r="AG1217" s="399">
        <v>1.28</v>
      </c>
      <c r="AH1217" s="399">
        <v>2.2799999999999998</v>
      </c>
      <c r="AI1217" s="324">
        <v>0</v>
      </c>
      <c r="AJ1217" s="324">
        <v>0</v>
      </c>
      <c r="AK1217" s="324">
        <v>0</v>
      </c>
      <c r="AL1217" s="324">
        <v>0</v>
      </c>
      <c r="AM1217" s="324">
        <v>0</v>
      </c>
      <c r="AN1217" s="324">
        <v>0</v>
      </c>
      <c r="AO1217" s="403">
        <v>219672</v>
      </c>
      <c r="AP1217" s="403">
        <v>2.5610000000000001E-2</v>
      </c>
      <c r="AQ1217" s="403">
        <v>0.16002</v>
      </c>
      <c r="AR1217" s="403">
        <v>54</v>
      </c>
      <c r="AS1217" s="399" t="s">
        <v>4272</v>
      </c>
      <c r="AT1217" s="390">
        <v>0</v>
      </c>
      <c r="AU1217" s="390">
        <v>0</v>
      </c>
      <c r="AV1217" s="390">
        <v>0</v>
      </c>
      <c r="AY1217" s="390" t="s">
        <v>3558</v>
      </c>
    </row>
    <row r="1218" spans="1:51" s="390" customFormat="1">
      <c r="A1218" s="399" t="s">
        <v>81</v>
      </c>
      <c r="B1218" s="399" t="s">
        <v>1680</v>
      </c>
      <c r="C1218" s="399">
        <v>10</v>
      </c>
      <c r="D1218" s="399">
        <v>20</v>
      </c>
      <c r="E1218" s="403">
        <v>0.16</v>
      </c>
      <c r="F1218" s="399">
        <v>0</v>
      </c>
      <c r="G1218" s="399">
        <v>1.18</v>
      </c>
      <c r="H1218" s="399">
        <v>0.7</v>
      </c>
      <c r="I1218" s="399">
        <v>1.3</v>
      </c>
      <c r="J1218" s="399">
        <v>40</v>
      </c>
      <c r="K1218" s="399">
        <v>125</v>
      </c>
      <c r="L1218" s="403">
        <v>1</v>
      </c>
      <c r="M1218" s="404">
        <v>5.0999999046325684</v>
      </c>
      <c r="N1218" s="404">
        <v>5.0999999046325684</v>
      </c>
      <c r="O1218" s="404">
        <v>2.2000000476837158</v>
      </c>
      <c r="P1218" s="399">
        <v>100</v>
      </c>
      <c r="Q1218" s="399" t="s">
        <v>293</v>
      </c>
      <c r="R1218" s="399">
        <v>1</v>
      </c>
      <c r="S1218" s="399">
        <v>0</v>
      </c>
      <c r="T1218" s="399">
        <v>0</v>
      </c>
      <c r="U1218" s="404">
        <v>0.48</v>
      </c>
      <c r="V1218" s="404">
        <v>0.21</v>
      </c>
      <c r="W1218" s="405">
        <v>4.3066099999999998E-5</v>
      </c>
      <c r="X1218" s="405">
        <v>1.4214641080312722</v>
      </c>
      <c r="Y1218" s="399">
        <v>1.48</v>
      </c>
      <c r="Z1218" s="399">
        <v>1.79</v>
      </c>
      <c r="AA1218" s="405">
        <v>7.5768699999999992E-5</v>
      </c>
      <c r="AB1218" s="405">
        <v>1.4214641080312722</v>
      </c>
      <c r="AC1218" s="399">
        <v>1.21</v>
      </c>
      <c r="AD1218" s="399">
        <v>2.0099999999999998</v>
      </c>
      <c r="AE1218" s="405">
        <v>6.3562799999999987E-5</v>
      </c>
      <c r="AF1218" s="405">
        <v>1.4214641080312722</v>
      </c>
      <c r="AG1218" s="399">
        <v>1.28</v>
      </c>
      <c r="AH1218" s="399">
        <v>2.2799999999999998</v>
      </c>
      <c r="AI1218" s="324">
        <v>0</v>
      </c>
      <c r="AJ1218" s="324">
        <v>0</v>
      </c>
      <c r="AK1218" s="324">
        <v>0</v>
      </c>
      <c r="AL1218" s="324">
        <v>0</v>
      </c>
      <c r="AM1218" s="324">
        <v>0</v>
      </c>
      <c r="AN1218" s="324">
        <v>0</v>
      </c>
      <c r="AO1218" s="403">
        <v>1112088</v>
      </c>
      <c r="AP1218" s="403">
        <v>5.0600000000000003E-3</v>
      </c>
      <c r="AQ1218" s="403">
        <v>7.1120000000000003E-2</v>
      </c>
      <c r="AR1218" s="403">
        <v>148</v>
      </c>
      <c r="AS1218" s="399" t="s">
        <v>1674</v>
      </c>
      <c r="AT1218" s="390">
        <v>0</v>
      </c>
      <c r="AU1218" s="390">
        <v>0</v>
      </c>
      <c r="AV1218" s="390">
        <v>0</v>
      </c>
      <c r="AY1218" s="390" t="s">
        <v>3533</v>
      </c>
    </row>
    <row r="1219" spans="1:51" s="390" customFormat="1">
      <c r="A1219" s="399" t="s">
        <v>81</v>
      </c>
      <c r="B1219" s="399" t="s">
        <v>1692</v>
      </c>
      <c r="C1219" s="399">
        <v>100</v>
      </c>
      <c r="D1219" s="399">
        <v>20</v>
      </c>
      <c r="E1219" s="403">
        <v>1.4</v>
      </c>
      <c r="F1219" s="399">
        <v>0</v>
      </c>
      <c r="G1219" s="399">
        <v>0.35</v>
      </c>
      <c r="H1219" s="399">
        <v>0.7</v>
      </c>
      <c r="I1219" s="399">
        <v>0.44</v>
      </c>
      <c r="J1219" s="399">
        <v>40</v>
      </c>
      <c r="K1219" s="399">
        <v>125</v>
      </c>
      <c r="L1219" s="403">
        <v>1</v>
      </c>
      <c r="M1219" s="404">
        <v>5.0999999046325684</v>
      </c>
      <c r="N1219" s="404">
        <v>5.0999999046325684</v>
      </c>
      <c r="O1219" s="404">
        <v>2.2000000476837158</v>
      </c>
      <c r="P1219" s="399">
        <v>100</v>
      </c>
      <c r="Q1219" s="399" t="s">
        <v>293</v>
      </c>
      <c r="R1219" s="399">
        <v>1</v>
      </c>
      <c r="S1219" s="399">
        <v>0</v>
      </c>
      <c r="T1219" s="399">
        <v>0</v>
      </c>
      <c r="U1219" s="404">
        <v>0.48</v>
      </c>
      <c r="V1219" s="404">
        <v>0.21</v>
      </c>
      <c r="W1219" s="405">
        <v>4.3066099999999998E-5</v>
      </c>
      <c r="X1219" s="405">
        <v>4.5643342918435348</v>
      </c>
      <c r="Y1219" s="399">
        <v>1.48</v>
      </c>
      <c r="Z1219" s="399">
        <v>1.79</v>
      </c>
      <c r="AA1219" s="405">
        <v>7.5768699999999992E-5</v>
      </c>
      <c r="AB1219" s="405">
        <v>4.5643342918435348</v>
      </c>
      <c r="AC1219" s="399">
        <v>1.21</v>
      </c>
      <c r="AD1219" s="399">
        <v>2.0099999999999998</v>
      </c>
      <c r="AE1219" s="405">
        <v>6.3562799999999987E-5</v>
      </c>
      <c r="AF1219" s="405">
        <v>4.5643342918435348</v>
      </c>
      <c r="AG1219" s="399">
        <v>1.28</v>
      </c>
      <c r="AH1219" s="399">
        <v>2.2799999999999998</v>
      </c>
      <c r="AI1219" s="324">
        <v>0</v>
      </c>
      <c r="AJ1219" s="324">
        <v>0</v>
      </c>
      <c r="AK1219" s="324">
        <v>0</v>
      </c>
      <c r="AL1219" s="324">
        <v>0</v>
      </c>
      <c r="AM1219" s="324">
        <v>0</v>
      </c>
      <c r="AN1219" s="324">
        <v>0</v>
      </c>
      <c r="AO1219" s="403">
        <v>2846944</v>
      </c>
      <c r="AP1219" s="403">
        <v>1.98E-3</v>
      </c>
      <c r="AQ1219" s="403">
        <v>4.4450000000000003E-2</v>
      </c>
      <c r="AR1219" s="403">
        <v>148</v>
      </c>
      <c r="AS1219" s="399" t="s">
        <v>1674</v>
      </c>
      <c r="AT1219" s="390">
        <v>0</v>
      </c>
      <c r="AU1219" s="390">
        <v>0</v>
      </c>
      <c r="AV1219" s="390">
        <v>0</v>
      </c>
      <c r="AY1219" s="390" t="s">
        <v>3533</v>
      </c>
    </row>
    <row r="1220" spans="1:51" s="390" customFormat="1">
      <c r="A1220" s="399" t="s">
        <v>81</v>
      </c>
      <c r="B1220" s="399" t="s">
        <v>1681</v>
      </c>
      <c r="C1220" s="399">
        <v>12</v>
      </c>
      <c r="D1220" s="399">
        <v>20</v>
      </c>
      <c r="E1220" s="403">
        <v>0.19</v>
      </c>
      <c r="F1220" s="399">
        <v>0</v>
      </c>
      <c r="G1220" s="399">
        <v>1.05</v>
      </c>
      <c r="H1220" s="399">
        <v>0.7</v>
      </c>
      <c r="I1220" s="399">
        <v>1.2</v>
      </c>
      <c r="J1220" s="399">
        <v>40</v>
      </c>
      <c r="K1220" s="399">
        <v>125</v>
      </c>
      <c r="L1220" s="403">
        <v>1</v>
      </c>
      <c r="M1220" s="404">
        <v>5.0999999046325684</v>
      </c>
      <c r="N1220" s="404">
        <v>5.0999999046325684</v>
      </c>
      <c r="O1220" s="404">
        <v>2.2000000476837158</v>
      </c>
      <c r="P1220" s="399">
        <v>100</v>
      </c>
      <c r="Q1220" s="399" t="s">
        <v>293</v>
      </c>
      <c r="R1220" s="399">
        <v>1</v>
      </c>
      <c r="S1220" s="399">
        <v>0</v>
      </c>
      <c r="T1220" s="399">
        <v>0</v>
      </c>
      <c r="U1220" s="404">
        <v>0.48</v>
      </c>
      <c r="V1220" s="404">
        <v>0.21</v>
      </c>
      <c r="W1220" s="405">
        <v>4.3066099999999998E-5</v>
      </c>
      <c r="X1220" s="405">
        <v>1.5308075009567546</v>
      </c>
      <c r="Y1220" s="399">
        <v>1.48</v>
      </c>
      <c r="Z1220" s="399">
        <v>1.79</v>
      </c>
      <c r="AA1220" s="405">
        <v>7.5768699999999992E-5</v>
      </c>
      <c r="AB1220" s="405">
        <v>1.5308075009567546</v>
      </c>
      <c r="AC1220" s="399">
        <v>1.21</v>
      </c>
      <c r="AD1220" s="399">
        <v>2.0099999999999998</v>
      </c>
      <c r="AE1220" s="405">
        <v>6.3562799999999987E-5</v>
      </c>
      <c r="AF1220" s="405">
        <v>1.5308075009567546</v>
      </c>
      <c r="AG1220" s="399">
        <v>1.28</v>
      </c>
      <c r="AH1220" s="399">
        <v>2.2799999999999998</v>
      </c>
      <c r="AI1220" s="324">
        <v>0</v>
      </c>
      <c r="AJ1220" s="324">
        <v>0</v>
      </c>
      <c r="AK1220" s="324">
        <v>0</v>
      </c>
      <c r="AL1220" s="324">
        <v>0</v>
      </c>
      <c r="AM1220" s="324">
        <v>0</v>
      </c>
      <c r="AN1220" s="324">
        <v>0</v>
      </c>
      <c r="AO1220" s="403">
        <v>1112088</v>
      </c>
      <c r="AP1220" s="403">
        <v>5.0600000000000003E-3</v>
      </c>
      <c r="AQ1220" s="403">
        <v>7.1120000000000003E-2</v>
      </c>
      <c r="AR1220" s="403">
        <v>146</v>
      </c>
      <c r="AS1220" s="399" t="s">
        <v>1674</v>
      </c>
      <c r="AT1220" s="390">
        <v>0</v>
      </c>
      <c r="AU1220" s="390">
        <v>0</v>
      </c>
      <c r="AV1220" s="390">
        <v>0</v>
      </c>
      <c r="AY1220" s="390" t="s">
        <v>3533</v>
      </c>
    </row>
    <row r="1221" spans="1:51" s="390" customFormat="1">
      <c r="A1221" s="399" t="s">
        <v>81</v>
      </c>
      <c r="B1221" s="399" t="s">
        <v>1693</v>
      </c>
      <c r="C1221" s="399">
        <v>120</v>
      </c>
      <c r="D1221" s="399">
        <v>20</v>
      </c>
      <c r="E1221" s="403">
        <v>1.6</v>
      </c>
      <c r="F1221" s="399">
        <v>0</v>
      </c>
      <c r="G1221" s="399">
        <v>0.32</v>
      </c>
      <c r="H1221" s="399">
        <v>0.7</v>
      </c>
      <c r="I1221" s="399">
        <v>0.42</v>
      </c>
      <c r="J1221" s="399">
        <v>40</v>
      </c>
      <c r="K1221" s="399">
        <v>125</v>
      </c>
      <c r="L1221" s="403">
        <v>1</v>
      </c>
      <c r="M1221" s="404">
        <v>5.0999999046325684</v>
      </c>
      <c r="N1221" s="404">
        <v>5.0999999046325684</v>
      </c>
      <c r="O1221" s="404">
        <v>2.2000000476837158</v>
      </c>
      <c r="P1221" s="399">
        <v>100</v>
      </c>
      <c r="Q1221" s="399" t="s">
        <v>293</v>
      </c>
      <c r="R1221" s="399">
        <v>1</v>
      </c>
      <c r="S1221" s="399">
        <v>0</v>
      </c>
      <c r="T1221" s="399">
        <v>0</v>
      </c>
      <c r="U1221" s="404">
        <v>0.48</v>
      </c>
      <c r="V1221" s="404">
        <v>0.21</v>
      </c>
      <c r="W1221" s="405">
        <v>4.3066099999999998E-5</v>
      </c>
      <c r="X1221" s="405">
        <v>4.9340076477118533</v>
      </c>
      <c r="Y1221" s="399">
        <v>1.48</v>
      </c>
      <c r="Z1221" s="399">
        <v>1.79</v>
      </c>
      <c r="AA1221" s="405">
        <v>7.5768699999999992E-5</v>
      </c>
      <c r="AB1221" s="405">
        <v>4.9340076477118533</v>
      </c>
      <c r="AC1221" s="399">
        <v>1.21</v>
      </c>
      <c r="AD1221" s="399">
        <v>2.0099999999999998</v>
      </c>
      <c r="AE1221" s="405">
        <v>6.3562799999999987E-5</v>
      </c>
      <c r="AF1221" s="405">
        <v>4.9340076477118533</v>
      </c>
      <c r="AG1221" s="399">
        <v>1.28</v>
      </c>
      <c r="AH1221" s="399">
        <v>2.2799999999999998</v>
      </c>
      <c r="AI1221" s="324">
        <v>0</v>
      </c>
      <c r="AJ1221" s="324">
        <v>0</v>
      </c>
      <c r="AK1221" s="324">
        <v>0</v>
      </c>
      <c r="AL1221" s="324">
        <v>0</v>
      </c>
      <c r="AM1221" s="324">
        <v>0</v>
      </c>
      <c r="AN1221" s="324">
        <v>0</v>
      </c>
      <c r="AO1221" s="403">
        <v>2846944</v>
      </c>
      <c r="AP1221" s="403">
        <v>1.98E-3</v>
      </c>
      <c r="AQ1221" s="403">
        <v>4.4450000000000003E-2</v>
      </c>
      <c r="AR1221" s="403">
        <v>142</v>
      </c>
      <c r="AS1221" s="399" t="s">
        <v>1674</v>
      </c>
      <c r="AT1221" s="390">
        <v>0</v>
      </c>
      <c r="AU1221" s="390">
        <v>0</v>
      </c>
      <c r="AV1221" s="390">
        <v>0</v>
      </c>
      <c r="AY1221" s="390" t="s">
        <v>3533</v>
      </c>
    </row>
    <row r="1222" spans="1:51" s="390" customFormat="1">
      <c r="A1222" s="399" t="s">
        <v>81</v>
      </c>
      <c r="B1222" s="399" t="s">
        <v>1682</v>
      </c>
      <c r="C1222" s="399">
        <v>15</v>
      </c>
      <c r="D1222" s="399">
        <v>20</v>
      </c>
      <c r="E1222" s="403">
        <v>0.28000000000000003</v>
      </c>
      <c r="F1222" s="399">
        <v>0</v>
      </c>
      <c r="G1222" s="399">
        <v>0.9</v>
      </c>
      <c r="H1222" s="399">
        <v>0.7</v>
      </c>
      <c r="I1222" s="399">
        <v>1.1000000000000001</v>
      </c>
      <c r="J1222" s="399">
        <v>40</v>
      </c>
      <c r="K1222" s="399">
        <v>125</v>
      </c>
      <c r="L1222" s="403">
        <v>1</v>
      </c>
      <c r="M1222" s="404">
        <v>5.0999999046325684</v>
      </c>
      <c r="N1222" s="404">
        <v>5.0999999046325684</v>
      </c>
      <c r="O1222" s="404">
        <v>2.2000000476837158</v>
      </c>
      <c r="P1222" s="399">
        <v>100</v>
      </c>
      <c r="Q1222" s="399" t="s">
        <v>293</v>
      </c>
      <c r="R1222" s="399">
        <v>1</v>
      </c>
      <c r="S1222" s="399">
        <v>0</v>
      </c>
      <c r="T1222" s="399">
        <v>0</v>
      </c>
      <c r="U1222" s="404">
        <v>0.48</v>
      </c>
      <c r="V1222" s="404">
        <v>0.21</v>
      </c>
      <c r="W1222" s="405">
        <v>4.3066099999999998E-5</v>
      </c>
      <c r="X1222" s="405">
        <v>1.8201674554058975</v>
      </c>
      <c r="Y1222" s="399">
        <v>1.48</v>
      </c>
      <c r="Z1222" s="399">
        <v>1.79</v>
      </c>
      <c r="AA1222" s="405">
        <v>7.5768699999999992E-5</v>
      </c>
      <c r="AB1222" s="405">
        <v>1.8201674554058975</v>
      </c>
      <c r="AC1222" s="399">
        <v>1.21</v>
      </c>
      <c r="AD1222" s="399">
        <v>2.0099999999999998</v>
      </c>
      <c r="AE1222" s="405">
        <v>6.3562799999999987E-5</v>
      </c>
      <c r="AF1222" s="405">
        <v>1.8201674554058975</v>
      </c>
      <c r="AG1222" s="399">
        <v>1.28</v>
      </c>
      <c r="AH1222" s="399">
        <v>2.2799999999999998</v>
      </c>
      <c r="AI1222" s="324">
        <v>0</v>
      </c>
      <c r="AJ1222" s="324">
        <v>0</v>
      </c>
      <c r="AK1222" s="324">
        <v>0</v>
      </c>
      <c r="AL1222" s="324">
        <v>0</v>
      </c>
      <c r="AM1222" s="324">
        <v>0</v>
      </c>
      <c r="AN1222" s="324">
        <v>0</v>
      </c>
      <c r="AO1222" s="403">
        <v>1395003</v>
      </c>
      <c r="AP1222" s="403">
        <v>4.0299999999999997E-3</v>
      </c>
      <c r="AQ1222" s="403">
        <v>6.3500000000000001E-2</v>
      </c>
      <c r="AR1222" s="403">
        <v>118</v>
      </c>
      <c r="AS1222" s="399" t="s">
        <v>1674</v>
      </c>
      <c r="AT1222" s="390">
        <v>0</v>
      </c>
      <c r="AU1222" s="390">
        <v>0</v>
      </c>
      <c r="AV1222" s="390">
        <v>0</v>
      </c>
      <c r="AY1222" s="390" t="s">
        <v>3533</v>
      </c>
    </row>
    <row r="1223" spans="1:51" s="390" customFormat="1">
      <c r="A1223" s="399" t="s">
        <v>81</v>
      </c>
      <c r="B1223" s="399" t="s">
        <v>1694</v>
      </c>
      <c r="C1223" s="399">
        <v>150</v>
      </c>
      <c r="D1223" s="399">
        <v>20</v>
      </c>
      <c r="E1223" s="403">
        <v>2.1</v>
      </c>
      <c r="F1223" s="399">
        <v>0</v>
      </c>
      <c r="G1223" s="399">
        <v>0.31</v>
      </c>
      <c r="H1223" s="399">
        <v>0.7</v>
      </c>
      <c r="I1223" s="399">
        <v>0.38</v>
      </c>
      <c r="J1223" s="399">
        <v>40</v>
      </c>
      <c r="K1223" s="399">
        <v>125</v>
      </c>
      <c r="L1223" s="403">
        <v>1</v>
      </c>
      <c r="M1223" s="404">
        <v>5.0999999046325684</v>
      </c>
      <c r="N1223" s="404">
        <v>5.0999999046325684</v>
      </c>
      <c r="O1223" s="404">
        <v>2.2000000476837158</v>
      </c>
      <c r="P1223" s="399">
        <v>100</v>
      </c>
      <c r="Q1223" s="399" t="s">
        <v>293</v>
      </c>
      <c r="R1223" s="399">
        <v>1</v>
      </c>
      <c r="S1223" s="399">
        <v>0</v>
      </c>
      <c r="T1223" s="399">
        <v>0</v>
      </c>
      <c r="U1223" s="404">
        <v>0.48</v>
      </c>
      <c r="V1223" s="404">
        <v>0.21</v>
      </c>
      <c r="W1223" s="405">
        <v>4.3066099999999998E-5</v>
      </c>
      <c r="X1223" s="405">
        <v>5.6967073031787638</v>
      </c>
      <c r="Y1223" s="399">
        <v>1.48</v>
      </c>
      <c r="Z1223" s="399">
        <v>1.79</v>
      </c>
      <c r="AA1223" s="405">
        <v>7.5768699999999992E-5</v>
      </c>
      <c r="AB1223" s="405">
        <v>5.6967073031787638</v>
      </c>
      <c r="AC1223" s="399">
        <v>1.21</v>
      </c>
      <c r="AD1223" s="399">
        <v>2.0099999999999998</v>
      </c>
      <c r="AE1223" s="405">
        <v>6.3562799999999987E-5</v>
      </c>
      <c r="AF1223" s="405">
        <v>5.6967073031787638</v>
      </c>
      <c r="AG1223" s="399">
        <v>1.28</v>
      </c>
      <c r="AH1223" s="399">
        <v>2.2799999999999998</v>
      </c>
      <c r="AI1223" s="324">
        <v>0</v>
      </c>
      <c r="AJ1223" s="324">
        <v>0</v>
      </c>
      <c r="AK1223" s="324">
        <v>0</v>
      </c>
      <c r="AL1223" s="324">
        <v>0</v>
      </c>
      <c r="AM1223" s="324">
        <v>0</v>
      </c>
      <c r="AN1223" s="324">
        <v>0</v>
      </c>
      <c r="AO1223" s="403">
        <v>3629040</v>
      </c>
      <c r="AP1223" s="403">
        <v>1.5499999999999999E-3</v>
      </c>
      <c r="AQ1223" s="403">
        <v>3.9370000000000002E-2</v>
      </c>
      <c r="AR1223" s="403">
        <v>132</v>
      </c>
      <c r="AS1223" s="399" t="s">
        <v>1674</v>
      </c>
      <c r="AT1223" s="390">
        <v>0</v>
      </c>
      <c r="AU1223" s="390">
        <v>0</v>
      </c>
      <c r="AV1223" s="390">
        <v>0</v>
      </c>
      <c r="AY1223" s="390" t="s">
        <v>3533</v>
      </c>
    </row>
    <row r="1224" spans="1:51" s="390" customFormat="1">
      <c r="A1224" s="399" t="s">
        <v>81</v>
      </c>
      <c r="B1224" s="399" t="s">
        <v>1683</v>
      </c>
      <c r="C1224" s="399">
        <v>18</v>
      </c>
      <c r="D1224" s="399">
        <v>20</v>
      </c>
      <c r="E1224" s="403">
        <v>0.3</v>
      </c>
      <c r="F1224" s="399">
        <v>0</v>
      </c>
      <c r="G1224" s="399">
        <v>0.87</v>
      </c>
      <c r="H1224" s="399">
        <v>0.7</v>
      </c>
      <c r="I1224" s="399">
        <v>1</v>
      </c>
      <c r="J1224" s="399">
        <v>40</v>
      </c>
      <c r="K1224" s="399">
        <v>125</v>
      </c>
      <c r="L1224" s="403">
        <v>1</v>
      </c>
      <c r="M1224" s="404">
        <v>5.0999999046325684</v>
      </c>
      <c r="N1224" s="404">
        <v>5.0999999046325684</v>
      </c>
      <c r="O1224" s="404">
        <v>2.2000000476837158</v>
      </c>
      <c r="P1224" s="399">
        <v>100</v>
      </c>
      <c r="Q1224" s="399" t="s">
        <v>293</v>
      </c>
      <c r="R1224" s="399">
        <v>1</v>
      </c>
      <c r="S1224" s="399">
        <v>0</v>
      </c>
      <c r="T1224" s="399">
        <v>0</v>
      </c>
      <c r="U1224" s="404">
        <v>0.48</v>
      </c>
      <c r="V1224" s="404">
        <v>0.21</v>
      </c>
      <c r="W1224" s="405">
        <v>4.3066099999999998E-5</v>
      </c>
      <c r="X1224" s="405">
        <v>1.9053667831057479</v>
      </c>
      <c r="Y1224" s="399">
        <v>1.48</v>
      </c>
      <c r="Z1224" s="399">
        <v>1.79</v>
      </c>
      <c r="AA1224" s="405">
        <v>7.5768699999999992E-5</v>
      </c>
      <c r="AB1224" s="405">
        <v>1.9053667831057479</v>
      </c>
      <c r="AC1224" s="399">
        <v>1.21</v>
      </c>
      <c r="AD1224" s="399">
        <v>2.0099999999999998</v>
      </c>
      <c r="AE1224" s="405">
        <v>6.3562799999999987E-5</v>
      </c>
      <c r="AF1224" s="405">
        <v>1.9053667831057479</v>
      </c>
      <c r="AG1224" s="399">
        <v>1.28</v>
      </c>
      <c r="AH1224" s="399">
        <v>2.2799999999999998</v>
      </c>
      <c r="AI1224" s="324">
        <v>0</v>
      </c>
      <c r="AJ1224" s="324">
        <v>0</v>
      </c>
      <c r="AK1224" s="324">
        <v>0</v>
      </c>
      <c r="AL1224" s="324">
        <v>0</v>
      </c>
      <c r="AM1224" s="324">
        <v>0</v>
      </c>
      <c r="AN1224" s="324">
        <v>0</v>
      </c>
      <c r="AO1224" s="403">
        <v>1395003</v>
      </c>
      <c r="AP1224" s="403">
        <v>4.0299999999999997E-3</v>
      </c>
      <c r="AQ1224" s="403">
        <v>6.3500000000000001E-2</v>
      </c>
      <c r="AR1224" s="403">
        <v>133</v>
      </c>
      <c r="AS1224" s="399" t="s">
        <v>1674</v>
      </c>
      <c r="AT1224" s="390">
        <v>0</v>
      </c>
      <c r="AU1224" s="390">
        <v>0</v>
      </c>
      <c r="AV1224" s="390">
        <v>0</v>
      </c>
      <c r="AY1224" s="390" t="s">
        <v>3533</v>
      </c>
    </row>
    <row r="1225" spans="1:51" s="390" customFormat="1">
      <c r="A1225" s="399" t="s">
        <v>81</v>
      </c>
      <c r="B1225" s="399" t="s">
        <v>1695</v>
      </c>
      <c r="C1225" s="399">
        <v>180</v>
      </c>
      <c r="D1225" s="399">
        <v>20</v>
      </c>
      <c r="E1225" s="403">
        <v>2.31</v>
      </c>
      <c r="F1225" s="399">
        <v>0</v>
      </c>
      <c r="G1225" s="399">
        <v>0.27</v>
      </c>
      <c r="H1225" s="399">
        <v>0.7</v>
      </c>
      <c r="I1225" s="399">
        <v>0.34</v>
      </c>
      <c r="J1225" s="399">
        <v>40</v>
      </c>
      <c r="K1225" s="399">
        <v>125</v>
      </c>
      <c r="L1225" s="403">
        <v>1</v>
      </c>
      <c r="M1225" s="404">
        <v>5.0999999046325684</v>
      </c>
      <c r="N1225" s="404">
        <v>5.0999999046325684</v>
      </c>
      <c r="O1225" s="404">
        <v>2.2000000476837158</v>
      </c>
      <c r="P1225" s="399">
        <v>100</v>
      </c>
      <c r="Q1225" s="399" t="s">
        <v>293</v>
      </c>
      <c r="R1225" s="399">
        <v>1</v>
      </c>
      <c r="S1225" s="399">
        <v>0</v>
      </c>
      <c r="T1225" s="399">
        <v>0</v>
      </c>
      <c r="U1225" s="404">
        <v>0.48</v>
      </c>
      <c r="V1225" s="404">
        <v>0.21</v>
      </c>
      <c r="W1225" s="405">
        <v>4.3066099999999998E-5</v>
      </c>
      <c r="X1225" s="405">
        <v>6.1760164693772515</v>
      </c>
      <c r="Y1225" s="399">
        <v>1.48</v>
      </c>
      <c r="Z1225" s="399">
        <v>1.79</v>
      </c>
      <c r="AA1225" s="405">
        <v>7.5768699999999992E-5</v>
      </c>
      <c r="AB1225" s="405">
        <v>6.1760164693772515</v>
      </c>
      <c r="AC1225" s="399">
        <v>1.21</v>
      </c>
      <c r="AD1225" s="399">
        <v>2.0099999999999998</v>
      </c>
      <c r="AE1225" s="405">
        <v>6.3562799999999987E-5</v>
      </c>
      <c r="AF1225" s="405">
        <v>6.1760164693772515</v>
      </c>
      <c r="AG1225" s="399">
        <v>1.28</v>
      </c>
      <c r="AH1225" s="399">
        <v>2.2799999999999998</v>
      </c>
      <c r="AI1225" s="324">
        <v>0</v>
      </c>
      <c r="AJ1225" s="324">
        <v>0</v>
      </c>
      <c r="AK1225" s="324">
        <v>0</v>
      </c>
      <c r="AL1225" s="324">
        <v>0</v>
      </c>
      <c r="AM1225" s="324">
        <v>0</v>
      </c>
      <c r="AN1225" s="324">
        <v>0</v>
      </c>
      <c r="AO1225" s="403">
        <v>3629040</v>
      </c>
      <c r="AP1225" s="403">
        <v>1.5499999999999999E-3</v>
      </c>
      <c r="AQ1225" s="403">
        <v>3.9370000000000002E-2</v>
      </c>
      <c r="AR1225" s="403">
        <v>150</v>
      </c>
      <c r="AS1225" s="399" t="s">
        <v>1674</v>
      </c>
      <c r="AT1225" s="390">
        <v>0</v>
      </c>
      <c r="AU1225" s="390">
        <v>0</v>
      </c>
      <c r="AV1225" s="390">
        <v>0</v>
      </c>
      <c r="AY1225" s="390" t="s">
        <v>3533</v>
      </c>
    </row>
    <row r="1226" spans="1:51" s="390" customFormat="1">
      <c r="A1226" s="399" t="s">
        <v>81</v>
      </c>
      <c r="B1226" s="399" t="s">
        <v>1673</v>
      </c>
      <c r="C1226" s="399">
        <v>2.2000000000000002</v>
      </c>
      <c r="D1226" s="399">
        <v>20</v>
      </c>
      <c r="E1226" s="403">
        <v>0.05</v>
      </c>
      <c r="F1226" s="399">
        <v>0</v>
      </c>
      <c r="G1226" s="399">
        <v>2.2999999999999998</v>
      </c>
      <c r="H1226" s="399">
        <v>0.7</v>
      </c>
      <c r="I1226" s="399">
        <v>2.9</v>
      </c>
      <c r="J1226" s="399">
        <v>40</v>
      </c>
      <c r="K1226" s="399">
        <v>125</v>
      </c>
      <c r="L1226" s="403">
        <v>1</v>
      </c>
      <c r="M1226" s="404">
        <v>5.0999999046325684</v>
      </c>
      <c r="N1226" s="404">
        <v>5.0999999046325684</v>
      </c>
      <c r="O1226" s="404">
        <v>2.2000000476837158</v>
      </c>
      <c r="P1226" s="399">
        <v>100</v>
      </c>
      <c r="Q1226" s="399" t="s">
        <v>293</v>
      </c>
      <c r="R1226" s="399">
        <v>1</v>
      </c>
      <c r="S1226" s="399">
        <v>0</v>
      </c>
      <c r="T1226" s="399">
        <v>0</v>
      </c>
      <c r="U1226" s="404">
        <v>0.48</v>
      </c>
      <c r="V1226" s="404">
        <v>0.21</v>
      </c>
      <c r="W1226" s="405">
        <v>4.3066099999999998E-5</v>
      </c>
      <c r="X1226" s="405">
        <v>0.64383963935724786</v>
      </c>
      <c r="Y1226" s="399">
        <v>1.48</v>
      </c>
      <c r="Z1226" s="399">
        <v>1.79</v>
      </c>
      <c r="AA1226" s="405">
        <v>7.5768699999999992E-5</v>
      </c>
      <c r="AB1226" s="405">
        <v>0.64383963935724786</v>
      </c>
      <c r="AC1226" s="399">
        <v>1.21</v>
      </c>
      <c r="AD1226" s="399">
        <v>2.0099999999999998</v>
      </c>
      <c r="AE1226" s="405">
        <v>6.3562799999999987E-5</v>
      </c>
      <c r="AF1226" s="405">
        <v>0.64383963935724786</v>
      </c>
      <c r="AG1226" s="399">
        <v>1.28</v>
      </c>
      <c r="AH1226" s="399">
        <v>2.2799999999999998</v>
      </c>
      <c r="AI1226" s="324">
        <v>0</v>
      </c>
      <c r="AJ1226" s="324">
        <v>0</v>
      </c>
      <c r="AK1226" s="324">
        <v>0</v>
      </c>
      <c r="AL1226" s="324">
        <v>0</v>
      </c>
      <c r="AM1226" s="324">
        <v>0</v>
      </c>
      <c r="AN1226" s="324">
        <v>0</v>
      </c>
      <c r="AO1226" s="403">
        <v>544923</v>
      </c>
      <c r="AP1226" s="403">
        <v>1.0319999999999999E-2</v>
      </c>
      <c r="AQ1226" s="403">
        <v>0.1016</v>
      </c>
      <c r="AR1226" s="403">
        <v>95</v>
      </c>
      <c r="AS1226" s="399" t="s">
        <v>1674</v>
      </c>
      <c r="AT1226" s="390">
        <v>0</v>
      </c>
      <c r="AU1226" s="390">
        <v>0</v>
      </c>
      <c r="AV1226" s="390">
        <v>0</v>
      </c>
      <c r="AY1226" s="390" t="s">
        <v>3533</v>
      </c>
    </row>
    <row r="1227" spans="1:51" s="390" customFormat="1">
      <c r="A1227" s="399" t="s">
        <v>81</v>
      </c>
      <c r="B1227" s="399" t="s">
        <v>1684</v>
      </c>
      <c r="C1227" s="399">
        <v>22</v>
      </c>
      <c r="D1227" s="399">
        <v>20</v>
      </c>
      <c r="E1227" s="403">
        <v>0.33</v>
      </c>
      <c r="F1227" s="399">
        <v>0</v>
      </c>
      <c r="G1227" s="399">
        <v>0.82</v>
      </c>
      <c r="H1227" s="399">
        <v>0.7</v>
      </c>
      <c r="I1227" s="399">
        <v>0.97</v>
      </c>
      <c r="J1227" s="399">
        <v>40</v>
      </c>
      <c r="K1227" s="399">
        <v>125</v>
      </c>
      <c r="L1227" s="403">
        <v>1</v>
      </c>
      <c r="M1227" s="404">
        <v>5.0999999046325684</v>
      </c>
      <c r="N1227" s="404">
        <v>5.0999999046325684</v>
      </c>
      <c r="O1227" s="404">
        <v>2.2000000476837158</v>
      </c>
      <c r="P1227" s="399">
        <v>100</v>
      </c>
      <c r="Q1227" s="399" t="s">
        <v>293</v>
      </c>
      <c r="R1227" s="399">
        <v>1</v>
      </c>
      <c r="S1227" s="399">
        <v>0</v>
      </c>
      <c r="T1227" s="399">
        <v>0</v>
      </c>
      <c r="U1227" s="404">
        <v>0.48</v>
      </c>
      <c r="V1227" s="404">
        <v>0.21</v>
      </c>
      <c r="W1227" s="405">
        <v>4.3066099999999998E-5</v>
      </c>
      <c r="X1227" s="405">
        <v>2.1461320846746661</v>
      </c>
      <c r="Y1227" s="399">
        <v>1.48</v>
      </c>
      <c r="Z1227" s="399">
        <v>1.79</v>
      </c>
      <c r="AA1227" s="405">
        <v>7.5768699999999992E-5</v>
      </c>
      <c r="AB1227" s="405">
        <v>2.1461320846746661</v>
      </c>
      <c r="AC1227" s="399">
        <v>1.21</v>
      </c>
      <c r="AD1227" s="399">
        <v>2.0099999999999998</v>
      </c>
      <c r="AE1227" s="405">
        <v>6.3562799999999987E-5</v>
      </c>
      <c r="AF1227" s="405">
        <v>2.1461320846746661</v>
      </c>
      <c r="AG1227" s="399">
        <v>1.28</v>
      </c>
      <c r="AH1227" s="399">
        <v>2.2799999999999998</v>
      </c>
      <c r="AI1227" s="324">
        <v>0</v>
      </c>
      <c r="AJ1227" s="324">
        <v>0</v>
      </c>
      <c r="AK1227" s="324">
        <v>0</v>
      </c>
      <c r="AL1227" s="324">
        <v>0</v>
      </c>
      <c r="AM1227" s="324">
        <v>0</v>
      </c>
      <c r="AN1227" s="324">
        <v>0</v>
      </c>
      <c r="AO1227" s="403">
        <v>1395003</v>
      </c>
      <c r="AP1227" s="403">
        <v>4.0299999999999997E-3</v>
      </c>
      <c r="AQ1227" s="403">
        <v>6.3500000000000001E-2</v>
      </c>
      <c r="AR1227" s="403">
        <v>129</v>
      </c>
      <c r="AS1227" s="399" t="s">
        <v>1674</v>
      </c>
      <c r="AT1227" s="390">
        <v>0</v>
      </c>
      <c r="AU1227" s="390">
        <v>0</v>
      </c>
      <c r="AV1227" s="390">
        <v>0</v>
      </c>
      <c r="AY1227" s="390" t="s">
        <v>3533</v>
      </c>
    </row>
    <row r="1228" spans="1:51" s="390" customFormat="1">
      <c r="A1228" s="399" t="s">
        <v>81</v>
      </c>
      <c r="B1228" s="399" t="s">
        <v>1696</v>
      </c>
      <c r="C1228" s="399">
        <v>220</v>
      </c>
      <c r="D1228" s="399">
        <v>20</v>
      </c>
      <c r="E1228" s="403">
        <v>3.1</v>
      </c>
      <c r="F1228" s="399">
        <v>0</v>
      </c>
      <c r="G1228" s="399">
        <v>0.25</v>
      </c>
      <c r="H1228" s="399">
        <v>0.7</v>
      </c>
      <c r="I1228" s="399">
        <v>0.28999999999999998</v>
      </c>
      <c r="J1228" s="399">
        <v>40</v>
      </c>
      <c r="K1228" s="399">
        <v>125</v>
      </c>
      <c r="L1228" s="403">
        <v>1</v>
      </c>
      <c r="M1228" s="404">
        <v>5.0999999046325684</v>
      </c>
      <c r="N1228" s="404">
        <v>5.0999999046325684</v>
      </c>
      <c r="O1228" s="404">
        <v>2.2000000476837158</v>
      </c>
      <c r="P1228" s="399">
        <v>100</v>
      </c>
      <c r="Q1228" s="399" t="s">
        <v>293</v>
      </c>
      <c r="R1228" s="399">
        <v>1</v>
      </c>
      <c r="S1228" s="399">
        <v>0</v>
      </c>
      <c r="T1228" s="399">
        <v>0</v>
      </c>
      <c r="U1228" s="404">
        <v>0.48</v>
      </c>
      <c r="V1228" s="404">
        <v>0.21</v>
      </c>
      <c r="W1228" s="405">
        <v>4.3066099999999998E-5</v>
      </c>
      <c r="X1228" s="405">
        <v>6.7983066036278244</v>
      </c>
      <c r="Y1228" s="399">
        <v>1.48</v>
      </c>
      <c r="Z1228" s="399">
        <v>1.79</v>
      </c>
      <c r="AA1228" s="405">
        <v>7.5768699999999992E-5</v>
      </c>
      <c r="AB1228" s="405">
        <v>6.7983066036278244</v>
      </c>
      <c r="AC1228" s="399">
        <v>1.21</v>
      </c>
      <c r="AD1228" s="399">
        <v>2.0099999999999998</v>
      </c>
      <c r="AE1228" s="405">
        <v>6.3562799999999987E-5</v>
      </c>
      <c r="AF1228" s="405">
        <v>6.7983066036278244</v>
      </c>
      <c r="AG1228" s="399">
        <v>1.28</v>
      </c>
      <c r="AH1228" s="399">
        <v>2.2799999999999998</v>
      </c>
      <c r="AI1228" s="324">
        <v>0</v>
      </c>
      <c r="AJ1228" s="324">
        <v>0</v>
      </c>
      <c r="AK1228" s="324">
        <v>0</v>
      </c>
      <c r="AL1228" s="324">
        <v>0</v>
      </c>
      <c r="AM1228" s="324">
        <v>0</v>
      </c>
      <c r="AN1228" s="324">
        <v>0</v>
      </c>
      <c r="AO1228" s="403">
        <v>4448351</v>
      </c>
      <c r="AP1228" s="403">
        <v>1.2600000000000001E-3</v>
      </c>
      <c r="AQ1228" s="403">
        <v>3.5560000000000001E-2</v>
      </c>
      <c r="AR1228" s="403">
        <v>153</v>
      </c>
      <c r="AS1228" s="399" t="s">
        <v>1674</v>
      </c>
      <c r="AT1228" s="390">
        <v>0</v>
      </c>
      <c r="AU1228" s="390">
        <v>0</v>
      </c>
      <c r="AV1228" s="390">
        <v>0</v>
      </c>
      <c r="AY1228" s="390" t="s">
        <v>3533</v>
      </c>
    </row>
    <row r="1229" spans="1:51" s="390" customFormat="1">
      <c r="A1229" s="399" t="s">
        <v>81</v>
      </c>
      <c r="B1229" s="399" t="s">
        <v>1685</v>
      </c>
      <c r="C1229" s="399">
        <v>27</v>
      </c>
      <c r="D1229" s="399">
        <v>20</v>
      </c>
      <c r="E1229" s="403">
        <v>0.42</v>
      </c>
      <c r="F1229" s="399">
        <v>0</v>
      </c>
      <c r="G1229" s="399">
        <v>0.74</v>
      </c>
      <c r="H1229" s="399">
        <v>0.7</v>
      </c>
      <c r="I1229" s="399">
        <v>0.85</v>
      </c>
      <c r="J1229" s="399">
        <v>40</v>
      </c>
      <c r="K1229" s="399">
        <v>125</v>
      </c>
      <c r="L1229" s="403">
        <v>1</v>
      </c>
      <c r="M1229" s="404">
        <v>5.0999999046325684</v>
      </c>
      <c r="N1229" s="404">
        <v>5.0999999046325684</v>
      </c>
      <c r="O1229" s="404">
        <v>2.2000000476837158</v>
      </c>
      <c r="P1229" s="399">
        <v>100</v>
      </c>
      <c r="Q1229" s="399" t="s">
        <v>293</v>
      </c>
      <c r="R1229" s="399">
        <v>1</v>
      </c>
      <c r="S1229" s="399">
        <v>0</v>
      </c>
      <c r="T1229" s="399">
        <v>0</v>
      </c>
      <c r="U1229" s="404">
        <v>0.48</v>
      </c>
      <c r="V1229" s="404">
        <v>0.21</v>
      </c>
      <c r="W1229" s="405">
        <v>4.3066099999999998E-5</v>
      </c>
      <c r="X1229" s="405">
        <v>2.356637863315004</v>
      </c>
      <c r="Y1229" s="399">
        <v>1.48</v>
      </c>
      <c r="Z1229" s="399">
        <v>1.79</v>
      </c>
      <c r="AA1229" s="405">
        <v>7.5768699999999992E-5</v>
      </c>
      <c r="AB1229" s="405">
        <v>2.356637863315004</v>
      </c>
      <c r="AC1229" s="399">
        <v>1.21</v>
      </c>
      <c r="AD1229" s="399">
        <v>2.0099999999999998</v>
      </c>
      <c r="AE1229" s="405">
        <v>6.3562799999999987E-5</v>
      </c>
      <c r="AF1229" s="405">
        <v>2.356637863315004</v>
      </c>
      <c r="AG1229" s="399">
        <v>1.28</v>
      </c>
      <c r="AH1229" s="399">
        <v>2.2799999999999998</v>
      </c>
      <c r="AI1229" s="324">
        <v>0</v>
      </c>
      <c r="AJ1229" s="324">
        <v>0</v>
      </c>
      <c r="AK1229" s="324">
        <v>0</v>
      </c>
      <c r="AL1229" s="324">
        <v>0</v>
      </c>
      <c r="AM1229" s="324">
        <v>0</v>
      </c>
      <c r="AN1229" s="324">
        <v>0</v>
      </c>
      <c r="AO1229" s="403">
        <v>1722226</v>
      </c>
      <c r="AP1229" s="403">
        <v>3.2699999999999999E-3</v>
      </c>
      <c r="AQ1229" s="403">
        <v>5.7149999999999999E-2</v>
      </c>
      <c r="AR1229" s="403">
        <v>132</v>
      </c>
      <c r="AS1229" s="399" t="s">
        <v>1674</v>
      </c>
      <c r="AT1229" s="390">
        <v>0</v>
      </c>
      <c r="AU1229" s="390">
        <v>0</v>
      </c>
      <c r="AV1229" s="390">
        <v>0</v>
      </c>
      <c r="AY1229" s="390" t="s">
        <v>3533</v>
      </c>
    </row>
    <row r="1230" spans="1:51" s="390" customFormat="1">
      <c r="A1230" s="399" t="s">
        <v>81</v>
      </c>
      <c r="B1230" s="399" t="s">
        <v>1697</v>
      </c>
      <c r="C1230" s="399">
        <v>270</v>
      </c>
      <c r="D1230" s="399">
        <v>20</v>
      </c>
      <c r="E1230" s="403">
        <v>3.5</v>
      </c>
      <c r="F1230" s="399">
        <v>0</v>
      </c>
      <c r="G1230" s="399">
        <v>0.22</v>
      </c>
      <c r="H1230" s="399">
        <v>0.7</v>
      </c>
      <c r="I1230" s="399">
        <v>0.27</v>
      </c>
      <c r="J1230" s="399">
        <v>40</v>
      </c>
      <c r="K1230" s="399">
        <v>125</v>
      </c>
      <c r="L1230" s="403">
        <v>1</v>
      </c>
      <c r="M1230" s="404">
        <v>5.0999999046325684</v>
      </c>
      <c r="N1230" s="404">
        <v>5.0999999046325684</v>
      </c>
      <c r="O1230" s="404">
        <v>2.2000000476837158</v>
      </c>
      <c r="P1230" s="399">
        <v>100</v>
      </c>
      <c r="Q1230" s="399" t="s">
        <v>293</v>
      </c>
      <c r="R1230" s="399">
        <v>1</v>
      </c>
      <c r="S1230" s="399">
        <v>0</v>
      </c>
      <c r="T1230" s="399">
        <v>0</v>
      </c>
      <c r="U1230" s="404">
        <v>0.48</v>
      </c>
      <c r="V1230" s="404">
        <v>0.21</v>
      </c>
      <c r="W1230" s="405">
        <v>4.3066099999999998E-5</v>
      </c>
      <c r="X1230" s="405">
        <v>7.504377553572918</v>
      </c>
      <c r="Y1230" s="399">
        <v>1.48</v>
      </c>
      <c r="Z1230" s="399">
        <v>1.79</v>
      </c>
      <c r="AA1230" s="405">
        <v>7.5768699999999992E-5</v>
      </c>
      <c r="AB1230" s="405">
        <v>7.504377553572918</v>
      </c>
      <c r="AC1230" s="399">
        <v>1.21</v>
      </c>
      <c r="AD1230" s="399">
        <v>2.0099999999999998</v>
      </c>
      <c r="AE1230" s="405">
        <v>6.3562799999999987E-5</v>
      </c>
      <c r="AF1230" s="405">
        <v>7.504377553572918</v>
      </c>
      <c r="AG1230" s="399">
        <v>1.28</v>
      </c>
      <c r="AH1230" s="399">
        <v>2.2799999999999998</v>
      </c>
      <c r="AI1230" s="324">
        <v>0</v>
      </c>
      <c r="AJ1230" s="324">
        <v>0</v>
      </c>
      <c r="AK1230" s="324">
        <v>0</v>
      </c>
      <c r="AL1230" s="324">
        <v>0</v>
      </c>
      <c r="AM1230" s="324">
        <v>0</v>
      </c>
      <c r="AN1230" s="324">
        <v>0</v>
      </c>
      <c r="AO1230" s="403">
        <v>4448351</v>
      </c>
      <c r="AP1230" s="403">
        <v>1.2600000000000001E-3</v>
      </c>
      <c r="AQ1230" s="403">
        <v>3.5560000000000001E-2</v>
      </c>
      <c r="AR1230" s="403">
        <v>157</v>
      </c>
      <c r="AS1230" s="399" t="s">
        <v>1674</v>
      </c>
      <c r="AT1230" s="390">
        <v>0</v>
      </c>
      <c r="AU1230" s="390">
        <v>0</v>
      </c>
      <c r="AV1230" s="390">
        <v>0</v>
      </c>
      <c r="AY1230" s="390" t="s">
        <v>3533</v>
      </c>
    </row>
    <row r="1231" spans="1:51" s="390" customFormat="1">
      <c r="A1231" s="399" t="s">
        <v>81</v>
      </c>
      <c r="B1231" s="399" t="s">
        <v>1675</v>
      </c>
      <c r="C1231" s="399">
        <v>3.3</v>
      </c>
      <c r="D1231" s="399">
        <v>20</v>
      </c>
      <c r="E1231" s="403">
        <v>7.0000000000000007E-2</v>
      </c>
      <c r="F1231" s="399">
        <v>0</v>
      </c>
      <c r="G1231" s="399">
        <v>2</v>
      </c>
      <c r="H1231" s="399">
        <v>0.7</v>
      </c>
      <c r="I1231" s="399">
        <v>2.2999999999999998</v>
      </c>
      <c r="J1231" s="399">
        <v>40</v>
      </c>
      <c r="K1231" s="399">
        <v>125</v>
      </c>
      <c r="L1231" s="403">
        <v>1</v>
      </c>
      <c r="M1231" s="404">
        <v>5.0999999046325684</v>
      </c>
      <c r="N1231" s="404">
        <v>5.0999999046325684</v>
      </c>
      <c r="O1231" s="404">
        <v>2.2000000476837158</v>
      </c>
      <c r="P1231" s="399">
        <v>100</v>
      </c>
      <c r="Q1231" s="399" t="s">
        <v>293</v>
      </c>
      <c r="R1231" s="399">
        <v>1</v>
      </c>
      <c r="S1231" s="399">
        <v>0</v>
      </c>
      <c r="T1231" s="399">
        <v>0</v>
      </c>
      <c r="U1231" s="404">
        <v>0.48</v>
      </c>
      <c r="V1231" s="404">
        <v>0.21</v>
      </c>
      <c r="W1231" s="405">
        <v>4.3066099999999998E-5</v>
      </c>
      <c r="X1231" s="405">
        <v>0.86410053739625148</v>
      </c>
      <c r="Y1231" s="399">
        <v>1.48</v>
      </c>
      <c r="Z1231" s="399">
        <v>1.79</v>
      </c>
      <c r="AA1231" s="405">
        <v>7.5768699999999992E-5</v>
      </c>
      <c r="AB1231" s="405">
        <v>0.86410053739625148</v>
      </c>
      <c r="AC1231" s="399">
        <v>1.21</v>
      </c>
      <c r="AD1231" s="399">
        <v>2.0099999999999998</v>
      </c>
      <c r="AE1231" s="405">
        <v>6.3562799999999987E-5</v>
      </c>
      <c r="AF1231" s="405">
        <v>0.86410053739625148</v>
      </c>
      <c r="AG1231" s="399">
        <v>1.28</v>
      </c>
      <c r="AH1231" s="399">
        <v>2.2799999999999998</v>
      </c>
      <c r="AI1231" s="324">
        <v>0</v>
      </c>
      <c r="AJ1231" s="324">
        <v>0</v>
      </c>
      <c r="AK1231" s="324">
        <v>0</v>
      </c>
      <c r="AL1231" s="324">
        <v>0</v>
      </c>
      <c r="AM1231" s="324">
        <v>0</v>
      </c>
      <c r="AN1231" s="324">
        <v>0</v>
      </c>
      <c r="AO1231" s="403">
        <v>691828</v>
      </c>
      <c r="AP1231" s="403">
        <v>8.1300000000000001E-3</v>
      </c>
      <c r="AQ1231" s="403">
        <v>9.017E-2</v>
      </c>
      <c r="AR1231" s="403">
        <v>108</v>
      </c>
      <c r="AS1231" s="399" t="s">
        <v>1674</v>
      </c>
      <c r="AT1231" s="390">
        <v>0</v>
      </c>
      <c r="AU1231" s="390">
        <v>0</v>
      </c>
      <c r="AV1231" s="390">
        <v>0</v>
      </c>
      <c r="AY1231" s="390" t="s">
        <v>3533</v>
      </c>
    </row>
    <row r="1232" spans="1:51" s="390" customFormat="1">
      <c r="A1232" s="399" t="s">
        <v>81</v>
      </c>
      <c r="B1232" s="399" t="s">
        <v>1686</v>
      </c>
      <c r="C1232" s="399">
        <v>33</v>
      </c>
      <c r="D1232" s="399">
        <v>20</v>
      </c>
      <c r="E1232" s="403">
        <v>0.48</v>
      </c>
      <c r="F1232" s="399">
        <v>0</v>
      </c>
      <c r="G1232" s="399">
        <v>0.67</v>
      </c>
      <c r="H1232" s="399">
        <v>0.7</v>
      </c>
      <c r="I1232" s="399">
        <v>0.76</v>
      </c>
      <c r="J1232" s="399">
        <v>40</v>
      </c>
      <c r="K1232" s="399">
        <v>125</v>
      </c>
      <c r="L1232" s="403">
        <v>1</v>
      </c>
      <c r="M1232" s="404">
        <v>5.0999999046325684</v>
      </c>
      <c r="N1232" s="404">
        <v>5.0999999046325684</v>
      </c>
      <c r="O1232" s="404">
        <v>2.2000000476837158</v>
      </c>
      <c r="P1232" s="399">
        <v>100</v>
      </c>
      <c r="Q1232" s="399" t="s">
        <v>293</v>
      </c>
      <c r="R1232" s="399">
        <v>1</v>
      </c>
      <c r="S1232" s="399">
        <v>0</v>
      </c>
      <c r="T1232" s="399">
        <v>0</v>
      </c>
      <c r="U1232" s="404">
        <v>0.48</v>
      </c>
      <c r="V1232" s="404">
        <v>0.21</v>
      </c>
      <c r="W1232" s="405">
        <v>4.3066099999999998E-5</v>
      </c>
      <c r="X1232" s="405">
        <v>2.6914607291411796</v>
      </c>
      <c r="Y1232" s="399">
        <v>1.48</v>
      </c>
      <c r="Z1232" s="399">
        <v>1.79</v>
      </c>
      <c r="AA1232" s="405">
        <v>7.5768699999999992E-5</v>
      </c>
      <c r="AB1232" s="405">
        <v>2.6914607291411796</v>
      </c>
      <c r="AC1232" s="399">
        <v>1.21</v>
      </c>
      <c r="AD1232" s="399">
        <v>2.0099999999999998</v>
      </c>
      <c r="AE1232" s="405">
        <v>6.3562799999999987E-5</v>
      </c>
      <c r="AF1232" s="405">
        <v>2.6914607291411796</v>
      </c>
      <c r="AG1232" s="399">
        <v>1.28</v>
      </c>
      <c r="AH1232" s="399">
        <v>2.2799999999999998</v>
      </c>
      <c r="AI1232" s="324">
        <v>0</v>
      </c>
      <c r="AJ1232" s="324">
        <v>0</v>
      </c>
      <c r="AK1232" s="324">
        <v>0</v>
      </c>
      <c r="AL1232" s="324">
        <v>0</v>
      </c>
      <c r="AM1232" s="324">
        <v>0</v>
      </c>
      <c r="AN1232" s="324">
        <v>0</v>
      </c>
      <c r="AO1232" s="403">
        <v>1722226</v>
      </c>
      <c r="AP1232" s="403">
        <v>3.2699999999999999E-3</v>
      </c>
      <c r="AQ1232" s="403">
        <v>5.7149999999999999E-2</v>
      </c>
      <c r="AR1232" s="403">
        <v>144</v>
      </c>
      <c r="AS1232" s="399" t="s">
        <v>1674</v>
      </c>
      <c r="AT1232" s="390">
        <v>0</v>
      </c>
      <c r="AU1232" s="390">
        <v>0</v>
      </c>
      <c r="AV1232" s="390">
        <v>0</v>
      </c>
      <c r="AY1232" s="390" t="s">
        <v>3533</v>
      </c>
    </row>
    <row r="1233" spans="1:51" s="390" customFormat="1">
      <c r="A1233" s="399" t="s">
        <v>81</v>
      </c>
      <c r="B1233" s="399" t="s">
        <v>1698</v>
      </c>
      <c r="C1233" s="399">
        <v>330</v>
      </c>
      <c r="D1233" s="399">
        <v>20</v>
      </c>
      <c r="E1233" s="403">
        <v>4</v>
      </c>
      <c r="F1233" s="399">
        <v>0</v>
      </c>
      <c r="G1233" s="399">
        <v>0.2</v>
      </c>
      <c r="H1233" s="399">
        <v>0.7</v>
      </c>
      <c r="I1233" s="399">
        <v>0.26</v>
      </c>
      <c r="J1233" s="399">
        <v>40</v>
      </c>
      <c r="K1233" s="399">
        <v>125</v>
      </c>
      <c r="L1233" s="403">
        <v>1</v>
      </c>
      <c r="M1233" s="404">
        <v>5.0999999046325684</v>
      </c>
      <c r="N1233" s="404">
        <v>5.0999999046325684</v>
      </c>
      <c r="O1233" s="404">
        <v>2.2000000476837158</v>
      </c>
      <c r="P1233" s="399">
        <v>100</v>
      </c>
      <c r="Q1233" s="399" t="s">
        <v>293</v>
      </c>
      <c r="R1233" s="399">
        <v>1</v>
      </c>
      <c r="S1233" s="399">
        <v>0</v>
      </c>
      <c r="T1233" s="399">
        <v>0</v>
      </c>
      <c r="U1233" s="404">
        <v>0.48</v>
      </c>
      <c r="V1233" s="404">
        <v>0.21</v>
      </c>
      <c r="W1233" s="405">
        <v>4.3066099999999998E-5</v>
      </c>
      <c r="X1233" s="405">
        <v>8.1681146506274604</v>
      </c>
      <c r="Y1233" s="399">
        <v>1.48</v>
      </c>
      <c r="Z1233" s="399">
        <v>1.79</v>
      </c>
      <c r="AA1233" s="405">
        <v>7.5768699999999992E-5</v>
      </c>
      <c r="AB1233" s="405">
        <v>8.1681146506274604</v>
      </c>
      <c r="AC1233" s="399">
        <v>1.21</v>
      </c>
      <c r="AD1233" s="399">
        <v>2.0099999999999998</v>
      </c>
      <c r="AE1233" s="405">
        <v>6.3562799999999987E-5</v>
      </c>
      <c r="AF1233" s="405">
        <v>8.1681146506274604</v>
      </c>
      <c r="AG1233" s="399">
        <v>1.28</v>
      </c>
      <c r="AH1233" s="399">
        <v>2.2799999999999998</v>
      </c>
      <c r="AI1233" s="324">
        <v>0</v>
      </c>
      <c r="AJ1233" s="324">
        <v>0</v>
      </c>
      <c r="AK1233" s="324">
        <v>0</v>
      </c>
      <c r="AL1233" s="324">
        <v>0</v>
      </c>
      <c r="AM1233" s="324">
        <v>0</v>
      </c>
      <c r="AN1233" s="324">
        <v>0</v>
      </c>
      <c r="AO1233" s="403">
        <v>4448351</v>
      </c>
      <c r="AP1233" s="403">
        <v>1.2600000000000001E-3</v>
      </c>
      <c r="AQ1233" s="403">
        <v>3.5560000000000001E-2</v>
      </c>
      <c r="AR1233" s="403">
        <v>148</v>
      </c>
      <c r="AS1233" s="399" t="s">
        <v>1674</v>
      </c>
      <c r="AT1233" s="390">
        <v>0</v>
      </c>
      <c r="AU1233" s="390">
        <v>0</v>
      </c>
      <c r="AV1233" s="390">
        <v>0</v>
      </c>
      <c r="AY1233" s="390" t="s">
        <v>3533</v>
      </c>
    </row>
    <row r="1234" spans="1:51" s="390" customFormat="1">
      <c r="A1234" s="399" t="s">
        <v>81</v>
      </c>
      <c r="B1234" s="399" t="s">
        <v>1687</v>
      </c>
      <c r="C1234" s="399">
        <v>39</v>
      </c>
      <c r="D1234" s="399">
        <v>20</v>
      </c>
      <c r="E1234" s="403">
        <v>0.53</v>
      </c>
      <c r="F1234" s="399">
        <v>0</v>
      </c>
      <c r="G1234" s="399">
        <v>0.57999999999999996</v>
      </c>
      <c r="H1234" s="399">
        <v>0.7</v>
      </c>
      <c r="I1234" s="399">
        <v>0.73</v>
      </c>
      <c r="J1234" s="399">
        <v>40</v>
      </c>
      <c r="K1234" s="399">
        <v>125</v>
      </c>
      <c r="L1234" s="403">
        <v>1</v>
      </c>
      <c r="M1234" s="404">
        <v>5.0999999046325684</v>
      </c>
      <c r="N1234" s="404">
        <v>5.0999999046325684</v>
      </c>
      <c r="O1234" s="404">
        <v>2.2000000476837158</v>
      </c>
      <c r="P1234" s="399">
        <v>100</v>
      </c>
      <c r="Q1234" s="399" t="s">
        <v>293</v>
      </c>
      <c r="R1234" s="399">
        <v>1</v>
      </c>
      <c r="S1234" s="399">
        <v>0</v>
      </c>
      <c r="T1234" s="399">
        <v>0</v>
      </c>
      <c r="U1234" s="404">
        <v>0.48</v>
      </c>
      <c r="V1234" s="404">
        <v>0.21</v>
      </c>
      <c r="W1234" s="405">
        <v>4.3066099999999998E-5</v>
      </c>
      <c r="X1234" s="405">
        <v>2.8120268224096909</v>
      </c>
      <c r="Y1234" s="399">
        <v>1.48</v>
      </c>
      <c r="Z1234" s="399">
        <v>1.79</v>
      </c>
      <c r="AA1234" s="405">
        <v>7.5768699999999992E-5</v>
      </c>
      <c r="AB1234" s="405">
        <v>2.8120268224096909</v>
      </c>
      <c r="AC1234" s="399">
        <v>1.21</v>
      </c>
      <c r="AD1234" s="399">
        <v>2.0099999999999998</v>
      </c>
      <c r="AE1234" s="405">
        <v>6.3562799999999987E-5</v>
      </c>
      <c r="AF1234" s="405">
        <v>2.8120268224096909</v>
      </c>
      <c r="AG1234" s="399">
        <v>1.28</v>
      </c>
      <c r="AH1234" s="399">
        <v>2.2799999999999998</v>
      </c>
      <c r="AI1234" s="324">
        <v>0</v>
      </c>
      <c r="AJ1234" s="324">
        <v>0</v>
      </c>
      <c r="AK1234" s="324">
        <v>0</v>
      </c>
      <c r="AL1234" s="324">
        <v>0</v>
      </c>
      <c r="AM1234" s="324">
        <v>0</v>
      </c>
      <c r="AN1234" s="324">
        <v>0</v>
      </c>
      <c r="AO1234" s="403">
        <v>1722226</v>
      </c>
      <c r="AP1234" s="403">
        <v>3.2699999999999999E-3</v>
      </c>
      <c r="AQ1234" s="403">
        <v>5.7149999999999999E-2</v>
      </c>
      <c r="AR1234" s="403">
        <v>142</v>
      </c>
      <c r="AS1234" s="399" t="s">
        <v>1674</v>
      </c>
      <c r="AT1234" s="390">
        <v>0</v>
      </c>
      <c r="AU1234" s="390">
        <v>0</v>
      </c>
      <c r="AV1234" s="390">
        <v>0</v>
      </c>
      <c r="AY1234" s="390" t="s">
        <v>3533</v>
      </c>
    </row>
    <row r="1235" spans="1:51" s="390" customFormat="1">
      <c r="A1235" s="399" t="s">
        <v>81</v>
      </c>
      <c r="B1235" s="399" t="s">
        <v>1699</v>
      </c>
      <c r="C1235" s="399">
        <v>390</v>
      </c>
      <c r="D1235" s="399">
        <v>20</v>
      </c>
      <c r="E1235" s="403">
        <v>5</v>
      </c>
      <c r="F1235" s="399">
        <v>0</v>
      </c>
      <c r="G1235" s="399">
        <v>0.19</v>
      </c>
      <c r="H1235" s="399">
        <v>0.7</v>
      </c>
      <c r="I1235" s="399">
        <v>0.21</v>
      </c>
      <c r="J1235" s="399">
        <v>40</v>
      </c>
      <c r="K1235" s="399">
        <v>125</v>
      </c>
      <c r="L1235" s="403">
        <v>1</v>
      </c>
      <c r="M1235" s="404">
        <v>5.0999999046325684</v>
      </c>
      <c r="N1235" s="404">
        <v>5.0999999046325684</v>
      </c>
      <c r="O1235" s="404">
        <v>2.2000000476837158</v>
      </c>
      <c r="P1235" s="399">
        <v>100</v>
      </c>
      <c r="Q1235" s="399" t="s">
        <v>293</v>
      </c>
      <c r="R1235" s="399">
        <v>1</v>
      </c>
      <c r="S1235" s="399">
        <v>0</v>
      </c>
      <c r="T1235" s="399">
        <v>0</v>
      </c>
      <c r="U1235" s="404">
        <v>0.48</v>
      </c>
      <c r="V1235" s="404">
        <v>0.21</v>
      </c>
      <c r="W1235" s="405">
        <v>4.3066099999999998E-5</v>
      </c>
      <c r="X1235" s="405">
        <v>9.0246442207566808</v>
      </c>
      <c r="Y1235" s="399">
        <v>1.48</v>
      </c>
      <c r="Z1235" s="399">
        <v>1.79</v>
      </c>
      <c r="AA1235" s="405">
        <v>7.5768699999999992E-5</v>
      </c>
      <c r="AB1235" s="405">
        <v>9.0246442207566808</v>
      </c>
      <c r="AC1235" s="399">
        <v>1.21</v>
      </c>
      <c r="AD1235" s="399">
        <v>2.0099999999999998</v>
      </c>
      <c r="AE1235" s="405">
        <v>6.3562799999999987E-5</v>
      </c>
      <c r="AF1235" s="405">
        <v>9.0246442207566808</v>
      </c>
      <c r="AG1235" s="399">
        <v>1.28</v>
      </c>
      <c r="AH1235" s="399">
        <v>2.2799999999999998</v>
      </c>
      <c r="AI1235" s="324">
        <v>0</v>
      </c>
      <c r="AJ1235" s="324">
        <v>0</v>
      </c>
      <c r="AK1235" s="324">
        <v>0</v>
      </c>
      <c r="AL1235" s="324">
        <v>0</v>
      </c>
      <c r="AM1235" s="324">
        <v>0</v>
      </c>
      <c r="AN1235" s="324">
        <v>0</v>
      </c>
      <c r="AO1235" s="403">
        <v>5580011</v>
      </c>
      <c r="AP1235" s="403">
        <v>1.01E-3</v>
      </c>
      <c r="AQ1235" s="403">
        <v>3.175E-2</v>
      </c>
      <c r="AR1235" s="403">
        <v>181</v>
      </c>
      <c r="AS1235" s="399" t="s">
        <v>1674</v>
      </c>
      <c r="AT1235" s="390">
        <v>0</v>
      </c>
      <c r="AU1235" s="390">
        <v>0</v>
      </c>
      <c r="AV1235" s="390">
        <v>0</v>
      </c>
      <c r="AY1235" s="390" t="s">
        <v>3533</v>
      </c>
    </row>
    <row r="1236" spans="1:51" s="390" customFormat="1">
      <c r="A1236" s="399" t="s">
        <v>81</v>
      </c>
      <c r="B1236" s="399" t="s">
        <v>1676</v>
      </c>
      <c r="C1236" s="399">
        <v>4.7</v>
      </c>
      <c r="D1236" s="399">
        <v>20</v>
      </c>
      <c r="E1236" s="403">
        <v>9.5000000000000001E-2</v>
      </c>
      <c r="F1236" s="399">
        <v>0</v>
      </c>
      <c r="G1236" s="399">
        <v>1.66</v>
      </c>
      <c r="H1236" s="399">
        <v>0.7</v>
      </c>
      <c r="I1236" s="399">
        <v>1.9</v>
      </c>
      <c r="J1236" s="399">
        <v>40</v>
      </c>
      <c r="K1236" s="399">
        <v>125</v>
      </c>
      <c r="L1236" s="403">
        <v>1</v>
      </c>
      <c r="M1236" s="404">
        <v>5.0999999046325684</v>
      </c>
      <c r="N1236" s="404">
        <v>5.0999999046325684</v>
      </c>
      <c r="O1236" s="404">
        <v>2.2000000476837158</v>
      </c>
      <c r="P1236" s="399">
        <v>100</v>
      </c>
      <c r="Q1236" s="399" t="s">
        <v>293</v>
      </c>
      <c r="R1236" s="399">
        <v>1</v>
      </c>
      <c r="S1236" s="399">
        <v>0</v>
      </c>
      <c r="T1236" s="399">
        <v>0</v>
      </c>
      <c r="U1236" s="404">
        <v>0.48</v>
      </c>
      <c r="V1236" s="404">
        <v>0.21</v>
      </c>
      <c r="W1236" s="405">
        <v>4.3066099999999998E-5</v>
      </c>
      <c r="X1236" s="405">
        <v>1.0166558099210765</v>
      </c>
      <c r="Y1236" s="399">
        <v>1.48</v>
      </c>
      <c r="Z1236" s="399">
        <v>1.79</v>
      </c>
      <c r="AA1236" s="405">
        <v>7.5768699999999992E-5</v>
      </c>
      <c r="AB1236" s="405">
        <v>1.0166558099210765</v>
      </c>
      <c r="AC1236" s="399">
        <v>1.21</v>
      </c>
      <c r="AD1236" s="399">
        <v>2.0099999999999998</v>
      </c>
      <c r="AE1236" s="405">
        <v>6.3562799999999987E-5</v>
      </c>
      <c r="AF1236" s="405">
        <v>1.0166558099210765</v>
      </c>
      <c r="AG1236" s="399">
        <v>1.28</v>
      </c>
      <c r="AH1236" s="399">
        <v>2.2799999999999998</v>
      </c>
      <c r="AI1236" s="324">
        <v>0</v>
      </c>
      <c r="AJ1236" s="324">
        <v>0</v>
      </c>
      <c r="AK1236" s="324">
        <v>0</v>
      </c>
      <c r="AL1236" s="324">
        <v>0</v>
      </c>
      <c r="AM1236" s="324">
        <v>0</v>
      </c>
      <c r="AN1236" s="324">
        <v>0</v>
      </c>
      <c r="AO1236" s="403">
        <v>878687</v>
      </c>
      <c r="AP1236" s="403">
        <v>6.4000000000000003E-3</v>
      </c>
      <c r="AQ1236" s="403">
        <v>8.0009999999999998E-2</v>
      </c>
      <c r="AR1236" s="403">
        <v>117</v>
      </c>
      <c r="AS1236" s="399" t="s">
        <v>1674</v>
      </c>
      <c r="AT1236" s="390">
        <v>0</v>
      </c>
      <c r="AU1236" s="390">
        <v>0</v>
      </c>
      <c r="AV1236" s="390">
        <v>0</v>
      </c>
      <c r="AY1236" s="390" t="s">
        <v>3533</v>
      </c>
    </row>
    <row r="1237" spans="1:51" s="390" customFormat="1">
      <c r="A1237" s="399" t="s">
        <v>81</v>
      </c>
      <c r="B1237" s="399" t="s">
        <v>1688</v>
      </c>
      <c r="C1237" s="399">
        <v>47</v>
      </c>
      <c r="D1237" s="399">
        <v>20</v>
      </c>
      <c r="E1237" s="403">
        <v>0.75</v>
      </c>
      <c r="F1237" s="399">
        <v>0</v>
      </c>
      <c r="G1237" s="399">
        <v>0.54</v>
      </c>
      <c r="H1237" s="399">
        <v>0.7</v>
      </c>
      <c r="I1237" s="399">
        <v>0.63</v>
      </c>
      <c r="J1237" s="399">
        <v>40</v>
      </c>
      <c r="K1237" s="399">
        <v>125</v>
      </c>
      <c r="L1237" s="403">
        <v>1</v>
      </c>
      <c r="M1237" s="404">
        <v>5.0999999046325684</v>
      </c>
      <c r="N1237" s="404">
        <v>5.0999999046325684</v>
      </c>
      <c r="O1237" s="404">
        <v>2.2000000476837158</v>
      </c>
      <c r="P1237" s="399">
        <v>100</v>
      </c>
      <c r="Q1237" s="399" t="s">
        <v>293</v>
      </c>
      <c r="R1237" s="399">
        <v>1</v>
      </c>
      <c r="S1237" s="399">
        <v>0</v>
      </c>
      <c r="T1237" s="399">
        <v>0</v>
      </c>
      <c r="U1237" s="404">
        <v>0.48</v>
      </c>
      <c r="V1237" s="404">
        <v>0.21</v>
      </c>
      <c r="W1237" s="405">
        <v>4.3066099999999998E-5</v>
      </c>
      <c r="X1237" s="405">
        <v>3.0367642307940814</v>
      </c>
      <c r="Y1237" s="399">
        <v>1.48</v>
      </c>
      <c r="Z1237" s="399">
        <v>1.79</v>
      </c>
      <c r="AA1237" s="405">
        <v>7.5768699999999992E-5</v>
      </c>
      <c r="AB1237" s="405">
        <v>3.0367642307940814</v>
      </c>
      <c r="AC1237" s="399">
        <v>1.21</v>
      </c>
      <c r="AD1237" s="399">
        <v>2.0099999999999998</v>
      </c>
      <c r="AE1237" s="405">
        <v>6.3562799999999987E-5</v>
      </c>
      <c r="AF1237" s="405">
        <v>3.0367642307940814</v>
      </c>
      <c r="AG1237" s="399">
        <v>1.28</v>
      </c>
      <c r="AH1237" s="399">
        <v>2.2799999999999998</v>
      </c>
      <c r="AI1237" s="324">
        <v>0</v>
      </c>
      <c r="AJ1237" s="324">
        <v>0</v>
      </c>
      <c r="AK1237" s="324">
        <v>0</v>
      </c>
      <c r="AL1237" s="324">
        <v>0</v>
      </c>
      <c r="AM1237" s="324">
        <v>0</v>
      </c>
      <c r="AN1237" s="324">
        <v>0</v>
      </c>
      <c r="AO1237" s="403">
        <v>2179692</v>
      </c>
      <c r="AP1237" s="403">
        <v>2.5799999999999998E-3</v>
      </c>
      <c r="AQ1237" s="403">
        <v>5.0799999999999998E-2</v>
      </c>
      <c r="AR1237" s="403">
        <v>134</v>
      </c>
      <c r="AS1237" s="399" t="s">
        <v>1674</v>
      </c>
      <c r="AT1237" s="390">
        <v>0</v>
      </c>
      <c r="AU1237" s="390">
        <v>0</v>
      </c>
      <c r="AV1237" s="390">
        <v>0</v>
      </c>
      <c r="AY1237" s="390" t="s">
        <v>3533</v>
      </c>
    </row>
    <row r="1238" spans="1:51" s="390" customFormat="1">
      <c r="A1238" s="399" t="s">
        <v>81</v>
      </c>
      <c r="B1238" s="399" t="s">
        <v>1677</v>
      </c>
      <c r="C1238" s="399">
        <v>5.6</v>
      </c>
      <c r="D1238" s="399">
        <v>20</v>
      </c>
      <c r="E1238" s="403">
        <v>0.1</v>
      </c>
      <c r="F1238" s="399">
        <v>0</v>
      </c>
      <c r="G1238" s="399">
        <v>0.54</v>
      </c>
      <c r="H1238" s="399">
        <v>0.7</v>
      </c>
      <c r="I1238" s="399">
        <v>1.8</v>
      </c>
      <c r="J1238" s="399">
        <v>40</v>
      </c>
      <c r="K1238" s="399">
        <v>125</v>
      </c>
      <c r="L1238" s="403">
        <v>1</v>
      </c>
      <c r="M1238" s="404">
        <v>5.0999999046325684</v>
      </c>
      <c r="N1238" s="404">
        <v>5.0999999046325684</v>
      </c>
      <c r="O1238" s="404">
        <v>2.2000000476837158</v>
      </c>
      <c r="P1238" s="399">
        <v>100</v>
      </c>
      <c r="Q1238" s="399" t="s">
        <v>293</v>
      </c>
      <c r="R1238" s="399">
        <v>1</v>
      </c>
      <c r="S1238" s="399">
        <v>0</v>
      </c>
      <c r="T1238" s="399">
        <v>0</v>
      </c>
      <c r="U1238" s="404">
        <v>0.48</v>
      </c>
      <c r="V1238" s="404">
        <v>0.21</v>
      </c>
      <c r="W1238" s="405">
        <v>4.3066099999999998E-5</v>
      </c>
      <c r="X1238" s="405">
        <v>1.1144278417179241</v>
      </c>
      <c r="Y1238" s="399">
        <v>1.48</v>
      </c>
      <c r="Z1238" s="399">
        <v>1.79</v>
      </c>
      <c r="AA1238" s="405">
        <v>7.5768699999999992E-5</v>
      </c>
      <c r="AB1238" s="405">
        <v>1.1144278417179241</v>
      </c>
      <c r="AC1238" s="399">
        <v>1.21</v>
      </c>
      <c r="AD1238" s="399">
        <v>2.0099999999999998</v>
      </c>
      <c r="AE1238" s="405">
        <v>6.3562799999999987E-5</v>
      </c>
      <c r="AF1238" s="405">
        <v>1.1144278417179241</v>
      </c>
      <c r="AG1238" s="399">
        <v>1.28</v>
      </c>
      <c r="AH1238" s="399">
        <v>2.2799999999999998</v>
      </c>
      <c r="AI1238" s="324">
        <v>0</v>
      </c>
      <c r="AJ1238" s="324">
        <v>0</v>
      </c>
      <c r="AK1238" s="324">
        <v>0</v>
      </c>
      <c r="AL1238" s="324">
        <v>0</v>
      </c>
      <c r="AM1238" s="324">
        <v>0</v>
      </c>
      <c r="AN1238" s="324">
        <v>0</v>
      </c>
      <c r="AO1238" s="403">
        <v>878687</v>
      </c>
      <c r="AP1238" s="403">
        <v>6.4000000000000003E-3</v>
      </c>
      <c r="AQ1238" s="403">
        <v>8.0009999999999998E-2</v>
      </c>
      <c r="AR1238" s="403">
        <v>123</v>
      </c>
      <c r="AS1238" s="399" t="s">
        <v>1674</v>
      </c>
      <c r="AT1238" s="390">
        <v>0</v>
      </c>
      <c r="AU1238" s="390">
        <v>0</v>
      </c>
      <c r="AV1238" s="390">
        <v>0</v>
      </c>
      <c r="AY1238" s="390" t="s">
        <v>3533</v>
      </c>
    </row>
    <row r="1239" spans="1:51" s="390" customFormat="1">
      <c r="A1239" s="399" t="s">
        <v>81</v>
      </c>
      <c r="B1239" s="399" t="s">
        <v>1689</v>
      </c>
      <c r="C1239" s="399">
        <v>56</v>
      </c>
      <c r="D1239" s="399">
        <v>20</v>
      </c>
      <c r="E1239" s="403">
        <v>0.86</v>
      </c>
      <c r="F1239" s="399">
        <v>0</v>
      </c>
      <c r="G1239" s="399">
        <v>0.49</v>
      </c>
      <c r="H1239" s="399">
        <v>0.7</v>
      </c>
      <c r="I1239" s="399">
        <v>0.6</v>
      </c>
      <c r="J1239" s="399">
        <v>40</v>
      </c>
      <c r="K1239" s="399">
        <v>125</v>
      </c>
      <c r="L1239" s="403">
        <v>1</v>
      </c>
      <c r="M1239" s="404">
        <v>5.0999999046325684</v>
      </c>
      <c r="N1239" s="404">
        <v>5.0999999046325684</v>
      </c>
      <c r="O1239" s="404">
        <v>2.2000000476837158</v>
      </c>
      <c r="P1239" s="399">
        <v>100</v>
      </c>
      <c r="Q1239" s="399" t="s">
        <v>293</v>
      </c>
      <c r="R1239" s="399">
        <v>1</v>
      </c>
      <c r="S1239" s="399">
        <v>0</v>
      </c>
      <c r="T1239" s="399">
        <v>0</v>
      </c>
      <c r="U1239" s="404">
        <v>0.48</v>
      </c>
      <c r="V1239" s="404">
        <v>0.21</v>
      </c>
      <c r="W1239" s="405">
        <v>4.3066099999999998E-5</v>
      </c>
      <c r="X1239" s="405">
        <v>3.356710423784691</v>
      </c>
      <c r="Y1239" s="399">
        <v>1.48</v>
      </c>
      <c r="Z1239" s="399">
        <v>1.79</v>
      </c>
      <c r="AA1239" s="405">
        <v>7.5768699999999992E-5</v>
      </c>
      <c r="AB1239" s="405">
        <v>3.356710423784691</v>
      </c>
      <c r="AC1239" s="399">
        <v>1.21</v>
      </c>
      <c r="AD1239" s="399">
        <v>2.0099999999999998</v>
      </c>
      <c r="AE1239" s="405">
        <v>6.3562799999999987E-5</v>
      </c>
      <c r="AF1239" s="405">
        <v>3.356710423784691</v>
      </c>
      <c r="AG1239" s="399">
        <v>1.28</v>
      </c>
      <c r="AH1239" s="399">
        <v>2.2799999999999998</v>
      </c>
      <c r="AI1239" s="324">
        <v>0</v>
      </c>
      <c r="AJ1239" s="324">
        <v>0</v>
      </c>
      <c r="AK1239" s="324">
        <v>0</v>
      </c>
      <c r="AL1239" s="324">
        <v>0</v>
      </c>
      <c r="AM1239" s="324">
        <v>0</v>
      </c>
      <c r="AN1239" s="324">
        <v>0</v>
      </c>
      <c r="AO1239" s="403">
        <v>2179692</v>
      </c>
      <c r="AP1239" s="403">
        <v>2.5799999999999998E-3</v>
      </c>
      <c r="AQ1239" s="403">
        <v>5.0799999999999998E-2</v>
      </c>
      <c r="AR1239" s="403">
        <v>129</v>
      </c>
      <c r="AS1239" s="399" t="s">
        <v>1674</v>
      </c>
      <c r="AT1239" s="390">
        <v>0</v>
      </c>
      <c r="AU1239" s="390">
        <v>0</v>
      </c>
      <c r="AV1239" s="390">
        <v>0</v>
      </c>
      <c r="AY1239" s="390" t="s">
        <v>3533</v>
      </c>
    </row>
    <row r="1240" spans="1:51" s="390" customFormat="1">
      <c r="A1240" s="399" t="s">
        <v>81</v>
      </c>
      <c r="B1240" s="399" t="s">
        <v>1678</v>
      </c>
      <c r="C1240" s="399">
        <v>6.8</v>
      </c>
      <c r="D1240" s="399">
        <v>20</v>
      </c>
      <c r="E1240" s="403">
        <v>0.11</v>
      </c>
      <c r="F1240" s="399">
        <v>0</v>
      </c>
      <c r="G1240" s="399">
        <v>0.38</v>
      </c>
      <c r="H1240" s="399">
        <v>0.7</v>
      </c>
      <c r="I1240" s="399">
        <v>1.6</v>
      </c>
      <c r="J1240" s="399">
        <v>40</v>
      </c>
      <c r="K1240" s="399">
        <v>125</v>
      </c>
      <c r="L1240" s="403">
        <v>1</v>
      </c>
      <c r="M1240" s="404">
        <v>5.0999999046325684</v>
      </c>
      <c r="N1240" s="404">
        <v>5.0999999046325684</v>
      </c>
      <c r="O1240" s="404">
        <v>2.2000000476837158</v>
      </c>
      <c r="P1240" s="399">
        <v>100</v>
      </c>
      <c r="Q1240" s="399" t="s">
        <v>293</v>
      </c>
      <c r="R1240" s="399">
        <v>1</v>
      </c>
      <c r="S1240" s="399">
        <v>0</v>
      </c>
      <c r="T1240" s="399">
        <v>0</v>
      </c>
      <c r="U1240" s="404">
        <v>0.48</v>
      </c>
      <c r="V1240" s="404">
        <v>0.21</v>
      </c>
      <c r="W1240" s="405">
        <v>4.3066099999999998E-5</v>
      </c>
      <c r="X1240" s="405">
        <v>1.1665809213818603</v>
      </c>
      <c r="Y1240" s="399">
        <v>1.48</v>
      </c>
      <c r="Z1240" s="399">
        <v>1.79</v>
      </c>
      <c r="AA1240" s="405">
        <v>7.5768699999999992E-5</v>
      </c>
      <c r="AB1240" s="405">
        <v>1.1665809213818603</v>
      </c>
      <c r="AC1240" s="399">
        <v>1.21</v>
      </c>
      <c r="AD1240" s="399">
        <v>2.0099999999999998</v>
      </c>
      <c r="AE1240" s="405">
        <v>6.3562799999999987E-5</v>
      </c>
      <c r="AF1240" s="405">
        <v>1.1665809213818603</v>
      </c>
      <c r="AG1240" s="399">
        <v>1.28</v>
      </c>
      <c r="AH1240" s="399">
        <v>2.2799999999999998</v>
      </c>
      <c r="AI1240" s="324">
        <v>0</v>
      </c>
      <c r="AJ1240" s="324">
        <v>0</v>
      </c>
      <c r="AK1240" s="324">
        <v>0</v>
      </c>
      <c r="AL1240" s="324">
        <v>0</v>
      </c>
      <c r="AM1240" s="324">
        <v>0</v>
      </c>
      <c r="AN1240" s="324">
        <v>0</v>
      </c>
      <c r="AO1240" s="403">
        <v>878687</v>
      </c>
      <c r="AP1240" s="403">
        <v>6.4000000000000003E-3</v>
      </c>
      <c r="AQ1240" s="403">
        <v>8.0009999999999998E-2</v>
      </c>
      <c r="AR1240" s="403">
        <v>142</v>
      </c>
      <c r="AS1240" s="399" t="s">
        <v>1674</v>
      </c>
      <c r="AT1240" s="390">
        <v>0</v>
      </c>
      <c r="AU1240" s="390">
        <v>0</v>
      </c>
      <c r="AV1240" s="390">
        <v>0</v>
      </c>
      <c r="AY1240" s="390" t="s">
        <v>3533</v>
      </c>
    </row>
    <row r="1241" spans="1:51" s="390" customFormat="1">
      <c r="A1241" s="399" t="s">
        <v>81</v>
      </c>
      <c r="B1241" s="399" t="s">
        <v>1690</v>
      </c>
      <c r="C1241" s="399">
        <v>68</v>
      </c>
      <c r="D1241" s="399">
        <v>20</v>
      </c>
      <c r="E1241" s="403">
        <v>1</v>
      </c>
      <c r="F1241" s="399">
        <v>0</v>
      </c>
      <c r="G1241" s="399">
        <v>0.46</v>
      </c>
      <c r="H1241" s="399">
        <v>0.7</v>
      </c>
      <c r="I1241" s="399">
        <v>0.56000000000000005</v>
      </c>
      <c r="J1241" s="399">
        <v>40</v>
      </c>
      <c r="K1241" s="399">
        <v>125</v>
      </c>
      <c r="L1241" s="403">
        <v>1</v>
      </c>
      <c r="M1241" s="404">
        <v>5.0999999046325684</v>
      </c>
      <c r="N1241" s="404">
        <v>5.0999999046325684</v>
      </c>
      <c r="O1241" s="404">
        <v>2.2000000476837158</v>
      </c>
      <c r="P1241" s="399">
        <v>100</v>
      </c>
      <c r="Q1241" s="399" t="s">
        <v>293</v>
      </c>
      <c r="R1241" s="399">
        <v>1</v>
      </c>
      <c r="S1241" s="399">
        <v>0</v>
      </c>
      <c r="T1241" s="399">
        <v>0</v>
      </c>
      <c r="U1241" s="404">
        <v>0.48</v>
      </c>
      <c r="V1241" s="404">
        <v>0.21</v>
      </c>
      <c r="W1241" s="405">
        <v>4.3066099999999998E-5</v>
      </c>
      <c r="X1241" s="405">
        <v>3.717675359466404</v>
      </c>
      <c r="Y1241" s="399">
        <v>1.48</v>
      </c>
      <c r="Z1241" s="399">
        <v>1.79</v>
      </c>
      <c r="AA1241" s="405">
        <v>7.5768699999999992E-5</v>
      </c>
      <c r="AB1241" s="405">
        <v>3.717675359466404</v>
      </c>
      <c r="AC1241" s="399">
        <v>1.21</v>
      </c>
      <c r="AD1241" s="399">
        <v>2.0099999999999998</v>
      </c>
      <c r="AE1241" s="405">
        <v>6.3562799999999987E-5</v>
      </c>
      <c r="AF1241" s="405">
        <v>3.717675359466404</v>
      </c>
      <c r="AG1241" s="399">
        <v>1.28</v>
      </c>
      <c r="AH1241" s="399">
        <v>2.2799999999999998</v>
      </c>
      <c r="AI1241" s="324">
        <v>0</v>
      </c>
      <c r="AJ1241" s="324">
        <v>0</v>
      </c>
      <c r="AK1241" s="324">
        <v>0</v>
      </c>
      <c r="AL1241" s="324">
        <v>0</v>
      </c>
      <c r="AM1241" s="324">
        <v>0</v>
      </c>
      <c r="AN1241" s="324">
        <v>0</v>
      </c>
      <c r="AO1241" s="403">
        <v>2179692</v>
      </c>
      <c r="AP1241" s="403">
        <v>2.5799999999999998E-3</v>
      </c>
      <c r="AQ1241" s="403">
        <v>5.0799999999999998E-2</v>
      </c>
      <c r="AR1241" s="403">
        <v>128</v>
      </c>
      <c r="AS1241" s="399" t="s">
        <v>1674</v>
      </c>
      <c r="AT1241" s="390">
        <v>0</v>
      </c>
      <c r="AU1241" s="390">
        <v>0</v>
      </c>
      <c r="AV1241" s="390">
        <v>0</v>
      </c>
      <c r="AY1241" s="390" t="s">
        <v>3533</v>
      </c>
    </row>
    <row r="1242" spans="1:51" s="390" customFormat="1">
      <c r="A1242" s="399" t="s">
        <v>81</v>
      </c>
      <c r="B1242" s="399" t="s">
        <v>1679</v>
      </c>
      <c r="C1242" s="399">
        <v>8.1999999999999993</v>
      </c>
      <c r="D1242" s="399">
        <v>20</v>
      </c>
      <c r="E1242" s="403">
        <v>0.13500000000000001</v>
      </c>
      <c r="F1242" s="399">
        <v>0</v>
      </c>
      <c r="G1242" s="399">
        <v>0.32</v>
      </c>
      <c r="H1242" s="399">
        <v>0.7</v>
      </c>
      <c r="I1242" s="399">
        <v>1.5</v>
      </c>
      <c r="J1242" s="399">
        <v>40</v>
      </c>
      <c r="K1242" s="399">
        <v>125</v>
      </c>
      <c r="L1242" s="403">
        <v>1</v>
      </c>
      <c r="M1242" s="404">
        <v>5.0999999046325684</v>
      </c>
      <c r="N1242" s="404">
        <v>5.0999999046325684</v>
      </c>
      <c r="O1242" s="404">
        <v>2.2000000476837158</v>
      </c>
      <c r="P1242" s="399">
        <v>100</v>
      </c>
      <c r="Q1242" s="399" t="s">
        <v>293</v>
      </c>
      <c r="R1242" s="399">
        <v>1</v>
      </c>
      <c r="S1242" s="399">
        <v>0</v>
      </c>
      <c r="T1242" s="399">
        <v>0</v>
      </c>
      <c r="U1242" s="404">
        <v>0.48</v>
      </c>
      <c r="V1242" s="404">
        <v>0.21</v>
      </c>
      <c r="W1242" s="405">
        <v>4.3066099999999998E-5</v>
      </c>
      <c r="X1242" s="405">
        <v>1.2362429985323589</v>
      </c>
      <c r="Y1242" s="399">
        <v>1.48</v>
      </c>
      <c r="Z1242" s="399">
        <v>1.79</v>
      </c>
      <c r="AA1242" s="405">
        <v>7.5768699999999992E-5</v>
      </c>
      <c r="AB1242" s="405">
        <v>1.2362429985323589</v>
      </c>
      <c r="AC1242" s="399">
        <v>1.21</v>
      </c>
      <c r="AD1242" s="399">
        <v>2.0099999999999998</v>
      </c>
      <c r="AE1242" s="405">
        <v>6.3562799999999987E-5</v>
      </c>
      <c r="AF1242" s="405">
        <v>1.2362429985323589</v>
      </c>
      <c r="AG1242" s="399">
        <v>1.28</v>
      </c>
      <c r="AH1242" s="399">
        <v>2.2799999999999998</v>
      </c>
      <c r="AI1242" s="324">
        <v>0</v>
      </c>
      <c r="AJ1242" s="324">
        <v>0</v>
      </c>
      <c r="AK1242" s="324">
        <v>0</v>
      </c>
      <c r="AL1242" s="324">
        <v>0</v>
      </c>
      <c r="AM1242" s="324">
        <v>0</v>
      </c>
      <c r="AN1242" s="324">
        <v>0</v>
      </c>
      <c r="AO1242" s="403">
        <v>878687</v>
      </c>
      <c r="AP1242" s="403">
        <v>6.4000000000000003E-3</v>
      </c>
      <c r="AQ1242" s="403">
        <v>8.0009999999999998E-2</v>
      </c>
      <c r="AR1242" s="403">
        <v>132</v>
      </c>
      <c r="AS1242" s="399" t="s">
        <v>1674</v>
      </c>
      <c r="AT1242" s="390">
        <v>0</v>
      </c>
      <c r="AU1242" s="390">
        <v>0</v>
      </c>
      <c r="AV1242" s="390">
        <v>0</v>
      </c>
      <c r="AY1242" s="390" t="s">
        <v>3533</v>
      </c>
    </row>
    <row r="1243" spans="1:51" s="390" customFormat="1">
      <c r="A1243" s="399" t="s">
        <v>81</v>
      </c>
      <c r="B1243" s="399" t="s">
        <v>1691</v>
      </c>
      <c r="C1243" s="399">
        <v>82</v>
      </c>
      <c r="D1243" s="399">
        <v>20</v>
      </c>
      <c r="E1243" s="403">
        <v>1.2</v>
      </c>
      <c r="F1243" s="399">
        <v>0</v>
      </c>
      <c r="G1243" s="399">
        <v>0.42</v>
      </c>
      <c r="H1243" s="399">
        <v>0.7</v>
      </c>
      <c r="I1243" s="399">
        <v>0.47</v>
      </c>
      <c r="J1243" s="399">
        <v>40</v>
      </c>
      <c r="K1243" s="399">
        <v>125</v>
      </c>
      <c r="L1243" s="403">
        <v>1</v>
      </c>
      <c r="M1243" s="404">
        <v>5.0999999046325684</v>
      </c>
      <c r="N1243" s="404">
        <v>5.0999999046325684</v>
      </c>
      <c r="O1243" s="404">
        <v>2.2000000476837158</v>
      </c>
      <c r="P1243" s="399">
        <v>100</v>
      </c>
      <c r="Q1243" s="399" t="s">
        <v>293</v>
      </c>
      <c r="R1243" s="399">
        <v>1</v>
      </c>
      <c r="S1243" s="399">
        <v>0</v>
      </c>
      <c r="T1243" s="399">
        <v>0</v>
      </c>
      <c r="U1243" s="404">
        <v>0.48</v>
      </c>
      <c r="V1243" s="404">
        <v>0.21</v>
      </c>
      <c r="W1243" s="405">
        <v>4.3066099999999998E-5</v>
      </c>
      <c r="X1243" s="405">
        <v>4.1208100909593446</v>
      </c>
      <c r="Y1243" s="399">
        <v>1.48</v>
      </c>
      <c r="Z1243" s="399">
        <v>1.79</v>
      </c>
      <c r="AA1243" s="405">
        <v>7.5768699999999992E-5</v>
      </c>
      <c r="AB1243" s="405">
        <v>4.1208100909593446</v>
      </c>
      <c r="AC1243" s="399">
        <v>1.21</v>
      </c>
      <c r="AD1243" s="399">
        <v>2.0099999999999998</v>
      </c>
      <c r="AE1243" s="405">
        <v>6.3562799999999987E-5</v>
      </c>
      <c r="AF1243" s="405">
        <v>4.1208100909593446</v>
      </c>
      <c r="AG1243" s="399">
        <v>1.28</v>
      </c>
      <c r="AH1243" s="399">
        <v>2.2799999999999998</v>
      </c>
      <c r="AI1243" s="324">
        <v>0</v>
      </c>
      <c r="AJ1243" s="324">
        <v>0</v>
      </c>
      <c r="AK1243" s="324">
        <v>0</v>
      </c>
      <c r="AL1243" s="324">
        <v>0</v>
      </c>
      <c r="AM1243" s="324">
        <v>0</v>
      </c>
      <c r="AN1243" s="324">
        <v>0</v>
      </c>
      <c r="AO1243" s="403">
        <v>2846944</v>
      </c>
      <c r="AP1243" s="403">
        <v>1.98E-3</v>
      </c>
      <c r="AQ1243" s="403">
        <v>4.4450000000000003E-2</v>
      </c>
      <c r="AR1243" s="403">
        <v>151</v>
      </c>
      <c r="AS1243" s="399" t="s">
        <v>1674</v>
      </c>
      <c r="AT1243" s="390">
        <v>0</v>
      </c>
      <c r="AU1243" s="390">
        <v>0</v>
      </c>
      <c r="AV1243" s="390">
        <v>0</v>
      </c>
      <c r="AY1243" s="390" t="s">
        <v>3533</v>
      </c>
    </row>
    <row r="1244" spans="1:51" s="390" customFormat="1">
      <c r="A1244" s="399" t="s">
        <v>81</v>
      </c>
      <c r="B1244" s="399" t="s">
        <v>1707</v>
      </c>
      <c r="C1244" s="399">
        <v>10</v>
      </c>
      <c r="D1244" s="399">
        <v>20</v>
      </c>
      <c r="E1244" s="403">
        <v>7.0000000000000007E-2</v>
      </c>
      <c r="F1244" s="399">
        <v>0</v>
      </c>
      <c r="G1244" s="399">
        <v>1.1299999999999999</v>
      </c>
      <c r="H1244" s="399">
        <v>0.7</v>
      </c>
      <c r="I1244" s="399">
        <v>1.9</v>
      </c>
      <c r="J1244" s="399">
        <v>40</v>
      </c>
      <c r="K1244" s="399">
        <v>125</v>
      </c>
      <c r="L1244" s="403">
        <v>1</v>
      </c>
      <c r="M1244" s="404">
        <v>5.0999999046325684</v>
      </c>
      <c r="N1244" s="404">
        <v>5.0999999046325684</v>
      </c>
      <c r="O1244" s="404">
        <v>3.0999999046325684</v>
      </c>
      <c r="P1244" s="399">
        <v>100</v>
      </c>
      <c r="Q1244" s="399" t="s">
        <v>293</v>
      </c>
      <c r="R1244" s="399">
        <v>1</v>
      </c>
      <c r="S1244" s="399">
        <v>0</v>
      </c>
      <c r="T1244" s="399">
        <v>0</v>
      </c>
      <c r="U1244" s="404">
        <v>0.48</v>
      </c>
      <c r="V1244" s="404">
        <v>0.2</v>
      </c>
      <c r="W1244" s="405">
        <v>6.3579999999999998E-5</v>
      </c>
      <c r="X1244" s="405">
        <v>1.4214641080312722</v>
      </c>
      <c r="Y1244" s="399">
        <v>1.48</v>
      </c>
      <c r="Z1244" s="399">
        <v>1.79</v>
      </c>
      <c r="AA1244" s="405">
        <v>1.1186E-4</v>
      </c>
      <c r="AB1244" s="405">
        <v>1.4214641080312722</v>
      </c>
      <c r="AC1244" s="399">
        <v>1.21</v>
      </c>
      <c r="AD1244" s="399">
        <v>2.0099999999999998</v>
      </c>
      <c r="AE1244" s="405">
        <v>9.3839999999999996E-5</v>
      </c>
      <c r="AF1244" s="405">
        <v>1.4214641080312722</v>
      </c>
      <c r="AG1244" s="399">
        <v>1.28</v>
      </c>
      <c r="AH1244" s="399">
        <v>2.2799999999999998</v>
      </c>
      <c r="AI1244" s="324">
        <v>0</v>
      </c>
      <c r="AJ1244" s="324">
        <v>0</v>
      </c>
      <c r="AK1244" s="324">
        <v>0</v>
      </c>
      <c r="AL1244" s="324">
        <v>0</v>
      </c>
      <c r="AM1244" s="324">
        <v>0</v>
      </c>
      <c r="AN1244" s="324">
        <v>0</v>
      </c>
      <c r="AO1244" s="403">
        <v>440286</v>
      </c>
      <c r="AP1244" s="403">
        <v>1.278E-2</v>
      </c>
      <c r="AQ1244" s="403">
        <v>0.11303000000000001</v>
      </c>
      <c r="AR1244" s="403">
        <v>158</v>
      </c>
      <c r="AS1244" s="399" t="s">
        <v>1701</v>
      </c>
      <c r="AT1244" s="390">
        <v>0</v>
      </c>
      <c r="AU1244" s="390">
        <v>0</v>
      </c>
      <c r="AV1244" s="390">
        <v>0</v>
      </c>
      <c r="AY1244" s="390" t="s">
        <v>3533</v>
      </c>
    </row>
    <row r="1245" spans="1:51" s="390" customFormat="1">
      <c r="A1245" s="399" t="s">
        <v>81</v>
      </c>
      <c r="B1245" s="399" t="s">
        <v>1719</v>
      </c>
      <c r="C1245" s="399">
        <v>100</v>
      </c>
      <c r="D1245" s="399">
        <v>20</v>
      </c>
      <c r="E1245" s="403">
        <v>0.52</v>
      </c>
      <c r="F1245" s="399">
        <v>0</v>
      </c>
      <c r="G1245" s="399">
        <v>0.33</v>
      </c>
      <c r="H1245" s="399">
        <v>0.7</v>
      </c>
      <c r="I1245" s="399">
        <v>0.69</v>
      </c>
      <c r="J1245" s="399">
        <v>40</v>
      </c>
      <c r="K1245" s="399">
        <v>125</v>
      </c>
      <c r="L1245" s="403">
        <v>1</v>
      </c>
      <c r="M1245" s="404">
        <v>5.0999999046325684</v>
      </c>
      <c r="N1245" s="404">
        <v>5.0999999046325684</v>
      </c>
      <c r="O1245" s="404">
        <v>3.0999999046325684</v>
      </c>
      <c r="P1245" s="399">
        <v>100</v>
      </c>
      <c r="Q1245" s="399" t="s">
        <v>293</v>
      </c>
      <c r="R1245" s="399">
        <v>1</v>
      </c>
      <c r="S1245" s="399">
        <v>0</v>
      </c>
      <c r="T1245" s="399">
        <v>0</v>
      </c>
      <c r="U1245" s="404">
        <v>0.48</v>
      </c>
      <c r="V1245" s="404">
        <v>0.2</v>
      </c>
      <c r="W1245" s="405">
        <v>3.7586999999999998E-5</v>
      </c>
      <c r="X1245" s="405">
        <v>4.738213693437574</v>
      </c>
      <c r="Y1245" s="399">
        <v>1.48</v>
      </c>
      <c r="Z1245" s="399">
        <v>1.79</v>
      </c>
      <c r="AA1245" s="405">
        <v>6.6129000000000003E-5</v>
      </c>
      <c r="AB1245" s="405">
        <v>4.738213693437574</v>
      </c>
      <c r="AC1245" s="399">
        <v>1.21</v>
      </c>
      <c r="AD1245" s="399">
        <v>2.0099999999999998</v>
      </c>
      <c r="AE1245" s="405">
        <v>5.5475999999999995E-5</v>
      </c>
      <c r="AF1245" s="405">
        <v>4.738213693437574</v>
      </c>
      <c r="AG1245" s="399">
        <v>1.28</v>
      </c>
      <c r="AH1245" s="399">
        <v>2.2799999999999998</v>
      </c>
      <c r="AI1245" s="324">
        <v>0</v>
      </c>
      <c r="AJ1245" s="324">
        <v>0</v>
      </c>
      <c r="AK1245" s="324">
        <v>0</v>
      </c>
      <c r="AL1245" s="324">
        <v>0</v>
      </c>
      <c r="AM1245" s="324">
        <v>0</v>
      </c>
      <c r="AN1245" s="324">
        <v>0</v>
      </c>
      <c r="AO1245" s="403">
        <v>1395003</v>
      </c>
      <c r="AP1245" s="403">
        <v>4.0299999999999997E-3</v>
      </c>
      <c r="AQ1245" s="403">
        <v>6.3500000000000001E-2</v>
      </c>
      <c r="AR1245" s="403">
        <v>162</v>
      </c>
      <c r="AS1245" s="399" t="s">
        <v>1701</v>
      </c>
      <c r="AT1245" s="390">
        <v>0</v>
      </c>
      <c r="AU1245" s="390">
        <v>0</v>
      </c>
      <c r="AV1245" s="390">
        <v>0</v>
      </c>
      <c r="AY1245" s="390" t="s">
        <v>3533</v>
      </c>
    </row>
    <row r="1246" spans="1:51" s="390" customFormat="1">
      <c r="A1246" s="399" t="s">
        <v>81</v>
      </c>
      <c r="B1246" s="399" t="s">
        <v>1708</v>
      </c>
      <c r="C1246" s="399">
        <v>12</v>
      </c>
      <c r="D1246" s="399">
        <v>20</v>
      </c>
      <c r="E1246" s="403">
        <v>0.08</v>
      </c>
      <c r="F1246" s="399">
        <v>0</v>
      </c>
      <c r="G1246" s="399">
        <v>0.94</v>
      </c>
      <c r="H1246" s="399">
        <v>0.7</v>
      </c>
      <c r="I1246" s="399">
        <v>1.6</v>
      </c>
      <c r="J1246" s="399">
        <v>40</v>
      </c>
      <c r="K1246" s="399">
        <v>125</v>
      </c>
      <c r="L1246" s="403">
        <v>1</v>
      </c>
      <c r="M1246" s="404">
        <v>5.0999999046325684</v>
      </c>
      <c r="N1246" s="404">
        <v>5.0999999046325684</v>
      </c>
      <c r="O1246" s="404">
        <v>3.0999999046325684</v>
      </c>
      <c r="P1246" s="399">
        <v>100</v>
      </c>
      <c r="Q1246" s="399" t="s">
        <v>293</v>
      </c>
      <c r="R1246" s="399">
        <v>1</v>
      </c>
      <c r="S1246" s="399">
        <v>0</v>
      </c>
      <c r="T1246" s="399">
        <v>0</v>
      </c>
      <c r="U1246" s="404">
        <v>0.48</v>
      </c>
      <c r="V1246" s="404">
        <v>0.2</v>
      </c>
      <c r="W1246" s="405">
        <v>6.3579999999999998E-5</v>
      </c>
      <c r="X1246" s="405">
        <v>1.5308075009567546</v>
      </c>
      <c r="Y1246" s="399">
        <v>1.48</v>
      </c>
      <c r="Z1246" s="399">
        <v>1.79</v>
      </c>
      <c r="AA1246" s="405">
        <v>1.1186E-4</v>
      </c>
      <c r="AB1246" s="405">
        <v>1.5308075009567546</v>
      </c>
      <c r="AC1246" s="399">
        <v>1.21</v>
      </c>
      <c r="AD1246" s="399">
        <v>2.0099999999999998</v>
      </c>
      <c r="AE1246" s="405">
        <v>9.3839999999999996E-5</v>
      </c>
      <c r="AF1246" s="405">
        <v>1.5308075009567546</v>
      </c>
      <c r="AG1246" s="399">
        <v>1.28</v>
      </c>
      <c r="AH1246" s="399">
        <v>2.2799999999999998</v>
      </c>
      <c r="AI1246" s="324">
        <v>0</v>
      </c>
      <c r="AJ1246" s="324">
        <v>0</v>
      </c>
      <c r="AK1246" s="324">
        <v>0</v>
      </c>
      <c r="AL1246" s="324">
        <v>0</v>
      </c>
      <c r="AM1246" s="324">
        <v>0</v>
      </c>
      <c r="AN1246" s="324">
        <v>0</v>
      </c>
      <c r="AO1246" s="403">
        <v>440286</v>
      </c>
      <c r="AP1246" s="403">
        <v>1.278E-2</v>
      </c>
      <c r="AQ1246" s="403">
        <v>0.11303000000000001</v>
      </c>
      <c r="AR1246" s="403">
        <v>195</v>
      </c>
      <c r="AS1246" s="399" t="s">
        <v>1701</v>
      </c>
      <c r="AT1246" s="390">
        <v>0</v>
      </c>
      <c r="AU1246" s="390">
        <v>0</v>
      </c>
      <c r="AV1246" s="390">
        <v>0</v>
      </c>
      <c r="AY1246" s="390" t="s">
        <v>3533</v>
      </c>
    </row>
    <row r="1247" spans="1:51" s="390" customFormat="1">
      <c r="A1247" s="399" t="s">
        <v>81</v>
      </c>
      <c r="B1247" s="399" t="s">
        <v>1720</v>
      </c>
      <c r="C1247" s="399">
        <v>120</v>
      </c>
      <c r="D1247" s="399">
        <v>20</v>
      </c>
      <c r="E1247" s="403">
        <v>0.61</v>
      </c>
      <c r="F1247" s="399">
        <v>0</v>
      </c>
      <c r="G1247" s="399">
        <v>0.3</v>
      </c>
      <c r="H1247" s="399">
        <v>0.7</v>
      </c>
      <c r="I1247" s="399">
        <v>0.62</v>
      </c>
      <c r="J1247" s="399">
        <v>40</v>
      </c>
      <c r="K1247" s="399">
        <v>125</v>
      </c>
      <c r="L1247" s="403">
        <v>1</v>
      </c>
      <c r="M1247" s="404">
        <v>5.0999999046325684</v>
      </c>
      <c r="N1247" s="404">
        <v>5.0999999046325684</v>
      </c>
      <c r="O1247" s="404">
        <v>3.0999999046325684</v>
      </c>
      <c r="P1247" s="399">
        <v>100</v>
      </c>
      <c r="Q1247" s="399" t="s">
        <v>293</v>
      </c>
      <c r="R1247" s="399">
        <v>1</v>
      </c>
      <c r="S1247" s="399">
        <v>0</v>
      </c>
      <c r="T1247" s="399">
        <v>0</v>
      </c>
      <c r="U1247" s="404">
        <v>0.48</v>
      </c>
      <c r="V1247" s="404">
        <v>0.2</v>
      </c>
      <c r="W1247" s="405">
        <v>6.3579999999999998E-5</v>
      </c>
      <c r="X1247" s="405">
        <v>5.1914341336794285</v>
      </c>
      <c r="Y1247" s="399">
        <v>1.48</v>
      </c>
      <c r="Z1247" s="399">
        <v>1.79</v>
      </c>
      <c r="AA1247" s="405">
        <v>1.1186E-4</v>
      </c>
      <c r="AB1247" s="405">
        <v>5.1914341336794285</v>
      </c>
      <c r="AC1247" s="399">
        <v>1.21</v>
      </c>
      <c r="AD1247" s="399">
        <v>2.0099999999999998</v>
      </c>
      <c r="AE1247" s="405">
        <v>9.3839999999999996E-5</v>
      </c>
      <c r="AF1247" s="405">
        <v>5.1914341336794285</v>
      </c>
      <c r="AG1247" s="399">
        <v>1.28</v>
      </c>
      <c r="AH1247" s="399">
        <v>2.2799999999999998</v>
      </c>
      <c r="AI1247" s="324">
        <v>0</v>
      </c>
      <c r="AJ1247" s="324">
        <v>0</v>
      </c>
      <c r="AK1247" s="324">
        <v>0</v>
      </c>
      <c r="AL1247" s="324">
        <v>0</v>
      </c>
      <c r="AM1247" s="324">
        <v>0</v>
      </c>
      <c r="AN1247" s="324">
        <v>0</v>
      </c>
      <c r="AO1247" s="403">
        <v>1395003</v>
      </c>
      <c r="AP1247" s="403">
        <v>4.0299999999999997E-3</v>
      </c>
      <c r="AQ1247" s="403">
        <v>6.3500000000000001E-2</v>
      </c>
      <c r="AR1247" s="403">
        <v>171</v>
      </c>
      <c r="AS1247" s="399" t="s">
        <v>1701</v>
      </c>
      <c r="AT1247" s="390">
        <v>0</v>
      </c>
      <c r="AU1247" s="390">
        <v>0</v>
      </c>
      <c r="AV1247" s="390">
        <v>0</v>
      </c>
      <c r="AY1247" s="390" t="s">
        <v>3533</v>
      </c>
    </row>
    <row r="1248" spans="1:51" s="390" customFormat="1">
      <c r="A1248" s="399" t="s">
        <v>81</v>
      </c>
      <c r="B1248" s="399" t="s">
        <v>1709</v>
      </c>
      <c r="C1248" s="399">
        <v>15</v>
      </c>
      <c r="D1248" s="399">
        <v>20</v>
      </c>
      <c r="E1248" s="403">
        <v>0.1</v>
      </c>
      <c r="F1248" s="399">
        <v>0</v>
      </c>
      <c r="G1248" s="399">
        <v>0.86</v>
      </c>
      <c r="H1248" s="399">
        <v>0.7</v>
      </c>
      <c r="I1248" s="399">
        <v>1.5</v>
      </c>
      <c r="J1248" s="399">
        <v>40</v>
      </c>
      <c r="K1248" s="399">
        <v>125</v>
      </c>
      <c r="L1248" s="403">
        <v>1</v>
      </c>
      <c r="M1248" s="404">
        <v>5.0999999046325684</v>
      </c>
      <c r="N1248" s="404">
        <v>5.0999999046325684</v>
      </c>
      <c r="O1248" s="404">
        <v>3.0999999046325684</v>
      </c>
      <c r="P1248" s="399">
        <v>100</v>
      </c>
      <c r="Q1248" s="399" t="s">
        <v>293</v>
      </c>
      <c r="R1248" s="399">
        <v>1</v>
      </c>
      <c r="S1248" s="399">
        <v>0</v>
      </c>
      <c r="T1248" s="399">
        <v>0</v>
      </c>
      <c r="U1248" s="404">
        <v>0.48</v>
      </c>
      <c r="V1248" s="404">
        <v>0.2</v>
      </c>
      <c r="W1248" s="405">
        <v>6.3579999999999998E-5</v>
      </c>
      <c r="X1248" s="405">
        <v>1.7355085039916698</v>
      </c>
      <c r="Y1248" s="399">
        <v>1.48</v>
      </c>
      <c r="Z1248" s="399">
        <v>1.79</v>
      </c>
      <c r="AA1248" s="405">
        <v>1.1186E-4</v>
      </c>
      <c r="AB1248" s="405">
        <v>1.7355085039916698</v>
      </c>
      <c r="AC1248" s="399">
        <v>1.21</v>
      </c>
      <c r="AD1248" s="399">
        <v>2.0099999999999998</v>
      </c>
      <c r="AE1248" s="405">
        <v>9.3839999999999996E-5</v>
      </c>
      <c r="AF1248" s="405">
        <v>1.7355085039916698</v>
      </c>
      <c r="AG1248" s="399">
        <v>1.28</v>
      </c>
      <c r="AH1248" s="399">
        <v>2.2799999999999998</v>
      </c>
      <c r="AI1248" s="324">
        <v>0</v>
      </c>
      <c r="AJ1248" s="324">
        <v>0</v>
      </c>
      <c r="AK1248" s="324">
        <v>0</v>
      </c>
      <c r="AL1248" s="324">
        <v>0</v>
      </c>
      <c r="AM1248" s="324">
        <v>0</v>
      </c>
      <c r="AN1248" s="324">
        <v>0</v>
      </c>
      <c r="AO1248" s="403">
        <v>544923</v>
      </c>
      <c r="AP1248" s="403">
        <v>1.0319999999999999E-2</v>
      </c>
      <c r="AQ1248" s="403">
        <v>0.1016</v>
      </c>
      <c r="AR1248" s="403">
        <v>178</v>
      </c>
      <c r="AS1248" s="399" t="s">
        <v>1701</v>
      </c>
      <c r="AT1248" s="390">
        <v>0</v>
      </c>
      <c r="AU1248" s="390">
        <v>0</v>
      </c>
      <c r="AV1248" s="390">
        <v>0</v>
      </c>
      <c r="AY1248" s="390" t="s">
        <v>3533</v>
      </c>
    </row>
    <row r="1249" spans="1:51" s="390" customFormat="1">
      <c r="A1249" s="399" t="s">
        <v>81</v>
      </c>
      <c r="B1249" s="399" t="s">
        <v>1721</v>
      </c>
      <c r="C1249" s="399">
        <v>150</v>
      </c>
      <c r="D1249" s="399">
        <v>20</v>
      </c>
      <c r="E1249" s="403">
        <v>0.82</v>
      </c>
      <c r="F1249" s="399">
        <v>0</v>
      </c>
      <c r="G1249" s="399">
        <v>0.28000000000000003</v>
      </c>
      <c r="H1249" s="399">
        <v>0.7</v>
      </c>
      <c r="I1249" s="399">
        <v>0.57999999999999996</v>
      </c>
      <c r="J1249" s="399">
        <v>40</v>
      </c>
      <c r="K1249" s="399">
        <v>125</v>
      </c>
      <c r="L1249" s="403">
        <v>1</v>
      </c>
      <c r="M1249" s="404">
        <v>5.0999999046325684</v>
      </c>
      <c r="N1249" s="404">
        <v>5.0999999046325684</v>
      </c>
      <c r="O1249" s="404">
        <v>3.0999999046325684</v>
      </c>
      <c r="P1249" s="399">
        <v>100</v>
      </c>
      <c r="Q1249" s="399" t="s">
        <v>293</v>
      </c>
      <c r="R1249" s="399">
        <v>1</v>
      </c>
      <c r="S1249" s="399">
        <v>0</v>
      </c>
      <c r="T1249" s="399">
        <v>0</v>
      </c>
      <c r="U1249" s="404">
        <v>0.48</v>
      </c>
      <c r="V1249" s="404">
        <v>0.2</v>
      </c>
      <c r="W1249" s="405">
        <v>6.3579999999999998E-5</v>
      </c>
      <c r="X1249" s="405">
        <v>5.8761311552473847</v>
      </c>
      <c r="Y1249" s="399">
        <v>1.48</v>
      </c>
      <c r="Z1249" s="399">
        <v>1.79</v>
      </c>
      <c r="AA1249" s="405">
        <v>1.1186E-4</v>
      </c>
      <c r="AB1249" s="405">
        <v>5.8761311552473847</v>
      </c>
      <c r="AC1249" s="399">
        <v>1.21</v>
      </c>
      <c r="AD1249" s="399">
        <v>2.0099999999999998</v>
      </c>
      <c r="AE1249" s="405">
        <v>9.3839999999999996E-5</v>
      </c>
      <c r="AF1249" s="405">
        <v>5.8761311552473847</v>
      </c>
      <c r="AG1249" s="399">
        <v>1.28</v>
      </c>
      <c r="AH1249" s="399">
        <v>2.2799999999999998</v>
      </c>
      <c r="AI1249" s="324">
        <v>0</v>
      </c>
      <c r="AJ1249" s="324">
        <v>0</v>
      </c>
      <c r="AK1249" s="324">
        <v>0</v>
      </c>
      <c r="AL1249" s="324">
        <v>0</v>
      </c>
      <c r="AM1249" s="324">
        <v>0</v>
      </c>
      <c r="AN1249" s="324">
        <v>0</v>
      </c>
      <c r="AO1249" s="403">
        <v>1722226</v>
      </c>
      <c r="AP1249" s="403">
        <v>3.2699999999999999E-3</v>
      </c>
      <c r="AQ1249" s="403">
        <v>5.7149999999999999E-2</v>
      </c>
      <c r="AR1249" s="403">
        <v>145</v>
      </c>
      <c r="AS1249" s="399" t="s">
        <v>1701</v>
      </c>
      <c r="AT1249" s="390">
        <v>0</v>
      </c>
      <c r="AU1249" s="390">
        <v>0</v>
      </c>
      <c r="AV1249" s="390">
        <v>0</v>
      </c>
      <c r="AY1249" s="390" t="s">
        <v>3533</v>
      </c>
    </row>
    <row r="1250" spans="1:51" s="390" customFormat="1">
      <c r="A1250" s="399" t="s">
        <v>81</v>
      </c>
      <c r="B1250" s="399" t="s">
        <v>1710</v>
      </c>
      <c r="C1250" s="399">
        <v>18</v>
      </c>
      <c r="D1250" s="399">
        <v>20</v>
      </c>
      <c r="E1250" s="403">
        <v>0.12</v>
      </c>
      <c r="F1250" s="399">
        <v>0</v>
      </c>
      <c r="G1250" s="399">
        <v>0.79</v>
      </c>
      <c r="H1250" s="399">
        <v>0.7</v>
      </c>
      <c r="I1250" s="399">
        <v>1.4</v>
      </c>
      <c r="J1250" s="399">
        <v>40</v>
      </c>
      <c r="K1250" s="399">
        <v>125</v>
      </c>
      <c r="L1250" s="403">
        <v>1</v>
      </c>
      <c r="M1250" s="404">
        <v>5.0999999046325684</v>
      </c>
      <c r="N1250" s="404">
        <v>5.0999999046325684</v>
      </c>
      <c r="O1250" s="404">
        <v>3.0999999046325684</v>
      </c>
      <c r="P1250" s="399">
        <v>100</v>
      </c>
      <c r="Q1250" s="399" t="s">
        <v>293</v>
      </c>
      <c r="R1250" s="399">
        <v>1</v>
      </c>
      <c r="S1250" s="399">
        <v>0</v>
      </c>
      <c r="T1250" s="399">
        <v>0</v>
      </c>
      <c r="U1250" s="404">
        <v>0.48</v>
      </c>
      <c r="V1250" s="404">
        <v>0.2</v>
      </c>
      <c r="W1250" s="405">
        <v>6.3579999999999998E-5</v>
      </c>
      <c r="X1250" s="405">
        <v>1.9900497512437811</v>
      </c>
      <c r="Y1250" s="399">
        <v>1.48</v>
      </c>
      <c r="Z1250" s="399">
        <v>1.79</v>
      </c>
      <c r="AA1250" s="405">
        <v>1.1186E-4</v>
      </c>
      <c r="AB1250" s="405">
        <v>1.9900497512437811</v>
      </c>
      <c r="AC1250" s="399">
        <v>1.21</v>
      </c>
      <c r="AD1250" s="399">
        <v>2.0099999999999998</v>
      </c>
      <c r="AE1250" s="405">
        <v>9.3839999999999996E-5</v>
      </c>
      <c r="AF1250" s="405">
        <v>1.9900497512437811</v>
      </c>
      <c r="AG1250" s="399">
        <v>1.28</v>
      </c>
      <c r="AH1250" s="399">
        <v>2.2799999999999998</v>
      </c>
      <c r="AI1250" s="324">
        <v>0</v>
      </c>
      <c r="AJ1250" s="324">
        <v>0</v>
      </c>
      <c r="AK1250" s="324">
        <v>0</v>
      </c>
      <c r="AL1250" s="324">
        <v>0</v>
      </c>
      <c r="AM1250" s="324">
        <v>0</v>
      </c>
      <c r="AN1250" s="324">
        <v>0</v>
      </c>
      <c r="AO1250" s="403">
        <v>691828</v>
      </c>
      <c r="AP1250" s="403">
        <v>8.1300000000000001E-3</v>
      </c>
      <c r="AQ1250" s="403">
        <v>9.017E-2</v>
      </c>
      <c r="AR1250" s="403">
        <v>170</v>
      </c>
      <c r="AS1250" s="399" t="s">
        <v>1701</v>
      </c>
      <c r="AT1250" s="390">
        <v>0</v>
      </c>
      <c r="AU1250" s="390">
        <v>0</v>
      </c>
      <c r="AV1250" s="390">
        <v>0</v>
      </c>
      <c r="AY1250" s="390" t="s">
        <v>3533</v>
      </c>
    </row>
    <row r="1251" spans="1:51" s="390" customFormat="1">
      <c r="A1251" s="399" t="s">
        <v>81</v>
      </c>
      <c r="B1251" s="399" t="s">
        <v>1722</v>
      </c>
      <c r="C1251" s="399">
        <v>180</v>
      </c>
      <c r="D1251" s="399">
        <v>20</v>
      </c>
      <c r="E1251" s="403">
        <v>1</v>
      </c>
      <c r="F1251" s="399">
        <v>0</v>
      </c>
      <c r="G1251" s="399">
        <v>0.25</v>
      </c>
      <c r="H1251" s="399">
        <v>0.7</v>
      </c>
      <c r="I1251" s="399">
        <v>0.54</v>
      </c>
      <c r="J1251" s="399">
        <v>40</v>
      </c>
      <c r="K1251" s="399">
        <v>125</v>
      </c>
      <c r="L1251" s="403">
        <v>1</v>
      </c>
      <c r="M1251" s="404">
        <v>5.0999999046325684</v>
      </c>
      <c r="N1251" s="404">
        <v>5.0999999046325684</v>
      </c>
      <c r="O1251" s="404">
        <v>3.0999999046325684</v>
      </c>
      <c r="P1251" s="399">
        <v>100</v>
      </c>
      <c r="Q1251" s="399" t="s">
        <v>293</v>
      </c>
      <c r="R1251" s="399">
        <v>1</v>
      </c>
      <c r="S1251" s="399">
        <v>0</v>
      </c>
      <c r="T1251" s="399">
        <v>0</v>
      </c>
      <c r="U1251" s="404">
        <v>0.48</v>
      </c>
      <c r="V1251" s="404">
        <v>0.2</v>
      </c>
      <c r="W1251" s="405">
        <v>6.3579999999999998E-5</v>
      </c>
      <c r="X1251" s="405">
        <v>6.442607108343176</v>
      </c>
      <c r="Y1251" s="399">
        <v>1.48</v>
      </c>
      <c r="Z1251" s="399">
        <v>1.79</v>
      </c>
      <c r="AA1251" s="405">
        <v>1.1186E-4</v>
      </c>
      <c r="AB1251" s="405">
        <v>6.442607108343176</v>
      </c>
      <c r="AC1251" s="399">
        <v>1.21</v>
      </c>
      <c r="AD1251" s="399">
        <v>2.0099999999999998</v>
      </c>
      <c r="AE1251" s="405">
        <v>9.3839999999999996E-5</v>
      </c>
      <c r="AF1251" s="405">
        <v>6.442607108343176</v>
      </c>
      <c r="AG1251" s="399">
        <v>1.28</v>
      </c>
      <c r="AH1251" s="399">
        <v>2.2799999999999998</v>
      </c>
      <c r="AI1251" s="324">
        <v>0</v>
      </c>
      <c r="AJ1251" s="324">
        <v>0</v>
      </c>
      <c r="AK1251" s="324">
        <v>0</v>
      </c>
      <c r="AL1251" s="324">
        <v>0</v>
      </c>
      <c r="AM1251" s="324">
        <v>0</v>
      </c>
      <c r="AN1251" s="324">
        <v>0</v>
      </c>
      <c r="AO1251" s="403">
        <v>1722226</v>
      </c>
      <c r="AP1251" s="403">
        <v>3.2699999999999999E-3</v>
      </c>
      <c r="AQ1251" s="403">
        <v>5.7149999999999999E-2</v>
      </c>
      <c r="AR1251" s="403">
        <v>137</v>
      </c>
      <c r="AS1251" s="399" t="s">
        <v>1701</v>
      </c>
      <c r="AT1251" s="390">
        <v>0</v>
      </c>
      <c r="AU1251" s="390">
        <v>0</v>
      </c>
      <c r="AV1251" s="390">
        <v>0</v>
      </c>
      <c r="AY1251" s="390" t="s">
        <v>3533</v>
      </c>
    </row>
    <row r="1252" spans="1:51" s="390" customFormat="1">
      <c r="A1252" s="399" t="s">
        <v>81</v>
      </c>
      <c r="B1252" s="399" t="s">
        <v>1700</v>
      </c>
      <c r="C1252" s="399">
        <v>2.2000000000000002</v>
      </c>
      <c r="D1252" s="399">
        <v>20</v>
      </c>
      <c r="E1252" s="403">
        <v>0.02</v>
      </c>
      <c r="F1252" s="399">
        <v>0</v>
      </c>
      <c r="G1252" s="399">
        <v>2.2999999999999998</v>
      </c>
      <c r="H1252" s="399">
        <v>0.7</v>
      </c>
      <c r="I1252" s="399">
        <v>3.3</v>
      </c>
      <c r="J1252" s="399">
        <v>40</v>
      </c>
      <c r="K1252" s="399">
        <v>125</v>
      </c>
      <c r="L1252" s="403">
        <v>1</v>
      </c>
      <c r="M1252" s="404">
        <v>5.0999999046325684</v>
      </c>
      <c r="N1252" s="404">
        <v>5.0999999046325684</v>
      </c>
      <c r="O1252" s="404">
        <v>3.0999999046325684</v>
      </c>
      <c r="P1252" s="399">
        <v>100</v>
      </c>
      <c r="Q1252" s="399" t="s">
        <v>293</v>
      </c>
      <c r="R1252" s="399">
        <v>1</v>
      </c>
      <c r="S1252" s="399">
        <v>0</v>
      </c>
      <c r="T1252" s="399">
        <v>0</v>
      </c>
      <c r="U1252" s="404">
        <v>0.48</v>
      </c>
      <c r="V1252" s="404">
        <v>0.2</v>
      </c>
      <c r="W1252" s="405">
        <v>6.3579999999999998E-5</v>
      </c>
      <c r="X1252" s="405">
        <v>0.72968492460488099</v>
      </c>
      <c r="Y1252" s="399">
        <v>1.48</v>
      </c>
      <c r="Z1252" s="399">
        <v>1.79</v>
      </c>
      <c r="AA1252" s="405">
        <v>1.1186E-4</v>
      </c>
      <c r="AB1252" s="405">
        <v>0.72968492460488099</v>
      </c>
      <c r="AC1252" s="399">
        <v>1.21</v>
      </c>
      <c r="AD1252" s="399">
        <v>2.0099999999999998</v>
      </c>
      <c r="AE1252" s="405">
        <v>9.3839999999999996E-5</v>
      </c>
      <c r="AF1252" s="405">
        <v>0.72968492460488099</v>
      </c>
      <c r="AG1252" s="399">
        <v>1.28</v>
      </c>
      <c r="AH1252" s="399">
        <v>2.2799999999999998</v>
      </c>
      <c r="AI1252" s="324">
        <v>0</v>
      </c>
      <c r="AJ1252" s="324">
        <v>0</v>
      </c>
      <c r="AK1252" s="324">
        <v>0</v>
      </c>
      <c r="AL1252" s="324">
        <v>0</v>
      </c>
      <c r="AM1252" s="324">
        <v>0</v>
      </c>
      <c r="AN1252" s="324">
        <v>0</v>
      </c>
      <c r="AO1252" s="403">
        <v>440286</v>
      </c>
      <c r="AP1252" s="403">
        <v>1.278E-2</v>
      </c>
      <c r="AQ1252" s="403">
        <v>0.11303000000000001</v>
      </c>
      <c r="AR1252" s="403">
        <v>184</v>
      </c>
      <c r="AS1252" s="399" t="s">
        <v>1701</v>
      </c>
      <c r="AT1252" s="390">
        <v>0</v>
      </c>
      <c r="AU1252" s="390">
        <v>0</v>
      </c>
      <c r="AV1252" s="390">
        <v>0</v>
      </c>
      <c r="AY1252" s="390" t="s">
        <v>3533</v>
      </c>
    </row>
    <row r="1253" spans="1:51" s="390" customFormat="1">
      <c r="A1253" s="399" t="s">
        <v>81</v>
      </c>
      <c r="B1253" s="399" t="s">
        <v>1711</v>
      </c>
      <c r="C1253" s="399">
        <v>22</v>
      </c>
      <c r="D1253" s="399">
        <v>20</v>
      </c>
      <c r="E1253" s="403">
        <v>0.14499999999999999</v>
      </c>
      <c r="F1253" s="399">
        <v>0</v>
      </c>
      <c r="G1253" s="399">
        <v>0.7</v>
      </c>
      <c r="H1253" s="399">
        <v>0.7</v>
      </c>
      <c r="I1253" s="399">
        <v>1.3</v>
      </c>
      <c r="J1253" s="399">
        <v>40</v>
      </c>
      <c r="K1253" s="399">
        <v>125</v>
      </c>
      <c r="L1253" s="403">
        <v>1</v>
      </c>
      <c r="M1253" s="404">
        <v>5.0999999046325684</v>
      </c>
      <c r="N1253" s="404">
        <v>5.0999999046325684</v>
      </c>
      <c r="O1253" s="404">
        <v>3.0999999046325684</v>
      </c>
      <c r="P1253" s="399">
        <v>100</v>
      </c>
      <c r="Q1253" s="399" t="s">
        <v>293</v>
      </c>
      <c r="R1253" s="399">
        <v>1</v>
      </c>
      <c r="S1253" s="399">
        <v>0</v>
      </c>
      <c r="T1253" s="399">
        <v>0</v>
      </c>
      <c r="U1253" s="404">
        <v>0.48</v>
      </c>
      <c r="V1253" s="404">
        <v>0.2</v>
      </c>
      <c r="W1253" s="405">
        <v>6.3579999999999998E-5</v>
      </c>
      <c r="X1253" s="405">
        <v>2.2337293126205706</v>
      </c>
      <c r="Y1253" s="399">
        <v>1.48</v>
      </c>
      <c r="Z1253" s="399">
        <v>1.79</v>
      </c>
      <c r="AA1253" s="405">
        <v>1.1186E-4</v>
      </c>
      <c r="AB1253" s="405">
        <v>2.2337293126205706</v>
      </c>
      <c r="AC1253" s="399">
        <v>1.21</v>
      </c>
      <c r="AD1253" s="399">
        <v>2.0099999999999998</v>
      </c>
      <c r="AE1253" s="405">
        <v>9.3839999999999996E-5</v>
      </c>
      <c r="AF1253" s="405">
        <v>2.2337293126205706</v>
      </c>
      <c r="AG1253" s="399">
        <v>1.28</v>
      </c>
      <c r="AH1253" s="399">
        <v>2.2799999999999998</v>
      </c>
      <c r="AI1253" s="324">
        <v>0</v>
      </c>
      <c r="AJ1253" s="324">
        <v>0</v>
      </c>
      <c r="AK1253" s="324">
        <v>0</v>
      </c>
      <c r="AL1253" s="324">
        <v>0</v>
      </c>
      <c r="AM1253" s="324">
        <v>0</v>
      </c>
      <c r="AN1253" s="324">
        <v>0</v>
      </c>
      <c r="AO1253" s="403">
        <v>691828</v>
      </c>
      <c r="AP1253" s="403">
        <v>8.1300000000000001E-3</v>
      </c>
      <c r="AQ1253" s="403">
        <v>9.017E-2</v>
      </c>
      <c r="AR1253" s="403">
        <v>163</v>
      </c>
      <c r="AS1253" s="399" t="s">
        <v>1701</v>
      </c>
      <c r="AT1253" s="390">
        <v>0</v>
      </c>
      <c r="AU1253" s="390">
        <v>0</v>
      </c>
      <c r="AV1253" s="390">
        <v>0</v>
      </c>
      <c r="AY1253" s="390" t="s">
        <v>3533</v>
      </c>
    </row>
    <row r="1254" spans="1:51" s="390" customFormat="1">
      <c r="A1254" s="399" t="s">
        <v>81</v>
      </c>
      <c r="B1254" s="399" t="s">
        <v>1723</v>
      </c>
      <c r="C1254" s="399">
        <v>220</v>
      </c>
      <c r="D1254" s="399">
        <v>20</v>
      </c>
      <c r="E1254" s="403">
        <v>1.1000000000000001</v>
      </c>
      <c r="F1254" s="399">
        <v>0</v>
      </c>
      <c r="G1254" s="399">
        <v>0.23</v>
      </c>
      <c r="H1254" s="399">
        <v>0.7</v>
      </c>
      <c r="I1254" s="399">
        <v>0.5</v>
      </c>
      <c r="J1254" s="399">
        <v>40</v>
      </c>
      <c r="K1254" s="399">
        <v>125</v>
      </c>
      <c r="L1254" s="403">
        <v>1</v>
      </c>
      <c r="M1254" s="404">
        <v>5.0999999046325684</v>
      </c>
      <c r="N1254" s="404">
        <v>5.0999999046325684</v>
      </c>
      <c r="O1254" s="404">
        <v>3.0999999046325684</v>
      </c>
      <c r="P1254" s="399">
        <v>100</v>
      </c>
      <c r="Q1254" s="399" t="s">
        <v>293</v>
      </c>
      <c r="R1254" s="399">
        <v>1</v>
      </c>
      <c r="S1254" s="399">
        <v>0</v>
      </c>
      <c r="T1254" s="399">
        <v>0</v>
      </c>
      <c r="U1254" s="404">
        <v>0.48</v>
      </c>
      <c r="V1254" s="404">
        <v>0.2</v>
      </c>
      <c r="W1254" s="405">
        <v>6.3579999999999998E-5</v>
      </c>
      <c r="X1254" s="405">
        <v>7.0614668592521266</v>
      </c>
      <c r="Y1254" s="399">
        <v>1.48</v>
      </c>
      <c r="Z1254" s="399">
        <v>1.79</v>
      </c>
      <c r="AA1254" s="405">
        <v>1.1186E-4</v>
      </c>
      <c r="AB1254" s="405">
        <v>7.0614668592521266</v>
      </c>
      <c r="AC1254" s="399">
        <v>1.21</v>
      </c>
      <c r="AD1254" s="399">
        <v>2.0099999999999998</v>
      </c>
      <c r="AE1254" s="405">
        <v>9.3839999999999996E-5</v>
      </c>
      <c r="AF1254" s="405">
        <v>7.0614668592521266</v>
      </c>
      <c r="AG1254" s="399">
        <v>1.28</v>
      </c>
      <c r="AH1254" s="399">
        <v>2.2799999999999998</v>
      </c>
      <c r="AI1254" s="324">
        <v>0</v>
      </c>
      <c r="AJ1254" s="324">
        <v>0</v>
      </c>
      <c r="AK1254" s="324">
        <v>0</v>
      </c>
      <c r="AL1254" s="324">
        <v>0</v>
      </c>
      <c r="AM1254" s="324">
        <v>0</v>
      </c>
      <c r="AN1254" s="324">
        <v>0</v>
      </c>
      <c r="AO1254" s="403">
        <v>1722226</v>
      </c>
      <c r="AP1254" s="403">
        <v>3.2699999999999999E-3</v>
      </c>
      <c r="AQ1254" s="403">
        <v>5.7149999999999999E-2</v>
      </c>
      <c r="AR1254" s="403">
        <v>145</v>
      </c>
      <c r="AS1254" s="399" t="s">
        <v>1701</v>
      </c>
      <c r="AT1254" s="390">
        <v>0</v>
      </c>
      <c r="AU1254" s="390">
        <v>0</v>
      </c>
      <c r="AV1254" s="390">
        <v>0</v>
      </c>
      <c r="AY1254" s="390" t="s">
        <v>3533</v>
      </c>
    </row>
    <row r="1255" spans="1:51" s="390" customFormat="1">
      <c r="A1255" s="399" t="s">
        <v>81</v>
      </c>
      <c r="B1255" s="399" t="s">
        <v>1712</v>
      </c>
      <c r="C1255" s="399">
        <v>27</v>
      </c>
      <c r="D1255" s="399">
        <v>20</v>
      </c>
      <c r="E1255" s="403">
        <v>0.161</v>
      </c>
      <c r="F1255" s="399">
        <v>0</v>
      </c>
      <c r="G1255" s="399">
        <v>0.62</v>
      </c>
      <c r="H1255" s="399">
        <v>0.7</v>
      </c>
      <c r="I1255" s="399">
        <v>1.2</v>
      </c>
      <c r="J1255" s="399">
        <v>40</v>
      </c>
      <c r="K1255" s="399">
        <v>125</v>
      </c>
      <c r="L1255" s="403">
        <v>1</v>
      </c>
      <c r="M1255" s="404">
        <v>5.0999999046325684</v>
      </c>
      <c r="N1255" s="404">
        <v>5.0999999046325684</v>
      </c>
      <c r="O1255" s="404">
        <v>3.0999999046325684</v>
      </c>
      <c r="P1255" s="399">
        <v>100</v>
      </c>
      <c r="Q1255" s="399" t="s">
        <v>293</v>
      </c>
      <c r="R1255" s="399">
        <v>1</v>
      </c>
      <c r="S1255" s="399">
        <v>0</v>
      </c>
      <c r="T1255" s="399">
        <v>0</v>
      </c>
      <c r="U1255" s="404">
        <v>0.48</v>
      </c>
      <c r="V1255" s="404">
        <v>0.2</v>
      </c>
      <c r="W1255" s="405">
        <v>6.3579999999999998E-5</v>
      </c>
      <c r="X1255" s="405">
        <v>2.4423337856173677</v>
      </c>
      <c r="Y1255" s="399">
        <v>1.48</v>
      </c>
      <c r="Z1255" s="399">
        <v>1.79</v>
      </c>
      <c r="AA1255" s="405">
        <v>1.1186E-4</v>
      </c>
      <c r="AB1255" s="405">
        <v>2.4423337856173677</v>
      </c>
      <c r="AC1255" s="399">
        <v>1.21</v>
      </c>
      <c r="AD1255" s="399">
        <v>2.0099999999999998</v>
      </c>
      <c r="AE1255" s="405">
        <v>9.3839999999999996E-5</v>
      </c>
      <c r="AF1255" s="405">
        <v>2.4423337856173677</v>
      </c>
      <c r="AG1255" s="399">
        <v>1.28</v>
      </c>
      <c r="AH1255" s="399">
        <v>2.2799999999999998</v>
      </c>
      <c r="AI1255" s="324">
        <v>0</v>
      </c>
      <c r="AJ1255" s="324">
        <v>0</v>
      </c>
      <c r="AK1255" s="324">
        <v>0</v>
      </c>
      <c r="AL1255" s="324">
        <v>0</v>
      </c>
      <c r="AM1255" s="324">
        <v>0</v>
      </c>
      <c r="AN1255" s="324">
        <v>0</v>
      </c>
      <c r="AO1255" s="403">
        <v>691828</v>
      </c>
      <c r="AP1255" s="403">
        <v>8.1300000000000001E-3</v>
      </c>
      <c r="AQ1255" s="403">
        <v>9.017E-2</v>
      </c>
      <c r="AR1255" s="403">
        <v>173</v>
      </c>
      <c r="AS1255" s="399" t="s">
        <v>1701</v>
      </c>
      <c r="AT1255" s="390">
        <v>0</v>
      </c>
      <c r="AU1255" s="390">
        <v>0</v>
      </c>
      <c r="AV1255" s="390">
        <v>0</v>
      </c>
      <c r="AY1255" s="390" t="s">
        <v>3533</v>
      </c>
    </row>
    <row r="1256" spans="1:51" s="390" customFormat="1">
      <c r="A1256" s="399" t="s">
        <v>81</v>
      </c>
      <c r="B1256" s="399" t="s">
        <v>1724</v>
      </c>
      <c r="C1256" s="399">
        <v>270</v>
      </c>
      <c r="D1256" s="399">
        <v>20</v>
      </c>
      <c r="E1256" s="403">
        <v>1.43</v>
      </c>
      <c r="F1256" s="399">
        <v>0</v>
      </c>
      <c r="G1256" s="399">
        <v>0.2</v>
      </c>
      <c r="H1256" s="399">
        <v>0.7</v>
      </c>
      <c r="I1256" s="399">
        <v>0.45</v>
      </c>
      <c r="J1256" s="399">
        <v>40</v>
      </c>
      <c r="K1256" s="399">
        <v>125</v>
      </c>
      <c r="L1256" s="403">
        <v>1</v>
      </c>
      <c r="M1256" s="404">
        <v>5.0999999046325684</v>
      </c>
      <c r="N1256" s="404">
        <v>5.0999999046325684</v>
      </c>
      <c r="O1256" s="404">
        <v>3.0999999046325684</v>
      </c>
      <c r="P1256" s="399">
        <v>100</v>
      </c>
      <c r="Q1256" s="399" t="s">
        <v>293</v>
      </c>
      <c r="R1256" s="399">
        <v>1</v>
      </c>
      <c r="S1256" s="399">
        <v>0</v>
      </c>
      <c r="T1256" s="399">
        <v>0</v>
      </c>
      <c r="U1256" s="404">
        <v>0.48</v>
      </c>
      <c r="V1256" s="404">
        <v>0.2</v>
      </c>
      <c r="W1256" s="405">
        <v>6.3579999999999998E-5</v>
      </c>
      <c r="X1256" s="405">
        <v>7.8554595443833461</v>
      </c>
      <c r="Y1256" s="399">
        <v>1.48</v>
      </c>
      <c r="Z1256" s="399">
        <v>1.79</v>
      </c>
      <c r="AA1256" s="405">
        <v>1.1186E-4</v>
      </c>
      <c r="AB1256" s="405">
        <v>7.8554595443833461</v>
      </c>
      <c r="AC1256" s="399">
        <v>1.21</v>
      </c>
      <c r="AD1256" s="399">
        <v>2.0099999999999998</v>
      </c>
      <c r="AE1256" s="405">
        <v>9.3839999999999996E-5</v>
      </c>
      <c r="AF1256" s="405">
        <v>7.8554595443833461</v>
      </c>
      <c r="AG1256" s="399">
        <v>1.28</v>
      </c>
      <c r="AH1256" s="399">
        <v>2.2799999999999998</v>
      </c>
      <c r="AI1256" s="324">
        <v>0</v>
      </c>
      <c r="AJ1256" s="324">
        <v>0</v>
      </c>
      <c r="AK1256" s="324">
        <v>0</v>
      </c>
      <c r="AL1256" s="324">
        <v>0</v>
      </c>
      <c r="AM1256" s="324">
        <v>0</v>
      </c>
      <c r="AN1256" s="324">
        <v>0</v>
      </c>
      <c r="AO1256" s="403">
        <v>2179692</v>
      </c>
      <c r="AP1256" s="403">
        <v>2.5799999999999998E-3</v>
      </c>
      <c r="AQ1256" s="403">
        <v>5.0799999999999998E-2</v>
      </c>
      <c r="AR1256" s="403">
        <v>138</v>
      </c>
      <c r="AS1256" s="399" t="s">
        <v>1701</v>
      </c>
      <c r="AT1256" s="390">
        <v>0</v>
      </c>
      <c r="AU1256" s="390">
        <v>0</v>
      </c>
      <c r="AV1256" s="390">
        <v>0</v>
      </c>
      <c r="AY1256" s="390" t="s">
        <v>3533</v>
      </c>
    </row>
    <row r="1257" spans="1:51" s="390" customFormat="1">
      <c r="A1257" s="399" t="s">
        <v>81</v>
      </c>
      <c r="B1257" s="399" t="s">
        <v>1702</v>
      </c>
      <c r="C1257" s="399">
        <v>3.3</v>
      </c>
      <c r="D1257" s="399">
        <v>20</v>
      </c>
      <c r="E1257" s="403">
        <v>2.8000000000000001E-2</v>
      </c>
      <c r="F1257" s="399">
        <v>0</v>
      </c>
      <c r="G1257" s="399">
        <v>1.73</v>
      </c>
      <c r="H1257" s="399">
        <v>0.7</v>
      </c>
      <c r="I1257" s="399">
        <v>2.9</v>
      </c>
      <c r="J1257" s="399">
        <v>40</v>
      </c>
      <c r="K1257" s="399">
        <v>125</v>
      </c>
      <c r="L1257" s="403">
        <v>1</v>
      </c>
      <c r="M1257" s="404">
        <v>5.0999999046325684</v>
      </c>
      <c r="N1257" s="404">
        <v>5.0999999046325684</v>
      </c>
      <c r="O1257" s="404">
        <v>3.0999999046325684</v>
      </c>
      <c r="P1257" s="399">
        <v>100</v>
      </c>
      <c r="Q1257" s="399" t="s">
        <v>293</v>
      </c>
      <c r="R1257" s="399">
        <v>1</v>
      </c>
      <c r="S1257" s="399">
        <v>0</v>
      </c>
      <c r="T1257" s="399">
        <v>0</v>
      </c>
      <c r="U1257" s="404">
        <v>0.48</v>
      </c>
      <c r="V1257" s="404">
        <v>0.2</v>
      </c>
      <c r="W1257" s="405">
        <v>6.3579999999999998E-5</v>
      </c>
      <c r="X1257" s="405">
        <v>0.9657594241487516</v>
      </c>
      <c r="Y1257" s="399">
        <v>1.48</v>
      </c>
      <c r="Z1257" s="399">
        <v>1.79</v>
      </c>
      <c r="AA1257" s="405">
        <v>1.1186E-4</v>
      </c>
      <c r="AB1257" s="405">
        <v>0.9657594241487516</v>
      </c>
      <c r="AC1257" s="399">
        <v>1.21</v>
      </c>
      <c r="AD1257" s="399">
        <v>2.0099999999999998</v>
      </c>
      <c r="AE1257" s="405">
        <v>9.3839999999999996E-5</v>
      </c>
      <c r="AF1257" s="405">
        <v>0.9657594241487516</v>
      </c>
      <c r="AG1257" s="399">
        <v>1.28</v>
      </c>
      <c r="AH1257" s="399">
        <v>2.2799999999999998</v>
      </c>
      <c r="AI1257" s="324">
        <v>0</v>
      </c>
      <c r="AJ1257" s="324">
        <v>0</v>
      </c>
      <c r="AK1257" s="324">
        <v>0</v>
      </c>
      <c r="AL1257" s="324">
        <v>0</v>
      </c>
      <c r="AM1257" s="324">
        <v>0</v>
      </c>
      <c r="AN1257" s="324">
        <v>0</v>
      </c>
      <c r="AO1257" s="403">
        <v>544923</v>
      </c>
      <c r="AP1257" s="403">
        <v>1.0319999999999999E-2</v>
      </c>
      <c r="AQ1257" s="403">
        <v>0.1016</v>
      </c>
      <c r="AR1257" s="403">
        <v>170</v>
      </c>
      <c r="AS1257" s="399" t="s">
        <v>1701</v>
      </c>
      <c r="AT1257" s="390">
        <v>0</v>
      </c>
      <c r="AU1257" s="390">
        <v>0</v>
      </c>
      <c r="AV1257" s="390">
        <v>0</v>
      </c>
      <c r="AY1257" s="390" t="s">
        <v>3533</v>
      </c>
    </row>
    <row r="1258" spans="1:51" s="390" customFormat="1">
      <c r="A1258" s="399" t="s">
        <v>81</v>
      </c>
      <c r="B1258" s="399" t="s">
        <v>1713</v>
      </c>
      <c r="C1258" s="399">
        <v>33</v>
      </c>
      <c r="D1258" s="399">
        <v>20</v>
      </c>
      <c r="E1258" s="403">
        <v>0.2</v>
      </c>
      <c r="F1258" s="399">
        <v>0</v>
      </c>
      <c r="G1258" s="399">
        <v>0.57999999999999996</v>
      </c>
      <c r="H1258" s="399">
        <v>0.7</v>
      </c>
      <c r="I1258" s="399">
        <v>1.1000000000000001</v>
      </c>
      <c r="J1258" s="399">
        <v>40</v>
      </c>
      <c r="K1258" s="399">
        <v>125</v>
      </c>
      <c r="L1258" s="403">
        <v>1</v>
      </c>
      <c r="M1258" s="404">
        <v>5.0999999046325684</v>
      </c>
      <c r="N1258" s="404">
        <v>5.0999999046325684</v>
      </c>
      <c r="O1258" s="404">
        <v>3.0999999046325684</v>
      </c>
      <c r="P1258" s="399">
        <v>100</v>
      </c>
      <c r="Q1258" s="399" t="s">
        <v>293</v>
      </c>
      <c r="R1258" s="399">
        <v>1</v>
      </c>
      <c r="S1258" s="399">
        <v>0</v>
      </c>
      <c r="T1258" s="399">
        <v>0</v>
      </c>
      <c r="U1258" s="404">
        <v>0.48</v>
      </c>
      <c r="V1258" s="404">
        <v>0.2</v>
      </c>
      <c r="W1258" s="405">
        <v>6.3579999999999998E-5</v>
      </c>
      <c r="X1258" s="405">
        <v>2.6914607291411796</v>
      </c>
      <c r="Y1258" s="399">
        <v>1.48</v>
      </c>
      <c r="Z1258" s="399">
        <v>1.79</v>
      </c>
      <c r="AA1258" s="405">
        <v>1.1186E-4</v>
      </c>
      <c r="AB1258" s="405">
        <v>2.6914607291411796</v>
      </c>
      <c r="AC1258" s="399">
        <v>1.21</v>
      </c>
      <c r="AD1258" s="399">
        <v>2.0099999999999998</v>
      </c>
      <c r="AE1258" s="405">
        <v>9.3839999999999996E-5</v>
      </c>
      <c r="AF1258" s="405">
        <v>2.6914607291411796</v>
      </c>
      <c r="AG1258" s="399">
        <v>1.28</v>
      </c>
      <c r="AH1258" s="399">
        <v>2.2799999999999998</v>
      </c>
      <c r="AI1258" s="324">
        <v>0</v>
      </c>
      <c r="AJ1258" s="324">
        <v>0</v>
      </c>
      <c r="AK1258" s="324">
        <v>0</v>
      </c>
      <c r="AL1258" s="324">
        <v>0</v>
      </c>
      <c r="AM1258" s="324">
        <v>0</v>
      </c>
      <c r="AN1258" s="324">
        <v>0</v>
      </c>
      <c r="AO1258" s="403">
        <v>691828</v>
      </c>
      <c r="AP1258" s="403">
        <v>8.1300000000000001E-3</v>
      </c>
      <c r="AQ1258" s="403">
        <v>9.017E-2</v>
      </c>
      <c r="AR1258" s="403">
        <v>165</v>
      </c>
      <c r="AS1258" s="399" t="s">
        <v>1701</v>
      </c>
      <c r="AT1258" s="390">
        <v>0</v>
      </c>
      <c r="AU1258" s="390">
        <v>0</v>
      </c>
      <c r="AV1258" s="390">
        <v>0</v>
      </c>
      <c r="AY1258" s="390" t="s">
        <v>3533</v>
      </c>
    </row>
    <row r="1259" spans="1:51" s="390" customFormat="1">
      <c r="A1259" s="399" t="s">
        <v>81</v>
      </c>
      <c r="B1259" s="399" t="s">
        <v>1725</v>
      </c>
      <c r="C1259" s="399">
        <v>330</v>
      </c>
      <c r="D1259" s="399">
        <v>20</v>
      </c>
      <c r="E1259" s="403">
        <v>1.58</v>
      </c>
      <c r="F1259" s="399">
        <v>0</v>
      </c>
      <c r="G1259" s="399">
        <v>0.19</v>
      </c>
      <c r="H1259" s="399">
        <v>0.7</v>
      </c>
      <c r="I1259" s="399">
        <v>0.42</v>
      </c>
      <c r="J1259" s="399">
        <v>40</v>
      </c>
      <c r="K1259" s="399">
        <v>125</v>
      </c>
      <c r="L1259" s="403">
        <v>1</v>
      </c>
      <c r="M1259" s="404">
        <v>5.0999999046325684</v>
      </c>
      <c r="N1259" s="404">
        <v>5.0999999046325684</v>
      </c>
      <c r="O1259" s="404">
        <v>3.0999999046325684</v>
      </c>
      <c r="P1259" s="399">
        <v>100</v>
      </c>
      <c r="Q1259" s="399" t="s">
        <v>293</v>
      </c>
      <c r="R1259" s="399">
        <v>1</v>
      </c>
      <c r="S1259" s="399">
        <v>0</v>
      </c>
      <c r="T1259" s="399">
        <v>0</v>
      </c>
      <c r="U1259" s="404">
        <v>0.48</v>
      </c>
      <c r="V1259" s="404">
        <v>0.2</v>
      </c>
      <c r="W1259" s="405">
        <v>6.3579999999999998E-5</v>
      </c>
      <c r="X1259" s="405">
        <v>8.6867251046355509</v>
      </c>
      <c r="Y1259" s="399">
        <v>1.48</v>
      </c>
      <c r="Z1259" s="399">
        <v>1.79</v>
      </c>
      <c r="AA1259" s="405">
        <v>1.1186E-4</v>
      </c>
      <c r="AB1259" s="405">
        <v>8.6867251046355509</v>
      </c>
      <c r="AC1259" s="399">
        <v>1.21</v>
      </c>
      <c r="AD1259" s="399">
        <v>2.0099999999999998</v>
      </c>
      <c r="AE1259" s="405">
        <v>9.3839999999999996E-5</v>
      </c>
      <c r="AF1259" s="405">
        <v>8.6867251046355509</v>
      </c>
      <c r="AG1259" s="399">
        <v>1.28</v>
      </c>
      <c r="AH1259" s="399">
        <v>2.2799999999999998</v>
      </c>
      <c r="AI1259" s="324">
        <v>0</v>
      </c>
      <c r="AJ1259" s="324">
        <v>0</v>
      </c>
      <c r="AK1259" s="324">
        <v>0</v>
      </c>
      <c r="AL1259" s="324">
        <v>0</v>
      </c>
      <c r="AM1259" s="324">
        <v>0</v>
      </c>
      <c r="AN1259" s="324">
        <v>0</v>
      </c>
      <c r="AO1259" s="403">
        <v>2179692</v>
      </c>
      <c r="AP1259" s="403">
        <v>2.5799999999999998E-3</v>
      </c>
      <c r="AQ1259" s="403">
        <v>5.0799999999999998E-2</v>
      </c>
      <c r="AR1259" s="403">
        <v>144</v>
      </c>
      <c r="AS1259" s="399" t="s">
        <v>1701</v>
      </c>
      <c r="AT1259" s="390">
        <v>0</v>
      </c>
      <c r="AU1259" s="390">
        <v>0</v>
      </c>
      <c r="AV1259" s="390">
        <v>0</v>
      </c>
      <c r="AY1259" s="390" t="s">
        <v>3533</v>
      </c>
    </row>
    <row r="1260" spans="1:51" s="390" customFormat="1">
      <c r="A1260" s="399" t="s">
        <v>81</v>
      </c>
      <c r="B1260" s="399" t="s">
        <v>1714</v>
      </c>
      <c r="C1260" s="399">
        <v>39</v>
      </c>
      <c r="D1260" s="399">
        <v>20</v>
      </c>
      <c r="E1260" s="403">
        <v>0.215</v>
      </c>
      <c r="F1260" s="399">
        <v>0</v>
      </c>
      <c r="G1260" s="399">
        <v>0.55000000000000004</v>
      </c>
      <c r="H1260" s="399">
        <v>0.7</v>
      </c>
      <c r="I1260" s="399">
        <v>1</v>
      </c>
      <c r="J1260" s="399">
        <v>40</v>
      </c>
      <c r="K1260" s="399">
        <v>125</v>
      </c>
      <c r="L1260" s="403">
        <v>1</v>
      </c>
      <c r="M1260" s="404">
        <v>5.0999999046325684</v>
      </c>
      <c r="N1260" s="404">
        <v>5.0999999046325684</v>
      </c>
      <c r="O1260" s="404">
        <v>3.0999999046325684</v>
      </c>
      <c r="P1260" s="399">
        <v>100</v>
      </c>
      <c r="Q1260" s="399" t="s">
        <v>293</v>
      </c>
      <c r="R1260" s="399">
        <v>1</v>
      </c>
      <c r="S1260" s="399">
        <v>0</v>
      </c>
      <c r="T1260" s="399">
        <v>0</v>
      </c>
      <c r="U1260" s="404">
        <v>0.48</v>
      </c>
      <c r="V1260" s="404">
        <v>0.2</v>
      </c>
      <c r="W1260" s="405">
        <v>6.3579999999999998E-5</v>
      </c>
      <c r="X1260" s="405">
        <v>2.8959679215860992</v>
      </c>
      <c r="Y1260" s="399">
        <v>1.48</v>
      </c>
      <c r="Z1260" s="399">
        <v>1.79</v>
      </c>
      <c r="AA1260" s="405">
        <v>1.1186E-4</v>
      </c>
      <c r="AB1260" s="405">
        <v>2.8959679215860992</v>
      </c>
      <c r="AC1260" s="399">
        <v>1.21</v>
      </c>
      <c r="AD1260" s="399">
        <v>2.0099999999999998</v>
      </c>
      <c r="AE1260" s="405">
        <v>9.3839999999999996E-5</v>
      </c>
      <c r="AF1260" s="405">
        <v>2.8959679215860992</v>
      </c>
      <c r="AG1260" s="399">
        <v>1.28</v>
      </c>
      <c r="AH1260" s="399">
        <v>2.2799999999999998</v>
      </c>
      <c r="AI1260" s="324">
        <v>0</v>
      </c>
      <c r="AJ1260" s="324">
        <v>0</v>
      </c>
      <c r="AK1260" s="324">
        <v>0</v>
      </c>
      <c r="AL1260" s="324">
        <v>0</v>
      </c>
      <c r="AM1260" s="324">
        <v>0</v>
      </c>
      <c r="AN1260" s="324">
        <v>0</v>
      </c>
      <c r="AO1260" s="403">
        <v>878687</v>
      </c>
      <c r="AP1260" s="403">
        <v>6.4000000000000003E-3</v>
      </c>
      <c r="AQ1260" s="403">
        <v>8.0009999999999998E-2</v>
      </c>
      <c r="AR1260" s="403">
        <v>186</v>
      </c>
      <c r="AS1260" s="399" t="s">
        <v>1701</v>
      </c>
      <c r="AT1260" s="390">
        <v>0</v>
      </c>
      <c r="AU1260" s="390">
        <v>0</v>
      </c>
      <c r="AV1260" s="390">
        <v>0</v>
      </c>
      <c r="AY1260" s="390" t="s">
        <v>3533</v>
      </c>
    </row>
    <row r="1261" spans="1:51" s="390" customFormat="1">
      <c r="A1261" s="399" t="s">
        <v>81</v>
      </c>
      <c r="B1261" s="399" t="s">
        <v>1726</v>
      </c>
      <c r="C1261" s="399">
        <v>390</v>
      </c>
      <c r="D1261" s="399">
        <v>20</v>
      </c>
      <c r="E1261" s="403">
        <v>1.8</v>
      </c>
      <c r="F1261" s="399">
        <v>0</v>
      </c>
      <c r="G1261" s="399">
        <v>0.16</v>
      </c>
      <c r="H1261" s="399">
        <v>0.7</v>
      </c>
      <c r="I1261" s="399">
        <v>0.38</v>
      </c>
      <c r="J1261" s="399">
        <v>40</v>
      </c>
      <c r="K1261" s="399">
        <v>125</v>
      </c>
      <c r="L1261" s="403">
        <v>1</v>
      </c>
      <c r="M1261" s="404">
        <v>5.0999999046325684</v>
      </c>
      <c r="N1261" s="404">
        <v>5.0999999046325684</v>
      </c>
      <c r="O1261" s="404">
        <v>3.0999999046325684</v>
      </c>
      <c r="P1261" s="399">
        <v>100</v>
      </c>
      <c r="Q1261" s="399" t="s">
        <v>293</v>
      </c>
      <c r="R1261" s="399">
        <v>1</v>
      </c>
      <c r="S1261" s="399">
        <v>0</v>
      </c>
      <c r="T1261" s="399">
        <v>0</v>
      </c>
      <c r="U1261" s="404">
        <v>0.48</v>
      </c>
      <c r="V1261" s="404">
        <v>0.2</v>
      </c>
      <c r="W1261" s="405">
        <v>6.3579999999999998E-5</v>
      </c>
      <c r="X1261" s="405">
        <v>9.4648707681106661</v>
      </c>
      <c r="Y1261" s="399">
        <v>1.48</v>
      </c>
      <c r="Z1261" s="399">
        <v>1.79</v>
      </c>
      <c r="AA1261" s="405">
        <v>1.1186E-4</v>
      </c>
      <c r="AB1261" s="405">
        <v>9.4648707681106661</v>
      </c>
      <c r="AC1261" s="399">
        <v>1.21</v>
      </c>
      <c r="AD1261" s="399">
        <v>2.0099999999999998</v>
      </c>
      <c r="AE1261" s="405">
        <v>9.3839999999999996E-5</v>
      </c>
      <c r="AF1261" s="405">
        <v>9.4648707681106661</v>
      </c>
      <c r="AG1261" s="399">
        <v>1.28</v>
      </c>
      <c r="AH1261" s="399">
        <v>2.2799999999999998</v>
      </c>
      <c r="AI1261" s="324">
        <v>0</v>
      </c>
      <c r="AJ1261" s="324">
        <v>0</v>
      </c>
      <c r="AK1261" s="324">
        <v>0</v>
      </c>
      <c r="AL1261" s="324">
        <v>0</v>
      </c>
      <c r="AM1261" s="324">
        <v>0</v>
      </c>
      <c r="AN1261" s="324">
        <v>0</v>
      </c>
      <c r="AO1261" s="403">
        <v>2179692</v>
      </c>
      <c r="AP1261" s="403">
        <v>2.5799999999999998E-3</v>
      </c>
      <c r="AQ1261" s="403">
        <v>5.0799999999999998E-2</v>
      </c>
      <c r="AR1261" s="403">
        <v>154</v>
      </c>
      <c r="AS1261" s="399" t="s">
        <v>1701</v>
      </c>
      <c r="AT1261" s="390">
        <v>0</v>
      </c>
      <c r="AU1261" s="390">
        <v>0</v>
      </c>
      <c r="AV1261" s="390">
        <v>0</v>
      </c>
      <c r="AY1261" s="390" t="s">
        <v>3533</v>
      </c>
    </row>
    <row r="1262" spans="1:51" s="390" customFormat="1">
      <c r="A1262" s="399" t="s">
        <v>81</v>
      </c>
      <c r="B1262" s="399" t="s">
        <v>1703</v>
      </c>
      <c r="C1262" s="399">
        <v>4.7</v>
      </c>
      <c r="D1262" s="399">
        <v>20</v>
      </c>
      <c r="E1262" s="403">
        <v>3.7999999999999999E-2</v>
      </c>
      <c r="F1262" s="399">
        <v>0</v>
      </c>
      <c r="G1262" s="399">
        <v>1.42</v>
      </c>
      <c r="H1262" s="399">
        <v>0.7</v>
      </c>
      <c r="I1262" s="399">
        <v>2.5</v>
      </c>
      <c r="J1262" s="399">
        <v>40</v>
      </c>
      <c r="K1262" s="399">
        <v>125</v>
      </c>
      <c r="L1262" s="403">
        <v>1</v>
      </c>
      <c r="M1262" s="404">
        <v>5.0999999046325684</v>
      </c>
      <c r="N1262" s="404">
        <v>5.0999999046325684</v>
      </c>
      <c r="O1262" s="404">
        <v>3.0999999046325684</v>
      </c>
      <c r="P1262" s="399">
        <v>100</v>
      </c>
      <c r="Q1262" s="399" t="s">
        <v>293</v>
      </c>
      <c r="R1262" s="399">
        <v>1</v>
      </c>
      <c r="S1262" s="399">
        <v>0</v>
      </c>
      <c r="T1262" s="399">
        <v>0</v>
      </c>
      <c r="U1262" s="404">
        <v>0.48</v>
      </c>
      <c r="V1262" s="404">
        <v>0.2</v>
      </c>
      <c r="W1262" s="405">
        <v>6.3579999999999998E-5</v>
      </c>
      <c r="X1262" s="405">
        <v>1.0166558099210765</v>
      </c>
      <c r="Y1262" s="399">
        <v>1.48</v>
      </c>
      <c r="Z1262" s="399">
        <v>1.79</v>
      </c>
      <c r="AA1262" s="405">
        <v>1.1186E-4</v>
      </c>
      <c r="AB1262" s="405">
        <v>1.0166558099210765</v>
      </c>
      <c r="AC1262" s="399">
        <v>1.21</v>
      </c>
      <c r="AD1262" s="399">
        <v>2.0099999999999998</v>
      </c>
      <c r="AE1262" s="405">
        <v>9.3839999999999996E-5</v>
      </c>
      <c r="AF1262" s="405">
        <v>1.0166558099210765</v>
      </c>
      <c r="AG1262" s="399">
        <v>1.28</v>
      </c>
      <c r="AH1262" s="399">
        <v>2.2799999999999998</v>
      </c>
      <c r="AI1262" s="324">
        <v>0</v>
      </c>
      <c r="AJ1262" s="324">
        <v>0</v>
      </c>
      <c r="AK1262" s="324">
        <v>0</v>
      </c>
      <c r="AL1262" s="324">
        <v>0</v>
      </c>
      <c r="AM1262" s="324">
        <v>0</v>
      </c>
      <c r="AN1262" s="324">
        <v>0</v>
      </c>
      <c r="AO1262" s="403">
        <v>691828</v>
      </c>
      <c r="AP1262" s="403">
        <v>8.1300000000000001E-3</v>
      </c>
      <c r="AQ1262" s="403">
        <v>9.017E-2</v>
      </c>
      <c r="AR1262" s="403">
        <v>168</v>
      </c>
      <c r="AS1262" s="399" t="s">
        <v>1701</v>
      </c>
      <c r="AT1262" s="390">
        <v>0</v>
      </c>
      <c r="AU1262" s="390">
        <v>0</v>
      </c>
      <c r="AV1262" s="390">
        <v>0</v>
      </c>
      <c r="AY1262" s="390" t="s">
        <v>3533</v>
      </c>
    </row>
    <row r="1263" spans="1:51" s="390" customFormat="1">
      <c r="A1263" s="399" t="s">
        <v>81</v>
      </c>
      <c r="B1263" s="399" t="s">
        <v>1715</v>
      </c>
      <c r="C1263" s="399">
        <v>47</v>
      </c>
      <c r="D1263" s="399">
        <v>20</v>
      </c>
      <c r="E1263" s="403">
        <v>0.27500000000000002</v>
      </c>
      <c r="F1263" s="399">
        <v>0</v>
      </c>
      <c r="G1263" s="399">
        <v>0.51</v>
      </c>
      <c r="H1263" s="399">
        <v>0.7</v>
      </c>
      <c r="I1263" s="399">
        <v>0.95</v>
      </c>
      <c r="J1263" s="399">
        <v>40</v>
      </c>
      <c r="K1263" s="399">
        <v>125</v>
      </c>
      <c r="L1263" s="403">
        <v>1</v>
      </c>
      <c r="M1263" s="404">
        <v>5.0999999046325684</v>
      </c>
      <c r="N1263" s="404">
        <v>5.0999999046325684</v>
      </c>
      <c r="O1263" s="404">
        <v>3.0999999046325684</v>
      </c>
      <c r="P1263" s="399">
        <v>100</v>
      </c>
      <c r="Q1263" s="399" t="s">
        <v>293</v>
      </c>
      <c r="R1263" s="399">
        <v>1</v>
      </c>
      <c r="S1263" s="399">
        <v>0</v>
      </c>
      <c r="T1263" s="399">
        <v>0</v>
      </c>
      <c r="U1263" s="404">
        <v>0.48</v>
      </c>
      <c r="V1263" s="404">
        <v>0.2</v>
      </c>
      <c r="W1263" s="405">
        <v>6.3579999999999998E-5</v>
      </c>
      <c r="X1263" s="405">
        <v>3.2031622708375926</v>
      </c>
      <c r="Y1263" s="399">
        <v>1.48</v>
      </c>
      <c r="Z1263" s="399">
        <v>1.79</v>
      </c>
      <c r="AA1263" s="405">
        <v>1.1186E-4</v>
      </c>
      <c r="AB1263" s="405">
        <v>3.2031622708375926</v>
      </c>
      <c r="AC1263" s="399">
        <v>1.21</v>
      </c>
      <c r="AD1263" s="399">
        <v>2.0099999999999998</v>
      </c>
      <c r="AE1263" s="405">
        <v>9.3839999999999996E-5</v>
      </c>
      <c r="AF1263" s="405">
        <v>3.2031622708375926</v>
      </c>
      <c r="AG1263" s="399">
        <v>1.28</v>
      </c>
      <c r="AH1263" s="399">
        <v>2.2799999999999998</v>
      </c>
      <c r="AI1263" s="324">
        <v>0</v>
      </c>
      <c r="AJ1263" s="324">
        <v>0</v>
      </c>
      <c r="AK1263" s="324">
        <v>0</v>
      </c>
      <c r="AL1263" s="324">
        <v>0</v>
      </c>
      <c r="AM1263" s="324">
        <v>0</v>
      </c>
      <c r="AN1263" s="324">
        <v>0</v>
      </c>
      <c r="AO1263" s="403">
        <v>878687</v>
      </c>
      <c r="AP1263" s="403">
        <v>6.4000000000000003E-3</v>
      </c>
      <c r="AQ1263" s="403">
        <v>8.0009999999999998E-2</v>
      </c>
      <c r="AR1263" s="403">
        <v>161</v>
      </c>
      <c r="AS1263" s="399" t="s">
        <v>1701</v>
      </c>
      <c r="AT1263" s="390">
        <v>0</v>
      </c>
      <c r="AU1263" s="390">
        <v>0</v>
      </c>
      <c r="AV1263" s="390">
        <v>0</v>
      </c>
      <c r="AY1263" s="390" t="s">
        <v>3533</v>
      </c>
    </row>
    <row r="1264" spans="1:51" s="390" customFormat="1">
      <c r="A1264" s="399" t="s">
        <v>81</v>
      </c>
      <c r="B1264" s="399" t="s">
        <v>1704</v>
      </c>
      <c r="C1264" s="399">
        <v>5.6</v>
      </c>
      <c r="D1264" s="399">
        <v>20</v>
      </c>
      <c r="E1264" s="403">
        <v>4.2000000000000003E-2</v>
      </c>
      <c r="F1264" s="399">
        <v>0</v>
      </c>
      <c r="G1264" s="399">
        <v>1.3</v>
      </c>
      <c r="H1264" s="399">
        <v>0.7</v>
      </c>
      <c r="I1264" s="399">
        <v>2.2999999999999998</v>
      </c>
      <c r="J1264" s="399">
        <v>40</v>
      </c>
      <c r="K1264" s="399">
        <v>125</v>
      </c>
      <c r="L1264" s="403">
        <v>1</v>
      </c>
      <c r="M1264" s="404">
        <v>5.0999999046325684</v>
      </c>
      <c r="N1264" s="404">
        <v>5.0999999046325684</v>
      </c>
      <c r="O1264" s="404">
        <v>3.0999999046325684</v>
      </c>
      <c r="P1264" s="399">
        <v>100</v>
      </c>
      <c r="Q1264" s="399" t="s">
        <v>293</v>
      </c>
      <c r="R1264" s="399">
        <v>1</v>
      </c>
      <c r="S1264" s="399">
        <v>0</v>
      </c>
      <c r="T1264" s="399">
        <v>0</v>
      </c>
      <c r="U1264" s="404">
        <v>0.48</v>
      </c>
      <c r="V1264" s="404">
        <v>0.2</v>
      </c>
      <c r="W1264" s="405">
        <v>6.3579999999999998E-5</v>
      </c>
      <c r="X1264" s="405">
        <v>1.1144278417179241</v>
      </c>
      <c r="Y1264" s="399">
        <v>1.48</v>
      </c>
      <c r="Z1264" s="399">
        <v>1.79</v>
      </c>
      <c r="AA1264" s="405">
        <v>1.1186E-4</v>
      </c>
      <c r="AB1264" s="405">
        <v>1.1144278417179241</v>
      </c>
      <c r="AC1264" s="399">
        <v>1.21</v>
      </c>
      <c r="AD1264" s="399">
        <v>2.0099999999999998</v>
      </c>
      <c r="AE1264" s="405">
        <v>9.3839999999999996E-5</v>
      </c>
      <c r="AF1264" s="405">
        <v>1.1144278417179241</v>
      </c>
      <c r="AG1264" s="399">
        <v>1.28</v>
      </c>
      <c r="AH1264" s="399">
        <v>2.2799999999999998</v>
      </c>
      <c r="AI1264" s="324">
        <v>0</v>
      </c>
      <c r="AJ1264" s="324">
        <v>0</v>
      </c>
      <c r="AK1264" s="324">
        <v>0</v>
      </c>
      <c r="AL1264" s="324">
        <v>0</v>
      </c>
      <c r="AM1264" s="324">
        <v>0</v>
      </c>
      <c r="AN1264" s="324">
        <v>0</v>
      </c>
      <c r="AO1264" s="403">
        <v>691828</v>
      </c>
      <c r="AP1264" s="403">
        <v>8.1300000000000001E-3</v>
      </c>
      <c r="AQ1264" s="403">
        <v>9.017E-2</v>
      </c>
      <c r="AR1264" s="403">
        <v>180</v>
      </c>
      <c r="AS1264" s="399" t="s">
        <v>1701</v>
      </c>
      <c r="AT1264" s="390">
        <v>0</v>
      </c>
      <c r="AU1264" s="390">
        <v>0</v>
      </c>
      <c r="AV1264" s="390">
        <v>0</v>
      </c>
      <c r="AY1264" s="390" t="s">
        <v>3533</v>
      </c>
    </row>
    <row r="1265" spans="1:51" s="390" customFormat="1">
      <c r="A1265" s="399" t="s">
        <v>81</v>
      </c>
      <c r="B1265" s="399" t="s">
        <v>1716</v>
      </c>
      <c r="C1265" s="399">
        <v>56</v>
      </c>
      <c r="D1265" s="399">
        <v>20</v>
      </c>
      <c r="E1265" s="403">
        <v>0.28000000000000003</v>
      </c>
      <c r="F1265" s="399">
        <v>0</v>
      </c>
      <c r="G1265" s="399">
        <v>0.47</v>
      </c>
      <c r="H1265" s="399">
        <v>0.7</v>
      </c>
      <c r="I1265" s="399">
        <v>0.9</v>
      </c>
      <c r="J1265" s="399">
        <v>40</v>
      </c>
      <c r="K1265" s="399">
        <v>125</v>
      </c>
      <c r="L1265" s="403">
        <v>1</v>
      </c>
      <c r="M1265" s="404">
        <v>5.0999999046325684</v>
      </c>
      <c r="N1265" s="404">
        <v>5.0999999046325684</v>
      </c>
      <c r="O1265" s="404">
        <v>3.0999999046325684</v>
      </c>
      <c r="P1265" s="399">
        <v>100</v>
      </c>
      <c r="Q1265" s="399" t="s">
        <v>293</v>
      </c>
      <c r="R1265" s="399">
        <v>1</v>
      </c>
      <c r="S1265" s="399">
        <v>0</v>
      </c>
      <c r="T1265" s="399">
        <v>0</v>
      </c>
      <c r="U1265" s="404">
        <v>0.48</v>
      </c>
      <c r="V1265" s="404">
        <v>0.2</v>
      </c>
      <c r="W1265" s="405">
        <v>6.3579999999999998E-5</v>
      </c>
      <c r="X1265" s="405">
        <v>3.5266704452421433</v>
      </c>
      <c r="Y1265" s="399">
        <v>1.48</v>
      </c>
      <c r="Z1265" s="399">
        <v>1.79</v>
      </c>
      <c r="AA1265" s="405">
        <v>1.1186E-4</v>
      </c>
      <c r="AB1265" s="405">
        <v>3.5266704452421433</v>
      </c>
      <c r="AC1265" s="399">
        <v>1.21</v>
      </c>
      <c r="AD1265" s="399">
        <v>2.0099999999999998</v>
      </c>
      <c r="AE1265" s="405">
        <v>9.3839999999999996E-5</v>
      </c>
      <c r="AF1265" s="405">
        <v>3.5266704452421433</v>
      </c>
      <c r="AG1265" s="399">
        <v>1.28</v>
      </c>
      <c r="AH1265" s="399">
        <v>2.2799999999999998</v>
      </c>
      <c r="AI1265" s="324">
        <v>0</v>
      </c>
      <c r="AJ1265" s="324">
        <v>0</v>
      </c>
      <c r="AK1265" s="324">
        <v>0</v>
      </c>
      <c r="AL1265" s="324">
        <v>0</v>
      </c>
      <c r="AM1265" s="324">
        <v>0</v>
      </c>
      <c r="AN1265" s="324">
        <v>0</v>
      </c>
      <c r="AO1265" s="403">
        <v>878687</v>
      </c>
      <c r="AP1265" s="403">
        <v>6.4000000000000003E-3</v>
      </c>
      <c r="AQ1265" s="403">
        <v>8.0009999999999998E-2</v>
      </c>
      <c r="AR1265" s="403">
        <v>176</v>
      </c>
      <c r="AS1265" s="399" t="s">
        <v>1701</v>
      </c>
      <c r="AT1265" s="390">
        <v>0</v>
      </c>
      <c r="AU1265" s="390">
        <v>0</v>
      </c>
      <c r="AV1265" s="390">
        <v>0</v>
      </c>
      <c r="AY1265" s="390" t="s">
        <v>3533</v>
      </c>
    </row>
    <row r="1266" spans="1:51" s="390" customFormat="1">
      <c r="A1266" s="399" t="s">
        <v>81</v>
      </c>
      <c r="B1266" s="399" t="s">
        <v>1705</v>
      </c>
      <c r="C1266" s="399">
        <v>6.8</v>
      </c>
      <c r="D1266" s="399">
        <v>20</v>
      </c>
      <c r="E1266" s="403">
        <v>0.05</v>
      </c>
      <c r="F1266" s="399">
        <v>0</v>
      </c>
      <c r="G1266" s="399">
        <v>1.24</v>
      </c>
      <c r="H1266" s="399">
        <v>0.7</v>
      </c>
      <c r="I1266" s="399">
        <v>2.16</v>
      </c>
      <c r="J1266" s="399">
        <v>40</v>
      </c>
      <c r="K1266" s="399">
        <v>125</v>
      </c>
      <c r="L1266" s="403">
        <v>1</v>
      </c>
      <c r="M1266" s="404">
        <v>5.0999999046325684</v>
      </c>
      <c r="N1266" s="404">
        <v>5.0999999046325684</v>
      </c>
      <c r="O1266" s="404">
        <v>3.0999999046325684</v>
      </c>
      <c r="P1266" s="399">
        <v>100</v>
      </c>
      <c r="Q1266" s="399" t="s">
        <v>293</v>
      </c>
      <c r="R1266" s="399">
        <v>1</v>
      </c>
      <c r="S1266" s="399">
        <v>0</v>
      </c>
      <c r="T1266" s="399">
        <v>0</v>
      </c>
      <c r="U1266" s="404">
        <v>0.48</v>
      </c>
      <c r="V1266" s="404">
        <v>0.2</v>
      </c>
      <c r="W1266" s="405">
        <v>6.3579999999999998E-5</v>
      </c>
      <c r="X1266" s="405">
        <v>1.2529943229657019</v>
      </c>
      <c r="Y1266" s="399">
        <v>1.48</v>
      </c>
      <c r="Z1266" s="399">
        <v>1.79</v>
      </c>
      <c r="AA1266" s="405">
        <v>1.1186E-4</v>
      </c>
      <c r="AB1266" s="405">
        <v>1.2529943229657019</v>
      </c>
      <c r="AC1266" s="399">
        <v>1.21</v>
      </c>
      <c r="AD1266" s="399">
        <v>2.0099999999999998</v>
      </c>
      <c r="AE1266" s="405">
        <v>9.3839999999999996E-5</v>
      </c>
      <c r="AF1266" s="405">
        <v>1.2529943229657019</v>
      </c>
      <c r="AG1266" s="399">
        <v>1.28</v>
      </c>
      <c r="AH1266" s="399">
        <v>2.2799999999999998</v>
      </c>
      <c r="AI1266" s="324">
        <v>0</v>
      </c>
      <c r="AJ1266" s="324">
        <v>0</v>
      </c>
      <c r="AK1266" s="324">
        <v>0</v>
      </c>
      <c r="AL1266" s="324">
        <v>0</v>
      </c>
      <c r="AM1266" s="324">
        <v>0</v>
      </c>
      <c r="AN1266" s="324">
        <v>0</v>
      </c>
      <c r="AO1266" s="403">
        <v>691828</v>
      </c>
      <c r="AP1266" s="403">
        <v>8.1300000000000001E-3</v>
      </c>
      <c r="AQ1266" s="403">
        <v>9.017E-2</v>
      </c>
      <c r="AR1266" s="403">
        <v>171</v>
      </c>
      <c r="AS1266" s="399" t="s">
        <v>1701</v>
      </c>
      <c r="AT1266" s="390">
        <v>0</v>
      </c>
      <c r="AU1266" s="390">
        <v>0</v>
      </c>
      <c r="AV1266" s="390">
        <v>0</v>
      </c>
      <c r="AY1266" s="390" t="s">
        <v>3533</v>
      </c>
    </row>
    <row r="1267" spans="1:51" s="390" customFormat="1">
      <c r="A1267" s="399" t="s">
        <v>81</v>
      </c>
      <c r="B1267" s="399" t="s">
        <v>1717</v>
      </c>
      <c r="C1267" s="399">
        <v>68</v>
      </c>
      <c r="D1267" s="399">
        <v>20</v>
      </c>
      <c r="E1267" s="403">
        <v>0.36799999999999999</v>
      </c>
      <c r="F1267" s="399">
        <v>0</v>
      </c>
      <c r="G1267" s="399">
        <v>0.42</v>
      </c>
      <c r="H1267" s="399">
        <v>0.7</v>
      </c>
      <c r="I1267" s="399">
        <v>0.85</v>
      </c>
      <c r="J1267" s="399">
        <v>40</v>
      </c>
      <c r="K1267" s="399">
        <v>125</v>
      </c>
      <c r="L1267" s="403">
        <v>1</v>
      </c>
      <c r="M1267" s="404">
        <v>5.0999999046325684</v>
      </c>
      <c r="N1267" s="404">
        <v>5.0999999046325684</v>
      </c>
      <c r="O1267" s="404">
        <v>3.0999999046325684</v>
      </c>
      <c r="P1267" s="399">
        <v>100</v>
      </c>
      <c r="Q1267" s="399" t="s">
        <v>293</v>
      </c>
      <c r="R1267" s="399">
        <v>1</v>
      </c>
      <c r="S1267" s="399">
        <v>0</v>
      </c>
      <c r="T1267" s="399">
        <v>0</v>
      </c>
      <c r="U1267" s="404">
        <v>0.48</v>
      </c>
      <c r="V1267" s="404">
        <v>0.2</v>
      </c>
      <c r="W1267" s="405">
        <v>6.3579999999999998E-5</v>
      </c>
      <c r="X1267" s="405">
        <v>3.9800995024875618</v>
      </c>
      <c r="Y1267" s="399">
        <v>1.48</v>
      </c>
      <c r="Z1267" s="399">
        <v>1.79</v>
      </c>
      <c r="AA1267" s="405">
        <v>1.1186E-4</v>
      </c>
      <c r="AB1267" s="405">
        <v>3.9800995024875618</v>
      </c>
      <c r="AC1267" s="399">
        <v>1.21</v>
      </c>
      <c r="AD1267" s="399">
        <v>2.0099999999999998</v>
      </c>
      <c r="AE1267" s="405">
        <v>9.3839999999999996E-5</v>
      </c>
      <c r="AF1267" s="405">
        <v>3.9800995024875618</v>
      </c>
      <c r="AG1267" s="399">
        <v>1.28</v>
      </c>
      <c r="AH1267" s="399">
        <v>2.2799999999999998</v>
      </c>
      <c r="AI1267" s="324">
        <v>0</v>
      </c>
      <c r="AJ1267" s="324">
        <v>0</v>
      </c>
      <c r="AK1267" s="324">
        <v>0</v>
      </c>
      <c r="AL1267" s="324">
        <v>0</v>
      </c>
      <c r="AM1267" s="324">
        <v>0</v>
      </c>
      <c r="AN1267" s="324">
        <v>0</v>
      </c>
      <c r="AO1267" s="403">
        <v>1112088</v>
      </c>
      <c r="AP1267" s="403">
        <v>5.0600000000000003E-3</v>
      </c>
      <c r="AQ1267" s="403">
        <v>7.1120000000000003E-2</v>
      </c>
      <c r="AR1267" s="403">
        <v>150</v>
      </c>
      <c r="AS1267" s="399" t="s">
        <v>1701</v>
      </c>
      <c r="AT1267" s="390">
        <v>0</v>
      </c>
      <c r="AU1267" s="390">
        <v>0</v>
      </c>
      <c r="AV1267" s="390">
        <v>0</v>
      </c>
      <c r="AY1267" s="390" t="s">
        <v>3533</v>
      </c>
    </row>
    <row r="1268" spans="1:51" s="390" customFormat="1">
      <c r="A1268" s="399" t="s">
        <v>81</v>
      </c>
      <c r="B1268" s="399" t="s">
        <v>1706</v>
      </c>
      <c r="C1268" s="399">
        <v>8.1999999999999993</v>
      </c>
      <c r="D1268" s="399">
        <v>20</v>
      </c>
      <c r="E1268" s="403">
        <v>5.8000000000000003E-2</v>
      </c>
      <c r="F1268" s="399">
        <v>0</v>
      </c>
      <c r="G1268" s="399">
        <v>1.18</v>
      </c>
      <c r="H1268" s="399">
        <v>0.7</v>
      </c>
      <c r="I1268" s="399">
        <v>2</v>
      </c>
      <c r="J1268" s="399">
        <v>40</v>
      </c>
      <c r="K1268" s="399">
        <v>125</v>
      </c>
      <c r="L1268" s="403">
        <v>1</v>
      </c>
      <c r="M1268" s="404">
        <v>5.0999999046325684</v>
      </c>
      <c r="N1268" s="404">
        <v>5.0999999046325684</v>
      </c>
      <c r="O1268" s="404">
        <v>3.0999999046325684</v>
      </c>
      <c r="P1268" s="399">
        <v>100</v>
      </c>
      <c r="Q1268" s="399" t="s">
        <v>293</v>
      </c>
      <c r="R1268" s="399">
        <v>1</v>
      </c>
      <c r="S1268" s="399">
        <v>0</v>
      </c>
      <c r="T1268" s="399">
        <v>0</v>
      </c>
      <c r="U1268" s="404">
        <v>0.48</v>
      </c>
      <c r="V1268" s="404">
        <v>0.2</v>
      </c>
      <c r="W1268" s="405">
        <v>6.3579999999999998E-5</v>
      </c>
      <c r="X1268" s="405">
        <v>1.3160006113408982</v>
      </c>
      <c r="Y1268" s="399">
        <v>1.48</v>
      </c>
      <c r="Z1268" s="399">
        <v>1.79</v>
      </c>
      <c r="AA1268" s="405">
        <v>1.1186E-4</v>
      </c>
      <c r="AB1268" s="405">
        <v>1.3160006113408982</v>
      </c>
      <c r="AC1268" s="399">
        <v>1.21</v>
      </c>
      <c r="AD1268" s="399">
        <v>2.0099999999999998</v>
      </c>
      <c r="AE1268" s="405">
        <v>9.3839999999999996E-5</v>
      </c>
      <c r="AF1268" s="405">
        <v>1.3160006113408982</v>
      </c>
      <c r="AG1268" s="399">
        <v>1.28</v>
      </c>
      <c r="AH1268" s="399">
        <v>2.2799999999999998</v>
      </c>
      <c r="AI1268" s="324">
        <v>0</v>
      </c>
      <c r="AJ1268" s="324">
        <v>0</v>
      </c>
      <c r="AK1268" s="324">
        <v>0</v>
      </c>
      <c r="AL1268" s="324">
        <v>0</v>
      </c>
      <c r="AM1268" s="324">
        <v>0</v>
      </c>
      <c r="AN1268" s="324">
        <v>0</v>
      </c>
      <c r="AO1268" s="403">
        <v>440286</v>
      </c>
      <c r="AP1268" s="403">
        <v>1.278E-2</v>
      </c>
      <c r="AQ1268" s="403">
        <v>0.11303000000000001</v>
      </c>
      <c r="AR1268" s="403">
        <v>172</v>
      </c>
      <c r="AS1268" s="399" t="s">
        <v>1701</v>
      </c>
      <c r="AT1268" s="390">
        <v>0</v>
      </c>
      <c r="AU1268" s="390">
        <v>0</v>
      </c>
      <c r="AV1268" s="390">
        <v>0</v>
      </c>
      <c r="AY1268" s="390" t="s">
        <v>3533</v>
      </c>
    </row>
    <row r="1269" spans="1:51" s="390" customFormat="1">
      <c r="A1269" s="399" t="s">
        <v>81</v>
      </c>
      <c r="B1269" s="399" t="s">
        <v>1718</v>
      </c>
      <c r="C1269" s="399">
        <v>82</v>
      </c>
      <c r="D1269" s="399">
        <v>20</v>
      </c>
      <c r="E1269" s="403">
        <v>0.42</v>
      </c>
      <c r="F1269" s="399">
        <v>0</v>
      </c>
      <c r="G1269" s="399">
        <v>0.35</v>
      </c>
      <c r="H1269" s="399">
        <v>0.7</v>
      </c>
      <c r="I1269" s="399">
        <v>0.8</v>
      </c>
      <c r="J1269" s="399">
        <v>40</v>
      </c>
      <c r="K1269" s="399">
        <v>125</v>
      </c>
      <c r="L1269" s="403">
        <v>1</v>
      </c>
      <c r="M1269" s="404">
        <v>5.0999999046325684</v>
      </c>
      <c r="N1269" s="404">
        <v>5.0999999046325684</v>
      </c>
      <c r="O1269" s="404">
        <v>3.0999999046325684</v>
      </c>
      <c r="P1269" s="399">
        <v>100</v>
      </c>
      <c r="Q1269" s="399" t="s">
        <v>293</v>
      </c>
      <c r="R1269" s="399">
        <v>1</v>
      </c>
      <c r="S1269" s="399">
        <v>0</v>
      </c>
      <c r="T1269" s="399">
        <v>0</v>
      </c>
      <c r="U1269" s="404">
        <v>0.48</v>
      </c>
      <c r="V1269" s="404">
        <v>0.2</v>
      </c>
      <c r="W1269" s="405">
        <v>6.3579999999999998E-5</v>
      </c>
      <c r="X1269" s="405">
        <v>4.3866688065051092</v>
      </c>
      <c r="Y1269" s="399">
        <v>1.48</v>
      </c>
      <c r="Z1269" s="399">
        <v>1.79</v>
      </c>
      <c r="AA1269" s="405">
        <v>1.1186E-4</v>
      </c>
      <c r="AB1269" s="405">
        <v>4.3866688065051092</v>
      </c>
      <c r="AC1269" s="399">
        <v>1.21</v>
      </c>
      <c r="AD1269" s="399">
        <v>2.0099999999999998</v>
      </c>
      <c r="AE1269" s="405">
        <v>9.3839999999999996E-5</v>
      </c>
      <c r="AF1269" s="405">
        <v>4.3866688065051092</v>
      </c>
      <c r="AG1269" s="399">
        <v>1.28</v>
      </c>
      <c r="AH1269" s="399">
        <v>2.2799999999999998</v>
      </c>
      <c r="AI1269" s="324">
        <v>0</v>
      </c>
      <c r="AJ1269" s="324">
        <v>0</v>
      </c>
      <c r="AK1269" s="324">
        <v>0</v>
      </c>
      <c r="AL1269" s="324">
        <v>0</v>
      </c>
      <c r="AM1269" s="324">
        <v>0</v>
      </c>
      <c r="AN1269" s="324">
        <v>0</v>
      </c>
      <c r="AO1269" s="403">
        <v>1112088</v>
      </c>
      <c r="AP1269" s="403">
        <v>5.0600000000000003E-3</v>
      </c>
      <c r="AQ1269" s="403">
        <v>7.1120000000000003E-2</v>
      </c>
      <c r="AR1269" s="403">
        <v>149</v>
      </c>
      <c r="AS1269" s="399" t="s">
        <v>1701</v>
      </c>
      <c r="AT1269" s="390">
        <v>0</v>
      </c>
      <c r="AU1269" s="390">
        <v>0</v>
      </c>
      <c r="AV1269" s="390">
        <v>0</v>
      </c>
      <c r="AY1269" s="390" t="s">
        <v>3533</v>
      </c>
    </row>
    <row r="1270" spans="1:51" s="390" customFormat="1">
      <c r="A1270" s="399" t="s">
        <v>81</v>
      </c>
      <c r="B1270" s="399" t="s">
        <v>1732</v>
      </c>
      <c r="C1270" s="399">
        <v>10</v>
      </c>
      <c r="D1270" s="399">
        <v>20</v>
      </c>
      <c r="E1270" s="403">
        <v>0.15</v>
      </c>
      <c r="F1270" s="399">
        <v>0</v>
      </c>
      <c r="G1270" s="399">
        <v>1.2</v>
      </c>
      <c r="H1270" s="399">
        <v>0.7</v>
      </c>
      <c r="I1270" s="399">
        <v>1.7</v>
      </c>
      <c r="J1270" s="399">
        <v>40</v>
      </c>
      <c r="K1270" s="399">
        <v>125</v>
      </c>
      <c r="L1270" s="403">
        <v>1</v>
      </c>
      <c r="M1270" s="404">
        <v>6.0999999046325684</v>
      </c>
      <c r="N1270" s="404">
        <v>6.0999999046325684</v>
      </c>
      <c r="O1270" s="404">
        <v>2.2000000476837158</v>
      </c>
      <c r="P1270" s="399">
        <v>100</v>
      </c>
      <c r="Q1270" s="399" t="s">
        <v>293</v>
      </c>
      <c r="R1270" s="399">
        <v>1</v>
      </c>
      <c r="S1270" s="399">
        <v>0</v>
      </c>
      <c r="T1270" s="399">
        <v>0</v>
      </c>
      <c r="U1270" s="404">
        <v>0.48</v>
      </c>
      <c r="V1270" s="404">
        <v>0.2</v>
      </c>
      <c r="W1270" s="405">
        <v>6.8086699999999993E-5</v>
      </c>
      <c r="X1270" s="405">
        <v>1.1520737327188941</v>
      </c>
      <c r="Y1270" s="399">
        <v>1.48</v>
      </c>
      <c r="Z1270" s="399">
        <v>1.79</v>
      </c>
      <c r="AA1270" s="405">
        <v>1.1978889999999999E-4</v>
      </c>
      <c r="AB1270" s="405">
        <v>1.1520737327188941</v>
      </c>
      <c r="AC1270" s="399">
        <v>1.21</v>
      </c>
      <c r="AD1270" s="399">
        <v>2.0099999999999998</v>
      </c>
      <c r="AE1270" s="405">
        <v>1.0049159999999998E-4</v>
      </c>
      <c r="AF1270" s="405">
        <v>1.1520737327188941</v>
      </c>
      <c r="AG1270" s="399">
        <v>1.28</v>
      </c>
      <c r="AH1270" s="399">
        <v>2.2799999999999998</v>
      </c>
      <c r="AI1270" s="324">
        <v>0</v>
      </c>
      <c r="AJ1270" s="324">
        <v>0</v>
      </c>
      <c r="AK1270" s="324">
        <v>0</v>
      </c>
      <c r="AL1270" s="324">
        <v>0</v>
      </c>
      <c r="AM1270" s="324">
        <v>0</v>
      </c>
      <c r="AN1270" s="324">
        <v>0</v>
      </c>
      <c r="AO1270" s="403">
        <v>691828</v>
      </c>
      <c r="AP1270" s="403">
        <v>8.1300000000000001E-3</v>
      </c>
      <c r="AQ1270" s="403">
        <v>9.017E-2</v>
      </c>
      <c r="AR1270" s="403">
        <v>92</v>
      </c>
      <c r="AS1270" s="399" t="s">
        <v>1728</v>
      </c>
      <c r="AT1270" s="390">
        <v>0</v>
      </c>
      <c r="AU1270" s="390">
        <v>0</v>
      </c>
      <c r="AV1270" s="390">
        <v>0</v>
      </c>
      <c r="AY1270" s="390" t="s">
        <v>3533</v>
      </c>
    </row>
    <row r="1271" spans="1:51" s="390" customFormat="1">
      <c r="A1271" s="399" t="s">
        <v>81</v>
      </c>
      <c r="B1271" s="399" t="s">
        <v>1744</v>
      </c>
      <c r="C1271" s="399">
        <v>100</v>
      </c>
      <c r="D1271" s="399">
        <v>20</v>
      </c>
      <c r="E1271" s="403">
        <v>1.37</v>
      </c>
      <c r="F1271" s="399">
        <v>0</v>
      </c>
      <c r="G1271" s="399">
        <v>0.4</v>
      </c>
      <c r="H1271" s="399">
        <v>0.7</v>
      </c>
      <c r="I1271" s="399">
        <v>0.5</v>
      </c>
      <c r="J1271" s="399">
        <v>40</v>
      </c>
      <c r="K1271" s="399">
        <v>125</v>
      </c>
      <c r="L1271" s="403">
        <v>1</v>
      </c>
      <c r="M1271" s="404">
        <v>6.0999999046325684</v>
      </c>
      <c r="N1271" s="404">
        <v>6.0999999046325684</v>
      </c>
      <c r="O1271" s="404">
        <v>2.2000000476837158</v>
      </c>
      <c r="P1271" s="399">
        <v>100</v>
      </c>
      <c r="Q1271" s="399" t="s">
        <v>293</v>
      </c>
      <c r="R1271" s="399">
        <v>1</v>
      </c>
      <c r="S1271" s="399">
        <v>0</v>
      </c>
      <c r="T1271" s="399">
        <v>0</v>
      </c>
      <c r="U1271" s="404">
        <v>0.48</v>
      </c>
      <c r="V1271" s="404">
        <v>0.2</v>
      </c>
      <c r="W1271" s="405">
        <v>6.8086699999999993E-5</v>
      </c>
      <c r="X1271" s="405">
        <v>3.6818851251840936</v>
      </c>
      <c r="Y1271" s="399">
        <v>1.48</v>
      </c>
      <c r="Z1271" s="399">
        <v>1.79</v>
      </c>
      <c r="AA1271" s="405">
        <v>1.1978889999999999E-4</v>
      </c>
      <c r="AB1271" s="405">
        <v>3.6818851251840936</v>
      </c>
      <c r="AC1271" s="399">
        <v>1.21</v>
      </c>
      <c r="AD1271" s="399">
        <v>2.0099999999999998</v>
      </c>
      <c r="AE1271" s="405">
        <v>1.0049159999999998E-4</v>
      </c>
      <c r="AF1271" s="405">
        <v>3.6818851251840936</v>
      </c>
      <c r="AG1271" s="399">
        <v>1.28</v>
      </c>
      <c r="AH1271" s="399">
        <v>2.2799999999999998</v>
      </c>
      <c r="AI1271" s="324">
        <v>0</v>
      </c>
      <c r="AJ1271" s="324">
        <v>0</v>
      </c>
      <c r="AK1271" s="324">
        <v>0</v>
      </c>
      <c r="AL1271" s="324">
        <v>0</v>
      </c>
      <c r="AM1271" s="324">
        <v>0</v>
      </c>
      <c r="AN1271" s="324">
        <v>0</v>
      </c>
      <c r="AO1271" s="403">
        <v>2179692</v>
      </c>
      <c r="AP1271" s="403">
        <v>2.5799999999999998E-3</v>
      </c>
      <c r="AQ1271" s="403">
        <v>5.0799999999999998E-2</v>
      </c>
      <c r="AR1271" s="403">
        <v>117</v>
      </c>
      <c r="AS1271" s="399" t="s">
        <v>1728</v>
      </c>
      <c r="AT1271" s="390">
        <v>0</v>
      </c>
      <c r="AU1271" s="390">
        <v>0</v>
      </c>
      <c r="AV1271" s="390">
        <v>0</v>
      </c>
      <c r="AY1271" s="390" t="s">
        <v>3533</v>
      </c>
    </row>
    <row r="1272" spans="1:51" s="390" customFormat="1">
      <c r="A1272" s="399" t="s">
        <v>81</v>
      </c>
      <c r="B1272" s="399" t="s">
        <v>1733</v>
      </c>
      <c r="C1272" s="399">
        <v>12</v>
      </c>
      <c r="D1272" s="399">
        <v>20</v>
      </c>
      <c r="E1272" s="403">
        <v>0.17599999999999999</v>
      </c>
      <c r="F1272" s="399">
        <v>0</v>
      </c>
      <c r="G1272" s="399">
        <v>1.1399999999999999</v>
      </c>
      <c r="H1272" s="399">
        <v>0.7</v>
      </c>
      <c r="I1272" s="399">
        <v>1.6</v>
      </c>
      <c r="J1272" s="399">
        <v>40</v>
      </c>
      <c r="K1272" s="399">
        <v>125</v>
      </c>
      <c r="L1272" s="403">
        <v>1</v>
      </c>
      <c r="M1272" s="404">
        <v>6.0999999046325684</v>
      </c>
      <c r="N1272" s="404">
        <v>6.0999999046325684</v>
      </c>
      <c r="O1272" s="404">
        <v>2.2000000476837158</v>
      </c>
      <c r="P1272" s="399">
        <v>100</v>
      </c>
      <c r="Q1272" s="399" t="s">
        <v>293</v>
      </c>
      <c r="R1272" s="399">
        <v>1</v>
      </c>
      <c r="S1272" s="399">
        <v>0</v>
      </c>
      <c r="T1272" s="399">
        <v>0</v>
      </c>
      <c r="U1272" s="404">
        <v>0.48</v>
      </c>
      <c r="V1272" s="404">
        <v>0.2</v>
      </c>
      <c r="W1272" s="405">
        <v>6.8086699999999993E-5</v>
      </c>
      <c r="X1272" s="405">
        <v>1.2987012987012987</v>
      </c>
      <c r="Y1272" s="399">
        <v>1.48</v>
      </c>
      <c r="Z1272" s="399">
        <v>1.79</v>
      </c>
      <c r="AA1272" s="405">
        <v>1.1978889999999999E-4</v>
      </c>
      <c r="AB1272" s="405">
        <v>1.2987012987012987</v>
      </c>
      <c r="AC1272" s="399">
        <v>1.21</v>
      </c>
      <c r="AD1272" s="399">
        <v>2.0099999999999998</v>
      </c>
      <c r="AE1272" s="405">
        <v>1.0049159999999998E-4</v>
      </c>
      <c r="AF1272" s="405">
        <v>1.2987012987012987</v>
      </c>
      <c r="AG1272" s="399">
        <v>1.28</v>
      </c>
      <c r="AH1272" s="399">
        <v>2.2799999999999998</v>
      </c>
      <c r="AI1272" s="324">
        <v>0</v>
      </c>
      <c r="AJ1272" s="324">
        <v>0</v>
      </c>
      <c r="AK1272" s="324">
        <v>0</v>
      </c>
      <c r="AL1272" s="324">
        <v>0</v>
      </c>
      <c r="AM1272" s="324">
        <v>0</v>
      </c>
      <c r="AN1272" s="324">
        <v>0</v>
      </c>
      <c r="AO1272" s="403">
        <v>878687</v>
      </c>
      <c r="AP1272" s="403">
        <v>6.4000000000000003E-3</v>
      </c>
      <c r="AQ1272" s="403">
        <v>8.0009999999999998E-2</v>
      </c>
      <c r="AR1272" s="403">
        <v>89</v>
      </c>
      <c r="AS1272" s="399" t="s">
        <v>1728</v>
      </c>
      <c r="AT1272" s="390">
        <v>0</v>
      </c>
      <c r="AU1272" s="390">
        <v>0</v>
      </c>
      <c r="AV1272" s="390">
        <v>0</v>
      </c>
      <c r="AY1272" s="390" t="s">
        <v>3533</v>
      </c>
    </row>
    <row r="1273" spans="1:51" s="390" customFormat="1">
      <c r="A1273" s="399" t="s">
        <v>81</v>
      </c>
      <c r="B1273" s="399" t="s">
        <v>1734</v>
      </c>
      <c r="C1273" s="399">
        <v>15</v>
      </c>
      <c r="D1273" s="399">
        <v>20</v>
      </c>
      <c r="E1273" s="403">
        <v>0.21</v>
      </c>
      <c r="F1273" s="399">
        <v>0</v>
      </c>
      <c r="G1273" s="399">
        <v>1.04</v>
      </c>
      <c r="H1273" s="399">
        <v>0.7</v>
      </c>
      <c r="I1273" s="399">
        <v>1.5</v>
      </c>
      <c r="J1273" s="399">
        <v>40</v>
      </c>
      <c r="K1273" s="399">
        <v>125</v>
      </c>
      <c r="L1273" s="403">
        <v>1</v>
      </c>
      <c r="M1273" s="404">
        <v>6.0999999046325684</v>
      </c>
      <c r="N1273" s="404">
        <v>6.0999999046325684</v>
      </c>
      <c r="O1273" s="404">
        <v>2.2000000476837158</v>
      </c>
      <c r="P1273" s="399">
        <v>100</v>
      </c>
      <c r="Q1273" s="399" t="s">
        <v>293</v>
      </c>
      <c r="R1273" s="399">
        <v>1</v>
      </c>
      <c r="S1273" s="399">
        <v>0</v>
      </c>
      <c r="T1273" s="399">
        <v>0</v>
      </c>
      <c r="U1273" s="404">
        <v>0.48</v>
      </c>
      <c r="V1273" s="404">
        <v>0.2</v>
      </c>
      <c r="W1273" s="405">
        <v>6.8086699999999993E-5</v>
      </c>
      <c r="X1273" s="405">
        <v>1.4478764478764479</v>
      </c>
      <c r="Y1273" s="399">
        <v>1.48</v>
      </c>
      <c r="Z1273" s="399">
        <v>1.79</v>
      </c>
      <c r="AA1273" s="405">
        <v>1.1978889999999999E-4</v>
      </c>
      <c r="AB1273" s="405">
        <v>1.4478764478764479</v>
      </c>
      <c r="AC1273" s="399">
        <v>1.21</v>
      </c>
      <c r="AD1273" s="399">
        <v>2.0099999999999998</v>
      </c>
      <c r="AE1273" s="405">
        <v>1.0049159999999998E-4</v>
      </c>
      <c r="AF1273" s="405">
        <v>1.4478764478764479</v>
      </c>
      <c r="AG1273" s="399">
        <v>1.28</v>
      </c>
      <c r="AH1273" s="399">
        <v>2.2799999999999998</v>
      </c>
      <c r="AI1273" s="324">
        <v>0</v>
      </c>
      <c r="AJ1273" s="324">
        <v>0</v>
      </c>
      <c r="AK1273" s="324">
        <v>0</v>
      </c>
      <c r="AL1273" s="324">
        <v>0</v>
      </c>
      <c r="AM1273" s="324">
        <v>0</v>
      </c>
      <c r="AN1273" s="324">
        <v>0</v>
      </c>
      <c r="AO1273" s="403">
        <v>878687</v>
      </c>
      <c r="AP1273" s="403">
        <v>6.4000000000000003E-3</v>
      </c>
      <c r="AQ1273" s="403">
        <v>8.0009999999999998E-2</v>
      </c>
      <c r="AR1273" s="403">
        <v>85</v>
      </c>
      <c r="AS1273" s="399" t="s">
        <v>1728</v>
      </c>
      <c r="AT1273" s="390">
        <v>0</v>
      </c>
      <c r="AU1273" s="390">
        <v>0</v>
      </c>
      <c r="AV1273" s="390">
        <v>0</v>
      </c>
      <c r="AY1273" s="390" t="s">
        <v>3533</v>
      </c>
    </row>
    <row r="1274" spans="1:51" s="390" customFormat="1">
      <c r="A1274" s="399" t="s">
        <v>81</v>
      </c>
      <c r="B1274" s="399" t="s">
        <v>1735</v>
      </c>
      <c r="C1274" s="399">
        <v>18</v>
      </c>
      <c r="D1274" s="399">
        <v>20</v>
      </c>
      <c r="E1274" s="403">
        <v>0.28000000000000003</v>
      </c>
      <c r="F1274" s="399">
        <v>0</v>
      </c>
      <c r="G1274" s="399">
        <v>0.97</v>
      </c>
      <c r="H1274" s="399">
        <v>0.7</v>
      </c>
      <c r="I1274" s="399">
        <v>1.4</v>
      </c>
      <c r="J1274" s="399">
        <v>40</v>
      </c>
      <c r="K1274" s="399">
        <v>125</v>
      </c>
      <c r="L1274" s="403">
        <v>1</v>
      </c>
      <c r="M1274" s="404">
        <v>6.0999999046325684</v>
      </c>
      <c r="N1274" s="404">
        <v>6.0999999046325684</v>
      </c>
      <c r="O1274" s="404">
        <v>2.2000000476837158</v>
      </c>
      <c r="P1274" s="399">
        <v>100</v>
      </c>
      <c r="Q1274" s="399" t="s">
        <v>293</v>
      </c>
      <c r="R1274" s="399">
        <v>1</v>
      </c>
      <c r="S1274" s="399">
        <v>0</v>
      </c>
      <c r="T1274" s="399">
        <v>0</v>
      </c>
      <c r="U1274" s="404">
        <v>0.48</v>
      </c>
      <c r="V1274" s="404">
        <v>0.2</v>
      </c>
      <c r="W1274" s="405">
        <v>6.8086699999999993E-5</v>
      </c>
      <c r="X1274" s="405">
        <v>1.5679442508710801</v>
      </c>
      <c r="Y1274" s="399">
        <v>1.48</v>
      </c>
      <c r="Z1274" s="399">
        <v>1.79</v>
      </c>
      <c r="AA1274" s="405">
        <v>1.1978889999999999E-4</v>
      </c>
      <c r="AB1274" s="405">
        <v>1.5679442508710801</v>
      </c>
      <c r="AC1274" s="399">
        <v>1.21</v>
      </c>
      <c r="AD1274" s="399">
        <v>2.0099999999999998</v>
      </c>
      <c r="AE1274" s="405">
        <v>1.0049159999999998E-4</v>
      </c>
      <c r="AF1274" s="405">
        <v>1.5679442508710801</v>
      </c>
      <c r="AG1274" s="399">
        <v>1.28</v>
      </c>
      <c r="AH1274" s="399">
        <v>2.2799999999999998</v>
      </c>
      <c r="AI1274" s="324">
        <v>0</v>
      </c>
      <c r="AJ1274" s="324">
        <v>0</v>
      </c>
      <c r="AK1274" s="324">
        <v>0</v>
      </c>
      <c r="AL1274" s="324">
        <v>0</v>
      </c>
      <c r="AM1274" s="324">
        <v>0</v>
      </c>
      <c r="AN1274" s="324">
        <v>0</v>
      </c>
      <c r="AO1274" s="403">
        <v>1112088</v>
      </c>
      <c r="AP1274" s="403">
        <v>5.0600000000000003E-3</v>
      </c>
      <c r="AQ1274" s="403">
        <v>7.1120000000000003E-2</v>
      </c>
      <c r="AR1274" s="403">
        <v>73</v>
      </c>
      <c r="AS1274" s="399" t="s">
        <v>1728</v>
      </c>
      <c r="AT1274" s="390">
        <v>0</v>
      </c>
      <c r="AU1274" s="390">
        <v>0</v>
      </c>
      <c r="AV1274" s="390">
        <v>0</v>
      </c>
      <c r="AY1274" s="390" t="s">
        <v>3533</v>
      </c>
    </row>
    <row r="1275" spans="1:51" s="390" customFormat="1">
      <c r="A1275" s="399" t="s">
        <v>81</v>
      </c>
      <c r="B1275" s="399" t="s">
        <v>1736</v>
      </c>
      <c r="C1275" s="399">
        <v>22</v>
      </c>
      <c r="D1275" s="399">
        <v>20</v>
      </c>
      <c r="E1275" s="403">
        <v>0.31</v>
      </c>
      <c r="F1275" s="399">
        <v>0</v>
      </c>
      <c r="G1275" s="399">
        <v>0.82</v>
      </c>
      <c r="H1275" s="399">
        <v>0.7</v>
      </c>
      <c r="I1275" s="399">
        <v>1.3</v>
      </c>
      <c r="J1275" s="399">
        <v>40</v>
      </c>
      <c r="K1275" s="399">
        <v>125</v>
      </c>
      <c r="L1275" s="403">
        <v>1</v>
      </c>
      <c r="M1275" s="404">
        <v>6.0999999046325684</v>
      </c>
      <c r="N1275" s="404">
        <v>6.0999999046325684</v>
      </c>
      <c r="O1275" s="404">
        <v>2.2000000476837158</v>
      </c>
      <c r="P1275" s="399">
        <v>100</v>
      </c>
      <c r="Q1275" s="399" t="s">
        <v>293</v>
      </c>
      <c r="R1275" s="399">
        <v>1</v>
      </c>
      <c r="S1275" s="399">
        <v>0</v>
      </c>
      <c r="T1275" s="399">
        <v>0</v>
      </c>
      <c r="U1275" s="404">
        <v>0.48</v>
      </c>
      <c r="V1275" s="404">
        <v>0.2</v>
      </c>
      <c r="W1275" s="405">
        <v>6.8086699999999993E-5</v>
      </c>
      <c r="X1275" s="405">
        <v>1.746031746031746</v>
      </c>
      <c r="Y1275" s="399">
        <v>1.48</v>
      </c>
      <c r="Z1275" s="399">
        <v>1.79</v>
      </c>
      <c r="AA1275" s="405">
        <v>1.1978889999999999E-4</v>
      </c>
      <c r="AB1275" s="405">
        <v>1.746031746031746</v>
      </c>
      <c r="AC1275" s="399">
        <v>1.21</v>
      </c>
      <c r="AD1275" s="399">
        <v>2.0099999999999998</v>
      </c>
      <c r="AE1275" s="405">
        <v>1.0049159999999998E-4</v>
      </c>
      <c r="AF1275" s="405">
        <v>1.746031746031746</v>
      </c>
      <c r="AG1275" s="399">
        <v>1.28</v>
      </c>
      <c r="AH1275" s="399">
        <v>2.2799999999999998</v>
      </c>
      <c r="AI1275" s="324">
        <v>0</v>
      </c>
      <c r="AJ1275" s="324">
        <v>0</v>
      </c>
      <c r="AK1275" s="324">
        <v>0</v>
      </c>
      <c r="AL1275" s="324">
        <v>0</v>
      </c>
      <c r="AM1275" s="324">
        <v>0</v>
      </c>
      <c r="AN1275" s="324">
        <v>0</v>
      </c>
      <c r="AO1275" s="403">
        <v>1112088</v>
      </c>
      <c r="AP1275" s="403">
        <v>5.0600000000000003E-3</v>
      </c>
      <c r="AQ1275" s="403">
        <v>7.1120000000000003E-2</v>
      </c>
      <c r="AR1275" s="403">
        <v>76</v>
      </c>
      <c r="AS1275" s="399" t="s">
        <v>1728</v>
      </c>
      <c r="AT1275" s="390">
        <v>0</v>
      </c>
      <c r="AU1275" s="390">
        <v>0</v>
      </c>
      <c r="AV1275" s="390">
        <v>0</v>
      </c>
      <c r="AY1275" s="390" t="s">
        <v>3533</v>
      </c>
    </row>
    <row r="1276" spans="1:51" s="390" customFormat="1">
      <c r="A1276" s="399" t="s">
        <v>81</v>
      </c>
      <c r="B1276" s="399" t="s">
        <v>1737</v>
      </c>
      <c r="C1276" s="399">
        <v>27</v>
      </c>
      <c r="D1276" s="399">
        <v>20</v>
      </c>
      <c r="E1276" s="403">
        <v>0.35</v>
      </c>
      <c r="F1276" s="399">
        <v>0</v>
      </c>
      <c r="G1276" s="399">
        <v>0.77</v>
      </c>
      <c r="H1276" s="399">
        <v>0.7</v>
      </c>
      <c r="I1276" s="399">
        <v>1.2</v>
      </c>
      <c r="J1276" s="399">
        <v>40</v>
      </c>
      <c r="K1276" s="399">
        <v>125</v>
      </c>
      <c r="L1276" s="403">
        <v>1</v>
      </c>
      <c r="M1276" s="404">
        <v>6.0999999046325684</v>
      </c>
      <c r="N1276" s="404">
        <v>6.0999999046325684</v>
      </c>
      <c r="O1276" s="404">
        <v>2.2000000476837158</v>
      </c>
      <c r="P1276" s="399">
        <v>100</v>
      </c>
      <c r="Q1276" s="399" t="s">
        <v>293</v>
      </c>
      <c r="R1276" s="399">
        <v>1</v>
      </c>
      <c r="S1276" s="399">
        <v>0</v>
      </c>
      <c r="T1276" s="399">
        <v>0</v>
      </c>
      <c r="U1276" s="404">
        <v>0.48</v>
      </c>
      <c r="V1276" s="404">
        <v>0.2</v>
      </c>
      <c r="W1276" s="405">
        <v>6.8086699999999993E-5</v>
      </c>
      <c r="X1276" s="405">
        <v>1.9679300291545188</v>
      </c>
      <c r="Y1276" s="399">
        <v>1.48</v>
      </c>
      <c r="Z1276" s="399">
        <v>1.79</v>
      </c>
      <c r="AA1276" s="405">
        <v>1.1978889999999999E-4</v>
      </c>
      <c r="AB1276" s="405">
        <v>1.9679300291545188</v>
      </c>
      <c r="AC1276" s="399">
        <v>1.21</v>
      </c>
      <c r="AD1276" s="399">
        <v>2.0099999999999998</v>
      </c>
      <c r="AE1276" s="405">
        <v>1.0049159999999998E-4</v>
      </c>
      <c r="AF1276" s="405">
        <v>1.9679300291545188</v>
      </c>
      <c r="AG1276" s="399">
        <v>1.28</v>
      </c>
      <c r="AH1276" s="399">
        <v>2.2799999999999998</v>
      </c>
      <c r="AI1276" s="324">
        <v>0</v>
      </c>
      <c r="AJ1276" s="324">
        <v>0</v>
      </c>
      <c r="AK1276" s="324">
        <v>0</v>
      </c>
      <c r="AL1276" s="324">
        <v>0</v>
      </c>
      <c r="AM1276" s="324">
        <v>0</v>
      </c>
      <c r="AN1276" s="324">
        <v>0</v>
      </c>
      <c r="AO1276" s="403">
        <v>1112088</v>
      </c>
      <c r="AP1276" s="403">
        <v>5.0600000000000003E-3</v>
      </c>
      <c r="AQ1276" s="403">
        <v>7.1120000000000003E-2</v>
      </c>
      <c r="AR1276" s="403">
        <v>79</v>
      </c>
      <c r="AS1276" s="399" t="s">
        <v>1728</v>
      </c>
      <c r="AT1276" s="390">
        <v>0</v>
      </c>
      <c r="AU1276" s="390">
        <v>0</v>
      </c>
      <c r="AV1276" s="390">
        <v>0</v>
      </c>
      <c r="AY1276" s="390" t="s">
        <v>3533</v>
      </c>
    </row>
    <row r="1277" spans="1:51" s="390" customFormat="1">
      <c r="A1277" s="399" t="s">
        <v>81</v>
      </c>
      <c r="B1277" s="399" t="s">
        <v>1738</v>
      </c>
      <c r="C1277" s="399">
        <v>33</v>
      </c>
      <c r="D1277" s="399">
        <v>20</v>
      </c>
      <c r="E1277" s="403">
        <v>0.46</v>
      </c>
      <c r="F1277" s="399">
        <v>0</v>
      </c>
      <c r="G1277" s="399">
        <v>0.74</v>
      </c>
      <c r="H1277" s="399">
        <v>0.7</v>
      </c>
      <c r="I1277" s="399">
        <v>1.1000000000000001</v>
      </c>
      <c r="J1277" s="399">
        <v>40</v>
      </c>
      <c r="K1277" s="399">
        <v>125</v>
      </c>
      <c r="L1277" s="403">
        <v>1</v>
      </c>
      <c r="M1277" s="404">
        <v>6.0999999046325684</v>
      </c>
      <c r="N1277" s="404">
        <v>6.0999999046325684</v>
      </c>
      <c r="O1277" s="404">
        <v>2.2000000476837158</v>
      </c>
      <c r="P1277" s="399">
        <v>100</v>
      </c>
      <c r="Q1277" s="399" t="s">
        <v>293</v>
      </c>
      <c r="R1277" s="399">
        <v>1</v>
      </c>
      <c r="S1277" s="399">
        <v>0</v>
      </c>
      <c r="T1277" s="399">
        <v>0</v>
      </c>
      <c r="U1277" s="404">
        <v>0.48</v>
      </c>
      <c r="V1277" s="404">
        <v>0.2</v>
      </c>
      <c r="W1277" s="405">
        <v>6.8086699999999993E-5</v>
      </c>
      <c r="X1277" s="405">
        <v>2.1428571428571428</v>
      </c>
      <c r="Y1277" s="399">
        <v>1.48</v>
      </c>
      <c r="Z1277" s="399">
        <v>1.79</v>
      </c>
      <c r="AA1277" s="405">
        <v>1.1978889999999999E-4</v>
      </c>
      <c r="AB1277" s="405">
        <v>2.1428571428571428</v>
      </c>
      <c r="AC1277" s="399">
        <v>1.21</v>
      </c>
      <c r="AD1277" s="399">
        <v>2.0099999999999998</v>
      </c>
      <c r="AE1277" s="405">
        <v>1.0049159999999998E-4</v>
      </c>
      <c r="AF1277" s="405">
        <v>2.1428571428571428</v>
      </c>
      <c r="AG1277" s="399">
        <v>1.28</v>
      </c>
      <c r="AH1277" s="399">
        <v>2.2799999999999998</v>
      </c>
      <c r="AI1277" s="324">
        <v>0</v>
      </c>
      <c r="AJ1277" s="324">
        <v>0</v>
      </c>
      <c r="AK1277" s="324">
        <v>0</v>
      </c>
      <c r="AL1277" s="324">
        <v>0</v>
      </c>
      <c r="AM1277" s="324">
        <v>0</v>
      </c>
      <c r="AN1277" s="324">
        <v>0</v>
      </c>
      <c r="AO1277" s="403">
        <v>1395003</v>
      </c>
      <c r="AP1277" s="403">
        <v>4.0299999999999997E-3</v>
      </c>
      <c r="AQ1277" s="403">
        <v>6.3500000000000001E-2</v>
      </c>
      <c r="AR1277" s="403">
        <v>72</v>
      </c>
      <c r="AS1277" s="399" t="s">
        <v>1728</v>
      </c>
      <c r="AT1277" s="390">
        <v>0</v>
      </c>
      <c r="AU1277" s="390">
        <v>0</v>
      </c>
      <c r="AV1277" s="390">
        <v>0</v>
      </c>
      <c r="AY1277" s="390" t="s">
        <v>3533</v>
      </c>
    </row>
    <row r="1278" spans="1:51" s="390" customFormat="1">
      <c r="A1278" s="399" t="s">
        <v>81</v>
      </c>
      <c r="B1278" s="399" t="s">
        <v>1739</v>
      </c>
      <c r="C1278" s="399">
        <v>39</v>
      </c>
      <c r="D1278" s="399">
        <v>20</v>
      </c>
      <c r="E1278" s="403">
        <v>0.54</v>
      </c>
      <c r="F1278" s="399">
        <v>0</v>
      </c>
      <c r="G1278" s="399">
        <v>0.64</v>
      </c>
      <c r="H1278" s="399">
        <v>0.7</v>
      </c>
      <c r="I1278" s="399">
        <v>1</v>
      </c>
      <c r="J1278" s="399">
        <v>40</v>
      </c>
      <c r="K1278" s="399">
        <v>125</v>
      </c>
      <c r="L1278" s="403">
        <v>1</v>
      </c>
      <c r="M1278" s="404">
        <v>6.0999999046325684</v>
      </c>
      <c r="N1278" s="404">
        <v>6.0999999046325684</v>
      </c>
      <c r="O1278" s="404">
        <v>2.2000000476837158</v>
      </c>
      <c r="P1278" s="399">
        <v>100</v>
      </c>
      <c r="Q1278" s="399" t="s">
        <v>293</v>
      </c>
      <c r="R1278" s="399">
        <v>1</v>
      </c>
      <c r="S1278" s="399">
        <v>0</v>
      </c>
      <c r="T1278" s="399">
        <v>0</v>
      </c>
      <c r="U1278" s="404">
        <v>0.48</v>
      </c>
      <c r="V1278" s="404">
        <v>0.2</v>
      </c>
      <c r="W1278" s="405">
        <v>6.8086699999999993E-5</v>
      </c>
      <c r="X1278" s="405">
        <v>2.2833723653395785</v>
      </c>
      <c r="Y1278" s="399">
        <v>1.48</v>
      </c>
      <c r="Z1278" s="399">
        <v>1.79</v>
      </c>
      <c r="AA1278" s="405">
        <v>1.1978889999999999E-4</v>
      </c>
      <c r="AB1278" s="405">
        <v>2.2833723653395785</v>
      </c>
      <c r="AC1278" s="399">
        <v>1.21</v>
      </c>
      <c r="AD1278" s="399">
        <v>2.0099999999999998</v>
      </c>
      <c r="AE1278" s="405">
        <v>1.0049159999999998E-4</v>
      </c>
      <c r="AF1278" s="405">
        <v>2.2833723653395785</v>
      </c>
      <c r="AG1278" s="399">
        <v>1.28</v>
      </c>
      <c r="AH1278" s="399">
        <v>2.2799999999999998</v>
      </c>
      <c r="AI1278" s="324">
        <v>0</v>
      </c>
      <c r="AJ1278" s="324">
        <v>0</v>
      </c>
      <c r="AK1278" s="324">
        <v>0</v>
      </c>
      <c r="AL1278" s="324">
        <v>0</v>
      </c>
      <c r="AM1278" s="324">
        <v>0</v>
      </c>
      <c r="AN1278" s="324">
        <v>0</v>
      </c>
      <c r="AO1278" s="403">
        <v>1395003</v>
      </c>
      <c r="AP1278" s="403">
        <v>4.0299999999999997E-3</v>
      </c>
      <c r="AQ1278" s="403">
        <v>6.3500000000000001E-2</v>
      </c>
      <c r="AR1278" s="403">
        <v>74</v>
      </c>
      <c r="AS1278" s="399" t="s">
        <v>1728</v>
      </c>
      <c r="AT1278" s="390">
        <v>0</v>
      </c>
      <c r="AU1278" s="390">
        <v>0</v>
      </c>
      <c r="AV1278" s="390">
        <v>0</v>
      </c>
      <c r="AY1278" s="390" t="s">
        <v>3533</v>
      </c>
    </row>
    <row r="1279" spans="1:51" s="390" customFormat="1">
      <c r="A1279" s="399" t="s">
        <v>81</v>
      </c>
      <c r="B1279" s="399" t="s">
        <v>1727</v>
      </c>
      <c r="C1279" s="399">
        <v>4.7</v>
      </c>
      <c r="D1279" s="399">
        <v>20</v>
      </c>
      <c r="E1279" s="403">
        <v>6.5000000000000002E-2</v>
      </c>
      <c r="F1279" s="399">
        <v>0</v>
      </c>
      <c r="G1279" s="399">
        <v>1.82</v>
      </c>
      <c r="H1279" s="399">
        <v>0.7</v>
      </c>
      <c r="I1279" s="399">
        <v>2.2999999999999998</v>
      </c>
      <c r="J1279" s="399">
        <v>40</v>
      </c>
      <c r="K1279" s="399">
        <v>125</v>
      </c>
      <c r="L1279" s="403">
        <v>1</v>
      </c>
      <c r="M1279" s="404">
        <v>6.0999999046325684</v>
      </c>
      <c r="N1279" s="404">
        <v>6.0999999046325684</v>
      </c>
      <c r="O1279" s="404">
        <v>2.2000000476837158</v>
      </c>
      <c r="P1279" s="399">
        <v>100</v>
      </c>
      <c r="Q1279" s="399" t="s">
        <v>293</v>
      </c>
      <c r="R1279" s="399">
        <v>1</v>
      </c>
      <c r="S1279" s="399">
        <v>0</v>
      </c>
      <c r="T1279" s="399">
        <v>0</v>
      </c>
      <c r="U1279" s="404">
        <v>0.48</v>
      </c>
      <c r="V1279" s="404">
        <v>0.2</v>
      </c>
      <c r="W1279" s="405">
        <v>6.8086699999999993E-5</v>
      </c>
      <c r="X1279" s="405">
        <v>0.79931969545325454</v>
      </c>
      <c r="Y1279" s="399">
        <v>1.48</v>
      </c>
      <c r="Z1279" s="399">
        <v>1.79</v>
      </c>
      <c r="AA1279" s="405">
        <v>1.1978889999999999E-4</v>
      </c>
      <c r="AB1279" s="405">
        <v>0.79931969545325454</v>
      </c>
      <c r="AC1279" s="399">
        <v>1.21</v>
      </c>
      <c r="AD1279" s="399">
        <v>2.0099999999999998</v>
      </c>
      <c r="AE1279" s="405">
        <v>1.0049159999999998E-4</v>
      </c>
      <c r="AF1279" s="405">
        <v>0.79931969545325454</v>
      </c>
      <c r="AG1279" s="399">
        <v>1.28</v>
      </c>
      <c r="AH1279" s="399">
        <v>2.2799999999999998</v>
      </c>
      <c r="AI1279" s="324">
        <v>0</v>
      </c>
      <c r="AJ1279" s="324">
        <v>0</v>
      </c>
      <c r="AK1279" s="324">
        <v>0</v>
      </c>
      <c r="AL1279" s="324">
        <v>0</v>
      </c>
      <c r="AM1279" s="324">
        <v>0</v>
      </c>
      <c r="AN1279" s="324">
        <v>0</v>
      </c>
      <c r="AO1279" s="403">
        <v>544923</v>
      </c>
      <c r="AP1279" s="403">
        <v>1.0319999999999999E-2</v>
      </c>
      <c r="AQ1279" s="403">
        <v>0.1016</v>
      </c>
      <c r="AR1279" s="403">
        <v>116</v>
      </c>
      <c r="AS1279" s="399" t="s">
        <v>1728</v>
      </c>
      <c r="AT1279" s="390">
        <v>0</v>
      </c>
      <c r="AU1279" s="390">
        <v>0</v>
      </c>
      <c r="AV1279" s="390">
        <v>0</v>
      </c>
      <c r="AY1279" s="390" t="s">
        <v>3533</v>
      </c>
    </row>
    <row r="1280" spans="1:51" s="390" customFormat="1">
      <c r="A1280" s="399" t="s">
        <v>81</v>
      </c>
      <c r="B1280" s="399" t="s">
        <v>1740</v>
      </c>
      <c r="C1280" s="399">
        <v>47</v>
      </c>
      <c r="D1280" s="399">
        <v>20</v>
      </c>
      <c r="E1280" s="403">
        <v>0.68</v>
      </c>
      <c r="F1280" s="399">
        <v>0</v>
      </c>
      <c r="G1280" s="399">
        <v>0.6</v>
      </c>
      <c r="H1280" s="399">
        <v>0.7</v>
      </c>
      <c r="I1280" s="399">
        <v>0.9</v>
      </c>
      <c r="J1280" s="399">
        <v>40</v>
      </c>
      <c r="K1280" s="399">
        <v>125</v>
      </c>
      <c r="L1280" s="403">
        <v>1</v>
      </c>
      <c r="M1280" s="404">
        <v>6.0999999046325684</v>
      </c>
      <c r="N1280" s="404">
        <v>6.0999999046325684</v>
      </c>
      <c r="O1280" s="404">
        <v>2.2000000476837158</v>
      </c>
      <c r="P1280" s="399">
        <v>100</v>
      </c>
      <c r="Q1280" s="399" t="s">
        <v>293</v>
      </c>
      <c r="R1280" s="399">
        <v>1</v>
      </c>
      <c r="S1280" s="399">
        <v>0</v>
      </c>
      <c r="T1280" s="399">
        <v>0</v>
      </c>
      <c r="U1280" s="404">
        <v>0.48</v>
      </c>
      <c r="V1280" s="404">
        <v>0.2</v>
      </c>
      <c r="W1280" s="405">
        <v>6.8086699999999993E-5</v>
      </c>
      <c r="X1280" s="405">
        <v>2.5053304904051172</v>
      </c>
      <c r="Y1280" s="399">
        <v>1.48</v>
      </c>
      <c r="Z1280" s="399">
        <v>1.79</v>
      </c>
      <c r="AA1280" s="405">
        <v>1.1978889999999999E-4</v>
      </c>
      <c r="AB1280" s="405">
        <v>2.5053304904051172</v>
      </c>
      <c r="AC1280" s="399">
        <v>1.21</v>
      </c>
      <c r="AD1280" s="399">
        <v>2.0099999999999998</v>
      </c>
      <c r="AE1280" s="405">
        <v>1.0049159999999998E-4</v>
      </c>
      <c r="AF1280" s="405">
        <v>2.5053304904051172</v>
      </c>
      <c r="AG1280" s="399">
        <v>1.28</v>
      </c>
      <c r="AH1280" s="399">
        <v>2.2799999999999998</v>
      </c>
      <c r="AI1280" s="324">
        <v>0</v>
      </c>
      <c r="AJ1280" s="324">
        <v>0</v>
      </c>
      <c r="AK1280" s="324">
        <v>0</v>
      </c>
      <c r="AL1280" s="324">
        <v>0</v>
      </c>
      <c r="AM1280" s="324">
        <v>0</v>
      </c>
      <c r="AN1280" s="324">
        <v>0</v>
      </c>
      <c r="AO1280" s="403">
        <v>1722226</v>
      </c>
      <c r="AP1280" s="403">
        <v>3.2699999999999999E-3</v>
      </c>
      <c r="AQ1280" s="403">
        <v>5.7149999999999999E-2</v>
      </c>
      <c r="AR1280" s="403">
        <v>73</v>
      </c>
      <c r="AS1280" s="399" t="s">
        <v>1728</v>
      </c>
      <c r="AT1280" s="390">
        <v>0</v>
      </c>
      <c r="AU1280" s="390">
        <v>0</v>
      </c>
      <c r="AV1280" s="390">
        <v>0</v>
      </c>
      <c r="AY1280" s="390" t="s">
        <v>3533</v>
      </c>
    </row>
    <row r="1281" spans="1:51" s="390" customFormat="1">
      <c r="A1281" s="399" t="s">
        <v>81</v>
      </c>
      <c r="B1281" s="399" t="s">
        <v>1729</v>
      </c>
      <c r="C1281" s="399">
        <v>5.6</v>
      </c>
      <c r="D1281" s="399">
        <v>20</v>
      </c>
      <c r="E1281" s="403">
        <v>8.3000000000000004E-2</v>
      </c>
      <c r="F1281" s="399">
        <v>0</v>
      </c>
      <c r="G1281" s="399">
        <v>1.6</v>
      </c>
      <c r="H1281" s="399">
        <v>0.7</v>
      </c>
      <c r="I1281" s="399">
        <v>2.1</v>
      </c>
      <c r="J1281" s="399">
        <v>40</v>
      </c>
      <c r="K1281" s="399">
        <v>125</v>
      </c>
      <c r="L1281" s="403">
        <v>1</v>
      </c>
      <c r="M1281" s="404">
        <v>6.0999999046325684</v>
      </c>
      <c r="N1281" s="404">
        <v>6.0999999046325684</v>
      </c>
      <c r="O1281" s="404">
        <v>2.2000000476837158</v>
      </c>
      <c r="P1281" s="399">
        <v>100</v>
      </c>
      <c r="Q1281" s="399" t="s">
        <v>293</v>
      </c>
      <c r="R1281" s="399">
        <v>1</v>
      </c>
      <c r="S1281" s="399">
        <v>0</v>
      </c>
      <c r="T1281" s="399">
        <v>0</v>
      </c>
      <c r="U1281" s="404">
        <v>0.48</v>
      </c>
      <c r="V1281" s="404">
        <v>0.2</v>
      </c>
      <c r="W1281" s="405">
        <v>6.8086699999999993E-5</v>
      </c>
      <c r="X1281" s="405">
        <v>0.86956520258269687</v>
      </c>
      <c r="Y1281" s="399">
        <v>1.48</v>
      </c>
      <c r="Z1281" s="399">
        <v>1.79</v>
      </c>
      <c r="AA1281" s="405">
        <v>1.1978889999999999E-4</v>
      </c>
      <c r="AB1281" s="405">
        <v>0.86956520258269687</v>
      </c>
      <c r="AC1281" s="399">
        <v>1.21</v>
      </c>
      <c r="AD1281" s="399">
        <v>2.0099999999999998</v>
      </c>
      <c r="AE1281" s="405">
        <v>1.0049159999999998E-4</v>
      </c>
      <c r="AF1281" s="405">
        <v>0.86956520258269687</v>
      </c>
      <c r="AG1281" s="399">
        <v>1.28</v>
      </c>
      <c r="AH1281" s="399">
        <v>2.2799999999999998</v>
      </c>
      <c r="AI1281" s="324">
        <v>0</v>
      </c>
      <c r="AJ1281" s="324">
        <v>0</v>
      </c>
      <c r="AK1281" s="324">
        <v>0</v>
      </c>
      <c r="AL1281" s="324">
        <v>0</v>
      </c>
      <c r="AM1281" s="324">
        <v>0</v>
      </c>
      <c r="AN1281" s="324">
        <v>0</v>
      </c>
      <c r="AO1281" s="403">
        <v>544923</v>
      </c>
      <c r="AP1281" s="403">
        <v>1.0319999999999999E-2</v>
      </c>
      <c r="AQ1281" s="403">
        <v>0.1016</v>
      </c>
      <c r="AR1281" s="403">
        <v>109</v>
      </c>
      <c r="AS1281" s="399" t="s">
        <v>1728</v>
      </c>
      <c r="AT1281" s="390">
        <v>0</v>
      </c>
      <c r="AU1281" s="390">
        <v>0</v>
      </c>
      <c r="AV1281" s="390">
        <v>0</v>
      </c>
      <c r="AY1281" s="390" t="s">
        <v>3533</v>
      </c>
    </row>
    <row r="1282" spans="1:51" s="390" customFormat="1">
      <c r="A1282" s="399" t="s">
        <v>81</v>
      </c>
      <c r="B1282" s="399" t="s">
        <v>1741</v>
      </c>
      <c r="C1282" s="399">
        <v>56</v>
      </c>
      <c r="D1282" s="399">
        <v>20</v>
      </c>
      <c r="E1282" s="403">
        <v>0.74</v>
      </c>
      <c r="F1282" s="399">
        <v>0</v>
      </c>
      <c r="G1282" s="399">
        <v>0.54</v>
      </c>
      <c r="H1282" s="399">
        <v>0.7</v>
      </c>
      <c r="I1282" s="399">
        <v>0.8</v>
      </c>
      <c r="J1282" s="399">
        <v>40</v>
      </c>
      <c r="K1282" s="399">
        <v>125</v>
      </c>
      <c r="L1282" s="403">
        <v>1</v>
      </c>
      <c r="M1282" s="404">
        <v>6.0999999046325684</v>
      </c>
      <c r="N1282" s="404">
        <v>6.0999999046325684</v>
      </c>
      <c r="O1282" s="404">
        <v>2.2000000476837158</v>
      </c>
      <c r="P1282" s="399">
        <v>100</v>
      </c>
      <c r="Q1282" s="399" t="s">
        <v>293</v>
      </c>
      <c r="R1282" s="399">
        <v>1</v>
      </c>
      <c r="S1282" s="399">
        <v>0</v>
      </c>
      <c r="T1282" s="399">
        <v>0</v>
      </c>
      <c r="U1282" s="404">
        <v>0.48</v>
      </c>
      <c r="V1282" s="404">
        <v>0.2</v>
      </c>
      <c r="W1282" s="405">
        <v>6.8086699999999993E-5</v>
      </c>
      <c r="X1282" s="405">
        <v>2.7397260273972601</v>
      </c>
      <c r="Y1282" s="399">
        <v>1.48</v>
      </c>
      <c r="Z1282" s="399">
        <v>1.79</v>
      </c>
      <c r="AA1282" s="405">
        <v>1.1978889999999999E-4</v>
      </c>
      <c r="AB1282" s="405">
        <v>2.7397260273972601</v>
      </c>
      <c r="AC1282" s="399">
        <v>1.21</v>
      </c>
      <c r="AD1282" s="399">
        <v>2.0099999999999998</v>
      </c>
      <c r="AE1282" s="405">
        <v>1.0049159999999998E-4</v>
      </c>
      <c r="AF1282" s="405">
        <v>2.7397260273972601</v>
      </c>
      <c r="AG1282" s="399">
        <v>1.28</v>
      </c>
      <c r="AH1282" s="399">
        <v>2.2799999999999998</v>
      </c>
      <c r="AI1282" s="324">
        <v>0</v>
      </c>
      <c r="AJ1282" s="324">
        <v>0</v>
      </c>
      <c r="AK1282" s="324">
        <v>0</v>
      </c>
      <c r="AL1282" s="324">
        <v>0</v>
      </c>
      <c r="AM1282" s="324">
        <v>0</v>
      </c>
      <c r="AN1282" s="324">
        <v>0</v>
      </c>
      <c r="AO1282" s="403">
        <v>1722226</v>
      </c>
      <c r="AP1282" s="403">
        <v>3.2699999999999999E-3</v>
      </c>
      <c r="AQ1282" s="403">
        <v>5.7149999999999999E-2</v>
      </c>
      <c r="AR1282" s="403">
        <v>84</v>
      </c>
      <c r="AS1282" s="399" t="s">
        <v>1728</v>
      </c>
      <c r="AT1282" s="390">
        <v>0</v>
      </c>
      <c r="AU1282" s="390">
        <v>0</v>
      </c>
      <c r="AV1282" s="390">
        <v>0</v>
      </c>
      <c r="AY1282" s="390" t="s">
        <v>3533</v>
      </c>
    </row>
    <row r="1283" spans="1:51" s="390" customFormat="1">
      <c r="A1283" s="399" t="s">
        <v>81</v>
      </c>
      <c r="B1283" s="399" t="s">
        <v>1730</v>
      </c>
      <c r="C1283" s="399">
        <v>6.8</v>
      </c>
      <c r="D1283" s="399">
        <v>20</v>
      </c>
      <c r="E1283" s="403">
        <v>0.1</v>
      </c>
      <c r="F1283" s="399">
        <v>0</v>
      </c>
      <c r="G1283" s="399">
        <v>1.5</v>
      </c>
      <c r="H1283" s="399">
        <v>0.7</v>
      </c>
      <c r="I1283" s="399">
        <v>2</v>
      </c>
      <c r="J1283" s="399">
        <v>40</v>
      </c>
      <c r="K1283" s="399">
        <v>125</v>
      </c>
      <c r="L1283" s="403">
        <v>1</v>
      </c>
      <c r="M1283" s="404">
        <v>6.0999999046325684</v>
      </c>
      <c r="N1283" s="404">
        <v>6.0999999046325684</v>
      </c>
      <c r="O1283" s="404">
        <v>2.2000000476837158</v>
      </c>
      <c r="P1283" s="399">
        <v>100</v>
      </c>
      <c r="Q1283" s="399" t="s">
        <v>293</v>
      </c>
      <c r="R1283" s="399">
        <v>1</v>
      </c>
      <c r="S1283" s="399">
        <v>0</v>
      </c>
      <c r="T1283" s="399">
        <v>0</v>
      </c>
      <c r="U1283" s="404">
        <v>0.48</v>
      </c>
      <c r="V1283" s="404">
        <v>0.2</v>
      </c>
      <c r="W1283" s="405">
        <v>6.8086699999999993E-5</v>
      </c>
      <c r="X1283" s="405">
        <v>0.97142859867640896</v>
      </c>
      <c r="Y1283" s="399">
        <v>1.48</v>
      </c>
      <c r="Z1283" s="399">
        <v>1.79</v>
      </c>
      <c r="AA1283" s="405">
        <v>1.1978889999999999E-4</v>
      </c>
      <c r="AB1283" s="405">
        <v>0.97142859867640896</v>
      </c>
      <c r="AC1283" s="399">
        <v>1.21</v>
      </c>
      <c r="AD1283" s="399">
        <v>2.0099999999999998</v>
      </c>
      <c r="AE1283" s="405">
        <v>1.0049159999999998E-4</v>
      </c>
      <c r="AF1283" s="405">
        <v>0.97142859867640896</v>
      </c>
      <c r="AG1283" s="399">
        <v>1.28</v>
      </c>
      <c r="AH1283" s="399">
        <v>2.2799999999999998</v>
      </c>
      <c r="AI1283" s="324">
        <v>0</v>
      </c>
      <c r="AJ1283" s="324">
        <v>0</v>
      </c>
      <c r="AK1283" s="324">
        <v>0</v>
      </c>
      <c r="AL1283" s="324">
        <v>0</v>
      </c>
      <c r="AM1283" s="324">
        <v>0</v>
      </c>
      <c r="AN1283" s="324">
        <v>0</v>
      </c>
      <c r="AO1283" s="403">
        <v>691828</v>
      </c>
      <c r="AP1283" s="403">
        <v>8.1300000000000001E-3</v>
      </c>
      <c r="AQ1283" s="403">
        <v>9.017E-2</v>
      </c>
      <c r="AR1283" s="403">
        <v>100</v>
      </c>
      <c r="AS1283" s="399" t="s">
        <v>1728</v>
      </c>
      <c r="AT1283" s="390">
        <v>0</v>
      </c>
      <c r="AU1283" s="390">
        <v>0</v>
      </c>
      <c r="AV1283" s="390">
        <v>0</v>
      </c>
      <c r="AY1283" s="390" t="s">
        <v>3533</v>
      </c>
    </row>
    <row r="1284" spans="1:51" s="390" customFormat="1">
      <c r="A1284" s="399" t="s">
        <v>81</v>
      </c>
      <c r="B1284" s="399" t="s">
        <v>1742</v>
      </c>
      <c r="C1284" s="399">
        <v>68</v>
      </c>
      <c r="D1284" s="399">
        <v>20</v>
      </c>
      <c r="E1284" s="403">
        <v>1</v>
      </c>
      <c r="F1284" s="399">
        <v>0</v>
      </c>
      <c r="G1284" s="399">
        <v>0.5</v>
      </c>
      <c r="H1284" s="399">
        <v>0.7</v>
      </c>
      <c r="I1284" s="399">
        <v>0.7</v>
      </c>
      <c r="J1284" s="399">
        <v>40</v>
      </c>
      <c r="K1284" s="399">
        <v>125</v>
      </c>
      <c r="L1284" s="403">
        <v>1</v>
      </c>
      <c r="M1284" s="404">
        <v>6.0999999046325684</v>
      </c>
      <c r="N1284" s="404">
        <v>6.0999999046325684</v>
      </c>
      <c r="O1284" s="404">
        <v>2.2000000476837158</v>
      </c>
      <c r="P1284" s="399">
        <v>100</v>
      </c>
      <c r="Q1284" s="399" t="s">
        <v>293</v>
      </c>
      <c r="R1284" s="399">
        <v>1</v>
      </c>
      <c r="S1284" s="399">
        <v>0</v>
      </c>
      <c r="T1284" s="399">
        <v>0</v>
      </c>
      <c r="U1284" s="404">
        <v>0.48</v>
      </c>
      <c r="V1284" s="404">
        <v>0.2</v>
      </c>
      <c r="W1284" s="405">
        <v>6.8086699999999993E-5</v>
      </c>
      <c r="X1284" s="405">
        <v>3.0741410488245928</v>
      </c>
      <c r="Y1284" s="399">
        <v>1.48</v>
      </c>
      <c r="Z1284" s="399">
        <v>1.79</v>
      </c>
      <c r="AA1284" s="405">
        <v>1.1978889999999999E-4</v>
      </c>
      <c r="AB1284" s="405">
        <v>3.0741410488245928</v>
      </c>
      <c r="AC1284" s="399">
        <v>1.21</v>
      </c>
      <c r="AD1284" s="399">
        <v>2.0099999999999998</v>
      </c>
      <c r="AE1284" s="405">
        <v>1.0049159999999998E-4</v>
      </c>
      <c r="AF1284" s="405">
        <v>3.0741410488245928</v>
      </c>
      <c r="AG1284" s="399">
        <v>1.28</v>
      </c>
      <c r="AH1284" s="399">
        <v>2.2799999999999998</v>
      </c>
      <c r="AI1284" s="324">
        <v>0</v>
      </c>
      <c r="AJ1284" s="324">
        <v>0</v>
      </c>
      <c r="AK1284" s="324">
        <v>0</v>
      </c>
      <c r="AL1284" s="324">
        <v>0</v>
      </c>
      <c r="AM1284" s="324">
        <v>0</v>
      </c>
      <c r="AN1284" s="324">
        <v>0</v>
      </c>
      <c r="AO1284" s="403">
        <v>2179692</v>
      </c>
      <c r="AP1284" s="403">
        <v>2.5799999999999998E-3</v>
      </c>
      <c r="AQ1284" s="403">
        <v>5.0799999999999998E-2</v>
      </c>
      <c r="AR1284" s="403">
        <v>82</v>
      </c>
      <c r="AS1284" s="399" t="s">
        <v>1728</v>
      </c>
      <c r="AT1284" s="390">
        <v>0</v>
      </c>
      <c r="AU1284" s="390">
        <v>0</v>
      </c>
      <c r="AV1284" s="390">
        <v>0</v>
      </c>
      <c r="AY1284" s="390" t="s">
        <v>3533</v>
      </c>
    </row>
    <row r="1285" spans="1:51" s="390" customFormat="1">
      <c r="A1285" s="399" t="s">
        <v>81</v>
      </c>
      <c r="B1285" s="399" t="s">
        <v>1731</v>
      </c>
      <c r="C1285" s="399">
        <v>8.1999999999999993</v>
      </c>
      <c r="D1285" s="399">
        <v>20</v>
      </c>
      <c r="E1285" s="403">
        <v>0.12</v>
      </c>
      <c r="F1285" s="399">
        <v>0</v>
      </c>
      <c r="G1285" s="399">
        <v>1.36</v>
      </c>
      <c r="H1285" s="399">
        <v>0.7</v>
      </c>
      <c r="I1285" s="399">
        <v>1.8</v>
      </c>
      <c r="J1285" s="399">
        <v>40</v>
      </c>
      <c r="K1285" s="399">
        <v>125</v>
      </c>
      <c r="L1285" s="403">
        <v>1</v>
      </c>
      <c r="M1285" s="404">
        <v>6.0999999046325684</v>
      </c>
      <c r="N1285" s="404">
        <v>6.0999999046325684</v>
      </c>
      <c r="O1285" s="404">
        <v>2.2000000476837158</v>
      </c>
      <c r="P1285" s="399">
        <v>100</v>
      </c>
      <c r="Q1285" s="399" t="s">
        <v>293</v>
      </c>
      <c r="R1285" s="399">
        <v>1</v>
      </c>
      <c r="S1285" s="399">
        <v>0</v>
      </c>
      <c r="T1285" s="399">
        <v>0</v>
      </c>
      <c r="U1285" s="404">
        <v>0.48</v>
      </c>
      <c r="V1285" s="404">
        <v>0.2</v>
      </c>
      <c r="W1285" s="405">
        <v>6.8086699999999993E-5</v>
      </c>
      <c r="X1285" s="405">
        <v>1.0098521932592532</v>
      </c>
      <c r="Y1285" s="399">
        <v>1.48</v>
      </c>
      <c r="Z1285" s="399">
        <v>1.79</v>
      </c>
      <c r="AA1285" s="405">
        <v>1.1978889999999999E-4</v>
      </c>
      <c r="AB1285" s="405">
        <v>1.0098521932592532</v>
      </c>
      <c r="AC1285" s="399">
        <v>1.21</v>
      </c>
      <c r="AD1285" s="399">
        <v>2.0099999999999998</v>
      </c>
      <c r="AE1285" s="405">
        <v>1.0049159999999998E-4</v>
      </c>
      <c r="AF1285" s="405">
        <v>1.0098521932592532</v>
      </c>
      <c r="AG1285" s="399">
        <v>1.28</v>
      </c>
      <c r="AH1285" s="399">
        <v>2.2799999999999998</v>
      </c>
      <c r="AI1285" s="324">
        <v>0</v>
      </c>
      <c r="AJ1285" s="324">
        <v>0</v>
      </c>
      <c r="AK1285" s="324">
        <v>0</v>
      </c>
      <c r="AL1285" s="324">
        <v>0</v>
      </c>
      <c r="AM1285" s="324">
        <v>0</v>
      </c>
      <c r="AN1285" s="324">
        <v>0</v>
      </c>
      <c r="AO1285" s="403">
        <v>691828</v>
      </c>
      <c r="AP1285" s="403">
        <v>8.1300000000000001E-3</v>
      </c>
      <c r="AQ1285" s="403">
        <v>9.017E-2</v>
      </c>
      <c r="AR1285" s="403">
        <v>103</v>
      </c>
      <c r="AS1285" s="399" t="s">
        <v>1728</v>
      </c>
      <c r="AT1285" s="390">
        <v>0</v>
      </c>
      <c r="AU1285" s="390">
        <v>0</v>
      </c>
      <c r="AV1285" s="390">
        <v>0</v>
      </c>
      <c r="AY1285" s="390" t="s">
        <v>3533</v>
      </c>
    </row>
    <row r="1286" spans="1:51" s="390" customFormat="1">
      <c r="A1286" s="399" t="s">
        <v>81</v>
      </c>
      <c r="B1286" s="399" t="s">
        <v>1743</v>
      </c>
      <c r="C1286" s="399">
        <v>82</v>
      </c>
      <c r="D1286" s="399">
        <v>20</v>
      </c>
      <c r="E1286" s="403">
        <v>1.2</v>
      </c>
      <c r="F1286" s="399">
        <v>0</v>
      </c>
      <c r="G1286" s="399">
        <v>0.46</v>
      </c>
      <c r="H1286" s="399">
        <v>0.7</v>
      </c>
      <c r="I1286" s="399">
        <v>0.6</v>
      </c>
      <c r="J1286" s="399">
        <v>40</v>
      </c>
      <c r="K1286" s="399">
        <v>125</v>
      </c>
      <c r="L1286" s="403">
        <v>1</v>
      </c>
      <c r="M1286" s="404">
        <v>6.0999999046325684</v>
      </c>
      <c r="N1286" s="404">
        <v>6.0999999046325684</v>
      </c>
      <c r="O1286" s="404">
        <v>2.2000000476837158</v>
      </c>
      <c r="P1286" s="399">
        <v>100</v>
      </c>
      <c r="Q1286" s="399" t="s">
        <v>293</v>
      </c>
      <c r="R1286" s="399">
        <v>1</v>
      </c>
      <c r="S1286" s="399">
        <v>0</v>
      </c>
      <c r="T1286" s="399">
        <v>0</v>
      </c>
      <c r="U1286" s="404">
        <v>0.48</v>
      </c>
      <c r="V1286" s="404">
        <v>0.2</v>
      </c>
      <c r="W1286" s="405">
        <v>6.8086699999999993E-5</v>
      </c>
      <c r="X1286" s="405">
        <v>3.3661740558292284</v>
      </c>
      <c r="Y1286" s="399">
        <v>1.48</v>
      </c>
      <c r="Z1286" s="399">
        <v>1.79</v>
      </c>
      <c r="AA1286" s="405">
        <v>1.1978889999999999E-4</v>
      </c>
      <c r="AB1286" s="405">
        <v>3.3661740558292284</v>
      </c>
      <c r="AC1286" s="399">
        <v>1.21</v>
      </c>
      <c r="AD1286" s="399">
        <v>2.0099999999999998</v>
      </c>
      <c r="AE1286" s="405">
        <v>1.0049159999999998E-4</v>
      </c>
      <c r="AF1286" s="405">
        <v>3.3661740558292284</v>
      </c>
      <c r="AG1286" s="399">
        <v>1.28</v>
      </c>
      <c r="AH1286" s="399">
        <v>2.2799999999999998</v>
      </c>
      <c r="AI1286" s="324">
        <v>0</v>
      </c>
      <c r="AJ1286" s="324">
        <v>0</v>
      </c>
      <c r="AK1286" s="324">
        <v>0</v>
      </c>
      <c r="AL1286" s="324">
        <v>0</v>
      </c>
      <c r="AM1286" s="324">
        <v>0</v>
      </c>
      <c r="AN1286" s="324">
        <v>0</v>
      </c>
      <c r="AO1286" s="403">
        <v>2179692</v>
      </c>
      <c r="AP1286" s="403">
        <v>2.5799999999999998E-3</v>
      </c>
      <c r="AQ1286" s="403">
        <v>5.0799999999999998E-2</v>
      </c>
      <c r="AR1286" s="403">
        <v>93</v>
      </c>
      <c r="AS1286" s="399" t="s">
        <v>1728</v>
      </c>
      <c r="AT1286" s="390">
        <v>0</v>
      </c>
      <c r="AU1286" s="390">
        <v>0</v>
      </c>
      <c r="AV1286" s="390">
        <v>0</v>
      </c>
      <c r="AY1286" s="390" t="s">
        <v>3533</v>
      </c>
    </row>
    <row r="1287" spans="1:51" s="390" customFormat="1">
      <c r="A1287" s="399" t="s">
        <v>81</v>
      </c>
      <c r="B1287" s="399" t="s">
        <v>1750</v>
      </c>
      <c r="C1287" s="399">
        <v>10</v>
      </c>
      <c r="D1287" s="399">
        <v>20</v>
      </c>
      <c r="E1287" s="403">
        <v>7.0000000000000007E-2</v>
      </c>
      <c r="F1287" s="399">
        <v>0</v>
      </c>
      <c r="G1287" s="399">
        <v>1.84</v>
      </c>
      <c r="H1287" s="399">
        <v>0.7</v>
      </c>
      <c r="I1287" s="399">
        <v>2.5</v>
      </c>
      <c r="J1287" s="399">
        <v>40</v>
      </c>
      <c r="K1287" s="399">
        <v>125</v>
      </c>
      <c r="L1287" s="403">
        <v>1</v>
      </c>
      <c r="M1287" s="404">
        <v>6.0999999046325684</v>
      </c>
      <c r="N1287" s="404">
        <v>6.0999999046325684</v>
      </c>
      <c r="O1287" s="404">
        <v>3.2000000476837158</v>
      </c>
      <c r="P1287" s="399">
        <v>100</v>
      </c>
      <c r="Q1287" s="399" t="s">
        <v>293</v>
      </c>
      <c r="R1287" s="399">
        <v>1</v>
      </c>
      <c r="S1287" s="399">
        <v>0</v>
      </c>
      <c r="T1287" s="399">
        <v>0</v>
      </c>
      <c r="U1287" s="404">
        <v>0.45</v>
      </c>
      <c r="V1287" s="404">
        <v>0</v>
      </c>
      <c r="W1287" s="405">
        <v>9.9502699999999992E-5</v>
      </c>
      <c r="X1287" s="405">
        <v>0.77640474911256929</v>
      </c>
      <c r="Y1287" s="399">
        <v>1.48</v>
      </c>
      <c r="Z1287" s="399">
        <v>1.79</v>
      </c>
      <c r="AA1287" s="405">
        <v>1.750609E-4</v>
      </c>
      <c r="AB1287" s="405">
        <v>0.77640474911256929</v>
      </c>
      <c r="AC1287" s="399">
        <v>1.21</v>
      </c>
      <c r="AD1287" s="399">
        <v>2.0099999999999998</v>
      </c>
      <c r="AE1287" s="405">
        <v>1.4685959999999999E-4</v>
      </c>
      <c r="AF1287" s="405">
        <v>0.77640474911256929</v>
      </c>
      <c r="AG1287" s="399">
        <v>1.28</v>
      </c>
      <c r="AH1287" s="399">
        <v>2.2799999999999998</v>
      </c>
      <c r="AI1287" s="324">
        <v>0</v>
      </c>
      <c r="AJ1287" s="324">
        <v>0</v>
      </c>
      <c r="AK1287" s="324">
        <v>0</v>
      </c>
      <c r="AL1287" s="324">
        <v>0</v>
      </c>
      <c r="AM1287" s="324">
        <v>0</v>
      </c>
      <c r="AN1287" s="324">
        <v>0</v>
      </c>
      <c r="AO1287" s="403">
        <v>348751</v>
      </c>
      <c r="AP1287" s="403">
        <v>1.6129999999999999E-2</v>
      </c>
      <c r="AQ1287" s="403">
        <v>0.127</v>
      </c>
      <c r="AR1287" s="403">
        <v>91</v>
      </c>
      <c r="AS1287" s="399" t="s">
        <v>1746</v>
      </c>
      <c r="AT1287" s="390">
        <v>0</v>
      </c>
      <c r="AU1287" s="390">
        <v>0</v>
      </c>
      <c r="AV1287" s="390">
        <v>0</v>
      </c>
      <c r="AY1287" s="390" t="s">
        <v>3533</v>
      </c>
    </row>
    <row r="1288" spans="1:51" s="390" customFormat="1">
      <c r="A1288" s="399" t="s">
        <v>81</v>
      </c>
      <c r="B1288" s="399" t="s">
        <v>1762</v>
      </c>
      <c r="C1288" s="399">
        <v>100</v>
      </c>
      <c r="D1288" s="399">
        <v>20</v>
      </c>
      <c r="E1288" s="403">
        <v>0.66</v>
      </c>
      <c r="F1288" s="399">
        <v>0</v>
      </c>
      <c r="G1288" s="399">
        <v>0.59</v>
      </c>
      <c r="H1288" s="399">
        <v>0.7</v>
      </c>
      <c r="I1288" s="399">
        <v>0.69</v>
      </c>
      <c r="J1288" s="399">
        <v>40</v>
      </c>
      <c r="K1288" s="399">
        <v>125</v>
      </c>
      <c r="L1288" s="403">
        <v>1</v>
      </c>
      <c r="M1288" s="404">
        <v>6.0999999046325684</v>
      </c>
      <c r="N1288" s="404">
        <v>6.0999999046325684</v>
      </c>
      <c r="O1288" s="404">
        <v>3.2000000476837158</v>
      </c>
      <c r="P1288" s="399">
        <v>100</v>
      </c>
      <c r="Q1288" s="399" t="s">
        <v>293</v>
      </c>
      <c r="R1288" s="399">
        <v>1</v>
      </c>
      <c r="S1288" s="399">
        <v>0</v>
      </c>
      <c r="T1288" s="399">
        <v>0</v>
      </c>
      <c r="U1288" s="404">
        <v>0.45</v>
      </c>
      <c r="V1288" s="404">
        <v>0</v>
      </c>
      <c r="W1288" s="405">
        <v>9.9502699999999992E-5</v>
      </c>
      <c r="X1288" s="405">
        <v>2.5335312865778583</v>
      </c>
      <c r="Y1288" s="399">
        <v>1.48</v>
      </c>
      <c r="Z1288" s="399">
        <v>1.79</v>
      </c>
      <c r="AA1288" s="405">
        <v>1.750609E-4</v>
      </c>
      <c r="AB1288" s="405">
        <v>2.5335312865778583</v>
      </c>
      <c r="AC1288" s="399">
        <v>1.21</v>
      </c>
      <c r="AD1288" s="399">
        <v>2.0099999999999998</v>
      </c>
      <c r="AE1288" s="405">
        <v>1.4685959999999999E-4</v>
      </c>
      <c r="AF1288" s="405">
        <v>2.5335312865778583</v>
      </c>
      <c r="AG1288" s="399">
        <v>1.28</v>
      </c>
      <c r="AH1288" s="399">
        <v>2.2799999999999998</v>
      </c>
      <c r="AI1288" s="324">
        <v>0</v>
      </c>
      <c r="AJ1288" s="324">
        <v>0</v>
      </c>
      <c r="AK1288" s="324">
        <v>0</v>
      </c>
      <c r="AL1288" s="324">
        <v>0</v>
      </c>
      <c r="AM1288" s="324">
        <v>0</v>
      </c>
      <c r="AN1288" s="324">
        <v>0</v>
      </c>
      <c r="AO1288" s="403">
        <v>1395003</v>
      </c>
      <c r="AP1288" s="403">
        <v>4.0299999999999997E-3</v>
      </c>
      <c r="AQ1288" s="403">
        <v>6.3500000000000001E-2</v>
      </c>
      <c r="AR1288" s="403">
        <v>127</v>
      </c>
      <c r="AS1288" s="399" t="s">
        <v>1746</v>
      </c>
      <c r="AT1288" s="390">
        <v>0</v>
      </c>
      <c r="AU1288" s="390">
        <v>0</v>
      </c>
      <c r="AV1288" s="390">
        <v>0</v>
      </c>
      <c r="AY1288" s="390" t="s">
        <v>3533</v>
      </c>
    </row>
    <row r="1289" spans="1:51" s="390" customFormat="1">
      <c r="A1289" s="399" t="s">
        <v>81</v>
      </c>
      <c r="B1289" s="399" t="s">
        <v>1751</v>
      </c>
      <c r="C1289" s="399">
        <v>12</v>
      </c>
      <c r="D1289" s="399">
        <v>20</v>
      </c>
      <c r="E1289" s="403">
        <v>7.9000000000000001E-2</v>
      </c>
      <c r="F1289" s="399">
        <v>0</v>
      </c>
      <c r="G1289" s="399">
        <v>1.7</v>
      </c>
      <c r="H1289" s="399">
        <v>0.7</v>
      </c>
      <c r="I1289" s="399">
        <v>2.35</v>
      </c>
      <c r="J1289" s="399">
        <v>40</v>
      </c>
      <c r="K1289" s="399">
        <v>125</v>
      </c>
      <c r="L1289" s="403">
        <v>1</v>
      </c>
      <c r="M1289" s="404">
        <v>6.0999999046325684</v>
      </c>
      <c r="N1289" s="404">
        <v>6.0999999046325684</v>
      </c>
      <c r="O1289" s="404">
        <v>3.2000000476837158</v>
      </c>
      <c r="P1289" s="399">
        <v>100</v>
      </c>
      <c r="Q1289" s="399" t="s">
        <v>293</v>
      </c>
      <c r="R1289" s="399">
        <v>1</v>
      </c>
      <c r="S1289" s="399">
        <v>0</v>
      </c>
      <c r="T1289" s="399">
        <v>0</v>
      </c>
      <c r="U1289" s="404">
        <v>0.45</v>
      </c>
      <c r="V1289" s="404">
        <v>0</v>
      </c>
      <c r="W1289" s="405">
        <v>9.9502699999999992E-5</v>
      </c>
      <c r="X1289" s="405">
        <v>0.87521989899962371</v>
      </c>
      <c r="Y1289" s="399">
        <v>1.48</v>
      </c>
      <c r="Z1289" s="399">
        <v>1.79</v>
      </c>
      <c r="AA1289" s="405">
        <v>1.750609E-4</v>
      </c>
      <c r="AB1289" s="405">
        <v>0.87521989899962371</v>
      </c>
      <c r="AC1289" s="399">
        <v>1.21</v>
      </c>
      <c r="AD1289" s="399">
        <v>2.0099999999999998</v>
      </c>
      <c r="AE1289" s="405">
        <v>1.4685959999999999E-4</v>
      </c>
      <c r="AF1289" s="405">
        <v>0.87521989899962371</v>
      </c>
      <c r="AG1289" s="399">
        <v>1.28</v>
      </c>
      <c r="AH1289" s="399">
        <v>2.2799999999999998</v>
      </c>
      <c r="AI1289" s="324">
        <v>0</v>
      </c>
      <c r="AJ1289" s="324">
        <v>0</v>
      </c>
      <c r="AK1289" s="324">
        <v>0</v>
      </c>
      <c r="AL1289" s="324">
        <v>0</v>
      </c>
      <c r="AM1289" s="324">
        <v>0</v>
      </c>
      <c r="AN1289" s="324">
        <v>0</v>
      </c>
      <c r="AO1289" s="403">
        <v>440286</v>
      </c>
      <c r="AP1289" s="403">
        <v>1.278E-2</v>
      </c>
      <c r="AQ1289" s="403">
        <v>0.11303000000000001</v>
      </c>
      <c r="AR1289" s="403">
        <v>92</v>
      </c>
      <c r="AS1289" s="399" t="s">
        <v>1746</v>
      </c>
      <c r="AT1289" s="390">
        <v>0</v>
      </c>
      <c r="AU1289" s="390">
        <v>0</v>
      </c>
      <c r="AV1289" s="390">
        <v>0</v>
      </c>
      <c r="AY1289" s="390" t="s">
        <v>3533</v>
      </c>
    </row>
    <row r="1290" spans="1:51" s="390" customFormat="1">
      <c r="A1290" s="399" t="s">
        <v>81</v>
      </c>
      <c r="B1290" s="399" t="s">
        <v>1752</v>
      </c>
      <c r="C1290" s="399">
        <v>15</v>
      </c>
      <c r="D1290" s="399">
        <v>20</v>
      </c>
      <c r="E1290" s="403">
        <v>0.106</v>
      </c>
      <c r="F1290" s="399">
        <v>0</v>
      </c>
      <c r="G1290" s="399">
        <v>1.56</v>
      </c>
      <c r="H1290" s="399">
        <v>0.7</v>
      </c>
      <c r="I1290" s="399">
        <v>2.2000000000000002</v>
      </c>
      <c r="J1290" s="399">
        <v>40</v>
      </c>
      <c r="K1290" s="399">
        <v>125</v>
      </c>
      <c r="L1290" s="403">
        <v>1</v>
      </c>
      <c r="M1290" s="404">
        <v>6.0999999046325684</v>
      </c>
      <c r="N1290" s="404">
        <v>6.0999999046325684</v>
      </c>
      <c r="O1290" s="404">
        <v>3.2000000476837158</v>
      </c>
      <c r="P1290" s="399">
        <v>100</v>
      </c>
      <c r="Q1290" s="399" t="s">
        <v>293</v>
      </c>
      <c r="R1290" s="399">
        <v>1</v>
      </c>
      <c r="S1290" s="399">
        <v>0</v>
      </c>
      <c r="T1290" s="399">
        <v>0</v>
      </c>
      <c r="U1290" s="404">
        <v>0.45</v>
      </c>
      <c r="V1290" s="404">
        <v>0</v>
      </c>
      <c r="W1290" s="405">
        <v>9.9502699999999992E-5</v>
      </c>
      <c r="X1290" s="405">
        <v>0.975751914425256</v>
      </c>
      <c r="Y1290" s="399">
        <v>1.48</v>
      </c>
      <c r="Z1290" s="399">
        <v>1.79</v>
      </c>
      <c r="AA1290" s="405">
        <v>1.750609E-4</v>
      </c>
      <c r="AB1290" s="405">
        <v>0.975751914425256</v>
      </c>
      <c r="AC1290" s="399">
        <v>1.21</v>
      </c>
      <c r="AD1290" s="399">
        <v>2.0099999999999998</v>
      </c>
      <c r="AE1290" s="405">
        <v>1.4685959999999999E-4</v>
      </c>
      <c r="AF1290" s="405">
        <v>0.975751914425256</v>
      </c>
      <c r="AG1290" s="399">
        <v>1.28</v>
      </c>
      <c r="AH1290" s="399">
        <v>2.2799999999999998</v>
      </c>
      <c r="AI1290" s="324">
        <v>0</v>
      </c>
      <c r="AJ1290" s="324">
        <v>0</v>
      </c>
      <c r="AK1290" s="324">
        <v>0</v>
      </c>
      <c r="AL1290" s="324">
        <v>0</v>
      </c>
      <c r="AM1290" s="324">
        <v>0</v>
      </c>
      <c r="AN1290" s="324">
        <v>0</v>
      </c>
      <c r="AO1290" s="403">
        <v>544923</v>
      </c>
      <c r="AP1290" s="403">
        <v>1.0319999999999999E-2</v>
      </c>
      <c r="AQ1290" s="403">
        <v>0.1016</v>
      </c>
      <c r="AR1290" s="403">
        <v>78</v>
      </c>
      <c r="AS1290" s="399" t="s">
        <v>1746</v>
      </c>
      <c r="AT1290" s="390">
        <v>0</v>
      </c>
      <c r="AU1290" s="390">
        <v>0</v>
      </c>
      <c r="AV1290" s="390">
        <v>0</v>
      </c>
      <c r="AY1290" s="390" t="s">
        <v>3533</v>
      </c>
    </row>
    <row r="1291" spans="1:51" s="390" customFormat="1">
      <c r="A1291" s="399" t="s">
        <v>81</v>
      </c>
      <c r="B1291" s="399" t="s">
        <v>1753</v>
      </c>
      <c r="C1291" s="399">
        <v>18</v>
      </c>
      <c r="D1291" s="399">
        <v>20</v>
      </c>
      <c r="E1291" s="403">
        <v>0.11799999999999999</v>
      </c>
      <c r="F1291" s="399">
        <v>0</v>
      </c>
      <c r="G1291" s="399">
        <v>1.36</v>
      </c>
      <c r="H1291" s="399">
        <v>0.7</v>
      </c>
      <c r="I1291" s="399">
        <v>2.0499999999999998</v>
      </c>
      <c r="J1291" s="399">
        <v>40</v>
      </c>
      <c r="K1291" s="399">
        <v>125</v>
      </c>
      <c r="L1291" s="403">
        <v>1</v>
      </c>
      <c r="M1291" s="404">
        <v>6.0999999046325684</v>
      </c>
      <c r="N1291" s="404">
        <v>6.0999999046325684</v>
      </c>
      <c r="O1291" s="404">
        <v>3.2000000476837158</v>
      </c>
      <c r="P1291" s="399">
        <v>100</v>
      </c>
      <c r="Q1291" s="399" t="s">
        <v>293</v>
      </c>
      <c r="R1291" s="399">
        <v>1</v>
      </c>
      <c r="S1291" s="399">
        <v>0</v>
      </c>
      <c r="T1291" s="399">
        <v>0</v>
      </c>
      <c r="U1291" s="404">
        <v>0.45</v>
      </c>
      <c r="V1291" s="404">
        <v>0</v>
      </c>
      <c r="W1291" s="405">
        <v>9.9502699999999992E-5</v>
      </c>
      <c r="X1291" s="405">
        <v>1.0566679268410089</v>
      </c>
      <c r="Y1291" s="399">
        <v>1.48</v>
      </c>
      <c r="Z1291" s="399">
        <v>1.79</v>
      </c>
      <c r="AA1291" s="405">
        <v>1.750609E-4</v>
      </c>
      <c r="AB1291" s="405">
        <v>1.0566679268410089</v>
      </c>
      <c r="AC1291" s="399">
        <v>1.21</v>
      </c>
      <c r="AD1291" s="399">
        <v>2.0099999999999998</v>
      </c>
      <c r="AE1291" s="405">
        <v>1.4685959999999999E-4</v>
      </c>
      <c r="AF1291" s="405">
        <v>1.0566679268410089</v>
      </c>
      <c r="AG1291" s="399">
        <v>1.28</v>
      </c>
      <c r="AH1291" s="399">
        <v>2.2799999999999998</v>
      </c>
      <c r="AI1291" s="324">
        <v>0</v>
      </c>
      <c r="AJ1291" s="324">
        <v>0</v>
      </c>
      <c r="AK1291" s="324">
        <v>0</v>
      </c>
      <c r="AL1291" s="324">
        <v>0</v>
      </c>
      <c r="AM1291" s="324">
        <v>0</v>
      </c>
      <c r="AN1291" s="324">
        <v>0</v>
      </c>
      <c r="AO1291" s="403">
        <v>544923</v>
      </c>
      <c r="AP1291" s="403">
        <v>1.0319999999999999E-2</v>
      </c>
      <c r="AQ1291" s="403">
        <v>0.1016</v>
      </c>
      <c r="AR1291" s="403">
        <v>81</v>
      </c>
      <c r="AS1291" s="399" t="s">
        <v>1746</v>
      </c>
      <c r="AT1291" s="390">
        <v>0</v>
      </c>
      <c r="AU1291" s="390">
        <v>0</v>
      </c>
      <c r="AV1291" s="390">
        <v>0</v>
      </c>
      <c r="AY1291" s="390" t="s">
        <v>3533</v>
      </c>
    </row>
    <row r="1292" spans="1:51" s="390" customFormat="1">
      <c r="A1292" s="399" t="s">
        <v>81</v>
      </c>
      <c r="B1292" s="399" t="s">
        <v>1754</v>
      </c>
      <c r="C1292" s="399">
        <v>22</v>
      </c>
      <c r="D1292" s="399">
        <v>20</v>
      </c>
      <c r="E1292" s="403">
        <v>0.158</v>
      </c>
      <c r="F1292" s="399">
        <v>0</v>
      </c>
      <c r="G1292" s="399">
        <v>1.22</v>
      </c>
      <c r="H1292" s="399">
        <v>0.7</v>
      </c>
      <c r="I1292" s="399">
        <v>1.9</v>
      </c>
      <c r="J1292" s="399">
        <v>40</v>
      </c>
      <c r="K1292" s="399">
        <v>125</v>
      </c>
      <c r="L1292" s="403">
        <v>1</v>
      </c>
      <c r="M1292" s="404">
        <v>6.0999999046325684</v>
      </c>
      <c r="N1292" s="404">
        <v>6.0999999046325684</v>
      </c>
      <c r="O1292" s="404">
        <v>3.2000000476837158</v>
      </c>
      <c r="P1292" s="399">
        <v>100</v>
      </c>
      <c r="Q1292" s="399" t="s">
        <v>293</v>
      </c>
      <c r="R1292" s="399">
        <v>1</v>
      </c>
      <c r="S1292" s="399">
        <v>0</v>
      </c>
      <c r="T1292" s="399">
        <v>0</v>
      </c>
      <c r="U1292" s="404">
        <v>0.45</v>
      </c>
      <c r="V1292" s="404">
        <v>0</v>
      </c>
      <c r="W1292" s="405">
        <v>9.9502699999999992E-5</v>
      </c>
      <c r="X1292" s="405">
        <v>1.1766845308772718</v>
      </c>
      <c r="Y1292" s="399">
        <v>1.48</v>
      </c>
      <c r="Z1292" s="399">
        <v>1.79</v>
      </c>
      <c r="AA1292" s="405">
        <v>1.750609E-4</v>
      </c>
      <c r="AB1292" s="405">
        <v>1.1766845308772718</v>
      </c>
      <c r="AC1292" s="399">
        <v>1.21</v>
      </c>
      <c r="AD1292" s="399">
        <v>2.0099999999999998</v>
      </c>
      <c r="AE1292" s="405">
        <v>1.4685959999999999E-4</v>
      </c>
      <c r="AF1292" s="405">
        <v>1.1766845308772718</v>
      </c>
      <c r="AG1292" s="399">
        <v>1.28</v>
      </c>
      <c r="AH1292" s="399">
        <v>2.2799999999999998</v>
      </c>
      <c r="AI1292" s="324">
        <v>0</v>
      </c>
      <c r="AJ1292" s="324">
        <v>0</v>
      </c>
      <c r="AK1292" s="324">
        <v>0</v>
      </c>
      <c r="AL1292" s="324">
        <v>0</v>
      </c>
      <c r="AM1292" s="324">
        <v>0</v>
      </c>
      <c r="AN1292" s="324">
        <v>0</v>
      </c>
      <c r="AO1292" s="403">
        <v>691828</v>
      </c>
      <c r="AP1292" s="403">
        <v>8.1300000000000001E-3</v>
      </c>
      <c r="AQ1292" s="403">
        <v>9.017E-2</v>
      </c>
      <c r="AR1292" s="403">
        <v>70</v>
      </c>
      <c r="AS1292" s="399" t="s">
        <v>1746</v>
      </c>
      <c r="AT1292" s="390">
        <v>0</v>
      </c>
      <c r="AU1292" s="390">
        <v>0</v>
      </c>
      <c r="AV1292" s="390">
        <v>0</v>
      </c>
      <c r="AY1292" s="390" t="s">
        <v>3533</v>
      </c>
    </row>
    <row r="1293" spans="1:51" s="390" customFormat="1">
      <c r="A1293" s="399" t="s">
        <v>81</v>
      </c>
      <c r="B1293" s="399" t="s">
        <v>1755</v>
      </c>
      <c r="C1293" s="399">
        <v>27</v>
      </c>
      <c r="D1293" s="399">
        <v>20</v>
      </c>
      <c r="E1293" s="403">
        <v>0.18</v>
      </c>
      <c r="F1293" s="399">
        <v>0</v>
      </c>
      <c r="G1293" s="399">
        <v>1.18</v>
      </c>
      <c r="H1293" s="399">
        <v>0.7</v>
      </c>
      <c r="I1293" s="399">
        <v>1.75</v>
      </c>
      <c r="J1293" s="399">
        <v>40</v>
      </c>
      <c r="K1293" s="399">
        <v>125</v>
      </c>
      <c r="L1293" s="403">
        <v>1</v>
      </c>
      <c r="M1293" s="404">
        <v>6.0999999046325684</v>
      </c>
      <c r="N1293" s="404">
        <v>6.0999999046325684</v>
      </c>
      <c r="O1293" s="404">
        <v>3.2000000476837158</v>
      </c>
      <c r="P1293" s="399">
        <v>100</v>
      </c>
      <c r="Q1293" s="399" t="s">
        <v>293</v>
      </c>
      <c r="R1293" s="399">
        <v>1</v>
      </c>
      <c r="S1293" s="399">
        <v>0</v>
      </c>
      <c r="T1293" s="399">
        <v>0</v>
      </c>
      <c r="U1293" s="404">
        <v>0.45</v>
      </c>
      <c r="V1293" s="404">
        <v>0</v>
      </c>
      <c r="W1293" s="405">
        <v>9.9502699999999992E-5</v>
      </c>
      <c r="X1293" s="405">
        <v>1.2742172058965109</v>
      </c>
      <c r="Y1293" s="399">
        <v>1.48</v>
      </c>
      <c r="Z1293" s="399">
        <v>1.79</v>
      </c>
      <c r="AA1293" s="405">
        <v>1.750609E-4</v>
      </c>
      <c r="AB1293" s="405">
        <v>1.2742172058965109</v>
      </c>
      <c r="AC1293" s="399">
        <v>1.21</v>
      </c>
      <c r="AD1293" s="399">
        <v>2.0099999999999998</v>
      </c>
      <c r="AE1293" s="405">
        <v>1.4685959999999999E-4</v>
      </c>
      <c r="AF1293" s="405">
        <v>1.2742172058965109</v>
      </c>
      <c r="AG1293" s="399">
        <v>1.28</v>
      </c>
      <c r="AH1293" s="399">
        <v>2.2799999999999998</v>
      </c>
      <c r="AI1293" s="324">
        <v>0</v>
      </c>
      <c r="AJ1293" s="324">
        <v>0</v>
      </c>
      <c r="AK1293" s="324">
        <v>0</v>
      </c>
      <c r="AL1293" s="324">
        <v>0</v>
      </c>
      <c r="AM1293" s="324">
        <v>0</v>
      </c>
      <c r="AN1293" s="324">
        <v>0</v>
      </c>
      <c r="AO1293" s="403">
        <v>691828</v>
      </c>
      <c r="AP1293" s="403">
        <v>8.1300000000000001E-3</v>
      </c>
      <c r="AQ1293" s="403">
        <v>9.017E-2</v>
      </c>
      <c r="AR1293" s="403">
        <v>73</v>
      </c>
      <c r="AS1293" s="399" t="s">
        <v>1746</v>
      </c>
      <c r="AT1293" s="390">
        <v>0</v>
      </c>
      <c r="AU1293" s="390">
        <v>0</v>
      </c>
      <c r="AV1293" s="390">
        <v>0</v>
      </c>
      <c r="AY1293" s="390" t="s">
        <v>3533</v>
      </c>
    </row>
    <row r="1294" spans="1:51" s="390" customFormat="1">
      <c r="A1294" s="399" t="s">
        <v>81</v>
      </c>
      <c r="B1294" s="399" t="s">
        <v>1756</v>
      </c>
      <c r="C1294" s="399">
        <v>33</v>
      </c>
      <c r="D1294" s="399">
        <v>20</v>
      </c>
      <c r="E1294" s="403">
        <v>0.25</v>
      </c>
      <c r="F1294" s="399">
        <v>0</v>
      </c>
      <c r="G1294" s="399">
        <v>1.1000000000000001</v>
      </c>
      <c r="H1294" s="399">
        <v>0.7</v>
      </c>
      <c r="I1294" s="399">
        <v>1.6</v>
      </c>
      <c r="J1294" s="399">
        <v>40</v>
      </c>
      <c r="K1294" s="399">
        <v>125</v>
      </c>
      <c r="L1294" s="403">
        <v>1</v>
      </c>
      <c r="M1294" s="404">
        <v>6.0999999046325684</v>
      </c>
      <c r="N1294" s="404">
        <v>6.0999999046325684</v>
      </c>
      <c r="O1294" s="404">
        <v>3.2000000476837158</v>
      </c>
      <c r="P1294" s="399">
        <v>100</v>
      </c>
      <c r="Q1294" s="399" t="s">
        <v>293</v>
      </c>
      <c r="R1294" s="399">
        <v>1</v>
      </c>
      <c r="S1294" s="399">
        <v>0</v>
      </c>
      <c r="T1294" s="399">
        <v>0</v>
      </c>
      <c r="U1294" s="404">
        <v>0.45</v>
      </c>
      <c r="V1294" s="404">
        <v>0</v>
      </c>
      <c r="W1294" s="405">
        <v>9.9502699999999992E-5</v>
      </c>
      <c r="X1294" s="405">
        <v>1.4441128333493789</v>
      </c>
      <c r="Y1294" s="399">
        <v>1.48</v>
      </c>
      <c r="Z1294" s="399">
        <v>1.79</v>
      </c>
      <c r="AA1294" s="405">
        <v>1.750609E-4</v>
      </c>
      <c r="AB1294" s="405">
        <v>1.4441128333493789</v>
      </c>
      <c r="AC1294" s="399">
        <v>1.21</v>
      </c>
      <c r="AD1294" s="399">
        <v>2.0099999999999998</v>
      </c>
      <c r="AE1294" s="405">
        <v>1.4685959999999999E-4</v>
      </c>
      <c r="AF1294" s="405">
        <v>1.4441128333493789</v>
      </c>
      <c r="AG1294" s="399">
        <v>1.28</v>
      </c>
      <c r="AH1294" s="399">
        <v>2.2799999999999998</v>
      </c>
      <c r="AI1294" s="324">
        <v>0</v>
      </c>
      <c r="AJ1294" s="324">
        <v>0</v>
      </c>
      <c r="AK1294" s="324">
        <v>0</v>
      </c>
      <c r="AL1294" s="324">
        <v>0</v>
      </c>
      <c r="AM1294" s="324">
        <v>0</v>
      </c>
      <c r="AN1294" s="324">
        <v>0</v>
      </c>
      <c r="AO1294" s="403">
        <v>878687</v>
      </c>
      <c r="AP1294" s="403">
        <v>6.4000000000000003E-3</v>
      </c>
      <c r="AQ1294" s="403">
        <v>8.0009999999999998E-2</v>
      </c>
      <c r="AR1294" s="403">
        <v>62</v>
      </c>
      <c r="AS1294" s="399" t="s">
        <v>1746</v>
      </c>
      <c r="AT1294" s="390">
        <v>0</v>
      </c>
      <c r="AU1294" s="390">
        <v>0</v>
      </c>
      <c r="AV1294" s="390">
        <v>0</v>
      </c>
      <c r="AY1294" s="390" t="s">
        <v>3533</v>
      </c>
    </row>
    <row r="1295" spans="1:51" s="390" customFormat="1">
      <c r="A1295" s="399" t="s">
        <v>81</v>
      </c>
      <c r="B1295" s="399" t="s">
        <v>1757</v>
      </c>
      <c r="C1295" s="399">
        <v>39</v>
      </c>
      <c r="D1295" s="399">
        <v>20</v>
      </c>
      <c r="E1295" s="403">
        <v>0.27500000000000002</v>
      </c>
      <c r="F1295" s="399">
        <v>0</v>
      </c>
      <c r="G1295" s="399">
        <v>0.99</v>
      </c>
      <c r="H1295" s="399">
        <v>0.7</v>
      </c>
      <c r="I1295" s="399">
        <v>1.45</v>
      </c>
      <c r="J1295" s="399">
        <v>40</v>
      </c>
      <c r="K1295" s="399">
        <v>125</v>
      </c>
      <c r="L1295" s="403">
        <v>1</v>
      </c>
      <c r="M1295" s="404">
        <v>6.0999999046325684</v>
      </c>
      <c r="N1295" s="404">
        <v>6.0999999046325684</v>
      </c>
      <c r="O1295" s="404">
        <v>3.2000000476837158</v>
      </c>
      <c r="P1295" s="399">
        <v>100</v>
      </c>
      <c r="Q1295" s="399" t="s">
        <v>293</v>
      </c>
      <c r="R1295" s="399">
        <v>1</v>
      </c>
      <c r="S1295" s="399">
        <v>0</v>
      </c>
      <c r="T1295" s="399">
        <v>0</v>
      </c>
      <c r="U1295" s="404">
        <v>0.45</v>
      </c>
      <c r="V1295" s="404">
        <v>0</v>
      </c>
      <c r="W1295" s="405">
        <v>9.9502699999999992E-5</v>
      </c>
      <c r="X1295" s="405">
        <v>1.5388087568476989</v>
      </c>
      <c r="Y1295" s="399">
        <v>1.48</v>
      </c>
      <c r="Z1295" s="399">
        <v>1.79</v>
      </c>
      <c r="AA1295" s="405">
        <v>1.750609E-4</v>
      </c>
      <c r="AB1295" s="405">
        <v>1.5388087568476989</v>
      </c>
      <c r="AC1295" s="399">
        <v>1.21</v>
      </c>
      <c r="AD1295" s="399">
        <v>2.0099999999999998</v>
      </c>
      <c r="AE1295" s="405">
        <v>1.4685959999999999E-4</v>
      </c>
      <c r="AF1295" s="405">
        <v>1.5388087568476989</v>
      </c>
      <c r="AG1295" s="399">
        <v>1.28</v>
      </c>
      <c r="AH1295" s="399">
        <v>2.2799999999999998</v>
      </c>
      <c r="AI1295" s="324">
        <v>0</v>
      </c>
      <c r="AJ1295" s="324">
        <v>0</v>
      </c>
      <c r="AK1295" s="324">
        <v>0</v>
      </c>
      <c r="AL1295" s="324">
        <v>0</v>
      </c>
      <c r="AM1295" s="324">
        <v>0</v>
      </c>
      <c r="AN1295" s="324">
        <v>0</v>
      </c>
      <c r="AO1295" s="403">
        <v>878687</v>
      </c>
      <c r="AP1295" s="403">
        <v>6.4000000000000003E-3</v>
      </c>
      <c r="AQ1295" s="403">
        <v>8.0009999999999998E-2</v>
      </c>
      <c r="AR1295" s="403">
        <v>69</v>
      </c>
      <c r="AS1295" s="399" t="s">
        <v>1746</v>
      </c>
      <c r="AT1295" s="390">
        <v>0</v>
      </c>
      <c r="AU1295" s="390">
        <v>0</v>
      </c>
      <c r="AV1295" s="390">
        <v>0</v>
      </c>
      <c r="AY1295" s="390" t="s">
        <v>3533</v>
      </c>
    </row>
    <row r="1296" spans="1:51" s="390" customFormat="1">
      <c r="A1296" s="399" t="s">
        <v>81</v>
      </c>
      <c r="B1296" s="399" t="s">
        <v>1745</v>
      </c>
      <c r="C1296" s="399">
        <v>4.7</v>
      </c>
      <c r="D1296" s="399">
        <v>20</v>
      </c>
      <c r="E1296" s="403">
        <v>4.2999999999999997E-2</v>
      </c>
      <c r="F1296" s="399">
        <v>0</v>
      </c>
      <c r="G1296" s="399">
        <v>2.84</v>
      </c>
      <c r="H1296" s="399">
        <v>0.7</v>
      </c>
      <c r="I1296" s="399">
        <v>3.1</v>
      </c>
      <c r="J1296" s="399">
        <v>40</v>
      </c>
      <c r="K1296" s="399">
        <v>125</v>
      </c>
      <c r="L1296" s="403">
        <v>1</v>
      </c>
      <c r="M1296" s="404">
        <v>6.0999999046325684</v>
      </c>
      <c r="N1296" s="404">
        <v>6.0999999046325684</v>
      </c>
      <c r="O1296" s="404">
        <v>3.2000000476837158</v>
      </c>
      <c r="P1296" s="399">
        <v>100</v>
      </c>
      <c r="Q1296" s="399" t="s">
        <v>293</v>
      </c>
      <c r="R1296" s="399">
        <v>1</v>
      </c>
      <c r="S1296" s="399">
        <v>0</v>
      </c>
      <c r="T1296" s="399">
        <v>0</v>
      </c>
      <c r="U1296" s="404">
        <v>0.45</v>
      </c>
      <c r="V1296" s="404">
        <v>0</v>
      </c>
      <c r="W1296" s="405">
        <v>9.9502699999999992E-5</v>
      </c>
      <c r="X1296" s="405">
        <v>0.5386769874047157</v>
      </c>
      <c r="Y1296" s="399">
        <v>1.48</v>
      </c>
      <c r="Z1296" s="399">
        <v>1.79</v>
      </c>
      <c r="AA1296" s="405">
        <v>1.750609E-4</v>
      </c>
      <c r="AB1296" s="405">
        <v>0.5386769874047157</v>
      </c>
      <c r="AC1296" s="399">
        <v>1.21</v>
      </c>
      <c r="AD1296" s="399">
        <v>2.0099999999999998</v>
      </c>
      <c r="AE1296" s="405">
        <v>1.4685959999999999E-4</v>
      </c>
      <c r="AF1296" s="405">
        <v>0.5386769874047157</v>
      </c>
      <c r="AG1296" s="399">
        <v>1.28</v>
      </c>
      <c r="AH1296" s="399">
        <v>2.2799999999999998</v>
      </c>
      <c r="AI1296" s="324">
        <v>0</v>
      </c>
      <c r="AJ1296" s="324">
        <v>0</v>
      </c>
      <c r="AK1296" s="324">
        <v>0</v>
      </c>
      <c r="AL1296" s="324">
        <v>0</v>
      </c>
      <c r="AM1296" s="324">
        <v>0</v>
      </c>
      <c r="AN1296" s="324">
        <v>0</v>
      </c>
      <c r="AO1296" s="403">
        <v>348751</v>
      </c>
      <c r="AP1296" s="403">
        <v>1.6129999999999999E-2</v>
      </c>
      <c r="AQ1296" s="403">
        <v>0.127</v>
      </c>
      <c r="AR1296" s="403">
        <v>97</v>
      </c>
      <c r="AS1296" s="399" t="s">
        <v>1746</v>
      </c>
      <c r="AT1296" s="390">
        <v>0</v>
      </c>
      <c r="AU1296" s="390">
        <v>0</v>
      </c>
      <c r="AV1296" s="390">
        <v>0</v>
      </c>
      <c r="AY1296" s="390" t="s">
        <v>3533</v>
      </c>
    </row>
    <row r="1297" spans="1:51" s="390" customFormat="1">
      <c r="A1297" s="399" t="s">
        <v>81</v>
      </c>
      <c r="B1297" s="399" t="s">
        <v>1758</v>
      </c>
      <c r="C1297" s="399">
        <v>47</v>
      </c>
      <c r="D1297" s="399">
        <v>20</v>
      </c>
      <c r="E1297" s="403">
        <v>0.3</v>
      </c>
      <c r="F1297" s="399">
        <v>0</v>
      </c>
      <c r="G1297" s="399">
        <v>0.93</v>
      </c>
      <c r="H1297" s="399">
        <v>0.7</v>
      </c>
      <c r="I1297" s="399">
        <v>1.3</v>
      </c>
      <c r="J1297" s="399">
        <v>40</v>
      </c>
      <c r="K1297" s="399">
        <v>125</v>
      </c>
      <c r="L1297" s="403">
        <v>1</v>
      </c>
      <c r="M1297" s="404">
        <v>6.0999999046325684</v>
      </c>
      <c r="N1297" s="404">
        <v>6.0999999046325684</v>
      </c>
      <c r="O1297" s="404">
        <v>3.2000000476837158</v>
      </c>
      <c r="P1297" s="399">
        <v>100</v>
      </c>
      <c r="Q1297" s="399" t="s">
        <v>293</v>
      </c>
      <c r="R1297" s="399">
        <v>1</v>
      </c>
      <c r="S1297" s="399">
        <v>0</v>
      </c>
      <c r="T1297" s="399">
        <v>0</v>
      </c>
      <c r="U1297" s="404">
        <v>0.45</v>
      </c>
      <c r="V1297" s="404">
        <v>0</v>
      </c>
      <c r="W1297" s="405">
        <v>9.9502699999999992E-5</v>
      </c>
      <c r="X1297" s="405">
        <v>1.6883906260552441</v>
      </c>
      <c r="Y1297" s="399">
        <v>1.48</v>
      </c>
      <c r="Z1297" s="399">
        <v>1.79</v>
      </c>
      <c r="AA1297" s="405">
        <v>1.750609E-4</v>
      </c>
      <c r="AB1297" s="405">
        <v>1.6883906260552441</v>
      </c>
      <c r="AC1297" s="399">
        <v>1.21</v>
      </c>
      <c r="AD1297" s="399">
        <v>2.0099999999999998</v>
      </c>
      <c r="AE1297" s="405">
        <v>1.4685959999999999E-4</v>
      </c>
      <c r="AF1297" s="405">
        <v>1.6883906260552441</v>
      </c>
      <c r="AG1297" s="399">
        <v>1.28</v>
      </c>
      <c r="AH1297" s="399">
        <v>2.2799999999999998</v>
      </c>
      <c r="AI1297" s="324">
        <v>0</v>
      </c>
      <c r="AJ1297" s="324">
        <v>0</v>
      </c>
      <c r="AK1297" s="324">
        <v>0</v>
      </c>
      <c r="AL1297" s="324">
        <v>0</v>
      </c>
      <c r="AM1297" s="324">
        <v>0</v>
      </c>
      <c r="AN1297" s="324">
        <v>0</v>
      </c>
      <c r="AO1297" s="403">
        <v>878687</v>
      </c>
      <c r="AP1297" s="403">
        <v>6.4000000000000003E-3</v>
      </c>
      <c r="AQ1297" s="403">
        <v>8.0009999999999998E-2</v>
      </c>
      <c r="AR1297" s="403">
        <v>79</v>
      </c>
      <c r="AS1297" s="399" t="s">
        <v>1746</v>
      </c>
      <c r="AT1297" s="390">
        <v>0</v>
      </c>
      <c r="AU1297" s="390">
        <v>0</v>
      </c>
      <c r="AV1297" s="390">
        <v>0</v>
      </c>
      <c r="AY1297" s="390" t="s">
        <v>3533</v>
      </c>
    </row>
    <row r="1298" spans="1:51" s="390" customFormat="1">
      <c r="A1298" s="399" t="s">
        <v>81</v>
      </c>
      <c r="B1298" s="399" t="s">
        <v>1747</v>
      </c>
      <c r="C1298" s="399">
        <v>5.6</v>
      </c>
      <c r="D1298" s="399">
        <v>20</v>
      </c>
      <c r="E1298" s="403">
        <v>4.8000000000000001E-2</v>
      </c>
      <c r="F1298" s="399">
        <v>0</v>
      </c>
      <c r="G1298" s="399">
        <v>2.74</v>
      </c>
      <c r="H1298" s="399">
        <v>0.7</v>
      </c>
      <c r="I1298" s="399">
        <v>2.95</v>
      </c>
      <c r="J1298" s="399">
        <v>40</v>
      </c>
      <c r="K1298" s="399">
        <v>125</v>
      </c>
      <c r="L1298" s="403">
        <v>1</v>
      </c>
      <c r="M1298" s="404">
        <v>6.0999999046325684</v>
      </c>
      <c r="N1298" s="404">
        <v>6.0999999046325684</v>
      </c>
      <c r="O1298" s="404">
        <v>3.2000000476837158</v>
      </c>
      <c r="P1298" s="399">
        <v>100</v>
      </c>
      <c r="Q1298" s="399" t="s">
        <v>293</v>
      </c>
      <c r="R1298" s="399">
        <v>1</v>
      </c>
      <c r="S1298" s="399">
        <v>0</v>
      </c>
      <c r="T1298" s="399">
        <v>0</v>
      </c>
      <c r="U1298" s="404">
        <v>0.45</v>
      </c>
      <c r="V1298" s="404">
        <v>0</v>
      </c>
      <c r="W1298" s="405">
        <v>9.9502699999999992E-5</v>
      </c>
      <c r="X1298" s="405">
        <v>0.58601679195907186</v>
      </c>
      <c r="Y1298" s="399">
        <v>1.48</v>
      </c>
      <c r="Z1298" s="399">
        <v>1.79</v>
      </c>
      <c r="AA1298" s="405">
        <v>1.750609E-4</v>
      </c>
      <c r="AB1298" s="405">
        <v>0.58601679195907186</v>
      </c>
      <c r="AC1298" s="399">
        <v>1.21</v>
      </c>
      <c r="AD1298" s="399">
        <v>2.0099999999999998</v>
      </c>
      <c r="AE1298" s="405">
        <v>1.4685959999999999E-4</v>
      </c>
      <c r="AF1298" s="405">
        <v>0.58601679195907186</v>
      </c>
      <c r="AG1298" s="399">
        <v>1.28</v>
      </c>
      <c r="AH1298" s="399">
        <v>2.2799999999999998</v>
      </c>
      <c r="AI1298" s="324">
        <v>0</v>
      </c>
      <c r="AJ1298" s="324">
        <v>0</v>
      </c>
      <c r="AK1298" s="324">
        <v>0</v>
      </c>
      <c r="AL1298" s="324">
        <v>0</v>
      </c>
      <c r="AM1298" s="324">
        <v>0</v>
      </c>
      <c r="AN1298" s="324">
        <v>0</v>
      </c>
      <c r="AO1298" s="403">
        <v>348751</v>
      </c>
      <c r="AP1298" s="403">
        <v>1.6129999999999999E-2</v>
      </c>
      <c r="AQ1298" s="403">
        <v>0.127</v>
      </c>
      <c r="AR1298" s="403">
        <v>96</v>
      </c>
      <c r="AS1298" s="399" t="s">
        <v>1746</v>
      </c>
      <c r="AT1298" s="390">
        <v>0</v>
      </c>
      <c r="AU1298" s="390">
        <v>0</v>
      </c>
      <c r="AV1298" s="390">
        <v>0</v>
      </c>
      <c r="AY1298" s="390" t="s">
        <v>3533</v>
      </c>
    </row>
    <row r="1299" spans="1:51" s="390" customFormat="1">
      <c r="A1299" s="399" t="s">
        <v>81</v>
      </c>
      <c r="B1299" s="399" t="s">
        <v>1759</v>
      </c>
      <c r="C1299" s="399">
        <v>56</v>
      </c>
      <c r="D1299" s="399">
        <v>20</v>
      </c>
      <c r="E1299" s="403">
        <v>0.38</v>
      </c>
      <c r="F1299" s="399">
        <v>0</v>
      </c>
      <c r="G1299" s="399">
        <v>0.79</v>
      </c>
      <c r="H1299" s="399">
        <v>0.7</v>
      </c>
      <c r="I1299" s="399">
        <v>1.1499999999999999</v>
      </c>
      <c r="J1299" s="399">
        <v>40</v>
      </c>
      <c r="K1299" s="399">
        <v>125</v>
      </c>
      <c r="L1299" s="403">
        <v>1</v>
      </c>
      <c r="M1299" s="404">
        <v>6.0999999046325684</v>
      </c>
      <c r="N1299" s="404">
        <v>6.0999999046325684</v>
      </c>
      <c r="O1299" s="404">
        <v>3.2000000476837158</v>
      </c>
      <c r="P1299" s="399">
        <v>100</v>
      </c>
      <c r="Q1299" s="399" t="s">
        <v>293</v>
      </c>
      <c r="R1299" s="399">
        <v>1</v>
      </c>
      <c r="S1299" s="399">
        <v>0</v>
      </c>
      <c r="T1299" s="399">
        <v>0</v>
      </c>
      <c r="U1299" s="404">
        <v>0.45</v>
      </c>
      <c r="V1299" s="404">
        <v>0</v>
      </c>
      <c r="W1299" s="405">
        <v>9.9502699999999992E-5</v>
      </c>
      <c r="X1299" s="405">
        <v>1.8983642879710145</v>
      </c>
      <c r="Y1299" s="399">
        <v>1.48</v>
      </c>
      <c r="Z1299" s="399">
        <v>1.79</v>
      </c>
      <c r="AA1299" s="405">
        <v>1.750609E-4</v>
      </c>
      <c r="AB1299" s="405">
        <v>1.8983642879710145</v>
      </c>
      <c r="AC1299" s="399">
        <v>1.21</v>
      </c>
      <c r="AD1299" s="399">
        <v>2.0099999999999998</v>
      </c>
      <c r="AE1299" s="405">
        <v>1.4685959999999999E-4</v>
      </c>
      <c r="AF1299" s="405">
        <v>1.8983642879710145</v>
      </c>
      <c r="AG1299" s="399">
        <v>1.28</v>
      </c>
      <c r="AH1299" s="399">
        <v>2.2799999999999998</v>
      </c>
      <c r="AI1299" s="324">
        <v>0</v>
      </c>
      <c r="AJ1299" s="324">
        <v>0</v>
      </c>
      <c r="AK1299" s="324">
        <v>0</v>
      </c>
      <c r="AL1299" s="324">
        <v>0</v>
      </c>
      <c r="AM1299" s="324">
        <v>0</v>
      </c>
      <c r="AN1299" s="324">
        <v>0</v>
      </c>
      <c r="AO1299" s="403">
        <v>878687</v>
      </c>
      <c r="AP1299" s="403">
        <v>6.4000000000000003E-3</v>
      </c>
      <c r="AQ1299" s="403">
        <v>8.0009999999999998E-2</v>
      </c>
      <c r="AR1299" s="403">
        <v>80</v>
      </c>
      <c r="AS1299" s="399" t="s">
        <v>1746</v>
      </c>
      <c r="AT1299" s="390">
        <v>0</v>
      </c>
      <c r="AU1299" s="390">
        <v>0</v>
      </c>
      <c r="AV1299" s="390">
        <v>0</v>
      </c>
      <c r="AY1299" s="390" t="s">
        <v>3533</v>
      </c>
    </row>
    <row r="1300" spans="1:51" s="390" customFormat="1">
      <c r="A1300" s="399" t="s">
        <v>81</v>
      </c>
      <c r="B1300" s="399" t="s">
        <v>1748</v>
      </c>
      <c r="C1300" s="399">
        <v>6.8</v>
      </c>
      <c r="D1300" s="399">
        <v>20</v>
      </c>
      <c r="E1300" s="403">
        <v>5.1999999999999998E-2</v>
      </c>
      <c r="F1300" s="399">
        <v>0</v>
      </c>
      <c r="G1300" s="399">
        <v>2.2999999999999998</v>
      </c>
      <c r="H1300" s="399">
        <v>0.7</v>
      </c>
      <c r="I1300" s="399">
        <v>2.8</v>
      </c>
      <c r="J1300" s="399">
        <v>40</v>
      </c>
      <c r="K1300" s="399">
        <v>125</v>
      </c>
      <c r="L1300" s="403">
        <v>1</v>
      </c>
      <c r="M1300" s="404">
        <v>6.0999999046325684</v>
      </c>
      <c r="N1300" s="404">
        <v>6.0999999046325684</v>
      </c>
      <c r="O1300" s="404">
        <v>3.2000000476837158</v>
      </c>
      <c r="P1300" s="399">
        <v>100</v>
      </c>
      <c r="Q1300" s="399" t="s">
        <v>293</v>
      </c>
      <c r="R1300" s="399">
        <v>1</v>
      </c>
      <c r="S1300" s="399">
        <v>0</v>
      </c>
      <c r="T1300" s="399">
        <v>0</v>
      </c>
      <c r="U1300" s="404">
        <v>0.45</v>
      </c>
      <c r="V1300" s="404">
        <v>0</v>
      </c>
      <c r="W1300" s="405">
        <v>9.9502699999999992E-5</v>
      </c>
      <c r="X1300" s="405">
        <v>0.65466450281456268</v>
      </c>
      <c r="Y1300" s="399">
        <v>1.48</v>
      </c>
      <c r="Z1300" s="399">
        <v>1.79</v>
      </c>
      <c r="AA1300" s="405">
        <v>1.750609E-4</v>
      </c>
      <c r="AB1300" s="405">
        <v>0.65466450281456268</v>
      </c>
      <c r="AC1300" s="399">
        <v>1.21</v>
      </c>
      <c r="AD1300" s="399">
        <v>2.0099999999999998</v>
      </c>
      <c r="AE1300" s="405">
        <v>1.4685959999999999E-4</v>
      </c>
      <c r="AF1300" s="405">
        <v>0.65466450281456268</v>
      </c>
      <c r="AG1300" s="399">
        <v>1.28</v>
      </c>
      <c r="AH1300" s="399">
        <v>2.2799999999999998</v>
      </c>
      <c r="AI1300" s="324">
        <v>0</v>
      </c>
      <c r="AJ1300" s="324">
        <v>0</v>
      </c>
      <c r="AK1300" s="324">
        <v>0</v>
      </c>
      <c r="AL1300" s="324">
        <v>0</v>
      </c>
      <c r="AM1300" s="324">
        <v>0</v>
      </c>
      <c r="AN1300" s="324">
        <v>0</v>
      </c>
      <c r="AO1300" s="403">
        <v>348751</v>
      </c>
      <c r="AP1300" s="403">
        <v>1.6129999999999999E-2</v>
      </c>
      <c r="AQ1300" s="403">
        <v>0.127</v>
      </c>
      <c r="AR1300" s="403">
        <v>98</v>
      </c>
      <c r="AS1300" s="399" t="s">
        <v>1746</v>
      </c>
      <c r="AT1300" s="390">
        <v>0</v>
      </c>
      <c r="AU1300" s="390">
        <v>0</v>
      </c>
      <c r="AV1300" s="390">
        <v>0</v>
      </c>
      <c r="AY1300" s="390" t="s">
        <v>3533</v>
      </c>
    </row>
    <row r="1301" spans="1:51" s="390" customFormat="1">
      <c r="A1301" s="399" t="s">
        <v>81</v>
      </c>
      <c r="B1301" s="399" t="s">
        <v>1760</v>
      </c>
      <c r="C1301" s="399">
        <v>68</v>
      </c>
      <c r="D1301" s="399">
        <v>20</v>
      </c>
      <c r="E1301" s="403">
        <v>0.41</v>
      </c>
      <c r="F1301" s="399">
        <v>0</v>
      </c>
      <c r="G1301" s="399">
        <v>0.69</v>
      </c>
      <c r="H1301" s="399">
        <v>0.7</v>
      </c>
      <c r="I1301" s="399">
        <v>1</v>
      </c>
      <c r="J1301" s="399">
        <v>40</v>
      </c>
      <c r="K1301" s="399">
        <v>125</v>
      </c>
      <c r="L1301" s="403">
        <v>1</v>
      </c>
      <c r="M1301" s="404">
        <v>6.0999999046325684</v>
      </c>
      <c r="N1301" s="404">
        <v>6.0999999046325684</v>
      </c>
      <c r="O1301" s="404">
        <v>3.2000000476837158</v>
      </c>
      <c r="P1301" s="399">
        <v>100</v>
      </c>
      <c r="Q1301" s="399" t="s">
        <v>293</v>
      </c>
      <c r="R1301" s="399">
        <v>1</v>
      </c>
      <c r="S1301" s="399">
        <v>0</v>
      </c>
      <c r="T1301" s="399">
        <v>0</v>
      </c>
      <c r="U1301" s="404">
        <v>0.45</v>
      </c>
      <c r="V1301" s="404">
        <v>0</v>
      </c>
      <c r="W1301" s="405">
        <v>9.9502699999999992E-5</v>
      </c>
      <c r="X1301" s="405">
        <v>2.1255340404276573</v>
      </c>
      <c r="Y1301" s="399">
        <v>1.48</v>
      </c>
      <c r="Z1301" s="399">
        <v>1.79</v>
      </c>
      <c r="AA1301" s="405">
        <v>1.750609E-4</v>
      </c>
      <c r="AB1301" s="405">
        <v>2.1255340404276573</v>
      </c>
      <c r="AC1301" s="399">
        <v>1.21</v>
      </c>
      <c r="AD1301" s="399">
        <v>2.0099999999999998</v>
      </c>
      <c r="AE1301" s="405">
        <v>1.4685959999999999E-4</v>
      </c>
      <c r="AF1301" s="405">
        <v>2.1255340404276573</v>
      </c>
      <c r="AG1301" s="399">
        <v>1.28</v>
      </c>
      <c r="AH1301" s="399">
        <v>2.2799999999999998</v>
      </c>
      <c r="AI1301" s="324">
        <v>0</v>
      </c>
      <c r="AJ1301" s="324">
        <v>0</v>
      </c>
      <c r="AK1301" s="324">
        <v>0</v>
      </c>
      <c r="AL1301" s="324">
        <v>0</v>
      </c>
      <c r="AM1301" s="324">
        <v>0</v>
      </c>
      <c r="AN1301" s="324">
        <v>0</v>
      </c>
      <c r="AO1301" s="403">
        <v>1112088</v>
      </c>
      <c r="AP1301" s="403">
        <v>5.0600000000000003E-3</v>
      </c>
      <c r="AQ1301" s="403">
        <v>7.1120000000000003E-2</v>
      </c>
      <c r="AR1301" s="403">
        <v>98</v>
      </c>
      <c r="AS1301" s="399" t="s">
        <v>1746</v>
      </c>
      <c r="AT1301" s="390">
        <v>0</v>
      </c>
      <c r="AU1301" s="390">
        <v>0</v>
      </c>
      <c r="AV1301" s="390">
        <v>0</v>
      </c>
      <c r="AY1301" s="390" t="s">
        <v>3533</v>
      </c>
    </row>
    <row r="1302" spans="1:51" s="390" customFormat="1">
      <c r="A1302" s="399" t="s">
        <v>81</v>
      </c>
      <c r="B1302" s="399" t="s">
        <v>1749</v>
      </c>
      <c r="C1302" s="399">
        <v>8.1999999999999993</v>
      </c>
      <c r="D1302" s="399">
        <v>20</v>
      </c>
      <c r="E1302" s="403">
        <v>5.5E-2</v>
      </c>
      <c r="F1302" s="399">
        <v>0</v>
      </c>
      <c r="G1302" s="399">
        <v>2.2200000000000002</v>
      </c>
      <c r="H1302" s="399">
        <v>0.7</v>
      </c>
      <c r="I1302" s="399">
        <v>2.65</v>
      </c>
      <c r="J1302" s="399">
        <v>40</v>
      </c>
      <c r="K1302" s="399">
        <v>125</v>
      </c>
      <c r="L1302" s="403">
        <v>1</v>
      </c>
      <c r="M1302" s="404">
        <v>6.0999999046325684</v>
      </c>
      <c r="N1302" s="404">
        <v>6.0999999046325684</v>
      </c>
      <c r="O1302" s="404">
        <v>3.2000000476837158</v>
      </c>
      <c r="P1302" s="399">
        <v>100</v>
      </c>
      <c r="Q1302" s="399" t="s">
        <v>293</v>
      </c>
      <c r="R1302" s="399">
        <v>1</v>
      </c>
      <c r="S1302" s="399">
        <v>0</v>
      </c>
      <c r="T1302" s="399">
        <v>0</v>
      </c>
      <c r="U1302" s="404">
        <v>0.45</v>
      </c>
      <c r="V1302" s="404">
        <v>0</v>
      </c>
      <c r="W1302" s="405">
        <v>9.9502699999999992E-5</v>
      </c>
      <c r="X1302" s="405">
        <v>0.73097067642112623</v>
      </c>
      <c r="Y1302" s="399">
        <v>1.48</v>
      </c>
      <c r="Z1302" s="399">
        <v>1.79</v>
      </c>
      <c r="AA1302" s="405">
        <v>1.750609E-4</v>
      </c>
      <c r="AB1302" s="405">
        <v>0.73097067642112623</v>
      </c>
      <c r="AC1302" s="399">
        <v>1.21</v>
      </c>
      <c r="AD1302" s="399">
        <v>2.0099999999999998</v>
      </c>
      <c r="AE1302" s="405">
        <v>1.4685959999999999E-4</v>
      </c>
      <c r="AF1302" s="405">
        <v>0.73097067642112623</v>
      </c>
      <c r="AG1302" s="399">
        <v>1.28</v>
      </c>
      <c r="AH1302" s="399">
        <v>2.2799999999999998</v>
      </c>
      <c r="AI1302" s="324">
        <v>0</v>
      </c>
      <c r="AJ1302" s="324">
        <v>0</v>
      </c>
      <c r="AK1302" s="324">
        <v>0</v>
      </c>
      <c r="AL1302" s="324">
        <v>0</v>
      </c>
      <c r="AM1302" s="324">
        <v>0</v>
      </c>
      <c r="AN1302" s="324">
        <v>0</v>
      </c>
      <c r="AO1302" s="403">
        <v>348751</v>
      </c>
      <c r="AP1302" s="403">
        <v>1.6129999999999999E-2</v>
      </c>
      <c r="AQ1302" s="403">
        <v>0.127</v>
      </c>
      <c r="AR1302" s="403">
        <v>104</v>
      </c>
      <c r="AS1302" s="399" t="s">
        <v>1746</v>
      </c>
      <c r="AT1302" s="390">
        <v>0</v>
      </c>
      <c r="AU1302" s="390">
        <v>0</v>
      </c>
      <c r="AV1302" s="390">
        <v>0</v>
      </c>
      <c r="AY1302" s="390" t="s">
        <v>3533</v>
      </c>
    </row>
    <row r="1303" spans="1:51" s="390" customFormat="1">
      <c r="A1303" s="399" t="s">
        <v>81</v>
      </c>
      <c r="B1303" s="399" t="s">
        <v>1761</v>
      </c>
      <c r="C1303" s="399">
        <v>82</v>
      </c>
      <c r="D1303" s="399">
        <v>20</v>
      </c>
      <c r="E1303" s="403">
        <v>0.51</v>
      </c>
      <c r="F1303" s="399">
        <v>0</v>
      </c>
      <c r="G1303" s="399">
        <v>0.67</v>
      </c>
      <c r="H1303" s="399">
        <v>0.7</v>
      </c>
      <c r="I1303" s="399">
        <v>0.85</v>
      </c>
      <c r="J1303" s="399">
        <v>40</v>
      </c>
      <c r="K1303" s="399">
        <v>125</v>
      </c>
      <c r="L1303" s="403">
        <v>1</v>
      </c>
      <c r="M1303" s="404">
        <v>6.0999999046325684</v>
      </c>
      <c r="N1303" s="404">
        <v>6.0999999046325684</v>
      </c>
      <c r="O1303" s="404">
        <v>3.2000000476837158</v>
      </c>
      <c r="P1303" s="399">
        <v>100</v>
      </c>
      <c r="Q1303" s="399" t="s">
        <v>293</v>
      </c>
      <c r="R1303" s="399">
        <v>1</v>
      </c>
      <c r="S1303" s="399">
        <v>0</v>
      </c>
      <c r="T1303" s="399">
        <v>0</v>
      </c>
      <c r="U1303" s="404">
        <v>0.45</v>
      </c>
      <c r="V1303" s="404">
        <v>0</v>
      </c>
      <c r="W1303" s="405">
        <v>9.9502699999999992E-5</v>
      </c>
      <c r="X1303" s="405">
        <v>2.2685297382116683</v>
      </c>
      <c r="Y1303" s="399">
        <v>1.48</v>
      </c>
      <c r="Z1303" s="399">
        <v>1.79</v>
      </c>
      <c r="AA1303" s="405">
        <v>1.750609E-4</v>
      </c>
      <c r="AB1303" s="405">
        <v>2.2685297382116683</v>
      </c>
      <c r="AC1303" s="399">
        <v>1.21</v>
      </c>
      <c r="AD1303" s="399">
        <v>2.0099999999999998</v>
      </c>
      <c r="AE1303" s="405">
        <v>1.4685959999999999E-4</v>
      </c>
      <c r="AF1303" s="405">
        <v>2.2685297382116683</v>
      </c>
      <c r="AG1303" s="399">
        <v>1.28</v>
      </c>
      <c r="AH1303" s="399">
        <v>2.2799999999999998</v>
      </c>
      <c r="AI1303" s="324">
        <v>0</v>
      </c>
      <c r="AJ1303" s="324">
        <v>0</v>
      </c>
      <c r="AK1303" s="324">
        <v>0</v>
      </c>
      <c r="AL1303" s="324">
        <v>0</v>
      </c>
      <c r="AM1303" s="324">
        <v>0</v>
      </c>
      <c r="AN1303" s="324">
        <v>0</v>
      </c>
      <c r="AO1303" s="403">
        <v>1112088</v>
      </c>
      <c r="AP1303" s="403">
        <v>5.0600000000000003E-3</v>
      </c>
      <c r="AQ1303" s="403">
        <v>7.1120000000000003E-2</v>
      </c>
      <c r="AR1303" s="403">
        <v>109</v>
      </c>
      <c r="AS1303" s="399" t="s">
        <v>1746</v>
      </c>
      <c r="AT1303" s="390">
        <v>0</v>
      </c>
      <c r="AU1303" s="390">
        <v>0</v>
      </c>
      <c r="AV1303" s="390">
        <v>0</v>
      </c>
      <c r="AY1303" s="390" t="s">
        <v>3533</v>
      </c>
    </row>
    <row r="1304" spans="1:51" s="390" customFormat="1">
      <c r="A1304" s="399" t="s">
        <v>81</v>
      </c>
      <c r="B1304" s="399" t="s">
        <v>5014</v>
      </c>
      <c r="C1304" s="399">
        <v>1.5</v>
      </c>
      <c r="D1304" s="399">
        <v>30</v>
      </c>
      <c r="E1304" s="403">
        <v>1.2E-2</v>
      </c>
      <c r="F1304" s="399">
        <v>0</v>
      </c>
      <c r="G1304" s="399">
        <v>5.0999999999999996</v>
      </c>
      <c r="H1304" s="399">
        <v>0.7</v>
      </c>
      <c r="I1304" s="399">
        <v>6.9</v>
      </c>
      <c r="J1304" s="399">
        <v>40</v>
      </c>
      <c r="K1304" s="399">
        <v>125</v>
      </c>
      <c r="L1304" s="403">
        <v>1</v>
      </c>
      <c r="M1304" s="404">
        <v>7.3</v>
      </c>
      <c r="N1304" s="404">
        <v>7.3</v>
      </c>
      <c r="O1304" s="404">
        <v>3.1</v>
      </c>
      <c r="P1304" s="399">
        <v>100</v>
      </c>
      <c r="Q1304" s="399" t="s">
        <v>293</v>
      </c>
      <c r="R1304" s="399">
        <v>1</v>
      </c>
      <c r="S1304" s="399">
        <v>0</v>
      </c>
      <c r="T1304" s="399">
        <v>350</v>
      </c>
      <c r="U1304" s="404">
        <v>0.41</v>
      </c>
      <c r="V1304" s="404">
        <v>0</v>
      </c>
      <c r="W1304" s="405">
        <v>8.8357500000000002E-5</v>
      </c>
      <c r="X1304" s="405">
        <v>0.30303030303030304</v>
      </c>
      <c r="Y1304" s="399">
        <v>1.48</v>
      </c>
      <c r="Z1304" s="399">
        <v>1.79</v>
      </c>
      <c r="AA1304" s="405">
        <v>1.554525E-4</v>
      </c>
      <c r="AB1304" s="405">
        <v>0.30303030303030304</v>
      </c>
      <c r="AC1304" s="399">
        <v>1.21</v>
      </c>
      <c r="AD1304" s="399">
        <v>2.0099999999999998</v>
      </c>
      <c r="AE1304" s="405">
        <v>1.3040999999999999E-4</v>
      </c>
      <c r="AF1304" s="405">
        <v>0.30303030303030304</v>
      </c>
      <c r="AG1304" s="399">
        <v>1.28</v>
      </c>
      <c r="AH1304" s="399">
        <v>2.2799999999999998</v>
      </c>
      <c r="AI1304" s="324">
        <v>0</v>
      </c>
      <c r="AJ1304" s="324">
        <v>0</v>
      </c>
      <c r="AK1304" s="324">
        <v>0</v>
      </c>
      <c r="AL1304" s="324">
        <v>0</v>
      </c>
      <c r="AM1304" s="324">
        <v>0</v>
      </c>
      <c r="AN1304" s="324">
        <v>0</v>
      </c>
      <c r="AO1304" s="403">
        <v>155000</v>
      </c>
      <c r="AP1304" s="403">
        <v>3.6290000000000003E-2</v>
      </c>
      <c r="AQ1304" s="403">
        <v>0.1905</v>
      </c>
      <c r="AR1304" s="403">
        <v>70</v>
      </c>
      <c r="AS1304" s="399" t="s">
        <v>5015</v>
      </c>
      <c r="AT1304" s="390">
        <v>0</v>
      </c>
      <c r="AU1304" s="390">
        <v>0</v>
      </c>
      <c r="AV1304" s="390">
        <v>0</v>
      </c>
      <c r="AY1304" s="390" t="s">
        <v>5016</v>
      </c>
    </row>
    <row r="1305" spans="1:51" s="390" customFormat="1">
      <c r="A1305" s="399" t="s">
        <v>81</v>
      </c>
      <c r="B1305" s="399" t="s">
        <v>5017</v>
      </c>
      <c r="C1305" s="399">
        <v>3</v>
      </c>
      <c r="D1305" s="399">
        <v>30</v>
      </c>
      <c r="E1305" s="403">
        <v>0.02</v>
      </c>
      <c r="F1305" s="399">
        <v>0</v>
      </c>
      <c r="G1305" s="399">
        <v>3.5</v>
      </c>
      <c r="H1305" s="399">
        <v>0.7</v>
      </c>
      <c r="I1305" s="399">
        <v>6</v>
      </c>
      <c r="J1305" s="399">
        <v>40</v>
      </c>
      <c r="K1305" s="399">
        <v>125</v>
      </c>
      <c r="L1305" s="403">
        <v>1</v>
      </c>
      <c r="M1305" s="404">
        <v>7.3</v>
      </c>
      <c r="N1305" s="404">
        <v>7.3</v>
      </c>
      <c r="O1305" s="404">
        <v>3.1</v>
      </c>
      <c r="P1305" s="399">
        <v>100</v>
      </c>
      <c r="Q1305" s="399" t="s">
        <v>293</v>
      </c>
      <c r="R1305" s="399">
        <v>1</v>
      </c>
      <c r="S1305" s="399">
        <v>0</v>
      </c>
      <c r="T1305" s="399">
        <v>350</v>
      </c>
      <c r="U1305" s="404">
        <v>0.41</v>
      </c>
      <c r="V1305" s="404">
        <v>0</v>
      </c>
      <c r="W1305" s="405">
        <v>8.8357500000000002E-5</v>
      </c>
      <c r="X1305" s="405">
        <v>0.44444444444444448</v>
      </c>
      <c r="Y1305" s="399">
        <v>1.48</v>
      </c>
      <c r="Z1305" s="399">
        <v>1.79</v>
      </c>
      <c r="AA1305" s="405">
        <v>1.554525E-4</v>
      </c>
      <c r="AB1305" s="405">
        <v>0.44444444444444448</v>
      </c>
      <c r="AC1305" s="399">
        <v>1.21</v>
      </c>
      <c r="AD1305" s="399">
        <v>2.0099999999999998</v>
      </c>
      <c r="AE1305" s="405">
        <v>1.3040999999999999E-4</v>
      </c>
      <c r="AF1305" s="405">
        <v>0.44444444444444448</v>
      </c>
      <c r="AG1305" s="399">
        <v>1.28</v>
      </c>
      <c r="AH1305" s="399">
        <v>2.2799999999999998</v>
      </c>
      <c r="AI1305" s="324">
        <v>0</v>
      </c>
      <c r="AJ1305" s="324">
        <v>0</v>
      </c>
      <c r="AK1305" s="324">
        <v>0</v>
      </c>
      <c r="AL1305" s="324">
        <v>0</v>
      </c>
      <c r="AM1305" s="324">
        <v>0</v>
      </c>
      <c r="AN1305" s="324">
        <v>0</v>
      </c>
      <c r="AO1305" s="403">
        <v>172957</v>
      </c>
      <c r="AP1305" s="403">
        <v>3.252E-2</v>
      </c>
      <c r="AQ1305" s="403">
        <v>0.18034</v>
      </c>
      <c r="AR1305" s="403">
        <v>56</v>
      </c>
      <c r="AS1305" s="399" t="s">
        <v>5015</v>
      </c>
      <c r="AT1305" s="390">
        <v>0</v>
      </c>
      <c r="AU1305" s="390">
        <v>0</v>
      </c>
      <c r="AV1305" s="390">
        <v>0</v>
      </c>
      <c r="AY1305" s="390" t="s">
        <v>5016</v>
      </c>
    </row>
    <row r="1306" spans="1:51" s="390" customFormat="1">
      <c r="A1306" s="399" t="s">
        <v>81</v>
      </c>
      <c r="B1306" s="399" t="s">
        <v>5018</v>
      </c>
      <c r="C1306" s="399">
        <v>3.9</v>
      </c>
      <c r="D1306" s="399">
        <v>30</v>
      </c>
      <c r="E1306" s="403">
        <v>2.3E-2</v>
      </c>
      <c r="F1306" s="399">
        <v>0</v>
      </c>
      <c r="G1306" s="399">
        <v>3.2</v>
      </c>
      <c r="H1306" s="399">
        <v>0.7</v>
      </c>
      <c r="I1306" s="399">
        <v>5.7</v>
      </c>
      <c r="J1306" s="399">
        <v>40</v>
      </c>
      <c r="K1306" s="399">
        <v>125</v>
      </c>
      <c r="L1306" s="403">
        <v>1</v>
      </c>
      <c r="M1306" s="404">
        <v>7.3</v>
      </c>
      <c r="N1306" s="404">
        <v>7.3</v>
      </c>
      <c r="O1306" s="404">
        <v>3.1</v>
      </c>
      <c r="P1306" s="399">
        <v>100</v>
      </c>
      <c r="Q1306" s="399" t="s">
        <v>293</v>
      </c>
      <c r="R1306" s="399">
        <v>1</v>
      </c>
      <c r="S1306" s="399">
        <v>0</v>
      </c>
      <c r="T1306" s="399">
        <v>350</v>
      </c>
      <c r="U1306" s="404">
        <v>0.41</v>
      </c>
      <c r="V1306" s="404">
        <v>0</v>
      </c>
      <c r="W1306" s="405">
        <v>8.8357500000000002E-5</v>
      </c>
      <c r="X1306" s="405">
        <v>0.50980392156862742</v>
      </c>
      <c r="Y1306" s="399">
        <v>1.48</v>
      </c>
      <c r="Z1306" s="399">
        <v>1.79</v>
      </c>
      <c r="AA1306" s="405">
        <v>1.554525E-4</v>
      </c>
      <c r="AB1306" s="405">
        <v>0.50980392156862742</v>
      </c>
      <c r="AC1306" s="399">
        <v>1.21</v>
      </c>
      <c r="AD1306" s="399">
        <v>2.0099999999999998</v>
      </c>
      <c r="AE1306" s="405">
        <v>1.3040999999999999E-4</v>
      </c>
      <c r="AF1306" s="405">
        <v>0.50980392156862742</v>
      </c>
      <c r="AG1306" s="399">
        <v>1.28</v>
      </c>
      <c r="AH1306" s="399">
        <v>2.2799999999999998</v>
      </c>
      <c r="AI1306" s="324">
        <v>0</v>
      </c>
      <c r="AJ1306" s="324">
        <v>0</v>
      </c>
      <c r="AK1306" s="324">
        <v>0</v>
      </c>
      <c r="AL1306" s="324">
        <v>0</v>
      </c>
      <c r="AM1306" s="324">
        <v>0</v>
      </c>
      <c r="AN1306" s="324">
        <v>0</v>
      </c>
      <c r="AO1306" s="403">
        <v>172957</v>
      </c>
      <c r="AP1306" s="403">
        <v>3.252E-2</v>
      </c>
      <c r="AQ1306" s="403">
        <v>0.18034</v>
      </c>
      <c r="AR1306" s="403">
        <v>54</v>
      </c>
      <c r="AS1306" s="399" t="s">
        <v>5015</v>
      </c>
      <c r="AT1306" s="390">
        <v>0</v>
      </c>
      <c r="AU1306" s="390">
        <v>0</v>
      </c>
      <c r="AV1306" s="390">
        <v>0</v>
      </c>
      <c r="AY1306" s="390" t="s">
        <v>5016</v>
      </c>
    </row>
    <row r="1307" spans="1:51" s="390" customFormat="1">
      <c r="A1307" s="399" t="s">
        <v>81</v>
      </c>
      <c r="B1307" s="399" t="s">
        <v>5019</v>
      </c>
      <c r="C1307" s="399">
        <v>5</v>
      </c>
      <c r="D1307" s="399">
        <v>20</v>
      </c>
      <c r="E1307" s="403">
        <v>0.03</v>
      </c>
      <c r="F1307" s="399">
        <v>0</v>
      </c>
      <c r="G1307" s="399">
        <v>2.8</v>
      </c>
      <c r="H1307" s="399">
        <v>0.7</v>
      </c>
      <c r="I1307" s="399">
        <v>4.5</v>
      </c>
      <c r="J1307" s="399">
        <v>40</v>
      </c>
      <c r="K1307" s="399">
        <v>125</v>
      </c>
      <c r="L1307" s="403">
        <v>1</v>
      </c>
      <c r="M1307" s="404">
        <v>7.3</v>
      </c>
      <c r="N1307" s="404">
        <v>7.3</v>
      </c>
      <c r="O1307" s="404">
        <v>3.1</v>
      </c>
      <c r="P1307" s="399">
        <v>100</v>
      </c>
      <c r="Q1307" s="399" t="s">
        <v>293</v>
      </c>
      <c r="R1307" s="399">
        <v>1</v>
      </c>
      <c r="S1307" s="399">
        <v>0</v>
      </c>
      <c r="T1307" s="399">
        <v>350</v>
      </c>
      <c r="U1307" s="404">
        <v>0.41</v>
      </c>
      <c r="V1307" s="404">
        <v>0</v>
      </c>
      <c r="W1307" s="405">
        <v>8.8357500000000002E-5</v>
      </c>
      <c r="X1307" s="405">
        <v>0.58479532163742687</v>
      </c>
      <c r="Y1307" s="399">
        <v>1.48</v>
      </c>
      <c r="Z1307" s="399">
        <v>1.79</v>
      </c>
      <c r="AA1307" s="405">
        <v>1.554525E-4</v>
      </c>
      <c r="AB1307" s="405">
        <v>0.58479532163742687</v>
      </c>
      <c r="AC1307" s="399">
        <v>1.21</v>
      </c>
      <c r="AD1307" s="399">
        <v>2.0099999999999998</v>
      </c>
      <c r="AE1307" s="405">
        <v>1.3040999999999999E-4</v>
      </c>
      <c r="AF1307" s="405">
        <v>0.58479532163742687</v>
      </c>
      <c r="AG1307" s="399">
        <v>1.28</v>
      </c>
      <c r="AH1307" s="399">
        <v>2.2799999999999998</v>
      </c>
      <c r="AI1307" s="324">
        <v>0</v>
      </c>
      <c r="AJ1307" s="324">
        <v>0</v>
      </c>
      <c r="AK1307" s="324">
        <v>0</v>
      </c>
      <c r="AL1307" s="324">
        <v>0</v>
      </c>
      <c r="AM1307" s="324">
        <v>0</v>
      </c>
      <c r="AN1307" s="324">
        <v>0</v>
      </c>
      <c r="AO1307" s="403">
        <v>219672</v>
      </c>
      <c r="AP1307" s="403">
        <v>2.5610000000000001E-2</v>
      </c>
      <c r="AQ1307" s="403">
        <v>0.16002</v>
      </c>
      <c r="AR1307" s="403">
        <v>66</v>
      </c>
      <c r="AS1307" s="399" t="s">
        <v>5015</v>
      </c>
      <c r="AT1307" s="390">
        <v>0</v>
      </c>
      <c r="AU1307" s="390">
        <v>0</v>
      </c>
      <c r="AV1307" s="390">
        <v>0</v>
      </c>
      <c r="AY1307" s="390" t="s">
        <v>5016</v>
      </c>
    </row>
    <row r="1308" spans="1:51" s="390" customFormat="1">
      <c r="A1308" s="399" t="s">
        <v>81</v>
      </c>
      <c r="B1308" s="399" t="s">
        <v>5020</v>
      </c>
      <c r="C1308" s="399">
        <v>6</v>
      </c>
      <c r="D1308" s="399">
        <v>20</v>
      </c>
      <c r="E1308" s="403">
        <v>3.3000000000000002E-2</v>
      </c>
      <c r="F1308" s="399">
        <v>0</v>
      </c>
      <c r="G1308" s="399">
        <v>2.6</v>
      </c>
      <c r="H1308" s="399">
        <v>0.7</v>
      </c>
      <c r="I1308" s="399">
        <v>4.5999999999999996</v>
      </c>
      <c r="J1308" s="399">
        <v>40</v>
      </c>
      <c r="K1308" s="399">
        <v>125</v>
      </c>
      <c r="L1308" s="403">
        <v>1</v>
      </c>
      <c r="M1308" s="404">
        <v>7.3</v>
      </c>
      <c r="N1308" s="404">
        <v>7.3</v>
      </c>
      <c r="O1308" s="404">
        <v>3.1</v>
      </c>
      <c r="P1308" s="399">
        <v>100</v>
      </c>
      <c r="Q1308" s="399" t="s">
        <v>293</v>
      </c>
      <c r="R1308" s="399">
        <v>1</v>
      </c>
      <c r="S1308" s="399">
        <v>0</v>
      </c>
      <c r="T1308" s="399">
        <v>350</v>
      </c>
      <c r="U1308" s="404">
        <v>0.41</v>
      </c>
      <c r="V1308" s="404">
        <v>0</v>
      </c>
      <c r="W1308" s="405">
        <v>8.8357500000000002E-5</v>
      </c>
      <c r="X1308" s="405">
        <v>0.634920634920635</v>
      </c>
      <c r="Y1308" s="399">
        <v>1.48</v>
      </c>
      <c r="Z1308" s="399">
        <v>1.79</v>
      </c>
      <c r="AA1308" s="405">
        <v>1.554525E-4</v>
      </c>
      <c r="AB1308" s="405">
        <v>0.634920634920635</v>
      </c>
      <c r="AC1308" s="399">
        <v>1.21</v>
      </c>
      <c r="AD1308" s="399">
        <v>2.0099999999999998</v>
      </c>
      <c r="AE1308" s="405">
        <v>1.3040999999999999E-4</v>
      </c>
      <c r="AF1308" s="405">
        <v>0.634920634920635</v>
      </c>
      <c r="AG1308" s="399">
        <v>1.28</v>
      </c>
      <c r="AH1308" s="399">
        <v>2.2799999999999998</v>
      </c>
      <c r="AI1308" s="324">
        <v>0</v>
      </c>
      <c r="AJ1308" s="324">
        <v>0</v>
      </c>
      <c r="AK1308" s="324">
        <v>0</v>
      </c>
      <c r="AL1308" s="324">
        <v>0</v>
      </c>
      <c r="AM1308" s="324">
        <v>0</v>
      </c>
      <c r="AN1308" s="324">
        <v>0</v>
      </c>
      <c r="AO1308" s="403">
        <v>219672</v>
      </c>
      <c r="AP1308" s="403">
        <v>2.5610000000000001E-2</v>
      </c>
      <c r="AQ1308" s="403">
        <v>0.16002</v>
      </c>
      <c r="AR1308" s="403">
        <v>57</v>
      </c>
      <c r="AS1308" s="399" t="s">
        <v>5015</v>
      </c>
      <c r="AT1308" s="390">
        <v>0</v>
      </c>
      <c r="AU1308" s="390">
        <v>0</v>
      </c>
      <c r="AV1308" s="390">
        <v>0</v>
      </c>
      <c r="AY1308" s="390" t="s">
        <v>5016</v>
      </c>
    </row>
    <row r="1309" spans="1:51" s="390" customFormat="1">
      <c r="A1309" s="399" t="s">
        <v>81</v>
      </c>
      <c r="B1309" s="399" t="s">
        <v>5021</v>
      </c>
      <c r="C1309" s="399">
        <v>7.3</v>
      </c>
      <c r="D1309" s="399">
        <v>20</v>
      </c>
      <c r="E1309" s="403">
        <v>4.4999999999999998E-2</v>
      </c>
      <c r="F1309" s="399">
        <v>0</v>
      </c>
      <c r="G1309" s="399">
        <v>2.5</v>
      </c>
      <c r="H1309" s="399">
        <v>0.7</v>
      </c>
      <c r="I1309" s="399">
        <v>3.8</v>
      </c>
      <c r="J1309" s="399">
        <v>40</v>
      </c>
      <c r="K1309" s="399">
        <v>125</v>
      </c>
      <c r="L1309" s="403">
        <v>1</v>
      </c>
      <c r="M1309" s="404">
        <v>7.3</v>
      </c>
      <c r="N1309" s="404">
        <v>7.3</v>
      </c>
      <c r="O1309" s="404">
        <v>3.1</v>
      </c>
      <c r="P1309" s="399">
        <v>100</v>
      </c>
      <c r="Q1309" s="399" t="s">
        <v>293</v>
      </c>
      <c r="R1309" s="399">
        <v>1</v>
      </c>
      <c r="S1309" s="399">
        <v>0</v>
      </c>
      <c r="T1309" s="399">
        <v>350</v>
      </c>
      <c r="U1309" s="404">
        <v>0.41</v>
      </c>
      <c r="V1309" s="404">
        <v>0</v>
      </c>
      <c r="W1309" s="405">
        <v>8.8357500000000002E-5</v>
      </c>
      <c r="X1309" s="405">
        <v>0.70531400966183577</v>
      </c>
      <c r="Y1309" s="399">
        <v>1.48</v>
      </c>
      <c r="Z1309" s="399">
        <v>1.79</v>
      </c>
      <c r="AA1309" s="405">
        <v>1.554525E-4</v>
      </c>
      <c r="AB1309" s="405">
        <v>0.70531400966183577</v>
      </c>
      <c r="AC1309" s="399">
        <v>1.21</v>
      </c>
      <c r="AD1309" s="399">
        <v>2.0099999999999998</v>
      </c>
      <c r="AE1309" s="405">
        <v>1.3040999999999999E-4</v>
      </c>
      <c r="AF1309" s="405">
        <v>0.70531400966183577</v>
      </c>
      <c r="AG1309" s="399">
        <v>1.28</v>
      </c>
      <c r="AH1309" s="399">
        <v>2.2799999999999998</v>
      </c>
      <c r="AI1309" s="324">
        <v>0</v>
      </c>
      <c r="AJ1309" s="324">
        <v>0</v>
      </c>
      <c r="AK1309" s="324">
        <v>0</v>
      </c>
      <c r="AL1309" s="324">
        <v>0</v>
      </c>
      <c r="AM1309" s="324">
        <v>0</v>
      </c>
      <c r="AN1309" s="324">
        <v>0</v>
      </c>
      <c r="AO1309" s="403">
        <v>273123</v>
      </c>
      <c r="AP1309" s="403">
        <v>2.06E-2</v>
      </c>
      <c r="AQ1309" s="403">
        <v>0.14351</v>
      </c>
      <c r="AR1309" s="403">
        <v>62</v>
      </c>
      <c r="AS1309" s="399" t="s">
        <v>5015</v>
      </c>
      <c r="AT1309" s="390">
        <v>0</v>
      </c>
      <c r="AU1309" s="390">
        <v>0</v>
      </c>
      <c r="AV1309" s="390">
        <v>0</v>
      </c>
      <c r="AY1309" s="390" t="s">
        <v>5016</v>
      </c>
    </row>
    <row r="1310" spans="1:51" s="390" customFormat="1">
      <c r="A1310" s="399" t="s">
        <v>81</v>
      </c>
      <c r="B1310" s="399" t="s">
        <v>5022</v>
      </c>
      <c r="C1310" s="399">
        <v>8.6</v>
      </c>
      <c r="D1310" s="399">
        <v>20</v>
      </c>
      <c r="E1310" s="403">
        <v>4.8000000000000001E-2</v>
      </c>
      <c r="F1310" s="399">
        <v>0</v>
      </c>
      <c r="G1310" s="399">
        <v>2.2000000000000002</v>
      </c>
      <c r="H1310" s="399">
        <v>0.7</v>
      </c>
      <c r="I1310" s="399">
        <v>3.4</v>
      </c>
      <c r="J1310" s="399">
        <v>40</v>
      </c>
      <c r="K1310" s="399">
        <v>125</v>
      </c>
      <c r="L1310" s="403">
        <v>1</v>
      </c>
      <c r="M1310" s="404">
        <v>7.3</v>
      </c>
      <c r="N1310" s="404">
        <v>7.3</v>
      </c>
      <c r="O1310" s="404">
        <v>3.1</v>
      </c>
      <c r="P1310" s="399">
        <v>100</v>
      </c>
      <c r="Q1310" s="399" t="s">
        <v>293</v>
      </c>
      <c r="R1310" s="399">
        <v>1</v>
      </c>
      <c r="S1310" s="399">
        <v>0</v>
      </c>
      <c r="T1310" s="399">
        <v>350</v>
      </c>
      <c r="U1310" s="404">
        <v>0.41</v>
      </c>
      <c r="V1310" s="404">
        <v>0</v>
      </c>
      <c r="W1310" s="405">
        <v>8.8357500000000002E-5</v>
      </c>
      <c r="X1310" s="405">
        <v>0.76444444444444437</v>
      </c>
      <c r="Y1310" s="399">
        <v>1.48</v>
      </c>
      <c r="Z1310" s="399">
        <v>1.79</v>
      </c>
      <c r="AA1310" s="405">
        <v>1.554525E-4</v>
      </c>
      <c r="AB1310" s="405">
        <v>0.76444444444444437</v>
      </c>
      <c r="AC1310" s="399">
        <v>1.21</v>
      </c>
      <c r="AD1310" s="399">
        <v>2.0099999999999998</v>
      </c>
      <c r="AE1310" s="405">
        <v>1.3040999999999999E-4</v>
      </c>
      <c r="AF1310" s="405">
        <v>0.76444444444444437</v>
      </c>
      <c r="AG1310" s="399">
        <v>1.28</v>
      </c>
      <c r="AH1310" s="399">
        <v>2.2799999999999998</v>
      </c>
      <c r="AI1310" s="324">
        <v>0</v>
      </c>
      <c r="AJ1310" s="324">
        <v>0</v>
      </c>
      <c r="AK1310" s="324">
        <v>0</v>
      </c>
      <c r="AL1310" s="324">
        <v>0</v>
      </c>
      <c r="AM1310" s="324">
        <v>0</v>
      </c>
      <c r="AN1310" s="324">
        <v>0</v>
      </c>
      <c r="AO1310" s="403">
        <v>273123</v>
      </c>
      <c r="AP1310" s="403">
        <v>2.06E-2</v>
      </c>
      <c r="AQ1310" s="403">
        <v>0.14351</v>
      </c>
      <c r="AR1310" s="403">
        <v>72</v>
      </c>
      <c r="AS1310" s="399" t="s">
        <v>5015</v>
      </c>
      <c r="AT1310" s="390">
        <v>0</v>
      </c>
      <c r="AU1310" s="390">
        <v>0</v>
      </c>
      <c r="AV1310" s="390">
        <v>0</v>
      </c>
      <c r="AY1310" s="390" t="s">
        <v>5016</v>
      </c>
    </row>
    <row r="1311" spans="1:51" s="390" customFormat="1">
      <c r="A1311" s="399" t="s">
        <v>81</v>
      </c>
      <c r="B1311" s="399" t="s">
        <v>5023</v>
      </c>
      <c r="C1311" s="399">
        <v>10</v>
      </c>
      <c r="D1311" s="399">
        <v>20</v>
      </c>
      <c r="E1311" s="403">
        <v>5.1999999999999998E-2</v>
      </c>
      <c r="F1311" s="399">
        <v>0</v>
      </c>
      <c r="G1311" s="399">
        <v>1.9</v>
      </c>
      <c r="H1311" s="399">
        <v>0.7</v>
      </c>
      <c r="I1311" s="399">
        <v>3.2</v>
      </c>
      <c r="J1311" s="399">
        <v>40</v>
      </c>
      <c r="K1311" s="399">
        <v>125</v>
      </c>
      <c r="L1311" s="403">
        <v>1</v>
      </c>
      <c r="M1311" s="404">
        <v>7.3</v>
      </c>
      <c r="N1311" s="404">
        <v>7.3</v>
      </c>
      <c r="O1311" s="404">
        <v>3.1</v>
      </c>
      <c r="P1311" s="399">
        <v>100</v>
      </c>
      <c r="Q1311" s="399" t="s">
        <v>293</v>
      </c>
      <c r="R1311" s="399">
        <v>1</v>
      </c>
      <c r="S1311" s="399">
        <v>0</v>
      </c>
      <c r="T1311" s="399">
        <v>350</v>
      </c>
      <c r="U1311" s="404">
        <v>0.41</v>
      </c>
      <c r="V1311" s="404">
        <v>0</v>
      </c>
      <c r="W1311" s="405">
        <v>8.8357500000000002E-5</v>
      </c>
      <c r="X1311" s="405">
        <v>0.76628352490421459</v>
      </c>
      <c r="Y1311" s="399">
        <v>1.48</v>
      </c>
      <c r="Z1311" s="399">
        <v>1.79</v>
      </c>
      <c r="AA1311" s="405">
        <v>1.554525E-4</v>
      </c>
      <c r="AB1311" s="405">
        <v>0.76628352490421459</v>
      </c>
      <c r="AC1311" s="399">
        <v>1.21</v>
      </c>
      <c r="AD1311" s="399">
        <v>2.0099999999999998</v>
      </c>
      <c r="AE1311" s="405">
        <v>1.3040999999999999E-4</v>
      </c>
      <c r="AF1311" s="405">
        <v>0.76628352490421459</v>
      </c>
      <c r="AG1311" s="399">
        <v>1.28</v>
      </c>
      <c r="AH1311" s="399">
        <v>2.2799999999999998</v>
      </c>
      <c r="AI1311" s="324">
        <v>0</v>
      </c>
      <c r="AJ1311" s="324">
        <v>0</v>
      </c>
      <c r="AK1311" s="324">
        <v>0</v>
      </c>
      <c r="AL1311" s="324">
        <v>0</v>
      </c>
      <c r="AM1311" s="324">
        <v>0</v>
      </c>
      <c r="AN1311" s="324">
        <v>0</v>
      </c>
      <c r="AO1311" s="403">
        <v>273123</v>
      </c>
      <c r="AP1311" s="403">
        <v>2.06E-2</v>
      </c>
      <c r="AQ1311" s="403">
        <v>0.14351</v>
      </c>
      <c r="AR1311" s="403">
        <v>75</v>
      </c>
      <c r="AS1311" s="399" t="s">
        <v>5015</v>
      </c>
      <c r="AT1311" s="390">
        <v>0</v>
      </c>
      <c r="AU1311" s="390">
        <v>0</v>
      </c>
      <c r="AV1311" s="390">
        <v>0</v>
      </c>
      <c r="AY1311" s="390" t="s">
        <v>5016</v>
      </c>
    </row>
    <row r="1312" spans="1:51" s="390" customFormat="1">
      <c r="A1312" s="399" t="s">
        <v>81</v>
      </c>
      <c r="B1312" s="399" t="s">
        <v>5024</v>
      </c>
      <c r="C1312" s="399">
        <v>12</v>
      </c>
      <c r="D1312" s="399">
        <v>20</v>
      </c>
      <c r="E1312" s="403">
        <v>6.6000000000000003E-2</v>
      </c>
      <c r="F1312" s="399">
        <v>0</v>
      </c>
      <c r="G1312" s="399">
        <v>1.7</v>
      </c>
      <c r="H1312" s="399">
        <v>0.7</v>
      </c>
      <c r="I1312" s="399">
        <v>2.8</v>
      </c>
      <c r="J1312" s="399">
        <v>40</v>
      </c>
      <c r="K1312" s="399">
        <v>125</v>
      </c>
      <c r="L1312" s="403">
        <v>1</v>
      </c>
      <c r="M1312" s="404">
        <v>7.3</v>
      </c>
      <c r="N1312" s="404">
        <v>7.3</v>
      </c>
      <c r="O1312" s="404">
        <v>3.1</v>
      </c>
      <c r="P1312" s="399">
        <v>100</v>
      </c>
      <c r="Q1312" s="399" t="s">
        <v>293</v>
      </c>
      <c r="R1312" s="399">
        <v>1</v>
      </c>
      <c r="S1312" s="399">
        <v>0</v>
      </c>
      <c r="T1312" s="399">
        <v>350</v>
      </c>
      <c r="U1312" s="404">
        <v>0.41</v>
      </c>
      <c r="V1312" s="404">
        <v>0</v>
      </c>
      <c r="W1312" s="405">
        <v>8.8357500000000002E-5</v>
      </c>
      <c r="X1312" s="405">
        <v>0.86021505376344087</v>
      </c>
      <c r="Y1312" s="399">
        <v>1.48</v>
      </c>
      <c r="Z1312" s="399">
        <v>1.79</v>
      </c>
      <c r="AA1312" s="405">
        <v>1.554525E-4</v>
      </c>
      <c r="AB1312" s="405">
        <v>0.86021505376344087</v>
      </c>
      <c r="AC1312" s="399">
        <v>1.21</v>
      </c>
      <c r="AD1312" s="399">
        <v>2.0099999999999998</v>
      </c>
      <c r="AE1312" s="405">
        <v>1.3040999999999999E-4</v>
      </c>
      <c r="AF1312" s="405">
        <v>0.86021505376344087</v>
      </c>
      <c r="AG1312" s="399">
        <v>1.28</v>
      </c>
      <c r="AH1312" s="399">
        <v>2.2799999999999998</v>
      </c>
      <c r="AI1312" s="324">
        <v>0</v>
      </c>
      <c r="AJ1312" s="324">
        <v>0</v>
      </c>
      <c r="AK1312" s="324">
        <v>0</v>
      </c>
      <c r="AL1312" s="324">
        <v>0</v>
      </c>
      <c r="AM1312" s="324">
        <v>0</v>
      </c>
      <c r="AN1312" s="324">
        <v>0</v>
      </c>
      <c r="AO1312" s="403">
        <v>348751</v>
      </c>
      <c r="AP1312" s="403">
        <v>1.6129999999999999E-2</v>
      </c>
      <c r="AQ1312" s="403">
        <v>0.127</v>
      </c>
      <c r="AR1312" s="403">
        <v>77</v>
      </c>
      <c r="AS1312" s="399" t="s">
        <v>5015</v>
      </c>
      <c r="AT1312" s="390">
        <v>0</v>
      </c>
      <c r="AU1312" s="390">
        <v>0</v>
      </c>
      <c r="AV1312" s="390">
        <v>0</v>
      </c>
      <c r="AY1312" s="390" t="s">
        <v>5016</v>
      </c>
    </row>
    <row r="1313" spans="1:51" s="390" customFormat="1">
      <c r="A1313" s="399" t="s">
        <v>81</v>
      </c>
      <c r="B1313" s="399" t="s">
        <v>5025</v>
      </c>
      <c r="C1313" s="399">
        <v>15</v>
      </c>
      <c r="D1313" s="399">
        <v>20</v>
      </c>
      <c r="E1313" s="403">
        <v>7.4999999999999997E-2</v>
      </c>
      <c r="F1313" s="399">
        <v>0</v>
      </c>
      <c r="G1313" s="399">
        <v>1.6</v>
      </c>
      <c r="H1313" s="399">
        <v>0.7</v>
      </c>
      <c r="I1313" s="399">
        <v>2.7</v>
      </c>
      <c r="J1313" s="399">
        <v>40</v>
      </c>
      <c r="K1313" s="399">
        <v>125</v>
      </c>
      <c r="L1313" s="403">
        <v>1</v>
      </c>
      <c r="M1313" s="404">
        <v>7.3</v>
      </c>
      <c r="N1313" s="404">
        <v>7.3</v>
      </c>
      <c r="O1313" s="404">
        <v>3.1</v>
      </c>
      <c r="P1313" s="399">
        <v>100</v>
      </c>
      <c r="Q1313" s="399" t="s">
        <v>293</v>
      </c>
      <c r="R1313" s="399">
        <v>1</v>
      </c>
      <c r="S1313" s="399">
        <v>0</v>
      </c>
      <c r="T1313" s="399">
        <v>350</v>
      </c>
      <c r="U1313" s="404">
        <v>0.41</v>
      </c>
      <c r="V1313" s="404">
        <v>0</v>
      </c>
      <c r="W1313" s="405">
        <v>8.8357500000000002E-5</v>
      </c>
      <c r="X1313" s="405">
        <v>0.95238095238095233</v>
      </c>
      <c r="Y1313" s="399">
        <v>1.48</v>
      </c>
      <c r="Z1313" s="399">
        <v>1.79</v>
      </c>
      <c r="AA1313" s="405">
        <v>1.554525E-4</v>
      </c>
      <c r="AB1313" s="405">
        <v>0.95238095238095233</v>
      </c>
      <c r="AC1313" s="399">
        <v>1.21</v>
      </c>
      <c r="AD1313" s="399">
        <v>2.0099999999999998</v>
      </c>
      <c r="AE1313" s="405">
        <v>1.3040999999999999E-4</v>
      </c>
      <c r="AF1313" s="405">
        <v>0.95238095238095233</v>
      </c>
      <c r="AG1313" s="399">
        <v>1.28</v>
      </c>
      <c r="AH1313" s="399">
        <v>2.2799999999999998</v>
      </c>
      <c r="AI1313" s="324">
        <v>0</v>
      </c>
      <c r="AJ1313" s="324">
        <v>0</v>
      </c>
      <c r="AK1313" s="324">
        <v>0</v>
      </c>
      <c r="AL1313" s="324">
        <v>0</v>
      </c>
      <c r="AM1313" s="324">
        <v>0</v>
      </c>
      <c r="AN1313" s="324">
        <v>0</v>
      </c>
      <c r="AO1313" s="403">
        <v>348751</v>
      </c>
      <c r="AP1313" s="403">
        <v>1.6129999999999999E-2</v>
      </c>
      <c r="AQ1313" s="403">
        <v>0.127</v>
      </c>
      <c r="AR1313" s="403">
        <v>73</v>
      </c>
      <c r="AS1313" s="399" t="s">
        <v>5015</v>
      </c>
      <c r="AT1313" s="390">
        <v>0</v>
      </c>
      <c r="AU1313" s="390">
        <v>0</v>
      </c>
      <c r="AV1313" s="390">
        <v>0</v>
      </c>
      <c r="AY1313" s="390" t="s">
        <v>5016</v>
      </c>
    </row>
    <row r="1314" spans="1:51" s="390" customFormat="1">
      <c r="A1314" s="399" t="s">
        <v>81</v>
      </c>
      <c r="B1314" s="399" t="s">
        <v>5026</v>
      </c>
      <c r="C1314" s="399">
        <v>18</v>
      </c>
      <c r="D1314" s="399">
        <v>20</v>
      </c>
      <c r="E1314" s="403">
        <v>8.7999999999999995E-2</v>
      </c>
      <c r="F1314" s="399">
        <v>0</v>
      </c>
      <c r="G1314" s="399">
        <v>1.4</v>
      </c>
      <c r="H1314" s="399">
        <v>0.7</v>
      </c>
      <c r="I1314" s="399">
        <v>2.6</v>
      </c>
      <c r="J1314" s="399">
        <v>40</v>
      </c>
      <c r="K1314" s="399">
        <v>125</v>
      </c>
      <c r="L1314" s="403">
        <v>1</v>
      </c>
      <c r="M1314" s="404">
        <v>7.3</v>
      </c>
      <c r="N1314" s="404">
        <v>7.3</v>
      </c>
      <c r="O1314" s="404">
        <v>3.1</v>
      </c>
      <c r="P1314" s="399">
        <v>100</v>
      </c>
      <c r="Q1314" s="399" t="s">
        <v>293</v>
      </c>
      <c r="R1314" s="399">
        <v>1</v>
      </c>
      <c r="S1314" s="399">
        <v>0</v>
      </c>
      <c r="T1314" s="399">
        <v>350</v>
      </c>
      <c r="U1314" s="404">
        <v>0.41</v>
      </c>
      <c r="V1314" s="404">
        <v>0</v>
      </c>
      <c r="W1314" s="405">
        <v>8.8357500000000002E-5</v>
      </c>
      <c r="X1314" s="405">
        <v>1.0810810810810811</v>
      </c>
      <c r="Y1314" s="399">
        <v>1.48</v>
      </c>
      <c r="Z1314" s="399">
        <v>1.79</v>
      </c>
      <c r="AA1314" s="405">
        <v>1.554525E-4</v>
      </c>
      <c r="AB1314" s="405">
        <v>1.0810810810810811</v>
      </c>
      <c r="AC1314" s="399">
        <v>1.21</v>
      </c>
      <c r="AD1314" s="399">
        <v>2.0099999999999998</v>
      </c>
      <c r="AE1314" s="405">
        <v>1.3040999999999999E-4</v>
      </c>
      <c r="AF1314" s="405">
        <v>1.0810810810810811</v>
      </c>
      <c r="AG1314" s="399">
        <v>1.28</v>
      </c>
      <c r="AH1314" s="399">
        <v>2.2799999999999998</v>
      </c>
      <c r="AI1314" s="324">
        <v>0</v>
      </c>
      <c r="AJ1314" s="324">
        <v>0</v>
      </c>
      <c r="AK1314" s="324">
        <v>0</v>
      </c>
      <c r="AL1314" s="324">
        <v>0</v>
      </c>
      <c r="AM1314" s="324">
        <v>0</v>
      </c>
      <c r="AN1314" s="324">
        <v>0</v>
      </c>
      <c r="AO1314" s="403">
        <v>348751</v>
      </c>
      <c r="AP1314" s="403">
        <v>1.6129999999999999E-2</v>
      </c>
      <c r="AQ1314" s="403">
        <v>0.127</v>
      </c>
      <c r="AR1314" s="403">
        <v>67</v>
      </c>
      <c r="AS1314" s="399" t="s">
        <v>5015</v>
      </c>
      <c r="AT1314" s="390">
        <v>0</v>
      </c>
      <c r="AU1314" s="390">
        <v>0</v>
      </c>
      <c r="AV1314" s="390">
        <v>0</v>
      </c>
      <c r="AY1314" s="390" t="s">
        <v>5016</v>
      </c>
    </row>
    <row r="1315" spans="1:51" s="390" customFormat="1">
      <c r="A1315" s="399" t="s">
        <v>81</v>
      </c>
      <c r="B1315" s="399" t="s">
        <v>5027</v>
      </c>
      <c r="C1315" s="399">
        <v>22</v>
      </c>
      <c r="D1315" s="399">
        <v>20</v>
      </c>
      <c r="E1315" s="403">
        <v>0.113</v>
      </c>
      <c r="F1315" s="399">
        <v>0</v>
      </c>
      <c r="G1315" s="399">
        <v>1.3</v>
      </c>
      <c r="H1315" s="399">
        <v>0.7</v>
      </c>
      <c r="I1315" s="399">
        <v>2.2000000000000002</v>
      </c>
      <c r="J1315" s="399">
        <v>40</v>
      </c>
      <c r="K1315" s="399">
        <v>125</v>
      </c>
      <c r="L1315" s="403">
        <v>1</v>
      </c>
      <c r="M1315" s="404">
        <v>7.3</v>
      </c>
      <c r="N1315" s="404">
        <v>7.3</v>
      </c>
      <c r="O1315" s="404">
        <v>3.1</v>
      </c>
      <c r="P1315" s="399">
        <v>100</v>
      </c>
      <c r="Q1315" s="399" t="s">
        <v>293</v>
      </c>
      <c r="R1315" s="399">
        <v>1</v>
      </c>
      <c r="S1315" s="399">
        <v>0</v>
      </c>
      <c r="T1315" s="399">
        <v>350</v>
      </c>
      <c r="U1315" s="404">
        <v>0.41</v>
      </c>
      <c r="V1315" s="404">
        <v>0</v>
      </c>
      <c r="W1315" s="405">
        <v>8.8357500000000002E-5</v>
      </c>
      <c r="X1315" s="405">
        <v>1.1924119241192412</v>
      </c>
      <c r="Y1315" s="399">
        <v>1.48</v>
      </c>
      <c r="Z1315" s="399">
        <v>1.79</v>
      </c>
      <c r="AA1315" s="405">
        <v>1.554525E-4</v>
      </c>
      <c r="AB1315" s="405">
        <v>1.1924119241192412</v>
      </c>
      <c r="AC1315" s="399">
        <v>1.21</v>
      </c>
      <c r="AD1315" s="399">
        <v>2.0099999999999998</v>
      </c>
      <c r="AE1315" s="405">
        <v>1.3040999999999999E-4</v>
      </c>
      <c r="AF1315" s="405">
        <v>1.1924119241192412</v>
      </c>
      <c r="AG1315" s="399">
        <v>1.28</v>
      </c>
      <c r="AH1315" s="399">
        <v>2.2799999999999998</v>
      </c>
      <c r="AI1315" s="324">
        <v>0</v>
      </c>
      <c r="AJ1315" s="324">
        <v>0</v>
      </c>
      <c r="AK1315" s="324">
        <v>0</v>
      </c>
      <c r="AL1315" s="324">
        <v>0</v>
      </c>
      <c r="AM1315" s="324">
        <v>0</v>
      </c>
      <c r="AN1315" s="324">
        <v>0</v>
      </c>
      <c r="AO1315" s="403">
        <v>440286</v>
      </c>
      <c r="AP1315" s="403">
        <v>1.278E-2</v>
      </c>
      <c r="AQ1315" s="403">
        <v>0.11303000000000001</v>
      </c>
      <c r="AR1315" s="403">
        <v>73</v>
      </c>
      <c r="AS1315" s="399" t="s">
        <v>5015</v>
      </c>
      <c r="AT1315" s="390">
        <v>0</v>
      </c>
      <c r="AU1315" s="390">
        <v>0</v>
      </c>
      <c r="AV1315" s="390">
        <v>0</v>
      </c>
      <c r="AY1315" s="390" t="s">
        <v>5016</v>
      </c>
    </row>
    <row r="1316" spans="1:51" s="390" customFormat="1">
      <c r="A1316" s="399" t="s">
        <v>81</v>
      </c>
      <c r="B1316" s="399" t="s">
        <v>5028</v>
      </c>
      <c r="C1316" s="399">
        <v>27</v>
      </c>
      <c r="D1316" s="399">
        <v>20</v>
      </c>
      <c r="E1316" s="403">
        <v>0.13200000000000001</v>
      </c>
      <c r="F1316" s="399">
        <v>0</v>
      </c>
      <c r="G1316" s="399">
        <v>1.2</v>
      </c>
      <c r="H1316" s="399">
        <v>0.7</v>
      </c>
      <c r="I1316" s="399">
        <v>2</v>
      </c>
      <c r="J1316" s="399">
        <v>40</v>
      </c>
      <c r="K1316" s="399">
        <v>125</v>
      </c>
      <c r="L1316" s="403">
        <v>1</v>
      </c>
      <c r="M1316" s="404">
        <v>7.3</v>
      </c>
      <c r="N1316" s="404">
        <v>7.3</v>
      </c>
      <c r="O1316" s="404">
        <v>3.1</v>
      </c>
      <c r="P1316" s="399">
        <v>100</v>
      </c>
      <c r="Q1316" s="399" t="s">
        <v>293</v>
      </c>
      <c r="R1316" s="399">
        <v>1</v>
      </c>
      <c r="S1316" s="399">
        <v>0</v>
      </c>
      <c r="T1316" s="399">
        <v>350</v>
      </c>
      <c r="U1316" s="404">
        <v>0.41</v>
      </c>
      <c r="V1316" s="404">
        <v>0</v>
      </c>
      <c r="W1316" s="405">
        <v>8.8357500000000002E-5</v>
      </c>
      <c r="X1316" s="405">
        <v>1.2765957446808511</v>
      </c>
      <c r="Y1316" s="399">
        <v>1.48</v>
      </c>
      <c r="Z1316" s="399">
        <v>1.79</v>
      </c>
      <c r="AA1316" s="405">
        <v>1.554525E-4</v>
      </c>
      <c r="AB1316" s="405">
        <v>1.2765957446808511</v>
      </c>
      <c r="AC1316" s="399">
        <v>1.21</v>
      </c>
      <c r="AD1316" s="399">
        <v>2.0099999999999998</v>
      </c>
      <c r="AE1316" s="405">
        <v>1.3040999999999999E-4</v>
      </c>
      <c r="AF1316" s="405">
        <v>1.2765957446808511</v>
      </c>
      <c r="AG1316" s="399">
        <v>1.28</v>
      </c>
      <c r="AH1316" s="399">
        <v>2.2799999999999998</v>
      </c>
      <c r="AI1316" s="324">
        <v>0</v>
      </c>
      <c r="AJ1316" s="324">
        <v>0</v>
      </c>
      <c r="AK1316" s="324">
        <v>0</v>
      </c>
      <c r="AL1316" s="324">
        <v>0</v>
      </c>
      <c r="AM1316" s="324">
        <v>0</v>
      </c>
      <c r="AN1316" s="324">
        <v>0</v>
      </c>
      <c r="AO1316" s="403">
        <v>440286</v>
      </c>
      <c r="AP1316" s="403">
        <v>1.278E-2</v>
      </c>
      <c r="AQ1316" s="403">
        <v>0.11303000000000001</v>
      </c>
      <c r="AR1316" s="403">
        <v>76</v>
      </c>
      <c r="AS1316" s="399" t="s">
        <v>5015</v>
      </c>
      <c r="AT1316" s="390">
        <v>0</v>
      </c>
      <c r="AU1316" s="390">
        <v>0</v>
      </c>
      <c r="AV1316" s="390">
        <v>0</v>
      </c>
      <c r="AY1316" s="390" t="s">
        <v>5016</v>
      </c>
    </row>
    <row r="1317" spans="1:51" s="390" customFormat="1">
      <c r="A1317" s="399" t="s">
        <v>81</v>
      </c>
      <c r="B1317" s="399" t="s">
        <v>5029</v>
      </c>
      <c r="C1317" s="399">
        <v>33</v>
      </c>
      <c r="D1317" s="399">
        <v>20</v>
      </c>
      <c r="E1317" s="403">
        <v>0.15</v>
      </c>
      <c r="F1317" s="399">
        <v>0</v>
      </c>
      <c r="G1317" s="399">
        <v>1.1000000000000001</v>
      </c>
      <c r="H1317" s="399">
        <v>0.7</v>
      </c>
      <c r="I1317" s="399">
        <v>1.9</v>
      </c>
      <c r="J1317" s="399">
        <v>40</v>
      </c>
      <c r="K1317" s="399">
        <v>125</v>
      </c>
      <c r="L1317" s="403">
        <v>1</v>
      </c>
      <c r="M1317" s="404">
        <v>7.3</v>
      </c>
      <c r="N1317" s="404">
        <v>7.3</v>
      </c>
      <c r="O1317" s="404">
        <v>3.1</v>
      </c>
      <c r="P1317" s="399">
        <v>100</v>
      </c>
      <c r="Q1317" s="399" t="s">
        <v>293</v>
      </c>
      <c r="R1317" s="399">
        <v>1</v>
      </c>
      <c r="S1317" s="399">
        <v>0</v>
      </c>
      <c r="T1317" s="399">
        <v>350</v>
      </c>
      <c r="U1317" s="404">
        <v>0.41</v>
      </c>
      <c r="V1317" s="404">
        <v>0</v>
      </c>
      <c r="W1317" s="405">
        <v>8.8357500000000002E-5</v>
      </c>
      <c r="X1317" s="405">
        <v>1.4379084967320261</v>
      </c>
      <c r="Y1317" s="399">
        <v>1.48</v>
      </c>
      <c r="Z1317" s="399">
        <v>1.79</v>
      </c>
      <c r="AA1317" s="405">
        <v>1.554525E-4</v>
      </c>
      <c r="AB1317" s="405">
        <v>1.4379084967320261</v>
      </c>
      <c r="AC1317" s="399">
        <v>1.21</v>
      </c>
      <c r="AD1317" s="399">
        <v>2.0099999999999998</v>
      </c>
      <c r="AE1317" s="405">
        <v>1.3040999999999999E-4</v>
      </c>
      <c r="AF1317" s="405">
        <v>1.4379084967320261</v>
      </c>
      <c r="AG1317" s="399">
        <v>1.28</v>
      </c>
      <c r="AH1317" s="399">
        <v>2.2799999999999998</v>
      </c>
      <c r="AI1317" s="324">
        <v>0</v>
      </c>
      <c r="AJ1317" s="324">
        <v>0</v>
      </c>
      <c r="AK1317" s="324">
        <v>0</v>
      </c>
      <c r="AL1317" s="324">
        <v>0</v>
      </c>
      <c r="AM1317" s="324">
        <v>0</v>
      </c>
      <c r="AN1317" s="324">
        <v>0</v>
      </c>
      <c r="AO1317" s="403">
        <v>440286</v>
      </c>
      <c r="AP1317" s="403">
        <v>1.278E-2</v>
      </c>
      <c r="AQ1317" s="403">
        <v>0.11303000000000001</v>
      </c>
      <c r="AR1317" s="403">
        <v>74</v>
      </c>
      <c r="AS1317" s="399" t="s">
        <v>5015</v>
      </c>
      <c r="AT1317" s="390">
        <v>0</v>
      </c>
      <c r="AU1317" s="390">
        <v>0</v>
      </c>
      <c r="AV1317" s="390">
        <v>0</v>
      </c>
      <c r="AY1317" s="390" t="s">
        <v>5016</v>
      </c>
    </row>
    <row r="1318" spans="1:51" s="390" customFormat="1">
      <c r="A1318" s="399" t="s">
        <v>81</v>
      </c>
      <c r="B1318" s="399" t="s">
        <v>5030</v>
      </c>
      <c r="C1318" s="399">
        <v>39</v>
      </c>
      <c r="D1318" s="399">
        <v>20</v>
      </c>
      <c r="E1318" s="403">
        <v>0.18</v>
      </c>
      <c r="F1318" s="399">
        <v>0</v>
      </c>
      <c r="G1318" s="399">
        <v>0.96</v>
      </c>
      <c r="H1318" s="399">
        <v>0.7</v>
      </c>
      <c r="I1318" s="399">
        <v>1.6</v>
      </c>
      <c r="J1318" s="399">
        <v>40</v>
      </c>
      <c r="K1318" s="399">
        <v>125</v>
      </c>
      <c r="L1318" s="403">
        <v>1</v>
      </c>
      <c r="M1318" s="404">
        <v>7.3</v>
      </c>
      <c r="N1318" s="404">
        <v>7.3</v>
      </c>
      <c r="O1318" s="404">
        <v>3.1</v>
      </c>
      <c r="P1318" s="399">
        <v>100</v>
      </c>
      <c r="Q1318" s="399" t="s">
        <v>293</v>
      </c>
      <c r="R1318" s="399">
        <v>1</v>
      </c>
      <c r="S1318" s="399">
        <v>0</v>
      </c>
      <c r="T1318" s="399">
        <v>350</v>
      </c>
      <c r="U1318" s="404">
        <v>0.41</v>
      </c>
      <c r="V1318" s="404">
        <v>0</v>
      </c>
      <c r="W1318" s="405">
        <v>8.8357500000000002E-5</v>
      </c>
      <c r="X1318" s="405">
        <v>1.5757575757575757</v>
      </c>
      <c r="Y1318" s="399">
        <v>1.48</v>
      </c>
      <c r="Z1318" s="399">
        <v>1.79</v>
      </c>
      <c r="AA1318" s="405">
        <v>1.554525E-4</v>
      </c>
      <c r="AB1318" s="405">
        <v>1.5757575757575757</v>
      </c>
      <c r="AC1318" s="399">
        <v>1.21</v>
      </c>
      <c r="AD1318" s="399">
        <v>2.0099999999999998</v>
      </c>
      <c r="AE1318" s="405">
        <v>1.3040999999999999E-4</v>
      </c>
      <c r="AF1318" s="405">
        <v>1.5757575757575757</v>
      </c>
      <c r="AG1318" s="399">
        <v>1.28</v>
      </c>
      <c r="AH1318" s="399">
        <v>2.2799999999999998</v>
      </c>
      <c r="AI1318" s="324">
        <v>0</v>
      </c>
      <c r="AJ1318" s="324">
        <v>0</v>
      </c>
      <c r="AK1318" s="324">
        <v>0</v>
      </c>
      <c r="AL1318" s="324">
        <v>0</v>
      </c>
      <c r="AM1318" s="324">
        <v>0</v>
      </c>
      <c r="AN1318" s="324">
        <v>0</v>
      </c>
      <c r="AO1318" s="403">
        <v>544923</v>
      </c>
      <c r="AP1318" s="403">
        <v>1.0319999999999999E-2</v>
      </c>
      <c r="AQ1318" s="403">
        <v>0.1016</v>
      </c>
      <c r="AR1318" s="403">
        <v>87</v>
      </c>
      <c r="AS1318" s="399" t="s">
        <v>5015</v>
      </c>
      <c r="AT1318" s="390">
        <v>0</v>
      </c>
      <c r="AU1318" s="390">
        <v>0</v>
      </c>
      <c r="AV1318" s="390">
        <v>0</v>
      </c>
      <c r="AY1318" s="390" t="s">
        <v>5016</v>
      </c>
    </row>
    <row r="1319" spans="1:51" s="390" customFormat="1">
      <c r="A1319" s="399" t="s">
        <v>81</v>
      </c>
      <c r="B1319" s="399" t="s">
        <v>5031</v>
      </c>
      <c r="C1319" s="399">
        <v>47</v>
      </c>
      <c r="D1319" s="399">
        <v>20</v>
      </c>
      <c r="E1319" s="403">
        <v>0.215</v>
      </c>
      <c r="F1319" s="399">
        <v>0</v>
      </c>
      <c r="G1319" s="399">
        <v>0.89</v>
      </c>
      <c r="H1319" s="399">
        <v>0.7</v>
      </c>
      <c r="I1319" s="399">
        <v>1.6</v>
      </c>
      <c r="J1319" s="399">
        <v>40</v>
      </c>
      <c r="K1319" s="399">
        <v>125</v>
      </c>
      <c r="L1319" s="403">
        <v>1</v>
      </c>
      <c r="M1319" s="404">
        <v>7.3</v>
      </c>
      <c r="N1319" s="404">
        <v>7.3</v>
      </c>
      <c r="O1319" s="404">
        <v>3.1</v>
      </c>
      <c r="P1319" s="399">
        <v>100</v>
      </c>
      <c r="Q1319" s="399" t="s">
        <v>293</v>
      </c>
      <c r="R1319" s="399">
        <v>1</v>
      </c>
      <c r="S1319" s="399">
        <v>0</v>
      </c>
      <c r="T1319" s="399">
        <v>350</v>
      </c>
      <c r="U1319" s="404">
        <v>0.41</v>
      </c>
      <c r="V1319" s="404">
        <v>0</v>
      </c>
      <c r="W1319" s="405">
        <v>8.8357500000000002E-5</v>
      </c>
      <c r="X1319" s="405">
        <v>1.7122040072859743</v>
      </c>
      <c r="Y1319" s="399">
        <v>1.48</v>
      </c>
      <c r="Z1319" s="399">
        <v>1.79</v>
      </c>
      <c r="AA1319" s="405">
        <v>1.554525E-4</v>
      </c>
      <c r="AB1319" s="405">
        <v>1.7122040072859743</v>
      </c>
      <c r="AC1319" s="399">
        <v>1.21</v>
      </c>
      <c r="AD1319" s="399">
        <v>2.0099999999999998</v>
      </c>
      <c r="AE1319" s="405">
        <v>1.3040999999999999E-4</v>
      </c>
      <c r="AF1319" s="405">
        <v>1.7122040072859743</v>
      </c>
      <c r="AG1319" s="399">
        <v>1.28</v>
      </c>
      <c r="AH1319" s="399">
        <v>2.2799999999999998</v>
      </c>
      <c r="AI1319" s="324">
        <v>0</v>
      </c>
      <c r="AJ1319" s="324">
        <v>0</v>
      </c>
      <c r="AK1319" s="324">
        <v>0</v>
      </c>
      <c r="AL1319" s="324">
        <v>0</v>
      </c>
      <c r="AM1319" s="324">
        <v>0</v>
      </c>
      <c r="AN1319" s="324">
        <v>0</v>
      </c>
      <c r="AO1319" s="403">
        <v>544923</v>
      </c>
      <c r="AP1319" s="403">
        <v>1.0319999999999999E-2</v>
      </c>
      <c r="AQ1319" s="403">
        <v>0.1016</v>
      </c>
      <c r="AR1319" s="403">
        <v>73</v>
      </c>
      <c r="AS1319" s="399" t="s">
        <v>5015</v>
      </c>
      <c r="AT1319" s="390">
        <v>0</v>
      </c>
      <c r="AU1319" s="390">
        <v>0</v>
      </c>
      <c r="AV1319" s="390">
        <v>0</v>
      </c>
      <c r="AY1319" s="390" t="s">
        <v>5016</v>
      </c>
    </row>
    <row r="1320" spans="1:51" s="390" customFormat="1">
      <c r="A1320" s="399" t="s">
        <v>81</v>
      </c>
      <c r="B1320" s="399" t="s">
        <v>5032</v>
      </c>
      <c r="C1320" s="399">
        <v>56</v>
      </c>
      <c r="D1320" s="399">
        <v>20</v>
      </c>
      <c r="E1320" s="403">
        <v>0.27</v>
      </c>
      <c r="F1320" s="399">
        <v>0</v>
      </c>
      <c r="G1320" s="399">
        <v>0.8</v>
      </c>
      <c r="H1320" s="399">
        <v>0.7</v>
      </c>
      <c r="I1320" s="399">
        <v>1.4</v>
      </c>
      <c r="J1320" s="399">
        <v>40</v>
      </c>
      <c r="K1320" s="399">
        <v>125</v>
      </c>
      <c r="L1320" s="403">
        <v>1</v>
      </c>
      <c r="M1320" s="404">
        <v>7.3</v>
      </c>
      <c r="N1320" s="404">
        <v>7.3</v>
      </c>
      <c r="O1320" s="404">
        <v>3.1</v>
      </c>
      <c r="P1320" s="399">
        <v>100</v>
      </c>
      <c r="Q1320" s="399" t="s">
        <v>293</v>
      </c>
      <c r="R1320" s="399">
        <v>1</v>
      </c>
      <c r="S1320" s="399">
        <v>0</v>
      </c>
      <c r="T1320" s="399">
        <v>350</v>
      </c>
      <c r="U1320" s="404">
        <v>0.41</v>
      </c>
      <c r="V1320" s="404">
        <v>0</v>
      </c>
      <c r="W1320" s="405">
        <v>8.8357500000000002E-5</v>
      </c>
      <c r="X1320" s="405">
        <v>1.9145299145299146</v>
      </c>
      <c r="Y1320" s="399">
        <v>1.48</v>
      </c>
      <c r="Z1320" s="399">
        <v>1.79</v>
      </c>
      <c r="AA1320" s="405">
        <v>1.554525E-4</v>
      </c>
      <c r="AB1320" s="405">
        <v>1.9145299145299146</v>
      </c>
      <c r="AC1320" s="399">
        <v>1.21</v>
      </c>
      <c r="AD1320" s="399">
        <v>2.0099999999999998</v>
      </c>
      <c r="AE1320" s="405">
        <v>1.3040999999999999E-4</v>
      </c>
      <c r="AF1320" s="405">
        <v>1.9145299145299146</v>
      </c>
      <c r="AG1320" s="399">
        <v>1.28</v>
      </c>
      <c r="AH1320" s="399">
        <v>2.2799999999999998</v>
      </c>
      <c r="AI1320" s="324">
        <v>0</v>
      </c>
      <c r="AJ1320" s="324">
        <v>0</v>
      </c>
      <c r="AK1320" s="324">
        <v>0</v>
      </c>
      <c r="AL1320" s="324">
        <v>0</v>
      </c>
      <c r="AM1320" s="324">
        <v>0</v>
      </c>
      <c r="AN1320" s="324">
        <v>0</v>
      </c>
      <c r="AO1320" s="403">
        <v>691828</v>
      </c>
      <c r="AP1320" s="403">
        <v>8.1300000000000001E-3</v>
      </c>
      <c r="AQ1320" s="403">
        <v>9.017E-2</v>
      </c>
      <c r="AR1320" s="403">
        <v>76</v>
      </c>
      <c r="AS1320" s="399" t="s">
        <v>5015</v>
      </c>
      <c r="AT1320" s="390">
        <v>0</v>
      </c>
      <c r="AU1320" s="390">
        <v>0</v>
      </c>
      <c r="AV1320" s="390">
        <v>0</v>
      </c>
      <c r="AY1320" s="390" t="s">
        <v>5016</v>
      </c>
    </row>
    <row r="1321" spans="1:51" s="390" customFormat="1">
      <c r="A1321" s="399" t="s">
        <v>81</v>
      </c>
      <c r="B1321" s="399" t="s">
        <v>5033</v>
      </c>
      <c r="C1321" s="399">
        <v>68</v>
      </c>
      <c r="D1321" s="399">
        <v>20</v>
      </c>
      <c r="E1321" s="403">
        <v>0.3</v>
      </c>
      <c r="F1321" s="399">
        <v>0</v>
      </c>
      <c r="G1321" s="399">
        <v>0.74</v>
      </c>
      <c r="H1321" s="399">
        <v>0.7</v>
      </c>
      <c r="I1321" s="399">
        <v>1.2</v>
      </c>
      <c r="J1321" s="399">
        <v>40</v>
      </c>
      <c r="K1321" s="399">
        <v>125</v>
      </c>
      <c r="L1321" s="403">
        <v>1</v>
      </c>
      <c r="M1321" s="404">
        <v>7.3</v>
      </c>
      <c r="N1321" s="404">
        <v>7.3</v>
      </c>
      <c r="O1321" s="404">
        <v>3.1</v>
      </c>
      <c r="P1321" s="399">
        <v>100</v>
      </c>
      <c r="Q1321" s="399" t="s">
        <v>293</v>
      </c>
      <c r="R1321" s="399">
        <v>1</v>
      </c>
      <c r="S1321" s="399">
        <v>0</v>
      </c>
      <c r="T1321" s="399">
        <v>350</v>
      </c>
      <c r="U1321" s="404">
        <v>0.41</v>
      </c>
      <c r="V1321" s="404">
        <v>0</v>
      </c>
      <c r="W1321" s="405">
        <v>8.8357500000000002E-5</v>
      </c>
      <c r="X1321" s="405">
        <v>2.0700152207001525</v>
      </c>
      <c r="Y1321" s="399">
        <v>1.48</v>
      </c>
      <c r="Z1321" s="399">
        <v>1.79</v>
      </c>
      <c r="AA1321" s="405">
        <v>1.554525E-4</v>
      </c>
      <c r="AB1321" s="405">
        <v>2.0700152207001525</v>
      </c>
      <c r="AC1321" s="399">
        <v>1.21</v>
      </c>
      <c r="AD1321" s="399">
        <v>2.0099999999999998</v>
      </c>
      <c r="AE1321" s="405">
        <v>1.3040999999999999E-4</v>
      </c>
      <c r="AF1321" s="405">
        <v>2.0700152207001525</v>
      </c>
      <c r="AG1321" s="399">
        <v>1.28</v>
      </c>
      <c r="AH1321" s="399">
        <v>2.2799999999999998</v>
      </c>
      <c r="AI1321" s="324">
        <v>0</v>
      </c>
      <c r="AJ1321" s="324">
        <v>0</v>
      </c>
      <c r="AK1321" s="324">
        <v>0</v>
      </c>
      <c r="AL1321" s="324">
        <v>0</v>
      </c>
      <c r="AM1321" s="324">
        <v>0</v>
      </c>
      <c r="AN1321" s="324">
        <v>0</v>
      </c>
      <c r="AO1321" s="403">
        <v>691828</v>
      </c>
      <c r="AP1321" s="403">
        <v>8.1300000000000001E-3</v>
      </c>
      <c r="AQ1321" s="403">
        <v>9.017E-2</v>
      </c>
      <c r="AR1321" s="403">
        <v>93</v>
      </c>
      <c r="AS1321" s="399" t="s">
        <v>5015</v>
      </c>
      <c r="AT1321" s="390">
        <v>0</v>
      </c>
      <c r="AU1321" s="390">
        <v>0</v>
      </c>
      <c r="AV1321" s="390">
        <v>0</v>
      </c>
      <c r="AY1321" s="390" t="s">
        <v>5016</v>
      </c>
    </row>
    <row r="1322" spans="1:51" s="390" customFormat="1">
      <c r="A1322" s="399" t="s">
        <v>81</v>
      </c>
      <c r="B1322" s="399" t="s">
        <v>5034</v>
      </c>
      <c r="C1322" s="399">
        <v>82</v>
      </c>
      <c r="D1322" s="399">
        <v>20</v>
      </c>
      <c r="E1322" s="403">
        <v>0.37</v>
      </c>
      <c r="F1322" s="399">
        <v>0</v>
      </c>
      <c r="G1322" s="399">
        <v>0.67</v>
      </c>
      <c r="H1322" s="399">
        <v>0.7</v>
      </c>
      <c r="I1322" s="399">
        <v>1.2</v>
      </c>
      <c r="J1322" s="399">
        <v>40</v>
      </c>
      <c r="K1322" s="399">
        <v>125</v>
      </c>
      <c r="L1322" s="403">
        <v>1</v>
      </c>
      <c r="M1322" s="404">
        <v>7.3</v>
      </c>
      <c r="N1322" s="404">
        <v>7.3</v>
      </c>
      <c r="O1322" s="404">
        <v>3.1</v>
      </c>
      <c r="P1322" s="399">
        <v>100</v>
      </c>
      <c r="Q1322" s="399" t="s">
        <v>293</v>
      </c>
      <c r="R1322" s="399">
        <v>1</v>
      </c>
      <c r="S1322" s="399">
        <v>0</v>
      </c>
      <c r="T1322" s="399">
        <v>350</v>
      </c>
      <c r="U1322" s="404">
        <v>0.41</v>
      </c>
      <c r="V1322" s="404">
        <v>0</v>
      </c>
      <c r="W1322" s="405">
        <v>8.8357500000000002E-5</v>
      </c>
      <c r="X1322" s="405">
        <v>2.3066104078762311</v>
      </c>
      <c r="Y1322" s="399">
        <v>1.48</v>
      </c>
      <c r="Z1322" s="399">
        <v>1.79</v>
      </c>
      <c r="AA1322" s="405">
        <v>1.554525E-4</v>
      </c>
      <c r="AB1322" s="405">
        <v>2.3066104078762311</v>
      </c>
      <c r="AC1322" s="399">
        <v>1.21</v>
      </c>
      <c r="AD1322" s="399">
        <v>2.0099999999999998</v>
      </c>
      <c r="AE1322" s="405">
        <v>1.3040999999999999E-4</v>
      </c>
      <c r="AF1322" s="405">
        <v>2.3066104078762311</v>
      </c>
      <c r="AG1322" s="399">
        <v>1.28</v>
      </c>
      <c r="AH1322" s="399">
        <v>2.2799999999999998</v>
      </c>
      <c r="AI1322" s="324">
        <v>0</v>
      </c>
      <c r="AJ1322" s="324">
        <v>0</v>
      </c>
      <c r="AK1322" s="324">
        <v>0</v>
      </c>
      <c r="AL1322" s="324">
        <v>0</v>
      </c>
      <c r="AM1322" s="324">
        <v>0</v>
      </c>
      <c r="AN1322" s="324">
        <v>0</v>
      </c>
      <c r="AO1322" s="403">
        <v>691828</v>
      </c>
      <c r="AP1322" s="403">
        <v>8.1300000000000001E-3</v>
      </c>
      <c r="AQ1322" s="403">
        <v>9.017E-2</v>
      </c>
      <c r="AR1322" s="403">
        <v>75</v>
      </c>
      <c r="AS1322" s="399" t="s">
        <v>5015</v>
      </c>
      <c r="AT1322" s="390">
        <v>0</v>
      </c>
      <c r="AU1322" s="390">
        <v>0</v>
      </c>
      <c r="AV1322" s="390">
        <v>0</v>
      </c>
      <c r="AY1322" s="390" t="s">
        <v>5016</v>
      </c>
    </row>
    <row r="1323" spans="1:51" s="390" customFormat="1">
      <c r="A1323" s="399" t="s">
        <v>81</v>
      </c>
      <c r="B1323" s="399" t="s">
        <v>5035</v>
      </c>
      <c r="C1323" s="399">
        <v>100</v>
      </c>
      <c r="D1323" s="399">
        <v>20</v>
      </c>
      <c r="E1323" s="403">
        <v>0.495</v>
      </c>
      <c r="F1323" s="399">
        <v>0</v>
      </c>
      <c r="G1323" s="399">
        <v>0.61</v>
      </c>
      <c r="H1323" s="399">
        <v>0.7</v>
      </c>
      <c r="I1323" s="399">
        <v>1.1000000000000001</v>
      </c>
      <c r="J1323" s="399">
        <v>40</v>
      </c>
      <c r="K1323" s="399">
        <v>125</v>
      </c>
      <c r="L1323" s="403">
        <v>1</v>
      </c>
      <c r="M1323" s="404">
        <v>7.3</v>
      </c>
      <c r="N1323" s="404">
        <v>7.3</v>
      </c>
      <c r="O1323" s="404">
        <v>3.1</v>
      </c>
      <c r="P1323" s="399">
        <v>100</v>
      </c>
      <c r="Q1323" s="399" t="s">
        <v>293</v>
      </c>
      <c r="R1323" s="399">
        <v>1</v>
      </c>
      <c r="S1323" s="399">
        <v>0</v>
      </c>
      <c r="T1323" s="399">
        <v>350</v>
      </c>
      <c r="U1323" s="404">
        <v>0.41</v>
      </c>
      <c r="V1323" s="404">
        <v>0</v>
      </c>
      <c r="W1323" s="405">
        <v>8.8357500000000002E-5</v>
      </c>
      <c r="X1323" s="405">
        <v>2.4968789013732837</v>
      </c>
      <c r="Y1323" s="399">
        <v>1.48</v>
      </c>
      <c r="Z1323" s="399">
        <v>1.79</v>
      </c>
      <c r="AA1323" s="405">
        <v>1.554525E-4</v>
      </c>
      <c r="AB1323" s="405">
        <v>2.4968789013732837</v>
      </c>
      <c r="AC1323" s="399">
        <v>1.21</v>
      </c>
      <c r="AD1323" s="399">
        <v>2.0099999999999998</v>
      </c>
      <c r="AE1323" s="405">
        <v>1.3040999999999999E-4</v>
      </c>
      <c r="AF1323" s="405">
        <v>2.4968789013732837</v>
      </c>
      <c r="AG1323" s="399">
        <v>1.28</v>
      </c>
      <c r="AH1323" s="399">
        <v>2.2799999999999998</v>
      </c>
      <c r="AI1323" s="324">
        <v>0</v>
      </c>
      <c r="AJ1323" s="324">
        <v>0</v>
      </c>
      <c r="AK1323" s="324">
        <v>0</v>
      </c>
      <c r="AL1323" s="324">
        <v>0</v>
      </c>
      <c r="AM1323" s="324">
        <v>0</v>
      </c>
      <c r="AN1323" s="324">
        <v>0</v>
      </c>
      <c r="AO1323" s="403">
        <v>878687</v>
      </c>
      <c r="AP1323" s="403">
        <v>6.4000000000000003E-3</v>
      </c>
      <c r="AQ1323" s="403">
        <v>8.0009999999999998E-2</v>
      </c>
      <c r="AR1323" s="403">
        <v>67</v>
      </c>
      <c r="AS1323" s="399" t="s">
        <v>5015</v>
      </c>
      <c r="AT1323" s="390">
        <v>0</v>
      </c>
      <c r="AU1323" s="390">
        <v>0</v>
      </c>
      <c r="AV1323" s="390">
        <v>0</v>
      </c>
      <c r="AY1323" s="390" t="s">
        <v>5016</v>
      </c>
    </row>
    <row r="1324" spans="1:51" s="390" customFormat="1">
      <c r="A1324" s="399" t="s">
        <v>81</v>
      </c>
      <c r="B1324" s="399" t="s">
        <v>1769</v>
      </c>
      <c r="C1324" s="399">
        <v>10</v>
      </c>
      <c r="D1324" s="399">
        <v>20</v>
      </c>
      <c r="E1324" s="403">
        <v>3.2000000000000001E-2</v>
      </c>
      <c r="F1324" s="399">
        <v>0</v>
      </c>
      <c r="G1324" s="399">
        <v>2.1</v>
      </c>
      <c r="H1324" s="399">
        <v>0.7</v>
      </c>
      <c r="I1324" s="399">
        <v>3.8</v>
      </c>
      <c r="J1324" s="399">
        <v>40</v>
      </c>
      <c r="K1324" s="399">
        <v>125</v>
      </c>
      <c r="L1324" s="403">
        <v>1</v>
      </c>
      <c r="M1324" s="404">
        <v>7.3000001907348633</v>
      </c>
      <c r="N1324" s="404">
        <v>7.3000001907348633</v>
      </c>
      <c r="O1324" s="404">
        <v>4.0999999046325684</v>
      </c>
      <c r="P1324" s="399">
        <v>100</v>
      </c>
      <c r="Q1324" s="399" t="s">
        <v>293</v>
      </c>
      <c r="R1324" s="399">
        <v>1</v>
      </c>
      <c r="S1324" s="399">
        <v>0</v>
      </c>
      <c r="T1324" s="399">
        <v>0</v>
      </c>
      <c r="U1324" s="404">
        <v>0.48</v>
      </c>
      <c r="V1324" s="404">
        <v>0.2</v>
      </c>
      <c r="W1324" s="405">
        <v>1.4838232893000001E-4</v>
      </c>
      <c r="X1324" s="405">
        <v>0.69794288314621489</v>
      </c>
      <c r="Y1324" s="399">
        <v>1.48</v>
      </c>
      <c r="Z1324" s="399">
        <v>1.79</v>
      </c>
      <c r="AA1324" s="405">
        <v>2.6105768030999999E-4</v>
      </c>
      <c r="AB1324" s="405">
        <v>0.69794288314621489</v>
      </c>
      <c r="AC1324" s="399">
        <v>1.21</v>
      </c>
      <c r="AD1324" s="399">
        <v>2.0099999999999998</v>
      </c>
      <c r="AE1324" s="405">
        <v>2.1900279564E-4</v>
      </c>
      <c r="AF1324" s="405">
        <v>0.69794288314621489</v>
      </c>
      <c r="AG1324" s="399">
        <v>1.28</v>
      </c>
      <c r="AH1324" s="399">
        <v>2.2799999999999998</v>
      </c>
      <c r="AI1324" s="324">
        <v>0</v>
      </c>
      <c r="AJ1324" s="324">
        <v>0</v>
      </c>
      <c r="AK1324" s="324">
        <v>0</v>
      </c>
      <c r="AL1324" s="324">
        <v>0</v>
      </c>
      <c r="AM1324" s="324">
        <v>0</v>
      </c>
      <c r="AN1324" s="324">
        <v>0</v>
      </c>
      <c r="AO1324" s="403">
        <v>348751</v>
      </c>
      <c r="AP1324" s="403">
        <v>1.6129999999999999E-2</v>
      </c>
      <c r="AQ1324" s="403">
        <v>0.127</v>
      </c>
      <c r="AR1324" s="403">
        <v>73</v>
      </c>
      <c r="AS1324" s="399" t="s">
        <v>1764</v>
      </c>
      <c r="AT1324" s="390">
        <v>0</v>
      </c>
      <c r="AU1324" s="390">
        <v>0</v>
      </c>
      <c r="AV1324" s="390">
        <v>0</v>
      </c>
      <c r="AY1324" s="390" t="s">
        <v>3533</v>
      </c>
    </row>
    <row r="1325" spans="1:51" s="390" customFormat="1">
      <c r="A1325" s="399" t="s">
        <v>81</v>
      </c>
      <c r="B1325" s="399" t="s">
        <v>1781</v>
      </c>
      <c r="C1325" s="399">
        <v>100</v>
      </c>
      <c r="D1325" s="399">
        <v>20</v>
      </c>
      <c r="E1325" s="403">
        <v>0.28599999999999998</v>
      </c>
      <c r="F1325" s="399">
        <v>0</v>
      </c>
      <c r="G1325" s="399">
        <v>0.71</v>
      </c>
      <c r="H1325" s="399">
        <v>0.7</v>
      </c>
      <c r="I1325" s="399">
        <v>1.1499999999999999</v>
      </c>
      <c r="J1325" s="399">
        <v>40</v>
      </c>
      <c r="K1325" s="399">
        <v>125</v>
      </c>
      <c r="L1325" s="403">
        <v>1</v>
      </c>
      <c r="M1325" s="404">
        <v>7.3000001907348633</v>
      </c>
      <c r="N1325" s="404">
        <v>7.3000001907348633</v>
      </c>
      <c r="O1325" s="404">
        <v>4.0999999046325684</v>
      </c>
      <c r="P1325" s="399">
        <v>100</v>
      </c>
      <c r="Q1325" s="399" t="s">
        <v>293</v>
      </c>
      <c r="R1325" s="399">
        <v>1</v>
      </c>
      <c r="S1325" s="399">
        <v>0</v>
      </c>
      <c r="T1325" s="399">
        <v>0</v>
      </c>
      <c r="U1325" s="404">
        <v>0.48</v>
      </c>
      <c r="V1325" s="404">
        <v>0.2</v>
      </c>
      <c r="W1325" s="405">
        <v>1.4838232893000001E-4</v>
      </c>
      <c r="X1325" s="405">
        <v>2.2169950405820944</v>
      </c>
      <c r="Y1325" s="399">
        <v>1.48</v>
      </c>
      <c r="Z1325" s="399">
        <v>1.79</v>
      </c>
      <c r="AA1325" s="405">
        <v>2.6105768030999999E-4</v>
      </c>
      <c r="AB1325" s="405">
        <v>2.2169950405820944</v>
      </c>
      <c r="AC1325" s="399">
        <v>1.21</v>
      </c>
      <c r="AD1325" s="399">
        <v>2.0099999999999998</v>
      </c>
      <c r="AE1325" s="405">
        <v>2.1900279564E-4</v>
      </c>
      <c r="AF1325" s="405">
        <v>2.2169950405820944</v>
      </c>
      <c r="AG1325" s="399">
        <v>1.28</v>
      </c>
      <c r="AH1325" s="399">
        <v>2.2799999999999998</v>
      </c>
      <c r="AI1325" s="324">
        <v>0</v>
      </c>
      <c r="AJ1325" s="324">
        <v>0</v>
      </c>
      <c r="AK1325" s="324">
        <v>0</v>
      </c>
      <c r="AL1325" s="324">
        <v>0</v>
      </c>
      <c r="AM1325" s="324">
        <v>0</v>
      </c>
      <c r="AN1325" s="324">
        <v>0</v>
      </c>
      <c r="AO1325" s="403">
        <v>544923</v>
      </c>
      <c r="AP1325" s="403">
        <v>1.0319999999999999E-2</v>
      </c>
      <c r="AQ1325" s="403">
        <v>0.1016</v>
      </c>
      <c r="AR1325" s="403">
        <v>98</v>
      </c>
      <c r="AS1325" s="399" t="s">
        <v>1764</v>
      </c>
      <c r="AT1325" s="390">
        <v>0</v>
      </c>
      <c r="AU1325" s="390">
        <v>0</v>
      </c>
      <c r="AV1325" s="390">
        <v>0</v>
      </c>
      <c r="AY1325" s="390" t="s">
        <v>3533</v>
      </c>
    </row>
    <row r="1326" spans="1:51" s="390" customFormat="1">
      <c r="A1326" s="399" t="s">
        <v>81</v>
      </c>
      <c r="B1326" s="399" t="s">
        <v>1770</v>
      </c>
      <c r="C1326" s="399">
        <v>12</v>
      </c>
      <c r="D1326" s="399">
        <v>20</v>
      </c>
      <c r="E1326" s="403">
        <v>0.04</v>
      </c>
      <c r="F1326" s="399">
        <v>0</v>
      </c>
      <c r="G1326" s="399">
        <v>1.92</v>
      </c>
      <c r="H1326" s="399">
        <v>0.7</v>
      </c>
      <c r="I1326" s="399">
        <v>3.3</v>
      </c>
      <c r="J1326" s="399">
        <v>40</v>
      </c>
      <c r="K1326" s="399">
        <v>125</v>
      </c>
      <c r="L1326" s="403">
        <v>1</v>
      </c>
      <c r="M1326" s="404">
        <v>7.3000001907348633</v>
      </c>
      <c r="N1326" s="404">
        <v>7.3000001907348633</v>
      </c>
      <c r="O1326" s="404">
        <v>4.0999999046325684</v>
      </c>
      <c r="P1326" s="399">
        <v>100</v>
      </c>
      <c r="Q1326" s="399" t="s">
        <v>293</v>
      </c>
      <c r="R1326" s="399">
        <v>1</v>
      </c>
      <c r="S1326" s="399">
        <v>0</v>
      </c>
      <c r="T1326" s="399">
        <v>0</v>
      </c>
      <c r="U1326" s="404">
        <v>0.48</v>
      </c>
      <c r="V1326" s="404">
        <v>0.2</v>
      </c>
      <c r="W1326" s="405">
        <v>1.4838232893000001E-4</v>
      </c>
      <c r="X1326" s="405">
        <v>0.77977066944611584</v>
      </c>
      <c r="Y1326" s="399">
        <v>1.48</v>
      </c>
      <c r="Z1326" s="399">
        <v>1.79</v>
      </c>
      <c r="AA1326" s="405">
        <v>2.6105768030999999E-4</v>
      </c>
      <c r="AB1326" s="405">
        <v>0.77977066944611584</v>
      </c>
      <c r="AC1326" s="399">
        <v>1.21</v>
      </c>
      <c r="AD1326" s="399">
        <v>2.0099999999999998</v>
      </c>
      <c r="AE1326" s="405">
        <v>2.1900279564E-4</v>
      </c>
      <c r="AF1326" s="405">
        <v>0.77977066944611584</v>
      </c>
      <c r="AG1326" s="399">
        <v>1.28</v>
      </c>
      <c r="AH1326" s="399">
        <v>2.2799999999999998</v>
      </c>
      <c r="AI1326" s="324">
        <v>0</v>
      </c>
      <c r="AJ1326" s="324">
        <v>0</v>
      </c>
      <c r="AK1326" s="324">
        <v>0</v>
      </c>
      <c r="AL1326" s="324">
        <v>0</v>
      </c>
      <c r="AM1326" s="324">
        <v>0</v>
      </c>
      <c r="AN1326" s="324">
        <v>0</v>
      </c>
      <c r="AO1326" s="403">
        <v>440286</v>
      </c>
      <c r="AP1326" s="403">
        <v>1.278E-2</v>
      </c>
      <c r="AQ1326" s="403">
        <v>0.11303000000000001</v>
      </c>
      <c r="AR1326" s="403">
        <v>73</v>
      </c>
      <c r="AS1326" s="399" t="s">
        <v>1764</v>
      </c>
      <c r="AT1326" s="390">
        <v>0</v>
      </c>
      <c r="AU1326" s="390">
        <v>0</v>
      </c>
      <c r="AV1326" s="390">
        <v>0</v>
      </c>
      <c r="AY1326" s="390" t="s">
        <v>3533</v>
      </c>
    </row>
    <row r="1327" spans="1:51" s="390" customFormat="1">
      <c r="A1327" s="399" t="s">
        <v>81</v>
      </c>
      <c r="B1327" s="399" t="s">
        <v>1771</v>
      </c>
      <c r="C1327" s="399">
        <v>15</v>
      </c>
      <c r="D1327" s="399">
        <v>20</v>
      </c>
      <c r="E1327" s="403">
        <v>4.7E-2</v>
      </c>
      <c r="F1327" s="399">
        <v>0</v>
      </c>
      <c r="G1327" s="399">
        <v>1.78</v>
      </c>
      <c r="H1327" s="399">
        <v>0.7</v>
      </c>
      <c r="I1327" s="399">
        <v>3</v>
      </c>
      <c r="J1327" s="399">
        <v>40</v>
      </c>
      <c r="K1327" s="399">
        <v>125</v>
      </c>
      <c r="L1327" s="403">
        <v>1</v>
      </c>
      <c r="M1327" s="404">
        <v>7.3000001907348633</v>
      </c>
      <c r="N1327" s="404">
        <v>7.3000001907348633</v>
      </c>
      <c r="O1327" s="404">
        <v>4.0999999046325684</v>
      </c>
      <c r="P1327" s="399">
        <v>100</v>
      </c>
      <c r="Q1327" s="399" t="s">
        <v>293</v>
      </c>
      <c r="R1327" s="399">
        <v>1</v>
      </c>
      <c r="S1327" s="399">
        <v>0</v>
      </c>
      <c r="T1327" s="399">
        <v>0</v>
      </c>
      <c r="U1327" s="404">
        <v>0.48</v>
      </c>
      <c r="V1327" s="404">
        <v>0.2</v>
      </c>
      <c r="W1327" s="405">
        <v>1.4838232893000001E-4</v>
      </c>
      <c r="X1327" s="405">
        <v>0.85656626567944538</v>
      </c>
      <c r="Y1327" s="399">
        <v>1.48</v>
      </c>
      <c r="Z1327" s="399">
        <v>1.79</v>
      </c>
      <c r="AA1327" s="405">
        <v>2.6105768030999999E-4</v>
      </c>
      <c r="AB1327" s="405">
        <v>0.85656626567944538</v>
      </c>
      <c r="AC1327" s="399">
        <v>1.21</v>
      </c>
      <c r="AD1327" s="399">
        <v>2.0099999999999998</v>
      </c>
      <c r="AE1327" s="405">
        <v>2.1900279564E-4</v>
      </c>
      <c r="AF1327" s="405">
        <v>0.85656626567944538</v>
      </c>
      <c r="AG1327" s="399">
        <v>1.28</v>
      </c>
      <c r="AH1327" s="399">
        <v>2.2799999999999998</v>
      </c>
      <c r="AI1327" s="324">
        <v>0</v>
      </c>
      <c r="AJ1327" s="324">
        <v>0</v>
      </c>
      <c r="AK1327" s="324">
        <v>0</v>
      </c>
      <c r="AL1327" s="324">
        <v>0</v>
      </c>
      <c r="AM1327" s="324">
        <v>0</v>
      </c>
      <c r="AN1327" s="324">
        <v>0</v>
      </c>
      <c r="AO1327" s="403">
        <v>440286</v>
      </c>
      <c r="AP1327" s="403">
        <v>1.278E-2</v>
      </c>
      <c r="AQ1327" s="403">
        <v>0.11303000000000001</v>
      </c>
      <c r="AR1327" s="403">
        <v>81</v>
      </c>
      <c r="AS1327" s="399" t="s">
        <v>1764</v>
      </c>
      <c r="AT1327" s="390">
        <v>0</v>
      </c>
      <c r="AU1327" s="390">
        <v>0</v>
      </c>
      <c r="AV1327" s="390">
        <v>0</v>
      </c>
      <c r="AY1327" s="390" t="s">
        <v>3533</v>
      </c>
    </row>
    <row r="1328" spans="1:51" s="390" customFormat="1">
      <c r="A1328" s="399" t="s">
        <v>81</v>
      </c>
      <c r="B1328" s="399" t="s">
        <v>1772</v>
      </c>
      <c r="C1328" s="399">
        <v>18</v>
      </c>
      <c r="D1328" s="399">
        <v>20</v>
      </c>
      <c r="E1328" s="403">
        <v>6.5000000000000002E-2</v>
      </c>
      <c r="F1328" s="399">
        <v>0</v>
      </c>
      <c r="G1328" s="399">
        <v>1.62</v>
      </c>
      <c r="H1328" s="399">
        <v>0.7</v>
      </c>
      <c r="I1328" s="399">
        <v>2.65</v>
      </c>
      <c r="J1328" s="399">
        <v>40</v>
      </c>
      <c r="K1328" s="399">
        <v>125</v>
      </c>
      <c r="L1328" s="403">
        <v>1</v>
      </c>
      <c r="M1328" s="404">
        <v>7.3000001907348633</v>
      </c>
      <c r="N1328" s="404">
        <v>7.3000001907348633</v>
      </c>
      <c r="O1328" s="404">
        <v>4.0999999046325684</v>
      </c>
      <c r="P1328" s="399">
        <v>100</v>
      </c>
      <c r="Q1328" s="399" t="s">
        <v>293</v>
      </c>
      <c r="R1328" s="399">
        <v>1</v>
      </c>
      <c r="S1328" s="399">
        <v>0</v>
      </c>
      <c r="T1328" s="399">
        <v>0</v>
      </c>
      <c r="U1328" s="404">
        <v>0.48</v>
      </c>
      <c r="V1328" s="404">
        <v>0.2</v>
      </c>
      <c r="W1328" s="405">
        <v>1.4838232893000001E-4</v>
      </c>
      <c r="X1328" s="405">
        <v>0.91675740867313615</v>
      </c>
      <c r="Y1328" s="399">
        <v>1.48</v>
      </c>
      <c r="Z1328" s="399">
        <v>1.79</v>
      </c>
      <c r="AA1328" s="405">
        <v>2.6105768030999999E-4</v>
      </c>
      <c r="AB1328" s="405">
        <v>0.91675740867313615</v>
      </c>
      <c r="AC1328" s="399">
        <v>1.21</v>
      </c>
      <c r="AD1328" s="399">
        <v>2.0099999999999998</v>
      </c>
      <c r="AE1328" s="405">
        <v>2.1900279564E-4</v>
      </c>
      <c r="AF1328" s="405">
        <v>0.91675740867313615</v>
      </c>
      <c r="AG1328" s="399">
        <v>1.28</v>
      </c>
      <c r="AH1328" s="399">
        <v>2.2799999999999998</v>
      </c>
      <c r="AI1328" s="324">
        <v>0</v>
      </c>
      <c r="AJ1328" s="324">
        <v>0</v>
      </c>
      <c r="AK1328" s="324">
        <v>0</v>
      </c>
      <c r="AL1328" s="324">
        <v>0</v>
      </c>
      <c r="AM1328" s="324">
        <v>0</v>
      </c>
      <c r="AN1328" s="324">
        <v>0</v>
      </c>
      <c r="AO1328" s="403">
        <v>273123</v>
      </c>
      <c r="AP1328" s="403">
        <v>2.06E-2</v>
      </c>
      <c r="AQ1328" s="403">
        <v>0.14351</v>
      </c>
      <c r="AR1328" s="403">
        <v>76</v>
      </c>
      <c r="AS1328" s="399" t="s">
        <v>1764</v>
      </c>
      <c r="AT1328" s="390">
        <v>0</v>
      </c>
      <c r="AU1328" s="390">
        <v>0</v>
      </c>
      <c r="AV1328" s="390">
        <v>0</v>
      </c>
      <c r="AY1328" s="390" t="s">
        <v>3533</v>
      </c>
    </row>
    <row r="1329" spans="1:51" s="390" customFormat="1">
      <c r="A1329" s="399" t="s">
        <v>81</v>
      </c>
      <c r="B1329" s="399" t="s">
        <v>1773</v>
      </c>
      <c r="C1329" s="399">
        <v>22</v>
      </c>
      <c r="D1329" s="399">
        <v>20</v>
      </c>
      <c r="E1329" s="403">
        <v>7.3999999999999996E-2</v>
      </c>
      <c r="F1329" s="399">
        <v>0</v>
      </c>
      <c r="G1329" s="399">
        <v>1.41</v>
      </c>
      <c r="H1329" s="399">
        <v>0.7</v>
      </c>
      <c r="I1329" s="399">
        <v>2.35</v>
      </c>
      <c r="J1329" s="399">
        <v>40</v>
      </c>
      <c r="K1329" s="399">
        <v>125</v>
      </c>
      <c r="L1329" s="403">
        <v>1</v>
      </c>
      <c r="M1329" s="404">
        <v>7.3000001907348633</v>
      </c>
      <c r="N1329" s="404">
        <v>7.3000001907348633</v>
      </c>
      <c r="O1329" s="404">
        <v>4.0999999046325684</v>
      </c>
      <c r="P1329" s="399">
        <v>100</v>
      </c>
      <c r="Q1329" s="399" t="s">
        <v>293</v>
      </c>
      <c r="R1329" s="399">
        <v>1</v>
      </c>
      <c r="S1329" s="399">
        <v>0</v>
      </c>
      <c r="T1329" s="399">
        <v>0</v>
      </c>
      <c r="U1329" s="404">
        <v>0.48</v>
      </c>
      <c r="V1329" s="404">
        <v>0.2</v>
      </c>
      <c r="W1329" s="405">
        <v>1.4838232893000001E-4</v>
      </c>
      <c r="X1329" s="405">
        <v>1.0111660307045163</v>
      </c>
      <c r="Y1329" s="399">
        <v>1.48</v>
      </c>
      <c r="Z1329" s="399">
        <v>1.79</v>
      </c>
      <c r="AA1329" s="405">
        <v>2.6105768030999999E-4</v>
      </c>
      <c r="AB1329" s="405">
        <v>1.0111660307045163</v>
      </c>
      <c r="AC1329" s="399">
        <v>1.21</v>
      </c>
      <c r="AD1329" s="399">
        <v>2.0099999999999998</v>
      </c>
      <c r="AE1329" s="405">
        <v>2.1900279564E-4</v>
      </c>
      <c r="AF1329" s="405">
        <v>1.0111660307045163</v>
      </c>
      <c r="AG1329" s="399">
        <v>1.28</v>
      </c>
      <c r="AH1329" s="399">
        <v>2.2799999999999998</v>
      </c>
      <c r="AI1329" s="324">
        <v>0</v>
      </c>
      <c r="AJ1329" s="324">
        <v>0</v>
      </c>
      <c r="AK1329" s="324">
        <v>0</v>
      </c>
      <c r="AL1329" s="324">
        <v>0</v>
      </c>
      <c r="AM1329" s="324">
        <v>0</v>
      </c>
      <c r="AN1329" s="324">
        <v>0</v>
      </c>
      <c r="AO1329" s="403">
        <v>273123</v>
      </c>
      <c r="AP1329" s="403">
        <v>2.06E-2</v>
      </c>
      <c r="AQ1329" s="403">
        <v>0.14351</v>
      </c>
      <c r="AR1329" s="403">
        <v>88</v>
      </c>
      <c r="AS1329" s="399" t="s">
        <v>1764</v>
      </c>
      <c r="AT1329" s="390">
        <v>0</v>
      </c>
      <c r="AU1329" s="390">
        <v>0</v>
      </c>
      <c r="AV1329" s="390">
        <v>0</v>
      </c>
      <c r="AY1329" s="390" t="s">
        <v>3533</v>
      </c>
    </row>
    <row r="1330" spans="1:51" s="390" customFormat="1">
      <c r="A1330" s="399" t="s">
        <v>81</v>
      </c>
      <c r="B1330" s="399" t="s">
        <v>1782</v>
      </c>
      <c r="C1330" s="399">
        <v>220</v>
      </c>
      <c r="D1330" s="399">
        <v>20</v>
      </c>
      <c r="E1330" s="403">
        <v>0.66</v>
      </c>
      <c r="F1330" s="399">
        <v>0</v>
      </c>
      <c r="G1330" s="399">
        <v>0.47</v>
      </c>
      <c r="H1330" s="399">
        <v>0.7</v>
      </c>
      <c r="I1330" s="399">
        <v>0.78</v>
      </c>
      <c r="J1330" s="399">
        <v>40</v>
      </c>
      <c r="K1330" s="399">
        <v>125</v>
      </c>
      <c r="L1330" s="403">
        <v>1</v>
      </c>
      <c r="M1330" s="404">
        <v>7.3000001907348633</v>
      </c>
      <c r="N1330" s="404">
        <v>7.3000001907348633</v>
      </c>
      <c r="O1330" s="404">
        <v>4.0999999046325684</v>
      </c>
      <c r="P1330" s="399">
        <v>100</v>
      </c>
      <c r="Q1330" s="399" t="s">
        <v>293</v>
      </c>
      <c r="R1330" s="399">
        <v>1</v>
      </c>
      <c r="S1330" s="399">
        <v>0</v>
      </c>
      <c r="T1330" s="399">
        <v>0</v>
      </c>
      <c r="U1330" s="404">
        <v>0.48</v>
      </c>
      <c r="V1330" s="404">
        <v>0.2</v>
      </c>
      <c r="W1330" s="405">
        <v>1.4838232893000001E-4</v>
      </c>
      <c r="X1330" s="405">
        <v>3.1647181113652798</v>
      </c>
      <c r="Y1330" s="399">
        <v>1.48</v>
      </c>
      <c r="Z1330" s="399">
        <v>1.79</v>
      </c>
      <c r="AA1330" s="405">
        <v>2.6105768030999999E-4</v>
      </c>
      <c r="AB1330" s="405">
        <v>3.1647181113652798</v>
      </c>
      <c r="AC1330" s="399">
        <v>1.21</v>
      </c>
      <c r="AD1330" s="399">
        <v>2.0099999999999998</v>
      </c>
      <c r="AE1330" s="405">
        <v>2.1900279564E-4</v>
      </c>
      <c r="AF1330" s="405">
        <v>3.1647181113652798</v>
      </c>
      <c r="AG1330" s="399">
        <v>1.28</v>
      </c>
      <c r="AH1330" s="399">
        <v>2.2799999999999998</v>
      </c>
      <c r="AI1330" s="324">
        <v>0</v>
      </c>
      <c r="AJ1330" s="324">
        <v>0</v>
      </c>
      <c r="AK1330" s="324">
        <v>0</v>
      </c>
      <c r="AL1330" s="324">
        <v>0</v>
      </c>
      <c r="AM1330" s="324">
        <v>0</v>
      </c>
      <c r="AN1330" s="324">
        <v>0</v>
      </c>
      <c r="AO1330" s="403">
        <v>878687</v>
      </c>
      <c r="AP1330" s="403">
        <v>6.4000000000000003E-3</v>
      </c>
      <c r="AQ1330" s="403">
        <v>8.0009999999999998E-2</v>
      </c>
      <c r="AR1330" s="403">
        <v>93</v>
      </c>
      <c r="AS1330" s="399" t="s">
        <v>1764</v>
      </c>
      <c r="AT1330" s="390">
        <v>0</v>
      </c>
      <c r="AU1330" s="390">
        <v>0</v>
      </c>
      <c r="AV1330" s="390">
        <v>0</v>
      </c>
      <c r="AY1330" s="390" t="s">
        <v>3533</v>
      </c>
    </row>
    <row r="1331" spans="1:51" s="390" customFormat="1">
      <c r="A1331" s="399" t="s">
        <v>81</v>
      </c>
      <c r="B1331" s="399" t="s">
        <v>1774</v>
      </c>
      <c r="C1331" s="399">
        <v>27</v>
      </c>
      <c r="D1331" s="399">
        <v>20</v>
      </c>
      <c r="E1331" s="403">
        <v>9.0999999999999998E-2</v>
      </c>
      <c r="F1331" s="399">
        <v>0</v>
      </c>
      <c r="G1331" s="399">
        <v>1.22</v>
      </c>
      <c r="H1331" s="399">
        <v>0.7</v>
      </c>
      <c r="I1331" s="399">
        <v>2.1</v>
      </c>
      <c r="J1331" s="399">
        <v>40</v>
      </c>
      <c r="K1331" s="399">
        <v>125</v>
      </c>
      <c r="L1331" s="403">
        <v>1</v>
      </c>
      <c r="M1331" s="404">
        <v>7.3000001907348633</v>
      </c>
      <c r="N1331" s="404">
        <v>7.3000001907348633</v>
      </c>
      <c r="O1331" s="404">
        <v>4.0999999046325684</v>
      </c>
      <c r="P1331" s="399">
        <v>100</v>
      </c>
      <c r="Q1331" s="399" t="s">
        <v>293</v>
      </c>
      <c r="R1331" s="399">
        <v>1</v>
      </c>
      <c r="S1331" s="399">
        <v>0</v>
      </c>
      <c r="T1331" s="399">
        <v>0</v>
      </c>
      <c r="U1331" s="404">
        <v>0.48</v>
      </c>
      <c r="V1331" s="404">
        <v>0.2</v>
      </c>
      <c r="W1331" s="405">
        <v>1.4838232893000001E-4</v>
      </c>
      <c r="X1331" s="405">
        <v>1.130667470696868</v>
      </c>
      <c r="Y1331" s="399">
        <v>1.48</v>
      </c>
      <c r="Z1331" s="399">
        <v>1.79</v>
      </c>
      <c r="AA1331" s="405">
        <v>2.6105768030999999E-4</v>
      </c>
      <c r="AB1331" s="405">
        <v>1.130667470696868</v>
      </c>
      <c r="AC1331" s="399">
        <v>1.21</v>
      </c>
      <c r="AD1331" s="399">
        <v>2.0099999999999998</v>
      </c>
      <c r="AE1331" s="405">
        <v>2.1900279564E-4</v>
      </c>
      <c r="AF1331" s="405">
        <v>1.130667470696868</v>
      </c>
      <c r="AG1331" s="399">
        <v>1.28</v>
      </c>
      <c r="AH1331" s="399">
        <v>2.2799999999999998</v>
      </c>
      <c r="AI1331" s="324">
        <v>0</v>
      </c>
      <c r="AJ1331" s="324">
        <v>0</v>
      </c>
      <c r="AK1331" s="324">
        <v>0</v>
      </c>
      <c r="AL1331" s="324">
        <v>0</v>
      </c>
      <c r="AM1331" s="324">
        <v>0</v>
      </c>
      <c r="AN1331" s="324">
        <v>0</v>
      </c>
      <c r="AO1331" s="403">
        <v>348751</v>
      </c>
      <c r="AP1331" s="403">
        <v>1.6129999999999999E-2</v>
      </c>
      <c r="AQ1331" s="403">
        <v>0.127</v>
      </c>
      <c r="AR1331" s="403">
        <v>83</v>
      </c>
      <c r="AS1331" s="399" t="s">
        <v>1764</v>
      </c>
      <c r="AT1331" s="390">
        <v>0</v>
      </c>
      <c r="AU1331" s="390">
        <v>0</v>
      </c>
      <c r="AV1331" s="390">
        <v>0</v>
      </c>
      <c r="AY1331" s="390" t="s">
        <v>3533</v>
      </c>
    </row>
    <row r="1332" spans="1:51" s="390" customFormat="1">
      <c r="A1332" s="399" t="s">
        <v>81</v>
      </c>
      <c r="B1332" s="399" t="s">
        <v>1763</v>
      </c>
      <c r="C1332" s="399">
        <v>3.3</v>
      </c>
      <c r="D1332" s="399">
        <v>30</v>
      </c>
      <c r="E1332" s="403">
        <v>1.4E-2</v>
      </c>
      <c r="F1332" s="399">
        <v>0</v>
      </c>
      <c r="G1332" s="399">
        <v>3.72</v>
      </c>
      <c r="H1332" s="399">
        <v>0.7</v>
      </c>
      <c r="I1332" s="399">
        <v>5</v>
      </c>
      <c r="J1332" s="399">
        <v>40</v>
      </c>
      <c r="K1332" s="399">
        <v>125</v>
      </c>
      <c r="L1332" s="403">
        <v>1</v>
      </c>
      <c r="M1332" s="404">
        <v>7.3000001907348633</v>
      </c>
      <c r="N1332" s="404">
        <v>7.3000001907348633</v>
      </c>
      <c r="O1332" s="404">
        <v>4.0999999046325684</v>
      </c>
      <c r="P1332" s="399">
        <v>100</v>
      </c>
      <c r="Q1332" s="399" t="s">
        <v>293</v>
      </c>
      <c r="R1332" s="399">
        <v>1</v>
      </c>
      <c r="S1332" s="399">
        <v>0</v>
      </c>
      <c r="T1332" s="399">
        <v>0</v>
      </c>
      <c r="U1332" s="404">
        <v>0.48</v>
      </c>
      <c r="V1332" s="404">
        <v>0.2</v>
      </c>
      <c r="W1332" s="405">
        <v>1.4838232893000001E-4</v>
      </c>
      <c r="X1332" s="405">
        <v>0.41457806659835983</v>
      </c>
      <c r="Y1332" s="399">
        <v>1.48</v>
      </c>
      <c r="Z1332" s="399">
        <v>1.79</v>
      </c>
      <c r="AA1332" s="405">
        <v>2.6105768030999999E-4</v>
      </c>
      <c r="AB1332" s="405">
        <v>0.41457806659835983</v>
      </c>
      <c r="AC1332" s="399">
        <v>1.21</v>
      </c>
      <c r="AD1332" s="399">
        <v>2.0099999999999998</v>
      </c>
      <c r="AE1332" s="405">
        <v>2.1900279564E-4</v>
      </c>
      <c r="AF1332" s="405">
        <v>0.41457806659835983</v>
      </c>
      <c r="AG1332" s="399">
        <v>1.28</v>
      </c>
      <c r="AH1332" s="399">
        <v>2.2799999999999998</v>
      </c>
      <c r="AI1332" s="324">
        <v>0</v>
      </c>
      <c r="AJ1332" s="324">
        <v>0</v>
      </c>
      <c r="AK1332" s="324">
        <v>0</v>
      </c>
      <c r="AL1332" s="324">
        <v>0</v>
      </c>
      <c r="AM1332" s="324">
        <v>0</v>
      </c>
      <c r="AN1332" s="324">
        <v>0</v>
      </c>
      <c r="AO1332" s="403">
        <v>273123</v>
      </c>
      <c r="AP1332" s="403">
        <v>2.06E-2</v>
      </c>
      <c r="AQ1332" s="403">
        <v>0.14351</v>
      </c>
      <c r="AR1332" s="403">
        <v>89</v>
      </c>
      <c r="AS1332" s="399" t="s">
        <v>1764</v>
      </c>
      <c r="AT1332" s="390">
        <v>0</v>
      </c>
      <c r="AU1332" s="390">
        <v>0</v>
      </c>
      <c r="AV1332" s="390">
        <v>0</v>
      </c>
      <c r="AY1332" s="390" t="s">
        <v>3533</v>
      </c>
    </row>
    <row r="1333" spans="1:51" s="390" customFormat="1">
      <c r="A1333" s="399" t="s">
        <v>81</v>
      </c>
      <c r="B1333" s="399" t="s">
        <v>1775</v>
      </c>
      <c r="C1333" s="399">
        <v>33</v>
      </c>
      <c r="D1333" s="399">
        <v>20</v>
      </c>
      <c r="E1333" s="403">
        <v>0.104</v>
      </c>
      <c r="F1333" s="399">
        <v>0</v>
      </c>
      <c r="G1333" s="399">
        <v>1.1599999999999999</v>
      </c>
      <c r="H1333" s="399">
        <v>0.7</v>
      </c>
      <c r="I1333" s="399">
        <v>1.95</v>
      </c>
      <c r="J1333" s="399">
        <v>40</v>
      </c>
      <c r="K1333" s="399">
        <v>125</v>
      </c>
      <c r="L1333" s="403">
        <v>1</v>
      </c>
      <c r="M1333" s="404">
        <v>7.3000001907348633</v>
      </c>
      <c r="N1333" s="404">
        <v>7.3000001907348633</v>
      </c>
      <c r="O1333" s="404">
        <v>4.0999999046325684</v>
      </c>
      <c r="P1333" s="399">
        <v>100</v>
      </c>
      <c r="Q1333" s="399" t="s">
        <v>293</v>
      </c>
      <c r="R1333" s="399">
        <v>1</v>
      </c>
      <c r="S1333" s="399">
        <v>0</v>
      </c>
      <c r="T1333" s="399">
        <v>0</v>
      </c>
      <c r="U1333" s="404">
        <v>0.48</v>
      </c>
      <c r="V1333" s="404">
        <v>0.2</v>
      </c>
      <c r="W1333" s="405">
        <v>1.4838232893000001E-4</v>
      </c>
      <c r="X1333" s="405">
        <v>1.2691165487413825</v>
      </c>
      <c r="Y1333" s="399">
        <v>1.48</v>
      </c>
      <c r="Z1333" s="399">
        <v>1.79</v>
      </c>
      <c r="AA1333" s="405">
        <v>2.6105768030999999E-4</v>
      </c>
      <c r="AB1333" s="405">
        <v>1.2691165487413825</v>
      </c>
      <c r="AC1333" s="399">
        <v>1.21</v>
      </c>
      <c r="AD1333" s="399">
        <v>2.0099999999999998</v>
      </c>
      <c r="AE1333" s="405">
        <v>2.1900279564E-4</v>
      </c>
      <c r="AF1333" s="405">
        <v>1.2691165487413825</v>
      </c>
      <c r="AG1333" s="399">
        <v>1.28</v>
      </c>
      <c r="AH1333" s="399">
        <v>2.2799999999999998</v>
      </c>
      <c r="AI1333" s="324">
        <v>0</v>
      </c>
      <c r="AJ1333" s="324">
        <v>0</v>
      </c>
      <c r="AK1333" s="324">
        <v>0</v>
      </c>
      <c r="AL1333" s="324">
        <v>0</v>
      </c>
      <c r="AM1333" s="324">
        <v>0</v>
      </c>
      <c r="AN1333" s="324">
        <v>0</v>
      </c>
      <c r="AO1333" s="403">
        <v>348751</v>
      </c>
      <c r="AP1333" s="403">
        <v>1.6129999999999999E-2</v>
      </c>
      <c r="AQ1333" s="403">
        <v>0.127</v>
      </c>
      <c r="AR1333" s="403">
        <v>85</v>
      </c>
      <c r="AS1333" s="399" t="s">
        <v>1764</v>
      </c>
      <c r="AT1333" s="390">
        <v>0</v>
      </c>
      <c r="AU1333" s="390">
        <v>0</v>
      </c>
      <c r="AV1333" s="390">
        <v>0</v>
      </c>
      <c r="AY1333" s="390" t="s">
        <v>3533</v>
      </c>
    </row>
    <row r="1334" spans="1:51" s="390" customFormat="1">
      <c r="A1334" s="399" t="s">
        <v>81</v>
      </c>
      <c r="B1334" s="399" t="s">
        <v>1776</v>
      </c>
      <c r="C1334" s="399">
        <v>39</v>
      </c>
      <c r="D1334" s="399">
        <v>20</v>
      </c>
      <c r="E1334" s="403">
        <v>0.115</v>
      </c>
      <c r="F1334" s="399">
        <v>0</v>
      </c>
      <c r="G1334" s="399">
        <v>1.1200000000000001</v>
      </c>
      <c r="H1334" s="399">
        <v>0.7</v>
      </c>
      <c r="I1334" s="399">
        <v>1.9</v>
      </c>
      <c r="J1334" s="399">
        <v>40</v>
      </c>
      <c r="K1334" s="399">
        <v>125</v>
      </c>
      <c r="L1334" s="403">
        <v>1</v>
      </c>
      <c r="M1334" s="404">
        <v>7.3000001907348633</v>
      </c>
      <c r="N1334" s="404">
        <v>7.3000001907348633</v>
      </c>
      <c r="O1334" s="404">
        <v>4.0999999046325684</v>
      </c>
      <c r="P1334" s="399">
        <v>100</v>
      </c>
      <c r="Q1334" s="399" t="s">
        <v>293</v>
      </c>
      <c r="R1334" s="399">
        <v>1</v>
      </c>
      <c r="S1334" s="399">
        <v>0</v>
      </c>
      <c r="T1334" s="399">
        <v>0</v>
      </c>
      <c r="U1334" s="404">
        <v>0.48</v>
      </c>
      <c r="V1334" s="404">
        <v>0.2</v>
      </c>
      <c r="W1334" s="405">
        <v>1.4838232893000001E-4</v>
      </c>
      <c r="X1334" s="405">
        <v>1.3866676527414419</v>
      </c>
      <c r="Y1334" s="399">
        <v>1.48</v>
      </c>
      <c r="Z1334" s="399">
        <v>1.79</v>
      </c>
      <c r="AA1334" s="405">
        <v>2.6105768030999999E-4</v>
      </c>
      <c r="AB1334" s="405">
        <v>1.3866676527414419</v>
      </c>
      <c r="AC1334" s="399">
        <v>1.21</v>
      </c>
      <c r="AD1334" s="399">
        <v>2.0099999999999998</v>
      </c>
      <c r="AE1334" s="405">
        <v>2.1900279564E-4</v>
      </c>
      <c r="AF1334" s="405">
        <v>1.3866676527414419</v>
      </c>
      <c r="AG1334" s="399">
        <v>1.28</v>
      </c>
      <c r="AH1334" s="399">
        <v>2.2799999999999998</v>
      </c>
      <c r="AI1334" s="324">
        <v>0</v>
      </c>
      <c r="AJ1334" s="324">
        <v>0</v>
      </c>
      <c r="AK1334" s="324">
        <v>0</v>
      </c>
      <c r="AL1334" s="324">
        <v>0</v>
      </c>
      <c r="AM1334" s="324">
        <v>0</v>
      </c>
      <c r="AN1334" s="324">
        <v>0</v>
      </c>
      <c r="AO1334" s="403">
        <v>348751</v>
      </c>
      <c r="AP1334" s="403">
        <v>1.6129999999999999E-2</v>
      </c>
      <c r="AQ1334" s="403">
        <v>0.127</v>
      </c>
      <c r="AR1334" s="403">
        <v>85</v>
      </c>
      <c r="AS1334" s="399" t="s">
        <v>1764</v>
      </c>
      <c r="AT1334" s="390">
        <v>0</v>
      </c>
      <c r="AU1334" s="390">
        <v>0</v>
      </c>
      <c r="AV1334" s="390">
        <v>0</v>
      </c>
      <c r="AY1334" s="390" t="s">
        <v>3533</v>
      </c>
    </row>
    <row r="1335" spans="1:51" s="390" customFormat="1">
      <c r="A1335" s="399" t="s">
        <v>81</v>
      </c>
      <c r="B1335" s="399" t="s">
        <v>1777</v>
      </c>
      <c r="C1335" s="399">
        <v>47</v>
      </c>
      <c r="D1335" s="399">
        <v>20</v>
      </c>
      <c r="E1335" s="403">
        <v>0.127</v>
      </c>
      <c r="F1335" s="399">
        <v>0</v>
      </c>
      <c r="G1335" s="399">
        <v>1</v>
      </c>
      <c r="H1335" s="399">
        <v>0.7</v>
      </c>
      <c r="I1335" s="399">
        <v>1.85</v>
      </c>
      <c r="J1335" s="399">
        <v>40</v>
      </c>
      <c r="K1335" s="399">
        <v>125</v>
      </c>
      <c r="L1335" s="403">
        <v>1</v>
      </c>
      <c r="M1335" s="404">
        <v>7.3000001907348633</v>
      </c>
      <c r="N1335" s="404">
        <v>7.3000001907348633</v>
      </c>
      <c r="O1335" s="404">
        <v>4.0999999046325684</v>
      </c>
      <c r="P1335" s="399">
        <v>100</v>
      </c>
      <c r="Q1335" s="399" t="s">
        <v>293</v>
      </c>
      <c r="R1335" s="399">
        <v>1</v>
      </c>
      <c r="S1335" s="399">
        <v>0</v>
      </c>
      <c r="T1335" s="399">
        <v>0</v>
      </c>
      <c r="U1335" s="404">
        <v>0.48</v>
      </c>
      <c r="V1335" s="404">
        <v>0.2</v>
      </c>
      <c r="W1335" s="405">
        <v>1.4838232893000001E-4</v>
      </c>
      <c r="X1335" s="405">
        <v>1.5011686757839773</v>
      </c>
      <c r="Y1335" s="399">
        <v>1.48</v>
      </c>
      <c r="Z1335" s="399">
        <v>1.79</v>
      </c>
      <c r="AA1335" s="405">
        <v>2.6105768030999999E-4</v>
      </c>
      <c r="AB1335" s="405">
        <v>1.5011686757839773</v>
      </c>
      <c r="AC1335" s="399">
        <v>1.21</v>
      </c>
      <c r="AD1335" s="399">
        <v>2.0099999999999998</v>
      </c>
      <c r="AE1335" s="405">
        <v>2.1900279564E-4</v>
      </c>
      <c r="AF1335" s="405">
        <v>1.5011686757839773</v>
      </c>
      <c r="AG1335" s="399">
        <v>1.28</v>
      </c>
      <c r="AH1335" s="399">
        <v>2.2799999999999998</v>
      </c>
      <c r="AI1335" s="324">
        <v>0</v>
      </c>
      <c r="AJ1335" s="324">
        <v>0</v>
      </c>
      <c r="AK1335" s="324">
        <v>0</v>
      </c>
      <c r="AL1335" s="324">
        <v>0</v>
      </c>
      <c r="AM1335" s="324">
        <v>0</v>
      </c>
      <c r="AN1335" s="324">
        <v>0</v>
      </c>
      <c r="AO1335" s="403">
        <v>348751</v>
      </c>
      <c r="AP1335" s="403">
        <v>1.6129999999999999E-2</v>
      </c>
      <c r="AQ1335" s="403">
        <v>0.127</v>
      </c>
      <c r="AR1335" s="403">
        <v>75</v>
      </c>
      <c r="AS1335" s="399" t="s">
        <v>1764</v>
      </c>
      <c r="AT1335" s="390">
        <v>0</v>
      </c>
      <c r="AU1335" s="390">
        <v>0</v>
      </c>
      <c r="AV1335" s="390">
        <v>0</v>
      </c>
      <c r="AY1335" s="390" t="s">
        <v>3533</v>
      </c>
    </row>
    <row r="1336" spans="1:51" s="390" customFormat="1">
      <c r="A1336" s="399" t="s">
        <v>81</v>
      </c>
      <c r="B1336" s="399" t="s">
        <v>3637</v>
      </c>
      <c r="C1336" s="399">
        <v>470</v>
      </c>
      <c r="D1336" s="399">
        <v>10</v>
      </c>
      <c r="E1336" s="403">
        <v>1.21</v>
      </c>
      <c r="F1336" s="399">
        <v>0</v>
      </c>
      <c r="G1336" s="399">
        <v>0.32</v>
      </c>
      <c r="H1336" s="399">
        <v>0.7</v>
      </c>
      <c r="I1336" s="399">
        <v>0.56999999999999995</v>
      </c>
      <c r="J1336" s="399">
        <v>40</v>
      </c>
      <c r="K1336" s="399">
        <v>125</v>
      </c>
      <c r="L1336" s="403">
        <v>1</v>
      </c>
      <c r="M1336" s="404">
        <v>7.3000001907348633</v>
      </c>
      <c r="N1336" s="404">
        <v>7.3000001907348633</v>
      </c>
      <c r="O1336" s="404">
        <v>4.0999999046325684</v>
      </c>
      <c r="P1336" s="399">
        <v>100</v>
      </c>
      <c r="Q1336" s="399" t="s">
        <v>293</v>
      </c>
      <c r="R1336" s="399">
        <v>1</v>
      </c>
      <c r="S1336" s="399">
        <v>0</v>
      </c>
      <c r="T1336" s="399">
        <v>0</v>
      </c>
      <c r="U1336" s="404">
        <v>0.48</v>
      </c>
      <c r="V1336" s="404">
        <v>0.2</v>
      </c>
      <c r="W1336" s="405">
        <v>1.4838232893000001E-4</v>
      </c>
      <c r="X1336" s="405">
        <v>4.7875109119597106</v>
      </c>
      <c r="Y1336" s="399">
        <v>1.48</v>
      </c>
      <c r="Z1336" s="399">
        <v>1.79</v>
      </c>
      <c r="AA1336" s="405">
        <v>2.6105768030999999E-4</v>
      </c>
      <c r="AB1336" s="405">
        <v>4.7875109119597106</v>
      </c>
      <c r="AC1336" s="399">
        <v>1.21</v>
      </c>
      <c r="AD1336" s="399">
        <v>2.0099999999999998</v>
      </c>
      <c r="AE1336" s="405">
        <v>2.1900279564E-4</v>
      </c>
      <c r="AF1336" s="405">
        <v>4.7875109119597106</v>
      </c>
      <c r="AG1336" s="399">
        <v>1.28</v>
      </c>
      <c r="AH1336" s="399">
        <v>2.2799999999999998</v>
      </c>
      <c r="AI1336" s="324">
        <v>0</v>
      </c>
      <c r="AJ1336" s="324">
        <v>0</v>
      </c>
      <c r="AK1336" s="324">
        <v>0</v>
      </c>
      <c r="AL1336" s="324">
        <v>0</v>
      </c>
      <c r="AM1336" s="324">
        <v>0</v>
      </c>
      <c r="AN1336" s="324">
        <v>0</v>
      </c>
      <c r="AO1336" s="403">
        <v>1112088</v>
      </c>
      <c r="AP1336" s="403">
        <v>5.0600000000000003E-3</v>
      </c>
      <c r="AQ1336" s="403">
        <v>7.1120000000000003E-2</v>
      </c>
      <c r="AR1336" s="403">
        <v>85</v>
      </c>
      <c r="AS1336" s="399" t="s">
        <v>1764</v>
      </c>
      <c r="AT1336" s="390">
        <v>0</v>
      </c>
      <c r="AU1336" s="390">
        <v>0</v>
      </c>
      <c r="AV1336" s="390">
        <v>0</v>
      </c>
      <c r="AY1336" s="390" t="s">
        <v>3533</v>
      </c>
    </row>
    <row r="1337" spans="1:51" s="390" customFormat="1">
      <c r="A1337" s="399" t="s">
        <v>81</v>
      </c>
      <c r="B1337" s="399" t="s">
        <v>1765</v>
      </c>
      <c r="C1337" s="399">
        <v>5</v>
      </c>
      <c r="D1337" s="399">
        <v>30</v>
      </c>
      <c r="E1337" s="403">
        <v>1.7999999999999999E-2</v>
      </c>
      <c r="F1337" s="399">
        <v>0</v>
      </c>
      <c r="G1337" s="399">
        <v>3.16</v>
      </c>
      <c r="H1337" s="399">
        <v>0.7</v>
      </c>
      <c r="I1337" s="399">
        <v>4.7</v>
      </c>
      <c r="J1337" s="399">
        <v>40</v>
      </c>
      <c r="K1337" s="399">
        <v>125</v>
      </c>
      <c r="L1337" s="403">
        <v>1</v>
      </c>
      <c r="M1337" s="404">
        <v>7.3000001907348633</v>
      </c>
      <c r="N1337" s="404">
        <v>7.3000001907348633</v>
      </c>
      <c r="O1337" s="404">
        <v>4.0999999046325684</v>
      </c>
      <c r="P1337" s="399">
        <v>100</v>
      </c>
      <c r="Q1337" s="399" t="s">
        <v>293</v>
      </c>
      <c r="R1337" s="399">
        <v>1</v>
      </c>
      <c r="S1337" s="399">
        <v>0</v>
      </c>
      <c r="T1337" s="399">
        <v>0</v>
      </c>
      <c r="U1337" s="404">
        <v>0.48</v>
      </c>
      <c r="V1337" s="404">
        <v>0.2</v>
      </c>
      <c r="W1337" s="405">
        <v>1.4838232893000001E-4</v>
      </c>
      <c r="X1337" s="405">
        <v>0.49590678539336319</v>
      </c>
      <c r="Y1337" s="399">
        <v>1.48</v>
      </c>
      <c r="Z1337" s="399">
        <v>1.79</v>
      </c>
      <c r="AA1337" s="405">
        <v>2.6105768030999999E-4</v>
      </c>
      <c r="AB1337" s="405">
        <v>0.49590678539336319</v>
      </c>
      <c r="AC1337" s="399">
        <v>1.21</v>
      </c>
      <c r="AD1337" s="399">
        <v>2.0099999999999998</v>
      </c>
      <c r="AE1337" s="405">
        <v>2.1900279564E-4</v>
      </c>
      <c r="AF1337" s="405">
        <v>0.49590678539336319</v>
      </c>
      <c r="AG1337" s="399">
        <v>1.28</v>
      </c>
      <c r="AH1337" s="399">
        <v>2.2799999999999998</v>
      </c>
      <c r="AI1337" s="324">
        <v>0</v>
      </c>
      <c r="AJ1337" s="324">
        <v>0</v>
      </c>
      <c r="AK1337" s="324">
        <v>0</v>
      </c>
      <c r="AL1337" s="324">
        <v>0</v>
      </c>
      <c r="AM1337" s="324">
        <v>0</v>
      </c>
      <c r="AN1337" s="324">
        <v>0</v>
      </c>
      <c r="AO1337" s="403">
        <v>273123</v>
      </c>
      <c r="AP1337" s="403">
        <v>2.06E-2</v>
      </c>
      <c r="AQ1337" s="403">
        <v>0.14351</v>
      </c>
      <c r="AR1337" s="403">
        <v>79</v>
      </c>
      <c r="AS1337" s="399" t="s">
        <v>1764</v>
      </c>
      <c r="AT1337" s="390">
        <v>0</v>
      </c>
      <c r="AU1337" s="390">
        <v>0</v>
      </c>
      <c r="AV1337" s="390">
        <v>0</v>
      </c>
      <c r="AY1337" s="390" t="s">
        <v>3533</v>
      </c>
    </row>
    <row r="1338" spans="1:51" s="390" customFormat="1">
      <c r="A1338" s="399" t="s">
        <v>81</v>
      </c>
      <c r="B1338" s="399" t="s">
        <v>1778</v>
      </c>
      <c r="C1338" s="399">
        <v>56</v>
      </c>
      <c r="D1338" s="399">
        <v>20</v>
      </c>
      <c r="E1338" s="403">
        <v>0.17399999999999999</v>
      </c>
      <c r="F1338" s="399">
        <v>0</v>
      </c>
      <c r="G1338" s="399">
        <v>0.87</v>
      </c>
      <c r="H1338" s="399">
        <v>0.7</v>
      </c>
      <c r="I1338" s="399">
        <v>1.6</v>
      </c>
      <c r="J1338" s="399">
        <v>40</v>
      </c>
      <c r="K1338" s="399">
        <v>125</v>
      </c>
      <c r="L1338" s="403">
        <v>1</v>
      </c>
      <c r="M1338" s="404">
        <v>7.3000001907348633</v>
      </c>
      <c r="N1338" s="404">
        <v>7.3000001907348633</v>
      </c>
      <c r="O1338" s="404">
        <v>4.0999999046325684</v>
      </c>
      <c r="P1338" s="399">
        <v>100</v>
      </c>
      <c r="Q1338" s="399" t="s">
        <v>293</v>
      </c>
      <c r="R1338" s="399">
        <v>1</v>
      </c>
      <c r="S1338" s="399">
        <v>0</v>
      </c>
      <c r="T1338" s="399">
        <v>0</v>
      </c>
      <c r="U1338" s="404">
        <v>0.48</v>
      </c>
      <c r="V1338" s="404">
        <v>0.2</v>
      </c>
      <c r="W1338" s="405">
        <v>1.4838232893000001E-4</v>
      </c>
      <c r="X1338" s="405">
        <v>1.6750629195509155</v>
      </c>
      <c r="Y1338" s="399">
        <v>1.48</v>
      </c>
      <c r="Z1338" s="399">
        <v>1.79</v>
      </c>
      <c r="AA1338" s="405">
        <v>2.6105768030999999E-4</v>
      </c>
      <c r="AB1338" s="405">
        <v>1.6750629195509155</v>
      </c>
      <c r="AC1338" s="399">
        <v>1.21</v>
      </c>
      <c r="AD1338" s="399">
        <v>2.0099999999999998</v>
      </c>
      <c r="AE1338" s="405">
        <v>2.1900279564E-4</v>
      </c>
      <c r="AF1338" s="405">
        <v>1.6750629195509155</v>
      </c>
      <c r="AG1338" s="399">
        <v>1.28</v>
      </c>
      <c r="AH1338" s="399">
        <v>2.2799999999999998</v>
      </c>
      <c r="AI1338" s="324">
        <v>0</v>
      </c>
      <c r="AJ1338" s="324">
        <v>0</v>
      </c>
      <c r="AK1338" s="324">
        <v>0</v>
      </c>
      <c r="AL1338" s="324">
        <v>0</v>
      </c>
      <c r="AM1338" s="324">
        <v>0</v>
      </c>
      <c r="AN1338" s="324">
        <v>0</v>
      </c>
      <c r="AO1338" s="403">
        <v>440286</v>
      </c>
      <c r="AP1338" s="403">
        <v>1.278E-2</v>
      </c>
      <c r="AQ1338" s="403">
        <v>0.11303000000000001</v>
      </c>
      <c r="AR1338" s="403">
        <v>77</v>
      </c>
      <c r="AS1338" s="399" t="s">
        <v>1764</v>
      </c>
      <c r="AT1338" s="390">
        <v>0</v>
      </c>
      <c r="AU1338" s="390">
        <v>0</v>
      </c>
      <c r="AV1338" s="390">
        <v>0</v>
      </c>
      <c r="AY1338" s="390" t="s">
        <v>3627</v>
      </c>
    </row>
    <row r="1339" spans="1:51" s="390" customFormat="1">
      <c r="A1339" s="399" t="s">
        <v>81</v>
      </c>
      <c r="B1339" s="399" t="s">
        <v>1766</v>
      </c>
      <c r="C1339" s="399">
        <v>6.2</v>
      </c>
      <c r="D1339" s="399">
        <v>30</v>
      </c>
      <c r="E1339" s="403">
        <v>2.4E-2</v>
      </c>
      <c r="F1339" s="399">
        <v>0</v>
      </c>
      <c r="G1339" s="399">
        <v>2.98</v>
      </c>
      <c r="H1339" s="399">
        <v>0.7</v>
      </c>
      <c r="I1339" s="399">
        <v>4.3</v>
      </c>
      <c r="J1339" s="399">
        <v>40</v>
      </c>
      <c r="K1339" s="399">
        <v>125</v>
      </c>
      <c r="L1339" s="403">
        <v>1</v>
      </c>
      <c r="M1339" s="404">
        <v>7.3000001907348633</v>
      </c>
      <c r="N1339" s="404">
        <v>7.3000001907348633</v>
      </c>
      <c r="O1339" s="404">
        <v>4.0999999046325684</v>
      </c>
      <c r="P1339" s="399">
        <v>100</v>
      </c>
      <c r="Q1339" s="399" t="s">
        <v>293</v>
      </c>
      <c r="R1339" s="399">
        <v>1</v>
      </c>
      <c r="S1339" s="399">
        <v>0</v>
      </c>
      <c r="T1339" s="399">
        <v>0</v>
      </c>
      <c r="U1339" s="404">
        <v>0.48</v>
      </c>
      <c r="V1339" s="404">
        <v>0.2</v>
      </c>
      <c r="W1339" s="405">
        <v>1.4838232893000001E-4</v>
      </c>
      <c r="X1339" s="405">
        <v>0.55636016687800605</v>
      </c>
      <c r="Y1339" s="399">
        <v>1.48</v>
      </c>
      <c r="Z1339" s="399">
        <v>1.79</v>
      </c>
      <c r="AA1339" s="405">
        <v>2.6105768030999999E-4</v>
      </c>
      <c r="AB1339" s="405">
        <v>0.55636016687800605</v>
      </c>
      <c r="AC1339" s="399">
        <v>1.21</v>
      </c>
      <c r="AD1339" s="399">
        <v>2.0099999999999998</v>
      </c>
      <c r="AE1339" s="405">
        <v>2.1900279564E-4</v>
      </c>
      <c r="AF1339" s="405">
        <v>0.55636016687800605</v>
      </c>
      <c r="AG1339" s="399">
        <v>1.28</v>
      </c>
      <c r="AH1339" s="399">
        <v>2.2799999999999998</v>
      </c>
      <c r="AI1339" s="324">
        <v>0</v>
      </c>
      <c r="AJ1339" s="324">
        <v>0</v>
      </c>
      <c r="AK1339" s="324">
        <v>0</v>
      </c>
      <c r="AL1339" s="324">
        <v>0</v>
      </c>
      <c r="AM1339" s="324">
        <v>0</v>
      </c>
      <c r="AN1339" s="324">
        <v>0</v>
      </c>
      <c r="AO1339" s="403">
        <v>348751</v>
      </c>
      <c r="AP1339" s="403">
        <v>1.6129999999999999E-2</v>
      </c>
      <c r="AQ1339" s="403">
        <v>0.127</v>
      </c>
      <c r="AR1339" s="403">
        <v>80</v>
      </c>
      <c r="AS1339" s="399" t="s">
        <v>1764</v>
      </c>
      <c r="AT1339" s="390">
        <v>0</v>
      </c>
      <c r="AU1339" s="390">
        <v>0</v>
      </c>
      <c r="AV1339" s="390">
        <v>0</v>
      </c>
      <c r="AY1339" s="390" t="s">
        <v>3533</v>
      </c>
    </row>
    <row r="1340" spans="1:51" s="390" customFormat="1">
      <c r="A1340" s="399" t="s">
        <v>81</v>
      </c>
      <c r="B1340" s="399" t="s">
        <v>1779</v>
      </c>
      <c r="C1340" s="399">
        <v>68</v>
      </c>
      <c r="D1340" s="399">
        <v>20</v>
      </c>
      <c r="E1340" s="403">
        <v>0.23599999999999999</v>
      </c>
      <c r="F1340" s="399">
        <v>0</v>
      </c>
      <c r="G1340" s="399">
        <v>0.8</v>
      </c>
      <c r="H1340" s="399">
        <v>0.7</v>
      </c>
      <c r="I1340" s="399">
        <v>1.35</v>
      </c>
      <c r="J1340" s="399">
        <v>40</v>
      </c>
      <c r="K1340" s="399">
        <v>125</v>
      </c>
      <c r="L1340" s="403">
        <v>1</v>
      </c>
      <c r="M1340" s="404">
        <v>7.3000001907348633</v>
      </c>
      <c r="N1340" s="404">
        <v>7.3000001907348633</v>
      </c>
      <c r="O1340" s="404">
        <v>4.0999999046325684</v>
      </c>
      <c r="P1340" s="399">
        <v>100</v>
      </c>
      <c r="Q1340" s="399" t="s">
        <v>293</v>
      </c>
      <c r="R1340" s="399">
        <v>1</v>
      </c>
      <c r="S1340" s="399">
        <v>0</v>
      </c>
      <c r="T1340" s="399">
        <v>0</v>
      </c>
      <c r="U1340" s="404">
        <v>0.48</v>
      </c>
      <c r="V1340" s="404">
        <v>0.2</v>
      </c>
      <c r="W1340" s="405">
        <v>1.4838232893000001E-4</v>
      </c>
      <c r="X1340" s="405">
        <v>1.8048213147273948</v>
      </c>
      <c r="Y1340" s="399">
        <v>1.48</v>
      </c>
      <c r="Z1340" s="399">
        <v>1.79</v>
      </c>
      <c r="AA1340" s="405">
        <v>2.6105768030999999E-4</v>
      </c>
      <c r="AB1340" s="405">
        <v>1.8048213147273948</v>
      </c>
      <c r="AC1340" s="399">
        <v>1.21</v>
      </c>
      <c r="AD1340" s="399">
        <v>2.0099999999999998</v>
      </c>
      <c r="AE1340" s="405">
        <v>2.1900279564E-4</v>
      </c>
      <c r="AF1340" s="405">
        <v>1.8048213147273948</v>
      </c>
      <c r="AG1340" s="399">
        <v>1.28</v>
      </c>
      <c r="AH1340" s="399">
        <v>2.2799999999999998</v>
      </c>
      <c r="AI1340" s="324">
        <v>0</v>
      </c>
      <c r="AJ1340" s="324">
        <v>0</v>
      </c>
      <c r="AK1340" s="324">
        <v>0</v>
      </c>
      <c r="AL1340" s="324">
        <v>0</v>
      </c>
      <c r="AM1340" s="324">
        <v>0</v>
      </c>
      <c r="AN1340" s="324">
        <v>0</v>
      </c>
      <c r="AO1340" s="403">
        <v>544923</v>
      </c>
      <c r="AP1340" s="403">
        <v>1.0319999999999999E-2</v>
      </c>
      <c r="AQ1340" s="403">
        <v>0.1016</v>
      </c>
      <c r="AR1340" s="403">
        <v>88</v>
      </c>
      <c r="AS1340" s="399" t="s">
        <v>1764</v>
      </c>
      <c r="AT1340" s="390">
        <v>0</v>
      </c>
      <c r="AU1340" s="390">
        <v>0</v>
      </c>
      <c r="AV1340" s="390">
        <v>0</v>
      </c>
      <c r="AY1340" s="390" t="s">
        <v>3533</v>
      </c>
    </row>
    <row r="1341" spans="1:51" s="390" customFormat="1">
      <c r="A1341" s="399" t="s">
        <v>81</v>
      </c>
      <c r="B1341" s="399" t="s">
        <v>1767</v>
      </c>
      <c r="C1341" s="399">
        <v>7.4</v>
      </c>
      <c r="D1341" s="399">
        <v>30</v>
      </c>
      <c r="E1341" s="403">
        <v>2.7E-2</v>
      </c>
      <c r="F1341" s="399">
        <v>0</v>
      </c>
      <c r="G1341" s="399">
        <v>2.56</v>
      </c>
      <c r="H1341" s="399">
        <v>0.7</v>
      </c>
      <c r="I1341" s="399">
        <v>4.0999999999999996</v>
      </c>
      <c r="J1341" s="399">
        <v>40</v>
      </c>
      <c r="K1341" s="399">
        <v>125</v>
      </c>
      <c r="L1341" s="403">
        <v>1</v>
      </c>
      <c r="M1341" s="404">
        <v>7.3000001907348633</v>
      </c>
      <c r="N1341" s="404">
        <v>7.3000001907348633</v>
      </c>
      <c r="O1341" s="404">
        <v>4.0999999046325684</v>
      </c>
      <c r="P1341" s="399">
        <v>100</v>
      </c>
      <c r="Q1341" s="399" t="s">
        <v>293</v>
      </c>
      <c r="R1341" s="399">
        <v>1</v>
      </c>
      <c r="S1341" s="399">
        <v>0</v>
      </c>
      <c r="T1341" s="399">
        <v>0</v>
      </c>
      <c r="U1341" s="404">
        <v>0.48</v>
      </c>
      <c r="V1341" s="404">
        <v>0.2</v>
      </c>
      <c r="W1341" s="405">
        <v>1.4838232893000001E-4</v>
      </c>
      <c r="X1341" s="405">
        <v>0.60629995586852725</v>
      </c>
      <c r="Y1341" s="399">
        <v>1.48</v>
      </c>
      <c r="Z1341" s="399">
        <v>1.79</v>
      </c>
      <c r="AA1341" s="405">
        <v>2.6105768030999999E-4</v>
      </c>
      <c r="AB1341" s="405">
        <v>0.60629995586852725</v>
      </c>
      <c r="AC1341" s="399">
        <v>1.21</v>
      </c>
      <c r="AD1341" s="399">
        <v>2.0099999999999998</v>
      </c>
      <c r="AE1341" s="405">
        <v>2.1900279564E-4</v>
      </c>
      <c r="AF1341" s="405">
        <v>0.60629995586852725</v>
      </c>
      <c r="AG1341" s="399">
        <v>1.28</v>
      </c>
      <c r="AH1341" s="399">
        <v>2.2799999999999998</v>
      </c>
      <c r="AI1341" s="324">
        <v>0</v>
      </c>
      <c r="AJ1341" s="324">
        <v>0</v>
      </c>
      <c r="AK1341" s="324">
        <v>0</v>
      </c>
      <c r="AL1341" s="324">
        <v>0</v>
      </c>
      <c r="AM1341" s="324">
        <v>0</v>
      </c>
      <c r="AN1341" s="324">
        <v>0</v>
      </c>
      <c r="AO1341" s="403">
        <v>348751</v>
      </c>
      <c r="AP1341" s="403">
        <v>1.6129999999999999E-2</v>
      </c>
      <c r="AQ1341" s="403">
        <v>0.127</v>
      </c>
      <c r="AR1341" s="403">
        <v>77</v>
      </c>
      <c r="AS1341" s="399" t="s">
        <v>1764</v>
      </c>
      <c r="AT1341" s="390">
        <v>0</v>
      </c>
      <c r="AU1341" s="390">
        <v>0</v>
      </c>
      <c r="AV1341" s="390">
        <v>0</v>
      </c>
      <c r="AY1341" s="390" t="s">
        <v>3533</v>
      </c>
    </row>
    <row r="1342" spans="1:51" s="390" customFormat="1">
      <c r="A1342" s="399" t="s">
        <v>81</v>
      </c>
      <c r="B1342" s="399" t="s">
        <v>1780</v>
      </c>
      <c r="C1342" s="399">
        <v>82</v>
      </c>
      <c r="D1342" s="399">
        <v>20</v>
      </c>
      <c r="E1342" s="403">
        <v>0.25700000000000001</v>
      </c>
      <c r="F1342" s="399">
        <v>0</v>
      </c>
      <c r="G1342" s="399">
        <v>0.72</v>
      </c>
      <c r="H1342" s="399">
        <v>0.7</v>
      </c>
      <c r="I1342" s="399">
        <v>1.25</v>
      </c>
      <c r="J1342" s="399">
        <v>40</v>
      </c>
      <c r="K1342" s="399">
        <v>125</v>
      </c>
      <c r="L1342" s="403">
        <v>1</v>
      </c>
      <c r="M1342" s="404">
        <v>7.3000001907348633</v>
      </c>
      <c r="N1342" s="404">
        <v>7.3000001907348633</v>
      </c>
      <c r="O1342" s="404">
        <v>4.0999999046325684</v>
      </c>
      <c r="P1342" s="399">
        <v>100</v>
      </c>
      <c r="Q1342" s="399" t="s">
        <v>293</v>
      </c>
      <c r="R1342" s="399">
        <v>1</v>
      </c>
      <c r="S1342" s="399">
        <v>0</v>
      </c>
      <c r="T1342" s="399">
        <v>0</v>
      </c>
      <c r="U1342" s="404">
        <v>0.48</v>
      </c>
      <c r="V1342" s="404">
        <v>0.2</v>
      </c>
      <c r="W1342" s="405">
        <v>1.4838232893000001E-4</v>
      </c>
      <c r="X1342" s="405">
        <v>2.0068123938775577</v>
      </c>
      <c r="Y1342" s="399">
        <v>1.48</v>
      </c>
      <c r="Z1342" s="399">
        <v>1.79</v>
      </c>
      <c r="AA1342" s="405">
        <v>2.6105768030999999E-4</v>
      </c>
      <c r="AB1342" s="405">
        <v>2.0068123938775577</v>
      </c>
      <c r="AC1342" s="399">
        <v>1.21</v>
      </c>
      <c r="AD1342" s="399">
        <v>2.0099999999999998</v>
      </c>
      <c r="AE1342" s="405">
        <v>2.1900279564E-4</v>
      </c>
      <c r="AF1342" s="405">
        <v>2.0068123938775577</v>
      </c>
      <c r="AG1342" s="399">
        <v>1.28</v>
      </c>
      <c r="AH1342" s="399">
        <v>2.2799999999999998</v>
      </c>
      <c r="AI1342" s="324">
        <v>0</v>
      </c>
      <c r="AJ1342" s="324">
        <v>0</v>
      </c>
      <c r="AK1342" s="324">
        <v>0</v>
      </c>
      <c r="AL1342" s="324">
        <v>0</v>
      </c>
      <c r="AM1342" s="324">
        <v>0</v>
      </c>
      <c r="AN1342" s="324">
        <v>0</v>
      </c>
      <c r="AO1342" s="403">
        <v>544923</v>
      </c>
      <c r="AP1342" s="403">
        <v>1.0319999999999999E-2</v>
      </c>
      <c r="AQ1342" s="403">
        <v>0.1016</v>
      </c>
      <c r="AR1342" s="403">
        <v>88</v>
      </c>
      <c r="AS1342" s="399" t="s">
        <v>1764</v>
      </c>
      <c r="AT1342" s="390">
        <v>0</v>
      </c>
      <c r="AU1342" s="390">
        <v>0</v>
      </c>
      <c r="AV1342" s="390">
        <v>0</v>
      </c>
      <c r="AY1342" s="390" t="s">
        <v>3533</v>
      </c>
    </row>
    <row r="1343" spans="1:51" s="390" customFormat="1">
      <c r="A1343" s="399" t="s">
        <v>81</v>
      </c>
      <c r="B1343" s="399" t="s">
        <v>1768</v>
      </c>
      <c r="C1343" s="399">
        <v>8.6999999999999993</v>
      </c>
      <c r="D1343" s="399">
        <v>30</v>
      </c>
      <c r="E1343" s="403">
        <v>2.9000000000000001E-2</v>
      </c>
      <c r="F1343" s="399">
        <v>0</v>
      </c>
      <c r="G1343" s="399">
        <v>2.36</v>
      </c>
      <c r="H1343" s="399">
        <v>0.7</v>
      </c>
      <c r="I1343" s="399">
        <v>3.9</v>
      </c>
      <c r="J1343" s="399">
        <v>40</v>
      </c>
      <c r="K1343" s="399">
        <v>125</v>
      </c>
      <c r="L1343" s="403">
        <v>1</v>
      </c>
      <c r="M1343" s="404">
        <v>7.3000001907348633</v>
      </c>
      <c r="N1343" s="404">
        <v>7.3000001907348633</v>
      </c>
      <c r="O1343" s="404">
        <v>4.0999999046325684</v>
      </c>
      <c r="P1343" s="399">
        <v>100</v>
      </c>
      <c r="Q1343" s="399" t="s">
        <v>293</v>
      </c>
      <c r="R1343" s="399">
        <v>1</v>
      </c>
      <c r="S1343" s="399">
        <v>0</v>
      </c>
      <c r="T1343" s="399">
        <v>0</v>
      </c>
      <c r="U1343" s="404">
        <v>0.48</v>
      </c>
      <c r="V1343" s="404">
        <v>0.2</v>
      </c>
      <c r="W1343" s="405">
        <v>1.4838232893000001E-4</v>
      </c>
      <c r="X1343" s="405">
        <v>0.65578711862700312</v>
      </c>
      <c r="Y1343" s="399">
        <v>1.48</v>
      </c>
      <c r="Z1343" s="399">
        <v>1.79</v>
      </c>
      <c r="AA1343" s="405">
        <v>2.6105768030999999E-4</v>
      </c>
      <c r="AB1343" s="405">
        <v>0.65578711862700312</v>
      </c>
      <c r="AC1343" s="399">
        <v>1.21</v>
      </c>
      <c r="AD1343" s="399">
        <v>2.0099999999999998</v>
      </c>
      <c r="AE1343" s="405">
        <v>2.1900279564E-4</v>
      </c>
      <c r="AF1343" s="405">
        <v>0.65578711862700312</v>
      </c>
      <c r="AG1343" s="399">
        <v>1.28</v>
      </c>
      <c r="AH1343" s="399">
        <v>2.2799999999999998</v>
      </c>
      <c r="AI1343" s="324">
        <v>0</v>
      </c>
      <c r="AJ1343" s="324">
        <v>0</v>
      </c>
      <c r="AK1343" s="324">
        <v>0</v>
      </c>
      <c r="AL1343" s="324">
        <v>0</v>
      </c>
      <c r="AM1343" s="324">
        <v>0</v>
      </c>
      <c r="AN1343" s="324">
        <v>0</v>
      </c>
      <c r="AO1343" s="403">
        <v>348751</v>
      </c>
      <c r="AP1343" s="403">
        <v>1.6129999999999999E-2</v>
      </c>
      <c r="AQ1343" s="403">
        <v>0.127</v>
      </c>
      <c r="AR1343" s="403">
        <v>77</v>
      </c>
      <c r="AS1343" s="399" t="s">
        <v>1764</v>
      </c>
      <c r="AT1343" s="390">
        <v>0</v>
      </c>
      <c r="AU1343" s="390">
        <v>0</v>
      </c>
      <c r="AV1343" s="390">
        <v>0</v>
      </c>
      <c r="AY1343" s="390" t="s">
        <v>3533</v>
      </c>
    </row>
    <row r="1344" spans="1:51" s="390" customFormat="1">
      <c r="A1344" s="399" t="s">
        <v>81</v>
      </c>
      <c r="B1344" s="399" t="s">
        <v>1789</v>
      </c>
      <c r="C1344" s="399">
        <v>10</v>
      </c>
      <c r="D1344" s="399">
        <v>20</v>
      </c>
      <c r="E1344" s="403">
        <v>3.2000000000000001E-2</v>
      </c>
      <c r="F1344" s="399">
        <v>0</v>
      </c>
      <c r="G1344" s="399">
        <v>2.2000000000000002</v>
      </c>
      <c r="H1344" s="399">
        <v>0.7</v>
      </c>
      <c r="I1344" s="399">
        <v>3.8</v>
      </c>
      <c r="J1344" s="399">
        <v>40</v>
      </c>
      <c r="K1344" s="399">
        <v>165</v>
      </c>
      <c r="L1344" s="403">
        <v>1</v>
      </c>
      <c r="M1344" s="404">
        <v>7.3000001907348633</v>
      </c>
      <c r="N1344" s="404">
        <v>7.3000001907348633</v>
      </c>
      <c r="O1344" s="404">
        <v>4.0999999046325684</v>
      </c>
      <c r="P1344" s="399">
        <v>100</v>
      </c>
      <c r="Q1344" s="399" t="s">
        <v>293</v>
      </c>
      <c r="R1344" s="399">
        <v>1</v>
      </c>
      <c r="S1344" s="399">
        <v>0</v>
      </c>
      <c r="T1344" s="399">
        <v>0</v>
      </c>
      <c r="U1344" s="404">
        <v>0.5</v>
      </c>
      <c r="V1344" s="404">
        <v>0</v>
      </c>
      <c r="W1344" s="405">
        <v>1.4838232893000001E-4</v>
      </c>
      <c r="X1344" s="405">
        <v>0.64980889120509655</v>
      </c>
      <c r="Y1344" s="399">
        <v>1.48</v>
      </c>
      <c r="Z1344" s="399">
        <v>1.79</v>
      </c>
      <c r="AA1344" s="405">
        <v>2.6105768030999999E-4</v>
      </c>
      <c r="AB1344" s="405">
        <v>0.64980889120509655</v>
      </c>
      <c r="AC1344" s="399">
        <v>1.21</v>
      </c>
      <c r="AD1344" s="399">
        <v>2.0099999999999998</v>
      </c>
      <c r="AE1344" s="405">
        <v>2.1900279564E-4</v>
      </c>
      <c r="AF1344" s="405">
        <v>0.64980889120509655</v>
      </c>
      <c r="AG1344" s="399">
        <v>1.28</v>
      </c>
      <c r="AH1344" s="399">
        <v>2.2799999999999998</v>
      </c>
      <c r="AI1344" s="324">
        <v>0</v>
      </c>
      <c r="AJ1344" s="324">
        <v>0</v>
      </c>
      <c r="AK1344" s="324">
        <v>0</v>
      </c>
      <c r="AL1344" s="324">
        <v>0</v>
      </c>
      <c r="AM1344" s="324">
        <v>0</v>
      </c>
      <c r="AN1344" s="324">
        <v>0</v>
      </c>
      <c r="AO1344" s="403">
        <v>348751</v>
      </c>
      <c r="AP1344" s="403">
        <v>1.6129999999999999E-2</v>
      </c>
      <c r="AQ1344" s="403">
        <v>0.127</v>
      </c>
      <c r="AR1344" s="403">
        <v>73</v>
      </c>
      <c r="AS1344" s="399" t="s">
        <v>1784</v>
      </c>
      <c r="AT1344" s="390">
        <v>0</v>
      </c>
      <c r="AU1344" s="390">
        <v>0</v>
      </c>
      <c r="AV1344" s="390">
        <v>0</v>
      </c>
      <c r="AY1344" s="390" t="s">
        <v>3533</v>
      </c>
    </row>
    <row r="1345" spans="1:51" s="390" customFormat="1">
      <c r="A1345" s="399" t="s">
        <v>81</v>
      </c>
      <c r="B1345" s="399" t="s">
        <v>1801</v>
      </c>
      <c r="C1345" s="399">
        <v>100</v>
      </c>
      <c r="D1345" s="399">
        <v>20</v>
      </c>
      <c r="E1345" s="403">
        <v>0.28599999999999998</v>
      </c>
      <c r="F1345" s="399">
        <v>0</v>
      </c>
      <c r="G1345" s="399">
        <v>0.7</v>
      </c>
      <c r="H1345" s="399">
        <v>0.7</v>
      </c>
      <c r="I1345" s="399">
        <v>1.1499999999999999</v>
      </c>
      <c r="J1345" s="399">
        <v>40</v>
      </c>
      <c r="K1345" s="399">
        <v>165</v>
      </c>
      <c r="L1345" s="403">
        <v>1</v>
      </c>
      <c r="M1345" s="404">
        <v>7.3000001907348633</v>
      </c>
      <c r="N1345" s="404">
        <v>7.3000001907348633</v>
      </c>
      <c r="O1345" s="404">
        <v>4.0999999046325684</v>
      </c>
      <c r="P1345" s="399">
        <v>100</v>
      </c>
      <c r="Q1345" s="399" t="s">
        <v>293</v>
      </c>
      <c r="R1345" s="399">
        <v>1</v>
      </c>
      <c r="S1345" s="399">
        <v>0</v>
      </c>
      <c r="T1345" s="399">
        <v>0</v>
      </c>
      <c r="U1345" s="404">
        <v>0.5</v>
      </c>
      <c r="V1345" s="404">
        <v>0</v>
      </c>
      <c r="W1345" s="405">
        <v>1.4838232893000001E-4</v>
      </c>
      <c r="X1345" s="405">
        <v>2.1173548140390785</v>
      </c>
      <c r="Y1345" s="399">
        <v>1.48</v>
      </c>
      <c r="Z1345" s="399">
        <v>1.79</v>
      </c>
      <c r="AA1345" s="405">
        <v>2.6105768030999999E-4</v>
      </c>
      <c r="AB1345" s="405">
        <v>2.1173548140390785</v>
      </c>
      <c r="AC1345" s="399">
        <v>1.21</v>
      </c>
      <c r="AD1345" s="399">
        <v>2.0099999999999998</v>
      </c>
      <c r="AE1345" s="405">
        <v>2.1900279564E-4</v>
      </c>
      <c r="AF1345" s="405">
        <v>2.1173548140390785</v>
      </c>
      <c r="AG1345" s="399">
        <v>1.28</v>
      </c>
      <c r="AH1345" s="399">
        <v>2.2799999999999998</v>
      </c>
      <c r="AI1345" s="324">
        <v>0</v>
      </c>
      <c r="AJ1345" s="324">
        <v>0</v>
      </c>
      <c r="AK1345" s="324">
        <v>0</v>
      </c>
      <c r="AL1345" s="324">
        <v>0</v>
      </c>
      <c r="AM1345" s="324">
        <v>0</v>
      </c>
      <c r="AN1345" s="324">
        <v>0</v>
      </c>
      <c r="AO1345" s="403">
        <v>544923</v>
      </c>
      <c r="AP1345" s="403">
        <v>1.0319999999999999E-2</v>
      </c>
      <c r="AQ1345" s="403">
        <v>0.1016</v>
      </c>
      <c r="AR1345" s="403">
        <v>98</v>
      </c>
      <c r="AS1345" s="399" t="s">
        <v>1784</v>
      </c>
      <c r="AT1345" s="390">
        <v>0</v>
      </c>
      <c r="AU1345" s="390">
        <v>0</v>
      </c>
      <c r="AV1345" s="390">
        <v>0</v>
      </c>
      <c r="AY1345" s="390" t="s">
        <v>3533</v>
      </c>
    </row>
    <row r="1346" spans="1:51" s="390" customFormat="1">
      <c r="A1346" s="399" t="s">
        <v>81</v>
      </c>
      <c r="B1346" s="399" t="s">
        <v>1790</v>
      </c>
      <c r="C1346" s="399">
        <v>12</v>
      </c>
      <c r="D1346" s="399">
        <v>20</v>
      </c>
      <c r="E1346" s="403">
        <v>0.04</v>
      </c>
      <c r="F1346" s="399">
        <v>0</v>
      </c>
      <c r="G1346" s="399">
        <v>2</v>
      </c>
      <c r="H1346" s="399">
        <v>0.7</v>
      </c>
      <c r="I1346" s="399">
        <v>3.3</v>
      </c>
      <c r="J1346" s="399">
        <v>40</v>
      </c>
      <c r="K1346" s="399">
        <v>165</v>
      </c>
      <c r="L1346" s="403">
        <v>1</v>
      </c>
      <c r="M1346" s="404">
        <v>7.3000001907348633</v>
      </c>
      <c r="N1346" s="404">
        <v>7.3000001907348633</v>
      </c>
      <c r="O1346" s="404">
        <v>4.0999999046325684</v>
      </c>
      <c r="P1346" s="399">
        <v>100</v>
      </c>
      <c r="Q1346" s="399" t="s">
        <v>293</v>
      </c>
      <c r="R1346" s="399">
        <v>1</v>
      </c>
      <c r="S1346" s="399">
        <v>0</v>
      </c>
      <c r="T1346" s="399">
        <v>0</v>
      </c>
      <c r="U1346" s="404">
        <v>0.5</v>
      </c>
      <c r="V1346" s="404">
        <v>0</v>
      </c>
      <c r="W1346" s="405">
        <v>1.4838232893000001E-4</v>
      </c>
      <c r="X1346" s="405">
        <v>0.72946288432056006</v>
      </c>
      <c r="Y1346" s="399">
        <v>1.48</v>
      </c>
      <c r="Z1346" s="399">
        <v>1.79</v>
      </c>
      <c r="AA1346" s="405">
        <v>2.6105768030999999E-4</v>
      </c>
      <c r="AB1346" s="405">
        <v>0.72946288432056006</v>
      </c>
      <c r="AC1346" s="399">
        <v>1.21</v>
      </c>
      <c r="AD1346" s="399">
        <v>2.0099999999999998</v>
      </c>
      <c r="AE1346" s="405">
        <v>2.1900279564E-4</v>
      </c>
      <c r="AF1346" s="405">
        <v>0.72946288432056006</v>
      </c>
      <c r="AG1346" s="399">
        <v>1.28</v>
      </c>
      <c r="AH1346" s="399">
        <v>2.2799999999999998</v>
      </c>
      <c r="AI1346" s="324">
        <v>0</v>
      </c>
      <c r="AJ1346" s="324">
        <v>0</v>
      </c>
      <c r="AK1346" s="324">
        <v>0</v>
      </c>
      <c r="AL1346" s="324">
        <v>0</v>
      </c>
      <c r="AM1346" s="324">
        <v>0</v>
      </c>
      <c r="AN1346" s="324">
        <v>0</v>
      </c>
      <c r="AO1346" s="403">
        <v>440286</v>
      </c>
      <c r="AP1346" s="403">
        <v>1.278E-2</v>
      </c>
      <c r="AQ1346" s="403">
        <v>0.11303000000000001</v>
      </c>
      <c r="AR1346" s="403">
        <v>73</v>
      </c>
      <c r="AS1346" s="399" t="s">
        <v>1784</v>
      </c>
      <c r="AT1346" s="390">
        <v>0</v>
      </c>
      <c r="AU1346" s="390">
        <v>0</v>
      </c>
      <c r="AV1346" s="390">
        <v>0</v>
      </c>
      <c r="AY1346" s="390" t="s">
        <v>3533</v>
      </c>
    </row>
    <row r="1347" spans="1:51" s="390" customFormat="1">
      <c r="A1347" s="399" t="s">
        <v>81</v>
      </c>
      <c r="B1347" s="399" t="s">
        <v>1791</v>
      </c>
      <c r="C1347" s="399">
        <v>15</v>
      </c>
      <c r="D1347" s="399">
        <v>20</v>
      </c>
      <c r="E1347" s="403">
        <v>4.7E-2</v>
      </c>
      <c r="F1347" s="399">
        <v>0</v>
      </c>
      <c r="G1347" s="399">
        <v>1.8</v>
      </c>
      <c r="H1347" s="399">
        <v>0.7</v>
      </c>
      <c r="I1347" s="399">
        <v>3</v>
      </c>
      <c r="J1347" s="399">
        <v>40</v>
      </c>
      <c r="K1347" s="399">
        <v>165</v>
      </c>
      <c r="L1347" s="403">
        <v>1</v>
      </c>
      <c r="M1347" s="404">
        <v>7.3000001907348633</v>
      </c>
      <c r="N1347" s="404">
        <v>7.3000001907348633</v>
      </c>
      <c r="O1347" s="404">
        <v>4.0999999046325684</v>
      </c>
      <c r="P1347" s="399">
        <v>100</v>
      </c>
      <c r="Q1347" s="399" t="s">
        <v>293</v>
      </c>
      <c r="R1347" s="399">
        <v>1</v>
      </c>
      <c r="S1347" s="399">
        <v>0</v>
      </c>
      <c r="T1347" s="399">
        <v>0</v>
      </c>
      <c r="U1347" s="404">
        <v>0.5</v>
      </c>
      <c r="V1347" s="404">
        <v>0</v>
      </c>
      <c r="W1347" s="405">
        <v>1.4838232893000001E-4</v>
      </c>
      <c r="X1347" s="405">
        <v>0.8076196219263343</v>
      </c>
      <c r="Y1347" s="399">
        <v>1.48</v>
      </c>
      <c r="Z1347" s="399">
        <v>1.79</v>
      </c>
      <c r="AA1347" s="405">
        <v>2.6105768030999999E-4</v>
      </c>
      <c r="AB1347" s="405">
        <v>0.8076196219263343</v>
      </c>
      <c r="AC1347" s="399">
        <v>1.21</v>
      </c>
      <c r="AD1347" s="399">
        <v>2.0099999999999998</v>
      </c>
      <c r="AE1347" s="405">
        <v>2.1900279564E-4</v>
      </c>
      <c r="AF1347" s="405">
        <v>0.8076196219263343</v>
      </c>
      <c r="AG1347" s="399">
        <v>1.28</v>
      </c>
      <c r="AH1347" s="399">
        <v>2.2799999999999998</v>
      </c>
      <c r="AI1347" s="324">
        <v>0</v>
      </c>
      <c r="AJ1347" s="324">
        <v>0</v>
      </c>
      <c r="AK1347" s="324">
        <v>0</v>
      </c>
      <c r="AL1347" s="324">
        <v>0</v>
      </c>
      <c r="AM1347" s="324">
        <v>0</v>
      </c>
      <c r="AN1347" s="324">
        <v>0</v>
      </c>
      <c r="AO1347" s="403">
        <v>440286</v>
      </c>
      <c r="AP1347" s="403">
        <v>1.278E-2</v>
      </c>
      <c r="AQ1347" s="403">
        <v>0.11303000000000001</v>
      </c>
      <c r="AR1347" s="403">
        <v>81</v>
      </c>
      <c r="AS1347" s="399" t="s">
        <v>1784</v>
      </c>
      <c r="AT1347" s="390">
        <v>0</v>
      </c>
      <c r="AU1347" s="390">
        <v>0</v>
      </c>
      <c r="AV1347" s="390">
        <v>0</v>
      </c>
      <c r="AY1347" s="390" t="s">
        <v>3533</v>
      </c>
    </row>
    <row r="1348" spans="1:51" s="390" customFormat="1">
      <c r="A1348" s="399" t="s">
        <v>81</v>
      </c>
      <c r="B1348" s="399" t="s">
        <v>1792</v>
      </c>
      <c r="C1348" s="399">
        <v>18</v>
      </c>
      <c r="D1348" s="399">
        <v>20</v>
      </c>
      <c r="E1348" s="403">
        <v>6.5000000000000002E-2</v>
      </c>
      <c r="F1348" s="399">
        <v>0</v>
      </c>
      <c r="G1348" s="399">
        <v>1.6</v>
      </c>
      <c r="H1348" s="399">
        <v>0.7</v>
      </c>
      <c r="I1348" s="399">
        <v>2.65</v>
      </c>
      <c r="J1348" s="399">
        <v>40</v>
      </c>
      <c r="K1348" s="399">
        <v>165</v>
      </c>
      <c r="L1348" s="403">
        <v>1</v>
      </c>
      <c r="M1348" s="404">
        <v>7.3000001907348633</v>
      </c>
      <c r="N1348" s="404">
        <v>7.3000001907348633</v>
      </c>
      <c r="O1348" s="404">
        <v>4.0999999046325684</v>
      </c>
      <c r="P1348" s="399">
        <v>100</v>
      </c>
      <c r="Q1348" s="399" t="s">
        <v>293</v>
      </c>
      <c r="R1348" s="399">
        <v>1</v>
      </c>
      <c r="S1348" s="399">
        <v>0</v>
      </c>
      <c r="T1348" s="399">
        <v>0</v>
      </c>
      <c r="U1348" s="404">
        <v>0.5</v>
      </c>
      <c r="V1348" s="404">
        <v>0</v>
      </c>
      <c r="W1348" s="405">
        <v>1.4838232893000001E-4</v>
      </c>
      <c r="X1348" s="405">
        <v>0.91675740867313615</v>
      </c>
      <c r="Y1348" s="399">
        <v>1.48</v>
      </c>
      <c r="Z1348" s="399">
        <v>1.79</v>
      </c>
      <c r="AA1348" s="405">
        <v>2.6105768030999999E-4</v>
      </c>
      <c r="AB1348" s="405">
        <v>0.91675740867313615</v>
      </c>
      <c r="AC1348" s="399">
        <v>1.21</v>
      </c>
      <c r="AD1348" s="399">
        <v>2.0099999999999998</v>
      </c>
      <c r="AE1348" s="405">
        <v>2.1900279564E-4</v>
      </c>
      <c r="AF1348" s="405">
        <v>0.91675740867313615</v>
      </c>
      <c r="AG1348" s="399">
        <v>1.28</v>
      </c>
      <c r="AH1348" s="399">
        <v>2.2799999999999998</v>
      </c>
      <c r="AI1348" s="324">
        <v>0</v>
      </c>
      <c r="AJ1348" s="324">
        <v>0</v>
      </c>
      <c r="AK1348" s="324">
        <v>0</v>
      </c>
      <c r="AL1348" s="324">
        <v>0</v>
      </c>
      <c r="AM1348" s="324">
        <v>0</v>
      </c>
      <c r="AN1348" s="324">
        <v>0</v>
      </c>
      <c r="AO1348" s="403">
        <v>273123</v>
      </c>
      <c r="AP1348" s="403">
        <v>2.06E-2</v>
      </c>
      <c r="AQ1348" s="403">
        <v>0.14351</v>
      </c>
      <c r="AR1348" s="403">
        <v>76</v>
      </c>
      <c r="AS1348" s="399" t="s">
        <v>1784</v>
      </c>
      <c r="AT1348" s="390">
        <v>0</v>
      </c>
      <c r="AU1348" s="390">
        <v>0</v>
      </c>
      <c r="AV1348" s="390">
        <v>0</v>
      </c>
      <c r="AY1348" s="390" t="s">
        <v>3533</v>
      </c>
    </row>
    <row r="1349" spans="1:51" s="390" customFormat="1">
      <c r="A1349" s="399" t="s">
        <v>81</v>
      </c>
      <c r="B1349" s="399" t="s">
        <v>1793</v>
      </c>
      <c r="C1349" s="399">
        <v>22</v>
      </c>
      <c r="D1349" s="399">
        <v>20</v>
      </c>
      <c r="E1349" s="403">
        <v>7.3999999999999996E-2</v>
      </c>
      <c r="F1349" s="399">
        <v>0</v>
      </c>
      <c r="G1349" s="399">
        <v>1.5</v>
      </c>
      <c r="H1349" s="399">
        <v>0.7</v>
      </c>
      <c r="I1349" s="399">
        <v>2.35</v>
      </c>
      <c r="J1349" s="399">
        <v>40</v>
      </c>
      <c r="K1349" s="399">
        <v>165</v>
      </c>
      <c r="L1349" s="403">
        <v>1</v>
      </c>
      <c r="M1349" s="404">
        <v>7.3000001907348633</v>
      </c>
      <c r="N1349" s="404">
        <v>7.3000001907348633</v>
      </c>
      <c r="O1349" s="404">
        <v>4.0999999046325684</v>
      </c>
      <c r="P1349" s="399">
        <v>100</v>
      </c>
      <c r="Q1349" s="399" t="s">
        <v>293</v>
      </c>
      <c r="R1349" s="399">
        <v>1</v>
      </c>
      <c r="S1349" s="399">
        <v>0</v>
      </c>
      <c r="T1349" s="399">
        <v>0</v>
      </c>
      <c r="U1349" s="404">
        <v>0.5</v>
      </c>
      <c r="V1349" s="404">
        <v>0</v>
      </c>
      <c r="W1349" s="405">
        <v>1.4838232893000001E-4</v>
      </c>
      <c r="X1349" s="405">
        <v>1.0111660307045163</v>
      </c>
      <c r="Y1349" s="399">
        <v>1.48</v>
      </c>
      <c r="Z1349" s="399">
        <v>1.79</v>
      </c>
      <c r="AA1349" s="405">
        <v>2.6105768030999999E-4</v>
      </c>
      <c r="AB1349" s="405">
        <v>1.0111660307045163</v>
      </c>
      <c r="AC1349" s="399">
        <v>1.21</v>
      </c>
      <c r="AD1349" s="399">
        <v>2.0099999999999998</v>
      </c>
      <c r="AE1349" s="405">
        <v>2.1900279564E-4</v>
      </c>
      <c r="AF1349" s="405">
        <v>1.0111660307045163</v>
      </c>
      <c r="AG1349" s="399">
        <v>1.28</v>
      </c>
      <c r="AH1349" s="399">
        <v>2.2799999999999998</v>
      </c>
      <c r="AI1349" s="324">
        <v>0</v>
      </c>
      <c r="AJ1349" s="324">
        <v>0</v>
      </c>
      <c r="AK1349" s="324">
        <v>0</v>
      </c>
      <c r="AL1349" s="324">
        <v>0</v>
      </c>
      <c r="AM1349" s="324">
        <v>0</v>
      </c>
      <c r="AN1349" s="324">
        <v>0</v>
      </c>
      <c r="AO1349" s="403">
        <v>273123</v>
      </c>
      <c r="AP1349" s="403">
        <v>2.06E-2</v>
      </c>
      <c r="AQ1349" s="403">
        <v>0.14351</v>
      </c>
      <c r="AR1349" s="403">
        <v>88</v>
      </c>
      <c r="AS1349" s="399" t="s">
        <v>1784</v>
      </c>
      <c r="AT1349" s="390">
        <v>0</v>
      </c>
      <c r="AU1349" s="390">
        <v>0</v>
      </c>
      <c r="AV1349" s="390">
        <v>0</v>
      </c>
      <c r="AY1349" s="390" t="s">
        <v>3533</v>
      </c>
    </row>
    <row r="1350" spans="1:51" s="390" customFormat="1">
      <c r="A1350" s="399" t="s">
        <v>81</v>
      </c>
      <c r="B1350" s="399" t="s">
        <v>1802</v>
      </c>
      <c r="C1350" s="399">
        <v>220</v>
      </c>
      <c r="D1350" s="399">
        <v>20</v>
      </c>
      <c r="E1350" s="403">
        <v>0.66</v>
      </c>
      <c r="F1350" s="399">
        <v>0</v>
      </c>
      <c r="G1350" s="399">
        <v>0.51</v>
      </c>
      <c r="H1350" s="399">
        <v>0.7</v>
      </c>
      <c r="I1350" s="399">
        <v>0.78</v>
      </c>
      <c r="J1350" s="399">
        <v>40</v>
      </c>
      <c r="K1350" s="399">
        <v>165</v>
      </c>
      <c r="L1350" s="403">
        <v>1</v>
      </c>
      <c r="M1350" s="404">
        <v>7.3000001907348633</v>
      </c>
      <c r="N1350" s="404">
        <v>7.3000001907348633</v>
      </c>
      <c r="O1350" s="404">
        <v>4.0999999046325684</v>
      </c>
      <c r="P1350" s="399">
        <v>100</v>
      </c>
      <c r="Q1350" s="399" t="s">
        <v>293</v>
      </c>
      <c r="R1350" s="399">
        <v>1</v>
      </c>
      <c r="S1350" s="399">
        <v>0</v>
      </c>
      <c r="T1350" s="399">
        <v>0</v>
      </c>
      <c r="U1350" s="404">
        <v>0.5</v>
      </c>
      <c r="V1350" s="404">
        <v>0</v>
      </c>
      <c r="W1350" s="405">
        <v>1.4838232893000001E-4</v>
      </c>
      <c r="X1350" s="405">
        <v>3.1647181113652798</v>
      </c>
      <c r="Y1350" s="399">
        <v>1.48</v>
      </c>
      <c r="Z1350" s="399">
        <v>1.79</v>
      </c>
      <c r="AA1350" s="405">
        <v>2.6105768030999999E-4</v>
      </c>
      <c r="AB1350" s="405">
        <v>3.1647181113652798</v>
      </c>
      <c r="AC1350" s="399">
        <v>1.21</v>
      </c>
      <c r="AD1350" s="399">
        <v>2.0099999999999998</v>
      </c>
      <c r="AE1350" s="405">
        <v>2.1900279564E-4</v>
      </c>
      <c r="AF1350" s="405">
        <v>3.1647181113652798</v>
      </c>
      <c r="AG1350" s="399">
        <v>1.28</v>
      </c>
      <c r="AH1350" s="399">
        <v>2.2799999999999998</v>
      </c>
      <c r="AI1350" s="324">
        <v>0</v>
      </c>
      <c r="AJ1350" s="324">
        <v>0</v>
      </c>
      <c r="AK1350" s="324">
        <v>0</v>
      </c>
      <c r="AL1350" s="324">
        <v>0</v>
      </c>
      <c r="AM1350" s="324">
        <v>0</v>
      </c>
      <c r="AN1350" s="324">
        <v>0</v>
      </c>
      <c r="AO1350" s="403">
        <v>878687</v>
      </c>
      <c r="AP1350" s="403">
        <v>6.4000000000000003E-3</v>
      </c>
      <c r="AQ1350" s="403">
        <v>8.0009999999999998E-2</v>
      </c>
      <c r="AR1350" s="403">
        <v>93</v>
      </c>
      <c r="AS1350" s="399" t="s">
        <v>1784</v>
      </c>
      <c r="AT1350" s="390">
        <v>0</v>
      </c>
      <c r="AU1350" s="390">
        <v>0</v>
      </c>
      <c r="AV1350" s="390">
        <v>0</v>
      </c>
      <c r="AY1350" s="390" t="s">
        <v>3533</v>
      </c>
    </row>
    <row r="1351" spans="1:51" s="390" customFormat="1">
      <c r="A1351" s="399" t="s">
        <v>81</v>
      </c>
      <c r="B1351" s="399" t="s">
        <v>1794</v>
      </c>
      <c r="C1351" s="399">
        <v>27</v>
      </c>
      <c r="D1351" s="399">
        <v>20</v>
      </c>
      <c r="E1351" s="403">
        <v>9.0999999999999998E-2</v>
      </c>
      <c r="F1351" s="399">
        <v>0</v>
      </c>
      <c r="G1351" s="399">
        <v>1.3</v>
      </c>
      <c r="H1351" s="399">
        <v>0.7</v>
      </c>
      <c r="I1351" s="399">
        <v>2.1</v>
      </c>
      <c r="J1351" s="399">
        <v>40</v>
      </c>
      <c r="K1351" s="399">
        <v>165</v>
      </c>
      <c r="L1351" s="403">
        <v>1</v>
      </c>
      <c r="M1351" s="404">
        <v>7.3000001907348633</v>
      </c>
      <c r="N1351" s="404">
        <v>7.3000001907348633</v>
      </c>
      <c r="O1351" s="404">
        <v>4.0999999046325684</v>
      </c>
      <c r="P1351" s="399">
        <v>100</v>
      </c>
      <c r="Q1351" s="399" t="s">
        <v>293</v>
      </c>
      <c r="R1351" s="399">
        <v>1</v>
      </c>
      <c r="S1351" s="399">
        <v>0</v>
      </c>
      <c r="T1351" s="399">
        <v>0</v>
      </c>
      <c r="U1351" s="404">
        <v>0.5</v>
      </c>
      <c r="V1351" s="404">
        <v>0</v>
      </c>
      <c r="W1351" s="405">
        <v>1.4838232893000001E-4</v>
      </c>
      <c r="X1351" s="405">
        <v>1.082553961305512</v>
      </c>
      <c r="Y1351" s="399">
        <v>1.48</v>
      </c>
      <c r="Z1351" s="399">
        <v>1.79</v>
      </c>
      <c r="AA1351" s="405">
        <v>2.6105768030999999E-4</v>
      </c>
      <c r="AB1351" s="405">
        <v>1.082553961305512</v>
      </c>
      <c r="AC1351" s="399">
        <v>1.21</v>
      </c>
      <c r="AD1351" s="399">
        <v>2.0099999999999998</v>
      </c>
      <c r="AE1351" s="405">
        <v>2.1900279564E-4</v>
      </c>
      <c r="AF1351" s="405">
        <v>1.082553961305512</v>
      </c>
      <c r="AG1351" s="399">
        <v>1.28</v>
      </c>
      <c r="AH1351" s="399">
        <v>2.2799999999999998</v>
      </c>
      <c r="AI1351" s="324">
        <v>0</v>
      </c>
      <c r="AJ1351" s="324">
        <v>0</v>
      </c>
      <c r="AK1351" s="324">
        <v>0</v>
      </c>
      <c r="AL1351" s="324">
        <v>0</v>
      </c>
      <c r="AM1351" s="324">
        <v>0</v>
      </c>
      <c r="AN1351" s="324">
        <v>0</v>
      </c>
      <c r="AO1351" s="403">
        <v>348751</v>
      </c>
      <c r="AP1351" s="403">
        <v>1.6129999999999999E-2</v>
      </c>
      <c r="AQ1351" s="403">
        <v>0.127</v>
      </c>
      <c r="AR1351" s="403">
        <v>83</v>
      </c>
      <c r="AS1351" s="399" t="s">
        <v>1784</v>
      </c>
      <c r="AT1351" s="390">
        <v>0</v>
      </c>
      <c r="AU1351" s="390">
        <v>0</v>
      </c>
      <c r="AV1351" s="390">
        <v>0</v>
      </c>
      <c r="AY1351" s="390" t="s">
        <v>3533</v>
      </c>
    </row>
    <row r="1352" spans="1:51" s="390" customFormat="1">
      <c r="A1352" s="399" t="s">
        <v>81</v>
      </c>
      <c r="B1352" s="399" t="s">
        <v>1783</v>
      </c>
      <c r="C1352" s="399">
        <v>3.3</v>
      </c>
      <c r="D1352" s="399">
        <v>30</v>
      </c>
      <c r="E1352" s="403">
        <v>1.4E-2</v>
      </c>
      <c r="F1352" s="399">
        <v>0</v>
      </c>
      <c r="G1352" s="399">
        <v>3.7</v>
      </c>
      <c r="H1352" s="399">
        <v>0.7</v>
      </c>
      <c r="I1352" s="399">
        <v>5</v>
      </c>
      <c r="J1352" s="399">
        <v>40</v>
      </c>
      <c r="K1352" s="399">
        <v>165</v>
      </c>
      <c r="L1352" s="403">
        <v>1</v>
      </c>
      <c r="M1352" s="404">
        <v>7.3000001907348633</v>
      </c>
      <c r="N1352" s="404">
        <v>7.3000001907348633</v>
      </c>
      <c r="O1352" s="404">
        <v>4.0999999046325684</v>
      </c>
      <c r="P1352" s="399">
        <v>100</v>
      </c>
      <c r="Q1352" s="399" t="s">
        <v>293</v>
      </c>
      <c r="R1352" s="399">
        <v>1</v>
      </c>
      <c r="S1352" s="399">
        <v>0</v>
      </c>
      <c r="T1352" s="399">
        <v>0</v>
      </c>
      <c r="U1352" s="404">
        <v>0.5</v>
      </c>
      <c r="V1352" s="404">
        <v>0</v>
      </c>
      <c r="W1352" s="405">
        <v>1.4838232893000001E-4</v>
      </c>
      <c r="X1352" s="405">
        <v>0.36580417641031743</v>
      </c>
      <c r="Y1352" s="399">
        <v>1.48</v>
      </c>
      <c r="Z1352" s="399">
        <v>1.79</v>
      </c>
      <c r="AA1352" s="405">
        <v>2.6105768030999999E-4</v>
      </c>
      <c r="AB1352" s="405">
        <v>0.36580417641031743</v>
      </c>
      <c r="AC1352" s="399">
        <v>1.21</v>
      </c>
      <c r="AD1352" s="399">
        <v>2.0099999999999998</v>
      </c>
      <c r="AE1352" s="405">
        <v>2.1900279564E-4</v>
      </c>
      <c r="AF1352" s="405">
        <v>0.36580417641031743</v>
      </c>
      <c r="AG1352" s="399">
        <v>1.28</v>
      </c>
      <c r="AH1352" s="399">
        <v>2.2799999999999998</v>
      </c>
      <c r="AI1352" s="324">
        <v>0</v>
      </c>
      <c r="AJ1352" s="324">
        <v>0</v>
      </c>
      <c r="AK1352" s="324">
        <v>0</v>
      </c>
      <c r="AL1352" s="324">
        <v>0</v>
      </c>
      <c r="AM1352" s="324">
        <v>0</v>
      </c>
      <c r="AN1352" s="324">
        <v>0</v>
      </c>
      <c r="AO1352" s="403">
        <v>273123</v>
      </c>
      <c r="AP1352" s="403">
        <v>2.06E-2</v>
      </c>
      <c r="AQ1352" s="403">
        <v>0.14351</v>
      </c>
      <c r="AR1352" s="403">
        <v>89</v>
      </c>
      <c r="AS1352" s="399" t="s">
        <v>1784</v>
      </c>
      <c r="AT1352" s="390">
        <v>0</v>
      </c>
      <c r="AU1352" s="390">
        <v>0</v>
      </c>
      <c r="AV1352" s="390">
        <v>0</v>
      </c>
      <c r="AY1352" s="390" t="s">
        <v>3533</v>
      </c>
    </row>
    <row r="1353" spans="1:51" s="390" customFormat="1">
      <c r="A1353" s="399" t="s">
        <v>81</v>
      </c>
      <c r="B1353" s="399" t="s">
        <v>1795</v>
      </c>
      <c r="C1353" s="399">
        <v>33</v>
      </c>
      <c r="D1353" s="399">
        <v>20</v>
      </c>
      <c r="E1353" s="403">
        <v>0.104</v>
      </c>
      <c r="F1353" s="399">
        <v>0</v>
      </c>
      <c r="G1353" s="399">
        <v>1.2</v>
      </c>
      <c r="H1353" s="399">
        <v>0.7</v>
      </c>
      <c r="I1353" s="399">
        <v>1.95</v>
      </c>
      <c r="J1353" s="399">
        <v>40</v>
      </c>
      <c r="K1353" s="399">
        <v>165</v>
      </c>
      <c r="L1353" s="403">
        <v>1</v>
      </c>
      <c r="M1353" s="404">
        <v>7.3000001907348633</v>
      </c>
      <c r="N1353" s="404">
        <v>7.3000001907348633</v>
      </c>
      <c r="O1353" s="404">
        <v>4.0999999046325684</v>
      </c>
      <c r="P1353" s="399">
        <v>100</v>
      </c>
      <c r="Q1353" s="399" t="s">
        <v>293</v>
      </c>
      <c r="R1353" s="399">
        <v>1</v>
      </c>
      <c r="S1353" s="399">
        <v>0</v>
      </c>
      <c r="T1353" s="399">
        <v>0</v>
      </c>
      <c r="U1353" s="404">
        <v>0.5</v>
      </c>
      <c r="V1353" s="404">
        <v>0</v>
      </c>
      <c r="W1353" s="405">
        <v>1.4838232893000001E-4</v>
      </c>
      <c r="X1353" s="405">
        <v>1.2193472723201519</v>
      </c>
      <c r="Y1353" s="399">
        <v>1.48</v>
      </c>
      <c r="Z1353" s="399">
        <v>1.79</v>
      </c>
      <c r="AA1353" s="405">
        <v>2.6105768030999999E-4</v>
      </c>
      <c r="AB1353" s="405">
        <v>1.2193472723201519</v>
      </c>
      <c r="AC1353" s="399">
        <v>1.21</v>
      </c>
      <c r="AD1353" s="399">
        <v>2.0099999999999998</v>
      </c>
      <c r="AE1353" s="405">
        <v>2.1900279564E-4</v>
      </c>
      <c r="AF1353" s="405">
        <v>1.2193472723201519</v>
      </c>
      <c r="AG1353" s="399">
        <v>1.28</v>
      </c>
      <c r="AH1353" s="399">
        <v>2.2799999999999998</v>
      </c>
      <c r="AI1353" s="324">
        <v>0</v>
      </c>
      <c r="AJ1353" s="324">
        <v>0</v>
      </c>
      <c r="AK1353" s="324">
        <v>0</v>
      </c>
      <c r="AL1353" s="324">
        <v>0</v>
      </c>
      <c r="AM1353" s="324">
        <v>0</v>
      </c>
      <c r="AN1353" s="324">
        <v>0</v>
      </c>
      <c r="AO1353" s="403">
        <v>348751</v>
      </c>
      <c r="AP1353" s="403">
        <v>1.6129999999999999E-2</v>
      </c>
      <c r="AQ1353" s="403">
        <v>0.127</v>
      </c>
      <c r="AR1353" s="403">
        <v>85</v>
      </c>
      <c r="AS1353" s="399" t="s">
        <v>1784</v>
      </c>
      <c r="AT1353" s="390">
        <v>0</v>
      </c>
      <c r="AU1353" s="390">
        <v>0</v>
      </c>
      <c r="AV1353" s="390">
        <v>0</v>
      </c>
      <c r="AY1353" s="390" t="s">
        <v>3533</v>
      </c>
    </row>
    <row r="1354" spans="1:51" s="390" customFormat="1">
      <c r="A1354" s="399" t="s">
        <v>81</v>
      </c>
      <c r="B1354" s="399" t="s">
        <v>1796</v>
      </c>
      <c r="C1354" s="399">
        <v>39</v>
      </c>
      <c r="D1354" s="399">
        <v>20</v>
      </c>
      <c r="E1354" s="403">
        <v>0.115</v>
      </c>
      <c r="F1354" s="399">
        <v>0</v>
      </c>
      <c r="G1354" s="399">
        <v>1.1000000000000001</v>
      </c>
      <c r="H1354" s="399">
        <v>0.7</v>
      </c>
      <c r="I1354" s="399">
        <v>1.9</v>
      </c>
      <c r="J1354" s="399">
        <v>40</v>
      </c>
      <c r="K1354" s="399">
        <v>165</v>
      </c>
      <c r="L1354" s="403">
        <v>1</v>
      </c>
      <c r="M1354" s="404">
        <v>7.3000001907348633</v>
      </c>
      <c r="N1354" s="404">
        <v>7.3000001907348633</v>
      </c>
      <c r="O1354" s="404">
        <v>4.0999999046325684</v>
      </c>
      <c r="P1354" s="399">
        <v>100</v>
      </c>
      <c r="Q1354" s="399" t="s">
        <v>293</v>
      </c>
      <c r="R1354" s="399">
        <v>1</v>
      </c>
      <c r="S1354" s="399">
        <v>0</v>
      </c>
      <c r="T1354" s="399">
        <v>0</v>
      </c>
      <c r="U1354" s="404">
        <v>0.5</v>
      </c>
      <c r="V1354" s="404">
        <v>0</v>
      </c>
      <c r="W1354" s="405">
        <v>1.4838232893000001E-4</v>
      </c>
      <c r="X1354" s="405">
        <v>1.3362433744599349</v>
      </c>
      <c r="Y1354" s="399">
        <v>1.48</v>
      </c>
      <c r="Z1354" s="399">
        <v>1.79</v>
      </c>
      <c r="AA1354" s="405">
        <v>2.6105768030999999E-4</v>
      </c>
      <c r="AB1354" s="405">
        <v>1.3362433744599349</v>
      </c>
      <c r="AC1354" s="399">
        <v>1.21</v>
      </c>
      <c r="AD1354" s="399">
        <v>2.0099999999999998</v>
      </c>
      <c r="AE1354" s="405">
        <v>2.1900279564E-4</v>
      </c>
      <c r="AF1354" s="405">
        <v>1.3362433744599349</v>
      </c>
      <c r="AG1354" s="399">
        <v>1.28</v>
      </c>
      <c r="AH1354" s="399">
        <v>2.2799999999999998</v>
      </c>
      <c r="AI1354" s="324">
        <v>0</v>
      </c>
      <c r="AJ1354" s="324">
        <v>0</v>
      </c>
      <c r="AK1354" s="324">
        <v>0</v>
      </c>
      <c r="AL1354" s="324">
        <v>0</v>
      </c>
      <c r="AM1354" s="324">
        <v>0</v>
      </c>
      <c r="AN1354" s="324">
        <v>0</v>
      </c>
      <c r="AO1354" s="403">
        <v>348751</v>
      </c>
      <c r="AP1354" s="403">
        <v>1.6129999999999999E-2</v>
      </c>
      <c r="AQ1354" s="403">
        <v>0.127</v>
      </c>
      <c r="AR1354" s="403">
        <v>85</v>
      </c>
      <c r="AS1354" s="399" t="s">
        <v>1784</v>
      </c>
      <c r="AT1354" s="390">
        <v>0</v>
      </c>
      <c r="AU1354" s="390">
        <v>0</v>
      </c>
      <c r="AV1354" s="390">
        <v>0</v>
      </c>
      <c r="AY1354" s="390" t="s">
        <v>3533</v>
      </c>
    </row>
    <row r="1355" spans="1:51" s="390" customFormat="1">
      <c r="A1355" s="399" t="s">
        <v>81</v>
      </c>
      <c r="B1355" s="399" t="s">
        <v>1797</v>
      </c>
      <c r="C1355" s="399">
        <v>47</v>
      </c>
      <c r="D1355" s="399">
        <v>20</v>
      </c>
      <c r="E1355" s="403">
        <v>0.127</v>
      </c>
      <c r="F1355" s="399">
        <v>0</v>
      </c>
      <c r="G1355" s="399">
        <v>1</v>
      </c>
      <c r="H1355" s="399">
        <v>0.7</v>
      </c>
      <c r="I1355" s="399">
        <v>1.85</v>
      </c>
      <c r="J1355" s="399">
        <v>40</v>
      </c>
      <c r="K1355" s="399">
        <v>165</v>
      </c>
      <c r="L1355" s="403">
        <v>1</v>
      </c>
      <c r="M1355" s="404">
        <v>7.3000001907348633</v>
      </c>
      <c r="N1355" s="404">
        <v>7.3000001907348633</v>
      </c>
      <c r="O1355" s="404">
        <v>4.0999999046325684</v>
      </c>
      <c r="P1355" s="399">
        <v>100</v>
      </c>
      <c r="Q1355" s="399" t="s">
        <v>293</v>
      </c>
      <c r="R1355" s="399">
        <v>1</v>
      </c>
      <c r="S1355" s="399">
        <v>0</v>
      </c>
      <c r="T1355" s="399">
        <v>0</v>
      </c>
      <c r="U1355" s="404">
        <v>0.5</v>
      </c>
      <c r="V1355" s="404">
        <v>0</v>
      </c>
      <c r="W1355" s="405">
        <v>1.4838232893000001E-4</v>
      </c>
      <c r="X1355" s="405">
        <v>1.4519500306763058</v>
      </c>
      <c r="Y1355" s="399">
        <v>1.48</v>
      </c>
      <c r="Z1355" s="399">
        <v>1.79</v>
      </c>
      <c r="AA1355" s="405">
        <v>2.6105768030999999E-4</v>
      </c>
      <c r="AB1355" s="405">
        <v>1.4519500306763058</v>
      </c>
      <c r="AC1355" s="399">
        <v>1.21</v>
      </c>
      <c r="AD1355" s="399">
        <v>2.0099999999999998</v>
      </c>
      <c r="AE1355" s="405">
        <v>2.1900279564E-4</v>
      </c>
      <c r="AF1355" s="405">
        <v>1.4519500306763058</v>
      </c>
      <c r="AG1355" s="399">
        <v>1.28</v>
      </c>
      <c r="AH1355" s="399">
        <v>2.2799999999999998</v>
      </c>
      <c r="AI1355" s="324">
        <v>0</v>
      </c>
      <c r="AJ1355" s="324">
        <v>0</v>
      </c>
      <c r="AK1355" s="324">
        <v>0</v>
      </c>
      <c r="AL1355" s="324">
        <v>0</v>
      </c>
      <c r="AM1355" s="324">
        <v>0</v>
      </c>
      <c r="AN1355" s="324">
        <v>0</v>
      </c>
      <c r="AO1355" s="403">
        <v>348751</v>
      </c>
      <c r="AP1355" s="403">
        <v>1.6129999999999999E-2</v>
      </c>
      <c r="AQ1355" s="403">
        <v>0.127</v>
      </c>
      <c r="AR1355" s="403">
        <v>75</v>
      </c>
      <c r="AS1355" s="399" t="s">
        <v>1784</v>
      </c>
      <c r="AT1355" s="390">
        <v>0</v>
      </c>
      <c r="AU1355" s="390">
        <v>0</v>
      </c>
      <c r="AV1355" s="390">
        <v>0</v>
      </c>
      <c r="AY1355" s="390" t="s">
        <v>3533</v>
      </c>
    </row>
    <row r="1356" spans="1:51" s="390" customFormat="1">
      <c r="A1356" s="399" t="s">
        <v>81</v>
      </c>
      <c r="B1356" s="399" t="s">
        <v>1803</v>
      </c>
      <c r="C1356" s="399">
        <v>470</v>
      </c>
      <c r="D1356" s="399">
        <v>10</v>
      </c>
      <c r="E1356" s="403">
        <v>1.21</v>
      </c>
      <c r="F1356" s="399">
        <v>0</v>
      </c>
      <c r="G1356" s="399">
        <v>0.35</v>
      </c>
      <c r="H1356" s="399">
        <v>0.7</v>
      </c>
      <c r="I1356" s="399">
        <v>0.56999999999999995</v>
      </c>
      <c r="J1356" s="399">
        <v>40</v>
      </c>
      <c r="K1356" s="399">
        <v>165</v>
      </c>
      <c r="L1356" s="403">
        <v>1</v>
      </c>
      <c r="M1356" s="404">
        <v>7.3000001907348633</v>
      </c>
      <c r="N1356" s="404">
        <v>7.3000001907348633</v>
      </c>
      <c r="O1356" s="404">
        <v>4.0999999046325684</v>
      </c>
      <c r="P1356" s="399">
        <v>100</v>
      </c>
      <c r="Q1356" s="399" t="s">
        <v>293</v>
      </c>
      <c r="R1356" s="399">
        <v>1</v>
      </c>
      <c r="S1356" s="399">
        <v>0</v>
      </c>
      <c r="T1356" s="399">
        <v>0</v>
      </c>
      <c r="U1356" s="404">
        <v>0.5</v>
      </c>
      <c r="V1356" s="404">
        <v>0</v>
      </c>
      <c r="W1356" s="405">
        <v>1.4838232893000001E-4</v>
      </c>
      <c r="X1356" s="405">
        <v>4.7875109119597106</v>
      </c>
      <c r="Y1356" s="399">
        <v>1.48</v>
      </c>
      <c r="Z1356" s="399">
        <v>1.79</v>
      </c>
      <c r="AA1356" s="405">
        <v>2.6105768030999999E-4</v>
      </c>
      <c r="AB1356" s="405">
        <v>4.7875109119597106</v>
      </c>
      <c r="AC1356" s="399">
        <v>1.21</v>
      </c>
      <c r="AD1356" s="399">
        <v>2.0099999999999998</v>
      </c>
      <c r="AE1356" s="405">
        <v>2.1900279564E-4</v>
      </c>
      <c r="AF1356" s="405">
        <v>4.7875109119597106</v>
      </c>
      <c r="AG1356" s="399">
        <v>1.28</v>
      </c>
      <c r="AH1356" s="399">
        <v>2.2799999999999998</v>
      </c>
      <c r="AI1356" s="324">
        <v>0</v>
      </c>
      <c r="AJ1356" s="324">
        <v>0</v>
      </c>
      <c r="AK1356" s="324">
        <v>0</v>
      </c>
      <c r="AL1356" s="324">
        <v>0</v>
      </c>
      <c r="AM1356" s="324">
        <v>0</v>
      </c>
      <c r="AN1356" s="324">
        <v>0</v>
      </c>
      <c r="AO1356" s="403">
        <v>1112088</v>
      </c>
      <c r="AP1356" s="403">
        <v>5.0600000000000003E-3</v>
      </c>
      <c r="AQ1356" s="403">
        <v>7.1120000000000003E-2</v>
      </c>
      <c r="AR1356" s="403">
        <v>85</v>
      </c>
      <c r="AS1356" s="399" t="s">
        <v>1784</v>
      </c>
      <c r="AT1356" s="390">
        <v>0</v>
      </c>
      <c r="AU1356" s="390">
        <v>0</v>
      </c>
      <c r="AV1356" s="390">
        <v>0</v>
      </c>
      <c r="AY1356" s="390" t="s">
        <v>3533</v>
      </c>
    </row>
    <row r="1357" spans="1:51" s="390" customFormat="1">
      <c r="A1357" s="399" t="s">
        <v>81</v>
      </c>
      <c r="B1357" s="399" t="s">
        <v>1785</v>
      </c>
      <c r="C1357" s="399">
        <v>5</v>
      </c>
      <c r="D1357" s="399">
        <v>30</v>
      </c>
      <c r="E1357" s="403">
        <v>1.7999999999999999E-2</v>
      </c>
      <c r="F1357" s="399">
        <v>0</v>
      </c>
      <c r="G1357" s="399">
        <v>3.1</v>
      </c>
      <c r="H1357" s="399">
        <v>0.7</v>
      </c>
      <c r="I1357" s="399">
        <v>4.7</v>
      </c>
      <c r="J1357" s="399">
        <v>40</v>
      </c>
      <c r="K1357" s="399">
        <v>165</v>
      </c>
      <c r="L1357" s="403">
        <v>1</v>
      </c>
      <c r="M1357" s="404">
        <v>7.3000001907348633</v>
      </c>
      <c r="N1357" s="404">
        <v>7.3000001907348633</v>
      </c>
      <c r="O1357" s="404">
        <v>4.0999999046325684</v>
      </c>
      <c r="P1357" s="399">
        <v>100</v>
      </c>
      <c r="Q1357" s="399" t="s">
        <v>293</v>
      </c>
      <c r="R1357" s="399">
        <v>1</v>
      </c>
      <c r="S1357" s="399">
        <v>0</v>
      </c>
      <c r="T1357" s="399">
        <v>0</v>
      </c>
      <c r="U1357" s="404">
        <v>0.5</v>
      </c>
      <c r="V1357" s="404">
        <v>0</v>
      </c>
      <c r="W1357" s="405">
        <v>1.4838232893000001E-4</v>
      </c>
      <c r="X1357" s="405">
        <v>0.44867756773685241</v>
      </c>
      <c r="Y1357" s="399">
        <v>1.48</v>
      </c>
      <c r="Z1357" s="399">
        <v>1.79</v>
      </c>
      <c r="AA1357" s="405">
        <v>2.6105768030999999E-4</v>
      </c>
      <c r="AB1357" s="405">
        <v>0.44867756773685241</v>
      </c>
      <c r="AC1357" s="399">
        <v>1.21</v>
      </c>
      <c r="AD1357" s="399">
        <v>2.0099999999999998</v>
      </c>
      <c r="AE1357" s="405">
        <v>2.1900279564E-4</v>
      </c>
      <c r="AF1357" s="405">
        <v>0.44867756773685241</v>
      </c>
      <c r="AG1357" s="399">
        <v>1.28</v>
      </c>
      <c r="AH1357" s="399">
        <v>2.2799999999999998</v>
      </c>
      <c r="AI1357" s="324">
        <v>0</v>
      </c>
      <c r="AJ1357" s="324">
        <v>0</v>
      </c>
      <c r="AK1357" s="324">
        <v>0</v>
      </c>
      <c r="AL1357" s="324">
        <v>0</v>
      </c>
      <c r="AM1357" s="324">
        <v>0</v>
      </c>
      <c r="AN1357" s="324">
        <v>0</v>
      </c>
      <c r="AO1357" s="403">
        <v>273123</v>
      </c>
      <c r="AP1357" s="403">
        <v>2.06E-2</v>
      </c>
      <c r="AQ1357" s="403">
        <v>0.14351</v>
      </c>
      <c r="AR1357" s="403">
        <v>79</v>
      </c>
      <c r="AS1357" s="399" t="s">
        <v>1784</v>
      </c>
      <c r="AT1357" s="390">
        <v>0</v>
      </c>
      <c r="AU1357" s="390">
        <v>0</v>
      </c>
      <c r="AV1357" s="390">
        <v>0</v>
      </c>
      <c r="AY1357" s="390" t="s">
        <v>3533</v>
      </c>
    </row>
    <row r="1358" spans="1:51" s="390" customFormat="1">
      <c r="A1358" s="399" t="s">
        <v>81</v>
      </c>
      <c r="B1358" s="399" t="s">
        <v>1798</v>
      </c>
      <c r="C1358" s="399">
        <v>56</v>
      </c>
      <c r="D1358" s="399">
        <v>20</v>
      </c>
      <c r="E1358" s="403">
        <v>0.17399999999999999</v>
      </c>
      <c r="F1358" s="399">
        <v>0</v>
      </c>
      <c r="G1358" s="399">
        <v>0.94</v>
      </c>
      <c r="H1358" s="399">
        <v>0.7</v>
      </c>
      <c r="I1358" s="399">
        <v>1.6</v>
      </c>
      <c r="J1358" s="399">
        <v>40</v>
      </c>
      <c r="K1358" s="399">
        <v>165</v>
      </c>
      <c r="L1358" s="403">
        <v>1</v>
      </c>
      <c r="M1358" s="404">
        <v>7.3000001907348633</v>
      </c>
      <c r="N1358" s="404">
        <v>7.3000001907348633</v>
      </c>
      <c r="O1358" s="404">
        <v>4.0999999046325684</v>
      </c>
      <c r="P1358" s="399">
        <v>100</v>
      </c>
      <c r="Q1358" s="399" t="s">
        <v>293</v>
      </c>
      <c r="R1358" s="399">
        <v>1</v>
      </c>
      <c r="S1358" s="399">
        <v>0</v>
      </c>
      <c r="T1358" s="399">
        <v>0</v>
      </c>
      <c r="U1358" s="404">
        <v>0.5</v>
      </c>
      <c r="V1358" s="404">
        <v>0</v>
      </c>
      <c r="W1358" s="405">
        <v>1.4838232893000001E-4</v>
      </c>
      <c r="X1358" s="405">
        <v>1.5750591631598161</v>
      </c>
      <c r="Y1358" s="399">
        <v>1.48</v>
      </c>
      <c r="Z1358" s="399">
        <v>1.79</v>
      </c>
      <c r="AA1358" s="405">
        <v>2.6105768030999999E-4</v>
      </c>
      <c r="AB1358" s="405">
        <v>1.5750591631598161</v>
      </c>
      <c r="AC1358" s="399">
        <v>1.21</v>
      </c>
      <c r="AD1358" s="399">
        <v>2.0099999999999998</v>
      </c>
      <c r="AE1358" s="405">
        <v>2.1900279564E-4</v>
      </c>
      <c r="AF1358" s="405">
        <v>1.5750591631598161</v>
      </c>
      <c r="AG1358" s="399">
        <v>1.28</v>
      </c>
      <c r="AH1358" s="399">
        <v>2.2799999999999998</v>
      </c>
      <c r="AI1358" s="324">
        <v>0</v>
      </c>
      <c r="AJ1358" s="324">
        <v>0</v>
      </c>
      <c r="AK1358" s="324">
        <v>0</v>
      </c>
      <c r="AL1358" s="324">
        <v>0</v>
      </c>
      <c r="AM1358" s="324">
        <v>0</v>
      </c>
      <c r="AN1358" s="324">
        <v>0</v>
      </c>
      <c r="AO1358" s="403">
        <v>440286</v>
      </c>
      <c r="AP1358" s="403">
        <v>1.278E-2</v>
      </c>
      <c r="AQ1358" s="403">
        <v>0.11303000000000001</v>
      </c>
      <c r="AR1358" s="403">
        <v>77</v>
      </c>
      <c r="AS1358" s="399" t="s">
        <v>1784</v>
      </c>
      <c r="AT1358" s="390">
        <v>0</v>
      </c>
      <c r="AU1358" s="390">
        <v>0</v>
      </c>
      <c r="AV1358" s="390">
        <v>0</v>
      </c>
      <c r="AY1358" s="390" t="s">
        <v>3533</v>
      </c>
    </row>
    <row r="1359" spans="1:51" s="390" customFormat="1">
      <c r="A1359" s="399" t="s">
        <v>81</v>
      </c>
      <c r="B1359" s="399" t="s">
        <v>1786</v>
      </c>
      <c r="C1359" s="399">
        <v>6.2</v>
      </c>
      <c r="D1359" s="399">
        <v>30</v>
      </c>
      <c r="E1359" s="403">
        <v>2.4E-2</v>
      </c>
      <c r="F1359" s="399">
        <v>0</v>
      </c>
      <c r="G1359" s="399">
        <v>2.7</v>
      </c>
      <c r="H1359" s="399">
        <v>0.7</v>
      </c>
      <c r="I1359" s="399">
        <v>4.3</v>
      </c>
      <c r="J1359" s="399">
        <v>40</v>
      </c>
      <c r="K1359" s="399">
        <v>165</v>
      </c>
      <c r="L1359" s="403">
        <v>1</v>
      </c>
      <c r="M1359" s="404">
        <v>7.3000001907348633</v>
      </c>
      <c r="N1359" s="404">
        <v>7.3000001907348633</v>
      </c>
      <c r="O1359" s="404">
        <v>4.0999999046325684</v>
      </c>
      <c r="P1359" s="399">
        <v>100</v>
      </c>
      <c r="Q1359" s="399" t="s">
        <v>293</v>
      </c>
      <c r="R1359" s="399">
        <v>1</v>
      </c>
      <c r="S1359" s="399">
        <v>0</v>
      </c>
      <c r="T1359" s="399">
        <v>0</v>
      </c>
      <c r="U1359" s="404">
        <v>0.5</v>
      </c>
      <c r="V1359" s="404">
        <v>0</v>
      </c>
      <c r="W1359" s="405">
        <v>1.4838232893000001E-4</v>
      </c>
      <c r="X1359" s="405">
        <v>0.50798102193209249</v>
      </c>
      <c r="Y1359" s="399">
        <v>1.48</v>
      </c>
      <c r="Z1359" s="399">
        <v>1.79</v>
      </c>
      <c r="AA1359" s="405">
        <v>2.6105768030999999E-4</v>
      </c>
      <c r="AB1359" s="405">
        <v>0.50798102193209249</v>
      </c>
      <c r="AC1359" s="399">
        <v>1.21</v>
      </c>
      <c r="AD1359" s="399">
        <v>2.0099999999999998</v>
      </c>
      <c r="AE1359" s="405">
        <v>2.1900279564E-4</v>
      </c>
      <c r="AF1359" s="405">
        <v>0.50798102193209249</v>
      </c>
      <c r="AG1359" s="399">
        <v>1.28</v>
      </c>
      <c r="AH1359" s="399">
        <v>2.2799999999999998</v>
      </c>
      <c r="AI1359" s="324">
        <v>0</v>
      </c>
      <c r="AJ1359" s="324">
        <v>0</v>
      </c>
      <c r="AK1359" s="324">
        <v>0</v>
      </c>
      <c r="AL1359" s="324">
        <v>0</v>
      </c>
      <c r="AM1359" s="324">
        <v>0</v>
      </c>
      <c r="AN1359" s="324">
        <v>0</v>
      </c>
      <c r="AO1359" s="403">
        <v>348751</v>
      </c>
      <c r="AP1359" s="403">
        <v>1.6129999999999999E-2</v>
      </c>
      <c r="AQ1359" s="403">
        <v>0.127</v>
      </c>
      <c r="AR1359" s="403">
        <v>80</v>
      </c>
      <c r="AS1359" s="399" t="s">
        <v>1784</v>
      </c>
      <c r="AT1359" s="390">
        <v>0</v>
      </c>
      <c r="AU1359" s="390">
        <v>0</v>
      </c>
      <c r="AV1359" s="390">
        <v>0</v>
      </c>
      <c r="AY1359" s="390" t="s">
        <v>3533</v>
      </c>
    </row>
    <row r="1360" spans="1:51" s="390" customFormat="1">
      <c r="A1360" s="399" t="s">
        <v>81</v>
      </c>
      <c r="B1360" s="399" t="s">
        <v>1799</v>
      </c>
      <c r="C1360" s="399">
        <v>68</v>
      </c>
      <c r="D1360" s="399">
        <v>20</v>
      </c>
      <c r="E1360" s="403">
        <v>0.23599999999999999</v>
      </c>
      <c r="F1360" s="399">
        <v>0</v>
      </c>
      <c r="G1360" s="399">
        <v>0.83</v>
      </c>
      <c r="H1360" s="399">
        <v>0.7</v>
      </c>
      <c r="I1360" s="399">
        <v>1.35</v>
      </c>
      <c r="J1360" s="399">
        <v>40</v>
      </c>
      <c r="K1360" s="399">
        <v>165</v>
      </c>
      <c r="L1360" s="403">
        <v>1</v>
      </c>
      <c r="M1360" s="404">
        <v>7.3000001907348633</v>
      </c>
      <c r="N1360" s="404">
        <v>7.3000001907348633</v>
      </c>
      <c r="O1360" s="404">
        <v>4.0999999046325684</v>
      </c>
      <c r="P1360" s="399">
        <v>100</v>
      </c>
      <c r="Q1360" s="399" t="s">
        <v>293</v>
      </c>
      <c r="R1360" s="399">
        <v>1</v>
      </c>
      <c r="S1360" s="399">
        <v>0</v>
      </c>
      <c r="T1360" s="399">
        <v>0</v>
      </c>
      <c r="U1360" s="404">
        <v>0.5</v>
      </c>
      <c r="V1360" s="404">
        <v>0</v>
      </c>
      <c r="W1360" s="405">
        <v>1.4838232893000001E-4</v>
      </c>
      <c r="X1360" s="405">
        <v>1.7553741554197952</v>
      </c>
      <c r="Y1360" s="399">
        <v>1.48</v>
      </c>
      <c r="Z1360" s="399">
        <v>1.79</v>
      </c>
      <c r="AA1360" s="405">
        <v>2.6105768030999999E-4</v>
      </c>
      <c r="AB1360" s="405">
        <v>1.7553741554197952</v>
      </c>
      <c r="AC1360" s="399">
        <v>1.21</v>
      </c>
      <c r="AD1360" s="399">
        <v>2.0099999999999998</v>
      </c>
      <c r="AE1360" s="405">
        <v>2.1900279564E-4</v>
      </c>
      <c r="AF1360" s="405">
        <v>1.7553741554197952</v>
      </c>
      <c r="AG1360" s="399">
        <v>1.28</v>
      </c>
      <c r="AH1360" s="399">
        <v>2.2799999999999998</v>
      </c>
      <c r="AI1360" s="324">
        <v>0</v>
      </c>
      <c r="AJ1360" s="324">
        <v>0</v>
      </c>
      <c r="AK1360" s="324">
        <v>0</v>
      </c>
      <c r="AL1360" s="324">
        <v>0</v>
      </c>
      <c r="AM1360" s="324">
        <v>0</v>
      </c>
      <c r="AN1360" s="324">
        <v>0</v>
      </c>
      <c r="AO1360" s="403">
        <v>544923</v>
      </c>
      <c r="AP1360" s="403">
        <v>1.0319999999999999E-2</v>
      </c>
      <c r="AQ1360" s="403">
        <v>0.1016</v>
      </c>
      <c r="AR1360" s="403">
        <v>88</v>
      </c>
      <c r="AS1360" s="399" t="s">
        <v>1784</v>
      </c>
      <c r="AT1360" s="390">
        <v>0</v>
      </c>
      <c r="AU1360" s="390">
        <v>0</v>
      </c>
      <c r="AV1360" s="390">
        <v>0</v>
      </c>
      <c r="AY1360" s="390" t="s">
        <v>3533</v>
      </c>
    </row>
    <row r="1361" spans="1:51" s="390" customFormat="1">
      <c r="A1361" s="399" t="s">
        <v>81</v>
      </c>
      <c r="B1361" s="399" t="s">
        <v>1787</v>
      </c>
      <c r="C1361" s="399">
        <v>7.4</v>
      </c>
      <c r="D1361" s="399">
        <v>30</v>
      </c>
      <c r="E1361" s="403">
        <v>2.7E-2</v>
      </c>
      <c r="F1361" s="399">
        <v>0</v>
      </c>
      <c r="G1361" s="399">
        <v>2.6</v>
      </c>
      <c r="H1361" s="399">
        <v>0.7</v>
      </c>
      <c r="I1361" s="399">
        <v>4.0999999999999996</v>
      </c>
      <c r="J1361" s="399">
        <v>40</v>
      </c>
      <c r="K1361" s="399">
        <v>165</v>
      </c>
      <c r="L1361" s="403">
        <v>1</v>
      </c>
      <c r="M1361" s="404">
        <v>7.3000001907348633</v>
      </c>
      <c r="N1361" s="404">
        <v>7.3000001907348633</v>
      </c>
      <c r="O1361" s="404">
        <v>4.0999999046325684</v>
      </c>
      <c r="P1361" s="399">
        <v>100</v>
      </c>
      <c r="Q1361" s="399" t="s">
        <v>293</v>
      </c>
      <c r="R1361" s="399">
        <v>1</v>
      </c>
      <c r="S1361" s="399">
        <v>0</v>
      </c>
      <c r="T1361" s="399">
        <v>0</v>
      </c>
      <c r="U1361" s="404">
        <v>0.5</v>
      </c>
      <c r="V1361" s="404">
        <v>0</v>
      </c>
      <c r="W1361" s="405">
        <v>1.4838232893000001E-4</v>
      </c>
      <c r="X1361" s="405">
        <v>0.55779595939904503</v>
      </c>
      <c r="Y1361" s="399">
        <v>1.48</v>
      </c>
      <c r="Z1361" s="399">
        <v>1.79</v>
      </c>
      <c r="AA1361" s="405">
        <v>2.6105768030999999E-4</v>
      </c>
      <c r="AB1361" s="405">
        <v>0.55779595939904503</v>
      </c>
      <c r="AC1361" s="399">
        <v>1.21</v>
      </c>
      <c r="AD1361" s="399">
        <v>2.0099999999999998</v>
      </c>
      <c r="AE1361" s="405">
        <v>2.1900279564E-4</v>
      </c>
      <c r="AF1361" s="405">
        <v>0.55779595939904503</v>
      </c>
      <c r="AG1361" s="399">
        <v>1.28</v>
      </c>
      <c r="AH1361" s="399">
        <v>2.2799999999999998</v>
      </c>
      <c r="AI1361" s="324">
        <v>0</v>
      </c>
      <c r="AJ1361" s="324">
        <v>0</v>
      </c>
      <c r="AK1361" s="324">
        <v>0</v>
      </c>
      <c r="AL1361" s="324">
        <v>0</v>
      </c>
      <c r="AM1361" s="324">
        <v>0</v>
      </c>
      <c r="AN1361" s="324">
        <v>0</v>
      </c>
      <c r="AO1361" s="403">
        <v>348751</v>
      </c>
      <c r="AP1361" s="403">
        <v>1.6129999999999999E-2</v>
      </c>
      <c r="AQ1361" s="403">
        <v>0.127</v>
      </c>
      <c r="AR1361" s="403">
        <v>77</v>
      </c>
      <c r="AS1361" s="399" t="s">
        <v>1784</v>
      </c>
      <c r="AT1361" s="390">
        <v>0</v>
      </c>
      <c r="AU1361" s="390">
        <v>0</v>
      </c>
      <c r="AV1361" s="390">
        <v>0</v>
      </c>
      <c r="AY1361" s="390" t="s">
        <v>3533</v>
      </c>
    </row>
    <row r="1362" spans="1:51" s="390" customFormat="1">
      <c r="A1362" s="399" t="s">
        <v>81</v>
      </c>
      <c r="B1362" s="399" t="s">
        <v>1800</v>
      </c>
      <c r="C1362" s="399">
        <v>82</v>
      </c>
      <c r="D1362" s="399">
        <v>20</v>
      </c>
      <c r="E1362" s="403">
        <v>0.25700000000000001</v>
      </c>
      <c r="F1362" s="399">
        <v>0</v>
      </c>
      <c r="G1362" s="399">
        <v>0.74</v>
      </c>
      <c r="H1362" s="399">
        <v>0.7</v>
      </c>
      <c r="I1362" s="399">
        <v>1.25</v>
      </c>
      <c r="J1362" s="399">
        <v>40</v>
      </c>
      <c r="K1362" s="399">
        <v>165</v>
      </c>
      <c r="L1362" s="403">
        <v>1</v>
      </c>
      <c r="M1362" s="404">
        <v>7.3000001907348633</v>
      </c>
      <c r="N1362" s="404">
        <v>7.3000001907348633</v>
      </c>
      <c r="O1362" s="404">
        <v>4.0999999046325684</v>
      </c>
      <c r="P1362" s="399">
        <v>100</v>
      </c>
      <c r="Q1362" s="399" t="s">
        <v>293</v>
      </c>
      <c r="R1362" s="399">
        <v>1</v>
      </c>
      <c r="S1362" s="399">
        <v>0</v>
      </c>
      <c r="T1362" s="399">
        <v>0</v>
      </c>
      <c r="U1362" s="404">
        <v>0.5</v>
      </c>
      <c r="V1362" s="404">
        <v>0</v>
      </c>
      <c r="W1362" s="405">
        <v>1.4838232893000001E-4</v>
      </c>
      <c r="X1362" s="405">
        <v>1.9077105472663203</v>
      </c>
      <c r="Y1362" s="399">
        <v>1.48</v>
      </c>
      <c r="Z1362" s="399">
        <v>1.79</v>
      </c>
      <c r="AA1362" s="405">
        <v>2.6105768030999999E-4</v>
      </c>
      <c r="AB1362" s="405">
        <v>1.9077105472663203</v>
      </c>
      <c r="AC1362" s="399">
        <v>1.21</v>
      </c>
      <c r="AD1362" s="399">
        <v>2.0099999999999998</v>
      </c>
      <c r="AE1362" s="405">
        <v>2.1900279564E-4</v>
      </c>
      <c r="AF1362" s="405">
        <v>1.9077105472663203</v>
      </c>
      <c r="AG1362" s="399">
        <v>1.28</v>
      </c>
      <c r="AH1362" s="399">
        <v>2.2799999999999998</v>
      </c>
      <c r="AI1362" s="324">
        <v>0</v>
      </c>
      <c r="AJ1362" s="324">
        <v>0</v>
      </c>
      <c r="AK1362" s="324">
        <v>0</v>
      </c>
      <c r="AL1362" s="324">
        <v>0</v>
      </c>
      <c r="AM1362" s="324">
        <v>0</v>
      </c>
      <c r="AN1362" s="324">
        <v>0</v>
      </c>
      <c r="AO1362" s="403">
        <v>544923</v>
      </c>
      <c r="AP1362" s="403">
        <v>1.0319999999999999E-2</v>
      </c>
      <c r="AQ1362" s="403">
        <v>0.1016</v>
      </c>
      <c r="AR1362" s="403">
        <v>88</v>
      </c>
      <c r="AS1362" s="399" t="s">
        <v>1784</v>
      </c>
      <c r="AT1362" s="390">
        <v>0</v>
      </c>
      <c r="AU1362" s="390">
        <v>0</v>
      </c>
      <c r="AV1362" s="390">
        <v>0</v>
      </c>
      <c r="AY1362" s="390" t="s">
        <v>3533</v>
      </c>
    </row>
    <row r="1363" spans="1:51" s="390" customFormat="1">
      <c r="A1363" s="399" t="s">
        <v>81</v>
      </c>
      <c r="B1363" s="399" t="s">
        <v>1788</v>
      </c>
      <c r="C1363" s="399">
        <v>8.6999999999999993</v>
      </c>
      <c r="D1363" s="399">
        <v>30</v>
      </c>
      <c r="E1363" s="403">
        <v>2.9000000000000001E-2</v>
      </c>
      <c r="F1363" s="399">
        <v>0</v>
      </c>
      <c r="G1363" s="399">
        <v>2.2999999999999998</v>
      </c>
      <c r="H1363" s="399">
        <v>0.7</v>
      </c>
      <c r="I1363" s="399">
        <v>3.9</v>
      </c>
      <c r="J1363" s="399">
        <v>40</v>
      </c>
      <c r="K1363" s="399">
        <v>165</v>
      </c>
      <c r="L1363" s="403">
        <v>1</v>
      </c>
      <c r="M1363" s="404">
        <v>7.3000001907348633</v>
      </c>
      <c r="N1363" s="404">
        <v>7.3000001907348633</v>
      </c>
      <c r="O1363" s="404">
        <v>4.0999999046325684</v>
      </c>
      <c r="P1363" s="399">
        <v>100</v>
      </c>
      <c r="Q1363" s="399" t="s">
        <v>293</v>
      </c>
      <c r="R1363" s="399">
        <v>1</v>
      </c>
      <c r="S1363" s="399">
        <v>0</v>
      </c>
      <c r="T1363" s="399">
        <v>0</v>
      </c>
      <c r="U1363" s="404">
        <v>0.5</v>
      </c>
      <c r="V1363" s="404">
        <v>0</v>
      </c>
      <c r="W1363" s="405">
        <v>1.4838232893000001E-4</v>
      </c>
      <c r="X1363" s="405">
        <v>0.6072102950250029</v>
      </c>
      <c r="Y1363" s="399">
        <v>1.48</v>
      </c>
      <c r="Z1363" s="399">
        <v>1.79</v>
      </c>
      <c r="AA1363" s="405">
        <v>2.6105768030999999E-4</v>
      </c>
      <c r="AB1363" s="405">
        <v>0.6072102950250029</v>
      </c>
      <c r="AC1363" s="399">
        <v>1.21</v>
      </c>
      <c r="AD1363" s="399">
        <v>2.0099999999999998</v>
      </c>
      <c r="AE1363" s="405">
        <v>2.1900279564E-4</v>
      </c>
      <c r="AF1363" s="405">
        <v>0.6072102950250029</v>
      </c>
      <c r="AG1363" s="399">
        <v>1.28</v>
      </c>
      <c r="AH1363" s="399">
        <v>2.2799999999999998</v>
      </c>
      <c r="AI1363" s="324">
        <v>0</v>
      </c>
      <c r="AJ1363" s="324">
        <v>0</v>
      </c>
      <c r="AK1363" s="324">
        <v>0</v>
      </c>
      <c r="AL1363" s="324">
        <v>0</v>
      </c>
      <c r="AM1363" s="324">
        <v>0</v>
      </c>
      <c r="AN1363" s="324">
        <v>0</v>
      </c>
      <c r="AO1363" s="403">
        <v>348751</v>
      </c>
      <c r="AP1363" s="403">
        <v>1.6129999999999999E-2</v>
      </c>
      <c r="AQ1363" s="403">
        <v>0.127</v>
      </c>
      <c r="AR1363" s="403">
        <v>77</v>
      </c>
      <c r="AS1363" s="399" t="s">
        <v>1784</v>
      </c>
      <c r="AT1363" s="390">
        <v>0</v>
      </c>
      <c r="AU1363" s="390">
        <v>0</v>
      </c>
      <c r="AV1363" s="390">
        <v>0</v>
      </c>
      <c r="AY1363" s="390" t="s">
        <v>3533</v>
      </c>
    </row>
    <row r="1364" spans="1:51" s="390" customFormat="1">
      <c r="A1364" s="324" t="s">
        <v>81</v>
      </c>
      <c r="B1364" s="324" t="s">
        <v>1804</v>
      </c>
      <c r="C1364" s="324">
        <v>0.36</v>
      </c>
      <c r="D1364" s="324">
        <v>20</v>
      </c>
      <c r="E1364" s="324">
        <v>8.9999999999999998E-4</v>
      </c>
      <c r="F1364" s="399">
        <v>0</v>
      </c>
      <c r="G1364" s="324">
        <v>36</v>
      </c>
      <c r="H1364" s="324">
        <v>0.8</v>
      </c>
      <c r="I1364" s="324">
        <v>24</v>
      </c>
      <c r="J1364" s="324">
        <v>40</v>
      </c>
      <c r="K1364" s="324">
        <v>125</v>
      </c>
      <c r="L1364" s="324">
        <v>1</v>
      </c>
      <c r="M1364" s="324">
        <v>11.5</v>
      </c>
      <c r="N1364" s="324">
        <v>9.75</v>
      </c>
      <c r="O1364" s="324">
        <v>4.7</v>
      </c>
      <c r="P1364" s="324">
        <v>0</v>
      </c>
      <c r="Q1364" s="324" t="s">
        <v>293</v>
      </c>
      <c r="R1364" s="399">
        <v>1</v>
      </c>
      <c r="S1364" s="399">
        <v>0</v>
      </c>
      <c r="T1364" s="399">
        <v>0</v>
      </c>
      <c r="U1364" s="406">
        <v>0.95</v>
      </c>
      <c r="V1364" s="406">
        <v>0.56000000000000005</v>
      </c>
      <c r="W1364" s="407">
        <v>0</v>
      </c>
      <c r="X1364" s="407">
        <v>0</v>
      </c>
      <c r="Y1364" s="324">
        <v>0</v>
      </c>
      <c r="Z1364" s="324">
        <v>0</v>
      </c>
      <c r="AA1364" s="407">
        <v>0</v>
      </c>
      <c r="AB1364" s="407">
        <v>0</v>
      </c>
      <c r="AC1364" s="324">
        <v>0</v>
      </c>
      <c r="AD1364" s="324">
        <v>0</v>
      </c>
      <c r="AE1364" s="407">
        <v>0</v>
      </c>
      <c r="AF1364" s="407">
        <v>0</v>
      </c>
      <c r="AG1364" s="324">
        <v>0</v>
      </c>
      <c r="AH1364" s="324">
        <v>0</v>
      </c>
      <c r="AI1364" s="324">
        <v>56.53</v>
      </c>
      <c r="AJ1364" s="324">
        <v>10000000000</v>
      </c>
      <c r="AK1364" s="324">
        <v>1300000000</v>
      </c>
      <c r="AL1364" s="324">
        <v>7900000</v>
      </c>
      <c r="AM1364" s="324">
        <v>4.1999999999999998E-14</v>
      </c>
      <c r="AN1364" s="324">
        <v>0.13869772499999999</v>
      </c>
      <c r="AO1364" s="324">
        <v>72056</v>
      </c>
      <c r="AP1364" s="324">
        <v>7.8060000000000004E-2</v>
      </c>
      <c r="AQ1364" s="324">
        <v>0.27939999999999998</v>
      </c>
      <c r="AR1364" s="324">
        <v>70</v>
      </c>
      <c r="AS1364" s="324" t="s">
        <v>1805</v>
      </c>
      <c r="AT1364" s="390">
        <v>0</v>
      </c>
      <c r="AU1364" s="390">
        <v>0</v>
      </c>
      <c r="AV1364" s="390">
        <v>0</v>
      </c>
      <c r="AY1364" s="390" t="s">
        <v>3533</v>
      </c>
    </row>
    <row r="1365" spans="1:51" s="390" customFormat="1">
      <c r="A1365" s="324" t="s">
        <v>81</v>
      </c>
      <c r="B1365" s="324" t="s">
        <v>1806</v>
      </c>
      <c r="C1365" s="324">
        <v>0.25</v>
      </c>
      <c r="D1365" s="324">
        <v>20</v>
      </c>
      <c r="E1365" s="324">
        <v>8.9999999999999998E-4</v>
      </c>
      <c r="F1365" s="399">
        <v>0</v>
      </c>
      <c r="G1365" s="324">
        <v>35</v>
      </c>
      <c r="H1365" s="324">
        <v>0.8</v>
      </c>
      <c r="I1365" s="324">
        <v>25</v>
      </c>
      <c r="J1365" s="324">
        <v>40</v>
      </c>
      <c r="K1365" s="324">
        <v>125</v>
      </c>
      <c r="L1365" s="324">
        <v>1</v>
      </c>
      <c r="M1365" s="324">
        <v>11.5</v>
      </c>
      <c r="N1365" s="324">
        <v>9.75</v>
      </c>
      <c r="O1365" s="324">
        <v>5.0999999999999996</v>
      </c>
      <c r="P1365" s="324">
        <v>100</v>
      </c>
      <c r="Q1365" s="324" t="s">
        <v>293</v>
      </c>
      <c r="R1365" s="399">
        <v>1</v>
      </c>
      <c r="S1365" s="399">
        <v>0</v>
      </c>
      <c r="T1365" s="399">
        <v>0</v>
      </c>
      <c r="U1365" s="406">
        <v>1</v>
      </c>
      <c r="V1365" s="406">
        <v>0</v>
      </c>
      <c r="W1365" s="407">
        <v>2.8200000000000002E-4</v>
      </c>
      <c r="X1365" s="407">
        <v>3.9300000000000002E-2</v>
      </c>
      <c r="Y1365" s="324">
        <v>1.48</v>
      </c>
      <c r="Z1365" s="324">
        <v>1.79</v>
      </c>
      <c r="AA1365" s="407">
        <v>4.95E-4</v>
      </c>
      <c r="AB1365" s="407">
        <v>3.9300000000000002E-2</v>
      </c>
      <c r="AC1365" s="324">
        <v>1.21</v>
      </c>
      <c r="AD1365" s="324">
        <v>2.0099999999999998</v>
      </c>
      <c r="AE1365" s="407">
        <v>4.1599999999999997E-4</v>
      </c>
      <c r="AF1365" s="407">
        <v>3.9300000000000002E-2</v>
      </c>
      <c r="AG1365" s="324">
        <v>1.28</v>
      </c>
      <c r="AH1365" s="324">
        <v>2.2799999999999998</v>
      </c>
      <c r="AI1365" s="324">
        <v>0</v>
      </c>
      <c r="AJ1365" s="324">
        <v>0</v>
      </c>
      <c r="AK1365" s="324">
        <v>0</v>
      </c>
      <c r="AL1365" s="324">
        <v>0</v>
      </c>
      <c r="AM1365" s="324">
        <v>0</v>
      </c>
      <c r="AN1365" s="324">
        <v>0</v>
      </c>
      <c r="AO1365" s="324">
        <v>72056</v>
      </c>
      <c r="AP1365" s="324">
        <v>7.8060000000000004E-2</v>
      </c>
      <c r="AQ1365" s="324">
        <v>0.27939999999999998</v>
      </c>
      <c r="AR1365" s="324">
        <v>64</v>
      </c>
      <c r="AS1365" s="324" t="s">
        <v>1805</v>
      </c>
      <c r="AT1365" s="390">
        <v>0</v>
      </c>
      <c r="AU1365" s="390">
        <v>0</v>
      </c>
      <c r="AV1365" s="390">
        <v>0</v>
      </c>
      <c r="AY1365" s="390" t="s">
        <v>3533</v>
      </c>
    </row>
    <row r="1366" spans="1:51" s="390" customFormat="1">
      <c r="A1366" s="324" t="s">
        <v>81</v>
      </c>
      <c r="B1366" s="324" t="s">
        <v>1807</v>
      </c>
      <c r="C1366" s="324">
        <v>0.36</v>
      </c>
      <c r="D1366" s="324">
        <v>20</v>
      </c>
      <c r="E1366" s="324">
        <v>8.9999999999999998E-4</v>
      </c>
      <c r="F1366" s="399">
        <v>0</v>
      </c>
      <c r="G1366" s="324">
        <v>24</v>
      </c>
      <c r="H1366" s="324">
        <v>0.8</v>
      </c>
      <c r="I1366" s="324">
        <v>24</v>
      </c>
      <c r="J1366" s="324">
        <v>40</v>
      </c>
      <c r="K1366" s="324">
        <v>125</v>
      </c>
      <c r="L1366" s="324">
        <v>1</v>
      </c>
      <c r="M1366" s="324">
        <v>11.5</v>
      </c>
      <c r="N1366" s="324">
        <v>9.75</v>
      </c>
      <c r="O1366" s="324">
        <v>5.0999999999999996</v>
      </c>
      <c r="P1366" s="324">
        <v>100</v>
      </c>
      <c r="Q1366" s="324" t="s">
        <v>293</v>
      </c>
      <c r="R1366" s="399">
        <v>1</v>
      </c>
      <c r="S1366" s="399">
        <v>0</v>
      </c>
      <c r="T1366" s="399">
        <v>0</v>
      </c>
      <c r="U1366" s="406">
        <v>1</v>
      </c>
      <c r="V1366" s="406">
        <v>0</v>
      </c>
      <c r="W1366" s="407">
        <v>2.8200000000000002E-4</v>
      </c>
      <c r="X1366" s="407">
        <v>5.6500000000000002E-2</v>
      </c>
      <c r="Y1366" s="324">
        <v>1.48</v>
      </c>
      <c r="Z1366" s="324">
        <v>1.79</v>
      </c>
      <c r="AA1366" s="407">
        <v>4.95E-4</v>
      </c>
      <c r="AB1366" s="407">
        <v>5.6500000000000002E-2</v>
      </c>
      <c r="AC1366" s="324">
        <v>1.21</v>
      </c>
      <c r="AD1366" s="324">
        <v>2.0099999999999998</v>
      </c>
      <c r="AE1366" s="407">
        <v>4.1599999999999997E-4</v>
      </c>
      <c r="AF1366" s="407">
        <v>5.6500000000000002E-2</v>
      </c>
      <c r="AG1366" s="324">
        <v>1.28</v>
      </c>
      <c r="AH1366" s="324">
        <v>2.2799999999999998</v>
      </c>
      <c r="AI1366" s="324">
        <v>0</v>
      </c>
      <c r="AJ1366" s="324">
        <v>0</v>
      </c>
      <c r="AK1366" s="324">
        <v>0</v>
      </c>
      <c r="AL1366" s="324">
        <v>0</v>
      </c>
      <c r="AM1366" s="324">
        <v>0</v>
      </c>
      <c r="AN1366" s="324">
        <v>0</v>
      </c>
      <c r="AO1366" s="324">
        <v>72056</v>
      </c>
      <c r="AP1366" s="324">
        <v>7.8060000000000004E-2</v>
      </c>
      <c r="AQ1366" s="324">
        <v>0.27939999999999998</v>
      </c>
      <c r="AR1366" s="324">
        <v>70</v>
      </c>
      <c r="AS1366" s="324" t="s">
        <v>1805</v>
      </c>
      <c r="AT1366" s="390">
        <v>0</v>
      </c>
      <c r="AU1366" s="390">
        <v>0</v>
      </c>
      <c r="AV1366" s="390">
        <v>0</v>
      </c>
      <c r="AY1366" s="390" t="s">
        <v>3533</v>
      </c>
    </row>
    <row r="1367" spans="1:51" s="390" customFormat="1">
      <c r="A1367" s="324" t="s">
        <v>81</v>
      </c>
      <c r="B1367" s="324" t="s">
        <v>1808</v>
      </c>
      <c r="C1367" s="324">
        <v>0.56000000000000005</v>
      </c>
      <c r="D1367" s="324">
        <v>20</v>
      </c>
      <c r="E1367" s="324">
        <v>8.9999999999999998E-4</v>
      </c>
      <c r="F1367" s="399">
        <v>0</v>
      </c>
      <c r="G1367" s="324">
        <v>13</v>
      </c>
      <c r="H1367" s="324">
        <v>0.8</v>
      </c>
      <c r="I1367" s="324">
        <v>25</v>
      </c>
      <c r="J1367" s="324">
        <v>40</v>
      </c>
      <c r="K1367" s="324">
        <v>125</v>
      </c>
      <c r="L1367" s="324">
        <v>1</v>
      </c>
      <c r="M1367" s="324">
        <v>11.5</v>
      </c>
      <c r="N1367" s="324">
        <v>9.75</v>
      </c>
      <c r="O1367" s="324">
        <v>5.0999999999999996</v>
      </c>
      <c r="P1367" s="324">
        <v>100</v>
      </c>
      <c r="Q1367" s="324" t="s">
        <v>293</v>
      </c>
      <c r="R1367" s="399">
        <v>1</v>
      </c>
      <c r="S1367" s="399">
        <v>0</v>
      </c>
      <c r="T1367" s="399">
        <v>0</v>
      </c>
      <c r="U1367" s="406">
        <v>1</v>
      </c>
      <c r="V1367" s="406">
        <v>0</v>
      </c>
      <c r="W1367" s="407">
        <v>2.8200000000000002E-4</v>
      </c>
      <c r="X1367" s="407">
        <v>8.7900000000000006E-2</v>
      </c>
      <c r="Y1367" s="324">
        <v>1.48</v>
      </c>
      <c r="Z1367" s="324">
        <v>1.79</v>
      </c>
      <c r="AA1367" s="407">
        <v>4.95E-4</v>
      </c>
      <c r="AB1367" s="407">
        <v>8.7900000000000006E-2</v>
      </c>
      <c r="AC1367" s="324">
        <v>1.21</v>
      </c>
      <c r="AD1367" s="324">
        <v>2.0099999999999998</v>
      </c>
      <c r="AE1367" s="407">
        <v>4.1599999999999997E-4</v>
      </c>
      <c r="AF1367" s="407">
        <v>8.7900000000000006E-2</v>
      </c>
      <c r="AG1367" s="324">
        <v>1.28</v>
      </c>
      <c r="AH1367" s="324">
        <v>2.2799999999999998</v>
      </c>
      <c r="AI1367" s="324">
        <v>0</v>
      </c>
      <c r="AJ1367" s="324">
        <v>0</v>
      </c>
      <c r="AK1367" s="324">
        <v>0</v>
      </c>
      <c r="AL1367" s="324">
        <v>0</v>
      </c>
      <c r="AM1367" s="324">
        <v>0</v>
      </c>
      <c r="AN1367" s="324">
        <v>0</v>
      </c>
      <c r="AO1367" s="324">
        <v>72056</v>
      </c>
      <c r="AP1367" s="324">
        <v>7.8060000000000004E-2</v>
      </c>
      <c r="AQ1367" s="324">
        <v>0.27939999999999998</v>
      </c>
      <c r="AR1367" s="324">
        <v>64</v>
      </c>
      <c r="AS1367" s="324" t="s">
        <v>1805</v>
      </c>
      <c r="AT1367" s="390">
        <v>0</v>
      </c>
      <c r="AU1367" s="390">
        <v>0</v>
      </c>
      <c r="AV1367" s="390">
        <v>0</v>
      </c>
      <c r="AY1367" s="390" t="s">
        <v>3533</v>
      </c>
    </row>
    <row r="1368" spans="1:51" s="390" customFormat="1">
      <c r="A1368" s="324" t="s">
        <v>81</v>
      </c>
      <c r="B1368" s="324" t="s">
        <v>1809</v>
      </c>
      <c r="C1368" s="324">
        <v>0.65</v>
      </c>
      <c r="D1368" s="324">
        <v>20</v>
      </c>
      <c r="E1368" s="324">
        <v>1.5E-3</v>
      </c>
      <c r="F1368" s="399">
        <v>0</v>
      </c>
      <c r="G1368" s="324">
        <v>24</v>
      </c>
      <c r="H1368" s="324">
        <v>0.7</v>
      </c>
      <c r="I1368" s="324">
        <v>19</v>
      </c>
      <c r="J1368" s="324">
        <v>40</v>
      </c>
      <c r="K1368" s="324">
        <v>125</v>
      </c>
      <c r="L1368" s="324">
        <v>1</v>
      </c>
      <c r="M1368" s="324">
        <v>11.5</v>
      </c>
      <c r="N1368" s="324">
        <v>9.75</v>
      </c>
      <c r="O1368" s="324">
        <v>5.5</v>
      </c>
      <c r="P1368" s="324">
        <v>0</v>
      </c>
      <c r="Q1368" s="324" t="s">
        <v>293</v>
      </c>
      <c r="R1368" s="399">
        <v>1</v>
      </c>
      <c r="S1368" s="399">
        <v>0</v>
      </c>
      <c r="T1368" s="399">
        <v>0</v>
      </c>
      <c r="U1368" s="406">
        <v>1.1299999999999999</v>
      </c>
      <c r="V1368" s="406">
        <v>0</v>
      </c>
      <c r="W1368" s="407">
        <v>0</v>
      </c>
      <c r="X1368" s="407">
        <v>0</v>
      </c>
      <c r="Y1368" s="324">
        <v>0</v>
      </c>
      <c r="Z1368" s="324">
        <v>0</v>
      </c>
      <c r="AA1368" s="407">
        <v>0</v>
      </c>
      <c r="AB1368" s="407">
        <v>0</v>
      </c>
      <c r="AC1368" s="324">
        <v>0</v>
      </c>
      <c r="AD1368" s="324">
        <v>0</v>
      </c>
      <c r="AE1368" s="407">
        <v>0</v>
      </c>
      <c r="AF1368" s="407">
        <v>0</v>
      </c>
      <c r="AG1368" s="324">
        <v>0</v>
      </c>
      <c r="AH1368" s="324">
        <v>0</v>
      </c>
      <c r="AI1368" s="324">
        <v>61.24</v>
      </c>
      <c r="AJ1368" s="324">
        <v>10000000000</v>
      </c>
      <c r="AK1368" s="324">
        <v>1300000000</v>
      </c>
      <c r="AL1368" s="324">
        <v>7900000</v>
      </c>
      <c r="AM1368" s="324">
        <v>4.1999999999999998E-14</v>
      </c>
      <c r="AN1368" s="324">
        <v>0.15780148499999999</v>
      </c>
      <c r="AO1368" s="324">
        <v>72056</v>
      </c>
      <c r="AP1368" s="324">
        <v>7.8060000000000004E-2</v>
      </c>
      <c r="AQ1368" s="324">
        <v>0.27939999999999998</v>
      </c>
      <c r="AR1368" s="324">
        <v>68</v>
      </c>
      <c r="AS1368" s="324" t="s">
        <v>1805</v>
      </c>
      <c r="AT1368" s="390">
        <v>0</v>
      </c>
      <c r="AU1368" s="390">
        <v>0</v>
      </c>
      <c r="AV1368" s="390">
        <v>0</v>
      </c>
      <c r="AY1368" s="390" t="s">
        <v>3533</v>
      </c>
    </row>
    <row r="1369" spans="1:51" s="390" customFormat="1">
      <c r="A1369" s="324" t="s">
        <v>81</v>
      </c>
      <c r="B1369" s="324" t="s">
        <v>1810</v>
      </c>
      <c r="C1369" s="324">
        <v>1.1000000000000001</v>
      </c>
      <c r="D1369" s="324">
        <v>20</v>
      </c>
      <c r="E1369" s="324">
        <v>2E-3</v>
      </c>
      <c r="F1369" s="399">
        <v>0</v>
      </c>
      <c r="G1369" s="324">
        <v>20</v>
      </c>
      <c r="H1369" s="324">
        <v>0.7</v>
      </c>
      <c r="I1369" s="324">
        <v>20</v>
      </c>
      <c r="J1369" s="324">
        <v>40</v>
      </c>
      <c r="K1369" s="324">
        <v>125</v>
      </c>
      <c r="L1369" s="324">
        <v>1</v>
      </c>
      <c r="M1369" s="324">
        <v>11.5</v>
      </c>
      <c r="N1369" s="324">
        <v>9.75</v>
      </c>
      <c r="O1369" s="324">
        <v>6.1</v>
      </c>
      <c r="P1369" s="324">
        <v>0</v>
      </c>
      <c r="Q1369" s="324" t="s">
        <v>293</v>
      </c>
      <c r="R1369" s="399">
        <v>1</v>
      </c>
      <c r="S1369" s="399">
        <v>0</v>
      </c>
      <c r="T1369" s="399">
        <v>0</v>
      </c>
      <c r="U1369" s="406">
        <v>1.05</v>
      </c>
      <c r="V1369" s="406">
        <v>0.66</v>
      </c>
      <c r="W1369" s="407">
        <v>0</v>
      </c>
      <c r="X1369" s="407">
        <v>0</v>
      </c>
      <c r="Y1369" s="324">
        <v>0</v>
      </c>
      <c r="Z1369" s="324">
        <v>0</v>
      </c>
      <c r="AA1369" s="407">
        <v>0</v>
      </c>
      <c r="AB1369" s="407">
        <v>0</v>
      </c>
      <c r="AC1369" s="324">
        <v>0</v>
      </c>
      <c r="AD1369" s="324">
        <v>0</v>
      </c>
      <c r="AE1369" s="407">
        <v>0</v>
      </c>
      <c r="AF1369" s="407">
        <v>0</v>
      </c>
      <c r="AG1369" s="324">
        <v>0</v>
      </c>
      <c r="AH1369" s="324">
        <v>0</v>
      </c>
      <c r="AI1369" s="324">
        <v>74.03</v>
      </c>
      <c r="AJ1369" s="324">
        <v>10000000000</v>
      </c>
      <c r="AK1369" s="324">
        <v>1300000000</v>
      </c>
      <c r="AL1369" s="324">
        <v>7900000</v>
      </c>
      <c r="AM1369" s="324">
        <v>4.1999999999999998E-14</v>
      </c>
      <c r="AN1369" s="324">
        <v>0.172659965</v>
      </c>
      <c r="AO1369" s="324">
        <v>72056</v>
      </c>
      <c r="AP1369" s="324">
        <v>7.8060000000000004E-2</v>
      </c>
      <c r="AQ1369" s="324">
        <v>0.27939999999999998</v>
      </c>
      <c r="AR1369" s="324">
        <v>47</v>
      </c>
      <c r="AS1369" s="324" t="s">
        <v>1805</v>
      </c>
      <c r="AT1369" s="390">
        <v>0</v>
      </c>
      <c r="AU1369" s="390">
        <v>0</v>
      </c>
      <c r="AV1369" s="390">
        <v>0</v>
      </c>
      <c r="AY1369" s="390" t="s">
        <v>3533</v>
      </c>
    </row>
    <row r="1370" spans="1:51" s="390" customFormat="1">
      <c r="A1370" s="324" t="s">
        <v>81</v>
      </c>
      <c r="B1370" s="324" t="s">
        <v>1811</v>
      </c>
      <c r="C1370" s="324">
        <v>1.65</v>
      </c>
      <c r="D1370" s="324">
        <v>20</v>
      </c>
      <c r="E1370" s="324">
        <v>2.5000000000000001E-3</v>
      </c>
      <c r="F1370" s="399">
        <v>0</v>
      </c>
      <c r="G1370" s="324">
        <v>17</v>
      </c>
      <c r="H1370" s="324">
        <v>0.7</v>
      </c>
      <c r="I1370" s="324">
        <v>20</v>
      </c>
      <c r="J1370" s="324">
        <v>40</v>
      </c>
      <c r="K1370" s="324">
        <v>125</v>
      </c>
      <c r="L1370" s="324">
        <v>1</v>
      </c>
      <c r="M1370" s="324">
        <v>11.5</v>
      </c>
      <c r="N1370" s="324">
        <v>9.75</v>
      </c>
      <c r="O1370" s="324">
        <v>7.1</v>
      </c>
      <c r="P1370" s="324">
        <v>0</v>
      </c>
      <c r="Q1370" s="324" t="s">
        <v>293</v>
      </c>
      <c r="R1370" s="399">
        <v>1</v>
      </c>
      <c r="S1370" s="399">
        <v>0</v>
      </c>
      <c r="T1370" s="399">
        <v>0</v>
      </c>
      <c r="U1370" s="406">
        <v>1.1399999999999999</v>
      </c>
      <c r="V1370" s="406">
        <v>0.66</v>
      </c>
      <c r="W1370" s="407">
        <v>0</v>
      </c>
      <c r="X1370" s="407">
        <v>0</v>
      </c>
      <c r="Y1370" s="324">
        <v>0</v>
      </c>
      <c r="Z1370" s="324">
        <v>0</v>
      </c>
      <c r="AA1370" s="407">
        <v>0</v>
      </c>
      <c r="AB1370" s="407">
        <v>0</v>
      </c>
      <c r="AC1370" s="324">
        <v>0</v>
      </c>
      <c r="AD1370" s="324">
        <v>0</v>
      </c>
      <c r="AE1370" s="407">
        <v>0</v>
      </c>
      <c r="AF1370" s="407">
        <v>0</v>
      </c>
      <c r="AG1370" s="324">
        <v>0</v>
      </c>
      <c r="AH1370" s="324">
        <v>0</v>
      </c>
      <c r="AI1370" s="324">
        <v>86.37</v>
      </c>
      <c r="AJ1370" s="324">
        <v>10000000000</v>
      </c>
      <c r="AK1370" s="324">
        <v>1300000000</v>
      </c>
      <c r="AL1370" s="324">
        <v>7900000</v>
      </c>
      <c r="AM1370" s="324">
        <v>4.1999999999999998E-14</v>
      </c>
      <c r="AN1370" s="324">
        <v>0.18751844500000001</v>
      </c>
      <c r="AO1370" s="324">
        <v>72056</v>
      </c>
      <c r="AP1370" s="324">
        <v>7.8060000000000004E-2</v>
      </c>
      <c r="AQ1370" s="324">
        <v>0.27939999999999998</v>
      </c>
      <c r="AR1370" s="324">
        <v>37</v>
      </c>
      <c r="AS1370" s="324" t="s">
        <v>1805</v>
      </c>
      <c r="AT1370" s="390">
        <v>0</v>
      </c>
      <c r="AU1370" s="390">
        <v>0</v>
      </c>
      <c r="AV1370" s="390">
        <v>0</v>
      </c>
      <c r="AY1370" s="390" t="s">
        <v>3533</v>
      </c>
    </row>
    <row r="1371" spans="1:51" s="390" customFormat="1">
      <c r="A1371" s="324" t="s">
        <v>81</v>
      </c>
      <c r="B1371" s="324" t="s">
        <v>1812</v>
      </c>
      <c r="C1371" s="324">
        <v>2.2999999999999998</v>
      </c>
      <c r="D1371" s="324">
        <v>20</v>
      </c>
      <c r="E1371" s="324">
        <v>3.0999999999999999E-3</v>
      </c>
      <c r="F1371" s="399">
        <v>0</v>
      </c>
      <c r="G1371" s="324">
        <v>16</v>
      </c>
      <c r="H1371" s="324">
        <v>0.7</v>
      </c>
      <c r="I1371" s="324">
        <v>17</v>
      </c>
      <c r="J1371" s="324">
        <v>40</v>
      </c>
      <c r="K1371" s="324">
        <v>125</v>
      </c>
      <c r="L1371" s="324">
        <v>1</v>
      </c>
      <c r="M1371" s="324">
        <v>11.5</v>
      </c>
      <c r="N1371" s="324">
        <v>9.75</v>
      </c>
      <c r="O1371" s="324">
        <v>7.8</v>
      </c>
      <c r="P1371" s="324">
        <v>0</v>
      </c>
      <c r="Q1371" s="324" t="s">
        <v>293</v>
      </c>
      <c r="R1371" s="399">
        <v>1</v>
      </c>
      <c r="S1371" s="399">
        <v>0</v>
      </c>
      <c r="T1371" s="399">
        <v>0</v>
      </c>
      <c r="U1371" s="406">
        <v>1.22</v>
      </c>
      <c r="V1371" s="406">
        <v>0.73</v>
      </c>
      <c r="W1371" s="407">
        <v>0</v>
      </c>
      <c r="X1371" s="407">
        <v>0</v>
      </c>
      <c r="Y1371" s="324">
        <v>0</v>
      </c>
      <c r="Z1371" s="324">
        <v>0</v>
      </c>
      <c r="AA1371" s="407">
        <v>0</v>
      </c>
      <c r="AB1371" s="407">
        <v>0</v>
      </c>
      <c r="AC1371" s="324">
        <v>0</v>
      </c>
      <c r="AD1371" s="324">
        <v>0</v>
      </c>
      <c r="AE1371" s="407">
        <v>0</v>
      </c>
      <c r="AF1371" s="407">
        <v>0</v>
      </c>
      <c r="AG1371" s="324">
        <v>0</v>
      </c>
      <c r="AH1371" s="324">
        <v>0</v>
      </c>
      <c r="AI1371" s="324">
        <v>98.51</v>
      </c>
      <c r="AJ1371" s="324">
        <v>10000000000</v>
      </c>
      <c r="AK1371" s="324">
        <v>1300000000</v>
      </c>
      <c r="AL1371" s="324">
        <v>7900000</v>
      </c>
      <c r="AM1371" s="324">
        <v>4.1999999999999998E-14</v>
      </c>
      <c r="AN1371" s="324">
        <v>0.200254285</v>
      </c>
      <c r="AO1371" s="324">
        <v>72056</v>
      </c>
      <c r="AP1371" s="324">
        <v>7.8060000000000004E-2</v>
      </c>
      <c r="AQ1371" s="324">
        <v>0.27939999999999998</v>
      </c>
      <c r="AR1371" s="324">
        <v>42</v>
      </c>
      <c r="AS1371" s="324" t="s">
        <v>1805</v>
      </c>
      <c r="AT1371" s="390">
        <v>0</v>
      </c>
      <c r="AU1371" s="390">
        <v>0</v>
      </c>
      <c r="AV1371" s="390">
        <v>0</v>
      </c>
      <c r="AY1371" s="390" t="s">
        <v>3533</v>
      </c>
    </row>
    <row r="1372" spans="1:51" s="390" customFormat="1">
      <c r="A1372" s="399" t="s">
        <v>81</v>
      </c>
      <c r="B1372" s="399" t="s">
        <v>3638</v>
      </c>
      <c r="C1372" s="399">
        <v>1</v>
      </c>
      <c r="D1372" s="399">
        <v>20</v>
      </c>
      <c r="E1372" s="403">
        <v>0.23</v>
      </c>
      <c r="F1372" s="399">
        <v>0</v>
      </c>
      <c r="G1372" s="399">
        <v>0.76</v>
      </c>
      <c r="H1372" s="399">
        <v>0.7</v>
      </c>
      <c r="I1372" s="399">
        <v>0.85</v>
      </c>
      <c r="J1372" s="399">
        <v>40</v>
      </c>
      <c r="K1372" s="399">
        <v>125</v>
      </c>
      <c r="L1372" s="403">
        <v>1</v>
      </c>
      <c r="M1372" s="404">
        <v>1.7999999523162842</v>
      </c>
      <c r="N1372" s="404">
        <v>1.0700000524520874</v>
      </c>
      <c r="O1372" s="404">
        <v>0.94999998807907104</v>
      </c>
      <c r="P1372" s="399">
        <v>100</v>
      </c>
      <c r="Q1372" s="399" t="s">
        <v>293</v>
      </c>
      <c r="R1372" s="399">
        <v>1</v>
      </c>
      <c r="S1372" s="399">
        <v>0</v>
      </c>
      <c r="T1372" s="399">
        <v>0</v>
      </c>
      <c r="U1372" s="404">
        <v>0.3</v>
      </c>
      <c r="V1372" s="404">
        <v>0</v>
      </c>
      <c r="W1372" s="405">
        <v>1.1111540000000001E-6</v>
      </c>
      <c r="X1372" s="405">
        <v>1.9876764062810575</v>
      </c>
      <c r="Y1372" s="399">
        <v>1.48</v>
      </c>
      <c r="Z1372" s="399">
        <v>1.79</v>
      </c>
      <c r="AA1372" s="405">
        <v>1.9549180000000002E-6</v>
      </c>
      <c r="AB1372" s="405">
        <v>1.9876764062810575</v>
      </c>
      <c r="AC1372" s="399">
        <v>1.21</v>
      </c>
      <c r="AD1372" s="399">
        <v>2.0099999999999998</v>
      </c>
      <c r="AE1372" s="405">
        <v>1.639992E-6</v>
      </c>
      <c r="AF1372" s="405">
        <v>1.9876764062810575</v>
      </c>
      <c r="AG1372" s="399">
        <v>1.28</v>
      </c>
      <c r="AH1372" s="399">
        <v>2.2799999999999998</v>
      </c>
      <c r="AI1372" s="324">
        <v>0</v>
      </c>
      <c r="AJ1372" s="324">
        <v>0</v>
      </c>
      <c r="AK1372" s="324">
        <v>0</v>
      </c>
      <c r="AL1372" s="324">
        <v>0</v>
      </c>
      <c r="AM1372" s="324">
        <v>0</v>
      </c>
      <c r="AN1372" s="324">
        <v>0</v>
      </c>
      <c r="AO1372" s="403">
        <v>7205593</v>
      </c>
      <c r="AP1372" s="403">
        <v>7.7999999999999999E-4</v>
      </c>
      <c r="AQ1372" s="403">
        <v>2.794E-2</v>
      </c>
      <c r="AR1372" s="403">
        <v>241</v>
      </c>
      <c r="AS1372" s="399" t="s">
        <v>3639</v>
      </c>
      <c r="AT1372" s="390">
        <v>0</v>
      </c>
      <c r="AU1372" s="390">
        <v>0</v>
      </c>
      <c r="AV1372" s="390">
        <v>0</v>
      </c>
      <c r="AY1372" s="390" t="s">
        <v>3533</v>
      </c>
    </row>
    <row r="1373" spans="1:51" s="390" customFormat="1">
      <c r="A1373" s="399" t="s">
        <v>81</v>
      </c>
      <c r="B1373" s="399" t="s">
        <v>3640</v>
      </c>
      <c r="C1373" s="399">
        <v>2.2000000000000002</v>
      </c>
      <c r="D1373" s="399">
        <v>20</v>
      </c>
      <c r="E1373" s="403">
        <v>0.47</v>
      </c>
      <c r="F1373" s="399">
        <v>0</v>
      </c>
      <c r="G1373" s="399">
        <v>0.47</v>
      </c>
      <c r="H1373" s="399">
        <v>0.7</v>
      </c>
      <c r="I1373" s="399">
        <v>0.63</v>
      </c>
      <c r="J1373" s="399">
        <v>40</v>
      </c>
      <c r="K1373" s="399">
        <v>125</v>
      </c>
      <c r="L1373" s="403">
        <v>1</v>
      </c>
      <c r="M1373" s="404">
        <v>1.7999999523162842</v>
      </c>
      <c r="N1373" s="404">
        <v>1.0700000524520874</v>
      </c>
      <c r="O1373" s="404">
        <v>0.94999998807907104</v>
      </c>
      <c r="P1373" s="399">
        <v>100</v>
      </c>
      <c r="Q1373" s="399" t="s">
        <v>293</v>
      </c>
      <c r="R1373" s="399">
        <v>1</v>
      </c>
      <c r="S1373" s="399">
        <v>0</v>
      </c>
      <c r="T1373" s="399">
        <v>0</v>
      </c>
      <c r="U1373" s="404">
        <v>0.3</v>
      </c>
      <c r="V1373" s="404">
        <v>0</v>
      </c>
      <c r="W1373" s="405">
        <v>1.1111540000000001E-6</v>
      </c>
      <c r="X1373" s="405">
        <v>2.8423773225887801</v>
      </c>
      <c r="Y1373" s="399">
        <v>1.48</v>
      </c>
      <c r="Z1373" s="399">
        <v>1.79</v>
      </c>
      <c r="AA1373" s="405">
        <v>1.9549180000000002E-6</v>
      </c>
      <c r="AB1373" s="405">
        <v>2.8423773225887801</v>
      </c>
      <c r="AC1373" s="399">
        <v>1.21</v>
      </c>
      <c r="AD1373" s="399">
        <v>2.0099999999999998</v>
      </c>
      <c r="AE1373" s="405">
        <v>1.639992E-6</v>
      </c>
      <c r="AF1373" s="405">
        <v>2.8423773225887801</v>
      </c>
      <c r="AG1373" s="399">
        <v>1.28</v>
      </c>
      <c r="AH1373" s="399">
        <v>2.2799999999999998</v>
      </c>
      <c r="AI1373" s="324">
        <v>0</v>
      </c>
      <c r="AJ1373" s="324">
        <v>0</v>
      </c>
      <c r="AK1373" s="324">
        <v>0</v>
      </c>
      <c r="AL1373" s="324">
        <v>0</v>
      </c>
      <c r="AM1373" s="324">
        <v>0</v>
      </c>
      <c r="AN1373" s="324">
        <v>0</v>
      </c>
      <c r="AO1373" s="403">
        <v>8718767</v>
      </c>
      <c r="AP1373" s="403">
        <v>6.4999999999999997E-4</v>
      </c>
      <c r="AQ1373" s="403">
        <v>2.5399999999999999E-2</v>
      </c>
      <c r="AR1373" s="403">
        <v>214</v>
      </c>
      <c r="AS1373" s="399" t="s">
        <v>3639</v>
      </c>
      <c r="AT1373" s="390">
        <v>0</v>
      </c>
      <c r="AU1373" s="390">
        <v>0</v>
      </c>
      <c r="AV1373" s="390">
        <v>0</v>
      </c>
      <c r="AY1373" s="390" t="s">
        <v>3533</v>
      </c>
    </row>
    <row r="1374" spans="1:51" s="390" customFormat="1">
      <c r="A1374" s="399" t="s">
        <v>81</v>
      </c>
      <c r="B1374" s="399" t="s">
        <v>3641</v>
      </c>
      <c r="C1374" s="399">
        <v>0.47</v>
      </c>
      <c r="D1374" s="399">
        <v>20</v>
      </c>
      <c r="E1374" s="403">
        <v>0.1</v>
      </c>
      <c r="F1374" s="399">
        <v>0</v>
      </c>
      <c r="G1374" s="399">
        <v>1.2</v>
      </c>
      <c r="H1374" s="399">
        <v>0.7</v>
      </c>
      <c r="I1374" s="399">
        <v>1.3</v>
      </c>
      <c r="J1374" s="399">
        <v>40</v>
      </c>
      <c r="K1374" s="399">
        <v>125</v>
      </c>
      <c r="L1374" s="403">
        <v>1</v>
      </c>
      <c r="M1374" s="404">
        <v>1.7999999523162842</v>
      </c>
      <c r="N1374" s="404">
        <v>1.0700000524520874</v>
      </c>
      <c r="O1374" s="404">
        <v>0.94999998807907104</v>
      </c>
      <c r="P1374" s="399">
        <v>100</v>
      </c>
      <c r="Q1374" s="399" t="s">
        <v>293</v>
      </c>
      <c r="R1374" s="399">
        <v>1</v>
      </c>
      <c r="S1374" s="399">
        <v>0</v>
      </c>
      <c r="T1374" s="399">
        <v>0</v>
      </c>
      <c r="U1374" s="404">
        <v>0.3</v>
      </c>
      <c r="V1374" s="404">
        <v>0</v>
      </c>
      <c r="W1374" s="405">
        <v>1.1111540000000001E-6</v>
      </c>
      <c r="X1374" s="405">
        <v>1.3494114235082031</v>
      </c>
      <c r="Y1374" s="399">
        <v>1.48</v>
      </c>
      <c r="Z1374" s="399">
        <v>1.79</v>
      </c>
      <c r="AA1374" s="405">
        <v>1.9549180000000002E-6</v>
      </c>
      <c r="AB1374" s="405">
        <v>1.3494114235082031</v>
      </c>
      <c r="AC1374" s="399">
        <v>1.21</v>
      </c>
      <c r="AD1374" s="399">
        <v>2.0099999999999998</v>
      </c>
      <c r="AE1374" s="405">
        <v>1.639992E-6</v>
      </c>
      <c r="AF1374" s="405">
        <v>1.3494114235082031</v>
      </c>
      <c r="AG1374" s="399">
        <v>1.28</v>
      </c>
      <c r="AH1374" s="399">
        <v>2.2799999999999998</v>
      </c>
      <c r="AI1374" s="324">
        <v>0</v>
      </c>
      <c r="AJ1374" s="324">
        <v>0</v>
      </c>
      <c r="AK1374" s="324">
        <v>0</v>
      </c>
      <c r="AL1374" s="324">
        <v>0</v>
      </c>
      <c r="AM1374" s="324">
        <v>0</v>
      </c>
      <c r="AN1374" s="324">
        <v>0</v>
      </c>
      <c r="AO1374" s="403">
        <v>4448351</v>
      </c>
      <c r="AP1374" s="403">
        <v>1.2600000000000001E-3</v>
      </c>
      <c r="AQ1374" s="403">
        <v>3.5560000000000001E-2</v>
      </c>
      <c r="AR1374" s="403">
        <v>237</v>
      </c>
      <c r="AS1374" s="399" t="s">
        <v>3639</v>
      </c>
      <c r="AT1374" s="390">
        <v>0</v>
      </c>
      <c r="AU1374" s="390">
        <v>0</v>
      </c>
      <c r="AV1374" s="390">
        <v>0</v>
      </c>
      <c r="AY1374" s="390" t="s">
        <v>3533</v>
      </c>
    </row>
    <row r="1375" spans="1:51" s="390" customFormat="1">
      <c r="A1375" s="399" t="s">
        <v>81</v>
      </c>
      <c r="B1375" s="399" t="s">
        <v>3642</v>
      </c>
      <c r="C1375" s="399">
        <v>4.7</v>
      </c>
      <c r="D1375" s="399">
        <v>20</v>
      </c>
      <c r="E1375" s="403">
        <v>0.7</v>
      </c>
      <c r="F1375" s="399">
        <v>0</v>
      </c>
      <c r="G1375" s="399">
        <v>0.37</v>
      </c>
      <c r="H1375" s="399">
        <v>0.7</v>
      </c>
      <c r="I1375" s="399">
        <v>0.5</v>
      </c>
      <c r="J1375" s="399">
        <v>40</v>
      </c>
      <c r="K1375" s="399">
        <v>125</v>
      </c>
      <c r="L1375" s="403">
        <v>1</v>
      </c>
      <c r="M1375" s="404">
        <v>1.7999999523162842</v>
      </c>
      <c r="N1375" s="404">
        <v>1.0700000524520874</v>
      </c>
      <c r="O1375" s="404">
        <v>0.94999998807907104</v>
      </c>
      <c r="P1375" s="399">
        <v>100</v>
      </c>
      <c r="Q1375" s="399" t="s">
        <v>293</v>
      </c>
      <c r="R1375" s="399">
        <v>1</v>
      </c>
      <c r="S1375" s="399">
        <v>0</v>
      </c>
      <c r="T1375" s="399">
        <v>0</v>
      </c>
      <c r="U1375" s="404">
        <v>0.3</v>
      </c>
      <c r="V1375" s="404">
        <v>0</v>
      </c>
      <c r="W1375" s="405">
        <v>1.1111540000000001E-6</v>
      </c>
      <c r="X1375" s="405">
        <v>4.0482341165074391</v>
      </c>
      <c r="Y1375" s="399">
        <v>1.48</v>
      </c>
      <c r="Z1375" s="399">
        <v>1.79</v>
      </c>
      <c r="AA1375" s="405">
        <v>1.9549180000000002E-6</v>
      </c>
      <c r="AB1375" s="405">
        <v>4.0482341165074391</v>
      </c>
      <c r="AC1375" s="399">
        <v>1.21</v>
      </c>
      <c r="AD1375" s="399">
        <v>2.0099999999999998</v>
      </c>
      <c r="AE1375" s="405">
        <v>1.639992E-6</v>
      </c>
      <c r="AF1375" s="405">
        <v>4.0482341165074391</v>
      </c>
      <c r="AG1375" s="399">
        <v>1.28</v>
      </c>
      <c r="AH1375" s="399">
        <v>2.2799999999999998</v>
      </c>
      <c r="AI1375" s="324">
        <v>0</v>
      </c>
      <c r="AJ1375" s="324">
        <v>0</v>
      </c>
      <c r="AK1375" s="324">
        <v>0</v>
      </c>
      <c r="AL1375" s="324">
        <v>0</v>
      </c>
      <c r="AM1375" s="324">
        <v>0</v>
      </c>
      <c r="AN1375" s="324">
        <v>0</v>
      </c>
      <c r="AO1375" s="403">
        <v>8718767</v>
      </c>
      <c r="AP1375" s="403">
        <v>6.4999999999999997E-4</v>
      </c>
      <c r="AQ1375" s="403">
        <v>2.5399999999999999E-2</v>
      </c>
      <c r="AR1375" s="403">
        <v>229</v>
      </c>
      <c r="AS1375" s="399" t="s">
        <v>3639</v>
      </c>
      <c r="AT1375" s="390">
        <v>0</v>
      </c>
      <c r="AU1375" s="390">
        <v>0</v>
      </c>
      <c r="AV1375" s="390">
        <v>0</v>
      </c>
      <c r="AY1375" s="390" t="s">
        <v>3533</v>
      </c>
    </row>
    <row r="1376" spans="1:51" s="390" customFormat="1">
      <c r="A1376" s="399" t="s">
        <v>81</v>
      </c>
      <c r="B1376" s="399" t="s">
        <v>3643</v>
      </c>
      <c r="C1376" s="399">
        <v>0.56000000000000005</v>
      </c>
      <c r="D1376" s="399">
        <v>20</v>
      </c>
      <c r="E1376" s="403">
        <v>0.13</v>
      </c>
      <c r="F1376" s="399">
        <v>0</v>
      </c>
      <c r="G1376" s="399">
        <v>1.1000000000000001</v>
      </c>
      <c r="H1376" s="399">
        <v>0.7</v>
      </c>
      <c r="I1376" s="399">
        <v>1.4</v>
      </c>
      <c r="J1376" s="399">
        <v>40</v>
      </c>
      <c r="K1376" s="399">
        <v>125</v>
      </c>
      <c r="L1376" s="403">
        <v>1</v>
      </c>
      <c r="M1376" s="404">
        <v>1.7999999523162842</v>
      </c>
      <c r="N1376" s="404">
        <v>1.0700000524520874</v>
      </c>
      <c r="O1376" s="404">
        <v>0.94999998807907104</v>
      </c>
      <c r="P1376" s="399">
        <v>100</v>
      </c>
      <c r="Q1376" s="399" t="s">
        <v>293</v>
      </c>
      <c r="R1376" s="399">
        <v>1</v>
      </c>
      <c r="S1376" s="399">
        <v>0</v>
      </c>
      <c r="T1376" s="399">
        <v>0</v>
      </c>
      <c r="U1376" s="404">
        <v>0.3</v>
      </c>
      <c r="V1376" s="404">
        <v>0</v>
      </c>
      <c r="W1376" s="405">
        <v>1.1111540000000001E-6</v>
      </c>
      <c r="X1376" s="405">
        <v>1.4470284299332965</v>
      </c>
      <c r="Y1376" s="399">
        <v>1.48</v>
      </c>
      <c r="Z1376" s="399">
        <v>1.79</v>
      </c>
      <c r="AA1376" s="405">
        <v>1.9549180000000002E-6</v>
      </c>
      <c r="AB1376" s="405">
        <v>1.4470284299332965</v>
      </c>
      <c r="AC1376" s="399">
        <v>1.21</v>
      </c>
      <c r="AD1376" s="399">
        <v>2.0099999999999998</v>
      </c>
      <c r="AE1376" s="405">
        <v>1.639992E-6</v>
      </c>
      <c r="AF1376" s="405">
        <v>1.4470284299332965</v>
      </c>
      <c r="AG1376" s="399">
        <v>1.28</v>
      </c>
      <c r="AH1376" s="399">
        <v>2.2799999999999998</v>
      </c>
      <c r="AI1376" s="324">
        <v>0</v>
      </c>
      <c r="AJ1376" s="324">
        <v>0</v>
      </c>
      <c r="AK1376" s="324">
        <v>0</v>
      </c>
      <c r="AL1376" s="324">
        <v>0</v>
      </c>
      <c r="AM1376" s="324">
        <v>0</v>
      </c>
      <c r="AN1376" s="324">
        <v>0</v>
      </c>
      <c r="AO1376" s="403">
        <v>4448351</v>
      </c>
      <c r="AP1376" s="403">
        <v>1.2600000000000001E-3</v>
      </c>
      <c r="AQ1376" s="403">
        <v>3.5560000000000001E-2</v>
      </c>
      <c r="AR1376" s="403">
        <v>157</v>
      </c>
      <c r="AS1376" s="399" t="s">
        <v>3639</v>
      </c>
      <c r="AT1376" s="390">
        <v>0</v>
      </c>
      <c r="AU1376" s="390">
        <v>0</v>
      </c>
      <c r="AV1376" s="390">
        <v>0</v>
      </c>
      <c r="AY1376" s="390" t="s">
        <v>3533</v>
      </c>
    </row>
    <row r="1377" spans="1:51" s="390" customFormat="1">
      <c r="A1377" s="399" t="s">
        <v>81</v>
      </c>
      <c r="B1377" s="399" t="s">
        <v>3644</v>
      </c>
      <c r="C1377" s="399">
        <v>0.68</v>
      </c>
      <c r="D1377" s="399">
        <v>20</v>
      </c>
      <c r="E1377" s="403">
        <v>0.17</v>
      </c>
      <c r="F1377" s="399">
        <v>0</v>
      </c>
      <c r="G1377" s="399">
        <v>0.9</v>
      </c>
      <c r="H1377" s="399">
        <v>0.7</v>
      </c>
      <c r="I1377" s="399">
        <v>1.4</v>
      </c>
      <c r="J1377" s="399">
        <v>40</v>
      </c>
      <c r="K1377" s="399">
        <v>125</v>
      </c>
      <c r="L1377" s="403">
        <v>1</v>
      </c>
      <c r="M1377" s="404">
        <v>1.7999999523162842</v>
      </c>
      <c r="N1377" s="404">
        <v>1.0700000524520874</v>
      </c>
      <c r="O1377" s="404">
        <v>0.94999998807907104</v>
      </c>
      <c r="P1377" s="399">
        <v>100</v>
      </c>
      <c r="Q1377" s="399" t="s">
        <v>293</v>
      </c>
      <c r="R1377" s="399">
        <v>1</v>
      </c>
      <c r="S1377" s="399">
        <v>0</v>
      </c>
      <c r="T1377" s="399">
        <v>0</v>
      </c>
      <c r="U1377" s="404">
        <v>0.3</v>
      </c>
      <c r="V1377" s="404">
        <v>0</v>
      </c>
      <c r="W1377" s="405">
        <v>1.1111540000000001E-6</v>
      </c>
      <c r="X1377" s="405">
        <v>1.5973690560313774</v>
      </c>
      <c r="Y1377" s="399">
        <v>1.48</v>
      </c>
      <c r="Z1377" s="399">
        <v>1.79</v>
      </c>
      <c r="AA1377" s="405">
        <v>1.9549180000000002E-6</v>
      </c>
      <c r="AB1377" s="405">
        <v>1.5973690560313774</v>
      </c>
      <c r="AC1377" s="399">
        <v>1.21</v>
      </c>
      <c r="AD1377" s="399">
        <v>2.0099999999999998</v>
      </c>
      <c r="AE1377" s="405">
        <v>1.639992E-6</v>
      </c>
      <c r="AF1377" s="405">
        <v>1.5973690560313774</v>
      </c>
      <c r="AG1377" s="399">
        <v>1.28</v>
      </c>
      <c r="AH1377" s="399">
        <v>2.2799999999999998</v>
      </c>
      <c r="AI1377" s="324">
        <v>0</v>
      </c>
      <c r="AJ1377" s="324">
        <v>0</v>
      </c>
      <c r="AK1377" s="324">
        <v>0</v>
      </c>
      <c r="AL1377" s="324">
        <v>0</v>
      </c>
      <c r="AM1377" s="324">
        <v>0</v>
      </c>
      <c r="AN1377" s="324">
        <v>0</v>
      </c>
      <c r="AO1377" s="403">
        <v>5580011</v>
      </c>
      <c r="AP1377" s="403">
        <v>1.01E-3</v>
      </c>
      <c r="AQ1377" s="403">
        <v>3.175E-2</v>
      </c>
      <c r="AR1377" s="403">
        <v>120</v>
      </c>
      <c r="AS1377" s="399" t="s">
        <v>3639</v>
      </c>
      <c r="AT1377" s="390">
        <v>0</v>
      </c>
      <c r="AU1377" s="390">
        <v>0</v>
      </c>
      <c r="AV1377" s="390">
        <v>0</v>
      </c>
      <c r="AY1377" s="390" t="s">
        <v>3533</v>
      </c>
    </row>
    <row r="1378" spans="1:51" s="390" customFormat="1">
      <c r="A1378" s="399" t="s">
        <v>81</v>
      </c>
      <c r="B1378" s="399" t="s">
        <v>1816</v>
      </c>
      <c r="C1378" s="399">
        <v>1</v>
      </c>
      <c r="D1378" s="399">
        <v>20</v>
      </c>
      <c r="E1378" s="403">
        <v>0.189</v>
      </c>
      <c r="F1378" s="399">
        <v>0</v>
      </c>
      <c r="G1378" s="399">
        <v>1.2</v>
      </c>
      <c r="H1378" s="399">
        <v>0.7</v>
      </c>
      <c r="I1378" s="399">
        <v>0.86</v>
      </c>
      <c r="J1378" s="399">
        <v>40</v>
      </c>
      <c r="K1378" s="399">
        <v>125</v>
      </c>
      <c r="L1378" s="403">
        <v>1</v>
      </c>
      <c r="M1378" s="404">
        <v>2.2000000476837158</v>
      </c>
      <c r="N1378" s="404">
        <v>1.4500000476837158</v>
      </c>
      <c r="O1378" s="404">
        <v>1</v>
      </c>
      <c r="P1378" s="399">
        <v>100</v>
      </c>
      <c r="Q1378" s="399" t="s">
        <v>293</v>
      </c>
      <c r="R1378" s="399">
        <v>1</v>
      </c>
      <c r="S1378" s="399">
        <v>0</v>
      </c>
      <c r="T1378" s="399">
        <v>0</v>
      </c>
      <c r="U1378" s="404">
        <v>0.25</v>
      </c>
      <c r="V1378" s="404">
        <v>0</v>
      </c>
      <c r="W1378" s="405">
        <v>2.02334E-6</v>
      </c>
      <c r="X1378" s="405">
        <v>1.0460032216899227</v>
      </c>
      <c r="Y1378" s="399">
        <v>1.48</v>
      </c>
      <c r="Z1378" s="399">
        <v>1.79</v>
      </c>
      <c r="AA1378" s="405">
        <v>3.5597800000000001E-6</v>
      </c>
      <c r="AB1378" s="405">
        <v>1.0460032216899227</v>
      </c>
      <c r="AC1378" s="399">
        <v>1.21</v>
      </c>
      <c r="AD1378" s="399">
        <v>2.0099999999999998</v>
      </c>
      <c r="AE1378" s="405">
        <v>2.9863200000000002E-6</v>
      </c>
      <c r="AF1378" s="405">
        <v>1.0460032216899227</v>
      </c>
      <c r="AG1378" s="399">
        <v>1.28</v>
      </c>
      <c r="AH1378" s="399">
        <v>2.2799999999999998</v>
      </c>
      <c r="AI1378" s="324">
        <v>0</v>
      </c>
      <c r="AJ1378" s="324">
        <v>0</v>
      </c>
      <c r="AK1378" s="324">
        <v>0</v>
      </c>
      <c r="AL1378" s="324">
        <v>0</v>
      </c>
      <c r="AM1378" s="324">
        <v>0</v>
      </c>
      <c r="AN1378" s="324">
        <v>0</v>
      </c>
      <c r="AO1378" s="403">
        <v>4448351</v>
      </c>
      <c r="AP1378" s="403">
        <v>1.2600000000000001E-3</v>
      </c>
      <c r="AQ1378" s="403">
        <v>3.5560000000000001E-2</v>
      </c>
      <c r="AR1378" s="403">
        <v>260</v>
      </c>
      <c r="AS1378" s="399" t="s">
        <v>1814</v>
      </c>
      <c r="AT1378" s="390">
        <v>0</v>
      </c>
      <c r="AU1378" s="390">
        <v>0</v>
      </c>
      <c r="AV1378" s="390">
        <v>0</v>
      </c>
      <c r="AY1378" s="390" t="s">
        <v>3533</v>
      </c>
    </row>
    <row r="1379" spans="1:51" s="390" customFormat="1">
      <c r="A1379" s="399" t="s">
        <v>81</v>
      </c>
      <c r="B1379" s="399" t="s">
        <v>1817</v>
      </c>
      <c r="C1379" s="399">
        <v>2.2000000000000002</v>
      </c>
      <c r="D1379" s="399">
        <v>20</v>
      </c>
      <c r="E1379" s="403">
        <v>0.42299999999999999</v>
      </c>
      <c r="F1379" s="399">
        <v>0</v>
      </c>
      <c r="G1379" s="399">
        <v>0.79</v>
      </c>
      <c r="H1379" s="399">
        <v>0.7</v>
      </c>
      <c r="I1379" s="399">
        <v>0.66</v>
      </c>
      <c r="J1379" s="399">
        <v>40</v>
      </c>
      <c r="K1379" s="399">
        <v>125</v>
      </c>
      <c r="L1379" s="403">
        <v>1</v>
      </c>
      <c r="M1379" s="404">
        <v>2.2000000476837158</v>
      </c>
      <c r="N1379" s="404">
        <v>1.4500000476837158</v>
      </c>
      <c r="O1379" s="404">
        <v>1</v>
      </c>
      <c r="P1379" s="399">
        <v>100</v>
      </c>
      <c r="Q1379" s="399" t="s">
        <v>293</v>
      </c>
      <c r="R1379" s="399">
        <v>1</v>
      </c>
      <c r="S1379" s="399">
        <v>0</v>
      </c>
      <c r="T1379" s="399">
        <v>0</v>
      </c>
      <c r="U1379" s="404">
        <v>0.25</v>
      </c>
      <c r="V1379" s="404">
        <v>0</v>
      </c>
      <c r="W1379" s="405">
        <v>2.02334E-6</v>
      </c>
      <c r="X1379" s="405">
        <v>1.6619829327076083</v>
      </c>
      <c r="Y1379" s="399">
        <v>1.48</v>
      </c>
      <c r="Z1379" s="399">
        <v>1.79</v>
      </c>
      <c r="AA1379" s="405">
        <v>3.5597800000000001E-6</v>
      </c>
      <c r="AB1379" s="405">
        <v>1.6619829327076083</v>
      </c>
      <c r="AC1379" s="399">
        <v>1.21</v>
      </c>
      <c r="AD1379" s="399">
        <v>2.0099999999999998</v>
      </c>
      <c r="AE1379" s="405">
        <v>2.9863200000000002E-6</v>
      </c>
      <c r="AF1379" s="405">
        <v>1.6619829327076083</v>
      </c>
      <c r="AG1379" s="399">
        <v>1.28</v>
      </c>
      <c r="AH1379" s="399">
        <v>2.2799999999999998</v>
      </c>
      <c r="AI1379" s="324">
        <v>0</v>
      </c>
      <c r="AJ1379" s="324">
        <v>0</v>
      </c>
      <c r="AK1379" s="324">
        <v>0</v>
      </c>
      <c r="AL1379" s="324">
        <v>0</v>
      </c>
      <c r="AM1379" s="324">
        <v>0</v>
      </c>
      <c r="AN1379" s="324">
        <v>0</v>
      </c>
      <c r="AO1379" s="403">
        <v>7205593</v>
      </c>
      <c r="AP1379" s="403">
        <v>7.7999999999999999E-4</v>
      </c>
      <c r="AQ1379" s="403">
        <v>2.794E-2</v>
      </c>
      <c r="AR1379" s="403">
        <v>197</v>
      </c>
      <c r="AS1379" s="399" t="s">
        <v>1814</v>
      </c>
      <c r="AT1379" s="390">
        <v>0</v>
      </c>
      <c r="AU1379" s="390">
        <v>0</v>
      </c>
      <c r="AV1379" s="390">
        <v>0</v>
      </c>
      <c r="AY1379" s="390" t="s">
        <v>3533</v>
      </c>
    </row>
    <row r="1380" spans="1:51" s="390" customFormat="1">
      <c r="A1380" s="399" t="s">
        <v>81</v>
      </c>
      <c r="B1380" s="399" t="s">
        <v>1813</v>
      </c>
      <c r="C1380" s="399">
        <v>0.47</v>
      </c>
      <c r="D1380" s="399">
        <v>20</v>
      </c>
      <c r="E1380" s="403">
        <v>0.06</v>
      </c>
      <c r="F1380" s="399">
        <v>0</v>
      </c>
      <c r="G1380" s="399">
        <v>1.8</v>
      </c>
      <c r="H1380" s="399">
        <v>0.7</v>
      </c>
      <c r="I1380" s="399">
        <v>1.9</v>
      </c>
      <c r="J1380" s="399">
        <v>40</v>
      </c>
      <c r="K1380" s="399">
        <v>125</v>
      </c>
      <c r="L1380" s="403">
        <v>1</v>
      </c>
      <c r="M1380" s="404">
        <v>2.2000000476837158</v>
      </c>
      <c r="N1380" s="404">
        <v>1.4500000476837158</v>
      </c>
      <c r="O1380" s="404">
        <v>1</v>
      </c>
      <c r="P1380" s="399">
        <v>100</v>
      </c>
      <c r="Q1380" s="399" t="s">
        <v>293</v>
      </c>
      <c r="R1380" s="399">
        <v>1</v>
      </c>
      <c r="S1380" s="399">
        <v>0</v>
      </c>
      <c r="T1380" s="399">
        <v>0</v>
      </c>
      <c r="U1380" s="404">
        <v>0.25</v>
      </c>
      <c r="V1380" s="404">
        <v>0</v>
      </c>
      <c r="W1380" s="405">
        <v>2.02334E-6</v>
      </c>
      <c r="X1380" s="405">
        <v>0.71011996314614423</v>
      </c>
      <c r="Y1380" s="399">
        <v>1.48</v>
      </c>
      <c r="Z1380" s="399">
        <v>1.79</v>
      </c>
      <c r="AA1380" s="405">
        <v>3.5597800000000001E-6</v>
      </c>
      <c r="AB1380" s="405">
        <v>0.71011996314614423</v>
      </c>
      <c r="AC1380" s="399">
        <v>1.21</v>
      </c>
      <c r="AD1380" s="399">
        <v>2.0099999999999998</v>
      </c>
      <c r="AE1380" s="405">
        <v>2.9863200000000002E-6</v>
      </c>
      <c r="AF1380" s="405">
        <v>0.71011996314614423</v>
      </c>
      <c r="AG1380" s="399">
        <v>1.28</v>
      </c>
      <c r="AH1380" s="399">
        <v>2.2799999999999998</v>
      </c>
      <c r="AI1380" s="324">
        <v>0</v>
      </c>
      <c r="AJ1380" s="324">
        <v>0</v>
      </c>
      <c r="AK1380" s="324">
        <v>0</v>
      </c>
      <c r="AL1380" s="324">
        <v>0</v>
      </c>
      <c r="AM1380" s="324">
        <v>0</v>
      </c>
      <c r="AN1380" s="324">
        <v>0</v>
      </c>
      <c r="AO1380" s="403">
        <v>2179692</v>
      </c>
      <c r="AP1380" s="403">
        <v>2.5799999999999998E-3</v>
      </c>
      <c r="AQ1380" s="403">
        <v>5.0799999999999998E-2</v>
      </c>
      <c r="AR1380" s="403">
        <v>161</v>
      </c>
      <c r="AS1380" s="399" t="s">
        <v>1814</v>
      </c>
      <c r="AT1380" s="390">
        <v>0</v>
      </c>
      <c r="AU1380" s="390">
        <v>0</v>
      </c>
      <c r="AV1380" s="390">
        <v>0</v>
      </c>
      <c r="AY1380" s="390" t="s">
        <v>3533</v>
      </c>
    </row>
    <row r="1381" spans="1:51" s="390" customFormat="1">
      <c r="A1381" s="399" t="s">
        <v>81</v>
      </c>
      <c r="B1381" s="399" t="s">
        <v>1818</v>
      </c>
      <c r="C1381" s="399">
        <v>4.7</v>
      </c>
      <c r="D1381" s="399">
        <v>20</v>
      </c>
      <c r="E1381" s="403">
        <v>0.61799999999999999</v>
      </c>
      <c r="F1381" s="399">
        <v>0</v>
      </c>
      <c r="G1381" s="399">
        <v>0.56999999999999995</v>
      </c>
      <c r="H1381" s="399">
        <v>0.7</v>
      </c>
      <c r="I1381" s="399">
        <v>0.56000000000000005</v>
      </c>
      <c r="J1381" s="399">
        <v>40</v>
      </c>
      <c r="K1381" s="399">
        <v>125</v>
      </c>
      <c r="L1381" s="403">
        <v>1</v>
      </c>
      <c r="M1381" s="404">
        <v>2.2000000476837158</v>
      </c>
      <c r="N1381" s="404">
        <v>1.4500000476837158</v>
      </c>
      <c r="O1381" s="404">
        <v>1</v>
      </c>
      <c r="P1381" s="399">
        <v>100</v>
      </c>
      <c r="Q1381" s="399" t="s">
        <v>293</v>
      </c>
      <c r="R1381" s="399">
        <v>1</v>
      </c>
      <c r="S1381" s="399">
        <v>0</v>
      </c>
      <c r="T1381" s="399">
        <v>0</v>
      </c>
      <c r="U1381" s="404">
        <v>0.25</v>
      </c>
      <c r="V1381" s="404">
        <v>0</v>
      </c>
      <c r="W1381" s="405">
        <v>2.02334E-6</v>
      </c>
      <c r="X1381" s="405">
        <v>2.4581074712166777</v>
      </c>
      <c r="Y1381" s="399">
        <v>1.48</v>
      </c>
      <c r="Z1381" s="399">
        <v>1.79</v>
      </c>
      <c r="AA1381" s="405">
        <v>3.5597800000000001E-6</v>
      </c>
      <c r="AB1381" s="405">
        <v>2.4581074712166777</v>
      </c>
      <c r="AC1381" s="399">
        <v>1.21</v>
      </c>
      <c r="AD1381" s="399">
        <v>2.0099999999999998</v>
      </c>
      <c r="AE1381" s="405">
        <v>2.9863200000000002E-6</v>
      </c>
      <c r="AF1381" s="405">
        <v>2.4581074712166777</v>
      </c>
      <c r="AG1381" s="399">
        <v>1.28</v>
      </c>
      <c r="AH1381" s="399">
        <v>2.2799999999999998</v>
      </c>
      <c r="AI1381" s="324">
        <v>0</v>
      </c>
      <c r="AJ1381" s="324">
        <v>0</v>
      </c>
      <c r="AK1381" s="324">
        <v>0</v>
      </c>
      <c r="AL1381" s="324">
        <v>0</v>
      </c>
      <c r="AM1381" s="324">
        <v>0</v>
      </c>
      <c r="AN1381" s="324">
        <v>0</v>
      </c>
      <c r="AO1381" s="403">
        <v>7205593</v>
      </c>
      <c r="AP1381" s="403">
        <v>7.7999999999999999E-4</v>
      </c>
      <c r="AQ1381" s="403">
        <v>2.794E-2</v>
      </c>
      <c r="AR1381" s="403">
        <v>188</v>
      </c>
      <c r="AS1381" s="399" t="s">
        <v>1814</v>
      </c>
      <c r="AT1381" s="390">
        <v>0</v>
      </c>
      <c r="AU1381" s="390">
        <v>0</v>
      </c>
      <c r="AV1381" s="390">
        <v>0</v>
      </c>
      <c r="AY1381" s="390" t="s">
        <v>3533</v>
      </c>
    </row>
    <row r="1382" spans="1:51" s="390" customFormat="1">
      <c r="A1382" s="399" t="s">
        <v>81</v>
      </c>
      <c r="B1382" s="399" t="s">
        <v>1815</v>
      </c>
      <c r="C1382" s="399">
        <v>0.68</v>
      </c>
      <c r="D1382" s="399">
        <v>20</v>
      </c>
      <c r="E1382" s="403">
        <v>8.8999999999999996E-2</v>
      </c>
      <c r="F1382" s="399">
        <v>0</v>
      </c>
      <c r="G1382" s="399">
        <v>1.5</v>
      </c>
      <c r="H1382" s="399">
        <v>0.7</v>
      </c>
      <c r="I1382" s="399">
        <v>1.6</v>
      </c>
      <c r="J1382" s="399">
        <v>40</v>
      </c>
      <c r="K1382" s="399">
        <v>125</v>
      </c>
      <c r="L1382" s="403">
        <v>1</v>
      </c>
      <c r="M1382" s="404">
        <v>2.2000000476837158</v>
      </c>
      <c r="N1382" s="404">
        <v>1.4500000476837158</v>
      </c>
      <c r="O1382" s="404">
        <v>1</v>
      </c>
      <c r="P1382" s="399">
        <v>100</v>
      </c>
      <c r="Q1382" s="399" t="s">
        <v>293</v>
      </c>
      <c r="R1382" s="399">
        <v>1</v>
      </c>
      <c r="S1382" s="399">
        <v>0</v>
      </c>
      <c r="T1382" s="399">
        <v>0</v>
      </c>
      <c r="U1382" s="404">
        <v>0.25</v>
      </c>
      <c r="V1382" s="404">
        <v>0</v>
      </c>
      <c r="W1382" s="405">
        <v>2.02334E-6</v>
      </c>
      <c r="X1382" s="405">
        <v>0.92466685769996915</v>
      </c>
      <c r="Y1382" s="399">
        <v>1.48</v>
      </c>
      <c r="Z1382" s="399">
        <v>1.79</v>
      </c>
      <c r="AA1382" s="405">
        <v>3.5597800000000001E-6</v>
      </c>
      <c r="AB1382" s="405">
        <v>0.92466685769996915</v>
      </c>
      <c r="AC1382" s="399">
        <v>1.21</v>
      </c>
      <c r="AD1382" s="399">
        <v>2.0099999999999998</v>
      </c>
      <c r="AE1382" s="405">
        <v>2.9863200000000002E-6</v>
      </c>
      <c r="AF1382" s="405">
        <v>0.92466685769996915</v>
      </c>
      <c r="AG1382" s="399">
        <v>1.28</v>
      </c>
      <c r="AH1382" s="399">
        <v>2.2799999999999998</v>
      </c>
      <c r="AI1382" s="324">
        <v>0</v>
      </c>
      <c r="AJ1382" s="324">
        <v>0</v>
      </c>
      <c r="AK1382" s="324">
        <v>0</v>
      </c>
      <c r="AL1382" s="324">
        <v>0</v>
      </c>
      <c r="AM1382" s="324">
        <v>0</v>
      </c>
      <c r="AN1382" s="324">
        <v>0</v>
      </c>
      <c r="AO1382" s="403">
        <v>2846944</v>
      </c>
      <c r="AP1382" s="403">
        <v>1.98E-3</v>
      </c>
      <c r="AQ1382" s="403">
        <v>4.4450000000000003E-2</v>
      </c>
      <c r="AR1382" s="403">
        <v>164</v>
      </c>
      <c r="AS1382" s="399" t="s">
        <v>1814</v>
      </c>
      <c r="AT1382" s="390">
        <v>0</v>
      </c>
      <c r="AU1382" s="390">
        <v>0</v>
      </c>
      <c r="AV1382" s="390">
        <v>0</v>
      </c>
      <c r="AY1382" s="390" t="s">
        <v>3533</v>
      </c>
    </row>
    <row r="1383" spans="1:51" s="390" customFormat="1">
      <c r="A1383" s="324" t="s">
        <v>81</v>
      </c>
      <c r="B1383" s="324" t="s">
        <v>3645</v>
      </c>
      <c r="C1383" s="324">
        <v>1</v>
      </c>
      <c r="D1383" s="324">
        <v>20</v>
      </c>
      <c r="E1383" s="324">
        <v>0.13</v>
      </c>
      <c r="F1383" s="399">
        <v>0</v>
      </c>
      <c r="G1383" s="324">
        <v>1.4</v>
      </c>
      <c r="H1383" s="324">
        <v>0.7</v>
      </c>
      <c r="I1383" s="324">
        <v>1.2</v>
      </c>
      <c r="J1383" s="324">
        <v>40</v>
      </c>
      <c r="K1383" s="324">
        <v>125</v>
      </c>
      <c r="L1383" s="324">
        <v>1</v>
      </c>
      <c r="M1383" s="324">
        <v>2.2000000000000002</v>
      </c>
      <c r="N1383" s="324">
        <v>1.45</v>
      </c>
      <c r="O1383" s="324">
        <v>1.5</v>
      </c>
      <c r="P1383" s="324">
        <v>100</v>
      </c>
      <c r="Q1383" s="324" t="s">
        <v>293</v>
      </c>
      <c r="R1383" s="399">
        <v>1</v>
      </c>
      <c r="S1383" s="399">
        <v>0</v>
      </c>
      <c r="T1383" s="399">
        <v>0</v>
      </c>
      <c r="U1383" s="406">
        <v>0.25</v>
      </c>
      <c r="V1383" s="406">
        <v>0</v>
      </c>
      <c r="W1383" s="407">
        <v>3.5700000000000001E-6</v>
      </c>
      <c r="X1383" s="407">
        <v>1.05</v>
      </c>
      <c r="Y1383" s="324">
        <v>1.48</v>
      </c>
      <c r="Z1383" s="324">
        <v>1.79</v>
      </c>
      <c r="AA1383" s="407">
        <v>6.28E-6</v>
      </c>
      <c r="AB1383" s="407">
        <v>1.05</v>
      </c>
      <c r="AC1383" s="324">
        <v>1.21</v>
      </c>
      <c r="AD1383" s="324">
        <v>2.0099999999999998</v>
      </c>
      <c r="AE1383" s="407">
        <v>5.2700000000000004E-6</v>
      </c>
      <c r="AF1383" s="407">
        <v>1.05</v>
      </c>
      <c r="AG1383" s="324">
        <v>1.28</v>
      </c>
      <c r="AH1383" s="324">
        <v>2.2799999999999998</v>
      </c>
      <c r="AI1383" s="324">
        <v>0</v>
      </c>
      <c r="AJ1383" s="324">
        <v>0</v>
      </c>
      <c r="AK1383" s="324">
        <v>0</v>
      </c>
      <c r="AL1383" s="324">
        <v>0</v>
      </c>
      <c r="AM1383" s="324">
        <v>0</v>
      </c>
      <c r="AN1383" s="324">
        <v>0</v>
      </c>
      <c r="AO1383" s="324">
        <v>2846944</v>
      </c>
      <c r="AP1383" s="324">
        <v>1.98E-3</v>
      </c>
      <c r="AQ1383" s="324">
        <v>4.4450000000000003E-2</v>
      </c>
      <c r="AR1383" s="324">
        <v>214</v>
      </c>
      <c r="AS1383" s="324" t="s">
        <v>3646</v>
      </c>
      <c r="AT1383" s="390">
        <v>0</v>
      </c>
      <c r="AU1383" s="390">
        <v>0</v>
      </c>
      <c r="AV1383" s="390">
        <v>0</v>
      </c>
      <c r="AY1383" s="390" t="s">
        <v>3533</v>
      </c>
    </row>
    <row r="1384" spans="1:51" s="390" customFormat="1">
      <c r="A1384" s="324" t="s">
        <v>81</v>
      </c>
      <c r="B1384" s="324" t="s">
        <v>3647</v>
      </c>
      <c r="C1384" s="324">
        <v>2.2000000000000002</v>
      </c>
      <c r="D1384" s="324">
        <v>20</v>
      </c>
      <c r="E1384" s="324">
        <v>0.21</v>
      </c>
      <c r="F1384" s="399">
        <v>0</v>
      </c>
      <c r="G1384" s="324">
        <v>1.05</v>
      </c>
      <c r="H1384" s="324">
        <v>0.7</v>
      </c>
      <c r="I1384" s="324">
        <v>1</v>
      </c>
      <c r="J1384" s="324">
        <v>40</v>
      </c>
      <c r="K1384" s="324">
        <v>125</v>
      </c>
      <c r="L1384" s="324">
        <v>1</v>
      </c>
      <c r="M1384" s="324">
        <v>2.2000000000000002</v>
      </c>
      <c r="N1384" s="324">
        <v>1.45</v>
      </c>
      <c r="O1384" s="324">
        <v>1.5</v>
      </c>
      <c r="P1384" s="324">
        <v>100</v>
      </c>
      <c r="Q1384" s="324" t="s">
        <v>293</v>
      </c>
      <c r="R1384" s="399">
        <v>1</v>
      </c>
      <c r="S1384" s="399">
        <v>0</v>
      </c>
      <c r="T1384" s="399">
        <v>0</v>
      </c>
      <c r="U1384" s="406">
        <v>0.25</v>
      </c>
      <c r="V1384" s="406">
        <v>0</v>
      </c>
      <c r="W1384" s="407">
        <v>3.5700000000000001E-6</v>
      </c>
      <c r="X1384" s="407">
        <v>1.59</v>
      </c>
      <c r="Y1384" s="324">
        <v>1.48</v>
      </c>
      <c r="Z1384" s="324">
        <v>1.79</v>
      </c>
      <c r="AA1384" s="407">
        <v>6.28E-6</v>
      </c>
      <c r="AB1384" s="407">
        <v>1.59</v>
      </c>
      <c r="AC1384" s="324">
        <v>1.21</v>
      </c>
      <c r="AD1384" s="324">
        <v>2.0099999999999998</v>
      </c>
      <c r="AE1384" s="407">
        <v>5.2700000000000004E-6</v>
      </c>
      <c r="AF1384" s="407">
        <v>1.59</v>
      </c>
      <c r="AG1384" s="324">
        <v>1.28</v>
      </c>
      <c r="AH1384" s="324">
        <v>2.2799999999999998</v>
      </c>
      <c r="AI1384" s="324">
        <v>0</v>
      </c>
      <c r="AJ1384" s="324">
        <v>0</v>
      </c>
      <c r="AK1384" s="324">
        <v>0</v>
      </c>
      <c r="AL1384" s="324">
        <v>0</v>
      </c>
      <c r="AM1384" s="324">
        <v>0</v>
      </c>
      <c r="AN1384" s="324">
        <v>0</v>
      </c>
      <c r="AO1384" s="324">
        <v>3202486</v>
      </c>
      <c r="AP1384" s="324">
        <v>1.7600000000000001E-3</v>
      </c>
      <c r="AQ1384" s="324">
        <v>4.1910000000000003E-2</v>
      </c>
      <c r="AR1384" s="324">
        <v>190</v>
      </c>
      <c r="AS1384" s="324" t="s">
        <v>3646</v>
      </c>
      <c r="AT1384" s="390">
        <v>0</v>
      </c>
      <c r="AU1384" s="390">
        <v>0</v>
      </c>
      <c r="AV1384" s="390">
        <v>0</v>
      </c>
      <c r="AY1384" s="390" t="s">
        <v>3533</v>
      </c>
    </row>
    <row r="1385" spans="1:51" s="390" customFormat="1">
      <c r="A1385" s="324" t="s">
        <v>81</v>
      </c>
      <c r="B1385" s="324" t="s">
        <v>3648</v>
      </c>
      <c r="C1385" s="324">
        <v>4.7</v>
      </c>
      <c r="D1385" s="324">
        <v>20</v>
      </c>
      <c r="E1385" s="324">
        <v>0.34</v>
      </c>
      <c r="F1385" s="399">
        <v>0</v>
      </c>
      <c r="G1385" s="324">
        <v>0.7</v>
      </c>
      <c r="H1385" s="324">
        <v>0.7</v>
      </c>
      <c r="I1385" s="324">
        <v>0.77</v>
      </c>
      <c r="J1385" s="324">
        <v>40</v>
      </c>
      <c r="K1385" s="324">
        <v>125</v>
      </c>
      <c r="L1385" s="324">
        <v>1</v>
      </c>
      <c r="M1385" s="324">
        <v>2.2000000000000002</v>
      </c>
      <c r="N1385" s="324">
        <v>1.45</v>
      </c>
      <c r="O1385" s="324">
        <v>1.5</v>
      </c>
      <c r="P1385" s="324">
        <v>100</v>
      </c>
      <c r="Q1385" s="324" t="s">
        <v>293</v>
      </c>
      <c r="R1385" s="399">
        <v>1</v>
      </c>
      <c r="S1385" s="399">
        <v>0</v>
      </c>
      <c r="T1385" s="399">
        <v>0</v>
      </c>
      <c r="U1385" s="406">
        <v>0.25</v>
      </c>
      <c r="V1385" s="406">
        <v>0</v>
      </c>
      <c r="W1385" s="407">
        <v>3.5700000000000001E-6</v>
      </c>
      <c r="X1385" s="407">
        <v>2.17</v>
      </c>
      <c r="Y1385" s="324">
        <v>1.48</v>
      </c>
      <c r="Z1385" s="324">
        <v>1.79</v>
      </c>
      <c r="AA1385" s="407">
        <v>6.28E-6</v>
      </c>
      <c r="AB1385" s="407">
        <v>2.17</v>
      </c>
      <c r="AC1385" s="324">
        <v>1.21</v>
      </c>
      <c r="AD1385" s="324">
        <v>2.0099999999999998</v>
      </c>
      <c r="AE1385" s="407">
        <v>5.2700000000000004E-6</v>
      </c>
      <c r="AF1385" s="407">
        <v>2.17</v>
      </c>
      <c r="AG1385" s="324">
        <v>1.28</v>
      </c>
      <c r="AH1385" s="324">
        <v>2.2799999999999998</v>
      </c>
      <c r="AI1385" s="324">
        <v>0</v>
      </c>
      <c r="AJ1385" s="324">
        <v>0</v>
      </c>
      <c r="AK1385" s="324">
        <v>0</v>
      </c>
      <c r="AL1385" s="324">
        <v>0</v>
      </c>
      <c r="AM1385" s="324">
        <v>0</v>
      </c>
      <c r="AN1385" s="324">
        <v>0</v>
      </c>
      <c r="AO1385" s="324">
        <v>3202486</v>
      </c>
      <c r="AP1385" s="324">
        <v>1.7600000000000001E-3</v>
      </c>
      <c r="AQ1385" s="324">
        <v>4.1910000000000003E-2</v>
      </c>
      <c r="AR1385" s="324">
        <v>198</v>
      </c>
      <c r="AS1385" s="324" t="s">
        <v>3646</v>
      </c>
      <c r="AT1385" s="390">
        <v>0</v>
      </c>
      <c r="AU1385" s="390">
        <v>0</v>
      </c>
      <c r="AV1385" s="390">
        <v>0</v>
      </c>
      <c r="AY1385" s="390" t="s">
        <v>3558</v>
      </c>
    </row>
    <row r="1386" spans="1:51" s="390" customFormat="1">
      <c r="A1386" s="324" t="s">
        <v>81</v>
      </c>
      <c r="B1386" s="324" t="s">
        <v>3649</v>
      </c>
      <c r="C1386" s="324">
        <v>0.56000000000000005</v>
      </c>
      <c r="D1386" s="324">
        <v>20</v>
      </c>
      <c r="E1386" s="324">
        <v>7.0000000000000007E-2</v>
      </c>
      <c r="F1386" s="399">
        <v>0</v>
      </c>
      <c r="G1386" s="324">
        <v>1.9</v>
      </c>
      <c r="H1386" s="324">
        <v>0.7</v>
      </c>
      <c r="I1386" s="324">
        <v>1.8</v>
      </c>
      <c r="J1386" s="324">
        <v>40</v>
      </c>
      <c r="K1386" s="324">
        <v>125</v>
      </c>
      <c r="L1386" s="324">
        <v>1</v>
      </c>
      <c r="M1386" s="324">
        <v>2.2000000000000002</v>
      </c>
      <c r="N1386" s="324">
        <v>1.45</v>
      </c>
      <c r="O1386" s="324">
        <v>1.5</v>
      </c>
      <c r="P1386" s="324">
        <v>100</v>
      </c>
      <c r="Q1386" s="324" t="s">
        <v>293</v>
      </c>
      <c r="R1386" s="399">
        <v>1</v>
      </c>
      <c r="S1386" s="399">
        <v>0</v>
      </c>
      <c r="T1386" s="399">
        <v>0</v>
      </c>
      <c r="U1386" s="406">
        <v>0.25</v>
      </c>
      <c r="V1386" s="406">
        <v>0</v>
      </c>
      <c r="W1386" s="407">
        <v>3.5700000000000001E-6</v>
      </c>
      <c r="X1386" s="407">
        <v>0.80800000000000005</v>
      </c>
      <c r="Y1386" s="324">
        <v>1.48</v>
      </c>
      <c r="Z1386" s="324">
        <v>1.79</v>
      </c>
      <c r="AA1386" s="407">
        <v>6.28E-6</v>
      </c>
      <c r="AB1386" s="407">
        <v>0.80800000000000005</v>
      </c>
      <c r="AC1386" s="324">
        <v>1.21</v>
      </c>
      <c r="AD1386" s="324">
        <v>2.0099999999999998</v>
      </c>
      <c r="AE1386" s="407">
        <v>5.2700000000000004E-6</v>
      </c>
      <c r="AF1386" s="407">
        <v>0.80800000000000005</v>
      </c>
      <c r="AG1386" s="324">
        <v>1.28</v>
      </c>
      <c r="AH1386" s="324">
        <v>2.2799999999999998</v>
      </c>
      <c r="AI1386" s="324">
        <v>0</v>
      </c>
      <c r="AJ1386" s="324">
        <v>0</v>
      </c>
      <c r="AK1386" s="324">
        <v>0</v>
      </c>
      <c r="AL1386" s="324">
        <v>0</v>
      </c>
      <c r="AM1386" s="324">
        <v>0</v>
      </c>
      <c r="AN1386" s="324">
        <v>0</v>
      </c>
      <c r="AO1386" s="324">
        <v>2179692</v>
      </c>
      <c r="AP1386" s="324">
        <v>2.5799999999999998E-3</v>
      </c>
      <c r="AQ1386" s="324">
        <v>5.0799999999999998E-2</v>
      </c>
      <c r="AR1386" s="324">
        <v>176</v>
      </c>
      <c r="AS1386" s="324" t="s">
        <v>3646</v>
      </c>
      <c r="AT1386" s="390">
        <v>0</v>
      </c>
      <c r="AU1386" s="390">
        <v>0</v>
      </c>
      <c r="AV1386" s="390">
        <v>0</v>
      </c>
      <c r="AY1386" s="390" t="s">
        <v>3558</v>
      </c>
    </row>
    <row r="1387" spans="1:51" s="390" customFormat="1">
      <c r="A1387" s="324" t="s">
        <v>81</v>
      </c>
      <c r="B1387" s="324" t="s">
        <v>3650</v>
      </c>
      <c r="C1387" s="324">
        <v>6.8</v>
      </c>
      <c r="D1387" s="324">
        <v>20</v>
      </c>
      <c r="E1387" s="324">
        <v>0.4</v>
      </c>
      <c r="F1387" s="399">
        <v>0</v>
      </c>
      <c r="G1387" s="324">
        <v>0.6</v>
      </c>
      <c r="H1387" s="324">
        <v>0.7</v>
      </c>
      <c r="I1387" s="324">
        <v>0.68</v>
      </c>
      <c r="J1387" s="324">
        <v>40</v>
      </c>
      <c r="K1387" s="324">
        <v>125</v>
      </c>
      <c r="L1387" s="324">
        <v>1</v>
      </c>
      <c r="M1387" s="324">
        <v>2.2000000000000002</v>
      </c>
      <c r="N1387" s="324">
        <v>1.45</v>
      </c>
      <c r="O1387" s="324">
        <v>1.5</v>
      </c>
      <c r="P1387" s="324">
        <v>100</v>
      </c>
      <c r="Q1387" s="324" t="s">
        <v>293</v>
      </c>
      <c r="R1387" s="399">
        <v>1</v>
      </c>
      <c r="S1387" s="399">
        <v>0</v>
      </c>
      <c r="T1387" s="399">
        <v>0</v>
      </c>
      <c r="U1387" s="406">
        <v>0.25</v>
      </c>
      <c r="V1387" s="406">
        <v>0</v>
      </c>
      <c r="W1387" s="407">
        <v>3.5700000000000001E-6</v>
      </c>
      <c r="X1387" s="407">
        <v>2.71</v>
      </c>
      <c r="Y1387" s="324">
        <v>1.48</v>
      </c>
      <c r="Z1387" s="324">
        <v>1.79</v>
      </c>
      <c r="AA1387" s="407">
        <v>6.28E-6</v>
      </c>
      <c r="AB1387" s="407">
        <v>2.71</v>
      </c>
      <c r="AC1387" s="324">
        <v>1.21</v>
      </c>
      <c r="AD1387" s="324">
        <v>2.0099999999999998</v>
      </c>
      <c r="AE1387" s="407">
        <v>5.2700000000000004E-6</v>
      </c>
      <c r="AF1387" s="407">
        <v>2.71</v>
      </c>
      <c r="AG1387" s="324">
        <v>1.28</v>
      </c>
      <c r="AH1387" s="324">
        <v>2.2799999999999998</v>
      </c>
      <c r="AI1387" s="324">
        <v>0</v>
      </c>
      <c r="AJ1387" s="324">
        <v>0</v>
      </c>
      <c r="AK1387" s="324">
        <v>0</v>
      </c>
      <c r="AL1387" s="324">
        <v>0</v>
      </c>
      <c r="AM1387" s="324">
        <v>0</v>
      </c>
      <c r="AN1387" s="324">
        <v>0</v>
      </c>
      <c r="AO1387" s="324">
        <v>3202486</v>
      </c>
      <c r="AP1387" s="324">
        <v>1.7600000000000001E-3</v>
      </c>
      <c r="AQ1387" s="324">
        <v>4.1910000000000003E-2</v>
      </c>
      <c r="AR1387" s="324">
        <v>216</v>
      </c>
      <c r="AS1387" s="324" t="s">
        <v>3646</v>
      </c>
      <c r="AT1387" s="390">
        <v>0</v>
      </c>
      <c r="AU1387" s="390">
        <v>0</v>
      </c>
      <c r="AV1387" s="390">
        <v>0</v>
      </c>
      <c r="AY1387" s="390" t="s">
        <v>3558</v>
      </c>
    </row>
    <row r="1388" spans="1:51" s="390" customFormat="1">
      <c r="A1388" s="399" t="s">
        <v>81</v>
      </c>
      <c r="B1388" s="399" t="s">
        <v>1821</v>
      </c>
      <c r="C1388" s="399">
        <v>1</v>
      </c>
      <c r="D1388" s="399">
        <v>20</v>
      </c>
      <c r="E1388" s="403">
        <v>7.1999999999999995E-2</v>
      </c>
      <c r="F1388" s="399">
        <v>0</v>
      </c>
      <c r="G1388" s="399">
        <v>1.8</v>
      </c>
      <c r="H1388" s="399">
        <v>0.7</v>
      </c>
      <c r="I1388" s="399">
        <v>1.9</v>
      </c>
      <c r="J1388" s="399">
        <v>40</v>
      </c>
      <c r="K1388" s="399">
        <v>125</v>
      </c>
      <c r="L1388" s="403">
        <v>1</v>
      </c>
      <c r="M1388" s="404">
        <v>2.7899999618530273</v>
      </c>
      <c r="N1388" s="404">
        <v>2.2860000133514404</v>
      </c>
      <c r="O1388" s="404">
        <v>1.0199999809265137</v>
      </c>
      <c r="P1388" s="399">
        <v>100</v>
      </c>
      <c r="Q1388" s="399" t="s">
        <v>293</v>
      </c>
      <c r="R1388" s="399">
        <v>1</v>
      </c>
      <c r="S1388" s="399">
        <v>0</v>
      </c>
      <c r="T1388" s="399">
        <v>0</v>
      </c>
      <c r="U1388" s="404">
        <v>0.31</v>
      </c>
      <c r="V1388" s="404">
        <v>0</v>
      </c>
      <c r="W1388" s="405">
        <v>3.4968999999999995E-6</v>
      </c>
      <c r="X1388" s="405">
        <v>0.76138267093040968</v>
      </c>
      <c r="Y1388" s="399">
        <v>1.48</v>
      </c>
      <c r="Z1388" s="399">
        <v>1.79</v>
      </c>
      <c r="AA1388" s="405">
        <v>6.1522999999999995E-6</v>
      </c>
      <c r="AB1388" s="405">
        <v>0.76138267093040968</v>
      </c>
      <c r="AC1388" s="399">
        <v>1.21</v>
      </c>
      <c r="AD1388" s="399">
        <v>2.0099999999999998</v>
      </c>
      <c r="AE1388" s="405">
        <v>5.1611999999999998E-6</v>
      </c>
      <c r="AF1388" s="405">
        <v>0.76138267093040968</v>
      </c>
      <c r="AG1388" s="399">
        <v>1.28</v>
      </c>
      <c r="AH1388" s="399">
        <v>2.2799999999999998</v>
      </c>
      <c r="AI1388" s="324">
        <v>0</v>
      </c>
      <c r="AJ1388" s="324">
        <v>0</v>
      </c>
      <c r="AK1388" s="324">
        <v>0</v>
      </c>
      <c r="AL1388" s="324">
        <v>0</v>
      </c>
      <c r="AM1388" s="324">
        <v>0</v>
      </c>
      <c r="AN1388" s="324">
        <v>0</v>
      </c>
      <c r="AO1388" s="403">
        <v>1395003</v>
      </c>
      <c r="AP1388" s="403">
        <v>4.0299999999999997E-3</v>
      </c>
      <c r="AQ1388" s="403">
        <v>6.3500000000000001E-2</v>
      </c>
      <c r="AR1388" s="403">
        <v>133</v>
      </c>
      <c r="AS1388" s="399" t="s">
        <v>1820</v>
      </c>
      <c r="AT1388" s="390">
        <v>0</v>
      </c>
      <c r="AU1388" s="390">
        <v>0</v>
      </c>
      <c r="AV1388" s="390">
        <v>0</v>
      </c>
      <c r="AY1388" s="390" t="s">
        <v>3558</v>
      </c>
    </row>
    <row r="1389" spans="1:51" s="390" customFormat="1">
      <c r="A1389" s="324" t="s">
        <v>81</v>
      </c>
      <c r="B1389" s="324" t="s">
        <v>3651</v>
      </c>
      <c r="C1389" s="324">
        <v>0.15</v>
      </c>
      <c r="D1389" s="324">
        <v>20</v>
      </c>
      <c r="E1389" s="324">
        <v>3.5999999999999997E-2</v>
      </c>
      <c r="F1389" s="399">
        <v>0</v>
      </c>
      <c r="G1389" s="324">
        <v>4.0999999999999996</v>
      </c>
      <c r="H1389" s="324">
        <v>0.7</v>
      </c>
      <c r="I1389" s="324">
        <v>2.9</v>
      </c>
      <c r="J1389" s="324">
        <v>40</v>
      </c>
      <c r="K1389" s="324">
        <v>125</v>
      </c>
      <c r="L1389" s="324">
        <v>1</v>
      </c>
      <c r="M1389" s="324">
        <v>2.79</v>
      </c>
      <c r="N1389" s="324">
        <v>2.29</v>
      </c>
      <c r="O1389" s="324">
        <v>1.02</v>
      </c>
      <c r="P1389" s="324">
        <v>100</v>
      </c>
      <c r="Q1389" s="324" t="s">
        <v>293</v>
      </c>
      <c r="R1389" s="399">
        <v>1</v>
      </c>
      <c r="S1389" s="399">
        <v>0</v>
      </c>
      <c r="T1389" s="399">
        <v>0</v>
      </c>
      <c r="U1389" s="406">
        <v>0.31</v>
      </c>
      <c r="V1389" s="406">
        <v>0</v>
      </c>
      <c r="W1389" s="407">
        <v>3.4999999999999999E-6</v>
      </c>
      <c r="X1389" s="407">
        <v>0.314</v>
      </c>
      <c r="Y1389" s="324">
        <v>1.48</v>
      </c>
      <c r="Z1389" s="324">
        <v>1.79</v>
      </c>
      <c r="AA1389" s="407">
        <v>6.1500000000000004E-6</v>
      </c>
      <c r="AB1389" s="407">
        <v>0.314</v>
      </c>
      <c r="AC1389" s="324">
        <v>1.21</v>
      </c>
      <c r="AD1389" s="324">
        <v>2.0099999999999998</v>
      </c>
      <c r="AE1389" s="407">
        <v>5.1599999999999997E-6</v>
      </c>
      <c r="AF1389" s="407">
        <v>0.314</v>
      </c>
      <c r="AG1389" s="324">
        <v>1.28</v>
      </c>
      <c r="AH1389" s="324">
        <v>2.2799999999999998</v>
      </c>
      <c r="AI1389" s="324">
        <v>0</v>
      </c>
      <c r="AJ1389" s="324">
        <v>0</v>
      </c>
      <c r="AK1389" s="324">
        <v>0</v>
      </c>
      <c r="AL1389" s="324">
        <v>0</v>
      </c>
      <c r="AM1389" s="324">
        <v>0</v>
      </c>
      <c r="AN1389" s="324">
        <v>0</v>
      </c>
      <c r="AO1389" s="324">
        <v>1395003</v>
      </c>
      <c r="AP1389" s="324">
        <v>4.0299999999999997E-3</v>
      </c>
      <c r="AQ1389" s="324">
        <v>6.3500000000000001E-2</v>
      </c>
      <c r="AR1389" s="324">
        <v>132</v>
      </c>
      <c r="AS1389" s="324" t="s">
        <v>1820</v>
      </c>
      <c r="AT1389" s="390">
        <v>0</v>
      </c>
      <c r="AU1389" s="390">
        <v>0</v>
      </c>
      <c r="AV1389" s="390">
        <v>0</v>
      </c>
      <c r="AY1389" s="390" t="s">
        <v>3533</v>
      </c>
    </row>
    <row r="1390" spans="1:51" s="390" customFormat="1">
      <c r="A1390" s="324" t="s">
        <v>81</v>
      </c>
      <c r="B1390" s="324" t="s">
        <v>3652</v>
      </c>
      <c r="C1390" s="324">
        <v>0.22</v>
      </c>
      <c r="D1390" s="324">
        <v>20</v>
      </c>
      <c r="E1390" s="324">
        <v>4.7E-2</v>
      </c>
      <c r="F1390" s="399">
        <v>0</v>
      </c>
      <c r="G1390" s="324">
        <v>3.4</v>
      </c>
      <c r="H1390" s="324">
        <v>0.7</v>
      </c>
      <c r="I1390" s="324">
        <v>2.5</v>
      </c>
      <c r="J1390" s="324">
        <v>40</v>
      </c>
      <c r="K1390" s="324">
        <v>125</v>
      </c>
      <c r="L1390" s="324">
        <v>1</v>
      </c>
      <c r="M1390" s="324">
        <v>2.79</v>
      </c>
      <c r="N1390" s="324">
        <v>2.29</v>
      </c>
      <c r="O1390" s="324">
        <v>1.02</v>
      </c>
      <c r="P1390" s="324">
        <v>100</v>
      </c>
      <c r="Q1390" s="324" t="s">
        <v>293</v>
      </c>
      <c r="R1390" s="399">
        <v>1</v>
      </c>
      <c r="S1390" s="399">
        <v>0</v>
      </c>
      <c r="T1390" s="399">
        <v>0</v>
      </c>
      <c r="U1390" s="406">
        <v>0.31</v>
      </c>
      <c r="V1390" s="406">
        <v>0</v>
      </c>
      <c r="W1390" s="407">
        <v>3.4999999999999999E-6</v>
      </c>
      <c r="X1390" s="407">
        <v>0.36899999999999999</v>
      </c>
      <c r="Y1390" s="324">
        <v>1.48</v>
      </c>
      <c r="Z1390" s="324">
        <v>1.79</v>
      </c>
      <c r="AA1390" s="407">
        <v>6.1500000000000004E-6</v>
      </c>
      <c r="AB1390" s="407">
        <v>0.36899999999999999</v>
      </c>
      <c r="AC1390" s="324">
        <v>1.21</v>
      </c>
      <c r="AD1390" s="324">
        <v>2.0099999999999998</v>
      </c>
      <c r="AE1390" s="407">
        <v>5.1599999999999997E-6</v>
      </c>
      <c r="AF1390" s="407">
        <v>0.36899999999999999</v>
      </c>
      <c r="AG1390" s="324">
        <v>1.28</v>
      </c>
      <c r="AH1390" s="324">
        <v>2.2799999999999998</v>
      </c>
      <c r="AI1390" s="324">
        <v>0</v>
      </c>
      <c r="AJ1390" s="324">
        <v>0</v>
      </c>
      <c r="AK1390" s="324">
        <v>0</v>
      </c>
      <c r="AL1390" s="324">
        <v>0</v>
      </c>
      <c r="AM1390" s="324">
        <v>0</v>
      </c>
      <c r="AN1390" s="324">
        <v>0</v>
      </c>
      <c r="AO1390" s="324">
        <v>1395003</v>
      </c>
      <c r="AP1390" s="324">
        <v>4.0299999999999997E-3</v>
      </c>
      <c r="AQ1390" s="324">
        <v>6.3500000000000001E-2</v>
      </c>
      <c r="AR1390" s="324">
        <v>136</v>
      </c>
      <c r="AS1390" s="324" t="s">
        <v>1820</v>
      </c>
      <c r="AT1390" s="390">
        <v>0</v>
      </c>
      <c r="AU1390" s="390">
        <v>0</v>
      </c>
      <c r="AV1390" s="390">
        <v>0</v>
      </c>
      <c r="AY1390" s="390" t="s">
        <v>3533</v>
      </c>
    </row>
    <row r="1391" spans="1:51" s="390" customFormat="1">
      <c r="A1391" s="399" t="s">
        <v>81</v>
      </c>
      <c r="B1391" s="399" t="s">
        <v>1822</v>
      </c>
      <c r="C1391" s="399">
        <v>2.2000000000000002</v>
      </c>
      <c r="D1391" s="399">
        <v>20</v>
      </c>
      <c r="E1391" s="403">
        <v>0.19500000000000001</v>
      </c>
      <c r="F1391" s="399">
        <v>0</v>
      </c>
      <c r="G1391" s="399">
        <v>1.3</v>
      </c>
      <c r="H1391" s="399">
        <v>0.7</v>
      </c>
      <c r="I1391" s="399">
        <v>1.1000000000000001</v>
      </c>
      <c r="J1391" s="399">
        <v>40</v>
      </c>
      <c r="K1391" s="399">
        <v>125</v>
      </c>
      <c r="L1391" s="403">
        <v>1</v>
      </c>
      <c r="M1391" s="404">
        <v>2.7899999618530273</v>
      </c>
      <c r="N1391" s="404">
        <v>2.2860000133514404</v>
      </c>
      <c r="O1391" s="404">
        <v>1.0199999809265137</v>
      </c>
      <c r="P1391" s="399">
        <v>100</v>
      </c>
      <c r="Q1391" s="399" t="s">
        <v>293</v>
      </c>
      <c r="R1391" s="399">
        <v>1</v>
      </c>
      <c r="S1391" s="399">
        <v>0</v>
      </c>
      <c r="T1391" s="399">
        <v>0</v>
      </c>
      <c r="U1391" s="404">
        <v>0.31</v>
      </c>
      <c r="V1391" s="404">
        <v>0</v>
      </c>
      <c r="W1391" s="405">
        <v>3.4968999999999995E-6</v>
      </c>
      <c r="X1391" s="405">
        <v>1.1515913147423136</v>
      </c>
      <c r="Y1391" s="399">
        <v>1.48</v>
      </c>
      <c r="Z1391" s="399">
        <v>1.79</v>
      </c>
      <c r="AA1391" s="405">
        <v>6.1522999999999995E-6</v>
      </c>
      <c r="AB1391" s="405">
        <v>1.1515913147423136</v>
      </c>
      <c r="AC1391" s="399">
        <v>1.21</v>
      </c>
      <c r="AD1391" s="399">
        <v>2.0099999999999998</v>
      </c>
      <c r="AE1391" s="405">
        <v>5.1611999999999998E-6</v>
      </c>
      <c r="AF1391" s="405">
        <v>1.1515913147423136</v>
      </c>
      <c r="AG1391" s="399">
        <v>1.28</v>
      </c>
      <c r="AH1391" s="399">
        <v>2.2799999999999998</v>
      </c>
      <c r="AI1391" s="324">
        <v>0</v>
      </c>
      <c r="AJ1391" s="324">
        <v>0</v>
      </c>
      <c r="AK1391" s="324">
        <v>0</v>
      </c>
      <c r="AL1391" s="324">
        <v>0</v>
      </c>
      <c r="AM1391" s="324">
        <v>0</v>
      </c>
      <c r="AN1391" s="324">
        <v>0</v>
      </c>
      <c r="AO1391" s="403">
        <v>2846944</v>
      </c>
      <c r="AP1391" s="403">
        <v>1.98E-3</v>
      </c>
      <c r="AQ1391" s="403">
        <v>4.4450000000000003E-2</v>
      </c>
      <c r="AR1391" s="403">
        <v>138</v>
      </c>
      <c r="AS1391" s="399" t="s">
        <v>1820</v>
      </c>
      <c r="AT1391" s="390">
        <v>0</v>
      </c>
      <c r="AU1391" s="390">
        <v>0</v>
      </c>
      <c r="AV1391" s="390">
        <v>0</v>
      </c>
      <c r="AY1391" s="390" t="s">
        <v>3558</v>
      </c>
    </row>
    <row r="1392" spans="1:51" s="390" customFormat="1">
      <c r="A1392" s="399" t="s">
        <v>81</v>
      </c>
      <c r="B1392" s="399" t="s">
        <v>1823</v>
      </c>
      <c r="C1392" s="399">
        <v>3.3</v>
      </c>
      <c r="D1392" s="399">
        <v>20</v>
      </c>
      <c r="E1392" s="403">
        <v>0.49</v>
      </c>
      <c r="F1392" s="399">
        <v>0</v>
      </c>
      <c r="G1392" s="399">
        <v>0.99</v>
      </c>
      <c r="H1392" s="399">
        <v>0.7</v>
      </c>
      <c r="I1392" s="399">
        <v>0.71</v>
      </c>
      <c r="J1392" s="399">
        <v>40</v>
      </c>
      <c r="K1392" s="399">
        <v>125</v>
      </c>
      <c r="L1392" s="403">
        <v>1</v>
      </c>
      <c r="M1392" s="404">
        <v>2.7899999618530273</v>
      </c>
      <c r="N1392" s="404">
        <v>2.2860000133514404</v>
      </c>
      <c r="O1392" s="404">
        <v>1.0199999809265137</v>
      </c>
      <c r="P1392" s="399">
        <v>100</v>
      </c>
      <c r="Q1392" s="399" t="s">
        <v>293</v>
      </c>
      <c r="R1392" s="399">
        <v>1</v>
      </c>
      <c r="S1392" s="399">
        <v>0</v>
      </c>
      <c r="T1392" s="399">
        <v>0</v>
      </c>
      <c r="U1392" s="404">
        <v>0.31</v>
      </c>
      <c r="V1392" s="404">
        <v>0</v>
      </c>
      <c r="W1392" s="405">
        <v>3.4968999999999995E-6</v>
      </c>
      <c r="X1392" s="405">
        <v>1.4546416081796194</v>
      </c>
      <c r="Y1392" s="399">
        <v>1.48</v>
      </c>
      <c r="Z1392" s="399">
        <v>1.79</v>
      </c>
      <c r="AA1392" s="405">
        <v>6.1522999999999995E-6</v>
      </c>
      <c r="AB1392" s="405">
        <v>1.4546416081796194</v>
      </c>
      <c r="AC1392" s="399">
        <v>1.21</v>
      </c>
      <c r="AD1392" s="399">
        <v>2.0099999999999998</v>
      </c>
      <c r="AE1392" s="405">
        <v>5.1611999999999998E-6</v>
      </c>
      <c r="AF1392" s="405">
        <v>1.4546416081796194</v>
      </c>
      <c r="AG1392" s="399">
        <v>1.28</v>
      </c>
      <c r="AH1392" s="399">
        <v>2.2799999999999998</v>
      </c>
      <c r="AI1392" s="324">
        <v>0</v>
      </c>
      <c r="AJ1392" s="324">
        <v>0</v>
      </c>
      <c r="AK1392" s="324">
        <v>0</v>
      </c>
      <c r="AL1392" s="324">
        <v>0</v>
      </c>
      <c r="AM1392" s="324">
        <v>0</v>
      </c>
      <c r="AN1392" s="324">
        <v>0</v>
      </c>
      <c r="AO1392" s="403">
        <v>5580011</v>
      </c>
      <c r="AP1392" s="403">
        <v>1.01E-3</v>
      </c>
      <c r="AQ1392" s="403">
        <v>3.175E-2</v>
      </c>
      <c r="AR1392" s="403">
        <v>134</v>
      </c>
      <c r="AS1392" s="399" t="s">
        <v>1820</v>
      </c>
      <c r="AT1392" s="390">
        <v>0</v>
      </c>
      <c r="AU1392" s="390">
        <v>0</v>
      </c>
      <c r="AV1392" s="390">
        <v>0</v>
      </c>
      <c r="AY1392" s="390" t="s">
        <v>3558</v>
      </c>
    </row>
    <row r="1393" spans="1:51" s="390" customFormat="1">
      <c r="A1393" s="399" t="s">
        <v>81</v>
      </c>
      <c r="B1393" s="399" t="s">
        <v>1824</v>
      </c>
      <c r="C1393" s="399">
        <v>4.7</v>
      </c>
      <c r="D1393" s="399">
        <v>20</v>
      </c>
      <c r="E1393" s="403">
        <v>0.76</v>
      </c>
      <c r="F1393" s="399">
        <v>0</v>
      </c>
      <c r="G1393" s="399">
        <v>0.89</v>
      </c>
      <c r="H1393" s="399">
        <v>0.7</v>
      </c>
      <c r="I1393" s="399">
        <v>0.57999999999999996</v>
      </c>
      <c r="J1393" s="399">
        <v>40</v>
      </c>
      <c r="K1393" s="399">
        <v>125</v>
      </c>
      <c r="L1393" s="403">
        <v>1</v>
      </c>
      <c r="M1393" s="404">
        <v>2.7899999618530273</v>
      </c>
      <c r="N1393" s="404">
        <v>2.2860000133514404</v>
      </c>
      <c r="O1393" s="404">
        <v>1.0199999809265137</v>
      </c>
      <c r="P1393" s="399">
        <v>100</v>
      </c>
      <c r="Q1393" s="399" t="s">
        <v>293</v>
      </c>
      <c r="R1393" s="399">
        <v>1</v>
      </c>
      <c r="S1393" s="399">
        <v>0</v>
      </c>
      <c r="T1393" s="399">
        <v>0</v>
      </c>
      <c r="U1393" s="404">
        <v>0.31</v>
      </c>
      <c r="V1393" s="404">
        <v>0</v>
      </c>
      <c r="W1393" s="405">
        <v>3.4968999999999995E-6</v>
      </c>
      <c r="X1393" s="405">
        <v>1.7114557604199028</v>
      </c>
      <c r="Y1393" s="399">
        <v>1.48</v>
      </c>
      <c r="Z1393" s="399">
        <v>1.79</v>
      </c>
      <c r="AA1393" s="405">
        <v>6.1522999999999995E-6</v>
      </c>
      <c r="AB1393" s="405">
        <v>1.7114557604199028</v>
      </c>
      <c r="AC1393" s="399">
        <v>1.21</v>
      </c>
      <c r="AD1393" s="399">
        <v>2.0099999999999998</v>
      </c>
      <c r="AE1393" s="405">
        <v>5.1611999999999998E-6</v>
      </c>
      <c r="AF1393" s="405">
        <v>1.7114557604199028</v>
      </c>
      <c r="AG1393" s="399">
        <v>1.28</v>
      </c>
      <c r="AH1393" s="399">
        <v>2.2799999999999998</v>
      </c>
      <c r="AI1393" s="324">
        <v>0</v>
      </c>
      <c r="AJ1393" s="324">
        <v>0</v>
      </c>
      <c r="AK1393" s="324">
        <v>0</v>
      </c>
      <c r="AL1393" s="324">
        <v>0</v>
      </c>
      <c r="AM1393" s="324">
        <v>0</v>
      </c>
      <c r="AN1393" s="324">
        <v>0</v>
      </c>
      <c r="AO1393" s="403">
        <v>7205593</v>
      </c>
      <c r="AP1393" s="403">
        <v>7.7999999999999999E-4</v>
      </c>
      <c r="AQ1393" s="403">
        <v>2.794E-2</v>
      </c>
      <c r="AR1393" s="403">
        <v>132</v>
      </c>
      <c r="AS1393" s="399" t="s">
        <v>1820</v>
      </c>
      <c r="AT1393" s="390">
        <v>0</v>
      </c>
      <c r="AU1393" s="390">
        <v>0</v>
      </c>
      <c r="AV1393" s="390">
        <v>0</v>
      </c>
      <c r="AY1393" s="390" t="s">
        <v>3533</v>
      </c>
    </row>
    <row r="1394" spans="1:51" s="390" customFormat="1">
      <c r="A1394" s="399" t="s">
        <v>81</v>
      </c>
      <c r="B1394" s="399" t="s">
        <v>1819</v>
      </c>
      <c r="C1394" s="399">
        <v>0.68</v>
      </c>
      <c r="D1394" s="399">
        <v>20</v>
      </c>
      <c r="E1394" s="403">
        <v>0.06</v>
      </c>
      <c r="F1394" s="399">
        <v>0</v>
      </c>
      <c r="G1394" s="399">
        <v>2.2999999999999998</v>
      </c>
      <c r="H1394" s="399">
        <v>0.7</v>
      </c>
      <c r="I1394" s="399">
        <v>1.8</v>
      </c>
      <c r="J1394" s="399">
        <v>40</v>
      </c>
      <c r="K1394" s="399">
        <v>125</v>
      </c>
      <c r="L1394" s="403">
        <v>1</v>
      </c>
      <c r="M1394" s="404">
        <v>2.7899999618530273</v>
      </c>
      <c r="N1394" s="404">
        <v>2.2860000133514404</v>
      </c>
      <c r="O1394" s="404">
        <v>1.0199999809265137</v>
      </c>
      <c r="P1394" s="399">
        <v>100</v>
      </c>
      <c r="Q1394" s="399" t="s">
        <v>293</v>
      </c>
      <c r="R1394" s="399">
        <v>1</v>
      </c>
      <c r="S1394" s="399">
        <v>0</v>
      </c>
      <c r="T1394" s="399">
        <v>0</v>
      </c>
      <c r="U1394" s="404">
        <v>0.31</v>
      </c>
      <c r="V1394" s="404">
        <v>0</v>
      </c>
      <c r="W1394" s="405">
        <v>3.4968999999999995E-6</v>
      </c>
      <c r="X1394" s="405">
        <v>0.63279360427373665</v>
      </c>
      <c r="Y1394" s="399">
        <v>1.48</v>
      </c>
      <c r="Z1394" s="399">
        <v>1.79</v>
      </c>
      <c r="AA1394" s="405">
        <v>6.1522999999999995E-6</v>
      </c>
      <c r="AB1394" s="405">
        <v>0.63279360427373665</v>
      </c>
      <c r="AC1394" s="399">
        <v>1.21</v>
      </c>
      <c r="AD1394" s="399">
        <v>2.0099999999999998</v>
      </c>
      <c r="AE1394" s="405">
        <v>5.1611999999999998E-6</v>
      </c>
      <c r="AF1394" s="405">
        <v>0.63279360427373665</v>
      </c>
      <c r="AG1394" s="399">
        <v>1.28</v>
      </c>
      <c r="AH1394" s="399">
        <v>2.2799999999999998</v>
      </c>
      <c r="AI1394" s="324">
        <v>0</v>
      </c>
      <c r="AJ1394" s="324">
        <v>0</v>
      </c>
      <c r="AK1394" s="324">
        <v>0</v>
      </c>
      <c r="AL1394" s="324">
        <v>0</v>
      </c>
      <c r="AM1394" s="324">
        <v>0</v>
      </c>
      <c r="AN1394" s="324">
        <v>0</v>
      </c>
      <c r="AO1394" s="403">
        <v>1395003</v>
      </c>
      <c r="AP1394" s="403">
        <v>4.0299999999999997E-3</v>
      </c>
      <c r="AQ1394" s="403">
        <v>6.3500000000000001E-2</v>
      </c>
      <c r="AR1394" s="403">
        <v>176</v>
      </c>
      <c r="AS1394" s="399" t="s">
        <v>1820</v>
      </c>
      <c r="AT1394" s="390">
        <v>0</v>
      </c>
      <c r="AU1394" s="390">
        <v>0</v>
      </c>
      <c r="AV1394" s="390">
        <v>0</v>
      </c>
      <c r="AY1394" s="390" t="s">
        <v>3533</v>
      </c>
    </row>
    <row r="1395" spans="1:51" s="390" customFormat="1">
      <c r="A1395" s="399" t="s">
        <v>81</v>
      </c>
      <c r="B1395" s="399" t="s">
        <v>3653</v>
      </c>
      <c r="C1395" s="399">
        <v>1</v>
      </c>
      <c r="D1395" s="399">
        <v>20</v>
      </c>
      <c r="E1395" s="403">
        <v>0.08</v>
      </c>
      <c r="F1395" s="399">
        <v>0</v>
      </c>
      <c r="G1395" s="399">
        <v>2.9</v>
      </c>
      <c r="H1395" s="399">
        <v>0.7</v>
      </c>
      <c r="I1395" s="399">
        <v>1.7</v>
      </c>
      <c r="J1395" s="399">
        <v>40</v>
      </c>
      <c r="K1395" s="399">
        <v>125</v>
      </c>
      <c r="L1395" s="403">
        <v>1</v>
      </c>
      <c r="M1395" s="404">
        <v>2.7899999618530273</v>
      </c>
      <c r="N1395" s="404">
        <v>2.2860000133514404</v>
      </c>
      <c r="O1395" s="404">
        <v>1.2200000286102295</v>
      </c>
      <c r="P1395" s="399">
        <v>100</v>
      </c>
      <c r="Q1395" s="399" t="s">
        <v>293</v>
      </c>
      <c r="R1395" s="399">
        <v>1</v>
      </c>
      <c r="S1395" s="399">
        <v>0</v>
      </c>
      <c r="T1395" s="399">
        <v>0</v>
      </c>
      <c r="U1395" s="404">
        <v>0.32</v>
      </c>
      <c r="V1395" s="404">
        <v>0</v>
      </c>
      <c r="W1395" s="405">
        <v>1.0463585E-5</v>
      </c>
      <c r="X1395" s="405">
        <v>0.4386657542418978</v>
      </c>
      <c r="Y1395" s="399">
        <v>1.48</v>
      </c>
      <c r="Z1395" s="399">
        <v>1.79</v>
      </c>
      <c r="AA1395" s="405">
        <v>1.8409195E-5</v>
      </c>
      <c r="AB1395" s="405">
        <v>0.4386657542418978</v>
      </c>
      <c r="AC1395" s="399">
        <v>1.21</v>
      </c>
      <c r="AD1395" s="399">
        <v>2.0099999999999998</v>
      </c>
      <c r="AE1395" s="405">
        <v>1.5443579999999998E-5</v>
      </c>
      <c r="AF1395" s="405">
        <v>0.4386657542418978</v>
      </c>
      <c r="AG1395" s="399">
        <v>1.28</v>
      </c>
      <c r="AH1395" s="399">
        <v>2.2799999999999998</v>
      </c>
      <c r="AI1395" s="324">
        <v>0</v>
      </c>
      <c r="AJ1395" s="324">
        <v>0</v>
      </c>
      <c r="AK1395" s="324">
        <v>0</v>
      </c>
      <c r="AL1395" s="324">
        <v>0</v>
      </c>
      <c r="AM1395" s="324">
        <v>0</v>
      </c>
      <c r="AN1395" s="324">
        <v>0</v>
      </c>
      <c r="AO1395" s="403">
        <v>1722226</v>
      </c>
      <c r="AP1395" s="403">
        <v>3.2699999999999999E-3</v>
      </c>
      <c r="AQ1395" s="403">
        <v>5.7149999999999999E-2</v>
      </c>
      <c r="AR1395" s="403">
        <v>150</v>
      </c>
      <c r="AS1395" s="399" t="s">
        <v>3654</v>
      </c>
      <c r="AT1395" s="390">
        <v>0</v>
      </c>
      <c r="AU1395" s="390">
        <v>0</v>
      </c>
      <c r="AV1395" s="390">
        <v>0</v>
      </c>
      <c r="AY1395" s="390" t="s">
        <v>3533</v>
      </c>
    </row>
    <row r="1396" spans="1:51" s="390" customFormat="1">
      <c r="A1396" s="324" t="s">
        <v>81</v>
      </c>
      <c r="B1396" s="324" t="s">
        <v>3655</v>
      </c>
      <c r="C1396" s="324">
        <v>1.5</v>
      </c>
      <c r="D1396" s="324">
        <v>20</v>
      </c>
      <c r="E1396" s="324">
        <v>0.16</v>
      </c>
      <c r="F1396" s="399">
        <v>0</v>
      </c>
      <c r="G1396" s="324">
        <v>2</v>
      </c>
      <c r="H1396" s="324">
        <v>0.7</v>
      </c>
      <c r="I1396" s="324">
        <v>1.2</v>
      </c>
      <c r="J1396" s="324">
        <v>40</v>
      </c>
      <c r="K1396" s="324">
        <v>125</v>
      </c>
      <c r="L1396" s="324">
        <v>1</v>
      </c>
      <c r="M1396" s="324">
        <v>2.79</v>
      </c>
      <c r="N1396" s="324">
        <v>2.29</v>
      </c>
      <c r="O1396" s="324">
        <v>1.22</v>
      </c>
      <c r="P1396" s="324">
        <v>100</v>
      </c>
      <c r="Q1396" s="324" t="s">
        <v>293</v>
      </c>
      <c r="R1396" s="399">
        <v>1</v>
      </c>
      <c r="S1396" s="399">
        <v>0</v>
      </c>
      <c r="T1396" s="399">
        <v>0</v>
      </c>
      <c r="U1396" s="406">
        <v>0.32</v>
      </c>
      <c r="V1396" s="406">
        <v>0</v>
      </c>
      <c r="W1396" s="407">
        <v>1.0499999999999999E-5</v>
      </c>
      <c r="X1396" s="407">
        <v>0.51700000000000002</v>
      </c>
      <c r="Y1396" s="324">
        <v>1.48</v>
      </c>
      <c r="Z1396" s="324">
        <v>1.79</v>
      </c>
      <c r="AA1396" s="407">
        <v>1.84E-5</v>
      </c>
      <c r="AB1396" s="407">
        <v>0.51700000000000002</v>
      </c>
      <c r="AC1396" s="324">
        <v>1.21</v>
      </c>
      <c r="AD1396" s="324">
        <v>2.0099999999999998</v>
      </c>
      <c r="AE1396" s="407">
        <v>1.5400000000000002E-5</v>
      </c>
      <c r="AF1396" s="407">
        <v>0.51700000000000002</v>
      </c>
      <c r="AG1396" s="324">
        <v>1.28</v>
      </c>
      <c r="AH1396" s="324">
        <v>2.2799999999999998</v>
      </c>
      <c r="AI1396" s="324">
        <v>0</v>
      </c>
      <c r="AJ1396" s="324">
        <v>0</v>
      </c>
      <c r="AK1396" s="324">
        <v>0</v>
      </c>
      <c r="AL1396" s="324">
        <v>0</v>
      </c>
      <c r="AM1396" s="324">
        <v>0</v>
      </c>
      <c r="AN1396" s="324">
        <v>0</v>
      </c>
      <c r="AO1396" s="324">
        <v>1112088</v>
      </c>
      <c r="AP1396" s="324">
        <v>5.0600000000000003E-3</v>
      </c>
      <c r="AQ1396" s="324">
        <v>7.1120000000000003E-2</v>
      </c>
      <c r="AR1396" s="324">
        <v>150</v>
      </c>
      <c r="AS1396" s="324" t="s">
        <v>3654</v>
      </c>
      <c r="AT1396" s="390">
        <v>0</v>
      </c>
      <c r="AU1396" s="390">
        <v>0</v>
      </c>
      <c r="AV1396" s="390">
        <v>0</v>
      </c>
      <c r="AY1396" s="390" t="s">
        <v>3533</v>
      </c>
    </row>
    <row r="1397" spans="1:51" s="390" customFormat="1">
      <c r="A1397" s="399" t="s">
        <v>81</v>
      </c>
      <c r="B1397" s="399" t="s">
        <v>3656</v>
      </c>
      <c r="C1397" s="399">
        <v>2.2000000000000002</v>
      </c>
      <c r="D1397" s="399">
        <v>20</v>
      </c>
      <c r="E1397" s="403">
        <v>0.24</v>
      </c>
      <c r="F1397" s="399">
        <v>0</v>
      </c>
      <c r="G1397" s="399">
        <v>1.7</v>
      </c>
      <c r="H1397" s="399">
        <v>0.7</v>
      </c>
      <c r="I1397" s="399">
        <v>1</v>
      </c>
      <c r="J1397" s="399">
        <v>40</v>
      </c>
      <c r="K1397" s="399">
        <v>125</v>
      </c>
      <c r="L1397" s="403">
        <v>1</v>
      </c>
      <c r="M1397" s="404">
        <v>2.7899999618530273</v>
      </c>
      <c r="N1397" s="404">
        <v>2.2860000133514404</v>
      </c>
      <c r="O1397" s="404">
        <v>1.2200000286102295</v>
      </c>
      <c r="P1397" s="399">
        <v>100</v>
      </c>
      <c r="Q1397" s="399" t="s">
        <v>293</v>
      </c>
      <c r="R1397" s="399">
        <v>1</v>
      </c>
      <c r="S1397" s="399">
        <v>0</v>
      </c>
      <c r="T1397" s="399">
        <v>0</v>
      </c>
      <c r="U1397" s="404">
        <v>0.32</v>
      </c>
      <c r="V1397" s="404">
        <v>0</v>
      </c>
      <c r="W1397" s="405">
        <v>1.0463585E-5</v>
      </c>
      <c r="X1397" s="405">
        <v>0.66348196767145462</v>
      </c>
      <c r="Y1397" s="399">
        <v>1.48</v>
      </c>
      <c r="Z1397" s="399">
        <v>1.79</v>
      </c>
      <c r="AA1397" s="405">
        <v>1.8409195E-5</v>
      </c>
      <c r="AB1397" s="405">
        <v>0.66348196767145462</v>
      </c>
      <c r="AC1397" s="399">
        <v>1.21</v>
      </c>
      <c r="AD1397" s="399">
        <v>2.0099999999999998</v>
      </c>
      <c r="AE1397" s="405">
        <v>1.5443579999999998E-5</v>
      </c>
      <c r="AF1397" s="405">
        <v>0.66348196767145462</v>
      </c>
      <c r="AG1397" s="399">
        <v>1.28</v>
      </c>
      <c r="AH1397" s="399">
        <v>2.2799999999999998</v>
      </c>
      <c r="AI1397" s="324">
        <v>0</v>
      </c>
      <c r="AJ1397" s="324">
        <v>0</v>
      </c>
      <c r="AK1397" s="324">
        <v>0</v>
      </c>
      <c r="AL1397" s="324">
        <v>0</v>
      </c>
      <c r="AM1397" s="324">
        <v>0</v>
      </c>
      <c r="AN1397" s="324">
        <v>0</v>
      </c>
      <c r="AO1397" s="403">
        <v>3629040</v>
      </c>
      <c r="AP1397" s="403">
        <v>1.5499999999999999E-3</v>
      </c>
      <c r="AQ1397" s="403">
        <v>3.9370000000000002E-2</v>
      </c>
      <c r="AR1397" s="403">
        <v>148</v>
      </c>
      <c r="AS1397" s="399" t="s">
        <v>3654</v>
      </c>
      <c r="AT1397" s="390">
        <v>0</v>
      </c>
      <c r="AU1397" s="390">
        <v>0</v>
      </c>
      <c r="AV1397" s="390">
        <v>0</v>
      </c>
      <c r="AY1397" s="390" t="s">
        <v>3533</v>
      </c>
    </row>
    <row r="1398" spans="1:51" s="390" customFormat="1">
      <c r="A1398" s="399" t="s">
        <v>81</v>
      </c>
      <c r="B1398" s="399" t="s">
        <v>3657</v>
      </c>
      <c r="C1398" s="399">
        <v>3.3</v>
      </c>
      <c r="D1398" s="399">
        <v>20</v>
      </c>
      <c r="E1398" s="403">
        <v>0.48</v>
      </c>
      <c r="F1398" s="399">
        <v>0</v>
      </c>
      <c r="G1398" s="399">
        <v>1.4</v>
      </c>
      <c r="H1398" s="399">
        <v>0.7</v>
      </c>
      <c r="I1398" s="399">
        <v>0.78</v>
      </c>
      <c r="J1398" s="399">
        <v>40</v>
      </c>
      <c r="K1398" s="399">
        <v>125</v>
      </c>
      <c r="L1398" s="403">
        <v>1</v>
      </c>
      <c r="M1398" s="404">
        <v>2.7899999618530273</v>
      </c>
      <c r="N1398" s="404">
        <v>2.2860000133514404</v>
      </c>
      <c r="O1398" s="404">
        <v>1.2200000286102295</v>
      </c>
      <c r="P1398" s="399">
        <v>100</v>
      </c>
      <c r="Q1398" s="399" t="s">
        <v>293</v>
      </c>
      <c r="R1398" s="399">
        <v>1</v>
      </c>
      <c r="S1398" s="399">
        <v>0</v>
      </c>
      <c r="T1398" s="399">
        <v>0</v>
      </c>
      <c r="U1398" s="404">
        <v>0.32</v>
      </c>
      <c r="V1398" s="404">
        <v>0</v>
      </c>
      <c r="W1398" s="405">
        <v>1.0463585E-5</v>
      </c>
      <c r="X1398" s="405">
        <v>0.79617833244457736</v>
      </c>
      <c r="Y1398" s="399">
        <v>1.48</v>
      </c>
      <c r="Z1398" s="399">
        <v>1.79</v>
      </c>
      <c r="AA1398" s="405">
        <v>1.8409195E-5</v>
      </c>
      <c r="AB1398" s="405">
        <v>0.79617833244457736</v>
      </c>
      <c r="AC1398" s="399">
        <v>1.21</v>
      </c>
      <c r="AD1398" s="399">
        <v>2.0099999999999998</v>
      </c>
      <c r="AE1398" s="405">
        <v>1.5443579999999998E-5</v>
      </c>
      <c r="AF1398" s="405">
        <v>0.79617833244457736</v>
      </c>
      <c r="AG1398" s="399">
        <v>1.28</v>
      </c>
      <c r="AH1398" s="399">
        <v>2.2799999999999998</v>
      </c>
      <c r="AI1398" s="324">
        <v>0</v>
      </c>
      <c r="AJ1398" s="324">
        <v>0</v>
      </c>
      <c r="AK1398" s="324">
        <v>0</v>
      </c>
      <c r="AL1398" s="324">
        <v>0</v>
      </c>
      <c r="AM1398" s="324">
        <v>0</v>
      </c>
      <c r="AN1398" s="324">
        <v>0</v>
      </c>
      <c r="AO1398" s="403">
        <v>5580011</v>
      </c>
      <c r="AP1398" s="403">
        <v>1.01E-3</v>
      </c>
      <c r="AQ1398" s="403">
        <v>3.175E-2</v>
      </c>
      <c r="AR1398" s="403">
        <v>122</v>
      </c>
      <c r="AS1398" s="399" t="s">
        <v>3654</v>
      </c>
      <c r="AT1398" s="390">
        <v>0</v>
      </c>
      <c r="AU1398" s="390">
        <v>0</v>
      </c>
      <c r="AV1398" s="390">
        <v>0</v>
      </c>
      <c r="AY1398" s="390" t="s">
        <v>3558</v>
      </c>
    </row>
    <row r="1399" spans="1:51" s="390" customFormat="1">
      <c r="A1399" s="399" t="s">
        <v>81</v>
      </c>
      <c r="B1399" s="399" t="s">
        <v>3658</v>
      </c>
      <c r="C1399" s="399">
        <v>4.7</v>
      </c>
      <c r="D1399" s="399">
        <v>20</v>
      </c>
      <c r="E1399" s="403">
        <v>0.77</v>
      </c>
      <c r="F1399" s="399">
        <v>0</v>
      </c>
      <c r="G1399" s="399">
        <v>1.2</v>
      </c>
      <c r="H1399" s="399">
        <v>0.7</v>
      </c>
      <c r="I1399" s="399">
        <v>0.56999999999999995</v>
      </c>
      <c r="J1399" s="399">
        <v>40</v>
      </c>
      <c r="K1399" s="399">
        <v>125</v>
      </c>
      <c r="L1399" s="403">
        <v>1</v>
      </c>
      <c r="M1399" s="404">
        <v>2.7899999618530273</v>
      </c>
      <c r="N1399" s="404">
        <v>2.2860000133514404</v>
      </c>
      <c r="O1399" s="404">
        <v>1.2200000286102295</v>
      </c>
      <c r="P1399" s="399">
        <v>100</v>
      </c>
      <c r="Q1399" s="399" t="s">
        <v>293</v>
      </c>
      <c r="R1399" s="399">
        <v>1</v>
      </c>
      <c r="S1399" s="399">
        <v>0</v>
      </c>
      <c r="T1399" s="399">
        <v>0</v>
      </c>
      <c r="U1399" s="404">
        <v>0.32</v>
      </c>
      <c r="V1399" s="404">
        <v>0</v>
      </c>
      <c r="W1399" s="405">
        <v>1.0463585E-5</v>
      </c>
      <c r="X1399" s="405">
        <v>0.94495910724786425</v>
      </c>
      <c r="Y1399" s="399">
        <v>1.48</v>
      </c>
      <c r="Z1399" s="399">
        <v>1.79</v>
      </c>
      <c r="AA1399" s="405">
        <v>1.8409195E-5</v>
      </c>
      <c r="AB1399" s="405">
        <v>0.94495910724786425</v>
      </c>
      <c r="AC1399" s="399">
        <v>1.21</v>
      </c>
      <c r="AD1399" s="399">
        <v>2.0099999999999998</v>
      </c>
      <c r="AE1399" s="405">
        <v>1.5443579999999998E-5</v>
      </c>
      <c r="AF1399" s="405">
        <v>0.94495910724786425</v>
      </c>
      <c r="AG1399" s="399">
        <v>1.28</v>
      </c>
      <c r="AH1399" s="399">
        <v>2.2799999999999998</v>
      </c>
      <c r="AI1399" s="324">
        <v>0</v>
      </c>
      <c r="AJ1399" s="324">
        <v>0</v>
      </c>
      <c r="AK1399" s="324">
        <v>0</v>
      </c>
      <c r="AL1399" s="324">
        <v>0</v>
      </c>
      <c r="AM1399" s="324">
        <v>0</v>
      </c>
      <c r="AN1399" s="324">
        <v>0</v>
      </c>
      <c r="AO1399" s="403">
        <v>7205593</v>
      </c>
      <c r="AP1399" s="403">
        <v>7.7999999999999999E-4</v>
      </c>
      <c r="AQ1399" s="403">
        <v>2.794E-2</v>
      </c>
      <c r="AR1399" s="403">
        <v>145</v>
      </c>
      <c r="AS1399" s="399" t="s">
        <v>3654</v>
      </c>
      <c r="AT1399" s="390">
        <v>0</v>
      </c>
      <c r="AU1399" s="390">
        <v>0</v>
      </c>
      <c r="AV1399" s="390">
        <v>0</v>
      </c>
      <c r="AY1399" s="390" t="s">
        <v>3533</v>
      </c>
    </row>
    <row r="1400" spans="1:51" s="390" customFormat="1">
      <c r="A1400" s="399" t="s">
        <v>81</v>
      </c>
      <c r="B1400" s="399" t="s">
        <v>3659</v>
      </c>
      <c r="C1400" s="399">
        <v>0.68</v>
      </c>
      <c r="D1400" s="399">
        <v>20</v>
      </c>
      <c r="E1400" s="403">
        <v>6.4000000000000001E-2</v>
      </c>
      <c r="F1400" s="399">
        <v>0</v>
      </c>
      <c r="G1400" s="399">
        <v>3.5</v>
      </c>
      <c r="H1400" s="399">
        <v>0.7</v>
      </c>
      <c r="I1400" s="399">
        <v>2.2000000000000002</v>
      </c>
      <c r="J1400" s="399">
        <v>40</v>
      </c>
      <c r="K1400" s="399">
        <v>125</v>
      </c>
      <c r="L1400" s="403">
        <v>1</v>
      </c>
      <c r="M1400" s="404">
        <v>2.7899999618530273</v>
      </c>
      <c r="N1400" s="404">
        <v>2.2860000133514404</v>
      </c>
      <c r="O1400" s="404">
        <v>1.2200000286102295</v>
      </c>
      <c r="P1400" s="399">
        <v>100</v>
      </c>
      <c r="Q1400" s="399" t="s">
        <v>293</v>
      </c>
      <c r="R1400" s="399">
        <v>1</v>
      </c>
      <c r="S1400" s="399">
        <v>0</v>
      </c>
      <c r="T1400" s="399">
        <v>0</v>
      </c>
      <c r="U1400" s="404">
        <v>0.32</v>
      </c>
      <c r="V1400" s="404">
        <v>0</v>
      </c>
      <c r="W1400" s="405">
        <v>1.0463585E-5</v>
      </c>
      <c r="X1400" s="405">
        <v>0.36457998624919974</v>
      </c>
      <c r="Y1400" s="399">
        <v>1.48</v>
      </c>
      <c r="Z1400" s="399">
        <v>1.79</v>
      </c>
      <c r="AA1400" s="405">
        <v>1.8409195E-5</v>
      </c>
      <c r="AB1400" s="405">
        <v>0.36457998624919974</v>
      </c>
      <c r="AC1400" s="399">
        <v>1.21</v>
      </c>
      <c r="AD1400" s="399">
        <v>2.0099999999999998</v>
      </c>
      <c r="AE1400" s="405">
        <v>1.5443579999999998E-5</v>
      </c>
      <c r="AF1400" s="405">
        <v>0.36457998624919974</v>
      </c>
      <c r="AG1400" s="399">
        <v>1.28</v>
      </c>
      <c r="AH1400" s="399">
        <v>2.2799999999999998</v>
      </c>
      <c r="AI1400" s="324">
        <v>0</v>
      </c>
      <c r="AJ1400" s="324">
        <v>0</v>
      </c>
      <c r="AK1400" s="324">
        <v>0</v>
      </c>
      <c r="AL1400" s="324">
        <v>0</v>
      </c>
      <c r="AM1400" s="324">
        <v>0</v>
      </c>
      <c r="AN1400" s="324">
        <v>0</v>
      </c>
      <c r="AO1400" s="403">
        <v>1395003</v>
      </c>
      <c r="AP1400" s="403">
        <v>4.0299999999999997E-3</v>
      </c>
      <c r="AQ1400" s="403">
        <v>6.3500000000000001E-2</v>
      </c>
      <c r="AR1400" s="403">
        <v>103</v>
      </c>
      <c r="AS1400" s="399" t="s">
        <v>3654</v>
      </c>
      <c r="AT1400" s="390">
        <v>0</v>
      </c>
      <c r="AU1400" s="390">
        <v>0</v>
      </c>
      <c r="AV1400" s="390">
        <v>0</v>
      </c>
      <c r="AY1400" s="390" t="s">
        <v>3533</v>
      </c>
    </row>
    <row r="1401" spans="1:51" s="390" customFormat="1">
      <c r="A1401" s="324" t="s">
        <v>81</v>
      </c>
      <c r="B1401" s="324" t="s">
        <v>3660</v>
      </c>
      <c r="C1401" s="324">
        <v>1</v>
      </c>
      <c r="D1401" s="324">
        <v>20</v>
      </c>
      <c r="E1401" s="324">
        <v>0.03</v>
      </c>
      <c r="F1401" s="399">
        <v>0</v>
      </c>
      <c r="G1401" s="324">
        <v>2.2999999999999998</v>
      </c>
      <c r="H1401" s="324">
        <v>0.7</v>
      </c>
      <c r="I1401" s="324">
        <v>1.9</v>
      </c>
      <c r="J1401" s="324">
        <v>40</v>
      </c>
      <c r="K1401" s="324">
        <v>125</v>
      </c>
      <c r="L1401" s="324">
        <v>1</v>
      </c>
      <c r="M1401" s="324">
        <v>3.2</v>
      </c>
      <c r="N1401" s="324">
        <v>2.29</v>
      </c>
      <c r="O1401" s="324">
        <v>1.5</v>
      </c>
      <c r="P1401" s="324">
        <v>100</v>
      </c>
      <c r="Q1401" s="324" t="s">
        <v>293</v>
      </c>
      <c r="R1401" s="399">
        <v>1</v>
      </c>
      <c r="S1401" s="399">
        <v>0</v>
      </c>
      <c r="T1401" s="399">
        <v>0</v>
      </c>
      <c r="U1401" s="406">
        <v>0.25</v>
      </c>
      <c r="V1401" s="406">
        <v>0</v>
      </c>
      <c r="W1401" s="407">
        <v>1.7600000000000001E-6</v>
      </c>
      <c r="X1401" s="407">
        <v>0.63900000000000001</v>
      </c>
      <c r="Y1401" s="324">
        <v>1.48</v>
      </c>
      <c r="Z1401" s="324">
        <v>1.79</v>
      </c>
      <c r="AA1401" s="407">
        <v>3.0900000000000001E-6</v>
      </c>
      <c r="AB1401" s="407">
        <v>0.63900000000000001</v>
      </c>
      <c r="AC1401" s="324">
        <v>1.21</v>
      </c>
      <c r="AD1401" s="324">
        <v>2.0099999999999998</v>
      </c>
      <c r="AE1401" s="407">
        <v>2.5900000000000002E-6</v>
      </c>
      <c r="AF1401" s="407">
        <v>0.63900000000000001</v>
      </c>
      <c r="AG1401" s="324">
        <v>1.28</v>
      </c>
      <c r="AH1401" s="324">
        <v>2.2799999999999998</v>
      </c>
      <c r="AI1401" s="324">
        <v>0</v>
      </c>
      <c r="AJ1401" s="324">
        <v>0</v>
      </c>
      <c r="AK1401" s="324">
        <v>0</v>
      </c>
      <c r="AL1401" s="324">
        <v>0</v>
      </c>
      <c r="AM1401" s="324">
        <v>0</v>
      </c>
      <c r="AN1401" s="324">
        <v>0</v>
      </c>
      <c r="AO1401" s="324">
        <v>776901</v>
      </c>
      <c r="AP1401" s="324">
        <v>7.2399999999999999E-3</v>
      </c>
      <c r="AQ1401" s="324">
        <v>8.5089999999999999E-2</v>
      </c>
      <c r="AR1401" s="324">
        <v>292</v>
      </c>
      <c r="AS1401" s="324" t="s">
        <v>3661</v>
      </c>
      <c r="AT1401" s="390">
        <v>0</v>
      </c>
      <c r="AU1401" s="390">
        <v>0</v>
      </c>
      <c r="AV1401" s="390">
        <v>0</v>
      </c>
      <c r="AY1401" s="390" t="s">
        <v>3533</v>
      </c>
    </row>
    <row r="1402" spans="1:51" s="390" customFormat="1">
      <c r="A1402" s="324" t="s">
        <v>81</v>
      </c>
      <c r="B1402" s="324" t="s">
        <v>3662</v>
      </c>
      <c r="C1402" s="324">
        <v>10</v>
      </c>
      <c r="D1402" s="324">
        <v>20</v>
      </c>
      <c r="E1402" s="324">
        <v>1.29</v>
      </c>
      <c r="F1402" s="399">
        <v>0</v>
      </c>
      <c r="G1402" s="324">
        <v>0.6</v>
      </c>
      <c r="H1402" s="324">
        <v>0.7</v>
      </c>
      <c r="I1402" s="324">
        <v>0.39</v>
      </c>
      <c r="J1402" s="324">
        <v>40</v>
      </c>
      <c r="K1402" s="324">
        <v>125</v>
      </c>
      <c r="L1402" s="324">
        <v>1</v>
      </c>
      <c r="M1402" s="324">
        <v>3.2</v>
      </c>
      <c r="N1402" s="324">
        <v>2.29</v>
      </c>
      <c r="O1402" s="324">
        <v>1.5</v>
      </c>
      <c r="P1402" s="324">
        <v>100</v>
      </c>
      <c r="Q1402" s="324" t="s">
        <v>293</v>
      </c>
      <c r="R1402" s="399">
        <v>1</v>
      </c>
      <c r="S1402" s="399">
        <v>0</v>
      </c>
      <c r="T1402" s="399">
        <v>0</v>
      </c>
      <c r="U1402" s="406">
        <v>0.25</v>
      </c>
      <c r="V1402" s="406">
        <v>0</v>
      </c>
      <c r="W1402" s="407">
        <v>1.7600000000000001E-6</v>
      </c>
      <c r="X1402" s="407">
        <v>2.0099999999999998</v>
      </c>
      <c r="Y1402" s="324">
        <v>1.48</v>
      </c>
      <c r="Z1402" s="324">
        <v>1.79</v>
      </c>
      <c r="AA1402" s="407">
        <v>3.0900000000000001E-6</v>
      </c>
      <c r="AB1402" s="407">
        <v>2.0099999999999998</v>
      </c>
      <c r="AC1402" s="324">
        <v>1.21</v>
      </c>
      <c r="AD1402" s="324">
        <v>2.0099999999999998</v>
      </c>
      <c r="AE1402" s="407">
        <v>2.5900000000000002E-6</v>
      </c>
      <c r="AF1402" s="407">
        <v>2.0099999999999998</v>
      </c>
      <c r="AG1402" s="324">
        <v>1.28</v>
      </c>
      <c r="AH1402" s="324">
        <v>2.2799999999999998</v>
      </c>
      <c r="AI1402" s="324">
        <v>0</v>
      </c>
      <c r="AJ1402" s="324">
        <v>0</v>
      </c>
      <c r="AK1402" s="324">
        <v>0</v>
      </c>
      <c r="AL1402" s="324">
        <v>0</v>
      </c>
      <c r="AM1402" s="324">
        <v>0</v>
      </c>
      <c r="AN1402" s="324">
        <v>0</v>
      </c>
      <c r="AO1402" s="324">
        <v>8718767</v>
      </c>
      <c r="AP1402" s="324">
        <v>6.4999999999999997E-4</v>
      </c>
      <c r="AQ1402" s="324">
        <v>2.5399999999999999E-2</v>
      </c>
      <c r="AR1402" s="324">
        <v>196</v>
      </c>
      <c r="AS1402" s="324" t="s">
        <v>3661</v>
      </c>
      <c r="AT1402" s="390">
        <v>0</v>
      </c>
      <c r="AU1402" s="390">
        <v>0</v>
      </c>
      <c r="AV1402" s="390">
        <v>0</v>
      </c>
      <c r="AY1402" s="390" t="s">
        <v>3533</v>
      </c>
    </row>
    <row r="1403" spans="1:51" s="390" customFormat="1">
      <c r="A1403" s="324" t="s">
        <v>81</v>
      </c>
      <c r="B1403" s="324" t="s">
        <v>3663</v>
      </c>
      <c r="C1403" s="324">
        <v>2.2000000000000002</v>
      </c>
      <c r="D1403" s="324">
        <v>20</v>
      </c>
      <c r="E1403" s="324">
        <v>0.114</v>
      </c>
      <c r="F1403" s="399">
        <v>0</v>
      </c>
      <c r="G1403" s="324">
        <v>1.4</v>
      </c>
      <c r="H1403" s="324">
        <v>0.7</v>
      </c>
      <c r="I1403" s="324">
        <v>1.4</v>
      </c>
      <c r="J1403" s="324">
        <v>40</v>
      </c>
      <c r="K1403" s="324">
        <v>125</v>
      </c>
      <c r="L1403" s="324">
        <v>1</v>
      </c>
      <c r="M1403" s="324">
        <v>3.2</v>
      </c>
      <c r="N1403" s="324">
        <v>2.29</v>
      </c>
      <c r="O1403" s="324">
        <v>1.5</v>
      </c>
      <c r="P1403" s="324">
        <v>100</v>
      </c>
      <c r="Q1403" s="324" t="s">
        <v>293</v>
      </c>
      <c r="R1403" s="399">
        <v>1</v>
      </c>
      <c r="S1403" s="399">
        <v>0</v>
      </c>
      <c r="T1403" s="399">
        <v>0</v>
      </c>
      <c r="U1403" s="406">
        <v>0.25</v>
      </c>
      <c r="V1403" s="406">
        <v>0</v>
      </c>
      <c r="W1403" s="407">
        <v>1.7600000000000001E-6</v>
      </c>
      <c r="X1403" s="407">
        <v>0.91</v>
      </c>
      <c r="Y1403" s="324">
        <v>1.48</v>
      </c>
      <c r="Z1403" s="324">
        <v>1.79</v>
      </c>
      <c r="AA1403" s="407">
        <v>3.0900000000000001E-6</v>
      </c>
      <c r="AB1403" s="407">
        <v>0.91</v>
      </c>
      <c r="AC1403" s="324">
        <v>1.21</v>
      </c>
      <c r="AD1403" s="324">
        <v>2.0099999999999998</v>
      </c>
      <c r="AE1403" s="407">
        <v>2.5900000000000002E-6</v>
      </c>
      <c r="AF1403" s="407">
        <v>0.91</v>
      </c>
      <c r="AG1403" s="324">
        <v>1.28</v>
      </c>
      <c r="AH1403" s="324">
        <v>2.2799999999999998</v>
      </c>
      <c r="AI1403" s="324">
        <v>0</v>
      </c>
      <c r="AJ1403" s="324">
        <v>0</v>
      </c>
      <c r="AK1403" s="324">
        <v>0</v>
      </c>
      <c r="AL1403" s="324">
        <v>0</v>
      </c>
      <c r="AM1403" s="324">
        <v>0</v>
      </c>
      <c r="AN1403" s="324">
        <v>0</v>
      </c>
      <c r="AO1403" s="324">
        <v>1722226</v>
      </c>
      <c r="AP1403" s="324">
        <v>3.2699999999999999E-3</v>
      </c>
      <c r="AQ1403" s="324">
        <v>5.7149999999999999E-2</v>
      </c>
      <c r="AR1403" s="324">
        <v>157</v>
      </c>
      <c r="AS1403" s="324" t="s">
        <v>3661</v>
      </c>
      <c r="AT1403" s="390">
        <v>0</v>
      </c>
      <c r="AU1403" s="390">
        <v>0</v>
      </c>
      <c r="AV1403" s="390">
        <v>0</v>
      </c>
      <c r="AY1403" s="390" t="s">
        <v>3558</v>
      </c>
    </row>
    <row r="1404" spans="1:51" s="390" customFormat="1">
      <c r="A1404" s="324" t="s">
        <v>81</v>
      </c>
      <c r="B1404" s="324" t="s">
        <v>3664</v>
      </c>
      <c r="C1404" s="324">
        <v>3.3</v>
      </c>
      <c r="D1404" s="324">
        <v>20</v>
      </c>
      <c r="E1404" s="324">
        <v>0.17499999999999999</v>
      </c>
      <c r="F1404" s="399">
        <v>0</v>
      </c>
      <c r="G1404" s="324">
        <v>1.1000000000000001</v>
      </c>
      <c r="H1404" s="324">
        <v>0.7</v>
      </c>
      <c r="I1404" s="324">
        <v>1.1000000000000001</v>
      </c>
      <c r="J1404" s="324">
        <v>40</v>
      </c>
      <c r="K1404" s="324">
        <v>125</v>
      </c>
      <c r="L1404" s="324">
        <v>1</v>
      </c>
      <c r="M1404" s="324">
        <v>3.2</v>
      </c>
      <c r="N1404" s="324">
        <v>2.29</v>
      </c>
      <c r="O1404" s="324">
        <v>1.5</v>
      </c>
      <c r="P1404" s="324">
        <v>100</v>
      </c>
      <c r="Q1404" s="324" t="s">
        <v>293</v>
      </c>
      <c r="R1404" s="399">
        <v>1</v>
      </c>
      <c r="S1404" s="399">
        <v>0</v>
      </c>
      <c r="T1404" s="399">
        <v>0</v>
      </c>
      <c r="U1404" s="406">
        <v>0.25</v>
      </c>
      <c r="V1404" s="406">
        <v>0</v>
      </c>
      <c r="W1404" s="407">
        <v>1.7600000000000001E-6</v>
      </c>
      <c r="X1404" s="407">
        <v>1.22</v>
      </c>
      <c r="Y1404" s="324">
        <v>1.48</v>
      </c>
      <c r="Z1404" s="324">
        <v>1.79</v>
      </c>
      <c r="AA1404" s="407">
        <v>3.0900000000000001E-6</v>
      </c>
      <c r="AB1404" s="407">
        <v>1.22</v>
      </c>
      <c r="AC1404" s="324">
        <v>1.21</v>
      </c>
      <c r="AD1404" s="324">
        <v>2.0099999999999998</v>
      </c>
      <c r="AE1404" s="407">
        <v>2.5900000000000002E-6</v>
      </c>
      <c r="AF1404" s="407">
        <v>1.22</v>
      </c>
      <c r="AG1404" s="324">
        <v>1.28</v>
      </c>
      <c r="AH1404" s="324">
        <v>2.2799999999999998</v>
      </c>
      <c r="AI1404" s="324">
        <v>0</v>
      </c>
      <c r="AJ1404" s="324">
        <v>0</v>
      </c>
      <c r="AK1404" s="324">
        <v>0</v>
      </c>
      <c r="AL1404" s="324">
        <v>0</v>
      </c>
      <c r="AM1404" s="324">
        <v>0</v>
      </c>
      <c r="AN1404" s="324">
        <v>0</v>
      </c>
      <c r="AO1404" s="324">
        <v>2179692</v>
      </c>
      <c r="AP1404" s="324">
        <v>2.5799999999999998E-3</v>
      </c>
      <c r="AQ1404" s="324">
        <v>5.0799999999999998E-2</v>
      </c>
      <c r="AR1404" s="324">
        <v>170</v>
      </c>
      <c r="AS1404" s="324" t="s">
        <v>3661</v>
      </c>
      <c r="AT1404" s="390">
        <v>0</v>
      </c>
      <c r="AU1404" s="390">
        <v>0</v>
      </c>
      <c r="AV1404" s="390">
        <v>0</v>
      </c>
      <c r="AY1404" s="390" t="s">
        <v>3558</v>
      </c>
    </row>
    <row r="1405" spans="1:51" s="390" customFormat="1">
      <c r="A1405" s="324" t="s">
        <v>81</v>
      </c>
      <c r="B1405" s="324" t="s">
        <v>3665</v>
      </c>
      <c r="C1405" s="324">
        <v>4.7</v>
      </c>
      <c r="D1405" s="324">
        <v>20</v>
      </c>
      <c r="E1405" s="324">
        <v>0.33200000000000002</v>
      </c>
      <c r="F1405" s="399">
        <v>0</v>
      </c>
      <c r="G1405" s="324">
        <v>0.9</v>
      </c>
      <c r="H1405" s="324">
        <v>0.7</v>
      </c>
      <c r="I1405" s="324">
        <v>0.72</v>
      </c>
      <c r="J1405" s="324">
        <v>40</v>
      </c>
      <c r="K1405" s="324">
        <v>125</v>
      </c>
      <c r="L1405" s="324">
        <v>1</v>
      </c>
      <c r="M1405" s="324">
        <v>3.2</v>
      </c>
      <c r="N1405" s="324">
        <v>2.29</v>
      </c>
      <c r="O1405" s="324">
        <v>1.5</v>
      </c>
      <c r="P1405" s="324">
        <v>100</v>
      </c>
      <c r="Q1405" s="324" t="s">
        <v>293</v>
      </c>
      <c r="R1405" s="399">
        <v>1</v>
      </c>
      <c r="S1405" s="399">
        <v>0</v>
      </c>
      <c r="T1405" s="399">
        <v>0</v>
      </c>
      <c r="U1405" s="406">
        <v>0.25</v>
      </c>
      <c r="V1405" s="406">
        <v>0</v>
      </c>
      <c r="W1405" s="407">
        <v>1.7600000000000001E-6</v>
      </c>
      <c r="X1405" s="407">
        <v>1.44</v>
      </c>
      <c r="Y1405" s="324">
        <v>1.48</v>
      </c>
      <c r="Z1405" s="324">
        <v>1.79</v>
      </c>
      <c r="AA1405" s="407">
        <v>3.0900000000000001E-6</v>
      </c>
      <c r="AB1405" s="407">
        <v>1.44</v>
      </c>
      <c r="AC1405" s="324">
        <v>1.21</v>
      </c>
      <c r="AD1405" s="324">
        <v>2.0099999999999998</v>
      </c>
      <c r="AE1405" s="407">
        <v>2.5900000000000002E-6</v>
      </c>
      <c r="AF1405" s="407">
        <v>1.44</v>
      </c>
      <c r="AG1405" s="324">
        <v>1.28</v>
      </c>
      <c r="AH1405" s="324">
        <v>2.2799999999999998</v>
      </c>
      <c r="AI1405" s="324">
        <v>0</v>
      </c>
      <c r="AJ1405" s="324">
        <v>0</v>
      </c>
      <c r="AK1405" s="324">
        <v>0</v>
      </c>
      <c r="AL1405" s="324">
        <v>0</v>
      </c>
      <c r="AM1405" s="324">
        <v>0</v>
      </c>
      <c r="AN1405" s="324">
        <v>0</v>
      </c>
      <c r="AO1405" s="324">
        <v>3629040</v>
      </c>
      <c r="AP1405" s="324">
        <v>1.5499999999999999E-3</v>
      </c>
      <c r="AQ1405" s="324">
        <v>3.9370000000000002E-2</v>
      </c>
      <c r="AR1405" s="324">
        <v>207</v>
      </c>
      <c r="AS1405" s="324" t="s">
        <v>3661</v>
      </c>
      <c r="AT1405" s="390">
        <v>0</v>
      </c>
      <c r="AU1405" s="390">
        <v>0</v>
      </c>
      <c r="AV1405" s="390">
        <v>0</v>
      </c>
      <c r="AY1405" s="390" t="s">
        <v>3558</v>
      </c>
    </row>
    <row r="1406" spans="1:51" s="390" customFormat="1">
      <c r="A1406" s="324" t="s">
        <v>81</v>
      </c>
      <c r="B1406" s="324" t="s">
        <v>3666</v>
      </c>
      <c r="C1406" s="324">
        <v>0.68</v>
      </c>
      <c r="D1406" s="324">
        <v>20</v>
      </c>
      <c r="E1406" s="324">
        <v>2.8000000000000001E-2</v>
      </c>
      <c r="F1406" s="399">
        <v>0</v>
      </c>
      <c r="G1406" s="324">
        <v>2.7</v>
      </c>
      <c r="H1406" s="324">
        <v>0.7</v>
      </c>
      <c r="I1406" s="324">
        <v>2.1</v>
      </c>
      <c r="J1406" s="324">
        <v>40</v>
      </c>
      <c r="K1406" s="324">
        <v>125</v>
      </c>
      <c r="L1406" s="324">
        <v>1</v>
      </c>
      <c r="M1406" s="324">
        <v>3.2</v>
      </c>
      <c r="N1406" s="324">
        <v>2.29</v>
      </c>
      <c r="O1406" s="324">
        <v>1.5</v>
      </c>
      <c r="P1406" s="324">
        <v>100</v>
      </c>
      <c r="Q1406" s="324" t="s">
        <v>293</v>
      </c>
      <c r="R1406" s="399">
        <v>1</v>
      </c>
      <c r="S1406" s="399">
        <v>0</v>
      </c>
      <c r="T1406" s="399">
        <v>0</v>
      </c>
      <c r="U1406" s="406">
        <v>0.25</v>
      </c>
      <c r="V1406" s="406">
        <v>0</v>
      </c>
      <c r="W1406" s="407">
        <v>1.7600000000000001E-6</v>
      </c>
      <c r="X1406" s="407">
        <v>0.53100000000000003</v>
      </c>
      <c r="Y1406" s="324">
        <v>1.48</v>
      </c>
      <c r="Z1406" s="324">
        <v>1.79</v>
      </c>
      <c r="AA1406" s="407">
        <v>3.0900000000000001E-6</v>
      </c>
      <c r="AB1406" s="407">
        <v>0.53100000000000003</v>
      </c>
      <c r="AC1406" s="324">
        <v>1.21</v>
      </c>
      <c r="AD1406" s="324">
        <v>2.0099999999999998</v>
      </c>
      <c r="AE1406" s="407">
        <v>2.5900000000000002E-6</v>
      </c>
      <c r="AF1406" s="407">
        <v>0.53100000000000003</v>
      </c>
      <c r="AG1406" s="324">
        <v>1.28</v>
      </c>
      <c r="AH1406" s="324">
        <v>2.2799999999999998</v>
      </c>
      <c r="AI1406" s="324">
        <v>0</v>
      </c>
      <c r="AJ1406" s="324">
        <v>0</v>
      </c>
      <c r="AK1406" s="324">
        <v>0</v>
      </c>
      <c r="AL1406" s="324">
        <v>0</v>
      </c>
      <c r="AM1406" s="324">
        <v>0</v>
      </c>
      <c r="AN1406" s="324">
        <v>0</v>
      </c>
      <c r="AO1406" s="324">
        <v>776901</v>
      </c>
      <c r="AP1406" s="324">
        <v>7.2399999999999999E-3</v>
      </c>
      <c r="AQ1406" s="324">
        <v>8.5089999999999999E-2</v>
      </c>
      <c r="AR1406" s="324">
        <v>275</v>
      </c>
      <c r="AS1406" s="324" t="s">
        <v>3661</v>
      </c>
      <c r="AT1406" s="390">
        <v>0</v>
      </c>
      <c r="AU1406" s="390">
        <v>0</v>
      </c>
      <c r="AV1406" s="390">
        <v>0</v>
      </c>
      <c r="AY1406" s="390" t="s">
        <v>3558</v>
      </c>
    </row>
    <row r="1407" spans="1:51" s="390" customFormat="1">
      <c r="A1407" s="324" t="s">
        <v>81</v>
      </c>
      <c r="B1407" s="324" t="s">
        <v>3667</v>
      </c>
      <c r="C1407" s="324">
        <v>6.8</v>
      </c>
      <c r="D1407" s="324">
        <v>20</v>
      </c>
      <c r="E1407" s="324">
        <v>0.64</v>
      </c>
      <c r="F1407" s="399">
        <v>0</v>
      </c>
      <c r="G1407" s="324">
        <v>0.75</v>
      </c>
      <c r="H1407" s="324">
        <v>0.7</v>
      </c>
      <c r="I1407" s="324">
        <v>0.5</v>
      </c>
      <c r="J1407" s="324">
        <v>40</v>
      </c>
      <c r="K1407" s="324">
        <v>125</v>
      </c>
      <c r="L1407" s="324">
        <v>1</v>
      </c>
      <c r="M1407" s="324">
        <v>3.2</v>
      </c>
      <c r="N1407" s="324">
        <v>2.29</v>
      </c>
      <c r="O1407" s="324">
        <v>1.5</v>
      </c>
      <c r="P1407" s="324">
        <v>100</v>
      </c>
      <c r="Q1407" s="324" t="s">
        <v>293</v>
      </c>
      <c r="R1407" s="399">
        <v>1</v>
      </c>
      <c r="S1407" s="399">
        <v>0</v>
      </c>
      <c r="T1407" s="399">
        <v>0</v>
      </c>
      <c r="U1407" s="406">
        <v>0.25</v>
      </c>
      <c r="V1407" s="406">
        <v>0</v>
      </c>
      <c r="W1407" s="407">
        <v>1.7600000000000001E-6</v>
      </c>
      <c r="X1407" s="407">
        <v>1.65</v>
      </c>
      <c r="Y1407" s="324">
        <v>1.48</v>
      </c>
      <c r="Z1407" s="324">
        <v>1.79</v>
      </c>
      <c r="AA1407" s="407">
        <v>3.0900000000000001E-6</v>
      </c>
      <c r="AB1407" s="407">
        <v>1.65</v>
      </c>
      <c r="AC1407" s="324">
        <v>1.21</v>
      </c>
      <c r="AD1407" s="324">
        <v>2.0099999999999998</v>
      </c>
      <c r="AE1407" s="407">
        <v>2.5900000000000002E-6</v>
      </c>
      <c r="AF1407" s="407">
        <v>1.65</v>
      </c>
      <c r="AG1407" s="324">
        <v>1.28</v>
      </c>
      <c r="AH1407" s="324">
        <v>2.2799999999999998</v>
      </c>
      <c r="AI1407" s="324">
        <v>0</v>
      </c>
      <c r="AJ1407" s="324">
        <v>0</v>
      </c>
      <c r="AK1407" s="324">
        <v>0</v>
      </c>
      <c r="AL1407" s="324">
        <v>0</v>
      </c>
      <c r="AM1407" s="324">
        <v>0</v>
      </c>
      <c r="AN1407" s="324">
        <v>0</v>
      </c>
      <c r="AO1407" s="324">
        <v>5580011</v>
      </c>
      <c r="AP1407" s="324">
        <v>1.01E-3</v>
      </c>
      <c r="AQ1407" s="324">
        <v>3.175E-2</v>
      </c>
      <c r="AR1407" s="324">
        <v>222</v>
      </c>
      <c r="AS1407" s="324" t="s">
        <v>3661</v>
      </c>
      <c r="AT1407" s="390">
        <v>0</v>
      </c>
      <c r="AU1407" s="390">
        <v>0</v>
      </c>
      <c r="AV1407" s="390">
        <v>0</v>
      </c>
      <c r="AY1407" s="390" t="s">
        <v>3558</v>
      </c>
    </row>
    <row r="1408" spans="1:51" s="390" customFormat="1">
      <c r="A1408" s="324" t="s">
        <v>81</v>
      </c>
      <c r="B1408" s="324" t="s">
        <v>3668</v>
      </c>
      <c r="C1408" s="324">
        <v>1</v>
      </c>
      <c r="D1408" s="324">
        <v>20</v>
      </c>
      <c r="E1408" s="324">
        <v>0.08</v>
      </c>
      <c r="F1408" s="399">
        <v>0</v>
      </c>
      <c r="G1408" s="324">
        <v>4.2</v>
      </c>
      <c r="H1408" s="324">
        <v>0.7</v>
      </c>
      <c r="I1408" s="324">
        <v>2</v>
      </c>
      <c r="J1408" s="324">
        <v>40</v>
      </c>
      <c r="K1408" s="324">
        <v>125</v>
      </c>
      <c r="L1408" s="324">
        <v>1</v>
      </c>
      <c r="M1408" s="324">
        <v>4.9000000000000004</v>
      </c>
      <c r="N1408" s="324">
        <v>3.4</v>
      </c>
      <c r="O1408" s="324">
        <v>1.4</v>
      </c>
      <c r="P1408" s="324">
        <v>100</v>
      </c>
      <c r="Q1408" s="324" t="s">
        <v>293</v>
      </c>
      <c r="R1408" s="399">
        <v>1</v>
      </c>
      <c r="S1408" s="399">
        <v>0</v>
      </c>
      <c r="T1408" s="399">
        <v>0</v>
      </c>
      <c r="U1408" s="406">
        <v>0.32</v>
      </c>
      <c r="V1408" s="406">
        <v>0</v>
      </c>
      <c r="W1408" s="407">
        <v>1.63E-5</v>
      </c>
      <c r="X1408" s="407">
        <v>0.33700000000000002</v>
      </c>
      <c r="Y1408" s="324">
        <v>1.48</v>
      </c>
      <c r="Z1408" s="324">
        <v>1.79</v>
      </c>
      <c r="AA1408" s="407">
        <v>2.8600000000000001E-5</v>
      </c>
      <c r="AB1408" s="407">
        <v>0.33700000000000002</v>
      </c>
      <c r="AC1408" s="324">
        <v>1.21</v>
      </c>
      <c r="AD1408" s="324">
        <v>2.0099999999999998</v>
      </c>
      <c r="AE1408" s="407">
        <v>2.4000000000000001E-5</v>
      </c>
      <c r="AF1408" s="407">
        <v>0.33700000000000002</v>
      </c>
      <c r="AG1408" s="324">
        <v>1.28</v>
      </c>
      <c r="AH1408" s="324">
        <v>2.2799999999999998</v>
      </c>
      <c r="AI1408" s="324">
        <v>0</v>
      </c>
      <c r="AJ1408" s="324">
        <v>0</v>
      </c>
      <c r="AK1408" s="324">
        <v>0</v>
      </c>
      <c r="AL1408" s="324">
        <v>0</v>
      </c>
      <c r="AM1408" s="324">
        <v>0</v>
      </c>
      <c r="AN1408" s="324">
        <v>0</v>
      </c>
      <c r="AO1408" s="324">
        <v>1112088</v>
      </c>
      <c r="AP1408" s="324">
        <v>5.0600000000000003E-3</v>
      </c>
      <c r="AQ1408" s="324">
        <v>7.1120000000000003E-2</v>
      </c>
      <c r="AR1408" s="324">
        <v>125</v>
      </c>
      <c r="AS1408" s="324" t="s">
        <v>3669</v>
      </c>
      <c r="AT1408" s="390">
        <v>0</v>
      </c>
      <c r="AU1408" s="390">
        <v>0</v>
      </c>
      <c r="AV1408" s="390">
        <v>0</v>
      </c>
      <c r="AY1408" s="390" t="s">
        <v>3558</v>
      </c>
    </row>
    <row r="1409" spans="1:51" s="390" customFormat="1">
      <c r="A1409" s="324" t="s">
        <v>81</v>
      </c>
      <c r="B1409" s="324" t="s">
        <v>3670</v>
      </c>
      <c r="C1409" s="324">
        <v>10</v>
      </c>
      <c r="D1409" s="324">
        <v>20</v>
      </c>
      <c r="E1409" s="324">
        <v>0.68</v>
      </c>
      <c r="F1409" s="399">
        <v>0</v>
      </c>
      <c r="G1409" s="324">
        <v>1.4</v>
      </c>
      <c r="H1409" s="324">
        <v>0.7</v>
      </c>
      <c r="I1409" s="324">
        <v>0.67</v>
      </c>
      <c r="J1409" s="324">
        <v>40</v>
      </c>
      <c r="K1409" s="324">
        <v>125</v>
      </c>
      <c r="L1409" s="324">
        <v>1</v>
      </c>
      <c r="M1409" s="324">
        <v>4.9000000000000004</v>
      </c>
      <c r="N1409" s="324">
        <v>3.4</v>
      </c>
      <c r="O1409" s="324">
        <v>1.4</v>
      </c>
      <c r="P1409" s="324">
        <v>100</v>
      </c>
      <c r="Q1409" s="324" t="s">
        <v>293</v>
      </c>
      <c r="R1409" s="399">
        <v>1</v>
      </c>
      <c r="S1409" s="399">
        <v>0</v>
      </c>
      <c r="T1409" s="399">
        <v>0</v>
      </c>
      <c r="U1409" s="406">
        <v>0.32</v>
      </c>
      <c r="V1409" s="406">
        <v>0</v>
      </c>
      <c r="W1409" s="407">
        <v>1.63E-5</v>
      </c>
      <c r="X1409" s="407">
        <v>1.1200000000000001</v>
      </c>
      <c r="Y1409" s="324">
        <v>1.48</v>
      </c>
      <c r="Z1409" s="324">
        <v>1.79</v>
      </c>
      <c r="AA1409" s="407">
        <v>2.8600000000000001E-5</v>
      </c>
      <c r="AB1409" s="407">
        <v>1.1200000000000001</v>
      </c>
      <c r="AC1409" s="324">
        <v>1.21</v>
      </c>
      <c r="AD1409" s="324">
        <v>2.0099999999999998</v>
      </c>
      <c r="AE1409" s="407">
        <v>2.4000000000000001E-5</v>
      </c>
      <c r="AF1409" s="407">
        <v>1.1200000000000001</v>
      </c>
      <c r="AG1409" s="324">
        <v>1.28</v>
      </c>
      <c r="AH1409" s="324">
        <v>2.2799999999999998</v>
      </c>
      <c r="AI1409" s="324">
        <v>0</v>
      </c>
      <c r="AJ1409" s="324">
        <v>0</v>
      </c>
      <c r="AK1409" s="324">
        <v>0</v>
      </c>
      <c r="AL1409" s="324">
        <v>0</v>
      </c>
      <c r="AM1409" s="324">
        <v>0</v>
      </c>
      <c r="AN1409" s="324">
        <v>0</v>
      </c>
      <c r="AO1409" s="324">
        <v>2846944</v>
      </c>
      <c r="AP1409" s="324">
        <v>1.98E-3</v>
      </c>
      <c r="AQ1409" s="324">
        <v>4.4450000000000003E-2</v>
      </c>
      <c r="AR1409" s="324">
        <v>131</v>
      </c>
      <c r="AS1409" s="324" t="s">
        <v>3669</v>
      </c>
      <c r="AT1409" s="390">
        <v>0</v>
      </c>
      <c r="AU1409" s="390">
        <v>0</v>
      </c>
      <c r="AV1409" s="390">
        <v>0</v>
      </c>
      <c r="AY1409" s="390" t="s">
        <v>3558</v>
      </c>
    </row>
    <row r="1410" spans="1:51" s="390" customFormat="1">
      <c r="A1410" s="324" t="s">
        <v>81</v>
      </c>
      <c r="B1410" s="324" t="s">
        <v>3671</v>
      </c>
      <c r="C1410" s="324">
        <v>15</v>
      </c>
      <c r="D1410" s="324">
        <v>20</v>
      </c>
      <c r="E1410" s="324">
        <v>1.1399999999999999</v>
      </c>
      <c r="F1410" s="399">
        <v>0</v>
      </c>
      <c r="G1410" s="324">
        <v>1.1000000000000001</v>
      </c>
      <c r="H1410" s="324">
        <v>0.7</v>
      </c>
      <c r="I1410" s="324">
        <v>0.57999999999999996</v>
      </c>
      <c r="J1410" s="324">
        <v>40</v>
      </c>
      <c r="K1410" s="324">
        <v>125</v>
      </c>
      <c r="L1410" s="324">
        <v>1</v>
      </c>
      <c r="M1410" s="324">
        <v>4.9000000000000004</v>
      </c>
      <c r="N1410" s="324">
        <v>3.4</v>
      </c>
      <c r="O1410" s="324">
        <v>1.4</v>
      </c>
      <c r="P1410" s="324">
        <v>100</v>
      </c>
      <c r="Q1410" s="324" t="s">
        <v>293</v>
      </c>
      <c r="R1410" s="399">
        <v>1</v>
      </c>
      <c r="S1410" s="399">
        <v>0</v>
      </c>
      <c r="T1410" s="399">
        <v>0</v>
      </c>
      <c r="U1410" s="406">
        <v>0.32</v>
      </c>
      <c r="V1410" s="406">
        <v>0</v>
      </c>
      <c r="W1410" s="407">
        <v>1.63E-5</v>
      </c>
      <c r="X1410" s="407">
        <v>1.3</v>
      </c>
      <c r="Y1410" s="324">
        <v>1.48</v>
      </c>
      <c r="Z1410" s="324">
        <v>1.79</v>
      </c>
      <c r="AA1410" s="407">
        <v>2.8600000000000001E-5</v>
      </c>
      <c r="AB1410" s="407">
        <v>1.3</v>
      </c>
      <c r="AC1410" s="324">
        <v>1.21</v>
      </c>
      <c r="AD1410" s="324">
        <v>2.0099999999999998</v>
      </c>
      <c r="AE1410" s="407">
        <v>2.4000000000000001E-5</v>
      </c>
      <c r="AF1410" s="407">
        <v>1.3</v>
      </c>
      <c r="AG1410" s="324">
        <v>1.28</v>
      </c>
      <c r="AH1410" s="324">
        <v>2.2799999999999998</v>
      </c>
      <c r="AI1410" s="324">
        <v>0</v>
      </c>
      <c r="AJ1410" s="324">
        <v>0</v>
      </c>
      <c r="AK1410" s="324">
        <v>0</v>
      </c>
      <c r="AL1410" s="324">
        <v>0</v>
      </c>
      <c r="AM1410" s="324">
        <v>0</v>
      </c>
      <c r="AN1410" s="324">
        <v>0</v>
      </c>
      <c r="AO1410" s="324">
        <v>4448351</v>
      </c>
      <c r="AP1410" s="324">
        <v>1.2600000000000001E-3</v>
      </c>
      <c r="AQ1410" s="324">
        <v>3.5560000000000001E-2</v>
      </c>
      <c r="AR1410" s="324">
        <v>104</v>
      </c>
      <c r="AS1410" s="324" t="s">
        <v>3669</v>
      </c>
      <c r="AT1410" s="390">
        <v>0</v>
      </c>
      <c r="AU1410" s="390">
        <v>0</v>
      </c>
      <c r="AV1410" s="390">
        <v>0</v>
      </c>
      <c r="AY1410" s="390" t="s">
        <v>3558</v>
      </c>
    </row>
    <row r="1411" spans="1:51" s="390" customFormat="1">
      <c r="A1411" s="324" t="s">
        <v>81</v>
      </c>
      <c r="B1411" s="324" t="s">
        <v>3672</v>
      </c>
      <c r="C1411" s="324">
        <v>2.2000000000000002</v>
      </c>
      <c r="D1411" s="324">
        <v>20</v>
      </c>
      <c r="E1411" s="324">
        <v>0.115</v>
      </c>
      <c r="F1411" s="399">
        <v>0</v>
      </c>
      <c r="G1411" s="324">
        <v>3</v>
      </c>
      <c r="H1411" s="324">
        <v>0.7</v>
      </c>
      <c r="I1411" s="324">
        <v>1.5</v>
      </c>
      <c r="J1411" s="324">
        <v>40</v>
      </c>
      <c r="K1411" s="324">
        <v>125</v>
      </c>
      <c r="L1411" s="324">
        <v>1</v>
      </c>
      <c r="M1411" s="324">
        <v>4.9000000000000004</v>
      </c>
      <c r="N1411" s="324">
        <v>3.4</v>
      </c>
      <c r="O1411" s="324">
        <v>1.4</v>
      </c>
      <c r="P1411" s="324">
        <v>100</v>
      </c>
      <c r="Q1411" s="324" t="s">
        <v>293</v>
      </c>
      <c r="R1411" s="399">
        <v>1</v>
      </c>
      <c r="S1411" s="399">
        <v>0</v>
      </c>
      <c r="T1411" s="399">
        <v>0</v>
      </c>
      <c r="U1411" s="406">
        <v>0.32</v>
      </c>
      <c r="V1411" s="406">
        <v>0</v>
      </c>
      <c r="W1411" s="407">
        <v>1.63E-5</v>
      </c>
      <c r="X1411" s="407">
        <v>0.49399999999999999</v>
      </c>
      <c r="Y1411" s="324">
        <v>1.48</v>
      </c>
      <c r="Z1411" s="324">
        <v>1.79</v>
      </c>
      <c r="AA1411" s="407">
        <v>2.8600000000000001E-5</v>
      </c>
      <c r="AB1411" s="407">
        <v>0.49399999999999999</v>
      </c>
      <c r="AC1411" s="324">
        <v>1.21</v>
      </c>
      <c r="AD1411" s="324">
        <v>2.0099999999999998</v>
      </c>
      <c r="AE1411" s="407">
        <v>2.4000000000000001E-5</v>
      </c>
      <c r="AF1411" s="407">
        <v>0.49399999999999999</v>
      </c>
      <c r="AG1411" s="324">
        <v>1.28</v>
      </c>
      <c r="AH1411" s="324">
        <v>2.2799999999999998</v>
      </c>
      <c r="AI1411" s="324">
        <v>0</v>
      </c>
      <c r="AJ1411" s="324">
        <v>0</v>
      </c>
      <c r="AK1411" s="324">
        <v>0</v>
      </c>
      <c r="AL1411" s="324">
        <v>0</v>
      </c>
      <c r="AM1411" s="324">
        <v>0</v>
      </c>
      <c r="AN1411" s="324">
        <v>0</v>
      </c>
      <c r="AO1411" s="324">
        <v>1112088</v>
      </c>
      <c r="AP1411" s="324">
        <v>5.0600000000000003E-3</v>
      </c>
      <c r="AQ1411" s="324">
        <v>7.1120000000000003E-2</v>
      </c>
      <c r="AR1411" s="324">
        <v>155</v>
      </c>
      <c r="AS1411" s="324" t="s">
        <v>3669</v>
      </c>
      <c r="AT1411" s="390">
        <v>0</v>
      </c>
      <c r="AU1411" s="390">
        <v>0</v>
      </c>
      <c r="AV1411" s="390">
        <v>0</v>
      </c>
      <c r="AY1411" s="390" t="s">
        <v>3558</v>
      </c>
    </row>
    <row r="1412" spans="1:51" s="390" customFormat="1">
      <c r="A1412" s="324" t="s">
        <v>81</v>
      </c>
      <c r="B1412" s="324" t="s">
        <v>3673</v>
      </c>
      <c r="C1412" s="324">
        <v>22</v>
      </c>
      <c r="D1412" s="324">
        <v>20</v>
      </c>
      <c r="E1412" s="324">
        <v>2.33</v>
      </c>
      <c r="F1412" s="399">
        <v>0</v>
      </c>
      <c r="G1412" s="324">
        <v>0.79</v>
      </c>
      <c r="H1412" s="324">
        <v>0.7</v>
      </c>
      <c r="I1412" s="324">
        <v>0.41</v>
      </c>
      <c r="J1412" s="324">
        <v>40</v>
      </c>
      <c r="K1412" s="324">
        <v>125</v>
      </c>
      <c r="L1412" s="324">
        <v>1</v>
      </c>
      <c r="M1412" s="324">
        <v>4.9000000000000004</v>
      </c>
      <c r="N1412" s="324">
        <v>3.4</v>
      </c>
      <c r="O1412" s="324">
        <v>1.4</v>
      </c>
      <c r="P1412" s="324">
        <v>100</v>
      </c>
      <c r="Q1412" s="324" t="s">
        <v>293</v>
      </c>
      <c r="R1412" s="399">
        <v>1</v>
      </c>
      <c r="S1412" s="399">
        <v>0</v>
      </c>
      <c r="T1412" s="399">
        <v>0</v>
      </c>
      <c r="U1412" s="406">
        <v>0.32</v>
      </c>
      <c r="V1412" s="406">
        <v>0</v>
      </c>
      <c r="W1412" s="407">
        <v>1.63E-5</v>
      </c>
      <c r="X1412" s="407">
        <v>1.54</v>
      </c>
      <c r="Y1412" s="324">
        <v>1.48</v>
      </c>
      <c r="Z1412" s="324">
        <v>1.79</v>
      </c>
      <c r="AA1412" s="407">
        <v>2.8600000000000001E-5</v>
      </c>
      <c r="AB1412" s="407">
        <v>1.54</v>
      </c>
      <c r="AC1412" s="324">
        <v>1.21</v>
      </c>
      <c r="AD1412" s="324">
        <v>2.0099999999999998</v>
      </c>
      <c r="AE1412" s="407">
        <v>2.4000000000000001E-5</v>
      </c>
      <c r="AF1412" s="407">
        <v>1.54</v>
      </c>
      <c r="AG1412" s="324">
        <v>1.28</v>
      </c>
      <c r="AH1412" s="324">
        <v>2.2799999999999998</v>
      </c>
      <c r="AI1412" s="324">
        <v>0</v>
      </c>
      <c r="AJ1412" s="324">
        <v>0</v>
      </c>
      <c r="AK1412" s="324">
        <v>0</v>
      </c>
      <c r="AL1412" s="324">
        <v>0</v>
      </c>
      <c r="AM1412" s="324">
        <v>0</v>
      </c>
      <c r="AN1412" s="324">
        <v>0</v>
      </c>
      <c r="AO1412" s="324">
        <v>7205593</v>
      </c>
      <c r="AP1412" s="324">
        <v>7.7999999999999999E-4</v>
      </c>
      <c r="AQ1412" s="324">
        <v>2.794E-2</v>
      </c>
      <c r="AR1412" s="324">
        <v>102</v>
      </c>
      <c r="AS1412" s="324" t="s">
        <v>3669</v>
      </c>
      <c r="AT1412" s="390">
        <v>0</v>
      </c>
      <c r="AU1412" s="390">
        <v>0</v>
      </c>
      <c r="AV1412" s="390">
        <v>0</v>
      </c>
      <c r="AY1412" s="390" t="s">
        <v>3558</v>
      </c>
    </row>
    <row r="1413" spans="1:51" s="390" customFormat="1">
      <c r="A1413" s="324" t="s">
        <v>81</v>
      </c>
      <c r="B1413" s="324" t="s">
        <v>3674</v>
      </c>
      <c r="C1413" s="324">
        <v>4.7</v>
      </c>
      <c r="D1413" s="324">
        <v>20</v>
      </c>
      <c r="E1413" s="324">
        <v>0.22</v>
      </c>
      <c r="F1413" s="399">
        <v>0</v>
      </c>
      <c r="G1413" s="324">
        <v>2.1</v>
      </c>
      <c r="H1413" s="324">
        <v>0.7</v>
      </c>
      <c r="I1413" s="324">
        <v>1.2</v>
      </c>
      <c r="J1413" s="324">
        <v>40</v>
      </c>
      <c r="K1413" s="324">
        <v>125</v>
      </c>
      <c r="L1413" s="324">
        <v>1</v>
      </c>
      <c r="M1413" s="324">
        <v>4.9000000000000004</v>
      </c>
      <c r="N1413" s="324">
        <v>3.4</v>
      </c>
      <c r="O1413" s="324">
        <v>1.4</v>
      </c>
      <c r="P1413" s="324">
        <v>100</v>
      </c>
      <c r="Q1413" s="324" t="s">
        <v>293</v>
      </c>
      <c r="R1413" s="399">
        <v>1</v>
      </c>
      <c r="S1413" s="399">
        <v>0</v>
      </c>
      <c r="T1413" s="399">
        <v>0</v>
      </c>
      <c r="U1413" s="406">
        <v>0.32</v>
      </c>
      <c r="V1413" s="406">
        <v>0</v>
      </c>
      <c r="W1413" s="407">
        <v>1.63E-5</v>
      </c>
      <c r="X1413" s="407">
        <v>0.68899999999999995</v>
      </c>
      <c r="Y1413" s="324">
        <v>1.48</v>
      </c>
      <c r="Z1413" s="324">
        <v>1.79</v>
      </c>
      <c r="AA1413" s="407">
        <v>2.8600000000000001E-5</v>
      </c>
      <c r="AB1413" s="407">
        <v>0.68899999999999995</v>
      </c>
      <c r="AC1413" s="324">
        <v>1.21</v>
      </c>
      <c r="AD1413" s="324">
        <v>2.0099999999999998</v>
      </c>
      <c r="AE1413" s="407">
        <v>2.4000000000000001E-5</v>
      </c>
      <c r="AF1413" s="407">
        <v>0.68899999999999995</v>
      </c>
      <c r="AG1413" s="324">
        <v>1.28</v>
      </c>
      <c r="AH1413" s="324">
        <v>2.2799999999999998</v>
      </c>
      <c r="AI1413" s="324">
        <v>0</v>
      </c>
      <c r="AJ1413" s="324">
        <v>0</v>
      </c>
      <c r="AK1413" s="324">
        <v>0</v>
      </c>
      <c r="AL1413" s="324">
        <v>0</v>
      </c>
      <c r="AM1413" s="324">
        <v>0</v>
      </c>
      <c r="AN1413" s="324">
        <v>0</v>
      </c>
      <c r="AO1413" s="324">
        <v>1395003</v>
      </c>
      <c r="AP1413" s="324">
        <v>4.0299999999999997E-3</v>
      </c>
      <c r="AQ1413" s="324">
        <v>6.3500000000000001E-2</v>
      </c>
      <c r="AR1413" s="324">
        <v>126</v>
      </c>
      <c r="AS1413" s="324" t="s">
        <v>3669</v>
      </c>
      <c r="AT1413" s="390">
        <v>0</v>
      </c>
      <c r="AU1413" s="390">
        <v>0</v>
      </c>
      <c r="AV1413" s="390">
        <v>0</v>
      </c>
      <c r="AY1413" s="390" t="s">
        <v>3558</v>
      </c>
    </row>
    <row r="1414" spans="1:51" s="390" customFormat="1">
      <c r="A1414" s="324" t="s">
        <v>81</v>
      </c>
      <c r="B1414" s="324" t="s">
        <v>3675</v>
      </c>
      <c r="C1414" s="324">
        <v>6.8</v>
      </c>
      <c r="D1414" s="324">
        <v>20</v>
      </c>
      <c r="E1414" s="324">
        <v>0.4</v>
      </c>
      <c r="F1414" s="399">
        <v>0</v>
      </c>
      <c r="G1414" s="324">
        <v>1.7</v>
      </c>
      <c r="H1414" s="324">
        <v>0.7</v>
      </c>
      <c r="I1414" s="324">
        <v>1.2</v>
      </c>
      <c r="J1414" s="324">
        <v>40</v>
      </c>
      <c r="K1414" s="324">
        <v>125</v>
      </c>
      <c r="L1414" s="324">
        <v>1</v>
      </c>
      <c r="M1414" s="324">
        <v>4.9000000000000004</v>
      </c>
      <c r="N1414" s="324">
        <v>3.4</v>
      </c>
      <c r="O1414" s="324">
        <v>1.4</v>
      </c>
      <c r="P1414" s="324">
        <v>100</v>
      </c>
      <c r="Q1414" s="324" t="s">
        <v>293</v>
      </c>
      <c r="R1414" s="399">
        <v>1</v>
      </c>
      <c r="S1414" s="399">
        <v>0</v>
      </c>
      <c r="T1414" s="399">
        <v>0</v>
      </c>
      <c r="U1414" s="406">
        <v>0.32</v>
      </c>
      <c r="V1414" s="406">
        <v>0</v>
      </c>
      <c r="W1414" s="407">
        <v>1.63E-5</v>
      </c>
      <c r="X1414" s="407">
        <v>0.84899999999999998</v>
      </c>
      <c r="Y1414" s="324">
        <v>1.48</v>
      </c>
      <c r="Z1414" s="324">
        <v>1.79</v>
      </c>
      <c r="AA1414" s="407">
        <v>2.8600000000000001E-5</v>
      </c>
      <c r="AB1414" s="407">
        <v>0.84899999999999998</v>
      </c>
      <c r="AC1414" s="324">
        <v>1.21</v>
      </c>
      <c r="AD1414" s="324">
        <v>2.0099999999999998</v>
      </c>
      <c r="AE1414" s="407">
        <v>2.4000000000000001E-5</v>
      </c>
      <c r="AF1414" s="407">
        <v>0.84899999999999998</v>
      </c>
      <c r="AG1414" s="324">
        <v>1.28</v>
      </c>
      <c r="AH1414" s="324">
        <v>2.2799999999999998</v>
      </c>
      <c r="AI1414" s="324">
        <v>0</v>
      </c>
      <c r="AJ1414" s="324">
        <v>0</v>
      </c>
      <c r="AK1414" s="324">
        <v>0</v>
      </c>
      <c r="AL1414" s="324">
        <v>0</v>
      </c>
      <c r="AM1414" s="324">
        <v>0</v>
      </c>
      <c r="AN1414" s="324">
        <v>0</v>
      </c>
      <c r="AO1414" s="324">
        <v>2179692</v>
      </c>
      <c r="AP1414" s="324">
        <v>2.5799999999999998E-3</v>
      </c>
      <c r="AQ1414" s="324">
        <v>5.0799999999999998E-2</v>
      </c>
      <c r="AR1414" s="324">
        <v>69</v>
      </c>
      <c r="AS1414" s="324" t="s">
        <v>3669</v>
      </c>
      <c r="AT1414" s="390">
        <v>0</v>
      </c>
      <c r="AU1414" s="390">
        <v>0</v>
      </c>
      <c r="AV1414" s="390">
        <v>0</v>
      </c>
      <c r="AY1414" s="390" t="s">
        <v>3558</v>
      </c>
    </row>
    <row r="1415" spans="1:51" s="390" customFormat="1">
      <c r="A1415" s="324" t="s">
        <v>81</v>
      </c>
      <c r="B1415" s="324" t="s">
        <v>3676</v>
      </c>
      <c r="C1415" s="324">
        <v>1</v>
      </c>
      <c r="D1415" s="324">
        <v>20</v>
      </c>
      <c r="E1415" s="324">
        <v>0.06</v>
      </c>
      <c r="F1415" s="399">
        <v>0</v>
      </c>
      <c r="G1415" s="324">
        <v>5.3</v>
      </c>
      <c r="H1415" s="324">
        <v>0.7</v>
      </c>
      <c r="I1415" s="324">
        <v>2.2999999999999998</v>
      </c>
      <c r="J1415" s="324">
        <v>40</v>
      </c>
      <c r="K1415" s="324">
        <v>125</v>
      </c>
      <c r="L1415" s="324">
        <v>1</v>
      </c>
      <c r="M1415" s="324">
        <v>4.9000000000000004</v>
      </c>
      <c r="N1415" s="324">
        <v>3.4</v>
      </c>
      <c r="O1415" s="324">
        <v>1.7</v>
      </c>
      <c r="P1415" s="324">
        <v>100</v>
      </c>
      <c r="Q1415" s="324" t="s">
        <v>293</v>
      </c>
      <c r="R1415" s="399">
        <v>1</v>
      </c>
      <c r="S1415" s="399">
        <v>0</v>
      </c>
      <c r="T1415" s="399">
        <v>0</v>
      </c>
      <c r="U1415" s="406">
        <v>0.33</v>
      </c>
      <c r="V1415" s="406">
        <v>0</v>
      </c>
      <c r="W1415" s="407">
        <v>3.57E-5</v>
      </c>
      <c r="X1415" s="407">
        <v>0.24199999999999999</v>
      </c>
      <c r="Y1415" s="324">
        <v>1.48</v>
      </c>
      <c r="Z1415" s="324">
        <v>1.79</v>
      </c>
      <c r="AA1415" s="407">
        <v>6.2799999999999995E-5</v>
      </c>
      <c r="AB1415" s="407">
        <v>0.24199999999999999</v>
      </c>
      <c r="AC1415" s="324">
        <v>1.21</v>
      </c>
      <c r="AD1415" s="324">
        <v>2.0099999999999998</v>
      </c>
      <c r="AE1415" s="407">
        <v>5.27E-5</v>
      </c>
      <c r="AF1415" s="407">
        <v>0.24199999999999999</v>
      </c>
      <c r="AG1415" s="324">
        <v>1.28</v>
      </c>
      <c r="AH1415" s="324">
        <v>2.2799999999999998</v>
      </c>
      <c r="AI1415" s="324">
        <v>0</v>
      </c>
      <c r="AJ1415" s="324">
        <v>0</v>
      </c>
      <c r="AK1415" s="324">
        <v>0</v>
      </c>
      <c r="AL1415" s="324">
        <v>0</v>
      </c>
      <c r="AM1415" s="324">
        <v>0</v>
      </c>
      <c r="AN1415" s="324">
        <v>0</v>
      </c>
      <c r="AO1415" s="324">
        <v>691828</v>
      </c>
      <c r="AP1415" s="324">
        <v>8.1300000000000001E-3</v>
      </c>
      <c r="AQ1415" s="324">
        <v>9.017E-2</v>
      </c>
      <c r="AR1415" s="324">
        <v>126</v>
      </c>
      <c r="AS1415" s="324" t="s">
        <v>3677</v>
      </c>
      <c r="AT1415" s="390">
        <v>0</v>
      </c>
      <c r="AU1415" s="390">
        <v>0</v>
      </c>
      <c r="AV1415" s="390">
        <v>0</v>
      </c>
      <c r="AY1415" s="390" t="s">
        <v>3558</v>
      </c>
    </row>
    <row r="1416" spans="1:51" s="390" customFormat="1">
      <c r="A1416" s="324" t="s">
        <v>81</v>
      </c>
      <c r="B1416" s="324" t="s">
        <v>3678</v>
      </c>
      <c r="C1416" s="324">
        <v>10</v>
      </c>
      <c r="D1416" s="324">
        <v>20</v>
      </c>
      <c r="E1416" s="324">
        <v>0.7</v>
      </c>
      <c r="F1416" s="399">
        <v>0</v>
      </c>
      <c r="G1416" s="324">
        <v>1.5</v>
      </c>
      <c r="H1416" s="324">
        <v>0.7</v>
      </c>
      <c r="I1416" s="324">
        <v>0.83</v>
      </c>
      <c r="J1416" s="324">
        <v>40</v>
      </c>
      <c r="K1416" s="324">
        <v>125</v>
      </c>
      <c r="L1416" s="324">
        <v>1</v>
      </c>
      <c r="M1416" s="324">
        <v>4.9000000000000004</v>
      </c>
      <c r="N1416" s="324">
        <v>3.4</v>
      </c>
      <c r="O1416" s="324">
        <v>1.7</v>
      </c>
      <c r="P1416" s="324">
        <v>100</v>
      </c>
      <c r="Q1416" s="324" t="s">
        <v>293</v>
      </c>
      <c r="R1416" s="399">
        <v>1</v>
      </c>
      <c r="S1416" s="399">
        <v>0</v>
      </c>
      <c r="T1416" s="399">
        <v>0</v>
      </c>
      <c r="U1416" s="406">
        <v>0.33</v>
      </c>
      <c r="V1416" s="406">
        <v>0</v>
      </c>
      <c r="W1416" s="407">
        <v>3.57E-5</v>
      </c>
      <c r="X1416" s="407">
        <v>0.80700000000000005</v>
      </c>
      <c r="Y1416" s="324">
        <v>1.48</v>
      </c>
      <c r="Z1416" s="324">
        <v>1.79</v>
      </c>
      <c r="AA1416" s="407">
        <v>6.2799999999999995E-5</v>
      </c>
      <c r="AB1416" s="407">
        <v>0.80700000000000005</v>
      </c>
      <c r="AC1416" s="324">
        <v>1.21</v>
      </c>
      <c r="AD1416" s="324">
        <v>2.0099999999999998</v>
      </c>
      <c r="AE1416" s="407">
        <v>5.27E-5</v>
      </c>
      <c r="AF1416" s="407">
        <v>0.80700000000000005</v>
      </c>
      <c r="AG1416" s="324">
        <v>1.28</v>
      </c>
      <c r="AH1416" s="324">
        <v>2.2799999999999998</v>
      </c>
      <c r="AI1416" s="324">
        <v>0</v>
      </c>
      <c r="AJ1416" s="324">
        <v>0</v>
      </c>
      <c r="AK1416" s="324">
        <v>0</v>
      </c>
      <c r="AL1416" s="324">
        <v>0</v>
      </c>
      <c r="AM1416" s="324">
        <v>0</v>
      </c>
      <c r="AN1416" s="324">
        <v>0</v>
      </c>
      <c r="AO1416" s="324">
        <v>2846944</v>
      </c>
      <c r="AP1416" s="324">
        <v>1.98E-3</v>
      </c>
      <c r="AQ1416" s="324">
        <v>4.4450000000000003E-2</v>
      </c>
      <c r="AR1416" s="324">
        <v>83</v>
      </c>
      <c r="AS1416" s="324" t="s">
        <v>3677</v>
      </c>
      <c r="AT1416" s="390">
        <v>0</v>
      </c>
      <c r="AU1416" s="390">
        <v>0</v>
      </c>
      <c r="AV1416" s="390">
        <v>0</v>
      </c>
      <c r="AY1416" s="390" t="s">
        <v>3558</v>
      </c>
    </row>
    <row r="1417" spans="1:51" s="390" customFormat="1">
      <c r="A1417" s="324" t="s">
        <v>81</v>
      </c>
      <c r="B1417" s="324" t="s">
        <v>3679</v>
      </c>
      <c r="C1417" s="324">
        <v>2.2000000000000002</v>
      </c>
      <c r="D1417" s="324">
        <v>20</v>
      </c>
      <c r="E1417" s="324">
        <v>9.5000000000000001E-2</v>
      </c>
      <c r="F1417" s="399">
        <v>0</v>
      </c>
      <c r="G1417" s="324">
        <v>4.2</v>
      </c>
      <c r="H1417" s="324">
        <v>0.7</v>
      </c>
      <c r="I1417" s="324">
        <v>2</v>
      </c>
      <c r="J1417" s="324">
        <v>40</v>
      </c>
      <c r="K1417" s="324">
        <v>125</v>
      </c>
      <c r="L1417" s="324">
        <v>1</v>
      </c>
      <c r="M1417" s="324">
        <v>4.9000000000000004</v>
      </c>
      <c r="N1417" s="324">
        <v>3.4</v>
      </c>
      <c r="O1417" s="324">
        <v>1.7</v>
      </c>
      <c r="P1417" s="324">
        <v>100</v>
      </c>
      <c r="Q1417" s="324" t="s">
        <v>293</v>
      </c>
      <c r="R1417" s="399">
        <v>1</v>
      </c>
      <c r="S1417" s="399">
        <v>0</v>
      </c>
      <c r="T1417" s="399">
        <v>0</v>
      </c>
      <c r="U1417" s="406">
        <v>0.33</v>
      </c>
      <c r="V1417" s="406">
        <v>0</v>
      </c>
      <c r="W1417" s="407">
        <v>3.57E-5</v>
      </c>
      <c r="X1417" s="407">
        <v>0.35499999999999998</v>
      </c>
      <c r="Y1417" s="324">
        <v>1.48</v>
      </c>
      <c r="Z1417" s="324">
        <v>1.79</v>
      </c>
      <c r="AA1417" s="407">
        <v>6.2799999999999995E-5</v>
      </c>
      <c r="AB1417" s="407">
        <v>0.35499999999999998</v>
      </c>
      <c r="AC1417" s="324">
        <v>1.21</v>
      </c>
      <c r="AD1417" s="324">
        <v>2.0099999999999998</v>
      </c>
      <c r="AE1417" s="407">
        <v>5.27E-5</v>
      </c>
      <c r="AF1417" s="407">
        <v>0.35499999999999998</v>
      </c>
      <c r="AG1417" s="324">
        <v>1.28</v>
      </c>
      <c r="AH1417" s="324">
        <v>2.2799999999999998</v>
      </c>
      <c r="AI1417" s="324">
        <v>0</v>
      </c>
      <c r="AJ1417" s="324">
        <v>0</v>
      </c>
      <c r="AK1417" s="324">
        <v>0</v>
      </c>
      <c r="AL1417" s="324">
        <v>0</v>
      </c>
      <c r="AM1417" s="324">
        <v>0</v>
      </c>
      <c r="AN1417" s="324">
        <v>0</v>
      </c>
      <c r="AO1417" s="324">
        <v>691828</v>
      </c>
      <c r="AP1417" s="324">
        <v>8.1300000000000001E-3</v>
      </c>
      <c r="AQ1417" s="324">
        <v>9.017E-2</v>
      </c>
      <c r="AR1417" s="324">
        <v>105</v>
      </c>
      <c r="AS1417" s="324" t="s">
        <v>3677</v>
      </c>
      <c r="AT1417" s="390">
        <v>0</v>
      </c>
      <c r="AU1417" s="390">
        <v>0</v>
      </c>
      <c r="AV1417" s="390">
        <v>0</v>
      </c>
      <c r="AY1417" s="390" t="s">
        <v>3558</v>
      </c>
    </row>
    <row r="1418" spans="1:51" s="390" customFormat="1">
      <c r="A1418" s="324" t="s">
        <v>81</v>
      </c>
      <c r="B1418" s="324" t="s">
        <v>3680</v>
      </c>
      <c r="C1418" s="324">
        <v>3.3</v>
      </c>
      <c r="D1418" s="324">
        <v>20</v>
      </c>
      <c r="E1418" s="324">
        <v>0.18</v>
      </c>
      <c r="F1418" s="399">
        <v>0</v>
      </c>
      <c r="G1418" s="324">
        <v>3.2</v>
      </c>
      <c r="H1418" s="324">
        <v>0.7</v>
      </c>
      <c r="I1418" s="324">
        <v>1.4</v>
      </c>
      <c r="J1418" s="324">
        <v>40</v>
      </c>
      <c r="K1418" s="324">
        <v>125</v>
      </c>
      <c r="L1418" s="324">
        <v>1</v>
      </c>
      <c r="M1418" s="324">
        <v>4.9000000000000004</v>
      </c>
      <c r="N1418" s="324">
        <v>3.4</v>
      </c>
      <c r="O1418" s="324">
        <v>1.7</v>
      </c>
      <c r="P1418" s="324">
        <v>100</v>
      </c>
      <c r="Q1418" s="324" t="s">
        <v>293</v>
      </c>
      <c r="R1418" s="399">
        <v>1</v>
      </c>
      <c r="S1418" s="399">
        <v>0</v>
      </c>
      <c r="T1418" s="399">
        <v>0</v>
      </c>
      <c r="U1418" s="406">
        <v>0.33</v>
      </c>
      <c r="V1418" s="406">
        <v>0</v>
      </c>
      <c r="W1418" s="407">
        <v>3.57E-5</v>
      </c>
      <c r="X1418" s="407">
        <v>0.44400000000000001</v>
      </c>
      <c r="Y1418" s="324">
        <v>1.48</v>
      </c>
      <c r="Z1418" s="324">
        <v>1.79</v>
      </c>
      <c r="AA1418" s="407">
        <v>6.2799999999999995E-5</v>
      </c>
      <c r="AB1418" s="407">
        <v>0.44400000000000001</v>
      </c>
      <c r="AC1418" s="324">
        <v>1.21</v>
      </c>
      <c r="AD1418" s="324">
        <v>2.0099999999999998</v>
      </c>
      <c r="AE1418" s="407">
        <v>5.27E-5</v>
      </c>
      <c r="AF1418" s="407">
        <v>0.44400000000000001</v>
      </c>
      <c r="AG1418" s="324">
        <v>1.28</v>
      </c>
      <c r="AH1418" s="324">
        <v>2.2799999999999998</v>
      </c>
      <c r="AI1418" s="324">
        <v>0</v>
      </c>
      <c r="AJ1418" s="324">
        <v>0</v>
      </c>
      <c r="AK1418" s="324">
        <v>0</v>
      </c>
      <c r="AL1418" s="324">
        <v>0</v>
      </c>
      <c r="AM1418" s="324">
        <v>0</v>
      </c>
      <c r="AN1418" s="324">
        <v>0</v>
      </c>
      <c r="AO1418" s="324">
        <v>1112088</v>
      </c>
      <c r="AP1418" s="324">
        <v>5.0600000000000003E-3</v>
      </c>
      <c r="AQ1418" s="324">
        <v>7.1120000000000003E-2</v>
      </c>
      <c r="AR1418" s="324">
        <v>113</v>
      </c>
      <c r="AS1418" s="324" t="s">
        <v>3677</v>
      </c>
      <c r="AT1418" s="390">
        <v>0</v>
      </c>
      <c r="AU1418" s="390">
        <v>0</v>
      </c>
      <c r="AV1418" s="390">
        <v>0</v>
      </c>
      <c r="AY1418" s="390" t="s">
        <v>3558</v>
      </c>
    </row>
    <row r="1419" spans="1:51" s="390" customFormat="1">
      <c r="A1419" s="324" t="s">
        <v>81</v>
      </c>
      <c r="B1419" s="324" t="s">
        <v>3681</v>
      </c>
      <c r="C1419" s="324">
        <v>4.7</v>
      </c>
      <c r="D1419" s="324">
        <v>20</v>
      </c>
      <c r="E1419" s="324">
        <v>0.25</v>
      </c>
      <c r="F1419" s="399">
        <v>0</v>
      </c>
      <c r="G1419" s="324">
        <v>2.6</v>
      </c>
      <c r="H1419" s="324">
        <v>0.7</v>
      </c>
      <c r="I1419" s="324">
        <v>1.1000000000000001</v>
      </c>
      <c r="J1419" s="324">
        <v>40</v>
      </c>
      <c r="K1419" s="324">
        <v>125</v>
      </c>
      <c r="L1419" s="324">
        <v>1</v>
      </c>
      <c r="M1419" s="324">
        <v>4.9000000000000004</v>
      </c>
      <c r="N1419" s="324">
        <v>3.4</v>
      </c>
      <c r="O1419" s="324">
        <v>1.7</v>
      </c>
      <c r="P1419" s="324">
        <v>100</v>
      </c>
      <c r="Q1419" s="324" t="s">
        <v>293</v>
      </c>
      <c r="R1419" s="399">
        <v>1</v>
      </c>
      <c r="S1419" s="399">
        <v>0</v>
      </c>
      <c r="T1419" s="399">
        <v>0</v>
      </c>
      <c r="U1419" s="406">
        <v>0.33</v>
      </c>
      <c r="V1419" s="406">
        <v>0</v>
      </c>
      <c r="W1419" s="407">
        <v>3.57E-5</v>
      </c>
      <c r="X1419" s="407">
        <v>0.54200000000000004</v>
      </c>
      <c r="Y1419" s="324">
        <v>1.48</v>
      </c>
      <c r="Z1419" s="324">
        <v>1.79</v>
      </c>
      <c r="AA1419" s="407">
        <v>6.2799999999999995E-5</v>
      </c>
      <c r="AB1419" s="407">
        <v>0.54200000000000004</v>
      </c>
      <c r="AC1419" s="324">
        <v>1.21</v>
      </c>
      <c r="AD1419" s="324">
        <v>2.0099999999999998</v>
      </c>
      <c r="AE1419" s="407">
        <v>5.27E-5</v>
      </c>
      <c r="AF1419" s="407">
        <v>0.54200000000000004</v>
      </c>
      <c r="AG1419" s="324">
        <v>1.28</v>
      </c>
      <c r="AH1419" s="324">
        <v>2.2799999999999998</v>
      </c>
      <c r="AI1419" s="324">
        <v>0</v>
      </c>
      <c r="AJ1419" s="324">
        <v>0</v>
      </c>
      <c r="AK1419" s="324">
        <v>0</v>
      </c>
      <c r="AL1419" s="324">
        <v>0</v>
      </c>
      <c r="AM1419" s="324">
        <v>0</v>
      </c>
      <c r="AN1419" s="324">
        <v>0</v>
      </c>
      <c r="AO1419" s="324">
        <v>1395003</v>
      </c>
      <c r="AP1419" s="324">
        <v>4.0299999999999997E-3</v>
      </c>
      <c r="AQ1419" s="324">
        <v>6.3500000000000001E-2</v>
      </c>
      <c r="AR1419" s="324">
        <v>132</v>
      </c>
      <c r="AS1419" s="324" t="s">
        <v>3677</v>
      </c>
      <c r="AT1419" s="390">
        <v>0</v>
      </c>
      <c r="AU1419" s="390">
        <v>0</v>
      </c>
      <c r="AV1419" s="390">
        <v>0</v>
      </c>
      <c r="AY1419" s="390" t="s">
        <v>3558</v>
      </c>
    </row>
    <row r="1420" spans="1:51" s="390" customFormat="1">
      <c r="A1420" s="324" t="s">
        <v>81</v>
      </c>
      <c r="B1420" s="324" t="s">
        <v>3682</v>
      </c>
      <c r="C1420" s="324">
        <v>5.6</v>
      </c>
      <c r="D1420" s="324">
        <v>20</v>
      </c>
      <c r="E1420" s="324">
        <v>0.28999999999999998</v>
      </c>
      <c r="F1420" s="399">
        <v>0</v>
      </c>
      <c r="G1420" s="324">
        <v>2.8</v>
      </c>
      <c r="H1420" s="324">
        <v>0.7</v>
      </c>
      <c r="I1420" s="324">
        <v>1.1000000000000001</v>
      </c>
      <c r="J1420" s="324">
        <v>40</v>
      </c>
      <c r="K1420" s="324">
        <v>125</v>
      </c>
      <c r="L1420" s="324">
        <v>1</v>
      </c>
      <c r="M1420" s="324">
        <v>4.9000000000000004</v>
      </c>
      <c r="N1420" s="324">
        <v>3.4</v>
      </c>
      <c r="O1420" s="324">
        <v>1.7</v>
      </c>
      <c r="P1420" s="324">
        <v>100</v>
      </c>
      <c r="Q1420" s="324" t="s">
        <v>293</v>
      </c>
      <c r="R1420" s="399">
        <v>1</v>
      </c>
      <c r="S1420" s="399">
        <v>0</v>
      </c>
      <c r="T1420" s="399">
        <v>0</v>
      </c>
      <c r="U1420" s="406">
        <v>0.33</v>
      </c>
      <c r="V1420" s="406">
        <v>0</v>
      </c>
      <c r="W1420" s="407">
        <v>3.57E-5</v>
      </c>
      <c r="X1420" s="407">
        <v>0.61599999999999999</v>
      </c>
      <c r="Y1420" s="324">
        <v>1.48</v>
      </c>
      <c r="Z1420" s="324">
        <v>1.79</v>
      </c>
      <c r="AA1420" s="407">
        <v>6.2799999999999995E-5</v>
      </c>
      <c r="AB1420" s="407">
        <v>0.61599999999999999</v>
      </c>
      <c r="AC1420" s="324">
        <v>1.21</v>
      </c>
      <c r="AD1420" s="324">
        <v>2.0099999999999998</v>
      </c>
      <c r="AE1420" s="407">
        <v>5.27E-5</v>
      </c>
      <c r="AF1420" s="407">
        <v>0.61599999999999999</v>
      </c>
      <c r="AG1420" s="324">
        <v>1.28</v>
      </c>
      <c r="AH1420" s="324">
        <v>2.2799999999999998</v>
      </c>
      <c r="AI1420" s="324">
        <v>0</v>
      </c>
      <c r="AJ1420" s="324">
        <v>0</v>
      </c>
      <c r="AK1420" s="324">
        <v>0</v>
      </c>
      <c r="AL1420" s="324">
        <v>0</v>
      </c>
      <c r="AM1420" s="324">
        <v>0</v>
      </c>
      <c r="AN1420" s="324">
        <v>0</v>
      </c>
      <c r="AO1420" s="324">
        <v>1722226</v>
      </c>
      <c r="AP1420" s="324">
        <v>3.2699999999999999E-3</v>
      </c>
      <c r="AQ1420" s="324">
        <v>5.7149999999999999E-2</v>
      </c>
      <c r="AR1420" s="324">
        <v>114</v>
      </c>
      <c r="AS1420" s="324" t="s">
        <v>3677</v>
      </c>
      <c r="AT1420" s="390">
        <v>0</v>
      </c>
      <c r="AU1420" s="390">
        <v>0</v>
      </c>
      <c r="AV1420" s="390">
        <v>0</v>
      </c>
      <c r="AY1420" s="390" t="s">
        <v>3558</v>
      </c>
    </row>
    <row r="1421" spans="1:51" s="390" customFormat="1">
      <c r="A1421" s="324" t="s">
        <v>81</v>
      </c>
      <c r="B1421" s="324" t="s">
        <v>3683</v>
      </c>
      <c r="C1421" s="324">
        <v>0.68</v>
      </c>
      <c r="D1421" s="324">
        <v>20</v>
      </c>
      <c r="E1421" s="324">
        <v>0.05</v>
      </c>
      <c r="F1421" s="399">
        <v>0</v>
      </c>
      <c r="G1421" s="324">
        <v>6.5</v>
      </c>
      <c r="H1421" s="324">
        <v>0.7</v>
      </c>
      <c r="I1421" s="324">
        <v>2.7</v>
      </c>
      <c r="J1421" s="324">
        <v>40</v>
      </c>
      <c r="K1421" s="324">
        <v>125</v>
      </c>
      <c r="L1421" s="324">
        <v>1</v>
      </c>
      <c r="M1421" s="324">
        <v>4.9000000000000004</v>
      </c>
      <c r="N1421" s="324">
        <v>3.4</v>
      </c>
      <c r="O1421" s="324">
        <v>1.7</v>
      </c>
      <c r="P1421" s="324">
        <v>100</v>
      </c>
      <c r="Q1421" s="324" t="s">
        <v>293</v>
      </c>
      <c r="R1421" s="399">
        <v>1</v>
      </c>
      <c r="S1421" s="399">
        <v>0</v>
      </c>
      <c r="T1421" s="399">
        <v>0</v>
      </c>
      <c r="U1421" s="406">
        <v>0.33</v>
      </c>
      <c r="V1421" s="406">
        <v>0</v>
      </c>
      <c r="W1421" s="407">
        <v>3.57E-5</v>
      </c>
      <c r="X1421" s="407">
        <v>0.20599999999999999</v>
      </c>
      <c r="Y1421" s="324">
        <v>1.48</v>
      </c>
      <c r="Z1421" s="324">
        <v>1.79</v>
      </c>
      <c r="AA1421" s="407">
        <v>6.2799999999999995E-5</v>
      </c>
      <c r="AB1421" s="407">
        <v>0.20599999999999999</v>
      </c>
      <c r="AC1421" s="324">
        <v>1.21</v>
      </c>
      <c r="AD1421" s="324">
        <v>2.0099999999999998</v>
      </c>
      <c r="AE1421" s="407">
        <v>5.27E-5</v>
      </c>
      <c r="AF1421" s="407">
        <v>0.20599999999999999</v>
      </c>
      <c r="AG1421" s="324">
        <v>1.28</v>
      </c>
      <c r="AH1421" s="324">
        <v>2.2799999999999998</v>
      </c>
      <c r="AI1421" s="324">
        <v>0</v>
      </c>
      <c r="AJ1421" s="324">
        <v>0</v>
      </c>
      <c r="AK1421" s="324">
        <v>0</v>
      </c>
      <c r="AL1421" s="324">
        <v>0</v>
      </c>
      <c r="AM1421" s="324">
        <v>0</v>
      </c>
      <c r="AN1421" s="324">
        <v>0</v>
      </c>
      <c r="AO1421" s="324">
        <v>691828</v>
      </c>
      <c r="AP1421" s="324">
        <v>8.1300000000000001E-3</v>
      </c>
      <c r="AQ1421" s="324">
        <v>9.017E-2</v>
      </c>
      <c r="AR1421" s="324">
        <v>110</v>
      </c>
      <c r="AS1421" s="324" t="s">
        <v>3677</v>
      </c>
      <c r="AT1421" s="390">
        <v>0</v>
      </c>
      <c r="AU1421" s="390">
        <v>0</v>
      </c>
      <c r="AV1421" s="390">
        <v>0</v>
      </c>
      <c r="AY1421" s="390" t="s">
        <v>3558</v>
      </c>
    </row>
    <row r="1422" spans="1:51" s="390" customFormat="1">
      <c r="A1422" s="324" t="s">
        <v>81</v>
      </c>
      <c r="B1422" s="324" t="s">
        <v>3684</v>
      </c>
      <c r="C1422" s="324">
        <v>8.1999999999999993</v>
      </c>
      <c r="D1422" s="324">
        <v>20</v>
      </c>
      <c r="E1422" s="324">
        <v>0.46</v>
      </c>
      <c r="F1422" s="399">
        <v>0</v>
      </c>
      <c r="G1422" s="324">
        <v>2.2999999999999998</v>
      </c>
      <c r="H1422" s="324">
        <v>0.7</v>
      </c>
      <c r="I1422" s="324">
        <v>0.89</v>
      </c>
      <c r="J1422" s="324">
        <v>40</v>
      </c>
      <c r="K1422" s="324">
        <v>125</v>
      </c>
      <c r="L1422" s="324">
        <v>1</v>
      </c>
      <c r="M1422" s="324">
        <v>4.9000000000000004</v>
      </c>
      <c r="N1422" s="324">
        <v>3.4</v>
      </c>
      <c r="O1422" s="324">
        <v>1.7</v>
      </c>
      <c r="P1422" s="324">
        <v>100</v>
      </c>
      <c r="Q1422" s="324" t="s">
        <v>293</v>
      </c>
      <c r="R1422" s="399">
        <v>1</v>
      </c>
      <c r="S1422" s="399">
        <v>0</v>
      </c>
      <c r="T1422" s="399">
        <v>0</v>
      </c>
      <c r="U1422" s="406">
        <v>0.33</v>
      </c>
      <c r="V1422" s="406">
        <v>0</v>
      </c>
      <c r="W1422" s="407">
        <v>3.57E-5</v>
      </c>
      <c r="X1422" s="407">
        <v>0.79400000000000004</v>
      </c>
      <c r="Y1422" s="324">
        <v>1.48</v>
      </c>
      <c r="Z1422" s="324">
        <v>1.79</v>
      </c>
      <c r="AA1422" s="407">
        <v>6.2799999999999995E-5</v>
      </c>
      <c r="AB1422" s="407">
        <v>0.79400000000000004</v>
      </c>
      <c r="AC1422" s="324">
        <v>1.21</v>
      </c>
      <c r="AD1422" s="324">
        <v>2.0099999999999998</v>
      </c>
      <c r="AE1422" s="407">
        <v>5.27E-5</v>
      </c>
      <c r="AF1422" s="407">
        <v>0.79400000000000004</v>
      </c>
      <c r="AG1422" s="324">
        <v>1.28</v>
      </c>
      <c r="AH1422" s="324">
        <v>2.2799999999999998</v>
      </c>
      <c r="AI1422" s="324">
        <v>0</v>
      </c>
      <c r="AJ1422" s="324">
        <v>0</v>
      </c>
      <c r="AK1422" s="324">
        <v>0</v>
      </c>
      <c r="AL1422" s="324">
        <v>0</v>
      </c>
      <c r="AM1422" s="324">
        <v>0</v>
      </c>
      <c r="AN1422" s="324">
        <v>0</v>
      </c>
      <c r="AO1422" s="324">
        <v>2179692</v>
      </c>
      <c r="AP1422" s="324">
        <v>2.5799999999999998E-3</v>
      </c>
      <c r="AQ1422" s="324">
        <v>5.0799999999999998E-2</v>
      </c>
      <c r="AR1422" s="324">
        <v>110</v>
      </c>
      <c r="AS1422" s="324" t="s">
        <v>3677</v>
      </c>
      <c r="AT1422" s="390">
        <v>0</v>
      </c>
      <c r="AU1422" s="390">
        <v>0</v>
      </c>
      <c r="AV1422" s="390">
        <v>0</v>
      </c>
      <c r="AY1422" s="390" t="s">
        <v>3558</v>
      </c>
    </row>
    <row r="1423" spans="1:51" s="390" customFormat="1">
      <c r="A1423" s="324" t="s">
        <v>81</v>
      </c>
      <c r="B1423" s="324" t="s">
        <v>4288</v>
      </c>
      <c r="C1423" s="324">
        <v>10</v>
      </c>
      <c r="D1423" s="324">
        <v>20</v>
      </c>
      <c r="E1423" s="324">
        <v>1.7000000000000001E-2</v>
      </c>
      <c r="F1423" s="399">
        <v>0</v>
      </c>
      <c r="G1423" s="324">
        <v>7.4</v>
      </c>
      <c r="H1423" s="324">
        <v>0.7</v>
      </c>
      <c r="I1423" s="324">
        <v>7.2</v>
      </c>
      <c r="J1423" s="324">
        <v>40</v>
      </c>
      <c r="K1423" s="324">
        <v>125</v>
      </c>
      <c r="L1423" s="324">
        <v>1</v>
      </c>
      <c r="M1423" s="324">
        <v>11.3</v>
      </c>
      <c r="N1423" s="324">
        <v>11.3</v>
      </c>
      <c r="O1423" s="324">
        <v>12.5</v>
      </c>
      <c r="P1423" s="324">
        <v>100</v>
      </c>
      <c r="Q1423" s="324" t="s">
        <v>886</v>
      </c>
      <c r="R1423" s="399">
        <v>1</v>
      </c>
      <c r="S1423" s="399">
        <v>0</v>
      </c>
      <c r="T1423" s="399">
        <v>0</v>
      </c>
      <c r="U1423" s="406">
        <v>0.5</v>
      </c>
      <c r="V1423" s="406">
        <v>0</v>
      </c>
      <c r="W1423" s="407">
        <v>1.0432729999999999E-3</v>
      </c>
      <c r="X1423" s="407">
        <v>0.17339204263499974</v>
      </c>
      <c r="Y1423" s="324">
        <v>1.48</v>
      </c>
      <c r="Z1423" s="324">
        <v>1.79</v>
      </c>
      <c r="AA1423" s="407">
        <v>1.8354909999999999E-3</v>
      </c>
      <c r="AB1423" s="407">
        <v>0.17339204263499974</v>
      </c>
      <c r="AC1423" s="324">
        <v>1.21</v>
      </c>
      <c r="AD1423" s="324">
        <v>2.0099999999999998</v>
      </c>
      <c r="AE1423" s="407">
        <v>1.5398039999999999E-3</v>
      </c>
      <c r="AF1423" s="407">
        <v>0.17339204263499974</v>
      </c>
      <c r="AG1423" s="324">
        <v>1.28</v>
      </c>
      <c r="AH1423" s="324">
        <v>2.2799999999999998</v>
      </c>
      <c r="AI1423" s="324">
        <v>0</v>
      </c>
      <c r="AJ1423" s="324">
        <v>0</v>
      </c>
      <c r="AK1423" s="324">
        <v>0</v>
      </c>
      <c r="AL1423" s="324">
        <v>0</v>
      </c>
      <c r="AM1423" s="324">
        <v>0</v>
      </c>
      <c r="AN1423" s="324">
        <v>0</v>
      </c>
      <c r="AO1423" s="324">
        <v>68281</v>
      </c>
      <c r="AP1423" s="324">
        <v>8.2379999999999995E-2</v>
      </c>
      <c r="AQ1423" s="324">
        <v>0.28702</v>
      </c>
      <c r="AR1423" s="324">
        <v>39</v>
      </c>
      <c r="AS1423" s="324" t="s">
        <v>4289</v>
      </c>
      <c r="AT1423" s="390">
        <v>0</v>
      </c>
      <c r="AU1423" s="390">
        <v>0</v>
      </c>
      <c r="AV1423" s="390">
        <v>0</v>
      </c>
      <c r="AY1423" s="390" t="s">
        <v>4290</v>
      </c>
    </row>
    <row r="1424" spans="1:51" s="390" customFormat="1">
      <c r="A1424" s="324" t="s">
        <v>81</v>
      </c>
      <c r="B1424" s="324" t="s">
        <v>4291</v>
      </c>
      <c r="C1424" s="324">
        <v>100</v>
      </c>
      <c r="D1424" s="324">
        <v>20</v>
      </c>
      <c r="E1424" s="324">
        <v>0.184</v>
      </c>
      <c r="F1424" s="399">
        <v>0</v>
      </c>
      <c r="G1424" s="324">
        <v>2.2000000000000002</v>
      </c>
      <c r="H1424" s="324">
        <v>0.7</v>
      </c>
      <c r="I1424" s="324">
        <v>2.1</v>
      </c>
      <c r="J1424" s="324">
        <v>40</v>
      </c>
      <c r="K1424" s="324">
        <v>125</v>
      </c>
      <c r="L1424" s="324">
        <v>1</v>
      </c>
      <c r="M1424" s="324">
        <v>11.3</v>
      </c>
      <c r="N1424" s="324">
        <v>11.3</v>
      </c>
      <c r="O1424" s="324">
        <v>12.5</v>
      </c>
      <c r="P1424" s="324">
        <v>100</v>
      </c>
      <c r="Q1424" s="324" t="s">
        <v>886</v>
      </c>
      <c r="R1424" s="399">
        <v>1</v>
      </c>
      <c r="S1424" s="399">
        <v>0</v>
      </c>
      <c r="T1424" s="399">
        <v>0</v>
      </c>
      <c r="U1424" s="406">
        <v>0.5</v>
      </c>
      <c r="V1424" s="406">
        <v>0</v>
      </c>
      <c r="W1424" s="407">
        <v>1.0432729999999999E-3</v>
      </c>
      <c r="X1424" s="407">
        <v>0.52292838254999918</v>
      </c>
      <c r="Y1424" s="324">
        <v>1.48</v>
      </c>
      <c r="Z1424" s="324">
        <v>1.79</v>
      </c>
      <c r="AA1424" s="407">
        <v>1.8354909999999999E-3</v>
      </c>
      <c r="AB1424" s="407">
        <v>0.52292838254999918</v>
      </c>
      <c r="AC1424" s="324">
        <v>1.21</v>
      </c>
      <c r="AD1424" s="324">
        <v>2.0099999999999998</v>
      </c>
      <c r="AE1424" s="407">
        <v>1.5398039999999999E-3</v>
      </c>
      <c r="AF1424" s="407">
        <v>0.52292838254999918</v>
      </c>
      <c r="AG1424" s="324">
        <v>1.28</v>
      </c>
      <c r="AH1424" s="324">
        <v>2.2799999999999998</v>
      </c>
      <c r="AI1424" s="324">
        <v>0</v>
      </c>
      <c r="AJ1424" s="324">
        <v>0</v>
      </c>
      <c r="AK1424" s="324">
        <v>0</v>
      </c>
      <c r="AL1424" s="324">
        <v>0</v>
      </c>
      <c r="AM1424" s="324">
        <v>0</v>
      </c>
      <c r="AN1424" s="324">
        <v>0</v>
      </c>
      <c r="AO1424" s="324">
        <v>273123</v>
      </c>
      <c r="AP1424" s="324">
        <v>2.06E-2</v>
      </c>
      <c r="AQ1424" s="324">
        <v>0.14351</v>
      </c>
      <c r="AR1424" s="324">
        <v>45</v>
      </c>
      <c r="AS1424" s="324" t="s">
        <v>4289</v>
      </c>
      <c r="AT1424" s="390">
        <v>0</v>
      </c>
      <c r="AU1424" s="390">
        <v>0</v>
      </c>
      <c r="AV1424" s="390">
        <v>0</v>
      </c>
      <c r="AY1424" s="390" t="s">
        <v>4290</v>
      </c>
    </row>
    <row r="1425" spans="1:51" s="390" customFormat="1">
      <c r="A1425" s="324" t="s">
        <v>81</v>
      </c>
      <c r="B1425" s="324" t="s">
        <v>4292</v>
      </c>
      <c r="C1425" s="324">
        <v>1000</v>
      </c>
      <c r="D1425" s="324">
        <v>20</v>
      </c>
      <c r="E1425" s="324">
        <v>1.8</v>
      </c>
      <c r="F1425" s="399">
        <v>0</v>
      </c>
      <c r="G1425" s="324">
        <v>0.73</v>
      </c>
      <c r="H1425" s="324">
        <v>0.7</v>
      </c>
      <c r="I1425" s="324">
        <v>0.6</v>
      </c>
      <c r="J1425" s="324">
        <v>40</v>
      </c>
      <c r="K1425" s="324">
        <v>125</v>
      </c>
      <c r="L1425" s="324">
        <v>1</v>
      </c>
      <c r="M1425" s="324">
        <v>11.3</v>
      </c>
      <c r="N1425" s="324">
        <v>11.3</v>
      </c>
      <c r="O1425" s="324">
        <v>12.5</v>
      </c>
      <c r="P1425" s="324">
        <v>100</v>
      </c>
      <c r="Q1425" s="324" t="s">
        <v>886</v>
      </c>
      <c r="R1425" s="399">
        <v>1</v>
      </c>
      <c r="S1425" s="399">
        <v>0</v>
      </c>
      <c r="T1425" s="399">
        <v>0</v>
      </c>
      <c r="U1425" s="406">
        <v>0.5</v>
      </c>
      <c r="V1425" s="406">
        <v>0</v>
      </c>
      <c r="W1425" s="407">
        <v>1.0432729999999999E-3</v>
      </c>
      <c r="X1425" s="407">
        <v>1.6894609282384589</v>
      </c>
      <c r="Y1425" s="324">
        <v>1.48</v>
      </c>
      <c r="Z1425" s="324">
        <v>1.79</v>
      </c>
      <c r="AA1425" s="407">
        <v>1.8354909999999999E-3</v>
      </c>
      <c r="AB1425" s="407">
        <v>1.6894609282384589</v>
      </c>
      <c r="AC1425" s="324">
        <v>1.21</v>
      </c>
      <c r="AD1425" s="324">
        <v>2.0099999999999998</v>
      </c>
      <c r="AE1425" s="407">
        <v>1.5398039999999999E-3</v>
      </c>
      <c r="AF1425" s="407">
        <v>1.6894609282384589</v>
      </c>
      <c r="AG1425" s="324">
        <v>1.28</v>
      </c>
      <c r="AH1425" s="324">
        <v>2.2799999999999998</v>
      </c>
      <c r="AI1425" s="324">
        <v>0</v>
      </c>
      <c r="AJ1425" s="324">
        <v>0</v>
      </c>
      <c r="AK1425" s="324">
        <v>0</v>
      </c>
      <c r="AL1425" s="324">
        <v>0</v>
      </c>
      <c r="AM1425" s="324">
        <v>0</v>
      </c>
      <c r="AN1425" s="324">
        <v>0</v>
      </c>
      <c r="AO1425" s="324">
        <v>878687</v>
      </c>
      <c r="AP1425" s="324">
        <v>6.4000000000000003E-3</v>
      </c>
      <c r="AQ1425" s="324">
        <v>8.0009999999999998E-2</v>
      </c>
      <c r="AR1425" s="324">
        <v>59</v>
      </c>
      <c r="AS1425" s="324" t="s">
        <v>4289</v>
      </c>
      <c r="AT1425" s="390">
        <v>0</v>
      </c>
      <c r="AU1425" s="390">
        <v>0</v>
      </c>
      <c r="AV1425" s="390">
        <v>0</v>
      </c>
      <c r="AY1425" s="390" t="s">
        <v>4290</v>
      </c>
    </row>
    <row r="1426" spans="1:51" s="390" customFormat="1">
      <c r="A1426" s="324" t="s">
        <v>81</v>
      </c>
      <c r="B1426" s="324" t="s">
        <v>4293</v>
      </c>
      <c r="C1426" s="324">
        <v>15</v>
      </c>
      <c r="D1426" s="324">
        <v>20</v>
      </c>
      <c r="E1426" s="324">
        <v>0.02</v>
      </c>
      <c r="F1426" s="399">
        <v>0</v>
      </c>
      <c r="G1426" s="324">
        <v>5.8</v>
      </c>
      <c r="H1426" s="324">
        <v>0.7</v>
      </c>
      <c r="I1426" s="324">
        <v>6.6</v>
      </c>
      <c r="J1426" s="324">
        <v>40</v>
      </c>
      <c r="K1426" s="324">
        <v>125</v>
      </c>
      <c r="L1426" s="324">
        <v>1</v>
      </c>
      <c r="M1426" s="324">
        <v>11.3</v>
      </c>
      <c r="N1426" s="324">
        <v>11.3</v>
      </c>
      <c r="O1426" s="324">
        <v>12.5</v>
      </c>
      <c r="P1426" s="324">
        <v>100</v>
      </c>
      <c r="Q1426" s="324" t="s">
        <v>886</v>
      </c>
      <c r="R1426" s="399">
        <v>1</v>
      </c>
      <c r="S1426" s="399">
        <v>0</v>
      </c>
      <c r="T1426" s="399">
        <v>0</v>
      </c>
      <c r="U1426" s="406">
        <v>0.5</v>
      </c>
      <c r="V1426" s="406">
        <v>0</v>
      </c>
      <c r="W1426" s="407">
        <v>1.0432729999999999E-3</v>
      </c>
      <c r="X1426" s="407">
        <v>0.19766692860389967</v>
      </c>
      <c r="Y1426" s="324">
        <v>1.48</v>
      </c>
      <c r="Z1426" s="324">
        <v>1.79</v>
      </c>
      <c r="AA1426" s="407">
        <v>1.8354909999999999E-3</v>
      </c>
      <c r="AB1426" s="407">
        <v>0.19766692860389967</v>
      </c>
      <c r="AC1426" s="324">
        <v>1.21</v>
      </c>
      <c r="AD1426" s="324">
        <v>2.0099999999999998</v>
      </c>
      <c r="AE1426" s="407">
        <v>1.5398039999999999E-3</v>
      </c>
      <c r="AF1426" s="407">
        <v>0.19766692860389967</v>
      </c>
      <c r="AG1426" s="324">
        <v>1.28</v>
      </c>
      <c r="AH1426" s="324">
        <v>2.2799999999999998</v>
      </c>
      <c r="AI1426" s="324">
        <v>0</v>
      </c>
      <c r="AJ1426" s="324">
        <v>0</v>
      </c>
      <c r="AK1426" s="324">
        <v>0</v>
      </c>
      <c r="AL1426" s="324">
        <v>0</v>
      </c>
      <c r="AM1426" s="324">
        <v>0</v>
      </c>
      <c r="AN1426" s="324">
        <v>0</v>
      </c>
      <c r="AO1426" s="324">
        <v>68281</v>
      </c>
      <c r="AP1426" s="324">
        <v>8.2379999999999995E-2</v>
      </c>
      <c r="AQ1426" s="324">
        <v>0.28702</v>
      </c>
      <c r="AR1426" s="324">
        <v>40</v>
      </c>
      <c r="AS1426" s="324" t="s">
        <v>4289</v>
      </c>
      <c r="AT1426" s="390">
        <v>0</v>
      </c>
      <c r="AU1426" s="390">
        <v>0</v>
      </c>
      <c r="AV1426" s="390">
        <v>0</v>
      </c>
      <c r="AY1426" s="390" t="s">
        <v>4290</v>
      </c>
    </row>
    <row r="1427" spans="1:51" s="390" customFormat="1">
      <c r="A1427" s="324" t="s">
        <v>81</v>
      </c>
      <c r="B1427" s="324" t="s">
        <v>4294</v>
      </c>
      <c r="C1427" s="324">
        <v>22</v>
      </c>
      <c r="D1427" s="324">
        <v>20</v>
      </c>
      <c r="E1427" s="324">
        <v>2.3E-2</v>
      </c>
      <c r="F1427" s="399">
        <v>0</v>
      </c>
      <c r="G1427" s="324">
        <v>4.8</v>
      </c>
      <c r="H1427" s="324">
        <v>0.7</v>
      </c>
      <c r="I1427" s="324">
        <v>6.1</v>
      </c>
      <c r="J1427" s="324">
        <v>40</v>
      </c>
      <c r="K1427" s="324">
        <v>125</v>
      </c>
      <c r="L1427" s="324">
        <v>1</v>
      </c>
      <c r="M1427" s="324">
        <v>11.3</v>
      </c>
      <c r="N1427" s="324">
        <v>11.3</v>
      </c>
      <c r="O1427" s="324">
        <v>12.5</v>
      </c>
      <c r="P1427" s="324">
        <v>100</v>
      </c>
      <c r="Q1427" s="324" t="s">
        <v>886</v>
      </c>
      <c r="R1427" s="399">
        <v>1</v>
      </c>
      <c r="S1427" s="399">
        <v>0</v>
      </c>
      <c r="T1427" s="399">
        <v>0</v>
      </c>
      <c r="U1427" s="406">
        <v>0.5</v>
      </c>
      <c r="V1427" s="406">
        <v>0</v>
      </c>
      <c r="W1427" s="407">
        <v>1.0432729999999999E-3</v>
      </c>
      <c r="X1427" s="407">
        <v>0.24992370283251683</v>
      </c>
      <c r="Y1427" s="324">
        <v>1.48</v>
      </c>
      <c r="Z1427" s="324">
        <v>1.79</v>
      </c>
      <c r="AA1427" s="407">
        <v>1.8354909999999999E-3</v>
      </c>
      <c r="AB1427" s="407">
        <v>0.24992370283251683</v>
      </c>
      <c r="AC1427" s="324">
        <v>1.21</v>
      </c>
      <c r="AD1427" s="324">
        <v>2.0099999999999998</v>
      </c>
      <c r="AE1427" s="407">
        <v>1.5398039999999999E-3</v>
      </c>
      <c r="AF1427" s="407">
        <v>0.24992370283251683</v>
      </c>
      <c r="AG1427" s="324">
        <v>1.28</v>
      </c>
      <c r="AH1427" s="324">
        <v>2.2799999999999998</v>
      </c>
      <c r="AI1427" s="324">
        <v>0</v>
      </c>
      <c r="AJ1427" s="324">
        <v>0</v>
      </c>
      <c r="AK1427" s="324">
        <v>0</v>
      </c>
      <c r="AL1427" s="324">
        <v>0</v>
      </c>
      <c r="AM1427" s="324">
        <v>0</v>
      </c>
      <c r="AN1427" s="324">
        <v>0</v>
      </c>
      <c r="AO1427" s="324">
        <v>68281</v>
      </c>
      <c r="AP1427" s="324">
        <v>8.2379999999999995E-2</v>
      </c>
      <c r="AQ1427" s="324">
        <v>0.28702</v>
      </c>
      <c r="AR1427" s="324">
        <v>41</v>
      </c>
      <c r="AS1427" s="324" t="s">
        <v>4289</v>
      </c>
      <c r="AT1427" s="390">
        <v>0</v>
      </c>
      <c r="AU1427" s="390">
        <v>0</v>
      </c>
      <c r="AV1427" s="390">
        <v>0</v>
      </c>
      <c r="AY1427" s="390" t="s">
        <v>4290</v>
      </c>
    </row>
    <row r="1428" spans="1:51" s="390" customFormat="1">
      <c r="A1428" s="324" t="s">
        <v>81</v>
      </c>
      <c r="B1428" s="324" t="s">
        <v>4295</v>
      </c>
      <c r="C1428" s="324">
        <v>220</v>
      </c>
      <c r="D1428" s="324">
        <v>20</v>
      </c>
      <c r="E1428" s="324">
        <v>0.28100000000000003</v>
      </c>
      <c r="F1428" s="399">
        <v>0</v>
      </c>
      <c r="G1428" s="324">
        <v>1.5</v>
      </c>
      <c r="H1428" s="324">
        <v>0.7</v>
      </c>
      <c r="I1428" s="324">
        <v>1.65</v>
      </c>
      <c r="J1428" s="324">
        <v>40</v>
      </c>
      <c r="K1428" s="324">
        <v>125</v>
      </c>
      <c r="L1428" s="324">
        <v>1</v>
      </c>
      <c r="M1428" s="324">
        <v>11.3</v>
      </c>
      <c r="N1428" s="324">
        <v>11.3</v>
      </c>
      <c r="O1428" s="324">
        <v>12.5</v>
      </c>
      <c r="P1428" s="324">
        <v>100</v>
      </c>
      <c r="Q1428" s="324" t="s">
        <v>886</v>
      </c>
      <c r="R1428" s="399">
        <v>1</v>
      </c>
      <c r="S1428" s="399">
        <v>0</v>
      </c>
      <c r="T1428" s="399">
        <v>0</v>
      </c>
      <c r="U1428" s="406">
        <v>0.5</v>
      </c>
      <c r="V1428" s="406">
        <v>0</v>
      </c>
      <c r="W1428" s="407">
        <v>1.0432729999999999E-3</v>
      </c>
      <c r="X1428" s="407">
        <v>0.796460151883845</v>
      </c>
      <c r="Y1428" s="324">
        <v>1.48</v>
      </c>
      <c r="Z1428" s="324">
        <v>1.79</v>
      </c>
      <c r="AA1428" s="407">
        <v>1.8354909999999999E-3</v>
      </c>
      <c r="AB1428" s="407">
        <v>0.796460151883845</v>
      </c>
      <c r="AC1428" s="324">
        <v>1.21</v>
      </c>
      <c r="AD1428" s="324">
        <v>2.0099999999999998</v>
      </c>
      <c r="AE1428" s="407">
        <v>1.5398039999999999E-3</v>
      </c>
      <c r="AF1428" s="407">
        <v>0.796460151883845</v>
      </c>
      <c r="AG1428" s="324">
        <v>1.28</v>
      </c>
      <c r="AH1428" s="324">
        <v>2.2799999999999998</v>
      </c>
      <c r="AI1428" s="324">
        <v>0</v>
      </c>
      <c r="AJ1428" s="324">
        <v>0</v>
      </c>
      <c r="AK1428" s="324">
        <v>0</v>
      </c>
      <c r="AL1428" s="324">
        <v>0</v>
      </c>
      <c r="AM1428" s="324">
        <v>0</v>
      </c>
      <c r="AN1428" s="324">
        <v>0</v>
      </c>
      <c r="AO1428" s="324">
        <v>273123</v>
      </c>
      <c r="AP1428" s="324">
        <v>2.06E-2</v>
      </c>
      <c r="AQ1428" s="324">
        <v>0.14351</v>
      </c>
      <c r="AR1428" s="324">
        <v>50</v>
      </c>
      <c r="AS1428" s="324" t="s">
        <v>4289</v>
      </c>
      <c r="AT1428" s="390">
        <v>0</v>
      </c>
      <c r="AU1428" s="390">
        <v>0</v>
      </c>
      <c r="AV1428" s="390">
        <v>0</v>
      </c>
      <c r="AY1428" s="390" t="s">
        <v>4290</v>
      </c>
    </row>
    <row r="1429" spans="1:51" s="390" customFormat="1">
      <c r="A1429" s="324" t="s">
        <v>81</v>
      </c>
      <c r="B1429" s="324" t="s">
        <v>4296</v>
      </c>
      <c r="C1429" s="324">
        <v>27</v>
      </c>
      <c r="D1429" s="324">
        <v>20</v>
      </c>
      <c r="E1429" s="324">
        <v>3.2000000000000001E-2</v>
      </c>
      <c r="F1429" s="399">
        <v>0</v>
      </c>
      <c r="G1429" s="324">
        <v>4.2</v>
      </c>
      <c r="H1429" s="324">
        <v>0.7</v>
      </c>
      <c r="I1429" s="324">
        <v>5.05</v>
      </c>
      <c r="J1429" s="324">
        <v>40</v>
      </c>
      <c r="K1429" s="324">
        <v>125</v>
      </c>
      <c r="L1429" s="324">
        <v>1</v>
      </c>
      <c r="M1429" s="324">
        <v>11.3</v>
      </c>
      <c r="N1429" s="324">
        <v>11.3</v>
      </c>
      <c r="O1429" s="324">
        <v>12.5</v>
      </c>
      <c r="P1429" s="324">
        <v>100</v>
      </c>
      <c r="Q1429" s="324" t="s">
        <v>886</v>
      </c>
      <c r="R1429" s="399">
        <v>1</v>
      </c>
      <c r="S1429" s="399">
        <v>0</v>
      </c>
      <c r="T1429" s="399">
        <v>0</v>
      </c>
      <c r="U1429" s="406">
        <v>0.5</v>
      </c>
      <c r="V1429" s="406">
        <v>0</v>
      </c>
      <c r="W1429" s="407">
        <v>1.0432729999999999E-3</v>
      </c>
      <c r="X1429" s="407">
        <v>0.26954581173259046</v>
      </c>
      <c r="Y1429" s="324">
        <v>1.48</v>
      </c>
      <c r="Z1429" s="324">
        <v>1.79</v>
      </c>
      <c r="AA1429" s="407">
        <v>1.8354909999999999E-3</v>
      </c>
      <c r="AB1429" s="407">
        <v>0.26954581173259046</v>
      </c>
      <c r="AC1429" s="324">
        <v>1.21</v>
      </c>
      <c r="AD1429" s="324">
        <v>2.0099999999999998</v>
      </c>
      <c r="AE1429" s="407">
        <v>1.5398039999999999E-3</v>
      </c>
      <c r="AF1429" s="407">
        <v>0.26954581173259046</v>
      </c>
      <c r="AG1429" s="324">
        <v>1.28</v>
      </c>
      <c r="AH1429" s="324">
        <v>2.2799999999999998</v>
      </c>
      <c r="AI1429" s="324">
        <v>0</v>
      </c>
      <c r="AJ1429" s="324">
        <v>0</v>
      </c>
      <c r="AK1429" s="324">
        <v>0</v>
      </c>
      <c r="AL1429" s="324">
        <v>0</v>
      </c>
      <c r="AM1429" s="324">
        <v>0</v>
      </c>
      <c r="AN1429" s="324">
        <v>0</v>
      </c>
      <c r="AO1429" s="324">
        <v>86322</v>
      </c>
      <c r="AP1429" s="324">
        <v>6.5159999999999996E-2</v>
      </c>
      <c r="AQ1429" s="324">
        <v>0.25527</v>
      </c>
      <c r="AR1429" s="324">
        <v>44</v>
      </c>
      <c r="AS1429" s="324" t="s">
        <v>4289</v>
      </c>
      <c r="AT1429" s="390">
        <v>0</v>
      </c>
      <c r="AU1429" s="390">
        <v>0</v>
      </c>
      <c r="AV1429" s="390">
        <v>0</v>
      </c>
      <c r="AY1429" s="390" t="s">
        <v>4290</v>
      </c>
    </row>
    <row r="1430" spans="1:51" s="390" customFormat="1">
      <c r="A1430" s="324" t="s">
        <v>81</v>
      </c>
      <c r="B1430" s="324" t="s">
        <v>4297</v>
      </c>
      <c r="C1430" s="324">
        <v>2700</v>
      </c>
      <c r="D1430" s="324">
        <v>20</v>
      </c>
      <c r="E1430" s="324">
        <v>3.76</v>
      </c>
      <c r="F1430" s="399">
        <v>0</v>
      </c>
      <c r="G1430" s="324">
        <v>0.45</v>
      </c>
      <c r="H1430" s="324">
        <v>0.7</v>
      </c>
      <c r="I1430" s="324">
        <v>0.4</v>
      </c>
      <c r="J1430" s="324">
        <v>40</v>
      </c>
      <c r="K1430" s="324">
        <v>125</v>
      </c>
      <c r="L1430" s="324">
        <v>1</v>
      </c>
      <c r="M1430" s="324">
        <v>11.3</v>
      </c>
      <c r="N1430" s="324">
        <v>11.3</v>
      </c>
      <c r="O1430" s="324">
        <v>12.5</v>
      </c>
      <c r="P1430" s="324">
        <v>100</v>
      </c>
      <c r="Q1430" s="324" t="s">
        <v>886</v>
      </c>
      <c r="R1430" s="399">
        <v>1</v>
      </c>
      <c r="S1430" s="399">
        <v>0</v>
      </c>
      <c r="T1430" s="399">
        <v>0</v>
      </c>
      <c r="U1430" s="406">
        <v>0.5</v>
      </c>
      <c r="V1430" s="406">
        <v>0</v>
      </c>
      <c r="W1430" s="407">
        <v>1.0432729999999999E-3</v>
      </c>
      <c r="X1430" s="407">
        <v>2.8238132657699957</v>
      </c>
      <c r="Y1430" s="324">
        <v>1.48</v>
      </c>
      <c r="Z1430" s="324">
        <v>1.79</v>
      </c>
      <c r="AA1430" s="407">
        <v>1.8354909999999999E-3</v>
      </c>
      <c r="AB1430" s="407">
        <v>2.8238132657699957</v>
      </c>
      <c r="AC1430" s="324">
        <v>1.21</v>
      </c>
      <c r="AD1430" s="324">
        <v>2.0099999999999998</v>
      </c>
      <c r="AE1430" s="407">
        <v>1.5398039999999999E-3</v>
      </c>
      <c r="AF1430" s="407">
        <v>2.8238132657699957</v>
      </c>
      <c r="AG1430" s="324">
        <v>1.28</v>
      </c>
      <c r="AH1430" s="324">
        <v>2.2799999999999998</v>
      </c>
      <c r="AI1430" s="324">
        <v>0</v>
      </c>
      <c r="AJ1430" s="324">
        <v>0</v>
      </c>
      <c r="AK1430" s="324">
        <v>0</v>
      </c>
      <c r="AL1430" s="324">
        <v>0</v>
      </c>
      <c r="AM1430" s="324">
        <v>0</v>
      </c>
      <c r="AN1430" s="324">
        <v>0</v>
      </c>
      <c r="AO1430" s="324">
        <v>1112088</v>
      </c>
      <c r="AP1430" s="324">
        <v>5.0600000000000003E-3</v>
      </c>
      <c r="AQ1430" s="324">
        <v>7.1120000000000003E-2</v>
      </c>
      <c r="AR1430" s="324">
        <v>63</v>
      </c>
      <c r="AS1430" s="324" t="s">
        <v>4289</v>
      </c>
      <c r="AT1430" s="390">
        <v>0</v>
      </c>
      <c r="AU1430" s="390">
        <v>0</v>
      </c>
      <c r="AV1430" s="390">
        <v>0</v>
      </c>
      <c r="AY1430" s="390" t="s">
        <v>4290</v>
      </c>
    </row>
    <row r="1431" spans="1:51" s="390" customFormat="1">
      <c r="A1431" s="324" t="s">
        <v>81</v>
      </c>
      <c r="B1431" s="324" t="s">
        <v>4298</v>
      </c>
      <c r="C1431" s="324">
        <v>33</v>
      </c>
      <c r="D1431" s="324">
        <v>20</v>
      </c>
      <c r="E1431" s="324">
        <v>4.4999999999999998E-2</v>
      </c>
      <c r="F1431" s="399">
        <v>0</v>
      </c>
      <c r="G1431" s="324">
        <v>4</v>
      </c>
      <c r="H1431" s="324">
        <v>0.7</v>
      </c>
      <c r="I1431" s="324">
        <v>4.4000000000000004</v>
      </c>
      <c r="J1431" s="324">
        <v>40</v>
      </c>
      <c r="K1431" s="324">
        <v>125</v>
      </c>
      <c r="L1431" s="324">
        <v>1</v>
      </c>
      <c r="M1431" s="324">
        <v>11.3</v>
      </c>
      <c r="N1431" s="324">
        <v>11.3</v>
      </c>
      <c r="O1431" s="324">
        <v>12.5</v>
      </c>
      <c r="P1431" s="324">
        <v>100</v>
      </c>
      <c r="Q1431" s="324" t="s">
        <v>886</v>
      </c>
      <c r="R1431" s="399">
        <v>1</v>
      </c>
      <c r="S1431" s="399">
        <v>0</v>
      </c>
      <c r="T1431" s="399">
        <v>0</v>
      </c>
      <c r="U1431" s="406">
        <v>0.5</v>
      </c>
      <c r="V1431" s="406">
        <v>0</v>
      </c>
      <c r="W1431" s="407">
        <v>1.0432729999999999E-3</v>
      </c>
      <c r="X1431" s="407">
        <v>0.31061945923469952</v>
      </c>
      <c r="Y1431" s="324">
        <v>1.48</v>
      </c>
      <c r="Z1431" s="324">
        <v>1.79</v>
      </c>
      <c r="AA1431" s="407">
        <v>1.8354909999999999E-3</v>
      </c>
      <c r="AB1431" s="407">
        <v>0.31061945923469952</v>
      </c>
      <c r="AC1431" s="324">
        <v>1.21</v>
      </c>
      <c r="AD1431" s="324">
        <v>2.0099999999999998</v>
      </c>
      <c r="AE1431" s="407">
        <v>1.5398039999999999E-3</v>
      </c>
      <c r="AF1431" s="407">
        <v>0.31061945923469952</v>
      </c>
      <c r="AG1431" s="324">
        <v>1.28</v>
      </c>
      <c r="AH1431" s="324">
        <v>2.2799999999999998</v>
      </c>
      <c r="AI1431" s="324">
        <v>0</v>
      </c>
      <c r="AJ1431" s="324">
        <v>0</v>
      </c>
      <c r="AK1431" s="324">
        <v>0</v>
      </c>
      <c r="AL1431" s="324">
        <v>0</v>
      </c>
      <c r="AM1431" s="324">
        <v>0</v>
      </c>
      <c r="AN1431" s="324">
        <v>0</v>
      </c>
      <c r="AO1431" s="324">
        <v>108845</v>
      </c>
      <c r="AP1431" s="324">
        <v>5.1679999999999997E-2</v>
      </c>
      <c r="AQ1431" s="324">
        <v>0.22733</v>
      </c>
      <c r="AR1431" s="324">
        <v>40</v>
      </c>
      <c r="AS1431" s="324" t="s">
        <v>4289</v>
      </c>
      <c r="AT1431" s="390">
        <v>0</v>
      </c>
      <c r="AU1431" s="390">
        <v>0</v>
      </c>
      <c r="AV1431" s="390">
        <v>0</v>
      </c>
      <c r="AY1431" s="390" t="s">
        <v>4290</v>
      </c>
    </row>
    <row r="1432" spans="1:51" s="390" customFormat="1">
      <c r="A1432" s="324" t="s">
        <v>81</v>
      </c>
      <c r="B1432" s="324" t="s">
        <v>4299</v>
      </c>
      <c r="C1432" s="324">
        <v>39</v>
      </c>
      <c r="D1432" s="324">
        <v>20</v>
      </c>
      <c r="E1432" s="324">
        <v>5.8000000000000003E-2</v>
      </c>
      <c r="F1432" s="399">
        <v>0</v>
      </c>
      <c r="G1432" s="324">
        <v>3.6</v>
      </c>
      <c r="H1432" s="324">
        <v>0.7</v>
      </c>
      <c r="I1432" s="324">
        <v>3.75</v>
      </c>
      <c r="J1432" s="324">
        <v>40</v>
      </c>
      <c r="K1432" s="324">
        <v>125</v>
      </c>
      <c r="L1432" s="324">
        <v>1</v>
      </c>
      <c r="M1432" s="324">
        <v>11.3</v>
      </c>
      <c r="N1432" s="324">
        <v>11.3</v>
      </c>
      <c r="O1432" s="324">
        <v>12.5</v>
      </c>
      <c r="P1432" s="324">
        <v>100</v>
      </c>
      <c r="Q1432" s="324" t="s">
        <v>886</v>
      </c>
      <c r="R1432" s="399">
        <v>1</v>
      </c>
      <c r="S1432" s="399">
        <v>0</v>
      </c>
      <c r="T1432" s="399">
        <v>0</v>
      </c>
      <c r="U1432" s="406">
        <v>0.5</v>
      </c>
      <c r="V1432" s="406">
        <v>0</v>
      </c>
      <c r="W1432" s="407">
        <v>1.0432729999999999E-3</v>
      </c>
      <c r="X1432" s="407">
        <v>0.32944488100649949</v>
      </c>
      <c r="Y1432" s="324">
        <v>1.48</v>
      </c>
      <c r="Z1432" s="324">
        <v>1.79</v>
      </c>
      <c r="AA1432" s="407">
        <v>1.8354909999999999E-3</v>
      </c>
      <c r="AB1432" s="407">
        <v>0.32944488100649949</v>
      </c>
      <c r="AC1432" s="324">
        <v>1.21</v>
      </c>
      <c r="AD1432" s="324">
        <v>2.0099999999999998</v>
      </c>
      <c r="AE1432" s="407">
        <v>1.5398039999999999E-3</v>
      </c>
      <c r="AF1432" s="407">
        <v>0.32944488100649949</v>
      </c>
      <c r="AG1432" s="324">
        <v>1.28</v>
      </c>
      <c r="AH1432" s="324">
        <v>2.2799999999999998</v>
      </c>
      <c r="AI1432" s="324">
        <v>0</v>
      </c>
      <c r="AJ1432" s="324">
        <v>0</v>
      </c>
      <c r="AK1432" s="324">
        <v>0</v>
      </c>
      <c r="AL1432" s="324">
        <v>0</v>
      </c>
      <c r="AM1432" s="324">
        <v>0</v>
      </c>
      <c r="AN1432" s="324">
        <v>0</v>
      </c>
      <c r="AO1432" s="324">
        <v>137950</v>
      </c>
      <c r="AP1432" s="324">
        <v>4.0779999999999997E-2</v>
      </c>
      <c r="AQ1432" s="324">
        <v>0.20193</v>
      </c>
      <c r="AR1432" s="324">
        <v>44</v>
      </c>
      <c r="AS1432" s="324" t="s">
        <v>4289</v>
      </c>
      <c r="AT1432" s="390">
        <v>0</v>
      </c>
      <c r="AU1432" s="390">
        <v>0</v>
      </c>
      <c r="AV1432" s="390">
        <v>0</v>
      </c>
      <c r="AY1432" s="390" t="s">
        <v>4290</v>
      </c>
    </row>
    <row r="1433" spans="1:51" s="390" customFormat="1">
      <c r="A1433" s="324" t="s">
        <v>81</v>
      </c>
      <c r="B1433" s="324" t="s">
        <v>4300</v>
      </c>
      <c r="C1433" s="324">
        <v>47</v>
      </c>
      <c r="D1433" s="324">
        <v>20</v>
      </c>
      <c r="E1433" s="324">
        <v>8.1000000000000003E-2</v>
      </c>
      <c r="F1433" s="399">
        <v>0</v>
      </c>
      <c r="G1433" s="324">
        <v>3.3</v>
      </c>
      <c r="H1433" s="324">
        <v>0.7</v>
      </c>
      <c r="I1433" s="324">
        <v>3.2</v>
      </c>
      <c r="J1433" s="324">
        <v>40</v>
      </c>
      <c r="K1433" s="324">
        <v>125</v>
      </c>
      <c r="L1433" s="324">
        <v>1</v>
      </c>
      <c r="M1433" s="324">
        <v>11.3</v>
      </c>
      <c r="N1433" s="324">
        <v>11.3</v>
      </c>
      <c r="O1433" s="324">
        <v>12.5</v>
      </c>
      <c r="P1433" s="324">
        <v>100</v>
      </c>
      <c r="Q1433" s="324" t="s">
        <v>886</v>
      </c>
      <c r="R1433" s="399">
        <v>1</v>
      </c>
      <c r="S1433" s="399">
        <v>0</v>
      </c>
      <c r="T1433" s="399">
        <v>0</v>
      </c>
      <c r="U1433" s="406">
        <v>0.5</v>
      </c>
      <c r="V1433" s="406">
        <v>0</v>
      </c>
      <c r="W1433" s="407">
        <v>1.0432729999999999E-3</v>
      </c>
      <c r="X1433" s="407">
        <v>0.36009091644896457</v>
      </c>
      <c r="Y1433" s="324">
        <v>1.48</v>
      </c>
      <c r="Z1433" s="324">
        <v>1.79</v>
      </c>
      <c r="AA1433" s="407">
        <v>1.8354909999999999E-3</v>
      </c>
      <c r="AB1433" s="407">
        <v>0.36009091644896457</v>
      </c>
      <c r="AC1433" s="324">
        <v>1.21</v>
      </c>
      <c r="AD1433" s="324">
        <v>2.0099999999999998</v>
      </c>
      <c r="AE1433" s="407">
        <v>1.5398039999999999E-3</v>
      </c>
      <c r="AF1433" s="407">
        <v>0.36009091644896457</v>
      </c>
      <c r="AG1433" s="324">
        <v>1.28</v>
      </c>
      <c r="AH1433" s="324">
        <v>2.2799999999999998</v>
      </c>
      <c r="AI1433" s="324">
        <v>0</v>
      </c>
      <c r="AJ1433" s="324">
        <v>0</v>
      </c>
      <c r="AK1433" s="324">
        <v>0</v>
      </c>
      <c r="AL1433" s="324">
        <v>0</v>
      </c>
      <c r="AM1433" s="324">
        <v>0</v>
      </c>
      <c r="AN1433" s="324">
        <v>0</v>
      </c>
      <c r="AO1433" s="324">
        <v>172957</v>
      </c>
      <c r="AP1433" s="324">
        <v>3.252E-2</v>
      </c>
      <c r="AQ1433" s="324">
        <v>0.18034</v>
      </c>
      <c r="AR1433" s="324">
        <v>44</v>
      </c>
      <c r="AS1433" s="324" t="s">
        <v>4289</v>
      </c>
      <c r="AT1433" s="390">
        <v>0</v>
      </c>
      <c r="AU1433" s="390">
        <v>0</v>
      </c>
      <c r="AV1433" s="390">
        <v>0</v>
      </c>
      <c r="AY1433" s="390" t="s">
        <v>4290</v>
      </c>
    </row>
    <row r="1434" spans="1:51" s="390" customFormat="1">
      <c r="A1434" s="324" t="s">
        <v>81</v>
      </c>
      <c r="B1434" s="324" t="s">
        <v>4301</v>
      </c>
      <c r="C1434" s="324">
        <v>560</v>
      </c>
      <c r="D1434" s="324">
        <v>20</v>
      </c>
      <c r="E1434" s="324">
        <v>0.70899999999999996</v>
      </c>
      <c r="F1434" s="399">
        <v>0</v>
      </c>
      <c r="G1434" s="324">
        <v>0.98</v>
      </c>
      <c r="H1434" s="324">
        <v>0.7</v>
      </c>
      <c r="I1434" s="324">
        <v>1</v>
      </c>
      <c r="J1434" s="324">
        <v>40</v>
      </c>
      <c r="K1434" s="324">
        <v>125</v>
      </c>
      <c r="L1434" s="324">
        <v>1</v>
      </c>
      <c r="M1434" s="324">
        <v>11.3</v>
      </c>
      <c r="N1434" s="324">
        <v>11.3</v>
      </c>
      <c r="O1434" s="324">
        <v>12.5</v>
      </c>
      <c r="P1434" s="324">
        <v>100</v>
      </c>
      <c r="Q1434" s="324" t="s">
        <v>886</v>
      </c>
      <c r="R1434" s="399">
        <v>1</v>
      </c>
      <c r="S1434" s="399">
        <v>0</v>
      </c>
      <c r="T1434" s="399">
        <v>0</v>
      </c>
      <c r="U1434" s="406">
        <v>0.5</v>
      </c>
      <c r="V1434" s="406">
        <v>0</v>
      </c>
      <c r="W1434" s="407">
        <v>1.0432729999999999E-3</v>
      </c>
      <c r="X1434" s="407">
        <v>1.2550281181199978</v>
      </c>
      <c r="Y1434" s="324">
        <v>1.48</v>
      </c>
      <c r="Z1434" s="324">
        <v>1.79</v>
      </c>
      <c r="AA1434" s="407">
        <v>1.8354909999999999E-3</v>
      </c>
      <c r="AB1434" s="407">
        <v>1.2550281181199978</v>
      </c>
      <c r="AC1434" s="324">
        <v>1.21</v>
      </c>
      <c r="AD1434" s="324">
        <v>2.0099999999999998</v>
      </c>
      <c r="AE1434" s="407">
        <v>1.5398039999999999E-3</v>
      </c>
      <c r="AF1434" s="407">
        <v>1.2550281181199978</v>
      </c>
      <c r="AG1434" s="324">
        <v>1.28</v>
      </c>
      <c r="AH1434" s="324">
        <v>2.2799999999999998</v>
      </c>
      <c r="AI1434" s="324">
        <v>0</v>
      </c>
      <c r="AJ1434" s="324">
        <v>0</v>
      </c>
      <c r="AK1434" s="324">
        <v>0</v>
      </c>
      <c r="AL1434" s="324">
        <v>0</v>
      </c>
      <c r="AM1434" s="324">
        <v>0</v>
      </c>
      <c r="AN1434" s="324">
        <v>0</v>
      </c>
      <c r="AO1434" s="324">
        <v>440286</v>
      </c>
      <c r="AP1434" s="324">
        <v>1.278E-2</v>
      </c>
      <c r="AQ1434" s="324">
        <v>0.11303000000000001</v>
      </c>
      <c r="AR1434" s="324">
        <v>54</v>
      </c>
      <c r="AS1434" s="324" t="s">
        <v>4289</v>
      </c>
      <c r="AT1434" s="390">
        <v>0</v>
      </c>
      <c r="AU1434" s="390">
        <v>0</v>
      </c>
      <c r="AV1434" s="390">
        <v>0</v>
      </c>
      <c r="AY1434" s="390" t="s">
        <v>4290</v>
      </c>
    </row>
    <row r="1435" spans="1:51" s="390" customFormat="1">
      <c r="A1435" s="324" t="s">
        <v>81</v>
      </c>
      <c r="B1435" s="324" t="s">
        <v>4302</v>
      </c>
      <c r="C1435" s="324">
        <v>6.8</v>
      </c>
      <c r="D1435" s="324">
        <v>20</v>
      </c>
      <c r="E1435" s="324">
        <v>1.4E-2</v>
      </c>
      <c r="F1435" s="399">
        <v>0</v>
      </c>
      <c r="G1435" s="324">
        <v>9.1</v>
      </c>
      <c r="H1435" s="324">
        <v>0.7</v>
      </c>
      <c r="I1435" s="324">
        <v>7.8</v>
      </c>
      <c r="J1435" s="324">
        <v>40</v>
      </c>
      <c r="K1435" s="324">
        <v>125</v>
      </c>
      <c r="L1435" s="324">
        <v>1</v>
      </c>
      <c r="M1435" s="324">
        <v>11.3</v>
      </c>
      <c r="N1435" s="324">
        <v>11.3</v>
      </c>
      <c r="O1435" s="324">
        <v>12.5</v>
      </c>
      <c r="P1435" s="324">
        <v>100</v>
      </c>
      <c r="Q1435" s="324" t="s">
        <v>886</v>
      </c>
      <c r="R1435" s="399">
        <v>1</v>
      </c>
      <c r="S1435" s="399">
        <v>0</v>
      </c>
      <c r="T1435" s="399">
        <v>0</v>
      </c>
      <c r="U1435" s="406">
        <v>0.5</v>
      </c>
      <c r="V1435" s="406">
        <v>0</v>
      </c>
      <c r="W1435" s="407">
        <v>1.0432729999999999E-3</v>
      </c>
      <c r="X1435" s="407">
        <v>0.14934834605627978</v>
      </c>
      <c r="Y1435" s="324">
        <v>1.48</v>
      </c>
      <c r="Z1435" s="324">
        <v>1.79</v>
      </c>
      <c r="AA1435" s="407">
        <v>1.8354909999999999E-3</v>
      </c>
      <c r="AB1435" s="407">
        <v>0.14934834605627978</v>
      </c>
      <c r="AC1435" s="324">
        <v>1.21</v>
      </c>
      <c r="AD1435" s="324">
        <v>2.0099999999999998</v>
      </c>
      <c r="AE1435" s="407">
        <v>1.5398039999999999E-3</v>
      </c>
      <c r="AF1435" s="407">
        <v>0.14934834605627978</v>
      </c>
      <c r="AG1435" s="324">
        <v>1.28</v>
      </c>
      <c r="AH1435" s="324">
        <v>2.2799999999999998</v>
      </c>
      <c r="AI1435" s="324">
        <v>0</v>
      </c>
      <c r="AJ1435" s="324">
        <v>0</v>
      </c>
      <c r="AK1435" s="324">
        <v>0</v>
      </c>
      <c r="AL1435" s="324">
        <v>0</v>
      </c>
      <c r="AM1435" s="324">
        <v>0</v>
      </c>
      <c r="AN1435" s="324">
        <v>0</v>
      </c>
      <c r="AO1435" s="324">
        <v>68281</v>
      </c>
      <c r="AP1435" s="324">
        <v>8.2379999999999995E-2</v>
      </c>
      <c r="AQ1435" s="324">
        <v>0.28702</v>
      </c>
      <c r="AR1435" s="324">
        <v>41</v>
      </c>
      <c r="AS1435" s="324" t="s">
        <v>4289</v>
      </c>
      <c r="AT1435" s="390">
        <v>0</v>
      </c>
      <c r="AU1435" s="390">
        <v>0</v>
      </c>
      <c r="AV1435" s="390">
        <v>0</v>
      </c>
      <c r="AY1435" s="390" t="s">
        <v>4290</v>
      </c>
    </row>
    <row r="1436" spans="1:51" s="390" customFormat="1">
      <c r="A1436" s="399" t="s">
        <v>81</v>
      </c>
      <c r="B1436" s="399" t="s">
        <v>2989</v>
      </c>
      <c r="C1436" s="399">
        <v>100</v>
      </c>
      <c r="D1436" s="399">
        <v>10</v>
      </c>
      <c r="E1436" s="403">
        <v>7.9000000000000001E-2</v>
      </c>
      <c r="F1436" s="399">
        <v>0</v>
      </c>
      <c r="G1436" s="399">
        <v>3.6</v>
      </c>
      <c r="H1436" s="399">
        <v>0.7</v>
      </c>
      <c r="I1436" s="399">
        <v>3.65</v>
      </c>
      <c r="J1436" s="399">
        <v>40</v>
      </c>
      <c r="K1436" s="399">
        <v>125</v>
      </c>
      <c r="L1436" s="403">
        <v>1</v>
      </c>
      <c r="M1436" s="404">
        <v>13.600000381469727</v>
      </c>
      <c r="N1436" s="404">
        <v>13.600000381469727</v>
      </c>
      <c r="O1436" s="404">
        <v>16.5</v>
      </c>
      <c r="P1436" s="399">
        <v>100</v>
      </c>
      <c r="Q1436" s="399" t="s">
        <v>886</v>
      </c>
      <c r="R1436" s="399">
        <v>1</v>
      </c>
      <c r="S1436" s="399">
        <v>0</v>
      </c>
      <c r="T1436" s="399">
        <v>0</v>
      </c>
      <c r="U1436" s="404">
        <v>0.56000000000000005</v>
      </c>
      <c r="V1436" s="404">
        <v>0</v>
      </c>
      <c r="W1436" s="405">
        <v>2.8976397999999999E-3</v>
      </c>
      <c r="X1436" s="405">
        <v>0.39711216854139347</v>
      </c>
      <c r="Y1436" s="399">
        <v>1.48</v>
      </c>
      <c r="Z1436" s="399">
        <v>1.79</v>
      </c>
      <c r="AA1436" s="405">
        <v>5.0979865999999999E-3</v>
      </c>
      <c r="AB1436" s="405">
        <v>0.39711216854139347</v>
      </c>
      <c r="AC1436" s="399">
        <v>1.21</v>
      </c>
      <c r="AD1436" s="399">
        <v>2.0099999999999998</v>
      </c>
      <c r="AE1436" s="405">
        <v>4.2767303999999996E-3</v>
      </c>
      <c r="AF1436" s="405">
        <v>0.39711216854139347</v>
      </c>
      <c r="AG1436" s="399">
        <v>1.28</v>
      </c>
      <c r="AH1436" s="399">
        <v>2.2799999999999998</v>
      </c>
      <c r="AI1436" s="324">
        <v>0</v>
      </c>
      <c r="AJ1436" s="324">
        <v>0</v>
      </c>
      <c r="AK1436" s="324">
        <v>0</v>
      </c>
      <c r="AL1436" s="324">
        <v>0</v>
      </c>
      <c r="AM1436" s="324">
        <v>0</v>
      </c>
      <c r="AN1436" s="324">
        <v>0</v>
      </c>
      <c r="AO1436" s="403">
        <v>86322</v>
      </c>
      <c r="AP1436" s="403">
        <v>6.5159999999999996E-2</v>
      </c>
      <c r="AQ1436" s="403">
        <v>0.25527</v>
      </c>
      <c r="AR1436" s="403">
        <v>38</v>
      </c>
      <c r="AS1436" s="399" t="s">
        <v>2984</v>
      </c>
      <c r="AT1436" s="390">
        <v>0</v>
      </c>
      <c r="AU1436" s="390">
        <v>0</v>
      </c>
      <c r="AV1436" s="390">
        <v>0</v>
      </c>
      <c r="AY1436" s="390" t="s">
        <v>3558</v>
      </c>
    </row>
    <row r="1437" spans="1:51" s="390" customFormat="1">
      <c r="A1437" s="399" t="s">
        <v>81</v>
      </c>
      <c r="B1437" s="399" t="s">
        <v>3001</v>
      </c>
      <c r="C1437" s="399">
        <v>1000</v>
      </c>
      <c r="D1437" s="399">
        <v>10</v>
      </c>
      <c r="E1437" s="403">
        <v>1.02</v>
      </c>
      <c r="F1437" s="399">
        <v>0</v>
      </c>
      <c r="G1437" s="399">
        <v>1.1000000000000001</v>
      </c>
      <c r="H1437" s="399">
        <v>0.7</v>
      </c>
      <c r="I1437" s="399">
        <v>0.97</v>
      </c>
      <c r="J1437" s="399">
        <v>40</v>
      </c>
      <c r="K1437" s="399">
        <v>125</v>
      </c>
      <c r="L1437" s="403">
        <v>1</v>
      </c>
      <c r="M1437" s="404">
        <v>13.600000381469727</v>
      </c>
      <c r="N1437" s="404">
        <v>13.600000381469727</v>
      </c>
      <c r="O1437" s="404">
        <v>16.5</v>
      </c>
      <c r="P1437" s="399">
        <v>100</v>
      </c>
      <c r="Q1437" s="399" t="s">
        <v>886</v>
      </c>
      <c r="R1437" s="399">
        <v>1</v>
      </c>
      <c r="S1437" s="399">
        <v>0</v>
      </c>
      <c r="T1437" s="399">
        <v>0</v>
      </c>
      <c r="U1437" s="404">
        <v>0.56000000000000005</v>
      </c>
      <c r="V1437" s="404">
        <v>0</v>
      </c>
      <c r="W1437" s="405">
        <v>2.8976397999999999E-3</v>
      </c>
      <c r="X1437" s="405">
        <v>1.2788357969977078</v>
      </c>
      <c r="Y1437" s="399">
        <v>1.48</v>
      </c>
      <c r="Z1437" s="399">
        <v>1.79</v>
      </c>
      <c r="AA1437" s="405">
        <v>5.0979865999999999E-3</v>
      </c>
      <c r="AB1437" s="405">
        <v>1.2788357969977078</v>
      </c>
      <c r="AC1437" s="399">
        <v>1.21</v>
      </c>
      <c r="AD1437" s="399">
        <v>2.0099999999999998</v>
      </c>
      <c r="AE1437" s="405">
        <v>4.2767303999999996E-3</v>
      </c>
      <c r="AF1437" s="405">
        <v>1.2788357969977078</v>
      </c>
      <c r="AG1437" s="399">
        <v>1.28</v>
      </c>
      <c r="AH1437" s="399">
        <v>2.2799999999999998</v>
      </c>
      <c r="AI1437" s="324">
        <v>0</v>
      </c>
      <c r="AJ1437" s="324">
        <v>0</v>
      </c>
      <c r="AK1437" s="324">
        <v>0</v>
      </c>
      <c r="AL1437" s="324">
        <v>0</v>
      </c>
      <c r="AM1437" s="324">
        <v>0</v>
      </c>
      <c r="AN1437" s="324">
        <v>0</v>
      </c>
      <c r="AO1437" s="403">
        <v>348751</v>
      </c>
      <c r="AP1437" s="403">
        <v>1.6129999999999999E-2</v>
      </c>
      <c r="AQ1437" s="403">
        <v>0.127</v>
      </c>
      <c r="AR1437" s="403">
        <v>42</v>
      </c>
      <c r="AS1437" s="399" t="s">
        <v>2984</v>
      </c>
      <c r="AT1437" s="390">
        <v>0</v>
      </c>
      <c r="AU1437" s="390">
        <v>0</v>
      </c>
      <c r="AV1437" s="390">
        <v>0</v>
      </c>
      <c r="AY1437" s="390" t="s">
        <v>3558</v>
      </c>
    </row>
    <row r="1438" spans="1:51" s="390" customFormat="1">
      <c r="A1438" s="399" t="s">
        <v>81</v>
      </c>
      <c r="B1438" s="399" t="s">
        <v>3013</v>
      </c>
      <c r="C1438" s="399">
        <v>10000</v>
      </c>
      <c r="D1438" s="399">
        <v>10</v>
      </c>
      <c r="E1438" s="403">
        <v>6.55</v>
      </c>
      <c r="F1438" s="399">
        <v>0</v>
      </c>
      <c r="G1438" s="399">
        <v>0.37</v>
      </c>
      <c r="H1438" s="399">
        <v>0.7</v>
      </c>
      <c r="I1438" s="399">
        <v>0.35</v>
      </c>
      <c r="J1438" s="399">
        <v>40</v>
      </c>
      <c r="K1438" s="399">
        <v>125</v>
      </c>
      <c r="L1438" s="403">
        <v>1</v>
      </c>
      <c r="M1438" s="404">
        <v>13.600000381469727</v>
      </c>
      <c r="N1438" s="404">
        <v>13.600000381469727</v>
      </c>
      <c r="O1438" s="404">
        <v>16.5</v>
      </c>
      <c r="P1438" s="399">
        <v>100</v>
      </c>
      <c r="Q1438" s="399" t="s">
        <v>886</v>
      </c>
      <c r="R1438" s="399">
        <v>1</v>
      </c>
      <c r="S1438" s="399">
        <v>0</v>
      </c>
      <c r="T1438" s="399">
        <v>0</v>
      </c>
      <c r="U1438" s="404">
        <v>0.56000000000000005</v>
      </c>
      <c r="V1438" s="404">
        <v>0</v>
      </c>
      <c r="W1438" s="405">
        <v>2.8976397999999999E-3</v>
      </c>
      <c r="X1438" s="405">
        <v>4.2467905453770038</v>
      </c>
      <c r="Y1438" s="399">
        <v>1.48</v>
      </c>
      <c r="Z1438" s="399">
        <v>1.79</v>
      </c>
      <c r="AA1438" s="405">
        <v>5.0979865999999999E-3</v>
      </c>
      <c r="AB1438" s="405">
        <v>4.2467905453770038</v>
      </c>
      <c r="AC1438" s="399">
        <v>1.21</v>
      </c>
      <c r="AD1438" s="399">
        <v>2.0099999999999998</v>
      </c>
      <c r="AE1438" s="405">
        <v>4.2767303999999996E-3</v>
      </c>
      <c r="AF1438" s="405">
        <v>4.2467905453770038</v>
      </c>
      <c r="AG1438" s="399">
        <v>1.28</v>
      </c>
      <c r="AH1438" s="399">
        <v>2.2799999999999998</v>
      </c>
      <c r="AI1438" s="324">
        <v>0</v>
      </c>
      <c r="AJ1438" s="324">
        <v>0</v>
      </c>
      <c r="AK1438" s="324">
        <v>0</v>
      </c>
      <c r="AL1438" s="324">
        <v>0</v>
      </c>
      <c r="AM1438" s="324">
        <v>0</v>
      </c>
      <c r="AN1438" s="324">
        <v>0</v>
      </c>
      <c r="AO1438" s="403">
        <v>878687</v>
      </c>
      <c r="AP1438" s="403">
        <v>6.4000000000000003E-3</v>
      </c>
      <c r="AQ1438" s="403">
        <v>8.0009999999999998E-2</v>
      </c>
      <c r="AR1438" s="403">
        <v>50</v>
      </c>
      <c r="AS1438" s="399" t="s">
        <v>2984</v>
      </c>
      <c r="AT1438" s="390">
        <v>0</v>
      </c>
      <c r="AU1438" s="390">
        <v>0</v>
      </c>
      <c r="AV1438" s="390">
        <v>0</v>
      </c>
      <c r="AY1438" s="390" t="s">
        <v>3533</v>
      </c>
    </row>
    <row r="1439" spans="1:51" s="390" customFormat="1">
      <c r="A1439" s="399" t="s">
        <v>81</v>
      </c>
      <c r="B1439" s="399" t="s">
        <v>2990</v>
      </c>
      <c r="C1439" s="399">
        <v>120</v>
      </c>
      <c r="D1439" s="399">
        <v>10</v>
      </c>
      <c r="E1439" s="403">
        <v>0.11</v>
      </c>
      <c r="F1439" s="399">
        <v>0</v>
      </c>
      <c r="G1439" s="399">
        <v>3.2</v>
      </c>
      <c r="H1439" s="399">
        <v>0.7</v>
      </c>
      <c r="I1439" s="399">
        <v>3.15</v>
      </c>
      <c r="J1439" s="399">
        <v>40</v>
      </c>
      <c r="K1439" s="399">
        <v>125</v>
      </c>
      <c r="L1439" s="403">
        <v>1</v>
      </c>
      <c r="M1439" s="404">
        <v>13.600000381469727</v>
      </c>
      <c r="N1439" s="404">
        <v>13.600000381469727</v>
      </c>
      <c r="O1439" s="404">
        <v>16.5</v>
      </c>
      <c r="P1439" s="399">
        <v>100</v>
      </c>
      <c r="Q1439" s="399" t="s">
        <v>886</v>
      </c>
      <c r="R1439" s="399">
        <v>1</v>
      </c>
      <c r="S1439" s="399">
        <v>0</v>
      </c>
      <c r="T1439" s="399">
        <v>0</v>
      </c>
      <c r="U1439" s="404">
        <v>0.56000000000000005</v>
      </c>
      <c r="V1439" s="404">
        <v>0</v>
      </c>
      <c r="W1439" s="405">
        <v>2.8976397999999999E-3</v>
      </c>
      <c r="X1439" s="405">
        <v>0.43115035441637012</v>
      </c>
      <c r="Y1439" s="399">
        <v>1.48</v>
      </c>
      <c r="Z1439" s="399">
        <v>1.79</v>
      </c>
      <c r="AA1439" s="405">
        <v>5.0979865999999999E-3</v>
      </c>
      <c r="AB1439" s="405">
        <v>0.43115035441637012</v>
      </c>
      <c r="AC1439" s="399">
        <v>1.21</v>
      </c>
      <c r="AD1439" s="399">
        <v>2.0099999999999998</v>
      </c>
      <c r="AE1439" s="405">
        <v>4.2767303999999996E-3</v>
      </c>
      <c r="AF1439" s="405">
        <v>0.43115035441637012</v>
      </c>
      <c r="AG1439" s="399">
        <v>1.28</v>
      </c>
      <c r="AH1439" s="399">
        <v>2.2799999999999998</v>
      </c>
      <c r="AI1439" s="324">
        <v>0</v>
      </c>
      <c r="AJ1439" s="324">
        <v>0</v>
      </c>
      <c r="AK1439" s="324">
        <v>0</v>
      </c>
      <c r="AL1439" s="324">
        <v>0</v>
      </c>
      <c r="AM1439" s="324">
        <v>0</v>
      </c>
      <c r="AN1439" s="324">
        <v>0</v>
      </c>
      <c r="AO1439" s="403">
        <v>108845</v>
      </c>
      <c r="AP1439" s="403">
        <v>5.1679999999999997E-2</v>
      </c>
      <c r="AQ1439" s="403">
        <v>0.22733</v>
      </c>
      <c r="AR1439" s="403">
        <v>37</v>
      </c>
      <c r="AS1439" s="399" t="s">
        <v>2984</v>
      </c>
      <c r="AT1439" s="390">
        <v>0</v>
      </c>
      <c r="AU1439" s="390">
        <v>0</v>
      </c>
      <c r="AV1439" s="390">
        <v>0</v>
      </c>
      <c r="AY1439" s="390" t="s">
        <v>3533</v>
      </c>
    </row>
    <row r="1440" spans="1:51" s="390" customFormat="1">
      <c r="A1440" s="399" t="s">
        <v>81</v>
      </c>
      <c r="B1440" s="399" t="s">
        <v>3002</v>
      </c>
      <c r="C1440" s="399">
        <v>1200</v>
      </c>
      <c r="D1440" s="399">
        <v>10</v>
      </c>
      <c r="E1440" s="403">
        <v>1.19</v>
      </c>
      <c r="F1440" s="399">
        <v>0</v>
      </c>
      <c r="G1440" s="399">
        <v>1</v>
      </c>
      <c r="H1440" s="399">
        <v>0.7</v>
      </c>
      <c r="I1440" s="399">
        <v>0.81</v>
      </c>
      <c r="J1440" s="399">
        <v>40</v>
      </c>
      <c r="K1440" s="399">
        <v>125</v>
      </c>
      <c r="L1440" s="403">
        <v>1</v>
      </c>
      <c r="M1440" s="404">
        <v>13.600000381469727</v>
      </c>
      <c r="N1440" s="404">
        <v>13.600000381469727</v>
      </c>
      <c r="O1440" s="404">
        <v>16.5</v>
      </c>
      <c r="P1440" s="399">
        <v>100</v>
      </c>
      <c r="Q1440" s="399" t="s">
        <v>886</v>
      </c>
      <c r="R1440" s="399">
        <v>1</v>
      </c>
      <c r="S1440" s="399">
        <v>0</v>
      </c>
      <c r="T1440" s="399">
        <v>0</v>
      </c>
      <c r="U1440" s="404">
        <v>0.56000000000000005</v>
      </c>
      <c r="V1440" s="404">
        <v>0</v>
      </c>
      <c r="W1440" s="405">
        <v>2.8976397999999999E-3</v>
      </c>
      <c r="X1440" s="405">
        <v>1.4073819859187211</v>
      </c>
      <c r="Y1440" s="399">
        <v>1.48</v>
      </c>
      <c r="Z1440" s="399">
        <v>1.79</v>
      </c>
      <c r="AA1440" s="405">
        <v>5.0979865999999999E-3</v>
      </c>
      <c r="AB1440" s="405">
        <v>1.4073819859187211</v>
      </c>
      <c r="AC1440" s="399">
        <v>1.21</v>
      </c>
      <c r="AD1440" s="399">
        <v>2.0099999999999998</v>
      </c>
      <c r="AE1440" s="405">
        <v>4.2767303999999996E-3</v>
      </c>
      <c r="AF1440" s="405">
        <v>1.4073819859187211</v>
      </c>
      <c r="AG1440" s="399">
        <v>1.28</v>
      </c>
      <c r="AH1440" s="399">
        <v>2.2799999999999998</v>
      </c>
      <c r="AI1440" s="324">
        <v>0</v>
      </c>
      <c r="AJ1440" s="324">
        <v>0</v>
      </c>
      <c r="AK1440" s="324">
        <v>0</v>
      </c>
      <c r="AL1440" s="324">
        <v>0</v>
      </c>
      <c r="AM1440" s="324">
        <v>0</v>
      </c>
      <c r="AN1440" s="324">
        <v>0</v>
      </c>
      <c r="AO1440" s="403">
        <v>440286</v>
      </c>
      <c r="AP1440" s="403">
        <v>1.278E-2</v>
      </c>
      <c r="AQ1440" s="403">
        <v>0.11303000000000001</v>
      </c>
      <c r="AR1440" s="403">
        <v>51</v>
      </c>
      <c r="AS1440" s="399" t="s">
        <v>2984</v>
      </c>
      <c r="AT1440" s="390">
        <v>0</v>
      </c>
      <c r="AU1440" s="390">
        <v>0</v>
      </c>
      <c r="AV1440" s="390">
        <v>0</v>
      </c>
      <c r="AY1440" s="390" t="s">
        <v>3533</v>
      </c>
    </row>
    <row r="1441" spans="1:51" s="390" customFormat="1">
      <c r="A1441" s="399" t="s">
        <v>81</v>
      </c>
      <c r="B1441" s="399" t="s">
        <v>2991</v>
      </c>
      <c r="C1441" s="399">
        <v>150</v>
      </c>
      <c r="D1441" s="399">
        <v>10</v>
      </c>
      <c r="E1441" s="403">
        <v>0.14399999999999999</v>
      </c>
      <c r="F1441" s="399">
        <v>0</v>
      </c>
      <c r="G1441" s="399">
        <v>2.9</v>
      </c>
      <c r="H1441" s="399">
        <v>0.7</v>
      </c>
      <c r="I1441" s="399">
        <v>2.9</v>
      </c>
      <c r="J1441" s="399">
        <v>40</v>
      </c>
      <c r="K1441" s="399">
        <v>125</v>
      </c>
      <c r="L1441" s="403">
        <v>1</v>
      </c>
      <c r="M1441" s="404">
        <v>13.600000381469727</v>
      </c>
      <c r="N1441" s="404">
        <v>13.600000381469727</v>
      </c>
      <c r="O1441" s="404">
        <v>16.5</v>
      </c>
      <c r="P1441" s="399">
        <v>100</v>
      </c>
      <c r="Q1441" s="399" t="s">
        <v>886</v>
      </c>
      <c r="R1441" s="399">
        <v>1</v>
      </c>
      <c r="S1441" s="399">
        <v>0</v>
      </c>
      <c r="T1441" s="399">
        <v>0</v>
      </c>
      <c r="U1441" s="404">
        <v>0.56000000000000005</v>
      </c>
      <c r="V1441" s="404">
        <v>0</v>
      </c>
      <c r="W1441" s="405">
        <v>2.8976397999999999E-3</v>
      </c>
      <c r="X1441" s="405">
        <v>0.49207377406216152</v>
      </c>
      <c r="Y1441" s="399">
        <v>1.48</v>
      </c>
      <c r="Z1441" s="399">
        <v>1.79</v>
      </c>
      <c r="AA1441" s="405">
        <v>5.0979865999999999E-3</v>
      </c>
      <c r="AB1441" s="405">
        <v>0.49207377406216152</v>
      </c>
      <c r="AC1441" s="399">
        <v>1.21</v>
      </c>
      <c r="AD1441" s="399">
        <v>2.0099999999999998</v>
      </c>
      <c r="AE1441" s="405">
        <v>4.2767303999999996E-3</v>
      </c>
      <c r="AF1441" s="405">
        <v>0.49207377406216152</v>
      </c>
      <c r="AG1441" s="399">
        <v>1.28</v>
      </c>
      <c r="AH1441" s="399">
        <v>2.2799999999999998</v>
      </c>
      <c r="AI1441" s="324">
        <v>0</v>
      </c>
      <c r="AJ1441" s="324">
        <v>0</v>
      </c>
      <c r="AK1441" s="324">
        <v>0</v>
      </c>
      <c r="AL1441" s="324">
        <v>0</v>
      </c>
      <c r="AM1441" s="324">
        <v>0</v>
      </c>
      <c r="AN1441" s="324">
        <v>0</v>
      </c>
      <c r="AO1441" s="403">
        <v>137950</v>
      </c>
      <c r="AP1441" s="403">
        <v>4.0779999999999997E-2</v>
      </c>
      <c r="AQ1441" s="403">
        <v>0.20193</v>
      </c>
      <c r="AR1441" s="403">
        <v>33</v>
      </c>
      <c r="AS1441" s="399" t="s">
        <v>2984</v>
      </c>
      <c r="AT1441" s="390">
        <v>0</v>
      </c>
      <c r="AU1441" s="390">
        <v>0</v>
      </c>
      <c r="AV1441" s="390">
        <v>0</v>
      </c>
      <c r="AY1441" s="390" t="s">
        <v>3533</v>
      </c>
    </row>
    <row r="1442" spans="1:51" s="390" customFormat="1">
      <c r="A1442" s="399" t="s">
        <v>81</v>
      </c>
      <c r="B1442" s="399" t="s">
        <v>3003</v>
      </c>
      <c r="C1442" s="399">
        <v>1500</v>
      </c>
      <c r="D1442" s="399">
        <v>10</v>
      </c>
      <c r="E1442" s="403">
        <v>1.36</v>
      </c>
      <c r="F1442" s="399">
        <v>0</v>
      </c>
      <c r="G1442" s="399">
        <v>0.91</v>
      </c>
      <c r="H1442" s="399">
        <v>0.7</v>
      </c>
      <c r="I1442" s="399">
        <v>0.78</v>
      </c>
      <c r="J1442" s="399">
        <v>40</v>
      </c>
      <c r="K1442" s="399">
        <v>125</v>
      </c>
      <c r="L1442" s="403">
        <v>1</v>
      </c>
      <c r="M1442" s="404">
        <v>13.600000381469727</v>
      </c>
      <c r="N1442" s="404">
        <v>13.600000381469727</v>
      </c>
      <c r="O1442" s="404">
        <v>16.5</v>
      </c>
      <c r="P1442" s="399">
        <v>100</v>
      </c>
      <c r="Q1442" s="399" t="s">
        <v>886</v>
      </c>
      <c r="R1442" s="399">
        <v>1</v>
      </c>
      <c r="S1442" s="399">
        <v>0</v>
      </c>
      <c r="T1442" s="399">
        <v>0</v>
      </c>
      <c r="U1442" s="404">
        <v>0.56000000000000005</v>
      </c>
      <c r="V1442" s="404">
        <v>0</v>
      </c>
      <c r="W1442" s="405">
        <v>2.8976397999999999E-3</v>
      </c>
      <c r="X1442" s="405">
        <v>1.5646585442529559</v>
      </c>
      <c r="Y1442" s="399">
        <v>1.48</v>
      </c>
      <c r="Z1442" s="399">
        <v>1.79</v>
      </c>
      <c r="AA1442" s="405">
        <v>5.0979865999999999E-3</v>
      </c>
      <c r="AB1442" s="405">
        <v>1.5646585442529559</v>
      </c>
      <c r="AC1442" s="399">
        <v>1.21</v>
      </c>
      <c r="AD1442" s="399">
        <v>2.0099999999999998</v>
      </c>
      <c r="AE1442" s="405">
        <v>4.2767303999999996E-3</v>
      </c>
      <c r="AF1442" s="405">
        <v>1.5646585442529559</v>
      </c>
      <c r="AG1442" s="399">
        <v>1.28</v>
      </c>
      <c r="AH1442" s="399">
        <v>2.2799999999999998</v>
      </c>
      <c r="AI1442" s="324">
        <v>0</v>
      </c>
      <c r="AJ1442" s="324">
        <v>0</v>
      </c>
      <c r="AK1442" s="324">
        <v>0</v>
      </c>
      <c r="AL1442" s="324">
        <v>0</v>
      </c>
      <c r="AM1442" s="324">
        <v>0</v>
      </c>
      <c r="AN1442" s="324">
        <v>0</v>
      </c>
      <c r="AO1442" s="403">
        <v>440286</v>
      </c>
      <c r="AP1442" s="403">
        <v>1.278E-2</v>
      </c>
      <c r="AQ1442" s="403">
        <v>0.11303000000000001</v>
      </c>
      <c r="AR1442" s="403">
        <v>48</v>
      </c>
      <c r="AS1442" s="399" t="s">
        <v>2984</v>
      </c>
      <c r="AT1442" s="390">
        <v>0</v>
      </c>
      <c r="AU1442" s="390">
        <v>0</v>
      </c>
      <c r="AV1442" s="390">
        <v>0</v>
      </c>
      <c r="AY1442" s="390" t="s">
        <v>3533</v>
      </c>
    </row>
    <row r="1443" spans="1:51" s="390" customFormat="1">
      <c r="A1443" s="399" t="s">
        <v>81</v>
      </c>
      <c r="B1443" s="399" t="s">
        <v>2992</v>
      </c>
      <c r="C1443" s="399">
        <v>180</v>
      </c>
      <c r="D1443" s="399">
        <v>10</v>
      </c>
      <c r="E1443" s="403">
        <v>0.17199999999999999</v>
      </c>
      <c r="F1443" s="399">
        <v>0</v>
      </c>
      <c r="G1443" s="399">
        <v>2.7</v>
      </c>
      <c r="H1443" s="399">
        <v>0.7</v>
      </c>
      <c r="I1443" s="399">
        <v>2.65</v>
      </c>
      <c r="J1443" s="399">
        <v>40</v>
      </c>
      <c r="K1443" s="399">
        <v>125</v>
      </c>
      <c r="L1443" s="403">
        <v>1</v>
      </c>
      <c r="M1443" s="404">
        <v>13.600000381469727</v>
      </c>
      <c r="N1443" s="404">
        <v>13.600000381469727</v>
      </c>
      <c r="O1443" s="404">
        <v>16.5</v>
      </c>
      <c r="P1443" s="399">
        <v>100</v>
      </c>
      <c r="Q1443" s="399" t="s">
        <v>886</v>
      </c>
      <c r="R1443" s="399">
        <v>1</v>
      </c>
      <c r="S1443" s="399">
        <v>0</v>
      </c>
      <c r="T1443" s="399">
        <v>0</v>
      </c>
      <c r="U1443" s="404">
        <v>0.56000000000000005</v>
      </c>
      <c r="V1443" s="404">
        <v>0</v>
      </c>
      <c r="W1443" s="405">
        <v>2.8976397999999999E-3</v>
      </c>
      <c r="X1443" s="405">
        <v>0.54324944656462637</v>
      </c>
      <c r="Y1443" s="399">
        <v>1.48</v>
      </c>
      <c r="Z1443" s="399">
        <v>1.79</v>
      </c>
      <c r="AA1443" s="405">
        <v>5.0979865999999999E-3</v>
      </c>
      <c r="AB1443" s="405">
        <v>0.54324944656462637</v>
      </c>
      <c r="AC1443" s="399">
        <v>1.21</v>
      </c>
      <c r="AD1443" s="399">
        <v>2.0099999999999998</v>
      </c>
      <c r="AE1443" s="405">
        <v>4.2767303999999996E-3</v>
      </c>
      <c r="AF1443" s="405">
        <v>0.54324944656462637</v>
      </c>
      <c r="AG1443" s="399">
        <v>1.28</v>
      </c>
      <c r="AH1443" s="399">
        <v>2.2799999999999998</v>
      </c>
      <c r="AI1443" s="324">
        <v>0</v>
      </c>
      <c r="AJ1443" s="324">
        <v>0</v>
      </c>
      <c r="AK1443" s="324">
        <v>0</v>
      </c>
      <c r="AL1443" s="324">
        <v>0</v>
      </c>
      <c r="AM1443" s="324">
        <v>0</v>
      </c>
      <c r="AN1443" s="324">
        <v>0</v>
      </c>
      <c r="AO1443" s="403">
        <v>137950</v>
      </c>
      <c r="AP1443" s="403">
        <v>4.0779999999999997E-2</v>
      </c>
      <c r="AQ1443" s="403">
        <v>0.20193</v>
      </c>
      <c r="AR1443" s="403">
        <v>33</v>
      </c>
      <c r="AS1443" s="399" t="s">
        <v>2984</v>
      </c>
      <c r="AT1443" s="390">
        <v>0</v>
      </c>
      <c r="AU1443" s="390">
        <v>0</v>
      </c>
      <c r="AV1443" s="390">
        <v>0</v>
      </c>
      <c r="AY1443" s="390" t="s">
        <v>3533</v>
      </c>
    </row>
    <row r="1444" spans="1:51" s="390" customFormat="1">
      <c r="A1444" s="399" t="s">
        <v>81</v>
      </c>
      <c r="B1444" s="399" t="s">
        <v>3004</v>
      </c>
      <c r="C1444" s="399">
        <v>1800</v>
      </c>
      <c r="D1444" s="399">
        <v>10</v>
      </c>
      <c r="E1444" s="403">
        <v>1.49</v>
      </c>
      <c r="F1444" s="399">
        <v>0</v>
      </c>
      <c r="G1444" s="399">
        <v>0.87</v>
      </c>
      <c r="H1444" s="399">
        <v>0.7</v>
      </c>
      <c r="I1444" s="399">
        <v>0.74</v>
      </c>
      <c r="J1444" s="399">
        <v>40</v>
      </c>
      <c r="K1444" s="399">
        <v>125</v>
      </c>
      <c r="L1444" s="403">
        <v>1</v>
      </c>
      <c r="M1444" s="404">
        <v>13.600000381469727</v>
      </c>
      <c r="N1444" s="404">
        <v>13.600000381469727</v>
      </c>
      <c r="O1444" s="404">
        <v>16.5</v>
      </c>
      <c r="P1444" s="399">
        <v>100</v>
      </c>
      <c r="Q1444" s="399" t="s">
        <v>886</v>
      </c>
      <c r="R1444" s="399">
        <v>1</v>
      </c>
      <c r="S1444" s="399">
        <v>0</v>
      </c>
      <c r="T1444" s="399">
        <v>0</v>
      </c>
      <c r="U1444" s="404">
        <v>0.56000000000000005</v>
      </c>
      <c r="V1444" s="404">
        <v>0</v>
      </c>
      <c r="W1444" s="405">
        <v>2.8976397999999999E-3</v>
      </c>
      <c r="X1444" s="405">
        <v>1.7191438182424885</v>
      </c>
      <c r="Y1444" s="399">
        <v>1.48</v>
      </c>
      <c r="Z1444" s="399">
        <v>1.79</v>
      </c>
      <c r="AA1444" s="405">
        <v>5.0979865999999999E-3</v>
      </c>
      <c r="AB1444" s="405">
        <v>1.7191438182424885</v>
      </c>
      <c r="AC1444" s="399">
        <v>1.21</v>
      </c>
      <c r="AD1444" s="399">
        <v>2.0099999999999998</v>
      </c>
      <c r="AE1444" s="405">
        <v>4.2767303999999996E-3</v>
      </c>
      <c r="AF1444" s="405">
        <v>1.7191438182424885</v>
      </c>
      <c r="AG1444" s="399">
        <v>1.28</v>
      </c>
      <c r="AH1444" s="399">
        <v>2.2799999999999998</v>
      </c>
      <c r="AI1444" s="324">
        <v>0</v>
      </c>
      <c r="AJ1444" s="324">
        <v>0</v>
      </c>
      <c r="AK1444" s="324">
        <v>0</v>
      </c>
      <c r="AL1444" s="324">
        <v>0</v>
      </c>
      <c r="AM1444" s="324">
        <v>0</v>
      </c>
      <c r="AN1444" s="324">
        <v>0</v>
      </c>
      <c r="AO1444" s="403">
        <v>440286</v>
      </c>
      <c r="AP1444" s="403">
        <v>1.278E-2</v>
      </c>
      <c r="AQ1444" s="403">
        <v>0.11303000000000001</v>
      </c>
      <c r="AR1444" s="403">
        <v>49</v>
      </c>
      <c r="AS1444" s="399" t="s">
        <v>2984</v>
      </c>
      <c r="AT1444" s="390">
        <v>0</v>
      </c>
      <c r="AU1444" s="390">
        <v>0</v>
      </c>
      <c r="AV1444" s="390">
        <v>0</v>
      </c>
      <c r="AY1444" s="390" t="s">
        <v>3533</v>
      </c>
    </row>
    <row r="1445" spans="1:51" s="390" customFormat="1">
      <c r="A1445" s="399" t="s">
        <v>81</v>
      </c>
      <c r="B1445" s="399" t="s">
        <v>2993</v>
      </c>
      <c r="C1445" s="399">
        <v>220</v>
      </c>
      <c r="D1445" s="399">
        <v>10</v>
      </c>
      <c r="E1445" s="403">
        <v>0.23899999999999999</v>
      </c>
      <c r="F1445" s="399">
        <v>0</v>
      </c>
      <c r="G1445" s="399">
        <v>2.4</v>
      </c>
      <c r="H1445" s="399">
        <v>0.7</v>
      </c>
      <c r="I1445" s="399">
        <v>2.0499999999999998</v>
      </c>
      <c r="J1445" s="399">
        <v>40</v>
      </c>
      <c r="K1445" s="399">
        <v>125</v>
      </c>
      <c r="L1445" s="403">
        <v>1</v>
      </c>
      <c r="M1445" s="404">
        <v>13.600000381469727</v>
      </c>
      <c r="N1445" s="404">
        <v>13.600000381469727</v>
      </c>
      <c r="O1445" s="404">
        <v>16.5</v>
      </c>
      <c r="P1445" s="399">
        <v>100</v>
      </c>
      <c r="Q1445" s="399" t="s">
        <v>886</v>
      </c>
      <c r="R1445" s="399">
        <v>1</v>
      </c>
      <c r="S1445" s="399">
        <v>0</v>
      </c>
      <c r="T1445" s="399">
        <v>0</v>
      </c>
      <c r="U1445" s="404">
        <v>0.56000000000000005</v>
      </c>
      <c r="V1445" s="404">
        <v>0</v>
      </c>
      <c r="W1445" s="405">
        <v>2.8976397999999999E-3</v>
      </c>
      <c r="X1445" s="405">
        <v>0.58585724629518521</v>
      </c>
      <c r="Y1445" s="399">
        <v>1.48</v>
      </c>
      <c r="Z1445" s="399">
        <v>1.79</v>
      </c>
      <c r="AA1445" s="405">
        <v>5.0979865999999999E-3</v>
      </c>
      <c r="AB1445" s="405">
        <v>0.58585724629518521</v>
      </c>
      <c r="AC1445" s="399">
        <v>1.21</v>
      </c>
      <c r="AD1445" s="399">
        <v>2.0099999999999998</v>
      </c>
      <c r="AE1445" s="405">
        <v>4.2767303999999996E-3</v>
      </c>
      <c r="AF1445" s="405">
        <v>0.58585724629518521</v>
      </c>
      <c r="AG1445" s="399">
        <v>1.28</v>
      </c>
      <c r="AH1445" s="399">
        <v>2.2799999999999998</v>
      </c>
      <c r="AI1445" s="324">
        <v>0</v>
      </c>
      <c r="AJ1445" s="324">
        <v>0</v>
      </c>
      <c r="AK1445" s="324">
        <v>0</v>
      </c>
      <c r="AL1445" s="324">
        <v>0</v>
      </c>
      <c r="AM1445" s="324">
        <v>0</v>
      </c>
      <c r="AN1445" s="324">
        <v>0</v>
      </c>
      <c r="AO1445" s="403">
        <v>172957</v>
      </c>
      <c r="AP1445" s="403">
        <v>3.252E-2</v>
      </c>
      <c r="AQ1445" s="403">
        <v>0.18034</v>
      </c>
      <c r="AR1445" s="403">
        <v>40</v>
      </c>
      <c r="AS1445" s="399" t="s">
        <v>2984</v>
      </c>
      <c r="AT1445" s="390">
        <v>0</v>
      </c>
      <c r="AU1445" s="390">
        <v>0</v>
      </c>
      <c r="AV1445" s="390">
        <v>0</v>
      </c>
      <c r="AY1445" s="390" t="s">
        <v>3533</v>
      </c>
    </row>
    <row r="1446" spans="1:51" s="390" customFormat="1">
      <c r="A1446" s="399" t="s">
        <v>81</v>
      </c>
      <c r="B1446" s="399" t="s">
        <v>3005</v>
      </c>
      <c r="C1446" s="399">
        <v>2200</v>
      </c>
      <c r="D1446" s="399">
        <v>10</v>
      </c>
      <c r="E1446" s="403">
        <v>2.0099999999999998</v>
      </c>
      <c r="F1446" s="399">
        <v>0</v>
      </c>
      <c r="G1446" s="399">
        <v>0.77</v>
      </c>
      <c r="H1446" s="399">
        <v>0.7</v>
      </c>
      <c r="I1446" s="399">
        <v>0.62</v>
      </c>
      <c r="J1446" s="399">
        <v>40</v>
      </c>
      <c r="K1446" s="399">
        <v>125</v>
      </c>
      <c r="L1446" s="403">
        <v>1</v>
      </c>
      <c r="M1446" s="404">
        <v>13.600000381469727</v>
      </c>
      <c r="N1446" s="404">
        <v>13.600000381469727</v>
      </c>
      <c r="O1446" s="404">
        <v>16.5</v>
      </c>
      <c r="P1446" s="399">
        <v>100</v>
      </c>
      <c r="Q1446" s="399" t="s">
        <v>886</v>
      </c>
      <c r="R1446" s="399">
        <v>1</v>
      </c>
      <c r="S1446" s="399">
        <v>0</v>
      </c>
      <c r="T1446" s="399">
        <v>0</v>
      </c>
      <c r="U1446" s="404">
        <v>0.56000000000000005</v>
      </c>
      <c r="V1446" s="404">
        <v>0</v>
      </c>
      <c r="W1446" s="405">
        <v>2.8976397999999999E-3</v>
      </c>
      <c r="X1446" s="405">
        <v>1.8934549785205608</v>
      </c>
      <c r="Y1446" s="399">
        <v>1.48</v>
      </c>
      <c r="Z1446" s="399">
        <v>1.79</v>
      </c>
      <c r="AA1446" s="405">
        <v>5.0979865999999999E-3</v>
      </c>
      <c r="AB1446" s="405">
        <v>1.8934549785205608</v>
      </c>
      <c r="AC1446" s="399">
        <v>1.21</v>
      </c>
      <c r="AD1446" s="399">
        <v>2.0099999999999998</v>
      </c>
      <c r="AE1446" s="405">
        <v>4.2767303999999996E-3</v>
      </c>
      <c r="AF1446" s="405">
        <v>1.8934549785205608</v>
      </c>
      <c r="AG1446" s="399">
        <v>1.28</v>
      </c>
      <c r="AH1446" s="399">
        <v>2.2799999999999998</v>
      </c>
      <c r="AI1446" s="324">
        <v>0</v>
      </c>
      <c r="AJ1446" s="324">
        <v>0</v>
      </c>
      <c r="AK1446" s="324">
        <v>0</v>
      </c>
      <c r="AL1446" s="324">
        <v>0</v>
      </c>
      <c r="AM1446" s="324">
        <v>0</v>
      </c>
      <c r="AN1446" s="324">
        <v>0</v>
      </c>
      <c r="AO1446" s="403">
        <v>544923</v>
      </c>
      <c r="AP1446" s="403">
        <v>1.0319999999999999E-2</v>
      </c>
      <c r="AQ1446" s="403">
        <v>0.1016</v>
      </c>
      <c r="AR1446" s="403">
        <v>52</v>
      </c>
      <c r="AS1446" s="399" t="s">
        <v>2984</v>
      </c>
      <c r="AT1446" s="390">
        <v>0</v>
      </c>
      <c r="AU1446" s="390">
        <v>0</v>
      </c>
      <c r="AV1446" s="390">
        <v>0</v>
      </c>
      <c r="AY1446" s="390" t="s">
        <v>3533</v>
      </c>
    </row>
    <row r="1447" spans="1:51" s="390" customFormat="1">
      <c r="A1447" s="399" t="s">
        <v>81</v>
      </c>
      <c r="B1447" s="399" t="s">
        <v>2983</v>
      </c>
      <c r="C1447" s="399">
        <v>27</v>
      </c>
      <c r="D1447" s="399">
        <v>10</v>
      </c>
      <c r="E1447" s="403">
        <v>3.3000000000000002E-2</v>
      </c>
      <c r="F1447" s="399">
        <v>0</v>
      </c>
      <c r="G1447" s="399">
        <v>7.2</v>
      </c>
      <c r="H1447" s="399">
        <v>0.7</v>
      </c>
      <c r="I1447" s="399">
        <v>5.7</v>
      </c>
      <c r="J1447" s="399">
        <v>40</v>
      </c>
      <c r="K1447" s="399">
        <v>125</v>
      </c>
      <c r="L1447" s="403">
        <v>1</v>
      </c>
      <c r="M1447" s="404">
        <v>13.600000381469727</v>
      </c>
      <c r="N1447" s="404">
        <v>13.600000381469727</v>
      </c>
      <c r="O1447" s="404">
        <v>16.5</v>
      </c>
      <c r="P1447" s="399">
        <v>100</v>
      </c>
      <c r="Q1447" s="399" t="s">
        <v>886</v>
      </c>
      <c r="R1447" s="399">
        <v>1</v>
      </c>
      <c r="S1447" s="399">
        <v>0</v>
      </c>
      <c r="T1447" s="399">
        <v>0</v>
      </c>
      <c r="U1447" s="404">
        <v>0.56000000000000005</v>
      </c>
      <c r="V1447" s="404">
        <v>0</v>
      </c>
      <c r="W1447" s="405">
        <v>2.8976397999999999E-3</v>
      </c>
      <c r="X1447" s="405">
        <v>0.21074331978800159</v>
      </c>
      <c r="Y1447" s="399">
        <v>1.48</v>
      </c>
      <c r="Z1447" s="399">
        <v>1.79</v>
      </c>
      <c r="AA1447" s="405">
        <v>5.0979865999999999E-3</v>
      </c>
      <c r="AB1447" s="405">
        <v>0.21074331978800159</v>
      </c>
      <c r="AC1447" s="399">
        <v>1.21</v>
      </c>
      <c r="AD1447" s="399">
        <v>2.0099999999999998</v>
      </c>
      <c r="AE1447" s="405">
        <v>4.2767303999999996E-3</v>
      </c>
      <c r="AF1447" s="405">
        <v>0.21074331978800159</v>
      </c>
      <c r="AG1447" s="399">
        <v>1.28</v>
      </c>
      <c r="AH1447" s="399">
        <v>2.2799999999999998</v>
      </c>
      <c r="AI1447" s="324">
        <v>0</v>
      </c>
      <c r="AJ1447" s="324">
        <v>0</v>
      </c>
      <c r="AK1447" s="324">
        <v>0</v>
      </c>
      <c r="AL1447" s="324">
        <v>0</v>
      </c>
      <c r="AM1447" s="324">
        <v>0</v>
      </c>
      <c r="AN1447" s="324">
        <v>0</v>
      </c>
      <c r="AO1447" s="403">
        <v>68281</v>
      </c>
      <c r="AP1447" s="403">
        <v>8.2379999999999995E-2</v>
      </c>
      <c r="AQ1447" s="403">
        <v>0.28702</v>
      </c>
      <c r="AR1447" s="403">
        <v>37</v>
      </c>
      <c r="AS1447" s="399" t="s">
        <v>2984</v>
      </c>
      <c r="AT1447" s="390">
        <v>0</v>
      </c>
      <c r="AU1447" s="390">
        <v>0</v>
      </c>
      <c r="AV1447" s="390">
        <v>0</v>
      </c>
      <c r="AY1447" s="390" t="s">
        <v>3533</v>
      </c>
    </row>
    <row r="1448" spans="1:51" s="390" customFormat="1">
      <c r="A1448" s="399" t="s">
        <v>81</v>
      </c>
      <c r="B1448" s="399" t="s">
        <v>2994</v>
      </c>
      <c r="C1448" s="399">
        <v>270</v>
      </c>
      <c r="D1448" s="399">
        <v>10</v>
      </c>
      <c r="E1448" s="403">
        <v>0.26300000000000001</v>
      </c>
      <c r="F1448" s="399">
        <v>0</v>
      </c>
      <c r="G1448" s="399">
        <v>2.2000000000000002</v>
      </c>
      <c r="H1448" s="399">
        <v>0.7</v>
      </c>
      <c r="I1448" s="399">
        <v>2.0499999999999998</v>
      </c>
      <c r="J1448" s="399">
        <v>40</v>
      </c>
      <c r="K1448" s="399">
        <v>125</v>
      </c>
      <c r="L1448" s="403">
        <v>1</v>
      </c>
      <c r="M1448" s="404">
        <v>13.600000381469727</v>
      </c>
      <c r="N1448" s="404">
        <v>13.600000381469727</v>
      </c>
      <c r="O1448" s="404">
        <v>16.5</v>
      </c>
      <c r="P1448" s="399">
        <v>100</v>
      </c>
      <c r="Q1448" s="399" t="s">
        <v>886</v>
      </c>
      <c r="R1448" s="399">
        <v>1</v>
      </c>
      <c r="S1448" s="399">
        <v>0</v>
      </c>
      <c r="T1448" s="399">
        <v>0</v>
      </c>
      <c r="U1448" s="404">
        <v>0.56000000000000005</v>
      </c>
      <c r="V1448" s="404">
        <v>0</v>
      </c>
      <c r="W1448" s="405">
        <v>2.8976397999999999E-3</v>
      </c>
      <c r="X1448" s="405">
        <v>0.65715658858624149</v>
      </c>
      <c r="Y1448" s="399">
        <v>1.48</v>
      </c>
      <c r="Z1448" s="399">
        <v>1.79</v>
      </c>
      <c r="AA1448" s="405">
        <v>5.0979865999999999E-3</v>
      </c>
      <c r="AB1448" s="405">
        <v>0.65715658858624149</v>
      </c>
      <c r="AC1448" s="399">
        <v>1.21</v>
      </c>
      <c r="AD1448" s="399">
        <v>2.0099999999999998</v>
      </c>
      <c r="AE1448" s="405">
        <v>4.2767303999999996E-3</v>
      </c>
      <c r="AF1448" s="405">
        <v>0.65715658858624149</v>
      </c>
      <c r="AG1448" s="399">
        <v>1.28</v>
      </c>
      <c r="AH1448" s="399">
        <v>2.2799999999999998</v>
      </c>
      <c r="AI1448" s="324">
        <v>0</v>
      </c>
      <c r="AJ1448" s="324">
        <v>0</v>
      </c>
      <c r="AK1448" s="324">
        <v>0</v>
      </c>
      <c r="AL1448" s="324">
        <v>0</v>
      </c>
      <c r="AM1448" s="324">
        <v>0</v>
      </c>
      <c r="AN1448" s="324">
        <v>0</v>
      </c>
      <c r="AO1448" s="403">
        <v>172957</v>
      </c>
      <c r="AP1448" s="403">
        <v>3.252E-2</v>
      </c>
      <c r="AQ1448" s="403">
        <v>0.18034</v>
      </c>
      <c r="AR1448" s="403">
        <v>36</v>
      </c>
      <c r="AS1448" s="399" t="s">
        <v>2984</v>
      </c>
      <c r="AT1448" s="390">
        <v>0</v>
      </c>
      <c r="AU1448" s="390">
        <v>0</v>
      </c>
      <c r="AV1448" s="390">
        <v>0</v>
      </c>
      <c r="AY1448" s="390" t="s">
        <v>3533</v>
      </c>
    </row>
    <row r="1449" spans="1:51" s="390" customFormat="1">
      <c r="A1449" s="399" t="s">
        <v>81</v>
      </c>
      <c r="B1449" s="399" t="s">
        <v>3006</v>
      </c>
      <c r="C1449" s="399">
        <v>2700</v>
      </c>
      <c r="D1449" s="399">
        <v>10</v>
      </c>
      <c r="E1449" s="403">
        <v>2.2200000000000002</v>
      </c>
      <c r="F1449" s="399">
        <v>0</v>
      </c>
      <c r="G1449" s="399">
        <v>0.7</v>
      </c>
      <c r="H1449" s="399">
        <v>0.7</v>
      </c>
      <c r="I1449" s="399">
        <v>0.61</v>
      </c>
      <c r="J1449" s="399">
        <v>40</v>
      </c>
      <c r="K1449" s="399">
        <v>125</v>
      </c>
      <c r="L1449" s="403">
        <v>1</v>
      </c>
      <c r="M1449" s="404">
        <v>13.600000381469727</v>
      </c>
      <c r="N1449" s="404">
        <v>13.600000381469727</v>
      </c>
      <c r="O1449" s="404">
        <v>16.5</v>
      </c>
      <c r="P1449" s="399">
        <v>100</v>
      </c>
      <c r="Q1449" s="399" t="s">
        <v>886</v>
      </c>
      <c r="R1449" s="399">
        <v>1</v>
      </c>
      <c r="S1449" s="399">
        <v>0</v>
      </c>
      <c r="T1449" s="399">
        <v>0</v>
      </c>
      <c r="U1449" s="404">
        <v>0.56000000000000005</v>
      </c>
      <c r="V1449" s="404">
        <v>0</v>
      </c>
      <c r="W1449" s="405">
        <v>2.8976397999999999E-3</v>
      </c>
      <c r="X1449" s="405">
        <v>2.1147253542740643</v>
      </c>
      <c r="Y1449" s="399">
        <v>1.48</v>
      </c>
      <c r="Z1449" s="399">
        <v>1.79</v>
      </c>
      <c r="AA1449" s="405">
        <v>5.0979865999999999E-3</v>
      </c>
      <c r="AB1449" s="405">
        <v>2.1147253542740643</v>
      </c>
      <c r="AC1449" s="399">
        <v>1.21</v>
      </c>
      <c r="AD1449" s="399">
        <v>2.0099999999999998</v>
      </c>
      <c r="AE1449" s="405">
        <v>4.2767303999999996E-3</v>
      </c>
      <c r="AF1449" s="405">
        <v>2.1147253542740643</v>
      </c>
      <c r="AG1449" s="399">
        <v>1.28</v>
      </c>
      <c r="AH1449" s="399">
        <v>2.2799999999999998</v>
      </c>
      <c r="AI1449" s="324">
        <v>0</v>
      </c>
      <c r="AJ1449" s="324">
        <v>0</v>
      </c>
      <c r="AK1449" s="324">
        <v>0</v>
      </c>
      <c r="AL1449" s="324">
        <v>0</v>
      </c>
      <c r="AM1449" s="324">
        <v>0</v>
      </c>
      <c r="AN1449" s="324">
        <v>0</v>
      </c>
      <c r="AO1449" s="403">
        <v>544923</v>
      </c>
      <c r="AP1449" s="403">
        <v>1.0319999999999999E-2</v>
      </c>
      <c r="AQ1449" s="403">
        <v>0.1016</v>
      </c>
      <c r="AR1449" s="403">
        <v>48</v>
      </c>
      <c r="AS1449" s="399" t="s">
        <v>2984</v>
      </c>
      <c r="AT1449" s="390">
        <v>0</v>
      </c>
      <c r="AU1449" s="390">
        <v>0</v>
      </c>
      <c r="AV1449" s="390">
        <v>0</v>
      </c>
      <c r="AY1449" s="390" t="s">
        <v>3533</v>
      </c>
    </row>
    <row r="1450" spans="1:51" s="390" customFormat="1">
      <c r="A1450" s="399" t="s">
        <v>81</v>
      </c>
      <c r="B1450" s="399" t="s">
        <v>2985</v>
      </c>
      <c r="C1450" s="399">
        <v>33</v>
      </c>
      <c r="D1450" s="399">
        <v>10</v>
      </c>
      <c r="E1450" s="403">
        <v>0.05</v>
      </c>
      <c r="F1450" s="399">
        <v>0</v>
      </c>
      <c r="G1450" s="399">
        <v>6.4</v>
      </c>
      <c r="H1450" s="399">
        <v>0.7</v>
      </c>
      <c r="I1450" s="399">
        <v>4.8499999999999996</v>
      </c>
      <c r="J1450" s="399">
        <v>40</v>
      </c>
      <c r="K1450" s="399">
        <v>125</v>
      </c>
      <c r="L1450" s="403">
        <v>1</v>
      </c>
      <c r="M1450" s="404">
        <v>13.600000381469727</v>
      </c>
      <c r="N1450" s="404">
        <v>13.600000381469727</v>
      </c>
      <c r="O1450" s="404">
        <v>16.5</v>
      </c>
      <c r="P1450" s="399">
        <v>100</v>
      </c>
      <c r="Q1450" s="399" t="s">
        <v>886</v>
      </c>
      <c r="R1450" s="399">
        <v>1</v>
      </c>
      <c r="S1450" s="399">
        <v>0</v>
      </c>
      <c r="T1450" s="399">
        <v>0</v>
      </c>
      <c r="U1450" s="404">
        <v>0.56000000000000005</v>
      </c>
      <c r="V1450" s="404">
        <v>0</v>
      </c>
      <c r="W1450" s="405">
        <v>2.8976397999999999E-3</v>
      </c>
      <c r="X1450" s="405">
        <v>0.2263539360685943</v>
      </c>
      <c r="Y1450" s="399">
        <v>1.48</v>
      </c>
      <c r="Z1450" s="399">
        <v>1.79</v>
      </c>
      <c r="AA1450" s="405">
        <v>5.0979865999999999E-3</v>
      </c>
      <c r="AB1450" s="405">
        <v>0.2263539360685943</v>
      </c>
      <c r="AC1450" s="399">
        <v>1.21</v>
      </c>
      <c r="AD1450" s="399">
        <v>2.0099999999999998</v>
      </c>
      <c r="AE1450" s="405">
        <v>4.2767303999999996E-3</v>
      </c>
      <c r="AF1450" s="405">
        <v>0.2263539360685943</v>
      </c>
      <c r="AG1450" s="399">
        <v>1.28</v>
      </c>
      <c r="AH1450" s="399">
        <v>2.2799999999999998</v>
      </c>
      <c r="AI1450" s="324">
        <v>0</v>
      </c>
      <c r="AJ1450" s="324">
        <v>0</v>
      </c>
      <c r="AK1450" s="324">
        <v>0</v>
      </c>
      <c r="AL1450" s="324">
        <v>0</v>
      </c>
      <c r="AM1450" s="324">
        <v>0</v>
      </c>
      <c r="AN1450" s="324">
        <v>0</v>
      </c>
      <c r="AO1450" s="403">
        <v>86322</v>
      </c>
      <c r="AP1450" s="403">
        <v>6.5159999999999996E-2</v>
      </c>
      <c r="AQ1450" s="403">
        <v>0.25527</v>
      </c>
      <c r="AR1450" s="403">
        <v>34</v>
      </c>
      <c r="AS1450" s="399" t="s">
        <v>2984</v>
      </c>
      <c r="AT1450" s="390">
        <v>0</v>
      </c>
      <c r="AU1450" s="390">
        <v>0</v>
      </c>
      <c r="AV1450" s="390">
        <v>0</v>
      </c>
      <c r="AY1450" s="390" t="s">
        <v>3533</v>
      </c>
    </row>
    <row r="1451" spans="1:51" s="390" customFormat="1">
      <c r="A1451" s="399" t="s">
        <v>81</v>
      </c>
      <c r="B1451" s="399" t="s">
        <v>2995</v>
      </c>
      <c r="C1451" s="399">
        <v>330</v>
      </c>
      <c r="D1451" s="399">
        <v>10</v>
      </c>
      <c r="E1451" s="403">
        <v>0.28599999999999998</v>
      </c>
      <c r="F1451" s="399">
        <v>0</v>
      </c>
      <c r="G1451" s="399">
        <v>2</v>
      </c>
      <c r="H1451" s="399">
        <v>0.7</v>
      </c>
      <c r="I1451" s="399">
        <v>1.9</v>
      </c>
      <c r="J1451" s="399">
        <v>40</v>
      </c>
      <c r="K1451" s="399">
        <v>125</v>
      </c>
      <c r="L1451" s="403">
        <v>1</v>
      </c>
      <c r="M1451" s="404">
        <v>13.600000381469727</v>
      </c>
      <c r="N1451" s="404">
        <v>13.600000381469727</v>
      </c>
      <c r="O1451" s="404">
        <v>16.5</v>
      </c>
      <c r="P1451" s="399">
        <v>100</v>
      </c>
      <c r="Q1451" s="399" t="s">
        <v>886</v>
      </c>
      <c r="R1451" s="399">
        <v>1</v>
      </c>
      <c r="S1451" s="399">
        <v>0</v>
      </c>
      <c r="T1451" s="399">
        <v>0</v>
      </c>
      <c r="U1451" s="404">
        <v>0.56000000000000005</v>
      </c>
      <c r="V1451" s="404">
        <v>0</v>
      </c>
      <c r="W1451" s="405">
        <v>2.8976397999999999E-3</v>
      </c>
      <c r="X1451" s="405">
        <v>0.73957226636273377</v>
      </c>
      <c r="Y1451" s="399">
        <v>1.48</v>
      </c>
      <c r="Z1451" s="399">
        <v>1.79</v>
      </c>
      <c r="AA1451" s="405">
        <v>5.0979865999999999E-3</v>
      </c>
      <c r="AB1451" s="405">
        <v>0.73957226636273377</v>
      </c>
      <c r="AC1451" s="399">
        <v>1.21</v>
      </c>
      <c r="AD1451" s="399">
        <v>2.0099999999999998</v>
      </c>
      <c r="AE1451" s="405">
        <v>4.2767303999999996E-3</v>
      </c>
      <c r="AF1451" s="405">
        <v>0.73957226636273377</v>
      </c>
      <c r="AG1451" s="399">
        <v>1.28</v>
      </c>
      <c r="AH1451" s="399">
        <v>2.2799999999999998</v>
      </c>
      <c r="AI1451" s="324">
        <v>0</v>
      </c>
      <c r="AJ1451" s="324">
        <v>0</v>
      </c>
      <c r="AK1451" s="324">
        <v>0</v>
      </c>
      <c r="AL1451" s="324">
        <v>0</v>
      </c>
      <c r="AM1451" s="324">
        <v>0</v>
      </c>
      <c r="AN1451" s="324">
        <v>0</v>
      </c>
      <c r="AO1451" s="403">
        <v>172957</v>
      </c>
      <c r="AP1451" s="403">
        <v>3.252E-2</v>
      </c>
      <c r="AQ1451" s="403">
        <v>0.18034</v>
      </c>
      <c r="AR1451" s="403">
        <v>39</v>
      </c>
      <c r="AS1451" s="399" t="s">
        <v>2984</v>
      </c>
      <c r="AT1451" s="390">
        <v>0</v>
      </c>
      <c r="AU1451" s="390">
        <v>0</v>
      </c>
      <c r="AV1451" s="390">
        <v>0</v>
      </c>
      <c r="AY1451" s="390" t="s">
        <v>3533</v>
      </c>
    </row>
    <row r="1452" spans="1:51" s="390" customFormat="1">
      <c r="A1452" s="399" t="s">
        <v>81</v>
      </c>
      <c r="B1452" s="399" t="s">
        <v>3007</v>
      </c>
      <c r="C1452" s="399">
        <v>3300</v>
      </c>
      <c r="D1452" s="399">
        <v>10</v>
      </c>
      <c r="E1452" s="403">
        <v>2.38</v>
      </c>
      <c r="F1452" s="399">
        <v>0</v>
      </c>
      <c r="G1452" s="399">
        <v>0.68</v>
      </c>
      <c r="H1452" s="399">
        <v>0.7</v>
      </c>
      <c r="I1452" s="399">
        <v>0.56999999999999995</v>
      </c>
      <c r="J1452" s="399">
        <v>40</v>
      </c>
      <c r="K1452" s="399">
        <v>125</v>
      </c>
      <c r="L1452" s="403">
        <v>1</v>
      </c>
      <c r="M1452" s="404">
        <v>13.600000381469727</v>
      </c>
      <c r="N1452" s="404">
        <v>13.600000381469727</v>
      </c>
      <c r="O1452" s="404">
        <v>16.5</v>
      </c>
      <c r="P1452" s="399">
        <v>100</v>
      </c>
      <c r="Q1452" s="399" t="s">
        <v>886</v>
      </c>
      <c r="R1452" s="399">
        <v>1</v>
      </c>
      <c r="S1452" s="399">
        <v>0</v>
      </c>
      <c r="T1452" s="399">
        <v>0</v>
      </c>
      <c r="U1452" s="404">
        <v>0.56000000000000005</v>
      </c>
      <c r="V1452" s="404">
        <v>0</v>
      </c>
      <c r="W1452" s="405">
        <v>2.8976397999999999E-3</v>
      </c>
      <c r="X1452" s="405">
        <v>2.4652408878757792</v>
      </c>
      <c r="Y1452" s="399">
        <v>1.48</v>
      </c>
      <c r="Z1452" s="399">
        <v>1.79</v>
      </c>
      <c r="AA1452" s="405">
        <v>5.0979865999999999E-3</v>
      </c>
      <c r="AB1452" s="405">
        <v>2.4652408878757792</v>
      </c>
      <c r="AC1452" s="399">
        <v>1.21</v>
      </c>
      <c r="AD1452" s="399">
        <v>2.0099999999999998</v>
      </c>
      <c r="AE1452" s="405">
        <v>4.2767303999999996E-3</v>
      </c>
      <c r="AF1452" s="405">
        <v>2.4652408878757792</v>
      </c>
      <c r="AG1452" s="399">
        <v>1.28</v>
      </c>
      <c r="AH1452" s="399">
        <v>2.2799999999999998</v>
      </c>
      <c r="AI1452" s="324">
        <v>0</v>
      </c>
      <c r="AJ1452" s="324">
        <v>0</v>
      </c>
      <c r="AK1452" s="324">
        <v>0</v>
      </c>
      <c r="AL1452" s="324">
        <v>0</v>
      </c>
      <c r="AM1452" s="324">
        <v>0</v>
      </c>
      <c r="AN1452" s="324">
        <v>0</v>
      </c>
      <c r="AO1452" s="403">
        <v>544923</v>
      </c>
      <c r="AP1452" s="403">
        <v>1.0319999999999999E-2</v>
      </c>
      <c r="AQ1452" s="403">
        <v>0.1016</v>
      </c>
      <c r="AR1452" s="403">
        <v>52</v>
      </c>
      <c r="AS1452" s="399" t="s">
        <v>2984</v>
      </c>
      <c r="AT1452" s="390">
        <v>0</v>
      </c>
      <c r="AU1452" s="390">
        <v>0</v>
      </c>
      <c r="AV1452" s="390">
        <v>0</v>
      </c>
      <c r="AY1452" s="390" t="s">
        <v>3533</v>
      </c>
    </row>
    <row r="1453" spans="1:51" s="390" customFormat="1">
      <c r="A1453" s="399" t="s">
        <v>81</v>
      </c>
      <c r="B1453" s="399" t="s">
        <v>2996</v>
      </c>
      <c r="C1453" s="399">
        <v>390</v>
      </c>
      <c r="D1453" s="399">
        <v>10</v>
      </c>
      <c r="E1453" s="403">
        <v>0.317</v>
      </c>
      <c r="F1453" s="399">
        <v>0</v>
      </c>
      <c r="G1453" s="399">
        <v>1.8</v>
      </c>
      <c r="H1453" s="399">
        <v>0.7</v>
      </c>
      <c r="I1453" s="399">
        <v>1.85</v>
      </c>
      <c r="J1453" s="399">
        <v>40</v>
      </c>
      <c r="K1453" s="399">
        <v>125</v>
      </c>
      <c r="L1453" s="403">
        <v>1</v>
      </c>
      <c r="M1453" s="404">
        <v>13.600000381469727</v>
      </c>
      <c r="N1453" s="404">
        <v>13.600000381469727</v>
      </c>
      <c r="O1453" s="404">
        <v>16.5</v>
      </c>
      <c r="P1453" s="399">
        <v>100</v>
      </c>
      <c r="Q1453" s="399" t="s">
        <v>886</v>
      </c>
      <c r="R1453" s="399">
        <v>1</v>
      </c>
      <c r="S1453" s="399">
        <v>0</v>
      </c>
      <c r="T1453" s="399">
        <v>0</v>
      </c>
      <c r="U1453" s="404">
        <v>0.56000000000000005</v>
      </c>
      <c r="V1453" s="404">
        <v>0</v>
      </c>
      <c r="W1453" s="405">
        <v>2.8976397999999999E-3</v>
      </c>
      <c r="X1453" s="405">
        <v>0.79529761321397985</v>
      </c>
      <c r="Y1453" s="399">
        <v>1.48</v>
      </c>
      <c r="Z1453" s="399">
        <v>1.79</v>
      </c>
      <c r="AA1453" s="405">
        <v>5.0979865999999999E-3</v>
      </c>
      <c r="AB1453" s="405">
        <v>0.79529761321397985</v>
      </c>
      <c r="AC1453" s="399">
        <v>1.21</v>
      </c>
      <c r="AD1453" s="399">
        <v>2.0099999999999998</v>
      </c>
      <c r="AE1453" s="405">
        <v>4.2767303999999996E-3</v>
      </c>
      <c r="AF1453" s="405">
        <v>0.79529761321397985</v>
      </c>
      <c r="AG1453" s="399">
        <v>1.28</v>
      </c>
      <c r="AH1453" s="399">
        <v>2.2799999999999998</v>
      </c>
      <c r="AI1453" s="324">
        <v>0</v>
      </c>
      <c r="AJ1453" s="324">
        <v>0</v>
      </c>
      <c r="AK1453" s="324">
        <v>0</v>
      </c>
      <c r="AL1453" s="324">
        <v>0</v>
      </c>
      <c r="AM1453" s="324">
        <v>0</v>
      </c>
      <c r="AN1453" s="324">
        <v>0</v>
      </c>
      <c r="AO1453" s="403">
        <v>172957</v>
      </c>
      <c r="AP1453" s="403">
        <v>3.252E-2</v>
      </c>
      <c r="AQ1453" s="403">
        <v>0.18034</v>
      </c>
      <c r="AR1453" s="403">
        <v>37</v>
      </c>
      <c r="AS1453" s="399" t="s">
        <v>2984</v>
      </c>
      <c r="AT1453" s="390">
        <v>0</v>
      </c>
      <c r="AU1453" s="390">
        <v>0</v>
      </c>
      <c r="AV1453" s="390">
        <v>0</v>
      </c>
      <c r="AY1453" s="390" t="s">
        <v>3533</v>
      </c>
    </row>
    <row r="1454" spans="1:51" s="390" customFormat="1">
      <c r="A1454" s="399" t="s">
        <v>81</v>
      </c>
      <c r="B1454" s="399" t="s">
        <v>3008</v>
      </c>
      <c r="C1454" s="399">
        <v>3900</v>
      </c>
      <c r="D1454" s="399">
        <v>10</v>
      </c>
      <c r="E1454" s="403">
        <v>3.38</v>
      </c>
      <c r="F1454" s="399">
        <v>0</v>
      </c>
      <c r="G1454" s="399">
        <v>0.56999999999999995</v>
      </c>
      <c r="H1454" s="399">
        <v>0.7</v>
      </c>
      <c r="I1454" s="399">
        <v>0.49</v>
      </c>
      <c r="J1454" s="399">
        <v>40</v>
      </c>
      <c r="K1454" s="399">
        <v>125</v>
      </c>
      <c r="L1454" s="403">
        <v>1</v>
      </c>
      <c r="M1454" s="404">
        <v>13.600000381469727</v>
      </c>
      <c r="N1454" s="404">
        <v>13.600000381469727</v>
      </c>
      <c r="O1454" s="404">
        <v>16.5</v>
      </c>
      <c r="P1454" s="399">
        <v>100</v>
      </c>
      <c r="Q1454" s="399" t="s">
        <v>886</v>
      </c>
      <c r="R1454" s="399">
        <v>1</v>
      </c>
      <c r="S1454" s="399">
        <v>0</v>
      </c>
      <c r="T1454" s="399">
        <v>0</v>
      </c>
      <c r="U1454" s="404">
        <v>0.56000000000000005</v>
      </c>
      <c r="V1454" s="404">
        <v>0</v>
      </c>
      <c r="W1454" s="405">
        <v>2.8976397999999999E-3</v>
      </c>
      <c r="X1454" s="405">
        <v>2.5737036462609848</v>
      </c>
      <c r="Y1454" s="399">
        <v>1.48</v>
      </c>
      <c r="Z1454" s="399">
        <v>1.79</v>
      </c>
      <c r="AA1454" s="405">
        <v>5.0979865999999999E-3</v>
      </c>
      <c r="AB1454" s="405">
        <v>2.5737036462609848</v>
      </c>
      <c r="AC1454" s="399">
        <v>1.21</v>
      </c>
      <c r="AD1454" s="399">
        <v>2.0099999999999998</v>
      </c>
      <c r="AE1454" s="405">
        <v>4.2767303999999996E-3</v>
      </c>
      <c r="AF1454" s="405">
        <v>2.5737036462609848</v>
      </c>
      <c r="AG1454" s="399">
        <v>1.28</v>
      </c>
      <c r="AH1454" s="399">
        <v>2.2799999999999998</v>
      </c>
      <c r="AI1454" s="324">
        <v>0</v>
      </c>
      <c r="AJ1454" s="324">
        <v>0</v>
      </c>
      <c r="AK1454" s="324">
        <v>0</v>
      </c>
      <c r="AL1454" s="324">
        <v>0</v>
      </c>
      <c r="AM1454" s="324">
        <v>0</v>
      </c>
      <c r="AN1454" s="324">
        <v>0</v>
      </c>
      <c r="AO1454" s="403">
        <v>691828</v>
      </c>
      <c r="AP1454" s="403">
        <v>8.1300000000000001E-3</v>
      </c>
      <c r="AQ1454" s="403">
        <v>9.017E-2</v>
      </c>
      <c r="AR1454" s="403">
        <v>49</v>
      </c>
      <c r="AS1454" s="399" t="s">
        <v>2984</v>
      </c>
      <c r="AT1454" s="390">
        <v>0</v>
      </c>
      <c r="AU1454" s="390">
        <v>0</v>
      </c>
      <c r="AV1454" s="390">
        <v>0</v>
      </c>
      <c r="AY1454" s="390" t="s">
        <v>3533</v>
      </c>
    </row>
    <row r="1455" spans="1:51" s="390" customFormat="1">
      <c r="A1455" s="399" t="s">
        <v>81</v>
      </c>
      <c r="B1455" s="399" t="s">
        <v>2986</v>
      </c>
      <c r="C1455" s="399">
        <v>47</v>
      </c>
      <c r="D1455" s="399">
        <v>10</v>
      </c>
      <c r="E1455" s="403">
        <v>5.5E-2</v>
      </c>
      <c r="F1455" s="399">
        <v>0</v>
      </c>
      <c r="G1455" s="399">
        <v>5.4</v>
      </c>
      <c r="H1455" s="399">
        <v>0.7</v>
      </c>
      <c r="I1455" s="399">
        <v>4.5</v>
      </c>
      <c r="J1455" s="399">
        <v>40</v>
      </c>
      <c r="K1455" s="399">
        <v>125</v>
      </c>
      <c r="L1455" s="403">
        <v>1</v>
      </c>
      <c r="M1455" s="404">
        <v>13.600000381469727</v>
      </c>
      <c r="N1455" s="404">
        <v>13.600000381469727</v>
      </c>
      <c r="O1455" s="404">
        <v>16.5</v>
      </c>
      <c r="P1455" s="399">
        <v>100</v>
      </c>
      <c r="Q1455" s="399" t="s">
        <v>886</v>
      </c>
      <c r="R1455" s="399">
        <v>1</v>
      </c>
      <c r="S1455" s="399">
        <v>0</v>
      </c>
      <c r="T1455" s="399">
        <v>0</v>
      </c>
      <c r="U1455" s="404">
        <v>0.56000000000000005</v>
      </c>
      <c r="V1455" s="404">
        <v>0</v>
      </c>
      <c r="W1455" s="405">
        <v>2.8976397999999999E-3</v>
      </c>
      <c r="X1455" s="405">
        <v>0.27278551269804957</v>
      </c>
      <c r="Y1455" s="399">
        <v>1.48</v>
      </c>
      <c r="Z1455" s="399">
        <v>1.79</v>
      </c>
      <c r="AA1455" s="405">
        <v>5.0979865999999999E-3</v>
      </c>
      <c r="AB1455" s="405">
        <v>0.27278551269804957</v>
      </c>
      <c r="AC1455" s="399">
        <v>1.21</v>
      </c>
      <c r="AD1455" s="399">
        <v>2.0099999999999998</v>
      </c>
      <c r="AE1455" s="405">
        <v>4.2767303999999996E-3</v>
      </c>
      <c r="AF1455" s="405">
        <v>0.27278551269804957</v>
      </c>
      <c r="AG1455" s="399">
        <v>1.28</v>
      </c>
      <c r="AH1455" s="399">
        <v>2.2799999999999998</v>
      </c>
      <c r="AI1455" s="324">
        <v>0</v>
      </c>
      <c r="AJ1455" s="324">
        <v>0</v>
      </c>
      <c r="AK1455" s="324">
        <v>0</v>
      </c>
      <c r="AL1455" s="324">
        <v>0</v>
      </c>
      <c r="AM1455" s="324">
        <v>0</v>
      </c>
      <c r="AN1455" s="324">
        <v>0</v>
      </c>
      <c r="AO1455" s="403">
        <v>86322</v>
      </c>
      <c r="AP1455" s="403">
        <v>6.5159999999999996E-2</v>
      </c>
      <c r="AQ1455" s="403">
        <v>0.25527</v>
      </c>
      <c r="AR1455" s="403">
        <v>36</v>
      </c>
      <c r="AS1455" s="399" t="s">
        <v>2984</v>
      </c>
      <c r="AT1455" s="390">
        <v>0</v>
      </c>
      <c r="AU1455" s="390">
        <v>0</v>
      </c>
      <c r="AV1455" s="390">
        <v>0</v>
      </c>
      <c r="AY1455" s="390" t="s">
        <v>3533</v>
      </c>
    </row>
    <row r="1456" spans="1:51" s="390" customFormat="1">
      <c r="A1456" s="399" t="s">
        <v>81</v>
      </c>
      <c r="B1456" s="399" t="s">
        <v>2997</v>
      </c>
      <c r="C1456" s="399">
        <v>470</v>
      </c>
      <c r="D1456" s="399">
        <v>10</v>
      </c>
      <c r="E1456" s="403">
        <v>0.40899999999999997</v>
      </c>
      <c r="F1456" s="399">
        <v>0</v>
      </c>
      <c r="G1456" s="399">
        <v>1.6</v>
      </c>
      <c r="H1456" s="399">
        <v>0.7</v>
      </c>
      <c r="I1456" s="399">
        <v>1.6</v>
      </c>
      <c r="J1456" s="399">
        <v>40</v>
      </c>
      <c r="K1456" s="399">
        <v>125</v>
      </c>
      <c r="L1456" s="403">
        <v>1</v>
      </c>
      <c r="M1456" s="404">
        <v>13.600000381469727</v>
      </c>
      <c r="N1456" s="404">
        <v>13.600000381469727</v>
      </c>
      <c r="O1456" s="404">
        <v>16.5</v>
      </c>
      <c r="P1456" s="399">
        <v>100</v>
      </c>
      <c r="Q1456" s="399" t="s">
        <v>886</v>
      </c>
      <c r="R1456" s="399">
        <v>1</v>
      </c>
      <c r="S1456" s="399">
        <v>0</v>
      </c>
      <c r="T1456" s="399">
        <v>0</v>
      </c>
      <c r="U1456" s="404">
        <v>0.56000000000000005</v>
      </c>
      <c r="V1456" s="404">
        <v>0</v>
      </c>
      <c r="W1456" s="405">
        <v>2.8976397999999999E-3</v>
      </c>
      <c r="X1456" s="405">
        <v>0.8649296744084497</v>
      </c>
      <c r="Y1456" s="399">
        <v>1.48</v>
      </c>
      <c r="Z1456" s="399">
        <v>1.79</v>
      </c>
      <c r="AA1456" s="405">
        <v>5.0979865999999999E-3</v>
      </c>
      <c r="AB1456" s="405">
        <v>0.8649296744084497</v>
      </c>
      <c r="AC1456" s="399">
        <v>1.21</v>
      </c>
      <c r="AD1456" s="399">
        <v>2.0099999999999998</v>
      </c>
      <c r="AE1456" s="405">
        <v>4.2767303999999996E-3</v>
      </c>
      <c r="AF1456" s="405">
        <v>0.8649296744084497</v>
      </c>
      <c r="AG1456" s="399">
        <v>1.28</v>
      </c>
      <c r="AH1456" s="399">
        <v>2.2799999999999998</v>
      </c>
      <c r="AI1456" s="324">
        <v>0</v>
      </c>
      <c r="AJ1456" s="324">
        <v>0</v>
      </c>
      <c r="AK1456" s="324">
        <v>0</v>
      </c>
      <c r="AL1456" s="324">
        <v>0</v>
      </c>
      <c r="AM1456" s="324">
        <v>0</v>
      </c>
      <c r="AN1456" s="324">
        <v>0</v>
      </c>
      <c r="AO1456" s="403">
        <v>219672</v>
      </c>
      <c r="AP1456" s="403">
        <v>2.5610000000000001E-2</v>
      </c>
      <c r="AQ1456" s="403">
        <v>0.16002</v>
      </c>
      <c r="AR1456" s="403">
        <v>38</v>
      </c>
      <c r="AS1456" s="399" t="s">
        <v>2984</v>
      </c>
      <c r="AT1456" s="390">
        <v>0</v>
      </c>
      <c r="AU1456" s="390">
        <v>0</v>
      </c>
      <c r="AV1456" s="390">
        <v>0</v>
      </c>
      <c r="AY1456" s="390" t="s">
        <v>3533</v>
      </c>
    </row>
    <row r="1457" spans="1:51" s="390" customFormat="1">
      <c r="A1457" s="399" t="s">
        <v>81</v>
      </c>
      <c r="B1457" s="399" t="s">
        <v>3009</v>
      </c>
      <c r="C1457" s="399">
        <v>4700</v>
      </c>
      <c r="D1457" s="399">
        <v>10</v>
      </c>
      <c r="E1457" s="403">
        <v>3.68</v>
      </c>
      <c r="F1457" s="399">
        <v>0</v>
      </c>
      <c r="G1457" s="399">
        <v>0.54</v>
      </c>
      <c r="H1457" s="399">
        <v>0.7</v>
      </c>
      <c r="I1457" s="399">
        <v>0.46</v>
      </c>
      <c r="J1457" s="399">
        <v>40</v>
      </c>
      <c r="K1457" s="399">
        <v>125</v>
      </c>
      <c r="L1457" s="403">
        <v>1</v>
      </c>
      <c r="M1457" s="404">
        <v>13.600000381469727</v>
      </c>
      <c r="N1457" s="404">
        <v>13.600000381469727</v>
      </c>
      <c r="O1457" s="404">
        <v>16.5</v>
      </c>
      <c r="P1457" s="399">
        <v>100</v>
      </c>
      <c r="Q1457" s="399" t="s">
        <v>886</v>
      </c>
      <c r="R1457" s="399">
        <v>1</v>
      </c>
      <c r="S1457" s="399">
        <v>0</v>
      </c>
      <c r="T1457" s="399">
        <v>0</v>
      </c>
      <c r="U1457" s="404">
        <v>0.56000000000000005</v>
      </c>
      <c r="V1457" s="404">
        <v>0</v>
      </c>
      <c r="W1457" s="405">
        <v>2.8976397999999999E-3</v>
      </c>
      <c r="X1457" s="405">
        <v>2.8369693320597151</v>
      </c>
      <c r="Y1457" s="399">
        <v>1.48</v>
      </c>
      <c r="Z1457" s="399">
        <v>1.79</v>
      </c>
      <c r="AA1457" s="405">
        <v>5.0979865999999999E-3</v>
      </c>
      <c r="AB1457" s="405">
        <v>2.8369693320597151</v>
      </c>
      <c r="AC1457" s="399">
        <v>1.21</v>
      </c>
      <c r="AD1457" s="399">
        <v>2.0099999999999998</v>
      </c>
      <c r="AE1457" s="405">
        <v>4.2767303999999996E-3</v>
      </c>
      <c r="AF1457" s="405">
        <v>2.8369693320597151</v>
      </c>
      <c r="AG1457" s="399">
        <v>1.28</v>
      </c>
      <c r="AH1457" s="399">
        <v>2.2799999999999998</v>
      </c>
      <c r="AI1457" s="324">
        <v>0</v>
      </c>
      <c r="AJ1457" s="324">
        <v>0</v>
      </c>
      <c r="AK1457" s="324">
        <v>0</v>
      </c>
      <c r="AL1457" s="324">
        <v>0</v>
      </c>
      <c r="AM1457" s="324">
        <v>0</v>
      </c>
      <c r="AN1457" s="324">
        <v>0</v>
      </c>
      <c r="AO1457" s="403">
        <v>691828</v>
      </c>
      <c r="AP1457" s="403">
        <v>8.1300000000000001E-3</v>
      </c>
      <c r="AQ1457" s="403">
        <v>9.017E-2</v>
      </c>
      <c r="AR1457" s="403">
        <v>51</v>
      </c>
      <c r="AS1457" s="399" t="s">
        <v>2984</v>
      </c>
      <c r="AT1457" s="390">
        <v>0</v>
      </c>
      <c r="AU1457" s="390">
        <v>0</v>
      </c>
      <c r="AV1457" s="390">
        <v>0</v>
      </c>
      <c r="AY1457" s="390" t="s">
        <v>3533</v>
      </c>
    </row>
    <row r="1458" spans="1:51" s="390" customFormat="1">
      <c r="A1458" s="399" t="s">
        <v>81</v>
      </c>
      <c r="B1458" s="399" t="s">
        <v>2998</v>
      </c>
      <c r="C1458" s="399">
        <v>560</v>
      </c>
      <c r="D1458" s="399">
        <v>10</v>
      </c>
      <c r="E1458" s="403">
        <v>0.52400000000000002</v>
      </c>
      <c r="F1458" s="399">
        <v>0</v>
      </c>
      <c r="G1458" s="399">
        <v>1.5</v>
      </c>
      <c r="H1458" s="399">
        <v>0.7</v>
      </c>
      <c r="I1458" s="399">
        <v>1.35</v>
      </c>
      <c r="J1458" s="399">
        <v>40</v>
      </c>
      <c r="K1458" s="399">
        <v>125</v>
      </c>
      <c r="L1458" s="403">
        <v>1</v>
      </c>
      <c r="M1458" s="404">
        <v>13.600000381469727</v>
      </c>
      <c r="N1458" s="404">
        <v>13.600000381469727</v>
      </c>
      <c r="O1458" s="404">
        <v>16.5</v>
      </c>
      <c r="P1458" s="399">
        <v>100</v>
      </c>
      <c r="Q1458" s="399" t="s">
        <v>886</v>
      </c>
      <c r="R1458" s="399">
        <v>1</v>
      </c>
      <c r="S1458" s="399">
        <v>0</v>
      </c>
      <c r="T1458" s="399">
        <v>0</v>
      </c>
      <c r="U1458" s="404">
        <v>0.56000000000000005</v>
      </c>
      <c r="V1458" s="404">
        <v>0</v>
      </c>
      <c r="W1458" s="405">
        <v>2.8976397999999999E-3</v>
      </c>
      <c r="X1458" s="405">
        <v>0.96761987937719685</v>
      </c>
      <c r="Y1458" s="399">
        <v>1.48</v>
      </c>
      <c r="Z1458" s="399">
        <v>1.79</v>
      </c>
      <c r="AA1458" s="405">
        <v>5.0979865999999999E-3</v>
      </c>
      <c r="AB1458" s="405">
        <v>0.96761987937719685</v>
      </c>
      <c r="AC1458" s="399">
        <v>1.21</v>
      </c>
      <c r="AD1458" s="399">
        <v>2.0099999999999998</v>
      </c>
      <c r="AE1458" s="405">
        <v>4.2767303999999996E-3</v>
      </c>
      <c r="AF1458" s="405">
        <v>0.96761987937719685</v>
      </c>
      <c r="AG1458" s="399">
        <v>1.28</v>
      </c>
      <c r="AH1458" s="399">
        <v>2.2799999999999998</v>
      </c>
      <c r="AI1458" s="324">
        <v>0</v>
      </c>
      <c r="AJ1458" s="324">
        <v>0</v>
      </c>
      <c r="AK1458" s="324">
        <v>0</v>
      </c>
      <c r="AL1458" s="324">
        <v>0</v>
      </c>
      <c r="AM1458" s="324">
        <v>0</v>
      </c>
      <c r="AN1458" s="324">
        <v>0</v>
      </c>
      <c r="AO1458" s="403">
        <v>273123</v>
      </c>
      <c r="AP1458" s="403">
        <v>2.06E-2</v>
      </c>
      <c r="AQ1458" s="403">
        <v>0.14351</v>
      </c>
      <c r="AR1458" s="403">
        <v>42</v>
      </c>
      <c r="AS1458" s="399" t="s">
        <v>2984</v>
      </c>
      <c r="AT1458" s="390">
        <v>0</v>
      </c>
      <c r="AU1458" s="390">
        <v>0</v>
      </c>
      <c r="AV1458" s="390">
        <v>0</v>
      </c>
      <c r="AY1458" s="390" t="s">
        <v>3533</v>
      </c>
    </row>
    <row r="1459" spans="1:51" s="390" customFormat="1">
      <c r="A1459" s="399" t="s">
        <v>81</v>
      </c>
      <c r="B1459" s="399" t="s">
        <v>3010</v>
      </c>
      <c r="C1459" s="399">
        <v>5600</v>
      </c>
      <c r="D1459" s="399">
        <v>10</v>
      </c>
      <c r="E1459" s="403">
        <v>4.03</v>
      </c>
      <c r="F1459" s="399">
        <v>0</v>
      </c>
      <c r="G1459" s="399">
        <v>0.49</v>
      </c>
      <c r="H1459" s="399">
        <v>0.7</v>
      </c>
      <c r="I1459" s="399">
        <v>0.46</v>
      </c>
      <c r="J1459" s="399">
        <v>40</v>
      </c>
      <c r="K1459" s="399">
        <v>125</v>
      </c>
      <c r="L1459" s="403">
        <v>1</v>
      </c>
      <c r="M1459" s="404">
        <v>13.600000381469727</v>
      </c>
      <c r="N1459" s="404">
        <v>13.600000381469727</v>
      </c>
      <c r="O1459" s="404">
        <v>16.5</v>
      </c>
      <c r="P1459" s="399">
        <v>100</v>
      </c>
      <c r="Q1459" s="399" t="s">
        <v>886</v>
      </c>
      <c r="R1459" s="399">
        <v>1</v>
      </c>
      <c r="S1459" s="399">
        <v>0</v>
      </c>
      <c r="T1459" s="399">
        <v>0</v>
      </c>
      <c r="U1459" s="404">
        <v>0.56000000000000005</v>
      </c>
      <c r="V1459" s="404">
        <v>0</v>
      </c>
      <c r="W1459" s="405">
        <v>2.8976397999999999E-3</v>
      </c>
      <c r="X1459" s="405">
        <v>3.0992225965382105</v>
      </c>
      <c r="Y1459" s="399">
        <v>1.48</v>
      </c>
      <c r="Z1459" s="399">
        <v>1.79</v>
      </c>
      <c r="AA1459" s="405">
        <v>5.0979865999999999E-3</v>
      </c>
      <c r="AB1459" s="405">
        <v>3.0992225965382105</v>
      </c>
      <c r="AC1459" s="399">
        <v>1.21</v>
      </c>
      <c r="AD1459" s="399">
        <v>2.0099999999999998</v>
      </c>
      <c r="AE1459" s="405">
        <v>4.2767303999999996E-3</v>
      </c>
      <c r="AF1459" s="405">
        <v>3.0992225965382105</v>
      </c>
      <c r="AG1459" s="399">
        <v>1.28</v>
      </c>
      <c r="AH1459" s="399">
        <v>2.2799999999999998</v>
      </c>
      <c r="AI1459" s="324">
        <v>0</v>
      </c>
      <c r="AJ1459" s="324">
        <v>0</v>
      </c>
      <c r="AK1459" s="324">
        <v>0</v>
      </c>
      <c r="AL1459" s="324">
        <v>0</v>
      </c>
      <c r="AM1459" s="324">
        <v>0</v>
      </c>
      <c r="AN1459" s="324">
        <v>0</v>
      </c>
      <c r="AO1459" s="403">
        <v>691828</v>
      </c>
      <c r="AP1459" s="403">
        <v>8.1300000000000001E-3</v>
      </c>
      <c r="AQ1459" s="403">
        <v>9.017E-2</v>
      </c>
      <c r="AR1459" s="403">
        <v>47</v>
      </c>
      <c r="AS1459" s="399" t="s">
        <v>2984</v>
      </c>
      <c r="AT1459" s="390">
        <v>0</v>
      </c>
      <c r="AU1459" s="390">
        <v>0</v>
      </c>
      <c r="AV1459" s="390">
        <v>0</v>
      </c>
      <c r="AY1459" s="390" t="s">
        <v>3533</v>
      </c>
    </row>
    <row r="1460" spans="1:51" s="390" customFormat="1">
      <c r="A1460" s="399" t="s">
        <v>81</v>
      </c>
      <c r="B1460" s="399" t="s">
        <v>2987</v>
      </c>
      <c r="C1460" s="399">
        <v>68</v>
      </c>
      <c r="D1460" s="399">
        <v>10</v>
      </c>
      <c r="E1460" s="403">
        <v>6.8000000000000005E-2</v>
      </c>
      <c r="F1460" s="399">
        <v>0</v>
      </c>
      <c r="G1460" s="399">
        <v>4.3</v>
      </c>
      <c r="H1460" s="399">
        <v>0.7</v>
      </c>
      <c r="I1460" s="399">
        <v>4.05</v>
      </c>
      <c r="J1460" s="399">
        <v>40</v>
      </c>
      <c r="K1460" s="399">
        <v>125</v>
      </c>
      <c r="L1460" s="403">
        <v>1</v>
      </c>
      <c r="M1460" s="404">
        <v>13.600000381469727</v>
      </c>
      <c r="N1460" s="404">
        <v>13.600000381469727</v>
      </c>
      <c r="O1460" s="404">
        <v>16.5</v>
      </c>
      <c r="P1460" s="399">
        <v>100</v>
      </c>
      <c r="Q1460" s="399" t="s">
        <v>886</v>
      </c>
      <c r="R1460" s="399">
        <v>1</v>
      </c>
      <c r="S1460" s="399">
        <v>0</v>
      </c>
      <c r="T1460" s="399">
        <v>0</v>
      </c>
      <c r="U1460" s="404">
        <v>0.56000000000000005</v>
      </c>
      <c r="V1460" s="404">
        <v>0</v>
      </c>
      <c r="W1460" s="405">
        <v>2.8976397999999999E-3</v>
      </c>
      <c r="X1460" s="405">
        <v>0.32749080112051943</v>
      </c>
      <c r="Y1460" s="399">
        <v>1.48</v>
      </c>
      <c r="Z1460" s="399">
        <v>1.79</v>
      </c>
      <c r="AA1460" s="405">
        <v>5.0979865999999999E-3</v>
      </c>
      <c r="AB1460" s="405">
        <v>0.32749080112051943</v>
      </c>
      <c r="AC1460" s="399">
        <v>1.21</v>
      </c>
      <c r="AD1460" s="399">
        <v>2.0099999999999998</v>
      </c>
      <c r="AE1460" s="405">
        <v>4.2767303999999996E-3</v>
      </c>
      <c r="AF1460" s="405">
        <v>0.32749080112051943</v>
      </c>
      <c r="AG1460" s="399">
        <v>1.28</v>
      </c>
      <c r="AH1460" s="399">
        <v>2.2799999999999998</v>
      </c>
      <c r="AI1460" s="324">
        <v>0</v>
      </c>
      <c r="AJ1460" s="324">
        <v>0</v>
      </c>
      <c r="AK1460" s="324">
        <v>0</v>
      </c>
      <c r="AL1460" s="324">
        <v>0</v>
      </c>
      <c r="AM1460" s="324">
        <v>0</v>
      </c>
      <c r="AN1460" s="324">
        <v>0</v>
      </c>
      <c r="AO1460" s="403">
        <v>86322</v>
      </c>
      <c r="AP1460" s="403">
        <v>6.5159999999999996E-2</v>
      </c>
      <c r="AQ1460" s="403">
        <v>0.25527</v>
      </c>
      <c r="AR1460" s="403">
        <v>36</v>
      </c>
      <c r="AS1460" s="399" t="s">
        <v>2984</v>
      </c>
      <c r="AT1460" s="390">
        <v>0</v>
      </c>
      <c r="AU1460" s="390">
        <v>0</v>
      </c>
      <c r="AV1460" s="390">
        <v>0</v>
      </c>
      <c r="AY1460" s="390" t="s">
        <v>3533</v>
      </c>
    </row>
    <row r="1461" spans="1:51" s="390" customFormat="1">
      <c r="A1461" s="399" t="s">
        <v>81</v>
      </c>
      <c r="B1461" s="399" t="s">
        <v>2999</v>
      </c>
      <c r="C1461" s="399">
        <v>680</v>
      </c>
      <c r="D1461" s="399">
        <v>10</v>
      </c>
      <c r="E1461" s="403">
        <v>0.61699999999999999</v>
      </c>
      <c r="F1461" s="399">
        <v>0</v>
      </c>
      <c r="G1461" s="399">
        <v>1.4</v>
      </c>
      <c r="H1461" s="399">
        <v>0.7</v>
      </c>
      <c r="I1461" s="399">
        <v>1.2</v>
      </c>
      <c r="J1461" s="399">
        <v>40</v>
      </c>
      <c r="K1461" s="399">
        <v>125</v>
      </c>
      <c r="L1461" s="403">
        <v>1</v>
      </c>
      <c r="M1461" s="404">
        <v>13.600000381469727</v>
      </c>
      <c r="N1461" s="404">
        <v>13.600000381469727</v>
      </c>
      <c r="O1461" s="404">
        <v>16.5</v>
      </c>
      <c r="P1461" s="399">
        <v>100</v>
      </c>
      <c r="Q1461" s="399" t="s">
        <v>886</v>
      </c>
      <c r="R1461" s="399">
        <v>1</v>
      </c>
      <c r="S1461" s="399">
        <v>0</v>
      </c>
      <c r="T1461" s="399">
        <v>0</v>
      </c>
      <c r="U1461" s="404">
        <v>0.56000000000000005</v>
      </c>
      <c r="V1461" s="404">
        <v>0</v>
      </c>
      <c r="W1461" s="405">
        <v>2.8976397999999999E-3</v>
      </c>
      <c r="X1461" s="405">
        <v>1.0615219070803044</v>
      </c>
      <c r="Y1461" s="399">
        <v>1.48</v>
      </c>
      <c r="Z1461" s="399">
        <v>1.79</v>
      </c>
      <c r="AA1461" s="405">
        <v>5.0979865999999999E-3</v>
      </c>
      <c r="AB1461" s="405">
        <v>1.0615219070803044</v>
      </c>
      <c r="AC1461" s="399">
        <v>1.21</v>
      </c>
      <c r="AD1461" s="399">
        <v>2.0099999999999998</v>
      </c>
      <c r="AE1461" s="405">
        <v>4.2767303999999996E-3</v>
      </c>
      <c r="AF1461" s="405">
        <v>1.0615219070803044</v>
      </c>
      <c r="AG1461" s="399">
        <v>1.28</v>
      </c>
      <c r="AH1461" s="399">
        <v>2.2799999999999998</v>
      </c>
      <c r="AI1461" s="324">
        <v>0</v>
      </c>
      <c r="AJ1461" s="324">
        <v>0</v>
      </c>
      <c r="AK1461" s="324">
        <v>0</v>
      </c>
      <c r="AL1461" s="324">
        <v>0</v>
      </c>
      <c r="AM1461" s="324">
        <v>0</v>
      </c>
      <c r="AN1461" s="324">
        <v>0</v>
      </c>
      <c r="AO1461" s="403">
        <v>273123</v>
      </c>
      <c r="AP1461" s="403">
        <v>2.06E-2</v>
      </c>
      <c r="AQ1461" s="403">
        <v>0.14351</v>
      </c>
      <c r="AR1461" s="403">
        <v>45</v>
      </c>
      <c r="AS1461" s="399" t="s">
        <v>2984</v>
      </c>
      <c r="AT1461" s="390">
        <v>0</v>
      </c>
      <c r="AU1461" s="390">
        <v>0</v>
      </c>
      <c r="AV1461" s="390">
        <v>0</v>
      </c>
      <c r="AY1461" s="390" t="s">
        <v>3533</v>
      </c>
    </row>
    <row r="1462" spans="1:51" s="390" customFormat="1">
      <c r="A1462" s="399" t="s">
        <v>81</v>
      </c>
      <c r="B1462" s="399" t="s">
        <v>3011</v>
      </c>
      <c r="C1462" s="399">
        <v>6800</v>
      </c>
      <c r="D1462" s="399">
        <v>10</v>
      </c>
      <c r="E1462" s="403">
        <v>5.43</v>
      </c>
      <c r="F1462" s="399">
        <v>0</v>
      </c>
      <c r="G1462" s="399">
        <v>0.45</v>
      </c>
      <c r="H1462" s="399">
        <v>0.7</v>
      </c>
      <c r="I1462" s="399">
        <v>0.38</v>
      </c>
      <c r="J1462" s="399">
        <v>40</v>
      </c>
      <c r="K1462" s="399">
        <v>125</v>
      </c>
      <c r="L1462" s="403">
        <v>1</v>
      </c>
      <c r="M1462" s="404">
        <v>13.600000381469727</v>
      </c>
      <c r="N1462" s="404">
        <v>13.600000381469727</v>
      </c>
      <c r="O1462" s="404">
        <v>16.5</v>
      </c>
      <c r="P1462" s="399">
        <v>100</v>
      </c>
      <c r="Q1462" s="399" t="s">
        <v>886</v>
      </c>
      <c r="R1462" s="399">
        <v>1</v>
      </c>
      <c r="S1462" s="399">
        <v>0</v>
      </c>
      <c r="T1462" s="399">
        <v>0</v>
      </c>
      <c r="U1462" s="404">
        <v>0.56000000000000005</v>
      </c>
      <c r="V1462" s="404">
        <v>0</v>
      </c>
      <c r="W1462" s="405">
        <v>2.8976397999999999E-3</v>
      </c>
      <c r="X1462" s="405">
        <v>3.4902647738468051</v>
      </c>
      <c r="Y1462" s="399">
        <v>1.48</v>
      </c>
      <c r="Z1462" s="399">
        <v>1.79</v>
      </c>
      <c r="AA1462" s="405">
        <v>5.0979865999999999E-3</v>
      </c>
      <c r="AB1462" s="405">
        <v>3.4902647738468051</v>
      </c>
      <c r="AC1462" s="399">
        <v>1.21</v>
      </c>
      <c r="AD1462" s="399">
        <v>2.0099999999999998</v>
      </c>
      <c r="AE1462" s="405">
        <v>4.2767303999999996E-3</v>
      </c>
      <c r="AF1462" s="405">
        <v>3.4902647738468051</v>
      </c>
      <c r="AG1462" s="399">
        <v>1.28</v>
      </c>
      <c r="AH1462" s="399">
        <v>2.2799999999999998</v>
      </c>
      <c r="AI1462" s="324">
        <v>0</v>
      </c>
      <c r="AJ1462" s="324">
        <v>0</v>
      </c>
      <c r="AK1462" s="324">
        <v>0</v>
      </c>
      <c r="AL1462" s="324">
        <v>0</v>
      </c>
      <c r="AM1462" s="324">
        <v>0</v>
      </c>
      <c r="AN1462" s="324">
        <v>0</v>
      </c>
      <c r="AO1462" s="403">
        <v>878687</v>
      </c>
      <c r="AP1462" s="403">
        <v>6.4000000000000003E-3</v>
      </c>
      <c r="AQ1462" s="403">
        <v>8.0009999999999998E-2</v>
      </c>
      <c r="AR1462" s="403">
        <v>51</v>
      </c>
      <c r="AS1462" s="399" t="s">
        <v>2984</v>
      </c>
      <c r="AT1462" s="390">
        <v>0</v>
      </c>
      <c r="AU1462" s="390">
        <v>0</v>
      </c>
      <c r="AV1462" s="390">
        <v>0</v>
      </c>
      <c r="AY1462" s="390" t="s">
        <v>3533</v>
      </c>
    </row>
    <row r="1463" spans="1:51" s="390" customFormat="1">
      <c r="A1463" s="399" t="s">
        <v>81</v>
      </c>
      <c r="B1463" s="399" t="s">
        <v>2988</v>
      </c>
      <c r="C1463" s="399">
        <v>82</v>
      </c>
      <c r="D1463" s="399">
        <v>10</v>
      </c>
      <c r="E1463" s="403">
        <v>7.0999999999999994E-2</v>
      </c>
      <c r="F1463" s="399">
        <v>0</v>
      </c>
      <c r="G1463" s="399">
        <v>4</v>
      </c>
      <c r="H1463" s="399">
        <v>0.7</v>
      </c>
      <c r="I1463" s="399">
        <v>3.9</v>
      </c>
      <c r="J1463" s="399">
        <v>40</v>
      </c>
      <c r="K1463" s="399">
        <v>125</v>
      </c>
      <c r="L1463" s="403">
        <v>1</v>
      </c>
      <c r="M1463" s="404">
        <v>13.600000381469727</v>
      </c>
      <c r="N1463" s="404">
        <v>13.600000381469727</v>
      </c>
      <c r="O1463" s="404">
        <v>16.5</v>
      </c>
      <c r="P1463" s="399">
        <v>100</v>
      </c>
      <c r="Q1463" s="399" t="s">
        <v>886</v>
      </c>
      <c r="R1463" s="399">
        <v>1</v>
      </c>
      <c r="S1463" s="399">
        <v>0</v>
      </c>
      <c r="T1463" s="399">
        <v>0</v>
      </c>
      <c r="U1463" s="404">
        <v>0.56000000000000005</v>
      </c>
      <c r="V1463" s="404">
        <v>0</v>
      </c>
      <c r="W1463" s="405">
        <v>2.8976397999999999E-3</v>
      </c>
      <c r="X1463" s="405">
        <v>0.36394162269852415</v>
      </c>
      <c r="Y1463" s="399">
        <v>1.48</v>
      </c>
      <c r="Z1463" s="399">
        <v>1.79</v>
      </c>
      <c r="AA1463" s="405">
        <v>5.0979865999999999E-3</v>
      </c>
      <c r="AB1463" s="405">
        <v>0.36394162269852415</v>
      </c>
      <c r="AC1463" s="399">
        <v>1.21</v>
      </c>
      <c r="AD1463" s="399">
        <v>2.0099999999999998</v>
      </c>
      <c r="AE1463" s="405">
        <v>4.2767303999999996E-3</v>
      </c>
      <c r="AF1463" s="405">
        <v>0.36394162269852415</v>
      </c>
      <c r="AG1463" s="399">
        <v>1.28</v>
      </c>
      <c r="AH1463" s="399">
        <v>2.2799999999999998</v>
      </c>
      <c r="AI1463" s="324">
        <v>0</v>
      </c>
      <c r="AJ1463" s="324">
        <v>0</v>
      </c>
      <c r="AK1463" s="324">
        <v>0</v>
      </c>
      <c r="AL1463" s="324">
        <v>0</v>
      </c>
      <c r="AM1463" s="324">
        <v>0</v>
      </c>
      <c r="AN1463" s="324">
        <v>0</v>
      </c>
      <c r="AO1463" s="403">
        <v>86322</v>
      </c>
      <c r="AP1463" s="403">
        <v>6.5159999999999996E-2</v>
      </c>
      <c r="AQ1463" s="403">
        <v>0.25527</v>
      </c>
      <c r="AR1463" s="403">
        <v>37</v>
      </c>
      <c r="AS1463" s="399" t="s">
        <v>2984</v>
      </c>
      <c r="AT1463" s="390">
        <v>0</v>
      </c>
      <c r="AU1463" s="390">
        <v>0</v>
      </c>
      <c r="AV1463" s="390">
        <v>0</v>
      </c>
      <c r="AY1463" s="390" t="s">
        <v>3533</v>
      </c>
    </row>
    <row r="1464" spans="1:51" s="390" customFormat="1">
      <c r="A1464" s="399" t="s">
        <v>81</v>
      </c>
      <c r="B1464" s="399" t="s">
        <v>3000</v>
      </c>
      <c r="C1464" s="399">
        <v>820</v>
      </c>
      <c r="D1464" s="399">
        <v>10</v>
      </c>
      <c r="E1464" s="403">
        <v>0.83399999999999996</v>
      </c>
      <c r="F1464" s="399">
        <v>0</v>
      </c>
      <c r="G1464" s="399">
        <v>1.2</v>
      </c>
      <c r="H1464" s="399">
        <v>0.7</v>
      </c>
      <c r="I1464" s="399">
        <v>1.04</v>
      </c>
      <c r="J1464" s="399">
        <v>40</v>
      </c>
      <c r="K1464" s="399">
        <v>125</v>
      </c>
      <c r="L1464" s="403">
        <v>1</v>
      </c>
      <c r="M1464" s="404">
        <v>13.600000381469727</v>
      </c>
      <c r="N1464" s="404">
        <v>13.600000381469727</v>
      </c>
      <c r="O1464" s="404">
        <v>16.5</v>
      </c>
      <c r="P1464" s="399">
        <v>100</v>
      </c>
      <c r="Q1464" s="399" t="s">
        <v>886</v>
      </c>
      <c r="R1464" s="399">
        <v>1</v>
      </c>
      <c r="S1464" s="399">
        <v>0</v>
      </c>
      <c r="T1464" s="399">
        <v>0</v>
      </c>
      <c r="U1464" s="404">
        <v>0.56000000000000005</v>
      </c>
      <c r="V1464" s="404">
        <v>0</v>
      </c>
      <c r="W1464" s="405">
        <v>2.8976397999999999E-3</v>
      </c>
      <c r="X1464" s="405">
        <v>1.1528585563742071</v>
      </c>
      <c r="Y1464" s="399">
        <v>1.48</v>
      </c>
      <c r="Z1464" s="399">
        <v>1.79</v>
      </c>
      <c r="AA1464" s="405">
        <v>5.0979865999999999E-3</v>
      </c>
      <c r="AB1464" s="405">
        <v>1.1528585563742071</v>
      </c>
      <c r="AC1464" s="399">
        <v>1.21</v>
      </c>
      <c r="AD1464" s="399">
        <v>2.0099999999999998</v>
      </c>
      <c r="AE1464" s="405">
        <v>4.2767303999999996E-3</v>
      </c>
      <c r="AF1464" s="405">
        <v>1.1528585563742071</v>
      </c>
      <c r="AG1464" s="399">
        <v>1.28</v>
      </c>
      <c r="AH1464" s="399">
        <v>2.2799999999999998</v>
      </c>
      <c r="AI1464" s="324">
        <v>0</v>
      </c>
      <c r="AJ1464" s="324">
        <v>0</v>
      </c>
      <c r="AK1464" s="324">
        <v>0</v>
      </c>
      <c r="AL1464" s="324">
        <v>0</v>
      </c>
      <c r="AM1464" s="324">
        <v>0</v>
      </c>
      <c r="AN1464" s="324">
        <v>0</v>
      </c>
      <c r="AO1464" s="403">
        <v>348751</v>
      </c>
      <c r="AP1464" s="403">
        <v>1.6129999999999999E-2</v>
      </c>
      <c r="AQ1464" s="403">
        <v>0.127</v>
      </c>
      <c r="AR1464" s="403">
        <v>44</v>
      </c>
      <c r="AS1464" s="399" t="s">
        <v>2984</v>
      </c>
      <c r="AT1464" s="390">
        <v>0</v>
      </c>
      <c r="AU1464" s="390">
        <v>0</v>
      </c>
      <c r="AV1464" s="390">
        <v>0</v>
      </c>
      <c r="AY1464" s="390" t="s">
        <v>3533</v>
      </c>
    </row>
    <row r="1465" spans="1:51" s="390" customFormat="1">
      <c r="A1465" s="399" t="s">
        <v>81</v>
      </c>
      <c r="B1465" s="399" t="s">
        <v>3012</v>
      </c>
      <c r="C1465" s="399">
        <v>8200</v>
      </c>
      <c r="D1465" s="399">
        <v>10</v>
      </c>
      <c r="E1465" s="403">
        <v>5.88</v>
      </c>
      <c r="F1465" s="399">
        <v>0</v>
      </c>
      <c r="G1465" s="399">
        <v>0.44</v>
      </c>
      <c r="H1465" s="399">
        <v>0.7</v>
      </c>
      <c r="I1465" s="399">
        <v>0.35</v>
      </c>
      <c r="J1465" s="399">
        <v>40</v>
      </c>
      <c r="K1465" s="399">
        <v>125</v>
      </c>
      <c r="L1465" s="403">
        <v>1</v>
      </c>
      <c r="M1465" s="404">
        <v>13.600000381469727</v>
      </c>
      <c r="N1465" s="404">
        <v>13.600000381469727</v>
      </c>
      <c r="O1465" s="404">
        <v>16.5</v>
      </c>
      <c r="P1465" s="399">
        <v>100</v>
      </c>
      <c r="Q1465" s="399" t="s">
        <v>886</v>
      </c>
      <c r="R1465" s="399">
        <v>1</v>
      </c>
      <c r="S1465" s="399">
        <v>0</v>
      </c>
      <c r="T1465" s="399">
        <v>0</v>
      </c>
      <c r="U1465" s="404">
        <v>0.56000000000000005</v>
      </c>
      <c r="V1465" s="404">
        <v>0</v>
      </c>
      <c r="W1465" s="405">
        <v>2.8976397999999999E-3</v>
      </c>
      <c r="X1465" s="405">
        <v>3.9075837384473115</v>
      </c>
      <c r="Y1465" s="399">
        <v>1.48</v>
      </c>
      <c r="Z1465" s="399">
        <v>1.79</v>
      </c>
      <c r="AA1465" s="405">
        <v>5.0979865999999999E-3</v>
      </c>
      <c r="AB1465" s="405">
        <v>3.9075837384473115</v>
      </c>
      <c r="AC1465" s="399">
        <v>1.21</v>
      </c>
      <c r="AD1465" s="399">
        <v>2.0099999999999998</v>
      </c>
      <c r="AE1465" s="405">
        <v>4.2767303999999996E-3</v>
      </c>
      <c r="AF1465" s="405">
        <v>3.9075837384473115</v>
      </c>
      <c r="AG1465" s="399">
        <v>1.28</v>
      </c>
      <c r="AH1465" s="399">
        <v>2.2799999999999998</v>
      </c>
      <c r="AI1465" s="324">
        <v>0</v>
      </c>
      <c r="AJ1465" s="324">
        <v>0</v>
      </c>
      <c r="AK1465" s="324">
        <v>0</v>
      </c>
      <c r="AL1465" s="324">
        <v>0</v>
      </c>
      <c r="AM1465" s="324">
        <v>0</v>
      </c>
      <c r="AN1465" s="324">
        <v>0</v>
      </c>
      <c r="AO1465" s="403">
        <v>878687</v>
      </c>
      <c r="AP1465" s="403">
        <v>6.4000000000000003E-3</v>
      </c>
      <c r="AQ1465" s="403">
        <v>8.0009999999999998E-2</v>
      </c>
      <c r="AR1465" s="403">
        <v>56</v>
      </c>
      <c r="AS1465" s="399" t="s">
        <v>2984</v>
      </c>
      <c r="AT1465" s="390">
        <v>0</v>
      </c>
      <c r="AU1465" s="390">
        <v>0</v>
      </c>
      <c r="AV1465" s="390">
        <v>0</v>
      </c>
      <c r="AY1465" s="390" t="s">
        <v>3533</v>
      </c>
    </row>
    <row r="1466" spans="1:51" s="390" customFormat="1">
      <c r="A1466" s="399" t="s">
        <v>81</v>
      </c>
      <c r="B1466" s="399" t="s">
        <v>4303</v>
      </c>
      <c r="C1466" s="399">
        <v>10</v>
      </c>
      <c r="D1466" s="399">
        <v>20</v>
      </c>
      <c r="E1466" s="403">
        <v>1.6E-2</v>
      </c>
      <c r="F1466" s="399">
        <v>0</v>
      </c>
      <c r="G1466" s="399">
        <v>8.1</v>
      </c>
      <c r="H1466" s="399">
        <v>0.7</v>
      </c>
      <c r="I1466" s="399">
        <v>7.9</v>
      </c>
      <c r="J1466" s="399">
        <v>40</v>
      </c>
      <c r="K1466" s="399">
        <v>125</v>
      </c>
      <c r="L1466" s="403">
        <v>1</v>
      </c>
      <c r="M1466" s="404">
        <v>14</v>
      </c>
      <c r="N1466" s="404">
        <v>14</v>
      </c>
      <c r="O1466" s="404">
        <v>12</v>
      </c>
      <c r="P1466" s="399">
        <v>100</v>
      </c>
      <c r="Q1466" s="399" t="s">
        <v>886</v>
      </c>
      <c r="R1466" s="399">
        <v>1</v>
      </c>
      <c r="S1466" s="399">
        <v>0</v>
      </c>
      <c r="T1466" s="399">
        <v>0</v>
      </c>
      <c r="U1466" s="404">
        <v>0.6</v>
      </c>
      <c r="V1466" s="404">
        <v>0</v>
      </c>
      <c r="W1466" s="405">
        <v>1.39911343E-3</v>
      </c>
      <c r="X1466" s="405">
        <v>0.13332389670562675</v>
      </c>
      <c r="Y1466" s="399">
        <v>1.48</v>
      </c>
      <c r="Z1466" s="399">
        <v>1.79</v>
      </c>
      <c r="AA1466" s="405">
        <v>2.46154181E-3</v>
      </c>
      <c r="AB1466" s="405">
        <v>0.13332389670562675</v>
      </c>
      <c r="AC1466" s="399">
        <v>1.21</v>
      </c>
      <c r="AD1466" s="399">
        <v>2.0099999999999998</v>
      </c>
      <c r="AE1466" s="405">
        <v>2.0650016399999999E-3</v>
      </c>
      <c r="AF1466" s="405">
        <v>0.13332389670562675</v>
      </c>
      <c r="AG1466" s="399">
        <v>1.28</v>
      </c>
      <c r="AH1466" s="399">
        <v>2.2799999999999998</v>
      </c>
      <c r="AI1466" s="324">
        <v>0</v>
      </c>
      <c r="AJ1466" s="324">
        <v>0</v>
      </c>
      <c r="AK1466" s="324">
        <v>0</v>
      </c>
      <c r="AL1466" s="324">
        <v>0</v>
      </c>
      <c r="AM1466" s="324">
        <v>0</v>
      </c>
      <c r="AN1466" s="324">
        <v>0</v>
      </c>
      <c r="AO1466" s="403">
        <v>68281</v>
      </c>
      <c r="AP1466" s="403">
        <v>8.2379999999999995E-2</v>
      </c>
      <c r="AQ1466" s="403">
        <v>0.28702</v>
      </c>
      <c r="AR1466" s="403">
        <v>36</v>
      </c>
      <c r="AS1466" s="399" t="s">
        <v>4304</v>
      </c>
      <c r="AT1466" s="390">
        <v>0</v>
      </c>
      <c r="AU1466" s="390">
        <v>0</v>
      </c>
      <c r="AV1466" s="390">
        <v>0</v>
      </c>
      <c r="AY1466" s="390" t="s">
        <v>4290</v>
      </c>
    </row>
    <row r="1467" spans="1:51" s="390" customFormat="1">
      <c r="A1467" s="399" t="s">
        <v>81</v>
      </c>
      <c r="B1467" s="399" t="s">
        <v>4305</v>
      </c>
      <c r="C1467" s="399">
        <v>100</v>
      </c>
      <c r="D1467" s="399">
        <v>10</v>
      </c>
      <c r="E1467" s="403">
        <v>8.3000000000000004E-2</v>
      </c>
      <c r="F1467" s="399">
        <v>0</v>
      </c>
      <c r="G1467" s="399">
        <v>2.6</v>
      </c>
      <c r="H1467" s="399">
        <v>0.7</v>
      </c>
      <c r="I1467" s="399">
        <v>3.25</v>
      </c>
      <c r="J1467" s="399">
        <v>40</v>
      </c>
      <c r="K1467" s="399">
        <v>125</v>
      </c>
      <c r="L1467" s="403">
        <v>1</v>
      </c>
      <c r="M1467" s="404">
        <v>14</v>
      </c>
      <c r="N1467" s="404">
        <v>14</v>
      </c>
      <c r="O1467" s="404">
        <v>12</v>
      </c>
      <c r="P1467" s="399">
        <v>100</v>
      </c>
      <c r="Q1467" s="399" t="s">
        <v>886</v>
      </c>
      <c r="R1467" s="399">
        <v>1</v>
      </c>
      <c r="S1467" s="399">
        <v>0</v>
      </c>
      <c r="T1467" s="399">
        <v>0</v>
      </c>
      <c r="U1467" s="404">
        <v>0.6</v>
      </c>
      <c r="V1467" s="404">
        <v>0</v>
      </c>
      <c r="W1467" s="405">
        <v>1.39911343E-3</v>
      </c>
      <c r="X1467" s="405">
        <v>0.40208794244554091</v>
      </c>
      <c r="Y1467" s="399">
        <v>1.48</v>
      </c>
      <c r="Z1467" s="399">
        <v>1.79</v>
      </c>
      <c r="AA1467" s="405">
        <v>2.46154181E-3</v>
      </c>
      <c r="AB1467" s="405">
        <v>0.40208794244554091</v>
      </c>
      <c r="AC1467" s="399">
        <v>1.21</v>
      </c>
      <c r="AD1467" s="399">
        <v>2.0099999999999998</v>
      </c>
      <c r="AE1467" s="405">
        <v>2.0650016399999999E-3</v>
      </c>
      <c r="AF1467" s="405">
        <v>0.40208794244554091</v>
      </c>
      <c r="AG1467" s="399">
        <v>1.28</v>
      </c>
      <c r="AH1467" s="399">
        <v>2.2799999999999998</v>
      </c>
      <c r="AI1467" s="324">
        <v>0</v>
      </c>
      <c r="AJ1467" s="324">
        <v>0</v>
      </c>
      <c r="AK1467" s="324">
        <v>0</v>
      </c>
      <c r="AL1467" s="324">
        <v>0</v>
      </c>
      <c r="AM1467" s="324">
        <v>0</v>
      </c>
      <c r="AN1467" s="324">
        <v>0</v>
      </c>
      <c r="AO1467" s="403">
        <v>108845</v>
      </c>
      <c r="AP1467" s="403">
        <v>5.1679999999999997E-2</v>
      </c>
      <c r="AQ1467" s="403">
        <v>0.22733</v>
      </c>
      <c r="AR1467" s="403">
        <v>42</v>
      </c>
      <c r="AS1467" s="399" t="s">
        <v>4304</v>
      </c>
      <c r="AT1467" s="390">
        <v>0</v>
      </c>
      <c r="AU1467" s="390">
        <v>0</v>
      </c>
      <c r="AV1467" s="390">
        <v>0</v>
      </c>
      <c r="AY1467" s="390" t="s">
        <v>4290</v>
      </c>
    </row>
    <row r="1468" spans="1:51" s="390" customFormat="1">
      <c r="A1468" s="399" t="s">
        <v>81</v>
      </c>
      <c r="B1468" s="399" t="s">
        <v>4306</v>
      </c>
      <c r="C1468" s="399">
        <v>1000</v>
      </c>
      <c r="D1468" s="399">
        <v>10</v>
      </c>
      <c r="E1468" s="403">
        <v>1.01</v>
      </c>
      <c r="F1468" s="399">
        <v>0</v>
      </c>
      <c r="G1468" s="399">
        <v>0.84</v>
      </c>
      <c r="H1468" s="399">
        <v>0.7</v>
      </c>
      <c r="I1468" s="399">
        <v>0.86</v>
      </c>
      <c r="J1468" s="399">
        <v>40</v>
      </c>
      <c r="K1468" s="399">
        <v>125</v>
      </c>
      <c r="L1468" s="403">
        <v>1</v>
      </c>
      <c r="M1468" s="404">
        <v>14</v>
      </c>
      <c r="N1468" s="404">
        <v>14</v>
      </c>
      <c r="O1468" s="404">
        <v>12</v>
      </c>
      <c r="P1468" s="399">
        <v>100</v>
      </c>
      <c r="Q1468" s="399" t="s">
        <v>886</v>
      </c>
      <c r="R1468" s="399">
        <v>1</v>
      </c>
      <c r="S1468" s="399">
        <v>0</v>
      </c>
      <c r="T1468" s="399">
        <v>0</v>
      </c>
      <c r="U1468" s="404">
        <v>0.6</v>
      </c>
      <c r="V1468" s="404">
        <v>0</v>
      </c>
      <c r="W1468" s="405">
        <v>1.39911343E-3</v>
      </c>
      <c r="X1468" s="405">
        <v>1.2602756405009492</v>
      </c>
      <c r="Y1468" s="399">
        <v>1.48</v>
      </c>
      <c r="Z1468" s="399">
        <v>1.79</v>
      </c>
      <c r="AA1468" s="405">
        <v>2.46154181E-3</v>
      </c>
      <c r="AB1468" s="405">
        <v>1.2602756405009492</v>
      </c>
      <c r="AC1468" s="399">
        <v>1.21</v>
      </c>
      <c r="AD1468" s="399">
        <v>2.0099999999999998</v>
      </c>
      <c r="AE1468" s="405">
        <v>2.0650016399999999E-3</v>
      </c>
      <c r="AF1468" s="405">
        <v>1.2602756405009492</v>
      </c>
      <c r="AG1468" s="399">
        <v>1.28</v>
      </c>
      <c r="AH1468" s="399">
        <v>2.2799999999999998</v>
      </c>
      <c r="AI1468" s="324">
        <v>0</v>
      </c>
      <c r="AJ1468" s="324">
        <v>0</v>
      </c>
      <c r="AK1468" s="324">
        <v>0</v>
      </c>
      <c r="AL1468" s="324">
        <v>0</v>
      </c>
      <c r="AM1468" s="324">
        <v>0</v>
      </c>
      <c r="AN1468" s="324">
        <v>0</v>
      </c>
      <c r="AO1468" s="403">
        <v>440286</v>
      </c>
      <c r="AP1468" s="403">
        <v>1.278E-2</v>
      </c>
      <c r="AQ1468" s="403">
        <v>0.11303000000000001</v>
      </c>
      <c r="AR1468" s="403">
        <v>51</v>
      </c>
      <c r="AS1468" s="399" t="s">
        <v>4304</v>
      </c>
      <c r="AT1468" s="390">
        <v>0</v>
      </c>
      <c r="AU1468" s="390">
        <v>0</v>
      </c>
      <c r="AV1468" s="390">
        <v>0</v>
      </c>
      <c r="AY1468" s="390" t="s">
        <v>4290</v>
      </c>
    </row>
    <row r="1469" spans="1:51" s="390" customFormat="1">
      <c r="A1469" s="399" t="s">
        <v>81</v>
      </c>
      <c r="B1469" s="399" t="s">
        <v>4307</v>
      </c>
      <c r="C1469" s="399">
        <v>10000</v>
      </c>
      <c r="D1469" s="399">
        <v>10</v>
      </c>
      <c r="E1469" s="403">
        <v>9.58</v>
      </c>
      <c r="F1469" s="399">
        <v>0</v>
      </c>
      <c r="G1469" s="399">
        <v>0.27</v>
      </c>
      <c r="H1469" s="399">
        <v>0.7</v>
      </c>
      <c r="I1469" s="399">
        <v>0.28000000000000003</v>
      </c>
      <c r="J1469" s="399">
        <v>40</v>
      </c>
      <c r="K1469" s="399">
        <v>125</v>
      </c>
      <c r="L1469" s="403">
        <v>1</v>
      </c>
      <c r="M1469" s="404">
        <v>14</v>
      </c>
      <c r="N1469" s="404">
        <v>14</v>
      </c>
      <c r="O1469" s="404">
        <v>12</v>
      </c>
      <c r="P1469" s="399">
        <v>100</v>
      </c>
      <c r="Q1469" s="399" t="s">
        <v>886</v>
      </c>
      <c r="R1469" s="399">
        <v>1</v>
      </c>
      <c r="S1469" s="399">
        <v>0</v>
      </c>
      <c r="T1469" s="399">
        <v>0</v>
      </c>
      <c r="U1469" s="404">
        <v>0.6</v>
      </c>
      <c r="V1469" s="404">
        <v>0</v>
      </c>
      <c r="W1469" s="405">
        <v>1.39911343E-3</v>
      </c>
      <c r="X1469" s="405">
        <v>4.1459149548394567</v>
      </c>
      <c r="Y1469" s="399">
        <v>1.48</v>
      </c>
      <c r="Z1469" s="399">
        <v>1.79</v>
      </c>
      <c r="AA1469" s="405">
        <v>2.46154181E-3</v>
      </c>
      <c r="AB1469" s="405">
        <v>4.1459149548394567</v>
      </c>
      <c r="AC1469" s="399">
        <v>1.21</v>
      </c>
      <c r="AD1469" s="399">
        <v>2.0099999999999998</v>
      </c>
      <c r="AE1469" s="405">
        <v>2.0650016399999999E-3</v>
      </c>
      <c r="AF1469" s="405">
        <v>4.1459149548394567</v>
      </c>
      <c r="AG1469" s="399">
        <v>1.28</v>
      </c>
      <c r="AH1469" s="399">
        <v>2.2799999999999998</v>
      </c>
      <c r="AI1469" s="324">
        <v>0</v>
      </c>
      <c r="AJ1469" s="324">
        <v>0</v>
      </c>
      <c r="AK1469" s="324">
        <v>0</v>
      </c>
      <c r="AL1469" s="324">
        <v>0</v>
      </c>
      <c r="AM1469" s="324">
        <v>0</v>
      </c>
      <c r="AN1469" s="324">
        <v>0</v>
      </c>
      <c r="AO1469" s="403">
        <v>1395003</v>
      </c>
      <c r="AP1469" s="403">
        <v>4.0299999999999997E-3</v>
      </c>
      <c r="AQ1469" s="403">
        <v>6.3500000000000001E-2</v>
      </c>
      <c r="AR1469" s="403">
        <v>52</v>
      </c>
      <c r="AS1469" s="399" t="s">
        <v>4304</v>
      </c>
      <c r="AT1469" s="390">
        <v>0</v>
      </c>
      <c r="AU1469" s="390">
        <v>0</v>
      </c>
      <c r="AV1469" s="390">
        <v>0</v>
      </c>
      <c r="AY1469" s="390" t="s">
        <v>4290</v>
      </c>
    </row>
    <row r="1470" spans="1:51" s="390" customFormat="1">
      <c r="A1470" s="399" t="s">
        <v>81</v>
      </c>
      <c r="B1470" s="399" t="s">
        <v>4308</v>
      </c>
      <c r="C1470" s="399">
        <v>15</v>
      </c>
      <c r="D1470" s="399">
        <v>15</v>
      </c>
      <c r="E1470" s="403">
        <v>1.9E-2</v>
      </c>
      <c r="F1470" s="399">
        <v>0</v>
      </c>
      <c r="G1470" s="399">
        <v>6.8</v>
      </c>
      <c r="H1470" s="399">
        <v>0.7</v>
      </c>
      <c r="I1470" s="399">
        <v>6.9</v>
      </c>
      <c r="J1470" s="399">
        <v>40</v>
      </c>
      <c r="K1470" s="399">
        <v>125</v>
      </c>
      <c r="L1470" s="403">
        <v>1</v>
      </c>
      <c r="M1470" s="404">
        <v>14</v>
      </c>
      <c r="N1470" s="404">
        <v>14</v>
      </c>
      <c r="O1470" s="404">
        <v>12</v>
      </c>
      <c r="P1470" s="399">
        <v>100</v>
      </c>
      <c r="Q1470" s="399" t="s">
        <v>886</v>
      </c>
      <c r="R1470" s="399">
        <v>1</v>
      </c>
      <c r="S1470" s="399">
        <v>0</v>
      </c>
      <c r="T1470" s="399">
        <v>0</v>
      </c>
      <c r="U1470" s="404">
        <v>0.6</v>
      </c>
      <c r="V1470" s="404">
        <v>0</v>
      </c>
      <c r="W1470" s="405">
        <v>1.39911343E-3</v>
      </c>
      <c r="X1470" s="405">
        <v>0.15198924224441446</v>
      </c>
      <c r="Y1470" s="399">
        <v>1.48</v>
      </c>
      <c r="Z1470" s="399">
        <v>1.79</v>
      </c>
      <c r="AA1470" s="405">
        <v>2.46154181E-3</v>
      </c>
      <c r="AB1470" s="405">
        <v>0.15198924224441446</v>
      </c>
      <c r="AC1470" s="399">
        <v>1.21</v>
      </c>
      <c r="AD1470" s="399">
        <v>2.0099999999999998</v>
      </c>
      <c r="AE1470" s="405">
        <v>2.0650016399999999E-3</v>
      </c>
      <c r="AF1470" s="405">
        <v>0.15198924224441446</v>
      </c>
      <c r="AG1470" s="399">
        <v>1.28</v>
      </c>
      <c r="AH1470" s="399">
        <v>2.2799999999999998</v>
      </c>
      <c r="AI1470" s="324">
        <v>0</v>
      </c>
      <c r="AJ1470" s="324">
        <v>0</v>
      </c>
      <c r="AK1470" s="324">
        <v>0</v>
      </c>
      <c r="AL1470" s="324">
        <v>0</v>
      </c>
      <c r="AM1470" s="324">
        <v>0</v>
      </c>
      <c r="AN1470" s="324">
        <v>0</v>
      </c>
      <c r="AO1470" s="403">
        <v>68281</v>
      </c>
      <c r="AP1470" s="403">
        <v>8.2379999999999995E-2</v>
      </c>
      <c r="AQ1470" s="403">
        <v>0.28702</v>
      </c>
      <c r="AR1470" s="403">
        <v>38</v>
      </c>
      <c r="AS1470" s="399" t="s">
        <v>4304</v>
      </c>
      <c r="AT1470" s="390">
        <v>0</v>
      </c>
      <c r="AU1470" s="390">
        <v>0</v>
      </c>
      <c r="AV1470" s="390">
        <v>0</v>
      </c>
      <c r="AY1470" s="390" t="s">
        <v>4290</v>
      </c>
    </row>
    <row r="1471" spans="1:51" s="390" customFormat="1">
      <c r="A1471" s="399" t="s">
        <v>81</v>
      </c>
      <c r="B1471" s="399" t="s">
        <v>4309</v>
      </c>
      <c r="C1471" s="399">
        <v>22</v>
      </c>
      <c r="D1471" s="399">
        <v>10</v>
      </c>
      <c r="E1471" s="403">
        <v>2.9000000000000001E-2</v>
      </c>
      <c r="F1471" s="399">
        <v>0</v>
      </c>
      <c r="G1471" s="399">
        <v>5.7</v>
      </c>
      <c r="H1471" s="399">
        <v>0.7</v>
      </c>
      <c r="I1471" s="399">
        <v>5.6</v>
      </c>
      <c r="J1471" s="399">
        <v>40</v>
      </c>
      <c r="K1471" s="399">
        <v>125</v>
      </c>
      <c r="L1471" s="403">
        <v>1</v>
      </c>
      <c r="M1471" s="404">
        <v>14</v>
      </c>
      <c r="N1471" s="404">
        <v>14</v>
      </c>
      <c r="O1471" s="404">
        <v>12</v>
      </c>
      <c r="P1471" s="399">
        <v>100</v>
      </c>
      <c r="Q1471" s="399" t="s">
        <v>886</v>
      </c>
      <c r="R1471" s="399">
        <v>1</v>
      </c>
      <c r="S1471" s="399">
        <v>0</v>
      </c>
      <c r="T1471" s="399">
        <v>0</v>
      </c>
      <c r="U1471" s="404">
        <v>0.6</v>
      </c>
      <c r="V1471" s="404">
        <v>0</v>
      </c>
      <c r="W1471" s="405">
        <v>1.39911343E-3</v>
      </c>
      <c r="X1471" s="405">
        <v>0.19217030628604129</v>
      </c>
      <c r="Y1471" s="399">
        <v>1.48</v>
      </c>
      <c r="Z1471" s="399">
        <v>1.79</v>
      </c>
      <c r="AA1471" s="405">
        <v>2.46154181E-3</v>
      </c>
      <c r="AB1471" s="405">
        <v>0.19217030628604129</v>
      </c>
      <c r="AC1471" s="399">
        <v>1.21</v>
      </c>
      <c r="AD1471" s="399">
        <v>2.0099999999999998</v>
      </c>
      <c r="AE1471" s="405">
        <v>2.0650016399999999E-3</v>
      </c>
      <c r="AF1471" s="405">
        <v>0.19217030628604129</v>
      </c>
      <c r="AG1471" s="399">
        <v>1.28</v>
      </c>
      <c r="AH1471" s="399">
        <v>2.2799999999999998</v>
      </c>
      <c r="AI1471" s="324">
        <v>0</v>
      </c>
      <c r="AJ1471" s="324">
        <v>0</v>
      </c>
      <c r="AK1471" s="324">
        <v>0</v>
      </c>
      <c r="AL1471" s="324">
        <v>0</v>
      </c>
      <c r="AM1471" s="324">
        <v>0</v>
      </c>
      <c r="AN1471" s="324">
        <v>0</v>
      </c>
      <c r="AO1471" s="403">
        <v>86322</v>
      </c>
      <c r="AP1471" s="403">
        <v>6.5159999999999996E-2</v>
      </c>
      <c r="AQ1471" s="403">
        <v>0.25527</v>
      </c>
      <c r="AR1471" s="403">
        <v>40</v>
      </c>
      <c r="AS1471" s="399" t="s">
        <v>4304</v>
      </c>
      <c r="AT1471" s="390">
        <v>0</v>
      </c>
      <c r="AU1471" s="390">
        <v>0</v>
      </c>
      <c r="AV1471" s="390">
        <v>0</v>
      </c>
      <c r="AY1471" s="390" t="s">
        <v>4290</v>
      </c>
    </row>
    <row r="1472" spans="1:51" s="390" customFormat="1">
      <c r="A1472" s="399" t="s">
        <v>81</v>
      </c>
      <c r="B1472" s="399" t="s">
        <v>4310</v>
      </c>
      <c r="C1472" s="399">
        <v>220</v>
      </c>
      <c r="D1472" s="399">
        <v>10</v>
      </c>
      <c r="E1472" s="403">
        <v>0.19</v>
      </c>
      <c r="F1472" s="399">
        <v>0</v>
      </c>
      <c r="G1472" s="399">
        <v>1.8</v>
      </c>
      <c r="H1472" s="399">
        <v>0.7</v>
      </c>
      <c r="I1472" s="399">
        <v>2.35</v>
      </c>
      <c r="J1472" s="399">
        <v>40</v>
      </c>
      <c r="K1472" s="399">
        <v>125</v>
      </c>
      <c r="L1472" s="403">
        <v>1</v>
      </c>
      <c r="M1472" s="404">
        <v>14</v>
      </c>
      <c r="N1472" s="404">
        <v>14</v>
      </c>
      <c r="O1472" s="404">
        <v>12</v>
      </c>
      <c r="P1472" s="399">
        <v>100</v>
      </c>
      <c r="Q1472" s="399" t="s">
        <v>886</v>
      </c>
      <c r="R1472" s="399">
        <v>1</v>
      </c>
      <c r="S1472" s="399">
        <v>0</v>
      </c>
      <c r="T1472" s="399">
        <v>0</v>
      </c>
      <c r="U1472" s="404">
        <v>0.6</v>
      </c>
      <c r="V1472" s="404">
        <v>0</v>
      </c>
      <c r="W1472" s="405">
        <v>1.39911343E-3</v>
      </c>
      <c r="X1472" s="405">
        <v>0.58662514550475764</v>
      </c>
      <c r="Y1472" s="399">
        <v>1.48</v>
      </c>
      <c r="Z1472" s="399">
        <v>1.79</v>
      </c>
      <c r="AA1472" s="405">
        <v>2.46154181E-3</v>
      </c>
      <c r="AB1472" s="405">
        <v>0.58662514550475764</v>
      </c>
      <c r="AC1472" s="399">
        <v>1.21</v>
      </c>
      <c r="AD1472" s="399">
        <v>2.0099999999999998</v>
      </c>
      <c r="AE1472" s="405">
        <v>2.0650016399999999E-3</v>
      </c>
      <c r="AF1472" s="405">
        <v>0.58662514550475764</v>
      </c>
      <c r="AG1472" s="399">
        <v>1.28</v>
      </c>
      <c r="AH1472" s="399">
        <v>2.2799999999999998</v>
      </c>
      <c r="AI1472" s="324">
        <v>0</v>
      </c>
      <c r="AJ1472" s="324">
        <v>0</v>
      </c>
      <c r="AK1472" s="324">
        <v>0</v>
      </c>
      <c r="AL1472" s="324">
        <v>0</v>
      </c>
      <c r="AM1472" s="324">
        <v>0</v>
      </c>
      <c r="AN1472" s="324">
        <v>0</v>
      </c>
      <c r="AO1472" s="403">
        <v>172957</v>
      </c>
      <c r="AP1472" s="403">
        <v>3.252E-2</v>
      </c>
      <c r="AQ1472" s="403">
        <v>0.18034</v>
      </c>
      <c r="AR1472" s="403">
        <v>36</v>
      </c>
      <c r="AS1472" s="399" t="s">
        <v>4304</v>
      </c>
      <c r="AT1472" s="390">
        <v>0</v>
      </c>
      <c r="AU1472" s="390">
        <v>0</v>
      </c>
      <c r="AV1472" s="390">
        <v>0</v>
      </c>
      <c r="AY1472" s="390" t="s">
        <v>4290</v>
      </c>
    </row>
    <row r="1473" spans="1:51" s="390" customFormat="1">
      <c r="A1473" s="399" t="s">
        <v>81</v>
      </c>
      <c r="B1473" s="399" t="s">
        <v>4311</v>
      </c>
      <c r="C1473" s="399">
        <v>33</v>
      </c>
      <c r="D1473" s="399">
        <v>10</v>
      </c>
      <c r="E1473" s="403">
        <v>4.2999999999999997E-2</v>
      </c>
      <c r="F1473" s="399">
        <v>0</v>
      </c>
      <c r="G1473" s="399">
        <v>4.5999999999999996</v>
      </c>
      <c r="H1473" s="399">
        <v>0.7</v>
      </c>
      <c r="I1473" s="399">
        <v>4.5</v>
      </c>
      <c r="J1473" s="399">
        <v>40</v>
      </c>
      <c r="K1473" s="399">
        <v>125</v>
      </c>
      <c r="L1473" s="403">
        <v>1</v>
      </c>
      <c r="M1473" s="404">
        <v>14</v>
      </c>
      <c r="N1473" s="404">
        <v>14</v>
      </c>
      <c r="O1473" s="404">
        <v>12</v>
      </c>
      <c r="P1473" s="399">
        <v>100</v>
      </c>
      <c r="Q1473" s="399" t="s">
        <v>886</v>
      </c>
      <c r="R1473" s="399">
        <v>1</v>
      </c>
      <c r="S1473" s="399">
        <v>0</v>
      </c>
      <c r="T1473" s="399">
        <v>0</v>
      </c>
      <c r="U1473" s="404">
        <v>0.6</v>
      </c>
      <c r="V1473" s="404">
        <v>0</v>
      </c>
      <c r="W1473" s="405">
        <v>1.39911343E-3</v>
      </c>
      <c r="X1473" s="405">
        <v>0.23884023781265132</v>
      </c>
      <c r="Y1473" s="399">
        <v>1.48</v>
      </c>
      <c r="Z1473" s="399">
        <v>1.79</v>
      </c>
      <c r="AA1473" s="405">
        <v>2.46154181E-3</v>
      </c>
      <c r="AB1473" s="405">
        <v>0.23884023781265132</v>
      </c>
      <c r="AC1473" s="399">
        <v>1.21</v>
      </c>
      <c r="AD1473" s="399">
        <v>2.0099999999999998</v>
      </c>
      <c r="AE1473" s="405">
        <v>2.0650016399999999E-3</v>
      </c>
      <c r="AF1473" s="405">
        <v>0.23884023781265132</v>
      </c>
      <c r="AG1473" s="399">
        <v>1.28</v>
      </c>
      <c r="AH1473" s="399">
        <v>2.2799999999999998</v>
      </c>
      <c r="AI1473" s="324">
        <v>0</v>
      </c>
      <c r="AJ1473" s="324">
        <v>0</v>
      </c>
      <c r="AK1473" s="324">
        <v>0</v>
      </c>
      <c r="AL1473" s="324">
        <v>0</v>
      </c>
      <c r="AM1473" s="324">
        <v>0</v>
      </c>
      <c r="AN1473" s="324">
        <v>0</v>
      </c>
      <c r="AO1473" s="403">
        <v>108845</v>
      </c>
      <c r="AP1473" s="403">
        <v>5.1679999999999997E-2</v>
      </c>
      <c r="AQ1473" s="403">
        <v>0.22733</v>
      </c>
      <c r="AR1473" s="403">
        <v>42</v>
      </c>
      <c r="AS1473" s="399" t="s">
        <v>4304</v>
      </c>
      <c r="AT1473" s="390">
        <v>0</v>
      </c>
      <c r="AU1473" s="390">
        <v>0</v>
      </c>
      <c r="AV1473" s="390">
        <v>0</v>
      </c>
      <c r="AY1473" s="390" t="s">
        <v>4290</v>
      </c>
    </row>
    <row r="1474" spans="1:51" s="390" customFormat="1">
      <c r="A1474" s="399" t="s">
        <v>81</v>
      </c>
      <c r="B1474" s="399" t="s">
        <v>4312</v>
      </c>
      <c r="C1474" s="399">
        <v>39</v>
      </c>
      <c r="D1474" s="399">
        <v>10</v>
      </c>
      <c r="E1474" s="403">
        <v>0.06</v>
      </c>
      <c r="F1474" s="399">
        <v>0</v>
      </c>
      <c r="G1474" s="399">
        <v>4.3</v>
      </c>
      <c r="H1474" s="399">
        <v>0.7</v>
      </c>
      <c r="I1474" s="399">
        <v>3.9</v>
      </c>
      <c r="J1474" s="399">
        <v>40</v>
      </c>
      <c r="K1474" s="399">
        <v>125</v>
      </c>
      <c r="L1474" s="403">
        <v>1</v>
      </c>
      <c r="M1474" s="404">
        <v>14</v>
      </c>
      <c r="N1474" s="404">
        <v>14</v>
      </c>
      <c r="O1474" s="404">
        <v>12</v>
      </c>
      <c r="P1474" s="399">
        <v>100</v>
      </c>
      <c r="Q1474" s="399" t="s">
        <v>886</v>
      </c>
      <c r="R1474" s="399">
        <v>1</v>
      </c>
      <c r="S1474" s="399">
        <v>0</v>
      </c>
      <c r="T1474" s="399">
        <v>0</v>
      </c>
      <c r="U1474" s="404">
        <v>0.6</v>
      </c>
      <c r="V1474" s="404">
        <v>0</v>
      </c>
      <c r="W1474" s="405">
        <v>1.39911343E-3</v>
      </c>
      <c r="X1474" s="405">
        <v>0.25331540374069084</v>
      </c>
      <c r="Y1474" s="399">
        <v>1.48</v>
      </c>
      <c r="Z1474" s="399">
        <v>1.79</v>
      </c>
      <c r="AA1474" s="405">
        <v>2.46154181E-3</v>
      </c>
      <c r="AB1474" s="405">
        <v>0.25331540374069084</v>
      </c>
      <c r="AC1474" s="399">
        <v>1.21</v>
      </c>
      <c r="AD1474" s="399">
        <v>2.0099999999999998</v>
      </c>
      <c r="AE1474" s="405">
        <v>2.0650016399999999E-3</v>
      </c>
      <c r="AF1474" s="405">
        <v>0.25331540374069084</v>
      </c>
      <c r="AG1474" s="399">
        <v>1.28</v>
      </c>
      <c r="AH1474" s="399">
        <v>2.2799999999999998</v>
      </c>
      <c r="AI1474" s="324">
        <v>0</v>
      </c>
      <c r="AJ1474" s="324">
        <v>0</v>
      </c>
      <c r="AK1474" s="324">
        <v>0</v>
      </c>
      <c r="AL1474" s="324">
        <v>0</v>
      </c>
      <c r="AM1474" s="324">
        <v>0</v>
      </c>
      <c r="AN1474" s="324">
        <v>0</v>
      </c>
      <c r="AO1474" s="403">
        <v>137950</v>
      </c>
      <c r="AP1474" s="403">
        <v>4.0779999999999997E-2</v>
      </c>
      <c r="AQ1474" s="403">
        <v>0.20193</v>
      </c>
      <c r="AR1474" s="403">
        <v>40</v>
      </c>
      <c r="AS1474" s="399" t="s">
        <v>4304</v>
      </c>
      <c r="AT1474" s="390">
        <v>0</v>
      </c>
      <c r="AU1474" s="390">
        <v>0</v>
      </c>
      <c r="AV1474" s="390">
        <v>0</v>
      </c>
      <c r="AY1474" s="390" t="s">
        <v>4290</v>
      </c>
    </row>
    <row r="1475" spans="1:51" s="390" customFormat="1">
      <c r="A1475" s="399" t="s">
        <v>81</v>
      </c>
      <c r="B1475" s="399" t="s">
        <v>4313</v>
      </c>
      <c r="C1475" s="399">
        <v>47</v>
      </c>
      <c r="D1475" s="399">
        <v>10</v>
      </c>
      <c r="E1475" s="403">
        <v>6.6000000000000003E-2</v>
      </c>
      <c r="F1475" s="399">
        <v>0</v>
      </c>
      <c r="G1475" s="399">
        <v>3.9</v>
      </c>
      <c r="H1475" s="399">
        <v>0.7</v>
      </c>
      <c r="I1475" s="399">
        <v>3.65</v>
      </c>
      <c r="J1475" s="399">
        <v>40</v>
      </c>
      <c r="K1475" s="399">
        <v>125</v>
      </c>
      <c r="L1475" s="403">
        <v>1</v>
      </c>
      <c r="M1475" s="404">
        <v>14</v>
      </c>
      <c r="N1475" s="404">
        <v>14</v>
      </c>
      <c r="O1475" s="404">
        <v>12</v>
      </c>
      <c r="P1475" s="399">
        <v>100</v>
      </c>
      <c r="Q1475" s="399" t="s">
        <v>886</v>
      </c>
      <c r="R1475" s="399">
        <v>1</v>
      </c>
      <c r="S1475" s="399">
        <v>0</v>
      </c>
      <c r="T1475" s="399">
        <v>0</v>
      </c>
      <c r="U1475" s="404">
        <v>0.6</v>
      </c>
      <c r="V1475" s="404">
        <v>0</v>
      </c>
      <c r="W1475" s="405">
        <v>1.39911343E-3</v>
      </c>
      <c r="X1475" s="405">
        <v>0.27687962734447596</v>
      </c>
      <c r="Y1475" s="399">
        <v>1.48</v>
      </c>
      <c r="Z1475" s="399">
        <v>1.79</v>
      </c>
      <c r="AA1475" s="405">
        <v>2.46154181E-3</v>
      </c>
      <c r="AB1475" s="405">
        <v>0.27687962734447596</v>
      </c>
      <c r="AC1475" s="399">
        <v>1.21</v>
      </c>
      <c r="AD1475" s="399">
        <v>2.0099999999999998</v>
      </c>
      <c r="AE1475" s="405">
        <v>2.0650016399999999E-3</v>
      </c>
      <c r="AF1475" s="405">
        <v>0.27687962734447596</v>
      </c>
      <c r="AG1475" s="399">
        <v>1.28</v>
      </c>
      <c r="AH1475" s="399">
        <v>2.2799999999999998</v>
      </c>
      <c r="AI1475" s="324">
        <v>0</v>
      </c>
      <c r="AJ1475" s="324">
        <v>0</v>
      </c>
      <c r="AK1475" s="324">
        <v>0</v>
      </c>
      <c r="AL1475" s="324">
        <v>0</v>
      </c>
      <c r="AM1475" s="324">
        <v>0</v>
      </c>
      <c r="AN1475" s="324">
        <v>0</v>
      </c>
      <c r="AO1475" s="403">
        <v>137950</v>
      </c>
      <c r="AP1475" s="403">
        <v>4.0779999999999997E-2</v>
      </c>
      <c r="AQ1475" s="403">
        <v>0.20193</v>
      </c>
      <c r="AR1475" s="403">
        <v>42</v>
      </c>
      <c r="AS1475" s="399" t="s">
        <v>4304</v>
      </c>
      <c r="AT1475" s="390">
        <v>0</v>
      </c>
      <c r="AU1475" s="390">
        <v>0</v>
      </c>
      <c r="AV1475" s="390">
        <v>0</v>
      </c>
      <c r="AY1475" s="390" t="s">
        <v>4290</v>
      </c>
    </row>
    <row r="1476" spans="1:51" s="390" customFormat="1">
      <c r="A1476" s="399" t="s">
        <v>81</v>
      </c>
      <c r="B1476" s="399" t="s">
        <v>4314</v>
      </c>
      <c r="C1476" s="399">
        <v>560</v>
      </c>
      <c r="D1476" s="399">
        <v>10</v>
      </c>
      <c r="E1476" s="403">
        <v>0.48399999999999999</v>
      </c>
      <c r="F1476" s="399">
        <v>0</v>
      </c>
      <c r="G1476" s="399">
        <v>1.1000000000000001</v>
      </c>
      <c r="H1476" s="399">
        <v>0.7</v>
      </c>
      <c r="I1476" s="399">
        <v>1.28</v>
      </c>
      <c r="J1476" s="399">
        <v>40</v>
      </c>
      <c r="K1476" s="399">
        <v>125</v>
      </c>
      <c r="L1476" s="403">
        <v>1</v>
      </c>
      <c r="M1476" s="404">
        <v>14</v>
      </c>
      <c r="N1476" s="404">
        <v>14</v>
      </c>
      <c r="O1476" s="404">
        <v>12</v>
      </c>
      <c r="P1476" s="399">
        <v>100</v>
      </c>
      <c r="Q1476" s="399" t="s">
        <v>886</v>
      </c>
      <c r="R1476" s="399">
        <v>1</v>
      </c>
      <c r="S1476" s="399">
        <v>0</v>
      </c>
      <c r="T1476" s="399">
        <v>0</v>
      </c>
      <c r="U1476" s="404">
        <v>0.6</v>
      </c>
      <c r="V1476" s="404">
        <v>0</v>
      </c>
      <c r="W1476" s="405">
        <v>1.39911343E-3</v>
      </c>
      <c r="X1476" s="405">
        <v>0.93944785493236327</v>
      </c>
      <c r="Y1476" s="399">
        <v>1.48</v>
      </c>
      <c r="Z1476" s="399">
        <v>1.79</v>
      </c>
      <c r="AA1476" s="405">
        <v>2.46154181E-3</v>
      </c>
      <c r="AB1476" s="405">
        <v>0.93944785493236327</v>
      </c>
      <c r="AC1476" s="399">
        <v>1.21</v>
      </c>
      <c r="AD1476" s="399">
        <v>2.0099999999999998</v>
      </c>
      <c r="AE1476" s="405">
        <v>2.0650016399999999E-3</v>
      </c>
      <c r="AF1476" s="405">
        <v>0.93944785493236327</v>
      </c>
      <c r="AG1476" s="399">
        <v>1.28</v>
      </c>
      <c r="AH1476" s="399">
        <v>2.2799999999999998</v>
      </c>
      <c r="AI1476" s="324">
        <v>0</v>
      </c>
      <c r="AJ1476" s="324">
        <v>0</v>
      </c>
      <c r="AK1476" s="324">
        <v>0</v>
      </c>
      <c r="AL1476" s="324">
        <v>0</v>
      </c>
      <c r="AM1476" s="324">
        <v>0</v>
      </c>
      <c r="AN1476" s="324">
        <v>0</v>
      </c>
      <c r="AO1476" s="403">
        <v>273123</v>
      </c>
      <c r="AP1476" s="403">
        <v>2.06E-2</v>
      </c>
      <c r="AQ1476" s="403">
        <v>0.14351</v>
      </c>
      <c r="AR1476" s="403">
        <v>48</v>
      </c>
      <c r="AS1476" s="399" t="s">
        <v>4304</v>
      </c>
      <c r="AT1476" s="390">
        <v>0</v>
      </c>
      <c r="AU1476" s="390">
        <v>0</v>
      </c>
      <c r="AV1476" s="390">
        <v>0</v>
      </c>
      <c r="AY1476" s="390" t="s">
        <v>4290</v>
      </c>
    </row>
    <row r="1477" spans="1:51" s="390" customFormat="1">
      <c r="A1477" s="399" t="s">
        <v>81</v>
      </c>
      <c r="B1477" s="399" t="s">
        <v>5036</v>
      </c>
      <c r="C1477" s="399">
        <v>1</v>
      </c>
      <c r="D1477" s="399">
        <v>20</v>
      </c>
      <c r="E1477" s="403">
        <v>3.3000000000000002E-2</v>
      </c>
      <c r="F1477" s="399">
        <v>0</v>
      </c>
      <c r="G1477" s="399">
        <v>6.5</v>
      </c>
      <c r="H1477" s="399">
        <v>0.7</v>
      </c>
      <c r="I1477" s="399">
        <v>5.8</v>
      </c>
      <c r="J1477" s="399">
        <v>40</v>
      </c>
      <c r="K1477" s="399">
        <v>125</v>
      </c>
      <c r="L1477" s="403">
        <v>0</v>
      </c>
      <c r="M1477" s="404">
        <v>4.7</v>
      </c>
      <c r="N1477" s="404">
        <v>4.2</v>
      </c>
      <c r="O1477" s="404">
        <v>3.45</v>
      </c>
      <c r="P1477" s="399">
        <v>100</v>
      </c>
      <c r="Q1477" s="399" t="s">
        <v>293</v>
      </c>
      <c r="R1477" s="399">
        <v>1</v>
      </c>
      <c r="S1477" s="399">
        <v>0</v>
      </c>
      <c r="T1477" s="399">
        <v>500</v>
      </c>
      <c r="U1477" s="404">
        <v>0.32</v>
      </c>
      <c r="V1477" s="404">
        <v>0</v>
      </c>
      <c r="W1477" s="405">
        <v>4.2273220000000002E-5</v>
      </c>
      <c r="X1477" s="405">
        <v>0.30284675953967294</v>
      </c>
      <c r="Y1477" s="399">
        <v>1.48</v>
      </c>
      <c r="Z1477" s="399">
        <v>1.79</v>
      </c>
      <c r="AA1477" s="405">
        <v>7.4373739999999999E-5</v>
      </c>
      <c r="AB1477" s="405">
        <v>0.30284675953967294</v>
      </c>
      <c r="AC1477" s="399">
        <v>1.21</v>
      </c>
      <c r="AD1477" s="399">
        <v>2.0099999999999998</v>
      </c>
      <c r="AE1477" s="405">
        <v>6.2392559999999993E-5</v>
      </c>
      <c r="AF1477" s="405">
        <v>0.30284675953967294</v>
      </c>
      <c r="AG1477" s="399">
        <v>1.28</v>
      </c>
      <c r="AH1477" s="399">
        <v>2.2799999999999998</v>
      </c>
      <c r="AI1477" s="324">
        <v>0</v>
      </c>
      <c r="AJ1477" s="324">
        <v>0</v>
      </c>
      <c r="AK1477" s="324">
        <v>0</v>
      </c>
      <c r="AL1477" s="324">
        <v>0</v>
      </c>
      <c r="AM1477" s="324">
        <v>0</v>
      </c>
      <c r="AN1477" s="324">
        <v>0</v>
      </c>
      <c r="AO1477" s="403">
        <v>219672</v>
      </c>
      <c r="AP1477" s="403">
        <v>2.5610000000000001E-2</v>
      </c>
      <c r="AQ1477" s="403">
        <v>0.16002</v>
      </c>
      <c r="AR1477" s="403">
        <v>36</v>
      </c>
      <c r="AS1477" s="399" t="s">
        <v>5037</v>
      </c>
      <c r="AT1477" s="390">
        <v>0</v>
      </c>
      <c r="AU1477" s="390">
        <v>0</v>
      </c>
      <c r="AV1477" s="390">
        <v>0</v>
      </c>
      <c r="AY1477" s="390" t="s">
        <v>5038</v>
      </c>
    </row>
    <row r="1478" spans="1:51" s="390" customFormat="1">
      <c r="A1478" s="399" t="s">
        <v>81</v>
      </c>
      <c r="B1478" s="399" t="s">
        <v>5039</v>
      </c>
      <c r="C1478" s="399">
        <v>1.4</v>
      </c>
      <c r="D1478" s="399">
        <v>20</v>
      </c>
      <c r="E1478" s="403">
        <v>3.7999999999999999E-2</v>
      </c>
      <c r="F1478" s="399">
        <v>0</v>
      </c>
      <c r="G1478" s="399">
        <v>5.9</v>
      </c>
      <c r="H1478" s="399">
        <v>0.7</v>
      </c>
      <c r="I1478" s="399">
        <v>5.8</v>
      </c>
      <c r="J1478" s="399">
        <v>40</v>
      </c>
      <c r="K1478" s="399">
        <v>125</v>
      </c>
      <c r="L1478" s="403">
        <v>0</v>
      </c>
      <c r="M1478" s="404">
        <v>4.7</v>
      </c>
      <c r="N1478" s="404">
        <v>4.2</v>
      </c>
      <c r="O1478" s="404">
        <v>3.45</v>
      </c>
      <c r="P1478" s="399">
        <v>100</v>
      </c>
      <c r="Q1478" s="399" t="s">
        <v>293</v>
      </c>
      <c r="R1478" s="399">
        <v>1</v>
      </c>
      <c r="S1478" s="399">
        <v>0</v>
      </c>
      <c r="T1478" s="399">
        <v>500</v>
      </c>
      <c r="U1478" s="404">
        <v>0.32</v>
      </c>
      <c r="V1478" s="404">
        <v>0</v>
      </c>
      <c r="W1478" s="405">
        <v>4.2273220000000002E-5</v>
      </c>
      <c r="X1478" s="405">
        <v>0.36745406824146981</v>
      </c>
      <c r="Y1478" s="399">
        <v>1.48</v>
      </c>
      <c r="Z1478" s="399">
        <v>1.79</v>
      </c>
      <c r="AA1478" s="405">
        <v>7.4373739999999999E-5</v>
      </c>
      <c r="AB1478" s="405">
        <v>0.36745406824146981</v>
      </c>
      <c r="AC1478" s="399">
        <v>1.21</v>
      </c>
      <c r="AD1478" s="399">
        <v>2.0099999999999998</v>
      </c>
      <c r="AE1478" s="405">
        <v>6.2392559999999993E-5</v>
      </c>
      <c r="AF1478" s="405">
        <v>0.36745406824146981</v>
      </c>
      <c r="AG1478" s="399">
        <v>1.28</v>
      </c>
      <c r="AH1478" s="399">
        <v>2.2799999999999998</v>
      </c>
      <c r="AI1478" s="324">
        <v>0</v>
      </c>
      <c r="AJ1478" s="324">
        <v>0</v>
      </c>
      <c r="AK1478" s="324">
        <v>0</v>
      </c>
      <c r="AL1478" s="324">
        <v>0</v>
      </c>
      <c r="AM1478" s="324">
        <v>0</v>
      </c>
      <c r="AN1478" s="324">
        <v>0</v>
      </c>
      <c r="AO1478" s="403">
        <v>219672</v>
      </c>
      <c r="AP1478" s="403">
        <v>2.5610000000000001E-2</v>
      </c>
      <c r="AQ1478" s="403">
        <v>0.16002</v>
      </c>
      <c r="AR1478" s="403">
        <v>31</v>
      </c>
      <c r="AS1478" s="399" t="s">
        <v>5037</v>
      </c>
      <c r="AT1478" s="390">
        <v>0</v>
      </c>
      <c r="AU1478" s="390">
        <v>0</v>
      </c>
      <c r="AV1478" s="390">
        <v>0</v>
      </c>
      <c r="AY1478" s="390" t="s">
        <v>5038</v>
      </c>
    </row>
    <row r="1479" spans="1:51" s="390" customFormat="1">
      <c r="A1479" s="399" t="s">
        <v>81</v>
      </c>
      <c r="B1479" s="399" t="s">
        <v>5040</v>
      </c>
      <c r="C1479" s="399">
        <v>1.8</v>
      </c>
      <c r="D1479" s="399">
        <v>20</v>
      </c>
      <c r="E1479" s="403">
        <v>4.2000000000000003E-2</v>
      </c>
      <c r="F1479" s="399">
        <v>0</v>
      </c>
      <c r="G1479" s="399">
        <v>5.0999999999999996</v>
      </c>
      <c r="H1479" s="399">
        <v>0.7</v>
      </c>
      <c r="I1479" s="399">
        <v>4.5999999999999996</v>
      </c>
      <c r="J1479" s="399">
        <v>40</v>
      </c>
      <c r="K1479" s="399">
        <v>125</v>
      </c>
      <c r="L1479" s="403">
        <v>0</v>
      </c>
      <c r="M1479" s="404">
        <v>4.7</v>
      </c>
      <c r="N1479" s="404">
        <v>4.2</v>
      </c>
      <c r="O1479" s="404">
        <v>3.45</v>
      </c>
      <c r="P1479" s="399">
        <v>100</v>
      </c>
      <c r="Q1479" s="399" t="s">
        <v>293</v>
      </c>
      <c r="R1479" s="399">
        <v>1</v>
      </c>
      <c r="S1479" s="399">
        <v>0</v>
      </c>
      <c r="T1479" s="399">
        <v>500</v>
      </c>
      <c r="U1479" s="404">
        <v>0.32</v>
      </c>
      <c r="V1479" s="404">
        <v>0</v>
      </c>
      <c r="W1479" s="405">
        <v>4.2273220000000002E-5</v>
      </c>
      <c r="X1479" s="405">
        <v>0.41685965724872631</v>
      </c>
      <c r="Y1479" s="399">
        <v>1.48</v>
      </c>
      <c r="Z1479" s="399">
        <v>1.79</v>
      </c>
      <c r="AA1479" s="405">
        <v>7.4373739999999999E-5</v>
      </c>
      <c r="AB1479" s="405">
        <v>0.41685965724872631</v>
      </c>
      <c r="AC1479" s="399">
        <v>1.21</v>
      </c>
      <c r="AD1479" s="399">
        <v>2.0099999999999998</v>
      </c>
      <c r="AE1479" s="405">
        <v>6.2392559999999993E-5</v>
      </c>
      <c r="AF1479" s="405">
        <v>0.41685965724872631</v>
      </c>
      <c r="AG1479" s="399">
        <v>1.28</v>
      </c>
      <c r="AH1479" s="399">
        <v>2.2799999999999998</v>
      </c>
      <c r="AI1479" s="324">
        <v>0</v>
      </c>
      <c r="AJ1479" s="324">
        <v>0</v>
      </c>
      <c r="AK1479" s="324">
        <v>0</v>
      </c>
      <c r="AL1479" s="324">
        <v>0</v>
      </c>
      <c r="AM1479" s="324">
        <v>0</v>
      </c>
      <c r="AN1479" s="324">
        <v>0</v>
      </c>
      <c r="AO1479" s="403">
        <v>273123</v>
      </c>
      <c r="AP1479" s="403">
        <v>2.06E-2</v>
      </c>
      <c r="AQ1479" s="403">
        <v>0.14351</v>
      </c>
      <c r="AR1479" s="403">
        <v>45</v>
      </c>
      <c r="AS1479" s="399" t="s">
        <v>5037</v>
      </c>
      <c r="AT1479" s="390">
        <v>0</v>
      </c>
      <c r="AU1479" s="390">
        <v>0</v>
      </c>
      <c r="AV1479" s="390">
        <v>0</v>
      </c>
      <c r="AY1479" s="390" t="s">
        <v>5038</v>
      </c>
    </row>
    <row r="1480" spans="1:51" s="390" customFormat="1">
      <c r="A1480" s="399" t="s">
        <v>81</v>
      </c>
      <c r="B1480" s="399" t="s">
        <v>5041</v>
      </c>
      <c r="C1480" s="399">
        <v>2.2000000000000002</v>
      </c>
      <c r="D1480" s="399">
        <v>20</v>
      </c>
      <c r="E1480" s="403">
        <v>4.7E-2</v>
      </c>
      <c r="F1480" s="399">
        <v>0</v>
      </c>
      <c r="G1480" s="399">
        <v>4.4000000000000004</v>
      </c>
      <c r="H1480" s="399">
        <v>0.7</v>
      </c>
      <c r="I1480" s="399">
        <v>3.8</v>
      </c>
      <c r="J1480" s="399">
        <v>40</v>
      </c>
      <c r="K1480" s="399">
        <v>125</v>
      </c>
      <c r="L1480" s="403">
        <v>0</v>
      </c>
      <c r="M1480" s="404">
        <v>4.7</v>
      </c>
      <c r="N1480" s="404">
        <v>4.2</v>
      </c>
      <c r="O1480" s="404">
        <v>3.45</v>
      </c>
      <c r="P1480" s="399">
        <v>100</v>
      </c>
      <c r="Q1480" s="399" t="s">
        <v>293</v>
      </c>
      <c r="R1480" s="399">
        <v>1</v>
      </c>
      <c r="S1480" s="399">
        <v>0</v>
      </c>
      <c r="T1480" s="399">
        <v>500</v>
      </c>
      <c r="U1480" s="404">
        <v>0.32</v>
      </c>
      <c r="V1480" s="404">
        <v>0</v>
      </c>
      <c r="W1480" s="405">
        <v>4.2273220000000002E-5</v>
      </c>
      <c r="X1480" s="405">
        <v>0.45586406962287618</v>
      </c>
      <c r="Y1480" s="399">
        <v>1.48</v>
      </c>
      <c r="Z1480" s="399">
        <v>1.79</v>
      </c>
      <c r="AA1480" s="405">
        <v>7.4373739999999999E-5</v>
      </c>
      <c r="AB1480" s="405">
        <v>0.45586406962287618</v>
      </c>
      <c r="AC1480" s="399">
        <v>1.21</v>
      </c>
      <c r="AD1480" s="399">
        <v>2.0099999999999998</v>
      </c>
      <c r="AE1480" s="405">
        <v>6.2392559999999993E-5</v>
      </c>
      <c r="AF1480" s="405">
        <v>0.45586406962287618</v>
      </c>
      <c r="AG1480" s="399">
        <v>1.28</v>
      </c>
      <c r="AH1480" s="399">
        <v>2.2799999999999998</v>
      </c>
      <c r="AI1480" s="324">
        <v>0</v>
      </c>
      <c r="AJ1480" s="324">
        <v>0</v>
      </c>
      <c r="AK1480" s="324">
        <v>0</v>
      </c>
      <c r="AL1480" s="324">
        <v>0</v>
      </c>
      <c r="AM1480" s="324">
        <v>0</v>
      </c>
      <c r="AN1480" s="324">
        <v>0</v>
      </c>
      <c r="AO1480" s="403">
        <v>348751</v>
      </c>
      <c r="AP1480" s="403">
        <v>1.6129999999999999E-2</v>
      </c>
      <c r="AQ1480" s="403">
        <v>0.127</v>
      </c>
      <c r="AR1480" s="403">
        <v>59</v>
      </c>
      <c r="AS1480" s="399" t="s">
        <v>5037</v>
      </c>
      <c r="AT1480" s="390">
        <v>0</v>
      </c>
      <c r="AU1480" s="390">
        <v>0</v>
      </c>
      <c r="AV1480" s="390">
        <v>0</v>
      </c>
      <c r="AY1480" s="390" t="s">
        <v>5038</v>
      </c>
    </row>
    <row r="1481" spans="1:51" s="390" customFormat="1">
      <c r="A1481" s="399" t="s">
        <v>81</v>
      </c>
      <c r="B1481" s="399" t="s">
        <v>5042</v>
      </c>
      <c r="C1481" s="399">
        <v>2.7</v>
      </c>
      <c r="D1481" s="399">
        <v>20</v>
      </c>
      <c r="E1481" s="403">
        <v>5.1999999999999998E-2</v>
      </c>
      <c r="F1481" s="399">
        <v>0</v>
      </c>
      <c r="G1481" s="399">
        <v>4.0999999999999996</v>
      </c>
      <c r="H1481" s="399">
        <v>0.7</v>
      </c>
      <c r="I1481" s="399">
        <v>3.7</v>
      </c>
      <c r="J1481" s="399">
        <v>40</v>
      </c>
      <c r="K1481" s="399">
        <v>125</v>
      </c>
      <c r="L1481" s="403">
        <v>0</v>
      </c>
      <c r="M1481" s="404">
        <v>4.7</v>
      </c>
      <c r="N1481" s="404">
        <v>4.2</v>
      </c>
      <c r="O1481" s="404">
        <v>3.45</v>
      </c>
      <c r="P1481" s="399">
        <v>100</v>
      </c>
      <c r="Q1481" s="399" t="s">
        <v>293</v>
      </c>
      <c r="R1481" s="399">
        <v>1</v>
      </c>
      <c r="S1481" s="399">
        <v>0</v>
      </c>
      <c r="T1481" s="399">
        <v>500</v>
      </c>
      <c r="U1481" s="404">
        <v>0.32</v>
      </c>
      <c r="V1481" s="404">
        <v>0</v>
      </c>
      <c r="W1481" s="405">
        <v>4.2273220000000002E-5</v>
      </c>
      <c r="X1481" s="405">
        <v>0.50618672665916764</v>
      </c>
      <c r="Y1481" s="399">
        <v>1.48</v>
      </c>
      <c r="Z1481" s="399">
        <v>1.79</v>
      </c>
      <c r="AA1481" s="405">
        <v>7.4373739999999999E-5</v>
      </c>
      <c r="AB1481" s="405">
        <v>0.50618672665916764</v>
      </c>
      <c r="AC1481" s="399">
        <v>1.21</v>
      </c>
      <c r="AD1481" s="399">
        <v>2.0099999999999998</v>
      </c>
      <c r="AE1481" s="405">
        <v>6.2392559999999993E-5</v>
      </c>
      <c r="AF1481" s="405">
        <v>0.50618672665916764</v>
      </c>
      <c r="AG1481" s="399">
        <v>1.28</v>
      </c>
      <c r="AH1481" s="399">
        <v>2.2799999999999998</v>
      </c>
      <c r="AI1481" s="324">
        <v>0</v>
      </c>
      <c r="AJ1481" s="324">
        <v>0</v>
      </c>
      <c r="AK1481" s="324">
        <v>0</v>
      </c>
      <c r="AL1481" s="324">
        <v>0</v>
      </c>
      <c r="AM1481" s="324">
        <v>0</v>
      </c>
      <c r="AN1481" s="324">
        <v>0</v>
      </c>
      <c r="AO1481" s="403">
        <v>348751</v>
      </c>
      <c r="AP1481" s="403">
        <v>1.6129999999999999E-2</v>
      </c>
      <c r="AQ1481" s="403">
        <v>0.127</v>
      </c>
      <c r="AR1481" s="403">
        <v>56</v>
      </c>
      <c r="AS1481" s="399" t="s">
        <v>5037</v>
      </c>
      <c r="AT1481" s="390">
        <v>0</v>
      </c>
      <c r="AU1481" s="390">
        <v>0</v>
      </c>
      <c r="AV1481" s="390">
        <v>0</v>
      </c>
      <c r="AY1481" s="390" t="s">
        <v>5038</v>
      </c>
    </row>
    <row r="1482" spans="1:51" s="390" customFormat="1">
      <c r="A1482" s="399" t="s">
        <v>81</v>
      </c>
      <c r="B1482" s="399" t="s">
        <v>5043</v>
      </c>
      <c r="C1482" s="399">
        <v>3.3</v>
      </c>
      <c r="D1482" s="399">
        <v>20</v>
      </c>
      <c r="E1482" s="403">
        <v>5.8000000000000003E-2</v>
      </c>
      <c r="F1482" s="399">
        <v>0</v>
      </c>
      <c r="G1482" s="399">
        <v>3.5</v>
      </c>
      <c r="H1482" s="399">
        <v>0.7</v>
      </c>
      <c r="I1482" s="399">
        <v>3.3</v>
      </c>
      <c r="J1482" s="399">
        <v>40</v>
      </c>
      <c r="K1482" s="399">
        <v>125</v>
      </c>
      <c r="L1482" s="403">
        <v>0</v>
      </c>
      <c r="M1482" s="404">
        <v>4.7</v>
      </c>
      <c r="N1482" s="404">
        <v>4.2</v>
      </c>
      <c r="O1482" s="404">
        <v>3.45</v>
      </c>
      <c r="P1482" s="399">
        <v>100</v>
      </c>
      <c r="Q1482" s="399" t="s">
        <v>293</v>
      </c>
      <c r="R1482" s="399">
        <v>1</v>
      </c>
      <c r="S1482" s="399">
        <v>0</v>
      </c>
      <c r="T1482" s="399">
        <v>500</v>
      </c>
      <c r="U1482" s="404">
        <v>0.32</v>
      </c>
      <c r="V1482" s="404">
        <v>0</v>
      </c>
      <c r="W1482" s="405">
        <v>4.2273220000000002E-5</v>
      </c>
      <c r="X1482" s="405">
        <v>0.56487504279356382</v>
      </c>
      <c r="Y1482" s="399">
        <v>1.48</v>
      </c>
      <c r="Z1482" s="399">
        <v>1.79</v>
      </c>
      <c r="AA1482" s="405">
        <v>7.4373739999999999E-5</v>
      </c>
      <c r="AB1482" s="405">
        <v>0.56487504279356382</v>
      </c>
      <c r="AC1482" s="399">
        <v>1.21</v>
      </c>
      <c r="AD1482" s="399">
        <v>2.0099999999999998</v>
      </c>
      <c r="AE1482" s="405">
        <v>6.2392559999999993E-5</v>
      </c>
      <c r="AF1482" s="405">
        <v>0.56487504279356382</v>
      </c>
      <c r="AG1482" s="399">
        <v>1.28</v>
      </c>
      <c r="AH1482" s="399">
        <v>2.2799999999999998</v>
      </c>
      <c r="AI1482" s="324">
        <v>0</v>
      </c>
      <c r="AJ1482" s="324">
        <v>0</v>
      </c>
      <c r="AK1482" s="324">
        <v>0</v>
      </c>
      <c r="AL1482" s="324">
        <v>0</v>
      </c>
      <c r="AM1482" s="324">
        <v>0</v>
      </c>
      <c r="AN1482" s="324">
        <v>0</v>
      </c>
      <c r="AO1482" s="403">
        <v>348751</v>
      </c>
      <c r="AP1482" s="403">
        <v>1.6129999999999999E-2</v>
      </c>
      <c r="AQ1482" s="403">
        <v>0.127</v>
      </c>
      <c r="AR1482" s="403">
        <v>63</v>
      </c>
      <c r="AS1482" s="399" t="s">
        <v>5037</v>
      </c>
      <c r="AT1482" s="390">
        <v>0</v>
      </c>
      <c r="AU1482" s="390">
        <v>0</v>
      </c>
      <c r="AV1482" s="390">
        <v>0</v>
      </c>
      <c r="AY1482" s="390" t="s">
        <v>5038</v>
      </c>
    </row>
    <row r="1483" spans="1:51" s="390" customFormat="1">
      <c r="A1483" s="399" t="s">
        <v>81</v>
      </c>
      <c r="B1483" s="399" t="s">
        <v>5044</v>
      </c>
      <c r="C1483" s="399">
        <v>3.9</v>
      </c>
      <c r="D1483" s="399">
        <v>20</v>
      </c>
      <c r="E1483" s="403">
        <v>7.5999999999999998E-2</v>
      </c>
      <c r="F1483" s="399">
        <v>0</v>
      </c>
      <c r="G1483" s="399">
        <v>3.2</v>
      </c>
      <c r="H1483" s="399">
        <v>0.7</v>
      </c>
      <c r="I1483" s="399">
        <v>3</v>
      </c>
      <c r="J1483" s="399">
        <v>40</v>
      </c>
      <c r="K1483" s="399">
        <v>125</v>
      </c>
      <c r="L1483" s="403">
        <v>0</v>
      </c>
      <c r="M1483" s="404">
        <v>4.7</v>
      </c>
      <c r="N1483" s="404">
        <v>4.2</v>
      </c>
      <c r="O1483" s="404">
        <v>3.45</v>
      </c>
      <c r="P1483" s="399">
        <v>100</v>
      </c>
      <c r="Q1483" s="399" t="s">
        <v>293</v>
      </c>
      <c r="R1483" s="399">
        <v>1</v>
      </c>
      <c r="S1483" s="399">
        <v>0</v>
      </c>
      <c r="T1483" s="399">
        <v>500</v>
      </c>
      <c r="U1483" s="404">
        <v>0.32</v>
      </c>
      <c r="V1483" s="404">
        <v>0</v>
      </c>
      <c r="W1483" s="405">
        <v>4.2273220000000002E-5</v>
      </c>
      <c r="X1483" s="405">
        <v>0.61417322834645671</v>
      </c>
      <c r="Y1483" s="399">
        <v>1.48</v>
      </c>
      <c r="Z1483" s="399">
        <v>1.79</v>
      </c>
      <c r="AA1483" s="405">
        <v>7.4373739999999999E-5</v>
      </c>
      <c r="AB1483" s="405">
        <v>0.61417322834645671</v>
      </c>
      <c r="AC1483" s="399">
        <v>1.21</v>
      </c>
      <c r="AD1483" s="399">
        <v>2.0099999999999998</v>
      </c>
      <c r="AE1483" s="405">
        <v>6.2392559999999993E-5</v>
      </c>
      <c r="AF1483" s="405">
        <v>0.61417322834645671</v>
      </c>
      <c r="AG1483" s="399">
        <v>1.28</v>
      </c>
      <c r="AH1483" s="399">
        <v>2.2799999999999998</v>
      </c>
      <c r="AI1483" s="324">
        <v>0</v>
      </c>
      <c r="AJ1483" s="324">
        <v>0</v>
      </c>
      <c r="AK1483" s="324">
        <v>0</v>
      </c>
      <c r="AL1483" s="324">
        <v>0</v>
      </c>
      <c r="AM1483" s="324">
        <v>0</v>
      </c>
      <c r="AN1483" s="324">
        <v>0</v>
      </c>
      <c r="AO1483" s="403">
        <v>440286</v>
      </c>
      <c r="AP1483" s="403">
        <v>1.278E-2</v>
      </c>
      <c r="AQ1483" s="403">
        <v>0.11303000000000001</v>
      </c>
      <c r="AR1483" s="403">
        <v>58</v>
      </c>
      <c r="AS1483" s="399" t="s">
        <v>5037</v>
      </c>
      <c r="AT1483" s="390">
        <v>0</v>
      </c>
      <c r="AU1483" s="390">
        <v>0</v>
      </c>
      <c r="AV1483" s="390">
        <v>0</v>
      </c>
      <c r="AY1483" s="390" t="s">
        <v>5038</v>
      </c>
    </row>
    <row r="1484" spans="1:51" s="390" customFormat="1">
      <c r="A1484" s="399" t="s">
        <v>81</v>
      </c>
      <c r="B1484" s="399" t="s">
        <v>5045</v>
      </c>
      <c r="C1484" s="399">
        <v>4.7</v>
      </c>
      <c r="D1484" s="399">
        <v>20</v>
      </c>
      <c r="E1484" s="403">
        <v>9.4E-2</v>
      </c>
      <c r="F1484" s="399">
        <v>0</v>
      </c>
      <c r="G1484" s="399">
        <v>3</v>
      </c>
      <c r="H1484" s="399">
        <v>0.7</v>
      </c>
      <c r="I1484" s="399">
        <v>2.9</v>
      </c>
      <c r="J1484" s="399">
        <v>40</v>
      </c>
      <c r="K1484" s="399">
        <v>125</v>
      </c>
      <c r="L1484" s="403">
        <v>0</v>
      </c>
      <c r="M1484" s="404">
        <v>4.7</v>
      </c>
      <c r="N1484" s="404">
        <v>4.2</v>
      </c>
      <c r="O1484" s="404">
        <v>3.45</v>
      </c>
      <c r="P1484" s="399">
        <v>100</v>
      </c>
      <c r="Q1484" s="399" t="s">
        <v>293</v>
      </c>
      <c r="R1484" s="399">
        <v>1</v>
      </c>
      <c r="S1484" s="399">
        <v>0</v>
      </c>
      <c r="T1484" s="399">
        <v>500</v>
      </c>
      <c r="U1484" s="404">
        <v>0.32</v>
      </c>
      <c r="V1484" s="404">
        <v>0</v>
      </c>
      <c r="W1484" s="405">
        <v>4.2273220000000002E-5</v>
      </c>
      <c r="X1484" s="405">
        <v>0.63806679337496608</v>
      </c>
      <c r="Y1484" s="399">
        <v>1.48</v>
      </c>
      <c r="Z1484" s="399">
        <v>1.79</v>
      </c>
      <c r="AA1484" s="405">
        <v>7.4373739999999999E-5</v>
      </c>
      <c r="AB1484" s="405">
        <v>0.63806679337496608</v>
      </c>
      <c r="AC1484" s="399">
        <v>1.21</v>
      </c>
      <c r="AD1484" s="399">
        <v>2.0099999999999998</v>
      </c>
      <c r="AE1484" s="405">
        <v>6.2392559999999993E-5</v>
      </c>
      <c r="AF1484" s="405">
        <v>0.63806679337496608</v>
      </c>
      <c r="AG1484" s="399">
        <v>1.28</v>
      </c>
      <c r="AH1484" s="399">
        <v>2.2799999999999998</v>
      </c>
      <c r="AI1484" s="324">
        <v>0</v>
      </c>
      <c r="AJ1484" s="324">
        <v>0</v>
      </c>
      <c r="AK1484" s="324">
        <v>0</v>
      </c>
      <c r="AL1484" s="324">
        <v>0</v>
      </c>
      <c r="AM1484" s="324">
        <v>0</v>
      </c>
      <c r="AN1484" s="324">
        <v>0</v>
      </c>
      <c r="AO1484" s="403">
        <v>440286</v>
      </c>
      <c r="AP1484" s="403">
        <v>1.278E-2</v>
      </c>
      <c r="AQ1484" s="403">
        <v>0.11303000000000001</v>
      </c>
      <c r="AR1484" s="403">
        <v>51</v>
      </c>
      <c r="AS1484" s="399" t="s">
        <v>5037</v>
      </c>
      <c r="AT1484" s="390">
        <v>0</v>
      </c>
      <c r="AU1484" s="390">
        <v>0</v>
      </c>
      <c r="AV1484" s="390">
        <v>0</v>
      </c>
      <c r="AY1484" s="390" t="s">
        <v>5038</v>
      </c>
    </row>
    <row r="1485" spans="1:51" s="390" customFormat="1">
      <c r="A1485" s="399" t="s">
        <v>81</v>
      </c>
      <c r="B1485" s="399" t="s">
        <v>5046</v>
      </c>
      <c r="C1485" s="399">
        <v>5.6</v>
      </c>
      <c r="D1485" s="399">
        <v>20</v>
      </c>
      <c r="E1485" s="403">
        <v>0.10100000000000001</v>
      </c>
      <c r="F1485" s="399">
        <v>0</v>
      </c>
      <c r="G1485" s="399">
        <v>2.7</v>
      </c>
      <c r="H1485" s="399">
        <v>0.7</v>
      </c>
      <c r="I1485" s="399">
        <v>2.8</v>
      </c>
      <c r="J1485" s="399">
        <v>40</v>
      </c>
      <c r="K1485" s="399">
        <v>125</v>
      </c>
      <c r="L1485" s="403">
        <v>0</v>
      </c>
      <c r="M1485" s="404">
        <v>4.7</v>
      </c>
      <c r="N1485" s="404">
        <v>4.2</v>
      </c>
      <c r="O1485" s="404">
        <v>3.45</v>
      </c>
      <c r="P1485" s="399">
        <v>100</v>
      </c>
      <c r="Q1485" s="399" t="s">
        <v>293</v>
      </c>
      <c r="R1485" s="399">
        <v>1</v>
      </c>
      <c r="S1485" s="399">
        <v>0</v>
      </c>
      <c r="T1485" s="399">
        <v>500</v>
      </c>
      <c r="U1485" s="404">
        <v>0.32</v>
      </c>
      <c r="V1485" s="404">
        <v>0</v>
      </c>
      <c r="W1485" s="405">
        <v>4.2273220000000002E-5</v>
      </c>
      <c r="X1485" s="405">
        <v>0.71120142240284479</v>
      </c>
      <c r="Y1485" s="399">
        <v>1.48</v>
      </c>
      <c r="Z1485" s="399">
        <v>1.79</v>
      </c>
      <c r="AA1485" s="405">
        <v>7.4373739999999999E-5</v>
      </c>
      <c r="AB1485" s="405">
        <v>0.71120142240284479</v>
      </c>
      <c r="AC1485" s="399">
        <v>1.21</v>
      </c>
      <c r="AD1485" s="399">
        <v>2.0099999999999998</v>
      </c>
      <c r="AE1485" s="405">
        <v>6.2392559999999993E-5</v>
      </c>
      <c r="AF1485" s="405">
        <v>0.71120142240284479</v>
      </c>
      <c r="AG1485" s="399">
        <v>1.28</v>
      </c>
      <c r="AH1485" s="399">
        <v>2.2799999999999998</v>
      </c>
      <c r="AI1485" s="324">
        <v>0</v>
      </c>
      <c r="AJ1485" s="324">
        <v>0</v>
      </c>
      <c r="AK1485" s="324">
        <v>0</v>
      </c>
      <c r="AL1485" s="324">
        <v>0</v>
      </c>
      <c r="AM1485" s="324">
        <v>0</v>
      </c>
      <c r="AN1485" s="324">
        <v>0</v>
      </c>
      <c r="AO1485" s="403">
        <v>440286</v>
      </c>
      <c r="AP1485" s="403">
        <v>1.278E-2</v>
      </c>
      <c r="AQ1485" s="403">
        <v>0.11303000000000001</v>
      </c>
      <c r="AR1485" s="403">
        <v>51</v>
      </c>
      <c r="AS1485" s="399" t="s">
        <v>5037</v>
      </c>
      <c r="AT1485" s="390">
        <v>0</v>
      </c>
      <c r="AU1485" s="390">
        <v>0</v>
      </c>
      <c r="AV1485" s="390">
        <v>0</v>
      </c>
      <c r="AY1485" s="390" t="s">
        <v>5038</v>
      </c>
    </row>
    <row r="1486" spans="1:51" s="390" customFormat="1">
      <c r="A1486" s="399" t="s">
        <v>81</v>
      </c>
      <c r="B1486" s="399" t="s">
        <v>5047</v>
      </c>
      <c r="C1486" s="399">
        <v>6.8</v>
      </c>
      <c r="D1486" s="399">
        <v>20</v>
      </c>
      <c r="E1486" s="403">
        <v>0.11</v>
      </c>
      <c r="F1486" s="399">
        <v>0</v>
      </c>
      <c r="G1486" s="399">
        <v>2.5</v>
      </c>
      <c r="H1486" s="399">
        <v>0.7</v>
      </c>
      <c r="I1486" s="399">
        <v>2.5</v>
      </c>
      <c r="J1486" s="399">
        <v>40</v>
      </c>
      <c r="K1486" s="399">
        <v>125</v>
      </c>
      <c r="L1486" s="403">
        <v>0</v>
      </c>
      <c r="M1486" s="404">
        <v>4.7</v>
      </c>
      <c r="N1486" s="404">
        <v>4.2</v>
      </c>
      <c r="O1486" s="404">
        <v>3.45</v>
      </c>
      <c r="P1486" s="399">
        <v>100</v>
      </c>
      <c r="Q1486" s="399" t="s">
        <v>293</v>
      </c>
      <c r="R1486" s="399">
        <v>1</v>
      </c>
      <c r="S1486" s="399">
        <v>0</v>
      </c>
      <c r="T1486" s="399">
        <v>500</v>
      </c>
      <c r="U1486" s="404">
        <v>0.32</v>
      </c>
      <c r="V1486" s="404">
        <v>0</v>
      </c>
      <c r="W1486" s="405">
        <v>4.2273220000000002E-5</v>
      </c>
      <c r="X1486" s="405">
        <v>0.76490438695163099</v>
      </c>
      <c r="Y1486" s="399">
        <v>1.48</v>
      </c>
      <c r="Z1486" s="399">
        <v>1.79</v>
      </c>
      <c r="AA1486" s="405">
        <v>7.4373739999999999E-5</v>
      </c>
      <c r="AB1486" s="405">
        <v>0.76490438695163099</v>
      </c>
      <c r="AC1486" s="399">
        <v>1.21</v>
      </c>
      <c r="AD1486" s="399">
        <v>2.0099999999999998</v>
      </c>
      <c r="AE1486" s="405">
        <v>6.2392559999999993E-5</v>
      </c>
      <c r="AF1486" s="405">
        <v>0.76490438695163099</v>
      </c>
      <c r="AG1486" s="399">
        <v>1.28</v>
      </c>
      <c r="AH1486" s="399">
        <v>2.2799999999999998</v>
      </c>
      <c r="AI1486" s="324">
        <v>0</v>
      </c>
      <c r="AJ1486" s="324">
        <v>0</v>
      </c>
      <c r="AK1486" s="324">
        <v>0</v>
      </c>
      <c r="AL1486" s="324">
        <v>0</v>
      </c>
      <c r="AM1486" s="324">
        <v>0</v>
      </c>
      <c r="AN1486" s="324">
        <v>0</v>
      </c>
      <c r="AO1486" s="403">
        <v>544923</v>
      </c>
      <c r="AP1486" s="403">
        <v>1.0319999999999999E-2</v>
      </c>
      <c r="AQ1486" s="403">
        <v>0.1016</v>
      </c>
      <c r="AR1486" s="403">
        <v>58</v>
      </c>
      <c r="AS1486" s="399" t="s">
        <v>5037</v>
      </c>
      <c r="AT1486" s="390">
        <v>0</v>
      </c>
      <c r="AU1486" s="390">
        <v>0</v>
      </c>
      <c r="AV1486" s="390">
        <v>0</v>
      </c>
      <c r="AY1486" s="390" t="s">
        <v>5038</v>
      </c>
    </row>
    <row r="1487" spans="1:51" s="390" customFormat="1">
      <c r="A1487" s="399" t="s">
        <v>81</v>
      </c>
      <c r="B1487" s="399" t="s">
        <v>5048</v>
      </c>
      <c r="C1487" s="399">
        <v>8.1999999999999993</v>
      </c>
      <c r="D1487" s="399">
        <v>20</v>
      </c>
      <c r="E1487" s="403">
        <v>0.13200000000000001</v>
      </c>
      <c r="F1487" s="399">
        <v>0</v>
      </c>
      <c r="G1487" s="399">
        <v>2.2000000000000002</v>
      </c>
      <c r="H1487" s="399">
        <v>0.7</v>
      </c>
      <c r="I1487" s="399">
        <v>2.2000000000000002</v>
      </c>
      <c r="J1487" s="399">
        <v>40</v>
      </c>
      <c r="K1487" s="399">
        <v>125</v>
      </c>
      <c r="L1487" s="403">
        <v>0</v>
      </c>
      <c r="M1487" s="404">
        <v>4.7</v>
      </c>
      <c r="N1487" s="404">
        <v>4.2</v>
      </c>
      <c r="O1487" s="404">
        <v>3.45</v>
      </c>
      <c r="P1487" s="399">
        <v>100</v>
      </c>
      <c r="Q1487" s="399" t="s">
        <v>293</v>
      </c>
      <c r="R1487" s="399">
        <v>1</v>
      </c>
      <c r="S1487" s="399">
        <v>0</v>
      </c>
      <c r="T1487" s="399">
        <v>500</v>
      </c>
      <c r="U1487" s="404">
        <v>0.32</v>
      </c>
      <c r="V1487" s="404">
        <v>0</v>
      </c>
      <c r="W1487" s="405">
        <v>4.2273220000000002E-5</v>
      </c>
      <c r="X1487" s="405">
        <v>0.87252606937646304</v>
      </c>
      <c r="Y1487" s="399">
        <v>1.48</v>
      </c>
      <c r="Z1487" s="399">
        <v>1.79</v>
      </c>
      <c r="AA1487" s="405">
        <v>7.4373739999999999E-5</v>
      </c>
      <c r="AB1487" s="405">
        <v>0.87252606937646304</v>
      </c>
      <c r="AC1487" s="399">
        <v>1.21</v>
      </c>
      <c r="AD1487" s="399">
        <v>2.0099999999999998</v>
      </c>
      <c r="AE1487" s="405">
        <v>6.2392559999999993E-5</v>
      </c>
      <c r="AF1487" s="405">
        <v>0.87252606937646304</v>
      </c>
      <c r="AG1487" s="399">
        <v>1.28</v>
      </c>
      <c r="AH1487" s="399">
        <v>2.2799999999999998</v>
      </c>
      <c r="AI1487" s="324">
        <v>0</v>
      </c>
      <c r="AJ1487" s="324">
        <v>0</v>
      </c>
      <c r="AK1487" s="324">
        <v>0</v>
      </c>
      <c r="AL1487" s="324">
        <v>0</v>
      </c>
      <c r="AM1487" s="324">
        <v>0</v>
      </c>
      <c r="AN1487" s="324">
        <v>0</v>
      </c>
      <c r="AO1487" s="403">
        <v>544923</v>
      </c>
      <c r="AP1487" s="403">
        <v>1.0319999999999999E-2</v>
      </c>
      <c r="AQ1487" s="403">
        <v>0.1016</v>
      </c>
      <c r="AR1487" s="403">
        <v>63</v>
      </c>
      <c r="AS1487" s="399" t="s">
        <v>5037</v>
      </c>
      <c r="AT1487" s="390">
        <v>0</v>
      </c>
      <c r="AU1487" s="390">
        <v>0</v>
      </c>
      <c r="AV1487" s="390">
        <v>0</v>
      </c>
      <c r="AY1487" s="390" t="s">
        <v>5038</v>
      </c>
    </row>
    <row r="1488" spans="1:51" s="390" customFormat="1">
      <c r="A1488" s="399" t="s">
        <v>81</v>
      </c>
      <c r="B1488" s="399" t="s">
        <v>5049</v>
      </c>
      <c r="C1488" s="399">
        <v>10</v>
      </c>
      <c r="D1488" s="399">
        <v>20</v>
      </c>
      <c r="E1488" s="403">
        <v>0.182</v>
      </c>
      <c r="F1488" s="399">
        <v>0</v>
      </c>
      <c r="G1488" s="399">
        <v>2.1</v>
      </c>
      <c r="H1488" s="399">
        <v>0.7</v>
      </c>
      <c r="I1488" s="399">
        <v>2.2000000000000002</v>
      </c>
      <c r="J1488" s="399">
        <v>40</v>
      </c>
      <c r="K1488" s="399">
        <v>125</v>
      </c>
      <c r="L1488" s="403">
        <v>0</v>
      </c>
      <c r="M1488" s="404">
        <v>4.7</v>
      </c>
      <c r="N1488" s="404">
        <v>4.2</v>
      </c>
      <c r="O1488" s="404">
        <v>3.45</v>
      </c>
      <c r="P1488" s="399">
        <v>100</v>
      </c>
      <c r="Q1488" s="399" t="s">
        <v>293</v>
      </c>
      <c r="R1488" s="399">
        <v>1</v>
      </c>
      <c r="S1488" s="399">
        <v>0</v>
      </c>
      <c r="T1488" s="399">
        <v>500</v>
      </c>
      <c r="U1488" s="404">
        <v>0.32</v>
      </c>
      <c r="V1488" s="404">
        <v>0</v>
      </c>
      <c r="W1488" s="405">
        <v>4.2273220000000002E-5</v>
      </c>
      <c r="X1488" s="405">
        <v>0.9602458229306704</v>
      </c>
      <c r="Y1488" s="399">
        <v>1.48</v>
      </c>
      <c r="Z1488" s="399">
        <v>1.79</v>
      </c>
      <c r="AA1488" s="405">
        <v>7.4373739999999999E-5</v>
      </c>
      <c r="AB1488" s="405">
        <v>0.9602458229306704</v>
      </c>
      <c r="AC1488" s="399">
        <v>1.21</v>
      </c>
      <c r="AD1488" s="399">
        <v>2.0099999999999998</v>
      </c>
      <c r="AE1488" s="405">
        <v>6.2392559999999993E-5</v>
      </c>
      <c r="AF1488" s="405">
        <v>0.9602458229306704</v>
      </c>
      <c r="AG1488" s="399">
        <v>1.28</v>
      </c>
      <c r="AH1488" s="399">
        <v>2.2799999999999998</v>
      </c>
      <c r="AI1488" s="324">
        <v>0</v>
      </c>
      <c r="AJ1488" s="324">
        <v>0</v>
      </c>
      <c r="AK1488" s="324">
        <v>0</v>
      </c>
      <c r="AL1488" s="324">
        <v>0</v>
      </c>
      <c r="AM1488" s="324">
        <v>0</v>
      </c>
      <c r="AN1488" s="324">
        <v>0</v>
      </c>
      <c r="AO1488" s="403">
        <v>544923</v>
      </c>
      <c r="AP1488" s="403">
        <v>1.0319999999999999E-2</v>
      </c>
      <c r="AQ1488" s="403">
        <v>0.1016</v>
      </c>
      <c r="AR1488" s="403">
        <v>45</v>
      </c>
      <c r="AS1488" s="399" t="s">
        <v>5037</v>
      </c>
      <c r="AT1488" s="390">
        <v>0</v>
      </c>
      <c r="AU1488" s="390">
        <v>0</v>
      </c>
      <c r="AV1488" s="390">
        <v>0</v>
      </c>
      <c r="AY1488" s="390" t="s">
        <v>5038</v>
      </c>
    </row>
    <row r="1489" spans="1:51" s="390" customFormat="1">
      <c r="A1489" s="399" t="s">
        <v>81</v>
      </c>
      <c r="B1489" s="399" t="s">
        <v>5050</v>
      </c>
      <c r="C1489" s="399">
        <v>12</v>
      </c>
      <c r="D1489" s="399">
        <v>20</v>
      </c>
      <c r="E1489" s="403">
        <v>0.21</v>
      </c>
      <c r="F1489" s="399">
        <v>0</v>
      </c>
      <c r="G1489" s="399">
        <v>1.9</v>
      </c>
      <c r="H1489" s="399">
        <v>0.7</v>
      </c>
      <c r="I1489" s="399">
        <v>1.8</v>
      </c>
      <c r="J1489" s="399">
        <v>40</v>
      </c>
      <c r="K1489" s="399">
        <v>125</v>
      </c>
      <c r="L1489" s="403">
        <v>0</v>
      </c>
      <c r="M1489" s="404">
        <v>4.7</v>
      </c>
      <c r="N1489" s="404">
        <v>4.2</v>
      </c>
      <c r="O1489" s="404">
        <v>3.45</v>
      </c>
      <c r="P1489" s="399">
        <v>100</v>
      </c>
      <c r="Q1489" s="399" t="s">
        <v>293</v>
      </c>
      <c r="R1489" s="399">
        <v>1</v>
      </c>
      <c r="S1489" s="399">
        <v>0</v>
      </c>
      <c r="T1489" s="399">
        <v>500</v>
      </c>
      <c r="U1489" s="404">
        <v>0.32</v>
      </c>
      <c r="V1489" s="404">
        <v>0</v>
      </c>
      <c r="W1489" s="405">
        <v>4.2273220000000002E-5</v>
      </c>
      <c r="X1489" s="405">
        <v>1.0051934997487018</v>
      </c>
      <c r="Y1489" s="399">
        <v>1.48</v>
      </c>
      <c r="Z1489" s="399">
        <v>1.79</v>
      </c>
      <c r="AA1489" s="405">
        <v>7.4373739999999999E-5</v>
      </c>
      <c r="AB1489" s="405">
        <v>1.0051934997487018</v>
      </c>
      <c r="AC1489" s="399">
        <v>1.21</v>
      </c>
      <c r="AD1489" s="399">
        <v>2.0099999999999998</v>
      </c>
      <c r="AE1489" s="405">
        <v>6.2392559999999993E-5</v>
      </c>
      <c r="AF1489" s="405">
        <v>1.0051934997487018</v>
      </c>
      <c r="AG1489" s="399">
        <v>1.28</v>
      </c>
      <c r="AH1489" s="399">
        <v>2.2799999999999998</v>
      </c>
      <c r="AI1489" s="324">
        <v>0</v>
      </c>
      <c r="AJ1489" s="324">
        <v>0</v>
      </c>
      <c r="AK1489" s="324">
        <v>0</v>
      </c>
      <c r="AL1489" s="324">
        <v>0</v>
      </c>
      <c r="AM1489" s="324">
        <v>0</v>
      </c>
      <c r="AN1489" s="324">
        <v>0</v>
      </c>
      <c r="AO1489" s="403">
        <v>691828</v>
      </c>
      <c r="AP1489" s="403">
        <v>8.1300000000000001E-3</v>
      </c>
      <c r="AQ1489" s="403">
        <v>9.017E-2</v>
      </c>
      <c r="AR1489" s="403">
        <v>59</v>
      </c>
      <c r="AS1489" s="399" t="s">
        <v>5037</v>
      </c>
      <c r="AT1489" s="390">
        <v>0</v>
      </c>
      <c r="AU1489" s="390">
        <v>0</v>
      </c>
      <c r="AV1489" s="390">
        <v>0</v>
      </c>
      <c r="AY1489" s="390" t="s">
        <v>5038</v>
      </c>
    </row>
    <row r="1490" spans="1:51" s="390" customFormat="1">
      <c r="A1490" s="399" t="s">
        <v>81</v>
      </c>
      <c r="B1490" s="399" t="s">
        <v>5051</v>
      </c>
      <c r="C1490" s="399">
        <v>15</v>
      </c>
      <c r="D1490" s="399">
        <v>20</v>
      </c>
      <c r="E1490" s="403">
        <v>0.23499999999999999</v>
      </c>
      <c r="F1490" s="399">
        <v>0</v>
      </c>
      <c r="G1490" s="399">
        <v>1.73</v>
      </c>
      <c r="H1490" s="399">
        <v>0.7</v>
      </c>
      <c r="I1490" s="399">
        <v>1.7</v>
      </c>
      <c r="J1490" s="399">
        <v>40</v>
      </c>
      <c r="K1490" s="399">
        <v>125</v>
      </c>
      <c r="L1490" s="403">
        <v>0</v>
      </c>
      <c r="M1490" s="404">
        <v>4.7</v>
      </c>
      <c r="N1490" s="404">
        <v>4.2</v>
      </c>
      <c r="O1490" s="404">
        <v>3.45</v>
      </c>
      <c r="P1490" s="399">
        <v>100</v>
      </c>
      <c r="Q1490" s="399" t="s">
        <v>293</v>
      </c>
      <c r="R1490" s="399">
        <v>1</v>
      </c>
      <c r="S1490" s="399">
        <v>0</v>
      </c>
      <c r="T1490" s="399">
        <v>500</v>
      </c>
      <c r="U1490" s="404">
        <v>0.32</v>
      </c>
      <c r="V1490" s="404">
        <v>0</v>
      </c>
      <c r="W1490" s="405">
        <v>4.2273220000000002E-5</v>
      </c>
      <c r="X1490" s="405">
        <v>1.1142475115138912</v>
      </c>
      <c r="Y1490" s="399">
        <v>1.48</v>
      </c>
      <c r="Z1490" s="399">
        <v>1.79</v>
      </c>
      <c r="AA1490" s="405">
        <v>7.4373739999999999E-5</v>
      </c>
      <c r="AB1490" s="405">
        <v>1.1142475115138912</v>
      </c>
      <c r="AC1490" s="399">
        <v>1.21</v>
      </c>
      <c r="AD1490" s="399">
        <v>2.0099999999999998</v>
      </c>
      <c r="AE1490" s="405">
        <v>6.2392559999999993E-5</v>
      </c>
      <c r="AF1490" s="405">
        <v>1.1142475115138912</v>
      </c>
      <c r="AG1490" s="399">
        <v>1.28</v>
      </c>
      <c r="AH1490" s="399">
        <v>2.2799999999999998</v>
      </c>
      <c r="AI1490" s="324">
        <v>0</v>
      </c>
      <c r="AJ1490" s="324">
        <v>0</v>
      </c>
      <c r="AK1490" s="324">
        <v>0</v>
      </c>
      <c r="AL1490" s="324">
        <v>0</v>
      </c>
      <c r="AM1490" s="324">
        <v>0</v>
      </c>
      <c r="AN1490" s="324">
        <v>0</v>
      </c>
      <c r="AO1490" s="403">
        <v>691828</v>
      </c>
      <c r="AP1490" s="403">
        <v>8.1300000000000001E-3</v>
      </c>
      <c r="AQ1490" s="403">
        <v>9.017E-2</v>
      </c>
      <c r="AR1490" s="403">
        <v>59</v>
      </c>
      <c r="AS1490" s="399" t="s">
        <v>5037</v>
      </c>
      <c r="AT1490" s="390">
        <v>0</v>
      </c>
      <c r="AU1490" s="390">
        <v>0</v>
      </c>
      <c r="AV1490" s="390">
        <v>0</v>
      </c>
      <c r="AY1490" s="390" t="s">
        <v>5038</v>
      </c>
    </row>
    <row r="1491" spans="1:51" s="390" customFormat="1">
      <c r="A1491" s="399" t="s">
        <v>81</v>
      </c>
      <c r="B1491" s="399" t="s">
        <v>5052</v>
      </c>
      <c r="C1491" s="399">
        <v>18</v>
      </c>
      <c r="D1491" s="399">
        <v>20</v>
      </c>
      <c r="E1491" s="403">
        <v>0.33800000000000002</v>
      </c>
      <c r="F1491" s="399">
        <v>0</v>
      </c>
      <c r="G1491" s="399">
        <v>1.58</v>
      </c>
      <c r="H1491" s="399">
        <v>0.7</v>
      </c>
      <c r="I1491" s="399">
        <v>1.5</v>
      </c>
      <c r="J1491" s="399">
        <v>40</v>
      </c>
      <c r="K1491" s="399">
        <v>125</v>
      </c>
      <c r="L1491" s="403">
        <v>0</v>
      </c>
      <c r="M1491" s="404">
        <v>4.7</v>
      </c>
      <c r="N1491" s="404">
        <v>4.2</v>
      </c>
      <c r="O1491" s="404">
        <v>3.45</v>
      </c>
      <c r="P1491" s="399">
        <v>100</v>
      </c>
      <c r="Q1491" s="399" t="s">
        <v>293</v>
      </c>
      <c r="R1491" s="399">
        <v>1</v>
      </c>
      <c r="S1491" s="399">
        <v>0</v>
      </c>
      <c r="T1491" s="399">
        <v>500</v>
      </c>
      <c r="U1491" s="404">
        <v>0.32</v>
      </c>
      <c r="V1491" s="404">
        <v>0</v>
      </c>
      <c r="W1491" s="405">
        <v>4.2273220000000002E-5</v>
      </c>
      <c r="X1491" s="405">
        <v>1.2432656444260257</v>
      </c>
      <c r="Y1491" s="399">
        <v>1.48</v>
      </c>
      <c r="Z1491" s="399">
        <v>1.79</v>
      </c>
      <c r="AA1491" s="405">
        <v>7.4373739999999999E-5</v>
      </c>
      <c r="AB1491" s="405">
        <v>1.2432656444260257</v>
      </c>
      <c r="AC1491" s="399">
        <v>1.21</v>
      </c>
      <c r="AD1491" s="399">
        <v>2.0099999999999998</v>
      </c>
      <c r="AE1491" s="405">
        <v>6.2392559999999993E-5</v>
      </c>
      <c r="AF1491" s="405">
        <v>1.2432656444260257</v>
      </c>
      <c r="AG1491" s="399">
        <v>1.28</v>
      </c>
      <c r="AH1491" s="399">
        <v>2.2799999999999998</v>
      </c>
      <c r="AI1491" s="324">
        <v>0</v>
      </c>
      <c r="AJ1491" s="324">
        <v>0</v>
      </c>
      <c r="AK1491" s="324">
        <v>0</v>
      </c>
      <c r="AL1491" s="324">
        <v>0</v>
      </c>
      <c r="AM1491" s="324">
        <v>0</v>
      </c>
      <c r="AN1491" s="324">
        <v>0</v>
      </c>
      <c r="AO1491" s="403">
        <v>878687</v>
      </c>
      <c r="AP1491" s="403">
        <v>6.4000000000000003E-3</v>
      </c>
      <c r="AQ1491" s="403">
        <v>8.0009999999999998E-2</v>
      </c>
      <c r="AR1491" s="403">
        <v>53</v>
      </c>
      <c r="AS1491" s="399" t="s">
        <v>5037</v>
      </c>
      <c r="AT1491" s="390">
        <v>0</v>
      </c>
      <c r="AU1491" s="390">
        <v>0</v>
      </c>
      <c r="AV1491" s="390">
        <v>0</v>
      </c>
      <c r="AY1491" s="390" t="s">
        <v>5038</v>
      </c>
    </row>
    <row r="1492" spans="1:51" s="390" customFormat="1">
      <c r="A1492" s="399" t="s">
        <v>81</v>
      </c>
      <c r="B1492" s="399" t="s">
        <v>5053</v>
      </c>
      <c r="C1492" s="399">
        <v>22</v>
      </c>
      <c r="D1492" s="399">
        <v>20</v>
      </c>
      <c r="E1492" s="403">
        <v>0.378</v>
      </c>
      <c r="F1492" s="399">
        <v>0</v>
      </c>
      <c r="G1492" s="399">
        <v>1.43</v>
      </c>
      <c r="H1492" s="399">
        <v>0.7</v>
      </c>
      <c r="I1492" s="399">
        <v>1.4</v>
      </c>
      <c r="J1492" s="399">
        <v>40</v>
      </c>
      <c r="K1492" s="399">
        <v>125</v>
      </c>
      <c r="L1492" s="403">
        <v>0</v>
      </c>
      <c r="M1492" s="404">
        <v>4.7</v>
      </c>
      <c r="N1492" s="404">
        <v>4.2</v>
      </c>
      <c r="O1492" s="404">
        <v>3.45</v>
      </c>
      <c r="P1492" s="399">
        <v>100</v>
      </c>
      <c r="Q1492" s="399" t="s">
        <v>293</v>
      </c>
      <c r="R1492" s="399">
        <v>1</v>
      </c>
      <c r="S1492" s="399">
        <v>0</v>
      </c>
      <c r="T1492" s="399">
        <v>500</v>
      </c>
      <c r="U1492" s="404">
        <v>0.32</v>
      </c>
      <c r="V1492" s="404">
        <v>0</v>
      </c>
      <c r="W1492" s="405">
        <v>4.2273220000000002E-5</v>
      </c>
      <c r="X1492" s="405">
        <v>1.4199044791532207</v>
      </c>
      <c r="Y1492" s="399">
        <v>1.48</v>
      </c>
      <c r="Z1492" s="399">
        <v>1.79</v>
      </c>
      <c r="AA1492" s="405">
        <v>7.4373739999999999E-5</v>
      </c>
      <c r="AB1492" s="405">
        <v>1.4199044791532207</v>
      </c>
      <c r="AC1492" s="399">
        <v>1.21</v>
      </c>
      <c r="AD1492" s="399">
        <v>2.0099999999999998</v>
      </c>
      <c r="AE1492" s="405">
        <v>6.2392559999999993E-5</v>
      </c>
      <c r="AF1492" s="405">
        <v>1.4199044791532207</v>
      </c>
      <c r="AG1492" s="399">
        <v>1.28</v>
      </c>
      <c r="AH1492" s="399">
        <v>2.2799999999999998</v>
      </c>
      <c r="AI1492" s="324">
        <v>0</v>
      </c>
      <c r="AJ1492" s="324">
        <v>0</v>
      </c>
      <c r="AK1492" s="324">
        <v>0</v>
      </c>
      <c r="AL1492" s="324">
        <v>0</v>
      </c>
      <c r="AM1492" s="324">
        <v>0</v>
      </c>
      <c r="AN1492" s="324">
        <v>0</v>
      </c>
      <c r="AO1492" s="403">
        <v>878687</v>
      </c>
      <c r="AP1492" s="403">
        <v>6.4000000000000003E-3</v>
      </c>
      <c r="AQ1492" s="403">
        <v>8.0009999999999998E-2</v>
      </c>
      <c r="AR1492" s="403">
        <v>54</v>
      </c>
      <c r="AS1492" s="399" t="s">
        <v>5037</v>
      </c>
      <c r="AT1492" s="390">
        <v>0</v>
      </c>
      <c r="AU1492" s="390">
        <v>0</v>
      </c>
      <c r="AV1492" s="390">
        <v>0</v>
      </c>
      <c r="AY1492" s="390" t="s">
        <v>5038</v>
      </c>
    </row>
    <row r="1493" spans="1:51" s="390" customFormat="1">
      <c r="A1493" s="399" t="s">
        <v>81</v>
      </c>
      <c r="B1493" s="399" t="s">
        <v>5054</v>
      </c>
      <c r="C1493" s="399">
        <v>27</v>
      </c>
      <c r="D1493" s="399">
        <v>20</v>
      </c>
      <c r="E1493" s="403">
        <v>0.52200000000000002</v>
      </c>
      <c r="F1493" s="399">
        <v>0</v>
      </c>
      <c r="G1493" s="399">
        <v>1.26</v>
      </c>
      <c r="H1493" s="399">
        <v>0.7</v>
      </c>
      <c r="I1493" s="399">
        <v>1.1000000000000001</v>
      </c>
      <c r="J1493" s="399">
        <v>40</v>
      </c>
      <c r="K1493" s="399">
        <v>125</v>
      </c>
      <c r="L1493" s="403">
        <v>0</v>
      </c>
      <c r="M1493" s="404">
        <v>4.7</v>
      </c>
      <c r="N1493" s="404">
        <v>4.2</v>
      </c>
      <c r="O1493" s="404">
        <v>3.45</v>
      </c>
      <c r="P1493" s="399">
        <v>100</v>
      </c>
      <c r="Q1493" s="399" t="s">
        <v>293</v>
      </c>
      <c r="R1493" s="399">
        <v>1</v>
      </c>
      <c r="S1493" s="399">
        <v>0</v>
      </c>
      <c r="T1493" s="399">
        <v>500</v>
      </c>
      <c r="U1493" s="404">
        <v>0.32</v>
      </c>
      <c r="V1493" s="404">
        <v>0</v>
      </c>
      <c r="W1493" s="405">
        <v>4.2273220000000002E-5</v>
      </c>
      <c r="X1493" s="405">
        <v>1.497172008428524</v>
      </c>
      <c r="Y1493" s="399">
        <v>1.48</v>
      </c>
      <c r="Z1493" s="399">
        <v>1.79</v>
      </c>
      <c r="AA1493" s="405">
        <v>7.4373739999999999E-5</v>
      </c>
      <c r="AB1493" s="405">
        <v>1.497172008428524</v>
      </c>
      <c r="AC1493" s="399">
        <v>1.21</v>
      </c>
      <c r="AD1493" s="399">
        <v>2.0099999999999998</v>
      </c>
      <c r="AE1493" s="405">
        <v>6.2392559999999993E-5</v>
      </c>
      <c r="AF1493" s="405">
        <v>1.497172008428524</v>
      </c>
      <c r="AG1493" s="399">
        <v>1.28</v>
      </c>
      <c r="AH1493" s="399">
        <v>2.2799999999999998</v>
      </c>
      <c r="AI1493" s="324">
        <v>0</v>
      </c>
      <c r="AJ1493" s="324">
        <v>0</v>
      </c>
      <c r="AK1493" s="324">
        <v>0</v>
      </c>
      <c r="AL1493" s="324">
        <v>0</v>
      </c>
      <c r="AM1493" s="324">
        <v>0</v>
      </c>
      <c r="AN1493" s="324">
        <v>0</v>
      </c>
      <c r="AO1493" s="403">
        <v>1112088</v>
      </c>
      <c r="AP1493" s="403">
        <v>5.0600000000000003E-3</v>
      </c>
      <c r="AQ1493" s="403">
        <v>7.1120000000000003E-2</v>
      </c>
      <c r="AR1493" s="403">
        <v>63</v>
      </c>
      <c r="AS1493" s="399" t="s">
        <v>5037</v>
      </c>
      <c r="AT1493" s="390">
        <v>0</v>
      </c>
      <c r="AU1493" s="390">
        <v>0</v>
      </c>
      <c r="AV1493" s="390">
        <v>0</v>
      </c>
      <c r="AY1493" s="390" t="s">
        <v>5038</v>
      </c>
    </row>
    <row r="1494" spans="1:51" s="390" customFormat="1">
      <c r="A1494" s="399" t="s">
        <v>81</v>
      </c>
      <c r="B1494" s="399" t="s">
        <v>5055</v>
      </c>
      <c r="C1494" s="399">
        <v>33</v>
      </c>
      <c r="D1494" s="399">
        <v>10</v>
      </c>
      <c r="E1494" s="403">
        <v>0.54</v>
      </c>
      <c r="F1494" s="399">
        <v>0</v>
      </c>
      <c r="G1494" s="399">
        <v>1.1399999999999999</v>
      </c>
      <c r="H1494" s="399">
        <v>0.7</v>
      </c>
      <c r="I1494" s="399">
        <v>0.9</v>
      </c>
      <c r="J1494" s="399">
        <v>40</v>
      </c>
      <c r="K1494" s="399">
        <v>125</v>
      </c>
      <c r="L1494" s="403">
        <v>0</v>
      </c>
      <c r="M1494" s="404">
        <v>4.7</v>
      </c>
      <c r="N1494" s="404">
        <v>4.2</v>
      </c>
      <c r="O1494" s="404">
        <v>3.45</v>
      </c>
      <c r="P1494" s="399">
        <v>100</v>
      </c>
      <c r="Q1494" s="399" t="s">
        <v>293</v>
      </c>
      <c r="R1494" s="399">
        <v>1</v>
      </c>
      <c r="S1494" s="399">
        <v>0</v>
      </c>
      <c r="T1494" s="399">
        <v>500</v>
      </c>
      <c r="U1494" s="404">
        <v>0.32</v>
      </c>
      <c r="V1494" s="404">
        <v>0</v>
      </c>
      <c r="W1494" s="405">
        <v>4.2273220000000002E-5</v>
      </c>
      <c r="X1494" s="405">
        <v>1.7322834645669292</v>
      </c>
      <c r="Y1494" s="399">
        <v>1.48</v>
      </c>
      <c r="Z1494" s="399">
        <v>1.79</v>
      </c>
      <c r="AA1494" s="405">
        <v>7.4373739999999999E-5</v>
      </c>
      <c r="AB1494" s="405">
        <v>1.7322834645669292</v>
      </c>
      <c r="AC1494" s="399">
        <v>1.21</v>
      </c>
      <c r="AD1494" s="399">
        <v>2.0099999999999998</v>
      </c>
      <c r="AE1494" s="405">
        <v>6.2392559999999993E-5</v>
      </c>
      <c r="AF1494" s="405">
        <v>1.7322834645669292</v>
      </c>
      <c r="AG1494" s="399">
        <v>1.28</v>
      </c>
      <c r="AH1494" s="399">
        <v>2.2799999999999998</v>
      </c>
      <c r="AI1494" s="324">
        <v>0</v>
      </c>
      <c r="AJ1494" s="324">
        <v>0</v>
      </c>
      <c r="AK1494" s="324">
        <v>0</v>
      </c>
      <c r="AL1494" s="324">
        <v>0</v>
      </c>
      <c r="AM1494" s="324">
        <v>0</v>
      </c>
      <c r="AN1494" s="324">
        <v>0</v>
      </c>
      <c r="AO1494" s="403">
        <v>1395003</v>
      </c>
      <c r="AP1494" s="403">
        <v>4.0299999999999997E-3</v>
      </c>
      <c r="AQ1494" s="403">
        <v>6.3500000000000001E-2</v>
      </c>
      <c r="AR1494" s="403">
        <v>91</v>
      </c>
      <c r="AS1494" s="399" t="s">
        <v>5037</v>
      </c>
      <c r="AT1494" s="390">
        <v>0</v>
      </c>
      <c r="AU1494" s="390">
        <v>0</v>
      </c>
      <c r="AV1494" s="390">
        <v>0</v>
      </c>
      <c r="AY1494" s="390" t="s">
        <v>5038</v>
      </c>
    </row>
    <row r="1495" spans="1:51" s="390" customFormat="1">
      <c r="A1495" s="399" t="s">
        <v>81</v>
      </c>
      <c r="B1495" s="399" t="s">
        <v>5056</v>
      </c>
      <c r="C1495" s="399">
        <v>39</v>
      </c>
      <c r="D1495" s="399">
        <v>10</v>
      </c>
      <c r="E1495" s="403">
        <v>0.58699999999999997</v>
      </c>
      <c r="F1495" s="399">
        <v>0</v>
      </c>
      <c r="G1495" s="399">
        <v>1.07</v>
      </c>
      <c r="H1495" s="399">
        <v>0.7</v>
      </c>
      <c r="I1495" s="399">
        <v>0.9</v>
      </c>
      <c r="J1495" s="399">
        <v>40</v>
      </c>
      <c r="K1495" s="399">
        <v>125</v>
      </c>
      <c r="L1495" s="403">
        <v>0</v>
      </c>
      <c r="M1495" s="404">
        <v>4.7</v>
      </c>
      <c r="N1495" s="404">
        <v>4.2</v>
      </c>
      <c r="O1495" s="404">
        <v>3.45</v>
      </c>
      <c r="P1495" s="399">
        <v>100</v>
      </c>
      <c r="Q1495" s="399" t="s">
        <v>293</v>
      </c>
      <c r="R1495" s="399">
        <v>1</v>
      </c>
      <c r="S1495" s="399">
        <v>0</v>
      </c>
      <c r="T1495" s="399">
        <v>500</v>
      </c>
      <c r="U1495" s="404">
        <v>0.32</v>
      </c>
      <c r="V1495" s="404">
        <v>0</v>
      </c>
      <c r="W1495" s="405">
        <v>4.2273220000000002E-5</v>
      </c>
      <c r="X1495" s="405">
        <v>1.8499193624893273</v>
      </c>
      <c r="Y1495" s="399">
        <v>1.48</v>
      </c>
      <c r="Z1495" s="399">
        <v>1.79</v>
      </c>
      <c r="AA1495" s="405">
        <v>7.4373739999999999E-5</v>
      </c>
      <c r="AB1495" s="405">
        <v>1.8499193624893273</v>
      </c>
      <c r="AC1495" s="399">
        <v>1.21</v>
      </c>
      <c r="AD1495" s="399">
        <v>2.0099999999999998</v>
      </c>
      <c r="AE1495" s="405">
        <v>6.2392559999999993E-5</v>
      </c>
      <c r="AF1495" s="405">
        <v>1.8499193624893273</v>
      </c>
      <c r="AG1495" s="399">
        <v>1.28</v>
      </c>
      <c r="AH1495" s="399">
        <v>2.2799999999999998</v>
      </c>
      <c r="AI1495" s="324">
        <v>0</v>
      </c>
      <c r="AJ1495" s="324">
        <v>0</v>
      </c>
      <c r="AK1495" s="324">
        <v>0</v>
      </c>
      <c r="AL1495" s="324">
        <v>0</v>
      </c>
      <c r="AM1495" s="324">
        <v>0</v>
      </c>
      <c r="AN1495" s="324">
        <v>0</v>
      </c>
      <c r="AO1495" s="403">
        <v>1395003</v>
      </c>
      <c r="AP1495" s="403">
        <v>4.0299999999999997E-3</v>
      </c>
      <c r="AQ1495" s="403">
        <v>6.3500000000000001E-2</v>
      </c>
      <c r="AR1495" s="403">
        <v>84</v>
      </c>
      <c r="AS1495" s="399" t="s">
        <v>5037</v>
      </c>
      <c r="AT1495" s="390">
        <v>0</v>
      </c>
      <c r="AU1495" s="390">
        <v>0</v>
      </c>
      <c r="AV1495" s="390">
        <v>0</v>
      </c>
      <c r="AY1495" s="390" t="s">
        <v>5038</v>
      </c>
    </row>
    <row r="1496" spans="1:51" s="390" customFormat="1">
      <c r="A1496" s="399" t="s">
        <v>81</v>
      </c>
      <c r="B1496" s="399" t="s">
        <v>5057</v>
      </c>
      <c r="C1496" s="399">
        <v>47</v>
      </c>
      <c r="D1496" s="399">
        <v>10</v>
      </c>
      <c r="E1496" s="403">
        <v>0.84399999999999997</v>
      </c>
      <c r="F1496" s="399">
        <v>0</v>
      </c>
      <c r="G1496" s="399">
        <v>0.93</v>
      </c>
      <c r="H1496" s="399">
        <v>0.7</v>
      </c>
      <c r="I1496" s="399">
        <v>0.86</v>
      </c>
      <c r="J1496" s="399">
        <v>40</v>
      </c>
      <c r="K1496" s="399">
        <v>125</v>
      </c>
      <c r="L1496" s="403">
        <v>0</v>
      </c>
      <c r="M1496" s="404">
        <v>4.7</v>
      </c>
      <c r="N1496" s="404">
        <v>4.2</v>
      </c>
      <c r="O1496" s="404">
        <v>3.45</v>
      </c>
      <c r="P1496" s="399">
        <v>100</v>
      </c>
      <c r="Q1496" s="399" t="s">
        <v>293</v>
      </c>
      <c r="R1496" s="399">
        <v>1</v>
      </c>
      <c r="S1496" s="399">
        <v>0</v>
      </c>
      <c r="T1496" s="399">
        <v>500</v>
      </c>
      <c r="U1496" s="404">
        <v>0.32</v>
      </c>
      <c r="V1496" s="404">
        <v>0</v>
      </c>
      <c r="W1496" s="405">
        <v>4.2273220000000002E-5</v>
      </c>
      <c r="X1496" s="405">
        <v>2.0790940458285414</v>
      </c>
      <c r="Y1496" s="399">
        <v>1.48</v>
      </c>
      <c r="Z1496" s="399">
        <v>1.79</v>
      </c>
      <c r="AA1496" s="405">
        <v>7.4373739999999999E-5</v>
      </c>
      <c r="AB1496" s="405">
        <v>2.0790940458285414</v>
      </c>
      <c r="AC1496" s="399">
        <v>1.21</v>
      </c>
      <c r="AD1496" s="399">
        <v>2.0099999999999998</v>
      </c>
      <c r="AE1496" s="405">
        <v>6.2392559999999993E-5</v>
      </c>
      <c r="AF1496" s="405">
        <v>2.0790940458285414</v>
      </c>
      <c r="AG1496" s="399">
        <v>1.28</v>
      </c>
      <c r="AH1496" s="399">
        <v>2.2799999999999998</v>
      </c>
      <c r="AI1496" s="324">
        <v>0</v>
      </c>
      <c r="AJ1496" s="324">
        <v>0</v>
      </c>
      <c r="AK1496" s="324">
        <v>0</v>
      </c>
      <c r="AL1496" s="324">
        <v>0</v>
      </c>
      <c r="AM1496" s="324">
        <v>0</v>
      </c>
      <c r="AN1496" s="324">
        <v>0</v>
      </c>
      <c r="AO1496" s="403">
        <v>1722226</v>
      </c>
      <c r="AP1496" s="403">
        <v>3.2699999999999999E-3</v>
      </c>
      <c r="AQ1496" s="403">
        <v>5.7149999999999999E-2</v>
      </c>
      <c r="AR1496" s="403">
        <v>64</v>
      </c>
      <c r="AS1496" s="399" t="s">
        <v>5037</v>
      </c>
      <c r="AT1496" s="390">
        <v>0</v>
      </c>
      <c r="AU1496" s="390">
        <v>0</v>
      </c>
      <c r="AV1496" s="390">
        <v>0</v>
      </c>
      <c r="AY1496" s="390" t="s">
        <v>5038</v>
      </c>
    </row>
    <row r="1497" spans="1:51" s="390" customFormat="1">
      <c r="A1497" s="399" t="s">
        <v>81</v>
      </c>
      <c r="B1497" s="399" t="s">
        <v>5058</v>
      </c>
      <c r="C1497" s="399">
        <v>56</v>
      </c>
      <c r="D1497" s="399">
        <v>10</v>
      </c>
      <c r="E1497" s="403">
        <v>0.93700000000000006</v>
      </c>
      <c r="F1497" s="399">
        <v>0</v>
      </c>
      <c r="G1497" s="399">
        <v>0.86</v>
      </c>
      <c r="H1497" s="399">
        <v>0.7</v>
      </c>
      <c r="I1497" s="399">
        <v>0.7</v>
      </c>
      <c r="J1497" s="399">
        <v>40</v>
      </c>
      <c r="K1497" s="399">
        <v>125</v>
      </c>
      <c r="L1497" s="403">
        <v>0</v>
      </c>
      <c r="M1497" s="404">
        <v>4.7</v>
      </c>
      <c r="N1497" s="404">
        <v>4.2</v>
      </c>
      <c r="O1497" s="404">
        <v>3.45</v>
      </c>
      <c r="P1497" s="399">
        <v>100</v>
      </c>
      <c r="Q1497" s="399" t="s">
        <v>293</v>
      </c>
      <c r="R1497" s="399">
        <v>1</v>
      </c>
      <c r="S1497" s="399">
        <v>0</v>
      </c>
      <c r="T1497" s="399">
        <v>500</v>
      </c>
      <c r="U1497" s="404">
        <v>0.32</v>
      </c>
      <c r="V1497" s="404">
        <v>0</v>
      </c>
      <c r="W1497" s="405">
        <v>4.2273220000000002E-5</v>
      </c>
      <c r="X1497" s="405">
        <v>2.2269943529786054</v>
      </c>
      <c r="Y1497" s="399">
        <v>1.48</v>
      </c>
      <c r="Z1497" s="399">
        <v>1.79</v>
      </c>
      <c r="AA1497" s="405">
        <v>7.4373739999999999E-5</v>
      </c>
      <c r="AB1497" s="405">
        <v>2.2269943529786054</v>
      </c>
      <c r="AC1497" s="399">
        <v>1.21</v>
      </c>
      <c r="AD1497" s="399">
        <v>2.0099999999999998</v>
      </c>
      <c r="AE1497" s="405">
        <v>6.2392559999999993E-5</v>
      </c>
      <c r="AF1497" s="405">
        <v>2.2269943529786054</v>
      </c>
      <c r="AG1497" s="399">
        <v>1.28</v>
      </c>
      <c r="AH1497" s="399">
        <v>2.2799999999999998</v>
      </c>
      <c r="AI1497" s="324">
        <v>0</v>
      </c>
      <c r="AJ1497" s="324">
        <v>0</v>
      </c>
      <c r="AK1497" s="324">
        <v>0</v>
      </c>
      <c r="AL1497" s="324">
        <v>0</v>
      </c>
      <c r="AM1497" s="324">
        <v>0</v>
      </c>
      <c r="AN1497" s="324">
        <v>0</v>
      </c>
      <c r="AO1497" s="403">
        <v>1722226</v>
      </c>
      <c r="AP1497" s="403">
        <v>3.2699999999999999E-3</v>
      </c>
      <c r="AQ1497" s="403">
        <v>5.7149999999999999E-2</v>
      </c>
      <c r="AR1497" s="403">
        <v>87</v>
      </c>
      <c r="AS1497" s="399" t="s">
        <v>5037</v>
      </c>
      <c r="AT1497" s="390">
        <v>0</v>
      </c>
      <c r="AU1497" s="390">
        <v>0</v>
      </c>
      <c r="AV1497" s="390">
        <v>0</v>
      </c>
      <c r="AY1497" s="390" t="s">
        <v>5038</v>
      </c>
    </row>
    <row r="1498" spans="1:51" s="390" customFormat="1">
      <c r="A1498" s="399" t="s">
        <v>81</v>
      </c>
      <c r="B1498" s="399" t="s">
        <v>5059</v>
      </c>
      <c r="C1498" s="399">
        <v>68</v>
      </c>
      <c r="D1498" s="399">
        <v>10</v>
      </c>
      <c r="E1498" s="403">
        <v>1.117</v>
      </c>
      <c r="F1498" s="399">
        <v>0</v>
      </c>
      <c r="G1498" s="399">
        <v>0.77</v>
      </c>
      <c r="H1498" s="399">
        <v>0.7</v>
      </c>
      <c r="I1498" s="399">
        <v>0.6</v>
      </c>
      <c r="J1498" s="399">
        <v>40</v>
      </c>
      <c r="K1498" s="399">
        <v>125</v>
      </c>
      <c r="L1498" s="403">
        <v>0</v>
      </c>
      <c r="M1498" s="404">
        <v>4.7</v>
      </c>
      <c r="N1498" s="404">
        <v>4.2</v>
      </c>
      <c r="O1498" s="404">
        <v>3.45</v>
      </c>
      <c r="P1498" s="399">
        <v>100</v>
      </c>
      <c r="Q1498" s="399" t="s">
        <v>293</v>
      </c>
      <c r="R1498" s="399">
        <v>1</v>
      </c>
      <c r="S1498" s="399">
        <v>0</v>
      </c>
      <c r="T1498" s="399">
        <v>500</v>
      </c>
      <c r="U1498" s="404">
        <v>0.32</v>
      </c>
      <c r="V1498" s="404">
        <v>0</v>
      </c>
      <c r="W1498" s="405">
        <v>4.2273220000000002E-5</v>
      </c>
      <c r="X1498" s="405">
        <v>2.5020236956361761</v>
      </c>
      <c r="Y1498" s="399">
        <v>1.48</v>
      </c>
      <c r="Z1498" s="399">
        <v>1.79</v>
      </c>
      <c r="AA1498" s="405">
        <v>7.4373739999999999E-5</v>
      </c>
      <c r="AB1498" s="405">
        <v>2.5020236956361761</v>
      </c>
      <c r="AC1498" s="399">
        <v>1.21</v>
      </c>
      <c r="AD1498" s="399">
        <v>2.0099999999999998</v>
      </c>
      <c r="AE1498" s="405">
        <v>6.2392559999999993E-5</v>
      </c>
      <c r="AF1498" s="405">
        <v>2.5020236956361761</v>
      </c>
      <c r="AG1498" s="399">
        <v>1.28</v>
      </c>
      <c r="AH1498" s="399">
        <v>2.2799999999999998</v>
      </c>
      <c r="AI1498" s="324">
        <v>0</v>
      </c>
      <c r="AJ1498" s="324">
        <v>0</v>
      </c>
      <c r="AK1498" s="324">
        <v>0</v>
      </c>
      <c r="AL1498" s="324">
        <v>0</v>
      </c>
      <c r="AM1498" s="324">
        <v>0</v>
      </c>
      <c r="AN1498" s="324">
        <v>0</v>
      </c>
      <c r="AO1498" s="403">
        <v>2179692</v>
      </c>
      <c r="AP1498" s="403">
        <v>2.5799999999999998E-3</v>
      </c>
      <c r="AQ1498" s="403">
        <v>5.0799999999999998E-2</v>
      </c>
      <c r="AR1498" s="403">
        <v>99</v>
      </c>
      <c r="AS1498" s="399" t="s">
        <v>5037</v>
      </c>
      <c r="AT1498" s="390">
        <v>0</v>
      </c>
      <c r="AU1498" s="390">
        <v>0</v>
      </c>
      <c r="AV1498" s="390">
        <v>0</v>
      </c>
      <c r="AY1498" s="390" t="s">
        <v>5038</v>
      </c>
    </row>
    <row r="1499" spans="1:51" s="390" customFormat="1">
      <c r="A1499" s="399" t="s">
        <v>81</v>
      </c>
      <c r="B1499" s="399" t="s">
        <v>1827</v>
      </c>
      <c r="C1499" s="399">
        <v>1</v>
      </c>
      <c r="D1499" s="399">
        <v>20</v>
      </c>
      <c r="E1499" s="403">
        <v>4.0000000000000001E-3</v>
      </c>
      <c r="F1499" s="399">
        <v>0</v>
      </c>
      <c r="G1499" s="399">
        <v>17.5</v>
      </c>
      <c r="H1499" s="399">
        <v>0.7</v>
      </c>
      <c r="I1499" s="399">
        <v>16.3</v>
      </c>
      <c r="J1499" s="399">
        <v>40</v>
      </c>
      <c r="K1499" s="399">
        <v>125</v>
      </c>
      <c r="L1499" s="403">
        <v>1</v>
      </c>
      <c r="M1499" s="404">
        <v>11.199999809265137</v>
      </c>
      <c r="N1499" s="404">
        <v>10.399999618530273</v>
      </c>
      <c r="O1499" s="404">
        <v>5.1999998092651367</v>
      </c>
      <c r="P1499" s="399">
        <v>100</v>
      </c>
      <c r="Q1499" s="399" t="s">
        <v>293</v>
      </c>
      <c r="R1499" s="399">
        <v>1</v>
      </c>
      <c r="S1499" s="399">
        <v>0</v>
      </c>
      <c r="T1499" s="399">
        <v>0</v>
      </c>
      <c r="U1499" s="404">
        <v>0.91</v>
      </c>
      <c r="V1499" s="404">
        <v>0.45</v>
      </c>
      <c r="W1499" s="405">
        <v>8.5550550000000007E-6</v>
      </c>
      <c r="X1499" s="405">
        <v>6.5789473684210523E-2</v>
      </c>
      <c r="Y1499" s="399">
        <v>1.58</v>
      </c>
      <c r="Z1499" s="399">
        <v>2.77</v>
      </c>
      <c r="AA1499" s="405">
        <v>7.295414999999999E-6</v>
      </c>
      <c r="AB1499" s="405">
        <v>6.5789473684210523E-2</v>
      </c>
      <c r="AC1499" s="399">
        <v>1.54</v>
      </c>
      <c r="AD1499" s="399">
        <v>2.68</v>
      </c>
      <c r="AE1499" s="405">
        <v>5.9657950000000002E-6</v>
      </c>
      <c r="AF1499" s="405">
        <v>6.5789473684210523E-2</v>
      </c>
      <c r="AG1499" s="399">
        <v>1.69</v>
      </c>
      <c r="AH1499" s="399">
        <v>2.2999999999999998</v>
      </c>
      <c r="AI1499" s="324">
        <v>0</v>
      </c>
      <c r="AJ1499" s="324">
        <v>0</v>
      </c>
      <c r="AK1499" s="324">
        <v>0</v>
      </c>
      <c r="AL1499" s="324">
        <v>0</v>
      </c>
      <c r="AM1499" s="324">
        <v>0</v>
      </c>
      <c r="AN1499" s="324">
        <v>0</v>
      </c>
      <c r="AO1499" s="403">
        <v>206679</v>
      </c>
      <c r="AP1499" s="403">
        <v>2.7220000000000001E-2</v>
      </c>
      <c r="AQ1499" s="403">
        <v>0.16497000000000001</v>
      </c>
      <c r="AR1499" s="403">
        <v>38</v>
      </c>
      <c r="AS1499" s="399" t="s">
        <v>1826</v>
      </c>
      <c r="AT1499" s="390">
        <v>0</v>
      </c>
      <c r="AU1499" s="390">
        <v>0</v>
      </c>
      <c r="AV1499" s="390">
        <v>0</v>
      </c>
      <c r="AY1499" s="390" t="s">
        <v>3533</v>
      </c>
    </row>
    <row r="1500" spans="1:51" s="390" customFormat="1">
      <c r="A1500" s="399" t="s">
        <v>81</v>
      </c>
      <c r="B1500" s="399" t="s">
        <v>1828</v>
      </c>
      <c r="C1500" s="399">
        <v>1.2</v>
      </c>
      <c r="D1500" s="399">
        <v>20</v>
      </c>
      <c r="E1500" s="403">
        <v>6.0000000000000001E-3</v>
      </c>
      <c r="F1500" s="399">
        <v>0</v>
      </c>
      <c r="G1500" s="399">
        <v>21.3</v>
      </c>
      <c r="H1500" s="399">
        <v>0.7</v>
      </c>
      <c r="I1500" s="399">
        <v>15</v>
      </c>
      <c r="J1500" s="399">
        <v>40</v>
      </c>
      <c r="K1500" s="399">
        <v>125</v>
      </c>
      <c r="L1500" s="403">
        <v>1</v>
      </c>
      <c r="M1500" s="404">
        <v>11.199999809265137</v>
      </c>
      <c r="N1500" s="404">
        <v>10.399999618530273</v>
      </c>
      <c r="O1500" s="404">
        <v>5.1999998092651367</v>
      </c>
      <c r="P1500" s="399">
        <v>100</v>
      </c>
      <c r="Q1500" s="399" t="s">
        <v>293</v>
      </c>
      <c r="R1500" s="399">
        <v>1</v>
      </c>
      <c r="S1500" s="399">
        <v>0</v>
      </c>
      <c r="T1500" s="399">
        <v>0</v>
      </c>
      <c r="U1500" s="404">
        <v>0.91</v>
      </c>
      <c r="V1500" s="404">
        <v>0.45</v>
      </c>
      <c r="W1500" s="405">
        <v>8.5550550000000007E-6</v>
      </c>
      <c r="X1500" s="405">
        <v>6.5789476298449334E-2</v>
      </c>
      <c r="Y1500" s="399">
        <v>1.58</v>
      </c>
      <c r="Z1500" s="399">
        <v>2.77</v>
      </c>
      <c r="AA1500" s="405">
        <v>7.295414999999999E-6</v>
      </c>
      <c r="AB1500" s="405">
        <v>6.5789476298449334E-2</v>
      </c>
      <c r="AC1500" s="399">
        <v>1.54</v>
      </c>
      <c r="AD1500" s="399">
        <v>2.68</v>
      </c>
      <c r="AE1500" s="405">
        <v>5.9657950000000002E-6</v>
      </c>
      <c r="AF1500" s="405">
        <v>6.5789476298449334E-2</v>
      </c>
      <c r="AG1500" s="399">
        <v>1.69</v>
      </c>
      <c r="AH1500" s="399">
        <v>2.2999999999999998</v>
      </c>
      <c r="AI1500" s="324">
        <v>0</v>
      </c>
      <c r="AJ1500" s="324">
        <v>0</v>
      </c>
      <c r="AK1500" s="324">
        <v>0</v>
      </c>
      <c r="AL1500" s="324">
        <v>0</v>
      </c>
      <c r="AM1500" s="324">
        <v>0</v>
      </c>
      <c r="AN1500" s="324">
        <v>0</v>
      </c>
      <c r="AO1500" s="403">
        <v>360184</v>
      </c>
      <c r="AP1500" s="403">
        <v>1.562E-2</v>
      </c>
      <c r="AQ1500" s="403">
        <v>0.12497</v>
      </c>
      <c r="AR1500" s="403">
        <v>30</v>
      </c>
      <c r="AS1500" s="399" t="s">
        <v>1826</v>
      </c>
      <c r="AT1500" s="390">
        <v>0</v>
      </c>
      <c r="AU1500" s="390">
        <v>0</v>
      </c>
      <c r="AV1500" s="390">
        <v>0</v>
      </c>
      <c r="AY1500" s="390" t="s">
        <v>3533</v>
      </c>
    </row>
    <row r="1501" spans="1:51" s="390" customFormat="1">
      <c r="A1501" s="399" t="s">
        <v>81</v>
      </c>
      <c r="B1501" s="399" t="s">
        <v>1829</v>
      </c>
      <c r="C1501" s="399">
        <v>1.3</v>
      </c>
      <c r="D1501" s="399">
        <v>20</v>
      </c>
      <c r="E1501" s="403">
        <v>4.0000000000000001E-3</v>
      </c>
      <c r="F1501" s="399">
        <v>0</v>
      </c>
      <c r="G1501" s="399">
        <v>17.2</v>
      </c>
      <c r="H1501" s="399">
        <v>0.7</v>
      </c>
      <c r="I1501" s="399">
        <v>16.3</v>
      </c>
      <c r="J1501" s="399">
        <v>40</v>
      </c>
      <c r="K1501" s="399">
        <v>125</v>
      </c>
      <c r="L1501" s="403">
        <v>1</v>
      </c>
      <c r="M1501" s="404">
        <v>11.199999809265137</v>
      </c>
      <c r="N1501" s="404">
        <v>10.399999618530273</v>
      </c>
      <c r="O1501" s="404">
        <v>5.1999998092651367</v>
      </c>
      <c r="P1501" s="399">
        <v>100</v>
      </c>
      <c r="Q1501" s="399" t="s">
        <v>293</v>
      </c>
      <c r="R1501" s="399">
        <v>1</v>
      </c>
      <c r="S1501" s="399">
        <v>0</v>
      </c>
      <c r="T1501" s="399">
        <v>0</v>
      </c>
      <c r="U1501" s="404">
        <v>0.91</v>
      </c>
      <c r="V1501" s="404">
        <v>0.45</v>
      </c>
      <c r="W1501" s="405">
        <v>8.5550550000000007E-6</v>
      </c>
      <c r="X1501" s="405">
        <v>8.5526312652387124E-2</v>
      </c>
      <c r="Y1501" s="399">
        <v>1.58</v>
      </c>
      <c r="Z1501" s="399">
        <v>2.77</v>
      </c>
      <c r="AA1501" s="405">
        <v>7.295414999999999E-6</v>
      </c>
      <c r="AB1501" s="405">
        <v>8.5526312652387124E-2</v>
      </c>
      <c r="AC1501" s="399">
        <v>1.54</v>
      </c>
      <c r="AD1501" s="399">
        <v>2.68</v>
      </c>
      <c r="AE1501" s="405">
        <v>5.9657950000000002E-6</v>
      </c>
      <c r="AF1501" s="405">
        <v>8.5526312652387124E-2</v>
      </c>
      <c r="AG1501" s="399">
        <v>1.69</v>
      </c>
      <c r="AH1501" s="399">
        <v>2.2999999999999998</v>
      </c>
      <c r="AI1501" s="324">
        <v>0</v>
      </c>
      <c r="AJ1501" s="324">
        <v>0</v>
      </c>
      <c r="AK1501" s="324">
        <v>0</v>
      </c>
      <c r="AL1501" s="324">
        <v>0</v>
      </c>
      <c r="AM1501" s="324">
        <v>0</v>
      </c>
      <c r="AN1501" s="324">
        <v>0</v>
      </c>
      <c r="AO1501" s="403">
        <v>206679</v>
      </c>
      <c r="AP1501" s="403">
        <v>2.7220000000000001E-2</v>
      </c>
      <c r="AQ1501" s="403">
        <v>0.16497000000000001</v>
      </c>
      <c r="AR1501" s="403">
        <v>38</v>
      </c>
      <c r="AS1501" s="399" t="s">
        <v>1826</v>
      </c>
      <c r="AT1501" s="390">
        <v>0</v>
      </c>
      <c r="AU1501" s="390">
        <v>0</v>
      </c>
      <c r="AV1501" s="390">
        <v>0</v>
      </c>
      <c r="AY1501" s="390" t="s">
        <v>3533</v>
      </c>
    </row>
    <row r="1502" spans="1:51" s="390" customFormat="1">
      <c r="A1502" s="399" t="s">
        <v>81</v>
      </c>
      <c r="B1502" s="399" t="s">
        <v>1830</v>
      </c>
      <c r="C1502" s="399">
        <v>1.5</v>
      </c>
      <c r="D1502" s="399">
        <v>20</v>
      </c>
      <c r="E1502" s="403">
        <v>4.0000000000000001E-3</v>
      </c>
      <c r="F1502" s="399">
        <v>0</v>
      </c>
      <c r="G1502" s="399">
        <v>14.5</v>
      </c>
      <c r="H1502" s="399">
        <v>0.7</v>
      </c>
      <c r="I1502" s="399">
        <v>15</v>
      </c>
      <c r="J1502" s="399">
        <v>40</v>
      </c>
      <c r="K1502" s="399">
        <v>125</v>
      </c>
      <c r="L1502" s="403">
        <v>1</v>
      </c>
      <c r="M1502" s="404">
        <v>11.199999809265137</v>
      </c>
      <c r="N1502" s="404">
        <v>10.399999618530273</v>
      </c>
      <c r="O1502" s="404">
        <v>5.1999998092651367</v>
      </c>
      <c r="P1502" s="399">
        <v>100</v>
      </c>
      <c r="Q1502" s="399" t="s">
        <v>293</v>
      </c>
      <c r="R1502" s="399">
        <v>1</v>
      </c>
      <c r="S1502" s="399">
        <v>0</v>
      </c>
      <c r="T1502" s="399">
        <v>0</v>
      </c>
      <c r="U1502" s="404">
        <v>0.91</v>
      </c>
      <c r="V1502" s="404">
        <v>0.45</v>
      </c>
      <c r="W1502" s="405">
        <v>8.5550550000000007E-6</v>
      </c>
      <c r="X1502" s="405">
        <v>9.8684210526315791E-2</v>
      </c>
      <c r="Y1502" s="399">
        <v>1.58</v>
      </c>
      <c r="Z1502" s="399">
        <v>2.77</v>
      </c>
      <c r="AA1502" s="405">
        <v>7.295414999999999E-6</v>
      </c>
      <c r="AB1502" s="405">
        <v>9.8684210526315791E-2</v>
      </c>
      <c r="AC1502" s="399">
        <v>1.54</v>
      </c>
      <c r="AD1502" s="399">
        <v>2.68</v>
      </c>
      <c r="AE1502" s="405">
        <v>5.9657950000000002E-6</v>
      </c>
      <c r="AF1502" s="405">
        <v>9.8684210526315791E-2</v>
      </c>
      <c r="AG1502" s="399">
        <v>1.69</v>
      </c>
      <c r="AH1502" s="399">
        <v>2.2999999999999998</v>
      </c>
      <c r="AI1502" s="324">
        <v>0</v>
      </c>
      <c r="AJ1502" s="324">
        <v>0</v>
      </c>
      <c r="AK1502" s="324">
        <v>0</v>
      </c>
      <c r="AL1502" s="324">
        <v>0</v>
      </c>
      <c r="AM1502" s="324">
        <v>0</v>
      </c>
      <c r="AN1502" s="324">
        <v>0</v>
      </c>
      <c r="AO1502" s="403">
        <v>206679</v>
      </c>
      <c r="AP1502" s="403">
        <v>2.7220000000000001E-2</v>
      </c>
      <c r="AQ1502" s="403">
        <v>0.16497000000000001</v>
      </c>
      <c r="AR1502" s="403">
        <v>44</v>
      </c>
      <c r="AS1502" s="399" t="s">
        <v>1826</v>
      </c>
      <c r="AT1502" s="390">
        <v>0</v>
      </c>
      <c r="AU1502" s="390">
        <v>0</v>
      </c>
      <c r="AV1502" s="390">
        <v>0</v>
      </c>
      <c r="AY1502" s="390" t="s">
        <v>3533</v>
      </c>
    </row>
    <row r="1503" spans="1:51" s="390" customFormat="1">
      <c r="A1503" s="399" t="s">
        <v>81</v>
      </c>
      <c r="B1503" s="399" t="s">
        <v>1831</v>
      </c>
      <c r="C1503" s="399">
        <v>1.8</v>
      </c>
      <c r="D1503" s="399">
        <v>20</v>
      </c>
      <c r="E1503" s="403">
        <v>6.0000000000000001E-3</v>
      </c>
      <c r="F1503" s="399">
        <v>0</v>
      </c>
      <c r="G1503" s="399">
        <v>14.3</v>
      </c>
      <c r="H1503" s="399">
        <v>0.7</v>
      </c>
      <c r="I1503" s="399">
        <v>15</v>
      </c>
      <c r="J1503" s="399">
        <v>40</v>
      </c>
      <c r="K1503" s="399">
        <v>125</v>
      </c>
      <c r="L1503" s="403">
        <v>1</v>
      </c>
      <c r="M1503" s="404">
        <v>11.199999809265137</v>
      </c>
      <c r="N1503" s="404">
        <v>10.399999618530273</v>
      </c>
      <c r="O1503" s="404">
        <v>5.1999998092651367</v>
      </c>
      <c r="P1503" s="399">
        <v>100</v>
      </c>
      <c r="Q1503" s="399" t="s">
        <v>293</v>
      </c>
      <c r="R1503" s="399">
        <v>1</v>
      </c>
      <c r="S1503" s="399">
        <v>0</v>
      </c>
      <c r="T1503" s="399">
        <v>0</v>
      </c>
      <c r="U1503" s="404">
        <v>0.91</v>
      </c>
      <c r="V1503" s="404">
        <v>0.45</v>
      </c>
      <c r="W1503" s="405">
        <v>8.5550550000000007E-6</v>
      </c>
      <c r="X1503" s="405">
        <v>9.8684207912076993E-2</v>
      </c>
      <c r="Y1503" s="399">
        <v>1.58</v>
      </c>
      <c r="Z1503" s="399">
        <v>2.77</v>
      </c>
      <c r="AA1503" s="405">
        <v>7.295414999999999E-6</v>
      </c>
      <c r="AB1503" s="405">
        <v>9.8684207912076993E-2</v>
      </c>
      <c r="AC1503" s="399">
        <v>1.54</v>
      </c>
      <c r="AD1503" s="399">
        <v>2.68</v>
      </c>
      <c r="AE1503" s="405">
        <v>5.9657950000000002E-6</v>
      </c>
      <c r="AF1503" s="405">
        <v>9.8684207912076993E-2</v>
      </c>
      <c r="AG1503" s="399">
        <v>1.69</v>
      </c>
      <c r="AH1503" s="399">
        <v>2.2999999999999998</v>
      </c>
      <c r="AI1503" s="324">
        <v>0</v>
      </c>
      <c r="AJ1503" s="324">
        <v>0</v>
      </c>
      <c r="AK1503" s="324">
        <v>0</v>
      </c>
      <c r="AL1503" s="324">
        <v>0</v>
      </c>
      <c r="AM1503" s="324">
        <v>0</v>
      </c>
      <c r="AN1503" s="324">
        <v>0</v>
      </c>
      <c r="AO1503" s="403">
        <v>360184</v>
      </c>
      <c r="AP1503" s="403">
        <v>1.562E-2</v>
      </c>
      <c r="AQ1503" s="403">
        <v>0.12497</v>
      </c>
      <c r="AR1503" s="403">
        <v>30</v>
      </c>
      <c r="AS1503" s="399" t="s">
        <v>1826</v>
      </c>
      <c r="AT1503" s="390">
        <v>0</v>
      </c>
      <c r="AU1503" s="390">
        <v>0</v>
      </c>
      <c r="AV1503" s="390">
        <v>0</v>
      </c>
      <c r="AY1503" s="390" t="s">
        <v>3533</v>
      </c>
    </row>
    <row r="1504" spans="1:51" s="390" customFormat="1">
      <c r="A1504" s="399" t="s">
        <v>81</v>
      </c>
      <c r="B1504" s="399" t="s">
        <v>1832</v>
      </c>
      <c r="C1504" s="399">
        <v>2</v>
      </c>
      <c r="D1504" s="399">
        <v>20</v>
      </c>
      <c r="E1504" s="403">
        <v>8.9999999999999993E-3</v>
      </c>
      <c r="F1504" s="399">
        <v>0</v>
      </c>
      <c r="G1504" s="399">
        <v>16.2</v>
      </c>
      <c r="H1504" s="399">
        <v>0.7</v>
      </c>
      <c r="I1504" s="399">
        <v>11.5</v>
      </c>
      <c r="J1504" s="399">
        <v>40</v>
      </c>
      <c r="K1504" s="399">
        <v>125</v>
      </c>
      <c r="L1504" s="403">
        <v>1</v>
      </c>
      <c r="M1504" s="404">
        <v>11.199999809265137</v>
      </c>
      <c r="N1504" s="404">
        <v>10.399999618530273</v>
      </c>
      <c r="O1504" s="404">
        <v>5.1999998092651367</v>
      </c>
      <c r="P1504" s="399">
        <v>100</v>
      </c>
      <c r="Q1504" s="399" t="s">
        <v>293</v>
      </c>
      <c r="R1504" s="399">
        <v>1</v>
      </c>
      <c r="S1504" s="399">
        <v>0</v>
      </c>
      <c r="T1504" s="399">
        <v>0</v>
      </c>
      <c r="U1504" s="404">
        <v>0.91</v>
      </c>
      <c r="V1504" s="404">
        <v>0.45</v>
      </c>
      <c r="W1504" s="405">
        <v>8.5550550000000007E-6</v>
      </c>
      <c r="X1504" s="405">
        <v>8.2236842105263164E-2</v>
      </c>
      <c r="Y1504" s="399">
        <v>1.58</v>
      </c>
      <c r="Z1504" s="399">
        <v>2.77</v>
      </c>
      <c r="AA1504" s="405">
        <v>7.295414999999999E-6</v>
      </c>
      <c r="AB1504" s="405">
        <v>8.2236842105263164E-2</v>
      </c>
      <c r="AC1504" s="399">
        <v>1.54</v>
      </c>
      <c r="AD1504" s="399">
        <v>2.68</v>
      </c>
      <c r="AE1504" s="405">
        <v>5.9657950000000002E-6</v>
      </c>
      <c r="AF1504" s="405">
        <v>8.2236842105263164E-2</v>
      </c>
      <c r="AG1504" s="399">
        <v>1.69</v>
      </c>
      <c r="AH1504" s="399">
        <v>2.2999999999999998</v>
      </c>
      <c r="AI1504" s="324">
        <v>0</v>
      </c>
      <c r="AJ1504" s="324">
        <v>0</v>
      </c>
      <c r="AK1504" s="324">
        <v>0</v>
      </c>
      <c r="AL1504" s="324">
        <v>0</v>
      </c>
      <c r="AM1504" s="324">
        <v>0</v>
      </c>
      <c r="AN1504" s="324">
        <v>0</v>
      </c>
      <c r="AO1504" s="403">
        <v>563074</v>
      </c>
      <c r="AP1504" s="403">
        <v>9.9900000000000006E-3</v>
      </c>
      <c r="AQ1504" s="403">
        <v>9.9949999999999997E-2</v>
      </c>
      <c r="AR1504" s="403">
        <v>34</v>
      </c>
      <c r="AS1504" s="399" t="s">
        <v>1826</v>
      </c>
      <c r="AT1504" s="390">
        <v>0</v>
      </c>
      <c r="AU1504" s="390">
        <v>0</v>
      </c>
      <c r="AV1504" s="390">
        <v>0</v>
      </c>
      <c r="AY1504" s="390" t="s">
        <v>3533</v>
      </c>
    </row>
    <row r="1505" spans="1:51" s="390" customFormat="1">
      <c r="A1505" s="399" t="s">
        <v>81</v>
      </c>
      <c r="B1505" s="399" t="s">
        <v>1833</v>
      </c>
      <c r="C1505" s="399">
        <v>2.2000000000000002</v>
      </c>
      <c r="D1505" s="399">
        <v>20</v>
      </c>
      <c r="E1505" s="403">
        <v>4.0000000000000001E-3</v>
      </c>
      <c r="F1505" s="399">
        <v>0</v>
      </c>
      <c r="G1505" s="399">
        <v>10</v>
      </c>
      <c r="H1505" s="399">
        <v>0.7</v>
      </c>
      <c r="I1505" s="399">
        <v>16.3</v>
      </c>
      <c r="J1505" s="399">
        <v>40</v>
      </c>
      <c r="K1505" s="399">
        <v>125</v>
      </c>
      <c r="L1505" s="403">
        <v>1</v>
      </c>
      <c r="M1505" s="404">
        <v>11.199999809265137</v>
      </c>
      <c r="N1505" s="404">
        <v>10.399999618530273</v>
      </c>
      <c r="O1505" s="404">
        <v>5.1999998092651367</v>
      </c>
      <c r="P1505" s="399">
        <v>100</v>
      </c>
      <c r="Q1505" s="399" t="s">
        <v>293</v>
      </c>
      <c r="R1505" s="399">
        <v>1</v>
      </c>
      <c r="S1505" s="399">
        <v>0</v>
      </c>
      <c r="T1505" s="399">
        <v>0</v>
      </c>
      <c r="U1505" s="404">
        <v>0.91</v>
      </c>
      <c r="V1505" s="404">
        <v>0.45</v>
      </c>
      <c r="W1505" s="405">
        <v>8.5550550000000007E-6</v>
      </c>
      <c r="X1505" s="405">
        <v>0.14473684524234973</v>
      </c>
      <c r="Y1505" s="399">
        <v>1.58</v>
      </c>
      <c r="Z1505" s="399">
        <v>2.77</v>
      </c>
      <c r="AA1505" s="405">
        <v>7.295414999999999E-6</v>
      </c>
      <c r="AB1505" s="405">
        <v>0.14473684524234973</v>
      </c>
      <c r="AC1505" s="399">
        <v>1.54</v>
      </c>
      <c r="AD1505" s="399">
        <v>2.68</v>
      </c>
      <c r="AE1505" s="405">
        <v>5.9657950000000002E-6</v>
      </c>
      <c r="AF1505" s="405">
        <v>0.14473684524234973</v>
      </c>
      <c r="AG1505" s="399">
        <v>1.69</v>
      </c>
      <c r="AH1505" s="399">
        <v>2.2999999999999998</v>
      </c>
      <c r="AI1505" s="324">
        <v>0</v>
      </c>
      <c r="AJ1505" s="324">
        <v>0</v>
      </c>
      <c r="AK1505" s="324">
        <v>0</v>
      </c>
      <c r="AL1505" s="324">
        <v>0</v>
      </c>
      <c r="AM1505" s="324">
        <v>0</v>
      </c>
      <c r="AN1505" s="324">
        <v>0</v>
      </c>
      <c r="AO1505" s="403">
        <v>206679</v>
      </c>
      <c r="AP1505" s="403">
        <v>2.7220000000000001E-2</v>
      </c>
      <c r="AQ1505" s="403">
        <v>0.16497000000000001</v>
      </c>
      <c r="AR1505" s="403">
        <v>38</v>
      </c>
      <c r="AS1505" s="399" t="s">
        <v>1826</v>
      </c>
      <c r="AT1505" s="390">
        <v>0</v>
      </c>
      <c r="AU1505" s="390">
        <v>0</v>
      </c>
      <c r="AV1505" s="390">
        <v>0</v>
      </c>
      <c r="AY1505" s="390" t="s">
        <v>3533</v>
      </c>
    </row>
    <row r="1506" spans="1:51" s="390" customFormat="1">
      <c r="A1506" s="399" t="s">
        <v>81</v>
      </c>
      <c r="B1506" s="399" t="s">
        <v>1834</v>
      </c>
      <c r="C1506" s="399">
        <v>2.5</v>
      </c>
      <c r="D1506" s="399">
        <v>20</v>
      </c>
      <c r="E1506" s="403">
        <v>7.4999999999999997E-3</v>
      </c>
      <c r="F1506" s="399">
        <v>0</v>
      </c>
      <c r="G1506" s="399">
        <v>12.1</v>
      </c>
      <c r="H1506" s="399">
        <v>0.7</v>
      </c>
      <c r="I1506" s="399">
        <v>12</v>
      </c>
      <c r="J1506" s="399">
        <v>40</v>
      </c>
      <c r="K1506" s="399">
        <v>125</v>
      </c>
      <c r="L1506" s="403">
        <v>1</v>
      </c>
      <c r="M1506" s="404">
        <v>11.199999809265137</v>
      </c>
      <c r="N1506" s="404">
        <v>10.399999618530273</v>
      </c>
      <c r="O1506" s="404">
        <v>5.1999998092651367</v>
      </c>
      <c r="P1506" s="399">
        <v>100</v>
      </c>
      <c r="Q1506" s="399" t="s">
        <v>293</v>
      </c>
      <c r="R1506" s="399">
        <v>1</v>
      </c>
      <c r="S1506" s="399">
        <v>0</v>
      </c>
      <c r="T1506" s="399">
        <v>0</v>
      </c>
      <c r="U1506" s="404">
        <v>0.91</v>
      </c>
      <c r="V1506" s="404">
        <v>0.45</v>
      </c>
      <c r="W1506" s="405">
        <v>8.5550550000000007E-6</v>
      </c>
      <c r="X1506" s="405">
        <v>0.1174812030075188</v>
      </c>
      <c r="Y1506" s="399">
        <v>1.58</v>
      </c>
      <c r="Z1506" s="399">
        <v>2.77</v>
      </c>
      <c r="AA1506" s="405">
        <v>7.295414999999999E-6</v>
      </c>
      <c r="AB1506" s="405">
        <v>0.1174812030075188</v>
      </c>
      <c r="AC1506" s="399">
        <v>1.54</v>
      </c>
      <c r="AD1506" s="399">
        <v>2.68</v>
      </c>
      <c r="AE1506" s="405">
        <v>5.9657950000000002E-6</v>
      </c>
      <c r="AF1506" s="405">
        <v>0.1174812030075188</v>
      </c>
      <c r="AG1506" s="399">
        <v>1.69</v>
      </c>
      <c r="AH1506" s="399">
        <v>2.2999999999999998</v>
      </c>
      <c r="AI1506" s="324">
        <v>0</v>
      </c>
      <c r="AJ1506" s="324">
        <v>0</v>
      </c>
      <c r="AK1506" s="324">
        <v>0</v>
      </c>
      <c r="AL1506" s="324">
        <v>0</v>
      </c>
      <c r="AM1506" s="324">
        <v>0</v>
      </c>
      <c r="AN1506" s="324">
        <v>0</v>
      </c>
      <c r="AO1506" s="403">
        <v>563074</v>
      </c>
      <c r="AP1506" s="403">
        <v>9.9900000000000006E-3</v>
      </c>
      <c r="AQ1506" s="403">
        <v>9.9949999999999997E-2</v>
      </c>
      <c r="AR1506" s="403">
        <v>37</v>
      </c>
      <c r="AS1506" s="399" t="s">
        <v>1826</v>
      </c>
      <c r="AT1506" s="390">
        <v>0</v>
      </c>
      <c r="AU1506" s="390">
        <v>0</v>
      </c>
      <c r="AV1506" s="390">
        <v>0</v>
      </c>
      <c r="AY1506" s="390" t="s">
        <v>3533</v>
      </c>
    </row>
    <row r="1507" spans="1:51" s="390" customFormat="1">
      <c r="A1507" s="399" t="s">
        <v>81</v>
      </c>
      <c r="B1507" s="399" t="s">
        <v>1835</v>
      </c>
      <c r="C1507" s="399">
        <v>3.2</v>
      </c>
      <c r="D1507" s="399">
        <v>20</v>
      </c>
      <c r="E1507" s="403">
        <v>6.0000000000000001E-3</v>
      </c>
      <c r="F1507" s="399">
        <v>0</v>
      </c>
      <c r="G1507" s="399">
        <v>8.5</v>
      </c>
      <c r="H1507" s="399">
        <v>0.7</v>
      </c>
      <c r="I1507" s="399">
        <v>15</v>
      </c>
      <c r="J1507" s="399">
        <v>40</v>
      </c>
      <c r="K1507" s="399">
        <v>125</v>
      </c>
      <c r="L1507" s="403">
        <v>1</v>
      </c>
      <c r="M1507" s="404">
        <v>11.199999809265137</v>
      </c>
      <c r="N1507" s="404">
        <v>10.399999618530273</v>
      </c>
      <c r="O1507" s="404">
        <v>5.1999998092651367</v>
      </c>
      <c r="P1507" s="399">
        <v>100</v>
      </c>
      <c r="Q1507" s="399" t="s">
        <v>293</v>
      </c>
      <c r="R1507" s="399">
        <v>1</v>
      </c>
      <c r="S1507" s="399">
        <v>0</v>
      </c>
      <c r="T1507" s="399">
        <v>0</v>
      </c>
      <c r="U1507" s="404">
        <v>0.91</v>
      </c>
      <c r="V1507" s="404">
        <v>0.45</v>
      </c>
      <c r="W1507" s="405">
        <v>8.5550550000000007E-6</v>
      </c>
      <c r="X1507" s="405">
        <v>0.17543859910546689</v>
      </c>
      <c r="Y1507" s="399">
        <v>1.58</v>
      </c>
      <c r="Z1507" s="399">
        <v>2.77</v>
      </c>
      <c r="AA1507" s="405">
        <v>7.295414999999999E-6</v>
      </c>
      <c r="AB1507" s="405">
        <v>0.17543859910546689</v>
      </c>
      <c r="AC1507" s="399">
        <v>1.54</v>
      </c>
      <c r="AD1507" s="399">
        <v>2.68</v>
      </c>
      <c r="AE1507" s="405">
        <v>5.9657950000000002E-6</v>
      </c>
      <c r="AF1507" s="405">
        <v>0.17543859910546689</v>
      </c>
      <c r="AG1507" s="399">
        <v>1.69</v>
      </c>
      <c r="AH1507" s="399">
        <v>2.2999999999999998</v>
      </c>
      <c r="AI1507" s="324">
        <v>0</v>
      </c>
      <c r="AJ1507" s="324">
        <v>0</v>
      </c>
      <c r="AK1507" s="324">
        <v>0</v>
      </c>
      <c r="AL1507" s="324">
        <v>0</v>
      </c>
      <c r="AM1507" s="324">
        <v>0</v>
      </c>
      <c r="AN1507" s="324">
        <v>0</v>
      </c>
      <c r="AO1507" s="403">
        <v>563074</v>
      </c>
      <c r="AP1507" s="403">
        <v>9.9900000000000006E-3</v>
      </c>
      <c r="AQ1507" s="403">
        <v>9.9949999999999997E-2</v>
      </c>
      <c r="AR1507" s="403">
        <v>30</v>
      </c>
      <c r="AS1507" s="399" t="s">
        <v>1826</v>
      </c>
      <c r="AT1507" s="390">
        <v>0</v>
      </c>
      <c r="AU1507" s="390">
        <v>0</v>
      </c>
      <c r="AV1507" s="390">
        <v>0</v>
      </c>
      <c r="AY1507" s="390" t="s">
        <v>3533</v>
      </c>
    </row>
    <row r="1508" spans="1:51" s="390" customFormat="1">
      <c r="A1508" s="399" t="s">
        <v>81</v>
      </c>
      <c r="B1508" s="399" t="s">
        <v>1836</v>
      </c>
      <c r="C1508" s="399">
        <v>4</v>
      </c>
      <c r="D1508" s="399">
        <v>20</v>
      </c>
      <c r="E1508" s="403">
        <v>8.9999999999999993E-3</v>
      </c>
      <c r="F1508" s="399">
        <v>0</v>
      </c>
      <c r="G1508" s="399">
        <v>8.8000000000000007</v>
      </c>
      <c r="H1508" s="399">
        <v>0.7</v>
      </c>
      <c r="I1508" s="399">
        <v>11.5</v>
      </c>
      <c r="J1508" s="399">
        <v>40</v>
      </c>
      <c r="K1508" s="399">
        <v>125</v>
      </c>
      <c r="L1508" s="403">
        <v>1</v>
      </c>
      <c r="M1508" s="404">
        <v>11.199999809265137</v>
      </c>
      <c r="N1508" s="404">
        <v>10.399999618530273</v>
      </c>
      <c r="O1508" s="404">
        <v>5.1999998092651367</v>
      </c>
      <c r="P1508" s="399">
        <v>100</v>
      </c>
      <c r="Q1508" s="399" t="s">
        <v>293</v>
      </c>
      <c r="R1508" s="399">
        <v>1</v>
      </c>
      <c r="S1508" s="399">
        <v>0</v>
      </c>
      <c r="T1508" s="399">
        <v>0</v>
      </c>
      <c r="U1508" s="404">
        <v>0.91</v>
      </c>
      <c r="V1508" s="404">
        <v>0.45</v>
      </c>
      <c r="W1508" s="405">
        <v>8.5550550000000007E-6</v>
      </c>
      <c r="X1508" s="405">
        <v>0.16447368421052633</v>
      </c>
      <c r="Y1508" s="399">
        <v>1.58</v>
      </c>
      <c r="Z1508" s="399">
        <v>2.77</v>
      </c>
      <c r="AA1508" s="405">
        <v>7.295414999999999E-6</v>
      </c>
      <c r="AB1508" s="405">
        <v>0.16447368421052633</v>
      </c>
      <c r="AC1508" s="399">
        <v>1.54</v>
      </c>
      <c r="AD1508" s="399">
        <v>2.68</v>
      </c>
      <c r="AE1508" s="405">
        <v>5.9657950000000002E-6</v>
      </c>
      <c r="AF1508" s="405">
        <v>0.16447368421052633</v>
      </c>
      <c r="AG1508" s="399">
        <v>1.69</v>
      </c>
      <c r="AH1508" s="399">
        <v>2.2999999999999998</v>
      </c>
      <c r="AI1508" s="324">
        <v>0</v>
      </c>
      <c r="AJ1508" s="324">
        <v>0</v>
      </c>
      <c r="AK1508" s="324">
        <v>0</v>
      </c>
      <c r="AL1508" s="324">
        <v>0</v>
      </c>
      <c r="AM1508" s="324">
        <v>0</v>
      </c>
      <c r="AN1508" s="324">
        <v>0</v>
      </c>
      <c r="AO1508" s="403">
        <v>360184</v>
      </c>
      <c r="AP1508" s="403">
        <v>1.562E-2</v>
      </c>
      <c r="AQ1508" s="403">
        <v>0.12497</v>
      </c>
      <c r="AR1508" s="403">
        <v>34</v>
      </c>
      <c r="AS1508" s="399" t="s">
        <v>1826</v>
      </c>
      <c r="AT1508" s="390">
        <v>0</v>
      </c>
      <c r="AU1508" s="390">
        <v>0</v>
      </c>
      <c r="AV1508" s="390">
        <v>0</v>
      </c>
      <c r="AY1508" s="390" t="s">
        <v>3533</v>
      </c>
    </row>
    <row r="1509" spans="1:51" s="390" customFormat="1">
      <c r="A1509" s="399" t="s">
        <v>81</v>
      </c>
      <c r="B1509" s="399" t="s">
        <v>1837</v>
      </c>
      <c r="C1509" s="399">
        <v>4.3</v>
      </c>
      <c r="D1509" s="399">
        <v>20</v>
      </c>
      <c r="E1509" s="403">
        <v>7.4999999999999997E-3</v>
      </c>
      <c r="F1509" s="399">
        <v>0</v>
      </c>
      <c r="G1509" s="399">
        <v>7</v>
      </c>
      <c r="H1509" s="399">
        <v>0.7</v>
      </c>
      <c r="I1509" s="399">
        <v>12</v>
      </c>
      <c r="J1509" s="399">
        <v>40</v>
      </c>
      <c r="K1509" s="399">
        <v>125</v>
      </c>
      <c r="L1509" s="403">
        <v>1</v>
      </c>
      <c r="M1509" s="404">
        <v>11.199999809265137</v>
      </c>
      <c r="N1509" s="404">
        <v>10.399999618530273</v>
      </c>
      <c r="O1509" s="404">
        <v>5.1999998092651367</v>
      </c>
      <c r="P1509" s="399">
        <v>100</v>
      </c>
      <c r="Q1509" s="399" t="s">
        <v>293</v>
      </c>
      <c r="R1509" s="399">
        <v>1</v>
      </c>
      <c r="S1509" s="399">
        <v>0</v>
      </c>
      <c r="T1509" s="399">
        <v>0</v>
      </c>
      <c r="U1509" s="404">
        <v>0.91</v>
      </c>
      <c r="V1509" s="404">
        <v>0.45</v>
      </c>
      <c r="W1509" s="405">
        <v>8.5550550000000007E-6</v>
      </c>
      <c r="X1509" s="405">
        <v>0.20206767813603679</v>
      </c>
      <c r="Y1509" s="399">
        <v>1.58</v>
      </c>
      <c r="Z1509" s="399">
        <v>2.77</v>
      </c>
      <c r="AA1509" s="405">
        <v>7.295414999999999E-6</v>
      </c>
      <c r="AB1509" s="405">
        <v>0.20206767813603679</v>
      </c>
      <c r="AC1509" s="399">
        <v>1.54</v>
      </c>
      <c r="AD1509" s="399">
        <v>2.68</v>
      </c>
      <c r="AE1509" s="405">
        <v>5.9657950000000002E-6</v>
      </c>
      <c r="AF1509" s="405">
        <v>0.20206767813603679</v>
      </c>
      <c r="AG1509" s="399">
        <v>1.69</v>
      </c>
      <c r="AH1509" s="399">
        <v>2.2999999999999998</v>
      </c>
      <c r="AI1509" s="324">
        <v>0</v>
      </c>
      <c r="AJ1509" s="324">
        <v>0</v>
      </c>
      <c r="AK1509" s="324">
        <v>0</v>
      </c>
      <c r="AL1509" s="324">
        <v>0</v>
      </c>
      <c r="AM1509" s="324">
        <v>0</v>
      </c>
      <c r="AN1509" s="324">
        <v>0</v>
      </c>
      <c r="AO1509" s="403">
        <v>563074</v>
      </c>
      <c r="AP1509" s="403">
        <v>9.9900000000000006E-3</v>
      </c>
      <c r="AQ1509" s="403">
        <v>9.9949999999999997E-2</v>
      </c>
      <c r="AR1509" s="403">
        <v>37</v>
      </c>
      <c r="AS1509" s="399" t="s">
        <v>1826</v>
      </c>
      <c r="AT1509" s="390">
        <v>0</v>
      </c>
      <c r="AU1509" s="390">
        <v>0</v>
      </c>
      <c r="AV1509" s="390">
        <v>0</v>
      </c>
      <c r="AY1509" s="390" t="s">
        <v>3533</v>
      </c>
    </row>
    <row r="1510" spans="1:51" s="390" customFormat="1">
      <c r="A1510" s="399" t="s">
        <v>81</v>
      </c>
      <c r="B1510" s="399" t="s">
        <v>1838</v>
      </c>
      <c r="C1510" s="399">
        <v>5.7</v>
      </c>
      <c r="D1510" s="399">
        <v>20</v>
      </c>
      <c r="E1510" s="403">
        <v>8.9999999999999993E-3</v>
      </c>
      <c r="F1510" s="399">
        <v>0</v>
      </c>
      <c r="G1510" s="399">
        <v>6</v>
      </c>
      <c r="H1510" s="399">
        <v>0.7</v>
      </c>
      <c r="I1510" s="399">
        <v>11.5</v>
      </c>
      <c r="J1510" s="399">
        <v>40</v>
      </c>
      <c r="K1510" s="399">
        <v>125</v>
      </c>
      <c r="L1510" s="403">
        <v>1</v>
      </c>
      <c r="M1510" s="404">
        <v>11.199999809265137</v>
      </c>
      <c r="N1510" s="404">
        <v>10.399999618530273</v>
      </c>
      <c r="O1510" s="404">
        <v>5.1999998092651367</v>
      </c>
      <c r="P1510" s="399">
        <v>100</v>
      </c>
      <c r="Q1510" s="399" t="s">
        <v>293</v>
      </c>
      <c r="R1510" s="399">
        <v>1</v>
      </c>
      <c r="S1510" s="399">
        <v>0</v>
      </c>
      <c r="T1510" s="399">
        <v>0</v>
      </c>
      <c r="U1510" s="404">
        <v>0.91</v>
      </c>
      <c r="V1510" s="404">
        <v>0.45</v>
      </c>
      <c r="W1510" s="405">
        <v>8.5550550000000007E-6</v>
      </c>
      <c r="X1510" s="405">
        <v>0.23437499215728358</v>
      </c>
      <c r="Y1510" s="399">
        <v>1.58</v>
      </c>
      <c r="Z1510" s="399">
        <v>2.77</v>
      </c>
      <c r="AA1510" s="405">
        <v>7.295414999999999E-6</v>
      </c>
      <c r="AB1510" s="405">
        <v>0.23437499215728358</v>
      </c>
      <c r="AC1510" s="399">
        <v>1.54</v>
      </c>
      <c r="AD1510" s="399">
        <v>2.68</v>
      </c>
      <c r="AE1510" s="405">
        <v>5.9657950000000002E-6</v>
      </c>
      <c r="AF1510" s="405">
        <v>0.23437499215728358</v>
      </c>
      <c r="AG1510" s="399">
        <v>1.69</v>
      </c>
      <c r="AH1510" s="399">
        <v>2.2999999999999998</v>
      </c>
      <c r="AI1510" s="324">
        <v>0</v>
      </c>
      <c r="AJ1510" s="324">
        <v>0</v>
      </c>
      <c r="AK1510" s="324">
        <v>0</v>
      </c>
      <c r="AL1510" s="324">
        <v>0</v>
      </c>
      <c r="AM1510" s="324">
        <v>0</v>
      </c>
      <c r="AN1510" s="324">
        <v>0</v>
      </c>
      <c r="AO1510" s="403">
        <v>563074</v>
      </c>
      <c r="AP1510" s="403">
        <v>9.9900000000000006E-3</v>
      </c>
      <c r="AQ1510" s="403">
        <v>9.9949999999999997E-2</v>
      </c>
      <c r="AR1510" s="403">
        <v>34</v>
      </c>
      <c r="AS1510" s="399" t="s">
        <v>1826</v>
      </c>
      <c r="AT1510" s="390">
        <v>0</v>
      </c>
      <c r="AU1510" s="390">
        <v>0</v>
      </c>
      <c r="AV1510" s="390">
        <v>0</v>
      </c>
      <c r="AY1510" s="390" t="s">
        <v>3533</v>
      </c>
    </row>
    <row r="1511" spans="1:51" s="390" customFormat="1">
      <c r="A1511" s="399" t="s">
        <v>81</v>
      </c>
      <c r="B1511" s="399" t="s">
        <v>1825</v>
      </c>
      <c r="C1511" s="399">
        <v>0.8</v>
      </c>
      <c r="D1511" s="399">
        <v>20</v>
      </c>
      <c r="E1511" s="403">
        <v>4.0000000000000001E-3</v>
      </c>
      <c r="F1511" s="399">
        <v>0</v>
      </c>
      <c r="G1511" s="399">
        <v>25.6</v>
      </c>
      <c r="H1511" s="399">
        <v>0.7</v>
      </c>
      <c r="I1511" s="399">
        <v>16.3</v>
      </c>
      <c r="J1511" s="399">
        <v>40</v>
      </c>
      <c r="K1511" s="399">
        <v>125</v>
      </c>
      <c r="L1511" s="403">
        <v>1</v>
      </c>
      <c r="M1511" s="404">
        <v>11.199999809265137</v>
      </c>
      <c r="N1511" s="404">
        <v>10.399999618530273</v>
      </c>
      <c r="O1511" s="404">
        <v>5.1999998092651367</v>
      </c>
      <c r="P1511" s="399">
        <v>100</v>
      </c>
      <c r="Q1511" s="399" t="s">
        <v>293</v>
      </c>
      <c r="R1511" s="399">
        <v>1</v>
      </c>
      <c r="S1511" s="399">
        <v>0</v>
      </c>
      <c r="T1511" s="399">
        <v>0</v>
      </c>
      <c r="U1511" s="404">
        <v>0.91</v>
      </c>
      <c r="V1511" s="404">
        <v>0.45</v>
      </c>
      <c r="W1511" s="405">
        <v>8.5550550000000007E-6</v>
      </c>
      <c r="X1511" s="405">
        <v>5.2631579731640066E-2</v>
      </c>
      <c r="Y1511" s="399">
        <v>1.58</v>
      </c>
      <c r="Z1511" s="399">
        <v>2.77</v>
      </c>
      <c r="AA1511" s="405">
        <v>7.295414999999999E-6</v>
      </c>
      <c r="AB1511" s="405">
        <v>5.2631579731640066E-2</v>
      </c>
      <c r="AC1511" s="399">
        <v>1.54</v>
      </c>
      <c r="AD1511" s="399">
        <v>2.68</v>
      </c>
      <c r="AE1511" s="405">
        <v>5.9657950000000002E-6</v>
      </c>
      <c r="AF1511" s="405">
        <v>5.2631579731640066E-2</v>
      </c>
      <c r="AG1511" s="399">
        <v>1.69</v>
      </c>
      <c r="AH1511" s="399">
        <v>2.2999999999999998</v>
      </c>
      <c r="AI1511" s="324">
        <v>0</v>
      </c>
      <c r="AJ1511" s="324">
        <v>0</v>
      </c>
      <c r="AK1511" s="324">
        <v>0</v>
      </c>
      <c r="AL1511" s="324">
        <v>0</v>
      </c>
      <c r="AM1511" s="324">
        <v>0</v>
      </c>
      <c r="AN1511" s="324">
        <v>0</v>
      </c>
      <c r="AO1511" s="403">
        <v>206679</v>
      </c>
      <c r="AP1511" s="403">
        <v>2.7220000000000001E-2</v>
      </c>
      <c r="AQ1511" s="403">
        <v>0.16497000000000001</v>
      </c>
      <c r="AR1511" s="403">
        <v>38</v>
      </c>
      <c r="AS1511" s="399" t="s">
        <v>1826</v>
      </c>
      <c r="AT1511" s="390">
        <v>0</v>
      </c>
      <c r="AU1511" s="390">
        <v>0</v>
      </c>
      <c r="AV1511" s="390">
        <v>0</v>
      </c>
      <c r="AY1511" s="390" t="s">
        <v>3533</v>
      </c>
    </row>
    <row r="1512" spans="1:51" s="390" customFormat="1">
      <c r="A1512" s="324" t="s">
        <v>81</v>
      </c>
      <c r="B1512" s="324" t="s">
        <v>1842</v>
      </c>
      <c r="C1512" s="324">
        <v>1</v>
      </c>
      <c r="D1512" s="324">
        <v>10</v>
      </c>
      <c r="E1512" s="324">
        <v>2.3999999999999998E-3</v>
      </c>
      <c r="F1512" s="399">
        <v>0</v>
      </c>
      <c r="G1512" s="324">
        <v>33.5</v>
      </c>
      <c r="H1512" s="324">
        <v>0.7</v>
      </c>
      <c r="I1512" s="324">
        <v>13</v>
      </c>
      <c r="J1512" s="324">
        <v>40</v>
      </c>
      <c r="K1512" s="324">
        <v>125</v>
      </c>
      <c r="L1512" s="324">
        <v>1</v>
      </c>
      <c r="M1512" s="324">
        <v>13</v>
      </c>
      <c r="N1512" s="324">
        <v>12.9</v>
      </c>
      <c r="O1512" s="324">
        <v>5.8</v>
      </c>
      <c r="P1512" s="324">
        <v>100</v>
      </c>
      <c r="Q1512" s="324" t="s">
        <v>293</v>
      </c>
      <c r="R1512" s="399">
        <v>1</v>
      </c>
      <c r="S1512" s="399">
        <v>0</v>
      </c>
      <c r="T1512" s="399">
        <v>0</v>
      </c>
      <c r="U1512" s="406">
        <v>0.72</v>
      </c>
      <c r="V1512" s="406">
        <v>0</v>
      </c>
      <c r="W1512" s="407">
        <v>1.7499999999999998E-5</v>
      </c>
      <c r="X1512" s="407">
        <v>4.6800000000000001E-2</v>
      </c>
      <c r="Y1512" s="324">
        <v>1.58</v>
      </c>
      <c r="Z1512" s="324">
        <v>2.77</v>
      </c>
      <c r="AA1512" s="407">
        <v>1.49E-5</v>
      </c>
      <c r="AB1512" s="407">
        <v>4.6800000000000001E-2</v>
      </c>
      <c r="AC1512" s="324">
        <v>1.54</v>
      </c>
      <c r="AD1512" s="324">
        <v>2.68</v>
      </c>
      <c r="AE1512" s="407">
        <v>1.22E-5</v>
      </c>
      <c r="AF1512" s="407">
        <v>4.6800000000000001E-2</v>
      </c>
      <c r="AG1512" s="324">
        <v>1.69</v>
      </c>
      <c r="AH1512" s="324">
        <v>2.2999999999999998</v>
      </c>
      <c r="AI1512" s="324">
        <v>0</v>
      </c>
      <c r="AJ1512" s="324">
        <v>0</v>
      </c>
      <c r="AK1512" s="324">
        <v>0</v>
      </c>
      <c r="AL1512" s="324">
        <v>0</v>
      </c>
      <c r="AM1512" s="324">
        <v>0</v>
      </c>
      <c r="AN1512" s="324">
        <v>0</v>
      </c>
      <c r="AO1512" s="324">
        <v>139701</v>
      </c>
      <c r="AP1512" s="324">
        <v>4.0259999999999997E-2</v>
      </c>
      <c r="AQ1512" s="324">
        <v>0.20066000000000001</v>
      </c>
      <c r="AR1512" s="324">
        <v>91</v>
      </c>
      <c r="AS1512" s="324" t="s">
        <v>1840</v>
      </c>
      <c r="AT1512" s="390">
        <v>0</v>
      </c>
      <c r="AU1512" s="390">
        <v>0</v>
      </c>
      <c r="AV1512" s="390">
        <v>0</v>
      </c>
      <c r="AY1512" s="390" t="s">
        <v>3533</v>
      </c>
    </row>
    <row r="1513" spans="1:51" s="390" customFormat="1">
      <c r="A1513" s="324" t="s">
        <v>81</v>
      </c>
      <c r="B1513" s="324" t="s">
        <v>1849</v>
      </c>
      <c r="C1513" s="324">
        <v>10</v>
      </c>
      <c r="D1513" s="324">
        <v>10</v>
      </c>
      <c r="E1513" s="324">
        <v>9.7999999999999997E-3</v>
      </c>
      <c r="F1513" s="399">
        <v>0</v>
      </c>
      <c r="G1513" s="324">
        <v>7.5</v>
      </c>
      <c r="H1513" s="324">
        <v>0.7</v>
      </c>
      <c r="I1513" s="324">
        <v>7.2</v>
      </c>
      <c r="J1513" s="324">
        <v>40</v>
      </c>
      <c r="K1513" s="324">
        <v>125</v>
      </c>
      <c r="L1513" s="324">
        <v>1</v>
      </c>
      <c r="M1513" s="324">
        <v>13</v>
      </c>
      <c r="N1513" s="324">
        <v>12.9</v>
      </c>
      <c r="O1513" s="324">
        <v>5.8</v>
      </c>
      <c r="P1513" s="324">
        <v>100</v>
      </c>
      <c r="Q1513" s="324" t="s">
        <v>293</v>
      </c>
      <c r="R1513" s="399">
        <v>1</v>
      </c>
      <c r="S1513" s="399">
        <v>0</v>
      </c>
      <c r="T1513" s="399">
        <v>0</v>
      </c>
      <c r="U1513" s="406">
        <v>0.72</v>
      </c>
      <c r="V1513" s="406">
        <v>0</v>
      </c>
      <c r="W1513" s="407">
        <v>1.7499999999999998E-5</v>
      </c>
      <c r="X1513" s="407">
        <v>0.23400000000000001</v>
      </c>
      <c r="Y1513" s="324">
        <v>1.58</v>
      </c>
      <c r="Z1513" s="324">
        <v>2.77</v>
      </c>
      <c r="AA1513" s="407">
        <v>1.49E-5</v>
      </c>
      <c r="AB1513" s="407">
        <v>0.23400000000000001</v>
      </c>
      <c r="AC1513" s="324">
        <v>1.54</v>
      </c>
      <c r="AD1513" s="324">
        <v>2.68</v>
      </c>
      <c r="AE1513" s="407">
        <v>1.22E-5</v>
      </c>
      <c r="AF1513" s="407">
        <v>0.23400000000000001</v>
      </c>
      <c r="AG1513" s="324">
        <v>1.69</v>
      </c>
      <c r="AH1513" s="324">
        <v>2.2999999999999998</v>
      </c>
      <c r="AI1513" s="324">
        <v>0</v>
      </c>
      <c r="AJ1513" s="324">
        <v>0</v>
      </c>
      <c r="AK1513" s="324">
        <v>0</v>
      </c>
      <c r="AL1513" s="324">
        <v>0</v>
      </c>
      <c r="AM1513" s="324">
        <v>0</v>
      </c>
      <c r="AN1513" s="324">
        <v>0</v>
      </c>
      <c r="AO1513" s="324">
        <v>620001</v>
      </c>
      <c r="AP1513" s="324">
        <v>9.0699999999999999E-3</v>
      </c>
      <c r="AQ1513" s="324">
        <v>9.5250000000000001E-2</v>
      </c>
      <c r="AR1513" s="324">
        <v>71</v>
      </c>
      <c r="AS1513" s="324" t="s">
        <v>1840</v>
      </c>
      <c r="AT1513" s="390">
        <v>0</v>
      </c>
      <c r="AU1513" s="390">
        <v>0</v>
      </c>
      <c r="AV1513" s="390">
        <v>0</v>
      </c>
      <c r="AY1513" s="390" t="s">
        <v>3533</v>
      </c>
    </row>
    <row r="1514" spans="1:51" s="390" customFormat="1">
      <c r="A1514" s="324" t="s">
        <v>81</v>
      </c>
      <c r="B1514" s="324" t="s">
        <v>1843</v>
      </c>
      <c r="C1514" s="324">
        <v>1.8</v>
      </c>
      <c r="D1514" s="324">
        <v>10</v>
      </c>
      <c r="E1514" s="324">
        <v>2.3999999999999998E-3</v>
      </c>
      <c r="F1514" s="399">
        <v>0</v>
      </c>
      <c r="G1514" s="324">
        <v>20</v>
      </c>
      <c r="H1514" s="324">
        <v>0.7</v>
      </c>
      <c r="I1514" s="324">
        <v>13</v>
      </c>
      <c r="J1514" s="324">
        <v>40</v>
      </c>
      <c r="K1514" s="324">
        <v>125</v>
      </c>
      <c r="L1514" s="324">
        <v>1</v>
      </c>
      <c r="M1514" s="324">
        <v>13</v>
      </c>
      <c r="N1514" s="324">
        <v>12.9</v>
      </c>
      <c r="O1514" s="324">
        <v>5.8</v>
      </c>
      <c r="P1514" s="324">
        <v>100</v>
      </c>
      <c r="Q1514" s="324" t="s">
        <v>293</v>
      </c>
      <c r="R1514" s="399">
        <v>1</v>
      </c>
      <c r="S1514" s="399">
        <v>0</v>
      </c>
      <c r="T1514" s="399">
        <v>0</v>
      </c>
      <c r="U1514" s="406">
        <v>0.72</v>
      </c>
      <c r="V1514" s="406">
        <v>0</v>
      </c>
      <c r="W1514" s="407">
        <v>1.7499999999999998E-5</v>
      </c>
      <c r="X1514" s="407">
        <v>8.4199999999999997E-2</v>
      </c>
      <c r="Y1514" s="324">
        <v>1.58</v>
      </c>
      <c r="Z1514" s="324">
        <v>2.77</v>
      </c>
      <c r="AA1514" s="407">
        <v>1.49E-5</v>
      </c>
      <c r="AB1514" s="407">
        <v>8.4199999999999997E-2</v>
      </c>
      <c r="AC1514" s="324">
        <v>1.54</v>
      </c>
      <c r="AD1514" s="324">
        <v>2.68</v>
      </c>
      <c r="AE1514" s="407">
        <v>1.22E-5</v>
      </c>
      <c r="AF1514" s="407">
        <v>8.4199999999999997E-2</v>
      </c>
      <c r="AG1514" s="324">
        <v>1.69</v>
      </c>
      <c r="AH1514" s="324">
        <v>2.2999999999999998</v>
      </c>
      <c r="AI1514" s="324">
        <v>0</v>
      </c>
      <c r="AJ1514" s="324">
        <v>0</v>
      </c>
      <c r="AK1514" s="324">
        <v>0</v>
      </c>
      <c r="AL1514" s="324">
        <v>0</v>
      </c>
      <c r="AM1514" s="324">
        <v>0</v>
      </c>
      <c r="AN1514" s="324">
        <v>0</v>
      </c>
      <c r="AO1514" s="324">
        <v>139701</v>
      </c>
      <c r="AP1514" s="324">
        <v>4.0259999999999997E-2</v>
      </c>
      <c r="AQ1514" s="324">
        <v>0.20066000000000001</v>
      </c>
      <c r="AR1514" s="324">
        <v>91</v>
      </c>
      <c r="AS1514" s="324" t="s">
        <v>1840</v>
      </c>
      <c r="AT1514" s="390">
        <v>0</v>
      </c>
      <c r="AU1514" s="390">
        <v>0</v>
      </c>
      <c r="AV1514" s="390">
        <v>0</v>
      </c>
      <c r="AY1514" s="390" t="s">
        <v>3549</v>
      </c>
    </row>
    <row r="1515" spans="1:51" s="390" customFormat="1">
      <c r="A1515" s="324" t="s">
        <v>81</v>
      </c>
      <c r="B1515" s="324" t="s">
        <v>1844</v>
      </c>
      <c r="C1515" s="324">
        <v>2.7</v>
      </c>
      <c r="D1515" s="324">
        <v>10</v>
      </c>
      <c r="E1515" s="324">
        <v>2.3999999999999998E-3</v>
      </c>
      <c r="F1515" s="399">
        <v>0</v>
      </c>
      <c r="G1515" s="324">
        <v>14</v>
      </c>
      <c r="H1515" s="324">
        <v>0.7</v>
      </c>
      <c r="I1515" s="324">
        <v>13</v>
      </c>
      <c r="J1515" s="324">
        <v>40</v>
      </c>
      <c r="K1515" s="324">
        <v>125</v>
      </c>
      <c r="L1515" s="324">
        <v>1</v>
      </c>
      <c r="M1515" s="324">
        <v>13</v>
      </c>
      <c r="N1515" s="324">
        <v>12.9</v>
      </c>
      <c r="O1515" s="324">
        <v>5.8</v>
      </c>
      <c r="P1515" s="324">
        <v>100</v>
      </c>
      <c r="Q1515" s="324" t="s">
        <v>293</v>
      </c>
      <c r="R1515" s="399">
        <v>1</v>
      </c>
      <c r="S1515" s="399">
        <v>0</v>
      </c>
      <c r="T1515" s="399">
        <v>0</v>
      </c>
      <c r="U1515" s="406">
        <v>0.72</v>
      </c>
      <c r="V1515" s="406">
        <v>0</v>
      </c>
      <c r="W1515" s="407">
        <v>1.7499999999999998E-5</v>
      </c>
      <c r="X1515" s="407">
        <v>0.126</v>
      </c>
      <c r="Y1515" s="324">
        <v>1.58</v>
      </c>
      <c r="Z1515" s="324">
        <v>2.77</v>
      </c>
      <c r="AA1515" s="407">
        <v>1.49E-5</v>
      </c>
      <c r="AB1515" s="407">
        <v>0.126</v>
      </c>
      <c r="AC1515" s="324">
        <v>1.54</v>
      </c>
      <c r="AD1515" s="324">
        <v>2.68</v>
      </c>
      <c r="AE1515" s="407">
        <v>1.22E-5</v>
      </c>
      <c r="AF1515" s="407">
        <v>0.126</v>
      </c>
      <c r="AG1515" s="324">
        <v>1.69</v>
      </c>
      <c r="AH1515" s="324">
        <v>2.2999999999999998</v>
      </c>
      <c r="AI1515" s="324">
        <v>0</v>
      </c>
      <c r="AJ1515" s="324">
        <v>0</v>
      </c>
      <c r="AK1515" s="324">
        <v>0</v>
      </c>
      <c r="AL1515" s="324">
        <v>0</v>
      </c>
      <c r="AM1515" s="324">
        <v>0</v>
      </c>
      <c r="AN1515" s="324">
        <v>0</v>
      </c>
      <c r="AO1515" s="324">
        <v>139701</v>
      </c>
      <c r="AP1515" s="324">
        <v>4.0259999999999997E-2</v>
      </c>
      <c r="AQ1515" s="324">
        <v>0.20066000000000001</v>
      </c>
      <c r="AR1515" s="324">
        <v>91</v>
      </c>
      <c r="AS1515" s="324" t="s">
        <v>1840</v>
      </c>
      <c r="AT1515" s="390">
        <v>0</v>
      </c>
      <c r="AU1515" s="390">
        <v>0</v>
      </c>
      <c r="AV1515" s="390">
        <v>0</v>
      </c>
      <c r="AY1515" s="390" t="s">
        <v>3549</v>
      </c>
    </row>
    <row r="1516" spans="1:51" s="390" customFormat="1">
      <c r="A1516" s="324" t="s">
        <v>81</v>
      </c>
      <c r="B1516" s="324" t="s">
        <v>1839</v>
      </c>
      <c r="C1516" s="324">
        <v>0.33</v>
      </c>
      <c r="D1516" s="324">
        <v>10</v>
      </c>
      <c r="E1516" s="324">
        <v>8.0000000000000004E-4</v>
      </c>
      <c r="F1516" s="399">
        <v>0</v>
      </c>
      <c r="G1516" s="324">
        <v>43</v>
      </c>
      <c r="H1516" s="324">
        <v>0.7</v>
      </c>
      <c r="I1516" s="324">
        <v>16.899999999999999</v>
      </c>
      <c r="J1516" s="324">
        <v>40</v>
      </c>
      <c r="K1516" s="324">
        <v>125</v>
      </c>
      <c r="L1516" s="324">
        <v>1</v>
      </c>
      <c r="M1516" s="324">
        <v>13</v>
      </c>
      <c r="N1516" s="324">
        <v>12.9</v>
      </c>
      <c r="O1516" s="324">
        <v>5.8</v>
      </c>
      <c r="P1516" s="324">
        <v>100</v>
      </c>
      <c r="Q1516" s="324" t="s">
        <v>293</v>
      </c>
      <c r="R1516" s="399">
        <v>1</v>
      </c>
      <c r="S1516" s="399">
        <v>0</v>
      </c>
      <c r="T1516" s="399">
        <v>0</v>
      </c>
      <c r="U1516" s="406">
        <v>0.72</v>
      </c>
      <c r="V1516" s="406">
        <v>0</v>
      </c>
      <c r="W1516" s="407">
        <v>1.7499999999999998E-5</v>
      </c>
      <c r="X1516" s="407">
        <v>3.09E-2</v>
      </c>
      <c r="Y1516" s="324">
        <v>1.58</v>
      </c>
      <c r="Z1516" s="324">
        <v>2.77</v>
      </c>
      <c r="AA1516" s="407">
        <v>1.49E-5</v>
      </c>
      <c r="AB1516" s="407">
        <v>3.09E-2</v>
      </c>
      <c r="AC1516" s="324">
        <v>1.54</v>
      </c>
      <c r="AD1516" s="324">
        <v>2.68</v>
      </c>
      <c r="AE1516" s="407">
        <v>1.22E-5</v>
      </c>
      <c r="AF1516" s="407">
        <v>3.09E-2</v>
      </c>
      <c r="AG1516" s="324">
        <v>1.69</v>
      </c>
      <c r="AH1516" s="324">
        <v>2.2999999999999998</v>
      </c>
      <c r="AI1516" s="324">
        <v>0</v>
      </c>
      <c r="AJ1516" s="324">
        <v>0</v>
      </c>
      <c r="AK1516" s="324">
        <v>0</v>
      </c>
      <c r="AL1516" s="324">
        <v>0</v>
      </c>
      <c r="AM1516" s="324">
        <v>0</v>
      </c>
      <c r="AN1516" s="324">
        <v>0</v>
      </c>
      <c r="AO1516" s="324">
        <v>62617</v>
      </c>
      <c r="AP1516" s="324">
        <v>8.9829999999999993E-2</v>
      </c>
      <c r="AQ1516" s="324">
        <v>0.29971999999999999</v>
      </c>
      <c r="AR1516" s="324">
        <v>165</v>
      </c>
      <c r="AS1516" s="324" t="s">
        <v>1840</v>
      </c>
      <c r="AT1516" s="390">
        <v>0</v>
      </c>
      <c r="AU1516" s="390">
        <v>0</v>
      </c>
      <c r="AV1516" s="390">
        <v>0</v>
      </c>
      <c r="AY1516" s="390" t="s">
        <v>3549</v>
      </c>
    </row>
    <row r="1517" spans="1:51" s="390" customFormat="1">
      <c r="A1517" s="324" t="s">
        <v>81</v>
      </c>
      <c r="B1517" s="324" t="s">
        <v>1845</v>
      </c>
      <c r="C1517" s="324">
        <v>4</v>
      </c>
      <c r="D1517" s="324">
        <v>10</v>
      </c>
      <c r="E1517" s="324">
        <v>5.4999999999999997E-3</v>
      </c>
      <c r="F1517" s="399">
        <v>0</v>
      </c>
      <c r="G1517" s="324">
        <v>13</v>
      </c>
      <c r="H1517" s="324">
        <v>0.7</v>
      </c>
      <c r="I1517" s="324">
        <v>9.4</v>
      </c>
      <c r="J1517" s="324">
        <v>40</v>
      </c>
      <c r="K1517" s="324">
        <v>125</v>
      </c>
      <c r="L1517" s="324">
        <v>1</v>
      </c>
      <c r="M1517" s="324">
        <v>13</v>
      </c>
      <c r="N1517" s="324">
        <v>12.9</v>
      </c>
      <c r="O1517" s="324">
        <v>5.8</v>
      </c>
      <c r="P1517" s="324">
        <v>100</v>
      </c>
      <c r="Q1517" s="324" t="s">
        <v>293</v>
      </c>
      <c r="R1517" s="399">
        <v>1</v>
      </c>
      <c r="S1517" s="399">
        <v>0</v>
      </c>
      <c r="T1517" s="399">
        <v>0</v>
      </c>
      <c r="U1517" s="406">
        <v>0.72</v>
      </c>
      <c r="V1517" s="406">
        <v>0</v>
      </c>
      <c r="W1517" s="407">
        <v>1.7499999999999998E-5</v>
      </c>
      <c r="X1517" s="407">
        <v>0.125</v>
      </c>
      <c r="Y1517" s="324">
        <v>1.58</v>
      </c>
      <c r="Z1517" s="324">
        <v>2.77</v>
      </c>
      <c r="AA1517" s="407">
        <v>1.49E-5</v>
      </c>
      <c r="AB1517" s="407">
        <v>0.125</v>
      </c>
      <c r="AC1517" s="324">
        <v>1.54</v>
      </c>
      <c r="AD1517" s="324">
        <v>2.68</v>
      </c>
      <c r="AE1517" s="407">
        <v>1.22E-5</v>
      </c>
      <c r="AF1517" s="407">
        <v>0.125</v>
      </c>
      <c r="AG1517" s="324">
        <v>1.69</v>
      </c>
      <c r="AH1517" s="324">
        <v>2.2999999999999998</v>
      </c>
      <c r="AI1517" s="324">
        <v>0</v>
      </c>
      <c r="AJ1517" s="324">
        <v>0</v>
      </c>
      <c r="AK1517" s="324">
        <v>0</v>
      </c>
      <c r="AL1517" s="324">
        <v>0</v>
      </c>
      <c r="AM1517" s="324">
        <v>0</v>
      </c>
      <c r="AN1517" s="324">
        <v>0</v>
      </c>
      <c r="AO1517" s="324">
        <v>363131</v>
      </c>
      <c r="AP1517" s="324">
        <v>1.549E-2</v>
      </c>
      <c r="AQ1517" s="324">
        <v>0.12446</v>
      </c>
      <c r="AR1517" s="324">
        <v>75</v>
      </c>
      <c r="AS1517" s="324" t="s">
        <v>1840</v>
      </c>
      <c r="AT1517" s="390">
        <v>0</v>
      </c>
      <c r="AU1517" s="390">
        <v>0</v>
      </c>
      <c r="AV1517" s="390">
        <v>0</v>
      </c>
      <c r="AY1517" s="390" t="s">
        <v>3549</v>
      </c>
    </row>
    <row r="1518" spans="1:51" s="390" customFormat="1">
      <c r="A1518" s="324" t="s">
        <v>81</v>
      </c>
      <c r="B1518" s="324" t="s">
        <v>1846</v>
      </c>
      <c r="C1518" s="324">
        <v>4.7</v>
      </c>
      <c r="D1518" s="324">
        <v>10</v>
      </c>
      <c r="E1518" s="324">
        <v>5.4999999999999997E-3</v>
      </c>
      <c r="F1518" s="399">
        <v>0</v>
      </c>
      <c r="G1518" s="324">
        <v>12</v>
      </c>
      <c r="H1518" s="324">
        <v>0.7</v>
      </c>
      <c r="I1518" s="324">
        <v>9.4</v>
      </c>
      <c r="J1518" s="324">
        <v>40</v>
      </c>
      <c r="K1518" s="324">
        <v>125</v>
      </c>
      <c r="L1518" s="324">
        <v>1</v>
      </c>
      <c r="M1518" s="324">
        <v>13</v>
      </c>
      <c r="N1518" s="324">
        <v>12.9</v>
      </c>
      <c r="O1518" s="324">
        <v>5.8</v>
      </c>
      <c r="P1518" s="324">
        <v>100</v>
      </c>
      <c r="Q1518" s="324" t="s">
        <v>293</v>
      </c>
      <c r="R1518" s="399">
        <v>1</v>
      </c>
      <c r="S1518" s="399">
        <v>0</v>
      </c>
      <c r="T1518" s="399">
        <v>0</v>
      </c>
      <c r="U1518" s="406">
        <v>0.72</v>
      </c>
      <c r="V1518" s="406">
        <v>0</v>
      </c>
      <c r="W1518" s="407">
        <v>1.7499999999999998E-5</v>
      </c>
      <c r="X1518" s="407">
        <v>0.14699999999999999</v>
      </c>
      <c r="Y1518" s="324">
        <v>1.58</v>
      </c>
      <c r="Z1518" s="324">
        <v>2.77</v>
      </c>
      <c r="AA1518" s="407">
        <v>1.49E-5</v>
      </c>
      <c r="AB1518" s="407">
        <v>0.14699999999999999</v>
      </c>
      <c r="AC1518" s="324">
        <v>1.54</v>
      </c>
      <c r="AD1518" s="324">
        <v>2.68</v>
      </c>
      <c r="AE1518" s="407">
        <v>1.22E-5</v>
      </c>
      <c r="AF1518" s="407">
        <v>0.14699999999999999</v>
      </c>
      <c r="AG1518" s="324">
        <v>1.69</v>
      </c>
      <c r="AH1518" s="324">
        <v>2.2999999999999998</v>
      </c>
      <c r="AI1518" s="324">
        <v>0</v>
      </c>
      <c r="AJ1518" s="324">
        <v>0</v>
      </c>
      <c r="AK1518" s="324">
        <v>0</v>
      </c>
      <c r="AL1518" s="324">
        <v>0</v>
      </c>
      <c r="AM1518" s="324">
        <v>0</v>
      </c>
      <c r="AN1518" s="324">
        <v>0</v>
      </c>
      <c r="AO1518" s="324">
        <v>363131</v>
      </c>
      <c r="AP1518" s="324">
        <v>1.549E-2</v>
      </c>
      <c r="AQ1518" s="324">
        <v>0.12446</v>
      </c>
      <c r="AR1518" s="324">
        <v>75</v>
      </c>
      <c r="AS1518" s="324" t="s">
        <v>1840</v>
      </c>
      <c r="AT1518" s="390">
        <v>0</v>
      </c>
      <c r="AU1518" s="390">
        <v>0</v>
      </c>
      <c r="AV1518" s="390">
        <v>0</v>
      </c>
      <c r="AY1518" s="390" t="s">
        <v>3549</v>
      </c>
    </row>
    <row r="1519" spans="1:51" s="390" customFormat="1">
      <c r="A1519" s="324" t="s">
        <v>81</v>
      </c>
      <c r="B1519" s="324" t="s">
        <v>1847</v>
      </c>
      <c r="C1519" s="324">
        <v>6</v>
      </c>
      <c r="D1519" s="324">
        <v>10</v>
      </c>
      <c r="E1519" s="324">
        <v>5.4999999999999997E-3</v>
      </c>
      <c r="F1519" s="399">
        <v>0</v>
      </c>
      <c r="G1519" s="324">
        <v>9.5</v>
      </c>
      <c r="H1519" s="324">
        <v>0.7</v>
      </c>
      <c r="I1519" s="324">
        <v>9.4</v>
      </c>
      <c r="J1519" s="324">
        <v>40</v>
      </c>
      <c r="K1519" s="324">
        <v>125</v>
      </c>
      <c r="L1519" s="324">
        <v>1</v>
      </c>
      <c r="M1519" s="324">
        <v>13</v>
      </c>
      <c r="N1519" s="324">
        <v>12.9</v>
      </c>
      <c r="O1519" s="324">
        <v>5.8</v>
      </c>
      <c r="P1519" s="324">
        <v>100</v>
      </c>
      <c r="Q1519" s="324" t="s">
        <v>293</v>
      </c>
      <c r="R1519" s="399">
        <v>1</v>
      </c>
      <c r="S1519" s="399">
        <v>0</v>
      </c>
      <c r="T1519" s="399">
        <v>0</v>
      </c>
      <c r="U1519" s="406">
        <v>0.72</v>
      </c>
      <c r="V1519" s="406">
        <v>0</v>
      </c>
      <c r="W1519" s="407">
        <v>1.7499999999999998E-5</v>
      </c>
      <c r="X1519" s="407">
        <v>0.187</v>
      </c>
      <c r="Y1519" s="324">
        <v>1.58</v>
      </c>
      <c r="Z1519" s="324">
        <v>2.77</v>
      </c>
      <c r="AA1519" s="407">
        <v>1.49E-5</v>
      </c>
      <c r="AB1519" s="407">
        <v>0.187</v>
      </c>
      <c r="AC1519" s="324">
        <v>1.54</v>
      </c>
      <c r="AD1519" s="324">
        <v>2.68</v>
      </c>
      <c r="AE1519" s="407">
        <v>1.22E-5</v>
      </c>
      <c r="AF1519" s="407">
        <v>0.187</v>
      </c>
      <c r="AG1519" s="324">
        <v>1.69</v>
      </c>
      <c r="AH1519" s="324">
        <v>2.2999999999999998</v>
      </c>
      <c r="AI1519" s="324">
        <v>0</v>
      </c>
      <c r="AJ1519" s="324">
        <v>0</v>
      </c>
      <c r="AK1519" s="324">
        <v>0</v>
      </c>
      <c r="AL1519" s="324">
        <v>0</v>
      </c>
      <c r="AM1519" s="324">
        <v>0</v>
      </c>
      <c r="AN1519" s="324">
        <v>0</v>
      </c>
      <c r="AO1519" s="324">
        <v>363131</v>
      </c>
      <c r="AP1519" s="324">
        <v>1.549E-2</v>
      </c>
      <c r="AQ1519" s="324">
        <v>0.12446</v>
      </c>
      <c r="AR1519" s="324">
        <v>75</v>
      </c>
      <c r="AS1519" s="324" t="s">
        <v>1840</v>
      </c>
      <c r="AT1519" s="390">
        <v>0</v>
      </c>
      <c r="AU1519" s="390">
        <v>0</v>
      </c>
      <c r="AV1519" s="390">
        <v>0</v>
      </c>
      <c r="AY1519" s="390" t="s">
        <v>3549</v>
      </c>
    </row>
    <row r="1520" spans="1:51" s="390" customFormat="1">
      <c r="A1520" s="324" t="s">
        <v>81</v>
      </c>
      <c r="B1520" s="324" t="s">
        <v>1841</v>
      </c>
      <c r="C1520" s="324">
        <v>0.65</v>
      </c>
      <c r="D1520" s="324">
        <v>10</v>
      </c>
      <c r="E1520" s="324">
        <v>8.0000000000000004E-4</v>
      </c>
      <c r="F1520" s="399">
        <v>0</v>
      </c>
      <c r="G1520" s="324">
        <v>28</v>
      </c>
      <c r="H1520" s="324">
        <v>0.7</v>
      </c>
      <c r="I1520" s="324">
        <v>16.899999999999999</v>
      </c>
      <c r="J1520" s="324">
        <v>40</v>
      </c>
      <c r="K1520" s="324">
        <v>125</v>
      </c>
      <c r="L1520" s="324">
        <v>1</v>
      </c>
      <c r="M1520" s="324">
        <v>13</v>
      </c>
      <c r="N1520" s="324">
        <v>12.9</v>
      </c>
      <c r="O1520" s="324">
        <v>5.8</v>
      </c>
      <c r="P1520" s="324">
        <v>100</v>
      </c>
      <c r="Q1520" s="324" t="s">
        <v>293</v>
      </c>
      <c r="R1520" s="399">
        <v>1</v>
      </c>
      <c r="S1520" s="399">
        <v>0</v>
      </c>
      <c r="T1520" s="399">
        <v>0</v>
      </c>
      <c r="U1520" s="406">
        <v>0.72</v>
      </c>
      <c r="V1520" s="406">
        <v>0</v>
      </c>
      <c r="W1520" s="407">
        <v>1.7499999999999998E-5</v>
      </c>
      <c r="X1520" s="407">
        <v>6.08E-2</v>
      </c>
      <c r="Y1520" s="324">
        <v>1.58</v>
      </c>
      <c r="Z1520" s="324">
        <v>2.77</v>
      </c>
      <c r="AA1520" s="407">
        <v>1.49E-5</v>
      </c>
      <c r="AB1520" s="407">
        <v>6.08E-2</v>
      </c>
      <c r="AC1520" s="324">
        <v>1.54</v>
      </c>
      <c r="AD1520" s="324">
        <v>2.68</v>
      </c>
      <c r="AE1520" s="407">
        <v>1.22E-5</v>
      </c>
      <c r="AF1520" s="407">
        <v>6.08E-2</v>
      </c>
      <c r="AG1520" s="324">
        <v>1.69</v>
      </c>
      <c r="AH1520" s="324">
        <v>2.2999999999999998</v>
      </c>
      <c r="AI1520" s="324">
        <v>0</v>
      </c>
      <c r="AJ1520" s="324">
        <v>0</v>
      </c>
      <c r="AK1520" s="324">
        <v>0</v>
      </c>
      <c r="AL1520" s="324">
        <v>0</v>
      </c>
      <c r="AM1520" s="324">
        <v>0</v>
      </c>
      <c r="AN1520" s="324">
        <v>0</v>
      </c>
      <c r="AO1520" s="324">
        <v>62617</v>
      </c>
      <c r="AP1520" s="324">
        <v>8.9829999999999993E-2</v>
      </c>
      <c r="AQ1520" s="324">
        <v>0.29971999999999999</v>
      </c>
      <c r="AR1520" s="324">
        <v>165</v>
      </c>
      <c r="AS1520" s="324" t="s">
        <v>1840</v>
      </c>
      <c r="AT1520" s="390">
        <v>0</v>
      </c>
      <c r="AU1520" s="390">
        <v>0</v>
      </c>
      <c r="AV1520" s="390">
        <v>0</v>
      </c>
      <c r="AY1520" s="390" t="s">
        <v>3549</v>
      </c>
    </row>
    <row r="1521" spans="1:51" s="390" customFormat="1">
      <c r="A1521" s="324" t="s">
        <v>81</v>
      </c>
      <c r="B1521" s="324" t="s">
        <v>1848</v>
      </c>
      <c r="C1521" s="324">
        <v>8</v>
      </c>
      <c r="D1521" s="324">
        <v>10</v>
      </c>
      <c r="E1521" s="324">
        <v>9.7999999999999997E-3</v>
      </c>
      <c r="F1521" s="399">
        <v>0</v>
      </c>
      <c r="G1521" s="324">
        <v>9</v>
      </c>
      <c r="H1521" s="324">
        <v>0.7</v>
      </c>
      <c r="I1521" s="324">
        <v>7.6</v>
      </c>
      <c r="J1521" s="324">
        <v>40</v>
      </c>
      <c r="K1521" s="324">
        <v>125</v>
      </c>
      <c r="L1521" s="324">
        <v>1</v>
      </c>
      <c r="M1521" s="324">
        <v>13</v>
      </c>
      <c r="N1521" s="324">
        <v>12.9</v>
      </c>
      <c r="O1521" s="324">
        <v>5.8</v>
      </c>
      <c r="P1521" s="324">
        <v>100</v>
      </c>
      <c r="Q1521" s="324" t="s">
        <v>293</v>
      </c>
      <c r="R1521" s="399">
        <v>1</v>
      </c>
      <c r="S1521" s="399">
        <v>0</v>
      </c>
      <c r="T1521" s="399">
        <v>0</v>
      </c>
      <c r="U1521" s="406">
        <v>0.72</v>
      </c>
      <c r="V1521" s="406">
        <v>0</v>
      </c>
      <c r="W1521" s="407">
        <v>1.7499999999999998E-5</v>
      </c>
      <c r="X1521" s="407">
        <v>0.187</v>
      </c>
      <c r="Y1521" s="324">
        <v>1.58</v>
      </c>
      <c r="Z1521" s="324">
        <v>2.77</v>
      </c>
      <c r="AA1521" s="407">
        <v>1.49E-5</v>
      </c>
      <c r="AB1521" s="407">
        <v>0.187</v>
      </c>
      <c r="AC1521" s="324">
        <v>1.54</v>
      </c>
      <c r="AD1521" s="324">
        <v>2.68</v>
      </c>
      <c r="AE1521" s="407">
        <v>1.22E-5</v>
      </c>
      <c r="AF1521" s="407">
        <v>0.187</v>
      </c>
      <c r="AG1521" s="324">
        <v>1.69</v>
      </c>
      <c r="AH1521" s="324">
        <v>2.2999999999999998</v>
      </c>
      <c r="AI1521" s="324">
        <v>0</v>
      </c>
      <c r="AJ1521" s="324">
        <v>0</v>
      </c>
      <c r="AK1521" s="324">
        <v>0</v>
      </c>
      <c r="AL1521" s="324">
        <v>0</v>
      </c>
      <c r="AM1521" s="324">
        <v>0</v>
      </c>
      <c r="AN1521" s="324">
        <v>0</v>
      </c>
      <c r="AO1521" s="324">
        <v>620001</v>
      </c>
      <c r="AP1521" s="324">
        <v>9.0699999999999999E-3</v>
      </c>
      <c r="AQ1521" s="324">
        <v>9.5250000000000001E-2</v>
      </c>
      <c r="AR1521" s="324">
        <v>64</v>
      </c>
      <c r="AS1521" s="324" t="s">
        <v>1840</v>
      </c>
      <c r="AT1521" s="390">
        <v>0</v>
      </c>
      <c r="AU1521" s="390">
        <v>0</v>
      </c>
      <c r="AV1521" s="390">
        <v>0</v>
      </c>
      <c r="AY1521" s="390" t="s">
        <v>3549</v>
      </c>
    </row>
    <row r="1522" spans="1:51" s="390" customFormat="1">
      <c r="A1522" s="399" t="s">
        <v>81</v>
      </c>
      <c r="B1522" s="399" t="s">
        <v>1854</v>
      </c>
      <c r="C1522" s="399">
        <v>1</v>
      </c>
      <c r="D1522" s="399">
        <v>20</v>
      </c>
      <c r="E1522" s="403">
        <v>5.0000000000000001E-4</v>
      </c>
      <c r="F1522" s="399">
        <v>0</v>
      </c>
      <c r="G1522" s="399">
        <v>16.100000000000001</v>
      </c>
      <c r="H1522" s="399">
        <v>0.7</v>
      </c>
      <c r="I1522" s="399">
        <v>42</v>
      </c>
      <c r="J1522" s="399">
        <v>40</v>
      </c>
      <c r="K1522" s="399">
        <v>165</v>
      </c>
      <c r="L1522" s="403">
        <v>1</v>
      </c>
      <c r="M1522" s="404">
        <v>15.239999771118164</v>
      </c>
      <c r="N1522" s="404">
        <v>12</v>
      </c>
      <c r="O1522" s="404">
        <v>8.2600002288818359</v>
      </c>
      <c r="P1522" s="399">
        <v>100</v>
      </c>
      <c r="Q1522" s="399" t="s">
        <v>293</v>
      </c>
      <c r="R1522" s="399">
        <v>1</v>
      </c>
      <c r="S1522" s="399">
        <v>0</v>
      </c>
      <c r="T1522" s="399">
        <v>0</v>
      </c>
      <c r="U1522" s="404">
        <v>1.38</v>
      </c>
      <c r="V1522" s="404">
        <v>0</v>
      </c>
      <c r="W1522" s="405">
        <v>2.4792300000000003E-5</v>
      </c>
      <c r="X1522" s="405">
        <v>0.16317472749820511</v>
      </c>
      <c r="Y1522" s="399">
        <v>1.58</v>
      </c>
      <c r="Z1522" s="399">
        <v>2.77</v>
      </c>
      <c r="AA1522" s="405">
        <v>2.1141899999999998E-5</v>
      </c>
      <c r="AB1522" s="405">
        <v>0.16317472749820511</v>
      </c>
      <c r="AC1522" s="399">
        <v>1.54</v>
      </c>
      <c r="AD1522" s="399">
        <v>2.68</v>
      </c>
      <c r="AE1522" s="405">
        <v>1.7288700000000003E-5</v>
      </c>
      <c r="AF1522" s="405">
        <v>0.16317472749820511</v>
      </c>
      <c r="AG1522" s="399">
        <v>1.69</v>
      </c>
      <c r="AH1522" s="399">
        <v>2.2999999999999998</v>
      </c>
      <c r="AI1522" s="324">
        <v>0</v>
      </c>
      <c r="AJ1522" s="324">
        <v>0</v>
      </c>
      <c r="AK1522" s="324">
        <v>0</v>
      </c>
      <c r="AL1522" s="324">
        <v>0</v>
      </c>
      <c r="AM1522" s="324">
        <v>0</v>
      </c>
      <c r="AN1522" s="324">
        <v>0</v>
      </c>
      <c r="AO1522" s="403">
        <v>21797</v>
      </c>
      <c r="AP1522" s="403">
        <v>0.25806000000000001</v>
      </c>
      <c r="AQ1522" s="403">
        <v>0.50800000000000001</v>
      </c>
      <c r="AR1522" s="403">
        <v>41</v>
      </c>
      <c r="AS1522" s="399" t="s">
        <v>1851</v>
      </c>
      <c r="AT1522" s="390">
        <v>0</v>
      </c>
      <c r="AU1522" s="390">
        <v>0</v>
      </c>
      <c r="AV1522" s="390">
        <v>0</v>
      </c>
      <c r="AY1522" s="390" t="s">
        <v>3549</v>
      </c>
    </row>
    <row r="1523" spans="1:51" s="390" customFormat="1">
      <c r="A1523" s="399" t="s">
        <v>81</v>
      </c>
      <c r="B1523" s="399" t="s">
        <v>1850</v>
      </c>
      <c r="C1523" s="399">
        <v>0.3</v>
      </c>
      <c r="D1523" s="399">
        <v>20</v>
      </c>
      <c r="E1523" s="403">
        <v>5.0000000000000001E-4</v>
      </c>
      <c r="F1523" s="399">
        <v>0</v>
      </c>
      <c r="G1523" s="399">
        <v>53</v>
      </c>
      <c r="H1523" s="399">
        <v>0.7</v>
      </c>
      <c r="I1523" s="399">
        <v>42</v>
      </c>
      <c r="J1523" s="399">
        <v>40</v>
      </c>
      <c r="K1523" s="399">
        <v>165</v>
      </c>
      <c r="L1523" s="403">
        <v>1</v>
      </c>
      <c r="M1523" s="404">
        <v>15.239999771118164</v>
      </c>
      <c r="N1523" s="404">
        <v>12</v>
      </c>
      <c r="O1523" s="404">
        <v>8.2600002288818359</v>
      </c>
      <c r="P1523" s="399">
        <v>100</v>
      </c>
      <c r="Q1523" s="399" t="s">
        <v>293</v>
      </c>
      <c r="R1523" s="399">
        <v>1</v>
      </c>
      <c r="S1523" s="399">
        <v>0</v>
      </c>
      <c r="T1523" s="399">
        <v>0</v>
      </c>
      <c r="U1523" s="404">
        <v>1.38</v>
      </c>
      <c r="V1523" s="404">
        <v>0</v>
      </c>
      <c r="W1523" s="405">
        <v>2.4792300000000003E-5</v>
      </c>
      <c r="X1523" s="405">
        <v>4.8952420194655864E-2</v>
      </c>
      <c r="Y1523" s="399">
        <v>1.58</v>
      </c>
      <c r="Z1523" s="399">
        <v>2.77</v>
      </c>
      <c r="AA1523" s="405">
        <v>2.1141899999999998E-5</v>
      </c>
      <c r="AB1523" s="405">
        <v>4.8952420194655864E-2</v>
      </c>
      <c r="AC1523" s="399">
        <v>1.54</v>
      </c>
      <c r="AD1523" s="399">
        <v>2.68</v>
      </c>
      <c r="AE1523" s="405">
        <v>1.7288700000000003E-5</v>
      </c>
      <c r="AF1523" s="405">
        <v>4.8952420194655864E-2</v>
      </c>
      <c r="AG1523" s="399">
        <v>1.69</v>
      </c>
      <c r="AH1523" s="399">
        <v>2.2999999999999998</v>
      </c>
      <c r="AI1523" s="324">
        <v>0</v>
      </c>
      <c r="AJ1523" s="324">
        <v>0</v>
      </c>
      <c r="AK1523" s="324">
        <v>0</v>
      </c>
      <c r="AL1523" s="324">
        <v>0</v>
      </c>
      <c r="AM1523" s="324">
        <v>0</v>
      </c>
      <c r="AN1523" s="324">
        <v>0</v>
      </c>
      <c r="AO1523" s="403">
        <v>21797</v>
      </c>
      <c r="AP1523" s="403">
        <v>0.25806000000000001</v>
      </c>
      <c r="AQ1523" s="403">
        <v>0.50800000000000001</v>
      </c>
      <c r="AR1523" s="403">
        <v>41</v>
      </c>
      <c r="AS1523" s="399" t="s">
        <v>1851</v>
      </c>
      <c r="AT1523" s="390">
        <v>0</v>
      </c>
      <c r="AU1523" s="390">
        <v>0</v>
      </c>
      <c r="AV1523" s="390">
        <v>0</v>
      </c>
      <c r="AY1523" s="390" t="s">
        <v>3533</v>
      </c>
    </row>
    <row r="1524" spans="1:51" s="390" customFormat="1">
      <c r="A1524" s="399" t="s">
        <v>81</v>
      </c>
      <c r="B1524" s="399" t="s">
        <v>1852</v>
      </c>
      <c r="C1524" s="399">
        <v>0.5</v>
      </c>
      <c r="D1524" s="399">
        <v>20</v>
      </c>
      <c r="E1524" s="403">
        <v>5.0000000000000001E-4</v>
      </c>
      <c r="F1524" s="399">
        <v>0</v>
      </c>
      <c r="G1524" s="399">
        <v>31.4</v>
      </c>
      <c r="H1524" s="399">
        <v>0.7</v>
      </c>
      <c r="I1524" s="399">
        <v>42</v>
      </c>
      <c r="J1524" s="399">
        <v>40</v>
      </c>
      <c r="K1524" s="399">
        <v>165</v>
      </c>
      <c r="L1524" s="403">
        <v>1</v>
      </c>
      <c r="M1524" s="404">
        <v>15.239999771118164</v>
      </c>
      <c r="N1524" s="404">
        <v>12</v>
      </c>
      <c r="O1524" s="404">
        <v>8.2600002288818359</v>
      </c>
      <c r="P1524" s="399">
        <v>100</v>
      </c>
      <c r="Q1524" s="399" t="s">
        <v>293</v>
      </c>
      <c r="R1524" s="399">
        <v>1</v>
      </c>
      <c r="S1524" s="399">
        <v>0</v>
      </c>
      <c r="T1524" s="399">
        <v>0</v>
      </c>
      <c r="U1524" s="404">
        <v>1.38</v>
      </c>
      <c r="V1524" s="404">
        <v>0</v>
      </c>
      <c r="W1524" s="405">
        <v>2.4792300000000003E-5</v>
      </c>
      <c r="X1524" s="405">
        <v>8.1587363749102554E-2</v>
      </c>
      <c r="Y1524" s="399">
        <v>1.58</v>
      </c>
      <c r="Z1524" s="399">
        <v>2.77</v>
      </c>
      <c r="AA1524" s="405">
        <v>2.1141899999999998E-5</v>
      </c>
      <c r="AB1524" s="405">
        <v>8.1587363749102554E-2</v>
      </c>
      <c r="AC1524" s="399">
        <v>1.54</v>
      </c>
      <c r="AD1524" s="399">
        <v>2.68</v>
      </c>
      <c r="AE1524" s="405">
        <v>1.7288700000000003E-5</v>
      </c>
      <c r="AF1524" s="405">
        <v>8.1587363749102554E-2</v>
      </c>
      <c r="AG1524" s="399">
        <v>1.69</v>
      </c>
      <c r="AH1524" s="399">
        <v>2.2999999999999998</v>
      </c>
      <c r="AI1524" s="324">
        <v>0</v>
      </c>
      <c r="AJ1524" s="324">
        <v>0</v>
      </c>
      <c r="AK1524" s="324">
        <v>0</v>
      </c>
      <c r="AL1524" s="324">
        <v>0</v>
      </c>
      <c r="AM1524" s="324">
        <v>0</v>
      </c>
      <c r="AN1524" s="324">
        <v>0</v>
      </c>
      <c r="AO1524" s="403">
        <v>21797</v>
      </c>
      <c r="AP1524" s="403">
        <v>0.25806000000000001</v>
      </c>
      <c r="AQ1524" s="403">
        <v>0.50800000000000001</v>
      </c>
      <c r="AR1524" s="403">
        <v>41</v>
      </c>
      <c r="AS1524" s="399" t="s">
        <v>1851</v>
      </c>
      <c r="AT1524" s="390">
        <v>0</v>
      </c>
      <c r="AU1524" s="390">
        <v>0</v>
      </c>
      <c r="AV1524" s="390">
        <v>0</v>
      </c>
      <c r="AY1524" s="390" t="s">
        <v>3533</v>
      </c>
    </row>
    <row r="1525" spans="1:51" s="390" customFormat="1">
      <c r="A1525" s="399" t="s">
        <v>81</v>
      </c>
      <c r="B1525" s="399" t="s">
        <v>1853</v>
      </c>
      <c r="C1525" s="399">
        <v>0.68</v>
      </c>
      <c r="D1525" s="399">
        <v>20</v>
      </c>
      <c r="E1525" s="403">
        <v>5.0000000000000001E-4</v>
      </c>
      <c r="F1525" s="399">
        <v>0</v>
      </c>
      <c r="G1525" s="399">
        <v>23.2</v>
      </c>
      <c r="H1525" s="399">
        <v>0.7</v>
      </c>
      <c r="I1525" s="399">
        <v>42</v>
      </c>
      <c r="J1525" s="399">
        <v>40</v>
      </c>
      <c r="K1525" s="399">
        <v>165</v>
      </c>
      <c r="L1525" s="403">
        <v>1</v>
      </c>
      <c r="M1525" s="404">
        <v>15.239999771118164</v>
      </c>
      <c r="N1525" s="404">
        <v>12</v>
      </c>
      <c r="O1525" s="404">
        <v>8.2600002288818359</v>
      </c>
      <c r="P1525" s="399">
        <v>100</v>
      </c>
      <c r="Q1525" s="399" t="s">
        <v>293</v>
      </c>
      <c r="R1525" s="399">
        <v>1</v>
      </c>
      <c r="S1525" s="399">
        <v>0</v>
      </c>
      <c r="T1525" s="399">
        <v>0</v>
      </c>
      <c r="U1525" s="404">
        <v>1.38</v>
      </c>
      <c r="V1525" s="404">
        <v>0</v>
      </c>
      <c r="W1525" s="405">
        <v>2.4792300000000003E-5</v>
      </c>
      <c r="X1525" s="405">
        <v>0.11095881586589607</v>
      </c>
      <c r="Y1525" s="399">
        <v>1.58</v>
      </c>
      <c r="Z1525" s="399">
        <v>2.77</v>
      </c>
      <c r="AA1525" s="405">
        <v>2.1141899999999998E-5</v>
      </c>
      <c r="AB1525" s="405">
        <v>0.11095881586589607</v>
      </c>
      <c r="AC1525" s="399">
        <v>1.54</v>
      </c>
      <c r="AD1525" s="399">
        <v>2.68</v>
      </c>
      <c r="AE1525" s="405">
        <v>1.7288700000000003E-5</v>
      </c>
      <c r="AF1525" s="405">
        <v>0.11095881586589607</v>
      </c>
      <c r="AG1525" s="399">
        <v>1.69</v>
      </c>
      <c r="AH1525" s="399">
        <v>2.2999999999999998</v>
      </c>
      <c r="AI1525" s="324">
        <v>0</v>
      </c>
      <c r="AJ1525" s="324">
        <v>0</v>
      </c>
      <c r="AK1525" s="324">
        <v>0</v>
      </c>
      <c r="AL1525" s="324">
        <v>0</v>
      </c>
      <c r="AM1525" s="324">
        <v>0</v>
      </c>
      <c r="AN1525" s="324">
        <v>0</v>
      </c>
      <c r="AO1525" s="403">
        <v>21797</v>
      </c>
      <c r="AP1525" s="403">
        <v>0.25806000000000001</v>
      </c>
      <c r="AQ1525" s="403">
        <v>0.50800000000000001</v>
      </c>
      <c r="AR1525" s="403">
        <v>41</v>
      </c>
      <c r="AS1525" s="399" t="s">
        <v>1851</v>
      </c>
      <c r="AT1525" s="390">
        <v>0</v>
      </c>
      <c r="AU1525" s="390">
        <v>0</v>
      </c>
      <c r="AV1525" s="390">
        <v>0</v>
      </c>
      <c r="AY1525" s="390" t="s">
        <v>3533</v>
      </c>
    </row>
    <row r="1526" spans="1:51" s="390" customFormat="1">
      <c r="A1526" s="399" t="s">
        <v>81</v>
      </c>
      <c r="B1526" s="399" t="s">
        <v>1855</v>
      </c>
      <c r="C1526" s="399">
        <v>1.5</v>
      </c>
      <c r="D1526" s="399">
        <v>20</v>
      </c>
      <c r="E1526" s="403">
        <v>8.9999999999999998E-4</v>
      </c>
      <c r="F1526" s="399">
        <v>0</v>
      </c>
      <c r="G1526" s="399">
        <v>20.3</v>
      </c>
      <c r="H1526" s="399">
        <v>0.7</v>
      </c>
      <c r="I1526" s="399">
        <v>39</v>
      </c>
      <c r="J1526" s="399">
        <v>40</v>
      </c>
      <c r="K1526" s="399">
        <v>165</v>
      </c>
      <c r="L1526" s="403">
        <v>1</v>
      </c>
      <c r="M1526" s="404">
        <v>15.239999771118164</v>
      </c>
      <c r="N1526" s="404">
        <v>12</v>
      </c>
      <c r="O1526" s="404">
        <v>10.560000419616699</v>
      </c>
      <c r="P1526" s="399">
        <v>100</v>
      </c>
      <c r="Q1526" s="399" t="s">
        <v>293</v>
      </c>
      <c r="R1526" s="399">
        <v>1</v>
      </c>
      <c r="S1526" s="399">
        <v>0</v>
      </c>
      <c r="T1526" s="399">
        <v>0</v>
      </c>
      <c r="U1526" s="404">
        <v>1.46</v>
      </c>
      <c r="V1526" s="404">
        <v>0</v>
      </c>
      <c r="W1526" s="405">
        <v>2.9731200000000001E-5</v>
      </c>
      <c r="X1526" s="405">
        <v>0.10489803910598899</v>
      </c>
      <c r="Y1526" s="399">
        <v>1.58</v>
      </c>
      <c r="Z1526" s="399">
        <v>2.77</v>
      </c>
      <c r="AA1526" s="405">
        <v>2.5353599999999997E-5</v>
      </c>
      <c r="AB1526" s="405">
        <v>0.10489803910598899</v>
      </c>
      <c r="AC1526" s="399">
        <v>1.54</v>
      </c>
      <c r="AD1526" s="399">
        <v>2.68</v>
      </c>
      <c r="AE1526" s="405">
        <v>2.0732800000000002E-5</v>
      </c>
      <c r="AF1526" s="405">
        <v>0.10489803910598899</v>
      </c>
      <c r="AG1526" s="399">
        <v>1.69</v>
      </c>
      <c r="AH1526" s="399">
        <v>2.2999999999999998</v>
      </c>
      <c r="AI1526" s="324">
        <v>0</v>
      </c>
      <c r="AJ1526" s="324">
        <v>0</v>
      </c>
      <c r="AK1526" s="324">
        <v>0</v>
      </c>
      <c r="AL1526" s="324">
        <v>0</v>
      </c>
      <c r="AM1526" s="324">
        <v>0</v>
      </c>
      <c r="AN1526" s="324">
        <v>0</v>
      </c>
      <c r="AO1526" s="403">
        <v>21797</v>
      </c>
      <c r="AP1526" s="403">
        <v>0.25806000000000001</v>
      </c>
      <c r="AQ1526" s="403">
        <v>0.50800000000000001</v>
      </c>
      <c r="AR1526" s="403">
        <v>27</v>
      </c>
      <c r="AS1526" s="399" t="s">
        <v>1851</v>
      </c>
      <c r="AT1526" s="390">
        <v>0</v>
      </c>
      <c r="AU1526" s="390">
        <v>0</v>
      </c>
      <c r="AV1526" s="390">
        <v>0</v>
      </c>
      <c r="AY1526" s="390" t="s">
        <v>3533</v>
      </c>
    </row>
    <row r="1527" spans="1:51" s="390" customFormat="1">
      <c r="A1527" s="399" t="s">
        <v>81</v>
      </c>
      <c r="B1527" s="399" t="s">
        <v>1856</v>
      </c>
      <c r="C1527" s="399">
        <v>2</v>
      </c>
      <c r="D1527" s="399">
        <v>20</v>
      </c>
      <c r="E1527" s="403">
        <v>8.9999999999999998E-4</v>
      </c>
      <c r="F1527" s="399">
        <v>0</v>
      </c>
      <c r="G1527" s="399">
        <v>15</v>
      </c>
      <c r="H1527" s="399">
        <v>0.7</v>
      </c>
      <c r="I1527" s="399">
        <v>39</v>
      </c>
      <c r="J1527" s="399">
        <v>40</v>
      </c>
      <c r="K1527" s="399">
        <v>165</v>
      </c>
      <c r="L1527" s="403">
        <v>1</v>
      </c>
      <c r="M1527" s="404">
        <v>15.239999771118164</v>
      </c>
      <c r="N1527" s="404">
        <v>12</v>
      </c>
      <c r="O1527" s="404">
        <v>10.560000419616699</v>
      </c>
      <c r="P1527" s="399">
        <v>100</v>
      </c>
      <c r="Q1527" s="399" t="s">
        <v>293</v>
      </c>
      <c r="R1527" s="399">
        <v>1</v>
      </c>
      <c r="S1527" s="399">
        <v>0</v>
      </c>
      <c r="T1527" s="399">
        <v>0</v>
      </c>
      <c r="U1527" s="404">
        <v>1.46</v>
      </c>
      <c r="V1527" s="404">
        <v>0</v>
      </c>
      <c r="W1527" s="405">
        <v>2.9731200000000001E-5</v>
      </c>
      <c r="X1527" s="405">
        <v>0.13986405214131867</v>
      </c>
      <c r="Y1527" s="399">
        <v>1.58</v>
      </c>
      <c r="Z1527" s="399">
        <v>2.77</v>
      </c>
      <c r="AA1527" s="405">
        <v>2.5353599999999997E-5</v>
      </c>
      <c r="AB1527" s="405">
        <v>0.13986405214131867</v>
      </c>
      <c r="AC1527" s="399">
        <v>1.54</v>
      </c>
      <c r="AD1527" s="399">
        <v>2.68</v>
      </c>
      <c r="AE1527" s="405">
        <v>2.0732800000000002E-5</v>
      </c>
      <c r="AF1527" s="405">
        <v>0.13986405214131867</v>
      </c>
      <c r="AG1527" s="399">
        <v>1.69</v>
      </c>
      <c r="AH1527" s="399">
        <v>2.2999999999999998</v>
      </c>
      <c r="AI1527" s="324">
        <v>0</v>
      </c>
      <c r="AJ1527" s="324">
        <v>0</v>
      </c>
      <c r="AK1527" s="324">
        <v>0</v>
      </c>
      <c r="AL1527" s="324">
        <v>0</v>
      </c>
      <c r="AM1527" s="324">
        <v>0</v>
      </c>
      <c r="AN1527" s="324">
        <v>0</v>
      </c>
      <c r="AO1527" s="403">
        <v>21797</v>
      </c>
      <c r="AP1527" s="403">
        <v>0.25806000000000001</v>
      </c>
      <c r="AQ1527" s="403">
        <v>0.50800000000000001</v>
      </c>
      <c r="AR1527" s="403">
        <v>27</v>
      </c>
      <c r="AS1527" s="399" t="s">
        <v>1851</v>
      </c>
      <c r="AT1527" s="390">
        <v>0</v>
      </c>
      <c r="AU1527" s="390">
        <v>0</v>
      </c>
      <c r="AV1527" s="390">
        <v>0</v>
      </c>
      <c r="AY1527" s="390" t="s">
        <v>3533</v>
      </c>
    </row>
    <row r="1528" spans="1:51" s="390" customFormat="1">
      <c r="A1528" s="324" t="s">
        <v>81</v>
      </c>
      <c r="B1528" s="324" t="s">
        <v>1860</v>
      </c>
      <c r="C1528" s="324">
        <v>1</v>
      </c>
      <c r="D1528" s="324">
        <v>20</v>
      </c>
      <c r="E1528" s="324">
        <v>1.2999999999999999E-3</v>
      </c>
      <c r="F1528" s="399">
        <v>0</v>
      </c>
      <c r="G1528" s="324">
        <v>32.200000000000003</v>
      </c>
      <c r="H1528" s="324">
        <v>0.7</v>
      </c>
      <c r="I1528" s="324">
        <v>37</v>
      </c>
      <c r="J1528" s="324">
        <v>40</v>
      </c>
      <c r="K1528" s="324">
        <v>165</v>
      </c>
      <c r="L1528" s="324">
        <v>1</v>
      </c>
      <c r="M1528" s="324">
        <v>15.24</v>
      </c>
      <c r="N1528" s="324">
        <v>12</v>
      </c>
      <c r="O1528" s="324">
        <v>12.66</v>
      </c>
      <c r="P1528" s="324">
        <v>100</v>
      </c>
      <c r="Q1528" s="324" t="s">
        <v>293</v>
      </c>
      <c r="R1528" s="399">
        <v>1</v>
      </c>
      <c r="S1528" s="399">
        <v>0</v>
      </c>
      <c r="T1528" s="399">
        <v>0</v>
      </c>
      <c r="U1528" s="406">
        <v>1.78</v>
      </c>
      <c r="V1528" s="406">
        <v>0</v>
      </c>
      <c r="W1528" s="407">
        <v>3.3200000000000001E-5</v>
      </c>
      <c r="X1528" s="407">
        <v>4.4499999999999998E-2</v>
      </c>
      <c r="Y1528" s="324">
        <v>1.58</v>
      </c>
      <c r="Z1528" s="324">
        <v>2.77</v>
      </c>
      <c r="AA1528" s="407">
        <v>2.83E-5</v>
      </c>
      <c r="AB1528" s="407">
        <v>4.4499999999999998E-2</v>
      </c>
      <c r="AC1528" s="324">
        <v>1.54</v>
      </c>
      <c r="AD1528" s="324">
        <v>2.68</v>
      </c>
      <c r="AE1528" s="407">
        <v>2.3099999999999999E-5</v>
      </c>
      <c r="AF1528" s="407">
        <v>4.4499999999999998E-2</v>
      </c>
      <c r="AG1528" s="324">
        <v>1.69</v>
      </c>
      <c r="AH1528" s="324">
        <v>2.2999999999999998</v>
      </c>
      <c r="AI1528" s="324">
        <v>0</v>
      </c>
      <c r="AJ1528" s="324">
        <v>0</v>
      </c>
      <c r="AK1528" s="324">
        <v>0</v>
      </c>
      <c r="AL1528" s="324">
        <v>0</v>
      </c>
      <c r="AM1528" s="324">
        <v>0</v>
      </c>
      <c r="AN1528" s="324">
        <v>0</v>
      </c>
      <c r="AO1528" s="324">
        <v>21797</v>
      </c>
      <c r="AP1528" s="324">
        <v>0.25806000000000001</v>
      </c>
      <c r="AQ1528" s="324">
        <v>0.50800000000000001</v>
      </c>
      <c r="AR1528" s="324">
        <v>20</v>
      </c>
      <c r="AS1528" s="324" t="s">
        <v>1851</v>
      </c>
      <c r="AT1528" s="390">
        <v>0</v>
      </c>
      <c r="AU1528" s="390">
        <v>0</v>
      </c>
      <c r="AV1528" s="390">
        <v>0</v>
      </c>
      <c r="AY1528" s="390" t="s">
        <v>3533</v>
      </c>
    </row>
    <row r="1529" spans="1:51" s="390" customFormat="1">
      <c r="A1529" s="324" t="s">
        <v>81</v>
      </c>
      <c r="B1529" s="324" t="s">
        <v>1861</v>
      </c>
      <c r="C1529" s="324">
        <v>1.5</v>
      </c>
      <c r="D1529" s="324">
        <v>20</v>
      </c>
      <c r="E1529" s="324">
        <v>1.2999999999999999E-3</v>
      </c>
      <c r="F1529" s="399">
        <v>0</v>
      </c>
      <c r="G1529" s="324">
        <v>24.6</v>
      </c>
      <c r="H1529" s="324">
        <v>0.7</v>
      </c>
      <c r="I1529" s="324">
        <v>37</v>
      </c>
      <c r="J1529" s="324">
        <v>40</v>
      </c>
      <c r="K1529" s="324">
        <v>165</v>
      </c>
      <c r="L1529" s="324">
        <v>1</v>
      </c>
      <c r="M1529" s="324">
        <v>15.24</v>
      </c>
      <c r="N1529" s="324">
        <v>12</v>
      </c>
      <c r="O1529" s="324">
        <v>12.66</v>
      </c>
      <c r="P1529" s="324">
        <v>100</v>
      </c>
      <c r="Q1529" s="324" t="s">
        <v>293</v>
      </c>
      <c r="R1529" s="399">
        <v>1</v>
      </c>
      <c r="S1529" s="399">
        <v>0</v>
      </c>
      <c r="T1529" s="399">
        <v>0</v>
      </c>
      <c r="U1529" s="406">
        <v>1.78</v>
      </c>
      <c r="V1529" s="406">
        <v>0</v>
      </c>
      <c r="W1529" s="407">
        <v>3.3200000000000001E-5</v>
      </c>
      <c r="X1529" s="407">
        <v>6.6799999999999998E-2</v>
      </c>
      <c r="Y1529" s="324">
        <v>1.58</v>
      </c>
      <c r="Z1529" s="324">
        <v>2.77</v>
      </c>
      <c r="AA1529" s="407">
        <v>2.83E-5</v>
      </c>
      <c r="AB1529" s="407">
        <v>6.6799999999999998E-2</v>
      </c>
      <c r="AC1529" s="324">
        <v>1.54</v>
      </c>
      <c r="AD1529" s="324">
        <v>2.68</v>
      </c>
      <c r="AE1529" s="407">
        <v>2.3099999999999999E-5</v>
      </c>
      <c r="AF1529" s="407">
        <v>6.6799999999999998E-2</v>
      </c>
      <c r="AG1529" s="324">
        <v>1.69</v>
      </c>
      <c r="AH1529" s="324">
        <v>2.2999999999999998</v>
      </c>
      <c r="AI1529" s="324">
        <v>0</v>
      </c>
      <c r="AJ1529" s="324">
        <v>0</v>
      </c>
      <c r="AK1529" s="324">
        <v>0</v>
      </c>
      <c r="AL1529" s="324">
        <v>0</v>
      </c>
      <c r="AM1529" s="324">
        <v>0</v>
      </c>
      <c r="AN1529" s="324">
        <v>0</v>
      </c>
      <c r="AO1529" s="324">
        <v>21797</v>
      </c>
      <c r="AP1529" s="324">
        <v>0.25806000000000001</v>
      </c>
      <c r="AQ1529" s="324">
        <v>0.50800000000000001</v>
      </c>
      <c r="AR1529" s="324">
        <v>20</v>
      </c>
      <c r="AS1529" s="324" t="s">
        <v>1851</v>
      </c>
      <c r="AT1529" s="390">
        <v>0</v>
      </c>
      <c r="AU1529" s="390">
        <v>0</v>
      </c>
      <c r="AV1529" s="390">
        <v>0</v>
      </c>
      <c r="AY1529" s="390" t="s">
        <v>3533</v>
      </c>
    </row>
    <row r="1530" spans="1:51" s="390" customFormat="1">
      <c r="A1530" s="324" t="s">
        <v>81</v>
      </c>
      <c r="B1530" s="324" t="s">
        <v>1862</v>
      </c>
      <c r="C1530" s="324">
        <v>2</v>
      </c>
      <c r="D1530" s="324">
        <v>20</v>
      </c>
      <c r="E1530" s="324">
        <v>1.2999999999999999E-3</v>
      </c>
      <c r="F1530" s="399">
        <v>0</v>
      </c>
      <c r="G1530" s="324">
        <v>19.399999999999999</v>
      </c>
      <c r="H1530" s="324">
        <v>0.7</v>
      </c>
      <c r="I1530" s="324">
        <v>37</v>
      </c>
      <c r="J1530" s="324">
        <v>40</v>
      </c>
      <c r="K1530" s="324">
        <v>165</v>
      </c>
      <c r="L1530" s="324">
        <v>1</v>
      </c>
      <c r="M1530" s="324">
        <v>15.24</v>
      </c>
      <c r="N1530" s="324">
        <v>12</v>
      </c>
      <c r="O1530" s="324">
        <v>12.66</v>
      </c>
      <c r="P1530" s="324">
        <v>100</v>
      </c>
      <c r="Q1530" s="324" t="s">
        <v>293</v>
      </c>
      <c r="R1530" s="399">
        <v>1</v>
      </c>
      <c r="S1530" s="399">
        <v>0</v>
      </c>
      <c r="T1530" s="399">
        <v>0</v>
      </c>
      <c r="U1530" s="406">
        <v>1.78</v>
      </c>
      <c r="V1530" s="406">
        <v>0</v>
      </c>
      <c r="W1530" s="407">
        <v>3.3200000000000001E-5</v>
      </c>
      <c r="X1530" s="407">
        <v>8.8999999999999996E-2</v>
      </c>
      <c r="Y1530" s="324">
        <v>1.58</v>
      </c>
      <c r="Z1530" s="324">
        <v>2.77</v>
      </c>
      <c r="AA1530" s="407">
        <v>2.83E-5</v>
      </c>
      <c r="AB1530" s="407">
        <v>8.8999999999999996E-2</v>
      </c>
      <c r="AC1530" s="324">
        <v>1.54</v>
      </c>
      <c r="AD1530" s="324">
        <v>2.68</v>
      </c>
      <c r="AE1530" s="407">
        <v>2.3099999999999999E-5</v>
      </c>
      <c r="AF1530" s="407">
        <v>8.8999999999999996E-2</v>
      </c>
      <c r="AG1530" s="324">
        <v>1.69</v>
      </c>
      <c r="AH1530" s="324">
        <v>2.2999999999999998</v>
      </c>
      <c r="AI1530" s="324">
        <v>0</v>
      </c>
      <c r="AJ1530" s="324">
        <v>0</v>
      </c>
      <c r="AK1530" s="324">
        <v>0</v>
      </c>
      <c r="AL1530" s="324">
        <v>0</v>
      </c>
      <c r="AM1530" s="324">
        <v>0</v>
      </c>
      <c r="AN1530" s="324">
        <v>0</v>
      </c>
      <c r="AO1530" s="324">
        <v>21797</v>
      </c>
      <c r="AP1530" s="324">
        <v>0.25806000000000001</v>
      </c>
      <c r="AQ1530" s="324">
        <v>0.50800000000000001</v>
      </c>
      <c r="AR1530" s="324">
        <v>20</v>
      </c>
      <c r="AS1530" s="324" t="s">
        <v>1851</v>
      </c>
      <c r="AT1530" s="390">
        <v>0</v>
      </c>
      <c r="AU1530" s="390">
        <v>0</v>
      </c>
      <c r="AV1530" s="390">
        <v>0</v>
      </c>
      <c r="AY1530" s="390" t="s">
        <v>3549</v>
      </c>
    </row>
    <row r="1531" spans="1:51" s="390" customFormat="1">
      <c r="A1531" s="324" t="s">
        <v>81</v>
      </c>
      <c r="B1531" s="324" t="s">
        <v>1857</v>
      </c>
      <c r="C1531" s="324">
        <v>0.3</v>
      </c>
      <c r="D1531" s="324">
        <v>20</v>
      </c>
      <c r="E1531" s="324">
        <v>1.2999999999999999E-3</v>
      </c>
      <c r="F1531" s="399">
        <v>0</v>
      </c>
      <c r="G1531" s="324">
        <v>105.9</v>
      </c>
      <c r="H1531" s="324">
        <v>0.7</v>
      </c>
      <c r="I1531" s="324">
        <v>37</v>
      </c>
      <c r="J1531" s="324">
        <v>40</v>
      </c>
      <c r="K1531" s="324">
        <v>165</v>
      </c>
      <c r="L1531" s="324">
        <v>1</v>
      </c>
      <c r="M1531" s="324">
        <v>15.24</v>
      </c>
      <c r="N1531" s="324">
        <v>12</v>
      </c>
      <c r="O1531" s="324">
        <v>12.66</v>
      </c>
      <c r="P1531" s="324">
        <v>100</v>
      </c>
      <c r="Q1531" s="324" t="s">
        <v>293</v>
      </c>
      <c r="R1531" s="399">
        <v>1</v>
      </c>
      <c r="S1531" s="399">
        <v>0</v>
      </c>
      <c r="T1531" s="399">
        <v>0</v>
      </c>
      <c r="U1531" s="406">
        <v>1.78</v>
      </c>
      <c r="V1531" s="406">
        <v>0</v>
      </c>
      <c r="W1531" s="407">
        <v>3.3200000000000001E-5</v>
      </c>
      <c r="X1531" s="407">
        <v>1.34E-2</v>
      </c>
      <c r="Y1531" s="324">
        <v>1.58</v>
      </c>
      <c r="Z1531" s="324">
        <v>2.77</v>
      </c>
      <c r="AA1531" s="407">
        <v>2.83E-5</v>
      </c>
      <c r="AB1531" s="407">
        <v>1.34E-2</v>
      </c>
      <c r="AC1531" s="324">
        <v>1.54</v>
      </c>
      <c r="AD1531" s="324">
        <v>2.68</v>
      </c>
      <c r="AE1531" s="407">
        <v>2.3099999999999999E-5</v>
      </c>
      <c r="AF1531" s="407">
        <v>1.34E-2</v>
      </c>
      <c r="AG1531" s="324">
        <v>1.69</v>
      </c>
      <c r="AH1531" s="324">
        <v>2.2999999999999998</v>
      </c>
      <c r="AI1531" s="324">
        <v>0</v>
      </c>
      <c r="AJ1531" s="324">
        <v>0</v>
      </c>
      <c r="AK1531" s="324">
        <v>0</v>
      </c>
      <c r="AL1531" s="324">
        <v>0</v>
      </c>
      <c r="AM1531" s="324">
        <v>0</v>
      </c>
      <c r="AN1531" s="324">
        <v>0</v>
      </c>
      <c r="AO1531" s="324">
        <v>21797</v>
      </c>
      <c r="AP1531" s="324">
        <v>0.25806000000000001</v>
      </c>
      <c r="AQ1531" s="324">
        <v>0.50800000000000001</v>
      </c>
      <c r="AR1531" s="324">
        <v>20</v>
      </c>
      <c r="AS1531" s="324" t="s">
        <v>1851</v>
      </c>
      <c r="AT1531" s="390">
        <v>0</v>
      </c>
      <c r="AU1531" s="390">
        <v>0</v>
      </c>
      <c r="AV1531" s="390">
        <v>0</v>
      </c>
      <c r="AY1531" s="390" t="s">
        <v>3549</v>
      </c>
    </row>
    <row r="1532" spans="1:51" s="390" customFormat="1">
      <c r="A1532" s="324" t="s">
        <v>81</v>
      </c>
      <c r="B1532" s="324" t="s">
        <v>1863</v>
      </c>
      <c r="C1532" s="324">
        <v>3.6</v>
      </c>
      <c r="D1532" s="324">
        <v>20</v>
      </c>
      <c r="E1532" s="324">
        <v>1.2999999999999999E-3</v>
      </c>
      <c r="F1532" s="399">
        <v>0</v>
      </c>
      <c r="G1532" s="324">
        <v>12.1</v>
      </c>
      <c r="H1532" s="324">
        <v>0.7</v>
      </c>
      <c r="I1532" s="324">
        <v>37</v>
      </c>
      <c r="J1532" s="324">
        <v>40</v>
      </c>
      <c r="K1532" s="324">
        <v>165</v>
      </c>
      <c r="L1532" s="324">
        <v>1</v>
      </c>
      <c r="M1532" s="324">
        <v>15.24</v>
      </c>
      <c r="N1532" s="324">
        <v>12</v>
      </c>
      <c r="O1532" s="324">
        <v>12.66</v>
      </c>
      <c r="P1532" s="324">
        <v>100</v>
      </c>
      <c r="Q1532" s="324" t="s">
        <v>293</v>
      </c>
      <c r="R1532" s="399">
        <v>1</v>
      </c>
      <c r="S1532" s="399">
        <v>0</v>
      </c>
      <c r="T1532" s="399">
        <v>0</v>
      </c>
      <c r="U1532" s="406">
        <v>1.78</v>
      </c>
      <c r="V1532" s="406">
        <v>0</v>
      </c>
      <c r="W1532" s="407">
        <v>3.3200000000000001E-5</v>
      </c>
      <c r="X1532" s="407">
        <v>0.16</v>
      </c>
      <c r="Y1532" s="324">
        <v>1.58</v>
      </c>
      <c r="Z1532" s="324">
        <v>2.77</v>
      </c>
      <c r="AA1532" s="407">
        <v>2.83E-5</v>
      </c>
      <c r="AB1532" s="407">
        <v>0.16</v>
      </c>
      <c r="AC1532" s="324">
        <v>1.54</v>
      </c>
      <c r="AD1532" s="324">
        <v>2.68</v>
      </c>
      <c r="AE1532" s="407">
        <v>2.3099999999999999E-5</v>
      </c>
      <c r="AF1532" s="407">
        <v>0.16</v>
      </c>
      <c r="AG1532" s="324">
        <v>1.69</v>
      </c>
      <c r="AH1532" s="324">
        <v>2.2999999999999998</v>
      </c>
      <c r="AI1532" s="324">
        <v>0</v>
      </c>
      <c r="AJ1532" s="324">
        <v>0</v>
      </c>
      <c r="AK1532" s="324">
        <v>0</v>
      </c>
      <c r="AL1532" s="324">
        <v>0</v>
      </c>
      <c r="AM1532" s="324">
        <v>0</v>
      </c>
      <c r="AN1532" s="324">
        <v>0</v>
      </c>
      <c r="AO1532" s="324">
        <v>21797</v>
      </c>
      <c r="AP1532" s="324">
        <v>0.25806000000000001</v>
      </c>
      <c r="AQ1532" s="324">
        <v>0.50800000000000001</v>
      </c>
      <c r="AR1532" s="324">
        <v>20</v>
      </c>
      <c r="AS1532" s="324" t="s">
        <v>1851</v>
      </c>
      <c r="AT1532" s="390">
        <v>0</v>
      </c>
      <c r="AU1532" s="390">
        <v>0</v>
      </c>
      <c r="AV1532" s="390">
        <v>0</v>
      </c>
      <c r="AY1532" s="390" t="s">
        <v>3549</v>
      </c>
    </row>
    <row r="1533" spans="1:51" s="390" customFormat="1">
      <c r="A1533" s="324" t="s">
        <v>81</v>
      </c>
      <c r="B1533" s="324" t="s">
        <v>1858</v>
      </c>
      <c r="C1533" s="324">
        <v>0.5</v>
      </c>
      <c r="D1533" s="324">
        <v>20</v>
      </c>
      <c r="E1533" s="324">
        <v>1.2999999999999999E-3</v>
      </c>
      <c r="F1533" s="399">
        <v>0</v>
      </c>
      <c r="G1533" s="324">
        <v>62.5</v>
      </c>
      <c r="H1533" s="324">
        <v>0.7</v>
      </c>
      <c r="I1533" s="324">
        <v>37</v>
      </c>
      <c r="J1533" s="324">
        <v>40</v>
      </c>
      <c r="K1533" s="324">
        <v>165</v>
      </c>
      <c r="L1533" s="324">
        <v>1</v>
      </c>
      <c r="M1533" s="324">
        <v>15.24</v>
      </c>
      <c r="N1533" s="324">
        <v>12</v>
      </c>
      <c r="O1533" s="324">
        <v>12.66</v>
      </c>
      <c r="P1533" s="324">
        <v>100</v>
      </c>
      <c r="Q1533" s="324" t="s">
        <v>293</v>
      </c>
      <c r="R1533" s="399">
        <v>1</v>
      </c>
      <c r="S1533" s="399">
        <v>0</v>
      </c>
      <c r="T1533" s="399">
        <v>0</v>
      </c>
      <c r="U1533" s="406">
        <v>1.78</v>
      </c>
      <c r="V1533" s="406">
        <v>0</v>
      </c>
      <c r="W1533" s="407">
        <v>3.3200000000000001E-5</v>
      </c>
      <c r="X1533" s="407">
        <v>2.23E-2</v>
      </c>
      <c r="Y1533" s="324">
        <v>1.58</v>
      </c>
      <c r="Z1533" s="324">
        <v>2.77</v>
      </c>
      <c r="AA1533" s="407">
        <v>2.83E-5</v>
      </c>
      <c r="AB1533" s="407">
        <v>2.23E-2</v>
      </c>
      <c r="AC1533" s="324">
        <v>1.54</v>
      </c>
      <c r="AD1533" s="324">
        <v>2.68</v>
      </c>
      <c r="AE1533" s="407">
        <v>2.3099999999999999E-5</v>
      </c>
      <c r="AF1533" s="407">
        <v>2.23E-2</v>
      </c>
      <c r="AG1533" s="324">
        <v>1.69</v>
      </c>
      <c r="AH1533" s="324">
        <v>2.2999999999999998</v>
      </c>
      <c r="AI1533" s="324">
        <v>0</v>
      </c>
      <c r="AJ1533" s="324">
        <v>0</v>
      </c>
      <c r="AK1533" s="324">
        <v>0</v>
      </c>
      <c r="AL1533" s="324">
        <v>0</v>
      </c>
      <c r="AM1533" s="324">
        <v>0</v>
      </c>
      <c r="AN1533" s="324">
        <v>0</v>
      </c>
      <c r="AO1533" s="324">
        <v>21797</v>
      </c>
      <c r="AP1533" s="324">
        <v>0.25806000000000001</v>
      </c>
      <c r="AQ1533" s="324">
        <v>0.50800000000000001</v>
      </c>
      <c r="AR1533" s="324">
        <v>20</v>
      </c>
      <c r="AS1533" s="324" t="s">
        <v>1851</v>
      </c>
      <c r="AT1533" s="390">
        <v>0</v>
      </c>
      <c r="AU1533" s="390">
        <v>0</v>
      </c>
      <c r="AV1533" s="390">
        <v>0</v>
      </c>
      <c r="AY1533" s="390" t="s">
        <v>3549</v>
      </c>
    </row>
    <row r="1534" spans="1:51" s="390" customFormat="1">
      <c r="A1534" s="324" t="s">
        <v>81</v>
      </c>
      <c r="B1534" s="324" t="s">
        <v>1859</v>
      </c>
      <c r="C1534" s="324">
        <v>0.68</v>
      </c>
      <c r="D1534" s="324">
        <v>20</v>
      </c>
      <c r="E1534" s="324">
        <v>1.2999999999999999E-3</v>
      </c>
      <c r="F1534" s="399">
        <v>0</v>
      </c>
      <c r="G1534" s="324">
        <v>45.8</v>
      </c>
      <c r="H1534" s="324">
        <v>0.7</v>
      </c>
      <c r="I1534" s="324">
        <v>37</v>
      </c>
      <c r="J1534" s="324">
        <v>40</v>
      </c>
      <c r="K1534" s="324">
        <v>165</v>
      </c>
      <c r="L1534" s="324">
        <v>1</v>
      </c>
      <c r="M1534" s="324">
        <v>15.24</v>
      </c>
      <c r="N1534" s="324">
        <v>12</v>
      </c>
      <c r="O1534" s="324">
        <v>12.66</v>
      </c>
      <c r="P1534" s="324">
        <v>100</v>
      </c>
      <c r="Q1534" s="324" t="s">
        <v>293</v>
      </c>
      <c r="R1534" s="399">
        <v>1</v>
      </c>
      <c r="S1534" s="399">
        <v>0</v>
      </c>
      <c r="T1534" s="399">
        <v>0</v>
      </c>
      <c r="U1534" s="406">
        <v>1.78</v>
      </c>
      <c r="V1534" s="406">
        <v>0</v>
      </c>
      <c r="W1534" s="407">
        <v>3.3200000000000001E-5</v>
      </c>
      <c r="X1534" s="407">
        <v>3.0300000000000001E-2</v>
      </c>
      <c r="Y1534" s="324">
        <v>1.58</v>
      </c>
      <c r="Z1534" s="324">
        <v>2.77</v>
      </c>
      <c r="AA1534" s="407">
        <v>2.83E-5</v>
      </c>
      <c r="AB1534" s="407">
        <v>3.0300000000000001E-2</v>
      </c>
      <c r="AC1534" s="324">
        <v>1.54</v>
      </c>
      <c r="AD1534" s="324">
        <v>2.68</v>
      </c>
      <c r="AE1534" s="407">
        <v>2.3099999999999999E-5</v>
      </c>
      <c r="AF1534" s="407">
        <v>3.0300000000000001E-2</v>
      </c>
      <c r="AG1534" s="324">
        <v>1.69</v>
      </c>
      <c r="AH1534" s="324">
        <v>2.2999999999999998</v>
      </c>
      <c r="AI1534" s="324">
        <v>0</v>
      </c>
      <c r="AJ1534" s="324">
        <v>0</v>
      </c>
      <c r="AK1534" s="324">
        <v>0</v>
      </c>
      <c r="AL1534" s="324">
        <v>0</v>
      </c>
      <c r="AM1534" s="324">
        <v>0</v>
      </c>
      <c r="AN1534" s="324">
        <v>0</v>
      </c>
      <c r="AO1534" s="324">
        <v>21797</v>
      </c>
      <c r="AP1534" s="324">
        <v>0.25806000000000001</v>
      </c>
      <c r="AQ1534" s="324">
        <v>0.50800000000000001</v>
      </c>
      <c r="AR1534" s="324">
        <v>20</v>
      </c>
      <c r="AS1534" s="324" t="s">
        <v>1851</v>
      </c>
      <c r="AT1534" s="390">
        <v>0</v>
      </c>
      <c r="AU1534" s="390">
        <v>0</v>
      </c>
      <c r="AV1534" s="390">
        <v>0</v>
      </c>
      <c r="AY1534" s="390" t="s">
        <v>3549</v>
      </c>
    </row>
    <row r="1535" spans="1:51" s="390" customFormat="1">
      <c r="A1535" s="324" t="s">
        <v>81</v>
      </c>
      <c r="B1535" s="324" t="s">
        <v>1871</v>
      </c>
      <c r="C1535" s="324">
        <v>1</v>
      </c>
      <c r="D1535" s="324">
        <v>20</v>
      </c>
      <c r="E1535" s="324">
        <v>8.9999999999999998E-4</v>
      </c>
      <c r="F1535" s="399">
        <v>0</v>
      </c>
      <c r="G1535" s="324">
        <v>23</v>
      </c>
      <c r="H1535" s="324">
        <v>0.9</v>
      </c>
      <c r="I1535" s="324">
        <v>27</v>
      </c>
      <c r="J1535" s="324">
        <v>40</v>
      </c>
      <c r="K1535" s="324">
        <v>125</v>
      </c>
      <c r="L1535" s="324">
        <v>1</v>
      </c>
      <c r="M1535" s="324">
        <v>16.260000000000002</v>
      </c>
      <c r="N1535" s="324">
        <v>15.75</v>
      </c>
      <c r="O1535" s="324">
        <v>10.16</v>
      </c>
      <c r="P1535" s="324">
        <v>100</v>
      </c>
      <c r="Q1535" s="324" t="s">
        <v>293</v>
      </c>
      <c r="R1535" s="399">
        <v>1</v>
      </c>
      <c r="S1535" s="399">
        <v>0</v>
      </c>
      <c r="T1535" s="399">
        <v>0</v>
      </c>
      <c r="U1535" s="406">
        <v>1.08</v>
      </c>
      <c r="V1535" s="406">
        <v>0</v>
      </c>
      <c r="W1535" s="407">
        <v>2.1399999999999998E-5</v>
      </c>
      <c r="X1535" s="407">
        <v>6.93E-2</v>
      </c>
      <c r="Y1535" s="324">
        <v>1.58</v>
      </c>
      <c r="Z1535" s="324">
        <v>2.77</v>
      </c>
      <c r="AA1535" s="407">
        <v>1.8300000000000001E-5</v>
      </c>
      <c r="AB1535" s="407">
        <v>6.93E-2</v>
      </c>
      <c r="AC1535" s="324">
        <v>1.54</v>
      </c>
      <c r="AD1535" s="324">
        <v>2.68</v>
      </c>
      <c r="AE1535" s="407">
        <v>1.49E-5</v>
      </c>
      <c r="AF1535" s="407">
        <v>6.93E-2</v>
      </c>
      <c r="AG1535" s="324">
        <v>1.69</v>
      </c>
      <c r="AH1535" s="324">
        <v>2.2999999999999998</v>
      </c>
      <c r="AI1535" s="324">
        <v>0</v>
      </c>
      <c r="AJ1535" s="324">
        <v>0</v>
      </c>
      <c r="AK1535" s="324">
        <v>0</v>
      </c>
      <c r="AL1535" s="324">
        <v>0</v>
      </c>
      <c r="AM1535" s="324">
        <v>0</v>
      </c>
      <c r="AN1535" s="324">
        <v>0</v>
      </c>
      <c r="AO1535" s="324">
        <v>21797</v>
      </c>
      <c r="AP1535" s="324">
        <v>0.25806000000000001</v>
      </c>
      <c r="AQ1535" s="324">
        <v>0.50800000000000001</v>
      </c>
      <c r="AR1535" s="324">
        <v>58</v>
      </c>
      <c r="AS1535" s="324" t="s">
        <v>1865</v>
      </c>
      <c r="AT1535" s="390">
        <v>0</v>
      </c>
      <c r="AU1535" s="390">
        <v>0</v>
      </c>
      <c r="AV1535" s="390">
        <v>0</v>
      </c>
      <c r="AY1535" s="390" t="s">
        <v>3549</v>
      </c>
    </row>
    <row r="1536" spans="1:51" s="390" customFormat="1">
      <c r="A1536" s="324" t="s">
        <v>81</v>
      </c>
      <c r="B1536" s="324" t="s">
        <v>1872</v>
      </c>
      <c r="C1536" s="324">
        <v>1.2</v>
      </c>
      <c r="D1536" s="324">
        <v>20</v>
      </c>
      <c r="E1536" s="324">
        <v>1.1000000000000001E-3</v>
      </c>
      <c r="F1536" s="399">
        <v>0</v>
      </c>
      <c r="G1536" s="324">
        <v>23</v>
      </c>
      <c r="H1536" s="324">
        <v>0.9</v>
      </c>
      <c r="I1536" s="324">
        <v>22</v>
      </c>
      <c r="J1536" s="324">
        <v>40</v>
      </c>
      <c r="K1536" s="324">
        <v>125</v>
      </c>
      <c r="L1536" s="324">
        <v>1</v>
      </c>
      <c r="M1536" s="324">
        <v>16.260000000000002</v>
      </c>
      <c r="N1536" s="324">
        <v>15.75</v>
      </c>
      <c r="O1536" s="324">
        <v>10.16</v>
      </c>
      <c r="P1536" s="324">
        <v>100</v>
      </c>
      <c r="Q1536" s="324" t="s">
        <v>293</v>
      </c>
      <c r="R1536" s="399">
        <v>1</v>
      </c>
      <c r="S1536" s="399">
        <v>0</v>
      </c>
      <c r="T1536" s="399">
        <v>0</v>
      </c>
      <c r="U1536" s="406">
        <v>1.08</v>
      </c>
      <c r="V1536" s="406">
        <v>0</v>
      </c>
      <c r="W1536" s="407">
        <v>2.1399999999999998E-5</v>
      </c>
      <c r="X1536" s="407">
        <v>6.4699999999999994E-2</v>
      </c>
      <c r="Y1536" s="324">
        <v>1.58</v>
      </c>
      <c r="Z1536" s="324">
        <v>2.77</v>
      </c>
      <c r="AA1536" s="407">
        <v>1.8300000000000001E-5</v>
      </c>
      <c r="AB1536" s="407">
        <v>6.4699999999999994E-2</v>
      </c>
      <c r="AC1536" s="324">
        <v>1.54</v>
      </c>
      <c r="AD1536" s="324">
        <v>2.68</v>
      </c>
      <c r="AE1536" s="407">
        <v>1.49E-5</v>
      </c>
      <c r="AF1536" s="407">
        <v>6.4699999999999994E-2</v>
      </c>
      <c r="AG1536" s="324">
        <v>1.69</v>
      </c>
      <c r="AH1536" s="324">
        <v>2.2999999999999998</v>
      </c>
      <c r="AI1536" s="324">
        <v>0</v>
      </c>
      <c r="AJ1536" s="324">
        <v>0</v>
      </c>
      <c r="AK1536" s="324">
        <v>0</v>
      </c>
      <c r="AL1536" s="324">
        <v>0</v>
      </c>
      <c r="AM1536" s="324">
        <v>0</v>
      </c>
      <c r="AN1536" s="324">
        <v>0</v>
      </c>
      <c r="AO1536" s="324">
        <v>21797</v>
      </c>
      <c r="AP1536" s="324">
        <v>0.25806000000000001</v>
      </c>
      <c r="AQ1536" s="324">
        <v>0.50800000000000001</v>
      </c>
      <c r="AR1536" s="324">
        <v>55</v>
      </c>
      <c r="AS1536" s="324" t="s">
        <v>1865</v>
      </c>
      <c r="AT1536" s="390">
        <v>0</v>
      </c>
      <c r="AU1536" s="390">
        <v>0</v>
      </c>
      <c r="AV1536" s="390">
        <v>0</v>
      </c>
      <c r="AY1536" s="390" t="s">
        <v>3549</v>
      </c>
    </row>
    <row r="1537" spans="1:51" s="390" customFormat="1">
      <c r="A1537" s="324" t="s">
        <v>81</v>
      </c>
      <c r="B1537" s="324" t="s">
        <v>1873</v>
      </c>
      <c r="C1537" s="324">
        <v>1.5</v>
      </c>
      <c r="D1537" s="324">
        <v>20</v>
      </c>
      <c r="E1537" s="324">
        <v>1.1000000000000001E-3</v>
      </c>
      <c r="F1537" s="399">
        <v>0</v>
      </c>
      <c r="G1537" s="324">
        <v>19</v>
      </c>
      <c r="H1537" s="324">
        <v>0.9</v>
      </c>
      <c r="I1537" s="324">
        <v>22</v>
      </c>
      <c r="J1537" s="324">
        <v>40</v>
      </c>
      <c r="K1537" s="324">
        <v>125</v>
      </c>
      <c r="L1537" s="324">
        <v>1</v>
      </c>
      <c r="M1537" s="324">
        <v>16.260000000000002</v>
      </c>
      <c r="N1537" s="324">
        <v>15.75</v>
      </c>
      <c r="O1537" s="324">
        <v>10.16</v>
      </c>
      <c r="P1537" s="324">
        <v>100</v>
      </c>
      <c r="Q1537" s="324" t="s">
        <v>293</v>
      </c>
      <c r="R1537" s="399">
        <v>1</v>
      </c>
      <c r="S1537" s="399">
        <v>0</v>
      </c>
      <c r="T1537" s="399">
        <v>0</v>
      </c>
      <c r="U1537" s="406">
        <v>1.08</v>
      </c>
      <c r="V1537" s="406">
        <v>0</v>
      </c>
      <c r="W1537" s="407">
        <v>2.1399999999999998E-5</v>
      </c>
      <c r="X1537" s="407">
        <v>8.09E-2</v>
      </c>
      <c r="Y1537" s="324">
        <v>1.58</v>
      </c>
      <c r="Z1537" s="324">
        <v>2.77</v>
      </c>
      <c r="AA1537" s="407">
        <v>1.8300000000000001E-5</v>
      </c>
      <c r="AB1537" s="407">
        <v>8.09E-2</v>
      </c>
      <c r="AC1537" s="324">
        <v>1.54</v>
      </c>
      <c r="AD1537" s="324">
        <v>2.68</v>
      </c>
      <c r="AE1537" s="407">
        <v>1.49E-5</v>
      </c>
      <c r="AF1537" s="407">
        <v>8.09E-2</v>
      </c>
      <c r="AG1537" s="324">
        <v>1.69</v>
      </c>
      <c r="AH1537" s="324">
        <v>2.2999999999999998</v>
      </c>
      <c r="AI1537" s="324">
        <v>0</v>
      </c>
      <c r="AJ1537" s="324">
        <v>0</v>
      </c>
      <c r="AK1537" s="324">
        <v>0</v>
      </c>
      <c r="AL1537" s="324">
        <v>0</v>
      </c>
      <c r="AM1537" s="324">
        <v>0</v>
      </c>
      <c r="AN1537" s="324">
        <v>0</v>
      </c>
      <c r="AO1537" s="324">
        <v>21797</v>
      </c>
      <c r="AP1537" s="324">
        <v>0.25806000000000001</v>
      </c>
      <c r="AQ1537" s="324">
        <v>0.50800000000000001</v>
      </c>
      <c r="AR1537" s="324">
        <v>55</v>
      </c>
      <c r="AS1537" s="324" t="s">
        <v>1865</v>
      </c>
      <c r="AT1537" s="390">
        <v>0</v>
      </c>
      <c r="AU1537" s="390">
        <v>0</v>
      </c>
      <c r="AV1537" s="390">
        <v>0</v>
      </c>
      <c r="AY1537" s="390" t="s">
        <v>3549</v>
      </c>
    </row>
    <row r="1538" spans="1:51" s="390" customFormat="1">
      <c r="A1538" s="324" t="s">
        <v>81</v>
      </c>
      <c r="B1538" s="324" t="s">
        <v>1864</v>
      </c>
      <c r="C1538" s="324">
        <v>0.3</v>
      </c>
      <c r="D1538" s="324">
        <v>20</v>
      </c>
      <c r="E1538" s="324">
        <v>6.9999999999999999E-4</v>
      </c>
      <c r="F1538" s="399">
        <v>0</v>
      </c>
      <c r="G1538" s="324">
        <v>57</v>
      </c>
      <c r="H1538" s="324">
        <v>0.9</v>
      </c>
      <c r="I1538" s="324">
        <v>32</v>
      </c>
      <c r="J1538" s="324">
        <v>40</v>
      </c>
      <c r="K1538" s="324">
        <v>125</v>
      </c>
      <c r="L1538" s="324">
        <v>1</v>
      </c>
      <c r="M1538" s="324">
        <v>16.260000000000002</v>
      </c>
      <c r="N1538" s="324">
        <v>15.75</v>
      </c>
      <c r="O1538" s="324">
        <v>10.16</v>
      </c>
      <c r="P1538" s="324">
        <v>100</v>
      </c>
      <c r="Q1538" s="324" t="s">
        <v>293</v>
      </c>
      <c r="R1538" s="399">
        <v>1</v>
      </c>
      <c r="S1538" s="399">
        <v>0</v>
      </c>
      <c r="T1538" s="399">
        <v>0</v>
      </c>
      <c r="U1538" s="406">
        <v>1.08</v>
      </c>
      <c r="V1538" s="406">
        <v>0</v>
      </c>
      <c r="W1538" s="407">
        <v>2.1399999999999998E-5</v>
      </c>
      <c r="X1538" s="407">
        <v>2.9100000000000001E-2</v>
      </c>
      <c r="Y1538" s="324">
        <v>1.58</v>
      </c>
      <c r="Z1538" s="324">
        <v>2.77</v>
      </c>
      <c r="AA1538" s="407">
        <v>1.8300000000000001E-5</v>
      </c>
      <c r="AB1538" s="407">
        <v>2.9100000000000001E-2</v>
      </c>
      <c r="AC1538" s="324">
        <v>1.54</v>
      </c>
      <c r="AD1538" s="324">
        <v>2.68</v>
      </c>
      <c r="AE1538" s="407">
        <v>1.49E-5</v>
      </c>
      <c r="AF1538" s="407">
        <v>2.9100000000000001E-2</v>
      </c>
      <c r="AG1538" s="324">
        <v>1.69</v>
      </c>
      <c r="AH1538" s="324">
        <v>2.2999999999999998</v>
      </c>
      <c r="AI1538" s="324">
        <v>0</v>
      </c>
      <c r="AJ1538" s="324">
        <v>0</v>
      </c>
      <c r="AK1538" s="324">
        <v>0</v>
      </c>
      <c r="AL1538" s="324">
        <v>0</v>
      </c>
      <c r="AM1538" s="324">
        <v>0</v>
      </c>
      <c r="AN1538" s="324">
        <v>0</v>
      </c>
      <c r="AO1538" s="324">
        <v>21797</v>
      </c>
      <c r="AP1538" s="324">
        <v>0.25806000000000001</v>
      </c>
      <c r="AQ1538" s="324">
        <v>0.50800000000000001</v>
      </c>
      <c r="AR1538" s="324">
        <v>54</v>
      </c>
      <c r="AS1538" s="324" t="s">
        <v>1865</v>
      </c>
      <c r="AT1538" s="390">
        <v>0</v>
      </c>
      <c r="AU1538" s="390">
        <v>0</v>
      </c>
      <c r="AV1538" s="390">
        <v>0</v>
      </c>
      <c r="AY1538" s="390" t="s">
        <v>3549</v>
      </c>
    </row>
    <row r="1539" spans="1:51" s="390" customFormat="1">
      <c r="A1539" s="324" t="s">
        <v>81</v>
      </c>
      <c r="B1539" s="324" t="s">
        <v>1866</v>
      </c>
      <c r="C1539" s="324">
        <v>0.5</v>
      </c>
      <c r="D1539" s="324">
        <v>20</v>
      </c>
      <c r="E1539" s="324">
        <v>8.9999999999999998E-4</v>
      </c>
      <c r="F1539" s="399">
        <v>0</v>
      </c>
      <c r="G1539" s="324">
        <v>44</v>
      </c>
      <c r="H1539" s="324">
        <v>0.9</v>
      </c>
      <c r="I1539" s="324">
        <v>27</v>
      </c>
      <c r="J1539" s="324">
        <v>40</v>
      </c>
      <c r="K1539" s="324">
        <v>125</v>
      </c>
      <c r="L1539" s="324">
        <v>1</v>
      </c>
      <c r="M1539" s="324">
        <v>16.260000000000002</v>
      </c>
      <c r="N1539" s="324">
        <v>15.75</v>
      </c>
      <c r="O1539" s="324">
        <v>10.16</v>
      </c>
      <c r="P1539" s="324">
        <v>100</v>
      </c>
      <c r="Q1539" s="324" t="s">
        <v>293</v>
      </c>
      <c r="R1539" s="399">
        <v>1</v>
      </c>
      <c r="S1539" s="399">
        <v>0</v>
      </c>
      <c r="T1539" s="399">
        <v>0</v>
      </c>
      <c r="U1539" s="406">
        <v>1.08</v>
      </c>
      <c r="V1539" s="406">
        <v>0</v>
      </c>
      <c r="W1539" s="407">
        <v>2.1399999999999998E-5</v>
      </c>
      <c r="X1539" s="407">
        <v>3.4700000000000002E-2</v>
      </c>
      <c r="Y1539" s="324">
        <v>1.58</v>
      </c>
      <c r="Z1539" s="324">
        <v>2.77</v>
      </c>
      <c r="AA1539" s="407">
        <v>1.8300000000000001E-5</v>
      </c>
      <c r="AB1539" s="407">
        <v>3.4700000000000002E-2</v>
      </c>
      <c r="AC1539" s="324">
        <v>1.54</v>
      </c>
      <c r="AD1539" s="324">
        <v>2.68</v>
      </c>
      <c r="AE1539" s="407">
        <v>1.49E-5</v>
      </c>
      <c r="AF1539" s="407">
        <v>3.4700000000000002E-2</v>
      </c>
      <c r="AG1539" s="324">
        <v>1.69</v>
      </c>
      <c r="AH1539" s="324">
        <v>2.2999999999999998</v>
      </c>
      <c r="AI1539" s="324">
        <v>0</v>
      </c>
      <c r="AJ1539" s="324">
        <v>0</v>
      </c>
      <c r="AK1539" s="324">
        <v>0</v>
      </c>
      <c r="AL1539" s="324">
        <v>0</v>
      </c>
      <c r="AM1539" s="324">
        <v>0</v>
      </c>
      <c r="AN1539" s="324">
        <v>0</v>
      </c>
      <c r="AO1539" s="324">
        <v>21797</v>
      </c>
      <c r="AP1539" s="324">
        <v>0.25806000000000001</v>
      </c>
      <c r="AQ1539" s="324">
        <v>0.50800000000000001</v>
      </c>
      <c r="AR1539" s="324">
        <v>58</v>
      </c>
      <c r="AS1539" s="324" t="s">
        <v>1865</v>
      </c>
      <c r="AT1539" s="390">
        <v>0</v>
      </c>
      <c r="AU1539" s="390">
        <v>0</v>
      </c>
      <c r="AV1539" s="390">
        <v>0</v>
      </c>
      <c r="AY1539" s="390" t="s">
        <v>3549</v>
      </c>
    </row>
    <row r="1540" spans="1:51" s="390" customFormat="1">
      <c r="A1540" s="324" t="s">
        <v>81</v>
      </c>
      <c r="B1540" s="324" t="s">
        <v>1867</v>
      </c>
      <c r="C1540" s="324">
        <v>0.6</v>
      </c>
      <c r="D1540" s="324">
        <v>20</v>
      </c>
      <c r="E1540" s="324">
        <v>8.9999999999999998E-4</v>
      </c>
      <c r="F1540" s="399">
        <v>0</v>
      </c>
      <c r="G1540" s="324">
        <v>36</v>
      </c>
      <c r="H1540" s="324">
        <v>0.9</v>
      </c>
      <c r="I1540" s="324">
        <v>27</v>
      </c>
      <c r="J1540" s="324">
        <v>40</v>
      </c>
      <c r="K1540" s="324">
        <v>125</v>
      </c>
      <c r="L1540" s="324">
        <v>1</v>
      </c>
      <c r="M1540" s="324">
        <v>16.260000000000002</v>
      </c>
      <c r="N1540" s="324">
        <v>15.75</v>
      </c>
      <c r="O1540" s="324">
        <v>10.16</v>
      </c>
      <c r="P1540" s="324">
        <v>100</v>
      </c>
      <c r="Q1540" s="324" t="s">
        <v>293</v>
      </c>
      <c r="R1540" s="399">
        <v>1</v>
      </c>
      <c r="S1540" s="399">
        <v>0</v>
      </c>
      <c r="T1540" s="399">
        <v>0</v>
      </c>
      <c r="U1540" s="406">
        <v>1.08</v>
      </c>
      <c r="V1540" s="406">
        <v>0</v>
      </c>
      <c r="W1540" s="407">
        <v>2.1399999999999998E-5</v>
      </c>
      <c r="X1540" s="407">
        <v>4.1599999999999998E-2</v>
      </c>
      <c r="Y1540" s="324">
        <v>1.58</v>
      </c>
      <c r="Z1540" s="324">
        <v>2.77</v>
      </c>
      <c r="AA1540" s="407">
        <v>1.8300000000000001E-5</v>
      </c>
      <c r="AB1540" s="407">
        <v>4.1599999999999998E-2</v>
      </c>
      <c r="AC1540" s="324">
        <v>1.54</v>
      </c>
      <c r="AD1540" s="324">
        <v>2.68</v>
      </c>
      <c r="AE1540" s="407">
        <v>1.49E-5</v>
      </c>
      <c r="AF1540" s="407">
        <v>4.1599999999999998E-2</v>
      </c>
      <c r="AG1540" s="324">
        <v>1.69</v>
      </c>
      <c r="AH1540" s="324">
        <v>2.2999999999999998</v>
      </c>
      <c r="AI1540" s="324">
        <v>0</v>
      </c>
      <c r="AJ1540" s="324">
        <v>0</v>
      </c>
      <c r="AK1540" s="324">
        <v>0</v>
      </c>
      <c r="AL1540" s="324">
        <v>0</v>
      </c>
      <c r="AM1540" s="324">
        <v>0</v>
      </c>
      <c r="AN1540" s="324">
        <v>0</v>
      </c>
      <c r="AO1540" s="324">
        <v>21797</v>
      </c>
      <c r="AP1540" s="324">
        <v>0.25806000000000001</v>
      </c>
      <c r="AQ1540" s="324">
        <v>0.50800000000000001</v>
      </c>
      <c r="AR1540" s="324">
        <v>58</v>
      </c>
      <c r="AS1540" s="324" t="s">
        <v>1865</v>
      </c>
      <c r="AT1540" s="390">
        <v>0</v>
      </c>
      <c r="AU1540" s="390">
        <v>0</v>
      </c>
      <c r="AV1540" s="390">
        <v>0</v>
      </c>
      <c r="AY1540" s="390" t="s">
        <v>3549</v>
      </c>
    </row>
    <row r="1541" spans="1:51" s="390" customFormat="1">
      <c r="A1541" s="324" t="s">
        <v>81</v>
      </c>
      <c r="B1541" s="324" t="s">
        <v>1868</v>
      </c>
      <c r="C1541" s="324">
        <v>0.68</v>
      </c>
      <c r="D1541" s="324">
        <v>20</v>
      </c>
      <c r="E1541" s="324">
        <v>8.9999999999999998E-4</v>
      </c>
      <c r="F1541" s="399">
        <v>0</v>
      </c>
      <c r="G1541" s="324">
        <v>33</v>
      </c>
      <c r="H1541" s="324">
        <v>0.9</v>
      </c>
      <c r="I1541" s="324">
        <v>27</v>
      </c>
      <c r="J1541" s="324">
        <v>40</v>
      </c>
      <c r="K1541" s="324">
        <v>125</v>
      </c>
      <c r="L1541" s="324">
        <v>1</v>
      </c>
      <c r="M1541" s="324">
        <v>16.260000000000002</v>
      </c>
      <c r="N1541" s="324">
        <v>15.75</v>
      </c>
      <c r="O1541" s="324">
        <v>10.16</v>
      </c>
      <c r="P1541" s="324">
        <v>100</v>
      </c>
      <c r="Q1541" s="324" t="s">
        <v>293</v>
      </c>
      <c r="R1541" s="399">
        <v>1</v>
      </c>
      <c r="S1541" s="399">
        <v>0</v>
      </c>
      <c r="T1541" s="399">
        <v>0</v>
      </c>
      <c r="U1541" s="406">
        <v>1.08</v>
      </c>
      <c r="V1541" s="406">
        <v>0</v>
      </c>
      <c r="W1541" s="407">
        <v>2.1399999999999998E-5</v>
      </c>
      <c r="X1541" s="407">
        <v>4.7199999999999999E-2</v>
      </c>
      <c r="Y1541" s="324">
        <v>1.58</v>
      </c>
      <c r="Z1541" s="324">
        <v>2.77</v>
      </c>
      <c r="AA1541" s="407">
        <v>1.8300000000000001E-5</v>
      </c>
      <c r="AB1541" s="407">
        <v>4.7199999999999999E-2</v>
      </c>
      <c r="AC1541" s="324">
        <v>1.54</v>
      </c>
      <c r="AD1541" s="324">
        <v>2.68</v>
      </c>
      <c r="AE1541" s="407">
        <v>1.49E-5</v>
      </c>
      <c r="AF1541" s="407">
        <v>4.7199999999999999E-2</v>
      </c>
      <c r="AG1541" s="324">
        <v>1.69</v>
      </c>
      <c r="AH1541" s="324">
        <v>2.2999999999999998</v>
      </c>
      <c r="AI1541" s="324">
        <v>0</v>
      </c>
      <c r="AJ1541" s="324">
        <v>0</v>
      </c>
      <c r="AK1541" s="324">
        <v>0</v>
      </c>
      <c r="AL1541" s="324">
        <v>0</v>
      </c>
      <c r="AM1541" s="324">
        <v>0</v>
      </c>
      <c r="AN1541" s="324">
        <v>0</v>
      </c>
      <c r="AO1541" s="324">
        <v>21797</v>
      </c>
      <c r="AP1541" s="324">
        <v>0.25806000000000001</v>
      </c>
      <c r="AQ1541" s="324">
        <v>0.50800000000000001</v>
      </c>
      <c r="AR1541" s="324">
        <v>58</v>
      </c>
      <c r="AS1541" s="324" t="s">
        <v>1865</v>
      </c>
      <c r="AT1541" s="390">
        <v>0</v>
      </c>
      <c r="AU1541" s="390">
        <v>0</v>
      </c>
      <c r="AV1541" s="390">
        <v>0</v>
      </c>
      <c r="AY1541" s="390" t="s">
        <v>3549</v>
      </c>
    </row>
    <row r="1542" spans="1:51" s="390" customFormat="1">
      <c r="A1542" s="324" t="s">
        <v>81</v>
      </c>
      <c r="B1542" s="324" t="s">
        <v>1869</v>
      </c>
      <c r="C1542" s="324">
        <v>0.8</v>
      </c>
      <c r="D1542" s="324">
        <v>20</v>
      </c>
      <c r="E1542" s="324">
        <v>8.9999999999999998E-4</v>
      </c>
      <c r="F1542" s="399">
        <v>0</v>
      </c>
      <c r="G1542" s="324">
        <v>27</v>
      </c>
      <c r="H1542" s="324">
        <v>0.9</v>
      </c>
      <c r="I1542" s="324">
        <v>27</v>
      </c>
      <c r="J1542" s="324">
        <v>40</v>
      </c>
      <c r="K1542" s="324">
        <v>125</v>
      </c>
      <c r="L1542" s="324">
        <v>1</v>
      </c>
      <c r="M1542" s="324">
        <v>16.260000000000002</v>
      </c>
      <c r="N1542" s="324">
        <v>15.75</v>
      </c>
      <c r="O1542" s="324">
        <v>10.16</v>
      </c>
      <c r="P1542" s="324">
        <v>100</v>
      </c>
      <c r="Q1542" s="324" t="s">
        <v>293</v>
      </c>
      <c r="R1542" s="399">
        <v>1</v>
      </c>
      <c r="S1542" s="399">
        <v>0</v>
      </c>
      <c r="T1542" s="399">
        <v>0</v>
      </c>
      <c r="U1542" s="406">
        <v>1.08</v>
      </c>
      <c r="V1542" s="406">
        <v>0</v>
      </c>
      <c r="W1542" s="407">
        <v>2.1399999999999998E-5</v>
      </c>
      <c r="X1542" s="407">
        <v>5.5500000000000001E-2</v>
      </c>
      <c r="Y1542" s="324">
        <v>1.58</v>
      </c>
      <c r="Z1542" s="324">
        <v>2.77</v>
      </c>
      <c r="AA1542" s="407">
        <v>1.8300000000000001E-5</v>
      </c>
      <c r="AB1542" s="407">
        <v>5.5500000000000001E-2</v>
      </c>
      <c r="AC1542" s="324">
        <v>1.54</v>
      </c>
      <c r="AD1542" s="324">
        <v>2.68</v>
      </c>
      <c r="AE1542" s="407">
        <v>1.49E-5</v>
      </c>
      <c r="AF1542" s="407">
        <v>5.5500000000000001E-2</v>
      </c>
      <c r="AG1542" s="324">
        <v>1.69</v>
      </c>
      <c r="AH1542" s="324">
        <v>2.2999999999999998</v>
      </c>
      <c r="AI1542" s="324">
        <v>0</v>
      </c>
      <c r="AJ1542" s="324">
        <v>0</v>
      </c>
      <c r="AK1542" s="324">
        <v>0</v>
      </c>
      <c r="AL1542" s="324">
        <v>0</v>
      </c>
      <c r="AM1542" s="324">
        <v>0</v>
      </c>
      <c r="AN1542" s="324">
        <v>0</v>
      </c>
      <c r="AO1542" s="324">
        <v>21797</v>
      </c>
      <c r="AP1542" s="324">
        <v>0.25806000000000001</v>
      </c>
      <c r="AQ1542" s="324">
        <v>0.50800000000000001</v>
      </c>
      <c r="AR1542" s="324">
        <v>58</v>
      </c>
      <c r="AS1542" s="324" t="s">
        <v>1865</v>
      </c>
      <c r="AT1542" s="390">
        <v>0</v>
      </c>
      <c r="AU1542" s="390">
        <v>0</v>
      </c>
      <c r="AV1542" s="390">
        <v>0</v>
      </c>
      <c r="AY1542" s="390" t="s">
        <v>3549</v>
      </c>
    </row>
    <row r="1543" spans="1:51" s="390" customFormat="1">
      <c r="A1543" s="324" t="s">
        <v>81</v>
      </c>
      <c r="B1543" s="324" t="s">
        <v>1870</v>
      </c>
      <c r="C1543" s="324">
        <v>0.9</v>
      </c>
      <c r="D1543" s="324">
        <v>20</v>
      </c>
      <c r="E1543" s="324">
        <v>1.1000000000000001E-3</v>
      </c>
      <c r="F1543" s="399">
        <v>0</v>
      </c>
      <c r="G1543" s="324">
        <v>29</v>
      </c>
      <c r="H1543" s="324">
        <v>0.9</v>
      </c>
      <c r="I1543" s="324">
        <v>22</v>
      </c>
      <c r="J1543" s="324">
        <v>40</v>
      </c>
      <c r="K1543" s="324">
        <v>125</v>
      </c>
      <c r="L1543" s="324">
        <v>1</v>
      </c>
      <c r="M1543" s="324">
        <v>16.260000000000002</v>
      </c>
      <c r="N1543" s="324">
        <v>15.75</v>
      </c>
      <c r="O1543" s="324">
        <v>10.16</v>
      </c>
      <c r="P1543" s="324">
        <v>100</v>
      </c>
      <c r="Q1543" s="324" t="s">
        <v>293</v>
      </c>
      <c r="R1543" s="399">
        <v>1</v>
      </c>
      <c r="S1543" s="399">
        <v>0</v>
      </c>
      <c r="T1543" s="399">
        <v>0</v>
      </c>
      <c r="U1543" s="406">
        <v>1.08</v>
      </c>
      <c r="V1543" s="406">
        <v>0</v>
      </c>
      <c r="W1543" s="407">
        <v>2.1399999999999998E-5</v>
      </c>
      <c r="X1543" s="407">
        <v>4.8500000000000001E-2</v>
      </c>
      <c r="Y1543" s="324">
        <v>1.58</v>
      </c>
      <c r="Z1543" s="324">
        <v>2.77</v>
      </c>
      <c r="AA1543" s="407">
        <v>1.8300000000000001E-5</v>
      </c>
      <c r="AB1543" s="407">
        <v>4.8500000000000001E-2</v>
      </c>
      <c r="AC1543" s="324">
        <v>1.54</v>
      </c>
      <c r="AD1543" s="324">
        <v>2.68</v>
      </c>
      <c r="AE1543" s="407">
        <v>1.49E-5</v>
      </c>
      <c r="AF1543" s="407">
        <v>4.8500000000000001E-2</v>
      </c>
      <c r="AG1543" s="324">
        <v>1.69</v>
      </c>
      <c r="AH1543" s="324">
        <v>2.2999999999999998</v>
      </c>
      <c r="AI1543" s="324">
        <v>0</v>
      </c>
      <c r="AJ1543" s="324">
        <v>0</v>
      </c>
      <c r="AK1543" s="324">
        <v>0</v>
      </c>
      <c r="AL1543" s="324">
        <v>0</v>
      </c>
      <c r="AM1543" s="324">
        <v>0</v>
      </c>
      <c r="AN1543" s="324">
        <v>0</v>
      </c>
      <c r="AO1543" s="324">
        <v>21797</v>
      </c>
      <c r="AP1543" s="324">
        <v>0.25806000000000001</v>
      </c>
      <c r="AQ1543" s="324">
        <v>0.50800000000000001</v>
      </c>
      <c r="AR1543" s="324">
        <v>55</v>
      </c>
      <c r="AS1543" s="324" t="s">
        <v>1865</v>
      </c>
      <c r="AT1543" s="390">
        <v>0</v>
      </c>
      <c r="AU1543" s="390">
        <v>0</v>
      </c>
      <c r="AV1543" s="390">
        <v>0</v>
      </c>
      <c r="AY1543" s="390" t="s">
        <v>3549</v>
      </c>
    </row>
    <row r="1544" spans="1:51" s="390" customFormat="1">
      <c r="A1544" s="324" t="s">
        <v>81</v>
      </c>
      <c r="B1544" s="324" t="s">
        <v>1881</v>
      </c>
      <c r="C1544" s="324">
        <v>1</v>
      </c>
      <c r="D1544" s="324">
        <v>20</v>
      </c>
      <c r="E1544" s="324">
        <v>5.9999999999999995E-4</v>
      </c>
      <c r="F1544" s="399">
        <v>0</v>
      </c>
      <c r="G1544" s="324">
        <v>29</v>
      </c>
      <c r="H1544" s="324">
        <v>0.9</v>
      </c>
      <c r="I1544" s="324">
        <v>54</v>
      </c>
      <c r="J1544" s="324">
        <v>40</v>
      </c>
      <c r="K1544" s="324">
        <v>125</v>
      </c>
      <c r="L1544" s="324">
        <v>1</v>
      </c>
      <c r="M1544" s="324">
        <v>19.18</v>
      </c>
      <c r="N1544" s="324">
        <v>18.170000000000002</v>
      </c>
      <c r="O1544" s="324">
        <v>8.64</v>
      </c>
      <c r="P1544" s="324">
        <v>100</v>
      </c>
      <c r="Q1544" s="324" t="s">
        <v>293</v>
      </c>
      <c r="R1544" s="399">
        <v>1</v>
      </c>
      <c r="S1544" s="399">
        <v>0</v>
      </c>
      <c r="T1544" s="399">
        <v>0</v>
      </c>
      <c r="U1544" s="406">
        <v>0.88</v>
      </c>
      <c r="V1544" s="406">
        <v>0</v>
      </c>
      <c r="W1544" s="407">
        <v>5.2099999999999999E-5</v>
      </c>
      <c r="X1544" s="407">
        <v>5.4600000000000003E-2</v>
      </c>
      <c r="Y1544" s="324">
        <v>1.58</v>
      </c>
      <c r="Z1544" s="324">
        <v>2.77</v>
      </c>
      <c r="AA1544" s="407">
        <v>4.4400000000000002E-5</v>
      </c>
      <c r="AB1544" s="407">
        <v>5.4600000000000003E-2</v>
      </c>
      <c r="AC1544" s="324">
        <v>1.54</v>
      </c>
      <c r="AD1544" s="324">
        <v>2.68</v>
      </c>
      <c r="AE1544" s="407">
        <v>3.6300000000000001E-5</v>
      </c>
      <c r="AF1544" s="407">
        <v>5.4600000000000003E-2</v>
      </c>
      <c r="AG1544" s="324">
        <v>1.69</v>
      </c>
      <c r="AH1544" s="324">
        <v>2.2999999999999998</v>
      </c>
      <c r="AI1544" s="324">
        <v>0</v>
      </c>
      <c r="AJ1544" s="324">
        <v>0</v>
      </c>
      <c r="AK1544" s="324">
        <v>0</v>
      </c>
      <c r="AL1544" s="324">
        <v>0</v>
      </c>
      <c r="AM1544" s="324">
        <v>0</v>
      </c>
      <c r="AN1544" s="324">
        <v>0</v>
      </c>
      <c r="AO1544" s="324">
        <v>21797</v>
      </c>
      <c r="AP1544" s="324">
        <v>0.25806000000000001</v>
      </c>
      <c r="AQ1544" s="324">
        <v>0.50800000000000001</v>
      </c>
      <c r="AR1544" s="324">
        <v>19</v>
      </c>
      <c r="AS1544" s="324" t="s">
        <v>1875</v>
      </c>
      <c r="AT1544" s="390">
        <v>0</v>
      </c>
      <c r="AU1544" s="390">
        <v>0</v>
      </c>
      <c r="AV1544" s="390">
        <v>0</v>
      </c>
      <c r="AY1544" s="390" t="s">
        <v>3549</v>
      </c>
    </row>
    <row r="1545" spans="1:51" s="390" customFormat="1">
      <c r="A1545" s="324" t="s">
        <v>81</v>
      </c>
      <c r="B1545" s="324" t="s">
        <v>1882</v>
      </c>
      <c r="C1545" s="324">
        <v>1.2</v>
      </c>
      <c r="D1545" s="324">
        <v>20</v>
      </c>
      <c r="E1545" s="324">
        <v>5.9999999999999995E-4</v>
      </c>
      <c r="F1545" s="399">
        <v>0</v>
      </c>
      <c r="G1545" s="324">
        <v>28</v>
      </c>
      <c r="H1545" s="324">
        <v>0.9</v>
      </c>
      <c r="I1545" s="324">
        <v>54</v>
      </c>
      <c r="J1545" s="324">
        <v>40</v>
      </c>
      <c r="K1545" s="324">
        <v>125</v>
      </c>
      <c r="L1545" s="324">
        <v>1</v>
      </c>
      <c r="M1545" s="324">
        <v>19.690000000000001</v>
      </c>
      <c r="N1545" s="324">
        <v>19.55</v>
      </c>
      <c r="O1545" s="324">
        <v>8.64</v>
      </c>
      <c r="P1545" s="324">
        <v>100</v>
      </c>
      <c r="Q1545" s="324" t="s">
        <v>293</v>
      </c>
      <c r="R1545" s="399">
        <v>1</v>
      </c>
      <c r="S1545" s="399">
        <v>0</v>
      </c>
      <c r="T1545" s="399">
        <v>0</v>
      </c>
      <c r="U1545" s="406">
        <v>0.88</v>
      </c>
      <c r="V1545" s="406">
        <v>0</v>
      </c>
      <c r="W1545" s="407">
        <v>5.2099999999999999E-5</v>
      </c>
      <c r="X1545" s="407">
        <v>6.5500000000000003E-2</v>
      </c>
      <c r="Y1545" s="324">
        <v>1.58</v>
      </c>
      <c r="Z1545" s="324">
        <v>2.77</v>
      </c>
      <c r="AA1545" s="407">
        <v>4.4400000000000002E-5</v>
      </c>
      <c r="AB1545" s="407">
        <v>6.5500000000000003E-2</v>
      </c>
      <c r="AC1545" s="324">
        <v>1.54</v>
      </c>
      <c r="AD1545" s="324">
        <v>2.68</v>
      </c>
      <c r="AE1545" s="407">
        <v>3.6300000000000001E-5</v>
      </c>
      <c r="AF1545" s="407">
        <v>6.5500000000000003E-2</v>
      </c>
      <c r="AG1545" s="324">
        <v>1.69</v>
      </c>
      <c r="AH1545" s="324">
        <v>2.2999999999999998</v>
      </c>
      <c r="AI1545" s="324">
        <v>0</v>
      </c>
      <c r="AJ1545" s="324">
        <v>0</v>
      </c>
      <c r="AK1545" s="324">
        <v>0</v>
      </c>
      <c r="AL1545" s="324">
        <v>0</v>
      </c>
      <c r="AM1545" s="324">
        <v>0</v>
      </c>
      <c r="AN1545" s="324">
        <v>0</v>
      </c>
      <c r="AO1545" s="324">
        <v>21797</v>
      </c>
      <c r="AP1545" s="324">
        <v>0.25806000000000001</v>
      </c>
      <c r="AQ1545" s="324">
        <v>0.50800000000000001</v>
      </c>
      <c r="AR1545" s="324">
        <v>19</v>
      </c>
      <c r="AS1545" s="324" t="s">
        <v>1875</v>
      </c>
      <c r="AT1545" s="390">
        <v>0</v>
      </c>
      <c r="AU1545" s="390">
        <v>0</v>
      </c>
      <c r="AV1545" s="390">
        <v>0</v>
      </c>
      <c r="AY1545" s="390" t="s">
        <v>3549</v>
      </c>
    </row>
    <row r="1546" spans="1:51" s="390" customFormat="1">
      <c r="A1546" s="324" t="s">
        <v>81</v>
      </c>
      <c r="B1546" s="324" t="s">
        <v>1883</v>
      </c>
      <c r="C1546" s="324">
        <v>2</v>
      </c>
      <c r="D1546" s="324">
        <v>20</v>
      </c>
      <c r="E1546" s="324">
        <v>5.9999999999999995E-4</v>
      </c>
      <c r="F1546" s="399">
        <v>0</v>
      </c>
      <c r="G1546" s="324">
        <v>16</v>
      </c>
      <c r="H1546" s="324">
        <v>0.9</v>
      </c>
      <c r="I1546" s="324">
        <v>54</v>
      </c>
      <c r="J1546" s="324">
        <v>40</v>
      </c>
      <c r="K1546" s="324">
        <v>125</v>
      </c>
      <c r="L1546" s="324">
        <v>1</v>
      </c>
      <c r="M1546" s="324">
        <v>19.690000000000001</v>
      </c>
      <c r="N1546" s="324">
        <v>19.55</v>
      </c>
      <c r="O1546" s="324">
        <v>8.64</v>
      </c>
      <c r="P1546" s="324">
        <v>100</v>
      </c>
      <c r="Q1546" s="324" t="s">
        <v>293</v>
      </c>
      <c r="R1546" s="399">
        <v>1</v>
      </c>
      <c r="S1546" s="399">
        <v>0</v>
      </c>
      <c r="T1546" s="399">
        <v>0</v>
      </c>
      <c r="U1546" s="406">
        <v>0.88</v>
      </c>
      <c r="V1546" s="406">
        <v>0</v>
      </c>
      <c r="W1546" s="407">
        <v>5.2099999999999999E-5</v>
      </c>
      <c r="X1546" s="407">
        <v>0.109</v>
      </c>
      <c r="Y1546" s="324">
        <v>1.58</v>
      </c>
      <c r="Z1546" s="324">
        <v>2.77</v>
      </c>
      <c r="AA1546" s="407">
        <v>4.4400000000000002E-5</v>
      </c>
      <c r="AB1546" s="407">
        <v>0.109</v>
      </c>
      <c r="AC1546" s="324">
        <v>1.54</v>
      </c>
      <c r="AD1546" s="324">
        <v>2.68</v>
      </c>
      <c r="AE1546" s="407">
        <v>3.6300000000000001E-5</v>
      </c>
      <c r="AF1546" s="407">
        <v>0.109</v>
      </c>
      <c r="AG1546" s="324">
        <v>1.69</v>
      </c>
      <c r="AH1546" s="324">
        <v>2.2999999999999998</v>
      </c>
      <c r="AI1546" s="324">
        <v>0</v>
      </c>
      <c r="AJ1546" s="324">
        <v>0</v>
      </c>
      <c r="AK1546" s="324">
        <v>0</v>
      </c>
      <c r="AL1546" s="324">
        <v>0</v>
      </c>
      <c r="AM1546" s="324">
        <v>0</v>
      </c>
      <c r="AN1546" s="324">
        <v>0</v>
      </c>
      <c r="AO1546" s="324">
        <v>21797</v>
      </c>
      <c r="AP1546" s="324">
        <v>0.25806000000000001</v>
      </c>
      <c r="AQ1546" s="324">
        <v>0.50800000000000001</v>
      </c>
      <c r="AR1546" s="324">
        <v>19</v>
      </c>
      <c r="AS1546" s="324" t="s">
        <v>1875</v>
      </c>
      <c r="AT1546" s="390">
        <v>0</v>
      </c>
      <c r="AU1546" s="390">
        <v>0</v>
      </c>
      <c r="AV1546" s="390">
        <v>0</v>
      </c>
      <c r="AY1546" s="390" t="s">
        <v>3549</v>
      </c>
    </row>
    <row r="1547" spans="1:51" s="390" customFormat="1">
      <c r="A1547" s="324" t="s">
        <v>81</v>
      </c>
      <c r="B1547" s="324" t="s">
        <v>1874</v>
      </c>
      <c r="C1547" s="324">
        <v>0.3</v>
      </c>
      <c r="D1547" s="324">
        <v>20</v>
      </c>
      <c r="E1547" s="324">
        <v>5.9999999999999995E-4</v>
      </c>
      <c r="F1547" s="399">
        <v>0</v>
      </c>
      <c r="G1547" s="324">
        <v>100</v>
      </c>
      <c r="H1547" s="324">
        <v>0.9</v>
      </c>
      <c r="I1547" s="324">
        <v>54</v>
      </c>
      <c r="J1547" s="324">
        <v>40</v>
      </c>
      <c r="K1547" s="324">
        <v>125</v>
      </c>
      <c r="L1547" s="324">
        <v>1</v>
      </c>
      <c r="M1547" s="324">
        <v>19.690000000000001</v>
      </c>
      <c r="N1547" s="324">
        <v>19.55</v>
      </c>
      <c r="O1547" s="324">
        <v>8.64</v>
      </c>
      <c r="P1547" s="324">
        <v>100</v>
      </c>
      <c r="Q1547" s="324" t="s">
        <v>293</v>
      </c>
      <c r="R1547" s="399">
        <v>1</v>
      </c>
      <c r="S1547" s="399">
        <v>0</v>
      </c>
      <c r="T1547" s="399">
        <v>0</v>
      </c>
      <c r="U1547" s="406">
        <v>0.88</v>
      </c>
      <c r="V1547" s="406">
        <v>0</v>
      </c>
      <c r="W1547" s="407">
        <v>5.2099999999999999E-5</v>
      </c>
      <c r="X1547" s="407">
        <v>1.6400000000000001E-2</v>
      </c>
      <c r="Y1547" s="324">
        <v>1.58</v>
      </c>
      <c r="Z1547" s="324">
        <v>2.77</v>
      </c>
      <c r="AA1547" s="407">
        <v>4.4400000000000002E-5</v>
      </c>
      <c r="AB1547" s="407">
        <v>1.6400000000000001E-2</v>
      </c>
      <c r="AC1547" s="324">
        <v>1.54</v>
      </c>
      <c r="AD1547" s="324">
        <v>2.68</v>
      </c>
      <c r="AE1547" s="407">
        <v>3.6300000000000001E-5</v>
      </c>
      <c r="AF1547" s="407">
        <v>1.6400000000000001E-2</v>
      </c>
      <c r="AG1547" s="324">
        <v>1.69</v>
      </c>
      <c r="AH1547" s="324">
        <v>2.2999999999999998</v>
      </c>
      <c r="AI1547" s="324">
        <v>0</v>
      </c>
      <c r="AJ1547" s="324">
        <v>0</v>
      </c>
      <c r="AK1547" s="324">
        <v>0</v>
      </c>
      <c r="AL1547" s="324">
        <v>0</v>
      </c>
      <c r="AM1547" s="324">
        <v>0</v>
      </c>
      <c r="AN1547" s="324">
        <v>0</v>
      </c>
      <c r="AO1547" s="324">
        <v>21797</v>
      </c>
      <c r="AP1547" s="324">
        <v>0.25806000000000001</v>
      </c>
      <c r="AQ1547" s="324">
        <v>0.50800000000000001</v>
      </c>
      <c r="AR1547" s="324">
        <v>19</v>
      </c>
      <c r="AS1547" s="324" t="s">
        <v>1875</v>
      </c>
      <c r="AT1547" s="390">
        <v>0</v>
      </c>
      <c r="AU1547" s="390">
        <v>0</v>
      </c>
      <c r="AV1547" s="390">
        <v>0</v>
      </c>
      <c r="AY1547" s="390" t="s">
        <v>3549</v>
      </c>
    </row>
    <row r="1548" spans="1:51" s="390" customFormat="1">
      <c r="A1548" s="324" t="s">
        <v>81</v>
      </c>
      <c r="B1548" s="324" t="s">
        <v>1876</v>
      </c>
      <c r="C1548" s="324">
        <v>0.5</v>
      </c>
      <c r="D1548" s="324">
        <v>20</v>
      </c>
      <c r="E1548" s="324">
        <v>5.9999999999999995E-4</v>
      </c>
      <c r="F1548" s="399">
        <v>0</v>
      </c>
      <c r="G1548" s="324">
        <v>60</v>
      </c>
      <c r="H1548" s="324">
        <v>0.9</v>
      </c>
      <c r="I1548" s="324">
        <v>54</v>
      </c>
      <c r="J1548" s="324">
        <v>40</v>
      </c>
      <c r="K1548" s="324">
        <v>125</v>
      </c>
      <c r="L1548" s="324">
        <v>1</v>
      </c>
      <c r="M1548" s="324">
        <v>19.690000000000001</v>
      </c>
      <c r="N1548" s="324">
        <v>19.55</v>
      </c>
      <c r="O1548" s="324">
        <v>8.64</v>
      </c>
      <c r="P1548" s="324">
        <v>100</v>
      </c>
      <c r="Q1548" s="324" t="s">
        <v>293</v>
      </c>
      <c r="R1548" s="399">
        <v>1</v>
      </c>
      <c r="S1548" s="399">
        <v>0</v>
      </c>
      <c r="T1548" s="399">
        <v>0</v>
      </c>
      <c r="U1548" s="406">
        <v>0.88</v>
      </c>
      <c r="V1548" s="406">
        <v>0</v>
      </c>
      <c r="W1548" s="407">
        <v>5.2099999999999999E-5</v>
      </c>
      <c r="X1548" s="407">
        <v>2.7300000000000001E-2</v>
      </c>
      <c r="Y1548" s="324">
        <v>1.58</v>
      </c>
      <c r="Z1548" s="324">
        <v>2.77</v>
      </c>
      <c r="AA1548" s="407">
        <v>4.4400000000000002E-5</v>
      </c>
      <c r="AB1548" s="407">
        <v>2.7300000000000001E-2</v>
      </c>
      <c r="AC1548" s="324">
        <v>1.54</v>
      </c>
      <c r="AD1548" s="324">
        <v>2.68</v>
      </c>
      <c r="AE1548" s="407">
        <v>3.6300000000000001E-5</v>
      </c>
      <c r="AF1548" s="407">
        <v>2.7300000000000001E-2</v>
      </c>
      <c r="AG1548" s="324">
        <v>1.69</v>
      </c>
      <c r="AH1548" s="324">
        <v>2.2999999999999998</v>
      </c>
      <c r="AI1548" s="324">
        <v>0</v>
      </c>
      <c r="AJ1548" s="324">
        <v>0</v>
      </c>
      <c r="AK1548" s="324">
        <v>0</v>
      </c>
      <c r="AL1548" s="324">
        <v>0</v>
      </c>
      <c r="AM1548" s="324">
        <v>0</v>
      </c>
      <c r="AN1548" s="324">
        <v>0</v>
      </c>
      <c r="AO1548" s="324">
        <v>21797</v>
      </c>
      <c r="AP1548" s="324">
        <v>0.25806000000000001</v>
      </c>
      <c r="AQ1548" s="324">
        <v>0.50800000000000001</v>
      </c>
      <c r="AR1548" s="324">
        <v>19</v>
      </c>
      <c r="AS1548" s="324" t="s">
        <v>1875</v>
      </c>
      <c r="AT1548" s="390">
        <v>0</v>
      </c>
      <c r="AU1548" s="390">
        <v>0</v>
      </c>
      <c r="AV1548" s="390">
        <v>0</v>
      </c>
      <c r="AY1548" s="390" t="s">
        <v>3549</v>
      </c>
    </row>
    <row r="1549" spans="1:51" s="390" customFormat="1">
      <c r="A1549" s="324" t="s">
        <v>81</v>
      </c>
      <c r="B1549" s="324" t="s">
        <v>1877</v>
      </c>
      <c r="C1549" s="324">
        <v>0.6</v>
      </c>
      <c r="D1549" s="324">
        <v>20</v>
      </c>
      <c r="E1549" s="324">
        <v>5.9999999999999995E-4</v>
      </c>
      <c r="F1549" s="399">
        <v>0</v>
      </c>
      <c r="G1549" s="324">
        <v>49</v>
      </c>
      <c r="H1549" s="324">
        <v>0.9</v>
      </c>
      <c r="I1549" s="324">
        <v>54</v>
      </c>
      <c r="J1549" s="324">
        <v>40</v>
      </c>
      <c r="K1549" s="324">
        <v>125</v>
      </c>
      <c r="L1549" s="324">
        <v>1</v>
      </c>
      <c r="M1549" s="324">
        <v>19.690000000000001</v>
      </c>
      <c r="N1549" s="324">
        <v>19.55</v>
      </c>
      <c r="O1549" s="324">
        <v>8.64</v>
      </c>
      <c r="P1549" s="324">
        <v>100</v>
      </c>
      <c r="Q1549" s="324" t="s">
        <v>293</v>
      </c>
      <c r="R1549" s="399">
        <v>1</v>
      </c>
      <c r="S1549" s="399">
        <v>0</v>
      </c>
      <c r="T1549" s="399">
        <v>0</v>
      </c>
      <c r="U1549" s="406">
        <v>0.88</v>
      </c>
      <c r="V1549" s="406">
        <v>0</v>
      </c>
      <c r="W1549" s="407">
        <v>5.2099999999999999E-5</v>
      </c>
      <c r="X1549" s="407">
        <v>3.2800000000000003E-2</v>
      </c>
      <c r="Y1549" s="324">
        <v>1.58</v>
      </c>
      <c r="Z1549" s="324">
        <v>2.77</v>
      </c>
      <c r="AA1549" s="407">
        <v>4.4400000000000002E-5</v>
      </c>
      <c r="AB1549" s="407">
        <v>3.2800000000000003E-2</v>
      </c>
      <c r="AC1549" s="324">
        <v>1.54</v>
      </c>
      <c r="AD1549" s="324">
        <v>2.68</v>
      </c>
      <c r="AE1549" s="407">
        <v>3.6300000000000001E-5</v>
      </c>
      <c r="AF1549" s="407">
        <v>3.2800000000000003E-2</v>
      </c>
      <c r="AG1549" s="324">
        <v>1.69</v>
      </c>
      <c r="AH1549" s="324">
        <v>2.2999999999999998</v>
      </c>
      <c r="AI1549" s="324">
        <v>0</v>
      </c>
      <c r="AJ1549" s="324">
        <v>0</v>
      </c>
      <c r="AK1549" s="324">
        <v>0</v>
      </c>
      <c r="AL1549" s="324">
        <v>0</v>
      </c>
      <c r="AM1549" s="324">
        <v>0</v>
      </c>
      <c r="AN1549" s="324">
        <v>0</v>
      </c>
      <c r="AO1549" s="324">
        <v>21797</v>
      </c>
      <c r="AP1549" s="324">
        <v>0.25806000000000001</v>
      </c>
      <c r="AQ1549" s="324">
        <v>0.50800000000000001</v>
      </c>
      <c r="AR1549" s="324">
        <v>19</v>
      </c>
      <c r="AS1549" s="324" t="s">
        <v>1875</v>
      </c>
      <c r="AT1549" s="390">
        <v>0</v>
      </c>
      <c r="AU1549" s="390">
        <v>0</v>
      </c>
      <c r="AV1549" s="390">
        <v>0</v>
      </c>
      <c r="AY1549" s="390" t="s">
        <v>3549</v>
      </c>
    </row>
    <row r="1550" spans="1:51" s="390" customFormat="1">
      <c r="A1550" s="324" t="s">
        <v>81</v>
      </c>
      <c r="B1550" s="324" t="s">
        <v>1878</v>
      </c>
      <c r="C1550" s="324">
        <v>0.68</v>
      </c>
      <c r="D1550" s="324">
        <v>20</v>
      </c>
      <c r="E1550" s="324">
        <v>5.9999999999999995E-4</v>
      </c>
      <c r="F1550" s="399">
        <v>0</v>
      </c>
      <c r="G1550" s="324">
        <v>45</v>
      </c>
      <c r="H1550" s="324">
        <v>0.9</v>
      </c>
      <c r="I1550" s="324">
        <v>54</v>
      </c>
      <c r="J1550" s="324">
        <v>40</v>
      </c>
      <c r="K1550" s="324">
        <v>125</v>
      </c>
      <c r="L1550" s="324">
        <v>1</v>
      </c>
      <c r="M1550" s="324">
        <v>19.690000000000001</v>
      </c>
      <c r="N1550" s="324">
        <v>19.55</v>
      </c>
      <c r="O1550" s="324">
        <v>8.64</v>
      </c>
      <c r="P1550" s="324">
        <v>100</v>
      </c>
      <c r="Q1550" s="324" t="s">
        <v>293</v>
      </c>
      <c r="R1550" s="399">
        <v>1</v>
      </c>
      <c r="S1550" s="399">
        <v>0</v>
      </c>
      <c r="T1550" s="399">
        <v>0</v>
      </c>
      <c r="U1550" s="406">
        <v>0.88</v>
      </c>
      <c r="V1550" s="406">
        <v>0</v>
      </c>
      <c r="W1550" s="407">
        <v>5.2099999999999999E-5</v>
      </c>
      <c r="X1550" s="407">
        <v>3.7100000000000001E-2</v>
      </c>
      <c r="Y1550" s="324">
        <v>1.58</v>
      </c>
      <c r="Z1550" s="324">
        <v>2.77</v>
      </c>
      <c r="AA1550" s="407">
        <v>4.4400000000000002E-5</v>
      </c>
      <c r="AB1550" s="407">
        <v>3.7100000000000001E-2</v>
      </c>
      <c r="AC1550" s="324">
        <v>1.54</v>
      </c>
      <c r="AD1550" s="324">
        <v>2.68</v>
      </c>
      <c r="AE1550" s="407">
        <v>3.6300000000000001E-5</v>
      </c>
      <c r="AF1550" s="407">
        <v>3.7100000000000001E-2</v>
      </c>
      <c r="AG1550" s="324">
        <v>1.69</v>
      </c>
      <c r="AH1550" s="324">
        <v>2.2999999999999998</v>
      </c>
      <c r="AI1550" s="324">
        <v>0</v>
      </c>
      <c r="AJ1550" s="324">
        <v>0</v>
      </c>
      <c r="AK1550" s="324">
        <v>0</v>
      </c>
      <c r="AL1550" s="324">
        <v>0</v>
      </c>
      <c r="AM1550" s="324">
        <v>0</v>
      </c>
      <c r="AN1550" s="324">
        <v>0</v>
      </c>
      <c r="AO1550" s="324">
        <v>21797</v>
      </c>
      <c r="AP1550" s="324">
        <v>0.25806000000000001</v>
      </c>
      <c r="AQ1550" s="324">
        <v>0.50800000000000001</v>
      </c>
      <c r="AR1550" s="324">
        <v>19</v>
      </c>
      <c r="AS1550" s="324" t="s">
        <v>1875</v>
      </c>
      <c r="AT1550" s="390">
        <v>0</v>
      </c>
      <c r="AU1550" s="390">
        <v>0</v>
      </c>
      <c r="AV1550" s="390">
        <v>0</v>
      </c>
      <c r="AY1550" s="390" t="s">
        <v>3549</v>
      </c>
    </row>
    <row r="1551" spans="1:51" s="390" customFormat="1">
      <c r="A1551" s="324" t="s">
        <v>81</v>
      </c>
      <c r="B1551" s="324" t="s">
        <v>1879</v>
      </c>
      <c r="C1551" s="324">
        <v>0.8</v>
      </c>
      <c r="D1551" s="324">
        <v>20</v>
      </c>
      <c r="E1551" s="324">
        <v>5.9999999999999995E-4</v>
      </c>
      <c r="F1551" s="399">
        <v>0</v>
      </c>
      <c r="G1551" s="324">
        <v>38</v>
      </c>
      <c r="H1551" s="324">
        <v>0.9</v>
      </c>
      <c r="I1551" s="324">
        <v>54</v>
      </c>
      <c r="J1551" s="324">
        <v>40</v>
      </c>
      <c r="K1551" s="324">
        <v>125</v>
      </c>
      <c r="L1551" s="324">
        <v>1</v>
      </c>
      <c r="M1551" s="324">
        <v>19.690000000000001</v>
      </c>
      <c r="N1551" s="324">
        <v>19.55</v>
      </c>
      <c r="O1551" s="324">
        <v>8.64</v>
      </c>
      <c r="P1551" s="324">
        <v>100</v>
      </c>
      <c r="Q1551" s="324" t="s">
        <v>293</v>
      </c>
      <c r="R1551" s="399">
        <v>1</v>
      </c>
      <c r="S1551" s="399">
        <v>0</v>
      </c>
      <c r="T1551" s="399">
        <v>0</v>
      </c>
      <c r="U1551" s="406">
        <v>0.88</v>
      </c>
      <c r="V1551" s="406">
        <v>0</v>
      </c>
      <c r="W1551" s="407">
        <v>5.2099999999999999E-5</v>
      </c>
      <c r="X1551" s="407">
        <v>4.3700000000000003E-2</v>
      </c>
      <c r="Y1551" s="324">
        <v>1.58</v>
      </c>
      <c r="Z1551" s="324">
        <v>2.77</v>
      </c>
      <c r="AA1551" s="407">
        <v>4.4400000000000002E-5</v>
      </c>
      <c r="AB1551" s="407">
        <v>4.3700000000000003E-2</v>
      </c>
      <c r="AC1551" s="324">
        <v>1.54</v>
      </c>
      <c r="AD1551" s="324">
        <v>2.68</v>
      </c>
      <c r="AE1551" s="407">
        <v>3.6300000000000001E-5</v>
      </c>
      <c r="AF1551" s="407">
        <v>4.3700000000000003E-2</v>
      </c>
      <c r="AG1551" s="324">
        <v>1.69</v>
      </c>
      <c r="AH1551" s="324">
        <v>2.2999999999999998</v>
      </c>
      <c r="AI1551" s="324">
        <v>0</v>
      </c>
      <c r="AJ1551" s="324">
        <v>0</v>
      </c>
      <c r="AK1551" s="324">
        <v>0</v>
      </c>
      <c r="AL1551" s="324">
        <v>0</v>
      </c>
      <c r="AM1551" s="324">
        <v>0</v>
      </c>
      <c r="AN1551" s="324">
        <v>0</v>
      </c>
      <c r="AO1551" s="324">
        <v>21797</v>
      </c>
      <c r="AP1551" s="324">
        <v>0.25806000000000001</v>
      </c>
      <c r="AQ1551" s="324">
        <v>0.50800000000000001</v>
      </c>
      <c r="AR1551" s="324">
        <v>19</v>
      </c>
      <c r="AS1551" s="324" t="s">
        <v>1875</v>
      </c>
      <c r="AT1551" s="390">
        <v>0</v>
      </c>
      <c r="AU1551" s="390">
        <v>0</v>
      </c>
      <c r="AV1551" s="390">
        <v>0</v>
      </c>
      <c r="AY1551" s="390" t="s">
        <v>3549</v>
      </c>
    </row>
    <row r="1552" spans="1:51" s="390" customFormat="1">
      <c r="A1552" s="324" t="s">
        <v>81</v>
      </c>
      <c r="B1552" s="324" t="s">
        <v>1880</v>
      </c>
      <c r="C1552" s="324">
        <v>0.9</v>
      </c>
      <c r="D1552" s="324">
        <v>20</v>
      </c>
      <c r="E1552" s="324">
        <v>5.9999999999999995E-4</v>
      </c>
      <c r="F1552" s="399">
        <v>0</v>
      </c>
      <c r="G1552" s="324">
        <v>33</v>
      </c>
      <c r="H1552" s="324">
        <v>0.9</v>
      </c>
      <c r="I1552" s="324">
        <v>54</v>
      </c>
      <c r="J1552" s="324">
        <v>40</v>
      </c>
      <c r="K1552" s="324">
        <v>125</v>
      </c>
      <c r="L1552" s="324">
        <v>1</v>
      </c>
      <c r="M1552" s="324">
        <v>19.690000000000001</v>
      </c>
      <c r="N1552" s="324">
        <v>19.55</v>
      </c>
      <c r="O1552" s="324">
        <v>8.64</v>
      </c>
      <c r="P1552" s="324">
        <v>100</v>
      </c>
      <c r="Q1552" s="324" t="s">
        <v>293</v>
      </c>
      <c r="R1552" s="399">
        <v>1</v>
      </c>
      <c r="S1552" s="399">
        <v>0</v>
      </c>
      <c r="T1552" s="399">
        <v>0</v>
      </c>
      <c r="U1552" s="406">
        <v>0.88</v>
      </c>
      <c r="V1552" s="406">
        <v>0</v>
      </c>
      <c r="W1552" s="407">
        <v>5.2099999999999999E-5</v>
      </c>
      <c r="X1552" s="407">
        <v>4.9099999999999998E-2</v>
      </c>
      <c r="Y1552" s="324">
        <v>1.58</v>
      </c>
      <c r="Z1552" s="324">
        <v>2.77</v>
      </c>
      <c r="AA1552" s="407">
        <v>4.4400000000000002E-5</v>
      </c>
      <c r="AB1552" s="407">
        <v>4.9099999999999998E-2</v>
      </c>
      <c r="AC1552" s="324">
        <v>1.54</v>
      </c>
      <c r="AD1552" s="324">
        <v>2.68</v>
      </c>
      <c r="AE1552" s="407">
        <v>3.6300000000000001E-5</v>
      </c>
      <c r="AF1552" s="407">
        <v>4.9099999999999998E-2</v>
      </c>
      <c r="AG1552" s="324">
        <v>1.69</v>
      </c>
      <c r="AH1552" s="324">
        <v>2.2999999999999998</v>
      </c>
      <c r="AI1552" s="324">
        <v>0</v>
      </c>
      <c r="AJ1552" s="324">
        <v>0</v>
      </c>
      <c r="AK1552" s="324">
        <v>0</v>
      </c>
      <c r="AL1552" s="324">
        <v>0</v>
      </c>
      <c r="AM1552" s="324">
        <v>0</v>
      </c>
      <c r="AN1552" s="324">
        <v>0</v>
      </c>
      <c r="AO1552" s="324">
        <v>21797</v>
      </c>
      <c r="AP1552" s="324">
        <v>0.25806000000000001</v>
      </c>
      <c r="AQ1552" s="324">
        <v>0.50800000000000001</v>
      </c>
      <c r="AR1552" s="324">
        <v>19</v>
      </c>
      <c r="AS1552" s="324" t="s">
        <v>1875</v>
      </c>
      <c r="AT1552" s="390">
        <v>0</v>
      </c>
      <c r="AU1552" s="390">
        <v>0</v>
      </c>
      <c r="AV1552" s="390">
        <v>0</v>
      </c>
      <c r="AY1552" s="390" t="s">
        <v>3549</v>
      </c>
    </row>
    <row r="1553" spans="1:51" s="390" customFormat="1">
      <c r="A1553" s="324" t="s">
        <v>81</v>
      </c>
      <c r="B1553" s="324" t="s">
        <v>1890</v>
      </c>
      <c r="C1553" s="324">
        <v>1</v>
      </c>
      <c r="D1553" s="324">
        <v>20</v>
      </c>
      <c r="E1553" s="324">
        <v>8.9999999999999998E-4</v>
      </c>
      <c r="F1553" s="399">
        <v>0</v>
      </c>
      <c r="G1553" s="324">
        <v>42</v>
      </c>
      <c r="H1553" s="324">
        <v>0.9</v>
      </c>
      <c r="I1553" s="324">
        <v>45</v>
      </c>
      <c r="J1553" s="324">
        <v>40</v>
      </c>
      <c r="K1553" s="324">
        <v>125</v>
      </c>
      <c r="L1553" s="324">
        <v>1</v>
      </c>
      <c r="M1553" s="324">
        <v>19.18</v>
      </c>
      <c r="N1553" s="324">
        <v>18.170000000000002</v>
      </c>
      <c r="O1553" s="324">
        <v>9.4</v>
      </c>
      <c r="P1553" s="324">
        <v>100</v>
      </c>
      <c r="Q1553" s="324" t="s">
        <v>293</v>
      </c>
      <c r="R1553" s="399">
        <v>1</v>
      </c>
      <c r="S1553" s="399">
        <v>0</v>
      </c>
      <c r="T1553" s="399">
        <v>0</v>
      </c>
      <c r="U1553" s="406">
        <v>0.91</v>
      </c>
      <c r="V1553" s="406">
        <v>0</v>
      </c>
      <c r="W1553" s="407">
        <v>5.6100000000000002E-5</v>
      </c>
      <c r="X1553" s="407">
        <v>3.6400000000000002E-2</v>
      </c>
      <c r="Y1553" s="324">
        <v>1.58</v>
      </c>
      <c r="Z1553" s="324">
        <v>2.77</v>
      </c>
      <c r="AA1553" s="407">
        <v>4.7800000000000003E-5</v>
      </c>
      <c r="AB1553" s="407">
        <v>3.6400000000000002E-2</v>
      </c>
      <c r="AC1553" s="324">
        <v>1.54</v>
      </c>
      <c r="AD1553" s="324">
        <v>2.68</v>
      </c>
      <c r="AE1553" s="407">
        <v>3.9100000000000002E-5</v>
      </c>
      <c r="AF1553" s="407">
        <v>3.6400000000000002E-2</v>
      </c>
      <c r="AG1553" s="324">
        <v>1.69</v>
      </c>
      <c r="AH1553" s="324">
        <v>2.2999999999999998</v>
      </c>
      <c r="AI1553" s="324">
        <v>0</v>
      </c>
      <c r="AJ1553" s="324">
        <v>0</v>
      </c>
      <c r="AK1553" s="324">
        <v>0</v>
      </c>
      <c r="AL1553" s="324">
        <v>0</v>
      </c>
      <c r="AM1553" s="324">
        <v>0</v>
      </c>
      <c r="AN1553" s="324">
        <v>0</v>
      </c>
      <c r="AO1553" s="324">
        <v>21797</v>
      </c>
      <c r="AP1553" s="324">
        <v>0.25806000000000001</v>
      </c>
      <c r="AQ1553" s="324">
        <v>0.50800000000000001</v>
      </c>
      <c r="AR1553" s="324">
        <v>20</v>
      </c>
      <c r="AS1553" s="324" t="s">
        <v>1875</v>
      </c>
      <c r="AT1553" s="390">
        <v>0</v>
      </c>
      <c r="AU1553" s="390">
        <v>0</v>
      </c>
      <c r="AV1553" s="390">
        <v>0</v>
      </c>
      <c r="AY1553" s="390" t="s">
        <v>3549</v>
      </c>
    </row>
    <row r="1554" spans="1:51" s="390" customFormat="1">
      <c r="A1554" s="324" t="s">
        <v>81</v>
      </c>
      <c r="B1554" s="324" t="s">
        <v>1891</v>
      </c>
      <c r="C1554" s="324">
        <v>1.2</v>
      </c>
      <c r="D1554" s="324">
        <v>20</v>
      </c>
      <c r="E1554" s="324">
        <v>8.9999999999999998E-4</v>
      </c>
      <c r="F1554" s="399">
        <v>0</v>
      </c>
      <c r="G1554" s="324">
        <v>37</v>
      </c>
      <c r="H1554" s="324">
        <v>0.9</v>
      </c>
      <c r="I1554" s="324">
        <v>45</v>
      </c>
      <c r="J1554" s="324">
        <v>40</v>
      </c>
      <c r="K1554" s="324">
        <v>125</v>
      </c>
      <c r="L1554" s="324">
        <v>1</v>
      </c>
      <c r="M1554" s="324">
        <v>19.690000000000001</v>
      </c>
      <c r="N1554" s="324">
        <v>19.55</v>
      </c>
      <c r="O1554" s="324">
        <v>9.4</v>
      </c>
      <c r="P1554" s="324">
        <v>100</v>
      </c>
      <c r="Q1554" s="324" t="s">
        <v>293</v>
      </c>
      <c r="R1554" s="399">
        <v>1</v>
      </c>
      <c r="S1554" s="399">
        <v>0</v>
      </c>
      <c r="T1554" s="399">
        <v>0</v>
      </c>
      <c r="U1554" s="406">
        <v>0.91</v>
      </c>
      <c r="V1554" s="406">
        <v>0</v>
      </c>
      <c r="W1554" s="407">
        <v>5.6100000000000002E-5</v>
      </c>
      <c r="X1554" s="407">
        <v>4.3700000000000003E-2</v>
      </c>
      <c r="Y1554" s="324">
        <v>1.58</v>
      </c>
      <c r="Z1554" s="324">
        <v>2.77</v>
      </c>
      <c r="AA1554" s="407">
        <v>4.7800000000000003E-5</v>
      </c>
      <c r="AB1554" s="407">
        <v>4.3700000000000003E-2</v>
      </c>
      <c r="AC1554" s="324">
        <v>1.54</v>
      </c>
      <c r="AD1554" s="324">
        <v>2.68</v>
      </c>
      <c r="AE1554" s="407">
        <v>3.9100000000000002E-5</v>
      </c>
      <c r="AF1554" s="407">
        <v>4.3700000000000003E-2</v>
      </c>
      <c r="AG1554" s="324">
        <v>1.69</v>
      </c>
      <c r="AH1554" s="324">
        <v>2.2999999999999998</v>
      </c>
      <c r="AI1554" s="324">
        <v>0</v>
      </c>
      <c r="AJ1554" s="324">
        <v>0</v>
      </c>
      <c r="AK1554" s="324">
        <v>0</v>
      </c>
      <c r="AL1554" s="324">
        <v>0</v>
      </c>
      <c r="AM1554" s="324">
        <v>0</v>
      </c>
      <c r="AN1554" s="324">
        <v>0</v>
      </c>
      <c r="AO1554" s="324">
        <v>21797</v>
      </c>
      <c r="AP1554" s="324">
        <v>0.25806000000000001</v>
      </c>
      <c r="AQ1554" s="324">
        <v>0.50800000000000001</v>
      </c>
      <c r="AR1554" s="324">
        <v>20</v>
      </c>
      <c r="AS1554" s="324" t="s">
        <v>1875</v>
      </c>
      <c r="AT1554" s="390">
        <v>0</v>
      </c>
      <c r="AU1554" s="390">
        <v>0</v>
      </c>
      <c r="AV1554" s="390">
        <v>0</v>
      </c>
      <c r="AY1554" s="390" t="s">
        <v>3549</v>
      </c>
    </row>
    <row r="1555" spans="1:51" s="390" customFormat="1">
      <c r="A1555" s="324" t="s">
        <v>81</v>
      </c>
      <c r="B1555" s="324" t="s">
        <v>1892</v>
      </c>
      <c r="C1555" s="324">
        <v>2</v>
      </c>
      <c r="D1555" s="324">
        <v>20</v>
      </c>
      <c r="E1555" s="324">
        <v>8.9999999999999998E-4</v>
      </c>
      <c r="F1555" s="399">
        <v>0</v>
      </c>
      <c r="G1555" s="324">
        <v>27</v>
      </c>
      <c r="H1555" s="324">
        <v>0.9</v>
      </c>
      <c r="I1555" s="324">
        <v>45</v>
      </c>
      <c r="J1555" s="324">
        <v>40</v>
      </c>
      <c r="K1555" s="324">
        <v>125</v>
      </c>
      <c r="L1555" s="324">
        <v>1</v>
      </c>
      <c r="M1555" s="324">
        <v>19.690000000000001</v>
      </c>
      <c r="N1555" s="324">
        <v>19.55</v>
      </c>
      <c r="O1555" s="324">
        <v>9.4</v>
      </c>
      <c r="P1555" s="324">
        <v>100</v>
      </c>
      <c r="Q1555" s="324" t="s">
        <v>293</v>
      </c>
      <c r="R1555" s="399">
        <v>1</v>
      </c>
      <c r="S1555" s="399">
        <v>0</v>
      </c>
      <c r="T1555" s="399">
        <v>0</v>
      </c>
      <c r="U1555" s="406">
        <v>0.91</v>
      </c>
      <c r="V1555" s="406">
        <v>0</v>
      </c>
      <c r="W1555" s="407">
        <v>5.6100000000000002E-5</v>
      </c>
      <c r="X1555" s="407">
        <v>7.2800000000000004E-2</v>
      </c>
      <c r="Y1555" s="324">
        <v>1.58</v>
      </c>
      <c r="Z1555" s="324">
        <v>2.77</v>
      </c>
      <c r="AA1555" s="407">
        <v>4.7800000000000003E-5</v>
      </c>
      <c r="AB1555" s="407">
        <v>7.2800000000000004E-2</v>
      </c>
      <c r="AC1555" s="324">
        <v>1.54</v>
      </c>
      <c r="AD1555" s="324">
        <v>2.68</v>
      </c>
      <c r="AE1555" s="407">
        <v>3.9100000000000002E-5</v>
      </c>
      <c r="AF1555" s="407">
        <v>7.2800000000000004E-2</v>
      </c>
      <c r="AG1555" s="324">
        <v>1.69</v>
      </c>
      <c r="AH1555" s="324">
        <v>2.2999999999999998</v>
      </c>
      <c r="AI1555" s="324">
        <v>0</v>
      </c>
      <c r="AJ1555" s="324">
        <v>0</v>
      </c>
      <c r="AK1555" s="324">
        <v>0</v>
      </c>
      <c r="AL1555" s="324">
        <v>0</v>
      </c>
      <c r="AM1555" s="324">
        <v>0</v>
      </c>
      <c r="AN1555" s="324">
        <v>0</v>
      </c>
      <c r="AO1555" s="324">
        <v>21797</v>
      </c>
      <c r="AP1555" s="324">
        <v>0.25806000000000001</v>
      </c>
      <c r="AQ1555" s="324">
        <v>0.50800000000000001</v>
      </c>
      <c r="AR1555" s="324">
        <v>20</v>
      </c>
      <c r="AS1555" s="324" t="s">
        <v>1875</v>
      </c>
      <c r="AT1555" s="390">
        <v>0</v>
      </c>
      <c r="AU1555" s="390">
        <v>0</v>
      </c>
      <c r="AV1555" s="390">
        <v>0</v>
      </c>
      <c r="AY1555" s="390" t="s">
        <v>3549</v>
      </c>
    </row>
    <row r="1556" spans="1:51" s="390" customFormat="1">
      <c r="A1556" s="324" t="s">
        <v>81</v>
      </c>
      <c r="B1556" s="324" t="s">
        <v>1884</v>
      </c>
      <c r="C1556" s="324">
        <v>0.3</v>
      </c>
      <c r="D1556" s="324">
        <v>20</v>
      </c>
      <c r="E1556" s="324">
        <v>8.9999999999999998E-4</v>
      </c>
      <c r="F1556" s="399">
        <v>0</v>
      </c>
      <c r="G1556" s="324">
        <v>100</v>
      </c>
      <c r="H1556" s="324">
        <v>0.9</v>
      </c>
      <c r="I1556" s="324">
        <v>45</v>
      </c>
      <c r="J1556" s="324">
        <v>40</v>
      </c>
      <c r="K1556" s="324">
        <v>125</v>
      </c>
      <c r="L1556" s="324">
        <v>1</v>
      </c>
      <c r="M1556" s="324">
        <v>19.690000000000001</v>
      </c>
      <c r="N1556" s="324">
        <v>19.55</v>
      </c>
      <c r="O1556" s="324">
        <v>9.4</v>
      </c>
      <c r="P1556" s="324">
        <v>100</v>
      </c>
      <c r="Q1556" s="324" t="s">
        <v>293</v>
      </c>
      <c r="R1556" s="399">
        <v>1</v>
      </c>
      <c r="S1556" s="399">
        <v>0</v>
      </c>
      <c r="T1556" s="399">
        <v>0</v>
      </c>
      <c r="U1556" s="406">
        <v>0.91</v>
      </c>
      <c r="V1556" s="406">
        <v>0</v>
      </c>
      <c r="W1556" s="407">
        <v>5.6100000000000002E-5</v>
      </c>
      <c r="X1556" s="407">
        <v>1.09E-2</v>
      </c>
      <c r="Y1556" s="324">
        <v>1.58</v>
      </c>
      <c r="Z1556" s="324">
        <v>2.77</v>
      </c>
      <c r="AA1556" s="407">
        <v>4.7800000000000003E-5</v>
      </c>
      <c r="AB1556" s="407">
        <v>1.09E-2</v>
      </c>
      <c r="AC1556" s="324">
        <v>1.54</v>
      </c>
      <c r="AD1556" s="324">
        <v>2.68</v>
      </c>
      <c r="AE1556" s="407">
        <v>3.9100000000000002E-5</v>
      </c>
      <c r="AF1556" s="407">
        <v>1.09E-2</v>
      </c>
      <c r="AG1556" s="324">
        <v>1.69</v>
      </c>
      <c r="AH1556" s="324">
        <v>2.2999999999999998</v>
      </c>
      <c r="AI1556" s="324">
        <v>0</v>
      </c>
      <c r="AJ1556" s="324">
        <v>0</v>
      </c>
      <c r="AK1556" s="324">
        <v>0</v>
      </c>
      <c r="AL1556" s="324">
        <v>0</v>
      </c>
      <c r="AM1556" s="324">
        <v>0</v>
      </c>
      <c r="AN1556" s="324">
        <v>0</v>
      </c>
      <c r="AO1556" s="324">
        <v>21797</v>
      </c>
      <c r="AP1556" s="324">
        <v>0.25806000000000001</v>
      </c>
      <c r="AQ1556" s="324">
        <v>0.50800000000000001</v>
      </c>
      <c r="AR1556" s="324">
        <v>20</v>
      </c>
      <c r="AS1556" s="324" t="s">
        <v>1875</v>
      </c>
      <c r="AT1556" s="390">
        <v>0</v>
      </c>
      <c r="AU1556" s="390">
        <v>0</v>
      </c>
      <c r="AV1556" s="390">
        <v>0</v>
      </c>
      <c r="AY1556" s="390" t="s">
        <v>3549</v>
      </c>
    </row>
    <row r="1557" spans="1:51" s="390" customFormat="1">
      <c r="A1557" s="324" t="s">
        <v>81</v>
      </c>
      <c r="B1557" s="324" t="s">
        <v>1885</v>
      </c>
      <c r="C1557" s="324">
        <v>0.5</v>
      </c>
      <c r="D1557" s="324">
        <v>20</v>
      </c>
      <c r="E1557" s="324">
        <v>8.9999999999999998E-4</v>
      </c>
      <c r="F1557" s="399">
        <v>0</v>
      </c>
      <c r="G1557" s="324">
        <v>81</v>
      </c>
      <c r="H1557" s="324">
        <v>0.9</v>
      </c>
      <c r="I1557" s="324">
        <v>45</v>
      </c>
      <c r="J1557" s="324">
        <v>40</v>
      </c>
      <c r="K1557" s="324">
        <v>125</v>
      </c>
      <c r="L1557" s="324">
        <v>1</v>
      </c>
      <c r="M1557" s="324">
        <v>19.690000000000001</v>
      </c>
      <c r="N1557" s="324">
        <v>19.55</v>
      </c>
      <c r="O1557" s="324">
        <v>9.4</v>
      </c>
      <c r="P1557" s="324">
        <v>100</v>
      </c>
      <c r="Q1557" s="324" t="s">
        <v>293</v>
      </c>
      <c r="R1557" s="399">
        <v>1</v>
      </c>
      <c r="S1557" s="399">
        <v>0</v>
      </c>
      <c r="T1557" s="399">
        <v>0</v>
      </c>
      <c r="U1557" s="406">
        <v>0.91</v>
      </c>
      <c r="V1557" s="406">
        <v>0</v>
      </c>
      <c r="W1557" s="407">
        <v>5.6100000000000002E-5</v>
      </c>
      <c r="X1557" s="407">
        <v>1.8200000000000001E-2</v>
      </c>
      <c r="Y1557" s="324">
        <v>1.58</v>
      </c>
      <c r="Z1557" s="324">
        <v>2.77</v>
      </c>
      <c r="AA1557" s="407">
        <v>4.7800000000000003E-5</v>
      </c>
      <c r="AB1557" s="407">
        <v>1.8200000000000001E-2</v>
      </c>
      <c r="AC1557" s="324">
        <v>1.54</v>
      </c>
      <c r="AD1557" s="324">
        <v>2.68</v>
      </c>
      <c r="AE1557" s="407">
        <v>3.9100000000000002E-5</v>
      </c>
      <c r="AF1557" s="407">
        <v>1.8200000000000001E-2</v>
      </c>
      <c r="AG1557" s="324">
        <v>1.69</v>
      </c>
      <c r="AH1557" s="324">
        <v>2.2999999999999998</v>
      </c>
      <c r="AI1557" s="324">
        <v>0</v>
      </c>
      <c r="AJ1557" s="324">
        <v>0</v>
      </c>
      <c r="AK1557" s="324">
        <v>0</v>
      </c>
      <c r="AL1557" s="324">
        <v>0</v>
      </c>
      <c r="AM1557" s="324">
        <v>0</v>
      </c>
      <c r="AN1557" s="324">
        <v>0</v>
      </c>
      <c r="AO1557" s="324">
        <v>21797</v>
      </c>
      <c r="AP1557" s="324">
        <v>0.25806000000000001</v>
      </c>
      <c r="AQ1557" s="324">
        <v>0.50800000000000001</v>
      </c>
      <c r="AR1557" s="324">
        <v>20</v>
      </c>
      <c r="AS1557" s="324" t="s">
        <v>1875</v>
      </c>
      <c r="AT1557" s="390">
        <v>0</v>
      </c>
      <c r="AU1557" s="390">
        <v>0</v>
      </c>
      <c r="AV1557" s="390">
        <v>0</v>
      </c>
      <c r="AY1557" s="390" t="s">
        <v>3549</v>
      </c>
    </row>
    <row r="1558" spans="1:51" s="390" customFormat="1">
      <c r="A1558" s="324" t="s">
        <v>81</v>
      </c>
      <c r="B1558" s="324" t="s">
        <v>1886</v>
      </c>
      <c r="C1558" s="324">
        <v>0.6</v>
      </c>
      <c r="D1558" s="324">
        <v>20</v>
      </c>
      <c r="E1558" s="324">
        <v>8.9999999999999998E-4</v>
      </c>
      <c r="F1558" s="399">
        <v>0</v>
      </c>
      <c r="G1558" s="324">
        <v>70</v>
      </c>
      <c r="H1558" s="324">
        <v>0.9</v>
      </c>
      <c r="I1558" s="324">
        <v>45</v>
      </c>
      <c r="J1558" s="324">
        <v>40</v>
      </c>
      <c r="K1558" s="324">
        <v>125</v>
      </c>
      <c r="L1558" s="324">
        <v>1</v>
      </c>
      <c r="M1558" s="324">
        <v>19.690000000000001</v>
      </c>
      <c r="N1558" s="324">
        <v>19.55</v>
      </c>
      <c r="O1558" s="324">
        <v>9.4</v>
      </c>
      <c r="P1558" s="324">
        <v>100</v>
      </c>
      <c r="Q1558" s="324" t="s">
        <v>293</v>
      </c>
      <c r="R1558" s="399">
        <v>1</v>
      </c>
      <c r="S1558" s="399">
        <v>0</v>
      </c>
      <c r="T1558" s="399">
        <v>0</v>
      </c>
      <c r="U1558" s="406">
        <v>0.91</v>
      </c>
      <c r="V1558" s="406">
        <v>0</v>
      </c>
      <c r="W1558" s="407">
        <v>5.6100000000000002E-5</v>
      </c>
      <c r="X1558" s="407">
        <v>2.18E-2</v>
      </c>
      <c r="Y1558" s="324">
        <v>1.58</v>
      </c>
      <c r="Z1558" s="324">
        <v>2.77</v>
      </c>
      <c r="AA1558" s="407">
        <v>4.7800000000000003E-5</v>
      </c>
      <c r="AB1558" s="407">
        <v>2.18E-2</v>
      </c>
      <c r="AC1558" s="324">
        <v>1.54</v>
      </c>
      <c r="AD1558" s="324">
        <v>2.68</v>
      </c>
      <c r="AE1558" s="407">
        <v>3.9100000000000002E-5</v>
      </c>
      <c r="AF1558" s="407">
        <v>2.18E-2</v>
      </c>
      <c r="AG1558" s="324">
        <v>1.69</v>
      </c>
      <c r="AH1558" s="324">
        <v>2.2999999999999998</v>
      </c>
      <c r="AI1558" s="324">
        <v>0</v>
      </c>
      <c r="AJ1558" s="324">
        <v>0</v>
      </c>
      <c r="AK1558" s="324">
        <v>0</v>
      </c>
      <c r="AL1558" s="324">
        <v>0</v>
      </c>
      <c r="AM1558" s="324">
        <v>0</v>
      </c>
      <c r="AN1558" s="324">
        <v>0</v>
      </c>
      <c r="AO1558" s="324">
        <v>21797</v>
      </c>
      <c r="AP1558" s="324">
        <v>0.25806000000000001</v>
      </c>
      <c r="AQ1558" s="324">
        <v>0.50800000000000001</v>
      </c>
      <c r="AR1558" s="324">
        <v>20</v>
      </c>
      <c r="AS1558" s="324" t="s">
        <v>1875</v>
      </c>
      <c r="AT1558" s="390">
        <v>0</v>
      </c>
      <c r="AU1558" s="390">
        <v>0</v>
      </c>
      <c r="AV1558" s="390">
        <v>0</v>
      </c>
      <c r="AY1558" s="390" t="s">
        <v>3549</v>
      </c>
    </row>
    <row r="1559" spans="1:51" s="390" customFormat="1">
      <c r="A1559" s="324" t="s">
        <v>81</v>
      </c>
      <c r="B1559" s="324" t="s">
        <v>1887</v>
      </c>
      <c r="C1559" s="324">
        <v>0.68</v>
      </c>
      <c r="D1559" s="324">
        <v>20</v>
      </c>
      <c r="E1559" s="324">
        <v>8.9999999999999998E-4</v>
      </c>
      <c r="F1559" s="399">
        <v>0</v>
      </c>
      <c r="G1559" s="324">
        <v>62</v>
      </c>
      <c r="H1559" s="324">
        <v>0.9</v>
      </c>
      <c r="I1559" s="324">
        <v>45</v>
      </c>
      <c r="J1559" s="324">
        <v>40</v>
      </c>
      <c r="K1559" s="324">
        <v>125</v>
      </c>
      <c r="L1559" s="324">
        <v>1</v>
      </c>
      <c r="M1559" s="324">
        <v>19.690000000000001</v>
      </c>
      <c r="N1559" s="324">
        <v>19.55</v>
      </c>
      <c r="O1559" s="324">
        <v>9.4</v>
      </c>
      <c r="P1559" s="324">
        <v>100</v>
      </c>
      <c r="Q1559" s="324" t="s">
        <v>293</v>
      </c>
      <c r="R1559" s="399">
        <v>1</v>
      </c>
      <c r="S1559" s="399">
        <v>0</v>
      </c>
      <c r="T1559" s="399">
        <v>0</v>
      </c>
      <c r="U1559" s="406">
        <v>0.91</v>
      </c>
      <c r="V1559" s="406">
        <v>0</v>
      </c>
      <c r="W1559" s="407">
        <v>5.6100000000000002E-5</v>
      </c>
      <c r="X1559" s="407">
        <v>2.47E-2</v>
      </c>
      <c r="Y1559" s="324">
        <v>1.58</v>
      </c>
      <c r="Z1559" s="324">
        <v>2.77</v>
      </c>
      <c r="AA1559" s="407">
        <v>4.7800000000000003E-5</v>
      </c>
      <c r="AB1559" s="407">
        <v>2.47E-2</v>
      </c>
      <c r="AC1559" s="324">
        <v>1.54</v>
      </c>
      <c r="AD1559" s="324">
        <v>2.68</v>
      </c>
      <c r="AE1559" s="407">
        <v>3.9100000000000002E-5</v>
      </c>
      <c r="AF1559" s="407">
        <v>2.47E-2</v>
      </c>
      <c r="AG1559" s="324">
        <v>1.69</v>
      </c>
      <c r="AH1559" s="324">
        <v>2.2999999999999998</v>
      </c>
      <c r="AI1559" s="324">
        <v>0</v>
      </c>
      <c r="AJ1559" s="324">
        <v>0</v>
      </c>
      <c r="AK1559" s="324">
        <v>0</v>
      </c>
      <c r="AL1559" s="324">
        <v>0</v>
      </c>
      <c r="AM1559" s="324">
        <v>0</v>
      </c>
      <c r="AN1559" s="324">
        <v>0</v>
      </c>
      <c r="AO1559" s="324">
        <v>21797</v>
      </c>
      <c r="AP1559" s="324">
        <v>0.25806000000000001</v>
      </c>
      <c r="AQ1559" s="324">
        <v>0.50800000000000001</v>
      </c>
      <c r="AR1559" s="324">
        <v>20</v>
      </c>
      <c r="AS1559" s="324" t="s">
        <v>1875</v>
      </c>
      <c r="AT1559" s="390">
        <v>0</v>
      </c>
      <c r="AU1559" s="390">
        <v>0</v>
      </c>
      <c r="AV1559" s="390">
        <v>0</v>
      </c>
      <c r="AY1559" s="390" t="s">
        <v>3549</v>
      </c>
    </row>
    <row r="1560" spans="1:51" s="390" customFormat="1">
      <c r="A1560" s="324" t="s">
        <v>81</v>
      </c>
      <c r="B1560" s="324" t="s">
        <v>1888</v>
      </c>
      <c r="C1560" s="324">
        <v>0.8</v>
      </c>
      <c r="D1560" s="324">
        <v>20</v>
      </c>
      <c r="E1560" s="324">
        <v>8.9999999999999998E-4</v>
      </c>
      <c r="F1560" s="399">
        <v>0</v>
      </c>
      <c r="G1560" s="324">
        <v>53</v>
      </c>
      <c r="H1560" s="324">
        <v>0.9</v>
      </c>
      <c r="I1560" s="324">
        <v>45</v>
      </c>
      <c r="J1560" s="324">
        <v>40</v>
      </c>
      <c r="K1560" s="324">
        <v>125</v>
      </c>
      <c r="L1560" s="324">
        <v>1</v>
      </c>
      <c r="M1560" s="324">
        <v>19.690000000000001</v>
      </c>
      <c r="N1560" s="324">
        <v>19.55</v>
      </c>
      <c r="O1560" s="324">
        <v>9.4</v>
      </c>
      <c r="P1560" s="324">
        <v>100</v>
      </c>
      <c r="Q1560" s="324" t="s">
        <v>293</v>
      </c>
      <c r="R1560" s="399">
        <v>1</v>
      </c>
      <c r="S1560" s="399">
        <v>0</v>
      </c>
      <c r="T1560" s="399">
        <v>0</v>
      </c>
      <c r="U1560" s="406">
        <v>0.91</v>
      </c>
      <c r="V1560" s="406">
        <v>0</v>
      </c>
      <c r="W1560" s="407">
        <v>5.6100000000000002E-5</v>
      </c>
      <c r="X1560" s="407">
        <v>2.9100000000000001E-2</v>
      </c>
      <c r="Y1560" s="324">
        <v>1.58</v>
      </c>
      <c r="Z1560" s="324">
        <v>2.77</v>
      </c>
      <c r="AA1560" s="407">
        <v>4.7800000000000003E-5</v>
      </c>
      <c r="AB1560" s="407">
        <v>2.9100000000000001E-2</v>
      </c>
      <c r="AC1560" s="324">
        <v>1.54</v>
      </c>
      <c r="AD1560" s="324">
        <v>2.68</v>
      </c>
      <c r="AE1560" s="407">
        <v>3.9100000000000002E-5</v>
      </c>
      <c r="AF1560" s="407">
        <v>2.9100000000000001E-2</v>
      </c>
      <c r="AG1560" s="324">
        <v>1.69</v>
      </c>
      <c r="AH1560" s="324">
        <v>2.2999999999999998</v>
      </c>
      <c r="AI1560" s="324">
        <v>0</v>
      </c>
      <c r="AJ1560" s="324">
        <v>0</v>
      </c>
      <c r="AK1560" s="324">
        <v>0</v>
      </c>
      <c r="AL1560" s="324">
        <v>0</v>
      </c>
      <c r="AM1560" s="324">
        <v>0</v>
      </c>
      <c r="AN1560" s="324">
        <v>0</v>
      </c>
      <c r="AO1560" s="324">
        <v>21797</v>
      </c>
      <c r="AP1560" s="324">
        <v>0.25806000000000001</v>
      </c>
      <c r="AQ1560" s="324">
        <v>0.50800000000000001</v>
      </c>
      <c r="AR1560" s="324">
        <v>20</v>
      </c>
      <c r="AS1560" s="324" t="s">
        <v>1875</v>
      </c>
      <c r="AT1560" s="390">
        <v>0</v>
      </c>
      <c r="AU1560" s="390">
        <v>0</v>
      </c>
      <c r="AV1560" s="390">
        <v>0</v>
      </c>
      <c r="AY1560" s="390" t="s">
        <v>3549</v>
      </c>
    </row>
    <row r="1561" spans="1:51" s="390" customFormat="1">
      <c r="A1561" s="324" t="s">
        <v>81</v>
      </c>
      <c r="B1561" s="324" t="s">
        <v>1889</v>
      </c>
      <c r="C1561" s="324">
        <v>0.9</v>
      </c>
      <c r="D1561" s="324">
        <v>20</v>
      </c>
      <c r="E1561" s="324">
        <v>8.9999999999999998E-4</v>
      </c>
      <c r="F1561" s="399">
        <v>0</v>
      </c>
      <c r="G1561" s="324">
        <v>48</v>
      </c>
      <c r="H1561" s="324">
        <v>0.9</v>
      </c>
      <c r="I1561" s="324">
        <v>45</v>
      </c>
      <c r="J1561" s="324">
        <v>40</v>
      </c>
      <c r="K1561" s="324">
        <v>125</v>
      </c>
      <c r="L1561" s="324">
        <v>1</v>
      </c>
      <c r="M1561" s="324">
        <v>19.690000000000001</v>
      </c>
      <c r="N1561" s="324">
        <v>19.55</v>
      </c>
      <c r="O1561" s="324">
        <v>9.4</v>
      </c>
      <c r="P1561" s="324">
        <v>100</v>
      </c>
      <c r="Q1561" s="324" t="s">
        <v>293</v>
      </c>
      <c r="R1561" s="399">
        <v>1</v>
      </c>
      <c r="S1561" s="399">
        <v>0</v>
      </c>
      <c r="T1561" s="399">
        <v>0</v>
      </c>
      <c r="U1561" s="406">
        <v>0.91</v>
      </c>
      <c r="V1561" s="406">
        <v>0</v>
      </c>
      <c r="W1561" s="407">
        <v>5.6100000000000002E-5</v>
      </c>
      <c r="X1561" s="407">
        <v>3.2800000000000003E-2</v>
      </c>
      <c r="Y1561" s="324">
        <v>1.58</v>
      </c>
      <c r="Z1561" s="324">
        <v>2.77</v>
      </c>
      <c r="AA1561" s="407">
        <v>4.7800000000000003E-5</v>
      </c>
      <c r="AB1561" s="407">
        <v>3.2800000000000003E-2</v>
      </c>
      <c r="AC1561" s="324">
        <v>1.54</v>
      </c>
      <c r="AD1561" s="324">
        <v>2.68</v>
      </c>
      <c r="AE1561" s="407">
        <v>3.9100000000000002E-5</v>
      </c>
      <c r="AF1561" s="407">
        <v>3.2800000000000003E-2</v>
      </c>
      <c r="AG1561" s="324">
        <v>1.69</v>
      </c>
      <c r="AH1561" s="324">
        <v>2.2999999999999998</v>
      </c>
      <c r="AI1561" s="324">
        <v>0</v>
      </c>
      <c r="AJ1561" s="324">
        <v>0</v>
      </c>
      <c r="AK1561" s="324">
        <v>0</v>
      </c>
      <c r="AL1561" s="324">
        <v>0</v>
      </c>
      <c r="AM1561" s="324">
        <v>0</v>
      </c>
      <c r="AN1561" s="324">
        <v>0</v>
      </c>
      <c r="AO1561" s="324">
        <v>21797</v>
      </c>
      <c r="AP1561" s="324">
        <v>0.25806000000000001</v>
      </c>
      <c r="AQ1561" s="324">
        <v>0.50800000000000001</v>
      </c>
      <c r="AR1561" s="324">
        <v>20</v>
      </c>
      <c r="AS1561" s="324" t="s">
        <v>1875</v>
      </c>
      <c r="AT1561" s="390">
        <v>0</v>
      </c>
      <c r="AU1561" s="390">
        <v>0</v>
      </c>
      <c r="AV1561" s="390">
        <v>0</v>
      </c>
      <c r="AY1561" s="390" t="s">
        <v>3549</v>
      </c>
    </row>
    <row r="1562" spans="1:51" s="390" customFormat="1">
      <c r="A1562" s="324" t="s">
        <v>81</v>
      </c>
      <c r="B1562" s="324" t="s">
        <v>1898</v>
      </c>
      <c r="C1562" s="324">
        <v>1</v>
      </c>
      <c r="D1562" s="324">
        <v>20</v>
      </c>
      <c r="E1562" s="324">
        <v>1.1999999999999999E-3</v>
      </c>
      <c r="F1562" s="399">
        <v>0</v>
      </c>
      <c r="G1562" s="324">
        <v>56</v>
      </c>
      <c r="H1562" s="324">
        <v>0.9</v>
      </c>
      <c r="I1562" s="324">
        <v>40</v>
      </c>
      <c r="J1562" s="324">
        <v>40</v>
      </c>
      <c r="K1562" s="324">
        <v>125</v>
      </c>
      <c r="L1562" s="324">
        <v>1</v>
      </c>
      <c r="M1562" s="324">
        <v>19.18</v>
      </c>
      <c r="N1562" s="324">
        <v>18.170000000000002</v>
      </c>
      <c r="O1562" s="324">
        <v>10.67</v>
      </c>
      <c r="P1562" s="324">
        <v>100</v>
      </c>
      <c r="Q1562" s="324" t="s">
        <v>293</v>
      </c>
      <c r="R1562" s="399">
        <v>1</v>
      </c>
      <c r="S1562" s="399">
        <v>0</v>
      </c>
      <c r="T1562" s="399">
        <v>0</v>
      </c>
      <c r="U1562" s="406">
        <v>1.07</v>
      </c>
      <c r="V1562" s="406">
        <v>0</v>
      </c>
      <c r="W1562" s="407">
        <v>6.2600000000000004E-5</v>
      </c>
      <c r="X1562" s="407">
        <v>2.7300000000000001E-2</v>
      </c>
      <c r="Y1562" s="324">
        <v>1.58</v>
      </c>
      <c r="Z1562" s="324">
        <v>2.77</v>
      </c>
      <c r="AA1562" s="407">
        <v>5.3399999999999997E-5</v>
      </c>
      <c r="AB1562" s="407">
        <v>2.7300000000000001E-2</v>
      </c>
      <c r="AC1562" s="324">
        <v>1.54</v>
      </c>
      <c r="AD1562" s="324">
        <v>2.68</v>
      </c>
      <c r="AE1562" s="407">
        <v>4.3699999999999998E-5</v>
      </c>
      <c r="AF1562" s="407">
        <v>2.7300000000000001E-2</v>
      </c>
      <c r="AG1562" s="324">
        <v>1.69</v>
      </c>
      <c r="AH1562" s="324">
        <v>2.2999999999999998</v>
      </c>
      <c r="AI1562" s="324">
        <v>0</v>
      </c>
      <c r="AJ1562" s="324">
        <v>0</v>
      </c>
      <c r="AK1562" s="324">
        <v>0</v>
      </c>
      <c r="AL1562" s="324">
        <v>0</v>
      </c>
      <c r="AM1562" s="324">
        <v>0</v>
      </c>
      <c r="AN1562" s="324">
        <v>0</v>
      </c>
      <c r="AO1562" s="324">
        <v>21797</v>
      </c>
      <c r="AP1562" s="324">
        <v>0.25806000000000001</v>
      </c>
      <c r="AQ1562" s="324">
        <v>0.50800000000000001</v>
      </c>
      <c r="AR1562" s="324">
        <v>19</v>
      </c>
      <c r="AS1562" s="324" t="s">
        <v>1875</v>
      </c>
      <c r="AT1562" s="390">
        <v>0</v>
      </c>
      <c r="AU1562" s="390">
        <v>0</v>
      </c>
      <c r="AV1562" s="390">
        <v>0</v>
      </c>
      <c r="AY1562" s="390" t="s">
        <v>3549</v>
      </c>
    </row>
    <row r="1563" spans="1:51" s="390" customFormat="1">
      <c r="A1563" s="324" t="s">
        <v>81</v>
      </c>
      <c r="B1563" s="324" t="s">
        <v>1899</v>
      </c>
      <c r="C1563" s="324">
        <v>1.2</v>
      </c>
      <c r="D1563" s="324">
        <v>20</v>
      </c>
      <c r="E1563" s="324">
        <v>1.1999999999999999E-3</v>
      </c>
      <c r="F1563" s="399">
        <v>0</v>
      </c>
      <c r="G1563" s="324">
        <v>49</v>
      </c>
      <c r="H1563" s="324">
        <v>0.9</v>
      </c>
      <c r="I1563" s="324">
        <v>40</v>
      </c>
      <c r="J1563" s="324">
        <v>40</v>
      </c>
      <c r="K1563" s="324">
        <v>125</v>
      </c>
      <c r="L1563" s="324">
        <v>1</v>
      </c>
      <c r="M1563" s="324">
        <v>19.690000000000001</v>
      </c>
      <c r="N1563" s="324">
        <v>19.55</v>
      </c>
      <c r="O1563" s="324">
        <v>10.67</v>
      </c>
      <c r="P1563" s="324">
        <v>100</v>
      </c>
      <c r="Q1563" s="324" t="s">
        <v>293</v>
      </c>
      <c r="R1563" s="399">
        <v>1</v>
      </c>
      <c r="S1563" s="399">
        <v>0</v>
      </c>
      <c r="T1563" s="399">
        <v>0</v>
      </c>
      <c r="U1563" s="406">
        <v>1.07</v>
      </c>
      <c r="V1563" s="406">
        <v>0</v>
      </c>
      <c r="W1563" s="407">
        <v>6.2600000000000004E-5</v>
      </c>
      <c r="X1563" s="407">
        <v>3.2800000000000003E-2</v>
      </c>
      <c r="Y1563" s="324">
        <v>1.58</v>
      </c>
      <c r="Z1563" s="324">
        <v>2.77</v>
      </c>
      <c r="AA1563" s="407">
        <v>5.3399999999999997E-5</v>
      </c>
      <c r="AB1563" s="407">
        <v>3.2800000000000003E-2</v>
      </c>
      <c r="AC1563" s="324">
        <v>1.54</v>
      </c>
      <c r="AD1563" s="324">
        <v>2.68</v>
      </c>
      <c r="AE1563" s="407">
        <v>4.3699999999999998E-5</v>
      </c>
      <c r="AF1563" s="407">
        <v>3.2800000000000003E-2</v>
      </c>
      <c r="AG1563" s="324">
        <v>1.69</v>
      </c>
      <c r="AH1563" s="324">
        <v>2.2999999999999998</v>
      </c>
      <c r="AI1563" s="324">
        <v>0</v>
      </c>
      <c r="AJ1563" s="324">
        <v>0</v>
      </c>
      <c r="AK1563" s="324">
        <v>0</v>
      </c>
      <c r="AL1563" s="324">
        <v>0</v>
      </c>
      <c r="AM1563" s="324">
        <v>0</v>
      </c>
      <c r="AN1563" s="324">
        <v>0</v>
      </c>
      <c r="AO1563" s="324">
        <v>21797</v>
      </c>
      <c r="AP1563" s="324">
        <v>0.25806000000000001</v>
      </c>
      <c r="AQ1563" s="324">
        <v>0.50800000000000001</v>
      </c>
      <c r="AR1563" s="324">
        <v>19</v>
      </c>
      <c r="AS1563" s="324" t="s">
        <v>1875</v>
      </c>
      <c r="AT1563" s="390">
        <v>0</v>
      </c>
      <c r="AU1563" s="390">
        <v>0</v>
      </c>
      <c r="AV1563" s="390">
        <v>0</v>
      </c>
      <c r="AY1563" s="390" t="s">
        <v>3549</v>
      </c>
    </row>
    <row r="1564" spans="1:51" s="390" customFormat="1">
      <c r="A1564" s="324" t="s">
        <v>81</v>
      </c>
      <c r="B1564" s="324" t="s">
        <v>1900</v>
      </c>
      <c r="C1564" s="324">
        <v>2</v>
      </c>
      <c r="D1564" s="324">
        <v>20</v>
      </c>
      <c r="E1564" s="324">
        <v>1.1999999999999999E-3</v>
      </c>
      <c r="F1564" s="399">
        <v>0</v>
      </c>
      <c r="G1564" s="324">
        <v>37</v>
      </c>
      <c r="H1564" s="324">
        <v>0.9</v>
      </c>
      <c r="I1564" s="324">
        <v>40</v>
      </c>
      <c r="J1564" s="324">
        <v>40</v>
      </c>
      <c r="K1564" s="324">
        <v>125</v>
      </c>
      <c r="L1564" s="324">
        <v>1</v>
      </c>
      <c r="M1564" s="324">
        <v>19.690000000000001</v>
      </c>
      <c r="N1564" s="324">
        <v>19.55</v>
      </c>
      <c r="O1564" s="324">
        <v>10.67</v>
      </c>
      <c r="P1564" s="324">
        <v>100</v>
      </c>
      <c r="Q1564" s="324" t="s">
        <v>293</v>
      </c>
      <c r="R1564" s="399">
        <v>1</v>
      </c>
      <c r="S1564" s="399">
        <v>0</v>
      </c>
      <c r="T1564" s="399">
        <v>0</v>
      </c>
      <c r="U1564" s="406">
        <v>1.07</v>
      </c>
      <c r="V1564" s="406">
        <v>0</v>
      </c>
      <c r="W1564" s="407">
        <v>6.2600000000000004E-5</v>
      </c>
      <c r="X1564" s="407">
        <v>5.4600000000000003E-2</v>
      </c>
      <c r="Y1564" s="324">
        <v>1.58</v>
      </c>
      <c r="Z1564" s="324">
        <v>2.77</v>
      </c>
      <c r="AA1564" s="407">
        <v>5.3399999999999997E-5</v>
      </c>
      <c r="AB1564" s="407">
        <v>5.4600000000000003E-2</v>
      </c>
      <c r="AC1564" s="324">
        <v>1.54</v>
      </c>
      <c r="AD1564" s="324">
        <v>2.68</v>
      </c>
      <c r="AE1564" s="407">
        <v>4.3699999999999998E-5</v>
      </c>
      <c r="AF1564" s="407">
        <v>5.4600000000000003E-2</v>
      </c>
      <c r="AG1564" s="324">
        <v>1.69</v>
      </c>
      <c r="AH1564" s="324">
        <v>2.2999999999999998</v>
      </c>
      <c r="AI1564" s="324">
        <v>0</v>
      </c>
      <c r="AJ1564" s="324">
        <v>0</v>
      </c>
      <c r="AK1564" s="324">
        <v>0</v>
      </c>
      <c r="AL1564" s="324">
        <v>0</v>
      </c>
      <c r="AM1564" s="324">
        <v>0</v>
      </c>
      <c r="AN1564" s="324">
        <v>0</v>
      </c>
      <c r="AO1564" s="324">
        <v>21797</v>
      </c>
      <c r="AP1564" s="324">
        <v>0.25806000000000001</v>
      </c>
      <c r="AQ1564" s="324">
        <v>0.50800000000000001</v>
      </c>
      <c r="AR1564" s="324">
        <v>19</v>
      </c>
      <c r="AS1564" s="324" t="s">
        <v>1875</v>
      </c>
      <c r="AT1564" s="390">
        <v>0</v>
      </c>
      <c r="AU1564" s="390">
        <v>0</v>
      </c>
      <c r="AV1564" s="390">
        <v>0</v>
      </c>
      <c r="AY1564" s="390" t="s">
        <v>3549</v>
      </c>
    </row>
    <row r="1565" spans="1:51" s="390" customFormat="1">
      <c r="A1565" s="324" t="s">
        <v>81</v>
      </c>
      <c r="B1565" s="324" t="s">
        <v>1893</v>
      </c>
      <c r="C1565" s="324">
        <v>0.5</v>
      </c>
      <c r="D1565" s="324">
        <v>20</v>
      </c>
      <c r="E1565" s="324">
        <v>1.1999999999999999E-3</v>
      </c>
      <c r="F1565" s="399">
        <v>0</v>
      </c>
      <c r="G1565" s="324">
        <v>100</v>
      </c>
      <c r="H1565" s="324">
        <v>0.9</v>
      </c>
      <c r="I1565" s="324">
        <v>40</v>
      </c>
      <c r="J1565" s="324">
        <v>40</v>
      </c>
      <c r="K1565" s="324">
        <v>125</v>
      </c>
      <c r="L1565" s="324">
        <v>1</v>
      </c>
      <c r="M1565" s="324">
        <v>19.690000000000001</v>
      </c>
      <c r="N1565" s="324">
        <v>19.55</v>
      </c>
      <c r="O1565" s="324">
        <v>10.67</v>
      </c>
      <c r="P1565" s="324">
        <v>100</v>
      </c>
      <c r="Q1565" s="324" t="s">
        <v>293</v>
      </c>
      <c r="R1565" s="399">
        <v>1</v>
      </c>
      <c r="S1565" s="399">
        <v>0</v>
      </c>
      <c r="T1565" s="399">
        <v>0</v>
      </c>
      <c r="U1565" s="406">
        <v>1.07</v>
      </c>
      <c r="V1565" s="406">
        <v>0</v>
      </c>
      <c r="W1565" s="407">
        <v>6.2600000000000004E-5</v>
      </c>
      <c r="X1565" s="407">
        <v>1.3599999999999999E-2</v>
      </c>
      <c r="Y1565" s="324">
        <v>1.58</v>
      </c>
      <c r="Z1565" s="324">
        <v>2.77</v>
      </c>
      <c r="AA1565" s="407">
        <v>5.3399999999999997E-5</v>
      </c>
      <c r="AB1565" s="407">
        <v>1.3599999999999999E-2</v>
      </c>
      <c r="AC1565" s="324">
        <v>1.54</v>
      </c>
      <c r="AD1565" s="324">
        <v>2.68</v>
      </c>
      <c r="AE1565" s="407">
        <v>4.3699999999999998E-5</v>
      </c>
      <c r="AF1565" s="407">
        <v>1.3599999999999999E-2</v>
      </c>
      <c r="AG1565" s="324">
        <v>1.69</v>
      </c>
      <c r="AH1565" s="324">
        <v>2.2999999999999998</v>
      </c>
      <c r="AI1565" s="324">
        <v>0</v>
      </c>
      <c r="AJ1565" s="324">
        <v>0</v>
      </c>
      <c r="AK1565" s="324">
        <v>0</v>
      </c>
      <c r="AL1565" s="324">
        <v>0</v>
      </c>
      <c r="AM1565" s="324">
        <v>0</v>
      </c>
      <c r="AN1565" s="324">
        <v>0</v>
      </c>
      <c r="AO1565" s="324">
        <v>21797</v>
      </c>
      <c r="AP1565" s="324">
        <v>0.25806000000000001</v>
      </c>
      <c r="AQ1565" s="324">
        <v>0.50800000000000001</v>
      </c>
      <c r="AR1565" s="324">
        <v>19</v>
      </c>
      <c r="AS1565" s="324" t="s">
        <v>1875</v>
      </c>
      <c r="AT1565" s="390">
        <v>0</v>
      </c>
      <c r="AU1565" s="390">
        <v>0</v>
      </c>
      <c r="AV1565" s="390">
        <v>0</v>
      </c>
      <c r="AY1565" s="390" t="s">
        <v>3549</v>
      </c>
    </row>
    <row r="1566" spans="1:51" s="390" customFormat="1">
      <c r="A1566" s="324" t="s">
        <v>81</v>
      </c>
      <c r="B1566" s="324" t="s">
        <v>1894</v>
      </c>
      <c r="C1566" s="324">
        <v>0.6</v>
      </c>
      <c r="D1566" s="324">
        <v>20</v>
      </c>
      <c r="E1566" s="324">
        <v>1.1999999999999999E-3</v>
      </c>
      <c r="F1566" s="399">
        <v>0</v>
      </c>
      <c r="G1566" s="324">
        <v>90</v>
      </c>
      <c r="H1566" s="324">
        <v>0.9</v>
      </c>
      <c r="I1566" s="324">
        <v>40</v>
      </c>
      <c r="J1566" s="324">
        <v>40</v>
      </c>
      <c r="K1566" s="324">
        <v>125</v>
      </c>
      <c r="L1566" s="324">
        <v>1</v>
      </c>
      <c r="M1566" s="324">
        <v>19.690000000000001</v>
      </c>
      <c r="N1566" s="324">
        <v>19.55</v>
      </c>
      <c r="O1566" s="324">
        <v>10.67</v>
      </c>
      <c r="P1566" s="324">
        <v>100</v>
      </c>
      <c r="Q1566" s="324" t="s">
        <v>293</v>
      </c>
      <c r="R1566" s="399">
        <v>1</v>
      </c>
      <c r="S1566" s="399">
        <v>0</v>
      </c>
      <c r="T1566" s="399">
        <v>0</v>
      </c>
      <c r="U1566" s="406">
        <v>1.07</v>
      </c>
      <c r="V1566" s="406">
        <v>0</v>
      </c>
      <c r="W1566" s="407">
        <v>6.2600000000000004E-5</v>
      </c>
      <c r="X1566" s="407">
        <v>1.6400000000000001E-2</v>
      </c>
      <c r="Y1566" s="324">
        <v>1.58</v>
      </c>
      <c r="Z1566" s="324">
        <v>2.77</v>
      </c>
      <c r="AA1566" s="407">
        <v>5.3399999999999997E-5</v>
      </c>
      <c r="AB1566" s="407">
        <v>1.6400000000000001E-2</v>
      </c>
      <c r="AC1566" s="324">
        <v>1.54</v>
      </c>
      <c r="AD1566" s="324">
        <v>2.68</v>
      </c>
      <c r="AE1566" s="407">
        <v>4.3699999999999998E-5</v>
      </c>
      <c r="AF1566" s="407">
        <v>1.6400000000000001E-2</v>
      </c>
      <c r="AG1566" s="324">
        <v>1.69</v>
      </c>
      <c r="AH1566" s="324">
        <v>2.2999999999999998</v>
      </c>
      <c r="AI1566" s="324">
        <v>0</v>
      </c>
      <c r="AJ1566" s="324">
        <v>0</v>
      </c>
      <c r="AK1566" s="324">
        <v>0</v>
      </c>
      <c r="AL1566" s="324">
        <v>0</v>
      </c>
      <c r="AM1566" s="324">
        <v>0</v>
      </c>
      <c r="AN1566" s="324">
        <v>0</v>
      </c>
      <c r="AO1566" s="324">
        <v>21797</v>
      </c>
      <c r="AP1566" s="324">
        <v>0.25806000000000001</v>
      </c>
      <c r="AQ1566" s="324">
        <v>0.50800000000000001</v>
      </c>
      <c r="AR1566" s="324">
        <v>19</v>
      </c>
      <c r="AS1566" s="324" t="s">
        <v>1875</v>
      </c>
      <c r="AT1566" s="390">
        <v>0</v>
      </c>
      <c r="AU1566" s="390">
        <v>0</v>
      </c>
      <c r="AV1566" s="390">
        <v>0</v>
      </c>
      <c r="AY1566" s="390" t="s">
        <v>3549</v>
      </c>
    </row>
    <row r="1567" spans="1:51" s="390" customFormat="1">
      <c r="A1567" s="324" t="s">
        <v>81</v>
      </c>
      <c r="B1567" s="324" t="s">
        <v>1895</v>
      </c>
      <c r="C1567" s="324">
        <v>0.68</v>
      </c>
      <c r="D1567" s="324">
        <v>20</v>
      </c>
      <c r="E1567" s="324">
        <v>1.1999999999999999E-3</v>
      </c>
      <c r="F1567" s="399">
        <v>0</v>
      </c>
      <c r="G1567" s="324">
        <v>78</v>
      </c>
      <c r="H1567" s="324">
        <v>0.9</v>
      </c>
      <c r="I1567" s="324">
        <v>40</v>
      </c>
      <c r="J1567" s="324">
        <v>40</v>
      </c>
      <c r="K1567" s="324">
        <v>125</v>
      </c>
      <c r="L1567" s="324">
        <v>1</v>
      </c>
      <c r="M1567" s="324">
        <v>19.690000000000001</v>
      </c>
      <c r="N1567" s="324">
        <v>19.55</v>
      </c>
      <c r="O1567" s="324">
        <v>10.67</v>
      </c>
      <c r="P1567" s="324">
        <v>100</v>
      </c>
      <c r="Q1567" s="324" t="s">
        <v>293</v>
      </c>
      <c r="R1567" s="399">
        <v>1</v>
      </c>
      <c r="S1567" s="399">
        <v>0</v>
      </c>
      <c r="T1567" s="399">
        <v>0</v>
      </c>
      <c r="U1567" s="406">
        <v>1.07</v>
      </c>
      <c r="V1567" s="406">
        <v>0</v>
      </c>
      <c r="W1567" s="407">
        <v>6.2600000000000004E-5</v>
      </c>
      <c r="X1567" s="407">
        <v>1.8599999999999998E-2</v>
      </c>
      <c r="Y1567" s="324">
        <v>1.58</v>
      </c>
      <c r="Z1567" s="324">
        <v>2.77</v>
      </c>
      <c r="AA1567" s="407">
        <v>5.3399999999999997E-5</v>
      </c>
      <c r="AB1567" s="407">
        <v>1.8599999999999998E-2</v>
      </c>
      <c r="AC1567" s="324">
        <v>1.54</v>
      </c>
      <c r="AD1567" s="324">
        <v>2.68</v>
      </c>
      <c r="AE1567" s="407">
        <v>4.3699999999999998E-5</v>
      </c>
      <c r="AF1567" s="407">
        <v>1.8599999999999998E-2</v>
      </c>
      <c r="AG1567" s="324">
        <v>1.69</v>
      </c>
      <c r="AH1567" s="324">
        <v>2.2999999999999998</v>
      </c>
      <c r="AI1567" s="324">
        <v>0</v>
      </c>
      <c r="AJ1567" s="324">
        <v>0</v>
      </c>
      <c r="AK1567" s="324">
        <v>0</v>
      </c>
      <c r="AL1567" s="324">
        <v>0</v>
      </c>
      <c r="AM1567" s="324">
        <v>0</v>
      </c>
      <c r="AN1567" s="324">
        <v>0</v>
      </c>
      <c r="AO1567" s="324">
        <v>21797</v>
      </c>
      <c r="AP1567" s="324">
        <v>0.25806000000000001</v>
      </c>
      <c r="AQ1567" s="324">
        <v>0.50800000000000001</v>
      </c>
      <c r="AR1567" s="324">
        <v>19</v>
      </c>
      <c r="AS1567" s="324" t="s">
        <v>1875</v>
      </c>
      <c r="AT1567" s="390">
        <v>0</v>
      </c>
      <c r="AU1567" s="390">
        <v>0</v>
      </c>
      <c r="AV1567" s="390">
        <v>0</v>
      </c>
      <c r="AY1567" s="390" t="s">
        <v>3549</v>
      </c>
    </row>
    <row r="1568" spans="1:51" s="390" customFormat="1">
      <c r="A1568" s="324" t="s">
        <v>81</v>
      </c>
      <c r="B1568" s="324" t="s">
        <v>1896</v>
      </c>
      <c r="C1568" s="324">
        <v>0.8</v>
      </c>
      <c r="D1568" s="324">
        <v>20</v>
      </c>
      <c r="E1568" s="324">
        <v>1.1999999999999999E-3</v>
      </c>
      <c r="F1568" s="399">
        <v>0</v>
      </c>
      <c r="G1568" s="324">
        <v>70</v>
      </c>
      <c r="H1568" s="324">
        <v>0.9</v>
      </c>
      <c r="I1568" s="324">
        <v>40</v>
      </c>
      <c r="J1568" s="324">
        <v>40</v>
      </c>
      <c r="K1568" s="324">
        <v>125</v>
      </c>
      <c r="L1568" s="324">
        <v>1</v>
      </c>
      <c r="M1568" s="324">
        <v>19.690000000000001</v>
      </c>
      <c r="N1568" s="324">
        <v>19.55</v>
      </c>
      <c r="O1568" s="324">
        <v>10.67</v>
      </c>
      <c r="P1568" s="324">
        <v>100</v>
      </c>
      <c r="Q1568" s="324" t="s">
        <v>293</v>
      </c>
      <c r="R1568" s="399">
        <v>1</v>
      </c>
      <c r="S1568" s="399">
        <v>0</v>
      </c>
      <c r="T1568" s="399">
        <v>0</v>
      </c>
      <c r="U1568" s="406">
        <v>1.07</v>
      </c>
      <c r="V1568" s="406">
        <v>0</v>
      </c>
      <c r="W1568" s="407">
        <v>6.2600000000000004E-5</v>
      </c>
      <c r="X1568" s="407">
        <v>2.18E-2</v>
      </c>
      <c r="Y1568" s="324">
        <v>1.58</v>
      </c>
      <c r="Z1568" s="324">
        <v>2.77</v>
      </c>
      <c r="AA1568" s="407">
        <v>5.3399999999999997E-5</v>
      </c>
      <c r="AB1568" s="407">
        <v>2.18E-2</v>
      </c>
      <c r="AC1568" s="324">
        <v>1.54</v>
      </c>
      <c r="AD1568" s="324">
        <v>2.68</v>
      </c>
      <c r="AE1568" s="407">
        <v>4.3699999999999998E-5</v>
      </c>
      <c r="AF1568" s="407">
        <v>2.18E-2</v>
      </c>
      <c r="AG1568" s="324">
        <v>1.69</v>
      </c>
      <c r="AH1568" s="324">
        <v>2.2999999999999998</v>
      </c>
      <c r="AI1568" s="324">
        <v>0</v>
      </c>
      <c r="AJ1568" s="324">
        <v>0</v>
      </c>
      <c r="AK1568" s="324">
        <v>0</v>
      </c>
      <c r="AL1568" s="324">
        <v>0</v>
      </c>
      <c r="AM1568" s="324">
        <v>0</v>
      </c>
      <c r="AN1568" s="324">
        <v>0</v>
      </c>
      <c r="AO1568" s="324">
        <v>21797</v>
      </c>
      <c r="AP1568" s="324">
        <v>0.25806000000000001</v>
      </c>
      <c r="AQ1568" s="324">
        <v>0.50800000000000001</v>
      </c>
      <c r="AR1568" s="324">
        <v>19</v>
      </c>
      <c r="AS1568" s="324" t="s">
        <v>1875</v>
      </c>
      <c r="AT1568" s="390">
        <v>0</v>
      </c>
      <c r="AU1568" s="390">
        <v>0</v>
      </c>
      <c r="AV1568" s="390">
        <v>0</v>
      </c>
      <c r="AY1568" s="390" t="s">
        <v>3549</v>
      </c>
    </row>
    <row r="1569" spans="1:51" s="390" customFormat="1">
      <c r="A1569" s="324" t="s">
        <v>81</v>
      </c>
      <c r="B1569" s="324" t="s">
        <v>1897</v>
      </c>
      <c r="C1569" s="324">
        <v>0.9</v>
      </c>
      <c r="D1569" s="324">
        <v>20</v>
      </c>
      <c r="E1569" s="324">
        <v>1.1999999999999999E-3</v>
      </c>
      <c r="F1569" s="399">
        <v>0</v>
      </c>
      <c r="G1569" s="324">
        <v>62</v>
      </c>
      <c r="H1569" s="324">
        <v>0.9</v>
      </c>
      <c r="I1569" s="324">
        <v>40</v>
      </c>
      <c r="J1569" s="324">
        <v>40</v>
      </c>
      <c r="K1569" s="324">
        <v>125</v>
      </c>
      <c r="L1569" s="324">
        <v>1</v>
      </c>
      <c r="M1569" s="324">
        <v>19.690000000000001</v>
      </c>
      <c r="N1569" s="324">
        <v>19.55</v>
      </c>
      <c r="O1569" s="324">
        <v>10.67</v>
      </c>
      <c r="P1569" s="324">
        <v>100</v>
      </c>
      <c r="Q1569" s="324" t="s">
        <v>293</v>
      </c>
      <c r="R1569" s="399">
        <v>1</v>
      </c>
      <c r="S1569" s="399">
        <v>0</v>
      </c>
      <c r="T1569" s="399">
        <v>0</v>
      </c>
      <c r="U1569" s="406">
        <v>1.07</v>
      </c>
      <c r="V1569" s="406">
        <v>0</v>
      </c>
      <c r="W1569" s="407">
        <v>6.2600000000000004E-5</v>
      </c>
      <c r="X1569" s="407">
        <v>2.46E-2</v>
      </c>
      <c r="Y1569" s="324">
        <v>1.58</v>
      </c>
      <c r="Z1569" s="324">
        <v>2.77</v>
      </c>
      <c r="AA1569" s="407">
        <v>5.3399999999999997E-5</v>
      </c>
      <c r="AB1569" s="407">
        <v>2.46E-2</v>
      </c>
      <c r="AC1569" s="324">
        <v>1.54</v>
      </c>
      <c r="AD1569" s="324">
        <v>2.68</v>
      </c>
      <c r="AE1569" s="407">
        <v>4.3699999999999998E-5</v>
      </c>
      <c r="AF1569" s="407">
        <v>2.46E-2</v>
      </c>
      <c r="AG1569" s="324">
        <v>1.69</v>
      </c>
      <c r="AH1569" s="324">
        <v>2.2999999999999998</v>
      </c>
      <c r="AI1569" s="324">
        <v>0</v>
      </c>
      <c r="AJ1569" s="324">
        <v>0</v>
      </c>
      <c r="AK1569" s="324">
        <v>0</v>
      </c>
      <c r="AL1569" s="324">
        <v>0</v>
      </c>
      <c r="AM1569" s="324">
        <v>0</v>
      </c>
      <c r="AN1569" s="324">
        <v>0</v>
      </c>
      <c r="AO1569" s="324">
        <v>21797</v>
      </c>
      <c r="AP1569" s="324">
        <v>0.25806000000000001</v>
      </c>
      <c r="AQ1569" s="324">
        <v>0.50800000000000001</v>
      </c>
      <c r="AR1569" s="324">
        <v>19</v>
      </c>
      <c r="AS1569" s="324" t="s">
        <v>1875</v>
      </c>
      <c r="AT1569" s="390">
        <v>0</v>
      </c>
      <c r="AU1569" s="390">
        <v>0</v>
      </c>
      <c r="AV1569" s="390">
        <v>0</v>
      </c>
      <c r="AY1569" s="390" t="s">
        <v>3549</v>
      </c>
    </row>
    <row r="1570" spans="1:51" s="390" customFormat="1">
      <c r="A1570" s="399" t="s">
        <v>81</v>
      </c>
      <c r="B1570" s="399" t="s">
        <v>1905</v>
      </c>
      <c r="C1570" s="399">
        <v>1</v>
      </c>
      <c r="D1570" s="399">
        <v>20</v>
      </c>
      <c r="E1570" s="403">
        <v>1.4E-3</v>
      </c>
      <c r="F1570" s="399">
        <v>0</v>
      </c>
      <c r="G1570" s="399">
        <v>64</v>
      </c>
      <c r="H1570" s="399">
        <v>0.9</v>
      </c>
      <c r="I1570" s="399">
        <v>35</v>
      </c>
      <c r="J1570" s="399">
        <v>40</v>
      </c>
      <c r="K1570" s="399">
        <v>125</v>
      </c>
      <c r="L1570" s="403">
        <v>1</v>
      </c>
      <c r="M1570" s="404">
        <v>19.18</v>
      </c>
      <c r="N1570" s="404">
        <v>18.170000000000002</v>
      </c>
      <c r="O1570" s="404">
        <v>11.939999580383301</v>
      </c>
      <c r="P1570" s="399">
        <v>100</v>
      </c>
      <c r="Q1570" s="399" t="s">
        <v>293</v>
      </c>
      <c r="R1570" s="399">
        <v>1</v>
      </c>
      <c r="S1570" s="399">
        <v>0</v>
      </c>
      <c r="T1570" s="399">
        <v>0</v>
      </c>
      <c r="U1570" s="404">
        <v>0.95</v>
      </c>
      <c r="V1570" s="404">
        <v>0</v>
      </c>
      <c r="W1570" s="405">
        <v>6.9291300000000005E-5</v>
      </c>
      <c r="X1570" s="405">
        <v>2.1834061135371181E-2</v>
      </c>
      <c r="Y1570" s="399">
        <v>1.58</v>
      </c>
      <c r="Z1570" s="399">
        <v>2.77</v>
      </c>
      <c r="AA1570" s="405">
        <v>5.9088899999999996E-5</v>
      </c>
      <c r="AB1570" s="405">
        <v>2.1834061135371181E-2</v>
      </c>
      <c r="AC1570" s="399">
        <v>1.54</v>
      </c>
      <c r="AD1570" s="399">
        <v>2.68</v>
      </c>
      <c r="AE1570" s="405">
        <v>4.8319700000000004E-5</v>
      </c>
      <c r="AF1570" s="405">
        <v>2.1834061135371181E-2</v>
      </c>
      <c r="AG1570" s="399">
        <v>1.69</v>
      </c>
      <c r="AH1570" s="399">
        <v>2.2999999999999998</v>
      </c>
      <c r="AI1570" s="324">
        <v>0</v>
      </c>
      <c r="AJ1570" s="324">
        <v>0</v>
      </c>
      <c r="AK1570" s="324">
        <v>0</v>
      </c>
      <c r="AL1570" s="324">
        <v>0</v>
      </c>
      <c r="AM1570" s="324">
        <v>0</v>
      </c>
      <c r="AN1570" s="324">
        <v>0</v>
      </c>
      <c r="AO1570" s="403">
        <v>21797</v>
      </c>
      <c r="AP1570" s="403">
        <v>0.25806000000000001</v>
      </c>
      <c r="AQ1570" s="403">
        <v>0.50800000000000001</v>
      </c>
      <c r="AR1570" s="403">
        <v>20</v>
      </c>
      <c r="AS1570" s="399" t="s">
        <v>1875</v>
      </c>
      <c r="AT1570" s="390">
        <v>0</v>
      </c>
      <c r="AU1570" s="390">
        <v>0</v>
      </c>
      <c r="AV1570" s="390">
        <v>0</v>
      </c>
      <c r="AY1570" s="390" t="s">
        <v>3549</v>
      </c>
    </row>
    <row r="1571" spans="1:51" s="390" customFormat="1">
      <c r="A1571" s="399" t="s">
        <v>81</v>
      </c>
      <c r="B1571" s="399" t="s">
        <v>1906</v>
      </c>
      <c r="C1571" s="399">
        <v>1.2</v>
      </c>
      <c r="D1571" s="399">
        <v>20</v>
      </c>
      <c r="E1571" s="403">
        <v>1.4E-3</v>
      </c>
      <c r="F1571" s="399">
        <v>0</v>
      </c>
      <c r="G1571" s="399">
        <v>54</v>
      </c>
      <c r="H1571" s="399">
        <v>0.9</v>
      </c>
      <c r="I1571" s="399">
        <v>35</v>
      </c>
      <c r="J1571" s="399">
        <v>40</v>
      </c>
      <c r="K1571" s="399">
        <v>125</v>
      </c>
      <c r="L1571" s="403">
        <v>1</v>
      </c>
      <c r="M1571" s="404">
        <v>19.690000534057617</v>
      </c>
      <c r="N1571" s="404">
        <v>19.549999237060547</v>
      </c>
      <c r="O1571" s="404">
        <v>11.939999580383301</v>
      </c>
      <c r="P1571" s="399">
        <v>100</v>
      </c>
      <c r="Q1571" s="399" t="s">
        <v>293</v>
      </c>
      <c r="R1571" s="399">
        <v>1</v>
      </c>
      <c r="S1571" s="399">
        <v>0</v>
      </c>
      <c r="T1571" s="399">
        <v>0</v>
      </c>
      <c r="U1571" s="404">
        <v>0.95</v>
      </c>
      <c r="V1571" s="404">
        <v>0</v>
      </c>
      <c r="W1571" s="405">
        <v>6.9291300000000005E-5</v>
      </c>
      <c r="X1571" s="405">
        <v>2.6200874403574582E-2</v>
      </c>
      <c r="Y1571" s="399">
        <v>1.58</v>
      </c>
      <c r="Z1571" s="399">
        <v>2.77</v>
      </c>
      <c r="AA1571" s="405">
        <v>5.9088899999999996E-5</v>
      </c>
      <c r="AB1571" s="405">
        <v>2.6200874403574582E-2</v>
      </c>
      <c r="AC1571" s="399">
        <v>1.54</v>
      </c>
      <c r="AD1571" s="399">
        <v>2.68</v>
      </c>
      <c r="AE1571" s="405">
        <v>4.8319700000000004E-5</v>
      </c>
      <c r="AF1571" s="405">
        <v>2.6200874403574582E-2</v>
      </c>
      <c r="AG1571" s="399">
        <v>1.69</v>
      </c>
      <c r="AH1571" s="399">
        <v>2.2999999999999998</v>
      </c>
      <c r="AI1571" s="324">
        <v>0</v>
      </c>
      <c r="AJ1571" s="324">
        <v>0</v>
      </c>
      <c r="AK1571" s="324">
        <v>0</v>
      </c>
      <c r="AL1571" s="324">
        <v>0</v>
      </c>
      <c r="AM1571" s="324">
        <v>0</v>
      </c>
      <c r="AN1571" s="324">
        <v>0</v>
      </c>
      <c r="AO1571" s="403">
        <v>21797</v>
      </c>
      <c r="AP1571" s="403">
        <v>0.25806000000000001</v>
      </c>
      <c r="AQ1571" s="403">
        <v>0.50800000000000001</v>
      </c>
      <c r="AR1571" s="403">
        <v>20</v>
      </c>
      <c r="AS1571" s="399" t="s">
        <v>1875</v>
      </c>
      <c r="AT1571" s="390">
        <v>0</v>
      </c>
      <c r="AU1571" s="390">
        <v>0</v>
      </c>
      <c r="AV1571" s="390">
        <v>0</v>
      </c>
      <c r="AY1571" s="390" t="s">
        <v>3533</v>
      </c>
    </row>
    <row r="1572" spans="1:51" s="390" customFormat="1">
      <c r="A1572" s="399" t="s">
        <v>81</v>
      </c>
      <c r="B1572" s="399" t="s">
        <v>1907</v>
      </c>
      <c r="C1572" s="399">
        <v>2</v>
      </c>
      <c r="D1572" s="399">
        <v>20</v>
      </c>
      <c r="E1572" s="403">
        <v>1.4E-3</v>
      </c>
      <c r="F1572" s="399">
        <v>0</v>
      </c>
      <c r="G1572" s="399">
        <v>35</v>
      </c>
      <c r="H1572" s="399">
        <v>0.9</v>
      </c>
      <c r="I1572" s="399">
        <v>35</v>
      </c>
      <c r="J1572" s="399">
        <v>40</v>
      </c>
      <c r="K1572" s="399">
        <v>125</v>
      </c>
      <c r="L1572" s="403">
        <v>1</v>
      </c>
      <c r="M1572" s="404">
        <v>19.690000534057617</v>
      </c>
      <c r="N1572" s="404">
        <v>19.549999237060547</v>
      </c>
      <c r="O1572" s="404">
        <v>11.939999580383301</v>
      </c>
      <c r="P1572" s="399">
        <v>100</v>
      </c>
      <c r="Q1572" s="399" t="s">
        <v>293</v>
      </c>
      <c r="R1572" s="399">
        <v>1</v>
      </c>
      <c r="S1572" s="399">
        <v>0</v>
      </c>
      <c r="T1572" s="399">
        <v>0</v>
      </c>
      <c r="U1572" s="404">
        <v>0.95</v>
      </c>
      <c r="V1572" s="404">
        <v>0</v>
      </c>
      <c r="W1572" s="405">
        <v>6.9291300000000005E-5</v>
      </c>
      <c r="X1572" s="405">
        <v>4.3668122270742363E-2</v>
      </c>
      <c r="Y1572" s="399">
        <v>1.58</v>
      </c>
      <c r="Z1572" s="399">
        <v>2.77</v>
      </c>
      <c r="AA1572" s="405">
        <v>5.9088899999999996E-5</v>
      </c>
      <c r="AB1572" s="405">
        <v>4.3668122270742363E-2</v>
      </c>
      <c r="AC1572" s="399">
        <v>1.54</v>
      </c>
      <c r="AD1572" s="399">
        <v>2.68</v>
      </c>
      <c r="AE1572" s="405">
        <v>4.8319700000000004E-5</v>
      </c>
      <c r="AF1572" s="405">
        <v>4.3668122270742363E-2</v>
      </c>
      <c r="AG1572" s="399">
        <v>1.69</v>
      </c>
      <c r="AH1572" s="399">
        <v>2.2999999999999998</v>
      </c>
      <c r="AI1572" s="324">
        <v>0</v>
      </c>
      <c r="AJ1572" s="324">
        <v>0</v>
      </c>
      <c r="AK1572" s="324">
        <v>0</v>
      </c>
      <c r="AL1572" s="324">
        <v>0</v>
      </c>
      <c r="AM1572" s="324">
        <v>0</v>
      </c>
      <c r="AN1572" s="324">
        <v>0</v>
      </c>
      <c r="AO1572" s="403">
        <v>21797</v>
      </c>
      <c r="AP1572" s="403">
        <v>0.25806000000000001</v>
      </c>
      <c r="AQ1572" s="403">
        <v>0.50800000000000001</v>
      </c>
      <c r="AR1572" s="403">
        <v>20</v>
      </c>
      <c r="AS1572" s="399" t="s">
        <v>1875</v>
      </c>
      <c r="AT1572" s="390">
        <v>0</v>
      </c>
      <c r="AU1572" s="390">
        <v>0</v>
      </c>
      <c r="AV1572" s="390">
        <v>0</v>
      </c>
      <c r="AY1572" s="390" t="s">
        <v>3533</v>
      </c>
    </row>
    <row r="1573" spans="1:51" s="390" customFormat="1">
      <c r="A1573" s="399" t="s">
        <v>81</v>
      </c>
      <c r="B1573" s="399" t="s">
        <v>1901</v>
      </c>
      <c r="C1573" s="399">
        <v>0.6</v>
      </c>
      <c r="D1573" s="399">
        <v>20</v>
      </c>
      <c r="E1573" s="403">
        <v>1.4E-3</v>
      </c>
      <c r="F1573" s="399">
        <v>0</v>
      </c>
      <c r="G1573" s="399">
        <v>97</v>
      </c>
      <c r="H1573" s="399">
        <v>0.9</v>
      </c>
      <c r="I1573" s="399">
        <v>35</v>
      </c>
      <c r="J1573" s="399">
        <v>40</v>
      </c>
      <c r="K1573" s="399">
        <v>125</v>
      </c>
      <c r="L1573" s="403">
        <v>1</v>
      </c>
      <c r="M1573" s="404">
        <v>19.690000534057617</v>
      </c>
      <c r="N1573" s="404">
        <v>19.549999237060547</v>
      </c>
      <c r="O1573" s="404">
        <v>11.939999580383301</v>
      </c>
      <c r="P1573" s="399">
        <v>100</v>
      </c>
      <c r="Q1573" s="399" t="s">
        <v>293</v>
      </c>
      <c r="R1573" s="399">
        <v>1</v>
      </c>
      <c r="S1573" s="399">
        <v>0</v>
      </c>
      <c r="T1573" s="399">
        <v>0</v>
      </c>
      <c r="U1573" s="404">
        <v>0.95</v>
      </c>
      <c r="V1573" s="404">
        <v>0</v>
      </c>
      <c r="W1573" s="405">
        <v>6.9291300000000005E-5</v>
      </c>
      <c r="X1573" s="405">
        <v>1.3100437201787291E-2</v>
      </c>
      <c r="Y1573" s="399">
        <v>1.58</v>
      </c>
      <c r="Z1573" s="399">
        <v>2.77</v>
      </c>
      <c r="AA1573" s="405">
        <v>5.9088899999999996E-5</v>
      </c>
      <c r="AB1573" s="405">
        <v>1.3100437201787291E-2</v>
      </c>
      <c r="AC1573" s="399">
        <v>1.54</v>
      </c>
      <c r="AD1573" s="399">
        <v>2.68</v>
      </c>
      <c r="AE1573" s="405">
        <v>4.8319700000000004E-5</v>
      </c>
      <c r="AF1573" s="405">
        <v>1.3100437201787291E-2</v>
      </c>
      <c r="AG1573" s="399">
        <v>1.69</v>
      </c>
      <c r="AH1573" s="399">
        <v>2.2999999999999998</v>
      </c>
      <c r="AI1573" s="324">
        <v>0</v>
      </c>
      <c r="AJ1573" s="324">
        <v>0</v>
      </c>
      <c r="AK1573" s="324">
        <v>0</v>
      </c>
      <c r="AL1573" s="324">
        <v>0</v>
      </c>
      <c r="AM1573" s="324">
        <v>0</v>
      </c>
      <c r="AN1573" s="324">
        <v>0</v>
      </c>
      <c r="AO1573" s="403">
        <v>21797</v>
      </c>
      <c r="AP1573" s="403">
        <v>0.25806000000000001</v>
      </c>
      <c r="AQ1573" s="403">
        <v>0.50800000000000001</v>
      </c>
      <c r="AR1573" s="403">
        <v>20</v>
      </c>
      <c r="AS1573" s="399" t="s">
        <v>1875</v>
      </c>
      <c r="AT1573" s="390">
        <v>0</v>
      </c>
      <c r="AU1573" s="390">
        <v>0</v>
      </c>
      <c r="AV1573" s="390">
        <v>0</v>
      </c>
      <c r="AY1573" s="390" t="s">
        <v>3533</v>
      </c>
    </row>
    <row r="1574" spans="1:51" s="390" customFormat="1">
      <c r="A1574" s="399" t="s">
        <v>81</v>
      </c>
      <c r="B1574" s="399" t="s">
        <v>1902</v>
      </c>
      <c r="C1574" s="399">
        <v>0.68</v>
      </c>
      <c r="D1574" s="399">
        <v>20</v>
      </c>
      <c r="E1574" s="403">
        <v>1.4E-3</v>
      </c>
      <c r="F1574" s="399">
        <v>0</v>
      </c>
      <c r="G1574" s="399">
        <v>85</v>
      </c>
      <c r="H1574" s="399">
        <v>0.9</v>
      </c>
      <c r="I1574" s="399">
        <v>35</v>
      </c>
      <c r="J1574" s="399">
        <v>40</v>
      </c>
      <c r="K1574" s="399">
        <v>125</v>
      </c>
      <c r="L1574" s="403">
        <v>1</v>
      </c>
      <c r="M1574" s="404">
        <v>19.690000534057617</v>
      </c>
      <c r="N1574" s="404">
        <v>19.549999237060547</v>
      </c>
      <c r="O1574" s="404">
        <v>11.939999580383301</v>
      </c>
      <c r="P1574" s="399">
        <v>100</v>
      </c>
      <c r="Q1574" s="399" t="s">
        <v>293</v>
      </c>
      <c r="R1574" s="399">
        <v>1</v>
      </c>
      <c r="S1574" s="399">
        <v>0</v>
      </c>
      <c r="T1574" s="399">
        <v>0</v>
      </c>
      <c r="U1574" s="404">
        <v>0.95</v>
      </c>
      <c r="V1574" s="404">
        <v>0</v>
      </c>
      <c r="W1574" s="405">
        <v>6.9291300000000005E-5</v>
      </c>
      <c r="X1574" s="405">
        <v>1.4847161728221777E-2</v>
      </c>
      <c r="Y1574" s="399">
        <v>1.58</v>
      </c>
      <c r="Z1574" s="399">
        <v>2.77</v>
      </c>
      <c r="AA1574" s="405">
        <v>5.9088899999999996E-5</v>
      </c>
      <c r="AB1574" s="405">
        <v>1.4847161728221777E-2</v>
      </c>
      <c r="AC1574" s="399">
        <v>1.54</v>
      </c>
      <c r="AD1574" s="399">
        <v>2.68</v>
      </c>
      <c r="AE1574" s="405">
        <v>4.8319700000000004E-5</v>
      </c>
      <c r="AF1574" s="405">
        <v>1.4847161728221777E-2</v>
      </c>
      <c r="AG1574" s="399">
        <v>1.69</v>
      </c>
      <c r="AH1574" s="399">
        <v>2.2999999999999998</v>
      </c>
      <c r="AI1574" s="324">
        <v>0</v>
      </c>
      <c r="AJ1574" s="324">
        <v>0</v>
      </c>
      <c r="AK1574" s="324">
        <v>0</v>
      </c>
      <c r="AL1574" s="324">
        <v>0</v>
      </c>
      <c r="AM1574" s="324">
        <v>0</v>
      </c>
      <c r="AN1574" s="324">
        <v>0</v>
      </c>
      <c r="AO1574" s="403">
        <v>21797</v>
      </c>
      <c r="AP1574" s="403">
        <v>0.25806000000000001</v>
      </c>
      <c r="AQ1574" s="403">
        <v>0.50800000000000001</v>
      </c>
      <c r="AR1574" s="403">
        <v>20</v>
      </c>
      <c r="AS1574" s="399" t="s">
        <v>1875</v>
      </c>
      <c r="AT1574" s="390">
        <v>0</v>
      </c>
      <c r="AU1574" s="390">
        <v>0</v>
      </c>
      <c r="AV1574" s="390">
        <v>0</v>
      </c>
      <c r="AY1574" s="390" t="s">
        <v>3533</v>
      </c>
    </row>
    <row r="1575" spans="1:51" s="390" customFormat="1">
      <c r="A1575" s="399" t="s">
        <v>81</v>
      </c>
      <c r="B1575" s="399" t="s">
        <v>1903</v>
      </c>
      <c r="C1575" s="399">
        <v>0.8</v>
      </c>
      <c r="D1575" s="399">
        <v>20</v>
      </c>
      <c r="E1575" s="403">
        <v>1.4E-3</v>
      </c>
      <c r="F1575" s="399">
        <v>0</v>
      </c>
      <c r="G1575" s="399">
        <v>75</v>
      </c>
      <c r="H1575" s="399">
        <v>0.9</v>
      </c>
      <c r="I1575" s="399">
        <v>35</v>
      </c>
      <c r="J1575" s="399">
        <v>40</v>
      </c>
      <c r="K1575" s="399">
        <v>125</v>
      </c>
      <c r="L1575" s="403">
        <v>1</v>
      </c>
      <c r="M1575" s="404">
        <v>19.690000534057617</v>
      </c>
      <c r="N1575" s="404">
        <v>19.549999237060547</v>
      </c>
      <c r="O1575" s="404">
        <v>11.939999580383301</v>
      </c>
      <c r="P1575" s="399">
        <v>100</v>
      </c>
      <c r="Q1575" s="399" t="s">
        <v>293</v>
      </c>
      <c r="R1575" s="399">
        <v>1</v>
      </c>
      <c r="S1575" s="399">
        <v>0</v>
      </c>
      <c r="T1575" s="399">
        <v>0</v>
      </c>
      <c r="U1575" s="404">
        <v>0.95</v>
      </c>
      <c r="V1575" s="404">
        <v>0</v>
      </c>
      <c r="W1575" s="405">
        <v>6.9291300000000005E-5</v>
      </c>
      <c r="X1575" s="405">
        <v>1.7467249168579235E-2</v>
      </c>
      <c r="Y1575" s="399">
        <v>1.58</v>
      </c>
      <c r="Z1575" s="399">
        <v>2.77</v>
      </c>
      <c r="AA1575" s="405">
        <v>5.9088899999999996E-5</v>
      </c>
      <c r="AB1575" s="405">
        <v>1.7467249168579235E-2</v>
      </c>
      <c r="AC1575" s="399">
        <v>1.54</v>
      </c>
      <c r="AD1575" s="399">
        <v>2.68</v>
      </c>
      <c r="AE1575" s="405">
        <v>4.8319700000000004E-5</v>
      </c>
      <c r="AF1575" s="405">
        <v>1.7467249168579235E-2</v>
      </c>
      <c r="AG1575" s="399">
        <v>1.69</v>
      </c>
      <c r="AH1575" s="399">
        <v>2.2999999999999998</v>
      </c>
      <c r="AI1575" s="324">
        <v>0</v>
      </c>
      <c r="AJ1575" s="324">
        <v>0</v>
      </c>
      <c r="AK1575" s="324">
        <v>0</v>
      </c>
      <c r="AL1575" s="324">
        <v>0</v>
      </c>
      <c r="AM1575" s="324">
        <v>0</v>
      </c>
      <c r="AN1575" s="324">
        <v>0</v>
      </c>
      <c r="AO1575" s="403">
        <v>21797</v>
      </c>
      <c r="AP1575" s="403">
        <v>0.25806000000000001</v>
      </c>
      <c r="AQ1575" s="403">
        <v>0.50800000000000001</v>
      </c>
      <c r="AR1575" s="403">
        <v>20</v>
      </c>
      <c r="AS1575" s="399" t="s">
        <v>1875</v>
      </c>
      <c r="AT1575" s="390">
        <v>0</v>
      </c>
      <c r="AU1575" s="390">
        <v>0</v>
      </c>
      <c r="AV1575" s="390">
        <v>0</v>
      </c>
      <c r="AY1575" s="390" t="s">
        <v>3533</v>
      </c>
    </row>
    <row r="1576" spans="1:51" s="390" customFormat="1">
      <c r="A1576" s="399" t="s">
        <v>81</v>
      </c>
      <c r="B1576" s="399" t="s">
        <v>1904</v>
      </c>
      <c r="C1576" s="399">
        <v>0.9</v>
      </c>
      <c r="D1576" s="399">
        <v>20</v>
      </c>
      <c r="E1576" s="403">
        <v>1.4E-3</v>
      </c>
      <c r="F1576" s="399">
        <v>0</v>
      </c>
      <c r="G1576" s="399">
        <v>69</v>
      </c>
      <c r="H1576" s="399">
        <v>0.9</v>
      </c>
      <c r="I1576" s="399">
        <v>35</v>
      </c>
      <c r="J1576" s="399">
        <v>40</v>
      </c>
      <c r="K1576" s="399">
        <v>125</v>
      </c>
      <c r="L1576" s="403">
        <v>1</v>
      </c>
      <c r="M1576" s="404">
        <v>19.690000534057617</v>
      </c>
      <c r="N1576" s="404">
        <v>19.549999237060547</v>
      </c>
      <c r="O1576" s="404">
        <v>11.939999580383301</v>
      </c>
      <c r="P1576" s="399">
        <v>100</v>
      </c>
      <c r="Q1576" s="399" t="s">
        <v>293</v>
      </c>
      <c r="R1576" s="399">
        <v>1</v>
      </c>
      <c r="S1576" s="399">
        <v>0</v>
      </c>
      <c r="T1576" s="399">
        <v>0</v>
      </c>
      <c r="U1576" s="404">
        <v>0.95</v>
      </c>
      <c r="V1576" s="404">
        <v>0</v>
      </c>
      <c r="W1576" s="405">
        <v>6.9291300000000005E-5</v>
      </c>
      <c r="X1576" s="405">
        <v>1.9650654501269481E-2</v>
      </c>
      <c r="Y1576" s="399">
        <v>1.58</v>
      </c>
      <c r="Z1576" s="399">
        <v>2.77</v>
      </c>
      <c r="AA1576" s="405">
        <v>5.9088899999999996E-5</v>
      </c>
      <c r="AB1576" s="405">
        <v>1.9650654501269481E-2</v>
      </c>
      <c r="AC1576" s="399">
        <v>1.54</v>
      </c>
      <c r="AD1576" s="399">
        <v>2.68</v>
      </c>
      <c r="AE1576" s="405">
        <v>4.8319700000000004E-5</v>
      </c>
      <c r="AF1576" s="405">
        <v>1.9650654501269481E-2</v>
      </c>
      <c r="AG1576" s="399">
        <v>1.69</v>
      </c>
      <c r="AH1576" s="399">
        <v>2.2999999999999998</v>
      </c>
      <c r="AI1576" s="324">
        <v>0</v>
      </c>
      <c r="AJ1576" s="324">
        <v>0</v>
      </c>
      <c r="AK1576" s="324">
        <v>0</v>
      </c>
      <c r="AL1576" s="324">
        <v>0</v>
      </c>
      <c r="AM1576" s="324">
        <v>0</v>
      </c>
      <c r="AN1576" s="324">
        <v>0</v>
      </c>
      <c r="AO1576" s="403">
        <v>21797</v>
      </c>
      <c r="AP1576" s="403">
        <v>0.25806000000000001</v>
      </c>
      <c r="AQ1576" s="403">
        <v>0.50800000000000001</v>
      </c>
      <c r="AR1576" s="403">
        <v>20</v>
      </c>
      <c r="AS1576" s="399" t="s">
        <v>1875</v>
      </c>
      <c r="AT1576" s="390">
        <v>0</v>
      </c>
      <c r="AU1576" s="390">
        <v>0</v>
      </c>
      <c r="AV1576" s="390">
        <v>0</v>
      </c>
      <c r="AY1576" s="390" t="s">
        <v>3533</v>
      </c>
    </row>
    <row r="1577" spans="1:51" s="390" customFormat="1">
      <c r="A1577" s="399" t="s">
        <v>81</v>
      </c>
      <c r="B1577" s="399" t="s">
        <v>1911</v>
      </c>
      <c r="C1577" s="399">
        <v>1</v>
      </c>
      <c r="D1577" s="399">
        <v>20</v>
      </c>
      <c r="E1577" s="403">
        <v>1.6999999999999999E-3</v>
      </c>
      <c r="F1577" s="399">
        <v>0</v>
      </c>
      <c r="G1577" s="399">
        <v>68</v>
      </c>
      <c r="H1577" s="399">
        <v>0.9</v>
      </c>
      <c r="I1577" s="399">
        <v>30</v>
      </c>
      <c r="J1577" s="399">
        <v>40</v>
      </c>
      <c r="K1577" s="399">
        <v>125</v>
      </c>
      <c r="L1577" s="403">
        <v>1</v>
      </c>
      <c r="M1577" s="404">
        <v>19.18</v>
      </c>
      <c r="N1577" s="404">
        <v>18.170000000000002</v>
      </c>
      <c r="O1577" s="404">
        <v>12.949999809265137</v>
      </c>
      <c r="P1577" s="399">
        <v>100</v>
      </c>
      <c r="Q1577" s="399" t="s">
        <v>293</v>
      </c>
      <c r="R1577" s="399">
        <v>1</v>
      </c>
      <c r="S1577" s="399">
        <v>0</v>
      </c>
      <c r="T1577" s="399">
        <v>0</v>
      </c>
      <c r="U1577" s="404">
        <v>1.1000000000000001</v>
      </c>
      <c r="V1577" s="404">
        <v>0</v>
      </c>
      <c r="W1577" s="405">
        <v>7.4523600000000006E-5</v>
      </c>
      <c r="X1577" s="405">
        <v>1.8195050946142648E-2</v>
      </c>
      <c r="Y1577" s="399">
        <v>1.58</v>
      </c>
      <c r="Z1577" s="399">
        <v>2.77</v>
      </c>
      <c r="AA1577" s="405">
        <v>6.3550800000000001E-5</v>
      </c>
      <c r="AB1577" s="405">
        <v>1.8195050946142648E-2</v>
      </c>
      <c r="AC1577" s="399">
        <v>1.54</v>
      </c>
      <c r="AD1577" s="399">
        <v>2.68</v>
      </c>
      <c r="AE1577" s="405">
        <v>5.1968400000000002E-5</v>
      </c>
      <c r="AF1577" s="405">
        <v>1.8195050946142648E-2</v>
      </c>
      <c r="AG1577" s="399">
        <v>1.69</v>
      </c>
      <c r="AH1577" s="399">
        <v>2.2999999999999998</v>
      </c>
      <c r="AI1577" s="324">
        <v>0</v>
      </c>
      <c r="AJ1577" s="324">
        <v>0</v>
      </c>
      <c r="AK1577" s="324">
        <v>0</v>
      </c>
      <c r="AL1577" s="324">
        <v>0</v>
      </c>
      <c r="AM1577" s="324">
        <v>0</v>
      </c>
      <c r="AN1577" s="324">
        <v>0</v>
      </c>
      <c r="AO1577" s="403">
        <v>21797</v>
      </c>
      <c r="AP1577" s="403">
        <v>0.25806000000000001</v>
      </c>
      <c r="AQ1577" s="403">
        <v>0.50800000000000001</v>
      </c>
      <c r="AR1577" s="403">
        <v>24</v>
      </c>
      <c r="AS1577" s="399" t="s">
        <v>1875</v>
      </c>
      <c r="AT1577" s="390">
        <v>0</v>
      </c>
      <c r="AU1577" s="390">
        <v>0</v>
      </c>
      <c r="AV1577" s="390">
        <v>0</v>
      </c>
      <c r="AY1577" s="390" t="s">
        <v>3533</v>
      </c>
    </row>
    <row r="1578" spans="1:51" s="390" customFormat="1">
      <c r="A1578" s="399" t="s">
        <v>81</v>
      </c>
      <c r="B1578" s="399" t="s">
        <v>1912</v>
      </c>
      <c r="C1578" s="399">
        <v>1.2</v>
      </c>
      <c r="D1578" s="399">
        <v>20</v>
      </c>
      <c r="E1578" s="403">
        <v>1.6999999999999999E-3</v>
      </c>
      <c r="F1578" s="399">
        <v>0</v>
      </c>
      <c r="G1578" s="399">
        <v>58</v>
      </c>
      <c r="H1578" s="399">
        <v>0.9</v>
      </c>
      <c r="I1578" s="399">
        <v>30</v>
      </c>
      <c r="J1578" s="399">
        <v>40</v>
      </c>
      <c r="K1578" s="399">
        <v>125</v>
      </c>
      <c r="L1578" s="403">
        <v>1</v>
      </c>
      <c r="M1578" s="404">
        <v>19.690000534057617</v>
      </c>
      <c r="N1578" s="404">
        <v>19.549999237060547</v>
      </c>
      <c r="O1578" s="404">
        <v>12.949999809265137</v>
      </c>
      <c r="P1578" s="399">
        <v>100</v>
      </c>
      <c r="Q1578" s="399" t="s">
        <v>293</v>
      </c>
      <c r="R1578" s="399">
        <v>1</v>
      </c>
      <c r="S1578" s="399">
        <v>0</v>
      </c>
      <c r="T1578" s="399">
        <v>0</v>
      </c>
      <c r="U1578" s="404">
        <v>1.1000000000000001</v>
      </c>
      <c r="V1578" s="404">
        <v>0</v>
      </c>
      <c r="W1578" s="405">
        <v>7.4523600000000006E-5</v>
      </c>
      <c r="X1578" s="405">
        <v>2.1834062002978813E-2</v>
      </c>
      <c r="Y1578" s="399">
        <v>1.58</v>
      </c>
      <c r="Z1578" s="399">
        <v>2.77</v>
      </c>
      <c r="AA1578" s="405">
        <v>6.3550800000000001E-5</v>
      </c>
      <c r="AB1578" s="405">
        <v>2.1834062002978813E-2</v>
      </c>
      <c r="AC1578" s="399">
        <v>1.54</v>
      </c>
      <c r="AD1578" s="399">
        <v>2.68</v>
      </c>
      <c r="AE1578" s="405">
        <v>5.1968400000000002E-5</v>
      </c>
      <c r="AF1578" s="405">
        <v>2.1834062002978813E-2</v>
      </c>
      <c r="AG1578" s="399">
        <v>1.69</v>
      </c>
      <c r="AH1578" s="399">
        <v>2.2999999999999998</v>
      </c>
      <c r="AI1578" s="324">
        <v>0</v>
      </c>
      <c r="AJ1578" s="324">
        <v>0</v>
      </c>
      <c r="AK1578" s="324">
        <v>0</v>
      </c>
      <c r="AL1578" s="324">
        <v>0</v>
      </c>
      <c r="AM1578" s="324">
        <v>0</v>
      </c>
      <c r="AN1578" s="324">
        <v>0</v>
      </c>
      <c r="AO1578" s="403">
        <v>21797</v>
      </c>
      <c r="AP1578" s="403">
        <v>0.25806000000000001</v>
      </c>
      <c r="AQ1578" s="403">
        <v>0.50800000000000001</v>
      </c>
      <c r="AR1578" s="403">
        <v>24</v>
      </c>
      <c r="AS1578" s="399" t="s">
        <v>1875</v>
      </c>
      <c r="AT1578" s="390">
        <v>0</v>
      </c>
      <c r="AU1578" s="390">
        <v>0</v>
      </c>
      <c r="AV1578" s="390">
        <v>0</v>
      </c>
      <c r="AY1578" s="390" t="s">
        <v>3533</v>
      </c>
    </row>
    <row r="1579" spans="1:51" s="390" customFormat="1">
      <c r="A1579" s="399" t="s">
        <v>81</v>
      </c>
      <c r="B1579" s="399" t="s">
        <v>1913</v>
      </c>
      <c r="C1579" s="399">
        <v>2</v>
      </c>
      <c r="D1579" s="399">
        <v>20</v>
      </c>
      <c r="E1579" s="403">
        <v>1.6999999999999999E-3</v>
      </c>
      <c r="F1579" s="399">
        <v>0</v>
      </c>
      <c r="G1579" s="399">
        <v>40</v>
      </c>
      <c r="H1579" s="399">
        <v>0.9</v>
      </c>
      <c r="I1579" s="399">
        <v>30</v>
      </c>
      <c r="J1579" s="399">
        <v>40</v>
      </c>
      <c r="K1579" s="399">
        <v>125</v>
      </c>
      <c r="L1579" s="403">
        <v>1</v>
      </c>
      <c r="M1579" s="404">
        <v>19.690000534057617</v>
      </c>
      <c r="N1579" s="404">
        <v>19.549999237060547</v>
      </c>
      <c r="O1579" s="404">
        <v>12.949999809265137</v>
      </c>
      <c r="P1579" s="399">
        <v>100</v>
      </c>
      <c r="Q1579" s="399" t="s">
        <v>293</v>
      </c>
      <c r="R1579" s="399">
        <v>1</v>
      </c>
      <c r="S1579" s="399">
        <v>0</v>
      </c>
      <c r="T1579" s="399">
        <v>0</v>
      </c>
      <c r="U1579" s="404">
        <v>1.1000000000000001</v>
      </c>
      <c r="V1579" s="404">
        <v>0</v>
      </c>
      <c r="W1579" s="405">
        <v>7.4523600000000006E-5</v>
      </c>
      <c r="X1579" s="405">
        <v>3.6390101892285295E-2</v>
      </c>
      <c r="Y1579" s="399">
        <v>1.58</v>
      </c>
      <c r="Z1579" s="399">
        <v>2.77</v>
      </c>
      <c r="AA1579" s="405">
        <v>6.3550800000000001E-5</v>
      </c>
      <c r="AB1579" s="405">
        <v>3.6390101892285295E-2</v>
      </c>
      <c r="AC1579" s="399">
        <v>1.54</v>
      </c>
      <c r="AD1579" s="399">
        <v>2.68</v>
      </c>
      <c r="AE1579" s="405">
        <v>5.1968400000000002E-5</v>
      </c>
      <c r="AF1579" s="405">
        <v>3.6390101892285295E-2</v>
      </c>
      <c r="AG1579" s="399">
        <v>1.69</v>
      </c>
      <c r="AH1579" s="399">
        <v>2.2999999999999998</v>
      </c>
      <c r="AI1579" s="324">
        <v>0</v>
      </c>
      <c r="AJ1579" s="324">
        <v>0</v>
      </c>
      <c r="AK1579" s="324">
        <v>0</v>
      </c>
      <c r="AL1579" s="324">
        <v>0</v>
      </c>
      <c r="AM1579" s="324">
        <v>0</v>
      </c>
      <c r="AN1579" s="324">
        <v>0</v>
      </c>
      <c r="AO1579" s="403">
        <v>21797</v>
      </c>
      <c r="AP1579" s="403">
        <v>0.25806000000000001</v>
      </c>
      <c r="AQ1579" s="403">
        <v>0.50800000000000001</v>
      </c>
      <c r="AR1579" s="403">
        <v>24</v>
      </c>
      <c r="AS1579" s="399" t="s">
        <v>1875</v>
      </c>
      <c r="AT1579" s="390">
        <v>0</v>
      </c>
      <c r="AU1579" s="390">
        <v>0</v>
      </c>
      <c r="AV1579" s="390">
        <v>0</v>
      </c>
      <c r="AY1579" s="390" t="s">
        <v>3533</v>
      </c>
    </row>
    <row r="1580" spans="1:51" s="390" customFormat="1">
      <c r="A1580" s="399" t="s">
        <v>81</v>
      </c>
      <c r="B1580" s="399" t="s">
        <v>1914</v>
      </c>
      <c r="C1580" s="399">
        <v>3.6</v>
      </c>
      <c r="D1580" s="399">
        <v>20</v>
      </c>
      <c r="E1580" s="403">
        <v>1.6999999999999999E-3</v>
      </c>
      <c r="F1580" s="399">
        <v>0</v>
      </c>
      <c r="G1580" s="399">
        <v>25</v>
      </c>
      <c r="H1580" s="399">
        <v>0.9</v>
      </c>
      <c r="I1580" s="399">
        <v>30</v>
      </c>
      <c r="J1580" s="399">
        <v>40</v>
      </c>
      <c r="K1580" s="399">
        <v>125</v>
      </c>
      <c r="L1580" s="403">
        <v>1</v>
      </c>
      <c r="M1580" s="404">
        <v>19.690000534057617</v>
      </c>
      <c r="N1580" s="404">
        <v>19.549999237060547</v>
      </c>
      <c r="O1580" s="404">
        <v>12.949999809265137</v>
      </c>
      <c r="P1580" s="399">
        <v>100</v>
      </c>
      <c r="Q1580" s="399" t="s">
        <v>293</v>
      </c>
      <c r="R1580" s="399">
        <v>1</v>
      </c>
      <c r="S1580" s="399">
        <v>0</v>
      </c>
      <c r="T1580" s="399">
        <v>0</v>
      </c>
      <c r="U1580" s="404">
        <v>1.1000000000000001</v>
      </c>
      <c r="V1580" s="404">
        <v>0</v>
      </c>
      <c r="W1580" s="405">
        <v>7.4523600000000006E-5</v>
      </c>
      <c r="X1580" s="405">
        <v>6.5502181670898246E-2</v>
      </c>
      <c r="Y1580" s="399">
        <v>1.58</v>
      </c>
      <c r="Z1580" s="399">
        <v>2.77</v>
      </c>
      <c r="AA1580" s="405">
        <v>6.3550800000000001E-5</v>
      </c>
      <c r="AB1580" s="405">
        <v>6.5502181670898246E-2</v>
      </c>
      <c r="AC1580" s="399">
        <v>1.54</v>
      </c>
      <c r="AD1580" s="399">
        <v>2.68</v>
      </c>
      <c r="AE1580" s="405">
        <v>5.1968400000000002E-5</v>
      </c>
      <c r="AF1580" s="405">
        <v>6.5502181670898246E-2</v>
      </c>
      <c r="AG1580" s="399">
        <v>1.69</v>
      </c>
      <c r="AH1580" s="399">
        <v>2.2999999999999998</v>
      </c>
      <c r="AI1580" s="324">
        <v>0</v>
      </c>
      <c r="AJ1580" s="324">
        <v>0</v>
      </c>
      <c r="AK1580" s="324">
        <v>0</v>
      </c>
      <c r="AL1580" s="324">
        <v>0</v>
      </c>
      <c r="AM1580" s="324">
        <v>0</v>
      </c>
      <c r="AN1580" s="324">
        <v>0</v>
      </c>
      <c r="AO1580" s="403">
        <v>21797</v>
      </c>
      <c r="AP1580" s="403">
        <v>0.25806000000000001</v>
      </c>
      <c r="AQ1580" s="403">
        <v>0.50800000000000001</v>
      </c>
      <c r="AR1580" s="403">
        <v>24</v>
      </c>
      <c r="AS1580" s="399" t="s">
        <v>1875</v>
      </c>
      <c r="AT1580" s="390">
        <v>0</v>
      </c>
      <c r="AU1580" s="390">
        <v>0</v>
      </c>
      <c r="AV1580" s="390">
        <v>0</v>
      </c>
      <c r="AY1580" s="390" t="s">
        <v>3533</v>
      </c>
    </row>
    <row r="1581" spans="1:51" s="390" customFormat="1">
      <c r="A1581" s="399" t="s">
        <v>81</v>
      </c>
      <c r="B1581" s="399" t="s">
        <v>1915</v>
      </c>
      <c r="C1581" s="399">
        <v>4</v>
      </c>
      <c r="D1581" s="399">
        <v>20</v>
      </c>
      <c r="E1581" s="403">
        <v>1.6999999999999999E-3</v>
      </c>
      <c r="F1581" s="399">
        <v>0</v>
      </c>
      <c r="G1581" s="399">
        <v>20</v>
      </c>
      <c r="H1581" s="399">
        <v>0.9</v>
      </c>
      <c r="I1581" s="399">
        <v>30</v>
      </c>
      <c r="J1581" s="399">
        <v>40</v>
      </c>
      <c r="K1581" s="399">
        <v>125</v>
      </c>
      <c r="L1581" s="403">
        <v>1</v>
      </c>
      <c r="M1581" s="404">
        <v>19.690000534057617</v>
      </c>
      <c r="N1581" s="404">
        <v>19.549999237060547</v>
      </c>
      <c r="O1581" s="404">
        <v>12.949999809265137</v>
      </c>
      <c r="P1581" s="399">
        <v>100</v>
      </c>
      <c r="Q1581" s="399" t="s">
        <v>293</v>
      </c>
      <c r="R1581" s="399">
        <v>1</v>
      </c>
      <c r="S1581" s="399">
        <v>0</v>
      </c>
      <c r="T1581" s="399">
        <v>0</v>
      </c>
      <c r="U1581" s="404">
        <v>1.1000000000000001</v>
      </c>
      <c r="V1581" s="404">
        <v>0</v>
      </c>
      <c r="W1581" s="405">
        <v>7.4523600000000006E-5</v>
      </c>
      <c r="X1581" s="405">
        <v>7.2780203784570591E-2</v>
      </c>
      <c r="Y1581" s="399">
        <v>1.58</v>
      </c>
      <c r="Z1581" s="399">
        <v>2.77</v>
      </c>
      <c r="AA1581" s="405">
        <v>6.3550800000000001E-5</v>
      </c>
      <c r="AB1581" s="405">
        <v>7.2780203784570591E-2</v>
      </c>
      <c r="AC1581" s="399">
        <v>1.54</v>
      </c>
      <c r="AD1581" s="399">
        <v>2.68</v>
      </c>
      <c r="AE1581" s="405">
        <v>5.1968400000000002E-5</v>
      </c>
      <c r="AF1581" s="405">
        <v>7.2780203784570591E-2</v>
      </c>
      <c r="AG1581" s="399">
        <v>1.69</v>
      </c>
      <c r="AH1581" s="399">
        <v>2.2999999999999998</v>
      </c>
      <c r="AI1581" s="324">
        <v>0</v>
      </c>
      <c r="AJ1581" s="324">
        <v>0</v>
      </c>
      <c r="AK1581" s="324">
        <v>0</v>
      </c>
      <c r="AL1581" s="324">
        <v>0</v>
      </c>
      <c r="AM1581" s="324">
        <v>0</v>
      </c>
      <c r="AN1581" s="324">
        <v>0</v>
      </c>
      <c r="AO1581" s="403">
        <v>21797</v>
      </c>
      <c r="AP1581" s="403">
        <v>0.25806000000000001</v>
      </c>
      <c r="AQ1581" s="403">
        <v>0.50800000000000001</v>
      </c>
      <c r="AR1581" s="403">
        <v>24</v>
      </c>
      <c r="AS1581" s="399" t="s">
        <v>1875</v>
      </c>
      <c r="AT1581" s="390">
        <v>0</v>
      </c>
      <c r="AU1581" s="390">
        <v>0</v>
      </c>
      <c r="AV1581" s="390">
        <v>0</v>
      </c>
      <c r="AY1581" s="390" t="s">
        <v>3533</v>
      </c>
    </row>
    <row r="1582" spans="1:51" s="390" customFormat="1">
      <c r="A1582" s="399" t="s">
        <v>81</v>
      </c>
      <c r="B1582" s="399" t="s">
        <v>1916</v>
      </c>
      <c r="C1582" s="399">
        <v>4.7</v>
      </c>
      <c r="D1582" s="399">
        <v>20</v>
      </c>
      <c r="E1582" s="403">
        <v>1.6999999999999999E-3</v>
      </c>
      <c r="F1582" s="399">
        <v>0</v>
      </c>
      <c r="G1582" s="399">
        <v>18</v>
      </c>
      <c r="H1582" s="399">
        <v>0.9</v>
      </c>
      <c r="I1582" s="399">
        <v>30</v>
      </c>
      <c r="J1582" s="399">
        <v>40</v>
      </c>
      <c r="K1582" s="399">
        <v>125</v>
      </c>
      <c r="L1582" s="403">
        <v>1</v>
      </c>
      <c r="M1582" s="404">
        <v>19.690000534057617</v>
      </c>
      <c r="N1582" s="404">
        <v>19.549999237060547</v>
      </c>
      <c r="O1582" s="404">
        <v>12.949999809265137</v>
      </c>
      <c r="P1582" s="399">
        <v>100</v>
      </c>
      <c r="Q1582" s="399" t="s">
        <v>293</v>
      </c>
      <c r="R1582" s="399">
        <v>1</v>
      </c>
      <c r="S1582" s="399">
        <v>0</v>
      </c>
      <c r="T1582" s="399">
        <v>0</v>
      </c>
      <c r="U1582" s="404">
        <v>1.1000000000000001</v>
      </c>
      <c r="V1582" s="404">
        <v>0</v>
      </c>
      <c r="W1582" s="405">
        <v>7.4523600000000006E-5</v>
      </c>
      <c r="X1582" s="405">
        <v>8.5516735976439884E-2</v>
      </c>
      <c r="Y1582" s="399">
        <v>1.58</v>
      </c>
      <c r="Z1582" s="399">
        <v>2.77</v>
      </c>
      <c r="AA1582" s="405">
        <v>6.3550800000000001E-5</v>
      </c>
      <c r="AB1582" s="405">
        <v>8.5516735976439884E-2</v>
      </c>
      <c r="AC1582" s="399">
        <v>1.54</v>
      </c>
      <c r="AD1582" s="399">
        <v>2.68</v>
      </c>
      <c r="AE1582" s="405">
        <v>5.1968400000000002E-5</v>
      </c>
      <c r="AF1582" s="405">
        <v>8.5516735976439884E-2</v>
      </c>
      <c r="AG1582" s="399">
        <v>1.69</v>
      </c>
      <c r="AH1582" s="399">
        <v>2.2999999999999998</v>
      </c>
      <c r="AI1582" s="324">
        <v>0</v>
      </c>
      <c r="AJ1582" s="324">
        <v>0</v>
      </c>
      <c r="AK1582" s="324">
        <v>0</v>
      </c>
      <c r="AL1582" s="324">
        <v>0</v>
      </c>
      <c r="AM1582" s="324">
        <v>0</v>
      </c>
      <c r="AN1582" s="324">
        <v>0</v>
      </c>
      <c r="AO1582" s="403">
        <v>21797</v>
      </c>
      <c r="AP1582" s="403">
        <v>0.25806000000000001</v>
      </c>
      <c r="AQ1582" s="403">
        <v>0.50800000000000001</v>
      </c>
      <c r="AR1582" s="403">
        <v>24</v>
      </c>
      <c r="AS1582" s="399" t="s">
        <v>1875</v>
      </c>
      <c r="AT1582" s="390">
        <v>0</v>
      </c>
      <c r="AU1582" s="390">
        <v>0</v>
      </c>
      <c r="AV1582" s="390">
        <v>0</v>
      </c>
      <c r="AY1582" s="390" t="s">
        <v>3533</v>
      </c>
    </row>
    <row r="1583" spans="1:51" s="390" customFormat="1">
      <c r="A1583" s="399" t="s">
        <v>81</v>
      </c>
      <c r="B1583" s="399" t="s">
        <v>1908</v>
      </c>
      <c r="C1583" s="399">
        <v>0.68</v>
      </c>
      <c r="D1583" s="399">
        <v>20</v>
      </c>
      <c r="E1583" s="403">
        <v>1.6999999999999999E-3</v>
      </c>
      <c r="F1583" s="399">
        <v>0</v>
      </c>
      <c r="G1583" s="399">
        <v>98</v>
      </c>
      <c r="H1583" s="399">
        <v>0.9</v>
      </c>
      <c r="I1583" s="399">
        <v>30</v>
      </c>
      <c r="J1583" s="399">
        <v>40</v>
      </c>
      <c r="K1583" s="399">
        <v>125</v>
      </c>
      <c r="L1583" s="403">
        <v>1</v>
      </c>
      <c r="M1583" s="404">
        <v>19.690000534057617</v>
      </c>
      <c r="N1583" s="404">
        <v>19.549999237060547</v>
      </c>
      <c r="O1583" s="404">
        <v>12.949999809265137</v>
      </c>
      <c r="P1583" s="399">
        <v>100</v>
      </c>
      <c r="Q1583" s="399" t="s">
        <v>293</v>
      </c>
      <c r="R1583" s="399">
        <v>1</v>
      </c>
      <c r="S1583" s="399">
        <v>0</v>
      </c>
      <c r="T1583" s="399">
        <v>0</v>
      </c>
      <c r="U1583" s="404">
        <v>1.1000000000000001</v>
      </c>
      <c r="V1583" s="404">
        <v>0</v>
      </c>
      <c r="W1583" s="405">
        <v>7.4523600000000006E-5</v>
      </c>
      <c r="X1583" s="405">
        <v>1.2372634773518146E-2</v>
      </c>
      <c r="Y1583" s="399">
        <v>1.58</v>
      </c>
      <c r="Z1583" s="399">
        <v>2.77</v>
      </c>
      <c r="AA1583" s="405">
        <v>6.3550800000000001E-5</v>
      </c>
      <c r="AB1583" s="405">
        <v>1.2372634773518146E-2</v>
      </c>
      <c r="AC1583" s="399">
        <v>1.54</v>
      </c>
      <c r="AD1583" s="399">
        <v>2.68</v>
      </c>
      <c r="AE1583" s="405">
        <v>5.1968400000000002E-5</v>
      </c>
      <c r="AF1583" s="405">
        <v>1.2372634773518146E-2</v>
      </c>
      <c r="AG1583" s="399">
        <v>1.69</v>
      </c>
      <c r="AH1583" s="399">
        <v>2.2999999999999998</v>
      </c>
      <c r="AI1583" s="324">
        <v>0</v>
      </c>
      <c r="AJ1583" s="324">
        <v>0</v>
      </c>
      <c r="AK1583" s="324">
        <v>0</v>
      </c>
      <c r="AL1583" s="324">
        <v>0</v>
      </c>
      <c r="AM1583" s="324">
        <v>0</v>
      </c>
      <c r="AN1583" s="324">
        <v>0</v>
      </c>
      <c r="AO1583" s="403">
        <v>21797</v>
      </c>
      <c r="AP1583" s="403">
        <v>0.25806000000000001</v>
      </c>
      <c r="AQ1583" s="403">
        <v>0.50800000000000001</v>
      </c>
      <c r="AR1583" s="403">
        <v>24</v>
      </c>
      <c r="AS1583" s="399" t="s">
        <v>1875</v>
      </c>
      <c r="AT1583" s="390">
        <v>0</v>
      </c>
      <c r="AU1583" s="390">
        <v>0</v>
      </c>
      <c r="AV1583" s="390">
        <v>0</v>
      </c>
      <c r="AY1583" s="390" t="s">
        <v>3533</v>
      </c>
    </row>
    <row r="1584" spans="1:51" s="390" customFormat="1">
      <c r="A1584" s="399" t="s">
        <v>81</v>
      </c>
      <c r="B1584" s="399" t="s">
        <v>1909</v>
      </c>
      <c r="C1584" s="399">
        <v>0.8</v>
      </c>
      <c r="D1584" s="399">
        <v>20</v>
      </c>
      <c r="E1584" s="403">
        <v>1.6999999999999999E-3</v>
      </c>
      <c r="F1584" s="399">
        <v>0</v>
      </c>
      <c r="G1584" s="399">
        <v>85</v>
      </c>
      <c r="H1584" s="399">
        <v>0.9</v>
      </c>
      <c r="I1584" s="399">
        <v>30</v>
      </c>
      <c r="J1584" s="399">
        <v>40</v>
      </c>
      <c r="K1584" s="399">
        <v>125</v>
      </c>
      <c r="L1584" s="403">
        <v>1</v>
      </c>
      <c r="M1584" s="404">
        <v>19.690000534057617</v>
      </c>
      <c r="N1584" s="404">
        <v>19.549999237060547</v>
      </c>
      <c r="O1584" s="404">
        <v>12.949999809265137</v>
      </c>
      <c r="P1584" s="399">
        <v>100</v>
      </c>
      <c r="Q1584" s="399" t="s">
        <v>293</v>
      </c>
      <c r="R1584" s="399">
        <v>1</v>
      </c>
      <c r="S1584" s="399">
        <v>0</v>
      </c>
      <c r="T1584" s="399">
        <v>0</v>
      </c>
      <c r="U1584" s="404">
        <v>1.1000000000000001</v>
      </c>
      <c r="V1584" s="404">
        <v>0</v>
      </c>
      <c r="W1584" s="405">
        <v>7.4523600000000006E-5</v>
      </c>
      <c r="X1584" s="405">
        <v>1.4556040973816027E-2</v>
      </c>
      <c r="Y1584" s="399">
        <v>1.58</v>
      </c>
      <c r="Z1584" s="399">
        <v>2.77</v>
      </c>
      <c r="AA1584" s="405">
        <v>6.3550800000000001E-5</v>
      </c>
      <c r="AB1584" s="405">
        <v>1.4556040973816027E-2</v>
      </c>
      <c r="AC1584" s="399">
        <v>1.54</v>
      </c>
      <c r="AD1584" s="399">
        <v>2.68</v>
      </c>
      <c r="AE1584" s="405">
        <v>5.1968400000000002E-5</v>
      </c>
      <c r="AF1584" s="405">
        <v>1.4556040973816027E-2</v>
      </c>
      <c r="AG1584" s="399">
        <v>1.69</v>
      </c>
      <c r="AH1584" s="399">
        <v>2.2999999999999998</v>
      </c>
      <c r="AI1584" s="324">
        <v>0</v>
      </c>
      <c r="AJ1584" s="324">
        <v>0</v>
      </c>
      <c r="AK1584" s="324">
        <v>0</v>
      </c>
      <c r="AL1584" s="324">
        <v>0</v>
      </c>
      <c r="AM1584" s="324">
        <v>0</v>
      </c>
      <c r="AN1584" s="324">
        <v>0</v>
      </c>
      <c r="AO1584" s="403">
        <v>21797</v>
      </c>
      <c r="AP1584" s="403">
        <v>0.25806000000000001</v>
      </c>
      <c r="AQ1584" s="403">
        <v>0.50800000000000001</v>
      </c>
      <c r="AR1584" s="403">
        <v>24</v>
      </c>
      <c r="AS1584" s="399" t="s">
        <v>1875</v>
      </c>
      <c r="AT1584" s="390">
        <v>0</v>
      </c>
      <c r="AU1584" s="390">
        <v>0</v>
      </c>
      <c r="AV1584" s="390">
        <v>0</v>
      </c>
      <c r="AY1584" s="390" t="s">
        <v>3533</v>
      </c>
    </row>
    <row r="1585" spans="1:51" s="390" customFormat="1">
      <c r="A1585" s="399" t="s">
        <v>81</v>
      </c>
      <c r="B1585" s="399" t="s">
        <v>1910</v>
      </c>
      <c r="C1585" s="399">
        <v>0.9</v>
      </c>
      <c r="D1585" s="399">
        <v>20</v>
      </c>
      <c r="E1585" s="403">
        <v>1.6999999999999999E-3</v>
      </c>
      <c r="F1585" s="399">
        <v>0</v>
      </c>
      <c r="G1585" s="399">
        <v>73</v>
      </c>
      <c r="H1585" s="399">
        <v>0.9</v>
      </c>
      <c r="I1585" s="399">
        <v>30</v>
      </c>
      <c r="J1585" s="399">
        <v>40</v>
      </c>
      <c r="K1585" s="399">
        <v>125</v>
      </c>
      <c r="L1585" s="403">
        <v>1</v>
      </c>
      <c r="M1585" s="404">
        <v>19.690000534057617</v>
      </c>
      <c r="N1585" s="404">
        <v>19.549999237060547</v>
      </c>
      <c r="O1585" s="404">
        <v>12.949999809265137</v>
      </c>
      <c r="P1585" s="399">
        <v>100</v>
      </c>
      <c r="Q1585" s="399" t="s">
        <v>293</v>
      </c>
      <c r="R1585" s="399">
        <v>1</v>
      </c>
      <c r="S1585" s="399">
        <v>0</v>
      </c>
      <c r="T1585" s="399">
        <v>0</v>
      </c>
      <c r="U1585" s="404">
        <v>1.1000000000000001</v>
      </c>
      <c r="V1585" s="404">
        <v>0</v>
      </c>
      <c r="W1585" s="405">
        <v>7.4523600000000006E-5</v>
      </c>
      <c r="X1585" s="405">
        <v>1.6375545417724562E-2</v>
      </c>
      <c r="Y1585" s="399">
        <v>1.58</v>
      </c>
      <c r="Z1585" s="399">
        <v>2.77</v>
      </c>
      <c r="AA1585" s="405">
        <v>6.3550800000000001E-5</v>
      </c>
      <c r="AB1585" s="405">
        <v>1.6375545417724562E-2</v>
      </c>
      <c r="AC1585" s="399">
        <v>1.54</v>
      </c>
      <c r="AD1585" s="399">
        <v>2.68</v>
      </c>
      <c r="AE1585" s="405">
        <v>5.1968400000000002E-5</v>
      </c>
      <c r="AF1585" s="405">
        <v>1.6375545417724562E-2</v>
      </c>
      <c r="AG1585" s="399">
        <v>1.69</v>
      </c>
      <c r="AH1585" s="399">
        <v>2.2999999999999998</v>
      </c>
      <c r="AI1585" s="324">
        <v>0</v>
      </c>
      <c r="AJ1585" s="324">
        <v>0</v>
      </c>
      <c r="AK1585" s="324">
        <v>0</v>
      </c>
      <c r="AL1585" s="324">
        <v>0</v>
      </c>
      <c r="AM1585" s="324">
        <v>0</v>
      </c>
      <c r="AN1585" s="324">
        <v>0</v>
      </c>
      <c r="AO1585" s="403">
        <v>21797</v>
      </c>
      <c r="AP1585" s="403">
        <v>0.25806000000000001</v>
      </c>
      <c r="AQ1585" s="403">
        <v>0.50800000000000001</v>
      </c>
      <c r="AR1585" s="403">
        <v>24</v>
      </c>
      <c r="AS1585" s="399" t="s">
        <v>1875</v>
      </c>
      <c r="AT1585" s="390">
        <v>0</v>
      </c>
      <c r="AU1585" s="390">
        <v>0</v>
      </c>
      <c r="AV1585" s="390">
        <v>0</v>
      </c>
      <c r="AY1585" s="390" t="s">
        <v>3533</v>
      </c>
    </row>
    <row r="1586" spans="1:51" s="390" customFormat="1">
      <c r="A1586" s="324" t="s">
        <v>81</v>
      </c>
      <c r="B1586" s="324" t="s">
        <v>1919</v>
      </c>
      <c r="C1586" s="324">
        <v>1</v>
      </c>
      <c r="D1586" s="324">
        <v>20</v>
      </c>
      <c r="E1586" s="324">
        <v>1.9E-3</v>
      </c>
      <c r="F1586" s="399">
        <v>0</v>
      </c>
      <c r="G1586" s="324">
        <v>70</v>
      </c>
      <c r="H1586" s="324">
        <v>0.9</v>
      </c>
      <c r="I1586" s="324">
        <v>27</v>
      </c>
      <c r="J1586" s="324">
        <v>40</v>
      </c>
      <c r="K1586" s="324">
        <v>125</v>
      </c>
      <c r="L1586" s="324">
        <v>1</v>
      </c>
      <c r="M1586" s="324">
        <v>19.18</v>
      </c>
      <c r="N1586" s="324">
        <v>18.170000000000002</v>
      </c>
      <c r="O1586" s="324">
        <v>13.97</v>
      </c>
      <c r="P1586" s="324">
        <v>100</v>
      </c>
      <c r="Q1586" s="324" t="s">
        <v>293</v>
      </c>
      <c r="R1586" s="399">
        <v>1</v>
      </c>
      <c r="S1586" s="399">
        <v>0</v>
      </c>
      <c r="T1586" s="399">
        <v>0</v>
      </c>
      <c r="U1586" s="406">
        <v>1.21</v>
      </c>
      <c r="V1586" s="406">
        <v>0</v>
      </c>
      <c r="W1586" s="407">
        <v>7.9900000000000004E-5</v>
      </c>
      <c r="X1586" s="407">
        <v>1.5599999999999999E-2</v>
      </c>
      <c r="Y1586" s="324">
        <v>1.58</v>
      </c>
      <c r="Z1586" s="324">
        <v>2.77</v>
      </c>
      <c r="AA1586" s="407">
        <v>6.8100000000000002E-5</v>
      </c>
      <c r="AB1586" s="407">
        <v>1.5599999999999999E-2</v>
      </c>
      <c r="AC1586" s="324">
        <v>1.54</v>
      </c>
      <c r="AD1586" s="324">
        <v>2.68</v>
      </c>
      <c r="AE1586" s="407">
        <v>5.5699999999999999E-5</v>
      </c>
      <c r="AF1586" s="407">
        <v>1.5599999999999999E-2</v>
      </c>
      <c r="AG1586" s="324">
        <v>1.69</v>
      </c>
      <c r="AH1586" s="324">
        <v>2.2999999999999998</v>
      </c>
      <c r="AI1586" s="324">
        <v>0</v>
      </c>
      <c r="AJ1586" s="324">
        <v>0</v>
      </c>
      <c r="AK1586" s="324">
        <v>0</v>
      </c>
      <c r="AL1586" s="324">
        <v>0</v>
      </c>
      <c r="AM1586" s="324">
        <v>0</v>
      </c>
      <c r="AN1586" s="324">
        <v>0</v>
      </c>
      <c r="AO1586" s="324">
        <v>21797</v>
      </c>
      <c r="AP1586" s="324">
        <v>0.25806000000000001</v>
      </c>
      <c r="AQ1586" s="324">
        <v>0.50800000000000001</v>
      </c>
      <c r="AR1586" s="324">
        <v>26</v>
      </c>
      <c r="AS1586" s="324" t="s">
        <v>1875</v>
      </c>
      <c r="AT1586" s="390">
        <v>0</v>
      </c>
      <c r="AU1586" s="390">
        <v>0</v>
      </c>
      <c r="AV1586" s="390">
        <v>0</v>
      </c>
      <c r="AY1586" s="390" t="s">
        <v>3533</v>
      </c>
    </row>
    <row r="1587" spans="1:51" s="390" customFormat="1">
      <c r="A1587" s="324" t="s">
        <v>81</v>
      </c>
      <c r="B1587" s="324" t="s">
        <v>1920</v>
      </c>
      <c r="C1587" s="324">
        <v>1.2</v>
      </c>
      <c r="D1587" s="324">
        <v>20</v>
      </c>
      <c r="E1587" s="324">
        <v>1.9E-3</v>
      </c>
      <c r="F1587" s="399">
        <v>0</v>
      </c>
      <c r="G1587" s="324">
        <v>63</v>
      </c>
      <c r="H1587" s="324">
        <v>0.9</v>
      </c>
      <c r="I1587" s="324">
        <v>27</v>
      </c>
      <c r="J1587" s="324">
        <v>40</v>
      </c>
      <c r="K1587" s="324">
        <v>125</v>
      </c>
      <c r="L1587" s="324">
        <v>1</v>
      </c>
      <c r="M1587" s="324">
        <v>19.690000000000001</v>
      </c>
      <c r="N1587" s="324">
        <v>19.55</v>
      </c>
      <c r="O1587" s="324">
        <v>13.97</v>
      </c>
      <c r="P1587" s="324">
        <v>100</v>
      </c>
      <c r="Q1587" s="324" t="s">
        <v>293</v>
      </c>
      <c r="R1587" s="399">
        <v>1</v>
      </c>
      <c r="S1587" s="399">
        <v>0</v>
      </c>
      <c r="T1587" s="399">
        <v>0</v>
      </c>
      <c r="U1587" s="406">
        <v>1.21</v>
      </c>
      <c r="V1587" s="406">
        <v>0</v>
      </c>
      <c r="W1587" s="407">
        <v>7.9900000000000004E-5</v>
      </c>
      <c r="X1587" s="407">
        <v>1.8700000000000001E-2</v>
      </c>
      <c r="Y1587" s="324">
        <v>1.58</v>
      </c>
      <c r="Z1587" s="324">
        <v>2.77</v>
      </c>
      <c r="AA1587" s="407">
        <v>6.8100000000000002E-5</v>
      </c>
      <c r="AB1587" s="407">
        <v>1.8700000000000001E-2</v>
      </c>
      <c r="AC1587" s="324">
        <v>1.54</v>
      </c>
      <c r="AD1587" s="324">
        <v>2.68</v>
      </c>
      <c r="AE1587" s="407">
        <v>5.5699999999999999E-5</v>
      </c>
      <c r="AF1587" s="407">
        <v>1.8700000000000001E-2</v>
      </c>
      <c r="AG1587" s="324">
        <v>1.69</v>
      </c>
      <c r="AH1587" s="324">
        <v>2.2999999999999998</v>
      </c>
      <c r="AI1587" s="324">
        <v>0</v>
      </c>
      <c r="AJ1587" s="324">
        <v>0</v>
      </c>
      <c r="AK1587" s="324">
        <v>0</v>
      </c>
      <c r="AL1587" s="324">
        <v>0</v>
      </c>
      <c r="AM1587" s="324">
        <v>0</v>
      </c>
      <c r="AN1587" s="324">
        <v>0</v>
      </c>
      <c r="AO1587" s="324">
        <v>21797</v>
      </c>
      <c r="AP1587" s="324">
        <v>0.25806000000000001</v>
      </c>
      <c r="AQ1587" s="324">
        <v>0.50800000000000001</v>
      </c>
      <c r="AR1587" s="324">
        <v>26</v>
      </c>
      <c r="AS1587" s="324" t="s">
        <v>1875</v>
      </c>
      <c r="AT1587" s="390">
        <v>0</v>
      </c>
      <c r="AU1587" s="390">
        <v>0</v>
      </c>
      <c r="AV1587" s="390">
        <v>0</v>
      </c>
      <c r="AY1587" s="390" t="s">
        <v>3533</v>
      </c>
    </row>
    <row r="1588" spans="1:51" s="390" customFormat="1">
      <c r="A1588" s="324" t="s">
        <v>81</v>
      </c>
      <c r="B1588" s="324" t="s">
        <v>1921</v>
      </c>
      <c r="C1588" s="324">
        <v>2</v>
      </c>
      <c r="D1588" s="324">
        <v>20</v>
      </c>
      <c r="E1588" s="324">
        <v>1.9E-3</v>
      </c>
      <c r="F1588" s="399">
        <v>0</v>
      </c>
      <c r="G1588" s="324">
        <v>45</v>
      </c>
      <c r="H1588" s="324">
        <v>0.9</v>
      </c>
      <c r="I1588" s="324">
        <v>27</v>
      </c>
      <c r="J1588" s="324">
        <v>40</v>
      </c>
      <c r="K1588" s="324">
        <v>125</v>
      </c>
      <c r="L1588" s="324">
        <v>1</v>
      </c>
      <c r="M1588" s="324">
        <v>19.690000000000001</v>
      </c>
      <c r="N1588" s="324">
        <v>19.55</v>
      </c>
      <c r="O1588" s="324">
        <v>13.97</v>
      </c>
      <c r="P1588" s="324">
        <v>100</v>
      </c>
      <c r="Q1588" s="324" t="s">
        <v>293</v>
      </c>
      <c r="R1588" s="399">
        <v>1</v>
      </c>
      <c r="S1588" s="399">
        <v>0</v>
      </c>
      <c r="T1588" s="399">
        <v>0</v>
      </c>
      <c r="U1588" s="406">
        <v>1.21</v>
      </c>
      <c r="V1588" s="406">
        <v>0</v>
      </c>
      <c r="W1588" s="407">
        <v>7.9900000000000004E-5</v>
      </c>
      <c r="X1588" s="407">
        <v>3.1199999999999999E-2</v>
      </c>
      <c r="Y1588" s="324">
        <v>1.58</v>
      </c>
      <c r="Z1588" s="324">
        <v>2.77</v>
      </c>
      <c r="AA1588" s="407">
        <v>6.8100000000000002E-5</v>
      </c>
      <c r="AB1588" s="407">
        <v>3.1199999999999999E-2</v>
      </c>
      <c r="AC1588" s="324">
        <v>1.54</v>
      </c>
      <c r="AD1588" s="324">
        <v>2.68</v>
      </c>
      <c r="AE1588" s="407">
        <v>5.5699999999999999E-5</v>
      </c>
      <c r="AF1588" s="407">
        <v>3.1199999999999999E-2</v>
      </c>
      <c r="AG1588" s="324">
        <v>1.69</v>
      </c>
      <c r="AH1588" s="324">
        <v>2.2999999999999998</v>
      </c>
      <c r="AI1588" s="324">
        <v>0</v>
      </c>
      <c r="AJ1588" s="324">
        <v>0</v>
      </c>
      <c r="AK1588" s="324">
        <v>0</v>
      </c>
      <c r="AL1588" s="324">
        <v>0</v>
      </c>
      <c r="AM1588" s="324">
        <v>0</v>
      </c>
      <c r="AN1588" s="324">
        <v>0</v>
      </c>
      <c r="AO1588" s="324">
        <v>21797</v>
      </c>
      <c r="AP1588" s="324">
        <v>0.25806000000000001</v>
      </c>
      <c r="AQ1588" s="324">
        <v>0.50800000000000001</v>
      </c>
      <c r="AR1588" s="324">
        <v>26</v>
      </c>
      <c r="AS1588" s="324" t="s">
        <v>1875</v>
      </c>
      <c r="AT1588" s="390">
        <v>0</v>
      </c>
      <c r="AU1588" s="390">
        <v>0</v>
      </c>
      <c r="AV1588" s="390">
        <v>0</v>
      </c>
      <c r="AY1588" s="390" t="s">
        <v>3549</v>
      </c>
    </row>
    <row r="1589" spans="1:51" s="390" customFormat="1">
      <c r="A1589" s="324" t="s">
        <v>81</v>
      </c>
      <c r="B1589" s="324" t="s">
        <v>1922</v>
      </c>
      <c r="C1589" s="324">
        <v>4</v>
      </c>
      <c r="D1589" s="324">
        <v>20</v>
      </c>
      <c r="E1589" s="324">
        <v>1.9E-3</v>
      </c>
      <c r="F1589" s="399">
        <v>0</v>
      </c>
      <c r="G1589" s="324">
        <v>25</v>
      </c>
      <c r="H1589" s="324">
        <v>0.9</v>
      </c>
      <c r="I1589" s="324">
        <v>27</v>
      </c>
      <c r="J1589" s="324">
        <v>40</v>
      </c>
      <c r="K1589" s="324">
        <v>125</v>
      </c>
      <c r="L1589" s="324">
        <v>1</v>
      </c>
      <c r="M1589" s="324">
        <v>19.690000000000001</v>
      </c>
      <c r="N1589" s="324">
        <v>19.55</v>
      </c>
      <c r="O1589" s="324">
        <v>13.97</v>
      </c>
      <c r="P1589" s="324">
        <v>100</v>
      </c>
      <c r="Q1589" s="324" t="s">
        <v>293</v>
      </c>
      <c r="R1589" s="399">
        <v>1</v>
      </c>
      <c r="S1589" s="399">
        <v>0</v>
      </c>
      <c r="T1589" s="399">
        <v>0</v>
      </c>
      <c r="U1589" s="406">
        <v>1.21</v>
      </c>
      <c r="V1589" s="406">
        <v>0</v>
      </c>
      <c r="W1589" s="407">
        <v>7.9900000000000004E-5</v>
      </c>
      <c r="X1589" s="407">
        <v>6.2399999999999997E-2</v>
      </c>
      <c r="Y1589" s="324">
        <v>1.58</v>
      </c>
      <c r="Z1589" s="324">
        <v>2.77</v>
      </c>
      <c r="AA1589" s="407">
        <v>6.8100000000000002E-5</v>
      </c>
      <c r="AB1589" s="407">
        <v>6.2399999999999997E-2</v>
      </c>
      <c r="AC1589" s="324">
        <v>1.54</v>
      </c>
      <c r="AD1589" s="324">
        <v>2.68</v>
      </c>
      <c r="AE1589" s="407">
        <v>5.5699999999999999E-5</v>
      </c>
      <c r="AF1589" s="407">
        <v>6.2399999999999997E-2</v>
      </c>
      <c r="AG1589" s="324">
        <v>1.69</v>
      </c>
      <c r="AH1589" s="324">
        <v>2.2999999999999998</v>
      </c>
      <c r="AI1589" s="324">
        <v>0</v>
      </c>
      <c r="AJ1589" s="324">
        <v>0</v>
      </c>
      <c r="AK1589" s="324">
        <v>0</v>
      </c>
      <c r="AL1589" s="324">
        <v>0</v>
      </c>
      <c r="AM1589" s="324">
        <v>0</v>
      </c>
      <c r="AN1589" s="324">
        <v>0</v>
      </c>
      <c r="AO1589" s="324">
        <v>21797</v>
      </c>
      <c r="AP1589" s="324">
        <v>0.25806000000000001</v>
      </c>
      <c r="AQ1589" s="324">
        <v>0.50800000000000001</v>
      </c>
      <c r="AR1589" s="324">
        <v>26</v>
      </c>
      <c r="AS1589" s="324" t="s">
        <v>1875</v>
      </c>
      <c r="AT1589" s="390">
        <v>0</v>
      </c>
      <c r="AU1589" s="390">
        <v>0</v>
      </c>
      <c r="AV1589" s="390">
        <v>0</v>
      </c>
      <c r="AY1589" s="390" t="s">
        <v>3549</v>
      </c>
    </row>
    <row r="1590" spans="1:51" s="390" customFormat="1">
      <c r="A1590" s="324" t="s">
        <v>81</v>
      </c>
      <c r="B1590" s="324" t="s">
        <v>1917</v>
      </c>
      <c r="C1590" s="324">
        <v>0.8</v>
      </c>
      <c r="D1590" s="324">
        <v>20</v>
      </c>
      <c r="E1590" s="324">
        <v>1.9E-3</v>
      </c>
      <c r="F1590" s="399">
        <v>0</v>
      </c>
      <c r="G1590" s="324">
        <v>98</v>
      </c>
      <c r="H1590" s="324">
        <v>0.9</v>
      </c>
      <c r="I1590" s="324">
        <v>27</v>
      </c>
      <c r="J1590" s="324">
        <v>40</v>
      </c>
      <c r="K1590" s="324">
        <v>125</v>
      </c>
      <c r="L1590" s="324">
        <v>1</v>
      </c>
      <c r="M1590" s="324">
        <v>19.690000000000001</v>
      </c>
      <c r="N1590" s="324">
        <v>19.55</v>
      </c>
      <c r="O1590" s="324">
        <v>13.97</v>
      </c>
      <c r="P1590" s="324">
        <v>100</v>
      </c>
      <c r="Q1590" s="324" t="s">
        <v>293</v>
      </c>
      <c r="R1590" s="399">
        <v>1</v>
      </c>
      <c r="S1590" s="399">
        <v>0</v>
      </c>
      <c r="T1590" s="399">
        <v>0</v>
      </c>
      <c r="U1590" s="406">
        <v>1.21</v>
      </c>
      <c r="V1590" s="406">
        <v>0</v>
      </c>
      <c r="W1590" s="407">
        <v>7.9900000000000004E-5</v>
      </c>
      <c r="X1590" s="407">
        <v>1.2500000000000001E-2</v>
      </c>
      <c r="Y1590" s="324">
        <v>1.58</v>
      </c>
      <c r="Z1590" s="324">
        <v>2.77</v>
      </c>
      <c r="AA1590" s="407">
        <v>6.8100000000000002E-5</v>
      </c>
      <c r="AB1590" s="407">
        <v>1.2500000000000001E-2</v>
      </c>
      <c r="AC1590" s="324">
        <v>1.54</v>
      </c>
      <c r="AD1590" s="324">
        <v>2.68</v>
      </c>
      <c r="AE1590" s="407">
        <v>5.5699999999999999E-5</v>
      </c>
      <c r="AF1590" s="407">
        <v>1.2500000000000001E-2</v>
      </c>
      <c r="AG1590" s="324">
        <v>1.69</v>
      </c>
      <c r="AH1590" s="324">
        <v>2.2999999999999998</v>
      </c>
      <c r="AI1590" s="324">
        <v>0</v>
      </c>
      <c r="AJ1590" s="324">
        <v>0</v>
      </c>
      <c r="AK1590" s="324">
        <v>0</v>
      </c>
      <c r="AL1590" s="324">
        <v>0</v>
      </c>
      <c r="AM1590" s="324">
        <v>0</v>
      </c>
      <c r="AN1590" s="324">
        <v>0</v>
      </c>
      <c r="AO1590" s="324">
        <v>21797</v>
      </c>
      <c r="AP1590" s="324">
        <v>0.25806000000000001</v>
      </c>
      <c r="AQ1590" s="324">
        <v>0.50800000000000001</v>
      </c>
      <c r="AR1590" s="324">
        <v>26</v>
      </c>
      <c r="AS1590" s="324" t="s">
        <v>1875</v>
      </c>
      <c r="AT1590" s="390">
        <v>0</v>
      </c>
      <c r="AU1590" s="390">
        <v>0</v>
      </c>
      <c r="AV1590" s="390">
        <v>0</v>
      </c>
      <c r="AY1590" s="390" t="s">
        <v>3549</v>
      </c>
    </row>
    <row r="1591" spans="1:51" s="390" customFormat="1">
      <c r="A1591" s="324" t="s">
        <v>81</v>
      </c>
      <c r="B1591" s="324" t="s">
        <v>1918</v>
      </c>
      <c r="C1591" s="324">
        <v>0.9</v>
      </c>
      <c r="D1591" s="324">
        <v>20</v>
      </c>
      <c r="E1591" s="324">
        <v>1.9E-3</v>
      </c>
      <c r="F1591" s="399">
        <v>0</v>
      </c>
      <c r="G1591" s="324">
        <v>87</v>
      </c>
      <c r="H1591" s="324">
        <v>0.9</v>
      </c>
      <c r="I1591" s="324">
        <v>27</v>
      </c>
      <c r="J1591" s="324">
        <v>40</v>
      </c>
      <c r="K1591" s="324">
        <v>125</v>
      </c>
      <c r="L1591" s="324">
        <v>1</v>
      </c>
      <c r="M1591" s="324">
        <v>19.690000000000001</v>
      </c>
      <c r="N1591" s="324">
        <v>19.55</v>
      </c>
      <c r="O1591" s="324">
        <v>13.97</v>
      </c>
      <c r="P1591" s="324">
        <v>100</v>
      </c>
      <c r="Q1591" s="324" t="s">
        <v>293</v>
      </c>
      <c r="R1591" s="399">
        <v>1</v>
      </c>
      <c r="S1591" s="399">
        <v>0</v>
      </c>
      <c r="T1591" s="399">
        <v>0</v>
      </c>
      <c r="U1591" s="406">
        <v>1.21</v>
      </c>
      <c r="V1591" s="406">
        <v>0</v>
      </c>
      <c r="W1591" s="407">
        <v>7.9900000000000004E-5</v>
      </c>
      <c r="X1591" s="407">
        <v>1.4E-2</v>
      </c>
      <c r="Y1591" s="324">
        <v>1.58</v>
      </c>
      <c r="Z1591" s="324">
        <v>2.77</v>
      </c>
      <c r="AA1591" s="407">
        <v>6.8100000000000002E-5</v>
      </c>
      <c r="AB1591" s="407">
        <v>1.4E-2</v>
      </c>
      <c r="AC1591" s="324">
        <v>1.54</v>
      </c>
      <c r="AD1591" s="324">
        <v>2.68</v>
      </c>
      <c r="AE1591" s="407">
        <v>5.5699999999999999E-5</v>
      </c>
      <c r="AF1591" s="407">
        <v>1.4E-2</v>
      </c>
      <c r="AG1591" s="324">
        <v>1.69</v>
      </c>
      <c r="AH1591" s="324">
        <v>2.2999999999999998</v>
      </c>
      <c r="AI1591" s="324">
        <v>0</v>
      </c>
      <c r="AJ1591" s="324">
        <v>0</v>
      </c>
      <c r="AK1591" s="324">
        <v>0</v>
      </c>
      <c r="AL1591" s="324">
        <v>0</v>
      </c>
      <c r="AM1591" s="324">
        <v>0</v>
      </c>
      <c r="AN1591" s="324">
        <v>0</v>
      </c>
      <c r="AO1591" s="324">
        <v>21797</v>
      </c>
      <c r="AP1591" s="324">
        <v>0.25806000000000001</v>
      </c>
      <c r="AQ1591" s="324">
        <v>0.50800000000000001</v>
      </c>
      <c r="AR1591" s="324">
        <v>26</v>
      </c>
      <c r="AS1591" s="324" t="s">
        <v>1875</v>
      </c>
      <c r="AT1591" s="390">
        <v>0</v>
      </c>
      <c r="AU1591" s="390">
        <v>0</v>
      </c>
      <c r="AV1591" s="390">
        <v>0</v>
      </c>
      <c r="AY1591" s="390" t="s">
        <v>3549</v>
      </c>
    </row>
    <row r="1592" spans="1:51" s="390" customFormat="1">
      <c r="A1592" s="399" t="s">
        <v>81</v>
      </c>
      <c r="B1592" s="399" t="s">
        <v>1928</v>
      </c>
      <c r="C1592" s="399">
        <v>10</v>
      </c>
      <c r="D1592" s="399">
        <v>10</v>
      </c>
      <c r="E1592" s="403">
        <v>1.9E-3</v>
      </c>
      <c r="F1592" s="399">
        <v>0</v>
      </c>
      <c r="G1592" s="399">
        <v>23.4</v>
      </c>
      <c r="H1592" s="399">
        <v>0.7</v>
      </c>
      <c r="I1592" s="399">
        <v>30</v>
      </c>
      <c r="J1592" s="399">
        <v>40</v>
      </c>
      <c r="K1592" s="399">
        <v>125</v>
      </c>
      <c r="L1592" s="403">
        <v>1</v>
      </c>
      <c r="M1592" s="404">
        <v>27.899999618530273</v>
      </c>
      <c r="N1592" s="404">
        <v>19.799999237060547</v>
      </c>
      <c r="O1592" s="404">
        <v>15.359999656677246</v>
      </c>
      <c r="P1592" s="399">
        <v>100</v>
      </c>
      <c r="Q1592" s="399" t="s">
        <v>293</v>
      </c>
      <c r="R1592" s="399">
        <v>1</v>
      </c>
      <c r="S1592" s="399">
        <v>0</v>
      </c>
      <c r="T1592" s="399">
        <v>0</v>
      </c>
      <c r="U1592" s="404">
        <v>1.81</v>
      </c>
      <c r="V1592" s="404">
        <v>0.89</v>
      </c>
      <c r="W1592" s="405">
        <v>1.902699E-4</v>
      </c>
      <c r="X1592" s="405">
        <v>9.2592592592592601E-2</v>
      </c>
      <c r="Y1592" s="399">
        <v>1.58</v>
      </c>
      <c r="Z1592" s="399">
        <v>2.77</v>
      </c>
      <c r="AA1592" s="405">
        <v>1.6225469999999999E-4</v>
      </c>
      <c r="AB1592" s="405">
        <v>9.2592592592592601E-2</v>
      </c>
      <c r="AC1592" s="399">
        <v>1.54</v>
      </c>
      <c r="AD1592" s="399">
        <v>2.68</v>
      </c>
      <c r="AE1592" s="405">
        <v>1.3268310000000001E-4</v>
      </c>
      <c r="AF1592" s="405">
        <v>9.2592592592592601E-2</v>
      </c>
      <c r="AG1592" s="399">
        <v>1.69</v>
      </c>
      <c r="AH1592" s="399">
        <v>2.2999999999999998</v>
      </c>
      <c r="AI1592" s="324">
        <v>0</v>
      </c>
      <c r="AJ1592" s="324">
        <v>0</v>
      </c>
      <c r="AK1592" s="324">
        <v>0</v>
      </c>
      <c r="AL1592" s="324">
        <v>0</v>
      </c>
      <c r="AM1592" s="324">
        <v>0</v>
      </c>
      <c r="AN1592" s="324">
        <v>0</v>
      </c>
      <c r="AO1592" s="403">
        <v>35147</v>
      </c>
      <c r="AP1592" s="403">
        <v>0.16003999999999999</v>
      </c>
      <c r="AQ1592" s="403">
        <v>0.40005000000000002</v>
      </c>
      <c r="AR1592" s="403">
        <v>22</v>
      </c>
      <c r="AS1592" s="399" t="s">
        <v>1924</v>
      </c>
      <c r="AT1592" s="390">
        <v>0</v>
      </c>
      <c r="AU1592" s="390">
        <v>0</v>
      </c>
      <c r="AV1592" s="390">
        <v>0</v>
      </c>
      <c r="AY1592" s="390" t="s">
        <v>3549</v>
      </c>
    </row>
    <row r="1593" spans="1:51" s="390" customFormat="1">
      <c r="A1593" s="399" t="s">
        <v>81</v>
      </c>
      <c r="B1593" s="399" t="s">
        <v>1929</v>
      </c>
      <c r="C1593" s="399">
        <v>15</v>
      </c>
      <c r="D1593" s="399">
        <v>10</v>
      </c>
      <c r="E1593" s="403">
        <v>1.9E-3</v>
      </c>
      <c r="F1593" s="399">
        <v>0</v>
      </c>
      <c r="G1593" s="399">
        <v>15.2</v>
      </c>
      <c r="H1593" s="399">
        <v>0.7</v>
      </c>
      <c r="I1593" s="399">
        <v>30</v>
      </c>
      <c r="J1593" s="399">
        <v>40</v>
      </c>
      <c r="K1593" s="399">
        <v>125</v>
      </c>
      <c r="L1593" s="403">
        <v>1</v>
      </c>
      <c r="M1593" s="404">
        <v>27.899999618530273</v>
      </c>
      <c r="N1593" s="404">
        <v>19.799999237060547</v>
      </c>
      <c r="O1593" s="404">
        <v>15.359999656677246</v>
      </c>
      <c r="P1593" s="399">
        <v>100</v>
      </c>
      <c r="Q1593" s="399" t="s">
        <v>293</v>
      </c>
      <c r="R1593" s="399">
        <v>1</v>
      </c>
      <c r="S1593" s="399">
        <v>0</v>
      </c>
      <c r="T1593" s="399">
        <v>0</v>
      </c>
      <c r="U1593" s="404">
        <v>1.81</v>
      </c>
      <c r="V1593" s="404">
        <v>0.89</v>
      </c>
      <c r="W1593" s="405">
        <v>1.902699E-4</v>
      </c>
      <c r="X1593" s="405">
        <v>0.1388888888888889</v>
      </c>
      <c r="Y1593" s="399">
        <v>1.58</v>
      </c>
      <c r="Z1593" s="399">
        <v>2.77</v>
      </c>
      <c r="AA1593" s="405">
        <v>1.6225469999999999E-4</v>
      </c>
      <c r="AB1593" s="405">
        <v>0.1388888888888889</v>
      </c>
      <c r="AC1593" s="399">
        <v>1.54</v>
      </c>
      <c r="AD1593" s="399">
        <v>2.68</v>
      </c>
      <c r="AE1593" s="405">
        <v>1.3268310000000001E-4</v>
      </c>
      <c r="AF1593" s="405">
        <v>0.1388888888888889</v>
      </c>
      <c r="AG1593" s="399">
        <v>1.69</v>
      </c>
      <c r="AH1593" s="399">
        <v>2.2999999999999998</v>
      </c>
      <c r="AI1593" s="324">
        <v>0</v>
      </c>
      <c r="AJ1593" s="324">
        <v>0</v>
      </c>
      <c r="AK1593" s="324">
        <v>0</v>
      </c>
      <c r="AL1593" s="324">
        <v>0</v>
      </c>
      <c r="AM1593" s="324">
        <v>0</v>
      </c>
      <c r="AN1593" s="324">
        <v>0</v>
      </c>
      <c r="AO1593" s="403">
        <v>35147</v>
      </c>
      <c r="AP1593" s="403">
        <v>0.16003999999999999</v>
      </c>
      <c r="AQ1593" s="403">
        <v>0.40005000000000002</v>
      </c>
      <c r="AR1593" s="403">
        <v>22</v>
      </c>
      <c r="AS1593" s="399" t="s">
        <v>1924</v>
      </c>
      <c r="AT1593" s="390">
        <v>0</v>
      </c>
      <c r="AU1593" s="390">
        <v>0</v>
      </c>
      <c r="AV1593" s="390">
        <v>0</v>
      </c>
      <c r="AY1593" s="390" t="s">
        <v>3549</v>
      </c>
    </row>
    <row r="1594" spans="1:51" s="390" customFormat="1">
      <c r="A1594" s="399" t="s">
        <v>81</v>
      </c>
      <c r="B1594" s="399" t="s">
        <v>1923</v>
      </c>
      <c r="C1594" s="399">
        <v>2.2000000000000002</v>
      </c>
      <c r="D1594" s="399">
        <v>10</v>
      </c>
      <c r="E1594" s="403">
        <v>1.9E-3</v>
      </c>
      <c r="F1594" s="399">
        <v>0</v>
      </c>
      <c r="G1594" s="399">
        <v>100</v>
      </c>
      <c r="H1594" s="399">
        <v>0.7</v>
      </c>
      <c r="I1594" s="399">
        <v>30</v>
      </c>
      <c r="J1594" s="399">
        <v>40</v>
      </c>
      <c r="K1594" s="399">
        <v>125</v>
      </c>
      <c r="L1594" s="403">
        <v>1</v>
      </c>
      <c r="M1594" s="404">
        <v>27.899999618530273</v>
      </c>
      <c r="N1594" s="404">
        <v>19.799999237060547</v>
      </c>
      <c r="O1594" s="404">
        <v>15.359999656677246</v>
      </c>
      <c r="P1594" s="399">
        <v>100</v>
      </c>
      <c r="Q1594" s="399" t="s">
        <v>293</v>
      </c>
      <c r="R1594" s="399">
        <v>1</v>
      </c>
      <c r="S1594" s="399">
        <v>0</v>
      </c>
      <c r="T1594" s="399">
        <v>0</v>
      </c>
      <c r="U1594" s="404">
        <v>1.81</v>
      </c>
      <c r="V1594" s="404">
        <v>0.89</v>
      </c>
      <c r="W1594" s="405">
        <v>1.902699E-4</v>
      </c>
      <c r="X1594" s="405">
        <v>2.0370370811886262E-2</v>
      </c>
      <c r="Y1594" s="399">
        <v>1.58</v>
      </c>
      <c r="Z1594" s="399">
        <v>2.77</v>
      </c>
      <c r="AA1594" s="405">
        <v>1.6225469999999999E-4</v>
      </c>
      <c r="AB1594" s="405">
        <v>2.0370370811886262E-2</v>
      </c>
      <c r="AC1594" s="399">
        <v>1.54</v>
      </c>
      <c r="AD1594" s="399">
        <v>2.68</v>
      </c>
      <c r="AE1594" s="405">
        <v>1.3268310000000001E-4</v>
      </c>
      <c r="AF1594" s="405">
        <v>2.0370370811886262E-2</v>
      </c>
      <c r="AG1594" s="399">
        <v>1.69</v>
      </c>
      <c r="AH1594" s="399">
        <v>2.2999999999999998</v>
      </c>
      <c r="AI1594" s="324">
        <v>0</v>
      </c>
      <c r="AJ1594" s="324">
        <v>0</v>
      </c>
      <c r="AK1594" s="324">
        <v>0</v>
      </c>
      <c r="AL1594" s="324">
        <v>0</v>
      </c>
      <c r="AM1594" s="324">
        <v>0</v>
      </c>
      <c r="AN1594" s="324">
        <v>0</v>
      </c>
      <c r="AO1594" s="403">
        <v>35147</v>
      </c>
      <c r="AP1594" s="403">
        <v>0.16003999999999999</v>
      </c>
      <c r="AQ1594" s="403">
        <v>0.40005000000000002</v>
      </c>
      <c r="AR1594" s="403">
        <v>22</v>
      </c>
      <c r="AS1594" s="399" t="s">
        <v>1924</v>
      </c>
      <c r="AT1594" s="390">
        <v>0</v>
      </c>
      <c r="AU1594" s="390">
        <v>0</v>
      </c>
      <c r="AV1594" s="390">
        <v>0</v>
      </c>
      <c r="AY1594" s="390" t="s">
        <v>3533</v>
      </c>
    </row>
    <row r="1595" spans="1:51" s="390" customFormat="1">
      <c r="A1595" s="399" t="s">
        <v>81</v>
      </c>
      <c r="B1595" s="399" t="s">
        <v>1930</v>
      </c>
      <c r="C1595" s="399">
        <v>22</v>
      </c>
      <c r="D1595" s="399">
        <v>10</v>
      </c>
      <c r="E1595" s="403">
        <v>1.9E-3</v>
      </c>
      <c r="F1595" s="399">
        <v>0</v>
      </c>
      <c r="G1595" s="399">
        <v>9.6</v>
      </c>
      <c r="H1595" s="399">
        <v>0.7</v>
      </c>
      <c r="I1595" s="399">
        <v>30</v>
      </c>
      <c r="J1595" s="399">
        <v>40</v>
      </c>
      <c r="K1595" s="399">
        <v>125</v>
      </c>
      <c r="L1595" s="403">
        <v>1</v>
      </c>
      <c r="M1595" s="404">
        <v>27.899999618530273</v>
      </c>
      <c r="N1595" s="404">
        <v>19.799999237060547</v>
      </c>
      <c r="O1595" s="404">
        <v>15.359999656677246</v>
      </c>
      <c r="P1595" s="399">
        <v>100</v>
      </c>
      <c r="Q1595" s="399" t="s">
        <v>293</v>
      </c>
      <c r="R1595" s="399">
        <v>1</v>
      </c>
      <c r="S1595" s="399">
        <v>0</v>
      </c>
      <c r="T1595" s="399">
        <v>0</v>
      </c>
      <c r="U1595" s="404">
        <v>1.81</v>
      </c>
      <c r="V1595" s="404">
        <v>0.89</v>
      </c>
      <c r="W1595" s="405">
        <v>1.902699E-4</v>
      </c>
      <c r="X1595" s="405">
        <v>0.20370370370370372</v>
      </c>
      <c r="Y1595" s="399">
        <v>1.58</v>
      </c>
      <c r="Z1595" s="399">
        <v>2.77</v>
      </c>
      <c r="AA1595" s="405">
        <v>1.6225469999999999E-4</v>
      </c>
      <c r="AB1595" s="405">
        <v>0.20370370370370372</v>
      </c>
      <c r="AC1595" s="399">
        <v>1.54</v>
      </c>
      <c r="AD1595" s="399">
        <v>2.68</v>
      </c>
      <c r="AE1595" s="405">
        <v>1.3268310000000001E-4</v>
      </c>
      <c r="AF1595" s="405">
        <v>0.20370370370370372</v>
      </c>
      <c r="AG1595" s="399">
        <v>1.69</v>
      </c>
      <c r="AH1595" s="399">
        <v>2.2999999999999998</v>
      </c>
      <c r="AI1595" s="324">
        <v>0</v>
      </c>
      <c r="AJ1595" s="324">
        <v>0</v>
      </c>
      <c r="AK1595" s="324">
        <v>0</v>
      </c>
      <c r="AL1595" s="324">
        <v>0</v>
      </c>
      <c r="AM1595" s="324">
        <v>0</v>
      </c>
      <c r="AN1595" s="324">
        <v>0</v>
      </c>
      <c r="AO1595" s="403">
        <v>35147</v>
      </c>
      <c r="AP1595" s="403">
        <v>0.16003999999999999</v>
      </c>
      <c r="AQ1595" s="403">
        <v>0.40005000000000002</v>
      </c>
      <c r="AR1595" s="403">
        <v>22</v>
      </c>
      <c r="AS1595" s="399" t="s">
        <v>1924</v>
      </c>
      <c r="AT1595" s="390">
        <v>0</v>
      </c>
      <c r="AU1595" s="390">
        <v>0</v>
      </c>
      <c r="AV1595" s="390">
        <v>0</v>
      </c>
      <c r="AY1595" s="390" t="s">
        <v>3533</v>
      </c>
    </row>
    <row r="1596" spans="1:51" s="390" customFormat="1">
      <c r="A1596" s="399" t="s">
        <v>81</v>
      </c>
      <c r="B1596" s="399" t="s">
        <v>1925</v>
      </c>
      <c r="C1596" s="399">
        <v>3.3</v>
      </c>
      <c r="D1596" s="399">
        <v>10</v>
      </c>
      <c r="E1596" s="403">
        <v>1.9E-3</v>
      </c>
      <c r="F1596" s="399">
        <v>0</v>
      </c>
      <c r="G1596" s="399">
        <v>68.400000000000006</v>
      </c>
      <c r="H1596" s="399">
        <v>0.7</v>
      </c>
      <c r="I1596" s="399">
        <v>30</v>
      </c>
      <c r="J1596" s="399">
        <v>40</v>
      </c>
      <c r="K1596" s="399">
        <v>125</v>
      </c>
      <c r="L1596" s="403">
        <v>1</v>
      </c>
      <c r="M1596" s="404">
        <v>27.899999618530273</v>
      </c>
      <c r="N1596" s="404">
        <v>19.799999237060547</v>
      </c>
      <c r="O1596" s="404">
        <v>15.359999656677246</v>
      </c>
      <c r="P1596" s="399">
        <v>100</v>
      </c>
      <c r="Q1596" s="399" t="s">
        <v>293</v>
      </c>
      <c r="R1596" s="399">
        <v>1</v>
      </c>
      <c r="S1596" s="399">
        <v>0</v>
      </c>
      <c r="T1596" s="399">
        <v>0</v>
      </c>
      <c r="U1596" s="404">
        <v>1.81</v>
      </c>
      <c r="V1596" s="404">
        <v>0.89</v>
      </c>
      <c r="W1596" s="405">
        <v>1.902699E-4</v>
      </c>
      <c r="X1596" s="405">
        <v>3.0555555114039672E-2</v>
      </c>
      <c r="Y1596" s="399">
        <v>1.58</v>
      </c>
      <c r="Z1596" s="399">
        <v>2.77</v>
      </c>
      <c r="AA1596" s="405">
        <v>1.6225469999999999E-4</v>
      </c>
      <c r="AB1596" s="405">
        <v>3.0555555114039672E-2</v>
      </c>
      <c r="AC1596" s="399">
        <v>1.54</v>
      </c>
      <c r="AD1596" s="399">
        <v>2.68</v>
      </c>
      <c r="AE1596" s="405">
        <v>1.3268310000000001E-4</v>
      </c>
      <c r="AF1596" s="405">
        <v>3.0555555114039672E-2</v>
      </c>
      <c r="AG1596" s="399">
        <v>1.69</v>
      </c>
      <c r="AH1596" s="399">
        <v>2.2999999999999998</v>
      </c>
      <c r="AI1596" s="324">
        <v>0</v>
      </c>
      <c r="AJ1596" s="324">
        <v>0</v>
      </c>
      <c r="AK1596" s="324">
        <v>0</v>
      </c>
      <c r="AL1596" s="324">
        <v>0</v>
      </c>
      <c r="AM1596" s="324">
        <v>0</v>
      </c>
      <c r="AN1596" s="324">
        <v>0</v>
      </c>
      <c r="AO1596" s="403">
        <v>35147</v>
      </c>
      <c r="AP1596" s="403">
        <v>0.16003999999999999</v>
      </c>
      <c r="AQ1596" s="403">
        <v>0.40005000000000002</v>
      </c>
      <c r="AR1596" s="403">
        <v>22</v>
      </c>
      <c r="AS1596" s="399" t="s">
        <v>1924</v>
      </c>
      <c r="AT1596" s="390">
        <v>0</v>
      </c>
      <c r="AU1596" s="390">
        <v>0</v>
      </c>
      <c r="AV1596" s="390">
        <v>0</v>
      </c>
      <c r="AY1596" s="390" t="s">
        <v>3533</v>
      </c>
    </row>
    <row r="1597" spans="1:51" s="390" customFormat="1">
      <c r="A1597" s="399" t="s">
        <v>81</v>
      </c>
      <c r="B1597" s="399" t="s">
        <v>1931</v>
      </c>
      <c r="C1597" s="399">
        <v>33</v>
      </c>
      <c r="D1597" s="399">
        <v>10</v>
      </c>
      <c r="E1597" s="403">
        <v>1.9E-3</v>
      </c>
      <c r="F1597" s="399">
        <v>0</v>
      </c>
      <c r="G1597" s="399">
        <v>5.9</v>
      </c>
      <c r="H1597" s="399">
        <v>0.7</v>
      </c>
      <c r="I1597" s="399">
        <v>30</v>
      </c>
      <c r="J1597" s="399">
        <v>40</v>
      </c>
      <c r="K1597" s="399">
        <v>125</v>
      </c>
      <c r="L1597" s="403">
        <v>1</v>
      </c>
      <c r="M1597" s="404">
        <v>27.899999618530273</v>
      </c>
      <c r="N1597" s="404">
        <v>19.799999237060547</v>
      </c>
      <c r="O1597" s="404">
        <v>15.359999656677246</v>
      </c>
      <c r="P1597" s="399">
        <v>100</v>
      </c>
      <c r="Q1597" s="399" t="s">
        <v>293</v>
      </c>
      <c r="R1597" s="399">
        <v>1</v>
      </c>
      <c r="S1597" s="399">
        <v>0</v>
      </c>
      <c r="T1597" s="399">
        <v>0</v>
      </c>
      <c r="U1597" s="404">
        <v>1.81</v>
      </c>
      <c r="V1597" s="404">
        <v>0.89</v>
      </c>
      <c r="W1597" s="405">
        <v>1.902699E-4</v>
      </c>
      <c r="X1597" s="405">
        <v>0.30555555555555558</v>
      </c>
      <c r="Y1597" s="399">
        <v>1.58</v>
      </c>
      <c r="Z1597" s="399">
        <v>2.77</v>
      </c>
      <c r="AA1597" s="405">
        <v>1.6225469999999999E-4</v>
      </c>
      <c r="AB1597" s="405">
        <v>0.30555555555555558</v>
      </c>
      <c r="AC1597" s="399">
        <v>1.54</v>
      </c>
      <c r="AD1597" s="399">
        <v>2.68</v>
      </c>
      <c r="AE1597" s="405">
        <v>1.3268310000000001E-4</v>
      </c>
      <c r="AF1597" s="405">
        <v>0.30555555555555558</v>
      </c>
      <c r="AG1597" s="399">
        <v>1.69</v>
      </c>
      <c r="AH1597" s="399">
        <v>2.2999999999999998</v>
      </c>
      <c r="AI1597" s="324">
        <v>0</v>
      </c>
      <c r="AJ1597" s="324">
        <v>0</v>
      </c>
      <c r="AK1597" s="324">
        <v>0</v>
      </c>
      <c r="AL1597" s="324">
        <v>0</v>
      </c>
      <c r="AM1597" s="324">
        <v>0</v>
      </c>
      <c r="AN1597" s="324">
        <v>0</v>
      </c>
      <c r="AO1597" s="403">
        <v>35147</v>
      </c>
      <c r="AP1597" s="403">
        <v>0.16003999999999999</v>
      </c>
      <c r="AQ1597" s="403">
        <v>0.40005000000000002</v>
      </c>
      <c r="AR1597" s="403">
        <v>22</v>
      </c>
      <c r="AS1597" s="399" t="s">
        <v>1924</v>
      </c>
      <c r="AT1597" s="390">
        <v>0</v>
      </c>
      <c r="AU1597" s="390">
        <v>0</v>
      </c>
      <c r="AV1597" s="390">
        <v>0</v>
      </c>
      <c r="AY1597" s="390" t="s">
        <v>3533</v>
      </c>
    </row>
    <row r="1598" spans="1:51" s="390" customFormat="1">
      <c r="A1598" s="399" t="s">
        <v>81</v>
      </c>
      <c r="B1598" s="399" t="s">
        <v>1926</v>
      </c>
      <c r="C1598" s="399">
        <v>4.7</v>
      </c>
      <c r="D1598" s="399">
        <v>10</v>
      </c>
      <c r="E1598" s="403">
        <v>1.9E-3</v>
      </c>
      <c r="F1598" s="399">
        <v>0</v>
      </c>
      <c r="G1598" s="399">
        <v>50.1</v>
      </c>
      <c r="H1598" s="399">
        <v>0.7</v>
      </c>
      <c r="I1598" s="399">
        <v>30</v>
      </c>
      <c r="J1598" s="399">
        <v>40</v>
      </c>
      <c r="K1598" s="399">
        <v>125</v>
      </c>
      <c r="L1598" s="403">
        <v>1</v>
      </c>
      <c r="M1598" s="404">
        <v>27.899999618530273</v>
      </c>
      <c r="N1598" s="404">
        <v>19.799999237060547</v>
      </c>
      <c r="O1598" s="404">
        <v>15.359999656677246</v>
      </c>
      <c r="P1598" s="399">
        <v>100</v>
      </c>
      <c r="Q1598" s="399" t="s">
        <v>293</v>
      </c>
      <c r="R1598" s="399">
        <v>1</v>
      </c>
      <c r="S1598" s="399">
        <v>0</v>
      </c>
      <c r="T1598" s="399">
        <v>0</v>
      </c>
      <c r="U1598" s="404">
        <v>1.81</v>
      </c>
      <c r="V1598" s="404">
        <v>0.89</v>
      </c>
      <c r="W1598" s="405">
        <v>1.902699E-4</v>
      </c>
      <c r="X1598" s="405">
        <v>4.3518516752454973E-2</v>
      </c>
      <c r="Y1598" s="399">
        <v>1.58</v>
      </c>
      <c r="Z1598" s="399">
        <v>2.77</v>
      </c>
      <c r="AA1598" s="405">
        <v>1.6225469999999999E-4</v>
      </c>
      <c r="AB1598" s="405">
        <v>4.3518516752454973E-2</v>
      </c>
      <c r="AC1598" s="399">
        <v>1.54</v>
      </c>
      <c r="AD1598" s="399">
        <v>2.68</v>
      </c>
      <c r="AE1598" s="405">
        <v>1.3268310000000001E-4</v>
      </c>
      <c r="AF1598" s="405">
        <v>4.3518516752454973E-2</v>
      </c>
      <c r="AG1598" s="399">
        <v>1.69</v>
      </c>
      <c r="AH1598" s="399">
        <v>2.2999999999999998</v>
      </c>
      <c r="AI1598" s="324">
        <v>0</v>
      </c>
      <c r="AJ1598" s="324">
        <v>0</v>
      </c>
      <c r="AK1598" s="324">
        <v>0</v>
      </c>
      <c r="AL1598" s="324">
        <v>0</v>
      </c>
      <c r="AM1598" s="324">
        <v>0</v>
      </c>
      <c r="AN1598" s="324">
        <v>0</v>
      </c>
      <c r="AO1598" s="403">
        <v>35147</v>
      </c>
      <c r="AP1598" s="403">
        <v>0.16003999999999999</v>
      </c>
      <c r="AQ1598" s="403">
        <v>0.40005000000000002</v>
      </c>
      <c r="AR1598" s="403">
        <v>22</v>
      </c>
      <c r="AS1598" s="399" t="s">
        <v>1924</v>
      </c>
      <c r="AT1598" s="390">
        <v>0</v>
      </c>
      <c r="AU1598" s="390">
        <v>0</v>
      </c>
      <c r="AV1598" s="390">
        <v>0</v>
      </c>
      <c r="AY1598" s="390" t="s">
        <v>3533</v>
      </c>
    </row>
    <row r="1599" spans="1:51" s="390" customFormat="1">
      <c r="A1599" s="399" t="s">
        <v>81</v>
      </c>
      <c r="B1599" s="399" t="s">
        <v>1927</v>
      </c>
      <c r="C1599" s="399">
        <v>6.8</v>
      </c>
      <c r="D1599" s="399">
        <v>10</v>
      </c>
      <c r="E1599" s="403">
        <v>1.9E-3</v>
      </c>
      <c r="F1599" s="399">
        <v>0</v>
      </c>
      <c r="G1599" s="399">
        <v>36.200000000000003</v>
      </c>
      <c r="H1599" s="399">
        <v>0.7</v>
      </c>
      <c r="I1599" s="399">
        <v>30</v>
      </c>
      <c r="J1599" s="399">
        <v>40</v>
      </c>
      <c r="K1599" s="399">
        <v>125</v>
      </c>
      <c r="L1599" s="403">
        <v>1</v>
      </c>
      <c r="M1599" s="404">
        <v>27.899999618530273</v>
      </c>
      <c r="N1599" s="404">
        <v>19.799999237060547</v>
      </c>
      <c r="O1599" s="404">
        <v>15.359999656677246</v>
      </c>
      <c r="P1599" s="399">
        <v>100</v>
      </c>
      <c r="Q1599" s="399" t="s">
        <v>293</v>
      </c>
      <c r="R1599" s="399">
        <v>1</v>
      </c>
      <c r="S1599" s="399">
        <v>0</v>
      </c>
      <c r="T1599" s="399">
        <v>0</v>
      </c>
      <c r="U1599" s="404">
        <v>1.81</v>
      </c>
      <c r="V1599" s="404">
        <v>0.89</v>
      </c>
      <c r="W1599" s="405">
        <v>1.902699E-4</v>
      </c>
      <c r="X1599" s="405">
        <v>6.2962964729026516E-2</v>
      </c>
      <c r="Y1599" s="399">
        <v>1.58</v>
      </c>
      <c r="Z1599" s="399">
        <v>2.77</v>
      </c>
      <c r="AA1599" s="405">
        <v>1.6225469999999999E-4</v>
      </c>
      <c r="AB1599" s="405">
        <v>6.2962964729026516E-2</v>
      </c>
      <c r="AC1599" s="399">
        <v>1.54</v>
      </c>
      <c r="AD1599" s="399">
        <v>2.68</v>
      </c>
      <c r="AE1599" s="405">
        <v>1.3268310000000001E-4</v>
      </c>
      <c r="AF1599" s="405">
        <v>6.2962964729026516E-2</v>
      </c>
      <c r="AG1599" s="399">
        <v>1.69</v>
      </c>
      <c r="AH1599" s="399">
        <v>2.2999999999999998</v>
      </c>
      <c r="AI1599" s="324">
        <v>0</v>
      </c>
      <c r="AJ1599" s="324">
        <v>0</v>
      </c>
      <c r="AK1599" s="324">
        <v>0</v>
      </c>
      <c r="AL1599" s="324">
        <v>0</v>
      </c>
      <c r="AM1599" s="324">
        <v>0</v>
      </c>
      <c r="AN1599" s="324">
        <v>0</v>
      </c>
      <c r="AO1599" s="403">
        <v>35147</v>
      </c>
      <c r="AP1599" s="403">
        <v>0.16003999999999999</v>
      </c>
      <c r="AQ1599" s="403">
        <v>0.40005000000000002</v>
      </c>
      <c r="AR1599" s="403">
        <v>22</v>
      </c>
      <c r="AS1599" s="399" t="s">
        <v>1924</v>
      </c>
      <c r="AT1599" s="390">
        <v>0</v>
      </c>
      <c r="AU1599" s="390">
        <v>0</v>
      </c>
      <c r="AV1599" s="390">
        <v>0</v>
      </c>
      <c r="AY1599" s="390" t="s">
        <v>3533</v>
      </c>
    </row>
    <row r="1600" spans="1:51" s="390" customFormat="1">
      <c r="A1600" s="324" t="s">
        <v>81</v>
      </c>
      <c r="B1600" s="324" t="s">
        <v>1937</v>
      </c>
      <c r="C1600" s="324">
        <v>10</v>
      </c>
      <c r="D1600" s="324">
        <v>10</v>
      </c>
      <c r="E1600" s="324">
        <v>1.5E-3</v>
      </c>
      <c r="F1600" s="399">
        <v>0</v>
      </c>
      <c r="G1600" s="324">
        <v>17.600000000000001</v>
      </c>
      <c r="H1600" s="324">
        <v>0.7</v>
      </c>
      <c r="I1600" s="324">
        <v>30</v>
      </c>
      <c r="J1600" s="324">
        <v>40</v>
      </c>
      <c r="K1600" s="324">
        <v>125</v>
      </c>
      <c r="L1600" s="324">
        <v>1</v>
      </c>
      <c r="M1600" s="324">
        <v>27.9</v>
      </c>
      <c r="N1600" s="324">
        <v>19.8</v>
      </c>
      <c r="O1600" s="324">
        <v>15.36</v>
      </c>
      <c r="P1600" s="324">
        <v>100</v>
      </c>
      <c r="Q1600" s="324" t="s">
        <v>293</v>
      </c>
      <c r="R1600" s="399">
        <v>1</v>
      </c>
      <c r="S1600" s="399">
        <v>0</v>
      </c>
      <c r="T1600" s="399">
        <v>0</v>
      </c>
      <c r="U1600" s="406">
        <v>1.93</v>
      </c>
      <c r="V1600" s="406">
        <v>0</v>
      </c>
      <c r="W1600" s="407">
        <v>1.9000000000000001E-4</v>
      </c>
      <c r="X1600" s="407">
        <v>0.11899999999999999</v>
      </c>
      <c r="Y1600" s="324">
        <v>1.58</v>
      </c>
      <c r="Z1600" s="324">
        <v>2.77</v>
      </c>
      <c r="AA1600" s="407">
        <v>1.6200000000000001E-4</v>
      </c>
      <c r="AB1600" s="407">
        <v>0.11899999999999999</v>
      </c>
      <c r="AC1600" s="324">
        <v>1.54</v>
      </c>
      <c r="AD1600" s="324">
        <v>2.68</v>
      </c>
      <c r="AE1600" s="407">
        <v>1.3300000000000001E-4</v>
      </c>
      <c r="AF1600" s="407">
        <v>0.11899999999999999</v>
      </c>
      <c r="AG1600" s="324">
        <v>1.69</v>
      </c>
      <c r="AH1600" s="324">
        <v>2.2999999999999998</v>
      </c>
      <c r="AI1600" s="324">
        <v>0</v>
      </c>
      <c r="AJ1600" s="324">
        <v>0</v>
      </c>
      <c r="AK1600" s="324">
        <v>0</v>
      </c>
      <c r="AL1600" s="324">
        <v>0</v>
      </c>
      <c r="AM1600" s="324">
        <v>0</v>
      </c>
      <c r="AN1600" s="324">
        <v>0</v>
      </c>
      <c r="AO1600" s="324">
        <v>35147</v>
      </c>
      <c r="AP1600" s="324">
        <v>0.16003999999999999</v>
      </c>
      <c r="AQ1600" s="324">
        <v>0.40005000000000002</v>
      </c>
      <c r="AR1600" s="324">
        <v>27</v>
      </c>
      <c r="AS1600" s="324" t="s">
        <v>1924</v>
      </c>
      <c r="AT1600" s="390">
        <v>0</v>
      </c>
      <c r="AU1600" s="390">
        <v>0</v>
      </c>
      <c r="AV1600" s="390">
        <v>0</v>
      </c>
      <c r="AY1600" s="390" t="s">
        <v>3533</v>
      </c>
    </row>
    <row r="1601" spans="1:51" s="390" customFormat="1">
      <c r="A1601" s="324" t="s">
        <v>81</v>
      </c>
      <c r="B1601" s="324" t="s">
        <v>1932</v>
      </c>
      <c r="C1601" s="324">
        <v>1.5</v>
      </c>
      <c r="D1601" s="324">
        <v>10</v>
      </c>
      <c r="E1601" s="324">
        <v>1.5E-3</v>
      </c>
      <c r="F1601" s="399">
        <v>0</v>
      </c>
      <c r="G1601" s="324">
        <v>100</v>
      </c>
      <c r="H1601" s="324">
        <v>0.7</v>
      </c>
      <c r="I1601" s="324">
        <v>30</v>
      </c>
      <c r="J1601" s="324">
        <v>40</v>
      </c>
      <c r="K1601" s="324">
        <v>125</v>
      </c>
      <c r="L1601" s="324">
        <v>1</v>
      </c>
      <c r="M1601" s="324">
        <v>27.9</v>
      </c>
      <c r="N1601" s="324">
        <v>19.8</v>
      </c>
      <c r="O1601" s="324">
        <v>15.36</v>
      </c>
      <c r="P1601" s="324">
        <v>100</v>
      </c>
      <c r="Q1601" s="324" t="s">
        <v>293</v>
      </c>
      <c r="R1601" s="399">
        <v>1</v>
      </c>
      <c r="S1601" s="399">
        <v>0</v>
      </c>
      <c r="T1601" s="399">
        <v>0</v>
      </c>
      <c r="U1601" s="406">
        <v>1.93</v>
      </c>
      <c r="V1601" s="406">
        <v>0</v>
      </c>
      <c r="W1601" s="407">
        <v>1.9000000000000001E-4</v>
      </c>
      <c r="X1601" s="407">
        <v>1.7899999999999999E-2</v>
      </c>
      <c r="Y1601" s="324">
        <v>1.58</v>
      </c>
      <c r="Z1601" s="324">
        <v>2.77</v>
      </c>
      <c r="AA1601" s="407">
        <v>1.6200000000000001E-4</v>
      </c>
      <c r="AB1601" s="407">
        <v>1.7899999999999999E-2</v>
      </c>
      <c r="AC1601" s="324">
        <v>1.54</v>
      </c>
      <c r="AD1601" s="324">
        <v>2.68</v>
      </c>
      <c r="AE1601" s="407">
        <v>1.3300000000000001E-4</v>
      </c>
      <c r="AF1601" s="407">
        <v>1.7899999999999999E-2</v>
      </c>
      <c r="AG1601" s="324">
        <v>1.69</v>
      </c>
      <c r="AH1601" s="324">
        <v>2.2999999999999998</v>
      </c>
      <c r="AI1601" s="324">
        <v>0</v>
      </c>
      <c r="AJ1601" s="324">
        <v>0</v>
      </c>
      <c r="AK1601" s="324">
        <v>0</v>
      </c>
      <c r="AL1601" s="324">
        <v>0</v>
      </c>
      <c r="AM1601" s="324">
        <v>0</v>
      </c>
      <c r="AN1601" s="324">
        <v>0</v>
      </c>
      <c r="AO1601" s="324">
        <v>35147</v>
      </c>
      <c r="AP1601" s="324">
        <v>0.16003999999999999</v>
      </c>
      <c r="AQ1601" s="324">
        <v>0.40005000000000002</v>
      </c>
      <c r="AR1601" s="324">
        <v>27</v>
      </c>
      <c r="AS1601" s="324" t="s">
        <v>1924</v>
      </c>
      <c r="AT1601" s="390">
        <v>0</v>
      </c>
      <c r="AU1601" s="390">
        <v>0</v>
      </c>
      <c r="AV1601" s="390">
        <v>0</v>
      </c>
      <c r="AY1601" s="390" t="s">
        <v>3533</v>
      </c>
    </row>
    <row r="1602" spans="1:51" s="390" customFormat="1">
      <c r="A1602" s="324" t="s">
        <v>81</v>
      </c>
      <c r="B1602" s="324" t="s">
        <v>1938</v>
      </c>
      <c r="C1602" s="324">
        <v>15</v>
      </c>
      <c r="D1602" s="324">
        <v>10</v>
      </c>
      <c r="E1602" s="324">
        <v>1.5E-3</v>
      </c>
      <c r="F1602" s="399">
        <v>0</v>
      </c>
      <c r="G1602" s="324">
        <v>11</v>
      </c>
      <c r="H1602" s="324">
        <v>0.7</v>
      </c>
      <c r="I1602" s="324">
        <v>30</v>
      </c>
      <c r="J1602" s="324">
        <v>40</v>
      </c>
      <c r="K1602" s="324">
        <v>125</v>
      </c>
      <c r="L1602" s="324">
        <v>1</v>
      </c>
      <c r="M1602" s="324">
        <v>27.9</v>
      </c>
      <c r="N1602" s="324">
        <v>19.8</v>
      </c>
      <c r="O1602" s="324">
        <v>15.36</v>
      </c>
      <c r="P1602" s="324">
        <v>100</v>
      </c>
      <c r="Q1602" s="324" t="s">
        <v>293</v>
      </c>
      <c r="R1602" s="399">
        <v>1</v>
      </c>
      <c r="S1602" s="399">
        <v>0</v>
      </c>
      <c r="T1602" s="399">
        <v>0</v>
      </c>
      <c r="U1602" s="406">
        <v>1.93</v>
      </c>
      <c r="V1602" s="406">
        <v>0</v>
      </c>
      <c r="W1602" s="407">
        <v>1.9000000000000001E-4</v>
      </c>
      <c r="X1602" s="407">
        <v>0.17899999999999999</v>
      </c>
      <c r="Y1602" s="324">
        <v>1.58</v>
      </c>
      <c r="Z1602" s="324">
        <v>2.77</v>
      </c>
      <c r="AA1602" s="407">
        <v>1.6200000000000001E-4</v>
      </c>
      <c r="AB1602" s="407">
        <v>0.17899999999999999</v>
      </c>
      <c r="AC1602" s="324">
        <v>1.54</v>
      </c>
      <c r="AD1602" s="324">
        <v>2.68</v>
      </c>
      <c r="AE1602" s="407">
        <v>1.3300000000000001E-4</v>
      </c>
      <c r="AF1602" s="407">
        <v>0.17899999999999999</v>
      </c>
      <c r="AG1602" s="324">
        <v>1.69</v>
      </c>
      <c r="AH1602" s="324">
        <v>2.2999999999999998</v>
      </c>
      <c r="AI1602" s="324">
        <v>0</v>
      </c>
      <c r="AJ1602" s="324">
        <v>0</v>
      </c>
      <c r="AK1602" s="324">
        <v>0</v>
      </c>
      <c r="AL1602" s="324">
        <v>0</v>
      </c>
      <c r="AM1602" s="324">
        <v>0</v>
      </c>
      <c r="AN1602" s="324">
        <v>0</v>
      </c>
      <c r="AO1602" s="324">
        <v>35147</v>
      </c>
      <c r="AP1602" s="324">
        <v>0.16003999999999999</v>
      </c>
      <c r="AQ1602" s="324">
        <v>0.40005000000000002</v>
      </c>
      <c r="AR1602" s="324">
        <v>27</v>
      </c>
      <c r="AS1602" s="324" t="s">
        <v>1924</v>
      </c>
      <c r="AT1602" s="390">
        <v>0</v>
      </c>
      <c r="AU1602" s="390">
        <v>0</v>
      </c>
      <c r="AV1602" s="390">
        <v>0</v>
      </c>
      <c r="AY1602" s="390" t="s">
        <v>3549</v>
      </c>
    </row>
    <row r="1603" spans="1:51" s="390" customFormat="1">
      <c r="A1603" s="324" t="s">
        <v>81</v>
      </c>
      <c r="B1603" s="324" t="s">
        <v>1933</v>
      </c>
      <c r="C1603" s="324">
        <v>2.2000000000000002</v>
      </c>
      <c r="D1603" s="324">
        <v>10</v>
      </c>
      <c r="E1603" s="324">
        <v>1.5E-3</v>
      </c>
      <c r="F1603" s="399">
        <v>0</v>
      </c>
      <c r="G1603" s="324">
        <v>84.8</v>
      </c>
      <c r="H1603" s="324">
        <v>0.7</v>
      </c>
      <c r="I1603" s="324">
        <v>30</v>
      </c>
      <c r="J1603" s="324">
        <v>40</v>
      </c>
      <c r="K1603" s="324">
        <v>125</v>
      </c>
      <c r="L1603" s="324">
        <v>1</v>
      </c>
      <c r="M1603" s="324">
        <v>27.9</v>
      </c>
      <c r="N1603" s="324">
        <v>19.8</v>
      </c>
      <c r="O1603" s="324">
        <v>15.36</v>
      </c>
      <c r="P1603" s="324">
        <v>100</v>
      </c>
      <c r="Q1603" s="324" t="s">
        <v>293</v>
      </c>
      <c r="R1603" s="399">
        <v>1</v>
      </c>
      <c r="S1603" s="399">
        <v>0</v>
      </c>
      <c r="T1603" s="399">
        <v>0</v>
      </c>
      <c r="U1603" s="406">
        <v>1.93</v>
      </c>
      <c r="V1603" s="406">
        <v>0</v>
      </c>
      <c r="W1603" s="407">
        <v>1.9000000000000001E-4</v>
      </c>
      <c r="X1603" s="407">
        <v>2.6200000000000001E-2</v>
      </c>
      <c r="Y1603" s="324">
        <v>1.58</v>
      </c>
      <c r="Z1603" s="324">
        <v>2.77</v>
      </c>
      <c r="AA1603" s="407">
        <v>1.6200000000000001E-4</v>
      </c>
      <c r="AB1603" s="407">
        <v>2.6200000000000001E-2</v>
      </c>
      <c r="AC1603" s="324">
        <v>1.54</v>
      </c>
      <c r="AD1603" s="324">
        <v>2.68</v>
      </c>
      <c r="AE1603" s="407">
        <v>1.3300000000000001E-4</v>
      </c>
      <c r="AF1603" s="407">
        <v>2.6200000000000001E-2</v>
      </c>
      <c r="AG1603" s="324">
        <v>1.69</v>
      </c>
      <c r="AH1603" s="324">
        <v>2.2999999999999998</v>
      </c>
      <c r="AI1603" s="324">
        <v>0</v>
      </c>
      <c r="AJ1603" s="324">
        <v>0</v>
      </c>
      <c r="AK1603" s="324">
        <v>0</v>
      </c>
      <c r="AL1603" s="324">
        <v>0</v>
      </c>
      <c r="AM1603" s="324">
        <v>0</v>
      </c>
      <c r="AN1603" s="324">
        <v>0</v>
      </c>
      <c r="AO1603" s="324">
        <v>35147</v>
      </c>
      <c r="AP1603" s="324">
        <v>0.16003999999999999</v>
      </c>
      <c r="AQ1603" s="324">
        <v>0.40005000000000002</v>
      </c>
      <c r="AR1603" s="324">
        <v>27</v>
      </c>
      <c r="AS1603" s="324" t="s">
        <v>1924</v>
      </c>
      <c r="AT1603" s="390">
        <v>0</v>
      </c>
      <c r="AU1603" s="390">
        <v>0</v>
      </c>
      <c r="AV1603" s="390">
        <v>0</v>
      </c>
      <c r="AY1603" s="390" t="s">
        <v>3549</v>
      </c>
    </row>
    <row r="1604" spans="1:51" s="390" customFormat="1">
      <c r="A1604" s="324" t="s">
        <v>81</v>
      </c>
      <c r="B1604" s="324" t="s">
        <v>1939</v>
      </c>
      <c r="C1604" s="324">
        <v>22</v>
      </c>
      <c r="D1604" s="324">
        <v>10</v>
      </c>
      <c r="E1604" s="324">
        <v>1.5E-3</v>
      </c>
      <c r="F1604" s="399">
        <v>0</v>
      </c>
      <c r="G1604" s="324">
        <v>6.8</v>
      </c>
      <c r="H1604" s="324">
        <v>0.7</v>
      </c>
      <c r="I1604" s="324">
        <v>30</v>
      </c>
      <c r="J1604" s="324">
        <v>40</v>
      </c>
      <c r="K1604" s="324">
        <v>125</v>
      </c>
      <c r="L1604" s="324">
        <v>1</v>
      </c>
      <c r="M1604" s="324">
        <v>27.9</v>
      </c>
      <c r="N1604" s="324">
        <v>19.8</v>
      </c>
      <c r="O1604" s="324">
        <v>15.36</v>
      </c>
      <c r="P1604" s="324">
        <v>100</v>
      </c>
      <c r="Q1604" s="324" t="s">
        <v>293</v>
      </c>
      <c r="R1604" s="399">
        <v>1</v>
      </c>
      <c r="S1604" s="399">
        <v>0</v>
      </c>
      <c r="T1604" s="399">
        <v>0</v>
      </c>
      <c r="U1604" s="406">
        <v>1.93</v>
      </c>
      <c r="V1604" s="406">
        <v>0</v>
      </c>
      <c r="W1604" s="407">
        <v>1.9000000000000001E-4</v>
      </c>
      <c r="X1604" s="407">
        <v>0.26200000000000001</v>
      </c>
      <c r="Y1604" s="324">
        <v>1.58</v>
      </c>
      <c r="Z1604" s="324">
        <v>2.77</v>
      </c>
      <c r="AA1604" s="407">
        <v>1.6200000000000001E-4</v>
      </c>
      <c r="AB1604" s="407">
        <v>0.26200000000000001</v>
      </c>
      <c r="AC1604" s="324">
        <v>1.54</v>
      </c>
      <c r="AD1604" s="324">
        <v>2.68</v>
      </c>
      <c r="AE1604" s="407">
        <v>1.3300000000000001E-4</v>
      </c>
      <c r="AF1604" s="407">
        <v>0.26200000000000001</v>
      </c>
      <c r="AG1604" s="324">
        <v>1.69</v>
      </c>
      <c r="AH1604" s="324">
        <v>2.2999999999999998</v>
      </c>
      <c r="AI1604" s="324">
        <v>0</v>
      </c>
      <c r="AJ1604" s="324">
        <v>0</v>
      </c>
      <c r="AK1604" s="324">
        <v>0</v>
      </c>
      <c r="AL1604" s="324">
        <v>0</v>
      </c>
      <c r="AM1604" s="324">
        <v>0</v>
      </c>
      <c r="AN1604" s="324">
        <v>0</v>
      </c>
      <c r="AO1604" s="324">
        <v>35147</v>
      </c>
      <c r="AP1604" s="324">
        <v>0.16003999999999999</v>
      </c>
      <c r="AQ1604" s="324">
        <v>0.40005000000000002</v>
      </c>
      <c r="AR1604" s="324">
        <v>27</v>
      </c>
      <c r="AS1604" s="324" t="s">
        <v>1924</v>
      </c>
      <c r="AT1604" s="390">
        <v>0</v>
      </c>
      <c r="AU1604" s="390">
        <v>0</v>
      </c>
      <c r="AV1604" s="390">
        <v>0</v>
      </c>
      <c r="AY1604" s="390" t="s">
        <v>3549</v>
      </c>
    </row>
    <row r="1605" spans="1:51" s="390" customFormat="1">
      <c r="A1605" s="324" t="s">
        <v>81</v>
      </c>
      <c r="B1605" s="324" t="s">
        <v>1934</v>
      </c>
      <c r="C1605" s="324">
        <v>3.3</v>
      </c>
      <c r="D1605" s="324">
        <v>10</v>
      </c>
      <c r="E1605" s="324">
        <v>1.5E-3</v>
      </c>
      <c r="F1605" s="399">
        <v>0</v>
      </c>
      <c r="G1605" s="324">
        <v>57</v>
      </c>
      <c r="H1605" s="324">
        <v>0.7</v>
      </c>
      <c r="I1605" s="324">
        <v>30</v>
      </c>
      <c r="J1605" s="324">
        <v>40</v>
      </c>
      <c r="K1605" s="324">
        <v>125</v>
      </c>
      <c r="L1605" s="324">
        <v>1</v>
      </c>
      <c r="M1605" s="324">
        <v>27.9</v>
      </c>
      <c r="N1605" s="324">
        <v>19.8</v>
      </c>
      <c r="O1605" s="324">
        <v>15.36</v>
      </c>
      <c r="P1605" s="324">
        <v>100</v>
      </c>
      <c r="Q1605" s="324" t="s">
        <v>293</v>
      </c>
      <c r="R1605" s="399">
        <v>1</v>
      </c>
      <c r="S1605" s="399">
        <v>0</v>
      </c>
      <c r="T1605" s="399">
        <v>0</v>
      </c>
      <c r="U1605" s="406">
        <v>1.93</v>
      </c>
      <c r="V1605" s="406">
        <v>0</v>
      </c>
      <c r="W1605" s="407">
        <v>1.9000000000000001E-4</v>
      </c>
      <c r="X1605" s="407">
        <v>3.9300000000000002E-2</v>
      </c>
      <c r="Y1605" s="324">
        <v>1.58</v>
      </c>
      <c r="Z1605" s="324">
        <v>2.77</v>
      </c>
      <c r="AA1605" s="407">
        <v>1.6200000000000001E-4</v>
      </c>
      <c r="AB1605" s="407">
        <v>3.9300000000000002E-2</v>
      </c>
      <c r="AC1605" s="324">
        <v>1.54</v>
      </c>
      <c r="AD1605" s="324">
        <v>2.68</v>
      </c>
      <c r="AE1605" s="407">
        <v>1.3300000000000001E-4</v>
      </c>
      <c r="AF1605" s="407">
        <v>3.9300000000000002E-2</v>
      </c>
      <c r="AG1605" s="324">
        <v>1.69</v>
      </c>
      <c r="AH1605" s="324">
        <v>2.2999999999999998</v>
      </c>
      <c r="AI1605" s="324">
        <v>0</v>
      </c>
      <c r="AJ1605" s="324">
        <v>0</v>
      </c>
      <c r="AK1605" s="324">
        <v>0</v>
      </c>
      <c r="AL1605" s="324">
        <v>0</v>
      </c>
      <c r="AM1605" s="324">
        <v>0</v>
      </c>
      <c r="AN1605" s="324">
        <v>0</v>
      </c>
      <c r="AO1605" s="324">
        <v>35147</v>
      </c>
      <c r="AP1605" s="324">
        <v>0.16003999999999999</v>
      </c>
      <c r="AQ1605" s="324">
        <v>0.40005000000000002</v>
      </c>
      <c r="AR1605" s="324">
        <v>27</v>
      </c>
      <c r="AS1605" s="324" t="s">
        <v>1924</v>
      </c>
      <c r="AT1605" s="390">
        <v>0</v>
      </c>
      <c r="AU1605" s="390">
        <v>0</v>
      </c>
      <c r="AV1605" s="390">
        <v>0</v>
      </c>
      <c r="AY1605" s="390" t="s">
        <v>3549</v>
      </c>
    </row>
    <row r="1606" spans="1:51" s="390" customFormat="1">
      <c r="A1606" s="324" t="s">
        <v>81</v>
      </c>
      <c r="B1606" s="324" t="s">
        <v>1940</v>
      </c>
      <c r="C1606" s="324">
        <v>33</v>
      </c>
      <c r="D1606" s="324">
        <v>10</v>
      </c>
      <c r="E1606" s="324">
        <v>1.5E-3</v>
      </c>
      <c r="F1606" s="399">
        <v>0</v>
      </c>
      <c r="G1606" s="324">
        <v>3.3</v>
      </c>
      <c r="H1606" s="324">
        <v>0.7</v>
      </c>
      <c r="I1606" s="324">
        <v>30</v>
      </c>
      <c r="J1606" s="324">
        <v>40</v>
      </c>
      <c r="K1606" s="324">
        <v>125</v>
      </c>
      <c r="L1606" s="324">
        <v>1</v>
      </c>
      <c r="M1606" s="324">
        <v>27.9</v>
      </c>
      <c r="N1606" s="324">
        <v>19.8</v>
      </c>
      <c r="O1606" s="324">
        <v>15.36</v>
      </c>
      <c r="P1606" s="324">
        <v>100</v>
      </c>
      <c r="Q1606" s="324" t="s">
        <v>293</v>
      </c>
      <c r="R1606" s="399">
        <v>1</v>
      </c>
      <c r="S1606" s="399">
        <v>0</v>
      </c>
      <c r="T1606" s="399">
        <v>0</v>
      </c>
      <c r="U1606" s="406">
        <v>1.93</v>
      </c>
      <c r="V1606" s="406">
        <v>0</v>
      </c>
      <c r="W1606" s="407">
        <v>1.9000000000000001E-4</v>
      </c>
      <c r="X1606" s="407">
        <v>0.39300000000000002</v>
      </c>
      <c r="Y1606" s="324">
        <v>1.58</v>
      </c>
      <c r="Z1606" s="324">
        <v>2.77</v>
      </c>
      <c r="AA1606" s="407">
        <v>1.6200000000000001E-4</v>
      </c>
      <c r="AB1606" s="407">
        <v>0.39300000000000002</v>
      </c>
      <c r="AC1606" s="324">
        <v>1.54</v>
      </c>
      <c r="AD1606" s="324">
        <v>2.68</v>
      </c>
      <c r="AE1606" s="407">
        <v>1.3300000000000001E-4</v>
      </c>
      <c r="AF1606" s="407">
        <v>0.39300000000000002</v>
      </c>
      <c r="AG1606" s="324">
        <v>1.69</v>
      </c>
      <c r="AH1606" s="324">
        <v>2.2999999999999998</v>
      </c>
      <c r="AI1606" s="324">
        <v>0</v>
      </c>
      <c r="AJ1606" s="324">
        <v>0</v>
      </c>
      <c r="AK1606" s="324">
        <v>0</v>
      </c>
      <c r="AL1606" s="324">
        <v>0</v>
      </c>
      <c r="AM1606" s="324">
        <v>0</v>
      </c>
      <c r="AN1606" s="324">
        <v>0</v>
      </c>
      <c r="AO1606" s="324">
        <v>35147</v>
      </c>
      <c r="AP1606" s="324">
        <v>0.16003999999999999</v>
      </c>
      <c r="AQ1606" s="324">
        <v>0.40005000000000002</v>
      </c>
      <c r="AR1606" s="324">
        <v>27</v>
      </c>
      <c r="AS1606" s="324" t="s">
        <v>1924</v>
      </c>
      <c r="AT1606" s="390">
        <v>0</v>
      </c>
      <c r="AU1606" s="390">
        <v>0</v>
      </c>
      <c r="AV1606" s="390">
        <v>0</v>
      </c>
      <c r="AY1606" s="390" t="s">
        <v>3549</v>
      </c>
    </row>
    <row r="1607" spans="1:51" s="390" customFormat="1">
      <c r="A1607" s="324" t="s">
        <v>81</v>
      </c>
      <c r="B1607" s="324" t="s">
        <v>1935</v>
      </c>
      <c r="C1607" s="324">
        <v>4.7</v>
      </c>
      <c r="D1607" s="324">
        <v>10</v>
      </c>
      <c r="E1607" s="324">
        <v>1.5E-3</v>
      </c>
      <c r="F1607" s="399">
        <v>0</v>
      </c>
      <c r="G1607" s="324">
        <v>39</v>
      </c>
      <c r="H1607" s="324">
        <v>0.7</v>
      </c>
      <c r="I1607" s="324">
        <v>30</v>
      </c>
      <c r="J1607" s="324">
        <v>40</v>
      </c>
      <c r="K1607" s="324">
        <v>125</v>
      </c>
      <c r="L1607" s="324">
        <v>1</v>
      </c>
      <c r="M1607" s="324">
        <v>27.9</v>
      </c>
      <c r="N1607" s="324">
        <v>19.8</v>
      </c>
      <c r="O1607" s="324">
        <v>15.36</v>
      </c>
      <c r="P1607" s="324">
        <v>100</v>
      </c>
      <c r="Q1607" s="324" t="s">
        <v>293</v>
      </c>
      <c r="R1607" s="399">
        <v>1</v>
      </c>
      <c r="S1607" s="399">
        <v>0</v>
      </c>
      <c r="T1607" s="399">
        <v>0</v>
      </c>
      <c r="U1607" s="406">
        <v>1.93</v>
      </c>
      <c r="V1607" s="406">
        <v>0</v>
      </c>
      <c r="W1607" s="407">
        <v>1.9000000000000001E-4</v>
      </c>
      <c r="X1607" s="407">
        <v>5.6000000000000001E-2</v>
      </c>
      <c r="Y1607" s="324">
        <v>1.58</v>
      </c>
      <c r="Z1607" s="324">
        <v>2.77</v>
      </c>
      <c r="AA1607" s="407">
        <v>1.6200000000000001E-4</v>
      </c>
      <c r="AB1607" s="407">
        <v>5.6000000000000001E-2</v>
      </c>
      <c r="AC1607" s="324">
        <v>1.54</v>
      </c>
      <c r="AD1607" s="324">
        <v>2.68</v>
      </c>
      <c r="AE1607" s="407">
        <v>1.3300000000000001E-4</v>
      </c>
      <c r="AF1607" s="407">
        <v>5.6000000000000001E-2</v>
      </c>
      <c r="AG1607" s="324">
        <v>1.69</v>
      </c>
      <c r="AH1607" s="324">
        <v>2.2999999999999998</v>
      </c>
      <c r="AI1607" s="324">
        <v>0</v>
      </c>
      <c r="AJ1607" s="324">
        <v>0</v>
      </c>
      <c r="AK1607" s="324">
        <v>0</v>
      </c>
      <c r="AL1607" s="324">
        <v>0</v>
      </c>
      <c r="AM1607" s="324">
        <v>0</v>
      </c>
      <c r="AN1607" s="324">
        <v>0</v>
      </c>
      <c r="AO1607" s="324">
        <v>35147</v>
      </c>
      <c r="AP1607" s="324">
        <v>0.16003999999999999</v>
      </c>
      <c r="AQ1607" s="324">
        <v>0.40005000000000002</v>
      </c>
      <c r="AR1607" s="324">
        <v>27</v>
      </c>
      <c r="AS1607" s="324" t="s">
        <v>1924</v>
      </c>
      <c r="AT1607" s="390">
        <v>0</v>
      </c>
      <c r="AU1607" s="390">
        <v>0</v>
      </c>
      <c r="AV1607" s="390">
        <v>0</v>
      </c>
      <c r="AY1607" s="390" t="s">
        <v>3549</v>
      </c>
    </row>
    <row r="1608" spans="1:51" s="390" customFormat="1">
      <c r="A1608" s="324" t="s">
        <v>81</v>
      </c>
      <c r="B1608" s="324" t="s">
        <v>1936</v>
      </c>
      <c r="C1608" s="324">
        <v>6.8</v>
      </c>
      <c r="D1608" s="324">
        <v>10</v>
      </c>
      <c r="E1608" s="324">
        <v>1.5E-3</v>
      </c>
      <c r="F1608" s="399">
        <v>0</v>
      </c>
      <c r="G1608" s="324">
        <v>27.8</v>
      </c>
      <c r="H1608" s="324">
        <v>0.7</v>
      </c>
      <c r="I1608" s="324">
        <v>30</v>
      </c>
      <c r="J1608" s="324">
        <v>40</v>
      </c>
      <c r="K1608" s="324">
        <v>125</v>
      </c>
      <c r="L1608" s="324">
        <v>1</v>
      </c>
      <c r="M1608" s="324">
        <v>27.9</v>
      </c>
      <c r="N1608" s="324">
        <v>19.8</v>
      </c>
      <c r="O1608" s="324">
        <v>15.36</v>
      </c>
      <c r="P1608" s="324">
        <v>100</v>
      </c>
      <c r="Q1608" s="324" t="s">
        <v>293</v>
      </c>
      <c r="R1608" s="399">
        <v>1</v>
      </c>
      <c r="S1608" s="399">
        <v>0</v>
      </c>
      <c r="T1608" s="399">
        <v>0</v>
      </c>
      <c r="U1608" s="406">
        <v>1.93</v>
      </c>
      <c r="V1608" s="406">
        <v>0</v>
      </c>
      <c r="W1608" s="407">
        <v>1.9000000000000001E-4</v>
      </c>
      <c r="X1608" s="407">
        <v>8.1000000000000003E-2</v>
      </c>
      <c r="Y1608" s="324">
        <v>1.58</v>
      </c>
      <c r="Z1608" s="324">
        <v>2.77</v>
      </c>
      <c r="AA1608" s="407">
        <v>1.6200000000000001E-4</v>
      </c>
      <c r="AB1608" s="407">
        <v>8.1000000000000003E-2</v>
      </c>
      <c r="AC1608" s="324">
        <v>1.54</v>
      </c>
      <c r="AD1608" s="324">
        <v>2.68</v>
      </c>
      <c r="AE1608" s="407">
        <v>1.3300000000000001E-4</v>
      </c>
      <c r="AF1608" s="407">
        <v>8.1000000000000003E-2</v>
      </c>
      <c r="AG1608" s="324">
        <v>1.69</v>
      </c>
      <c r="AH1608" s="324">
        <v>2.2999999999999998</v>
      </c>
      <c r="AI1608" s="324">
        <v>0</v>
      </c>
      <c r="AJ1608" s="324">
        <v>0</v>
      </c>
      <c r="AK1608" s="324">
        <v>0</v>
      </c>
      <c r="AL1608" s="324">
        <v>0</v>
      </c>
      <c r="AM1608" s="324">
        <v>0</v>
      </c>
      <c r="AN1608" s="324">
        <v>0</v>
      </c>
      <c r="AO1608" s="324">
        <v>35147</v>
      </c>
      <c r="AP1608" s="324">
        <v>0.16003999999999999</v>
      </c>
      <c r="AQ1608" s="324">
        <v>0.40005000000000002</v>
      </c>
      <c r="AR1608" s="324">
        <v>27</v>
      </c>
      <c r="AS1608" s="324" t="s">
        <v>1924</v>
      </c>
      <c r="AT1608" s="390">
        <v>0</v>
      </c>
      <c r="AU1608" s="390">
        <v>0</v>
      </c>
      <c r="AV1608" s="390">
        <v>0</v>
      </c>
      <c r="AY1608" s="390" t="s">
        <v>3549</v>
      </c>
    </row>
    <row r="1609" spans="1:51" s="390" customFormat="1">
      <c r="A1609" s="324" t="s">
        <v>81</v>
      </c>
      <c r="B1609" s="324" t="s">
        <v>1944</v>
      </c>
      <c r="C1609" s="324">
        <v>10</v>
      </c>
      <c r="D1609" s="324">
        <v>10</v>
      </c>
      <c r="E1609" s="324">
        <v>2.5999999999999999E-3</v>
      </c>
      <c r="F1609" s="399">
        <v>0</v>
      </c>
      <c r="G1609" s="324">
        <v>32.1</v>
      </c>
      <c r="H1609" s="324">
        <v>0.7</v>
      </c>
      <c r="I1609" s="324">
        <v>28</v>
      </c>
      <c r="J1609" s="324">
        <v>40</v>
      </c>
      <c r="K1609" s="324">
        <v>125</v>
      </c>
      <c r="L1609" s="324">
        <v>1</v>
      </c>
      <c r="M1609" s="324">
        <v>27.9</v>
      </c>
      <c r="N1609" s="324">
        <v>19.8</v>
      </c>
      <c r="O1609" s="324">
        <v>17.78</v>
      </c>
      <c r="P1609" s="324">
        <v>100</v>
      </c>
      <c r="Q1609" s="324" t="s">
        <v>293</v>
      </c>
      <c r="R1609" s="399">
        <v>1</v>
      </c>
      <c r="S1609" s="399">
        <v>0</v>
      </c>
      <c r="T1609" s="399">
        <v>0</v>
      </c>
      <c r="U1609" s="406">
        <v>2.2799999999999998</v>
      </c>
      <c r="V1609" s="406">
        <v>0</v>
      </c>
      <c r="W1609" s="407">
        <v>2.23E-4</v>
      </c>
      <c r="X1609" s="407">
        <v>6.4100000000000004E-2</v>
      </c>
      <c r="Y1609" s="324">
        <v>1.58</v>
      </c>
      <c r="Z1609" s="324">
        <v>2.77</v>
      </c>
      <c r="AA1609" s="407">
        <v>1.9000000000000001E-4</v>
      </c>
      <c r="AB1609" s="407">
        <v>6.4100000000000004E-2</v>
      </c>
      <c r="AC1609" s="324">
        <v>1.54</v>
      </c>
      <c r="AD1609" s="324">
        <v>2.68</v>
      </c>
      <c r="AE1609" s="407">
        <v>1.56E-4</v>
      </c>
      <c r="AF1609" s="407">
        <v>6.4100000000000004E-2</v>
      </c>
      <c r="AG1609" s="324">
        <v>1.69</v>
      </c>
      <c r="AH1609" s="324">
        <v>2.2999999999999998</v>
      </c>
      <c r="AI1609" s="324">
        <v>0</v>
      </c>
      <c r="AJ1609" s="324">
        <v>0</v>
      </c>
      <c r="AK1609" s="324">
        <v>0</v>
      </c>
      <c r="AL1609" s="324">
        <v>0</v>
      </c>
      <c r="AM1609" s="324">
        <v>0</v>
      </c>
      <c r="AN1609" s="324">
        <v>0</v>
      </c>
      <c r="AO1609" s="324">
        <v>35147</v>
      </c>
      <c r="AP1609" s="324">
        <v>0.16003999999999999</v>
      </c>
      <c r="AQ1609" s="324">
        <v>0.40005000000000002</v>
      </c>
      <c r="AR1609" s="324">
        <v>18</v>
      </c>
      <c r="AS1609" s="324" t="s">
        <v>1924</v>
      </c>
      <c r="AT1609" s="390">
        <v>0</v>
      </c>
      <c r="AU1609" s="390">
        <v>0</v>
      </c>
      <c r="AV1609" s="390">
        <v>0</v>
      </c>
      <c r="AY1609" s="390" t="s">
        <v>3549</v>
      </c>
    </row>
    <row r="1610" spans="1:51" s="390" customFormat="1">
      <c r="A1610" s="324" t="s">
        <v>81</v>
      </c>
      <c r="B1610" s="324" t="s">
        <v>1945</v>
      </c>
      <c r="C1610" s="324">
        <v>15</v>
      </c>
      <c r="D1610" s="324">
        <v>10</v>
      </c>
      <c r="E1610" s="324">
        <v>2.5999999999999999E-3</v>
      </c>
      <c r="F1610" s="399">
        <v>0</v>
      </c>
      <c r="G1610" s="324">
        <v>21.9</v>
      </c>
      <c r="H1610" s="324">
        <v>0.7</v>
      </c>
      <c r="I1610" s="324">
        <v>28</v>
      </c>
      <c r="J1610" s="324">
        <v>40</v>
      </c>
      <c r="K1610" s="324">
        <v>125</v>
      </c>
      <c r="L1610" s="324">
        <v>1</v>
      </c>
      <c r="M1610" s="324">
        <v>27.9</v>
      </c>
      <c r="N1610" s="324">
        <v>19.8</v>
      </c>
      <c r="O1610" s="324">
        <v>17.78</v>
      </c>
      <c r="P1610" s="324">
        <v>100</v>
      </c>
      <c r="Q1610" s="324" t="s">
        <v>293</v>
      </c>
      <c r="R1610" s="399">
        <v>1</v>
      </c>
      <c r="S1610" s="399">
        <v>0</v>
      </c>
      <c r="T1610" s="399">
        <v>0</v>
      </c>
      <c r="U1610" s="406">
        <v>2.2799999999999998</v>
      </c>
      <c r="V1610" s="406">
        <v>0</v>
      </c>
      <c r="W1610" s="407">
        <v>2.23E-4</v>
      </c>
      <c r="X1610" s="407">
        <v>9.6199999999999994E-2</v>
      </c>
      <c r="Y1610" s="324">
        <v>1.58</v>
      </c>
      <c r="Z1610" s="324">
        <v>2.77</v>
      </c>
      <c r="AA1610" s="407">
        <v>1.9000000000000001E-4</v>
      </c>
      <c r="AB1610" s="407">
        <v>9.6199999999999994E-2</v>
      </c>
      <c r="AC1610" s="324">
        <v>1.54</v>
      </c>
      <c r="AD1610" s="324">
        <v>2.68</v>
      </c>
      <c r="AE1610" s="407">
        <v>1.56E-4</v>
      </c>
      <c r="AF1610" s="407">
        <v>9.6199999999999994E-2</v>
      </c>
      <c r="AG1610" s="324">
        <v>1.69</v>
      </c>
      <c r="AH1610" s="324">
        <v>2.2999999999999998</v>
      </c>
      <c r="AI1610" s="324">
        <v>0</v>
      </c>
      <c r="AJ1610" s="324">
        <v>0</v>
      </c>
      <c r="AK1610" s="324">
        <v>0</v>
      </c>
      <c r="AL1610" s="324">
        <v>0</v>
      </c>
      <c r="AM1610" s="324">
        <v>0</v>
      </c>
      <c r="AN1610" s="324">
        <v>0</v>
      </c>
      <c r="AO1610" s="324">
        <v>35147</v>
      </c>
      <c r="AP1610" s="324">
        <v>0.16003999999999999</v>
      </c>
      <c r="AQ1610" s="324">
        <v>0.40005000000000002</v>
      </c>
      <c r="AR1610" s="324">
        <v>18</v>
      </c>
      <c r="AS1610" s="324" t="s">
        <v>1924</v>
      </c>
      <c r="AT1610" s="390">
        <v>0</v>
      </c>
      <c r="AU1610" s="390">
        <v>0</v>
      </c>
      <c r="AV1610" s="390">
        <v>0</v>
      </c>
      <c r="AY1610" s="390" t="s">
        <v>3549</v>
      </c>
    </row>
    <row r="1611" spans="1:51" s="390" customFormat="1">
      <c r="A1611" s="324" t="s">
        <v>81</v>
      </c>
      <c r="B1611" s="324" t="s">
        <v>1946</v>
      </c>
      <c r="C1611" s="324">
        <v>22</v>
      </c>
      <c r="D1611" s="324">
        <v>10</v>
      </c>
      <c r="E1611" s="324">
        <v>2.5999999999999999E-3</v>
      </c>
      <c r="F1611" s="399">
        <v>0</v>
      </c>
      <c r="G1611" s="324">
        <v>15</v>
      </c>
      <c r="H1611" s="324">
        <v>0.7</v>
      </c>
      <c r="I1611" s="324">
        <v>28</v>
      </c>
      <c r="J1611" s="324">
        <v>40</v>
      </c>
      <c r="K1611" s="324">
        <v>125</v>
      </c>
      <c r="L1611" s="324">
        <v>1</v>
      </c>
      <c r="M1611" s="324">
        <v>27.9</v>
      </c>
      <c r="N1611" s="324">
        <v>19.8</v>
      </c>
      <c r="O1611" s="324">
        <v>17.78</v>
      </c>
      <c r="P1611" s="324">
        <v>100</v>
      </c>
      <c r="Q1611" s="324" t="s">
        <v>293</v>
      </c>
      <c r="R1611" s="399">
        <v>1</v>
      </c>
      <c r="S1611" s="399">
        <v>0</v>
      </c>
      <c r="T1611" s="399">
        <v>0</v>
      </c>
      <c r="U1611" s="406">
        <v>2.2799999999999998</v>
      </c>
      <c r="V1611" s="406">
        <v>0</v>
      </c>
      <c r="W1611" s="407">
        <v>2.23E-4</v>
      </c>
      <c r="X1611" s="407">
        <v>0.14099999999999999</v>
      </c>
      <c r="Y1611" s="324">
        <v>1.58</v>
      </c>
      <c r="Z1611" s="324">
        <v>2.77</v>
      </c>
      <c r="AA1611" s="407">
        <v>1.9000000000000001E-4</v>
      </c>
      <c r="AB1611" s="407">
        <v>0.14099999999999999</v>
      </c>
      <c r="AC1611" s="324">
        <v>1.54</v>
      </c>
      <c r="AD1611" s="324">
        <v>2.68</v>
      </c>
      <c r="AE1611" s="407">
        <v>1.56E-4</v>
      </c>
      <c r="AF1611" s="407">
        <v>0.14099999999999999</v>
      </c>
      <c r="AG1611" s="324">
        <v>1.69</v>
      </c>
      <c r="AH1611" s="324">
        <v>2.2999999999999998</v>
      </c>
      <c r="AI1611" s="324">
        <v>0</v>
      </c>
      <c r="AJ1611" s="324">
        <v>0</v>
      </c>
      <c r="AK1611" s="324">
        <v>0</v>
      </c>
      <c r="AL1611" s="324">
        <v>0</v>
      </c>
      <c r="AM1611" s="324">
        <v>0</v>
      </c>
      <c r="AN1611" s="324">
        <v>0</v>
      </c>
      <c r="AO1611" s="324">
        <v>35147</v>
      </c>
      <c r="AP1611" s="324">
        <v>0.16003999999999999</v>
      </c>
      <c r="AQ1611" s="324">
        <v>0.40005000000000002</v>
      </c>
      <c r="AR1611" s="324">
        <v>18</v>
      </c>
      <c r="AS1611" s="324" t="s">
        <v>1924</v>
      </c>
      <c r="AT1611" s="390">
        <v>0</v>
      </c>
      <c r="AU1611" s="390">
        <v>0</v>
      </c>
      <c r="AV1611" s="390">
        <v>0</v>
      </c>
      <c r="AY1611" s="390" t="s">
        <v>3549</v>
      </c>
    </row>
    <row r="1612" spans="1:51" s="390" customFormat="1">
      <c r="A1612" s="324" t="s">
        <v>81</v>
      </c>
      <c r="B1612" s="324" t="s">
        <v>1941</v>
      </c>
      <c r="C1612" s="324">
        <v>3.3</v>
      </c>
      <c r="D1612" s="324">
        <v>10</v>
      </c>
      <c r="E1612" s="324">
        <v>2.5999999999999999E-3</v>
      </c>
      <c r="F1612" s="399">
        <v>0</v>
      </c>
      <c r="G1612" s="324">
        <v>93.6</v>
      </c>
      <c r="H1612" s="324">
        <v>0.7</v>
      </c>
      <c r="I1612" s="324">
        <v>28</v>
      </c>
      <c r="J1612" s="324">
        <v>40</v>
      </c>
      <c r="K1612" s="324">
        <v>125</v>
      </c>
      <c r="L1612" s="324">
        <v>1</v>
      </c>
      <c r="M1612" s="324">
        <v>27.9</v>
      </c>
      <c r="N1612" s="324">
        <v>19.8</v>
      </c>
      <c r="O1612" s="324">
        <v>17.78</v>
      </c>
      <c r="P1612" s="324">
        <v>100</v>
      </c>
      <c r="Q1612" s="324" t="s">
        <v>293</v>
      </c>
      <c r="R1612" s="399">
        <v>1</v>
      </c>
      <c r="S1612" s="399">
        <v>0</v>
      </c>
      <c r="T1612" s="399">
        <v>0</v>
      </c>
      <c r="U1612" s="406">
        <v>2.2799999999999998</v>
      </c>
      <c r="V1612" s="406">
        <v>0</v>
      </c>
      <c r="W1612" s="407">
        <v>2.23E-4</v>
      </c>
      <c r="X1612" s="407">
        <v>2.12E-2</v>
      </c>
      <c r="Y1612" s="324">
        <v>1.58</v>
      </c>
      <c r="Z1612" s="324">
        <v>2.77</v>
      </c>
      <c r="AA1612" s="407">
        <v>1.9000000000000001E-4</v>
      </c>
      <c r="AB1612" s="407">
        <v>2.12E-2</v>
      </c>
      <c r="AC1612" s="324">
        <v>1.54</v>
      </c>
      <c r="AD1612" s="324">
        <v>2.68</v>
      </c>
      <c r="AE1612" s="407">
        <v>1.56E-4</v>
      </c>
      <c r="AF1612" s="407">
        <v>2.12E-2</v>
      </c>
      <c r="AG1612" s="324">
        <v>1.69</v>
      </c>
      <c r="AH1612" s="324">
        <v>2.2999999999999998</v>
      </c>
      <c r="AI1612" s="324">
        <v>0</v>
      </c>
      <c r="AJ1612" s="324">
        <v>0</v>
      </c>
      <c r="AK1612" s="324">
        <v>0</v>
      </c>
      <c r="AL1612" s="324">
        <v>0</v>
      </c>
      <c r="AM1612" s="324">
        <v>0</v>
      </c>
      <c r="AN1612" s="324">
        <v>0</v>
      </c>
      <c r="AO1612" s="324">
        <v>35147</v>
      </c>
      <c r="AP1612" s="324">
        <v>0.16003999999999999</v>
      </c>
      <c r="AQ1612" s="324">
        <v>0.40005000000000002</v>
      </c>
      <c r="AR1612" s="324">
        <v>18</v>
      </c>
      <c r="AS1612" s="324" t="s">
        <v>1924</v>
      </c>
      <c r="AT1612" s="390">
        <v>0</v>
      </c>
      <c r="AU1612" s="390">
        <v>0</v>
      </c>
      <c r="AV1612" s="390">
        <v>0</v>
      </c>
      <c r="AY1612" s="390" t="s">
        <v>3549</v>
      </c>
    </row>
    <row r="1613" spans="1:51" s="390" customFormat="1">
      <c r="A1613" s="324" t="s">
        <v>81</v>
      </c>
      <c r="B1613" s="324" t="s">
        <v>1947</v>
      </c>
      <c r="C1613" s="324">
        <v>33</v>
      </c>
      <c r="D1613" s="324">
        <v>10</v>
      </c>
      <c r="E1613" s="324">
        <v>2.5999999999999999E-3</v>
      </c>
      <c r="F1613" s="399">
        <v>0</v>
      </c>
      <c r="G1613" s="324">
        <v>9.6</v>
      </c>
      <c r="H1613" s="324">
        <v>0.7</v>
      </c>
      <c r="I1613" s="324">
        <v>28</v>
      </c>
      <c r="J1613" s="324">
        <v>40</v>
      </c>
      <c r="K1613" s="324">
        <v>125</v>
      </c>
      <c r="L1613" s="324">
        <v>1</v>
      </c>
      <c r="M1613" s="324">
        <v>27.9</v>
      </c>
      <c r="N1613" s="324">
        <v>19.8</v>
      </c>
      <c r="O1613" s="324">
        <v>17.78</v>
      </c>
      <c r="P1613" s="324">
        <v>100</v>
      </c>
      <c r="Q1613" s="324" t="s">
        <v>293</v>
      </c>
      <c r="R1613" s="399">
        <v>1</v>
      </c>
      <c r="S1613" s="399">
        <v>0</v>
      </c>
      <c r="T1613" s="399">
        <v>0</v>
      </c>
      <c r="U1613" s="406">
        <v>2.2799999999999998</v>
      </c>
      <c r="V1613" s="406">
        <v>0</v>
      </c>
      <c r="W1613" s="407">
        <v>2.23E-4</v>
      </c>
      <c r="X1613" s="407">
        <v>0.21199999999999999</v>
      </c>
      <c r="Y1613" s="324">
        <v>1.58</v>
      </c>
      <c r="Z1613" s="324">
        <v>2.77</v>
      </c>
      <c r="AA1613" s="407">
        <v>1.9000000000000001E-4</v>
      </c>
      <c r="AB1613" s="407">
        <v>0.21199999999999999</v>
      </c>
      <c r="AC1613" s="324">
        <v>1.54</v>
      </c>
      <c r="AD1613" s="324">
        <v>2.68</v>
      </c>
      <c r="AE1613" s="407">
        <v>1.56E-4</v>
      </c>
      <c r="AF1613" s="407">
        <v>0.21199999999999999</v>
      </c>
      <c r="AG1613" s="324">
        <v>1.69</v>
      </c>
      <c r="AH1613" s="324">
        <v>2.2999999999999998</v>
      </c>
      <c r="AI1613" s="324">
        <v>0</v>
      </c>
      <c r="AJ1613" s="324">
        <v>0</v>
      </c>
      <c r="AK1613" s="324">
        <v>0</v>
      </c>
      <c r="AL1613" s="324">
        <v>0</v>
      </c>
      <c r="AM1613" s="324">
        <v>0</v>
      </c>
      <c r="AN1613" s="324">
        <v>0</v>
      </c>
      <c r="AO1613" s="324">
        <v>35147</v>
      </c>
      <c r="AP1613" s="324">
        <v>0.16003999999999999</v>
      </c>
      <c r="AQ1613" s="324">
        <v>0.40005000000000002</v>
      </c>
      <c r="AR1613" s="324">
        <v>18</v>
      </c>
      <c r="AS1613" s="324" t="s">
        <v>1924</v>
      </c>
      <c r="AT1613" s="390">
        <v>0</v>
      </c>
      <c r="AU1613" s="390">
        <v>0</v>
      </c>
      <c r="AV1613" s="390">
        <v>0</v>
      </c>
      <c r="AY1613" s="390" t="s">
        <v>3549</v>
      </c>
    </row>
    <row r="1614" spans="1:51" s="390" customFormat="1">
      <c r="A1614" s="324" t="s">
        <v>81</v>
      </c>
      <c r="B1614" s="324" t="s">
        <v>1942</v>
      </c>
      <c r="C1614" s="324">
        <v>4.7</v>
      </c>
      <c r="D1614" s="324">
        <v>10</v>
      </c>
      <c r="E1614" s="324">
        <v>2.5999999999999999E-3</v>
      </c>
      <c r="F1614" s="399">
        <v>0</v>
      </c>
      <c r="G1614" s="324">
        <v>62.4</v>
      </c>
      <c r="H1614" s="324">
        <v>0.7</v>
      </c>
      <c r="I1614" s="324">
        <v>28</v>
      </c>
      <c r="J1614" s="324">
        <v>40</v>
      </c>
      <c r="K1614" s="324">
        <v>125</v>
      </c>
      <c r="L1614" s="324">
        <v>1</v>
      </c>
      <c r="M1614" s="324">
        <v>27.9</v>
      </c>
      <c r="N1614" s="324">
        <v>19.8</v>
      </c>
      <c r="O1614" s="324">
        <v>17.78</v>
      </c>
      <c r="P1614" s="324">
        <v>100</v>
      </c>
      <c r="Q1614" s="324" t="s">
        <v>293</v>
      </c>
      <c r="R1614" s="399">
        <v>1</v>
      </c>
      <c r="S1614" s="399">
        <v>0</v>
      </c>
      <c r="T1614" s="399">
        <v>0</v>
      </c>
      <c r="U1614" s="406">
        <v>2.2799999999999998</v>
      </c>
      <c r="V1614" s="406">
        <v>0</v>
      </c>
      <c r="W1614" s="407">
        <v>2.23E-4</v>
      </c>
      <c r="X1614" s="407">
        <v>3.0099999999999998E-2</v>
      </c>
      <c r="Y1614" s="324">
        <v>1.58</v>
      </c>
      <c r="Z1614" s="324">
        <v>2.77</v>
      </c>
      <c r="AA1614" s="407">
        <v>1.9000000000000001E-4</v>
      </c>
      <c r="AB1614" s="407">
        <v>3.0099999999999998E-2</v>
      </c>
      <c r="AC1614" s="324">
        <v>1.54</v>
      </c>
      <c r="AD1614" s="324">
        <v>2.68</v>
      </c>
      <c r="AE1614" s="407">
        <v>1.56E-4</v>
      </c>
      <c r="AF1614" s="407">
        <v>3.0099999999999998E-2</v>
      </c>
      <c r="AG1614" s="324">
        <v>1.69</v>
      </c>
      <c r="AH1614" s="324">
        <v>2.2999999999999998</v>
      </c>
      <c r="AI1614" s="324">
        <v>0</v>
      </c>
      <c r="AJ1614" s="324">
        <v>0</v>
      </c>
      <c r="AK1614" s="324">
        <v>0</v>
      </c>
      <c r="AL1614" s="324">
        <v>0</v>
      </c>
      <c r="AM1614" s="324">
        <v>0</v>
      </c>
      <c r="AN1614" s="324">
        <v>0</v>
      </c>
      <c r="AO1614" s="324">
        <v>35147</v>
      </c>
      <c r="AP1614" s="324">
        <v>0.16003999999999999</v>
      </c>
      <c r="AQ1614" s="324">
        <v>0.40005000000000002</v>
      </c>
      <c r="AR1614" s="324">
        <v>18</v>
      </c>
      <c r="AS1614" s="324" t="s">
        <v>1924</v>
      </c>
      <c r="AT1614" s="390">
        <v>0</v>
      </c>
      <c r="AU1614" s="390">
        <v>0</v>
      </c>
      <c r="AV1614" s="390">
        <v>0</v>
      </c>
      <c r="AY1614" s="390" t="s">
        <v>3549</v>
      </c>
    </row>
    <row r="1615" spans="1:51" s="390" customFormat="1">
      <c r="A1615" s="324" t="s">
        <v>81</v>
      </c>
      <c r="B1615" s="324" t="s">
        <v>1943</v>
      </c>
      <c r="C1615" s="324">
        <v>6.8</v>
      </c>
      <c r="D1615" s="324">
        <v>10</v>
      </c>
      <c r="E1615" s="324">
        <v>2.5999999999999999E-3</v>
      </c>
      <c r="F1615" s="399">
        <v>0</v>
      </c>
      <c r="G1615" s="324">
        <v>45.9</v>
      </c>
      <c r="H1615" s="324">
        <v>0.7</v>
      </c>
      <c r="I1615" s="324">
        <v>28</v>
      </c>
      <c r="J1615" s="324">
        <v>40</v>
      </c>
      <c r="K1615" s="324">
        <v>125</v>
      </c>
      <c r="L1615" s="324">
        <v>1</v>
      </c>
      <c r="M1615" s="324">
        <v>27.9</v>
      </c>
      <c r="N1615" s="324">
        <v>19.8</v>
      </c>
      <c r="O1615" s="324">
        <v>17.78</v>
      </c>
      <c r="P1615" s="324">
        <v>100</v>
      </c>
      <c r="Q1615" s="324" t="s">
        <v>293</v>
      </c>
      <c r="R1615" s="399">
        <v>1</v>
      </c>
      <c r="S1615" s="399">
        <v>0</v>
      </c>
      <c r="T1615" s="399">
        <v>0</v>
      </c>
      <c r="U1615" s="406">
        <v>2.2799999999999998</v>
      </c>
      <c r="V1615" s="406">
        <v>0</v>
      </c>
      <c r="W1615" s="407">
        <v>2.23E-4</v>
      </c>
      <c r="X1615" s="407">
        <v>4.36E-2</v>
      </c>
      <c r="Y1615" s="324">
        <v>1.58</v>
      </c>
      <c r="Z1615" s="324">
        <v>2.77</v>
      </c>
      <c r="AA1615" s="407">
        <v>1.9000000000000001E-4</v>
      </c>
      <c r="AB1615" s="407">
        <v>4.36E-2</v>
      </c>
      <c r="AC1615" s="324">
        <v>1.54</v>
      </c>
      <c r="AD1615" s="324">
        <v>2.68</v>
      </c>
      <c r="AE1615" s="407">
        <v>1.56E-4</v>
      </c>
      <c r="AF1615" s="407">
        <v>4.36E-2</v>
      </c>
      <c r="AG1615" s="324">
        <v>1.69</v>
      </c>
      <c r="AH1615" s="324">
        <v>2.2999999999999998</v>
      </c>
      <c r="AI1615" s="324">
        <v>0</v>
      </c>
      <c r="AJ1615" s="324">
        <v>0</v>
      </c>
      <c r="AK1615" s="324">
        <v>0</v>
      </c>
      <c r="AL1615" s="324">
        <v>0</v>
      </c>
      <c r="AM1615" s="324">
        <v>0</v>
      </c>
      <c r="AN1615" s="324">
        <v>0</v>
      </c>
      <c r="AO1615" s="324">
        <v>35147</v>
      </c>
      <c r="AP1615" s="324">
        <v>0.16003999999999999</v>
      </c>
      <c r="AQ1615" s="324">
        <v>0.40005000000000002</v>
      </c>
      <c r="AR1615" s="324">
        <v>18</v>
      </c>
      <c r="AS1615" s="324" t="s">
        <v>1924</v>
      </c>
      <c r="AT1615" s="390">
        <v>0</v>
      </c>
      <c r="AU1615" s="390">
        <v>0</v>
      </c>
      <c r="AV1615" s="390">
        <v>0</v>
      </c>
      <c r="AY1615" s="390" t="s">
        <v>3549</v>
      </c>
    </row>
    <row r="1616" spans="1:51" s="390" customFormat="1">
      <c r="A1616" s="324" t="s">
        <v>81</v>
      </c>
      <c r="B1616" s="324" t="s">
        <v>1950</v>
      </c>
      <c r="C1616" s="324">
        <v>0.1</v>
      </c>
      <c r="D1616" s="324">
        <v>20</v>
      </c>
      <c r="E1616" s="324">
        <v>2.0000000000000001E-4</v>
      </c>
      <c r="F1616" s="399">
        <v>0</v>
      </c>
      <c r="G1616" s="324">
        <v>50</v>
      </c>
      <c r="H1616" s="324">
        <v>0.8</v>
      </c>
      <c r="I1616" s="324">
        <v>43</v>
      </c>
      <c r="J1616" s="324">
        <v>40</v>
      </c>
      <c r="K1616" s="324">
        <v>125</v>
      </c>
      <c r="L1616" s="324">
        <v>1</v>
      </c>
      <c r="M1616" s="324">
        <v>10.199999999999999</v>
      </c>
      <c r="N1616" s="324">
        <v>6.88</v>
      </c>
      <c r="O1616" s="324">
        <v>5.16</v>
      </c>
      <c r="P1616" s="324">
        <v>100</v>
      </c>
      <c r="Q1616" s="324" t="s">
        <v>293</v>
      </c>
      <c r="R1616" s="399">
        <v>1</v>
      </c>
      <c r="S1616" s="399">
        <v>0</v>
      </c>
      <c r="T1616" s="399">
        <v>0</v>
      </c>
      <c r="U1616" s="406">
        <v>0.74</v>
      </c>
      <c r="V1616" s="406">
        <v>0.34</v>
      </c>
      <c r="W1616" s="407">
        <v>1.2999999999999999E-5</v>
      </c>
      <c r="X1616" s="407">
        <v>2.9100000000000001E-2</v>
      </c>
      <c r="Y1616" s="324">
        <v>1.58</v>
      </c>
      <c r="Z1616" s="324">
        <v>2.77</v>
      </c>
      <c r="AA1616" s="407">
        <v>1.11E-5</v>
      </c>
      <c r="AB1616" s="407">
        <v>2.9100000000000001E-2</v>
      </c>
      <c r="AC1616" s="324">
        <v>1.54</v>
      </c>
      <c r="AD1616" s="324">
        <v>2.68</v>
      </c>
      <c r="AE1616" s="407">
        <v>9.0599999999999997E-6</v>
      </c>
      <c r="AF1616" s="407">
        <v>2.9100000000000001E-2</v>
      </c>
      <c r="AG1616" s="324">
        <v>1.69</v>
      </c>
      <c r="AH1616" s="324">
        <v>2.2999999999999998</v>
      </c>
      <c r="AI1616" s="324">
        <v>0</v>
      </c>
      <c r="AJ1616" s="324">
        <v>0</v>
      </c>
      <c r="AK1616" s="324">
        <v>0</v>
      </c>
      <c r="AL1616" s="324">
        <v>0</v>
      </c>
      <c r="AM1616" s="324">
        <v>0</v>
      </c>
      <c r="AN1616" s="324">
        <v>0</v>
      </c>
      <c r="AO1616" s="324">
        <v>155000</v>
      </c>
      <c r="AP1616" s="324">
        <v>3.6290000000000003E-2</v>
      </c>
      <c r="AQ1616" s="324">
        <v>0.1905</v>
      </c>
      <c r="AR1616" s="324">
        <v>88</v>
      </c>
      <c r="AS1616" s="324" t="s">
        <v>1949</v>
      </c>
      <c r="AT1616" s="390">
        <v>0</v>
      </c>
      <c r="AU1616" s="390">
        <v>0</v>
      </c>
      <c r="AV1616" s="390">
        <v>0</v>
      </c>
      <c r="AY1616" s="390" t="s">
        <v>3549</v>
      </c>
    </row>
    <row r="1617" spans="1:51" s="390" customFormat="1">
      <c r="A1617" s="324" t="s">
        <v>81</v>
      </c>
      <c r="B1617" s="324" t="s">
        <v>1951</v>
      </c>
      <c r="C1617" s="324">
        <v>0.125</v>
      </c>
      <c r="D1617" s="324">
        <v>20</v>
      </c>
      <c r="E1617" s="324">
        <v>2.0000000000000001E-4</v>
      </c>
      <c r="F1617" s="399">
        <v>0</v>
      </c>
      <c r="G1617" s="324">
        <v>37</v>
      </c>
      <c r="H1617" s="324">
        <v>0.8</v>
      </c>
      <c r="I1617" s="324">
        <v>43</v>
      </c>
      <c r="J1617" s="324">
        <v>40</v>
      </c>
      <c r="K1617" s="324">
        <v>125</v>
      </c>
      <c r="L1617" s="324">
        <v>1</v>
      </c>
      <c r="M1617" s="324">
        <v>10.199999999999999</v>
      </c>
      <c r="N1617" s="324">
        <v>6.88</v>
      </c>
      <c r="O1617" s="324">
        <v>5.16</v>
      </c>
      <c r="P1617" s="324">
        <v>100</v>
      </c>
      <c r="Q1617" s="324" t="s">
        <v>293</v>
      </c>
      <c r="R1617" s="399">
        <v>1</v>
      </c>
      <c r="S1617" s="399">
        <v>0</v>
      </c>
      <c r="T1617" s="399">
        <v>0</v>
      </c>
      <c r="U1617" s="406">
        <v>0.74</v>
      </c>
      <c r="V1617" s="406">
        <v>0.34</v>
      </c>
      <c r="W1617" s="407">
        <v>1.2999999999999999E-5</v>
      </c>
      <c r="X1617" s="407">
        <v>3.6299999999999999E-2</v>
      </c>
      <c r="Y1617" s="324">
        <v>1.58</v>
      </c>
      <c r="Z1617" s="324">
        <v>2.77</v>
      </c>
      <c r="AA1617" s="407">
        <v>1.11E-5</v>
      </c>
      <c r="AB1617" s="407">
        <v>3.6299999999999999E-2</v>
      </c>
      <c r="AC1617" s="324">
        <v>1.54</v>
      </c>
      <c r="AD1617" s="324">
        <v>2.68</v>
      </c>
      <c r="AE1617" s="407">
        <v>9.0599999999999997E-6</v>
      </c>
      <c r="AF1617" s="407">
        <v>3.6299999999999999E-2</v>
      </c>
      <c r="AG1617" s="324">
        <v>1.69</v>
      </c>
      <c r="AH1617" s="324">
        <v>2.2999999999999998</v>
      </c>
      <c r="AI1617" s="324">
        <v>0</v>
      </c>
      <c r="AJ1617" s="324">
        <v>0</v>
      </c>
      <c r="AK1617" s="324">
        <v>0</v>
      </c>
      <c r="AL1617" s="324">
        <v>0</v>
      </c>
      <c r="AM1617" s="324">
        <v>0</v>
      </c>
      <c r="AN1617" s="324">
        <v>0</v>
      </c>
      <c r="AO1617" s="324">
        <v>155000</v>
      </c>
      <c r="AP1617" s="324">
        <v>3.6290000000000003E-2</v>
      </c>
      <c r="AQ1617" s="324">
        <v>0.1905</v>
      </c>
      <c r="AR1617" s="324">
        <v>88</v>
      </c>
      <c r="AS1617" s="324" t="s">
        <v>1949</v>
      </c>
      <c r="AT1617" s="390">
        <v>0</v>
      </c>
      <c r="AU1617" s="390">
        <v>0</v>
      </c>
      <c r="AV1617" s="390">
        <v>0</v>
      </c>
      <c r="AY1617" s="390" t="s">
        <v>3549</v>
      </c>
    </row>
    <row r="1618" spans="1:51" s="390" customFormat="1">
      <c r="A1618" s="324" t="s">
        <v>81</v>
      </c>
      <c r="B1618" s="324" t="s">
        <v>1952</v>
      </c>
      <c r="C1618" s="324">
        <v>0.15</v>
      </c>
      <c r="D1618" s="324">
        <v>20</v>
      </c>
      <c r="E1618" s="324">
        <v>2.0000000000000001E-4</v>
      </c>
      <c r="F1618" s="399">
        <v>0</v>
      </c>
      <c r="G1618" s="324">
        <v>30</v>
      </c>
      <c r="H1618" s="324">
        <v>0.8</v>
      </c>
      <c r="I1618" s="324">
        <v>43</v>
      </c>
      <c r="J1618" s="324">
        <v>40</v>
      </c>
      <c r="K1618" s="324">
        <v>125</v>
      </c>
      <c r="L1618" s="324">
        <v>1</v>
      </c>
      <c r="M1618" s="324">
        <v>10.199999999999999</v>
      </c>
      <c r="N1618" s="324">
        <v>6.88</v>
      </c>
      <c r="O1618" s="324">
        <v>5.16</v>
      </c>
      <c r="P1618" s="324">
        <v>100</v>
      </c>
      <c r="Q1618" s="324" t="s">
        <v>293</v>
      </c>
      <c r="R1618" s="399">
        <v>1</v>
      </c>
      <c r="S1618" s="399">
        <v>0</v>
      </c>
      <c r="T1618" s="399">
        <v>0</v>
      </c>
      <c r="U1618" s="406">
        <v>0.74</v>
      </c>
      <c r="V1618" s="406">
        <v>0.34</v>
      </c>
      <c r="W1618" s="407">
        <v>1.2999999999999999E-5</v>
      </c>
      <c r="X1618" s="407">
        <v>4.36E-2</v>
      </c>
      <c r="Y1618" s="324">
        <v>1.58</v>
      </c>
      <c r="Z1618" s="324">
        <v>2.77</v>
      </c>
      <c r="AA1618" s="407">
        <v>1.11E-5</v>
      </c>
      <c r="AB1618" s="407">
        <v>4.36E-2</v>
      </c>
      <c r="AC1618" s="324">
        <v>1.54</v>
      </c>
      <c r="AD1618" s="324">
        <v>2.68</v>
      </c>
      <c r="AE1618" s="407">
        <v>9.0599999999999997E-6</v>
      </c>
      <c r="AF1618" s="407">
        <v>4.36E-2</v>
      </c>
      <c r="AG1618" s="324">
        <v>1.69</v>
      </c>
      <c r="AH1618" s="324">
        <v>2.2999999999999998</v>
      </c>
      <c r="AI1618" s="324">
        <v>0</v>
      </c>
      <c r="AJ1618" s="324">
        <v>0</v>
      </c>
      <c r="AK1618" s="324">
        <v>0</v>
      </c>
      <c r="AL1618" s="324">
        <v>0</v>
      </c>
      <c r="AM1618" s="324">
        <v>0</v>
      </c>
      <c r="AN1618" s="324">
        <v>0</v>
      </c>
      <c r="AO1618" s="324">
        <v>155000</v>
      </c>
      <c r="AP1618" s="324">
        <v>3.6290000000000003E-2</v>
      </c>
      <c r="AQ1618" s="324">
        <v>0.1905</v>
      </c>
      <c r="AR1618" s="324">
        <v>88</v>
      </c>
      <c r="AS1618" s="324" t="s">
        <v>1949</v>
      </c>
      <c r="AT1618" s="390">
        <v>0</v>
      </c>
      <c r="AU1618" s="390">
        <v>0</v>
      </c>
      <c r="AV1618" s="390">
        <v>0</v>
      </c>
      <c r="AY1618" s="390" t="s">
        <v>3533</v>
      </c>
    </row>
    <row r="1619" spans="1:51" s="390" customFormat="1">
      <c r="A1619" s="324" t="s">
        <v>81</v>
      </c>
      <c r="B1619" s="324" t="s">
        <v>3685</v>
      </c>
      <c r="C1619" s="324">
        <v>0.23</v>
      </c>
      <c r="D1619" s="324">
        <v>20</v>
      </c>
      <c r="E1619" s="324">
        <v>2.0000000000000001E-4</v>
      </c>
      <c r="F1619" s="399">
        <v>0</v>
      </c>
      <c r="G1619" s="324">
        <v>25.5</v>
      </c>
      <c r="H1619" s="324">
        <v>0.8</v>
      </c>
      <c r="I1619" s="324">
        <v>43</v>
      </c>
      <c r="J1619" s="324">
        <v>40</v>
      </c>
      <c r="K1619" s="324">
        <v>125</v>
      </c>
      <c r="L1619" s="324">
        <v>1</v>
      </c>
      <c r="M1619" s="324">
        <v>10.199999999999999</v>
      </c>
      <c r="N1619" s="324">
        <v>6.88</v>
      </c>
      <c r="O1619" s="324">
        <v>5.16</v>
      </c>
      <c r="P1619" s="324">
        <v>100</v>
      </c>
      <c r="Q1619" s="324" t="s">
        <v>293</v>
      </c>
      <c r="R1619" s="399">
        <v>1</v>
      </c>
      <c r="S1619" s="399">
        <v>0</v>
      </c>
      <c r="T1619" s="399">
        <v>0</v>
      </c>
      <c r="U1619" s="406">
        <v>0.74</v>
      </c>
      <c r="V1619" s="406">
        <v>0.34</v>
      </c>
      <c r="W1619" s="407">
        <v>1.2999999999999999E-5</v>
      </c>
      <c r="X1619" s="407">
        <v>6.6900000000000001E-2</v>
      </c>
      <c r="Y1619" s="324">
        <v>1.58</v>
      </c>
      <c r="Z1619" s="324">
        <v>2.77</v>
      </c>
      <c r="AA1619" s="407">
        <v>1.11E-5</v>
      </c>
      <c r="AB1619" s="407">
        <v>6.6900000000000001E-2</v>
      </c>
      <c r="AC1619" s="324">
        <v>1.54</v>
      </c>
      <c r="AD1619" s="324">
        <v>2.68</v>
      </c>
      <c r="AE1619" s="407">
        <v>9.0599999999999997E-6</v>
      </c>
      <c r="AF1619" s="407">
        <v>6.6900000000000001E-2</v>
      </c>
      <c r="AG1619" s="324">
        <v>1.69</v>
      </c>
      <c r="AH1619" s="324">
        <v>2.2999999999999998</v>
      </c>
      <c r="AI1619" s="324">
        <v>0</v>
      </c>
      <c r="AJ1619" s="324">
        <v>0</v>
      </c>
      <c r="AK1619" s="324">
        <v>0</v>
      </c>
      <c r="AL1619" s="324">
        <v>0</v>
      </c>
      <c r="AM1619" s="324">
        <v>0</v>
      </c>
      <c r="AN1619" s="324">
        <v>0</v>
      </c>
      <c r="AO1619" s="324">
        <v>155000</v>
      </c>
      <c r="AP1619" s="324">
        <v>3.6290000000000003E-2</v>
      </c>
      <c r="AQ1619" s="324">
        <v>0.1905</v>
      </c>
      <c r="AR1619" s="324">
        <v>88</v>
      </c>
      <c r="AS1619" s="324" t="s">
        <v>1949</v>
      </c>
      <c r="AT1619" s="390">
        <v>0</v>
      </c>
      <c r="AU1619" s="390">
        <v>0</v>
      </c>
      <c r="AV1619" s="390">
        <v>0</v>
      </c>
      <c r="AY1619" s="390" t="s">
        <v>3533</v>
      </c>
    </row>
    <row r="1620" spans="1:51" s="390" customFormat="1">
      <c r="A1620" s="324" t="s">
        <v>81</v>
      </c>
      <c r="B1620" s="324" t="s">
        <v>1948</v>
      </c>
      <c r="C1620" s="324">
        <v>7.4999999999999997E-2</v>
      </c>
      <c r="D1620" s="324">
        <v>20</v>
      </c>
      <c r="E1620" s="324">
        <v>2.0000000000000001E-4</v>
      </c>
      <c r="F1620" s="399">
        <v>0</v>
      </c>
      <c r="G1620" s="324">
        <v>61</v>
      </c>
      <c r="H1620" s="324">
        <v>0.8</v>
      </c>
      <c r="I1620" s="324">
        <v>43</v>
      </c>
      <c r="J1620" s="324">
        <v>40</v>
      </c>
      <c r="K1620" s="324">
        <v>125</v>
      </c>
      <c r="L1620" s="324">
        <v>1</v>
      </c>
      <c r="M1620" s="324">
        <v>10.199999999999999</v>
      </c>
      <c r="N1620" s="324">
        <v>6.88</v>
      </c>
      <c r="O1620" s="324">
        <v>5.16</v>
      </c>
      <c r="P1620" s="324">
        <v>100</v>
      </c>
      <c r="Q1620" s="324" t="s">
        <v>293</v>
      </c>
      <c r="R1620" s="399">
        <v>1</v>
      </c>
      <c r="S1620" s="399">
        <v>0</v>
      </c>
      <c r="T1620" s="399">
        <v>0</v>
      </c>
      <c r="U1620" s="406">
        <v>0.74</v>
      </c>
      <c r="V1620" s="406">
        <v>0.34</v>
      </c>
      <c r="W1620" s="407">
        <v>1.2999999999999999E-5</v>
      </c>
      <c r="X1620" s="407">
        <v>2.18E-2</v>
      </c>
      <c r="Y1620" s="324">
        <v>1.58</v>
      </c>
      <c r="Z1620" s="324">
        <v>2.77</v>
      </c>
      <c r="AA1620" s="407">
        <v>1.11E-5</v>
      </c>
      <c r="AB1620" s="407">
        <v>2.18E-2</v>
      </c>
      <c r="AC1620" s="324">
        <v>1.54</v>
      </c>
      <c r="AD1620" s="324">
        <v>2.68</v>
      </c>
      <c r="AE1620" s="407">
        <v>9.0599999999999997E-6</v>
      </c>
      <c r="AF1620" s="407">
        <v>2.18E-2</v>
      </c>
      <c r="AG1620" s="324">
        <v>1.69</v>
      </c>
      <c r="AH1620" s="324">
        <v>2.2999999999999998</v>
      </c>
      <c r="AI1620" s="324">
        <v>0</v>
      </c>
      <c r="AJ1620" s="324">
        <v>0</v>
      </c>
      <c r="AK1620" s="324">
        <v>0</v>
      </c>
      <c r="AL1620" s="324">
        <v>0</v>
      </c>
      <c r="AM1620" s="324">
        <v>0</v>
      </c>
      <c r="AN1620" s="324">
        <v>0</v>
      </c>
      <c r="AO1620" s="324">
        <v>155000</v>
      </c>
      <c r="AP1620" s="324">
        <v>3.6290000000000003E-2</v>
      </c>
      <c r="AQ1620" s="324">
        <v>0.1905</v>
      </c>
      <c r="AR1620" s="324">
        <v>88</v>
      </c>
      <c r="AS1620" s="324" t="s">
        <v>1949</v>
      </c>
      <c r="AT1620" s="390">
        <v>0</v>
      </c>
      <c r="AU1620" s="390">
        <v>0</v>
      </c>
      <c r="AV1620" s="390">
        <v>0</v>
      </c>
      <c r="AY1620" s="390" t="s">
        <v>3533</v>
      </c>
    </row>
    <row r="1621" spans="1:51" s="390" customFormat="1">
      <c r="A1621" s="324" t="s">
        <v>81</v>
      </c>
      <c r="B1621" s="324" t="s">
        <v>3686</v>
      </c>
      <c r="C1621" s="324">
        <v>0.12</v>
      </c>
      <c r="D1621" s="324">
        <v>20</v>
      </c>
      <c r="E1621" s="324">
        <v>2.0000000000000001E-4</v>
      </c>
      <c r="F1621" s="399">
        <v>0</v>
      </c>
      <c r="G1621" s="324">
        <v>88</v>
      </c>
      <c r="H1621" s="324">
        <v>0.7</v>
      </c>
      <c r="I1621" s="324">
        <v>35.5</v>
      </c>
      <c r="J1621" s="324">
        <v>40</v>
      </c>
      <c r="K1621" s="324">
        <v>125</v>
      </c>
      <c r="L1621" s="324">
        <v>1</v>
      </c>
      <c r="M1621" s="324">
        <v>11</v>
      </c>
      <c r="N1621" s="324">
        <v>7.65</v>
      </c>
      <c r="O1621" s="324">
        <v>7.2</v>
      </c>
      <c r="P1621" s="324">
        <v>100</v>
      </c>
      <c r="Q1621" s="324" t="s">
        <v>293</v>
      </c>
      <c r="R1621" s="399">
        <v>1</v>
      </c>
      <c r="S1621" s="399">
        <v>0</v>
      </c>
      <c r="T1621" s="399">
        <v>0</v>
      </c>
      <c r="U1621" s="406">
        <v>0.48</v>
      </c>
      <c r="V1621" s="406">
        <v>0</v>
      </c>
      <c r="W1621" s="407">
        <v>2.23E-5</v>
      </c>
      <c r="X1621" s="407">
        <v>2.3400000000000001E-2</v>
      </c>
      <c r="Y1621" s="324">
        <v>1.58</v>
      </c>
      <c r="Z1621" s="324">
        <v>2.77</v>
      </c>
      <c r="AA1621" s="407">
        <v>1.9000000000000001E-5</v>
      </c>
      <c r="AB1621" s="407">
        <v>2.3400000000000001E-2</v>
      </c>
      <c r="AC1621" s="324">
        <v>1.54</v>
      </c>
      <c r="AD1621" s="324">
        <v>2.68</v>
      </c>
      <c r="AE1621" s="407">
        <v>1.56E-5</v>
      </c>
      <c r="AF1621" s="407">
        <v>2.3400000000000001E-2</v>
      </c>
      <c r="AG1621" s="324">
        <v>1.69</v>
      </c>
      <c r="AH1621" s="324">
        <v>2.2999999999999998</v>
      </c>
      <c r="AI1621" s="324">
        <v>0</v>
      </c>
      <c r="AJ1621" s="324">
        <v>0</v>
      </c>
      <c r="AK1621" s="324">
        <v>0</v>
      </c>
      <c r="AL1621" s="324">
        <v>0</v>
      </c>
      <c r="AM1621" s="324">
        <v>0</v>
      </c>
      <c r="AN1621" s="324">
        <v>0</v>
      </c>
      <c r="AO1621" s="324">
        <v>87188</v>
      </c>
      <c r="AP1621" s="324">
        <v>6.4519999999999994E-2</v>
      </c>
      <c r="AQ1621" s="324">
        <v>0.254</v>
      </c>
      <c r="AR1621" s="324">
        <v>126</v>
      </c>
      <c r="AS1621" s="324" t="s">
        <v>1954</v>
      </c>
      <c r="AT1621" s="390">
        <v>0</v>
      </c>
      <c r="AU1621" s="390">
        <v>0</v>
      </c>
      <c r="AV1621" s="390">
        <v>0</v>
      </c>
      <c r="AY1621" s="390" t="s">
        <v>3533</v>
      </c>
    </row>
    <row r="1622" spans="1:51" s="390" customFormat="1">
      <c r="A1622" s="324" t="s">
        <v>81</v>
      </c>
      <c r="B1622" s="324" t="s">
        <v>3687</v>
      </c>
      <c r="C1622" s="324">
        <v>0.15</v>
      </c>
      <c r="D1622" s="324">
        <v>20</v>
      </c>
      <c r="E1622" s="324">
        <v>2.0000000000000001E-4</v>
      </c>
      <c r="F1622" s="399">
        <v>0</v>
      </c>
      <c r="G1622" s="324">
        <v>76</v>
      </c>
      <c r="H1622" s="324">
        <v>0.7</v>
      </c>
      <c r="I1622" s="324">
        <v>35.5</v>
      </c>
      <c r="J1622" s="324">
        <v>40</v>
      </c>
      <c r="K1622" s="324">
        <v>125</v>
      </c>
      <c r="L1622" s="324">
        <v>1</v>
      </c>
      <c r="M1622" s="324">
        <v>11</v>
      </c>
      <c r="N1622" s="324">
        <v>7.65</v>
      </c>
      <c r="O1622" s="324">
        <v>7.2</v>
      </c>
      <c r="P1622" s="324">
        <v>100</v>
      </c>
      <c r="Q1622" s="324" t="s">
        <v>293</v>
      </c>
      <c r="R1622" s="399">
        <v>1</v>
      </c>
      <c r="S1622" s="399">
        <v>0</v>
      </c>
      <c r="T1622" s="399">
        <v>0</v>
      </c>
      <c r="U1622" s="406">
        <v>0.48</v>
      </c>
      <c r="V1622" s="406">
        <v>0</v>
      </c>
      <c r="W1622" s="407">
        <v>2.23E-5</v>
      </c>
      <c r="X1622" s="407">
        <v>2.93E-2</v>
      </c>
      <c r="Y1622" s="324">
        <v>1.58</v>
      </c>
      <c r="Z1622" s="324">
        <v>2.77</v>
      </c>
      <c r="AA1622" s="407">
        <v>1.9000000000000001E-5</v>
      </c>
      <c r="AB1622" s="407">
        <v>2.93E-2</v>
      </c>
      <c r="AC1622" s="324">
        <v>1.54</v>
      </c>
      <c r="AD1622" s="324">
        <v>2.68</v>
      </c>
      <c r="AE1622" s="407">
        <v>1.56E-5</v>
      </c>
      <c r="AF1622" s="407">
        <v>2.93E-2</v>
      </c>
      <c r="AG1622" s="324">
        <v>1.69</v>
      </c>
      <c r="AH1622" s="324">
        <v>2.2999999999999998</v>
      </c>
      <c r="AI1622" s="324">
        <v>0</v>
      </c>
      <c r="AJ1622" s="324">
        <v>0</v>
      </c>
      <c r="AK1622" s="324">
        <v>0</v>
      </c>
      <c r="AL1622" s="324">
        <v>0</v>
      </c>
      <c r="AM1622" s="324">
        <v>0</v>
      </c>
      <c r="AN1622" s="324">
        <v>0</v>
      </c>
      <c r="AO1622" s="324">
        <v>87188</v>
      </c>
      <c r="AP1622" s="324">
        <v>6.4519999999999994E-2</v>
      </c>
      <c r="AQ1622" s="324">
        <v>0.254</v>
      </c>
      <c r="AR1622" s="324">
        <v>126</v>
      </c>
      <c r="AS1622" s="324" t="s">
        <v>1954</v>
      </c>
      <c r="AT1622" s="390">
        <v>0</v>
      </c>
      <c r="AU1622" s="390">
        <v>0</v>
      </c>
      <c r="AV1622" s="390">
        <v>0</v>
      </c>
      <c r="AY1622" s="390" t="s">
        <v>3533</v>
      </c>
    </row>
    <row r="1623" spans="1:51" s="390" customFormat="1">
      <c r="A1623" s="324" t="s">
        <v>81</v>
      </c>
      <c r="B1623" s="324" t="s">
        <v>3688</v>
      </c>
      <c r="C1623" s="324">
        <v>0.17</v>
      </c>
      <c r="D1623" s="324">
        <v>20</v>
      </c>
      <c r="E1623" s="324">
        <v>2.0000000000000001E-4</v>
      </c>
      <c r="F1623" s="399">
        <v>0</v>
      </c>
      <c r="G1623" s="324">
        <v>63</v>
      </c>
      <c r="H1623" s="324">
        <v>0.7</v>
      </c>
      <c r="I1623" s="324">
        <v>35.5</v>
      </c>
      <c r="J1623" s="324">
        <v>40</v>
      </c>
      <c r="K1623" s="324">
        <v>125</v>
      </c>
      <c r="L1623" s="324">
        <v>1</v>
      </c>
      <c r="M1623" s="324">
        <v>11</v>
      </c>
      <c r="N1623" s="324">
        <v>7.65</v>
      </c>
      <c r="O1623" s="324">
        <v>7.2</v>
      </c>
      <c r="P1623" s="324">
        <v>100</v>
      </c>
      <c r="Q1623" s="324" t="s">
        <v>293</v>
      </c>
      <c r="R1623" s="399">
        <v>1</v>
      </c>
      <c r="S1623" s="399">
        <v>0</v>
      </c>
      <c r="T1623" s="399">
        <v>0</v>
      </c>
      <c r="U1623" s="406">
        <v>0.48</v>
      </c>
      <c r="V1623" s="406">
        <v>0</v>
      </c>
      <c r="W1623" s="407">
        <v>2.23E-5</v>
      </c>
      <c r="X1623" s="407">
        <v>3.32E-2</v>
      </c>
      <c r="Y1623" s="324">
        <v>1.58</v>
      </c>
      <c r="Z1623" s="324">
        <v>2.77</v>
      </c>
      <c r="AA1623" s="407">
        <v>1.9000000000000001E-5</v>
      </c>
      <c r="AB1623" s="407">
        <v>3.32E-2</v>
      </c>
      <c r="AC1623" s="324">
        <v>1.54</v>
      </c>
      <c r="AD1623" s="324">
        <v>2.68</v>
      </c>
      <c r="AE1623" s="407">
        <v>1.56E-5</v>
      </c>
      <c r="AF1623" s="407">
        <v>3.32E-2</v>
      </c>
      <c r="AG1623" s="324">
        <v>1.69</v>
      </c>
      <c r="AH1623" s="324">
        <v>2.2999999999999998</v>
      </c>
      <c r="AI1623" s="324">
        <v>0</v>
      </c>
      <c r="AJ1623" s="324">
        <v>0</v>
      </c>
      <c r="AK1623" s="324">
        <v>0</v>
      </c>
      <c r="AL1623" s="324">
        <v>0</v>
      </c>
      <c r="AM1623" s="324">
        <v>0</v>
      </c>
      <c r="AN1623" s="324">
        <v>0</v>
      </c>
      <c r="AO1623" s="324">
        <v>87188</v>
      </c>
      <c r="AP1623" s="324">
        <v>6.4519999999999994E-2</v>
      </c>
      <c r="AQ1623" s="324">
        <v>0.254</v>
      </c>
      <c r="AR1623" s="324">
        <v>126</v>
      </c>
      <c r="AS1623" s="324" t="s">
        <v>1954</v>
      </c>
      <c r="AT1623" s="390">
        <v>0</v>
      </c>
      <c r="AU1623" s="390">
        <v>0</v>
      </c>
      <c r="AV1623" s="390">
        <v>0</v>
      </c>
      <c r="AY1623" s="390" t="s">
        <v>3627</v>
      </c>
    </row>
    <row r="1624" spans="1:51" s="390" customFormat="1">
      <c r="A1624" s="324" t="s">
        <v>81</v>
      </c>
      <c r="B1624" s="324" t="s">
        <v>3689</v>
      </c>
      <c r="C1624" s="324">
        <v>0.2</v>
      </c>
      <c r="D1624" s="324">
        <v>20</v>
      </c>
      <c r="E1624" s="324">
        <v>2.0000000000000001E-4</v>
      </c>
      <c r="F1624" s="399">
        <v>0</v>
      </c>
      <c r="G1624" s="324">
        <v>55</v>
      </c>
      <c r="H1624" s="324">
        <v>0.7</v>
      </c>
      <c r="I1624" s="324">
        <v>35.5</v>
      </c>
      <c r="J1624" s="324">
        <v>40</v>
      </c>
      <c r="K1624" s="324">
        <v>125</v>
      </c>
      <c r="L1624" s="324">
        <v>1</v>
      </c>
      <c r="M1624" s="324">
        <v>11</v>
      </c>
      <c r="N1624" s="324">
        <v>7.65</v>
      </c>
      <c r="O1624" s="324">
        <v>7.2</v>
      </c>
      <c r="P1624" s="324">
        <v>100</v>
      </c>
      <c r="Q1624" s="324" t="s">
        <v>293</v>
      </c>
      <c r="R1624" s="399">
        <v>1</v>
      </c>
      <c r="S1624" s="399">
        <v>0</v>
      </c>
      <c r="T1624" s="399">
        <v>0</v>
      </c>
      <c r="U1624" s="406">
        <v>0.48</v>
      </c>
      <c r="V1624" s="406">
        <v>0</v>
      </c>
      <c r="W1624" s="407">
        <v>2.23E-5</v>
      </c>
      <c r="X1624" s="407">
        <v>3.9E-2</v>
      </c>
      <c r="Y1624" s="324">
        <v>1.58</v>
      </c>
      <c r="Z1624" s="324">
        <v>2.77</v>
      </c>
      <c r="AA1624" s="407">
        <v>1.9000000000000001E-5</v>
      </c>
      <c r="AB1624" s="407">
        <v>3.9E-2</v>
      </c>
      <c r="AC1624" s="324">
        <v>1.54</v>
      </c>
      <c r="AD1624" s="324">
        <v>2.68</v>
      </c>
      <c r="AE1624" s="407">
        <v>1.56E-5</v>
      </c>
      <c r="AF1624" s="407">
        <v>3.9E-2</v>
      </c>
      <c r="AG1624" s="324">
        <v>1.69</v>
      </c>
      <c r="AH1624" s="324">
        <v>2.2999999999999998</v>
      </c>
      <c r="AI1624" s="324">
        <v>0</v>
      </c>
      <c r="AJ1624" s="324">
        <v>0</v>
      </c>
      <c r="AK1624" s="324">
        <v>0</v>
      </c>
      <c r="AL1624" s="324">
        <v>0</v>
      </c>
      <c r="AM1624" s="324">
        <v>0</v>
      </c>
      <c r="AN1624" s="324">
        <v>0</v>
      </c>
      <c r="AO1624" s="324">
        <v>87188</v>
      </c>
      <c r="AP1624" s="324">
        <v>6.4519999999999994E-2</v>
      </c>
      <c r="AQ1624" s="324">
        <v>0.254</v>
      </c>
      <c r="AR1624" s="324">
        <v>126</v>
      </c>
      <c r="AS1624" s="324" t="s">
        <v>1954</v>
      </c>
      <c r="AT1624" s="390">
        <v>0</v>
      </c>
      <c r="AU1624" s="390">
        <v>0</v>
      </c>
      <c r="AV1624" s="390">
        <v>0</v>
      </c>
      <c r="AY1624" s="390" t="s">
        <v>3627</v>
      </c>
    </row>
    <row r="1625" spans="1:51" s="390" customFormat="1">
      <c r="A1625" s="324" t="s">
        <v>81</v>
      </c>
      <c r="B1625" s="324" t="s">
        <v>3690</v>
      </c>
      <c r="C1625" s="324">
        <v>0.23</v>
      </c>
      <c r="D1625" s="324">
        <v>20</v>
      </c>
      <c r="E1625" s="324">
        <v>2.0000000000000001E-4</v>
      </c>
      <c r="F1625" s="399">
        <v>0</v>
      </c>
      <c r="G1625" s="324">
        <v>49</v>
      </c>
      <c r="H1625" s="324">
        <v>0.7</v>
      </c>
      <c r="I1625" s="324">
        <v>35.5</v>
      </c>
      <c r="J1625" s="324">
        <v>40</v>
      </c>
      <c r="K1625" s="324">
        <v>125</v>
      </c>
      <c r="L1625" s="324">
        <v>1</v>
      </c>
      <c r="M1625" s="324">
        <v>11</v>
      </c>
      <c r="N1625" s="324">
        <v>7.65</v>
      </c>
      <c r="O1625" s="324">
        <v>7.2</v>
      </c>
      <c r="P1625" s="324">
        <v>100</v>
      </c>
      <c r="Q1625" s="324" t="s">
        <v>293</v>
      </c>
      <c r="R1625" s="399">
        <v>1</v>
      </c>
      <c r="S1625" s="399">
        <v>0</v>
      </c>
      <c r="T1625" s="399">
        <v>0</v>
      </c>
      <c r="U1625" s="406">
        <v>0.48</v>
      </c>
      <c r="V1625" s="406">
        <v>0</v>
      </c>
      <c r="W1625" s="407">
        <v>2.23E-5</v>
      </c>
      <c r="X1625" s="407">
        <v>4.4900000000000002E-2</v>
      </c>
      <c r="Y1625" s="324">
        <v>1.58</v>
      </c>
      <c r="Z1625" s="324">
        <v>2.77</v>
      </c>
      <c r="AA1625" s="407">
        <v>1.9000000000000001E-5</v>
      </c>
      <c r="AB1625" s="407">
        <v>4.4900000000000002E-2</v>
      </c>
      <c r="AC1625" s="324">
        <v>1.54</v>
      </c>
      <c r="AD1625" s="324">
        <v>2.68</v>
      </c>
      <c r="AE1625" s="407">
        <v>1.56E-5</v>
      </c>
      <c r="AF1625" s="407">
        <v>4.4900000000000002E-2</v>
      </c>
      <c r="AG1625" s="324">
        <v>1.69</v>
      </c>
      <c r="AH1625" s="324">
        <v>2.2999999999999998</v>
      </c>
      <c r="AI1625" s="324">
        <v>0</v>
      </c>
      <c r="AJ1625" s="324">
        <v>0</v>
      </c>
      <c r="AK1625" s="324">
        <v>0</v>
      </c>
      <c r="AL1625" s="324">
        <v>0</v>
      </c>
      <c r="AM1625" s="324">
        <v>0</v>
      </c>
      <c r="AN1625" s="324">
        <v>0</v>
      </c>
      <c r="AO1625" s="324">
        <v>87188</v>
      </c>
      <c r="AP1625" s="324">
        <v>6.4519999999999994E-2</v>
      </c>
      <c r="AQ1625" s="324">
        <v>0.254</v>
      </c>
      <c r="AR1625" s="324">
        <v>126</v>
      </c>
      <c r="AS1625" s="324" t="s">
        <v>1954</v>
      </c>
      <c r="AT1625" s="390">
        <v>0</v>
      </c>
      <c r="AU1625" s="390">
        <v>0</v>
      </c>
      <c r="AV1625" s="390">
        <v>0</v>
      </c>
      <c r="AY1625" s="390" t="s">
        <v>3627</v>
      </c>
    </row>
    <row r="1626" spans="1:51" s="390" customFormat="1">
      <c r="A1626" s="324" t="s">
        <v>81</v>
      </c>
      <c r="B1626" s="324" t="s">
        <v>3691</v>
      </c>
      <c r="C1626" s="324">
        <v>0.27</v>
      </c>
      <c r="D1626" s="324">
        <v>20</v>
      </c>
      <c r="E1626" s="324">
        <v>2.0000000000000001E-4</v>
      </c>
      <c r="F1626" s="399">
        <v>0</v>
      </c>
      <c r="G1626" s="324">
        <v>40</v>
      </c>
      <c r="H1626" s="324">
        <v>0.7</v>
      </c>
      <c r="I1626" s="324">
        <v>35.5</v>
      </c>
      <c r="J1626" s="324">
        <v>40</v>
      </c>
      <c r="K1626" s="324">
        <v>125</v>
      </c>
      <c r="L1626" s="324">
        <v>1</v>
      </c>
      <c r="M1626" s="324">
        <v>11</v>
      </c>
      <c r="N1626" s="324">
        <v>7.65</v>
      </c>
      <c r="O1626" s="324">
        <v>7.2</v>
      </c>
      <c r="P1626" s="324">
        <v>100</v>
      </c>
      <c r="Q1626" s="324" t="s">
        <v>293</v>
      </c>
      <c r="R1626" s="399">
        <v>1</v>
      </c>
      <c r="S1626" s="399">
        <v>0</v>
      </c>
      <c r="T1626" s="399">
        <v>0</v>
      </c>
      <c r="U1626" s="406">
        <v>0.48</v>
      </c>
      <c r="V1626" s="406">
        <v>0</v>
      </c>
      <c r="W1626" s="407">
        <v>2.23E-5</v>
      </c>
      <c r="X1626" s="407">
        <v>5.2699999999999997E-2</v>
      </c>
      <c r="Y1626" s="324">
        <v>1.58</v>
      </c>
      <c r="Z1626" s="324">
        <v>2.77</v>
      </c>
      <c r="AA1626" s="407">
        <v>1.9000000000000001E-5</v>
      </c>
      <c r="AB1626" s="407">
        <v>5.2699999999999997E-2</v>
      </c>
      <c r="AC1626" s="324">
        <v>1.54</v>
      </c>
      <c r="AD1626" s="324">
        <v>2.68</v>
      </c>
      <c r="AE1626" s="407">
        <v>1.56E-5</v>
      </c>
      <c r="AF1626" s="407">
        <v>5.2699999999999997E-2</v>
      </c>
      <c r="AG1626" s="324">
        <v>1.69</v>
      </c>
      <c r="AH1626" s="324">
        <v>2.2999999999999998</v>
      </c>
      <c r="AI1626" s="324">
        <v>0</v>
      </c>
      <c r="AJ1626" s="324">
        <v>0</v>
      </c>
      <c r="AK1626" s="324">
        <v>0</v>
      </c>
      <c r="AL1626" s="324">
        <v>0</v>
      </c>
      <c r="AM1626" s="324">
        <v>0</v>
      </c>
      <c r="AN1626" s="324">
        <v>0</v>
      </c>
      <c r="AO1626" s="324">
        <v>87188</v>
      </c>
      <c r="AP1626" s="324">
        <v>6.4519999999999994E-2</v>
      </c>
      <c r="AQ1626" s="324">
        <v>0.254</v>
      </c>
      <c r="AR1626" s="324">
        <v>126</v>
      </c>
      <c r="AS1626" s="324" t="s">
        <v>1954</v>
      </c>
      <c r="AT1626" s="390">
        <v>0</v>
      </c>
      <c r="AU1626" s="390">
        <v>0</v>
      </c>
      <c r="AV1626" s="390">
        <v>0</v>
      </c>
      <c r="AY1626" s="390" t="s">
        <v>3627</v>
      </c>
    </row>
    <row r="1627" spans="1:51" s="390" customFormat="1">
      <c r="A1627" s="324" t="s">
        <v>81</v>
      </c>
      <c r="B1627" s="324" t="s">
        <v>3692</v>
      </c>
      <c r="C1627" s="324">
        <v>0.3</v>
      </c>
      <c r="D1627" s="324">
        <v>20</v>
      </c>
      <c r="E1627" s="324">
        <v>2.0000000000000001E-4</v>
      </c>
      <c r="F1627" s="399">
        <v>0</v>
      </c>
      <c r="G1627" s="324">
        <v>34</v>
      </c>
      <c r="H1627" s="324">
        <v>0.7</v>
      </c>
      <c r="I1627" s="324">
        <v>35.5</v>
      </c>
      <c r="J1627" s="324">
        <v>40</v>
      </c>
      <c r="K1627" s="324">
        <v>125</v>
      </c>
      <c r="L1627" s="324">
        <v>1</v>
      </c>
      <c r="M1627" s="324">
        <v>11</v>
      </c>
      <c r="N1627" s="324">
        <v>7.65</v>
      </c>
      <c r="O1627" s="324">
        <v>7.2</v>
      </c>
      <c r="P1627" s="324">
        <v>100</v>
      </c>
      <c r="Q1627" s="324" t="s">
        <v>293</v>
      </c>
      <c r="R1627" s="399">
        <v>1</v>
      </c>
      <c r="S1627" s="399">
        <v>0</v>
      </c>
      <c r="T1627" s="399">
        <v>0</v>
      </c>
      <c r="U1627" s="406">
        <v>0.48</v>
      </c>
      <c r="V1627" s="406">
        <v>0</v>
      </c>
      <c r="W1627" s="407">
        <v>2.23E-5</v>
      </c>
      <c r="X1627" s="407">
        <v>5.8500000000000003E-2</v>
      </c>
      <c r="Y1627" s="324">
        <v>1.58</v>
      </c>
      <c r="Z1627" s="324">
        <v>2.77</v>
      </c>
      <c r="AA1627" s="407">
        <v>1.9000000000000001E-5</v>
      </c>
      <c r="AB1627" s="407">
        <v>5.8500000000000003E-2</v>
      </c>
      <c r="AC1627" s="324">
        <v>1.54</v>
      </c>
      <c r="AD1627" s="324">
        <v>2.68</v>
      </c>
      <c r="AE1627" s="407">
        <v>1.56E-5</v>
      </c>
      <c r="AF1627" s="407">
        <v>5.8500000000000003E-2</v>
      </c>
      <c r="AG1627" s="324">
        <v>1.69</v>
      </c>
      <c r="AH1627" s="324">
        <v>2.2999999999999998</v>
      </c>
      <c r="AI1627" s="324">
        <v>0</v>
      </c>
      <c r="AJ1627" s="324">
        <v>0</v>
      </c>
      <c r="AK1627" s="324">
        <v>0</v>
      </c>
      <c r="AL1627" s="324">
        <v>0</v>
      </c>
      <c r="AM1627" s="324">
        <v>0</v>
      </c>
      <c r="AN1627" s="324">
        <v>0</v>
      </c>
      <c r="AO1627" s="324">
        <v>87188</v>
      </c>
      <c r="AP1627" s="324">
        <v>6.4519999999999994E-2</v>
      </c>
      <c r="AQ1627" s="324">
        <v>0.254</v>
      </c>
      <c r="AR1627" s="324">
        <v>126</v>
      </c>
      <c r="AS1627" s="324" t="s">
        <v>1954</v>
      </c>
      <c r="AT1627" s="390">
        <v>0</v>
      </c>
      <c r="AU1627" s="390">
        <v>0</v>
      </c>
      <c r="AV1627" s="390">
        <v>0</v>
      </c>
      <c r="AY1627" s="390" t="s">
        <v>3627</v>
      </c>
    </row>
    <row r="1628" spans="1:51" s="390" customFormat="1">
      <c r="A1628" s="324" t="s">
        <v>81</v>
      </c>
      <c r="B1628" s="324" t="s">
        <v>3693</v>
      </c>
      <c r="C1628" s="324">
        <v>7.0000000000000007E-2</v>
      </c>
      <c r="D1628" s="324">
        <v>20</v>
      </c>
      <c r="E1628" s="324">
        <v>2.0000000000000001E-4</v>
      </c>
      <c r="F1628" s="399">
        <v>0</v>
      </c>
      <c r="G1628" s="324">
        <v>100</v>
      </c>
      <c r="H1628" s="324">
        <v>0.7</v>
      </c>
      <c r="I1628" s="324">
        <v>35.5</v>
      </c>
      <c r="J1628" s="324">
        <v>40</v>
      </c>
      <c r="K1628" s="324">
        <v>125</v>
      </c>
      <c r="L1628" s="324">
        <v>1</v>
      </c>
      <c r="M1628" s="324">
        <v>11</v>
      </c>
      <c r="N1628" s="324">
        <v>7.65</v>
      </c>
      <c r="O1628" s="324">
        <v>7.2</v>
      </c>
      <c r="P1628" s="324">
        <v>100</v>
      </c>
      <c r="Q1628" s="324" t="s">
        <v>293</v>
      </c>
      <c r="R1628" s="399">
        <v>1</v>
      </c>
      <c r="S1628" s="399">
        <v>0</v>
      </c>
      <c r="T1628" s="399">
        <v>0</v>
      </c>
      <c r="U1628" s="406">
        <v>0.48</v>
      </c>
      <c r="V1628" s="406">
        <v>0</v>
      </c>
      <c r="W1628" s="407">
        <v>2.23E-5</v>
      </c>
      <c r="X1628" s="407">
        <v>1.37E-2</v>
      </c>
      <c r="Y1628" s="324">
        <v>1.58</v>
      </c>
      <c r="Z1628" s="324">
        <v>2.77</v>
      </c>
      <c r="AA1628" s="407">
        <v>1.9000000000000001E-5</v>
      </c>
      <c r="AB1628" s="407">
        <v>1.37E-2</v>
      </c>
      <c r="AC1628" s="324">
        <v>1.54</v>
      </c>
      <c r="AD1628" s="324">
        <v>2.68</v>
      </c>
      <c r="AE1628" s="407">
        <v>1.56E-5</v>
      </c>
      <c r="AF1628" s="407">
        <v>1.37E-2</v>
      </c>
      <c r="AG1628" s="324">
        <v>1.69</v>
      </c>
      <c r="AH1628" s="324">
        <v>2.2999999999999998</v>
      </c>
      <c r="AI1628" s="324">
        <v>0</v>
      </c>
      <c r="AJ1628" s="324">
        <v>0</v>
      </c>
      <c r="AK1628" s="324">
        <v>0</v>
      </c>
      <c r="AL1628" s="324">
        <v>0</v>
      </c>
      <c r="AM1628" s="324">
        <v>0</v>
      </c>
      <c r="AN1628" s="324">
        <v>0</v>
      </c>
      <c r="AO1628" s="324">
        <v>87188</v>
      </c>
      <c r="AP1628" s="324">
        <v>6.4519999999999994E-2</v>
      </c>
      <c r="AQ1628" s="324">
        <v>0.254</v>
      </c>
      <c r="AR1628" s="324">
        <v>126</v>
      </c>
      <c r="AS1628" s="324" t="s">
        <v>1954</v>
      </c>
      <c r="AT1628" s="390">
        <v>0</v>
      </c>
      <c r="AU1628" s="390">
        <v>0</v>
      </c>
      <c r="AV1628" s="390">
        <v>0</v>
      </c>
      <c r="AY1628" s="390" t="s">
        <v>3627</v>
      </c>
    </row>
    <row r="1629" spans="1:51" s="390" customFormat="1">
      <c r="A1629" s="399" t="s">
        <v>81</v>
      </c>
      <c r="B1629" s="399" t="s">
        <v>1953</v>
      </c>
      <c r="C1629" s="399">
        <v>7.0000000000000007E-2</v>
      </c>
      <c r="D1629" s="399">
        <v>20</v>
      </c>
      <c r="E1629" s="403">
        <v>2.0000000000000001E-4</v>
      </c>
      <c r="F1629" s="399">
        <v>0</v>
      </c>
      <c r="G1629" s="399">
        <v>100</v>
      </c>
      <c r="H1629" s="399">
        <v>0.7</v>
      </c>
      <c r="I1629" s="399">
        <v>35.5</v>
      </c>
      <c r="J1629" s="399">
        <v>40</v>
      </c>
      <c r="K1629" s="399">
        <v>125</v>
      </c>
      <c r="L1629" s="403">
        <v>1</v>
      </c>
      <c r="M1629" s="404">
        <v>11</v>
      </c>
      <c r="N1629" s="404">
        <v>7.6500000953674316</v>
      </c>
      <c r="O1629" s="404">
        <v>7.1999998092651367</v>
      </c>
      <c r="P1629" s="399">
        <v>100</v>
      </c>
      <c r="Q1629" s="399" t="s">
        <v>293</v>
      </c>
      <c r="R1629" s="399">
        <v>1</v>
      </c>
      <c r="S1629" s="399">
        <v>0</v>
      </c>
      <c r="T1629" s="399">
        <v>0</v>
      </c>
      <c r="U1629" s="404">
        <v>0.48</v>
      </c>
      <c r="V1629" s="404">
        <v>0</v>
      </c>
      <c r="W1629" s="405">
        <v>2.2320405000000001E-5</v>
      </c>
      <c r="X1629" s="405">
        <v>1.3650546079957727E-2</v>
      </c>
      <c r="Y1629" s="399">
        <v>1.58</v>
      </c>
      <c r="Z1629" s="399">
        <v>2.77</v>
      </c>
      <c r="AA1629" s="405">
        <v>1.9033964999999999E-5</v>
      </c>
      <c r="AB1629" s="405">
        <v>1.3650546079957727E-2</v>
      </c>
      <c r="AC1629" s="399">
        <v>1.54</v>
      </c>
      <c r="AD1629" s="399">
        <v>2.68</v>
      </c>
      <c r="AE1629" s="405">
        <v>1.5564945E-5</v>
      </c>
      <c r="AF1629" s="405">
        <v>1.3650546079957727E-2</v>
      </c>
      <c r="AG1629" s="399">
        <v>1.69</v>
      </c>
      <c r="AH1629" s="399">
        <v>2.2999999999999998</v>
      </c>
      <c r="AI1629" s="324">
        <v>0</v>
      </c>
      <c r="AJ1629" s="324">
        <v>0</v>
      </c>
      <c r="AK1629" s="324">
        <v>0</v>
      </c>
      <c r="AL1629" s="324">
        <v>0</v>
      </c>
      <c r="AM1629" s="324">
        <v>0</v>
      </c>
      <c r="AN1629" s="324">
        <v>0</v>
      </c>
      <c r="AO1629" s="403">
        <v>87188</v>
      </c>
      <c r="AP1629" s="403">
        <v>6.4519999999999994E-2</v>
      </c>
      <c r="AQ1629" s="403">
        <v>0.254</v>
      </c>
      <c r="AR1629" s="403">
        <v>126</v>
      </c>
      <c r="AS1629" s="399" t="s">
        <v>1954</v>
      </c>
      <c r="AT1629" s="390">
        <v>0</v>
      </c>
      <c r="AU1629" s="390">
        <v>0</v>
      </c>
      <c r="AV1629" s="390">
        <v>0</v>
      </c>
      <c r="AY1629" s="390" t="s">
        <v>3627</v>
      </c>
    </row>
    <row r="1630" spans="1:51" s="390" customFormat="1">
      <c r="A1630" s="399" t="s">
        <v>81</v>
      </c>
      <c r="B1630" s="399" t="s">
        <v>1955</v>
      </c>
      <c r="C1630" s="399">
        <v>0.11</v>
      </c>
      <c r="D1630" s="399">
        <v>20</v>
      </c>
      <c r="E1630" s="403">
        <v>2.0000000000000001E-4</v>
      </c>
      <c r="F1630" s="399">
        <v>0</v>
      </c>
      <c r="G1630" s="399">
        <v>130</v>
      </c>
      <c r="H1630" s="399">
        <v>0.7</v>
      </c>
      <c r="I1630" s="399">
        <v>55</v>
      </c>
      <c r="J1630" s="399">
        <v>40</v>
      </c>
      <c r="K1630" s="399">
        <v>125</v>
      </c>
      <c r="L1630" s="403">
        <v>1</v>
      </c>
      <c r="M1630" s="404">
        <v>13.460000038146973</v>
      </c>
      <c r="N1630" s="404">
        <v>12.949999809265137</v>
      </c>
      <c r="O1630" s="404">
        <v>8</v>
      </c>
      <c r="P1630" s="399">
        <v>100</v>
      </c>
      <c r="Q1630" s="399" t="s">
        <v>293</v>
      </c>
      <c r="R1630" s="399">
        <v>1</v>
      </c>
      <c r="S1630" s="399">
        <v>0</v>
      </c>
      <c r="T1630" s="399">
        <v>0</v>
      </c>
      <c r="U1630" s="404">
        <v>0.94</v>
      </c>
      <c r="V1630" s="404">
        <v>0.47</v>
      </c>
      <c r="W1630" s="405">
        <v>5.0486902799999998E-5</v>
      </c>
      <c r="X1630" s="405">
        <v>1.351387702002714E-2</v>
      </c>
      <c r="Y1630" s="399">
        <v>1.58</v>
      </c>
      <c r="Z1630" s="399">
        <v>2.77</v>
      </c>
      <c r="AA1630" s="405">
        <v>4.3053248399999994E-5</v>
      </c>
      <c r="AB1630" s="405">
        <v>1.351387702002714E-2</v>
      </c>
      <c r="AC1630" s="399">
        <v>1.54</v>
      </c>
      <c r="AD1630" s="399">
        <v>2.68</v>
      </c>
      <c r="AE1630" s="405">
        <v>3.5206613200000001E-5</v>
      </c>
      <c r="AF1630" s="405">
        <v>1.351387702002714E-2</v>
      </c>
      <c r="AG1630" s="399">
        <v>1.69</v>
      </c>
      <c r="AH1630" s="399">
        <v>2.2999999999999998</v>
      </c>
      <c r="AI1630" s="324">
        <v>0</v>
      </c>
      <c r="AJ1630" s="324">
        <v>0</v>
      </c>
      <c r="AK1630" s="324">
        <v>0</v>
      </c>
      <c r="AL1630" s="324">
        <v>0</v>
      </c>
      <c r="AM1630" s="324">
        <v>0</v>
      </c>
      <c r="AN1630" s="324">
        <v>0</v>
      </c>
      <c r="AO1630" s="403">
        <v>155000</v>
      </c>
      <c r="AP1630" s="403">
        <v>3.6290000000000003E-2</v>
      </c>
      <c r="AQ1630" s="403">
        <v>0.1905</v>
      </c>
      <c r="AR1630" s="403">
        <v>63</v>
      </c>
      <c r="AS1630" s="399" t="s">
        <v>1956</v>
      </c>
      <c r="AT1630" s="390">
        <v>0</v>
      </c>
      <c r="AU1630" s="390">
        <v>0</v>
      </c>
      <c r="AV1630" s="390">
        <v>0</v>
      </c>
      <c r="AY1630" s="390" t="s">
        <v>3627</v>
      </c>
    </row>
    <row r="1631" spans="1:51" s="390" customFormat="1">
      <c r="A1631" s="399" t="s">
        <v>81</v>
      </c>
      <c r="B1631" s="399" t="s">
        <v>1957</v>
      </c>
      <c r="C1631" s="399">
        <v>0.13</v>
      </c>
      <c r="D1631" s="399">
        <v>20</v>
      </c>
      <c r="E1631" s="403">
        <v>2.0000000000000001E-4</v>
      </c>
      <c r="F1631" s="399">
        <v>0</v>
      </c>
      <c r="G1631" s="399">
        <v>112</v>
      </c>
      <c r="H1631" s="399">
        <v>0.7</v>
      </c>
      <c r="I1631" s="399">
        <v>55</v>
      </c>
      <c r="J1631" s="399">
        <v>40</v>
      </c>
      <c r="K1631" s="399">
        <v>125</v>
      </c>
      <c r="L1631" s="403">
        <v>1</v>
      </c>
      <c r="M1631" s="404">
        <v>13.460000038146973</v>
      </c>
      <c r="N1631" s="404">
        <v>12.949999809265137</v>
      </c>
      <c r="O1631" s="404">
        <v>8</v>
      </c>
      <c r="P1631" s="399">
        <v>100</v>
      </c>
      <c r="Q1631" s="399" t="s">
        <v>293</v>
      </c>
      <c r="R1631" s="399">
        <v>1</v>
      </c>
      <c r="S1631" s="399">
        <v>0</v>
      </c>
      <c r="T1631" s="399">
        <v>0</v>
      </c>
      <c r="U1631" s="404">
        <v>0.94</v>
      </c>
      <c r="V1631" s="404">
        <v>0.47</v>
      </c>
      <c r="W1631" s="405">
        <v>5.0486902799999998E-5</v>
      </c>
      <c r="X1631" s="405">
        <v>1.5970945069852419E-2</v>
      </c>
      <c r="Y1631" s="399">
        <v>1.58</v>
      </c>
      <c r="Z1631" s="399">
        <v>2.77</v>
      </c>
      <c r="AA1631" s="405">
        <v>4.3053248399999994E-5</v>
      </c>
      <c r="AB1631" s="405">
        <v>1.5970945069852419E-2</v>
      </c>
      <c r="AC1631" s="399">
        <v>1.54</v>
      </c>
      <c r="AD1631" s="399">
        <v>2.68</v>
      </c>
      <c r="AE1631" s="405">
        <v>3.5206613200000001E-5</v>
      </c>
      <c r="AF1631" s="405">
        <v>1.5970945069852419E-2</v>
      </c>
      <c r="AG1631" s="399">
        <v>1.69</v>
      </c>
      <c r="AH1631" s="399">
        <v>2.2999999999999998</v>
      </c>
      <c r="AI1631" s="324">
        <v>0</v>
      </c>
      <c r="AJ1631" s="324">
        <v>0</v>
      </c>
      <c r="AK1631" s="324">
        <v>0</v>
      </c>
      <c r="AL1631" s="324">
        <v>0</v>
      </c>
      <c r="AM1631" s="324">
        <v>0</v>
      </c>
      <c r="AN1631" s="324">
        <v>0</v>
      </c>
      <c r="AO1631" s="403">
        <v>155000</v>
      </c>
      <c r="AP1631" s="403">
        <v>3.6290000000000003E-2</v>
      </c>
      <c r="AQ1631" s="403">
        <v>0.1905</v>
      </c>
      <c r="AR1631" s="403">
        <v>63</v>
      </c>
      <c r="AS1631" s="399" t="s">
        <v>1956</v>
      </c>
      <c r="AT1631" s="390">
        <v>0</v>
      </c>
      <c r="AU1631" s="390">
        <v>0</v>
      </c>
      <c r="AV1631" s="390">
        <v>0</v>
      </c>
      <c r="AY1631" s="390" t="s">
        <v>3533</v>
      </c>
    </row>
    <row r="1632" spans="1:51" s="390" customFormat="1">
      <c r="A1632" s="399" t="s">
        <v>81</v>
      </c>
      <c r="B1632" s="399" t="s">
        <v>1958</v>
      </c>
      <c r="C1632" s="399">
        <v>0.15</v>
      </c>
      <c r="D1632" s="399">
        <v>20</v>
      </c>
      <c r="E1632" s="403">
        <v>2.0000000000000001E-4</v>
      </c>
      <c r="F1632" s="399">
        <v>0</v>
      </c>
      <c r="G1632" s="399">
        <v>97</v>
      </c>
      <c r="H1632" s="399">
        <v>0.7</v>
      </c>
      <c r="I1632" s="399">
        <v>55</v>
      </c>
      <c r="J1632" s="399">
        <v>40</v>
      </c>
      <c r="K1632" s="399">
        <v>125</v>
      </c>
      <c r="L1632" s="403">
        <v>1</v>
      </c>
      <c r="M1632" s="404">
        <v>13.460000038146973</v>
      </c>
      <c r="N1632" s="404">
        <v>12.949999809265137</v>
      </c>
      <c r="O1632" s="404">
        <v>8</v>
      </c>
      <c r="P1632" s="399">
        <v>100</v>
      </c>
      <c r="Q1632" s="399" t="s">
        <v>293</v>
      </c>
      <c r="R1632" s="399">
        <v>1</v>
      </c>
      <c r="S1632" s="399">
        <v>0</v>
      </c>
      <c r="T1632" s="399">
        <v>0</v>
      </c>
      <c r="U1632" s="404">
        <v>0.94</v>
      </c>
      <c r="V1632" s="404">
        <v>0.47</v>
      </c>
      <c r="W1632" s="405">
        <v>5.0486902799999998E-5</v>
      </c>
      <c r="X1632" s="405">
        <v>1.8428014950336434E-2</v>
      </c>
      <c r="Y1632" s="399">
        <v>1.58</v>
      </c>
      <c r="Z1632" s="399">
        <v>2.77</v>
      </c>
      <c r="AA1632" s="405">
        <v>4.3053248399999994E-5</v>
      </c>
      <c r="AB1632" s="405">
        <v>1.8428014950336434E-2</v>
      </c>
      <c r="AC1632" s="399">
        <v>1.54</v>
      </c>
      <c r="AD1632" s="399">
        <v>2.68</v>
      </c>
      <c r="AE1632" s="405">
        <v>3.5206613200000001E-5</v>
      </c>
      <c r="AF1632" s="405">
        <v>1.8428014950336434E-2</v>
      </c>
      <c r="AG1632" s="399">
        <v>1.69</v>
      </c>
      <c r="AH1632" s="399">
        <v>2.2999999999999998</v>
      </c>
      <c r="AI1632" s="324">
        <v>0</v>
      </c>
      <c r="AJ1632" s="324">
        <v>0</v>
      </c>
      <c r="AK1632" s="324">
        <v>0</v>
      </c>
      <c r="AL1632" s="324">
        <v>0</v>
      </c>
      <c r="AM1632" s="324">
        <v>0</v>
      </c>
      <c r="AN1632" s="324">
        <v>0</v>
      </c>
      <c r="AO1632" s="403">
        <v>155000</v>
      </c>
      <c r="AP1632" s="403">
        <v>3.6290000000000003E-2</v>
      </c>
      <c r="AQ1632" s="403">
        <v>0.1905</v>
      </c>
      <c r="AR1632" s="403">
        <v>63</v>
      </c>
      <c r="AS1632" s="399" t="s">
        <v>1956</v>
      </c>
      <c r="AT1632" s="390">
        <v>0</v>
      </c>
      <c r="AU1632" s="390">
        <v>0</v>
      </c>
      <c r="AV1632" s="390">
        <v>0</v>
      </c>
      <c r="AY1632" s="390" t="s">
        <v>3533</v>
      </c>
    </row>
    <row r="1633" spans="1:51" s="390" customFormat="1">
      <c r="A1633" s="399" t="s">
        <v>81</v>
      </c>
      <c r="B1633" s="399" t="s">
        <v>1959</v>
      </c>
      <c r="C1633" s="399">
        <v>0.17</v>
      </c>
      <c r="D1633" s="399">
        <v>20</v>
      </c>
      <c r="E1633" s="403">
        <v>2.0000000000000001E-4</v>
      </c>
      <c r="F1633" s="399">
        <v>0</v>
      </c>
      <c r="G1633" s="399">
        <v>90</v>
      </c>
      <c r="H1633" s="399">
        <v>0.7</v>
      </c>
      <c r="I1633" s="399">
        <v>55</v>
      </c>
      <c r="J1633" s="399">
        <v>40</v>
      </c>
      <c r="K1633" s="399">
        <v>125</v>
      </c>
      <c r="L1633" s="403">
        <v>1</v>
      </c>
      <c r="M1633" s="404">
        <v>13.460000038146973</v>
      </c>
      <c r="N1633" s="404">
        <v>12.949999809265137</v>
      </c>
      <c r="O1633" s="404">
        <v>8</v>
      </c>
      <c r="P1633" s="399">
        <v>100</v>
      </c>
      <c r="Q1633" s="399" t="s">
        <v>293</v>
      </c>
      <c r="R1633" s="399">
        <v>1</v>
      </c>
      <c r="S1633" s="399">
        <v>0</v>
      </c>
      <c r="T1633" s="399">
        <v>0</v>
      </c>
      <c r="U1633" s="404">
        <v>0.94</v>
      </c>
      <c r="V1633" s="404">
        <v>0.47</v>
      </c>
      <c r="W1633" s="405">
        <v>5.0486902799999998E-5</v>
      </c>
      <c r="X1633" s="405">
        <v>2.0885083000161713E-2</v>
      </c>
      <c r="Y1633" s="399">
        <v>1.58</v>
      </c>
      <c r="Z1633" s="399">
        <v>2.77</v>
      </c>
      <c r="AA1633" s="405">
        <v>4.3053248399999994E-5</v>
      </c>
      <c r="AB1633" s="405">
        <v>2.0885083000161713E-2</v>
      </c>
      <c r="AC1633" s="399">
        <v>1.54</v>
      </c>
      <c r="AD1633" s="399">
        <v>2.68</v>
      </c>
      <c r="AE1633" s="405">
        <v>3.5206613200000001E-5</v>
      </c>
      <c r="AF1633" s="405">
        <v>2.0885083000161713E-2</v>
      </c>
      <c r="AG1633" s="399">
        <v>1.69</v>
      </c>
      <c r="AH1633" s="399">
        <v>2.2999999999999998</v>
      </c>
      <c r="AI1633" s="324">
        <v>0</v>
      </c>
      <c r="AJ1633" s="324">
        <v>0</v>
      </c>
      <c r="AK1633" s="324">
        <v>0</v>
      </c>
      <c r="AL1633" s="324">
        <v>0</v>
      </c>
      <c r="AM1633" s="324">
        <v>0</v>
      </c>
      <c r="AN1633" s="324">
        <v>0</v>
      </c>
      <c r="AO1633" s="403">
        <v>155000</v>
      </c>
      <c r="AP1633" s="403">
        <v>3.6290000000000003E-2</v>
      </c>
      <c r="AQ1633" s="403">
        <v>0.1905</v>
      </c>
      <c r="AR1633" s="403">
        <v>63</v>
      </c>
      <c r="AS1633" s="399" t="s">
        <v>1956</v>
      </c>
      <c r="AT1633" s="390">
        <v>0</v>
      </c>
      <c r="AU1633" s="390">
        <v>0</v>
      </c>
      <c r="AV1633" s="390">
        <v>0</v>
      </c>
      <c r="AY1633" s="390" t="s">
        <v>3533</v>
      </c>
    </row>
    <row r="1634" spans="1:51" s="390" customFormat="1">
      <c r="A1634" s="399" t="s">
        <v>81</v>
      </c>
      <c r="B1634" s="399" t="s">
        <v>1960</v>
      </c>
      <c r="C1634" s="399">
        <v>0.2</v>
      </c>
      <c r="D1634" s="399">
        <v>20</v>
      </c>
      <c r="E1634" s="403">
        <v>2.0000000000000001E-4</v>
      </c>
      <c r="F1634" s="399">
        <v>0</v>
      </c>
      <c r="G1634" s="399">
        <v>76</v>
      </c>
      <c r="H1634" s="399">
        <v>0.7</v>
      </c>
      <c r="I1634" s="399">
        <v>55</v>
      </c>
      <c r="J1634" s="399">
        <v>40</v>
      </c>
      <c r="K1634" s="399">
        <v>125</v>
      </c>
      <c r="L1634" s="403">
        <v>1</v>
      </c>
      <c r="M1634" s="404">
        <v>13.460000038146973</v>
      </c>
      <c r="N1634" s="404">
        <v>12.949999809265137</v>
      </c>
      <c r="O1634" s="404">
        <v>8</v>
      </c>
      <c r="P1634" s="399">
        <v>100</v>
      </c>
      <c r="Q1634" s="399" t="s">
        <v>293</v>
      </c>
      <c r="R1634" s="399">
        <v>1</v>
      </c>
      <c r="S1634" s="399">
        <v>0</v>
      </c>
      <c r="T1634" s="399">
        <v>0</v>
      </c>
      <c r="U1634" s="404">
        <v>0.94</v>
      </c>
      <c r="V1634" s="404">
        <v>0.47</v>
      </c>
      <c r="W1634" s="405">
        <v>5.0486902799999998E-5</v>
      </c>
      <c r="X1634" s="405">
        <v>2.4570685990229001E-2</v>
      </c>
      <c r="Y1634" s="399">
        <v>1.58</v>
      </c>
      <c r="Z1634" s="399">
        <v>2.77</v>
      </c>
      <c r="AA1634" s="405">
        <v>4.3053248399999994E-5</v>
      </c>
      <c r="AB1634" s="405">
        <v>2.4570685990229001E-2</v>
      </c>
      <c r="AC1634" s="399">
        <v>1.54</v>
      </c>
      <c r="AD1634" s="399">
        <v>2.68</v>
      </c>
      <c r="AE1634" s="405">
        <v>3.5206613200000001E-5</v>
      </c>
      <c r="AF1634" s="405">
        <v>2.4570685990229001E-2</v>
      </c>
      <c r="AG1634" s="399">
        <v>1.69</v>
      </c>
      <c r="AH1634" s="399">
        <v>2.2999999999999998</v>
      </c>
      <c r="AI1634" s="324">
        <v>0</v>
      </c>
      <c r="AJ1634" s="324">
        <v>0</v>
      </c>
      <c r="AK1634" s="324">
        <v>0</v>
      </c>
      <c r="AL1634" s="324">
        <v>0</v>
      </c>
      <c r="AM1634" s="324">
        <v>0</v>
      </c>
      <c r="AN1634" s="324">
        <v>0</v>
      </c>
      <c r="AO1634" s="403">
        <v>155000</v>
      </c>
      <c r="AP1634" s="403">
        <v>3.6290000000000003E-2</v>
      </c>
      <c r="AQ1634" s="403">
        <v>0.1905</v>
      </c>
      <c r="AR1634" s="403">
        <v>63</v>
      </c>
      <c r="AS1634" s="399" t="s">
        <v>1956</v>
      </c>
      <c r="AT1634" s="390">
        <v>0</v>
      </c>
      <c r="AU1634" s="390">
        <v>0</v>
      </c>
      <c r="AV1634" s="390">
        <v>0</v>
      </c>
      <c r="AY1634" s="390" t="s">
        <v>3533</v>
      </c>
    </row>
    <row r="1635" spans="1:51" s="390" customFormat="1">
      <c r="A1635" s="399" t="s">
        <v>81</v>
      </c>
      <c r="B1635" s="399" t="s">
        <v>1961</v>
      </c>
      <c r="C1635" s="399">
        <v>0.23</v>
      </c>
      <c r="D1635" s="399">
        <v>20</v>
      </c>
      <c r="E1635" s="403">
        <v>2.0000000000000001E-4</v>
      </c>
      <c r="F1635" s="399">
        <v>0</v>
      </c>
      <c r="G1635" s="399">
        <v>67</v>
      </c>
      <c r="H1635" s="399">
        <v>0.7</v>
      </c>
      <c r="I1635" s="399">
        <v>55</v>
      </c>
      <c r="J1635" s="399">
        <v>40</v>
      </c>
      <c r="K1635" s="399">
        <v>125</v>
      </c>
      <c r="L1635" s="403">
        <v>1</v>
      </c>
      <c r="M1635" s="404">
        <v>13.460000038146973</v>
      </c>
      <c r="N1635" s="404">
        <v>12.949999809265137</v>
      </c>
      <c r="O1635" s="404">
        <v>8</v>
      </c>
      <c r="P1635" s="399">
        <v>100</v>
      </c>
      <c r="Q1635" s="399" t="s">
        <v>293</v>
      </c>
      <c r="R1635" s="399">
        <v>1</v>
      </c>
      <c r="S1635" s="399">
        <v>0</v>
      </c>
      <c r="T1635" s="399">
        <v>0</v>
      </c>
      <c r="U1635" s="404">
        <v>0.94</v>
      </c>
      <c r="V1635" s="404">
        <v>0.47</v>
      </c>
      <c r="W1635" s="405">
        <v>5.0486902799999998E-5</v>
      </c>
      <c r="X1635" s="405">
        <v>2.825628898029629E-2</v>
      </c>
      <c r="Y1635" s="399">
        <v>1.58</v>
      </c>
      <c r="Z1635" s="399">
        <v>2.77</v>
      </c>
      <c r="AA1635" s="405">
        <v>4.3053248399999994E-5</v>
      </c>
      <c r="AB1635" s="405">
        <v>2.825628898029629E-2</v>
      </c>
      <c r="AC1635" s="399">
        <v>1.54</v>
      </c>
      <c r="AD1635" s="399">
        <v>2.68</v>
      </c>
      <c r="AE1635" s="405">
        <v>3.5206613200000001E-5</v>
      </c>
      <c r="AF1635" s="405">
        <v>2.825628898029629E-2</v>
      </c>
      <c r="AG1635" s="399">
        <v>1.69</v>
      </c>
      <c r="AH1635" s="399">
        <v>2.2999999999999998</v>
      </c>
      <c r="AI1635" s="324">
        <v>0</v>
      </c>
      <c r="AJ1635" s="324">
        <v>0</v>
      </c>
      <c r="AK1635" s="324">
        <v>0</v>
      </c>
      <c r="AL1635" s="324">
        <v>0</v>
      </c>
      <c r="AM1635" s="324">
        <v>0</v>
      </c>
      <c r="AN1635" s="324">
        <v>0</v>
      </c>
      <c r="AO1635" s="403">
        <v>155000</v>
      </c>
      <c r="AP1635" s="403">
        <v>3.6290000000000003E-2</v>
      </c>
      <c r="AQ1635" s="403">
        <v>0.1905</v>
      </c>
      <c r="AR1635" s="403">
        <v>63</v>
      </c>
      <c r="AS1635" s="399" t="s">
        <v>1956</v>
      </c>
      <c r="AT1635" s="390">
        <v>0</v>
      </c>
      <c r="AU1635" s="390">
        <v>0</v>
      </c>
      <c r="AV1635" s="390">
        <v>0</v>
      </c>
      <c r="AY1635" s="390" t="s">
        <v>3533</v>
      </c>
    </row>
    <row r="1636" spans="1:51" s="390" customFormat="1">
      <c r="A1636" s="399" t="s">
        <v>81</v>
      </c>
      <c r="B1636" s="399" t="s">
        <v>1962</v>
      </c>
      <c r="C1636" s="399">
        <v>0.26</v>
      </c>
      <c r="D1636" s="399">
        <v>20</v>
      </c>
      <c r="E1636" s="403">
        <v>2.0000000000000001E-4</v>
      </c>
      <c r="F1636" s="399">
        <v>0</v>
      </c>
      <c r="G1636" s="399">
        <v>61</v>
      </c>
      <c r="H1636" s="399">
        <v>0.7</v>
      </c>
      <c r="I1636" s="399">
        <v>55</v>
      </c>
      <c r="J1636" s="399">
        <v>40</v>
      </c>
      <c r="K1636" s="399">
        <v>125</v>
      </c>
      <c r="L1636" s="403">
        <v>1</v>
      </c>
      <c r="M1636" s="404">
        <v>13.460000038146973</v>
      </c>
      <c r="N1636" s="404">
        <v>12.949999809265137</v>
      </c>
      <c r="O1636" s="404">
        <v>8</v>
      </c>
      <c r="P1636" s="399">
        <v>100</v>
      </c>
      <c r="Q1636" s="399" t="s">
        <v>293</v>
      </c>
      <c r="R1636" s="399">
        <v>1</v>
      </c>
      <c r="S1636" s="399">
        <v>0</v>
      </c>
      <c r="T1636" s="399">
        <v>0</v>
      </c>
      <c r="U1636" s="404">
        <v>0.94</v>
      </c>
      <c r="V1636" s="404">
        <v>0.47</v>
      </c>
      <c r="W1636" s="405">
        <v>5.0486902799999998E-5</v>
      </c>
      <c r="X1636" s="405">
        <v>3.1941890139704839E-2</v>
      </c>
      <c r="Y1636" s="399">
        <v>1.58</v>
      </c>
      <c r="Z1636" s="399">
        <v>2.77</v>
      </c>
      <c r="AA1636" s="405">
        <v>4.3053248399999994E-5</v>
      </c>
      <c r="AB1636" s="405">
        <v>3.1941890139704839E-2</v>
      </c>
      <c r="AC1636" s="399">
        <v>1.54</v>
      </c>
      <c r="AD1636" s="399">
        <v>2.68</v>
      </c>
      <c r="AE1636" s="405">
        <v>3.5206613200000001E-5</v>
      </c>
      <c r="AF1636" s="405">
        <v>3.1941890139704839E-2</v>
      </c>
      <c r="AG1636" s="399">
        <v>1.69</v>
      </c>
      <c r="AH1636" s="399">
        <v>2.2999999999999998</v>
      </c>
      <c r="AI1636" s="324">
        <v>0</v>
      </c>
      <c r="AJ1636" s="324">
        <v>0</v>
      </c>
      <c r="AK1636" s="324">
        <v>0</v>
      </c>
      <c r="AL1636" s="324">
        <v>0</v>
      </c>
      <c r="AM1636" s="324">
        <v>0</v>
      </c>
      <c r="AN1636" s="324">
        <v>0</v>
      </c>
      <c r="AO1636" s="403">
        <v>155000</v>
      </c>
      <c r="AP1636" s="403">
        <v>3.6290000000000003E-2</v>
      </c>
      <c r="AQ1636" s="403">
        <v>0.1905</v>
      </c>
      <c r="AR1636" s="403">
        <v>63</v>
      </c>
      <c r="AS1636" s="399" t="s">
        <v>1956</v>
      </c>
      <c r="AT1636" s="390">
        <v>0</v>
      </c>
      <c r="AU1636" s="390">
        <v>0</v>
      </c>
      <c r="AV1636" s="390">
        <v>0</v>
      </c>
      <c r="AY1636" s="390" t="s">
        <v>3533</v>
      </c>
    </row>
    <row r="1637" spans="1:51" s="390" customFormat="1">
      <c r="A1637" s="399" t="s">
        <v>81</v>
      </c>
      <c r="B1637" s="399" t="s">
        <v>1963</v>
      </c>
      <c r="C1637" s="399">
        <v>0.3</v>
      </c>
      <c r="D1637" s="399">
        <v>20</v>
      </c>
      <c r="E1637" s="403">
        <v>2.0000000000000001E-4</v>
      </c>
      <c r="F1637" s="399">
        <v>0</v>
      </c>
      <c r="G1637" s="399">
        <v>52</v>
      </c>
      <c r="H1637" s="399">
        <v>0.7</v>
      </c>
      <c r="I1637" s="399">
        <v>55</v>
      </c>
      <c r="J1637" s="399">
        <v>40</v>
      </c>
      <c r="K1637" s="399">
        <v>125</v>
      </c>
      <c r="L1637" s="403">
        <v>1</v>
      </c>
      <c r="M1637" s="404">
        <v>13.460000038146973</v>
      </c>
      <c r="N1637" s="404">
        <v>12.949999809265137</v>
      </c>
      <c r="O1637" s="404">
        <v>8</v>
      </c>
      <c r="P1637" s="399">
        <v>100</v>
      </c>
      <c r="Q1637" s="399" t="s">
        <v>293</v>
      </c>
      <c r="R1637" s="399">
        <v>1</v>
      </c>
      <c r="S1637" s="399">
        <v>0</v>
      </c>
      <c r="T1637" s="399">
        <v>0</v>
      </c>
      <c r="U1637" s="404">
        <v>0.94</v>
      </c>
      <c r="V1637" s="404">
        <v>0.47</v>
      </c>
      <c r="W1637" s="405">
        <v>5.0486902799999998E-5</v>
      </c>
      <c r="X1637" s="405">
        <v>3.6856029900672868E-2</v>
      </c>
      <c r="Y1637" s="399">
        <v>1.58</v>
      </c>
      <c r="Z1637" s="399">
        <v>2.77</v>
      </c>
      <c r="AA1637" s="405">
        <v>4.3053248399999994E-5</v>
      </c>
      <c r="AB1637" s="405">
        <v>3.6856029900672868E-2</v>
      </c>
      <c r="AC1637" s="399">
        <v>1.54</v>
      </c>
      <c r="AD1637" s="399">
        <v>2.68</v>
      </c>
      <c r="AE1637" s="405">
        <v>3.5206613200000001E-5</v>
      </c>
      <c r="AF1637" s="405">
        <v>3.6856029900672868E-2</v>
      </c>
      <c r="AG1637" s="399">
        <v>1.69</v>
      </c>
      <c r="AH1637" s="399">
        <v>2.2999999999999998</v>
      </c>
      <c r="AI1637" s="324">
        <v>0</v>
      </c>
      <c r="AJ1637" s="324">
        <v>0</v>
      </c>
      <c r="AK1637" s="324">
        <v>0</v>
      </c>
      <c r="AL1637" s="324">
        <v>0</v>
      </c>
      <c r="AM1637" s="324">
        <v>0</v>
      </c>
      <c r="AN1637" s="324">
        <v>0</v>
      </c>
      <c r="AO1637" s="403">
        <v>155000</v>
      </c>
      <c r="AP1637" s="403">
        <v>3.6290000000000003E-2</v>
      </c>
      <c r="AQ1637" s="403">
        <v>0.1905</v>
      </c>
      <c r="AR1637" s="403">
        <v>63</v>
      </c>
      <c r="AS1637" s="399" t="s">
        <v>1956</v>
      </c>
      <c r="AT1637" s="390">
        <v>0</v>
      </c>
      <c r="AU1637" s="390">
        <v>0</v>
      </c>
      <c r="AV1637" s="390">
        <v>0</v>
      </c>
      <c r="AY1637" s="390" t="s">
        <v>3533</v>
      </c>
    </row>
    <row r="1638" spans="1:51" s="390" customFormat="1">
      <c r="A1638" s="399" t="s">
        <v>81</v>
      </c>
      <c r="B1638" s="399" t="s">
        <v>1964</v>
      </c>
      <c r="C1638" s="399">
        <v>0.32</v>
      </c>
      <c r="D1638" s="399">
        <v>20</v>
      </c>
      <c r="E1638" s="403">
        <v>2.0000000000000001E-4</v>
      </c>
      <c r="F1638" s="399">
        <v>0</v>
      </c>
      <c r="G1638" s="399">
        <v>48</v>
      </c>
      <c r="H1638" s="399">
        <v>0.7</v>
      </c>
      <c r="I1638" s="399">
        <v>55</v>
      </c>
      <c r="J1638" s="399">
        <v>40</v>
      </c>
      <c r="K1638" s="399">
        <v>125</v>
      </c>
      <c r="L1638" s="403">
        <v>1</v>
      </c>
      <c r="M1638" s="404">
        <v>13.460000038146973</v>
      </c>
      <c r="N1638" s="404">
        <v>12.949999809265137</v>
      </c>
      <c r="O1638" s="404">
        <v>8</v>
      </c>
      <c r="P1638" s="399">
        <v>100</v>
      </c>
      <c r="Q1638" s="399" t="s">
        <v>293</v>
      </c>
      <c r="R1638" s="399">
        <v>1</v>
      </c>
      <c r="S1638" s="399">
        <v>0</v>
      </c>
      <c r="T1638" s="399">
        <v>0</v>
      </c>
      <c r="U1638" s="404">
        <v>0.94</v>
      </c>
      <c r="V1638" s="404">
        <v>0.47</v>
      </c>
      <c r="W1638" s="405">
        <v>5.0486902799999998E-5</v>
      </c>
      <c r="X1638" s="405">
        <v>3.9313096119839415E-2</v>
      </c>
      <c r="Y1638" s="399">
        <v>1.58</v>
      </c>
      <c r="Z1638" s="399">
        <v>2.77</v>
      </c>
      <c r="AA1638" s="405">
        <v>4.3053248399999994E-5</v>
      </c>
      <c r="AB1638" s="405">
        <v>3.9313096119839415E-2</v>
      </c>
      <c r="AC1638" s="399">
        <v>1.54</v>
      </c>
      <c r="AD1638" s="399">
        <v>2.68</v>
      </c>
      <c r="AE1638" s="405">
        <v>3.5206613200000001E-5</v>
      </c>
      <c r="AF1638" s="405">
        <v>3.9313096119839415E-2</v>
      </c>
      <c r="AG1638" s="399">
        <v>1.69</v>
      </c>
      <c r="AH1638" s="399">
        <v>2.2999999999999998</v>
      </c>
      <c r="AI1638" s="324">
        <v>0</v>
      </c>
      <c r="AJ1638" s="324">
        <v>0</v>
      </c>
      <c r="AK1638" s="324">
        <v>0</v>
      </c>
      <c r="AL1638" s="324">
        <v>0</v>
      </c>
      <c r="AM1638" s="324">
        <v>0</v>
      </c>
      <c r="AN1638" s="324">
        <v>0</v>
      </c>
      <c r="AO1638" s="403">
        <v>155000</v>
      </c>
      <c r="AP1638" s="403">
        <v>3.6290000000000003E-2</v>
      </c>
      <c r="AQ1638" s="403">
        <v>0.1905</v>
      </c>
      <c r="AR1638" s="403">
        <v>63</v>
      </c>
      <c r="AS1638" s="399" t="s">
        <v>1956</v>
      </c>
      <c r="AT1638" s="390">
        <v>0</v>
      </c>
      <c r="AU1638" s="390">
        <v>0</v>
      </c>
      <c r="AV1638" s="390">
        <v>0</v>
      </c>
      <c r="AY1638" s="390" t="s">
        <v>3533</v>
      </c>
    </row>
    <row r="1639" spans="1:51" s="390" customFormat="1">
      <c r="A1639" s="399" t="s">
        <v>81</v>
      </c>
      <c r="B1639" s="399" t="s">
        <v>1965</v>
      </c>
      <c r="C1639" s="399">
        <v>0.44</v>
      </c>
      <c r="D1639" s="399">
        <v>20</v>
      </c>
      <c r="E1639" s="403">
        <v>2.0000000000000001E-4</v>
      </c>
      <c r="F1639" s="399">
        <v>0</v>
      </c>
      <c r="G1639" s="399">
        <v>35</v>
      </c>
      <c r="H1639" s="399">
        <v>0.7</v>
      </c>
      <c r="I1639" s="399">
        <v>55</v>
      </c>
      <c r="J1639" s="399">
        <v>40</v>
      </c>
      <c r="K1639" s="399">
        <v>125</v>
      </c>
      <c r="L1639" s="403">
        <v>1</v>
      </c>
      <c r="M1639" s="404">
        <v>13.460000038146973</v>
      </c>
      <c r="N1639" s="404">
        <v>12.949999809265137</v>
      </c>
      <c r="O1639" s="404">
        <v>8</v>
      </c>
      <c r="P1639" s="399">
        <v>100</v>
      </c>
      <c r="Q1639" s="399" t="s">
        <v>293</v>
      </c>
      <c r="R1639" s="399">
        <v>1</v>
      </c>
      <c r="S1639" s="399">
        <v>0</v>
      </c>
      <c r="T1639" s="399">
        <v>0</v>
      </c>
      <c r="U1639" s="404">
        <v>0.94</v>
      </c>
      <c r="V1639" s="404">
        <v>0.47</v>
      </c>
      <c r="W1639" s="405">
        <v>5.0486902799999998E-5</v>
      </c>
      <c r="X1639" s="405">
        <v>5.4055508080108561E-2</v>
      </c>
      <c r="Y1639" s="399">
        <v>1.58</v>
      </c>
      <c r="Z1639" s="399">
        <v>2.77</v>
      </c>
      <c r="AA1639" s="405">
        <v>4.3053248399999994E-5</v>
      </c>
      <c r="AB1639" s="405">
        <v>5.4055508080108561E-2</v>
      </c>
      <c r="AC1639" s="399">
        <v>1.54</v>
      </c>
      <c r="AD1639" s="399">
        <v>2.68</v>
      </c>
      <c r="AE1639" s="405">
        <v>3.5206613200000001E-5</v>
      </c>
      <c r="AF1639" s="405">
        <v>5.4055508080108561E-2</v>
      </c>
      <c r="AG1639" s="399">
        <v>1.69</v>
      </c>
      <c r="AH1639" s="399">
        <v>2.2999999999999998</v>
      </c>
      <c r="AI1639" s="324">
        <v>0</v>
      </c>
      <c r="AJ1639" s="324">
        <v>0</v>
      </c>
      <c r="AK1639" s="324">
        <v>0</v>
      </c>
      <c r="AL1639" s="324">
        <v>0</v>
      </c>
      <c r="AM1639" s="324">
        <v>0</v>
      </c>
      <c r="AN1639" s="324">
        <v>0</v>
      </c>
      <c r="AO1639" s="403">
        <v>155000</v>
      </c>
      <c r="AP1639" s="403">
        <v>3.6290000000000003E-2</v>
      </c>
      <c r="AQ1639" s="403">
        <v>0.1905</v>
      </c>
      <c r="AR1639" s="403">
        <v>63</v>
      </c>
      <c r="AS1639" s="399" t="s">
        <v>1956</v>
      </c>
      <c r="AT1639" s="390">
        <v>0</v>
      </c>
      <c r="AU1639" s="390">
        <v>0</v>
      </c>
      <c r="AV1639" s="390">
        <v>0</v>
      </c>
      <c r="AY1639" s="390" t="s">
        <v>3533</v>
      </c>
    </row>
    <row r="1640" spans="1:51" s="390" customFormat="1">
      <c r="A1640" s="399" t="s">
        <v>81</v>
      </c>
      <c r="B1640" s="399" t="s">
        <v>3694</v>
      </c>
      <c r="C1640" s="399">
        <v>0.1</v>
      </c>
      <c r="D1640" s="399">
        <v>20</v>
      </c>
      <c r="E1640" s="403">
        <v>2.0000000000000001E-4</v>
      </c>
      <c r="F1640" s="399">
        <v>0</v>
      </c>
      <c r="G1640" s="399">
        <v>20</v>
      </c>
      <c r="H1640" s="399">
        <v>0.8</v>
      </c>
      <c r="I1640" s="399">
        <v>38</v>
      </c>
      <c r="J1640" s="399">
        <v>40</v>
      </c>
      <c r="K1640" s="399">
        <v>125</v>
      </c>
      <c r="L1640" s="403">
        <v>1</v>
      </c>
      <c r="M1640" s="404">
        <v>7.5</v>
      </c>
      <c r="N1640" s="404">
        <v>6.6999998092651367</v>
      </c>
      <c r="O1640" s="404">
        <v>3</v>
      </c>
      <c r="P1640" s="399">
        <v>100</v>
      </c>
      <c r="Q1640" s="399" t="s">
        <v>293</v>
      </c>
      <c r="R1640" s="399">
        <v>2</v>
      </c>
      <c r="S1640" s="399">
        <v>0</v>
      </c>
      <c r="T1640" s="399">
        <v>0</v>
      </c>
      <c r="U1640" s="404">
        <v>0.51</v>
      </c>
      <c r="V1640" s="404">
        <v>0.23</v>
      </c>
      <c r="W1640" s="405">
        <v>3.2274000000000002E-6</v>
      </c>
      <c r="X1640" s="405">
        <v>0.17543859910546686</v>
      </c>
      <c r="Y1640" s="399">
        <v>1.58</v>
      </c>
      <c r="Z1640" s="399">
        <v>2.77</v>
      </c>
      <c r="AA1640" s="405">
        <v>2.7522000000000001E-6</v>
      </c>
      <c r="AB1640" s="405">
        <v>0.17543859910546686</v>
      </c>
      <c r="AC1640" s="399">
        <v>1.54</v>
      </c>
      <c r="AD1640" s="399">
        <v>2.68</v>
      </c>
      <c r="AE1640" s="405">
        <v>2.2506000000000001E-6</v>
      </c>
      <c r="AF1640" s="405">
        <v>0.17543859910546686</v>
      </c>
      <c r="AG1640" s="399">
        <v>1.69</v>
      </c>
      <c r="AH1640" s="399">
        <v>2.2999999999999998</v>
      </c>
      <c r="AI1640" s="324">
        <v>0</v>
      </c>
      <c r="AJ1640" s="324">
        <v>0</v>
      </c>
      <c r="AK1640" s="324">
        <v>0</v>
      </c>
      <c r="AL1640" s="324">
        <v>0</v>
      </c>
      <c r="AM1640" s="324">
        <v>0</v>
      </c>
      <c r="AN1640" s="324">
        <v>0</v>
      </c>
      <c r="AO1640" s="403">
        <v>155000</v>
      </c>
      <c r="AP1640" s="403">
        <v>3.6290000000000003E-2</v>
      </c>
      <c r="AQ1640" s="403">
        <v>0.1905</v>
      </c>
      <c r="AR1640" s="403">
        <v>138</v>
      </c>
      <c r="AS1640" s="399" t="s">
        <v>3695</v>
      </c>
      <c r="AT1640" s="390">
        <v>0</v>
      </c>
      <c r="AU1640" s="390">
        <v>0</v>
      </c>
      <c r="AV1640" s="390">
        <v>0</v>
      </c>
      <c r="AY1640" s="390" t="s">
        <v>3533</v>
      </c>
    </row>
    <row r="1641" spans="1:51" s="390" customFormat="1">
      <c r="A1641" s="399" t="s">
        <v>81</v>
      </c>
      <c r="B1641" s="399" t="s">
        <v>3696</v>
      </c>
      <c r="C1641" s="399">
        <v>0.05</v>
      </c>
      <c r="D1641" s="399">
        <v>20</v>
      </c>
      <c r="E1641" s="403">
        <v>2.0000000000000001E-4</v>
      </c>
      <c r="F1641" s="399">
        <v>0</v>
      </c>
      <c r="G1641" s="399">
        <v>50</v>
      </c>
      <c r="H1641" s="399">
        <v>0.8</v>
      </c>
      <c r="I1641" s="399">
        <v>38</v>
      </c>
      <c r="J1641" s="399">
        <v>40</v>
      </c>
      <c r="K1641" s="399">
        <v>125</v>
      </c>
      <c r="L1641" s="403">
        <v>1</v>
      </c>
      <c r="M1641" s="404">
        <v>7.5</v>
      </c>
      <c r="N1641" s="404">
        <v>6.6999998092651367</v>
      </c>
      <c r="O1641" s="404">
        <v>3</v>
      </c>
      <c r="P1641" s="399">
        <v>100</v>
      </c>
      <c r="Q1641" s="399" t="s">
        <v>293</v>
      </c>
      <c r="R1641" s="399">
        <v>2</v>
      </c>
      <c r="S1641" s="399">
        <v>0</v>
      </c>
      <c r="T1641" s="399">
        <v>0</v>
      </c>
      <c r="U1641" s="404">
        <v>0.51</v>
      </c>
      <c r="V1641" s="404">
        <v>0.23</v>
      </c>
      <c r="W1641" s="405">
        <v>3.2274000000000002E-6</v>
      </c>
      <c r="X1641" s="405">
        <v>8.2456137527499279E-2</v>
      </c>
      <c r="Y1641" s="399">
        <v>1.58</v>
      </c>
      <c r="Z1641" s="399">
        <v>2.77</v>
      </c>
      <c r="AA1641" s="405">
        <v>2.7522000000000001E-6</v>
      </c>
      <c r="AB1641" s="405">
        <v>8.2456137527499279E-2</v>
      </c>
      <c r="AC1641" s="399">
        <v>1.54</v>
      </c>
      <c r="AD1641" s="399">
        <v>2.68</v>
      </c>
      <c r="AE1641" s="405">
        <v>2.2506000000000001E-6</v>
      </c>
      <c r="AF1641" s="405">
        <v>8.2456137527499279E-2</v>
      </c>
      <c r="AG1641" s="399">
        <v>1.69</v>
      </c>
      <c r="AH1641" s="399">
        <v>2.2999999999999998</v>
      </c>
      <c r="AI1641" s="324">
        <v>0</v>
      </c>
      <c r="AJ1641" s="324">
        <v>0</v>
      </c>
      <c r="AK1641" s="324">
        <v>0</v>
      </c>
      <c r="AL1641" s="324">
        <v>0</v>
      </c>
      <c r="AM1641" s="324">
        <v>0</v>
      </c>
      <c r="AN1641" s="324">
        <v>0</v>
      </c>
      <c r="AO1641" s="403">
        <v>155000</v>
      </c>
      <c r="AP1641" s="403">
        <v>3.6290000000000003E-2</v>
      </c>
      <c r="AQ1641" s="403">
        <v>0.1905</v>
      </c>
      <c r="AR1641" s="403">
        <v>138</v>
      </c>
      <c r="AS1641" s="399" t="s">
        <v>3695</v>
      </c>
      <c r="AT1641" s="390">
        <v>0</v>
      </c>
      <c r="AU1641" s="390">
        <v>0</v>
      </c>
      <c r="AV1641" s="390">
        <v>0</v>
      </c>
      <c r="AY1641" s="390" t="s">
        <v>3533</v>
      </c>
    </row>
    <row r="1642" spans="1:51" s="390" customFormat="1">
      <c r="A1642" s="399" t="s">
        <v>81</v>
      </c>
      <c r="B1642" s="399" t="s">
        <v>3697</v>
      </c>
      <c r="C1642" s="399">
        <v>6.4000000000000001E-2</v>
      </c>
      <c r="D1642" s="399">
        <v>20</v>
      </c>
      <c r="E1642" s="403">
        <v>2.0000000000000001E-4</v>
      </c>
      <c r="F1642" s="399">
        <v>0</v>
      </c>
      <c r="G1642" s="399">
        <v>32</v>
      </c>
      <c r="H1642" s="399">
        <v>0.8</v>
      </c>
      <c r="I1642" s="399">
        <v>38</v>
      </c>
      <c r="J1642" s="399">
        <v>40</v>
      </c>
      <c r="K1642" s="399">
        <v>125</v>
      </c>
      <c r="L1642" s="403">
        <v>1</v>
      </c>
      <c r="M1642" s="404">
        <v>7.5</v>
      </c>
      <c r="N1642" s="404">
        <v>6.6999998092651367</v>
      </c>
      <c r="O1642" s="404">
        <v>3</v>
      </c>
      <c r="P1642" s="399">
        <v>100</v>
      </c>
      <c r="Q1642" s="399" t="s">
        <v>293</v>
      </c>
      <c r="R1642" s="399">
        <v>2</v>
      </c>
      <c r="S1642" s="399">
        <v>0</v>
      </c>
      <c r="T1642" s="399">
        <v>0</v>
      </c>
      <c r="U1642" s="404">
        <v>0.51</v>
      </c>
      <c r="V1642" s="404">
        <v>0.23</v>
      </c>
      <c r="W1642" s="405">
        <v>3.2274000000000002E-6</v>
      </c>
      <c r="X1642" s="405">
        <v>0.11929825209734732</v>
      </c>
      <c r="Y1642" s="399">
        <v>1.58</v>
      </c>
      <c r="Z1642" s="399">
        <v>2.77</v>
      </c>
      <c r="AA1642" s="405">
        <v>2.7522000000000001E-6</v>
      </c>
      <c r="AB1642" s="405">
        <v>0.11929825209734732</v>
      </c>
      <c r="AC1642" s="399">
        <v>1.54</v>
      </c>
      <c r="AD1642" s="399">
        <v>2.68</v>
      </c>
      <c r="AE1642" s="405">
        <v>2.2506000000000001E-6</v>
      </c>
      <c r="AF1642" s="405">
        <v>0.11929825209734732</v>
      </c>
      <c r="AG1642" s="399">
        <v>1.69</v>
      </c>
      <c r="AH1642" s="399">
        <v>2.2999999999999998</v>
      </c>
      <c r="AI1642" s="324">
        <v>0</v>
      </c>
      <c r="AJ1642" s="324">
        <v>0</v>
      </c>
      <c r="AK1642" s="324">
        <v>0</v>
      </c>
      <c r="AL1642" s="324">
        <v>0</v>
      </c>
      <c r="AM1642" s="324">
        <v>0</v>
      </c>
      <c r="AN1642" s="324">
        <v>0</v>
      </c>
      <c r="AO1642" s="403">
        <v>155000</v>
      </c>
      <c r="AP1642" s="403">
        <v>3.6290000000000003E-2</v>
      </c>
      <c r="AQ1642" s="403">
        <v>0.1905</v>
      </c>
      <c r="AR1642" s="403">
        <v>138</v>
      </c>
      <c r="AS1642" s="399" t="s">
        <v>3695</v>
      </c>
      <c r="AT1642" s="390">
        <v>0</v>
      </c>
      <c r="AU1642" s="390">
        <v>0</v>
      </c>
      <c r="AV1642" s="390">
        <v>0</v>
      </c>
      <c r="AY1642" s="390" t="s">
        <v>3533</v>
      </c>
    </row>
    <row r="1643" spans="1:51" s="390" customFormat="1">
      <c r="A1643" s="399" t="s">
        <v>81</v>
      </c>
      <c r="B1643" s="399" t="s">
        <v>3698</v>
      </c>
      <c r="C1643" s="399">
        <v>8.2000000000000003E-2</v>
      </c>
      <c r="D1643" s="399">
        <v>20</v>
      </c>
      <c r="E1643" s="403">
        <v>2.0000000000000001E-4</v>
      </c>
      <c r="F1643" s="399">
        <v>0</v>
      </c>
      <c r="G1643" s="399">
        <v>22</v>
      </c>
      <c r="H1643" s="399">
        <v>0.8</v>
      </c>
      <c r="I1643" s="399">
        <v>38</v>
      </c>
      <c r="J1643" s="399">
        <v>40</v>
      </c>
      <c r="K1643" s="399">
        <v>125</v>
      </c>
      <c r="L1643" s="403">
        <v>1</v>
      </c>
      <c r="M1643" s="404">
        <v>7.5</v>
      </c>
      <c r="N1643" s="404">
        <v>6.6999998092651367</v>
      </c>
      <c r="O1643" s="404">
        <v>3</v>
      </c>
      <c r="P1643" s="399">
        <v>100</v>
      </c>
      <c r="Q1643" s="399" t="s">
        <v>293</v>
      </c>
      <c r="R1643" s="399">
        <v>2</v>
      </c>
      <c r="S1643" s="399">
        <v>0</v>
      </c>
      <c r="T1643" s="399">
        <v>0</v>
      </c>
      <c r="U1643" s="404">
        <v>0.51</v>
      </c>
      <c r="V1643" s="404">
        <v>0.23</v>
      </c>
      <c r="W1643" s="405">
        <v>3.2274000000000002E-6</v>
      </c>
      <c r="X1643" s="405">
        <v>0.15350876931558574</v>
      </c>
      <c r="Y1643" s="399">
        <v>1.58</v>
      </c>
      <c r="Z1643" s="399">
        <v>2.77</v>
      </c>
      <c r="AA1643" s="405">
        <v>2.7522000000000001E-6</v>
      </c>
      <c r="AB1643" s="405">
        <v>0.15350876931558574</v>
      </c>
      <c r="AC1643" s="399">
        <v>1.54</v>
      </c>
      <c r="AD1643" s="399">
        <v>2.68</v>
      </c>
      <c r="AE1643" s="405">
        <v>2.2506000000000001E-6</v>
      </c>
      <c r="AF1643" s="405">
        <v>0.15350876931558574</v>
      </c>
      <c r="AG1643" s="399">
        <v>1.69</v>
      </c>
      <c r="AH1643" s="399">
        <v>2.2999999999999998</v>
      </c>
      <c r="AI1643" s="324">
        <v>0</v>
      </c>
      <c r="AJ1643" s="324">
        <v>0</v>
      </c>
      <c r="AK1643" s="324">
        <v>0</v>
      </c>
      <c r="AL1643" s="324">
        <v>0</v>
      </c>
      <c r="AM1643" s="324">
        <v>0</v>
      </c>
      <c r="AN1643" s="324">
        <v>0</v>
      </c>
      <c r="AO1643" s="403">
        <v>155000</v>
      </c>
      <c r="AP1643" s="403">
        <v>3.6290000000000003E-2</v>
      </c>
      <c r="AQ1643" s="403">
        <v>0.1905</v>
      </c>
      <c r="AR1643" s="403">
        <v>138</v>
      </c>
      <c r="AS1643" s="399" t="s">
        <v>3695</v>
      </c>
      <c r="AT1643" s="390">
        <v>0</v>
      </c>
      <c r="AU1643" s="390">
        <v>0</v>
      </c>
      <c r="AV1643" s="390">
        <v>0</v>
      </c>
      <c r="AY1643" s="390" t="s">
        <v>3533</v>
      </c>
    </row>
    <row r="1644" spans="1:51" s="390" customFormat="1">
      <c r="A1644" s="399" t="s">
        <v>81</v>
      </c>
      <c r="B1644" s="399" t="s">
        <v>1970</v>
      </c>
      <c r="C1644" s="399">
        <v>0.1</v>
      </c>
      <c r="D1644" s="399">
        <v>20</v>
      </c>
      <c r="E1644" s="403">
        <v>1E-4</v>
      </c>
      <c r="F1644" s="399">
        <v>0</v>
      </c>
      <c r="G1644" s="399">
        <v>20</v>
      </c>
      <c r="H1644" s="399">
        <v>0.8</v>
      </c>
      <c r="I1644" s="399">
        <v>40</v>
      </c>
      <c r="J1644" s="399">
        <v>40</v>
      </c>
      <c r="K1644" s="399">
        <v>125</v>
      </c>
      <c r="L1644" s="403">
        <v>1</v>
      </c>
      <c r="M1644" s="404">
        <v>7.5</v>
      </c>
      <c r="N1644" s="404">
        <v>6.6999998092651367</v>
      </c>
      <c r="O1644" s="404">
        <v>3</v>
      </c>
      <c r="P1644" s="399">
        <v>100</v>
      </c>
      <c r="Q1644" s="399" t="s">
        <v>293</v>
      </c>
      <c r="R1644" s="399">
        <v>1</v>
      </c>
      <c r="S1644" s="399">
        <v>0</v>
      </c>
      <c r="T1644" s="399">
        <v>0</v>
      </c>
      <c r="U1644" s="404">
        <v>0.38</v>
      </c>
      <c r="V1644" s="404">
        <v>0</v>
      </c>
      <c r="W1644" s="405">
        <v>3.2274000000000002E-6</v>
      </c>
      <c r="X1644" s="405">
        <v>8.7719299552733429E-2</v>
      </c>
      <c r="Y1644" s="399">
        <v>1.58</v>
      </c>
      <c r="Z1644" s="399">
        <v>2.77</v>
      </c>
      <c r="AA1644" s="405">
        <v>2.7522000000000001E-6</v>
      </c>
      <c r="AB1644" s="405">
        <v>8.7719299552733429E-2</v>
      </c>
      <c r="AC1644" s="399">
        <v>1.54</v>
      </c>
      <c r="AD1644" s="399">
        <v>2.68</v>
      </c>
      <c r="AE1644" s="405">
        <v>2.2506000000000001E-6</v>
      </c>
      <c r="AF1644" s="405">
        <v>8.7719299552733429E-2</v>
      </c>
      <c r="AG1644" s="399">
        <v>1.69</v>
      </c>
      <c r="AH1644" s="399">
        <v>2.2999999999999998</v>
      </c>
      <c r="AI1644" s="324">
        <v>0</v>
      </c>
      <c r="AJ1644" s="324">
        <v>0</v>
      </c>
      <c r="AK1644" s="324">
        <v>0</v>
      </c>
      <c r="AL1644" s="324">
        <v>0</v>
      </c>
      <c r="AM1644" s="324">
        <v>0</v>
      </c>
      <c r="AN1644" s="324">
        <v>0</v>
      </c>
      <c r="AO1644" s="403">
        <v>155000</v>
      </c>
      <c r="AP1644" s="403">
        <v>3.6290000000000003E-2</v>
      </c>
      <c r="AQ1644" s="403">
        <v>0.1905</v>
      </c>
      <c r="AR1644" s="403">
        <v>238</v>
      </c>
      <c r="AS1644" s="399" t="s">
        <v>1967</v>
      </c>
      <c r="AT1644" s="390">
        <v>0</v>
      </c>
      <c r="AU1644" s="390">
        <v>0</v>
      </c>
      <c r="AV1644" s="390">
        <v>0</v>
      </c>
      <c r="AY1644" s="390" t="s">
        <v>3533</v>
      </c>
    </row>
    <row r="1645" spans="1:51" s="390" customFormat="1">
      <c r="A1645" s="399" t="s">
        <v>81</v>
      </c>
      <c r="B1645" s="399" t="s">
        <v>1966</v>
      </c>
      <c r="C1645" s="399">
        <v>0.05</v>
      </c>
      <c r="D1645" s="399">
        <v>20</v>
      </c>
      <c r="E1645" s="403">
        <v>1E-4</v>
      </c>
      <c r="F1645" s="399">
        <v>0</v>
      </c>
      <c r="G1645" s="399">
        <v>50</v>
      </c>
      <c r="H1645" s="399">
        <v>0.8</v>
      </c>
      <c r="I1645" s="399">
        <v>40</v>
      </c>
      <c r="J1645" s="399">
        <v>40</v>
      </c>
      <c r="K1645" s="399">
        <v>125</v>
      </c>
      <c r="L1645" s="403">
        <v>1</v>
      </c>
      <c r="M1645" s="404">
        <v>7.5</v>
      </c>
      <c r="N1645" s="404">
        <v>6.6999998092651367</v>
      </c>
      <c r="O1645" s="404">
        <v>3</v>
      </c>
      <c r="P1645" s="399">
        <v>100</v>
      </c>
      <c r="Q1645" s="399" t="s">
        <v>293</v>
      </c>
      <c r="R1645" s="399">
        <v>1</v>
      </c>
      <c r="S1645" s="399">
        <v>0</v>
      </c>
      <c r="T1645" s="399">
        <v>0</v>
      </c>
      <c r="U1645" s="404">
        <v>0.38</v>
      </c>
      <c r="V1645" s="404">
        <v>0</v>
      </c>
      <c r="W1645" s="405">
        <v>3.2274000000000002E-6</v>
      </c>
      <c r="X1645" s="405">
        <v>4.3859649776366715E-2</v>
      </c>
      <c r="Y1645" s="399">
        <v>1.58</v>
      </c>
      <c r="Z1645" s="399">
        <v>2.77</v>
      </c>
      <c r="AA1645" s="405">
        <v>2.7522000000000001E-6</v>
      </c>
      <c r="AB1645" s="405">
        <v>4.3859649776366715E-2</v>
      </c>
      <c r="AC1645" s="399">
        <v>1.54</v>
      </c>
      <c r="AD1645" s="399">
        <v>2.68</v>
      </c>
      <c r="AE1645" s="405">
        <v>2.2506000000000001E-6</v>
      </c>
      <c r="AF1645" s="405">
        <v>4.3859649776366715E-2</v>
      </c>
      <c r="AG1645" s="399">
        <v>1.69</v>
      </c>
      <c r="AH1645" s="399">
        <v>2.2999999999999998</v>
      </c>
      <c r="AI1645" s="324">
        <v>0</v>
      </c>
      <c r="AJ1645" s="324">
        <v>0</v>
      </c>
      <c r="AK1645" s="324">
        <v>0</v>
      </c>
      <c r="AL1645" s="324">
        <v>0</v>
      </c>
      <c r="AM1645" s="324">
        <v>0</v>
      </c>
      <c r="AN1645" s="324">
        <v>0</v>
      </c>
      <c r="AO1645" s="403">
        <v>155000</v>
      </c>
      <c r="AP1645" s="403">
        <v>3.6290000000000003E-2</v>
      </c>
      <c r="AQ1645" s="403">
        <v>0.1905</v>
      </c>
      <c r="AR1645" s="403">
        <v>238</v>
      </c>
      <c r="AS1645" s="399" t="s">
        <v>1967</v>
      </c>
      <c r="AT1645" s="390">
        <v>0</v>
      </c>
      <c r="AU1645" s="390">
        <v>0</v>
      </c>
      <c r="AV1645" s="390">
        <v>0</v>
      </c>
      <c r="AY1645" s="390" t="s">
        <v>3533</v>
      </c>
    </row>
    <row r="1646" spans="1:51" s="390" customFormat="1">
      <c r="A1646" s="399" t="s">
        <v>81</v>
      </c>
      <c r="B1646" s="399" t="s">
        <v>1968</v>
      </c>
      <c r="C1646" s="399">
        <v>6.4000000000000001E-2</v>
      </c>
      <c r="D1646" s="399">
        <v>20</v>
      </c>
      <c r="E1646" s="403">
        <v>1E-4</v>
      </c>
      <c r="F1646" s="399">
        <v>0</v>
      </c>
      <c r="G1646" s="399">
        <v>32</v>
      </c>
      <c r="H1646" s="399">
        <v>0.8</v>
      </c>
      <c r="I1646" s="399">
        <v>40</v>
      </c>
      <c r="J1646" s="399">
        <v>40</v>
      </c>
      <c r="K1646" s="399">
        <v>125</v>
      </c>
      <c r="L1646" s="403">
        <v>1</v>
      </c>
      <c r="M1646" s="404">
        <v>7.5</v>
      </c>
      <c r="N1646" s="404">
        <v>6.6999998092651367</v>
      </c>
      <c r="O1646" s="404">
        <v>3</v>
      </c>
      <c r="P1646" s="399">
        <v>100</v>
      </c>
      <c r="Q1646" s="399" t="s">
        <v>293</v>
      </c>
      <c r="R1646" s="399">
        <v>1</v>
      </c>
      <c r="S1646" s="399">
        <v>0</v>
      </c>
      <c r="T1646" s="399">
        <v>0</v>
      </c>
      <c r="U1646" s="404">
        <v>0.38</v>
      </c>
      <c r="V1646" s="404">
        <v>0</v>
      </c>
      <c r="W1646" s="405">
        <v>3.2274000000000002E-6</v>
      </c>
      <c r="X1646" s="405">
        <v>5.6140353543716562E-2</v>
      </c>
      <c r="Y1646" s="399">
        <v>1.58</v>
      </c>
      <c r="Z1646" s="399">
        <v>2.77</v>
      </c>
      <c r="AA1646" s="405">
        <v>2.7522000000000001E-6</v>
      </c>
      <c r="AB1646" s="405">
        <v>5.6140353543716562E-2</v>
      </c>
      <c r="AC1646" s="399">
        <v>1.54</v>
      </c>
      <c r="AD1646" s="399">
        <v>2.68</v>
      </c>
      <c r="AE1646" s="405">
        <v>2.2506000000000001E-6</v>
      </c>
      <c r="AF1646" s="405">
        <v>5.6140353543716562E-2</v>
      </c>
      <c r="AG1646" s="399">
        <v>1.69</v>
      </c>
      <c r="AH1646" s="399">
        <v>2.2999999999999998</v>
      </c>
      <c r="AI1646" s="324">
        <v>0</v>
      </c>
      <c r="AJ1646" s="324">
        <v>0</v>
      </c>
      <c r="AK1646" s="324">
        <v>0</v>
      </c>
      <c r="AL1646" s="324">
        <v>0</v>
      </c>
      <c r="AM1646" s="324">
        <v>0</v>
      </c>
      <c r="AN1646" s="324">
        <v>0</v>
      </c>
      <c r="AO1646" s="403">
        <v>155000</v>
      </c>
      <c r="AP1646" s="403">
        <v>3.6290000000000003E-2</v>
      </c>
      <c r="AQ1646" s="403">
        <v>0.1905</v>
      </c>
      <c r="AR1646" s="403">
        <v>238</v>
      </c>
      <c r="AS1646" s="399" t="s">
        <v>1967</v>
      </c>
      <c r="AT1646" s="390">
        <v>0</v>
      </c>
      <c r="AU1646" s="390">
        <v>0</v>
      </c>
      <c r="AV1646" s="390">
        <v>0</v>
      </c>
      <c r="AY1646" s="390" t="s">
        <v>3533</v>
      </c>
    </row>
    <row r="1647" spans="1:51" s="390" customFormat="1">
      <c r="A1647" s="399" t="s">
        <v>81</v>
      </c>
      <c r="B1647" s="399" t="s">
        <v>1969</v>
      </c>
      <c r="C1647" s="399">
        <v>8.2000000000000003E-2</v>
      </c>
      <c r="D1647" s="399">
        <v>20</v>
      </c>
      <c r="E1647" s="403">
        <v>1E-4</v>
      </c>
      <c r="F1647" s="399">
        <v>0</v>
      </c>
      <c r="G1647" s="399">
        <v>22</v>
      </c>
      <c r="H1647" s="399">
        <v>0.8</v>
      </c>
      <c r="I1647" s="399">
        <v>40</v>
      </c>
      <c r="J1647" s="399">
        <v>40</v>
      </c>
      <c r="K1647" s="399">
        <v>125</v>
      </c>
      <c r="L1647" s="403">
        <v>1</v>
      </c>
      <c r="M1647" s="404">
        <v>7.5</v>
      </c>
      <c r="N1647" s="404">
        <v>6.6999998092651367</v>
      </c>
      <c r="O1647" s="404">
        <v>3</v>
      </c>
      <c r="P1647" s="399">
        <v>100</v>
      </c>
      <c r="Q1647" s="399" t="s">
        <v>293</v>
      </c>
      <c r="R1647" s="399">
        <v>1</v>
      </c>
      <c r="S1647" s="399">
        <v>0</v>
      </c>
      <c r="T1647" s="399">
        <v>0</v>
      </c>
      <c r="U1647" s="404">
        <v>0.38</v>
      </c>
      <c r="V1647" s="404">
        <v>0</v>
      </c>
      <c r="W1647" s="405">
        <v>3.2274000000000002E-6</v>
      </c>
      <c r="X1647" s="405">
        <v>7.1929826548224995E-2</v>
      </c>
      <c r="Y1647" s="399">
        <v>1.58</v>
      </c>
      <c r="Z1647" s="399">
        <v>2.77</v>
      </c>
      <c r="AA1647" s="405">
        <v>2.7522000000000001E-6</v>
      </c>
      <c r="AB1647" s="405">
        <v>7.1929826548224995E-2</v>
      </c>
      <c r="AC1647" s="399">
        <v>1.54</v>
      </c>
      <c r="AD1647" s="399">
        <v>2.68</v>
      </c>
      <c r="AE1647" s="405">
        <v>2.2506000000000001E-6</v>
      </c>
      <c r="AF1647" s="405">
        <v>7.1929826548224995E-2</v>
      </c>
      <c r="AG1647" s="399">
        <v>1.69</v>
      </c>
      <c r="AH1647" s="399">
        <v>2.2999999999999998</v>
      </c>
      <c r="AI1647" s="324">
        <v>0</v>
      </c>
      <c r="AJ1647" s="324">
        <v>0</v>
      </c>
      <c r="AK1647" s="324">
        <v>0</v>
      </c>
      <c r="AL1647" s="324">
        <v>0</v>
      </c>
      <c r="AM1647" s="324">
        <v>0</v>
      </c>
      <c r="AN1647" s="324">
        <v>0</v>
      </c>
      <c r="AO1647" s="403">
        <v>155000</v>
      </c>
      <c r="AP1647" s="403">
        <v>3.6290000000000003E-2</v>
      </c>
      <c r="AQ1647" s="403">
        <v>0.1905</v>
      </c>
      <c r="AR1647" s="403">
        <v>238</v>
      </c>
      <c r="AS1647" s="399" t="s">
        <v>1967</v>
      </c>
      <c r="AT1647" s="390">
        <v>0</v>
      </c>
      <c r="AU1647" s="390">
        <v>0</v>
      </c>
      <c r="AV1647" s="390">
        <v>0</v>
      </c>
      <c r="AY1647" s="390" t="s">
        <v>3533</v>
      </c>
    </row>
    <row r="1648" spans="1:51" s="390" customFormat="1">
      <c r="A1648" s="399" t="s">
        <v>81</v>
      </c>
      <c r="B1648" s="399" t="s">
        <v>1975</v>
      </c>
      <c r="C1648" s="399">
        <v>0.1</v>
      </c>
      <c r="D1648" s="399">
        <v>10</v>
      </c>
      <c r="E1648" s="403">
        <v>2.0000000000000001E-4</v>
      </c>
      <c r="F1648" s="399">
        <v>0</v>
      </c>
      <c r="G1648" s="399">
        <v>42</v>
      </c>
      <c r="H1648" s="399">
        <v>0.8</v>
      </c>
      <c r="I1648" s="399">
        <v>39</v>
      </c>
      <c r="J1648" s="399">
        <v>40</v>
      </c>
      <c r="K1648" s="399">
        <v>125</v>
      </c>
      <c r="L1648" s="403">
        <v>1</v>
      </c>
      <c r="M1648" s="404">
        <v>7.619999885559082</v>
      </c>
      <c r="N1648" s="404">
        <v>7.4899997711181641</v>
      </c>
      <c r="O1648" s="404">
        <v>4.9600000381469727</v>
      </c>
      <c r="P1648" s="399">
        <v>100</v>
      </c>
      <c r="Q1648" s="399" t="s">
        <v>293</v>
      </c>
      <c r="R1648" s="399">
        <v>1</v>
      </c>
      <c r="S1648" s="399">
        <v>0</v>
      </c>
      <c r="T1648" s="399">
        <v>0</v>
      </c>
      <c r="U1648" s="404">
        <v>0.4</v>
      </c>
      <c r="V1648" s="404">
        <v>0</v>
      </c>
      <c r="W1648" s="405">
        <v>7.0905000000000001E-6</v>
      </c>
      <c r="X1648" s="405">
        <v>4.5045045716268516E-2</v>
      </c>
      <c r="Y1648" s="399">
        <v>1.58</v>
      </c>
      <c r="Z1648" s="399">
        <v>2.77</v>
      </c>
      <c r="AA1648" s="405">
        <v>6.0464999999999988E-6</v>
      </c>
      <c r="AB1648" s="405">
        <v>4.5045045716268516E-2</v>
      </c>
      <c r="AC1648" s="399">
        <v>1.54</v>
      </c>
      <c r="AD1648" s="399">
        <v>2.68</v>
      </c>
      <c r="AE1648" s="405">
        <v>4.9444999999999998E-6</v>
      </c>
      <c r="AF1648" s="405">
        <v>4.5045045716268516E-2</v>
      </c>
      <c r="AG1648" s="399">
        <v>1.69</v>
      </c>
      <c r="AH1648" s="399">
        <v>2.2999999999999998</v>
      </c>
      <c r="AI1648" s="324">
        <v>0</v>
      </c>
      <c r="AJ1648" s="324">
        <v>0</v>
      </c>
      <c r="AK1648" s="324">
        <v>0</v>
      </c>
      <c r="AL1648" s="324">
        <v>0</v>
      </c>
      <c r="AM1648" s="324">
        <v>0</v>
      </c>
      <c r="AN1648" s="324">
        <v>0</v>
      </c>
      <c r="AO1648" s="403">
        <v>155000</v>
      </c>
      <c r="AP1648" s="403">
        <v>3.6290000000000003E-2</v>
      </c>
      <c r="AQ1648" s="403">
        <v>0.1905</v>
      </c>
      <c r="AR1648" s="403">
        <v>147</v>
      </c>
      <c r="AS1648" s="399" t="s">
        <v>1972</v>
      </c>
      <c r="AT1648" s="390">
        <v>0</v>
      </c>
      <c r="AU1648" s="390">
        <v>0</v>
      </c>
      <c r="AV1648" s="390">
        <v>0</v>
      </c>
      <c r="AY1648" s="390" t="s">
        <v>3533</v>
      </c>
    </row>
    <row r="1649" spans="1:51" s="390" customFormat="1">
      <c r="A1649" s="399" t="s">
        <v>81</v>
      </c>
      <c r="B1649" s="399" t="s">
        <v>1976</v>
      </c>
      <c r="C1649" s="399">
        <v>0.12</v>
      </c>
      <c r="D1649" s="399">
        <v>10</v>
      </c>
      <c r="E1649" s="403">
        <v>2.0000000000000001E-4</v>
      </c>
      <c r="F1649" s="399">
        <v>0</v>
      </c>
      <c r="G1649" s="399">
        <v>33</v>
      </c>
      <c r="H1649" s="399">
        <v>0.8</v>
      </c>
      <c r="I1649" s="399">
        <v>39</v>
      </c>
      <c r="J1649" s="399">
        <v>40</v>
      </c>
      <c r="K1649" s="399">
        <v>125</v>
      </c>
      <c r="L1649" s="403">
        <v>1</v>
      </c>
      <c r="M1649" s="404">
        <v>7.619999885559082</v>
      </c>
      <c r="N1649" s="404">
        <v>7.4899997711181641</v>
      </c>
      <c r="O1649" s="404">
        <v>4.9600000381469727</v>
      </c>
      <c r="P1649" s="399">
        <v>100</v>
      </c>
      <c r="Q1649" s="399" t="s">
        <v>293</v>
      </c>
      <c r="R1649" s="399">
        <v>1</v>
      </c>
      <c r="S1649" s="399">
        <v>0</v>
      </c>
      <c r="T1649" s="399">
        <v>0</v>
      </c>
      <c r="U1649" s="404">
        <v>0.4</v>
      </c>
      <c r="V1649" s="404">
        <v>0</v>
      </c>
      <c r="W1649" s="405">
        <v>7.0905000000000001E-6</v>
      </c>
      <c r="X1649" s="405">
        <v>5.405405284585179E-2</v>
      </c>
      <c r="Y1649" s="399">
        <v>1.58</v>
      </c>
      <c r="Z1649" s="399">
        <v>2.77</v>
      </c>
      <c r="AA1649" s="405">
        <v>6.0464999999999988E-6</v>
      </c>
      <c r="AB1649" s="405">
        <v>5.405405284585179E-2</v>
      </c>
      <c r="AC1649" s="399">
        <v>1.54</v>
      </c>
      <c r="AD1649" s="399">
        <v>2.68</v>
      </c>
      <c r="AE1649" s="405">
        <v>4.9444999999999998E-6</v>
      </c>
      <c r="AF1649" s="405">
        <v>5.405405284585179E-2</v>
      </c>
      <c r="AG1649" s="399">
        <v>1.69</v>
      </c>
      <c r="AH1649" s="399">
        <v>2.2999999999999998</v>
      </c>
      <c r="AI1649" s="324">
        <v>0</v>
      </c>
      <c r="AJ1649" s="324">
        <v>0</v>
      </c>
      <c r="AK1649" s="324">
        <v>0</v>
      </c>
      <c r="AL1649" s="324">
        <v>0</v>
      </c>
      <c r="AM1649" s="324">
        <v>0</v>
      </c>
      <c r="AN1649" s="324">
        <v>0</v>
      </c>
      <c r="AO1649" s="403">
        <v>155000</v>
      </c>
      <c r="AP1649" s="403">
        <v>3.6290000000000003E-2</v>
      </c>
      <c r="AQ1649" s="403">
        <v>0.1905</v>
      </c>
      <c r="AR1649" s="403">
        <v>147</v>
      </c>
      <c r="AS1649" s="399" t="s">
        <v>1972</v>
      </c>
      <c r="AT1649" s="390">
        <v>0</v>
      </c>
      <c r="AU1649" s="390">
        <v>0</v>
      </c>
      <c r="AV1649" s="390">
        <v>0</v>
      </c>
      <c r="AY1649" s="390" t="s">
        <v>3533</v>
      </c>
    </row>
    <row r="1650" spans="1:51" s="390" customFormat="1">
      <c r="A1650" s="399" t="s">
        <v>81</v>
      </c>
      <c r="B1650" s="399" t="s">
        <v>1977</v>
      </c>
      <c r="C1650" s="399">
        <v>0.15</v>
      </c>
      <c r="D1650" s="399">
        <v>10</v>
      </c>
      <c r="E1650" s="403">
        <v>2.0000000000000001E-4</v>
      </c>
      <c r="F1650" s="399">
        <v>0</v>
      </c>
      <c r="G1650" s="399">
        <v>27</v>
      </c>
      <c r="H1650" s="399">
        <v>0.8</v>
      </c>
      <c r="I1650" s="399">
        <v>39</v>
      </c>
      <c r="J1650" s="399">
        <v>40</v>
      </c>
      <c r="K1650" s="399">
        <v>125</v>
      </c>
      <c r="L1650" s="403">
        <v>1</v>
      </c>
      <c r="M1650" s="404">
        <v>7.619999885559082</v>
      </c>
      <c r="N1650" s="404">
        <v>7.4899997711181641</v>
      </c>
      <c r="O1650" s="404">
        <v>4.9600000381469727</v>
      </c>
      <c r="P1650" s="399">
        <v>100</v>
      </c>
      <c r="Q1650" s="399" t="s">
        <v>293</v>
      </c>
      <c r="R1650" s="399">
        <v>1</v>
      </c>
      <c r="S1650" s="399">
        <v>0</v>
      </c>
      <c r="T1650" s="399">
        <v>0</v>
      </c>
      <c r="U1650" s="404">
        <v>0.4</v>
      </c>
      <c r="V1650" s="404">
        <v>0</v>
      </c>
      <c r="W1650" s="405">
        <v>7.0905000000000001E-6</v>
      </c>
      <c r="X1650" s="405">
        <v>6.7567570252461476E-2</v>
      </c>
      <c r="Y1650" s="399">
        <v>1.58</v>
      </c>
      <c r="Z1650" s="399">
        <v>2.77</v>
      </c>
      <c r="AA1650" s="405">
        <v>6.0464999999999988E-6</v>
      </c>
      <c r="AB1650" s="405">
        <v>6.7567570252461476E-2</v>
      </c>
      <c r="AC1650" s="399">
        <v>1.54</v>
      </c>
      <c r="AD1650" s="399">
        <v>2.68</v>
      </c>
      <c r="AE1650" s="405">
        <v>4.9444999999999998E-6</v>
      </c>
      <c r="AF1650" s="405">
        <v>6.7567570252461476E-2</v>
      </c>
      <c r="AG1650" s="399">
        <v>1.69</v>
      </c>
      <c r="AH1650" s="399">
        <v>2.2999999999999998</v>
      </c>
      <c r="AI1650" s="324">
        <v>0</v>
      </c>
      <c r="AJ1650" s="324">
        <v>0</v>
      </c>
      <c r="AK1650" s="324">
        <v>0</v>
      </c>
      <c r="AL1650" s="324">
        <v>0</v>
      </c>
      <c r="AM1650" s="324">
        <v>0</v>
      </c>
      <c r="AN1650" s="324">
        <v>0</v>
      </c>
      <c r="AO1650" s="403">
        <v>155000</v>
      </c>
      <c r="AP1650" s="403">
        <v>3.6290000000000003E-2</v>
      </c>
      <c r="AQ1650" s="403">
        <v>0.1905</v>
      </c>
      <c r="AR1650" s="403">
        <v>147</v>
      </c>
      <c r="AS1650" s="399" t="s">
        <v>1972</v>
      </c>
      <c r="AT1650" s="390">
        <v>0</v>
      </c>
      <c r="AU1650" s="390">
        <v>0</v>
      </c>
      <c r="AV1650" s="390">
        <v>0</v>
      </c>
      <c r="AY1650" s="390" t="s">
        <v>3533</v>
      </c>
    </row>
    <row r="1651" spans="1:51" s="390" customFormat="1">
      <c r="A1651" s="399" t="s">
        <v>81</v>
      </c>
      <c r="B1651" s="399" t="s">
        <v>1971</v>
      </c>
      <c r="C1651" s="399">
        <v>3.5999999999999997E-2</v>
      </c>
      <c r="D1651" s="399">
        <v>10</v>
      </c>
      <c r="E1651" s="403">
        <v>2.0000000000000001E-4</v>
      </c>
      <c r="F1651" s="399">
        <v>0</v>
      </c>
      <c r="G1651" s="399">
        <v>100</v>
      </c>
      <c r="H1651" s="399">
        <v>0.8</v>
      </c>
      <c r="I1651" s="399">
        <v>39</v>
      </c>
      <c r="J1651" s="399">
        <v>40</v>
      </c>
      <c r="K1651" s="399">
        <v>125</v>
      </c>
      <c r="L1651" s="403">
        <v>1</v>
      </c>
      <c r="M1651" s="404">
        <v>7.619999885559082</v>
      </c>
      <c r="N1651" s="404">
        <v>7.4899997711181641</v>
      </c>
      <c r="O1651" s="404">
        <v>4.9600000381469727</v>
      </c>
      <c r="P1651" s="399">
        <v>100</v>
      </c>
      <c r="Q1651" s="399" t="s">
        <v>293</v>
      </c>
      <c r="R1651" s="399">
        <v>1</v>
      </c>
      <c r="S1651" s="399">
        <v>0</v>
      </c>
      <c r="T1651" s="399">
        <v>0</v>
      </c>
      <c r="U1651" s="404">
        <v>0.4</v>
      </c>
      <c r="V1651" s="404">
        <v>0</v>
      </c>
      <c r="W1651" s="405">
        <v>7.0905000000000001E-6</v>
      </c>
      <c r="X1651" s="405">
        <v>1.6216215518143798E-2</v>
      </c>
      <c r="Y1651" s="399">
        <v>1.58</v>
      </c>
      <c r="Z1651" s="399">
        <v>2.77</v>
      </c>
      <c r="AA1651" s="405">
        <v>6.0464999999999988E-6</v>
      </c>
      <c r="AB1651" s="405">
        <v>1.6216215518143798E-2</v>
      </c>
      <c r="AC1651" s="399">
        <v>1.54</v>
      </c>
      <c r="AD1651" s="399">
        <v>2.68</v>
      </c>
      <c r="AE1651" s="405">
        <v>4.9444999999999998E-6</v>
      </c>
      <c r="AF1651" s="405">
        <v>1.6216215518143798E-2</v>
      </c>
      <c r="AG1651" s="399">
        <v>1.69</v>
      </c>
      <c r="AH1651" s="399">
        <v>2.2999999999999998</v>
      </c>
      <c r="AI1651" s="324">
        <v>0</v>
      </c>
      <c r="AJ1651" s="324">
        <v>0</v>
      </c>
      <c r="AK1651" s="324">
        <v>0</v>
      </c>
      <c r="AL1651" s="324">
        <v>0</v>
      </c>
      <c r="AM1651" s="324">
        <v>0</v>
      </c>
      <c r="AN1651" s="324">
        <v>0</v>
      </c>
      <c r="AO1651" s="403">
        <v>155000</v>
      </c>
      <c r="AP1651" s="403">
        <v>3.6290000000000003E-2</v>
      </c>
      <c r="AQ1651" s="403">
        <v>0.1905</v>
      </c>
      <c r="AR1651" s="403">
        <v>147</v>
      </c>
      <c r="AS1651" s="399" t="s">
        <v>1972</v>
      </c>
      <c r="AT1651" s="390">
        <v>0</v>
      </c>
      <c r="AU1651" s="390">
        <v>0</v>
      </c>
      <c r="AV1651" s="390">
        <v>0</v>
      </c>
      <c r="AY1651" s="390" t="s">
        <v>3533</v>
      </c>
    </row>
    <row r="1652" spans="1:51" s="390" customFormat="1">
      <c r="A1652" s="399" t="s">
        <v>81</v>
      </c>
      <c r="B1652" s="399" t="s">
        <v>1973</v>
      </c>
      <c r="C1652" s="399">
        <v>0.05</v>
      </c>
      <c r="D1652" s="399">
        <v>10</v>
      </c>
      <c r="E1652" s="403">
        <v>2.0000000000000001E-4</v>
      </c>
      <c r="F1652" s="399">
        <v>0</v>
      </c>
      <c r="G1652" s="399">
        <v>84</v>
      </c>
      <c r="H1652" s="399">
        <v>0.8</v>
      </c>
      <c r="I1652" s="399">
        <v>39</v>
      </c>
      <c r="J1652" s="399">
        <v>40</v>
      </c>
      <c r="K1652" s="399">
        <v>125</v>
      </c>
      <c r="L1652" s="403">
        <v>1</v>
      </c>
      <c r="M1652" s="404">
        <v>7.619999885559082</v>
      </c>
      <c r="N1652" s="404">
        <v>7.4899997711181641</v>
      </c>
      <c r="O1652" s="404">
        <v>4.9600000381469727</v>
      </c>
      <c r="P1652" s="399">
        <v>100</v>
      </c>
      <c r="Q1652" s="399" t="s">
        <v>293</v>
      </c>
      <c r="R1652" s="399">
        <v>1</v>
      </c>
      <c r="S1652" s="399">
        <v>0</v>
      </c>
      <c r="T1652" s="399">
        <v>0</v>
      </c>
      <c r="U1652" s="404">
        <v>0.4</v>
      </c>
      <c r="V1652" s="404">
        <v>0</v>
      </c>
      <c r="W1652" s="405">
        <v>7.0905000000000001E-6</v>
      </c>
      <c r="X1652" s="405">
        <v>2.2522522858134258E-2</v>
      </c>
      <c r="Y1652" s="399">
        <v>1.58</v>
      </c>
      <c r="Z1652" s="399">
        <v>2.77</v>
      </c>
      <c r="AA1652" s="405">
        <v>6.0464999999999988E-6</v>
      </c>
      <c r="AB1652" s="405">
        <v>2.2522522858134258E-2</v>
      </c>
      <c r="AC1652" s="399">
        <v>1.54</v>
      </c>
      <c r="AD1652" s="399">
        <v>2.68</v>
      </c>
      <c r="AE1652" s="405">
        <v>4.9444999999999998E-6</v>
      </c>
      <c r="AF1652" s="405">
        <v>2.2522522858134258E-2</v>
      </c>
      <c r="AG1652" s="399">
        <v>1.69</v>
      </c>
      <c r="AH1652" s="399">
        <v>2.2999999999999998</v>
      </c>
      <c r="AI1652" s="324">
        <v>0</v>
      </c>
      <c r="AJ1652" s="324">
        <v>0</v>
      </c>
      <c r="AK1652" s="324">
        <v>0</v>
      </c>
      <c r="AL1652" s="324">
        <v>0</v>
      </c>
      <c r="AM1652" s="324">
        <v>0</v>
      </c>
      <c r="AN1652" s="324">
        <v>0</v>
      </c>
      <c r="AO1652" s="403">
        <v>155000</v>
      </c>
      <c r="AP1652" s="403">
        <v>3.6290000000000003E-2</v>
      </c>
      <c r="AQ1652" s="403">
        <v>0.1905</v>
      </c>
      <c r="AR1652" s="403">
        <v>147</v>
      </c>
      <c r="AS1652" s="399" t="s">
        <v>1972</v>
      </c>
      <c r="AT1652" s="390">
        <v>0</v>
      </c>
      <c r="AU1652" s="390">
        <v>0</v>
      </c>
      <c r="AV1652" s="390">
        <v>0</v>
      </c>
      <c r="AY1652" s="390" t="s">
        <v>3533</v>
      </c>
    </row>
    <row r="1653" spans="1:51" s="390" customFormat="1">
      <c r="A1653" s="399" t="s">
        <v>81</v>
      </c>
      <c r="B1653" s="399" t="s">
        <v>1974</v>
      </c>
      <c r="C1653" s="399">
        <v>7.0000000000000007E-2</v>
      </c>
      <c r="D1653" s="399">
        <v>10</v>
      </c>
      <c r="E1653" s="403">
        <v>2.0000000000000001E-4</v>
      </c>
      <c r="F1653" s="399">
        <v>0</v>
      </c>
      <c r="G1653" s="399">
        <v>65</v>
      </c>
      <c r="H1653" s="399">
        <v>0.8</v>
      </c>
      <c r="I1653" s="399">
        <v>39</v>
      </c>
      <c r="J1653" s="399">
        <v>40</v>
      </c>
      <c r="K1653" s="399">
        <v>125</v>
      </c>
      <c r="L1653" s="403">
        <v>1</v>
      </c>
      <c r="M1653" s="404">
        <v>7.619999885559082</v>
      </c>
      <c r="N1653" s="404">
        <v>7.4899997711181641</v>
      </c>
      <c r="O1653" s="404">
        <v>4.9600000381469727</v>
      </c>
      <c r="P1653" s="399">
        <v>100</v>
      </c>
      <c r="Q1653" s="399" t="s">
        <v>293</v>
      </c>
      <c r="R1653" s="399">
        <v>1</v>
      </c>
      <c r="S1653" s="399">
        <v>0</v>
      </c>
      <c r="T1653" s="399">
        <v>0</v>
      </c>
      <c r="U1653" s="404">
        <v>0.4</v>
      </c>
      <c r="V1653" s="404">
        <v>0</v>
      </c>
      <c r="W1653" s="405">
        <v>7.0905000000000001E-6</v>
      </c>
      <c r="X1653" s="405">
        <v>3.1531531665776227E-2</v>
      </c>
      <c r="Y1653" s="399">
        <v>1.58</v>
      </c>
      <c r="Z1653" s="399">
        <v>2.77</v>
      </c>
      <c r="AA1653" s="405">
        <v>6.0464999999999988E-6</v>
      </c>
      <c r="AB1653" s="405">
        <v>3.1531531665776227E-2</v>
      </c>
      <c r="AC1653" s="399">
        <v>1.54</v>
      </c>
      <c r="AD1653" s="399">
        <v>2.68</v>
      </c>
      <c r="AE1653" s="405">
        <v>4.9444999999999998E-6</v>
      </c>
      <c r="AF1653" s="405">
        <v>3.1531531665776227E-2</v>
      </c>
      <c r="AG1653" s="399">
        <v>1.69</v>
      </c>
      <c r="AH1653" s="399">
        <v>2.2999999999999998</v>
      </c>
      <c r="AI1653" s="324">
        <v>0</v>
      </c>
      <c r="AJ1653" s="324">
        <v>0</v>
      </c>
      <c r="AK1653" s="324">
        <v>0</v>
      </c>
      <c r="AL1653" s="324">
        <v>0</v>
      </c>
      <c r="AM1653" s="324">
        <v>0</v>
      </c>
      <c r="AN1653" s="324">
        <v>0</v>
      </c>
      <c r="AO1653" s="403">
        <v>155000</v>
      </c>
      <c r="AP1653" s="403">
        <v>3.6290000000000003E-2</v>
      </c>
      <c r="AQ1653" s="403">
        <v>0.1905</v>
      </c>
      <c r="AR1653" s="403">
        <v>147</v>
      </c>
      <c r="AS1653" s="399" t="s">
        <v>1972</v>
      </c>
      <c r="AT1653" s="390">
        <v>0</v>
      </c>
      <c r="AU1653" s="390">
        <v>0</v>
      </c>
      <c r="AV1653" s="390">
        <v>0</v>
      </c>
      <c r="AY1653" s="390" t="s">
        <v>3533</v>
      </c>
    </row>
    <row r="1654" spans="1:51" s="390" customFormat="1">
      <c r="A1654" s="324" t="s">
        <v>81</v>
      </c>
      <c r="B1654" s="324" t="s">
        <v>1978</v>
      </c>
      <c r="C1654" s="324">
        <v>1.1000000000000001</v>
      </c>
      <c r="D1654" s="324">
        <v>20</v>
      </c>
      <c r="E1654" s="324">
        <v>1.6E-2</v>
      </c>
      <c r="F1654" s="399">
        <v>0</v>
      </c>
      <c r="G1654" s="324">
        <v>6.7</v>
      </c>
      <c r="H1654" s="324">
        <v>0.7</v>
      </c>
      <c r="I1654" s="324">
        <v>6.1</v>
      </c>
      <c r="J1654" s="324">
        <v>40</v>
      </c>
      <c r="K1654" s="324">
        <v>85</v>
      </c>
      <c r="L1654" s="324">
        <v>0</v>
      </c>
      <c r="M1654" s="324">
        <v>8.64</v>
      </c>
      <c r="N1654" s="324">
        <v>8.64</v>
      </c>
      <c r="O1654" s="324">
        <v>7</v>
      </c>
      <c r="P1654" s="324">
        <v>0</v>
      </c>
      <c r="Q1654" s="324" t="s">
        <v>293</v>
      </c>
      <c r="R1654" s="399">
        <v>1</v>
      </c>
      <c r="S1654" s="399">
        <v>0</v>
      </c>
      <c r="T1654" s="399">
        <v>0</v>
      </c>
      <c r="U1654" s="406">
        <v>0.8</v>
      </c>
      <c r="V1654" s="406">
        <v>0</v>
      </c>
      <c r="W1654" s="407">
        <v>0</v>
      </c>
      <c r="X1654" s="407">
        <v>0</v>
      </c>
      <c r="Y1654" s="324">
        <v>0</v>
      </c>
      <c r="Z1654" s="324">
        <v>0</v>
      </c>
      <c r="AA1654" s="407">
        <v>0</v>
      </c>
      <c r="AB1654" s="407">
        <v>0</v>
      </c>
      <c r="AC1654" s="324">
        <v>0</v>
      </c>
      <c r="AD1654" s="324">
        <v>0</v>
      </c>
      <c r="AE1654" s="407">
        <v>0</v>
      </c>
      <c r="AF1654" s="407">
        <v>0</v>
      </c>
      <c r="AG1654" s="324">
        <v>0</v>
      </c>
      <c r="AH1654" s="324">
        <v>0</v>
      </c>
      <c r="AI1654" s="324">
        <v>265.7</v>
      </c>
      <c r="AJ1654" s="324">
        <v>800000000</v>
      </c>
      <c r="AK1654" s="324">
        <v>170000000</v>
      </c>
      <c r="AL1654" s="324">
        <v>900000</v>
      </c>
      <c r="AM1654" s="324">
        <v>3.1E-14</v>
      </c>
      <c r="AN1654" s="324">
        <v>2.5999999999999999E-2</v>
      </c>
      <c r="AO1654" s="324">
        <v>137950</v>
      </c>
      <c r="AP1654" s="324">
        <v>4.0779999999999997E-2</v>
      </c>
      <c r="AQ1654" s="324">
        <v>0.20193</v>
      </c>
      <c r="AR1654" s="324">
        <v>67</v>
      </c>
      <c r="AS1654" s="324" t="s">
        <v>1979</v>
      </c>
      <c r="AT1654" s="390">
        <v>0</v>
      </c>
      <c r="AU1654" s="390">
        <v>0</v>
      </c>
      <c r="AV1654" s="390">
        <v>0</v>
      </c>
      <c r="AY1654" s="390" t="s">
        <v>3533</v>
      </c>
    </row>
    <row r="1655" spans="1:51" s="390" customFormat="1">
      <c r="A1655" s="324" t="s">
        <v>81</v>
      </c>
      <c r="B1655" s="324" t="s">
        <v>1980</v>
      </c>
      <c r="C1655" s="324">
        <v>23</v>
      </c>
      <c r="D1655" s="324">
        <v>20</v>
      </c>
      <c r="E1655" s="324">
        <v>0.32</v>
      </c>
      <c r="F1655" s="399">
        <v>0</v>
      </c>
      <c r="G1655" s="324">
        <v>1.3</v>
      </c>
      <c r="H1655" s="324">
        <v>0.7</v>
      </c>
      <c r="I1655" s="324">
        <v>1</v>
      </c>
      <c r="J1655" s="324">
        <v>40</v>
      </c>
      <c r="K1655" s="324">
        <v>85</v>
      </c>
      <c r="L1655" s="324">
        <v>0</v>
      </c>
      <c r="M1655" s="324">
        <v>8.64</v>
      </c>
      <c r="N1655" s="324">
        <v>8.64</v>
      </c>
      <c r="O1655" s="324">
        <v>7</v>
      </c>
      <c r="P1655" s="324">
        <v>0</v>
      </c>
      <c r="Q1655" s="324" t="s">
        <v>293</v>
      </c>
      <c r="R1655" s="399">
        <v>1</v>
      </c>
      <c r="S1655" s="399">
        <v>0</v>
      </c>
      <c r="T1655" s="399">
        <v>0</v>
      </c>
      <c r="U1655" s="406">
        <v>1.24</v>
      </c>
      <c r="V1655" s="406">
        <v>0</v>
      </c>
      <c r="W1655" s="407">
        <v>0</v>
      </c>
      <c r="X1655" s="407">
        <v>0</v>
      </c>
      <c r="Y1655" s="324">
        <v>0</v>
      </c>
      <c r="Z1655" s="324">
        <v>0</v>
      </c>
      <c r="AA1655" s="407">
        <v>0</v>
      </c>
      <c r="AB1655" s="407">
        <v>0</v>
      </c>
      <c r="AC1655" s="324">
        <v>0</v>
      </c>
      <c r="AD1655" s="324">
        <v>0</v>
      </c>
      <c r="AE1655" s="407">
        <v>0</v>
      </c>
      <c r="AF1655" s="407">
        <v>0</v>
      </c>
      <c r="AG1655" s="324">
        <v>0</v>
      </c>
      <c r="AH1655" s="324">
        <v>0</v>
      </c>
      <c r="AI1655" s="324">
        <v>1250</v>
      </c>
      <c r="AJ1655" s="324">
        <v>800000000</v>
      </c>
      <c r="AK1655" s="324">
        <v>170000000</v>
      </c>
      <c r="AL1655" s="324">
        <v>900000</v>
      </c>
      <c r="AM1655" s="324">
        <v>3.1E-14</v>
      </c>
      <c r="AN1655" s="324">
        <v>2.5999999999999999E-2</v>
      </c>
      <c r="AO1655" s="324">
        <v>878687</v>
      </c>
      <c r="AP1655" s="324">
        <v>6.4000000000000003E-3</v>
      </c>
      <c r="AQ1655" s="324">
        <v>8.0009999999999998E-2</v>
      </c>
      <c r="AR1655" s="324">
        <v>125</v>
      </c>
      <c r="AS1655" s="324" t="s">
        <v>1979</v>
      </c>
      <c r="AT1655" s="390">
        <v>0</v>
      </c>
      <c r="AU1655" s="390">
        <v>0</v>
      </c>
      <c r="AV1655" s="390">
        <v>0</v>
      </c>
      <c r="AY1655" s="390" t="s">
        <v>3533</v>
      </c>
    </row>
    <row r="1656" spans="1:51" s="390" customFormat="1">
      <c r="A1656" s="324" t="s">
        <v>81</v>
      </c>
      <c r="B1656" s="324" t="s">
        <v>1981</v>
      </c>
      <c r="C1656" s="324">
        <v>7</v>
      </c>
      <c r="D1656" s="324">
        <v>20</v>
      </c>
      <c r="E1656" s="324">
        <v>9.5000000000000001E-2</v>
      </c>
      <c r="F1656" s="399">
        <v>0</v>
      </c>
      <c r="G1656" s="324">
        <v>2.5</v>
      </c>
      <c r="H1656" s="324">
        <v>0.7</v>
      </c>
      <c r="I1656" s="324">
        <v>2.2000000000000002</v>
      </c>
      <c r="J1656" s="324">
        <v>40</v>
      </c>
      <c r="K1656" s="324">
        <v>85</v>
      </c>
      <c r="L1656" s="324">
        <v>0</v>
      </c>
      <c r="M1656" s="324">
        <v>8.64</v>
      </c>
      <c r="N1656" s="324">
        <v>8.64</v>
      </c>
      <c r="O1656" s="324">
        <v>7</v>
      </c>
      <c r="P1656" s="324">
        <v>0</v>
      </c>
      <c r="Q1656" s="324" t="s">
        <v>293</v>
      </c>
      <c r="R1656" s="399">
        <v>1</v>
      </c>
      <c r="S1656" s="399">
        <v>0</v>
      </c>
      <c r="T1656" s="399">
        <v>0</v>
      </c>
      <c r="U1656" s="406">
        <v>0.98</v>
      </c>
      <c r="V1656" s="406">
        <v>0</v>
      </c>
      <c r="W1656" s="407">
        <v>0</v>
      </c>
      <c r="X1656" s="407">
        <v>0</v>
      </c>
      <c r="Y1656" s="324">
        <v>0</v>
      </c>
      <c r="Z1656" s="324">
        <v>0</v>
      </c>
      <c r="AA1656" s="407">
        <v>0</v>
      </c>
      <c r="AB1656" s="407">
        <v>0</v>
      </c>
      <c r="AC1656" s="324">
        <v>0</v>
      </c>
      <c r="AD1656" s="324">
        <v>0</v>
      </c>
      <c r="AE1656" s="407">
        <v>0</v>
      </c>
      <c r="AF1656" s="407">
        <v>0</v>
      </c>
      <c r="AG1656" s="324">
        <v>0</v>
      </c>
      <c r="AH1656" s="324">
        <v>0</v>
      </c>
      <c r="AI1656" s="324">
        <v>661.63</v>
      </c>
      <c r="AJ1656" s="324">
        <v>800000000</v>
      </c>
      <c r="AK1656" s="324">
        <v>170000000</v>
      </c>
      <c r="AL1656" s="324">
        <v>900000</v>
      </c>
      <c r="AM1656" s="324">
        <v>3.1E-14</v>
      </c>
      <c r="AN1656" s="324">
        <v>2.5999999999999999E-2</v>
      </c>
      <c r="AO1656" s="324">
        <v>440286</v>
      </c>
      <c r="AP1656" s="324">
        <v>1.278E-2</v>
      </c>
      <c r="AQ1656" s="324">
        <v>0.11303000000000001</v>
      </c>
      <c r="AR1656" s="324">
        <v>87</v>
      </c>
      <c r="AS1656" s="324" t="s">
        <v>1979</v>
      </c>
      <c r="AT1656" s="390">
        <v>0</v>
      </c>
      <c r="AU1656" s="390">
        <v>0</v>
      </c>
      <c r="AV1656" s="390">
        <v>0</v>
      </c>
      <c r="AY1656" s="390" t="s">
        <v>3549</v>
      </c>
    </row>
    <row r="1657" spans="1:51" s="390" customFormat="1">
      <c r="A1657" s="324" t="s">
        <v>81</v>
      </c>
      <c r="B1657" s="324" t="s">
        <v>1982</v>
      </c>
      <c r="C1657" s="324">
        <v>12</v>
      </c>
      <c r="D1657" s="324">
        <v>20</v>
      </c>
      <c r="E1657" s="324">
        <v>5.4699999999999999E-2</v>
      </c>
      <c r="F1657" s="399">
        <v>0</v>
      </c>
      <c r="G1657" s="324">
        <v>3.7</v>
      </c>
      <c r="H1657" s="324">
        <v>0.7</v>
      </c>
      <c r="I1657" s="324">
        <v>3.3</v>
      </c>
      <c r="J1657" s="324">
        <v>40</v>
      </c>
      <c r="K1657" s="324">
        <v>85</v>
      </c>
      <c r="L1657" s="324">
        <v>0</v>
      </c>
      <c r="M1657" s="324">
        <v>11.18</v>
      </c>
      <c r="N1657" s="324">
        <v>11.05</v>
      </c>
      <c r="O1657" s="324">
        <v>9.5</v>
      </c>
      <c r="P1657" s="324">
        <v>0</v>
      </c>
      <c r="Q1657" s="324" t="s">
        <v>293</v>
      </c>
      <c r="R1657" s="399">
        <v>1</v>
      </c>
      <c r="S1657" s="399">
        <v>0</v>
      </c>
      <c r="T1657" s="399">
        <v>0</v>
      </c>
      <c r="U1657" s="406">
        <v>1.05</v>
      </c>
      <c r="V1657" s="406">
        <v>0</v>
      </c>
      <c r="W1657" s="407">
        <v>0</v>
      </c>
      <c r="X1657" s="407">
        <v>0</v>
      </c>
      <c r="Y1657" s="324">
        <v>0</v>
      </c>
      <c r="Z1657" s="324">
        <v>0</v>
      </c>
      <c r="AA1657" s="407">
        <v>0</v>
      </c>
      <c r="AB1657" s="407">
        <v>0</v>
      </c>
      <c r="AC1657" s="324">
        <v>0</v>
      </c>
      <c r="AD1657" s="324">
        <v>0</v>
      </c>
      <c r="AE1657" s="407">
        <v>0</v>
      </c>
      <c r="AF1657" s="407">
        <v>0</v>
      </c>
      <c r="AG1657" s="324">
        <v>0</v>
      </c>
      <c r="AH1657" s="324">
        <v>0</v>
      </c>
      <c r="AI1657" s="324">
        <v>434.78</v>
      </c>
      <c r="AJ1657" s="324">
        <v>800000000</v>
      </c>
      <c r="AK1657" s="324">
        <v>170000000</v>
      </c>
      <c r="AL1657" s="324">
        <v>900000</v>
      </c>
      <c r="AM1657" s="324">
        <v>3.1E-14</v>
      </c>
      <c r="AN1657" s="324">
        <v>0.11</v>
      </c>
      <c r="AO1657" s="324">
        <v>137950</v>
      </c>
      <c r="AP1657" s="324">
        <v>4.0779999999999997E-2</v>
      </c>
      <c r="AQ1657" s="324">
        <v>0.20193</v>
      </c>
      <c r="AR1657" s="324">
        <v>67</v>
      </c>
      <c r="AS1657" s="324" t="s">
        <v>1979</v>
      </c>
      <c r="AT1657" s="390">
        <v>0</v>
      </c>
      <c r="AU1657" s="390">
        <v>0</v>
      </c>
      <c r="AV1657" s="390">
        <v>0</v>
      </c>
      <c r="AY1657" s="390" t="s">
        <v>3549</v>
      </c>
    </row>
    <row r="1658" spans="1:51" s="390" customFormat="1">
      <c r="A1658" s="324" t="s">
        <v>81</v>
      </c>
      <c r="B1658" s="324" t="s">
        <v>1983</v>
      </c>
      <c r="C1658" s="324">
        <v>170</v>
      </c>
      <c r="D1658" s="324">
        <v>20</v>
      </c>
      <c r="E1658" s="324">
        <v>0.64</v>
      </c>
      <c r="F1658" s="399">
        <v>0</v>
      </c>
      <c r="G1658" s="324">
        <v>0.95</v>
      </c>
      <c r="H1658" s="324">
        <v>0.7</v>
      </c>
      <c r="I1658" s="324">
        <v>0.8</v>
      </c>
      <c r="J1658" s="324">
        <v>40</v>
      </c>
      <c r="K1658" s="324">
        <v>85</v>
      </c>
      <c r="L1658" s="324">
        <v>0</v>
      </c>
      <c r="M1658" s="324">
        <v>11.18</v>
      </c>
      <c r="N1658" s="324">
        <v>11.05</v>
      </c>
      <c r="O1658" s="324">
        <v>9.5</v>
      </c>
      <c r="P1658" s="324">
        <v>0</v>
      </c>
      <c r="Q1658" s="324" t="s">
        <v>293</v>
      </c>
      <c r="R1658" s="399">
        <v>1</v>
      </c>
      <c r="S1658" s="399">
        <v>0</v>
      </c>
      <c r="T1658" s="399">
        <v>0</v>
      </c>
      <c r="U1658" s="406">
        <v>2.08</v>
      </c>
      <c r="V1658" s="406">
        <v>0</v>
      </c>
      <c r="W1658" s="407">
        <v>0</v>
      </c>
      <c r="X1658" s="407">
        <v>0</v>
      </c>
      <c r="Y1658" s="324">
        <v>0</v>
      </c>
      <c r="Z1658" s="324">
        <v>0</v>
      </c>
      <c r="AA1658" s="407">
        <v>0</v>
      </c>
      <c r="AB1658" s="407">
        <v>0</v>
      </c>
      <c r="AC1658" s="324">
        <v>0</v>
      </c>
      <c r="AD1658" s="324">
        <v>0</v>
      </c>
      <c r="AE1658" s="407">
        <v>0</v>
      </c>
      <c r="AF1658" s="407">
        <v>0</v>
      </c>
      <c r="AG1658" s="324">
        <v>0</v>
      </c>
      <c r="AH1658" s="324">
        <v>0</v>
      </c>
      <c r="AI1658" s="324">
        <v>1686.51</v>
      </c>
      <c r="AJ1658" s="324">
        <v>800000000</v>
      </c>
      <c r="AK1658" s="324">
        <v>170000000</v>
      </c>
      <c r="AL1658" s="324">
        <v>900000</v>
      </c>
      <c r="AM1658" s="324">
        <v>3.1E-14</v>
      </c>
      <c r="AN1658" s="324">
        <v>0.11</v>
      </c>
      <c r="AO1658" s="324">
        <v>544923</v>
      </c>
      <c r="AP1658" s="324">
        <v>1.0319999999999999E-2</v>
      </c>
      <c r="AQ1658" s="324">
        <v>0.1016</v>
      </c>
      <c r="AR1658" s="324">
        <v>98</v>
      </c>
      <c r="AS1658" s="324" t="s">
        <v>1979</v>
      </c>
      <c r="AT1658" s="390">
        <v>0</v>
      </c>
      <c r="AU1658" s="390">
        <v>0</v>
      </c>
      <c r="AV1658" s="390">
        <v>0</v>
      </c>
      <c r="AY1658" s="390" t="s">
        <v>3549</v>
      </c>
    </row>
    <row r="1659" spans="1:51" s="390" customFormat="1">
      <c r="A1659" s="324" t="s">
        <v>81</v>
      </c>
      <c r="B1659" s="324" t="s">
        <v>1984</v>
      </c>
      <c r="C1659" s="324">
        <v>35</v>
      </c>
      <c r="D1659" s="324">
        <v>20</v>
      </c>
      <c r="E1659" s="324">
        <v>0.16600000000000001</v>
      </c>
      <c r="F1659" s="399">
        <v>0</v>
      </c>
      <c r="G1659" s="324">
        <v>2.2000000000000002</v>
      </c>
      <c r="H1659" s="324">
        <v>0.7</v>
      </c>
      <c r="I1659" s="324">
        <v>1.6</v>
      </c>
      <c r="J1659" s="324">
        <v>40</v>
      </c>
      <c r="K1659" s="324">
        <v>85</v>
      </c>
      <c r="L1659" s="324">
        <v>0</v>
      </c>
      <c r="M1659" s="324">
        <v>11.18</v>
      </c>
      <c r="N1659" s="324">
        <v>11.05</v>
      </c>
      <c r="O1659" s="324">
        <v>9.5</v>
      </c>
      <c r="P1659" s="324">
        <v>0</v>
      </c>
      <c r="Q1659" s="324" t="s">
        <v>293</v>
      </c>
      <c r="R1659" s="399">
        <v>1</v>
      </c>
      <c r="S1659" s="399">
        <v>0</v>
      </c>
      <c r="T1659" s="399">
        <v>0</v>
      </c>
      <c r="U1659" s="406">
        <v>1.31</v>
      </c>
      <c r="V1659" s="406">
        <v>0</v>
      </c>
      <c r="W1659" s="407">
        <v>0</v>
      </c>
      <c r="X1659" s="407">
        <v>0</v>
      </c>
      <c r="Y1659" s="324">
        <v>0</v>
      </c>
      <c r="Z1659" s="324">
        <v>0</v>
      </c>
      <c r="AA1659" s="407">
        <v>0</v>
      </c>
      <c r="AB1659" s="407">
        <v>0</v>
      </c>
      <c r="AC1659" s="324">
        <v>0</v>
      </c>
      <c r="AD1659" s="324">
        <v>0</v>
      </c>
      <c r="AE1659" s="407">
        <v>0</v>
      </c>
      <c r="AF1659" s="407">
        <v>0</v>
      </c>
      <c r="AG1659" s="324">
        <v>0</v>
      </c>
      <c r="AH1659" s="324">
        <v>0</v>
      </c>
      <c r="AI1659" s="324">
        <v>729.17</v>
      </c>
      <c r="AJ1659" s="324">
        <v>800000000</v>
      </c>
      <c r="AK1659" s="324">
        <v>170000000</v>
      </c>
      <c r="AL1659" s="324">
        <v>900000</v>
      </c>
      <c r="AM1659" s="324">
        <v>3.1E-14</v>
      </c>
      <c r="AN1659" s="324">
        <v>0.11</v>
      </c>
      <c r="AO1659" s="324">
        <v>273123</v>
      </c>
      <c r="AP1659" s="324">
        <v>2.06E-2</v>
      </c>
      <c r="AQ1659" s="324">
        <v>0.14351</v>
      </c>
      <c r="AR1659" s="324">
        <v>94</v>
      </c>
      <c r="AS1659" s="324" t="s">
        <v>1979</v>
      </c>
      <c r="AT1659" s="390">
        <v>0</v>
      </c>
      <c r="AU1659" s="390">
        <v>0</v>
      </c>
      <c r="AV1659" s="390">
        <v>0</v>
      </c>
      <c r="AY1659" s="390" t="s">
        <v>3549</v>
      </c>
    </row>
    <row r="1660" spans="1:51" s="390" customFormat="1">
      <c r="A1660" s="324" t="s">
        <v>81</v>
      </c>
      <c r="B1660" s="324" t="s">
        <v>1985</v>
      </c>
      <c r="C1660" s="324">
        <v>5.2</v>
      </c>
      <c r="D1660" s="324">
        <v>20</v>
      </c>
      <c r="E1660" s="324">
        <v>2.4199999999999999E-2</v>
      </c>
      <c r="F1660" s="399">
        <v>0</v>
      </c>
      <c r="G1660" s="324">
        <v>5.8</v>
      </c>
      <c r="H1660" s="324">
        <v>0.7</v>
      </c>
      <c r="I1660" s="324">
        <v>5.7</v>
      </c>
      <c r="J1660" s="324">
        <v>40</v>
      </c>
      <c r="K1660" s="324">
        <v>85</v>
      </c>
      <c r="L1660" s="324">
        <v>0</v>
      </c>
      <c r="M1660" s="324">
        <v>11.18</v>
      </c>
      <c r="N1660" s="324">
        <v>11.05</v>
      </c>
      <c r="O1660" s="324">
        <v>9.5</v>
      </c>
      <c r="P1660" s="324">
        <v>0</v>
      </c>
      <c r="Q1660" s="324" t="s">
        <v>293</v>
      </c>
      <c r="R1660" s="399">
        <v>1</v>
      </c>
      <c r="S1660" s="399">
        <v>0</v>
      </c>
      <c r="T1660" s="399">
        <v>0</v>
      </c>
      <c r="U1660" s="406">
        <v>0.94</v>
      </c>
      <c r="V1660" s="406">
        <v>0</v>
      </c>
      <c r="W1660" s="407">
        <v>0</v>
      </c>
      <c r="X1660" s="407">
        <v>0</v>
      </c>
      <c r="Y1660" s="324">
        <v>0</v>
      </c>
      <c r="Z1660" s="324">
        <v>0</v>
      </c>
      <c r="AA1660" s="407">
        <v>0</v>
      </c>
      <c r="AB1660" s="407">
        <v>0</v>
      </c>
      <c r="AC1660" s="324">
        <v>0</v>
      </c>
      <c r="AD1660" s="324">
        <v>0</v>
      </c>
      <c r="AE1660" s="407">
        <v>0</v>
      </c>
      <c r="AF1660" s="407">
        <v>0</v>
      </c>
      <c r="AG1660" s="324">
        <v>0</v>
      </c>
      <c r="AH1660" s="324">
        <v>0</v>
      </c>
      <c r="AI1660" s="324">
        <v>288.89</v>
      </c>
      <c r="AJ1660" s="324">
        <v>800000000</v>
      </c>
      <c r="AK1660" s="324">
        <v>170000000</v>
      </c>
      <c r="AL1660" s="324">
        <v>900000</v>
      </c>
      <c r="AM1660" s="324">
        <v>3.1E-14</v>
      </c>
      <c r="AN1660" s="324">
        <v>0.11</v>
      </c>
      <c r="AO1660" s="324">
        <v>86322</v>
      </c>
      <c r="AP1660" s="324">
        <v>6.5159999999999996E-2</v>
      </c>
      <c r="AQ1660" s="324">
        <v>0.25527</v>
      </c>
      <c r="AR1660" s="324">
        <v>51</v>
      </c>
      <c r="AS1660" s="324" t="s">
        <v>1979</v>
      </c>
      <c r="AT1660" s="390">
        <v>0</v>
      </c>
      <c r="AU1660" s="390">
        <v>0</v>
      </c>
      <c r="AV1660" s="390">
        <v>0</v>
      </c>
      <c r="AY1660" s="390" t="s">
        <v>3549</v>
      </c>
    </row>
    <row r="1661" spans="1:51" s="390" customFormat="1">
      <c r="A1661" s="324" t="s">
        <v>81</v>
      </c>
      <c r="B1661" s="324" t="s">
        <v>1986</v>
      </c>
      <c r="C1661" s="324">
        <v>22</v>
      </c>
      <c r="D1661" s="324">
        <v>20</v>
      </c>
      <c r="E1661" s="324">
        <v>6.3E-2</v>
      </c>
      <c r="F1661" s="399">
        <v>0</v>
      </c>
      <c r="G1661" s="324">
        <v>3.1</v>
      </c>
      <c r="H1661" s="324">
        <v>0.7</v>
      </c>
      <c r="I1661" s="324">
        <v>3.7</v>
      </c>
      <c r="J1661" s="324">
        <v>40</v>
      </c>
      <c r="K1661" s="324">
        <v>85</v>
      </c>
      <c r="L1661" s="324">
        <v>0</v>
      </c>
      <c r="M1661" s="324">
        <v>14.35</v>
      </c>
      <c r="N1661" s="324">
        <v>14.22</v>
      </c>
      <c r="O1661" s="324">
        <v>9.5</v>
      </c>
      <c r="P1661" s="324">
        <v>0</v>
      </c>
      <c r="Q1661" s="324" t="s">
        <v>293</v>
      </c>
      <c r="R1661" s="399">
        <v>1</v>
      </c>
      <c r="S1661" s="399">
        <v>0</v>
      </c>
      <c r="T1661" s="399">
        <v>0</v>
      </c>
      <c r="U1661" s="406">
        <v>0.94</v>
      </c>
      <c r="V1661" s="406">
        <v>0</v>
      </c>
      <c r="W1661" s="407">
        <v>0</v>
      </c>
      <c r="X1661" s="407">
        <v>0</v>
      </c>
      <c r="Y1661" s="324">
        <v>0</v>
      </c>
      <c r="Z1661" s="324">
        <v>0</v>
      </c>
      <c r="AA1661" s="407">
        <v>0</v>
      </c>
      <c r="AB1661" s="407">
        <v>0</v>
      </c>
      <c r="AC1661" s="324">
        <v>0</v>
      </c>
      <c r="AD1661" s="324">
        <v>0</v>
      </c>
      <c r="AE1661" s="407">
        <v>0</v>
      </c>
      <c r="AF1661" s="407">
        <v>0</v>
      </c>
      <c r="AG1661" s="324">
        <v>0</v>
      </c>
      <c r="AH1661" s="324">
        <v>0</v>
      </c>
      <c r="AI1661" s="324">
        <v>459.48</v>
      </c>
      <c r="AJ1661" s="324">
        <v>1000000000</v>
      </c>
      <c r="AK1661" s="324">
        <v>110000000</v>
      </c>
      <c r="AL1661" s="324">
        <v>2100000</v>
      </c>
      <c r="AM1661" s="324">
        <v>6.8999999999999996E-14</v>
      </c>
      <c r="AN1661" s="324">
        <v>0.248</v>
      </c>
      <c r="AO1661" s="324">
        <v>108845</v>
      </c>
      <c r="AP1661" s="324">
        <v>5.1679999999999997E-2</v>
      </c>
      <c r="AQ1661" s="324">
        <v>0.22733</v>
      </c>
      <c r="AR1661" s="324">
        <v>46</v>
      </c>
      <c r="AS1661" s="324" t="s">
        <v>1979</v>
      </c>
      <c r="AT1661" s="390">
        <v>0</v>
      </c>
      <c r="AU1661" s="390">
        <v>0</v>
      </c>
      <c r="AV1661" s="390">
        <v>0</v>
      </c>
      <c r="AY1661" s="390" t="s">
        <v>3549</v>
      </c>
    </row>
    <row r="1662" spans="1:51" s="390" customFormat="1">
      <c r="A1662" s="324" t="s">
        <v>81</v>
      </c>
      <c r="B1662" s="324" t="s">
        <v>1987</v>
      </c>
      <c r="C1662" s="324">
        <v>290</v>
      </c>
      <c r="D1662" s="324">
        <v>20</v>
      </c>
      <c r="E1662" s="324">
        <v>0.65700000000000003</v>
      </c>
      <c r="F1662" s="399">
        <v>0</v>
      </c>
      <c r="G1662" s="324">
        <v>0.9</v>
      </c>
      <c r="H1662" s="324">
        <v>0.7</v>
      </c>
      <c r="I1662" s="324">
        <v>1</v>
      </c>
      <c r="J1662" s="324">
        <v>40</v>
      </c>
      <c r="K1662" s="324">
        <v>85</v>
      </c>
      <c r="L1662" s="324">
        <v>0</v>
      </c>
      <c r="M1662" s="324">
        <v>14.35</v>
      </c>
      <c r="N1662" s="324">
        <v>14.22</v>
      </c>
      <c r="O1662" s="324">
        <v>9.5</v>
      </c>
      <c r="P1662" s="324">
        <v>0</v>
      </c>
      <c r="Q1662" s="324" t="s">
        <v>293</v>
      </c>
      <c r="R1662" s="399">
        <v>1</v>
      </c>
      <c r="S1662" s="399">
        <v>0</v>
      </c>
      <c r="T1662" s="399">
        <v>0</v>
      </c>
      <c r="U1662" s="406">
        <v>1.94</v>
      </c>
      <c r="V1662" s="406">
        <v>0</v>
      </c>
      <c r="W1662" s="407">
        <v>0</v>
      </c>
      <c r="X1662" s="407">
        <v>0</v>
      </c>
      <c r="Y1662" s="324">
        <v>0</v>
      </c>
      <c r="Z1662" s="324">
        <v>0</v>
      </c>
      <c r="AA1662" s="407">
        <v>0</v>
      </c>
      <c r="AB1662" s="407">
        <v>0</v>
      </c>
      <c r="AC1662" s="324">
        <v>0</v>
      </c>
      <c r="AD1662" s="324">
        <v>0</v>
      </c>
      <c r="AE1662" s="407">
        <v>0</v>
      </c>
      <c r="AF1662" s="407">
        <v>0</v>
      </c>
      <c r="AG1662" s="324">
        <v>0</v>
      </c>
      <c r="AH1662" s="324">
        <v>0</v>
      </c>
      <c r="AI1662" s="324">
        <v>1651.86</v>
      </c>
      <c r="AJ1662" s="324">
        <v>1000000000</v>
      </c>
      <c r="AK1662" s="324">
        <v>110000000</v>
      </c>
      <c r="AL1662" s="324">
        <v>2100000</v>
      </c>
      <c r="AM1662" s="324">
        <v>6.8999999999999996E-14</v>
      </c>
      <c r="AN1662" s="324">
        <v>0.248</v>
      </c>
      <c r="AO1662" s="324">
        <v>440286</v>
      </c>
      <c r="AP1662" s="324">
        <v>1.278E-2</v>
      </c>
      <c r="AQ1662" s="324">
        <v>0.11303000000000001</v>
      </c>
      <c r="AR1662" s="324">
        <v>61</v>
      </c>
      <c r="AS1662" s="324" t="s">
        <v>1979</v>
      </c>
      <c r="AT1662" s="390">
        <v>0</v>
      </c>
      <c r="AU1662" s="390">
        <v>0</v>
      </c>
      <c r="AV1662" s="390">
        <v>0</v>
      </c>
      <c r="AY1662" s="390" t="s">
        <v>3549</v>
      </c>
    </row>
    <row r="1663" spans="1:51" s="390" customFormat="1">
      <c r="A1663" s="324" t="s">
        <v>81</v>
      </c>
      <c r="B1663" s="324" t="s">
        <v>1988</v>
      </c>
      <c r="C1663" s="324">
        <v>3.8</v>
      </c>
      <c r="D1663" s="324">
        <v>20</v>
      </c>
      <c r="E1663" s="324">
        <v>9.2999999999999992E-3</v>
      </c>
      <c r="F1663" s="399">
        <v>0</v>
      </c>
      <c r="G1663" s="324">
        <v>8.1999999999999993</v>
      </c>
      <c r="H1663" s="324">
        <v>0.7</v>
      </c>
      <c r="I1663" s="324">
        <v>8.5</v>
      </c>
      <c r="J1663" s="324">
        <v>40</v>
      </c>
      <c r="K1663" s="324">
        <v>85</v>
      </c>
      <c r="L1663" s="324">
        <v>0</v>
      </c>
      <c r="M1663" s="324">
        <v>14.35</v>
      </c>
      <c r="N1663" s="324">
        <v>14.22</v>
      </c>
      <c r="O1663" s="324">
        <v>9.5</v>
      </c>
      <c r="P1663" s="324">
        <v>0</v>
      </c>
      <c r="Q1663" s="324" t="s">
        <v>293</v>
      </c>
      <c r="R1663" s="399">
        <v>1</v>
      </c>
      <c r="S1663" s="399">
        <v>0</v>
      </c>
      <c r="T1663" s="399">
        <v>0</v>
      </c>
      <c r="U1663" s="406">
        <v>0.84</v>
      </c>
      <c r="V1663" s="406">
        <v>0</v>
      </c>
      <c r="W1663" s="407">
        <v>0</v>
      </c>
      <c r="X1663" s="407">
        <v>0</v>
      </c>
      <c r="Y1663" s="324">
        <v>0</v>
      </c>
      <c r="Z1663" s="324">
        <v>0</v>
      </c>
      <c r="AA1663" s="407">
        <v>0</v>
      </c>
      <c r="AB1663" s="407">
        <v>0</v>
      </c>
      <c r="AC1663" s="324">
        <v>0</v>
      </c>
      <c r="AD1663" s="324">
        <v>0</v>
      </c>
      <c r="AE1663" s="407">
        <v>0</v>
      </c>
      <c r="AF1663" s="407">
        <v>0</v>
      </c>
      <c r="AG1663" s="324">
        <v>0</v>
      </c>
      <c r="AH1663" s="324">
        <v>0</v>
      </c>
      <c r="AI1663" s="324">
        <v>185.19</v>
      </c>
      <c r="AJ1663" s="324">
        <v>1000000000</v>
      </c>
      <c r="AK1663" s="324">
        <v>110000000</v>
      </c>
      <c r="AL1663" s="324">
        <v>2100000</v>
      </c>
      <c r="AM1663" s="324">
        <v>6.8999999999999996E-14</v>
      </c>
      <c r="AN1663" s="324">
        <v>0.248</v>
      </c>
      <c r="AO1663" s="324">
        <v>42936</v>
      </c>
      <c r="AP1663" s="324">
        <v>0.13100999999999999</v>
      </c>
      <c r="AQ1663" s="324">
        <v>0.36194999999999999</v>
      </c>
      <c r="AR1663" s="324">
        <v>60</v>
      </c>
      <c r="AS1663" s="324" t="s">
        <v>1979</v>
      </c>
      <c r="AT1663" s="390">
        <v>0</v>
      </c>
      <c r="AU1663" s="390">
        <v>0</v>
      </c>
      <c r="AV1663" s="390">
        <v>0</v>
      </c>
      <c r="AY1663" s="390" t="s">
        <v>3549</v>
      </c>
    </row>
    <row r="1664" spans="1:51" s="390" customFormat="1">
      <c r="A1664" s="324" t="s">
        <v>81</v>
      </c>
      <c r="B1664" s="324" t="s">
        <v>1989</v>
      </c>
      <c r="C1664" s="324">
        <v>670</v>
      </c>
      <c r="D1664" s="324">
        <v>20</v>
      </c>
      <c r="E1664" s="324">
        <v>1.2</v>
      </c>
      <c r="F1664" s="399">
        <v>0</v>
      </c>
      <c r="G1664" s="324">
        <v>0.55000000000000004</v>
      </c>
      <c r="H1664" s="324">
        <v>0.7</v>
      </c>
      <c r="I1664" s="324">
        <v>0.6</v>
      </c>
      <c r="J1664" s="324">
        <v>40</v>
      </c>
      <c r="K1664" s="324">
        <v>85</v>
      </c>
      <c r="L1664" s="324">
        <v>0</v>
      </c>
      <c r="M1664" s="324">
        <v>14.35</v>
      </c>
      <c r="N1664" s="324">
        <v>14.22</v>
      </c>
      <c r="O1664" s="324">
        <v>9.5</v>
      </c>
      <c r="P1664" s="324">
        <v>0</v>
      </c>
      <c r="Q1664" s="324" t="s">
        <v>293</v>
      </c>
      <c r="R1664" s="399">
        <v>1</v>
      </c>
      <c r="S1664" s="399">
        <v>0</v>
      </c>
      <c r="T1664" s="399">
        <v>0</v>
      </c>
      <c r="U1664" s="406">
        <v>2.57</v>
      </c>
      <c r="V1664" s="406">
        <v>0</v>
      </c>
      <c r="W1664" s="407">
        <v>0</v>
      </c>
      <c r="X1664" s="407">
        <v>0</v>
      </c>
      <c r="Y1664" s="324">
        <v>0</v>
      </c>
      <c r="Z1664" s="324">
        <v>0</v>
      </c>
      <c r="AA1664" s="407">
        <v>0</v>
      </c>
      <c r="AB1664" s="407">
        <v>0</v>
      </c>
      <c r="AC1664" s="324">
        <v>0</v>
      </c>
      <c r="AD1664" s="324">
        <v>0</v>
      </c>
      <c r="AE1664" s="407">
        <v>0</v>
      </c>
      <c r="AF1664" s="407">
        <v>0</v>
      </c>
      <c r="AG1664" s="324">
        <v>0</v>
      </c>
      <c r="AH1664" s="324">
        <v>0</v>
      </c>
      <c r="AI1664" s="324">
        <v>2555.3000000000002</v>
      </c>
      <c r="AJ1664" s="324">
        <v>1000000000</v>
      </c>
      <c r="AK1664" s="324">
        <v>110000000</v>
      </c>
      <c r="AL1664" s="324">
        <v>2100000</v>
      </c>
      <c r="AM1664" s="324">
        <v>6.8999999999999996E-14</v>
      </c>
      <c r="AN1664" s="324">
        <v>0.248</v>
      </c>
      <c r="AO1664" s="324">
        <v>544923</v>
      </c>
      <c r="AP1664" s="324">
        <v>1.0319999999999999E-2</v>
      </c>
      <c r="AQ1664" s="324">
        <v>0.1016</v>
      </c>
      <c r="AR1664" s="324">
        <v>93</v>
      </c>
      <c r="AS1664" s="324" t="s">
        <v>1979</v>
      </c>
      <c r="AT1664" s="390">
        <v>0</v>
      </c>
      <c r="AU1664" s="390">
        <v>0</v>
      </c>
      <c r="AV1664" s="390">
        <v>0</v>
      </c>
      <c r="AY1664" s="390" t="s">
        <v>3549</v>
      </c>
    </row>
    <row r="1665" spans="1:51" s="390" customFormat="1">
      <c r="A1665" s="324" t="s">
        <v>81</v>
      </c>
      <c r="B1665" s="324" t="s">
        <v>1990</v>
      </c>
      <c r="C1665" s="324">
        <v>73</v>
      </c>
      <c r="D1665" s="324">
        <v>20</v>
      </c>
      <c r="E1665" s="324">
        <v>0.28999999999999998</v>
      </c>
      <c r="F1665" s="399">
        <v>0</v>
      </c>
      <c r="G1665" s="324">
        <v>2.7</v>
      </c>
      <c r="H1665" s="324">
        <v>0.7</v>
      </c>
      <c r="I1665" s="324">
        <v>1.5</v>
      </c>
      <c r="J1665" s="324">
        <v>40</v>
      </c>
      <c r="K1665" s="324">
        <v>85</v>
      </c>
      <c r="L1665" s="324">
        <v>0</v>
      </c>
      <c r="M1665" s="324">
        <v>14.35</v>
      </c>
      <c r="N1665" s="324">
        <v>14.22</v>
      </c>
      <c r="O1665" s="324">
        <v>9.5</v>
      </c>
      <c r="P1665" s="324">
        <v>0</v>
      </c>
      <c r="Q1665" s="324" t="s">
        <v>293</v>
      </c>
      <c r="R1665" s="399">
        <v>1</v>
      </c>
      <c r="S1665" s="399">
        <v>0</v>
      </c>
      <c r="T1665" s="399">
        <v>0</v>
      </c>
      <c r="U1665" s="406">
        <v>0.78</v>
      </c>
      <c r="V1665" s="406">
        <v>0</v>
      </c>
      <c r="W1665" s="407">
        <v>0</v>
      </c>
      <c r="X1665" s="407">
        <v>0</v>
      </c>
      <c r="Y1665" s="324">
        <v>0</v>
      </c>
      <c r="Z1665" s="324">
        <v>0</v>
      </c>
      <c r="AA1665" s="407">
        <v>0</v>
      </c>
      <c r="AB1665" s="407">
        <v>0</v>
      </c>
      <c r="AC1665" s="324">
        <v>0</v>
      </c>
      <c r="AD1665" s="324">
        <v>0</v>
      </c>
      <c r="AE1665" s="407">
        <v>0</v>
      </c>
      <c r="AF1665" s="407">
        <v>0</v>
      </c>
      <c r="AG1665" s="324">
        <v>0</v>
      </c>
      <c r="AH1665" s="324">
        <v>0</v>
      </c>
      <c r="AI1665" s="324">
        <v>820.96</v>
      </c>
      <c r="AJ1665" s="324">
        <v>1000000000</v>
      </c>
      <c r="AK1665" s="324">
        <v>110000000</v>
      </c>
      <c r="AL1665" s="324">
        <v>2100000</v>
      </c>
      <c r="AM1665" s="324">
        <v>6.8999999999999996E-14</v>
      </c>
      <c r="AN1665" s="324">
        <v>0.248</v>
      </c>
      <c r="AO1665" s="324">
        <v>86322</v>
      </c>
      <c r="AP1665" s="324">
        <v>6.5159999999999996E-2</v>
      </c>
      <c r="AQ1665" s="324">
        <v>0.25527</v>
      </c>
      <c r="AR1665" s="324">
        <v>61</v>
      </c>
      <c r="AS1665" s="324" t="s">
        <v>1979</v>
      </c>
      <c r="AT1665" s="390">
        <v>0</v>
      </c>
      <c r="AU1665" s="390">
        <v>0</v>
      </c>
      <c r="AV1665" s="390">
        <v>0</v>
      </c>
      <c r="AY1665" s="390" t="s">
        <v>3549</v>
      </c>
    </row>
    <row r="1666" spans="1:51" s="390" customFormat="1">
      <c r="A1666" s="324" t="s">
        <v>81</v>
      </c>
      <c r="B1666" s="324" t="s">
        <v>1991</v>
      </c>
      <c r="C1666" s="324">
        <v>7.5</v>
      </c>
      <c r="D1666" s="324">
        <v>20</v>
      </c>
      <c r="E1666" s="324">
        <v>2.2800000000000001E-2</v>
      </c>
      <c r="F1666" s="399">
        <v>0</v>
      </c>
      <c r="G1666" s="324">
        <v>5.8</v>
      </c>
      <c r="H1666" s="324">
        <v>0.7</v>
      </c>
      <c r="I1666" s="324">
        <v>6.5</v>
      </c>
      <c r="J1666" s="324">
        <v>40</v>
      </c>
      <c r="K1666" s="324">
        <v>85</v>
      </c>
      <c r="L1666" s="324">
        <v>0</v>
      </c>
      <c r="M1666" s="324">
        <v>14.35</v>
      </c>
      <c r="N1666" s="324">
        <v>14.22</v>
      </c>
      <c r="O1666" s="324">
        <v>9.5</v>
      </c>
      <c r="P1666" s="324">
        <v>0</v>
      </c>
      <c r="Q1666" s="324" t="s">
        <v>293</v>
      </c>
      <c r="R1666" s="399">
        <v>1</v>
      </c>
      <c r="S1666" s="399">
        <v>0</v>
      </c>
      <c r="T1666" s="399">
        <v>0</v>
      </c>
      <c r="U1666" s="406">
        <v>0.99</v>
      </c>
      <c r="V1666" s="406">
        <v>0.5</v>
      </c>
      <c r="W1666" s="407">
        <v>0</v>
      </c>
      <c r="X1666" s="407">
        <v>0</v>
      </c>
      <c r="Y1666" s="324">
        <v>0</v>
      </c>
      <c r="Z1666" s="324">
        <v>0</v>
      </c>
      <c r="AA1666" s="407">
        <v>0</v>
      </c>
      <c r="AB1666" s="407">
        <v>0</v>
      </c>
      <c r="AC1666" s="324">
        <v>0</v>
      </c>
      <c r="AD1666" s="324">
        <v>0</v>
      </c>
      <c r="AE1666" s="407">
        <v>0</v>
      </c>
      <c r="AF1666" s="407">
        <v>0</v>
      </c>
      <c r="AG1666" s="324">
        <v>0</v>
      </c>
      <c r="AH1666" s="324">
        <v>0</v>
      </c>
      <c r="AI1666" s="324">
        <v>253.04</v>
      </c>
      <c r="AJ1666" s="324">
        <v>1000000000</v>
      </c>
      <c r="AK1666" s="324">
        <v>110000000</v>
      </c>
      <c r="AL1666" s="324">
        <v>2100000</v>
      </c>
      <c r="AM1666" s="324">
        <v>6.8999999999999996E-14</v>
      </c>
      <c r="AN1666" s="324">
        <v>0.248</v>
      </c>
      <c r="AO1666" s="324">
        <v>68281</v>
      </c>
      <c r="AP1666" s="324">
        <v>8.2379999999999995E-2</v>
      </c>
      <c r="AQ1666" s="324">
        <v>0.28702</v>
      </c>
      <c r="AR1666" s="324">
        <v>42</v>
      </c>
      <c r="AS1666" s="324" t="s">
        <v>1979</v>
      </c>
      <c r="AT1666" s="390">
        <v>0</v>
      </c>
      <c r="AU1666" s="390">
        <v>0</v>
      </c>
      <c r="AV1666" s="390">
        <v>0</v>
      </c>
      <c r="AY1666" s="390" t="s">
        <v>3549</v>
      </c>
    </row>
    <row r="1667" spans="1:51" s="390" customFormat="1">
      <c r="A1667" s="324" t="s">
        <v>81</v>
      </c>
      <c r="B1667" s="324" t="s">
        <v>1992</v>
      </c>
      <c r="C1667" s="324">
        <v>2.8</v>
      </c>
      <c r="D1667" s="324">
        <v>20</v>
      </c>
      <c r="E1667" s="324">
        <v>4.5999999999999999E-3</v>
      </c>
      <c r="F1667" s="399">
        <v>0</v>
      </c>
      <c r="G1667" s="324">
        <v>12.2</v>
      </c>
      <c r="H1667" s="324">
        <v>0.7</v>
      </c>
      <c r="I1667" s="324">
        <v>13.6</v>
      </c>
      <c r="J1667" s="324">
        <v>40</v>
      </c>
      <c r="K1667" s="324">
        <v>85</v>
      </c>
      <c r="L1667" s="324">
        <v>0</v>
      </c>
      <c r="M1667" s="324">
        <v>16.89</v>
      </c>
      <c r="N1667" s="324">
        <v>16.89</v>
      </c>
      <c r="O1667" s="324">
        <v>10.5</v>
      </c>
      <c r="P1667" s="324">
        <v>0</v>
      </c>
      <c r="Q1667" s="324" t="s">
        <v>293</v>
      </c>
      <c r="R1667" s="399">
        <v>1</v>
      </c>
      <c r="S1667" s="399">
        <v>0</v>
      </c>
      <c r="T1667" s="399">
        <v>0</v>
      </c>
      <c r="U1667" s="406">
        <v>1.1000000000000001</v>
      </c>
      <c r="V1667" s="406">
        <v>0</v>
      </c>
      <c r="W1667" s="407">
        <v>0</v>
      </c>
      <c r="X1667" s="407">
        <v>0</v>
      </c>
      <c r="Y1667" s="324">
        <v>0</v>
      </c>
      <c r="Z1667" s="324">
        <v>0</v>
      </c>
      <c r="AA1667" s="407">
        <v>0</v>
      </c>
      <c r="AB1667" s="407">
        <v>0</v>
      </c>
      <c r="AC1667" s="324">
        <v>0</v>
      </c>
      <c r="AD1667" s="324">
        <v>0</v>
      </c>
      <c r="AE1667" s="407">
        <v>0</v>
      </c>
      <c r="AF1667" s="407">
        <v>0</v>
      </c>
      <c r="AG1667" s="324">
        <v>0</v>
      </c>
      <c r="AH1667" s="324">
        <v>0</v>
      </c>
      <c r="AI1667" s="324">
        <v>141.41</v>
      </c>
      <c r="AJ1667" s="324">
        <v>800000000</v>
      </c>
      <c r="AK1667" s="324">
        <v>170000000</v>
      </c>
      <c r="AL1667" s="324">
        <v>900000</v>
      </c>
      <c r="AM1667" s="324">
        <v>3.1E-14</v>
      </c>
      <c r="AN1667" s="324">
        <v>0.26600000000000001</v>
      </c>
      <c r="AO1667" s="324">
        <v>21474</v>
      </c>
      <c r="AP1667" s="324">
        <v>0.26195000000000002</v>
      </c>
      <c r="AQ1667" s="324">
        <v>0.51180999999999999</v>
      </c>
      <c r="AR1667" s="324">
        <v>47</v>
      </c>
      <c r="AS1667" s="324" t="s">
        <v>1979</v>
      </c>
      <c r="AT1667" s="390">
        <v>0</v>
      </c>
      <c r="AU1667" s="390">
        <v>0</v>
      </c>
      <c r="AV1667" s="390">
        <v>0</v>
      </c>
      <c r="AY1667" s="390" t="s">
        <v>3549</v>
      </c>
    </row>
    <row r="1668" spans="1:51" s="390" customFormat="1">
      <c r="A1668" s="324" t="s">
        <v>81</v>
      </c>
      <c r="B1668" s="324" t="s">
        <v>1993</v>
      </c>
      <c r="C1668" s="324">
        <v>4.2</v>
      </c>
      <c r="D1668" s="324">
        <v>20</v>
      </c>
      <c r="E1668" s="324">
        <v>6.6E-3</v>
      </c>
      <c r="F1668" s="399">
        <v>0</v>
      </c>
      <c r="G1668" s="324">
        <v>10.9</v>
      </c>
      <c r="H1668" s="324">
        <v>0.7</v>
      </c>
      <c r="I1668" s="324">
        <v>11.8</v>
      </c>
      <c r="J1668" s="324">
        <v>40</v>
      </c>
      <c r="K1668" s="324">
        <v>85</v>
      </c>
      <c r="L1668" s="324">
        <v>0</v>
      </c>
      <c r="M1668" s="324">
        <v>16.89</v>
      </c>
      <c r="N1668" s="324">
        <v>16.89</v>
      </c>
      <c r="O1668" s="324">
        <v>10.5</v>
      </c>
      <c r="P1668" s="324">
        <v>0</v>
      </c>
      <c r="Q1668" s="324" t="s">
        <v>293</v>
      </c>
      <c r="R1668" s="399">
        <v>1</v>
      </c>
      <c r="S1668" s="399">
        <v>0</v>
      </c>
      <c r="T1668" s="399">
        <v>0</v>
      </c>
      <c r="U1668" s="406">
        <v>1.1299999999999999</v>
      </c>
      <c r="V1668" s="406">
        <v>0</v>
      </c>
      <c r="W1668" s="407">
        <v>0</v>
      </c>
      <c r="X1668" s="407">
        <v>0</v>
      </c>
      <c r="Y1668" s="324">
        <v>0</v>
      </c>
      <c r="Z1668" s="324">
        <v>0</v>
      </c>
      <c r="AA1668" s="407">
        <v>0</v>
      </c>
      <c r="AB1668" s="407">
        <v>0</v>
      </c>
      <c r="AC1668" s="324">
        <v>0</v>
      </c>
      <c r="AD1668" s="324">
        <v>0</v>
      </c>
      <c r="AE1668" s="407">
        <v>0</v>
      </c>
      <c r="AF1668" s="407">
        <v>0</v>
      </c>
      <c r="AG1668" s="324">
        <v>0</v>
      </c>
      <c r="AH1668" s="324">
        <v>0</v>
      </c>
      <c r="AI1668" s="324">
        <v>176.77</v>
      </c>
      <c r="AJ1668" s="324">
        <v>800000000</v>
      </c>
      <c r="AK1668" s="324">
        <v>170000000</v>
      </c>
      <c r="AL1668" s="324">
        <v>900000</v>
      </c>
      <c r="AM1668" s="324">
        <v>3.1E-14</v>
      </c>
      <c r="AN1668" s="324">
        <v>0.26600000000000001</v>
      </c>
      <c r="AO1668" s="324">
        <v>27060</v>
      </c>
      <c r="AP1668" s="324">
        <v>0.20787</v>
      </c>
      <c r="AQ1668" s="324">
        <v>0.45593</v>
      </c>
      <c r="AR1668" s="324">
        <v>44</v>
      </c>
      <c r="AS1668" s="324" t="s">
        <v>1979</v>
      </c>
      <c r="AT1668" s="390">
        <v>0</v>
      </c>
      <c r="AU1668" s="390">
        <v>0</v>
      </c>
      <c r="AV1668" s="390">
        <v>0</v>
      </c>
      <c r="AY1668" s="390" t="s">
        <v>3533</v>
      </c>
    </row>
    <row r="1669" spans="1:51" s="390" customFormat="1">
      <c r="A1669" s="399" t="s">
        <v>81</v>
      </c>
      <c r="B1669" s="399" t="s">
        <v>1994</v>
      </c>
      <c r="C1669" s="399">
        <v>1100</v>
      </c>
      <c r="D1669" s="399">
        <v>20</v>
      </c>
      <c r="E1669" s="403">
        <v>1.9079999999999999</v>
      </c>
      <c r="F1669" s="399">
        <v>0</v>
      </c>
      <c r="G1669" s="399">
        <v>0.56999999999999995</v>
      </c>
      <c r="H1669" s="399">
        <v>0.7</v>
      </c>
      <c r="I1669" s="399">
        <v>0.5</v>
      </c>
      <c r="J1669" s="399">
        <v>40</v>
      </c>
      <c r="K1669" s="399">
        <v>85</v>
      </c>
      <c r="L1669" s="399">
        <v>0</v>
      </c>
      <c r="M1669" s="404">
        <v>14.989999771118164</v>
      </c>
      <c r="N1669" s="404">
        <v>15.619999885559082</v>
      </c>
      <c r="O1669" s="404">
        <v>10.5</v>
      </c>
      <c r="P1669" s="399">
        <v>0</v>
      </c>
      <c r="Q1669" s="399" t="s">
        <v>293</v>
      </c>
      <c r="R1669" s="399">
        <v>1</v>
      </c>
      <c r="S1669" s="399">
        <v>0</v>
      </c>
      <c r="T1669" s="399">
        <v>0</v>
      </c>
      <c r="U1669" s="404">
        <v>1.21</v>
      </c>
      <c r="V1669" s="404">
        <v>0.61</v>
      </c>
      <c r="W1669" s="407">
        <v>0</v>
      </c>
      <c r="X1669" s="407">
        <v>0</v>
      </c>
      <c r="Y1669" s="324">
        <v>0</v>
      </c>
      <c r="Z1669" s="324">
        <v>0</v>
      </c>
      <c r="AA1669" s="407">
        <v>0</v>
      </c>
      <c r="AB1669" s="407">
        <v>0</v>
      </c>
      <c r="AC1669" s="324">
        <v>0</v>
      </c>
      <c r="AD1669" s="324">
        <v>0</v>
      </c>
      <c r="AE1669" s="407">
        <v>0</v>
      </c>
      <c r="AF1669" s="407">
        <v>0</v>
      </c>
      <c r="AG1669" s="324">
        <v>0</v>
      </c>
      <c r="AH1669" s="324">
        <v>0</v>
      </c>
      <c r="AI1669" s="404">
        <v>2777.7777777777778</v>
      </c>
      <c r="AJ1669" s="399">
        <v>800000000</v>
      </c>
      <c r="AK1669" s="399">
        <v>170000000</v>
      </c>
      <c r="AL1669" s="399">
        <v>900000</v>
      </c>
      <c r="AM1669" s="405">
        <v>3.1E-14</v>
      </c>
      <c r="AN1669" s="399">
        <v>0.26600000000000001</v>
      </c>
      <c r="AO1669" s="403">
        <v>544923</v>
      </c>
      <c r="AP1669" s="403">
        <v>1.0319999999999999E-2</v>
      </c>
      <c r="AQ1669" s="403">
        <v>0.1016</v>
      </c>
      <c r="AR1669" s="403">
        <v>84</v>
      </c>
      <c r="AS1669" s="399" t="s">
        <v>1979</v>
      </c>
      <c r="AT1669" s="390">
        <v>0</v>
      </c>
      <c r="AU1669" s="390">
        <v>0</v>
      </c>
      <c r="AV1669" s="390">
        <v>0</v>
      </c>
      <c r="AY1669" s="390" t="s">
        <v>3549</v>
      </c>
    </row>
    <row r="1670" spans="1:51" s="390" customFormat="1">
      <c r="A1670" s="324" t="s">
        <v>81</v>
      </c>
      <c r="B1670" s="324" t="s">
        <v>1995</v>
      </c>
      <c r="C1670" s="324">
        <v>14</v>
      </c>
      <c r="D1670" s="324">
        <v>20</v>
      </c>
      <c r="E1670" s="324">
        <v>2.3599999999999999E-2</v>
      </c>
      <c r="F1670" s="399">
        <v>0</v>
      </c>
      <c r="G1670" s="324">
        <v>5.7</v>
      </c>
      <c r="H1670" s="324">
        <v>0.7</v>
      </c>
      <c r="I1670" s="324">
        <v>5.7</v>
      </c>
      <c r="J1670" s="324">
        <v>40</v>
      </c>
      <c r="K1670" s="324">
        <v>85</v>
      </c>
      <c r="L1670" s="324">
        <v>0</v>
      </c>
      <c r="M1670" s="324">
        <v>15.62</v>
      </c>
      <c r="N1670" s="324">
        <v>14.99</v>
      </c>
      <c r="O1670" s="324">
        <v>10.5</v>
      </c>
      <c r="P1670" s="324">
        <v>0</v>
      </c>
      <c r="Q1670" s="324" t="s">
        <v>293</v>
      </c>
      <c r="R1670" s="399">
        <v>1</v>
      </c>
      <c r="S1670" s="399">
        <v>0</v>
      </c>
      <c r="T1670" s="399">
        <v>0</v>
      </c>
      <c r="U1670" s="406">
        <v>1.22</v>
      </c>
      <c r="V1670" s="406">
        <v>0</v>
      </c>
      <c r="W1670" s="407">
        <v>0</v>
      </c>
      <c r="X1670" s="407">
        <v>0</v>
      </c>
      <c r="Y1670" s="324">
        <v>0</v>
      </c>
      <c r="Z1670" s="324">
        <v>0</v>
      </c>
      <c r="AA1670" s="407">
        <v>0</v>
      </c>
      <c r="AB1670" s="407">
        <v>0</v>
      </c>
      <c r="AC1670" s="324">
        <v>0</v>
      </c>
      <c r="AD1670" s="324">
        <v>0</v>
      </c>
      <c r="AE1670" s="407">
        <v>0</v>
      </c>
      <c r="AF1670" s="407">
        <v>0</v>
      </c>
      <c r="AG1670" s="324">
        <v>0</v>
      </c>
      <c r="AH1670" s="324">
        <v>0</v>
      </c>
      <c r="AI1670" s="324">
        <v>307.42</v>
      </c>
      <c r="AJ1670" s="324">
        <v>800000000</v>
      </c>
      <c r="AK1670" s="324">
        <v>170000000</v>
      </c>
      <c r="AL1670" s="324">
        <v>900000</v>
      </c>
      <c r="AM1670" s="324">
        <v>3.1E-14</v>
      </c>
      <c r="AN1670" s="324">
        <v>0.26600000000000001</v>
      </c>
      <c r="AO1670" s="324">
        <v>54485</v>
      </c>
      <c r="AP1670" s="324">
        <v>0.10324</v>
      </c>
      <c r="AQ1670" s="324">
        <v>0.32130999999999998</v>
      </c>
      <c r="AR1670" s="324">
        <v>52</v>
      </c>
      <c r="AS1670" s="324" t="s">
        <v>1979</v>
      </c>
      <c r="AT1670" s="390">
        <v>0</v>
      </c>
      <c r="AU1670" s="390">
        <v>0</v>
      </c>
      <c r="AV1670" s="390">
        <v>0</v>
      </c>
      <c r="AY1670" s="390" t="s">
        <v>3549</v>
      </c>
    </row>
    <row r="1671" spans="1:51" s="390" customFormat="1">
      <c r="A1671" s="324" t="s">
        <v>81</v>
      </c>
      <c r="B1671" s="324" t="s">
        <v>1996</v>
      </c>
      <c r="C1671" s="324">
        <v>41</v>
      </c>
      <c r="D1671" s="324">
        <v>20</v>
      </c>
      <c r="E1671" s="324">
        <v>8.5000000000000006E-2</v>
      </c>
      <c r="F1671" s="399">
        <v>0</v>
      </c>
      <c r="G1671" s="324">
        <v>3.1</v>
      </c>
      <c r="H1671" s="324">
        <v>0.7</v>
      </c>
      <c r="I1671" s="324">
        <v>3.1</v>
      </c>
      <c r="J1671" s="324">
        <v>40</v>
      </c>
      <c r="K1671" s="324">
        <v>85</v>
      </c>
      <c r="L1671" s="324">
        <v>0</v>
      </c>
      <c r="M1671" s="324">
        <v>15.62</v>
      </c>
      <c r="N1671" s="324">
        <v>14.99</v>
      </c>
      <c r="O1671" s="324">
        <v>10.5</v>
      </c>
      <c r="P1671" s="324">
        <v>0</v>
      </c>
      <c r="Q1671" s="324" t="s">
        <v>293</v>
      </c>
      <c r="R1671" s="399">
        <v>1</v>
      </c>
      <c r="S1671" s="399">
        <v>0</v>
      </c>
      <c r="T1671" s="399">
        <v>0</v>
      </c>
      <c r="U1671" s="406">
        <v>1.5</v>
      </c>
      <c r="V1671" s="406">
        <v>0</v>
      </c>
      <c r="W1671" s="407">
        <v>0</v>
      </c>
      <c r="X1671" s="407">
        <v>0</v>
      </c>
      <c r="Y1671" s="324">
        <v>0</v>
      </c>
      <c r="Z1671" s="324">
        <v>0</v>
      </c>
      <c r="AA1671" s="407">
        <v>0</v>
      </c>
      <c r="AB1671" s="407">
        <v>0</v>
      </c>
      <c r="AC1671" s="324">
        <v>0</v>
      </c>
      <c r="AD1671" s="324">
        <v>0</v>
      </c>
      <c r="AE1671" s="407">
        <v>0</v>
      </c>
      <c r="AF1671" s="407">
        <v>0</v>
      </c>
      <c r="AG1671" s="324">
        <v>0</v>
      </c>
      <c r="AH1671" s="324">
        <v>0</v>
      </c>
      <c r="AI1671" s="324">
        <v>530.95000000000005</v>
      </c>
      <c r="AJ1671" s="324">
        <v>800000000</v>
      </c>
      <c r="AK1671" s="324">
        <v>170000000</v>
      </c>
      <c r="AL1671" s="324">
        <v>900000</v>
      </c>
      <c r="AM1671" s="324">
        <v>3.1E-14</v>
      </c>
      <c r="AN1671" s="324">
        <v>0.26600000000000001</v>
      </c>
      <c r="AO1671" s="324">
        <v>108845</v>
      </c>
      <c r="AP1671" s="324">
        <v>5.1679999999999997E-2</v>
      </c>
      <c r="AQ1671" s="324">
        <v>0.22733</v>
      </c>
      <c r="AR1671" s="324">
        <v>49</v>
      </c>
      <c r="AS1671" s="324" t="s">
        <v>1979</v>
      </c>
      <c r="AT1671" s="390">
        <v>0</v>
      </c>
      <c r="AU1671" s="390">
        <v>0</v>
      </c>
      <c r="AV1671" s="390">
        <v>0</v>
      </c>
      <c r="AY1671" s="390" t="s">
        <v>3533</v>
      </c>
    </row>
    <row r="1672" spans="1:51" s="390" customFormat="1">
      <c r="A1672" s="324" t="s">
        <v>81</v>
      </c>
      <c r="B1672" s="324" t="s">
        <v>1997</v>
      </c>
      <c r="C1672" s="324">
        <v>7.9</v>
      </c>
      <c r="D1672" s="324">
        <v>20</v>
      </c>
      <c r="E1672" s="324">
        <v>1.6199999999999999E-2</v>
      </c>
      <c r="F1672" s="399">
        <v>0</v>
      </c>
      <c r="G1672" s="324">
        <v>7.3</v>
      </c>
      <c r="H1672" s="324">
        <v>0.7</v>
      </c>
      <c r="I1672" s="324">
        <v>7.5</v>
      </c>
      <c r="J1672" s="324">
        <v>40</v>
      </c>
      <c r="K1672" s="324">
        <v>85</v>
      </c>
      <c r="L1672" s="324">
        <v>0</v>
      </c>
      <c r="M1672" s="324">
        <v>15.62</v>
      </c>
      <c r="N1672" s="324">
        <v>14.99</v>
      </c>
      <c r="O1672" s="324">
        <v>10.5</v>
      </c>
      <c r="P1672" s="324">
        <v>0</v>
      </c>
      <c r="Q1672" s="324" t="s">
        <v>293</v>
      </c>
      <c r="R1672" s="399">
        <v>1</v>
      </c>
      <c r="S1672" s="399">
        <v>0</v>
      </c>
      <c r="T1672" s="399">
        <v>0</v>
      </c>
      <c r="U1672" s="406">
        <v>1.0900000000000001</v>
      </c>
      <c r="V1672" s="406">
        <v>0</v>
      </c>
      <c r="W1672" s="407">
        <v>0</v>
      </c>
      <c r="X1672" s="407">
        <v>0</v>
      </c>
      <c r="Y1672" s="324">
        <v>0</v>
      </c>
      <c r="Z1672" s="324">
        <v>0</v>
      </c>
      <c r="AA1672" s="407">
        <v>0</v>
      </c>
      <c r="AB1672" s="407">
        <v>0</v>
      </c>
      <c r="AC1672" s="324">
        <v>0</v>
      </c>
      <c r="AD1672" s="324">
        <v>0</v>
      </c>
      <c r="AE1672" s="407">
        <v>0</v>
      </c>
      <c r="AF1672" s="407">
        <v>0</v>
      </c>
      <c r="AG1672" s="324">
        <v>0</v>
      </c>
      <c r="AH1672" s="324">
        <v>0</v>
      </c>
      <c r="AI1672" s="324">
        <v>234.7</v>
      </c>
      <c r="AJ1672" s="324">
        <v>800000000</v>
      </c>
      <c r="AK1672" s="324">
        <v>170000000</v>
      </c>
      <c r="AL1672" s="324">
        <v>900000</v>
      </c>
      <c r="AM1672" s="324">
        <v>3.1E-14</v>
      </c>
      <c r="AN1672" s="324">
        <v>0.26600000000000001</v>
      </c>
      <c r="AO1672" s="324">
        <v>42936</v>
      </c>
      <c r="AP1672" s="324">
        <v>0.13100999999999999</v>
      </c>
      <c r="AQ1672" s="324">
        <v>0.36194999999999999</v>
      </c>
      <c r="AR1672" s="324">
        <v>44</v>
      </c>
      <c r="AS1672" s="324" t="s">
        <v>1979</v>
      </c>
      <c r="AT1672" s="390">
        <v>0</v>
      </c>
      <c r="AU1672" s="390">
        <v>0</v>
      </c>
      <c r="AV1672" s="390">
        <v>0</v>
      </c>
      <c r="AY1672" s="390" t="s">
        <v>3549</v>
      </c>
    </row>
    <row r="1673" spans="1:51" s="390" customFormat="1">
      <c r="A1673" s="399" t="s">
        <v>81</v>
      </c>
      <c r="B1673" s="399" t="s">
        <v>1998</v>
      </c>
      <c r="C1673" s="399">
        <v>6.5</v>
      </c>
      <c r="D1673" s="399">
        <v>20</v>
      </c>
      <c r="E1673" s="403">
        <v>7.1999999999999998E-3</v>
      </c>
      <c r="F1673" s="399">
        <v>0</v>
      </c>
      <c r="G1673" s="399">
        <v>9.1</v>
      </c>
      <c r="H1673" s="399">
        <v>0.7</v>
      </c>
      <c r="I1673" s="399">
        <v>11.7</v>
      </c>
      <c r="J1673" s="399">
        <v>40</v>
      </c>
      <c r="K1673" s="399">
        <v>85</v>
      </c>
      <c r="L1673" s="399">
        <v>0</v>
      </c>
      <c r="M1673" s="404">
        <v>18.799999237060547</v>
      </c>
      <c r="N1673" s="404">
        <v>18.799999237060547</v>
      </c>
      <c r="O1673" s="404">
        <v>10.5</v>
      </c>
      <c r="P1673" s="399">
        <v>0</v>
      </c>
      <c r="Q1673" s="399" t="s">
        <v>293</v>
      </c>
      <c r="R1673" s="399">
        <v>1</v>
      </c>
      <c r="S1673" s="399">
        <v>0</v>
      </c>
      <c r="T1673" s="399">
        <v>0</v>
      </c>
      <c r="U1673" s="404">
        <v>1.33</v>
      </c>
      <c r="V1673" s="404">
        <v>0.67</v>
      </c>
      <c r="W1673" s="407">
        <v>0</v>
      </c>
      <c r="X1673" s="407">
        <v>0</v>
      </c>
      <c r="Y1673" s="324">
        <v>0</v>
      </c>
      <c r="Z1673" s="324">
        <v>0</v>
      </c>
      <c r="AA1673" s="407">
        <v>0</v>
      </c>
      <c r="AB1673" s="407">
        <v>0</v>
      </c>
      <c r="AC1673" s="324">
        <v>0</v>
      </c>
      <c r="AD1673" s="324">
        <v>0</v>
      </c>
      <c r="AE1673" s="407">
        <v>0</v>
      </c>
      <c r="AF1673" s="407">
        <v>0</v>
      </c>
      <c r="AG1673" s="324">
        <v>0</v>
      </c>
      <c r="AH1673" s="324">
        <v>0</v>
      </c>
      <c r="AI1673" s="404">
        <v>181.36160714285714</v>
      </c>
      <c r="AJ1673" s="399">
        <v>800000000</v>
      </c>
      <c r="AK1673" s="399">
        <v>170000000</v>
      </c>
      <c r="AL1673" s="399">
        <v>900000</v>
      </c>
      <c r="AM1673" s="405">
        <v>3.1E-14</v>
      </c>
      <c r="AN1673" s="399">
        <v>0.35799999999999998</v>
      </c>
      <c r="AO1673" s="403">
        <v>21474</v>
      </c>
      <c r="AP1673" s="403">
        <v>0.26195000000000002</v>
      </c>
      <c r="AQ1673" s="403">
        <v>0.51180999999999999</v>
      </c>
      <c r="AR1673" s="403">
        <v>41</v>
      </c>
      <c r="AS1673" s="399" t="s">
        <v>1979</v>
      </c>
      <c r="AT1673" s="390">
        <v>0</v>
      </c>
      <c r="AU1673" s="390">
        <v>0</v>
      </c>
      <c r="AV1673" s="390">
        <v>0</v>
      </c>
      <c r="AY1673" s="390" t="s">
        <v>3549</v>
      </c>
    </row>
    <row r="1674" spans="1:51" s="390" customFormat="1">
      <c r="A1674" s="324" t="s">
        <v>81</v>
      </c>
      <c r="B1674" s="324" t="s">
        <v>1999</v>
      </c>
      <c r="C1674" s="324">
        <v>8.4</v>
      </c>
      <c r="D1674" s="324">
        <v>20</v>
      </c>
      <c r="E1674" s="324">
        <v>8.5000000000000006E-3</v>
      </c>
      <c r="F1674" s="399">
        <v>0</v>
      </c>
      <c r="G1674" s="324">
        <v>8.5</v>
      </c>
      <c r="H1674" s="324">
        <v>0.7</v>
      </c>
      <c r="I1674" s="324">
        <v>9.8000000000000007</v>
      </c>
      <c r="J1674" s="324">
        <v>40</v>
      </c>
      <c r="K1674" s="324">
        <v>85</v>
      </c>
      <c r="L1674" s="324">
        <v>0</v>
      </c>
      <c r="M1674" s="324">
        <v>18.8</v>
      </c>
      <c r="N1674" s="324">
        <v>18.8</v>
      </c>
      <c r="O1674" s="324">
        <v>10.5</v>
      </c>
      <c r="P1674" s="324">
        <v>0</v>
      </c>
      <c r="Q1674" s="324" t="s">
        <v>293</v>
      </c>
      <c r="R1674" s="399">
        <v>1</v>
      </c>
      <c r="S1674" s="399">
        <v>0</v>
      </c>
      <c r="T1674" s="399">
        <v>0</v>
      </c>
      <c r="U1674" s="406">
        <v>1.39</v>
      </c>
      <c r="V1674" s="406">
        <v>0</v>
      </c>
      <c r="W1674" s="407">
        <v>0</v>
      </c>
      <c r="X1674" s="407">
        <v>0</v>
      </c>
      <c r="Y1674" s="324">
        <v>0</v>
      </c>
      <c r="Z1674" s="324">
        <v>0</v>
      </c>
      <c r="AA1674" s="407">
        <v>0</v>
      </c>
      <c r="AB1674" s="407">
        <v>0</v>
      </c>
      <c r="AC1674" s="324">
        <v>0</v>
      </c>
      <c r="AD1674" s="324">
        <v>0</v>
      </c>
      <c r="AE1674" s="407">
        <v>0</v>
      </c>
      <c r="AF1674" s="407">
        <v>0</v>
      </c>
      <c r="AG1674" s="324">
        <v>0</v>
      </c>
      <c r="AH1674" s="324">
        <v>0</v>
      </c>
      <c r="AI1674" s="324">
        <v>208.33</v>
      </c>
      <c r="AJ1674" s="324">
        <v>800000000</v>
      </c>
      <c r="AK1674" s="324">
        <v>170000000</v>
      </c>
      <c r="AL1674" s="324">
        <v>900000</v>
      </c>
      <c r="AM1674" s="324">
        <v>3.1E-14</v>
      </c>
      <c r="AN1674" s="324">
        <v>0.35799999999999998</v>
      </c>
      <c r="AO1674" s="324">
        <v>21474</v>
      </c>
      <c r="AP1674" s="324">
        <v>0.26195000000000002</v>
      </c>
      <c r="AQ1674" s="324">
        <v>0.51180999999999999</v>
      </c>
      <c r="AR1674" s="324">
        <v>49</v>
      </c>
      <c r="AS1674" s="324" t="s">
        <v>1979</v>
      </c>
      <c r="AT1674" s="390">
        <v>0</v>
      </c>
      <c r="AU1674" s="390">
        <v>0</v>
      </c>
      <c r="AV1674" s="390">
        <v>0</v>
      </c>
      <c r="AY1674" s="390" t="s">
        <v>3533</v>
      </c>
    </row>
    <row r="1675" spans="1:51" s="390" customFormat="1">
      <c r="A1675" s="324" t="s">
        <v>81</v>
      </c>
      <c r="B1675" s="324" t="s">
        <v>2000</v>
      </c>
      <c r="C1675" s="324">
        <v>16</v>
      </c>
      <c r="D1675" s="324">
        <v>20</v>
      </c>
      <c r="E1675" s="324">
        <v>1.9699999999999999E-2</v>
      </c>
      <c r="F1675" s="399">
        <v>0</v>
      </c>
      <c r="G1675" s="324">
        <v>5.8</v>
      </c>
      <c r="H1675" s="324">
        <v>0.7</v>
      </c>
      <c r="I1675" s="324">
        <v>7.1</v>
      </c>
      <c r="J1675" s="324">
        <v>40</v>
      </c>
      <c r="K1675" s="324">
        <v>85</v>
      </c>
      <c r="L1675" s="324">
        <v>0</v>
      </c>
      <c r="M1675" s="324">
        <v>17.78</v>
      </c>
      <c r="N1675" s="324">
        <v>17.02</v>
      </c>
      <c r="O1675" s="324">
        <v>10.5</v>
      </c>
      <c r="P1675" s="324">
        <v>0</v>
      </c>
      <c r="Q1675" s="324" t="s">
        <v>293</v>
      </c>
      <c r="R1675" s="399">
        <v>1</v>
      </c>
      <c r="S1675" s="399">
        <v>0</v>
      </c>
      <c r="T1675" s="399">
        <v>0</v>
      </c>
      <c r="U1675" s="406">
        <v>1.35</v>
      </c>
      <c r="V1675" s="406">
        <v>0</v>
      </c>
      <c r="W1675" s="407">
        <v>0</v>
      </c>
      <c r="X1675" s="407">
        <v>0</v>
      </c>
      <c r="Y1675" s="324">
        <v>0</v>
      </c>
      <c r="Z1675" s="324">
        <v>0</v>
      </c>
      <c r="AA1675" s="407">
        <v>0</v>
      </c>
      <c r="AB1675" s="407">
        <v>0</v>
      </c>
      <c r="AC1675" s="324">
        <v>0</v>
      </c>
      <c r="AD1675" s="324">
        <v>0</v>
      </c>
      <c r="AE1675" s="407">
        <v>0</v>
      </c>
      <c r="AF1675" s="407">
        <v>0</v>
      </c>
      <c r="AG1675" s="324">
        <v>0</v>
      </c>
      <c r="AH1675" s="324">
        <v>0</v>
      </c>
      <c r="AI1675" s="324">
        <v>285.70999999999998</v>
      </c>
      <c r="AJ1675" s="324">
        <v>800000000</v>
      </c>
      <c r="AK1675" s="324">
        <v>170000000</v>
      </c>
      <c r="AL1675" s="324">
        <v>900000</v>
      </c>
      <c r="AM1675" s="324">
        <v>3.1E-14</v>
      </c>
      <c r="AN1675" s="324">
        <v>0.35799999999999998</v>
      </c>
      <c r="AO1675" s="324">
        <v>34058</v>
      </c>
      <c r="AP1675" s="324">
        <v>0.16516</v>
      </c>
      <c r="AQ1675" s="324">
        <v>0.40639999999999998</v>
      </c>
      <c r="AR1675" s="324">
        <v>40</v>
      </c>
      <c r="AS1675" s="324" t="s">
        <v>1979</v>
      </c>
      <c r="AT1675" s="390">
        <v>0</v>
      </c>
      <c r="AU1675" s="390">
        <v>0</v>
      </c>
      <c r="AV1675" s="390">
        <v>0</v>
      </c>
      <c r="AY1675" s="390" t="s">
        <v>3533</v>
      </c>
    </row>
    <row r="1676" spans="1:51" s="390" customFormat="1">
      <c r="A1676" s="324" t="s">
        <v>81</v>
      </c>
      <c r="B1676" s="324" t="s">
        <v>2001</v>
      </c>
      <c r="C1676" s="324">
        <v>2000</v>
      </c>
      <c r="D1676" s="324">
        <v>20</v>
      </c>
      <c r="E1676" s="324">
        <v>1.9319999999999999</v>
      </c>
      <c r="F1676" s="399">
        <v>0</v>
      </c>
      <c r="G1676" s="324">
        <v>0.41</v>
      </c>
      <c r="H1676" s="324">
        <v>0.7</v>
      </c>
      <c r="I1676" s="324">
        <v>0.7</v>
      </c>
      <c r="J1676" s="324">
        <v>40</v>
      </c>
      <c r="K1676" s="324">
        <v>85</v>
      </c>
      <c r="L1676" s="324">
        <v>0</v>
      </c>
      <c r="M1676" s="324">
        <v>17.78</v>
      </c>
      <c r="N1676" s="324">
        <v>17.02</v>
      </c>
      <c r="O1676" s="324">
        <v>10.5</v>
      </c>
      <c r="P1676" s="324">
        <v>0</v>
      </c>
      <c r="Q1676" s="324" t="s">
        <v>293</v>
      </c>
      <c r="R1676" s="399">
        <v>1</v>
      </c>
      <c r="S1676" s="399">
        <v>0</v>
      </c>
      <c r="T1676" s="399">
        <v>0</v>
      </c>
      <c r="U1676" s="406">
        <v>1.24</v>
      </c>
      <c r="V1676" s="406">
        <v>0</v>
      </c>
      <c r="W1676" s="407">
        <v>0</v>
      </c>
      <c r="X1676" s="407">
        <v>0</v>
      </c>
      <c r="Y1676" s="324">
        <v>0</v>
      </c>
      <c r="Z1676" s="324">
        <v>0</v>
      </c>
      <c r="AA1676" s="407">
        <v>0</v>
      </c>
      <c r="AB1676" s="407">
        <v>0</v>
      </c>
      <c r="AC1676" s="324">
        <v>0</v>
      </c>
      <c r="AD1676" s="324">
        <v>0</v>
      </c>
      <c r="AE1676" s="407">
        <v>0</v>
      </c>
      <c r="AF1676" s="407">
        <v>0</v>
      </c>
      <c r="AG1676" s="324">
        <v>0</v>
      </c>
      <c r="AH1676" s="324">
        <v>0</v>
      </c>
      <c r="AI1676" s="324">
        <v>3720.24</v>
      </c>
      <c r="AJ1676" s="324">
        <v>1000000000</v>
      </c>
      <c r="AK1676" s="324">
        <v>110000000</v>
      </c>
      <c r="AL1676" s="324">
        <v>2100000</v>
      </c>
      <c r="AM1676" s="324">
        <v>6.8999999999999996E-14</v>
      </c>
      <c r="AN1676" s="324">
        <v>0.35799999999999998</v>
      </c>
      <c r="AO1676" s="324">
        <v>348751</v>
      </c>
      <c r="AP1676" s="324">
        <v>1.6129999999999999E-2</v>
      </c>
      <c r="AQ1676" s="324">
        <v>0.127</v>
      </c>
      <c r="AR1676" s="324">
        <v>42</v>
      </c>
      <c r="AS1676" s="324" t="s">
        <v>1979</v>
      </c>
      <c r="AT1676" s="390">
        <v>0</v>
      </c>
      <c r="AU1676" s="390">
        <v>0</v>
      </c>
      <c r="AV1676" s="390">
        <v>0</v>
      </c>
      <c r="AY1676" s="390" t="s">
        <v>3549</v>
      </c>
    </row>
    <row r="1677" spans="1:51" s="390" customFormat="1">
      <c r="A1677" s="324" t="s">
        <v>81</v>
      </c>
      <c r="B1677" s="324" t="s">
        <v>2002</v>
      </c>
      <c r="C1677" s="324">
        <v>26</v>
      </c>
      <c r="D1677" s="324">
        <v>20</v>
      </c>
      <c r="E1677" s="324">
        <v>3.2000000000000001E-2</v>
      </c>
      <c r="F1677" s="399">
        <v>0</v>
      </c>
      <c r="G1677" s="324">
        <v>4.5999999999999996</v>
      </c>
      <c r="H1677" s="324">
        <v>0.7</v>
      </c>
      <c r="I1677" s="324">
        <v>6</v>
      </c>
      <c r="J1677" s="324">
        <v>40</v>
      </c>
      <c r="K1677" s="324">
        <v>85</v>
      </c>
      <c r="L1677" s="324">
        <v>0</v>
      </c>
      <c r="M1677" s="324">
        <v>17.78</v>
      </c>
      <c r="N1677" s="324">
        <v>17.02</v>
      </c>
      <c r="O1677" s="324">
        <v>10.5</v>
      </c>
      <c r="P1677" s="324">
        <v>0</v>
      </c>
      <c r="Q1677" s="324" t="s">
        <v>293</v>
      </c>
      <c r="R1677" s="399">
        <v>1</v>
      </c>
      <c r="S1677" s="399">
        <v>0</v>
      </c>
      <c r="T1677" s="399">
        <v>0</v>
      </c>
      <c r="U1677" s="406">
        <v>1.47</v>
      </c>
      <c r="V1677" s="406">
        <v>0</v>
      </c>
      <c r="W1677" s="407">
        <v>0</v>
      </c>
      <c r="X1677" s="407">
        <v>0</v>
      </c>
      <c r="Y1677" s="324">
        <v>0</v>
      </c>
      <c r="Z1677" s="324">
        <v>0</v>
      </c>
      <c r="AA1677" s="407">
        <v>0</v>
      </c>
      <c r="AB1677" s="407">
        <v>0</v>
      </c>
      <c r="AC1677" s="324">
        <v>0</v>
      </c>
      <c r="AD1677" s="324">
        <v>0</v>
      </c>
      <c r="AE1677" s="407">
        <v>0</v>
      </c>
      <c r="AF1677" s="407">
        <v>0</v>
      </c>
      <c r="AG1677" s="324">
        <v>0</v>
      </c>
      <c r="AH1677" s="324">
        <v>0</v>
      </c>
      <c r="AI1677" s="324">
        <v>362.72</v>
      </c>
      <c r="AJ1677" s="324">
        <v>800000000</v>
      </c>
      <c r="AK1677" s="324">
        <v>170000000</v>
      </c>
      <c r="AL1677" s="324">
        <v>900000</v>
      </c>
      <c r="AM1677" s="324">
        <v>3.1E-14</v>
      </c>
      <c r="AN1677" s="324">
        <v>0.35799999999999998</v>
      </c>
      <c r="AO1677" s="324">
        <v>42936</v>
      </c>
      <c r="AP1677" s="324">
        <v>0.13100999999999999</v>
      </c>
      <c r="AQ1677" s="324">
        <v>0.36194999999999999</v>
      </c>
      <c r="AR1677" s="324">
        <v>35</v>
      </c>
      <c r="AS1677" s="324" t="s">
        <v>1979</v>
      </c>
      <c r="AT1677" s="390">
        <v>0</v>
      </c>
      <c r="AU1677" s="390">
        <v>0</v>
      </c>
      <c r="AV1677" s="390">
        <v>0</v>
      </c>
      <c r="AY1677" s="390" t="s">
        <v>3549</v>
      </c>
    </row>
    <row r="1678" spans="1:51" s="390" customFormat="1">
      <c r="A1678" s="324" t="s">
        <v>81</v>
      </c>
      <c r="B1678" s="324" t="s">
        <v>2003</v>
      </c>
      <c r="C1678" s="324">
        <v>560</v>
      </c>
      <c r="D1678" s="324">
        <v>20</v>
      </c>
      <c r="E1678" s="324">
        <v>0.55000000000000004</v>
      </c>
      <c r="F1678" s="399">
        <v>0</v>
      </c>
      <c r="G1678" s="324">
        <v>0.81</v>
      </c>
      <c r="H1678" s="324">
        <v>0.7</v>
      </c>
      <c r="I1678" s="324">
        <v>0.9</v>
      </c>
      <c r="J1678" s="324">
        <v>40</v>
      </c>
      <c r="K1678" s="324">
        <v>85</v>
      </c>
      <c r="L1678" s="324">
        <v>0</v>
      </c>
      <c r="M1678" s="324">
        <v>17.78</v>
      </c>
      <c r="N1678" s="324">
        <v>17.02</v>
      </c>
      <c r="O1678" s="324">
        <v>10.5</v>
      </c>
      <c r="P1678" s="324">
        <v>0</v>
      </c>
      <c r="Q1678" s="324" t="s">
        <v>293</v>
      </c>
      <c r="R1678" s="399">
        <v>1</v>
      </c>
      <c r="S1678" s="399">
        <v>0</v>
      </c>
      <c r="T1678" s="399">
        <v>0</v>
      </c>
      <c r="U1678" s="406">
        <v>1.01</v>
      </c>
      <c r="V1678" s="406">
        <v>0</v>
      </c>
      <c r="W1678" s="407">
        <v>0</v>
      </c>
      <c r="X1678" s="407">
        <v>0</v>
      </c>
      <c r="Y1678" s="324">
        <v>0</v>
      </c>
      <c r="Z1678" s="324">
        <v>0</v>
      </c>
      <c r="AA1678" s="407">
        <v>0</v>
      </c>
      <c r="AB1678" s="407">
        <v>0</v>
      </c>
      <c r="AC1678" s="324">
        <v>0</v>
      </c>
      <c r="AD1678" s="324">
        <v>0</v>
      </c>
      <c r="AE1678" s="407">
        <v>0</v>
      </c>
      <c r="AF1678" s="407">
        <v>0</v>
      </c>
      <c r="AG1678" s="324">
        <v>0</v>
      </c>
      <c r="AH1678" s="324">
        <v>0</v>
      </c>
      <c r="AI1678" s="324">
        <v>1923.08</v>
      </c>
      <c r="AJ1678" s="324">
        <v>1000000000</v>
      </c>
      <c r="AK1678" s="324">
        <v>110000000</v>
      </c>
      <c r="AL1678" s="324">
        <v>2100000</v>
      </c>
      <c r="AM1678" s="324">
        <v>6.8999999999999996E-14</v>
      </c>
      <c r="AN1678" s="324">
        <v>0.35799999999999998</v>
      </c>
      <c r="AO1678" s="324">
        <v>219672</v>
      </c>
      <c r="AP1678" s="324">
        <v>2.5610000000000001E-2</v>
      </c>
      <c r="AQ1678" s="324">
        <v>0.16002</v>
      </c>
      <c r="AR1678" s="324">
        <v>90</v>
      </c>
      <c r="AS1678" s="324" t="s">
        <v>1979</v>
      </c>
      <c r="AT1678" s="390">
        <v>0</v>
      </c>
      <c r="AU1678" s="390">
        <v>0</v>
      </c>
      <c r="AV1678" s="390">
        <v>0</v>
      </c>
      <c r="AY1678" s="390" t="s">
        <v>3549</v>
      </c>
    </row>
    <row r="1679" spans="1:51" s="390" customFormat="1">
      <c r="A1679" s="324" t="s">
        <v>81</v>
      </c>
      <c r="B1679" s="324" t="s">
        <v>2004</v>
      </c>
      <c r="C1679" s="324">
        <v>73</v>
      </c>
      <c r="D1679" s="324">
        <v>20</v>
      </c>
      <c r="E1679" s="324">
        <v>0.13300000000000001</v>
      </c>
      <c r="F1679" s="399">
        <v>0</v>
      </c>
      <c r="G1679" s="324">
        <v>1.7</v>
      </c>
      <c r="H1679" s="324">
        <v>0.7</v>
      </c>
      <c r="I1679" s="324">
        <v>3.5</v>
      </c>
      <c r="J1679" s="324">
        <v>40</v>
      </c>
      <c r="K1679" s="324">
        <v>85</v>
      </c>
      <c r="L1679" s="324">
        <v>0</v>
      </c>
      <c r="M1679" s="324">
        <v>17.78</v>
      </c>
      <c r="N1679" s="324">
        <v>17.02</v>
      </c>
      <c r="O1679" s="324">
        <v>10.5</v>
      </c>
      <c r="P1679" s="324">
        <v>0</v>
      </c>
      <c r="Q1679" s="324" t="s">
        <v>293</v>
      </c>
      <c r="R1679" s="399">
        <v>1</v>
      </c>
      <c r="S1679" s="399">
        <v>0</v>
      </c>
      <c r="T1679" s="399">
        <v>0</v>
      </c>
      <c r="U1679" s="406">
        <v>1.92</v>
      </c>
      <c r="V1679" s="406">
        <v>0</v>
      </c>
      <c r="W1679" s="407">
        <v>0</v>
      </c>
      <c r="X1679" s="407">
        <v>0</v>
      </c>
      <c r="Y1679" s="324">
        <v>0</v>
      </c>
      <c r="Z1679" s="324">
        <v>0</v>
      </c>
      <c r="AA1679" s="407">
        <v>0</v>
      </c>
      <c r="AB1679" s="407">
        <v>0</v>
      </c>
      <c r="AC1679" s="324">
        <v>0</v>
      </c>
      <c r="AD1679" s="324">
        <v>0</v>
      </c>
      <c r="AE1679" s="407">
        <v>0</v>
      </c>
      <c r="AF1679" s="407">
        <v>0</v>
      </c>
      <c r="AG1679" s="324">
        <v>0</v>
      </c>
      <c r="AH1679" s="324">
        <v>0</v>
      </c>
      <c r="AI1679" s="324">
        <v>603.51</v>
      </c>
      <c r="AJ1679" s="324">
        <v>800000000</v>
      </c>
      <c r="AK1679" s="324">
        <v>170000000</v>
      </c>
      <c r="AL1679" s="324">
        <v>900000</v>
      </c>
      <c r="AM1679" s="324">
        <v>3.1E-14</v>
      </c>
      <c r="AN1679" s="324">
        <v>0.35799999999999998</v>
      </c>
      <c r="AO1679" s="324">
        <v>348751</v>
      </c>
      <c r="AP1679" s="324">
        <v>1.6129999999999999E-2</v>
      </c>
      <c r="AQ1679" s="324">
        <v>0.127</v>
      </c>
      <c r="AR1679" s="324">
        <v>25</v>
      </c>
      <c r="AS1679" s="324" t="s">
        <v>1979</v>
      </c>
      <c r="AT1679" s="390">
        <v>0</v>
      </c>
      <c r="AU1679" s="390">
        <v>0</v>
      </c>
      <c r="AV1679" s="390">
        <v>0</v>
      </c>
      <c r="AY1679" s="390" t="s">
        <v>3549</v>
      </c>
    </row>
    <row r="1680" spans="1:51" s="390" customFormat="1">
      <c r="A1680" s="399" t="s">
        <v>81</v>
      </c>
      <c r="B1680" s="399" t="s">
        <v>2005</v>
      </c>
      <c r="C1680" s="399">
        <v>11</v>
      </c>
      <c r="D1680" s="399">
        <v>20</v>
      </c>
      <c r="E1680" s="403">
        <v>8.2000000000000007E-3</v>
      </c>
      <c r="F1680" s="399">
        <v>0</v>
      </c>
      <c r="G1680" s="399">
        <v>9.9</v>
      </c>
      <c r="H1680" s="399">
        <v>0.7</v>
      </c>
      <c r="I1680" s="399">
        <v>11.2</v>
      </c>
      <c r="J1680" s="399">
        <v>40</v>
      </c>
      <c r="K1680" s="399">
        <v>85</v>
      </c>
      <c r="L1680" s="399">
        <v>0</v>
      </c>
      <c r="M1680" s="404">
        <v>23.879999160766602</v>
      </c>
      <c r="N1680" s="404">
        <v>23.879999160766602</v>
      </c>
      <c r="O1680" s="404">
        <v>10.5</v>
      </c>
      <c r="P1680" s="399">
        <v>0</v>
      </c>
      <c r="Q1680" s="399" t="s">
        <v>293</v>
      </c>
      <c r="R1680" s="399">
        <v>1</v>
      </c>
      <c r="S1680" s="399">
        <v>0</v>
      </c>
      <c r="T1680" s="399">
        <v>0</v>
      </c>
      <c r="U1680" s="404">
        <v>1.75</v>
      </c>
      <c r="V1680" s="404">
        <v>0.88</v>
      </c>
      <c r="W1680" s="407">
        <v>0</v>
      </c>
      <c r="X1680" s="407">
        <v>0</v>
      </c>
      <c r="Y1680" s="324">
        <v>0</v>
      </c>
      <c r="Z1680" s="324">
        <v>0</v>
      </c>
      <c r="AA1680" s="407">
        <v>0</v>
      </c>
      <c r="AB1680" s="407">
        <v>0</v>
      </c>
      <c r="AC1680" s="324">
        <v>0</v>
      </c>
      <c r="AD1680" s="324">
        <v>0</v>
      </c>
      <c r="AE1680" s="407">
        <v>0</v>
      </c>
      <c r="AF1680" s="407">
        <v>0</v>
      </c>
      <c r="AG1680" s="324">
        <v>0</v>
      </c>
      <c r="AH1680" s="324">
        <v>0</v>
      </c>
      <c r="AI1680" s="404">
        <v>161.71714201705382</v>
      </c>
      <c r="AJ1680" s="399">
        <v>800000000</v>
      </c>
      <c r="AK1680" s="399">
        <v>170000000</v>
      </c>
      <c r="AL1680" s="399">
        <v>900000</v>
      </c>
      <c r="AM1680" s="405">
        <v>3.1E-14</v>
      </c>
      <c r="AN1680" s="399">
        <v>0.75900000000000001</v>
      </c>
      <c r="AO1680" s="403">
        <v>16995</v>
      </c>
      <c r="AP1680" s="403">
        <v>0.33098</v>
      </c>
      <c r="AQ1680" s="403">
        <v>0.57530999999999999</v>
      </c>
      <c r="AR1680" s="403">
        <v>39</v>
      </c>
      <c r="AS1680" s="399" t="s">
        <v>1979</v>
      </c>
      <c r="AT1680" s="390">
        <v>0</v>
      </c>
      <c r="AU1680" s="390">
        <v>0</v>
      </c>
      <c r="AV1680" s="390">
        <v>0</v>
      </c>
      <c r="AY1680" s="390" t="s">
        <v>3549</v>
      </c>
    </row>
    <row r="1681" spans="1:51" s="390" customFormat="1">
      <c r="A1681" s="324" t="s">
        <v>81</v>
      </c>
      <c r="B1681" s="324" t="s">
        <v>2006</v>
      </c>
      <c r="C1681" s="324">
        <v>18</v>
      </c>
      <c r="D1681" s="324">
        <v>20</v>
      </c>
      <c r="E1681" s="324">
        <v>1.2500000000000001E-2</v>
      </c>
      <c r="F1681" s="399">
        <v>0</v>
      </c>
      <c r="G1681" s="324">
        <v>7.7</v>
      </c>
      <c r="H1681" s="324">
        <v>0.7</v>
      </c>
      <c r="I1681" s="324">
        <v>9.1999999999999993</v>
      </c>
      <c r="J1681" s="324">
        <v>40</v>
      </c>
      <c r="K1681" s="324">
        <v>85</v>
      </c>
      <c r="L1681" s="324">
        <v>0</v>
      </c>
      <c r="M1681" s="324">
        <v>23.88</v>
      </c>
      <c r="N1681" s="324">
        <v>23.88</v>
      </c>
      <c r="O1681" s="324">
        <v>10.5</v>
      </c>
      <c r="P1681" s="324">
        <v>0</v>
      </c>
      <c r="Q1681" s="324" t="s">
        <v>293</v>
      </c>
      <c r="R1681" s="399">
        <v>1</v>
      </c>
      <c r="S1681" s="399">
        <v>0</v>
      </c>
      <c r="T1681" s="399">
        <v>0</v>
      </c>
      <c r="U1681" s="406">
        <v>1.84</v>
      </c>
      <c r="V1681" s="406">
        <v>0</v>
      </c>
      <c r="W1681" s="407">
        <v>0</v>
      </c>
      <c r="X1681" s="407">
        <v>0</v>
      </c>
      <c r="Y1681" s="324">
        <v>0</v>
      </c>
      <c r="Z1681" s="324">
        <v>0</v>
      </c>
      <c r="AA1681" s="407">
        <v>0</v>
      </c>
      <c r="AB1681" s="407">
        <v>0</v>
      </c>
      <c r="AC1681" s="324">
        <v>0</v>
      </c>
      <c r="AD1681" s="324">
        <v>0</v>
      </c>
      <c r="AE1681" s="407">
        <v>0</v>
      </c>
      <c r="AF1681" s="407">
        <v>0</v>
      </c>
      <c r="AG1681" s="324">
        <v>0</v>
      </c>
      <c r="AH1681" s="324">
        <v>0</v>
      </c>
      <c r="AI1681" s="324">
        <v>209.5</v>
      </c>
      <c r="AJ1681" s="324">
        <v>800000000</v>
      </c>
      <c r="AK1681" s="324">
        <v>170000000</v>
      </c>
      <c r="AL1681" s="324">
        <v>900000</v>
      </c>
      <c r="AM1681" s="324">
        <v>3.1E-14</v>
      </c>
      <c r="AN1681" s="324">
        <v>0.75900000000000001</v>
      </c>
      <c r="AO1681" s="324">
        <v>21474</v>
      </c>
      <c r="AP1681" s="324">
        <v>0.26195000000000002</v>
      </c>
      <c r="AQ1681" s="324">
        <v>0.51180999999999999</v>
      </c>
      <c r="AR1681" s="324">
        <v>38</v>
      </c>
      <c r="AS1681" s="324" t="s">
        <v>1979</v>
      </c>
      <c r="AT1681" s="390">
        <v>0</v>
      </c>
      <c r="AU1681" s="390">
        <v>0</v>
      </c>
      <c r="AV1681" s="390">
        <v>0</v>
      </c>
      <c r="AY1681" s="390" t="s">
        <v>3549</v>
      </c>
    </row>
    <row r="1682" spans="1:51" s="390" customFormat="1">
      <c r="A1682" s="399" t="s">
        <v>81</v>
      </c>
      <c r="B1682" s="399" t="s">
        <v>3018</v>
      </c>
      <c r="C1682" s="399">
        <v>10</v>
      </c>
      <c r="D1682" s="399">
        <v>10</v>
      </c>
      <c r="E1682" s="403">
        <v>2.3E-3</v>
      </c>
      <c r="F1682" s="399">
        <v>0</v>
      </c>
      <c r="G1682" s="399">
        <v>37</v>
      </c>
      <c r="H1682" s="399">
        <v>0.7</v>
      </c>
      <c r="I1682" s="399">
        <v>26</v>
      </c>
      <c r="J1682" s="399">
        <v>40</v>
      </c>
      <c r="K1682" s="399">
        <v>125</v>
      </c>
      <c r="L1682" s="403">
        <v>1</v>
      </c>
      <c r="M1682" s="404">
        <v>26.57</v>
      </c>
      <c r="N1682" s="404">
        <v>16.46</v>
      </c>
      <c r="O1682" s="404">
        <v>22.23</v>
      </c>
      <c r="P1682" s="399">
        <v>100</v>
      </c>
      <c r="Q1682" s="399" t="s">
        <v>886</v>
      </c>
      <c r="R1682" s="399">
        <v>1</v>
      </c>
      <c r="S1682" s="399">
        <v>0</v>
      </c>
      <c r="T1682" s="399">
        <v>0</v>
      </c>
      <c r="U1682" s="404">
        <v>2.67</v>
      </c>
      <c r="V1682" s="404">
        <v>0</v>
      </c>
      <c r="W1682" s="405">
        <v>2.2313070000000001E-4</v>
      </c>
      <c r="X1682" s="405">
        <v>6.4102564102564097E-2</v>
      </c>
      <c r="Y1682" s="399">
        <v>1.58</v>
      </c>
      <c r="Z1682" s="399">
        <v>2.77</v>
      </c>
      <c r="AA1682" s="405">
        <v>1.9027709999999999E-4</v>
      </c>
      <c r="AB1682" s="405">
        <v>6.4102564102564097E-2</v>
      </c>
      <c r="AC1682" s="399">
        <v>1.54</v>
      </c>
      <c r="AD1682" s="399">
        <v>2.68</v>
      </c>
      <c r="AE1682" s="405">
        <v>1.555983E-4</v>
      </c>
      <c r="AF1682" s="405">
        <v>6.4102564102564097E-2</v>
      </c>
      <c r="AG1682" s="399">
        <v>1.69</v>
      </c>
      <c r="AH1682" s="399">
        <v>2.2999999999999998</v>
      </c>
      <c r="AI1682" s="324">
        <v>0</v>
      </c>
      <c r="AJ1682" s="324">
        <v>0</v>
      </c>
      <c r="AK1682" s="324">
        <v>0</v>
      </c>
      <c r="AL1682" s="324">
        <v>0</v>
      </c>
      <c r="AM1682" s="324">
        <v>0</v>
      </c>
      <c r="AN1682" s="324">
        <v>0</v>
      </c>
      <c r="AO1682" s="403">
        <v>35147</v>
      </c>
      <c r="AP1682" s="403">
        <v>0.16003999999999999</v>
      </c>
      <c r="AQ1682" s="403">
        <v>0.40005000000000002</v>
      </c>
      <c r="AR1682" s="403">
        <v>23</v>
      </c>
      <c r="AS1682" s="399" t="s">
        <v>3015</v>
      </c>
      <c r="AT1682" s="390">
        <v>0</v>
      </c>
      <c r="AU1682" s="390">
        <v>0</v>
      </c>
      <c r="AV1682" s="390">
        <v>0</v>
      </c>
      <c r="AY1682" s="390" t="s">
        <v>3533</v>
      </c>
    </row>
    <row r="1683" spans="1:51" s="390" customFormat="1">
      <c r="A1683" s="399" t="s">
        <v>81</v>
      </c>
      <c r="B1683" s="399" t="s">
        <v>3019</v>
      </c>
      <c r="C1683" s="399">
        <v>15</v>
      </c>
      <c r="D1683" s="399">
        <v>10</v>
      </c>
      <c r="E1683" s="403">
        <v>2.3E-3</v>
      </c>
      <c r="F1683" s="399">
        <v>0</v>
      </c>
      <c r="G1683" s="399">
        <v>24.5</v>
      </c>
      <c r="H1683" s="399">
        <v>0.7</v>
      </c>
      <c r="I1683" s="399">
        <v>26</v>
      </c>
      <c r="J1683" s="399">
        <v>40</v>
      </c>
      <c r="K1683" s="399">
        <v>125</v>
      </c>
      <c r="L1683" s="403">
        <v>1</v>
      </c>
      <c r="M1683" s="404">
        <v>26.57</v>
      </c>
      <c r="N1683" s="404">
        <v>16.46</v>
      </c>
      <c r="O1683" s="404">
        <v>22.23</v>
      </c>
      <c r="P1683" s="399">
        <v>100</v>
      </c>
      <c r="Q1683" s="399" t="s">
        <v>886</v>
      </c>
      <c r="R1683" s="399">
        <v>1</v>
      </c>
      <c r="S1683" s="399">
        <v>0</v>
      </c>
      <c r="T1683" s="399">
        <v>0</v>
      </c>
      <c r="U1683" s="404">
        <v>2.67</v>
      </c>
      <c r="V1683" s="404">
        <v>0</v>
      </c>
      <c r="W1683" s="405">
        <v>2.2313070000000001E-4</v>
      </c>
      <c r="X1683" s="405">
        <v>9.6153846153846159E-2</v>
      </c>
      <c r="Y1683" s="399">
        <v>1.58</v>
      </c>
      <c r="Z1683" s="399">
        <v>2.77</v>
      </c>
      <c r="AA1683" s="405">
        <v>1.9027709999999999E-4</v>
      </c>
      <c r="AB1683" s="405">
        <v>9.6153846153846159E-2</v>
      </c>
      <c r="AC1683" s="399">
        <v>1.54</v>
      </c>
      <c r="AD1683" s="399">
        <v>2.68</v>
      </c>
      <c r="AE1683" s="405">
        <v>1.555983E-4</v>
      </c>
      <c r="AF1683" s="405">
        <v>9.6153846153846159E-2</v>
      </c>
      <c r="AG1683" s="399">
        <v>1.69</v>
      </c>
      <c r="AH1683" s="399">
        <v>2.2999999999999998</v>
      </c>
      <c r="AI1683" s="324">
        <v>0</v>
      </c>
      <c r="AJ1683" s="324">
        <v>0</v>
      </c>
      <c r="AK1683" s="324">
        <v>0</v>
      </c>
      <c r="AL1683" s="324">
        <v>0</v>
      </c>
      <c r="AM1683" s="324">
        <v>0</v>
      </c>
      <c r="AN1683" s="324">
        <v>0</v>
      </c>
      <c r="AO1683" s="403">
        <v>35147</v>
      </c>
      <c r="AP1683" s="403">
        <v>0.16003999999999999</v>
      </c>
      <c r="AQ1683" s="403">
        <v>0.40005000000000002</v>
      </c>
      <c r="AR1683" s="403">
        <v>23</v>
      </c>
      <c r="AS1683" s="399" t="s">
        <v>3015</v>
      </c>
      <c r="AT1683" s="390">
        <v>0</v>
      </c>
      <c r="AU1683" s="390">
        <v>0</v>
      </c>
      <c r="AV1683" s="390">
        <v>0</v>
      </c>
      <c r="AY1683" s="390" t="s">
        <v>3549</v>
      </c>
    </row>
    <row r="1684" spans="1:51" s="390" customFormat="1">
      <c r="A1684" s="399" t="s">
        <v>81</v>
      </c>
      <c r="B1684" s="399" t="s">
        <v>3020</v>
      </c>
      <c r="C1684" s="399">
        <v>22</v>
      </c>
      <c r="D1684" s="399">
        <v>10</v>
      </c>
      <c r="E1684" s="403">
        <v>2.3E-3</v>
      </c>
      <c r="F1684" s="399">
        <v>0</v>
      </c>
      <c r="G1684" s="399">
        <v>16.399999999999999</v>
      </c>
      <c r="H1684" s="399">
        <v>0.7</v>
      </c>
      <c r="I1684" s="399">
        <v>26</v>
      </c>
      <c r="J1684" s="399">
        <v>40</v>
      </c>
      <c r="K1684" s="399">
        <v>125</v>
      </c>
      <c r="L1684" s="403">
        <v>1</v>
      </c>
      <c r="M1684" s="404">
        <v>26.57</v>
      </c>
      <c r="N1684" s="404">
        <v>16.46</v>
      </c>
      <c r="O1684" s="404">
        <v>22.23</v>
      </c>
      <c r="P1684" s="399">
        <v>100</v>
      </c>
      <c r="Q1684" s="399" t="s">
        <v>886</v>
      </c>
      <c r="R1684" s="399">
        <v>1</v>
      </c>
      <c r="S1684" s="399">
        <v>0</v>
      </c>
      <c r="T1684" s="399">
        <v>0</v>
      </c>
      <c r="U1684" s="404">
        <v>2.67</v>
      </c>
      <c r="V1684" s="404">
        <v>0</v>
      </c>
      <c r="W1684" s="405">
        <v>2.2313070000000001E-4</v>
      </c>
      <c r="X1684" s="405">
        <v>0.14102564102564102</v>
      </c>
      <c r="Y1684" s="399">
        <v>1.58</v>
      </c>
      <c r="Z1684" s="399">
        <v>2.77</v>
      </c>
      <c r="AA1684" s="405">
        <v>1.9027709999999999E-4</v>
      </c>
      <c r="AB1684" s="405">
        <v>0.14102564102564102</v>
      </c>
      <c r="AC1684" s="399">
        <v>1.54</v>
      </c>
      <c r="AD1684" s="399">
        <v>2.68</v>
      </c>
      <c r="AE1684" s="405">
        <v>1.555983E-4</v>
      </c>
      <c r="AF1684" s="405">
        <v>0.14102564102564102</v>
      </c>
      <c r="AG1684" s="399">
        <v>1.69</v>
      </c>
      <c r="AH1684" s="399">
        <v>2.2999999999999998</v>
      </c>
      <c r="AI1684" s="324">
        <v>0</v>
      </c>
      <c r="AJ1684" s="324">
        <v>0</v>
      </c>
      <c r="AK1684" s="324">
        <v>0</v>
      </c>
      <c r="AL1684" s="324">
        <v>0</v>
      </c>
      <c r="AM1684" s="324">
        <v>0</v>
      </c>
      <c r="AN1684" s="324">
        <v>0</v>
      </c>
      <c r="AO1684" s="403">
        <v>35147</v>
      </c>
      <c r="AP1684" s="403">
        <v>0.16003999999999999</v>
      </c>
      <c r="AQ1684" s="403">
        <v>0.40005000000000002</v>
      </c>
      <c r="AR1684" s="403">
        <v>23</v>
      </c>
      <c r="AS1684" s="399" t="s">
        <v>3015</v>
      </c>
      <c r="AT1684" s="390">
        <v>0</v>
      </c>
      <c r="AU1684" s="390">
        <v>0</v>
      </c>
      <c r="AV1684" s="390">
        <v>0</v>
      </c>
      <c r="AY1684" s="390" t="s">
        <v>3533</v>
      </c>
    </row>
    <row r="1685" spans="1:51" s="390" customFormat="1">
      <c r="A1685" s="399" t="s">
        <v>81</v>
      </c>
      <c r="B1685" s="399" t="s">
        <v>3014</v>
      </c>
      <c r="C1685" s="399">
        <v>3.3</v>
      </c>
      <c r="D1685" s="399">
        <v>10</v>
      </c>
      <c r="E1685" s="403">
        <v>2.3E-3</v>
      </c>
      <c r="F1685" s="399">
        <v>0</v>
      </c>
      <c r="G1685" s="399">
        <v>108</v>
      </c>
      <c r="H1685" s="399">
        <v>0.7</v>
      </c>
      <c r="I1685" s="399">
        <v>26</v>
      </c>
      <c r="J1685" s="399">
        <v>40</v>
      </c>
      <c r="K1685" s="399">
        <v>125</v>
      </c>
      <c r="L1685" s="403">
        <v>1</v>
      </c>
      <c r="M1685" s="404">
        <v>26.57</v>
      </c>
      <c r="N1685" s="404">
        <v>16.46</v>
      </c>
      <c r="O1685" s="404">
        <v>22.23</v>
      </c>
      <c r="P1685" s="399">
        <v>100</v>
      </c>
      <c r="Q1685" s="399" t="s">
        <v>886</v>
      </c>
      <c r="R1685" s="399">
        <v>1</v>
      </c>
      <c r="S1685" s="399">
        <v>0</v>
      </c>
      <c r="T1685" s="399">
        <v>0</v>
      </c>
      <c r="U1685" s="404">
        <v>2.67</v>
      </c>
      <c r="V1685" s="404">
        <v>0</v>
      </c>
      <c r="W1685" s="405">
        <v>2.2313070000000001E-4</v>
      </c>
      <c r="X1685" s="405">
        <v>2.1153845848181307E-2</v>
      </c>
      <c r="Y1685" s="399">
        <v>1.58</v>
      </c>
      <c r="Z1685" s="399">
        <v>2.77</v>
      </c>
      <c r="AA1685" s="405">
        <v>1.9027709999999999E-4</v>
      </c>
      <c r="AB1685" s="405">
        <v>2.1153845848181307E-2</v>
      </c>
      <c r="AC1685" s="399">
        <v>1.54</v>
      </c>
      <c r="AD1685" s="399">
        <v>2.68</v>
      </c>
      <c r="AE1685" s="405">
        <v>1.555983E-4</v>
      </c>
      <c r="AF1685" s="405">
        <v>2.1153845848181307E-2</v>
      </c>
      <c r="AG1685" s="399">
        <v>1.69</v>
      </c>
      <c r="AH1685" s="399">
        <v>2.2999999999999998</v>
      </c>
      <c r="AI1685" s="324">
        <v>0</v>
      </c>
      <c r="AJ1685" s="324">
        <v>0</v>
      </c>
      <c r="AK1685" s="324">
        <v>0</v>
      </c>
      <c r="AL1685" s="324">
        <v>0</v>
      </c>
      <c r="AM1685" s="324">
        <v>0</v>
      </c>
      <c r="AN1685" s="324">
        <v>0</v>
      </c>
      <c r="AO1685" s="403">
        <v>35147</v>
      </c>
      <c r="AP1685" s="403">
        <v>0.16003999999999999</v>
      </c>
      <c r="AQ1685" s="403">
        <v>0.40005000000000002</v>
      </c>
      <c r="AR1685" s="403">
        <v>23</v>
      </c>
      <c r="AS1685" s="399" t="s">
        <v>3015</v>
      </c>
      <c r="AT1685" s="390">
        <v>0</v>
      </c>
      <c r="AU1685" s="390">
        <v>0</v>
      </c>
      <c r="AV1685" s="390">
        <v>0</v>
      </c>
      <c r="AY1685" s="390" t="s">
        <v>3533</v>
      </c>
    </row>
    <row r="1686" spans="1:51" s="390" customFormat="1">
      <c r="A1686" s="399" t="s">
        <v>81</v>
      </c>
      <c r="B1686" s="399" t="s">
        <v>3021</v>
      </c>
      <c r="C1686" s="399">
        <v>33</v>
      </c>
      <c r="D1686" s="399">
        <v>10</v>
      </c>
      <c r="E1686" s="403">
        <v>2.3E-3</v>
      </c>
      <c r="F1686" s="399">
        <v>0</v>
      </c>
      <c r="G1686" s="399">
        <v>10.3</v>
      </c>
      <c r="H1686" s="399">
        <v>0.7</v>
      </c>
      <c r="I1686" s="399">
        <v>26</v>
      </c>
      <c r="J1686" s="399">
        <v>40</v>
      </c>
      <c r="K1686" s="399">
        <v>125</v>
      </c>
      <c r="L1686" s="403">
        <v>1</v>
      </c>
      <c r="M1686" s="404">
        <v>26.57</v>
      </c>
      <c r="N1686" s="404">
        <v>16.46</v>
      </c>
      <c r="O1686" s="404">
        <v>22.23</v>
      </c>
      <c r="P1686" s="399">
        <v>100</v>
      </c>
      <c r="Q1686" s="399" t="s">
        <v>886</v>
      </c>
      <c r="R1686" s="399">
        <v>1</v>
      </c>
      <c r="S1686" s="399">
        <v>0</v>
      </c>
      <c r="T1686" s="399">
        <v>0</v>
      </c>
      <c r="U1686" s="404">
        <v>2.67</v>
      </c>
      <c r="V1686" s="404">
        <v>0</v>
      </c>
      <c r="W1686" s="405">
        <v>2.2313070000000001E-4</v>
      </c>
      <c r="X1686" s="405">
        <v>0.21153846153846154</v>
      </c>
      <c r="Y1686" s="399">
        <v>1.58</v>
      </c>
      <c r="Z1686" s="399">
        <v>2.77</v>
      </c>
      <c r="AA1686" s="405">
        <v>1.9027709999999999E-4</v>
      </c>
      <c r="AB1686" s="405">
        <v>0.21153846153846154</v>
      </c>
      <c r="AC1686" s="399">
        <v>1.54</v>
      </c>
      <c r="AD1686" s="399">
        <v>2.68</v>
      </c>
      <c r="AE1686" s="405">
        <v>1.555983E-4</v>
      </c>
      <c r="AF1686" s="405">
        <v>0.21153846153846154</v>
      </c>
      <c r="AG1686" s="399">
        <v>1.69</v>
      </c>
      <c r="AH1686" s="399">
        <v>2.2999999999999998</v>
      </c>
      <c r="AI1686" s="324">
        <v>0</v>
      </c>
      <c r="AJ1686" s="324">
        <v>0</v>
      </c>
      <c r="AK1686" s="324">
        <v>0</v>
      </c>
      <c r="AL1686" s="324">
        <v>0</v>
      </c>
      <c r="AM1686" s="324">
        <v>0</v>
      </c>
      <c r="AN1686" s="324">
        <v>0</v>
      </c>
      <c r="AO1686" s="403">
        <v>35147</v>
      </c>
      <c r="AP1686" s="403">
        <v>0.16003999999999999</v>
      </c>
      <c r="AQ1686" s="403">
        <v>0.40005000000000002</v>
      </c>
      <c r="AR1686" s="403">
        <v>23</v>
      </c>
      <c r="AS1686" s="399" t="s">
        <v>3015</v>
      </c>
      <c r="AT1686" s="390">
        <v>0</v>
      </c>
      <c r="AU1686" s="390">
        <v>0</v>
      </c>
      <c r="AV1686" s="390">
        <v>0</v>
      </c>
      <c r="AY1686" s="390" t="s">
        <v>3533</v>
      </c>
    </row>
    <row r="1687" spans="1:51" s="390" customFormat="1">
      <c r="A1687" s="399" t="s">
        <v>81</v>
      </c>
      <c r="B1687" s="399" t="s">
        <v>3016</v>
      </c>
      <c r="C1687" s="399">
        <v>4.7</v>
      </c>
      <c r="D1687" s="399">
        <v>10</v>
      </c>
      <c r="E1687" s="403">
        <v>2.3E-3</v>
      </c>
      <c r="F1687" s="399">
        <v>0</v>
      </c>
      <c r="G1687" s="399">
        <v>72</v>
      </c>
      <c r="H1687" s="399">
        <v>0.7</v>
      </c>
      <c r="I1687" s="399">
        <v>26</v>
      </c>
      <c r="J1687" s="399">
        <v>40</v>
      </c>
      <c r="K1687" s="399">
        <v>125</v>
      </c>
      <c r="L1687" s="403">
        <v>1</v>
      </c>
      <c r="M1687" s="404">
        <v>26.57</v>
      </c>
      <c r="N1687" s="404">
        <v>16.46</v>
      </c>
      <c r="O1687" s="404">
        <v>22.23</v>
      </c>
      <c r="P1687" s="399">
        <v>100</v>
      </c>
      <c r="Q1687" s="399" t="s">
        <v>886</v>
      </c>
      <c r="R1687" s="399">
        <v>1</v>
      </c>
      <c r="S1687" s="399">
        <v>0</v>
      </c>
      <c r="T1687" s="399">
        <v>0</v>
      </c>
      <c r="U1687" s="404">
        <v>2.67</v>
      </c>
      <c r="V1687" s="404">
        <v>0</v>
      </c>
      <c r="W1687" s="405">
        <v>2.2313070000000001E-4</v>
      </c>
      <c r="X1687" s="405">
        <v>3.0128203905545749E-2</v>
      </c>
      <c r="Y1687" s="399">
        <v>1.58</v>
      </c>
      <c r="Z1687" s="399">
        <v>2.77</v>
      </c>
      <c r="AA1687" s="405">
        <v>1.9027709999999999E-4</v>
      </c>
      <c r="AB1687" s="405">
        <v>3.0128203905545749E-2</v>
      </c>
      <c r="AC1687" s="399">
        <v>1.54</v>
      </c>
      <c r="AD1687" s="399">
        <v>2.68</v>
      </c>
      <c r="AE1687" s="405">
        <v>1.555983E-4</v>
      </c>
      <c r="AF1687" s="405">
        <v>3.0128203905545749E-2</v>
      </c>
      <c r="AG1687" s="399">
        <v>1.69</v>
      </c>
      <c r="AH1687" s="399">
        <v>2.2999999999999998</v>
      </c>
      <c r="AI1687" s="324">
        <v>0</v>
      </c>
      <c r="AJ1687" s="324">
        <v>0</v>
      </c>
      <c r="AK1687" s="324">
        <v>0</v>
      </c>
      <c r="AL1687" s="324">
        <v>0</v>
      </c>
      <c r="AM1687" s="324">
        <v>0</v>
      </c>
      <c r="AN1687" s="324">
        <v>0</v>
      </c>
      <c r="AO1687" s="403">
        <v>35147</v>
      </c>
      <c r="AP1687" s="403">
        <v>0.16003999999999999</v>
      </c>
      <c r="AQ1687" s="403">
        <v>0.40005000000000002</v>
      </c>
      <c r="AR1687" s="403">
        <v>23</v>
      </c>
      <c r="AS1687" s="399" t="s">
        <v>3015</v>
      </c>
      <c r="AT1687" s="390">
        <v>0</v>
      </c>
      <c r="AU1687" s="390">
        <v>0</v>
      </c>
      <c r="AV1687" s="390">
        <v>0</v>
      </c>
      <c r="AY1687" s="390" t="s">
        <v>3533</v>
      </c>
    </row>
    <row r="1688" spans="1:51" s="390" customFormat="1">
      <c r="A1688" s="399" t="s">
        <v>81</v>
      </c>
      <c r="B1688" s="399" t="s">
        <v>3017</v>
      </c>
      <c r="C1688" s="399">
        <v>6.8</v>
      </c>
      <c r="D1688" s="399">
        <v>10</v>
      </c>
      <c r="E1688" s="403">
        <v>2.3E-3</v>
      </c>
      <c r="F1688" s="399">
        <v>0</v>
      </c>
      <c r="G1688" s="399">
        <v>56</v>
      </c>
      <c r="H1688" s="399">
        <v>0.7</v>
      </c>
      <c r="I1688" s="399">
        <v>26</v>
      </c>
      <c r="J1688" s="399">
        <v>40</v>
      </c>
      <c r="K1688" s="399">
        <v>125</v>
      </c>
      <c r="L1688" s="403">
        <v>1</v>
      </c>
      <c r="M1688" s="404">
        <v>26.57</v>
      </c>
      <c r="N1688" s="404">
        <v>16.46</v>
      </c>
      <c r="O1688" s="404">
        <v>22.23</v>
      </c>
      <c r="P1688" s="399">
        <v>100</v>
      </c>
      <c r="Q1688" s="399" t="s">
        <v>886</v>
      </c>
      <c r="R1688" s="399">
        <v>1</v>
      </c>
      <c r="S1688" s="399">
        <v>0</v>
      </c>
      <c r="T1688" s="399">
        <v>0</v>
      </c>
      <c r="U1688" s="404">
        <v>2.67</v>
      </c>
      <c r="V1688" s="404">
        <v>0</v>
      </c>
      <c r="W1688" s="405">
        <v>2.2313070000000001E-4</v>
      </c>
      <c r="X1688" s="405">
        <v>4.3589744812402971E-2</v>
      </c>
      <c r="Y1688" s="399">
        <v>1.58</v>
      </c>
      <c r="Z1688" s="399">
        <v>2.77</v>
      </c>
      <c r="AA1688" s="405">
        <v>1.9027709999999999E-4</v>
      </c>
      <c r="AB1688" s="405">
        <v>4.3589744812402971E-2</v>
      </c>
      <c r="AC1688" s="399">
        <v>1.54</v>
      </c>
      <c r="AD1688" s="399">
        <v>2.68</v>
      </c>
      <c r="AE1688" s="405">
        <v>1.555983E-4</v>
      </c>
      <c r="AF1688" s="405">
        <v>4.3589744812402971E-2</v>
      </c>
      <c r="AG1688" s="399">
        <v>1.69</v>
      </c>
      <c r="AH1688" s="399">
        <v>2.2999999999999998</v>
      </c>
      <c r="AI1688" s="324">
        <v>0</v>
      </c>
      <c r="AJ1688" s="324">
        <v>0</v>
      </c>
      <c r="AK1688" s="324">
        <v>0</v>
      </c>
      <c r="AL1688" s="324">
        <v>0</v>
      </c>
      <c r="AM1688" s="324">
        <v>0</v>
      </c>
      <c r="AN1688" s="324">
        <v>0</v>
      </c>
      <c r="AO1688" s="403">
        <v>35147</v>
      </c>
      <c r="AP1688" s="403">
        <v>0.16003999999999999</v>
      </c>
      <c r="AQ1688" s="403">
        <v>0.40005000000000002</v>
      </c>
      <c r="AR1688" s="403">
        <v>23</v>
      </c>
      <c r="AS1688" s="399" t="s">
        <v>3015</v>
      </c>
      <c r="AT1688" s="390">
        <v>0</v>
      </c>
      <c r="AU1688" s="390">
        <v>0</v>
      </c>
      <c r="AV1688" s="390">
        <v>0</v>
      </c>
      <c r="AY1688" s="390" t="s">
        <v>3533</v>
      </c>
    </row>
    <row r="1689" spans="1:51" s="390" customFormat="1">
      <c r="A1689" s="399" t="s">
        <v>81</v>
      </c>
      <c r="B1689" s="399" t="s">
        <v>2010</v>
      </c>
      <c r="C1689" s="399">
        <v>1</v>
      </c>
      <c r="D1689" s="399">
        <v>20</v>
      </c>
      <c r="E1689" s="403">
        <v>1E-3</v>
      </c>
      <c r="F1689" s="399">
        <v>0</v>
      </c>
      <c r="G1689" s="399">
        <v>55</v>
      </c>
      <c r="H1689" s="399">
        <v>0.7</v>
      </c>
      <c r="I1689" s="399">
        <v>43.5</v>
      </c>
      <c r="J1689" s="399">
        <v>40</v>
      </c>
      <c r="K1689" s="399">
        <v>165</v>
      </c>
      <c r="L1689" s="403">
        <v>1</v>
      </c>
      <c r="M1689" s="404">
        <v>11.3</v>
      </c>
      <c r="N1689" s="404">
        <v>10</v>
      </c>
      <c r="O1689" s="404">
        <v>10</v>
      </c>
      <c r="P1689" s="399">
        <v>0</v>
      </c>
      <c r="Q1689" s="399" t="s">
        <v>293</v>
      </c>
      <c r="R1689" s="399">
        <v>1</v>
      </c>
      <c r="S1689" s="399">
        <v>0</v>
      </c>
      <c r="T1689" s="399">
        <v>0</v>
      </c>
      <c r="U1689" s="404">
        <v>1.08</v>
      </c>
      <c r="V1689" s="404">
        <v>0</v>
      </c>
      <c r="W1689" s="407">
        <v>0</v>
      </c>
      <c r="X1689" s="407">
        <v>0</v>
      </c>
      <c r="Y1689" s="324">
        <v>0</v>
      </c>
      <c r="Z1689" s="324">
        <v>0</v>
      </c>
      <c r="AA1689" s="407">
        <v>0</v>
      </c>
      <c r="AB1689" s="407">
        <v>0</v>
      </c>
      <c r="AC1689" s="324">
        <v>0</v>
      </c>
      <c r="AD1689" s="324">
        <v>0</v>
      </c>
      <c r="AE1689" s="407">
        <v>0</v>
      </c>
      <c r="AF1689" s="407">
        <v>0</v>
      </c>
      <c r="AG1689" s="324">
        <v>0</v>
      </c>
      <c r="AH1689" s="324">
        <v>0</v>
      </c>
      <c r="AI1689" s="404">
        <v>73.073935477176462</v>
      </c>
      <c r="AJ1689" s="399">
        <v>6900000000</v>
      </c>
      <c r="AK1689" s="399">
        <v>60000000</v>
      </c>
      <c r="AL1689" s="399">
        <v>1100000</v>
      </c>
      <c r="AM1689" s="405">
        <v>2.5000000000000001E-14</v>
      </c>
      <c r="AN1689" s="399">
        <v>0.38677800000000001</v>
      </c>
      <c r="AO1689" s="403">
        <v>22929</v>
      </c>
      <c r="AP1689" s="403">
        <v>0.24532000000000001</v>
      </c>
      <c r="AQ1689" s="403">
        <v>0.49530000000000002</v>
      </c>
      <c r="AR1689" s="403">
        <v>19</v>
      </c>
      <c r="AS1689" s="399" t="s">
        <v>2008</v>
      </c>
      <c r="AT1689" s="390">
        <v>0</v>
      </c>
      <c r="AU1689" s="390">
        <v>0</v>
      </c>
      <c r="AV1689" s="390">
        <v>0</v>
      </c>
      <c r="AY1689" s="390" t="s">
        <v>3533</v>
      </c>
    </row>
    <row r="1690" spans="1:51" s="390" customFormat="1">
      <c r="A1690" s="399" t="s">
        <v>81</v>
      </c>
      <c r="B1690" s="399" t="s">
        <v>2018</v>
      </c>
      <c r="C1690" s="399">
        <v>10</v>
      </c>
      <c r="D1690" s="399">
        <v>20</v>
      </c>
      <c r="E1690" s="403">
        <v>1.34E-2</v>
      </c>
      <c r="F1690" s="399">
        <v>0</v>
      </c>
      <c r="G1690" s="399">
        <v>17.5</v>
      </c>
      <c r="H1690" s="399">
        <v>0.7</v>
      </c>
      <c r="I1690" s="399">
        <v>15.5</v>
      </c>
      <c r="J1690" s="399">
        <v>40</v>
      </c>
      <c r="K1690" s="399">
        <v>165</v>
      </c>
      <c r="L1690" s="403">
        <v>1</v>
      </c>
      <c r="M1690" s="404">
        <v>11.800000190734863</v>
      </c>
      <c r="N1690" s="404">
        <v>10.5</v>
      </c>
      <c r="O1690" s="404">
        <v>10</v>
      </c>
      <c r="P1690" s="399">
        <v>0</v>
      </c>
      <c r="Q1690" s="399" t="s">
        <v>293</v>
      </c>
      <c r="R1690" s="399">
        <v>1</v>
      </c>
      <c r="S1690" s="399">
        <v>0</v>
      </c>
      <c r="T1690" s="399">
        <v>0</v>
      </c>
      <c r="U1690" s="404">
        <v>1.08</v>
      </c>
      <c r="V1690" s="404">
        <v>0</v>
      </c>
      <c r="W1690" s="407">
        <v>0</v>
      </c>
      <c r="X1690" s="407">
        <v>0</v>
      </c>
      <c r="Y1690" s="324">
        <v>0</v>
      </c>
      <c r="Z1690" s="324">
        <v>0</v>
      </c>
      <c r="AA1690" s="407">
        <v>0</v>
      </c>
      <c r="AB1690" s="407">
        <v>0</v>
      </c>
      <c r="AC1690" s="324">
        <v>0</v>
      </c>
      <c r="AD1690" s="324">
        <v>0</v>
      </c>
      <c r="AE1690" s="407">
        <v>0</v>
      </c>
      <c r="AF1690" s="407">
        <v>0</v>
      </c>
      <c r="AG1690" s="324">
        <v>0</v>
      </c>
      <c r="AH1690" s="324">
        <v>0</v>
      </c>
      <c r="AI1690" s="404">
        <v>226.78117906709932</v>
      </c>
      <c r="AJ1690" s="399">
        <v>6900000000</v>
      </c>
      <c r="AK1690" s="399">
        <v>60000000</v>
      </c>
      <c r="AL1690" s="399">
        <v>1100000</v>
      </c>
      <c r="AM1690" s="405">
        <v>2.5000000000000001E-14</v>
      </c>
      <c r="AN1690" s="399">
        <v>0.38677800000000001</v>
      </c>
      <c r="AO1690" s="403">
        <v>544923</v>
      </c>
      <c r="AP1690" s="403">
        <v>1.0319999999999999E-2</v>
      </c>
      <c r="AQ1690" s="403">
        <v>0.1016</v>
      </c>
      <c r="AR1690" s="403">
        <v>11</v>
      </c>
      <c r="AS1690" s="399" t="s">
        <v>2008</v>
      </c>
      <c r="AT1690" s="390">
        <v>0</v>
      </c>
      <c r="AU1690" s="390">
        <v>0</v>
      </c>
      <c r="AV1690" s="390">
        <v>0</v>
      </c>
      <c r="AY1690" s="390" t="s">
        <v>3533</v>
      </c>
    </row>
    <row r="1691" spans="1:51" s="390" customFormat="1">
      <c r="A1691" s="399" t="s">
        <v>81</v>
      </c>
      <c r="B1691" s="399" t="s">
        <v>2011</v>
      </c>
      <c r="C1691" s="399">
        <v>1.5</v>
      </c>
      <c r="D1691" s="399">
        <v>20</v>
      </c>
      <c r="E1691" s="403">
        <v>1.6000000000000001E-3</v>
      </c>
      <c r="F1691" s="399">
        <v>0</v>
      </c>
      <c r="G1691" s="399">
        <v>36.6</v>
      </c>
      <c r="H1691" s="399">
        <v>0.7</v>
      </c>
      <c r="I1691" s="399">
        <v>40.5</v>
      </c>
      <c r="J1691" s="399">
        <v>40</v>
      </c>
      <c r="K1691" s="399">
        <v>165</v>
      </c>
      <c r="L1691" s="403">
        <v>1</v>
      </c>
      <c r="M1691" s="404">
        <v>11.3</v>
      </c>
      <c r="N1691" s="404">
        <v>10</v>
      </c>
      <c r="O1691" s="404">
        <v>10</v>
      </c>
      <c r="P1691" s="399">
        <v>0</v>
      </c>
      <c r="Q1691" s="399" t="s">
        <v>293</v>
      </c>
      <c r="R1691" s="399">
        <v>1</v>
      </c>
      <c r="S1691" s="399">
        <v>0</v>
      </c>
      <c r="T1691" s="399">
        <v>0</v>
      </c>
      <c r="U1691" s="404">
        <v>1.08</v>
      </c>
      <c r="V1691" s="404">
        <v>0</v>
      </c>
      <c r="W1691" s="407">
        <v>0</v>
      </c>
      <c r="X1691" s="407">
        <v>0</v>
      </c>
      <c r="Y1691" s="324">
        <v>0</v>
      </c>
      <c r="Z1691" s="324">
        <v>0</v>
      </c>
      <c r="AA1691" s="407">
        <v>0</v>
      </c>
      <c r="AB1691" s="407">
        <v>0</v>
      </c>
      <c r="AC1691" s="324">
        <v>0</v>
      </c>
      <c r="AD1691" s="324">
        <v>0</v>
      </c>
      <c r="AE1691" s="407">
        <v>0</v>
      </c>
      <c r="AF1691" s="407">
        <v>0</v>
      </c>
      <c r="AG1691" s="324">
        <v>0</v>
      </c>
      <c r="AH1691" s="324">
        <v>0</v>
      </c>
      <c r="AI1691" s="404">
        <v>89.681648085625653</v>
      </c>
      <c r="AJ1691" s="399">
        <v>6900000000</v>
      </c>
      <c r="AK1691" s="399">
        <v>60000000</v>
      </c>
      <c r="AL1691" s="399">
        <v>1100000</v>
      </c>
      <c r="AM1691" s="405">
        <v>2.5000000000000001E-14</v>
      </c>
      <c r="AN1691" s="399">
        <v>0.38677800000000001</v>
      </c>
      <c r="AO1691" s="403">
        <v>36290</v>
      </c>
      <c r="AP1691" s="403">
        <v>0.155</v>
      </c>
      <c r="AQ1691" s="403">
        <v>0.39369999999999999</v>
      </c>
      <c r="AR1691" s="403">
        <v>14</v>
      </c>
      <c r="AS1691" s="399" t="s">
        <v>2008</v>
      </c>
      <c r="AT1691" s="390">
        <v>0</v>
      </c>
      <c r="AU1691" s="390">
        <v>0</v>
      </c>
      <c r="AV1691" s="390">
        <v>0</v>
      </c>
      <c r="AY1691" s="390" t="s">
        <v>3533</v>
      </c>
    </row>
    <row r="1692" spans="1:51" s="390" customFormat="1">
      <c r="A1692" s="399" t="s">
        <v>81</v>
      </c>
      <c r="B1692" s="399" t="s">
        <v>2019</v>
      </c>
      <c r="C1692" s="399">
        <v>15</v>
      </c>
      <c r="D1692" s="399">
        <v>20</v>
      </c>
      <c r="E1692" s="403">
        <v>1.6899999999999998E-2</v>
      </c>
      <c r="F1692" s="399">
        <v>0</v>
      </c>
      <c r="G1692" s="399">
        <v>15.5</v>
      </c>
      <c r="H1692" s="399">
        <v>0.7</v>
      </c>
      <c r="I1692" s="399">
        <v>13.8</v>
      </c>
      <c r="J1692" s="399">
        <v>40</v>
      </c>
      <c r="K1692" s="399">
        <v>165</v>
      </c>
      <c r="L1692" s="403">
        <v>1</v>
      </c>
      <c r="M1692" s="404">
        <v>11.800000190734863</v>
      </c>
      <c r="N1692" s="404">
        <v>10.5</v>
      </c>
      <c r="O1692" s="404">
        <v>10</v>
      </c>
      <c r="P1692" s="399">
        <v>0</v>
      </c>
      <c r="Q1692" s="399" t="s">
        <v>293</v>
      </c>
      <c r="R1692" s="399">
        <v>1</v>
      </c>
      <c r="S1692" s="399">
        <v>0</v>
      </c>
      <c r="T1692" s="399">
        <v>0</v>
      </c>
      <c r="U1692" s="404">
        <v>1.08</v>
      </c>
      <c r="V1692" s="404">
        <v>0</v>
      </c>
      <c r="W1692" s="407">
        <v>0</v>
      </c>
      <c r="X1692" s="407">
        <v>0</v>
      </c>
      <c r="Y1692" s="324">
        <v>0</v>
      </c>
      <c r="Z1692" s="324">
        <v>0</v>
      </c>
      <c r="AA1692" s="407">
        <v>0</v>
      </c>
      <c r="AB1692" s="407">
        <v>0</v>
      </c>
      <c r="AC1692" s="324">
        <v>0</v>
      </c>
      <c r="AD1692" s="324">
        <v>0</v>
      </c>
      <c r="AE1692" s="407">
        <v>0</v>
      </c>
      <c r="AF1692" s="407">
        <v>0</v>
      </c>
      <c r="AG1692" s="324">
        <v>0</v>
      </c>
      <c r="AH1692" s="324">
        <v>0</v>
      </c>
      <c r="AI1692" s="404">
        <v>266.62111593023837</v>
      </c>
      <c r="AJ1692" s="399">
        <v>6900000000</v>
      </c>
      <c r="AK1692" s="399">
        <v>60000000</v>
      </c>
      <c r="AL1692" s="399">
        <v>1100000</v>
      </c>
      <c r="AM1692" s="405">
        <v>2.5000000000000001E-14</v>
      </c>
      <c r="AN1692" s="399">
        <v>0.38677800000000001</v>
      </c>
      <c r="AO1692" s="403">
        <v>544923</v>
      </c>
      <c r="AP1692" s="403">
        <v>1.0319999999999999E-2</v>
      </c>
      <c r="AQ1692" s="403">
        <v>0.1016</v>
      </c>
      <c r="AR1692" s="403">
        <v>11</v>
      </c>
      <c r="AS1692" s="399" t="s">
        <v>2008</v>
      </c>
      <c r="AT1692" s="390">
        <v>0</v>
      </c>
      <c r="AU1692" s="390">
        <v>0</v>
      </c>
      <c r="AV1692" s="390">
        <v>0</v>
      </c>
      <c r="AY1692" s="390" t="s">
        <v>3533</v>
      </c>
    </row>
    <row r="1693" spans="1:51" s="390" customFormat="1">
      <c r="A1693" s="399" t="s">
        <v>81</v>
      </c>
      <c r="B1693" s="399" t="s">
        <v>2007</v>
      </c>
      <c r="C1693" s="399">
        <v>0.22</v>
      </c>
      <c r="D1693" s="399">
        <v>20</v>
      </c>
      <c r="E1693" s="403">
        <v>2.9999999999999997E-4</v>
      </c>
      <c r="F1693" s="399">
        <v>0</v>
      </c>
      <c r="G1693" s="399">
        <v>98.8</v>
      </c>
      <c r="H1693" s="399">
        <v>0.7</v>
      </c>
      <c r="I1693" s="399">
        <v>55.5</v>
      </c>
      <c r="J1693" s="399">
        <v>40</v>
      </c>
      <c r="K1693" s="399">
        <v>165</v>
      </c>
      <c r="L1693" s="403">
        <v>1</v>
      </c>
      <c r="M1693" s="404">
        <v>11.3</v>
      </c>
      <c r="N1693" s="404">
        <v>10</v>
      </c>
      <c r="O1693" s="404">
        <v>10</v>
      </c>
      <c r="P1693" s="399">
        <v>0</v>
      </c>
      <c r="Q1693" s="399" t="s">
        <v>293</v>
      </c>
      <c r="R1693" s="399">
        <v>1</v>
      </c>
      <c r="S1693" s="399">
        <v>0</v>
      </c>
      <c r="T1693" s="399">
        <v>0</v>
      </c>
      <c r="U1693" s="404">
        <v>1.08</v>
      </c>
      <c r="V1693" s="404">
        <v>0</v>
      </c>
      <c r="W1693" s="407">
        <v>0</v>
      </c>
      <c r="X1693" s="407">
        <v>0</v>
      </c>
      <c r="Y1693" s="324">
        <v>0</v>
      </c>
      <c r="Z1693" s="324">
        <v>0</v>
      </c>
      <c r="AA1693" s="407">
        <v>0</v>
      </c>
      <c r="AB1693" s="407">
        <v>0</v>
      </c>
      <c r="AC1693" s="324">
        <v>0</v>
      </c>
      <c r="AD1693" s="324">
        <v>0</v>
      </c>
      <c r="AE1693" s="407">
        <v>0</v>
      </c>
      <c r="AF1693" s="407">
        <v>0</v>
      </c>
      <c r="AG1693" s="324">
        <v>0</v>
      </c>
      <c r="AH1693" s="324">
        <v>0</v>
      </c>
      <c r="AI1693" s="404">
        <v>48.228797153603701</v>
      </c>
      <c r="AJ1693" s="399">
        <v>6900000000</v>
      </c>
      <c r="AK1693" s="399">
        <v>60000000</v>
      </c>
      <c r="AL1693" s="399">
        <v>1100000</v>
      </c>
      <c r="AM1693" s="405">
        <v>2.5000000000000001E-14</v>
      </c>
      <c r="AN1693" s="399">
        <v>0.38677800000000001</v>
      </c>
      <c r="AO1693" s="403">
        <v>22929</v>
      </c>
      <c r="AP1693" s="403">
        <v>0.24532000000000001</v>
      </c>
      <c r="AQ1693" s="403">
        <v>0.49530000000000002</v>
      </c>
      <c r="AR1693" s="403">
        <v>35</v>
      </c>
      <c r="AS1693" s="399" t="s">
        <v>2008</v>
      </c>
      <c r="AT1693" s="390">
        <v>0</v>
      </c>
      <c r="AU1693" s="390">
        <v>0</v>
      </c>
      <c r="AV1693" s="390">
        <v>0</v>
      </c>
      <c r="AY1693" s="390" t="s">
        <v>3533</v>
      </c>
    </row>
    <row r="1694" spans="1:51" s="390" customFormat="1">
      <c r="A1694" s="399" t="s">
        <v>81</v>
      </c>
      <c r="B1694" s="399" t="s">
        <v>2012</v>
      </c>
      <c r="C1694" s="399">
        <v>2.2000000000000002</v>
      </c>
      <c r="D1694" s="399">
        <v>20</v>
      </c>
      <c r="E1694" s="403">
        <v>2.5999999999999999E-3</v>
      </c>
      <c r="F1694" s="399">
        <v>0</v>
      </c>
      <c r="G1694" s="399">
        <v>34</v>
      </c>
      <c r="H1694" s="399">
        <v>0.7</v>
      </c>
      <c r="I1694" s="399">
        <v>32</v>
      </c>
      <c r="J1694" s="399">
        <v>40</v>
      </c>
      <c r="K1694" s="399">
        <v>165</v>
      </c>
      <c r="L1694" s="403">
        <v>1</v>
      </c>
      <c r="M1694" s="404">
        <v>11.3</v>
      </c>
      <c r="N1694" s="404">
        <v>10</v>
      </c>
      <c r="O1694" s="404">
        <v>10</v>
      </c>
      <c r="P1694" s="399">
        <v>0</v>
      </c>
      <c r="Q1694" s="399" t="s">
        <v>293</v>
      </c>
      <c r="R1694" s="399">
        <v>1</v>
      </c>
      <c r="S1694" s="399">
        <v>0</v>
      </c>
      <c r="T1694" s="399">
        <v>0</v>
      </c>
      <c r="U1694" s="404">
        <v>1.08</v>
      </c>
      <c r="V1694" s="404">
        <v>0</v>
      </c>
      <c r="W1694" s="407">
        <v>0</v>
      </c>
      <c r="X1694" s="407">
        <v>0</v>
      </c>
      <c r="Y1694" s="324">
        <v>0</v>
      </c>
      <c r="Z1694" s="324">
        <v>0</v>
      </c>
      <c r="AA1694" s="407">
        <v>0</v>
      </c>
      <c r="AB1694" s="407">
        <v>0</v>
      </c>
      <c r="AC1694" s="324">
        <v>0</v>
      </c>
      <c r="AD1694" s="324">
        <v>0</v>
      </c>
      <c r="AE1694" s="407">
        <v>0</v>
      </c>
      <c r="AF1694" s="407">
        <v>0</v>
      </c>
      <c r="AG1694" s="324">
        <v>0</v>
      </c>
      <c r="AH1694" s="324">
        <v>0</v>
      </c>
      <c r="AI1694" s="404">
        <v>111.2972272160019</v>
      </c>
      <c r="AJ1694" s="399">
        <v>6900000000</v>
      </c>
      <c r="AK1694" s="399">
        <v>60000000</v>
      </c>
      <c r="AL1694" s="399">
        <v>1100000</v>
      </c>
      <c r="AM1694" s="405">
        <v>2.5000000000000001E-14</v>
      </c>
      <c r="AN1694" s="399">
        <v>0.38677800000000001</v>
      </c>
      <c r="AO1694" s="403">
        <v>60547</v>
      </c>
      <c r="AP1694" s="403">
        <v>9.2899999999999996E-2</v>
      </c>
      <c r="AQ1694" s="403">
        <v>0.30480000000000002</v>
      </c>
      <c r="AR1694" s="403">
        <v>14</v>
      </c>
      <c r="AS1694" s="399" t="s">
        <v>2008</v>
      </c>
      <c r="AT1694" s="390">
        <v>0</v>
      </c>
      <c r="AU1694" s="390">
        <v>0</v>
      </c>
      <c r="AV1694" s="390">
        <v>0</v>
      </c>
      <c r="AY1694" s="390" t="s">
        <v>3533</v>
      </c>
    </row>
    <row r="1695" spans="1:51" s="390" customFormat="1">
      <c r="A1695" s="399" t="s">
        <v>81</v>
      </c>
      <c r="B1695" s="399" t="s">
        <v>2013</v>
      </c>
      <c r="C1695" s="399">
        <v>3.3</v>
      </c>
      <c r="D1695" s="399">
        <v>20</v>
      </c>
      <c r="E1695" s="403">
        <v>3.7000000000000002E-3</v>
      </c>
      <c r="F1695" s="399">
        <v>0</v>
      </c>
      <c r="G1695" s="399">
        <v>27.4</v>
      </c>
      <c r="H1695" s="399">
        <v>0.7</v>
      </c>
      <c r="I1695" s="399">
        <v>25</v>
      </c>
      <c r="J1695" s="399">
        <v>40</v>
      </c>
      <c r="K1695" s="399">
        <v>165</v>
      </c>
      <c r="L1695" s="403">
        <v>1</v>
      </c>
      <c r="M1695" s="404">
        <v>11.3</v>
      </c>
      <c r="N1695" s="404">
        <v>10</v>
      </c>
      <c r="O1695" s="404">
        <v>10</v>
      </c>
      <c r="P1695" s="399">
        <v>0</v>
      </c>
      <c r="Q1695" s="399" t="s">
        <v>293</v>
      </c>
      <c r="R1695" s="399">
        <v>1</v>
      </c>
      <c r="S1695" s="399">
        <v>0</v>
      </c>
      <c r="T1695" s="399">
        <v>0</v>
      </c>
      <c r="U1695" s="404">
        <v>1.08</v>
      </c>
      <c r="V1695" s="404">
        <v>0</v>
      </c>
      <c r="W1695" s="407">
        <v>0</v>
      </c>
      <c r="X1695" s="407">
        <v>0</v>
      </c>
      <c r="Y1695" s="324">
        <v>0</v>
      </c>
      <c r="Z1695" s="324">
        <v>0</v>
      </c>
      <c r="AA1695" s="407">
        <v>0</v>
      </c>
      <c r="AB1695" s="407">
        <v>0</v>
      </c>
      <c r="AC1695" s="324">
        <v>0</v>
      </c>
      <c r="AD1695" s="324">
        <v>0</v>
      </c>
      <c r="AE1695" s="407">
        <v>0</v>
      </c>
      <c r="AF1695" s="407">
        <v>0</v>
      </c>
      <c r="AG1695" s="324">
        <v>0</v>
      </c>
      <c r="AH1695" s="324">
        <v>0</v>
      </c>
      <c r="AI1695" s="404">
        <v>144.68639015414732</v>
      </c>
      <c r="AJ1695" s="399">
        <v>6900000000</v>
      </c>
      <c r="AK1695" s="399">
        <v>60000000</v>
      </c>
      <c r="AL1695" s="399">
        <v>1100000</v>
      </c>
      <c r="AM1695" s="405">
        <v>2.5000000000000001E-14</v>
      </c>
      <c r="AN1695" s="399">
        <v>0.38677800000000001</v>
      </c>
      <c r="AO1695" s="403">
        <v>136231</v>
      </c>
      <c r="AP1695" s="403">
        <v>4.129E-2</v>
      </c>
      <c r="AQ1695" s="403">
        <v>0.20319999999999999</v>
      </c>
      <c r="AR1695" s="403">
        <v>16</v>
      </c>
      <c r="AS1695" s="399" t="s">
        <v>2008</v>
      </c>
      <c r="AT1695" s="390">
        <v>0</v>
      </c>
      <c r="AU1695" s="390">
        <v>0</v>
      </c>
      <c r="AV1695" s="390">
        <v>0</v>
      </c>
      <c r="AY1695" s="390" t="s">
        <v>3533</v>
      </c>
    </row>
    <row r="1696" spans="1:51" s="390" customFormat="1">
      <c r="A1696" s="399" t="s">
        <v>81</v>
      </c>
      <c r="B1696" s="399" t="s">
        <v>2009</v>
      </c>
      <c r="C1696" s="399">
        <v>0.45</v>
      </c>
      <c r="D1696" s="399">
        <v>20</v>
      </c>
      <c r="E1696" s="403">
        <v>5.9999999999999995E-4</v>
      </c>
      <c r="F1696" s="399">
        <v>0</v>
      </c>
      <c r="G1696" s="399">
        <v>70.5</v>
      </c>
      <c r="H1696" s="399">
        <v>0.7</v>
      </c>
      <c r="I1696" s="399">
        <v>53</v>
      </c>
      <c r="J1696" s="399">
        <v>40</v>
      </c>
      <c r="K1696" s="399">
        <v>165</v>
      </c>
      <c r="L1696" s="403">
        <v>1</v>
      </c>
      <c r="M1696" s="404">
        <v>11.3</v>
      </c>
      <c r="N1696" s="404">
        <v>10</v>
      </c>
      <c r="O1696" s="404">
        <v>10</v>
      </c>
      <c r="P1696" s="399">
        <v>0</v>
      </c>
      <c r="Q1696" s="399" t="s">
        <v>293</v>
      </c>
      <c r="R1696" s="399">
        <v>1</v>
      </c>
      <c r="S1696" s="399">
        <v>0</v>
      </c>
      <c r="T1696" s="399">
        <v>0</v>
      </c>
      <c r="U1696" s="404">
        <v>1.08</v>
      </c>
      <c r="V1696" s="404">
        <v>0</v>
      </c>
      <c r="W1696" s="407">
        <v>0</v>
      </c>
      <c r="X1696" s="407">
        <v>0</v>
      </c>
      <c r="Y1696" s="324">
        <v>0</v>
      </c>
      <c r="Z1696" s="324">
        <v>0</v>
      </c>
      <c r="AA1696" s="407">
        <v>0</v>
      </c>
      <c r="AB1696" s="407">
        <v>0</v>
      </c>
      <c r="AC1696" s="324">
        <v>0</v>
      </c>
      <c r="AD1696" s="324">
        <v>0</v>
      </c>
      <c r="AE1696" s="407">
        <v>0</v>
      </c>
      <c r="AF1696" s="407">
        <v>0</v>
      </c>
      <c r="AG1696" s="324">
        <v>0</v>
      </c>
      <c r="AH1696" s="324">
        <v>0</v>
      </c>
      <c r="AI1696" s="404">
        <v>59.189886168516381</v>
      </c>
      <c r="AJ1696" s="399">
        <v>6900000000</v>
      </c>
      <c r="AK1696" s="399">
        <v>60000000</v>
      </c>
      <c r="AL1696" s="399">
        <v>1100000</v>
      </c>
      <c r="AM1696" s="405">
        <v>2.5000000000000001E-14</v>
      </c>
      <c r="AN1696" s="399">
        <v>0.38677800000000001</v>
      </c>
      <c r="AO1696" s="403">
        <v>22929</v>
      </c>
      <c r="AP1696" s="403">
        <v>0.24532000000000001</v>
      </c>
      <c r="AQ1696" s="403">
        <v>0.49530000000000002</v>
      </c>
      <c r="AR1696" s="403">
        <v>22</v>
      </c>
      <c r="AS1696" s="399" t="s">
        <v>2008</v>
      </c>
      <c r="AT1696" s="390">
        <v>0</v>
      </c>
      <c r="AU1696" s="390">
        <v>0</v>
      </c>
      <c r="AV1696" s="390">
        <v>0</v>
      </c>
      <c r="AY1696" s="390" t="s">
        <v>3533</v>
      </c>
    </row>
    <row r="1697" spans="1:51" s="390" customFormat="1">
      <c r="A1697" s="399" t="s">
        <v>81</v>
      </c>
      <c r="B1697" s="399" t="s">
        <v>2014</v>
      </c>
      <c r="C1697" s="399">
        <v>4.7</v>
      </c>
      <c r="D1697" s="399">
        <v>20</v>
      </c>
      <c r="E1697" s="403">
        <v>5.1999999999999998E-3</v>
      </c>
      <c r="F1697" s="399">
        <v>0</v>
      </c>
      <c r="G1697" s="399">
        <v>25.4</v>
      </c>
      <c r="H1697" s="399">
        <v>0.7</v>
      </c>
      <c r="I1697" s="399">
        <v>24</v>
      </c>
      <c r="J1697" s="399">
        <v>40</v>
      </c>
      <c r="K1697" s="399">
        <v>165</v>
      </c>
      <c r="L1697" s="403">
        <v>1</v>
      </c>
      <c r="M1697" s="404">
        <v>11.3</v>
      </c>
      <c r="N1697" s="404">
        <v>10</v>
      </c>
      <c r="O1697" s="404">
        <v>10</v>
      </c>
      <c r="P1697" s="399">
        <v>0</v>
      </c>
      <c r="Q1697" s="399" t="s">
        <v>293</v>
      </c>
      <c r="R1697" s="399">
        <v>1</v>
      </c>
      <c r="S1697" s="399">
        <v>0</v>
      </c>
      <c r="T1697" s="399">
        <v>0</v>
      </c>
      <c r="U1697" s="404">
        <v>1.08</v>
      </c>
      <c r="V1697" s="404">
        <v>0</v>
      </c>
      <c r="W1697" s="407">
        <v>0</v>
      </c>
      <c r="X1697" s="407">
        <v>0</v>
      </c>
      <c r="Y1697" s="324">
        <v>0</v>
      </c>
      <c r="Z1697" s="324">
        <v>0</v>
      </c>
      <c r="AA1697" s="407">
        <v>0</v>
      </c>
      <c r="AB1697" s="407">
        <v>0</v>
      </c>
      <c r="AC1697" s="324">
        <v>0</v>
      </c>
      <c r="AD1697" s="324">
        <v>0</v>
      </c>
      <c r="AE1697" s="407">
        <v>0</v>
      </c>
      <c r="AF1697" s="407">
        <v>0</v>
      </c>
      <c r="AG1697" s="324">
        <v>0</v>
      </c>
      <c r="AH1697" s="324">
        <v>0</v>
      </c>
      <c r="AI1697" s="404">
        <v>147.1917783449924</v>
      </c>
      <c r="AJ1697" s="399">
        <v>6900000000</v>
      </c>
      <c r="AK1697" s="399">
        <v>60000000</v>
      </c>
      <c r="AL1697" s="399">
        <v>1100000</v>
      </c>
      <c r="AM1697" s="405">
        <v>2.5000000000000001E-14</v>
      </c>
      <c r="AN1697" s="399">
        <v>0.38677800000000001</v>
      </c>
      <c r="AO1697" s="403">
        <v>136231</v>
      </c>
      <c r="AP1697" s="403">
        <v>4.129E-2</v>
      </c>
      <c r="AQ1697" s="403">
        <v>0.20319999999999999</v>
      </c>
      <c r="AR1697" s="403">
        <v>12</v>
      </c>
      <c r="AS1697" s="399" t="s">
        <v>2008</v>
      </c>
      <c r="AT1697" s="390">
        <v>0</v>
      </c>
      <c r="AU1697" s="390">
        <v>0</v>
      </c>
      <c r="AV1697" s="390">
        <v>0</v>
      </c>
      <c r="AY1697" s="390" t="s">
        <v>3533</v>
      </c>
    </row>
    <row r="1698" spans="1:51" s="390" customFormat="1">
      <c r="A1698" s="399" t="s">
        <v>81</v>
      </c>
      <c r="B1698" s="399" t="s">
        <v>2015</v>
      </c>
      <c r="C1698" s="399">
        <v>5.6</v>
      </c>
      <c r="D1698" s="399">
        <v>20</v>
      </c>
      <c r="E1698" s="403">
        <v>6.3E-3</v>
      </c>
      <c r="F1698" s="399">
        <v>0</v>
      </c>
      <c r="G1698" s="399">
        <v>23.6</v>
      </c>
      <c r="H1698" s="399">
        <v>0.7</v>
      </c>
      <c r="I1698" s="399">
        <v>21.2</v>
      </c>
      <c r="J1698" s="399">
        <v>40</v>
      </c>
      <c r="K1698" s="399">
        <v>165</v>
      </c>
      <c r="L1698" s="403">
        <v>1</v>
      </c>
      <c r="M1698" s="404">
        <v>11.3</v>
      </c>
      <c r="N1698" s="404">
        <v>10</v>
      </c>
      <c r="O1698" s="404">
        <v>10</v>
      </c>
      <c r="P1698" s="399">
        <v>0</v>
      </c>
      <c r="Q1698" s="399" t="s">
        <v>293</v>
      </c>
      <c r="R1698" s="399">
        <v>1</v>
      </c>
      <c r="S1698" s="399">
        <v>0</v>
      </c>
      <c r="T1698" s="399">
        <v>0</v>
      </c>
      <c r="U1698" s="404">
        <v>1.08</v>
      </c>
      <c r="V1698" s="404">
        <v>0</v>
      </c>
      <c r="W1698" s="407">
        <v>0</v>
      </c>
      <c r="X1698" s="407">
        <v>0</v>
      </c>
      <c r="Y1698" s="324">
        <v>0</v>
      </c>
      <c r="Z1698" s="324">
        <v>0</v>
      </c>
      <c r="AA1698" s="407">
        <v>0</v>
      </c>
      <c r="AB1698" s="407">
        <v>0</v>
      </c>
      <c r="AC1698" s="324">
        <v>0</v>
      </c>
      <c r="AD1698" s="324">
        <v>0</v>
      </c>
      <c r="AE1698" s="407">
        <v>0</v>
      </c>
      <c r="AF1698" s="407">
        <v>0</v>
      </c>
      <c r="AG1698" s="324">
        <v>0</v>
      </c>
      <c r="AH1698" s="324">
        <v>0</v>
      </c>
      <c r="AI1698" s="404">
        <v>147.31705141319327</v>
      </c>
      <c r="AJ1698" s="399">
        <v>6900000000</v>
      </c>
      <c r="AK1698" s="399">
        <v>60000000</v>
      </c>
      <c r="AL1698" s="399">
        <v>1100000</v>
      </c>
      <c r="AM1698" s="405">
        <v>2.5000000000000001E-14</v>
      </c>
      <c r="AN1698" s="399">
        <v>0.38677800000000001</v>
      </c>
      <c r="AO1698" s="403">
        <v>136231</v>
      </c>
      <c r="AP1698" s="403">
        <v>4.129E-2</v>
      </c>
      <c r="AQ1698" s="403">
        <v>0.20319999999999999</v>
      </c>
      <c r="AR1698" s="403">
        <v>13</v>
      </c>
      <c r="AS1698" s="399" t="s">
        <v>2008</v>
      </c>
      <c r="AT1698" s="390">
        <v>0</v>
      </c>
      <c r="AU1698" s="390">
        <v>0</v>
      </c>
      <c r="AV1698" s="390">
        <v>0</v>
      </c>
      <c r="AY1698" s="390" t="s">
        <v>3533</v>
      </c>
    </row>
    <row r="1699" spans="1:51" s="390" customFormat="1">
      <c r="A1699" s="399" t="s">
        <v>81</v>
      </c>
      <c r="B1699" s="399" t="s">
        <v>2016</v>
      </c>
      <c r="C1699" s="399">
        <v>6.8</v>
      </c>
      <c r="D1699" s="399">
        <v>20</v>
      </c>
      <c r="E1699" s="403">
        <v>8.0999999999999996E-3</v>
      </c>
      <c r="F1699" s="399">
        <v>0</v>
      </c>
      <c r="G1699" s="399">
        <v>21.8</v>
      </c>
      <c r="H1699" s="399">
        <v>0.7</v>
      </c>
      <c r="I1699" s="399">
        <v>18.5</v>
      </c>
      <c r="J1699" s="399">
        <v>40</v>
      </c>
      <c r="K1699" s="399">
        <v>165</v>
      </c>
      <c r="L1699" s="403">
        <v>1</v>
      </c>
      <c r="M1699" s="404">
        <v>11.3</v>
      </c>
      <c r="N1699" s="404">
        <v>10</v>
      </c>
      <c r="O1699" s="404">
        <v>10</v>
      </c>
      <c r="P1699" s="399">
        <v>0</v>
      </c>
      <c r="Q1699" s="399" t="s">
        <v>293</v>
      </c>
      <c r="R1699" s="399">
        <v>1</v>
      </c>
      <c r="S1699" s="399">
        <v>0</v>
      </c>
      <c r="T1699" s="399">
        <v>0</v>
      </c>
      <c r="U1699" s="404">
        <v>1.08</v>
      </c>
      <c r="V1699" s="404">
        <v>0</v>
      </c>
      <c r="W1699" s="407">
        <v>0</v>
      </c>
      <c r="X1699" s="407">
        <v>0</v>
      </c>
      <c r="Y1699" s="324">
        <v>0</v>
      </c>
      <c r="Z1699" s="324">
        <v>0</v>
      </c>
      <c r="AA1699" s="407">
        <v>0</v>
      </c>
      <c r="AB1699" s="407">
        <v>0</v>
      </c>
      <c r="AC1699" s="324">
        <v>0</v>
      </c>
      <c r="AD1699" s="324">
        <v>0</v>
      </c>
      <c r="AE1699" s="407">
        <v>0</v>
      </c>
      <c r="AF1699" s="407">
        <v>0</v>
      </c>
      <c r="AG1699" s="324">
        <v>0</v>
      </c>
      <c r="AH1699" s="324">
        <v>0</v>
      </c>
      <c r="AI1699" s="404">
        <v>178.88499906571693</v>
      </c>
      <c r="AJ1699" s="399">
        <v>6900000000</v>
      </c>
      <c r="AK1699" s="399">
        <v>60000000</v>
      </c>
      <c r="AL1699" s="399">
        <v>1100000</v>
      </c>
      <c r="AM1699" s="405">
        <v>2.5000000000000001E-14</v>
      </c>
      <c r="AN1699" s="399">
        <v>0.38677800000000001</v>
      </c>
      <c r="AO1699" s="403">
        <v>242188</v>
      </c>
      <c r="AP1699" s="403">
        <v>2.3230000000000001E-2</v>
      </c>
      <c r="AQ1699" s="403">
        <v>0.15240000000000001</v>
      </c>
      <c r="AR1699" s="403">
        <v>13</v>
      </c>
      <c r="AS1699" s="399" t="s">
        <v>2008</v>
      </c>
      <c r="AT1699" s="390">
        <v>0</v>
      </c>
      <c r="AU1699" s="390">
        <v>0</v>
      </c>
      <c r="AV1699" s="390">
        <v>0</v>
      </c>
      <c r="AY1699" s="390" t="s">
        <v>3533</v>
      </c>
    </row>
    <row r="1700" spans="1:51" s="390" customFormat="1">
      <c r="A1700" s="399" t="s">
        <v>81</v>
      </c>
      <c r="B1700" s="399" t="s">
        <v>2017</v>
      </c>
      <c r="C1700" s="399">
        <v>8.1999999999999993</v>
      </c>
      <c r="D1700" s="399">
        <v>20</v>
      </c>
      <c r="E1700" s="403">
        <v>1.17E-2</v>
      </c>
      <c r="F1700" s="399">
        <v>0</v>
      </c>
      <c r="G1700" s="399">
        <v>18.3</v>
      </c>
      <c r="H1700" s="399">
        <v>0.7</v>
      </c>
      <c r="I1700" s="399">
        <v>17.100000000000001</v>
      </c>
      <c r="J1700" s="399">
        <v>40</v>
      </c>
      <c r="K1700" s="399">
        <v>165</v>
      </c>
      <c r="L1700" s="403">
        <v>1</v>
      </c>
      <c r="M1700" s="404">
        <v>11.800000190734863</v>
      </c>
      <c r="N1700" s="404">
        <v>10.5</v>
      </c>
      <c r="O1700" s="404">
        <v>10</v>
      </c>
      <c r="P1700" s="399">
        <v>0</v>
      </c>
      <c r="Q1700" s="399" t="s">
        <v>293</v>
      </c>
      <c r="R1700" s="399">
        <v>1</v>
      </c>
      <c r="S1700" s="399">
        <v>0</v>
      </c>
      <c r="T1700" s="399">
        <v>0</v>
      </c>
      <c r="U1700" s="404">
        <v>1.08</v>
      </c>
      <c r="V1700" s="404">
        <v>0</v>
      </c>
      <c r="W1700" s="407">
        <v>0</v>
      </c>
      <c r="X1700" s="407">
        <v>0</v>
      </c>
      <c r="Y1700" s="324">
        <v>0</v>
      </c>
      <c r="Z1700" s="324">
        <v>0</v>
      </c>
      <c r="AA1700" s="407">
        <v>0</v>
      </c>
      <c r="AB1700" s="407">
        <v>0</v>
      </c>
      <c r="AC1700" s="324">
        <v>0</v>
      </c>
      <c r="AD1700" s="324">
        <v>0</v>
      </c>
      <c r="AE1700" s="407">
        <v>0</v>
      </c>
      <c r="AF1700" s="407">
        <v>0</v>
      </c>
      <c r="AG1700" s="324">
        <v>0</v>
      </c>
      <c r="AH1700" s="324">
        <v>0</v>
      </c>
      <c r="AI1700" s="404">
        <v>215.71425251103594</v>
      </c>
      <c r="AJ1700" s="399">
        <v>6900000000</v>
      </c>
      <c r="AK1700" s="399">
        <v>60000000</v>
      </c>
      <c r="AL1700" s="399">
        <v>1100000</v>
      </c>
      <c r="AM1700" s="405">
        <v>2.5000000000000001E-14</v>
      </c>
      <c r="AN1700" s="399">
        <v>0.38677800000000001</v>
      </c>
      <c r="AO1700" s="403">
        <v>544923</v>
      </c>
      <c r="AP1700" s="403">
        <v>1.0319999999999999E-2</v>
      </c>
      <c r="AQ1700" s="403">
        <v>0.1016</v>
      </c>
      <c r="AR1700" s="403">
        <v>11</v>
      </c>
      <c r="AS1700" s="399" t="s">
        <v>2008</v>
      </c>
      <c r="AT1700" s="390">
        <v>0</v>
      </c>
      <c r="AU1700" s="390">
        <v>0</v>
      </c>
      <c r="AV1700" s="390">
        <v>0</v>
      </c>
      <c r="AY1700" s="390" t="s">
        <v>3533</v>
      </c>
    </row>
    <row r="1701" spans="1:51" s="390" customFormat="1">
      <c r="A1701" s="409" t="s">
        <v>81</v>
      </c>
      <c r="B1701" s="409" t="s">
        <v>3699</v>
      </c>
      <c r="C1701" s="409">
        <v>0.16</v>
      </c>
      <c r="D1701" s="409">
        <v>20</v>
      </c>
      <c r="E1701" s="410">
        <v>1.1000000000000001E-3</v>
      </c>
      <c r="F1701" s="399">
        <v>0</v>
      </c>
      <c r="G1701" s="409">
        <v>88</v>
      </c>
      <c r="H1701" s="409">
        <v>0.7</v>
      </c>
      <c r="I1701" s="409">
        <v>42</v>
      </c>
      <c r="J1701" s="409">
        <v>40</v>
      </c>
      <c r="K1701" s="409">
        <v>165</v>
      </c>
      <c r="L1701" s="410">
        <v>1</v>
      </c>
      <c r="M1701" s="411">
        <v>11.8</v>
      </c>
      <c r="N1701" s="411">
        <v>10.5</v>
      </c>
      <c r="O1701" s="411">
        <v>3.1</v>
      </c>
      <c r="P1701" s="409">
        <v>0</v>
      </c>
      <c r="Q1701" s="409" t="s">
        <v>293</v>
      </c>
      <c r="R1701" s="399">
        <v>1</v>
      </c>
      <c r="S1701" s="399">
        <v>0</v>
      </c>
      <c r="T1701" s="399">
        <v>0</v>
      </c>
      <c r="U1701" s="410">
        <v>0.95</v>
      </c>
      <c r="V1701" s="410">
        <v>0</v>
      </c>
      <c r="W1701" s="407">
        <v>0</v>
      </c>
      <c r="X1701" s="407">
        <v>0</v>
      </c>
      <c r="Y1701" s="324">
        <v>0</v>
      </c>
      <c r="Z1701" s="324">
        <v>0</v>
      </c>
      <c r="AA1701" s="407">
        <v>0</v>
      </c>
      <c r="AB1701" s="407">
        <v>0</v>
      </c>
      <c r="AC1701" s="324">
        <v>0</v>
      </c>
      <c r="AD1701" s="324">
        <v>0</v>
      </c>
      <c r="AE1701" s="407">
        <v>0</v>
      </c>
      <c r="AF1701" s="407">
        <v>0</v>
      </c>
      <c r="AG1701" s="324">
        <v>0</v>
      </c>
      <c r="AH1701" s="324">
        <v>0</v>
      </c>
      <c r="AI1701" s="411">
        <v>35.075488245046422</v>
      </c>
      <c r="AJ1701" s="409">
        <v>6900000000</v>
      </c>
      <c r="AK1701" s="409">
        <v>60000000</v>
      </c>
      <c r="AL1701" s="409">
        <v>1100000</v>
      </c>
      <c r="AM1701" s="412">
        <v>2.5000000000000001E-14</v>
      </c>
      <c r="AN1701" s="409">
        <v>0.222164334194</v>
      </c>
      <c r="AO1701" s="410">
        <v>140625</v>
      </c>
      <c r="AP1701" s="410">
        <v>0.04</v>
      </c>
      <c r="AQ1701" s="410">
        <v>0.2</v>
      </c>
      <c r="AR1701" s="410">
        <v>19</v>
      </c>
      <c r="AS1701" s="409" t="s">
        <v>3700</v>
      </c>
      <c r="AT1701" s="390">
        <v>0</v>
      </c>
      <c r="AU1701" s="390">
        <v>0</v>
      </c>
      <c r="AV1701" s="390">
        <v>0</v>
      </c>
      <c r="AY1701" s="390" t="s">
        <v>3533</v>
      </c>
    </row>
    <row r="1702" spans="1:51" s="390" customFormat="1">
      <c r="A1702" s="409" t="s">
        <v>81</v>
      </c>
      <c r="B1702" s="409" t="s">
        <v>3701</v>
      </c>
      <c r="C1702" s="409">
        <v>0.3</v>
      </c>
      <c r="D1702" s="409">
        <v>20</v>
      </c>
      <c r="E1702" s="410">
        <v>1.6000000000000001E-3</v>
      </c>
      <c r="F1702" s="399">
        <v>0</v>
      </c>
      <c r="G1702" s="409">
        <v>68</v>
      </c>
      <c r="H1702" s="409">
        <v>0.7</v>
      </c>
      <c r="I1702" s="409">
        <v>35</v>
      </c>
      <c r="J1702" s="409">
        <v>40</v>
      </c>
      <c r="K1702" s="409">
        <v>165</v>
      </c>
      <c r="L1702" s="410">
        <v>1</v>
      </c>
      <c r="M1702" s="411">
        <v>11.8</v>
      </c>
      <c r="N1702" s="411">
        <v>10.5</v>
      </c>
      <c r="O1702" s="411">
        <v>3.1</v>
      </c>
      <c r="P1702" s="409">
        <v>0</v>
      </c>
      <c r="Q1702" s="409" t="s">
        <v>293</v>
      </c>
      <c r="R1702" s="399">
        <v>1</v>
      </c>
      <c r="S1702" s="399">
        <v>0</v>
      </c>
      <c r="T1702" s="399">
        <v>0</v>
      </c>
      <c r="U1702" s="410">
        <v>0.95</v>
      </c>
      <c r="V1702" s="410">
        <v>0</v>
      </c>
      <c r="W1702" s="407">
        <v>0</v>
      </c>
      <c r="X1702" s="407">
        <v>0</v>
      </c>
      <c r="Y1702" s="324">
        <v>0</v>
      </c>
      <c r="Z1702" s="324">
        <v>0</v>
      </c>
      <c r="AA1702" s="407">
        <v>0</v>
      </c>
      <c r="AB1702" s="407">
        <v>0</v>
      </c>
      <c r="AC1702" s="324">
        <v>0</v>
      </c>
      <c r="AD1702" s="324">
        <v>0</v>
      </c>
      <c r="AE1702" s="407">
        <v>0</v>
      </c>
      <c r="AF1702" s="407">
        <v>0</v>
      </c>
      <c r="AG1702" s="324">
        <v>0</v>
      </c>
      <c r="AH1702" s="324">
        <v>0</v>
      </c>
      <c r="AI1702" s="411">
        <v>39.459926725671835</v>
      </c>
      <c r="AJ1702" s="409">
        <v>6900000000</v>
      </c>
      <c r="AK1702" s="409">
        <v>60000000</v>
      </c>
      <c r="AL1702" s="409">
        <v>1100000</v>
      </c>
      <c r="AM1702" s="412">
        <v>2.5000000000000001E-14</v>
      </c>
      <c r="AN1702" s="409">
        <v>0.222164334194</v>
      </c>
      <c r="AO1702" s="410">
        <v>140625</v>
      </c>
      <c r="AP1702" s="410">
        <v>0.04</v>
      </c>
      <c r="AQ1702" s="410">
        <v>0.2</v>
      </c>
      <c r="AR1702" s="410">
        <v>19</v>
      </c>
      <c r="AS1702" s="409" t="s">
        <v>3700</v>
      </c>
      <c r="AT1702" s="390">
        <v>0</v>
      </c>
      <c r="AU1702" s="390">
        <v>0</v>
      </c>
      <c r="AV1702" s="390">
        <v>0</v>
      </c>
      <c r="AY1702" s="390" t="s">
        <v>3533</v>
      </c>
    </row>
    <row r="1703" spans="1:51" s="390" customFormat="1">
      <c r="A1703" s="409" t="s">
        <v>81</v>
      </c>
      <c r="B1703" s="409" t="s">
        <v>3702</v>
      </c>
      <c r="C1703" s="409">
        <v>0.56000000000000005</v>
      </c>
      <c r="D1703" s="409">
        <v>20</v>
      </c>
      <c r="E1703" s="410">
        <v>2.5000000000000001E-3</v>
      </c>
      <c r="F1703" s="399">
        <v>0</v>
      </c>
      <c r="G1703" s="409">
        <v>44</v>
      </c>
      <c r="H1703" s="409">
        <v>0.7</v>
      </c>
      <c r="I1703" s="409">
        <v>32</v>
      </c>
      <c r="J1703" s="409">
        <v>40</v>
      </c>
      <c r="K1703" s="409">
        <v>165</v>
      </c>
      <c r="L1703" s="410">
        <v>1</v>
      </c>
      <c r="M1703" s="411">
        <v>11.8</v>
      </c>
      <c r="N1703" s="411">
        <v>10.5</v>
      </c>
      <c r="O1703" s="411">
        <v>3.1</v>
      </c>
      <c r="P1703" s="409">
        <v>0</v>
      </c>
      <c r="Q1703" s="409" t="s">
        <v>293</v>
      </c>
      <c r="R1703" s="399">
        <v>1</v>
      </c>
      <c r="S1703" s="399">
        <v>0</v>
      </c>
      <c r="T1703" s="399">
        <v>0</v>
      </c>
      <c r="U1703" s="410">
        <v>0.95</v>
      </c>
      <c r="V1703" s="410">
        <v>0</v>
      </c>
      <c r="W1703" s="407">
        <v>0</v>
      </c>
      <c r="X1703" s="407">
        <v>0</v>
      </c>
      <c r="Y1703" s="324">
        <v>0</v>
      </c>
      <c r="Z1703" s="324">
        <v>0</v>
      </c>
      <c r="AA1703" s="407">
        <v>0</v>
      </c>
      <c r="AB1703" s="407">
        <v>0</v>
      </c>
      <c r="AC1703" s="324">
        <v>0</v>
      </c>
      <c r="AD1703" s="324">
        <v>0</v>
      </c>
      <c r="AE1703" s="407">
        <v>0</v>
      </c>
      <c r="AF1703" s="407">
        <v>0</v>
      </c>
      <c r="AG1703" s="324">
        <v>0</v>
      </c>
      <c r="AH1703" s="324">
        <v>0</v>
      </c>
      <c r="AI1703" s="411">
        <v>52.613233767566555</v>
      </c>
      <c r="AJ1703" s="409">
        <v>6900000000</v>
      </c>
      <c r="AK1703" s="409">
        <v>60000000</v>
      </c>
      <c r="AL1703" s="409">
        <v>1100000</v>
      </c>
      <c r="AM1703" s="412">
        <v>2.5000000000000001E-14</v>
      </c>
      <c r="AN1703" s="409">
        <v>0.222164334194</v>
      </c>
      <c r="AO1703" s="410">
        <v>250000</v>
      </c>
      <c r="AP1703" s="410">
        <v>2.2499999999999999E-2</v>
      </c>
      <c r="AQ1703" s="410">
        <v>0.15</v>
      </c>
      <c r="AR1703" s="410">
        <v>14</v>
      </c>
      <c r="AS1703" s="409" t="s">
        <v>3700</v>
      </c>
      <c r="AT1703" s="390">
        <v>0</v>
      </c>
      <c r="AU1703" s="390">
        <v>0</v>
      </c>
      <c r="AV1703" s="390">
        <v>0</v>
      </c>
      <c r="AY1703" s="390" t="s">
        <v>3558</v>
      </c>
    </row>
    <row r="1704" spans="1:51" s="390" customFormat="1">
      <c r="A1704" s="409" t="s">
        <v>81</v>
      </c>
      <c r="B1704" s="409" t="s">
        <v>3703</v>
      </c>
      <c r="C1704" s="409">
        <v>1</v>
      </c>
      <c r="D1704" s="409">
        <v>20</v>
      </c>
      <c r="E1704" s="410">
        <v>4.4999999999999997E-3</v>
      </c>
      <c r="F1704" s="399">
        <v>0</v>
      </c>
      <c r="G1704" s="409">
        <v>35</v>
      </c>
      <c r="H1704" s="409">
        <v>0.7</v>
      </c>
      <c r="I1704" s="409">
        <v>23</v>
      </c>
      <c r="J1704" s="409">
        <v>40</v>
      </c>
      <c r="K1704" s="409">
        <v>165</v>
      </c>
      <c r="L1704" s="410">
        <v>1</v>
      </c>
      <c r="M1704" s="411">
        <v>11.8</v>
      </c>
      <c r="N1704" s="411">
        <v>10.5</v>
      </c>
      <c r="O1704" s="411">
        <v>3.1</v>
      </c>
      <c r="P1704" s="409">
        <v>0</v>
      </c>
      <c r="Q1704" s="409" t="s">
        <v>293</v>
      </c>
      <c r="R1704" s="399">
        <v>1</v>
      </c>
      <c r="S1704" s="399">
        <v>0</v>
      </c>
      <c r="T1704" s="399">
        <v>0</v>
      </c>
      <c r="U1704" s="410">
        <v>0.95</v>
      </c>
      <c r="V1704" s="410">
        <v>0</v>
      </c>
      <c r="W1704" s="407">
        <v>0</v>
      </c>
      <c r="X1704" s="407">
        <v>0</v>
      </c>
      <c r="Y1704" s="324">
        <v>0</v>
      </c>
      <c r="Z1704" s="324">
        <v>0</v>
      </c>
      <c r="AA1704" s="407">
        <v>0</v>
      </c>
      <c r="AB1704" s="407">
        <v>0</v>
      </c>
      <c r="AC1704" s="324">
        <v>0</v>
      </c>
      <c r="AD1704" s="324">
        <v>0</v>
      </c>
      <c r="AE1704" s="407">
        <v>0</v>
      </c>
      <c r="AF1704" s="407">
        <v>0</v>
      </c>
      <c r="AG1704" s="324">
        <v>0</v>
      </c>
      <c r="AH1704" s="324">
        <v>0</v>
      </c>
      <c r="AI1704" s="411">
        <v>73.073935477176462</v>
      </c>
      <c r="AJ1704" s="409">
        <v>6900000000</v>
      </c>
      <c r="AK1704" s="409">
        <v>60000000</v>
      </c>
      <c r="AL1704" s="409">
        <v>1100000</v>
      </c>
      <c r="AM1704" s="412">
        <v>2.5000000000000001E-14</v>
      </c>
      <c r="AN1704" s="409">
        <v>0.222164334194</v>
      </c>
      <c r="AO1704" s="410">
        <v>562500</v>
      </c>
      <c r="AP1704" s="410">
        <v>0.01</v>
      </c>
      <c r="AQ1704" s="410">
        <v>0.1</v>
      </c>
      <c r="AR1704" s="410">
        <v>15</v>
      </c>
      <c r="AS1704" s="409" t="s">
        <v>3700</v>
      </c>
      <c r="AT1704" s="390">
        <v>0</v>
      </c>
      <c r="AU1704" s="390">
        <v>0</v>
      </c>
      <c r="AV1704" s="390">
        <v>0</v>
      </c>
      <c r="AY1704" s="390" t="s">
        <v>3558</v>
      </c>
    </row>
    <row r="1705" spans="1:51" s="390" customFormat="1">
      <c r="A1705" s="324" t="s">
        <v>81</v>
      </c>
      <c r="B1705" s="324" t="s">
        <v>2024</v>
      </c>
      <c r="C1705" s="324">
        <v>1.2</v>
      </c>
      <c r="D1705" s="324">
        <v>20</v>
      </c>
      <c r="E1705" s="324">
        <v>2.5000000000000001E-3</v>
      </c>
      <c r="F1705" s="399">
        <v>0</v>
      </c>
      <c r="G1705" s="324">
        <v>43</v>
      </c>
      <c r="H1705" s="324">
        <v>0.7</v>
      </c>
      <c r="I1705" s="324">
        <v>26.3</v>
      </c>
      <c r="J1705" s="324">
        <v>40</v>
      </c>
      <c r="K1705" s="324">
        <v>165</v>
      </c>
      <c r="L1705" s="324">
        <v>1</v>
      </c>
      <c r="M1705" s="324">
        <v>11.3</v>
      </c>
      <c r="N1705" s="324">
        <v>10</v>
      </c>
      <c r="O1705" s="324">
        <v>6</v>
      </c>
      <c r="P1705" s="324">
        <v>0</v>
      </c>
      <c r="Q1705" s="324" t="s">
        <v>293</v>
      </c>
      <c r="R1705" s="399">
        <v>1</v>
      </c>
      <c r="S1705" s="399">
        <v>0</v>
      </c>
      <c r="T1705" s="399">
        <v>0</v>
      </c>
      <c r="U1705" s="406">
        <v>1.1599999999999999</v>
      </c>
      <c r="V1705" s="406">
        <v>0</v>
      </c>
      <c r="W1705" s="407">
        <v>0</v>
      </c>
      <c r="X1705" s="407">
        <v>0</v>
      </c>
      <c r="Y1705" s="324">
        <v>0</v>
      </c>
      <c r="Z1705" s="324">
        <v>0</v>
      </c>
      <c r="AA1705" s="407">
        <v>0</v>
      </c>
      <c r="AB1705" s="407">
        <v>0</v>
      </c>
      <c r="AC1705" s="324">
        <v>0</v>
      </c>
      <c r="AD1705" s="324">
        <v>0</v>
      </c>
      <c r="AE1705" s="407">
        <v>0</v>
      </c>
      <c r="AF1705" s="407">
        <v>0</v>
      </c>
      <c r="AG1705" s="324">
        <v>0</v>
      </c>
      <c r="AH1705" s="324">
        <v>0</v>
      </c>
      <c r="AI1705" s="324">
        <v>87.69</v>
      </c>
      <c r="AJ1705" s="324">
        <v>6900000000</v>
      </c>
      <c r="AK1705" s="324">
        <v>60000000</v>
      </c>
      <c r="AL1705" s="324">
        <v>1100000</v>
      </c>
      <c r="AM1705" s="324">
        <v>2.5000000000000001E-14</v>
      </c>
      <c r="AN1705" s="324">
        <v>0.28638000000000002</v>
      </c>
      <c r="AO1705" s="324">
        <v>140590</v>
      </c>
      <c r="AP1705" s="324">
        <v>4.0009999999999997E-2</v>
      </c>
      <c r="AQ1705" s="324">
        <v>0.20003000000000001</v>
      </c>
      <c r="AR1705" s="324">
        <v>21</v>
      </c>
      <c r="AS1705" s="324" t="s">
        <v>2021</v>
      </c>
      <c r="AT1705" s="390">
        <v>0</v>
      </c>
      <c r="AU1705" s="390">
        <v>0</v>
      </c>
      <c r="AV1705" s="390">
        <v>0</v>
      </c>
      <c r="AY1705" s="390" t="s">
        <v>3558</v>
      </c>
    </row>
    <row r="1706" spans="1:51" s="390" customFormat="1">
      <c r="A1706" s="324" t="s">
        <v>81</v>
      </c>
      <c r="B1706" s="324" t="s">
        <v>2025</v>
      </c>
      <c r="C1706" s="324">
        <v>1.5</v>
      </c>
      <c r="D1706" s="324">
        <v>20</v>
      </c>
      <c r="E1706" s="324">
        <v>3.0000000000000001E-3</v>
      </c>
      <c r="F1706" s="399">
        <v>0</v>
      </c>
      <c r="G1706" s="324">
        <v>36</v>
      </c>
      <c r="H1706" s="324">
        <v>0.7</v>
      </c>
      <c r="I1706" s="324">
        <v>24.4</v>
      </c>
      <c r="J1706" s="324">
        <v>40</v>
      </c>
      <c r="K1706" s="324">
        <v>165</v>
      </c>
      <c r="L1706" s="324">
        <v>1</v>
      </c>
      <c r="M1706" s="324">
        <v>11.3</v>
      </c>
      <c r="N1706" s="324">
        <v>10</v>
      </c>
      <c r="O1706" s="324">
        <v>6</v>
      </c>
      <c r="P1706" s="324">
        <v>0</v>
      </c>
      <c r="Q1706" s="324" t="s">
        <v>293</v>
      </c>
      <c r="R1706" s="399">
        <v>1</v>
      </c>
      <c r="S1706" s="399">
        <v>0</v>
      </c>
      <c r="T1706" s="399">
        <v>0</v>
      </c>
      <c r="U1706" s="406">
        <v>1.1599999999999999</v>
      </c>
      <c r="V1706" s="406">
        <v>0</v>
      </c>
      <c r="W1706" s="407">
        <v>0</v>
      </c>
      <c r="X1706" s="407">
        <v>0</v>
      </c>
      <c r="Y1706" s="324">
        <v>0</v>
      </c>
      <c r="Z1706" s="324">
        <v>0</v>
      </c>
      <c r="AA1706" s="407">
        <v>0</v>
      </c>
      <c r="AB1706" s="407">
        <v>0</v>
      </c>
      <c r="AC1706" s="324">
        <v>0</v>
      </c>
      <c r="AD1706" s="324">
        <v>0</v>
      </c>
      <c r="AE1706" s="407">
        <v>0</v>
      </c>
      <c r="AF1706" s="407">
        <v>0</v>
      </c>
      <c r="AG1706" s="324">
        <v>0</v>
      </c>
      <c r="AH1706" s="324">
        <v>0</v>
      </c>
      <c r="AI1706" s="324">
        <v>89.68</v>
      </c>
      <c r="AJ1706" s="324">
        <v>6900000000</v>
      </c>
      <c r="AK1706" s="324">
        <v>60000000</v>
      </c>
      <c r="AL1706" s="324">
        <v>1100000</v>
      </c>
      <c r="AM1706" s="324">
        <v>2.5000000000000001E-14</v>
      </c>
      <c r="AN1706" s="324">
        <v>0.28638000000000002</v>
      </c>
      <c r="AO1706" s="324">
        <v>140590</v>
      </c>
      <c r="AP1706" s="324">
        <v>4.0009999999999997E-2</v>
      </c>
      <c r="AQ1706" s="324">
        <v>0.20003000000000001</v>
      </c>
      <c r="AR1706" s="324">
        <v>20</v>
      </c>
      <c r="AS1706" s="324" t="s">
        <v>2021</v>
      </c>
      <c r="AT1706" s="390">
        <v>0</v>
      </c>
      <c r="AU1706" s="390">
        <v>0</v>
      </c>
      <c r="AV1706" s="390">
        <v>0</v>
      </c>
      <c r="AY1706" s="390" t="s">
        <v>3558</v>
      </c>
    </row>
    <row r="1707" spans="1:51" s="390" customFormat="1">
      <c r="A1707" s="324" t="s">
        <v>81</v>
      </c>
      <c r="B1707" s="324" t="s">
        <v>2020</v>
      </c>
      <c r="C1707" s="324">
        <v>0.18</v>
      </c>
      <c r="D1707" s="324">
        <v>20</v>
      </c>
      <c r="E1707" s="324">
        <v>5.0000000000000001E-4</v>
      </c>
      <c r="F1707" s="399">
        <v>0</v>
      </c>
      <c r="G1707" s="324">
        <v>120</v>
      </c>
      <c r="H1707" s="324">
        <v>0.7</v>
      </c>
      <c r="I1707" s="324">
        <v>46</v>
      </c>
      <c r="J1707" s="324">
        <v>40</v>
      </c>
      <c r="K1707" s="324">
        <v>165</v>
      </c>
      <c r="L1707" s="324">
        <v>1</v>
      </c>
      <c r="M1707" s="324">
        <v>11.3</v>
      </c>
      <c r="N1707" s="324">
        <v>10</v>
      </c>
      <c r="O1707" s="324">
        <v>6</v>
      </c>
      <c r="P1707" s="324">
        <v>0</v>
      </c>
      <c r="Q1707" s="324" t="s">
        <v>293</v>
      </c>
      <c r="R1707" s="399">
        <v>1</v>
      </c>
      <c r="S1707" s="399">
        <v>0</v>
      </c>
      <c r="T1707" s="399">
        <v>0</v>
      </c>
      <c r="U1707" s="406">
        <v>1.1599999999999999</v>
      </c>
      <c r="V1707" s="406">
        <v>0</v>
      </c>
      <c r="W1707" s="407">
        <v>0</v>
      </c>
      <c r="X1707" s="407">
        <v>0</v>
      </c>
      <c r="Y1707" s="324">
        <v>0</v>
      </c>
      <c r="Z1707" s="324">
        <v>0</v>
      </c>
      <c r="AA1707" s="407">
        <v>0</v>
      </c>
      <c r="AB1707" s="407">
        <v>0</v>
      </c>
      <c r="AC1707" s="324">
        <v>0</v>
      </c>
      <c r="AD1707" s="324">
        <v>0</v>
      </c>
      <c r="AE1707" s="407">
        <v>0</v>
      </c>
      <c r="AF1707" s="407">
        <v>0</v>
      </c>
      <c r="AG1707" s="324">
        <v>0</v>
      </c>
      <c r="AH1707" s="324">
        <v>0</v>
      </c>
      <c r="AI1707" s="324">
        <v>39.46</v>
      </c>
      <c r="AJ1707" s="324">
        <v>6900000000</v>
      </c>
      <c r="AK1707" s="324">
        <v>60000000</v>
      </c>
      <c r="AL1707" s="324">
        <v>1100000</v>
      </c>
      <c r="AM1707" s="324">
        <v>2.5000000000000001E-14</v>
      </c>
      <c r="AN1707" s="324">
        <v>0.28638000000000002</v>
      </c>
      <c r="AO1707" s="324">
        <v>22500</v>
      </c>
      <c r="AP1707" s="324">
        <v>0.25</v>
      </c>
      <c r="AQ1707" s="324">
        <v>0.5</v>
      </c>
      <c r="AR1707" s="324">
        <v>34</v>
      </c>
      <c r="AS1707" s="324" t="s">
        <v>2021</v>
      </c>
      <c r="AT1707" s="390">
        <v>0</v>
      </c>
      <c r="AU1707" s="390">
        <v>0</v>
      </c>
      <c r="AV1707" s="390">
        <v>0</v>
      </c>
      <c r="AY1707" s="390" t="s">
        <v>3549</v>
      </c>
    </row>
    <row r="1708" spans="1:51" s="390" customFormat="1">
      <c r="A1708" s="324" t="s">
        <v>81</v>
      </c>
      <c r="B1708" s="324" t="s">
        <v>3704</v>
      </c>
      <c r="C1708" s="324">
        <v>2.2000000000000002</v>
      </c>
      <c r="D1708" s="324">
        <v>20</v>
      </c>
      <c r="E1708" s="324">
        <v>4.4999999999999997E-3</v>
      </c>
      <c r="F1708" s="399">
        <v>0</v>
      </c>
      <c r="G1708" s="324">
        <v>32</v>
      </c>
      <c r="H1708" s="324">
        <v>0.7</v>
      </c>
      <c r="I1708" s="324">
        <v>20</v>
      </c>
      <c r="J1708" s="324">
        <v>40</v>
      </c>
      <c r="K1708" s="324">
        <v>165</v>
      </c>
      <c r="L1708" s="324">
        <v>1</v>
      </c>
      <c r="M1708" s="324">
        <v>11.3</v>
      </c>
      <c r="N1708" s="324">
        <v>10</v>
      </c>
      <c r="O1708" s="324">
        <v>6</v>
      </c>
      <c r="P1708" s="324">
        <v>0</v>
      </c>
      <c r="Q1708" s="324" t="s">
        <v>293</v>
      </c>
      <c r="R1708" s="399">
        <v>1</v>
      </c>
      <c r="S1708" s="399">
        <v>0</v>
      </c>
      <c r="T1708" s="399">
        <v>0</v>
      </c>
      <c r="U1708" s="406">
        <v>1.1599999999999999</v>
      </c>
      <c r="V1708" s="406">
        <v>0</v>
      </c>
      <c r="W1708" s="407">
        <v>0</v>
      </c>
      <c r="X1708" s="407">
        <v>0</v>
      </c>
      <c r="Y1708" s="324">
        <v>0</v>
      </c>
      <c r="Z1708" s="324">
        <v>0</v>
      </c>
      <c r="AA1708" s="407">
        <v>0</v>
      </c>
      <c r="AB1708" s="407">
        <v>0</v>
      </c>
      <c r="AC1708" s="324">
        <v>0</v>
      </c>
      <c r="AD1708" s="324">
        <v>0</v>
      </c>
      <c r="AE1708" s="407">
        <v>0</v>
      </c>
      <c r="AF1708" s="407">
        <v>0</v>
      </c>
      <c r="AG1708" s="324">
        <v>0</v>
      </c>
      <c r="AH1708" s="324">
        <v>0</v>
      </c>
      <c r="AI1708" s="324">
        <v>111.3</v>
      </c>
      <c r="AJ1708" s="324">
        <v>6900000000</v>
      </c>
      <c r="AK1708" s="324">
        <v>60000000</v>
      </c>
      <c r="AL1708" s="324">
        <v>1100000</v>
      </c>
      <c r="AM1708" s="324">
        <v>2.5000000000000001E-14</v>
      </c>
      <c r="AN1708" s="324">
        <v>0.28638000000000002</v>
      </c>
      <c r="AO1708" s="324">
        <v>250000</v>
      </c>
      <c r="AP1708" s="324">
        <v>2.2499999999999999E-2</v>
      </c>
      <c r="AQ1708" s="324">
        <v>0.15</v>
      </c>
      <c r="AR1708" s="324">
        <v>20</v>
      </c>
      <c r="AS1708" s="324" t="s">
        <v>2021</v>
      </c>
      <c r="AT1708" s="390">
        <v>0</v>
      </c>
      <c r="AU1708" s="390">
        <v>0</v>
      </c>
      <c r="AV1708" s="390">
        <v>0</v>
      </c>
      <c r="AY1708" s="390" t="s">
        <v>3549</v>
      </c>
    </row>
    <row r="1709" spans="1:51" s="390" customFormat="1">
      <c r="A1709" s="324" t="s">
        <v>81</v>
      </c>
      <c r="B1709" s="324" t="s">
        <v>2022</v>
      </c>
      <c r="C1709" s="324">
        <v>0.4</v>
      </c>
      <c r="D1709" s="324">
        <v>20</v>
      </c>
      <c r="E1709" s="324">
        <v>8.0000000000000004E-4</v>
      </c>
      <c r="F1709" s="399">
        <v>0</v>
      </c>
      <c r="G1709" s="324">
        <v>82</v>
      </c>
      <c r="H1709" s="324">
        <v>0.7</v>
      </c>
      <c r="I1709" s="324">
        <v>36.799999999999997</v>
      </c>
      <c r="J1709" s="324">
        <v>40</v>
      </c>
      <c r="K1709" s="324">
        <v>165</v>
      </c>
      <c r="L1709" s="324">
        <v>1</v>
      </c>
      <c r="M1709" s="324">
        <v>11.3</v>
      </c>
      <c r="N1709" s="324">
        <v>10</v>
      </c>
      <c r="O1709" s="324">
        <v>6</v>
      </c>
      <c r="P1709" s="324">
        <v>0</v>
      </c>
      <c r="Q1709" s="324" t="s">
        <v>293</v>
      </c>
      <c r="R1709" s="399">
        <v>1</v>
      </c>
      <c r="S1709" s="399">
        <v>0</v>
      </c>
      <c r="T1709" s="399">
        <v>0</v>
      </c>
      <c r="U1709" s="406">
        <v>1.1599999999999999</v>
      </c>
      <c r="V1709" s="406">
        <v>0</v>
      </c>
      <c r="W1709" s="407">
        <v>0</v>
      </c>
      <c r="X1709" s="407">
        <v>0</v>
      </c>
      <c r="Y1709" s="324">
        <v>0</v>
      </c>
      <c r="Z1709" s="324">
        <v>0</v>
      </c>
      <c r="AA1709" s="407">
        <v>0</v>
      </c>
      <c r="AB1709" s="407">
        <v>0</v>
      </c>
      <c r="AC1709" s="324">
        <v>0</v>
      </c>
      <c r="AD1709" s="324">
        <v>0</v>
      </c>
      <c r="AE1709" s="407">
        <v>0</v>
      </c>
      <c r="AF1709" s="407">
        <v>0</v>
      </c>
      <c r="AG1709" s="324">
        <v>0</v>
      </c>
      <c r="AH1709" s="324">
        <v>0</v>
      </c>
      <c r="AI1709" s="324">
        <v>52.61</v>
      </c>
      <c r="AJ1709" s="324">
        <v>6900000000</v>
      </c>
      <c r="AK1709" s="324">
        <v>60000000</v>
      </c>
      <c r="AL1709" s="324">
        <v>1100000</v>
      </c>
      <c r="AM1709" s="324">
        <v>2.5000000000000001E-14</v>
      </c>
      <c r="AN1709" s="324">
        <v>0.28638000000000002</v>
      </c>
      <c r="AO1709" s="324">
        <v>35147</v>
      </c>
      <c r="AP1709" s="324">
        <v>0.16003999999999999</v>
      </c>
      <c r="AQ1709" s="324">
        <v>0.40005000000000002</v>
      </c>
      <c r="AR1709" s="324">
        <v>34</v>
      </c>
      <c r="AS1709" s="324" t="s">
        <v>2021</v>
      </c>
      <c r="AT1709" s="390">
        <v>0</v>
      </c>
      <c r="AU1709" s="390">
        <v>0</v>
      </c>
      <c r="AV1709" s="390">
        <v>0</v>
      </c>
      <c r="AY1709" s="390" t="s">
        <v>3549</v>
      </c>
    </row>
    <row r="1710" spans="1:51" s="390" customFormat="1">
      <c r="A1710" s="324" t="s">
        <v>81</v>
      </c>
      <c r="B1710" s="324" t="s">
        <v>2026</v>
      </c>
      <c r="C1710" s="324">
        <v>4.7</v>
      </c>
      <c r="D1710" s="324">
        <v>20</v>
      </c>
      <c r="E1710" s="324">
        <v>9.7999999999999997E-3</v>
      </c>
      <c r="F1710" s="399">
        <v>0</v>
      </c>
      <c r="G1710" s="324">
        <v>25</v>
      </c>
      <c r="H1710" s="324">
        <v>0.7</v>
      </c>
      <c r="I1710" s="324">
        <v>14</v>
      </c>
      <c r="J1710" s="324">
        <v>40</v>
      </c>
      <c r="K1710" s="324">
        <v>165</v>
      </c>
      <c r="L1710" s="324">
        <v>1</v>
      </c>
      <c r="M1710" s="324">
        <v>11.8</v>
      </c>
      <c r="N1710" s="324">
        <v>10.5</v>
      </c>
      <c r="O1710" s="324">
        <v>6</v>
      </c>
      <c r="P1710" s="324">
        <v>0</v>
      </c>
      <c r="Q1710" s="324" t="s">
        <v>293</v>
      </c>
      <c r="R1710" s="399">
        <v>1</v>
      </c>
      <c r="S1710" s="399">
        <v>0</v>
      </c>
      <c r="T1710" s="399">
        <v>0</v>
      </c>
      <c r="U1710" s="406">
        <v>1.1599999999999999</v>
      </c>
      <c r="V1710" s="406">
        <v>0</v>
      </c>
      <c r="W1710" s="407">
        <v>0</v>
      </c>
      <c r="X1710" s="407">
        <v>0</v>
      </c>
      <c r="Y1710" s="324">
        <v>0</v>
      </c>
      <c r="Z1710" s="324">
        <v>0</v>
      </c>
      <c r="AA1710" s="407">
        <v>0</v>
      </c>
      <c r="AB1710" s="407">
        <v>0</v>
      </c>
      <c r="AC1710" s="324">
        <v>0</v>
      </c>
      <c r="AD1710" s="324">
        <v>0</v>
      </c>
      <c r="AE1710" s="407">
        <v>0</v>
      </c>
      <c r="AF1710" s="407">
        <v>0</v>
      </c>
      <c r="AG1710" s="324">
        <v>0</v>
      </c>
      <c r="AH1710" s="324">
        <v>0</v>
      </c>
      <c r="AI1710" s="324">
        <v>147.19</v>
      </c>
      <c r="AJ1710" s="324">
        <v>6900000000</v>
      </c>
      <c r="AK1710" s="324">
        <v>60000000</v>
      </c>
      <c r="AL1710" s="324">
        <v>1100000</v>
      </c>
      <c r="AM1710" s="324">
        <v>2.5000000000000001E-14</v>
      </c>
      <c r="AN1710" s="324">
        <v>0.28638000000000002</v>
      </c>
      <c r="AO1710" s="324">
        <v>562500</v>
      </c>
      <c r="AP1710" s="324">
        <v>0.01</v>
      </c>
      <c r="AQ1710" s="324">
        <v>0.1</v>
      </c>
      <c r="AR1710" s="324">
        <v>19</v>
      </c>
      <c r="AS1710" s="324" t="s">
        <v>2021</v>
      </c>
      <c r="AT1710" s="390">
        <v>0</v>
      </c>
      <c r="AU1710" s="390">
        <v>0</v>
      </c>
      <c r="AV1710" s="390">
        <v>0</v>
      </c>
      <c r="AY1710" s="390" t="s">
        <v>3558</v>
      </c>
    </row>
    <row r="1711" spans="1:51" s="390" customFormat="1">
      <c r="A1711" s="324" t="s">
        <v>81</v>
      </c>
      <c r="B1711" s="324" t="s">
        <v>2023</v>
      </c>
      <c r="C1711" s="324">
        <v>0.68</v>
      </c>
      <c r="D1711" s="324">
        <v>20</v>
      </c>
      <c r="E1711" s="324">
        <v>1.4E-3</v>
      </c>
      <c r="F1711" s="399">
        <v>0</v>
      </c>
      <c r="G1711" s="324">
        <v>52</v>
      </c>
      <c r="H1711" s="324">
        <v>0.7</v>
      </c>
      <c r="I1711" s="324">
        <v>33.9</v>
      </c>
      <c r="J1711" s="324">
        <v>40</v>
      </c>
      <c r="K1711" s="324">
        <v>165</v>
      </c>
      <c r="L1711" s="324">
        <v>1</v>
      </c>
      <c r="M1711" s="324">
        <v>11.3</v>
      </c>
      <c r="N1711" s="324">
        <v>10</v>
      </c>
      <c r="O1711" s="324">
        <v>6</v>
      </c>
      <c r="P1711" s="324">
        <v>0</v>
      </c>
      <c r="Q1711" s="324" t="s">
        <v>293</v>
      </c>
      <c r="R1711" s="399">
        <v>1</v>
      </c>
      <c r="S1711" s="399">
        <v>0</v>
      </c>
      <c r="T1711" s="399">
        <v>0</v>
      </c>
      <c r="U1711" s="406">
        <v>1.1599999999999999</v>
      </c>
      <c r="V1711" s="406">
        <v>0</v>
      </c>
      <c r="W1711" s="407">
        <v>0</v>
      </c>
      <c r="X1711" s="407">
        <v>0</v>
      </c>
      <c r="Y1711" s="324">
        <v>0</v>
      </c>
      <c r="Z1711" s="324">
        <v>0</v>
      </c>
      <c r="AA1711" s="407">
        <v>0</v>
      </c>
      <c r="AB1711" s="407">
        <v>0</v>
      </c>
      <c r="AC1711" s="324">
        <v>0</v>
      </c>
      <c r="AD1711" s="324">
        <v>0</v>
      </c>
      <c r="AE1711" s="407">
        <v>0</v>
      </c>
      <c r="AF1711" s="407">
        <v>0</v>
      </c>
      <c r="AG1711" s="324">
        <v>0</v>
      </c>
      <c r="AH1711" s="324">
        <v>0</v>
      </c>
      <c r="AI1711" s="324">
        <v>63.89</v>
      </c>
      <c r="AJ1711" s="324">
        <v>6900000000</v>
      </c>
      <c r="AK1711" s="324">
        <v>60000000</v>
      </c>
      <c r="AL1711" s="324">
        <v>1100000</v>
      </c>
      <c r="AM1711" s="324">
        <v>2.5000000000000001E-14</v>
      </c>
      <c r="AN1711" s="324">
        <v>0.28638000000000002</v>
      </c>
      <c r="AO1711" s="324">
        <v>62511</v>
      </c>
      <c r="AP1711" s="324">
        <v>8.9980000000000004E-2</v>
      </c>
      <c r="AQ1711" s="324">
        <v>0.29997000000000001</v>
      </c>
      <c r="AR1711" s="324">
        <v>23</v>
      </c>
      <c r="AS1711" s="324" t="s">
        <v>2021</v>
      </c>
      <c r="AT1711" s="390">
        <v>0</v>
      </c>
      <c r="AU1711" s="390">
        <v>0</v>
      </c>
      <c r="AV1711" s="390">
        <v>0</v>
      </c>
      <c r="AY1711" s="390" t="s">
        <v>3549</v>
      </c>
    </row>
    <row r="1712" spans="1:51" s="390" customFormat="1">
      <c r="A1712" s="324" t="s">
        <v>81</v>
      </c>
      <c r="B1712" s="324" t="s">
        <v>3826</v>
      </c>
      <c r="C1712" s="324">
        <v>4.7</v>
      </c>
      <c r="D1712" s="324">
        <v>20</v>
      </c>
      <c r="E1712" s="324">
        <v>3.8E-3</v>
      </c>
      <c r="F1712" s="399">
        <v>0</v>
      </c>
      <c r="G1712" s="324">
        <v>39</v>
      </c>
      <c r="H1712" s="324">
        <v>0.7</v>
      </c>
      <c r="I1712" s="324">
        <v>29</v>
      </c>
      <c r="J1712" s="324">
        <v>40</v>
      </c>
      <c r="K1712" s="324">
        <v>130</v>
      </c>
      <c r="L1712" s="324">
        <v>1</v>
      </c>
      <c r="M1712" s="324">
        <v>16.399999999999999</v>
      </c>
      <c r="N1712" s="324">
        <v>15.4</v>
      </c>
      <c r="O1712" s="324">
        <v>10</v>
      </c>
      <c r="P1712" s="324">
        <v>0</v>
      </c>
      <c r="Q1712" s="324" t="s">
        <v>293</v>
      </c>
      <c r="R1712" s="399">
        <v>1</v>
      </c>
      <c r="S1712" s="399">
        <v>0</v>
      </c>
      <c r="T1712" s="399">
        <v>0</v>
      </c>
      <c r="U1712" s="406">
        <v>1.94</v>
      </c>
      <c r="V1712" s="406">
        <v>0</v>
      </c>
      <c r="W1712" s="407">
        <v>0</v>
      </c>
      <c r="X1712" s="407">
        <v>0</v>
      </c>
      <c r="Y1712" s="324">
        <v>0</v>
      </c>
      <c r="Z1712" s="324">
        <v>0</v>
      </c>
      <c r="AA1712" s="407">
        <v>0</v>
      </c>
      <c r="AB1712" s="407">
        <v>0</v>
      </c>
      <c r="AC1712" s="324">
        <v>0</v>
      </c>
      <c r="AD1712" s="324">
        <v>0</v>
      </c>
      <c r="AE1712" s="407">
        <v>0</v>
      </c>
      <c r="AF1712" s="407">
        <v>0</v>
      </c>
      <c r="AG1712" s="324">
        <v>0</v>
      </c>
      <c r="AH1712" s="324">
        <v>0</v>
      </c>
      <c r="AI1712" s="324">
        <v>74.960124550000003</v>
      </c>
      <c r="AJ1712" s="324">
        <v>6900000000</v>
      </c>
      <c r="AK1712" s="324">
        <v>60000000</v>
      </c>
      <c r="AL1712" s="324">
        <v>1100000</v>
      </c>
      <c r="AM1712" s="407">
        <v>2.5000000000000001E-14</v>
      </c>
      <c r="AN1712" s="324">
        <v>1.2331000000000001</v>
      </c>
      <c r="AO1712" s="324">
        <v>90000</v>
      </c>
      <c r="AP1712" s="324">
        <v>6.25E-2</v>
      </c>
      <c r="AQ1712" s="324">
        <v>0.25</v>
      </c>
      <c r="AR1712" s="324">
        <v>13</v>
      </c>
      <c r="AS1712" s="324" t="s">
        <v>3827</v>
      </c>
      <c r="AT1712" s="390">
        <v>0</v>
      </c>
      <c r="AU1712" s="390">
        <v>0</v>
      </c>
      <c r="AV1712" s="390">
        <v>0</v>
      </c>
      <c r="AY1712" s="390" t="s">
        <v>3558</v>
      </c>
    </row>
    <row r="1713" spans="1:51" s="390" customFormat="1">
      <c r="A1713" s="324" t="s">
        <v>81</v>
      </c>
      <c r="B1713" s="324" t="s">
        <v>3828</v>
      </c>
      <c r="C1713" s="324">
        <v>6.8</v>
      </c>
      <c r="D1713" s="324">
        <v>20</v>
      </c>
      <c r="E1713" s="324">
        <v>4.5999999999999999E-3</v>
      </c>
      <c r="F1713" s="399">
        <v>0</v>
      </c>
      <c r="G1713" s="324">
        <v>36</v>
      </c>
      <c r="H1713" s="324">
        <v>0.7</v>
      </c>
      <c r="I1713" s="324">
        <v>26</v>
      </c>
      <c r="J1713" s="324">
        <v>40</v>
      </c>
      <c r="K1713" s="324">
        <v>130</v>
      </c>
      <c r="L1713" s="324">
        <v>1</v>
      </c>
      <c r="M1713" s="324">
        <v>16.399999999999999</v>
      </c>
      <c r="N1713" s="324">
        <v>15.4</v>
      </c>
      <c r="O1713" s="324">
        <v>10</v>
      </c>
      <c r="P1713" s="324">
        <v>0</v>
      </c>
      <c r="Q1713" s="324" t="s">
        <v>293</v>
      </c>
      <c r="R1713" s="399">
        <v>1</v>
      </c>
      <c r="S1713" s="399">
        <v>0</v>
      </c>
      <c r="T1713" s="399">
        <v>0</v>
      </c>
      <c r="U1713" s="406">
        <v>1.94</v>
      </c>
      <c r="V1713" s="406">
        <v>0</v>
      </c>
      <c r="W1713" s="407">
        <v>0</v>
      </c>
      <c r="X1713" s="407">
        <v>0</v>
      </c>
      <c r="Y1713" s="324">
        <v>0</v>
      </c>
      <c r="Z1713" s="324">
        <v>0</v>
      </c>
      <c r="AA1713" s="407">
        <v>0</v>
      </c>
      <c r="AB1713" s="407">
        <v>0</v>
      </c>
      <c r="AC1713" s="324">
        <v>0</v>
      </c>
      <c r="AD1713" s="324">
        <v>0</v>
      </c>
      <c r="AE1713" s="407">
        <v>0</v>
      </c>
      <c r="AF1713" s="407">
        <v>0</v>
      </c>
      <c r="AG1713" s="324">
        <v>0</v>
      </c>
      <c r="AH1713" s="324">
        <v>0</v>
      </c>
      <c r="AI1713" s="324">
        <v>85.620752839999994</v>
      </c>
      <c r="AJ1713" s="324">
        <v>6900000000</v>
      </c>
      <c r="AK1713" s="324">
        <v>60000000</v>
      </c>
      <c r="AL1713" s="324">
        <v>1100000</v>
      </c>
      <c r="AM1713" s="407">
        <v>2.5000000000000001E-14</v>
      </c>
      <c r="AN1713" s="324">
        <v>1.2331000000000001</v>
      </c>
      <c r="AO1713" s="324">
        <v>90000</v>
      </c>
      <c r="AP1713" s="324">
        <v>6.25E-2</v>
      </c>
      <c r="AQ1713" s="324">
        <v>0.25</v>
      </c>
      <c r="AR1713" s="324">
        <v>13</v>
      </c>
      <c r="AS1713" s="324" t="s">
        <v>3827</v>
      </c>
      <c r="AT1713" s="390">
        <v>0</v>
      </c>
      <c r="AU1713" s="390">
        <v>0</v>
      </c>
      <c r="AV1713" s="390">
        <v>0</v>
      </c>
      <c r="AY1713" s="390" t="s">
        <v>3558</v>
      </c>
    </row>
    <row r="1714" spans="1:51" s="390" customFormat="1">
      <c r="A1714" s="324" t="s">
        <v>81</v>
      </c>
      <c r="B1714" s="324" t="s">
        <v>3829</v>
      </c>
      <c r="C1714" s="324">
        <v>8.1999999999999993</v>
      </c>
      <c r="D1714" s="324">
        <v>20</v>
      </c>
      <c r="E1714" s="324">
        <v>7.4999999999999997E-3</v>
      </c>
      <c r="F1714" s="399">
        <v>0</v>
      </c>
      <c r="G1714" s="324">
        <v>30</v>
      </c>
      <c r="H1714" s="324">
        <v>0.7</v>
      </c>
      <c r="I1714" s="324">
        <v>24</v>
      </c>
      <c r="J1714" s="324">
        <v>40</v>
      </c>
      <c r="K1714" s="324">
        <v>130</v>
      </c>
      <c r="L1714" s="324">
        <v>1</v>
      </c>
      <c r="M1714" s="324">
        <v>16.399999999999999</v>
      </c>
      <c r="N1714" s="324">
        <v>15.4</v>
      </c>
      <c r="O1714" s="324">
        <v>10</v>
      </c>
      <c r="P1714" s="324">
        <v>0</v>
      </c>
      <c r="Q1714" s="324" t="s">
        <v>293</v>
      </c>
      <c r="R1714" s="399">
        <v>1</v>
      </c>
      <c r="S1714" s="399">
        <v>0</v>
      </c>
      <c r="T1714" s="399">
        <v>0</v>
      </c>
      <c r="U1714" s="406">
        <v>1.94</v>
      </c>
      <c r="V1714" s="406">
        <v>0</v>
      </c>
      <c r="W1714" s="407">
        <v>0</v>
      </c>
      <c r="X1714" s="407">
        <v>0</v>
      </c>
      <c r="Y1714" s="324">
        <v>0</v>
      </c>
      <c r="Z1714" s="324">
        <v>0</v>
      </c>
      <c r="AA1714" s="407">
        <v>0</v>
      </c>
      <c r="AB1714" s="407">
        <v>0</v>
      </c>
      <c r="AC1714" s="324">
        <v>0</v>
      </c>
      <c r="AD1714" s="324">
        <v>0</v>
      </c>
      <c r="AE1714" s="407">
        <v>0</v>
      </c>
      <c r="AF1714" s="407">
        <v>0</v>
      </c>
      <c r="AG1714" s="324">
        <v>0</v>
      </c>
      <c r="AH1714" s="324">
        <v>0</v>
      </c>
      <c r="AI1714" s="324">
        <v>103.2485496</v>
      </c>
      <c r="AJ1714" s="324">
        <v>6900000000</v>
      </c>
      <c r="AK1714" s="324">
        <v>60000000</v>
      </c>
      <c r="AL1714" s="324">
        <v>1100000</v>
      </c>
      <c r="AM1714" s="407">
        <v>2.5000000000000001E-14</v>
      </c>
      <c r="AN1714" s="324">
        <v>1.2331000000000001</v>
      </c>
      <c r="AO1714" s="324">
        <v>183673</v>
      </c>
      <c r="AP1714" s="324">
        <v>3.0630000000000001E-2</v>
      </c>
      <c r="AQ1714" s="324">
        <v>0.17499999999999999</v>
      </c>
      <c r="AR1714" s="324">
        <v>9</v>
      </c>
      <c r="AS1714" s="324" t="s">
        <v>3827</v>
      </c>
      <c r="AT1714" s="390">
        <v>0</v>
      </c>
      <c r="AU1714" s="390">
        <v>0</v>
      </c>
      <c r="AV1714" s="390">
        <v>0</v>
      </c>
      <c r="AY1714" s="390" t="s">
        <v>3558</v>
      </c>
    </row>
    <row r="1715" spans="1:51" s="390" customFormat="1">
      <c r="A1715" s="324" t="s">
        <v>81</v>
      </c>
      <c r="B1715" s="324" t="s">
        <v>3830</v>
      </c>
      <c r="C1715" s="324">
        <v>10</v>
      </c>
      <c r="D1715" s="324">
        <v>20</v>
      </c>
      <c r="E1715" s="324">
        <v>8.9999999999999993E-3</v>
      </c>
      <c r="F1715" s="399">
        <v>0</v>
      </c>
      <c r="G1715" s="324">
        <v>26.3</v>
      </c>
      <c r="H1715" s="324">
        <v>0.7</v>
      </c>
      <c r="I1715" s="324">
        <v>22</v>
      </c>
      <c r="J1715" s="324">
        <v>40</v>
      </c>
      <c r="K1715" s="324">
        <v>130</v>
      </c>
      <c r="L1715" s="324">
        <v>1</v>
      </c>
      <c r="M1715" s="324">
        <v>16.399999999999999</v>
      </c>
      <c r="N1715" s="324">
        <v>15.4</v>
      </c>
      <c r="O1715" s="324">
        <v>10</v>
      </c>
      <c r="P1715" s="324">
        <v>0</v>
      </c>
      <c r="Q1715" s="324" t="s">
        <v>293</v>
      </c>
      <c r="R1715" s="399">
        <v>1</v>
      </c>
      <c r="S1715" s="399">
        <v>0</v>
      </c>
      <c r="T1715" s="399">
        <v>0</v>
      </c>
      <c r="U1715" s="406">
        <v>1.94</v>
      </c>
      <c r="V1715" s="406">
        <v>0</v>
      </c>
      <c r="W1715" s="407">
        <v>0</v>
      </c>
      <c r="X1715" s="407">
        <v>0</v>
      </c>
      <c r="Y1715" s="324">
        <v>0</v>
      </c>
      <c r="Z1715" s="324">
        <v>0</v>
      </c>
      <c r="AA1715" s="407">
        <v>0</v>
      </c>
      <c r="AB1715" s="407">
        <v>0</v>
      </c>
      <c r="AC1715" s="324">
        <v>0</v>
      </c>
      <c r="AD1715" s="324">
        <v>0</v>
      </c>
      <c r="AE1715" s="407">
        <v>0</v>
      </c>
      <c r="AF1715" s="407">
        <v>0</v>
      </c>
      <c r="AG1715" s="324">
        <v>0</v>
      </c>
      <c r="AH1715" s="324">
        <v>0</v>
      </c>
      <c r="AI1715" s="324">
        <v>113.92116660000001</v>
      </c>
      <c r="AJ1715" s="324">
        <v>6900000000</v>
      </c>
      <c r="AK1715" s="324">
        <v>60000000</v>
      </c>
      <c r="AL1715" s="324">
        <v>1100000</v>
      </c>
      <c r="AM1715" s="407">
        <v>2.5000000000000001E-14</v>
      </c>
      <c r="AN1715" s="324">
        <v>1.2331000000000001</v>
      </c>
      <c r="AO1715" s="324">
        <v>183673</v>
      </c>
      <c r="AP1715" s="324">
        <v>3.0630000000000001E-2</v>
      </c>
      <c r="AQ1715" s="324">
        <v>0.17499999999999999</v>
      </c>
      <c r="AR1715" s="324">
        <v>9</v>
      </c>
      <c r="AS1715" s="324" t="s">
        <v>3827</v>
      </c>
      <c r="AT1715" s="390">
        <v>0</v>
      </c>
      <c r="AU1715" s="390">
        <v>0</v>
      </c>
      <c r="AV1715" s="390">
        <v>0</v>
      </c>
      <c r="AY1715" s="390" t="s">
        <v>3558</v>
      </c>
    </row>
    <row r="1716" spans="1:51" s="390" customFormat="1">
      <c r="A1716" s="324" t="s">
        <v>81</v>
      </c>
      <c r="B1716" s="324" t="s">
        <v>3831</v>
      </c>
      <c r="C1716" s="324">
        <v>15</v>
      </c>
      <c r="D1716" s="324">
        <v>20</v>
      </c>
      <c r="E1716" s="324">
        <v>1.24E-2</v>
      </c>
      <c r="F1716" s="399">
        <v>0</v>
      </c>
      <c r="G1716" s="324">
        <v>23</v>
      </c>
      <c r="H1716" s="324">
        <v>0.7</v>
      </c>
      <c r="I1716" s="324">
        <v>18</v>
      </c>
      <c r="J1716" s="324">
        <v>40</v>
      </c>
      <c r="K1716" s="324">
        <v>130</v>
      </c>
      <c r="L1716" s="324">
        <v>1</v>
      </c>
      <c r="M1716" s="324">
        <v>16.399999999999999</v>
      </c>
      <c r="N1716" s="324">
        <v>15.4</v>
      </c>
      <c r="O1716" s="324">
        <v>10</v>
      </c>
      <c r="P1716" s="324">
        <v>0</v>
      </c>
      <c r="Q1716" s="324" t="s">
        <v>293</v>
      </c>
      <c r="R1716" s="399">
        <v>1</v>
      </c>
      <c r="S1716" s="399">
        <v>0</v>
      </c>
      <c r="T1716" s="399">
        <v>0</v>
      </c>
      <c r="U1716" s="406">
        <v>1.94</v>
      </c>
      <c r="V1716" s="406">
        <v>0</v>
      </c>
      <c r="W1716" s="407">
        <v>0</v>
      </c>
      <c r="X1716" s="407">
        <v>0</v>
      </c>
      <c r="Y1716" s="324">
        <v>0</v>
      </c>
      <c r="Z1716" s="324">
        <v>0</v>
      </c>
      <c r="AA1716" s="407">
        <v>0</v>
      </c>
      <c r="AB1716" s="407">
        <v>0</v>
      </c>
      <c r="AC1716" s="324">
        <v>0</v>
      </c>
      <c r="AD1716" s="324">
        <v>0</v>
      </c>
      <c r="AE1716" s="407">
        <v>0</v>
      </c>
      <c r="AF1716" s="407">
        <v>0</v>
      </c>
      <c r="AG1716" s="324">
        <v>0</v>
      </c>
      <c r="AH1716" s="324">
        <v>0</v>
      </c>
      <c r="AI1716" s="324">
        <v>123.7419568</v>
      </c>
      <c r="AJ1716" s="324">
        <v>6900000000</v>
      </c>
      <c r="AK1716" s="324">
        <v>60000000</v>
      </c>
      <c r="AL1716" s="324">
        <v>1100000</v>
      </c>
      <c r="AM1716" s="407">
        <v>2.5000000000000001E-14</v>
      </c>
      <c r="AN1716" s="324">
        <v>1.2331000000000001</v>
      </c>
      <c r="AO1716" s="324">
        <v>183673</v>
      </c>
      <c r="AP1716" s="324">
        <v>3.0630000000000001E-2</v>
      </c>
      <c r="AQ1716" s="324">
        <v>0.17499999999999999</v>
      </c>
      <c r="AR1716" s="324">
        <v>10</v>
      </c>
      <c r="AS1716" s="324" t="s">
        <v>3827</v>
      </c>
      <c r="AT1716" s="390">
        <v>0</v>
      </c>
      <c r="AU1716" s="390">
        <v>0</v>
      </c>
      <c r="AV1716" s="390">
        <v>0</v>
      </c>
      <c r="AY1716" s="390" t="s">
        <v>3558</v>
      </c>
    </row>
    <row r="1717" spans="1:51" s="390" customFormat="1">
      <c r="A1717" s="324" t="s">
        <v>81</v>
      </c>
      <c r="B1717" s="324" t="s">
        <v>3832</v>
      </c>
      <c r="C1717" s="324">
        <v>22</v>
      </c>
      <c r="D1717" s="324">
        <v>20</v>
      </c>
      <c r="E1717" s="324">
        <v>1.6E-2</v>
      </c>
      <c r="F1717" s="399">
        <v>0</v>
      </c>
      <c r="G1717" s="324">
        <v>18.7</v>
      </c>
      <c r="H1717" s="324">
        <v>0.7</v>
      </c>
      <c r="I1717" s="324">
        <v>14</v>
      </c>
      <c r="J1717" s="324">
        <v>40</v>
      </c>
      <c r="K1717" s="324">
        <v>130</v>
      </c>
      <c r="L1717" s="324">
        <v>1</v>
      </c>
      <c r="M1717" s="324">
        <v>16.399999999999999</v>
      </c>
      <c r="N1717" s="324">
        <v>15.4</v>
      </c>
      <c r="O1717" s="324">
        <v>10</v>
      </c>
      <c r="P1717" s="324">
        <v>0</v>
      </c>
      <c r="Q1717" s="324" t="s">
        <v>293</v>
      </c>
      <c r="R1717" s="399">
        <v>1</v>
      </c>
      <c r="S1717" s="399">
        <v>0</v>
      </c>
      <c r="T1717" s="399">
        <v>0</v>
      </c>
      <c r="U1717" s="406">
        <v>1.94</v>
      </c>
      <c r="V1717" s="406">
        <v>0</v>
      </c>
      <c r="W1717" s="407">
        <v>0</v>
      </c>
      <c r="X1717" s="407">
        <v>0</v>
      </c>
      <c r="Y1717" s="324">
        <v>0</v>
      </c>
      <c r="Z1717" s="324">
        <v>0</v>
      </c>
      <c r="AA1717" s="407">
        <v>0</v>
      </c>
      <c r="AB1717" s="407">
        <v>0</v>
      </c>
      <c r="AC1717" s="324">
        <v>0</v>
      </c>
      <c r="AD1717" s="324">
        <v>0</v>
      </c>
      <c r="AE1717" s="407">
        <v>0</v>
      </c>
      <c r="AF1717" s="407">
        <v>0</v>
      </c>
      <c r="AG1717" s="324">
        <v>0</v>
      </c>
      <c r="AH1717" s="324">
        <v>0</v>
      </c>
      <c r="AI1717" s="324">
        <v>159.48963319999999</v>
      </c>
      <c r="AJ1717" s="324">
        <v>6900000000</v>
      </c>
      <c r="AK1717" s="324">
        <v>60000000</v>
      </c>
      <c r="AL1717" s="324">
        <v>1100000</v>
      </c>
      <c r="AM1717" s="407">
        <v>2.5000000000000001E-14</v>
      </c>
      <c r="AN1717" s="324">
        <v>1.2331000000000001</v>
      </c>
      <c r="AO1717" s="324">
        <v>360000</v>
      </c>
      <c r="AP1717" s="324">
        <v>1.5630000000000002E-2</v>
      </c>
      <c r="AQ1717" s="324">
        <v>0.125</v>
      </c>
      <c r="AR1717" s="324">
        <v>13</v>
      </c>
      <c r="AS1717" s="324" t="s">
        <v>3827</v>
      </c>
      <c r="AT1717" s="390">
        <v>0</v>
      </c>
      <c r="AU1717" s="390">
        <v>0</v>
      </c>
      <c r="AV1717" s="390">
        <v>0</v>
      </c>
      <c r="AY1717" s="390" t="s">
        <v>3558</v>
      </c>
    </row>
    <row r="1718" spans="1:51" s="390" customFormat="1">
      <c r="A1718" s="324" t="s">
        <v>81</v>
      </c>
      <c r="B1718" s="324" t="s">
        <v>3833</v>
      </c>
      <c r="C1718" s="324">
        <v>33</v>
      </c>
      <c r="D1718" s="324">
        <v>20</v>
      </c>
      <c r="E1718" s="324">
        <v>0.02</v>
      </c>
      <c r="F1718" s="399">
        <v>0</v>
      </c>
      <c r="G1718" s="324">
        <v>16.7</v>
      </c>
      <c r="H1718" s="324">
        <v>0.7</v>
      </c>
      <c r="I1718" s="324">
        <v>12</v>
      </c>
      <c r="J1718" s="324">
        <v>40</v>
      </c>
      <c r="K1718" s="324">
        <v>130</v>
      </c>
      <c r="L1718" s="324">
        <v>1</v>
      </c>
      <c r="M1718" s="324">
        <v>16.399999999999999</v>
      </c>
      <c r="N1718" s="324">
        <v>15.4</v>
      </c>
      <c r="O1718" s="324">
        <v>11</v>
      </c>
      <c r="P1718" s="324">
        <v>0</v>
      </c>
      <c r="Q1718" s="324" t="s">
        <v>293</v>
      </c>
      <c r="R1718" s="399">
        <v>1</v>
      </c>
      <c r="S1718" s="399">
        <v>0</v>
      </c>
      <c r="T1718" s="399">
        <v>0</v>
      </c>
      <c r="U1718" s="406">
        <v>1.94</v>
      </c>
      <c r="V1718" s="406">
        <v>0</v>
      </c>
      <c r="W1718" s="407">
        <v>0</v>
      </c>
      <c r="X1718" s="407">
        <v>0</v>
      </c>
      <c r="Y1718" s="324">
        <v>0</v>
      </c>
      <c r="Z1718" s="324">
        <v>0</v>
      </c>
      <c r="AA1718" s="407">
        <v>0</v>
      </c>
      <c r="AB1718" s="407">
        <v>0</v>
      </c>
      <c r="AC1718" s="324">
        <v>0</v>
      </c>
      <c r="AD1718" s="324">
        <v>0</v>
      </c>
      <c r="AE1718" s="407">
        <v>0</v>
      </c>
      <c r="AF1718" s="407">
        <v>0</v>
      </c>
      <c r="AG1718" s="324">
        <v>0</v>
      </c>
      <c r="AH1718" s="324">
        <v>0</v>
      </c>
      <c r="AI1718" s="324">
        <v>183.5985312</v>
      </c>
      <c r="AJ1718" s="324">
        <v>6900000000</v>
      </c>
      <c r="AK1718" s="324">
        <v>60000000</v>
      </c>
      <c r="AL1718" s="324">
        <v>1100000</v>
      </c>
      <c r="AM1718" s="407">
        <v>2.5000000000000001E-14</v>
      </c>
      <c r="AN1718" s="324">
        <v>1.34596</v>
      </c>
      <c r="AO1718" s="324">
        <v>360000</v>
      </c>
      <c r="AP1718" s="324">
        <v>1.5630000000000002E-2</v>
      </c>
      <c r="AQ1718" s="324">
        <v>0.125</v>
      </c>
      <c r="AR1718" s="324">
        <v>14</v>
      </c>
      <c r="AS1718" s="324" t="s">
        <v>3827</v>
      </c>
      <c r="AT1718" s="390">
        <v>0</v>
      </c>
      <c r="AU1718" s="390">
        <v>0</v>
      </c>
      <c r="AV1718" s="390">
        <v>0</v>
      </c>
      <c r="AY1718" s="390" t="s">
        <v>3558</v>
      </c>
    </row>
    <row r="1719" spans="1:51" s="390" customFormat="1">
      <c r="A1719" s="324" t="s">
        <v>81</v>
      </c>
      <c r="B1719" s="324" t="s">
        <v>3052</v>
      </c>
      <c r="C1719" s="324">
        <v>1</v>
      </c>
      <c r="D1719" s="324">
        <v>20</v>
      </c>
      <c r="E1719" s="324">
        <v>8.9999999999999998E-4</v>
      </c>
      <c r="F1719" s="399">
        <v>0</v>
      </c>
      <c r="G1719" s="324">
        <v>73.5</v>
      </c>
      <c r="H1719" s="324">
        <v>0.7</v>
      </c>
      <c r="I1719" s="324">
        <v>57.5</v>
      </c>
      <c r="J1719" s="324">
        <v>40</v>
      </c>
      <c r="K1719" s="324">
        <v>130</v>
      </c>
      <c r="L1719" s="324">
        <v>1</v>
      </c>
      <c r="M1719" s="324">
        <v>16.399999999999999</v>
      </c>
      <c r="N1719" s="324">
        <v>15.4</v>
      </c>
      <c r="O1719" s="324">
        <v>8</v>
      </c>
      <c r="P1719" s="324">
        <v>0</v>
      </c>
      <c r="Q1719" s="324" t="s">
        <v>293</v>
      </c>
      <c r="R1719" s="399">
        <v>1</v>
      </c>
      <c r="S1719" s="399">
        <v>0</v>
      </c>
      <c r="T1719" s="399">
        <v>0</v>
      </c>
      <c r="U1719" s="406">
        <v>1.5</v>
      </c>
      <c r="V1719" s="406">
        <v>0</v>
      </c>
      <c r="W1719" s="407">
        <v>0</v>
      </c>
      <c r="X1719" s="407">
        <v>0</v>
      </c>
      <c r="Y1719" s="324">
        <v>0</v>
      </c>
      <c r="Z1719" s="324">
        <v>0</v>
      </c>
      <c r="AA1719" s="407">
        <v>0</v>
      </c>
      <c r="AB1719" s="407">
        <v>0</v>
      </c>
      <c r="AC1719" s="324">
        <v>0</v>
      </c>
      <c r="AD1719" s="324">
        <v>0</v>
      </c>
      <c r="AE1719" s="407">
        <v>0</v>
      </c>
      <c r="AF1719" s="407">
        <v>0</v>
      </c>
      <c r="AG1719" s="324">
        <v>0</v>
      </c>
      <c r="AH1719" s="324">
        <v>0</v>
      </c>
      <c r="AI1719" s="324">
        <v>34.130000000000003</v>
      </c>
      <c r="AJ1719" s="324">
        <v>6900000000</v>
      </c>
      <c r="AK1719" s="324">
        <v>60000000</v>
      </c>
      <c r="AL1719" s="324">
        <v>1100000</v>
      </c>
      <c r="AM1719" s="324">
        <v>2.5000000000000001E-14</v>
      </c>
      <c r="AN1719" s="324">
        <v>1.1818979999999999</v>
      </c>
      <c r="AO1719" s="324">
        <v>22500</v>
      </c>
      <c r="AP1719" s="324">
        <v>0.25</v>
      </c>
      <c r="AQ1719" s="324">
        <v>0.5</v>
      </c>
      <c r="AR1719" s="324">
        <v>11</v>
      </c>
      <c r="AS1719" s="324" t="s">
        <v>3050</v>
      </c>
      <c r="AT1719" s="390">
        <v>0</v>
      </c>
      <c r="AU1719" s="390">
        <v>0</v>
      </c>
      <c r="AV1719" s="390">
        <v>0</v>
      </c>
      <c r="AY1719" s="390" t="s">
        <v>3549</v>
      </c>
    </row>
    <row r="1720" spans="1:51" s="390" customFormat="1">
      <c r="A1720" s="324" t="s">
        <v>81</v>
      </c>
      <c r="B1720" s="324" t="s">
        <v>3053</v>
      </c>
      <c r="C1720" s="324">
        <v>1.3</v>
      </c>
      <c r="D1720" s="324">
        <v>20</v>
      </c>
      <c r="E1720" s="324">
        <v>1.1999999999999999E-3</v>
      </c>
      <c r="F1720" s="399">
        <v>0</v>
      </c>
      <c r="G1720" s="324">
        <v>65</v>
      </c>
      <c r="H1720" s="324">
        <v>0.7</v>
      </c>
      <c r="I1720" s="324">
        <v>46.7</v>
      </c>
      <c r="J1720" s="324">
        <v>40</v>
      </c>
      <c r="K1720" s="324">
        <v>130</v>
      </c>
      <c r="L1720" s="324">
        <v>1</v>
      </c>
      <c r="M1720" s="324">
        <v>16.399999999999999</v>
      </c>
      <c r="N1720" s="324">
        <v>15.4</v>
      </c>
      <c r="O1720" s="324">
        <v>7.8</v>
      </c>
      <c r="P1720" s="324">
        <v>0</v>
      </c>
      <c r="Q1720" s="324" t="s">
        <v>293</v>
      </c>
      <c r="R1720" s="399">
        <v>1</v>
      </c>
      <c r="S1720" s="399">
        <v>0</v>
      </c>
      <c r="T1720" s="399">
        <v>0</v>
      </c>
      <c r="U1720" s="406">
        <v>1.5</v>
      </c>
      <c r="V1720" s="406">
        <v>0</v>
      </c>
      <c r="W1720" s="407">
        <v>0</v>
      </c>
      <c r="X1720" s="407">
        <v>0</v>
      </c>
      <c r="Y1720" s="324">
        <v>0</v>
      </c>
      <c r="Z1720" s="324">
        <v>0</v>
      </c>
      <c r="AA1720" s="407">
        <v>0</v>
      </c>
      <c r="AB1720" s="407">
        <v>0</v>
      </c>
      <c r="AC1720" s="324">
        <v>0</v>
      </c>
      <c r="AD1720" s="324">
        <v>0</v>
      </c>
      <c r="AE1720" s="407">
        <v>0</v>
      </c>
      <c r="AF1720" s="407">
        <v>0</v>
      </c>
      <c r="AG1720" s="324">
        <v>0</v>
      </c>
      <c r="AH1720" s="324">
        <v>0</v>
      </c>
      <c r="AI1720" s="324">
        <v>44.37</v>
      </c>
      <c r="AJ1720" s="324">
        <v>6900000000</v>
      </c>
      <c r="AK1720" s="324">
        <v>60000000</v>
      </c>
      <c r="AL1720" s="324">
        <v>1100000</v>
      </c>
      <c r="AM1720" s="324">
        <v>2.5000000000000001E-14</v>
      </c>
      <c r="AN1720" s="324">
        <v>1.1818979999999999</v>
      </c>
      <c r="AO1720" s="324">
        <v>35156</v>
      </c>
      <c r="AP1720" s="324">
        <v>0.16</v>
      </c>
      <c r="AQ1720" s="324">
        <v>0.4</v>
      </c>
      <c r="AR1720" s="324">
        <v>13</v>
      </c>
      <c r="AS1720" s="324" t="s">
        <v>3050</v>
      </c>
      <c r="AT1720" s="390">
        <v>0</v>
      </c>
      <c r="AU1720" s="390">
        <v>0</v>
      </c>
      <c r="AV1720" s="390">
        <v>0</v>
      </c>
      <c r="AY1720" s="390" t="s">
        <v>3549</v>
      </c>
    </row>
    <row r="1721" spans="1:51" s="390" customFormat="1">
      <c r="A1721" s="324" t="s">
        <v>81</v>
      </c>
      <c r="B1721" s="324" t="s">
        <v>3054</v>
      </c>
      <c r="C1721" s="324">
        <v>1.8</v>
      </c>
      <c r="D1721" s="324">
        <v>20</v>
      </c>
      <c r="E1721" s="324">
        <v>1.6000000000000001E-3</v>
      </c>
      <c r="F1721" s="399">
        <v>0</v>
      </c>
      <c r="G1721" s="324">
        <v>57</v>
      </c>
      <c r="H1721" s="324">
        <v>0.7</v>
      </c>
      <c r="I1721" s="324">
        <v>43.8</v>
      </c>
      <c r="J1721" s="324">
        <v>40</v>
      </c>
      <c r="K1721" s="324">
        <v>130</v>
      </c>
      <c r="L1721" s="324">
        <v>1</v>
      </c>
      <c r="M1721" s="324">
        <v>16.399999999999999</v>
      </c>
      <c r="N1721" s="324">
        <v>15.4</v>
      </c>
      <c r="O1721" s="324">
        <v>7.7</v>
      </c>
      <c r="P1721" s="324">
        <v>0</v>
      </c>
      <c r="Q1721" s="324" t="s">
        <v>293</v>
      </c>
      <c r="R1721" s="399">
        <v>1</v>
      </c>
      <c r="S1721" s="399">
        <v>0</v>
      </c>
      <c r="T1721" s="399">
        <v>0</v>
      </c>
      <c r="U1721" s="406">
        <v>1.5</v>
      </c>
      <c r="V1721" s="406">
        <v>0</v>
      </c>
      <c r="W1721" s="407">
        <v>0</v>
      </c>
      <c r="X1721" s="407">
        <v>0</v>
      </c>
      <c r="Y1721" s="324">
        <v>0</v>
      </c>
      <c r="Z1721" s="324">
        <v>0</v>
      </c>
      <c r="AA1721" s="407">
        <v>0</v>
      </c>
      <c r="AB1721" s="407">
        <v>0</v>
      </c>
      <c r="AC1721" s="324">
        <v>0</v>
      </c>
      <c r="AD1721" s="324">
        <v>0</v>
      </c>
      <c r="AE1721" s="407">
        <v>0</v>
      </c>
      <c r="AF1721" s="407">
        <v>0</v>
      </c>
      <c r="AG1721" s="324">
        <v>0</v>
      </c>
      <c r="AH1721" s="324">
        <v>0</v>
      </c>
      <c r="AI1721" s="324">
        <v>47.79</v>
      </c>
      <c r="AJ1721" s="324">
        <v>6900000000</v>
      </c>
      <c r="AK1721" s="324">
        <v>60000000</v>
      </c>
      <c r="AL1721" s="324">
        <v>1100000</v>
      </c>
      <c r="AM1721" s="324">
        <v>2.5000000000000001E-14</v>
      </c>
      <c r="AN1721" s="324">
        <v>1.1818979999999999</v>
      </c>
      <c r="AO1721" s="324">
        <v>45918</v>
      </c>
      <c r="AP1721" s="324">
        <v>0.1225</v>
      </c>
      <c r="AQ1721" s="324">
        <v>0.35</v>
      </c>
      <c r="AR1721" s="324">
        <v>11</v>
      </c>
      <c r="AS1721" s="324" t="s">
        <v>3050</v>
      </c>
      <c r="AT1721" s="390">
        <v>0</v>
      </c>
      <c r="AU1721" s="390">
        <v>0</v>
      </c>
      <c r="AV1721" s="390">
        <v>0</v>
      </c>
      <c r="AY1721" s="390" t="s">
        <v>3533</v>
      </c>
    </row>
    <row r="1722" spans="1:51" s="390" customFormat="1">
      <c r="A1722" s="324" t="s">
        <v>81</v>
      </c>
      <c r="B1722" s="324" t="s">
        <v>3055</v>
      </c>
      <c r="C1722" s="324">
        <v>2</v>
      </c>
      <c r="D1722" s="324">
        <v>20</v>
      </c>
      <c r="E1722" s="324">
        <v>1.9E-3</v>
      </c>
      <c r="F1722" s="399">
        <v>0</v>
      </c>
      <c r="G1722" s="324">
        <v>51</v>
      </c>
      <c r="H1722" s="324">
        <v>0.7</v>
      </c>
      <c r="I1722" s="324">
        <v>39.9</v>
      </c>
      <c r="J1722" s="324">
        <v>40</v>
      </c>
      <c r="K1722" s="324">
        <v>130</v>
      </c>
      <c r="L1722" s="324">
        <v>1</v>
      </c>
      <c r="M1722" s="324">
        <v>16.399999999999999</v>
      </c>
      <c r="N1722" s="324">
        <v>15.4</v>
      </c>
      <c r="O1722" s="324">
        <v>7.7</v>
      </c>
      <c r="P1722" s="324">
        <v>0</v>
      </c>
      <c r="Q1722" s="324" t="s">
        <v>293</v>
      </c>
      <c r="R1722" s="399">
        <v>1</v>
      </c>
      <c r="S1722" s="399">
        <v>0</v>
      </c>
      <c r="T1722" s="399">
        <v>0</v>
      </c>
      <c r="U1722" s="406">
        <v>1.5</v>
      </c>
      <c r="V1722" s="406">
        <v>0</v>
      </c>
      <c r="W1722" s="407">
        <v>0</v>
      </c>
      <c r="X1722" s="407">
        <v>0</v>
      </c>
      <c r="Y1722" s="324">
        <v>0</v>
      </c>
      <c r="Z1722" s="324">
        <v>0</v>
      </c>
      <c r="AA1722" s="407">
        <v>0</v>
      </c>
      <c r="AB1722" s="407">
        <v>0</v>
      </c>
      <c r="AC1722" s="324">
        <v>0</v>
      </c>
      <c r="AD1722" s="324">
        <v>0</v>
      </c>
      <c r="AE1722" s="407">
        <v>0</v>
      </c>
      <c r="AF1722" s="407">
        <v>0</v>
      </c>
      <c r="AG1722" s="324">
        <v>0</v>
      </c>
      <c r="AH1722" s="324">
        <v>0</v>
      </c>
      <c r="AI1722" s="324">
        <v>43.44</v>
      </c>
      <c r="AJ1722" s="324">
        <v>6900000000</v>
      </c>
      <c r="AK1722" s="324">
        <v>60000000</v>
      </c>
      <c r="AL1722" s="324">
        <v>1100000</v>
      </c>
      <c r="AM1722" s="324">
        <v>2.5000000000000001E-14</v>
      </c>
      <c r="AN1722" s="324">
        <v>1.1818979999999999</v>
      </c>
      <c r="AO1722" s="324">
        <v>45918</v>
      </c>
      <c r="AP1722" s="324">
        <v>0.1225</v>
      </c>
      <c r="AQ1722" s="324">
        <v>0.35</v>
      </c>
      <c r="AR1722" s="324">
        <v>11</v>
      </c>
      <c r="AS1722" s="324" t="s">
        <v>3050</v>
      </c>
      <c r="AT1722" s="390">
        <v>0</v>
      </c>
      <c r="AU1722" s="390">
        <v>0</v>
      </c>
      <c r="AV1722" s="390">
        <v>0</v>
      </c>
      <c r="AY1722" s="390" t="s">
        <v>3533</v>
      </c>
    </row>
    <row r="1723" spans="1:51" s="390" customFormat="1">
      <c r="A1723" s="324" t="s">
        <v>81</v>
      </c>
      <c r="B1723" s="324" t="s">
        <v>3056</v>
      </c>
      <c r="C1723" s="324">
        <v>3</v>
      </c>
      <c r="D1723" s="324">
        <v>20</v>
      </c>
      <c r="E1723" s="324">
        <v>2.5999999999999999E-3</v>
      </c>
      <c r="F1723" s="399">
        <v>0</v>
      </c>
      <c r="G1723" s="324">
        <v>43</v>
      </c>
      <c r="H1723" s="324">
        <v>0.7</v>
      </c>
      <c r="I1723" s="324">
        <v>34.4</v>
      </c>
      <c r="J1723" s="324">
        <v>40</v>
      </c>
      <c r="K1723" s="324">
        <v>130</v>
      </c>
      <c r="L1723" s="324">
        <v>1</v>
      </c>
      <c r="M1723" s="324">
        <v>16.399999999999999</v>
      </c>
      <c r="N1723" s="324">
        <v>15.4</v>
      </c>
      <c r="O1723" s="324">
        <v>7.5</v>
      </c>
      <c r="P1723" s="324">
        <v>0</v>
      </c>
      <c r="Q1723" s="324" t="s">
        <v>293</v>
      </c>
      <c r="R1723" s="399">
        <v>1</v>
      </c>
      <c r="S1723" s="399">
        <v>0</v>
      </c>
      <c r="T1723" s="399">
        <v>0</v>
      </c>
      <c r="U1723" s="406">
        <v>1.5</v>
      </c>
      <c r="V1723" s="406">
        <v>0</v>
      </c>
      <c r="W1723" s="407">
        <v>0</v>
      </c>
      <c r="X1723" s="407">
        <v>0</v>
      </c>
      <c r="Y1723" s="324">
        <v>0</v>
      </c>
      <c r="Z1723" s="324">
        <v>0</v>
      </c>
      <c r="AA1723" s="407">
        <v>0</v>
      </c>
      <c r="AB1723" s="407">
        <v>0</v>
      </c>
      <c r="AC1723" s="324">
        <v>0</v>
      </c>
      <c r="AD1723" s="324">
        <v>0</v>
      </c>
      <c r="AE1723" s="407">
        <v>0</v>
      </c>
      <c r="AF1723" s="407">
        <v>0</v>
      </c>
      <c r="AG1723" s="324">
        <v>0</v>
      </c>
      <c r="AH1723" s="324">
        <v>0</v>
      </c>
      <c r="AI1723" s="324">
        <v>65.16</v>
      </c>
      <c r="AJ1723" s="324">
        <v>6900000000</v>
      </c>
      <c r="AK1723" s="324">
        <v>60000000</v>
      </c>
      <c r="AL1723" s="324">
        <v>1100000</v>
      </c>
      <c r="AM1723" s="324">
        <v>2.5000000000000001E-14</v>
      </c>
      <c r="AN1723" s="324">
        <v>1.1818979999999999</v>
      </c>
      <c r="AO1723" s="324">
        <v>90000</v>
      </c>
      <c r="AP1723" s="324">
        <v>6.25E-2</v>
      </c>
      <c r="AQ1723" s="324">
        <v>0.25</v>
      </c>
      <c r="AR1723" s="324">
        <v>11</v>
      </c>
      <c r="AS1723" s="324" t="s">
        <v>3050</v>
      </c>
      <c r="AT1723" s="390">
        <v>0</v>
      </c>
      <c r="AU1723" s="390">
        <v>0</v>
      </c>
      <c r="AV1723" s="390">
        <v>0</v>
      </c>
      <c r="AY1723" s="390" t="s">
        <v>3533</v>
      </c>
    </row>
    <row r="1724" spans="1:51" s="390" customFormat="1">
      <c r="A1724" s="324" t="s">
        <v>81</v>
      </c>
      <c r="B1724" s="324" t="s">
        <v>3049</v>
      </c>
      <c r="C1724" s="324">
        <v>0.4</v>
      </c>
      <c r="D1724" s="324">
        <v>20</v>
      </c>
      <c r="E1724" s="324">
        <v>5.0000000000000001E-4</v>
      </c>
      <c r="F1724" s="399">
        <v>0</v>
      </c>
      <c r="G1724" s="324">
        <v>111</v>
      </c>
      <c r="H1724" s="324">
        <v>0.7</v>
      </c>
      <c r="I1724" s="324">
        <v>60</v>
      </c>
      <c r="J1724" s="324">
        <v>40</v>
      </c>
      <c r="K1724" s="324">
        <v>130</v>
      </c>
      <c r="L1724" s="324">
        <v>1</v>
      </c>
      <c r="M1724" s="324">
        <v>16.399999999999999</v>
      </c>
      <c r="N1724" s="324">
        <v>15.4</v>
      </c>
      <c r="O1724" s="324">
        <v>8</v>
      </c>
      <c r="P1724" s="324">
        <v>0</v>
      </c>
      <c r="Q1724" s="324" t="s">
        <v>293</v>
      </c>
      <c r="R1724" s="399">
        <v>1</v>
      </c>
      <c r="S1724" s="399">
        <v>0</v>
      </c>
      <c r="T1724" s="399">
        <v>0</v>
      </c>
      <c r="U1724" s="406">
        <v>1.5</v>
      </c>
      <c r="V1724" s="406">
        <v>0</v>
      </c>
      <c r="W1724" s="407">
        <v>0</v>
      </c>
      <c r="X1724" s="407">
        <v>0</v>
      </c>
      <c r="Y1724" s="324">
        <v>0</v>
      </c>
      <c r="Z1724" s="324">
        <v>0</v>
      </c>
      <c r="AA1724" s="407">
        <v>0</v>
      </c>
      <c r="AB1724" s="407">
        <v>0</v>
      </c>
      <c r="AC1724" s="324">
        <v>0</v>
      </c>
      <c r="AD1724" s="324">
        <v>0</v>
      </c>
      <c r="AE1724" s="407">
        <v>0</v>
      </c>
      <c r="AF1724" s="407">
        <v>0</v>
      </c>
      <c r="AG1724" s="324">
        <v>0</v>
      </c>
      <c r="AH1724" s="324">
        <v>0</v>
      </c>
      <c r="AI1724" s="324">
        <v>31.86</v>
      </c>
      <c r="AJ1724" s="324">
        <v>6900000000</v>
      </c>
      <c r="AK1724" s="324">
        <v>60000000</v>
      </c>
      <c r="AL1724" s="324">
        <v>1100000</v>
      </c>
      <c r="AM1724" s="324">
        <v>2.5000000000000001E-14</v>
      </c>
      <c r="AN1724" s="324">
        <v>1.1818979999999999</v>
      </c>
      <c r="AO1724" s="324">
        <v>22500</v>
      </c>
      <c r="AP1724" s="324">
        <v>0.25</v>
      </c>
      <c r="AQ1724" s="324">
        <v>0.5</v>
      </c>
      <c r="AR1724" s="324">
        <v>16</v>
      </c>
      <c r="AS1724" s="324" t="s">
        <v>3050</v>
      </c>
      <c r="AT1724" s="390">
        <v>0</v>
      </c>
      <c r="AU1724" s="390">
        <v>0</v>
      </c>
      <c r="AV1724" s="390">
        <v>0</v>
      </c>
      <c r="AY1724" s="390" t="s">
        <v>3533</v>
      </c>
    </row>
    <row r="1725" spans="1:51" s="390" customFormat="1">
      <c r="A1725" s="324" t="s">
        <v>81</v>
      </c>
      <c r="B1725" s="324" t="s">
        <v>3057</v>
      </c>
      <c r="C1725" s="324">
        <v>4.5</v>
      </c>
      <c r="D1725" s="324">
        <v>20</v>
      </c>
      <c r="E1725" s="324">
        <v>3.8E-3</v>
      </c>
      <c r="F1725" s="399">
        <v>0</v>
      </c>
      <c r="G1725" s="324">
        <v>34.200000000000003</v>
      </c>
      <c r="H1725" s="324">
        <v>0.7</v>
      </c>
      <c r="I1725" s="324">
        <v>27</v>
      </c>
      <c r="J1725" s="324">
        <v>40</v>
      </c>
      <c r="K1725" s="324">
        <v>130</v>
      </c>
      <c r="L1725" s="324">
        <v>1</v>
      </c>
      <c r="M1725" s="324">
        <v>16.399999999999999</v>
      </c>
      <c r="N1725" s="324">
        <v>15.4</v>
      </c>
      <c r="O1725" s="324">
        <v>7.5</v>
      </c>
      <c r="P1725" s="324">
        <v>0</v>
      </c>
      <c r="Q1725" s="324" t="s">
        <v>293</v>
      </c>
      <c r="R1725" s="399">
        <v>1</v>
      </c>
      <c r="S1725" s="399">
        <v>0</v>
      </c>
      <c r="T1725" s="399">
        <v>0</v>
      </c>
      <c r="U1725" s="406">
        <v>1.5</v>
      </c>
      <c r="V1725" s="406">
        <v>0</v>
      </c>
      <c r="W1725" s="407">
        <v>0</v>
      </c>
      <c r="X1725" s="407">
        <v>0</v>
      </c>
      <c r="Y1725" s="324">
        <v>0</v>
      </c>
      <c r="Z1725" s="324">
        <v>0</v>
      </c>
      <c r="AA1725" s="407">
        <v>0</v>
      </c>
      <c r="AB1725" s="407">
        <v>0</v>
      </c>
      <c r="AC1725" s="324">
        <v>0</v>
      </c>
      <c r="AD1725" s="324">
        <v>0</v>
      </c>
      <c r="AE1725" s="407">
        <v>0</v>
      </c>
      <c r="AF1725" s="407">
        <v>0</v>
      </c>
      <c r="AG1725" s="324">
        <v>0</v>
      </c>
      <c r="AH1725" s="324">
        <v>0</v>
      </c>
      <c r="AI1725" s="324">
        <v>82.71</v>
      </c>
      <c r="AJ1725" s="324">
        <v>6900000000</v>
      </c>
      <c r="AK1725" s="324">
        <v>60000000</v>
      </c>
      <c r="AL1725" s="324">
        <v>1100000</v>
      </c>
      <c r="AM1725" s="324">
        <v>2.5000000000000001E-14</v>
      </c>
      <c r="AN1725" s="324">
        <v>1.1818979999999999</v>
      </c>
      <c r="AO1725" s="324">
        <v>140625</v>
      </c>
      <c r="AP1725" s="324">
        <v>0.04</v>
      </c>
      <c r="AQ1725" s="324">
        <v>0.2</v>
      </c>
      <c r="AR1725" s="324">
        <v>12</v>
      </c>
      <c r="AS1725" s="324" t="s">
        <v>3050</v>
      </c>
      <c r="AT1725" s="390">
        <v>0</v>
      </c>
      <c r="AU1725" s="390">
        <v>0</v>
      </c>
      <c r="AV1725" s="390">
        <v>0</v>
      </c>
      <c r="AY1725" s="390" t="s">
        <v>3533</v>
      </c>
    </row>
    <row r="1726" spans="1:51" s="390" customFormat="1">
      <c r="A1726" s="324" t="s">
        <v>81</v>
      </c>
      <c r="B1726" s="324" t="s">
        <v>3058</v>
      </c>
      <c r="C1726" s="324">
        <v>5.3</v>
      </c>
      <c r="D1726" s="324">
        <v>20</v>
      </c>
      <c r="E1726" s="324">
        <v>4.4000000000000003E-3</v>
      </c>
      <c r="F1726" s="399">
        <v>0</v>
      </c>
      <c r="G1726" s="324">
        <v>33</v>
      </c>
      <c r="H1726" s="324">
        <v>0.7</v>
      </c>
      <c r="I1726" s="324">
        <v>26.5</v>
      </c>
      <c r="J1726" s="324">
        <v>40</v>
      </c>
      <c r="K1726" s="324">
        <v>130</v>
      </c>
      <c r="L1726" s="324">
        <v>1</v>
      </c>
      <c r="M1726" s="324">
        <v>16.399999999999999</v>
      </c>
      <c r="N1726" s="324">
        <v>15.4</v>
      </c>
      <c r="O1726" s="324">
        <v>7.5</v>
      </c>
      <c r="P1726" s="324">
        <v>0</v>
      </c>
      <c r="Q1726" s="324" t="s">
        <v>293</v>
      </c>
      <c r="R1726" s="399">
        <v>1</v>
      </c>
      <c r="S1726" s="399">
        <v>0</v>
      </c>
      <c r="T1726" s="399">
        <v>0</v>
      </c>
      <c r="U1726" s="406">
        <v>1.5</v>
      </c>
      <c r="V1726" s="406">
        <v>0</v>
      </c>
      <c r="W1726" s="407">
        <v>0</v>
      </c>
      <c r="X1726" s="407">
        <v>0</v>
      </c>
      <c r="Y1726" s="324">
        <v>0</v>
      </c>
      <c r="Z1726" s="324">
        <v>0</v>
      </c>
      <c r="AA1726" s="407">
        <v>0</v>
      </c>
      <c r="AB1726" s="407">
        <v>0</v>
      </c>
      <c r="AC1726" s="324">
        <v>0</v>
      </c>
      <c r="AD1726" s="324">
        <v>0</v>
      </c>
      <c r="AE1726" s="407">
        <v>0</v>
      </c>
      <c r="AF1726" s="407">
        <v>0</v>
      </c>
      <c r="AG1726" s="324">
        <v>0</v>
      </c>
      <c r="AH1726" s="324">
        <v>0</v>
      </c>
      <c r="AI1726" s="324">
        <v>84.42</v>
      </c>
      <c r="AJ1726" s="324">
        <v>6900000000</v>
      </c>
      <c r="AK1726" s="324">
        <v>60000000</v>
      </c>
      <c r="AL1726" s="324">
        <v>1100000</v>
      </c>
      <c r="AM1726" s="324">
        <v>2.5000000000000001E-14</v>
      </c>
      <c r="AN1726" s="324">
        <v>1.1818979999999999</v>
      </c>
      <c r="AO1726" s="324">
        <v>140625</v>
      </c>
      <c r="AP1726" s="324">
        <v>0.04</v>
      </c>
      <c r="AQ1726" s="324">
        <v>0.2</v>
      </c>
      <c r="AR1726" s="324">
        <v>11</v>
      </c>
      <c r="AS1726" s="324" t="s">
        <v>3050</v>
      </c>
      <c r="AT1726" s="390">
        <v>0</v>
      </c>
      <c r="AU1726" s="390">
        <v>0</v>
      </c>
      <c r="AV1726" s="390">
        <v>0</v>
      </c>
      <c r="AY1726" s="390" t="s">
        <v>3533</v>
      </c>
    </row>
    <row r="1727" spans="1:51" s="390" customFormat="1">
      <c r="A1727" s="324" t="s">
        <v>81</v>
      </c>
      <c r="B1727" s="324" t="s">
        <v>3059</v>
      </c>
      <c r="C1727" s="324">
        <v>6.1</v>
      </c>
      <c r="D1727" s="324">
        <v>20</v>
      </c>
      <c r="E1727" s="324">
        <v>5.7000000000000002E-3</v>
      </c>
      <c r="F1727" s="399">
        <v>0</v>
      </c>
      <c r="G1727" s="324">
        <v>31</v>
      </c>
      <c r="H1727" s="324">
        <v>0.7</v>
      </c>
      <c r="I1727" s="324">
        <v>22.6</v>
      </c>
      <c r="J1727" s="324">
        <v>40</v>
      </c>
      <c r="K1727" s="324">
        <v>130</v>
      </c>
      <c r="L1727" s="324">
        <v>1</v>
      </c>
      <c r="M1727" s="324">
        <v>16.399999999999999</v>
      </c>
      <c r="N1727" s="324">
        <v>15.4</v>
      </c>
      <c r="O1727" s="324">
        <v>7.4</v>
      </c>
      <c r="P1727" s="324">
        <v>0</v>
      </c>
      <c r="Q1727" s="324" t="s">
        <v>293</v>
      </c>
      <c r="R1727" s="399">
        <v>1</v>
      </c>
      <c r="S1727" s="399">
        <v>0</v>
      </c>
      <c r="T1727" s="399">
        <v>0</v>
      </c>
      <c r="U1727" s="406">
        <v>1.5</v>
      </c>
      <c r="V1727" s="406">
        <v>0</v>
      </c>
      <c r="W1727" s="407">
        <v>0</v>
      </c>
      <c r="X1727" s="407">
        <v>0</v>
      </c>
      <c r="Y1727" s="324">
        <v>0</v>
      </c>
      <c r="Z1727" s="324">
        <v>0</v>
      </c>
      <c r="AA1727" s="407">
        <v>0</v>
      </c>
      <c r="AB1727" s="407">
        <v>0</v>
      </c>
      <c r="AC1727" s="324">
        <v>0</v>
      </c>
      <c r="AD1727" s="324">
        <v>0</v>
      </c>
      <c r="AE1727" s="407">
        <v>0</v>
      </c>
      <c r="AF1727" s="407">
        <v>0</v>
      </c>
      <c r="AG1727" s="324">
        <v>0</v>
      </c>
      <c r="AH1727" s="324">
        <v>0</v>
      </c>
      <c r="AI1727" s="324">
        <v>85.73</v>
      </c>
      <c r="AJ1727" s="324">
        <v>6900000000</v>
      </c>
      <c r="AK1727" s="324">
        <v>60000000</v>
      </c>
      <c r="AL1727" s="324">
        <v>1100000</v>
      </c>
      <c r="AM1727" s="324">
        <v>2.5000000000000001E-14</v>
      </c>
      <c r="AN1727" s="324">
        <v>1.1818979999999999</v>
      </c>
      <c r="AO1727" s="324">
        <v>183673</v>
      </c>
      <c r="AP1727" s="324">
        <v>3.0630000000000001E-2</v>
      </c>
      <c r="AQ1727" s="324">
        <v>0.17499999999999999</v>
      </c>
      <c r="AR1727" s="324">
        <v>12</v>
      </c>
      <c r="AS1727" s="324" t="s">
        <v>3050</v>
      </c>
      <c r="AT1727" s="390">
        <v>0</v>
      </c>
      <c r="AU1727" s="390">
        <v>0</v>
      </c>
      <c r="AV1727" s="390">
        <v>0</v>
      </c>
      <c r="AY1727" s="390" t="s">
        <v>3533</v>
      </c>
    </row>
    <row r="1728" spans="1:51" s="390" customFormat="1">
      <c r="A1728" s="324" t="s">
        <v>81</v>
      </c>
      <c r="B1728" s="324" t="s">
        <v>3051</v>
      </c>
      <c r="C1728" s="324">
        <v>0.74</v>
      </c>
      <c r="D1728" s="324">
        <v>20</v>
      </c>
      <c r="E1728" s="324">
        <v>6.9999999999999999E-4</v>
      </c>
      <c r="F1728" s="399">
        <v>0</v>
      </c>
      <c r="G1728" s="324">
        <v>86</v>
      </c>
      <c r="H1728" s="324">
        <v>0.7</v>
      </c>
      <c r="I1728" s="324">
        <v>59.7</v>
      </c>
      <c r="J1728" s="324">
        <v>40</v>
      </c>
      <c r="K1728" s="324">
        <v>130</v>
      </c>
      <c r="L1728" s="324">
        <v>1</v>
      </c>
      <c r="M1728" s="324">
        <v>16.399999999999999</v>
      </c>
      <c r="N1728" s="324">
        <v>15.4</v>
      </c>
      <c r="O1728" s="324">
        <v>8</v>
      </c>
      <c r="P1728" s="324">
        <v>0</v>
      </c>
      <c r="Q1728" s="324" t="s">
        <v>293</v>
      </c>
      <c r="R1728" s="399">
        <v>1</v>
      </c>
      <c r="S1728" s="399">
        <v>0</v>
      </c>
      <c r="T1728" s="399">
        <v>0</v>
      </c>
      <c r="U1728" s="406">
        <v>1.5</v>
      </c>
      <c r="V1728" s="406">
        <v>0</v>
      </c>
      <c r="W1728" s="407">
        <v>0</v>
      </c>
      <c r="X1728" s="407">
        <v>0</v>
      </c>
      <c r="Y1728" s="324">
        <v>0</v>
      </c>
      <c r="Z1728" s="324">
        <v>0</v>
      </c>
      <c r="AA1728" s="407">
        <v>0</v>
      </c>
      <c r="AB1728" s="407">
        <v>0</v>
      </c>
      <c r="AC1728" s="324">
        <v>0</v>
      </c>
      <c r="AD1728" s="324">
        <v>0</v>
      </c>
      <c r="AE1728" s="407">
        <v>0</v>
      </c>
      <c r="AF1728" s="407">
        <v>0</v>
      </c>
      <c r="AG1728" s="324">
        <v>0</v>
      </c>
      <c r="AH1728" s="324">
        <v>0</v>
      </c>
      <c r="AI1728" s="324">
        <v>35.36</v>
      </c>
      <c r="AJ1728" s="324">
        <v>6900000000</v>
      </c>
      <c r="AK1728" s="324">
        <v>60000000</v>
      </c>
      <c r="AL1728" s="324">
        <v>1100000</v>
      </c>
      <c r="AM1728" s="324">
        <v>2.5000000000000001E-14</v>
      </c>
      <c r="AN1728" s="324">
        <v>1.1818979999999999</v>
      </c>
      <c r="AO1728" s="324">
        <v>22500</v>
      </c>
      <c r="AP1728" s="324">
        <v>0.25</v>
      </c>
      <c r="AQ1728" s="324">
        <v>0.5</v>
      </c>
      <c r="AR1728" s="324">
        <v>13</v>
      </c>
      <c r="AS1728" s="324" t="s">
        <v>3050</v>
      </c>
      <c r="AT1728" s="390">
        <v>0</v>
      </c>
      <c r="AU1728" s="390">
        <v>0</v>
      </c>
      <c r="AV1728" s="390">
        <v>0</v>
      </c>
      <c r="AY1728" s="390" t="s">
        <v>3533</v>
      </c>
    </row>
    <row r="1729" spans="1:51" s="390" customFormat="1">
      <c r="A1729" s="399" t="s">
        <v>81</v>
      </c>
      <c r="B1729" s="399" t="s">
        <v>2030</v>
      </c>
      <c r="C1729" s="399">
        <v>1</v>
      </c>
      <c r="D1729" s="399">
        <v>20</v>
      </c>
      <c r="E1729" s="403">
        <v>1.3299999999999999E-2</v>
      </c>
      <c r="F1729" s="399">
        <v>0</v>
      </c>
      <c r="G1729" s="399">
        <v>8.6999999999999993</v>
      </c>
      <c r="H1729" s="399">
        <v>0.7</v>
      </c>
      <c r="I1729" s="399">
        <v>9.6</v>
      </c>
      <c r="J1729" s="399">
        <v>40</v>
      </c>
      <c r="K1729" s="399">
        <v>165</v>
      </c>
      <c r="L1729" s="403">
        <v>1</v>
      </c>
      <c r="M1729" s="404">
        <v>4.3000001907348633</v>
      </c>
      <c r="N1729" s="404">
        <v>4.3000001907348633</v>
      </c>
      <c r="O1729" s="404">
        <v>2.0999999046325684</v>
      </c>
      <c r="P1729" s="399">
        <v>0</v>
      </c>
      <c r="Q1729" s="399" t="s">
        <v>293</v>
      </c>
      <c r="R1729" s="399">
        <v>1</v>
      </c>
      <c r="S1729" s="399">
        <v>0</v>
      </c>
      <c r="T1729" s="399">
        <v>0</v>
      </c>
      <c r="U1729" s="404">
        <v>0.41</v>
      </c>
      <c r="V1729" s="404">
        <v>0</v>
      </c>
      <c r="W1729" s="407">
        <v>0</v>
      </c>
      <c r="X1729" s="407">
        <v>0</v>
      </c>
      <c r="Y1729" s="324">
        <v>0</v>
      </c>
      <c r="Z1729" s="324">
        <v>0</v>
      </c>
      <c r="AA1729" s="407">
        <v>0</v>
      </c>
      <c r="AB1729" s="407">
        <v>0</v>
      </c>
      <c r="AC1729" s="324">
        <v>0</v>
      </c>
      <c r="AD1729" s="324">
        <v>0</v>
      </c>
      <c r="AE1729" s="407">
        <v>0</v>
      </c>
      <c r="AF1729" s="407">
        <v>0</v>
      </c>
      <c r="AG1729" s="324">
        <v>0</v>
      </c>
      <c r="AH1729" s="324">
        <v>0</v>
      </c>
      <c r="AI1729" s="404">
        <v>382.5876699645724</v>
      </c>
      <c r="AJ1729" s="399">
        <v>6900000000</v>
      </c>
      <c r="AK1729" s="399">
        <v>60000000</v>
      </c>
      <c r="AL1729" s="399">
        <v>1100000</v>
      </c>
      <c r="AM1729" s="405">
        <v>2.5000000000000001E-14</v>
      </c>
      <c r="AN1729" s="399">
        <v>1.3911E-2</v>
      </c>
      <c r="AO1729" s="403">
        <v>2246584</v>
      </c>
      <c r="AP1729" s="403">
        <v>2.5000000000000001E-3</v>
      </c>
      <c r="AQ1729" s="403">
        <v>5.0040000000000001E-2</v>
      </c>
      <c r="AR1729" s="403">
        <v>30</v>
      </c>
      <c r="AS1729" s="399" t="s">
        <v>3705</v>
      </c>
      <c r="AT1729" s="390">
        <v>0</v>
      </c>
      <c r="AU1729" s="390">
        <v>0</v>
      </c>
      <c r="AV1729" s="390">
        <v>0</v>
      </c>
      <c r="AY1729" s="390" t="s">
        <v>3533</v>
      </c>
    </row>
    <row r="1730" spans="1:51" s="390" customFormat="1">
      <c r="A1730" s="399" t="s">
        <v>81</v>
      </c>
      <c r="B1730" s="399" t="s">
        <v>4315</v>
      </c>
      <c r="C1730" s="399">
        <v>1.2</v>
      </c>
      <c r="D1730" s="399">
        <v>20</v>
      </c>
      <c r="E1730" s="403">
        <v>1.95E-2</v>
      </c>
      <c r="F1730" s="399">
        <v>0</v>
      </c>
      <c r="G1730" s="399">
        <v>7.9</v>
      </c>
      <c r="H1730" s="399">
        <v>0.7</v>
      </c>
      <c r="I1730" s="399">
        <v>9</v>
      </c>
      <c r="J1730" s="399">
        <v>40</v>
      </c>
      <c r="K1730" s="399">
        <v>165</v>
      </c>
      <c r="L1730" s="403">
        <v>1</v>
      </c>
      <c r="M1730" s="404">
        <v>4.3</v>
      </c>
      <c r="N1730" s="404">
        <v>4.3</v>
      </c>
      <c r="O1730" s="404">
        <v>2.1</v>
      </c>
      <c r="P1730" s="399">
        <v>0</v>
      </c>
      <c r="Q1730" s="399" t="s">
        <v>293</v>
      </c>
      <c r="R1730" s="399">
        <v>1</v>
      </c>
      <c r="S1730" s="399">
        <v>0</v>
      </c>
      <c r="T1730" s="399">
        <v>0</v>
      </c>
      <c r="U1730" s="404">
        <v>0.6</v>
      </c>
      <c r="V1730" s="404">
        <v>0</v>
      </c>
      <c r="W1730" s="407">
        <v>0</v>
      </c>
      <c r="X1730" s="407">
        <v>0</v>
      </c>
      <c r="Y1730" s="324">
        <v>0</v>
      </c>
      <c r="Z1730" s="324">
        <v>0</v>
      </c>
      <c r="AA1730" s="407">
        <v>0</v>
      </c>
      <c r="AB1730" s="407">
        <v>0</v>
      </c>
      <c r="AC1730" s="324">
        <v>0</v>
      </c>
      <c r="AD1730" s="324">
        <v>0</v>
      </c>
      <c r="AE1730" s="407">
        <v>0</v>
      </c>
      <c r="AF1730" s="407">
        <v>0</v>
      </c>
      <c r="AG1730" s="324">
        <v>0</v>
      </c>
      <c r="AH1730" s="324">
        <v>0</v>
      </c>
      <c r="AI1730" s="404">
        <v>397.89119257393014</v>
      </c>
      <c r="AJ1730" s="399">
        <v>6900000000</v>
      </c>
      <c r="AK1730" s="399">
        <v>60000000</v>
      </c>
      <c r="AL1730" s="399">
        <v>1100000</v>
      </c>
      <c r="AM1730" s="405">
        <v>2.5000000000000001E-14</v>
      </c>
      <c r="AN1730" s="399">
        <v>1.3911E-2</v>
      </c>
      <c r="AO1730" s="403">
        <v>2246584</v>
      </c>
      <c r="AP1730" s="403">
        <v>2.5000000000000001E-3</v>
      </c>
      <c r="AQ1730" s="403">
        <v>5.0040000000000001E-2</v>
      </c>
      <c r="AR1730" s="403">
        <v>25</v>
      </c>
      <c r="AS1730" s="399" t="s">
        <v>4316</v>
      </c>
      <c r="AT1730" s="390">
        <v>0</v>
      </c>
      <c r="AU1730" s="390">
        <v>0</v>
      </c>
      <c r="AV1730" s="390">
        <v>0</v>
      </c>
      <c r="AY1730" s="390" t="s">
        <v>3558</v>
      </c>
    </row>
    <row r="1731" spans="1:51" s="390" customFormat="1">
      <c r="A1731" s="399" t="s">
        <v>81</v>
      </c>
      <c r="B1731" s="399" t="s">
        <v>2031</v>
      </c>
      <c r="C1731" s="399">
        <v>1.5</v>
      </c>
      <c r="D1731" s="399">
        <v>20</v>
      </c>
      <c r="E1731" s="403">
        <v>2.1499999999999998E-2</v>
      </c>
      <c r="F1731" s="399">
        <v>0</v>
      </c>
      <c r="G1731" s="399">
        <v>7.1</v>
      </c>
      <c r="H1731" s="399">
        <v>0.7</v>
      </c>
      <c r="I1731" s="399">
        <v>7.5</v>
      </c>
      <c r="J1731" s="399">
        <v>40</v>
      </c>
      <c r="K1731" s="399">
        <v>165</v>
      </c>
      <c r="L1731" s="403">
        <v>1</v>
      </c>
      <c r="M1731" s="404">
        <v>4.3000001907348633</v>
      </c>
      <c r="N1731" s="404">
        <v>4.3000001907348633</v>
      </c>
      <c r="O1731" s="404">
        <v>2.0999999046325684</v>
      </c>
      <c r="P1731" s="399">
        <v>0</v>
      </c>
      <c r="Q1731" s="399" t="s">
        <v>293</v>
      </c>
      <c r="R1731" s="399">
        <v>1</v>
      </c>
      <c r="S1731" s="399">
        <v>0</v>
      </c>
      <c r="T1731" s="399">
        <v>0</v>
      </c>
      <c r="U1731" s="404">
        <v>0.41</v>
      </c>
      <c r="V1731" s="404">
        <v>0</v>
      </c>
      <c r="W1731" s="407">
        <v>0</v>
      </c>
      <c r="X1731" s="407">
        <v>0</v>
      </c>
      <c r="Y1731" s="324">
        <v>0</v>
      </c>
      <c r="Z1731" s="324">
        <v>0</v>
      </c>
      <c r="AA1731" s="407">
        <v>0</v>
      </c>
      <c r="AB1731" s="407">
        <v>0</v>
      </c>
      <c r="AC1731" s="324">
        <v>0</v>
      </c>
      <c r="AD1731" s="324">
        <v>0</v>
      </c>
      <c r="AE1731" s="407">
        <v>0</v>
      </c>
      <c r="AF1731" s="407">
        <v>0</v>
      </c>
      <c r="AG1731" s="324">
        <v>0</v>
      </c>
      <c r="AH1731" s="324">
        <v>0</v>
      </c>
      <c r="AI1731" s="404">
        <v>438.85056260642125</v>
      </c>
      <c r="AJ1731" s="399">
        <v>6900000000</v>
      </c>
      <c r="AK1731" s="399">
        <v>60000000</v>
      </c>
      <c r="AL1731" s="399">
        <v>1100000</v>
      </c>
      <c r="AM1731" s="405">
        <v>2.5000000000000001E-14</v>
      </c>
      <c r="AN1731" s="399">
        <v>1.3911E-2</v>
      </c>
      <c r="AO1731" s="403">
        <v>3514746</v>
      </c>
      <c r="AP1731" s="403">
        <v>1.6000000000000001E-3</v>
      </c>
      <c r="AQ1731" s="403">
        <v>4.0009999999999997E-2</v>
      </c>
      <c r="AR1731" s="403">
        <v>30</v>
      </c>
      <c r="AS1731" s="399" t="s">
        <v>3705</v>
      </c>
      <c r="AT1731" s="390">
        <v>0</v>
      </c>
      <c r="AU1731" s="390">
        <v>0</v>
      </c>
      <c r="AV1731" s="390">
        <v>0</v>
      </c>
      <c r="AY1731" s="390" t="s">
        <v>3533</v>
      </c>
    </row>
    <row r="1732" spans="1:51" s="390" customFormat="1">
      <c r="A1732" s="399" t="s">
        <v>81</v>
      </c>
      <c r="B1732" s="399" t="s">
        <v>2027</v>
      </c>
      <c r="C1732" s="399">
        <v>0.22</v>
      </c>
      <c r="D1732" s="399">
        <v>20</v>
      </c>
      <c r="E1732" s="403">
        <v>5.7999999999999996E-3</v>
      </c>
      <c r="F1732" s="399">
        <v>0</v>
      </c>
      <c r="G1732" s="399">
        <v>18.7</v>
      </c>
      <c r="H1732" s="399">
        <v>0.7</v>
      </c>
      <c r="I1732" s="399">
        <v>16.8</v>
      </c>
      <c r="J1732" s="399">
        <v>40</v>
      </c>
      <c r="K1732" s="399">
        <v>165</v>
      </c>
      <c r="L1732" s="403">
        <v>1</v>
      </c>
      <c r="M1732" s="404">
        <v>4.3000001907348633</v>
      </c>
      <c r="N1732" s="404">
        <v>4.3000001907348633</v>
      </c>
      <c r="O1732" s="404">
        <v>2.0999999046325684</v>
      </c>
      <c r="P1732" s="399">
        <v>0</v>
      </c>
      <c r="Q1732" s="399" t="s">
        <v>293</v>
      </c>
      <c r="R1732" s="399">
        <v>1</v>
      </c>
      <c r="S1732" s="399">
        <v>0</v>
      </c>
      <c r="T1732" s="399">
        <v>0</v>
      </c>
      <c r="U1732" s="404">
        <v>0.41</v>
      </c>
      <c r="V1732" s="404">
        <v>0</v>
      </c>
      <c r="W1732" s="407">
        <v>0</v>
      </c>
      <c r="X1732" s="407">
        <v>0</v>
      </c>
      <c r="Y1732" s="324">
        <v>0</v>
      </c>
      <c r="Z1732" s="324">
        <v>0</v>
      </c>
      <c r="AA1732" s="407">
        <v>0</v>
      </c>
      <c r="AB1732" s="407">
        <v>0</v>
      </c>
      <c r="AC1732" s="324">
        <v>0</v>
      </c>
      <c r="AD1732" s="324">
        <v>0</v>
      </c>
      <c r="AE1732" s="407">
        <v>0</v>
      </c>
      <c r="AF1732" s="407">
        <v>0</v>
      </c>
      <c r="AG1732" s="324">
        <v>0</v>
      </c>
      <c r="AH1732" s="324">
        <v>0</v>
      </c>
      <c r="AI1732" s="404">
        <v>218.84014603392731</v>
      </c>
      <c r="AJ1732" s="399">
        <v>6900000000</v>
      </c>
      <c r="AK1732" s="399">
        <v>60000000</v>
      </c>
      <c r="AL1732" s="399">
        <v>1100000</v>
      </c>
      <c r="AM1732" s="405">
        <v>2.5000000000000001E-14</v>
      </c>
      <c r="AN1732" s="399">
        <v>1.3911E-2</v>
      </c>
      <c r="AO1732" s="403">
        <v>2292904</v>
      </c>
      <c r="AP1732" s="403">
        <v>2.4499999999999999E-3</v>
      </c>
      <c r="AQ1732" s="403">
        <v>4.9529999999999998E-2</v>
      </c>
      <c r="AR1732" s="403">
        <v>22</v>
      </c>
      <c r="AS1732" s="399" t="s">
        <v>3705</v>
      </c>
      <c r="AT1732" s="390">
        <v>0</v>
      </c>
      <c r="AU1732" s="390">
        <v>0</v>
      </c>
      <c r="AV1732" s="390">
        <v>0</v>
      </c>
      <c r="AY1732" s="390" t="s">
        <v>3533</v>
      </c>
    </row>
    <row r="1733" spans="1:51" s="390" customFormat="1">
      <c r="A1733" s="399" t="s">
        <v>81</v>
      </c>
      <c r="B1733" s="399" t="s">
        <v>2032</v>
      </c>
      <c r="C1733" s="399">
        <v>2.2000000000000002</v>
      </c>
      <c r="D1733" s="399">
        <v>20</v>
      </c>
      <c r="E1733" s="403">
        <v>3.5200000000000002E-2</v>
      </c>
      <c r="F1733" s="399">
        <v>0</v>
      </c>
      <c r="G1733" s="399">
        <v>5.6</v>
      </c>
      <c r="H1733" s="399">
        <v>0.7</v>
      </c>
      <c r="I1733" s="399">
        <v>5.5</v>
      </c>
      <c r="J1733" s="399">
        <v>40</v>
      </c>
      <c r="K1733" s="399">
        <v>165</v>
      </c>
      <c r="L1733" s="403">
        <v>1</v>
      </c>
      <c r="M1733" s="404">
        <v>4.3000001907348633</v>
      </c>
      <c r="N1733" s="404">
        <v>4.3000001907348633</v>
      </c>
      <c r="O1733" s="404">
        <v>2.0999999046325684</v>
      </c>
      <c r="P1733" s="399">
        <v>0</v>
      </c>
      <c r="Q1733" s="399" t="s">
        <v>293</v>
      </c>
      <c r="R1733" s="399">
        <v>1</v>
      </c>
      <c r="S1733" s="399">
        <v>0</v>
      </c>
      <c r="T1733" s="399">
        <v>0</v>
      </c>
      <c r="U1733" s="404">
        <v>0.41</v>
      </c>
      <c r="V1733" s="404">
        <v>0</v>
      </c>
      <c r="W1733" s="407">
        <v>0</v>
      </c>
      <c r="X1733" s="407">
        <v>0</v>
      </c>
      <c r="Y1733" s="324">
        <v>0</v>
      </c>
      <c r="Z1733" s="324">
        <v>0</v>
      </c>
      <c r="AA1733" s="407">
        <v>0</v>
      </c>
      <c r="AB1733" s="407">
        <v>0</v>
      </c>
      <c r="AC1733" s="324">
        <v>0</v>
      </c>
      <c r="AD1733" s="324">
        <v>0</v>
      </c>
      <c r="AE1733" s="407">
        <v>0</v>
      </c>
      <c r="AF1733" s="407">
        <v>0</v>
      </c>
      <c r="AG1733" s="324">
        <v>0</v>
      </c>
      <c r="AH1733" s="324">
        <v>0</v>
      </c>
      <c r="AI1733" s="404">
        <v>521.04798086420919</v>
      </c>
      <c r="AJ1733" s="399">
        <v>6900000000</v>
      </c>
      <c r="AK1733" s="399">
        <v>60000000</v>
      </c>
      <c r="AL1733" s="399">
        <v>1100000</v>
      </c>
      <c r="AM1733" s="405">
        <v>2.5000000000000001E-14</v>
      </c>
      <c r="AN1733" s="399">
        <v>1.3911E-2</v>
      </c>
      <c r="AO1733" s="403">
        <v>6250000</v>
      </c>
      <c r="AP1733" s="403">
        <v>8.9999999999999998E-4</v>
      </c>
      <c r="AQ1733" s="403">
        <v>0.03</v>
      </c>
      <c r="AR1733" s="403">
        <v>34</v>
      </c>
      <c r="AS1733" s="399" t="s">
        <v>3705</v>
      </c>
      <c r="AT1733" s="390">
        <v>0</v>
      </c>
      <c r="AU1733" s="390">
        <v>0</v>
      </c>
      <c r="AV1733" s="390">
        <v>0</v>
      </c>
      <c r="AY1733" s="390" t="s">
        <v>3533</v>
      </c>
    </row>
    <row r="1734" spans="1:51" s="390" customFormat="1">
      <c r="A1734" s="399" t="s">
        <v>81</v>
      </c>
      <c r="B1734" s="399" t="s">
        <v>2028</v>
      </c>
      <c r="C1734" s="399">
        <v>0.4</v>
      </c>
      <c r="D1734" s="399">
        <v>20</v>
      </c>
      <c r="E1734" s="403">
        <v>7.6E-3</v>
      </c>
      <c r="F1734" s="399">
        <v>0</v>
      </c>
      <c r="G1734" s="399">
        <v>12.5</v>
      </c>
      <c r="H1734" s="399">
        <v>0.7</v>
      </c>
      <c r="I1734" s="399">
        <v>14</v>
      </c>
      <c r="J1734" s="399">
        <v>40</v>
      </c>
      <c r="K1734" s="399">
        <v>165</v>
      </c>
      <c r="L1734" s="403">
        <v>1</v>
      </c>
      <c r="M1734" s="404">
        <v>4.3000001907348633</v>
      </c>
      <c r="N1734" s="404">
        <v>4.3000001907348633</v>
      </c>
      <c r="O1734" s="404">
        <v>2.0999999046325684</v>
      </c>
      <c r="P1734" s="399">
        <v>0</v>
      </c>
      <c r="Q1734" s="399" t="s">
        <v>293</v>
      </c>
      <c r="R1734" s="399">
        <v>1</v>
      </c>
      <c r="S1734" s="399">
        <v>0</v>
      </c>
      <c r="T1734" s="399">
        <v>0</v>
      </c>
      <c r="U1734" s="404">
        <v>0.41</v>
      </c>
      <c r="V1734" s="404">
        <v>0</v>
      </c>
      <c r="W1734" s="407">
        <v>0</v>
      </c>
      <c r="X1734" s="407">
        <v>0</v>
      </c>
      <c r="Y1734" s="324">
        <v>0</v>
      </c>
      <c r="Z1734" s="324">
        <v>0</v>
      </c>
      <c r="AA1734" s="407">
        <v>0</v>
      </c>
      <c r="AB1734" s="407">
        <v>0</v>
      </c>
      <c r="AC1734" s="324">
        <v>0</v>
      </c>
      <c r="AD1734" s="324">
        <v>0</v>
      </c>
      <c r="AE1734" s="407">
        <v>0</v>
      </c>
      <c r="AF1734" s="407">
        <v>0</v>
      </c>
      <c r="AG1734" s="324">
        <v>0</v>
      </c>
      <c r="AH1734" s="324">
        <v>0</v>
      </c>
      <c r="AI1734" s="404">
        <v>284.20798763728277</v>
      </c>
      <c r="AJ1734" s="399">
        <v>6900000000</v>
      </c>
      <c r="AK1734" s="399">
        <v>60000000</v>
      </c>
      <c r="AL1734" s="399">
        <v>1100000</v>
      </c>
      <c r="AM1734" s="405">
        <v>2.5000000000000001E-14</v>
      </c>
      <c r="AN1734" s="399">
        <v>1.3911E-2</v>
      </c>
      <c r="AO1734" s="403">
        <v>2250000</v>
      </c>
      <c r="AP1734" s="403">
        <v>2.5000000000000001E-3</v>
      </c>
      <c r="AQ1734" s="403">
        <v>0.05</v>
      </c>
      <c r="AR1734" s="403">
        <v>25</v>
      </c>
      <c r="AS1734" s="399" t="s">
        <v>3705</v>
      </c>
      <c r="AT1734" s="390">
        <v>0</v>
      </c>
      <c r="AU1734" s="390">
        <v>0</v>
      </c>
      <c r="AV1734" s="390">
        <v>0</v>
      </c>
      <c r="AY1734" s="390" t="s">
        <v>3533</v>
      </c>
    </row>
    <row r="1735" spans="1:51" s="390" customFormat="1">
      <c r="A1735" s="399" t="s">
        <v>81</v>
      </c>
      <c r="B1735" s="399" t="s">
        <v>2029</v>
      </c>
      <c r="C1735" s="399">
        <v>0.6</v>
      </c>
      <c r="D1735" s="399">
        <v>20</v>
      </c>
      <c r="E1735" s="403">
        <v>9.4999999999999998E-3</v>
      </c>
      <c r="F1735" s="399">
        <v>0</v>
      </c>
      <c r="G1735" s="399">
        <v>10.4</v>
      </c>
      <c r="H1735" s="399">
        <v>0.7</v>
      </c>
      <c r="I1735" s="399">
        <v>11.7</v>
      </c>
      <c r="J1735" s="399">
        <v>40</v>
      </c>
      <c r="K1735" s="399">
        <v>165</v>
      </c>
      <c r="L1735" s="403">
        <v>1</v>
      </c>
      <c r="M1735" s="404">
        <v>4.3000001907348633</v>
      </c>
      <c r="N1735" s="404">
        <v>4.3000001907348633</v>
      </c>
      <c r="O1735" s="404">
        <v>2.0999999046325684</v>
      </c>
      <c r="P1735" s="399">
        <v>0</v>
      </c>
      <c r="Q1735" s="399" t="s">
        <v>293</v>
      </c>
      <c r="R1735" s="399">
        <v>1</v>
      </c>
      <c r="S1735" s="399">
        <v>0</v>
      </c>
      <c r="T1735" s="399">
        <v>0</v>
      </c>
      <c r="U1735" s="404">
        <v>0.41</v>
      </c>
      <c r="V1735" s="404">
        <v>0</v>
      </c>
      <c r="W1735" s="407">
        <v>0</v>
      </c>
      <c r="X1735" s="407">
        <v>0</v>
      </c>
      <c r="Y1735" s="324">
        <v>0</v>
      </c>
      <c r="Z1735" s="324">
        <v>0</v>
      </c>
      <c r="AA1735" s="407">
        <v>0</v>
      </c>
      <c r="AB1735" s="407">
        <v>0</v>
      </c>
      <c r="AC1735" s="324">
        <v>0</v>
      </c>
      <c r="AD1735" s="324">
        <v>0</v>
      </c>
      <c r="AE1735" s="407">
        <v>0</v>
      </c>
      <c r="AF1735" s="407">
        <v>0</v>
      </c>
      <c r="AG1735" s="324">
        <v>0</v>
      </c>
      <c r="AH1735" s="324">
        <v>0</v>
      </c>
      <c r="AI1735" s="404">
        <v>331.57599381160844</v>
      </c>
      <c r="AJ1735" s="399">
        <v>6900000000</v>
      </c>
      <c r="AK1735" s="399">
        <v>60000000</v>
      </c>
      <c r="AL1735" s="399">
        <v>1100000</v>
      </c>
      <c r="AM1735" s="405">
        <v>2.5000000000000001E-14</v>
      </c>
      <c r="AN1735" s="399">
        <v>1.3911E-2</v>
      </c>
      <c r="AO1735" s="403">
        <v>2250000</v>
      </c>
      <c r="AP1735" s="403">
        <v>2.5000000000000001E-3</v>
      </c>
      <c r="AQ1735" s="403">
        <v>0.05</v>
      </c>
      <c r="AR1735" s="403">
        <v>28</v>
      </c>
      <c r="AS1735" s="399" t="s">
        <v>3705</v>
      </c>
      <c r="AT1735" s="390">
        <v>0</v>
      </c>
      <c r="AU1735" s="390">
        <v>0</v>
      </c>
      <c r="AV1735" s="390">
        <v>0</v>
      </c>
      <c r="AY1735" s="390" t="s">
        <v>3533</v>
      </c>
    </row>
    <row r="1736" spans="1:51" s="390" customFormat="1">
      <c r="A1736" s="324" t="s">
        <v>81</v>
      </c>
      <c r="B1736" s="324" t="s">
        <v>2033</v>
      </c>
      <c r="C1736" s="324">
        <v>3.3</v>
      </c>
      <c r="D1736" s="324">
        <v>20</v>
      </c>
      <c r="E1736" s="324">
        <v>2.5999999999999999E-2</v>
      </c>
      <c r="F1736" s="399">
        <v>0</v>
      </c>
      <c r="G1736" s="324">
        <v>5.5</v>
      </c>
      <c r="H1736" s="324">
        <v>0.7</v>
      </c>
      <c r="I1736" s="324">
        <v>6.6</v>
      </c>
      <c r="J1736" s="324">
        <v>40</v>
      </c>
      <c r="K1736" s="324">
        <v>165</v>
      </c>
      <c r="L1736" s="324">
        <v>1</v>
      </c>
      <c r="M1736" s="324">
        <v>4.3</v>
      </c>
      <c r="N1736" s="324">
        <v>4.3</v>
      </c>
      <c r="O1736" s="324">
        <v>3.1</v>
      </c>
      <c r="P1736" s="324">
        <v>0</v>
      </c>
      <c r="Q1736" s="324" t="s">
        <v>293</v>
      </c>
      <c r="R1736" s="399">
        <v>1</v>
      </c>
      <c r="S1736" s="399">
        <v>0</v>
      </c>
      <c r="T1736" s="399">
        <v>0</v>
      </c>
      <c r="U1736" s="406">
        <v>0.45</v>
      </c>
      <c r="V1736" s="406">
        <v>0</v>
      </c>
      <c r="W1736" s="407">
        <v>0</v>
      </c>
      <c r="X1736" s="407">
        <v>0</v>
      </c>
      <c r="Y1736" s="324">
        <v>0</v>
      </c>
      <c r="Z1736" s="324">
        <v>0</v>
      </c>
      <c r="AA1736" s="407">
        <v>0</v>
      </c>
      <c r="AB1736" s="407">
        <v>0</v>
      </c>
      <c r="AC1736" s="324">
        <v>0</v>
      </c>
      <c r="AD1736" s="324">
        <v>0</v>
      </c>
      <c r="AE1736" s="407">
        <v>0</v>
      </c>
      <c r="AF1736" s="407">
        <v>0</v>
      </c>
      <c r="AG1736" s="324">
        <v>0</v>
      </c>
      <c r="AH1736" s="324">
        <v>0</v>
      </c>
      <c r="AI1736" s="324">
        <v>607.89</v>
      </c>
      <c r="AJ1736" s="324">
        <v>6900000000</v>
      </c>
      <c r="AK1736" s="324">
        <v>60000000</v>
      </c>
      <c r="AL1736" s="324">
        <v>1100000</v>
      </c>
      <c r="AM1736" s="324">
        <v>2.5000000000000001E-14</v>
      </c>
      <c r="AN1736" s="324">
        <v>1.7217E-2</v>
      </c>
      <c r="AO1736" s="324">
        <v>2292904</v>
      </c>
      <c r="AP1736" s="324">
        <v>2.4499999999999999E-3</v>
      </c>
      <c r="AQ1736" s="324">
        <v>4.9529999999999998E-2</v>
      </c>
      <c r="AR1736" s="324">
        <v>32</v>
      </c>
      <c r="AS1736" s="324" t="s">
        <v>3705</v>
      </c>
      <c r="AT1736" s="390">
        <v>0</v>
      </c>
      <c r="AU1736" s="390">
        <v>0</v>
      </c>
      <c r="AV1736" s="390">
        <v>0</v>
      </c>
      <c r="AY1736" s="390" t="s">
        <v>3533</v>
      </c>
    </row>
    <row r="1737" spans="1:51" s="390" customFormat="1">
      <c r="A1737" s="324" t="s">
        <v>81</v>
      </c>
      <c r="B1737" s="324" t="s">
        <v>2034</v>
      </c>
      <c r="C1737" s="324">
        <v>4.7</v>
      </c>
      <c r="D1737" s="324">
        <v>20</v>
      </c>
      <c r="E1737" s="324">
        <v>4.0099999999999997E-2</v>
      </c>
      <c r="F1737" s="399">
        <v>0</v>
      </c>
      <c r="G1737" s="324">
        <v>4.5</v>
      </c>
      <c r="H1737" s="324">
        <v>0.7</v>
      </c>
      <c r="I1737" s="324">
        <v>5.0999999999999996</v>
      </c>
      <c r="J1737" s="324">
        <v>40</v>
      </c>
      <c r="K1737" s="324">
        <v>165</v>
      </c>
      <c r="L1737" s="324">
        <v>1</v>
      </c>
      <c r="M1737" s="324">
        <v>4.3</v>
      </c>
      <c r="N1737" s="324">
        <v>4.3</v>
      </c>
      <c r="O1737" s="324">
        <v>3.1</v>
      </c>
      <c r="P1737" s="324">
        <v>0</v>
      </c>
      <c r="Q1737" s="324" t="s">
        <v>293</v>
      </c>
      <c r="R1737" s="399">
        <v>1</v>
      </c>
      <c r="S1737" s="399">
        <v>0</v>
      </c>
      <c r="T1737" s="399">
        <v>0</v>
      </c>
      <c r="U1737" s="406">
        <v>0.45</v>
      </c>
      <c r="V1737" s="406">
        <v>0</v>
      </c>
      <c r="W1737" s="407">
        <v>0</v>
      </c>
      <c r="X1737" s="407">
        <v>0</v>
      </c>
      <c r="Y1737" s="324">
        <v>0</v>
      </c>
      <c r="Z1737" s="324">
        <v>0</v>
      </c>
      <c r="AA1737" s="407">
        <v>0</v>
      </c>
      <c r="AB1737" s="407">
        <v>0</v>
      </c>
      <c r="AC1737" s="324">
        <v>0</v>
      </c>
      <c r="AD1737" s="324">
        <v>0</v>
      </c>
      <c r="AE1737" s="407">
        <v>0</v>
      </c>
      <c r="AF1737" s="407">
        <v>0</v>
      </c>
      <c r="AG1737" s="324">
        <v>0</v>
      </c>
      <c r="AH1737" s="324">
        <v>0</v>
      </c>
      <c r="AI1737" s="324">
        <v>708.37</v>
      </c>
      <c r="AJ1737" s="324">
        <v>6900000000</v>
      </c>
      <c r="AK1737" s="324">
        <v>60000000</v>
      </c>
      <c r="AL1737" s="324">
        <v>1100000</v>
      </c>
      <c r="AM1737" s="324">
        <v>2.5000000000000001E-14</v>
      </c>
      <c r="AN1737" s="324">
        <v>1.7217E-2</v>
      </c>
      <c r="AO1737" s="324">
        <v>3629040</v>
      </c>
      <c r="AP1737" s="324">
        <v>1.5499999999999999E-3</v>
      </c>
      <c r="AQ1737" s="324">
        <v>3.9370000000000002E-2</v>
      </c>
      <c r="AR1737" s="324">
        <v>35</v>
      </c>
      <c r="AS1737" s="324" t="s">
        <v>3705</v>
      </c>
      <c r="AT1737" s="390">
        <v>0</v>
      </c>
      <c r="AU1737" s="390">
        <v>0</v>
      </c>
      <c r="AV1737" s="390">
        <v>0</v>
      </c>
      <c r="AY1737" s="390" t="s">
        <v>3533</v>
      </c>
    </row>
    <row r="1738" spans="1:51" s="390" customFormat="1">
      <c r="A1738" s="324" t="s">
        <v>81</v>
      </c>
      <c r="B1738" s="324" t="s">
        <v>2035</v>
      </c>
      <c r="C1738" s="324">
        <v>6.8</v>
      </c>
      <c r="D1738" s="324">
        <v>20</v>
      </c>
      <c r="E1738" s="324">
        <v>6.7400000000000002E-2</v>
      </c>
      <c r="F1738" s="399">
        <v>0</v>
      </c>
      <c r="G1738" s="324">
        <v>3.6</v>
      </c>
      <c r="H1738" s="324">
        <v>0.7</v>
      </c>
      <c r="I1738" s="324">
        <v>3.9</v>
      </c>
      <c r="J1738" s="324">
        <v>40</v>
      </c>
      <c r="K1738" s="324">
        <v>165</v>
      </c>
      <c r="L1738" s="324">
        <v>1</v>
      </c>
      <c r="M1738" s="324">
        <v>4.3</v>
      </c>
      <c r="N1738" s="324">
        <v>4.3</v>
      </c>
      <c r="O1738" s="324">
        <v>3.1</v>
      </c>
      <c r="P1738" s="324">
        <v>0</v>
      </c>
      <c r="Q1738" s="324" t="s">
        <v>293</v>
      </c>
      <c r="R1738" s="399">
        <v>1</v>
      </c>
      <c r="S1738" s="399">
        <v>0</v>
      </c>
      <c r="T1738" s="399">
        <v>0</v>
      </c>
      <c r="U1738" s="406">
        <v>0.45</v>
      </c>
      <c r="V1738" s="406">
        <v>0</v>
      </c>
      <c r="W1738" s="407">
        <v>0</v>
      </c>
      <c r="X1738" s="407">
        <v>0</v>
      </c>
      <c r="Y1738" s="324">
        <v>0</v>
      </c>
      <c r="Z1738" s="324">
        <v>0</v>
      </c>
      <c r="AA1738" s="407">
        <v>0</v>
      </c>
      <c r="AB1738" s="407">
        <v>0</v>
      </c>
      <c r="AC1738" s="324">
        <v>0</v>
      </c>
      <c r="AD1738" s="324">
        <v>0</v>
      </c>
      <c r="AE1738" s="407">
        <v>0</v>
      </c>
      <c r="AF1738" s="407">
        <v>0</v>
      </c>
      <c r="AG1738" s="324">
        <v>0</v>
      </c>
      <c r="AH1738" s="324">
        <v>0</v>
      </c>
      <c r="AI1738" s="324">
        <v>824.9</v>
      </c>
      <c r="AJ1738" s="324">
        <v>6900000000</v>
      </c>
      <c r="AK1738" s="324">
        <v>60000000</v>
      </c>
      <c r="AL1738" s="324">
        <v>1100000</v>
      </c>
      <c r="AM1738" s="324">
        <v>2.5000000000000001E-14</v>
      </c>
      <c r="AN1738" s="324">
        <v>1.7217E-2</v>
      </c>
      <c r="AO1738" s="324">
        <v>6054700</v>
      </c>
      <c r="AP1738" s="324">
        <v>9.3000000000000005E-4</v>
      </c>
      <c r="AQ1738" s="324">
        <v>3.048E-2</v>
      </c>
      <c r="AR1738" s="324">
        <v>35</v>
      </c>
      <c r="AS1738" s="324" t="s">
        <v>3705</v>
      </c>
      <c r="AT1738" s="390">
        <v>0</v>
      </c>
      <c r="AU1738" s="390">
        <v>0</v>
      </c>
      <c r="AV1738" s="390">
        <v>0</v>
      </c>
      <c r="AY1738" s="390" t="s">
        <v>3549</v>
      </c>
    </row>
    <row r="1739" spans="1:51" s="390" customFormat="1">
      <c r="A1739" s="399" t="s">
        <v>81</v>
      </c>
      <c r="B1739" s="399" t="s">
        <v>2037</v>
      </c>
      <c r="C1739" s="399">
        <v>10</v>
      </c>
      <c r="D1739" s="399">
        <v>20</v>
      </c>
      <c r="E1739" s="403">
        <v>8.4000000000000005E-2</v>
      </c>
      <c r="F1739" s="399">
        <v>0</v>
      </c>
      <c r="G1739" s="399">
        <v>3</v>
      </c>
      <c r="H1739" s="399">
        <v>0.7</v>
      </c>
      <c r="I1739" s="399">
        <v>3.1</v>
      </c>
      <c r="J1739" s="399">
        <v>40</v>
      </c>
      <c r="K1739" s="399">
        <v>165</v>
      </c>
      <c r="L1739" s="403">
        <v>1</v>
      </c>
      <c r="M1739" s="404">
        <v>4.3000001907348633</v>
      </c>
      <c r="N1739" s="404">
        <v>4.3000001907348633</v>
      </c>
      <c r="O1739" s="404">
        <v>4.0999999046325684</v>
      </c>
      <c r="P1739" s="399">
        <v>0</v>
      </c>
      <c r="Q1739" s="399" t="s">
        <v>293</v>
      </c>
      <c r="R1739" s="399">
        <v>1</v>
      </c>
      <c r="S1739" s="399">
        <v>0</v>
      </c>
      <c r="T1739" s="399">
        <v>0</v>
      </c>
      <c r="U1739" s="404">
        <v>0.52</v>
      </c>
      <c r="V1739" s="404">
        <v>0</v>
      </c>
      <c r="W1739" s="407">
        <v>0</v>
      </c>
      <c r="X1739" s="407">
        <v>0</v>
      </c>
      <c r="Y1739" s="324">
        <v>0</v>
      </c>
      <c r="Z1739" s="324">
        <v>0</v>
      </c>
      <c r="AA1739" s="407">
        <v>0</v>
      </c>
      <c r="AB1739" s="407">
        <v>0</v>
      </c>
      <c r="AC1739" s="324">
        <v>0</v>
      </c>
      <c r="AD1739" s="324">
        <v>0</v>
      </c>
      <c r="AE1739" s="407">
        <v>0</v>
      </c>
      <c r="AF1739" s="407">
        <v>0</v>
      </c>
      <c r="AG1739" s="324">
        <v>0</v>
      </c>
      <c r="AH1739" s="324">
        <v>0</v>
      </c>
      <c r="AI1739" s="404">
        <v>904.29812900717116</v>
      </c>
      <c r="AJ1739" s="399">
        <v>6900000000</v>
      </c>
      <c r="AK1739" s="399">
        <v>60000000</v>
      </c>
      <c r="AL1739" s="399">
        <v>1100000</v>
      </c>
      <c r="AM1739" s="405">
        <v>2.5000000000000001E-14</v>
      </c>
      <c r="AN1739" s="399">
        <v>2.1360000000000001E-2</v>
      </c>
      <c r="AO1739" s="403">
        <v>6054700</v>
      </c>
      <c r="AP1739" s="403">
        <v>9.3000000000000005E-4</v>
      </c>
      <c r="AQ1739" s="403">
        <v>3.048E-2</v>
      </c>
      <c r="AR1739" s="403">
        <v>45</v>
      </c>
      <c r="AS1739" s="399" t="s">
        <v>3705</v>
      </c>
      <c r="AT1739" s="390">
        <v>0</v>
      </c>
      <c r="AU1739" s="390">
        <v>0</v>
      </c>
      <c r="AV1739" s="390">
        <v>0</v>
      </c>
      <c r="AY1739" s="390" t="s">
        <v>3549</v>
      </c>
    </row>
    <row r="1740" spans="1:51" s="390" customFormat="1">
      <c r="A1740" s="399" t="s">
        <v>81</v>
      </c>
      <c r="B1740" s="399" t="s">
        <v>2038</v>
      </c>
      <c r="C1740" s="399">
        <v>15</v>
      </c>
      <c r="D1740" s="399">
        <v>20</v>
      </c>
      <c r="E1740" s="403">
        <v>0.109</v>
      </c>
      <c r="F1740" s="399">
        <v>0</v>
      </c>
      <c r="G1740" s="399">
        <v>2.8</v>
      </c>
      <c r="H1740" s="399">
        <v>0.7</v>
      </c>
      <c r="I1740" s="399">
        <v>2.8</v>
      </c>
      <c r="J1740" s="399">
        <v>40</v>
      </c>
      <c r="K1740" s="399">
        <v>165</v>
      </c>
      <c r="L1740" s="403">
        <v>1</v>
      </c>
      <c r="M1740" s="404">
        <v>4.3000001907348633</v>
      </c>
      <c r="N1740" s="404">
        <v>4.3000001907348633</v>
      </c>
      <c r="O1740" s="404">
        <v>4.0999999046325684</v>
      </c>
      <c r="P1740" s="399">
        <v>0</v>
      </c>
      <c r="Q1740" s="399" t="s">
        <v>293</v>
      </c>
      <c r="R1740" s="399">
        <v>1</v>
      </c>
      <c r="S1740" s="399">
        <v>0</v>
      </c>
      <c r="T1740" s="399">
        <v>0</v>
      </c>
      <c r="U1740" s="404">
        <v>0.52</v>
      </c>
      <c r="V1740" s="404">
        <v>0</v>
      </c>
      <c r="W1740" s="407">
        <v>0</v>
      </c>
      <c r="X1740" s="407">
        <v>0</v>
      </c>
      <c r="Y1740" s="324">
        <v>0</v>
      </c>
      <c r="Z1740" s="324">
        <v>0</v>
      </c>
      <c r="AA1740" s="407">
        <v>0</v>
      </c>
      <c r="AB1740" s="407">
        <v>0</v>
      </c>
      <c r="AC1740" s="324">
        <v>0</v>
      </c>
      <c r="AD1740" s="324">
        <v>0</v>
      </c>
      <c r="AE1740" s="407">
        <v>0</v>
      </c>
      <c r="AF1740" s="407">
        <v>0</v>
      </c>
      <c r="AG1740" s="324">
        <v>0</v>
      </c>
      <c r="AH1740" s="324">
        <v>0</v>
      </c>
      <c r="AI1740" s="404">
        <v>1147.7630098937173</v>
      </c>
      <c r="AJ1740" s="399">
        <v>6900000000</v>
      </c>
      <c r="AK1740" s="399">
        <v>60000000</v>
      </c>
      <c r="AL1740" s="399">
        <v>1100000</v>
      </c>
      <c r="AM1740" s="405">
        <v>2.5000000000000001E-14</v>
      </c>
      <c r="AN1740" s="399">
        <v>2.1360000000000001E-2</v>
      </c>
      <c r="AO1740" s="403">
        <v>6054700</v>
      </c>
      <c r="AP1740" s="403">
        <v>9.3000000000000005E-4</v>
      </c>
      <c r="AQ1740" s="403">
        <v>3.048E-2</v>
      </c>
      <c r="AR1740" s="403">
        <v>43</v>
      </c>
      <c r="AS1740" s="399" t="s">
        <v>3705</v>
      </c>
      <c r="AT1740" s="390">
        <v>0</v>
      </c>
      <c r="AU1740" s="390">
        <v>0</v>
      </c>
      <c r="AV1740" s="390">
        <v>0</v>
      </c>
      <c r="AY1740" s="390" t="s">
        <v>3549</v>
      </c>
    </row>
    <row r="1741" spans="1:51" s="390" customFormat="1">
      <c r="A1741" s="399" t="s">
        <v>81</v>
      </c>
      <c r="B1741" s="399" t="s">
        <v>2036</v>
      </c>
      <c r="C1741" s="399">
        <v>8.1999999999999993</v>
      </c>
      <c r="D1741" s="399">
        <v>20</v>
      </c>
      <c r="E1741" s="403">
        <v>6.08E-2</v>
      </c>
      <c r="F1741" s="399">
        <v>0</v>
      </c>
      <c r="G1741" s="399">
        <v>4</v>
      </c>
      <c r="H1741" s="399">
        <v>0.7</v>
      </c>
      <c r="I1741" s="399">
        <v>3.4</v>
      </c>
      <c r="J1741" s="399">
        <v>40</v>
      </c>
      <c r="K1741" s="399">
        <v>165</v>
      </c>
      <c r="L1741" s="403">
        <v>1</v>
      </c>
      <c r="M1741" s="404">
        <v>4.3000001907348633</v>
      </c>
      <c r="N1741" s="404">
        <v>4.3000001907348633</v>
      </c>
      <c r="O1741" s="404">
        <v>3.0999999046325684</v>
      </c>
      <c r="P1741" s="399">
        <v>0</v>
      </c>
      <c r="Q1741" s="399" t="s">
        <v>293</v>
      </c>
      <c r="R1741" s="399">
        <v>1</v>
      </c>
      <c r="S1741" s="399">
        <v>0</v>
      </c>
      <c r="T1741" s="399">
        <v>0</v>
      </c>
      <c r="U1741" s="404">
        <v>0.52</v>
      </c>
      <c r="V1741" s="404">
        <v>0</v>
      </c>
      <c r="W1741" s="407">
        <v>0</v>
      </c>
      <c r="X1741" s="407">
        <v>0</v>
      </c>
      <c r="Y1741" s="324">
        <v>0</v>
      </c>
      <c r="Z1741" s="324">
        <v>0</v>
      </c>
      <c r="AA1741" s="407">
        <v>0</v>
      </c>
      <c r="AB1741" s="407">
        <v>0</v>
      </c>
      <c r="AC1741" s="324">
        <v>0</v>
      </c>
      <c r="AD1741" s="324">
        <v>0</v>
      </c>
      <c r="AE1741" s="407">
        <v>0</v>
      </c>
      <c r="AF1741" s="407">
        <v>0</v>
      </c>
      <c r="AG1741" s="324">
        <v>0</v>
      </c>
      <c r="AH1741" s="324">
        <v>0</v>
      </c>
      <c r="AI1741" s="404">
        <v>769.50650319956469</v>
      </c>
      <c r="AJ1741" s="399">
        <v>6900000000</v>
      </c>
      <c r="AK1741" s="399">
        <v>60000000</v>
      </c>
      <c r="AL1741" s="399">
        <v>1100000</v>
      </c>
      <c r="AM1741" s="405">
        <v>2.5000000000000001E-14</v>
      </c>
      <c r="AN1741" s="399">
        <v>2.1360000000000001E-2</v>
      </c>
      <c r="AO1741" s="403">
        <v>3629040</v>
      </c>
      <c r="AP1741" s="403">
        <v>1.5499999999999999E-3</v>
      </c>
      <c r="AQ1741" s="403">
        <v>3.9370000000000002E-2</v>
      </c>
      <c r="AR1741" s="403">
        <v>52</v>
      </c>
      <c r="AS1741" s="399" t="s">
        <v>3705</v>
      </c>
      <c r="AT1741" s="390">
        <v>0</v>
      </c>
      <c r="AU1741" s="390">
        <v>0</v>
      </c>
      <c r="AV1741" s="390">
        <v>0</v>
      </c>
      <c r="AY1741" s="390" t="s">
        <v>3533</v>
      </c>
    </row>
    <row r="1742" spans="1:51" s="390" customFormat="1">
      <c r="A1742" s="324" t="s">
        <v>81</v>
      </c>
      <c r="B1742" s="324" t="s">
        <v>3706</v>
      </c>
      <c r="C1742" s="324">
        <v>1.2</v>
      </c>
      <c r="D1742" s="324">
        <v>20</v>
      </c>
      <c r="E1742" s="324">
        <v>1.78E-2</v>
      </c>
      <c r="F1742" s="399">
        <v>0</v>
      </c>
      <c r="G1742" s="324">
        <v>9.5</v>
      </c>
      <c r="H1742" s="324">
        <v>0.7</v>
      </c>
      <c r="I1742" s="324">
        <v>9.4</v>
      </c>
      <c r="J1742" s="324">
        <v>40</v>
      </c>
      <c r="K1742" s="324">
        <v>130</v>
      </c>
      <c r="L1742" s="324">
        <v>1</v>
      </c>
      <c r="M1742" s="324">
        <v>5.68</v>
      </c>
      <c r="N1742" s="324">
        <v>5.48</v>
      </c>
      <c r="O1742" s="324">
        <v>2</v>
      </c>
      <c r="P1742" s="324">
        <v>0</v>
      </c>
      <c r="Q1742" s="324" t="s">
        <v>293</v>
      </c>
      <c r="R1742" s="399">
        <v>1</v>
      </c>
      <c r="S1742" s="399">
        <v>0</v>
      </c>
      <c r="T1742" s="399">
        <v>0</v>
      </c>
      <c r="U1742" s="406">
        <v>0.55000000000000004</v>
      </c>
      <c r="V1742" s="406">
        <v>0</v>
      </c>
      <c r="W1742" s="407">
        <v>0</v>
      </c>
      <c r="X1742" s="407">
        <v>0</v>
      </c>
      <c r="Y1742" s="324">
        <v>0</v>
      </c>
      <c r="Z1742" s="324">
        <v>0</v>
      </c>
      <c r="AA1742" s="407">
        <v>0</v>
      </c>
      <c r="AB1742" s="407">
        <v>0</v>
      </c>
      <c r="AC1742" s="324">
        <v>0</v>
      </c>
      <c r="AD1742" s="324">
        <v>0</v>
      </c>
      <c r="AE1742" s="407">
        <v>0</v>
      </c>
      <c r="AF1742" s="407">
        <v>0</v>
      </c>
      <c r="AG1742" s="324">
        <v>0</v>
      </c>
      <c r="AH1742" s="324">
        <v>0</v>
      </c>
      <c r="AI1742" s="324">
        <v>271.95</v>
      </c>
      <c r="AJ1742" s="324">
        <v>17000000000</v>
      </c>
      <c r="AK1742" s="324">
        <v>50000000</v>
      </c>
      <c r="AL1742" s="324">
        <v>1200000</v>
      </c>
      <c r="AM1742" s="324">
        <v>1.7E-14</v>
      </c>
      <c r="AN1742" s="324">
        <v>3.0578000000000001E-2</v>
      </c>
      <c r="AO1742" s="324">
        <v>4591574</v>
      </c>
      <c r="AP1742" s="324">
        <v>1.23E-3</v>
      </c>
      <c r="AQ1742" s="324">
        <v>3.5000000000000003E-2</v>
      </c>
      <c r="AR1742" s="324">
        <v>22</v>
      </c>
      <c r="AS1742" s="324" t="s">
        <v>3707</v>
      </c>
      <c r="AT1742" s="390">
        <v>0</v>
      </c>
      <c r="AU1742" s="390">
        <v>0</v>
      </c>
      <c r="AV1742" s="390">
        <v>0</v>
      </c>
      <c r="AY1742" s="390" t="s">
        <v>3533</v>
      </c>
    </row>
    <row r="1743" spans="1:51" s="390" customFormat="1">
      <c r="A1743" s="324" t="s">
        <v>81</v>
      </c>
      <c r="B1743" s="324" t="s">
        <v>3708</v>
      </c>
      <c r="C1743" s="324">
        <v>0.16</v>
      </c>
      <c r="D1743" s="324">
        <v>20</v>
      </c>
      <c r="E1743" s="324">
        <v>4.1000000000000003E-3</v>
      </c>
      <c r="F1743" s="399">
        <v>0</v>
      </c>
      <c r="G1743" s="324">
        <v>24.2</v>
      </c>
      <c r="H1743" s="324">
        <v>0.7</v>
      </c>
      <c r="I1743" s="324">
        <v>18.8</v>
      </c>
      <c r="J1743" s="324">
        <v>40</v>
      </c>
      <c r="K1743" s="324">
        <v>130</v>
      </c>
      <c r="L1743" s="324">
        <v>1</v>
      </c>
      <c r="M1743" s="324">
        <v>5.68</v>
      </c>
      <c r="N1743" s="324">
        <v>5.48</v>
      </c>
      <c r="O1743" s="324">
        <v>2</v>
      </c>
      <c r="P1743" s="324">
        <v>0</v>
      </c>
      <c r="Q1743" s="324" t="s">
        <v>293</v>
      </c>
      <c r="R1743" s="399">
        <v>1</v>
      </c>
      <c r="S1743" s="399">
        <v>0</v>
      </c>
      <c r="T1743" s="399">
        <v>0</v>
      </c>
      <c r="U1743" s="406">
        <v>0.55000000000000004</v>
      </c>
      <c r="V1743" s="406">
        <v>0</v>
      </c>
      <c r="W1743" s="407">
        <v>0</v>
      </c>
      <c r="X1743" s="407">
        <v>0</v>
      </c>
      <c r="Y1743" s="324">
        <v>0</v>
      </c>
      <c r="Z1743" s="324">
        <v>0</v>
      </c>
      <c r="AA1743" s="407">
        <v>0</v>
      </c>
      <c r="AB1743" s="407">
        <v>0</v>
      </c>
      <c r="AC1743" s="324">
        <v>0</v>
      </c>
      <c r="AD1743" s="324">
        <v>0</v>
      </c>
      <c r="AE1743" s="407">
        <v>0</v>
      </c>
      <c r="AF1743" s="407">
        <v>0</v>
      </c>
      <c r="AG1743" s="324">
        <v>0</v>
      </c>
      <c r="AH1743" s="324">
        <v>0</v>
      </c>
      <c r="AI1743" s="324">
        <v>132.94999999999999</v>
      </c>
      <c r="AJ1743" s="324">
        <v>17000000000</v>
      </c>
      <c r="AK1743" s="324">
        <v>50000000</v>
      </c>
      <c r="AL1743" s="324">
        <v>1200000</v>
      </c>
      <c r="AM1743" s="324">
        <v>1.7E-14</v>
      </c>
      <c r="AN1743" s="324">
        <v>3.0578000000000001E-2</v>
      </c>
      <c r="AO1743" s="324">
        <v>2250000</v>
      </c>
      <c r="AP1743" s="324">
        <v>2.5000000000000001E-3</v>
      </c>
      <c r="AQ1743" s="324">
        <v>0.05</v>
      </c>
      <c r="AR1743" s="324">
        <v>23</v>
      </c>
      <c r="AS1743" s="324" t="s">
        <v>3707</v>
      </c>
      <c r="AT1743" s="390">
        <v>0</v>
      </c>
      <c r="AU1743" s="390">
        <v>0</v>
      </c>
      <c r="AV1743" s="390">
        <v>0</v>
      </c>
      <c r="AY1743" s="390" t="s">
        <v>3533</v>
      </c>
    </row>
    <row r="1744" spans="1:51" s="390" customFormat="1">
      <c r="A1744" s="324" t="s">
        <v>81</v>
      </c>
      <c r="B1744" s="324" t="s">
        <v>3709</v>
      </c>
      <c r="C1744" s="324">
        <v>2.2000000000000002</v>
      </c>
      <c r="D1744" s="324">
        <v>20</v>
      </c>
      <c r="E1744" s="324">
        <v>3.4599999999999999E-2</v>
      </c>
      <c r="F1744" s="399">
        <v>0</v>
      </c>
      <c r="G1744" s="324">
        <v>7</v>
      </c>
      <c r="H1744" s="324">
        <v>0.7</v>
      </c>
      <c r="I1744" s="324">
        <v>6.5</v>
      </c>
      <c r="J1744" s="324">
        <v>40</v>
      </c>
      <c r="K1744" s="324">
        <v>130</v>
      </c>
      <c r="L1744" s="324">
        <v>1</v>
      </c>
      <c r="M1744" s="324">
        <v>5.68</v>
      </c>
      <c r="N1744" s="324">
        <v>5.48</v>
      </c>
      <c r="O1744" s="324">
        <v>2</v>
      </c>
      <c r="P1744" s="324">
        <v>0</v>
      </c>
      <c r="Q1744" s="324" t="s">
        <v>293</v>
      </c>
      <c r="R1744" s="399">
        <v>1</v>
      </c>
      <c r="S1744" s="399">
        <v>0</v>
      </c>
      <c r="T1744" s="399">
        <v>0</v>
      </c>
      <c r="U1744" s="406">
        <v>0.55000000000000004</v>
      </c>
      <c r="V1744" s="406">
        <v>0</v>
      </c>
      <c r="W1744" s="407">
        <v>0</v>
      </c>
      <c r="X1744" s="407">
        <v>0</v>
      </c>
      <c r="Y1744" s="324">
        <v>0</v>
      </c>
      <c r="Z1744" s="324">
        <v>0</v>
      </c>
      <c r="AA1744" s="407">
        <v>0</v>
      </c>
      <c r="AB1744" s="407">
        <v>0</v>
      </c>
      <c r="AC1744" s="324">
        <v>0</v>
      </c>
      <c r="AD1744" s="324">
        <v>0</v>
      </c>
      <c r="AE1744" s="407">
        <v>0</v>
      </c>
      <c r="AF1744" s="407">
        <v>0</v>
      </c>
      <c r="AG1744" s="324">
        <v>0</v>
      </c>
      <c r="AH1744" s="324">
        <v>0</v>
      </c>
      <c r="AI1744" s="324">
        <v>365.62</v>
      </c>
      <c r="AJ1744" s="324">
        <v>17000000000</v>
      </c>
      <c r="AK1744" s="324">
        <v>50000000</v>
      </c>
      <c r="AL1744" s="324">
        <v>1200000</v>
      </c>
      <c r="AM1744" s="324">
        <v>1.7E-14</v>
      </c>
      <c r="AN1744" s="324">
        <v>3.0578000000000001E-2</v>
      </c>
      <c r="AO1744" s="324">
        <v>9000000</v>
      </c>
      <c r="AP1744" s="324">
        <v>6.3000000000000003E-4</v>
      </c>
      <c r="AQ1744" s="324">
        <v>2.5000000000000001E-2</v>
      </c>
      <c r="AR1744" s="324">
        <v>24</v>
      </c>
      <c r="AS1744" s="324" t="s">
        <v>3707</v>
      </c>
      <c r="AT1744" s="390">
        <v>0</v>
      </c>
      <c r="AU1744" s="390">
        <v>0</v>
      </c>
      <c r="AV1744" s="390">
        <v>0</v>
      </c>
      <c r="AY1744" s="390" t="s">
        <v>3558</v>
      </c>
    </row>
    <row r="1745" spans="1:51" s="390" customFormat="1">
      <c r="A1745" s="324" t="s">
        <v>81</v>
      </c>
      <c r="B1745" s="324" t="s">
        <v>3710</v>
      </c>
      <c r="C1745" s="324">
        <v>0.33</v>
      </c>
      <c r="D1745" s="324">
        <v>20</v>
      </c>
      <c r="E1745" s="324">
        <v>6.4000000000000003E-3</v>
      </c>
      <c r="F1745" s="399">
        <v>0</v>
      </c>
      <c r="G1745" s="324">
        <v>17.100000000000001</v>
      </c>
      <c r="H1745" s="324">
        <v>0.7</v>
      </c>
      <c r="I1745" s="324">
        <v>14.4</v>
      </c>
      <c r="J1745" s="324">
        <v>40</v>
      </c>
      <c r="K1745" s="324">
        <v>130</v>
      </c>
      <c r="L1745" s="324">
        <v>1</v>
      </c>
      <c r="M1745" s="324">
        <v>5.68</v>
      </c>
      <c r="N1745" s="324">
        <v>5.48</v>
      </c>
      <c r="O1745" s="324">
        <v>2</v>
      </c>
      <c r="P1745" s="324">
        <v>0</v>
      </c>
      <c r="Q1745" s="324" t="s">
        <v>293</v>
      </c>
      <c r="R1745" s="399">
        <v>1</v>
      </c>
      <c r="S1745" s="399">
        <v>0</v>
      </c>
      <c r="T1745" s="399">
        <v>0</v>
      </c>
      <c r="U1745" s="406">
        <v>0.55000000000000004</v>
      </c>
      <c r="V1745" s="406">
        <v>0</v>
      </c>
      <c r="W1745" s="407">
        <v>0</v>
      </c>
      <c r="X1745" s="407">
        <v>0</v>
      </c>
      <c r="Y1745" s="324">
        <v>0</v>
      </c>
      <c r="Z1745" s="324">
        <v>0</v>
      </c>
      <c r="AA1745" s="407">
        <v>0</v>
      </c>
      <c r="AB1745" s="407">
        <v>0</v>
      </c>
      <c r="AC1745" s="324">
        <v>0</v>
      </c>
      <c r="AD1745" s="324">
        <v>0</v>
      </c>
      <c r="AE1745" s="407">
        <v>0</v>
      </c>
      <c r="AF1745" s="407">
        <v>0</v>
      </c>
      <c r="AG1745" s="324">
        <v>0</v>
      </c>
      <c r="AH1745" s="324">
        <v>0</v>
      </c>
      <c r="AI1745" s="324">
        <v>164.53</v>
      </c>
      <c r="AJ1745" s="324">
        <v>17000000000</v>
      </c>
      <c r="AK1745" s="324">
        <v>50000000</v>
      </c>
      <c r="AL1745" s="324">
        <v>1200000</v>
      </c>
      <c r="AM1745" s="324">
        <v>1.7E-14</v>
      </c>
      <c r="AN1745" s="324">
        <v>3.0578000000000001E-2</v>
      </c>
      <c r="AO1745" s="324">
        <v>2250000</v>
      </c>
      <c r="AP1745" s="324">
        <v>2.5000000000000001E-3</v>
      </c>
      <c r="AQ1745" s="324">
        <v>0.05</v>
      </c>
      <c r="AR1745" s="324">
        <v>25</v>
      </c>
      <c r="AS1745" s="324" t="s">
        <v>3707</v>
      </c>
      <c r="AT1745" s="390">
        <v>0</v>
      </c>
      <c r="AU1745" s="390">
        <v>0</v>
      </c>
      <c r="AV1745" s="390">
        <v>0</v>
      </c>
      <c r="AY1745" s="390" t="s">
        <v>3558</v>
      </c>
    </row>
    <row r="1746" spans="1:51" s="390" customFormat="1">
      <c r="A1746" s="324" t="s">
        <v>81</v>
      </c>
      <c r="B1746" s="324" t="s">
        <v>3711</v>
      </c>
      <c r="C1746" s="324">
        <v>0.56000000000000005</v>
      </c>
      <c r="D1746" s="324">
        <v>20</v>
      </c>
      <c r="E1746" s="324">
        <v>8.3000000000000001E-3</v>
      </c>
      <c r="F1746" s="399">
        <v>0</v>
      </c>
      <c r="G1746" s="324">
        <v>14.1</v>
      </c>
      <c r="H1746" s="324">
        <v>0.7</v>
      </c>
      <c r="I1746" s="324">
        <v>13.9</v>
      </c>
      <c r="J1746" s="324">
        <v>40</v>
      </c>
      <c r="K1746" s="324">
        <v>130</v>
      </c>
      <c r="L1746" s="324">
        <v>1</v>
      </c>
      <c r="M1746" s="324">
        <v>5.68</v>
      </c>
      <c r="N1746" s="324">
        <v>5.48</v>
      </c>
      <c r="O1746" s="324">
        <v>2</v>
      </c>
      <c r="P1746" s="324">
        <v>0</v>
      </c>
      <c r="Q1746" s="324" t="s">
        <v>293</v>
      </c>
      <c r="R1746" s="399">
        <v>1</v>
      </c>
      <c r="S1746" s="399">
        <v>0</v>
      </c>
      <c r="T1746" s="399">
        <v>0</v>
      </c>
      <c r="U1746" s="406">
        <v>0.55000000000000004</v>
      </c>
      <c r="V1746" s="406">
        <v>0</v>
      </c>
      <c r="W1746" s="407">
        <v>0</v>
      </c>
      <c r="X1746" s="407">
        <v>0</v>
      </c>
      <c r="Y1746" s="324">
        <v>0</v>
      </c>
      <c r="Z1746" s="324">
        <v>0</v>
      </c>
      <c r="AA1746" s="407">
        <v>0</v>
      </c>
      <c r="AB1746" s="407">
        <v>0</v>
      </c>
      <c r="AC1746" s="324">
        <v>0</v>
      </c>
      <c r="AD1746" s="324">
        <v>0</v>
      </c>
      <c r="AE1746" s="407">
        <v>0</v>
      </c>
      <c r="AF1746" s="407">
        <v>0</v>
      </c>
      <c r="AG1746" s="324">
        <v>0</v>
      </c>
      <c r="AH1746" s="324">
        <v>0</v>
      </c>
      <c r="AI1746" s="324">
        <v>199.43</v>
      </c>
      <c r="AJ1746" s="324">
        <v>17000000000</v>
      </c>
      <c r="AK1746" s="324">
        <v>50000000</v>
      </c>
      <c r="AL1746" s="324">
        <v>1200000</v>
      </c>
      <c r="AM1746" s="324">
        <v>1.7E-14</v>
      </c>
      <c r="AN1746" s="324">
        <v>3.0578000000000001E-2</v>
      </c>
      <c r="AO1746" s="324">
        <v>2250000</v>
      </c>
      <c r="AP1746" s="324">
        <v>2.5000000000000001E-3</v>
      </c>
      <c r="AQ1746" s="324">
        <v>0.05</v>
      </c>
      <c r="AR1746" s="324">
        <v>22</v>
      </c>
      <c r="AS1746" s="324" t="s">
        <v>3707</v>
      </c>
      <c r="AT1746" s="390">
        <v>0</v>
      </c>
      <c r="AU1746" s="390">
        <v>0</v>
      </c>
      <c r="AV1746" s="390">
        <v>0</v>
      </c>
      <c r="AY1746" s="390" t="s">
        <v>3558</v>
      </c>
    </row>
    <row r="1747" spans="1:51" s="390" customFormat="1">
      <c r="A1747" s="324" t="s">
        <v>81</v>
      </c>
      <c r="B1747" s="324" t="s">
        <v>3712</v>
      </c>
      <c r="C1747" s="324">
        <v>0.8</v>
      </c>
      <c r="D1747" s="324">
        <v>20</v>
      </c>
      <c r="E1747" s="324">
        <v>1.03E-2</v>
      </c>
      <c r="F1747" s="399">
        <v>0</v>
      </c>
      <c r="G1747" s="324">
        <v>12</v>
      </c>
      <c r="H1747" s="324">
        <v>0.7</v>
      </c>
      <c r="I1747" s="324">
        <v>13</v>
      </c>
      <c r="J1747" s="324">
        <v>40</v>
      </c>
      <c r="K1747" s="324">
        <v>130</v>
      </c>
      <c r="L1747" s="324">
        <v>1</v>
      </c>
      <c r="M1747" s="324">
        <v>5.68</v>
      </c>
      <c r="N1747" s="324">
        <v>5.48</v>
      </c>
      <c r="O1747" s="324">
        <v>2</v>
      </c>
      <c r="P1747" s="324">
        <v>0</v>
      </c>
      <c r="Q1747" s="324" t="s">
        <v>293</v>
      </c>
      <c r="R1747" s="399">
        <v>1</v>
      </c>
      <c r="S1747" s="399">
        <v>0</v>
      </c>
      <c r="T1747" s="399">
        <v>0</v>
      </c>
      <c r="U1747" s="406">
        <v>0.55000000000000004</v>
      </c>
      <c r="V1747" s="406">
        <v>0</v>
      </c>
      <c r="W1747" s="407">
        <v>0</v>
      </c>
      <c r="X1747" s="407">
        <v>0</v>
      </c>
      <c r="Y1747" s="324">
        <v>0</v>
      </c>
      <c r="Z1747" s="324">
        <v>0</v>
      </c>
      <c r="AA1747" s="407">
        <v>0</v>
      </c>
      <c r="AB1747" s="407">
        <v>0</v>
      </c>
      <c r="AC1747" s="324">
        <v>0</v>
      </c>
      <c r="AD1747" s="324">
        <v>0</v>
      </c>
      <c r="AE1747" s="407">
        <v>0</v>
      </c>
      <c r="AF1747" s="407">
        <v>0</v>
      </c>
      <c r="AG1747" s="324">
        <v>0</v>
      </c>
      <c r="AH1747" s="324">
        <v>0</v>
      </c>
      <c r="AI1747" s="324">
        <v>221.59</v>
      </c>
      <c r="AJ1747" s="324">
        <v>17000000000</v>
      </c>
      <c r="AK1747" s="324">
        <v>50000000</v>
      </c>
      <c r="AL1747" s="324">
        <v>1200000</v>
      </c>
      <c r="AM1747" s="324">
        <v>1.7E-14</v>
      </c>
      <c r="AN1747" s="324">
        <v>3.0578000000000001E-2</v>
      </c>
      <c r="AO1747" s="324">
        <v>2250000</v>
      </c>
      <c r="AP1747" s="324">
        <v>2.5000000000000001E-3</v>
      </c>
      <c r="AQ1747" s="324">
        <v>0.05</v>
      </c>
      <c r="AR1747" s="324">
        <v>20</v>
      </c>
      <c r="AS1747" s="324" t="s">
        <v>3707</v>
      </c>
      <c r="AT1747" s="390">
        <v>0</v>
      </c>
      <c r="AU1747" s="390">
        <v>0</v>
      </c>
      <c r="AV1747" s="390">
        <v>0</v>
      </c>
      <c r="AY1747" s="390" t="s">
        <v>3558</v>
      </c>
    </row>
    <row r="1748" spans="1:51" s="390" customFormat="1">
      <c r="A1748" s="324" t="s">
        <v>81</v>
      </c>
      <c r="B1748" s="399" t="s">
        <v>4317</v>
      </c>
      <c r="C1748" s="324">
        <v>1</v>
      </c>
      <c r="D1748" s="324">
        <v>20</v>
      </c>
      <c r="E1748" s="324">
        <v>8.5000000000000006E-3</v>
      </c>
      <c r="F1748" s="399">
        <v>0</v>
      </c>
      <c r="G1748" s="324">
        <v>14</v>
      </c>
      <c r="H1748" s="324">
        <v>0.7</v>
      </c>
      <c r="I1748" s="324">
        <v>11.1</v>
      </c>
      <c r="J1748" s="324">
        <v>40</v>
      </c>
      <c r="K1748" s="324">
        <v>165</v>
      </c>
      <c r="L1748" s="324">
        <v>1</v>
      </c>
      <c r="M1748" s="324">
        <v>5.68</v>
      </c>
      <c r="N1748" s="324">
        <v>5.48</v>
      </c>
      <c r="O1748" s="324">
        <v>3.1</v>
      </c>
      <c r="P1748" s="324">
        <v>0</v>
      </c>
      <c r="Q1748" s="324" t="s">
        <v>293</v>
      </c>
      <c r="R1748" s="399">
        <v>1</v>
      </c>
      <c r="S1748" s="399">
        <v>0</v>
      </c>
      <c r="T1748" s="399">
        <v>0</v>
      </c>
      <c r="U1748" s="406">
        <v>0.57999999999999996</v>
      </c>
      <c r="V1748" s="406">
        <v>0</v>
      </c>
      <c r="W1748" s="407">
        <v>0</v>
      </c>
      <c r="X1748" s="407">
        <v>0</v>
      </c>
      <c r="Y1748" s="324">
        <v>0</v>
      </c>
      <c r="Z1748" s="324">
        <v>0</v>
      </c>
      <c r="AA1748" s="407">
        <v>0</v>
      </c>
      <c r="AB1748" s="407">
        <v>0</v>
      </c>
      <c r="AC1748" s="324">
        <v>0</v>
      </c>
      <c r="AD1748" s="324">
        <v>0</v>
      </c>
      <c r="AE1748" s="407">
        <v>0</v>
      </c>
      <c r="AF1748" s="407">
        <v>0</v>
      </c>
      <c r="AG1748" s="324">
        <v>0</v>
      </c>
      <c r="AH1748" s="324">
        <v>0</v>
      </c>
      <c r="AI1748" s="324">
        <v>276.9814560915147</v>
      </c>
      <c r="AJ1748" s="324">
        <v>17000000000</v>
      </c>
      <c r="AK1748" s="324">
        <v>50000000</v>
      </c>
      <c r="AL1748" s="324">
        <v>1200000</v>
      </c>
      <c r="AM1748" s="324">
        <v>1.7E-14</v>
      </c>
      <c r="AN1748" s="324">
        <v>3.9045999999999997E-2</v>
      </c>
      <c r="AO1748" s="324">
        <v>1565421</v>
      </c>
      <c r="AP1748" s="324">
        <v>3.5899999999999999E-3</v>
      </c>
      <c r="AQ1748" s="324">
        <v>5.994E-2</v>
      </c>
      <c r="AR1748" s="324">
        <v>35</v>
      </c>
      <c r="AS1748" s="324" t="s">
        <v>2040</v>
      </c>
      <c r="AT1748" s="390">
        <v>0</v>
      </c>
      <c r="AU1748" s="390">
        <v>0</v>
      </c>
      <c r="AV1748" s="390">
        <v>0</v>
      </c>
      <c r="AY1748" s="390" t="s">
        <v>3558</v>
      </c>
    </row>
    <row r="1749" spans="1:51" s="390" customFormat="1">
      <c r="A1749" s="399" t="s">
        <v>81</v>
      </c>
      <c r="B1749" s="399" t="s">
        <v>2039</v>
      </c>
      <c r="C1749" s="399">
        <v>0.16</v>
      </c>
      <c r="D1749" s="399">
        <v>20</v>
      </c>
      <c r="E1749" s="403">
        <v>2.2000000000000001E-3</v>
      </c>
      <c r="F1749" s="399">
        <v>0</v>
      </c>
      <c r="G1749" s="399">
        <v>31</v>
      </c>
      <c r="H1749" s="399">
        <v>0.7</v>
      </c>
      <c r="I1749" s="399">
        <v>22.2</v>
      </c>
      <c r="J1749" s="399">
        <v>40</v>
      </c>
      <c r="K1749" s="399">
        <v>165</v>
      </c>
      <c r="L1749" s="403">
        <v>1</v>
      </c>
      <c r="M1749" s="404">
        <v>5.679999828338623</v>
      </c>
      <c r="N1749" s="404">
        <v>5.4800000190734863</v>
      </c>
      <c r="O1749" s="404">
        <v>3.0999999046325684</v>
      </c>
      <c r="P1749" s="399">
        <v>0</v>
      </c>
      <c r="Q1749" s="399" t="s">
        <v>293</v>
      </c>
      <c r="R1749" s="399">
        <v>1</v>
      </c>
      <c r="S1749" s="399">
        <v>0</v>
      </c>
      <c r="T1749" s="399">
        <v>0</v>
      </c>
      <c r="U1749" s="404">
        <v>0.55000000000000004</v>
      </c>
      <c r="V1749" s="404">
        <v>0</v>
      </c>
      <c r="W1749" s="407">
        <v>0</v>
      </c>
      <c r="X1749" s="407">
        <v>0</v>
      </c>
      <c r="Y1749" s="324">
        <v>0</v>
      </c>
      <c r="Z1749" s="324">
        <v>0</v>
      </c>
      <c r="AA1749" s="407">
        <v>0</v>
      </c>
      <c r="AB1749" s="407">
        <v>0</v>
      </c>
      <c r="AC1749" s="324">
        <v>0</v>
      </c>
      <c r="AD1749" s="324">
        <v>0</v>
      </c>
      <c r="AE1749" s="407">
        <v>0</v>
      </c>
      <c r="AF1749" s="407">
        <v>0</v>
      </c>
      <c r="AG1749" s="324">
        <v>0</v>
      </c>
      <c r="AH1749" s="324">
        <v>0</v>
      </c>
      <c r="AI1749" s="404">
        <v>132.9510959522384</v>
      </c>
      <c r="AJ1749" s="399">
        <v>17000000000</v>
      </c>
      <c r="AK1749" s="399">
        <v>50000000</v>
      </c>
      <c r="AL1749" s="399">
        <v>1200000</v>
      </c>
      <c r="AM1749" s="405">
        <v>1.7E-14</v>
      </c>
      <c r="AN1749" s="399">
        <v>3.9045999999999997E-2</v>
      </c>
      <c r="AO1749" s="403">
        <v>563074</v>
      </c>
      <c r="AP1749" s="403">
        <v>9.9900000000000006E-3</v>
      </c>
      <c r="AQ1749" s="403">
        <v>9.9949999999999997E-2</v>
      </c>
      <c r="AR1749" s="403">
        <v>34</v>
      </c>
      <c r="AS1749" s="399" t="s">
        <v>2040</v>
      </c>
      <c r="AT1749" s="390">
        <v>0</v>
      </c>
      <c r="AU1749" s="390">
        <v>0</v>
      </c>
      <c r="AV1749" s="390">
        <v>0</v>
      </c>
      <c r="AY1749" s="390" t="s">
        <v>3558</v>
      </c>
    </row>
    <row r="1750" spans="1:51" s="390" customFormat="1">
      <c r="A1750" s="399" t="s">
        <v>81</v>
      </c>
      <c r="B1750" s="399" t="s">
        <v>2045</v>
      </c>
      <c r="C1750" s="399">
        <v>2.2000000000000002</v>
      </c>
      <c r="D1750" s="399">
        <v>20</v>
      </c>
      <c r="E1750" s="403">
        <v>1.32E-2</v>
      </c>
      <c r="F1750" s="399">
        <v>0</v>
      </c>
      <c r="G1750" s="399">
        <v>12.9</v>
      </c>
      <c r="H1750" s="399">
        <v>0.7</v>
      </c>
      <c r="I1750" s="399">
        <v>9.1999999999999993</v>
      </c>
      <c r="J1750" s="399">
        <v>40</v>
      </c>
      <c r="K1750" s="399">
        <v>165</v>
      </c>
      <c r="L1750" s="403">
        <v>1</v>
      </c>
      <c r="M1750" s="404">
        <v>5.679999828338623</v>
      </c>
      <c r="N1750" s="404">
        <v>5.4800000190734863</v>
      </c>
      <c r="O1750" s="404">
        <v>3.0999999046325684</v>
      </c>
      <c r="P1750" s="399">
        <v>0</v>
      </c>
      <c r="Q1750" s="399" t="s">
        <v>293</v>
      </c>
      <c r="R1750" s="399">
        <v>1</v>
      </c>
      <c r="S1750" s="399">
        <v>0</v>
      </c>
      <c r="T1750" s="399">
        <v>0</v>
      </c>
      <c r="U1750" s="404">
        <v>0.55000000000000004</v>
      </c>
      <c r="V1750" s="404">
        <v>0</v>
      </c>
      <c r="W1750" s="407">
        <v>0</v>
      </c>
      <c r="X1750" s="407">
        <v>0</v>
      </c>
      <c r="Y1750" s="324">
        <v>0</v>
      </c>
      <c r="Z1750" s="324">
        <v>0</v>
      </c>
      <c r="AA1750" s="407">
        <v>0</v>
      </c>
      <c r="AB1750" s="407">
        <v>0</v>
      </c>
      <c r="AC1750" s="324">
        <v>0</v>
      </c>
      <c r="AD1750" s="324">
        <v>0</v>
      </c>
      <c r="AE1750" s="407">
        <v>0</v>
      </c>
      <c r="AF1750" s="407">
        <v>0</v>
      </c>
      <c r="AG1750" s="324">
        <v>0</v>
      </c>
      <c r="AH1750" s="324">
        <v>0</v>
      </c>
      <c r="AI1750" s="404">
        <v>322.60193820467862</v>
      </c>
      <c r="AJ1750" s="399">
        <v>17000000000</v>
      </c>
      <c r="AK1750" s="399">
        <v>50000000</v>
      </c>
      <c r="AL1750" s="399">
        <v>1200000</v>
      </c>
      <c r="AM1750" s="405">
        <v>1.7E-14</v>
      </c>
      <c r="AN1750" s="399">
        <v>3.9045999999999997E-2</v>
      </c>
      <c r="AO1750" s="403">
        <v>1565421</v>
      </c>
      <c r="AP1750" s="403">
        <v>3.5899999999999999E-3</v>
      </c>
      <c r="AQ1750" s="403">
        <v>5.994E-2</v>
      </c>
      <c r="AR1750" s="403">
        <v>33</v>
      </c>
      <c r="AS1750" s="399" t="s">
        <v>2040</v>
      </c>
      <c r="AT1750" s="390">
        <v>0</v>
      </c>
      <c r="AU1750" s="390">
        <v>0</v>
      </c>
      <c r="AV1750" s="390">
        <v>0</v>
      </c>
      <c r="AY1750" s="390" t="s">
        <v>3533</v>
      </c>
    </row>
    <row r="1751" spans="1:51" s="390" customFormat="1">
      <c r="A1751" s="399" t="s">
        <v>81</v>
      </c>
      <c r="B1751" s="399" t="s">
        <v>2041</v>
      </c>
      <c r="C1751" s="399">
        <v>0.33</v>
      </c>
      <c r="D1751" s="399">
        <v>20</v>
      </c>
      <c r="E1751" s="403">
        <v>3.2000000000000002E-3</v>
      </c>
      <c r="F1751" s="399">
        <v>0</v>
      </c>
      <c r="G1751" s="399">
        <v>26</v>
      </c>
      <c r="H1751" s="399">
        <v>0.7</v>
      </c>
      <c r="I1751" s="399">
        <v>19.2</v>
      </c>
      <c r="J1751" s="399">
        <v>40</v>
      </c>
      <c r="K1751" s="399">
        <v>165</v>
      </c>
      <c r="L1751" s="403">
        <v>1</v>
      </c>
      <c r="M1751" s="404">
        <v>5.679999828338623</v>
      </c>
      <c r="N1751" s="404">
        <v>5.4800000190734863</v>
      </c>
      <c r="O1751" s="404">
        <v>3.0999999046325684</v>
      </c>
      <c r="P1751" s="399">
        <v>0</v>
      </c>
      <c r="Q1751" s="399" t="s">
        <v>293</v>
      </c>
      <c r="R1751" s="399">
        <v>1</v>
      </c>
      <c r="S1751" s="399">
        <v>0</v>
      </c>
      <c r="T1751" s="399">
        <v>0</v>
      </c>
      <c r="U1751" s="404">
        <v>0.55000000000000004</v>
      </c>
      <c r="V1751" s="404">
        <v>0</v>
      </c>
      <c r="W1751" s="407">
        <v>0</v>
      </c>
      <c r="X1751" s="407">
        <v>0</v>
      </c>
      <c r="Y1751" s="324">
        <v>0</v>
      </c>
      <c r="Z1751" s="324">
        <v>0</v>
      </c>
      <c r="AA1751" s="407">
        <v>0</v>
      </c>
      <c r="AB1751" s="407">
        <v>0</v>
      </c>
      <c r="AC1751" s="324">
        <v>0</v>
      </c>
      <c r="AD1751" s="324">
        <v>0</v>
      </c>
      <c r="AE1751" s="407">
        <v>0</v>
      </c>
      <c r="AF1751" s="407">
        <v>0</v>
      </c>
      <c r="AG1751" s="324">
        <v>0</v>
      </c>
      <c r="AH1751" s="324">
        <v>0</v>
      </c>
      <c r="AI1751" s="404">
        <v>164.52699145607471</v>
      </c>
      <c r="AJ1751" s="399">
        <v>17000000000</v>
      </c>
      <c r="AK1751" s="399">
        <v>50000000</v>
      </c>
      <c r="AL1751" s="399">
        <v>1200000</v>
      </c>
      <c r="AM1751" s="405">
        <v>1.7E-14</v>
      </c>
      <c r="AN1751" s="399">
        <v>3.9045999999999997E-2</v>
      </c>
      <c r="AO1751" s="403">
        <v>563074</v>
      </c>
      <c r="AP1751" s="403">
        <v>9.9900000000000006E-3</v>
      </c>
      <c r="AQ1751" s="403">
        <v>9.9949999999999997E-2</v>
      </c>
      <c r="AR1751" s="403">
        <v>31</v>
      </c>
      <c r="AS1751" s="399" t="s">
        <v>2040</v>
      </c>
      <c r="AT1751" s="390">
        <v>0</v>
      </c>
      <c r="AU1751" s="390">
        <v>0</v>
      </c>
      <c r="AV1751" s="390">
        <v>0</v>
      </c>
      <c r="AY1751" s="390" t="s">
        <v>3533</v>
      </c>
    </row>
    <row r="1752" spans="1:51" s="390" customFormat="1">
      <c r="A1752" s="399" t="s">
        <v>81</v>
      </c>
      <c r="B1752" s="399" t="s">
        <v>2046</v>
      </c>
      <c r="C1752" s="399">
        <v>3.3</v>
      </c>
      <c r="D1752" s="399">
        <v>20</v>
      </c>
      <c r="E1752" s="403">
        <v>2.12E-2</v>
      </c>
      <c r="F1752" s="399">
        <v>0</v>
      </c>
      <c r="G1752" s="399">
        <v>8.6999999999999993</v>
      </c>
      <c r="H1752" s="399">
        <v>0.7</v>
      </c>
      <c r="I1752" s="399">
        <v>8.1</v>
      </c>
      <c r="J1752" s="399">
        <v>40</v>
      </c>
      <c r="K1752" s="399">
        <v>165</v>
      </c>
      <c r="L1752" s="403">
        <v>1</v>
      </c>
      <c r="M1752" s="404">
        <v>5.679999828338623</v>
      </c>
      <c r="N1752" s="404">
        <v>5.4800000190734863</v>
      </c>
      <c r="O1752" s="404">
        <v>3.0999999046325684</v>
      </c>
      <c r="P1752" s="399">
        <v>0</v>
      </c>
      <c r="Q1752" s="399" t="s">
        <v>293</v>
      </c>
      <c r="R1752" s="399">
        <v>1</v>
      </c>
      <c r="S1752" s="399">
        <v>0</v>
      </c>
      <c r="T1752" s="399">
        <v>0</v>
      </c>
      <c r="U1752" s="404">
        <v>0.55000000000000004</v>
      </c>
      <c r="V1752" s="404">
        <v>0</v>
      </c>
      <c r="W1752" s="407">
        <v>0</v>
      </c>
      <c r="X1752" s="407">
        <v>0</v>
      </c>
      <c r="Y1752" s="324">
        <v>0</v>
      </c>
      <c r="Z1752" s="324">
        <v>0</v>
      </c>
      <c r="AA1752" s="407">
        <v>0</v>
      </c>
      <c r="AB1752" s="407">
        <v>0</v>
      </c>
      <c r="AC1752" s="324">
        <v>0</v>
      </c>
      <c r="AD1752" s="324">
        <v>0</v>
      </c>
      <c r="AE1752" s="407">
        <v>0</v>
      </c>
      <c r="AF1752" s="407">
        <v>0</v>
      </c>
      <c r="AG1752" s="324">
        <v>0</v>
      </c>
      <c r="AH1752" s="324">
        <v>0</v>
      </c>
      <c r="AI1752" s="404">
        <v>391.73091081192575</v>
      </c>
      <c r="AJ1752" s="399">
        <v>17000000000</v>
      </c>
      <c r="AK1752" s="399">
        <v>50000000</v>
      </c>
      <c r="AL1752" s="399">
        <v>1200000</v>
      </c>
      <c r="AM1752" s="405">
        <v>1.7E-14</v>
      </c>
      <c r="AN1752" s="399">
        <v>3.9045999999999997E-2</v>
      </c>
      <c r="AO1752" s="403">
        <v>2246584</v>
      </c>
      <c r="AP1752" s="403">
        <v>2.5000000000000001E-3</v>
      </c>
      <c r="AQ1752" s="403">
        <v>5.0040000000000001E-2</v>
      </c>
      <c r="AR1752" s="403">
        <v>26</v>
      </c>
      <c r="AS1752" s="399" t="s">
        <v>2040</v>
      </c>
      <c r="AT1752" s="390">
        <v>0</v>
      </c>
      <c r="AU1752" s="390">
        <v>0</v>
      </c>
      <c r="AV1752" s="390">
        <v>0</v>
      </c>
      <c r="AY1752" s="390" t="s">
        <v>3533</v>
      </c>
    </row>
    <row r="1753" spans="1:51" s="390" customFormat="1">
      <c r="A1753" s="399" t="s">
        <v>81</v>
      </c>
      <c r="B1753" s="399" t="s">
        <v>2047</v>
      </c>
      <c r="C1753" s="399">
        <v>4.7</v>
      </c>
      <c r="D1753" s="399">
        <v>20</v>
      </c>
      <c r="E1753" s="403">
        <v>3.27E-2</v>
      </c>
      <c r="F1753" s="399">
        <v>0</v>
      </c>
      <c r="G1753" s="399">
        <v>6.7</v>
      </c>
      <c r="H1753" s="399">
        <v>0.7</v>
      </c>
      <c r="I1753" s="399">
        <v>5.9</v>
      </c>
      <c r="J1753" s="399">
        <v>40</v>
      </c>
      <c r="K1753" s="399">
        <v>165</v>
      </c>
      <c r="L1753" s="403">
        <v>1</v>
      </c>
      <c r="M1753" s="404">
        <v>5.679999828338623</v>
      </c>
      <c r="N1753" s="404">
        <v>5.4800000190734863</v>
      </c>
      <c r="O1753" s="404">
        <v>3.0999999046325684</v>
      </c>
      <c r="P1753" s="399">
        <v>0</v>
      </c>
      <c r="Q1753" s="399" t="s">
        <v>293</v>
      </c>
      <c r="R1753" s="399">
        <v>1</v>
      </c>
      <c r="S1753" s="399">
        <v>0</v>
      </c>
      <c r="T1753" s="399">
        <v>0</v>
      </c>
      <c r="U1753" s="404">
        <v>0.55000000000000004</v>
      </c>
      <c r="V1753" s="404">
        <v>0</v>
      </c>
      <c r="W1753" s="407">
        <v>0</v>
      </c>
      <c r="X1753" s="407">
        <v>0</v>
      </c>
      <c r="Y1753" s="324">
        <v>0</v>
      </c>
      <c r="Z1753" s="324">
        <v>0</v>
      </c>
      <c r="AA1753" s="407">
        <v>0</v>
      </c>
      <c r="AB1753" s="407">
        <v>0</v>
      </c>
      <c r="AC1753" s="324">
        <v>0</v>
      </c>
      <c r="AD1753" s="324">
        <v>0</v>
      </c>
      <c r="AE1753" s="407">
        <v>0</v>
      </c>
      <c r="AF1753" s="407">
        <v>0</v>
      </c>
      <c r="AG1753" s="324">
        <v>0</v>
      </c>
      <c r="AH1753" s="324">
        <v>0</v>
      </c>
      <c r="AI1753" s="404">
        <v>468.65260468803558</v>
      </c>
      <c r="AJ1753" s="399">
        <v>17000000000</v>
      </c>
      <c r="AK1753" s="399">
        <v>50000000</v>
      </c>
      <c r="AL1753" s="399">
        <v>1200000</v>
      </c>
      <c r="AM1753" s="405">
        <v>1.7E-14</v>
      </c>
      <c r="AN1753" s="399">
        <v>3.9045999999999997E-2</v>
      </c>
      <c r="AO1753" s="403">
        <v>4578223</v>
      </c>
      <c r="AP1753" s="403">
        <v>1.23E-3</v>
      </c>
      <c r="AQ1753" s="403">
        <v>3.5049999999999998E-2</v>
      </c>
      <c r="AR1753" s="403">
        <v>32</v>
      </c>
      <c r="AS1753" s="399" t="s">
        <v>2040</v>
      </c>
      <c r="AT1753" s="390">
        <v>0</v>
      </c>
      <c r="AU1753" s="390">
        <v>0</v>
      </c>
      <c r="AV1753" s="390">
        <v>0</v>
      </c>
      <c r="AY1753" s="390" t="s">
        <v>3533</v>
      </c>
    </row>
    <row r="1754" spans="1:51" s="390" customFormat="1">
      <c r="A1754" s="399" t="s">
        <v>81</v>
      </c>
      <c r="B1754" s="399" t="s">
        <v>2042</v>
      </c>
      <c r="C1754" s="399">
        <v>0.6</v>
      </c>
      <c r="D1754" s="399">
        <v>20</v>
      </c>
      <c r="E1754" s="403">
        <v>4.1000000000000003E-3</v>
      </c>
      <c r="F1754" s="399">
        <v>0</v>
      </c>
      <c r="G1754" s="399">
        <v>19.8</v>
      </c>
      <c r="H1754" s="399">
        <v>0.7</v>
      </c>
      <c r="I1754" s="399">
        <v>17.7</v>
      </c>
      <c r="J1754" s="399">
        <v>40</v>
      </c>
      <c r="K1754" s="399">
        <v>165</v>
      </c>
      <c r="L1754" s="403">
        <v>1</v>
      </c>
      <c r="M1754" s="404">
        <v>5.679999828338623</v>
      </c>
      <c r="N1754" s="404">
        <v>5.4800000190734863</v>
      </c>
      <c r="O1754" s="404">
        <v>3.0999999046325684</v>
      </c>
      <c r="P1754" s="399">
        <v>0</v>
      </c>
      <c r="Q1754" s="399" t="s">
        <v>293</v>
      </c>
      <c r="R1754" s="399">
        <v>1</v>
      </c>
      <c r="S1754" s="399">
        <v>0</v>
      </c>
      <c r="T1754" s="399">
        <v>0</v>
      </c>
      <c r="U1754" s="404">
        <v>0.55000000000000004</v>
      </c>
      <c r="V1754" s="404">
        <v>0</v>
      </c>
      <c r="W1754" s="407">
        <v>0</v>
      </c>
      <c r="X1754" s="407">
        <v>0</v>
      </c>
      <c r="Y1754" s="324">
        <v>0</v>
      </c>
      <c r="Z1754" s="324">
        <v>0</v>
      </c>
      <c r="AA1754" s="407">
        <v>0</v>
      </c>
      <c r="AB1754" s="407">
        <v>0</v>
      </c>
      <c r="AC1754" s="324">
        <v>0</v>
      </c>
      <c r="AD1754" s="324">
        <v>0</v>
      </c>
      <c r="AE1754" s="407">
        <v>0</v>
      </c>
      <c r="AF1754" s="407">
        <v>0</v>
      </c>
      <c r="AG1754" s="324">
        <v>0</v>
      </c>
      <c r="AH1754" s="324">
        <v>0</v>
      </c>
      <c r="AI1754" s="404">
        <v>213.67141747542172</v>
      </c>
      <c r="AJ1754" s="399">
        <v>17000000000</v>
      </c>
      <c r="AK1754" s="399">
        <v>50000000</v>
      </c>
      <c r="AL1754" s="399">
        <v>1200000</v>
      </c>
      <c r="AM1754" s="405">
        <v>1.7E-14</v>
      </c>
      <c r="AN1754" s="399">
        <v>3.9045999999999997E-2</v>
      </c>
      <c r="AO1754" s="403">
        <v>563074</v>
      </c>
      <c r="AP1754" s="403">
        <v>9.9900000000000006E-3</v>
      </c>
      <c r="AQ1754" s="403">
        <v>9.9949999999999997E-2</v>
      </c>
      <c r="AR1754" s="403">
        <v>28</v>
      </c>
      <c r="AS1754" s="399" t="s">
        <v>2040</v>
      </c>
      <c r="AT1754" s="390">
        <v>0</v>
      </c>
      <c r="AU1754" s="390">
        <v>0</v>
      </c>
      <c r="AV1754" s="390">
        <v>0</v>
      </c>
      <c r="AY1754" s="390" t="s">
        <v>3533</v>
      </c>
    </row>
    <row r="1755" spans="1:51" s="390" customFormat="1">
      <c r="A1755" s="399" t="s">
        <v>81</v>
      </c>
      <c r="B1755" s="399" t="s">
        <v>2043</v>
      </c>
      <c r="C1755" s="399">
        <v>0.8</v>
      </c>
      <c r="D1755" s="399">
        <v>20</v>
      </c>
      <c r="E1755" s="403">
        <v>5.1000000000000004E-3</v>
      </c>
      <c r="F1755" s="399">
        <v>0</v>
      </c>
      <c r="G1755" s="399">
        <v>18.5</v>
      </c>
      <c r="H1755" s="399">
        <v>0.7</v>
      </c>
      <c r="I1755" s="399">
        <v>13</v>
      </c>
      <c r="J1755" s="399">
        <v>40</v>
      </c>
      <c r="K1755" s="399">
        <v>165</v>
      </c>
      <c r="L1755" s="403">
        <v>1</v>
      </c>
      <c r="M1755" s="404">
        <v>5.679999828338623</v>
      </c>
      <c r="N1755" s="404">
        <v>5.4800000190734863</v>
      </c>
      <c r="O1755" s="404">
        <v>3.0999999046325684</v>
      </c>
      <c r="P1755" s="399">
        <v>0</v>
      </c>
      <c r="Q1755" s="399" t="s">
        <v>293</v>
      </c>
      <c r="R1755" s="399">
        <v>1</v>
      </c>
      <c r="S1755" s="399">
        <v>0</v>
      </c>
      <c r="T1755" s="399">
        <v>0</v>
      </c>
      <c r="U1755" s="404">
        <v>0.55000000000000004</v>
      </c>
      <c r="V1755" s="404">
        <v>0</v>
      </c>
      <c r="W1755" s="407">
        <v>0</v>
      </c>
      <c r="X1755" s="407">
        <v>0</v>
      </c>
      <c r="Y1755" s="324">
        <v>0</v>
      </c>
      <c r="Z1755" s="324">
        <v>0</v>
      </c>
      <c r="AA1755" s="407">
        <v>0</v>
      </c>
      <c r="AB1755" s="407">
        <v>0</v>
      </c>
      <c r="AC1755" s="324">
        <v>0</v>
      </c>
      <c r="AD1755" s="324">
        <v>0</v>
      </c>
      <c r="AE1755" s="407">
        <v>0</v>
      </c>
      <c r="AF1755" s="407">
        <v>0</v>
      </c>
      <c r="AG1755" s="324">
        <v>0</v>
      </c>
      <c r="AH1755" s="324">
        <v>0</v>
      </c>
      <c r="AI1755" s="404">
        <v>221.585168175088</v>
      </c>
      <c r="AJ1755" s="399">
        <v>17000000000</v>
      </c>
      <c r="AK1755" s="399">
        <v>50000000</v>
      </c>
      <c r="AL1755" s="399">
        <v>1200000</v>
      </c>
      <c r="AM1755" s="405">
        <v>1.7E-14</v>
      </c>
      <c r="AN1755" s="399">
        <v>3.9045999999999997E-2</v>
      </c>
      <c r="AO1755" s="403">
        <v>563074</v>
      </c>
      <c r="AP1755" s="403">
        <v>9.9900000000000006E-3</v>
      </c>
      <c r="AQ1755" s="403">
        <v>9.9949999999999997E-2</v>
      </c>
      <c r="AR1755" s="403">
        <v>42</v>
      </c>
      <c r="AS1755" s="399" t="s">
        <v>2040</v>
      </c>
      <c r="AT1755" s="390">
        <v>0</v>
      </c>
      <c r="AU1755" s="390">
        <v>0</v>
      </c>
      <c r="AV1755" s="390">
        <v>0</v>
      </c>
      <c r="AY1755" s="390" t="s">
        <v>3533</v>
      </c>
    </row>
    <row r="1756" spans="1:51" s="390" customFormat="1">
      <c r="A1756" s="324" t="s">
        <v>81</v>
      </c>
      <c r="B1756" s="324" t="s">
        <v>2051</v>
      </c>
      <c r="C1756" s="324">
        <v>10</v>
      </c>
      <c r="D1756" s="324">
        <v>20</v>
      </c>
      <c r="E1756" s="324">
        <v>4.0899999999999999E-2</v>
      </c>
      <c r="F1756" s="399">
        <v>0</v>
      </c>
      <c r="G1756" s="324">
        <v>4.9000000000000004</v>
      </c>
      <c r="H1756" s="324">
        <v>0.7</v>
      </c>
      <c r="I1756" s="324">
        <v>4.9000000000000004</v>
      </c>
      <c r="J1756" s="324">
        <v>40</v>
      </c>
      <c r="K1756" s="324">
        <v>165</v>
      </c>
      <c r="L1756" s="324">
        <v>1</v>
      </c>
      <c r="M1756" s="324">
        <v>5.68</v>
      </c>
      <c r="N1756" s="324">
        <v>5.48</v>
      </c>
      <c r="O1756" s="324">
        <v>5.0999999999999996</v>
      </c>
      <c r="P1756" s="324">
        <v>0</v>
      </c>
      <c r="Q1756" s="324" t="s">
        <v>293</v>
      </c>
      <c r="R1756" s="399">
        <v>1</v>
      </c>
      <c r="S1756" s="399">
        <v>0</v>
      </c>
      <c r="T1756" s="399">
        <v>0</v>
      </c>
      <c r="U1756" s="406">
        <v>0.6</v>
      </c>
      <c r="V1756" s="406">
        <v>0</v>
      </c>
      <c r="W1756" s="407">
        <v>0</v>
      </c>
      <c r="X1756" s="407">
        <v>0</v>
      </c>
      <c r="Y1756" s="324">
        <v>0</v>
      </c>
      <c r="Z1756" s="324">
        <v>0</v>
      </c>
      <c r="AA1756" s="407">
        <v>0</v>
      </c>
      <c r="AB1756" s="407">
        <v>0</v>
      </c>
      <c r="AC1756" s="324">
        <v>0</v>
      </c>
      <c r="AD1756" s="324">
        <v>0</v>
      </c>
      <c r="AE1756" s="407">
        <v>0</v>
      </c>
      <c r="AF1756" s="407">
        <v>0</v>
      </c>
      <c r="AG1756" s="324">
        <v>0</v>
      </c>
      <c r="AH1756" s="324">
        <v>0</v>
      </c>
      <c r="AI1756" s="324">
        <v>608.01</v>
      </c>
      <c r="AJ1756" s="324">
        <v>17000000000</v>
      </c>
      <c r="AK1756" s="324">
        <v>50000000</v>
      </c>
      <c r="AL1756" s="324">
        <v>1200000</v>
      </c>
      <c r="AM1756" s="324">
        <v>1.7E-14</v>
      </c>
      <c r="AN1756" s="324">
        <v>5.5119000000000001E-2</v>
      </c>
      <c r="AO1756" s="324">
        <v>2246584</v>
      </c>
      <c r="AP1756" s="324">
        <v>2.5000000000000001E-3</v>
      </c>
      <c r="AQ1756" s="324">
        <v>5.0040000000000001E-2</v>
      </c>
      <c r="AR1756" s="324">
        <v>37</v>
      </c>
      <c r="AS1756" s="324" t="s">
        <v>2040</v>
      </c>
      <c r="AT1756" s="390">
        <v>0</v>
      </c>
      <c r="AU1756" s="390">
        <v>0</v>
      </c>
      <c r="AV1756" s="390">
        <v>0</v>
      </c>
      <c r="AY1756" s="390" t="s">
        <v>3533</v>
      </c>
    </row>
    <row r="1757" spans="1:51" s="390" customFormat="1">
      <c r="A1757" s="324" t="s">
        <v>81</v>
      </c>
      <c r="B1757" s="324" t="s">
        <v>2052</v>
      </c>
      <c r="C1757" s="324">
        <v>15</v>
      </c>
      <c r="D1757" s="324">
        <v>20</v>
      </c>
      <c r="E1757" s="324">
        <v>6.9699999999999998E-2</v>
      </c>
      <c r="F1757" s="399">
        <v>0</v>
      </c>
      <c r="G1757" s="324">
        <v>3.7</v>
      </c>
      <c r="H1757" s="324">
        <v>0.7</v>
      </c>
      <c r="I1757" s="324">
        <v>3.9</v>
      </c>
      <c r="J1757" s="324">
        <v>40</v>
      </c>
      <c r="K1757" s="324">
        <v>165</v>
      </c>
      <c r="L1757" s="324">
        <v>1</v>
      </c>
      <c r="M1757" s="324">
        <v>5.68</v>
      </c>
      <c r="N1757" s="324">
        <v>5.48</v>
      </c>
      <c r="O1757" s="324">
        <v>5.0999999999999996</v>
      </c>
      <c r="P1757" s="324">
        <v>0</v>
      </c>
      <c r="Q1757" s="324" t="s">
        <v>293</v>
      </c>
      <c r="R1757" s="399">
        <v>1</v>
      </c>
      <c r="S1757" s="399">
        <v>0</v>
      </c>
      <c r="T1757" s="399">
        <v>0</v>
      </c>
      <c r="U1757" s="406">
        <v>0.6</v>
      </c>
      <c r="V1757" s="406">
        <v>0</v>
      </c>
      <c r="W1757" s="407">
        <v>0</v>
      </c>
      <c r="X1757" s="407">
        <v>0</v>
      </c>
      <c r="Y1757" s="324">
        <v>0</v>
      </c>
      <c r="Z1757" s="324">
        <v>0</v>
      </c>
      <c r="AA1757" s="407">
        <v>0</v>
      </c>
      <c r="AB1757" s="407">
        <v>0</v>
      </c>
      <c r="AC1757" s="324">
        <v>0</v>
      </c>
      <c r="AD1757" s="324">
        <v>0</v>
      </c>
      <c r="AE1757" s="407">
        <v>0</v>
      </c>
      <c r="AF1757" s="407">
        <v>0</v>
      </c>
      <c r="AG1757" s="324">
        <v>0</v>
      </c>
      <c r="AH1757" s="324">
        <v>0</v>
      </c>
      <c r="AI1757" s="324">
        <v>795.59</v>
      </c>
      <c r="AJ1757" s="324">
        <v>17000000000</v>
      </c>
      <c r="AK1757" s="324">
        <v>50000000</v>
      </c>
      <c r="AL1757" s="324">
        <v>1200000</v>
      </c>
      <c r="AM1757" s="324">
        <v>1.7E-14</v>
      </c>
      <c r="AN1757" s="324">
        <v>5.5119000000000001E-2</v>
      </c>
      <c r="AO1757" s="324">
        <v>4578223</v>
      </c>
      <c r="AP1757" s="324">
        <v>1.23E-3</v>
      </c>
      <c r="AQ1757" s="324">
        <v>3.5049999999999998E-2</v>
      </c>
      <c r="AR1757" s="324">
        <v>34</v>
      </c>
      <c r="AS1757" s="324" t="s">
        <v>2040</v>
      </c>
      <c r="AT1757" s="390">
        <v>0</v>
      </c>
      <c r="AU1757" s="390">
        <v>0</v>
      </c>
      <c r="AV1757" s="390">
        <v>0</v>
      </c>
      <c r="AY1757" s="390" t="s">
        <v>3533</v>
      </c>
    </row>
    <row r="1758" spans="1:51" s="390" customFormat="1">
      <c r="A1758" s="324" t="s">
        <v>81</v>
      </c>
      <c r="B1758" s="324" t="s">
        <v>2053</v>
      </c>
      <c r="C1758" s="324">
        <v>22</v>
      </c>
      <c r="D1758" s="324">
        <v>20</v>
      </c>
      <c r="E1758" s="324">
        <v>9.06E-2</v>
      </c>
      <c r="F1758" s="399">
        <v>0</v>
      </c>
      <c r="G1758" s="324">
        <v>3.6</v>
      </c>
      <c r="H1758" s="324">
        <v>0.7</v>
      </c>
      <c r="I1758" s="324">
        <v>3.4</v>
      </c>
      <c r="J1758" s="324">
        <v>40</v>
      </c>
      <c r="K1758" s="324">
        <v>165</v>
      </c>
      <c r="L1758" s="324">
        <v>1</v>
      </c>
      <c r="M1758" s="324">
        <v>5.68</v>
      </c>
      <c r="N1758" s="324">
        <v>5.48</v>
      </c>
      <c r="O1758" s="324">
        <v>5.0999999999999996</v>
      </c>
      <c r="P1758" s="324">
        <v>0</v>
      </c>
      <c r="Q1758" s="324" t="s">
        <v>293</v>
      </c>
      <c r="R1758" s="399">
        <v>1</v>
      </c>
      <c r="S1758" s="399">
        <v>0</v>
      </c>
      <c r="T1758" s="399">
        <v>0</v>
      </c>
      <c r="U1758" s="406">
        <v>0.6</v>
      </c>
      <c r="V1758" s="406">
        <v>0</v>
      </c>
      <c r="W1758" s="407">
        <v>0</v>
      </c>
      <c r="X1758" s="407">
        <v>0</v>
      </c>
      <c r="Y1758" s="324">
        <v>0</v>
      </c>
      <c r="Z1758" s="324">
        <v>0</v>
      </c>
      <c r="AA1758" s="407">
        <v>0</v>
      </c>
      <c r="AB1758" s="407">
        <v>0</v>
      </c>
      <c r="AC1758" s="324">
        <v>0</v>
      </c>
      <c r="AD1758" s="324">
        <v>0</v>
      </c>
      <c r="AE1758" s="407">
        <v>0</v>
      </c>
      <c r="AF1758" s="407">
        <v>0</v>
      </c>
      <c r="AG1758" s="324">
        <v>0</v>
      </c>
      <c r="AH1758" s="324">
        <v>0</v>
      </c>
      <c r="AI1758" s="324">
        <v>899.05</v>
      </c>
      <c r="AJ1758" s="324">
        <v>17000000000</v>
      </c>
      <c r="AK1758" s="324">
        <v>50000000</v>
      </c>
      <c r="AL1758" s="324">
        <v>1200000</v>
      </c>
      <c r="AM1758" s="324">
        <v>1.7E-14</v>
      </c>
      <c r="AN1758" s="324">
        <v>5.5119000000000001E-2</v>
      </c>
      <c r="AO1758" s="324">
        <v>4578223</v>
      </c>
      <c r="AP1758" s="324">
        <v>1.23E-3</v>
      </c>
      <c r="AQ1758" s="324">
        <v>3.5049999999999998E-2</v>
      </c>
      <c r="AR1758" s="324">
        <v>35</v>
      </c>
      <c r="AS1758" s="324" t="s">
        <v>2040</v>
      </c>
      <c r="AT1758" s="390">
        <v>0</v>
      </c>
      <c r="AU1758" s="390">
        <v>0</v>
      </c>
      <c r="AV1758" s="390">
        <v>0</v>
      </c>
      <c r="AY1758" s="390" t="s">
        <v>3549</v>
      </c>
    </row>
    <row r="1759" spans="1:51" s="390" customFormat="1">
      <c r="A1759" s="324" t="s">
        <v>81</v>
      </c>
      <c r="B1759" s="324" t="s">
        <v>2048</v>
      </c>
      <c r="C1759" s="324">
        <v>5.6</v>
      </c>
      <c r="D1759" s="324">
        <v>20</v>
      </c>
      <c r="E1759" s="324">
        <v>2.35E-2</v>
      </c>
      <c r="F1759" s="399">
        <v>0</v>
      </c>
      <c r="G1759" s="324">
        <v>6.3</v>
      </c>
      <c r="H1759" s="324">
        <v>0.7</v>
      </c>
      <c r="I1759" s="324">
        <v>7.2</v>
      </c>
      <c r="J1759" s="324">
        <v>40</v>
      </c>
      <c r="K1759" s="324">
        <v>165</v>
      </c>
      <c r="L1759" s="324">
        <v>1</v>
      </c>
      <c r="M1759" s="324">
        <v>5.68</v>
      </c>
      <c r="N1759" s="324">
        <v>5.48</v>
      </c>
      <c r="O1759" s="324">
        <v>5.0999999999999996</v>
      </c>
      <c r="P1759" s="324">
        <v>0</v>
      </c>
      <c r="Q1759" s="324" t="s">
        <v>293</v>
      </c>
      <c r="R1759" s="399">
        <v>1</v>
      </c>
      <c r="S1759" s="399">
        <v>0</v>
      </c>
      <c r="T1759" s="399">
        <v>0</v>
      </c>
      <c r="U1759" s="406">
        <v>0.6</v>
      </c>
      <c r="V1759" s="406">
        <v>0</v>
      </c>
      <c r="W1759" s="407">
        <v>0</v>
      </c>
      <c r="X1759" s="407">
        <v>0</v>
      </c>
      <c r="Y1759" s="324">
        <v>0</v>
      </c>
      <c r="Z1759" s="324">
        <v>0</v>
      </c>
      <c r="AA1759" s="407">
        <v>0</v>
      </c>
      <c r="AB1759" s="407">
        <v>0</v>
      </c>
      <c r="AC1759" s="324">
        <v>0</v>
      </c>
      <c r="AD1759" s="324">
        <v>0</v>
      </c>
      <c r="AE1759" s="407">
        <v>0</v>
      </c>
      <c r="AF1759" s="407">
        <v>0</v>
      </c>
      <c r="AG1759" s="324">
        <v>0</v>
      </c>
      <c r="AH1759" s="324">
        <v>0</v>
      </c>
      <c r="AI1759" s="324">
        <v>517.03</v>
      </c>
      <c r="AJ1759" s="324">
        <v>17000000000</v>
      </c>
      <c r="AK1759" s="324">
        <v>50000000</v>
      </c>
      <c r="AL1759" s="324">
        <v>1200000</v>
      </c>
      <c r="AM1759" s="324">
        <v>1.7E-14</v>
      </c>
      <c r="AN1759" s="324">
        <v>5.5119000000000001E-2</v>
      </c>
      <c r="AO1759" s="324">
        <v>1565421</v>
      </c>
      <c r="AP1759" s="324">
        <v>3.5899999999999999E-3</v>
      </c>
      <c r="AQ1759" s="324">
        <v>5.994E-2</v>
      </c>
      <c r="AR1759" s="324">
        <v>30</v>
      </c>
      <c r="AS1759" s="324" t="s">
        <v>2040</v>
      </c>
      <c r="AT1759" s="390">
        <v>0</v>
      </c>
      <c r="AU1759" s="390">
        <v>0</v>
      </c>
      <c r="AV1759" s="390">
        <v>0</v>
      </c>
      <c r="AY1759" s="390" t="s">
        <v>3549</v>
      </c>
    </row>
    <row r="1760" spans="1:51" s="390" customFormat="1">
      <c r="A1760" s="324" t="s">
        <v>81</v>
      </c>
      <c r="B1760" s="324" t="s">
        <v>2049</v>
      </c>
      <c r="C1760" s="324">
        <v>6.8</v>
      </c>
      <c r="D1760" s="324">
        <v>20</v>
      </c>
      <c r="E1760" s="324">
        <v>2.6800000000000001E-2</v>
      </c>
      <c r="F1760" s="399">
        <v>0</v>
      </c>
      <c r="G1760" s="324">
        <v>6</v>
      </c>
      <c r="H1760" s="324">
        <v>0.7</v>
      </c>
      <c r="I1760" s="324">
        <v>6.4</v>
      </c>
      <c r="J1760" s="324">
        <v>40</v>
      </c>
      <c r="K1760" s="324">
        <v>165</v>
      </c>
      <c r="L1760" s="324">
        <v>1</v>
      </c>
      <c r="M1760" s="324">
        <v>5.68</v>
      </c>
      <c r="N1760" s="324">
        <v>5.48</v>
      </c>
      <c r="O1760" s="324">
        <v>5.0999999999999996</v>
      </c>
      <c r="P1760" s="324">
        <v>0</v>
      </c>
      <c r="Q1760" s="324" t="s">
        <v>293</v>
      </c>
      <c r="R1760" s="399">
        <v>1</v>
      </c>
      <c r="S1760" s="399">
        <v>0</v>
      </c>
      <c r="T1760" s="399">
        <v>0</v>
      </c>
      <c r="U1760" s="406">
        <v>0.6</v>
      </c>
      <c r="V1760" s="406">
        <v>0</v>
      </c>
      <c r="W1760" s="407">
        <v>0</v>
      </c>
      <c r="X1760" s="407">
        <v>0</v>
      </c>
      <c r="Y1760" s="324">
        <v>0</v>
      </c>
      <c r="Z1760" s="324">
        <v>0</v>
      </c>
      <c r="AA1760" s="407">
        <v>0</v>
      </c>
      <c r="AB1760" s="407">
        <v>0</v>
      </c>
      <c r="AC1760" s="324">
        <v>0</v>
      </c>
      <c r="AD1760" s="324">
        <v>0</v>
      </c>
      <c r="AE1760" s="407">
        <v>0</v>
      </c>
      <c r="AF1760" s="407">
        <v>0</v>
      </c>
      <c r="AG1760" s="324">
        <v>0</v>
      </c>
      <c r="AH1760" s="324">
        <v>0</v>
      </c>
      <c r="AI1760" s="324">
        <v>546.82000000000005</v>
      </c>
      <c r="AJ1760" s="324">
        <v>17000000000</v>
      </c>
      <c r="AK1760" s="324">
        <v>50000000</v>
      </c>
      <c r="AL1760" s="324">
        <v>1200000</v>
      </c>
      <c r="AM1760" s="324">
        <v>1.7E-14</v>
      </c>
      <c r="AN1760" s="324">
        <v>5.5119000000000001E-2</v>
      </c>
      <c r="AO1760" s="324">
        <v>1565421</v>
      </c>
      <c r="AP1760" s="324">
        <v>3.5899999999999999E-3</v>
      </c>
      <c r="AQ1760" s="324">
        <v>5.994E-2</v>
      </c>
      <c r="AR1760" s="324">
        <v>33</v>
      </c>
      <c r="AS1760" s="324" t="s">
        <v>2040</v>
      </c>
      <c r="AT1760" s="390">
        <v>0</v>
      </c>
      <c r="AU1760" s="390">
        <v>0</v>
      </c>
      <c r="AV1760" s="390">
        <v>0</v>
      </c>
      <c r="AY1760" s="390" t="s">
        <v>3549</v>
      </c>
    </row>
    <row r="1761" spans="1:51" s="390" customFormat="1">
      <c r="A1761" s="324" t="s">
        <v>81</v>
      </c>
      <c r="B1761" s="324" t="s">
        <v>2050</v>
      </c>
      <c r="C1761" s="324">
        <v>8.1999999999999993</v>
      </c>
      <c r="D1761" s="324">
        <v>20</v>
      </c>
      <c r="E1761" s="324">
        <v>3.1800000000000002E-2</v>
      </c>
      <c r="F1761" s="399">
        <v>0</v>
      </c>
      <c r="G1761" s="324">
        <v>5.6</v>
      </c>
      <c r="H1761" s="324">
        <v>0.7</v>
      </c>
      <c r="I1761" s="324">
        <v>6.1</v>
      </c>
      <c r="J1761" s="324">
        <v>40</v>
      </c>
      <c r="K1761" s="324">
        <v>165</v>
      </c>
      <c r="L1761" s="324">
        <v>1</v>
      </c>
      <c r="M1761" s="324">
        <v>5.68</v>
      </c>
      <c r="N1761" s="324">
        <v>5.48</v>
      </c>
      <c r="O1761" s="324">
        <v>5.0999999999999996</v>
      </c>
      <c r="P1761" s="324">
        <v>0</v>
      </c>
      <c r="Q1761" s="324" t="s">
        <v>293</v>
      </c>
      <c r="R1761" s="399">
        <v>1</v>
      </c>
      <c r="S1761" s="399">
        <v>0</v>
      </c>
      <c r="T1761" s="399">
        <v>0</v>
      </c>
      <c r="U1761" s="406">
        <v>0.6</v>
      </c>
      <c r="V1761" s="406">
        <v>0</v>
      </c>
      <c r="W1761" s="407">
        <v>0</v>
      </c>
      <c r="X1761" s="407">
        <v>0</v>
      </c>
      <c r="Y1761" s="324">
        <v>0</v>
      </c>
      <c r="Z1761" s="324">
        <v>0</v>
      </c>
      <c r="AA1761" s="407">
        <v>0</v>
      </c>
      <c r="AB1761" s="407">
        <v>0</v>
      </c>
      <c r="AC1761" s="324">
        <v>0</v>
      </c>
      <c r="AD1761" s="324">
        <v>0</v>
      </c>
      <c r="AE1761" s="407">
        <v>0</v>
      </c>
      <c r="AF1761" s="407">
        <v>0</v>
      </c>
      <c r="AG1761" s="324">
        <v>0</v>
      </c>
      <c r="AH1761" s="324">
        <v>0</v>
      </c>
      <c r="AI1761" s="324">
        <v>552.47</v>
      </c>
      <c r="AJ1761" s="324">
        <v>17000000000</v>
      </c>
      <c r="AK1761" s="324">
        <v>50000000</v>
      </c>
      <c r="AL1761" s="324">
        <v>1200000</v>
      </c>
      <c r="AM1761" s="324">
        <v>1.7E-14</v>
      </c>
      <c r="AN1761" s="324">
        <v>5.5119000000000001E-2</v>
      </c>
      <c r="AO1761" s="324">
        <v>1565421</v>
      </c>
      <c r="AP1761" s="324">
        <v>3.5899999999999999E-3</v>
      </c>
      <c r="AQ1761" s="324">
        <v>5.994E-2</v>
      </c>
      <c r="AR1761" s="324">
        <v>31</v>
      </c>
      <c r="AS1761" s="324" t="s">
        <v>2040</v>
      </c>
      <c r="AT1761" s="390">
        <v>0</v>
      </c>
      <c r="AU1761" s="390">
        <v>0</v>
      </c>
      <c r="AV1761" s="390">
        <v>0</v>
      </c>
      <c r="AY1761" s="390" t="s">
        <v>3549</v>
      </c>
    </row>
    <row r="1762" spans="1:51" s="390" customFormat="1">
      <c r="A1762" s="324" t="s">
        <v>81</v>
      </c>
      <c r="B1762" s="324" t="s">
        <v>4318</v>
      </c>
      <c r="C1762" s="324">
        <v>1.1000000000000001</v>
      </c>
      <c r="D1762" s="324">
        <v>20</v>
      </c>
      <c r="E1762" s="324">
        <v>1.26E-2</v>
      </c>
      <c r="F1762" s="399">
        <v>0</v>
      </c>
      <c r="G1762" s="324">
        <v>20</v>
      </c>
      <c r="H1762" s="324">
        <v>0.7</v>
      </c>
      <c r="I1762" s="324">
        <v>12</v>
      </c>
      <c r="J1762" s="324">
        <v>40</v>
      </c>
      <c r="K1762" s="324">
        <v>165</v>
      </c>
      <c r="L1762" s="324">
        <v>1</v>
      </c>
      <c r="M1762" s="324">
        <v>6.76</v>
      </c>
      <c r="N1762" s="324">
        <v>6.56</v>
      </c>
      <c r="O1762" s="324">
        <v>2.1</v>
      </c>
      <c r="P1762" s="324">
        <v>0</v>
      </c>
      <c r="Q1762" s="324" t="s">
        <v>293</v>
      </c>
      <c r="R1762" s="399">
        <v>1</v>
      </c>
      <c r="S1762" s="399">
        <v>0</v>
      </c>
      <c r="T1762" s="399">
        <v>0</v>
      </c>
      <c r="U1762" s="406">
        <v>0.56000000000000005</v>
      </c>
      <c r="V1762" s="406">
        <v>0</v>
      </c>
      <c r="W1762" s="407">
        <v>0</v>
      </c>
      <c r="X1762" s="407">
        <v>0</v>
      </c>
      <c r="Y1762" s="324">
        <v>0</v>
      </c>
      <c r="Z1762" s="324">
        <v>0</v>
      </c>
      <c r="AA1762" s="407">
        <v>0</v>
      </c>
      <c r="AB1762" s="407">
        <v>0</v>
      </c>
      <c r="AC1762" s="324">
        <v>0</v>
      </c>
      <c r="AD1762" s="324">
        <v>0</v>
      </c>
      <c r="AE1762" s="407">
        <v>0</v>
      </c>
      <c r="AF1762" s="407">
        <v>0</v>
      </c>
      <c r="AG1762" s="324">
        <v>0</v>
      </c>
      <c r="AH1762" s="324">
        <v>0</v>
      </c>
      <c r="AI1762" s="324">
        <v>162.33766585623641</v>
      </c>
      <c r="AJ1762" s="324">
        <v>6900000000</v>
      </c>
      <c r="AK1762" s="324">
        <v>60000000</v>
      </c>
      <c r="AL1762" s="324">
        <v>1100000</v>
      </c>
      <c r="AM1762" s="324">
        <v>2.5000000000000001E-14</v>
      </c>
      <c r="AN1762" s="324">
        <v>4.9279999999999997E-2</v>
      </c>
      <c r="AO1762" s="324">
        <v>2257127</v>
      </c>
      <c r="AP1762" s="324">
        <v>2.49E-3</v>
      </c>
      <c r="AQ1762" s="324">
        <v>4.9919999999999999E-2</v>
      </c>
      <c r="AR1762" s="324">
        <v>21</v>
      </c>
      <c r="AS1762" s="324" t="s">
        <v>4319</v>
      </c>
      <c r="AT1762" s="390">
        <v>0</v>
      </c>
      <c r="AU1762" s="390">
        <v>0</v>
      </c>
      <c r="AV1762" s="390">
        <v>0</v>
      </c>
      <c r="AY1762" s="390" t="s">
        <v>3558</v>
      </c>
    </row>
    <row r="1763" spans="1:51" s="390" customFormat="1">
      <c r="A1763" s="324" t="s">
        <v>81</v>
      </c>
      <c r="B1763" s="324" t="s">
        <v>4320</v>
      </c>
      <c r="C1763" s="324">
        <v>1.3</v>
      </c>
      <c r="D1763" s="324">
        <v>20</v>
      </c>
      <c r="E1763" s="324">
        <v>1.47E-2</v>
      </c>
      <c r="F1763" s="399">
        <v>0</v>
      </c>
      <c r="G1763" s="324">
        <v>16</v>
      </c>
      <c r="H1763" s="324">
        <v>0.7</v>
      </c>
      <c r="I1763" s="324">
        <v>10</v>
      </c>
      <c r="J1763" s="324">
        <v>40</v>
      </c>
      <c r="K1763" s="324">
        <v>165</v>
      </c>
      <c r="L1763" s="324">
        <v>1</v>
      </c>
      <c r="M1763" s="324">
        <v>6.76</v>
      </c>
      <c r="N1763" s="324">
        <v>6.56</v>
      </c>
      <c r="O1763" s="324">
        <v>2.1</v>
      </c>
      <c r="P1763" s="324">
        <v>0</v>
      </c>
      <c r="Q1763" s="324" t="s">
        <v>293</v>
      </c>
      <c r="R1763" s="399">
        <v>1</v>
      </c>
      <c r="S1763" s="399">
        <v>0</v>
      </c>
      <c r="T1763" s="399">
        <v>0</v>
      </c>
      <c r="U1763" s="406">
        <v>0.56000000000000005</v>
      </c>
      <c r="V1763" s="406">
        <v>0</v>
      </c>
      <c r="W1763" s="407">
        <v>0</v>
      </c>
      <c r="X1763" s="407">
        <v>0</v>
      </c>
      <c r="Y1763" s="324">
        <v>0</v>
      </c>
      <c r="Z1763" s="324">
        <v>0</v>
      </c>
      <c r="AA1763" s="407">
        <v>0</v>
      </c>
      <c r="AB1763" s="407">
        <v>0</v>
      </c>
      <c r="AC1763" s="324">
        <v>0</v>
      </c>
      <c r="AD1763" s="324">
        <v>0</v>
      </c>
      <c r="AE1763" s="407">
        <v>0</v>
      </c>
      <c r="AF1763" s="407">
        <v>0</v>
      </c>
      <c r="AG1763" s="324">
        <v>0</v>
      </c>
      <c r="AH1763" s="324">
        <v>0</v>
      </c>
      <c r="AI1763" s="324">
        <v>162.33765638315236</v>
      </c>
      <c r="AJ1763" s="324">
        <v>6900000000</v>
      </c>
      <c r="AK1763" s="324">
        <v>60000000</v>
      </c>
      <c r="AL1763" s="324">
        <v>1100000</v>
      </c>
      <c r="AM1763" s="324">
        <v>2.5000000000000001E-14</v>
      </c>
      <c r="AN1763" s="324">
        <v>4.9279999999999997E-2</v>
      </c>
      <c r="AO1763" s="324">
        <v>2257127</v>
      </c>
      <c r="AP1763" s="324">
        <v>2.49E-3</v>
      </c>
      <c r="AQ1763" s="324">
        <v>4.9919999999999999E-2</v>
      </c>
      <c r="AR1763" s="324">
        <v>26</v>
      </c>
      <c r="AS1763" s="324" t="s">
        <v>4319</v>
      </c>
      <c r="AT1763" s="390">
        <v>0</v>
      </c>
      <c r="AU1763" s="390">
        <v>0</v>
      </c>
      <c r="AV1763" s="390">
        <v>0</v>
      </c>
      <c r="AY1763" s="390" t="s">
        <v>3558</v>
      </c>
    </row>
    <row r="1764" spans="1:51" s="390" customFormat="1">
      <c r="A1764" s="324" t="s">
        <v>81</v>
      </c>
      <c r="B1764" s="324" t="s">
        <v>4321</v>
      </c>
      <c r="C1764" s="324">
        <v>0.14000000000000001</v>
      </c>
      <c r="D1764" s="324">
        <v>20</v>
      </c>
      <c r="E1764" s="324">
        <v>1.6000000000000001E-3</v>
      </c>
      <c r="F1764" s="399">
        <v>0</v>
      </c>
      <c r="G1764" s="324">
        <v>45</v>
      </c>
      <c r="H1764" s="324">
        <v>0.7</v>
      </c>
      <c r="I1764" s="324">
        <v>27</v>
      </c>
      <c r="J1764" s="324">
        <v>40</v>
      </c>
      <c r="K1764" s="324">
        <v>165</v>
      </c>
      <c r="L1764" s="324">
        <v>1</v>
      </c>
      <c r="M1764" s="324">
        <v>6.76</v>
      </c>
      <c r="N1764" s="324">
        <v>6.56</v>
      </c>
      <c r="O1764" s="324">
        <v>2.1</v>
      </c>
      <c r="P1764" s="324">
        <v>0</v>
      </c>
      <c r="Q1764" s="324" t="s">
        <v>293</v>
      </c>
      <c r="R1764" s="399">
        <v>1</v>
      </c>
      <c r="S1764" s="399">
        <v>0</v>
      </c>
      <c r="T1764" s="399">
        <v>0</v>
      </c>
      <c r="U1764" s="406">
        <v>0.56000000000000005</v>
      </c>
      <c r="V1764" s="406">
        <v>0</v>
      </c>
      <c r="W1764" s="407">
        <v>0</v>
      </c>
      <c r="X1764" s="407">
        <v>0</v>
      </c>
      <c r="Y1764" s="324">
        <v>0</v>
      </c>
      <c r="Z1764" s="324">
        <v>0</v>
      </c>
      <c r="AA1764" s="407">
        <v>0</v>
      </c>
      <c r="AB1764" s="407">
        <v>0</v>
      </c>
      <c r="AC1764" s="324">
        <v>0</v>
      </c>
      <c r="AD1764" s="324">
        <v>0</v>
      </c>
      <c r="AE1764" s="407">
        <v>0</v>
      </c>
      <c r="AF1764" s="407">
        <v>0</v>
      </c>
      <c r="AG1764" s="324">
        <v>0</v>
      </c>
      <c r="AH1764" s="324">
        <v>0</v>
      </c>
      <c r="AI1764" s="324">
        <v>75.757576080111704</v>
      </c>
      <c r="AJ1764" s="324">
        <v>6900000000</v>
      </c>
      <c r="AK1764" s="324">
        <v>60000000</v>
      </c>
      <c r="AL1764" s="324">
        <v>1100000</v>
      </c>
      <c r="AM1764" s="324">
        <v>2.5000000000000001E-14</v>
      </c>
      <c r="AN1764" s="324">
        <v>4.9279999999999997E-2</v>
      </c>
      <c r="AO1764" s="324">
        <v>309614</v>
      </c>
      <c r="AP1764" s="324">
        <v>1.8169999999999999E-2</v>
      </c>
      <c r="AQ1764" s="324">
        <v>0.13478999999999999</v>
      </c>
      <c r="AR1764" s="324">
        <v>30</v>
      </c>
      <c r="AS1764" s="324" t="s">
        <v>4319</v>
      </c>
      <c r="AT1764" s="390">
        <v>0</v>
      </c>
      <c r="AU1764" s="390">
        <v>0</v>
      </c>
      <c r="AV1764" s="390">
        <v>0</v>
      </c>
      <c r="AY1764" s="390" t="s">
        <v>3558</v>
      </c>
    </row>
    <row r="1765" spans="1:51" s="390" customFormat="1">
      <c r="A1765" s="324" t="s">
        <v>81</v>
      </c>
      <c r="B1765" s="324" t="s">
        <v>4322</v>
      </c>
      <c r="C1765" s="324">
        <v>0.16</v>
      </c>
      <c r="D1765" s="324">
        <v>20</v>
      </c>
      <c r="E1765" s="324">
        <v>2.3999999999999998E-3</v>
      </c>
      <c r="F1765" s="399">
        <v>0</v>
      </c>
      <c r="G1765" s="324">
        <v>41</v>
      </c>
      <c r="H1765" s="324">
        <v>0.7</v>
      </c>
      <c r="I1765" s="324">
        <v>26</v>
      </c>
      <c r="J1765" s="324">
        <v>40</v>
      </c>
      <c r="K1765" s="324">
        <v>165</v>
      </c>
      <c r="L1765" s="324">
        <v>1</v>
      </c>
      <c r="M1765" s="324">
        <v>6.76</v>
      </c>
      <c r="N1765" s="324">
        <v>6.56</v>
      </c>
      <c r="O1765" s="324">
        <v>2.1</v>
      </c>
      <c r="P1765" s="324">
        <v>0</v>
      </c>
      <c r="Q1765" s="324" t="s">
        <v>293</v>
      </c>
      <c r="R1765" s="399">
        <v>1</v>
      </c>
      <c r="S1765" s="399">
        <v>0</v>
      </c>
      <c r="T1765" s="399">
        <v>0</v>
      </c>
      <c r="U1765" s="406">
        <v>0.56000000000000005</v>
      </c>
      <c r="V1765" s="406">
        <v>0</v>
      </c>
      <c r="W1765" s="407">
        <v>0</v>
      </c>
      <c r="X1765" s="407">
        <v>0</v>
      </c>
      <c r="Y1765" s="324">
        <v>0</v>
      </c>
      <c r="Z1765" s="324">
        <v>0</v>
      </c>
      <c r="AA1765" s="407">
        <v>0</v>
      </c>
      <c r="AB1765" s="407">
        <v>0</v>
      </c>
      <c r="AC1765" s="324">
        <v>0</v>
      </c>
      <c r="AD1765" s="324">
        <v>0</v>
      </c>
      <c r="AE1765" s="407">
        <v>0</v>
      </c>
      <c r="AF1765" s="407">
        <v>0</v>
      </c>
      <c r="AG1765" s="324">
        <v>0</v>
      </c>
      <c r="AH1765" s="324">
        <v>0</v>
      </c>
      <c r="AI1765" s="324">
        <v>86.580084644870837</v>
      </c>
      <c r="AJ1765" s="324">
        <v>6900000000</v>
      </c>
      <c r="AK1765" s="324">
        <v>60000000</v>
      </c>
      <c r="AL1765" s="324">
        <v>1100000</v>
      </c>
      <c r="AM1765" s="324">
        <v>2.5000000000000001E-14</v>
      </c>
      <c r="AN1765" s="324">
        <v>4.9279999999999997E-2</v>
      </c>
      <c r="AO1765" s="324">
        <v>696641</v>
      </c>
      <c r="AP1765" s="324">
        <v>8.0700000000000008E-3</v>
      </c>
      <c r="AQ1765" s="324">
        <v>8.9859999999999995E-2</v>
      </c>
      <c r="AR1765" s="324">
        <v>22</v>
      </c>
      <c r="AS1765" s="324" t="s">
        <v>4319</v>
      </c>
      <c r="AT1765" s="390">
        <v>0</v>
      </c>
      <c r="AU1765" s="390">
        <v>0</v>
      </c>
      <c r="AV1765" s="390">
        <v>0</v>
      </c>
      <c r="AY1765" s="390" t="s">
        <v>3558</v>
      </c>
    </row>
    <row r="1766" spans="1:51" s="390" customFormat="1">
      <c r="A1766" s="324" t="s">
        <v>81</v>
      </c>
      <c r="B1766" s="324" t="s">
        <v>4323</v>
      </c>
      <c r="C1766" s="324">
        <v>0.6</v>
      </c>
      <c r="D1766" s="324">
        <v>20</v>
      </c>
      <c r="E1766" s="324">
        <v>6.4999999999999997E-3</v>
      </c>
      <c r="F1766" s="399">
        <v>0</v>
      </c>
      <c r="G1766" s="324">
        <v>25</v>
      </c>
      <c r="H1766" s="324">
        <v>0.7</v>
      </c>
      <c r="I1766" s="324">
        <v>18.5</v>
      </c>
      <c r="J1766" s="324">
        <v>40</v>
      </c>
      <c r="K1766" s="324">
        <v>165</v>
      </c>
      <c r="L1766" s="324">
        <v>1</v>
      </c>
      <c r="M1766" s="324">
        <v>6.76</v>
      </c>
      <c r="N1766" s="324">
        <v>6.56</v>
      </c>
      <c r="O1766" s="324">
        <v>2.1</v>
      </c>
      <c r="P1766" s="324">
        <v>0</v>
      </c>
      <c r="Q1766" s="324" t="s">
        <v>293</v>
      </c>
      <c r="R1766" s="399">
        <v>1</v>
      </c>
      <c r="S1766" s="399">
        <v>0</v>
      </c>
      <c r="T1766" s="399">
        <v>0</v>
      </c>
      <c r="U1766" s="406">
        <v>0.56000000000000005</v>
      </c>
      <c r="V1766" s="406">
        <v>0</v>
      </c>
      <c r="W1766" s="407">
        <v>0</v>
      </c>
      <c r="X1766" s="407">
        <v>0</v>
      </c>
      <c r="Y1766" s="324">
        <v>0</v>
      </c>
      <c r="Z1766" s="324">
        <v>0</v>
      </c>
      <c r="AA1766" s="407">
        <v>0</v>
      </c>
      <c r="AB1766" s="407">
        <v>0</v>
      </c>
      <c r="AC1766" s="324">
        <v>0</v>
      </c>
      <c r="AD1766" s="324">
        <v>0</v>
      </c>
      <c r="AE1766" s="407">
        <v>0</v>
      </c>
      <c r="AF1766" s="407">
        <v>0</v>
      </c>
      <c r="AG1766" s="324">
        <v>0</v>
      </c>
      <c r="AH1766" s="324">
        <v>0</v>
      </c>
      <c r="AI1766" s="324">
        <v>139.14657324718411</v>
      </c>
      <c r="AJ1766" s="324">
        <v>6900000000</v>
      </c>
      <c r="AK1766" s="324">
        <v>60000000</v>
      </c>
      <c r="AL1766" s="324">
        <v>1100000</v>
      </c>
      <c r="AM1766" s="324">
        <v>2.5000000000000001E-14</v>
      </c>
      <c r="AN1766" s="324">
        <v>4.9279999999999997E-2</v>
      </c>
      <c r="AO1766" s="324">
        <v>1567407</v>
      </c>
      <c r="AP1766" s="324">
        <v>3.5899999999999999E-3</v>
      </c>
      <c r="AQ1766" s="324">
        <v>5.9909999999999998E-2</v>
      </c>
      <c r="AR1766" s="324">
        <v>16</v>
      </c>
      <c r="AS1766" s="324" t="s">
        <v>4319</v>
      </c>
      <c r="AT1766" s="390">
        <v>0</v>
      </c>
      <c r="AU1766" s="390">
        <v>0</v>
      </c>
      <c r="AV1766" s="390">
        <v>0</v>
      </c>
      <c r="AY1766" s="390" t="s">
        <v>3558</v>
      </c>
    </row>
    <row r="1767" spans="1:51" s="390" customFormat="1">
      <c r="A1767" s="324" t="s">
        <v>81</v>
      </c>
      <c r="B1767" s="324" t="s">
        <v>4324</v>
      </c>
      <c r="C1767" s="324">
        <v>0.7</v>
      </c>
      <c r="D1767" s="324">
        <v>20</v>
      </c>
      <c r="E1767" s="324">
        <v>6.7999999999999996E-3</v>
      </c>
      <c r="F1767" s="399">
        <v>0</v>
      </c>
      <c r="G1767" s="324">
        <v>21</v>
      </c>
      <c r="H1767" s="324">
        <v>0.7</v>
      </c>
      <c r="I1767" s="324">
        <v>17</v>
      </c>
      <c r="J1767" s="324">
        <v>40</v>
      </c>
      <c r="K1767" s="324">
        <v>165</v>
      </c>
      <c r="L1767" s="324">
        <v>1</v>
      </c>
      <c r="M1767" s="324">
        <v>6.76</v>
      </c>
      <c r="N1767" s="324">
        <v>6.56</v>
      </c>
      <c r="O1767" s="324">
        <v>2.1</v>
      </c>
      <c r="P1767" s="324">
        <v>0</v>
      </c>
      <c r="Q1767" s="324" t="s">
        <v>293</v>
      </c>
      <c r="R1767" s="399">
        <v>1</v>
      </c>
      <c r="S1767" s="399">
        <v>0</v>
      </c>
      <c r="T1767" s="399">
        <v>0</v>
      </c>
      <c r="U1767" s="406">
        <v>0.56000000000000005</v>
      </c>
      <c r="V1767" s="406">
        <v>0</v>
      </c>
      <c r="W1767" s="407">
        <v>0</v>
      </c>
      <c r="X1767" s="407">
        <v>0</v>
      </c>
      <c r="Y1767" s="324">
        <v>0</v>
      </c>
      <c r="Z1767" s="324">
        <v>0</v>
      </c>
      <c r="AA1767" s="407">
        <v>0</v>
      </c>
      <c r="AB1767" s="407">
        <v>0</v>
      </c>
      <c r="AC1767" s="324">
        <v>0</v>
      </c>
      <c r="AD1767" s="324">
        <v>0</v>
      </c>
      <c r="AE1767" s="407">
        <v>0</v>
      </c>
      <c r="AF1767" s="407">
        <v>0</v>
      </c>
      <c r="AG1767" s="324">
        <v>0</v>
      </c>
      <c r="AH1767" s="324">
        <v>0</v>
      </c>
      <c r="AI1767" s="324">
        <v>126.26262411238655</v>
      </c>
      <c r="AJ1767" s="324">
        <v>6900000000</v>
      </c>
      <c r="AK1767" s="324">
        <v>60000000</v>
      </c>
      <c r="AL1767" s="324">
        <v>1100000</v>
      </c>
      <c r="AM1767" s="324">
        <v>2.5000000000000001E-14</v>
      </c>
      <c r="AN1767" s="324">
        <v>4.9279999999999997E-2</v>
      </c>
      <c r="AO1767" s="324">
        <v>1003154</v>
      </c>
      <c r="AP1767" s="324">
        <v>5.6100000000000004E-3</v>
      </c>
      <c r="AQ1767" s="324">
        <v>7.4880000000000002E-2</v>
      </c>
      <c r="AR1767" s="324">
        <v>18</v>
      </c>
      <c r="AS1767" s="324" t="s">
        <v>4319</v>
      </c>
      <c r="AT1767" s="390">
        <v>0</v>
      </c>
      <c r="AU1767" s="390">
        <v>0</v>
      </c>
      <c r="AV1767" s="390">
        <v>0</v>
      </c>
      <c r="AY1767" s="390" t="s">
        <v>3558</v>
      </c>
    </row>
    <row r="1768" spans="1:51" s="390" customFormat="1">
      <c r="A1768" s="324" t="s">
        <v>81</v>
      </c>
      <c r="B1768" s="324" t="s">
        <v>4325</v>
      </c>
      <c r="C1768" s="324">
        <v>0.9</v>
      </c>
      <c r="D1768" s="324">
        <v>20</v>
      </c>
      <c r="E1768" s="324">
        <v>1.06E-2</v>
      </c>
      <c r="F1768" s="399">
        <v>0</v>
      </c>
      <c r="G1768" s="324">
        <v>24</v>
      </c>
      <c r="H1768" s="324">
        <v>0.7</v>
      </c>
      <c r="I1768" s="324">
        <v>15.2</v>
      </c>
      <c r="J1768" s="324">
        <v>40</v>
      </c>
      <c r="K1768" s="324">
        <v>165</v>
      </c>
      <c r="L1768" s="324">
        <v>1</v>
      </c>
      <c r="M1768" s="324">
        <v>6.76</v>
      </c>
      <c r="N1768" s="324">
        <v>6.56</v>
      </c>
      <c r="O1768" s="324">
        <v>2.1</v>
      </c>
      <c r="P1768" s="324">
        <v>0</v>
      </c>
      <c r="Q1768" s="324" t="s">
        <v>293</v>
      </c>
      <c r="R1768" s="399">
        <v>1</v>
      </c>
      <c r="S1768" s="399">
        <v>0</v>
      </c>
      <c r="T1768" s="399">
        <v>0</v>
      </c>
      <c r="U1768" s="406">
        <v>0.56000000000000005</v>
      </c>
      <c r="V1768" s="406">
        <v>0</v>
      </c>
      <c r="W1768" s="407">
        <v>0</v>
      </c>
      <c r="X1768" s="407">
        <v>0</v>
      </c>
      <c r="Y1768" s="324">
        <v>0</v>
      </c>
      <c r="Z1768" s="324">
        <v>0</v>
      </c>
      <c r="AA1768" s="407">
        <v>0</v>
      </c>
      <c r="AB1768" s="407">
        <v>0</v>
      </c>
      <c r="AC1768" s="324">
        <v>0</v>
      </c>
      <c r="AD1768" s="324">
        <v>0</v>
      </c>
      <c r="AE1768" s="407">
        <v>0</v>
      </c>
      <c r="AF1768" s="407">
        <v>0</v>
      </c>
      <c r="AG1768" s="324">
        <v>0</v>
      </c>
      <c r="AH1768" s="324">
        <v>0</v>
      </c>
      <c r="AI1768" s="324">
        <v>162.3376580371829</v>
      </c>
      <c r="AJ1768" s="324">
        <v>6900000000</v>
      </c>
      <c r="AK1768" s="324">
        <v>60000000</v>
      </c>
      <c r="AL1768" s="324">
        <v>1100000</v>
      </c>
      <c r="AM1768" s="324">
        <v>2.5000000000000001E-14</v>
      </c>
      <c r="AN1768" s="324">
        <v>4.9279999999999997E-2</v>
      </c>
      <c r="AO1768" s="324">
        <v>2257127</v>
      </c>
      <c r="AP1768" s="324">
        <v>2.49E-3</v>
      </c>
      <c r="AQ1768" s="324">
        <v>4.9919999999999999E-2</v>
      </c>
      <c r="AR1768" s="324">
        <v>16</v>
      </c>
      <c r="AS1768" s="324" t="s">
        <v>4319</v>
      </c>
      <c r="AT1768" s="390">
        <v>0</v>
      </c>
      <c r="AU1768" s="390">
        <v>0</v>
      </c>
      <c r="AV1768" s="390">
        <v>0</v>
      </c>
      <c r="AY1768" s="390" t="s">
        <v>3558</v>
      </c>
    </row>
    <row r="1769" spans="1:51" s="390" customFormat="1">
      <c r="A1769" s="399" t="s">
        <v>81</v>
      </c>
      <c r="B1769" s="399" t="s">
        <v>2058</v>
      </c>
      <c r="C1769" s="399">
        <v>1</v>
      </c>
      <c r="D1769" s="399">
        <v>20</v>
      </c>
      <c r="E1769" s="403">
        <v>5.5999999999999999E-3</v>
      </c>
      <c r="F1769" s="399">
        <v>0</v>
      </c>
      <c r="G1769" s="399">
        <v>23</v>
      </c>
      <c r="H1769" s="399">
        <v>0.7</v>
      </c>
      <c r="I1769" s="399">
        <v>18</v>
      </c>
      <c r="J1769" s="399">
        <v>40</v>
      </c>
      <c r="K1769" s="399">
        <v>165</v>
      </c>
      <c r="L1769" s="403">
        <v>1</v>
      </c>
      <c r="M1769" s="404">
        <v>6.56</v>
      </c>
      <c r="N1769" s="404">
        <v>6.36</v>
      </c>
      <c r="O1769" s="404">
        <v>3.0999999046325684</v>
      </c>
      <c r="P1769" s="399">
        <v>0</v>
      </c>
      <c r="Q1769" s="399" t="s">
        <v>293</v>
      </c>
      <c r="R1769" s="399">
        <v>1</v>
      </c>
      <c r="S1769" s="399">
        <v>0</v>
      </c>
      <c r="T1769" s="399">
        <v>0</v>
      </c>
      <c r="U1769" s="404">
        <v>0.65</v>
      </c>
      <c r="V1769" s="404">
        <v>0</v>
      </c>
      <c r="W1769" s="407">
        <v>0</v>
      </c>
      <c r="X1769" s="407">
        <v>0</v>
      </c>
      <c r="Y1769" s="324">
        <v>0</v>
      </c>
      <c r="Z1769" s="324">
        <v>0</v>
      </c>
      <c r="AA1769" s="407">
        <v>0</v>
      </c>
      <c r="AB1769" s="407">
        <v>0</v>
      </c>
      <c r="AC1769" s="324">
        <v>0</v>
      </c>
      <c r="AD1769" s="324">
        <v>0</v>
      </c>
      <c r="AE1769" s="407">
        <v>0</v>
      </c>
      <c r="AF1769" s="407">
        <v>0</v>
      </c>
      <c r="AG1769" s="324">
        <v>0</v>
      </c>
      <c r="AH1769" s="324">
        <v>0</v>
      </c>
      <c r="AI1769" s="404">
        <v>179.16523334479993</v>
      </c>
      <c r="AJ1769" s="399">
        <v>6900000000</v>
      </c>
      <c r="AK1769" s="399">
        <v>60000000</v>
      </c>
      <c r="AL1769" s="399">
        <v>1100000</v>
      </c>
      <c r="AM1769" s="405">
        <v>2.5000000000000001E-14</v>
      </c>
      <c r="AN1769" s="399">
        <v>6.4647999999999997E-2</v>
      </c>
      <c r="AO1769" s="403">
        <v>693781</v>
      </c>
      <c r="AP1769" s="403">
        <v>8.1099999999999992E-3</v>
      </c>
      <c r="AQ1769" s="403">
        <v>9.0039999999999995E-2</v>
      </c>
      <c r="AR1769" s="403">
        <v>20</v>
      </c>
      <c r="AS1769" s="399" t="s">
        <v>2055</v>
      </c>
      <c r="AT1769" s="390">
        <v>0</v>
      </c>
      <c r="AU1769" s="390">
        <v>0</v>
      </c>
      <c r="AV1769" s="390">
        <v>0</v>
      </c>
      <c r="AY1769" s="390" t="s">
        <v>3549</v>
      </c>
    </row>
    <row r="1770" spans="1:51" s="390" customFormat="1">
      <c r="A1770" s="399" t="s">
        <v>81</v>
      </c>
      <c r="B1770" s="399" t="s">
        <v>2059</v>
      </c>
      <c r="C1770" s="399">
        <v>1.2</v>
      </c>
      <c r="D1770" s="399">
        <v>20</v>
      </c>
      <c r="E1770" s="403">
        <v>6.7999999999999996E-3</v>
      </c>
      <c r="F1770" s="399">
        <v>0</v>
      </c>
      <c r="G1770" s="399">
        <v>22</v>
      </c>
      <c r="H1770" s="399">
        <v>0.7</v>
      </c>
      <c r="I1770" s="399">
        <v>16</v>
      </c>
      <c r="J1770" s="399">
        <v>40</v>
      </c>
      <c r="K1770" s="399">
        <v>165</v>
      </c>
      <c r="L1770" s="403">
        <v>1</v>
      </c>
      <c r="M1770" s="404">
        <v>6.56</v>
      </c>
      <c r="N1770" s="404">
        <v>6.36</v>
      </c>
      <c r="O1770" s="404">
        <v>3.0999999046325684</v>
      </c>
      <c r="P1770" s="399">
        <v>0</v>
      </c>
      <c r="Q1770" s="399" t="s">
        <v>293</v>
      </c>
      <c r="R1770" s="399">
        <v>1</v>
      </c>
      <c r="S1770" s="399">
        <v>0</v>
      </c>
      <c r="T1770" s="399">
        <v>0</v>
      </c>
      <c r="U1770" s="404">
        <v>0.65</v>
      </c>
      <c r="V1770" s="404">
        <v>0</v>
      </c>
      <c r="W1770" s="407">
        <v>0</v>
      </c>
      <c r="X1770" s="407">
        <v>0</v>
      </c>
      <c r="Y1770" s="324">
        <v>0</v>
      </c>
      <c r="Z1770" s="324">
        <v>0</v>
      </c>
      <c r="AA1770" s="407">
        <v>0</v>
      </c>
      <c r="AB1770" s="407">
        <v>0</v>
      </c>
      <c r="AC1770" s="324">
        <v>0</v>
      </c>
      <c r="AD1770" s="324">
        <v>0</v>
      </c>
      <c r="AE1770" s="407">
        <v>0</v>
      </c>
      <c r="AF1770" s="407">
        <v>0</v>
      </c>
      <c r="AG1770" s="324">
        <v>0</v>
      </c>
      <c r="AH1770" s="324">
        <v>0</v>
      </c>
      <c r="AI1770" s="404">
        <v>175.90769063756505</v>
      </c>
      <c r="AJ1770" s="399">
        <v>6900000000</v>
      </c>
      <c r="AK1770" s="399">
        <v>60000000</v>
      </c>
      <c r="AL1770" s="399">
        <v>1100000</v>
      </c>
      <c r="AM1770" s="405">
        <v>2.5000000000000001E-14</v>
      </c>
      <c r="AN1770" s="399">
        <v>6.4647999999999997E-2</v>
      </c>
      <c r="AO1770" s="403">
        <v>693781</v>
      </c>
      <c r="AP1770" s="403">
        <v>8.1099999999999992E-3</v>
      </c>
      <c r="AQ1770" s="403">
        <v>9.0039999999999995E-2</v>
      </c>
      <c r="AR1770" s="403">
        <v>21</v>
      </c>
      <c r="AS1770" s="399" t="s">
        <v>2055</v>
      </c>
      <c r="AT1770" s="390">
        <v>0</v>
      </c>
      <c r="AU1770" s="390">
        <v>0</v>
      </c>
      <c r="AV1770" s="390">
        <v>0</v>
      </c>
      <c r="AY1770" s="390" t="s">
        <v>3549</v>
      </c>
    </row>
    <row r="1771" spans="1:51" s="390" customFormat="1">
      <c r="A1771" s="399" t="s">
        <v>81</v>
      </c>
      <c r="B1771" s="399" t="s">
        <v>2054</v>
      </c>
      <c r="C1771" s="399">
        <v>0.18</v>
      </c>
      <c r="D1771" s="399">
        <v>20</v>
      </c>
      <c r="E1771" s="403">
        <v>1.6000000000000001E-3</v>
      </c>
      <c r="F1771" s="399">
        <v>0</v>
      </c>
      <c r="G1771" s="399">
        <v>39</v>
      </c>
      <c r="H1771" s="399">
        <v>0.7</v>
      </c>
      <c r="I1771" s="399">
        <v>32</v>
      </c>
      <c r="J1771" s="399">
        <v>40</v>
      </c>
      <c r="K1771" s="399">
        <v>165</v>
      </c>
      <c r="L1771" s="403">
        <v>1</v>
      </c>
      <c r="M1771" s="404">
        <v>6.56</v>
      </c>
      <c r="N1771" s="404">
        <v>6.36</v>
      </c>
      <c r="O1771" s="404">
        <v>3.0999999046325684</v>
      </c>
      <c r="P1771" s="399">
        <v>0</v>
      </c>
      <c r="Q1771" s="399" t="s">
        <v>293</v>
      </c>
      <c r="R1771" s="399">
        <v>1</v>
      </c>
      <c r="S1771" s="399">
        <v>0</v>
      </c>
      <c r="T1771" s="399">
        <v>0</v>
      </c>
      <c r="U1771" s="404">
        <v>0.65</v>
      </c>
      <c r="V1771" s="404">
        <v>0</v>
      </c>
      <c r="W1771" s="407">
        <v>0</v>
      </c>
      <c r="X1771" s="407">
        <v>0</v>
      </c>
      <c r="Y1771" s="324">
        <v>0</v>
      </c>
      <c r="Z1771" s="324">
        <v>0</v>
      </c>
      <c r="AA1771" s="407">
        <v>0</v>
      </c>
      <c r="AB1771" s="407">
        <v>0</v>
      </c>
      <c r="AC1771" s="324">
        <v>0</v>
      </c>
      <c r="AD1771" s="324">
        <v>0</v>
      </c>
      <c r="AE1771" s="407">
        <v>0</v>
      </c>
      <c r="AF1771" s="407">
        <v>0</v>
      </c>
      <c r="AG1771" s="324">
        <v>0</v>
      </c>
      <c r="AH1771" s="324">
        <v>0</v>
      </c>
      <c r="AI1771" s="404">
        <v>96.749229850660782</v>
      </c>
      <c r="AJ1771" s="399">
        <v>6900000000</v>
      </c>
      <c r="AK1771" s="399">
        <v>60000000</v>
      </c>
      <c r="AL1771" s="399">
        <v>1100000</v>
      </c>
      <c r="AM1771" s="405">
        <v>2.5000000000000001E-14</v>
      </c>
      <c r="AN1771" s="399">
        <v>6.4647999999999997E-2</v>
      </c>
      <c r="AO1771" s="403">
        <v>308637</v>
      </c>
      <c r="AP1771" s="403">
        <v>1.823E-2</v>
      </c>
      <c r="AQ1771" s="403">
        <v>0.13500000000000001</v>
      </c>
      <c r="AR1771" s="403">
        <v>22</v>
      </c>
      <c r="AS1771" s="399" t="s">
        <v>2055</v>
      </c>
      <c r="AT1771" s="390">
        <v>0</v>
      </c>
      <c r="AU1771" s="390">
        <v>0</v>
      </c>
      <c r="AV1771" s="390">
        <v>0</v>
      </c>
      <c r="AY1771" s="390" t="s">
        <v>3533</v>
      </c>
    </row>
    <row r="1772" spans="1:51" s="390" customFormat="1">
      <c r="A1772" s="399" t="s">
        <v>81</v>
      </c>
      <c r="B1772" s="399" t="s">
        <v>2060</v>
      </c>
      <c r="C1772" s="399">
        <v>1.8</v>
      </c>
      <c r="D1772" s="399">
        <v>20</v>
      </c>
      <c r="E1772" s="403">
        <v>9.5999999999999992E-3</v>
      </c>
      <c r="F1772" s="399">
        <v>0</v>
      </c>
      <c r="G1772" s="399">
        <v>18.2</v>
      </c>
      <c r="H1772" s="399">
        <v>0.7</v>
      </c>
      <c r="I1772" s="399">
        <v>14</v>
      </c>
      <c r="J1772" s="399">
        <v>40</v>
      </c>
      <c r="K1772" s="399">
        <v>165</v>
      </c>
      <c r="L1772" s="403">
        <v>1</v>
      </c>
      <c r="M1772" s="404">
        <v>6.56</v>
      </c>
      <c r="N1772" s="404">
        <v>6.36</v>
      </c>
      <c r="O1772" s="404">
        <v>3.0999999046325684</v>
      </c>
      <c r="P1772" s="399">
        <v>0</v>
      </c>
      <c r="Q1772" s="399" t="s">
        <v>293</v>
      </c>
      <c r="R1772" s="399">
        <v>1</v>
      </c>
      <c r="S1772" s="399">
        <v>0</v>
      </c>
      <c r="T1772" s="399">
        <v>0</v>
      </c>
      <c r="U1772" s="404">
        <v>0.65</v>
      </c>
      <c r="V1772" s="404">
        <v>0</v>
      </c>
      <c r="W1772" s="407">
        <v>0</v>
      </c>
      <c r="X1772" s="407">
        <v>0</v>
      </c>
      <c r="Y1772" s="324">
        <v>0</v>
      </c>
      <c r="Z1772" s="324">
        <v>0</v>
      </c>
      <c r="AA1772" s="407">
        <v>0</v>
      </c>
      <c r="AB1772" s="407">
        <v>0</v>
      </c>
      <c r="AC1772" s="324">
        <v>0</v>
      </c>
      <c r="AD1772" s="324">
        <v>0</v>
      </c>
      <c r="AE1772" s="407">
        <v>0</v>
      </c>
      <c r="AF1772" s="407">
        <v>0</v>
      </c>
      <c r="AG1772" s="324">
        <v>0</v>
      </c>
      <c r="AH1772" s="324">
        <v>0</v>
      </c>
      <c r="AI1772" s="404">
        <v>223.26743871510629</v>
      </c>
      <c r="AJ1772" s="399">
        <v>6900000000</v>
      </c>
      <c r="AK1772" s="399">
        <v>60000000</v>
      </c>
      <c r="AL1772" s="399">
        <v>1100000</v>
      </c>
      <c r="AM1772" s="405">
        <v>2.5000000000000001E-14</v>
      </c>
      <c r="AN1772" s="399">
        <v>6.4647999999999997E-2</v>
      </c>
      <c r="AO1772" s="403">
        <v>998482</v>
      </c>
      <c r="AP1772" s="403">
        <v>5.6299999999999996E-3</v>
      </c>
      <c r="AQ1772" s="403">
        <v>7.5060000000000002E-2</v>
      </c>
      <c r="AR1772" s="403">
        <v>19</v>
      </c>
      <c r="AS1772" s="399" t="s">
        <v>2055</v>
      </c>
      <c r="AT1772" s="390">
        <v>0</v>
      </c>
      <c r="AU1772" s="390">
        <v>0</v>
      </c>
      <c r="AV1772" s="390">
        <v>0</v>
      </c>
      <c r="AY1772" s="390" t="s">
        <v>3533</v>
      </c>
    </row>
    <row r="1773" spans="1:51" s="390" customFormat="1">
      <c r="A1773" s="399" t="s">
        <v>81</v>
      </c>
      <c r="B1773" s="399" t="s">
        <v>2061</v>
      </c>
      <c r="C1773" s="399">
        <v>2.2000000000000002</v>
      </c>
      <c r="D1773" s="399">
        <v>20</v>
      </c>
      <c r="E1773" s="403">
        <v>1.2699999999999999E-2</v>
      </c>
      <c r="F1773" s="399">
        <v>0</v>
      </c>
      <c r="G1773" s="399">
        <v>15.9</v>
      </c>
      <c r="H1773" s="399">
        <v>0.7</v>
      </c>
      <c r="I1773" s="399">
        <v>10</v>
      </c>
      <c r="J1773" s="399">
        <v>40</v>
      </c>
      <c r="K1773" s="399">
        <v>165</v>
      </c>
      <c r="L1773" s="403">
        <v>1</v>
      </c>
      <c r="M1773" s="404">
        <v>6.56</v>
      </c>
      <c r="N1773" s="404">
        <v>6.36</v>
      </c>
      <c r="O1773" s="404">
        <v>3.0999999046325684</v>
      </c>
      <c r="P1773" s="399">
        <v>0</v>
      </c>
      <c r="Q1773" s="399" t="s">
        <v>293</v>
      </c>
      <c r="R1773" s="399">
        <v>1</v>
      </c>
      <c r="S1773" s="399">
        <v>0</v>
      </c>
      <c r="T1773" s="399">
        <v>0</v>
      </c>
      <c r="U1773" s="404">
        <v>0.65</v>
      </c>
      <c r="V1773" s="404">
        <v>0</v>
      </c>
      <c r="W1773" s="407">
        <v>0</v>
      </c>
      <c r="X1773" s="407">
        <v>0</v>
      </c>
      <c r="Y1773" s="324">
        <v>0</v>
      </c>
      <c r="Z1773" s="324">
        <v>0</v>
      </c>
      <c r="AA1773" s="407">
        <v>0</v>
      </c>
      <c r="AB1773" s="407">
        <v>0</v>
      </c>
      <c r="AC1773" s="324">
        <v>0</v>
      </c>
      <c r="AD1773" s="324">
        <v>0</v>
      </c>
      <c r="AE1773" s="407">
        <v>0</v>
      </c>
      <c r="AF1773" s="407">
        <v>0</v>
      </c>
      <c r="AG1773" s="324">
        <v>0</v>
      </c>
      <c r="AH1773" s="324">
        <v>0</v>
      </c>
      <c r="AI1773" s="404">
        <v>236.49811314109431</v>
      </c>
      <c r="AJ1773" s="399">
        <v>6900000000</v>
      </c>
      <c r="AK1773" s="399">
        <v>60000000</v>
      </c>
      <c r="AL1773" s="399">
        <v>1100000</v>
      </c>
      <c r="AM1773" s="405">
        <v>2.5000000000000001E-14</v>
      </c>
      <c r="AN1773" s="399">
        <v>6.4647999999999997E-2</v>
      </c>
      <c r="AO1773" s="403">
        <v>1565421</v>
      </c>
      <c r="AP1773" s="403">
        <v>3.5899999999999999E-3</v>
      </c>
      <c r="AQ1773" s="403">
        <v>5.994E-2</v>
      </c>
      <c r="AR1773" s="403">
        <v>29</v>
      </c>
      <c r="AS1773" s="399" t="s">
        <v>2055</v>
      </c>
      <c r="AT1773" s="390">
        <v>0</v>
      </c>
      <c r="AU1773" s="390">
        <v>0</v>
      </c>
      <c r="AV1773" s="390">
        <v>0</v>
      </c>
      <c r="AY1773" s="390" t="s">
        <v>3533</v>
      </c>
    </row>
    <row r="1774" spans="1:51" s="390" customFormat="1">
      <c r="A1774" s="399" t="s">
        <v>81</v>
      </c>
      <c r="B1774" s="399" t="s">
        <v>2056</v>
      </c>
      <c r="C1774" s="399">
        <v>0.33</v>
      </c>
      <c r="D1774" s="399">
        <v>20</v>
      </c>
      <c r="E1774" s="403">
        <v>2.3E-3</v>
      </c>
      <c r="F1774" s="399">
        <v>0</v>
      </c>
      <c r="G1774" s="399">
        <v>30</v>
      </c>
      <c r="H1774" s="399">
        <v>0.7</v>
      </c>
      <c r="I1774" s="399">
        <v>25</v>
      </c>
      <c r="J1774" s="399">
        <v>40</v>
      </c>
      <c r="K1774" s="399">
        <v>165</v>
      </c>
      <c r="L1774" s="403">
        <v>1</v>
      </c>
      <c r="M1774" s="404">
        <v>6.56</v>
      </c>
      <c r="N1774" s="404">
        <v>6.36</v>
      </c>
      <c r="O1774" s="404">
        <v>3.0999999046325684</v>
      </c>
      <c r="P1774" s="399">
        <v>0</v>
      </c>
      <c r="Q1774" s="399" t="s">
        <v>293</v>
      </c>
      <c r="R1774" s="399">
        <v>1</v>
      </c>
      <c r="S1774" s="399">
        <v>0</v>
      </c>
      <c r="T1774" s="399">
        <v>0</v>
      </c>
      <c r="U1774" s="404">
        <v>0.65</v>
      </c>
      <c r="V1774" s="404">
        <v>0</v>
      </c>
      <c r="W1774" s="407">
        <v>0</v>
      </c>
      <c r="X1774" s="407">
        <v>0</v>
      </c>
      <c r="Y1774" s="324">
        <v>0</v>
      </c>
      <c r="Z1774" s="324">
        <v>0</v>
      </c>
      <c r="AA1774" s="407">
        <v>0</v>
      </c>
      <c r="AB1774" s="407">
        <v>0</v>
      </c>
      <c r="AC1774" s="324">
        <v>0</v>
      </c>
      <c r="AD1774" s="324">
        <v>0</v>
      </c>
      <c r="AE1774" s="407">
        <v>0</v>
      </c>
      <c r="AF1774" s="407">
        <v>0</v>
      </c>
      <c r="AG1774" s="324">
        <v>0</v>
      </c>
      <c r="AH1774" s="324">
        <v>0</v>
      </c>
      <c r="AI1774" s="404">
        <v>106.42415283572686</v>
      </c>
      <c r="AJ1774" s="399">
        <v>6900000000</v>
      </c>
      <c r="AK1774" s="399">
        <v>60000000</v>
      </c>
      <c r="AL1774" s="399">
        <v>1100000</v>
      </c>
      <c r="AM1774" s="405">
        <v>2.5000000000000001E-14</v>
      </c>
      <c r="AN1774" s="399">
        <v>6.4647999999999997E-2</v>
      </c>
      <c r="AO1774" s="403">
        <v>308637</v>
      </c>
      <c r="AP1774" s="403">
        <v>1.823E-2</v>
      </c>
      <c r="AQ1774" s="403">
        <v>0.13500000000000001</v>
      </c>
      <c r="AR1774" s="403">
        <v>25</v>
      </c>
      <c r="AS1774" s="399" t="s">
        <v>2055</v>
      </c>
      <c r="AT1774" s="390">
        <v>0</v>
      </c>
      <c r="AU1774" s="390">
        <v>0</v>
      </c>
      <c r="AV1774" s="390">
        <v>0</v>
      </c>
      <c r="AY1774" s="390" t="s">
        <v>3533</v>
      </c>
    </row>
    <row r="1775" spans="1:51" s="390" customFormat="1">
      <c r="A1775" s="399" t="s">
        <v>81</v>
      </c>
      <c r="B1775" s="399" t="s">
        <v>2062</v>
      </c>
      <c r="C1775" s="399">
        <v>3.3</v>
      </c>
      <c r="D1775" s="399">
        <v>20</v>
      </c>
      <c r="E1775" s="403">
        <v>1.9900000000000001E-2</v>
      </c>
      <c r="F1775" s="399">
        <v>0</v>
      </c>
      <c r="G1775" s="399">
        <v>12.2</v>
      </c>
      <c r="H1775" s="399">
        <v>0.7</v>
      </c>
      <c r="I1775" s="399">
        <v>8</v>
      </c>
      <c r="J1775" s="399">
        <v>40</v>
      </c>
      <c r="K1775" s="399">
        <v>165</v>
      </c>
      <c r="L1775" s="403">
        <v>1</v>
      </c>
      <c r="M1775" s="404">
        <v>6.56</v>
      </c>
      <c r="N1775" s="404">
        <v>6.36</v>
      </c>
      <c r="O1775" s="404">
        <v>3.0999999046325684</v>
      </c>
      <c r="P1775" s="399">
        <v>0</v>
      </c>
      <c r="Q1775" s="399" t="s">
        <v>293</v>
      </c>
      <c r="R1775" s="399">
        <v>1</v>
      </c>
      <c r="S1775" s="399">
        <v>0</v>
      </c>
      <c r="T1775" s="399">
        <v>0</v>
      </c>
      <c r="U1775" s="404">
        <v>0.65</v>
      </c>
      <c r="V1775" s="404">
        <v>0</v>
      </c>
      <c r="W1775" s="407">
        <v>0</v>
      </c>
      <c r="X1775" s="407">
        <v>0</v>
      </c>
      <c r="Y1775" s="324">
        <v>0</v>
      </c>
      <c r="Z1775" s="324">
        <v>0</v>
      </c>
      <c r="AA1775" s="407">
        <v>0</v>
      </c>
      <c r="AB1775" s="407">
        <v>0</v>
      </c>
      <c r="AC1775" s="324">
        <v>0</v>
      </c>
      <c r="AD1775" s="324">
        <v>0</v>
      </c>
      <c r="AE1775" s="407">
        <v>0</v>
      </c>
      <c r="AF1775" s="407">
        <v>0</v>
      </c>
      <c r="AG1775" s="324">
        <v>0</v>
      </c>
      <c r="AH1775" s="324">
        <v>0</v>
      </c>
      <c r="AI1775" s="404">
        <v>313.0121972618341</v>
      </c>
      <c r="AJ1775" s="399">
        <v>6900000000</v>
      </c>
      <c r="AK1775" s="399">
        <v>60000000</v>
      </c>
      <c r="AL1775" s="399">
        <v>1100000</v>
      </c>
      <c r="AM1775" s="405">
        <v>2.5000000000000001E-14</v>
      </c>
      <c r="AN1775" s="399">
        <v>6.4647999999999997E-2</v>
      </c>
      <c r="AO1775" s="403">
        <v>2246584</v>
      </c>
      <c r="AP1775" s="403">
        <v>2.5000000000000001E-3</v>
      </c>
      <c r="AQ1775" s="403">
        <v>5.0040000000000001E-2</v>
      </c>
      <c r="AR1775" s="403">
        <v>30</v>
      </c>
      <c r="AS1775" s="399" t="s">
        <v>2055</v>
      </c>
      <c r="AT1775" s="390">
        <v>0</v>
      </c>
      <c r="AU1775" s="390">
        <v>0</v>
      </c>
      <c r="AV1775" s="390">
        <v>0</v>
      </c>
      <c r="AY1775" s="390" t="s">
        <v>3533</v>
      </c>
    </row>
    <row r="1776" spans="1:51" s="390" customFormat="1">
      <c r="A1776" s="399" t="s">
        <v>81</v>
      </c>
      <c r="B1776" s="399" t="s">
        <v>2057</v>
      </c>
      <c r="C1776" s="399">
        <v>0.56000000000000005</v>
      </c>
      <c r="D1776" s="399">
        <v>20</v>
      </c>
      <c r="E1776" s="403">
        <v>3.0000000000000001E-3</v>
      </c>
      <c r="F1776" s="399">
        <v>0</v>
      </c>
      <c r="G1776" s="399">
        <v>29</v>
      </c>
      <c r="H1776" s="399">
        <v>0.7</v>
      </c>
      <c r="I1776" s="399">
        <v>22</v>
      </c>
      <c r="J1776" s="399">
        <v>40</v>
      </c>
      <c r="K1776" s="399">
        <v>165</v>
      </c>
      <c r="L1776" s="403">
        <v>1</v>
      </c>
      <c r="M1776" s="404">
        <v>6.56</v>
      </c>
      <c r="N1776" s="404">
        <v>6.36</v>
      </c>
      <c r="O1776" s="404">
        <v>3.0999999046325684</v>
      </c>
      <c r="P1776" s="399">
        <v>0</v>
      </c>
      <c r="Q1776" s="399" t="s">
        <v>293</v>
      </c>
      <c r="R1776" s="399">
        <v>1</v>
      </c>
      <c r="S1776" s="399">
        <v>0</v>
      </c>
      <c r="T1776" s="399">
        <v>0</v>
      </c>
      <c r="U1776" s="404">
        <v>0.65</v>
      </c>
      <c r="V1776" s="404">
        <v>0</v>
      </c>
      <c r="W1776" s="407">
        <v>0</v>
      </c>
      <c r="X1776" s="407">
        <v>0</v>
      </c>
      <c r="Y1776" s="324">
        <v>0</v>
      </c>
      <c r="Z1776" s="324">
        <v>0</v>
      </c>
      <c r="AA1776" s="407">
        <v>0</v>
      </c>
      <c r="AB1776" s="407">
        <v>0</v>
      </c>
      <c r="AC1776" s="324">
        <v>0</v>
      </c>
      <c r="AD1776" s="324">
        <v>0</v>
      </c>
      <c r="AE1776" s="407">
        <v>0</v>
      </c>
      <c r="AF1776" s="407">
        <v>0</v>
      </c>
      <c r="AG1776" s="324">
        <v>0</v>
      </c>
      <c r="AH1776" s="324">
        <v>0</v>
      </c>
      <c r="AI1776" s="404">
        <v>128.99896855746576</v>
      </c>
      <c r="AJ1776" s="399">
        <v>6900000000</v>
      </c>
      <c r="AK1776" s="399">
        <v>60000000</v>
      </c>
      <c r="AL1776" s="399">
        <v>1100000</v>
      </c>
      <c r="AM1776" s="405">
        <v>2.5000000000000001E-14</v>
      </c>
      <c r="AN1776" s="399">
        <v>6.4647999999999997E-2</v>
      </c>
      <c r="AO1776" s="403">
        <v>308637</v>
      </c>
      <c r="AP1776" s="403">
        <v>1.823E-2</v>
      </c>
      <c r="AQ1776" s="403">
        <v>0.13500000000000001</v>
      </c>
      <c r="AR1776" s="403">
        <v>25</v>
      </c>
      <c r="AS1776" s="399" t="s">
        <v>2055</v>
      </c>
      <c r="AT1776" s="390">
        <v>0</v>
      </c>
      <c r="AU1776" s="390">
        <v>0</v>
      </c>
      <c r="AV1776" s="390">
        <v>0</v>
      </c>
      <c r="AY1776" s="390" t="s">
        <v>3533</v>
      </c>
    </row>
    <row r="1777" spans="1:51" s="390" customFormat="1">
      <c r="A1777" s="399" t="s">
        <v>81</v>
      </c>
      <c r="B1777" s="399" t="s">
        <v>2067</v>
      </c>
      <c r="C1777" s="399">
        <v>10</v>
      </c>
      <c r="D1777" s="399">
        <v>20</v>
      </c>
      <c r="E1777" s="403">
        <v>2.7E-2</v>
      </c>
      <c r="F1777" s="399">
        <v>0</v>
      </c>
      <c r="G1777" s="399">
        <v>7.6</v>
      </c>
      <c r="H1777" s="399">
        <v>0.7</v>
      </c>
      <c r="I1777" s="399">
        <v>7</v>
      </c>
      <c r="J1777" s="399">
        <v>40</v>
      </c>
      <c r="K1777" s="399">
        <v>165</v>
      </c>
      <c r="L1777" s="403">
        <v>1</v>
      </c>
      <c r="M1777" s="404">
        <v>6.56</v>
      </c>
      <c r="N1777" s="404">
        <v>6.36</v>
      </c>
      <c r="O1777" s="404">
        <v>6.0999999046325684</v>
      </c>
      <c r="P1777" s="399">
        <v>0</v>
      </c>
      <c r="Q1777" s="399" t="s">
        <v>293</v>
      </c>
      <c r="R1777" s="399">
        <v>1</v>
      </c>
      <c r="S1777" s="399">
        <v>0</v>
      </c>
      <c r="T1777" s="399">
        <v>0</v>
      </c>
      <c r="U1777" s="404">
        <v>0.76</v>
      </c>
      <c r="V1777" s="404">
        <v>0</v>
      </c>
      <c r="W1777" s="407">
        <v>0</v>
      </c>
      <c r="X1777" s="407">
        <v>0</v>
      </c>
      <c r="Y1777" s="324">
        <v>0</v>
      </c>
      <c r="Z1777" s="324">
        <v>0</v>
      </c>
      <c r="AA1777" s="407">
        <v>0</v>
      </c>
      <c r="AB1777" s="407">
        <v>0</v>
      </c>
      <c r="AC1777" s="324">
        <v>0</v>
      </c>
      <c r="AD1777" s="324">
        <v>0</v>
      </c>
      <c r="AE1777" s="407">
        <v>0</v>
      </c>
      <c r="AF1777" s="407">
        <v>0</v>
      </c>
      <c r="AG1777" s="324">
        <v>0</v>
      </c>
      <c r="AH1777" s="324">
        <v>0</v>
      </c>
      <c r="AI1777" s="404">
        <v>488.63245457672707</v>
      </c>
      <c r="AJ1777" s="399">
        <v>6900000000</v>
      </c>
      <c r="AK1777" s="399">
        <v>60000000</v>
      </c>
      <c r="AL1777" s="399">
        <v>1100000</v>
      </c>
      <c r="AM1777" s="405">
        <v>2.5000000000000001E-14</v>
      </c>
      <c r="AN1777" s="399">
        <v>0.101841</v>
      </c>
      <c r="AO1777" s="403">
        <v>1565421</v>
      </c>
      <c r="AP1777" s="403">
        <v>3.5899999999999999E-3</v>
      </c>
      <c r="AQ1777" s="403">
        <v>5.994E-2</v>
      </c>
      <c r="AR1777" s="403">
        <v>27</v>
      </c>
      <c r="AS1777" s="399" t="s">
        <v>2055</v>
      </c>
      <c r="AT1777" s="390">
        <v>0</v>
      </c>
      <c r="AU1777" s="390">
        <v>0</v>
      </c>
      <c r="AV1777" s="390">
        <v>0</v>
      </c>
      <c r="AY1777" s="390" t="s">
        <v>3533</v>
      </c>
    </row>
    <row r="1778" spans="1:51" s="390" customFormat="1">
      <c r="A1778" s="399" t="s">
        <v>81</v>
      </c>
      <c r="B1778" s="399" t="s">
        <v>2068</v>
      </c>
      <c r="C1778" s="399">
        <v>15</v>
      </c>
      <c r="D1778" s="399">
        <v>20</v>
      </c>
      <c r="E1778" s="403">
        <v>3.9800000000000002E-2</v>
      </c>
      <c r="F1778" s="399">
        <v>0</v>
      </c>
      <c r="G1778" s="399">
        <v>5.8</v>
      </c>
      <c r="H1778" s="399">
        <v>0.7</v>
      </c>
      <c r="I1778" s="399">
        <v>6</v>
      </c>
      <c r="J1778" s="399">
        <v>40</v>
      </c>
      <c r="K1778" s="399">
        <v>165</v>
      </c>
      <c r="L1778" s="403">
        <v>1</v>
      </c>
      <c r="M1778" s="404">
        <v>6.56</v>
      </c>
      <c r="N1778" s="404">
        <v>6.36</v>
      </c>
      <c r="O1778" s="404">
        <v>6.0999999046325684</v>
      </c>
      <c r="P1778" s="399">
        <v>0</v>
      </c>
      <c r="Q1778" s="399" t="s">
        <v>293</v>
      </c>
      <c r="R1778" s="399">
        <v>1</v>
      </c>
      <c r="S1778" s="399">
        <v>0</v>
      </c>
      <c r="T1778" s="399">
        <v>0</v>
      </c>
      <c r="U1778" s="404">
        <v>0.76</v>
      </c>
      <c r="V1778" s="404">
        <v>0</v>
      </c>
      <c r="W1778" s="407">
        <v>0</v>
      </c>
      <c r="X1778" s="407">
        <v>0</v>
      </c>
      <c r="Y1778" s="324">
        <v>0</v>
      </c>
      <c r="Z1778" s="324">
        <v>0</v>
      </c>
      <c r="AA1778" s="407">
        <v>0</v>
      </c>
      <c r="AB1778" s="407">
        <v>0</v>
      </c>
      <c r="AC1778" s="324">
        <v>0</v>
      </c>
      <c r="AD1778" s="324">
        <v>0</v>
      </c>
      <c r="AE1778" s="407">
        <v>0</v>
      </c>
      <c r="AF1778" s="407">
        <v>0</v>
      </c>
      <c r="AG1778" s="324">
        <v>0</v>
      </c>
      <c r="AH1778" s="324">
        <v>0</v>
      </c>
      <c r="AI1778" s="404">
        <v>589.93430491580455</v>
      </c>
      <c r="AJ1778" s="399">
        <v>6900000000</v>
      </c>
      <c r="AK1778" s="399">
        <v>60000000</v>
      </c>
      <c r="AL1778" s="399">
        <v>1100000</v>
      </c>
      <c r="AM1778" s="405">
        <v>2.5000000000000001E-14</v>
      </c>
      <c r="AN1778" s="399">
        <v>0.101841</v>
      </c>
      <c r="AO1778" s="403">
        <v>2246584</v>
      </c>
      <c r="AP1778" s="403">
        <v>2.5000000000000001E-3</v>
      </c>
      <c r="AQ1778" s="403">
        <v>5.0040000000000001E-2</v>
      </c>
      <c r="AR1778" s="403">
        <v>25</v>
      </c>
      <c r="AS1778" s="399" t="s">
        <v>2055</v>
      </c>
      <c r="AT1778" s="390">
        <v>0</v>
      </c>
      <c r="AU1778" s="390">
        <v>0</v>
      </c>
      <c r="AV1778" s="390">
        <v>0</v>
      </c>
      <c r="AY1778" s="390" t="s">
        <v>3533</v>
      </c>
    </row>
    <row r="1779" spans="1:51" s="390" customFormat="1">
      <c r="A1779" s="324" t="s">
        <v>81</v>
      </c>
      <c r="B1779" s="324" t="s">
        <v>2069</v>
      </c>
      <c r="C1779" s="324">
        <v>22</v>
      </c>
      <c r="D1779" s="324">
        <v>20</v>
      </c>
      <c r="E1779" s="324">
        <v>5.5100000000000003E-2</v>
      </c>
      <c r="F1779" s="399">
        <v>0</v>
      </c>
      <c r="G1779" s="324">
        <v>5.6</v>
      </c>
      <c r="H1779" s="324">
        <v>0.7</v>
      </c>
      <c r="I1779" s="324">
        <v>5</v>
      </c>
      <c r="J1779" s="324">
        <v>40</v>
      </c>
      <c r="K1779" s="324">
        <v>165</v>
      </c>
      <c r="L1779" s="324">
        <v>1</v>
      </c>
      <c r="M1779" s="404">
        <v>6.56</v>
      </c>
      <c r="N1779" s="404">
        <v>6.36</v>
      </c>
      <c r="O1779" s="324">
        <v>6.1</v>
      </c>
      <c r="P1779" s="324">
        <v>0</v>
      </c>
      <c r="Q1779" s="324" t="s">
        <v>293</v>
      </c>
      <c r="R1779" s="399">
        <v>1</v>
      </c>
      <c r="S1779" s="399">
        <v>0</v>
      </c>
      <c r="T1779" s="399">
        <v>0</v>
      </c>
      <c r="U1779" s="404">
        <v>0.76</v>
      </c>
      <c r="V1779" s="406">
        <v>0</v>
      </c>
      <c r="W1779" s="407">
        <v>0</v>
      </c>
      <c r="X1779" s="407">
        <v>0</v>
      </c>
      <c r="Y1779" s="324">
        <v>0</v>
      </c>
      <c r="Z1779" s="324">
        <v>0</v>
      </c>
      <c r="AA1779" s="407">
        <v>0</v>
      </c>
      <c r="AB1779" s="407">
        <v>0</v>
      </c>
      <c r="AC1779" s="324">
        <v>0</v>
      </c>
      <c r="AD1779" s="324">
        <v>0</v>
      </c>
      <c r="AE1779" s="407">
        <v>0</v>
      </c>
      <c r="AF1779" s="407">
        <v>0</v>
      </c>
      <c r="AG1779" s="324">
        <v>0</v>
      </c>
      <c r="AH1779" s="324">
        <v>0</v>
      </c>
      <c r="AI1779" s="324">
        <v>622.36</v>
      </c>
      <c r="AJ1779" s="324">
        <v>6900000000</v>
      </c>
      <c r="AK1779" s="324">
        <v>60000000</v>
      </c>
      <c r="AL1779" s="324">
        <v>1100000</v>
      </c>
      <c r="AM1779" s="324">
        <v>2.5000000000000001E-14</v>
      </c>
      <c r="AN1779" s="324">
        <v>0.101841</v>
      </c>
      <c r="AO1779" s="324">
        <v>2246584</v>
      </c>
      <c r="AP1779" s="324">
        <v>2.5000000000000001E-3</v>
      </c>
      <c r="AQ1779" s="324">
        <v>5.0040000000000001E-2</v>
      </c>
      <c r="AR1779" s="324">
        <v>26</v>
      </c>
      <c r="AS1779" s="324" t="s">
        <v>2055</v>
      </c>
      <c r="AT1779" s="390">
        <v>0</v>
      </c>
      <c r="AU1779" s="390">
        <v>0</v>
      </c>
      <c r="AV1779" s="390">
        <v>0</v>
      </c>
      <c r="AY1779" s="390" t="s">
        <v>3533</v>
      </c>
    </row>
    <row r="1780" spans="1:51" s="390" customFormat="1">
      <c r="A1780" s="324" t="s">
        <v>81</v>
      </c>
      <c r="B1780" s="324" t="s">
        <v>3713</v>
      </c>
      <c r="C1780" s="324">
        <v>1</v>
      </c>
      <c r="D1780" s="324">
        <v>20</v>
      </c>
      <c r="E1780" s="324">
        <v>3.8E-3</v>
      </c>
      <c r="F1780" s="399">
        <v>0</v>
      </c>
      <c r="G1780" s="324">
        <v>21</v>
      </c>
      <c r="H1780" s="324">
        <v>0.7</v>
      </c>
      <c r="I1780" s="324">
        <v>23</v>
      </c>
      <c r="J1780" s="324">
        <v>40</v>
      </c>
      <c r="K1780" s="324">
        <v>165</v>
      </c>
      <c r="L1780" s="324">
        <v>1</v>
      </c>
      <c r="M1780" s="404">
        <v>6.56</v>
      </c>
      <c r="N1780" s="404">
        <v>6.36</v>
      </c>
      <c r="O1780" s="324">
        <v>6.1</v>
      </c>
      <c r="P1780" s="324">
        <v>0</v>
      </c>
      <c r="Q1780" s="324" t="s">
        <v>293</v>
      </c>
      <c r="R1780" s="399">
        <v>1</v>
      </c>
      <c r="S1780" s="399">
        <v>0</v>
      </c>
      <c r="T1780" s="399">
        <v>0</v>
      </c>
      <c r="U1780" s="404">
        <v>0.76</v>
      </c>
      <c r="V1780" s="406">
        <v>0</v>
      </c>
      <c r="W1780" s="407">
        <v>0</v>
      </c>
      <c r="X1780" s="407">
        <v>0</v>
      </c>
      <c r="Y1780" s="324">
        <v>0</v>
      </c>
      <c r="Z1780" s="324">
        <v>0</v>
      </c>
      <c r="AA1780" s="407">
        <v>0</v>
      </c>
      <c r="AB1780" s="407">
        <v>0</v>
      </c>
      <c r="AC1780" s="324">
        <v>0</v>
      </c>
      <c r="AD1780" s="324">
        <v>0</v>
      </c>
      <c r="AE1780" s="407">
        <v>0</v>
      </c>
      <c r="AF1780" s="407">
        <v>0</v>
      </c>
      <c r="AG1780" s="324">
        <v>0</v>
      </c>
      <c r="AH1780" s="324">
        <v>0</v>
      </c>
      <c r="AI1780" s="324">
        <v>179.16523334479993</v>
      </c>
      <c r="AJ1780" s="324">
        <v>6900000000</v>
      </c>
      <c r="AK1780" s="324">
        <v>60000000</v>
      </c>
      <c r="AL1780" s="324">
        <v>1100000</v>
      </c>
      <c r="AM1780" s="324">
        <v>2.5000000000000001E-14</v>
      </c>
      <c r="AN1780" s="324">
        <v>0.101841</v>
      </c>
      <c r="AO1780" s="324">
        <v>308637</v>
      </c>
      <c r="AP1780" s="324">
        <v>1.823E-2</v>
      </c>
      <c r="AQ1780" s="324">
        <v>0.13500000000000001</v>
      </c>
      <c r="AR1780" s="324">
        <v>18</v>
      </c>
      <c r="AS1780" s="324" t="s">
        <v>2055</v>
      </c>
      <c r="AT1780" s="390">
        <v>0</v>
      </c>
      <c r="AU1780" s="390">
        <v>0</v>
      </c>
      <c r="AV1780" s="390">
        <v>0</v>
      </c>
      <c r="AY1780" s="390" t="s">
        <v>3533</v>
      </c>
    </row>
    <row r="1781" spans="1:51" s="390" customFormat="1">
      <c r="A1781" s="324" t="s">
        <v>81</v>
      </c>
      <c r="B1781" s="324" t="s">
        <v>3714</v>
      </c>
      <c r="C1781" s="324">
        <v>1.8</v>
      </c>
      <c r="D1781" s="324">
        <v>20</v>
      </c>
      <c r="E1781" s="324">
        <v>5.3E-3</v>
      </c>
      <c r="F1781" s="399">
        <v>0</v>
      </c>
      <c r="G1781" s="324">
        <v>18.100000000000001</v>
      </c>
      <c r="H1781" s="324">
        <v>0.7</v>
      </c>
      <c r="I1781" s="324">
        <v>18</v>
      </c>
      <c r="J1781" s="324">
        <v>40</v>
      </c>
      <c r="K1781" s="324">
        <v>165</v>
      </c>
      <c r="L1781" s="324">
        <v>1</v>
      </c>
      <c r="M1781" s="404">
        <v>6.56</v>
      </c>
      <c r="N1781" s="404">
        <v>6.36</v>
      </c>
      <c r="O1781" s="324">
        <v>6.1</v>
      </c>
      <c r="P1781" s="324">
        <v>0</v>
      </c>
      <c r="Q1781" s="324" t="s">
        <v>293</v>
      </c>
      <c r="R1781" s="399">
        <v>1</v>
      </c>
      <c r="S1781" s="399">
        <v>0</v>
      </c>
      <c r="T1781" s="399">
        <v>0</v>
      </c>
      <c r="U1781" s="404">
        <v>0.76</v>
      </c>
      <c r="V1781" s="406">
        <v>0</v>
      </c>
      <c r="W1781" s="407">
        <v>0</v>
      </c>
      <c r="X1781" s="407">
        <v>0</v>
      </c>
      <c r="Y1781" s="324">
        <v>0</v>
      </c>
      <c r="Z1781" s="324">
        <v>0</v>
      </c>
      <c r="AA1781" s="407">
        <v>0</v>
      </c>
      <c r="AB1781" s="407">
        <v>0</v>
      </c>
      <c r="AC1781" s="324">
        <v>0</v>
      </c>
      <c r="AD1781" s="324">
        <v>0</v>
      </c>
      <c r="AE1781" s="407">
        <v>0</v>
      </c>
      <c r="AF1781" s="407">
        <v>0</v>
      </c>
      <c r="AG1781" s="324">
        <v>0</v>
      </c>
      <c r="AH1781" s="324">
        <v>0</v>
      </c>
      <c r="AI1781" s="324">
        <v>223.26743871510629</v>
      </c>
      <c r="AJ1781" s="324">
        <v>6900000000</v>
      </c>
      <c r="AK1781" s="324">
        <v>60000000</v>
      </c>
      <c r="AL1781" s="324">
        <v>1100000</v>
      </c>
      <c r="AM1781" s="324">
        <v>2.5000000000000001E-14</v>
      </c>
      <c r="AN1781" s="324">
        <v>0.101841</v>
      </c>
      <c r="AO1781" s="324">
        <v>308637</v>
      </c>
      <c r="AP1781" s="324">
        <v>1.823E-2</v>
      </c>
      <c r="AQ1781" s="324">
        <v>0.13500000000000001</v>
      </c>
      <c r="AR1781" s="324">
        <v>21</v>
      </c>
      <c r="AS1781" s="324" t="s">
        <v>2055</v>
      </c>
      <c r="AT1781" s="390">
        <v>0</v>
      </c>
      <c r="AU1781" s="390">
        <v>0</v>
      </c>
      <c r="AV1781" s="390">
        <v>0</v>
      </c>
      <c r="AY1781" s="390" t="s">
        <v>3533</v>
      </c>
    </row>
    <row r="1782" spans="1:51" s="390" customFormat="1">
      <c r="A1782" s="324" t="s">
        <v>81</v>
      </c>
      <c r="B1782" s="324" t="s">
        <v>3715</v>
      </c>
      <c r="C1782" s="324">
        <v>2.2000000000000002</v>
      </c>
      <c r="D1782" s="324">
        <v>20</v>
      </c>
      <c r="E1782" s="324">
        <v>6.0000000000000001E-3</v>
      </c>
      <c r="F1782" s="399">
        <v>0</v>
      </c>
      <c r="G1782" s="324">
        <v>16.399999999999999</v>
      </c>
      <c r="H1782" s="324">
        <v>0.7</v>
      </c>
      <c r="I1782" s="324">
        <v>16</v>
      </c>
      <c r="J1782" s="324">
        <v>40</v>
      </c>
      <c r="K1782" s="324">
        <v>165</v>
      </c>
      <c r="L1782" s="324">
        <v>1</v>
      </c>
      <c r="M1782" s="404">
        <v>6.56</v>
      </c>
      <c r="N1782" s="404">
        <v>6.36</v>
      </c>
      <c r="O1782" s="324">
        <v>6.1</v>
      </c>
      <c r="P1782" s="324">
        <v>0</v>
      </c>
      <c r="Q1782" s="324" t="s">
        <v>293</v>
      </c>
      <c r="R1782" s="399">
        <v>1</v>
      </c>
      <c r="S1782" s="399">
        <v>0</v>
      </c>
      <c r="T1782" s="399">
        <v>0</v>
      </c>
      <c r="U1782" s="404">
        <v>0.76</v>
      </c>
      <c r="V1782" s="406">
        <v>0</v>
      </c>
      <c r="W1782" s="407">
        <v>0</v>
      </c>
      <c r="X1782" s="407">
        <v>0</v>
      </c>
      <c r="Y1782" s="324">
        <v>0</v>
      </c>
      <c r="Z1782" s="324">
        <v>0</v>
      </c>
      <c r="AA1782" s="407">
        <v>0</v>
      </c>
      <c r="AB1782" s="407">
        <v>0</v>
      </c>
      <c r="AC1782" s="324">
        <v>0</v>
      </c>
      <c r="AD1782" s="324">
        <v>0</v>
      </c>
      <c r="AE1782" s="407">
        <v>0</v>
      </c>
      <c r="AF1782" s="407">
        <v>0</v>
      </c>
      <c r="AG1782" s="324">
        <v>0</v>
      </c>
      <c r="AH1782" s="324">
        <v>0</v>
      </c>
      <c r="AI1782" s="324">
        <v>236.49811314109431</v>
      </c>
      <c r="AJ1782" s="324">
        <v>6900000000</v>
      </c>
      <c r="AK1782" s="324">
        <v>60000000</v>
      </c>
      <c r="AL1782" s="324">
        <v>1100000</v>
      </c>
      <c r="AM1782" s="324">
        <v>2.5000000000000001E-14</v>
      </c>
      <c r="AN1782" s="324">
        <v>0.101841</v>
      </c>
      <c r="AO1782" s="324">
        <v>308637</v>
      </c>
      <c r="AP1782" s="324">
        <v>1.823E-2</v>
      </c>
      <c r="AQ1782" s="324">
        <v>0.13500000000000001</v>
      </c>
      <c r="AR1782" s="324">
        <v>24</v>
      </c>
      <c r="AS1782" s="324" t="s">
        <v>2055</v>
      </c>
      <c r="AT1782" s="390">
        <v>0</v>
      </c>
      <c r="AU1782" s="390">
        <v>0</v>
      </c>
      <c r="AV1782" s="390">
        <v>0</v>
      </c>
      <c r="AY1782" s="390" t="s">
        <v>3533</v>
      </c>
    </row>
    <row r="1783" spans="1:51" s="390" customFormat="1">
      <c r="A1783" s="399" t="s">
        <v>81</v>
      </c>
      <c r="B1783" s="399" t="s">
        <v>3834</v>
      </c>
      <c r="C1783" s="399">
        <v>3</v>
      </c>
      <c r="D1783" s="399">
        <v>20</v>
      </c>
      <c r="E1783" s="403">
        <v>7.4999999999999997E-3</v>
      </c>
      <c r="F1783" s="399">
        <v>0</v>
      </c>
      <c r="G1783" s="399">
        <v>14.6</v>
      </c>
      <c r="H1783" s="399">
        <v>0.7</v>
      </c>
      <c r="I1783" s="399">
        <v>16</v>
      </c>
      <c r="J1783" s="399">
        <v>40</v>
      </c>
      <c r="K1783" s="399">
        <v>165</v>
      </c>
      <c r="L1783" s="403">
        <v>1</v>
      </c>
      <c r="M1783" s="404">
        <v>6.56</v>
      </c>
      <c r="N1783" s="404">
        <v>6.36</v>
      </c>
      <c r="O1783" s="404">
        <v>6.0999999046325684</v>
      </c>
      <c r="P1783" s="399">
        <v>0</v>
      </c>
      <c r="Q1783" s="399" t="s">
        <v>293</v>
      </c>
      <c r="R1783" s="399">
        <v>1</v>
      </c>
      <c r="S1783" s="399">
        <v>0</v>
      </c>
      <c r="T1783" s="399">
        <v>0</v>
      </c>
      <c r="U1783" s="404">
        <v>0.76</v>
      </c>
      <c r="V1783" s="404">
        <v>0</v>
      </c>
      <c r="W1783" s="407">
        <v>0</v>
      </c>
      <c r="X1783" s="407">
        <v>0</v>
      </c>
      <c r="Y1783" s="324">
        <v>0</v>
      </c>
      <c r="Z1783" s="324">
        <v>0</v>
      </c>
      <c r="AA1783" s="407">
        <v>0</v>
      </c>
      <c r="AB1783" s="407">
        <v>0</v>
      </c>
      <c r="AC1783" s="324">
        <v>0</v>
      </c>
      <c r="AD1783" s="324">
        <v>0</v>
      </c>
      <c r="AE1783" s="407">
        <v>0</v>
      </c>
      <c r="AF1783" s="407">
        <v>0</v>
      </c>
      <c r="AG1783" s="324">
        <v>0</v>
      </c>
      <c r="AH1783" s="324">
        <v>0</v>
      </c>
      <c r="AI1783" s="399">
        <v>254.60322633208406</v>
      </c>
      <c r="AJ1783" s="399">
        <v>6900000000</v>
      </c>
      <c r="AK1783" s="399">
        <v>60000000</v>
      </c>
      <c r="AL1783" s="399">
        <v>1100000</v>
      </c>
      <c r="AM1783" s="405">
        <v>2.5000000000000001E-14</v>
      </c>
      <c r="AN1783" s="399">
        <v>0.101841</v>
      </c>
      <c r="AO1783" s="403">
        <v>308637</v>
      </c>
      <c r="AP1783" s="403">
        <v>1.823E-2</v>
      </c>
      <c r="AQ1783" s="403">
        <v>0.13500000000000001</v>
      </c>
      <c r="AR1783" s="403">
        <v>19</v>
      </c>
      <c r="AS1783" s="399" t="s">
        <v>2055</v>
      </c>
      <c r="AT1783" s="390">
        <v>0</v>
      </c>
      <c r="AU1783" s="390">
        <v>0</v>
      </c>
      <c r="AV1783" s="390">
        <v>0</v>
      </c>
      <c r="AY1783" s="390" t="s">
        <v>3533</v>
      </c>
    </row>
    <row r="1784" spans="1:51" s="390" customFormat="1">
      <c r="A1784" s="399" t="s">
        <v>81</v>
      </c>
      <c r="B1784" s="399" t="s">
        <v>3716</v>
      </c>
      <c r="C1784" s="399">
        <v>0.68</v>
      </c>
      <c r="D1784" s="399">
        <v>20</v>
      </c>
      <c r="E1784" s="403">
        <v>3.0999999999999999E-3</v>
      </c>
      <c r="F1784" s="399">
        <v>0</v>
      </c>
      <c r="G1784" s="399">
        <v>23</v>
      </c>
      <c r="H1784" s="399">
        <v>0.7</v>
      </c>
      <c r="I1784" s="399">
        <v>25</v>
      </c>
      <c r="J1784" s="399">
        <v>40</v>
      </c>
      <c r="K1784" s="399">
        <v>165</v>
      </c>
      <c r="L1784" s="403">
        <v>1</v>
      </c>
      <c r="M1784" s="404">
        <v>6.56</v>
      </c>
      <c r="N1784" s="404">
        <v>6.36</v>
      </c>
      <c r="O1784" s="404">
        <v>6.0999999046325684</v>
      </c>
      <c r="P1784" s="399">
        <v>0</v>
      </c>
      <c r="Q1784" s="399" t="s">
        <v>293</v>
      </c>
      <c r="R1784" s="399">
        <v>1</v>
      </c>
      <c r="S1784" s="399">
        <v>0</v>
      </c>
      <c r="T1784" s="399">
        <v>0</v>
      </c>
      <c r="U1784" s="404">
        <v>0.76</v>
      </c>
      <c r="V1784" s="404">
        <v>0</v>
      </c>
      <c r="W1784" s="407">
        <v>0</v>
      </c>
      <c r="X1784" s="407">
        <v>0</v>
      </c>
      <c r="Y1784" s="324">
        <v>0</v>
      </c>
      <c r="Z1784" s="324">
        <v>0</v>
      </c>
      <c r="AA1784" s="407">
        <v>0</v>
      </c>
      <c r="AB1784" s="407">
        <v>0</v>
      </c>
      <c r="AC1784" s="324">
        <v>0</v>
      </c>
      <c r="AD1784" s="324">
        <v>0</v>
      </c>
      <c r="AE1784" s="407">
        <v>0</v>
      </c>
      <c r="AF1784" s="407">
        <v>0</v>
      </c>
      <c r="AG1784" s="324">
        <v>0</v>
      </c>
      <c r="AH1784" s="324">
        <v>0</v>
      </c>
      <c r="AI1784" s="399">
        <v>156.64160565765457</v>
      </c>
      <c r="AJ1784" s="399">
        <v>6900000000</v>
      </c>
      <c r="AK1784" s="399">
        <v>60000000</v>
      </c>
      <c r="AL1784" s="399">
        <v>1100000</v>
      </c>
      <c r="AM1784" s="405">
        <v>2.5000000000000001E-14</v>
      </c>
      <c r="AN1784" s="399">
        <v>0.101841</v>
      </c>
      <c r="AO1784" s="403">
        <v>308637</v>
      </c>
      <c r="AP1784" s="403">
        <v>1.823E-2</v>
      </c>
      <c r="AQ1784" s="403">
        <v>0.13500000000000001</v>
      </c>
      <c r="AR1784" s="403">
        <v>19</v>
      </c>
      <c r="AS1784" s="399" t="s">
        <v>2055</v>
      </c>
      <c r="AT1784" s="390">
        <v>0</v>
      </c>
      <c r="AU1784" s="390">
        <v>0</v>
      </c>
      <c r="AV1784" s="390">
        <v>0</v>
      </c>
      <c r="AY1784" s="390" t="s">
        <v>3533</v>
      </c>
    </row>
    <row r="1785" spans="1:51" s="390" customFormat="1">
      <c r="A1785" s="399" t="s">
        <v>81</v>
      </c>
      <c r="B1785" s="399" t="s">
        <v>2063</v>
      </c>
      <c r="C1785" s="399">
        <v>4.7</v>
      </c>
      <c r="D1785" s="399">
        <v>20</v>
      </c>
      <c r="E1785" s="403">
        <v>1.49E-2</v>
      </c>
      <c r="F1785" s="399">
        <v>0</v>
      </c>
      <c r="G1785" s="399">
        <v>10.5</v>
      </c>
      <c r="H1785" s="399">
        <v>0.7</v>
      </c>
      <c r="I1785" s="399">
        <v>11</v>
      </c>
      <c r="J1785" s="399">
        <v>40</v>
      </c>
      <c r="K1785" s="399">
        <v>165</v>
      </c>
      <c r="L1785" s="403">
        <v>1</v>
      </c>
      <c r="M1785" s="404">
        <v>6.56</v>
      </c>
      <c r="N1785" s="404">
        <v>6.36</v>
      </c>
      <c r="O1785" s="404">
        <v>6.0999999046325684</v>
      </c>
      <c r="P1785" s="399">
        <v>0</v>
      </c>
      <c r="Q1785" s="399" t="s">
        <v>293</v>
      </c>
      <c r="R1785" s="399">
        <v>1</v>
      </c>
      <c r="S1785" s="399">
        <v>0</v>
      </c>
      <c r="T1785" s="399">
        <v>0</v>
      </c>
      <c r="U1785" s="404">
        <v>0.76</v>
      </c>
      <c r="V1785" s="404">
        <v>0</v>
      </c>
      <c r="W1785" s="407">
        <v>0</v>
      </c>
      <c r="X1785" s="407">
        <v>0</v>
      </c>
      <c r="Y1785" s="324">
        <v>0</v>
      </c>
      <c r="Z1785" s="324">
        <v>0</v>
      </c>
      <c r="AA1785" s="407">
        <v>0</v>
      </c>
      <c r="AB1785" s="407">
        <v>0</v>
      </c>
      <c r="AC1785" s="324">
        <v>0</v>
      </c>
      <c r="AD1785" s="324">
        <v>0</v>
      </c>
      <c r="AE1785" s="407">
        <v>0</v>
      </c>
      <c r="AF1785" s="407">
        <v>0</v>
      </c>
      <c r="AG1785" s="324">
        <v>0</v>
      </c>
      <c r="AH1785" s="324">
        <v>0</v>
      </c>
      <c r="AI1785" s="404">
        <v>360.88995537750145</v>
      </c>
      <c r="AJ1785" s="399">
        <v>6900000000</v>
      </c>
      <c r="AK1785" s="399">
        <v>60000000</v>
      </c>
      <c r="AL1785" s="399">
        <v>1100000</v>
      </c>
      <c r="AM1785" s="405">
        <v>2.5000000000000001E-14</v>
      </c>
      <c r="AN1785" s="399">
        <v>0.101841</v>
      </c>
      <c r="AO1785" s="403">
        <v>998482</v>
      </c>
      <c r="AP1785" s="403">
        <v>5.6299999999999996E-3</v>
      </c>
      <c r="AQ1785" s="403">
        <v>7.5060000000000002E-2</v>
      </c>
      <c r="AR1785" s="403">
        <v>20</v>
      </c>
      <c r="AS1785" s="399" t="s">
        <v>2055</v>
      </c>
      <c r="AT1785" s="390">
        <v>0</v>
      </c>
      <c r="AU1785" s="390">
        <v>0</v>
      </c>
      <c r="AV1785" s="390">
        <v>0</v>
      </c>
      <c r="AY1785" s="390" t="s">
        <v>3533</v>
      </c>
    </row>
    <row r="1786" spans="1:51" s="390" customFormat="1">
      <c r="A1786" s="399" t="s">
        <v>81</v>
      </c>
      <c r="B1786" s="399" t="s">
        <v>2064</v>
      </c>
      <c r="C1786" s="399">
        <v>5.6</v>
      </c>
      <c r="D1786" s="399">
        <v>20</v>
      </c>
      <c r="E1786" s="403">
        <v>1.6199999999999999E-2</v>
      </c>
      <c r="F1786" s="399">
        <v>0</v>
      </c>
      <c r="G1786" s="399">
        <v>9.9</v>
      </c>
      <c r="H1786" s="399">
        <v>0.7</v>
      </c>
      <c r="I1786" s="399">
        <v>10</v>
      </c>
      <c r="J1786" s="399">
        <v>40</v>
      </c>
      <c r="K1786" s="399">
        <v>165</v>
      </c>
      <c r="L1786" s="403">
        <v>1</v>
      </c>
      <c r="M1786" s="404">
        <v>6.56</v>
      </c>
      <c r="N1786" s="404">
        <v>6.36</v>
      </c>
      <c r="O1786" s="404">
        <v>6.0999999046325684</v>
      </c>
      <c r="P1786" s="399">
        <v>0</v>
      </c>
      <c r="Q1786" s="399" t="s">
        <v>293</v>
      </c>
      <c r="R1786" s="399">
        <v>1</v>
      </c>
      <c r="S1786" s="399">
        <v>0</v>
      </c>
      <c r="T1786" s="399">
        <v>0</v>
      </c>
      <c r="U1786" s="404">
        <v>0.76</v>
      </c>
      <c r="V1786" s="404">
        <v>0</v>
      </c>
      <c r="W1786" s="407">
        <v>0</v>
      </c>
      <c r="X1786" s="407">
        <v>0</v>
      </c>
      <c r="Y1786" s="324">
        <v>0</v>
      </c>
      <c r="Z1786" s="324">
        <v>0</v>
      </c>
      <c r="AA1786" s="407">
        <v>0</v>
      </c>
      <c r="AB1786" s="407">
        <v>0</v>
      </c>
      <c r="AC1786" s="324">
        <v>0</v>
      </c>
      <c r="AD1786" s="324">
        <v>0</v>
      </c>
      <c r="AE1786" s="407">
        <v>0</v>
      </c>
      <c r="AF1786" s="407">
        <v>0</v>
      </c>
      <c r="AG1786" s="324">
        <v>0</v>
      </c>
      <c r="AH1786" s="324">
        <v>0</v>
      </c>
      <c r="AI1786" s="404">
        <v>392.60554812170267</v>
      </c>
      <c r="AJ1786" s="399">
        <v>6900000000</v>
      </c>
      <c r="AK1786" s="399">
        <v>60000000</v>
      </c>
      <c r="AL1786" s="399">
        <v>1100000</v>
      </c>
      <c r="AM1786" s="405">
        <v>2.5000000000000001E-14</v>
      </c>
      <c r="AN1786" s="399">
        <v>0.101841</v>
      </c>
      <c r="AO1786" s="403">
        <v>998482</v>
      </c>
      <c r="AP1786" s="403">
        <v>5.6299999999999996E-3</v>
      </c>
      <c r="AQ1786" s="403">
        <v>7.5060000000000002E-2</v>
      </c>
      <c r="AR1786" s="403">
        <v>22</v>
      </c>
      <c r="AS1786" s="399" t="s">
        <v>2055</v>
      </c>
      <c r="AT1786" s="390">
        <v>0</v>
      </c>
      <c r="AU1786" s="390">
        <v>0</v>
      </c>
      <c r="AV1786" s="390">
        <v>0</v>
      </c>
      <c r="AY1786" s="390" t="s">
        <v>3533</v>
      </c>
    </row>
    <row r="1787" spans="1:51" s="390" customFormat="1">
      <c r="A1787" s="399" t="s">
        <v>81</v>
      </c>
      <c r="B1787" s="399" t="s">
        <v>2065</v>
      </c>
      <c r="C1787" s="399">
        <v>6.8</v>
      </c>
      <c r="D1787" s="399">
        <v>20</v>
      </c>
      <c r="E1787" s="403">
        <v>1.89E-2</v>
      </c>
      <c r="F1787" s="399">
        <v>0</v>
      </c>
      <c r="G1787" s="399">
        <v>9.1999999999999993</v>
      </c>
      <c r="H1787" s="399">
        <v>0.7</v>
      </c>
      <c r="I1787" s="399">
        <v>9</v>
      </c>
      <c r="J1787" s="399">
        <v>40</v>
      </c>
      <c r="K1787" s="399">
        <v>165</v>
      </c>
      <c r="L1787" s="403">
        <v>1</v>
      </c>
      <c r="M1787" s="404">
        <v>6.56</v>
      </c>
      <c r="N1787" s="404">
        <v>6.36</v>
      </c>
      <c r="O1787" s="404">
        <v>6.0999999046325684</v>
      </c>
      <c r="P1787" s="399">
        <v>0</v>
      </c>
      <c r="Q1787" s="399" t="s">
        <v>293</v>
      </c>
      <c r="R1787" s="399">
        <v>1</v>
      </c>
      <c r="S1787" s="399">
        <v>0</v>
      </c>
      <c r="T1787" s="399">
        <v>0</v>
      </c>
      <c r="U1787" s="404">
        <v>0.76</v>
      </c>
      <c r="V1787" s="404">
        <v>0</v>
      </c>
      <c r="W1787" s="407">
        <v>0</v>
      </c>
      <c r="X1787" s="407">
        <v>0</v>
      </c>
      <c r="Y1787" s="324">
        <v>0</v>
      </c>
      <c r="Z1787" s="324">
        <v>0</v>
      </c>
      <c r="AA1787" s="407">
        <v>0</v>
      </c>
      <c r="AB1787" s="407">
        <v>0</v>
      </c>
      <c r="AC1787" s="324">
        <v>0</v>
      </c>
      <c r="AD1787" s="324">
        <v>0</v>
      </c>
      <c r="AE1787" s="407">
        <v>0</v>
      </c>
      <c r="AF1787" s="407">
        <v>0</v>
      </c>
      <c r="AG1787" s="324">
        <v>0</v>
      </c>
      <c r="AH1787" s="324">
        <v>0</v>
      </c>
      <c r="AI1787" s="404">
        <v>406.10787363923185</v>
      </c>
      <c r="AJ1787" s="399">
        <v>6900000000</v>
      </c>
      <c r="AK1787" s="399">
        <v>60000000</v>
      </c>
      <c r="AL1787" s="399">
        <v>1100000</v>
      </c>
      <c r="AM1787" s="405">
        <v>2.5000000000000001E-14</v>
      </c>
      <c r="AN1787" s="399">
        <v>0.101841</v>
      </c>
      <c r="AO1787" s="403">
        <v>998482</v>
      </c>
      <c r="AP1787" s="403">
        <v>5.6299999999999996E-3</v>
      </c>
      <c r="AQ1787" s="403">
        <v>7.5060000000000002E-2</v>
      </c>
      <c r="AR1787" s="403">
        <v>24</v>
      </c>
      <c r="AS1787" s="399" t="s">
        <v>2055</v>
      </c>
      <c r="AT1787" s="390">
        <v>0</v>
      </c>
      <c r="AU1787" s="390">
        <v>0</v>
      </c>
      <c r="AV1787" s="390">
        <v>0</v>
      </c>
      <c r="AY1787" s="390" t="s">
        <v>3533</v>
      </c>
    </row>
    <row r="1788" spans="1:51" s="390" customFormat="1">
      <c r="A1788" s="399" t="s">
        <v>81</v>
      </c>
      <c r="B1788" s="399" t="s">
        <v>2066</v>
      </c>
      <c r="C1788" s="399">
        <v>8.1999999999999993</v>
      </c>
      <c r="D1788" s="399">
        <v>20</v>
      </c>
      <c r="E1788" s="403">
        <v>2.4E-2</v>
      </c>
      <c r="F1788" s="399">
        <v>0</v>
      </c>
      <c r="G1788" s="399">
        <v>8.4</v>
      </c>
      <c r="H1788" s="399">
        <v>0.7</v>
      </c>
      <c r="I1788" s="399">
        <v>8</v>
      </c>
      <c r="J1788" s="399">
        <v>40</v>
      </c>
      <c r="K1788" s="399">
        <v>165</v>
      </c>
      <c r="L1788" s="403">
        <v>1</v>
      </c>
      <c r="M1788" s="404">
        <v>6.56</v>
      </c>
      <c r="N1788" s="404">
        <v>6.36</v>
      </c>
      <c r="O1788" s="404">
        <v>6.0999999046325684</v>
      </c>
      <c r="P1788" s="399">
        <v>0</v>
      </c>
      <c r="Q1788" s="399" t="s">
        <v>293</v>
      </c>
      <c r="R1788" s="399">
        <v>1</v>
      </c>
      <c r="S1788" s="399">
        <v>0</v>
      </c>
      <c r="T1788" s="399">
        <v>0</v>
      </c>
      <c r="U1788" s="404">
        <v>0.76</v>
      </c>
      <c r="V1788" s="404">
        <v>0</v>
      </c>
      <c r="W1788" s="407">
        <v>0</v>
      </c>
      <c r="X1788" s="407">
        <v>0</v>
      </c>
      <c r="Y1788" s="324">
        <v>0</v>
      </c>
      <c r="Z1788" s="324">
        <v>0</v>
      </c>
      <c r="AA1788" s="407">
        <v>0</v>
      </c>
      <c r="AB1788" s="407">
        <v>0</v>
      </c>
      <c r="AC1788" s="324">
        <v>0</v>
      </c>
      <c r="AD1788" s="324">
        <v>0</v>
      </c>
      <c r="AE1788" s="407">
        <v>0</v>
      </c>
      <c r="AF1788" s="407">
        <v>0</v>
      </c>
      <c r="AG1788" s="324">
        <v>0</v>
      </c>
      <c r="AH1788" s="324">
        <v>0</v>
      </c>
      <c r="AI1788" s="404">
        <v>455.94461769961123</v>
      </c>
      <c r="AJ1788" s="399">
        <v>6900000000</v>
      </c>
      <c r="AK1788" s="399">
        <v>60000000</v>
      </c>
      <c r="AL1788" s="399">
        <v>1100000</v>
      </c>
      <c r="AM1788" s="405">
        <v>2.5000000000000001E-14</v>
      </c>
      <c r="AN1788" s="399">
        <v>0.101841</v>
      </c>
      <c r="AO1788" s="403">
        <v>1565421</v>
      </c>
      <c r="AP1788" s="403">
        <v>3.5899999999999999E-3</v>
      </c>
      <c r="AQ1788" s="403">
        <v>5.994E-2</v>
      </c>
      <c r="AR1788" s="403">
        <v>24</v>
      </c>
      <c r="AS1788" s="399" t="s">
        <v>2055</v>
      </c>
      <c r="AT1788" s="390">
        <v>0</v>
      </c>
      <c r="AU1788" s="390">
        <v>0</v>
      </c>
      <c r="AV1788" s="390">
        <v>0</v>
      </c>
      <c r="AY1788" s="390" t="s">
        <v>3533</v>
      </c>
    </row>
    <row r="1789" spans="1:51" s="390" customFormat="1">
      <c r="A1789" s="324" t="s">
        <v>81</v>
      </c>
      <c r="B1789" s="324" t="s">
        <v>3717</v>
      </c>
      <c r="C1789" s="324">
        <v>1</v>
      </c>
      <c r="D1789" s="324">
        <v>20</v>
      </c>
      <c r="E1789" s="324">
        <v>9.7999999999999997E-3</v>
      </c>
      <c r="F1789" s="399">
        <v>0</v>
      </c>
      <c r="G1789" s="324">
        <v>16.399999999999999</v>
      </c>
      <c r="H1789" s="324">
        <v>0.7</v>
      </c>
      <c r="I1789" s="324">
        <v>11</v>
      </c>
      <c r="J1789" s="324">
        <v>40</v>
      </c>
      <c r="K1789" s="324">
        <v>165</v>
      </c>
      <c r="L1789" s="324">
        <v>1</v>
      </c>
      <c r="M1789" s="324">
        <v>8</v>
      </c>
      <c r="N1789" s="324">
        <v>8</v>
      </c>
      <c r="O1789" s="324">
        <v>2</v>
      </c>
      <c r="P1789" s="324">
        <v>0</v>
      </c>
      <c r="Q1789" s="324" t="s">
        <v>293</v>
      </c>
      <c r="R1789" s="399">
        <v>1</v>
      </c>
      <c r="S1789" s="399">
        <v>0</v>
      </c>
      <c r="T1789" s="399">
        <v>0</v>
      </c>
      <c r="U1789" s="406">
        <v>0.55000000000000004</v>
      </c>
      <c r="V1789" s="406">
        <v>0</v>
      </c>
      <c r="W1789" s="407">
        <v>0</v>
      </c>
      <c r="X1789" s="407">
        <v>0</v>
      </c>
      <c r="Y1789" s="324">
        <v>0</v>
      </c>
      <c r="Z1789" s="324">
        <v>0</v>
      </c>
      <c r="AA1789" s="407">
        <v>0</v>
      </c>
      <c r="AB1789" s="407">
        <v>0</v>
      </c>
      <c r="AC1789" s="324">
        <v>0</v>
      </c>
      <c r="AD1789" s="324">
        <v>0</v>
      </c>
      <c r="AE1789" s="407">
        <v>0</v>
      </c>
      <c r="AF1789" s="407">
        <v>0</v>
      </c>
      <c r="AG1789" s="324">
        <v>0</v>
      </c>
      <c r="AH1789" s="324">
        <v>0</v>
      </c>
      <c r="AI1789" s="324">
        <v>138.15</v>
      </c>
      <c r="AJ1789" s="324">
        <v>17000000000</v>
      </c>
      <c r="AK1789" s="324">
        <v>50000000</v>
      </c>
      <c r="AL1789" s="324">
        <v>1200000</v>
      </c>
      <c r="AM1789" s="324">
        <v>1.7E-14</v>
      </c>
      <c r="AN1789" s="324">
        <v>7.8876000000000002E-2</v>
      </c>
      <c r="AO1789" s="324">
        <v>2250000</v>
      </c>
      <c r="AP1789" s="324">
        <v>2.5000000000000001E-3</v>
      </c>
      <c r="AQ1789" s="324">
        <v>0.05</v>
      </c>
      <c r="AR1789" s="324">
        <v>31</v>
      </c>
      <c r="AS1789" s="324" t="s">
        <v>3718</v>
      </c>
      <c r="AT1789" s="390">
        <v>0</v>
      </c>
      <c r="AU1789" s="390">
        <v>0</v>
      </c>
      <c r="AV1789" s="390">
        <v>0</v>
      </c>
      <c r="AY1789" s="390" t="s">
        <v>3533</v>
      </c>
    </row>
    <row r="1790" spans="1:51" s="390" customFormat="1">
      <c r="A1790" s="324" t="s">
        <v>81</v>
      </c>
      <c r="B1790" s="324" t="s">
        <v>7015</v>
      </c>
      <c r="C1790" s="324">
        <v>1.5</v>
      </c>
      <c r="D1790" s="324">
        <v>20</v>
      </c>
      <c r="E1790" s="324">
        <v>1.7600000000000001E-2</v>
      </c>
      <c r="F1790" s="399">
        <v>0</v>
      </c>
      <c r="G1790" s="324">
        <v>15</v>
      </c>
      <c r="H1790" s="324">
        <v>0.7</v>
      </c>
      <c r="I1790" s="324">
        <v>9</v>
      </c>
      <c r="J1790" s="324">
        <v>40</v>
      </c>
      <c r="K1790" s="324">
        <v>165</v>
      </c>
      <c r="L1790" s="324">
        <v>1</v>
      </c>
      <c r="M1790" s="324">
        <v>8</v>
      </c>
      <c r="N1790" s="324">
        <v>8</v>
      </c>
      <c r="O1790" s="324">
        <v>2</v>
      </c>
      <c r="P1790" s="324">
        <v>0</v>
      </c>
      <c r="Q1790" s="324" t="s">
        <v>293</v>
      </c>
      <c r="R1790" s="399">
        <v>1</v>
      </c>
      <c r="S1790" s="399">
        <v>0</v>
      </c>
      <c r="T1790" s="399">
        <v>0</v>
      </c>
      <c r="U1790" s="406">
        <v>0.79</v>
      </c>
      <c r="V1790" s="406">
        <v>0</v>
      </c>
      <c r="W1790" s="407">
        <v>0</v>
      </c>
      <c r="X1790" s="407">
        <v>0</v>
      </c>
      <c r="Y1790" s="324">
        <v>0</v>
      </c>
      <c r="Z1790" s="324">
        <v>0</v>
      </c>
      <c r="AA1790" s="407">
        <v>0</v>
      </c>
      <c r="AB1790" s="407">
        <v>0</v>
      </c>
      <c r="AC1790" s="324">
        <v>0</v>
      </c>
      <c r="AD1790" s="324">
        <v>0</v>
      </c>
      <c r="AE1790" s="407">
        <v>0</v>
      </c>
      <c r="AF1790" s="407">
        <v>0</v>
      </c>
      <c r="AG1790" s="324">
        <v>0</v>
      </c>
      <c r="AH1790" s="324">
        <v>0</v>
      </c>
      <c r="AI1790" s="324">
        <v>143.46859233399488</v>
      </c>
      <c r="AJ1790" s="324">
        <v>17000000000</v>
      </c>
      <c r="AK1790" s="324">
        <v>50000000</v>
      </c>
      <c r="AL1790" s="324">
        <v>1200000</v>
      </c>
      <c r="AM1790" s="324">
        <v>1.7E-14</v>
      </c>
      <c r="AN1790" s="324">
        <v>7.8876000000000002E-2</v>
      </c>
      <c r="AO1790" s="324">
        <v>3515625</v>
      </c>
      <c r="AP1790" s="324">
        <v>1.6000000000000001E-3</v>
      </c>
      <c r="AQ1790" s="324">
        <v>0.04</v>
      </c>
      <c r="AR1790" s="324">
        <v>26</v>
      </c>
      <c r="AS1790" s="324" t="s">
        <v>3718</v>
      </c>
      <c r="AT1790" s="390">
        <v>0</v>
      </c>
      <c r="AU1790" s="390">
        <v>0</v>
      </c>
      <c r="AV1790" s="390">
        <v>0</v>
      </c>
      <c r="AY1790" s="390" t="s">
        <v>7016</v>
      </c>
    </row>
    <row r="1791" spans="1:51" s="390" customFormat="1">
      <c r="A1791" s="324" t="s">
        <v>81</v>
      </c>
      <c r="B1791" s="324" t="s">
        <v>7017</v>
      </c>
      <c r="C1791" s="324">
        <v>2.2000000000000002</v>
      </c>
      <c r="D1791" s="324">
        <v>20</v>
      </c>
      <c r="E1791" s="324">
        <v>2.87E-2</v>
      </c>
      <c r="F1791" s="399">
        <v>0</v>
      </c>
      <c r="G1791" s="324">
        <v>13.6</v>
      </c>
      <c r="H1791" s="324">
        <v>0.7</v>
      </c>
      <c r="I1791" s="324">
        <v>7</v>
      </c>
      <c r="J1791" s="324">
        <v>40</v>
      </c>
      <c r="K1791" s="324">
        <v>165</v>
      </c>
      <c r="L1791" s="324">
        <v>1</v>
      </c>
      <c r="M1791" s="324">
        <v>8</v>
      </c>
      <c r="N1791" s="324">
        <v>8</v>
      </c>
      <c r="O1791" s="324">
        <v>2</v>
      </c>
      <c r="P1791" s="324">
        <v>0</v>
      </c>
      <c r="Q1791" s="324" t="s">
        <v>293</v>
      </c>
      <c r="R1791" s="399">
        <v>1</v>
      </c>
      <c r="S1791" s="399">
        <v>0</v>
      </c>
      <c r="T1791" s="399">
        <v>0</v>
      </c>
      <c r="U1791" s="406">
        <v>0.79</v>
      </c>
      <c r="V1791" s="406">
        <v>0</v>
      </c>
      <c r="W1791" s="407">
        <v>0</v>
      </c>
      <c r="X1791" s="407">
        <v>0</v>
      </c>
      <c r="Y1791" s="324">
        <v>0</v>
      </c>
      <c r="Z1791" s="324">
        <v>0</v>
      </c>
      <c r="AA1791" s="407">
        <v>0</v>
      </c>
      <c r="AB1791" s="407">
        <v>0</v>
      </c>
      <c r="AC1791" s="324">
        <v>0</v>
      </c>
      <c r="AD1791" s="324">
        <v>0</v>
      </c>
      <c r="AE1791" s="407">
        <v>0</v>
      </c>
      <c r="AF1791" s="407">
        <v>0</v>
      </c>
      <c r="AG1791" s="324">
        <v>0</v>
      </c>
      <c r="AH1791" s="324">
        <v>0</v>
      </c>
      <c r="AI1791" s="324">
        <v>182.36452181121129</v>
      </c>
      <c r="AJ1791" s="324">
        <v>17000000000</v>
      </c>
      <c r="AK1791" s="324">
        <v>50000000</v>
      </c>
      <c r="AL1791" s="324">
        <v>1200000</v>
      </c>
      <c r="AM1791" s="324">
        <v>1.7E-14</v>
      </c>
      <c r="AN1791" s="324">
        <v>7.8876000000000002E-2</v>
      </c>
      <c r="AO1791" s="324">
        <v>6250000</v>
      </c>
      <c r="AP1791" s="324">
        <v>8.9999999999999998E-4</v>
      </c>
      <c r="AQ1791" s="324">
        <v>0.03</v>
      </c>
      <c r="AR1791" s="324">
        <v>26</v>
      </c>
      <c r="AS1791" s="324" t="s">
        <v>3718</v>
      </c>
      <c r="AT1791" s="390">
        <v>0</v>
      </c>
      <c r="AU1791" s="390">
        <v>0</v>
      </c>
      <c r="AV1791" s="390">
        <v>0</v>
      </c>
      <c r="AY1791" s="390" t="s">
        <v>7016</v>
      </c>
    </row>
    <row r="1792" spans="1:51" s="390" customFormat="1">
      <c r="A1792" s="324" t="s">
        <v>81</v>
      </c>
      <c r="B1792" s="324" t="s">
        <v>3064</v>
      </c>
      <c r="C1792" s="324">
        <v>1</v>
      </c>
      <c r="D1792" s="324">
        <v>20</v>
      </c>
      <c r="E1792" s="324">
        <v>4.5999999999999999E-3</v>
      </c>
      <c r="F1792" s="399">
        <v>0</v>
      </c>
      <c r="G1792" s="324">
        <v>28</v>
      </c>
      <c r="H1792" s="324">
        <v>0.7</v>
      </c>
      <c r="I1792" s="324">
        <v>21.8</v>
      </c>
      <c r="J1792" s="324">
        <v>40</v>
      </c>
      <c r="K1792" s="324">
        <v>165</v>
      </c>
      <c r="L1792" s="324">
        <v>1</v>
      </c>
      <c r="M1792" s="324">
        <v>8</v>
      </c>
      <c r="N1792" s="324">
        <v>8</v>
      </c>
      <c r="O1792" s="324">
        <v>3.1</v>
      </c>
      <c r="P1792" s="324">
        <v>0</v>
      </c>
      <c r="Q1792" s="324" t="s">
        <v>293</v>
      </c>
      <c r="R1792" s="399">
        <v>1</v>
      </c>
      <c r="S1792" s="399">
        <v>0</v>
      </c>
      <c r="T1792" s="399">
        <v>0</v>
      </c>
      <c r="U1792" s="406">
        <v>0.62</v>
      </c>
      <c r="V1792" s="406">
        <v>0</v>
      </c>
      <c r="W1792" s="407">
        <v>0</v>
      </c>
      <c r="X1792" s="407">
        <v>0</v>
      </c>
      <c r="Y1792" s="324">
        <v>0</v>
      </c>
      <c r="Z1792" s="324">
        <v>0</v>
      </c>
      <c r="AA1792" s="407">
        <v>0</v>
      </c>
      <c r="AB1792" s="407">
        <v>0</v>
      </c>
      <c r="AC1792" s="324">
        <v>0</v>
      </c>
      <c r="AD1792" s="324">
        <v>0</v>
      </c>
      <c r="AE1792" s="407">
        <v>0</v>
      </c>
      <c r="AF1792" s="407">
        <v>0</v>
      </c>
      <c r="AG1792" s="324">
        <v>0</v>
      </c>
      <c r="AH1792" s="324">
        <v>0</v>
      </c>
      <c r="AI1792" s="324">
        <v>138.15</v>
      </c>
      <c r="AJ1792" s="324">
        <v>17000000000</v>
      </c>
      <c r="AK1792" s="324">
        <v>50000000</v>
      </c>
      <c r="AL1792" s="324">
        <v>1200000</v>
      </c>
      <c r="AM1792" s="324">
        <v>1.7E-14</v>
      </c>
      <c r="AN1792" s="324">
        <v>9.3677999999999997E-2</v>
      </c>
      <c r="AO1792" s="324">
        <v>563074</v>
      </c>
      <c r="AP1792" s="324">
        <v>9.9900000000000006E-3</v>
      </c>
      <c r="AQ1792" s="324">
        <v>9.9949999999999997E-2</v>
      </c>
      <c r="AR1792" s="324">
        <v>17</v>
      </c>
      <c r="AS1792" s="324" t="s">
        <v>3061</v>
      </c>
      <c r="AT1792" s="390">
        <v>0</v>
      </c>
      <c r="AU1792" s="390">
        <v>0</v>
      </c>
      <c r="AV1792" s="390">
        <v>0</v>
      </c>
      <c r="AY1792" s="390" t="s">
        <v>3533</v>
      </c>
    </row>
    <row r="1793" spans="1:51" s="390" customFormat="1">
      <c r="A1793" s="324" t="s">
        <v>81</v>
      </c>
      <c r="B1793" s="324" t="s">
        <v>3719</v>
      </c>
      <c r="C1793" s="324">
        <v>10</v>
      </c>
      <c r="D1793" s="324">
        <v>20</v>
      </c>
      <c r="E1793" s="324">
        <v>6.0400000000000002E-2</v>
      </c>
      <c r="F1793" s="399">
        <v>0</v>
      </c>
      <c r="G1793" s="324">
        <v>7.7</v>
      </c>
      <c r="H1793" s="324">
        <v>0.7</v>
      </c>
      <c r="I1793" s="324">
        <v>5.3</v>
      </c>
      <c r="J1793" s="324">
        <v>40</v>
      </c>
      <c r="K1793" s="324">
        <v>125</v>
      </c>
      <c r="L1793" s="324">
        <v>1</v>
      </c>
      <c r="M1793" s="324">
        <v>8</v>
      </c>
      <c r="N1793" s="324">
        <v>8</v>
      </c>
      <c r="O1793" s="324">
        <v>3.1</v>
      </c>
      <c r="P1793" s="324">
        <v>0</v>
      </c>
      <c r="Q1793" s="324" t="s">
        <v>293</v>
      </c>
      <c r="R1793" s="399">
        <v>1</v>
      </c>
      <c r="S1793" s="399">
        <v>0</v>
      </c>
      <c r="T1793" s="399">
        <v>0</v>
      </c>
      <c r="U1793" s="406">
        <v>0.99</v>
      </c>
      <c r="V1793" s="406">
        <v>0</v>
      </c>
      <c r="W1793" s="407">
        <v>0</v>
      </c>
      <c r="X1793" s="407">
        <v>0</v>
      </c>
      <c r="Y1793" s="324">
        <v>0</v>
      </c>
      <c r="Z1793" s="324">
        <v>0</v>
      </c>
      <c r="AA1793" s="407">
        <v>0</v>
      </c>
      <c r="AB1793" s="407">
        <v>0</v>
      </c>
      <c r="AC1793" s="324">
        <v>0</v>
      </c>
      <c r="AD1793" s="324">
        <v>0</v>
      </c>
      <c r="AE1793" s="407">
        <v>0</v>
      </c>
      <c r="AF1793" s="407">
        <v>0</v>
      </c>
      <c r="AG1793" s="324">
        <v>0</v>
      </c>
      <c r="AH1793" s="324">
        <v>0</v>
      </c>
      <c r="AI1793" s="324">
        <v>376.78620208927953</v>
      </c>
      <c r="AJ1793" s="324">
        <v>17000000000</v>
      </c>
      <c r="AK1793" s="324">
        <v>50000000</v>
      </c>
      <c r="AL1793" s="324">
        <v>1200000</v>
      </c>
      <c r="AM1793" s="324">
        <v>1.7E-14</v>
      </c>
      <c r="AN1793" s="324">
        <v>9.3677999999999997E-2</v>
      </c>
      <c r="AO1793" s="324">
        <v>6250000</v>
      </c>
      <c r="AP1793" s="324">
        <v>8.9999999999999998E-4</v>
      </c>
      <c r="AQ1793" s="324">
        <v>0.03</v>
      </c>
      <c r="AR1793" s="324">
        <v>21</v>
      </c>
      <c r="AS1793" s="324" t="s">
        <v>3061</v>
      </c>
      <c r="AT1793" s="390">
        <v>0</v>
      </c>
      <c r="AU1793" s="390">
        <v>0</v>
      </c>
      <c r="AV1793" s="390">
        <v>0</v>
      </c>
      <c r="AY1793" s="390" t="s">
        <v>7016</v>
      </c>
    </row>
    <row r="1794" spans="1:51" s="390" customFormat="1">
      <c r="A1794" s="324" t="s">
        <v>81</v>
      </c>
      <c r="B1794" s="324" t="s">
        <v>3065</v>
      </c>
      <c r="C1794" s="324">
        <v>1.5</v>
      </c>
      <c r="D1794" s="324">
        <v>20</v>
      </c>
      <c r="E1794" s="324">
        <v>7.6E-3</v>
      </c>
      <c r="F1794" s="399">
        <v>0</v>
      </c>
      <c r="G1794" s="324">
        <v>23.5</v>
      </c>
      <c r="H1794" s="324">
        <v>0.7</v>
      </c>
      <c r="I1794" s="324">
        <v>15</v>
      </c>
      <c r="J1794" s="324">
        <v>40</v>
      </c>
      <c r="K1794" s="324">
        <v>165</v>
      </c>
      <c r="L1794" s="324">
        <v>1</v>
      </c>
      <c r="M1794" s="324">
        <v>8</v>
      </c>
      <c r="N1794" s="324">
        <v>8</v>
      </c>
      <c r="O1794" s="324">
        <v>3.1</v>
      </c>
      <c r="P1794" s="324">
        <v>0</v>
      </c>
      <c r="Q1794" s="324" t="s">
        <v>293</v>
      </c>
      <c r="R1794" s="399">
        <v>1</v>
      </c>
      <c r="S1794" s="399">
        <v>0</v>
      </c>
      <c r="T1794" s="399">
        <v>0</v>
      </c>
      <c r="U1794" s="406">
        <v>0.62</v>
      </c>
      <c r="V1794" s="406">
        <v>0</v>
      </c>
      <c r="W1794" s="407">
        <v>0</v>
      </c>
      <c r="X1794" s="407">
        <v>0</v>
      </c>
      <c r="Y1794" s="324">
        <v>0</v>
      </c>
      <c r="Z1794" s="324">
        <v>0</v>
      </c>
      <c r="AA1794" s="407">
        <v>0</v>
      </c>
      <c r="AB1794" s="407">
        <v>0</v>
      </c>
      <c r="AC1794" s="324">
        <v>0</v>
      </c>
      <c r="AD1794" s="324">
        <v>0</v>
      </c>
      <c r="AE1794" s="407">
        <v>0</v>
      </c>
      <c r="AF1794" s="407">
        <v>0</v>
      </c>
      <c r="AG1794" s="324">
        <v>0</v>
      </c>
      <c r="AH1794" s="324">
        <v>0</v>
      </c>
      <c r="AI1794" s="324">
        <v>169.55</v>
      </c>
      <c r="AJ1794" s="324">
        <v>17000000000</v>
      </c>
      <c r="AK1794" s="324">
        <v>50000000</v>
      </c>
      <c r="AL1794" s="324">
        <v>1200000</v>
      </c>
      <c r="AM1794" s="324">
        <v>1.7E-14</v>
      </c>
      <c r="AN1794" s="324">
        <v>9.3677999999999997E-2</v>
      </c>
      <c r="AO1794" s="324">
        <v>998482</v>
      </c>
      <c r="AP1794" s="324">
        <v>5.6299999999999996E-3</v>
      </c>
      <c r="AQ1794" s="324">
        <v>7.5060000000000002E-2</v>
      </c>
      <c r="AR1794" s="324">
        <v>21</v>
      </c>
      <c r="AS1794" s="324" t="s">
        <v>3061</v>
      </c>
      <c r="AT1794" s="390">
        <v>0</v>
      </c>
      <c r="AU1794" s="390">
        <v>0</v>
      </c>
      <c r="AV1794" s="390">
        <v>0</v>
      </c>
      <c r="AY1794" s="390" t="s">
        <v>3549</v>
      </c>
    </row>
    <row r="1795" spans="1:51" s="390" customFormat="1">
      <c r="A1795" s="324" t="s">
        <v>81</v>
      </c>
      <c r="B1795" s="324" t="s">
        <v>3060</v>
      </c>
      <c r="C1795" s="324">
        <v>0.16</v>
      </c>
      <c r="D1795" s="324">
        <v>20</v>
      </c>
      <c r="E1795" s="324">
        <v>1.1999999999999999E-3</v>
      </c>
      <c r="F1795" s="399">
        <v>0</v>
      </c>
      <c r="G1795" s="324">
        <v>60</v>
      </c>
      <c r="H1795" s="324">
        <v>0.7</v>
      </c>
      <c r="I1795" s="324">
        <v>32.5</v>
      </c>
      <c r="J1795" s="324">
        <v>40</v>
      </c>
      <c r="K1795" s="324">
        <v>165</v>
      </c>
      <c r="L1795" s="324">
        <v>1</v>
      </c>
      <c r="M1795" s="324">
        <v>8</v>
      </c>
      <c r="N1795" s="324">
        <v>8</v>
      </c>
      <c r="O1795" s="324">
        <v>3.1</v>
      </c>
      <c r="P1795" s="324">
        <v>0</v>
      </c>
      <c r="Q1795" s="324" t="s">
        <v>293</v>
      </c>
      <c r="R1795" s="399">
        <v>1</v>
      </c>
      <c r="S1795" s="399">
        <v>0</v>
      </c>
      <c r="T1795" s="399">
        <v>0</v>
      </c>
      <c r="U1795" s="406">
        <v>0.62</v>
      </c>
      <c r="V1795" s="406">
        <v>0</v>
      </c>
      <c r="W1795" s="407">
        <v>0</v>
      </c>
      <c r="X1795" s="407">
        <v>0</v>
      </c>
      <c r="Y1795" s="324">
        <v>0</v>
      </c>
      <c r="Z1795" s="324">
        <v>0</v>
      </c>
      <c r="AA1795" s="407">
        <v>0</v>
      </c>
      <c r="AB1795" s="407">
        <v>0</v>
      </c>
      <c r="AC1795" s="324">
        <v>0</v>
      </c>
      <c r="AD1795" s="324">
        <v>0</v>
      </c>
      <c r="AE1795" s="407">
        <v>0</v>
      </c>
      <c r="AF1795" s="407">
        <v>0</v>
      </c>
      <c r="AG1795" s="324">
        <v>0</v>
      </c>
      <c r="AH1795" s="324">
        <v>0</v>
      </c>
      <c r="AI1795" s="324">
        <v>66.31</v>
      </c>
      <c r="AJ1795" s="324">
        <v>17000000000</v>
      </c>
      <c r="AK1795" s="324">
        <v>50000000</v>
      </c>
      <c r="AL1795" s="324">
        <v>1200000</v>
      </c>
      <c r="AM1795" s="324">
        <v>1.7E-14</v>
      </c>
      <c r="AN1795" s="324">
        <v>9.3677999999999997E-2</v>
      </c>
      <c r="AO1795" s="324">
        <v>183661</v>
      </c>
      <c r="AP1795" s="324">
        <v>3.0630000000000001E-2</v>
      </c>
      <c r="AQ1795" s="324">
        <v>0.17501</v>
      </c>
      <c r="AR1795" s="324">
        <v>30</v>
      </c>
      <c r="AS1795" s="324" t="s">
        <v>3061</v>
      </c>
      <c r="AT1795" s="390">
        <v>0</v>
      </c>
      <c r="AU1795" s="390">
        <v>0</v>
      </c>
      <c r="AV1795" s="390">
        <v>0</v>
      </c>
      <c r="AY1795" s="390" t="s">
        <v>3533</v>
      </c>
    </row>
    <row r="1796" spans="1:51" s="390" customFormat="1">
      <c r="A1796" s="324" t="s">
        <v>81</v>
      </c>
      <c r="B1796" s="324" t="s">
        <v>3066</v>
      </c>
      <c r="C1796" s="324">
        <v>2.2000000000000002</v>
      </c>
      <c r="D1796" s="324">
        <v>20</v>
      </c>
      <c r="E1796" s="324">
        <v>1.37E-2</v>
      </c>
      <c r="F1796" s="399">
        <v>0</v>
      </c>
      <c r="G1796" s="324">
        <v>18</v>
      </c>
      <c r="H1796" s="324">
        <v>0.7</v>
      </c>
      <c r="I1796" s="324">
        <v>12.9</v>
      </c>
      <c r="J1796" s="324">
        <v>40</v>
      </c>
      <c r="K1796" s="324">
        <v>165</v>
      </c>
      <c r="L1796" s="324">
        <v>1</v>
      </c>
      <c r="M1796" s="324">
        <v>8</v>
      </c>
      <c r="N1796" s="324">
        <v>8</v>
      </c>
      <c r="O1796" s="324">
        <v>3.1</v>
      </c>
      <c r="P1796" s="324">
        <v>0</v>
      </c>
      <c r="Q1796" s="324" t="s">
        <v>293</v>
      </c>
      <c r="R1796" s="399">
        <v>1</v>
      </c>
      <c r="S1796" s="399">
        <v>0</v>
      </c>
      <c r="T1796" s="399">
        <v>0</v>
      </c>
      <c r="U1796" s="406">
        <v>0.62</v>
      </c>
      <c r="V1796" s="406">
        <v>0</v>
      </c>
      <c r="W1796" s="407">
        <v>0</v>
      </c>
      <c r="X1796" s="407">
        <v>0</v>
      </c>
      <c r="Y1796" s="324">
        <v>0</v>
      </c>
      <c r="Z1796" s="324">
        <v>0</v>
      </c>
      <c r="AA1796" s="407">
        <v>0</v>
      </c>
      <c r="AB1796" s="407">
        <v>0</v>
      </c>
      <c r="AC1796" s="324">
        <v>0</v>
      </c>
      <c r="AD1796" s="324">
        <v>0</v>
      </c>
      <c r="AE1796" s="407">
        <v>0</v>
      </c>
      <c r="AF1796" s="407">
        <v>0</v>
      </c>
      <c r="AG1796" s="324">
        <v>0</v>
      </c>
      <c r="AH1796" s="324">
        <v>0</v>
      </c>
      <c r="AI1796" s="324">
        <v>210.42</v>
      </c>
      <c r="AJ1796" s="324">
        <v>17000000000</v>
      </c>
      <c r="AK1796" s="324">
        <v>50000000</v>
      </c>
      <c r="AL1796" s="324">
        <v>1200000</v>
      </c>
      <c r="AM1796" s="324">
        <v>1.7E-14</v>
      </c>
      <c r="AN1796" s="324">
        <v>9.3677999999999997E-2</v>
      </c>
      <c r="AO1796" s="324">
        <v>2246584</v>
      </c>
      <c r="AP1796" s="324">
        <v>2.5000000000000001E-3</v>
      </c>
      <c r="AQ1796" s="324">
        <v>5.0040000000000001E-2</v>
      </c>
      <c r="AR1796" s="324">
        <v>16</v>
      </c>
      <c r="AS1796" s="324" t="s">
        <v>3061</v>
      </c>
      <c r="AT1796" s="390">
        <v>0</v>
      </c>
      <c r="AU1796" s="390">
        <v>0</v>
      </c>
      <c r="AV1796" s="390">
        <v>0</v>
      </c>
      <c r="AY1796" s="390" t="s">
        <v>3549</v>
      </c>
    </row>
    <row r="1797" spans="1:51" s="390" customFormat="1">
      <c r="A1797" s="324" t="s">
        <v>81</v>
      </c>
      <c r="B1797" s="324" t="s">
        <v>3062</v>
      </c>
      <c r="C1797" s="324">
        <v>0.3</v>
      </c>
      <c r="D1797" s="324">
        <v>20</v>
      </c>
      <c r="E1797" s="324">
        <v>1.8E-3</v>
      </c>
      <c r="F1797" s="399">
        <v>0</v>
      </c>
      <c r="G1797" s="324">
        <v>41</v>
      </c>
      <c r="H1797" s="324">
        <v>0.7</v>
      </c>
      <c r="I1797" s="324">
        <v>27.6</v>
      </c>
      <c r="J1797" s="324">
        <v>40</v>
      </c>
      <c r="K1797" s="324">
        <v>165</v>
      </c>
      <c r="L1797" s="324">
        <v>1</v>
      </c>
      <c r="M1797" s="324">
        <v>8</v>
      </c>
      <c r="N1797" s="324">
        <v>8</v>
      </c>
      <c r="O1797" s="324">
        <v>3.1</v>
      </c>
      <c r="P1797" s="324">
        <v>0</v>
      </c>
      <c r="Q1797" s="324" t="s">
        <v>293</v>
      </c>
      <c r="R1797" s="399">
        <v>1</v>
      </c>
      <c r="S1797" s="399">
        <v>0</v>
      </c>
      <c r="T1797" s="399">
        <v>0</v>
      </c>
      <c r="U1797" s="406">
        <v>0.62</v>
      </c>
      <c r="V1797" s="406">
        <v>0</v>
      </c>
      <c r="W1797" s="407">
        <v>0</v>
      </c>
      <c r="X1797" s="407">
        <v>0</v>
      </c>
      <c r="Y1797" s="324">
        <v>0</v>
      </c>
      <c r="Z1797" s="324">
        <v>0</v>
      </c>
      <c r="AA1797" s="407">
        <v>0</v>
      </c>
      <c r="AB1797" s="407">
        <v>0</v>
      </c>
      <c r="AC1797" s="324">
        <v>0</v>
      </c>
      <c r="AD1797" s="324">
        <v>0</v>
      </c>
      <c r="AE1797" s="407">
        <v>0</v>
      </c>
      <c r="AF1797" s="407">
        <v>0</v>
      </c>
      <c r="AG1797" s="324">
        <v>0</v>
      </c>
      <c r="AH1797" s="324">
        <v>0</v>
      </c>
      <c r="AI1797" s="324">
        <v>74.599999999999994</v>
      </c>
      <c r="AJ1797" s="324">
        <v>17000000000</v>
      </c>
      <c r="AK1797" s="324">
        <v>50000000</v>
      </c>
      <c r="AL1797" s="324">
        <v>1200000</v>
      </c>
      <c r="AM1797" s="324">
        <v>1.7E-14</v>
      </c>
      <c r="AN1797" s="324">
        <v>9.3677999999999997E-2</v>
      </c>
      <c r="AO1797" s="324">
        <v>183661</v>
      </c>
      <c r="AP1797" s="324">
        <v>3.0630000000000001E-2</v>
      </c>
      <c r="AQ1797" s="324">
        <v>0.17501</v>
      </c>
      <c r="AR1797" s="324">
        <v>27</v>
      </c>
      <c r="AS1797" s="324" t="s">
        <v>3061</v>
      </c>
      <c r="AT1797" s="390">
        <v>0</v>
      </c>
      <c r="AU1797" s="390">
        <v>0</v>
      </c>
      <c r="AV1797" s="390">
        <v>0</v>
      </c>
      <c r="AY1797" s="390" t="s">
        <v>3549</v>
      </c>
    </row>
    <row r="1798" spans="1:51" s="390" customFormat="1">
      <c r="A1798" s="324" t="s">
        <v>81</v>
      </c>
      <c r="B1798" s="324" t="s">
        <v>3067</v>
      </c>
      <c r="C1798" s="324">
        <v>3.3</v>
      </c>
      <c r="D1798" s="324">
        <v>20</v>
      </c>
      <c r="E1798" s="324">
        <v>1.95E-2</v>
      </c>
      <c r="F1798" s="399">
        <v>0</v>
      </c>
      <c r="G1798" s="324">
        <v>12.3</v>
      </c>
      <c r="H1798" s="324">
        <v>0.7</v>
      </c>
      <c r="I1798" s="324">
        <v>10</v>
      </c>
      <c r="J1798" s="324">
        <v>40</v>
      </c>
      <c r="K1798" s="324">
        <v>165</v>
      </c>
      <c r="L1798" s="324">
        <v>1</v>
      </c>
      <c r="M1798" s="324">
        <v>8</v>
      </c>
      <c r="N1798" s="324">
        <v>8</v>
      </c>
      <c r="O1798" s="324">
        <v>3.1</v>
      </c>
      <c r="P1798" s="324">
        <v>0</v>
      </c>
      <c r="Q1798" s="324" t="s">
        <v>293</v>
      </c>
      <c r="R1798" s="399">
        <v>1</v>
      </c>
      <c r="S1798" s="399">
        <v>0</v>
      </c>
      <c r="T1798" s="399">
        <v>0</v>
      </c>
      <c r="U1798" s="406">
        <v>0.62</v>
      </c>
      <c r="V1798" s="406">
        <v>0</v>
      </c>
      <c r="W1798" s="407">
        <v>0</v>
      </c>
      <c r="X1798" s="407">
        <v>0</v>
      </c>
      <c r="Y1798" s="324">
        <v>0</v>
      </c>
      <c r="Z1798" s="324">
        <v>0</v>
      </c>
      <c r="AA1798" s="407">
        <v>0</v>
      </c>
      <c r="AB1798" s="407">
        <v>0</v>
      </c>
      <c r="AC1798" s="324">
        <v>0</v>
      </c>
      <c r="AD1798" s="324">
        <v>0</v>
      </c>
      <c r="AE1798" s="407">
        <v>0</v>
      </c>
      <c r="AF1798" s="407">
        <v>0</v>
      </c>
      <c r="AG1798" s="324">
        <v>0</v>
      </c>
      <c r="AH1798" s="324">
        <v>0</v>
      </c>
      <c r="AI1798" s="324">
        <v>215.96</v>
      </c>
      <c r="AJ1798" s="324">
        <v>17000000000</v>
      </c>
      <c r="AK1798" s="324">
        <v>50000000</v>
      </c>
      <c r="AL1798" s="324">
        <v>1200000</v>
      </c>
      <c r="AM1798" s="324">
        <v>1.7E-14</v>
      </c>
      <c r="AN1798" s="324">
        <v>9.3677999999999997E-2</v>
      </c>
      <c r="AO1798" s="324">
        <v>2246584</v>
      </c>
      <c r="AP1798" s="324">
        <v>2.5000000000000001E-3</v>
      </c>
      <c r="AQ1798" s="324">
        <v>5.0040000000000001E-2</v>
      </c>
      <c r="AR1798" s="324">
        <v>19</v>
      </c>
      <c r="AS1798" s="324" t="s">
        <v>3061</v>
      </c>
      <c r="AT1798" s="390">
        <v>0</v>
      </c>
      <c r="AU1798" s="390">
        <v>0</v>
      </c>
      <c r="AV1798" s="390">
        <v>0</v>
      </c>
      <c r="AY1798" s="390" t="s">
        <v>3549</v>
      </c>
    </row>
    <row r="1799" spans="1:51" s="390" customFormat="1">
      <c r="A1799" s="324" t="s">
        <v>81</v>
      </c>
      <c r="B1799" s="324" t="s">
        <v>3068</v>
      </c>
      <c r="C1799" s="324">
        <v>4.7</v>
      </c>
      <c r="D1799" s="324">
        <v>20</v>
      </c>
      <c r="E1799" s="324">
        <v>2.6100000000000002E-2</v>
      </c>
      <c r="F1799" s="399">
        <v>0</v>
      </c>
      <c r="G1799" s="324">
        <v>10.1</v>
      </c>
      <c r="H1799" s="324">
        <v>0.7</v>
      </c>
      <c r="I1799" s="324">
        <v>9</v>
      </c>
      <c r="J1799" s="324">
        <v>40</v>
      </c>
      <c r="K1799" s="324">
        <v>165</v>
      </c>
      <c r="L1799" s="324">
        <v>1</v>
      </c>
      <c r="M1799" s="324">
        <v>8</v>
      </c>
      <c r="N1799" s="324">
        <v>8</v>
      </c>
      <c r="O1799" s="324">
        <v>3.1</v>
      </c>
      <c r="P1799" s="324">
        <v>0</v>
      </c>
      <c r="Q1799" s="324" t="s">
        <v>293</v>
      </c>
      <c r="R1799" s="399">
        <v>1</v>
      </c>
      <c r="S1799" s="399">
        <v>0</v>
      </c>
      <c r="T1799" s="399">
        <v>0</v>
      </c>
      <c r="U1799" s="406">
        <v>0.99</v>
      </c>
      <c r="V1799" s="406">
        <v>0</v>
      </c>
      <c r="W1799" s="407">
        <v>0</v>
      </c>
      <c r="X1799" s="407">
        <v>0</v>
      </c>
      <c r="Y1799" s="324">
        <v>0</v>
      </c>
      <c r="Z1799" s="324">
        <v>0</v>
      </c>
      <c r="AA1799" s="407">
        <v>0</v>
      </c>
      <c r="AB1799" s="407">
        <v>0</v>
      </c>
      <c r="AC1799" s="324">
        <v>0</v>
      </c>
      <c r="AD1799" s="324">
        <v>0</v>
      </c>
      <c r="AE1799" s="407">
        <v>0</v>
      </c>
      <c r="AF1799" s="407">
        <v>0</v>
      </c>
      <c r="AG1799" s="324">
        <v>0</v>
      </c>
      <c r="AH1799" s="324">
        <v>0</v>
      </c>
      <c r="AI1799" s="324">
        <v>278.28352354308214</v>
      </c>
      <c r="AJ1799" s="324">
        <v>17000000000</v>
      </c>
      <c r="AK1799" s="324">
        <v>50000000</v>
      </c>
      <c r="AL1799" s="324">
        <v>1200000</v>
      </c>
      <c r="AM1799" s="324">
        <v>1.7E-14</v>
      </c>
      <c r="AN1799" s="324">
        <v>9.3677999999999997E-2</v>
      </c>
      <c r="AO1799" s="324">
        <v>3514746</v>
      </c>
      <c r="AP1799" s="324">
        <v>1.6000000000000001E-3</v>
      </c>
      <c r="AQ1799" s="324">
        <v>4.0009999999999997E-2</v>
      </c>
      <c r="AR1799" s="324">
        <v>16</v>
      </c>
      <c r="AS1799" s="324" t="s">
        <v>3061</v>
      </c>
      <c r="AT1799" s="390">
        <v>0</v>
      </c>
      <c r="AU1799" s="390">
        <v>0</v>
      </c>
      <c r="AV1799" s="390">
        <v>0</v>
      </c>
      <c r="AY1799" s="390" t="s">
        <v>7016</v>
      </c>
    </row>
    <row r="1800" spans="1:51" s="390" customFormat="1">
      <c r="A1800" s="324" t="s">
        <v>81</v>
      </c>
      <c r="B1800" s="324" t="s">
        <v>3069</v>
      </c>
      <c r="C1800" s="324">
        <v>5.6</v>
      </c>
      <c r="D1800" s="324">
        <v>20</v>
      </c>
      <c r="E1800" s="324">
        <v>2.81E-2</v>
      </c>
      <c r="F1800" s="399">
        <v>0</v>
      </c>
      <c r="G1800" s="324">
        <v>11.5</v>
      </c>
      <c r="H1800" s="324">
        <v>0.7</v>
      </c>
      <c r="I1800" s="324">
        <v>7.3</v>
      </c>
      <c r="J1800" s="324">
        <v>40</v>
      </c>
      <c r="K1800" s="324">
        <v>165</v>
      </c>
      <c r="L1800" s="324">
        <v>1</v>
      </c>
      <c r="M1800" s="324">
        <v>8</v>
      </c>
      <c r="N1800" s="324">
        <v>8</v>
      </c>
      <c r="O1800" s="324">
        <v>3.1</v>
      </c>
      <c r="P1800" s="324">
        <v>0</v>
      </c>
      <c r="Q1800" s="324" t="s">
        <v>293</v>
      </c>
      <c r="R1800" s="399">
        <v>1</v>
      </c>
      <c r="S1800" s="399">
        <v>0</v>
      </c>
      <c r="T1800" s="399">
        <v>0</v>
      </c>
      <c r="U1800" s="406">
        <v>0.99</v>
      </c>
      <c r="V1800" s="406">
        <v>0</v>
      </c>
      <c r="W1800" s="407">
        <v>0</v>
      </c>
      <c r="X1800" s="407">
        <v>0</v>
      </c>
      <c r="Y1800" s="324">
        <v>0</v>
      </c>
      <c r="Z1800" s="324">
        <v>0</v>
      </c>
      <c r="AA1800" s="407">
        <v>0</v>
      </c>
      <c r="AB1800" s="407">
        <v>0</v>
      </c>
      <c r="AC1800" s="324">
        <v>0</v>
      </c>
      <c r="AD1800" s="324">
        <v>0</v>
      </c>
      <c r="AE1800" s="407">
        <v>0</v>
      </c>
      <c r="AF1800" s="407">
        <v>0</v>
      </c>
      <c r="AG1800" s="324">
        <v>0</v>
      </c>
      <c r="AH1800" s="324">
        <v>0</v>
      </c>
      <c r="AI1800" s="324">
        <v>302.73952237434281</v>
      </c>
      <c r="AJ1800" s="324">
        <v>17000000000</v>
      </c>
      <c r="AK1800" s="324">
        <v>50000000</v>
      </c>
      <c r="AL1800" s="324">
        <v>1200000</v>
      </c>
      <c r="AM1800" s="324">
        <v>1.7E-14</v>
      </c>
      <c r="AN1800" s="324">
        <v>9.3677999999999997E-2</v>
      </c>
      <c r="AO1800" s="324">
        <v>3514746</v>
      </c>
      <c r="AP1800" s="324">
        <v>1.6000000000000001E-3</v>
      </c>
      <c r="AQ1800" s="324">
        <v>4.0009999999999997E-2</v>
      </c>
      <c r="AR1800" s="324">
        <v>23</v>
      </c>
      <c r="AS1800" s="324" t="s">
        <v>3061</v>
      </c>
      <c r="AT1800" s="390">
        <v>0</v>
      </c>
      <c r="AU1800" s="390">
        <v>0</v>
      </c>
      <c r="AV1800" s="390">
        <v>0</v>
      </c>
      <c r="AY1800" s="390" t="s">
        <v>7016</v>
      </c>
    </row>
    <row r="1801" spans="1:51" s="390" customFormat="1">
      <c r="A1801" s="324" t="s">
        <v>81</v>
      </c>
      <c r="B1801" s="324" t="s">
        <v>3063</v>
      </c>
      <c r="C1801" s="324">
        <v>0.6</v>
      </c>
      <c r="D1801" s="324">
        <v>20</v>
      </c>
      <c r="E1801" s="324">
        <v>3.0000000000000001E-3</v>
      </c>
      <c r="F1801" s="399">
        <v>0</v>
      </c>
      <c r="G1801" s="324">
        <v>36</v>
      </c>
      <c r="H1801" s="324">
        <v>0.7</v>
      </c>
      <c r="I1801" s="324">
        <v>23</v>
      </c>
      <c r="J1801" s="324">
        <v>40</v>
      </c>
      <c r="K1801" s="324">
        <v>165</v>
      </c>
      <c r="L1801" s="324">
        <v>1</v>
      </c>
      <c r="M1801" s="324">
        <v>8</v>
      </c>
      <c r="N1801" s="324">
        <v>8</v>
      </c>
      <c r="O1801" s="324">
        <v>3.1</v>
      </c>
      <c r="P1801" s="324">
        <v>0</v>
      </c>
      <c r="Q1801" s="324" t="s">
        <v>293</v>
      </c>
      <c r="R1801" s="399">
        <v>1</v>
      </c>
      <c r="S1801" s="399">
        <v>0</v>
      </c>
      <c r="T1801" s="399">
        <v>0</v>
      </c>
      <c r="U1801" s="406">
        <v>0.62</v>
      </c>
      <c r="V1801" s="406">
        <v>0</v>
      </c>
      <c r="W1801" s="407">
        <v>0</v>
      </c>
      <c r="X1801" s="407">
        <v>0</v>
      </c>
      <c r="Y1801" s="324">
        <v>0</v>
      </c>
      <c r="Z1801" s="324">
        <v>0</v>
      </c>
      <c r="AA1801" s="407">
        <v>0</v>
      </c>
      <c r="AB1801" s="407">
        <v>0</v>
      </c>
      <c r="AC1801" s="324">
        <v>0</v>
      </c>
      <c r="AD1801" s="324">
        <v>0</v>
      </c>
      <c r="AE1801" s="407">
        <v>0</v>
      </c>
      <c r="AF1801" s="407">
        <v>0</v>
      </c>
      <c r="AG1801" s="324">
        <v>0</v>
      </c>
      <c r="AH1801" s="324">
        <v>0</v>
      </c>
      <c r="AI1801" s="324">
        <v>106.58</v>
      </c>
      <c r="AJ1801" s="324">
        <v>17000000000</v>
      </c>
      <c r="AK1801" s="324">
        <v>50000000</v>
      </c>
      <c r="AL1801" s="324">
        <v>1200000</v>
      </c>
      <c r="AM1801" s="324">
        <v>1.7E-14</v>
      </c>
      <c r="AN1801" s="324">
        <v>9.3677999999999997E-2</v>
      </c>
      <c r="AO1801" s="324">
        <v>360184</v>
      </c>
      <c r="AP1801" s="324">
        <v>1.562E-2</v>
      </c>
      <c r="AQ1801" s="324">
        <v>0.12497</v>
      </c>
      <c r="AR1801" s="324">
        <v>23</v>
      </c>
      <c r="AS1801" s="324" t="s">
        <v>3061</v>
      </c>
      <c r="AT1801" s="390">
        <v>0</v>
      </c>
      <c r="AU1801" s="390">
        <v>0</v>
      </c>
      <c r="AV1801" s="390">
        <v>0</v>
      </c>
      <c r="AY1801" s="390" t="s">
        <v>3549</v>
      </c>
    </row>
    <row r="1802" spans="1:51" s="390" customFormat="1">
      <c r="A1802" s="324" t="s">
        <v>81</v>
      </c>
      <c r="B1802" s="324" t="s">
        <v>3070</v>
      </c>
      <c r="C1802" s="324">
        <v>6.8</v>
      </c>
      <c r="D1802" s="324">
        <v>20</v>
      </c>
      <c r="E1802" s="324">
        <v>4.4999999999999998E-2</v>
      </c>
      <c r="F1802" s="399">
        <v>0</v>
      </c>
      <c r="G1802" s="324">
        <v>8.6999999999999993</v>
      </c>
      <c r="H1802" s="324">
        <v>0.7</v>
      </c>
      <c r="I1802" s="324">
        <v>6.8</v>
      </c>
      <c r="J1802" s="324">
        <v>40</v>
      </c>
      <c r="K1802" s="324">
        <v>165</v>
      </c>
      <c r="L1802" s="324">
        <v>1</v>
      </c>
      <c r="M1802" s="324">
        <v>8</v>
      </c>
      <c r="N1802" s="324">
        <v>8</v>
      </c>
      <c r="O1802" s="324">
        <v>3.1</v>
      </c>
      <c r="P1802" s="324">
        <v>0</v>
      </c>
      <c r="Q1802" s="324" t="s">
        <v>293</v>
      </c>
      <c r="R1802" s="399">
        <v>1</v>
      </c>
      <c r="S1802" s="399">
        <v>0</v>
      </c>
      <c r="T1802" s="399">
        <v>0</v>
      </c>
      <c r="U1802" s="406">
        <v>0.62</v>
      </c>
      <c r="V1802" s="406">
        <v>0</v>
      </c>
      <c r="W1802" s="407">
        <v>0</v>
      </c>
      <c r="X1802" s="407">
        <v>0</v>
      </c>
      <c r="Y1802" s="324">
        <v>0</v>
      </c>
      <c r="Z1802" s="324">
        <v>0</v>
      </c>
      <c r="AA1802" s="407">
        <v>0</v>
      </c>
      <c r="AB1802" s="407">
        <v>0</v>
      </c>
      <c r="AC1802" s="324">
        <v>0</v>
      </c>
      <c r="AD1802" s="324">
        <v>0</v>
      </c>
      <c r="AE1802" s="407">
        <v>0</v>
      </c>
      <c r="AF1802" s="407">
        <v>0</v>
      </c>
      <c r="AG1802" s="324">
        <v>0</v>
      </c>
      <c r="AH1802" s="324">
        <v>0</v>
      </c>
      <c r="AI1802" s="324">
        <v>338.20329499533727</v>
      </c>
      <c r="AJ1802" s="324">
        <v>17000000000</v>
      </c>
      <c r="AK1802" s="324">
        <v>50000000</v>
      </c>
      <c r="AL1802" s="324">
        <v>1200000</v>
      </c>
      <c r="AM1802" s="324">
        <v>1.7E-14</v>
      </c>
      <c r="AN1802" s="324">
        <v>9.3677999999999997E-2</v>
      </c>
      <c r="AO1802" s="324">
        <v>6261683</v>
      </c>
      <c r="AP1802" s="324">
        <v>8.9999999999999998E-4</v>
      </c>
      <c r="AQ1802" s="324">
        <v>2.997E-2</v>
      </c>
      <c r="AR1802" s="324">
        <v>17</v>
      </c>
      <c r="AS1802" s="324" t="s">
        <v>3061</v>
      </c>
      <c r="AT1802" s="390">
        <v>0</v>
      </c>
      <c r="AU1802" s="390">
        <v>0</v>
      </c>
      <c r="AV1802" s="390">
        <v>0</v>
      </c>
      <c r="AY1802" s="390" t="s">
        <v>7016</v>
      </c>
    </row>
    <row r="1803" spans="1:51" s="390" customFormat="1">
      <c r="A1803" s="324" t="s">
        <v>81</v>
      </c>
      <c r="B1803" s="324" t="s">
        <v>3071</v>
      </c>
      <c r="C1803" s="324">
        <v>8.1999999999999993</v>
      </c>
      <c r="D1803" s="324">
        <v>20</v>
      </c>
      <c r="E1803" s="324">
        <v>4.4299999999999999E-2</v>
      </c>
      <c r="F1803" s="399">
        <v>0</v>
      </c>
      <c r="G1803" s="324">
        <v>10.199999999999999</v>
      </c>
      <c r="H1803" s="324">
        <v>0.7</v>
      </c>
      <c r="I1803" s="324">
        <v>5.9</v>
      </c>
      <c r="J1803" s="324">
        <v>40</v>
      </c>
      <c r="K1803" s="324">
        <v>165</v>
      </c>
      <c r="L1803" s="324">
        <v>1</v>
      </c>
      <c r="M1803" s="324">
        <v>8</v>
      </c>
      <c r="N1803" s="324">
        <v>8</v>
      </c>
      <c r="O1803" s="324">
        <v>3.1</v>
      </c>
      <c r="P1803" s="324">
        <v>0</v>
      </c>
      <c r="Q1803" s="324" t="s">
        <v>293</v>
      </c>
      <c r="R1803" s="399">
        <v>1</v>
      </c>
      <c r="S1803" s="399">
        <v>0</v>
      </c>
      <c r="T1803" s="399">
        <v>0</v>
      </c>
      <c r="U1803" s="406">
        <v>0.62</v>
      </c>
      <c r="V1803" s="406">
        <v>0</v>
      </c>
      <c r="W1803" s="407">
        <v>0</v>
      </c>
      <c r="X1803" s="407">
        <v>0</v>
      </c>
      <c r="Y1803" s="324">
        <v>0</v>
      </c>
      <c r="Z1803" s="324">
        <v>0</v>
      </c>
      <c r="AA1803" s="407">
        <v>0</v>
      </c>
      <c r="AB1803" s="407">
        <v>0</v>
      </c>
      <c r="AC1803" s="324">
        <v>0</v>
      </c>
      <c r="AD1803" s="324">
        <v>0</v>
      </c>
      <c r="AE1803" s="407">
        <v>0</v>
      </c>
      <c r="AF1803" s="407">
        <v>0</v>
      </c>
      <c r="AG1803" s="324">
        <v>0</v>
      </c>
      <c r="AH1803" s="324">
        <v>0</v>
      </c>
      <c r="AI1803" s="324">
        <v>351.58</v>
      </c>
      <c r="AJ1803" s="324">
        <v>17000000000</v>
      </c>
      <c r="AK1803" s="324">
        <v>50000000</v>
      </c>
      <c r="AL1803" s="324">
        <v>1200000</v>
      </c>
      <c r="AM1803" s="324">
        <v>1.7E-14</v>
      </c>
      <c r="AN1803" s="324">
        <v>9.3677999999999997E-2</v>
      </c>
      <c r="AO1803" s="324">
        <v>6261683</v>
      </c>
      <c r="AP1803" s="324">
        <v>8.9999999999999998E-4</v>
      </c>
      <c r="AQ1803" s="324">
        <v>2.997E-2</v>
      </c>
      <c r="AR1803" s="324">
        <v>24</v>
      </c>
      <c r="AS1803" s="324" t="s">
        <v>3061</v>
      </c>
      <c r="AT1803" s="390">
        <v>0</v>
      </c>
      <c r="AU1803" s="390">
        <v>0</v>
      </c>
      <c r="AV1803" s="390">
        <v>0</v>
      </c>
      <c r="AY1803" s="390" t="s">
        <v>3549</v>
      </c>
    </row>
    <row r="1804" spans="1:51" s="390" customFormat="1">
      <c r="A1804" s="324" t="s">
        <v>81</v>
      </c>
      <c r="B1804" s="324" t="s">
        <v>2076</v>
      </c>
      <c r="C1804" s="324">
        <v>1</v>
      </c>
      <c r="D1804" s="324">
        <v>20</v>
      </c>
      <c r="E1804" s="324">
        <v>2.5999999999999999E-3</v>
      </c>
      <c r="F1804" s="399">
        <v>0</v>
      </c>
      <c r="G1804" s="324">
        <v>34.799999999999997</v>
      </c>
      <c r="H1804" s="324">
        <v>0.7</v>
      </c>
      <c r="I1804" s="324">
        <v>25</v>
      </c>
      <c r="J1804" s="324">
        <v>40</v>
      </c>
      <c r="K1804" s="324">
        <v>165</v>
      </c>
      <c r="L1804" s="324">
        <v>1</v>
      </c>
      <c r="M1804" s="324">
        <v>7.5</v>
      </c>
      <c r="N1804" s="324">
        <v>7.2</v>
      </c>
      <c r="O1804" s="324">
        <v>7</v>
      </c>
      <c r="P1804" s="324">
        <v>0</v>
      </c>
      <c r="Q1804" s="324" t="s">
        <v>293</v>
      </c>
      <c r="R1804" s="399">
        <v>1</v>
      </c>
      <c r="S1804" s="399">
        <v>0</v>
      </c>
      <c r="T1804" s="399">
        <v>0</v>
      </c>
      <c r="U1804" s="406">
        <v>0.84</v>
      </c>
      <c r="V1804" s="406">
        <v>0</v>
      </c>
      <c r="W1804" s="407">
        <v>0</v>
      </c>
      <c r="X1804" s="407">
        <v>0</v>
      </c>
      <c r="Y1804" s="324">
        <v>0</v>
      </c>
      <c r="Z1804" s="324">
        <v>0</v>
      </c>
      <c r="AA1804" s="407">
        <v>0</v>
      </c>
      <c r="AB1804" s="407">
        <v>0</v>
      </c>
      <c r="AC1804" s="324">
        <v>0</v>
      </c>
      <c r="AD1804" s="324">
        <v>0</v>
      </c>
      <c r="AE1804" s="407">
        <v>0</v>
      </c>
      <c r="AF1804" s="407">
        <v>0</v>
      </c>
      <c r="AG1804" s="324">
        <v>0</v>
      </c>
      <c r="AH1804" s="324">
        <v>0</v>
      </c>
      <c r="AI1804" s="324">
        <v>124.43</v>
      </c>
      <c r="AJ1804" s="324">
        <v>6900000000</v>
      </c>
      <c r="AK1804" s="324">
        <v>60000000</v>
      </c>
      <c r="AL1804" s="324">
        <v>1100000</v>
      </c>
      <c r="AM1804" s="324">
        <v>2.5000000000000001E-14</v>
      </c>
      <c r="AN1804" s="324">
        <v>0.131413</v>
      </c>
      <c r="AO1804" s="324">
        <v>89863</v>
      </c>
      <c r="AP1804" s="324">
        <v>6.2600000000000003E-2</v>
      </c>
      <c r="AQ1804" s="324">
        <v>0.25019000000000002</v>
      </c>
      <c r="AR1804" s="324">
        <v>23</v>
      </c>
      <c r="AS1804" s="324" t="s">
        <v>2071</v>
      </c>
      <c r="AT1804" s="390">
        <v>0</v>
      </c>
      <c r="AU1804" s="390">
        <v>0</v>
      </c>
      <c r="AV1804" s="390">
        <v>0</v>
      </c>
      <c r="AY1804" s="390" t="s">
        <v>3549</v>
      </c>
    </row>
    <row r="1805" spans="1:51" s="390" customFormat="1">
      <c r="A1805" s="324" t="s">
        <v>81</v>
      </c>
      <c r="B1805" s="324" t="s">
        <v>2077</v>
      </c>
      <c r="C1805" s="324">
        <v>1.2</v>
      </c>
      <c r="D1805" s="324">
        <v>20</v>
      </c>
      <c r="E1805" s="324">
        <v>3.0999999999999999E-3</v>
      </c>
      <c r="F1805" s="399">
        <v>0</v>
      </c>
      <c r="G1805" s="324">
        <v>31.2</v>
      </c>
      <c r="H1805" s="324">
        <v>0.7</v>
      </c>
      <c r="I1805" s="324">
        <v>21.6</v>
      </c>
      <c r="J1805" s="324">
        <v>40</v>
      </c>
      <c r="K1805" s="324">
        <v>165</v>
      </c>
      <c r="L1805" s="324">
        <v>1</v>
      </c>
      <c r="M1805" s="324">
        <v>7.5</v>
      </c>
      <c r="N1805" s="324">
        <v>7.2</v>
      </c>
      <c r="O1805" s="324">
        <v>7</v>
      </c>
      <c r="P1805" s="324">
        <v>0</v>
      </c>
      <c r="Q1805" s="324" t="s">
        <v>293</v>
      </c>
      <c r="R1805" s="399">
        <v>1</v>
      </c>
      <c r="S1805" s="399">
        <v>0</v>
      </c>
      <c r="T1805" s="399">
        <v>0</v>
      </c>
      <c r="U1805" s="406">
        <v>0.84</v>
      </c>
      <c r="V1805" s="406">
        <v>0</v>
      </c>
      <c r="W1805" s="407">
        <v>0</v>
      </c>
      <c r="X1805" s="407">
        <v>0</v>
      </c>
      <c r="Y1805" s="324">
        <v>0</v>
      </c>
      <c r="Z1805" s="324">
        <v>0</v>
      </c>
      <c r="AA1805" s="407">
        <v>0</v>
      </c>
      <c r="AB1805" s="407">
        <v>0</v>
      </c>
      <c r="AC1805" s="324">
        <v>0</v>
      </c>
      <c r="AD1805" s="324">
        <v>0</v>
      </c>
      <c r="AE1805" s="407">
        <v>0</v>
      </c>
      <c r="AF1805" s="407">
        <v>0</v>
      </c>
      <c r="AG1805" s="324">
        <v>0</v>
      </c>
      <c r="AH1805" s="324">
        <v>0</v>
      </c>
      <c r="AI1805" s="324">
        <v>126.34</v>
      </c>
      <c r="AJ1805" s="324">
        <v>6900000000</v>
      </c>
      <c r="AK1805" s="324">
        <v>60000000</v>
      </c>
      <c r="AL1805" s="324">
        <v>1100000</v>
      </c>
      <c r="AM1805" s="324">
        <v>2.5000000000000001E-14</v>
      </c>
      <c r="AN1805" s="324">
        <v>0.131413</v>
      </c>
      <c r="AO1805" s="324">
        <v>89863</v>
      </c>
      <c r="AP1805" s="324">
        <v>6.2600000000000003E-2</v>
      </c>
      <c r="AQ1805" s="324">
        <v>0.25019000000000002</v>
      </c>
      <c r="AR1805" s="324">
        <v>25</v>
      </c>
      <c r="AS1805" s="324" t="s">
        <v>2071</v>
      </c>
      <c r="AT1805" s="390">
        <v>0</v>
      </c>
      <c r="AU1805" s="390">
        <v>0</v>
      </c>
      <c r="AV1805" s="390">
        <v>0</v>
      </c>
      <c r="AY1805" s="390" t="s">
        <v>3549</v>
      </c>
    </row>
    <row r="1806" spans="1:51" s="390" customFormat="1">
      <c r="A1806" s="324" t="s">
        <v>81</v>
      </c>
      <c r="B1806" s="324" t="s">
        <v>2070</v>
      </c>
      <c r="C1806" s="324">
        <v>0.16</v>
      </c>
      <c r="D1806" s="324">
        <v>20</v>
      </c>
      <c r="E1806" s="324">
        <v>8.0000000000000004E-4</v>
      </c>
      <c r="F1806" s="399">
        <v>0</v>
      </c>
      <c r="G1806" s="324">
        <v>78</v>
      </c>
      <c r="H1806" s="324">
        <v>0.7</v>
      </c>
      <c r="I1806" s="324">
        <v>36.1</v>
      </c>
      <c r="J1806" s="324">
        <v>40</v>
      </c>
      <c r="K1806" s="324">
        <v>165</v>
      </c>
      <c r="L1806" s="324">
        <v>1</v>
      </c>
      <c r="M1806" s="324">
        <v>7.5</v>
      </c>
      <c r="N1806" s="324">
        <v>7.2</v>
      </c>
      <c r="O1806" s="324">
        <v>7</v>
      </c>
      <c r="P1806" s="324">
        <v>0</v>
      </c>
      <c r="Q1806" s="324" t="s">
        <v>293</v>
      </c>
      <c r="R1806" s="399">
        <v>1</v>
      </c>
      <c r="S1806" s="399">
        <v>0</v>
      </c>
      <c r="T1806" s="399">
        <v>0</v>
      </c>
      <c r="U1806" s="406">
        <v>0.84</v>
      </c>
      <c r="V1806" s="406">
        <v>0</v>
      </c>
      <c r="W1806" s="407">
        <v>0</v>
      </c>
      <c r="X1806" s="407">
        <v>0</v>
      </c>
      <c r="Y1806" s="324">
        <v>0</v>
      </c>
      <c r="Z1806" s="324">
        <v>0</v>
      </c>
      <c r="AA1806" s="407">
        <v>0</v>
      </c>
      <c r="AB1806" s="407">
        <v>0</v>
      </c>
      <c r="AC1806" s="324">
        <v>0</v>
      </c>
      <c r="AD1806" s="324">
        <v>0</v>
      </c>
      <c r="AE1806" s="407">
        <v>0</v>
      </c>
      <c r="AF1806" s="407">
        <v>0</v>
      </c>
      <c r="AG1806" s="324">
        <v>0</v>
      </c>
      <c r="AH1806" s="324">
        <v>0</v>
      </c>
      <c r="AI1806" s="324">
        <v>73</v>
      </c>
      <c r="AJ1806" s="324">
        <v>6900000000</v>
      </c>
      <c r="AK1806" s="324">
        <v>60000000</v>
      </c>
      <c r="AL1806" s="324">
        <v>1100000</v>
      </c>
      <c r="AM1806" s="324">
        <v>2.5000000000000001E-14</v>
      </c>
      <c r="AN1806" s="324">
        <v>0.131413</v>
      </c>
      <c r="AO1806" s="324">
        <v>62617</v>
      </c>
      <c r="AP1806" s="324">
        <v>8.9829999999999993E-2</v>
      </c>
      <c r="AQ1806" s="324">
        <v>0.29971999999999999</v>
      </c>
      <c r="AR1806" s="324">
        <v>37</v>
      </c>
      <c r="AS1806" s="324" t="s">
        <v>2071</v>
      </c>
      <c r="AT1806" s="390">
        <v>0</v>
      </c>
      <c r="AU1806" s="390">
        <v>0</v>
      </c>
      <c r="AV1806" s="390">
        <v>0</v>
      </c>
      <c r="AY1806" s="390" t="s">
        <v>3549</v>
      </c>
    </row>
    <row r="1807" spans="1:51" s="390" customFormat="1">
      <c r="A1807" s="324" t="s">
        <v>81</v>
      </c>
      <c r="B1807" s="324" t="s">
        <v>2078</v>
      </c>
      <c r="C1807" s="324">
        <v>1.8</v>
      </c>
      <c r="D1807" s="324">
        <v>20</v>
      </c>
      <c r="E1807" s="324">
        <v>4.1000000000000003E-3</v>
      </c>
      <c r="F1807" s="399">
        <v>0</v>
      </c>
      <c r="G1807" s="324">
        <v>25</v>
      </c>
      <c r="H1807" s="324">
        <v>0.7</v>
      </c>
      <c r="I1807" s="324">
        <v>21</v>
      </c>
      <c r="J1807" s="324">
        <v>40</v>
      </c>
      <c r="K1807" s="324">
        <v>165</v>
      </c>
      <c r="L1807" s="324">
        <v>1</v>
      </c>
      <c r="M1807" s="324">
        <v>7.5</v>
      </c>
      <c r="N1807" s="324">
        <v>7.2</v>
      </c>
      <c r="O1807" s="324">
        <v>7</v>
      </c>
      <c r="P1807" s="324">
        <v>0</v>
      </c>
      <c r="Q1807" s="324" t="s">
        <v>293</v>
      </c>
      <c r="R1807" s="399">
        <v>1</v>
      </c>
      <c r="S1807" s="399">
        <v>0</v>
      </c>
      <c r="T1807" s="399">
        <v>0</v>
      </c>
      <c r="U1807" s="406">
        <v>0.84</v>
      </c>
      <c r="V1807" s="406">
        <v>0</v>
      </c>
      <c r="W1807" s="407">
        <v>0</v>
      </c>
      <c r="X1807" s="407">
        <v>0</v>
      </c>
      <c r="Y1807" s="324">
        <v>0</v>
      </c>
      <c r="Z1807" s="324">
        <v>0</v>
      </c>
      <c r="AA1807" s="407">
        <v>0</v>
      </c>
      <c r="AB1807" s="407">
        <v>0</v>
      </c>
      <c r="AC1807" s="324">
        <v>0</v>
      </c>
      <c r="AD1807" s="324">
        <v>0</v>
      </c>
      <c r="AE1807" s="407">
        <v>0</v>
      </c>
      <c r="AF1807" s="407">
        <v>0</v>
      </c>
      <c r="AG1807" s="324">
        <v>0</v>
      </c>
      <c r="AH1807" s="324">
        <v>0</v>
      </c>
      <c r="AI1807" s="324">
        <v>164.24</v>
      </c>
      <c r="AJ1807" s="324">
        <v>6900000000</v>
      </c>
      <c r="AK1807" s="324">
        <v>60000000</v>
      </c>
      <c r="AL1807" s="324">
        <v>1100000</v>
      </c>
      <c r="AM1807" s="324">
        <v>2.5000000000000001E-14</v>
      </c>
      <c r="AN1807" s="324">
        <v>0.131413</v>
      </c>
      <c r="AO1807" s="324">
        <v>141487</v>
      </c>
      <c r="AP1807" s="324">
        <v>3.9759999999999997E-2</v>
      </c>
      <c r="AQ1807" s="324">
        <v>0.19939000000000001</v>
      </c>
      <c r="AR1807" s="324">
        <v>20</v>
      </c>
      <c r="AS1807" s="324" t="s">
        <v>2071</v>
      </c>
      <c r="AT1807" s="390">
        <v>0</v>
      </c>
      <c r="AU1807" s="390">
        <v>0</v>
      </c>
      <c r="AV1807" s="390">
        <v>0</v>
      </c>
      <c r="AY1807" s="390" t="s">
        <v>3549</v>
      </c>
    </row>
    <row r="1808" spans="1:51" s="390" customFormat="1">
      <c r="A1808" s="324" t="s">
        <v>81</v>
      </c>
      <c r="B1808" s="324" t="s">
        <v>2079</v>
      </c>
      <c r="C1808" s="324">
        <v>2.2000000000000002</v>
      </c>
      <c r="D1808" s="324">
        <v>20</v>
      </c>
      <c r="E1808" s="324">
        <v>5.7000000000000002E-3</v>
      </c>
      <c r="F1808" s="399">
        <v>0</v>
      </c>
      <c r="G1808" s="324">
        <v>19.600000000000001</v>
      </c>
      <c r="H1808" s="324">
        <v>0.7</v>
      </c>
      <c r="I1808" s="324">
        <v>17.8</v>
      </c>
      <c r="J1808" s="324">
        <v>40</v>
      </c>
      <c r="K1808" s="324">
        <v>165</v>
      </c>
      <c r="L1808" s="324">
        <v>1</v>
      </c>
      <c r="M1808" s="324">
        <v>7.5</v>
      </c>
      <c r="N1808" s="324">
        <v>7.2</v>
      </c>
      <c r="O1808" s="324">
        <v>7</v>
      </c>
      <c r="P1808" s="324">
        <v>0</v>
      </c>
      <c r="Q1808" s="324" t="s">
        <v>293</v>
      </c>
      <c r="R1808" s="399">
        <v>1</v>
      </c>
      <c r="S1808" s="399">
        <v>0</v>
      </c>
      <c r="T1808" s="399">
        <v>0</v>
      </c>
      <c r="U1808" s="406">
        <v>0.84</v>
      </c>
      <c r="V1808" s="406">
        <v>0</v>
      </c>
      <c r="W1808" s="407">
        <v>0</v>
      </c>
      <c r="X1808" s="407">
        <v>0</v>
      </c>
      <c r="Y1808" s="324">
        <v>0</v>
      </c>
      <c r="Z1808" s="324">
        <v>0</v>
      </c>
      <c r="AA1808" s="407">
        <v>0</v>
      </c>
      <c r="AB1808" s="407">
        <v>0</v>
      </c>
      <c r="AC1808" s="324">
        <v>0</v>
      </c>
      <c r="AD1808" s="324">
        <v>0</v>
      </c>
      <c r="AE1808" s="407">
        <v>0</v>
      </c>
      <c r="AF1808" s="407">
        <v>0</v>
      </c>
      <c r="AG1808" s="324">
        <v>0</v>
      </c>
      <c r="AH1808" s="324">
        <v>0</v>
      </c>
      <c r="AI1808" s="324">
        <v>177.13</v>
      </c>
      <c r="AJ1808" s="324">
        <v>6900000000</v>
      </c>
      <c r="AK1808" s="324">
        <v>60000000</v>
      </c>
      <c r="AL1808" s="324">
        <v>1100000</v>
      </c>
      <c r="AM1808" s="324">
        <v>2.5000000000000001E-14</v>
      </c>
      <c r="AN1808" s="324">
        <v>0.131413</v>
      </c>
      <c r="AO1808" s="324">
        <v>250467</v>
      </c>
      <c r="AP1808" s="324">
        <v>2.2460000000000001E-2</v>
      </c>
      <c r="AQ1808" s="324">
        <v>0.14985999999999999</v>
      </c>
      <c r="AR1808" s="324">
        <v>20</v>
      </c>
      <c r="AS1808" s="324" t="s">
        <v>2071</v>
      </c>
      <c r="AT1808" s="390">
        <v>0</v>
      </c>
      <c r="AU1808" s="390">
        <v>0</v>
      </c>
      <c r="AV1808" s="390">
        <v>0</v>
      </c>
      <c r="AY1808" s="390" t="s">
        <v>3549</v>
      </c>
    </row>
    <row r="1809" spans="1:51" s="390" customFormat="1">
      <c r="A1809" s="324" t="s">
        <v>81</v>
      </c>
      <c r="B1809" s="324" t="s">
        <v>2072</v>
      </c>
      <c r="C1809" s="324">
        <v>0.3</v>
      </c>
      <c r="D1809" s="324">
        <v>20</v>
      </c>
      <c r="E1809" s="324">
        <v>1.1000000000000001E-3</v>
      </c>
      <c r="F1809" s="399">
        <v>0</v>
      </c>
      <c r="G1809" s="324">
        <v>55.6</v>
      </c>
      <c r="H1809" s="324">
        <v>0.7</v>
      </c>
      <c r="I1809" s="324">
        <v>33.4</v>
      </c>
      <c r="J1809" s="324">
        <v>40</v>
      </c>
      <c r="K1809" s="324">
        <v>165</v>
      </c>
      <c r="L1809" s="324">
        <v>1</v>
      </c>
      <c r="M1809" s="324">
        <v>7.5</v>
      </c>
      <c r="N1809" s="324">
        <v>7.2</v>
      </c>
      <c r="O1809" s="324">
        <v>7</v>
      </c>
      <c r="P1809" s="324">
        <v>0</v>
      </c>
      <c r="Q1809" s="324" t="s">
        <v>293</v>
      </c>
      <c r="R1809" s="399">
        <v>1</v>
      </c>
      <c r="S1809" s="399">
        <v>0</v>
      </c>
      <c r="T1809" s="399">
        <v>0</v>
      </c>
      <c r="U1809" s="406">
        <v>0.84</v>
      </c>
      <c r="V1809" s="406">
        <v>0</v>
      </c>
      <c r="W1809" s="407">
        <v>0</v>
      </c>
      <c r="X1809" s="407">
        <v>0</v>
      </c>
      <c r="Y1809" s="324">
        <v>0</v>
      </c>
      <c r="Z1809" s="324">
        <v>0</v>
      </c>
      <c r="AA1809" s="407">
        <v>0</v>
      </c>
      <c r="AB1809" s="407">
        <v>0</v>
      </c>
      <c r="AC1809" s="324">
        <v>0</v>
      </c>
      <c r="AD1809" s="324">
        <v>0</v>
      </c>
      <c r="AE1809" s="407">
        <v>0</v>
      </c>
      <c r="AF1809" s="407">
        <v>0</v>
      </c>
      <c r="AG1809" s="324">
        <v>0</v>
      </c>
      <c r="AH1809" s="324">
        <v>0</v>
      </c>
      <c r="AI1809" s="324">
        <v>82.12</v>
      </c>
      <c r="AJ1809" s="324">
        <v>6900000000</v>
      </c>
      <c r="AK1809" s="324">
        <v>60000000</v>
      </c>
      <c r="AL1809" s="324">
        <v>1100000</v>
      </c>
      <c r="AM1809" s="324">
        <v>2.5000000000000001E-14</v>
      </c>
      <c r="AN1809" s="324">
        <v>0.131413</v>
      </c>
      <c r="AO1809" s="324">
        <v>62617</v>
      </c>
      <c r="AP1809" s="324">
        <v>8.9829999999999993E-2</v>
      </c>
      <c r="AQ1809" s="324">
        <v>0.29971999999999999</v>
      </c>
      <c r="AR1809" s="324">
        <v>31</v>
      </c>
      <c r="AS1809" s="324" t="s">
        <v>2071</v>
      </c>
      <c r="AT1809" s="390">
        <v>0</v>
      </c>
      <c r="AU1809" s="390">
        <v>0</v>
      </c>
      <c r="AV1809" s="390">
        <v>0</v>
      </c>
      <c r="AY1809" s="390" t="s">
        <v>3549</v>
      </c>
    </row>
    <row r="1810" spans="1:51" s="390" customFormat="1">
      <c r="A1810" s="324" t="s">
        <v>81</v>
      </c>
      <c r="B1810" s="324" t="s">
        <v>2080</v>
      </c>
      <c r="C1810" s="324">
        <v>3.3</v>
      </c>
      <c r="D1810" s="324">
        <v>20</v>
      </c>
      <c r="E1810" s="324">
        <v>8.6E-3</v>
      </c>
      <c r="F1810" s="399">
        <v>0</v>
      </c>
      <c r="G1810" s="324">
        <v>19.399999999999999</v>
      </c>
      <c r="H1810" s="324">
        <v>0.7</v>
      </c>
      <c r="I1810" s="324">
        <v>15.1</v>
      </c>
      <c r="J1810" s="324">
        <v>40</v>
      </c>
      <c r="K1810" s="324">
        <v>165</v>
      </c>
      <c r="L1810" s="324">
        <v>1</v>
      </c>
      <c r="M1810" s="324">
        <v>7.5</v>
      </c>
      <c r="N1810" s="324">
        <v>7.2</v>
      </c>
      <c r="O1810" s="324">
        <v>7</v>
      </c>
      <c r="P1810" s="324">
        <v>0</v>
      </c>
      <c r="Q1810" s="324" t="s">
        <v>293</v>
      </c>
      <c r="R1810" s="399">
        <v>1</v>
      </c>
      <c r="S1810" s="399">
        <v>0</v>
      </c>
      <c r="T1810" s="399">
        <v>0</v>
      </c>
      <c r="U1810" s="406">
        <v>0.84</v>
      </c>
      <c r="V1810" s="406">
        <v>0</v>
      </c>
      <c r="W1810" s="407">
        <v>0</v>
      </c>
      <c r="X1810" s="407">
        <v>0</v>
      </c>
      <c r="Y1810" s="324">
        <v>0</v>
      </c>
      <c r="Z1810" s="324">
        <v>0</v>
      </c>
      <c r="AA1810" s="407">
        <v>0</v>
      </c>
      <c r="AB1810" s="407">
        <v>0</v>
      </c>
      <c r="AC1810" s="324">
        <v>0</v>
      </c>
      <c r="AD1810" s="324">
        <v>0</v>
      </c>
      <c r="AE1810" s="407">
        <v>0</v>
      </c>
      <c r="AF1810" s="407">
        <v>0</v>
      </c>
      <c r="AG1810" s="324">
        <v>0</v>
      </c>
      <c r="AH1810" s="324">
        <v>0</v>
      </c>
      <c r="AI1810" s="324">
        <v>180.67</v>
      </c>
      <c r="AJ1810" s="324">
        <v>6900000000</v>
      </c>
      <c r="AK1810" s="324">
        <v>60000000</v>
      </c>
      <c r="AL1810" s="324">
        <v>1100000</v>
      </c>
      <c r="AM1810" s="324">
        <v>2.5000000000000001E-14</v>
      </c>
      <c r="AN1810" s="324">
        <v>0.131413</v>
      </c>
      <c r="AO1810" s="324">
        <v>250467</v>
      </c>
      <c r="AP1810" s="324">
        <v>2.2460000000000001E-2</v>
      </c>
      <c r="AQ1810" s="324">
        <v>0.14985999999999999</v>
      </c>
      <c r="AR1810" s="324">
        <v>19</v>
      </c>
      <c r="AS1810" s="324" t="s">
        <v>2071</v>
      </c>
      <c r="AT1810" s="390">
        <v>0</v>
      </c>
      <c r="AU1810" s="390">
        <v>0</v>
      </c>
      <c r="AV1810" s="390">
        <v>0</v>
      </c>
      <c r="AY1810" s="390" t="s">
        <v>3549</v>
      </c>
    </row>
    <row r="1811" spans="1:51" s="390" customFormat="1">
      <c r="A1811" s="324" t="s">
        <v>81</v>
      </c>
      <c r="B1811" s="324" t="s">
        <v>2081</v>
      </c>
      <c r="C1811" s="324">
        <v>4.7</v>
      </c>
      <c r="D1811" s="324">
        <v>20</v>
      </c>
      <c r="E1811" s="324">
        <v>1.2999999999999999E-2</v>
      </c>
      <c r="F1811" s="399">
        <v>0</v>
      </c>
      <c r="G1811" s="324">
        <v>15.2</v>
      </c>
      <c r="H1811" s="324">
        <v>0.7</v>
      </c>
      <c r="I1811" s="324">
        <v>13.6</v>
      </c>
      <c r="J1811" s="324">
        <v>40</v>
      </c>
      <c r="K1811" s="324">
        <v>165</v>
      </c>
      <c r="L1811" s="324">
        <v>1</v>
      </c>
      <c r="M1811" s="324">
        <v>7.5</v>
      </c>
      <c r="N1811" s="324">
        <v>7.2</v>
      </c>
      <c r="O1811" s="324">
        <v>7</v>
      </c>
      <c r="P1811" s="324">
        <v>0</v>
      </c>
      <c r="Q1811" s="324" t="s">
        <v>293</v>
      </c>
      <c r="R1811" s="399">
        <v>1</v>
      </c>
      <c r="S1811" s="399">
        <v>0</v>
      </c>
      <c r="T1811" s="399">
        <v>0</v>
      </c>
      <c r="U1811" s="406">
        <v>0.84</v>
      </c>
      <c r="V1811" s="406">
        <v>0</v>
      </c>
      <c r="W1811" s="407">
        <v>0</v>
      </c>
      <c r="X1811" s="407">
        <v>0</v>
      </c>
      <c r="Y1811" s="324">
        <v>0</v>
      </c>
      <c r="Z1811" s="324">
        <v>0</v>
      </c>
      <c r="AA1811" s="407">
        <v>0</v>
      </c>
      <c r="AB1811" s="407">
        <v>0</v>
      </c>
      <c r="AC1811" s="324">
        <v>0</v>
      </c>
      <c r="AD1811" s="324">
        <v>0</v>
      </c>
      <c r="AE1811" s="407">
        <v>0</v>
      </c>
      <c r="AF1811" s="407">
        <v>0</v>
      </c>
      <c r="AG1811" s="324">
        <v>0</v>
      </c>
      <c r="AH1811" s="324">
        <v>0</v>
      </c>
      <c r="AI1811" s="324">
        <v>257.32</v>
      </c>
      <c r="AJ1811" s="324">
        <v>6900000000</v>
      </c>
      <c r="AK1811" s="324">
        <v>60000000</v>
      </c>
      <c r="AL1811" s="324">
        <v>1100000</v>
      </c>
      <c r="AM1811" s="324">
        <v>2.5000000000000001E-14</v>
      </c>
      <c r="AN1811" s="324">
        <v>0.131413</v>
      </c>
      <c r="AO1811" s="324">
        <v>558806</v>
      </c>
      <c r="AP1811" s="324">
        <v>1.0070000000000001E-2</v>
      </c>
      <c r="AQ1811" s="324">
        <v>0.10033</v>
      </c>
      <c r="AR1811" s="324">
        <v>15</v>
      </c>
      <c r="AS1811" s="324" t="s">
        <v>2071</v>
      </c>
      <c r="AT1811" s="390">
        <v>0</v>
      </c>
      <c r="AU1811" s="390">
        <v>0</v>
      </c>
      <c r="AV1811" s="390">
        <v>0</v>
      </c>
      <c r="AY1811" s="390" t="s">
        <v>3549</v>
      </c>
    </row>
    <row r="1812" spans="1:51" s="390" customFormat="1">
      <c r="A1812" s="324" t="s">
        <v>81</v>
      </c>
      <c r="B1812" s="324" t="s">
        <v>2073</v>
      </c>
      <c r="C1812" s="324">
        <v>0.55000000000000004</v>
      </c>
      <c r="D1812" s="324">
        <v>20</v>
      </c>
      <c r="E1812" s="324">
        <v>1.4E-3</v>
      </c>
      <c r="F1812" s="399">
        <v>0</v>
      </c>
      <c r="G1812" s="324">
        <v>43</v>
      </c>
      <c r="H1812" s="324">
        <v>0.7</v>
      </c>
      <c r="I1812" s="324">
        <v>29</v>
      </c>
      <c r="J1812" s="324">
        <v>40</v>
      </c>
      <c r="K1812" s="324">
        <v>165</v>
      </c>
      <c r="L1812" s="324">
        <v>1</v>
      </c>
      <c r="M1812" s="324">
        <v>7.5</v>
      </c>
      <c r="N1812" s="324">
        <v>7.2</v>
      </c>
      <c r="O1812" s="324">
        <v>7</v>
      </c>
      <c r="P1812" s="324">
        <v>0</v>
      </c>
      <c r="Q1812" s="324" t="s">
        <v>293</v>
      </c>
      <c r="R1812" s="399">
        <v>1</v>
      </c>
      <c r="S1812" s="399">
        <v>0</v>
      </c>
      <c r="T1812" s="399">
        <v>0</v>
      </c>
      <c r="U1812" s="406">
        <v>0.84</v>
      </c>
      <c r="V1812" s="406">
        <v>0</v>
      </c>
      <c r="W1812" s="407">
        <v>0</v>
      </c>
      <c r="X1812" s="407">
        <v>0</v>
      </c>
      <c r="Y1812" s="324">
        <v>0</v>
      </c>
      <c r="Z1812" s="324">
        <v>0</v>
      </c>
      <c r="AA1812" s="407">
        <v>0</v>
      </c>
      <c r="AB1812" s="407">
        <v>0</v>
      </c>
      <c r="AC1812" s="324">
        <v>0</v>
      </c>
      <c r="AD1812" s="324">
        <v>0</v>
      </c>
      <c r="AE1812" s="407">
        <v>0</v>
      </c>
      <c r="AF1812" s="407">
        <v>0</v>
      </c>
      <c r="AG1812" s="324">
        <v>0</v>
      </c>
      <c r="AH1812" s="324">
        <v>0</v>
      </c>
      <c r="AI1812" s="324">
        <v>107.54</v>
      </c>
      <c r="AJ1812" s="324">
        <v>6900000000</v>
      </c>
      <c r="AK1812" s="324">
        <v>60000000</v>
      </c>
      <c r="AL1812" s="324">
        <v>1100000</v>
      </c>
      <c r="AM1812" s="324">
        <v>2.5000000000000001E-14</v>
      </c>
      <c r="AN1812" s="324">
        <v>0.131413</v>
      </c>
      <c r="AO1812" s="324">
        <v>62617</v>
      </c>
      <c r="AP1812" s="324">
        <v>8.9829999999999993E-2</v>
      </c>
      <c r="AQ1812" s="324">
        <v>0.29971999999999999</v>
      </c>
      <c r="AR1812" s="324">
        <v>30</v>
      </c>
      <c r="AS1812" s="324" t="s">
        <v>2071</v>
      </c>
      <c r="AT1812" s="390">
        <v>0</v>
      </c>
      <c r="AU1812" s="390">
        <v>0</v>
      </c>
      <c r="AV1812" s="390">
        <v>0</v>
      </c>
      <c r="AY1812" s="390" t="s">
        <v>3549</v>
      </c>
    </row>
    <row r="1813" spans="1:51" s="390" customFormat="1">
      <c r="A1813" s="324" t="s">
        <v>81</v>
      </c>
      <c r="B1813" s="324" t="s">
        <v>2082</v>
      </c>
      <c r="C1813" s="324">
        <v>5.6</v>
      </c>
      <c r="D1813" s="324">
        <v>20</v>
      </c>
      <c r="E1813" s="324">
        <v>1.37E-2</v>
      </c>
      <c r="F1813" s="399">
        <v>0</v>
      </c>
      <c r="G1813" s="324">
        <v>13</v>
      </c>
      <c r="H1813" s="324">
        <v>0.7</v>
      </c>
      <c r="I1813" s="324">
        <v>11.4</v>
      </c>
      <c r="J1813" s="324">
        <v>40</v>
      </c>
      <c r="K1813" s="324">
        <v>165</v>
      </c>
      <c r="L1813" s="324">
        <v>1</v>
      </c>
      <c r="M1813" s="324">
        <v>7.5</v>
      </c>
      <c r="N1813" s="324">
        <v>7.2</v>
      </c>
      <c r="O1813" s="324">
        <v>7</v>
      </c>
      <c r="P1813" s="324">
        <v>0</v>
      </c>
      <c r="Q1813" s="324" t="s">
        <v>293</v>
      </c>
      <c r="R1813" s="399">
        <v>1</v>
      </c>
      <c r="S1813" s="399">
        <v>0</v>
      </c>
      <c r="T1813" s="399">
        <v>0</v>
      </c>
      <c r="U1813" s="406">
        <v>0.84</v>
      </c>
      <c r="V1813" s="406">
        <v>0</v>
      </c>
      <c r="W1813" s="407">
        <v>0</v>
      </c>
      <c r="X1813" s="407">
        <v>0</v>
      </c>
      <c r="Y1813" s="324">
        <v>0</v>
      </c>
      <c r="Z1813" s="324">
        <v>0</v>
      </c>
      <c r="AA1813" s="407">
        <v>0</v>
      </c>
      <c r="AB1813" s="407">
        <v>0</v>
      </c>
      <c r="AC1813" s="324">
        <v>0</v>
      </c>
      <c r="AD1813" s="324">
        <v>0</v>
      </c>
      <c r="AE1813" s="407">
        <v>0</v>
      </c>
      <c r="AF1813" s="407">
        <v>0</v>
      </c>
      <c r="AG1813" s="324">
        <v>0</v>
      </c>
      <c r="AH1813" s="324">
        <v>0</v>
      </c>
      <c r="AI1813" s="324">
        <v>283.88</v>
      </c>
      <c r="AJ1813" s="324">
        <v>6900000000</v>
      </c>
      <c r="AK1813" s="324">
        <v>60000000</v>
      </c>
      <c r="AL1813" s="324">
        <v>1100000</v>
      </c>
      <c r="AM1813" s="324">
        <v>2.5000000000000001E-14</v>
      </c>
      <c r="AN1813" s="324">
        <v>0.131413</v>
      </c>
      <c r="AO1813" s="324">
        <v>558806</v>
      </c>
      <c r="AP1813" s="324">
        <v>1.0070000000000001E-2</v>
      </c>
      <c r="AQ1813" s="324">
        <v>0.10033</v>
      </c>
      <c r="AR1813" s="324">
        <v>20</v>
      </c>
      <c r="AS1813" s="324" t="s">
        <v>2071</v>
      </c>
      <c r="AT1813" s="390">
        <v>0</v>
      </c>
      <c r="AU1813" s="390">
        <v>0</v>
      </c>
      <c r="AV1813" s="390">
        <v>0</v>
      </c>
      <c r="AY1813" s="390" t="s">
        <v>3549</v>
      </c>
    </row>
    <row r="1814" spans="1:51" s="390" customFormat="1">
      <c r="A1814" s="324" t="s">
        <v>81</v>
      </c>
      <c r="B1814" s="324" t="s">
        <v>2074</v>
      </c>
      <c r="C1814" s="324">
        <v>0.65</v>
      </c>
      <c r="D1814" s="324">
        <v>20</v>
      </c>
      <c r="E1814" s="324">
        <v>1.8E-3</v>
      </c>
      <c r="F1814" s="399">
        <v>0</v>
      </c>
      <c r="G1814" s="324">
        <v>40</v>
      </c>
      <c r="H1814" s="324">
        <v>0.7</v>
      </c>
      <c r="I1814" s="324">
        <v>26.5</v>
      </c>
      <c r="J1814" s="324">
        <v>40</v>
      </c>
      <c r="K1814" s="324">
        <v>165</v>
      </c>
      <c r="L1814" s="324">
        <v>1</v>
      </c>
      <c r="M1814" s="324">
        <v>7.5</v>
      </c>
      <c r="N1814" s="324">
        <v>7.2</v>
      </c>
      <c r="O1814" s="324">
        <v>7</v>
      </c>
      <c r="P1814" s="324">
        <v>0</v>
      </c>
      <c r="Q1814" s="324" t="s">
        <v>293</v>
      </c>
      <c r="R1814" s="399">
        <v>1</v>
      </c>
      <c r="S1814" s="399">
        <v>0</v>
      </c>
      <c r="T1814" s="399">
        <v>0</v>
      </c>
      <c r="U1814" s="406">
        <v>0.84</v>
      </c>
      <c r="V1814" s="406">
        <v>0</v>
      </c>
      <c r="W1814" s="407">
        <v>0</v>
      </c>
      <c r="X1814" s="407">
        <v>0</v>
      </c>
      <c r="Y1814" s="324">
        <v>0</v>
      </c>
      <c r="Z1814" s="324">
        <v>0</v>
      </c>
      <c r="AA1814" s="407">
        <v>0</v>
      </c>
      <c r="AB1814" s="407">
        <v>0</v>
      </c>
      <c r="AC1814" s="324">
        <v>0</v>
      </c>
      <c r="AD1814" s="324">
        <v>0</v>
      </c>
      <c r="AE1814" s="407">
        <v>0</v>
      </c>
      <c r="AF1814" s="407">
        <v>0</v>
      </c>
      <c r="AG1814" s="324">
        <v>0</v>
      </c>
      <c r="AH1814" s="324">
        <v>0</v>
      </c>
      <c r="AI1814" s="324">
        <v>98.85</v>
      </c>
      <c r="AJ1814" s="324">
        <v>6900000000</v>
      </c>
      <c r="AK1814" s="324">
        <v>60000000</v>
      </c>
      <c r="AL1814" s="324">
        <v>1100000</v>
      </c>
      <c r="AM1814" s="324">
        <v>2.5000000000000001E-14</v>
      </c>
      <c r="AN1814" s="324">
        <v>0.131413</v>
      </c>
      <c r="AO1814" s="324">
        <v>62617</v>
      </c>
      <c r="AP1814" s="324">
        <v>8.9829999999999993E-2</v>
      </c>
      <c r="AQ1814" s="324">
        <v>0.29971999999999999</v>
      </c>
      <c r="AR1814" s="324">
        <v>30</v>
      </c>
      <c r="AS1814" s="324" t="s">
        <v>2071</v>
      </c>
      <c r="AT1814" s="390">
        <v>0</v>
      </c>
      <c r="AU1814" s="390">
        <v>0</v>
      </c>
      <c r="AV1814" s="390">
        <v>0</v>
      </c>
      <c r="AY1814" s="390" t="s">
        <v>3549</v>
      </c>
    </row>
    <row r="1815" spans="1:51" s="390" customFormat="1">
      <c r="A1815" s="324" t="s">
        <v>81</v>
      </c>
      <c r="B1815" s="324" t="s">
        <v>2083</v>
      </c>
      <c r="C1815" s="324">
        <v>6.8</v>
      </c>
      <c r="D1815" s="324">
        <v>20</v>
      </c>
      <c r="E1815" s="324">
        <v>1.78E-2</v>
      </c>
      <c r="F1815" s="399">
        <v>0</v>
      </c>
      <c r="G1815" s="324">
        <v>12.8</v>
      </c>
      <c r="H1815" s="324">
        <v>0.7</v>
      </c>
      <c r="I1815" s="324">
        <v>9.1999999999999993</v>
      </c>
      <c r="J1815" s="324">
        <v>40</v>
      </c>
      <c r="K1815" s="324">
        <v>165</v>
      </c>
      <c r="L1815" s="324">
        <v>1</v>
      </c>
      <c r="M1815" s="324">
        <v>7.5</v>
      </c>
      <c r="N1815" s="324">
        <v>7.2</v>
      </c>
      <c r="O1815" s="324">
        <v>7</v>
      </c>
      <c r="P1815" s="324">
        <v>0</v>
      </c>
      <c r="Q1815" s="324" t="s">
        <v>293</v>
      </c>
      <c r="R1815" s="399">
        <v>1</v>
      </c>
      <c r="S1815" s="399">
        <v>0</v>
      </c>
      <c r="T1815" s="399">
        <v>0</v>
      </c>
      <c r="U1815" s="406">
        <v>0.84</v>
      </c>
      <c r="V1815" s="406">
        <v>0</v>
      </c>
      <c r="W1815" s="407">
        <v>0</v>
      </c>
      <c r="X1815" s="407">
        <v>0</v>
      </c>
      <c r="Y1815" s="324">
        <v>0</v>
      </c>
      <c r="Z1815" s="324">
        <v>0</v>
      </c>
      <c r="AA1815" s="407">
        <v>0</v>
      </c>
      <c r="AB1815" s="407">
        <v>0</v>
      </c>
      <c r="AC1815" s="324">
        <v>0</v>
      </c>
      <c r="AD1815" s="324">
        <v>0</v>
      </c>
      <c r="AE1815" s="407">
        <v>0</v>
      </c>
      <c r="AF1815" s="407">
        <v>0</v>
      </c>
      <c r="AG1815" s="324">
        <v>0</v>
      </c>
      <c r="AH1815" s="324">
        <v>0</v>
      </c>
      <c r="AI1815" s="324">
        <v>265.92</v>
      </c>
      <c r="AJ1815" s="324">
        <v>6900000000</v>
      </c>
      <c r="AK1815" s="324">
        <v>60000000</v>
      </c>
      <c r="AL1815" s="324">
        <v>1100000</v>
      </c>
      <c r="AM1815" s="324">
        <v>2.5000000000000001E-14</v>
      </c>
      <c r="AN1815" s="324">
        <v>0.131413</v>
      </c>
      <c r="AO1815" s="324">
        <v>558806</v>
      </c>
      <c r="AP1815" s="324">
        <v>1.0070000000000001E-2</v>
      </c>
      <c r="AQ1815" s="324">
        <v>0.10033</v>
      </c>
      <c r="AR1815" s="324">
        <v>24</v>
      </c>
      <c r="AS1815" s="324" t="s">
        <v>2071</v>
      </c>
      <c r="AT1815" s="390">
        <v>0</v>
      </c>
      <c r="AU1815" s="390">
        <v>0</v>
      </c>
      <c r="AV1815" s="390">
        <v>0</v>
      </c>
      <c r="AY1815" s="390" t="s">
        <v>3549</v>
      </c>
    </row>
    <row r="1816" spans="1:51" s="390" customFormat="1">
      <c r="A1816" s="324" t="s">
        <v>81</v>
      </c>
      <c r="B1816" s="324" t="s">
        <v>2075</v>
      </c>
      <c r="C1816" s="324">
        <v>0.8</v>
      </c>
      <c r="D1816" s="324">
        <v>20</v>
      </c>
      <c r="E1816" s="324">
        <v>2.0999999999999999E-3</v>
      </c>
      <c r="F1816" s="399">
        <v>0</v>
      </c>
      <c r="G1816" s="324">
        <v>37.799999999999997</v>
      </c>
      <c r="H1816" s="324">
        <v>0.7</v>
      </c>
      <c r="I1816" s="324">
        <v>25.8</v>
      </c>
      <c r="J1816" s="324">
        <v>40</v>
      </c>
      <c r="K1816" s="324">
        <v>165</v>
      </c>
      <c r="L1816" s="324">
        <v>1</v>
      </c>
      <c r="M1816" s="324">
        <v>7.5</v>
      </c>
      <c r="N1816" s="324">
        <v>7.2</v>
      </c>
      <c r="O1816" s="324">
        <v>7</v>
      </c>
      <c r="P1816" s="324">
        <v>0</v>
      </c>
      <c r="Q1816" s="324" t="s">
        <v>293</v>
      </c>
      <c r="R1816" s="399">
        <v>1</v>
      </c>
      <c r="S1816" s="399">
        <v>0</v>
      </c>
      <c r="T1816" s="399">
        <v>0</v>
      </c>
      <c r="U1816" s="406">
        <v>0.84</v>
      </c>
      <c r="V1816" s="406">
        <v>0</v>
      </c>
      <c r="W1816" s="407">
        <v>0</v>
      </c>
      <c r="X1816" s="407">
        <v>0</v>
      </c>
      <c r="Y1816" s="324">
        <v>0</v>
      </c>
      <c r="Z1816" s="324">
        <v>0</v>
      </c>
      <c r="AA1816" s="407">
        <v>0</v>
      </c>
      <c r="AB1816" s="407">
        <v>0</v>
      </c>
      <c r="AC1816" s="324">
        <v>0</v>
      </c>
      <c r="AD1816" s="324">
        <v>0</v>
      </c>
      <c r="AE1816" s="407">
        <v>0</v>
      </c>
      <c r="AF1816" s="407">
        <v>0</v>
      </c>
      <c r="AG1816" s="324">
        <v>0</v>
      </c>
      <c r="AH1816" s="324">
        <v>0</v>
      </c>
      <c r="AI1816" s="324">
        <v>99.54</v>
      </c>
      <c r="AJ1816" s="324">
        <v>6900000000</v>
      </c>
      <c r="AK1816" s="324">
        <v>60000000</v>
      </c>
      <c r="AL1816" s="324">
        <v>1100000</v>
      </c>
      <c r="AM1816" s="324">
        <v>2.5000000000000001E-14</v>
      </c>
      <c r="AN1816" s="324">
        <v>0.131413</v>
      </c>
      <c r="AO1816" s="324">
        <v>62617</v>
      </c>
      <c r="AP1816" s="324">
        <v>8.9829999999999993E-2</v>
      </c>
      <c r="AQ1816" s="324">
        <v>0.29971999999999999</v>
      </c>
      <c r="AR1816" s="324">
        <v>26</v>
      </c>
      <c r="AS1816" s="324" t="s">
        <v>2071</v>
      </c>
      <c r="AT1816" s="390">
        <v>0</v>
      </c>
      <c r="AU1816" s="390">
        <v>0</v>
      </c>
      <c r="AV1816" s="390">
        <v>0</v>
      </c>
      <c r="AY1816" s="390" t="s">
        <v>3549</v>
      </c>
    </row>
    <row r="1817" spans="1:51" s="390" customFormat="1">
      <c r="A1817" s="324" t="s">
        <v>81</v>
      </c>
      <c r="B1817" s="324" t="s">
        <v>4326</v>
      </c>
      <c r="C1817" s="324">
        <v>0.68</v>
      </c>
      <c r="D1817" s="324">
        <v>20</v>
      </c>
      <c r="E1817" s="324">
        <v>1.4E-3</v>
      </c>
      <c r="F1817" s="399">
        <v>0</v>
      </c>
      <c r="G1817" s="324">
        <v>38</v>
      </c>
      <c r="H1817" s="324">
        <v>0.7</v>
      </c>
      <c r="I1817" s="324">
        <v>37</v>
      </c>
      <c r="J1817" s="324">
        <v>40</v>
      </c>
      <c r="K1817" s="324">
        <v>165</v>
      </c>
      <c r="L1817" s="324">
        <v>1</v>
      </c>
      <c r="M1817" s="324">
        <v>8.8000000000000007</v>
      </c>
      <c r="N1817" s="324">
        <v>8.3000000000000007</v>
      </c>
      <c r="O1817" s="324">
        <v>8</v>
      </c>
      <c r="P1817" s="324">
        <v>0</v>
      </c>
      <c r="Q1817" s="324" t="s">
        <v>293</v>
      </c>
      <c r="R1817" s="399">
        <v>1</v>
      </c>
      <c r="S1817" s="399">
        <v>0</v>
      </c>
      <c r="T1817" s="399">
        <v>0</v>
      </c>
      <c r="U1817" s="406">
        <v>1.1200000000000001</v>
      </c>
      <c r="V1817" s="406">
        <v>0</v>
      </c>
      <c r="W1817" s="407">
        <v>0</v>
      </c>
      <c r="X1817" s="407">
        <v>0</v>
      </c>
      <c r="Y1817" s="324">
        <v>0</v>
      </c>
      <c r="Z1817" s="324">
        <v>0</v>
      </c>
      <c r="AA1817" s="407">
        <v>0</v>
      </c>
      <c r="AB1817" s="407">
        <v>0</v>
      </c>
      <c r="AC1817" s="324">
        <v>0</v>
      </c>
      <c r="AD1817" s="324">
        <v>0</v>
      </c>
      <c r="AE1817" s="407">
        <v>0</v>
      </c>
      <c r="AF1817" s="407">
        <v>0</v>
      </c>
      <c r="AG1817" s="324">
        <v>0</v>
      </c>
      <c r="AH1817" s="324">
        <v>0</v>
      </c>
      <c r="AI1817" s="324">
        <v>109.55796698318565</v>
      </c>
      <c r="AJ1817" s="324">
        <v>6900000000</v>
      </c>
      <c r="AK1817" s="324">
        <v>60000000</v>
      </c>
      <c r="AL1817" s="324">
        <v>1100000</v>
      </c>
      <c r="AM1817" s="324">
        <v>2.5000000000000001E-14</v>
      </c>
      <c r="AN1817" s="324">
        <v>0.18937899999999999</v>
      </c>
      <c r="AO1817" s="324">
        <v>62511</v>
      </c>
      <c r="AP1817" s="324">
        <v>8.9980000000000004E-2</v>
      </c>
      <c r="AQ1817" s="324">
        <v>0.29997000000000001</v>
      </c>
      <c r="AR1817" s="324">
        <v>18</v>
      </c>
      <c r="AS1817" s="324" t="s">
        <v>3721</v>
      </c>
      <c r="AT1817" s="390">
        <v>0</v>
      </c>
      <c r="AU1817" s="390">
        <v>0</v>
      </c>
      <c r="AV1817" s="390">
        <v>0</v>
      </c>
      <c r="AY1817" s="390" t="s">
        <v>3558</v>
      </c>
    </row>
    <row r="1818" spans="1:51" s="390" customFormat="1">
      <c r="A1818" s="324" t="s">
        <v>81</v>
      </c>
      <c r="B1818" s="324" t="s">
        <v>3720</v>
      </c>
      <c r="C1818" s="324">
        <v>1</v>
      </c>
      <c r="D1818" s="324">
        <v>20</v>
      </c>
      <c r="E1818" s="324">
        <v>2.0999999999999999E-3</v>
      </c>
      <c r="F1818" s="399">
        <v>0</v>
      </c>
      <c r="G1818" s="324">
        <v>31.38</v>
      </c>
      <c r="H1818" s="324">
        <v>0.7</v>
      </c>
      <c r="I1818" s="324">
        <v>34.1</v>
      </c>
      <c r="J1818" s="324">
        <v>40</v>
      </c>
      <c r="K1818" s="324">
        <v>165</v>
      </c>
      <c r="L1818" s="324">
        <v>1</v>
      </c>
      <c r="M1818" s="324">
        <v>8.8000000000000007</v>
      </c>
      <c r="N1818" s="324">
        <v>8.3000000000000007</v>
      </c>
      <c r="O1818" s="324">
        <v>8</v>
      </c>
      <c r="P1818" s="324">
        <v>0</v>
      </c>
      <c r="Q1818" s="324" t="s">
        <v>293</v>
      </c>
      <c r="R1818" s="399">
        <v>1</v>
      </c>
      <c r="S1818" s="399">
        <v>0</v>
      </c>
      <c r="T1818" s="399">
        <v>0</v>
      </c>
      <c r="U1818" s="406">
        <v>1.1200000000000001</v>
      </c>
      <c r="V1818" s="406">
        <v>0</v>
      </c>
      <c r="W1818" s="407">
        <v>0</v>
      </c>
      <c r="X1818" s="407">
        <v>0</v>
      </c>
      <c r="Y1818" s="324">
        <v>0</v>
      </c>
      <c r="Z1818" s="324">
        <v>0</v>
      </c>
      <c r="AA1818" s="407">
        <v>0</v>
      </c>
      <c r="AB1818" s="407">
        <v>0</v>
      </c>
      <c r="AC1818" s="324">
        <v>0</v>
      </c>
      <c r="AD1818" s="324">
        <v>0</v>
      </c>
      <c r="AE1818" s="407">
        <v>0</v>
      </c>
      <c r="AF1818" s="407">
        <v>0</v>
      </c>
      <c r="AG1818" s="324">
        <v>0</v>
      </c>
      <c r="AH1818" s="324">
        <v>0</v>
      </c>
      <c r="AI1818" s="324">
        <v>102.53</v>
      </c>
      <c r="AJ1818" s="324">
        <v>6900000000</v>
      </c>
      <c r="AK1818" s="324">
        <v>60000000</v>
      </c>
      <c r="AL1818" s="324">
        <v>1100000</v>
      </c>
      <c r="AM1818" s="324">
        <v>2.5000000000000001E-14</v>
      </c>
      <c r="AN1818" s="324">
        <v>0.18937899999999999</v>
      </c>
      <c r="AO1818" s="324">
        <v>62511</v>
      </c>
      <c r="AP1818" s="324">
        <v>8.9980000000000004E-2</v>
      </c>
      <c r="AQ1818" s="324">
        <v>0.29997000000000001</v>
      </c>
      <c r="AR1818" s="324">
        <v>15</v>
      </c>
      <c r="AS1818" s="324" t="s">
        <v>3721</v>
      </c>
      <c r="AT1818" s="390">
        <v>0</v>
      </c>
      <c r="AU1818" s="390">
        <v>0</v>
      </c>
      <c r="AV1818" s="390">
        <v>0</v>
      </c>
      <c r="AY1818" s="390" t="s">
        <v>3549</v>
      </c>
    </row>
    <row r="1819" spans="1:51" s="390" customFormat="1">
      <c r="A1819" s="324" t="s">
        <v>81</v>
      </c>
      <c r="B1819" s="324" t="s">
        <v>3722</v>
      </c>
      <c r="C1819" s="324">
        <v>10</v>
      </c>
      <c r="D1819" s="324">
        <v>20</v>
      </c>
      <c r="E1819" s="324">
        <v>2.1000000000000001E-2</v>
      </c>
      <c r="F1819" s="399">
        <v>0</v>
      </c>
      <c r="G1819" s="324">
        <v>11</v>
      </c>
      <c r="H1819" s="324">
        <v>0.7</v>
      </c>
      <c r="I1819" s="324">
        <v>8.6999999999999993</v>
      </c>
      <c r="J1819" s="324">
        <v>40</v>
      </c>
      <c r="K1819" s="324">
        <v>165</v>
      </c>
      <c r="L1819" s="324">
        <v>1</v>
      </c>
      <c r="M1819" s="324">
        <v>8.8000000000000007</v>
      </c>
      <c r="N1819" s="324">
        <v>8.3000000000000007</v>
      </c>
      <c r="O1819" s="324">
        <v>8</v>
      </c>
      <c r="P1819" s="324">
        <v>0</v>
      </c>
      <c r="Q1819" s="324" t="s">
        <v>293</v>
      </c>
      <c r="R1819" s="399">
        <v>1</v>
      </c>
      <c r="S1819" s="399">
        <v>0</v>
      </c>
      <c r="T1819" s="399">
        <v>0</v>
      </c>
      <c r="U1819" s="406">
        <v>1.1200000000000001</v>
      </c>
      <c r="V1819" s="406">
        <v>0</v>
      </c>
      <c r="W1819" s="407">
        <v>0</v>
      </c>
      <c r="X1819" s="407">
        <v>0</v>
      </c>
      <c r="Y1819" s="324">
        <v>0</v>
      </c>
      <c r="Z1819" s="324">
        <v>0</v>
      </c>
      <c r="AA1819" s="407">
        <v>0</v>
      </c>
      <c r="AB1819" s="407">
        <v>0</v>
      </c>
      <c r="AC1819" s="324">
        <v>0</v>
      </c>
      <c r="AD1819" s="324">
        <v>0</v>
      </c>
      <c r="AE1819" s="407">
        <v>0</v>
      </c>
      <c r="AF1819" s="407">
        <v>0</v>
      </c>
      <c r="AG1819" s="324">
        <v>0</v>
      </c>
      <c r="AH1819" s="324">
        <v>0</v>
      </c>
      <c r="AI1819" s="324">
        <v>275.07</v>
      </c>
      <c r="AJ1819" s="324">
        <v>6900000000</v>
      </c>
      <c r="AK1819" s="324">
        <v>60000000</v>
      </c>
      <c r="AL1819" s="324">
        <v>1100000</v>
      </c>
      <c r="AM1819" s="324">
        <v>2.5000000000000001E-14</v>
      </c>
      <c r="AN1819" s="324">
        <v>0.18937899999999999</v>
      </c>
      <c r="AO1819" s="324">
        <v>563074</v>
      </c>
      <c r="AP1819" s="324">
        <v>9.9900000000000006E-3</v>
      </c>
      <c r="AQ1819" s="324">
        <v>9.9949999999999997E-2</v>
      </c>
      <c r="AR1819" s="324">
        <v>23</v>
      </c>
      <c r="AS1819" s="324" t="s">
        <v>3721</v>
      </c>
      <c r="AT1819" s="390">
        <v>0</v>
      </c>
      <c r="AU1819" s="390">
        <v>0</v>
      </c>
      <c r="AV1819" s="390">
        <v>0</v>
      </c>
      <c r="AY1819" s="390" t="s">
        <v>3549</v>
      </c>
    </row>
    <row r="1820" spans="1:51" s="390" customFormat="1">
      <c r="A1820" s="324" t="s">
        <v>81</v>
      </c>
      <c r="B1820" s="324" t="s">
        <v>3723</v>
      </c>
      <c r="C1820" s="324">
        <v>2.2000000000000002</v>
      </c>
      <c r="D1820" s="324">
        <v>20</v>
      </c>
      <c r="E1820" s="324">
        <v>4.1000000000000003E-3</v>
      </c>
      <c r="F1820" s="399">
        <v>0</v>
      </c>
      <c r="G1820" s="324">
        <v>23.88</v>
      </c>
      <c r="H1820" s="324">
        <v>0.7</v>
      </c>
      <c r="I1820" s="324">
        <v>21.5</v>
      </c>
      <c r="J1820" s="324">
        <v>40</v>
      </c>
      <c r="K1820" s="324">
        <v>165</v>
      </c>
      <c r="L1820" s="324">
        <v>1</v>
      </c>
      <c r="M1820" s="324">
        <v>8.8000000000000007</v>
      </c>
      <c r="N1820" s="324">
        <v>8.3000000000000007</v>
      </c>
      <c r="O1820" s="324">
        <v>8</v>
      </c>
      <c r="P1820" s="324">
        <v>0</v>
      </c>
      <c r="Q1820" s="324" t="s">
        <v>293</v>
      </c>
      <c r="R1820" s="399">
        <v>1</v>
      </c>
      <c r="S1820" s="399">
        <v>0</v>
      </c>
      <c r="T1820" s="399">
        <v>0</v>
      </c>
      <c r="U1820" s="406">
        <v>1.1200000000000001</v>
      </c>
      <c r="V1820" s="406">
        <v>0</v>
      </c>
      <c r="W1820" s="407">
        <v>0</v>
      </c>
      <c r="X1820" s="407">
        <v>0</v>
      </c>
      <c r="Y1820" s="324">
        <v>0</v>
      </c>
      <c r="Z1820" s="324">
        <v>0</v>
      </c>
      <c r="AA1820" s="407">
        <v>0</v>
      </c>
      <c r="AB1820" s="407">
        <v>0</v>
      </c>
      <c r="AC1820" s="324">
        <v>0</v>
      </c>
      <c r="AD1820" s="324">
        <v>0</v>
      </c>
      <c r="AE1820" s="407">
        <v>0</v>
      </c>
      <c r="AF1820" s="407">
        <v>0</v>
      </c>
      <c r="AG1820" s="324">
        <v>0</v>
      </c>
      <c r="AH1820" s="324">
        <v>0</v>
      </c>
      <c r="AI1820" s="324">
        <v>130.59</v>
      </c>
      <c r="AJ1820" s="324">
        <v>6900000000</v>
      </c>
      <c r="AK1820" s="324">
        <v>60000000</v>
      </c>
      <c r="AL1820" s="324">
        <v>1100000</v>
      </c>
      <c r="AM1820" s="324">
        <v>2.5000000000000001E-14</v>
      </c>
      <c r="AN1820" s="324">
        <v>0.18937899999999999</v>
      </c>
      <c r="AO1820" s="324">
        <v>90046</v>
      </c>
      <c r="AP1820" s="324">
        <v>6.2469999999999998E-2</v>
      </c>
      <c r="AQ1820" s="324">
        <v>0.24994</v>
      </c>
      <c r="AR1820" s="324">
        <v>19</v>
      </c>
      <c r="AS1820" s="324" t="s">
        <v>3721</v>
      </c>
      <c r="AT1820" s="390">
        <v>0</v>
      </c>
      <c r="AU1820" s="390">
        <v>0</v>
      </c>
      <c r="AV1820" s="390">
        <v>0</v>
      </c>
      <c r="AY1820" s="390" t="s">
        <v>3558</v>
      </c>
    </row>
    <row r="1821" spans="1:51" s="390" customFormat="1">
      <c r="A1821" s="324" t="s">
        <v>81</v>
      </c>
      <c r="B1821" s="324" t="s">
        <v>3724</v>
      </c>
      <c r="C1821" s="324">
        <v>4.7</v>
      </c>
      <c r="D1821" s="324">
        <v>20</v>
      </c>
      <c r="E1821" s="324">
        <v>8.8999999999999999E-3</v>
      </c>
      <c r="F1821" s="399">
        <v>0</v>
      </c>
      <c r="G1821" s="324">
        <v>17.5</v>
      </c>
      <c r="H1821" s="324">
        <v>0.7</v>
      </c>
      <c r="I1821" s="324">
        <v>14.6</v>
      </c>
      <c r="J1821" s="324">
        <v>40</v>
      </c>
      <c r="K1821" s="324">
        <v>165</v>
      </c>
      <c r="L1821" s="324">
        <v>1</v>
      </c>
      <c r="M1821" s="324">
        <v>8.8000000000000007</v>
      </c>
      <c r="N1821" s="324">
        <v>8.3000000000000007</v>
      </c>
      <c r="O1821" s="324">
        <v>8</v>
      </c>
      <c r="P1821" s="324">
        <v>0</v>
      </c>
      <c r="Q1821" s="324" t="s">
        <v>293</v>
      </c>
      <c r="R1821" s="399">
        <v>1</v>
      </c>
      <c r="S1821" s="399">
        <v>0</v>
      </c>
      <c r="T1821" s="399">
        <v>0</v>
      </c>
      <c r="U1821" s="406">
        <v>1.1200000000000001</v>
      </c>
      <c r="V1821" s="406">
        <v>0</v>
      </c>
      <c r="W1821" s="407">
        <v>0</v>
      </c>
      <c r="X1821" s="407">
        <v>0</v>
      </c>
      <c r="Y1821" s="324">
        <v>0</v>
      </c>
      <c r="Z1821" s="324">
        <v>0</v>
      </c>
      <c r="AA1821" s="407">
        <v>0</v>
      </c>
      <c r="AB1821" s="407">
        <v>0</v>
      </c>
      <c r="AC1821" s="324">
        <v>0</v>
      </c>
      <c r="AD1821" s="324">
        <v>0</v>
      </c>
      <c r="AE1821" s="407">
        <v>0</v>
      </c>
      <c r="AF1821" s="407">
        <v>0</v>
      </c>
      <c r="AG1821" s="324">
        <v>0</v>
      </c>
      <c r="AH1821" s="324">
        <v>0</v>
      </c>
      <c r="AI1821" s="324">
        <v>182.78</v>
      </c>
      <c r="AJ1821" s="324">
        <v>6900000000</v>
      </c>
      <c r="AK1821" s="324">
        <v>60000000</v>
      </c>
      <c r="AL1821" s="324">
        <v>1100000</v>
      </c>
      <c r="AM1821" s="324">
        <v>2.5000000000000001E-14</v>
      </c>
      <c r="AN1821" s="324">
        <v>0.18937899999999999</v>
      </c>
      <c r="AO1821" s="324">
        <v>183688</v>
      </c>
      <c r="AP1821" s="324">
        <v>3.0620000000000001E-2</v>
      </c>
      <c r="AQ1821" s="324">
        <v>0.17499000000000001</v>
      </c>
      <c r="AR1821" s="324">
        <v>19</v>
      </c>
      <c r="AS1821" s="324" t="s">
        <v>3721</v>
      </c>
      <c r="AT1821" s="390">
        <v>0</v>
      </c>
      <c r="AU1821" s="390">
        <v>0</v>
      </c>
      <c r="AV1821" s="390">
        <v>0</v>
      </c>
      <c r="AY1821" s="390" t="s">
        <v>3558</v>
      </c>
    </row>
    <row r="1822" spans="1:51" s="390" customFormat="1">
      <c r="A1822" s="324" t="s">
        <v>81</v>
      </c>
      <c r="B1822" s="324" t="s">
        <v>3725</v>
      </c>
      <c r="C1822" s="324">
        <v>6.8</v>
      </c>
      <c r="D1822" s="324">
        <v>20</v>
      </c>
      <c r="E1822" s="324">
        <v>1.32E-2</v>
      </c>
      <c r="F1822" s="399">
        <v>0</v>
      </c>
      <c r="G1822" s="324">
        <v>14.13</v>
      </c>
      <c r="H1822" s="324">
        <v>0.7</v>
      </c>
      <c r="I1822" s="324">
        <v>11.3</v>
      </c>
      <c r="J1822" s="324">
        <v>40</v>
      </c>
      <c r="K1822" s="324">
        <v>165</v>
      </c>
      <c r="L1822" s="324">
        <v>1</v>
      </c>
      <c r="M1822" s="324">
        <v>8.8000000000000007</v>
      </c>
      <c r="N1822" s="324">
        <v>8.3000000000000007</v>
      </c>
      <c r="O1822" s="324">
        <v>8</v>
      </c>
      <c r="P1822" s="324">
        <v>0</v>
      </c>
      <c r="Q1822" s="324" t="s">
        <v>293</v>
      </c>
      <c r="R1822" s="399">
        <v>1</v>
      </c>
      <c r="S1822" s="399">
        <v>0</v>
      </c>
      <c r="T1822" s="399">
        <v>0</v>
      </c>
      <c r="U1822" s="406">
        <v>1.1200000000000001</v>
      </c>
      <c r="V1822" s="406">
        <v>0</v>
      </c>
      <c r="W1822" s="407">
        <v>0</v>
      </c>
      <c r="X1822" s="407">
        <v>0</v>
      </c>
      <c r="Y1822" s="324">
        <v>0</v>
      </c>
      <c r="Z1822" s="324">
        <v>0</v>
      </c>
      <c r="AA1822" s="407">
        <v>0</v>
      </c>
      <c r="AB1822" s="407">
        <v>0</v>
      </c>
      <c r="AC1822" s="324">
        <v>0</v>
      </c>
      <c r="AD1822" s="324">
        <v>0</v>
      </c>
      <c r="AE1822" s="407">
        <v>0</v>
      </c>
      <c r="AF1822" s="407">
        <v>0</v>
      </c>
      <c r="AG1822" s="324">
        <v>0</v>
      </c>
      <c r="AH1822" s="324">
        <v>0</v>
      </c>
      <c r="AI1822" s="324">
        <v>211.89</v>
      </c>
      <c r="AJ1822" s="324">
        <v>6900000000</v>
      </c>
      <c r="AK1822" s="324">
        <v>60000000</v>
      </c>
      <c r="AL1822" s="324">
        <v>1100000</v>
      </c>
      <c r="AM1822" s="324">
        <v>2.5000000000000001E-14</v>
      </c>
      <c r="AN1822" s="324">
        <v>0.18937899999999999</v>
      </c>
      <c r="AO1822" s="324">
        <v>360184</v>
      </c>
      <c r="AP1822" s="324">
        <v>1.562E-2</v>
      </c>
      <c r="AQ1822" s="324">
        <v>0.12497</v>
      </c>
      <c r="AR1822" s="324">
        <v>22</v>
      </c>
      <c r="AS1822" s="324" t="s">
        <v>3721</v>
      </c>
      <c r="AT1822" s="390">
        <v>0</v>
      </c>
      <c r="AU1822" s="390">
        <v>0</v>
      </c>
      <c r="AV1822" s="390">
        <v>0</v>
      </c>
      <c r="AY1822" s="390" t="s">
        <v>3558</v>
      </c>
    </row>
    <row r="1823" spans="1:51" s="390" customFormat="1">
      <c r="A1823" s="324" t="s">
        <v>81</v>
      </c>
      <c r="B1823" s="324" t="s">
        <v>7018</v>
      </c>
      <c r="C1823" s="324">
        <v>0.1</v>
      </c>
      <c r="D1823" s="324">
        <v>20</v>
      </c>
      <c r="E1823" s="324">
        <v>1.5E-3</v>
      </c>
      <c r="F1823" s="399">
        <v>0</v>
      </c>
      <c r="G1823" s="324">
        <v>30</v>
      </c>
      <c r="H1823" s="324">
        <v>30</v>
      </c>
      <c r="I1823" s="324">
        <v>25.8</v>
      </c>
      <c r="J1823" s="324">
        <v>40</v>
      </c>
      <c r="K1823" s="324">
        <v>165</v>
      </c>
      <c r="L1823" s="324">
        <v>1</v>
      </c>
      <c r="M1823" s="324">
        <v>4.3</v>
      </c>
      <c r="N1823" s="324">
        <v>4.3</v>
      </c>
      <c r="O1823" s="324">
        <v>3.2</v>
      </c>
      <c r="P1823" s="324">
        <v>0</v>
      </c>
      <c r="Q1823" s="324" t="s">
        <v>293</v>
      </c>
      <c r="R1823" s="399">
        <v>1</v>
      </c>
      <c r="S1823" s="399">
        <v>0</v>
      </c>
      <c r="T1823" s="399">
        <v>0</v>
      </c>
      <c r="U1823" s="406">
        <v>0.79</v>
      </c>
      <c r="V1823" s="406">
        <v>0</v>
      </c>
      <c r="W1823" s="407">
        <v>0</v>
      </c>
      <c r="X1823" s="407">
        <v>0</v>
      </c>
      <c r="Y1823" s="324">
        <v>0</v>
      </c>
      <c r="Z1823" s="324">
        <v>0</v>
      </c>
      <c r="AA1823" s="407">
        <v>0</v>
      </c>
      <c r="AB1823" s="407">
        <v>0</v>
      </c>
      <c r="AC1823" s="324">
        <v>0</v>
      </c>
      <c r="AD1823" s="324">
        <v>0</v>
      </c>
      <c r="AE1823" s="407">
        <v>0</v>
      </c>
      <c r="AF1823" s="407">
        <v>0</v>
      </c>
      <c r="AG1823" s="324">
        <v>0</v>
      </c>
      <c r="AH1823" s="324">
        <v>0</v>
      </c>
      <c r="AI1823" s="324">
        <v>26.999954100078028</v>
      </c>
      <c r="AJ1823" s="324">
        <v>6900000000</v>
      </c>
      <c r="AK1823" s="324">
        <v>60000000</v>
      </c>
      <c r="AL1823" s="324">
        <v>1100000</v>
      </c>
      <c r="AM1823" s="324">
        <v>2.5000000000000001E-14</v>
      </c>
      <c r="AN1823" s="324">
        <v>0.13</v>
      </c>
      <c r="AO1823" s="324">
        <v>250000</v>
      </c>
      <c r="AP1823" s="324">
        <v>2.2499999999999999E-2</v>
      </c>
      <c r="AQ1823" s="324">
        <v>0.15</v>
      </c>
      <c r="AR1823" s="324">
        <v>33</v>
      </c>
      <c r="AS1823" s="324" t="s">
        <v>7019</v>
      </c>
      <c r="AT1823" s="390">
        <v>0</v>
      </c>
      <c r="AU1823" s="390">
        <v>0</v>
      </c>
      <c r="AV1823" s="390">
        <v>0</v>
      </c>
      <c r="AY1823" s="390" t="s">
        <v>3558</v>
      </c>
    </row>
    <row r="1824" spans="1:51" s="390" customFormat="1">
      <c r="A1824" s="324" t="s">
        <v>81</v>
      </c>
      <c r="B1824" s="324" t="s">
        <v>7020</v>
      </c>
      <c r="C1824" s="324">
        <v>0.2</v>
      </c>
      <c r="D1824" s="324">
        <v>20</v>
      </c>
      <c r="E1824" s="324">
        <v>2.2000000000000001E-3</v>
      </c>
      <c r="F1824" s="399">
        <v>0</v>
      </c>
      <c r="G1824" s="324">
        <v>22</v>
      </c>
      <c r="H1824" s="324">
        <v>30</v>
      </c>
      <c r="I1824" s="324">
        <v>21.6</v>
      </c>
      <c r="J1824" s="324">
        <v>40</v>
      </c>
      <c r="K1824" s="324">
        <v>165</v>
      </c>
      <c r="L1824" s="324">
        <v>1</v>
      </c>
      <c r="M1824" s="324">
        <v>4.3</v>
      </c>
      <c r="N1824" s="324">
        <v>4.3</v>
      </c>
      <c r="O1824" s="324">
        <v>3.2</v>
      </c>
      <c r="P1824" s="324">
        <v>0</v>
      </c>
      <c r="Q1824" s="324" t="s">
        <v>293</v>
      </c>
      <c r="R1824" s="399">
        <v>1</v>
      </c>
      <c r="S1824" s="399">
        <v>0</v>
      </c>
      <c r="T1824" s="399">
        <v>0</v>
      </c>
      <c r="U1824" s="406">
        <v>0.79</v>
      </c>
      <c r="V1824" s="406">
        <v>0</v>
      </c>
      <c r="W1824" s="407">
        <v>0</v>
      </c>
      <c r="X1824" s="407">
        <v>0</v>
      </c>
      <c r="Y1824" s="324">
        <v>0</v>
      </c>
      <c r="Z1824" s="324">
        <v>0</v>
      </c>
      <c r="AA1824" s="407">
        <v>0</v>
      </c>
      <c r="AB1824" s="407">
        <v>0</v>
      </c>
      <c r="AC1824" s="324">
        <v>0</v>
      </c>
      <c r="AD1824" s="324">
        <v>0</v>
      </c>
      <c r="AE1824" s="407">
        <v>0</v>
      </c>
      <c r="AF1824" s="407">
        <v>0</v>
      </c>
      <c r="AG1824" s="324">
        <v>0</v>
      </c>
      <c r="AH1824" s="324">
        <v>0</v>
      </c>
      <c r="AI1824" s="324">
        <v>35.799949880070173</v>
      </c>
      <c r="AJ1824" s="324">
        <v>6900000000</v>
      </c>
      <c r="AK1824" s="324">
        <v>60000000</v>
      </c>
      <c r="AL1824" s="324">
        <v>1100000</v>
      </c>
      <c r="AM1824" s="324">
        <v>2.5000000000000001E-14</v>
      </c>
      <c r="AN1824" s="324">
        <v>0.13</v>
      </c>
      <c r="AO1824" s="324">
        <v>250000</v>
      </c>
      <c r="AP1824" s="324">
        <v>2.2499999999999999E-2</v>
      </c>
      <c r="AQ1824" s="324">
        <v>0.15</v>
      </c>
      <c r="AR1824" s="324">
        <v>36</v>
      </c>
      <c r="AS1824" s="324" t="s">
        <v>7019</v>
      </c>
      <c r="AT1824" s="390">
        <v>0</v>
      </c>
      <c r="AU1824" s="390">
        <v>0</v>
      </c>
      <c r="AV1824" s="390">
        <v>0</v>
      </c>
      <c r="AY1824" s="390" t="s">
        <v>3558</v>
      </c>
    </row>
    <row r="1825" spans="1:51" s="390" customFormat="1">
      <c r="A1825" s="324" t="s">
        <v>81</v>
      </c>
      <c r="B1825" s="324" t="s">
        <v>7021</v>
      </c>
      <c r="C1825" s="324">
        <v>0.3</v>
      </c>
      <c r="D1825" s="324">
        <v>20</v>
      </c>
      <c r="E1825" s="324">
        <v>2.8E-3</v>
      </c>
      <c r="F1825" s="399">
        <v>0</v>
      </c>
      <c r="G1825" s="324">
        <v>19</v>
      </c>
      <c r="H1825" s="324">
        <v>30</v>
      </c>
      <c r="I1825" s="324">
        <v>18.899999999999999</v>
      </c>
      <c r="J1825" s="324">
        <v>40</v>
      </c>
      <c r="K1825" s="324">
        <v>165</v>
      </c>
      <c r="L1825" s="324">
        <v>1</v>
      </c>
      <c r="M1825" s="324">
        <v>4.3</v>
      </c>
      <c r="N1825" s="324">
        <v>4.3</v>
      </c>
      <c r="O1825" s="324">
        <v>3.2</v>
      </c>
      <c r="P1825" s="324">
        <v>0</v>
      </c>
      <c r="Q1825" s="324" t="s">
        <v>293</v>
      </c>
      <c r="R1825" s="399">
        <v>1</v>
      </c>
      <c r="S1825" s="399">
        <v>0</v>
      </c>
      <c r="T1825" s="399">
        <v>0</v>
      </c>
      <c r="U1825" s="406">
        <v>0.79</v>
      </c>
      <c r="V1825" s="406">
        <v>0</v>
      </c>
      <c r="W1825" s="407">
        <v>0</v>
      </c>
      <c r="X1825" s="407">
        <v>0</v>
      </c>
      <c r="Y1825" s="324">
        <v>0</v>
      </c>
      <c r="Z1825" s="324">
        <v>0</v>
      </c>
      <c r="AA1825" s="407">
        <v>0</v>
      </c>
      <c r="AB1825" s="407">
        <v>0</v>
      </c>
      <c r="AC1825" s="324">
        <v>0</v>
      </c>
      <c r="AD1825" s="324">
        <v>0</v>
      </c>
      <c r="AE1825" s="407">
        <v>0</v>
      </c>
      <c r="AF1825" s="407">
        <v>0</v>
      </c>
      <c r="AG1825" s="324">
        <v>0</v>
      </c>
      <c r="AH1825" s="324">
        <v>0</v>
      </c>
      <c r="AI1825" s="324">
        <v>42.200087494848077</v>
      </c>
      <c r="AJ1825" s="324">
        <v>6900000000</v>
      </c>
      <c r="AK1825" s="324">
        <v>60000000</v>
      </c>
      <c r="AL1825" s="324">
        <v>1100000</v>
      </c>
      <c r="AM1825" s="324">
        <v>2.5000000000000001E-14</v>
      </c>
      <c r="AN1825" s="324">
        <v>0.13</v>
      </c>
      <c r="AO1825" s="324">
        <v>250000</v>
      </c>
      <c r="AP1825" s="324">
        <v>2.2499999999999999E-2</v>
      </c>
      <c r="AQ1825" s="324">
        <v>0.15</v>
      </c>
      <c r="AR1825" s="324">
        <v>36</v>
      </c>
      <c r="AS1825" s="324" t="s">
        <v>7019</v>
      </c>
      <c r="AT1825" s="390">
        <v>0</v>
      </c>
      <c r="AU1825" s="390">
        <v>0</v>
      </c>
      <c r="AV1825" s="390">
        <v>0</v>
      </c>
      <c r="AY1825" s="390" t="s">
        <v>3558</v>
      </c>
    </row>
    <row r="1826" spans="1:51" s="390" customFormat="1">
      <c r="A1826" s="324" t="s">
        <v>81</v>
      </c>
      <c r="B1826" s="324" t="s">
        <v>7022</v>
      </c>
      <c r="C1826" s="324">
        <v>0.47</v>
      </c>
      <c r="D1826" s="324">
        <v>20</v>
      </c>
      <c r="E1826" s="324">
        <v>4.1000000000000003E-3</v>
      </c>
      <c r="F1826" s="399">
        <v>0</v>
      </c>
      <c r="G1826" s="324">
        <v>15.5</v>
      </c>
      <c r="H1826" s="324">
        <v>30</v>
      </c>
      <c r="I1826" s="324">
        <v>15.6</v>
      </c>
      <c r="J1826" s="324">
        <v>40</v>
      </c>
      <c r="K1826" s="324">
        <v>165</v>
      </c>
      <c r="L1826" s="324">
        <v>1</v>
      </c>
      <c r="M1826" s="324">
        <v>4.3</v>
      </c>
      <c r="N1826" s="324">
        <v>4.3</v>
      </c>
      <c r="O1826" s="324">
        <v>3.1</v>
      </c>
      <c r="P1826" s="324">
        <v>0</v>
      </c>
      <c r="Q1826" s="324" t="s">
        <v>293</v>
      </c>
      <c r="R1826" s="399">
        <v>1</v>
      </c>
      <c r="S1826" s="399">
        <v>0</v>
      </c>
      <c r="T1826" s="399">
        <v>0</v>
      </c>
      <c r="U1826" s="406">
        <v>0.79</v>
      </c>
      <c r="V1826" s="406">
        <v>0</v>
      </c>
      <c r="W1826" s="407">
        <v>0</v>
      </c>
      <c r="X1826" s="407">
        <v>0</v>
      </c>
      <c r="Y1826" s="324">
        <v>0</v>
      </c>
      <c r="Z1826" s="324">
        <v>0</v>
      </c>
      <c r="AA1826" s="407">
        <v>0</v>
      </c>
      <c r="AB1826" s="407">
        <v>0</v>
      </c>
      <c r="AC1826" s="324">
        <v>0</v>
      </c>
      <c r="AD1826" s="324">
        <v>0</v>
      </c>
      <c r="AE1826" s="407">
        <v>0</v>
      </c>
      <c r="AF1826" s="407">
        <v>0</v>
      </c>
      <c r="AG1826" s="324">
        <v>0</v>
      </c>
      <c r="AH1826" s="324">
        <v>0</v>
      </c>
      <c r="AI1826" s="324">
        <v>54.100034416830404</v>
      </c>
      <c r="AJ1826" s="324">
        <v>6900000000</v>
      </c>
      <c r="AK1826" s="324">
        <v>60000000</v>
      </c>
      <c r="AL1826" s="324">
        <v>1100000</v>
      </c>
      <c r="AM1826" s="324">
        <v>2.5000000000000001E-14</v>
      </c>
      <c r="AN1826" s="324">
        <v>0.13</v>
      </c>
      <c r="AO1826" s="324">
        <v>360000</v>
      </c>
      <c r="AP1826" s="324">
        <v>1.5630000000000002E-2</v>
      </c>
      <c r="AQ1826" s="324">
        <v>0.125</v>
      </c>
      <c r="AR1826" s="324">
        <v>36</v>
      </c>
      <c r="AS1826" s="324" t="s">
        <v>7019</v>
      </c>
      <c r="AT1826" s="390">
        <v>0</v>
      </c>
      <c r="AU1826" s="390">
        <v>0</v>
      </c>
      <c r="AV1826" s="390">
        <v>0</v>
      </c>
      <c r="AY1826" s="390" t="s">
        <v>3558</v>
      </c>
    </row>
    <row r="1827" spans="1:51" s="390" customFormat="1">
      <c r="A1827" s="324" t="s">
        <v>81</v>
      </c>
      <c r="B1827" s="324" t="s">
        <v>7023</v>
      </c>
      <c r="C1827" s="324">
        <v>0.64</v>
      </c>
      <c r="D1827" s="324">
        <v>20</v>
      </c>
      <c r="E1827" s="324">
        <v>5.3E-3</v>
      </c>
      <c r="F1827" s="399">
        <v>0</v>
      </c>
      <c r="G1827" s="324">
        <v>13.5</v>
      </c>
      <c r="H1827" s="324">
        <v>30</v>
      </c>
      <c r="I1827" s="324">
        <v>13.7</v>
      </c>
      <c r="J1827" s="324">
        <v>40</v>
      </c>
      <c r="K1827" s="324">
        <v>165</v>
      </c>
      <c r="L1827" s="324">
        <v>1</v>
      </c>
      <c r="M1827" s="324">
        <v>4.3</v>
      </c>
      <c r="N1827" s="324">
        <v>4.3</v>
      </c>
      <c r="O1827" s="324">
        <v>3.1</v>
      </c>
      <c r="P1827" s="324">
        <v>0</v>
      </c>
      <c r="Q1827" s="324" t="s">
        <v>293</v>
      </c>
      <c r="R1827" s="399">
        <v>1</v>
      </c>
      <c r="S1827" s="399">
        <v>0</v>
      </c>
      <c r="T1827" s="399">
        <v>0</v>
      </c>
      <c r="U1827" s="406">
        <v>0.79</v>
      </c>
      <c r="V1827" s="406">
        <v>0</v>
      </c>
      <c r="W1827" s="407">
        <v>0</v>
      </c>
      <c r="X1827" s="407">
        <v>0</v>
      </c>
      <c r="Y1827" s="324">
        <v>0</v>
      </c>
      <c r="Z1827" s="324">
        <v>0</v>
      </c>
      <c r="AA1827" s="407">
        <v>0</v>
      </c>
      <c r="AB1827" s="407">
        <v>0</v>
      </c>
      <c r="AC1827" s="324">
        <v>0</v>
      </c>
      <c r="AD1827" s="324">
        <v>0</v>
      </c>
      <c r="AE1827" s="407">
        <v>0</v>
      </c>
      <c r="AF1827" s="407">
        <v>0</v>
      </c>
      <c r="AG1827" s="324">
        <v>0</v>
      </c>
      <c r="AH1827" s="324">
        <v>0</v>
      </c>
      <c r="AI1827" s="324">
        <v>60.39969498154035</v>
      </c>
      <c r="AJ1827" s="324">
        <v>6900000000</v>
      </c>
      <c r="AK1827" s="324">
        <v>60000000</v>
      </c>
      <c r="AL1827" s="324">
        <v>1100000</v>
      </c>
      <c r="AM1827" s="324">
        <v>2.5000000000000001E-14</v>
      </c>
      <c r="AN1827" s="324">
        <v>0.13</v>
      </c>
      <c r="AO1827" s="324">
        <v>425331</v>
      </c>
      <c r="AP1827" s="324">
        <v>1.323E-2</v>
      </c>
      <c r="AQ1827" s="324">
        <v>0.115</v>
      </c>
      <c r="AR1827" s="324">
        <v>36</v>
      </c>
      <c r="AS1827" s="324" t="s">
        <v>7019</v>
      </c>
      <c r="AT1827" s="390">
        <v>0</v>
      </c>
      <c r="AU1827" s="390">
        <v>0</v>
      </c>
      <c r="AV1827" s="390">
        <v>0</v>
      </c>
      <c r="AY1827" s="390" t="s">
        <v>3558</v>
      </c>
    </row>
    <row r="1828" spans="1:51" s="390" customFormat="1">
      <c r="A1828" s="324" t="s">
        <v>81</v>
      </c>
      <c r="B1828" s="324" t="s">
        <v>7024</v>
      </c>
      <c r="C1828" s="324">
        <v>0.9</v>
      </c>
      <c r="D1828" s="324">
        <v>20</v>
      </c>
      <c r="E1828" s="324">
        <v>8.0000000000000002E-3</v>
      </c>
      <c r="F1828" s="399">
        <v>0</v>
      </c>
      <c r="G1828" s="324">
        <v>10</v>
      </c>
      <c r="H1828" s="324">
        <v>30</v>
      </c>
      <c r="I1828" s="324">
        <v>11.2</v>
      </c>
      <c r="J1828" s="324">
        <v>40</v>
      </c>
      <c r="K1828" s="324">
        <v>165</v>
      </c>
      <c r="L1828" s="324">
        <v>1</v>
      </c>
      <c r="M1828" s="324">
        <v>4.3</v>
      </c>
      <c r="N1828" s="324">
        <v>4.3</v>
      </c>
      <c r="O1828" s="324">
        <v>3.1</v>
      </c>
      <c r="P1828" s="324">
        <v>0</v>
      </c>
      <c r="Q1828" s="324" t="s">
        <v>293</v>
      </c>
      <c r="R1828" s="399">
        <v>1</v>
      </c>
      <c r="S1828" s="399">
        <v>0</v>
      </c>
      <c r="T1828" s="399">
        <v>0</v>
      </c>
      <c r="U1828" s="406">
        <v>0.79</v>
      </c>
      <c r="V1828" s="406">
        <v>0</v>
      </c>
      <c r="W1828" s="407">
        <v>0</v>
      </c>
      <c r="X1828" s="407">
        <v>0</v>
      </c>
      <c r="Y1828" s="324">
        <v>0</v>
      </c>
      <c r="Z1828" s="324">
        <v>0</v>
      </c>
      <c r="AA1828" s="407">
        <v>0</v>
      </c>
      <c r="AB1828" s="407">
        <v>0</v>
      </c>
      <c r="AC1828" s="324">
        <v>0</v>
      </c>
      <c r="AD1828" s="324">
        <v>0</v>
      </c>
      <c r="AE1828" s="407">
        <v>0</v>
      </c>
      <c r="AF1828" s="407">
        <v>0</v>
      </c>
      <c r="AG1828" s="324">
        <v>0</v>
      </c>
      <c r="AH1828" s="324">
        <v>0</v>
      </c>
      <c r="AI1828" s="324">
        <v>72.10036370627914</v>
      </c>
      <c r="AJ1828" s="324">
        <v>6900000000</v>
      </c>
      <c r="AK1828" s="324">
        <v>60000000</v>
      </c>
      <c r="AL1828" s="324">
        <v>1100000</v>
      </c>
      <c r="AM1828" s="324">
        <v>2.5000000000000001E-14</v>
      </c>
      <c r="AN1828" s="324">
        <v>0.13</v>
      </c>
      <c r="AO1828" s="324">
        <v>694444</v>
      </c>
      <c r="AP1828" s="324">
        <v>8.0999999999999996E-3</v>
      </c>
      <c r="AQ1828" s="324">
        <v>0.09</v>
      </c>
      <c r="AR1828" s="324">
        <v>36</v>
      </c>
      <c r="AS1828" s="324" t="s">
        <v>7019</v>
      </c>
      <c r="AT1828" s="390">
        <v>0</v>
      </c>
      <c r="AU1828" s="390">
        <v>0</v>
      </c>
      <c r="AV1828" s="390">
        <v>0</v>
      </c>
      <c r="AY1828" s="390" t="s">
        <v>3558</v>
      </c>
    </row>
    <row r="1829" spans="1:51" s="390" customFormat="1">
      <c r="A1829" s="324" t="s">
        <v>81</v>
      </c>
      <c r="B1829" s="324" t="s">
        <v>7025</v>
      </c>
      <c r="C1829" s="324">
        <v>1</v>
      </c>
      <c r="D1829" s="324">
        <v>20</v>
      </c>
      <c r="E1829" s="324">
        <v>8.8999999999999999E-3</v>
      </c>
      <c r="F1829" s="399">
        <v>0</v>
      </c>
      <c r="G1829" s="324">
        <v>9</v>
      </c>
      <c r="H1829" s="324">
        <v>30</v>
      </c>
      <c r="I1829" s="324">
        <v>10.7</v>
      </c>
      <c r="J1829" s="324">
        <v>40</v>
      </c>
      <c r="K1829" s="324">
        <v>165</v>
      </c>
      <c r="L1829" s="324">
        <v>1</v>
      </c>
      <c r="M1829" s="324">
        <v>4.3</v>
      </c>
      <c r="N1829" s="324">
        <v>4.3</v>
      </c>
      <c r="O1829" s="324">
        <v>3.1</v>
      </c>
      <c r="P1829" s="324">
        <v>0</v>
      </c>
      <c r="Q1829" s="324" t="s">
        <v>293</v>
      </c>
      <c r="R1829" s="399">
        <v>1</v>
      </c>
      <c r="S1829" s="399">
        <v>0</v>
      </c>
      <c r="T1829" s="399">
        <v>0</v>
      </c>
      <c r="U1829" s="406">
        <v>0.79</v>
      </c>
      <c r="V1829" s="406">
        <v>0</v>
      </c>
      <c r="W1829" s="407">
        <v>0</v>
      </c>
      <c r="X1829" s="407">
        <v>0</v>
      </c>
      <c r="Y1829" s="324">
        <v>0</v>
      </c>
      <c r="Z1829" s="324">
        <v>0</v>
      </c>
      <c r="AA1829" s="407">
        <v>0</v>
      </c>
      <c r="AB1829" s="407">
        <v>0</v>
      </c>
      <c r="AC1829" s="324">
        <v>0</v>
      </c>
      <c r="AD1829" s="324">
        <v>0</v>
      </c>
      <c r="AE1829" s="407">
        <v>0</v>
      </c>
      <c r="AF1829" s="407">
        <v>0</v>
      </c>
      <c r="AG1829" s="324">
        <v>0</v>
      </c>
      <c r="AH1829" s="324">
        <v>0</v>
      </c>
      <c r="AI1829" s="324">
        <v>78.000260520870142</v>
      </c>
      <c r="AJ1829" s="324">
        <v>6900000000</v>
      </c>
      <c r="AK1829" s="324">
        <v>60000000</v>
      </c>
      <c r="AL1829" s="324">
        <v>1100000</v>
      </c>
      <c r="AM1829" s="324">
        <v>2.5000000000000001E-14</v>
      </c>
      <c r="AN1829" s="324">
        <v>0.13</v>
      </c>
      <c r="AO1829" s="324">
        <v>1000000</v>
      </c>
      <c r="AP1829" s="324">
        <v>5.6299999999999996E-3</v>
      </c>
      <c r="AQ1829" s="324">
        <v>7.4999999999999997E-2</v>
      </c>
      <c r="AR1829" s="324">
        <v>36</v>
      </c>
      <c r="AS1829" s="324" t="s">
        <v>7019</v>
      </c>
      <c r="AT1829" s="390">
        <v>0</v>
      </c>
      <c r="AU1829" s="390">
        <v>0</v>
      </c>
      <c r="AV1829" s="390">
        <v>0</v>
      </c>
      <c r="AY1829" s="390" t="s">
        <v>3558</v>
      </c>
    </row>
    <row r="1830" spans="1:51" s="390" customFormat="1">
      <c r="A1830" s="324" t="s">
        <v>81</v>
      </c>
      <c r="B1830" s="324" t="s">
        <v>7026</v>
      </c>
      <c r="C1830" s="324">
        <v>1.2</v>
      </c>
      <c r="D1830" s="324">
        <v>20</v>
      </c>
      <c r="E1830" s="324">
        <v>1.04E-2</v>
      </c>
      <c r="F1830" s="399">
        <v>0</v>
      </c>
      <c r="G1830" s="324">
        <v>8.6999999999999993</v>
      </c>
      <c r="H1830" s="324">
        <v>30</v>
      </c>
      <c r="I1830" s="324">
        <v>9.8000000000000007</v>
      </c>
      <c r="J1830" s="324">
        <v>40</v>
      </c>
      <c r="K1830" s="324">
        <v>165</v>
      </c>
      <c r="L1830" s="324">
        <v>1</v>
      </c>
      <c r="M1830" s="324">
        <v>4.3</v>
      </c>
      <c r="N1830" s="324">
        <v>4.3</v>
      </c>
      <c r="O1830" s="324">
        <v>3.1</v>
      </c>
      <c r="P1830" s="324">
        <v>0</v>
      </c>
      <c r="Q1830" s="324" t="s">
        <v>293</v>
      </c>
      <c r="R1830" s="399">
        <v>1</v>
      </c>
      <c r="S1830" s="399">
        <v>0</v>
      </c>
      <c r="T1830" s="399">
        <v>0</v>
      </c>
      <c r="U1830" s="406">
        <v>0.79</v>
      </c>
      <c r="V1830" s="406">
        <v>0</v>
      </c>
      <c r="W1830" s="407">
        <v>0</v>
      </c>
      <c r="X1830" s="407">
        <v>0</v>
      </c>
      <c r="Y1830" s="324">
        <v>0</v>
      </c>
      <c r="Z1830" s="324">
        <v>0</v>
      </c>
      <c r="AA1830" s="407">
        <v>0</v>
      </c>
      <c r="AB1830" s="407">
        <v>0</v>
      </c>
      <c r="AC1830" s="324">
        <v>0</v>
      </c>
      <c r="AD1830" s="324">
        <v>0</v>
      </c>
      <c r="AE1830" s="407">
        <v>0</v>
      </c>
      <c r="AF1830" s="407">
        <v>0</v>
      </c>
      <c r="AG1830" s="324">
        <v>0</v>
      </c>
      <c r="AH1830" s="324">
        <v>0</v>
      </c>
      <c r="AI1830" s="324">
        <v>82.300293194794506</v>
      </c>
      <c r="AJ1830" s="324">
        <v>6900000000</v>
      </c>
      <c r="AK1830" s="324">
        <v>60000000</v>
      </c>
      <c r="AL1830" s="324">
        <v>1100000</v>
      </c>
      <c r="AM1830" s="324">
        <v>2.5000000000000001E-14</v>
      </c>
      <c r="AN1830" s="324">
        <v>0.13</v>
      </c>
      <c r="AO1830" s="324">
        <v>1000000</v>
      </c>
      <c r="AP1830" s="324">
        <v>5.6299999999999996E-3</v>
      </c>
      <c r="AQ1830" s="324">
        <v>7.4999999999999997E-2</v>
      </c>
      <c r="AR1830" s="324">
        <v>36</v>
      </c>
      <c r="AS1830" s="324" t="s">
        <v>7019</v>
      </c>
      <c r="AT1830" s="390">
        <v>0</v>
      </c>
      <c r="AU1830" s="390">
        <v>0</v>
      </c>
      <c r="AV1830" s="390">
        <v>0</v>
      </c>
      <c r="AY1830" s="390" t="s">
        <v>3558</v>
      </c>
    </row>
    <row r="1831" spans="1:51" s="390" customFormat="1">
      <c r="A1831" s="324" t="s">
        <v>81</v>
      </c>
      <c r="B1831" s="324" t="s">
        <v>7027</v>
      </c>
      <c r="C1831" s="324">
        <v>1.5</v>
      </c>
      <c r="D1831" s="324">
        <v>20</v>
      </c>
      <c r="E1831" s="324">
        <v>1.5100000000000001E-2</v>
      </c>
      <c r="F1831" s="399">
        <v>0</v>
      </c>
      <c r="G1831" s="324">
        <v>8.5</v>
      </c>
      <c r="H1831" s="324">
        <v>30</v>
      </c>
      <c r="I1831" s="324">
        <v>8.1</v>
      </c>
      <c r="J1831" s="324">
        <v>40</v>
      </c>
      <c r="K1831" s="324">
        <v>165</v>
      </c>
      <c r="L1831" s="324">
        <v>1</v>
      </c>
      <c r="M1831" s="324">
        <v>4.3</v>
      </c>
      <c r="N1831" s="324">
        <v>4.3</v>
      </c>
      <c r="O1831" s="324">
        <v>3.1</v>
      </c>
      <c r="P1831" s="324">
        <v>0</v>
      </c>
      <c r="Q1831" s="324" t="s">
        <v>293</v>
      </c>
      <c r="R1831" s="399">
        <v>1</v>
      </c>
      <c r="S1831" s="399">
        <v>0</v>
      </c>
      <c r="T1831" s="399">
        <v>0</v>
      </c>
      <c r="U1831" s="406">
        <v>0.79</v>
      </c>
      <c r="V1831" s="406">
        <v>0</v>
      </c>
      <c r="W1831" s="407">
        <v>0</v>
      </c>
      <c r="X1831" s="407">
        <v>0</v>
      </c>
      <c r="Y1831" s="324">
        <v>0</v>
      </c>
      <c r="Z1831" s="324">
        <v>0</v>
      </c>
      <c r="AA1831" s="407">
        <v>0</v>
      </c>
      <c r="AB1831" s="407">
        <v>0</v>
      </c>
      <c r="AC1831" s="324">
        <v>0</v>
      </c>
      <c r="AD1831" s="324">
        <v>0</v>
      </c>
      <c r="AE1831" s="407">
        <v>0</v>
      </c>
      <c r="AF1831" s="407">
        <v>0</v>
      </c>
      <c r="AG1831" s="324">
        <v>0</v>
      </c>
      <c r="AH1831" s="324">
        <v>0</v>
      </c>
      <c r="AI1831" s="324">
        <v>91.400159036276719</v>
      </c>
      <c r="AJ1831" s="324">
        <v>6900000000</v>
      </c>
      <c r="AK1831" s="324">
        <v>60000000</v>
      </c>
      <c r="AL1831" s="324">
        <v>1100000</v>
      </c>
      <c r="AM1831" s="324">
        <v>2.5000000000000001E-14</v>
      </c>
      <c r="AN1831" s="324">
        <v>0.13</v>
      </c>
      <c r="AO1831" s="324">
        <v>2250000</v>
      </c>
      <c r="AP1831" s="324">
        <v>2.5000000000000001E-3</v>
      </c>
      <c r="AQ1831" s="324">
        <v>0.05</v>
      </c>
      <c r="AR1831" s="324">
        <v>37</v>
      </c>
      <c r="AS1831" s="324" t="s">
        <v>7019</v>
      </c>
      <c r="AT1831" s="390">
        <v>0</v>
      </c>
      <c r="AU1831" s="390">
        <v>0</v>
      </c>
      <c r="AV1831" s="390">
        <v>0</v>
      </c>
      <c r="AY1831" s="390" t="s">
        <v>3558</v>
      </c>
    </row>
    <row r="1832" spans="1:51" s="390" customFormat="1">
      <c r="A1832" s="324" t="s">
        <v>81</v>
      </c>
      <c r="B1832" s="324" t="s">
        <v>7028</v>
      </c>
      <c r="C1832" s="324">
        <v>2.2000000000000002</v>
      </c>
      <c r="D1832" s="324">
        <v>20</v>
      </c>
      <c r="E1832" s="324">
        <v>2.01E-2</v>
      </c>
      <c r="F1832" s="399">
        <v>0</v>
      </c>
      <c r="G1832" s="324">
        <v>6.1</v>
      </c>
      <c r="H1832" s="324">
        <v>30</v>
      </c>
      <c r="I1832" s="324">
        <v>7.8</v>
      </c>
      <c r="J1832" s="324">
        <v>40</v>
      </c>
      <c r="K1832" s="324">
        <v>165</v>
      </c>
      <c r="L1832" s="324">
        <v>1</v>
      </c>
      <c r="M1832" s="324">
        <v>4.3</v>
      </c>
      <c r="N1832" s="324">
        <v>4.3</v>
      </c>
      <c r="O1832" s="324">
        <v>3.1</v>
      </c>
      <c r="P1832" s="324">
        <v>0</v>
      </c>
      <c r="Q1832" s="324" t="s">
        <v>293</v>
      </c>
      <c r="R1832" s="399">
        <v>1</v>
      </c>
      <c r="S1832" s="399">
        <v>0</v>
      </c>
      <c r="T1832" s="399">
        <v>0</v>
      </c>
      <c r="U1832" s="406">
        <v>0.79</v>
      </c>
      <c r="V1832" s="406">
        <v>0</v>
      </c>
      <c r="W1832" s="407">
        <v>0</v>
      </c>
      <c r="X1832" s="407">
        <v>0</v>
      </c>
      <c r="Y1832" s="324">
        <v>0</v>
      </c>
      <c r="Z1832" s="324">
        <v>0</v>
      </c>
      <c r="AA1832" s="407">
        <v>0</v>
      </c>
      <c r="AB1832" s="407">
        <v>0</v>
      </c>
      <c r="AC1832" s="324">
        <v>0</v>
      </c>
      <c r="AD1832" s="324">
        <v>0</v>
      </c>
      <c r="AE1832" s="407">
        <v>0</v>
      </c>
      <c r="AF1832" s="407">
        <v>0</v>
      </c>
      <c r="AG1832" s="324">
        <v>0</v>
      </c>
      <c r="AH1832" s="324">
        <v>0</v>
      </c>
      <c r="AI1832" s="324">
        <v>115.00038943313696</v>
      </c>
      <c r="AJ1832" s="324">
        <v>6900000000</v>
      </c>
      <c r="AK1832" s="324">
        <v>60000000</v>
      </c>
      <c r="AL1832" s="324">
        <v>1100000</v>
      </c>
      <c r="AM1832" s="324">
        <v>2.5000000000000001E-14</v>
      </c>
      <c r="AN1832" s="324">
        <v>0.13</v>
      </c>
      <c r="AO1832" s="324">
        <v>2250000</v>
      </c>
      <c r="AP1832" s="324">
        <v>2.5000000000000001E-3</v>
      </c>
      <c r="AQ1832" s="324">
        <v>0.05</v>
      </c>
      <c r="AR1832" s="324">
        <v>30</v>
      </c>
      <c r="AS1832" s="324" t="s">
        <v>7019</v>
      </c>
      <c r="AT1832" s="390">
        <v>0</v>
      </c>
      <c r="AU1832" s="390">
        <v>0</v>
      </c>
      <c r="AV1832" s="390">
        <v>0</v>
      </c>
      <c r="AY1832" s="390" t="s">
        <v>3558</v>
      </c>
    </row>
    <row r="1833" spans="1:51" s="390" customFormat="1">
      <c r="A1833" s="324" t="s">
        <v>81</v>
      </c>
      <c r="B1833" s="324" t="s">
        <v>7029</v>
      </c>
      <c r="C1833" s="324">
        <v>3.3</v>
      </c>
      <c r="D1833" s="324">
        <v>20</v>
      </c>
      <c r="E1833" s="324">
        <v>2.6100000000000002E-2</v>
      </c>
      <c r="F1833" s="399">
        <v>0</v>
      </c>
      <c r="G1833" s="324">
        <v>5.9</v>
      </c>
      <c r="H1833" s="324">
        <v>30</v>
      </c>
      <c r="I1833" s="324">
        <v>6.6</v>
      </c>
      <c r="J1833" s="324">
        <v>40</v>
      </c>
      <c r="K1833" s="324">
        <v>165</v>
      </c>
      <c r="L1833" s="324">
        <v>1</v>
      </c>
      <c r="M1833" s="324">
        <v>4.3</v>
      </c>
      <c r="N1833" s="324">
        <v>4.3</v>
      </c>
      <c r="O1833" s="324">
        <v>3.1</v>
      </c>
      <c r="P1833" s="324">
        <v>0</v>
      </c>
      <c r="Q1833" s="324" t="s">
        <v>293</v>
      </c>
      <c r="R1833" s="399">
        <v>1</v>
      </c>
      <c r="S1833" s="399">
        <v>0</v>
      </c>
      <c r="T1833" s="399">
        <v>0</v>
      </c>
      <c r="U1833" s="406">
        <v>0.79</v>
      </c>
      <c r="V1833" s="406">
        <v>0</v>
      </c>
      <c r="W1833" s="407">
        <v>0</v>
      </c>
      <c r="X1833" s="407">
        <v>0</v>
      </c>
      <c r="Y1833" s="324">
        <v>0</v>
      </c>
      <c r="Z1833" s="324">
        <v>0</v>
      </c>
      <c r="AA1833" s="407">
        <v>0</v>
      </c>
      <c r="AB1833" s="407">
        <v>0</v>
      </c>
      <c r="AC1833" s="324">
        <v>0</v>
      </c>
      <c r="AD1833" s="324">
        <v>0</v>
      </c>
      <c r="AE1833" s="407">
        <v>0</v>
      </c>
      <c r="AF1833" s="407">
        <v>0</v>
      </c>
      <c r="AG1833" s="324">
        <v>0</v>
      </c>
      <c r="AH1833" s="324">
        <v>0</v>
      </c>
      <c r="AI1833" s="324">
        <v>131.00057044793857</v>
      </c>
      <c r="AJ1833" s="324">
        <v>6900000000</v>
      </c>
      <c r="AK1833" s="324">
        <v>60000000</v>
      </c>
      <c r="AL1833" s="324">
        <v>1100000</v>
      </c>
      <c r="AM1833" s="324">
        <v>2.5000000000000001E-14</v>
      </c>
      <c r="AN1833" s="324">
        <v>0.13</v>
      </c>
      <c r="AO1833" s="324">
        <v>2250000</v>
      </c>
      <c r="AP1833" s="324">
        <v>2.5000000000000001E-3</v>
      </c>
      <c r="AQ1833" s="324">
        <v>0.05</v>
      </c>
      <c r="AR1833" s="324">
        <v>32</v>
      </c>
      <c r="AS1833" s="324" t="s">
        <v>7019</v>
      </c>
      <c r="AT1833" s="390">
        <v>0</v>
      </c>
      <c r="AU1833" s="390">
        <v>0</v>
      </c>
      <c r="AV1833" s="390">
        <v>0</v>
      </c>
      <c r="AY1833" s="390" t="s">
        <v>3558</v>
      </c>
    </row>
    <row r="1834" spans="1:51" s="390" customFormat="1">
      <c r="A1834" s="324" t="s">
        <v>81</v>
      </c>
      <c r="B1834" s="324" t="s">
        <v>7030</v>
      </c>
      <c r="C1834" s="324">
        <v>4.7</v>
      </c>
      <c r="D1834" s="324">
        <v>20</v>
      </c>
      <c r="E1834" s="324">
        <v>0.04</v>
      </c>
      <c r="F1834" s="399">
        <v>0</v>
      </c>
      <c r="G1834" s="324">
        <v>4.5999999999999996</v>
      </c>
      <c r="H1834" s="324">
        <v>30</v>
      </c>
      <c r="I1834" s="324">
        <v>5.0999999999999996</v>
      </c>
      <c r="J1834" s="324">
        <v>40</v>
      </c>
      <c r="K1834" s="324">
        <v>165</v>
      </c>
      <c r="L1834" s="324">
        <v>1</v>
      </c>
      <c r="M1834" s="324">
        <v>4.3</v>
      </c>
      <c r="N1834" s="324">
        <v>4.3</v>
      </c>
      <c r="O1834" s="324">
        <v>3.1</v>
      </c>
      <c r="P1834" s="324">
        <v>0</v>
      </c>
      <c r="Q1834" s="324" t="s">
        <v>293</v>
      </c>
      <c r="R1834" s="399">
        <v>1</v>
      </c>
      <c r="S1834" s="399">
        <v>0</v>
      </c>
      <c r="T1834" s="399">
        <v>0</v>
      </c>
      <c r="U1834" s="406">
        <v>0.79</v>
      </c>
      <c r="V1834" s="406">
        <v>0</v>
      </c>
      <c r="W1834" s="407">
        <v>0</v>
      </c>
      <c r="X1834" s="407">
        <v>0</v>
      </c>
      <c r="Y1834" s="324">
        <v>0</v>
      </c>
      <c r="Z1834" s="324">
        <v>0</v>
      </c>
      <c r="AA1834" s="407">
        <v>0</v>
      </c>
      <c r="AB1834" s="407">
        <v>0</v>
      </c>
      <c r="AC1834" s="324">
        <v>0</v>
      </c>
      <c r="AD1834" s="324">
        <v>0</v>
      </c>
      <c r="AE1834" s="407">
        <v>0</v>
      </c>
      <c r="AF1834" s="407">
        <v>0</v>
      </c>
      <c r="AG1834" s="324">
        <v>0</v>
      </c>
      <c r="AH1834" s="324">
        <v>0</v>
      </c>
      <c r="AI1834" s="324">
        <v>160.0002723408891</v>
      </c>
      <c r="AJ1834" s="324">
        <v>6900000000</v>
      </c>
      <c r="AK1834" s="324">
        <v>60000000</v>
      </c>
      <c r="AL1834" s="324">
        <v>1100000</v>
      </c>
      <c r="AM1834" s="324">
        <v>2.5000000000000001E-14</v>
      </c>
      <c r="AN1834" s="324">
        <v>0.13</v>
      </c>
      <c r="AO1834" s="324">
        <v>3515625</v>
      </c>
      <c r="AP1834" s="324">
        <v>1.6000000000000001E-3</v>
      </c>
      <c r="AQ1834" s="324">
        <v>0.04</v>
      </c>
      <c r="AR1834" s="324">
        <v>35</v>
      </c>
      <c r="AS1834" s="324" t="s">
        <v>7019</v>
      </c>
      <c r="AT1834" s="390">
        <v>0</v>
      </c>
      <c r="AU1834" s="390">
        <v>0</v>
      </c>
      <c r="AV1834" s="390">
        <v>0</v>
      </c>
      <c r="AY1834" s="390" t="s">
        <v>3558</v>
      </c>
    </row>
    <row r="1835" spans="1:51" s="390" customFormat="1">
      <c r="A1835" s="324" t="s">
        <v>81</v>
      </c>
      <c r="B1835" s="324" t="s">
        <v>7031</v>
      </c>
      <c r="C1835" s="324">
        <v>6.8</v>
      </c>
      <c r="D1835" s="324">
        <v>20</v>
      </c>
      <c r="E1835" s="324">
        <v>6.7400000000000002E-2</v>
      </c>
      <c r="F1835" s="399">
        <v>0</v>
      </c>
      <c r="G1835" s="324">
        <v>3.6</v>
      </c>
      <c r="H1835" s="324">
        <v>30</v>
      </c>
      <c r="I1835" s="324">
        <v>3.9</v>
      </c>
      <c r="J1835" s="324">
        <v>40</v>
      </c>
      <c r="K1835" s="324">
        <v>165</v>
      </c>
      <c r="L1835" s="324">
        <v>1</v>
      </c>
      <c r="M1835" s="324">
        <v>4.3</v>
      </c>
      <c r="N1835" s="324">
        <v>4.3</v>
      </c>
      <c r="O1835" s="324">
        <v>3.1</v>
      </c>
      <c r="P1835" s="324">
        <v>0</v>
      </c>
      <c r="Q1835" s="324" t="s">
        <v>293</v>
      </c>
      <c r="R1835" s="399">
        <v>1</v>
      </c>
      <c r="S1835" s="399">
        <v>0</v>
      </c>
      <c r="T1835" s="399">
        <v>0</v>
      </c>
      <c r="U1835" s="406">
        <v>0.79</v>
      </c>
      <c r="V1835" s="406">
        <v>0</v>
      </c>
      <c r="W1835" s="407">
        <v>0</v>
      </c>
      <c r="X1835" s="407">
        <v>0</v>
      </c>
      <c r="Y1835" s="324">
        <v>0</v>
      </c>
      <c r="Z1835" s="324">
        <v>0</v>
      </c>
      <c r="AA1835" s="407">
        <v>0</v>
      </c>
      <c r="AB1835" s="407">
        <v>0</v>
      </c>
      <c r="AC1835" s="324">
        <v>0</v>
      </c>
      <c r="AD1835" s="324">
        <v>0</v>
      </c>
      <c r="AE1835" s="407">
        <v>0</v>
      </c>
      <c r="AF1835" s="407">
        <v>0</v>
      </c>
      <c r="AG1835" s="324">
        <v>0</v>
      </c>
      <c r="AH1835" s="324">
        <v>0</v>
      </c>
      <c r="AI1835" s="324">
        <v>188.00006635296458</v>
      </c>
      <c r="AJ1835" s="324">
        <v>6900000000</v>
      </c>
      <c r="AK1835" s="324">
        <v>60000000</v>
      </c>
      <c r="AL1835" s="324">
        <v>1100000</v>
      </c>
      <c r="AM1835" s="324">
        <v>2.5000000000000001E-14</v>
      </c>
      <c r="AN1835" s="324">
        <v>0.13</v>
      </c>
      <c r="AO1835" s="324">
        <v>6250000</v>
      </c>
      <c r="AP1835" s="324">
        <v>8.9999999999999998E-4</v>
      </c>
      <c r="AQ1835" s="324">
        <v>0.03</v>
      </c>
      <c r="AR1835" s="324">
        <v>35</v>
      </c>
      <c r="AS1835" s="324" t="s">
        <v>7019</v>
      </c>
      <c r="AT1835" s="390">
        <v>0</v>
      </c>
      <c r="AU1835" s="390">
        <v>0</v>
      </c>
      <c r="AV1835" s="390">
        <v>0</v>
      </c>
      <c r="AY1835" s="390" t="s">
        <v>3558</v>
      </c>
    </row>
    <row r="1836" spans="1:51" s="390" customFormat="1">
      <c r="A1836" s="399" t="s">
        <v>81</v>
      </c>
      <c r="B1836" s="399" t="s">
        <v>3072</v>
      </c>
      <c r="C1836" s="399">
        <v>0.15</v>
      </c>
      <c r="D1836" s="399">
        <v>20</v>
      </c>
      <c r="E1836" s="403">
        <v>8.5000000000000006E-2</v>
      </c>
      <c r="F1836" s="399">
        <v>0</v>
      </c>
      <c r="G1836" s="399">
        <v>1.9</v>
      </c>
      <c r="H1836" s="399">
        <v>0.7</v>
      </c>
      <c r="I1836" s="399">
        <v>1.6</v>
      </c>
      <c r="J1836" s="399">
        <v>40</v>
      </c>
      <c r="K1836" s="399">
        <v>125</v>
      </c>
      <c r="L1836" s="403">
        <v>1</v>
      </c>
      <c r="M1836" s="404">
        <v>2.2000000476837158</v>
      </c>
      <c r="N1836" s="404">
        <v>2.0999999046325684</v>
      </c>
      <c r="O1836" s="404">
        <v>0.5</v>
      </c>
      <c r="P1836" s="399">
        <v>100</v>
      </c>
      <c r="Q1836" s="399" t="s">
        <v>293</v>
      </c>
      <c r="R1836" s="399">
        <v>1</v>
      </c>
      <c r="S1836" s="399">
        <v>0</v>
      </c>
      <c r="T1836" s="399">
        <v>0</v>
      </c>
      <c r="U1836" s="404">
        <v>0.32</v>
      </c>
      <c r="V1836" s="404">
        <v>0</v>
      </c>
      <c r="W1836" s="405">
        <v>2.057E-6</v>
      </c>
      <c r="X1836" s="405">
        <v>0.59523811889073208</v>
      </c>
      <c r="Y1836" s="399">
        <v>1.48</v>
      </c>
      <c r="Z1836" s="399">
        <v>1.79</v>
      </c>
      <c r="AA1836" s="405">
        <v>3.619E-6</v>
      </c>
      <c r="AB1836" s="405">
        <v>0.59523811889073208</v>
      </c>
      <c r="AC1836" s="399">
        <v>1.21</v>
      </c>
      <c r="AD1836" s="399">
        <v>2.0099999999999998</v>
      </c>
      <c r="AE1836" s="405">
        <v>3.0360000000000002E-6</v>
      </c>
      <c r="AF1836" s="405">
        <v>0.59523811889073208</v>
      </c>
      <c r="AG1836" s="399">
        <v>1.28</v>
      </c>
      <c r="AH1836" s="399">
        <v>2.2799999999999998</v>
      </c>
      <c r="AI1836" s="324">
        <v>0</v>
      </c>
      <c r="AJ1836" s="324">
        <v>0</v>
      </c>
      <c r="AK1836" s="324">
        <v>0</v>
      </c>
      <c r="AL1836" s="324">
        <v>0</v>
      </c>
      <c r="AM1836" s="324">
        <v>0</v>
      </c>
      <c r="AN1836" s="324">
        <v>0</v>
      </c>
      <c r="AO1836" s="403">
        <v>8718767</v>
      </c>
      <c r="AP1836" s="403">
        <v>6.4999999999999997E-4</v>
      </c>
      <c r="AQ1836" s="403">
        <v>2.5399999999999999E-2</v>
      </c>
      <c r="AR1836" s="403">
        <v>159</v>
      </c>
      <c r="AS1836" s="399" t="s">
        <v>3073</v>
      </c>
      <c r="AT1836" s="390">
        <v>0</v>
      </c>
      <c r="AU1836" s="390">
        <v>0</v>
      </c>
      <c r="AV1836" s="390">
        <v>0</v>
      </c>
      <c r="AY1836" s="390" t="s">
        <v>3558</v>
      </c>
    </row>
    <row r="1837" spans="1:51" s="390" customFormat="1">
      <c r="A1837" s="399" t="s">
        <v>81</v>
      </c>
      <c r="B1837" s="399" t="s">
        <v>3074</v>
      </c>
      <c r="C1837" s="399">
        <v>0.22</v>
      </c>
      <c r="D1837" s="399">
        <v>20</v>
      </c>
      <c r="E1837" s="403">
        <v>0.111</v>
      </c>
      <c r="F1837" s="399">
        <v>0</v>
      </c>
      <c r="G1837" s="399">
        <v>1.5</v>
      </c>
      <c r="H1837" s="399">
        <v>0.7</v>
      </c>
      <c r="I1837" s="399">
        <v>1.48</v>
      </c>
      <c r="J1837" s="399">
        <v>40</v>
      </c>
      <c r="K1837" s="399">
        <v>125</v>
      </c>
      <c r="L1837" s="403">
        <v>1</v>
      </c>
      <c r="M1837" s="404">
        <v>2.2000000476837158</v>
      </c>
      <c r="N1837" s="404">
        <v>2.0999999046325684</v>
      </c>
      <c r="O1837" s="404">
        <v>0.5</v>
      </c>
      <c r="P1837" s="399">
        <v>100</v>
      </c>
      <c r="Q1837" s="399" t="s">
        <v>293</v>
      </c>
      <c r="R1837" s="399">
        <v>1</v>
      </c>
      <c r="S1837" s="399">
        <v>0</v>
      </c>
      <c r="T1837" s="399">
        <v>0</v>
      </c>
      <c r="U1837" s="404">
        <v>0.32</v>
      </c>
      <c r="V1837" s="404">
        <v>0</v>
      </c>
      <c r="W1837" s="405">
        <v>2.057E-6</v>
      </c>
      <c r="X1837" s="405">
        <v>0.65476190121400935</v>
      </c>
      <c r="Y1837" s="399">
        <v>1.48</v>
      </c>
      <c r="Z1837" s="399">
        <v>1.79</v>
      </c>
      <c r="AA1837" s="405">
        <v>3.619E-6</v>
      </c>
      <c r="AB1837" s="405">
        <v>0.65476190121400935</v>
      </c>
      <c r="AC1837" s="399">
        <v>1.21</v>
      </c>
      <c r="AD1837" s="399">
        <v>2.0099999999999998</v>
      </c>
      <c r="AE1837" s="405">
        <v>3.0360000000000002E-6</v>
      </c>
      <c r="AF1837" s="405">
        <v>0.65476190121400935</v>
      </c>
      <c r="AG1837" s="399">
        <v>1.28</v>
      </c>
      <c r="AH1837" s="399">
        <v>2.2799999999999998</v>
      </c>
      <c r="AI1837" s="324">
        <v>0</v>
      </c>
      <c r="AJ1837" s="324">
        <v>0</v>
      </c>
      <c r="AK1837" s="324">
        <v>0</v>
      </c>
      <c r="AL1837" s="324">
        <v>0</v>
      </c>
      <c r="AM1837" s="324">
        <v>0</v>
      </c>
      <c r="AN1837" s="324">
        <v>0</v>
      </c>
      <c r="AO1837" s="403">
        <v>8718767</v>
      </c>
      <c r="AP1837" s="403">
        <v>6.4999999999999997E-4</v>
      </c>
      <c r="AQ1837" s="403">
        <v>2.5399999999999999E-2</v>
      </c>
      <c r="AR1837" s="403">
        <v>143</v>
      </c>
      <c r="AS1837" s="399" t="s">
        <v>3073</v>
      </c>
      <c r="AT1837" s="390">
        <v>0</v>
      </c>
      <c r="AU1837" s="390">
        <v>0</v>
      </c>
      <c r="AV1837" s="390">
        <v>0</v>
      </c>
      <c r="AY1837" s="390" t="s">
        <v>3533</v>
      </c>
    </row>
    <row r="1838" spans="1:51" s="390" customFormat="1">
      <c r="A1838" s="399" t="s">
        <v>81</v>
      </c>
      <c r="B1838" s="399" t="s">
        <v>3075</v>
      </c>
      <c r="C1838" s="399">
        <v>0.33</v>
      </c>
      <c r="D1838" s="399">
        <v>20</v>
      </c>
      <c r="E1838" s="403">
        <v>0.14399999999999999</v>
      </c>
      <c r="F1838" s="399">
        <v>0</v>
      </c>
      <c r="G1838" s="399">
        <v>1.3</v>
      </c>
      <c r="H1838" s="399">
        <v>0.7</v>
      </c>
      <c r="I1838" s="399">
        <v>1.3</v>
      </c>
      <c r="J1838" s="399">
        <v>40</v>
      </c>
      <c r="K1838" s="399">
        <v>125</v>
      </c>
      <c r="L1838" s="403">
        <v>1</v>
      </c>
      <c r="M1838" s="404">
        <v>2.2000000476837158</v>
      </c>
      <c r="N1838" s="404">
        <v>2.0999999046325684</v>
      </c>
      <c r="O1838" s="404">
        <v>0.5</v>
      </c>
      <c r="P1838" s="399">
        <v>100</v>
      </c>
      <c r="Q1838" s="399" t="s">
        <v>293</v>
      </c>
      <c r="R1838" s="399">
        <v>1</v>
      </c>
      <c r="S1838" s="399">
        <v>0</v>
      </c>
      <c r="T1838" s="399">
        <v>0</v>
      </c>
      <c r="U1838" s="404">
        <v>0.32</v>
      </c>
      <c r="V1838" s="404">
        <v>0</v>
      </c>
      <c r="W1838" s="405">
        <v>2.057E-6</v>
      </c>
      <c r="X1838" s="405">
        <v>0.78571431693576643</v>
      </c>
      <c r="Y1838" s="399">
        <v>1.48</v>
      </c>
      <c r="Z1838" s="399">
        <v>1.79</v>
      </c>
      <c r="AA1838" s="405">
        <v>3.619E-6</v>
      </c>
      <c r="AB1838" s="405">
        <v>0.78571431693576643</v>
      </c>
      <c r="AC1838" s="399">
        <v>1.21</v>
      </c>
      <c r="AD1838" s="399">
        <v>2.0099999999999998</v>
      </c>
      <c r="AE1838" s="405">
        <v>3.0360000000000002E-6</v>
      </c>
      <c r="AF1838" s="405">
        <v>0.78571431693576643</v>
      </c>
      <c r="AG1838" s="399">
        <v>1.28</v>
      </c>
      <c r="AH1838" s="399">
        <v>2.2799999999999998</v>
      </c>
      <c r="AI1838" s="324">
        <v>0</v>
      </c>
      <c r="AJ1838" s="324">
        <v>0</v>
      </c>
      <c r="AK1838" s="324">
        <v>0</v>
      </c>
      <c r="AL1838" s="324">
        <v>0</v>
      </c>
      <c r="AM1838" s="324">
        <v>0</v>
      </c>
      <c r="AN1838" s="324">
        <v>0</v>
      </c>
      <c r="AO1838" s="403">
        <v>8718767</v>
      </c>
      <c r="AP1838" s="403">
        <v>6.4999999999999997E-4</v>
      </c>
      <c r="AQ1838" s="403">
        <v>2.5399999999999999E-2</v>
      </c>
      <c r="AR1838" s="403">
        <v>143</v>
      </c>
      <c r="AS1838" s="399" t="s">
        <v>3073</v>
      </c>
      <c r="AT1838" s="390">
        <v>0</v>
      </c>
      <c r="AU1838" s="390">
        <v>0</v>
      </c>
      <c r="AV1838" s="390">
        <v>0</v>
      </c>
      <c r="AY1838" s="390" t="s">
        <v>3533</v>
      </c>
    </row>
    <row r="1839" spans="1:51" s="390" customFormat="1">
      <c r="A1839" s="399" t="s">
        <v>81</v>
      </c>
      <c r="B1839" s="399" t="s">
        <v>3076</v>
      </c>
      <c r="C1839" s="399">
        <v>0.47</v>
      </c>
      <c r="D1839" s="399">
        <v>20</v>
      </c>
      <c r="E1839" s="403">
        <v>0.17699999999999999</v>
      </c>
      <c r="F1839" s="399">
        <v>0</v>
      </c>
      <c r="G1839" s="399">
        <v>1.2</v>
      </c>
      <c r="H1839" s="399">
        <v>0.7</v>
      </c>
      <c r="I1839" s="399">
        <v>1.25</v>
      </c>
      <c r="J1839" s="399">
        <v>40</v>
      </c>
      <c r="K1839" s="399">
        <v>125</v>
      </c>
      <c r="L1839" s="403">
        <v>1</v>
      </c>
      <c r="M1839" s="404">
        <v>2.2000000476837158</v>
      </c>
      <c r="N1839" s="404">
        <v>2.0999999046325684</v>
      </c>
      <c r="O1839" s="404">
        <v>0.5</v>
      </c>
      <c r="P1839" s="399">
        <v>100</v>
      </c>
      <c r="Q1839" s="399" t="s">
        <v>293</v>
      </c>
      <c r="R1839" s="399">
        <v>1</v>
      </c>
      <c r="S1839" s="399">
        <v>0</v>
      </c>
      <c r="T1839" s="399">
        <v>0</v>
      </c>
      <c r="U1839" s="404">
        <v>0.32</v>
      </c>
      <c r="V1839" s="404">
        <v>0</v>
      </c>
      <c r="W1839" s="405">
        <v>2.057E-6</v>
      </c>
      <c r="X1839" s="405">
        <v>0.93253968017441891</v>
      </c>
      <c r="Y1839" s="399">
        <v>1.48</v>
      </c>
      <c r="Z1839" s="399">
        <v>1.79</v>
      </c>
      <c r="AA1839" s="405">
        <v>3.619E-6</v>
      </c>
      <c r="AB1839" s="405">
        <v>0.93253968017441891</v>
      </c>
      <c r="AC1839" s="399">
        <v>1.21</v>
      </c>
      <c r="AD1839" s="399">
        <v>2.0099999999999998</v>
      </c>
      <c r="AE1839" s="405">
        <v>3.0360000000000002E-6</v>
      </c>
      <c r="AF1839" s="405">
        <v>0.93253968017441891</v>
      </c>
      <c r="AG1839" s="399">
        <v>1.28</v>
      </c>
      <c r="AH1839" s="399">
        <v>2.2799999999999998</v>
      </c>
      <c r="AI1839" s="324">
        <v>0</v>
      </c>
      <c r="AJ1839" s="324">
        <v>0</v>
      </c>
      <c r="AK1839" s="324">
        <v>0</v>
      </c>
      <c r="AL1839" s="324">
        <v>0</v>
      </c>
      <c r="AM1839" s="324">
        <v>0</v>
      </c>
      <c r="AN1839" s="324">
        <v>0</v>
      </c>
      <c r="AO1839" s="403">
        <v>8718767</v>
      </c>
      <c r="AP1839" s="403">
        <v>6.4999999999999997E-4</v>
      </c>
      <c r="AQ1839" s="403">
        <v>2.5399999999999999E-2</v>
      </c>
      <c r="AR1839" s="403">
        <v>125</v>
      </c>
      <c r="AS1839" s="399" t="s">
        <v>3073</v>
      </c>
      <c r="AT1839" s="390">
        <v>0</v>
      </c>
      <c r="AU1839" s="390">
        <v>0</v>
      </c>
      <c r="AV1839" s="390">
        <v>0</v>
      </c>
      <c r="AY1839" s="390" t="s">
        <v>3533</v>
      </c>
    </row>
    <row r="1840" spans="1:51" s="390" customFormat="1">
      <c r="A1840" s="399" t="s">
        <v>81</v>
      </c>
      <c r="B1840" s="399" t="s">
        <v>3077</v>
      </c>
      <c r="C1840" s="399">
        <v>0.68</v>
      </c>
      <c r="D1840" s="399">
        <v>20</v>
      </c>
      <c r="E1840" s="403">
        <v>0.215</v>
      </c>
      <c r="F1840" s="399">
        <v>0</v>
      </c>
      <c r="G1840" s="399">
        <v>0.95</v>
      </c>
      <c r="H1840" s="399">
        <v>0.7</v>
      </c>
      <c r="I1840" s="399">
        <v>1.05</v>
      </c>
      <c r="J1840" s="399">
        <v>40</v>
      </c>
      <c r="K1840" s="399">
        <v>125</v>
      </c>
      <c r="L1840" s="403">
        <v>1</v>
      </c>
      <c r="M1840" s="404">
        <v>2.2000000476837158</v>
      </c>
      <c r="N1840" s="404">
        <v>2.0999999046325684</v>
      </c>
      <c r="O1840" s="404">
        <v>0.5</v>
      </c>
      <c r="P1840" s="399">
        <v>100</v>
      </c>
      <c r="Q1840" s="399" t="s">
        <v>293</v>
      </c>
      <c r="R1840" s="399">
        <v>1</v>
      </c>
      <c r="S1840" s="399">
        <v>0</v>
      </c>
      <c r="T1840" s="399">
        <v>0</v>
      </c>
      <c r="U1840" s="404">
        <v>0.32</v>
      </c>
      <c r="V1840" s="404">
        <v>0</v>
      </c>
      <c r="W1840" s="405">
        <v>2.057E-6</v>
      </c>
      <c r="X1840" s="405">
        <v>1.156462597198227</v>
      </c>
      <c r="Y1840" s="399">
        <v>1.48</v>
      </c>
      <c r="Z1840" s="399">
        <v>1.79</v>
      </c>
      <c r="AA1840" s="405">
        <v>3.619E-6</v>
      </c>
      <c r="AB1840" s="405">
        <v>1.156462597198227</v>
      </c>
      <c r="AC1840" s="399">
        <v>1.21</v>
      </c>
      <c r="AD1840" s="399">
        <v>2.0099999999999998</v>
      </c>
      <c r="AE1840" s="405">
        <v>3.0360000000000002E-6</v>
      </c>
      <c r="AF1840" s="405">
        <v>1.156462597198227</v>
      </c>
      <c r="AG1840" s="399">
        <v>1.28</v>
      </c>
      <c r="AH1840" s="399">
        <v>2.2799999999999998</v>
      </c>
      <c r="AI1840" s="324">
        <v>0</v>
      </c>
      <c r="AJ1840" s="324">
        <v>0</v>
      </c>
      <c r="AK1840" s="324">
        <v>0</v>
      </c>
      <c r="AL1840" s="324">
        <v>0</v>
      </c>
      <c r="AM1840" s="324">
        <v>0</v>
      </c>
      <c r="AN1840" s="324">
        <v>0</v>
      </c>
      <c r="AO1840" s="403">
        <v>8718767</v>
      </c>
      <c r="AP1840" s="403">
        <v>6.4999999999999997E-4</v>
      </c>
      <c r="AQ1840" s="403">
        <v>2.5399999999999999E-2</v>
      </c>
      <c r="AR1840" s="403">
        <v>147</v>
      </c>
      <c r="AS1840" s="399" t="s">
        <v>3073</v>
      </c>
      <c r="AT1840" s="390">
        <v>0</v>
      </c>
      <c r="AU1840" s="390">
        <v>0</v>
      </c>
      <c r="AV1840" s="390">
        <v>0</v>
      </c>
      <c r="AY1840" s="390" t="s">
        <v>3533</v>
      </c>
    </row>
    <row r="1841" spans="1:51" s="390" customFormat="1">
      <c r="A1841" s="399" t="s">
        <v>81</v>
      </c>
      <c r="B1841" s="399" t="s">
        <v>2084</v>
      </c>
      <c r="C1841" s="399">
        <v>1</v>
      </c>
      <c r="D1841" s="399">
        <v>20</v>
      </c>
      <c r="E1841" s="403">
        <v>0.153</v>
      </c>
      <c r="F1841" s="399">
        <v>0</v>
      </c>
      <c r="G1841" s="399">
        <v>1.2</v>
      </c>
      <c r="H1841" s="399">
        <v>0.7</v>
      </c>
      <c r="I1841" s="399">
        <v>1.22</v>
      </c>
      <c r="J1841" s="399">
        <v>40</v>
      </c>
      <c r="K1841" s="399">
        <v>125</v>
      </c>
      <c r="L1841" s="403">
        <v>1</v>
      </c>
      <c r="M1841" s="404">
        <v>2</v>
      </c>
      <c r="N1841" s="404">
        <v>2</v>
      </c>
      <c r="O1841" s="404">
        <v>0.60000002384185791</v>
      </c>
      <c r="P1841" s="399">
        <v>100</v>
      </c>
      <c r="Q1841" s="399" t="s">
        <v>293</v>
      </c>
      <c r="R1841" s="399">
        <v>1</v>
      </c>
      <c r="S1841" s="399">
        <v>0</v>
      </c>
      <c r="T1841" s="399">
        <v>0</v>
      </c>
      <c r="U1841" s="404">
        <v>0.38</v>
      </c>
      <c r="V1841" s="404">
        <v>0.21</v>
      </c>
      <c r="W1841" s="405">
        <v>4.1476599999999999E-6</v>
      </c>
      <c r="X1841" s="405">
        <v>1.7006802721088436</v>
      </c>
      <c r="Y1841" s="399">
        <v>1.48</v>
      </c>
      <c r="Z1841" s="399">
        <v>1.79</v>
      </c>
      <c r="AA1841" s="405">
        <v>7.2972199999999999E-6</v>
      </c>
      <c r="AB1841" s="405">
        <v>1.7006802721088436</v>
      </c>
      <c r="AC1841" s="399">
        <v>1.21</v>
      </c>
      <c r="AD1841" s="399">
        <v>2.0099999999999998</v>
      </c>
      <c r="AE1841" s="405">
        <v>6.1216799999999996E-6</v>
      </c>
      <c r="AF1841" s="405">
        <v>1.7006802721088436</v>
      </c>
      <c r="AG1841" s="399">
        <v>1.28</v>
      </c>
      <c r="AH1841" s="399">
        <v>2.2799999999999998</v>
      </c>
      <c r="AI1841" s="324">
        <v>0</v>
      </c>
      <c r="AJ1841" s="324">
        <v>0</v>
      </c>
      <c r="AK1841" s="324">
        <v>0</v>
      </c>
      <c r="AL1841" s="324">
        <v>0</v>
      </c>
      <c r="AM1841" s="324">
        <v>0</v>
      </c>
      <c r="AN1841" s="324">
        <v>0</v>
      </c>
      <c r="AO1841" s="403">
        <v>4448351</v>
      </c>
      <c r="AP1841" s="403">
        <v>1.2600000000000001E-3</v>
      </c>
      <c r="AQ1841" s="403">
        <v>3.5560000000000001E-2</v>
      </c>
      <c r="AR1841" s="403">
        <v>159</v>
      </c>
      <c r="AS1841" s="399" t="s">
        <v>2085</v>
      </c>
      <c r="AT1841" s="390">
        <v>0</v>
      </c>
      <c r="AU1841" s="390">
        <v>0</v>
      </c>
      <c r="AV1841" s="390">
        <v>0</v>
      </c>
      <c r="AY1841" s="390" t="s">
        <v>3533</v>
      </c>
    </row>
    <row r="1842" spans="1:51" s="390" customFormat="1">
      <c r="A1842" s="399" t="s">
        <v>81</v>
      </c>
      <c r="B1842" s="399" t="s">
        <v>2092</v>
      </c>
      <c r="C1842" s="399">
        <v>10</v>
      </c>
      <c r="D1842" s="399">
        <v>20</v>
      </c>
      <c r="E1842" s="403">
        <v>1.27</v>
      </c>
      <c r="F1842" s="399">
        <v>0</v>
      </c>
      <c r="G1842" s="399">
        <v>0.37</v>
      </c>
      <c r="H1842" s="399">
        <v>0.7</v>
      </c>
      <c r="I1842" s="399">
        <v>0.44</v>
      </c>
      <c r="J1842" s="399">
        <v>40</v>
      </c>
      <c r="K1842" s="399">
        <v>125</v>
      </c>
      <c r="L1842" s="403">
        <v>1</v>
      </c>
      <c r="M1842" s="404">
        <v>2</v>
      </c>
      <c r="N1842" s="404">
        <v>2</v>
      </c>
      <c r="O1842" s="404">
        <v>0.60000002384185791</v>
      </c>
      <c r="P1842" s="399">
        <v>100</v>
      </c>
      <c r="Q1842" s="399" t="s">
        <v>293</v>
      </c>
      <c r="R1842" s="399">
        <v>1</v>
      </c>
      <c r="S1842" s="399">
        <v>0</v>
      </c>
      <c r="T1842" s="399">
        <v>0</v>
      </c>
      <c r="U1842" s="404">
        <v>0.38</v>
      </c>
      <c r="V1842" s="404">
        <v>0.21</v>
      </c>
      <c r="W1842" s="405">
        <v>4.1476599999999999E-6</v>
      </c>
      <c r="X1842" s="405">
        <v>4.2517006802721093</v>
      </c>
      <c r="Y1842" s="399">
        <v>1.48</v>
      </c>
      <c r="Z1842" s="399">
        <v>1.79</v>
      </c>
      <c r="AA1842" s="405">
        <v>7.2972199999999999E-6</v>
      </c>
      <c r="AB1842" s="405">
        <v>4.2517006802721093</v>
      </c>
      <c r="AC1842" s="399">
        <v>1.21</v>
      </c>
      <c r="AD1842" s="399">
        <v>2.0099999999999998</v>
      </c>
      <c r="AE1842" s="405">
        <v>6.1216799999999996E-6</v>
      </c>
      <c r="AF1842" s="405">
        <v>4.2517006802721093</v>
      </c>
      <c r="AG1842" s="399">
        <v>1.28</v>
      </c>
      <c r="AH1842" s="399">
        <v>2.2799999999999998</v>
      </c>
      <c r="AI1842" s="324">
        <v>0</v>
      </c>
      <c r="AJ1842" s="324">
        <v>0</v>
      </c>
      <c r="AK1842" s="324">
        <v>0</v>
      </c>
      <c r="AL1842" s="324">
        <v>0</v>
      </c>
      <c r="AM1842" s="324">
        <v>0</v>
      </c>
      <c r="AN1842" s="324">
        <v>0</v>
      </c>
      <c r="AO1842" s="403">
        <v>11258739</v>
      </c>
      <c r="AP1842" s="403">
        <v>5.0000000000000001E-4</v>
      </c>
      <c r="AQ1842" s="403">
        <v>2.2349999999999998E-2</v>
      </c>
      <c r="AR1842" s="403">
        <v>148</v>
      </c>
      <c r="AS1842" s="399" t="s">
        <v>2085</v>
      </c>
      <c r="AT1842" s="390">
        <v>0</v>
      </c>
      <c r="AU1842" s="390">
        <v>0</v>
      </c>
      <c r="AV1842" s="390">
        <v>0</v>
      </c>
      <c r="AY1842" s="390" t="s">
        <v>3533</v>
      </c>
    </row>
    <row r="1843" spans="1:51" s="390" customFormat="1">
      <c r="A1843" s="399" t="s">
        <v>81</v>
      </c>
      <c r="B1843" s="399" t="s">
        <v>2100</v>
      </c>
      <c r="C1843" s="399">
        <v>100</v>
      </c>
      <c r="D1843" s="399">
        <v>20</v>
      </c>
      <c r="E1843" s="403">
        <v>11.1</v>
      </c>
      <c r="F1843" s="399">
        <v>0</v>
      </c>
      <c r="G1843" s="399">
        <v>0.115</v>
      </c>
      <c r="H1843" s="399">
        <v>0.7</v>
      </c>
      <c r="I1843" s="399">
        <v>0.13500000000000001</v>
      </c>
      <c r="J1843" s="399">
        <v>40</v>
      </c>
      <c r="K1843" s="399">
        <v>125</v>
      </c>
      <c r="L1843" s="403">
        <v>1</v>
      </c>
      <c r="M1843" s="404">
        <v>2</v>
      </c>
      <c r="N1843" s="404">
        <v>2</v>
      </c>
      <c r="O1843" s="404">
        <v>0.60000002384185791</v>
      </c>
      <c r="P1843" s="399">
        <v>100</v>
      </c>
      <c r="Q1843" s="399" t="s">
        <v>293</v>
      </c>
      <c r="R1843" s="399">
        <v>1</v>
      </c>
      <c r="S1843" s="399">
        <v>0</v>
      </c>
      <c r="T1843" s="399">
        <v>0</v>
      </c>
      <c r="U1843" s="404">
        <v>0.38</v>
      </c>
      <c r="V1843" s="404">
        <v>0.21</v>
      </c>
      <c r="W1843" s="405">
        <v>4.1476599999999999E-6</v>
      </c>
      <c r="X1843" s="405">
        <v>12.531328320802006</v>
      </c>
      <c r="Y1843" s="399">
        <v>1.48</v>
      </c>
      <c r="Z1843" s="399">
        <v>1.79</v>
      </c>
      <c r="AA1843" s="405">
        <v>7.2972199999999999E-6</v>
      </c>
      <c r="AB1843" s="405">
        <v>12.531328320802006</v>
      </c>
      <c r="AC1843" s="399">
        <v>1.21</v>
      </c>
      <c r="AD1843" s="399">
        <v>2.0099999999999998</v>
      </c>
      <c r="AE1843" s="405">
        <v>6.1216799999999996E-6</v>
      </c>
      <c r="AF1843" s="405">
        <v>12.531328320802006</v>
      </c>
      <c r="AG1843" s="399">
        <v>1.28</v>
      </c>
      <c r="AH1843" s="399">
        <v>2.2799999999999998</v>
      </c>
      <c r="AI1843" s="324">
        <v>0</v>
      </c>
      <c r="AJ1843" s="324">
        <v>0</v>
      </c>
      <c r="AK1843" s="324">
        <v>0</v>
      </c>
      <c r="AL1843" s="324">
        <v>0</v>
      </c>
      <c r="AM1843" s="324">
        <v>0</v>
      </c>
      <c r="AN1843" s="324">
        <v>0</v>
      </c>
      <c r="AO1843" s="403">
        <v>28305389</v>
      </c>
      <c r="AP1843" s="403">
        <v>2.0000000000000001E-4</v>
      </c>
      <c r="AQ1843" s="403">
        <v>1.41E-2</v>
      </c>
      <c r="AR1843" s="403">
        <v>179</v>
      </c>
      <c r="AS1843" s="399" t="s">
        <v>2085</v>
      </c>
      <c r="AT1843" s="390">
        <v>0</v>
      </c>
      <c r="AU1843" s="390">
        <v>0</v>
      </c>
      <c r="AV1843" s="390">
        <v>0</v>
      </c>
      <c r="AY1843" s="390" t="s">
        <v>3533</v>
      </c>
    </row>
    <row r="1844" spans="1:51" s="390" customFormat="1">
      <c r="A1844" s="399" t="s">
        <v>81</v>
      </c>
      <c r="B1844" s="399" t="s">
        <v>2093</v>
      </c>
      <c r="C1844" s="399">
        <v>15</v>
      </c>
      <c r="D1844" s="399">
        <v>20</v>
      </c>
      <c r="E1844" s="403">
        <v>2.02</v>
      </c>
      <c r="F1844" s="399">
        <v>0</v>
      </c>
      <c r="G1844" s="399">
        <v>0.28999999999999998</v>
      </c>
      <c r="H1844" s="399">
        <v>0.7</v>
      </c>
      <c r="I1844" s="399">
        <v>0.35</v>
      </c>
      <c r="J1844" s="399">
        <v>40</v>
      </c>
      <c r="K1844" s="399">
        <v>125</v>
      </c>
      <c r="L1844" s="403">
        <v>1</v>
      </c>
      <c r="M1844" s="404">
        <v>2</v>
      </c>
      <c r="N1844" s="404">
        <v>2</v>
      </c>
      <c r="O1844" s="404">
        <v>0.60000002384185791</v>
      </c>
      <c r="P1844" s="399">
        <v>100</v>
      </c>
      <c r="Q1844" s="399" t="s">
        <v>293</v>
      </c>
      <c r="R1844" s="399">
        <v>1</v>
      </c>
      <c r="S1844" s="399">
        <v>0</v>
      </c>
      <c r="T1844" s="399">
        <v>0</v>
      </c>
      <c r="U1844" s="404">
        <v>0.38</v>
      </c>
      <c r="V1844" s="404">
        <v>0.21</v>
      </c>
      <c r="W1844" s="405">
        <v>4.1476599999999999E-6</v>
      </c>
      <c r="X1844" s="405">
        <v>5.1020408163265305</v>
      </c>
      <c r="Y1844" s="399">
        <v>1.48</v>
      </c>
      <c r="Z1844" s="399">
        <v>1.79</v>
      </c>
      <c r="AA1844" s="405">
        <v>7.2972199999999999E-6</v>
      </c>
      <c r="AB1844" s="405">
        <v>5.1020408163265305</v>
      </c>
      <c r="AC1844" s="399">
        <v>1.21</v>
      </c>
      <c r="AD1844" s="399">
        <v>2.0099999999999998</v>
      </c>
      <c r="AE1844" s="405">
        <v>6.1216799999999996E-6</v>
      </c>
      <c r="AF1844" s="405">
        <v>5.1020408163265305</v>
      </c>
      <c r="AG1844" s="399">
        <v>1.28</v>
      </c>
      <c r="AH1844" s="399">
        <v>2.2799999999999998</v>
      </c>
      <c r="AI1844" s="324">
        <v>0</v>
      </c>
      <c r="AJ1844" s="324">
        <v>0</v>
      </c>
      <c r="AK1844" s="324">
        <v>0</v>
      </c>
      <c r="AL1844" s="324">
        <v>0</v>
      </c>
      <c r="AM1844" s="324">
        <v>0</v>
      </c>
      <c r="AN1844" s="324">
        <v>0</v>
      </c>
      <c r="AO1844" s="403">
        <v>14148675</v>
      </c>
      <c r="AP1844" s="403">
        <v>4.0000000000000002E-4</v>
      </c>
      <c r="AQ1844" s="403">
        <v>1.9939999999999999E-2</v>
      </c>
      <c r="AR1844" s="403">
        <v>147</v>
      </c>
      <c r="AS1844" s="399" t="s">
        <v>2085</v>
      </c>
      <c r="AT1844" s="390">
        <v>0</v>
      </c>
      <c r="AU1844" s="390">
        <v>0</v>
      </c>
      <c r="AV1844" s="390">
        <v>0</v>
      </c>
      <c r="AY1844" s="390" t="s">
        <v>3533</v>
      </c>
    </row>
    <row r="1845" spans="1:51" s="390" customFormat="1">
      <c r="A1845" s="399" t="s">
        <v>81</v>
      </c>
      <c r="B1845" s="399" t="s">
        <v>2086</v>
      </c>
      <c r="C1845" s="399">
        <v>2.2000000000000002</v>
      </c>
      <c r="D1845" s="399">
        <v>20</v>
      </c>
      <c r="E1845" s="403">
        <v>0.27800000000000002</v>
      </c>
      <c r="F1845" s="399">
        <v>0</v>
      </c>
      <c r="G1845" s="399">
        <v>0.78</v>
      </c>
      <c r="H1845" s="399">
        <v>0.7</v>
      </c>
      <c r="I1845" s="399">
        <v>0.95</v>
      </c>
      <c r="J1845" s="399">
        <v>40</v>
      </c>
      <c r="K1845" s="399">
        <v>125</v>
      </c>
      <c r="L1845" s="403">
        <v>1</v>
      </c>
      <c r="M1845" s="404">
        <v>2</v>
      </c>
      <c r="N1845" s="404">
        <v>2</v>
      </c>
      <c r="O1845" s="404">
        <v>0.60000002384185791</v>
      </c>
      <c r="P1845" s="399">
        <v>100</v>
      </c>
      <c r="Q1845" s="399" t="s">
        <v>293</v>
      </c>
      <c r="R1845" s="399">
        <v>1</v>
      </c>
      <c r="S1845" s="399">
        <v>0</v>
      </c>
      <c r="T1845" s="399">
        <v>0</v>
      </c>
      <c r="U1845" s="404">
        <v>0.38</v>
      </c>
      <c r="V1845" s="404">
        <v>0.21</v>
      </c>
      <c r="W1845" s="405">
        <v>4.1476599999999999E-6</v>
      </c>
      <c r="X1845" s="405">
        <v>2.0146520583184215</v>
      </c>
      <c r="Y1845" s="399">
        <v>1.48</v>
      </c>
      <c r="Z1845" s="399">
        <v>1.79</v>
      </c>
      <c r="AA1845" s="405">
        <v>7.2972199999999999E-6</v>
      </c>
      <c r="AB1845" s="405">
        <v>2.0146520583184215</v>
      </c>
      <c r="AC1845" s="399">
        <v>1.21</v>
      </c>
      <c r="AD1845" s="399">
        <v>2.0099999999999998</v>
      </c>
      <c r="AE1845" s="405">
        <v>6.1216799999999996E-6</v>
      </c>
      <c r="AF1845" s="405">
        <v>2.0146520583184215</v>
      </c>
      <c r="AG1845" s="399">
        <v>1.28</v>
      </c>
      <c r="AH1845" s="399">
        <v>2.2799999999999998</v>
      </c>
      <c r="AI1845" s="324">
        <v>0</v>
      </c>
      <c r="AJ1845" s="324">
        <v>0</v>
      </c>
      <c r="AK1845" s="324">
        <v>0</v>
      </c>
      <c r="AL1845" s="324">
        <v>0</v>
      </c>
      <c r="AM1845" s="324">
        <v>0</v>
      </c>
      <c r="AN1845" s="324">
        <v>0</v>
      </c>
      <c r="AO1845" s="403">
        <v>5580011</v>
      </c>
      <c r="AP1845" s="403">
        <v>1.01E-3</v>
      </c>
      <c r="AQ1845" s="403">
        <v>3.175E-2</v>
      </c>
      <c r="AR1845" s="403">
        <v>145</v>
      </c>
      <c r="AS1845" s="399" t="s">
        <v>2085</v>
      </c>
      <c r="AT1845" s="390">
        <v>0</v>
      </c>
      <c r="AU1845" s="390">
        <v>0</v>
      </c>
      <c r="AV1845" s="390">
        <v>0</v>
      </c>
      <c r="AY1845" s="390" t="s">
        <v>3533</v>
      </c>
    </row>
    <row r="1846" spans="1:51" s="390" customFormat="1">
      <c r="A1846" s="399" t="s">
        <v>81</v>
      </c>
      <c r="B1846" s="399" t="s">
        <v>2094</v>
      </c>
      <c r="C1846" s="399">
        <v>22</v>
      </c>
      <c r="D1846" s="399">
        <v>20</v>
      </c>
      <c r="E1846" s="403">
        <v>2.78</v>
      </c>
      <c r="F1846" s="399">
        <v>0</v>
      </c>
      <c r="G1846" s="399">
        <v>0.24</v>
      </c>
      <c r="H1846" s="399">
        <v>0.7</v>
      </c>
      <c r="I1846" s="399">
        <v>0.30499999999999999</v>
      </c>
      <c r="J1846" s="399">
        <v>40</v>
      </c>
      <c r="K1846" s="399">
        <v>125</v>
      </c>
      <c r="L1846" s="403">
        <v>1</v>
      </c>
      <c r="M1846" s="404">
        <v>2</v>
      </c>
      <c r="N1846" s="404">
        <v>2</v>
      </c>
      <c r="O1846" s="404">
        <v>0.60000002384185791</v>
      </c>
      <c r="P1846" s="399">
        <v>100</v>
      </c>
      <c r="Q1846" s="399" t="s">
        <v>293</v>
      </c>
      <c r="R1846" s="399">
        <v>1</v>
      </c>
      <c r="S1846" s="399">
        <v>0</v>
      </c>
      <c r="T1846" s="399">
        <v>0</v>
      </c>
      <c r="U1846" s="404">
        <v>0.38</v>
      </c>
      <c r="V1846" s="404">
        <v>0.21</v>
      </c>
      <c r="W1846" s="405">
        <v>4.1476599999999999E-6</v>
      </c>
      <c r="X1846" s="405">
        <v>6.3879210220673635</v>
      </c>
      <c r="Y1846" s="399">
        <v>1.48</v>
      </c>
      <c r="Z1846" s="399">
        <v>1.79</v>
      </c>
      <c r="AA1846" s="405">
        <v>7.2972199999999999E-6</v>
      </c>
      <c r="AB1846" s="405">
        <v>6.3879210220673635</v>
      </c>
      <c r="AC1846" s="399">
        <v>1.21</v>
      </c>
      <c r="AD1846" s="399">
        <v>2.0099999999999998</v>
      </c>
      <c r="AE1846" s="405">
        <v>6.1216799999999996E-6</v>
      </c>
      <c r="AF1846" s="405">
        <v>6.3879210220673635</v>
      </c>
      <c r="AG1846" s="399">
        <v>1.28</v>
      </c>
      <c r="AH1846" s="399">
        <v>2.2799999999999998</v>
      </c>
      <c r="AI1846" s="324">
        <v>0</v>
      </c>
      <c r="AJ1846" s="324">
        <v>0</v>
      </c>
      <c r="AK1846" s="324">
        <v>0</v>
      </c>
      <c r="AL1846" s="324">
        <v>0</v>
      </c>
      <c r="AM1846" s="324">
        <v>0</v>
      </c>
      <c r="AN1846" s="324">
        <v>0</v>
      </c>
      <c r="AO1846" s="403">
        <v>17793403</v>
      </c>
      <c r="AP1846" s="403">
        <v>3.2000000000000003E-4</v>
      </c>
      <c r="AQ1846" s="403">
        <v>1.7780000000000001E-2</v>
      </c>
      <c r="AR1846" s="403">
        <v>141</v>
      </c>
      <c r="AS1846" s="399" t="s">
        <v>2085</v>
      </c>
      <c r="AT1846" s="390">
        <v>0</v>
      </c>
      <c r="AU1846" s="390">
        <v>0</v>
      </c>
      <c r="AV1846" s="390">
        <v>0</v>
      </c>
      <c r="AY1846" s="390" t="s">
        <v>3533</v>
      </c>
    </row>
    <row r="1847" spans="1:51" s="390" customFormat="1">
      <c r="A1847" s="399" t="s">
        <v>81</v>
      </c>
      <c r="B1847" s="399" t="s">
        <v>2087</v>
      </c>
      <c r="C1847" s="399">
        <v>3.3</v>
      </c>
      <c r="D1847" s="399">
        <v>20</v>
      </c>
      <c r="E1847" s="403">
        <v>0.46</v>
      </c>
      <c r="F1847" s="399">
        <v>0</v>
      </c>
      <c r="G1847" s="399">
        <v>0.66</v>
      </c>
      <c r="H1847" s="399">
        <v>0.7</v>
      </c>
      <c r="I1847" s="399">
        <v>0.72</v>
      </c>
      <c r="J1847" s="399">
        <v>40</v>
      </c>
      <c r="K1847" s="399">
        <v>125</v>
      </c>
      <c r="L1847" s="403">
        <v>1</v>
      </c>
      <c r="M1847" s="404">
        <v>2</v>
      </c>
      <c r="N1847" s="404">
        <v>2</v>
      </c>
      <c r="O1847" s="404">
        <v>0.60000002384185791</v>
      </c>
      <c r="P1847" s="399">
        <v>100</v>
      </c>
      <c r="Q1847" s="399" t="s">
        <v>293</v>
      </c>
      <c r="R1847" s="399">
        <v>1</v>
      </c>
      <c r="S1847" s="399">
        <v>0</v>
      </c>
      <c r="T1847" s="399">
        <v>0</v>
      </c>
      <c r="U1847" s="404">
        <v>0.38</v>
      </c>
      <c r="V1847" s="404">
        <v>0.21</v>
      </c>
      <c r="W1847" s="405">
        <v>4.1476599999999999E-6</v>
      </c>
      <c r="X1847" s="405">
        <v>2.4553571073781879</v>
      </c>
      <c r="Y1847" s="399">
        <v>1.48</v>
      </c>
      <c r="Z1847" s="399">
        <v>1.79</v>
      </c>
      <c r="AA1847" s="405">
        <v>7.2972199999999999E-6</v>
      </c>
      <c r="AB1847" s="405">
        <v>2.4553571073781879</v>
      </c>
      <c r="AC1847" s="399">
        <v>1.21</v>
      </c>
      <c r="AD1847" s="399">
        <v>2.0099999999999998</v>
      </c>
      <c r="AE1847" s="405">
        <v>6.1216799999999996E-6</v>
      </c>
      <c r="AF1847" s="405">
        <v>2.4553571073781879</v>
      </c>
      <c r="AG1847" s="399">
        <v>1.28</v>
      </c>
      <c r="AH1847" s="399">
        <v>2.2799999999999998</v>
      </c>
      <c r="AI1847" s="324">
        <v>0</v>
      </c>
      <c r="AJ1847" s="324">
        <v>0</v>
      </c>
      <c r="AK1847" s="324">
        <v>0</v>
      </c>
      <c r="AL1847" s="324">
        <v>0</v>
      </c>
      <c r="AM1847" s="324">
        <v>0</v>
      </c>
      <c r="AN1847" s="324">
        <v>0</v>
      </c>
      <c r="AO1847" s="403">
        <v>7205593</v>
      </c>
      <c r="AP1847" s="403">
        <v>7.7999999999999999E-4</v>
      </c>
      <c r="AQ1847" s="403">
        <v>2.794E-2</v>
      </c>
      <c r="AR1847" s="403">
        <v>152</v>
      </c>
      <c r="AS1847" s="399" t="s">
        <v>2085</v>
      </c>
      <c r="AT1847" s="390">
        <v>0</v>
      </c>
      <c r="AU1847" s="390">
        <v>0</v>
      </c>
      <c r="AV1847" s="390">
        <v>0</v>
      </c>
      <c r="AY1847" s="390" t="s">
        <v>3533</v>
      </c>
    </row>
    <row r="1848" spans="1:51" s="390" customFormat="1">
      <c r="A1848" s="399" t="s">
        <v>81</v>
      </c>
      <c r="B1848" s="399" t="s">
        <v>2095</v>
      </c>
      <c r="C1848" s="399">
        <v>33</v>
      </c>
      <c r="D1848" s="399">
        <v>20</v>
      </c>
      <c r="E1848" s="403">
        <v>4.45</v>
      </c>
      <c r="F1848" s="399">
        <v>0</v>
      </c>
      <c r="G1848" s="399">
        <v>0.18</v>
      </c>
      <c r="H1848" s="399">
        <v>0.7</v>
      </c>
      <c r="I1848" s="399">
        <v>0.20499999999999999</v>
      </c>
      <c r="J1848" s="399">
        <v>40</v>
      </c>
      <c r="K1848" s="399">
        <v>125</v>
      </c>
      <c r="L1848" s="403">
        <v>1</v>
      </c>
      <c r="M1848" s="404">
        <v>2</v>
      </c>
      <c r="N1848" s="404">
        <v>2</v>
      </c>
      <c r="O1848" s="404">
        <v>0.60000002384185791</v>
      </c>
      <c r="P1848" s="399">
        <v>100</v>
      </c>
      <c r="Q1848" s="399" t="s">
        <v>293</v>
      </c>
      <c r="R1848" s="399">
        <v>1</v>
      </c>
      <c r="S1848" s="399">
        <v>0</v>
      </c>
      <c r="T1848" s="399">
        <v>0</v>
      </c>
      <c r="U1848" s="404">
        <v>0.38</v>
      </c>
      <c r="V1848" s="404">
        <v>0.21</v>
      </c>
      <c r="W1848" s="405">
        <v>4.1476599999999999E-6</v>
      </c>
      <c r="X1848" s="405">
        <v>7.5549450549450556</v>
      </c>
      <c r="Y1848" s="399">
        <v>1.48</v>
      </c>
      <c r="Z1848" s="399">
        <v>1.79</v>
      </c>
      <c r="AA1848" s="405">
        <v>7.2972199999999999E-6</v>
      </c>
      <c r="AB1848" s="405">
        <v>7.5549450549450556</v>
      </c>
      <c r="AC1848" s="399">
        <v>1.21</v>
      </c>
      <c r="AD1848" s="399">
        <v>2.0099999999999998</v>
      </c>
      <c r="AE1848" s="405">
        <v>6.1216799999999996E-6</v>
      </c>
      <c r="AF1848" s="405">
        <v>7.5549450549450556</v>
      </c>
      <c r="AG1848" s="399">
        <v>1.28</v>
      </c>
      <c r="AH1848" s="399">
        <v>2.2799999999999998</v>
      </c>
      <c r="AI1848" s="324">
        <v>0</v>
      </c>
      <c r="AJ1848" s="324">
        <v>0</v>
      </c>
      <c r="AK1848" s="324">
        <v>0</v>
      </c>
      <c r="AL1848" s="324">
        <v>0</v>
      </c>
      <c r="AM1848" s="324">
        <v>0</v>
      </c>
      <c r="AN1848" s="324">
        <v>0</v>
      </c>
      <c r="AO1848" s="403">
        <v>22681497</v>
      </c>
      <c r="AP1848" s="403">
        <v>2.5000000000000001E-4</v>
      </c>
      <c r="AQ1848" s="403">
        <v>1.575E-2</v>
      </c>
      <c r="AR1848" s="403">
        <v>194</v>
      </c>
      <c r="AS1848" s="399" t="s">
        <v>2085</v>
      </c>
      <c r="AT1848" s="390">
        <v>0</v>
      </c>
      <c r="AU1848" s="390">
        <v>0</v>
      </c>
      <c r="AV1848" s="390">
        <v>0</v>
      </c>
      <c r="AY1848" s="390" t="s">
        <v>3533</v>
      </c>
    </row>
    <row r="1849" spans="1:51" s="390" customFormat="1">
      <c r="A1849" s="399" t="s">
        <v>81</v>
      </c>
      <c r="B1849" s="399" t="s">
        <v>2088</v>
      </c>
      <c r="C1849" s="399">
        <v>4.7</v>
      </c>
      <c r="D1849" s="399">
        <v>20</v>
      </c>
      <c r="E1849" s="403">
        <v>0.66500000000000004</v>
      </c>
      <c r="F1849" s="399">
        <v>0</v>
      </c>
      <c r="G1849" s="399">
        <v>0.52</v>
      </c>
      <c r="H1849" s="399">
        <v>0.7</v>
      </c>
      <c r="I1849" s="399">
        <v>0.66</v>
      </c>
      <c r="J1849" s="399">
        <v>40</v>
      </c>
      <c r="K1849" s="399">
        <v>125</v>
      </c>
      <c r="L1849" s="403">
        <v>1</v>
      </c>
      <c r="M1849" s="404">
        <v>2</v>
      </c>
      <c r="N1849" s="404">
        <v>2</v>
      </c>
      <c r="O1849" s="404">
        <v>0.60000002384185791</v>
      </c>
      <c r="P1849" s="399">
        <v>100</v>
      </c>
      <c r="Q1849" s="399" t="s">
        <v>293</v>
      </c>
      <c r="R1849" s="399">
        <v>1</v>
      </c>
      <c r="S1849" s="399">
        <v>0</v>
      </c>
      <c r="T1849" s="399">
        <v>0</v>
      </c>
      <c r="U1849" s="404">
        <v>0.38</v>
      </c>
      <c r="V1849" s="404">
        <v>0.21</v>
      </c>
      <c r="W1849" s="405">
        <v>4.1476599999999999E-6</v>
      </c>
      <c r="X1849" s="405">
        <v>2.9448620358804116</v>
      </c>
      <c r="Y1849" s="399">
        <v>1.48</v>
      </c>
      <c r="Z1849" s="399">
        <v>1.79</v>
      </c>
      <c r="AA1849" s="405">
        <v>7.2972199999999999E-6</v>
      </c>
      <c r="AB1849" s="405">
        <v>2.9448620358804116</v>
      </c>
      <c r="AC1849" s="399">
        <v>1.21</v>
      </c>
      <c r="AD1849" s="399">
        <v>2.0099999999999998</v>
      </c>
      <c r="AE1849" s="405">
        <v>6.1216799999999996E-6</v>
      </c>
      <c r="AF1849" s="405">
        <v>2.9448620358804116</v>
      </c>
      <c r="AG1849" s="399">
        <v>1.28</v>
      </c>
      <c r="AH1849" s="399">
        <v>2.2799999999999998</v>
      </c>
      <c r="AI1849" s="324">
        <v>0</v>
      </c>
      <c r="AJ1849" s="324">
        <v>0</v>
      </c>
      <c r="AK1849" s="324">
        <v>0</v>
      </c>
      <c r="AL1849" s="324">
        <v>0</v>
      </c>
      <c r="AM1849" s="324">
        <v>0</v>
      </c>
      <c r="AN1849" s="324">
        <v>0</v>
      </c>
      <c r="AO1849" s="403">
        <v>8718767</v>
      </c>
      <c r="AP1849" s="403">
        <v>6.4999999999999997E-4</v>
      </c>
      <c r="AQ1849" s="403">
        <v>2.5399999999999999E-2</v>
      </c>
      <c r="AR1849" s="403">
        <v>125</v>
      </c>
      <c r="AS1849" s="399" t="s">
        <v>2085</v>
      </c>
      <c r="AT1849" s="390">
        <v>0</v>
      </c>
      <c r="AU1849" s="390">
        <v>0</v>
      </c>
      <c r="AV1849" s="390">
        <v>0</v>
      </c>
      <c r="AY1849" s="390" t="s">
        <v>3533</v>
      </c>
    </row>
    <row r="1850" spans="1:51" s="390" customFormat="1">
      <c r="A1850" s="399" t="s">
        <v>81</v>
      </c>
      <c r="B1850" s="399" t="s">
        <v>2096</v>
      </c>
      <c r="C1850" s="399">
        <v>47</v>
      </c>
      <c r="D1850" s="399">
        <v>20</v>
      </c>
      <c r="E1850" s="403">
        <v>5.6</v>
      </c>
      <c r="F1850" s="399">
        <v>0</v>
      </c>
      <c r="G1850" s="399">
        <v>0.155</v>
      </c>
      <c r="H1850" s="399">
        <v>0.7</v>
      </c>
      <c r="I1850" s="399">
        <v>0.20499999999999999</v>
      </c>
      <c r="J1850" s="399">
        <v>40</v>
      </c>
      <c r="K1850" s="399">
        <v>125</v>
      </c>
      <c r="L1850" s="403">
        <v>1</v>
      </c>
      <c r="M1850" s="404">
        <v>2</v>
      </c>
      <c r="N1850" s="404">
        <v>2</v>
      </c>
      <c r="O1850" s="404">
        <v>0.60000002384185791</v>
      </c>
      <c r="P1850" s="399">
        <v>100</v>
      </c>
      <c r="Q1850" s="399" t="s">
        <v>293</v>
      </c>
      <c r="R1850" s="399">
        <v>1</v>
      </c>
      <c r="S1850" s="399">
        <v>0</v>
      </c>
      <c r="T1850" s="399">
        <v>0</v>
      </c>
      <c r="U1850" s="404">
        <v>0.38</v>
      </c>
      <c r="V1850" s="404">
        <v>0.21</v>
      </c>
      <c r="W1850" s="405">
        <v>4.1476599999999999E-6</v>
      </c>
      <c r="X1850" s="405">
        <v>9.0245775729646702</v>
      </c>
      <c r="Y1850" s="399">
        <v>1.48</v>
      </c>
      <c r="Z1850" s="399">
        <v>1.79</v>
      </c>
      <c r="AA1850" s="405">
        <v>7.2972199999999999E-6</v>
      </c>
      <c r="AB1850" s="405">
        <v>9.0245775729646702</v>
      </c>
      <c r="AC1850" s="399">
        <v>1.21</v>
      </c>
      <c r="AD1850" s="399">
        <v>2.0099999999999998</v>
      </c>
      <c r="AE1850" s="405">
        <v>6.1216799999999996E-6</v>
      </c>
      <c r="AF1850" s="405">
        <v>9.0245775729646702</v>
      </c>
      <c r="AG1850" s="399">
        <v>1.28</v>
      </c>
      <c r="AH1850" s="399">
        <v>2.2799999999999998</v>
      </c>
      <c r="AI1850" s="324">
        <v>0</v>
      </c>
      <c r="AJ1850" s="324">
        <v>0</v>
      </c>
      <c r="AK1850" s="324">
        <v>0</v>
      </c>
      <c r="AL1850" s="324">
        <v>0</v>
      </c>
      <c r="AM1850" s="324">
        <v>0</v>
      </c>
      <c r="AN1850" s="324">
        <v>0</v>
      </c>
      <c r="AO1850" s="403">
        <v>22681497</v>
      </c>
      <c r="AP1850" s="403">
        <v>2.5000000000000001E-4</v>
      </c>
      <c r="AQ1850" s="403">
        <v>1.575E-2</v>
      </c>
      <c r="AR1850" s="403">
        <v>155</v>
      </c>
      <c r="AS1850" s="399" t="s">
        <v>2085</v>
      </c>
      <c r="AT1850" s="390">
        <v>0</v>
      </c>
      <c r="AU1850" s="390">
        <v>0</v>
      </c>
      <c r="AV1850" s="390">
        <v>0</v>
      </c>
      <c r="AY1850" s="390" t="s">
        <v>3533</v>
      </c>
    </row>
    <row r="1851" spans="1:51" s="390" customFormat="1">
      <c r="A1851" s="399" t="s">
        <v>81</v>
      </c>
      <c r="B1851" s="399" t="s">
        <v>2089</v>
      </c>
      <c r="C1851" s="399">
        <v>5.6</v>
      </c>
      <c r="D1851" s="399">
        <v>20</v>
      </c>
      <c r="E1851" s="403">
        <v>0.75</v>
      </c>
      <c r="F1851" s="399">
        <v>0</v>
      </c>
      <c r="G1851" s="399">
        <v>0.5</v>
      </c>
      <c r="H1851" s="399">
        <v>0.7</v>
      </c>
      <c r="I1851" s="399">
        <v>0.6</v>
      </c>
      <c r="J1851" s="399">
        <v>40</v>
      </c>
      <c r="K1851" s="399">
        <v>125</v>
      </c>
      <c r="L1851" s="403">
        <v>1</v>
      </c>
      <c r="M1851" s="404">
        <v>2</v>
      </c>
      <c r="N1851" s="404">
        <v>2</v>
      </c>
      <c r="O1851" s="404">
        <v>0.60000002384185791</v>
      </c>
      <c r="P1851" s="399">
        <v>100</v>
      </c>
      <c r="Q1851" s="399" t="s">
        <v>293</v>
      </c>
      <c r="R1851" s="399">
        <v>1</v>
      </c>
      <c r="S1851" s="399">
        <v>0</v>
      </c>
      <c r="T1851" s="399">
        <v>0</v>
      </c>
      <c r="U1851" s="404">
        <v>0.38</v>
      </c>
      <c r="V1851" s="404">
        <v>0.21</v>
      </c>
      <c r="W1851" s="405">
        <v>4.1476599999999999E-6</v>
      </c>
      <c r="X1851" s="405">
        <v>3.1746031205400049</v>
      </c>
      <c r="Y1851" s="399">
        <v>1.48</v>
      </c>
      <c r="Z1851" s="399">
        <v>1.79</v>
      </c>
      <c r="AA1851" s="405">
        <v>7.2972199999999999E-6</v>
      </c>
      <c r="AB1851" s="405">
        <v>3.1746031205400049</v>
      </c>
      <c r="AC1851" s="399">
        <v>1.21</v>
      </c>
      <c r="AD1851" s="399">
        <v>2.0099999999999998</v>
      </c>
      <c r="AE1851" s="405">
        <v>6.1216799999999996E-6</v>
      </c>
      <c r="AF1851" s="405">
        <v>3.1746031205400049</v>
      </c>
      <c r="AG1851" s="399">
        <v>1.28</v>
      </c>
      <c r="AH1851" s="399">
        <v>2.2799999999999998</v>
      </c>
      <c r="AI1851" s="324">
        <v>0</v>
      </c>
      <c r="AJ1851" s="324">
        <v>0</v>
      </c>
      <c r="AK1851" s="324">
        <v>0</v>
      </c>
      <c r="AL1851" s="324">
        <v>0</v>
      </c>
      <c r="AM1851" s="324">
        <v>0</v>
      </c>
      <c r="AN1851" s="324">
        <v>0</v>
      </c>
      <c r="AO1851" s="403">
        <v>8718767</v>
      </c>
      <c r="AP1851" s="403">
        <v>6.4999999999999997E-4</v>
      </c>
      <c r="AQ1851" s="403">
        <v>2.5399999999999999E-2</v>
      </c>
      <c r="AR1851" s="403">
        <v>135</v>
      </c>
      <c r="AS1851" s="399" t="s">
        <v>2085</v>
      </c>
      <c r="AT1851" s="390">
        <v>0</v>
      </c>
      <c r="AU1851" s="390">
        <v>0</v>
      </c>
      <c r="AV1851" s="390">
        <v>0</v>
      </c>
      <c r="AY1851" s="390" t="s">
        <v>3533</v>
      </c>
    </row>
    <row r="1852" spans="1:51" s="390" customFormat="1">
      <c r="A1852" s="399" t="s">
        <v>81</v>
      </c>
      <c r="B1852" s="399" t="s">
        <v>2097</v>
      </c>
      <c r="C1852" s="399">
        <v>56</v>
      </c>
      <c r="D1852" s="399">
        <v>20</v>
      </c>
      <c r="E1852" s="403">
        <v>6.65</v>
      </c>
      <c r="F1852" s="399">
        <v>0</v>
      </c>
      <c r="G1852" s="399">
        <v>0.14499999999999999</v>
      </c>
      <c r="H1852" s="399">
        <v>0.7</v>
      </c>
      <c r="I1852" s="399">
        <v>0.19500000000000001</v>
      </c>
      <c r="J1852" s="399">
        <v>40</v>
      </c>
      <c r="K1852" s="399">
        <v>125</v>
      </c>
      <c r="L1852" s="403">
        <v>1</v>
      </c>
      <c r="M1852" s="404">
        <v>2</v>
      </c>
      <c r="N1852" s="404">
        <v>2</v>
      </c>
      <c r="O1852" s="404">
        <v>0.60000002384185791</v>
      </c>
      <c r="P1852" s="399">
        <v>100</v>
      </c>
      <c r="Q1852" s="399" t="s">
        <v>293</v>
      </c>
      <c r="R1852" s="399">
        <v>1</v>
      </c>
      <c r="S1852" s="399">
        <v>0</v>
      </c>
      <c r="T1852" s="399">
        <v>0</v>
      </c>
      <c r="U1852" s="404">
        <v>0.38</v>
      </c>
      <c r="V1852" s="404">
        <v>0.21</v>
      </c>
      <c r="W1852" s="405">
        <v>4.1476599999999999E-6</v>
      </c>
      <c r="X1852" s="405">
        <v>9.3896713615023479</v>
      </c>
      <c r="Y1852" s="399">
        <v>1.48</v>
      </c>
      <c r="Z1852" s="399">
        <v>1.79</v>
      </c>
      <c r="AA1852" s="405">
        <v>7.2972199999999999E-6</v>
      </c>
      <c r="AB1852" s="405">
        <v>9.3896713615023479</v>
      </c>
      <c r="AC1852" s="399">
        <v>1.21</v>
      </c>
      <c r="AD1852" s="399">
        <v>2.0099999999999998</v>
      </c>
      <c r="AE1852" s="405">
        <v>6.1216799999999996E-6</v>
      </c>
      <c r="AF1852" s="405">
        <v>9.3896713615023479</v>
      </c>
      <c r="AG1852" s="399">
        <v>1.28</v>
      </c>
      <c r="AH1852" s="399">
        <v>2.2799999999999998</v>
      </c>
      <c r="AI1852" s="324">
        <v>0</v>
      </c>
      <c r="AJ1852" s="324">
        <v>0</v>
      </c>
      <c r="AK1852" s="324">
        <v>0</v>
      </c>
      <c r="AL1852" s="324">
        <v>0</v>
      </c>
      <c r="AM1852" s="324">
        <v>0</v>
      </c>
      <c r="AN1852" s="324">
        <v>0</v>
      </c>
      <c r="AO1852" s="403">
        <v>22681497</v>
      </c>
      <c r="AP1852" s="403">
        <v>2.5000000000000001E-4</v>
      </c>
      <c r="AQ1852" s="403">
        <v>1.575E-2</v>
      </c>
      <c r="AR1852" s="403">
        <v>144</v>
      </c>
      <c r="AS1852" s="399" t="s">
        <v>2085</v>
      </c>
      <c r="AT1852" s="390">
        <v>0</v>
      </c>
      <c r="AU1852" s="390">
        <v>0</v>
      </c>
      <c r="AV1852" s="390">
        <v>0</v>
      </c>
      <c r="AY1852" s="390" t="s">
        <v>3533</v>
      </c>
    </row>
    <row r="1853" spans="1:51" s="390" customFormat="1">
      <c r="A1853" s="399" t="s">
        <v>81</v>
      </c>
      <c r="B1853" s="399" t="s">
        <v>2090</v>
      </c>
      <c r="C1853" s="399">
        <v>6.8</v>
      </c>
      <c r="D1853" s="399">
        <v>20</v>
      </c>
      <c r="E1853" s="403">
        <v>0.92</v>
      </c>
      <c r="F1853" s="399">
        <v>0</v>
      </c>
      <c r="G1853" s="399">
        <v>0.41</v>
      </c>
      <c r="H1853" s="399">
        <v>0.7</v>
      </c>
      <c r="I1853" s="399">
        <v>0.52</v>
      </c>
      <c r="J1853" s="399">
        <v>40</v>
      </c>
      <c r="K1853" s="399">
        <v>125</v>
      </c>
      <c r="L1853" s="403">
        <v>1</v>
      </c>
      <c r="M1853" s="404">
        <v>2</v>
      </c>
      <c r="N1853" s="404">
        <v>2</v>
      </c>
      <c r="O1853" s="404">
        <v>0.60000002384185791</v>
      </c>
      <c r="P1853" s="399">
        <v>100</v>
      </c>
      <c r="Q1853" s="399" t="s">
        <v>293</v>
      </c>
      <c r="R1853" s="399">
        <v>1</v>
      </c>
      <c r="S1853" s="399">
        <v>0</v>
      </c>
      <c r="T1853" s="399">
        <v>0</v>
      </c>
      <c r="U1853" s="404">
        <v>0.38</v>
      </c>
      <c r="V1853" s="404">
        <v>0.21</v>
      </c>
      <c r="W1853" s="405">
        <v>4.1476599999999999E-6</v>
      </c>
      <c r="X1853" s="405">
        <v>3.6796537828651861</v>
      </c>
      <c r="Y1853" s="399">
        <v>1.48</v>
      </c>
      <c r="Z1853" s="399">
        <v>1.79</v>
      </c>
      <c r="AA1853" s="405">
        <v>7.2972199999999999E-6</v>
      </c>
      <c r="AB1853" s="405">
        <v>3.6796537828651861</v>
      </c>
      <c r="AC1853" s="399">
        <v>1.21</v>
      </c>
      <c r="AD1853" s="399">
        <v>2.0099999999999998</v>
      </c>
      <c r="AE1853" s="405">
        <v>6.1216799999999996E-6</v>
      </c>
      <c r="AF1853" s="405">
        <v>3.6796537828651861</v>
      </c>
      <c r="AG1853" s="399">
        <v>1.28</v>
      </c>
      <c r="AH1853" s="399">
        <v>2.2799999999999998</v>
      </c>
      <c r="AI1853" s="324">
        <v>0</v>
      </c>
      <c r="AJ1853" s="324">
        <v>0</v>
      </c>
      <c r="AK1853" s="324">
        <v>0</v>
      </c>
      <c r="AL1853" s="324">
        <v>0</v>
      </c>
      <c r="AM1853" s="324">
        <v>0</v>
      </c>
      <c r="AN1853" s="324">
        <v>0</v>
      </c>
      <c r="AO1853" s="403">
        <v>11258739</v>
      </c>
      <c r="AP1853" s="403">
        <v>5.0000000000000001E-4</v>
      </c>
      <c r="AQ1853" s="403">
        <v>2.2349999999999998E-2</v>
      </c>
      <c r="AR1853" s="403">
        <v>145</v>
      </c>
      <c r="AS1853" s="399" t="s">
        <v>2085</v>
      </c>
      <c r="AT1853" s="390">
        <v>0</v>
      </c>
      <c r="AU1853" s="390">
        <v>0</v>
      </c>
      <c r="AV1853" s="390">
        <v>0</v>
      </c>
      <c r="AY1853" s="390" t="s">
        <v>3533</v>
      </c>
    </row>
    <row r="1854" spans="1:51" s="390" customFormat="1">
      <c r="A1854" s="399" t="s">
        <v>81</v>
      </c>
      <c r="B1854" s="399" t="s">
        <v>2098</v>
      </c>
      <c r="C1854" s="399">
        <v>68</v>
      </c>
      <c r="D1854" s="399">
        <v>20</v>
      </c>
      <c r="E1854" s="403">
        <v>8.5</v>
      </c>
      <c r="F1854" s="399">
        <v>0</v>
      </c>
      <c r="G1854" s="399">
        <v>0.13500000000000001</v>
      </c>
      <c r="H1854" s="399">
        <v>0.7</v>
      </c>
      <c r="I1854" s="399">
        <v>0.155</v>
      </c>
      <c r="J1854" s="399">
        <v>40</v>
      </c>
      <c r="K1854" s="399">
        <v>125</v>
      </c>
      <c r="L1854" s="403">
        <v>1</v>
      </c>
      <c r="M1854" s="404">
        <v>2</v>
      </c>
      <c r="N1854" s="404">
        <v>2</v>
      </c>
      <c r="O1854" s="404">
        <v>0.60000002384185791</v>
      </c>
      <c r="P1854" s="399">
        <v>100</v>
      </c>
      <c r="Q1854" s="399" t="s">
        <v>293</v>
      </c>
      <c r="R1854" s="399">
        <v>1</v>
      </c>
      <c r="S1854" s="399">
        <v>0</v>
      </c>
      <c r="T1854" s="399">
        <v>0</v>
      </c>
      <c r="U1854" s="404">
        <v>0.38</v>
      </c>
      <c r="V1854" s="404">
        <v>0.21</v>
      </c>
      <c r="W1854" s="405">
        <v>4.1476599999999999E-6</v>
      </c>
      <c r="X1854" s="405">
        <v>10.651629072681706</v>
      </c>
      <c r="Y1854" s="399">
        <v>1.48</v>
      </c>
      <c r="Z1854" s="399">
        <v>1.79</v>
      </c>
      <c r="AA1854" s="405">
        <v>7.2972199999999999E-6</v>
      </c>
      <c r="AB1854" s="405">
        <v>10.651629072681706</v>
      </c>
      <c r="AC1854" s="399">
        <v>1.21</v>
      </c>
      <c r="AD1854" s="399">
        <v>2.0099999999999998</v>
      </c>
      <c r="AE1854" s="405">
        <v>6.1216799999999996E-6</v>
      </c>
      <c r="AF1854" s="405">
        <v>10.651629072681706</v>
      </c>
      <c r="AG1854" s="399">
        <v>1.28</v>
      </c>
      <c r="AH1854" s="399">
        <v>2.2799999999999998</v>
      </c>
      <c r="AI1854" s="324">
        <v>0</v>
      </c>
      <c r="AJ1854" s="324">
        <v>0</v>
      </c>
      <c r="AK1854" s="324">
        <v>0</v>
      </c>
      <c r="AL1854" s="324">
        <v>0</v>
      </c>
      <c r="AM1854" s="324">
        <v>0</v>
      </c>
      <c r="AN1854" s="324">
        <v>0</v>
      </c>
      <c r="AO1854" s="403">
        <v>28305389</v>
      </c>
      <c r="AP1854" s="403">
        <v>2.0000000000000001E-4</v>
      </c>
      <c r="AQ1854" s="403">
        <v>1.41E-2</v>
      </c>
      <c r="AR1854" s="403">
        <v>178</v>
      </c>
      <c r="AS1854" s="399" t="s">
        <v>2085</v>
      </c>
      <c r="AT1854" s="390">
        <v>0</v>
      </c>
      <c r="AU1854" s="390">
        <v>0</v>
      </c>
      <c r="AV1854" s="390">
        <v>0</v>
      </c>
      <c r="AY1854" s="390" t="s">
        <v>3533</v>
      </c>
    </row>
    <row r="1855" spans="1:51" s="390" customFormat="1">
      <c r="A1855" s="399" t="s">
        <v>81</v>
      </c>
      <c r="B1855" s="399" t="s">
        <v>2091</v>
      </c>
      <c r="C1855" s="399">
        <v>8.1999999999999993</v>
      </c>
      <c r="D1855" s="399">
        <v>20</v>
      </c>
      <c r="E1855" s="403">
        <v>1.08</v>
      </c>
      <c r="F1855" s="399">
        <v>0</v>
      </c>
      <c r="G1855" s="399">
        <v>0.39</v>
      </c>
      <c r="H1855" s="399">
        <v>0.7</v>
      </c>
      <c r="I1855" s="399">
        <v>0.49</v>
      </c>
      <c r="J1855" s="399">
        <v>40</v>
      </c>
      <c r="K1855" s="399">
        <v>125</v>
      </c>
      <c r="L1855" s="403">
        <v>1</v>
      </c>
      <c r="M1855" s="404">
        <v>2</v>
      </c>
      <c r="N1855" s="404">
        <v>2</v>
      </c>
      <c r="O1855" s="404">
        <v>0.60000002384185791</v>
      </c>
      <c r="P1855" s="399">
        <v>100</v>
      </c>
      <c r="Q1855" s="399" t="s">
        <v>293</v>
      </c>
      <c r="R1855" s="399">
        <v>1</v>
      </c>
      <c r="S1855" s="399">
        <v>0</v>
      </c>
      <c r="T1855" s="399">
        <v>0</v>
      </c>
      <c r="U1855" s="404">
        <v>0.38</v>
      </c>
      <c r="V1855" s="404">
        <v>0.21</v>
      </c>
      <c r="W1855" s="405">
        <v>4.1476599999999999E-6</v>
      </c>
      <c r="X1855" s="405">
        <v>3.9047618139357794</v>
      </c>
      <c r="Y1855" s="399">
        <v>1.48</v>
      </c>
      <c r="Z1855" s="399">
        <v>1.79</v>
      </c>
      <c r="AA1855" s="405">
        <v>7.2972199999999999E-6</v>
      </c>
      <c r="AB1855" s="405">
        <v>3.9047618139357794</v>
      </c>
      <c r="AC1855" s="399">
        <v>1.21</v>
      </c>
      <c r="AD1855" s="399">
        <v>2.0099999999999998</v>
      </c>
      <c r="AE1855" s="405">
        <v>6.1216799999999996E-6</v>
      </c>
      <c r="AF1855" s="405">
        <v>3.9047618139357794</v>
      </c>
      <c r="AG1855" s="399">
        <v>1.28</v>
      </c>
      <c r="AH1855" s="399">
        <v>2.2799999999999998</v>
      </c>
      <c r="AI1855" s="324">
        <v>0</v>
      </c>
      <c r="AJ1855" s="324">
        <v>0</v>
      </c>
      <c r="AK1855" s="324">
        <v>0</v>
      </c>
      <c r="AL1855" s="324">
        <v>0</v>
      </c>
      <c r="AM1855" s="324">
        <v>0</v>
      </c>
      <c r="AN1855" s="324">
        <v>0</v>
      </c>
      <c r="AO1855" s="403">
        <v>11258739</v>
      </c>
      <c r="AP1855" s="403">
        <v>5.0000000000000001E-4</v>
      </c>
      <c r="AQ1855" s="403">
        <v>2.2349999999999998E-2</v>
      </c>
      <c r="AR1855" s="403">
        <v>140</v>
      </c>
      <c r="AS1855" s="399" t="s">
        <v>2085</v>
      </c>
      <c r="AT1855" s="390">
        <v>0</v>
      </c>
      <c r="AU1855" s="390">
        <v>0</v>
      </c>
      <c r="AV1855" s="390">
        <v>0</v>
      </c>
      <c r="AY1855" s="390" t="s">
        <v>3533</v>
      </c>
    </row>
    <row r="1856" spans="1:51" s="390" customFormat="1">
      <c r="A1856" s="399" t="s">
        <v>81</v>
      </c>
      <c r="B1856" s="399" t="s">
        <v>2099</v>
      </c>
      <c r="C1856" s="399">
        <v>82</v>
      </c>
      <c r="D1856" s="399">
        <v>20</v>
      </c>
      <c r="E1856" s="403">
        <v>9.25</v>
      </c>
      <c r="F1856" s="399">
        <v>0</v>
      </c>
      <c r="G1856" s="399">
        <v>0.115</v>
      </c>
      <c r="H1856" s="399">
        <v>0.7</v>
      </c>
      <c r="I1856" s="399">
        <v>0.16500000000000001</v>
      </c>
      <c r="J1856" s="399">
        <v>40</v>
      </c>
      <c r="K1856" s="399">
        <v>125</v>
      </c>
      <c r="L1856" s="403">
        <v>1</v>
      </c>
      <c r="M1856" s="404">
        <v>2</v>
      </c>
      <c r="N1856" s="404">
        <v>2</v>
      </c>
      <c r="O1856" s="404">
        <v>0.60000002384185791</v>
      </c>
      <c r="P1856" s="399">
        <v>100</v>
      </c>
      <c r="Q1856" s="399" t="s">
        <v>293</v>
      </c>
      <c r="R1856" s="399">
        <v>1</v>
      </c>
      <c r="S1856" s="399">
        <v>0</v>
      </c>
      <c r="T1856" s="399">
        <v>0</v>
      </c>
      <c r="U1856" s="404">
        <v>0.38</v>
      </c>
      <c r="V1856" s="404">
        <v>0.21</v>
      </c>
      <c r="W1856" s="405">
        <v>4.1476599999999999E-6</v>
      </c>
      <c r="X1856" s="405">
        <v>11.904761904761905</v>
      </c>
      <c r="Y1856" s="399">
        <v>1.48</v>
      </c>
      <c r="Z1856" s="399">
        <v>1.79</v>
      </c>
      <c r="AA1856" s="405">
        <v>7.2972199999999999E-6</v>
      </c>
      <c r="AB1856" s="405">
        <v>11.904761904761905</v>
      </c>
      <c r="AC1856" s="399">
        <v>1.21</v>
      </c>
      <c r="AD1856" s="399">
        <v>2.0099999999999998</v>
      </c>
      <c r="AE1856" s="405">
        <v>6.1216799999999996E-6</v>
      </c>
      <c r="AF1856" s="405">
        <v>11.904761904761905</v>
      </c>
      <c r="AG1856" s="399">
        <v>1.28</v>
      </c>
      <c r="AH1856" s="399">
        <v>2.2799999999999998</v>
      </c>
      <c r="AI1856" s="324">
        <v>0</v>
      </c>
      <c r="AJ1856" s="324">
        <v>0</v>
      </c>
      <c r="AK1856" s="324">
        <v>0</v>
      </c>
      <c r="AL1856" s="324">
        <v>0</v>
      </c>
      <c r="AM1856" s="324">
        <v>0</v>
      </c>
      <c r="AN1856" s="324">
        <v>0</v>
      </c>
      <c r="AO1856" s="403">
        <v>28305389</v>
      </c>
      <c r="AP1856" s="403">
        <v>2.0000000000000001E-4</v>
      </c>
      <c r="AQ1856" s="403">
        <v>1.41E-2</v>
      </c>
      <c r="AR1856" s="403">
        <v>144</v>
      </c>
      <c r="AS1856" s="399" t="s">
        <v>2085</v>
      </c>
      <c r="AT1856" s="390">
        <v>0</v>
      </c>
      <c r="AU1856" s="390">
        <v>0</v>
      </c>
      <c r="AV1856" s="390">
        <v>0</v>
      </c>
      <c r="AY1856" s="390" t="s">
        <v>3533</v>
      </c>
    </row>
    <row r="1857" spans="1:51" s="390" customFormat="1">
      <c r="A1857" s="399" t="s">
        <v>81</v>
      </c>
      <c r="B1857" s="399" t="s">
        <v>2103</v>
      </c>
      <c r="C1857" s="399">
        <v>1</v>
      </c>
      <c r="D1857" s="399">
        <v>20</v>
      </c>
      <c r="E1857" s="403">
        <v>4.2999999999999997E-2</v>
      </c>
      <c r="F1857" s="399">
        <v>0</v>
      </c>
      <c r="G1857" s="399">
        <v>2.4</v>
      </c>
      <c r="H1857" s="399">
        <v>0.7</v>
      </c>
      <c r="I1857" s="399">
        <v>2.2999999999999998</v>
      </c>
      <c r="J1857" s="399">
        <v>40</v>
      </c>
      <c r="K1857" s="399">
        <v>125</v>
      </c>
      <c r="L1857" s="403">
        <v>1</v>
      </c>
      <c r="M1857" s="404">
        <v>3</v>
      </c>
      <c r="N1857" s="404">
        <v>3</v>
      </c>
      <c r="O1857" s="404">
        <v>1</v>
      </c>
      <c r="P1857" s="399">
        <v>100</v>
      </c>
      <c r="Q1857" s="399" t="s">
        <v>293</v>
      </c>
      <c r="R1857" s="399">
        <v>1</v>
      </c>
      <c r="S1857" s="399">
        <v>0</v>
      </c>
      <c r="T1857" s="399">
        <v>0</v>
      </c>
      <c r="U1857" s="404">
        <v>0.39</v>
      </c>
      <c r="V1857" s="404">
        <v>0</v>
      </c>
      <c r="W1857" s="405">
        <v>8.1849899999999997E-6</v>
      </c>
      <c r="X1857" s="405">
        <v>0.69503329209469134</v>
      </c>
      <c r="Y1857" s="399">
        <v>1.48</v>
      </c>
      <c r="Z1857" s="399">
        <v>1.79</v>
      </c>
      <c r="AA1857" s="405">
        <v>1.4400329999999999E-5</v>
      </c>
      <c r="AB1857" s="405">
        <v>0.69503329209469134</v>
      </c>
      <c r="AC1857" s="399">
        <v>1.21</v>
      </c>
      <c r="AD1857" s="399">
        <v>2.0099999999999998</v>
      </c>
      <c r="AE1857" s="405">
        <v>1.2080519999999999E-5</v>
      </c>
      <c r="AF1857" s="405">
        <v>0.69503329209469134</v>
      </c>
      <c r="AG1857" s="399">
        <v>1.28</v>
      </c>
      <c r="AH1857" s="399">
        <v>2.2799999999999998</v>
      </c>
      <c r="AI1857" s="324">
        <v>0</v>
      </c>
      <c r="AJ1857" s="324">
        <v>0</v>
      </c>
      <c r="AK1857" s="324">
        <v>0</v>
      </c>
      <c r="AL1857" s="324">
        <v>0</v>
      </c>
      <c r="AM1857" s="324">
        <v>0</v>
      </c>
      <c r="AN1857" s="324">
        <v>0</v>
      </c>
      <c r="AO1857" s="403">
        <v>1112088</v>
      </c>
      <c r="AP1857" s="403">
        <v>5.0600000000000003E-3</v>
      </c>
      <c r="AQ1857" s="403">
        <v>7.1120000000000003E-2</v>
      </c>
      <c r="AR1857" s="403">
        <v>154</v>
      </c>
      <c r="AS1857" s="399" t="s">
        <v>2102</v>
      </c>
      <c r="AT1857" s="390">
        <v>0</v>
      </c>
      <c r="AU1857" s="390">
        <v>0</v>
      </c>
      <c r="AV1857" s="390">
        <v>0</v>
      </c>
      <c r="AY1857" s="390" t="s">
        <v>3533</v>
      </c>
    </row>
    <row r="1858" spans="1:51" s="390" customFormat="1">
      <c r="A1858" s="324" t="s">
        <v>81</v>
      </c>
      <c r="B1858" s="324" t="s">
        <v>3726</v>
      </c>
      <c r="C1858" s="324">
        <v>10</v>
      </c>
      <c r="D1858" s="324">
        <v>20</v>
      </c>
      <c r="E1858" s="324">
        <v>0.47199999999999998</v>
      </c>
      <c r="F1858" s="399">
        <v>0</v>
      </c>
      <c r="G1858" s="324">
        <v>0.71</v>
      </c>
      <c r="H1858" s="324">
        <v>0.7</v>
      </c>
      <c r="I1858" s="324">
        <v>0.82</v>
      </c>
      <c r="J1858" s="324">
        <v>40</v>
      </c>
      <c r="K1858" s="324">
        <v>125</v>
      </c>
      <c r="L1858" s="324">
        <v>1</v>
      </c>
      <c r="M1858" s="324">
        <v>3.2</v>
      </c>
      <c r="N1858" s="324">
        <v>3.2</v>
      </c>
      <c r="O1858" s="324">
        <v>1.1000000000000001</v>
      </c>
      <c r="P1858" s="324">
        <v>100</v>
      </c>
      <c r="Q1858" s="324" t="s">
        <v>293</v>
      </c>
      <c r="R1858" s="399">
        <v>1</v>
      </c>
      <c r="S1858" s="399">
        <v>0</v>
      </c>
      <c r="T1858" s="399">
        <v>0</v>
      </c>
      <c r="U1858" s="406">
        <v>0.39</v>
      </c>
      <c r="V1858" s="406">
        <v>0</v>
      </c>
      <c r="W1858" s="407">
        <v>8.1799999999999996E-6</v>
      </c>
      <c r="X1858" s="407">
        <v>2.21</v>
      </c>
      <c r="Y1858" s="324">
        <v>1.48</v>
      </c>
      <c r="Z1858" s="324">
        <v>1.79</v>
      </c>
      <c r="AA1858" s="407">
        <v>1.4399999999999999E-5</v>
      </c>
      <c r="AB1858" s="407">
        <v>2.21</v>
      </c>
      <c r="AC1858" s="324">
        <v>1.21</v>
      </c>
      <c r="AD1858" s="324">
        <v>2.0099999999999998</v>
      </c>
      <c r="AE1858" s="407">
        <v>1.2099999999999999E-5</v>
      </c>
      <c r="AF1858" s="407">
        <v>2.21</v>
      </c>
      <c r="AG1858" s="324">
        <v>1.28</v>
      </c>
      <c r="AH1858" s="324">
        <v>2.2799999999999998</v>
      </c>
      <c r="AI1858" s="324">
        <v>0</v>
      </c>
      <c r="AJ1858" s="324">
        <v>0</v>
      </c>
      <c r="AK1858" s="324">
        <v>0</v>
      </c>
      <c r="AL1858" s="324">
        <v>0</v>
      </c>
      <c r="AM1858" s="324">
        <v>0</v>
      </c>
      <c r="AN1858" s="324">
        <v>0</v>
      </c>
      <c r="AO1858" s="324">
        <v>3629040</v>
      </c>
      <c r="AP1858" s="324">
        <v>1.5499999999999999E-3</v>
      </c>
      <c r="AQ1858" s="324">
        <v>3.9370000000000002E-2</v>
      </c>
      <c r="AR1858" s="324">
        <v>115</v>
      </c>
      <c r="AS1858" s="324" t="s">
        <v>2102</v>
      </c>
      <c r="AT1858" s="390">
        <v>0</v>
      </c>
      <c r="AU1858" s="390">
        <v>0</v>
      </c>
      <c r="AV1858" s="390">
        <v>0</v>
      </c>
      <c r="AY1858" s="390" t="s">
        <v>3533</v>
      </c>
    </row>
    <row r="1859" spans="1:51" s="390" customFormat="1">
      <c r="A1859" s="399" t="s">
        <v>81</v>
      </c>
      <c r="B1859" s="399" t="s">
        <v>2104</v>
      </c>
      <c r="C1859" s="399">
        <v>1.5</v>
      </c>
      <c r="D1859" s="399">
        <v>20</v>
      </c>
      <c r="E1859" s="403">
        <v>7.0999999999999994E-2</v>
      </c>
      <c r="F1859" s="399">
        <v>0</v>
      </c>
      <c r="G1859" s="399">
        <v>1.9</v>
      </c>
      <c r="H1859" s="399">
        <v>0.7</v>
      </c>
      <c r="I1859" s="399">
        <v>1.9</v>
      </c>
      <c r="J1859" s="399">
        <v>40</v>
      </c>
      <c r="K1859" s="399">
        <v>125</v>
      </c>
      <c r="L1859" s="403">
        <v>1</v>
      </c>
      <c r="M1859" s="404">
        <v>3</v>
      </c>
      <c r="N1859" s="404">
        <v>3</v>
      </c>
      <c r="O1859" s="404">
        <v>1</v>
      </c>
      <c r="P1859" s="399">
        <v>100</v>
      </c>
      <c r="Q1859" s="399" t="s">
        <v>293</v>
      </c>
      <c r="R1859" s="399">
        <v>1</v>
      </c>
      <c r="S1859" s="399">
        <v>0</v>
      </c>
      <c r="T1859" s="399">
        <v>0</v>
      </c>
      <c r="U1859" s="404">
        <v>0.39</v>
      </c>
      <c r="V1859" s="404">
        <v>0</v>
      </c>
      <c r="W1859" s="405">
        <v>8.1849899999999997E-6</v>
      </c>
      <c r="X1859" s="405">
        <v>0.8108721741104733</v>
      </c>
      <c r="Y1859" s="399">
        <v>1.48</v>
      </c>
      <c r="Z1859" s="399">
        <v>1.79</v>
      </c>
      <c r="AA1859" s="405">
        <v>1.4400329999999999E-5</v>
      </c>
      <c r="AB1859" s="405">
        <v>0.8108721741104733</v>
      </c>
      <c r="AC1859" s="399">
        <v>1.21</v>
      </c>
      <c r="AD1859" s="399">
        <v>2.0099999999999998</v>
      </c>
      <c r="AE1859" s="405">
        <v>1.2080519999999999E-5</v>
      </c>
      <c r="AF1859" s="405">
        <v>0.8108721741104733</v>
      </c>
      <c r="AG1859" s="399">
        <v>1.28</v>
      </c>
      <c r="AH1859" s="399">
        <v>2.2799999999999998</v>
      </c>
      <c r="AI1859" s="324">
        <v>0</v>
      </c>
      <c r="AJ1859" s="324">
        <v>0</v>
      </c>
      <c r="AK1859" s="324">
        <v>0</v>
      </c>
      <c r="AL1859" s="324">
        <v>0</v>
      </c>
      <c r="AM1859" s="324">
        <v>0</v>
      </c>
      <c r="AN1859" s="324">
        <v>0</v>
      </c>
      <c r="AO1859" s="403">
        <v>1395003</v>
      </c>
      <c r="AP1859" s="403">
        <v>4.0299999999999997E-3</v>
      </c>
      <c r="AQ1859" s="403">
        <v>6.3500000000000001E-2</v>
      </c>
      <c r="AR1859" s="403">
        <v>139</v>
      </c>
      <c r="AS1859" s="399" t="s">
        <v>2102</v>
      </c>
      <c r="AT1859" s="390">
        <v>0</v>
      </c>
      <c r="AU1859" s="390">
        <v>0</v>
      </c>
      <c r="AV1859" s="390">
        <v>0</v>
      </c>
      <c r="AY1859" s="390" t="s">
        <v>3533</v>
      </c>
    </row>
    <row r="1860" spans="1:51" s="390" customFormat="1">
      <c r="A1860" s="399" t="s">
        <v>81</v>
      </c>
      <c r="B1860" s="399" t="s">
        <v>3078</v>
      </c>
      <c r="C1860" s="399">
        <v>15</v>
      </c>
      <c r="D1860" s="399">
        <v>20</v>
      </c>
      <c r="E1860" s="403">
        <v>0.52100000000000002</v>
      </c>
      <c r="F1860" s="399">
        <v>0</v>
      </c>
      <c r="G1860" s="399">
        <v>0.53</v>
      </c>
      <c r="H1860" s="399">
        <v>0.7</v>
      </c>
      <c r="I1860" s="399">
        <v>0.76</v>
      </c>
      <c r="J1860" s="399">
        <v>40</v>
      </c>
      <c r="K1860" s="399">
        <v>125</v>
      </c>
      <c r="L1860" s="403">
        <v>1</v>
      </c>
      <c r="M1860" s="404">
        <v>3.2000000476837158</v>
      </c>
      <c r="N1860" s="404">
        <v>3.2000000476837158</v>
      </c>
      <c r="O1860" s="404">
        <v>1.1000000238418579</v>
      </c>
      <c r="P1860" s="399">
        <v>100</v>
      </c>
      <c r="Q1860" s="399" t="s">
        <v>293</v>
      </c>
      <c r="R1860" s="399">
        <v>1</v>
      </c>
      <c r="S1860" s="399">
        <v>0</v>
      </c>
      <c r="T1860" s="399">
        <v>0</v>
      </c>
      <c r="U1860" s="404">
        <v>0.39</v>
      </c>
      <c r="V1860" s="404">
        <v>0</v>
      </c>
      <c r="W1860" s="405">
        <v>8.1849899999999997E-6</v>
      </c>
      <c r="X1860" s="405">
        <v>3.0407706529142748</v>
      </c>
      <c r="Y1860" s="399">
        <v>1.48</v>
      </c>
      <c r="Z1860" s="399">
        <v>1.79</v>
      </c>
      <c r="AA1860" s="405">
        <v>1.4400329999999999E-5</v>
      </c>
      <c r="AB1860" s="405">
        <v>3.0407706529142748</v>
      </c>
      <c r="AC1860" s="399">
        <v>1.21</v>
      </c>
      <c r="AD1860" s="399">
        <v>2.0099999999999998</v>
      </c>
      <c r="AE1860" s="405">
        <v>1.2080519999999999E-5</v>
      </c>
      <c r="AF1860" s="405">
        <v>3.0407706529142748</v>
      </c>
      <c r="AG1860" s="399">
        <v>1.28</v>
      </c>
      <c r="AH1860" s="399">
        <v>2.2799999999999998</v>
      </c>
      <c r="AI1860" s="324">
        <v>0</v>
      </c>
      <c r="AJ1860" s="324">
        <v>0</v>
      </c>
      <c r="AK1860" s="324">
        <v>0</v>
      </c>
      <c r="AL1860" s="324">
        <v>0</v>
      </c>
      <c r="AM1860" s="324">
        <v>0</v>
      </c>
      <c r="AN1860" s="324">
        <v>0</v>
      </c>
      <c r="AO1860" s="403">
        <v>3629040</v>
      </c>
      <c r="AP1860" s="403">
        <v>1.5499999999999999E-3</v>
      </c>
      <c r="AQ1860" s="403">
        <v>3.9370000000000002E-2</v>
      </c>
      <c r="AR1860" s="403">
        <v>124</v>
      </c>
      <c r="AS1860" s="399" t="s">
        <v>2102</v>
      </c>
      <c r="AT1860" s="390">
        <v>0</v>
      </c>
      <c r="AU1860" s="390">
        <v>0</v>
      </c>
      <c r="AV1860" s="390">
        <v>0</v>
      </c>
      <c r="AY1860" s="390" t="s">
        <v>3533</v>
      </c>
    </row>
    <row r="1861" spans="1:51" s="390" customFormat="1">
      <c r="A1861" s="399" t="s">
        <v>81</v>
      </c>
      <c r="B1861" s="399" t="s">
        <v>2105</v>
      </c>
      <c r="C1861" s="399">
        <v>2.2000000000000002</v>
      </c>
      <c r="D1861" s="399">
        <v>20</v>
      </c>
      <c r="E1861" s="403">
        <v>0.111</v>
      </c>
      <c r="F1861" s="399">
        <v>0</v>
      </c>
      <c r="G1861" s="399">
        <v>1.5</v>
      </c>
      <c r="H1861" s="399">
        <v>0.7</v>
      </c>
      <c r="I1861" s="399">
        <v>1.3</v>
      </c>
      <c r="J1861" s="399">
        <v>40</v>
      </c>
      <c r="K1861" s="399">
        <v>125</v>
      </c>
      <c r="L1861" s="403">
        <v>1</v>
      </c>
      <c r="M1861" s="404">
        <v>3</v>
      </c>
      <c r="N1861" s="404">
        <v>3</v>
      </c>
      <c r="O1861" s="404">
        <v>1</v>
      </c>
      <c r="P1861" s="399">
        <v>100</v>
      </c>
      <c r="Q1861" s="399" t="s">
        <v>293</v>
      </c>
      <c r="R1861" s="399">
        <v>1</v>
      </c>
      <c r="S1861" s="399">
        <v>0</v>
      </c>
      <c r="T1861" s="399">
        <v>0</v>
      </c>
      <c r="U1861" s="404">
        <v>0.39</v>
      </c>
      <c r="V1861" s="404">
        <v>0</v>
      </c>
      <c r="W1861" s="405">
        <v>8.1849899999999997E-6</v>
      </c>
      <c r="X1861" s="405">
        <v>0.97304663002278524</v>
      </c>
      <c r="Y1861" s="399">
        <v>1.48</v>
      </c>
      <c r="Z1861" s="399">
        <v>1.79</v>
      </c>
      <c r="AA1861" s="405">
        <v>1.4400329999999999E-5</v>
      </c>
      <c r="AB1861" s="405">
        <v>0.97304663002278524</v>
      </c>
      <c r="AC1861" s="399">
        <v>1.21</v>
      </c>
      <c r="AD1861" s="399">
        <v>2.0099999999999998</v>
      </c>
      <c r="AE1861" s="405">
        <v>1.2080519999999999E-5</v>
      </c>
      <c r="AF1861" s="405">
        <v>0.97304663002278524</v>
      </c>
      <c r="AG1861" s="399">
        <v>1.28</v>
      </c>
      <c r="AH1861" s="399">
        <v>2.2799999999999998</v>
      </c>
      <c r="AI1861" s="324">
        <v>0</v>
      </c>
      <c r="AJ1861" s="324">
        <v>0</v>
      </c>
      <c r="AK1861" s="324">
        <v>0</v>
      </c>
      <c r="AL1861" s="324">
        <v>0</v>
      </c>
      <c r="AM1861" s="324">
        <v>0</v>
      </c>
      <c r="AN1861" s="324">
        <v>0</v>
      </c>
      <c r="AO1861" s="403">
        <v>1722226</v>
      </c>
      <c r="AP1861" s="403">
        <v>3.2699999999999999E-3</v>
      </c>
      <c r="AQ1861" s="403">
        <v>5.7149999999999999E-2</v>
      </c>
      <c r="AR1861" s="403">
        <v>194</v>
      </c>
      <c r="AS1861" s="399" t="s">
        <v>2102</v>
      </c>
      <c r="AT1861" s="390">
        <v>0</v>
      </c>
      <c r="AU1861" s="390">
        <v>0</v>
      </c>
      <c r="AV1861" s="390">
        <v>0</v>
      </c>
      <c r="AY1861" s="390" t="s">
        <v>3533</v>
      </c>
    </row>
    <row r="1862" spans="1:51" s="390" customFormat="1">
      <c r="A1862" s="399" t="s">
        <v>81</v>
      </c>
      <c r="B1862" s="399" t="s">
        <v>3079</v>
      </c>
      <c r="C1862" s="399">
        <v>22</v>
      </c>
      <c r="D1862" s="399">
        <v>20</v>
      </c>
      <c r="E1862" s="403">
        <v>0.77</v>
      </c>
      <c r="F1862" s="399">
        <v>0</v>
      </c>
      <c r="G1862" s="399">
        <v>0.4</v>
      </c>
      <c r="H1862" s="399">
        <v>0.7</v>
      </c>
      <c r="I1862" s="399">
        <v>0.66</v>
      </c>
      <c r="J1862" s="399">
        <v>40</v>
      </c>
      <c r="K1862" s="399">
        <v>125</v>
      </c>
      <c r="L1862" s="403">
        <v>1</v>
      </c>
      <c r="M1862" s="404">
        <v>3.2000000476837158</v>
      </c>
      <c r="N1862" s="404">
        <v>3.2000000476837158</v>
      </c>
      <c r="O1862" s="404">
        <v>1.1000000238418579</v>
      </c>
      <c r="P1862" s="399">
        <v>100</v>
      </c>
      <c r="Q1862" s="399" t="s">
        <v>293</v>
      </c>
      <c r="R1862" s="399">
        <v>1</v>
      </c>
      <c r="S1862" s="399">
        <v>0</v>
      </c>
      <c r="T1862" s="399">
        <v>0</v>
      </c>
      <c r="U1862" s="404">
        <v>0.39</v>
      </c>
      <c r="V1862" s="404">
        <v>0</v>
      </c>
      <c r="W1862" s="405">
        <v>8.1849899999999997E-6</v>
      </c>
      <c r="X1862" s="405">
        <v>3.6908664476752575</v>
      </c>
      <c r="Y1862" s="399">
        <v>1.48</v>
      </c>
      <c r="Z1862" s="399">
        <v>1.79</v>
      </c>
      <c r="AA1862" s="405">
        <v>1.4400329999999999E-5</v>
      </c>
      <c r="AB1862" s="405">
        <v>3.6908664476752575</v>
      </c>
      <c r="AC1862" s="399">
        <v>1.21</v>
      </c>
      <c r="AD1862" s="399">
        <v>2.0099999999999998</v>
      </c>
      <c r="AE1862" s="405">
        <v>1.2080519999999999E-5</v>
      </c>
      <c r="AF1862" s="405">
        <v>3.6908664476752575</v>
      </c>
      <c r="AG1862" s="399">
        <v>1.28</v>
      </c>
      <c r="AH1862" s="399">
        <v>2.2799999999999998</v>
      </c>
      <c r="AI1862" s="324">
        <v>0</v>
      </c>
      <c r="AJ1862" s="324">
        <v>0</v>
      </c>
      <c r="AK1862" s="324">
        <v>0</v>
      </c>
      <c r="AL1862" s="324">
        <v>0</v>
      </c>
      <c r="AM1862" s="324">
        <v>0</v>
      </c>
      <c r="AN1862" s="324">
        <v>0</v>
      </c>
      <c r="AO1862" s="403">
        <v>4448351</v>
      </c>
      <c r="AP1862" s="403">
        <v>1.2600000000000001E-3</v>
      </c>
      <c r="AQ1862" s="403">
        <v>3.5560000000000001E-2</v>
      </c>
      <c r="AR1862" s="403">
        <v>112</v>
      </c>
      <c r="AS1862" s="399" t="s">
        <v>2102</v>
      </c>
      <c r="AT1862" s="390">
        <v>0</v>
      </c>
      <c r="AU1862" s="390">
        <v>0</v>
      </c>
      <c r="AV1862" s="390">
        <v>0</v>
      </c>
      <c r="AY1862" s="390" t="s">
        <v>3533</v>
      </c>
    </row>
    <row r="1863" spans="1:51" s="390" customFormat="1">
      <c r="A1863" s="399" t="s">
        <v>81</v>
      </c>
      <c r="B1863" s="399" t="s">
        <v>2106</v>
      </c>
      <c r="C1863" s="399">
        <v>3.3</v>
      </c>
      <c r="D1863" s="399">
        <v>20</v>
      </c>
      <c r="E1863" s="403">
        <v>0.154</v>
      </c>
      <c r="F1863" s="399">
        <v>0</v>
      </c>
      <c r="G1863" s="399">
        <v>1.3</v>
      </c>
      <c r="H1863" s="399">
        <v>0.7</v>
      </c>
      <c r="I1863" s="399">
        <v>1.2</v>
      </c>
      <c r="J1863" s="399">
        <v>40</v>
      </c>
      <c r="K1863" s="399">
        <v>125</v>
      </c>
      <c r="L1863" s="403">
        <v>1</v>
      </c>
      <c r="M1863" s="404">
        <v>3</v>
      </c>
      <c r="N1863" s="404">
        <v>3</v>
      </c>
      <c r="O1863" s="404">
        <v>1</v>
      </c>
      <c r="P1863" s="399">
        <v>100</v>
      </c>
      <c r="Q1863" s="399" t="s">
        <v>293</v>
      </c>
      <c r="R1863" s="399">
        <v>1</v>
      </c>
      <c r="S1863" s="399">
        <v>0</v>
      </c>
      <c r="T1863" s="399">
        <v>0</v>
      </c>
      <c r="U1863" s="404">
        <v>0.39</v>
      </c>
      <c r="V1863" s="404">
        <v>0</v>
      </c>
      <c r="W1863" s="405">
        <v>8.1849899999999997E-6</v>
      </c>
      <c r="X1863" s="405">
        <v>1.1468049153853557</v>
      </c>
      <c r="Y1863" s="399">
        <v>1.48</v>
      </c>
      <c r="Z1863" s="399">
        <v>1.79</v>
      </c>
      <c r="AA1863" s="405">
        <v>1.4400329999999999E-5</v>
      </c>
      <c r="AB1863" s="405">
        <v>1.1468049153853557</v>
      </c>
      <c r="AC1863" s="399">
        <v>1.21</v>
      </c>
      <c r="AD1863" s="399">
        <v>2.0099999999999998</v>
      </c>
      <c r="AE1863" s="405">
        <v>1.2080519999999999E-5</v>
      </c>
      <c r="AF1863" s="405">
        <v>1.1468049153853557</v>
      </c>
      <c r="AG1863" s="399">
        <v>1.28</v>
      </c>
      <c r="AH1863" s="399">
        <v>2.2799999999999998</v>
      </c>
      <c r="AI1863" s="324">
        <v>0</v>
      </c>
      <c r="AJ1863" s="324">
        <v>0</v>
      </c>
      <c r="AK1863" s="324">
        <v>0</v>
      </c>
      <c r="AL1863" s="324">
        <v>0</v>
      </c>
      <c r="AM1863" s="324">
        <v>0</v>
      </c>
      <c r="AN1863" s="324">
        <v>0</v>
      </c>
      <c r="AO1863" s="403">
        <v>1722226</v>
      </c>
      <c r="AP1863" s="403">
        <v>3.2699999999999999E-3</v>
      </c>
      <c r="AQ1863" s="403">
        <v>5.7149999999999999E-2</v>
      </c>
      <c r="AR1863" s="403">
        <v>167</v>
      </c>
      <c r="AS1863" s="399" t="s">
        <v>2102</v>
      </c>
      <c r="AT1863" s="390">
        <v>0</v>
      </c>
      <c r="AU1863" s="390">
        <v>0</v>
      </c>
      <c r="AV1863" s="390">
        <v>0</v>
      </c>
      <c r="AY1863" s="390" t="s">
        <v>3533</v>
      </c>
    </row>
    <row r="1864" spans="1:51" s="390" customFormat="1">
      <c r="A1864" s="399" t="s">
        <v>81</v>
      </c>
      <c r="B1864" s="399" t="s">
        <v>3080</v>
      </c>
      <c r="C1864" s="399">
        <v>33</v>
      </c>
      <c r="D1864" s="399">
        <v>20</v>
      </c>
      <c r="E1864" s="403">
        <v>1.1200000000000001</v>
      </c>
      <c r="F1864" s="399">
        <v>0</v>
      </c>
      <c r="G1864" s="399">
        <v>0.35</v>
      </c>
      <c r="H1864" s="399">
        <v>0.7</v>
      </c>
      <c r="I1864" s="399">
        <v>0.56000000000000005</v>
      </c>
      <c r="J1864" s="399">
        <v>40</v>
      </c>
      <c r="K1864" s="399">
        <v>125</v>
      </c>
      <c r="L1864" s="403">
        <v>1</v>
      </c>
      <c r="M1864" s="404">
        <v>3.2000000476837158</v>
      </c>
      <c r="N1864" s="404">
        <v>3.2000000476837158</v>
      </c>
      <c r="O1864" s="404">
        <v>1.1000000238418579</v>
      </c>
      <c r="P1864" s="399">
        <v>100</v>
      </c>
      <c r="Q1864" s="399" t="s">
        <v>293</v>
      </c>
      <c r="R1864" s="399">
        <v>1</v>
      </c>
      <c r="S1864" s="399">
        <v>0</v>
      </c>
      <c r="T1864" s="399">
        <v>0</v>
      </c>
      <c r="U1864" s="404">
        <v>0.39</v>
      </c>
      <c r="V1864" s="404">
        <v>0</v>
      </c>
      <c r="W1864" s="405">
        <v>8.1849899999999997E-6</v>
      </c>
      <c r="X1864" s="405">
        <v>4.5872197278249631</v>
      </c>
      <c r="Y1864" s="399">
        <v>1.48</v>
      </c>
      <c r="Z1864" s="399">
        <v>1.79</v>
      </c>
      <c r="AA1864" s="405">
        <v>1.4400329999999999E-5</v>
      </c>
      <c r="AB1864" s="405">
        <v>4.5872197278249631</v>
      </c>
      <c r="AC1864" s="399">
        <v>1.21</v>
      </c>
      <c r="AD1864" s="399">
        <v>2.0099999999999998</v>
      </c>
      <c r="AE1864" s="405">
        <v>1.2080519999999999E-5</v>
      </c>
      <c r="AF1864" s="405">
        <v>4.5872197278249631</v>
      </c>
      <c r="AG1864" s="399">
        <v>1.28</v>
      </c>
      <c r="AH1864" s="399">
        <v>2.2799999999999998</v>
      </c>
      <c r="AI1864" s="324">
        <v>0</v>
      </c>
      <c r="AJ1864" s="324">
        <v>0</v>
      </c>
      <c r="AK1864" s="324">
        <v>0</v>
      </c>
      <c r="AL1864" s="324">
        <v>0</v>
      </c>
      <c r="AM1864" s="324">
        <v>0</v>
      </c>
      <c r="AN1864" s="324">
        <v>0</v>
      </c>
      <c r="AO1864" s="403">
        <v>5580011</v>
      </c>
      <c r="AP1864" s="403">
        <v>1.01E-3</v>
      </c>
      <c r="AQ1864" s="403">
        <v>3.175E-2</v>
      </c>
      <c r="AR1864" s="403">
        <v>106</v>
      </c>
      <c r="AS1864" s="399" t="s">
        <v>2102</v>
      </c>
      <c r="AT1864" s="390">
        <v>0</v>
      </c>
      <c r="AU1864" s="390">
        <v>0</v>
      </c>
      <c r="AV1864" s="390">
        <v>0</v>
      </c>
      <c r="AY1864" s="390" t="s">
        <v>3533</v>
      </c>
    </row>
    <row r="1865" spans="1:51" s="390" customFormat="1">
      <c r="A1865" s="399" t="s">
        <v>81</v>
      </c>
      <c r="B1865" s="399" t="s">
        <v>3081</v>
      </c>
      <c r="C1865" s="399">
        <v>39</v>
      </c>
      <c r="D1865" s="399">
        <v>20</v>
      </c>
      <c r="E1865" s="403">
        <v>1.23</v>
      </c>
      <c r="F1865" s="399">
        <v>0</v>
      </c>
      <c r="G1865" s="399">
        <v>0.33</v>
      </c>
      <c r="H1865" s="399">
        <v>0.7</v>
      </c>
      <c r="I1865" s="399">
        <v>0.51</v>
      </c>
      <c r="J1865" s="399">
        <v>40</v>
      </c>
      <c r="K1865" s="399">
        <v>125</v>
      </c>
      <c r="L1865" s="403">
        <v>1</v>
      </c>
      <c r="M1865" s="404">
        <v>3.2000000476837158</v>
      </c>
      <c r="N1865" s="404">
        <v>3.2000000476837158</v>
      </c>
      <c r="O1865" s="404">
        <v>1.1000000238418579</v>
      </c>
      <c r="P1865" s="399">
        <v>100</v>
      </c>
      <c r="Q1865" s="399" t="s">
        <v>293</v>
      </c>
      <c r="R1865" s="399">
        <v>1</v>
      </c>
      <c r="S1865" s="399">
        <v>0</v>
      </c>
      <c r="T1865" s="399">
        <v>0</v>
      </c>
      <c r="U1865" s="404">
        <v>0.39</v>
      </c>
      <c r="V1865" s="404">
        <v>0</v>
      </c>
      <c r="W1865" s="405">
        <v>8.1849899999999997E-6</v>
      </c>
      <c r="X1865" s="405">
        <v>4.9932654932065983</v>
      </c>
      <c r="Y1865" s="399">
        <v>1.48</v>
      </c>
      <c r="Z1865" s="399">
        <v>1.79</v>
      </c>
      <c r="AA1865" s="405">
        <v>1.4400329999999999E-5</v>
      </c>
      <c r="AB1865" s="405">
        <v>4.9932654932065983</v>
      </c>
      <c r="AC1865" s="399">
        <v>1.21</v>
      </c>
      <c r="AD1865" s="399">
        <v>2.0099999999999998</v>
      </c>
      <c r="AE1865" s="405">
        <v>1.2080519999999999E-5</v>
      </c>
      <c r="AF1865" s="405">
        <v>4.9932654932065983</v>
      </c>
      <c r="AG1865" s="399">
        <v>1.28</v>
      </c>
      <c r="AH1865" s="399">
        <v>2.2799999999999998</v>
      </c>
      <c r="AI1865" s="324">
        <v>0</v>
      </c>
      <c r="AJ1865" s="324">
        <v>0</v>
      </c>
      <c r="AK1865" s="324">
        <v>0</v>
      </c>
      <c r="AL1865" s="324">
        <v>0</v>
      </c>
      <c r="AM1865" s="324">
        <v>0</v>
      </c>
      <c r="AN1865" s="324">
        <v>0</v>
      </c>
      <c r="AO1865" s="403">
        <v>5580011</v>
      </c>
      <c r="AP1865" s="403">
        <v>1.01E-3</v>
      </c>
      <c r="AQ1865" s="403">
        <v>3.175E-2</v>
      </c>
      <c r="AR1865" s="403">
        <v>110</v>
      </c>
      <c r="AS1865" s="399" t="s">
        <v>2102</v>
      </c>
      <c r="AT1865" s="390">
        <v>0</v>
      </c>
      <c r="AU1865" s="390">
        <v>0</v>
      </c>
      <c r="AV1865" s="390">
        <v>0</v>
      </c>
      <c r="AY1865" s="390" t="s">
        <v>3533</v>
      </c>
    </row>
    <row r="1866" spans="1:51" s="390" customFormat="1">
      <c r="A1866" s="399" t="s">
        <v>81</v>
      </c>
      <c r="B1866" s="399" t="s">
        <v>2107</v>
      </c>
      <c r="C1866" s="399">
        <v>4.7</v>
      </c>
      <c r="D1866" s="399">
        <v>20</v>
      </c>
      <c r="E1866" s="403">
        <v>0.217</v>
      </c>
      <c r="F1866" s="399">
        <v>0</v>
      </c>
      <c r="G1866" s="399">
        <v>1.1000000000000001</v>
      </c>
      <c r="H1866" s="399">
        <v>0.7</v>
      </c>
      <c r="I1866" s="399">
        <v>1.1000000000000001</v>
      </c>
      <c r="J1866" s="399">
        <v>40</v>
      </c>
      <c r="K1866" s="399">
        <v>125</v>
      </c>
      <c r="L1866" s="403">
        <v>1</v>
      </c>
      <c r="M1866" s="404">
        <v>3</v>
      </c>
      <c r="N1866" s="404">
        <v>3</v>
      </c>
      <c r="O1866" s="404">
        <v>1</v>
      </c>
      <c r="P1866" s="399">
        <v>100</v>
      </c>
      <c r="Q1866" s="399" t="s">
        <v>293</v>
      </c>
      <c r="R1866" s="399">
        <v>1</v>
      </c>
      <c r="S1866" s="399">
        <v>0</v>
      </c>
      <c r="T1866" s="399">
        <v>0</v>
      </c>
      <c r="U1866" s="404">
        <v>0.39</v>
      </c>
      <c r="V1866" s="404">
        <v>0</v>
      </c>
      <c r="W1866" s="405">
        <v>8.1849899999999997E-6</v>
      </c>
      <c r="X1866" s="405">
        <v>1.4291621488716115</v>
      </c>
      <c r="Y1866" s="399">
        <v>1.48</v>
      </c>
      <c r="Z1866" s="399">
        <v>1.79</v>
      </c>
      <c r="AA1866" s="405">
        <v>1.4400329999999999E-5</v>
      </c>
      <c r="AB1866" s="405">
        <v>1.4291621488716115</v>
      </c>
      <c r="AC1866" s="399">
        <v>1.21</v>
      </c>
      <c r="AD1866" s="399">
        <v>2.0099999999999998</v>
      </c>
      <c r="AE1866" s="405">
        <v>1.2080519999999999E-5</v>
      </c>
      <c r="AF1866" s="405">
        <v>1.4291621488716115</v>
      </c>
      <c r="AG1866" s="399">
        <v>1.28</v>
      </c>
      <c r="AH1866" s="399">
        <v>2.2799999999999998</v>
      </c>
      <c r="AI1866" s="324">
        <v>0</v>
      </c>
      <c r="AJ1866" s="324">
        <v>0</v>
      </c>
      <c r="AK1866" s="324">
        <v>0</v>
      </c>
      <c r="AL1866" s="324">
        <v>0</v>
      </c>
      <c r="AM1866" s="324">
        <v>0</v>
      </c>
      <c r="AN1866" s="324">
        <v>0</v>
      </c>
      <c r="AO1866" s="403">
        <v>2179692</v>
      </c>
      <c r="AP1866" s="403">
        <v>2.5799999999999998E-3</v>
      </c>
      <c r="AQ1866" s="403">
        <v>5.0799999999999998E-2</v>
      </c>
      <c r="AR1866" s="403">
        <v>144</v>
      </c>
      <c r="AS1866" s="399" t="s">
        <v>2102</v>
      </c>
      <c r="AT1866" s="390">
        <v>0</v>
      </c>
      <c r="AU1866" s="390">
        <v>0</v>
      </c>
      <c r="AV1866" s="390">
        <v>0</v>
      </c>
      <c r="AY1866" s="390" t="s">
        <v>3533</v>
      </c>
    </row>
    <row r="1867" spans="1:51" s="390" customFormat="1">
      <c r="A1867" s="399" t="s">
        <v>81</v>
      </c>
      <c r="B1867" s="399" t="s">
        <v>3082</v>
      </c>
      <c r="C1867" s="399">
        <v>47</v>
      </c>
      <c r="D1867" s="399">
        <v>20</v>
      </c>
      <c r="E1867" s="403">
        <v>1.71</v>
      </c>
      <c r="F1867" s="399">
        <v>0</v>
      </c>
      <c r="G1867" s="399">
        <v>0.27</v>
      </c>
      <c r="H1867" s="399">
        <v>0.7</v>
      </c>
      <c r="I1867" s="399">
        <v>0.44</v>
      </c>
      <c r="J1867" s="399">
        <v>40</v>
      </c>
      <c r="K1867" s="399">
        <v>125</v>
      </c>
      <c r="L1867" s="403">
        <v>1</v>
      </c>
      <c r="M1867" s="404">
        <v>3.2000000476837158</v>
      </c>
      <c r="N1867" s="404">
        <v>3.2000000476837158</v>
      </c>
      <c r="O1867" s="404">
        <v>1.1000000238418579</v>
      </c>
      <c r="P1867" s="399">
        <v>100</v>
      </c>
      <c r="Q1867" s="399" t="s">
        <v>293</v>
      </c>
      <c r="R1867" s="399">
        <v>1</v>
      </c>
      <c r="S1867" s="399">
        <v>0</v>
      </c>
      <c r="T1867" s="399">
        <v>0</v>
      </c>
      <c r="U1867" s="404">
        <v>0.39</v>
      </c>
      <c r="V1867" s="404">
        <v>0</v>
      </c>
      <c r="W1867" s="405">
        <v>8.1849899999999997E-6</v>
      </c>
      <c r="X1867" s="405">
        <v>5.5772183682720353</v>
      </c>
      <c r="Y1867" s="399">
        <v>1.48</v>
      </c>
      <c r="Z1867" s="399">
        <v>1.79</v>
      </c>
      <c r="AA1867" s="405">
        <v>1.4400329999999999E-5</v>
      </c>
      <c r="AB1867" s="405">
        <v>5.5772183682720353</v>
      </c>
      <c r="AC1867" s="399">
        <v>1.21</v>
      </c>
      <c r="AD1867" s="399">
        <v>2.0099999999999998</v>
      </c>
      <c r="AE1867" s="405">
        <v>1.2080519999999999E-5</v>
      </c>
      <c r="AF1867" s="405">
        <v>5.5772183682720353</v>
      </c>
      <c r="AG1867" s="399">
        <v>1.28</v>
      </c>
      <c r="AH1867" s="399">
        <v>2.2799999999999998</v>
      </c>
      <c r="AI1867" s="324">
        <v>0</v>
      </c>
      <c r="AJ1867" s="324">
        <v>0</v>
      </c>
      <c r="AK1867" s="324">
        <v>0</v>
      </c>
      <c r="AL1867" s="324">
        <v>0</v>
      </c>
      <c r="AM1867" s="324">
        <v>0</v>
      </c>
      <c r="AN1867" s="324">
        <v>0</v>
      </c>
      <c r="AO1867" s="403">
        <v>7205593</v>
      </c>
      <c r="AP1867" s="403">
        <v>7.7999999999999999E-4</v>
      </c>
      <c r="AQ1867" s="403">
        <v>2.794E-2</v>
      </c>
      <c r="AR1867" s="403">
        <v>107</v>
      </c>
      <c r="AS1867" s="399" t="s">
        <v>2102</v>
      </c>
      <c r="AT1867" s="390">
        <v>0</v>
      </c>
      <c r="AU1867" s="390">
        <v>0</v>
      </c>
      <c r="AV1867" s="390">
        <v>0</v>
      </c>
      <c r="AY1867" s="390" t="s">
        <v>3533</v>
      </c>
    </row>
    <row r="1868" spans="1:51" s="390" customFormat="1">
      <c r="A1868" s="399" t="s">
        <v>81</v>
      </c>
      <c r="B1868" s="399" t="s">
        <v>3083</v>
      </c>
      <c r="C1868" s="399">
        <v>56</v>
      </c>
      <c r="D1868" s="399">
        <v>20</v>
      </c>
      <c r="E1868" s="403">
        <v>1.95</v>
      </c>
      <c r="F1868" s="399">
        <v>0</v>
      </c>
      <c r="G1868" s="399">
        <v>0.25</v>
      </c>
      <c r="H1868" s="399">
        <v>0.7</v>
      </c>
      <c r="I1868" s="399">
        <v>0.41</v>
      </c>
      <c r="J1868" s="399">
        <v>40</v>
      </c>
      <c r="K1868" s="399">
        <v>125</v>
      </c>
      <c r="L1868" s="403">
        <v>1</v>
      </c>
      <c r="M1868" s="404">
        <v>3.2000000476837158</v>
      </c>
      <c r="N1868" s="404">
        <v>3.2000000476837158</v>
      </c>
      <c r="O1868" s="404">
        <v>1.1000000238418579</v>
      </c>
      <c r="P1868" s="399">
        <v>100</v>
      </c>
      <c r="Q1868" s="399" t="s">
        <v>293</v>
      </c>
      <c r="R1868" s="399">
        <v>1</v>
      </c>
      <c r="S1868" s="399">
        <v>0</v>
      </c>
      <c r="T1868" s="399">
        <v>0</v>
      </c>
      <c r="U1868" s="404">
        <v>0.39</v>
      </c>
      <c r="V1868" s="404">
        <v>0</v>
      </c>
      <c r="W1868" s="405">
        <v>8.1849899999999997E-6</v>
      </c>
      <c r="X1868" s="405">
        <v>6.0545122333582002</v>
      </c>
      <c r="Y1868" s="399">
        <v>1.48</v>
      </c>
      <c r="Z1868" s="399">
        <v>1.79</v>
      </c>
      <c r="AA1868" s="405">
        <v>1.4400329999999999E-5</v>
      </c>
      <c r="AB1868" s="405">
        <v>6.0545122333582002</v>
      </c>
      <c r="AC1868" s="399">
        <v>1.21</v>
      </c>
      <c r="AD1868" s="399">
        <v>2.0099999999999998</v>
      </c>
      <c r="AE1868" s="405">
        <v>1.2080519999999999E-5</v>
      </c>
      <c r="AF1868" s="405">
        <v>6.0545122333582002</v>
      </c>
      <c r="AG1868" s="399">
        <v>1.28</v>
      </c>
      <c r="AH1868" s="399">
        <v>2.2799999999999998</v>
      </c>
      <c r="AI1868" s="324">
        <v>0</v>
      </c>
      <c r="AJ1868" s="324">
        <v>0</v>
      </c>
      <c r="AK1868" s="324">
        <v>0</v>
      </c>
      <c r="AL1868" s="324">
        <v>0</v>
      </c>
      <c r="AM1868" s="324">
        <v>0</v>
      </c>
      <c r="AN1868" s="324">
        <v>0</v>
      </c>
      <c r="AO1868" s="403">
        <v>7205593</v>
      </c>
      <c r="AP1868" s="403">
        <v>7.7999999999999999E-4</v>
      </c>
      <c r="AQ1868" s="403">
        <v>2.794E-2</v>
      </c>
      <c r="AR1868" s="403">
        <v>110</v>
      </c>
      <c r="AS1868" s="399" t="s">
        <v>2102</v>
      </c>
      <c r="AT1868" s="390">
        <v>0</v>
      </c>
      <c r="AU1868" s="390">
        <v>0</v>
      </c>
      <c r="AV1868" s="390">
        <v>0</v>
      </c>
      <c r="AY1868" s="390" t="s">
        <v>3533</v>
      </c>
    </row>
    <row r="1869" spans="1:51" s="390" customFormat="1">
      <c r="A1869" s="399" t="s">
        <v>81</v>
      </c>
      <c r="B1869" s="399" t="s">
        <v>2101</v>
      </c>
      <c r="C1869" s="399">
        <v>0.6</v>
      </c>
      <c r="D1869" s="399">
        <v>20</v>
      </c>
      <c r="E1869" s="403">
        <v>0.03</v>
      </c>
      <c r="F1869" s="399">
        <v>0</v>
      </c>
      <c r="G1869" s="399">
        <v>2.7</v>
      </c>
      <c r="H1869" s="399">
        <v>0.7</v>
      </c>
      <c r="I1869" s="399">
        <v>2.5</v>
      </c>
      <c r="J1869" s="399">
        <v>40</v>
      </c>
      <c r="K1869" s="399">
        <v>125</v>
      </c>
      <c r="L1869" s="403">
        <v>1</v>
      </c>
      <c r="M1869" s="404">
        <v>3</v>
      </c>
      <c r="N1869" s="404">
        <v>3</v>
      </c>
      <c r="O1869" s="404">
        <v>1</v>
      </c>
      <c r="P1869" s="399">
        <v>100</v>
      </c>
      <c r="Q1869" s="399" t="s">
        <v>293</v>
      </c>
      <c r="R1869" s="399">
        <v>1</v>
      </c>
      <c r="S1869" s="399">
        <v>0</v>
      </c>
      <c r="T1869" s="399">
        <v>0</v>
      </c>
      <c r="U1869" s="404">
        <v>0.39</v>
      </c>
      <c r="V1869" s="404">
        <v>0</v>
      </c>
      <c r="W1869" s="405">
        <v>8.1849899999999997E-6</v>
      </c>
      <c r="X1869" s="405">
        <v>0.58382798855877971</v>
      </c>
      <c r="Y1869" s="399">
        <v>1.48</v>
      </c>
      <c r="Z1869" s="399">
        <v>1.79</v>
      </c>
      <c r="AA1869" s="405">
        <v>1.4400329999999999E-5</v>
      </c>
      <c r="AB1869" s="405">
        <v>0.58382798855877971</v>
      </c>
      <c r="AC1869" s="399">
        <v>1.21</v>
      </c>
      <c r="AD1869" s="399">
        <v>2.0099999999999998</v>
      </c>
      <c r="AE1869" s="405">
        <v>1.2080519999999999E-5</v>
      </c>
      <c r="AF1869" s="405">
        <v>0.58382798855877971</v>
      </c>
      <c r="AG1869" s="399">
        <v>1.28</v>
      </c>
      <c r="AH1869" s="399">
        <v>2.2799999999999998</v>
      </c>
      <c r="AI1869" s="324">
        <v>0</v>
      </c>
      <c r="AJ1869" s="324">
        <v>0</v>
      </c>
      <c r="AK1869" s="324">
        <v>0</v>
      </c>
      <c r="AL1869" s="324">
        <v>0</v>
      </c>
      <c r="AM1869" s="324">
        <v>0</v>
      </c>
      <c r="AN1869" s="324">
        <v>0</v>
      </c>
      <c r="AO1869" s="403">
        <v>1112088</v>
      </c>
      <c r="AP1869" s="403">
        <v>5.0600000000000003E-3</v>
      </c>
      <c r="AQ1869" s="403">
        <v>7.1120000000000003E-2</v>
      </c>
      <c r="AR1869" s="403">
        <v>194</v>
      </c>
      <c r="AS1869" s="399" t="s">
        <v>2102</v>
      </c>
      <c r="AT1869" s="390">
        <v>0</v>
      </c>
      <c r="AU1869" s="390">
        <v>0</v>
      </c>
      <c r="AV1869" s="390">
        <v>0</v>
      </c>
      <c r="AY1869" s="390" t="s">
        <v>3533</v>
      </c>
    </row>
    <row r="1870" spans="1:51" s="390" customFormat="1">
      <c r="A1870" s="324" t="s">
        <v>81</v>
      </c>
      <c r="B1870" s="324" t="s">
        <v>3727</v>
      </c>
      <c r="C1870" s="324">
        <v>6.8</v>
      </c>
      <c r="D1870" s="324">
        <v>20</v>
      </c>
      <c r="E1870" s="324">
        <v>0.315</v>
      </c>
      <c r="F1870" s="399">
        <v>0</v>
      </c>
      <c r="G1870" s="324">
        <v>0.92</v>
      </c>
      <c r="H1870" s="324">
        <v>0.7</v>
      </c>
      <c r="I1870" s="324">
        <v>0.95</v>
      </c>
      <c r="J1870" s="324">
        <v>40</v>
      </c>
      <c r="K1870" s="324">
        <v>125</v>
      </c>
      <c r="L1870" s="324">
        <v>1</v>
      </c>
      <c r="M1870" s="324">
        <v>3.2</v>
      </c>
      <c r="N1870" s="324">
        <v>3.2</v>
      </c>
      <c r="O1870" s="324">
        <v>1.1000000000000001</v>
      </c>
      <c r="P1870" s="324">
        <v>100</v>
      </c>
      <c r="Q1870" s="324" t="s">
        <v>293</v>
      </c>
      <c r="R1870" s="399">
        <v>1</v>
      </c>
      <c r="S1870" s="399">
        <v>0</v>
      </c>
      <c r="T1870" s="399">
        <v>0</v>
      </c>
      <c r="U1870" s="406">
        <v>0.39</v>
      </c>
      <c r="V1870" s="406">
        <v>0</v>
      </c>
      <c r="W1870" s="407">
        <v>8.1799999999999996E-6</v>
      </c>
      <c r="X1870" s="407">
        <v>1.84</v>
      </c>
      <c r="Y1870" s="324">
        <v>1.48</v>
      </c>
      <c r="Z1870" s="324">
        <v>1.79</v>
      </c>
      <c r="AA1870" s="407">
        <v>1.4399999999999999E-5</v>
      </c>
      <c r="AB1870" s="407">
        <v>1.84</v>
      </c>
      <c r="AC1870" s="324">
        <v>1.21</v>
      </c>
      <c r="AD1870" s="324">
        <v>2.0099999999999998</v>
      </c>
      <c r="AE1870" s="407">
        <v>1.2099999999999999E-5</v>
      </c>
      <c r="AF1870" s="407">
        <v>1.84</v>
      </c>
      <c r="AG1870" s="324">
        <v>1.28</v>
      </c>
      <c r="AH1870" s="324">
        <v>2.2799999999999998</v>
      </c>
      <c r="AI1870" s="324">
        <v>0</v>
      </c>
      <c r="AJ1870" s="324">
        <v>0</v>
      </c>
      <c r="AK1870" s="324">
        <v>0</v>
      </c>
      <c r="AL1870" s="324">
        <v>0</v>
      </c>
      <c r="AM1870" s="324">
        <v>0</v>
      </c>
      <c r="AN1870" s="324">
        <v>0</v>
      </c>
      <c r="AO1870" s="324">
        <v>2846944</v>
      </c>
      <c r="AP1870" s="324">
        <v>1.98E-3</v>
      </c>
      <c r="AQ1870" s="324">
        <v>4.4450000000000003E-2</v>
      </c>
      <c r="AR1870" s="324">
        <v>128</v>
      </c>
      <c r="AS1870" s="324" t="s">
        <v>2102</v>
      </c>
      <c r="AT1870" s="390">
        <v>0</v>
      </c>
      <c r="AU1870" s="390">
        <v>0</v>
      </c>
      <c r="AV1870" s="390">
        <v>0</v>
      </c>
      <c r="AY1870" s="390" t="s">
        <v>3533</v>
      </c>
    </row>
    <row r="1871" spans="1:51" s="390" customFormat="1">
      <c r="A1871" s="399" t="s">
        <v>81</v>
      </c>
      <c r="B1871" s="399" t="s">
        <v>3084</v>
      </c>
      <c r="C1871" s="399">
        <v>68</v>
      </c>
      <c r="D1871" s="399">
        <v>20</v>
      </c>
      <c r="E1871" s="403">
        <v>2.3199999999999998</v>
      </c>
      <c r="F1871" s="399">
        <v>0</v>
      </c>
      <c r="G1871" s="399">
        <v>0.24</v>
      </c>
      <c r="H1871" s="399">
        <v>0.7</v>
      </c>
      <c r="I1871" s="399">
        <v>0.36</v>
      </c>
      <c r="J1871" s="399">
        <v>40</v>
      </c>
      <c r="K1871" s="399">
        <v>125</v>
      </c>
      <c r="L1871" s="403">
        <v>1</v>
      </c>
      <c r="M1871" s="404">
        <v>3.2000000476837158</v>
      </c>
      <c r="N1871" s="404">
        <v>3.2000000476837158</v>
      </c>
      <c r="O1871" s="404">
        <v>1.1000000238418579</v>
      </c>
      <c r="P1871" s="399">
        <v>100</v>
      </c>
      <c r="Q1871" s="399" t="s">
        <v>293</v>
      </c>
      <c r="R1871" s="399">
        <v>1</v>
      </c>
      <c r="S1871" s="399">
        <v>0</v>
      </c>
      <c r="T1871" s="399">
        <v>0</v>
      </c>
      <c r="U1871" s="404">
        <v>0.39</v>
      </c>
      <c r="V1871" s="404">
        <v>0</v>
      </c>
      <c r="W1871" s="405">
        <v>8.1849899999999997E-6</v>
      </c>
      <c r="X1871" s="405">
        <v>6.3622278276360209</v>
      </c>
      <c r="Y1871" s="399">
        <v>1.48</v>
      </c>
      <c r="Z1871" s="399">
        <v>1.79</v>
      </c>
      <c r="AA1871" s="405">
        <v>1.4400329999999999E-5</v>
      </c>
      <c r="AB1871" s="405">
        <v>6.3622278276360209</v>
      </c>
      <c r="AC1871" s="399">
        <v>1.21</v>
      </c>
      <c r="AD1871" s="399">
        <v>2.0099999999999998</v>
      </c>
      <c r="AE1871" s="405">
        <v>1.2080519999999999E-5</v>
      </c>
      <c r="AF1871" s="405">
        <v>6.3622278276360209</v>
      </c>
      <c r="AG1871" s="399">
        <v>1.28</v>
      </c>
      <c r="AH1871" s="399">
        <v>2.2799999999999998</v>
      </c>
      <c r="AI1871" s="324">
        <v>0</v>
      </c>
      <c r="AJ1871" s="324">
        <v>0</v>
      </c>
      <c r="AK1871" s="324">
        <v>0</v>
      </c>
      <c r="AL1871" s="324">
        <v>0</v>
      </c>
      <c r="AM1871" s="324">
        <v>0</v>
      </c>
      <c r="AN1871" s="324">
        <v>0</v>
      </c>
      <c r="AO1871" s="403">
        <v>7205593</v>
      </c>
      <c r="AP1871" s="403">
        <v>7.7999999999999999E-4</v>
      </c>
      <c r="AQ1871" s="403">
        <v>2.794E-2</v>
      </c>
      <c r="AR1871" s="403">
        <v>119</v>
      </c>
      <c r="AS1871" s="399" t="s">
        <v>2102</v>
      </c>
      <c r="AT1871" s="390">
        <v>0</v>
      </c>
      <c r="AU1871" s="390">
        <v>0</v>
      </c>
      <c r="AV1871" s="390">
        <v>0</v>
      </c>
      <c r="AY1871" s="390" t="s">
        <v>3533</v>
      </c>
    </row>
    <row r="1872" spans="1:51" s="390" customFormat="1">
      <c r="A1872" s="399" t="s">
        <v>81</v>
      </c>
      <c r="B1872" s="399" t="s">
        <v>3085</v>
      </c>
      <c r="C1872" s="399">
        <v>82</v>
      </c>
      <c r="D1872" s="399">
        <v>20</v>
      </c>
      <c r="E1872" s="403">
        <v>2.77</v>
      </c>
      <c r="F1872" s="399">
        <v>0</v>
      </c>
      <c r="G1872" s="399">
        <v>0.23</v>
      </c>
      <c r="H1872" s="399">
        <v>0.7</v>
      </c>
      <c r="I1872" s="399">
        <v>0.34</v>
      </c>
      <c r="J1872" s="399">
        <v>40</v>
      </c>
      <c r="K1872" s="399">
        <v>125</v>
      </c>
      <c r="L1872" s="403">
        <v>1</v>
      </c>
      <c r="M1872" s="404">
        <v>3.2000000476837158</v>
      </c>
      <c r="N1872" s="404">
        <v>3.2000000476837158</v>
      </c>
      <c r="O1872" s="404">
        <v>1.1000000238418579</v>
      </c>
      <c r="P1872" s="399">
        <v>100</v>
      </c>
      <c r="Q1872" s="399" t="s">
        <v>293</v>
      </c>
      <c r="R1872" s="399">
        <v>1</v>
      </c>
      <c r="S1872" s="399">
        <v>0</v>
      </c>
      <c r="T1872" s="399">
        <v>0</v>
      </c>
      <c r="U1872" s="404">
        <v>0.39</v>
      </c>
      <c r="V1872" s="404">
        <v>0</v>
      </c>
      <c r="W1872" s="405">
        <v>8.1849899999999997E-6</v>
      </c>
      <c r="X1872" s="405">
        <v>7.253620175679143</v>
      </c>
      <c r="Y1872" s="399">
        <v>1.48</v>
      </c>
      <c r="Z1872" s="399">
        <v>1.79</v>
      </c>
      <c r="AA1872" s="405">
        <v>1.4400329999999999E-5</v>
      </c>
      <c r="AB1872" s="405">
        <v>7.253620175679143</v>
      </c>
      <c r="AC1872" s="399">
        <v>1.21</v>
      </c>
      <c r="AD1872" s="399">
        <v>2.0099999999999998</v>
      </c>
      <c r="AE1872" s="405">
        <v>1.2080519999999999E-5</v>
      </c>
      <c r="AF1872" s="405">
        <v>7.253620175679143</v>
      </c>
      <c r="AG1872" s="399">
        <v>1.28</v>
      </c>
      <c r="AH1872" s="399">
        <v>2.2799999999999998</v>
      </c>
      <c r="AI1872" s="324">
        <v>0</v>
      </c>
      <c r="AJ1872" s="324">
        <v>0</v>
      </c>
      <c r="AK1872" s="324">
        <v>0</v>
      </c>
      <c r="AL1872" s="324">
        <v>0</v>
      </c>
      <c r="AM1872" s="324">
        <v>0</v>
      </c>
      <c r="AN1872" s="324">
        <v>0</v>
      </c>
      <c r="AO1872" s="403">
        <v>8718767</v>
      </c>
      <c r="AP1872" s="403">
        <v>6.4999999999999997E-4</v>
      </c>
      <c r="AQ1872" s="403">
        <v>2.5399999999999999E-2</v>
      </c>
      <c r="AR1872" s="403">
        <v>112</v>
      </c>
      <c r="AS1872" s="399" t="s">
        <v>2102</v>
      </c>
      <c r="AT1872" s="390">
        <v>0</v>
      </c>
      <c r="AU1872" s="390">
        <v>0</v>
      </c>
      <c r="AV1872" s="390">
        <v>0</v>
      </c>
      <c r="AY1872" s="390" t="s">
        <v>3558</v>
      </c>
    </row>
    <row r="1873" spans="1:51" s="390" customFormat="1">
      <c r="A1873" s="399" t="s">
        <v>81</v>
      </c>
      <c r="B1873" s="399" t="s">
        <v>3094</v>
      </c>
      <c r="C1873" s="399">
        <v>100</v>
      </c>
      <c r="D1873" s="399">
        <v>20</v>
      </c>
      <c r="E1873" s="403">
        <v>2.63</v>
      </c>
      <c r="F1873" s="399">
        <v>0</v>
      </c>
      <c r="G1873" s="399">
        <v>0.28000000000000003</v>
      </c>
      <c r="H1873" s="399">
        <v>0.7</v>
      </c>
      <c r="I1873" s="399">
        <v>0.39</v>
      </c>
      <c r="J1873" s="399">
        <v>40</v>
      </c>
      <c r="K1873" s="399">
        <v>125</v>
      </c>
      <c r="L1873" s="403">
        <v>1</v>
      </c>
      <c r="M1873" s="404">
        <v>3.2000000476837158</v>
      </c>
      <c r="N1873" s="404">
        <v>3.2000000476837158</v>
      </c>
      <c r="O1873" s="404">
        <v>1.2999999523162842</v>
      </c>
      <c r="P1873" s="399">
        <v>100</v>
      </c>
      <c r="Q1873" s="399" t="s">
        <v>293</v>
      </c>
      <c r="R1873" s="399">
        <v>1</v>
      </c>
      <c r="S1873" s="399">
        <v>0</v>
      </c>
      <c r="T1873" s="399">
        <v>0</v>
      </c>
      <c r="U1873" s="404">
        <v>0.43</v>
      </c>
      <c r="V1873" s="404">
        <v>0.26</v>
      </c>
      <c r="W1873" s="405">
        <v>1.058794E-5</v>
      </c>
      <c r="X1873" s="405">
        <v>5.8218739447853469</v>
      </c>
      <c r="Y1873" s="399">
        <v>1.48</v>
      </c>
      <c r="Z1873" s="399">
        <v>1.79</v>
      </c>
      <c r="AA1873" s="405">
        <v>1.862798E-5</v>
      </c>
      <c r="AB1873" s="405">
        <v>5.8218739447853469</v>
      </c>
      <c r="AC1873" s="399">
        <v>1.21</v>
      </c>
      <c r="AD1873" s="399">
        <v>2.0099999999999998</v>
      </c>
      <c r="AE1873" s="405">
        <v>1.562712E-5</v>
      </c>
      <c r="AF1873" s="405">
        <v>5.8218739447853469</v>
      </c>
      <c r="AG1873" s="399">
        <v>1.28</v>
      </c>
      <c r="AH1873" s="399">
        <v>2.2799999999999998</v>
      </c>
      <c r="AI1873" s="324">
        <v>0</v>
      </c>
      <c r="AJ1873" s="324">
        <v>0</v>
      </c>
      <c r="AK1873" s="324">
        <v>0</v>
      </c>
      <c r="AL1873" s="324">
        <v>0</v>
      </c>
      <c r="AM1873" s="324">
        <v>0</v>
      </c>
      <c r="AN1873" s="324">
        <v>0</v>
      </c>
      <c r="AO1873" s="403">
        <v>5580011</v>
      </c>
      <c r="AP1873" s="403">
        <v>1.01E-3</v>
      </c>
      <c r="AQ1873" s="403">
        <v>3.175E-2</v>
      </c>
      <c r="AR1873" s="403">
        <v>88</v>
      </c>
      <c r="AS1873" s="399" t="s">
        <v>2109</v>
      </c>
      <c r="AT1873" s="390">
        <v>0</v>
      </c>
      <c r="AU1873" s="390">
        <v>0</v>
      </c>
      <c r="AV1873" s="390">
        <v>0</v>
      </c>
      <c r="AY1873" s="390" t="s">
        <v>3533</v>
      </c>
    </row>
    <row r="1874" spans="1:51" s="390" customFormat="1">
      <c r="A1874" s="399" t="s">
        <v>81</v>
      </c>
      <c r="B1874" s="399" t="s">
        <v>4327</v>
      </c>
      <c r="C1874" s="399">
        <v>0.33</v>
      </c>
      <c r="D1874" s="399">
        <v>20</v>
      </c>
      <c r="E1874" s="403">
        <v>2.3E-2</v>
      </c>
      <c r="F1874" s="399">
        <v>0</v>
      </c>
      <c r="G1874" s="399">
        <v>3.4</v>
      </c>
      <c r="H1874" s="399">
        <v>0.7</v>
      </c>
      <c r="I1874" s="399">
        <v>3.5</v>
      </c>
      <c r="J1874" s="399">
        <v>40</v>
      </c>
      <c r="K1874" s="399">
        <v>125</v>
      </c>
      <c r="L1874" s="403">
        <v>1</v>
      </c>
      <c r="M1874" s="404">
        <v>3.2</v>
      </c>
      <c r="N1874" s="404">
        <v>3.2</v>
      </c>
      <c r="O1874" s="404">
        <v>1.3</v>
      </c>
      <c r="P1874" s="399">
        <v>100</v>
      </c>
      <c r="Q1874" s="399" t="s">
        <v>293</v>
      </c>
      <c r="R1874" s="399">
        <v>1</v>
      </c>
      <c r="S1874" s="399">
        <v>0</v>
      </c>
      <c r="T1874" s="399">
        <v>0</v>
      </c>
      <c r="U1874" s="404">
        <v>0.43</v>
      </c>
      <c r="V1874" s="404">
        <v>0.31</v>
      </c>
      <c r="W1874" s="405">
        <v>1.058794E-5</v>
      </c>
      <c r="X1874" s="405">
        <v>0.44828429374847178</v>
      </c>
      <c r="Y1874" s="399">
        <v>1.48</v>
      </c>
      <c r="Z1874" s="399">
        <v>1.79</v>
      </c>
      <c r="AA1874" s="405">
        <v>1.862798E-5</v>
      </c>
      <c r="AB1874" s="405">
        <v>0.44828429374847178</v>
      </c>
      <c r="AC1874" s="399">
        <v>1.21</v>
      </c>
      <c r="AD1874" s="399">
        <v>2.0099999999999998</v>
      </c>
      <c r="AE1874" s="405">
        <v>1.562712E-5</v>
      </c>
      <c r="AF1874" s="405">
        <v>0.44828429374847178</v>
      </c>
      <c r="AG1874" s="399">
        <v>1.28</v>
      </c>
      <c r="AH1874" s="399">
        <v>2.2799999999999998</v>
      </c>
      <c r="AI1874" s="324">
        <v>0</v>
      </c>
      <c r="AJ1874" s="324">
        <v>0</v>
      </c>
      <c r="AK1874" s="324">
        <v>0</v>
      </c>
      <c r="AL1874" s="324">
        <v>0</v>
      </c>
      <c r="AM1874" s="324">
        <v>0</v>
      </c>
      <c r="AN1874" s="324">
        <v>0</v>
      </c>
      <c r="AO1874" s="403">
        <v>1112088</v>
      </c>
      <c r="AP1874" s="403">
        <v>5.0600000000000003E-3</v>
      </c>
      <c r="AQ1874" s="403">
        <v>7.1120000000000003E-2</v>
      </c>
      <c r="AR1874" s="403">
        <v>121</v>
      </c>
      <c r="AS1874" s="399" t="s">
        <v>2109</v>
      </c>
      <c r="AT1874" s="390">
        <v>0</v>
      </c>
      <c r="AU1874" s="390">
        <v>0</v>
      </c>
      <c r="AV1874" s="390">
        <v>0</v>
      </c>
      <c r="AY1874" s="390" t="s">
        <v>3558</v>
      </c>
    </row>
    <row r="1875" spans="1:51" s="390" customFormat="1">
      <c r="A1875" s="399" t="s">
        <v>81</v>
      </c>
      <c r="B1875" s="399" t="s">
        <v>4328</v>
      </c>
      <c r="C1875" s="399">
        <v>0.56000000000000005</v>
      </c>
      <c r="D1875" s="399">
        <v>20</v>
      </c>
      <c r="E1875" s="403">
        <v>2.8000000000000001E-2</v>
      </c>
      <c r="F1875" s="399">
        <v>0</v>
      </c>
      <c r="G1875" s="399">
        <v>2.9</v>
      </c>
      <c r="H1875" s="399">
        <v>0.7</v>
      </c>
      <c r="I1875" s="399">
        <v>3</v>
      </c>
      <c r="J1875" s="399">
        <v>40</v>
      </c>
      <c r="K1875" s="399">
        <v>125</v>
      </c>
      <c r="L1875" s="403">
        <v>1</v>
      </c>
      <c r="M1875" s="404">
        <v>3.2</v>
      </c>
      <c r="N1875" s="404">
        <v>3.2</v>
      </c>
      <c r="O1875" s="404">
        <v>1.3</v>
      </c>
      <c r="P1875" s="399">
        <v>100</v>
      </c>
      <c r="Q1875" s="399" t="s">
        <v>293</v>
      </c>
      <c r="R1875" s="399">
        <v>1</v>
      </c>
      <c r="S1875" s="399">
        <v>0</v>
      </c>
      <c r="T1875" s="399">
        <v>0</v>
      </c>
      <c r="U1875" s="404">
        <v>0.43</v>
      </c>
      <c r="V1875" s="404">
        <v>0.31</v>
      </c>
      <c r="W1875" s="405">
        <v>1.058794E-5</v>
      </c>
      <c r="X1875" s="405">
        <v>0.57054364658896406</v>
      </c>
      <c r="Y1875" s="399">
        <v>1.48</v>
      </c>
      <c r="Z1875" s="399">
        <v>1.79</v>
      </c>
      <c r="AA1875" s="405">
        <v>1.862798E-5</v>
      </c>
      <c r="AB1875" s="405">
        <v>0.57054364658896406</v>
      </c>
      <c r="AC1875" s="399">
        <v>1.21</v>
      </c>
      <c r="AD1875" s="399">
        <v>2.0099999999999998</v>
      </c>
      <c r="AE1875" s="405">
        <v>1.562712E-5</v>
      </c>
      <c r="AF1875" s="405">
        <v>0.57054364658896406</v>
      </c>
      <c r="AG1875" s="399">
        <v>1.28</v>
      </c>
      <c r="AH1875" s="399">
        <v>2.2799999999999998</v>
      </c>
      <c r="AI1875" s="324">
        <v>0</v>
      </c>
      <c r="AJ1875" s="324">
        <v>0</v>
      </c>
      <c r="AK1875" s="324">
        <v>0</v>
      </c>
      <c r="AL1875" s="324">
        <v>0</v>
      </c>
      <c r="AM1875" s="324">
        <v>0</v>
      </c>
      <c r="AN1875" s="324">
        <v>0</v>
      </c>
      <c r="AO1875" s="403">
        <v>1112088</v>
      </c>
      <c r="AP1875" s="403">
        <v>5.0600000000000003E-3</v>
      </c>
      <c r="AQ1875" s="403">
        <v>7.1120000000000003E-2</v>
      </c>
      <c r="AR1875" s="403">
        <v>139</v>
      </c>
      <c r="AS1875" s="399" t="s">
        <v>2109</v>
      </c>
      <c r="AT1875" s="390">
        <v>0</v>
      </c>
      <c r="AU1875" s="390">
        <v>0</v>
      </c>
      <c r="AV1875" s="390">
        <v>0</v>
      </c>
      <c r="AY1875" s="390" t="s">
        <v>3558</v>
      </c>
    </row>
    <row r="1876" spans="1:51" s="390" customFormat="1">
      <c r="A1876" s="399" t="s">
        <v>81</v>
      </c>
      <c r="B1876" s="399" t="s">
        <v>4329</v>
      </c>
      <c r="C1876" s="399">
        <v>0.68</v>
      </c>
      <c r="D1876" s="399">
        <v>20</v>
      </c>
      <c r="E1876" s="403">
        <v>3.4000000000000002E-2</v>
      </c>
      <c r="F1876" s="399">
        <v>0</v>
      </c>
      <c r="G1876" s="399">
        <v>3</v>
      </c>
      <c r="H1876" s="399">
        <v>0.7</v>
      </c>
      <c r="I1876" s="399">
        <v>2.7</v>
      </c>
      <c r="J1876" s="399">
        <v>40</v>
      </c>
      <c r="K1876" s="399">
        <v>125</v>
      </c>
      <c r="L1876" s="403">
        <v>1</v>
      </c>
      <c r="M1876" s="404">
        <v>3.2</v>
      </c>
      <c r="N1876" s="404">
        <v>3.2</v>
      </c>
      <c r="O1876" s="404">
        <v>1.3</v>
      </c>
      <c r="P1876" s="399">
        <v>100</v>
      </c>
      <c r="Q1876" s="399" t="s">
        <v>293</v>
      </c>
      <c r="R1876" s="399">
        <v>1</v>
      </c>
      <c r="S1876" s="399">
        <v>0</v>
      </c>
      <c r="T1876" s="399">
        <v>0</v>
      </c>
      <c r="U1876" s="404">
        <v>0.43</v>
      </c>
      <c r="V1876" s="404">
        <v>0.31</v>
      </c>
      <c r="W1876" s="405">
        <v>1.058794E-5</v>
      </c>
      <c r="X1876" s="405">
        <v>0.55424239954356502</v>
      </c>
      <c r="Y1876" s="399">
        <v>1.48</v>
      </c>
      <c r="Z1876" s="399">
        <v>1.79</v>
      </c>
      <c r="AA1876" s="405">
        <v>1.862798E-5</v>
      </c>
      <c r="AB1876" s="405">
        <v>0.55424239954356502</v>
      </c>
      <c r="AC1876" s="399">
        <v>1.21</v>
      </c>
      <c r="AD1876" s="399">
        <v>2.0099999999999998</v>
      </c>
      <c r="AE1876" s="405">
        <v>1.562712E-5</v>
      </c>
      <c r="AF1876" s="405">
        <v>0.55424239954356502</v>
      </c>
      <c r="AG1876" s="399">
        <v>1.28</v>
      </c>
      <c r="AH1876" s="399">
        <v>2.2799999999999998</v>
      </c>
      <c r="AI1876" s="324">
        <v>0</v>
      </c>
      <c r="AJ1876" s="324">
        <v>0</v>
      </c>
      <c r="AK1876" s="324">
        <v>0</v>
      </c>
      <c r="AL1876" s="324">
        <v>0</v>
      </c>
      <c r="AM1876" s="324">
        <v>0</v>
      </c>
      <c r="AN1876" s="324">
        <v>0</v>
      </c>
      <c r="AO1876" s="403">
        <v>1112088</v>
      </c>
      <c r="AP1876" s="403">
        <v>5.0600000000000003E-3</v>
      </c>
      <c r="AQ1876" s="403">
        <v>7.1120000000000003E-2</v>
      </c>
      <c r="AR1876" s="403">
        <v>137</v>
      </c>
      <c r="AS1876" s="399" t="s">
        <v>2109</v>
      </c>
      <c r="AT1876" s="390">
        <v>0</v>
      </c>
      <c r="AU1876" s="390">
        <v>0</v>
      </c>
      <c r="AV1876" s="390">
        <v>0</v>
      </c>
      <c r="AY1876" s="390" t="s">
        <v>3558</v>
      </c>
    </row>
    <row r="1877" spans="1:51" s="390" customFormat="1">
      <c r="A1877" s="399" t="s">
        <v>81</v>
      </c>
      <c r="B1877" s="399" t="s">
        <v>2113</v>
      </c>
      <c r="C1877" s="399">
        <v>1.5</v>
      </c>
      <c r="D1877" s="399">
        <v>20</v>
      </c>
      <c r="E1877" s="403">
        <v>0.06</v>
      </c>
      <c r="F1877" s="399">
        <v>0</v>
      </c>
      <c r="G1877" s="399">
        <v>2.2000000000000002</v>
      </c>
      <c r="H1877" s="399">
        <v>0.7</v>
      </c>
      <c r="I1877" s="399">
        <v>2.2000000000000002</v>
      </c>
      <c r="J1877" s="399">
        <v>40</v>
      </c>
      <c r="K1877" s="399">
        <v>125</v>
      </c>
      <c r="L1877" s="403">
        <v>1</v>
      </c>
      <c r="M1877" s="404">
        <v>3</v>
      </c>
      <c r="N1877" s="404">
        <v>3</v>
      </c>
      <c r="O1877" s="404">
        <v>1.2</v>
      </c>
      <c r="P1877" s="399">
        <v>100</v>
      </c>
      <c r="Q1877" s="399" t="s">
        <v>293</v>
      </c>
      <c r="R1877" s="399">
        <v>1</v>
      </c>
      <c r="S1877" s="399">
        <v>0</v>
      </c>
      <c r="T1877" s="399">
        <v>0</v>
      </c>
      <c r="U1877" s="404">
        <v>0.43</v>
      </c>
      <c r="V1877" s="404">
        <v>0.26</v>
      </c>
      <c r="W1877" s="405">
        <v>1.058794E-5</v>
      </c>
      <c r="X1877" s="405">
        <v>0.67921862689162382</v>
      </c>
      <c r="Y1877" s="399">
        <v>1.48</v>
      </c>
      <c r="Z1877" s="399">
        <v>1.79</v>
      </c>
      <c r="AA1877" s="405">
        <v>1.862798E-5</v>
      </c>
      <c r="AB1877" s="405">
        <v>0.67921862689162382</v>
      </c>
      <c r="AC1877" s="399">
        <v>1.21</v>
      </c>
      <c r="AD1877" s="399">
        <v>2.0099999999999998</v>
      </c>
      <c r="AE1877" s="405">
        <v>1.562712E-5</v>
      </c>
      <c r="AF1877" s="405">
        <v>0.67921862689162382</v>
      </c>
      <c r="AG1877" s="399">
        <v>1.28</v>
      </c>
      <c r="AH1877" s="399">
        <v>2.2799999999999998</v>
      </c>
      <c r="AI1877" s="324">
        <v>0</v>
      </c>
      <c r="AJ1877" s="324">
        <v>0</v>
      </c>
      <c r="AK1877" s="324">
        <v>0</v>
      </c>
      <c r="AL1877" s="324">
        <v>0</v>
      </c>
      <c r="AM1877" s="324">
        <v>0</v>
      </c>
      <c r="AN1877" s="324">
        <v>0</v>
      </c>
      <c r="AO1877" s="403">
        <v>1112088</v>
      </c>
      <c r="AP1877" s="403">
        <v>5.0600000000000003E-3</v>
      </c>
      <c r="AQ1877" s="403">
        <v>7.1120000000000003E-2</v>
      </c>
      <c r="AR1877" s="403">
        <v>115</v>
      </c>
      <c r="AS1877" s="399" t="s">
        <v>2109</v>
      </c>
      <c r="AT1877" s="390">
        <v>0</v>
      </c>
      <c r="AU1877" s="390">
        <v>0</v>
      </c>
      <c r="AV1877" s="390">
        <v>0</v>
      </c>
      <c r="AY1877" s="390" t="s">
        <v>3533</v>
      </c>
    </row>
    <row r="1878" spans="1:51" s="390" customFormat="1">
      <c r="A1878" s="399" t="s">
        <v>81</v>
      </c>
      <c r="B1878" s="399" t="s">
        <v>3086</v>
      </c>
      <c r="C1878" s="399">
        <v>15</v>
      </c>
      <c r="D1878" s="399">
        <v>20</v>
      </c>
      <c r="E1878" s="403">
        <v>0.39400000000000002</v>
      </c>
      <c r="F1878" s="399">
        <v>0</v>
      </c>
      <c r="G1878" s="399">
        <v>0.65</v>
      </c>
      <c r="H1878" s="399">
        <v>0.7</v>
      </c>
      <c r="I1878" s="399">
        <v>1</v>
      </c>
      <c r="J1878" s="399">
        <v>40</v>
      </c>
      <c r="K1878" s="399">
        <v>125</v>
      </c>
      <c r="L1878" s="403">
        <v>1</v>
      </c>
      <c r="M1878" s="404">
        <v>3.2000000476837158</v>
      </c>
      <c r="N1878" s="404">
        <v>3.2000000476837158</v>
      </c>
      <c r="O1878" s="404">
        <v>1.2999999523162842</v>
      </c>
      <c r="P1878" s="399">
        <v>100</v>
      </c>
      <c r="Q1878" s="399" t="s">
        <v>293</v>
      </c>
      <c r="R1878" s="399">
        <v>1</v>
      </c>
      <c r="S1878" s="399">
        <v>0</v>
      </c>
      <c r="T1878" s="399">
        <v>0</v>
      </c>
      <c r="U1878" s="404">
        <v>0.43</v>
      </c>
      <c r="V1878" s="404">
        <v>0.26</v>
      </c>
      <c r="W1878" s="405">
        <v>1.058794E-5</v>
      </c>
      <c r="X1878" s="405">
        <v>2.3511414007786979</v>
      </c>
      <c r="Y1878" s="399">
        <v>1.48</v>
      </c>
      <c r="Z1878" s="399">
        <v>1.79</v>
      </c>
      <c r="AA1878" s="405">
        <v>1.862798E-5</v>
      </c>
      <c r="AB1878" s="405">
        <v>2.3511414007786979</v>
      </c>
      <c r="AC1878" s="399">
        <v>1.21</v>
      </c>
      <c r="AD1878" s="399">
        <v>2.0099999999999998</v>
      </c>
      <c r="AE1878" s="405">
        <v>1.562712E-5</v>
      </c>
      <c r="AF1878" s="405">
        <v>2.3511414007786979</v>
      </c>
      <c r="AG1878" s="399">
        <v>1.28</v>
      </c>
      <c r="AH1878" s="399">
        <v>2.2799999999999998</v>
      </c>
      <c r="AI1878" s="324">
        <v>0</v>
      </c>
      <c r="AJ1878" s="324">
        <v>0</v>
      </c>
      <c r="AK1878" s="324">
        <v>0</v>
      </c>
      <c r="AL1878" s="324">
        <v>0</v>
      </c>
      <c r="AM1878" s="324">
        <v>0</v>
      </c>
      <c r="AN1878" s="324">
        <v>0</v>
      </c>
      <c r="AO1878" s="403">
        <v>2179692</v>
      </c>
      <c r="AP1878" s="403">
        <v>2.5799999999999998E-3</v>
      </c>
      <c r="AQ1878" s="403">
        <v>5.0799999999999998E-2</v>
      </c>
      <c r="AR1878" s="403">
        <v>83</v>
      </c>
      <c r="AS1878" s="399" t="s">
        <v>2109</v>
      </c>
      <c r="AT1878" s="390">
        <v>0</v>
      </c>
      <c r="AU1878" s="390">
        <v>0</v>
      </c>
      <c r="AV1878" s="390">
        <v>0</v>
      </c>
      <c r="AY1878" s="390" t="s">
        <v>3533</v>
      </c>
    </row>
    <row r="1879" spans="1:51" s="390" customFormat="1">
      <c r="A1879" s="399" t="s">
        <v>81</v>
      </c>
      <c r="B1879" s="399" t="s">
        <v>2114</v>
      </c>
      <c r="C1879" s="399">
        <v>2.2000000000000002</v>
      </c>
      <c r="D1879" s="399">
        <v>20</v>
      </c>
      <c r="E1879" s="403">
        <v>8.1000000000000003E-2</v>
      </c>
      <c r="F1879" s="399">
        <v>0</v>
      </c>
      <c r="G1879" s="399">
        <v>1.6</v>
      </c>
      <c r="H1879" s="399">
        <v>0.7</v>
      </c>
      <c r="I1879" s="399">
        <v>1.9</v>
      </c>
      <c r="J1879" s="399">
        <v>40</v>
      </c>
      <c r="K1879" s="399">
        <v>125</v>
      </c>
      <c r="L1879" s="403">
        <v>1</v>
      </c>
      <c r="M1879" s="404">
        <v>3</v>
      </c>
      <c r="N1879" s="404">
        <v>3</v>
      </c>
      <c r="O1879" s="404">
        <v>1.2</v>
      </c>
      <c r="P1879" s="399">
        <v>100</v>
      </c>
      <c r="Q1879" s="399" t="s">
        <v>293</v>
      </c>
      <c r="R1879" s="399">
        <v>1</v>
      </c>
      <c r="S1879" s="399">
        <v>0</v>
      </c>
      <c r="T1879" s="399">
        <v>0</v>
      </c>
      <c r="U1879" s="404">
        <v>0.43</v>
      </c>
      <c r="V1879" s="404">
        <v>0.26</v>
      </c>
      <c r="W1879" s="405">
        <v>1.058794E-5</v>
      </c>
      <c r="X1879" s="405">
        <v>0.89656860692954421</v>
      </c>
      <c r="Y1879" s="399">
        <v>1.48</v>
      </c>
      <c r="Z1879" s="399">
        <v>1.79</v>
      </c>
      <c r="AA1879" s="405">
        <v>1.862798E-5</v>
      </c>
      <c r="AB1879" s="405">
        <v>0.89656860692954421</v>
      </c>
      <c r="AC1879" s="399">
        <v>1.21</v>
      </c>
      <c r="AD1879" s="399">
        <v>2.0099999999999998</v>
      </c>
      <c r="AE1879" s="405">
        <v>1.562712E-5</v>
      </c>
      <c r="AF1879" s="405">
        <v>0.89656860692954421</v>
      </c>
      <c r="AG1879" s="399">
        <v>1.28</v>
      </c>
      <c r="AH1879" s="399">
        <v>2.2799999999999998</v>
      </c>
      <c r="AI1879" s="324">
        <v>0</v>
      </c>
      <c r="AJ1879" s="324">
        <v>0</v>
      </c>
      <c r="AK1879" s="324">
        <v>0</v>
      </c>
      <c r="AL1879" s="324">
        <v>0</v>
      </c>
      <c r="AM1879" s="324">
        <v>0</v>
      </c>
      <c r="AN1879" s="324">
        <v>0</v>
      </c>
      <c r="AO1879" s="403">
        <v>1395003</v>
      </c>
      <c r="AP1879" s="403">
        <v>4.0299999999999997E-3</v>
      </c>
      <c r="AQ1879" s="403">
        <v>6.3500000000000001E-2</v>
      </c>
      <c r="AR1879" s="403">
        <v>114</v>
      </c>
      <c r="AS1879" s="399" t="s">
        <v>2109</v>
      </c>
      <c r="AT1879" s="390">
        <v>0</v>
      </c>
      <c r="AU1879" s="390">
        <v>0</v>
      </c>
      <c r="AV1879" s="390">
        <v>0</v>
      </c>
      <c r="AY1879" s="390" t="s">
        <v>3533</v>
      </c>
    </row>
    <row r="1880" spans="1:51" s="390" customFormat="1">
      <c r="A1880" s="399" t="s">
        <v>81</v>
      </c>
      <c r="B1880" s="399" t="s">
        <v>3087</v>
      </c>
      <c r="C1880" s="399">
        <v>22</v>
      </c>
      <c r="D1880" s="399">
        <v>20</v>
      </c>
      <c r="E1880" s="403">
        <v>0.70799999999999996</v>
      </c>
      <c r="F1880" s="399">
        <v>0</v>
      </c>
      <c r="G1880" s="399">
        <v>0.5</v>
      </c>
      <c r="H1880" s="399">
        <v>0.7</v>
      </c>
      <c r="I1880" s="399">
        <v>0.68</v>
      </c>
      <c r="J1880" s="399">
        <v>40</v>
      </c>
      <c r="K1880" s="399">
        <v>125</v>
      </c>
      <c r="L1880" s="403">
        <v>1</v>
      </c>
      <c r="M1880" s="404">
        <v>3.2000000476837158</v>
      </c>
      <c r="N1880" s="404">
        <v>3.2000000476837158</v>
      </c>
      <c r="O1880" s="404">
        <v>1.2999999523162842</v>
      </c>
      <c r="P1880" s="399">
        <v>100</v>
      </c>
      <c r="Q1880" s="399" t="s">
        <v>293</v>
      </c>
      <c r="R1880" s="399">
        <v>1</v>
      </c>
      <c r="S1880" s="399">
        <v>0</v>
      </c>
      <c r="T1880" s="399">
        <v>0</v>
      </c>
      <c r="U1880" s="404">
        <v>0.43</v>
      </c>
      <c r="V1880" s="404">
        <v>0.26</v>
      </c>
      <c r="W1880" s="405">
        <v>1.058794E-5</v>
      </c>
      <c r="X1880" s="405">
        <v>2.8921567338611078</v>
      </c>
      <c r="Y1880" s="399">
        <v>1.48</v>
      </c>
      <c r="Z1880" s="399">
        <v>1.79</v>
      </c>
      <c r="AA1880" s="405">
        <v>1.862798E-5</v>
      </c>
      <c r="AB1880" s="405">
        <v>2.8921567338611078</v>
      </c>
      <c r="AC1880" s="399">
        <v>1.21</v>
      </c>
      <c r="AD1880" s="399">
        <v>2.0099999999999998</v>
      </c>
      <c r="AE1880" s="405">
        <v>1.562712E-5</v>
      </c>
      <c r="AF1880" s="405">
        <v>2.8921567338611078</v>
      </c>
      <c r="AG1880" s="399">
        <v>1.28</v>
      </c>
      <c r="AH1880" s="399">
        <v>2.2799999999999998</v>
      </c>
      <c r="AI1880" s="324">
        <v>0</v>
      </c>
      <c r="AJ1880" s="324">
        <v>0</v>
      </c>
      <c r="AK1880" s="324">
        <v>0</v>
      </c>
      <c r="AL1880" s="324">
        <v>0</v>
      </c>
      <c r="AM1880" s="324">
        <v>0</v>
      </c>
      <c r="AN1880" s="324">
        <v>0</v>
      </c>
      <c r="AO1880" s="403">
        <v>3629040</v>
      </c>
      <c r="AP1880" s="403">
        <v>1.5499999999999999E-3</v>
      </c>
      <c r="AQ1880" s="403">
        <v>3.9370000000000002E-2</v>
      </c>
      <c r="AR1880" s="403">
        <v>111</v>
      </c>
      <c r="AS1880" s="399" t="s">
        <v>2109</v>
      </c>
      <c r="AT1880" s="390">
        <v>0</v>
      </c>
      <c r="AU1880" s="390">
        <v>0</v>
      </c>
      <c r="AV1880" s="390">
        <v>0</v>
      </c>
      <c r="AY1880" s="390" t="s">
        <v>3533</v>
      </c>
    </row>
    <row r="1881" spans="1:51" s="390" customFormat="1">
      <c r="A1881" s="399" t="s">
        <v>81</v>
      </c>
      <c r="B1881" s="399" t="s">
        <v>3095</v>
      </c>
      <c r="C1881" s="399">
        <v>220</v>
      </c>
      <c r="D1881" s="399">
        <v>20</v>
      </c>
      <c r="E1881" s="403">
        <v>6.83</v>
      </c>
      <c r="F1881" s="399">
        <v>0</v>
      </c>
      <c r="G1881" s="399">
        <v>0.16</v>
      </c>
      <c r="H1881" s="399">
        <v>0.7</v>
      </c>
      <c r="I1881" s="399">
        <v>0.23</v>
      </c>
      <c r="J1881" s="399">
        <v>40</v>
      </c>
      <c r="K1881" s="399">
        <v>125</v>
      </c>
      <c r="L1881" s="403">
        <v>1</v>
      </c>
      <c r="M1881" s="404">
        <v>3.2000000476837158</v>
      </c>
      <c r="N1881" s="404">
        <v>3.2000000476837158</v>
      </c>
      <c r="O1881" s="404">
        <v>1.2999999523162842</v>
      </c>
      <c r="P1881" s="399">
        <v>100</v>
      </c>
      <c r="Q1881" s="399" t="s">
        <v>293</v>
      </c>
      <c r="R1881" s="399">
        <v>1</v>
      </c>
      <c r="S1881" s="399">
        <v>0</v>
      </c>
      <c r="T1881" s="399">
        <v>0</v>
      </c>
      <c r="U1881" s="404">
        <v>0.43</v>
      </c>
      <c r="V1881" s="404">
        <v>0.26</v>
      </c>
      <c r="W1881" s="405">
        <v>1.058794E-5</v>
      </c>
      <c r="X1881" s="405">
        <v>9.1486590560912617</v>
      </c>
      <c r="Y1881" s="399">
        <v>1.48</v>
      </c>
      <c r="Z1881" s="399">
        <v>1.79</v>
      </c>
      <c r="AA1881" s="405">
        <v>1.862798E-5</v>
      </c>
      <c r="AB1881" s="405">
        <v>9.1486590560912617</v>
      </c>
      <c r="AC1881" s="399">
        <v>1.21</v>
      </c>
      <c r="AD1881" s="399">
        <v>2.0099999999999998</v>
      </c>
      <c r="AE1881" s="405">
        <v>1.562712E-5</v>
      </c>
      <c r="AF1881" s="405">
        <v>9.1486590560912617</v>
      </c>
      <c r="AG1881" s="399">
        <v>1.28</v>
      </c>
      <c r="AH1881" s="399">
        <v>2.2799999999999998</v>
      </c>
      <c r="AI1881" s="324">
        <v>0</v>
      </c>
      <c r="AJ1881" s="324">
        <v>0</v>
      </c>
      <c r="AK1881" s="324">
        <v>0</v>
      </c>
      <c r="AL1881" s="324">
        <v>0</v>
      </c>
      <c r="AM1881" s="324">
        <v>0</v>
      </c>
      <c r="AN1881" s="324">
        <v>0</v>
      </c>
      <c r="AO1881" s="403">
        <v>11258739</v>
      </c>
      <c r="AP1881" s="403">
        <v>5.0000000000000001E-4</v>
      </c>
      <c r="AQ1881" s="403">
        <v>2.2349999999999998E-2</v>
      </c>
      <c r="AR1881" s="403">
        <v>95</v>
      </c>
      <c r="AS1881" s="399" t="s">
        <v>2109</v>
      </c>
      <c r="AT1881" s="390">
        <v>0</v>
      </c>
      <c r="AU1881" s="390">
        <v>0</v>
      </c>
      <c r="AV1881" s="390">
        <v>0</v>
      </c>
      <c r="AY1881" s="390" t="s">
        <v>3533</v>
      </c>
    </row>
    <row r="1882" spans="1:51" s="390" customFormat="1">
      <c r="A1882" s="399" t="s">
        <v>81</v>
      </c>
      <c r="B1882" s="399" t="s">
        <v>2115</v>
      </c>
      <c r="C1882" s="399">
        <v>3.3</v>
      </c>
      <c r="D1882" s="399">
        <v>20</v>
      </c>
      <c r="E1882" s="403">
        <v>0.106</v>
      </c>
      <c r="F1882" s="399">
        <v>0</v>
      </c>
      <c r="G1882" s="399">
        <v>1.4</v>
      </c>
      <c r="H1882" s="399">
        <v>0.7</v>
      </c>
      <c r="I1882" s="399">
        <v>1.6</v>
      </c>
      <c r="J1882" s="399">
        <v>40</v>
      </c>
      <c r="K1882" s="399">
        <v>125</v>
      </c>
      <c r="L1882" s="403">
        <v>1</v>
      </c>
      <c r="M1882" s="404">
        <v>3</v>
      </c>
      <c r="N1882" s="404">
        <v>3</v>
      </c>
      <c r="O1882" s="404">
        <v>1.2</v>
      </c>
      <c r="P1882" s="399">
        <v>100</v>
      </c>
      <c r="Q1882" s="399" t="s">
        <v>293</v>
      </c>
      <c r="R1882" s="399">
        <v>1</v>
      </c>
      <c r="S1882" s="399">
        <v>0</v>
      </c>
      <c r="T1882" s="399">
        <v>0</v>
      </c>
      <c r="U1882" s="404">
        <v>0.43</v>
      </c>
      <c r="V1882" s="404">
        <v>0.26</v>
      </c>
      <c r="W1882" s="405">
        <v>1.058794E-5</v>
      </c>
      <c r="X1882" s="405">
        <v>1.1207107181773455</v>
      </c>
      <c r="Y1882" s="399">
        <v>1.48</v>
      </c>
      <c r="Z1882" s="399">
        <v>1.79</v>
      </c>
      <c r="AA1882" s="405">
        <v>1.862798E-5</v>
      </c>
      <c r="AB1882" s="405">
        <v>1.1207107181773455</v>
      </c>
      <c r="AC1882" s="399">
        <v>1.21</v>
      </c>
      <c r="AD1882" s="399">
        <v>2.0099999999999998</v>
      </c>
      <c r="AE1882" s="405">
        <v>1.562712E-5</v>
      </c>
      <c r="AF1882" s="405">
        <v>1.1207107181773455</v>
      </c>
      <c r="AG1882" s="399">
        <v>1.28</v>
      </c>
      <c r="AH1882" s="399">
        <v>2.2799999999999998</v>
      </c>
      <c r="AI1882" s="324">
        <v>0</v>
      </c>
      <c r="AJ1882" s="324">
        <v>0</v>
      </c>
      <c r="AK1882" s="324">
        <v>0</v>
      </c>
      <c r="AL1882" s="324">
        <v>0</v>
      </c>
      <c r="AM1882" s="324">
        <v>0</v>
      </c>
      <c r="AN1882" s="324">
        <v>0</v>
      </c>
      <c r="AO1882" s="403">
        <v>1395003</v>
      </c>
      <c r="AP1882" s="403">
        <v>4.0299999999999997E-3</v>
      </c>
      <c r="AQ1882" s="403">
        <v>6.3500000000000001E-2</v>
      </c>
      <c r="AR1882" s="403">
        <v>123</v>
      </c>
      <c r="AS1882" s="399" t="s">
        <v>2109</v>
      </c>
      <c r="AT1882" s="390">
        <v>0</v>
      </c>
      <c r="AU1882" s="390">
        <v>0</v>
      </c>
      <c r="AV1882" s="390">
        <v>0</v>
      </c>
      <c r="AY1882" s="390" t="s">
        <v>3533</v>
      </c>
    </row>
    <row r="1883" spans="1:51" s="390" customFormat="1">
      <c r="A1883" s="399" t="s">
        <v>81</v>
      </c>
      <c r="B1883" s="399" t="s">
        <v>3088</v>
      </c>
      <c r="C1883" s="399">
        <v>33</v>
      </c>
      <c r="D1883" s="399">
        <v>20</v>
      </c>
      <c r="E1883" s="403">
        <v>0.85499999999999998</v>
      </c>
      <c r="F1883" s="399">
        <v>0</v>
      </c>
      <c r="G1883" s="399">
        <v>0.38</v>
      </c>
      <c r="H1883" s="399">
        <v>0.7</v>
      </c>
      <c r="I1883" s="399">
        <v>0.56999999999999995</v>
      </c>
      <c r="J1883" s="399">
        <v>40</v>
      </c>
      <c r="K1883" s="399">
        <v>125</v>
      </c>
      <c r="L1883" s="403">
        <v>1</v>
      </c>
      <c r="M1883" s="404">
        <v>3.2000000476837158</v>
      </c>
      <c r="N1883" s="404">
        <v>3.2000000476837158</v>
      </c>
      <c r="O1883" s="404">
        <v>1.2999999523162842</v>
      </c>
      <c r="P1883" s="399">
        <v>100</v>
      </c>
      <c r="Q1883" s="399" t="s">
        <v>293</v>
      </c>
      <c r="R1883" s="399">
        <v>1</v>
      </c>
      <c r="S1883" s="399">
        <v>0</v>
      </c>
      <c r="T1883" s="399">
        <v>0</v>
      </c>
      <c r="U1883" s="404">
        <v>0.43</v>
      </c>
      <c r="V1883" s="404">
        <v>0.26</v>
      </c>
      <c r="W1883" s="405">
        <v>1.058794E-5</v>
      </c>
      <c r="X1883" s="405">
        <v>3.95544965072181</v>
      </c>
      <c r="Y1883" s="399">
        <v>1.48</v>
      </c>
      <c r="Z1883" s="399">
        <v>1.79</v>
      </c>
      <c r="AA1883" s="405">
        <v>1.862798E-5</v>
      </c>
      <c r="AB1883" s="405">
        <v>3.95544965072181</v>
      </c>
      <c r="AC1883" s="399">
        <v>1.21</v>
      </c>
      <c r="AD1883" s="399">
        <v>2.0099999999999998</v>
      </c>
      <c r="AE1883" s="405">
        <v>1.562712E-5</v>
      </c>
      <c r="AF1883" s="405">
        <v>3.95544965072181</v>
      </c>
      <c r="AG1883" s="399">
        <v>1.28</v>
      </c>
      <c r="AH1883" s="399">
        <v>2.2799999999999998</v>
      </c>
      <c r="AI1883" s="324">
        <v>0</v>
      </c>
      <c r="AJ1883" s="324">
        <v>0</v>
      </c>
      <c r="AK1883" s="324">
        <v>0</v>
      </c>
      <c r="AL1883" s="324">
        <v>0</v>
      </c>
      <c r="AM1883" s="324">
        <v>0</v>
      </c>
      <c r="AN1883" s="324">
        <v>0</v>
      </c>
      <c r="AO1883" s="403">
        <v>4448351</v>
      </c>
      <c r="AP1883" s="403">
        <v>1.2600000000000001E-3</v>
      </c>
      <c r="AQ1883" s="403">
        <v>3.5560000000000001E-2</v>
      </c>
      <c r="AR1883" s="403">
        <v>137</v>
      </c>
      <c r="AS1883" s="399" t="s">
        <v>2109</v>
      </c>
      <c r="AT1883" s="390">
        <v>0</v>
      </c>
      <c r="AU1883" s="390">
        <v>0</v>
      </c>
      <c r="AV1883" s="390">
        <v>0</v>
      </c>
      <c r="AY1883" s="390" t="s">
        <v>3533</v>
      </c>
    </row>
    <row r="1884" spans="1:51" s="390" customFormat="1">
      <c r="A1884" s="399" t="s">
        <v>81</v>
      </c>
      <c r="B1884" s="399" t="s">
        <v>3089</v>
      </c>
      <c r="C1884" s="399">
        <v>39</v>
      </c>
      <c r="D1884" s="399">
        <v>20</v>
      </c>
      <c r="E1884" s="403">
        <v>0.91900000000000004</v>
      </c>
      <c r="F1884" s="399">
        <v>0</v>
      </c>
      <c r="G1884" s="399">
        <v>0.37</v>
      </c>
      <c r="H1884" s="399">
        <v>0.7</v>
      </c>
      <c r="I1884" s="399">
        <v>0.54</v>
      </c>
      <c r="J1884" s="399">
        <v>40</v>
      </c>
      <c r="K1884" s="399">
        <v>125</v>
      </c>
      <c r="L1884" s="403">
        <v>1</v>
      </c>
      <c r="M1884" s="404">
        <v>3.2000000476837158</v>
      </c>
      <c r="N1884" s="404">
        <v>3.2000000476837158</v>
      </c>
      <c r="O1884" s="404">
        <v>1.2999999523162842</v>
      </c>
      <c r="P1884" s="399">
        <v>100</v>
      </c>
      <c r="Q1884" s="399" t="s">
        <v>293</v>
      </c>
      <c r="R1884" s="399">
        <v>1</v>
      </c>
      <c r="S1884" s="399">
        <v>0</v>
      </c>
      <c r="T1884" s="399">
        <v>0</v>
      </c>
      <c r="U1884" s="404">
        <v>0.43</v>
      </c>
      <c r="V1884" s="404">
        <v>0.26</v>
      </c>
      <c r="W1884" s="405">
        <v>1.058794E-5</v>
      </c>
      <c r="X1884" s="405">
        <v>4.4149210747955543</v>
      </c>
      <c r="Y1884" s="399">
        <v>1.48</v>
      </c>
      <c r="Z1884" s="399">
        <v>1.79</v>
      </c>
      <c r="AA1884" s="405">
        <v>1.862798E-5</v>
      </c>
      <c r="AB1884" s="405">
        <v>4.4149210747955543</v>
      </c>
      <c r="AC1884" s="399">
        <v>1.21</v>
      </c>
      <c r="AD1884" s="399">
        <v>2.0099999999999998</v>
      </c>
      <c r="AE1884" s="405">
        <v>1.562712E-5</v>
      </c>
      <c r="AF1884" s="405">
        <v>4.4149210747955543</v>
      </c>
      <c r="AG1884" s="399">
        <v>1.28</v>
      </c>
      <c r="AH1884" s="399">
        <v>2.2799999999999998</v>
      </c>
      <c r="AI1884" s="324">
        <v>0</v>
      </c>
      <c r="AJ1884" s="324">
        <v>0</v>
      </c>
      <c r="AK1884" s="324">
        <v>0</v>
      </c>
      <c r="AL1884" s="324">
        <v>0</v>
      </c>
      <c r="AM1884" s="324">
        <v>0</v>
      </c>
      <c r="AN1884" s="324">
        <v>0</v>
      </c>
      <c r="AO1884" s="403">
        <v>4448351</v>
      </c>
      <c r="AP1884" s="403">
        <v>1.2600000000000001E-3</v>
      </c>
      <c r="AQ1884" s="403">
        <v>3.5560000000000001E-2</v>
      </c>
      <c r="AR1884" s="403">
        <v>139</v>
      </c>
      <c r="AS1884" s="399" t="s">
        <v>2109</v>
      </c>
      <c r="AT1884" s="390">
        <v>0</v>
      </c>
      <c r="AU1884" s="390">
        <v>0</v>
      </c>
      <c r="AV1884" s="390">
        <v>0</v>
      </c>
      <c r="AY1884" s="390" t="s">
        <v>3533</v>
      </c>
    </row>
    <row r="1885" spans="1:51" s="390" customFormat="1">
      <c r="A1885" s="399" t="s">
        <v>81</v>
      </c>
      <c r="B1885" s="399" t="s">
        <v>2116</v>
      </c>
      <c r="C1885" s="399">
        <v>4.7</v>
      </c>
      <c r="D1885" s="399">
        <v>20</v>
      </c>
      <c r="E1885" s="403">
        <v>0.14299999999999999</v>
      </c>
      <c r="F1885" s="399">
        <v>0</v>
      </c>
      <c r="G1885" s="399">
        <v>1.2</v>
      </c>
      <c r="H1885" s="399">
        <v>0.7</v>
      </c>
      <c r="I1885" s="399">
        <v>1.4</v>
      </c>
      <c r="J1885" s="399">
        <v>40</v>
      </c>
      <c r="K1885" s="399">
        <v>125</v>
      </c>
      <c r="L1885" s="403">
        <v>1</v>
      </c>
      <c r="M1885" s="404">
        <v>3</v>
      </c>
      <c r="N1885" s="404">
        <v>3</v>
      </c>
      <c r="O1885" s="404">
        <v>1.2</v>
      </c>
      <c r="P1885" s="399">
        <v>100</v>
      </c>
      <c r="Q1885" s="399" t="s">
        <v>293</v>
      </c>
      <c r="R1885" s="399">
        <v>1</v>
      </c>
      <c r="S1885" s="399">
        <v>0</v>
      </c>
      <c r="T1885" s="399">
        <v>0</v>
      </c>
      <c r="U1885" s="404">
        <v>0.43</v>
      </c>
      <c r="V1885" s="404">
        <v>0.26</v>
      </c>
      <c r="W1885" s="405">
        <v>1.058794E-5</v>
      </c>
      <c r="X1885" s="405">
        <v>1.36814032150284</v>
      </c>
      <c r="Y1885" s="399">
        <v>1.48</v>
      </c>
      <c r="Z1885" s="399">
        <v>1.79</v>
      </c>
      <c r="AA1885" s="405">
        <v>1.862798E-5</v>
      </c>
      <c r="AB1885" s="405">
        <v>1.36814032150284</v>
      </c>
      <c r="AC1885" s="399">
        <v>1.21</v>
      </c>
      <c r="AD1885" s="399">
        <v>2.0099999999999998</v>
      </c>
      <c r="AE1885" s="405">
        <v>1.562712E-5</v>
      </c>
      <c r="AF1885" s="405">
        <v>1.36814032150284</v>
      </c>
      <c r="AG1885" s="399">
        <v>1.28</v>
      </c>
      <c r="AH1885" s="399">
        <v>2.2799999999999998</v>
      </c>
      <c r="AI1885" s="324">
        <v>0</v>
      </c>
      <c r="AJ1885" s="324">
        <v>0</v>
      </c>
      <c r="AK1885" s="324">
        <v>0</v>
      </c>
      <c r="AL1885" s="324">
        <v>0</v>
      </c>
      <c r="AM1885" s="324">
        <v>0</v>
      </c>
      <c r="AN1885" s="324">
        <v>0</v>
      </c>
      <c r="AO1885" s="403">
        <v>1722226</v>
      </c>
      <c r="AP1885" s="403">
        <v>3.2699999999999999E-3</v>
      </c>
      <c r="AQ1885" s="403">
        <v>5.7149999999999999E-2</v>
      </c>
      <c r="AR1885" s="403">
        <v>119</v>
      </c>
      <c r="AS1885" s="399" t="s">
        <v>2109</v>
      </c>
      <c r="AT1885" s="390">
        <v>0</v>
      </c>
      <c r="AU1885" s="390">
        <v>0</v>
      </c>
      <c r="AV1885" s="390">
        <v>0</v>
      </c>
      <c r="AY1885" s="390" t="s">
        <v>3533</v>
      </c>
    </row>
    <row r="1886" spans="1:51" s="390" customFormat="1">
      <c r="A1886" s="399" t="s">
        <v>81</v>
      </c>
      <c r="B1886" s="399" t="s">
        <v>3090</v>
      </c>
      <c r="C1886" s="399">
        <v>47</v>
      </c>
      <c r="D1886" s="399">
        <v>20</v>
      </c>
      <c r="E1886" s="403">
        <v>1.22</v>
      </c>
      <c r="F1886" s="399">
        <v>0</v>
      </c>
      <c r="G1886" s="399">
        <v>0.32</v>
      </c>
      <c r="H1886" s="399">
        <v>0.7</v>
      </c>
      <c r="I1886" s="399">
        <v>0.46</v>
      </c>
      <c r="J1886" s="399">
        <v>40</v>
      </c>
      <c r="K1886" s="399">
        <v>125</v>
      </c>
      <c r="L1886" s="403">
        <v>1</v>
      </c>
      <c r="M1886" s="404">
        <v>3.2000000476837158</v>
      </c>
      <c r="N1886" s="404">
        <v>3.2000000476837158</v>
      </c>
      <c r="O1886" s="404">
        <v>1.2999999523162842</v>
      </c>
      <c r="P1886" s="399">
        <v>100</v>
      </c>
      <c r="Q1886" s="399" t="s">
        <v>293</v>
      </c>
      <c r="R1886" s="399">
        <v>1</v>
      </c>
      <c r="S1886" s="399">
        <v>0</v>
      </c>
      <c r="T1886" s="399">
        <v>0</v>
      </c>
      <c r="U1886" s="404">
        <v>0.43</v>
      </c>
      <c r="V1886" s="404">
        <v>0.26</v>
      </c>
      <c r="W1886" s="405">
        <v>1.058794E-5</v>
      </c>
      <c r="X1886" s="405">
        <v>4.7884913195859475</v>
      </c>
      <c r="Y1886" s="399">
        <v>1.48</v>
      </c>
      <c r="Z1886" s="399">
        <v>1.79</v>
      </c>
      <c r="AA1886" s="405">
        <v>1.862798E-5</v>
      </c>
      <c r="AB1886" s="405">
        <v>4.7884913195859475</v>
      </c>
      <c r="AC1886" s="399">
        <v>1.21</v>
      </c>
      <c r="AD1886" s="399">
        <v>2.0099999999999998</v>
      </c>
      <c r="AE1886" s="405">
        <v>1.562712E-5</v>
      </c>
      <c r="AF1886" s="405">
        <v>4.7884913195859475</v>
      </c>
      <c r="AG1886" s="399">
        <v>1.28</v>
      </c>
      <c r="AH1886" s="399">
        <v>2.2799999999999998</v>
      </c>
      <c r="AI1886" s="324">
        <v>0</v>
      </c>
      <c r="AJ1886" s="324">
        <v>0</v>
      </c>
      <c r="AK1886" s="324">
        <v>0</v>
      </c>
      <c r="AL1886" s="324">
        <v>0</v>
      </c>
      <c r="AM1886" s="324">
        <v>0</v>
      </c>
      <c r="AN1886" s="324">
        <v>0</v>
      </c>
      <c r="AO1886" s="403">
        <v>5580011</v>
      </c>
      <c r="AP1886" s="403">
        <v>1.01E-3</v>
      </c>
      <c r="AQ1886" s="403">
        <v>3.175E-2</v>
      </c>
      <c r="AR1886" s="403">
        <v>143</v>
      </c>
      <c r="AS1886" s="399" t="s">
        <v>2109</v>
      </c>
      <c r="AT1886" s="390">
        <v>0</v>
      </c>
      <c r="AU1886" s="390">
        <v>0</v>
      </c>
      <c r="AV1886" s="390">
        <v>0</v>
      </c>
      <c r="AY1886" s="390" t="s">
        <v>3533</v>
      </c>
    </row>
    <row r="1887" spans="1:51" s="390" customFormat="1">
      <c r="A1887" s="399" t="s">
        <v>81</v>
      </c>
      <c r="B1887" s="399" t="s">
        <v>3091</v>
      </c>
      <c r="C1887" s="399">
        <v>56</v>
      </c>
      <c r="D1887" s="399">
        <v>20</v>
      </c>
      <c r="E1887" s="403">
        <v>1.43</v>
      </c>
      <c r="F1887" s="399">
        <v>0</v>
      </c>
      <c r="G1887" s="399">
        <v>0.3</v>
      </c>
      <c r="H1887" s="399">
        <v>0.7</v>
      </c>
      <c r="I1887" s="399">
        <v>0.44</v>
      </c>
      <c r="J1887" s="399">
        <v>40</v>
      </c>
      <c r="K1887" s="399">
        <v>125</v>
      </c>
      <c r="L1887" s="403">
        <v>1</v>
      </c>
      <c r="M1887" s="404">
        <v>3.2000000476837158</v>
      </c>
      <c r="N1887" s="404">
        <v>3.2000000476837158</v>
      </c>
      <c r="O1887" s="404">
        <v>1.2999999523162842</v>
      </c>
      <c r="P1887" s="399">
        <v>100</v>
      </c>
      <c r="Q1887" s="399" t="s">
        <v>293</v>
      </c>
      <c r="R1887" s="399">
        <v>1</v>
      </c>
      <c r="S1887" s="399">
        <v>0</v>
      </c>
      <c r="T1887" s="399">
        <v>0</v>
      </c>
      <c r="U1887" s="404">
        <v>0.43</v>
      </c>
      <c r="V1887" s="404">
        <v>0.26</v>
      </c>
      <c r="W1887" s="405">
        <v>1.058794E-5</v>
      </c>
      <c r="X1887" s="405">
        <v>5.0714990807907911</v>
      </c>
      <c r="Y1887" s="399">
        <v>1.48</v>
      </c>
      <c r="Z1887" s="399">
        <v>1.79</v>
      </c>
      <c r="AA1887" s="405">
        <v>1.862798E-5</v>
      </c>
      <c r="AB1887" s="405">
        <v>5.0714990807907911</v>
      </c>
      <c r="AC1887" s="399">
        <v>1.21</v>
      </c>
      <c r="AD1887" s="399">
        <v>2.0099999999999998</v>
      </c>
      <c r="AE1887" s="405">
        <v>1.562712E-5</v>
      </c>
      <c r="AF1887" s="405">
        <v>5.0714990807907911</v>
      </c>
      <c r="AG1887" s="399">
        <v>1.28</v>
      </c>
      <c r="AH1887" s="399">
        <v>2.2799999999999998</v>
      </c>
      <c r="AI1887" s="324">
        <v>0</v>
      </c>
      <c r="AJ1887" s="324">
        <v>0</v>
      </c>
      <c r="AK1887" s="324">
        <v>0</v>
      </c>
      <c r="AL1887" s="324">
        <v>0</v>
      </c>
      <c r="AM1887" s="324">
        <v>0</v>
      </c>
      <c r="AN1887" s="324">
        <v>0</v>
      </c>
      <c r="AO1887" s="403">
        <v>5580011</v>
      </c>
      <c r="AP1887" s="403">
        <v>1.01E-3</v>
      </c>
      <c r="AQ1887" s="403">
        <v>3.175E-2</v>
      </c>
      <c r="AR1887" s="403">
        <v>136</v>
      </c>
      <c r="AS1887" s="399" t="s">
        <v>2109</v>
      </c>
      <c r="AT1887" s="390">
        <v>0</v>
      </c>
      <c r="AU1887" s="390">
        <v>0</v>
      </c>
      <c r="AV1887" s="390">
        <v>0</v>
      </c>
      <c r="AY1887" s="390" t="s">
        <v>3533</v>
      </c>
    </row>
    <row r="1888" spans="1:51" s="390" customFormat="1">
      <c r="A1888" s="399" t="s">
        <v>81</v>
      </c>
      <c r="B1888" s="399" t="s">
        <v>3092</v>
      </c>
      <c r="C1888" s="399">
        <v>68</v>
      </c>
      <c r="D1888" s="399">
        <v>20</v>
      </c>
      <c r="E1888" s="403">
        <v>2.16</v>
      </c>
      <c r="F1888" s="399">
        <v>0</v>
      </c>
      <c r="G1888" s="399">
        <v>0.25</v>
      </c>
      <c r="H1888" s="399">
        <v>0.7</v>
      </c>
      <c r="I1888" s="399">
        <v>0.42</v>
      </c>
      <c r="J1888" s="399">
        <v>40</v>
      </c>
      <c r="K1888" s="399">
        <v>125</v>
      </c>
      <c r="L1888" s="403">
        <v>1</v>
      </c>
      <c r="M1888" s="404">
        <v>3.2000000476837158</v>
      </c>
      <c r="N1888" s="404">
        <v>3.2000000476837158</v>
      </c>
      <c r="O1888" s="404">
        <v>1.2999999523162842</v>
      </c>
      <c r="P1888" s="399">
        <v>100</v>
      </c>
      <c r="Q1888" s="399" t="s">
        <v>293</v>
      </c>
      <c r="R1888" s="399">
        <v>1</v>
      </c>
      <c r="S1888" s="399">
        <v>0</v>
      </c>
      <c r="T1888" s="399">
        <v>0</v>
      </c>
      <c r="U1888" s="404">
        <v>0.43</v>
      </c>
      <c r="V1888" s="404">
        <v>0.26</v>
      </c>
      <c r="W1888" s="405">
        <v>1.058794E-5</v>
      </c>
      <c r="X1888" s="405">
        <v>5.5424239954356498</v>
      </c>
      <c r="Y1888" s="399">
        <v>1.48</v>
      </c>
      <c r="Z1888" s="399">
        <v>1.79</v>
      </c>
      <c r="AA1888" s="405">
        <v>1.862798E-5</v>
      </c>
      <c r="AB1888" s="405">
        <v>5.5424239954356498</v>
      </c>
      <c r="AC1888" s="399">
        <v>1.21</v>
      </c>
      <c r="AD1888" s="399">
        <v>2.0099999999999998</v>
      </c>
      <c r="AE1888" s="405">
        <v>1.562712E-5</v>
      </c>
      <c r="AF1888" s="405">
        <v>5.5424239954356498</v>
      </c>
      <c r="AG1888" s="399">
        <v>1.28</v>
      </c>
      <c r="AH1888" s="399">
        <v>2.2799999999999998</v>
      </c>
      <c r="AI1888" s="324">
        <v>0</v>
      </c>
      <c r="AJ1888" s="324">
        <v>0</v>
      </c>
      <c r="AK1888" s="324">
        <v>0</v>
      </c>
      <c r="AL1888" s="324">
        <v>0</v>
      </c>
      <c r="AM1888" s="324">
        <v>0</v>
      </c>
      <c r="AN1888" s="324">
        <v>0</v>
      </c>
      <c r="AO1888" s="403">
        <v>7205593</v>
      </c>
      <c r="AP1888" s="403">
        <v>7.7999999999999999E-4</v>
      </c>
      <c r="AQ1888" s="403">
        <v>2.794E-2</v>
      </c>
      <c r="AR1888" s="403">
        <v>96</v>
      </c>
      <c r="AS1888" s="399" t="s">
        <v>2109</v>
      </c>
      <c r="AT1888" s="390">
        <v>0</v>
      </c>
      <c r="AU1888" s="390">
        <v>0</v>
      </c>
      <c r="AV1888" s="390">
        <v>0</v>
      </c>
      <c r="AY1888" s="390" t="s">
        <v>3533</v>
      </c>
    </row>
    <row r="1889" spans="1:51" s="390" customFormat="1">
      <c r="A1889" s="399" t="s">
        <v>81</v>
      </c>
      <c r="B1889" s="399" t="s">
        <v>3093</v>
      </c>
      <c r="C1889" s="399">
        <v>82</v>
      </c>
      <c r="D1889" s="399">
        <v>20</v>
      </c>
      <c r="E1889" s="403">
        <v>2.2999999999999998</v>
      </c>
      <c r="F1889" s="399">
        <v>0</v>
      </c>
      <c r="G1889" s="399">
        <v>0.24</v>
      </c>
      <c r="H1889" s="399">
        <v>0.7</v>
      </c>
      <c r="I1889" s="399">
        <v>0.34</v>
      </c>
      <c r="J1889" s="399">
        <v>40</v>
      </c>
      <c r="K1889" s="399">
        <v>125</v>
      </c>
      <c r="L1889" s="403">
        <v>1</v>
      </c>
      <c r="M1889" s="404">
        <v>3.2000000476837158</v>
      </c>
      <c r="N1889" s="404">
        <v>3.2000000476837158</v>
      </c>
      <c r="O1889" s="404">
        <v>1.2999999523162842</v>
      </c>
      <c r="P1889" s="399">
        <v>100</v>
      </c>
      <c r="Q1889" s="399" t="s">
        <v>293</v>
      </c>
      <c r="R1889" s="399">
        <v>1</v>
      </c>
      <c r="S1889" s="399">
        <v>0</v>
      </c>
      <c r="T1889" s="399">
        <v>0</v>
      </c>
      <c r="U1889" s="404">
        <v>0.43</v>
      </c>
      <c r="V1889" s="404">
        <v>0.26</v>
      </c>
      <c r="W1889" s="405">
        <v>1.058794E-5</v>
      </c>
      <c r="X1889" s="405">
        <v>6.188436378345906</v>
      </c>
      <c r="Y1889" s="399">
        <v>1.48</v>
      </c>
      <c r="Z1889" s="399">
        <v>1.79</v>
      </c>
      <c r="AA1889" s="405">
        <v>1.862798E-5</v>
      </c>
      <c r="AB1889" s="405">
        <v>6.188436378345906</v>
      </c>
      <c r="AC1889" s="399">
        <v>1.21</v>
      </c>
      <c r="AD1889" s="399">
        <v>2.0099999999999998</v>
      </c>
      <c r="AE1889" s="405">
        <v>1.562712E-5</v>
      </c>
      <c r="AF1889" s="405">
        <v>6.188436378345906</v>
      </c>
      <c r="AG1889" s="399">
        <v>1.28</v>
      </c>
      <c r="AH1889" s="399">
        <v>2.2799999999999998</v>
      </c>
      <c r="AI1889" s="324">
        <v>0</v>
      </c>
      <c r="AJ1889" s="324">
        <v>0</v>
      </c>
      <c r="AK1889" s="324">
        <v>0</v>
      </c>
      <c r="AL1889" s="324">
        <v>0</v>
      </c>
      <c r="AM1889" s="324">
        <v>0</v>
      </c>
      <c r="AN1889" s="324">
        <v>0</v>
      </c>
      <c r="AO1889" s="403">
        <v>7205593</v>
      </c>
      <c r="AP1889" s="403">
        <v>7.7999999999999999E-4</v>
      </c>
      <c r="AQ1889" s="403">
        <v>2.794E-2</v>
      </c>
      <c r="AR1889" s="403">
        <v>142</v>
      </c>
      <c r="AS1889" s="399" t="s">
        <v>2109</v>
      </c>
      <c r="AT1889" s="390">
        <v>0</v>
      </c>
      <c r="AU1889" s="390">
        <v>0</v>
      </c>
      <c r="AV1889" s="390">
        <v>0</v>
      </c>
      <c r="AY1889" s="390" t="s">
        <v>3533</v>
      </c>
    </row>
    <row r="1890" spans="1:51" s="390" customFormat="1">
      <c r="A1890" s="399" t="s">
        <v>81</v>
      </c>
      <c r="B1890" s="399" t="s">
        <v>3096</v>
      </c>
      <c r="C1890" s="399">
        <v>0.12</v>
      </c>
      <c r="D1890" s="399">
        <v>20</v>
      </c>
      <c r="E1890" s="403">
        <v>5.1999999999999998E-3</v>
      </c>
      <c r="F1890" s="399">
        <v>0</v>
      </c>
      <c r="G1890" s="399">
        <v>11.3</v>
      </c>
      <c r="H1890" s="399">
        <v>0.7</v>
      </c>
      <c r="I1890" s="399">
        <v>13.2</v>
      </c>
      <c r="J1890" s="399">
        <v>40</v>
      </c>
      <c r="K1890" s="399">
        <v>125</v>
      </c>
      <c r="L1890" s="403">
        <v>1</v>
      </c>
      <c r="M1890" s="404">
        <v>4.3000001907348633</v>
      </c>
      <c r="N1890" s="404">
        <v>4.3000001907348633</v>
      </c>
      <c r="O1890" s="404">
        <v>1.2000000476837158</v>
      </c>
      <c r="P1890" s="399">
        <v>100</v>
      </c>
      <c r="Q1890" s="399" t="s">
        <v>293</v>
      </c>
      <c r="R1890" s="399">
        <v>1</v>
      </c>
      <c r="S1890" s="399">
        <v>0</v>
      </c>
      <c r="T1890" s="399">
        <v>0</v>
      </c>
      <c r="U1890" s="404">
        <v>0.56999999999999995</v>
      </c>
      <c r="V1890" s="404">
        <v>0</v>
      </c>
      <c r="W1890" s="405">
        <v>1.9361980000000001E-5</v>
      </c>
      <c r="X1890" s="405">
        <v>0.19890601246111553</v>
      </c>
      <c r="Y1890" s="399">
        <v>1.48</v>
      </c>
      <c r="Z1890" s="399">
        <v>1.79</v>
      </c>
      <c r="AA1890" s="405">
        <v>3.4064660000000003E-5</v>
      </c>
      <c r="AB1890" s="405">
        <v>0.19890601246111553</v>
      </c>
      <c r="AC1890" s="399">
        <v>1.21</v>
      </c>
      <c r="AD1890" s="399">
        <v>2.0099999999999998</v>
      </c>
      <c r="AE1890" s="405">
        <v>2.857704E-5</v>
      </c>
      <c r="AF1890" s="405">
        <v>0.19890601246111553</v>
      </c>
      <c r="AG1890" s="399">
        <v>1.28</v>
      </c>
      <c r="AH1890" s="399">
        <v>2.2799999999999998</v>
      </c>
      <c r="AI1890" s="324">
        <v>0</v>
      </c>
      <c r="AJ1890" s="324">
        <v>0</v>
      </c>
      <c r="AK1890" s="324">
        <v>0</v>
      </c>
      <c r="AL1890" s="324">
        <v>0</v>
      </c>
      <c r="AM1890" s="324">
        <v>0</v>
      </c>
      <c r="AN1890" s="324">
        <v>0</v>
      </c>
      <c r="AO1890" s="403">
        <v>3515625</v>
      </c>
      <c r="AP1890" s="403">
        <v>1.6000000000000001E-3</v>
      </c>
      <c r="AQ1890" s="403">
        <v>0.04</v>
      </c>
      <c r="AR1890" s="403">
        <v>39</v>
      </c>
      <c r="AS1890" s="399" t="s">
        <v>3097</v>
      </c>
      <c r="AT1890" s="390">
        <v>0</v>
      </c>
      <c r="AU1890" s="390">
        <v>0</v>
      </c>
      <c r="AV1890" s="390">
        <v>0</v>
      </c>
      <c r="AY1890" s="390" t="s">
        <v>3533</v>
      </c>
    </row>
    <row r="1891" spans="1:51" s="390" customFormat="1">
      <c r="A1891" s="399" t="s">
        <v>81</v>
      </c>
      <c r="B1891" s="399" t="s">
        <v>3098</v>
      </c>
      <c r="C1891" s="399">
        <v>0.25</v>
      </c>
      <c r="D1891" s="399">
        <v>20</v>
      </c>
      <c r="E1891" s="403">
        <v>7.6E-3</v>
      </c>
      <c r="F1891" s="399">
        <v>0</v>
      </c>
      <c r="G1891" s="399">
        <v>9.6999999999999993</v>
      </c>
      <c r="H1891" s="399">
        <v>0.7</v>
      </c>
      <c r="I1891" s="399">
        <v>11.45</v>
      </c>
      <c r="J1891" s="399">
        <v>40</v>
      </c>
      <c r="K1891" s="399">
        <v>125</v>
      </c>
      <c r="L1891" s="403">
        <v>1</v>
      </c>
      <c r="M1891" s="404">
        <v>4.3000001907348633</v>
      </c>
      <c r="N1891" s="404">
        <v>4.3000001907348633</v>
      </c>
      <c r="O1891" s="404">
        <v>1.2000000476837158</v>
      </c>
      <c r="P1891" s="399">
        <v>100</v>
      </c>
      <c r="Q1891" s="399" t="s">
        <v>293</v>
      </c>
      <c r="R1891" s="399">
        <v>1</v>
      </c>
      <c r="S1891" s="399">
        <v>0</v>
      </c>
      <c r="T1891" s="399">
        <v>0</v>
      </c>
      <c r="U1891" s="404">
        <v>0.56999999999999995</v>
      </c>
      <c r="V1891" s="404">
        <v>0</v>
      </c>
      <c r="W1891" s="405">
        <v>1.9361980000000001E-5</v>
      </c>
      <c r="X1891" s="405">
        <v>0.24863252113376427</v>
      </c>
      <c r="Y1891" s="399">
        <v>1.48</v>
      </c>
      <c r="Z1891" s="399">
        <v>1.79</v>
      </c>
      <c r="AA1891" s="405">
        <v>3.4064660000000003E-5</v>
      </c>
      <c r="AB1891" s="405">
        <v>0.24863252113376427</v>
      </c>
      <c r="AC1891" s="399">
        <v>1.21</v>
      </c>
      <c r="AD1891" s="399">
        <v>2.0099999999999998</v>
      </c>
      <c r="AE1891" s="405">
        <v>2.857704E-5</v>
      </c>
      <c r="AF1891" s="405">
        <v>0.24863252113376427</v>
      </c>
      <c r="AG1891" s="399">
        <v>1.28</v>
      </c>
      <c r="AH1891" s="399">
        <v>2.2799999999999998</v>
      </c>
      <c r="AI1891" s="324">
        <v>0</v>
      </c>
      <c r="AJ1891" s="324">
        <v>0</v>
      </c>
      <c r="AK1891" s="324">
        <v>0</v>
      </c>
      <c r="AL1891" s="324">
        <v>0</v>
      </c>
      <c r="AM1891" s="324">
        <v>0</v>
      </c>
      <c r="AN1891" s="324">
        <v>0</v>
      </c>
      <c r="AO1891" s="403">
        <v>3515625</v>
      </c>
      <c r="AP1891" s="403">
        <v>1.6000000000000001E-3</v>
      </c>
      <c r="AQ1891" s="403">
        <v>0.04</v>
      </c>
      <c r="AR1891" s="403">
        <v>36</v>
      </c>
      <c r="AS1891" s="399" t="s">
        <v>3097</v>
      </c>
      <c r="AT1891" s="390">
        <v>0</v>
      </c>
      <c r="AU1891" s="390">
        <v>0</v>
      </c>
      <c r="AV1891" s="390">
        <v>0</v>
      </c>
      <c r="AY1891" s="390" t="s">
        <v>3533</v>
      </c>
    </row>
    <row r="1892" spans="1:51" s="390" customFormat="1">
      <c r="A1892" s="399" t="s">
        <v>81</v>
      </c>
      <c r="B1892" s="399" t="s">
        <v>3099</v>
      </c>
      <c r="C1892" s="399">
        <v>0.47</v>
      </c>
      <c r="D1892" s="399">
        <v>20</v>
      </c>
      <c r="E1892" s="403">
        <v>1.41E-2</v>
      </c>
      <c r="F1892" s="399">
        <v>0</v>
      </c>
      <c r="G1892" s="399">
        <v>6.7</v>
      </c>
      <c r="H1892" s="399">
        <v>0.7</v>
      </c>
      <c r="I1892" s="399">
        <v>8.6999999999999993</v>
      </c>
      <c r="J1892" s="399">
        <v>40</v>
      </c>
      <c r="K1892" s="399">
        <v>125</v>
      </c>
      <c r="L1892" s="403">
        <v>1</v>
      </c>
      <c r="M1892" s="404">
        <v>4.3000001907348633</v>
      </c>
      <c r="N1892" s="404">
        <v>4.3000001907348633</v>
      </c>
      <c r="O1892" s="404">
        <v>1.2000000476837158</v>
      </c>
      <c r="P1892" s="399">
        <v>100</v>
      </c>
      <c r="Q1892" s="399" t="s">
        <v>293</v>
      </c>
      <c r="R1892" s="399">
        <v>1</v>
      </c>
      <c r="S1892" s="399">
        <v>0</v>
      </c>
      <c r="T1892" s="399">
        <v>0</v>
      </c>
      <c r="U1892" s="404">
        <v>0.56999999999999995</v>
      </c>
      <c r="V1892" s="404">
        <v>0</v>
      </c>
      <c r="W1892" s="405">
        <v>1.9361980000000001E-5</v>
      </c>
      <c r="X1892" s="405">
        <v>0.33387795610421755</v>
      </c>
      <c r="Y1892" s="399">
        <v>1.48</v>
      </c>
      <c r="Z1892" s="399">
        <v>1.79</v>
      </c>
      <c r="AA1892" s="405">
        <v>3.4064660000000003E-5</v>
      </c>
      <c r="AB1892" s="405">
        <v>0.33387795610421755</v>
      </c>
      <c r="AC1892" s="399">
        <v>1.21</v>
      </c>
      <c r="AD1892" s="399">
        <v>2.0099999999999998</v>
      </c>
      <c r="AE1892" s="405">
        <v>2.857704E-5</v>
      </c>
      <c r="AF1892" s="405">
        <v>0.33387795610421755</v>
      </c>
      <c r="AG1892" s="399">
        <v>1.28</v>
      </c>
      <c r="AH1892" s="399">
        <v>2.2799999999999998</v>
      </c>
      <c r="AI1892" s="324">
        <v>0</v>
      </c>
      <c r="AJ1892" s="324">
        <v>0</v>
      </c>
      <c r="AK1892" s="324">
        <v>0</v>
      </c>
      <c r="AL1892" s="324">
        <v>0</v>
      </c>
      <c r="AM1892" s="324">
        <v>0</v>
      </c>
      <c r="AN1892" s="324">
        <v>0</v>
      </c>
      <c r="AO1892" s="403">
        <v>6250000</v>
      </c>
      <c r="AP1892" s="403">
        <v>8.9999999999999998E-4</v>
      </c>
      <c r="AQ1892" s="403">
        <v>0.03</v>
      </c>
      <c r="AR1892" s="403">
        <v>34</v>
      </c>
      <c r="AS1892" s="399" t="s">
        <v>3097</v>
      </c>
      <c r="AT1892" s="390">
        <v>0</v>
      </c>
      <c r="AU1892" s="390">
        <v>0</v>
      </c>
      <c r="AV1892" s="390">
        <v>0</v>
      </c>
      <c r="AY1892" s="390" t="s">
        <v>3533</v>
      </c>
    </row>
    <row r="1893" spans="1:51" s="390" customFormat="1">
      <c r="A1893" s="399" t="s">
        <v>81</v>
      </c>
      <c r="B1893" s="399" t="s">
        <v>3100</v>
      </c>
      <c r="C1893" s="399">
        <v>0.6</v>
      </c>
      <c r="D1893" s="399">
        <v>20</v>
      </c>
      <c r="E1893" s="403">
        <v>1.7399999999999999E-2</v>
      </c>
      <c r="F1893" s="399">
        <v>0</v>
      </c>
      <c r="G1893" s="399">
        <v>6.5</v>
      </c>
      <c r="H1893" s="399">
        <v>0.7</v>
      </c>
      <c r="I1893" s="399">
        <v>7.65</v>
      </c>
      <c r="J1893" s="399">
        <v>40</v>
      </c>
      <c r="K1893" s="399">
        <v>125</v>
      </c>
      <c r="L1893" s="403">
        <v>1</v>
      </c>
      <c r="M1893" s="404">
        <v>4.3000001907348633</v>
      </c>
      <c r="N1893" s="404">
        <v>4.3000001907348633</v>
      </c>
      <c r="O1893" s="404">
        <v>1.2000000476837158</v>
      </c>
      <c r="P1893" s="399">
        <v>100</v>
      </c>
      <c r="Q1893" s="399" t="s">
        <v>293</v>
      </c>
      <c r="R1893" s="399">
        <v>1</v>
      </c>
      <c r="S1893" s="399">
        <v>0</v>
      </c>
      <c r="T1893" s="399">
        <v>0</v>
      </c>
      <c r="U1893" s="404">
        <v>0.56999999999999995</v>
      </c>
      <c r="V1893" s="404">
        <v>0</v>
      </c>
      <c r="W1893" s="405">
        <v>1.9361980000000001E-5</v>
      </c>
      <c r="X1893" s="405">
        <v>0.3315100413513774</v>
      </c>
      <c r="Y1893" s="399">
        <v>1.48</v>
      </c>
      <c r="Z1893" s="399">
        <v>1.79</v>
      </c>
      <c r="AA1893" s="405">
        <v>3.4064660000000003E-5</v>
      </c>
      <c r="AB1893" s="405">
        <v>0.3315100413513774</v>
      </c>
      <c r="AC1893" s="399">
        <v>1.21</v>
      </c>
      <c r="AD1893" s="399">
        <v>2.0099999999999998</v>
      </c>
      <c r="AE1893" s="405">
        <v>2.857704E-5</v>
      </c>
      <c r="AF1893" s="405">
        <v>0.3315100413513774</v>
      </c>
      <c r="AG1893" s="399">
        <v>1.28</v>
      </c>
      <c r="AH1893" s="399">
        <v>2.2799999999999998</v>
      </c>
      <c r="AI1893" s="324">
        <v>0</v>
      </c>
      <c r="AJ1893" s="324">
        <v>0</v>
      </c>
      <c r="AK1893" s="324">
        <v>0</v>
      </c>
      <c r="AL1893" s="324">
        <v>0</v>
      </c>
      <c r="AM1893" s="324">
        <v>0</v>
      </c>
      <c r="AN1893" s="324">
        <v>0</v>
      </c>
      <c r="AO1893" s="403">
        <v>6250000</v>
      </c>
      <c r="AP1893" s="403">
        <v>8.9999999999999998E-4</v>
      </c>
      <c r="AQ1893" s="403">
        <v>0.03</v>
      </c>
      <c r="AR1893" s="403">
        <v>36</v>
      </c>
      <c r="AS1893" s="399" t="s">
        <v>3097</v>
      </c>
      <c r="AT1893" s="390">
        <v>0</v>
      </c>
      <c r="AU1893" s="390">
        <v>0</v>
      </c>
      <c r="AV1893" s="390">
        <v>0</v>
      </c>
      <c r="AY1893" s="390" t="s">
        <v>3533</v>
      </c>
    </row>
    <row r="1894" spans="1:51" s="390" customFormat="1">
      <c r="A1894" s="399" t="s">
        <v>81</v>
      </c>
      <c r="B1894" s="399" t="s">
        <v>4330</v>
      </c>
      <c r="C1894" s="399">
        <v>1.2</v>
      </c>
      <c r="D1894" s="399">
        <v>20</v>
      </c>
      <c r="E1894" s="403">
        <v>1.8800000000000001E-2</v>
      </c>
      <c r="F1894" s="399">
        <v>0</v>
      </c>
      <c r="G1894" s="399">
        <v>4.5</v>
      </c>
      <c r="H1894" s="399">
        <v>0.7</v>
      </c>
      <c r="I1894" s="399">
        <v>7.1</v>
      </c>
      <c r="J1894" s="399">
        <v>40</v>
      </c>
      <c r="K1894" s="399">
        <v>165</v>
      </c>
      <c r="L1894" s="403">
        <v>1</v>
      </c>
      <c r="M1894" s="404">
        <v>4.3</v>
      </c>
      <c r="N1894" s="404">
        <v>4.3</v>
      </c>
      <c r="O1894" s="404">
        <v>1.6</v>
      </c>
      <c r="P1894" s="399">
        <v>100</v>
      </c>
      <c r="Q1894" s="399" t="s">
        <v>293</v>
      </c>
      <c r="R1894" s="399">
        <v>1</v>
      </c>
      <c r="S1894" s="399">
        <v>0</v>
      </c>
      <c r="T1894" s="399">
        <v>0</v>
      </c>
      <c r="U1894" s="404">
        <v>0.5</v>
      </c>
      <c r="V1894" s="404">
        <v>0</v>
      </c>
      <c r="W1894" s="405">
        <v>2.2161369999999999E-5</v>
      </c>
      <c r="X1894" s="405">
        <v>0.54257887740430266</v>
      </c>
      <c r="Y1894" s="399">
        <v>1.48</v>
      </c>
      <c r="Z1894" s="399">
        <v>1.79</v>
      </c>
      <c r="AA1894" s="405">
        <v>3.8989790000000003E-5</v>
      </c>
      <c r="AB1894" s="405">
        <v>0.54257887740430266</v>
      </c>
      <c r="AC1894" s="399">
        <v>1.21</v>
      </c>
      <c r="AD1894" s="399">
        <v>2.0099999999999998</v>
      </c>
      <c r="AE1894" s="405">
        <v>3.2708759999999998E-5</v>
      </c>
      <c r="AF1894" s="405">
        <v>0.54257887740430266</v>
      </c>
      <c r="AG1894" s="399">
        <v>1.28</v>
      </c>
      <c r="AH1894" s="399">
        <v>2.2799999999999998</v>
      </c>
      <c r="AI1894" s="324">
        <v>0</v>
      </c>
      <c r="AJ1894" s="324">
        <v>0</v>
      </c>
      <c r="AK1894" s="324">
        <v>0</v>
      </c>
      <c r="AL1894" s="324">
        <v>0</v>
      </c>
      <c r="AM1894" s="324">
        <v>0</v>
      </c>
      <c r="AN1894" s="324">
        <v>0</v>
      </c>
      <c r="AO1894" s="403">
        <v>6251250</v>
      </c>
      <c r="AP1894" s="403">
        <v>8.9999999999999998E-4</v>
      </c>
      <c r="AQ1894" s="403">
        <v>0.03</v>
      </c>
      <c r="AR1894" s="403">
        <v>38</v>
      </c>
      <c r="AS1894" s="399" t="s">
        <v>4331</v>
      </c>
      <c r="AT1894" s="390">
        <v>0</v>
      </c>
      <c r="AU1894" s="390">
        <v>0</v>
      </c>
      <c r="AV1894" s="390">
        <v>0</v>
      </c>
      <c r="AY1894" s="390" t="s">
        <v>3558</v>
      </c>
    </row>
    <row r="1895" spans="1:51" s="390" customFormat="1">
      <c r="A1895" s="399" t="s">
        <v>81</v>
      </c>
      <c r="B1895" s="399" t="s">
        <v>4332</v>
      </c>
      <c r="C1895" s="399">
        <v>0.18</v>
      </c>
      <c r="D1895" s="399">
        <v>20</v>
      </c>
      <c r="E1895" s="403">
        <v>4.1999999999999997E-3</v>
      </c>
      <c r="F1895" s="399">
        <v>0</v>
      </c>
      <c r="G1895" s="399">
        <v>8.5</v>
      </c>
      <c r="H1895" s="399">
        <v>0.7</v>
      </c>
      <c r="I1895" s="399">
        <v>14.5</v>
      </c>
      <c r="J1895" s="399">
        <v>40</v>
      </c>
      <c r="K1895" s="399">
        <v>165</v>
      </c>
      <c r="L1895" s="403">
        <v>1</v>
      </c>
      <c r="M1895" s="404">
        <v>4.3</v>
      </c>
      <c r="N1895" s="404">
        <v>4.3</v>
      </c>
      <c r="O1895" s="404">
        <v>1.6</v>
      </c>
      <c r="P1895" s="399">
        <v>100</v>
      </c>
      <c r="Q1895" s="399" t="s">
        <v>293</v>
      </c>
      <c r="R1895" s="399">
        <v>1</v>
      </c>
      <c r="S1895" s="399">
        <v>0</v>
      </c>
      <c r="T1895" s="399">
        <v>0</v>
      </c>
      <c r="U1895" s="404">
        <v>0.5</v>
      </c>
      <c r="V1895" s="404">
        <v>0</v>
      </c>
      <c r="W1895" s="405">
        <v>2.2161369999999999E-5</v>
      </c>
      <c r="X1895" s="405">
        <v>0.29841838257236647</v>
      </c>
      <c r="Y1895" s="399">
        <v>1.48</v>
      </c>
      <c r="Z1895" s="399">
        <v>1.79</v>
      </c>
      <c r="AA1895" s="405">
        <v>3.8989790000000003E-5</v>
      </c>
      <c r="AB1895" s="405">
        <v>0.29841838257236647</v>
      </c>
      <c r="AC1895" s="399">
        <v>1.21</v>
      </c>
      <c r="AD1895" s="399">
        <v>2.0099999999999998</v>
      </c>
      <c r="AE1895" s="405">
        <v>3.2708759999999998E-5</v>
      </c>
      <c r="AF1895" s="405">
        <v>0.29841838257236647</v>
      </c>
      <c r="AG1895" s="399">
        <v>1.28</v>
      </c>
      <c r="AH1895" s="399">
        <v>2.2799999999999998</v>
      </c>
      <c r="AI1895" s="324">
        <v>0</v>
      </c>
      <c r="AJ1895" s="324">
        <v>0</v>
      </c>
      <c r="AK1895" s="324">
        <v>0</v>
      </c>
      <c r="AL1895" s="324">
        <v>0</v>
      </c>
      <c r="AM1895" s="324">
        <v>0</v>
      </c>
      <c r="AN1895" s="324">
        <v>0</v>
      </c>
      <c r="AO1895" s="403">
        <v>2250000</v>
      </c>
      <c r="AP1895" s="403">
        <v>2.5000000000000001E-3</v>
      </c>
      <c r="AQ1895" s="403">
        <v>0.05</v>
      </c>
      <c r="AR1895" s="403">
        <v>40</v>
      </c>
      <c r="AS1895" s="399" t="s">
        <v>4331</v>
      </c>
      <c r="AT1895" s="390">
        <v>0</v>
      </c>
      <c r="AU1895" s="390">
        <v>0</v>
      </c>
      <c r="AV1895" s="390">
        <v>0</v>
      </c>
      <c r="AY1895" s="390" t="s">
        <v>3558</v>
      </c>
    </row>
    <row r="1896" spans="1:51" s="390" customFormat="1">
      <c r="A1896" s="399" t="s">
        <v>81</v>
      </c>
      <c r="B1896" s="399" t="s">
        <v>4333</v>
      </c>
      <c r="C1896" s="399">
        <v>0.33</v>
      </c>
      <c r="D1896" s="399">
        <v>20</v>
      </c>
      <c r="E1896" s="403">
        <v>6.7999999999999996E-3</v>
      </c>
      <c r="F1896" s="399">
        <v>0</v>
      </c>
      <c r="G1896" s="399">
        <v>7.5</v>
      </c>
      <c r="H1896" s="399">
        <v>0.7</v>
      </c>
      <c r="I1896" s="399">
        <v>13.2</v>
      </c>
      <c r="J1896" s="399">
        <v>40</v>
      </c>
      <c r="K1896" s="399">
        <v>165</v>
      </c>
      <c r="L1896" s="403">
        <v>1</v>
      </c>
      <c r="M1896" s="404">
        <v>4.3</v>
      </c>
      <c r="N1896" s="404">
        <v>4.3</v>
      </c>
      <c r="O1896" s="404">
        <v>1.6</v>
      </c>
      <c r="P1896" s="399">
        <v>100</v>
      </c>
      <c r="Q1896" s="399" t="s">
        <v>293</v>
      </c>
      <c r="R1896" s="399">
        <v>1</v>
      </c>
      <c r="S1896" s="399">
        <v>0</v>
      </c>
      <c r="T1896" s="399">
        <v>0</v>
      </c>
      <c r="U1896" s="404">
        <v>0.5</v>
      </c>
      <c r="V1896" s="404">
        <v>0</v>
      </c>
      <c r="W1896" s="405">
        <v>2.2161369999999999E-5</v>
      </c>
      <c r="X1896" s="405">
        <v>0.32826022082960316</v>
      </c>
      <c r="Y1896" s="399">
        <v>1.48</v>
      </c>
      <c r="Z1896" s="399">
        <v>1.79</v>
      </c>
      <c r="AA1896" s="405">
        <v>3.8989790000000003E-5</v>
      </c>
      <c r="AB1896" s="405">
        <v>0.32826022082960316</v>
      </c>
      <c r="AC1896" s="399">
        <v>1.21</v>
      </c>
      <c r="AD1896" s="399">
        <v>2.0099999999999998</v>
      </c>
      <c r="AE1896" s="405">
        <v>3.2708759999999998E-5</v>
      </c>
      <c r="AF1896" s="405">
        <v>0.32826022082960316</v>
      </c>
      <c r="AG1896" s="399">
        <v>1.28</v>
      </c>
      <c r="AH1896" s="399">
        <v>2.2799999999999998</v>
      </c>
      <c r="AI1896" s="324">
        <v>0</v>
      </c>
      <c r="AJ1896" s="324">
        <v>0</v>
      </c>
      <c r="AK1896" s="324">
        <v>0</v>
      </c>
      <c r="AL1896" s="324">
        <v>0</v>
      </c>
      <c r="AM1896" s="324">
        <v>0</v>
      </c>
      <c r="AN1896" s="324">
        <v>0</v>
      </c>
      <c r="AO1896" s="403">
        <v>2250000</v>
      </c>
      <c r="AP1896" s="403">
        <v>2.5000000000000001E-3</v>
      </c>
      <c r="AQ1896" s="403">
        <v>0.05</v>
      </c>
      <c r="AR1896" s="403">
        <v>31</v>
      </c>
      <c r="AS1896" s="399" t="s">
        <v>4331</v>
      </c>
      <c r="AT1896" s="390">
        <v>0</v>
      </c>
      <c r="AU1896" s="390">
        <v>0</v>
      </c>
      <c r="AV1896" s="390">
        <v>0</v>
      </c>
      <c r="AY1896" s="390" t="s">
        <v>3558</v>
      </c>
    </row>
    <row r="1897" spans="1:51" s="390" customFormat="1">
      <c r="A1897" s="399" t="s">
        <v>81</v>
      </c>
      <c r="B1897" s="399" t="s">
        <v>4334</v>
      </c>
      <c r="C1897" s="399">
        <v>0.47</v>
      </c>
      <c r="D1897" s="399">
        <v>20</v>
      </c>
      <c r="E1897" s="403">
        <v>7.6E-3</v>
      </c>
      <c r="F1897" s="399">
        <v>0</v>
      </c>
      <c r="G1897" s="399">
        <v>6.6</v>
      </c>
      <c r="H1897" s="399">
        <v>0.7</v>
      </c>
      <c r="I1897" s="399">
        <v>11.2</v>
      </c>
      <c r="J1897" s="399">
        <v>40</v>
      </c>
      <c r="K1897" s="399">
        <v>165</v>
      </c>
      <c r="L1897" s="403">
        <v>1</v>
      </c>
      <c r="M1897" s="404">
        <v>4.3</v>
      </c>
      <c r="N1897" s="404">
        <v>4.3</v>
      </c>
      <c r="O1897" s="404">
        <v>1.6</v>
      </c>
      <c r="P1897" s="399">
        <v>100</v>
      </c>
      <c r="Q1897" s="399" t="s">
        <v>293</v>
      </c>
      <c r="R1897" s="399">
        <v>1</v>
      </c>
      <c r="S1897" s="399">
        <v>0</v>
      </c>
      <c r="T1897" s="399">
        <v>0</v>
      </c>
      <c r="U1897" s="404">
        <v>0.5</v>
      </c>
      <c r="V1897" s="404">
        <v>0</v>
      </c>
      <c r="W1897" s="405">
        <v>2.2161369999999999E-5</v>
      </c>
      <c r="X1897" s="405">
        <v>0.33394438049764824</v>
      </c>
      <c r="Y1897" s="399">
        <v>1.48</v>
      </c>
      <c r="Z1897" s="399">
        <v>1.79</v>
      </c>
      <c r="AA1897" s="405">
        <v>3.8989790000000003E-5</v>
      </c>
      <c r="AB1897" s="405">
        <v>0.33394438049764824</v>
      </c>
      <c r="AC1897" s="399">
        <v>1.21</v>
      </c>
      <c r="AD1897" s="399">
        <v>2.0099999999999998</v>
      </c>
      <c r="AE1897" s="405">
        <v>3.2708759999999998E-5</v>
      </c>
      <c r="AF1897" s="405">
        <v>0.33394438049764824</v>
      </c>
      <c r="AG1897" s="399">
        <v>1.28</v>
      </c>
      <c r="AH1897" s="399">
        <v>2.2799999999999998</v>
      </c>
      <c r="AI1897" s="324">
        <v>0</v>
      </c>
      <c r="AJ1897" s="324">
        <v>0</v>
      </c>
      <c r="AK1897" s="324">
        <v>0</v>
      </c>
      <c r="AL1897" s="324">
        <v>0</v>
      </c>
      <c r="AM1897" s="324">
        <v>0</v>
      </c>
      <c r="AN1897" s="324">
        <v>0</v>
      </c>
      <c r="AO1897" s="403">
        <v>2250000</v>
      </c>
      <c r="AP1897" s="403">
        <v>2.5000000000000001E-3</v>
      </c>
      <c r="AQ1897" s="403">
        <v>0.05</v>
      </c>
      <c r="AR1897" s="403">
        <v>38</v>
      </c>
      <c r="AS1897" s="399" t="s">
        <v>4331</v>
      </c>
      <c r="AT1897" s="390">
        <v>0</v>
      </c>
      <c r="AU1897" s="390">
        <v>0</v>
      </c>
      <c r="AV1897" s="390">
        <v>0</v>
      </c>
      <c r="AY1897" s="390" t="s">
        <v>3558</v>
      </c>
    </row>
    <row r="1898" spans="1:51" s="390" customFormat="1">
      <c r="A1898" s="399" t="s">
        <v>81</v>
      </c>
      <c r="B1898" s="399" t="s">
        <v>4335</v>
      </c>
      <c r="C1898" s="399">
        <v>0.7</v>
      </c>
      <c r="D1898" s="399">
        <v>20</v>
      </c>
      <c r="E1898" s="403">
        <v>9.4999999999999998E-3</v>
      </c>
      <c r="F1898" s="399">
        <v>0</v>
      </c>
      <c r="G1898" s="399">
        <v>6.3</v>
      </c>
      <c r="H1898" s="399">
        <v>0.7</v>
      </c>
      <c r="I1898" s="399">
        <v>10.1</v>
      </c>
      <c r="J1898" s="399">
        <v>40</v>
      </c>
      <c r="K1898" s="399">
        <v>165</v>
      </c>
      <c r="L1898" s="403">
        <v>1</v>
      </c>
      <c r="M1898" s="404">
        <v>4.3</v>
      </c>
      <c r="N1898" s="404">
        <v>4.3</v>
      </c>
      <c r="O1898" s="404">
        <v>1.6</v>
      </c>
      <c r="P1898" s="399">
        <v>100</v>
      </c>
      <c r="Q1898" s="399" t="s">
        <v>293</v>
      </c>
      <c r="R1898" s="399">
        <v>1</v>
      </c>
      <c r="S1898" s="399">
        <v>0</v>
      </c>
      <c r="T1898" s="399">
        <v>0</v>
      </c>
      <c r="U1898" s="404">
        <v>0.5</v>
      </c>
      <c r="V1898" s="404">
        <v>0</v>
      </c>
      <c r="W1898" s="405">
        <v>2.2161369999999999E-5</v>
      </c>
      <c r="X1898" s="405">
        <v>0.38683864407528978</v>
      </c>
      <c r="Y1898" s="399">
        <v>1.48</v>
      </c>
      <c r="Z1898" s="399">
        <v>1.79</v>
      </c>
      <c r="AA1898" s="405">
        <v>3.8989790000000003E-5</v>
      </c>
      <c r="AB1898" s="405">
        <v>0.38683864407528978</v>
      </c>
      <c r="AC1898" s="399">
        <v>1.21</v>
      </c>
      <c r="AD1898" s="399">
        <v>2.0099999999999998</v>
      </c>
      <c r="AE1898" s="405">
        <v>3.2708759999999998E-5</v>
      </c>
      <c r="AF1898" s="405">
        <v>0.38683864407528978</v>
      </c>
      <c r="AG1898" s="399">
        <v>1.28</v>
      </c>
      <c r="AH1898" s="399">
        <v>2.2799999999999998</v>
      </c>
      <c r="AI1898" s="324">
        <v>0</v>
      </c>
      <c r="AJ1898" s="324">
        <v>0</v>
      </c>
      <c r="AK1898" s="324">
        <v>0</v>
      </c>
      <c r="AL1898" s="324">
        <v>0</v>
      </c>
      <c r="AM1898" s="324">
        <v>0</v>
      </c>
      <c r="AN1898" s="324">
        <v>0</v>
      </c>
      <c r="AO1898" s="403">
        <v>2250000</v>
      </c>
      <c r="AP1898" s="403">
        <v>2.5000000000000001E-3</v>
      </c>
      <c r="AQ1898" s="403">
        <v>0.05</v>
      </c>
      <c r="AR1898" s="403">
        <v>38</v>
      </c>
      <c r="AS1898" s="399" t="s">
        <v>4331</v>
      </c>
      <c r="AT1898" s="390">
        <v>0</v>
      </c>
      <c r="AU1898" s="390">
        <v>0</v>
      </c>
      <c r="AV1898" s="390">
        <v>0</v>
      </c>
      <c r="AY1898" s="390" t="s">
        <v>3558</v>
      </c>
    </row>
    <row r="1899" spans="1:51" s="390" customFormat="1">
      <c r="A1899" s="399" t="s">
        <v>81</v>
      </c>
      <c r="B1899" s="399" t="s">
        <v>2117</v>
      </c>
      <c r="C1899" s="399">
        <v>1</v>
      </c>
      <c r="D1899" s="399">
        <v>20</v>
      </c>
      <c r="E1899" s="403">
        <v>1.0800000000000001E-2</v>
      </c>
      <c r="F1899" s="399">
        <v>0</v>
      </c>
      <c r="G1899" s="399">
        <v>5.4</v>
      </c>
      <c r="H1899" s="399">
        <v>0.7</v>
      </c>
      <c r="I1899" s="399">
        <v>11</v>
      </c>
      <c r="J1899" s="399">
        <v>40</v>
      </c>
      <c r="K1899" s="399">
        <v>125</v>
      </c>
      <c r="L1899" s="403">
        <v>1</v>
      </c>
      <c r="M1899" s="404">
        <v>4</v>
      </c>
      <c r="N1899" s="404">
        <v>4</v>
      </c>
      <c r="O1899" s="404">
        <v>2.0999999046325684</v>
      </c>
      <c r="P1899" s="399">
        <v>100</v>
      </c>
      <c r="Q1899" s="399" t="s">
        <v>293</v>
      </c>
      <c r="R1899" s="399">
        <v>1</v>
      </c>
      <c r="S1899" s="399">
        <v>0</v>
      </c>
      <c r="T1899" s="399">
        <v>0</v>
      </c>
      <c r="U1899" s="404">
        <v>0.55000000000000004</v>
      </c>
      <c r="V1899" s="404">
        <v>0.34</v>
      </c>
      <c r="W1899" s="405">
        <v>7.7848800000000003E-7</v>
      </c>
      <c r="X1899" s="405">
        <v>0.45454545454545453</v>
      </c>
      <c r="Y1899" s="399">
        <v>1.58</v>
      </c>
      <c r="Z1899" s="399">
        <v>2.77</v>
      </c>
      <c r="AA1899" s="405">
        <v>6.6386399999999997E-7</v>
      </c>
      <c r="AB1899" s="405">
        <v>0.45454545454545453</v>
      </c>
      <c r="AC1899" s="399">
        <v>1.54</v>
      </c>
      <c r="AD1899" s="399">
        <v>2.68</v>
      </c>
      <c r="AE1899" s="405">
        <v>5.4287199999999999E-7</v>
      </c>
      <c r="AF1899" s="405">
        <v>0.45454545454545453</v>
      </c>
      <c r="AG1899" s="399">
        <v>1.69</v>
      </c>
      <c r="AH1899" s="399">
        <v>2.2999999999999998</v>
      </c>
      <c r="AI1899" s="324">
        <v>0</v>
      </c>
      <c r="AJ1899" s="324">
        <v>0</v>
      </c>
      <c r="AK1899" s="324">
        <v>0</v>
      </c>
      <c r="AL1899" s="324">
        <v>0</v>
      </c>
      <c r="AM1899" s="324">
        <v>0</v>
      </c>
      <c r="AN1899" s="324">
        <v>0</v>
      </c>
      <c r="AO1899" s="403">
        <v>2250000</v>
      </c>
      <c r="AP1899" s="403">
        <v>2.5000000000000001E-3</v>
      </c>
      <c r="AQ1899" s="403">
        <v>0.05</v>
      </c>
      <c r="AR1899" s="403">
        <v>28</v>
      </c>
      <c r="AS1899" s="399" t="s">
        <v>2118</v>
      </c>
      <c r="AT1899" s="390">
        <v>0</v>
      </c>
      <c r="AU1899" s="390">
        <v>0</v>
      </c>
      <c r="AV1899" s="390">
        <v>0</v>
      </c>
      <c r="AY1899" s="390" t="s">
        <v>3533</v>
      </c>
    </row>
    <row r="1900" spans="1:51" s="390" customFormat="1">
      <c r="A1900" s="399" t="s">
        <v>81</v>
      </c>
      <c r="B1900" s="399" t="s">
        <v>2119</v>
      </c>
      <c r="C1900" s="399">
        <v>1.5</v>
      </c>
      <c r="D1900" s="399">
        <v>20</v>
      </c>
      <c r="E1900" s="403">
        <v>1.44E-2</v>
      </c>
      <c r="F1900" s="399">
        <v>0</v>
      </c>
      <c r="G1900" s="399">
        <v>4.5999999999999996</v>
      </c>
      <c r="H1900" s="399">
        <v>0.7</v>
      </c>
      <c r="I1900" s="399">
        <v>9.1</v>
      </c>
      <c r="J1900" s="399">
        <v>40</v>
      </c>
      <c r="K1900" s="399">
        <v>125</v>
      </c>
      <c r="L1900" s="403">
        <v>1</v>
      </c>
      <c r="M1900" s="404">
        <v>4</v>
      </c>
      <c r="N1900" s="404">
        <v>4</v>
      </c>
      <c r="O1900" s="404">
        <v>2.0999999046325684</v>
      </c>
      <c r="P1900" s="399">
        <v>100</v>
      </c>
      <c r="Q1900" s="399" t="s">
        <v>293</v>
      </c>
      <c r="R1900" s="399">
        <v>1</v>
      </c>
      <c r="S1900" s="399">
        <v>0</v>
      </c>
      <c r="T1900" s="399">
        <v>0</v>
      </c>
      <c r="U1900" s="404">
        <v>0.55000000000000004</v>
      </c>
      <c r="V1900" s="404">
        <v>0.34</v>
      </c>
      <c r="W1900" s="405">
        <v>7.7848800000000003E-7</v>
      </c>
      <c r="X1900" s="405">
        <v>0.57692307692307687</v>
      </c>
      <c r="Y1900" s="399">
        <v>1.58</v>
      </c>
      <c r="Z1900" s="399">
        <v>2.77</v>
      </c>
      <c r="AA1900" s="405">
        <v>6.6386399999999997E-7</v>
      </c>
      <c r="AB1900" s="405">
        <v>0.57692307692307687</v>
      </c>
      <c r="AC1900" s="399">
        <v>1.54</v>
      </c>
      <c r="AD1900" s="399">
        <v>2.68</v>
      </c>
      <c r="AE1900" s="405">
        <v>5.4287199999999999E-7</v>
      </c>
      <c r="AF1900" s="405">
        <v>0.57692307692307687</v>
      </c>
      <c r="AG1900" s="399">
        <v>1.69</v>
      </c>
      <c r="AH1900" s="399">
        <v>2.2999999999999998</v>
      </c>
      <c r="AI1900" s="324">
        <v>0</v>
      </c>
      <c r="AJ1900" s="324">
        <v>0</v>
      </c>
      <c r="AK1900" s="324">
        <v>0</v>
      </c>
      <c r="AL1900" s="324">
        <v>0</v>
      </c>
      <c r="AM1900" s="324">
        <v>0</v>
      </c>
      <c r="AN1900" s="324">
        <v>0</v>
      </c>
      <c r="AO1900" s="403">
        <v>2250000</v>
      </c>
      <c r="AP1900" s="403">
        <v>2.5000000000000001E-3</v>
      </c>
      <c r="AQ1900" s="403">
        <v>0.05</v>
      </c>
      <c r="AR1900" s="403">
        <v>31</v>
      </c>
      <c r="AS1900" s="399" t="s">
        <v>2118</v>
      </c>
      <c r="AT1900" s="390">
        <v>0</v>
      </c>
      <c r="AU1900" s="390">
        <v>0</v>
      </c>
      <c r="AV1900" s="390">
        <v>0</v>
      </c>
      <c r="AY1900" s="390" t="s">
        <v>3533</v>
      </c>
    </row>
    <row r="1901" spans="1:51" s="390" customFormat="1">
      <c r="A1901" s="399" t="s">
        <v>81</v>
      </c>
      <c r="B1901" s="399" t="s">
        <v>2120</v>
      </c>
      <c r="C1901" s="399">
        <v>2.2000000000000002</v>
      </c>
      <c r="D1901" s="399">
        <v>20</v>
      </c>
      <c r="E1901" s="403">
        <v>2.1399999999999999E-2</v>
      </c>
      <c r="F1901" s="399">
        <v>0</v>
      </c>
      <c r="G1901" s="399">
        <v>3.7</v>
      </c>
      <c r="H1901" s="399">
        <v>0.7</v>
      </c>
      <c r="I1901" s="399">
        <v>8</v>
      </c>
      <c r="J1901" s="399">
        <v>40</v>
      </c>
      <c r="K1901" s="399">
        <v>125</v>
      </c>
      <c r="L1901" s="403">
        <v>1</v>
      </c>
      <c r="M1901" s="404">
        <v>4</v>
      </c>
      <c r="N1901" s="404">
        <v>4</v>
      </c>
      <c r="O1901" s="404">
        <v>2.0999999046325684</v>
      </c>
      <c r="P1901" s="399">
        <v>100</v>
      </c>
      <c r="Q1901" s="399" t="s">
        <v>293</v>
      </c>
      <c r="R1901" s="399">
        <v>1</v>
      </c>
      <c r="S1901" s="399">
        <v>0</v>
      </c>
      <c r="T1901" s="399">
        <v>0</v>
      </c>
      <c r="U1901" s="404">
        <v>0.55000000000000004</v>
      </c>
      <c r="V1901" s="404">
        <v>0.34</v>
      </c>
      <c r="W1901" s="405">
        <v>7.7848800000000003E-7</v>
      </c>
      <c r="X1901" s="405">
        <v>0.64705883755403404</v>
      </c>
      <c r="Y1901" s="399">
        <v>1.58</v>
      </c>
      <c r="Z1901" s="399">
        <v>2.77</v>
      </c>
      <c r="AA1901" s="405">
        <v>6.6386399999999997E-7</v>
      </c>
      <c r="AB1901" s="405">
        <v>0.64705883755403404</v>
      </c>
      <c r="AC1901" s="399">
        <v>1.54</v>
      </c>
      <c r="AD1901" s="399">
        <v>2.68</v>
      </c>
      <c r="AE1901" s="405">
        <v>5.4287199999999999E-7</v>
      </c>
      <c r="AF1901" s="405">
        <v>0.64705883755403404</v>
      </c>
      <c r="AG1901" s="399">
        <v>1.69</v>
      </c>
      <c r="AH1901" s="399">
        <v>2.2999999999999998</v>
      </c>
      <c r="AI1901" s="324">
        <v>0</v>
      </c>
      <c r="AJ1901" s="324">
        <v>0</v>
      </c>
      <c r="AK1901" s="324">
        <v>0</v>
      </c>
      <c r="AL1901" s="324">
        <v>0</v>
      </c>
      <c r="AM1901" s="324">
        <v>0</v>
      </c>
      <c r="AN1901" s="324">
        <v>0</v>
      </c>
      <c r="AO1901" s="403">
        <v>3515625</v>
      </c>
      <c r="AP1901" s="403">
        <v>1.6000000000000001E-3</v>
      </c>
      <c r="AQ1901" s="403">
        <v>0.04</v>
      </c>
      <c r="AR1901" s="403">
        <v>27</v>
      </c>
      <c r="AS1901" s="399" t="s">
        <v>2118</v>
      </c>
      <c r="AT1901" s="390">
        <v>0</v>
      </c>
      <c r="AU1901" s="390">
        <v>0</v>
      </c>
      <c r="AV1901" s="390">
        <v>0</v>
      </c>
      <c r="AY1901" s="390" t="s">
        <v>3533</v>
      </c>
    </row>
    <row r="1902" spans="1:51" s="390" customFormat="1">
      <c r="A1902" s="399" t="s">
        <v>81</v>
      </c>
      <c r="B1902" s="399" t="s">
        <v>2121</v>
      </c>
      <c r="C1902" s="399">
        <v>3.3</v>
      </c>
      <c r="D1902" s="399">
        <v>20</v>
      </c>
      <c r="E1902" s="403">
        <v>3.4799999999999998E-2</v>
      </c>
      <c r="F1902" s="399">
        <v>0</v>
      </c>
      <c r="G1902" s="399">
        <v>2.9</v>
      </c>
      <c r="H1902" s="399">
        <v>0.7</v>
      </c>
      <c r="I1902" s="399">
        <v>5.2</v>
      </c>
      <c r="J1902" s="399">
        <v>40</v>
      </c>
      <c r="K1902" s="399">
        <v>125</v>
      </c>
      <c r="L1902" s="403">
        <v>1</v>
      </c>
      <c r="M1902" s="404">
        <v>4</v>
      </c>
      <c r="N1902" s="404">
        <v>4</v>
      </c>
      <c r="O1902" s="404">
        <v>2.0999999046325684</v>
      </c>
      <c r="P1902" s="399">
        <v>100</v>
      </c>
      <c r="Q1902" s="399" t="s">
        <v>293</v>
      </c>
      <c r="R1902" s="399">
        <v>1</v>
      </c>
      <c r="S1902" s="399">
        <v>0</v>
      </c>
      <c r="T1902" s="399">
        <v>0</v>
      </c>
      <c r="U1902" s="404">
        <v>0.55000000000000004</v>
      </c>
      <c r="V1902" s="404">
        <v>0.34</v>
      </c>
      <c r="W1902" s="405">
        <v>7.7848800000000003E-7</v>
      </c>
      <c r="X1902" s="405">
        <v>0.78571427436102004</v>
      </c>
      <c r="Y1902" s="399">
        <v>1.58</v>
      </c>
      <c r="Z1902" s="399">
        <v>2.77</v>
      </c>
      <c r="AA1902" s="405">
        <v>6.6386399999999997E-7</v>
      </c>
      <c r="AB1902" s="405">
        <v>0.78571427436102004</v>
      </c>
      <c r="AC1902" s="399">
        <v>1.54</v>
      </c>
      <c r="AD1902" s="399">
        <v>2.68</v>
      </c>
      <c r="AE1902" s="405">
        <v>5.4287199999999999E-7</v>
      </c>
      <c r="AF1902" s="405">
        <v>0.78571427436102004</v>
      </c>
      <c r="AG1902" s="399">
        <v>1.69</v>
      </c>
      <c r="AH1902" s="399">
        <v>2.2999999999999998</v>
      </c>
      <c r="AI1902" s="324">
        <v>0</v>
      </c>
      <c r="AJ1902" s="324">
        <v>0</v>
      </c>
      <c r="AK1902" s="324">
        <v>0</v>
      </c>
      <c r="AL1902" s="324">
        <v>0</v>
      </c>
      <c r="AM1902" s="324">
        <v>0</v>
      </c>
      <c r="AN1902" s="324">
        <v>0</v>
      </c>
      <c r="AO1902" s="403">
        <v>6250000</v>
      </c>
      <c r="AP1902" s="403">
        <v>8.9999999999999998E-4</v>
      </c>
      <c r="AQ1902" s="403">
        <v>0.03</v>
      </c>
      <c r="AR1902" s="403">
        <v>39</v>
      </c>
      <c r="AS1902" s="399" t="s">
        <v>2118</v>
      </c>
      <c r="AT1902" s="390">
        <v>0</v>
      </c>
      <c r="AU1902" s="390">
        <v>0</v>
      </c>
      <c r="AV1902" s="390">
        <v>0</v>
      </c>
      <c r="AY1902" s="390" t="s">
        <v>3533</v>
      </c>
    </row>
    <row r="1903" spans="1:51" s="390" customFormat="1">
      <c r="A1903" s="399" t="s">
        <v>81</v>
      </c>
      <c r="B1903" s="399" t="s">
        <v>2122</v>
      </c>
      <c r="C1903" s="399">
        <v>4.7</v>
      </c>
      <c r="D1903" s="399">
        <v>20</v>
      </c>
      <c r="E1903" s="403">
        <v>5.2200000000000003E-2</v>
      </c>
      <c r="F1903" s="399">
        <v>0</v>
      </c>
      <c r="G1903" s="399">
        <v>2.7</v>
      </c>
      <c r="H1903" s="399">
        <v>0.7</v>
      </c>
      <c r="I1903" s="399">
        <v>5</v>
      </c>
      <c r="J1903" s="399">
        <v>40</v>
      </c>
      <c r="K1903" s="399">
        <v>125</v>
      </c>
      <c r="L1903" s="403">
        <v>1</v>
      </c>
      <c r="M1903" s="404">
        <v>4</v>
      </c>
      <c r="N1903" s="404">
        <v>4</v>
      </c>
      <c r="O1903" s="404">
        <v>2.0999999046325684</v>
      </c>
      <c r="P1903" s="399">
        <v>100</v>
      </c>
      <c r="Q1903" s="399" t="s">
        <v>293</v>
      </c>
      <c r="R1903" s="399">
        <v>1</v>
      </c>
      <c r="S1903" s="399">
        <v>0</v>
      </c>
      <c r="T1903" s="399">
        <v>0</v>
      </c>
      <c r="U1903" s="404">
        <v>0.55000000000000004</v>
      </c>
      <c r="V1903" s="404">
        <v>0.34</v>
      </c>
      <c r="W1903" s="405">
        <v>7.7848800000000003E-7</v>
      </c>
      <c r="X1903" s="405">
        <v>0.81034479470088572</v>
      </c>
      <c r="Y1903" s="399">
        <v>1.58</v>
      </c>
      <c r="Z1903" s="399">
        <v>2.77</v>
      </c>
      <c r="AA1903" s="405">
        <v>6.6386399999999997E-7</v>
      </c>
      <c r="AB1903" s="405">
        <v>0.81034479470088572</v>
      </c>
      <c r="AC1903" s="399">
        <v>1.54</v>
      </c>
      <c r="AD1903" s="399">
        <v>2.68</v>
      </c>
      <c r="AE1903" s="405">
        <v>5.4287199999999999E-7</v>
      </c>
      <c r="AF1903" s="405">
        <v>0.81034479470088572</v>
      </c>
      <c r="AG1903" s="399">
        <v>1.69</v>
      </c>
      <c r="AH1903" s="399">
        <v>2.2999999999999998</v>
      </c>
      <c r="AI1903" s="324">
        <v>0</v>
      </c>
      <c r="AJ1903" s="324">
        <v>0</v>
      </c>
      <c r="AK1903" s="324">
        <v>0</v>
      </c>
      <c r="AL1903" s="324">
        <v>0</v>
      </c>
      <c r="AM1903" s="324">
        <v>0</v>
      </c>
      <c r="AN1903" s="324">
        <v>0</v>
      </c>
      <c r="AO1903" s="403">
        <v>6250000</v>
      </c>
      <c r="AP1903" s="403">
        <v>8.9999999999999998E-4</v>
      </c>
      <c r="AQ1903" s="403">
        <v>0.03</v>
      </c>
      <c r="AR1903" s="403">
        <v>28</v>
      </c>
      <c r="AS1903" s="399" t="s">
        <v>2118</v>
      </c>
      <c r="AT1903" s="390">
        <v>0</v>
      </c>
      <c r="AU1903" s="390">
        <v>0</v>
      </c>
      <c r="AV1903" s="390">
        <v>0</v>
      </c>
      <c r="AY1903" s="390" t="s">
        <v>3533</v>
      </c>
    </row>
    <row r="1904" spans="1:51" s="390" customFormat="1">
      <c r="A1904" s="413" t="s">
        <v>81</v>
      </c>
      <c r="B1904" s="413" t="s">
        <v>3728</v>
      </c>
      <c r="C1904" s="413">
        <v>0.22</v>
      </c>
      <c r="D1904" s="413">
        <v>20</v>
      </c>
      <c r="E1904" s="414">
        <v>4.1999999999999997E-3</v>
      </c>
      <c r="F1904" s="409">
        <v>0</v>
      </c>
      <c r="G1904" s="413">
        <v>13.3</v>
      </c>
      <c r="H1904" s="413">
        <v>0.7</v>
      </c>
      <c r="I1904" s="413">
        <v>16.2</v>
      </c>
      <c r="J1904" s="413">
        <v>40</v>
      </c>
      <c r="K1904" s="413">
        <v>165</v>
      </c>
      <c r="L1904" s="414">
        <v>1</v>
      </c>
      <c r="M1904" s="415">
        <v>5.68</v>
      </c>
      <c r="N1904" s="415">
        <v>5.48</v>
      </c>
      <c r="O1904" s="415">
        <v>1.5</v>
      </c>
      <c r="P1904" s="413">
        <v>100</v>
      </c>
      <c r="Q1904" s="413" t="s">
        <v>293</v>
      </c>
      <c r="R1904" s="413">
        <v>0</v>
      </c>
      <c r="S1904" s="413">
        <v>0</v>
      </c>
      <c r="T1904" s="413">
        <v>0</v>
      </c>
      <c r="U1904" s="414">
        <v>0.49</v>
      </c>
      <c r="V1904" s="414">
        <v>0</v>
      </c>
      <c r="W1904" s="416">
        <v>1.3772371159800002E-6</v>
      </c>
      <c r="X1904" s="416">
        <v>0.17497812773403323</v>
      </c>
      <c r="Y1904" s="413">
        <v>1.58</v>
      </c>
      <c r="Z1904" s="413">
        <v>2.77</v>
      </c>
      <c r="AA1904" s="416">
        <v>1.1744537369399999E-6</v>
      </c>
      <c r="AB1904" s="416">
        <v>0.17497812773403323</v>
      </c>
      <c r="AC1904" s="413">
        <v>1.54</v>
      </c>
      <c r="AD1904" s="413">
        <v>2.68</v>
      </c>
      <c r="AE1904" s="416">
        <v>9.6040461462000012E-7</v>
      </c>
      <c r="AF1904" s="416">
        <v>0.17497812773403323</v>
      </c>
      <c r="AG1904" s="413">
        <v>1.69</v>
      </c>
      <c r="AH1904" s="413">
        <v>2.2999999999999998</v>
      </c>
      <c r="AI1904" s="409">
        <v>0</v>
      </c>
      <c r="AJ1904" s="409">
        <v>0</v>
      </c>
      <c r="AK1904" s="409">
        <v>0</v>
      </c>
      <c r="AL1904" s="409">
        <v>0</v>
      </c>
      <c r="AM1904" s="409">
        <v>0</v>
      </c>
      <c r="AN1904" s="409">
        <v>0</v>
      </c>
      <c r="AO1904" s="414">
        <v>3629040</v>
      </c>
      <c r="AP1904" s="414">
        <v>1.5499999999999999E-3</v>
      </c>
      <c r="AQ1904" s="414">
        <v>3.9370000000000002E-2</v>
      </c>
      <c r="AR1904" s="414">
        <v>32</v>
      </c>
      <c r="AS1904" s="413" t="s">
        <v>3729</v>
      </c>
      <c r="AT1904" s="390">
        <v>0</v>
      </c>
      <c r="AU1904" s="390">
        <v>0</v>
      </c>
      <c r="AV1904" s="390">
        <v>0</v>
      </c>
      <c r="AY1904" s="390" t="s">
        <v>3558</v>
      </c>
    </row>
    <row r="1905" spans="1:51" s="390" customFormat="1">
      <c r="A1905" s="413" t="s">
        <v>81</v>
      </c>
      <c r="B1905" s="413" t="s">
        <v>3730</v>
      </c>
      <c r="C1905" s="413">
        <v>0.42</v>
      </c>
      <c r="D1905" s="413">
        <v>20</v>
      </c>
      <c r="E1905" s="414">
        <v>6.3E-3</v>
      </c>
      <c r="F1905" s="409">
        <v>0</v>
      </c>
      <c r="G1905" s="413">
        <v>10.1</v>
      </c>
      <c r="H1905" s="413">
        <v>0.7</v>
      </c>
      <c r="I1905" s="413">
        <v>12.7</v>
      </c>
      <c r="J1905" s="413">
        <v>40</v>
      </c>
      <c r="K1905" s="413">
        <v>165</v>
      </c>
      <c r="L1905" s="414">
        <v>1</v>
      </c>
      <c r="M1905" s="415">
        <v>5.68</v>
      </c>
      <c r="N1905" s="415">
        <v>5.48</v>
      </c>
      <c r="O1905" s="415">
        <v>1.5</v>
      </c>
      <c r="P1905" s="413">
        <v>100</v>
      </c>
      <c r="Q1905" s="413" t="s">
        <v>293</v>
      </c>
      <c r="R1905" s="413">
        <v>0</v>
      </c>
      <c r="S1905" s="413">
        <v>0</v>
      </c>
      <c r="T1905" s="413">
        <v>0</v>
      </c>
      <c r="U1905" s="414">
        <v>0.49</v>
      </c>
      <c r="V1905" s="414">
        <v>0</v>
      </c>
      <c r="W1905" s="416">
        <v>1.3772371159800002E-6</v>
      </c>
      <c r="X1905" s="416">
        <v>0.2004294917680744</v>
      </c>
      <c r="Y1905" s="413">
        <v>1.58</v>
      </c>
      <c r="Z1905" s="413">
        <v>2.77</v>
      </c>
      <c r="AA1905" s="416">
        <v>1.1744537369399999E-6</v>
      </c>
      <c r="AB1905" s="416">
        <v>0.2004294917680744</v>
      </c>
      <c r="AC1905" s="413">
        <v>1.54</v>
      </c>
      <c r="AD1905" s="413">
        <v>2.68</v>
      </c>
      <c r="AE1905" s="416">
        <v>9.6040461462000012E-7</v>
      </c>
      <c r="AF1905" s="416">
        <v>0.2004294917680744</v>
      </c>
      <c r="AG1905" s="413">
        <v>1.69</v>
      </c>
      <c r="AH1905" s="413">
        <v>2.2999999999999998</v>
      </c>
      <c r="AI1905" s="409">
        <v>0</v>
      </c>
      <c r="AJ1905" s="409">
        <v>0</v>
      </c>
      <c r="AK1905" s="409">
        <v>0</v>
      </c>
      <c r="AL1905" s="409">
        <v>0</v>
      </c>
      <c r="AM1905" s="409">
        <v>0</v>
      </c>
      <c r="AN1905" s="409">
        <v>0</v>
      </c>
      <c r="AO1905" s="414">
        <v>3629040</v>
      </c>
      <c r="AP1905" s="414">
        <v>1.5499999999999999E-3</v>
      </c>
      <c r="AQ1905" s="414">
        <v>3.9370000000000002E-2</v>
      </c>
      <c r="AR1905" s="414">
        <v>34</v>
      </c>
      <c r="AS1905" s="413" t="s">
        <v>3729</v>
      </c>
      <c r="AT1905" s="390">
        <v>0</v>
      </c>
      <c r="AU1905" s="390">
        <v>0</v>
      </c>
      <c r="AV1905" s="390">
        <v>0</v>
      </c>
      <c r="AY1905" s="390" t="s">
        <v>3558</v>
      </c>
    </row>
    <row r="1906" spans="1:51" s="390" customFormat="1">
      <c r="A1906" s="413" t="s">
        <v>81</v>
      </c>
      <c r="B1906" s="413" t="s">
        <v>3731</v>
      </c>
      <c r="C1906" s="413">
        <v>0.68</v>
      </c>
      <c r="D1906" s="413">
        <v>20</v>
      </c>
      <c r="E1906" s="414">
        <v>8.3000000000000001E-3</v>
      </c>
      <c r="F1906" s="409">
        <v>0</v>
      </c>
      <c r="G1906" s="413">
        <v>8.5</v>
      </c>
      <c r="H1906" s="413">
        <v>0.7</v>
      </c>
      <c r="I1906" s="413">
        <v>11.3</v>
      </c>
      <c r="J1906" s="413">
        <v>40</v>
      </c>
      <c r="K1906" s="413">
        <v>165</v>
      </c>
      <c r="L1906" s="414">
        <v>1</v>
      </c>
      <c r="M1906" s="415">
        <v>5.68</v>
      </c>
      <c r="N1906" s="415">
        <v>5.48</v>
      </c>
      <c r="O1906" s="415">
        <v>1.5</v>
      </c>
      <c r="P1906" s="413">
        <v>100</v>
      </c>
      <c r="Q1906" s="413" t="s">
        <v>293</v>
      </c>
      <c r="R1906" s="413">
        <v>0</v>
      </c>
      <c r="S1906" s="413">
        <v>0</v>
      </c>
      <c r="T1906" s="413">
        <v>0</v>
      </c>
      <c r="U1906" s="414">
        <v>0.49</v>
      </c>
      <c r="V1906" s="414">
        <v>0</v>
      </c>
      <c r="W1906" s="416">
        <v>1.3772371159800002E-6</v>
      </c>
      <c r="X1906" s="416">
        <v>0.23178920816716095</v>
      </c>
      <c r="Y1906" s="413">
        <v>1.58</v>
      </c>
      <c r="Z1906" s="413">
        <v>2.77</v>
      </c>
      <c r="AA1906" s="416">
        <v>1.1744537369399999E-6</v>
      </c>
      <c r="AB1906" s="416">
        <v>0.23178920816716095</v>
      </c>
      <c r="AC1906" s="413">
        <v>1.54</v>
      </c>
      <c r="AD1906" s="413">
        <v>2.68</v>
      </c>
      <c r="AE1906" s="416">
        <v>9.6040461462000012E-7</v>
      </c>
      <c r="AF1906" s="416">
        <v>0.23178920816716095</v>
      </c>
      <c r="AG1906" s="413">
        <v>1.69</v>
      </c>
      <c r="AH1906" s="413">
        <v>2.2999999999999998</v>
      </c>
      <c r="AI1906" s="409">
        <v>0</v>
      </c>
      <c r="AJ1906" s="409">
        <v>0</v>
      </c>
      <c r="AK1906" s="409">
        <v>0</v>
      </c>
      <c r="AL1906" s="409">
        <v>0</v>
      </c>
      <c r="AM1906" s="409">
        <v>0</v>
      </c>
      <c r="AN1906" s="409">
        <v>0</v>
      </c>
      <c r="AO1906" s="414">
        <v>3629040</v>
      </c>
      <c r="AP1906" s="414">
        <v>1.5499999999999999E-3</v>
      </c>
      <c r="AQ1906" s="414">
        <v>3.9370000000000002E-2</v>
      </c>
      <c r="AR1906" s="414">
        <v>33</v>
      </c>
      <c r="AS1906" s="413" t="s">
        <v>3729</v>
      </c>
      <c r="AT1906" s="390">
        <v>0</v>
      </c>
      <c r="AU1906" s="390">
        <v>0</v>
      </c>
      <c r="AV1906" s="390">
        <v>0</v>
      </c>
      <c r="AY1906" s="390" t="s">
        <v>3558</v>
      </c>
    </row>
    <row r="1907" spans="1:51" s="390" customFormat="1">
      <c r="A1907" s="413" t="s">
        <v>81</v>
      </c>
      <c r="B1907" s="413" t="s">
        <v>3732</v>
      </c>
      <c r="C1907" s="413">
        <v>1.2</v>
      </c>
      <c r="D1907" s="413">
        <v>20</v>
      </c>
      <c r="E1907" s="414">
        <v>1.5100000000000001E-2</v>
      </c>
      <c r="F1907" s="409">
        <v>0</v>
      </c>
      <c r="G1907" s="413">
        <v>6.1</v>
      </c>
      <c r="H1907" s="413">
        <v>0.7</v>
      </c>
      <c r="I1907" s="413">
        <v>9.1999999999999993</v>
      </c>
      <c r="J1907" s="413">
        <v>40</v>
      </c>
      <c r="K1907" s="413">
        <v>165</v>
      </c>
      <c r="L1907" s="414">
        <v>1</v>
      </c>
      <c r="M1907" s="415">
        <v>5.68</v>
      </c>
      <c r="N1907" s="415">
        <v>5.48</v>
      </c>
      <c r="O1907" s="415">
        <v>1.5</v>
      </c>
      <c r="P1907" s="413">
        <v>100</v>
      </c>
      <c r="Q1907" s="413" t="s">
        <v>293</v>
      </c>
      <c r="R1907" s="413">
        <v>0</v>
      </c>
      <c r="S1907" s="413">
        <v>0</v>
      </c>
      <c r="T1907" s="413">
        <v>0</v>
      </c>
      <c r="U1907" s="414">
        <v>0.49</v>
      </c>
      <c r="V1907" s="414">
        <v>0</v>
      </c>
      <c r="W1907" s="416">
        <v>1.3772371159800002E-6</v>
      </c>
      <c r="X1907" s="416">
        <v>0.31814205042551497</v>
      </c>
      <c r="Y1907" s="413">
        <v>1.58</v>
      </c>
      <c r="Z1907" s="413">
        <v>2.77</v>
      </c>
      <c r="AA1907" s="416">
        <v>1.1744537369399999E-6</v>
      </c>
      <c r="AB1907" s="416">
        <v>0.31814205042551497</v>
      </c>
      <c r="AC1907" s="413">
        <v>1.54</v>
      </c>
      <c r="AD1907" s="413">
        <v>2.68</v>
      </c>
      <c r="AE1907" s="416">
        <v>9.6040461462000012E-7</v>
      </c>
      <c r="AF1907" s="416">
        <v>0.31814205042551497</v>
      </c>
      <c r="AG1907" s="413">
        <v>1.69</v>
      </c>
      <c r="AH1907" s="413">
        <v>2.2999999999999998</v>
      </c>
      <c r="AI1907" s="409">
        <v>0</v>
      </c>
      <c r="AJ1907" s="409">
        <v>0</v>
      </c>
      <c r="AK1907" s="409">
        <v>0</v>
      </c>
      <c r="AL1907" s="409">
        <v>0</v>
      </c>
      <c r="AM1907" s="409">
        <v>0</v>
      </c>
      <c r="AN1907" s="409">
        <v>0</v>
      </c>
      <c r="AO1907" s="414">
        <v>4591837</v>
      </c>
      <c r="AP1907" s="414">
        <v>1.23E-3</v>
      </c>
      <c r="AQ1907" s="414">
        <v>3.5000000000000003E-2</v>
      </c>
      <c r="AR1907" s="414">
        <v>28</v>
      </c>
      <c r="AS1907" s="413" t="s">
        <v>3729</v>
      </c>
      <c r="AT1907" s="390">
        <v>0</v>
      </c>
      <c r="AU1907" s="390">
        <v>0</v>
      </c>
      <c r="AV1907" s="390">
        <v>0</v>
      </c>
      <c r="AY1907" s="390" t="s">
        <v>3558</v>
      </c>
    </row>
    <row r="1908" spans="1:51" s="390" customFormat="1">
      <c r="A1908" s="413" t="s">
        <v>81</v>
      </c>
      <c r="B1908" s="413" t="s">
        <v>3733</v>
      </c>
      <c r="C1908" s="413">
        <v>1.5</v>
      </c>
      <c r="D1908" s="413">
        <v>20</v>
      </c>
      <c r="E1908" s="414">
        <v>1.83E-2</v>
      </c>
      <c r="F1908" s="409">
        <v>0</v>
      </c>
      <c r="G1908" s="413">
        <v>5.8</v>
      </c>
      <c r="H1908" s="413">
        <v>0.7</v>
      </c>
      <c r="I1908" s="413">
        <v>8</v>
      </c>
      <c r="J1908" s="413">
        <v>40</v>
      </c>
      <c r="K1908" s="413">
        <v>165</v>
      </c>
      <c r="L1908" s="414">
        <v>1</v>
      </c>
      <c r="M1908" s="415">
        <v>5.68</v>
      </c>
      <c r="N1908" s="415">
        <v>5.48</v>
      </c>
      <c r="O1908" s="415">
        <v>1.5</v>
      </c>
      <c r="P1908" s="413">
        <v>100</v>
      </c>
      <c r="Q1908" s="413" t="s">
        <v>293</v>
      </c>
      <c r="R1908" s="413">
        <v>0</v>
      </c>
      <c r="S1908" s="413">
        <v>0</v>
      </c>
      <c r="T1908" s="413">
        <v>0</v>
      </c>
      <c r="U1908" s="414">
        <v>0.49</v>
      </c>
      <c r="V1908" s="414">
        <v>0</v>
      </c>
      <c r="W1908" s="416">
        <v>1.3772371159800002E-6</v>
      </c>
      <c r="X1908" s="416">
        <v>0.32537255157154943</v>
      </c>
      <c r="Y1908" s="413">
        <v>1.58</v>
      </c>
      <c r="Z1908" s="413">
        <v>2.77</v>
      </c>
      <c r="AA1908" s="416">
        <v>1.1744537369399999E-6</v>
      </c>
      <c r="AB1908" s="416">
        <v>0.32537255157154943</v>
      </c>
      <c r="AC1908" s="413">
        <v>1.54</v>
      </c>
      <c r="AD1908" s="413">
        <v>2.68</v>
      </c>
      <c r="AE1908" s="416">
        <v>9.6040461462000012E-7</v>
      </c>
      <c r="AF1908" s="416">
        <v>0.32537255157154943</v>
      </c>
      <c r="AG1908" s="413">
        <v>1.69</v>
      </c>
      <c r="AH1908" s="413">
        <v>2.2999999999999998</v>
      </c>
      <c r="AI1908" s="409">
        <v>0</v>
      </c>
      <c r="AJ1908" s="409">
        <v>0</v>
      </c>
      <c r="AK1908" s="409">
        <v>0</v>
      </c>
      <c r="AL1908" s="409">
        <v>0</v>
      </c>
      <c r="AM1908" s="409">
        <v>0</v>
      </c>
      <c r="AN1908" s="409">
        <v>0</v>
      </c>
      <c r="AO1908" s="414">
        <v>4591837</v>
      </c>
      <c r="AP1908" s="414">
        <v>1.23E-3</v>
      </c>
      <c r="AQ1908" s="414">
        <v>3.5000000000000003E-2</v>
      </c>
      <c r="AR1908" s="414">
        <v>31</v>
      </c>
      <c r="AS1908" s="413" t="s">
        <v>3729</v>
      </c>
      <c r="AT1908" s="390">
        <v>0</v>
      </c>
      <c r="AU1908" s="390">
        <v>0</v>
      </c>
      <c r="AV1908" s="390">
        <v>0</v>
      </c>
      <c r="AY1908" s="390" t="s">
        <v>3558</v>
      </c>
    </row>
    <row r="1909" spans="1:51" s="390" customFormat="1">
      <c r="A1909" s="413" t="s">
        <v>81</v>
      </c>
      <c r="B1909" s="413" t="s">
        <v>3734</v>
      </c>
      <c r="C1909" s="413">
        <v>2.2000000000000002</v>
      </c>
      <c r="D1909" s="413">
        <v>20</v>
      </c>
      <c r="E1909" s="414">
        <v>3.0200000000000001E-2</v>
      </c>
      <c r="F1909" s="409">
        <v>0</v>
      </c>
      <c r="G1909" s="413">
        <v>4.5</v>
      </c>
      <c r="H1909" s="413">
        <v>0.7</v>
      </c>
      <c r="I1909" s="413">
        <v>6.6</v>
      </c>
      <c r="J1909" s="413">
        <v>40</v>
      </c>
      <c r="K1909" s="413">
        <v>165</v>
      </c>
      <c r="L1909" s="414">
        <v>1</v>
      </c>
      <c r="M1909" s="415">
        <v>5.68</v>
      </c>
      <c r="N1909" s="415">
        <v>5.48</v>
      </c>
      <c r="O1909" s="415">
        <v>1.5</v>
      </c>
      <c r="P1909" s="413">
        <v>100</v>
      </c>
      <c r="Q1909" s="413" t="s">
        <v>293</v>
      </c>
      <c r="R1909" s="413">
        <v>0</v>
      </c>
      <c r="S1909" s="413">
        <v>0</v>
      </c>
      <c r="T1909" s="413">
        <v>0</v>
      </c>
      <c r="U1909" s="414">
        <v>0.49</v>
      </c>
      <c r="V1909" s="414">
        <v>0</v>
      </c>
      <c r="W1909" s="416">
        <v>1.3772371159800002E-6</v>
      </c>
      <c r="X1909" s="416">
        <v>0.40379567938623057</v>
      </c>
      <c r="Y1909" s="413">
        <v>1.58</v>
      </c>
      <c r="Z1909" s="413">
        <v>2.77</v>
      </c>
      <c r="AA1909" s="416">
        <v>1.1744537369399999E-6</v>
      </c>
      <c r="AB1909" s="416">
        <v>0.40379567938623057</v>
      </c>
      <c r="AC1909" s="413">
        <v>1.54</v>
      </c>
      <c r="AD1909" s="413">
        <v>2.68</v>
      </c>
      <c r="AE1909" s="416">
        <v>9.6040461462000012E-7</v>
      </c>
      <c r="AF1909" s="416">
        <v>0.40379567938623057</v>
      </c>
      <c r="AG1909" s="413">
        <v>1.69</v>
      </c>
      <c r="AH1909" s="413">
        <v>2.2999999999999998</v>
      </c>
      <c r="AI1909" s="409">
        <v>0</v>
      </c>
      <c r="AJ1909" s="409">
        <v>0</v>
      </c>
      <c r="AK1909" s="409">
        <v>0</v>
      </c>
      <c r="AL1909" s="409">
        <v>0</v>
      </c>
      <c r="AM1909" s="409">
        <v>0</v>
      </c>
      <c r="AN1909" s="409">
        <v>0</v>
      </c>
      <c r="AO1909" s="414">
        <v>9000000</v>
      </c>
      <c r="AP1909" s="414">
        <v>6.3000000000000003E-4</v>
      </c>
      <c r="AQ1909" s="414">
        <v>2.5000000000000001E-2</v>
      </c>
      <c r="AR1909" s="414">
        <v>28</v>
      </c>
      <c r="AS1909" s="413" t="s">
        <v>3729</v>
      </c>
      <c r="AT1909" s="390">
        <v>0</v>
      </c>
      <c r="AU1909" s="390">
        <v>0</v>
      </c>
      <c r="AV1909" s="390">
        <v>0</v>
      </c>
      <c r="AY1909" s="390" t="s">
        <v>3558</v>
      </c>
    </row>
    <row r="1910" spans="1:51" s="390" customFormat="1">
      <c r="A1910" s="413" t="s">
        <v>81</v>
      </c>
      <c r="B1910" s="413" t="s">
        <v>3735</v>
      </c>
      <c r="C1910" s="413">
        <v>0.18</v>
      </c>
      <c r="D1910" s="413">
        <v>20</v>
      </c>
      <c r="E1910" s="414">
        <v>7.1000000000000004E-3</v>
      </c>
      <c r="F1910" s="409">
        <v>0</v>
      </c>
      <c r="G1910" s="413">
        <v>14.3</v>
      </c>
      <c r="H1910" s="413">
        <v>0.7</v>
      </c>
      <c r="I1910" s="413">
        <v>13.2</v>
      </c>
      <c r="J1910" s="413">
        <v>40</v>
      </c>
      <c r="K1910" s="413">
        <v>130</v>
      </c>
      <c r="L1910" s="414">
        <v>1</v>
      </c>
      <c r="M1910" s="415">
        <v>6.56</v>
      </c>
      <c r="N1910" s="415">
        <v>6.76</v>
      </c>
      <c r="O1910" s="415">
        <v>1.2</v>
      </c>
      <c r="P1910" s="413">
        <v>100</v>
      </c>
      <c r="Q1910" s="413" t="s">
        <v>293</v>
      </c>
      <c r="R1910" s="413">
        <v>0</v>
      </c>
      <c r="S1910" s="413">
        <v>0</v>
      </c>
      <c r="T1910" s="413">
        <v>0</v>
      </c>
      <c r="U1910" s="414">
        <v>0.63</v>
      </c>
      <c r="V1910" s="414">
        <v>0</v>
      </c>
      <c r="W1910" s="416">
        <v>2.2041185999999999E-6</v>
      </c>
      <c r="X1910" s="416">
        <v>9.6774193548387094E-2</v>
      </c>
      <c r="Y1910" s="413">
        <v>1.58</v>
      </c>
      <c r="Z1910" s="413">
        <v>2.77</v>
      </c>
      <c r="AA1910" s="416">
        <v>1.8795857999999997E-6</v>
      </c>
      <c r="AB1910" s="416">
        <v>9.6774193548387094E-2</v>
      </c>
      <c r="AC1910" s="413">
        <v>1.54</v>
      </c>
      <c r="AD1910" s="413">
        <v>2.68</v>
      </c>
      <c r="AE1910" s="416">
        <v>1.5370234E-6</v>
      </c>
      <c r="AF1910" s="416">
        <v>9.6774193548387094E-2</v>
      </c>
      <c r="AG1910" s="413">
        <v>1.69</v>
      </c>
      <c r="AH1910" s="413">
        <v>2.2999999999999998</v>
      </c>
      <c r="AI1910" s="409">
        <v>0</v>
      </c>
      <c r="AJ1910" s="409">
        <v>0</v>
      </c>
      <c r="AK1910" s="409">
        <v>0</v>
      </c>
      <c r="AL1910" s="409">
        <v>0</v>
      </c>
      <c r="AM1910" s="409">
        <v>0</v>
      </c>
      <c r="AN1910" s="409">
        <v>0</v>
      </c>
      <c r="AO1910" s="414">
        <v>6250000</v>
      </c>
      <c r="AP1910" s="414">
        <v>8.9999999999999998E-4</v>
      </c>
      <c r="AQ1910" s="414">
        <v>0.03</v>
      </c>
      <c r="AR1910" s="414">
        <v>28</v>
      </c>
      <c r="AS1910" s="413" t="s">
        <v>3736</v>
      </c>
      <c r="AT1910" s="390">
        <v>0</v>
      </c>
      <c r="AU1910" s="390">
        <v>0</v>
      </c>
      <c r="AV1910" s="390">
        <v>0</v>
      </c>
      <c r="AY1910" s="390" t="s">
        <v>3558</v>
      </c>
    </row>
    <row r="1911" spans="1:51" s="390" customFormat="1">
      <c r="A1911" s="413" t="s">
        <v>81</v>
      </c>
      <c r="B1911" s="413" t="s">
        <v>3737</v>
      </c>
      <c r="C1911" s="413">
        <v>0.39</v>
      </c>
      <c r="D1911" s="413">
        <v>20</v>
      </c>
      <c r="E1911" s="414">
        <v>1.0500000000000001E-2</v>
      </c>
      <c r="F1911" s="409">
        <v>0</v>
      </c>
      <c r="G1911" s="413">
        <v>11.2</v>
      </c>
      <c r="H1911" s="413">
        <v>0.7</v>
      </c>
      <c r="I1911" s="413">
        <v>12.5</v>
      </c>
      <c r="J1911" s="413">
        <v>40</v>
      </c>
      <c r="K1911" s="413">
        <v>130</v>
      </c>
      <c r="L1911" s="414">
        <v>1</v>
      </c>
      <c r="M1911" s="415">
        <v>6.56</v>
      </c>
      <c r="N1911" s="415">
        <v>6.76</v>
      </c>
      <c r="O1911" s="415">
        <v>1.2</v>
      </c>
      <c r="P1911" s="413">
        <v>100</v>
      </c>
      <c r="Q1911" s="413" t="s">
        <v>293</v>
      </c>
      <c r="R1911" s="413">
        <v>0</v>
      </c>
      <c r="S1911" s="413">
        <v>0</v>
      </c>
      <c r="T1911" s="413">
        <v>0</v>
      </c>
      <c r="U1911" s="414">
        <v>0.63</v>
      </c>
      <c r="V1911" s="414">
        <v>0</v>
      </c>
      <c r="W1911" s="416">
        <v>2.2041185999999999E-6</v>
      </c>
      <c r="X1911" s="416">
        <v>0.12580645161290321</v>
      </c>
      <c r="Y1911" s="413">
        <v>1.58</v>
      </c>
      <c r="Z1911" s="413">
        <v>2.77</v>
      </c>
      <c r="AA1911" s="416">
        <v>1.8795857999999997E-6</v>
      </c>
      <c r="AB1911" s="416">
        <v>0.12580645161290321</v>
      </c>
      <c r="AC1911" s="413">
        <v>1.54</v>
      </c>
      <c r="AD1911" s="413">
        <v>2.68</v>
      </c>
      <c r="AE1911" s="416">
        <v>1.5370234E-6</v>
      </c>
      <c r="AF1911" s="416">
        <v>0.12580645161290321</v>
      </c>
      <c r="AG1911" s="413">
        <v>1.69</v>
      </c>
      <c r="AH1911" s="413">
        <v>2.2999999999999998</v>
      </c>
      <c r="AI1911" s="409">
        <v>0</v>
      </c>
      <c r="AJ1911" s="409">
        <v>0</v>
      </c>
      <c r="AK1911" s="409">
        <v>0</v>
      </c>
      <c r="AL1911" s="409">
        <v>0</v>
      </c>
      <c r="AM1911" s="409">
        <v>0</v>
      </c>
      <c r="AN1911" s="409">
        <v>0</v>
      </c>
      <c r="AO1911" s="414">
        <v>6250000</v>
      </c>
      <c r="AP1911" s="414">
        <v>8.9999999999999998E-4</v>
      </c>
      <c r="AQ1911" s="414">
        <v>0.03</v>
      </c>
      <c r="AR1911" s="414">
        <v>21</v>
      </c>
      <c r="AS1911" s="413" t="s">
        <v>3736</v>
      </c>
      <c r="AT1911" s="390">
        <v>0</v>
      </c>
      <c r="AU1911" s="390">
        <v>0</v>
      </c>
      <c r="AV1911" s="390">
        <v>0</v>
      </c>
      <c r="AY1911" s="390" t="s">
        <v>3558</v>
      </c>
    </row>
    <row r="1912" spans="1:51" s="390" customFormat="1">
      <c r="A1912" s="413" t="s">
        <v>81</v>
      </c>
      <c r="B1912" s="413" t="s">
        <v>3738</v>
      </c>
      <c r="C1912" s="413">
        <v>0.6</v>
      </c>
      <c r="D1912" s="413">
        <v>20</v>
      </c>
      <c r="E1912" s="414">
        <v>1.35E-2</v>
      </c>
      <c r="F1912" s="409">
        <v>0</v>
      </c>
      <c r="G1912" s="413">
        <v>10.4</v>
      </c>
      <c r="H1912" s="413">
        <v>0.7</v>
      </c>
      <c r="I1912" s="413">
        <v>11.2</v>
      </c>
      <c r="J1912" s="413">
        <v>40</v>
      </c>
      <c r="K1912" s="413">
        <v>130</v>
      </c>
      <c r="L1912" s="414">
        <v>1</v>
      </c>
      <c r="M1912" s="415">
        <v>6.56</v>
      </c>
      <c r="N1912" s="415">
        <v>6.76</v>
      </c>
      <c r="O1912" s="415">
        <v>1.2</v>
      </c>
      <c r="P1912" s="413">
        <v>100</v>
      </c>
      <c r="Q1912" s="413" t="s">
        <v>293</v>
      </c>
      <c r="R1912" s="413">
        <v>0</v>
      </c>
      <c r="S1912" s="413">
        <v>0</v>
      </c>
      <c r="T1912" s="413">
        <v>0</v>
      </c>
      <c r="U1912" s="414">
        <v>0.63</v>
      </c>
      <c r="V1912" s="414">
        <v>0</v>
      </c>
      <c r="W1912" s="416">
        <v>2.2041185999999999E-6</v>
      </c>
      <c r="X1912" s="416">
        <v>0.13824884792626729</v>
      </c>
      <c r="Y1912" s="413">
        <v>1.58</v>
      </c>
      <c r="Z1912" s="413">
        <v>2.77</v>
      </c>
      <c r="AA1912" s="416">
        <v>1.8795857999999997E-6</v>
      </c>
      <c r="AB1912" s="416">
        <v>0.13824884792626729</v>
      </c>
      <c r="AC1912" s="413">
        <v>1.54</v>
      </c>
      <c r="AD1912" s="413">
        <v>2.68</v>
      </c>
      <c r="AE1912" s="416">
        <v>1.5370234E-6</v>
      </c>
      <c r="AF1912" s="416">
        <v>0.13824884792626729</v>
      </c>
      <c r="AG1912" s="413">
        <v>1.69</v>
      </c>
      <c r="AH1912" s="413">
        <v>2.2999999999999998</v>
      </c>
      <c r="AI1912" s="409">
        <v>0</v>
      </c>
      <c r="AJ1912" s="409">
        <v>0</v>
      </c>
      <c r="AK1912" s="409">
        <v>0</v>
      </c>
      <c r="AL1912" s="409">
        <v>0</v>
      </c>
      <c r="AM1912" s="409">
        <v>0</v>
      </c>
      <c r="AN1912" s="409">
        <v>0</v>
      </c>
      <c r="AO1912" s="414">
        <v>6250000</v>
      </c>
      <c r="AP1912" s="414">
        <v>8.9999999999999998E-4</v>
      </c>
      <c r="AQ1912" s="414">
        <v>0.03</v>
      </c>
      <c r="AR1912" s="414">
        <v>21</v>
      </c>
      <c r="AS1912" s="413" t="s">
        <v>3736</v>
      </c>
      <c r="AT1912" s="390">
        <v>0</v>
      </c>
      <c r="AU1912" s="390">
        <v>0</v>
      </c>
      <c r="AV1912" s="390">
        <v>0</v>
      </c>
      <c r="AY1912" s="390" t="s">
        <v>3558</v>
      </c>
    </row>
    <row r="1913" spans="1:51" s="390" customFormat="1">
      <c r="A1913" s="413" t="s">
        <v>81</v>
      </c>
      <c r="B1913" s="413" t="s">
        <v>3739</v>
      </c>
      <c r="C1913" s="413">
        <v>0.8</v>
      </c>
      <c r="D1913" s="413">
        <v>20</v>
      </c>
      <c r="E1913" s="414">
        <v>1.7999999999999999E-2</v>
      </c>
      <c r="F1913" s="409">
        <v>0</v>
      </c>
      <c r="G1913" s="413">
        <v>9.3000000000000007</v>
      </c>
      <c r="H1913" s="413">
        <v>0.7</v>
      </c>
      <c r="I1913" s="413">
        <v>9.4</v>
      </c>
      <c r="J1913" s="413">
        <v>40</v>
      </c>
      <c r="K1913" s="413">
        <v>130</v>
      </c>
      <c r="L1913" s="414">
        <v>1</v>
      </c>
      <c r="M1913" s="415">
        <v>6.56</v>
      </c>
      <c r="N1913" s="415">
        <v>6.76</v>
      </c>
      <c r="O1913" s="415">
        <v>1.2</v>
      </c>
      <c r="P1913" s="413">
        <v>100</v>
      </c>
      <c r="Q1913" s="413" t="s">
        <v>293</v>
      </c>
      <c r="R1913" s="413">
        <v>0</v>
      </c>
      <c r="S1913" s="413">
        <v>0</v>
      </c>
      <c r="T1913" s="413">
        <v>0</v>
      </c>
      <c r="U1913" s="414">
        <v>0.63</v>
      </c>
      <c r="V1913" s="414">
        <v>0</v>
      </c>
      <c r="W1913" s="416">
        <v>2.2041185999999999E-6</v>
      </c>
      <c r="X1913" s="416">
        <v>0.14336917562724014</v>
      </c>
      <c r="Y1913" s="413">
        <v>1.58</v>
      </c>
      <c r="Z1913" s="413">
        <v>2.77</v>
      </c>
      <c r="AA1913" s="416">
        <v>1.8795857999999997E-6</v>
      </c>
      <c r="AB1913" s="416">
        <v>0.14336917562724014</v>
      </c>
      <c r="AC1913" s="413">
        <v>1.54</v>
      </c>
      <c r="AD1913" s="413">
        <v>2.68</v>
      </c>
      <c r="AE1913" s="416">
        <v>1.5370234E-6</v>
      </c>
      <c r="AF1913" s="416">
        <v>0.14336917562724014</v>
      </c>
      <c r="AG1913" s="413">
        <v>1.69</v>
      </c>
      <c r="AH1913" s="413">
        <v>2.2999999999999998</v>
      </c>
      <c r="AI1913" s="409">
        <v>0</v>
      </c>
      <c r="AJ1913" s="409">
        <v>0</v>
      </c>
      <c r="AK1913" s="409">
        <v>0</v>
      </c>
      <c r="AL1913" s="409">
        <v>0</v>
      </c>
      <c r="AM1913" s="409">
        <v>0</v>
      </c>
      <c r="AN1913" s="409">
        <v>0</v>
      </c>
      <c r="AO1913" s="414">
        <v>6250000</v>
      </c>
      <c r="AP1913" s="414">
        <v>8.9999999999999998E-4</v>
      </c>
      <c r="AQ1913" s="414">
        <v>0.03</v>
      </c>
      <c r="AR1913" s="414">
        <v>22</v>
      </c>
      <c r="AS1913" s="413" t="s">
        <v>3736</v>
      </c>
      <c r="AT1913" s="390">
        <v>0</v>
      </c>
      <c r="AU1913" s="390">
        <v>0</v>
      </c>
      <c r="AV1913" s="390">
        <v>0</v>
      </c>
      <c r="AY1913" s="390" t="s">
        <v>3558</v>
      </c>
    </row>
    <row r="1914" spans="1:51" s="390" customFormat="1">
      <c r="A1914" s="413" t="s">
        <v>81</v>
      </c>
      <c r="B1914" s="413" t="s">
        <v>3740</v>
      </c>
      <c r="C1914" s="413">
        <v>1</v>
      </c>
      <c r="D1914" s="413">
        <v>20</v>
      </c>
      <c r="E1914" s="414">
        <v>2.5700000000000001E-2</v>
      </c>
      <c r="F1914" s="409">
        <v>0</v>
      </c>
      <c r="G1914" s="413">
        <v>7.5</v>
      </c>
      <c r="H1914" s="413">
        <v>0.7</v>
      </c>
      <c r="I1914" s="413">
        <v>7.2</v>
      </c>
      <c r="J1914" s="413">
        <v>40</v>
      </c>
      <c r="K1914" s="413">
        <v>130</v>
      </c>
      <c r="L1914" s="414">
        <v>1</v>
      </c>
      <c r="M1914" s="415">
        <v>6.56</v>
      </c>
      <c r="N1914" s="415">
        <v>6.76</v>
      </c>
      <c r="O1914" s="415">
        <v>1.2</v>
      </c>
      <c r="P1914" s="413">
        <v>100</v>
      </c>
      <c r="Q1914" s="413" t="s">
        <v>293</v>
      </c>
      <c r="R1914" s="413">
        <v>0</v>
      </c>
      <c r="S1914" s="413">
        <v>0</v>
      </c>
      <c r="T1914" s="413">
        <v>0</v>
      </c>
      <c r="U1914" s="414">
        <v>0.63</v>
      </c>
      <c r="V1914" s="414">
        <v>0</v>
      </c>
      <c r="W1914" s="416">
        <v>2.1131645999999999E-6</v>
      </c>
      <c r="X1914" s="416">
        <v>0.1466275659824047</v>
      </c>
      <c r="Y1914" s="413">
        <v>1.58</v>
      </c>
      <c r="Z1914" s="413">
        <v>2.77</v>
      </c>
      <c r="AA1914" s="416">
        <v>1.8020237999999998E-6</v>
      </c>
      <c r="AB1914" s="416">
        <v>0.1466275659824047</v>
      </c>
      <c r="AC1914" s="413">
        <v>1.54</v>
      </c>
      <c r="AD1914" s="413">
        <v>2.68</v>
      </c>
      <c r="AE1914" s="416">
        <v>1.4735973999999998E-6</v>
      </c>
      <c r="AF1914" s="416">
        <v>0.1466275659824047</v>
      </c>
      <c r="AG1914" s="413">
        <v>1.69</v>
      </c>
      <c r="AH1914" s="413">
        <v>2.2999999999999998</v>
      </c>
      <c r="AI1914" s="409">
        <v>0</v>
      </c>
      <c r="AJ1914" s="409">
        <v>0</v>
      </c>
      <c r="AK1914" s="409">
        <v>0</v>
      </c>
      <c r="AL1914" s="409">
        <v>0</v>
      </c>
      <c r="AM1914" s="409">
        <v>0</v>
      </c>
      <c r="AN1914" s="409">
        <v>0</v>
      </c>
      <c r="AO1914" s="414">
        <v>6250000</v>
      </c>
      <c r="AP1914" s="414">
        <v>8.9999999999999998E-4</v>
      </c>
      <c r="AQ1914" s="414">
        <v>0.03</v>
      </c>
      <c r="AR1914" s="414">
        <v>26</v>
      </c>
      <c r="AS1914" s="413" t="s">
        <v>3736</v>
      </c>
      <c r="AT1914" s="390">
        <v>0</v>
      </c>
      <c r="AU1914" s="390">
        <v>0</v>
      </c>
      <c r="AV1914" s="390">
        <v>0</v>
      </c>
      <c r="AY1914" s="390" t="s">
        <v>3558</v>
      </c>
    </row>
    <row r="1915" spans="1:51" s="390" customFormat="1">
      <c r="A1915" s="413" t="s">
        <v>81</v>
      </c>
      <c r="B1915" s="413" t="s">
        <v>3741</v>
      </c>
      <c r="C1915" s="413">
        <v>0.25</v>
      </c>
      <c r="D1915" s="413">
        <v>20</v>
      </c>
      <c r="E1915" s="414">
        <v>3.8999999999999998E-3</v>
      </c>
      <c r="F1915" s="409">
        <v>0</v>
      </c>
      <c r="G1915" s="413">
        <v>14.5</v>
      </c>
      <c r="H1915" s="413">
        <v>0.7</v>
      </c>
      <c r="I1915" s="413">
        <v>20</v>
      </c>
      <c r="J1915" s="413">
        <v>40</v>
      </c>
      <c r="K1915" s="413">
        <v>165</v>
      </c>
      <c r="L1915" s="414">
        <v>1</v>
      </c>
      <c r="M1915" s="415">
        <v>8</v>
      </c>
      <c r="N1915" s="415">
        <v>8</v>
      </c>
      <c r="O1915" s="415">
        <v>1.5</v>
      </c>
      <c r="P1915" s="413">
        <v>100</v>
      </c>
      <c r="Q1915" s="413" t="s">
        <v>293</v>
      </c>
      <c r="R1915" s="413">
        <v>0</v>
      </c>
      <c r="S1915" s="413">
        <v>0</v>
      </c>
      <c r="T1915" s="413">
        <v>0</v>
      </c>
      <c r="U1915" s="414">
        <v>0.59</v>
      </c>
      <c r="V1915" s="414">
        <v>0</v>
      </c>
      <c r="W1915" s="416">
        <v>3.4926018859050003E-6</v>
      </c>
      <c r="X1915" s="416">
        <v>0.10361620557455187</v>
      </c>
      <c r="Y1915" s="413">
        <v>1.58</v>
      </c>
      <c r="Z1915" s="413">
        <v>2.77</v>
      </c>
      <c r="AA1915" s="416">
        <v>2.9783537554650001E-6</v>
      </c>
      <c r="AB1915" s="416">
        <v>0.10361620557455187</v>
      </c>
      <c r="AC1915" s="413">
        <v>1.54</v>
      </c>
      <c r="AD1915" s="413">
        <v>2.68</v>
      </c>
      <c r="AE1915" s="416">
        <v>2.4355362844450003E-6</v>
      </c>
      <c r="AF1915" s="416">
        <v>0.10361620557455187</v>
      </c>
      <c r="AG1915" s="413">
        <v>1.69</v>
      </c>
      <c r="AH1915" s="413">
        <v>2.2999999999999998</v>
      </c>
      <c r="AI1915" s="409">
        <v>0</v>
      </c>
      <c r="AJ1915" s="409">
        <v>0</v>
      </c>
      <c r="AK1915" s="409">
        <v>0</v>
      </c>
      <c r="AL1915" s="409">
        <v>0</v>
      </c>
      <c r="AM1915" s="409">
        <v>0</v>
      </c>
      <c r="AN1915" s="409">
        <v>0</v>
      </c>
      <c r="AO1915" s="414">
        <v>2250000</v>
      </c>
      <c r="AP1915" s="414">
        <v>2.5000000000000001E-3</v>
      </c>
      <c r="AQ1915" s="414">
        <v>0.05</v>
      </c>
      <c r="AR1915" s="414">
        <v>23</v>
      </c>
      <c r="AS1915" s="413" t="s">
        <v>3742</v>
      </c>
      <c r="AT1915" s="390">
        <v>0</v>
      </c>
      <c r="AU1915" s="390">
        <v>0</v>
      </c>
      <c r="AV1915" s="390">
        <v>0</v>
      </c>
      <c r="AY1915" s="390" t="s">
        <v>3558</v>
      </c>
    </row>
    <row r="1916" spans="1:51" s="390" customFormat="1">
      <c r="A1916" s="413" t="s">
        <v>81</v>
      </c>
      <c r="B1916" s="413" t="s">
        <v>3743</v>
      </c>
      <c r="C1916" s="413">
        <v>0.47</v>
      </c>
      <c r="D1916" s="413">
        <v>20</v>
      </c>
      <c r="E1916" s="414">
        <v>5.7999999999999996E-3</v>
      </c>
      <c r="F1916" s="409">
        <v>0</v>
      </c>
      <c r="G1916" s="413">
        <v>11.5</v>
      </c>
      <c r="H1916" s="413">
        <v>0.7</v>
      </c>
      <c r="I1916" s="413">
        <v>17</v>
      </c>
      <c r="J1916" s="413">
        <v>40</v>
      </c>
      <c r="K1916" s="413">
        <v>165</v>
      </c>
      <c r="L1916" s="414">
        <v>1</v>
      </c>
      <c r="M1916" s="415">
        <v>8</v>
      </c>
      <c r="N1916" s="415">
        <v>8</v>
      </c>
      <c r="O1916" s="415">
        <v>1.5</v>
      </c>
      <c r="P1916" s="413">
        <v>100</v>
      </c>
      <c r="Q1916" s="413" t="s">
        <v>293</v>
      </c>
      <c r="R1916" s="413">
        <v>0</v>
      </c>
      <c r="S1916" s="413">
        <v>0</v>
      </c>
      <c r="T1916" s="413">
        <v>0</v>
      </c>
      <c r="U1916" s="414">
        <v>0.59</v>
      </c>
      <c r="V1916" s="414">
        <v>0</v>
      </c>
      <c r="W1916" s="416">
        <v>3.4926018859050003E-6</v>
      </c>
      <c r="X1916" s="416">
        <v>0.11687907988809451</v>
      </c>
      <c r="Y1916" s="413">
        <v>1.58</v>
      </c>
      <c r="Z1916" s="413">
        <v>2.77</v>
      </c>
      <c r="AA1916" s="416">
        <v>2.9783537554650001E-6</v>
      </c>
      <c r="AB1916" s="416">
        <v>0.11687907988809451</v>
      </c>
      <c r="AC1916" s="413">
        <v>1.54</v>
      </c>
      <c r="AD1916" s="413">
        <v>2.68</v>
      </c>
      <c r="AE1916" s="416">
        <v>2.4355362844450003E-6</v>
      </c>
      <c r="AF1916" s="416">
        <v>0.11687907988809451</v>
      </c>
      <c r="AG1916" s="413">
        <v>1.69</v>
      </c>
      <c r="AH1916" s="413">
        <v>2.2999999999999998</v>
      </c>
      <c r="AI1916" s="409">
        <v>0</v>
      </c>
      <c r="AJ1916" s="409">
        <v>0</v>
      </c>
      <c r="AK1916" s="409">
        <v>0</v>
      </c>
      <c r="AL1916" s="409">
        <v>0</v>
      </c>
      <c r="AM1916" s="409">
        <v>0</v>
      </c>
      <c r="AN1916" s="409">
        <v>0</v>
      </c>
      <c r="AO1916" s="414">
        <v>2250000</v>
      </c>
      <c r="AP1916" s="414">
        <v>2.5000000000000001E-3</v>
      </c>
      <c r="AQ1916" s="414">
        <v>0.05</v>
      </c>
      <c r="AR1916" s="414">
        <v>22</v>
      </c>
      <c r="AS1916" s="413" t="s">
        <v>3742</v>
      </c>
      <c r="AT1916" s="390">
        <v>0</v>
      </c>
      <c r="AU1916" s="390">
        <v>0</v>
      </c>
      <c r="AV1916" s="390">
        <v>0</v>
      </c>
      <c r="AY1916" s="390" t="s">
        <v>3558</v>
      </c>
    </row>
    <row r="1917" spans="1:51" s="390" customFormat="1">
      <c r="A1917" s="413" t="s">
        <v>81</v>
      </c>
      <c r="B1917" s="413" t="s">
        <v>3744</v>
      </c>
      <c r="C1917" s="413">
        <v>0.68</v>
      </c>
      <c r="D1917" s="413">
        <v>20</v>
      </c>
      <c r="E1917" s="414">
        <v>7.7000000000000002E-3</v>
      </c>
      <c r="F1917" s="409">
        <v>0</v>
      </c>
      <c r="G1917" s="413">
        <v>10</v>
      </c>
      <c r="H1917" s="413">
        <v>0.7</v>
      </c>
      <c r="I1917" s="413">
        <v>15</v>
      </c>
      <c r="J1917" s="413">
        <v>40</v>
      </c>
      <c r="K1917" s="413">
        <v>165</v>
      </c>
      <c r="L1917" s="414">
        <v>1</v>
      </c>
      <c r="M1917" s="415">
        <v>8</v>
      </c>
      <c r="N1917" s="415">
        <v>8</v>
      </c>
      <c r="O1917" s="415">
        <v>1.5</v>
      </c>
      <c r="P1917" s="413">
        <v>100</v>
      </c>
      <c r="Q1917" s="413" t="s">
        <v>293</v>
      </c>
      <c r="R1917" s="413">
        <v>0</v>
      </c>
      <c r="S1917" s="413">
        <v>0</v>
      </c>
      <c r="T1917" s="413">
        <v>0</v>
      </c>
      <c r="U1917" s="414">
        <v>0.59</v>
      </c>
      <c r="V1917" s="414">
        <v>0</v>
      </c>
      <c r="W1917" s="416">
        <v>3.4926018859050003E-6</v>
      </c>
      <c r="X1917" s="416">
        <v>0.12078689106976333</v>
      </c>
      <c r="Y1917" s="413">
        <v>1.58</v>
      </c>
      <c r="Z1917" s="413">
        <v>2.77</v>
      </c>
      <c r="AA1917" s="416">
        <v>2.9783537554650001E-6</v>
      </c>
      <c r="AB1917" s="416">
        <v>0.12078689106976333</v>
      </c>
      <c r="AC1917" s="413">
        <v>1.54</v>
      </c>
      <c r="AD1917" s="413">
        <v>2.68</v>
      </c>
      <c r="AE1917" s="416">
        <v>2.4355362844450003E-6</v>
      </c>
      <c r="AF1917" s="416">
        <v>0.12078689106976333</v>
      </c>
      <c r="AG1917" s="413">
        <v>1.69</v>
      </c>
      <c r="AH1917" s="413">
        <v>2.2999999999999998</v>
      </c>
      <c r="AI1917" s="409">
        <v>0</v>
      </c>
      <c r="AJ1917" s="409">
        <v>0</v>
      </c>
      <c r="AK1917" s="409">
        <v>0</v>
      </c>
      <c r="AL1917" s="409">
        <v>0</v>
      </c>
      <c r="AM1917" s="409">
        <v>0</v>
      </c>
      <c r="AN1917" s="409">
        <v>0</v>
      </c>
      <c r="AO1917" s="414">
        <v>2250000</v>
      </c>
      <c r="AP1917" s="414">
        <v>2.5000000000000001E-3</v>
      </c>
      <c r="AQ1917" s="414">
        <v>0.05</v>
      </c>
      <c r="AR1917" s="414">
        <v>21</v>
      </c>
      <c r="AS1917" s="413" t="s">
        <v>3742</v>
      </c>
      <c r="AT1917" s="390">
        <v>0</v>
      </c>
      <c r="AU1917" s="390">
        <v>0</v>
      </c>
      <c r="AV1917" s="390">
        <v>0</v>
      </c>
      <c r="AY1917" s="390" t="s">
        <v>3558</v>
      </c>
    </row>
    <row r="1918" spans="1:51" s="390" customFormat="1">
      <c r="A1918" s="413" t="s">
        <v>81</v>
      </c>
      <c r="B1918" s="413" t="s">
        <v>3745</v>
      </c>
      <c r="C1918" s="413">
        <v>1</v>
      </c>
      <c r="D1918" s="413">
        <v>20</v>
      </c>
      <c r="E1918" s="414">
        <v>1.23E-2</v>
      </c>
      <c r="F1918" s="409">
        <v>0</v>
      </c>
      <c r="G1918" s="413">
        <v>7.4</v>
      </c>
      <c r="H1918" s="413">
        <v>0.7</v>
      </c>
      <c r="I1918" s="413">
        <v>12</v>
      </c>
      <c r="J1918" s="413">
        <v>40</v>
      </c>
      <c r="K1918" s="413">
        <v>165</v>
      </c>
      <c r="L1918" s="414">
        <v>1</v>
      </c>
      <c r="M1918" s="415">
        <v>8</v>
      </c>
      <c r="N1918" s="415">
        <v>8</v>
      </c>
      <c r="O1918" s="415">
        <v>1.5</v>
      </c>
      <c r="P1918" s="413">
        <v>100</v>
      </c>
      <c r="Q1918" s="413" t="s">
        <v>293</v>
      </c>
      <c r="R1918" s="413">
        <v>0</v>
      </c>
      <c r="S1918" s="413">
        <v>0</v>
      </c>
      <c r="T1918" s="413">
        <v>0</v>
      </c>
      <c r="U1918" s="414">
        <v>0.59</v>
      </c>
      <c r="V1918" s="414">
        <v>0</v>
      </c>
      <c r="W1918" s="416">
        <v>3.4926018859050003E-6</v>
      </c>
      <c r="X1918" s="416">
        <v>0.13815494076606916</v>
      </c>
      <c r="Y1918" s="413">
        <v>1.58</v>
      </c>
      <c r="Z1918" s="413">
        <v>2.77</v>
      </c>
      <c r="AA1918" s="416">
        <v>2.9783537554650001E-6</v>
      </c>
      <c r="AB1918" s="416">
        <v>0.13815494076606916</v>
      </c>
      <c r="AC1918" s="413">
        <v>1.54</v>
      </c>
      <c r="AD1918" s="413">
        <v>2.68</v>
      </c>
      <c r="AE1918" s="416">
        <v>2.4355362844450003E-6</v>
      </c>
      <c r="AF1918" s="416">
        <v>0.13815494076606916</v>
      </c>
      <c r="AG1918" s="413">
        <v>1.69</v>
      </c>
      <c r="AH1918" s="413">
        <v>2.2999999999999998</v>
      </c>
      <c r="AI1918" s="409">
        <v>0</v>
      </c>
      <c r="AJ1918" s="409">
        <v>0</v>
      </c>
      <c r="AK1918" s="409">
        <v>0</v>
      </c>
      <c r="AL1918" s="409">
        <v>0</v>
      </c>
      <c r="AM1918" s="409">
        <v>0</v>
      </c>
      <c r="AN1918" s="409">
        <v>0</v>
      </c>
      <c r="AO1918" s="414">
        <v>3517032</v>
      </c>
      <c r="AP1918" s="414">
        <v>1.6000000000000001E-3</v>
      </c>
      <c r="AQ1918" s="414">
        <v>3.9989999999999998E-2</v>
      </c>
      <c r="AR1918" s="414">
        <v>20</v>
      </c>
      <c r="AS1918" s="413" t="s">
        <v>3742</v>
      </c>
      <c r="AT1918" s="390">
        <v>0</v>
      </c>
      <c r="AU1918" s="390">
        <v>0</v>
      </c>
      <c r="AV1918" s="390">
        <v>0</v>
      </c>
      <c r="AY1918" s="390" t="s">
        <v>3558</v>
      </c>
    </row>
    <row r="1919" spans="1:51" s="390" customFormat="1">
      <c r="A1919" s="413" t="s">
        <v>81</v>
      </c>
      <c r="B1919" s="413" t="s">
        <v>3746</v>
      </c>
      <c r="C1919" s="413">
        <v>1.5</v>
      </c>
      <c r="D1919" s="413">
        <v>20</v>
      </c>
      <c r="E1919" s="414">
        <v>1.47E-2</v>
      </c>
      <c r="F1919" s="409">
        <v>0</v>
      </c>
      <c r="G1919" s="413">
        <v>6.6</v>
      </c>
      <c r="H1919" s="413">
        <v>0.7</v>
      </c>
      <c r="I1919" s="413">
        <v>9.1</v>
      </c>
      <c r="J1919" s="413">
        <v>40</v>
      </c>
      <c r="K1919" s="413">
        <v>165</v>
      </c>
      <c r="L1919" s="414">
        <v>1</v>
      </c>
      <c r="M1919" s="415">
        <v>8</v>
      </c>
      <c r="N1919" s="415">
        <v>8</v>
      </c>
      <c r="O1919" s="415">
        <v>1.5</v>
      </c>
      <c r="P1919" s="413">
        <v>100</v>
      </c>
      <c r="Q1919" s="413" t="s">
        <v>293</v>
      </c>
      <c r="R1919" s="413">
        <v>0</v>
      </c>
      <c r="S1919" s="413">
        <v>0</v>
      </c>
      <c r="T1919" s="413">
        <v>0</v>
      </c>
      <c r="U1919" s="414">
        <v>0.59</v>
      </c>
      <c r="V1919" s="414">
        <v>0</v>
      </c>
      <c r="W1919" s="416">
        <v>3.4926018859050003E-6</v>
      </c>
      <c r="X1919" s="416">
        <v>0.16955379094017578</v>
      </c>
      <c r="Y1919" s="413">
        <v>1.58</v>
      </c>
      <c r="Z1919" s="413">
        <v>2.77</v>
      </c>
      <c r="AA1919" s="416">
        <v>2.9783537554650001E-6</v>
      </c>
      <c r="AB1919" s="416">
        <v>0.16955379094017578</v>
      </c>
      <c r="AC1919" s="413">
        <v>1.54</v>
      </c>
      <c r="AD1919" s="413">
        <v>2.68</v>
      </c>
      <c r="AE1919" s="416">
        <v>2.4355362844450003E-6</v>
      </c>
      <c r="AF1919" s="416">
        <v>0.16955379094017578</v>
      </c>
      <c r="AG1919" s="413">
        <v>1.69</v>
      </c>
      <c r="AH1919" s="413">
        <v>2.2999999999999998</v>
      </c>
      <c r="AI1919" s="409">
        <v>0</v>
      </c>
      <c r="AJ1919" s="409">
        <v>0</v>
      </c>
      <c r="AK1919" s="409">
        <v>0</v>
      </c>
      <c r="AL1919" s="409">
        <v>0</v>
      </c>
      <c r="AM1919" s="409">
        <v>0</v>
      </c>
      <c r="AN1919" s="409">
        <v>0</v>
      </c>
      <c r="AO1919" s="414">
        <v>3517032</v>
      </c>
      <c r="AP1919" s="414">
        <v>1.6000000000000001E-3</v>
      </c>
      <c r="AQ1919" s="414">
        <v>3.9989999999999998E-2</v>
      </c>
      <c r="AR1919" s="414">
        <v>30</v>
      </c>
      <c r="AS1919" s="413" t="s">
        <v>3742</v>
      </c>
      <c r="AT1919" s="390">
        <v>0</v>
      </c>
      <c r="AU1919" s="390">
        <v>0</v>
      </c>
      <c r="AV1919" s="390">
        <v>0</v>
      </c>
      <c r="AY1919" s="390" t="s">
        <v>3558</v>
      </c>
    </row>
    <row r="1920" spans="1:51" s="390" customFormat="1">
      <c r="A1920" s="413" t="s">
        <v>81</v>
      </c>
      <c r="B1920" s="413" t="s">
        <v>3747</v>
      </c>
      <c r="C1920" s="413">
        <v>2.2000000000000002</v>
      </c>
      <c r="D1920" s="413">
        <v>20</v>
      </c>
      <c r="E1920" s="414">
        <v>2.1999999999999999E-2</v>
      </c>
      <c r="F1920" s="409">
        <v>0</v>
      </c>
      <c r="G1920" s="413">
        <v>6.3</v>
      </c>
      <c r="H1920" s="413">
        <v>0.7</v>
      </c>
      <c r="I1920" s="413">
        <v>8.25</v>
      </c>
      <c r="J1920" s="413">
        <v>40</v>
      </c>
      <c r="K1920" s="413">
        <v>165</v>
      </c>
      <c r="L1920" s="414">
        <v>1</v>
      </c>
      <c r="M1920" s="415">
        <v>8</v>
      </c>
      <c r="N1920" s="415">
        <v>8</v>
      </c>
      <c r="O1920" s="415">
        <v>1.5</v>
      </c>
      <c r="P1920" s="413">
        <v>100</v>
      </c>
      <c r="Q1920" s="413" t="s">
        <v>293</v>
      </c>
      <c r="R1920" s="413">
        <v>0</v>
      </c>
      <c r="S1920" s="413">
        <v>0</v>
      </c>
      <c r="T1920" s="413">
        <v>0</v>
      </c>
      <c r="U1920" s="414">
        <v>0.59</v>
      </c>
      <c r="V1920" s="414">
        <v>0</v>
      </c>
      <c r="W1920" s="416">
        <v>3.4926018859050003E-6</v>
      </c>
      <c r="X1920" s="416">
        <v>0.21042060208985919</v>
      </c>
      <c r="Y1920" s="413">
        <v>1.58</v>
      </c>
      <c r="Z1920" s="413">
        <v>2.77</v>
      </c>
      <c r="AA1920" s="416">
        <v>2.9783537554650001E-6</v>
      </c>
      <c r="AB1920" s="416">
        <v>0.21042060208985919</v>
      </c>
      <c r="AC1920" s="413">
        <v>1.54</v>
      </c>
      <c r="AD1920" s="413">
        <v>2.68</v>
      </c>
      <c r="AE1920" s="416">
        <v>2.4355362844450003E-6</v>
      </c>
      <c r="AF1920" s="416">
        <v>0.21042060208985919</v>
      </c>
      <c r="AG1920" s="413">
        <v>1.69</v>
      </c>
      <c r="AH1920" s="413">
        <v>2.2999999999999998</v>
      </c>
      <c r="AI1920" s="409">
        <v>0</v>
      </c>
      <c r="AJ1920" s="409">
        <v>0</v>
      </c>
      <c r="AK1920" s="409">
        <v>0</v>
      </c>
      <c r="AL1920" s="409">
        <v>0</v>
      </c>
      <c r="AM1920" s="409">
        <v>0</v>
      </c>
      <c r="AN1920" s="409">
        <v>0</v>
      </c>
      <c r="AO1920" s="414">
        <v>6251250</v>
      </c>
      <c r="AP1920" s="414">
        <v>8.9999999999999998E-4</v>
      </c>
      <c r="AQ1920" s="414">
        <v>0.03</v>
      </c>
      <c r="AR1920" s="414">
        <v>24</v>
      </c>
      <c r="AS1920" s="413" t="s">
        <v>3742</v>
      </c>
      <c r="AT1920" s="390">
        <v>0</v>
      </c>
      <c r="AU1920" s="390">
        <v>0</v>
      </c>
      <c r="AV1920" s="390">
        <v>0</v>
      </c>
      <c r="AY1920" s="390" t="s">
        <v>3558</v>
      </c>
    </row>
    <row r="1921" spans="1:51" s="390" customFormat="1">
      <c r="A1921" s="399" t="s">
        <v>81</v>
      </c>
      <c r="B1921" s="399" t="s">
        <v>2129</v>
      </c>
      <c r="C1921" s="399">
        <v>1</v>
      </c>
      <c r="D1921" s="399">
        <v>20</v>
      </c>
      <c r="E1921" s="403">
        <v>8.1000000000000003E-2</v>
      </c>
      <c r="F1921" s="399">
        <v>0</v>
      </c>
      <c r="G1921" s="399">
        <v>1.8</v>
      </c>
      <c r="H1921" s="399">
        <v>0.7</v>
      </c>
      <c r="I1921" s="399">
        <v>1.6</v>
      </c>
      <c r="J1921" s="399">
        <v>40</v>
      </c>
      <c r="K1921" s="399">
        <v>125</v>
      </c>
      <c r="L1921" s="403">
        <v>1</v>
      </c>
      <c r="M1921" s="404">
        <v>2</v>
      </c>
      <c r="N1921" s="404">
        <v>1.9</v>
      </c>
      <c r="O1921" s="404">
        <v>1</v>
      </c>
      <c r="P1921" s="399">
        <v>100</v>
      </c>
      <c r="Q1921" s="399" t="s">
        <v>293</v>
      </c>
      <c r="R1921" s="399">
        <v>1</v>
      </c>
      <c r="S1921" s="399">
        <v>0</v>
      </c>
      <c r="T1921" s="399">
        <v>0</v>
      </c>
      <c r="U1921" s="404">
        <v>0.35</v>
      </c>
      <c r="V1921" s="404">
        <v>0.15</v>
      </c>
      <c r="W1921" s="405">
        <v>4.5898027999999997E-6</v>
      </c>
      <c r="X1921" s="405">
        <v>0.98293622709758588</v>
      </c>
      <c r="Y1921" s="399">
        <v>1.48</v>
      </c>
      <c r="Z1921" s="399">
        <v>1.79</v>
      </c>
      <c r="AA1921" s="405">
        <v>8.0751076000000005E-6</v>
      </c>
      <c r="AB1921" s="405">
        <v>0.98293622709758588</v>
      </c>
      <c r="AC1921" s="399">
        <v>1.21</v>
      </c>
      <c r="AD1921" s="399">
        <v>2.0099999999999998</v>
      </c>
      <c r="AE1921" s="405">
        <v>6.7742543999999994E-6</v>
      </c>
      <c r="AF1921" s="405">
        <v>0.98293622709758588</v>
      </c>
      <c r="AG1921" s="399">
        <v>1.28</v>
      </c>
      <c r="AH1921" s="399">
        <v>2.2799999999999998</v>
      </c>
      <c r="AI1921" s="324">
        <v>0</v>
      </c>
      <c r="AJ1921" s="324">
        <v>0</v>
      </c>
      <c r="AK1921" s="324">
        <v>0</v>
      </c>
      <c r="AL1921" s="324">
        <v>0</v>
      </c>
      <c r="AM1921" s="324">
        <v>0</v>
      </c>
      <c r="AN1921" s="324">
        <v>0</v>
      </c>
      <c r="AO1921" s="403">
        <v>2179692</v>
      </c>
      <c r="AP1921" s="403">
        <v>2.5799999999999998E-3</v>
      </c>
      <c r="AQ1921" s="403">
        <v>5.0799999999999998E-2</v>
      </c>
      <c r="AR1921" s="403">
        <v>176</v>
      </c>
      <c r="AS1921" s="399" t="s">
        <v>2124</v>
      </c>
      <c r="AT1921" s="390">
        <v>0</v>
      </c>
      <c r="AU1921" s="390">
        <v>0</v>
      </c>
      <c r="AV1921" s="390">
        <v>0</v>
      </c>
      <c r="AY1921" s="390" t="s">
        <v>3533</v>
      </c>
    </row>
    <row r="1922" spans="1:51" s="390" customFormat="1">
      <c r="A1922" s="399" t="s">
        <v>81</v>
      </c>
      <c r="B1922" s="399" t="s">
        <v>2136</v>
      </c>
      <c r="C1922" s="399">
        <v>10</v>
      </c>
      <c r="D1922" s="399">
        <v>20</v>
      </c>
      <c r="E1922" s="403">
        <v>0.55500000000000005</v>
      </c>
      <c r="F1922" s="399">
        <v>0</v>
      </c>
      <c r="G1922" s="399">
        <v>0.61</v>
      </c>
      <c r="H1922" s="399">
        <v>0.7</v>
      </c>
      <c r="I1922" s="399">
        <v>0.66</v>
      </c>
      <c r="J1922" s="399">
        <v>40</v>
      </c>
      <c r="K1922" s="399">
        <v>125</v>
      </c>
      <c r="L1922" s="403">
        <v>1</v>
      </c>
      <c r="M1922" s="404">
        <v>2</v>
      </c>
      <c r="N1922" s="404">
        <v>1.9</v>
      </c>
      <c r="O1922" s="404">
        <v>1</v>
      </c>
      <c r="P1922" s="399">
        <v>100</v>
      </c>
      <c r="Q1922" s="399" t="s">
        <v>293</v>
      </c>
      <c r="R1922" s="399">
        <v>1</v>
      </c>
      <c r="S1922" s="399">
        <v>0</v>
      </c>
      <c r="T1922" s="399">
        <v>0</v>
      </c>
      <c r="U1922" s="404">
        <v>0.35</v>
      </c>
      <c r="V1922" s="404">
        <v>0.15</v>
      </c>
      <c r="W1922" s="405">
        <v>4.5898027999999997E-6</v>
      </c>
      <c r="X1922" s="405">
        <v>3.0244191603002641</v>
      </c>
      <c r="Y1922" s="399">
        <v>1.48</v>
      </c>
      <c r="Z1922" s="399">
        <v>1.79</v>
      </c>
      <c r="AA1922" s="405">
        <v>8.0751076000000005E-6</v>
      </c>
      <c r="AB1922" s="405">
        <v>3.0244191603002641</v>
      </c>
      <c r="AC1922" s="399">
        <v>1.21</v>
      </c>
      <c r="AD1922" s="399">
        <v>2.0099999999999998</v>
      </c>
      <c r="AE1922" s="405">
        <v>6.7742543999999994E-6</v>
      </c>
      <c r="AF1922" s="405">
        <v>3.0244191603002641</v>
      </c>
      <c r="AG1922" s="399">
        <v>1.28</v>
      </c>
      <c r="AH1922" s="399">
        <v>2.2799999999999998</v>
      </c>
      <c r="AI1922" s="324">
        <v>0</v>
      </c>
      <c r="AJ1922" s="324">
        <v>0</v>
      </c>
      <c r="AK1922" s="324">
        <v>0</v>
      </c>
      <c r="AL1922" s="324">
        <v>0</v>
      </c>
      <c r="AM1922" s="324">
        <v>0</v>
      </c>
      <c r="AN1922" s="324">
        <v>0</v>
      </c>
      <c r="AO1922" s="403">
        <v>4448351</v>
      </c>
      <c r="AP1922" s="403">
        <v>1.2600000000000001E-3</v>
      </c>
      <c r="AQ1922" s="403">
        <v>3.5560000000000001E-2</v>
      </c>
      <c r="AR1922" s="403">
        <v>150</v>
      </c>
      <c r="AS1922" s="399" t="s">
        <v>2124</v>
      </c>
      <c r="AT1922" s="390">
        <v>0</v>
      </c>
      <c r="AU1922" s="390">
        <v>0</v>
      </c>
      <c r="AV1922" s="390">
        <v>0</v>
      </c>
      <c r="AY1922" s="390" t="s">
        <v>3533</v>
      </c>
    </row>
    <row r="1923" spans="1:51" s="390" customFormat="1">
      <c r="A1923" s="399" t="s">
        <v>81</v>
      </c>
      <c r="B1923" s="399" t="s">
        <v>2137</v>
      </c>
      <c r="C1923" s="399">
        <v>100</v>
      </c>
      <c r="D1923" s="399">
        <v>20</v>
      </c>
      <c r="E1923" s="403">
        <v>8.48</v>
      </c>
      <c r="F1923" s="399">
        <v>0</v>
      </c>
      <c r="G1923" s="399">
        <v>0.23200000000000001</v>
      </c>
      <c r="H1923" s="399">
        <v>0.7</v>
      </c>
      <c r="I1923" s="399">
        <v>0.17</v>
      </c>
      <c r="J1923" s="399">
        <v>40</v>
      </c>
      <c r="K1923" s="399">
        <v>125</v>
      </c>
      <c r="L1923" s="403">
        <v>1</v>
      </c>
      <c r="M1923" s="404">
        <v>2</v>
      </c>
      <c r="N1923" s="404">
        <v>1.9</v>
      </c>
      <c r="O1923" s="404">
        <v>1</v>
      </c>
      <c r="P1923" s="399">
        <v>100</v>
      </c>
      <c r="Q1923" s="399" t="s">
        <v>293</v>
      </c>
      <c r="R1923" s="399">
        <v>1</v>
      </c>
      <c r="S1923" s="399">
        <v>0</v>
      </c>
      <c r="T1923" s="399">
        <v>0</v>
      </c>
      <c r="U1923" s="404">
        <v>0.35</v>
      </c>
      <c r="V1923" s="404">
        <v>0.15</v>
      </c>
      <c r="W1923" s="405">
        <v>4.5898027999999997E-6</v>
      </c>
      <c r="X1923" s="405">
        <v>8.835381816607514</v>
      </c>
      <c r="Y1923" s="399">
        <v>1.48</v>
      </c>
      <c r="Z1923" s="399">
        <v>1.79</v>
      </c>
      <c r="AA1923" s="405">
        <v>8.0751076000000005E-6</v>
      </c>
      <c r="AB1923" s="405">
        <v>8.835381816607514</v>
      </c>
      <c r="AC1923" s="399">
        <v>1.21</v>
      </c>
      <c r="AD1923" s="399">
        <v>2.0099999999999998</v>
      </c>
      <c r="AE1923" s="405">
        <v>6.7742543999999994E-6</v>
      </c>
      <c r="AF1923" s="405">
        <v>8.835381816607514</v>
      </c>
      <c r="AG1923" s="399">
        <v>1.28</v>
      </c>
      <c r="AH1923" s="399">
        <v>2.2799999999999998</v>
      </c>
      <c r="AI1923" s="324">
        <v>0</v>
      </c>
      <c r="AJ1923" s="324">
        <v>0</v>
      </c>
      <c r="AK1923" s="324">
        <v>0</v>
      </c>
      <c r="AL1923" s="324">
        <v>0</v>
      </c>
      <c r="AM1923" s="324">
        <v>0</v>
      </c>
      <c r="AN1923" s="324">
        <v>0</v>
      </c>
      <c r="AO1923" s="403">
        <v>22681497</v>
      </c>
      <c r="AP1923" s="403">
        <v>2.5000000000000001E-4</v>
      </c>
      <c r="AQ1923" s="403">
        <v>1.575E-2</v>
      </c>
      <c r="AR1923" s="403">
        <v>149</v>
      </c>
      <c r="AS1923" s="399" t="s">
        <v>2124</v>
      </c>
      <c r="AT1923" s="390">
        <v>0</v>
      </c>
      <c r="AU1923" s="390">
        <v>0</v>
      </c>
      <c r="AV1923" s="390">
        <v>0</v>
      </c>
      <c r="AY1923" s="390" t="s">
        <v>3533</v>
      </c>
    </row>
    <row r="1924" spans="1:51" s="390" customFormat="1">
      <c r="A1924" s="399" t="s">
        <v>81</v>
      </c>
      <c r="B1924" s="399" t="s">
        <v>2130</v>
      </c>
      <c r="C1924" s="399">
        <v>1.5</v>
      </c>
      <c r="D1924" s="399">
        <v>20</v>
      </c>
      <c r="E1924" s="403">
        <v>0.105</v>
      </c>
      <c r="F1924" s="399">
        <v>0</v>
      </c>
      <c r="G1924" s="399">
        <v>1.5</v>
      </c>
      <c r="H1924" s="399">
        <v>0.7</v>
      </c>
      <c r="I1924" s="399">
        <v>1.4</v>
      </c>
      <c r="J1924" s="399">
        <v>40</v>
      </c>
      <c r="K1924" s="399">
        <v>125</v>
      </c>
      <c r="L1924" s="403">
        <v>1</v>
      </c>
      <c r="M1924" s="404">
        <v>2</v>
      </c>
      <c r="N1924" s="404">
        <v>1.9</v>
      </c>
      <c r="O1924" s="404">
        <v>1</v>
      </c>
      <c r="P1924" s="399">
        <v>100</v>
      </c>
      <c r="Q1924" s="399" t="s">
        <v>293</v>
      </c>
      <c r="R1924" s="399">
        <v>1</v>
      </c>
      <c r="S1924" s="399">
        <v>0</v>
      </c>
      <c r="T1924" s="399">
        <v>0</v>
      </c>
      <c r="U1924" s="404">
        <v>0.35</v>
      </c>
      <c r="V1924" s="404">
        <v>0.15</v>
      </c>
      <c r="W1924" s="405">
        <v>4.5898027999999997E-6</v>
      </c>
      <c r="X1924" s="405">
        <v>1.1795234725171031</v>
      </c>
      <c r="Y1924" s="399">
        <v>1.48</v>
      </c>
      <c r="Z1924" s="399">
        <v>1.79</v>
      </c>
      <c r="AA1924" s="405">
        <v>8.0751076000000005E-6</v>
      </c>
      <c r="AB1924" s="405">
        <v>1.1795234725171031</v>
      </c>
      <c r="AC1924" s="399">
        <v>1.21</v>
      </c>
      <c r="AD1924" s="399">
        <v>2.0099999999999998</v>
      </c>
      <c r="AE1924" s="405">
        <v>6.7742543999999994E-6</v>
      </c>
      <c r="AF1924" s="405">
        <v>1.1795234725171031</v>
      </c>
      <c r="AG1924" s="399">
        <v>1.28</v>
      </c>
      <c r="AH1924" s="399">
        <v>2.2799999999999998</v>
      </c>
      <c r="AI1924" s="324">
        <v>0</v>
      </c>
      <c r="AJ1924" s="324">
        <v>0</v>
      </c>
      <c r="AK1924" s="324">
        <v>0</v>
      </c>
      <c r="AL1924" s="324">
        <v>0</v>
      </c>
      <c r="AM1924" s="324">
        <v>0</v>
      </c>
      <c r="AN1924" s="324">
        <v>0</v>
      </c>
      <c r="AO1924" s="403">
        <v>2179692</v>
      </c>
      <c r="AP1924" s="403">
        <v>2.5799999999999998E-3</v>
      </c>
      <c r="AQ1924" s="403">
        <v>5.0799999999999998E-2</v>
      </c>
      <c r="AR1924" s="403">
        <v>176</v>
      </c>
      <c r="AS1924" s="399" t="s">
        <v>2124</v>
      </c>
      <c r="AT1924" s="390">
        <v>0</v>
      </c>
      <c r="AU1924" s="390">
        <v>0</v>
      </c>
      <c r="AV1924" s="390">
        <v>0</v>
      </c>
      <c r="AY1924" s="390" t="s">
        <v>3533</v>
      </c>
    </row>
    <row r="1925" spans="1:51" s="390" customFormat="1">
      <c r="A1925" s="324" t="s">
        <v>81</v>
      </c>
      <c r="B1925" s="324" t="s">
        <v>3748</v>
      </c>
      <c r="C1925" s="324">
        <v>18</v>
      </c>
      <c r="D1925" s="324">
        <v>20</v>
      </c>
      <c r="E1925" s="324">
        <v>1.47</v>
      </c>
      <c r="F1925" s="399">
        <v>0</v>
      </c>
      <c r="G1925" s="324">
        <v>0.59</v>
      </c>
      <c r="H1925" s="324">
        <v>0.7</v>
      </c>
      <c r="I1925" s="324">
        <v>0.43</v>
      </c>
      <c r="J1925" s="324">
        <v>40</v>
      </c>
      <c r="K1925" s="324">
        <v>125</v>
      </c>
      <c r="L1925" s="324">
        <v>1</v>
      </c>
      <c r="M1925" s="324">
        <v>2.2000000000000002</v>
      </c>
      <c r="N1925" s="324">
        <v>2.1</v>
      </c>
      <c r="O1925" s="324">
        <v>1</v>
      </c>
      <c r="P1925" s="324">
        <v>100</v>
      </c>
      <c r="Q1925" s="324" t="s">
        <v>293</v>
      </c>
      <c r="R1925" s="399">
        <v>1</v>
      </c>
      <c r="S1925" s="399">
        <v>0</v>
      </c>
      <c r="T1925" s="399">
        <v>0</v>
      </c>
      <c r="U1925" s="406">
        <v>0.35</v>
      </c>
      <c r="V1925" s="406">
        <v>0.15</v>
      </c>
      <c r="W1925" s="407">
        <v>4.5900000000000001E-6</v>
      </c>
      <c r="X1925" s="407">
        <v>3.37</v>
      </c>
      <c r="Y1925" s="324">
        <v>1.48</v>
      </c>
      <c r="Z1925" s="324">
        <v>1.79</v>
      </c>
      <c r="AA1925" s="407">
        <v>8.0800000000000006E-6</v>
      </c>
      <c r="AB1925" s="407">
        <v>3.37</v>
      </c>
      <c r="AC1925" s="324">
        <v>1.21</v>
      </c>
      <c r="AD1925" s="324">
        <v>2.0099999999999998</v>
      </c>
      <c r="AE1925" s="407">
        <v>6.7700000000000004E-6</v>
      </c>
      <c r="AF1925" s="407">
        <v>3.37</v>
      </c>
      <c r="AG1925" s="324">
        <v>1.28</v>
      </c>
      <c r="AH1925" s="324">
        <v>2.2799999999999998</v>
      </c>
      <c r="AI1925" s="324">
        <v>0</v>
      </c>
      <c r="AJ1925" s="324">
        <v>0</v>
      </c>
      <c r="AK1925" s="324">
        <v>0</v>
      </c>
      <c r="AL1925" s="324">
        <v>0</v>
      </c>
      <c r="AM1925" s="324">
        <v>0</v>
      </c>
      <c r="AN1925" s="324">
        <v>0</v>
      </c>
      <c r="AO1925" s="324">
        <v>7205593</v>
      </c>
      <c r="AP1925" s="324">
        <v>7.7999999999999999E-4</v>
      </c>
      <c r="AQ1925" s="324">
        <v>2.794E-2</v>
      </c>
      <c r="AR1925" s="324">
        <v>135</v>
      </c>
      <c r="AS1925" s="324" t="s">
        <v>2124</v>
      </c>
      <c r="AT1925" s="390">
        <v>0</v>
      </c>
      <c r="AU1925" s="390">
        <v>0</v>
      </c>
      <c r="AV1925" s="390">
        <v>0</v>
      </c>
      <c r="AY1925" s="390" t="s">
        <v>3533</v>
      </c>
    </row>
    <row r="1926" spans="1:51" s="390" customFormat="1">
      <c r="A1926" s="399" t="s">
        <v>81</v>
      </c>
      <c r="B1926" s="399" t="s">
        <v>2123</v>
      </c>
      <c r="C1926" s="399">
        <v>0.2</v>
      </c>
      <c r="D1926" s="399">
        <v>20</v>
      </c>
      <c r="E1926" s="403">
        <v>2.4E-2</v>
      </c>
      <c r="F1926" s="399">
        <v>0</v>
      </c>
      <c r="G1926" s="399">
        <v>3.75</v>
      </c>
      <c r="H1926" s="399">
        <v>0.7</v>
      </c>
      <c r="I1926" s="399">
        <v>2.8</v>
      </c>
      <c r="J1926" s="399">
        <v>40</v>
      </c>
      <c r="K1926" s="399">
        <v>125</v>
      </c>
      <c r="L1926" s="403">
        <v>1</v>
      </c>
      <c r="M1926" s="404">
        <v>2</v>
      </c>
      <c r="N1926" s="404">
        <v>1.9</v>
      </c>
      <c r="O1926" s="404">
        <v>1</v>
      </c>
      <c r="P1926" s="399">
        <v>100</v>
      </c>
      <c r="Q1926" s="399" t="s">
        <v>293</v>
      </c>
      <c r="R1926" s="399">
        <v>1</v>
      </c>
      <c r="S1926" s="399">
        <v>0</v>
      </c>
      <c r="T1926" s="399">
        <v>0</v>
      </c>
      <c r="U1926" s="404">
        <v>0.35</v>
      </c>
      <c r="V1926" s="404">
        <v>0.15</v>
      </c>
      <c r="W1926" s="405">
        <v>4.5898027999999997E-6</v>
      </c>
      <c r="X1926" s="405">
        <v>0.52423266226372112</v>
      </c>
      <c r="Y1926" s="399">
        <v>1.48</v>
      </c>
      <c r="Z1926" s="399">
        <v>1.79</v>
      </c>
      <c r="AA1926" s="405">
        <v>8.0751076000000005E-6</v>
      </c>
      <c r="AB1926" s="405">
        <v>0.52423266226372112</v>
      </c>
      <c r="AC1926" s="399">
        <v>1.21</v>
      </c>
      <c r="AD1926" s="399">
        <v>2.0099999999999998</v>
      </c>
      <c r="AE1926" s="405">
        <v>6.7742543999999994E-6</v>
      </c>
      <c r="AF1926" s="405">
        <v>0.52423266226372112</v>
      </c>
      <c r="AG1926" s="399">
        <v>1.28</v>
      </c>
      <c r="AH1926" s="399">
        <v>2.2799999999999998</v>
      </c>
      <c r="AI1926" s="324">
        <v>0</v>
      </c>
      <c r="AJ1926" s="324">
        <v>0</v>
      </c>
      <c r="AK1926" s="324">
        <v>0</v>
      </c>
      <c r="AL1926" s="324">
        <v>0</v>
      </c>
      <c r="AM1926" s="324">
        <v>0</v>
      </c>
      <c r="AN1926" s="324">
        <v>0</v>
      </c>
      <c r="AO1926" s="403">
        <v>1722226</v>
      </c>
      <c r="AP1926" s="403">
        <v>3.2699999999999999E-3</v>
      </c>
      <c r="AQ1926" s="403">
        <v>5.7149999999999999E-2</v>
      </c>
      <c r="AR1926" s="403">
        <v>189</v>
      </c>
      <c r="AS1926" s="399" t="s">
        <v>2124</v>
      </c>
      <c r="AT1926" s="390">
        <v>0</v>
      </c>
      <c r="AU1926" s="390">
        <v>0</v>
      </c>
      <c r="AV1926" s="390">
        <v>0</v>
      </c>
      <c r="AY1926" s="390" t="s">
        <v>3533</v>
      </c>
    </row>
    <row r="1927" spans="1:51" s="390" customFormat="1">
      <c r="A1927" s="399" t="s">
        <v>81</v>
      </c>
      <c r="B1927" s="399" t="s">
        <v>2131</v>
      </c>
      <c r="C1927" s="399">
        <v>2.2000000000000002</v>
      </c>
      <c r="D1927" s="399">
        <v>20</v>
      </c>
      <c r="E1927" s="403">
        <v>0.156</v>
      </c>
      <c r="F1927" s="399">
        <v>0</v>
      </c>
      <c r="G1927" s="399">
        <v>1.35</v>
      </c>
      <c r="H1927" s="399">
        <v>0.7</v>
      </c>
      <c r="I1927" s="399">
        <v>1.3</v>
      </c>
      <c r="J1927" s="399">
        <v>40</v>
      </c>
      <c r="K1927" s="399">
        <v>125</v>
      </c>
      <c r="L1927" s="403">
        <v>1</v>
      </c>
      <c r="M1927" s="404">
        <v>2</v>
      </c>
      <c r="N1927" s="404">
        <v>1.9</v>
      </c>
      <c r="O1927" s="404">
        <v>1</v>
      </c>
      <c r="P1927" s="399">
        <v>100</v>
      </c>
      <c r="Q1927" s="399" t="s">
        <v>293</v>
      </c>
      <c r="R1927" s="399">
        <v>1</v>
      </c>
      <c r="S1927" s="399">
        <v>0</v>
      </c>
      <c r="T1927" s="399">
        <v>0</v>
      </c>
      <c r="U1927" s="404">
        <v>0.35</v>
      </c>
      <c r="V1927" s="404">
        <v>0.15</v>
      </c>
      <c r="W1927" s="405">
        <v>4.5898027999999997E-6</v>
      </c>
      <c r="X1927" s="405">
        <v>1.4416398309898273</v>
      </c>
      <c r="Y1927" s="399">
        <v>1.48</v>
      </c>
      <c r="Z1927" s="399">
        <v>1.79</v>
      </c>
      <c r="AA1927" s="405">
        <v>8.0751076000000005E-6</v>
      </c>
      <c r="AB1927" s="405">
        <v>1.4416398309898273</v>
      </c>
      <c r="AC1927" s="399">
        <v>1.21</v>
      </c>
      <c r="AD1927" s="399">
        <v>2.0099999999999998</v>
      </c>
      <c r="AE1927" s="405">
        <v>6.7742543999999994E-6</v>
      </c>
      <c r="AF1927" s="405">
        <v>1.4416398309898273</v>
      </c>
      <c r="AG1927" s="399">
        <v>1.28</v>
      </c>
      <c r="AH1927" s="399">
        <v>2.2799999999999998</v>
      </c>
      <c r="AI1927" s="324">
        <v>0</v>
      </c>
      <c r="AJ1927" s="324">
        <v>0</v>
      </c>
      <c r="AK1927" s="324">
        <v>0</v>
      </c>
      <c r="AL1927" s="324">
        <v>0</v>
      </c>
      <c r="AM1927" s="324">
        <v>0</v>
      </c>
      <c r="AN1927" s="324">
        <v>0</v>
      </c>
      <c r="AO1927" s="403">
        <v>2179692</v>
      </c>
      <c r="AP1927" s="403">
        <v>2.5799999999999998E-3</v>
      </c>
      <c r="AQ1927" s="403">
        <v>5.0799999999999998E-2</v>
      </c>
      <c r="AR1927" s="403">
        <v>137</v>
      </c>
      <c r="AS1927" s="399" t="s">
        <v>2124</v>
      </c>
      <c r="AT1927" s="390">
        <v>0</v>
      </c>
      <c r="AU1927" s="390">
        <v>0</v>
      </c>
      <c r="AV1927" s="390">
        <v>0</v>
      </c>
      <c r="AY1927" s="390" t="s">
        <v>3558</v>
      </c>
    </row>
    <row r="1928" spans="1:51" s="390" customFormat="1">
      <c r="A1928" s="324" t="s">
        <v>81</v>
      </c>
      <c r="B1928" s="324" t="s">
        <v>3749</v>
      </c>
      <c r="C1928" s="324">
        <v>22</v>
      </c>
      <c r="D1928" s="324">
        <v>20</v>
      </c>
      <c r="E1928" s="324">
        <v>1.89</v>
      </c>
      <c r="F1928" s="399">
        <v>0</v>
      </c>
      <c r="G1928" s="324">
        <v>0.51</v>
      </c>
      <c r="H1928" s="324">
        <v>0.7</v>
      </c>
      <c r="I1928" s="324">
        <v>0.39</v>
      </c>
      <c r="J1928" s="324">
        <v>40</v>
      </c>
      <c r="K1928" s="324">
        <v>125</v>
      </c>
      <c r="L1928" s="324">
        <v>1</v>
      </c>
      <c r="M1928" s="324">
        <v>2.2000000000000002</v>
      </c>
      <c r="N1928" s="324">
        <v>2.1</v>
      </c>
      <c r="O1928" s="324">
        <v>1</v>
      </c>
      <c r="P1928" s="324">
        <v>100</v>
      </c>
      <c r="Q1928" s="324" t="s">
        <v>293</v>
      </c>
      <c r="R1928" s="399">
        <v>1</v>
      </c>
      <c r="S1928" s="399">
        <v>0</v>
      </c>
      <c r="T1928" s="399">
        <v>0</v>
      </c>
      <c r="U1928" s="406">
        <v>0.35</v>
      </c>
      <c r="V1928" s="406">
        <v>0.15</v>
      </c>
      <c r="W1928" s="407">
        <v>4.5900000000000001E-6</v>
      </c>
      <c r="X1928" s="407">
        <v>3.76</v>
      </c>
      <c r="Y1928" s="324">
        <v>1.48</v>
      </c>
      <c r="Z1928" s="324">
        <v>1.79</v>
      </c>
      <c r="AA1928" s="407">
        <v>8.0800000000000006E-6</v>
      </c>
      <c r="AB1928" s="407">
        <v>3.76</v>
      </c>
      <c r="AC1928" s="324">
        <v>1.21</v>
      </c>
      <c r="AD1928" s="324">
        <v>2.0099999999999998</v>
      </c>
      <c r="AE1928" s="407">
        <v>6.7700000000000004E-6</v>
      </c>
      <c r="AF1928" s="407">
        <v>3.76</v>
      </c>
      <c r="AG1928" s="324">
        <v>1.28</v>
      </c>
      <c r="AH1928" s="324">
        <v>2.2799999999999998</v>
      </c>
      <c r="AI1928" s="324">
        <v>0</v>
      </c>
      <c r="AJ1928" s="324">
        <v>0</v>
      </c>
      <c r="AK1928" s="324">
        <v>0</v>
      </c>
      <c r="AL1928" s="324">
        <v>0</v>
      </c>
      <c r="AM1928" s="324">
        <v>0</v>
      </c>
      <c r="AN1928" s="324">
        <v>0</v>
      </c>
      <c r="AO1928" s="324">
        <v>8718767</v>
      </c>
      <c r="AP1928" s="324">
        <v>6.4999999999999997E-4</v>
      </c>
      <c r="AQ1928" s="324">
        <v>2.5399999999999999E-2</v>
      </c>
      <c r="AR1928" s="324">
        <v>131</v>
      </c>
      <c r="AS1928" s="324" t="s">
        <v>2124</v>
      </c>
      <c r="AT1928" s="390">
        <v>0</v>
      </c>
      <c r="AU1928" s="390">
        <v>0</v>
      </c>
      <c r="AV1928" s="390">
        <v>0</v>
      </c>
      <c r="AY1928" s="390" t="s">
        <v>3533</v>
      </c>
    </row>
    <row r="1929" spans="1:51" s="390" customFormat="1">
      <c r="A1929" s="399" t="s">
        <v>81</v>
      </c>
      <c r="B1929" s="399" t="s">
        <v>2138</v>
      </c>
      <c r="C1929" s="399">
        <v>220</v>
      </c>
      <c r="D1929" s="399">
        <v>20</v>
      </c>
      <c r="E1929" s="403">
        <v>19.2</v>
      </c>
      <c r="F1929" s="399">
        <v>0</v>
      </c>
      <c r="G1929" s="399">
        <v>0.161</v>
      </c>
      <c r="H1929" s="399">
        <v>0.7</v>
      </c>
      <c r="I1929" s="399">
        <v>0.11600000000000001</v>
      </c>
      <c r="J1929" s="399">
        <v>40</v>
      </c>
      <c r="K1929" s="399">
        <v>125</v>
      </c>
      <c r="L1929" s="403">
        <v>1</v>
      </c>
      <c r="M1929" s="404">
        <v>2</v>
      </c>
      <c r="N1929" s="404">
        <v>1.9</v>
      </c>
      <c r="O1929" s="404">
        <v>1</v>
      </c>
      <c r="P1929" s="399">
        <v>100</v>
      </c>
      <c r="Q1929" s="399" t="s">
        <v>293</v>
      </c>
      <c r="R1929" s="399">
        <v>1</v>
      </c>
      <c r="S1929" s="399">
        <v>0</v>
      </c>
      <c r="T1929" s="399">
        <v>0</v>
      </c>
      <c r="U1929" s="404">
        <v>0.35</v>
      </c>
      <c r="V1929" s="404">
        <v>0.15</v>
      </c>
      <c r="W1929" s="405">
        <v>4.5898027999999997E-6</v>
      </c>
      <c r="X1929" s="405">
        <v>11.93081213580518</v>
      </c>
      <c r="Y1929" s="399">
        <v>1.48</v>
      </c>
      <c r="Z1929" s="399">
        <v>1.79</v>
      </c>
      <c r="AA1929" s="405">
        <v>8.0751076000000005E-6</v>
      </c>
      <c r="AB1929" s="405">
        <v>11.93081213580518</v>
      </c>
      <c r="AC1929" s="399">
        <v>1.21</v>
      </c>
      <c r="AD1929" s="399">
        <v>2.0099999999999998</v>
      </c>
      <c r="AE1929" s="405">
        <v>6.7742543999999994E-6</v>
      </c>
      <c r="AF1929" s="405">
        <v>11.93081213580518</v>
      </c>
      <c r="AG1929" s="399">
        <v>1.28</v>
      </c>
      <c r="AH1929" s="399">
        <v>2.2799999999999998</v>
      </c>
      <c r="AI1929" s="324">
        <v>0</v>
      </c>
      <c r="AJ1929" s="324">
        <v>0</v>
      </c>
      <c r="AK1929" s="324">
        <v>0</v>
      </c>
      <c r="AL1929" s="324">
        <v>0</v>
      </c>
      <c r="AM1929" s="324">
        <v>0</v>
      </c>
      <c r="AN1929" s="324">
        <v>0</v>
      </c>
      <c r="AO1929" s="403">
        <v>28822372</v>
      </c>
      <c r="AP1929" s="403">
        <v>2.0000000000000001E-4</v>
      </c>
      <c r="AQ1929" s="403">
        <v>1.397E-2</v>
      </c>
      <c r="AR1929" s="403">
        <v>141</v>
      </c>
      <c r="AS1929" s="399" t="s">
        <v>2124</v>
      </c>
      <c r="AT1929" s="390">
        <v>0</v>
      </c>
      <c r="AU1929" s="390">
        <v>0</v>
      </c>
      <c r="AV1929" s="390">
        <v>0</v>
      </c>
      <c r="AY1929" s="390" t="s">
        <v>3533</v>
      </c>
    </row>
    <row r="1930" spans="1:51" s="390" customFormat="1">
      <c r="A1930" s="399" t="s">
        <v>81</v>
      </c>
      <c r="B1930" s="399" t="s">
        <v>2125</v>
      </c>
      <c r="C1930" s="399">
        <v>0.33</v>
      </c>
      <c r="D1930" s="399">
        <v>20</v>
      </c>
      <c r="E1930" s="403">
        <v>3.1E-2</v>
      </c>
      <c r="F1930" s="399">
        <v>0</v>
      </c>
      <c r="G1930" s="399">
        <v>3.05</v>
      </c>
      <c r="H1930" s="399">
        <v>0.7</v>
      </c>
      <c r="I1930" s="399">
        <v>2.6</v>
      </c>
      <c r="J1930" s="399">
        <v>40</v>
      </c>
      <c r="K1930" s="399">
        <v>125</v>
      </c>
      <c r="L1930" s="403">
        <v>1</v>
      </c>
      <c r="M1930" s="404">
        <v>2</v>
      </c>
      <c r="N1930" s="404">
        <v>1.9</v>
      </c>
      <c r="O1930" s="404">
        <v>1</v>
      </c>
      <c r="P1930" s="399">
        <v>100</v>
      </c>
      <c r="Q1930" s="399" t="s">
        <v>293</v>
      </c>
      <c r="R1930" s="399">
        <v>1</v>
      </c>
      <c r="S1930" s="399">
        <v>0</v>
      </c>
      <c r="T1930" s="399">
        <v>0</v>
      </c>
      <c r="U1930" s="404">
        <v>0.35</v>
      </c>
      <c r="V1930" s="404">
        <v>0.15</v>
      </c>
      <c r="W1930" s="405">
        <v>4.5898027999999997E-6</v>
      </c>
      <c r="X1930" s="405">
        <v>0.64873793566293514</v>
      </c>
      <c r="Y1930" s="399">
        <v>1.48</v>
      </c>
      <c r="Z1930" s="399">
        <v>1.79</v>
      </c>
      <c r="AA1930" s="405">
        <v>8.0751076000000005E-6</v>
      </c>
      <c r="AB1930" s="405">
        <v>0.64873793566293514</v>
      </c>
      <c r="AC1930" s="399">
        <v>1.21</v>
      </c>
      <c r="AD1930" s="399">
        <v>2.0099999999999998</v>
      </c>
      <c r="AE1930" s="405">
        <v>6.7742543999999994E-6</v>
      </c>
      <c r="AF1930" s="405">
        <v>0.64873793566293514</v>
      </c>
      <c r="AG1930" s="399">
        <v>1.28</v>
      </c>
      <c r="AH1930" s="399">
        <v>2.2799999999999998</v>
      </c>
      <c r="AI1930" s="324">
        <v>0</v>
      </c>
      <c r="AJ1930" s="324">
        <v>0</v>
      </c>
      <c r="AK1930" s="324">
        <v>0</v>
      </c>
      <c r="AL1930" s="324">
        <v>0</v>
      </c>
      <c r="AM1930" s="324">
        <v>0</v>
      </c>
      <c r="AN1930" s="324">
        <v>0</v>
      </c>
      <c r="AO1930" s="403">
        <v>1722226</v>
      </c>
      <c r="AP1930" s="403">
        <v>3.2699999999999999E-3</v>
      </c>
      <c r="AQ1930" s="403">
        <v>5.7149999999999999E-2</v>
      </c>
      <c r="AR1930" s="403">
        <v>169</v>
      </c>
      <c r="AS1930" s="399" t="s">
        <v>2124</v>
      </c>
      <c r="AT1930" s="390">
        <v>0</v>
      </c>
      <c r="AU1930" s="390">
        <v>0</v>
      </c>
      <c r="AV1930" s="390">
        <v>0</v>
      </c>
      <c r="AY1930" s="390" t="s">
        <v>3533</v>
      </c>
    </row>
    <row r="1931" spans="1:51" s="390" customFormat="1">
      <c r="A1931" s="399" t="s">
        <v>81</v>
      </c>
      <c r="B1931" s="399" t="s">
        <v>2132</v>
      </c>
      <c r="C1931" s="399">
        <v>3.3</v>
      </c>
      <c r="D1931" s="399">
        <v>20</v>
      </c>
      <c r="E1931" s="403">
        <v>0.20699999999999999</v>
      </c>
      <c r="F1931" s="399">
        <v>0</v>
      </c>
      <c r="G1931" s="399">
        <v>1.05</v>
      </c>
      <c r="H1931" s="399">
        <v>0.7</v>
      </c>
      <c r="I1931" s="399">
        <v>1.1000000000000001</v>
      </c>
      <c r="J1931" s="399">
        <v>40</v>
      </c>
      <c r="K1931" s="399">
        <v>125</v>
      </c>
      <c r="L1931" s="403">
        <v>1</v>
      </c>
      <c r="M1931" s="404">
        <v>2</v>
      </c>
      <c r="N1931" s="404">
        <v>1.9</v>
      </c>
      <c r="O1931" s="404">
        <v>1</v>
      </c>
      <c r="P1931" s="399">
        <v>100</v>
      </c>
      <c r="Q1931" s="399" t="s">
        <v>293</v>
      </c>
      <c r="R1931" s="399">
        <v>1</v>
      </c>
      <c r="S1931" s="399">
        <v>0</v>
      </c>
      <c r="T1931" s="399">
        <v>0</v>
      </c>
      <c r="U1931" s="404">
        <v>0.35</v>
      </c>
      <c r="V1931" s="404">
        <v>0.15</v>
      </c>
      <c r="W1931" s="405">
        <v>4.5898027999999997E-6</v>
      </c>
      <c r="X1931" s="405">
        <v>1.7299677346943905</v>
      </c>
      <c r="Y1931" s="399">
        <v>1.48</v>
      </c>
      <c r="Z1931" s="399">
        <v>1.79</v>
      </c>
      <c r="AA1931" s="405">
        <v>8.0751076000000005E-6</v>
      </c>
      <c r="AB1931" s="405">
        <v>1.7299677346943905</v>
      </c>
      <c r="AC1931" s="399">
        <v>1.21</v>
      </c>
      <c r="AD1931" s="399">
        <v>2.0099999999999998</v>
      </c>
      <c r="AE1931" s="405">
        <v>6.7742543999999994E-6</v>
      </c>
      <c r="AF1931" s="405">
        <v>1.7299677346943905</v>
      </c>
      <c r="AG1931" s="399">
        <v>1.28</v>
      </c>
      <c r="AH1931" s="399">
        <v>2.2799999999999998</v>
      </c>
      <c r="AI1931" s="324">
        <v>0</v>
      </c>
      <c r="AJ1931" s="324">
        <v>0</v>
      </c>
      <c r="AK1931" s="324">
        <v>0</v>
      </c>
      <c r="AL1931" s="324">
        <v>0</v>
      </c>
      <c r="AM1931" s="324">
        <v>0</v>
      </c>
      <c r="AN1931" s="324">
        <v>0</v>
      </c>
      <c r="AO1931" s="403">
        <v>2846944</v>
      </c>
      <c r="AP1931" s="403">
        <v>1.98E-3</v>
      </c>
      <c r="AQ1931" s="403">
        <v>4.4450000000000003E-2</v>
      </c>
      <c r="AR1931" s="403">
        <v>145</v>
      </c>
      <c r="AS1931" s="399" t="s">
        <v>2124</v>
      </c>
      <c r="AT1931" s="390">
        <v>0</v>
      </c>
      <c r="AU1931" s="390">
        <v>0</v>
      </c>
      <c r="AV1931" s="390">
        <v>0</v>
      </c>
      <c r="AY1931" s="390" t="s">
        <v>3533</v>
      </c>
    </row>
    <row r="1932" spans="1:51" s="390" customFormat="1">
      <c r="A1932" s="324" t="s">
        <v>81</v>
      </c>
      <c r="B1932" s="324" t="s">
        <v>3750</v>
      </c>
      <c r="C1932" s="324">
        <v>33</v>
      </c>
      <c r="D1932" s="324">
        <v>20</v>
      </c>
      <c r="E1932" s="324">
        <v>2.59</v>
      </c>
      <c r="F1932" s="399">
        <v>0</v>
      </c>
      <c r="G1932" s="324">
        <v>0.41</v>
      </c>
      <c r="H1932" s="324">
        <v>0.7</v>
      </c>
      <c r="I1932" s="324">
        <v>0.31</v>
      </c>
      <c r="J1932" s="324">
        <v>40</v>
      </c>
      <c r="K1932" s="324">
        <v>125</v>
      </c>
      <c r="L1932" s="324">
        <v>1</v>
      </c>
      <c r="M1932" s="324">
        <v>2.2000000000000002</v>
      </c>
      <c r="N1932" s="324">
        <v>2.1</v>
      </c>
      <c r="O1932" s="324">
        <v>1</v>
      </c>
      <c r="P1932" s="324">
        <v>100</v>
      </c>
      <c r="Q1932" s="324" t="s">
        <v>293</v>
      </c>
      <c r="R1932" s="399">
        <v>1</v>
      </c>
      <c r="S1932" s="399">
        <v>0</v>
      </c>
      <c r="T1932" s="399">
        <v>0</v>
      </c>
      <c r="U1932" s="406">
        <v>0.35</v>
      </c>
      <c r="V1932" s="406">
        <v>0.15</v>
      </c>
      <c r="W1932" s="407">
        <v>4.5900000000000001E-6</v>
      </c>
      <c r="X1932" s="407">
        <v>4.9000000000000004</v>
      </c>
      <c r="Y1932" s="324">
        <v>1.48</v>
      </c>
      <c r="Z1932" s="324">
        <v>1.79</v>
      </c>
      <c r="AA1932" s="407">
        <v>8.0800000000000006E-6</v>
      </c>
      <c r="AB1932" s="407">
        <v>4.9000000000000004</v>
      </c>
      <c r="AC1932" s="324">
        <v>1.21</v>
      </c>
      <c r="AD1932" s="324">
        <v>2.0099999999999998</v>
      </c>
      <c r="AE1932" s="407">
        <v>6.7700000000000004E-6</v>
      </c>
      <c r="AF1932" s="407">
        <v>4.9000000000000004</v>
      </c>
      <c r="AG1932" s="324">
        <v>1.28</v>
      </c>
      <c r="AH1932" s="324">
        <v>2.2799999999999998</v>
      </c>
      <c r="AI1932" s="324">
        <v>0</v>
      </c>
      <c r="AJ1932" s="324">
        <v>0</v>
      </c>
      <c r="AK1932" s="324">
        <v>0</v>
      </c>
      <c r="AL1932" s="324">
        <v>0</v>
      </c>
      <c r="AM1932" s="324">
        <v>0</v>
      </c>
      <c r="AN1932" s="324">
        <v>0</v>
      </c>
      <c r="AO1932" s="324">
        <v>11258739</v>
      </c>
      <c r="AP1932" s="324">
        <v>5.0000000000000001E-4</v>
      </c>
      <c r="AQ1932" s="324">
        <v>2.2349999999999998E-2</v>
      </c>
      <c r="AR1932" s="324">
        <v>146</v>
      </c>
      <c r="AS1932" s="324" t="s">
        <v>2124</v>
      </c>
      <c r="AT1932" s="390">
        <v>0</v>
      </c>
      <c r="AU1932" s="390">
        <v>0</v>
      </c>
      <c r="AV1932" s="390">
        <v>0</v>
      </c>
      <c r="AY1932" s="390" t="s">
        <v>3533</v>
      </c>
    </row>
    <row r="1933" spans="1:51" s="390" customFormat="1">
      <c r="A1933" s="399" t="s">
        <v>81</v>
      </c>
      <c r="B1933" s="399" t="s">
        <v>2133</v>
      </c>
      <c r="C1933" s="399">
        <v>4.7</v>
      </c>
      <c r="D1933" s="399">
        <v>20</v>
      </c>
      <c r="E1933" s="403">
        <v>0.33600000000000002</v>
      </c>
      <c r="F1933" s="399">
        <v>0</v>
      </c>
      <c r="G1933" s="399">
        <v>0.84499999999999997</v>
      </c>
      <c r="H1933" s="399">
        <v>0.7</v>
      </c>
      <c r="I1933" s="399">
        <v>1</v>
      </c>
      <c r="J1933" s="399">
        <v>40</v>
      </c>
      <c r="K1933" s="399">
        <v>125</v>
      </c>
      <c r="L1933" s="403">
        <v>1</v>
      </c>
      <c r="M1933" s="404">
        <v>2</v>
      </c>
      <c r="N1933" s="404">
        <v>1.9</v>
      </c>
      <c r="O1933" s="404">
        <v>1</v>
      </c>
      <c r="P1933" s="399">
        <v>100</v>
      </c>
      <c r="Q1933" s="399" t="s">
        <v>293</v>
      </c>
      <c r="R1933" s="399">
        <v>1</v>
      </c>
      <c r="S1933" s="399">
        <v>0</v>
      </c>
      <c r="T1933" s="399">
        <v>0</v>
      </c>
      <c r="U1933" s="404">
        <v>0.35</v>
      </c>
      <c r="V1933" s="404">
        <v>0.15</v>
      </c>
      <c r="W1933" s="405">
        <v>4.5898027999999997E-6</v>
      </c>
      <c r="X1933" s="405">
        <v>2.3099000399392233</v>
      </c>
      <c r="Y1933" s="399">
        <v>1.48</v>
      </c>
      <c r="Z1933" s="399">
        <v>1.79</v>
      </c>
      <c r="AA1933" s="405">
        <v>8.0751076000000005E-6</v>
      </c>
      <c r="AB1933" s="405">
        <v>2.3099000399392233</v>
      </c>
      <c r="AC1933" s="399">
        <v>1.21</v>
      </c>
      <c r="AD1933" s="399">
        <v>2.0099999999999998</v>
      </c>
      <c r="AE1933" s="405">
        <v>6.7742543999999994E-6</v>
      </c>
      <c r="AF1933" s="405">
        <v>2.3099000399392233</v>
      </c>
      <c r="AG1933" s="399">
        <v>1.28</v>
      </c>
      <c r="AH1933" s="399">
        <v>2.2799999999999998</v>
      </c>
      <c r="AI1933" s="324">
        <v>0</v>
      </c>
      <c r="AJ1933" s="324">
        <v>0</v>
      </c>
      <c r="AK1933" s="324">
        <v>0</v>
      </c>
      <c r="AL1933" s="324">
        <v>0</v>
      </c>
      <c r="AM1933" s="324">
        <v>0</v>
      </c>
      <c r="AN1933" s="324">
        <v>0</v>
      </c>
      <c r="AO1933" s="403">
        <v>3629040</v>
      </c>
      <c r="AP1933" s="403">
        <v>1.5499999999999999E-3</v>
      </c>
      <c r="AQ1933" s="403">
        <v>3.9370000000000002E-2</v>
      </c>
      <c r="AR1933" s="403">
        <v>108</v>
      </c>
      <c r="AS1933" s="399" t="s">
        <v>2124</v>
      </c>
      <c r="AT1933" s="390">
        <v>0</v>
      </c>
      <c r="AU1933" s="390">
        <v>0</v>
      </c>
      <c r="AV1933" s="390">
        <v>0</v>
      </c>
      <c r="AY1933" s="390" t="s">
        <v>3533</v>
      </c>
    </row>
    <row r="1934" spans="1:51" s="390" customFormat="1">
      <c r="A1934" s="324" t="s">
        <v>81</v>
      </c>
      <c r="B1934" s="324" t="s">
        <v>3751</v>
      </c>
      <c r="C1934" s="324">
        <v>47</v>
      </c>
      <c r="D1934" s="324">
        <v>20</v>
      </c>
      <c r="E1934" s="324">
        <v>3.96</v>
      </c>
      <c r="F1934" s="399">
        <v>0</v>
      </c>
      <c r="G1934" s="324">
        <v>0.32</v>
      </c>
      <c r="H1934" s="324">
        <v>0.7</v>
      </c>
      <c r="I1934" s="324">
        <v>0.25</v>
      </c>
      <c r="J1934" s="324">
        <v>40</v>
      </c>
      <c r="K1934" s="324">
        <v>125</v>
      </c>
      <c r="L1934" s="324">
        <v>1</v>
      </c>
      <c r="M1934" s="324">
        <v>2.2000000000000002</v>
      </c>
      <c r="N1934" s="324">
        <v>2.1</v>
      </c>
      <c r="O1934" s="324">
        <v>1</v>
      </c>
      <c r="P1934" s="324">
        <v>100</v>
      </c>
      <c r="Q1934" s="324" t="s">
        <v>293</v>
      </c>
      <c r="R1934" s="399">
        <v>1</v>
      </c>
      <c r="S1934" s="399">
        <v>0</v>
      </c>
      <c r="T1934" s="399">
        <v>0</v>
      </c>
      <c r="U1934" s="406">
        <v>0.35</v>
      </c>
      <c r="V1934" s="406">
        <v>0.15</v>
      </c>
      <c r="W1934" s="407">
        <v>4.5900000000000001E-6</v>
      </c>
      <c r="X1934" s="407">
        <v>5.96</v>
      </c>
      <c r="Y1934" s="324">
        <v>1.48</v>
      </c>
      <c r="Z1934" s="324">
        <v>1.79</v>
      </c>
      <c r="AA1934" s="407">
        <v>8.0800000000000006E-6</v>
      </c>
      <c r="AB1934" s="407">
        <v>5.96</v>
      </c>
      <c r="AC1934" s="324">
        <v>1.21</v>
      </c>
      <c r="AD1934" s="324">
        <v>2.0099999999999998</v>
      </c>
      <c r="AE1934" s="407">
        <v>6.7700000000000004E-6</v>
      </c>
      <c r="AF1934" s="407">
        <v>5.96</v>
      </c>
      <c r="AG1934" s="324">
        <v>1.28</v>
      </c>
      <c r="AH1934" s="324">
        <v>2.2799999999999998</v>
      </c>
      <c r="AI1934" s="324">
        <v>0</v>
      </c>
      <c r="AJ1934" s="324">
        <v>0</v>
      </c>
      <c r="AK1934" s="324">
        <v>0</v>
      </c>
      <c r="AL1934" s="324">
        <v>0</v>
      </c>
      <c r="AM1934" s="324">
        <v>0</v>
      </c>
      <c r="AN1934" s="324">
        <v>0</v>
      </c>
      <c r="AO1934" s="324">
        <v>14148675</v>
      </c>
      <c r="AP1934" s="324">
        <v>4.0000000000000002E-4</v>
      </c>
      <c r="AQ1934" s="324">
        <v>1.9939999999999999E-2</v>
      </c>
      <c r="AR1934" s="324">
        <v>151</v>
      </c>
      <c r="AS1934" s="324" t="s">
        <v>2124</v>
      </c>
      <c r="AT1934" s="390">
        <v>0</v>
      </c>
      <c r="AU1934" s="390">
        <v>0</v>
      </c>
      <c r="AV1934" s="390">
        <v>0</v>
      </c>
      <c r="AY1934" s="390" t="s">
        <v>3558</v>
      </c>
    </row>
    <row r="1935" spans="1:51" s="390" customFormat="1">
      <c r="A1935" s="399" t="s">
        <v>81</v>
      </c>
      <c r="B1935" s="399" t="s">
        <v>2126</v>
      </c>
      <c r="C1935" s="399">
        <v>0.5</v>
      </c>
      <c r="D1935" s="399">
        <v>20</v>
      </c>
      <c r="E1935" s="403">
        <v>0.04</v>
      </c>
      <c r="F1935" s="399">
        <v>0</v>
      </c>
      <c r="G1935" s="399">
        <v>2.64</v>
      </c>
      <c r="H1935" s="399">
        <v>0.7</v>
      </c>
      <c r="I1935" s="399">
        <v>2.2999999999999998</v>
      </c>
      <c r="J1935" s="399">
        <v>40</v>
      </c>
      <c r="K1935" s="399">
        <v>125</v>
      </c>
      <c r="L1935" s="403">
        <v>1</v>
      </c>
      <c r="M1935" s="404">
        <v>2</v>
      </c>
      <c r="N1935" s="404">
        <v>1.9</v>
      </c>
      <c r="O1935" s="404">
        <v>1</v>
      </c>
      <c r="P1935" s="399">
        <v>100</v>
      </c>
      <c r="Q1935" s="399" t="s">
        <v>293</v>
      </c>
      <c r="R1935" s="399">
        <v>1</v>
      </c>
      <c r="S1935" s="399">
        <v>0</v>
      </c>
      <c r="T1935" s="399">
        <v>0</v>
      </c>
      <c r="U1935" s="404">
        <v>0.35</v>
      </c>
      <c r="V1935" s="404">
        <v>0.15</v>
      </c>
      <c r="W1935" s="405">
        <v>4.5898027999999997E-6</v>
      </c>
      <c r="X1935" s="405">
        <v>0.78634898167806866</v>
      </c>
      <c r="Y1935" s="399">
        <v>1.48</v>
      </c>
      <c r="Z1935" s="399">
        <v>1.79</v>
      </c>
      <c r="AA1935" s="405">
        <v>8.0751076000000005E-6</v>
      </c>
      <c r="AB1935" s="405">
        <v>0.78634898167806866</v>
      </c>
      <c r="AC1935" s="399">
        <v>1.21</v>
      </c>
      <c r="AD1935" s="399">
        <v>2.0099999999999998</v>
      </c>
      <c r="AE1935" s="405">
        <v>6.7742543999999994E-6</v>
      </c>
      <c r="AF1935" s="405">
        <v>0.78634898167806866</v>
      </c>
      <c r="AG1935" s="399">
        <v>1.28</v>
      </c>
      <c r="AH1935" s="399">
        <v>2.2799999999999998</v>
      </c>
      <c r="AI1935" s="324">
        <v>0</v>
      </c>
      <c r="AJ1935" s="324">
        <v>0</v>
      </c>
      <c r="AK1935" s="324">
        <v>0</v>
      </c>
      <c r="AL1935" s="324">
        <v>0</v>
      </c>
      <c r="AM1935" s="324">
        <v>0</v>
      </c>
      <c r="AN1935" s="324">
        <v>0</v>
      </c>
      <c r="AO1935" s="403">
        <v>1722226</v>
      </c>
      <c r="AP1935" s="403">
        <v>3.2699999999999999E-3</v>
      </c>
      <c r="AQ1935" s="403">
        <v>5.7149999999999999E-2</v>
      </c>
      <c r="AR1935" s="403">
        <v>168</v>
      </c>
      <c r="AS1935" s="399" t="s">
        <v>2124</v>
      </c>
      <c r="AT1935" s="390">
        <v>0</v>
      </c>
      <c r="AU1935" s="390">
        <v>0</v>
      </c>
      <c r="AV1935" s="390">
        <v>0</v>
      </c>
      <c r="AY1935" s="390" t="s">
        <v>3533</v>
      </c>
    </row>
    <row r="1936" spans="1:51" s="390" customFormat="1">
      <c r="A1936" s="324" t="s">
        <v>81</v>
      </c>
      <c r="B1936" s="324" t="s">
        <v>3752</v>
      </c>
      <c r="C1936" s="324">
        <v>56</v>
      </c>
      <c r="D1936" s="324">
        <v>20</v>
      </c>
      <c r="E1936" s="324">
        <v>4.4800000000000004</v>
      </c>
      <c r="F1936" s="399">
        <v>0</v>
      </c>
      <c r="G1936" s="324">
        <v>0.3</v>
      </c>
      <c r="H1936" s="324">
        <v>0.7</v>
      </c>
      <c r="I1936" s="324">
        <v>0.24</v>
      </c>
      <c r="J1936" s="324">
        <v>40</v>
      </c>
      <c r="K1936" s="324">
        <v>125</v>
      </c>
      <c r="L1936" s="324">
        <v>1</v>
      </c>
      <c r="M1936" s="324">
        <v>2.2000000000000002</v>
      </c>
      <c r="N1936" s="324">
        <v>2.1</v>
      </c>
      <c r="O1936" s="324">
        <v>1</v>
      </c>
      <c r="P1936" s="324">
        <v>100</v>
      </c>
      <c r="Q1936" s="324" t="s">
        <v>293</v>
      </c>
      <c r="R1936" s="399">
        <v>1</v>
      </c>
      <c r="S1936" s="399">
        <v>0</v>
      </c>
      <c r="T1936" s="399">
        <v>0</v>
      </c>
      <c r="U1936" s="406">
        <v>0.35</v>
      </c>
      <c r="V1936" s="406">
        <v>0.15</v>
      </c>
      <c r="W1936" s="407">
        <v>4.5900000000000001E-6</v>
      </c>
      <c r="X1936" s="407">
        <v>6.38</v>
      </c>
      <c r="Y1936" s="324">
        <v>1.48</v>
      </c>
      <c r="Z1936" s="324">
        <v>1.79</v>
      </c>
      <c r="AA1936" s="407">
        <v>8.0800000000000006E-6</v>
      </c>
      <c r="AB1936" s="407">
        <v>6.38</v>
      </c>
      <c r="AC1936" s="324">
        <v>1.21</v>
      </c>
      <c r="AD1936" s="324">
        <v>2.0099999999999998</v>
      </c>
      <c r="AE1936" s="407">
        <v>6.7700000000000004E-6</v>
      </c>
      <c r="AF1936" s="407">
        <v>6.38</v>
      </c>
      <c r="AG1936" s="324">
        <v>1.28</v>
      </c>
      <c r="AH1936" s="324">
        <v>2.2799999999999998</v>
      </c>
      <c r="AI1936" s="324">
        <v>0</v>
      </c>
      <c r="AJ1936" s="324">
        <v>0</v>
      </c>
      <c r="AK1936" s="324">
        <v>0</v>
      </c>
      <c r="AL1936" s="324">
        <v>0</v>
      </c>
      <c r="AM1936" s="324">
        <v>0</v>
      </c>
      <c r="AN1936" s="324">
        <v>0</v>
      </c>
      <c r="AO1936" s="324">
        <v>14148675</v>
      </c>
      <c r="AP1936" s="324">
        <v>4.0000000000000002E-4</v>
      </c>
      <c r="AQ1936" s="324">
        <v>1.9939999999999999E-2</v>
      </c>
      <c r="AR1936" s="324">
        <v>144</v>
      </c>
      <c r="AS1936" s="324" t="s">
        <v>2124</v>
      </c>
      <c r="AT1936" s="390">
        <v>0</v>
      </c>
      <c r="AU1936" s="390">
        <v>0</v>
      </c>
      <c r="AV1936" s="390">
        <v>0</v>
      </c>
      <c r="AY1936" s="390" t="s">
        <v>3558</v>
      </c>
    </row>
    <row r="1937" spans="1:103" s="390" customFormat="1">
      <c r="A1937" s="399" t="s">
        <v>81</v>
      </c>
      <c r="B1937" s="399" t="s">
        <v>2127</v>
      </c>
      <c r="C1937" s="399">
        <v>0.68</v>
      </c>
      <c r="D1937" s="399">
        <v>20</v>
      </c>
      <c r="E1937" s="403">
        <v>5.7000000000000002E-2</v>
      </c>
      <c r="F1937" s="399">
        <v>0</v>
      </c>
      <c r="G1937" s="399">
        <v>2.19</v>
      </c>
      <c r="H1937" s="399">
        <v>0.7</v>
      </c>
      <c r="I1937" s="399">
        <v>2.1</v>
      </c>
      <c r="J1937" s="399">
        <v>40</v>
      </c>
      <c r="K1937" s="399">
        <v>125</v>
      </c>
      <c r="L1937" s="403">
        <v>1</v>
      </c>
      <c r="M1937" s="404">
        <v>2</v>
      </c>
      <c r="N1937" s="404">
        <v>1.9</v>
      </c>
      <c r="O1937" s="404">
        <v>1</v>
      </c>
      <c r="P1937" s="399">
        <v>100</v>
      </c>
      <c r="Q1937" s="399" t="s">
        <v>293</v>
      </c>
      <c r="R1937" s="399">
        <v>1</v>
      </c>
      <c r="S1937" s="399">
        <v>0</v>
      </c>
      <c r="T1937" s="399">
        <v>0</v>
      </c>
      <c r="U1937" s="404">
        <v>0.35</v>
      </c>
      <c r="V1937" s="404">
        <v>0.15</v>
      </c>
      <c r="W1937" s="405">
        <v>4.5898027999999997E-6</v>
      </c>
      <c r="X1937" s="405">
        <v>0.8911955219424883</v>
      </c>
      <c r="Y1937" s="399">
        <v>1.48</v>
      </c>
      <c r="Z1937" s="399">
        <v>1.79</v>
      </c>
      <c r="AA1937" s="405">
        <v>8.0751076000000005E-6</v>
      </c>
      <c r="AB1937" s="405">
        <v>0.8911955219424883</v>
      </c>
      <c r="AC1937" s="399">
        <v>1.21</v>
      </c>
      <c r="AD1937" s="399">
        <v>2.0099999999999998</v>
      </c>
      <c r="AE1937" s="405">
        <v>6.7742543999999994E-6</v>
      </c>
      <c r="AF1937" s="405">
        <v>0.8911955219424883</v>
      </c>
      <c r="AG1937" s="399">
        <v>1.28</v>
      </c>
      <c r="AH1937" s="399">
        <v>2.2799999999999998</v>
      </c>
      <c r="AI1937" s="324">
        <v>0</v>
      </c>
      <c r="AJ1937" s="324">
        <v>0</v>
      </c>
      <c r="AK1937" s="324">
        <v>0</v>
      </c>
      <c r="AL1937" s="324">
        <v>0</v>
      </c>
      <c r="AM1937" s="324">
        <v>0</v>
      </c>
      <c r="AN1937" s="324">
        <v>0</v>
      </c>
      <c r="AO1937" s="403">
        <v>1722226</v>
      </c>
      <c r="AP1937" s="403">
        <v>3.2699999999999999E-3</v>
      </c>
      <c r="AQ1937" s="403">
        <v>5.7149999999999999E-2</v>
      </c>
      <c r="AR1937" s="403">
        <v>144</v>
      </c>
      <c r="AS1937" s="399" t="s">
        <v>2124</v>
      </c>
      <c r="AT1937" s="390">
        <v>0</v>
      </c>
      <c r="AU1937" s="390">
        <v>0</v>
      </c>
      <c r="AV1937" s="390">
        <v>0</v>
      </c>
      <c r="AY1937" s="390" t="s">
        <v>3533</v>
      </c>
    </row>
    <row r="1938" spans="1:103" s="390" customFormat="1">
      <c r="A1938" s="399" t="s">
        <v>81</v>
      </c>
      <c r="B1938" s="399" t="s">
        <v>2134</v>
      </c>
      <c r="C1938" s="399">
        <v>6.8</v>
      </c>
      <c r="D1938" s="399">
        <v>20</v>
      </c>
      <c r="E1938" s="403">
        <v>0.42099999999999999</v>
      </c>
      <c r="F1938" s="399">
        <v>0</v>
      </c>
      <c r="G1938" s="399">
        <v>0.72499999999999998</v>
      </c>
      <c r="H1938" s="399">
        <v>0.7</v>
      </c>
      <c r="I1938" s="399">
        <v>0.87</v>
      </c>
      <c r="J1938" s="399">
        <v>40</v>
      </c>
      <c r="K1938" s="399">
        <v>125</v>
      </c>
      <c r="L1938" s="403">
        <v>1</v>
      </c>
      <c r="M1938" s="404">
        <v>2</v>
      </c>
      <c r="N1938" s="404">
        <v>1.9</v>
      </c>
      <c r="O1938" s="404">
        <v>1</v>
      </c>
      <c r="P1938" s="399">
        <v>100</v>
      </c>
      <c r="Q1938" s="399" t="s">
        <v>293</v>
      </c>
      <c r="R1938" s="399">
        <v>1</v>
      </c>
      <c r="S1938" s="399">
        <v>0</v>
      </c>
      <c r="T1938" s="399">
        <v>0</v>
      </c>
      <c r="U1938" s="404">
        <v>0.35</v>
      </c>
      <c r="V1938" s="404">
        <v>0.15</v>
      </c>
      <c r="W1938" s="405">
        <v>4.5898027999999997E-6</v>
      </c>
      <c r="X1938" s="405">
        <v>2.6735866126975165</v>
      </c>
      <c r="Y1938" s="399">
        <v>1.48</v>
      </c>
      <c r="Z1938" s="399">
        <v>1.79</v>
      </c>
      <c r="AA1938" s="405">
        <v>8.0751076000000005E-6</v>
      </c>
      <c r="AB1938" s="405">
        <v>2.6735866126975165</v>
      </c>
      <c r="AC1938" s="399">
        <v>1.21</v>
      </c>
      <c r="AD1938" s="399">
        <v>2.0099999999999998</v>
      </c>
      <c r="AE1938" s="405">
        <v>6.7742543999999994E-6</v>
      </c>
      <c r="AF1938" s="405">
        <v>2.6735866126975165</v>
      </c>
      <c r="AG1938" s="399">
        <v>1.28</v>
      </c>
      <c r="AH1938" s="399">
        <v>2.2799999999999998</v>
      </c>
      <c r="AI1938" s="324">
        <v>0</v>
      </c>
      <c r="AJ1938" s="324">
        <v>0</v>
      </c>
      <c r="AK1938" s="324">
        <v>0</v>
      </c>
      <c r="AL1938" s="324">
        <v>0</v>
      </c>
      <c r="AM1938" s="324">
        <v>0</v>
      </c>
      <c r="AN1938" s="324">
        <v>0</v>
      </c>
      <c r="AO1938" s="403">
        <v>3629040</v>
      </c>
      <c r="AP1938" s="403">
        <v>1.5499999999999999E-3</v>
      </c>
      <c r="AQ1938" s="403">
        <v>3.9370000000000002E-2</v>
      </c>
      <c r="AR1938" s="403">
        <v>114</v>
      </c>
      <c r="AS1938" s="399" t="s">
        <v>2124</v>
      </c>
      <c r="AT1938" s="390">
        <v>0</v>
      </c>
      <c r="AU1938" s="390">
        <v>0</v>
      </c>
      <c r="AV1938" s="390">
        <v>0</v>
      </c>
      <c r="AY1938" s="390" t="s">
        <v>3558</v>
      </c>
    </row>
    <row r="1939" spans="1:103" s="390" customFormat="1">
      <c r="A1939" s="324" t="s">
        <v>81</v>
      </c>
      <c r="B1939" s="324" t="s">
        <v>3753</v>
      </c>
      <c r="C1939" s="324">
        <v>68</v>
      </c>
      <c r="D1939" s="324">
        <v>20</v>
      </c>
      <c r="E1939" s="324">
        <v>6.14</v>
      </c>
      <c r="F1939" s="399">
        <v>0</v>
      </c>
      <c r="G1939" s="324">
        <v>0.28000000000000003</v>
      </c>
      <c r="H1939" s="324">
        <v>0.7</v>
      </c>
      <c r="I1939" s="324">
        <v>0.2</v>
      </c>
      <c r="J1939" s="324">
        <v>40</v>
      </c>
      <c r="K1939" s="324">
        <v>125</v>
      </c>
      <c r="L1939" s="324">
        <v>1</v>
      </c>
      <c r="M1939" s="324">
        <v>2.2000000000000002</v>
      </c>
      <c r="N1939" s="324">
        <v>2.1</v>
      </c>
      <c r="O1939" s="324">
        <v>1</v>
      </c>
      <c r="P1939" s="324">
        <v>100</v>
      </c>
      <c r="Q1939" s="324" t="s">
        <v>293</v>
      </c>
      <c r="R1939" s="399">
        <v>1</v>
      </c>
      <c r="S1939" s="399">
        <v>0</v>
      </c>
      <c r="T1939" s="399">
        <v>0</v>
      </c>
      <c r="U1939" s="406">
        <v>0.35</v>
      </c>
      <c r="V1939" s="406">
        <v>0.15</v>
      </c>
      <c r="W1939" s="407">
        <v>4.5900000000000001E-6</v>
      </c>
      <c r="X1939" s="407">
        <v>6.94</v>
      </c>
      <c r="Y1939" s="324">
        <v>1.48</v>
      </c>
      <c r="Z1939" s="324">
        <v>1.79</v>
      </c>
      <c r="AA1939" s="407">
        <v>8.0800000000000006E-6</v>
      </c>
      <c r="AB1939" s="407">
        <v>6.94</v>
      </c>
      <c r="AC1939" s="324">
        <v>1.21</v>
      </c>
      <c r="AD1939" s="324">
        <v>2.0099999999999998</v>
      </c>
      <c r="AE1939" s="407">
        <v>6.7700000000000004E-6</v>
      </c>
      <c r="AF1939" s="407">
        <v>6.94</v>
      </c>
      <c r="AG1939" s="324">
        <v>1.28</v>
      </c>
      <c r="AH1939" s="324">
        <v>2.2799999999999998</v>
      </c>
      <c r="AI1939" s="324">
        <v>0</v>
      </c>
      <c r="AJ1939" s="324">
        <v>0</v>
      </c>
      <c r="AK1939" s="324">
        <v>0</v>
      </c>
      <c r="AL1939" s="324">
        <v>0</v>
      </c>
      <c r="AM1939" s="324">
        <v>0</v>
      </c>
      <c r="AN1939" s="324">
        <v>0</v>
      </c>
      <c r="AO1939" s="324">
        <v>17793403</v>
      </c>
      <c r="AP1939" s="324">
        <v>3.2000000000000003E-4</v>
      </c>
      <c r="AQ1939" s="324">
        <v>1.7780000000000001E-2</v>
      </c>
      <c r="AR1939" s="324">
        <v>152</v>
      </c>
      <c r="AS1939" s="324" t="s">
        <v>2124</v>
      </c>
      <c r="AT1939" s="390">
        <v>0</v>
      </c>
      <c r="AU1939" s="390">
        <v>0</v>
      </c>
      <c r="AV1939" s="390">
        <v>0</v>
      </c>
      <c r="AY1939" s="390" t="s">
        <v>3533</v>
      </c>
    </row>
    <row r="1940" spans="1:103" s="390" customFormat="1">
      <c r="A1940" s="399" t="s">
        <v>81</v>
      </c>
      <c r="B1940" s="399" t="s">
        <v>2128</v>
      </c>
      <c r="C1940" s="399">
        <v>0.82</v>
      </c>
      <c r="D1940" s="399">
        <v>20</v>
      </c>
      <c r="E1940" s="403">
        <v>6.8000000000000005E-2</v>
      </c>
      <c r="F1940" s="399">
        <v>0</v>
      </c>
      <c r="G1940" s="399">
        <v>1.9</v>
      </c>
      <c r="H1940" s="399">
        <v>0.7</v>
      </c>
      <c r="I1940" s="399">
        <v>1.7</v>
      </c>
      <c r="J1940" s="399">
        <v>40</v>
      </c>
      <c r="K1940" s="399">
        <v>125</v>
      </c>
      <c r="L1940" s="403">
        <v>1</v>
      </c>
      <c r="M1940" s="404">
        <v>2</v>
      </c>
      <c r="N1940" s="404">
        <v>1.9</v>
      </c>
      <c r="O1940" s="404">
        <v>1</v>
      </c>
      <c r="P1940" s="399">
        <v>100</v>
      </c>
      <c r="Q1940" s="399" t="s">
        <v>293</v>
      </c>
      <c r="R1940" s="399">
        <v>1</v>
      </c>
      <c r="S1940" s="399">
        <v>0</v>
      </c>
      <c r="T1940" s="399">
        <v>0</v>
      </c>
      <c r="U1940" s="404">
        <v>0.35</v>
      </c>
      <c r="V1940" s="404">
        <v>0.15</v>
      </c>
      <c r="W1940" s="405">
        <v>4.5898027999999997E-6</v>
      </c>
      <c r="X1940" s="405">
        <v>0.92115165621658612</v>
      </c>
      <c r="Y1940" s="399">
        <v>1.48</v>
      </c>
      <c r="Z1940" s="399">
        <v>1.79</v>
      </c>
      <c r="AA1940" s="405">
        <v>8.0751076000000005E-6</v>
      </c>
      <c r="AB1940" s="405">
        <v>0.92115165621658612</v>
      </c>
      <c r="AC1940" s="399">
        <v>1.21</v>
      </c>
      <c r="AD1940" s="399">
        <v>2.0099999999999998</v>
      </c>
      <c r="AE1940" s="405">
        <v>6.7742543999999994E-6</v>
      </c>
      <c r="AF1940" s="405">
        <v>0.92115165621658612</v>
      </c>
      <c r="AG1940" s="399">
        <v>1.28</v>
      </c>
      <c r="AH1940" s="399">
        <v>2.2799999999999998</v>
      </c>
      <c r="AI1940" s="324">
        <v>0</v>
      </c>
      <c r="AJ1940" s="324">
        <v>0</v>
      </c>
      <c r="AK1940" s="324">
        <v>0</v>
      </c>
      <c r="AL1940" s="324">
        <v>0</v>
      </c>
      <c r="AM1940" s="324">
        <v>0</v>
      </c>
      <c r="AN1940" s="324">
        <v>0</v>
      </c>
      <c r="AO1940" s="403">
        <v>2179692</v>
      </c>
      <c r="AP1940" s="403">
        <v>2.5799999999999998E-3</v>
      </c>
      <c r="AQ1940" s="403">
        <v>5.0799999999999998E-2</v>
      </c>
      <c r="AR1940" s="403">
        <v>185</v>
      </c>
      <c r="AS1940" s="399" t="s">
        <v>2124</v>
      </c>
      <c r="AT1940" s="390">
        <v>0</v>
      </c>
      <c r="AU1940" s="390">
        <v>0</v>
      </c>
      <c r="AV1940" s="390">
        <v>0</v>
      </c>
      <c r="AY1940" s="390" t="s">
        <v>3533</v>
      </c>
    </row>
    <row r="1941" spans="1:103" s="390" customFormat="1">
      <c r="A1941" s="399" t="s">
        <v>81</v>
      </c>
      <c r="B1941" s="399" t="s">
        <v>2135</v>
      </c>
      <c r="C1941" s="399">
        <v>8.1999999999999993</v>
      </c>
      <c r="D1941" s="399">
        <v>20</v>
      </c>
      <c r="E1941" s="403">
        <v>0.45700000000000002</v>
      </c>
      <c r="F1941" s="399">
        <v>0</v>
      </c>
      <c r="G1941" s="399">
        <v>0.67</v>
      </c>
      <c r="H1941" s="399">
        <v>0.7</v>
      </c>
      <c r="I1941" s="399">
        <v>0.75</v>
      </c>
      <c r="J1941" s="399">
        <v>40</v>
      </c>
      <c r="K1941" s="399">
        <v>125</v>
      </c>
      <c r="L1941" s="403">
        <v>1</v>
      </c>
      <c r="M1941" s="404">
        <v>2</v>
      </c>
      <c r="N1941" s="404">
        <v>1.9</v>
      </c>
      <c r="O1941" s="404">
        <v>1</v>
      </c>
      <c r="P1941" s="399">
        <v>100</v>
      </c>
      <c r="Q1941" s="399" t="s">
        <v>293</v>
      </c>
      <c r="R1941" s="399">
        <v>1</v>
      </c>
      <c r="S1941" s="399">
        <v>0</v>
      </c>
      <c r="T1941" s="399">
        <v>0</v>
      </c>
      <c r="U1941" s="404">
        <v>0.35</v>
      </c>
      <c r="V1941" s="404">
        <v>0.15</v>
      </c>
      <c r="W1941" s="405">
        <v>4.5898027999999997E-6</v>
      </c>
      <c r="X1941" s="405">
        <v>2.9309370453527266</v>
      </c>
      <c r="Y1941" s="399">
        <v>1.48</v>
      </c>
      <c r="Z1941" s="399">
        <v>1.79</v>
      </c>
      <c r="AA1941" s="405">
        <v>8.0751076000000005E-6</v>
      </c>
      <c r="AB1941" s="405">
        <v>2.9309370453527266</v>
      </c>
      <c r="AC1941" s="399">
        <v>1.21</v>
      </c>
      <c r="AD1941" s="399">
        <v>2.0099999999999998</v>
      </c>
      <c r="AE1941" s="405">
        <v>6.7742543999999994E-6</v>
      </c>
      <c r="AF1941" s="405">
        <v>2.9309370453527266</v>
      </c>
      <c r="AG1941" s="399">
        <v>1.28</v>
      </c>
      <c r="AH1941" s="399">
        <v>2.2799999999999998</v>
      </c>
      <c r="AI1941" s="324">
        <v>0</v>
      </c>
      <c r="AJ1941" s="324">
        <v>0</v>
      </c>
      <c r="AK1941" s="324">
        <v>0</v>
      </c>
      <c r="AL1941" s="324">
        <v>0</v>
      </c>
      <c r="AM1941" s="324">
        <v>0</v>
      </c>
      <c r="AN1941" s="324">
        <v>0</v>
      </c>
      <c r="AO1941" s="403">
        <v>4448351</v>
      </c>
      <c r="AP1941" s="403">
        <v>1.2600000000000001E-3</v>
      </c>
      <c r="AQ1941" s="403">
        <v>3.5560000000000001E-2</v>
      </c>
      <c r="AR1941" s="403">
        <v>141</v>
      </c>
      <c r="AS1941" s="399" t="s">
        <v>2124</v>
      </c>
      <c r="AT1941" s="390">
        <v>0</v>
      </c>
      <c r="AU1941" s="390">
        <v>0</v>
      </c>
      <c r="AV1941" s="390">
        <v>0</v>
      </c>
      <c r="AY1941" s="390" t="s">
        <v>3533</v>
      </c>
    </row>
    <row r="1942" spans="1:103" s="390" customFormat="1">
      <c r="A1942" s="324" t="s">
        <v>81</v>
      </c>
      <c r="B1942" s="324" t="s">
        <v>3754</v>
      </c>
      <c r="C1942" s="324">
        <v>82</v>
      </c>
      <c r="D1942" s="324">
        <v>20</v>
      </c>
      <c r="E1942" s="324">
        <v>6.45</v>
      </c>
      <c r="F1942" s="399">
        <v>0</v>
      </c>
      <c r="G1942" s="324">
        <v>0.26</v>
      </c>
      <c r="H1942" s="324">
        <v>0.7</v>
      </c>
      <c r="I1942" s="324">
        <v>0.2</v>
      </c>
      <c r="J1942" s="324">
        <v>40</v>
      </c>
      <c r="K1942" s="324">
        <v>125</v>
      </c>
      <c r="L1942" s="324">
        <v>1</v>
      </c>
      <c r="M1942" s="324">
        <v>2.2000000000000002</v>
      </c>
      <c r="N1942" s="324">
        <v>2.1</v>
      </c>
      <c r="O1942" s="324">
        <v>1</v>
      </c>
      <c r="P1942" s="324">
        <v>100</v>
      </c>
      <c r="Q1942" s="324" t="s">
        <v>293</v>
      </c>
      <c r="R1942" s="399">
        <v>1</v>
      </c>
      <c r="S1942" s="399">
        <v>0</v>
      </c>
      <c r="T1942" s="399">
        <v>0</v>
      </c>
      <c r="U1942" s="406">
        <v>0.35</v>
      </c>
      <c r="V1942" s="406">
        <v>0.15</v>
      </c>
      <c r="W1942" s="407">
        <v>4.5900000000000001E-6</v>
      </c>
      <c r="X1942" s="407">
        <v>7.68</v>
      </c>
      <c r="Y1942" s="324">
        <v>1.48</v>
      </c>
      <c r="Z1942" s="324">
        <v>1.79</v>
      </c>
      <c r="AA1942" s="407">
        <v>8.0800000000000006E-6</v>
      </c>
      <c r="AB1942" s="407">
        <v>7.68</v>
      </c>
      <c r="AC1942" s="324">
        <v>1.21</v>
      </c>
      <c r="AD1942" s="324">
        <v>2.0099999999999998</v>
      </c>
      <c r="AE1942" s="407">
        <v>6.7700000000000004E-6</v>
      </c>
      <c r="AF1942" s="407">
        <v>7.68</v>
      </c>
      <c r="AG1942" s="324">
        <v>1.28</v>
      </c>
      <c r="AH1942" s="324">
        <v>2.2799999999999998</v>
      </c>
      <c r="AI1942" s="324">
        <v>0</v>
      </c>
      <c r="AJ1942" s="324">
        <v>0</v>
      </c>
      <c r="AK1942" s="324">
        <v>0</v>
      </c>
      <c r="AL1942" s="324">
        <v>0</v>
      </c>
      <c r="AM1942" s="324">
        <v>0</v>
      </c>
      <c r="AN1942" s="324">
        <v>0</v>
      </c>
      <c r="AO1942" s="324">
        <v>16995</v>
      </c>
      <c r="AP1942" s="324">
        <v>0.33098</v>
      </c>
      <c r="AQ1942" s="324">
        <v>0.57530999999999999</v>
      </c>
      <c r="AR1942" s="324">
        <v>145</v>
      </c>
      <c r="AS1942" s="324" t="s">
        <v>2124</v>
      </c>
      <c r="AT1942" s="390">
        <v>0</v>
      </c>
      <c r="AU1942" s="390">
        <v>0</v>
      </c>
      <c r="AV1942" s="390">
        <v>0</v>
      </c>
      <c r="AY1942" s="390" t="s">
        <v>3533</v>
      </c>
    </row>
    <row r="1943" spans="1:103" s="390" customFormat="1">
      <c r="A1943" s="324" t="s">
        <v>2347</v>
      </c>
      <c r="B1943" s="324">
        <v>74402800011</v>
      </c>
      <c r="C1943" s="324">
        <v>0.11</v>
      </c>
      <c r="D1943" s="324">
        <v>30</v>
      </c>
      <c r="E1943" s="395">
        <v>1.7939999999999998E-2</v>
      </c>
      <c r="F1943" s="324">
        <v>0</v>
      </c>
      <c r="G1943" s="324">
        <v>4.8</v>
      </c>
      <c r="H1943" s="324">
        <v>0.65</v>
      </c>
      <c r="I1943" s="324">
        <v>4.0999999999999996</v>
      </c>
      <c r="J1943" s="326">
        <v>40</v>
      </c>
      <c r="K1943" s="326">
        <v>125</v>
      </c>
      <c r="L1943" s="326">
        <v>1</v>
      </c>
      <c r="M1943" s="324">
        <v>2.8</v>
      </c>
      <c r="N1943" s="324">
        <v>2.8</v>
      </c>
      <c r="O1943" s="324">
        <v>1.1000000000000001</v>
      </c>
      <c r="P1943" s="324">
        <v>101</v>
      </c>
      <c r="Q1943" s="324" t="s">
        <v>293</v>
      </c>
      <c r="R1943" s="324">
        <v>1</v>
      </c>
      <c r="S1943" s="324">
        <v>0</v>
      </c>
      <c r="T1943" s="324">
        <v>1500</v>
      </c>
      <c r="U1943" s="324">
        <v>0.68159999999999998</v>
      </c>
      <c r="V1943" s="324">
        <v>0</v>
      </c>
      <c r="W1943" s="324">
        <v>4.3320000000000003E-9</v>
      </c>
      <c r="X1943" s="324">
        <v>64.327485380116968</v>
      </c>
      <c r="Y1943" s="324">
        <v>0.75280000000000002</v>
      </c>
      <c r="Z1943" s="324">
        <v>2.169</v>
      </c>
      <c r="AA1943" s="324">
        <v>4.3320000000000003E-9</v>
      </c>
      <c r="AB1943" s="324">
        <v>64.327485380116968</v>
      </c>
      <c r="AC1943" s="324">
        <v>0.75280000000000002</v>
      </c>
      <c r="AD1943" s="324">
        <v>2.169</v>
      </c>
      <c r="AE1943" s="324">
        <v>4.3320000000000003E-9</v>
      </c>
      <c r="AF1943" s="324">
        <v>64.327485380116968</v>
      </c>
      <c r="AG1943" s="324">
        <v>0.75280000000000002</v>
      </c>
      <c r="AH1943" s="324">
        <v>2.169</v>
      </c>
      <c r="AI1943" s="324">
        <v>0</v>
      </c>
      <c r="AJ1943" s="324">
        <v>0</v>
      </c>
      <c r="AK1943" s="324">
        <v>0</v>
      </c>
      <c r="AL1943" s="324">
        <v>0</v>
      </c>
      <c r="AM1943" s="396">
        <v>0</v>
      </c>
      <c r="AN1943" s="324">
        <v>0</v>
      </c>
      <c r="AO1943" s="324">
        <v>1000000000</v>
      </c>
      <c r="AP1943" s="324">
        <v>0</v>
      </c>
      <c r="AQ1943" s="324">
        <v>0</v>
      </c>
      <c r="AR1943" s="324">
        <v>0</v>
      </c>
      <c r="AS1943" s="324">
        <v>74402800011</v>
      </c>
      <c r="AT1943" s="324">
        <v>0</v>
      </c>
      <c r="AU1943" s="324">
        <v>0</v>
      </c>
      <c r="AV1943" s="324">
        <v>0</v>
      </c>
      <c r="AW1943" s="311"/>
      <c r="AX1943" s="311"/>
      <c r="AY1943" s="311"/>
      <c r="AZ1943" s="311"/>
      <c r="BA1943" s="311"/>
      <c r="BB1943" s="311"/>
      <c r="BC1943" s="311"/>
      <c r="BD1943" s="311"/>
      <c r="BE1943" s="311"/>
      <c r="BF1943" s="311"/>
      <c r="BG1943" s="311"/>
      <c r="BH1943" s="311"/>
      <c r="BI1943" s="311"/>
      <c r="BJ1943" s="311"/>
      <c r="BK1943" s="311"/>
      <c r="BL1943" s="311"/>
      <c r="BM1943" s="311"/>
      <c r="BN1943" s="311"/>
      <c r="BO1943" s="311"/>
      <c r="BP1943" s="311"/>
      <c r="BQ1943" s="311"/>
      <c r="BR1943" s="311"/>
      <c r="BS1943" s="311"/>
      <c r="BT1943" s="311"/>
      <c r="BU1943" s="311"/>
      <c r="BV1943" s="311"/>
      <c r="BW1943" s="311"/>
      <c r="BX1943" s="311"/>
      <c r="BY1943" s="311"/>
      <c r="BZ1943" s="311"/>
      <c r="CA1943" s="311"/>
      <c r="CB1943" s="311"/>
      <c r="CC1943" s="311"/>
      <c r="CD1943" s="311"/>
      <c r="CE1943" s="311"/>
      <c r="CF1943" s="311"/>
      <c r="CG1943" s="311"/>
      <c r="CH1943" s="311"/>
      <c r="CI1943" s="311"/>
      <c r="CJ1943" s="311"/>
      <c r="CK1943" s="311"/>
      <c r="CL1943" s="311"/>
      <c r="CM1943" s="311"/>
      <c r="CN1943" s="311"/>
      <c r="CO1943" s="311"/>
      <c r="CP1943" s="311"/>
      <c r="CQ1943" s="311"/>
      <c r="CR1943" s="311"/>
      <c r="CS1943" s="311"/>
      <c r="CT1943" s="311"/>
      <c r="CU1943" s="311"/>
      <c r="CV1943" s="311"/>
      <c r="CW1943" s="311"/>
      <c r="CX1943" s="311"/>
      <c r="CY1943" s="311"/>
    </row>
    <row r="1944" spans="1:103" s="390" customFormat="1">
      <c r="A1944" s="324" t="s">
        <v>2347</v>
      </c>
      <c r="B1944" s="324">
        <v>74402800033</v>
      </c>
      <c r="C1944" s="324">
        <v>0.33</v>
      </c>
      <c r="D1944" s="324">
        <v>30</v>
      </c>
      <c r="E1944" s="395">
        <v>3.5099999999999999E-2</v>
      </c>
      <c r="F1944" s="324">
        <v>0</v>
      </c>
      <c r="G1944" s="324">
        <v>2.4</v>
      </c>
      <c r="H1944" s="324">
        <v>0.65</v>
      </c>
      <c r="I1944" s="324">
        <v>2.8</v>
      </c>
      <c r="J1944" s="326">
        <v>40</v>
      </c>
      <c r="K1944" s="326">
        <v>125</v>
      </c>
      <c r="L1944" s="326">
        <v>1</v>
      </c>
      <c r="M1944" s="324">
        <v>2.8</v>
      </c>
      <c r="N1944" s="324">
        <v>2.8</v>
      </c>
      <c r="O1944" s="324">
        <v>1.1000000000000001</v>
      </c>
      <c r="P1944" s="324">
        <v>101</v>
      </c>
      <c r="Q1944" s="324" t="s">
        <v>293</v>
      </c>
      <c r="R1944" s="324">
        <v>1</v>
      </c>
      <c r="S1944" s="324">
        <v>0</v>
      </c>
      <c r="T1944" s="324">
        <v>1500</v>
      </c>
      <c r="U1944" s="324">
        <v>0.68159999999999998</v>
      </c>
      <c r="V1944" s="324">
        <v>0</v>
      </c>
      <c r="W1944" s="324">
        <v>4.3320000000000003E-9</v>
      </c>
      <c r="X1944" s="324">
        <v>82.706766917293223</v>
      </c>
      <c r="Y1944" s="324">
        <v>0.75280000000000002</v>
      </c>
      <c r="Z1944" s="324">
        <v>2.169</v>
      </c>
      <c r="AA1944" s="324">
        <v>4.3320000000000003E-9</v>
      </c>
      <c r="AB1944" s="324">
        <v>82.706766917293223</v>
      </c>
      <c r="AC1944" s="324">
        <v>0.75280000000000002</v>
      </c>
      <c r="AD1944" s="324">
        <v>2.169</v>
      </c>
      <c r="AE1944" s="324">
        <v>4.3320000000000003E-9</v>
      </c>
      <c r="AF1944" s="324">
        <v>82.706766917293223</v>
      </c>
      <c r="AG1944" s="324">
        <v>0.75280000000000002</v>
      </c>
      <c r="AH1944" s="324">
        <v>2.169</v>
      </c>
      <c r="AI1944" s="324">
        <v>0</v>
      </c>
      <c r="AJ1944" s="324">
        <v>0</v>
      </c>
      <c r="AK1944" s="324">
        <v>0</v>
      </c>
      <c r="AL1944" s="324">
        <v>0</v>
      </c>
      <c r="AM1944" s="396">
        <v>0</v>
      </c>
      <c r="AN1944" s="324">
        <v>0</v>
      </c>
      <c r="AO1944" s="324">
        <v>1000000000</v>
      </c>
      <c r="AP1944" s="324">
        <v>0</v>
      </c>
      <c r="AQ1944" s="324">
        <v>0</v>
      </c>
      <c r="AR1944" s="324">
        <v>0</v>
      </c>
      <c r="AS1944" s="324">
        <v>74402800033</v>
      </c>
      <c r="AT1944" s="324">
        <v>0</v>
      </c>
      <c r="AU1944" s="324">
        <v>0</v>
      </c>
      <c r="AV1944" s="324">
        <v>0</v>
      </c>
      <c r="AW1944" s="311"/>
      <c r="AX1944" s="311"/>
      <c r="AY1944" s="311"/>
      <c r="AZ1944" s="311"/>
      <c r="BA1944" s="311"/>
      <c r="BB1944" s="311"/>
      <c r="BC1944" s="311"/>
      <c r="BD1944" s="311"/>
      <c r="BE1944" s="311"/>
      <c r="BF1944" s="311"/>
      <c r="BG1944" s="311"/>
      <c r="BH1944" s="311"/>
      <c r="BI1944" s="311"/>
      <c r="BJ1944" s="311"/>
      <c r="BK1944" s="311"/>
      <c r="BL1944" s="311"/>
      <c r="BM1944" s="311"/>
      <c r="BN1944" s="311"/>
      <c r="BO1944" s="311"/>
      <c r="BP1944" s="311"/>
      <c r="BQ1944" s="311"/>
      <c r="BR1944" s="311"/>
      <c r="BS1944" s="311"/>
      <c r="BT1944" s="311"/>
      <c r="BU1944" s="311"/>
      <c r="BV1944" s="311"/>
      <c r="BW1944" s="311"/>
      <c r="BX1944" s="311"/>
      <c r="BY1944" s="311"/>
      <c r="BZ1944" s="311"/>
      <c r="CA1944" s="311"/>
      <c r="CB1944" s="311"/>
      <c r="CC1944" s="311"/>
      <c r="CD1944" s="311"/>
      <c r="CE1944" s="311"/>
      <c r="CF1944" s="311"/>
      <c r="CG1944" s="311"/>
      <c r="CH1944" s="311"/>
      <c r="CI1944" s="311"/>
      <c r="CJ1944" s="311"/>
      <c r="CK1944" s="311"/>
      <c r="CL1944" s="311"/>
      <c r="CM1944" s="311"/>
      <c r="CN1944" s="311"/>
      <c r="CO1944" s="311"/>
      <c r="CP1944" s="311"/>
      <c r="CQ1944" s="311"/>
      <c r="CR1944" s="311"/>
      <c r="CS1944" s="311"/>
      <c r="CT1944" s="311"/>
      <c r="CU1944" s="311"/>
      <c r="CV1944" s="311"/>
      <c r="CW1944" s="311"/>
      <c r="CX1944" s="311"/>
      <c r="CY1944" s="311"/>
    </row>
    <row r="1945" spans="1:103" s="390" customFormat="1">
      <c r="A1945" s="324" t="s">
        <v>2347</v>
      </c>
      <c r="B1945" s="324">
        <v>74402800047</v>
      </c>
      <c r="C1945" s="324">
        <v>0.47</v>
      </c>
      <c r="D1945" s="324">
        <v>30</v>
      </c>
      <c r="E1945" s="395">
        <v>4.2119999999999998E-2</v>
      </c>
      <c r="F1945" s="324">
        <v>0</v>
      </c>
      <c r="G1945" s="324">
        <v>2</v>
      </c>
      <c r="H1945" s="324">
        <v>0.65</v>
      </c>
      <c r="I1945" s="324">
        <v>2.5</v>
      </c>
      <c r="J1945" s="326">
        <v>40</v>
      </c>
      <c r="K1945" s="326">
        <v>125</v>
      </c>
      <c r="L1945" s="326">
        <v>1</v>
      </c>
      <c r="M1945" s="324">
        <v>2.8</v>
      </c>
      <c r="N1945" s="324">
        <v>2.8</v>
      </c>
      <c r="O1945" s="324">
        <v>1.1000000000000001</v>
      </c>
      <c r="P1945" s="324">
        <v>101</v>
      </c>
      <c r="Q1945" s="324" t="s">
        <v>293</v>
      </c>
      <c r="R1945" s="324">
        <v>1</v>
      </c>
      <c r="S1945" s="324">
        <v>0</v>
      </c>
      <c r="T1945" s="324">
        <v>1500</v>
      </c>
      <c r="U1945" s="324">
        <v>0.68159999999999998</v>
      </c>
      <c r="V1945" s="324">
        <v>0</v>
      </c>
      <c r="W1945" s="324">
        <v>4.3320000000000003E-9</v>
      </c>
      <c r="X1945" s="324">
        <v>91.61793372319687</v>
      </c>
      <c r="Y1945" s="324">
        <v>0.75280000000000002</v>
      </c>
      <c r="Z1945" s="324">
        <v>2.169</v>
      </c>
      <c r="AA1945" s="324">
        <v>4.3320000000000003E-9</v>
      </c>
      <c r="AB1945" s="324">
        <v>91.61793372319687</v>
      </c>
      <c r="AC1945" s="324">
        <v>0.75280000000000002</v>
      </c>
      <c r="AD1945" s="324">
        <v>2.169</v>
      </c>
      <c r="AE1945" s="324">
        <v>4.3320000000000003E-9</v>
      </c>
      <c r="AF1945" s="324">
        <v>91.61793372319687</v>
      </c>
      <c r="AG1945" s="324">
        <v>0.75280000000000002</v>
      </c>
      <c r="AH1945" s="324">
        <v>2.169</v>
      </c>
      <c r="AI1945" s="324">
        <v>0</v>
      </c>
      <c r="AJ1945" s="324">
        <v>0</v>
      </c>
      <c r="AK1945" s="324">
        <v>0</v>
      </c>
      <c r="AL1945" s="324">
        <v>0</v>
      </c>
      <c r="AM1945" s="396">
        <v>0</v>
      </c>
      <c r="AN1945" s="324">
        <v>0</v>
      </c>
      <c r="AO1945" s="324">
        <v>1000000000</v>
      </c>
      <c r="AP1945" s="324">
        <v>0</v>
      </c>
      <c r="AQ1945" s="324">
        <v>0</v>
      </c>
      <c r="AR1945" s="324">
        <v>0</v>
      </c>
      <c r="AS1945" s="324">
        <v>74402800047</v>
      </c>
      <c r="AT1945" s="324">
        <v>0</v>
      </c>
      <c r="AU1945" s="324">
        <v>0</v>
      </c>
      <c r="AV1945" s="324">
        <v>0</v>
      </c>
      <c r="AW1945" s="311"/>
      <c r="AX1945" s="311"/>
      <c r="AY1945" s="311"/>
      <c r="AZ1945" s="311"/>
      <c r="BA1945" s="311"/>
      <c r="BB1945" s="311"/>
      <c r="BC1945" s="311"/>
      <c r="BD1945" s="311"/>
      <c r="BE1945" s="311"/>
      <c r="BF1945" s="311"/>
      <c r="BG1945" s="311"/>
      <c r="BH1945" s="311"/>
      <c r="BI1945" s="311"/>
      <c r="BJ1945" s="311"/>
      <c r="BK1945" s="311"/>
      <c r="BL1945" s="311"/>
      <c r="BM1945" s="311"/>
      <c r="BN1945" s="311"/>
      <c r="BO1945" s="311"/>
      <c r="BP1945" s="311"/>
      <c r="BQ1945" s="311"/>
      <c r="BR1945" s="311"/>
      <c r="BS1945" s="311"/>
      <c r="BT1945" s="311"/>
      <c r="BU1945" s="311"/>
      <c r="BV1945" s="311"/>
      <c r="BW1945" s="311"/>
      <c r="BX1945" s="311"/>
      <c r="BY1945" s="311"/>
      <c r="BZ1945" s="311"/>
      <c r="CA1945" s="311"/>
      <c r="CB1945" s="311"/>
      <c r="CC1945" s="311"/>
      <c r="CD1945" s="311"/>
      <c r="CE1945" s="311"/>
      <c r="CF1945" s="311"/>
      <c r="CG1945" s="311"/>
      <c r="CH1945" s="311"/>
      <c r="CI1945" s="311"/>
      <c r="CJ1945" s="311"/>
      <c r="CK1945" s="311"/>
      <c r="CL1945" s="311"/>
      <c r="CM1945" s="311"/>
      <c r="CN1945" s="311"/>
      <c r="CO1945" s="311"/>
      <c r="CP1945" s="311"/>
      <c r="CQ1945" s="311"/>
      <c r="CR1945" s="311"/>
      <c r="CS1945" s="311"/>
      <c r="CT1945" s="311"/>
      <c r="CU1945" s="311"/>
      <c r="CV1945" s="311"/>
      <c r="CW1945" s="311"/>
      <c r="CX1945" s="311"/>
      <c r="CY1945" s="311"/>
    </row>
    <row r="1946" spans="1:103" s="390" customFormat="1">
      <c r="A1946" s="324" t="s">
        <v>2347</v>
      </c>
      <c r="B1946" s="324">
        <v>74402800082</v>
      </c>
      <c r="C1946" s="324">
        <v>0.82</v>
      </c>
      <c r="D1946" s="324">
        <v>30</v>
      </c>
      <c r="E1946" s="395">
        <v>6.5189999999999998E-2</v>
      </c>
      <c r="F1946" s="324">
        <v>0</v>
      </c>
      <c r="G1946" s="324">
        <v>1.6</v>
      </c>
      <c r="H1946" s="324">
        <v>0.65</v>
      </c>
      <c r="I1946" s="324">
        <v>2</v>
      </c>
      <c r="J1946" s="326">
        <v>40</v>
      </c>
      <c r="K1946" s="326">
        <v>125</v>
      </c>
      <c r="L1946" s="326">
        <v>1</v>
      </c>
      <c r="M1946" s="324">
        <v>2.8</v>
      </c>
      <c r="N1946" s="324">
        <v>2.8</v>
      </c>
      <c r="O1946" s="324">
        <v>1.1000000000000001</v>
      </c>
      <c r="P1946" s="324">
        <v>101</v>
      </c>
      <c r="Q1946" s="324" t="s">
        <v>293</v>
      </c>
      <c r="R1946" s="324">
        <v>1</v>
      </c>
      <c r="S1946" s="324">
        <v>0</v>
      </c>
      <c r="T1946" s="324">
        <v>1500</v>
      </c>
      <c r="U1946" s="324">
        <v>0.68159999999999998</v>
      </c>
      <c r="V1946" s="324">
        <v>0</v>
      </c>
      <c r="W1946" s="324">
        <v>4.3320000000000003E-9</v>
      </c>
      <c r="X1946" s="324">
        <v>110.6612685560054</v>
      </c>
      <c r="Y1946" s="324">
        <v>0.75280000000000002</v>
      </c>
      <c r="Z1946" s="324">
        <v>2.169</v>
      </c>
      <c r="AA1946" s="324">
        <v>4.3320000000000003E-9</v>
      </c>
      <c r="AB1946" s="324">
        <v>110.6612685560054</v>
      </c>
      <c r="AC1946" s="324">
        <v>0.75280000000000002</v>
      </c>
      <c r="AD1946" s="324">
        <v>2.169</v>
      </c>
      <c r="AE1946" s="324">
        <v>4.3320000000000003E-9</v>
      </c>
      <c r="AF1946" s="324">
        <v>110.6612685560054</v>
      </c>
      <c r="AG1946" s="324">
        <v>0.75280000000000002</v>
      </c>
      <c r="AH1946" s="324">
        <v>2.169</v>
      </c>
      <c r="AI1946" s="324">
        <v>0</v>
      </c>
      <c r="AJ1946" s="324">
        <v>0</v>
      </c>
      <c r="AK1946" s="324">
        <v>0</v>
      </c>
      <c r="AL1946" s="324">
        <v>0</v>
      </c>
      <c r="AM1946" s="396">
        <v>0</v>
      </c>
      <c r="AN1946" s="324">
        <v>0</v>
      </c>
      <c r="AO1946" s="324">
        <v>1000000000</v>
      </c>
      <c r="AP1946" s="324">
        <v>0</v>
      </c>
      <c r="AQ1946" s="324">
        <v>0</v>
      </c>
      <c r="AR1946" s="324">
        <v>0</v>
      </c>
      <c r="AS1946" s="324">
        <v>74402800082</v>
      </c>
      <c r="AT1946" s="324">
        <v>0</v>
      </c>
      <c r="AU1946" s="324">
        <v>0</v>
      </c>
      <c r="AV1946" s="324">
        <v>0</v>
      </c>
      <c r="AW1946" s="311"/>
      <c r="AX1946" s="311"/>
      <c r="AY1946" s="311"/>
      <c r="AZ1946" s="311"/>
      <c r="BA1946" s="311"/>
      <c r="BB1946" s="311"/>
      <c r="BC1946" s="311"/>
      <c r="BD1946" s="311"/>
      <c r="BE1946" s="311"/>
      <c r="BF1946" s="311"/>
      <c r="BG1946" s="311"/>
      <c r="BH1946" s="311"/>
      <c r="BI1946" s="311"/>
      <c r="BJ1946" s="311"/>
      <c r="BK1946" s="311"/>
      <c r="BL1946" s="311"/>
      <c r="BM1946" s="311"/>
      <c r="BN1946" s="311"/>
      <c r="BO1946" s="311"/>
      <c r="BP1946" s="311"/>
      <c r="BQ1946" s="311"/>
      <c r="BR1946" s="311"/>
      <c r="BS1946" s="311"/>
      <c r="BT1946" s="311"/>
      <c r="BU1946" s="311"/>
      <c r="BV1946" s="311"/>
      <c r="BW1946" s="311"/>
      <c r="BX1946" s="311"/>
      <c r="BY1946" s="311"/>
      <c r="BZ1946" s="311"/>
      <c r="CA1946" s="311"/>
      <c r="CB1946" s="311"/>
      <c r="CC1946" s="311"/>
      <c r="CD1946" s="311"/>
      <c r="CE1946" s="311"/>
      <c r="CF1946" s="311"/>
      <c r="CG1946" s="311"/>
      <c r="CH1946" s="311"/>
      <c r="CI1946" s="311"/>
      <c r="CJ1946" s="311"/>
      <c r="CK1946" s="311"/>
      <c r="CL1946" s="311"/>
      <c r="CM1946" s="311"/>
      <c r="CN1946" s="311"/>
      <c r="CO1946" s="311"/>
      <c r="CP1946" s="311"/>
      <c r="CQ1946" s="311"/>
      <c r="CR1946" s="311"/>
      <c r="CS1946" s="311"/>
      <c r="CT1946" s="311"/>
      <c r="CU1946" s="311"/>
      <c r="CV1946" s="311"/>
      <c r="CW1946" s="311"/>
      <c r="CX1946" s="311"/>
      <c r="CY1946" s="311"/>
    </row>
    <row r="1947" spans="1:103" s="390" customFormat="1">
      <c r="A1947" s="324" t="s">
        <v>2347</v>
      </c>
      <c r="B1947" s="324">
        <v>744028001</v>
      </c>
      <c r="C1947" s="324">
        <v>1</v>
      </c>
      <c r="D1947" s="324">
        <v>30</v>
      </c>
      <c r="E1947" s="395">
        <v>8.5150000000000003E-2</v>
      </c>
      <c r="F1947" s="324">
        <v>0</v>
      </c>
      <c r="G1947" s="324">
        <v>1.5</v>
      </c>
      <c r="H1947" s="324">
        <v>0.65</v>
      </c>
      <c r="I1947" s="324">
        <v>1.75</v>
      </c>
      <c r="J1947" s="326">
        <v>40</v>
      </c>
      <c r="K1947" s="326">
        <v>125</v>
      </c>
      <c r="L1947" s="326">
        <v>1</v>
      </c>
      <c r="M1947" s="324">
        <v>2.8</v>
      </c>
      <c r="N1947" s="324">
        <v>2.8</v>
      </c>
      <c r="O1947" s="324">
        <v>1.1000000000000001</v>
      </c>
      <c r="P1947" s="324">
        <v>101</v>
      </c>
      <c r="Q1947" s="324" t="s">
        <v>293</v>
      </c>
      <c r="R1947" s="324">
        <v>1</v>
      </c>
      <c r="S1947" s="324">
        <v>0</v>
      </c>
      <c r="T1947" s="324">
        <v>1500</v>
      </c>
      <c r="U1947" s="324">
        <v>0.68159999999999998</v>
      </c>
      <c r="V1947" s="324">
        <v>0</v>
      </c>
      <c r="W1947" s="324">
        <v>4.3320000000000003E-9</v>
      </c>
      <c r="X1947" s="324">
        <v>116.95906432748536</v>
      </c>
      <c r="Y1947" s="324">
        <v>0.75280000000000002</v>
      </c>
      <c r="Z1947" s="324">
        <v>2.169</v>
      </c>
      <c r="AA1947" s="324">
        <v>4.3320000000000003E-9</v>
      </c>
      <c r="AB1947" s="324">
        <v>116.95906432748536</v>
      </c>
      <c r="AC1947" s="324">
        <v>0.75280000000000002</v>
      </c>
      <c r="AD1947" s="324">
        <v>2.169</v>
      </c>
      <c r="AE1947" s="324">
        <v>4.3320000000000003E-9</v>
      </c>
      <c r="AF1947" s="324">
        <v>116.95906432748536</v>
      </c>
      <c r="AG1947" s="324">
        <v>0.75280000000000002</v>
      </c>
      <c r="AH1947" s="324">
        <v>2.169</v>
      </c>
      <c r="AI1947" s="324">
        <v>0</v>
      </c>
      <c r="AJ1947" s="324">
        <v>0</v>
      </c>
      <c r="AK1947" s="324">
        <v>0</v>
      </c>
      <c r="AL1947" s="324">
        <v>0</v>
      </c>
      <c r="AM1947" s="396">
        <v>0</v>
      </c>
      <c r="AN1947" s="324">
        <v>0</v>
      </c>
      <c r="AO1947" s="324">
        <v>1000000000</v>
      </c>
      <c r="AP1947" s="324">
        <v>0</v>
      </c>
      <c r="AQ1947" s="324">
        <v>0</v>
      </c>
      <c r="AR1947" s="324">
        <v>0</v>
      </c>
      <c r="AS1947" s="324">
        <v>744028001</v>
      </c>
      <c r="AT1947" s="324">
        <v>0</v>
      </c>
      <c r="AU1947" s="324">
        <v>0</v>
      </c>
      <c r="AV1947" s="324">
        <v>0</v>
      </c>
      <c r="AW1947" s="311"/>
      <c r="AX1947" s="311"/>
      <c r="AY1947" s="311"/>
      <c r="AZ1947" s="311"/>
      <c r="BA1947" s="311"/>
      <c r="BB1947" s="311"/>
      <c r="BC1947" s="311"/>
      <c r="BD1947" s="311"/>
      <c r="BE1947" s="311"/>
      <c r="BF1947" s="311"/>
      <c r="BG1947" s="311"/>
      <c r="BH1947" s="311"/>
      <c r="BI1947" s="311"/>
      <c r="BJ1947" s="311"/>
      <c r="BK1947" s="311"/>
      <c r="BL1947" s="311"/>
      <c r="BM1947" s="311"/>
      <c r="BN1947" s="311"/>
      <c r="BO1947" s="311"/>
      <c r="BP1947" s="311"/>
      <c r="BQ1947" s="311"/>
      <c r="BR1947" s="311"/>
      <c r="BS1947" s="311"/>
      <c r="BT1947" s="311"/>
      <c r="BU1947" s="311"/>
      <c r="BV1947" s="311"/>
      <c r="BW1947" s="311"/>
      <c r="BX1947" s="311"/>
      <c r="BY1947" s="311"/>
      <c r="BZ1947" s="311"/>
      <c r="CA1947" s="311"/>
      <c r="CB1947" s="311"/>
      <c r="CC1947" s="311"/>
      <c r="CD1947" s="311"/>
      <c r="CE1947" s="311"/>
      <c r="CF1947" s="311"/>
      <c r="CG1947" s="311"/>
      <c r="CH1947" s="311"/>
      <c r="CI1947" s="311"/>
      <c r="CJ1947" s="311"/>
      <c r="CK1947" s="311"/>
      <c r="CL1947" s="311"/>
      <c r="CM1947" s="311"/>
      <c r="CN1947" s="311"/>
      <c r="CO1947" s="311"/>
      <c r="CP1947" s="311"/>
      <c r="CQ1947" s="311"/>
      <c r="CR1947" s="311"/>
      <c r="CS1947" s="311"/>
      <c r="CT1947" s="311"/>
      <c r="CU1947" s="311"/>
      <c r="CV1947" s="311"/>
      <c r="CW1947" s="311"/>
      <c r="CX1947" s="311"/>
      <c r="CY1947" s="311"/>
    </row>
    <row r="1948" spans="1:103" s="390" customFormat="1">
      <c r="A1948" s="324" t="s">
        <v>2347</v>
      </c>
      <c r="B1948" s="324">
        <v>744028002</v>
      </c>
      <c r="C1948" s="324">
        <v>2.2000000000000002</v>
      </c>
      <c r="D1948" s="324">
        <v>30</v>
      </c>
      <c r="E1948" s="395">
        <v>0.155</v>
      </c>
      <c r="F1948" s="324">
        <v>0</v>
      </c>
      <c r="G1948" s="324">
        <v>1</v>
      </c>
      <c r="H1948" s="324">
        <v>0.65</v>
      </c>
      <c r="I1948" s="324">
        <v>1.3</v>
      </c>
      <c r="J1948" s="326">
        <v>40</v>
      </c>
      <c r="K1948" s="326">
        <v>125</v>
      </c>
      <c r="L1948" s="326">
        <v>1</v>
      </c>
      <c r="M1948" s="324">
        <v>2.8</v>
      </c>
      <c r="N1948" s="324">
        <v>2.8</v>
      </c>
      <c r="O1948" s="324">
        <v>1.1000000000000001</v>
      </c>
      <c r="P1948" s="324">
        <v>101</v>
      </c>
      <c r="Q1948" s="324" t="s">
        <v>293</v>
      </c>
      <c r="R1948" s="324">
        <v>1</v>
      </c>
      <c r="S1948" s="324">
        <v>0</v>
      </c>
      <c r="T1948" s="324">
        <v>1500</v>
      </c>
      <c r="U1948" s="324">
        <v>0.68159999999999998</v>
      </c>
      <c r="V1948" s="324">
        <v>0</v>
      </c>
      <c r="W1948" s="324">
        <v>4.3320000000000003E-9</v>
      </c>
      <c r="X1948" s="324">
        <v>183.79281537176274</v>
      </c>
      <c r="Y1948" s="324">
        <v>0.75280000000000002</v>
      </c>
      <c r="Z1948" s="324">
        <v>2.169</v>
      </c>
      <c r="AA1948" s="324">
        <v>4.3320000000000003E-9</v>
      </c>
      <c r="AB1948" s="324">
        <v>183.79281537176274</v>
      </c>
      <c r="AC1948" s="324">
        <v>0.75280000000000002</v>
      </c>
      <c r="AD1948" s="324">
        <v>2.169</v>
      </c>
      <c r="AE1948" s="324">
        <v>4.3320000000000003E-9</v>
      </c>
      <c r="AF1948" s="324">
        <v>183.79281537176274</v>
      </c>
      <c r="AG1948" s="324">
        <v>0.75280000000000002</v>
      </c>
      <c r="AH1948" s="324">
        <v>2.169</v>
      </c>
      <c r="AI1948" s="324">
        <v>0</v>
      </c>
      <c r="AJ1948" s="324">
        <v>0</v>
      </c>
      <c r="AK1948" s="324">
        <v>0</v>
      </c>
      <c r="AL1948" s="324">
        <v>0</v>
      </c>
      <c r="AM1948" s="396">
        <v>0</v>
      </c>
      <c r="AN1948" s="324">
        <v>0</v>
      </c>
      <c r="AO1948" s="324">
        <v>1000000000</v>
      </c>
      <c r="AP1948" s="324">
        <v>0</v>
      </c>
      <c r="AQ1948" s="324">
        <v>0</v>
      </c>
      <c r="AR1948" s="324">
        <v>0</v>
      </c>
      <c r="AS1948" s="324">
        <v>744028002</v>
      </c>
      <c r="AT1948" s="324">
        <v>0</v>
      </c>
      <c r="AU1948" s="324">
        <v>0</v>
      </c>
      <c r="AV1948" s="324">
        <v>0</v>
      </c>
      <c r="AW1948" s="311"/>
      <c r="AX1948" s="311"/>
      <c r="AY1948" s="311"/>
      <c r="AZ1948" s="311"/>
      <c r="BA1948" s="311"/>
      <c r="BB1948" s="311"/>
      <c r="BC1948" s="311"/>
      <c r="BD1948" s="311"/>
      <c r="BE1948" s="311"/>
      <c r="BF1948" s="311"/>
      <c r="BG1948" s="311"/>
      <c r="BH1948" s="311"/>
      <c r="BI1948" s="311"/>
      <c r="BJ1948" s="311"/>
      <c r="BK1948" s="311"/>
      <c r="BL1948" s="311"/>
      <c r="BM1948" s="311"/>
      <c r="BN1948" s="311"/>
      <c r="BO1948" s="311"/>
      <c r="BP1948" s="311"/>
      <c r="BQ1948" s="311"/>
      <c r="BR1948" s="311"/>
      <c r="BS1948" s="311"/>
      <c r="BT1948" s="311"/>
      <c r="BU1948" s="311"/>
      <c r="BV1948" s="311"/>
      <c r="BW1948" s="311"/>
      <c r="BX1948" s="311"/>
      <c r="BY1948" s="311"/>
      <c r="BZ1948" s="311"/>
      <c r="CA1948" s="311"/>
      <c r="CB1948" s="311"/>
      <c r="CC1948" s="311"/>
      <c r="CD1948" s="311"/>
      <c r="CE1948" s="311"/>
      <c r="CF1948" s="311"/>
      <c r="CG1948" s="311"/>
      <c r="CH1948" s="311"/>
      <c r="CI1948" s="311"/>
      <c r="CJ1948" s="311"/>
      <c r="CK1948" s="311"/>
      <c r="CL1948" s="311"/>
      <c r="CM1948" s="311"/>
      <c r="CN1948" s="311"/>
      <c r="CO1948" s="311"/>
      <c r="CP1948" s="311"/>
      <c r="CQ1948" s="311"/>
      <c r="CR1948" s="311"/>
      <c r="CS1948" s="311"/>
      <c r="CT1948" s="311"/>
      <c r="CU1948" s="311"/>
      <c r="CV1948" s="311"/>
      <c r="CW1948" s="311"/>
      <c r="CX1948" s="311"/>
      <c r="CY1948" s="311"/>
    </row>
    <row r="1949" spans="1:103" s="390" customFormat="1">
      <c r="A1949" s="324" t="s">
        <v>2347</v>
      </c>
      <c r="B1949" s="324">
        <v>744028003</v>
      </c>
      <c r="C1949" s="324">
        <v>3.3</v>
      </c>
      <c r="D1949" s="324">
        <v>30</v>
      </c>
      <c r="E1949" s="395">
        <v>0.22014999999999998</v>
      </c>
      <c r="F1949" s="324">
        <v>0</v>
      </c>
      <c r="G1949" s="324">
        <v>0.85</v>
      </c>
      <c r="H1949" s="324">
        <v>0.65</v>
      </c>
      <c r="I1949" s="324">
        <v>1</v>
      </c>
      <c r="J1949" s="326">
        <v>40</v>
      </c>
      <c r="K1949" s="326">
        <v>125</v>
      </c>
      <c r="L1949" s="326">
        <v>1</v>
      </c>
      <c r="M1949" s="324">
        <v>2.8</v>
      </c>
      <c r="N1949" s="324">
        <v>2.8</v>
      </c>
      <c r="O1949" s="324">
        <v>1.1000000000000001</v>
      </c>
      <c r="P1949" s="324">
        <v>101</v>
      </c>
      <c r="Q1949" s="324" t="s">
        <v>293</v>
      </c>
      <c r="R1949" s="324">
        <v>1</v>
      </c>
      <c r="S1949" s="324">
        <v>0</v>
      </c>
      <c r="T1949" s="324">
        <v>1500</v>
      </c>
      <c r="U1949" s="324">
        <v>0.68159999999999998</v>
      </c>
      <c r="V1949" s="324">
        <v>0</v>
      </c>
      <c r="W1949" s="324">
        <v>4.3320000000000003E-9</v>
      </c>
      <c r="X1949" s="324">
        <v>231.57894736842104</v>
      </c>
      <c r="Y1949" s="324">
        <v>0.75280000000000002</v>
      </c>
      <c r="Z1949" s="324">
        <v>2.169</v>
      </c>
      <c r="AA1949" s="324">
        <v>4.3320000000000003E-9</v>
      </c>
      <c r="AB1949" s="324">
        <v>231.57894736842104</v>
      </c>
      <c r="AC1949" s="324">
        <v>0.75280000000000002</v>
      </c>
      <c r="AD1949" s="324">
        <v>2.169</v>
      </c>
      <c r="AE1949" s="324">
        <v>4.3320000000000003E-9</v>
      </c>
      <c r="AF1949" s="324">
        <v>231.57894736842104</v>
      </c>
      <c r="AG1949" s="324">
        <v>0.75280000000000002</v>
      </c>
      <c r="AH1949" s="324">
        <v>2.169</v>
      </c>
      <c r="AI1949" s="324">
        <v>0</v>
      </c>
      <c r="AJ1949" s="324">
        <v>0</v>
      </c>
      <c r="AK1949" s="324">
        <v>0</v>
      </c>
      <c r="AL1949" s="324">
        <v>0</v>
      </c>
      <c r="AM1949" s="396">
        <v>0</v>
      </c>
      <c r="AN1949" s="324">
        <v>0</v>
      </c>
      <c r="AO1949" s="324">
        <v>1000000000</v>
      </c>
      <c r="AP1949" s="324">
        <v>0</v>
      </c>
      <c r="AQ1949" s="324">
        <v>0</v>
      </c>
      <c r="AR1949" s="324">
        <v>0</v>
      </c>
      <c r="AS1949" s="324">
        <v>744028003</v>
      </c>
      <c r="AT1949" s="324">
        <v>0</v>
      </c>
      <c r="AU1949" s="324">
        <v>0</v>
      </c>
      <c r="AV1949" s="324">
        <v>0</v>
      </c>
      <c r="AW1949" s="311"/>
      <c r="AX1949" s="311"/>
      <c r="AY1949" s="311"/>
      <c r="AZ1949" s="311"/>
      <c r="BA1949" s="311"/>
      <c r="BB1949" s="311"/>
      <c r="BC1949" s="311"/>
      <c r="BD1949" s="311"/>
      <c r="BE1949" s="311"/>
      <c r="BF1949" s="311"/>
      <c r="BG1949" s="311"/>
      <c r="BH1949" s="311"/>
      <c r="BI1949" s="311"/>
      <c r="BJ1949" s="311"/>
      <c r="BK1949" s="311"/>
      <c r="BL1949" s="311"/>
      <c r="BM1949" s="311"/>
      <c r="BN1949" s="311"/>
      <c r="BO1949" s="311"/>
      <c r="BP1949" s="311"/>
      <c r="BQ1949" s="311"/>
      <c r="BR1949" s="311"/>
      <c r="BS1949" s="311"/>
      <c r="BT1949" s="311"/>
      <c r="BU1949" s="311"/>
      <c r="BV1949" s="311"/>
      <c r="BW1949" s="311"/>
      <c r="BX1949" s="311"/>
      <c r="BY1949" s="311"/>
      <c r="BZ1949" s="311"/>
      <c r="CA1949" s="311"/>
      <c r="CB1949" s="311"/>
      <c r="CC1949" s="311"/>
      <c r="CD1949" s="311"/>
      <c r="CE1949" s="311"/>
      <c r="CF1949" s="311"/>
      <c r="CG1949" s="311"/>
      <c r="CH1949" s="311"/>
      <c r="CI1949" s="311"/>
      <c r="CJ1949" s="311"/>
      <c r="CK1949" s="311"/>
      <c r="CL1949" s="311"/>
      <c r="CM1949" s="311"/>
      <c r="CN1949" s="311"/>
      <c r="CO1949" s="311"/>
      <c r="CP1949" s="311"/>
      <c r="CQ1949" s="311"/>
      <c r="CR1949" s="311"/>
      <c r="CS1949" s="311"/>
      <c r="CT1949" s="311"/>
      <c r="CU1949" s="311"/>
      <c r="CV1949" s="311"/>
      <c r="CW1949" s="311"/>
      <c r="CX1949" s="311"/>
      <c r="CY1949" s="311"/>
    </row>
    <row r="1950" spans="1:103" s="390" customFormat="1">
      <c r="A1950" s="324" t="s">
        <v>2347</v>
      </c>
      <c r="B1950" s="324">
        <v>744028004</v>
      </c>
      <c r="C1950" s="324">
        <v>4.7</v>
      </c>
      <c r="D1950" s="324">
        <v>30</v>
      </c>
      <c r="E1950" s="395">
        <v>0.31004999999999999</v>
      </c>
      <c r="F1950" s="324">
        <v>0</v>
      </c>
      <c r="G1950" s="324">
        <v>0.7</v>
      </c>
      <c r="H1950" s="324">
        <v>0.65</v>
      </c>
      <c r="I1950" s="324">
        <v>0.85</v>
      </c>
      <c r="J1950" s="326">
        <v>40</v>
      </c>
      <c r="K1950" s="326">
        <v>125</v>
      </c>
      <c r="L1950" s="326">
        <v>1</v>
      </c>
      <c r="M1950" s="324">
        <v>2.8</v>
      </c>
      <c r="N1950" s="324">
        <v>2.8</v>
      </c>
      <c r="O1950" s="324">
        <v>1.1000000000000001</v>
      </c>
      <c r="P1950" s="324">
        <v>101</v>
      </c>
      <c r="Q1950" s="324" t="s">
        <v>293</v>
      </c>
      <c r="R1950" s="324">
        <v>1</v>
      </c>
      <c r="S1950" s="324">
        <v>0</v>
      </c>
      <c r="T1950" s="324">
        <v>1500</v>
      </c>
      <c r="U1950" s="324">
        <v>0.68159999999999998</v>
      </c>
      <c r="V1950" s="324">
        <v>0</v>
      </c>
      <c r="W1950" s="324">
        <v>4.3320000000000003E-9</v>
      </c>
      <c r="X1950" s="324">
        <v>265.9875495189587</v>
      </c>
      <c r="Y1950" s="324">
        <v>0.75280000000000002</v>
      </c>
      <c r="Z1950" s="324">
        <v>2.169</v>
      </c>
      <c r="AA1950" s="324">
        <v>4.3320000000000003E-9</v>
      </c>
      <c r="AB1950" s="324">
        <v>265.9875495189587</v>
      </c>
      <c r="AC1950" s="324">
        <v>0.75280000000000002</v>
      </c>
      <c r="AD1950" s="324">
        <v>2.169</v>
      </c>
      <c r="AE1950" s="324">
        <v>4.3320000000000003E-9</v>
      </c>
      <c r="AF1950" s="324">
        <v>265.9875495189587</v>
      </c>
      <c r="AG1950" s="324">
        <v>0.75280000000000002</v>
      </c>
      <c r="AH1950" s="324">
        <v>2.169</v>
      </c>
      <c r="AI1950" s="324">
        <v>0</v>
      </c>
      <c r="AJ1950" s="324">
        <v>0</v>
      </c>
      <c r="AK1950" s="324">
        <v>0</v>
      </c>
      <c r="AL1950" s="324">
        <v>0</v>
      </c>
      <c r="AM1950" s="396">
        <v>0</v>
      </c>
      <c r="AN1950" s="324">
        <v>0</v>
      </c>
      <c r="AO1950" s="324">
        <v>1000000000</v>
      </c>
      <c r="AP1950" s="324">
        <v>0</v>
      </c>
      <c r="AQ1950" s="324">
        <v>0</v>
      </c>
      <c r="AR1950" s="324">
        <v>0</v>
      </c>
      <c r="AS1950" s="324">
        <v>744028004</v>
      </c>
      <c r="AT1950" s="324">
        <v>0</v>
      </c>
      <c r="AU1950" s="324">
        <v>0</v>
      </c>
      <c r="AV1950" s="324">
        <v>0</v>
      </c>
      <c r="AW1950" s="311"/>
      <c r="AX1950" s="311"/>
      <c r="AY1950" s="311"/>
      <c r="AZ1950" s="311"/>
      <c r="BA1950" s="311"/>
      <c r="BB1950" s="311"/>
      <c r="BC1950" s="311"/>
      <c r="BD1950" s="311"/>
      <c r="BE1950" s="311"/>
      <c r="BF1950" s="311"/>
      <c r="BG1950" s="311"/>
      <c r="BH1950" s="311"/>
      <c r="BI1950" s="311"/>
      <c r="BJ1950" s="311"/>
      <c r="BK1950" s="311"/>
      <c r="BL1950" s="311"/>
      <c r="BM1950" s="311"/>
      <c r="BN1950" s="311"/>
      <c r="BO1950" s="311"/>
      <c r="BP1950" s="311"/>
      <c r="BQ1950" s="311"/>
      <c r="BR1950" s="311"/>
      <c r="BS1950" s="311"/>
      <c r="BT1950" s="311"/>
      <c r="BU1950" s="311"/>
      <c r="BV1950" s="311"/>
      <c r="BW1950" s="311"/>
      <c r="BX1950" s="311"/>
      <c r="BY1950" s="311"/>
      <c r="BZ1950" s="311"/>
      <c r="CA1950" s="311"/>
      <c r="CB1950" s="311"/>
      <c r="CC1950" s="311"/>
      <c r="CD1950" s="311"/>
      <c r="CE1950" s="311"/>
      <c r="CF1950" s="311"/>
      <c r="CG1950" s="311"/>
      <c r="CH1950" s="311"/>
      <c r="CI1950" s="311"/>
      <c r="CJ1950" s="311"/>
      <c r="CK1950" s="311"/>
      <c r="CL1950" s="311"/>
      <c r="CM1950" s="311"/>
      <c r="CN1950" s="311"/>
      <c r="CO1950" s="311"/>
      <c r="CP1950" s="311"/>
      <c r="CQ1950" s="311"/>
      <c r="CR1950" s="311"/>
      <c r="CS1950" s="311"/>
      <c r="CT1950" s="311"/>
      <c r="CU1950" s="311"/>
      <c r="CV1950" s="311"/>
      <c r="CW1950" s="311"/>
      <c r="CX1950" s="311"/>
      <c r="CY1950" s="311"/>
    </row>
    <row r="1951" spans="1:103" s="390" customFormat="1">
      <c r="A1951" s="324" t="s">
        <v>2347</v>
      </c>
      <c r="B1951" s="324">
        <v>744028006</v>
      </c>
      <c r="C1951" s="324">
        <v>6.8</v>
      </c>
      <c r="D1951" s="324">
        <v>30</v>
      </c>
      <c r="E1951" s="395">
        <v>0.39974999999999999</v>
      </c>
      <c r="F1951" s="324">
        <v>0</v>
      </c>
      <c r="G1951" s="324">
        <v>0.55000000000000004</v>
      </c>
      <c r="H1951" s="324">
        <v>0.65</v>
      </c>
      <c r="I1951" s="324">
        <v>0.75</v>
      </c>
      <c r="J1951" s="326">
        <v>40</v>
      </c>
      <c r="K1951" s="326">
        <v>125</v>
      </c>
      <c r="L1951" s="326">
        <v>1</v>
      </c>
      <c r="M1951" s="324">
        <v>2.8</v>
      </c>
      <c r="N1951" s="324">
        <v>2.8</v>
      </c>
      <c r="O1951" s="324">
        <v>1.1000000000000001</v>
      </c>
      <c r="P1951" s="324">
        <v>101</v>
      </c>
      <c r="Q1951" s="324" t="s">
        <v>293</v>
      </c>
      <c r="R1951" s="324">
        <v>1</v>
      </c>
      <c r="S1951" s="324">
        <v>0</v>
      </c>
      <c r="T1951" s="324">
        <v>1500</v>
      </c>
      <c r="U1951" s="324">
        <v>0.68159999999999998</v>
      </c>
      <c r="V1951" s="324">
        <v>0</v>
      </c>
      <c r="W1951" s="324">
        <v>4.3320000000000003E-9</v>
      </c>
      <c r="X1951" s="324">
        <v>322.42769084874345</v>
      </c>
      <c r="Y1951" s="324">
        <v>0.75280000000000002</v>
      </c>
      <c r="Z1951" s="324">
        <v>2.169</v>
      </c>
      <c r="AA1951" s="324">
        <v>4.3320000000000003E-9</v>
      </c>
      <c r="AB1951" s="324">
        <v>322.42769084874345</v>
      </c>
      <c r="AC1951" s="324">
        <v>0.75280000000000002</v>
      </c>
      <c r="AD1951" s="324">
        <v>2.169</v>
      </c>
      <c r="AE1951" s="324">
        <v>4.3320000000000003E-9</v>
      </c>
      <c r="AF1951" s="324">
        <v>322.42769084874345</v>
      </c>
      <c r="AG1951" s="324">
        <v>0.75280000000000002</v>
      </c>
      <c r="AH1951" s="324">
        <v>2.169</v>
      </c>
      <c r="AI1951" s="324">
        <v>0</v>
      </c>
      <c r="AJ1951" s="324">
        <v>0</v>
      </c>
      <c r="AK1951" s="324">
        <v>0</v>
      </c>
      <c r="AL1951" s="324">
        <v>0</v>
      </c>
      <c r="AM1951" s="396">
        <v>0</v>
      </c>
      <c r="AN1951" s="324">
        <v>0</v>
      </c>
      <c r="AO1951" s="324">
        <v>1000000000</v>
      </c>
      <c r="AP1951" s="324">
        <v>0</v>
      </c>
      <c r="AQ1951" s="324">
        <v>0</v>
      </c>
      <c r="AR1951" s="324">
        <v>0</v>
      </c>
      <c r="AS1951" s="324">
        <v>744028006</v>
      </c>
      <c r="AT1951" s="324">
        <v>0</v>
      </c>
      <c r="AU1951" s="324">
        <v>0</v>
      </c>
      <c r="AV1951" s="324">
        <v>0</v>
      </c>
      <c r="AW1951" s="311"/>
      <c r="AX1951" s="311"/>
      <c r="AY1951" s="311"/>
      <c r="AZ1951" s="311"/>
      <c r="BA1951" s="311"/>
      <c r="BB1951" s="311"/>
      <c r="BC1951" s="311"/>
      <c r="BD1951" s="311"/>
      <c r="BE1951" s="311"/>
      <c r="BF1951" s="311"/>
      <c r="BG1951" s="311"/>
      <c r="BH1951" s="311"/>
      <c r="BI1951" s="311"/>
      <c r="BJ1951" s="311"/>
      <c r="BK1951" s="311"/>
      <c r="BL1951" s="311"/>
      <c r="BM1951" s="311"/>
      <c r="BN1951" s="311"/>
      <c r="BO1951" s="311"/>
      <c r="BP1951" s="311"/>
      <c r="BQ1951" s="311"/>
      <c r="BR1951" s="311"/>
      <c r="BS1951" s="311"/>
      <c r="BT1951" s="311"/>
      <c r="BU1951" s="311"/>
      <c r="BV1951" s="311"/>
      <c r="BW1951" s="311"/>
      <c r="BX1951" s="311"/>
      <c r="BY1951" s="311"/>
      <c r="BZ1951" s="311"/>
      <c r="CA1951" s="311"/>
      <c r="CB1951" s="311"/>
      <c r="CC1951" s="311"/>
      <c r="CD1951" s="311"/>
      <c r="CE1951" s="311"/>
      <c r="CF1951" s="311"/>
      <c r="CG1951" s="311"/>
      <c r="CH1951" s="311"/>
      <c r="CI1951" s="311"/>
      <c r="CJ1951" s="311"/>
      <c r="CK1951" s="311"/>
      <c r="CL1951" s="311"/>
      <c r="CM1951" s="311"/>
      <c r="CN1951" s="311"/>
      <c r="CO1951" s="311"/>
      <c r="CP1951" s="311"/>
      <c r="CQ1951" s="311"/>
      <c r="CR1951" s="311"/>
      <c r="CS1951" s="311"/>
      <c r="CT1951" s="311"/>
      <c r="CU1951" s="311"/>
      <c r="CV1951" s="311"/>
      <c r="CW1951" s="311"/>
      <c r="CX1951" s="311"/>
      <c r="CY1951" s="311"/>
    </row>
    <row r="1952" spans="1:103" s="390" customFormat="1">
      <c r="A1952" s="324" t="s">
        <v>2347</v>
      </c>
      <c r="B1952" s="324">
        <v>744028100</v>
      </c>
      <c r="C1952" s="324">
        <v>10</v>
      </c>
      <c r="D1952" s="324">
        <v>30</v>
      </c>
      <c r="E1952" s="395">
        <v>0.67100000000000004</v>
      </c>
      <c r="F1952" s="324">
        <v>0</v>
      </c>
      <c r="G1952" s="324">
        <v>0.45</v>
      </c>
      <c r="H1952" s="324">
        <v>0.65</v>
      </c>
      <c r="I1952" s="324">
        <v>0.6</v>
      </c>
      <c r="J1952" s="326">
        <v>40</v>
      </c>
      <c r="K1952" s="326">
        <v>125</v>
      </c>
      <c r="L1952" s="326">
        <v>1</v>
      </c>
      <c r="M1952" s="324">
        <v>2.8</v>
      </c>
      <c r="N1952" s="324">
        <v>2.8</v>
      </c>
      <c r="O1952" s="324">
        <v>1.1000000000000001</v>
      </c>
      <c r="P1952" s="324">
        <v>101</v>
      </c>
      <c r="Q1952" s="324" t="s">
        <v>293</v>
      </c>
      <c r="R1952" s="324">
        <v>1</v>
      </c>
      <c r="S1952" s="324">
        <v>0</v>
      </c>
      <c r="T1952" s="324">
        <v>1500</v>
      </c>
      <c r="U1952" s="324">
        <v>0.68159999999999998</v>
      </c>
      <c r="V1952" s="324">
        <v>0</v>
      </c>
      <c r="W1952" s="324">
        <v>4.3320000000000003E-9</v>
      </c>
      <c r="X1952" s="324">
        <v>373.27360955580434</v>
      </c>
      <c r="Y1952" s="324">
        <v>0.75280000000000002</v>
      </c>
      <c r="Z1952" s="324">
        <v>2.169</v>
      </c>
      <c r="AA1952" s="324">
        <v>4.3320000000000003E-9</v>
      </c>
      <c r="AB1952" s="324">
        <v>373.27360955580434</v>
      </c>
      <c r="AC1952" s="324">
        <v>0.75280000000000002</v>
      </c>
      <c r="AD1952" s="324">
        <v>2.169</v>
      </c>
      <c r="AE1952" s="324">
        <v>4.3320000000000003E-9</v>
      </c>
      <c r="AF1952" s="324">
        <v>373.27360955580434</v>
      </c>
      <c r="AG1952" s="324">
        <v>0.75280000000000002</v>
      </c>
      <c r="AH1952" s="324">
        <v>2.169</v>
      </c>
      <c r="AI1952" s="324">
        <v>0</v>
      </c>
      <c r="AJ1952" s="324">
        <v>0</v>
      </c>
      <c r="AK1952" s="324">
        <v>0</v>
      </c>
      <c r="AL1952" s="324">
        <v>0</v>
      </c>
      <c r="AM1952" s="396">
        <v>0</v>
      </c>
      <c r="AN1952" s="324">
        <v>0</v>
      </c>
      <c r="AO1952" s="324">
        <v>1000000000</v>
      </c>
      <c r="AP1952" s="324">
        <v>0</v>
      </c>
      <c r="AQ1952" s="324">
        <v>0</v>
      </c>
      <c r="AR1952" s="324">
        <v>0</v>
      </c>
      <c r="AS1952" s="324">
        <v>744028100</v>
      </c>
      <c r="AT1952" s="324">
        <v>0</v>
      </c>
      <c r="AU1952" s="324">
        <v>0</v>
      </c>
      <c r="AV1952" s="324">
        <v>0</v>
      </c>
      <c r="AW1952" s="311"/>
      <c r="AX1952" s="311"/>
      <c r="AY1952" s="311"/>
      <c r="AZ1952" s="311"/>
      <c r="BA1952" s="311"/>
      <c r="BB1952" s="311"/>
      <c r="BC1952" s="311"/>
      <c r="BD1952" s="311"/>
      <c r="BE1952" s="311"/>
      <c r="BF1952" s="311"/>
      <c r="BG1952" s="311"/>
      <c r="BH1952" s="311"/>
      <c r="BI1952" s="311"/>
      <c r="BJ1952" s="311"/>
      <c r="BK1952" s="311"/>
      <c r="BL1952" s="311"/>
      <c r="BM1952" s="311"/>
      <c r="BN1952" s="311"/>
      <c r="BO1952" s="311"/>
      <c r="BP1952" s="311"/>
      <c r="BQ1952" s="311"/>
      <c r="BR1952" s="311"/>
      <c r="BS1952" s="311"/>
      <c r="BT1952" s="311"/>
      <c r="BU1952" s="311"/>
      <c r="BV1952" s="311"/>
      <c r="BW1952" s="311"/>
      <c r="BX1952" s="311"/>
      <c r="BY1952" s="311"/>
      <c r="BZ1952" s="311"/>
      <c r="CA1952" s="311"/>
      <c r="CB1952" s="311"/>
      <c r="CC1952" s="311"/>
      <c r="CD1952" s="311"/>
      <c r="CE1952" s="311"/>
      <c r="CF1952" s="311"/>
      <c r="CG1952" s="311"/>
      <c r="CH1952" s="311"/>
      <c r="CI1952" s="311"/>
      <c r="CJ1952" s="311"/>
      <c r="CK1952" s="311"/>
      <c r="CL1952" s="311"/>
      <c r="CM1952" s="311"/>
      <c r="CN1952" s="311"/>
      <c r="CO1952" s="311"/>
      <c r="CP1952" s="311"/>
      <c r="CQ1952" s="311"/>
      <c r="CR1952" s="311"/>
      <c r="CS1952" s="311"/>
      <c r="CT1952" s="311"/>
      <c r="CU1952" s="311"/>
      <c r="CV1952" s="311"/>
      <c r="CW1952" s="311"/>
      <c r="CX1952" s="311"/>
      <c r="CY1952" s="311"/>
    </row>
    <row r="1953" spans="1:103" s="390" customFormat="1">
      <c r="A1953" s="324" t="s">
        <v>2347</v>
      </c>
      <c r="B1953" s="324">
        <v>744028150</v>
      </c>
      <c r="C1953" s="324">
        <v>15</v>
      </c>
      <c r="D1953" s="324">
        <v>30</v>
      </c>
      <c r="E1953" s="395">
        <v>0.83250000000000002</v>
      </c>
      <c r="F1953" s="324">
        <v>0</v>
      </c>
      <c r="G1953" s="324">
        <v>0.35</v>
      </c>
      <c r="H1953" s="324">
        <v>0.65</v>
      </c>
      <c r="I1953" s="324">
        <v>0.45</v>
      </c>
      <c r="J1953" s="326">
        <v>40</v>
      </c>
      <c r="K1953" s="326">
        <v>125</v>
      </c>
      <c r="L1953" s="326">
        <v>1</v>
      </c>
      <c r="M1953" s="324">
        <v>2.8</v>
      </c>
      <c r="N1953" s="324">
        <v>2.8</v>
      </c>
      <c r="O1953" s="324">
        <v>1.1000000000000001</v>
      </c>
      <c r="P1953" s="324">
        <v>101</v>
      </c>
      <c r="Q1953" s="324" t="s">
        <v>293</v>
      </c>
      <c r="R1953" s="324">
        <v>1</v>
      </c>
      <c r="S1953" s="324">
        <v>0</v>
      </c>
      <c r="T1953" s="324">
        <v>1500</v>
      </c>
      <c r="U1953" s="324">
        <v>0.68159999999999998</v>
      </c>
      <c r="V1953" s="324">
        <v>0</v>
      </c>
      <c r="W1953" s="324">
        <v>4.3320000000000003E-9</v>
      </c>
      <c r="X1953" s="324">
        <v>478.46889952153111</v>
      </c>
      <c r="Y1953" s="324">
        <v>0.75280000000000002</v>
      </c>
      <c r="Z1953" s="324">
        <v>2.169</v>
      </c>
      <c r="AA1953" s="324">
        <v>4.3320000000000003E-9</v>
      </c>
      <c r="AB1953" s="324">
        <v>478.46889952153111</v>
      </c>
      <c r="AC1953" s="324">
        <v>0.75280000000000002</v>
      </c>
      <c r="AD1953" s="324">
        <v>2.169</v>
      </c>
      <c r="AE1953" s="324">
        <v>4.3320000000000003E-9</v>
      </c>
      <c r="AF1953" s="324">
        <v>478.46889952153111</v>
      </c>
      <c r="AG1953" s="324">
        <v>0.75280000000000002</v>
      </c>
      <c r="AH1953" s="324">
        <v>2.169</v>
      </c>
      <c r="AI1953" s="324">
        <v>0</v>
      </c>
      <c r="AJ1953" s="324">
        <v>0</v>
      </c>
      <c r="AK1953" s="324">
        <v>0</v>
      </c>
      <c r="AL1953" s="324">
        <v>0</v>
      </c>
      <c r="AM1953" s="396">
        <v>0</v>
      </c>
      <c r="AN1953" s="324">
        <v>0</v>
      </c>
      <c r="AO1953" s="324">
        <v>1000000000</v>
      </c>
      <c r="AP1953" s="324">
        <v>0</v>
      </c>
      <c r="AQ1953" s="324">
        <v>0</v>
      </c>
      <c r="AR1953" s="324">
        <v>0</v>
      </c>
      <c r="AS1953" s="324">
        <v>744028150</v>
      </c>
      <c r="AT1953" s="324">
        <v>0</v>
      </c>
      <c r="AU1953" s="324">
        <v>0</v>
      </c>
      <c r="AV1953" s="324">
        <v>0</v>
      </c>
      <c r="AW1953" s="311"/>
      <c r="AX1953" s="311"/>
      <c r="AY1953" s="311"/>
      <c r="AZ1953" s="311"/>
      <c r="BA1953" s="311"/>
      <c r="BB1953" s="311"/>
      <c r="BC1953" s="311"/>
      <c r="BD1953" s="311"/>
      <c r="BE1953" s="311"/>
      <c r="BF1953" s="311"/>
      <c r="BG1953" s="311"/>
      <c r="BH1953" s="311"/>
      <c r="BI1953" s="311"/>
      <c r="BJ1953" s="311"/>
      <c r="BK1953" s="311"/>
      <c r="BL1953" s="311"/>
      <c r="BM1953" s="311"/>
      <c r="BN1953" s="311"/>
      <c r="BO1953" s="311"/>
      <c r="BP1953" s="311"/>
      <c r="BQ1953" s="311"/>
      <c r="BR1953" s="311"/>
      <c r="BS1953" s="311"/>
      <c r="BT1953" s="311"/>
      <c r="BU1953" s="311"/>
      <c r="BV1953" s="311"/>
      <c r="BW1953" s="311"/>
      <c r="BX1953" s="311"/>
      <c r="BY1953" s="311"/>
      <c r="BZ1953" s="311"/>
      <c r="CA1953" s="311"/>
      <c r="CB1953" s="311"/>
      <c r="CC1953" s="311"/>
      <c r="CD1953" s="311"/>
      <c r="CE1953" s="311"/>
      <c r="CF1953" s="311"/>
      <c r="CG1953" s="311"/>
      <c r="CH1953" s="311"/>
      <c r="CI1953" s="311"/>
      <c r="CJ1953" s="311"/>
      <c r="CK1953" s="311"/>
      <c r="CL1953" s="311"/>
      <c r="CM1953" s="311"/>
      <c r="CN1953" s="311"/>
      <c r="CO1953" s="311"/>
      <c r="CP1953" s="311"/>
      <c r="CQ1953" s="311"/>
      <c r="CR1953" s="311"/>
      <c r="CS1953" s="311"/>
      <c r="CT1953" s="311"/>
      <c r="CU1953" s="311"/>
      <c r="CV1953" s="311"/>
      <c r="CW1953" s="311"/>
      <c r="CX1953" s="311"/>
      <c r="CY1953" s="311"/>
    </row>
    <row r="1954" spans="1:103" s="390" customFormat="1">
      <c r="A1954" s="324" t="s">
        <v>2347</v>
      </c>
      <c r="B1954" s="324">
        <v>744028220</v>
      </c>
      <c r="C1954" s="324">
        <v>22</v>
      </c>
      <c r="D1954" s="324">
        <v>30</v>
      </c>
      <c r="E1954" s="395">
        <v>1.4762</v>
      </c>
      <c r="F1954" s="324">
        <v>0</v>
      </c>
      <c r="G1954" s="324">
        <v>0.27</v>
      </c>
      <c r="H1954" s="324">
        <v>0.65</v>
      </c>
      <c r="I1954" s="324">
        <v>0.35</v>
      </c>
      <c r="J1954" s="326">
        <v>40</v>
      </c>
      <c r="K1954" s="326">
        <v>125</v>
      </c>
      <c r="L1954" s="326">
        <v>1</v>
      </c>
      <c r="M1954" s="324">
        <v>2.8</v>
      </c>
      <c r="N1954" s="324">
        <v>2.8</v>
      </c>
      <c r="O1954" s="324">
        <v>1.1000000000000001</v>
      </c>
      <c r="P1954" s="324">
        <v>101</v>
      </c>
      <c r="Q1954" s="324" t="s">
        <v>293</v>
      </c>
      <c r="R1954" s="324">
        <v>1</v>
      </c>
      <c r="S1954" s="324">
        <v>0</v>
      </c>
      <c r="T1954" s="324">
        <v>1500</v>
      </c>
      <c r="U1954" s="324">
        <v>0.68159999999999998</v>
      </c>
      <c r="V1954" s="324">
        <v>0</v>
      </c>
      <c r="W1954" s="324">
        <v>4.3320000000000003E-9</v>
      </c>
      <c r="X1954" s="324">
        <v>559.36943808797355</v>
      </c>
      <c r="Y1954" s="324">
        <v>0.75280000000000002</v>
      </c>
      <c r="Z1954" s="324">
        <v>2.169</v>
      </c>
      <c r="AA1954" s="324">
        <v>4.3320000000000003E-9</v>
      </c>
      <c r="AB1954" s="324">
        <v>559.36943808797355</v>
      </c>
      <c r="AC1954" s="324">
        <v>0.75280000000000002</v>
      </c>
      <c r="AD1954" s="324">
        <v>2.169</v>
      </c>
      <c r="AE1954" s="324">
        <v>4.3320000000000003E-9</v>
      </c>
      <c r="AF1954" s="324">
        <v>559.36943808797355</v>
      </c>
      <c r="AG1954" s="324">
        <v>0.75280000000000002</v>
      </c>
      <c r="AH1954" s="324">
        <v>2.169</v>
      </c>
      <c r="AI1954" s="324">
        <v>0</v>
      </c>
      <c r="AJ1954" s="324">
        <v>0</v>
      </c>
      <c r="AK1954" s="324">
        <v>0</v>
      </c>
      <c r="AL1954" s="324">
        <v>0</v>
      </c>
      <c r="AM1954" s="396">
        <v>0</v>
      </c>
      <c r="AN1954" s="324">
        <v>0</v>
      </c>
      <c r="AO1954" s="324">
        <v>1000000000</v>
      </c>
      <c r="AP1954" s="324">
        <v>0</v>
      </c>
      <c r="AQ1954" s="324">
        <v>0</v>
      </c>
      <c r="AR1954" s="324">
        <v>0</v>
      </c>
      <c r="AS1954" s="324">
        <v>744028220</v>
      </c>
      <c r="AT1954" s="324">
        <v>0</v>
      </c>
      <c r="AU1954" s="324">
        <v>0</v>
      </c>
      <c r="AV1954" s="324">
        <v>0</v>
      </c>
      <c r="AW1954" s="311"/>
      <c r="AX1954" s="311"/>
      <c r="AY1954" s="311"/>
      <c r="AZ1954" s="311"/>
      <c r="BA1954" s="311"/>
      <c r="BB1954" s="311"/>
      <c r="BC1954" s="311"/>
      <c r="BD1954" s="311"/>
      <c r="BE1954" s="311"/>
      <c r="BF1954" s="311"/>
      <c r="BG1954" s="311"/>
      <c r="BH1954" s="311"/>
      <c r="BI1954" s="311"/>
      <c r="BJ1954" s="311"/>
      <c r="BK1954" s="311"/>
      <c r="BL1954" s="311"/>
      <c r="BM1954" s="311"/>
      <c r="BN1954" s="311"/>
      <c r="BO1954" s="311"/>
      <c r="BP1954" s="311"/>
      <c r="BQ1954" s="311"/>
      <c r="BR1954" s="311"/>
      <c r="BS1954" s="311"/>
      <c r="BT1954" s="311"/>
      <c r="BU1954" s="311"/>
      <c r="BV1954" s="311"/>
      <c r="BW1954" s="311"/>
      <c r="BX1954" s="311"/>
      <c r="BY1954" s="311"/>
      <c r="BZ1954" s="311"/>
      <c r="CA1954" s="311"/>
      <c r="CB1954" s="311"/>
      <c r="CC1954" s="311"/>
      <c r="CD1954" s="311"/>
      <c r="CE1954" s="311"/>
      <c r="CF1954" s="311"/>
      <c r="CG1954" s="311"/>
      <c r="CH1954" s="311"/>
      <c r="CI1954" s="311"/>
      <c r="CJ1954" s="311"/>
      <c r="CK1954" s="311"/>
      <c r="CL1954" s="311"/>
      <c r="CM1954" s="311"/>
      <c r="CN1954" s="311"/>
      <c r="CO1954" s="311"/>
      <c r="CP1954" s="311"/>
      <c r="CQ1954" s="311"/>
      <c r="CR1954" s="311"/>
      <c r="CS1954" s="311"/>
      <c r="CT1954" s="311"/>
      <c r="CU1954" s="311"/>
      <c r="CV1954" s="311"/>
      <c r="CW1954" s="311"/>
      <c r="CX1954" s="311"/>
      <c r="CY1954" s="311"/>
    </row>
    <row r="1955" spans="1:103" s="390" customFormat="1">
      <c r="A1955" s="324" t="s">
        <v>2347</v>
      </c>
      <c r="B1955" s="324">
        <v>74402900011</v>
      </c>
      <c r="C1955" s="324">
        <v>0.11</v>
      </c>
      <c r="D1955" s="324">
        <v>30</v>
      </c>
      <c r="E1955" s="395">
        <v>1.4959999999999998E-2</v>
      </c>
      <c r="F1955" s="324">
        <v>0</v>
      </c>
      <c r="G1955" s="324">
        <v>5.5</v>
      </c>
      <c r="H1955" s="324">
        <v>0.65</v>
      </c>
      <c r="I1955" s="324">
        <v>4.5</v>
      </c>
      <c r="J1955" s="326">
        <v>40</v>
      </c>
      <c r="K1955" s="326">
        <v>125</v>
      </c>
      <c r="L1955" s="326">
        <v>1</v>
      </c>
      <c r="M1955" s="324">
        <v>2.8</v>
      </c>
      <c r="N1955" s="324">
        <v>2.8</v>
      </c>
      <c r="O1955" s="324">
        <v>1.35</v>
      </c>
      <c r="P1955" s="324">
        <v>101</v>
      </c>
      <c r="Q1955" s="324" t="s">
        <v>293</v>
      </c>
      <c r="R1955" s="324">
        <v>1</v>
      </c>
      <c r="S1955" s="324">
        <v>0</v>
      </c>
      <c r="T1955" s="324">
        <v>1200</v>
      </c>
      <c r="U1955" s="324">
        <v>0.70299999999999996</v>
      </c>
      <c r="V1955" s="324">
        <v>0</v>
      </c>
      <c r="W1955" s="324">
        <v>4.7880000000000004E-9</v>
      </c>
      <c r="X1955" s="324">
        <v>64.327485380116968</v>
      </c>
      <c r="Y1955" s="324">
        <v>0.75280000000000002</v>
      </c>
      <c r="Z1955" s="324">
        <v>2.169</v>
      </c>
      <c r="AA1955" s="324">
        <v>4.7880000000000004E-9</v>
      </c>
      <c r="AB1955" s="324">
        <v>64.327485380116968</v>
      </c>
      <c r="AC1955" s="324">
        <v>0.75280000000000002</v>
      </c>
      <c r="AD1955" s="324">
        <v>2.169</v>
      </c>
      <c r="AE1955" s="324">
        <v>4.7880000000000004E-9</v>
      </c>
      <c r="AF1955" s="324">
        <v>64.327485380116968</v>
      </c>
      <c r="AG1955" s="324">
        <v>0.75280000000000002</v>
      </c>
      <c r="AH1955" s="324">
        <v>2.169</v>
      </c>
      <c r="AI1955" s="324">
        <v>0</v>
      </c>
      <c r="AJ1955" s="324">
        <v>0</v>
      </c>
      <c r="AK1955" s="324">
        <v>0</v>
      </c>
      <c r="AL1955" s="324">
        <v>0</v>
      </c>
      <c r="AM1955" s="396">
        <v>0</v>
      </c>
      <c r="AN1955" s="324">
        <v>0</v>
      </c>
      <c r="AO1955" s="324">
        <v>1000000000</v>
      </c>
      <c r="AP1955" s="324">
        <v>0</v>
      </c>
      <c r="AQ1955" s="324">
        <v>0</v>
      </c>
      <c r="AR1955" s="324">
        <v>0</v>
      </c>
      <c r="AS1955" s="324">
        <v>74402900011</v>
      </c>
      <c r="AT1955" s="324">
        <v>0</v>
      </c>
      <c r="AU1955" s="324">
        <v>0</v>
      </c>
      <c r="AV1955" s="324">
        <v>0</v>
      </c>
      <c r="AW1955" s="311"/>
      <c r="AX1955" s="311"/>
      <c r="AY1955" s="311"/>
      <c r="AZ1955" s="311"/>
      <c r="BA1955" s="311"/>
      <c r="BB1955" s="311"/>
      <c r="BC1955" s="311"/>
      <c r="BD1955" s="311"/>
      <c r="BE1955" s="311"/>
      <c r="BF1955" s="311"/>
      <c r="BG1955" s="311"/>
      <c r="BH1955" s="311"/>
      <c r="BI1955" s="311"/>
      <c r="BJ1955" s="311"/>
      <c r="BK1955" s="311"/>
      <c r="BL1955" s="311"/>
      <c r="BM1955" s="311"/>
      <c r="BN1955" s="311"/>
      <c r="BO1955" s="311"/>
      <c r="BP1955" s="311"/>
      <c r="BQ1955" s="311"/>
      <c r="BR1955" s="311"/>
      <c r="BS1955" s="311"/>
      <c r="BT1955" s="311"/>
      <c r="BU1955" s="311"/>
      <c r="BV1955" s="311"/>
      <c r="BW1955" s="311"/>
      <c r="BX1955" s="311"/>
      <c r="BY1955" s="311"/>
      <c r="BZ1955" s="311"/>
      <c r="CA1955" s="311"/>
      <c r="CB1955" s="311"/>
      <c r="CC1955" s="311"/>
      <c r="CD1955" s="311"/>
      <c r="CE1955" s="311"/>
      <c r="CF1955" s="311"/>
      <c r="CG1955" s="311"/>
      <c r="CH1955" s="311"/>
      <c r="CI1955" s="311"/>
      <c r="CJ1955" s="311"/>
      <c r="CK1955" s="311"/>
      <c r="CL1955" s="311"/>
      <c r="CM1955" s="311"/>
      <c r="CN1955" s="311"/>
      <c r="CO1955" s="311"/>
      <c r="CP1955" s="311"/>
      <c r="CQ1955" s="311"/>
      <c r="CR1955" s="311"/>
      <c r="CS1955" s="311"/>
      <c r="CT1955" s="311"/>
      <c r="CU1955" s="311"/>
      <c r="CV1955" s="311"/>
      <c r="CW1955" s="311"/>
      <c r="CX1955" s="311"/>
      <c r="CY1955" s="311"/>
    </row>
    <row r="1956" spans="1:103" s="390" customFormat="1">
      <c r="A1956" s="324" t="s">
        <v>2347</v>
      </c>
      <c r="B1956" s="324">
        <v>74402900033</v>
      </c>
      <c r="C1956" s="324">
        <v>0.33</v>
      </c>
      <c r="D1956" s="324">
        <v>30</v>
      </c>
      <c r="E1956" s="395">
        <v>2.8979999999999999E-2</v>
      </c>
      <c r="F1956" s="324">
        <v>0</v>
      </c>
      <c r="G1956" s="324">
        <v>2.7</v>
      </c>
      <c r="H1956" s="324">
        <v>0.65</v>
      </c>
      <c r="I1956" s="324">
        <v>3.1</v>
      </c>
      <c r="J1956" s="326">
        <v>40</v>
      </c>
      <c r="K1956" s="326">
        <v>125</v>
      </c>
      <c r="L1956" s="326">
        <v>1</v>
      </c>
      <c r="M1956" s="324">
        <v>2.8</v>
      </c>
      <c r="N1956" s="324">
        <v>2.8</v>
      </c>
      <c r="O1956" s="324">
        <v>1.35</v>
      </c>
      <c r="P1956" s="324">
        <v>101</v>
      </c>
      <c r="Q1956" s="324" t="s">
        <v>293</v>
      </c>
      <c r="R1956" s="324">
        <v>1</v>
      </c>
      <c r="S1956" s="324">
        <v>0</v>
      </c>
      <c r="T1956" s="324">
        <v>1200</v>
      </c>
      <c r="U1956" s="324">
        <v>0.70299999999999996</v>
      </c>
      <c r="V1956" s="324">
        <v>0</v>
      </c>
      <c r="W1956" s="324">
        <v>4.7880000000000004E-9</v>
      </c>
      <c r="X1956" s="324">
        <v>82.706766917293223</v>
      </c>
      <c r="Y1956" s="324">
        <v>0.75280000000000002</v>
      </c>
      <c r="Z1956" s="324">
        <v>2.169</v>
      </c>
      <c r="AA1956" s="324">
        <v>4.7880000000000004E-9</v>
      </c>
      <c r="AB1956" s="324">
        <v>82.706766917293223</v>
      </c>
      <c r="AC1956" s="324">
        <v>0.75280000000000002</v>
      </c>
      <c r="AD1956" s="324">
        <v>2.169</v>
      </c>
      <c r="AE1956" s="324">
        <v>4.7880000000000004E-9</v>
      </c>
      <c r="AF1956" s="324">
        <v>82.706766917293223</v>
      </c>
      <c r="AG1956" s="324">
        <v>0.75280000000000002</v>
      </c>
      <c r="AH1956" s="324">
        <v>2.169</v>
      </c>
      <c r="AI1956" s="324">
        <v>0</v>
      </c>
      <c r="AJ1956" s="324">
        <v>0</v>
      </c>
      <c r="AK1956" s="324">
        <v>0</v>
      </c>
      <c r="AL1956" s="324">
        <v>0</v>
      </c>
      <c r="AM1956" s="396">
        <v>0</v>
      </c>
      <c r="AN1956" s="324">
        <v>0</v>
      </c>
      <c r="AO1956" s="324">
        <v>1000000000</v>
      </c>
      <c r="AP1956" s="324">
        <v>0</v>
      </c>
      <c r="AQ1956" s="324">
        <v>0</v>
      </c>
      <c r="AR1956" s="324">
        <v>0</v>
      </c>
      <c r="AS1956" s="324">
        <v>74402900033</v>
      </c>
      <c r="AT1956" s="324">
        <v>0</v>
      </c>
      <c r="AU1956" s="324">
        <v>0</v>
      </c>
      <c r="AV1956" s="324">
        <v>0</v>
      </c>
      <c r="AW1956" s="311"/>
      <c r="AX1956" s="311"/>
      <c r="AY1956" s="311"/>
      <c r="AZ1956" s="311"/>
      <c r="BA1956" s="311"/>
      <c r="BB1956" s="311"/>
      <c r="BC1956" s="311"/>
      <c r="BD1956" s="311"/>
      <c r="BE1956" s="311"/>
      <c r="BF1956" s="311"/>
      <c r="BG1956" s="311"/>
      <c r="BH1956" s="311"/>
      <c r="BI1956" s="311"/>
      <c r="BJ1956" s="311"/>
      <c r="BK1956" s="311"/>
      <c r="BL1956" s="311"/>
      <c r="BM1956" s="311"/>
      <c r="BN1956" s="311"/>
      <c r="BO1956" s="311"/>
      <c r="BP1956" s="311"/>
      <c r="BQ1956" s="311"/>
      <c r="BR1956" s="311"/>
      <c r="BS1956" s="311"/>
      <c r="BT1956" s="311"/>
      <c r="BU1956" s="311"/>
      <c r="BV1956" s="311"/>
      <c r="BW1956" s="311"/>
      <c r="BX1956" s="311"/>
      <c r="BY1956" s="311"/>
      <c r="BZ1956" s="311"/>
      <c r="CA1956" s="311"/>
      <c r="CB1956" s="311"/>
      <c r="CC1956" s="311"/>
      <c r="CD1956" s="311"/>
      <c r="CE1956" s="311"/>
      <c r="CF1956" s="311"/>
      <c r="CG1956" s="311"/>
      <c r="CH1956" s="311"/>
      <c r="CI1956" s="311"/>
      <c r="CJ1956" s="311"/>
      <c r="CK1956" s="311"/>
      <c r="CL1956" s="311"/>
      <c r="CM1956" s="311"/>
      <c r="CN1956" s="311"/>
      <c r="CO1956" s="311"/>
      <c r="CP1956" s="311"/>
      <c r="CQ1956" s="311"/>
      <c r="CR1956" s="311"/>
      <c r="CS1956" s="311"/>
      <c r="CT1956" s="311"/>
      <c r="CU1956" s="311"/>
      <c r="CV1956" s="311"/>
      <c r="CW1956" s="311"/>
      <c r="CX1956" s="311"/>
      <c r="CY1956" s="311"/>
    </row>
    <row r="1957" spans="1:103" s="390" customFormat="1">
      <c r="A1957" s="324" t="s">
        <v>2347</v>
      </c>
      <c r="B1957" s="324">
        <v>74402900047</v>
      </c>
      <c r="C1957" s="324">
        <v>0.47</v>
      </c>
      <c r="D1957" s="324">
        <v>30</v>
      </c>
      <c r="E1957" s="395">
        <v>3.712E-2</v>
      </c>
      <c r="F1957" s="324">
        <v>0</v>
      </c>
      <c r="G1957" s="324">
        <v>2.2000000000000002</v>
      </c>
      <c r="H1957" s="324">
        <v>0.65</v>
      </c>
      <c r="I1957" s="324">
        <v>2.8</v>
      </c>
      <c r="J1957" s="326">
        <v>40</v>
      </c>
      <c r="K1957" s="326">
        <v>125</v>
      </c>
      <c r="L1957" s="326">
        <v>1</v>
      </c>
      <c r="M1957" s="324">
        <v>2.8</v>
      </c>
      <c r="N1957" s="324">
        <v>2.8</v>
      </c>
      <c r="O1957" s="324">
        <v>1.35</v>
      </c>
      <c r="P1957" s="324">
        <v>101</v>
      </c>
      <c r="Q1957" s="324" t="s">
        <v>293</v>
      </c>
      <c r="R1957" s="324">
        <v>1</v>
      </c>
      <c r="S1957" s="324">
        <v>0</v>
      </c>
      <c r="T1957" s="324">
        <v>1200</v>
      </c>
      <c r="U1957" s="324">
        <v>0.70299999999999996</v>
      </c>
      <c r="V1957" s="324">
        <v>0</v>
      </c>
      <c r="W1957" s="324">
        <v>4.7880000000000004E-9</v>
      </c>
      <c r="X1957" s="324">
        <v>91.61793372319687</v>
      </c>
      <c r="Y1957" s="324">
        <v>0.75280000000000002</v>
      </c>
      <c r="Z1957" s="324">
        <v>2.169</v>
      </c>
      <c r="AA1957" s="324">
        <v>4.7880000000000004E-9</v>
      </c>
      <c r="AB1957" s="324">
        <v>91.61793372319687</v>
      </c>
      <c r="AC1957" s="324">
        <v>0.75280000000000002</v>
      </c>
      <c r="AD1957" s="324">
        <v>2.169</v>
      </c>
      <c r="AE1957" s="324">
        <v>4.7880000000000004E-9</v>
      </c>
      <c r="AF1957" s="324">
        <v>91.61793372319687</v>
      </c>
      <c r="AG1957" s="324">
        <v>0.75280000000000002</v>
      </c>
      <c r="AH1957" s="324">
        <v>2.169</v>
      </c>
      <c r="AI1957" s="324">
        <v>0</v>
      </c>
      <c r="AJ1957" s="324">
        <v>0</v>
      </c>
      <c r="AK1957" s="324">
        <v>0</v>
      </c>
      <c r="AL1957" s="324">
        <v>0</v>
      </c>
      <c r="AM1957" s="396">
        <v>0</v>
      </c>
      <c r="AN1957" s="324">
        <v>0</v>
      </c>
      <c r="AO1957" s="324">
        <v>1000000000</v>
      </c>
      <c r="AP1957" s="324">
        <v>0</v>
      </c>
      <c r="AQ1957" s="324">
        <v>0</v>
      </c>
      <c r="AR1957" s="324">
        <v>0</v>
      </c>
      <c r="AS1957" s="324">
        <v>74402900047</v>
      </c>
      <c r="AT1957" s="324">
        <v>0</v>
      </c>
      <c r="AU1957" s="324">
        <v>0</v>
      </c>
      <c r="AV1957" s="324">
        <v>0</v>
      </c>
      <c r="AW1957" s="311"/>
      <c r="AX1957" s="311"/>
      <c r="AY1957" s="311"/>
      <c r="AZ1957" s="311"/>
      <c r="BA1957" s="311"/>
      <c r="BB1957" s="311"/>
      <c r="BC1957" s="311"/>
      <c r="BD1957" s="311"/>
      <c r="BE1957" s="311"/>
      <c r="BF1957" s="311"/>
      <c r="BG1957" s="311"/>
      <c r="BH1957" s="311"/>
      <c r="BI1957" s="311"/>
      <c r="BJ1957" s="311"/>
      <c r="BK1957" s="311"/>
      <c r="BL1957" s="311"/>
      <c r="BM1957" s="311"/>
      <c r="BN1957" s="311"/>
      <c r="BO1957" s="311"/>
      <c r="BP1957" s="311"/>
      <c r="BQ1957" s="311"/>
      <c r="BR1957" s="311"/>
      <c r="BS1957" s="311"/>
      <c r="BT1957" s="311"/>
      <c r="BU1957" s="311"/>
      <c r="BV1957" s="311"/>
      <c r="BW1957" s="311"/>
      <c r="BX1957" s="311"/>
      <c r="BY1957" s="311"/>
      <c r="BZ1957" s="311"/>
      <c r="CA1957" s="311"/>
      <c r="CB1957" s="311"/>
      <c r="CC1957" s="311"/>
      <c r="CD1957" s="311"/>
      <c r="CE1957" s="311"/>
      <c r="CF1957" s="311"/>
      <c r="CG1957" s="311"/>
      <c r="CH1957" s="311"/>
      <c r="CI1957" s="311"/>
      <c r="CJ1957" s="311"/>
      <c r="CK1957" s="311"/>
      <c r="CL1957" s="311"/>
      <c r="CM1957" s="311"/>
      <c r="CN1957" s="311"/>
      <c r="CO1957" s="311"/>
      <c r="CP1957" s="311"/>
      <c r="CQ1957" s="311"/>
      <c r="CR1957" s="311"/>
      <c r="CS1957" s="311"/>
      <c r="CT1957" s="311"/>
      <c r="CU1957" s="311"/>
      <c r="CV1957" s="311"/>
      <c r="CW1957" s="311"/>
      <c r="CX1957" s="311"/>
      <c r="CY1957" s="311"/>
    </row>
    <row r="1958" spans="1:103" s="390" customFormat="1">
      <c r="A1958" s="324" t="s">
        <v>2347</v>
      </c>
      <c r="B1958" s="324">
        <v>74402900082</v>
      </c>
      <c r="C1958" s="324">
        <v>0.82</v>
      </c>
      <c r="D1958" s="324">
        <v>30</v>
      </c>
      <c r="E1958" s="395">
        <v>4.4999999999999998E-2</v>
      </c>
      <c r="F1958" s="324">
        <v>0</v>
      </c>
      <c r="G1958" s="324">
        <v>1.8</v>
      </c>
      <c r="H1958" s="324">
        <v>0.65</v>
      </c>
      <c r="I1958" s="324">
        <v>2.4</v>
      </c>
      <c r="J1958" s="326">
        <v>40</v>
      </c>
      <c r="K1958" s="326">
        <v>125</v>
      </c>
      <c r="L1958" s="326">
        <v>1</v>
      </c>
      <c r="M1958" s="324">
        <v>2.8</v>
      </c>
      <c r="N1958" s="324">
        <v>2.8</v>
      </c>
      <c r="O1958" s="324">
        <v>1.35</v>
      </c>
      <c r="P1958" s="324">
        <v>101</v>
      </c>
      <c r="Q1958" s="324" t="s">
        <v>293</v>
      </c>
      <c r="R1958" s="324">
        <v>1</v>
      </c>
      <c r="S1958" s="324">
        <v>0</v>
      </c>
      <c r="T1958" s="324">
        <v>1200</v>
      </c>
      <c r="U1958" s="324">
        <v>0.70299999999999996</v>
      </c>
      <c r="V1958" s="324">
        <v>0</v>
      </c>
      <c r="W1958" s="324">
        <v>4.7880000000000004E-9</v>
      </c>
      <c r="X1958" s="324">
        <v>130.7814992025518</v>
      </c>
      <c r="Y1958" s="324">
        <v>0.75280000000000002</v>
      </c>
      <c r="Z1958" s="324">
        <v>2.169</v>
      </c>
      <c r="AA1958" s="324">
        <v>4.7880000000000004E-9</v>
      </c>
      <c r="AB1958" s="324">
        <v>130.7814992025518</v>
      </c>
      <c r="AC1958" s="324">
        <v>0.75280000000000002</v>
      </c>
      <c r="AD1958" s="324">
        <v>2.169</v>
      </c>
      <c r="AE1958" s="324">
        <v>4.7880000000000004E-9</v>
      </c>
      <c r="AF1958" s="324">
        <v>130.7814992025518</v>
      </c>
      <c r="AG1958" s="324">
        <v>0.75280000000000002</v>
      </c>
      <c r="AH1958" s="324">
        <v>2.169</v>
      </c>
      <c r="AI1958" s="324">
        <v>0</v>
      </c>
      <c r="AJ1958" s="324">
        <v>0</v>
      </c>
      <c r="AK1958" s="324">
        <v>0</v>
      </c>
      <c r="AL1958" s="324">
        <v>0</v>
      </c>
      <c r="AM1958" s="396">
        <v>0</v>
      </c>
      <c r="AN1958" s="324">
        <v>0</v>
      </c>
      <c r="AO1958" s="324">
        <v>1000000000</v>
      </c>
      <c r="AP1958" s="324">
        <v>0</v>
      </c>
      <c r="AQ1958" s="324">
        <v>0</v>
      </c>
      <c r="AR1958" s="324">
        <v>0</v>
      </c>
      <c r="AS1958" s="324">
        <v>74402900082</v>
      </c>
      <c r="AT1958" s="324">
        <v>0</v>
      </c>
      <c r="AU1958" s="324">
        <v>0</v>
      </c>
      <c r="AV1958" s="324">
        <v>0</v>
      </c>
      <c r="AW1958" s="311"/>
      <c r="AX1958" s="311"/>
      <c r="AY1958" s="311"/>
      <c r="AZ1958" s="311"/>
      <c r="BA1958" s="311"/>
      <c r="BB1958" s="311"/>
      <c r="BC1958" s="311"/>
      <c r="BD1958" s="311"/>
      <c r="BE1958" s="311"/>
      <c r="BF1958" s="311"/>
      <c r="BG1958" s="311"/>
      <c r="BH1958" s="311"/>
      <c r="BI1958" s="311"/>
      <c r="BJ1958" s="311"/>
      <c r="BK1958" s="311"/>
      <c r="BL1958" s="311"/>
      <c r="BM1958" s="311"/>
      <c r="BN1958" s="311"/>
      <c r="BO1958" s="311"/>
      <c r="BP1958" s="311"/>
      <c r="BQ1958" s="311"/>
      <c r="BR1958" s="311"/>
      <c r="BS1958" s="311"/>
      <c r="BT1958" s="311"/>
      <c r="BU1958" s="311"/>
      <c r="BV1958" s="311"/>
      <c r="BW1958" s="311"/>
      <c r="BX1958" s="311"/>
      <c r="BY1958" s="311"/>
      <c r="BZ1958" s="311"/>
      <c r="CA1958" s="311"/>
      <c r="CB1958" s="311"/>
      <c r="CC1958" s="311"/>
      <c r="CD1958" s="311"/>
      <c r="CE1958" s="311"/>
      <c r="CF1958" s="311"/>
      <c r="CG1958" s="311"/>
      <c r="CH1958" s="311"/>
      <c r="CI1958" s="311"/>
      <c r="CJ1958" s="311"/>
      <c r="CK1958" s="311"/>
      <c r="CL1958" s="311"/>
      <c r="CM1958" s="311"/>
      <c r="CN1958" s="311"/>
      <c r="CO1958" s="311"/>
      <c r="CP1958" s="311"/>
      <c r="CQ1958" s="311"/>
      <c r="CR1958" s="311"/>
      <c r="CS1958" s="311"/>
      <c r="CT1958" s="311"/>
      <c r="CU1958" s="311"/>
      <c r="CV1958" s="311"/>
      <c r="CW1958" s="311"/>
      <c r="CX1958" s="311"/>
      <c r="CY1958" s="311"/>
    </row>
    <row r="1959" spans="1:103" s="390" customFormat="1">
      <c r="A1959" s="324" t="s">
        <v>2347</v>
      </c>
      <c r="B1959" s="324">
        <v>744029001</v>
      </c>
      <c r="C1959" s="324">
        <v>1</v>
      </c>
      <c r="D1959" s="324">
        <v>30</v>
      </c>
      <c r="E1959" s="395">
        <v>5.4899999999999997E-2</v>
      </c>
      <c r="F1959" s="324">
        <v>0</v>
      </c>
      <c r="G1959" s="324">
        <v>1.6</v>
      </c>
      <c r="H1959" s="324">
        <v>0.65</v>
      </c>
      <c r="I1959" s="324">
        <v>2.2000000000000002</v>
      </c>
      <c r="J1959" s="326">
        <v>40</v>
      </c>
      <c r="K1959" s="326">
        <v>125</v>
      </c>
      <c r="L1959" s="326">
        <v>1</v>
      </c>
      <c r="M1959" s="324">
        <v>2.8</v>
      </c>
      <c r="N1959" s="324">
        <v>2.8</v>
      </c>
      <c r="O1959" s="324">
        <v>1.35</v>
      </c>
      <c r="P1959" s="324">
        <v>101</v>
      </c>
      <c r="Q1959" s="324" t="s">
        <v>293</v>
      </c>
      <c r="R1959" s="324">
        <v>1</v>
      </c>
      <c r="S1959" s="324">
        <v>0</v>
      </c>
      <c r="T1959" s="324">
        <v>1200</v>
      </c>
      <c r="U1959" s="324">
        <v>0.70299999999999996</v>
      </c>
      <c r="V1959" s="324">
        <v>0</v>
      </c>
      <c r="W1959" s="324">
        <v>4.7880000000000004E-9</v>
      </c>
      <c r="X1959" s="324">
        <v>134.95276653171391</v>
      </c>
      <c r="Y1959" s="324">
        <v>0.75280000000000002</v>
      </c>
      <c r="Z1959" s="324">
        <v>2.169</v>
      </c>
      <c r="AA1959" s="324">
        <v>4.7880000000000004E-9</v>
      </c>
      <c r="AB1959" s="324">
        <v>134.95276653171391</v>
      </c>
      <c r="AC1959" s="324">
        <v>0.75280000000000002</v>
      </c>
      <c r="AD1959" s="324">
        <v>2.169</v>
      </c>
      <c r="AE1959" s="324">
        <v>4.7880000000000004E-9</v>
      </c>
      <c r="AF1959" s="324">
        <v>134.95276653171391</v>
      </c>
      <c r="AG1959" s="324">
        <v>0.75280000000000002</v>
      </c>
      <c r="AH1959" s="324">
        <v>2.169</v>
      </c>
      <c r="AI1959" s="324">
        <v>0</v>
      </c>
      <c r="AJ1959" s="324">
        <v>0</v>
      </c>
      <c r="AK1959" s="324">
        <v>0</v>
      </c>
      <c r="AL1959" s="324">
        <v>0</v>
      </c>
      <c r="AM1959" s="396">
        <v>0</v>
      </c>
      <c r="AN1959" s="324">
        <v>0</v>
      </c>
      <c r="AO1959" s="324">
        <v>1000000000</v>
      </c>
      <c r="AP1959" s="324">
        <v>0</v>
      </c>
      <c r="AQ1959" s="324">
        <v>0</v>
      </c>
      <c r="AR1959" s="324">
        <v>0</v>
      </c>
      <c r="AS1959" s="324">
        <v>744029001</v>
      </c>
      <c r="AT1959" s="324">
        <v>0</v>
      </c>
      <c r="AU1959" s="324">
        <v>0</v>
      </c>
      <c r="AV1959" s="324">
        <v>0</v>
      </c>
      <c r="AW1959" s="311"/>
      <c r="AX1959" s="311"/>
      <c r="AY1959" s="311"/>
      <c r="AZ1959" s="311"/>
      <c r="BA1959" s="311"/>
      <c r="BB1959" s="311"/>
      <c r="BC1959" s="311"/>
      <c r="BD1959" s="311"/>
      <c r="BE1959" s="311"/>
      <c r="BF1959" s="311"/>
      <c r="BG1959" s="311"/>
      <c r="BH1959" s="311"/>
      <c r="BI1959" s="311"/>
      <c r="BJ1959" s="311"/>
      <c r="BK1959" s="311"/>
      <c r="BL1959" s="311"/>
      <c r="BM1959" s="311"/>
      <c r="BN1959" s="311"/>
      <c r="BO1959" s="311"/>
      <c r="BP1959" s="311"/>
      <c r="BQ1959" s="311"/>
      <c r="BR1959" s="311"/>
      <c r="BS1959" s="311"/>
      <c r="BT1959" s="311"/>
      <c r="BU1959" s="311"/>
      <c r="BV1959" s="311"/>
      <c r="BW1959" s="311"/>
      <c r="BX1959" s="311"/>
      <c r="BY1959" s="311"/>
      <c r="BZ1959" s="311"/>
      <c r="CA1959" s="311"/>
      <c r="CB1959" s="311"/>
      <c r="CC1959" s="311"/>
      <c r="CD1959" s="311"/>
      <c r="CE1959" s="311"/>
      <c r="CF1959" s="311"/>
      <c r="CG1959" s="311"/>
      <c r="CH1959" s="311"/>
      <c r="CI1959" s="311"/>
      <c r="CJ1959" s="311"/>
      <c r="CK1959" s="311"/>
      <c r="CL1959" s="311"/>
      <c r="CM1959" s="311"/>
      <c r="CN1959" s="311"/>
      <c r="CO1959" s="311"/>
      <c r="CP1959" s="311"/>
      <c r="CQ1959" s="311"/>
      <c r="CR1959" s="311"/>
      <c r="CS1959" s="311"/>
      <c r="CT1959" s="311"/>
      <c r="CU1959" s="311"/>
      <c r="CV1959" s="311"/>
      <c r="CW1959" s="311"/>
      <c r="CX1959" s="311"/>
      <c r="CY1959" s="311"/>
    </row>
    <row r="1960" spans="1:103" s="390" customFormat="1">
      <c r="A1960" s="324" t="s">
        <v>2347</v>
      </c>
      <c r="B1960" s="324">
        <v>744029002</v>
      </c>
      <c r="C1960" s="324">
        <v>2.2000000000000002</v>
      </c>
      <c r="D1960" s="324">
        <v>30</v>
      </c>
      <c r="E1960" s="395">
        <v>0.10471999999999999</v>
      </c>
      <c r="F1960" s="324">
        <v>0</v>
      </c>
      <c r="G1960" s="324">
        <v>1.1499999999999999</v>
      </c>
      <c r="H1960" s="324">
        <v>0.65</v>
      </c>
      <c r="I1960" s="324">
        <v>1.5</v>
      </c>
      <c r="J1960" s="326">
        <v>40</v>
      </c>
      <c r="K1960" s="326">
        <v>125</v>
      </c>
      <c r="L1960" s="326">
        <v>1</v>
      </c>
      <c r="M1960" s="324">
        <v>2.8</v>
      </c>
      <c r="N1960" s="324">
        <v>2.8</v>
      </c>
      <c r="O1960" s="324">
        <v>1.35</v>
      </c>
      <c r="P1960" s="324">
        <v>101</v>
      </c>
      <c r="Q1960" s="324" t="s">
        <v>293</v>
      </c>
      <c r="R1960" s="324">
        <v>1</v>
      </c>
      <c r="S1960" s="324">
        <v>0</v>
      </c>
      <c r="T1960" s="324">
        <v>1200</v>
      </c>
      <c r="U1960" s="324">
        <v>0.70299999999999996</v>
      </c>
      <c r="V1960" s="324">
        <v>0</v>
      </c>
      <c r="W1960" s="324">
        <v>4.7880000000000004E-9</v>
      </c>
      <c r="X1960" s="324">
        <v>183.79281537176274</v>
      </c>
      <c r="Y1960" s="324">
        <v>0.75280000000000002</v>
      </c>
      <c r="Z1960" s="324">
        <v>2.169</v>
      </c>
      <c r="AA1960" s="324">
        <v>4.7880000000000004E-9</v>
      </c>
      <c r="AB1960" s="324">
        <v>183.79281537176274</v>
      </c>
      <c r="AC1960" s="324">
        <v>0.75280000000000002</v>
      </c>
      <c r="AD1960" s="324">
        <v>2.169</v>
      </c>
      <c r="AE1960" s="324">
        <v>4.7880000000000004E-9</v>
      </c>
      <c r="AF1960" s="324">
        <v>183.79281537176274</v>
      </c>
      <c r="AG1960" s="324">
        <v>0.75280000000000002</v>
      </c>
      <c r="AH1960" s="324">
        <v>2.169</v>
      </c>
      <c r="AI1960" s="324">
        <v>0</v>
      </c>
      <c r="AJ1960" s="324">
        <v>0</v>
      </c>
      <c r="AK1960" s="324">
        <v>0</v>
      </c>
      <c r="AL1960" s="324">
        <v>0</v>
      </c>
      <c r="AM1960" s="396">
        <v>0</v>
      </c>
      <c r="AN1960" s="324">
        <v>0</v>
      </c>
      <c r="AO1960" s="324">
        <v>1000000000</v>
      </c>
      <c r="AP1960" s="324">
        <v>0</v>
      </c>
      <c r="AQ1960" s="324">
        <v>0</v>
      </c>
      <c r="AR1960" s="324">
        <v>0</v>
      </c>
      <c r="AS1960" s="324">
        <v>744029002</v>
      </c>
      <c r="AT1960" s="324">
        <v>0</v>
      </c>
      <c r="AU1960" s="324">
        <v>0</v>
      </c>
      <c r="AV1960" s="324">
        <v>0</v>
      </c>
      <c r="AW1960" s="311"/>
      <c r="AX1960" s="311"/>
      <c r="AY1960" s="311"/>
      <c r="AZ1960" s="311"/>
      <c r="BA1960" s="311"/>
      <c r="BB1960" s="311"/>
      <c r="BC1960" s="311"/>
      <c r="BD1960" s="311"/>
      <c r="BE1960" s="311"/>
      <c r="BF1960" s="311"/>
      <c r="BG1960" s="311"/>
      <c r="BH1960" s="311"/>
      <c r="BI1960" s="311"/>
      <c r="BJ1960" s="311"/>
      <c r="BK1960" s="311"/>
      <c r="BL1960" s="311"/>
      <c r="BM1960" s="311"/>
      <c r="BN1960" s="311"/>
      <c r="BO1960" s="311"/>
      <c r="BP1960" s="311"/>
      <c r="BQ1960" s="311"/>
      <c r="BR1960" s="311"/>
      <c r="BS1960" s="311"/>
      <c r="BT1960" s="311"/>
      <c r="BU1960" s="311"/>
      <c r="BV1960" s="311"/>
      <c r="BW1960" s="311"/>
      <c r="BX1960" s="311"/>
      <c r="BY1960" s="311"/>
      <c r="BZ1960" s="311"/>
      <c r="CA1960" s="311"/>
      <c r="CB1960" s="311"/>
      <c r="CC1960" s="311"/>
      <c r="CD1960" s="311"/>
      <c r="CE1960" s="311"/>
      <c r="CF1960" s="311"/>
      <c r="CG1960" s="311"/>
      <c r="CH1960" s="311"/>
      <c r="CI1960" s="311"/>
      <c r="CJ1960" s="311"/>
      <c r="CK1960" s="311"/>
      <c r="CL1960" s="311"/>
      <c r="CM1960" s="311"/>
      <c r="CN1960" s="311"/>
      <c r="CO1960" s="311"/>
      <c r="CP1960" s="311"/>
      <c r="CQ1960" s="311"/>
      <c r="CR1960" s="311"/>
      <c r="CS1960" s="311"/>
      <c r="CT1960" s="311"/>
      <c r="CU1960" s="311"/>
      <c r="CV1960" s="311"/>
      <c r="CW1960" s="311"/>
      <c r="CX1960" s="311"/>
      <c r="CY1960" s="311"/>
    </row>
    <row r="1961" spans="1:103" s="390" customFormat="1">
      <c r="A1961" s="324" t="s">
        <v>2347</v>
      </c>
      <c r="B1961" s="324">
        <v>744029003</v>
      </c>
      <c r="C1961" s="324">
        <v>3.3</v>
      </c>
      <c r="D1961" s="324">
        <v>30</v>
      </c>
      <c r="E1961" s="395">
        <v>0.1298</v>
      </c>
      <c r="F1961" s="324">
        <v>0</v>
      </c>
      <c r="G1961" s="324">
        <v>0.95</v>
      </c>
      <c r="H1961" s="324">
        <v>0.65</v>
      </c>
      <c r="I1961" s="324">
        <v>1.25</v>
      </c>
      <c r="J1961" s="326">
        <v>40</v>
      </c>
      <c r="K1961" s="326">
        <v>125</v>
      </c>
      <c r="L1961" s="326">
        <v>1</v>
      </c>
      <c r="M1961" s="324">
        <v>2.8</v>
      </c>
      <c r="N1961" s="324">
        <v>2.8</v>
      </c>
      <c r="O1961" s="324">
        <v>1.35</v>
      </c>
      <c r="P1961" s="324">
        <v>101</v>
      </c>
      <c r="Q1961" s="324" t="s">
        <v>293</v>
      </c>
      <c r="R1961" s="324">
        <v>1</v>
      </c>
      <c r="S1961" s="324">
        <v>0</v>
      </c>
      <c r="T1961" s="324">
        <v>1200</v>
      </c>
      <c r="U1961" s="324">
        <v>0.70299999999999996</v>
      </c>
      <c r="V1961" s="324">
        <v>0</v>
      </c>
      <c r="W1961" s="324">
        <v>4.7880000000000004E-9</v>
      </c>
      <c r="X1961" s="324">
        <v>231.57894736842104</v>
      </c>
      <c r="Y1961" s="324">
        <v>0.75280000000000002</v>
      </c>
      <c r="Z1961" s="324">
        <v>2.169</v>
      </c>
      <c r="AA1961" s="324">
        <v>4.7880000000000004E-9</v>
      </c>
      <c r="AB1961" s="324">
        <v>231.57894736842104</v>
      </c>
      <c r="AC1961" s="324">
        <v>0.75280000000000002</v>
      </c>
      <c r="AD1961" s="324">
        <v>2.169</v>
      </c>
      <c r="AE1961" s="324">
        <v>4.7880000000000004E-9</v>
      </c>
      <c r="AF1961" s="324">
        <v>231.57894736842104</v>
      </c>
      <c r="AG1961" s="324">
        <v>0.75280000000000002</v>
      </c>
      <c r="AH1961" s="324">
        <v>2.169</v>
      </c>
      <c r="AI1961" s="324">
        <v>0</v>
      </c>
      <c r="AJ1961" s="324">
        <v>0</v>
      </c>
      <c r="AK1961" s="324">
        <v>0</v>
      </c>
      <c r="AL1961" s="324">
        <v>0</v>
      </c>
      <c r="AM1961" s="396">
        <v>0</v>
      </c>
      <c r="AN1961" s="324">
        <v>0</v>
      </c>
      <c r="AO1961" s="324">
        <v>1000000000</v>
      </c>
      <c r="AP1961" s="324">
        <v>0</v>
      </c>
      <c r="AQ1961" s="324">
        <v>0</v>
      </c>
      <c r="AR1961" s="324">
        <v>0</v>
      </c>
      <c r="AS1961" s="324">
        <v>744029003</v>
      </c>
      <c r="AT1961" s="324">
        <v>0</v>
      </c>
      <c r="AU1961" s="324">
        <v>0</v>
      </c>
      <c r="AV1961" s="324">
        <v>0</v>
      </c>
      <c r="AW1961" s="311"/>
      <c r="AX1961" s="311"/>
      <c r="AY1961" s="311"/>
      <c r="AZ1961" s="311"/>
      <c r="BA1961" s="311"/>
      <c r="BB1961" s="311"/>
      <c r="BC1961" s="311"/>
      <c r="BD1961" s="311"/>
      <c r="BE1961" s="311"/>
      <c r="BF1961" s="311"/>
      <c r="BG1961" s="311"/>
      <c r="BH1961" s="311"/>
      <c r="BI1961" s="311"/>
      <c r="BJ1961" s="311"/>
      <c r="BK1961" s="311"/>
      <c r="BL1961" s="311"/>
      <c r="BM1961" s="311"/>
      <c r="BN1961" s="311"/>
      <c r="BO1961" s="311"/>
      <c r="BP1961" s="311"/>
      <c r="BQ1961" s="311"/>
      <c r="BR1961" s="311"/>
      <c r="BS1961" s="311"/>
      <c r="BT1961" s="311"/>
      <c r="BU1961" s="311"/>
      <c r="BV1961" s="311"/>
      <c r="BW1961" s="311"/>
      <c r="BX1961" s="311"/>
      <c r="BY1961" s="311"/>
      <c r="BZ1961" s="311"/>
      <c r="CA1961" s="311"/>
      <c r="CB1961" s="311"/>
      <c r="CC1961" s="311"/>
      <c r="CD1961" s="311"/>
      <c r="CE1961" s="311"/>
      <c r="CF1961" s="311"/>
      <c r="CG1961" s="311"/>
      <c r="CH1961" s="311"/>
      <c r="CI1961" s="311"/>
      <c r="CJ1961" s="311"/>
      <c r="CK1961" s="311"/>
      <c r="CL1961" s="311"/>
      <c r="CM1961" s="311"/>
      <c r="CN1961" s="311"/>
      <c r="CO1961" s="311"/>
      <c r="CP1961" s="311"/>
      <c r="CQ1961" s="311"/>
      <c r="CR1961" s="311"/>
      <c r="CS1961" s="311"/>
      <c r="CT1961" s="311"/>
      <c r="CU1961" s="311"/>
      <c r="CV1961" s="311"/>
      <c r="CW1961" s="311"/>
      <c r="CX1961" s="311"/>
      <c r="CY1961" s="311"/>
    </row>
    <row r="1962" spans="1:103" s="390" customFormat="1">
      <c r="A1962" s="324" t="s">
        <v>2347</v>
      </c>
      <c r="B1962" s="324">
        <v>744029004</v>
      </c>
      <c r="C1962" s="324">
        <v>4.7</v>
      </c>
      <c r="D1962" s="324">
        <v>30</v>
      </c>
      <c r="E1962" s="395">
        <v>0.2006</v>
      </c>
      <c r="F1962" s="324">
        <v>0</v>
      </c>
      <c r="G1962" s="324">
        <v>0.8</v>
      </c>
      <c r="H1962" s="324">
        <v>0.65</v>
      </c>
      <c r="I1962" s="324">
        <v>1</v>
      </c>
      <c r="J1962" s="326">
        <v>40</v>
      </c>
      <c r="K1962" s="326">
        <v>125</v>
      </c>
      <c r="L1962" s="326">
        <v>1</v>
      </c>
      <c r="M1962" s="324">
        <v>2.8</v>
      </c>
      <c r="N1962" s="324">
        <v>2.8</v>
      </c>
      <c r="O1962" s="324">
        <v>1.35</v>
      </c>
      <c r="P1962" s="324">
        <v>101</v>
      </c>
      <c r="Q1962" s="324" t="s">
        <v>293</v>
      </c>
      <c r="R1962" s="324">
        <v>1</v>
      </c>
      <c r="S1962" s="324">
        <v>0</v>
      </c>
      <c r="T1962" s="324">
        <v>1200</v>
      </c>
      <c r="U1962" s="324">
        <v>0.70299999999999996</v>
      </c>
      <c r="V1962" s="324">
        <v>0</v>
      </c>
      <c r="W1962" s="324">
        <v>4.7880000000000004E-9</v>
      </c>
      <c r="X1962" s="324">
        <v>265.9875495189587</v>
      </c>
      <c r="Y1962" s="324">
        <v>0.75280000000000002</v>
      </c>
      <c r="Z1962" s="324">
        <v>2.169</v>
      </c>
      <c r="AA1962" s="324">
        <v>4.7880000000000004E-9</v>
      </c>
      <c r="AB1962" s="324">
        <v>265.9875495189587</v>
      </c>
      <c r="AC1962" s="324">
        <v>0.75280000000000002</v>
      </c>
      <c r="AD1962" s="324">
        <v>2.169</v>
      </c>
      <c r="AE1962" s="324">
        <v>4.7880000000000004E-9</v>
      </c>
      <c r="AF1962" s="324">
        <v>265.9875495189587</v>
      </c>
      <c r="AG1962" s="324">
        <v>0.75280000000000002</v>
      </c>
      <c r="AH1962" s="324">
        <v>2.169</v>
      </c>
      <c r="AI1962" s="324">
        <v>0</v>
      </c>
      <c r="AJ1962" s="324">
        <v>0</v>
      </c>
      <c r="AK1962" s="324">
        <v>0</v>
      </c>
      <c r="AL1962" s="324">
        <v>0</v>
      </c>
      <c r="AM1962" s="396">
        <v>0</v>
      </c>
      <c r="AN1962" s="324">
        <v>0</v>
      </c>
      <c r="AO1962" s="324">
        <v>1000000000</v>
      </c>
      <c r="AP1962" s="324">
        <v>0</v>
      </c>
      <c r="AQ1962" s="324">
        <v>0</v>
      </c>
      <c r="AR1962" s="324">
        <v>0</v>
      </c>
      <c r="AS1962" s="324">
        <v>744029004</v>
      </c>
      <c r="AT1962" s="324">
        <v>0</v>
      </c>
      <c r="AU1962" s="324">
        <v>0</v>
      </c>
      <c r="AV1962" s="324">
        <v>0</v>
      </c>
      <c r="AW1962" s="311"/>
      <c r="AX1962" s="311"/>
      <c r="AY1962" s="311"/>
      <c r="AZ1962" s="311"/>
      <c r="BA1962" s="311"/>
      <c r="BB1962" s="311"/>
      <c r="BC1962" s="311"/>
      <c r="BD1962" s="311"/>
      <c r="BE1962" s="311"/>
      <c r="BF1962" s="311"/>
      <c r="BG1962" s="311"/>
      <c r="BH1962" s="311"/>
      <c r="BI1962" s="311"/>
      <c r="BJ1962" s="311"/>
      <c r="BK1962" s="311"/>
      <c r="BL1962" s="311"/>
      <c r="BM1962" s="311"/>
      <c r="BN1962" s="311"/>
      <c r="BO1962" s="311"/>
      <c r="BP1962" s="311"/>
      <c r="BQ1962" s="311"/>
      <c r="BR1962" s="311"/>
      <c r="BS1962" s="311"/>
      <c r="BT1962" s="311"/>
      <c r="BU1962" s="311"/>
      <c r="BV1962" s="311"/>
      <c r="BW1962" s="311"/>
      <c r="BX1962" s="311"/>
      <c r="BY1962" s="311"/>
      <c r="BZ1962" s="311"/>
      <c r="CA1962" s="311"/>
      <c r="CB1962" s="311"/>
      <c r="CC1962" s="311"/>
      <c r="CD1962" s="311"/>
      <c r="CE1962" s="311"/>
      <c r="CF1962" s="311"/>
      <c r="CG1962" s="311"/>
      <c r="CH1962" s="311"/>
      <c r="CI1962" s="311"/>
      <c r="CJ1962" s="311"/>
      <c r="CK1962" s="311"/>
      <c r="CL1962" s="311"/>
      <c r="CM1962" s="311"/>
      <c r="CN1962" s="311"/>
      <c r="CO1962" s="311"/>
      <c r="CP1962" s="311"/>
      <c r="CQ1962" s="311"/>
      <c r="CR1962" s="311"/>
      <c r="CS1962" s="311"/>
      <c r="CT1962" s="311"/>
      <c r="CU1962" s="311"/>
      <c r="CV1962" s="311"/>
      <c r="CW1962" s="311"/>
      <c r="CX1962" s="311"/>
      <c r="CY1962" s="311"/>
    </row>
    <row r="1963" spans="1:103" s="390" customFormat="1">
      <c r="A1963" s="324" t="s">
        <v>2347</v>
      </c>
      <c r="B1963" s="324">
        <v>744029006</v>
      </c>
      <c r="C1963" s="324">
        <v>6.8</v>
      </c>
      <c r="D1963" s="324">
        <v>30</v>
      </c>
      <c r="E1963" s="395">
        <v>0.3</v>
      </c>
      <c r="F1963" s="324">
        <v>0</v>
      </c>
      <c r="G1963" s="324">
        <v>0.65</v>
      </c>
      <c r="H1963" s="324">
        <v>0.65</v>
      </c>
      <c r="I1963" s="324">
        <v>0.82</v>
      </c>
      <c r="J1963" s="326">
        <v>40</v>
      </c>
      <c r="K1963" s="326">
        <v>125</v>
      </c>
      <c r="L1963" s="326">
        <v>1</v>
      </c>
      <c r="M1963" s="324">
        <v>2.8</v>
      </c>
      <c r="N1963" s="324">
        <v>2.8</v>
      </c>
      <c r="O1963" s="324">
        <v>1.35</v>
      </c>
      <c r="P1963" s="324">
        <v>101</v>
      </c>
      <c r="Q1963" s="324" t="s">
        <v>293</v>
      </c>
      <c r="R1963" s="324">
        <v>1</v>
      </c>
      <c r="S1963" s="324">
        <v>0</v>
      </c>
      <c r="T1963" s="324">
        <v>1200</v>
      </c>
      <c r="U1963" s="324">
        <v>0.70299999999999996</v>
      </c>
      <c r="V1963" s="324">
        <v>0</v>
      </c>
      <c r="W1963" s="324">
        <v>4.7880000000000004E-9</v>
      </c>
      <c r="X1963" s="324">
        <v>340.85213032581453</v>
      </c>
      <c r="Y1963" s="324">
        <v>0.75280000000000002</v>
      </c>
      <c r="Z1963" s="324">
        <v>2.169</v>
      </c>
      <c r="AA1963" s="324">
        <v>4.7880000000000004E-9</v>
      </c>
      <c r="AB1963" s="324">
        <v>340.85213032581453</v>
      </c>
      <c r="AC1963" s="324">
        <v>0.75280000000000002</v>
      </c>
      <c r="AD1963" s="324">
        <v>2.169</v>
      </c>
      <c r="AE1963" s="324">
        <v>4.7880000000000004E-9</v>
      </c>
      <c r="AF1963" s="324">
        <v>340.85213032581453</v>
      </c>
      <c r="AG1963" s="324">
        <v>0.75280000000000002</v>
      </c>
      <c r="AH1963" s="324">
        <v>2.169</v>
      </c>
      <c r="AI1963" s="324">
        <v>0</v>
      </c>
      <c r="AJ1963" s="324">
        <v>0</v>
      </c>
      <c r="AK1963" s="324">
        <v>0</v>
      </c>
      <c r="AL1963" s="324">
        <v>0</v>
      </c>
      <c r="AM1963" s="396">
        <v>0</v>
      </c>
      <c r="AN1963" s="324">
        <v>0</v>
      </c>
      <c r="AO1963" s="324">
        <v>1000000000</v>
      </c>
      <c r="AP1963" s="324">
        <v>0</v>
      </c>
      <c r="AQ1963" s="324">
        <v>0</v>
      </c>
      <c r="AR1963" s="324">
        <v>0</v>
      </c>
      <c r="AS1963" s="324">
        <v>744029006</v>
      </c>
      <c r="AT1963" s="324">
        <v>0</v>
      </c>
      <c r="AU1963" s="324">
        <v>0</v>
      </c>
      <c r="AV1963" s="324">
        <v>0</v>
      </c>
      <c r="AW1963" s="311"/>
      <c r="AX1963" s="311"/>
      <c r="AY1963" s="311"/>
      <c r="AZ1963" s="311"/>
      <c r="BA1963" s="311"/>
      <c r="BB1963" s="311"/>
      <c r="BC1963" s="311"/>
      <c r="BD1963" s="311"/>
      <c r="BE1963" s="311"/>
      <c r="BF1963" s="311"/>
      <c r="BG1963" s="311"/>
      <c r="BH1963" s="311"/>
      <c r="BI1963" s="311"/>
      <c r="BJ1963" s="311"/>
      <c r="BK1963" s="311"/>
      <c r="BL1963" s="311"/>
      <c r="BM1963" s="311"/>
      <c r="BN1963" s="311"/>
      <c r="BO1963" s="311"/>
      <c r="BP1963" s="311"/>
      <c r="BQ1963" s="311"/>
      <c r="BR1963" s="311"/>
      <c r="BS1963" s="311"/>
      <c r="BT1963" s="311"/>
      <c r="BU1963" s="311"/>
      <c r="BV1963" s="311"/>
      <c r="BW1963" s="311"/>
      <c r="BX1963" s="311"/>
      <c r="BY1963" s="311"/>
      <c r="BZ1963" s="311"/>
      <c r="CA1963" s="311"/>
      <c r="CB1963" s="311"/>
      <c r="CC1963" s="311"/>
      <c r="CD1963" s="311"/>
      <c r="CE1963" s="311"/>
      <c r="CF1963" s="311"/>
      <c r="CG1963" s="311"/>
      <c r="CH1963" s="311"/>
      <c r="CI1963" s="311"/>
      <c r="CJ1963" s="311"/>
      <c r="CK1963" s="311"/>
      <c r="CL1963" s="311"/>
      <c r="CM1963" s="311"/>
      <c r="CN1963" s="311"/>
      <c r="CO1963" s="311"/>
      <c r="CP1963" s="311"/>
      <c r="CQ1963" s="311"/>
      <c r="CR1963" s="311"/>
      <c r="CS1963" s="311"/>
      <c r="CT1963" s="311"/>
      <c r="CU1963" s="311"/>
      <c r="CV1963" s="311"/>
      <c r="CW1963" s="311"/>
      <c r="CX1963" s="311"/>
      <c r="CY1963" s="311"/>
    </row>
    <row r="1964" spans="1:103" s="390" customFormat="1">
      <c r="A1964" s="324" t="s">
        <v>2347</v>
      </c>
      <c r="B1964" s="324">
        <v>744029100</v>
      </c>
      <c r="C1964" s="324">
        <v>10</v>
      </c>
      <c r="D1964" s="324">
        <v>30</v>
      </c>
      <c r="E1964" s="395">
        <v>0.47189999999999999</v>
      </c>
      <c r="F1964" s="324">
        <v>0</v>
      </c>
      <c r="G1964" s="324">
        <v>0.5</v>
      </c>
      <c r="H1964" s="324">
        <v>0.65</v>
      </c>
      <c r="I1964" s="324">
        <v>0.65</v>
      </c>
      <c r="J1964" s="326">
        <v>40</v>
      </c>
      <c r="K1964" s="326">
        <v>125</v>
      </c>
      <c r="L1964" s="326">
        <v>1</v>
      </c>
      <c r="M1964" s="324">
        <v>2.8</v>
      </c>
      <c r="N1964" s="324">
        <v>2.8</v>
      </c>
      <c r="O1964" s="324">
        <v>1.35</v>
      </c>
      <c r="P1964" s="324">
        <v>101</v>
      </c>
      <c r="Q1964" s="324" t="s">
        <v>293</v>
      </c>
      <c r="R1964" s="324">
        <v>1</v>
      </c>
      <c r="S1964" s="324">
        <v>0</v>
      </c>
      <c r="T1964" s="324">
        <v>1200</v>
      </c>
      <c r="U1964" s="324">
        <v>0.70299999999999996</v>
      </c>
      <c r="V1964" s="324">
        <v>0</v>
      </c>
      <c r="W1964" s="324">
        <v>4.7880000000000004E-9</v>
      </c>
      <c r="X1964" s="324">
        <v>407.99673602611176</v>
      </c>
      <c r="Y1964" s="324">
        <v>0.75280000000000002</v>
      </c>
      <c r="Z1964" s="324">
        <v>2.169</v>
      </c>
      <c r="AA1964" s="324">
        <v>4.7880000000000004E-9</v>
      </c>
      <c r="AB1964" s="324">
        <v>407.99673602611176</v>
      </c>
      <c r="AC1964" s="324">
        <v>0.75280000000000002</v>
      </c>
      <c r="AD1964" s="324">
        <v>2.169</v>
      </c>
      <c r="AE1964" s="324">
        <v>4.7880000000000004E-9</v>
      </c>
      <c r="AF1964" s="324">
        <v>407.99673602611176</v>
      </c>
      <c r="AG1964" s="324">
        <v>0.75280000000000002</v>
      </c>
      <c r="AH1964" s="324">
        <v>2.169</v>
      </c>
      <c r="AI1964" s="324">
        <v>0</v>
      </c>
      <c r="AJ1964" s="324">
        <v>0</v>
      </c>
      <c r="AK1964" s="324">
        <v>0</v>
      </c>
      <c r="AL1964" s="324">
        <v>0</v>
      </c>
      <c r="AM1964" s="396">
        <v>0</v>
      </c>
      <c r="AN1964" s="324">
        <v>0</v>
      </c>
      <c r="AO1964" s="324">
        <v>1000000000</v>
      </c>
      <c r="AP1964" s="324">
        <v>0</v>
      </c>
      <c r="AQ1964" s="324">
        <v>0</v>
      </c>
      <c r="AR1964" s="324">
        <v>0</v>
      </c>
      <c r="AS1964" s="324">
        <v>744029100</v>
      </c>
      <c r="AT1964" s="324">
        <v>0</v>
      </c>
      <c r="AU1964" s="324">
        <v>0</v>
      </c>
      <c r="AV1964" s="324">
        <v>0</v>
      </c>
      <c r="AW1964" s="311"/>
      <c r="AX1964" s="311"/>
      <c r="AY1964" s="311"/>
      <c r="AZ1964" s="311"/>
      <c r="BA1964" s="311"/>
      <c r="BB1964" s="311"/>
      <c r="BC1964" s="311"/>
      <c r="BD1964" s="311"/>
      <c r="BE1964" s="311"/>
      <c r="BF1964" s="311"/>
      <c r="BG1964" s="311"/>
      <c r="BH1964" s="311"/>
      <c r="BI1964" s="311"/>
      <c r="BJ1964" s="311"/>
      <c r="BK1964" s="311"/>
      <c r="BL1964" s="311"/>
      <c r="BM1964" s="311"/>
      <c r="BN1964" s="311"/>
      <c r="BO1964" s="311"/>
      <c r="BP1964" s="311"/>
      <c r="BQ1964" s="311"/>
      <c r="BR1964" s="311"/>
      <c r="BS1964" s="311"/>
      <c r="BT1964" s="311"/>
      <c r="BU1964" s="311"/>
      <c r="BV1964" s="311"/>
      <c r="BW1964" s="311"/>
      <c r="BX1964" s="311"/>
      <c r="BY1964" s="311"/>
      <c r="BZ1964" s="311"/>
      <c r="CA1964" s="311"/>
      <c r="CB1964" s="311"/>
      <c r="CC1964" s="311"/>
      <c r="CD1964" s="311"/>
      <c r="CE1964" s="311"/>
      <c r="CF1964" s="311"/>
      <c r="CG1964" s="311"/>
      <c r="CH1964" s="311"/>
      <c r="CI1964" s="311"/>
      <c r="CJ1964" s="311"/>
      <c r="CK1964" s="311"/>
      <c r="CL1964" s="311"/>
      <c r="CM1964" s="311"/>
      <c r="CN1964" s="311"/>
      <c r="CO1964" s="311"/>
      <c r="CP1964" s="311"/>
      <c r="CQ1964" s="311"/>
      <c r="CR1964" s="311"/>
      <c r="CS1964" s="311"/>
      <c r="CT1964" s="311"/>
      <c r="CU1964" s="311"/>
      <c r="CV1964" s="311"/>
      <c r="CW1964" s="311"/>
      <c r="CX1964" s="311"/>
      <c r="CY1964" s="311"/>
    </row>
    <row r="1965" spans="1:103" s="390" customFormat="1">
      <c r="A1965" s="324" t="s">
        <v>2347</v>
      </c>
      <c r="B1965" s="324">
        <v>744029150</v>
      </c>
      <c r="C1965" s="324">
        <v>15</v>
      </c>
      <c r="D1965" s="324">
        <v>30</v>
      </c>
      <c r="E1965" s="395">
        <v>0.70199999999999996</v>
      </c>
      <c r="F1965" s="324">
        <v>0</v>
      </c>
      <c r="G1965" s="324">
        <v>0.42</v>
      </c>
      <c r="H1965" s="324">
        <v>0.65</v>
      </c>
      <c r="I1965" s="324">
        <v>0.5</v>
      </c>
      <c r="J1965" s="326">
        <v>40</v>
      </c>
      <c r="K1965" s="326">
        <v>125</v>
      </c>
      <c r="L1965" s="326">
        <v>1</v>
      </c>
      <c r="M1965" s="324">
        <v>2.8</v>
      </c>
      <c r="N1965" s="324">
        <v>2.8</v>
      </c>
      <c r="O1965" s="324">
        <v>1.35</v>
      </c>
      <c r="P1965" s="324">
        <v>101</v>
      </c>
      <c r="Q1965" s="324" t="s">
        <v>293</v>
      </c>
      <c r="R1965" s="324">
        <v>1</v>
      </c>
      <c r="S1965" s="324">
        <v>0</v>
      </c>
      <c r="T1965" s="324">
        <v>1200</v>
      </c>
      <c r="U1965" s="324">
        <v>0.70299999999999996</v>
      </c>
      <c r="V1965" s="324">
        <v>0</v>
      </c>
      <c r="W1965" s="324">
        <v>4.7880000000000004E-9</v>
      </c>
      <c r="X1965" s="324">
        <v>496.52432969215488</v>
      </c>
      <c r="Y1965" s="324">
        <v>0.75280000000000002</v>
      </c>
      <c r="Z1965" s="324">
        <v>2.169</v>
      </c>
      <c r="AA1965" s="324">
        <v>4.7880000000000004E-9</v>
      </c>
      <c r="AB1965" s="324">
        <v>496.52432969215488</v>
      </c>
      <c r="AC1965" s="324">
        <v>0.75280000000000002</v>
      </c>
      <c r="AD1965" s="324">
        <v>2.169</v>
      </c>
      <c r="AE1965" s="324">
        <v>4.7880000000000004E-9</v>
      </c>
      <c r="AF1965" s="324">
        <v>496.52432969215488</v>
      </c>
      <c r="AG1965" s="324">
        <v>0.75280000000000002</v>
      </c>
      <c r="AH1965" s="324">
        <v>2.169</v>
      </c>
      <c r="AI1965" s="324">
        <v>0</v>
      </c>
      <c r="AJ1965" s="324">
        <v>0</v>
      </c>
      <c r="AK1965" s="324">
        <v>0</v>
      </c>
      <c r="AL1965" s="324">
        <v>0</v>
      </c>
      <c r="AM1965" s="396">
        <v>0</v>
      </c>
      <c r="AN1965" s="324">
        <v>0</v>
      </c>
      <c r="AO1965" s="324">
        <v>1000000000</v>
      </c>
      <c r="AP1965" s="324">
        <v>0</v>
      </c>
      <c r="AQ1965" s="324">
        <v>0</v>
      </c>
      <c r="AR1965" s="324">
        <v>0</v>
      </c>
      <c r="AS1965" s="324">
        <v>744029150</v>
      </c>
      <c r="AT1965" s="324">
        <v>0</v>
      </c>
      <c r="AU1965" s="324">
        <v>0</v>
      </c>
      <c r="AV1965" s="324">
        <v>0</v>
      </c>
      <c r="AW1965" s="311"/>
      <c r="AX1965" s="311"/>
      <c r="AY1965" s="311"/>
      <c r="AZ1965" s="311"/>
      <c r="BA1965" s="311"/>
      <c r="BB1965" s="311"/>
      <c r="BC1965" s="311"/>
      <c r="BD1965" s="311"/>
      <c r="BE1965" s="311"/>
      <c r="BF1965" s="311"/>
      <c r="BG1965" s="311"/>
      <c r="BH1965" s="311"/>
      <c r="BI1965" s="311"/>
      <c r="BJ1965" s="311"/>
      <c r="BK1965" s="311"/>
      <c r="BL1965" s="311"/>
      <c r="BM1965" s="311"/>
      <c r="BN1965" s="311"/>
      <c r="BO1965" s="311"/>
      <c r="BP1965" s="311"/>
      <c r="BQ1965" s="311"/>
      <c r="BR1965" s="311"/>
      <c r="BS1965" s="311"/>
      <c r="BT1965" s="311"/>
      <c r="BU1965" s="311"/>
      <c r="BV1965" s="311"/>
      <c r="BW1965" s="311"/>
      <c r="BX1965" s="311"/>
      <c r="BY1965" s="311"/>
      <c r="BZ1965" s="311"/>
      <c r="CA1965" s="311"/>
      <c r="CB1965" s="311"/>
      <c r="CC1965" s="311"/>
      <c r="CD1965" s="311"/>
      <c r="CE1965" s="311"/>
      <c r="CF1965" s="311"/>
      <c r="CG1965" s="311"/>
      <c r="CH1965" s="311"/>
      <c r="CI1965" s="311"/>
      <c r="CJ1965" s="311"/>
      <c r="CK1965" s="311"/>
      <c r="CL1965" s="311"/>
      <c r="CM1965" s="311"/>
      <c r="CN1965" s="311"/>
      <c r="CO1965" s="311"/>
      <c r="CP1965" s="311"/>
      <c r="CQ1965" s="311"/>
      <c r="CR1965" s="311"/>
      <c r="CS1965" s="311"/>
      <c r="CT1965" s="311"/>
      <c r="CU1965" s="311"/>
      <c r="CV1965" s="311"/>
      <c r="CW1965" s="311"/>
      <c r="CX1965" s="311"/>
      <c r="CY1965" s="311"/>
    </row>
    <row r="1966" spans="1:103" s="390" customFormat="1">
      <c r="A1966" s="324" t="s">
        <v>2347</v>
      </c>
      <c r="B1966" s="324">
        <v>744029220</v>
      </c>
      <c r="C1966" s="324">
        <v>22</v>
      </c>
      <c r="D1966" s="324">
        <v>30</v>
      </c>
      <c r="E1966" s="395">
        <v>0.97200000000000009</v>
      </c>
      <c r="F1966" s="324">
        <v>0</v>
      </c>
      <c r="G1966" s="324">
        <v>0.3</v>
      </c>
      <c r="H1966" s="324">
        <v>0.65</v>
      </c>
      <c r="I1966" s="324">
        <v>0.41</v>
      </c>
      <c r="J1966" s="326">
        <v>40</v>
      </c>
      <c r="K1966" s="326">
        <v>125</v>
      </c>
      <c r="L1966" s="326">
        <v>1</v>
      </c>
      <c r="M1966" s="324">
        <v>2.8</v>
      </c>
      <c r="N1966" s="324">
        <v>2.8</v>
      </c>
      <c r="O1966" s="324">
        <v>1.35</v>
      </c>
      <c r="P1966" s="324">
        <v>101</v>
      </c>
      <c r="Q1966" s="324" t="s">
        <v>293</v>
      </c>
      <c r="R1966" s="324">
        <v>1</v>
      </c>
      <c r="S1966" s="324">
        <v>0</v>
      </c>
      <c r="T1966" s="324">
        <v>1200</v>
      </c>
      <c r="U1966" s="324">
        <v>0.70299999999999996</v>
      </c>
      <c r="V1966" s="324">
        <v>0</v>
      </c>
      <c r="W1966" s="324">
        <v>4.7880000000000004E-9</v>
      </c>
      <c r="X1966" s="324">
        <v>593.79217273954112</v>
      </c>
      <c r="Y1966" s="324">
        <v>0.75280000000000002</v>
      </c>
      <c r="Z1966" s="324">
        <v>2.169</v>
      </c>
      <c r="AA1966" s="324">
        <v>4.7880000000000004E-9</v>
      </c>
      <c r="AB1966" s="324">
        <v>593.79217273954112</v>
      </c>
      <c r="AC1966" s="324">
        <v>0.75280000000000002</v>
      </c>
      <c r="AD1966" s="324">
        <v>2.169</v>
      </c>
      <c r="AE1966" s="324">
        <v>4.7880000000000004E-9</v>
      </c>
      <c r="AF1966" s="324">
        <v>593.79217273954112</v>
      </c>
      <c r="AG1966" s="324">
        <v>0.75280000000000002</v>
      </c>
      <c r="AH1966" s="324">
        <v>2.169</v>
      </c>
      <c r="AI1966" s="324">
        <v>0</v>
      </c>
      <c r="AJ1966" s="324">
        <v>0</v>
      </c>
      <c r="AK1966" s="324">
        <v>0</v>
      </c>
      <c r="AL1966" s="324">
        <v>0</v>
      </c>
      <c r="AM1966" s="396">
        <v>0</v>
      </c>
      <c r="AN1966" s="324">
        <v>0</v>
      </c>
      <c r="AO1966" s="324">
        <v>1000000000</v>
      </c>
      <c r="AP1966" s="324">
        <v>0</v>
      </c>
      <c r="AQ1966" s="324">
        <v>0</v>
      </c>
      <c r="AR1966" s="324">
        <v>0</v>
      </c>
      <c r="AS1966" s="324">
        <v>744029220</v>
      </c>
      <c r="AT1966" s="324">
        <v>0</v>
      </c>
      <c r="AU1966" s="324">
        <v>0</v>
      </c>
      <c r="AV1966" s="324">
        <v>0</v>
      </c>
      <c r="AW1966" s="311"/>
      <c r="AX1966" s="311"/>
      <c r="AY1966" s="311"/>
      <c r="AZ1966" s="311"/>
      <c r="BA1966" s="311"/>
      <c r="BB1966" s="311"/>
      <c r="BC1966" s="311"/>
      <c r="BD1966" s="311"/>
      <c r="BE1966" s="311"/>
      <c r="BF1966" s="311"/>
      <c r="BG1966" s="311"/>
      <c r="BH1966" s="311"/>
      <c r="BI1966" s="311"/>
      <c r="BJ1966" s="311"/>
      <c r="BK1966" s="311"/>
      <c r="BL1966" s="311"/>
      <c r="BM1966" s="311"/>
      <c r="BN1966" s="311"/>
      <c r="BO1966" s="311"/>
      <c r="BP1966" s="311"/>
      <c r="BQ1966" s="311"/>
      <c r="BR1966" s="311"/>
      <c r="BS1966" s="311"/>
      <c r="BT1966" s="311"/>
      <c r="BU1966" s="311"/>
      <c r="BV1966" s="311"/>
      <c r="BW1966" s="311"/>
      <c r="BX1966" s="311"/>
      <c r="BY1966" s="311"/>
      <c r="BZ1966" s="311"/>
      <c r="CA1966" s="311"/>
      <c r="CB1966" s="311"/>
      <c r="CC1966" s="311"/>
      <c r="CD1966" s="311"/>
      <c r="CE1966" s="311"/>
      <c r="CF1966" s="311"/>
      <c r="CG1966" s="311"/>
      <c r="CH1966" s="311"/>
      <c r="CI1966" s="311"/>
      <c r="CJ1966" s="311"/>
      <c r="CK1966" s="311"/>
      <c r="CL1966" s="311"/>
      <c r="CM1966" s="311"/>
      <c r="CN1966" s="311"/>
      <c r="CO1966" s="311"/>
      <c r="CP1966" s="311"/>
      <c r="CQ1966" s="311"/>
      <c r="CR1966" s="311"/>
      <c r="CS1966" s="311"/>
      <c r="CT1966" s="311"/>
      <c r="CU1966" s="311"/>
      <c r="CV1966" s="311"/>
      <c r="CW1966" s="311"/>
      <c r="CX1966" s="311"/>
      <c r="CY1966" s="311"/>
    </row>
    <row r="1967" spans="1:103" s="390" customFormat="1">
      <c r="A1967" s="324" t="s">
        <v>2347</v>
      </c>
      <c r="B1967" s="324">
        <v>744029330</v>
      </c>
      <c r="C1967" s="324">
        <v>33</v>
      </c>
      <c r="D1967" s="324">
        <v>30</v>
      </c>
      <c r="E1967" s="395">
        <v>1.5409999999999999</v>
      </c>
      <c r="F1967" s="324">
        <v>0</v>
      </c>
      <c r="G1967" s="324">
        <v>0.26</v>
      </c>
      <c r="H1967" s="324">
        <v>0.65</v>
      </c>
      <c r="I1967" s="324">
        <v>0.32500000000000001</v>
      </c>
      <c r="J1967" s="326">
        <v>40</v>
      </c>
      <c r="K1967" s="326">
        <v>125</v>
      </c>
      <c r="L1967" s="326">
        <v>1</v>
      </c>
      <c r="M1967" s="324">
        <v>2.8</v>
      </c>
      <c r="N1967" s="324">
        <v>2.8</v>
      </c>
      <c r="O1967" s="324">
        <v>1.35</v>
      </c>
      <c r="P1967" s="324">
        <v>101</v>
      </c>
      <c r="Q1967" s="324" t="s">
        <v>293</v>
      </c>
      <c r="R1967" s="324">
        <v>1</v>
      </c>
      <c r="S1967" s="324">
        <v>0</v>
      </c>
      <c r="T1967" s="324">
        <v>1200</v>
      </c>
      <c r="U1967" s="324">
        <v>0.70299999999999996</v>
      </c>
      <c r="V1967" s="324">
        <v>0</v>
      </c>
      <c r="W1967" s="324">
        <v>4.7880000000000004E-9</v>
      </c>
      <c r="X1967" s="324">
        <v>732.84477015323114</v>
      </c>
      <c r="Y1967" s="324">
        <v>0.75280000000000002</v>
      </c>
      <c r="Z1967" s="324">
        <v>2.169</v>
      </c>
      <c r="AA1967" s="324">
        <v>4.7880000000000004E-9</v>
      </c>
      <c r="AB1967" s="324">
        <v>732.84477015323114</v>
      </c>
      <c r="AC1967" s="324">
        <v>0.75280000000000002</v>
      </c>
      <c r="AD1967" s="324">
        <v>2.169</v>
      </c>
      <c r="AE1967" s="324">
        <v>4.7880000000000004E-9</v>
      </c>
      <c r="AF1967" s="324">
        <v>732.84477015323114</v>
      </c>
      <c r="AG1967" s="324">
        <v>0.75280000000000002</v>
      </c>
      <c r="AH1967" s="324">
        <v>2.169</v>
      </c>
      <c r="AI1967" s="324">
        <v>0</v>
      </c>
      <c r="AJ1967" s="324">
        <v>0</v>
      </c>
      <c r="AK1967" s="324">
        <v>0</v>
      </c>
      <c r="AL1967" s="324">
        <v>0</v>
      </c>
      <c r="AM1967" s="396">
        <v>0</v>
      </c>
      <c r="AN1967" s="324">
        <v>0</v>
      </c>
      <c r="AO1967" s="324">
        <v>1000000000</v>
      </c>
      <c r="AP1967" s="324">
        <v>0</v>
      </c>
      <c r="AQ1967" s="324">
        <v>0</v>
      </c>
      <c r="AR1967" s="324">
        <v>0</v>
      </c>
      <c r="AS1967" s="324">
        <v>744029330</v>
      </c>
      <c r="AT1967" s="324">
        <v>0</v>
      </c>
      <c r="AU1967" s="324">
        <v>0</v>
      </c>
      <c r="AV1967" s="324">
        <v>0</v>
      </c>
      <c r="AW1967" s="311"/>
      <c r="AX1967" s="311"/>
      <c r="AY1967" s="311"/>
      <c r="AZ1967" s="311"/>
      <c r="BA1967" s="311"/>
      <c r="BB1967" s="311"/>
      <c r="BC1967" s="311"/>
      <c r="BD1967" s="311"/>
      <c r="BE1967" s="311"/>
      <c r="BF1967" s="311"/>
      <c r="BG1967" s="311"/>
      <c r="BH1967" s="311"/>
      <c r="BI1967" s="311"/>
      <c r="BJ1967" s="311"/>
      <c r="BK1967" s="311"/>
      <c r="BL1967" s="311"/>
      <c r="BM1967" s="311"/>
      <c r="BN1967" s="311"/>
      <c r="BO1967" s="311"/>
      <c r="BP1967" s="311"/>
      <c r="BQ1967" s="311"/>
      <c r="BR1967" s="311"/>
      <c r="BS1967" s="311"/>
      <c r="BT1967" s="311"/>
      <c r="BU1967" s="311"/>
      <c r="BV1967" s="311"/>
      <c r="BW1967" s="311"/>
      <c r="BX1967" s="311"/>
      <c r="BY1967" s="311"/>
      <c r="BZ1967" s="311"/>
      <c r="CA1967" s="311"/>
      <c r="CB1967" s="311"/>
      <c r="CC1967" s="311"/>
      <c r="CD1967" s="311"/>
      <c r="CE1967" s="311"/>
      <c r="CF1967" s="311"/>
      <c r="CG1967" s="311"/>
      <c r="CH1967" s="311"/>
      <c r="CI1967" s="311"/>
      <c r="CJ1967" s="311"/>
      <c r="CK1967" s="311"/>
      <c r="CL1967" s="311"/>
      <c r="CM1967" s="311"/>
      <c r="CN1967" s="311"/>
      <c r="CO1967" s="311"/>
      <c r="CP1967" s="311"/>
      <c r="CQ1967" s="311"/>
      <c r="CR1967" s="311"/>
      <c r="CS1967" s="311"/>
      <c r="CT1967" s="311"/>
      <c r="CU1967" s="311"/>
      <c r="CV1967" s="311"/>
      <c r="CW1967" s="311"/>
      <c r="CX1967" s="311"/>
      <c r="CY1967" s="311"/>
    </row>
    <row r="1968" spans="1:103" s="390" customFormat="1">
      <c r="A1968" s="324" t="s">
        <v>2347</v>
      </c>
      <c r="B1968" s="324">
        <v>744029470</v>
      </c>
      <c r="C1968" s="324">
        <v>47</v>
      </c>
      <c r="D1968" s="324">
        <v>30</v>
      </c>
      <c r="E1968" s="395">
        <v>2.5096499999999997</v>
      </c>
      <c r="F1968" s="324">
        <v>0</v>
      </c>
      <c r="G1968" s="324">
        <v>0.2</v>
      </c>
      <c r="H1968" s="324">
        <v>0.65</v>
      </c>
      <c r="I1968" s="324">
        <v>0.25</v>
      </c>
      <c r="J1968" s="326">
        <v>40</v>
      </c>
      <c r="K1968" s="326">
        <v>125</v>
      </c>
      <c r="L1968" s="326">
        <v>1</v>
      </c>
      <c r="M1968" s="324">
        <v>2.8</v>
      </c>
      <c r="N1968" s="324">
        <v>2.8</v>
      </c>
      <c r="O1968" s="324">
        <v>1.35</v>
      </c>
      <c r="P1968" s="324">
        <v>101</v>
      </c>
      <c r="Q1968" s="324" t="s">
        <v>293</v>
      </c>
      <c r="R1968" s="324">
        <v>1</v>
      </c>
      <c r="S1968" s="324">
        <v>0</v>
      </c>
      <c r="T1968" s="324">
        <v>1200</v>
      </c>
      <c r="U1968" s="324">
        <v>0.70299999999999996</v>
      </c>
      <c r="V1968" s="324">
        <v>0</v>
      </c>
      <c r="W1968" s="324">
        <v>4.7880000000000004E-9</v>
      </c>
      <c r="X1968" s="324">
        <v>832.89030657451701</v>
      </c>
      <c r="Y1968" s="324">
        <v>0.75280000000000002</v>
      </c>
      <c r="Z1968" s="324">
        <v>2.169</v>
      </c>
      <c r="AA1968" s="324">
        <v>4.7880000000000004E-9</v>
      </c>
      <c r="AB1968" s="324">
        <v>832.89030657451701</v>
      </c>
      <c r="AC1968" s="324">
        <v>0.75280000000000002</v>
      </c>
      <c r="AD1968" s="324">
        <v>2.169</v>
      </c>
      <c r="AE1968" s="324">
        <v>4.7880000000000004E-9</v>
      </c>
      <c r="AF1968" s="324">
        <v>832.89030657451701</v>
      </c>
      <c r="AG1968" s="324">
        <v>0.75280000000000002</v>
      </c>
      <c r="AH1968" s="324">
        <v>2.169</v>
      </c>
      <c r="AI1968" s="324">
        <v>0</v>
      </c>
      <c r="AJ1968" s="324">
        <v>0</v>
      </c>
      <c r="AK1968" s="324">
        <v>0</v>
      </c>
      <c r="AL1968" s="324">
        <v>0</v>
      </c>
      <c r="AM1968" s="396">
        <v>0</v>
      </c>
      <c r="AN1968" s="324">
        <v>0</v>
      </c>
      <c r="AO1968" s="324">
        <v>1000000000</v>
      </c>
      <c r="AP1968" s="324">
        <v>0</v>
      </c>
      <c r="AQ1968" s="324">
        <v>0</v>
      </c>
      <c r="AR1968" s="324">
        <v>0</v>
      </c>
      <c r="AS1968" s="324">
        <v>744029470</v>
      </c>
      <c r="AT1968" s="324">
        <v>0</v>
      </c>
      <c r="AU1968" s="324">
        <v>0</v>
      </c>
      <c r="AV1968" s="324">
        <v>0</v>
      </c>
      <c r="AW1968" s="311"/>
      <c r="AX1968" s="311"/>
      <c r="AY1968" s="311"/>
      <c r="AZ1968" s="311"/>
      <c r="BA1968" s="311"/>
      <c r="BB1968" s="311"/>
      <c r="BC1968" s="311"/>
      <c r="BD1968" s="311"/>
      <c r="BE1968" s="311"/>
      <c r="BF1968" s="311"/>
      <c r="BG1968" s="311"/>
      <c r="BH1968" s="311"/>
      <c r="BI1968" s="311"/>
      <c r="BJ1968" s="311"/>
      <c r="BK1968" s="311"/>
      <c r="BL1968" s="311"/>
      <c r="BM1968" s="311"/>
      <c r="BN1968" s="311"/>
      <c r="BO1968" s="311"/>
      <c r="BP1968" s="311"/>
      <c r="BQ1968" s="311"/>
      <c r="BR1968" s="311"/>
      <c r="BS1968" s="311"/>
      <c r="BT1968" s="311"/>
      <c r="BU1968" s="311"/>
      <c r="BV1968" s="311"/>
      <c r="BW1968" s="311"/>
      <c r="BX1968" s="311"/>
      <c r="BY1968" s="311"/>
      <c r="BZ1968" s="311"/>
      <c r="CA1968" s="311"/>
      <c r="CB1968" s="311"/>
      <c r="CC1968" s="311"/>
      <c r="CD1968" s="311"/>
      <c r="CE1968" s="311"/>
      <c r="CF1968" s="311"/>
      <c r="CG1968" s="311"/>
      <c r="CH1968" s="311"/>
      <c r="CI1968" s="311"/>
      <c r="CJ1968" s="311"/>
      <c r="CK1968" s="311"/>
      <c r="CL1968" s="311"/>
      <c r="CM1968" s="311"/>
      <c r="CN1968" s="311"/>
      <c r="CO1968" s="311"/>
      <c r="CP1968" s="311"/>
      <c r="CQ1968" s="311"/>
      <c r="CR1968" s="311"/>
      <c r="CS1968" s="311"/>
      <c r="CT1968" s="311"/>
      <c r="CU1968" s="311"/>
      <c r="CV1968" s="311"/>
      <c r="CW1968" s="311"/>
      <c r="CX1968" s="311"/>
      <c r="CY1968" s="311"/>
    </row>
    <row r="1969" spans="1:103" s="390" customFormat="1">
      <c r="A1969" s="324" t="s">
        <v>2347</v>
      </c>
      <c r="B1969" s="324">
        <v>744030001</v>
      </c>
      <c r="C1969" s="324">
        <v>1.2</v>
      </c>
      <c r="D1969" s="324">
        <v>30</v>
      </c>
      <c r="E1969" s="395">
        <v>0.11527999999999999</v>
      </c>
      <c r="F1969" s="324">
        <v>0</v>
      </c>
      <c r="G1969" s="324">
        <v>1.1000000000000001</v>
      </c>
      <c r="H1969" s="324">
        <v>0.65</v>
      </c>
      <c r="I1969" s="324">
        <v>1</v>
      </c>
      <c r="J1969" s="326">
        <v>40</v>
      </c>
      <c r="K1969" s="326">
        <v>125</v>
      </c>
      <c r="L1969" s="326">
        <v>1</v>
      </c>
      <c r="M1969" s="324">
        <v>3.3</v>
      </c>
      <c r="N1969" s="324">
        <v>3.5</v>
      </c>
      <c r="O1969" s="324">
        <v>0.95</v>
      </c>
      <c r="P1969" s="324">
        <v>101</v>
      </c>
      <c r="Q1969" s="324" t="s">
        <v>293</v>
      </c>
      <c r="R1969" s="324">
        <v>1</v>
      </c>
      <c r="S1969" s="324">
        <v>0</v>
      </c>
      <c r="T1969" s="324">
        <v>1500</v>
      </c>
      <c r="U1969" s="324">
        <v>0.59</v>
      </c>
      <c r="V1969" s="324">
        <v>0</v>
      </c>
      <c r="W1969" s="324">
        <v>5.3720000000000001E-9</v>
      </c>
      <c r="X1969" s="324">
        <v>116.84518013631936</v>
      </c>
      <c r="Y1969" s="324">
        <v>0.75280000000000002</v>
      </c>
      <c r="Z1969" s="324">
        <v>2.169</v>
      </c>
      <c r="AA1969" s="324">
        <v>5.3720000000000001E-9</v>
      </c>
      <c r="AB1969" s="324">
        <v>116.84518013631936</v>
      </c>
      <c r="AC1969" s="324">
        <v>0.75280000000000002</v>
      </c>
      <c r="AD1969" s="324">
        <v>2.169</v>
      </c>
      <c r="AE1969" s="324">
        <v>5.3720000000000001E-9</v>
      </c>
      <c r="AF1969" s="324">
        <v>116.84518013631936</v>
      </c>
      <c r="AG1969" s="324">
        <v>0.75280000000000002</v>
      </c>
      <c r="AH1969" s="324">
        <v>2.169</v>
      </c>
      <c r="AI1969" s="324">
        <v>0</v>
      </c>
      <c r="AJ1969" s="324">
        <v>0</v>
      </c>
      <c r="AK1969" s="324">
        <v>0</v>
      </c>
      <c r="AL1969" s="324">
        <v>0</v>
      </c>
      <c r="AM1969" s="396">
        <v>0</v>
      </c>
      <c r="AN1969" s="324">
        <v>0</v>
      </c>
      <c r="AO1969" s="324">
        <v>1000000000</v>
      </c>
      <c r="AP1969" s="324">
        <v>0</v>
      </c>
      <c r="AQ1969" s="324">
        <v>0</v>
      </c>
      <c r="AR1969" s="324">
        <v>0</v>
      </c>
      <c r="AS1969" s="324">
        <v>744030001</v>
      </c>
      <c r="AT1969" s="324">
        <v>0</v>
      </c>
      <c r="AU1969" s="324">
        <v>0</v>
      </c>
      <c r="AV1969" s="324">
        <v>0</v>
      </c>
      <c r="AW1969" s="311"/>
      <c r="AX1969" s="311"/>
      <c r="AY1969" s="311"/>
      <c r="AZ1969" s="311"/>
      <c r="BA1969" s="311"/>
      <c r="BB1969" s="311"/>
      <c r="BC1969" s="311"/>
      <c r="BD1969" s="311"/>
      <c r="BE1969" s="311"/>
      <c r="BF1969" s="311"/>
      <c r="BG1969" s="311"/>
      <c r="BH1969" s="311"/>
      <c r="BI1969" s="311"/>
      <c r="BJ1969" s="311"/>
      <c r="BK1969" s="311"/>
      <c r="BL1969" s="311"/>
      <c r="BM1969" s="311"/>
      <c r="BN1969" s="311"/>
      <c r="BO1969" s="311"/>
      <c r="BP1969" s="311"/>
      <c r="BQ1969" s="311"/>
      <c r="BR1969" s="311"/>
      <c r="BS1969" s="311"/>
      <c r="BT1969" s="311"/>
      <c r="BU1969" s="311"/>
      <c r="BV1969" s="311"/>
      <c r="BW1969" s="311"/>
      <c r="BX1969" s="311"/>
      <c r="BY1969" s="311"/>
      <c r="BZ1969" s="311"/>
      <c r="CA1969" s="311"/>
      <c r="CB1969" s="311"/>
      <c r="CC1969" s="311"/>
      <c r="CD1969" s="311"/>
      <c r="CE1969" s="311"/>
      <c r="CF1969" s="311"/>
      <c r="CG1969" s="311"/>
      <c r="CH1969" s="311"/>
      <c r="CI1969" s="311"/>
      <c r="CJ1969" s="311"/>
      <c r="CK1969" s="311"/>
      <c r="CL1969" s="311"/>
      <c r="CM1969" s="311"/>
      <c r="CN1969" s="311"/>
      <c r="CO1969" s="311"/>
      <c r="CP1969" s="311"/>
      <c r="CQ1969" s="311"/>
      <c r="CR1969" s="311"/>
      <c r="CS1969" s="311"/>
      <c r="CT1969" s="311"/>
      <c r="CU1969" s="311"/>
      <c r="CV1969" s="311"/>
      <c r="CW1969" s="311"/>
      <c r="CX1969" s="311"/>
      <c r="CY1969" s="311"/>
    </row>
    <row r="1970" spans="1:103" s="390" customFormat="1">
      <c r="A1970" s="324" t="s">
        <v>2347</v>
      </c>
      <c r="B1970" s="324">
        <v>744030002</v>
      </c>
      <c r="C1970" s="324">
        <v>2.2000000000000002</v>
      </c>
      <c r="D1970" s="324">
        <v>30</v>
      </c>
      <c r="E1970" s="395">
        <v>0.17</v>
      </c>
      <c r="F1970" s="324">
        <v>0</v>
      </c>
      <c r="G1970" s="324">
        <v>0.8</v>
      </c>
      <c r="H1970" s="324">
        <v>0.65</v>
      </c>
      <c r="I1970" s="324">
        <v>0.74</v>
      </c>
      <c r="J1970" s="326">
        <v>40</v>
      </c>
      <c r="K1970" s="326">
        <v>125</v>
      </c>
      <c r="L1970" s="326">
        <v>1</v>
      </c>
      <c r="M1970" s="324">
        <v>3.3</v>
      </c>
      <c r="N1970" s="324">
        <v>3.5</v>
      </c>
      <c r="O1970" s="324">
        <v>0.95</v>
      </c>
      <c r="P1970" s="324">
        <v>101</v>
      </c>
      <c r="Q1970" s="324" t="s">
        <v>293</v>
      </c>
      <c r="R1970" s="324">
        <v>1</v>
      </c>
      <c r="S1970" s="324">
        <v>0</v>
      </c>
      <c r="T1970" s="324">
        <v>1500</v>
      </c>
      <c r="U1970" s="324">
        <v>0.59</v>
      </c>
      <c r="V1970" s="324">
        <v>0</v>
      </c>
      <c r="W1970" s="324">
        <v>5.3720000000000001E-9</v>
      </c>
      <c r="X1970" s="324">
        <v>146.56895403064624</v>
      </c>
      <c r="Y1970" s="324">
        <v>0.75280000000000002</v>
      </c>
      <c r="Z1970" s="324">
        <v>2.169</v>
      </c>
      <c r="AA1970" s="324">
        <v>5.3720000000000001E-9</v>
      </c>
      <c r="AB1970" s="324">
        <v>146.56895403064624</v>
      </c>
      <c r="AC1970" s="324">
        <v>0.75280000000000002</v>
      </c>
      <c r="AD1970" s="324">
        <v>2.169</v>
      </c>
      <c r="AE1970" s="324">
        <v>5.3720000000000001E-9</v>
      </c>
      <c r="AF1970" s="324">
        <v>146.56895403064624</v>
      </c>
      <c r="AG1970" s="324">
        <v>0.75280000000000002</v>
      </c>
      <c r="AH1970" s="324">
        <v>2.169</v>
      </c>
      <c r="AI1970" s="324">
        <v>0</v>
      </c>
      <c r="AJ1970" s="324">
        <v>0</v>
      </c>
      <c r="AK1970" s="324">
        <v>0</v>
      </c>
      <c r="AL1970" s="324">
        <v>0</v>
      </c>
      <c r="AM1970" s="396">
        <v>0</v>
      </c>
      <c r="AN1970" s="324">
        <v>0</v>
      </c>
      <c r="AO1970" s="324">
        <v>1000000000</v>
      </c>
      <c r="AP1970" s="324">
        <v>0</v>
      </c>
      <c r="AQ1970" s="324">
        <v>0</v>
      </c>
      <c r="AR1970" s="324">
        <v>0</v>
      </c>
      <c r="AS1970" s="324">
        <v>744030002</v>
      </c>
      <c r="AT1970" s="324">
        <v>0</v>
      </c>
      <c r="AU1970" s="324">
        <v>0</v>
      </c>
      <c r="AV1970" s="324">
        <v>0</v>
      </c>
      <c r="AW1970" s="311"/>
      <c r="AX1970" s="311"/>
      <c r="AY1970" s="311"/>
      <c r="AZ1970" s="311"/>
      <c r="BA1970" s="311"/>
      <c r="BB1970" s="311"/>
      <c r="BC1970" s="311"/>
      <c r="BD1970" s="311"/>
      <c r="BE1970" s="311"/>
      <c r="BF1970" s="311"/>
      <c r="BG1970" s="311"/>
      <c r="BH1970" s="311"/>
      <c r="BI1970" s="311"/>
      <c r="BJ1970" s="311"/>
      <c r="BK1970" s="311"/>
      <c r="BL1970" s="311"/>
      <c r="BM1970" s="311"/>
      <c r="BN1970" s="311"/>
      <c r="BO1970" s="311"/>
      <c r="BP1970" s="311"/>
      <c r="BQ1970" s="311"/>
      <c r="BR1970" s="311"/>
      <c r="BS1970" s="311"/>
      <c r="BT1970" s="311"/>
      <c r="BU1970" s="311"/>
      <c r="BV1970" s="311"/>
      <c r="BW1970" s="311"/>
      <c r="BX1970" s="311"/>
      <c r="BY1970" s="311"/>
      <c r="BZ1970" s="311"/>
      <c r="CA1970" s="311"/>
      <c r="CB1970" s="311"/>
      <c r="CC1970" s="311"/>
      <c r="CD1970" s="311"/>
      <c r="CE1970" s="311"/>
      <c r="CF1970" s="311"/>
      <c r="CG1970" s="311"/>
      <c r="CH1970" s="311"/>
      <c r="CI1970" s="311"/>
      <c r="CJ1970" s="311"/>
      <c r="CK1970" s="311"/>
      <c r="CL1970" s="311"/>
      <c r="CM1970" s="311"/>
      <c r="CN1970" s="311"/>
      <c r="CO1970" s="311"/>
      <c r="CP1970" s="311"/>
      <c r="CQ1970" s="311"/>
      <c r="CR1970" s="311"/>
      <c r="CS1970" s="311"/>
      <c r="CT1970" s="311"/>
      <c r="CU1970" s="311"/>
      <c r="CV1970" s="311"/>
      <c r="CW1970" s="311"/>
      <c r="CX1970" s="311"/>
      <c r="CY1970" s="311"/>
    </row>
    <row r="1971" spans="1:103" s="390" customFormat="1">
      <c r="A1971" s="324" t="s">
        <v>2347</v>
      </c>
      <c r="B1971" s="324">
        <v>744030003</v>
      </c>
      <c r="C1971" s="324">
        <v>3.3</v>
      </c>
      <c r="D1971" s="324">
        <v>30</v>
      </c>
      <c r="E1971" s="395">
        <v>0.22499999999999998</v>
      </c>
      <c r="F1971" s="324">
        <v>0</v>
      </c>
      <c r="G1971" s="324">
        <v>0.72</v>
      </c>
      <c r="H1971" s="324">
        <v>0.65</v>
      </c>
      <c r="I1971" s="324">
        <v>0.65</v>
      </c>
      <c r="J1971" s="326">
        <v>40</v>
      </c>
      <c r="K1971" s="326">
        <v>125</v>
      </c>
      <c r="L1971" s="326">
        <v>1</v>
      </c>
      <c r="M1971" s="324">
        <v>3.3</v>
      </c>
      <c r="N1971" s="324">
        <v>3.5</v>
      </c>
      <c r="O1971" s="324">
        <v>0.95</v>
      </c>
      <c r="P1971" s="324">
        <v>101</v>
      </c>
      <c r="Q1971" s="324" t="s">
        <v>293</v>
      </c>
      <c r="R1971" s="324">
        <v>1</v>
      </c>
      <c r="S1971" s="324">
        <v>0</v>
      </c>
      <c r="T1971" s="324">
        <v>1500</v>
      </c>
      <c r="U1971" s="324">
        <v>0.59</v>
      </c>
      <c r="V1971" s="324">
        <v>0</v>
      </c>
      <c r="W1971" s="324">
        <v>5.3720000000000001E-9</v>
      </c>
      <c r="X1971" s="324">
        <v>181.61805173362683</v>
      </c>
      <c r="Y1971" s="324">
        <v>0.75280000000000002</v>
      </c>
      <c r="Z1971" s="324">
        <v>2.169</v>
      </c>
      <c r="AA1971" s="324">
        <v>5.3720000000000001E-9</v>
      </c>
      <c r="AB1971" s="324">
        <v>181.61805173362683</v>
      </c>
      <c r="AC1971" s="324">
        <v>0.75280000000000002</v>
      </c>
      <c r="AD1971" s="324">
        <v>2.169</v>
      </c>
      <c r="AE1971" s="324">
        <v>5.3720000000000001E-9</v>
      </c>
      <c r="AF1971" s="324">
        <v>181.61805173362683</v>
      </c>
      <c r="AG1971" s="324">
        <v>0.75280000000000002</v>
      </c>
      <c r="AH1971" s="324">
        <v>2.169</v>
      </c>
      <c r="AI1971" s="324">
        <v>0</v>
      </c>
      <c r="AJ1971" s="324">
        <v>0</v>
      </c>
      <c r="AK1971" s="324">
        <v>0</v>
      </c>
      <c r="AL1971" s="324">
        <v>0</v>
      </c>
      <c r="AM1971" s="396">
        <v>0</v>
      </c>
      <c r="AN1971" s="324">
        <v>0</v>
      </c>
      <c r="AO1971" s="324">
        <v>1000000000</v>
      </c>
      <c r="AP1971" s="324">
        <v>0</v>
      </c>
      <c r="AQ1971" s="324">
        <v>0</v>
      </c>
      <c r="AR1971" s="324">
        <v>0</v>
      </c>
      <c r="AS1971" s="324">
        <v>744030003</v>
      </c>
      <c r="AT1971" s="324">
        <v>0</v>
      </c>
      <c r="AU1971" s="324">
        <v>0</v>
      </c>
      <c r="AV1971" s="324">
        <v>0</v>
      </c>
      <c r="AW1971" s="311"/>
      <c r="AX1971" s="311"/>
      <c r="AY1971" s="311"/>
      <c r="AZ1971" s="311"/>
      <c r="BA1971" s="311"/>
      <c r="BB1971" s="311"/>
      <c r="BC1971" s="311"/>
      <c r="BD1971" s="311"/>
      <c r="BE1971" s="311"/>
      <c r="BF1971" s="311"/>
      <c r="BG1971" s="311"/>
      <c r="BH1971" s="311"/>
      <c r="BI1971" s="311"/>
      <c r="BJ1971" s="311"/>
      <c r="BK1971" s="311"/>
      <c r="BL1971" s="311"/>
      <c r="BM1971" s="311"/>
      <c r="BN1971" s="311"/>
      <c r="BO1971" s="311"/>
      <c r="BP1971" s="311"/>
      <c r="BQ1971" s="311"/>
      <c r="BR1971" s="311"/>
      <c r="BS1971" s="311"/>
      <c r="BT1971" s="311"/>
      <c r="BU1971" s="311"/>
      <c r="BV1971" s="311"/>
      <c r="BW1971" s="311"/>
      <c r="BX1971" s="311"/>
      <c r="BY1971" s="311"/>
      <c r="BZ1971" s="311"/>
      <c r="CA1971" s="311"/>
      <c r="CB1971" s="311"/>
      <c r="CC1971" s="311"/>
      <c r="CD1971" s="311"/>
      <c r="CE1971" s="311"/>
      <c r="CF1971" s="311"/>
      <c r="CG1971" s="311"/>
      <c r="CH1971" s="311"/>
      <c r="CI1971" s="311"/>
      <c r="CJ1971" s="311"/>
      <c r="CK1971" s="311"/>
      <c r="CL1971" s="311"/>
      <c r="CM1971" s="311"/>
      <c r="CN1971" s="311"/>
      <c r="CO1971" s="311"/>
      <c r="CP1971" s="311"/>
      <c r="CQ1971" s="311"/>
      <c r="CR1971" s="311"/>
      <c r="CS1971" s="311"/>
      <c r="CT1971" s="311"/>
      <c r="CU1971" s="311"/>
      <c r="CV1971" s="311"/>
      <c r="CW1971" s="311"/>
      <c r="CX1971" s="311"/>
      <c r="CY1971" s="311"/>
    </row>
    <row r="1972" spans="1:103" s="390" customFormat="1">
      <c r="A1972" s="324" t="s">
        <v>2347</v>
      </c>
      <c r="B1972" s="324">
        <v>744030004</v>
      </c>
      <c r="C1972" s="324">
        <v>4.7</v>
      </c>
      <c r="D1972" s="324">
        <v>30</v>
      </c>
      <c r="E1972" s="395">
        <v>0.2898</v>
      </c>
      <c r="F1972" s="324">
        <v>0</v>
      </c>
      <c r="G1972" s="324">
        <v>0.5</v>
      </c>
      <c r="H1972" s="324">
        <v>0.65</v>
      </c>
      <c r="I1972" s="324">
        <v>0.48</v>
      </c>
      <c r="J1972" s="326">
        <v>40</v>
      </c>
      <c r="K1972" s="326">
        <v>125</v>
      </c>
      <c r="L1972" s="326">
        <v>1</v>
      </c>
      <c r="M1972" s="324">
        <v>3.3</v>
      </c>
      <c r="N1972" s="324">
        <v>3.5</v>
      </c>
      <c r="O1972" s="324">
        <v>0.95</v>
      </c>
      <c r="P1972" s="324">
        <v>101</v>
      </c>
      <c r="Q1972" s="324" t="s">
        <v>293</v>
      </c>
      <c r="R1972" s="324">
        <v>1</v>
      </c>
      <c r="S1972" s="324">
        <v>0</v>
      </c>
      <c r="T1972" s="324">
        <v>1500</v>
      </c>
      <c r="U1972" s="324">
        <v>0.59</v>
      </c>
      <c r="V1972" s="324">
        <v>0</v>
      </c>
      <c r="W1972" s="324">
        <v>5.3720000000000001E-9</v>
      </c>
      <c r="X1972" s="324">
        <v>220.34692920768867</v>
      </c>
      <c r="Y1972" s="324">
        <v>0.75280000000000002</v>
      </c>
      <c r="Z1972" s="324">
        <v>2.169</v>
      </c>
      <c r="AA1972" s="324">
        <v>5.3720000000000001E-9</v>
      </c>
      <c r="AB1972" s="324">
        <v>220.34692920768867</v>
      </c>
      <c r="AC1972" s="324">
        <v>0.75280000000000002</v>
      </c>
      <c r="AD1972" s="324">
        <v>2.169</v>
      </c>
      <c r="AE1972" s="324">
        <v>5.3720000000000001E-9</v>
      </c>
      <c r="AF1972" s="324">
        <v>220.34692920768867</v>
      </c>
      <c r="AG1972" s="324">
        <v>0.75280000000000002</v>
      </c>
      <c r="AH1972" s="324">
        <v>2.169</v>
      </c>
      <c r="AI1972" s="324">
        <v>0</v>
      </c>
      <c r="AJ1972" s="324">
        <v>0</v>
      </c>
      <c r="AK1972" s="324">
        <v>0</v>
      </c>
      <c r="AL1972" s="324">
        <v>0</v>
      </c>
      <c r="AM1972" s="396">
        <v>0</v>
      </c>
      <c r="AN1972" s="324">
        <v>0</v>
      </c>
      <c r="AO1972" s="324">
        <v>1000000000</v>
      </c>
      <c r="AP1972" s="324">
        <v>0</v>
      </c>
      <c r="AQ1972" s="324">
        <v>0</v>
      </c>
      <c r="AR1972" s="324">
        <v>0</v>
      </c>
      <c r="AS1972" s="324">
        <v>744030004</v>
      </c>
      <c r="AT1972" s="324">
        <v>0</v>
      </c>
      <c r="AU1972" s="324">
        <v>0</v>
      </c>
      <c r="AV1972" s="324">
        <v>0</v>
      </c>
      <c r="AW1972" s="311"/>
      <c r="AX1972" s="311"/>
      <c r="AY1972" s="311"/>
      <c r="AZ1972" s="311"/>
      <c r="BA1972" s="311"/>
      <c r="BB1972" s="311"/>
      <c r="BC1972" s="311"/>
      <c r="BD1972" s="311"/>
      <c r="BE1972" s="311"/>
      <c r="BF1972" s="311"/>
      <c r="BG1972" s="311"/>
      <c r="BH1972" s="311"/>
      <c r="BI1972" s="311"/>
      <c r="BJ1972" s="311"/>
      <c r="BK1972" s="311"/>
      <c r="BL1972" s="311"/>
      <c r="BM1972" s="311"/>
      <c r="BN1972" s="311"/>
      <c r="BO1972" s="311"/>
      <c r="BP1972" s="311"/>
      <c r="BQ1972" s="311"/>
      <c r="BR1972" s="311"/>
      <c r="BS1972" s="311"/>
      <c r="BT1972" s="311"/>
      <c r="BU1972" s="311"/>
      <c r="BV1972" s="311"/>
      <c r="BW1972" s="311"/>
      <c r="BX1972" s="311"/>
      <c r="BY1972" s="311"/>
      <c r="BZ1972" s="311"/>
      <c r="CA1972" s="311"/>
      <c r="CB1972" s="311"/>
      <c r="CC1972" s="311"/>
      <c r="CD1972" s="311"/>
      <c r="CE1972" s="311"/>
      <c r="CF1972" s="311"/>
      <c r="CG1972" s="311"/>
      <c r="CH1972" s="311"/>
      <c r="CI1972" s="311"/>
      <c r="CJ1972" s="311"/>
      <c r="CK1972" s="311"/>
      <c r="CL1972" s="311"/>
      <c r="CM1972" s="311"/>
      <c r="CN1972" s="311"/>
      <c r="CO1972" s="311"/>
      <c r="CP1972" s="311"/>
      <c r="CQ1972" s="311"/>
      <c r="CR1972" s="311"/>
      <c r="CS1972" s="311"/>
      <c r="CT1972" s="311"/>
      <c r="CU1972" s="311"/>
      <c r="CV1972" s="311"/>
      <c r="CW1972" s="311"/>
      <c r="CX1972" s="311"/>
      <c r="CY1972" s="311"/>
    </row>
    <row r="1973" spans="1:103" s="390" customFormat="1">
      <c r="A1973" s="324" t="s">
        <v>2347</v>
      </c>
      <c r="B1973" s="324">
        <v>744030006</v>
      </c>
      <c r="C1973" s="324">
        <v>6.8</v>
      </c>
      <c r="D1973" s="324">
        <v>30</v>
      </c>
      <c r="E1973" s="395">
        <v>0.5</v>
      </c>
      <c r="F1973" s="324">
        <v>0</v>
      </c>
      <c r="G1973" s="324">
        <v>0.43</v>
      </c>
      <c r="H1973" s="324">
        <v>0.65</v>
      </c>
      <c r="I1973" s="324">
        <v>0.4</v>
      </c>
      <c r="J1973" s="326">
        <v>40</v>
      </c>
      <c r="K1973" s="326">
        <v>125</v>
      </c>
      <c r="L1973" s="326">
        <v>1</v>
      </c>
      <c r="M1973" s="324">
        <v>3.3</v>
      </c>
      <c r="N1973" s="324">
        <v>3.5</v>
      </c>
      <c r="O1973" s="324">
        <v>0.95</v>
      </c>
      <c r="P1973" s="324">
        <v>101</v>
      </c>
      <c r="Q1973" s="324" t="s">
        <v>293</v>
      </c>
      <c r="R1973" s="324">
        <v>1</v>
      </c>
      <c r="S1973" s="324">
        <v>0</v>
      </c>
      <c r="T1973" s="324">
        <v>1500</v>
      </c>
      <c r="U1973" s="324">
        <v>0.59</v>
      </c>
      <c r="V1973" s="324">
        <v>0</v>
      </c>
      <c r="W1973" s="324">
        <v>5.3720000000000001E-9</v>
      </c>
      <c r="X1973" s="324">
        <v>245.93128390596743</v>
      </c>
      <c r="Y1973" s="324">
        <v>0.75280000000000002</v>
      </c>
      <c r="Z1973" s="324">
        <v>2.169</v>
      </c>
      <c r="AA1973" s="324">
        <v>5.3720000000000001E-9</v>
      </c>
      <c r="AB1973" s="324">
        <v>245.93128390596743</v>
      </c>
      <c r="AC1973" s="324">
        <v>0.75280000000000002</v>
      </c>
      <c r="AD1973" s="324">
        <v>2.169</v>
      </c>
      <c r="AE1973" s="324">
        <v>5.3720000000000001E-9</v>
      </c>
      <c r="AF1973" s="324">
        <v>245.93128390596743</v>
      </c>
      <c r="AG1973" s="324">
        <v>0.75280000000000002</v>
      </c>
      <c r="AH1973" s="324">
        <v>2.169</v>
      </c>
      <c r="AI1973" s="324">
        <v>0</v>
      </c>
      <c r="AJ1973" s="324">
        <v>0</v>
      </c>
      <c r="AK1973" s="324">
        <v>0</v>
      </c>
      <c r="AL1973" s="324">
        <v>0</v>
      </c>
      <c r="AM1973" s="396">
        <v>0</v>
      </c>
      <c r="AN1973" s="324">
        <v>0</v>
      </c>
      <c r="AO1973" s="324">
        <v>1000000000</v>
      </c>
      <c r="AP1973" s="324">
        <v>0</v>
      </c>
      <c r="AQ1973" s="324">
        <v>0</v>
      </c>
      <c r="AR1973" s="324">
        <v>0</v>
      </c>
      <c r="AS1973" s="324">
        <v>744030006</v>
      </c>
      <c r="AT1973" s="324">
        <v>0</v>
      </c>
      <c r="AU1973" s="324">
        <v>0</v>
      </c>
      <c r="AV1973" s="324">
        <v>0</v>
      </c>
      <c r="AW1973" s="311"/>
      <c r="AX1973" s="311"/>
      <c r="AY1973" s="311"/>
      <c r="AZ1973" s="311"/>
      <c r="BA1973" s="311"/>
      <c r="BB1973" s="311"/>
      <c r="BC1973" s="311"/>
      <c r="BD1973" s="311"/>
      <c r="BE1973" s="311"/>
      <c r="BF1973" s="311"/>
      <c r="BG1973" s="311"/>
      <c r="BH1973" s="311"/>
      <c r="BI1973" s="311"/>
      <c r="BJ1973" s="311"/>
      <c r="BK1973" s="311"/>
      <c r="BL1973" s="311"/>
      <c r="BM1973" s="311"/>
      <c r="BN1973" s="311"/>
      <c r="BO1973" s="311"/>
      <c r="BP1973" s="311"/>
      <c r="BQ1973" s="311"/>
      <c r="BR1973" s="311"/>
      <c r="BS1973" s="311"/>
      <c r="BT1973" s="311"/>
      <c r="BU1973" s="311"/>
      <c r="BV1973" s="311"/>
      <c r="BW1973" s="311"/>
      <c r="BX1973" s="311"/>
      <c r="BY1973" s="311"/>
      <c r="BZ1973" s="311"/>
      <c r="CA1973" s="311"/>
      <c r="CB1973" s="311"/>
      <c r="CC1973" s="311"/>
      <c r="CD1973" s="311"/>
      <c r="CE1973" s="311"/>
      <c r="CF1973" s="311"/>
      <c r="CG1973" s="311"/>
      <c r="CH1973" s="311"/>
      <c r="CI1973" s="311"/>
      <c r="CJ1973" s="311"/>
      <c r="CK1973" s="311"/>
      <c r="CL1973" s="311"/>
      <c r="CM1973" s="311"/>
      <c r="CN1973" s="311"/>
      <c r="CO1973" s="311"/>
      <c r="CP1973" s="311"/>
      <c r="CQ1973" s="311"/>
      <c r="CR1973" s="311"/>
      <c r="CS1973" s="311"/>
      <c r="CT1973" s="311"/>
      <c r="CU1973" s="311"/>
      <c r="CV1973" s="311"/>
      <c r="CW1973" s="311"/>
      <c r="CX1973" s="311"/>
      <c r="CY1973" s="311"/>
    </row>
    <row r="1974" spans="1:103" s="390" customFormat="1">
      <c r="A1974" s="324" t="s">
        <v>2347</v>
      </c>
      <c r="B1974" s="324">
        <v>744030100</v>
      </c>
      <c r="C1974" s="324">
        <v>10</v>
      </c>
      <c r="D1974" s="324">
        <v>30</v>
      </c>
      <c r="E1974" s="395">
        <v>0.76249999999999996</v>
      </c>
      <c r="F1974" s="324">
        <v>0</v>
      </c>
      <c r="G1974" s="324">
        <v>0.35</v>
      </c>
      <c r="H1974" s="324">
        <v>0.65</v>
      </c>
      <c r="I1974" s="324">
        <v>0.28000000000000003</v>
      </c>
      <c r="J1974" s="326">
        <v>40</v>
      </c>
      <c r="K1974" s="326">
        <v>125</v>
      </c>
      <c r="L1974" s="326">
        <v>1</v>
      </c>
      <c r="M1974" s="324">
        <v>3.3</v>
      </c>
      <c r="N1974" s="324">
        <v>3.5</v>
      </c>
      <c r="O1974" s="324">
        <v>0.95</v>
      </c>
      <c r="P1974" s="324">
        <v>101</v>
      </c>
      <c r="Q1974" s="324" t="s">
        <v>293</v>
      </c>
      <c r="R1974" s="324">
        <v>1</v>
      </c>
      <c r="S1974" s="324">
        <v>0</v>
      </c>
      <c r="T1974" s="324">
        <v>1500</v>
      </c>
      <c r="U1974" s="324">
        <v>0.59</v>
      </c>
      <c r="V1974" s="324">
        <v>0</v>
      </c>
      <c r="W1974" s="324">
        <v>5.3720000000000001E-9</v>
      </c>
      <c r="X1974" s="324">
        <v>308.73726458783574</v>
      </c>
      <c r="Y1974" s="324">
        <v>0.75280000000000002</v>
      </c>
      <c r="Z1974" s="324">
        <v>2.169</v>
      </c>
      <c r="AA1974" s="324">
        <v>5.3720000000000001E-9</v>
      </c>
      <c r="AB1974" s="324">
        <v>308.73726458783574</v>
      </c>
      <c r="AC1974" s="324">
        <v>0.75280000000000002</v>
      </c>
      <c r="AD1974" s="324">
        <v>2.169</v>
      </c>
      <c r="AE1974" s="324">
        <v>5.3720000000000001E-9</v>
      </c>
      <c r="AF1974" s="324">
        <v>308.73726458783574</v>
      </c>
      <c r="AG1974" s="324">
        <v>0.75280000000000002</v>
      </c>
      <c r="AH1974" s="324">
        <v>2.169</v>
      </c>
      <c r="AI1974" s="324">
        <v>0</v>
      </c>
      <c r="AJ1974" s="324">
        <v>0</v>
      </c>
      <c r="AK1974" s="324">
        <v>0</v>
      </c>
      <c r="AL1974" s="324">
        <v>0</v>
      </c>
      <c r="AM1974" s="396">
        <v>0</v>
      </c>
      <c r="AN1974" s="324">
        <v>0</v>
      </c>
      <c r="AO1974" s="324">
        <v>1000000000</v>
      </c>
      <c r="AP1974" s="324">
        <v>0</v>
      </c>
      <c r="AQ1974" s="324">
        <v>0</v>
      </c>
      <c r="AR1974" s="324">
        <v>0</v>
      </c>
      <c r="AS1974" s="324">
        <v>744030100</v>
      </c>
      <c r="AT1974" s="324">
        <v>0</v>
      </c>
      <c r="AU1974" s="324">
        <v>0</v>
      </c>
      <c r="AV1974" s="324">
        <v>0</v>
      </c>
      <c r="AW1974" s="311"/>
      <c r="AX1974" s="311"/>
      <c r="AY1974" s="311"/>
      <c r="AZ1974" s="311"/>
      <c r="BA1974" s="311"/>
      <c r="BB1974" s="311"/>
      <c r="BC1974" s="311"/>
      <c r="BD1974" s="311"/>
      <c r="BE1974" s="311"/>
      <c r="BF1974" s="311"/>
      <c r="BG1974" s="311"/>
      <c r="BH1974" s="311"/>
      <c r="BI1974" s="311"/>
      <c r="BJ1974" s="311"/>
      <c r="BK1974" s="311"/>
      <c r="BL1974" s="311"/>
      <c r="BM1974" s="311"/>
      <c r="BN1974" s="311"/>
      <c r="BO1974" s="311"/>
      <c r="BP1974" s="311"/>
      <c r="BQ1974" s="311"/>
      <c r="BR1974" s="311"/>
      <c r="BS1974" s="311"/>
      <c r="BT1974" s="311"/>
      <c r="BU1974" s="311"/>
      <c r="BV1974" s="311"/>
      <c r="BW1974" s="311"/>
      <c r="BX1974" s="311"/>
      <c r="BY1974" s="311"/>
      <c r="BZ1974" s="311"/>
      <c r="CA1974" s="311"/>
      <c r="CB1974" s="311"/>
      <c r="CC1974" s="311"/>
      <c r="CD1974" s="311"/>
      <c r="CE1974" s="311"/>
      <c r="CF1974" s="311"/>
      <c r="CG1974" s="311"/>
      <c r="CH1974" s="311"/>
      <c r="CI1974" s="311"/>
      <c r="CJ1974" s="311"/>
      <c r="CK1974" s="311"/>
      <c r="CL1974" s="311"/>
      <c r="CM1974" s="311"/>
      <c r="CN1974" s="311"/>
      <c r="CO1974" s="311"/>
      <c r="CP1974" s="311"/>
      <c r="CQ1974" s="311"/>
      <c r="CR1974" s="311"/>
      <c r="CS1974" s="311"/>
      <c r="CT1974" s="311"/>
      <c r="CU1974" s="311"/>
      <c r="CV1974" s="311"/>
      <c r="CW1974" s="311"/>
      <c r="CX1974" s="311"/>
      <c r="CY1974" s="311"/>
    </row>
    <row r="1975" spans="1:103" s="390" customFormat="1">
      <c r="A1975" s="324" t="s">
        <v>2347</v>
      </c>
      <c r="B1975" s="324">
        <v>744030220</v>
      </c>
      <c r="C1975" s="324">
        <v>22</v>
      </c>
      <c r="D1975" s="324">
        <v>30</v>
      </c>
      <c r="E1975" s="395">
        <v>1.4489999999999998</v>
      </c>
      <c r="F1975" s="324">
        <v>0</v>
      </c>
      <c r="G1975" s="324">
        <v>0.25</v>
      </c>
      <c r="H1975" s="324">
        <v>0.65</v>
      </c>
      <c r="I1975" s="324">
        <v>0.22</v>
      </c>
      <c r="J1975" s="326">
        <v>40</v>
      </c>
      <c r="K1975" s="326">
        <v>125</v>
      </c>
      <c r="L1975" s="326">
        <v>1</v>
      </c>
      <c r="M1975" s="324">
        <v>3.3</v>
      </c>
      <c r="N1975" s="324">
        <v>3.5</v>
      </c>
      <c r="O1975" s="324">
        <v>0.95</v>
      </c>
      <c r="P1975" s="324">
        <v>101</v>
      </c>
      <c r="Q1975" s="324" t="s">
        <v>293</v>
      </c>
      <c r="R1975" s="324">
        <v>1</v>
      </c>
      <c r="S1975" s="324">
        <v>0</v>
      </c>
      <c r="T1975" s="324">
        <v>1500</v>
      </c>
      <c r="U1975" s="324">
        <v>0.59</v>
      </c>
      <c r="V1975" s="324">
        <v>0</v>
      </c>
      <c r="W1975" s="324">
        <v>5.3720000000000001E-9</v>
      </c>
      <c r="X1975" s="324">
        <v>456.52625025938988</v>
      </c>
      <c r="Y1975" s="324">
        <v>0.75280000000000002</v>
      </c>
      <c r="Z1975" s="324">
        <v>2.169</v>
      </c>
      <c r="AA1975" s="324">
        <v>5.3720000000000001E-9</v>
      </c>
      <c r="AB1975" s="324">
        <v>456.52625025938988</v>
      </c>
      <c r="AC1975" s="324">
        <v>0.75280000000000002</v>
      </c>
      <c r="AD1975" s="324">
        <v>2.169</v>
      </c>
      <c r="AE1975" s="324">
        <v>5.3720000000000001E-9</v>
      </c>
      <c r="AF1975" s="324">
        <v>456.52625025938988</v>
      </c>
      <c r="AG1975" s="324">
        <v>0.75280000000000002</v>
      </c>
      <c r="AH1975" s="324">
        <v>2.169</v>
      </c>
      <c r="AI1975" s="324">
        <v>0</v>
      </c>
      <c r="AJ1975" s="324">
        <v>0</v>
      </c>
      <c r="AK1975" s="324">
        <v>0</v>
      </c>
      <c r="AL1975" s="324">
        <v>0</v>
      </c>
      <c r="AM1975" s="396">
        <v>0</v>
      </c>
      <c r="AN1975" s="324">
        <v>0</v>
      </c>
      <c r="AO1975" s="324">
        <v>1000000000</v>
      </c>
      <c r="AP1975" s="324">
        <v>0</v>
      </c>
      <c r="AQ1975" s="324">
        <v>0</v>
      </c>
      <c r="AR1975" s="324">
        <v>0</v>
      </c>
      <c r="AS1975" s="324">
        <v>744030220</v>
      </c>
      <c r="AT1975" s="324">
        <v>0</v>
      </c>
      <c r="AU1975" s="324">
        <v>0</v>
      </c>
      <c r="AV1975" s="324">
        <v>0</v>
      </c>
      <c r="AW1975" s="311"/>
      <c r="AX1975" s="311"/>
      <c r="AY1975" s="311"/>
      <c r="AZ1975" s="311"/>
      <c r="BA1975" s="311"/>
      <c r="BB1975" s="311"/>
      <c r="BC1975" s="311"/>
      <c r="BD1975" s="311"/>
      <c r="BE1975" s="311"/>
      <c r="BF1975" s="311"/>
      <c r="BG1975" s="311"/>
      <c r="BH1975" s="311"/>
      <c r="BI1975" s="311"/>
      <c r="BJ1975" s="311"/>
      <c r="BK1975" s="311"/>
      <c r="BL1975" s="311"/>
      <c r="BM1975" s="311"/>
      <c r="BN1975" s="311"/>
      <c r="BO1975" s="311"/>
      <c r="BP1975" s="311"/>
      <c r="BQ1975" s="311"/>
      <c r="BR1975" s="311"/>
      <c r="BS1975" s="311"/>
      <c r="BT1975" s="311"/>
      <c r="BU1975" s="311"/>
      <c r="BV1975" s="311"/>
      <c r="BW1975" s="311"/>
      <c r="BX1975" s="311"/>
      <c r="BY1975" s="311"/>
      <c r="BZ1975" s="311"/>
      <c r="CA1975" s="311"/>
      <c r="CB1975" s="311"/>
      <c r="CC1975" s="311"/>
      <c r="CD1975" s="311"/>
      <c r="CE1975" s="311"/>
      <c r="CF1975" s="311"/>
      <c r="CG1975" s="311"/>
      <c r="CH1975" s="311"/>
      <c r="CI1975" s="311"/>
      <c r="CJ1975" s="311"/>
      <c r="CK1975" s="311"/>
      <c r="CL1975" s="311"/>
      <c r="CM1975" s="311"/>
      <c r="CN1975" s="311"/>
      <c r="CO1975" s="311"/>
      <c r="CP1975" s="311"/>
      <c r="CQ1975" s="311"/>
      <c r="CR1975" s="311"/>
      <c r="CS1975" s="311"/>
      <c r="CT1975" s="311"/>
      <c r="CU1975" s="311"/>
      <c r="CV1975" s="311"/>
      <c r="CW1975" s="311"/>
      <c r="CX1975" s="311"/>
      <c r="CY1975" s="311"/>
    </row>
    <row r="1976" spans="1:103" s="390" customFormat="1">
      <c r="A1976" s="324" t="s">
        <v>2347</v>
      </c>
      <c r="B1976" s="324">
        <v>744031001</v>
      </c>
      <c r="C1976" s="324">
        <v>1.5</v>
      </c>
      <c r="D1976" s="324">
        <v>30</v>
      </c>
      <c r="E1976" s="395">
        <v>4.6900000000000004E-2</v>
      </c>
      <c r="F1976" s="324">
        <v>0</v>
      </c>
      <c r="G1976" s="324">
        <v>1.55</v>
      </c>
      <c r="H1976" s="324">
        <v>0.65</v>
      </c>
      <c r="I1976" s="324">
        <v>1.75</v>
      </c>
      <c r="J1976" s="326">
        <v>30</v>
      </c>
      <c r="K1976" s="326">
        <v>125</v>
      </c>
      <c r="L1976" s="326">
        <v>1</v>
      </c>
      <c r="M1976" s="324">
        <v>3.8</v>
      </c>
      <c r="N1976" s="324">
        <v>3.8</v>
      </c>
      <c r="O1976" s="324">
        <v>1.65</v>
      </c>
      <c r="P1976" s="324">
        <v>101</v>
      </c>
      <c r="Q1976" s="324" t="s">
        <v>293</v>
      </c>
      <c r="R1976" s="324">
        <v>1</v>
      </c>
      <c r="S1976" s="324">
        <v>0</v>
      </c>
      <c r="T1976" s="324">
        <v>1000</v>
      </c>
      <c r="U1976" s="324">
        <v>0.63900000000000001</v>
      </c>
      <c r="V1976" s="324">
        <v>0</v>
      </c>
      <c r="W1976" s="324">
        <v>1.2656000000000003E-8</v>
      </c>
      <c r="X1976" s="324">
        <v>88.495575221238951</v>
      </c>
      <c r="Y1976" s="324">
        <v>0.75280000000000002</v>
      </c>
      <c r="Z1976" s="324">
        <v>2.169</v>
      </c>
      <c r="AA1976" s="324">
        <v>1.2656000000000003E-8</v>
      </c>
      <c r="AB1976" s="324">
        <v>88.495575221238951</v>
      </c>
      <c r="AC1976" s="324">
        <v>0.75280000000000002</v>
      </c>
      <c r="AD1976" s="324">
        <v>2.169</v>
      </c>
      <c r="AE1976" s="324">
        <v>1.2656000000000003E-8</v>
      </c>
      <c r="AF1976" s="324">
        <v>88.495575221238951</v>
      </c>
      <c r="AG1976" s="324">
        <v>0.75280000000000002</v>
      </c>
      <c r="AH1976" s="324">
        <v>2.169</v>
      </c>
      <c r="AI1976" s="324">
        <v>0</v>
      </c>
      <c r="AJ1976" s="324">
        <v>0</v>
      </c>
      <c r="AK1976" s="324">
        <v>0</v>
      </c>
      <c r="AL1976" s="324">
        <v>0</v>
      </c>
      <c r="AM1976" s="396">
        <v>0</v>
      </c>
      <c r="AN1976" s="324">
        <v>0</v>
      </c>
      <c r="AO1976" s="324">
        <v>1000000000</v>
      </c>
      <c r="AP1976" s="324">
        <v>0</v>
      </c>
      <c r="AQ1976" s="324">
        <v>0</v>
      </c>
      <c r="AR1976" s="324">
        <v>0</v>
      </c>
      <c r="AS1976" s="324">
        <v>744031001</v>
      </c>
      <c r="AT1976" s="324">
        <v>0</v>
      </c>
      <c r="AU1976" s="324">
        <v>0</v>
      </c>
      <c r="AV1976" s="324">
        <v>0</v>
      </c>
      <c r="AW1976" s="311"/>
      <c r="AX1976" s="311"/>
      <c r="AY1976" s="311"/>
      <c r="AZ1976" s="311"/>
      <c r="BA1976" s="311"/>
      <c r="BB1976" s="311"/>
      <c r="BC1976" s="311"/>
      <c r="BD1976" s="311"/>
      <c r="BE1976" s="311"/>
      <c r="BF1976" s="311"/>
      <c r="BG1976" s="311"/>
      <c r="BH1976" s="311"/>
      <c r="BI1976" s="311"/>
      <c r="BJ1976" s="311"/>
      <c r="BK1976" s="311"/>
      <c r="BL1976" s="311"/>
      <c r="BM1976" s="311"/>
      <c r="BN1976" s="311"/>
      <c r="BO1976" s="311"/>
      <c r="BP1976" s="311"/>
      <c r="BQ1976" s="311"/>
      <c r="BR1976" s="311"/>
      <c r="BS1976" s="311"/>
      <c r="BT1976" s="311"/>
      <c r="BU1976" s="311"/>
      <c r="BV1976" s="311"/>
      <c r="BW1976" s="311"/>
      <c r="BX1976" s="311"/>
      <c r="BY1976" s="311"/>
      <c r="BZ1976" s="311"/>
      <c r="CA1976" s="311"/>
      <c r="CB1976" s="311"/>
      <c r="CC1976" s="311"/>
      <c r="CD1976" s="311"/>
      <c r="CE1976" s="311"/>
      <c r="CF1976" s="311"/>
      <c r="CG1976" s="311"/>
      <c r="CH1976" s="311"/>
      <c r="CI1976" s="311"/>
      <c r="CJ1976" s="311"/>
      <c r="CK1976" s="311"/>
      <c r="CL1976" s="311"/>
      <c r="CM1976" s="311"/>
      <c r="CN1976" s="311"/>
      <c r="CO1976" s="311"/>
      <c r="CP1976" s="311"/>
      <c r="CQ1976" s="311"/>
      <c r="CR1976" s="311"/>
      <c r="CS1976" s="311"/>
      <c r="CT1976" s="311"/>
      <c r="CU1976" s="311"/>
      <c r="CV1976" s="311"/>
      <c r="CW1976" s="311"/>
      <c r="CX1976" s="311"/>
      <c r="CY1976" s="311"/>
    </row>
    <row r="1977" spans="1:103" s="390" customFormat="1">
      <c r="A1977" s="324" t="s">
        <v>2347</v>
      </c>
      <c r="B1977" s="324">
        <v>744031002</v>
      </c>
      <c r="C1977" s="324">
        <v>2.5</v>
      </c>
      <c r="D1977" s="324">
        <v>30</v>
      </c>
      <c r="E1977" s="395">
        <v>5.8049999999999997E-2</v>
      </c>
      <c r="F1977" s="324">
        <v>0</v>
      </c>
      <c r="G1977" s="324">
        <v>1.25</v>
      </c>
      <c r="H1977" s="324">
        <v>0.65</v>
      </c>
      <c r="I1977" s="324">
        <v>1.45</v>
      </c>
      <c r="J1977" s="326">
        <v>30</v>
      </c>
      <c r="K1977" s="326">
        <v>125</v>
      </c>
      <c r="L1977" s="326">
        <v>1</v>
      </c>
      <c r="M1977" s="324">
        <v>3.8</v>
      </c>
      <c r="N1977" s="324">
        <v>3.8</v>
      </c>
      <c r="O1977" s="324">
        <v>1.65</v>
      </c>
      <c r="P1977" s="324">
        <v>101</v>
      </c>
      <c r="Q1977" s="324" t="s">
        <v>293</v>
      </c>
      <c r="R1977" s="324">
        <v>1</v>
      </c>
      <c r="S1977" s="324">
        <v>0</v>
      </c>
      <c r="T1977" s="324">
        <v>1000</v>
      </c>
      <c r="U1977" s="324">
        <v>0.63900000000000001</v>
      </c>
      <c r="V1977" s="324">
        <v>0</v>
      </c>
      <c r="W1977" s="324">
        <v>1.2656000000000003E-8</v>
      </c>
      <c r="X1977" s="324">
        <v>116.44154634373545</v>
      </c>
      <c r="Y1977" s="324">
        <v>0.75280000000000002</v>
      </c>
      <c r="Z1977" s="324">
        <v>2.169</v>
      </c>
      <c r="AA1977" s="324">
        <v>1.2656000000000003E-8</v>
      </c>
      <c r="AB1977" s="324">
        <v>116.44154634373545</v>
      </c>
      <c r="AC1977" s="324">
        <v>0.75280000000000002</v>
      </c>
      <c r="AD1977" s="324">
        <v>2.169</v>
      </c>
      <c r="AE1977" s="324">
        <v>1.2656000000000003E-8</v>
      </c>
      <c r="AF1977" s="324">
        <v>116.44154634373545</v>
      </c>
      <c r="AG1977" s="324">
        <v>0.75280000000000002</v>
      </c>
      <c r="AH1977" s="324">
        <v>2.169</v>
      </c>
      <c r="AI1977" s="324">
        <v>0</v>
      </c>
      <c r="AJ1977" s="324">
        <v>0</v>
      </c>
      <c r="AK1977" s="324">
        <v>0</v>
      </c>
      <c r="AL1977" s="324">
        <v>0</v>
      </c>
      <c r="AM1977" s="396">
        <v>0</v>
      </c>
      <c r="AN1977" s="324">
        <v>0</v>
      </c>
      <c r="AO1977" s="324">
        <v>1000000000</v>
      </c>
      <c r="AP1977" s="324">
        <v>0</v>
      </c>
      <c r="AQ1977" s="324">
        <v>0</v>
      </c>
      <c r="AR1977" s="324">
        <v>0</v>
      </c>
      <c r="AS1977" s="324">
        <v>744031002</v>
      </c>
      <c r="AT1977" s="324">
        <v>0</v>
      </c>
      <c r="AU1977" s="324">
        <v>0</v>
      </c>
      <c r="AV1977" s="324">
        <v>0</v>
      </c>
      <c r="AW1977" s="311"/>
      <c r="AX1977" s="311"/>
      <c r="AY1977" s="311"/>
      <c r="AZ1977" s="311"/>
      <c r="BA1977" s="311"/>
      <c r="BB1977" s="311"/>
      <c r="BC1977" s="311"/>
      <c r="BD1977" s="311"/>
      <c r="BE1977" s="311"/>
      <c r="BF1977" s="311"/>
      <c r="BG1977" s="311"/>
      <c r="BH1977" s="311"/>
      <c r="BI1977" s="311"/>
      <c r="BJ1977" s="311"/>
      <c r="BK1977" s="311"/>
      <c r="BL1977" s="311"/>
      <c r="BM1977" s="311"/>
      <c r="BN1977" s="311"/>
      <c r="BO1977" s="311"/>
      <c r="BP1977" s="311"/>
      <c r="BQ1977" s="311"/>
      <c r="BR1977" s="311"/>
      <c r="BS1977" s="311"/>
      <c r="BT1977" s="311"/>
      <c r="BU1977" s="311"/>
      <c r="BV1977" s="311"/>
      <c r="BW1977" s="311"/>
      <c r="BX1977" s="311"/>
      <c r="BY1977" s="311"/>
      <c r="BZ1977" s="311"/>
      <c r="CA1977" s="311"/>
      <c r="CB1977" s="311"/>
      <c r="CC1977" s="311"/>
      <c r="CD1977" s="311"/>
      <c r="CE1977" s="311"/>
      <c r="CF1977" s="311"/>
      <c r="CG1977" s="311"/>
      <c r="CH1977" s="311"/>
      <c r="CI1977" s="311"/>
      <c r="CJ1977" s="311"/>
      <c r="CK1977" s="311"/>
      <c r="CL1977" s="311"/>
      <c r="CM1977" s="311"/>
      <c r="CN1977" s="311"/>
      <c r="CO1977" s="311"/>
      <c r="CP1977" s="311"/>
      <c r="CQ1977" s="311"/>
      <c r="CR1977" s="311"/>
      <c r="CS1977" s="311"/>
      <c r="CT1977" s="311"/>
      <c r="CU1977" s="311"/>
      <c r="CV1977" s="311"/>
      <c r="CW1977" s="311"/>
      <c r="CX1977" s="311"/>
      <c r="CY1977" s="311"/>
    </row>
    <row r="1978" spans="1:103" s="390" customFormat="1">
      <c r="A1978" s="324" t="s">
        <v>2347</v>
      </c>
      <c r="B1978" s="324">
        <v>744031003</v>
      </c>
      <c r="C1978" s="324">
        <v>3.6</v>
      </c>
      <c r="D1978" s="324">
        <v>30</v>
      </c>
      <c r="E1978" s="395">
        <v>8.5150000000000003E-2</v>
      </c>
      <c r="F1978" s="324">
        <v>0</v>
      </c>
      <c r="G1978" s="324">
        <v>1.1000000000000001</v>
      </c>
      <c r="H1978" s="324">
        <v>0.65</v>
      </c>
      <c r="I1978" s="324">
        <v>1.38</v>
      </c>
      <c r="J1978" s="326">
        <v>30</v>
      </c>
      <c r="K1978" s="326">
        <v>125</v>
      </c>
      <c r="L1978" s="326">
        <v>1</v>
      </c>
      <c r="M1978" s="324">
        <v>3.8</v>
      </c>
      <c r="N1978" s="324">
        <v>3.8</v>
      </c>
      <c r="O1978" s="324">
        <v>1.65</v>
      </c>
      <c r="P1978" s="324">
        <v>101</v>
      </c>
      <c r="Q1978" s="324" t="s">
        <v>293</v>
      </c>
      <c r="R1978" s="324">
        <v>1</v>
      </c>
      <c r="S1978" s="324">
        <v>0</v>
      </c>
      <c r="T1978" s="324">
        <v>1000</v>
      </c>
      <c r="U1978" s="324">
        <v>0.63900000000000001</v>
      </c>
      <c r="V1978" s="324">
        <v>0</v>
      </c>
      <c r="W1978" s="324">
        <v>1.2656000000000003E-8</v>
      </c>
      <c r="X1978" s="324">
        <v>138.51481338976532</v>
      </c>
      <c r="Y1978" s="324">
        <v>0.75280000000000002</v>
      </c>
      <c r="Z1978" s="324">
        <v>2.169</v>
      </c>
      <c r="AA1978" s="324">
        <v>1.2656000000000003E-8</v>
      </c>
      <c r="AB1978" s="324">
        <v>138.51481338976532</v>
      </c>
      <c r="AC1978" s="324">
        <v>0.75280000000000002</v>
      </c>
      <c r="AD1978" s="324">
        <v>2.169</v>
      </c>
      <c r="AE1978" s="324">
        <v>1.2656000000000003E-8</v>
      </c>
      <c r="AF1978" s="324">
        <v>138.51481338976532</v>
      </c>
      <c r="AG1978" s="324">
        <v>0.75280000000000002</v>
      </c>
      <c r="AH1978" s="324">
        <v>2.169</v>
      </c>
      <c r="AI1978" s="324">
        <v>0</v>
      </c>
      <c r="AJ1978" s="324">
        <v>0</v>
      </c>
      <c r="AK1978" s="324">
        <v>0</v>
      </c>
      <c r="AL1978" s="324">
        <v>0</v>
      </c>
      <c r="AM1978" s="396">
        <v>0</v>
      </c>
      <c r="AN1978" s="324">
        <v>0</v>
      </c>
      <c r="AO1978" s="324">
        <v>1000000000</v>
      </c>
      <c r="AP1978" s="324">
        <v>0</v>
      </c>
      <c r="AQ1978" s="324">
        <v>0</v>
      </c>
      <c r="AR1978" s="324">
        <v>0</v>
      </c>
      <c r="AS1978" s="324">
        <v>744031003</v>
      </c>
      <c r="AT1978" s="324">
        <v>0</v>
      </c>
      <c r="AU1978" s="324">
        <v>0</v>
      </c>
      <c r="AV1978" s="324">
        <v>0</v>
      </c>
      <c r="AW1978" s="311"/>
      <c r="AX1978" s="311"/>
      <c r="AY1978" s="311"/>
      <c r="AZ1978" s="311"/>
      <c r="BA1978" s="311"/>
      <c r="BB1978" s="311"/>
      <c r="BC1978" s="311"/>
      <c r="BD1978" s="311"/>
      <c r="BE1978" s="311"/>
      <c r="BF1978" s="311"/>
      <c r="BG1978" s="311"/>
      <c r="BH1978" s="311"/>
      <c r="BI1978" s="311"/>
      <c r="BJ1978" s="311"/>
      <c r="BK1978" s="311"/>
      <c r="BL1978" s="311"/>
      <c r="BM1978" s="311"/>
      <c r="BN1978" s="311"/>
      <c r="BO1978" s="311"/>
      <c r="BP1978" s="311"/>
      <c r="BQ1978" s="311"/>
      <c r="BR1978" s="311"/>
      <c r="BS1978" s="311"/>
      <c r="BT1978" s="311"/>
      <c r="BU1978" s="311"/>
      <c r="BV1978" s="311"/>
      <c r="BW1978" s="311"/>
      <c r="BX1978" s="311"/>
      <c r="BY1978" s="311"/>
      <c r="BZ1978" s="311"/>
      <c r="CA1978" s="311"/>
      <c r="CB1978" s="311"/>
      <c r="CC1978" s="311"/>
      <c r="CD1978" s="311"/>
      <c r="CE1978" s="311"/>
      <c r="CF1978" s="311"/>
      <c r="CG1978" s="311"/>
      <c r="CH1978" s="311"/>
      <c r="CI1978" s="311"/>
      <c r="CJ1978" s="311"/>
      <c r="CK1978" s="311"/>
      <c r="CL1978" s="311"/>
      <c r="CM1978" s="311"/>
      <c r="CN1978" s="311"/>
      <c r="CO1978" s="311"/>
      <c r="CP1978" s="311"/>
      <c r="CQ1978" s="311"/>
      <c r="CR1978" s="311"/>
      <c r="CS1978" s="311"/>
      <c r="CT1978" s="311"/>
      <c r="CU1978" s="311"/>
      <c r="CV1978" s="311"/>
      <c r="CW1978" s="311"/>
      <c r="CX1978" s="311"/>
      <c r="CY1978" s="311"/>
    </row>
    <row r="1979" spans="1:103" s="390" customFormat="1">
      <c r="A1979" s="324" t="s">
        <v>2347</v>
      </c>
      <c r="B1979" s="324">
        <v>744031004</v>
      </c>
      <c r="C1979" s="324">
        <v>4.7</v>
      </c>
      <c r="D1979" s="324">
        <v>30</v>
      </c>
      <c r="E1979" s="395">
        <v>0.10529999999999999</v>
      </c>
      <c r="F1979" s="324">
        <v>0</v>
      </c>
      <c r="G1979" s="324">
        <v>0.9</v>
      </c>
      <c r="H1979" s="324">
        <v>0.65</v>
      </c>
      <c r="I1979" s="324">
        <v>1.2</v>
      </c>
      <c r="J1979" s="326">
        <v>30</v>
      </c>
      <c r="K1979" s="326">
        <v>125</v>
      </c>
      <c r="L1979" s="326">
        <v>1</v>
      </c>
      <c r="M1979" s="324">
        <v>3.8</v>
      </c>
      <c r="N1979" s="324">
        <v>3.8</v>
      </c>
      <c r="O1979" s="324">
        <v>1.65</v>
      </c>
      <c r="P1979" s="324">
        <v>101</v>
      </c>
      <c r="Q1979" s="324" t="s">
        <v>293</v>
      </c>
      <c r="R1979" s="324">
        <v>1</v>
      </c>
      <c r="S1979" s="324">
        <v>0</v>
      </c>
      <c r="T1979" s="324">
        <v>1000</v>
      </c>
      <c r="U1979" s="324">
        <v>0.63900000000000001</v>
      </c>
      <c r="V1979" s="324">
        <v>0</v>
      </c>
      <c r="W1979" s="324">
        <v>1.2656000000000003E-8</v>
      </c>
      <c r="X1979" s="324">
        <v>154.04785316289741</v>
      </c>
      <c r="Y1979" s="324">
        <v>0.75280000000000002</v>
      </c>
      <c r="Z1979" s="324">
        <v>2.169</v>
      </c>
      <c r="AA1979" s="324">
        <v>1.2656000000000003E-8</v>
      </c>
      <c r="AB1979" s="324">
        <v>154.04785316289741</v>
      </c>
      <c r="AC1979" s="324">
        <v>0.75280000000000002</v>
      </c>
      <c r="AD1979" s="324">
        <v>2.169</v>
      </c>
      <c r="AE1979" s="324">
        <v>1.2656000000000003E-8</v>
      </c>
      <c r="AF1979" s="324">
        <v>154.04785316289741</v>
      </c>
      <c r="AG1979" s="324">
        <v>0.75280000000000002</v>
      </c>
      <c r="AH1979" s="324">
        <v>2.169</v>
      </c>
      <c r="AI1979" s="324">
        <v>0</v>
      </c>
      <c r="AJ1979" s="324">
        <v>0</v>
      </c>
      <c r="AK1979" s="324">
        <v>0</v>
      </c>
      <c r="AL1979" s="324">
        <v>0</v>
      </c>
      <c r="AM1979" s="396">
        <v>0</v>
      </c>
      <c r="AN1979" s="324">
        <v>0</v>
      </c>
      <c r="AO1979" s="324">
        <v>1000000000</v>
      </c>
      <c r="AP1979" s="324">
        <v>0</v>
      </c>
      <c r="AQ1979" s="324">
        <v>0</v>
      </c>
      <c r="AR1979" s="324">
        <v>0</v>
      </c>
      <c r="AS1979" s="324">
        <v>744031004</v>
      </c>
      <c r="AT1979" s="324">
        <v>0</v>
      </c>
      <c r="AU1979" s="324">
        <v>0</v>
      </c>
      <c r="AV1979" s="324">
        <v>0</v>
      </c>
      <c r="AW1979" s="311"/>
      <c r="AX1979" s="311"/>
      <c r="AY1979" s="311"/>
      <c r="AZ1979" s="311"/>
      <c r="BA1979" s="311"/>
      <c r="BB1979" s="311"/>
      <c r="BC1979" s="311"/>
      <c r="BD1979" s="311"/>
      <c r="BE1979" s="311"/>
      <c r="BF1979" s="311"/>
      <c r="BG1979" s="311"/>
      <c r="BH1979" s="311"/>
      <c r="BI1979" s="311"/>
      <c r="BJ1979" s="311"/>
      <c r="BK1979" s="311"/>
      <c r="BL1979" s="311"/>
      <c r="BM1979" s="311"/>
      <c r="BN1979" s="311"/>
      <c r="BO1979" s="311"/>
      <c r="BP1979" s="311"/>
      <c r="BQ1979" s="311"/>
      <c r="BR1979" s="311"/>
      <c r="BS1979" s="311"/>
      <c r="BT1979" s="311"/>
      <c r="BU1979" s="311"/>
      <c r="BV1979" s="311"/>
      <c r="BW1979" s="311"/>
      <c r="BX1979" s="311"/>
      <c r="BY1979" s="311"/>
      <c r="BZ1979" s="311"/>
      <c r="CA1979" s="311"/>
      <c r="CB1979" s="311"/>
      <c r="CC1979" s="311"/>
      <c r="CD1979" s="311"/>
      <c r="CE1979" s="311"/>
      <c r="CF1979" s="311"/>
      <c r="CG1979" s="311"/>
      <c r="CH1979" s="311"/>
      <c r="CI1979" s="311"/>
      <c r="CJ1979" s="311"/>
      <c r="CK1979" s="311"/>
      <c r="CL1979" s="311"/>
      <c r="CM1979" s="311"/>
      <c r="CN1979" s="311"/>
      <c r="CO1979" s="311"/>
      <c r="CP1979" s="311"/>
      <c r="CQ1979" s="311"/>
      <c r="CR1979" s="311"/>
      <c r="CS1979" s="311"/>
      <c r="CT1979" s="311"/>
      <c r="CU1979" s="311"/>
      <c r="CV1979" s="311"/>
      <c r="CW1979" s="311"/>
      <c r="CX1979" s="311"/>
      <c r="CY1979" s="311"/>
    </row>
    <row r="1980" spans="1:103" s="390" customFormat="1">
      <c r="A1980" s="324" t="s">
        <v>2347</v>
      </c>
      <c r="B1980" s="324">
        <v>744031006</v>
      </c>
      <c r="C1980" s="324">
        <v>6.8</v>
      </c>
      <c r="D1980" s="324">
        <v>30</v>
      </c>
      <c r="E1980" s="395">
        <v>0.15625</v>
      </c>
      <c r="F1980" s="324">
        <v>0</v>
      </c>
      <c r="G1980" s="324">
        <v>0.75</v>
      </c>
      <c r="H1980" s="324">
        <v>0.65</v>
      </c>
      <c r="I1980" s="324">
        <v>0.85</v>
      </c>
      <c r="J1980" s="326">
        <v>30</v>
      </c>
      <c r="K1980" s="326">
        <v>125</v>
      </c>
      <c r="L1980" s="326">
        <v>1</v>
      </c>
      <c r="M1980" s="324">
        <v>3.8</v>
      </c>
      <c r="N1980" s="324">
        <v>3.8</v>
      </c>
      <c r="O1980" s="324">
        <v>1.65</v>
      </c>
      <c r="P1980" s="324">
        <v>101</v>
      </c>
      <c r="Q1980" s="324" t="s">
        <v>293</v>
      </c>
      <c r="R1980" s="324">
        <v>1</v>
      </c>
      <c r="S1980" s="324">
        <v>0</v>
      </c>
      <c r="T1980" s="324">
        <v>1000</v>
      </c>
      <c r="U1980" s="324">
        <v>0.63900000000000001</v>
      </c>
      <c r="V1980" s="324">
        <v>0</v>
      </c>
      <c r="W1980" s="324">
        <v>1.2656000000000003E-8</v>
      </c>
      <c r="X1980" s="324">
        <v>194.11932629174993</v>
      </c>
      <c r="Y1980" s="324">
        <v>0.75280000000000002</v>
      </c>
      <c r="Z1980" s="324">
        <v>2.169</v>
      </c>
      <c r="AA1980" s="324">
        <v>1.2656000000000003E-8</v>
      </c>
      <c r="AB1980" s="324">
        <v>194.11932629174993</v>
      </c>
      <c r="AC1980" s="324">
        <v>0.75280000000000002</v>
      </c>
      <c r="AD1980" s="324">
        <v>2.169</v>
      </c>
      <c r="AE1980" s="324">
        <v>1.2656000000000003E-8</v>
      </c>
      <c r="AF1980" s="324">
        <v>194.11932629174993</v>
      </c>
      <c r="AG1980" s="324">
        <v>0.75280000000000002</v>
      </c>
      <c r="AH1980" s="324">
        <v>2.169</v>
      </c>
      <c r="AI1980" s="324">
        <v>0</v>
      </c>
      <c r="AJ1980" s="324">
        <v>0</v>
      </c>
      <c r="AK1980" s="324">
        <v>0</v>
      </c>
      <c r="AL1980" s="324">
        <v>0</v>
      </c>
      <c r="AM1980" s="396">
        <v>0</v>
      </c>
      <c r="AN1980" s="324">
        <v>0</v>
      </c>
      <c r="AO1980" s="324">
        <v>1000000000</v>
      </c>
      <c r="AP1980" s="324">
        <v>0</v>
      </c>
      <c r="AQ1980" s="324">
        <v>0</v>
      </c>
      <c r="AR1980" s="324">
        <v>0</v>
      </c>
      <c r="AS1980" s="324">
        <v>744031006</v>
      </c>
      <c r="AT1980" s="324">
        <v>0</v>
      </c>
      <c r="AU1980" s="324">
        <v>0</v>
      </c>
      <c r="AV1980" s="324">
        <v>0</v>
      </c>
      <c r="AW1980" s="311"/>
      <c r="AX1980" s="311"/>
      <c r="AY1980" s="311"/>
      <c r="AZ1980" s="311"/>
      <c r="BA1980" s="311"/>
      <c r="BB1980" s="311"/>
      <c r="BC1980" s="311"/>
      <c r="BD1980" s="311"/>
      <c r="BE1980" s="311"/>
      <c r="BF1980" s="311"/>
      <c r="BG1980" s="311"/>
      <c r="BH1980" s="311"/>
      <c r="BI1980" s="311"/>
      <c r="BJ1980" s="311"/>
      <c r="BK1980" s="311"/>
      <c r="BL1980" s="311"/>
      <c r="BM1980" s="311"/>
      <c r="BN1980" s="311"/>
      <c r="BO1980" s="311"/>
      <c r="BP1980" s="311"/>
      <c r="BQ1980" s="311"/>
      <c r="BR1980" s="311"/>
      <c r="BS1980" s="311"/>
      <c r="BT1980" s="311"/>
      <c r="BU1980" s="311"/>
      <c r="BV1980" s="311"/>
      <c r="BW1980" s="311"/>
      <c r="BX1980" s="311"/>
      <c r="BY1980" s="311"/>
      <c r="BZ1980" s="311"/>
      <c r="CA1980" s="311"/>
      <c r="CB1980" s="311"/>
      <c r="CC1980" s="311"/>
      <c r="CD1980" s="311"/>
      <c r="CE1980" s="311"/>
      <c r="CF1980" s="311"/>
      <c r="CG1980" s="311"/>
      <c r="CH1980" s="311"/>
      <c r="CI1980" s="311"/>
      <c r="CJ1980" s="311"/>
      <c r="CK1980" s="311"/>
      <c r="CL1980" s="311"/>
      <c r="CM1980" s="311"/>
      <c r="CN1980" s="311"/>
      <c r="CO1980" s="311"/>
      <c r="CP1980" s="311"/>
      <c r="CQ1980" s="311"/>
      <c r="CR1980" s="311"/>
      <c r="CS1980" s="311"/>
      <c r="CT1980" s="311"/>
      <c r="CU1980" s="311"/>
      <c r="CV1980" s="311"/>
      <c r="CW1980" s="311"/>
      <c r="CX1980" s="311"/>
      <c r="CY1980" s="311"/>
    </row>
    <row r="1981" spans="1:103" s="390" customFormat="1">
      <c r="A1981" s="324" t="s">
        <v>2347</v>
      </c>
      <c r="B1981" s="324">
        <v>744031100</v>
      </c>
      <c r="C1981" s="324">
        <v>10</v>
      </c>
      <c r="D1981" s="324">
        <v>30</v>
      </c>
      <c r="E1981" s="395">
        <v>0.2046</v>
      </c>
      <c r="F1981" s="324">
        <v>0</v>
      </c>
      <c r="G1981" s="324">
        <v>0.56000000000000005</v>
      </c>
      <c r="H1981" s="324">
        <v>0.65</v>
      </c>
      <c r="I1981" s="324">
        <v>0.74</v>
      </c>
      <c r="J1981" s="326">
        <v>30</v>
      </c>
      <c r="K1981" s="326">
        <v>125</v>
      </c>
      <c r="L1981" s="326">
        <v>1</v>
      </c>
      <c r="M1981" s="324">
        <v>3.8</v>
      </c>
      <c r="N1981" s="324">
        <v>3.8</v>
      </c>
      <c r="O1981" s="324">
        <v>1.65</v>
      </c>
      <c r="P1981" s="324">
        <v>101</v>
      </c>
      <c r="Q1981" s="324" t="s">
        <v>293</v>
      </c>
      <c r="R1981" s="324">
        <v>1</v>
      </c>
      <c r="S1981" s="324">
        <v>0</v>
      </c>
      <c r="T1981" s="324">
        <v>1000</v>
      </c>
      <c r="U1981" s="324">
        <v>0.63900000000000001</v>
      </c>
      <c r="V1981" s="324">
        <v>0</v>
      </c>
      <c r="W1981" s="324">
        <v>1.2656000000000003E-8</v>
      </c>
      <c r="X1981" s="324">
        <v>239.17723032767282</v>
      </c>
      <c r="Y1981" s="324">
        <v>0.75280000000000002</v>
      </c>
      <c r="Z1981" s="324">
        <v>2.169</v>
      </c>
      <c r="AA1981" s="324">
        <v>1.2656000000000003E-8</v>
      </c>
      <c r="AB1981" s="324">
        <v>239.17723032767282</v>
      </c>
      <c r="AC1981" s="324">
        <v>0.75280000000000002</v>
      </c>
      <c r="AD1981" s="324">
        <v>2.169</v>
      </c>
      <c r="AE1981" s="324">
        <v>1.2656000000000003E-8</v>
      </c>
      <c r="AF1981" s="324">
        <v>239.17723032767282</v>
      </c>
      <c r="AG1981" s="324">
        <v>0.75280000000000002</v>
      </c>
      <c r="AH1981" s="324">
        <v>2.169</v>
      </c>
      <c r="AI1981" s="324">
        <v>0</v>
      </c>
      <c r="AJ1981" s="324">
        <v>0</v>
      </c>
      <c r="AK1981" s="324">
        <v>0</v>
      </c>
      <c r="AL1981" s="324">
        <v>0</v>
      </c>
      <c r="AM1981" s="396">
        <v>0</v>
      </c>
      <c r="AN1981" s="324">
        <v>0</v>
      </c>
      <c r="AO1981" s="324">
        <v>1000000000</v>
      </c>
      <c r="AP1981" s="324">
        <v>0</v>
      </c>
      <c r="AQ1981" s="324">
        <v>0</v>
      </c>
      <c r="AR1981" s="324">
        <v>0</v>
      </c>
      <c r="AS1981" s="324">
        <v>744031100</v>
      </c>
      <c r="AT1981" s="324">
        <v>0</v>
      </c>
      <c r="AU1981" s="324">
        <v>0</v>
      </c>
      <c r="AV1981" s="324">
        <v>0</v>
      </c>
      <c r="AW1981" s="311"/>
      <c r="AX1981" s="311"/>
      <c r="AY1981" s="311"/>
      <c r="AZ1981" s="311"/>
      <c r="BA1981" s="311"/>
      <c r="BB1981" s="311"/>
      <c r="BC1981" s="311"/>
      <c r="BD1981" s="311"/>
      <c r="BE1981" s="311"/>
      <c r="BF1981" s="311"/>
      <c r="BG1981" s="311"/>
      <c r="BH1981" s="311"/>
      <c r="BI1981" s="311"/>
      <c r="BJ1981" s="311"/>
      <c r="BK1981" s="311"/>
      <c r="BL1981" s="311"/>
      <c r="BM1981" s="311"/>
      <c r="BN1981" s="311"/>
      <c r="BO1981" s="311"/>
      <c r="BP1981" s="311"/>
      <c r="BQ1981" s="311"/>
      <c r="BR1981" s="311"/>
      <c r="BS1981" s="311"/>
      <c r="BT1981" s="311"/>
      <c r="BU1981" s="311"/>
      <c r="BV1981" s="311"/>
      <c r="BW1981" s="311"/>
      <c r="BX1981" s="311"/>
      <c r="BY1981" s="311"/>
      <c r="BZ1981" s="311"/>
      <c r="CA1981" s="311"/>
      <c r="CB1981" s="311"/>
      <c r="CC1981" s="311"/>
      <c r="CD1981" s="311"/>
      <c r="CE1981" s="311"/>
      <c r="CF1981" s="311"/>
      <c r="CG1981" s="311"/>
      <c r="CH1981" s="311"/>
      <c r="CI1981" s="311"/>
      <c r="CJ1981" s="311"/>
      <c r="CK1981" s="311"/>
      <c r="CL1981" s="311"/>
      <c r="CM1981" s="311"/>
      <c r="CN1981" s="311"/>
      <c r="CO1981" s="311"/>
      <c r="CP1981" s="311"/>
      <c r="CQ1981" s="311"/>
      <c r="CR1981" s="311"/>
      <c r="CS1981" s="311"/>
      <c r="CT1981" s="311"/>
      <c r="CU1981" s="311"/>
      <c r="CV1981" s="311"/>
      <c r="CW1981" s="311"/>
      <c r="CX1981" s="311"/>
      <c r="CY1981" s="311"/>
    </row>
    <row r="1982" spans="1:103" s="390" customFormat="1">
      <c r="A1982" s="324" t="s">
        <v>2347</v>
      </c>
      <c r="B1982" s="324">
        <v>744031150</v>
      </c>
      <c r="C1982" s="324">
        <v>15</v>
      </c>
      <c r="D1982" s="324">
        <v>30</v>
      </c>
      <c r="E1982" s="395">
        <v>0.28520000000000001</v>
      </c>
      <c r="F1982" s="324">
        <v>0</v>
      </c>
      <c r="G1982" s="324">
        <v>0.45</v>
      </c>
      <c r="H1982" s="324">
        <v>0.65</v>
      </c>
      <c r="I1982" s="324">
        <v>0.62</v>
      </c>
      <c r="J1982" s="326">
        <v>30</v>
      </c>
      <c r="K1982" s="326">
        <v>125</v>
      </c>
      <c r="L1982" s="326">
        <v>1</v>
      </c>
      <c r="M1982" s="324">
        <v>3.8</v>
      </c>
      <c r="N1982" s="324">
        <v>3.8</v>
      </c>
      <c r="O1982" s="324">
        <v>1.65</v>
      </c>
      <c r="P1982" s="324">
        <v>101</v>
      </c>
      <c r="Q1982" s="324" t="s">
        <v>293</v>
      </c>
      <c r="R1982" s="324">
        <v>1</v>
      </c>
      <c r="S1982" s="324">
        <v>0</v>
      </c>
      <c r="T1982" s="324">
        <v>1000</v>
      </c>
      <c r="U1982" s="324">
        <v>0.63900000000000001</v>
      </c>
      <c r="V1982" s="324">
        <v>0</v>
      </c>
      <c r="W1982" s="324">
        <v>1.2656000000000003E-8</v>
      </c>
      <c r="X1982" s="324">
        <v>282.4326868762945</v>
      </c>
      <c r="Y1982" s="324">
        <v>0.75280000000000002</v>
      </c>
      <c r="Z1982" s="324">
        <v>2.169</v>
      </c>
      <c r="AA1982" s="324">
        <v>1.2656000000000003E-8</v>
      </c>
      <c r="AB1982" s="324">
        <v>282.4326868762945</v>
      </c>
      <c r="AC1982" s="324">
        <v>0.75280000000000002</v>
      </c>
      <c r="AD1982" s="324">
        <v>2.169</v>
      </c>
      <c r="AE1982" s="324">
        <v>1.2656000000000003E-8</v>
      </c>
      <c r="AF1982" s="324">
        <v>282.4326868762945</v>
      </c>
      <c r="AG1982" s="324">
        <v>0.75280000000000002</v>
      </c>
      <c r="AH1982" s="324">
        <v>2.169</v>
      </c>
      <c r="AI1982" s="324">
        <v>0</v>
      </c>
      <c r="AJ1982" s="324">
        <v>0</v>
      </c>
      <c r="AK1982" s="324">
        <v>0</v>
      </c>
      <c r="AL1982" s="324">
        <v>0</v>
      </c>
      <c r="AM1982" s="396">
        <v>0</v>
      </c>
      <c r="AN1982" s="324">
        <v>0</v>
      </c>
      <c r="AO1982" s="324">
        <v>1000000000</v>
      </c>
      <c r="AP1982" s="324">
        <v>0</v>
      </c>
      <c r="AQ1982" s="324">
        <v>0</v>
      </c>
      <c r="AR1982" s="324">
        <v>0</v>
      </c>
      <c r="AS1982" s="324">
        <v>744031150</v>
      </c>
      <c r="AT1982" s="324">
        <v>0</v>
      </c>
      <c r="AU1982" s="324">
        <v>0</v>
      </c>
      <c r="AV1982" s="324">
        <v>0</v>
      </c>
      <c r="AW1982" s="311"/>
      <c r="AX1982" s="311"/>
      <c r="AY1982" s="311"/>
      <c r="AZ1982" s="311"/>
      <c r="BA1982" s="311"/>
      <c r="BB1982" s="311"/>
      <c r="BC1982" s="311"/>
      <c r="BD1982" s="311"/>
      <c r="BE1982" s="311"/>
      <c r="BF1982" s="311"/>
      <c r="BG1982" s="311"/>
      <c r="BH1982" s="311"/>
      <c r="BI1982" s="311"/>
      <c r="BJ1982" s="311"/>
      <c r="BK1982" s="311"/>
      <c r="BL1982" s="311"/>
      <c r="BM1982" s="311"/>
      <c r="BN1982" s="311"/>
      <c r="BO1982" s="311"/>
      <c r="BP1982" s="311"/>
      <c r="BQ1982" s="311"/>
      <c r="BR1982" s="311"/>
      <c r="BS1982" s="311"/>
      <c r="BT1982" s="311"/>
      <c r="BU1982" s="311"/>
      <c r="BV1982" s="311"/>
      <c r="BW1982" s="311"/>
      <c r="BX1982" s="311"/>
      <c r="BY1982" s="311"/>
      <c r="BZ1982" s="311"/>
      <c r="CA1982" s="311"/>
      <c r="CB1982" s="311"/>
      <c r="CC1982" s="311"/>
      <c r="CD1982" s="311"/>
      <c r="CE1982" s="311"/>
      <c r="CF1982" s="311"/>
      <c r="CG1982" s="311"/>
      <c r="CH1982" s="311"/>
      <c r="CI1982" s="311"/>
      <c r="CJ1982" s="311"/>
      <c r="CK1982" s="311"/>
      <c r="CL1982" s="311"/>
      <c r="CM1982" s="311"/>
      <c r="CN1982" s="311"/>
      <c r="CO1982" s="311"/>
      <c r="CP1982" s="311"/>
      <c r="CQ1982" s="311"/>
      <c r="CR1982" s="311"/>
      <c r="CS1982" s="311"/>
      <c r="CT1982" s="311"/>
      <c r="CU1982" s="311"/>
      <c r="CV1982" s="311"/>
      <c r="CW1982" s="311"/>
      <c r="CX1982" s="311"/>
      <c r="CY1982" s="311"/>
    </row>
    <row r="1983" spans="1:103" s="390" customFormat="1">
      <c r="A1983" s="324" t="s">
        <v>2347</v>
      </c>
      <c r="B1983" s="324">
        <v>744031220</v>
      </c>
      <c r="C1983" s="324">
        <v>22</v>
      </c>
      <c r="D1983" s="324">
        <v>30</v>
      </c>
      <c r="E1983" s="395">
        <v>0.44999999999999996</v>
      </c>
      <c r="F1983" s="324">
        <v>0</v>
      </c>
      <c r="G1983" s="324">
        <v>0.36</v>
      </c>
      <c r="H1983" s="324">
        <v>0.65</v>
      </c>
      <c r="I1983" s="324">
        <v>0.51</v>
      </c>
      <c r="J1983" s="326">
        <v>30</v>
      </c>
      <c r="K1983" s="326">
        <v>125</v>
      </c>
      <c r="L1983" s="326">
        <v>1</v>
      </c>
      <c r="M1983" s="324">
        <v>3.8</v>
      </c>
      <c r="N1983" s="324">
        <v>3.8</v>
      </c>
      <c r="O1983" s="324">
        <v>1.65</v>
      </c>
      <c r="P1983" s="324">
        <v>101</v>
      </c>
      <c r="Q1983" s="324" t="s">
        <v>293</v>
      </c>
      <c r="R1983" s="324">
        <v>1</v>
      </c>
      <c r="S1983" s="324">
        <v>0</v>
      </c>
      <c r="T1983" s="324">
        <v>1000</v>
      </c>
      <c r="U1983" s="324">
        <v>0.63900000000000001</v>
      </c>
      <c r="V1983" s="324">
        <v>0</v>
      </c>
      <c r="W1983" s="324">
        <v>1.2656000000000003E-8</v>
      </c>
      <c r="X1983" s="324">
        <v>353.98230088495581</v>
      </c>
      <c r="Y1983" s="324">
        <v>0.75280000000000002</v>
      </c>
      <c r="Z1983" s="324">
        <v>2.169</v>
      </c>
      <c r="AA1983" s="324">
        <v>1.2656000000000003E-8</v>
      </c>
      <c r="AB1983" s="324">
        <v>353.98230088495581</v>
      </c>
      <c r="AC1983" s="324">
        <v>0.75280000000000002</v>
      </c>
      <c r="AD1983" s="324">
        <v>2.169</v>
      </c>
      <c r="AE1983" s="324">
        <v>1.2656000000000003E-8</v>
      </c>
      <c r="AF1983" s="324">
        <v>353.98230088495581</v>
      </c>
      <c r="AG1983" s="324">
        <v>0.75280000000000002</v>
      </c>
      <c r="AH1983" s="324">
        <v>2.169</v>
      </c>
      <c r="AI1983" s="324">
        <v>0</v>
      </c>
      <c r="AJ1983" s="324">
        <v>0</v>
      </c>
      <c r="AK1983" s="324">
        <v>0</v>
      </c>
      <c r="AL1983" s="324">
        <v>0</v>
      </c>
      <c r="AM1983" s="396">
        <v>0</v>
      </c>
      <c r="AN1983" s="324">
        <v>0</v>
      </c>
      <c r="AO1983" s="324">
        <v>1000000000</v>
      </c>
      <c r="AP1983" s="324">
        <v>0</v>
      </c>
      <c r="AQ1983" s="324">
        <v>0</v>
      </c>
      <c r="AR1983" s="324">
        <v>0</v>
      </c>
      <c r="AS1983" s="324">
        <v>744031220</v>
      </c>
      <c r="AT1983" s="324">
        <v>0</v>
      </c>
      <c r="AU1983" s="324">
        <v>0</v>
      </c>
      <c r="AV1983" s="324">
        <v>0</v>
      </c>
      <c r="AW1983" s="311"/>
      <c r="AX1983" s="311"/>
      <c r="AY1983" s="311"/>
      <c r="AZ1983" s="311"/>
      <c r="BA1983" s="311"/>
      <c r="BB1983" s="311"/>
      <c r="BC1983" s="311"/>
      <c r="BD1983" s="311"/>
      <c r="BE1983" s="311"/>
      <c r="BF1983" s="311"/>
      <c r="BG1983" s="311"/>
      <c r="BH1983" s="311"/>
      <c r="BI1983" s="311"/>
      <c r="BJ1983" s="311"/>
      <c r="BK1983" s="311"/>
      <c r="BL1983" s="311"/>
      <c r="BM1983" s="311"/>
      <c r="BN1983" s="311"/>
      <c r="BO1983" s="311"/>
      <c r="BP1983" s="311"/>
      <c r="BQ1983" s="311"/>
      <c r="BR1983" s="311"/>
      <c r="BS1983" s="311"/>
      <c r="BT1983" s="311"/>
      <c r="BU1983" s="311"/>
      <c r="BV1983" s="311"/>
      <c r="BW1983" s="311"/>
      <c r="BX1983" s="311"/>
      <c r="BY1983" s="311"/>
      <c r="BZ1983" s="311"/>
      <c r="CA1983" s="311"/>
      <c r="CB1983" s="311"/>
      <c r="CC1983" s="311"/>
      <c r="CD1983" s="311"/>
      <c r="CE1983" s="311"/>
      <c r="CF1983" s="311"/>
      <c r="CG1983" s="311"/>
      <c r="CH1983" s="311"/>
      <c r="CI1983" s="311"/>
      <c r="CJ1983" s="311"/>
      <c r="CK1983" s="311"/>
      <c r="CL1983" s="311"/>
      <c r="CM1983" s="311"/>
      <c r="CN1983" s="311"/>
      <c r="CO1983" s="311"/>
      <c r="CP1983" s="311"/>
      <c r="CQ1983" s="311"/>
      <c r="CR1983" s="311"/>
      <c r="CS1983" s="311"/>
      <c r="CT1983" s="311"/>
      <c r="CU1983" s="311"/>
      <c r="CV1983" s="311"/>
      <c r="CW1983" s="311"/>
      <c r="CX1983" s="311"/>
      <c r="CY1983" s="311"/>
    </row>
    <row r="1984" spans="1:103" s="390" customFormat="1">
      <c r="A1984" s="324" t="s">
        <v>2347</v>
      </c>
      <c r="B1984" s="324">
        <v>744031330</v>
      </c>
      <c r="C1984" s="324">
        <v>33</v>
      </c>
      <c r="D1984" s="324">
        <v>30</v>
      </c>
      <c r="E1984" s="395">
        <v>0.66039999999999999</v>
      </c>
      <c r="F1984" s="324">
        <v>0</v>
      </c>
      <c r="G1984" s="324">
        <v>0.32</v>
      </c>
      <c r="H1984" s="324">
        <v>0.65</v>
      </c>
      <c r="I1984" s="324">
        <v>0.42</v>
      </c>
      <c r="J1984" s="326">
        <v>30</v>
      </c>
      <c r="K1984" s="326">
        <v>125</v>
      </c>
      <c r="L1984" s="326">
        <v>1</v>
      </c>
      <c r="M1984" s="324">
        <v>3.8</v>
      </c>
      <c r="N1984" s="324">
        <v>3.8</v>
      </c>
      <c r="O1984" s="324">
        <v>1.65</v>
      </c>
      <c r="P1984" s="324">
        <v>101</v>
      </c>
      <c r="Q1984" s="324" t="s">
        <v>293</v>
      </c>
      <c r="R1984" s="324">
        <v>1</v>
      </c>
      <c r="S1984" s="324">
        <v>0</v>
      </c>
      <c r="T1984" s="324">
        <v>1000</v>
      </c>
      <c r="U1984" s="324">
        <v>0.63900000000000001</v>
      </c>
      <c r="V1984" s="324">
        <v>0</v>
      </c>
      <c r="W1984" s="324">
        <v>1.2656000000000003E-8</v>
      </c>
      <c r="X1984" s="324">
        <v>435.8737287016246</v>
      </c>
      <c r="Y1984" s="324">
        <v>0.75280000000000002</v>
      </c>
      <c r="Z1984" s="324">
        <v>2.169</v>
      </c>
      <c r="AA1984" s="324">
        <v>1.2656000000000003E-8</v>
      </c>
      <c r="AB1984" s="324">
        <v>435.8737287016246</v>
      </c>
      <c r="AC1984" s="324">
        <v>0.75280000000000002</v>
      </c>
      <c r="AD1984" s="324">
        <v>2.169</v>
      </c>
      <c r="AE1984" s="324">
        <v>1.2656000000000003E-8</v>
      </c>
      <c r="AF1984" s="324">
        <v>435.8737287016246</v>
      </c>
      <c r="AG1984" s="324">
        <v>0.75280000000000002</v>
      </c>
      <c r="AH1984" s="324">
        <v>2.169</v>
      </c>
      <c r="AI1984" s="324">
        <v>0</v>
      </c>
      <c r="AJ1984" s="324">
        <v>0</v>
      </c>
      <c r="AK1984" s="324">
        <v>0</v>
      </c>
      <c r="AL1984" s="324">
        <v>0</v>
      </c>
      <c r="AM1984" s="396">
        <v>0</v>
      </c>
      <c r="AN1984" s="324">
        <v>0</v>
      </c>
      <c r="AO1984" s="324">
        <v>1000000000</v>
      </c>
      <c r="AP1984" s="324">
        <v>0</v>
      </c>
      <c r="AQ1984" s="324">
        <v>0</v>
      </c>
      <c r="AR1984" s="324">
        <v>0</v>
      </c>
      <c r="AS1984" s="324">
        <v>744031330</v>
      </c>
      <c r="AT1984" s="324">
        <v>0</v>
      </c>
      <c r="AU1984" s="324">
        <v>0</v>
      </c>
      <c r="AV1984" s="324">
        <v>0</v>
      </c>
      <c r="AW1984" s="311"/>
      <c r="AX1984" s="311"/>
      <c r="AY1984" s="311"/>
      <c r="AZ1984" s="311"/>
      <c r="BA1984" s="311"/>
      <c r="BB1984" s="311"/>
      <c r="BC1984" s="311"/>
      <c r="BD1984" s="311"/>
      <c r="BE1984" s="311"/>
      <c r="BF1984" s="311"/>
      <c r="BG1984" s="311"/>
      <c r="BH1984" s="311"/>
      <c r="BI1984" s="311"/>
      <c r="BJ1984" s="311"/>
      <c r="BK1984" s="311"/>
      <c r="BL1984" s="311"/>
      <c r="BM1984" s="311"/>
      <c r="BN1984" s="311"/>
      <c r="BO1984" s="311"/>
      <c r="BP1984" s="311"/>
      <c r="BQ1984" s="311"/>
      <c r="BR1984" s="311"/>
      <c r="BS1984" s="311"/>
      <c r="BT1984" s="311"/>
      <c r="BU1984" s="311"/>
      <c r="BV1984" s="311"/>
      <c r="BW1984" s="311"/>
      <c r="BX1984" s="311"/>
      <c r="BY1984" s="311"/>
      <c r="BZ1984" s="311"/>
      <c r="CA1984" s="311"/>
      <c r="CB1984" s="311"/>
      <c r="CC1984" s="311"/>
      <c r="CD1984" s="311"/>
      <c r="CE1984" s="311"/>
      <c r="CF1984" s="311"/>
      <c r="CG1984" s="311"/>
      <c r="CH1984" s="311"/>
      <c r="CI1984" s="311"/>
      <c r="CJ1984" s="311"/>
      <c r="CK1984" s="311"/>
      <c r="CL1984" s="311"/>
      <c r="CM1984" s="311"/>
      <c r="CN1984" s="311"/>
      <c r="CO1984" s="311"/>
      <c r="CP1984" s="311"/>
      <c r="CQ1984" s="311"/>
      <c r="CR1984" s="311"/>
      <c r="CS1984" s="311"/>
      <c r="CT1984" s="311"/>
      <c r="CU1984" s="311"/>
      <c r="CV1984" s="311"/>
      <c r="CW1984" s="311"/>
      <c r="CX1984" s="311"/>
      <c r="CY1984" s="311"/>
    </row>
    <row r="1985" spans="1:103" s="390" customFormat="1">
      <c r="A1985" s="324" t="s">
        <v>2347</v>
      </c>
      <c r="B1985" s="324">
        <v>744031470</v>
      </c>
      <c r="C1985" s="324">
        <v>47</v>
      </c>
      <c r="D1985" s="324">
        <v>30</v>
      </c>
      <c r="E1985" s="395">
        <v>1</v>
      </c>
      <c r="F1985" s="324">
        <v>0</v>
      </c>
      <c r="G1985" s="324">
        <v>0.25</v>
      </c>
      <c r="H1985" s="324">
        <v>0.65</v>
      </c>
      <c r="I1985" s="324">
        <v>0.39</v>
      </c>
      <c r="J1985" s="326">
        <v>30</v>
      </c>
      <c r="K1985" s="326">
        <v>125</v>
      </c>
      <c r="L1985" s="326">
        <v>1</v>
      </c>
      <c r="M1985" s="324">
        <v>3.8</v>
      </c>
      <c r="N1985" s="324">
        <v>3.8</v>
      </c>
      <c r="O1985" s="324">
        <v>1.65</v>
      </c>
      <c r="P1985" s="324">
        <v>101</v>
      </c>
      <c r="Q1985" s="324" t="s">
        <v>293</v>
      </c>
      <c r="R1985" s="324">
        <v>1</v>
      </c>
      <c r="S1985" s="324">
        <v>0</v>
      </c>
      <c r="T1985" s="324">
        <v>1000</v>
      </c>
      <c r="U1985" s="324">
        <v>0.63900000000000001</v>
      </c>
      <c r="V1985" s="324">
        <v>0</v>
      </c>
      <c r="W1985" s="324">
        <v>1.2656000000000003E-8</v>
      </c>
      <c r="X1985" s="324">
        <v>554.57227138643077</v>
      </c>
      <c r="Y1985" s="324">
        <v>0.75280000000000002</v>
      </c>
      <c r="Z1985" s="324">
        <v>2.169</v>
      </c>
      <c r="AA1985" s="324">
        <v>1.2656000000000003E-8</v>
      </c>
      <c r="AB1985" s="324">
        <v>554.57227138643077</v>
      </c>
      <c r="AC1985" s="324">
        <v>0.75280000000000002</v>
      </c>
      <c r="AD1985" s="324">
        <v>2.169</v>
      </c>
      <c r="AE1985" s="324">
        <v>1.2656000000000003E-8</v>
      </c>
      <c r="AF1985" s="324">
        <v>554.57227138643077</v>
      </c>
      <c r="AG1985" s="324">
        <v>0.75280000000000002</v>
      </c>
      <c r="AH1985" s="324">
        <v>2.169</v>
      </c>
      <c r="AI1985" s="324">
        <v>0</v>
      </c>
      <c r="AJ1985" s="324">
        <v>0</v>
      </c>
      <c r="AK1985" s="324">
        <v>0</v>
      </c>
      <c r="AL1985" s="324">
        <v>0</v>
      </c>
      <c r="AM1985" s="396">
        <v>0</v>
      </c>
      <c r="AN1985" s="324">
        <v>0</v>
      </c>
      <c r="AO1985" s="324">
        <v>1000000000</v>
      </c>
      <c r="AP1985" s="324">
        <v>0</v>
      </c>
      <c r="AQ1985" s="324">
        <v>0</v>
      </c>
      <c r="AR1985" s="324">
        <v>0</v>
      </c>
      <c r="AS1985" s="324">
        <v>744031470</v>
      </c>
      <c r="AT1985" s="324">
        <v>0</v>
      </c>
      <c r="AU1985" s="324">
        <v>0</v>
      </c>
      <c r="AV1985" s="324">
        <v>0</v>
      </c>
      <c r="AW1985" s="311"/>
      <c r="AX1985" s="311"/>
      <c r="AY1985" s="311"/>
      <c r="AZ1985" s="311"/>
      <c r="BA1985" s="311"/>
      <c r="BB1985" s="311"/>
      <c r="BC1985" s="311"/>
      <c r="BD1985" s="311"/>
      <c r="BE1985" s="311"/>
      <c r="BF1985" s="311"/>
      <c r="BG1985" s="311"/>
      <c r="BH1985" s="311"/>
      <c r="BI1985" s="311"/>
      <c r="BJ1985" s="311"/>
      <c r="BK1985" s="311"/>
      <c r="BL1985" s="311"/>
      <c r="BM1985" s="311"/>
      <c r="BN1985" s="311"/>
      <c r="BO1985" s="311"/>
      <c r="BP1985" s="311"/>
      <c r="BQ1985" s="311"/>
      <c r="BR1985" s="311"/>
      <c r="BS1985" s="311"/>
      <c r="BT1985" s="311"/>
      <c r="BU1985" s="311"/>
      <c r="BV1985" s="311"/>
      <c r="BW1985" s="311"/>
      <c r="BX1985" s="311"/>
      <c r="BY1985" s="311"/>
      <c r="BZ1985" s="311"/>
      <c r="CA1985" s="311"/>
      <c r="CB1985" s="311"/>
      <c r="CC1985" s="311"/>
      <c r="CD1985" s="311"/>
      <c r="CE1985" s="311"/>
      <c r="CF1985" s="311"/>
      <c r="CG1985" s="311"/>
      <c r="CH1985" s="311"/>
      <c r="CI1985" s="311"/>
      <c r="CJ1985" s="311"/>
      <c r="CK1985" s="311"/>
      <c r="CL1985" s="311"/>
      <c r="CM1985" s="311"/>
      <c r="CN1985" s="311"/>
      <c r="CO1985" s="311"/>
      <c r="CP1985" s="311"/>
      <c r="CQ1985" s="311"/>
      <c r="CR1985" s="311"/>
      <c r="CS1985" s="311"/>
      <c r="CT1985" s="311"/>
      <c r="CU1985" s="311"/>
      <c r="CV1985" s="311"/>
      <c r="CW1985" s="311"/>
      <c r="CX1985" s="311"/>
      <c r="CY1985" s="311"/>
    </row>
    <row r="1986" spans="1:103" s="390" customFormat="1">
      <c r="A1986" s="324" t="s">
        <v>2347</v>
      </c>
      <c r="B1986" s="324">
        <v>744031680</v>
      </c>
      <c r="C1986" s="324">
        <v>68</v>
      </c>
      <c r="D1986" s="324">
        <v>30</v>
      </c>
      <c r="E1986" s="395">
        <v>1.4489999999999998</v>
      </c>
      <c r="F1986" s="324">
        <v>0</v>
      </c>
      <c r="G1986" s="324">
        <v>0.22</v>
      </c>
      <c r="H1986" s="324">
        <v>0.65</v>
      </c>
      <c r="I1986" s="324">
        <v>0.32</v>
      </c>
      <c r="J1986" s="326">
        <v>30</v>
      </c>
      <c r="K1986" s="326">
        <v>125</v>
      </c>
      <c r="L1986" s="326">
        <v>1</v>
      </c>
      <c r="M1986" s="324">
        <v>3.8</v>
      </c>
      <c r="N1986" s="324">
        <v>3.8</v>
      </c>
      <c r="O1986" s="324">
        <v>1.65</v>
      </c>
      <c r="P1986" s="324">
        <v>101</v>
      </c>
      <c r="Q1986" s="324" t="s">
        <v>293</v>
      </c>
      <c r="R1986" s="324">
        <v>1</v>
      </c>
      <c r="S1986" s="324">
        <v>0</v>
      </c>
      <c r="T1986" s="324">
        <v>1000</v>
      </c>
      <c r="U1986" s="324">
        <v>0.63900000000000001</v>
      </c>
      <c r="V1986" s="324">
        <v>0</v>
      </c>
      <c r="W1986" s="324">
        <v>1.2656000000000003E-8</v>
      </c>
      <c r="X1986" s="324">
        <v>647.06442097249976</v>
      </c>
      <c r="Y1986" s="324">
        <v>0.75280000000000002</v>
      </c>
      <c r="Z1986" s="324">
        <v>2.169</v>
      </c>
      <c r="AA1986" s="324">
        <v>1.2656000000000003E-8</v>
      </c>
      <c r="AB1986" s="324">
        <v>647.06442097249976</v>
      </c>
      <c r="AC1986" s="324">
        <v>0.75280000000000002</v>
      </c>
      <c r="AD1986" s="324">
        <v>2.169</v>
      </c>
      <c r="AE1986" s="324">
        <v>1.2656000000000003E-8</v>
      </c>
      <c r="AF1986" s="324">
        <v>647.06442097249976</v>
      </c>
      <c r="AG1986" s="324">
        <v>0.75280000000000002</v>
      </c>
      <c r="AH1986" s="324">
        <v>2.169</v>
      </c>
      <c r="AI1986" s="324">
        <v>0</v>
      </c>
      <c r="AJ1986" s="324">
        <v>0</v>
      </c>
      <c r="AK1986" s="324">
        <v>0</v>
      </c>
      <c r="AL1986" s="324">
        <v>0</v>
      </c>
      <c r="AM1986" s="396">
        <v>0</v>
      </c>
      <c r="AN1986" s="324">
        <v>0</v>
      </c>
      <c r="AO1986" s="324">
        <v>1000000000</v>
      </c>
      <c r="AP1986" s="324">
        <v>0</v>
      </c>
      <c r="AQ1986" s="324">
        <v>0</v>
      </c>
      <c r="AR1986" s="324">
        <v>0</v>
      </c>
      <c r="AS1986" s="324">
        <v>744031680</v>
      </c>
      <c r="AT1986" s="324">
        <v>0</v>
      </c>
      <c r="AU1986" s="324">
        <v>0</v>
      </c>
      <c r="AV1986" s="324">
        <v>0</v>
      </c>
      <c r="AW1986" s="311"/>
      <c r="AX1986" s="311"/>
      <c r="AY1986" s="311"/>
      <c r="AZ1986" s="311"/>
      <c r="BA1986" s="311"/>
      <c r="BB1986" s="311"/>
      <c r="BC1986" s="311"/>
      <c r="BD1986" s="311"/>
      <c r="BE1986" s="311"/>
      <c r="BF1986" s="311"/>
      <c r="BG1986" s="311"/>
      <c r="BH1986" s="311"/>
      <c r="BI1986" s="311"/>
      <c r="BJ1986" s="311"/>
      <c r="BK1986" s="311"/>
      <c r="BL1986" s="311"/>
      <c r="BM1986" s="311"/>
      <c r="BN1986" s="311"/>
      <c r="BO1986" s="311"/>
      <c r="BP1986" s="311"/>
      <c r="BQ1986" s="311"/>
      <c r="BR1986" s="311"/>
      <c r="BS1986" s="311"/>
      <c r="BT1986" s="311"/>
      <c r="BU1986" s="311"/>
      <c r="BV1986" s="311"/>
      <c r="BW1986" s="311"/>
      <c r="BX1986" s="311"/>
      <c r="BY1986" s="311"/>
      <c r="BZ1986" s="311"/>
      <c r="CA1986" s="311"/>
      <c r="CB1986" s="311"/>
      <c r="CC1986" s="311"/>
      <c r="CD1986" s="311"/>
      <c r="CE1986" s="311"/>
      <c r="CF1986" s="311"/>
      <c r="CG1986" s="311"/>
      <c r="CH1986" s="311"/>
      <c r="CI1986" s="311"/>
      <c r="CJ1986" s="311"/>
      <c r="CK1986" s="311"/>
      <c r="CL1986" s="311"/>
      <c r="CM1986" s="311"/>
      <c r="CN1986" s="311"/>
      <c r="CO1986" s="311"/>
      <c r="CP1986" s="311"/>
      <c r="CQ1986" s="311"/>
      <c r="CR1986" s="311"/>
      <c r="CS1986" s="311"/>
      <c r="CT1986" s="311"/>
      <c r="CU1986" s="311"/>
      <c r="CV1986" s="311"/>
      <c r="CW1986" s="311"/>
      <c r="CX1986" s="311"/>
      <c r="CY1986" s="311"/>
    </row>
    <row r="1987" spans="1:103" s="390" customFormat="1">
      <c r="A1987" s="324" t="s">
        <v>2347</v>
      </c>
      <c r="B1987" s="324">
        <v>744031101</v>
      </c>
      <c r="C1987" s="324">
        <v>100</v>
      </c>
      <c r="D1987" s="324">
        <v>30</v>
      </c>
      <c r="E1987" s="395">
        <v>2.3984999999999999</v>
      </c>
      <c r="F1987" s="324">
        <v>0</v>
      </c>
      <c r="G1987" s="324">
        <v>0.18</v>
      </c>
      <c r="H1987" s="324">
        <v>0.65</v>
      </c>
      <c r="I1987" s="324">
        <v>0.25</v>
      </c>
      <c r="J1987" s="326">
        <v>30</v>
      </c>
      <c r="K1987" s="326">
        <v>125</v>
      </c>
      <c r="L1987" s="326">
        <v>1</v>
      </c>
      <c r="M1987" s="324">
        <v>3.8</v>
      </c>
      <c r="N1987" s="324">
        <v>3.8</v>
      </c>
      <c r="O1987" s="324">
        <v>1.65</v>
      </c>
      <c r="P1987" s="324">
        <v>101</v>
      </c>
      <c r="Q1987" s="324" t="s">
        <v>293</v>
      </c>
      <c r="R1987" s="324">
        <v>1</v>
      </c>
      <c r="S1987" s="324">
        <v>0</v>
      </c>
      <c r="T1987" s="324">
        <v>1000</v>
      </c>
      <c r="U1987" s="324">
        <v>0.63900000000000001</v>
      </c>
      <c r="V1987" s="324">
        <v>0</v>
      </c>
      <c r="W1987" s="324">
        <v>1.2656000000000003E-8</v>
      </c>
      <c r="X1987" s="324">
        <v>756.37243778836705</v>
      </c>
      <c r="Y1987" s="324">
        <v>0.75280000000000002</v>
      </c>
      <c r="Z1987" s="324">
        <v>2.169</v>
      </c>
      <c r="AA1987" s="324">
        <v>1.2656000000000003E-8</v>
      </c>
      <c r="AB1987" s="324">
        <v>756.37243778836705</v>
      </c>
      <c r="AC1987" s="324">
        <v>0.75280000000000002</v>
      </c>
      <c r="AD1987" s="324">
        <v>2.169</v>
      </c>
      <c r="AE1987" s="324">
        <v>1.2656000000000003E-8</v>
      </c>
      <c r="AF1987" s="324">
        <v>756.37243778836705</v>
      </c>
      <c r="AG1987" s="324">
        <v>0.75280000000000002</v>
      </c>
      <c r="AH1987" s="324">
        <v>2.169</v>
      </c>
      <c r="AI1987" s="324">
        <v>0</v>
      </c>
      <c r="AJ1987" s="324">
        <v>0</v>
      </c>
      <c r="AK1987" s="324">
        <v>0</v>
      </c>
      <c r="AL1987" s="324">
        <v>0</v>
      </c>
      <c r="AM1987" s="396">
        <v>0</v>
      </c>
      <c r="AN1987" s="324">
        <v>0</v>
      </c>
      <c r="AO1987" s="324">
        <v>1000000000</v>
      </c>
      <c r="AP1987" s="324">
        <v>0</v>
      </c>
      <c r="AQ1987" s="324">
        <v>0</v>
      </c>
      <c r="AR1987" s="324">
        <v>0</v>
      </c>
      <c r="AS1987" s="324">
        <v>744031101</v>
      </c>
      <c r="AT1987" s="324">
        <v>0</v>
      </c>
      <c r="AU1987" s="324">
        <v>0</v>
      </c>
      <c r="AV1987" s="324">
        <v>0</v>
      </c>
      <c r="AW1987" s="311"/>
      <c r="AX1987" s="311"/>
      <c r="AY1987" s="311"/>
      <c r="AZ1987" s="311"/>
      <c r="BA1987" s="311"/>
      <c r="BB1987" s="311"/>
      <c r="BC1987" s="311"/>
      <c r="BD1987" s="311"/>
      <c r="BE1987" s="311"/>
      <c r="BF1987" s="311"/>
      <c r="BG1987" s="311"/>
      <c r="BH1987" s="311"/>
      <c r="BI1987" s="311"/>
      <c r="BJ1987" s="311"/>
      <c r="BK1987" s="311"/>
      <c r="BL1987" s="311"/>
      <c r="BM1987" s="311"/>
      <c r="BN1987" s="311"/>
      <c r="BO1987" s="311"/>
      <c r="BP1987" s="311"/>
      <c r="BQ1987" s="311"/>
      <c r="BR1987" s="311"/>
      <c r="BS1987" s="311"/>
      <c r="BT1987" s="311"/>
      <c r="BU1987" s="311"/>
      <c r="BV1987" s="311"/>
      <c r="BW1987" s="311"/>
      <c r="BX1987" s="311"/>
      <c r="BY1987" s="311"/>
      <c r="BZ1987" s="311"/>
      <c r="CA1987" s="311"/>
      <c r="CB1987" s="311"/>
      <c r="CC1987" s="311"/>
      <c r="CD1987" s="311"/>
      <c r="CE1987" s="311"/>
      <c r="CF1987" s="311"/>
      <c r="CG1987" s="311"/>
      <c r="CH1987" s="311"/>
      <c r="CI1987" s="311"/>
      <c r="CJ1987" s="311"/>
      <c r="CK1987" s="311"/>
      <c r="CL1987" s="311"/>
      <c r="CM1987" s="311"/>
      <c r="CN1987" s="311"/>
      <c r="CO1987" s="311"/>
      <c r="CP1987" s="311"/>
      <c r="CQ1987" s="311"/>
      <c r="CR1987" s="311"/>
      <c r="CS1987" s="311"/>
      <c r="CT1987" s="311"/>
      <c r="CU1987" s="311"/>
      <c r="CV1987" s="311"/>
      <c r="CW1987" s="311"/>
      <c r="CX1987" s="311"/>
      <c r="CY1987" s="311"/>
    </row>
    <row r="1988" spans="1:103" s="390" customFormat="1">
      <c r="A1988" s="324" t="s">
        <v>2347</v>
      </c>
      <c r="B1988" s="324">
        <v>744042001</v>
      </c>
      <c r="C1988" s="324">
        <v>1</v>
      </c>
      <c r="D1988" s="324">
        <v>30</v>
      </c>
      <c r="E1988" s="395">
        <v>0.03</v>
      </c>
      <c r="F1988" s="324">
        <v>0</v>
      </c>
      <c r="G1988" s="324">
        <v>2.6</v>
      </c>
      <c r="H1988" s="324">
        <v>0.65</v>
      </c>
      <c r="I1988" s="324">
        <v>2.7</v>
      </c>
      <c r="J1988" s="326">
        <v>30</v>
      </c>
      <c r="K1988" s="326">
        <v>125</v>
      </c>
      <c r="L1988" s="326">
        <v>1</v>
      </c>
      <c r="M1988" s="324">
        <v>4.8</v>
      </c>
      <c r="N1988" s="324">
        <v>4.8</v>
      </c>
      <c r="O1988" s="324">
        <v>1.8</v>
      </c>
      <c r="P1988" s="324">
        <v>101</v>
      </c>
      <c r="Q1988" s="324" t="s">
        <v>293</v>
      </c>
      <c r="R1988" s="324">
        <v>1</v>
      </c>
      <c r="S1988" s="324">
        <v>0</v>
      </c>
      <c r="T1988" s="324">
        <v>800</v>
      </c>
      <c r="U1988" s="324">
        <v>0.61780000000000002</v>
      </c>
      <c r="V1988" s="324">
        <v>0</v>
      </c>
      <c r="W1988" s="324">
        <v>2.6656000000000001E-8</v>
      </c>
      <c r="X1988" s="324">
        <v>56.689342403628117</v>
      </c>
      <c r="Y1988" s="324">
        <v>0.75280000000000002</v>
      </c>
      <c r="Z1988" s="324">
        <v>2.169</v>
      </c>
      <c r="AA1988" s="324">
        <v>2.6656000000000001E-8</v>
      </c>
      <c r="AB1988" s="324">
        <v>56.689342403628117</v>
      </c>
      <c r="AC1988" s="324">
        <v>0.75280000000000002</v>
      </c>
      <c r="AD1988" s="324">
        <v>2.169</v>
      </c>
      <c r="AE1988" s="324">
        <v>2.6656000000000001E-8</v>
      </c>
      <c r="AF1988" s="324">
        <v>56.689342403628117</v>
      </c>
      <c r="AG1988" s="324">
        <v>0.75280000000000002</v>
      </c>
      <c r="AH1988" s="324">
        <v>2.169</v>
      </c>
      <c r="AI1988" s="324">
        <v>0</v>
      </c>
      <c r="AJ1988" s="324">
        <v>0</v>
      </c>
      <c r="AK1988" s="324">
        <v>0</v>
      </c>
      <c r="AL1988" s="324">
        <v>0</v>
      </c>
      <c r="AM1988" s="396">
        <v>0</v>
      </c>
      <c r="AN1988" s="324">
        <v>0</v>
      </c>
      <c r="AO1988" s="324">
        <v>1000000000</v>
      </c>
      <c r="AP1988" s="324">
        <v>0</v>
      </c>
      <c r="AQ1988" s="324">
        <v>0</v>
      </c>
      <c r="AR1988" s="324">
        <v>0</v>
      </c>
      <c r="AS1988" s="324">
        <v>744042001</v>
      </c>
      <c r="AT1988" s="324">
        <v>0</v>
      </c>
      <c r="AU1988" s="324">
        <v>0</v>
      </c>
      <c r="AV1988" s="324">
        <v>0</v>
      </c>
      <c r="AW1988" s="311"/>
      <c r="AX1988" s="311"/>
      <c r="AY1988" s="311"/>
      <c r="AZ1988" s="311"/>
      <c r="BA1988" s="311"/>
      <c r="BB1988" s="311"/>
      <c r="BC1988" s="311"/>
      <c r="BD1988" s="311"/>
      <c r="BE1988" s="311"/>
      <c r="BF1988" s="311"/>
      <c r="BG1988" s="311"/>
      <c r="BH1988" s="311"/>
      <c r="BI1988" s="311"/>
      <c r="BJ1988" s="311"/>
      <c r="BK1988" s="311"/>
      <c r="BL1988" s="311"/>
      <c r="BM1988" s="311"/>
      <c r="BN1988" s="311"/>
      <c r="BO1988" s="311"/>
      <c r="BP1988" s="311"/>
      <c r="BQ1988" s="311"/>
      <c r="BR1988" s="311"/>
      <c r="BS1988" s="311"/>
      <c r="BT1988" s="311"/>
      <c r="BU1988" s="311"/>
      <c r="BV1988" s="311"/>
      <c r="BW1988" s="311"/>
      <c r="BX1988" s="311"/>
      <c r="BY1988" s="311"/>
      <c r="BZ1988" s="311"/>
      <c r="CA1988" s="311"/>
      <c r="CB1988" s="311"/>
      <c r="CC1988" s="311"/>
      <c r="CD1988" s="311"/>
      <c r="CE1988" s="311"/>
      <c r="CF1988" s="311"/>
      <c r="CG1988" s="311"/>
      <c r="CH1988" s="311"/>
      <c r="CI1988" s="311"/>
      <c r="CJ1988" s="311"/>
      <c r="CK1988" s="311"/>
      <c r="CL1988" s="311"/>
      <c r="CM1988" s="311"/>
      <c r="CN1988" s="311"/>
      <c r="CO1988" s="311"/>
      <c r="CP1988" s="311"/>
      <c r="CQ1988" s="311"/>
      <c r="CR1988" s="311"/>
      <c r="CS1988" s="311"/>
      <c r="CT1988" s="311"/>
      <c r="CU1988" s="311"/>
      <c r="CV1988" s="311"/>
      <c r="CW1988" s="311"/>
      <c r="CX1988" s="311"/>
      <c r="CY1988" s="311"/>
    </row>
    <row r="1989" spans="1:103" s="390" customFormat="1">
      <c r="A1989" s="324" t="s">
        <v>2347</v>
      </c>
      <c r="B1989" s="324">
        <v>7440420018</v>
      </c>
      <c r="C1989" s="324">
        <v>1.8</v>
      </c>
      <c r="D1989" s="324">
        <v>30</v>
      </c>
      <c r="E1989" s="395">
        <v>0.05</v>
      </c>
      <c r="F1989" s="324">
        <v>0</v>
      </c>
      <c r="G1989" s="324">
        <v>2.4</v>
      </c>
      <c r="H1989" s="324">
        <v>0.65</v>
      </c>
      <c r="I1989" s="324">
        <v>2.35</v>
      </c>
      <c r="J1989" s="326">
        <v>30</v>
      </c>
      <c r="K1989" s="326">
        <v>125</v>
      </c>
      <c r="L1989" s="326">
        <v>1</v>
      </c>
      <c r="M1989" s="324">
        <v>4.8</v>
      </c>
      <c r="N1989" s="324">
        <v>4.8</v>
      </c>
      <c r="O1989" s="324">
        <v>1.8</v>
      </c>
      <c r="P1989" s="324">
        <v>101</v>
      </c>
      <c r="Q1989" s="324" t="s">
        <v>293</v>
      </c>
      <c r="R1989" s="324">
        <v>1</v>
      </c>
      <c r="S1989" s="324">
        <v>0</v>
      </c>
      <c r="T1989" s="324">
        <v>800</v>
      </c>
      <c r="U1989" s="324">
        <v>0.61780000000000002</v>
      </c>
      <c r="V1989" s="324">
        <v>0</v>
      </c>
      <c r="W1989" s="324">
        <v>2.6656000000000001E-8</v>
      </c>
      <c r="X1989" s="324">
        <v>70.64364207221351</v>
      </c>
      <c r="Y1989" s="324">
        <v>0.75280000000000002</v>
      </c>
      <c r="Z1989" s="324">
        <v>2.169</v>
      </c>
      <c r="AA1989" s="324">
        <v>2.6656000000000001E-8</v>
      </c>
      <c r="AB1989" s="324">
        <v>70.64364207221351</v>
      </c>
      <c r="AC1989" s="324">
        <v>0.75280000000000002</v>
      </c>
      <c r="AD1989" s="324">
        <v>2.169</v>
      </c>
      <c r="AE1989" s="324">
        <v>2.6656000000000001E-8</v>
      </c>
      <c r="AF1989" s="324">
        <v>70.64364207221351</v>
      </c>
      <c r="AG1989" s="324">
        <v>0.75280000000000002</v>
      </c>
      <c r="AH1989" s="324">
        <v>2.169</v>
      </c>
      <c r="AI1989" s="324">
        <v>0</v>
      </c>
      <c r="AJ1989" s="324">
        <v>0</v>
      </c>
      <c r="AK1989" s="324">
        <v>0</v>
      </c>
      <c r="AL1989" s="324">
        <v>0</v>
      </c>
      <c r="AM1989" s="396">
        <v>0</v>
      </c>
      <c r="AN1989" s="324">
        <v>0</v>
      </c>
      <c r="AO1989" s="324">
        <v>1000000000</v>
      </c>
      <c r="AP1989" s="324">
        <v>0</v>
      </c>
      <c r="AQ1989" s="324">
        <v>0</v>
      </c>
      <c r="AR1989" s="324">
        <v>0</v>
      </c>
      <c r="AS1989" s="324">
        <v>7440420018</v>
      </c>
      <c r="AT1989" s="324">
        <v>0</v>
      </c>
      <c r="AU1989" s="324">
        <v>0</v>
      </c>
      <c r="AV1989" s="324">
        <v>0</v>
      </c>
      <c r="AW1989" s="311"/>
      <c r="AX1989" s="311"/>
      <c r="AY1989" s="311"/>
      <c r="AZ1989" s="311"/>
      <c r="BA1989" s="311"/>
      <c r="BB1989" s="311"/>
      <c r="BC1989" s="311"/>
      <c r="BD1989" s="311"/>
      <c r="BE1989" s="311"/>
      <c r="BF1989" s="311"/>
      <c r="BG1989" s="311"/>
      <c r="BH1989" s="311"/>
      <c r="BI1989" s="311"/>
      <c r="BJ1989" s="311"/>
      <c r="BK1989" s="311"/>
      <c r="BL1989" s="311"/>
      <c r="BM1989" s="311"/>
      <c r="BN1989" s="311"/>
      <c r="BO1989" s="311"/>
      <c r="BP1989" s="311"/>
      <c r="BQ1989" s="311"/>
      <c r="BR1989" s="311"/>
      <c r="BS1989" s="311"/>
      <c r="BT1989" s="311"/>
      <c r="BU1989" s="311"/>
      <c r="BV1989" s="311"/>
      <c r="BW1989" s="311"/>
      <c r="BX1989" s="311"/>
      <c r="BY1989" s="311"/>
      <c r="BZ1989" s="311"/>
      <c r="CA1989" s="311"/>
      <c r="CB1989" s="311"/>
      <c r="CC1989" s="311"/>
      <c r="CD1989" s="311"/>
      <c r="CE1989" s="311"/>
      <c r="CF1989" s="311"/>
      <c r="CG1989" s="311"/>
      <c r="CH1989" s="311"/>
      <c r="CI1989" s="311"/>
      <c r="CJ1989" s="311"/>
      <c r="CK1989" s="311"/>
      <c r="CL1989" s="311"/>
      <c r="CM1989" s="311"/>
      <c r="CN1989" s="311"/>
      <c r="CO1989" s="311"/>
      <c r="CP1989" s="311"/>
      <c r="CQ1989" s="311"/>
      <c r="CR1989" s="311"/>
      <c r="CS1989" s="311"/>
      <c r="CT1989" s="311"/>
      <c r="CU1989" s="311"/>
      <c r="CV1989" s="311"/>
      <c r="CW1989" s="311"/>
      <c r="CX1989" s="311"/>
      <c r="CY1989" s="311"/>
    </row>
    <row r="1990" spans="1:103" s="390" customFormat="1">
      <c r="A1990" s="324" t="s">
        <v>2347</v>
      </c>
      <c r="B1990" s="324">
        <v>7440420027</v>
      </c>
      <c r="C1990" s="324">
        <v>2.7</v>
      </c>
      <c r="D1990" s="324">
        <v>30</v>
      </c>
      <c r="E1990" s="395">
        <v>6.0159999999999998E-2</v>
      </c>
      <c r="F1990" s="324">
        <v>0</v>
      </c>
      <c r="G1990" s="324">
        <v>2.2000000000000002</v>
      </c>
      <c r="H1990" s="324">
        <v>0.65</v>
      </c>
      <c r="I1990" s="324">
        <v>2.0299999999999998</v>
      </c>
      <c r="J1990" s="326">
        <v>30</v>
      </c>
      <c r="K1990" s="326">
        <v>125</v>
      </c>
      <c r="L1990" s="326">
        <v>1</v>
      </c>
      <c r="M1990" s="324">
        <v>4.8</v>
      </c>
      <c r="N1990" s="324">
        <v>4.8</v>
      </c>
      <c r="O1990" s="324">
        <v>1.8</v>
      </c>
      <c r="P1990" s="324">
        <v>101</v>
      </c>
      <c r="Q1990" s="324" t="s">
        <v>293</v>
      </c>
      <c r="R1990" s="324">
        <v>1</v>
      </c>
      <c r="S1990" s="324">
        <v>0</v>
      </c>
      <c r="T1990" s="324">
        <v>800</v>
      </c>
      <c r="U1990" s="324">
        <v>0.61780000000000002</v>
      </c>
      <c r="V1990" s="324">
        <v>0</v>
      </c>
      <c r="W1990" s="324">
        <v>2.6656000000000001E-8</v>
      </c>
      <c r="X1990" s="324">
        <v>91.83673469387756</v>
      </c>
      <c r="Y1990" s="324">
        <v>0.75280000000000002</v>
      </c>
      <c r="Z1990" s="324">
        <v>2.169</v>
      </c>
      <c r="AA1990" s="324">
        <v>2.6656000000000001E-8</v>
      </c>
      <c r="AB1990" s="324">
        <v>91.83673469387756</v>
      </c>
      <c r="AC1990" s="324">
        <v>0.75280000000000002</v>
      </c>
      <c r="AD1990" s="324">
        <v>2.169</v>
      </c>
      <c r="AE1990" s="324">
        <v>2.6656000000000001E-8</v>
      </c>
      <c r="AF1990" s="324">
        <v>91.83673469387756</v>
      </c>
      <c r="AG1990" s="324">
        <v>0.75280000000000002</v>
      </c>
      <c r="AH1990" s="324">
        <v>2.169</v>
      </c>
      <c r="AI1990" s="324">
        <v>0</v>
      </c>
      <c r="AJ1990" s="324">
        <v>0</v>
      </c>
      <c r="AK1990" s="324">
        <v>0</v>
      </c>
      <c r="AL1990" s="324">
        <v>0</v>
      </c>
      <c r="AM1990" s="396">
        <v>0</v>
      </c>
      <c r="AN1990" s="324">
        <v>0</v>
      </c>
      <c r="AO1990" s="324">
        <v>1000000000</v>
      </c>
      <c r="AP1990" s="324">
        <v>0</v>
      </c>
      <c r="AQ1990" s="324">
        <v>0</v>
      </c>
      <c r="AR1990" s="324">
        <v>0</v>
      </c>
      <c r="AS1990" s="324">
        <v>7440420027</v>
      </c>
      <c r="AT1990" s="324">
        <v>0</v>
      </c>
      <c r="AU1990" s="324">
        <v>0</v>
      </c>
      <c r="AV1990" s="324">
        <v>0</v>
      </c>
      <c r="AW1990" s="311"/>
      <c r="AX1990" s="311"/>
      <c r="AY1990" s="311"/>
      <c r="AZ1990" s="311"/>
      <c r="BA1990" s="311"/>
      <c r="BB1990" s="311"/>
      <c r="BC1990" s="311"/>
      <c r="BD1990" s="311"/>
      <c r="BE1990" s="311"/>
      <c r="BF1990" s="311"/>
      <c r="BG1990" s="311"/>
      <c r="BH1990" s="311"/>
      <c r="BI1990" s="311"/>
      <c r="BJ1990" s="311"/>
      <c r="BK1990" s="311"/>
      <c r="BL1990" s="311"/>
      <c r="BM1990" s="311"/>
      <c r="BN1990" s="311"/>
      <c r="BO1990" s="311"/>
      <c r="BP1990" s="311"/>
      <c r="BQ1990" s="311"/>
      <c r="BR1990" s="311"/>
      <c r="BS1990" s="311"/>
      <c r="BT1990" s="311"/>
      <c r="BU1990" s="311"/>
      <c r="BV1990" s="311"/>
      <c r="BW1990" s="311"/>
      <c r="BX1990" s="311"/>
      <c r="BY1990" s="311"/>
      <c r="BZ1990" s="311"/>
      <c r="CA1990" s="311"/>
      <c r="CB1990" s="311"/>
      <c r="CC1990" s="311"/>
      <c r="CD1990" s="311"/>
      <c r="CE1990" s="311"/>
      <c r="CF1990" s="311"/>
      <c r="CG1990" s="311"/>
      <c r="CH1990" s="311"/>
      <c r="CI1990" s="311"/>
      <c r="CJ1990" s="311"/>
      <c r="CK1990" s="311"/>
      <c r="CL1990" s="311"/>
      <c r="CM1990" s="311"/>
      <c r="CN1990" s="311"/>
      <c r="CO1990" s="311"/>
      <c r="CP1990" s="311"/>
      <c r="CQ1990" s="311"/>
      <c r="CR1990" s="311"/>
      <c r="CS1990" s="311"/>
      <c r="CT1990" s="311"/>
      <c r="CU1990" s="311"/>
      <c r="CV1990" s="311"/>
      <c r="CW1990" s="311"/>
      <c r="CX1990" s="311"/>
      <c r="CY1990" s="311"/>
    </row>
    <row r="1991" spans="1:103" s="390" customFormat="1">
      <c r="A1991" s="324" t="s">
        <v>2347</v>
      </c>
      <c r="B1991" s="324">
        <v>744042003</v>
      </c>
      <c r="C1991" s="324">
        <v>3.3</v>
      </c>
      <c r="D1991" s="324">
        <v>30</v>
      </c>
      <c r="E1991" s="395">
        <v>6.5000000000000002E-2</v>
      </c>
      <c r="F1991" s="324">
        <v>0</v>
      </c>
      <c r="G1991" s="324">
        <v>1.8</v>
      </c>
      <c r="H1991" s="324">
        <v>0.65</v>
      </c>
      <c r="I1991" s="324">
        <v>1.95</v>
      </c>
      <c r="J1991" s="326">
        <v>30</v>
      </c>
      <c r="K1991" s="326">
        <v>125</v>
      </c>
      <c r="L1991" s="326">
        <v>1</v>
      </c>
      <c r="M1991" s="324">
        <v>4.8</v>
      </c>
      <c r="N1991" s="324">
        <v>4.8</v>
      </c>
      <c r="O1991" s="324">
        <v>1.8</v>
      </c>
      <c r="P1991" s="324">
        <v>101</v>
      </c>
      <c r="Q1991" s="324" t="s">
        <v>293</v>
      </c>
      <c r="R1991" s="324">
        <v>1</v>
      </c>
      <c r="S1991" s="324">
        <v>0</v>
      </c>
      <c r="T1991" s="324">
        <v>800</v>
      </c>
      <c r="U1991" s="324">
        <v>0.61780000000000002</v>
      </c>
      <c r="V1991" s="324">
        <v>0</v>
      </c>
      <c r="W1991" s="324">
        <v>2.6656000000000001E-8</v>
      </c>
      <c r="X1991" s="324">
        <v>88.614393125671313</v>
      </c>
      <c r="Y1991" s="324">
        <v>0.75280000000000002</v>
      </c>
      <c r="Z1991" s="324">
        <v>2.169</v>
      </c>
      <c r="AA1991" s="324">
        <v>2.6656000000000001E-8</v>
      </c>
      <c r="AB1991" s="324">
        <v>88.614393125671313</v>
      </c>
      <c r="AC1991" s="324">
        <v>0.75280000000000002</v>
      </c>
      <c r="AD1991" s="324">
        <v>2.169</v>
      </c>
      <c r="AE1991" s="324">
        <v>2.6656000000000001E-8</v>
      </c>
      <c r="AF1991" s="324">
        <v>88.614393125671313</v>
      </c>
      <c r="AG1991" s="324">
        <v>0.75280000000000002</v>
      </c>
      <c r="AH1991" s="324">
        <v>2.169</v>
      </c>
      <c r="AI1991" s="324">
        <v>0</v>
      </c>
      <c r="AJ1991" s="324">
        <v>0</v>
      </c>
      <c r="AK1991" s="324">
        <v>0</v>
      </c>
      <c r="AL1991" s="324">
        <v>0</v>
      </c>
      <c r="AM1991" s="396">
        <v>0</v>
      </c>
      <c r="AN1991" s="324">
        <v>0</v>
      </c>
      <c r="AO1991" s="324">
        <v>1000000000</v>
      </c>
      <c r="AP1991" s="324">
        <v>0</v>
      </c>
      <c r="AQ1991" s="324">
        <v>0</v>
      </c>
      <c r="AR1991" s="324">
        <v>0</v>
      </c>
      <c r="AS1991" s="324">
        <v>744042003</v>
      </c>
      <c r="AT1991" s="324">
        <v>0</v>
      </c>
      <c r="AU1991" s="324">
        <v>0</v>
      </c>
      <c r="AV1991" s="324">
        <v>0</v>
      </c>
      <c r="AW1991" s="311"/>
      <c r="AX1991" s="311"/>
      <c r="AY1991" s="311"/>
      <c r="AZ1991" s="311"/>
      <c r="BA1991" s="311"/>
      <c r="BB1991" s="311"/>
      <c r="BC1991" s="311"/>
      <c r="BD1991" s="311"/>
      <c r="BE1991" s="311"/>
      <c r="BF1991" s="311"/>
      <c r="BG1991" s="311"/>
      <c r="BH1991" s="311"/>
      <c r="BI1991" s="311"/>
      <c r="BJ1991" s="311"/>
      <c r="BK1991" s="311"/>
      <c r="BL1991" s="311"/>
      <c r="BM1991" s="311"/>
      <c r="BN1991" s="311"/>
      <c r="BO1991" s="311"/>
      <c r="BP1991" s="311"/>
      <c r="BQ1991" s="311"/>
      <c r="BR1991" s="311"/>
      <c r="BS1991" s="311"/>
      <c r="BT1991" s="311"/>
      <c r="BU1991" s="311"/>
      <c r="BV1991" s="311"/>
      <c r="BW1991" s="311"/>
      <c r="BX1991" s="311"/>
      <c r="BY1991" s="311"/>
      <c r="BZ1991" s="311"/>
      <c r="CA1991" s="311"/>
      <c r="CB1991" s="311"/>
      <c r="CC1991" s="311"/>
      <c r="CD1991" s="311"/>
      <c r="CE1991" s="311"/>
      <c r="CF1991" s="311"/>
      <c r="CG1991" s="311"/>
      <c r="CH1991" s="311"/>
      <c r="CI1991" s="311"/>
      <c r="CJ1991" s="311"/>
      <c r="CK1991" s="311"/>
      <c r="CL1991" s="311"/>
      <c r="CM1991" s="311"/>
      <c r="CN1991" s="311"/>
      <c r="CO1991" s="311"/>
      <c r="CP1991" s="311"/>
      <c r="CQ1991" s="311"/>
      <c r="CR1991" s="311"/>
      <c r="CS1991" s="311"/>
      <c r="CT1991" s="311"/>
      <c r="CU1991" s="311"/>
      <c r="CV1991" s="311"/>
      <c r="CW1991" s="311"/>
      <c r="CX1991" s="311"/>
      <c r="CY1991" s="311"/>
    </row>
    <row r="1992" spans="1:103" s="390" customFormat="1">
      <c r="A1992" s="324" t="s">
        <v>2347</v>
      </c>
      <c r="B1992" s="324">
        <v>7440420039</v>
      </c>
      <c r="C1992" s="324">
        <v>3.9</v>
      </c>
      <c r="D1992" s="324">
        <v>30</v>
      </c>
      <c r="E1992" s="395">
        <v>7.4999999999999997E-2</v>
      </c>
      <c r="F1992" s="324">
        <v>0</v>
      </c>
      <c r="G1992" s="324">
        <v>1.7</v>
      </c>
      <c r="H1992" s="324">
        <v>0.65</v>
      </c>
      <c r="I1992" s="324">
        <v>1.82</v>
      </c>
      <c r="J1992" s="326">
        <v>30</v>
      </c>
      <c r="K1992" s="326">
        <v>125</v>
      </c>
      <c r="L1992" s="326">
        <v>1</v>
      </c>
      <c r="M1992" s="324">
        <v>4.8</v>
      </c>
      <c r="N1992" s="324">
        <v>4.8</v>
      </c>
      <c r="O1992" s="324">
        <v>1.8</v>
      </c>
      <c r="P1992" s="324">
        <v>101</v>
      </c>
      <c r="Q1992" s="324" t="s">
        <v>293</v>
      </c>
      <c r="R1992" s="324">
        <v>1</v>
      </c>
      <c r="S1992" s="324">
        <v>0</v>
      </c>
      <c r="T1992" s="324">
        <v>800</v>
      </c>
      <c r="U1992" s="324">
        <v>0.61780000000000002</v>
      </c>
      <c r="V1992" s="324">
        <v>0</v>
      </c>
      <c r="W1992" s="324">
        <v>2.6656000000000001E-8</v>
      </c>
      <c r="X1992" s="324">
        <v>104.72610096670246</v>
      </c>
      <c r="Y1992" s="324">
        <v>0.75280000000000002</v>
      </c>
      <c r="Z1992" s="324">
        <v>2.169</v>
      </c>
      <c r="AA1992" s="324">
        <v>2.6656000000000001E-8</v>
      </c>
      <c r="AB1992" s="324">
        <v>104.72610096670246</v>
      </c>
      <c r="AC1992" s="324">
        <v>0.75280000000000002</v>
      </c>
      <c r="AD1992" s="324">
        <v>2.169</v>
      </c>
      <c r="AE1992" s="324">
        <v>2.6656000000000001E-8</v>
      </c>
      <c r="AF1992" s="324">
        <v>104.72610096670246</v>
      </c>
      <c r="AG1992" s="324">
        <v>0.75280000000000002</v>
      </c>
      <c r="AH1992" s="324">
        <v>2.169</v>
      </c>
      <c r="AI1992" s="324">
        <v>0</v>
      </c>
      <c r="AJ1992" s="324">
        <v>0</v>
      </c>
      <c r="AK1992" s="324">
        <v>0</v>
      </c>
      <c r="AL1992" s="324">
        <v>0</v>
      </c>
      <c r="AM1992" s="396">
        <v>0</v>
      </c>
      <c r="AN1992" s="324">
        <v>0</v>
      </c>
      <c r="AO1992" s="324">
        <v>1000000000</v>
      </c>
      <c r="AP1992" s="324">
        <v>0</v>
      </c>
      <c r="AQ1992" s="324">
        <v>0</v>
      </c>
      <c r="AR1992" s="324">
        <v>0</v>
      </c>
      <c r="AS1992" s="324">
        <v>7440420039</v>
      </c>
      <c r="AT1992" s="324">
        <v>0</v>
      </c>
      <c r="AU1992" s="324">
        <v>0</v>
      </c>
      <c r="AV1992" s="324">
        <v>0</v>
      </c>
      <c r="AW1992" s="311"/>
      <c r="AX1992" s="311"/>
      <c r="AY1992" s="311"/>
      <c r="AZ1992" s="311"/>
      <c r="BA1992" s="311"/>
      <c r="BB1992" s="311"/>
      <c r="BC1992" s="311"/>
      <c r="BD1992" s="311"/>
      <c r="BE1992" s="311"/>
      <c r="BF1992" s="311"/>
      <c r="BG1992" s="311"/>
      <c r="BH1992" s="311"/>
      <c r="BI1992" s="311"/>
      <c r="BJ1992" s="311"/>
      <c r="BK1992" s="311"/>
      <c r="BL1992" s="311"/>
      <c r="BM1992" s="311"/>
      <c r="BN1992" s="311"/>
      <c r="BO1992" s="311"/>
      <c r="BP1992" s="311"/>
      <c r="BQ1992" s="311"/>
      <c r="BR1992" s="311"/>
      <c r="BS1992" s="311"/>
      <c r="BT1992" s="311"/>
      <c r="BU1992" s="311"/>
      <c r="BV1992" s="311"/>
      <c r="BW1992" s="311"/>
      <c r="BX1992" s="311"/>
      <c r="BY1992" s="311"/>
      <c r="BZ1992" s="311"/>
      <c r="CA1992" s="311"/>
      <c r="CB1992" s="311"/>
      <c r="CC1992" s="311"/>
      <c r="CD1992" s="311"/>
      <c r="CE1992" s="311"/>
      <c r="CF1992" s="311"/>
      <c r="CG1992" s="311"/>
      <c r="CH1992" s="311"/>
      <c r="CI1992" s="311"/>
      <c r="CJ1992" s="311"/>
      <c r="CK1992" s="311"/>
      <c r="CL1992" s="311"/>
      <c r="CM1992" s="311"/>
      <c r="CN1992" s="311"/>
      <c r="CO1992" s="311"/>
      <c r="CP1992" s="311"/>
      <c r="CQ1992" s="311"/>
      <c r="CR1992" s="311"/>
      <c r="CS1992" s="311"/>
      <c r="CT1992" s="311"/>
      <c r="CU1992" s="311"/>
      <c r="CV1992" s="311"/>
      <c r="CW1992" s="311"/>
      <c r="CX1992" s="311"/>
      <c r="CY1992" s="311"/>
    </row>
    <row r="1993" spans="1:103" s="390" customFormat="1">
      <c r="A1993" s="324" t="s">
        <v>2347</v>
      </c>
      <c r="B1993" s="324">
        <v>744042004</v>
      </c>
      <c r="C1993" s="324">
        <v>4.7</v>
      </c>
      <c r="D1993" s="324">
        <v>30</v>
      </c>
      <c r="E1993" s="395">
        <v>8.1900000000000001E-2</v>
      </c>
      <c r="F1993" s="324">
        <v>0</v>
      </c>
      <c r="G1993" s="324">
        <v>1.65</v>
      </c>
      <c r="H1993" s="324">
        <v>0.65</v>
      </c>
      <c r="I1993" s="324">
        <v>1.72</v>
      </c>
      <c r="J1993" s="326">
        <v>30</v>
      </c>
      <c r="K1993" s="326">
        <v>125</v>
      </c>
      <c r="L1993" s="326">
        <v>1</v>
      </c>
      <c r="M1993" s="324">
        <v>4.8</v>
      </c>
      <c r="N1993" s="324">
        <v>4.8</v>
      </c>
      <c r="O1993" s="324">
        <v>1.8</v>
      </c>
      <c r="P1993" s="324">
        <v>101</v>
      </c>
      <c r="Q1993" s="324" t="s">
        <v>293</v>
      </c>
      <c r="R1993" s="324">
        <v>1</v>
      </c>
      <c r="S1993" s="324">
        <v>0</v>
      </c>
      <c r="T1993" s="324">
        <v>800</v>
      </c>
      <c r="U1993" s="324">
        <v>0.61780000000000002</v>
      </c>
      <c r="V1993" s="324">
        <v>0</v>
      </c>
      <c r="W1993" s="324">
        <v>2.6656000000000001E-8</v>
      </c>
      <c r="X1993" s="324">
        <v>114.1885325558795</v>
      </c>
      <c r="Y1993" s="324">
        <v>0.75280000000000002</v>
      </c>
      <c r="Z1993" s="324">
        <v>2.169</v>
      </c>
      <c r="AA1993" s="324">
        <v>2.6656000000000001E-8</v>
      </c>
      <c r="AB1993" s="324">
        <v>114.1885325558795</v>
      </c>
      <c r="AC1993" s="324">
        <v>0.75280000000000002</v>
      </c>
      <c r="AD1993" s="324">
        <v>2.169</v>
      </c>
      <c r="AE1993" s="324">
        <v>2.6656000000000001E-8</v>
      </c>
      <c r="AF1993" s="324">
        <v>114.1885325558795</v>
      </c>
      <c r="AG1993" s="324">
        <v>0.75280000000000002</v>
      </c>
      <c r="AH1993" s="324">
        <v>2.169</v>
      </c>
      <c r="AI1993" s="324">
        <v>0</v>
      </c>
      <c r="AJ1993" s="324">
        <v>0</v>
      </c>
      <c r="AK1993" s="324">
        <v>0</v>
      </c>
      <c r="AL1993" s="324">
        <v>0</v>
      </c>
      <c r="AM1993" s="396">
        <v>0</v>
      </c>
      <c r="AN1993" s="324">
        <v>0</v>
      </c>
      <c r="AO1993" s="324">
        <v>1000000000</v>
      </c>
      <c r="AP1993" s="324">
        <v>0</v>
      </c>
      <c r="AQ1993" s="324">
        <v>0</v>
      </c>
      <c r="AR1993" s="324">
        <v>0</v>
      </c>
      <c r="AS1993" s="324">
        <v>744042004</v>
      </c>
      <c r="AT1993" s="324">
        <v>0</v>
      </c>
      <c r="AU1993" s="324">
        <v>0</v>
      </c>
      <c r="AV1993" s="324">
        <v>0</v>
      </c>
      <c r="AW1993" s="311"/>
      <c r="AX1993" s="311"/>
      <c r="AY1993" s="311"/>
      <c r="AZ1993" s="311"/>
      <c r="BA1993" s="311"/>
      <c r="BB1993" s="311"/>
      <c r="BC1993" s="311"/>
      <c r="BD1993" s="311"/>
      <c r="BE1993" s="311"/>
      <c r="BF1993" s="311"/>
      <c r="BG1993" s="311"/>
      <c r="BH1993" s="311"/>
      <c r="BI1993" s="311"/>
      <c r="BJ1993" s="311"/>
      <c r="BK1993" s="311"/>
      <c r="BL1993" s="311"/>
      <c r="BM1993" s="311"/>
      <c r="BN1993" s="311"/>
      <c r="BO1993" s="311"/>
      <c r="BP1993" s="311"/>
      <c r="BQ1993" s="311"/>
      <c r="BR1993" s="311"/>
      <c r="BS1993" s="311"/>
      <c r="BT1993" s="311"/>
      <c r="BU1993" s="311"/>
      <c r="BV1993" s="311"/>
      <c r="BW1993" s="311"/>
      <c r="BX1993" s="311"/>
      <c r="BY1993" s="311"/>
      <c r="BZ1993" s="311"/>
      <c r="CA1993" s="311"/>
      <c r="CB1993" s="311"/>
      <c r="CC1993" s="311"/>
      <c r="CD1993" s="311"/>
      <c r="CE1993" s="311"/>
      <c r="CF1993" s="311"/>
      <c r="CG1993" s="311"/>
      <c r="CH1993" s="311"/>
      <c r="CI1993" s="311"/>
      <c r="CJ1993" s="311"/>
      <c r="CK1993" s="311"/>
      <c r="CL1993" s="311"/>
      <c r="CM1993" s="311"/>
      <c r="CN1993" s="311"/>
      <c r="CO1993" s="311"/>
      <c r="CP1993" s="311"/>
      <c r="CQ1993" s="311"/>
      <c r="CR1993" s="311"/>
      <c r="CS1993" s="311"/>
      <c r="CT1993" s="311"/>
      <c r="CU1993" s="311"/>
      <c r="CV1993" s="311"/>
      <c r="CW1993" s="311"/>
      <c r="CX1993" s="311"/>
      <c r="CY1993" s="311"/>
    </row>
    <row r="1994" spans="1:103" s="390" customFormat="1">
      <c r="A1994" s="324" t="s">
        <v>2347</v>
      </c>
      <c r="B1994" s="324">
        <v>744042005</v>
      </c>
      <c r="C1994" s="324">
        <v>5.6</v>
      </c>
      <c r="D1994" s="324">
        <v>30</v>
      </c>
      <c r="E1994" s="395">
        <v>8.9600000000000013E-2</v>
      </c>
      <c r="F1994" s="324">
        <v>0</v>
      </c>
      <c r="G1994" s="324">
        <v>1.35</v>
      </c>
      <c r="H1994" s="324">
        <v>0.65</v>
      </c>
      <c r="I1994" s="324">
        <v>1.64</v>
      </c>
      <c r="J1994" s="326">
        <v>30</v>
      </c>
      <c r="K1994" s="326">
        <v>125</v>
      </c>
      <c r="L1994" s="326">
        <v>1</v>
      </c>
      <c r="M1994" s="324">
        <v>4.8</v>
      </c>
      <c r="N1994" s="324">
        <v>4.8</v>
      </c>
      <c r="O1994" s="324">
        <v>1.8</v>
      </c>
      <c r="P1994" s="324">
        <v>101</v>
      </c>
      <c r="Q1994" s="324" t="s">
        <v>293</v>
      </c>
      <c r="R1994" s="324">
        <v>1</v>
      </c>
      <c r="S1994" s="324">
        <v>0</v>
      </c>
      <c r="T1994" s="324">
        <v>800</v>
      </c>
      <c r="U1994" s="324">
        <v>0.61780000000000002</v>
      </c>
      <c r="V1994" s="324">
        <v>0</v>
      </c>
      <c r="W1994" s="324">
        <v>2.6656000000000001E-8</v>
      </c>
      <c r="X1994" s="324">
        <v>124.22360248447205</v>
      </c>
      <c r="Y1994" s="324">
        <v>0.75280000000000002</v>
      </c>
      <c r="Z1994" s="324">
        <v>2.169</v>
      </c>
      <c r="AA1994" s="324">
        <v>2.6656000000000001E-8</v>
      </c>
      <c r="AB1994" s="324">
        <v>124.22360248447205</v>
      </c>
      <c r="AC1994" s="324">
        <v>0.75280000000000002</v>
      </c>
      <c r="AD1994" s="324">
        <v>2.169</v>
      </c>
      <c r="AE1994" s="324">
        <v>2.6656000000000001E-8</v>
      </c>
      <c r="AF1994" s="324">
        <v>124.22360248447205</v>
      </c>
      <c r="AG1994" s="324">
        <v>0.75280000000000002</v>
      </c>
      <c r="AH1994" s="324">
        <v>2.169</v>
      </c>
      <c r="AI1994" s="324">
        <v>0</v>
      </c>
      <c r="AJ1994" s="324">
        <v>0</v>
      </c>
      <c r="AK1994" s="324">
        <v>0</v>
      </c>
      <c r="AL1994" s="324">
        <v>0</v>
      </c>
      <c r="AM1994" s="396">
        <v>0</v>
      </c>
      <c r="AN1994" s="324">
        <v>0</v>
      </c>
      <c r="AO1994" s="324">
        <v>1000000000</v>
      </c>
      <c r="AP1994" s="324">
        <v>0</v>
      </c>
      <c r="AQ1994" s="324">
        <v>0</v>
      </c>
      <c r="AR1994" s="324">
        <v>0</v>
      </c>
      <c r="AS1994" s="324">
        <v>744042005</v>
      </c>
      <c r="AT1994" s="324">
        <v>0</v>
      </c>
      <c r="AU1994" s="324">
        <v>0</v>
      </c>
      <c r="AV1994" s="324">
        <v>0</v>
      </c>
      <c r="AW1994" s="311"/>
      <c r="AX1994" s="311"/>
      <c r="AY1994" s="311"/>
      <c r="AZ1994" s="311"/>
      <c r="BA1994" s="311"/>
      <c r="BB1994" s="311"/>
      <c r="BC1994" s="311"/>
      <c r="BD1994" s="311"/>
      <c r="BE1994" s="311"/>
      <c r="BF1994" s="311"/>
      <c r="BG1994" s="311"/>
      <c r="BH1994" s="311"/>
      <c r="BI1994" s="311"/>
      <c r="BJ1994" s="311"/>
      <c r="BK1994" s="311"/>
      <c r="BL1994" s="311"/>
      <c r="BM1994" s="311"/>
      <c r="BN1994" s="311"/>
      <c r="BO1994" s="311"/>
      <c r="BP1994" s="311"/>
      <c r="BQ1994" s="311"/>
      <c r="BR1994" s="311"/>
      <c r="BS1994" s="311"/>
      <c r="BT1994" s="311"/>
      <c r="BU1994" s="311"/>
      <c r="BV1994" s="311"/>
      <c r="BW1994" s="311"/>
      <c r="BX1994" s="311"/>
      <c r="BY1994" s="311"/>
      <c r="BZ1994" s="311"/>
      <c r="CA1994" s="311"/>
      <c r="CB1994" s="311"/>
      <c r="CC1994" s="311"/>
      <c r="CD1994" s="311"/>
      <c r="CE1994" s="311"/>
      <c r="CF1994" s="311"/>
      <c r="CG1994" s="311"/>
      <c r="CH1994" s="311"/>
      <c r="CI1994" s="311"/>
      <c r="CJ1994" s="311"/>
      <c r="CK1994" s="311"/>
      <c r="CL1994" s="311"/>
      <c r="CM1994" s="311"/>
      <c r="CN1994" s="311"/>
      <c r="CO1994" s="311"/>
      <c r="CP1994" s="311"/>
      <c r="CQ1994" s="311"/>
      <c r="CR1994" s="311"/>
      <c r="CS1994" s="311"/>
      <c r="CT1994" s="311"/>
      <c r="CU1994" s="311"/>
      <c r="CV1994" s="311"/>
      <c r="CW1994" s="311"/>
      <c r="CX1994" s="311"/>
      <c r="CY1994" s="311"/>
    </row>
    <row r="1995" spans="1:103" s="390" customFormat="1">
      <c r="A1995" s="324" t="s">
        <v>2347</v>
      </c>
      <c r="B1995" s="324">
        <v>744042006</v>
      </c>
      <c r="C1995" s="324">
        <v>6.8</v>
      </c>
      <c r="D1995" s="324">
        <v>30</v>
      </c>
      <c r="E1995" s="395">
        <v>0.1</v>
      </c>
      <c r="F1995" s="324">
        <v>0</v>
      </c>
      <c r="G1995" s="324">
        <v>1.25</v>
      </c>
      <c r="H1995" s="324">
        <v>0.65</v>
      </c>
      <c r="I1995" s="324">
        <v>1.5</v>
      </c>
      <c r="J1995" s="326">
        <v>30</v>
      </c>
      <c r="K1995" s="326">
        <v>125</v>
      </c>
      <c r="L1995" s="326">
        <v>1</v>
      </c>
      <c r="M1995" s="324">
        <v>4.8</v>
      </c>
      <c r="N1995" s="324">
        <v>4.8</v>
      </c>
      <c r="O1995" s="324">
        <v>1.8</v>
      </c>
      <c r="P1995" s="324">
        <v>101</v>
      </c>
      <c r="Q1995" s="324" t="s">
        <v>293</v>
      </c>
      <c r="R1995" s="324">
        <v>1</v>
      </c>
      <c r="S1995" s="324">
        <v>0</v>
      </c>
      <c r="T1995" s="324">
        <v>800</v>
      </c>
      <c r="U1995" s="324">
        <v>0.61780000000000002</v>
      </c>
      <c r="V1995" s="324">
        <v>0</v>
      </c>
      <c r="W1995" s="324">
        <v>2.6656000000000001E-8</v>
      </c>
      <c r="X1995" s="324">
        <v>128.49584278155706</v>
      </c>
      <c r="Y1995" s="324">
        <v>0.75280000000000002</v>
      </c>
      <c r="Z1995" s="324">
        <v>2.169</v>
      </c>
      <c r="AA1995" s="324">
        <v>2.6656000000000001E-8</v>
      </c>
      <c r="AB1995" s="324">
        <v>128.49584278155706</v>
      </c>
      <c r="AC1995" s="324">
        <v>0.75280000000000002</v>
      </c>
      <c r="AD1995" s="324">
        <v>2.169</v>
      </c>
      <c r="AE1995" s="324">
        <v>2.6656000000000001E-8</v>
      </c>
      <c r="AF1995" s="324">
        <v>128.49584278155706</v>
      </c>
      <c r="AG1995" s="324">
        <v>0.75280000000000002</v>
      </c>
      <c r="AH1995" s="324">
        <v>2.169</v>
      </c>
      <c r="AI1995" s="324">
        <v>0</v>
      </c>
      <c r="AJ1995" s="324">
        <v>0</v>
      </c>
      <c r="AK1995" s="324">
        <v>0</v>
      </c>
      <c r="AL1995" s="324">
        <v>0</v>
      </c>
      <c r="AM1995" s="396">
        <v>0</v>
      </c>
      <c r="AN1995" s="324">
        <v>0</v>
      </c>
      <c r="AO1995" s="324">
        <v>1000000000</v>
      </c>
      <c r="AP1995" s="324">
        <v>0</v>
      </c>
      <c r="AQ1995" s="324">
        <v>0</v>
      </c>
      <c r="AR1995" s="324">
        <v>0</v>
      </c>
      <c r="AS1995" s="324">
        <v>744042006</v>
      </c>
      <c r="AT1995" s="324">
        <v>0</v>
      </c>
      <c r="AU1995" s="324">
        <v>0</v>
      </c>
      <c r="AV1995" s="324">
        <v>0</v>
      </c>
      <c r="AW1995" s="311"/>
      <c r="AX1995" s="311"/>
      <c r="AY1995" s="311"/>
      <c r="AZ1995" s="311"/>
      <c r="BA1995" s="311"/>
      <c r="BB1995" s="311"/>
      <c r="BC1995" s="311"/>
      <c r="BD1995" s="311"/>
      <c r="BE1995" s="311"/>
      <c r="BF1995" s="311"/>
      <c r="BG1995" s="311"/>
      <c r="BH1995" s="311"/>
      <c r="BI1995" s="311"/>
      <c r="BJ1995" s="311"/>
      <c r="BK1995" s="311"/>
      <c r="BL1995" s="311"/>
      <c r="BM1995" s="311"/>
      <c r="BN1995" s="311"/>
      <c r="BO1995" s="311"/>
      <c r="BP1995" s="311"/>
      <c r="BQ1995" s="311"/>
      <c r="BR1995" s="311"/>
      <c r="BS1995" s="311"/>
      <c r="BT1995" s="311"/>
      <c r="BU1995" s="311"/>
      <c r="BV1995" s="311"/>
      <c r="BW1995" s="311"/>
      <c r="BX1995" s="311"/>
      <c r="BY1995" s="311"/>
      <c r="BZ1995" s="311"/>
      <c r="CA1995" s="311"/>
      <c r="CB1995" s="311"/>
      <c r="CC1995" s="311"/>
      <c r="CD1995" s="311"/>
      <c r="CE1995" s="311"/>
      <c r="CF1995" s="311"/>
      <c r="CG1995" s="311"/>
      <c r="CH1995" s="311"/>
      <c r="CI1995" s="311"/>
      <c r="CJ1995" s="311"/>
      <c r="CK1995" s="311"/>
      <c r="CL1995" s="311"/>
      <c r="CM1995" s="311"/>
      <c r="CN1995" s="311"/>
      <c r="CO1995" s="311"/>
      <c r="CP1995" s="311"/>
      <c r="CQ1995" s="311"/>
      <c r="CR1995" s="311"/>
      <c r="CS1995" s="311"/>
      <c r="CT1995" s="311"/>
      <c r="CU1995" s="311"/>
      <c r="CV1995" s="311"/>
      <c r="CW1995" s="311"/>
      <c r="CX1995" s="311"/>
      <c r="CY1995" s="311"/>
    </row>
    <row r="1996" spans="1:103" s="390" customFormat="1">
      <c r="A1996" s="324" t="s">
        <v>2347</v>
      </c>
      <c r="B1996" s="324">
        <v>744042008</v>
      </c>
      <c r="C1996" s="324">
        <v>8.1999999999999993</v>
      </c>
      <c r="D1996" s="324">
        <v>30</v>
      </c>
      <c r="E1996" s="395">
        <v>0.13500000000000001</v>
      </c>
      <c r="F1996" s="324">
        <v>0</v>
      </c>
      <c r="G1996" s="324">
        <v>1.1000000000000001</v>
      </c>
      <c r="H1996" s="324">
        <v>0.65</v>
      </c>
      <c r="I1996" s="324">
        <v>1.4</v>
      </c>
      <c r="J1996" s="326">
        <v>30</v>
      </c>
      <c r="K1996" s="326">
        <v>125</v>
      </c>
      <c r="L1996" s="326">
        <v>1</v>
      </c>
      <c r="M1996" s="324">
        <v>4.8</v>
      </c>
      <c r="N1996" s="324">
        <v>4.8</v>
      </c>
      <c r="O1996" s="324">
        <v>1.8</v>
      </c>
      <c r="P1996" s="324">
        <v>101</v>
      </c>
      <c r="Q1996" s="324" t="s">
        <v>293</v>
      </c>
      <c r="R1996" s="324">
        <v>1</v>
      </c>
      <c r="S1996" s="324">
        <v>0</v>
      </c>
      <c r="T1996" s="324">
        <v>800</v>
      </c>
      <c r="U1996" s="324">
        <v>0.61780000000000002</v>
      </c>
      <c r="V1996" s="324">
        <v>0</v>
      </c>
      <c r="W1996" s="324">
        <v>2.6656000000000001E-8</v>
      </c>
      <c r="X1996" s="324">
        <v>144.26460239268121</v>
      </c>
      <c r="Y1996" s="324">
        <v>0.75280000000000002</v>
      </c>
      <c r="Z1996" s="324">
        <v>2.169</v>
      </c>
      <c r="AA1996" s="324">
        <v>2.6656000000000001E-8</v>
      </c>
      <c r="AB1996" s="324">
        <v>144.26460239268121</v>
      </c>
      <c r="AC1996" s="324">
        <v>0.75280000000000002</v>
      </c>
      <c r="AD1996" s="324">
        <v>2.169</v>
      </c>
      <c r="AE1996" s="324">
        <v>2.6656000000000001E-8</v>
      </c>
      <c r="AF1996" s="324">
        <v>144.26460239268121</v>
      </c>
      <c r="AG1996" s="324">
        <v>0.75280000000000002</v>
      </c>
      <c r="AH1996" s="324">
        <v>2.169</v>
      </c>
      <c r="AI1996" s="324">
        <v>0</v>
      </c>
      <c r="AJ1996" s="324">
        <v>0</v>
      </c>
      <c r="AK1996" s="324">
        <v>0</v>
      </c>
      <c r="AL1996" s="324">
        <v>0</v>
      </c>
      <c r="AM1996" s="396">
        <v>0</v>
      </c>
      <c r="AN1996" s="324">
        <v>0</v>
      </c>
      <c r="AO1996" s="324">
        <v>1000000000</v>
      </c>
      <c r="AP1996" s="324">
        <v>0</v>
      </c>
      <c r="AQ1996" s="324">
        <v>0</v>
      </c>
      <c r="AR1996" s="324">
        <v>0</v>
      </c>
      <c r="AS1996" s="324">
        <v>744042008</v>
      </c>
      <c r="AT1996" s="324">
        <v>0</v>
      </c>
      <c r="AU1996" s="324">
        <v>0</v>
      </c>
      <c r="AV1996" s="324">
        <v>0</v>
      </c>
      <c r="AW1996" s="311"/>
      <c r="AX1996" s="311"/>
      <c r="AY1996" s="311"/>
      <c r="AZ1996" s="311"/>
      <c r="BA1996" s="311"/>
      <c r="BB1996" s="311"/>
      <c r="BC1996" s="311"/>
      <c r="BD1996" s="311"/>
      <c r="BE1996" s="311"/>
      <c r="BF1996" s="311"/>
      <c r="BG1996" s="311"/>
      <c r="BH1996" s="311"/>
      <c r="BI1996" s="311"/>
      <c r="BJ1996" s="311"/>
      <c r="BK1996" s="311"/>
      <c r="BL1996" s="311"/>
      <c r="BM1996" s="311"/>
      <c r="BN1996" s="311"/>
      <c r="BO1996" s="311"/>
      <c r="BP1996" s="311"/>
      <c r="BQ1996" s="311"/>
      <c r="BR1996" s="311"/>
      <c r="BS1996" s="311"/>
      <c r="BT1996" s="311"/>
      <c r="BU1996" s="311"/>
      <c r="BV1996" s="311"/>
      <c r="BW1996" s="311"/>
      <c r="BX1996" s="311"/>
      <c r="BY1996" s="311"/>
      <c r="BZ1996" s="311"/>
      <c r="CA1996" s="311"/>
      <c r="CB1996" s="311"/>
      <c r="CC1996" s="311"/>
      <c r="CD1996" s="311"/>
      <c r="CE1996" s="311"/>
      <c r="CF1996" s="311"/>
      <c r="CG1996" s="311"/>
      <c r="CH1996" s="311"/>
      <c r="CI1996" s="311"/>
      <c r="CJ1996" s="311"/>
      <c r="CK1996" s="311"/>
      <c r="CL1996" s="311"/>
      <c r="CM1996" s="311"/>
      <c r="CN1996" s="311"/>
      <c r="CO1996" s="311"/>
      <c r="CP1996" s="311"/>
      <c r="CQ1996" s="311"/>
      <c r="CR1996" s="311"/>
      <c r="CS1996" s="311"/>
      <c r="CT1996" s="311"/>
      <c r="CU1996" s="311"/>
      <c r="CV1996" s="311"/>
      <c r="CW1996" s="311"/>
      <c r="CX1996" s="311"/>
      <c r="CY1996" s="311"/>
    </row>
    <row r="1997" spans="1:103" s="390" customFormat="1">
      <c r="A1997" s="324" t="s">
        <v>2347</v>
      </c>
      <c r="B1997" s="324">
        <v>744042100</v>
      </c>
      <c r="C1997" s="324">
        <v>10</v>
      </c>
      <c r="D1997" s="324">
        <v>30</v>
      </c>
      <c r="E1997" s="395">
        <v>0.15</v>
      </c>
      <c r="F1997" s="324">
        <v>0</v>
      </c>
      <c r="G1997" s="324">
        <v>1</v>
      </c>
      <c r="H1997" s="324">
        <v>0.65</v>
      </c>
      <c r="I1997" s="324">
        <v>1.3</v>
      </c>
      <c r="J1997" s="326">
        <v>30</v>
      </c>
      <c r="K1997" s="326">
        <v>125</v>
      </c>
      <c r="L1997" s="326">
        <v>1</v>
      </c>
      <c r="M1997" s="324">
        <v>4.8</v>
      </c>
      <c r="N1997" s="324">
        <v>4.8</v>
      </c>
      <c r="O1997" s="324">
        <v>1.8</v>
      </c>
      <c r="P1997" s="324">
        <v>101</v>
      </c>
      <c r="Q1997" s="324" t="s">
        <v>293</v>
      </c>
      <c r="R1997" s="324">
        <v>1</v>
      </c>
      <c r="S1997" s="324">
        <v>0</v>
      </c>
      <c r="T1997" s="324">
        <v>800</v>
      </c>
      <c r="U1997" s="324">
        <v>0.61780000000000002</v>
      </c>
      <c r="V1997" s="324">
        <v>0</v>
      </c>
      <c r="W1997" s="324">
        <v>2.6656000000000001E-8</v>
      </c>
      <c r="X1997" s="324">
        <v>164.58196181698486</v>
      </c>
      <c r="Y1997" s="324">
        <v>0.75280000000000002</v>
      </c>
      <c r="Z1997" s="324">
        <v>2.169</v>
      </c>
      <c r="AA1997" s="324">
        <v>2.6656000000000001E-8</v>
      </c>
      <c r="AB1997" s="324">
        <v>164.58196181698486</v>
      </c>
      <c r="AC1997" s="324">
        <v>0.75280000000000002</v>
      </c>
      <c r="AD1997" s="324">
        <v>2.169</v>
      </c>
      <c r="AE1997" s="324">
        <v>2.6656000000000001E-8</v>
      </c>
      <c r="AF1997" s="324">
        <v>164.58196181698486</v>
      </c>
      <c r="AG1997" s="324">
        <v>0.75280000000000002</v>
      </c>
      <c r="AH1997" s="324">
        <v>2.169</v>
      </c>
      <c r="AI1997" s="324">
        <v>0</v>
      </c>
      <c r="AJ1997" s="324">
        <v>0</v>
      </c>
      <c r="AK1997" s="324">
        <v>0</v>
      </c>
      <c r="AL1997" s="324">
        <v>0</v>
      </c>
      <c r="AM1997" s="396">
        <v>0</v>
      </c>
      <c r="AN1997" s="324">
        <v>0</v>
      </c>
      <c r="AO1997" s="324">
        <v>1000000000</v>
      </c>
      <c r="AP1997" s="324">
        <v>0</v>
      </c>
      <c r="AQ1997" s="324">
        <v>0</v>
      </c>
      <c r="AR1997" s="324">
        <v>0</v>
      </c>
      <c r="AS1997" s="324">
        <v>744042100</v>
      </c>
      <c r="AT1997" s="324">
        <v>0</v>
      </c>
      <c r="AU1997" s="324">
        <v>0</v>
      </c>
      <c r="AV1997" s="324">
        <v>0</v>
      </c>
      <c r="AW1997" s="311"/>
      <c r="AX1997" s="311"/>
      <c r="AY1997" s="311"/>
      <c r="AZ1997" s="311"/>
      <c r="BA1997" s="311"/>
      <c r="BB1997" s="311"/>
      <c r="BC1997" s="311"/>
      <c r="BD1997" s="311"/>
      <c r="BE1997" s="311"/>
      <c r="BF1997" s="311"/>
      <c r="BG1997" s="311"/>
      <c r="BH1997" s="311"/>
      <c r="BI1997" s="311"/>
      <c r="BJ1997" s="311"/>
      <c r="BK1997" s="311"/>
      <c r="BL1997" s="311"/>
      <c r="BM1997" s="311"/>
      <c r="BN1997" s="311"/>
      <c r="BO1997" s="311"/>
      <c r="BP1997" s="311"/>
      <c r="BQ1997" s="311"/>
      <c r="BR1997" s="311"/>
      <c r="BS1997" s="311"/>
      <c r="BT1997" s="311"/>
      <c r="BU1997" s="311"/>
      <c r="BV1997" s="311"/>
      <c r="BW1997" s="311"/>
      <c r="BX1997" s="311"/>
      <c r="BY1997" s="311"/>
      <c r="BZ1997" s="311"/>
      <c r="CA1997" s="311"/>
      <c r="CB1997" s="311"/>
      <c r="CC1997" s="311"/>
      <c r="CD1997" s="311"/>
      <c r="CE1997" s="311"/>
      <c r="CF1997" s="311"/>
      <c r="CG1997" s="311"/>
      <c r="CH1997" s="311"/>
      <c r="CI1997" s="311"/>
      <c r="CJ1997" s="311"/>
      <c r="CK1997" s="311"/>
      <c r="CL1997" s="311"/>
      <c r="CM1997" s="311"/>
      <c r="CN1997" s="311"/>
      <c r="CO1997" s="311"/>
      <c r="CP1997" s="311"/>
      <c r="CQ1997" s="311"/>
      <c r="CR1997" s="311"/>
      <c r="CS1997" s="311"/>
      <c r="CT1997" s="311"/>
      <c r="CU1997" s="311"/>
      <c r="CV1997" s="311"/>
      <c r="CW1997" s="311"/>
      <c r="CX1997" s="311"/>
      <c r="CY1997" s="311"/>
    </row>
    <row r="1998" spans="1:103" s="390" customFormat="1">
      <c r="A1998" s="324" t="s">
        <v>2347</v>
      </c>
      <c r="B1998" s="324">
        <v>744042120</v>
      </c>
      <c r="C1998" s="324">
        <v>12</v>
      </c>
      <c r="D1998" s="324">
        <v>30</v>
      </c>
      <c r="E1998" s="395">
        <v>0.16949999999999998</v>
      </c>
      <c r="F1998" s="324">
        <v>0</v>
      </c>
      <c r="G1998" s="324">
        <v>0.95</v>
      </c>
      <c r="H1998" s="324">
        <v>0.65</v>
      </c>
      <c r="I1998" s="324">
        <v>1.1499999999999999</v>
      </c>
      <c r="J1998" s="326">
        <v>30</v>
      </c>
      <c r="K1998" s="326">
        <v>125</v>
      </c>
      <c r="L1998" s="326">
        <v>1</v>
      </c>
      <c r="M1998" s="324">
        <v>4.8</v>
      </c>
      <c r="N1998" s="324">
        <v>4.8</v>
      </c>
      <c r="O1998" s="324">
        <v>1.8</v>
      </c>
      <c r="P1998" s="324">
        <v>101</v>
      </c>
      <c r="Q1998" s="324" t="s">
        <v>293</v>
      </c>
      <c r="R1998" s="324">
        <v>1</v>
      </c>
      <c r="S1998" s="324">
        <v>0</v>
      </c>
      <c r="T1998" s="324">
        <v>800</v>
      </c>
      <c r="U1998" s="324">
        <v>0.61780000000000002</v>
      </c>
      <c r="V1998" s="324">
        <v>0</v>
      </c>
      <c r="W1998" s="324">
        <v>2.6656000000000001E-8</v>
      </c>
      <c r="X1998" s="324">
        <v>174.92711370262393</v>
      </c>
      <c r="Y1998" s="324">
        <v>0.75280000000000002</v>
      </c>
      <c r="Z1998" s="324">
        <v>2.169</v>
      </c>
      <c r="AA1998" s="324">
        <v>2.6656000000000001E-8</v>
      </c>
      <c r="AB1998" s="324">
        <v>174.92711370262393</v>
      </c>
      <c r="AC1998" s="324">
        <v>0.75280000000000002</v>
      </c>
      <c r="AD1998" s="324">
        <v>2.169</v>
      </c>
      <c r="AE1998" s="324">
        <v>2.6656000000000001E-8</v>
      </c>
      <c r="AF1998" s="324">
        <v>174.92711370262393</v>
      </c>
      <c r="AG1998" s="324">
        <v>0.75280000000000002</v>
      </c>
      <c r="AH1998" s="324">
        <v>2.169</v>
      </c>
      <c r="AI1998" s="324">
        <v>0</v>
      </c>
      <c r="AJ1998" s="324">
        <v>0</v>
      </c>
      <c r="AK1998" s="324">
        <v>0</v>
      </c>
      <c r="AL1998" s="324">
        <v>0</v>
      </c>
      <c r="AM1998" s="396">
        <v>0</v>
      </c>
      <c r="AN1998" s="324">
        <v>0</v>
      </c>
      <c r="AO1998" s="324">
        <v>1000000000</v>
      </c>
      <c r="AP1998" s="324">
        <v>0</v>
      </c>
      <c r="AQ1998" s="324">
        <v>0</v>
      </c>
      <c r="AR1998" s="324">
        <v>0</v>
      </c>
      <c r="AS1998" s="324">
        <v>744042120</v>
      </c>
      <c r="AT1998" s="324">
        <v>0</v>
      </c>
      <c r="AU1998" s="324">
        <v>0</v>
      </c>
      <c r="AV1998" s="324">
        <v>0</v>
      </c>
      <c r="AW1998" s="311"/>
      <c r="AX1998" s="311"/>
      <c r="AY1998" s="311"/>
      <c r="AZ1998" s="311"/>
      <c r="BA1998" s="311"/>
      <c r="BB1998" s="311"/>
      <c r="BC1998" s="311"/>
      <c r="BD1998" s="311"/>
      <c r="BE1998" s="311"/>
      <c r="BF1998" s="311"/>
      <c r="BG1998" s="311"/>
      <c r="BH1998" s="311"/>
      <c r="BI1998" s="311"/>
      <c r="BJ1998" s="311"/>
      <c r="BK1998" s="311"/>
      <c r="BL1998" s="311"/>
      <c r="BM1998" s="311"/>
      <c r="BN1998" s="311"/>
      <c r="BO1998" s="311"/>
      <c r="BP1998" s="311"/>
      <c r="BQ1998" s="311"/>
      <c r="BR1998" s="311"/>
      <c r="BS1998" s="311"/>
      <c r="BT1998" s="311"/>
      <c r="BU1998" s="311"/>
      <c r="BV1998" s="311"/>
      <c r="BW1998" s="311"/>
      <c r="BX1998" s="311"/>
      <c r="BY1998" s="311"/>
      <c r="BZ1998" s="311"/>
      <c r="CA1998" s="311"/>
      <c r="CB1998" s="311"/>
      <c r="CC1998" s="311"/>
      <c r="CD1998" s="311"/>
      <c r="CE1998" s="311"/>
      <c r="CF1998" s="311"/>
      <c r="CG1998" s="311"/>
      <c r="CH1998" s="311"/>
      <c r="CI1998" s="311"/>
      <c r="CJ1998" s="311"/>
      <c r="CK1998" s="311"/>
      <c r="CL1998" s="311"/>
      <c r="CM1998" s="311"/>
      <c r="CN1998" s="311"/>
      <c r="CO1998" s="311"/>
      <c r="CP1998" s="311"/>
      <c r="CQ1998" s="311"/>
      <c r="CR1998" s="311"/>
      <c r="CS1998" s="311"/>
      <c r="CT1998" s="311"/>
      <c r="CU1998" s="311"/>
      <c r="CV1998" s="311"/>
      <c r="CW1998" s="311"/>
      <c r="CX1998" s="311"/>
      <c r="CY1998" s="311"/>
    </row>
    <row r="1999" spans="1:103" s="390" customFormat="1">
      <c r="A1999" s="324" t="s">
        <v>2347</v>
      </c>
      <c r="B1999" s="324">
        <v>744042150</v>
      </c>
      <c r="C1999" s="324">
        <v>15</v>
      </c>
      <c r="D1999" s="324">
        <v>30</v>
      </c>
      <c r="E1999" s="395">
        <v>0.22039999999999998</v>
      </c>
      <c r="F1999" s="324">
        <v>0</v>
      </c>
      <c r="G1999" s="324">
        <v>0.75</v>
      </c>
      <c r="H1999" s="324">
        <v>0.65</v>
      </c>
      <c r="I1999" s="324">
        <v>1.03</v>
      </c>
      <c r="J1999" s="326">
        <v>30</v>
      </c>
      <c r="K1999" s="326">
        <v>125</v>
      </c>
      <c r="L1999" s="326">
        <v>1</v>
      </c>
      <c r="M1999" s="324">
        <v>4.8</v>
      </c>
      <c r="N1999" s="324">
        <v>4.8</v>
      </c>
      <c r="O1999" s="324">
        <v>1.8</v>
      </c>
      <c r="P1999" s="324">
        <v>101</v>
      </c>
      <c r="Q1999" s="324" t="s">
        <v>293</v>
      </c>
      <c r="R1999" s="324">
        <v>1</v>
      </c>
      <c r="S1999" s="324">
        <v>0</v>
      </c>
      <c r="T1999" s="324">
        <v>800</v>
      </c>
      <c r="U1999" s="324">
        <v>0.61780000000000002</v>
      </c>
      <c r="V1999" s="324">
        <v>0</v>
      </c>
      <c r="W1999" s="324">
        <v>2.6656000000000001E-8</v>
      </c>
      <c r="X1999" s="324">
        <v>196.23233908948197</v>
      </c>
      <c r="Y1999" s="324">
        <v>0.75280000000000002</v>
      </c>
      <c r="Z1999" s="324">
        <v>2.169</v>
      </c>
      <c r="AA1999" s="324">
        <v>2.6656000000000001E-8</v>
      </c>
      <c r="AB1999" s="324">
        <v>196.23233908948197</v>
      </c>
      <c r="AC1999" s="324">
        <v>0.75280000000000002</v>
      </c>
      <c r="AD1999" s="324">
        <v>2.169</v>
      </c>
      <c r="AE1999" s="324">
        <v>2.6656000000000001E-8</v>
      </c>
      <c r="AF1999" s="324">
        <v>196.23233908948197</v>
      </c>
      <c r="AG1999" s="324">
        <v>0.75280000000000002</v>
      </c>
      <c r="AH1999" s="324">
        <v>2.169</v>
      </c>
      <c r="AI1999" s="324">
        <v>0</v>
      </c>
      <c r="AJ1999" s="324">
        <v>0</v>
      </c>
      <c r="AK1999" s="324">
        <v>0</v>
      </c>
      <c r="AL1999" s="324">
        <v>0</v>
      </c>
      <c r="AM1999" s="396">
        <v>0</v>
      </c>
      <c r="AN1999" s="324">
        <v>0</v>
      </c>
      <c r="AO1999" s="324">
        <v>1000000000</v>
      </c>
      <c r="AP1999" s="324">
        <v>0</v>
      </c>
      <c r="AQ1999" s="324">
        <v>0</v>
      </c>
      <c r="AR1999" s="324">
        <v>0</v>
      </c>
      <c r="AS1999" s="324">
        <v>744042150</v>
      </c>
      <c r="AT1999" s="324">
        <v>0</v>
      </c>
      <c r="AU1999" s="324">
        <v>0</v>
      </c>
      <c r="AV1999" s="324">
        <v>0</v>
      </c>
      <c r="AW1999" s="311"/>
      <c r="AX1999" s="311"/>
      <c r="AY1999" s="311"/>
      <c r="AZ1999" s="311"/>
      <c r="BA1999" s="311"/>
      <c r="BB1999" s="311"/>
      <c r="BC1999" s="311"/>
      <c r="BD1999" s="311"/>
      <c r="BE1999" s="311"/>
      <c r="BF1999" s="311"/>
      <c r="BG1999" s="311"/>
      <c r="BH1999" s="311"/>
      <c r="BI1999" s="311"/>
      <c r="BJ1999" s="311"/>
      <c r="BK1999" s="311"/>
      <c r="BL1999" s="311"/>
      <c r="BM1999" s="311"/>
      <c r="BN1999" s="311"/>
      <c r="BO1999" s="311"/>
      <c r="BP1999" s="311"/>
      <c r="BQ1999" s="311"/>
      <c r="BR1999" s="311"/>
      <c r="BS1999" s="311"/>
      <c r="BT1999" s="311"/>
      <c r="BU1999" s="311"/>
      <c r="BV1999" s="311"/>
      <c r="BW1999" s="311"/>
      <c r="BX1999" s="311"/>
      <c r="BY1999" s="311"/>
      <c r="BZ1999" s="311"/>
      <c r="CA1999" s="311"/>
      <c r="CB1999" s="311"/>
      <c r="CC1999" s="311"/>
      <c r="CD1999" s="311"/>
      <c r="CE1999" s="311"/>
      <c r="CF1999" s="311"/>
      <c r="CG1999" s="311"/>
      <c r="CH1999" s="311"/>
      <c r="CI1999" s="311"/>
      <c r="CJ1999" s="311"/>
      <c r="CK1999" s="311"/>
      <c r="CL1999" s="311"/>
      <c r="CM1999" s="311"/>
      <c r="CN1999" s="311"/>
      <c r="CO1999" s="311"/>
      <c r="CP1999" s="311"/>
      <c r="CQ1999" s="311"/>
      <c r="CR1999" s="311"/>
      <c r="CS1999" s="311"/>
      <c r="CT1999" s="311"/>
      <c r="CU1999" s="311"/>
      <c r="CV1999" s="311"/>
      <c r="CW1999" s="311"/>
      <c r="CX1999" s="311"/>
      <c r="CY1999" s="311"/>
    </row>
    <row r="2000" spans="1:103" s="390" customFormat="1">
      <c r="A2000" s="324" t="s">
        <v>2347</v>
      </c>
      <c r="B2000" s="324">
        <v>744042180</v>
      </c>
      <c r="C2000" s="324">
        <v>18</v>
      </c>
      <c r="D2000" s="324">
        <v>30</v>
      </c>
      <c r="E2000" s="395">
        <v>0.28080000000000005</v>
      </c>
      <c r="F2000" s="324">
        <v>0</v>
      </c>
      <c r="G2000" s="324">
        <v>0.7</v>
      </c>
      <c r="H2000" s="324">
        <v>0.65</v>
      </c>
      <c r="I2000" s="324">
        <v>0.92</v>
      </c>
      <c r="J2000" s="326">
        <v>30</v>
      </c>
      <c r="K2000" s="326">
        <v>125</v>
      </c>
      <c r="L2000" s="326">
        <v>1</v>
      </c>
      <c r="M2000" s="324">
        <v>4.8</v>
      </c>
      <c r="N2000" s="324">
        <v>4.8</v>
      </c>
      <c r="O2000" s="324">
        <v>1.8</v>
      </c>
      <c r="P2000" s="324">
        <v>101</v>
      </c>
      <c r="Q2000" s="324" t="s">
        <v>293</v>
      </c>
      <c r="R2000" s="324">
        <v>1</v>
      </c>
      <c r="S2000" s="324">
        <v>0</v>
      </c>
      <c r="T2000" s="324">
        <v>800</v>
      </c>
      <c r="U2000" s="324">
        <v>0.61780000000000002</v>
      </c>
      <c r="V2000" s="324">
        <v>0</v>
      </c>
      <c r="W2000" s="324">
        <v>2.6656000000000001E-8</v>
      </c>
      <c r="X2000" s="324">
        <v>213.57380161366873</v>
      </c>
      <c r="Y2000" s="324">
        <v>0.75280000000000002</v>
      </c>
      <c r="Z2000" s="324">
        <v>2.169</v>
      </c>
      <c r="AA2000" s="324">
        <v>2.6656000000000001E-8</v>
      </c>
      <c r="AB2000" s="324">
        <v>213.57380161366873</v>
      </c>
      <c r="AC2000" s="324">
        <v>0.75280000000000002</v>
      </c>
      <c r="AD2000" s="324">
        <v>2.169</v>
      </c>
      <c r="AE2000" s="324">
        <v>2.6656000000000001E-8</v>
      </c>
      <c r="AF2000" s="324">
        <v>213.57380161366873</v>
      </c>
      <c r="AG2000" s="324">
        <v>0.75280000000000002</v>
      </c>
      <c r="AH2000" s="324">
        <v>2.169</v>
      </c>
      <c r="AI2000" s="324">
        <v>0</v>
      </c>
      <c r="AJ2000" s="324">
        <v>0</v>
      </c>
      <c r="AK2000" s="324">
        <v>0</v>
      </c>
      <c r="AL2000" s="324">
        <v>0</v>
      </c>
      <c r="AM2000" s="396">
        <v>0</v>
      </c>
      <c r="AN2000" s="324">
        <v>0</v>
      </c>
      <c r="AO2000" s="324">
        <v>1000000000</v>
      </c>
      <c r="AP2000" s="324">
        <v>0</v>
      </c>
      <c r="AQ2000" s="324">
        <v>0</v>
      </c>
      <c r="AR2000" s="324">
        <v>0</v>
      </c>
      <c r="AS2000" s="324">
        <v>744042180</v>
      </c>
      <c r="AT2000" s="324">
        <v>0</v>
      </c>
      <c r="AU2000" s="324">
        <v>0</v>
      </c>
      <c r="AV2000" s="324">
        <v>0</v>
      </c>
      <c r="AW2000" s="311"/>
      <c r="AX2000" s="311"/>
      <c r="AY2000" s="311"/>
      <c r="AZ2000" s="311"/>
      <c r="BA2000" s="311"/>
      <c r="BB2000" s="311"/>
      <c r="BC2000" s="311"/>
      <c r="BD2000" s="311"/>
      <c r="BE2000" s="311"/>
      <c r="BF2000" s="311"/>
      <c r="BG2000" s="311"/>
      <c r="BH2000" s="311"/>
      <c r="BI2000" s="311"/>
      <c r="BJ2000" s="311"/>
      <c r="BK2000" s="311"/>
      <c r="BL2000" s="311"/>
      <c r="BM2000" s="311"/>
      <c r="BN2000" s="311"/>
      <c r="BO2000" s="311"/>
      <c r="BP2000" s="311"/>
      <c r="BQ2000" s="311"/>
      <c r="BR2000" s="311"/>
      <c r="BS2000" s="311"/>
      <c r="BT2000" s="311"/>
      <c r="BU2000" s="311"/>
      <c r="BV2000" s="311"/>
      <c r="BW2000" s="311"/>
      <c r="BX2000" s="311"/>
      <c r="BY2000" s="311"/>
      <c r="BZ2000" s="311"/>
      <c r="CA2000" s="311"/>
      <c r="CB2000" s="311"/>
      <c r="CC2000" s="311"/>
      <c r="CD2000" s="311"/>
      <c r="CE2000" s="311"/>
      <c r="CF2000" s="311"/>
      <c r="CG2000" s="311"/>
      <c r="CH2000" s="311"/>
      <c r="CI2000" s="311"/>
      <c r="CJ2000" s="311"/>
      <c r="CK2000" s="311"/>
      <c r="CL2000" s="311"/>
      <c r="CM2000" s="311"/>
      <c r="CN2000" s="311"/>
      <c r="CO2000" s="311"/>
      <c r="CP2000" s="311"/>
      <c r="CQ2000" s="311"/>
      <c r="CR2000" s="311"/>
      <c r="CS2000" s="311"/>
      <c r="CT2000" s="311"/>
      <c r="CU2000" s="311"/>
      <c r="CV2000" s="311"/>
      <c r="CW2000" s="311"/>
      <c r="CX2000" s="311"/>
      <c r="CY2000" s="311"/>
    </row>
    <row r="2001" spans="1:103" s="390" customFormat="1">
      <c r="A2001" s="324" t="s">
        <v>2347</v>
      </c>
      <c r="B2001" s="324">
        <v>744042220</v>
      </c>
      <c r="C2001" s="324">
        <v>22</v>
      </c>
      <c r="D2001" s="324">
        <v>30</v>
      </c>
      <c r="E2001" s="395">
        <v>0.29960000000000003</v>
      </c>
      <c r="F2001" s="324">
        <v>0</v>
      </c>
      <c r="G2001" s="324">
        <v>0.6</v>
      </c>
      <c r="H2001" s="324">
        <v>0.65</v>
      </c>
      <c r="I2001" s="324">
        <v>0.88</v>
      </c>
      <c r="J2001" s="326">
        <v>30</v>
      </c>
      <c r="K2001" s="326">
        <v>125</v>
      </c>
      <c r="L2001" s="326">
        <v>1</v>
      </c>
      <c r="M2001" s="324">
        <v>4.8</v>
      </c>
      <c r="N2001" s="324">
        <v>4.8</v>
      </c>
      <c r="O2001" s="324">
        <v>1.8</v>
      </c>
      <c r="P2001" s="324">
        <v>101</v>
      </c>
      <c r="Q2001" s="324" t="s">
        <v>293</v>
      </c>
      <c r="R2001" s="324">
        <v>1</v>
      </c>
      <c r="S2001" s="324">
        <v>0</v>
      </c>
      <c r="T2001" s="324">
        <v>800</v>
      </c>
      <c r="U2001" s="324">
        <v>0.61780000000000002</v>
      </c>
      <c r="V2001" s="324">
        <v>0</v>
      </c>
      <c r="W2001" s="324">
        <v>2.6656000000000001E-8</v>
      </c>
      <c r="X2001" s="324">
        <v>238.81893182805035</v>
      </c>
      <c r="Y2001" s="324">
        <v>0.75280000000000002</v>
      </c>
      <c r="Z2001" s="324">
        <v>2.169</v>
      </c>
      <c r="AA2001" s="324">
        <v>2.6656000000000001E-8</v>
      </c>
      <c r="AB2001" s="324">
        <v>238.81893182805035</v>
      </c>
      <c r="AC2001" s="324">
        <v>0.75280000000000002</v>
      </c>
      <c r="AD2001" s="324">
        <v>2.169</v>
      </c>
      <c r="AE2001" s="324">
        <v>2.6656000000000001E-8</v>
      </c>
      <c r="AF2001" s="324">
        <v>238.81893182805035</v>
      </c>
      <c r="AG2001" s="324">
        <v>0.75280000000000002</v>
      </c>
      <c r="AH2001" s="324">
        <v>2.169</v>
      </c>
      <c r="AI2001" s="324">
        <v>0</v>
      </c>
      <c r="AJ2001" s="324">
        <v>0</v>
      </c>
      <c r="AK2001" s="324">
        <v>0</v>
      </c>
      <c r="AL2001" s="324">
        <v>0</v>
      </c>
      <c r="AM2001" s="396">
        <v>0</v>
      </c>
      <c r="AN2001" s="324">
        <v>0</v>
      </c>
      <c r="AO2001" s="324">
        <v>1000000000</v>
      </c>
      <c r="AP2001" s="324">
        <v>0</v>
      </c>
      <c r="AQ2001" s="324">
        <v>0</v>
      </c>
      <c r="AR2001" s="324">
        <v>0</v>
      </c>
      <c r="AS2001" s="324">
        <v>744042220</v>
      </c>
      <c r="AT2001" s="324">
        <v>0</v>
      </c>
      <c r="AU2001" s="324">
        <v>0</v>
      </c>
      <c r="AV2001" s="324">
        <v>0</v>
      </c>
      <c r="AW2001" s="311"/>
      <c r="AX2001" s="311"/>
      <c r="AY2001" s="311"/>
      <c r="AZ2001" s="311"/>
      <c r="BA2001" s="311"/>
      <c r="BB2001" s="311"/>
      <c r="BC2001" s="311"/>
      <c r="BD2001" s="311"/>
      <c r="BE2001" s="311"/>
      <c r="BF2001" s="311"/>
      <c r="BG2001" s="311"/>
      <c r="BH2001" s="311"/>
      <c r="BI2001" s="311"/>
      <c r="BJ2001" s="311"/>
      <c r="BK2001" s="311"/>
      <c r="BL2001" s="311"/>
      <c r="BM2001" s="311"/>
      <c r="BN2001" s="311"/>
      <c r="BO2001" s="311"/>
      <c r="BP2001" s="311"/>
      <c r="BQ2001" s="311"/>
      <c r="BR2001" s="311"/>
      <c r="BS2001" s="311"/>
      <c r="BT2001" s="311"/>
      <c r="BU2001" s="311"/>
      <c r="BV2001" s="311"/>
      <c r="BW2001" s="311"/>
      <c r="BX2001" s="311"/>
      <c r="BY2001" s="311"/>
      <c r="BZ2001" s="311"/>
      <c r="CA2001" s="311"/>
      <c r="CB2001" s="311"/>
      <c r="CC2001" s="311"/>
      <c r="CD2001" s="311"/>
      <c r="CE2001" s="311"/>
      <c r="CF2001" s="311"/>
      <c r="CG2001" s="311"/>
      <c r="CH2001" s="311"/>
      <c r="CI2001" s="311"/>
      <c r="CJ2001" s="311"/>
      <c r="CK2001" s="311"/>
      <c r="CL2001" s="311"/>
      <c r="CM2001" s="311"/>
      <c r="CN2001" s="311"/>
      <c r="CO2001" s="311"/>
      <c r="CP2001" s="311"/>
      <c r="CQ2001" s="311"/>
      <c r="CR2001" s="311"/>
      <c r="CS2001" s="311"/>
      <c r="CT2001" s="311"/>
      <c r="CU2001" s="311"/>
      <c r="CV2001" s="311"/>
      <c r="CW2001" s="311"/>
      <c r="CX2001" s="311"/>
      <c r="CY2001" s="311"/>
    </row>
    <row r="2002" spans="1:103" s="390" customFormat="1">
      <c r="A2002" s="324" t="s">
        <v>2347</v>
      </c>
      <c r="B2002" s="324">
        <v>744042330</v>
      </c>
      <c r="C2002" s="324">
        <v>33</v>
      </c>
      <c r="D2002" s="324">
        <v>30</v>
      </c>
      <c r="E2002" s="395">
        <v>0.42020000000000002</v>
      </c>
      <c r="F2002" s="324">
        <v>0</v>
      </c>
      <c r="G2002" s="324">
        <v>0.5</v>
      </c>
      <c r="H2002" s="324">
        <v>0.65</v>
      </c>
      <c r="I2002" s="324">
        <v>0.72</v>
      </c>
      <c r="J2002" s="326">
        <v>30</v>
      </c>
      <c r="K2002" s="326">
        <v>125</v>
      </c>
      <c r="L2002" s="326">
        <v>1</v>
      </c>
      <c r="M2002" s="324">
        <v>4.8</v>
      </c>
      <c r="N2002" s="324">
        <v>4.8</v>
      </c>
      <c r="O2002" s="324">
        <v>1.8</v>
      </c>
      <c r="P2002" s="324">
        <v>101</v>
      </c>
      <c r="Q2002" s="324" t="s">
        <v>293</v>
      </c>
      <c r="R2002" s="324">
        <v>1</v>
      </c>
      <c r="S2002" s="324">
        <v>0</v>
      </c>
      <c r="T2002" s="324">
        <v>800</v>
      </c>
      <c r="U2002" s="324">
        <v>0.61780000000000002</v>
      </c>
      <c r="V2002" s="324">
        <v>0</v>
      </c>
      <c r="W2002" s="324">
        <v>2.6656000000000001E-8</v>
      </c>
      <c r="X2002" s="324">
        <v>285.36838464199241</v>
      </c>
      <c r="Y2002" s="324">
        <v>0.75280000000000002</v>
      </c>
      <c r="Z2002" s="324">
        <v>2.169</v>
      </c>
      <c r="AA2002" s="324">
        <v>2.6656000000000001E-8</v>
      </c>
      <c r="AB2002" s="324">
        <v>285.36838464199241</v>
      </c>
      <c r="AC2002" s="324">
        <v>0.75280000000000002</v>
      </c>
      <c r="AD2002" s="324">
        <v>2.169</v>
      </c>
      <c r="AE2002" s="324">
        <v>2.6656000000000001E-8</v>
      </c>
      <c r="AF2002" s="324">
        <v>285.36838464199241</v>
      </c>
      <c r="AG2002" s="324">
        <v>0.75280000000000002</v>
      </c>
      <c r="AH2002" s="324">
        <v>2.169</v>
      </c>
      <c r="AI2002" s="324">
        <v>0</v>
      </c>
      <c r="AJ2002" s="324">
        <v>0</v>
      </c>
      <c r="AK2002" s="324">
        <v>0</v>
      </c>
      <c r="AL2002" s="324">
        <v>0</v>
      </c>
      <c r="AM2002" s="396">
        <v>0</v>
      </c>
      <c r="AN2002" s="324">
        <v>0</v>
      </c>
      <c r="AO2002" s="324">
        <v>1000000000</v>
      </c>
      <c r="AP2002" s="324">
        <v>0</v>
      </c>
      <c r="AQ2002" s="324">
        <v>0</v>
      </c>
      <c r="AR2002" s="324">
        <v>0</v>
      </c>
      <c r="AS2002" s="324">
        <v>744042330</v>
      </c>
      <c r="AT2002" s="324">
        <v>0</v>
      </c>
      <c r="AU2002" s="324">
        <v>0</v>
      </c>
      <c r="AV2002" s="324">
        <v>0</v>
      </c>
      <c r="AW2002" s="311"/>
      <c r="AX2002" s="311"/>
      <c r="AY2002" s="311"/>
      <c r="AZ2002" s="311"/>
      <c r="BA2002" s="311"/>
      <c r="BB2002" s="311"/>
      <c r="BC2002" s="311"/>
      <c r="BD2002" s="311"/>
      <c r="BE2002" s="311"/>
      <c r="BF2002" s="311"/>
      <c r="BG2002" s="311"/>
      <c r="BH2002" s="311"/>
      <c r="BI2002" s="311"/>
      <c r="BJ2002" s="311"/>
      <c r="BK2002" s="311"/>
      <c r="BL2002" s="311"/>
      <c r="BM2002" s="311"/>
      <c r="BN2002" s="311"/>
      <c r="BO2002" s="311"/>
      <c r="BP2002" s="311"/>
      <c r="BQ2002" s="311"/>
      <c r="BR2002" s="311"/>
      <c r="BS2002" s="311"/>
      <c r="BT2002" s="311"/>
      <c r="BU2002" s="311"/>
      <c r="BV2002" s="311"/>
      <c r="BW2002" s="311"/>
      <c r="BX2002" s="311"/>
      <c r="BY2002" s="311"/>
      <c r="BZ2002" s="311"/>
      <c r="CA2002" s="311"/>
      <c r="CB2002" s="311"/>
      <c r="CC2002" s="311"/>
      <c r="CD2002" s="311"/>
      <c r="CE2002" s="311"/>
      <c r="CF2002" s="311"/>
      <c r="CG2002" s="311"/>
      <c r="CH2002" s="311"/>
      <c r="CI2002" s="311"/>
      <c r="CJ2002" s="311"/>
      <c r="CK2002" s="311"/>
      <c r="CL2002" s="311"/>
      <c r="CM2002" s="311"/>
      <c r="CN2002" s="311"/>
      <c r="CO2002" s="311"/>
      <c r="CP2002" s="311"/>
      <c r="CQ2002" s="311"/>
      <c r="CR2002" s="311"/>
      <c r="CS2002" s="311"/>
      <c r="CT2002" s="311"/>
      <c r="CU2002" s="311"/>
      <c r="CV2002" s="311"/>
      <c r="CW2002" s="311"/>
      <c r="CX2002" s="311"/>
      <c r="CY2002" s="311"/>
    </row>
    <row r="2003" spans="1:103" s="390" customFormat="1">
      <c r="A2003" s="324" t="s">
        <v>2347</v>
      </c>
      <c r="B2003" s="324">
        <v>744042101</v>
      </c>
      <c r="C2003" s="324">
        <v>100</v>
      </c>
      <c r="D2003" s="324">
        <v>30</v>
      </c>
      <c r="E2003" s="395">
        <v>1.3454999999999999</v>
      </c>
      <c r="F2003" s="324">
        <v>0</v>
      </c>
      <c r="G2003" s="324">
        <v>0.3</v>
      </c>
      <c r="H2003" s="324">
        <v>0.65</v>
      </c>
      <c r="I2003" s="324">
        <v>0.4</v>
      </c>
      <c r="J2003" s="326">
        <v>30</v>
      </c>
      <c r="K2003" s="326">
        <v>125</v>
      </c>
      <c r="L2003" s="326">
        <v>1</v>
      </c>
      <c r="M2003" s="324">
        <v>4.8</v>
      </c>
      <c r="N2003" s="324">
        <v>4.8</v>
      </c>
      <c r="O2003" s="324">
        <v>1.8</v>
      </c>
      <c r="P2003" s="324">
        <v>101</v>
      </c>
      <c r="Q2003" s="324" t="s">
        <v>293</v>
      </c>
      <c r="R2003" s="324">
        <v>1</v>
      </c>
      <c r="S2003" s="324">
        <v>0</v>
      </c>
      <c r="T2003" s="324">
        <v>800</v>
      </c>
      <c r="U2003" s="324">
        <v>0.61780000000000002</v>
      </c>
      <c r="V2003" s="324">
        <v>0</v>
      </c>
      <c r="W2003" s="324">
        <v>2.6656000000000001E-8</v>
      </c>
      <c r="X2003" s="324">
        <v>525.98358931201346</v>
      </c>
      <c r="Y2003" s="324">
        <v>0.75280000000000002</v>
      </c>
      <c r="Z2003" s="324">
        <v>2.169</v>
      </c>
      <c r="AA2003" s="324">
        <v>2.6656000000000001E-8</v>
      </c>
      <c r="AB2003" s="324">
        <v>525.98358931201346</v>
      </c>
      <c r="AC2003" s="324">
        <v>0.75280000000000002</v>
      </c>
      <c r="AD2003" s="324">
        <v>2.169</v>
      </c>
      <c r="AE2003" s="324">
        <v>2.6656000000000001E-8</v>
      </c>
      <c r="AF2003" s="324">
        <v>525.98358931201346</v>
      </c>
      <c r="AG2003" s="324">
        <v>0.75280000000000002</v>
      </c>
      <c r="AH2003" s="324">
        <v>2.169</v>
      </c>
      <c r="AI2003" s="324">
        <v>0</v>
      </c>
      <c r="AJ2003" s="324">
        <v>0</v>
      </c>
      <c r="AK2003" s="324">
        <v>0</v>
      </c>
      <c r="AL2003" s="324">
        <v>0</v>
      </c>
      <c r="AM2003" s="396">
        <v>0</v>
      </c>
      <c r="AN2003" s="324">
        <v>0</v>
      </c>
      <c r="AO2003" s="324">
        <v>1000000000</v>
      </c>
      <c r="AP2003" s="324">
        <v>0</v>
      </c>
      <c r="AQ2003" s="324">
        <v>0</v>
      </c>
      <c r="AR2003" s="324">
        <v>0</v>
      </c>
      <c r="AS2003" s="324">
        <v>744042101</v>
      </c>
      <c r="AT2003" s="324">
        <v>0</v>
      </c>
      <c r="AU2003" s="324">
        <v>0</v>
      </c>
      <c r="AV2003" s="324">
        <v>0</v>
      </c>
      <c r="AW2003" s="311"/>
      <c r="AX2003" s="311"/>
      <c r="AY2003" s="311"/>
      <c r="AZ2003" s="311"/>
      <c r="BA2003" s="311"/>
      <c r="BB2003" s="311"/>
      <c r="BC2003" s="311"/>
      <c r="BD2003" s="311"/>
      <c r="BE2003" s="311"/>
      <c r="BF2003" s="311"/>
      <c r="BG2003" s="311"/>
      <c r="BH2003" s="311"/>
      <c r="BI2003" s="311"/>
      <c r="BJ2003" s="311"/>
      <c r="BK2003" s="311"/>
      <c r="BL2003" s="311"/>
      <c r="BM2003" s="311"/>
      <c r="BN2003" s="311"/>
      <c r="BO2003" s="311"/>
      <c r="BP2003" s="311"/>
      <c r="BQ2003" s="311"/>
      <c r="BR2003" s="311"/>
      <c r="BS2003" s="311"/>
      <c r="BT2003" s="311"/>
      <c r="BU2003" s="311"/>
      <c r="BV2003" s="311"/>
      <c r="BW2003" s="311"/>
      <c r="BX2003" s="311"/>
      <c r="BY2003" s="311"/>
      <c r="BZ2003" s="311"/>
      <c r="CA2003" s="311"/>
      <c r="CB2003" s="311"/>
      <c r="CC2003" s="311"/>
      <c r="CD2003" s="311"/>
      <c r="CE2003" s="311"/>
      <c r="CF2003" s="311"/>
      <c r="CG2003" s="311"/>
      <c r="CH2003" s="311"/>
      <c r="CI2003" s="311"/>
      <c r="CJ2003" s="311"/>
      <c r="CK2003" s="311"/>
      <c r="CL2003" s="311"/>
      <c r="CM2003" s="311"/>
      <c r="CN2003" s="311"/>
      <c r="CO2003" s="311"/>
      <c r="CP2003" s="311"/>
      <c r="CQ2003" s="311"/>
      <c r="CR2003" s="311"/>
      <c r="CS2003" s="311"/>
      <c r="CT2003" s="311"/>
      <c r="CU2003" s="311"/>
      <c r="CV2003" s="311"/>
      <c r="CW2003" s="311"/>
      <c r="CX2003" s="311"/>
      <c r="CY2003" s="311"/>
    </row>
    <row r="2004" spans="1:103" s="390" customFormat="1">
      <c r="A2004" s="324" t="s">
        <v>2347</v>
      </c>
      <c r="B2004" s="324">
        <v>7440430012</v>
      </c>
      <c r="C2004" s="324">
        <v>1.2</v>
      </c>
      <c r="D2004" s="324">
        <v>30</v>
      </c>
      <c r="E2004" s="395">
        <v>1.9949999999999999E-2</v>
      </c>
      <c r="F2004" s="324">
        <v>0</v>
      </c>
      <c r="G2004" s="324">
        <v>2.8</v>
      </c>
      <c r="H2004" s="324">
        <v>0.65</v>
      </c>
      <c r="I2004" s="324">
        <v>3.1</v>
      </c>
      <c r="J2004" s="326">
        <v>30</v>
      </c>
      <c r="K2004" s="326">
        <v>125</v>
      </c>
      <c r="L2004" s="326">
        <v>1</v>
      </c>
      <c r="M2004" s="324">
        <v>4.8</v>
      </c>
      <c r="N2004" s="324">
        <v>4.8</v>
      </c>
      <c r="O2004" s="324">
        <v>2.8</v>
      </c>
      <c r="P2004" s="324">
        <v>101</v>
      </c>
      <c r="Q2004" s="324" t="s">
        <v>293</v>
      </c>
      <c r="R2004" s="324">
        <v>1</v>
      </c>
      <c r="S2004" s="324">
        <v>0</v>
      </c>
      <c r="T2004" s="324">
        <v>500</v>
      </c>
      <c r="U2004" s="324">
        <v>0.68159999999999998</v>
      </c>
      <c r="V2004" s="324">
        <v>0</v>
      </c>
      <c r="W2004" s="324">
        <v>3.6714E-8</v>
      </c>
      <c r="X2004" s="324">
        <v>51.701852649719946</v>
      </c>
      <c r="Y2004" s="324">
        <v>0.75280000000000002</v>
      </c>
      <c r="Z2004" s="324">
        <v>2.169</v>
      </c>
      <c r="AA2004" s="324">
        <v>3.6714E-8</v>
      </c>
      <c r="AB2004" s="324">
        <v>51.701852649719946</v>
      </c>
      <c r="AC2004" s="324">
        <v>0.75280000000000002</v>
      </c>
      <c r="AD2004" s="324">
        <v>2.169</v>
      </c>
      <c r="AE2004" s="324">
        <v>3.6714E-8</v>
      </c>
      <c r="AF2004" s="324">
        <v>51.701852649719946</v>
      </c>
      <c r="AG2004" s="324">
        <v>0.75280000000000002</v>
      </c>
      <c r="AH2004" s="324">
        <v>2.169</v>
      </c>
      <c r="AI2004" s="324">
        <v>0</v>
      </c>
      <c r="AJ2004" s="324">
        <v>0</v>
      </c>
      <c r="AK2004" s="324">
        <v>0</v>
      </c>
      <c r="AL2004" s="324">
        <v>0</v>
      </c>
      <c r="AM2004" s="396">
        <v>0</v>
      </c>
      <c r="AN2004" s="324">
        <v>0</v>
      </c>
      <c r="AO2004" s="324">
        <v>1000000000</v>
      </c>
      <c r="AP2004" s="324">
        <v>0</v>
      </c>
      <c r="AQ2004" s="324">
        <v>0</v>
      </c>
      <c r="AR2004" s="324">
        <v>0</v>
      </c>
      <c r="AS2004" s="324">
        <v>7440430012</v>
      </c>
      <c r="AT2004" s="324">
        <v>0</v>
      </c>
      <c r="AU2004" s="324">
        <v>0</v>
      </c>
      <c r="AV2004" s="324">
        <v>0</v>
      </c>
      <c r="AW2004" s="311"/>
      <c r="AX2004" s="311"/>
      <c r="AY2004" s="311"/>
      <c r="AZ2004" s="311"/>
      <c r="BA2004" s="311"/>
      <c r="BB2004" s="311"/>
      <c r="BC2004" s="311"/>
      <c r="BD2004" s="311"/>
      <c r="BE2004" s="311"/>
      <c r="BF2004" s="311"/>
      <c r="BG2004" s="311"/>
      <c r="BH2004" s="311"/>
      <c r="BI2004" s="311"/>
      <c r="BJ2004" s="311"/>
      <c r="BK2004" s="311"/>
      <c r="BL2004" s="311"/>
      <c r="BM2004" s="311"/>
      <c r="BN2004" s="311"/>
      <c r="BO2004" s="311"/>
      <c r="BP2004" s="311"/>
      <c r="BQ2004" s="311"/>
      <c r="BR2004" s="311"/>
      <c r="BS2004" s="311"/>
      <c r="BT2004" s="311"/>
      <c r="BU2004" s="311"/>
      <c r="BV2004" s="311"/>
      <c r="BW2004" s="311"/>
      <c r="BX2004" s="311"/>
      <c r="BY2004" s="311"/>
      <c r="BZ2004" s="311"/>
      <c r="CA2004" s="311"/>
      <c r="CB2004" s="311"/>
      <c r="CC2004" s="311"/>
      <c r="CD2004" s="311"/>
      <c r="CE2004" s="311"/>
      <c r="CF2004" s="311"/>
      <c r="CG2004" s="311"/>
      <c r="CH2004" s="311"/>
      <c r="CI2004" s="311"/>
      <c r="CJ2004" s="311"/>
      <c r="CK2004" s="311"/>
      <c r="CL2004" s="311"/>
      <c r="CM2004" s="311"/>
      <c r="CN2004" s="311"/>
      <c r="CO2004" s="311"/>
      <c r="CP2004" s="311"/>
      <c r="CQ2004" s="311"/>
      <c r="CR2004" s="311"/>
      <c r="CS2004" s="311"/>
      <c r="CT2004" s="311"/>
      <c r="CU2004" s="311"/>
      <c r="CV2004" s="311"/>
      <c r="CW2004" s="311"/>
      <c r="CX2004" s="311"/>
      <c r="CY2004" s="311"/>
    </row>
    <row r="2005" spans="1:103" s="390" customFormat="1">
      <c r="A2005" s="324" t="s">
        <v>2347</v>
      </c>
      <c r="B2005" s="324">
        <v>7440430018</v>
      </c>
      <c r="C2005" s="324">
        <v>1.8</v>
      </c>
      <c r="D2005" s="324">
        <v>30</v>
      </c>
      <c r="E2005" s="395">
        <v>2.5000000000000001E-2</v>
      </c>
      <c r="F2005" s="324">
        <v>0</v>
      </c>
      <c r="G2005" s="324">
        <v>2.4500000000000002</v>
      </c>
      <c r="H2005" s="324">
        <v>0.65</v>
      </c>
      <c r="I2005" s="324">
        <v>2.7</v>
      </c>
      <c r="J2005" s="326">
        <v>30</v>
      </c>
      <c r="K2005" s="326">
        <v>125</v>
      </c>
      <c r="L2005" s="326">
        <v>1</v>
      </c>
      <c r="M2005" s="324">
        <v>4.8</v>
      </c>
      <c r="N2005" s="324">
        <v>4.8</v>
      </c>
      <c r="O2005" s="324">
        <v>2.8</v>
      </c>
      <c r="P2005" s="324">
        <v>101</v>
      </c>
      <c r="Q2005" s="324" t="s">
        <v>293</v>
      </c>
      <c r="R2005" s="324">
        <v>1</v>
      </c>
      <c r="S2005" s="324">
        <v>0</v>
      </c>
      <c r="T2005" s="324">
        <v>500</v>
      </c>
      <c r="U2005" s="324">
        <v>0.68159999999999998</v>
      </c>
      <c r="V2005" s="324">
        <v>0</v>
      </c>
      <c r="W2005" s="324">
        <v>3.6714E-8</v>
      </c>
      <c r="X2005" s="324">
        <v>65.621582209259941</v>
      </c>
      <c r="Y2005" s="324">
        <v>0.75280000000000002</v>
      </c>
      <c r="Z2005" s="324">
        <v>2.169</v>
      </c>
      <c r="AA2005" s="324">
        <v>3.6714E-8</v>
      </c>
      <c r="AB2005" s="324">
        <v>65.621582209259941</v>
      </c>
      <c r="AC2005" s="324">
        <v>0.75280000000000002</v>
      </c>
      <c r="AD2005" s="324">
        <v>2.169</v>
      </c>
      <c r="AE2005" s="324">
        <v>3.6714E-8</v>
      </c>
      <c r="AF2005" s="324">
        <v>65.621582209259941</v>
      </c>
      <c r="AG2005" s="324">
        <v>0.75280000000000002</v>
      </c>
      <c r="AH2005" s="324">
        <v>2.169</v>
      </c>
      <c r="AI2005" s="324">
        <v>0</v>
      </c>
      <c r="AJ2005" s="324">
        <v>0</v>
      </c>
      <c r="AK2005" s="324">
        <v>0</v>
      </c>
      <c r="AL2005" s="324">
        <v>0</v>
      </c>
      <c r="AM2005" s="396">
        <v>0</v>
      </c>
      <c r="AN2005" s="324">
        <v>0</v>
      </c>
      <c r="AO2005" s="324">
        <v>1000000000</v>
      </c>
      <c r="AP2005" s="324">
        <v>0</v>
      </c>
      <c r="AQ2005" s="324">
        <v>0</v>
      </c>
      <c r="AR2005" s="324">
        <v>0</v>
      </c>
      <c r="AS2005" s="324">
        <v>7440430018</v>
      </c>
      <c r="AT2005" s="324">
        <v>0</v>
      </c>
      <c r="AU2005" s="324">
        <v>0</v>
      </c>
      <c r="AV2005" s="324">
        <v>0</v>
      </c>
      <c r="AW2005" s="311"/>
      <c r="AX2005" s="311"/>
      <c r="AY2005" s="311"/>
      <c r="AZ2005" s="311"/>
      <c r="BA2005" s="311"/>
      <c r="BB2005" s="311"/>
      <c r="BC2005" s="311"/>
      <c r="BD2005" s="311"/>
      <c r="BE2005" s="311"/>
      <c r="BF2005" s="311"/>
      <c r="BG2005" s="311"/>
      <c r="BH2005" s="311"/>
      <c r="BI2005" s="311"/>
      <c r="BJ2005" s="311"/>
      <c r="BK2005" s="311"/>
      <c r="BL2005" s="311"/>
      <c r="BM2005" s="311"/>
      <c r="BN2005" s="311"/>
      <c r="BO2005" s="311"/>
      <c r="BP2005" s="311"/>
      <c r="BQ2005" s="311"/>
      <c r="BR2005" s="311"/>
      <c r="BS2005" s="311"/>
      <c r="BT2005" s="311"/>
      <c r="BU2005" s="311"/>
      <c r="BV2005" s="311"/>
      <c r="BW2005" s="311"/>
      <c r="BX2005" s="311"/>
      <c r="BY2005" s="311"/>
      <c r="BZ2005" s="311"/>
      <c r="CA2005" s="311"/>
      <c r="CB2005" s="311"/>
      <c r="CC2005" s="311"/>
      <c r="CD2005" s="311"/>
      <c r="CE2005" s="311"/>
      <c r="CF2005" s="311"/>
      <c r="CG2005" s="311"/>
      <c r="CH2005" s="311"/>
      <c r="CI2005" s="311"/>
      <c r="CJ2005" s="311"/>
      <c r="CK2005" s="311"/>
      <c r="CL2005" s="311"/>
      <c r="CM2005" s="311"/>
      <c r="CN2005" s="311"/>
      <c r="CO2005" s="311"/>
      <c r="CP2005" s="311"/>
      <c r="CQ2005" s="311"/>
      <c r="CR2005" s="311"/>
      <c r="CS2005" s="311"/>
      <c r="CT2005" s="311"/>
      <c r="CU2005" s="311"/>
      <c r="CV2005" s="311"/>
      <c r="CW2005" s="311"/>
      <c r="CX2005" s="311"/>
      <c r="CY2005" s="311"/>
    </row>
    <row r="2006" spans="1:103" s="390" customFormat="1">
      <c r="A2006" s="324" t="s">
        <v>2347</v>
      </c>
      <c r="B2006" s="324">
        <v>7440430022</v>
      </c>
      <c r="C2006" s="324">
        <v>2.2000000000000002</v>
      </c>
      <c r="D2006" s="324">
        <v>30</v>
      </c>
      <c r="E2006" s="395">
        <v>2.8080000000000001E-2</v>
      </c>
      <c r="F2006" s="324">
        <v>0</v>
      </c>
      <c r="G2006" s="324">
        <v>2.35</v>
      </c>
      <c r="H2006" s="324">
        <v>0.65</v>
      </c>
      <c r="I2006" s="324">
        <v>2.5</v>
      </c>
      <c r="J2006" s="326">
        <v>30</v>
      </c>
      <c r="K2006" s="326">
        <v>125</v>
      </c>
      <c r="L2006" s="326">
        <v>1</v>
      </c>
      <c r="M2006" s="324">
        <v>4.8</v>
      </c>
      <c r="N2006" s="324">
        <v>4.8</v>
      </c>
      <c r="O2006" s="324">
        <v>2.8</v>
      </c>
      <c r="P2006" s="324">
        <v>101</v>
      </c>
      <c r="Q2006" s="324" t="s">
        <v>293</v>
      </c>
      <c r="R2006" s="324">
        <v>1</v>
      </c>
      <c r="S2006" s="324">
        <v>0</v>
      </c>
      <c r="T2006" s="324">
        <v>500</v>
      </c>
      <c r="U2006" s="324">
        <v>0.68159999999999998</v>
      </c>
      <c r="V2006" s="324">
        <v>0</v>
      </c>
      <c r="W2006" s="324">
        <v>3.6714E-8</v>
      </c>
      <c r="X2006" s="324">
        <v>69.510268562401265</v>
      </c>
      <c r="Y2006" s="324">
        <v>0.75280000000000002</v>
      </c>
      <c r="Z2006" s="324">
        <v>2.169</v>
      </c>
      <c r="AA2006" s="324">
        <v>3.6714E-8</v>
      </c>
      <c r="AB2006" s="324">
        <v>69.510268562401265</v>
      </c>
      <c r="AC2006" s="324">
        <v>0.75280000000000002</v>
      </c>
      <c r="AD2006" s="324">
        <v>2.169</v>
      </c>
      <c r="AE2006" s="324">
        <v>3.6714E-8</v>
      </c>
      <c r="AF2006" s="324">
        <v>69.510268562401265</v>
      </c>
      <c r="AG2006" s="324">
        <v>0.75280000000000002</v>
      </c>
      <c r="AH2006" s="324">
        <v>2.169</v>
      </c>
      <c r="AI2006" s="324">
        <v>0</v>
      </c>
      <c r="AJ2006" s="324">
        <v>0</v>
      </c>
      <c r="AK2006" s="324">
        <v>0</v>
      </c>
      <c r="AL2006" s="324">
        <v>0</v>
      </c>
      <c r="AM2006" s="396">
        <v>0</v>
      </c>
      <c r="AN2006" s="324">
        <v>0</v>
      </c>
      <c r="AO2006" s="324">
        <v>1000000000</v>
      </c>
      <c r="AP2006" s="324">
        <v>0</v>
      </c>
      <c r="AQ2006" s="324">
        <v>0</v>
      </c>
      <c r="AR2006" s="324">
        <v>0</v>
      </c>
      <c r="AS2006" s="324">
        <v>7440430022</v>
      </c>
      <c r="AT2006" s="324">
        <v>0</v>
      </c>
      <c r="AU2006" s="324">
        <v>0</v>
      </c>
      <c r="AV2006" s="324">
        <v>0</v>
      </c>
      <c r="AW2006" s="311"/>
      <c r="AX2006" s="311"/>
      <c r="AY2006" s="311"/>
      <c r="AZ2006" s="311"/>
      <c r="BA2006" s="311"/>
      <c r="BB2006" s="311"/>
      <c r="BC2006" s="311"/>
      <c r="BD2006" s="311"/>
      <c r="BE2006" s="311"/>
      <c r="BF2006" s="311"/>
      <c r="BG2006" s="311"/>
      <c r="BH2006" s="311"/>
      <c r="BI2006" s="311"/>
      <c r="BJ2006" s="311"/>
      <c r="BK2006" s="311"/>
      <c r="BL2006" s="311"/>
      <c r="BM2006" s="311"/>
      <c r="BN2006" s="311"/>
      <c r="BO2006" s="311"/>
      <c r="BP2006" s="311"/>
      <c r="BQ2006" s="311"/>
      <c r="BR2006" s="311"/>
      <c r="BS2006" s="311"/>
      <c r="BT2006" s="311"/>
      <c r="BU2006" s="311"/>
      <c r="BV2006" s="311"/>
      <c r="BW2006" s="311"/>
      <c r="BX2006" s="311"/>
      <c r="BY2006" s="311"/>
      <c r="BZ2006" s="311"/>
      <c r="CA2006" s="311"/>
      <c r="CB2006" s="311"/>
      <c r="CC2006" s="311"/>
      <c r="CD2006" s="311"/>
      <c r="CE2006" s="311"/>
      <c r="CF2006" s="311"/>
      <c r="CG2006" s="311"/>
      <c r="CH2006" s="311"/>
      <c r="CI2006" s="311"/>
      <c r="CJ2006" s="311"/>
      <c r="CK2006" s="311"/>
      <c r="CL2006" s="311"/>
      <c r="CM2006" s="311"/>
      <c r="CN2006" s="311"/>
      <c r="CO2006" s="311"/>
      <c r="CP2006" s="311"/>
      <c r="CQ2006" s="311"/>
      <c r="CR2006" s="311"/>
      <c r="CS2006" s="311"/>
      <c r="CT2006" s="311"/>
      <c r="CU2006" s="311"/>
      <c r="CV2006" s="311"/>
      <c r="CW2006" s="311"/>
      <c r="CX2006" s="311"/>
      <c r="CY2006" s="311"/>
    </row>
    <row r="2007" spans="1:103" s="390" customFormat="1">
      <c r="A2007" s="324" t="s">
        <v>2347</v>
      </c>
      <c r="B2007" s="324">
        <v>7440430027</v>
      </c>
      <c r="C2007" s="324">
        <v>2.7</v>
      </c>
      <c r="D2007" s="324">
        <v>30</v>
      </c>
      <c r="E2007" s="395">
        <v>0.03</v>
      </c>
      <c r="F2007" s="324">
        <v>0</v>
      </c>
      <c r="G2007" s="324">
        <v>1.95</v>
      </c>
      <c r="H2007" s="324">
        <v>0.65</v>
      </c>
      <c r="I2007" s="324">
        <v>2.35</v>
      </c>
      <c r="J2007" s="326">
        <v>30</v>
      </c>
      <c r="K2007" s="326">
        <v>125</v>
      </c>
      <c r="L2007" s="326">
        <v>1</v>
      </c>
      <c r="M2007" s="324">
        <v>4.8</v>
      </c>
      <c r="N2007" s="324">
        <v>4.8</v>
      </c>
      <c r="O2007" s="324">
        <v>2.8</v>
      </c>
      <c r="P2007" s="324">
        <v>101</v>
      </c>
      <c r="Q2007" s="324" t="s">
        <v>293</v>
      </c>
      <c r="R2007" s="324">
        <v>1</v>
      </c>
      <c r="S2007" s="324">
        <v>0</v>
      </c>
      <c r="T2007" s="324">
        <v>500</v>
      </c>
      <c r="U2007" s="324">
        <v>0.68159999999999998</v>
      </c>
      <c r="V2007" s="324">
        <v>0</v>
      </c>
      <c r="W2007" s="324">
        <v>3.6714E-8</v>
      </c>
      <c r="X2007" s="324">
        <v>75.271814887092276</v>
      </c>
      <c r="Y2007" s="324">
        <v>0.75280000000000002</v>
      </c>
      <c r="Z2007" s="324">
        <v>2.169</v>
      </c>
      <c r="AA2007" s="324">
        <v>3.6714E-8</v>
      </c>
      <c r="AB2007" s="324">
        <v>75.271814887092276</v>
      </c>
      <c r="AC2007" s="324">
        <v>0.75280000000000002</v>
      </c>
      <c r="AD2007" s="324">
        <v>2.169</v>
      </c>
      <c r="AE2007" s="324">
        <v>3.6714E-8</v>
      </c>
      <c r="AF2007" s="324">
        <v>75.271814887092276</v>
      </c>
      <c r="AG2007" s="324">
        <v>0.75280000000000002</v>
      </c>
      <c r="AH2007" s="324">
        <v>2.169</v>
      </c>
      <c r="AI2007" s="324">
        <v>0</v>
      </c>
      <c r="AJ2007" s="324">
        <v>0</v>
      </c>
      <c r="AK2007" s="324">
        <v>0</v>
      </c>
      <c r="AL2007" s="324">
        <v>0</v>
      </c>
      <c r="AM2007" s="396">
        <v>0</v>
      </c>
      <c r="AN2007" s="324">
        <v>0</v>
      </c>
      <c r="AO2007" s="324">
        <v>1000000000</v>
      </c>
      <c r="AP2007" s="324">
        <v>0</v>
      </c>
      <c r="AQ2007" s="324">
        <v>0</v>
      </c>
      <c r="AR2007" s="324">
        <v>0</v>
      </c>
      <c r="AS2007" s="324">
        <v>7440430027</v>
      </c>
      <c r="AT2007" s="324">
        <v>0</v>
      </c>
      <c r="AU2007" s="324">
        <v>0</v>
      </c>
      <c r="AV2007" s="324">
        <v>0</v>
      </c>
      <c r="AW2007" s="311"/>
      <c r="AX2007" s="311"/>
      <c r="AY2007" s="311"/>
      <c r="AZ2007" s="311"/>
      <c r="BA2007" s="311"/>
      <c r="BB2007" s="311"/>
      <c r="BC2007" s="311"/>
      <c r="BD2007" s="311"/>
      <c r="BE2007" s="311"/>
      <c r="BF2007" s="311"/>
      <c r="BG2007" s="311"/>
      <c r="BH2007" s="311"/>
      <c r="BI2007" s="311"/>
      <c r="BJ2007" s="311"/>
      <c r="BK2007" s="311"/>
      <c r="BL2007" s="311"/>
      <c r="BM2007" s="311"/>
      <c r="BN2007" s="311"/>
      <c r="BO2007" s="311"/>
      <c r="BP2007" s="311"/>
      <c r="BQ2007" s="311"/>
      <c r="BR2007" s="311"/>
      <c r="BS2007" s="311"/>
      <c r="BT2007" s="311"/>
      <c r="BU2007" s="311"/>
      <c r="BV2007" s="311"/>
      <c r="BW2007" s="311"/>
      <c r="BX2007" s="311"/>
      <c r="BY2007" s="311"/>
      <c r="BZ2007" s="311"/>
      <c r="CA2007" s="311"/>
      <c r="CB2007" s="311"/>
      <c r="CC2007" s="311"/>
      <c r="CD2007" s="311"/>
      <c r="CE2007" s="311"/>
      <c r="CF2007" s="311"/>
      <c r="CG2007" s="311"/>
      <c r="CH2007" s="311"/>
      <c r="CI2007" s="311"/>
      <c r="CJ2007" s="311"/>
      <c r="CK2007" s="311"/>
      <c r="CL2007" s="311"/>
      <c r="CM2007" s="311"/>
      <c r="CN2007" s="311"/>
      <c r="CO2007" s="311"/>
      <c r="CP2007" s="311"/>
      <c r="CQ2007" s="311"/>
      <c r="CR2007" s="311"/>
      <c r="CS2007" s="311"/>
      <c r="CT2007" s="311"/>
      <c r="CU2007" s="311"/>
      <c r="CV2007" s="311"/>
      <c r="CW2007" s="311"/>
      <c r="CX2007" s="311"/>
      <c r="CY2007" s="311"/>
    </row>
    <row r="2008" spans="1:103" s="390" customFormat="1">
      <c r="A2008" s="324" t="s">
        <v>2347</v>
      </c>
      <c r="B2008" s="324">
        <v>744043003</v>
      </c>
      <c r="C2008" s="324">
        <v>3.3</v>
      </c>
      <c r="D2008" s="324">
        <v>30</v>
      </c>
      <c r="E2008" s="395">
        <v>3.5099999999999999E-2</v>
      </c>
      <c r="F2008" s="324">
        <v>0</v>
      </c>
      <c r="G2008" s="324">
        <v>1.8</v>
      </c>
      <c r="H2008" s="324">
        <v>0.65</v>
      </c>
      <c r="I2008" s="324">
        <v>2.15</v>
      </c>
      <c r="J2008" s="326">
        <v>30</v>
      </c>
      <c r="K2008" s="326">
        <v>125</v>
      </c>
      <c r="L2008" s="326">
        <v>1</v>
      </c>
      <c r="M2008" s="324">
        <v>4.8</v>
      </c>
      <c r="N2008" s="324">
        <v>4.8</v>
      </c>
      <c r="O2008" s="324">
        <v>2.8</v>
      </c>
      <c r="P2008" s="324">
        <v>101</v>
      </c>
      <c r="Q2008" s="324" t="s">
        <v>293</v>
      </c>
      <c r="R2008" s="324">
        <v>1</v>
      </c>
      <c r="S2008" s="324">
        <v>0</v>
      </c>
      <c r="T2008" s="324">
        <v>500</v>
      </c>
      <c r="U2008" s="324">
        <v>0.68159999999999998</v>
      </c>
      <c r="V2008" s="324">
        <v>0</v>
      </c>
      <c r="W2008" s="324">
        <v>3.6714E-8</v>
      </c>
      <c r="X2008" s="324">
        <v>82.314791718633074</v>
      </c>
      <c r="Y2008" s="324">
        <v>0.75280000000000002</v>
      </c>
      <c r="Z2008" s="324">
        <v>2.169</v>
      </c>
      <c r="AA2008" s="324">
        <v>3.6714E-8</v>
      </c>
      <c r="AB2008" s="324">
        <v>82.314791718633074</v>
      </c>
      <c r="AC2008" s="324">
        <v>0.75280000000000002</v>
      </c>
      <c r="AD2008" s="324">
        <v>2.169</v>
      </c>
      <c r="AE2008" s="324">
        <v>3.6714E-8</v>
      </c>
      <c r="AF2008" s="324">
        <v>82.314791718633074</v>
      </c>
      <c r="AG2008" s="324">
        <v>0.75280000000000002</v>
      </c>
      <c r="AH2008" s="324">
        <v>2.169</v>
      </c>
      <c r="AI2008" s="324">
        <v>0</v>
      </c>
      <c r="AJ2008" s="324">
        <v>0</v>
      </c>
      <c r="AK2008" s="324">
        <v>0</v>
      </c>
      <c r="AL2008" s="324">
        <v>0</v>
      </c>
      <c r="AM2008" s="396">
        <v>0</v>
      </c>
      <c r="AN2008" s="324">
        <v>0</v>
      </c>
      <c r="AO2008" s="324">
        <v>1000000000</v>
      </c>
      <c r="AP2008" s="324">
        <v>0</v>
      </c>
      <c r="AQ2008" s="324">
        <v>0</v>
      </c>
      <c r="AR2008" s="324">
        <v>0</v>
      </c>
      <c r="AS2008" s="324">
        <v>744043003</v>
      </c>
      <c r="AT2008" s="324">
        <v>0</v>
      </c>
      <c r="AU2008" s="324">
        <v>0</v>
      </c>
      <c r="AV2008" s="324">
        <v>0</v>
      </c>
      <c r="AW2008" s="311"/>
      <c r="AX2008" s="311"/>
      <c r="AY2008" s="311"/>
      <c r="AZ2008" s="311"/>
      <c r="BA2008" s="311"/>
      <c r="BB2008" s="311"/>
      <c r="BC2008" s="311"/>
      <c r="BD2008" s="311"/>
      <c r="BE2008" s="311"/>
      <c r="BF2008" s="311"/>
      <c r="BG2008" s="311"/>
      <c r="BH2008" s="311"/>
      <c r="BI2008" s="311"/>
      <c r="BJ2008" s="311"/>
      <c r="BK2008" s="311"/>
      <c r="BL2008" s="311"/>
      <c r="BM2008" s="311"/>
      <c r="BN2008" s="311"/>
      <c r="BO2008" s="311"/>
      <c r="BP2008" s="311"/>
      <c r="BQ2008" s="311"/>
      <c r="BR2008" s="311"/>
      <c r="BS2008" s="311"/>
      <c r="BT2008" s="311"/>
      <c r="BU2008" s="311"/>
      <c r="BV2008" s="311"/>
      <c r="BW2008" s="311"/>
      <c r="BX2008" s="311"/>
      <c r="BY2008" s="311"/>
      <c r="BZ2008" s="311"/>
      <c r="CA2008" s="311"/>
      <c r="CB2008" s="311"/>
      <c r="CC2008" s="311"/>
      <c r="CD2008" s="311"/>
      <c r="CE2008" s="311"/>
      <c r="CF2008" s="311"/>
      <c r="CG2008" s="311"/>
      <c r="CH2008" s="311"/>
      <c r="CI2008" s="311"/>
      <c r="CJ2008" s="311"/>
      <c r="CK2008" s="311"/>
      <c r="CL2008" s="311"/>
      <c r="CM2008" s="311"/>
      <c r="CN2008" s="311"/>
      <c r="CO2008" s="311"/>
      <c r="CP2008" s="311"/>
      <c r="CQ2008" s="311"/>
      <c r="CR2008" s="311"/>
      <c r="CS2008" s="311"/>
      <c r="CT2008" s="311"/>
      <c r="CU2008" s="311"/>
      <c r="CV2008" s="311"/>
      <c r="CW2008" s="311"/>
      <c r="CX2008" s="311"/>
      <c r="CY2008" s="311"/>
    </row>
    <row r="2009" spans="1:103" s="390" customFormat="1">
      <c r="A2009" s="324" t="s">
        <v>2347</v>
      </c>
      <c r="B2009" s="324">
        <v>7440430039</v>
      </c>
      <c r="C2009" s="324">
        <v>3.9</v>
      </c>
      <c r="D2009" s="324">
        <v>30</v>
      </c>
      <c r="E2009" s="395">
        <v>0.06</v>
      </c>
      <c r="F2009" s="324">
        <v>0</v>
      </c>
      <c r="G2009" s="324">
        <v>1.65</v>
      </c>
      <c r="H2009" s="324">
        <v>0.65</v>
      </c>
      <c r="I2009" s="324">
        <v>1.72</v>
      </c>
      <c r="J2009" s="326">
        <v>30</v>
      </c>
      <c r="K2009" s="326">
        <v>125</v>
      </c>
      <c r="L2009" s="326">
        <v>1</v>
      </c>
      <c r="M2009" s="324">
        <v>4.8</v>
      </c>
      <c r="N2009" s="324">
        <v>4.8</v>
      </c>
      <c r="O2009" s="324">
        <v>2.8</v>
      </c>
      <c r="P2009" s="324">
        <v>101</v>
      </c>
      <c r="Q2009" s="324" t="s">
        <v>293</v>
      </c>
      <c r="R2009" s="324">
        <v>1</v>
      </c>
      <c r="S2009" s="324">
        <v>0</v>
      </c>
      <c r="T2009" s="324">
        <v>500</v>
      </c>
      <c r="U2009" s="324">
        <v>0.68159999999999998</v>
      </c>
      <c r="V2009" s="324">
        <v>0</v>
      </c>
      <c r="W2009" s="324">
        <v>3.6714E-8</v>
      </c>
      <c r="X2009" s="324">
        <v>88.016249153689913</v>
      </c>
      <c r="Y2009" s="324">
        <v>0.75280000000000002</v>
      </c>
      <c r="Z2009" s="324">
        <v>2.169</v>
      </c>
      <c r="AA2009" s="324">
        <v>3.6714E-8</v>
      </c>
      <c r="AB2009" s="324">
        <v>88.016249153689913</v>
      </c>
      <c r="AC2009" s="324">
        <v>0.75280000000000002</v>
      </c>
      <c r="AD2009" s="324">
        <v>2.169</v>
      </c>
      <c r="AE2009" s="324">
        <v>3.6714E-8</v>
      </c>
      <c r="AF2009" s="324">
        <v>88.016249153689913</v>
      </c>
      <c r="AG2009" s="324">
        <v>0.75280000000000002</v>
      </c>
      <c r="AH2009" s="324">
        <v>2.169</v>
      </c>
      <c r="AI2009" s="324">
        <v>0</v>
      </c>
      <c r="AJ2009" s="324">
        <v>0</v>
      </c>
      <c r="AK2009" s="324">
        <v>0</v>
      </c>
      <c r="AL2009" s="324">
        <v>0</v>
      </c>
      <c r="AM2009" s="396">
        <v>0</v>
      </c>
      <c r="AN2009" s="324">
        <v>0</v>
      </c>
      <c r="AO2009" s="324">
        <v>1000000000</v>
      </c>
      <c r="AP2009" s="324">
        <v>0</v>
      </c>
      <c r="AQ2009" s="324">
        <v>0</v>
      </c>
      <c r="AR2009" s="324">
        <v>0</v>
      </c>
      <c r="AS2009" s="324">
        <v>7440430039</v>
      </c>
      <c r="AT2009" s="324">
        <v>0</v>
      </c>
      <c r="AU2009" s="324">
        <v>0</v>
      </c>
      <c r="AV2009" s="324">
        <v>0</v>
      </c>
      <c r="AW2009" s="311"/>
      <c r="AX2009" s="311"/>
      <c r="AY2009" s="311"/>
      <c r="AZ2009" s="311"/>
      <c r="BA2009" s="311"/>
      <c r="BB2009" s="311"/>
      <c r="BC2009" s="311"/>
      <c r="BD2009" s="311"/>
      <c r="BE2009" s="311"/>
      <c r="BF2009" s="311"/>
      <c r="BG2009" s="311"/>
      <c r="BH2009" s="311"/>
      <c r="BI2009" s="311"/>
      <c r="BJ2009" s="311"/>
      <c r="BK2009" s="311"/>
      <c r="BL2009" s="311"/>
      <c r="BM2009" s="311"/>
      <c r="BN2009" s="311"/>
      <c r="BO2009" s="311"/>
      <c r="BP2009" s="311"/>
      <c r="BQ2009" s="311"/>
      <c r="BR2009" s="311"/>
      <c r="BS2009" s="311"/>
      <c r="BT2009" s="311"/>
      <c r="BU2009" s="311"/>
      <c r="BV2009" s="311"/>
      <c r="BW2009" s="311"/>
      <c r="BX2009" s="311"/>
      <c r="BY2009" s="311"/>
      <c r="BZ2009" s="311"/>
      <c r="CA2009" s="311"/>
      <c r="CB2009" s="311"/>
      <c r="CC2009" s="311"/>
      <c r="CD2009" s="311"/>
      <c r="CE2009" s="311"/>
      <c r="CF2009" s="311"/>
      <c r="CG2009" s="311"/>
      <c r="CH2009" s="311"/>
      <c r="CI2009" s="311"/>
      <c r="CJ2009" s="311"/>
      <c r="CK2009" s="311"/>
      <c r="CL2009" s="311"/>
      <c r="CM2009" s="311"/>
      <c r="CN2009" s="311"/>
      <c r="CO2009" s="311"/>
      <c r="CP2009" s="311"/>
      <c r="CQ2009" s="311"/>
      <c r="CR2009" s="311"/>
      <c r="CS2009" s="311"/>
      <c r="CT2009" s="311"/>
      <c r="CU2009" s="311"/>
      <c r="CV2009" s="311"/>
      <c r="CW2009" s="311"/>
      <c r="CX2009" s="311"/>
      <c r="CY2009" s="311"/>
    </row>
    <row r="2010" spans="1:103" s="390" customFormat="1">
      <c r="A2010" s="324" t="s">
        <v>2347</v>
      </c>
      <c r="B2010" s="324">
        <v>744043004</v>
      </c>
      <c r="C2010" s="324">
        <v>4.7</v>
      </c>
      <c r="D2010" s="324">
        <v>30</v>
      </c>
      <c r="E2010" s="395">
        <v>6.9999999999999993E-2</v>
      </c>
      <c r="F2010" s="324">
        <v>0</v>
      </c>
      <c r="G2010" s="324">
        <v>1.7</v>
      </c>
      <c r="H2010" s="324">
        <v>0.65</v>
      </c>
      <c r="I2010" s="324">
        <v>1.55</v>
      </c>
      <c r="J2010" s="326">
        <v>30</v>
      </c>
      <c r="K2010" s="326">
        <v>125</v>
      </c>
      <c r="L2010" s="326">
        <v>1</v>
      </c>
      <c r="M2010" s="324">
        <v>4.8</v>
      </c>
      <c r="N2010" s="324">
        <v>4.8</v>
      </c>
      <c r="O2010" s="324">
        <v>2.8</v>
      </c>
      <c r="P2010" s="324">
        <v>101</v>
      </c>
      <c r="Q2010" s="324" t="s">
        <v>293</v>
      </c>
      <c r="R2010" s="324">
        <v>1</v>
      </c>
      <c r="S2010" s="324">
        <v>0</v>
      </c>
      <c r="T2010" s="324">
        <v>500</v>
      </c>
      <c r="U2010" s="324">
        <v>0.68159999999999998</v>
      </c>
      <c r="V2010" s="324">
        <v>0</v>
      </c>
      <c r="W2010" s="324">
        <v>3.6714E-8</v>
      </c>
      <c r="X2010" s="324">
        <v>96.847310941685549</v>
      </c>
      <c r="Y2010" s="324">
        <v>0.75280000000000002</v>
      </c>
      <c r="Z2010" s="324">
        <v>2.169</v>
      </c>
      <c r="AA2010" s="324">
        <v>3.6714E-8</v>
      </c>
      <c r="AB2010" s="324">
        <v>96.847310941685549</v>
      </c>
      <c r="AC2010" s="324">
        <v>0.75280000000000002</v>
      </c>
      <c r="AD2010" s="324">
        <v>2.169</v>
      </c>
      <c r="AE2010" s="324">
        <v>3.6714E-8</v>
      </c>
      <c r="AF2010" s="324">
        <v>96.847310941685549</v>
      </c>
      <c r="AG2010" s="324">
        <v>0.75280000000000002</v>
      </c>
      <c r="AH2010" s="324">
        <v>2.169</v>
      </c>
      <c r="AI2010" s="324">
        <v>0</v>
      </c>
      <c r="AJ2010" s="324">
        <v>0</v>
      </c>
      <c r="AK2010" s="324">
        <v>0</v>
      </c>
      <c r="AL2010" s="324">
        <v>0</v>
      </c>
      <c r="AM2010" s="396">
        <v>0</v>
      </c>
      <c r="AN2010" s="324">
        <v>0</v>
      </c>
      <c r="AO2010" s="324">
        <v>1000000000</v>
      </c>
      <c r="AP2010" s="324">
        <v>0</v>
      </c>
      <c r="AQ2010" s="324">
        <v>0</v>
      </c>
      <c r="AR2010" s="324">
        <v>0</v>
      </c>
      <c r="AS2010" s="324">
        <v>744043004</v>
      </c>
      <c r="AT2010" s="324">
        <v>0</v>
      </c>
      <c r="AU2010" s="324">
        <v>0</v>
      </c>
      <c r="AV2010" s="324">
        <v>0</v>
      </c>
      <c r="AW2010" s="311"/>
      <c r="AX2010" s="311"/>
      <c r="AY2010" s="311"/>
      <c r="AZ2010" s="311"/>
      <c r="BA2010" s="311"/>
      <c r="BB2010" s="311"/>
      <c r="BC2010" s="311"/>
      <c r="BD2010" s="311"/>
      <c r="BE2010" s="311"/>
      <c r="BF2010" s="311"/>
      <c r="BG2010" s="311"/>
      <c r="BH2010" s="311"/>
      <c r="BI2010" s="311"/>
      <c r="BJ2010" s="311"/>
      <c r="BK2010" s="311"/>
      <c r="BL2010" s="311"/>
      <c r="BM2010" s="311"/>
      <c r="BN2010" s="311"/>
      <c r="BO2010" s="311"/>
      <c r="BP2010" s="311"/>
      <c r="BQ2010" s="311"/>
      <c r="BR2010" s="311"/>
      <c r="BS2010" s="311"/>
      <c r="BT2010" s="311"/>
      <c r="BU2010" s="311"/>
      <c r="BV2010" s="311"/>
      <c r="BW2010" s="311"/>
      <c r="BX2010" s="311"/>
      <c r="BY2010" s="311"/>
      <c r="BZ2010" s="311"/>
      <c r="CA2010" s="311"/>
      <c r="CB2010" s="311"/>
      <c r="CC2010" s="311"/>
      <c r="CD2010" s="311"/>
      <c r="CE2010" s="311"/>
      <c r="CF2010" s="311"/>
      <c r="CG2010" s="311"/>
      <c r="CH2010" s="311"/>
      <c r="CI2010" s="311"/>
      <c r="CJ2010" s="311"/>
      <c r="CK2010" s="311"/>
      <c r="CL2010" s="311"/>
      <c r="CM2010" s="311"/>
      <c r="CN2010" s="311"/>
      <c r="CO2010" s="311"/>
      <c r="CP2010" s="311"/>
      <c r="CQ2010" s="311"/>
      <c r="CR2010" s="311"/>
      <c r="CS2010" s="311"/>
      <c r="CT2010" s="311"/>
      <c r="CU2010" s="311"/>
      <c r="CV2010" s="311"/>
      <c r="CW2010" s="311"/>
      <c r="CX2010" s="311"/>
      <c r="CY2010" s="311"/>
    </row>
    <row r="2011" spans="1:103" s="390" customFormat="1">
      <c r="A2011" s="324" t="s">
        <v>2347</v>
      </c>
      <c r="B2011" s="324">
        <v>744043005</v>
      </c>
      <c r="C2011" s="324">
        <v>5.6</v>
      </c>
      <c r="D2011" s="324">
        <v>30</v>
      </c>
      <c r="E2011" s="395">
        <v>8.4700000000000011E-2</v>
      </c>
      <c r="F2011" s="324">
        <v>0</v>
      </c>
      <c r="G2011" s="324">
        <v>1.3</v>
      </c>
      <c r="H2011" s="324">
        <v>0.65</v>
      </c>
      <c r="I2011" s="324">
        <v>1.38</v>
      </c>
      <c r="J2011" s="326">
        <v>30</v>
      </c>
      <c r="K2011" s="326">
        <v>125</v>
      </c>
      <c r="L2011" s="326">
        <v>1</v>
      </c>
      <c r="M2011" s="324">
        <v>4.8</v>
      </c>
      <c r="N2011" s="324">
        <v>4.8</v>
      </c>
      <c r="O2011" s="324">
        <v>2.8</v>
      </c>
      <c r="P2011" s="324">
        <v>101</v>
      </c>
      <c r="Q2011" s="324" t="s">
        <v>293</v>
      </c>
      <c r="R2011" s="324">
        <v>1</v>
      </c>
      <c r="S2011" s="324">
        <v>0</v>
      </c>
      <c r="T2011" s="324">
        <v>500</v>
      </c>
      <c r="U2011" s="324">
        <v>0.68159999999999998</v>
      </c>
      <c r="V2011" s="324">
        <v>0</v>
      </c>
      <c r="W2011" s="324">
        <v>3.6714E-8</v>
      </c>
      <c r="X2011" s="324">
        <v>106.1611374407583</v>
      </c>
      <c r="Y2011" s="324">
        <v>0.75280000000000002</v>
      </c>
      <c r="Z2011" s="324">
        <v>2.169</v>
      </c>
      <c r="AA2011" s="324">
        <v>3.6714E-8</v>
      </c>
      <c r="AB2011" s="324">
        <v>106.1611374407583</v>
      </c>
      <c r="AC2011" s="324">
        <v>0.75280000000000002</v>
      </c>
      <c r="AD2011" s="324">
        <v>2.169</v>
      </c>
      <c r="AE2011" s="324">
        <v>3.6714E-8</v>
      </c>
      <c r="AF2011" s="324">
        <v>106.1611374407583</v>
      </c>
      <c r="AG2011" s="324">
        <v>0.75280000000000002</v>
      </c>
      <c r="AH2011" s="324">
        <v>2.169</v>
      </c>
      <c r="AI2011" s="324">
        <v>0</v>
      </c>
      <c r="AJ2011" s="324">
        <v>0</v>
      </c>
      <c r="AK2011" s="324">
        <v>0</v>
      </c>
      <c r="AL2011" s="324">
        <v>0</v>
      </c>
      <c r="AM2011" s="396">
        <v>0</v>
      </c>
      <c r="AN2011" s="324">
        <v>0</v>
      </c>
      <c r="AO2011" s="324">
        <v>1000000000</v>
      </c>
      <c r="AP2011" s="324">
        <v>0</v>
      </c>
      <c r="AQ2011" s="324">
        <v>0</v>
      </c>
      <c r="AR2011" s="324">
        <v>0</v>
      </c>
      <c r="AS2011" s="324">
        <v>744043005</v>
      </c>
      <c r="AT2011" s="324">
        <v>0</v>
      </c>
      <c r="AU2011" s="324">
        <v>0</v>
      </c>
      <c r="AV2011" s="324">
        <v>0</v>
      </c>
      <c r="AW2011" s="311"/>
      <c r="AX2011" s="311"/>
      <c r="AY2011" s="311"/>
      <c r="AZ2011" s="311"/>
      <c r="BA2011" s="311"/>
      <c r="BB2011" s="311"/>
      <c r="BC2011" s="311"/>
      <c r="BD2011" s="311"/>
      <c r="BE2011" s="311"/>
      <c r="BF2011" s="311"/>
      <c r="BG2011" s="311"/>
      <c r="BH2011" s="311"/>
      <c r="BI2011" s="311"/>
      <c r="BJ2011" s="311"/>
      <c r="BK2011" s="311"/>
      <c r="BL2011" s="311"/>
      <c r="BM2011" s="311"/>
      <c r="BN2011" s="311"/>
      <c r="BO2011" s="311"/>
      <c r="BP2011" s="311"/>
      <c r="BQ2011" s="311"/>
      <c r="BR2011" s="311"/>
      <c r="BS2011" s="311"/>
      <c r="BT2011" s="311"/>
      <c r="BU2011" s="311"/>
      <c r="BV2011" s="311"/>
      <c r="BW2011" s="311"/>
      <c r="BX2011" s="311"/>
      <c r="BY2011" s="311"/>
      <c r="BZ2011" s="311"/>
      <c r="CA2011" s="311"/>
      <c r="CB2011" s="311"/>
      <c r="CC2011" s="311"/>
      <c r="CD2011" s="311"/>
      <c r="CE2011" s="311"/>
      <c r="CF2011" s="311"/>
      <c r="CG2011" s="311"/>
      <c r="CH2011" s="311"/>
      <c r="CI2011" s="311"/>
      <c r="CJ2011" s="311"/>
      <c r="CK2011" s="311"/>
      <c r="CL2011" s="311"/>
      <c r="CM2011" s="311"/>
      <c r="CN2011" s="311"/>
      <c r="CO2011" s="311"/>
      <c r="CP2011" s="311"/>
      <c r="CQ2011" s="311"/>
      <c r="CR2011" s="311"/>
      <c r="CS2011" s="311"/>
      <c r="CT2011" s="311"/>
      <c r="CU2011" s="311"/>
      <c r="CV2011" s="311"/>
      <c r="CW2011" s="311"/>
      <c r="CX2011" s="311"/>
      <c r="CY2011" s="311"/>
    </row>
    <row r="2012" spans="1:103" s="390" customFormat="1">
      <c r="A2012" s="324" t="s">
        <v>2347</v>
      </c>
      <c r="B2012" s="324">
        <v>744043006</v>
      </c>
      <c r="C2012" s="324">
        <v>6.8</v>
      </c>
      <c r="D2012" s="324">
        <v>30</v>
      </c>
      <c r="E2012" s="395">
        <v>8.9600000000000013E-2</v>
      </c>
      <c r="F2012" s="324">
        <v>0</v>
      </c>
      <c r="G2012" s="324">
        <v>1.25</v>
      </c>
      <c r="H2012" s="324">
        <v>0.65</v>
      </c>
      <c r="I2012" s="324">
        <v>1.3</v>
      </c>
      <c r="J2012" s="326">
        <v>30</v>
      </c>
      <c r="K2012" s="326">
        <v>125</v>
      </c>
      <c r="L2012" s="326">
        <v>1</v>
      </c>
      <c r="M2012" s="324">
        <v>4.8</v>
      </c>
      <c r="N2012" s="324">
        <v>4.8</v>
      </c>
      <c r="O2012" s="324">
        <v>2.8</v>
      </c>
      <c r="P2012" s="324">
        <v>101</v>
      </c>
      <c r="Q2012" s="324" t="s">
        <v>293</v>
      </c>
      <c r="R2012" s="324">
        <v>1</v>
      </c>
      <c r="S2012" s="324">
        <v>0</v>
      </c>
      <c r="T2012" s="324">
        <v>500</v>
      </c>
      <c r="U2012" s="324">
        <v>0.68159999999999998</v>
      </c>
      <c r="V2012" s="324">
        <v>0</v>
      </c>
      <c r="W2012" s="324">
        <v>3.6714E-8</v>
      </c>
      <c r="X2012" s="324">
        <v>119.36106722836581</v>
      </c>
      <c r="Y2012" s="324">
        <v>0.75280000000000002</v>
      </c>
      <c r="Z2012" s="324">
        <v>2.169</v>
      </c>
      <c r="AA2012" s="324">
        <v>3.6714E-8</v>
      </c>
      <c r="AB2012" s="324">
        <v>119.36106722836581</v>
      </c>
      <c r="AC2012" s="324">
        <v>0.75280000000000002</v>
      </c>
      <c r="AD2012" s="324">
        <v>2.169</v>
      </c>
      <c r="AE2012" s="324">
        <v>3.6714E-8</v>
      </c>
      <c r="AF2012" s="324">
        <v>119.36106722836581</v>
      </c>
      <c r="AG2012" s="324">
        <v>0.75280000000000002</v>
      </c>
      <c r="AH2012" s="324">
        <v>2.169</v>
      </c>
      <c r="AI2012" s="324">
        <v>0</v>
      </c>
      <c r="AJ2012" s="324">
        <v>0</v>
      </c>
      <c r="AK2012" s="324">
        <v>0</v>
      </c>
      <c r="AL2012" s="324">
        <v>0</v>
      </c>
      <c r="AM2012" s="396">
        <v>0</v>
      </c>
      <c r="AN2012" s="324">
        <v>0</v>
      </c>
      <c r="AO2012" s="324">
        <v>1000000000</v>
      </c>
      <c r="AP2012" s="324">
        <v>0</v>
      </c>
      <c r="AQ2012" s="324">
        <v>0</v>
      </c>
      <c r="AR2012" s="324">
        <v>0</v>
      </c>
      <c r="AS2012" s="324">
        <v>744043006</v>
      </c>
      <c r="AT2012" s="324">
        <v>0</v>
      </c>
      <c r="AU2012" s="324">
        <v>0</v>
      </c>
      <c r="AV2012" s="324">
        <v>0</v>
      </c>
      <c r="AW2012" s="311"/>
      <c r="AX2012" s="311"/>
      <c r="AY2012" s="311"/>
      <c r="AZ2012" s="311"/>
      <c r="BA2012" s="311"/>
      <c r="BB2012" s="311"/>
      <c r="BC2012" s="311"/>
      <c r="BD2012" s="311"/>
      <c r="BE2012" s="311"/>
      <c r="BF2012" s="311"/>
      <c r="BG2012" s="311"/>
      <c r="BH2012" s="311"/>
      <c r="BI2012" s="311"/>
      <c r="BJ2012" s="311"/>
      <c r="BK2012" s="311"/>
      <c r="BL2012" s="311"/>
      <c r="BM2012" s="311"/>
      <c r="BN2012" s="311"/>
      <c r="BO2012" s="311"/>
      <c r="BP2012" s="311"/>
      <c r="BQ2012" s="311"/>
      <c r="BR2012" s="311"/>
      <c r="BS2012" s="311"/>
      <c r="BT2012" s="311"/>
      <c r="BU2012" s="311"/>
      <c r="BV2012" s="311"/>
      <c r="BW2012" s="311"/>
      <c r="BX2012" s="311"/>
      <c r="BY2012" s="311"/>
      <c r="BZ2012" s="311"/>
      <c r="CA2012" s="311"/>
      <c r="CB2012" s="311"/>
      <c r="CC2012" s="311"/>
      <c r="CD2012" s="311"/>
      <c r="CE2012" s="311"/>
      <c r="CF2012" s="311"/>
      <c r="CG2012" s="311"/>
      <c r="CH2012" s="311"/>
      <c r="CI2012" s="311"/>
      <c r="CJ2012" s="311"/>
      <c r="CK2012" s="311"/>
      <c r="CL2012" s="311"/>
      <c r="CM2012" s="311"/>
      <c r="CN2012" s="311"/>
      <c r="CO2012" s="311"/>
      <c r="CP2012" s="311"/>
      <c r="CQ2012" s="311"/>
      <c r="CR2012" s="311"/>
      <c r="CS2012" s="311"/>
      <c r="CT2012" s="311"/>
      <c r="CU2012" s="311"/>
      <c r="CV2012" s="311"/>
      <c r="CW2012" s="311"/>
      <c r="CX2012" s="311"/>
      <c r="CY2012" s="311"/>
    </row>
    <row r="2013" spans="1:103" s="390" customFormat="1">
      <c r="A2013" s="324" t="s">
        <v>2347</v>
      </c>
      <c r="B2013" s="324">
        <v>744043008</v>
      </c>
      <c r="C2013" s="324">
        <v>8.1999999999999993</v>
      </c>
      <c r="D2013" s="324">
        <v>30</v>
      </c>
      <c r="E2013" s="395">
        <v>9.9900000000000003E-2</v>
      </c>
      <c r="F2013" s="324">
        <v>0</v>
      </c>
      <c r="G2013" s="324">
        <v>1.05</v>
      </c>
      <c r="H2013" s="324">
        <v>0.65</v>
      </c>
      <c r="I2013" s="324">
        <v>1.25</v>
      </c>
      <c r="J2013" s="326">
        <v>30</v>
      </c>
      <c r="K2013" s="326">
        <v>125</v>
      </c>
      <c r="L2013" s="326">
        <v>1</v>
      </c>
      <c r="M2013" s="324">
        <v>4.8</v>
      </c>
      <c r="N2013" s="324">
        <v>4.8</v>
      </c>
      <c r="O2013" s="324">
        <v>2.8</v>
      </c>
      <c r="P2013" s="324">
        <v>101</v>
      </c>
      <c r="Q2013" s="324" t="s">
        <v>293</v>
      </c>
      <c r="R2013" s="324">
        <v>1</v>
      </c>
      <c r="S2013" s="324">
        <v>0</v>
      </c>
      <c r="T2013" s="324">
        <v>500</v>
      </c>
      <c r="U2013" s="324">
        <v>0.68159999999999998</v>
      </c>
      <c r="V2013" s="324">
        <v>0</v>
      </c>
      <c r="W2013" s="324">
        <v>3.6714E-8</v>
      </c>
      <c r="X2013" s="324">
        <v>125.36309432808439</v>
      </c>
      <c r="Y2013" s="324">
        <v>0.75280000000000002</v>
      </c>
      <c r="Z2013" s="324">
        <v>2.169</v>
      </c>
      <c r="AA2013" s="324">
        <v>3.6714E-8</v>
      </c>
      <c r="AB2013" s="324">
        <v>125.36309432808439</v>
      </c>
      <c r="AC2013" s="324">
        <v>0.75280000000000002</v>
      </c>
      <c r="AD2013" s="324">
        <v>2.169</v>
      </c>
      <c r="AE2013" s="324">
        <v>3.6714E-8</v>
      </c>
      <c r="AF2013" s="324">
        <v>125.36309432808439</v>
      </c>
      <c r="AG2013" s="324">
        <v>0.75280000000000002</v>
      </c>
      <c r="AH2013" s="324">
        <v>2.169</v>
      </c>
      <c r="AI2013" s="324">
        <v>0</v>
      </c>
      <c r="AJ2013" s="324">
        <v>0</v>
      </c>
      <c r="AK2013" s="324">
        <v>0</v>
      </c>
      <c r="AL2013" s="324">
        <v>0</v>
      </c>
      <c r="AM2013" s="396">
        <v>0</v>
      </c>
      <c r="AN2013" s="324">
        <v>0</v>
      </c>
      <c r="AO2013" s="324">
        <v>1000000000</v>
      </c>
      <c r="AP2013" s="324">
        <v>0</v>
      </c>
      <c r="AQ2013" s="324">
        <v>0</v>
      </c>
      <c r="AR2013" s="324">
        <v>0</v>
      </c>
      <c r="AS2013" s="324">
        <v>744043008</v>
      </c>
      <c r="AT2013" s="324">
        <v>0</v>
      </c>
      <c r="AU2013" s="324">
        <v>0</v>
      </c>
      <c r="AV2013" s="324">
        <v>0</v>
      </c>
      <c r="AW2013" s="311"/>
      <c r="AX2013" s="311"/>
      <c r="AY2013" s="311"/>
      <c r="AZ2013" s="311"/>
      <c r="BA2013" s="311"/>
      <c r="BB2013" s="311"/>
      <c r="BC2013" s="311"/>
      <c r="BD2013" s="311"/>
      <c r="BE2013" s="311"/>
      <c r="BF2013" s="311"/>
      <c r="BG2013" s="311"/>
      <c r="BH2013" s="311"/>
      <c r="BI2013" s="311"/>
      <c r="BJ2013" s="311"/>
      <c r="BK2013" s="311"/>
      <c r="BL2013" s="311"/>
      <c r="BM2013" s="311"/>
      <c r="BN2013" s="311"/>
      <c r="BO2013" s="311"/>
      <c r="BP2013" s="311"/>
      <c r="BQ2013" s="311"/>
      <c r="BR2013" s="311"/>
      <c r="BS2013" s="311"/>
      <c r="BT2013" s="311"/>
      <c r="BU2013" s="311"/>
      <c r="BV2013" s="311"/>
      <c r="BW2013" s="311"/>
      <c r="BX2013" s="311"/>
      <c r="BY2013" s="311"/>
      <c r="BZ2013" s="311"/>
      <c r="CA2013" s="311"/>
      <c r="CB2013" s="311"/>
      <c r="CC2013" s="311"/>
      <c r="CD2013" s="311"/>
      <c r="CE2013" s="311"/>
      <c r="CF2013" s="311"/>
      <c r="CG2013" s="311"/>
      <c r="CH2013" s="311"/>
      <c r="CI2013" s="311"/>
      <c r="CJ2013" s="311"/>
      <c r="CK2013" s="311"/>
      <c r="CL2013" s="311"/>
      <c r="CM2013" s="311"/>
      <c r="CN2013" s="311"/>
      <c r="CO2013" s="311"/>
      <c r="CP2013" s="311"/>
      <c r="CQ2013" s="311"/>
      <c r="CR2013" s="311"/>
      <c r="CS2013" s="311"/>
      <c r="CT2013" s="311"/>
      <c r="CU2013" s="311"/>
      <c r="CV2013" s="311"/>
      <c r="CW2013" s="311"/>
      <c r="CX2013" s="311"/>
      <c r="CY2013" s="311"/>
    </row>
    <row r="2014" spans="1:103" s="390" customFormat="1">
      <c r="A2014" s="324" t="s">
        <v>2347</v>
      </c>
      <c r="B2014" s="324">
        <v>744043100</v>
      </c>
      <c r="C2014" s="324">
        <v>10</v>
      </c>
      <c r="D2014" s="324">
        <v>30</v>
      </c>
      <c r="E2014" s="395">
        <v>0.11019999999999999</v>
      </c>
      <c r="F2014" s="324">
        <v>0</v>
      </c>
      <c r="G2014" s="324">
        <v>1</v>
      </c>
      <c r="H2014" s="324">
        <v>0.65</v>
      </c>
      <c r="I2014" s="324">
        <v>1.19</v>
      </c>
      <c r="J2014" s="326">
        <v>30</v>
      </c>
      <c r="K2014" s="326">
        <v>125</v>
      </c>
      <c r="L2014" s="326">
        <v>1</v>
      </c>
      <c r="M2014" s="324">
        <v>4.8</v>
      </c>
      <c r="N2014" s="324">
        <v>4.8</v>
      </c>
      <c r="O2014" s="324">
        <v>2.8</v>
      </c>
      <c r="P2014" s="324">
        <v>101</v>
      </c>
      <c r="Q2014" s="324" t="s">
        <v>293</v>
      </c>
      <c r="R2014" s="324">
        <v>1</v>
      </c>
      <c r="S2014" s="324">
        <v>0</v>
      </c>
      <c r="T2014" s="324">
        <v>500</v>
      </c>
      <c r="U2014" s="324">
        <v>0.68159999999999998</v>
      </c>
      <c r="V2014" s="324">
        <v>0</v>
      </c>
      <c r="W2014" s="324">
        <v>3.6714E-8</v>
      </c>
      <c r="X2014" s="324">
        <v>143.61625736033318</v>
      </c>
      <c r="Y2014" s="324">
        <v>0.75280000000000002</v>
      </c>
      <c r="Z2014" s="324">
        <v>2.169</v>
      </c>
      <c r="AA2014" s="324">
        <v>3.6714E-8</v>
      </c>
      <c r="AB2014" s="324">
        <v>143.61625736033318</v>
      </c>
      <c r="AC2014" s="324">
        <v>0.75280000000000002</v>
      </c>
      <c r="AD2014" s="324">
        <v>2.169</v>
      </c>
      <c r="AE2014" s="324">
        <v>3.6714E-8</v>
      </c>
      <c r="AF2014" s="324">
        <v>143.61625736033318</v>
      </c>
      <c r="AG2014" s="324">
        <v>0.75280000000000002</v>
      </c>
      <c r="AH2014" s="324">
        <v>2.169</v>
      </c>
      <c r="AI2014" s="324">
        <v>0</v>
      </c>
      <c r="AJ2014" s="324">
        <v>0</v>
      </c>
      <c r="AK2014" s="324">
        <v>0</v>
      </c>
      <c r="AL2014" s="324">
        <v>0</v>
      </c>
      <c r="AM2014" s="396">
        <v>0</v>
      </c>
      <c r="AN2014" s="324">
        <v>0</v>
      </c>
      <c r="AO2014" s="324">
        <v>1000000000</v>
      </c>
      <c r="AP2014" s="324">
        <v>0</v>
      </c>
      <c r="AQ2014" s="324">
        <v>0</v>
      </c>
      <c r="AR2014" s="324">
        <v>0</v>
      </c>
      <c r="AS2014" s="324">
        <v>744043100</v>
      </c>
      <c r="AT2014" s="324">
        <v>0</v>
      </c>
      <c r="AU2014" s="324">
        <v>0</v>
      </c>
      <c r="AV2014" s="324">
        <v>0</v>
      </c>
      <c r="AW2014" s="311"/>
      <c r="AX2014" s="311"/>
      <c r="AY2014" s="311"/>
      <c r="AZ2014" s="311"/>
      <c r="BA2014" s="311"/>
      <c r="BB2014" s="311"/>
      <c r="BC2014" s="311"/>
      <c r="BD2014" s="311"/>
      <c r="BE2014" s="311"/>
      <c r="BF2014" s="311"/>
      <c r="BG2014" s="311"/>
      <c r="BH2014" s="311"/>
      <c r="BI2014" s="311"/>
      <c r="BJ2014" s="311"/>
      <c r="BK2014" s="311"/>
      <c r="BL2014" s="311"/>
      <c r="BM2014" s="311"/>
      <c r="BN2014" s="311"/>
      <c r="BO2014" s="311"/>
      <c r="BP2014" s="311"/>
      <c r="BQ2014" s="311"/>
      <c r="BR2014" s="311"/>
      <c r="BS2014" s="311"/>
      <c r="BT2014" s="311"/>
      <c r="BU2014" s="311"/>
      <c r="BV2014" s="311"/>
      <c r="BW2014" s="311"/>
      <c r="BX2014" s="311"/>
      <c r="BY2014" s="311"/>
      <c r="BZ2014" s="311"/>
      <c r="CA2014" s="311"/>
      <c r="CB2014" s="311"/>
      <c r="CC2014" s="311"/>
      <c r="CD2014" s="311"/>
      <c r="CE2014" s="311"/>
      <c r="CF2014" s="311"/>
      <c r="CG2014" s="311"/>
      <c r="CH2014" s="311"/>
      <c r="CI2014" s="311"/>
      <c r="CJ2014" s="311"/>
      <c r="CK2014" s="311"/>
      <c r="CL2014" s="311"/>
      <c r="CM2014" s="311"/>
      <c r="CN2014" s="311"/>
      <c r="CO2014" s="311"/>
      <c r="CP2014" s="311"/>
      <c r="CQ2014" s="311"/>
      <c r="CR2014" s="311"/>
      <c r="CS2014" s="311"/>
      <c r="CT2014" s="311"/>
      <c r="CU2014" s="311"/>
      <c r="CV2014" s="311"/>
      <c r="CW2014" s="311"/>
      <c r="CX2014" s="311"/>
      <c r="CY2014" s="311"/>
    </row>
    <row r="2015" spans="1:103" s="390" customFormat="1">
      <c r="A2015" s="324" t="s">
        <v>2347</v>
      </c>
      <c r="B2015" s="324">
        <v>744043120</v>
      </c>
      <c r="C2015" s="324">
        <v>12</v>
      </c>
      <c r="D2015" s="324">
        <v>30</v>
      </c>
      <c r="E2015" s="395">
        <v>0.125</v>
      </c>
      <c r="F2015" s="324">
        <v>0</v>
      </c>
      <c r="G2015" s="324">
        <v>0.95</v>
      </c>
      <c r="H2015" s="324">
        <v>0.65</v>
      </c>
      <c r="I2015" s="324">
        <v>1.1200000000000001</v>
      </c>
      <c r="J2015" s="326">
        <v>30</v>
      </c>
      <c r="K2015" s="326">
        <v>125</v>
      </c>
      <c r="L2015" s="326">
        <v>1</v>
      </c>
      <c r="M2015" s="324">
        <v>4.8</v>
      </c>
      <c r="N2015" s="324">
        <v>4.8</v>
      </c>
      <c r="O2015" s="324">
        <v>2.8</v>
      </c>
      <c r="P2015" s="324">
        <v>101</v>
      </c>
      <c r="Q2015" s="324" t="s">
        <v>293</v>
      </c>
      <c r="R2015" s="324">
        <v>1</v>
      </c>
      <c r="S2015" s="324">
        <v>0</v>
      </c>
      <c r="T2015" s="324">
        <v>500</v>
      </c>
      <c r="U2015" s="324">
        <v>0.68159999999999998</v>
      </c>
      <c r="V2015" s="324">
        <v>0</v>
      </c>
      <c r="W2015" s="324">
        <v>3.6714E-8</v>
      </c>
      <c r="X2015" s="324">
        <v>153.70821058024848</v>
      </c>
      <c r="Y2015" s="324">
        <v>0.75280000000000002</v>
      </c>
      <c r="Z2015" s="324">
        <v>2.169</v>
      </c>
      <c r="AA2015" s="324">
        <v>3.6714E-8</v>
      </c>
      <c r="AB2015" s="324">
        <v>153.70821058024848</v>
      </c>
      <c r="AC2015" s="324">
        <v>0.75280000000000002</v>
      </c>
      <c r="AD2015" s="324">
        <v>2.169</v>
      </c>
      <c r="AE2015" s="324">
        <v>3.6714E-8</v>
      </c>
      <c r="AF2015" s="324">
        <v>153.70821058024848</v>
      </c>
      <c r="AG2015" s="324">
        <v>0.75280000000000002</v>
      </c>
      <c r="AH2015" s="324">
        <v>2.169</v>
      </c>
      <c r="AI2015" s="324">
        <v>0</v>
      </c>
      <c r="AJ2015" s="324">
        <v>0</v>
      </c>
      <c r="AK2015" s="324">
        <v>0</v>
      </c>
      <c r="AL2015" s="324">
        <v>0</v>
      </c>
      <c r="AM2015" s="396">
        <v>0</v>
      </c>
      <c r="AN2015" s="324">
        <v>0</v>
      </c>
      <c r="AO2015" s="324">
        <v>1000000000</v>
      </c>
      <c r="AP2015" s="324">
        <v>0</v>
      </c>
      <c r="AQ2015" s="324">
        <v>0</v>
      </c>
      <c r="AR2015" s="324">
        <v>0</v>
      </c>
      <c r="AS2015" s="324">
        <v>744043120</v>
      </c>
      <c r="AT2015" s="324">
        <v>0</v>
      </c>
      <c r="AU2015" s="324">
        <v>0</v>
      </c>
      <c r="AV2015" s="324">
        <v>0</v>
      </c>
      <c r="AW2015" s="311"/>
      <c r="AX2015" s="311"/>
      <c r="AY2015" s="311"/>
      <c r="AZ2015" s="311"/>
      <c r="BA2015" s="311"/>
      <c r="BB2015" s="311"/>
      <c r="BC2015" s="311"/>
      <c r="BD2015" s="311"/>
      <c r="BE2015" s="311"/>
      <c r="BF2015" s="311"/>
      <c r="BG2015" s="311"/>
      <c r="BH2015" s="311"/>
      <c r="BI2015" s="311"/>
      <c r="BJ2015" s="311"/>
      <c r="BK2015" s="311"/>
      <c r="BL2015" s="311"/>
      <c r="BM2015" s="311"/>
      <c r="BN2015" s="311"/>
      <c r="BO2015" s="311"/>
      <c r="BP2015" s="311"/>
      <c r="BQ2015" s="311"/>
      <c r="BR2015" s="311"/>
      <c r="BS2015" s="311"/>
      <c r="BT2015" s="311"/>
      <c r="BU2015" s="311"/>
      <c r="BV2015" s="311"/>
      <c r="BW2015" s="311"/>
      <c r="BX2015" s="311"/>
      <c r="BY2015" s="311"/>
      <c r="BZ2015" s="311"/>
      <c r="CA2015" s="311"/>
      <c r="CB2015" s="311"/>
      <c r="CC2015" s="311"/>
      <c r="CD2015" s="311"/>
      <c r="CE2015" s="311"/>
      <c r="CF2015" s="311"/>
      <c r="CG2015" s="311"/>
      <c r="CH2015" s="311"/>
      <c r="CI2015" s="311"/>
      <c r="CJ2015" s="311"/>
      <c r="CK2015" s="311"/>
      <c r="CL2015" s="311"/>
      <c r="CM2015" s="311"/>
      <c r="CN2015" s="311"/>
      <c r="CO2015" s="311"/>
      <c r="CP2015" s="311"/>
      <c r="CQ2015" s="311"/>
      <c r="CR2015" s="311"/>
      <c r="CS2015" s="311"/>
      <c r="CT2015" s="311"/>
      <c r="CU2015" s="311"/>
      <c r="CV2015" s="311"/>
      <c r="CW2015" s="311"/>
      <c r="CX2015" s="311"/>
      <c r="CY2015" s="311"/>
    </row>
    <row r="2016" spans="1:103" s="390" customFormat="1">
      <c r="A2016" s="324" t="s">
        <v>2347</v>
      </c>
      <c r="B2016" s="324">
        <v>744043150</v>
      </c>
      <c r="C2016" s="324">
        <v>15</v>
      </c>
      <c r="D2016" s="324">
        <v>30</v>
      </c>
      <c r="E2016" s="395">
        <v>0.15</v>
      </c>
      <c r="F2016" s="324">
        <v>0</v>
      </c>
      <c r="G2016" s="324">
        <v>0.75</v>
      </c>
      <c r="H2016" s="324">
        <v>0.65</v>
      </c>
      <c r="I2016" s="324">
        <v>1.03</v>
      </c>
      <c r="J2016" s="326">
        <v>30</v>
      </c>
      <c r="K2016" s="326">
        <v>125</v>
      </c>
      <c r="L2016" s="326">
        <v>1</v>
      </c>
      <c r="M2016" s="324">
        <v>4.8</v>
      </c>
      <c r="N2016" s="324">
        <v>4.8</v>
      </c>
      <c r="O2016" s="324">
        <v>2.8</v>
      </c>
      <c r="P2016" s="324">
        <v>101</v>
      </c>
      <c r="Q2016" s="324" t="s">
        <v>293</v>
      </c>
      <c r="R2016" s="324">
        <v>1</v>
      </c>
      <c r="S2016" s="324">
        <v>0</v>
      </c>
      <c r="T2016" s="324">
        <v>500</v>
      </c>
      <c r="U2016" s="324">
        <v>0.68159999999999998</v>
      </c>
      <c r="V2016" s="324">
        <v>0</v>
      </c>
      <c r="W2016" s="324">
        <v>3.6714E-8</v>
      </c>
      <c r="X2016" s="324">
        <v>173.39035949601202</v>
      </c>
      <c r="Y2016" s="324">
        <v>0.75280000000000002</v>
      </c>
      <c r="Z2016" s="324">
        <v>2.169</v>
      </c>
      <c r="AA2016" s="324">
        <v>3.6714E-8</v>
      </c>
      <c r="AB2016" s="324">
        <v>173.39035949601202</v>
      </c>
      <c r="AC2016" s="324">
        <v>0.75280000000000002</v>
      </c>
      <c r="AD2016" s="324">
        <v>2.169</v>
      </c>
      <c r="AE2016" s="324">
        <v>3.6714E-8</v>
      </c>
      <c r="AF2016" s="324">
        <v>173.39035949601202</v>
      </c>
      <c r="AG2016" s="324">
        <v>0.75280000000000002</v>
      </c>
      <c r="AH2016" s="324">
        <v>2.169</v>
      </c>
      <c r="AI2016" s="324">
        <v>0</v>
      </c>
      <c r="AJ2016" s="324">
        <v>0</v>
      </c>
      <c r="AK2016" s="324">
        <v>0</v>
      </c>
      <c r="AL2016" s="324">
        <v>0</v>
      </c>
      <c r="AM2016" s="396">
        <v>0</v>
      </c>
      <c r="AN2016" s="324">
        <v>0</v>
      </c>
      <c r="AO2016" s="324">
        <v>1000000000</v>
      </c>
      <c r="AP2016" s="324">
        <v>0</v>
      </c>
      <c r="AQ2016" s="324">
        <v>0</v>
      </c>
      <c r="AR2016" s="324">
        <v>0</v>
      </c>
      <c r="AS2016" s="324">
        <v>744043150</v>
      </c>
      <c r="AT2016" s="324">
        <v>0</v>
      </c>
      <c r="AU2016" s="324">
        <v>0</v>
      </c>
      <c r="AV2016" s="324">
        <v>0</v>
      </c>
      <c r="AW2016" s="311"/>
      <c r="AX2016" s="311"/>
      <c r="AY2016" s="311"/>
      <c r="AZ2016" s="311"/>
      <c r="BA2016" s="311"/>
      <c r="BB2016" s="311"/>
      <c r="BC2016" s="311"/>
      <c r="BD2016" s="311"/>
      <c r="BE2016" s="311"/>
      <c r="BF2016" s="311"/>
      <c r="BG2016" s="311"/>
      <c r="BH2016" s="311"/>
      <c r="BI2016" s="311"/>
      <c r="BJ2016" s="311"/>
      <c r="BK2016" s="311"/>
      <c r="BL2016" s="311"/>
      <c r="BM2016" s="311"/>
      <c r="BN2016" s="311"/>
      <c r="BO2016" s="311"/>
      <c r="BP2016" s="311"/>
      <c r="BQ2016" s="311"/>
      <c r="BR2016" s="311"/>
      <c r="BS2016" s="311"/>
      <c r="BT2016" s="311"/>
      <c r="BU2016" s="311"/>
      <c r="BV2016" s="311"/>
      <c r="BW2016" s="311"/>
      <c r="BX2016" s="311"/>
      <c r="BY2016" s="311"/>
      <c r="BZ2016" s="311"/>
      <c r="CA2016" s="311"/>
      <c r="CB2016" s="311"/>
      <c r="CC2016" s="311"/>
      <c r="CD2016" s="311"/>
      <c r="CE2016" s="311"/>
      <c r="CF2016" s="311"/>
      <c r="CG2016" s="311"/>
      <c r="CH2016" s="311"/>
      <c r="CI2016" s="311"/>
      <c r="CJ2016" s="311"/>
      <c r="CK2016" s="311"/>
      <c r="CL2016" s="311"/>
      <c r="CM2016" s="311"/>
      <c r="CN2016" s="311"/>
      <c r="CO2016" s="311"/>
      <c r="CP2016" s="311"/>
      <c r="CQ2016" s="311"/>
      <c r="CR2016" s="311"/>
      <c r="CS2016" s="311"/>
      <c r="CT2016" s="311"/>
      <c r="CU2016" s="311"/>
      <c r="CV2016" s="311"/>
      <c r="CW2016" s="311"/>
      <c r="CX2016" s="311"/>
      <c r="CY2016" s="311"/>
    </row>
    <row r="2017" spans="1:103" s="390" customFormat="1">
      <c r="A2017" s="324" t="s">
        <v>2347</v>
      </c>
      <c r="B2017" s="324">
        <v>744043180</v>
      </c>
      <c r="C2017" s="324">
        <v>18</v>
      </c>
      <c r="D2017" s="324">
        <v>30</v>
      </c>
      <c r="E2017" s="395">
        <v>0.1605</v>
      </c>
      <c r="F2017" s="324">
        <v>0</v>
      </c>
      <c r="G2017" s="324">
        <v>0.7</v>
      </c>
      <c r="H2017" s="324">
        <v>0.65</v>
      </c>
      <c r="I2017" s="324">
        <v>0.98</v>
      </c>
      <c r="J2017" s="326">
        <v>30</v>
      </c>
      <c r="K2017" s="326">
        <v>125</v>
      </c>
      <c r="L2017" s="326">
        <v>1</v>
      </c>
      <c r="M2017" s="324">
        <v>4.8</v>
      </c>
      <c r="N2017" s="324">
        <v>4.8</v>
      </c>
      <c r="O2017" s="324">
        <v>2.8</v>
      </c>
      <c r="P2017" s="324">
        <v>101</v>
      </c>
      <c r="Q2017" s="324" t="s">
        <v>293</v>
      </c>
      <c r="R2017" s="324">
        <v>1</v>
      </c>
      <c r="S2017" s="324">
        <v>0</v>
      </c>
      <c r="T2017" s="324">
        <v>500</v>
      </c>
      <c r="U2017" s="324">
        <v>0.68159999999999998</v>
      </c>
      <c r="V2017" s="324">
        <v>0</v>
      </c>
      <c r="W2017" s="324">
        <v>3.6714E-8</v>
      </c>
      <c r="X2017" s="324">
        <v>189.57345971563981</v>
      </c>
      <c r="Y2017" s="324">
        <v>0.75280000000000002</v>
      </c>
      <c r="Z2017" s="324">
        <v>2.169</v>
      </c>
      <c r="AA2017" s="324">
        <v>3.6714E-8</v>
      </c>
      <c r="AB2017" s="324">
        <v>189.57345971563981</v>
      </c>
      <c r="AC2017" s="324">
        <v>0.75280000000000002</v>
      </c>
      <c r="AD2017" s="324">
        <v>2.169</v>
      </c>
      <c r="AE2017" s="324">
        <v>3.6714E-8</v>
      </c>
      <c r="AF2017" s="324">
        <v>189.57345971563981</v>
      </c>
      <c r="AG2017" s="324">
        <v>0.75280000000000002</v>
      </c>
      <c r="AH2017" s="324">
        <v>2.169</v>
      </c>
      <c r="AI2017" s="324">
        <v>0</v>
      </c>
      <c r="AJ2017" s="324">
        <v>0</v>
      </c>
      <c r="AK2017" s="324">
        <v>0</v>
      </c>
      <c r="AL2017" s="324">
        <v>0</v>
      </c>
      <c r="AM2017" s="396">
        <v>0</v>
      </c>
      <c r="AN2017" s="324">
        <v>0</v>
      </c>
      <c r="AO2017" s="324">
        <v>1000000000</v>
      </c>
      <c r="AP2017" s="324">
        <v>0</v>
      </c>
      <c r="AQ2017" s="324">
        <v>0</v>
      </c>
      <c r="AR2017" s="324">
        <v>0</v>
      </c>
      <c r="AS2017" s="324">
        <v>744043180</v>
      </c>
      <c r="AT2017" s="324">
        <v>0</v>
      </c>
      <c r="AU2017" s="324">
        <v>0</v>
      </c>
      <c r="AV2017" s="324">
        <v>0</v>
      </c>
      <c r="AW2017" s="311"/>
      <c r="AX2017" s="311"/>
      <c r="AY2017" s="311"/>
      <c r="AZ2017" s="311"/>
      <c r="BA2017" s="311"/>
      <c r="BB2017" s="311"/>
      <c r="BC2017" s="311"/>
      <c r="BD2017" s="311"/>
      <c r="BE2017" s="311"/>
      <c r="BF2017" s="311"/>
      <c r="BG2017" s="311"/>
      <c r="BH2017" s="311"/>
      <c r="BI2017" s="311"/>
      <c r="BJ2017" s="311"/>
      <c r="BK2017" s="311"/>
      <c r="BL2017" s="311"/>
      <c r="BM2017" s="311"/>
      <c r="BN2017" s="311"/>
      <c r="BO2017" s="311"/>
      <c r="BP2017" s="311"/>
      <c r="BQ2017" s="311"/>
      <c r="BR2017" s="311"/>
      <c r="BS2017" s="311"/>
      <c r="BT2017" s="311"/>
      <c r="BU2017" s="311"/>
      <c r="BV2017" s="311"/>
      <c r="BW2017" s="311"/>
      <c r="BX2017" s="311"/>
      <c r="BY2017" s="311"/>
      <c r="BZ2017" s="311"/>
      <c r="CA2017" s="311"/>
      <c r="CB2017" s="311"/>
      <c r="CC2017" s="311"/>
      <c r="CD2017" s="311"/>
      <c r="CE2017" s="311"/>
      <c r="CF2017" s="311"/>
      <c r="CG2017" s="311"/>
      <c r="CH2017" s="311"/>
      <c r="CI2017" s="311"/>
      <c r="CJ2017" s="311"/>
      <c r="CK2017" s="311"/>
      <c r="CL2017" s="311"/>
      <c r="CM2017" s="311"/>
      <c r="CN2017" s="311"/>
      <c r="CO2017" s="311"/>
      <c r="CP2017" s="311"/>
      <c r="CQ2017" s="311"/>
      <c r="CR2017" s="311"/>
      <c r="CS2017" s="311"/>
      <c r="CT2017" s="311"/>
      <c r="CU2017" s="311"/>
      <c r="CV2017" s="311"/>
      <c r="CW2017" s="311"/>
      <c r="CX2017" s="311"/>
      <c r="CY2017" s="311"/>
    </row>
    <row r="2018" spans="1:103" s="390" customFormat="1">
      <c r="A2018" s="324" t="s">
        <v>2347</v>
      </c>
      <c r="B2018" s="324">
        <v>744043220</v>
      </c>
      <c r="C2018" s="324">
        <v>22</v>
      </c>
      <c r="D2018" s="324">
        <v>30</v>
      </c>
      <c r="E2018" s="395">
        <v>0.18559999999999999</v>
      </c>
      <c r="F2018" s="324">
        <v>0</v>
      </c>
      <c r="G2018" s="324">
        <v>0.7</v>
      </c>
      <c r="H2018" s="324">
        <v>0.65</v>
      </c>
      <c r="I2018" s="324">
        <v>0.92500000000000004</v>
      </c>
      <c r="J2018" s="326">
        <v>30</v>
      </c>
      <c r="K2018" s="326">
        <v>125</v>
      </c>
      <c r="L2018" s="326">
        <v>1</v>
      </c>
      <c r="M2018" s="324">
        <v>4.8</v>
      </c>
      <c r="N2018" s="324">
        <v>4.8</v>
      </c>
      <c r="O2018" s="324">
        <v>2.8</v>
      </c>
      <c r="P2018" s="324">
        <v>101</v>
      </c>
      <c r="Q2018" s="324" t="s">
        <v>293</v>
      </c>
      <c r="R2018" s="324">
        <v>1</v>
      </c>
      <c r="S2018" s="324">
        <v>0</v>
      </c>
      <c r="T2018" s="324">
        <v>500</v>
      </c>
      <c r="U2018" s="324">
        <v>0.68159999999999998</v>
      </c>
      <c r="V2018" s="324">
        <v>0</v>
      </c>
      <c r="W2018" s="324">
        <v>3.6714E-8</v>
      </c>
      <c r="X2018" s="324">
        <v>212.78653641551406</v>
      </c>
      <c r="Y2018" s="324">
        <v>0.75280000000000002</v>
      </c>
      <c r="Z2018" s="324">
        <v>2.169</v>
      </c>
      <c r="AA2018" s="324">
        <v>3.6714E-8</v>
      </c>
      <c r="AB2018" s="324">
        <v>212.78653641551406</v>
      </c>
      <c r="AC2018" s="324">
        <v>0.75280000000000002</v>
      </c>
      <c r="AD2018" s="324">
        <v>2.169</v>
      </c>
      <c r="AE2018" s="324">
        <v>3.6714E-8</v>
      </c>
      <c r="AF2018" s="324">
        <v>212.78653641551406</v>
      </c>
      <c r="AG2018" s="324">
        <v>0.75280000000000002</v>
      </c>
      <c r="AH2018" s="324">
        <v>2.169</v>
      </c>
      <c r="AI2018" s="324">
        <v>0</v>
      </c>
      <c r="AJ2018" s="324">
        <v>0</v>
      </c>
      <c r="AK2018" s="324">
        <v>0</v>
      </c>
      <c r="AL2018" s="324">
        <v>0</v>
      </c>
      <c r="AM2018" s="396">
        <v>0</v>
      </c>
      <c r="AN2018" s="324">
        <v>0</v>
      </c>
      <c r="AO2018" s="324">
        <v>1000000000</v>
      </c>
      <c r="AP2018" s="324">
        <v>0</v>
      </c>
      <c r="AQ2018" s="324">
        <v>0</v>
      </c>
      <c r="AR2018" s="324">
        <v>0</v>
      </c>
      <c r="AS2018" s="324">
        <v>744043220</v>
      </c>
      <c r="AT2018" s="324">
        <v>0</v>
      </c>
      <c r="AU2018" s="324">
        <v>0</v>
      </c>
      <c r="AV2018" s="324">
        <v>0</v>
      </c>
      <c r="AW2018" s="311"/>
      <c r="AX2018" s="311"/>
      <c r="AY2018" s="311"/>
      <c r="AZ2018" s="311"/>
      <c r="BA2018" s="311"/>
      <c r="BB2018" s="311"/>
      <c r="BC2018" s="311"/>
      <c r="BD2018" s="311"/>
      <c r="BE2018" s="311"/>
      <c r="BF2018" s="311"/>
      <c r="BG2018" s="311"/>
      <c r="BH2018" s="311"/>
      <c r="BI2018" s="311"/>
      <c r="BJ2018" s="311"/>
      <c r="BK2018" s="311"/>
      <c r="BL2018" s="311"/>
      <c r="BM2018" s="311"/>
      <c r="BN2018" s="311"/>
      <c r="BO2018" s="311"/>
      <c r="BP2018" s="311"/>
      <c r="BQ2018" s="311"/>
      <c r="BR2018" s="311"/>
      <c r="BS2018" s="311"/>
      <c r="BT2018" s="311"/>
      <c r="BU2018" s="311"/>
      <c r="BV2018" s="311"/>
      <c r="BW2018" s="311"/>
      <c r="BX2018" s="311"/>
      <c r="BY2018" s="311"/>
      <c r="BZ2018" s="311"/>
      <c r="CA2018" s="311"/>
      <c r="CB2018" s="311"/>
      <c r="CC2018" s="311"/>
      <c r="CD2018" s="311"/>
      <c r="CE2018" s="311"/>
      <c r="CF2018" s="311"/>
      <c r="CG2018" s="311"/>
      <c r="CH2018" s="311"/>
      <c r="CI2018" s="311"/>
      <c r="CJ2018" s="311"/>
      <c r="CK2018" s="311"/>
      <c r="CL2018" s="311"/>
      <c r="CM2018" s="311"/>
      <c r="CN2018" s="311"/>
      <c r="CO2018" s="311"/>
      <c r="CP2018" s="311"/>
      <c r="CQ2018" s="311"/>
      <c r="CR2018" s="311"/>
      <c r="CS2018" s="311"/>
      <c r="CT2018" s="311"/>
      <c r="CU2018" s="311"/>
      <c r="CV2018" s="311"/>
      <c r="CW2018" s="311"/>
      <c r="CX2018" s="311"/>
      <c r="CY2018" s="311"/>
    </row>
    <row r="2019" spans="1:103" s="390" customFormat="1">
      <c r="A2019" s="324" t="s">
        <v>2347</v>
      </c>
      <c r="B2019" s="324">
        <v>744043330</v>
      </c>
      <c r="C2019" s="324">
        <v>33</v>
      </c>
      <c r="D2019" s="324">
        <v>30</v>
      </c>
      <c r="E2019" s="395">
        <v>0.2301</v>
      </c>
      <c r="F2019" s="324">
        <v>0</v>
      </c>
      <c r="G2019" s="324">
        <v>0.55000000000000004</v>
      </c>
      <c r="H2019" s="324">
        <v>0.65</v>
      </c>
      <c r="I2019" s="324">
        <v>0.82</v>
      </c>
      <c r="J2019" s="326">
        <v>30</v>
      </c>
      <c r="K2019" s="326">
        <v>125</v>
      </c>
      <c r="L2019" s="326">
        <v>1</v>
      </c>
      <c r="M2019" s="324">
        <v>4.8</v>
      </c>
      <c r="N2019" s="324">
        <v>4.8</v>
      </c>
      <c r="O2019" s="324">
        <v>2.8</v>
      </c>
      <c r="P2019" s="324">
        <v>101</v>
      </c>
      <c r="Q2019" s="324" t="s">
        <v>293</v>
      </c>
      <c r="R2019" s="324">
        <v>1</v>
      </c>
      <c r="S2019" s="324">
        <v>0</v>
      </c>
      <c r="T2019" s="324">
        <v>500</v>
      </c>
      <c r="U2019" s="324">
        <v>0.68159999999999998</v>
      </c>
      <c r="V2019" s="324">
        <v>0</v>
      </c>
      <c r="W2019" s="324">
        <v>3.6714E-8</v>
      </c>
      <c r="X2019" s="324">
        <v>265.08153265322511</v>
      </c>
      <c r="Y2019" s="324">
        <v>0.75280000000000002</v>
      </c>
      <c r="Z2019" s="324">
        <v>2.169</v>
      </c>
      <c r="AA2019" s="324">
        <v>3.6714E-8</v>
      </c>
      <c r="AB2019" s="324">
        <v>265.08153265322511</v>
      </c>
      <c r="AC2019" s="324">
        <v>0.75280000000000002</v>
      </c>
      <c r="AD2019" s="324">
        <v>2.169</v>
      </c>
      <c r="AE2019" s="324">
        <v>3.6714E-8</v>
      </c>
      <c r="AF2019" s="324">
        <v>265.08153265322511</v>
      </c>
      <c r="AG2019" s="324">
        <v>0.75280000000000002</v>
      </c>
      <c r="AH2019" s="324">
        <v>2.169</v>
      </c>
      <c r="AI2019" s="324">
        <v>0</v>
      </c>
      <c r="AJ2019" s="324">
        <v>0</v>
      </c>
      <c r="AK2019" s="324">
        <v>0</v>
      </c>
      <c r="AL2019" s="324">
        <v>0</v>
      </c>
      <c r="AM2019" s="396">
        <v>0</v>
      </c>
      <c r="AN2019" s="324">
        <v>0</v>
      </c>
      <c r="AO2019" s="324">
        <v>1000000000</v>
      </c>
      <c r="AP2019" s="324">
        <v>0</v>
      </c>
      <c r="AQ2019" s="324">
        <v>0</v>
      </c>
      <c r="AR2019" s="324">
        <v>0</v>
      </c>
      <c r="AS2019" s="324">
        <v>744043330</v>
      </c>
      <c r="AT2019" s="324">
        <v>0</v>
      </c>
      <c r="AU2019" s="324">
        <v>0</v>
      </c>
      <c r="AV2019" s="324">
        <v>0</v>
      </c>
      <c r="AW2019" s="311"/>
      <c r="AX2019" s="311"/>
      <c r="AY2019" s="311"/>
      <c r="AZ2019" s="311"/>
      <c r="BA2019" s="311"/>
      <c r="BB2019" s="311"/>
      <c r="BC2019" s="311"/>
      <c r="BD2019" s="311"/>
      <c r="BE2019" s="311"/>
      <c r="BF2019" s="311"/>
      <c r="BG2019" s="311"/>
      <c r="BH2019" s="311"/>
      <c r="BI2019" s="311"/>
      <c r="BJ2019" s="311"/>
      <c r="BK2019" s="311"/>
      <c r="BL2019" s="311"/>
      <c r="BM2019" s="311"/>
      <c r="BN2019" s="311"/>
      <c r="BO2019" s="311"/>
      <c r="BP2019" s="311"/>
      <c r="BQ2019" s="311"/>
      <c r="BR2019" s="311"/>
      <c r="BS2019" s="311"/>
      <c r="BT2019" s="311"/>
      <c r="BU2019" s="311"/>
      <c r="BV2019" s="311"/>
      <c r="BW2019" s="311"/>
      <c r="BX2019" s="311"/>
      <c r="BY2019" s="311"/>
      <c r="BZ2019" s="311"/>
      <c r="CA2019" s="311"/>
      <c r="CB2019" s="311"/>
      <c r="CC2019" s="311"/>
      <c r="CD2019" s="311"/>
      <c r="CE2019" s="311"/>
      <c r="CF2019" s="311"/>
      <c r="CG2019" s="311"/>
      <c r="CH2019" s="311"/>
      <c r="CI2019" s="311"/>
      <c r="CJ2019" s="311"/>
      <c r="CK2019" s="311"/>
      <c r="CL2019" s="311"/>
      <c r="CM2019" s="311"/>
      <c r="CN2019" s="311"/>
      <c r="CO2019" s="311"/>
      <c r="CP2019" s="311"/>
      <c r="CQ2019" s="311"/>
      <c r="CR2019" s="311"/>
      <c r="CS2019" s="311"/>
      <c r="CT2019" s="311"/>
      <c r="CU2019" s="311"/>
      <c r="CV2019" s="311"/>
      <c r="CW2019" s="311"/>
      <c r="CX2019" s="311"/>
      <c r="CY2019" s="311"/>
    </row>
    <row r="2020" spans="1:103" s="390" customFormat="1">
      <c r="A2020" s="324" t="s">
        <v>2347</v>
      </c>
      <c r="B2020" s="324">
        <v>744043470</v>
      </c>
      <c r="C2020" s="324">
        <v>47</v>
      </c>
      <c r="D2020" s="324">
        <v>30</v>
      </c>
      <c r="E2020" s="395">
        <v>0.28000000000000003</v>
      </c>
      <c r="F2020" s="324">
        <v>0</v>
      </c>
      <c r="G2020" s="324">
        <v>0.5</v>
      </c>
      <c r="H2020" s="324">
        <v>0.65</v>
      </c>
      <c r="I2020" s="324">
        <v>0.75</v>
      </c>
      <c r="J2020" s="326">
        <v>30</v>
      </c>
      <c r="K2020" s="326">
        <v>125</v>
      </c>
      <c r="L2020" s="326">
        <v>1</v>
      </c>
      <c r="M2020" s="324">
        <v>4.8</v>
      </c>
      <c r="N2020" s="324">
        <v>4.8</v>
      </c>
      <c r="O2020" s="324">
        <v>2.8</v>
      </c>
      <c r="P2020" s="324">
        <v>101</v>
      </c>
      <c r="Q2020" s="324" t="s">
        <v>293</v>
      </c>
      <c r="R2020" s="324">
        <v>1</v>
      </c>
      <c r="S2020" s="324">
        <v>0</v>
      </c>
      <c r="T2020" s="324">
        <v>500</v>
      </c>
      <c r="U2020" s="324">
        <v>0.68159999999999998</v>
      </c>
      <c r="V2020" s="324">
        <v>0</v>
      </c>
      <c r="W2020" s="324">
        <v>3.6714E-8</v>
      </c>
      <c r="X2020" s="324">
        <v>305.13536324092712</v>
      </c>
      <c r="Y2020" s="324">
        <v>0.75280000000000002</v>
      </c>
      <c r="Z2020" s="324">
        <v>2.169</v>
      </c>
      <c r="AA2020" s="324">
        <v>3.6714E-8</v>
      </c>
      <c r="AB2020" s="324">
        <v>305.13536324092712</v>
      </c>
      <c r="AC2020" s="324">
        <v>0.75280000000000002</v>
      </c>
      <c r="AD2020" s="324">
        <v>2.169</v>
      </c>
      <c r="AE2020" s="324">
        <v>3.6714E-8</v>
      </c>
      <c r="AF2020" s="324">
        <v>305.13536324092712</v>
      </c>
      <c r="AG2020" s="324">
        <v>0.75280000000000002</v>
      </c>
      <c r="AH2020" s="324">
        <v>2.169</v>
      </c>
      <c r="AI2020" s="324">
        <v>0</v>
      </c>
      <c r="AJ2020" s="324">
        <v>0</v>
      </c>
      <c r="AK2020" s="324">
        <v>0</v>
      </c>
      <c r="AL2020" s="324">
        <v>0</v>
      </c>
      <c r="AM2020" s="396">
        <v>0</v>
      </c>
      <c r="AN2020" s="324">
        <v>0</v>
      </c>
      <c r="AO2020" s="324">
        <v>1000000000</v>
      </c>
      <c r="AP2020" s="324">
        <v>0</v>
      </c>
      <c r="AQ2020" s="324">
        <v>0</v>
      </c>
      <c r="AR2020" s="324">
        <v>0</v>
      </c>
      <c r="AS2020" s="324">
        <v>744043470</v>
      </c>
      <c r="AT2020" s="324">
        <v>0</v>
      </c>
      <c r="AU2020" s="324">
        <v>0</v>
      </c>
      <c r="AV2020" s="324">
        <v>0</v>
      </c>
      <c r="AW2020" s="311"/>
      <c r="AX2020" s="311"/>
      <c r="AY2020" s="311"/>
      <c r="AZ2020" s="311"/>
      <c r="BA2020" s="311"/>
      <c r="BB2020" s="311"/>
      <c r="BC2020" s="311"/>
      <c r="BD2020" s="311"/>
      <c r="BE2020" s="311"/>
      <c r="BF2020" s="311"/>
      <c r="BG2020" s="311"/>
      <c r="BH2020" s="311"/>
      <c r="BI2020" s="311"/>
      <c r="BJ2020" s="311"/>
      <c r="BK2020" s="311"/>
      <c r="BL2020" s="311"/>
      <c r="BM2020" s="311"/>
      <c r="BN2020" s="311"/>
      <c r="BO2020" s="311"/>
      <c r="BP2020" s="311"/>
      <c r="BQ2020" s="311"/>
      <c r="BR2020" s="311"/>
      <c r="BS2020" s="311"/>
      <c r="BT2020" s="311"/>
      <c r="BU2020" s="311"/>
      <c r="BV2020" s="311"/>
      <c r="BW2020" s="311"/>
      <c r="BX2020" s="311"/>
      <c r="BY2020" s="311"/>
      <c r="BZ2020" s="311"/>
      <c r="CA2020" s="311"/>
      <c r="CB2020" s="311"/>
      <c r="CC2020" s="311"/>
      <c r="CD2020" s="311"/>
      <c r="CE2020" s="311"/>
      <c r="CF2020" s="311"/>
      <c r="CG2020" s="311"/>
      <c r="CH2020" s="311"/>
      <c r="CI2020" s="311"/>
      <c r="CJ2020" s="311"/>
      <c r="CK2020" s="311"/>
      <c r="CL2020" s="311"/>
      <c r="CM2020" s="311"/>
      <c r="CN2020" s="311"/>
      <c r="CO2020" s="311"/>
      <c r="CP2020" s="311"/>
      <c r="CQ2020" s="311"/>
      <c r="CR2020" s="311"/>
      <c r="CS2020" s="311"/>
      <c r="CT2020" s="311"/>
      <c r="CU2020" s="311"/>
      <c r="CV2020" s="311"/>
      <c r="CW2020" s="311"/>
      <c r="CX2020" s="311"/>
      <c r="CY2020" s="311"/>
    </row>
    <row r="2021" spans="1:103" s="390" customFormat="1">
      <c r="A2021" s="324" t="s">
        <v>2347</v>
      </c>
      <c r="B2021" s="324">
        <v>744043680</v>
      </c>
      <c r="C2021" s="324">
        <v>68</v>
      </c>
      <c r="D2021" s="324">
        <v>30</v>
      </c>
      <c r="E2021" s="395">
        <v>0.4012</v>
      </c>
      <c r="F2021" s="324">
        <v>0</v>
      </c>
      <c r="G2021" s="324">
        <v>0.4</v>
      </c>
      <c r="H2021" s="324">
        <v>0.65</v>
      </c>
      <c r="I2021" s="324">
        <v>0.63</v>
      </c>
      <c r="J2021" s="326">
        <v>30</v>
      </c>
      <c r="K2021" s="326">
        <v>125</v>
      </c>
      <c r="L2021" s="326">
        <v>1</v>
      </c>
      <c r="M2021" s="324">
        <v>4.8</v>
      </c>
      <c r="N2021" s="324">
        <v>4.8</v>
      </c>
      <c r="O2021" s="324">
        <v>2.8</v>
      </c>
      <c r="P2021" s="324">
        <v>101</v>
      </c>
      <c r="Q2021" s="324" t="s">
        <v>293</v>
      </c>
      <c r="R2021" s="324">
        <v>1</v>
      </c>
      <c r="S2021" s="324">
        <v>0</v>
      </c>
      <c r="T2021" s="324">
        <v>500</v>
      </c>
      <c r="U2021" s="324">
        <v>0.68159999999999998</v>
      </c>
      <c r="V2021" s="324">
        <v>0</v>
      </c>
      <c r="W2021" s="324">
        <v>3.6714E-8</v>
      </c>
      <c r="X2021" s="324">
        <v>370.43089829492834</v>
      </c>
      <c r="Y2021" s="324">
        <v>0.75280000000000002</v>
      </c>
      <c r="Z2021" s="324">
        <v>2.169</v>
      </c>
      <c r="AA2021" s="324">
        <v>3.6714E-8</v>
      </c>
      <c r="AB2021" s="324">
        <v>370.43089829492834</v>
      </c>
      <c r="AC2021" s="324">
        <v>0.75280000000000002</v>
      </c>
      <c r="AD2021" s="324">
        <v>2.169</v>
      </c>
      <c r="AE2021" s="324">
        <v>3.6714E-8</v>
      </c>
      <c r="AF2021" s="324">
        <v>370.43089829492834</v>
      </c>
      <c r="AG2021" s="324">
        <v>0.75280000000000002</v>
      </c>
      <c r="AH2021" s="324">
        <v>2.169</v>
      </c>
      <c r="AI2021" s="324">
        <v>0</v>
      </c>
      <c r="AJ2021" s="324">
        <v>0</v>
      </c>
      <c r="AK2021" s="324">
        <v>0</v>
      </c>
      <c r="AL2021" s="324">
        <v>0</v>
      </c>
      <c r="AM2021" s="396">
        <v>0</v>
      </c>
      <c r="AN2021" s="324">
        <v>0</v>
      </c>
      <c r="AO2021" s="324">
        <v>1000000000</v>
      </c>
      <c r="AP2021" s="324">
        <v>0</v>
      </c>
      <c r="AQ2021" s="324">
        <v>0</v>
      </c>
      <c r="AR2021" s="324">
        <v>0</v>
      </c>
      <c r="AS2021" s="324">
        <v>744043680</v>
      </c>
      <c r="AT2021" s="324">
        <v>0</v>
      </c>
      <c r="AU2021" s="324">
        <v>0</v>
      </c>
      <c r="AV2021" s="324">
        <v>0</v>
      </c>
      <c r="AW2021" s="311"/>
      <c r="AX2021" s="311"/>
      <c r="AY2021" s="311"/>
      <c r="AZ2021" s="311"/>
      <c r="BA2021" s="311"/>
      <c r="BB2021" s="311"/>
      <c r="BC2021" s="311"/>
      <c r="BD2021" s="311"/>
      <c r="BE2021" s="311"/>
      <c r="BF2021" s="311"/>
      <c r="BG2021" s="311"/>
      <c r="BH2021" s="311"/>
      <c r="BI2021" s="311"/>
      <c r="BJ2021" s="311"/>
      <c r="BK2021" s="311"/>
      <c r="BL2021" s="311"/>
      <c r="BM2021" s="311"/>
      <c r="BN2021" s="311"/>
      <c r="BO2021" s="311"/>
      <c r="BP2021" s="311"/>
      <c r="BQ2021" s="311"/>
      <c r="BR2021" s="311"/>
      <c r="BS2021" s="311"/>
      <c r="BT2021" s="311"/>
      <c r="BU2021" s="311"/>
      <c r="BV2021" s="311"/>
      <c r="BW2021" s="311"/>
      <c r="BX2021" s="311"/>
      <c r="BY2021" s="311"/>
      <c r="BZ2021" s="311"/>
      <c r="CA2021" s="311"/>
      <c r="CB2021" s="311"/>
      <c r="CC2021" s="311"/>
      <c r="CD2021" s="311"/>
      <c r="CE2021" s="311"/>
      <c r="CF2021" s="311"/>
      <c r="CG2021" s="311"/>
      <c r="CH2021" s="311"/>
      <c r="CI2021" s="311"/>
      <c r="CJ2021" s="311"/>
      <c r="CK2021" s="311"/>
      <c r="CL2021" s="311"/>
      <c r="CM2021" s="311"/>
      <c r="CN2021" s="311"/>
      <c r="CO2021" s="311"/>
      <c r="CP2021" s="311"/>
      <c r="CQ2021" s="311"/>
      <c r="CR2021" s="311"/>
      <c r="CS2021" s="311"/>
      <c r="CT2021" s="311"/>
      <c r="CU2021" s="311"/>
      <c r="CV2021" s="311"/>
      <c r="CW2021" s="311"/>
      <c r="CX2021" s="311"/>
      <c r="CY2021" s="311"/>
    </row>
    <row r="2022" spans="1:103" s="390" customFormat="1">
      <c r="A2022" s="324" t="s">
        <v>2347</v>
      </c>
      <c r="B2022" s="324">
        <v>744043101</v>
      </c>
      <c r="C2022" s="324">
        <v>100</v>
      </c>
      <c r="D2022" s="324">
        <v>30</v>
      </c>
      <c r="E2022" s="395">
        <v>0.59950000000000014</v>
      </c>
      <c r="F2022" s="324">
        <v>0</v>
      </c>
      <c r="G2022" s="324">
        <v>0.28999999999999998</v>
      </c>
      <c r="H2022" s="324">
        <v>0.65</v>
      </c>
      <c r="I2022" s="324">
        <v>0.51</v>
      </c>
      <c r="J2022" s="326">
        <v>30</v>
      </c>
      <c r="K2022" s="326">
        <v>125</v>
      </c>
      <c r="L2022" s="326">
        <v>1</v>
      </c>
      <c r="M2022" s="324">
        <v>4.8</v>
      </c>
      <c r="N2022" s="324">
        <v>4.8</v>
      </c>
      <c r="O2022" s="324">
        <v>2.8</v>
      </c>
      <c r="P2022" s="324">
        <v>101</v>
      </c>
      <c r="Q2022" s="324" t="s">
        <v>293</v>
      </c>
      <c r="R2022" s="324">
        <v>1</v>
      </c>
      <c r="S2022" s="324">
        <v>0</v>
      </c>
      <c r="T2022" s="324">
        <v>500</v>
      </c>
      <c r="U2022" s="324">
        <v>0.68159999999999998</v>
      </c>
      <c r="V2022" s="324">
        <v>0</v>
      </c>
      <c r="W2022" s="324">
        <v>3.6714E-8</v>
      </c>
      <c r="X2022" s="324">
        <v>460.12975659135873</v>
      </c>
      <c r="Y2022" s="324">
        <v>0.75280000000000002</v>
      </c>
      <c r="Z2022" s="324">
        <v>2.169</v>
      </c>
      <c r="AA2022" s="324">
        <v>3.6714E-8</v>
      </c>
      <c r="AB2022" s="324">
        <v>460.12975659135873</v>
      </c>
      <c r="AC2022" s="324">
        <v>0.75280000000000002</v>
      </c>
      <c r="AD2022" s="324">
        <v>2.169</v>
      </c>
      <c r="AE2022" s="324">
        <v>3.6714E-8</v>
      </c>
      <c r="AF2022" s="324">
        <v>460.12975659135873</v>
      </c>
      <c r="AG2022" s="324">
        <v>0.75280000000000002</v>
      </c>
      <c r="AH2022" s="324">
        <v>2.169</v>
      </c>
      <c r="AI2022" s="324">
        <v>0</v>
      </c>
      <c r="AJ2022" s="324">
        <v>0</v>
      </c>
      <c r="AK2022" s="324">
        <v>0</v>
      </c>
      <c r="AL2022" s="324">
        <v>0</v>
      </c>
      <c r="AM2022" s="396">
        <v>0</v>
      </c>
      <c r="AN2022" s="324">
        <v>0</v>
      </c>
      <c r="AO2022" s="324">
        <v>1000000000</v>
      </c>
      <c r="AP2022" s="324">
        <v>0</v>
      </c>
      <c r="AQ2022" s="324">
        <v>0</v>
      </c>
      <c r="AR2022" s="324">
        <v>0</v>
      </c>
      <c r="AS2022" s="324">
        <v>744043101</v>
      </c>
      <c r="AT2022" s="324">
        <v>0</v>
      </c>
      <c r="AU2022" s="324">
        <v>0</v>
      </c>
      <c r="AV2022" s="324">
        <v>0</v>
      </c>
      <c r="AW2022" s="311"/>
      <c r="AX2022" s="311"/>
      <c r="AY2022" s="311"/>
      <c r="AZ2022" s="311"/>
      <c r="BA2022" s="311"/>
      <c r="BB2022" s="311"/>
      <c r="BC2022" s="311"/>
      <c r="BD2022" s="311"/>
      <c r="BE2022" s="311"/>
      <c r="BF2022" s="311"/>
      <c r="BG2022" s="311"/>
      <c r="BH2022" s="311"/>
      <c r="BI2022" s="311"/>
      <c r="BJ2022" s="311"/>
      <c r="BK2022" s="311"/>
      <c r="BL2022" s="311"/>
      <c r="BM2022" s="311"/>
      <c r="BN2022" s="311"/>
      <c r="BO2022" s="311"/>
      <c r="BP2022" s="311"/>
      <c r="BQ2022" s="311"/>
      <c r="BR2022" s="311"/>
      <c r="BS2022" s="311"/>
      <c r="BT2022" s="311"/>
      <c r="BU2022" s="311"/>
      <c r="BV2022" s="311"/>
      <c r="BW2022" s="311"/>
      <c r="BX2022" s="311"/>
      <c r="BY2022" s="311"/>
      <c r="BZ2022" s="311"/>
      <c r="CA2022" s="311"/>
      <c r="CB2022" s="311"/>
      <c r="CC2022" s="311"/>
      <c r="CD2022" s="311"/>
      <c r="CE2022" s="311"/>
      <c r="CF2022" s="311"/>
      <c r="CG2022" s="311"/>
      <c r="CH2022" s="311"/>
      <c r="CI2022" s="311"/>
      <c r="CJ2022" s="311"/>
      <c r="CK2022" s="311"/>
      <c r="CL2022" s="311"/>
      <c r="CM2022" s="311"/>
      <c r="CN2022" s="311"/>
      <c r="CO2022" s="311"/>
      <c r="CP2022" s="311"/>
      <c r="CQ2022" s="311"/>
      <c r="CR2022" s="311"/>
      <c r="CS2022" s="311"/>
      <c r="CT2022" s="311"/>
      <c r="CU2022" s="311"/>
      <c r="CV2022" s="311"/>
      <c r="CW2022" s="311"/>
      <c r="CX2022" s="311"/>
      <c r="CY2022" s="311"/>
    </row>
    <row r="2023" spans="1:103" s="390" customFormat="1">
      <c r="A2023" s="324" t="s">
        <v>2347</v>
      </c>
      <c r="B2023" s="324">
        <v>744043151</v>
      </c>
      <c r="C2023" s="324">
        <v>150</v>
      </c>
      <c r="D2023" s="324">
        <v>30</v>
      </c>
      <c r="E2023" s="395">
        <v>0.86240000000000006</v>
      </c>
      <c r="F2023" s="324">
        <v>0</v>
      </c>
      <c r="G2023" s="324">
        <v>0.22</v>
      </c>
      <c r="H2023" s="324">
        <v>0.65</v>
      </c>
      <c r="I2023" s="324">
        <v>0.42</v>
      </c>
      <c r="J2023" s="326">
        <v>30</v>
      </c>
      <c r="K2023" s="326">
        <v>125</v>
      </c>
      <c r="L2023" s="326">
        <v>1</v>
      </c>
      <c r="M2023" s="324">
        <v>4.8</v>
      </c>
      <c r="N2023" s="324">
        <v>4.8</v>
      </c>
      <c r="O2023" s="324">
        <v>2.8</v>
      </c>
      <c r="P2023" s="324">
        <v>101</v>
      </c>
      <c r="Q2023" s="324" t="s">
        <v>293</v>
      </c>
      <c r="R2023" s="324">
        <v>1</v>
      </c>
      <c r="S2023" s="324">
        <v>0</v>
      </c>
      <c r="T2023" s="324">
        <v>500</v>
      </c>
      <c r="U2023" s="324">
        <v>0.68159999999999998</v>
      </c>
      <c r="V2023" s="324">
        <v>0</v>
      </c>
      <c r="W2023" s="324">
        <v>3.6714E-8</v>
      </c>
      <c r="X2023" s="324">
        <v>551.08563870825526</v>
      </c>
      <c r="Y2023" s="324">
        <v>0.75280000000000002</v>
      </c>
      <c r="Z2023" s="324">
        <v>2.169</v>
      </c>
      <c r="AA2023" s="324">
        <v>3.6714E-8</v>
      </c>
      <c r="AB2023" s="324">
        <v>551.08563870825526</v>
      </c>
      <c r="AC2023" s="324">
        <v>0.75280000000000002</v>
      </c>
      <c r="AD2023" s="324">
        <v>2.169</v>
      </c>
      <c r="AE2023" s="324">
        <v>3.6714E-8</v>
      </c>
      <c r="AF2023" s="324">
        <v>551.08563870825526</v>
      </c>
      <c r="AG2023" s="324">
        <v>0.75280000000000002</v>
      </c>
      <c r="AH2023" s="324">
        <v>2.169</v>
      </c>
      <c r="AI2023" s="324">
        <v>0</v>
      </c>
      <c r="AJ2023" s="324">
        <v>0</v>
      </c>
      <c r="AK2023" s="324">
        <v>0</v>
      </c>
      <c r="AL2023" s="324">
        <v>0</v>
      </c>
      <c r="AM2023" s="396">
        <v>0</v>
      </c>
      <c r="AN2023" s="324">
        <v>0</v>
      </c>
      <c r="AO2023" s="324">
        <v>1000000000</v>
      </c>
      <c r="AP2023" s="324">
        <v>0</v>
      </c>
      <c r="AQ2023" s="324">
        <v>0</v>
      </c>
      <c r="AR2023" s="324">
        <v>0</v>
      </c>
      <c r="AS2023" s="324">
        <v>744043151</v>
      </c>
      <c r="AT2023" s="324">
        <v>0</v>
      </c>
      <c r="AU2023" s="324">
        <v>0</v>
      </c>
      <c r="AV2023" s="324">
        <v>0</v>
      </c>
      <c r="AW2023" s="311"/>
      <c r="AX2023" s="311"/>
      <c r="AY2023" s="311"/>
      <c r="AZ2023" s="311"/>
      <c r="BA2023" s="311"/>
      <c r="BB2023" s="311"/>
      <c r="BC2023" s="311"/>
      <c r="BD2023" s="311"/>
      <c r="BE2023" s="311"/>
      <c r="BF2023" s="311"/>
      <c r="BG2023" s="311"/>
      <c r="BH2023" s="311"/>
      <c r="BI2023" s="311"/>
      <c r="BJ2023" s="311"/>
      <c r="BK2023" s="311"/>
      <c r="BL2023" s="311"/>
      <c r="BM2023" s="311"/>
      <c r="BN2023" s="311"/>
      <c r="BO2023" s="311"/>
      <c r="BP2023" s="311"/>
      <c r="BQ2023" s="311"/>
      <c r="BR2023" s="311"/>
      <c r="BS2023" s="311"/>
      <c r="BT2023" s="311"/>
      <c r="BU2023" s="311"/>
      <c r="BV2023" s="311"/>
      <c r="BW2023" s="311"/>
      <c r="BX2023" s="311"/>
      <c r="BY2023" s="311"/>
      <c r="BZ2023" s="311"/>
      <c r="CA2023" s="311"/>
      <c r="CB2023" s="311"/>
      <c r="CC2023" s="311"/>
      <c r="CD2023" s="311"/>
      <c r="CE2023" s="311"/>
      <c r="CF2023" s="311"/>
      <c r="CG2023" s="311"/>
      <c r="CH2023" s="311"/>
      <c r="CI2023" s="311"/>
      <c r="CJ2023" s="311"/>
      <c r="CK2023" s="311"/>
      <c r="CL2023" s="311"/>
      <c r="CM2023" s="311"/>
      <c r="CN2023" s="311"/>
      <c r="CO2023" s="311"/>
      <c r="CP2023" s="311"/>
      <c r="CQ2023" s="311"/>
      <c r="CR2023" s="311"/>
      <c r="CS2023" s="311"/>
      <c r="CT2023" s="311"/>
      <c r="CU2023" s="311"/>
      <c r="CV2023" s="311"/>
      <c r="CW2023" s="311"/>
      <c r="CX2023" s="311"/>
      <c r="CY2023" s="311"/>
    </row>
    <row r="2024" spans="1:103" s="390" customFormat="1">
      <c r="A2024" s="324" t="s">
        <v>2347</v>
      </c>
      <c r="B2024" s="324">
        <v>744043221</v>
      </c>
      <c r="C2024" s="324">
        <v>220</v>
      </c>
      <c r="D2024" s="324">
        <v>30</v>
      </c>
      <c r="E2024" s="395">
        <v>1.2499199999999999</v>
      </c>
      <c r="F2024" s="324">
        <v>0</v>
      </c>
      <c r="G2024" s="324">
        <v>0.2</v>
      </c>
      <c r="H2024" s="324">
        <v>0.65</v>
      </c>
      <c r="I2024" s="324">
        <v>0.34</v>
      </c>
      <c r="J2024" s="326">
        <v>30</v>
      </c>
      <c r="K2024" s="326">
        <v>125</v>
      </c>
      <c r="L2024" s="326">
        <v>1</v>
      </c>
      <c r="M2024" s="324">
        <v>4.8</v>
      </c>
      <c r="N2024" s="324">
        <v>4.8</v>
      </c>
      <c r="O2024" s="324">
        <v>2.8</v>
      </c>
      <c r="P2024" s="324">
        <v>101</v>
      </c>
      <c r="Q2024" s="324" t="s">
        <v>293</v>
      </c>
      <c r="R2024" s="324">
        <v>1</v>
      </c>
      <c r="S2024" s="324">
        <v>0</v>
      </c>
      <c r="T2024" s="324">
        <v>500</v>
      </c>
      <c r="U2024" s="324">
        <v>0.68159999999999998</v>
      </c>
      <c r="V2024" s="324">
        <v>0</v>
      </c>
      <c r="W2024" s="324">
        <v>3.6714E-8</v>
      </c>
      <c r="X2024" s="324">
        <v>655.75725058869114</v>
      </c>
      <c r="Y2024" s="324">
        <v>0.75280000000000002</v>
      </c>
      <c r="Z2024" s="324">
        <v>2.169</v>
      </c>
      <c r="AA2024" s="324">
        <v>3.6714E-8</v>
      </c>
      <c r="AB2024" s="324">
        <v>655.75725058869114</v>
      </c>
      <c r="AC2024" s="324">
        <v>0.75280000000000002</v>
      </c>
      <c r="AD2024" s="324">
        <v>2.169</v>
      </c>
      <c r="AE2024" s="324">
        <v>3.6714E-8</v>
      </c>
      <c r="AF2024" s="324">
        <v>655.75725058869114</v>
      </c>
      <c r="AG2024" s="324">
        <v>0.75280000000000002</v>
      </c>
      <c r="AH2024" s="324">
        <v>2.169</v>
      </c>
      <c r="AI2024" s="324">
        <v>0</v>
      </c>
      <c r="AJ2024" s="324">
        <v>0</v>
      </c>
      <c r="AK2024" s="324">
        <v>0</v>
      </c>
      <c r="AL2024" s="324">
        <v>0</v>
      </c>
      <c r="AM2024" s="396">
        <v>0</v>
      </c>
      <c r="AN2024" s="324">
        <v>0</v>
      </c>
      <c r="AO2024" s="324">
        <v>1000000000</v>
      </c>
      <c r="AP2024" s="324">
        <v>0</v>
      </c>
      <c r="AQ2024" s="324">
        <v>0</v>
      </c>
      <c r="AR2024" s="324">
        <v>0</v>
      </c>
      <c r="AS2024" s="324">
        <v>744043221</v>
      </c>
      <c r="AT2024" s="324">
        <v>0</v>
      </c>
      <c r="AU2024" s="324">
        <v>0</v>
      </c>
      <c r="AV2024" s="324">
        <v>0</v>
      </c>
      <c r="AW2024" s="311"/>
      <c r="AX2024" s="311"/>
      <c r="AY2024" s="311"/>
      <c r="AZ2024" s="311"/>
      <c r="BA2024" s="311"/>
      <c r="BB2024" s="311"/>
      <c r="BC2024" s="311"/>
      <c r="BD2024" s="311"/>
      <c r="BE2024" s="311"/>
      <c r="BF2024" s="311"/>
      <c r="BG2024" s="311"/>
      <c r="BH2024" s="311"/>
      <c r="BI2024" s="311"/>
      <c r="BJ2024" s="311"/>
      <c r="BK2024" s="311"/>
      <c r="BL2024" s="311"/>
      <c r="BM2024" s="311"/>
      <c r="BN2024" s="311"/>
      <c r="BO2024" s="311"/>
      <c r="BP2024" s="311"/>
      <c r="BQ2024" s="311"/>
      <c r="BR2024" s="311"/>
      <c r="BS2024" s="311"/>
      <c r="BT2024" s="311"/>
      <c r="BU2024" s="311"/>
      <c r="BV2024" s="311"/>
      <c r="BW2024" s="311"/>
      <c r="BX2024" s="311"/>
      <c r="BY2024" s="311"/>
      <c r="BZ2024" s="311"/>
      <c r="CA2024" s="311"/>
      <c r="CB2024" s="311"/>
      <c r="CC2024" s="311"/>
      <c r="CD2024" s="311"/>
      <c r="CE2024" s="311"/>
      <c r="CF2024" s="311"/>
      <c r="CG2024" s="311"/>
      <c r="CH2024" s="311"/>
      <c r="CI2024" s="311"/>
      <c r="CJ2024" s="311"/>
      <c r="CK2024" s="311"/>
      <c r="CL2024" s="311"/>
      <c r="CM2024" s="311"/>
      <c r="CN2024" s="311"/>
      <c r="CO2024" s="311"/>
      <c r="CP2024" s="311"/>
      <c r="CQ2024" s="311"/>
      <c r="CR2024" s="311"/>
      <c r="CS2024" s="311"/>
      <c r="CT2024" s="311"/>
      <c r="CU2024" s="311"/>
      <c r="CV2024" s="311"/>
      <c r="CW2024" s="311"/>
      <c r="CX2024" s="311"/>
      <c r="CY2024" s="311"/>
    </row>
    <row r="2025" spans="1:103" s="390" customFormat="1">
      <c r="A2025" s="324" t="s">
        <v>2347</v>
      </c>
      <c r="B2025" s="324">
        <v>744043471</v>
      </c>
      <c r="C2025" s="324">
        <v>470</v>
      </c>
      <c r="D2025" s="324">
        <v>30</v>
      </c>
      <c r="E2025" s="395">
        <v>2.5961600000000002</v>
      </c>
      <c r="F2025" s="324">
        <v>0</v>
      </c>
      <c r="G2025" s="324">
        <v>0.125</v>
      </c>
      <c r="H2025" s="324">
        <v>0.65</v>
      </c>
      <c r="I2025" s="324">
        <v>0.24</v>
      </c>
      <c r="J2025" s="326">
        <v>30</v>
      </c>
      <c r="K2025" s="326">
        <v>125</v>
      </c>
      <c r="L2025" s="326">
        <v>1</v>
      </c>
      <c r="M2025" s="324">
        <v>4.8</v>
      </c>
      <c r="N2025" s="324">
        <v>4.8</v>
      </c>
      <c r="O2025" s="324">
        <v>2.8</v>
      </c>
      <c r="P2025" s="324">
        <v>101</v>
      </c>
      <c r="Q2025" s="324" t="s">
        <v>293</v>
      </c>
      <c r="R2025" s="324">
        <v>1</v>
      </c>
      <c r="S2025" s="324">
        <v>0</v>
      </c>
      <c r="T2025" s="324">
        <v>500</v>
      </c>
      <c r="U2025" s="324">
        <v>0.68159999999999998</v>
      </c>
      <c r="V2025" s="324">
        <v>0</v>
      </c>
      <c r="W2025" s="324">
        <v>3.6714E-8</v>
      </c>
      <c r="X2025" s="324">
        <v>1007.9131907958225</v>
      </c>
      <c r="Y2025" s="324">
        <v>0.75280000000000002</v>
      </c>
      <c r="Z2025" s="324">
        <v>2.169</v>
      </c>
      <c r="AA2025" s="324">
        <v>3.6714E-8</v>
      </c>
      <c r="AB2025" s="324">
        <v>1007.9131907958225</v>
      </c>
      <c r="AC2025" s="324">
        <v>0.75280000000000002</v>
      </c>
      <c r="AD2025" s="324">
        <v>2.169</v>
      </c>
      <c r="AE2025" s="324">
        <v>3.6714E-8</v>
      </c>
      <c r="AF2025" s="324">
        <v>1007.9131907958225</v>
      </c>
      <c r="AG2025" s="324">
        <v>0.75280000000000002</v>
      </c>
      <c r="AH2025" s="324">
        <v>2.169</v>
      </c>
      <c r="AI2025" s="324">
        <v>0</v>
      </c>
      <c r="AJ2025" s="324">
        <v>0</v>
      </c>
      <c r="AK2025" s="324">
        <v>0</v>
      </c>
      <c r="AL2025" s="324">
        <v>0</v>
      </c>
      <c r="AM2025" s="396">
        <v>0</v>
      </c>
      <c r="AN2025" s="324">
        <v>0</v>
      </c>
      <c r="AO2025" s="324">
        <v>1000000000</v>
      </c>
      <c r="AP2025" s="324">
        <v>0</v>
      </c>
      <c r="AQ2025" s="324">
        <v>0</v>
      </c>
      <c r="AR2025" s="324">
        <v>0</v>
      </c>
      <c r="AS2025" s="324">
        <v>744043471</v>
      </c>
      <c r="AT2025" s="324">
        <v>0</v>
      </c>
      <c r="AU2025" s="324">
        <v>0</v>
      </c>
      <c r="AV2025" s="324">
        <v>0</v>
      </c>
      <c r="AW2025" s="311"/>
      <c r="AX2025" s="311"/>
      <c r="AY2025" s="311"/>
      <c r="AZ2025" s="311"/>
      <c r="BA2025" s="311"/>
      <c r="BB2025" s="311"/>
      <c r="BC2025" s="311"/>
      <c r="BD2025" s="311"/>
      <c r="BE2025" s="311"/>
      <c r="BF2025" s="311"/>
      <c r="BG2025" s="311"/>
      <c r="BH2025" s="311"/>
      <c r="BI2025" s="311"/>
      <c r="BJ2025" s="311"/>
      <c r="BK2025" s="311"/>
      <c r="BL2025" s="311"/>
      <c r="BM2025" s="311"/>
      <c r="BN2025" s="311"/>
      <c r="BO2025" s="311"/>
      <c r="BP2025" s="311"/>
      <c r="BQ2025" s="311"/>
      <c r="BR2025" s="311"/>
      <c r="BS2025" s="311"/>
      <c r="BT2025" s="311"/>
      <c r="BU2025" s="311"/>
      <c r="BV2025" s="311"/>
      <c r="BW2025" s="311"/>
      <c r="BX2025" s="311"/>
      <c r="BY2025" s="311"/>
      <c r="BZ2025" s="311"/>
      <c r="CA2025" s="311"/>
      <c r="CB2025" s="311"/>
      <c r="CC2025" s="311"/>
      <c r="CD2025" s="311"/>
      <c r="CE2025" s="311"/>
      <c r="CF2025" s="311"/>
      <c r="CG2025" s="311"/>
      <c r="CH2025" s="311"/>
      <c r="CI2025" s="311"/>
      <c r="CJ2025" s="311"/>
      <c r="CK2025" s="311"/>
      <c r="CL2025" s="311"/>
      <c r="CM2025" s="311"/>
      <c r="CN2025" s="311"/>
      <c r="CO2025" s="311"/>
      <c r="CP2025" s="311"/>
      <c r="CQ2025" s="311"/>
      <c r="CR2025" s="311"/>
      <c r="CS2025" s="311"/>
      <c r="CT2025" s="311"/>
      <c r="CU2025" s="311"/>
      <c r="CV2025" s="311"/>
      <c r="CW2025" s="311"/>
      <c r="CX2025" s="311"/>
      <c r="CY2025" s="311"/>
    </row>
    <row r="2026" spans="1:103" s="390" customFormat="1">
      <c r="A2026" s="324" t="s">
        <v>2347</v>
      </c>
      <c r="B2026" s="324">
        <v>7440520012</v>
      </c>
      <c r="C2026" s="324">
        <v>1.2</v>
      </c>
      <c r="D2026" s="324">
        <v>30</v>
      </c>
      <c r="E2026" s="395">
        <v>0.03</v>
      </c>
      <c r="F2026" s="324">
        <v>0</v>
      </c>
      <c r="G2026" s="324">
        <v>3.5</v>
      </c>
      <c r="H2026" s="324">
        <v>0.65</v>
      </c>
      <c r="I2026" s="324">
        <v>3</v>
      </c>
      <c r="J2026" s="326">
        <v>30</v>
      </c>
      <c r="K2026" s="326">
        <v>125</v>
      </c>
      <c r="L2026" s="326">
        <v>1</v>
      </c>
      <c r="M2026" s="324">
        <v>5.8</v>
      </c>
      <c r="N2026" s="324">
        <v>5.8</v>
      </c>
      <c r="O2026" s="324">
        <v>1.8</v>
      </c>
      <c r="P2026" s="324">
        <v>101</v>
      </c>
      <c r="Q2026" s="324" t="s">
        <v>293</v>
      </c>
      <c r="R2026" s="324">
        <v>1</v>
      </c>
      <c r="S2026" s="324">
        <v>0</v>
      </c>
      <c r="T2026" s="324">
        <v>500</v>
      </c>
      <c r="U2026" s="324">
        <v>0.68159999999999998</v>
      </c>
      <c r="V2026" s="324">
        <v>0</v>
      </c>
      <c r="W2026" s="324">
        <v>4.6472000000000001E-8</v>
      </c>
      <c r="X2026" s="324">
        <v>42.462845010615716</v>
      </c>
      <c r="Y2026" s="324">
        <v>0.75280000000000002</v>
      </c>
      <c r="Z2026" s="324">
        <v>2.169</v>
      </c>
      <c r="AA2026" s="324">
        <v>4.6472000000000001E-8</v>
      </c>
      <c r="AB2026" s="324">
        <v>42.462845010615716</v>
      </c>
      <c r="AC2026" s="324">
        <v>0.75280000000000002</v>
      </c>
      <c r="AD2026" s="324">
        <v>2.169</v>
      </c>
      <c r="AE2026" s="324">
        <v>4.6472000000000001E-8</v>
      </c>
      <c r="AF2026" s="324">
        <v>42.462845010615716</v>
      </c>
      <c r="AG2026" s="324">
        <v>0.75280000000000002</v>
      </c>
      <c r="AH2026" s="324">
        <v>2.169</v>
      </c>
      <c r="AI2026" s="324">
        <v>0</v>
      </c>
      <c r="AJ2026" s="324">
        <v>0</v>
      </c>
      <c r="AK2026" s="324">
        <v>0</v>
      </c>
      <c r="AL2026" s="324">
        <v>0</v>
      </c>
      <c r="AM2026" s="396">
        <v>0</v>
      </c>
      <c r="AN2026" s="324">
        <v>0</v>
      </c>
      <c r="AO2026" s="324">
        <v>1000000000</v>
      </c>
      <c r="AP2026" s="324">
        <v>0</v>
      </c>
      <c r="AQ2026" s="324">
        <v>0</v>
      </c>
      <c r="AR2026" s="324">
        <v>0</v>
      </c>
      <c r="AS2026" s="324">
        <v>7440520012</v>
      </c>
      <c r="AT2026" s="324">
        <v>0</v>
      </c>
      <c r="AU2026" s="324">
        <v>0</v>
      </c>
      <c r="AV2026" s="324">
        <v>0</v>
      </c>
      <c r="AW2026" s="311"/>
      <c r="AX2026" s="311"/>
      <c r="AY2026" s="311"/>
      <c r="AZ2026" s="311"/>
      <c r="BA2026" s="311"/>
      <c r="BB2026" s="311"/>
      <c r="BC2026" s="311"/>
      <c r="BD2026" s="311"/>
      <c r="BE2026" s="311"/>
      <c r="BF2026" s="311"/>
      <c r="BG2026" s="311"/>
      <c r="BH2026" s="311"/>
      <c r="BI2026" s="311"/>
      <c r="BJ2026" s="311"/>
      <c r="BK2026" s="311"/>
      <c r="BL2026" s="311"/>
      <c r="BM2026" s="311"/>
      <c r="BN2026" s="311"/>
      <c r="BO2026" s="311"/>
      <c r="BP2026" s="311"/>
      <c r="BQ2026" s="311"/>
      <c r="BR2026" s="311"/>
      <c r="BS2026" s="311"/>
      <c r="BT2026" s="311"/>
      <c r="BU2026" s="311"/>
      <c r="BV2026" s="311"/>
      <c r="BW2026" s="311"/>
      <c r="BX2026" s="311"/>
      <c r="BY2026" s="311"/>
      <c r="BZ2026" s="311"/>
      <c r="CA2026" s="311"/>
      <c r="CB2026" s="311"/>
      <c r="CC2026" s="311"/>
      <c r="CD2026" s="311"/>
      <c r="CE2026" s="311"/>
      <c r="CF2026" s="311"/>
      <c r="CG2026" s="311"/>
      <c r="CH2026" s="311"/>
      <c r="CI2026" s="311"/>
      <c r="CJ2026" s="311"/>
      <c r="CK2026" s="311"/>
      <c r="CL2026" s="311"/>
      <c r="CM2026" s="311"/>
      <c r="CN2026" s="311"/>
      <c r="CO2026" s="311"/>
      <c r="CP2026" s="311"/>
      <c r="CQ2026" s="311"/>
      <c r="CR2026" s="311"/>
      <c r="CS2026" s="311"/>
      <c r="CT2026" s="311"/>
      <c r="CU2026" s="311"/>
      <c r="CV2026" s="311"/>
      <c r="CW2026" s="311"/>
      <c r="CX2026" s="311"/>
      <c r="CY2026" s="311"/>
    </row>
    <row r="2027" spans="1:103" s="390" customFormat="1">
      <c r="A2027" s="324" t="s">
        <v>2347</v>
      </c>
      <c r="B2027" s="324">
        <v>7440520018</v>
      </c>
      <c r="C2027" s="324">
        <v>1.8</v>
      </c>
      <c r="D2027" s="324">
        <v>30</v>
      </c>
      <c r="E2027" s="395">
        <v>3.5099999999999999E-2</v>
      </c>
      <c r="F2027" s="324">
        <v>0</v>
      </c>
      <c r="G2027" s="324">
        <v>3</v>
      </c>
      <c r="H2027" s="324">
        <v>0.65</v>
      </c>
      <c r="I2027" s="324">
        <v>2.6</v>
      </c>
      <c r="J2027" s="326">
        <v>30</v>
      </c>
      <c r="K2027" s="326">
        <v>125</v>
      </c>
      <c r="L2027" s="326">
        <v>1</v>
      </c>
      <c r="M2027" s="324">
        <v>5.8</v>
      </c>
      <c r="N2027" s="324">
        <v>5.8</v>
      </c>
      <c r="O2027" s="324">
        <v>1.8</v>
      </c>
      <c r="P2027" s="324">
        <v>101</v>
      </c>
      <c r="Q2027" s="324" t="s">
        <v>293</v>
      </c>
      <c r="R2027" s="324">
        <v>1</v>
      </c>
      <c r="S2027" s="324">
        <v>0</v>
      </c>
      <c r="T2027" s="324">
        <v>500</v>
      </c>
      <c r="U2027" s="324">
        <v>0.68159999999999998</v>
      </c>
      <c r="V2027" s="324">
        <v>0</v>
      </c>
      <c r="W2027" s="324">
        <v>4.6472000000000001E-8</v>
      </c>
      <c r="X2027" s="324">
        <v>52.113491603937469</v>
      </c>
      <c r="Y2027" s="324">
        <v>0.75280000000000002</v>
      </c>
      <c r="Z2027" s="324">
        <v>2.169</v>
      </c>
      <c r="AA2027" s="324">
        <v>4.6472000000000001E-8</v>
      </c>
      <c r="AB2027" s="324">
        <v>52.113491603937469</v>
      </c>
      <c r="AC2027" s="324">
        <v>0.75280000000000002</v>
      </c>
      <c r="AD2027" s="324">
        <v>2.169</v>
      </c>
      <c r="AE2027" s="324">
        <v>4.6472000000000001E-8</v>
      </c>
      <c r="AF2027" s="324">
        <v>52.113491603937469</v>
      </c>
      <c r="AG2027" s="324">
        <v>0.75280000000000002</v>
      </c>
      <c r="AH2027" s="324">
        <v>2.169</v>
      </c>
      <c r="AI2027" s="324">
        <v>0</v>
      </c>
      <c r="AJ2027" s="324">
        <v>0</v>
      </c>
      <c r="AK2027" s="324">
        <v>0</v>
      </c>
      <c r="AL2027" s="324">
        <v>0</v>
      </c>
      <c r="AM2027" s="396">
        <v>0</v>
      </c>
      <c r="AN2027" s="324">
        <v>0</v>
      </c>
      <c r="AO2027" s="324">
        <v>1000000000</v>
      </c>
      <c r="AP2027" s="324">
        <v>0</v>
      </c>
      <c r="AQ2027" s="324">
        <v>0</v>
      </c>
      <c r="AR2027" s="324">
        <v>0</v>
      </c>
      <c r="AS2027" s="324">
        <v>7440520018</v>
      </c>
      <c r="AT2027" s="324">
        <v>0</v>
      </c>
      <c r="AU2027" s="324">
        <v>0</v>
      </c>
      <c r="AV2027" s="324">
        <v>0</v>
      </c>
      <c r="AW2027" s="311"/>
      <c r="AX2027" s="311"/>
      <c r="AY2027" s="311"/>
      <c r="AZ2027" s="311"/>
      <c r="BA2027" s="311"/>
      <c r="BB2027" s="311"/>
      <c r="BC2027" s="311"/>
      <c r="BD2027" s="311"/>
      <c r="BE2027" s="311"/>
      <c r="BF2027" s="311"/>
      <c r="BG2027" s="311"/>
      <c r="BH2027" s="311"/>
      <c r="BI2027" s="311"/>
      <c r="BJ2027" s="311"/>
      <c r="BK2027" s="311"/>
      <c r="BL2027" s="311"/>
      <c r="BM2027" s="311"/>
      <c r="BN2027" s="311"/>
      <c r="BO2027" s="311"/>
      <c r="BP2027" s="311"/>
      <c r="BQ2027" s="311"/>
      <c r="BR2027" s="311"/>
      <c r="BS2027" s="311"/>
      <c r="BT2027" s="311"/>
      <c r="BU2027" s="311"/>
      <c r="BV2027" s="311"/>
      <c r="BW2027" s="311"/>
      <c r="BX2027" s="311"/>
      <c r="BY2027" s="311"/>
      <c r="BZ2027" s="311"/>
      <c r="CA2027" s="311"/>
      <c r="CB2027" s="311"/>
      <c r="CC2027" s="311"/>
      <c r="CD2027" s="311"/>
      <c r="CE2027" s="311"/>
      <c r="CF2027" s="311"/>
      <c r="CG2027" s="311"/>
      <c r="CH2027" s="311"/>
      <c r="CI2027" s="311"/>
      <c r="CJ2027" s="311"/>
      <c r="CK2027" s="311"/>
      <c r="CL2027" s="311"/>
      <c r="CM2027" s="311"/>
      <c r="CN2027" s="311"/>
      <c r="CO2027" s="311"/>
      <c r="CP2027" s="311"/>
      <c r="CQ2027" s="311"/>
      <c r="CR2027" s="311"/>
      <c r="CS2027" s="311"/>
      <c r="CT2027" s="311"/>
      <c r="CU2027" s="311"/>
      <c r="CV2027" s="311"/>
      <c r="CW2027" s="311"/>
      <c r="CX2027" s="311"/>
      <c r="CY2027" s="311"/>
    </row>
    <row r="2028" spans="1:103" s="390" customFormat="1">
      <c r="A2028" s="324" t="s">
        <v>2347</v>
      </c>
      <c r="B2028" s="324">
        <v>744052002</v>
      </c>
      <c r="C2028" s="324">
        <v>2.5</v>
      </c>
      <c r="D2028" s="324">
        <v>30</v>
      </c>
      <c r="E2028" s="395">
        <v>0.04</v>
      </c>
      <c r="F2028" s="324">
        <v>0</v>
      </c>
      <c r="G2028" s="324">
        <v>2.7</v>
      </c>
      <c r="H2028" s="324">
        <v>0.65</v>
      </c>
      <c r="I2028" s="324">
        <v>2.4</v>
      </c>
      <c r="J2028" s="326">
        <v>30</v>
      </c>
      <c r="K2028" s="326">
        <v>125</v>
      </c>
      <c r="L2028" s="326">
        <v>1</v>
      </c>
      <c r="M2028" s="324">
        <v>5.8</v>
      </c>
      <c r="N2028" s="324">
        <v>5.8</v>
      </c>
      <c r="O2028" s="324">
        <v>1.8</v>
      </c>
      <c r="P2028" s="324">
        <v>101</v>
      </c>
      <c r="Q2028" s="324" t="s">
        <v>293</v>
      </c>
      <c r="R2028" s="324">
        <v>1</v>
      </c>
      <c r="S2028" s="324">
        <v>0</v>
      </c>
      <c r="T2028" s="324">
        <v>500</v>
      </c>
      <c r="U2028" s="324">
        <v>0.68159999999999998</v>
      </c>
      <c r="V2028" s="324">
        <v>0</v>
      </c>
      <c r="W2028" s="324">
        <v>4.6472000000000001E-8</v>
      </c>
      <c r="X2028" s="324">
        <v>61.244487996080359</v>
      </c>
      <c r="Y2028" s="324">
        <v>0.75280000000000002</v>
      </c>
      <c r="Z2028" s="324">
        <v>2.169</v>
      </c>
      <c r="AA2028" s="324">
        <v>4.6472000000000001E-8</v>
      </c>
      <c r="AB2028" s="324">
        <v>61.244487996080359</v>
      </c>
      <c r="AC2028" s="324">
        <v>0.75280000000000002</v>
      </c>
      <c r="AD2028" s="324">
        <v>2.169</v>
      </c>
      <c r="AE2028" s="324">
        <v>4.6472000000000001E-8</v>
      </c>
      <c r="AF2028" s="324">
        <v>61.244487996080359</v>
      </c>
      <c r="AG2028" s="324">
        <v>0.75280000000000002</v>
      </c>
      <c r="AH2028" s="324">
        <v>2.169</v>
      </c>
      <c r="AI2028" s="324">
        <v>0</v>
      </c>
      <c r="AJ2028" s="324">
        <v>0</v>
      </c>
      <c r="AK2028" s="324">
        <v>0</v>
      </c>
      <c r="AL2028" s="324">
        <v>0</v>
      </c>
      <c r="AM2028" s="396">
        <v>0</v>
      </c>
      <c r="AN2028" s="324">
        <v>0</v>
      </c>
      <c r="AO2028" s="324">
        <v>1000000000</v>
      </c>
      <c r="AP2028" s="324">
        <v>0</v>
      </c>
      <c r="AQ2028" s="324">
        <v>0</v>
      </c>
      <c r="AR2028" s="324">
        <v>0</v>
      </c>
      <c r="AS2028" s="324">
        <v>744052002</v>
      </c>
      <c r="AT2028" s="324">
        <v>0</v>
      </c>
      <c r="AU2028" s="324">
        <v>0</v>
      </c>
      <c r="AV2028" s="324">
        <v>0</v>
      </c>
      <c r="AW2028" s="311"/>
      <c r="AX2028" s="311"/>
      <c r="AY2028" s="311"/>
      <c r="AZ2028" s="311"/>
      <c r="BA2028" s="311"/>
      <c r="BB2028" s="311"/>
      <c r="BC2028" s="311"/>
      <c r="BD2028" s="311"/>
      <c r="BE2028" s="311"/>
      <c r="BF2028" s="311"/>
      <c r="BG2028" s="311"/>
      <c r="BH2028" s="311"/>
      <c r="BI2028" s="311"/>
      <c r="BJ2028" s="311"/>
      <c r="BK2028" s="311"/>
      <c r="BL2028" s="311"/>
      <c r="BM2028" s="311"/>
      <c r="BN2028" s="311"/>
      <c r="BO2028" s="311"/>
      <c r="BP2028" s="311"/>
      <c r="BQ2028" s="311"/>
      <c r="BR2028" s="311"/>
      <c r="BS2028" s="311"/>
      <c r="BT2028" s="311"/>
      <c r="BU2028" s="311"/>
      <c r="BV2028" s="311"/>
      <c r="BW2028" s="311"/>
      <c r="BX2028" s="311"/>
      <c r="BY2028" s="311"/>
      <c r="BZ2028" s="311"/>
      <c r="CA2028" s="311"/>
      <c r="CB2028" s="311"/>
      <c r="CC2028" s="311"/>
      <c r="CD2028" s="311"/>
      <c r="CE2028" s="311"/>
      <c r="CF2028" s="311"/>
      <c r="CG2028" s="311"/>
      <c r="CH2028" s="311"/>
      <c r="CI2028" s="311"/>
      <c r="CJ2028" s="311"/>
      <c r="CK2028" s="311"/>
      <c r="CL2028" s="311"/>
      <c r="CM2028" s="311"/>
      <c r="CN2028" s="311"/>
      <c r="CO2028" s="311"/>
      <c r="CP2028" s="311"/>
      <c r="CQ2028" s="311"/>
      <c r="CR2028" s="311"/>
      <c r="CS2028" s="311"/>
      <c r="CT2028" s="311"/>
      <c r="CU2028" s="311"/>
      <c r="CV2028" s="311"/>
      <c r="CW2028" s="311"/>
      <c r="CX2028" s="311"/>
      <c r="CY2028" s="311"/>
    </row>
    <row r="2029" spans="1:103" s="390" customFormat="1">
      <c r="A2029" s="324" t="s">
        <v>2347</v>
      </c>
      <c r="B2029" s="324">
        <v>744052003</v>
      </c>
      <c r="C2029" s="324">
        <v>3</v>
      </c>
      <c r="D2029" s="324">
        <v>30</v>
      </c>
      <c r="E2029" s="395">
        <v>4.4800000000000006E-2</v>
      </c>
      <c r="F2029" s="324">
        <v>0</v>
      </c>
      <c r="G2029" s="324">
        <v>2.4</v>
      </c>
      <c r="H2029" s="324">
        <v>0.65</v>
      </c>
      <c r="I2029" s="324">
        <v>2.2000000000000002</v>
      </c>
      <c r="J2029" s="326">
        <v>30</v>
      </c>
      <c r="K2029" s="326">
        <v>125</v>
      </c>
      <c r="L2029" s="326">
        <v>1</v>
      </c>
      <c r="M2029" s="324">
        <v>5.8</v>
      </c>
      <c r="N2029" s="324">
        <v>5.8</v>
      </c>
      <c r="O2029" s="324">
        <v>1.8</v>
      </c>
      <c r="P2029" s="324">
        <v>101</v>
      </c>
      <c r="Q2029" s="324" t="s">
        <v>293</v>
      </c>
      <c r="R2029" s="324">
        <v>1</v>
      </c>
      <c r="S2029" s="324">
        <v>0</v>
      </c>
      <c r="T2029" s="324">
        <v>500</v>
      </c>
      <c r="U2029" s="324">
        <v>0.68159999999999998</v>
      </c>
      <c r="V2029" s="324">
        <v>0</v>
      </c>
      <c r="W2029" s="324">
        <v>4.6472000000000001E-8</v>
      </c>
      <c r="X2029" s="324">
        <v>63.69426751592357</v>
      </c>
      <c r="Y2029" s="324">
        <v>0.75280000000000002</v>
      </c>
      <c r="Z2029" s="324">
        <v>2.169</v>
      </c>
      <c r="AA2029" s="324">
        <v>4.6472000000000001E-8</v>
      </c>
      <c r="AB2029" s="324">
        <v>63.69426751592357</v>
      </c>
      <c r="AC2029" s="324">
        <v>0.75280000000000002</v>
      </c>
      <c r="AD2029" s="324">
        <v>2.169</v>
      </c>
      <c r="AE2029" s="324">
        <v>4.6472000000000001E-8</v>
      </c>
      <c r="AF2029" s="324">
        <v>63.69426751592357</v>
      </c>
      <c r="AG2029" s="324">
        <v>0.75280000000000002</v>
      </c>
      <c r="AH2029" s="324">
        <v>2.169</v>
      </c>
      <c r="AI2029" s="324">
        <v>0</v>
      </c>
      <c r="AJ2029" s="324">
        <v>0</v>
      </c>
      <c r="AK2029" s="324">
        <v>0</v>
      </c>
      <c r="AL2029" s="324">
        <v>0</v>
      </c>
      <c r="AM2029" s="396">
        <v>0</v>
      </c>
      <c r="AN2029" s="324">
        <v>0</v>
      </c>
      <c r="AO2029" s="324">
        <v>1000000000</v>
      </c>
      <c r="AP2029" s="324">
        <v>0</v>
      </c>
      <c r="AQ2029" s="324">
        <v>0</v>
      </c>
      <c r="AR2029" s="324">
        <v>0</v>
      </c>
      <c r="AS2029" s="324">
        <v>744052003</v>
      </c>
      <c r="AT2029" s="324">
        <v>0</v>
      </c>
      <c r="AU2029" s="324">
        <v>0</v>
      </c>
      <c r="AV2029" s="324">
        <v>0</v>
      </c>
      <c r="AW2029" s="311"/>
      <c r="AX2029" s="311"/>
      <c r="AY2029" s="311"/>
      <c r="AZ2029" s="311"/>
      <c r="BA2029" s="311"/>
      <c r="BB2029" s="311"/>
      <c r="BC2029" s="311"/>
      <c r="BD2029" s="311"/>
      <c r="BE2029" s="311"/>
      <c r="BF2029" s="311"/>
      <c r="BG2029" s="311"/>
      <c r="BH2029" s="311"/>
      <c r="BI2029" s="311"/>
      <c r="BJ2029" s="311"/>
      <c r="BK2029" s="311"/>
      <c r="BL2029" s="311"/>
      <c r="BM2029" s="311"/>
      <c r="BN2029" s="311"/>
      <c r="BO2029" s="311"/>
      <c r="BP2029" s="311"/>
      <c r="BQ2029" s="311"/>
      <c r="BR2029" s="311"/>
      <c r="BS2029" s="311"/>
      <c r="BT2029" s="311"/>
      <c r="BU2029" s="311"/>
      <c r="BV2029" s="311"/>
      <c r="BW2029" s="311"/>
      <c r="BX2029" s="311"/>
      <c r="BY2029" s="311"/>
      <c r="BZ2029" s="311"/>
      <c r="CA2029" s="311"/>
      <c r="CB2029" s="311"/>
      <c r="CC2029" s="311"/>
      <c r="CD2029" s="311"/>
      <c r="CE2029" s="311"/>
      <c r="CF2029" s="311"/>
      <c r="CG2029" s="311"/>
      <c r="CH2029" s="311"/>
      <c r="CI2029" s="311"/>
      <c r="CJ2029" s="311"/>
      <c r="CK2029" s="311"/>
      <c r="CL2029" s="311"/>
      <c r="CM2029" s="311"/>
      <c r="CN2029" s="311"/>
      <c r="CO2029" s="311"/>
      <c r="CP2029" s="311"/>
      <c r="CQ2029" s="311"/>
      <c r="CR2029" s="311"/>
      <c r="CS2029" s="311"/>
      <c r="CT2029" s="311"/>
      <c r="CU2029" s="311"/>
      <c r="CV2029" s="311"/>
      <c r="CW2029" s="311"/>
      <c r="CX2029" s="311"/>
      <c r="CY2029" s="311"/>
    </row>
    <row r="2030" spans="1:103" s="390" customFormat="1">
      <c r="A2030" s="324" t="s">
        <v>2347</v>
      </c>
      <c r="B2030" s="324">
        <v>7440520039</v>
      </c>
      <c r="C2030" s="324">
        <v>3.9</v>
      </c>
      <c r="D2030" s="324">
        <v>30</v>
      </c>
      <c r="E2030" s="395">
        <v>5.5000000000000007E-2</v>
      </c>
      <c r="F2030" s="324">
        <v>0</v>
      </c>
      <c r="G2030" s="324">
        <v>2.1</v>
      </c>
      <c r="H2030" s="324">
        <v>0.65</v>
      </c>
      <c r="I2030" s="324">
        <v>2</v>
      </c>
      <c r="J2030" s="326">
        <v>30</v>
      </c>
      <c r="K2030" s="326">
        <v>125</v>
      </c>
      <c r="L2030" s="326">
        <v>1</v>
      </c>
      <c r="M2030" s="324">
        <v>5.8</v>
      </c>
      <c r="N2030" s="324">
        <v>5.8</v>
      </c>
      <c r="O2030" s="324">
        <v>1.8</v>
      </c>
      <c r="P2030" s="324">
        <v>101</v>
      </c>
      <c r="Q2030" s="324" t="s">
        <v>293</v>
      </c>
      <c r="R2030" s="324">
        <v>1</v>
      </c>
      <c r="S2030" s="324">
        <v>0</v>
      </c>
      <c r="T2030" s="324">
        <v>500</v>
      </c>
      <c r="U2030" s="324">
        <v>0.68159999999999998</v>
      </c>
      <c r="V2030" s="324">
        <v>0</v>
      </c>
      <c r="W2030" s="324">
        <v>4.6472000000000001E-8</v>
      </c>
      <c r="X2030" s="324">
        <v>73.061071562382921</v>
      </c>
      <c r="Y2030" s="324">
        <v>0.75280000000000002</v>
      </c>
      <c r="Z2030" s="324">
        <v>2.169</v>
      </c>
      <c r="AA2030" s="324">
        <v>4.6472000000000001E-8</v>
      </c>
      <c r="AB2030" s="324">
        <v>73.061071562382921</v>
      </c>
      <c r="AC2030" s="324">
        <v>0.75280000000000002</v>
      </c>
      <c r="AD2030" s="324">
        <v>2.169</v>
      </c>
      <c r="AE2030" s="324">
        <v>4.6472000000000001E-8</v>
      </c>
      <c r="AF2030" s="324">
        <v>73.061071562382921</v>
      </c>
      <c r="AG2030" s="324">
        <v>0.75280000000000002</v>
      </c>
      <c r="AH2030" s="324">
        <v>2.169</v>
      </c>
      <c r="AI2030" s="324">
        <v>0</v>
      </c>
      <c r="AJ2030" s="324">
        <v>0</v>
      </c>
      <c r="AK2030" s="324">
        <v>0</v>
      </c>
      <c r="AL2030" s="324">
        <v>0</v>
      </c>
      <c r="AM2030" s="396">
        <v>0</v>
      </c>
      <c r="AN2030" s="324">
        <v>0</v>
      </c>
      <c r="AO2030" s="324">
        <v>1000000000</v>
      </c>
      <c r="AP2030" s="324">
        <v>0</v>
      </c>
      <c r="AQ2030" s="324">
        <v>0</v>
      </c>
      <c r="AR2030" s="324">
        <v>0</v>
      </c>
      <c r="AS2030" s="324">
        <v>7440520039</v>
      </c>
      <c r="AT2030" s="324">
        <v>0</v>
      </c>
      <c r="AU2030" s="324">
        <v>0</v>
      </c>
      <c r="AV2030" s="324">
        <v>0</v>
      </c>
      <c r="AW2030" s="311"/>
      <c r="AX2030" s="311"/>
      <c r="AY2030" s="311"/>
      <c r="AZ2030" s="311"/>
      <c r="BA2030" s="311"/>
      <c r="BB2030" s="311"/>
      <c r="BC2030" s="311"/>
      <c r="BD2030" s="311"/>
      <c r="BE2030" s="311"/>
      <c r="BF2030" s="311"/>
      <c r="BG2030" s="311"/>
      <c r="BH2030" s="311"/>
      <c r="BI2030" s="311"/>
      <c r="BJ2030" s="311"/>
      <c r="BK2030" s="311"/>
      <c r="BL2030" s="311"/>
      <c r="BM2030" s="311"/>
      <c r="BN2030" s="311"/>
      <c r="BO2030" s="311"/>
      <c r="BP2030" s="311"/>
      <c r="BQ2030" s="311"/>
      <c r="BR2030" s="311"/>
      <c r="BS2030" s="311"/>
      <c r="BT2030" s="311"/>
      <c r="BU2030" s="311"/>
      <c r="BV2030" s="311"/>
      <c r="BW2030" s="311"/>
      <c r="BX2030" s="311"/>
      <c r="BY2030" s="311"/>
      <c r="BZ2030" s="311"/>
      <c r="CA2030" s="311"/>
      <c r="CB2030" s="311"/>
      <c r="CC2030" s="311"/>
      <c r="CD2030" s="311"/>
      <c r="CE2030" s="311"/>
      <c r="CF2030" s="311"/>
      <c r="CG2030" s="311"/>
      <c r="CH2030" s="311"/>
      <c r="CI2030" s="311"/>
      <c r="CJ2030" s="311"/>
      <c r="CK2030" s="311"/>
      <c r="CL2030" s="311"/>
      <c r="CM2030" s="311"/>
      <c r="CN2030" s="311"/>
      <c r="CO2030" s="311"/>
      <c r="CP2030" s="311"/>
      <c r="CQ2030" s="311"/>
      <c r="CR2030" s="311"/>
      <c r="CS2030" s="311"/>
      <c r="CT2030" s="311"/>
      <c r="CU2030" s="311"/>
      <c r="CV2030" s="311"/>
      <c r="CW2030" s="311"/>
      <c r="CX2030" s="311"/>
      <c r="CY2030" s="311"/>
    </row>
    <row r="2031" spans="1:103" s="390" customFormat="1">
      <c r="A2031" s="324" t="s">
        <v>2347</v>
      </c>
      <c r="B2031" s="324">
        <v>744052005</v>
      </c>
      <c r="C2031" s="324">
        <v>5</v>
      </c>
      <c r="D2031" s="324">
        <v>30</v>
      </c>
      <c r="E2031" s="395">
        <v>0.06</v>
      </c>
      <c r="F2031" s="324">
        <v>0</v>
      </c>
      <c r="G2031" s="324">
        <v>1.8</v>
      </c>
      <c r="H2031" s="324">
        <v>0.65</v>
      </c>
      <c r="I2031" s="324">
        <v>1.65</v>
      </c>
      <c r="J2031" s="326">
        <v>30</v>
      </c>
      <c r="K2031" s="326">
        <v>125</v>
      </c>
      <c r="L2031" s="326">
        <v>1</v>
      </c>
      <c r="M2031" s="324">
        <v>5.8</v>
      </c>
      <c r="N2031" s="324">
        <v>5.8</v>
      </c>
      <c r="O2031" s="324">
        <v>1.8</v>
      </c>
      <c r="P2031" s="324">
        <v>101</v>
      </c>
      <c r="Q2031" s="324" t="s">
        <v>293</v>
      </c>
      <c r="R2031" s="324">
        <v>1</v>
      </c>
      <c r="S2031" s="324">
        <v>0</v>
      </c>
      <c r="T2031" s="324">
        <v>500</v>
      </c>
      <c r="U2031" s="324">
        <v>0.68159999999999998</v>
      </c>
      <c r="V2031" s="324">
        <v>0</v>
      </c>
      <c r="W2031" s="324">
        <v>4.6472000000000001E-8</v>
      </c>
      <c r="X2031" s="324">
        <v>93.668040464593489</v>
      </c>
      <c r="Y2031" s="324">
        <v>0.75280000000000002</v>
      </c>
      <c r="Z2031" s="324">
        <v>2.169</v>
      </c>
      <c r="AA2031" s="324">
        <v>4.6472000000000001E-8</v>
      </c>
      <c r="AB2031" s="324">
        <v>93.668040464593489</v>
      </c>
      <c r="AC2031" s="324">
        <v>0.75280000000000002</v>
      </c>
      <c r="AD2031" s="324">
        <v>2.169</v>
      </c>
      <c r="AE2031" s="324">
        <v>4.6472000000000001E-8</v>
      </c>
      <c r="AF2031" s="324">
        <v>93.668040464593489</v>
      </c>
      <c r="AG2031" s="324">
        <v>0.75280000000000002</v>
      </c>
      <c r="AH2031" s="324">
        <v>2.169</v>
      </c>
      <c r="AI2031" s="324">
        <v>0</v>
      </c>
      <c r="AJ2031" s="324">
        <v>0</v>
      </c>
      <c r="AK2031" s="324">
        <v>0</v>
      </c>
      <c r="AL2031" s="324">
        <v>0</v>
      </c>
      <c r="AM2031" s="396">
        <v>0</v>
      </c>
      <c r="AN2031" s="324">
        <v>0</v>
      </c>
      <c r="AO2031" s="324">
        <v>1000000000</v>
      </c>
      <c r="AP2031" s="324">
        <v>0</v>
      </c>
      <c r="AQ2031" s="324">
        <v>0</v>
      </c>
      <c r="AR2031" s="324">
        <v>0</v>
      </c>
      <c r="AS2031" s="324">
        <v>744052005</v>
      </c>
      <c r="AT2031" s="324">
        <v>0</v>
      </c>
      <c r="AU2031" s="324">
        <v>0</v>
      </c>
      <c r="AV2031" s="324">
        <v>0</v>
      </c>
      <c r="AW2031" s="311"/>
      <c r="AX2031" s="311"/>
      <c r="AY2031" s="311"/>
      <c r="AZ2031" s="311"/>
      <c r="BA2031" s="311"/>
      <c r="BB2031" s="311"/>
      <c r="BC2031" s="311"/>
      <c r="BD2031" s="311"/>
      <c r="BE2031" s="311"/>
      <c r="BF2031" s="311"/>
      <c r="BG2031" s="311"/>
      <c r="BH2031" s="311"/>
      <c r="BI2031" s="311"/>
      <c r="BJ2031" s="311"/>
      <c r="BK2031" s="311"/>
      <c r="BL2031" s="311"/>
      <c r="BM2031" s="311"/>
      <c r="BN2031" s="311"/>
      <c r="BO2031" s="311"/>
      <c r="BP2031" s="311"/>
      <c r="BQ2031" s="311"/>
      <c r="BR2031" s="311"/>
      <c r="BS2031" s="311"/>
      <c r="BT2031" s="311"/>
      <c r="BU2031" s="311"/>
      <c r="BV2031" s="311"/>
      <c r="BW2031" s="311"/>
      <c r="BX2031" s="311"/>
      <c r="BY2031" s="311"/>
      <c r="BZ2031" s="311"/>
      <c r="CA2031" s="311"/>
      <c r="CB2031" s="311"/>
      <c r="CC2031" s="311"/>
      <c r="CD2031" s="311"/>
      <c r="CE2031" s="311"/>
      <c r="CF2031" s="311"/>
      <c r="CG2031" s="311"/>
      <c r="CH2031" s="311"/>
      <c r="CI2031" s="311"/>
      <c r="CJ2031" s="311"/>
      <c r="CK2031" s="311"/>
      <c r="CL2031" s="311"/>
      <c r="CM2031" s="311"/>
      <c r="CN2031" s="311"/>
      <c r="CO2031" s="311"/>
      <c r="CP2031" s="311"/>
      <c r="CQ2031" s="311"/>
      <c r="CR2031" s="311"/>
      <c r="CS2031" s="311"/>
      <c r="CT2031" s="311"/>
      <c r="CU2031" s="311"/>
      <c r="CV2031" s="311"/>
      <c r="CW2031" s="311"/>
      <c r="CX2031" s="311"/>
      <c r="CY2031" s="311"/>
    </row>
    <row r="2032" spans="1:103" s="390" customFormat="1">
      <c r="A2032" s="324" t="s">
        <v>2347</v>
      </c>
      <c r="B2032" s="324">
        <v>744052006</v>
      </c>
      <c r="C2032" s="324">
        <v>6.2</v>
      </c>
      <c r="D2032" s="324">
        <v>30</v>
      </c>
      <c r="E2032" s="395">
        <v>7.980000000000001E-2</v>
      </c>
      <c r="F2032" s="324">
        <v>0</v>
      </c>
      <c r="G2032" s="324">
        <v>1.6</v>
      </c>
      <c r="H2032" s="324">
        <v>0.65</v>
      </c>
      <c r="I2032" s="324">
        <v>1.45</v>
      </c>
      <c r="J2032" s="326">
        <v>30</v>
      </c>
      <c r="K2032" s="326">
        <v>125</v>
      </c>
      <c r="L2032" s="326">
        <v>1</v>
      </c>
      <c r="M2032" s="324">
        <v>5.8</v>
      </c>
      <c r="N2032" s="324">
        <v>5.8</v>
      </c>
      <c r="O2032" s="324">
        <v>1.8</v>
      </c>
      <c r="P2032" s="324">
        <v>101</v>
      </c>
      <c r="Q2032" s="324" t="s">
        <v>293</v>
      </c>
      <c r="R2032" s="324">
        <v>1</v>
      </c>
      <c r="S2032" s="324">
        <v>0</v>
      </c>
      <c r="T2032" s="324">
        <v>500</v>
      </c>
      <c r="U2032" s="324">
        <v>0.68159999999999998</v>
      </c>
      <c r="V2032" s="324">
        <v>0</v>
      </c>
      <c r="W2032" s="324">
        <v>4.6472000000000001E-8</v>
      </c>
      <c r="X2032" s="324">
        <v>103.9222259470332</v>
      </c>
      <c r="Y2032" s="324">
        <v>0.75280000000000002</v>
      </c>
      <c r="Z2032" s="324">
        <v>2.169</v>
      </c>
      <c r="AA2032" s="324">
        <v>4.6472000000000001E-8</v>
      </c>
      <c r="AB2032" s="324">
        <v>103.9222259470332</v>
      </c>
      <c r="AC2032" s="324">
        <v>0.75280000000000002</v>
      </c>
      <c r="AD2032" s="324">
        <v>2.169</v>
      </c>
      <c r="AE2032" s="324">
        <v>4.6472000000000001E-8</v>
      </c>
      <c r="AF2032" s="324">
        <v>103.9222259470332</v>
      </c>
      <c r="AG2032" s="324">
        <v>0.75280000000000002</v>
      </c>
      <c r="AH2032" s="324">
        <v>2.169</v>
      </c>
      <c r="AI2032" s="324">
        <v>0</v>
      </c>
      <c r="AJ2032" s="324">
        <v>0</v>
      </c>
      <c r="AK2032" s="324">
        <v>0</v>
      </c>
      <c r="AL2032" s="324">
        <v>0</v>
      </c>
      <c r="AM2032" s="396">
        <v>0</v>
      </c>
      <c r="AN2032" s="324">
        <v>0</v>
      </c>
      <c r="AO2032" s="324">
        <v>1000000000</v>
      </c>
      <c r="AP2032" s="324">
        <v>0</v>
      </c>
      <c r="AQ2032" s="324">
        <v>0</v>
      </c>
      <c r="AR2032" s="324">
        <v>0</v>
      </c>
      <c r="AS2032" s="324">
        <v>744052006</v>
      </c>
      <c r="AT2032" s="324">
        <v>0</v>
      </c>
      <c r="AU2032" s="324">
        <v>0</v>
      </c>
      <c r="AV2032" s="324">
        <v>0</v>
      </c>
      <c r="AW2032" s="311"/>
      <c r="AX2032" s="311"/>
      <c r="AY2032" s="311"/>
      <c r="AZ2032" s="311"/>
      <c r="BA2032" s="311"/>
      <c r="BB2032" s="311"/>
      <c r="BC2032" s="311"/>
      <c r="BD2032" s="311"/>
      <c r="BE2032" s="311"/>
      <c r="BF2032" s="311"/>
      <c r="BG2032" s="311"/>
      <c r="BH2032" s="311"/>
      <c r="BI2032" s="311"/>
      <c r="BJ2032" s="311"/>
      <c r="BK2032" s="311"/>
      <c r="BL2032" s="311"/>
      <c r="BM2032" s="311"/>
      <c r="BN2032" s="311"/>
      <c r="BO2032" s="311"/>
      <c r="BP2032" s="311"/>
      <c r="BQ2032" s="311"/>
      <c r="BR2032" s="311"/>
      <c r="BS2032" s="311"/>
      <c r="BT2032" s="311"/>
      <c r="BU2032" s="311"/>
      <c r="BV2032" s="311"/>
      <c r="BW2032" s="311"/>
      <c r="BX2032" s="311"/>
      <c r="BY2032" s="311"/>
      <c r="BZ2032" s="311"/>
      <c r="CA2032" s="311"/>
      <c r="CB2032" s="311"/>
      <c r="CC2032" s="311"/>
      <c r="CD2032" s="311"/>
      <c r="CE2032" s="311"/>
      <c r="CF2032" s="311"/>
      <c r="CG2032" s="311"/>
      <c r="CH2032" s="311"/>
      <c r="CI2032" s="311"/>
      <c r="CJ2032" s="311"/>
      <c r="CK2032" s="311"/>
      <c r="CL2032" s="311"/>
      <c r="CM2032" s="311"/>
      <c r="CN2032" s="311"/>
      <c r="CO2032" s="311"/>
      <c r="CP2032" s="311"/>
      <c r="CQ2032" s="311"/>
      <c r="CR2032" s="311"/>
      <c r="CS2032" s="311"/>
      <c r="CT2032" s="311"/>
      <c r="CU2032" s="311"/>
      <c r="CV2032" s="311"/>
      <c r="CW2032" s="311"/>
      <c r="CX2032" s="311"/>
      <c r="CY2032" s="311"/>
    </row>
    <row r="2033" spans="1:103" s="390" customFormat="1">
      <c r="A2033" s="324" t="s">
        <v>2347</v>
      </c>
      <c r="B2033" s="324">
        <v>744052007</v>
      </c>
      <c r="C2033" s="324">
        <v>7.5</v>
      </c>
      <c r="D2033" s="324">
        <v>30</v>
      </c>
      <c r="E2033" s="395">
        <v>9.0300000000000005E-2</v>
      </c>
      <c r="F2033" s="324">
        <v>0</v>
      </c>
      <c r="G2033" s="324">
        <v>1.5</v>
      </c>
      <c r="H2033" s="324">
        <v>0.65</v>
      </c>
      <c r="I2033" s="324">
        <v>1.35</v>
      </c>
      <c r="J2033" s="326">
        <v>30</v>
      </c>
      <c r="K2033" s="326">
        <v>125</v>
      </c>
      <c r="L2033" s="326">
        <v>1</v>
      </c>
      <c r="M2033" s="324">
        <v>5.8</v>
      </c>
      <c r="N2033" s="324">
        <v>5.8</v>
      </c>
      <c r="O2033" s="324">
        <v>1.8</v>
      </c>
      <c r="P2033" s="324">
        <v>101</v>
      </c>
      <c r="Q2033" s="324" t="s">
        <v>293</v>
      </c>
      <c r="R2033" s="324">
        <v>1</v>
      </c>
      <c r="S2033" s="324">
        <v>0</v>
      </c>
      <c r="T2033" s="324">
        <v>500</v>
      </c>
      <c r="U2033" s="324">
        <v>0.68159999999999998</v>
      </c>
      <c r="V2033" s="324">
        <v>0</v>
      </c>
      <c r="W2033" s="324">
        <v>4.6472000000000001E-8</v>
      </c>
      <c r="X2033" s="324">
        <v>113.73976342129208</v>
      </c>
      <c r="Y2033" s="324">
        <v>0.75280000000000002</v>
      </c>
      <c r="Z2033" s="324">
        <v>2.169</v>
      </c>
      <c r="AA2033" s="324">
        <v>4.6472000000000001E-8</v>
      </c>
      <c r="AB2033" s="324">
        <v>113.73976342129208</v>
      </c>
      <c r="AC2033" s="324">
        <v>0.75280000000000002</v>
      </c>
      <c r="AD2033" s="324">
        <v>2.169</v>
      </c>
      <c r="AE2033" s="324">
        <v>4.6472000000000001E-8</v>
      </c>
      <c r="AF2033" s="324">
        <v>113.73976342129208</v>
      </c>
      <c r="AG2033" s="324">
        <v>0.75280000000000002</v>
      </c>
      <c r="AH2033" s="324">
        <v>2.169</v>
      </c>
      <c r="AI2033" s="324">
        <v>0</v>
      </c>
      <c r="AJ2033" s="324">
        <v>0</v>
      </c>
      <c r="AK2033" s="324">
        <v>0</v>
      </c>
      <c r="AL2033" s="324">
        <v>0</v>
      </c>
      <c r="AM2033" s="396">
        <v>0</v>
      </c>
      <c r="AN2033" s="324">
        <v>0</v>
      </c>
      <c r="AO2033" s="324">
        <v>1000000000</v>
      </c>
      <c r="AP2033" s="324">
        <v>0</v>
      </c>
      <c r="AQ2033" s="324">
        <v>0</v>
      </c>
      <c r="AR2033" s="324">
        <v>0</v>
      </c>
      <c r="AS2033" s="324">
        <v>744052007</v>
      </c>
      <c r="AT2033" s="324">
        <v>0</v>
      </c>
      <c r="AU2033" s="324">
        <v>0</v>
      </c>
      <c r="AV2033" s="324">
        <v>0</v>
      </c>
      <c r="AW2033" s="311"/>
      <c r="AX2033" s="311"/>
      <c r="AY2033" s="311"/>
      <c r="AZ2033" s="311"/>
      <c r="BA2033" s="311"/>
      <c r="BB2033" s="311"/>
      <c r="BC2033" s="311"/>
      <c r="BD2033" s="311"/>
      <c r="BE2033" s="311"/>
      <c r="BF2033" s="311"/>
      <c r="BG2033" s="311"/>
      <c r="BH2033" s="311"/>
      <c r="BI2033" s="311"/>
      <c r="BJ2033" s="311"/>
      <c r="BK2033" s="311"/>
      <c r="BL2033" s="311"/>
      <c r="BM2033" s="311"/>
      <c r="BN2033" s="311"/>
      <c r="BO2033" s="311"/>
      <c r="BP2033" s="311"/>
      <c r="BQ2033" s="311"/>
      <c r="BR2033" s="311"/>
      <c r="BS2033" s="311"/>
      <c r="BT2033" s="311"/>
      <c r="BU2033" s="311"/>
      <c r="BV2033" s="311"/>
      <c r="BW2033" s="311"/>
      <c r="BX2033" s="311"/>
      <c r="BY2033" s="311"/>
      <c r="BZ2033" s="311"/>
      <c r="CA2033" s="311"/>
      <c r="CB2033" s="311"/>
      <c r="CC2033" s="311"/>
      <c r="CD2033" s="311"/>
      <c r="CE2033" s="311"/>
      <c r="CF2033" s="311"/>
      <c r="CG2033" s="311"/>
      <c r="CH2033" s="311"/>
      <c r="CI2033" s="311"/>
      <c r="CJ2033" s="311"/>
      <c r="CK2033" s="311"/>
      <c r="CL2033" s="311"/>
      <c r="CM2033" s="311"/>
      <c r="CN2033" s="311"/>
      <c r="CO2033" s="311"/>
      <c r="CP2033" s="311"/>
      <c r="CQ2033" s="311"/>
      <c r="CR2033" s="311"/>
      <c r="CS2033" s="311"/>
      <c r="CT2033" s="311"/>
      <c r="CU2033" s="311"/>
      <c r="CV2033" s="311"/>
      <c r="CW2033" s="311"/>
      <c r="CX2033" s="311"/>
      <c r="CY2033" s="311"/>
    </row>
    <row r="2034" spans="1:103" s="390" customFormat="1">
      <c r="A2034" s="324" t="s">
        <v>2347</v>
      </c>
      <c r="B2034" s="324">
        <v>744052009</v>
      </c>
      <c r="C2034" s="324">
        <v>9</v>
      </c>
      <c r="D2034" s="324">
        <v>30</v>
      </c>
      <c r="E2034" s="395">
        <v>0.10979999999999999</v>
      </c>
      <c r="F2034" s="324">
        <v>0</v>
      </c>
      <c r="G2034" s="324">
        <v>1.35</v>
      </c>
      <c r="H2034" s="324">
        <v>0.65</v>
      </c>
      <c r="I2034" s="324">
        <v>1.25</v>
      </c>
      <c r="J2034" s="326">
        <v>30</v>
      </c>
      <c r="K2034" s="326">
        <v>125</v>
      </c>
      <c r="L2034" s="326">
        <v>1</v>
      </c>
      <c r="M2034" s="324">
        <v>5.8</v>
      </c>
      <c r="N2034" s="324">
        <v>5.8</v>
      </c>
      <c r="O2034" s="324">
        <v>1.8</v>
      </c>
      <c r="P2034" s="324">
        <v>101</v>
      </c>
      <c r="Q2034" s="324" t="s">
        <v>293</v>
      </c>
      <c r="R2034" s="324">
        <v>1</v>
      </c>
      <c r="S2034" s="324">
        <v>0</v>
      </c>
      <c r="T2034" s="324">
        <v>500</v>
      </c>
      <c r="U2034" s="324">
        <v>0.68159999999999998</v>
      </c>
      <c r="V2034" s="324">
        <v>0</v>
      </c>
      <c r="W2034" s="324">
        <v>4.6472000000000001E-8</v>
      </c>
      <c r="X2034" s="324">
        <v>124.61921905289394</v>
      </c>
      <c r="Y2034" s="324">
        <v>0.75280000000000002</v>
      </c>
      <c r="Z2034" s="324">
        <v>2.169</v>
      </c>
      <c r="AA2034" s="324">
        <v>4.6472000000000001E-8</v>
      </c>
      <c r="AB2034" s="324">
        <v>124.61921905289394</v>
      </c>
      <c r="AC2034" s="324">
        <v>0.75280000000000002</v>
      </c>
      <c r="AD2034" s="324">
        <v>2.169</v>
      </c>
      <c r="AE2034" s="324">
        <v>4.6472000000000001E-8</v>
      </c>
      <c r="AF2034" s="324">
        <v>124.61921905289394</v>
      </c>
      <c r="AG2034" s="324">
        <v>0.75280000000000002</v>
      </c>
      <c r="AH2034" s="324">
        <v>2.169</v>
      </c>
      <c r="AI2034" s="324">
        <v>0</v>
      </c>
      <c r="AJ2034" s="324">
        <v>0</v>
      </c>
      <c r="AK2034" s="324">
        <v>0</v>
      </c>
      <c r="AL2034" s="324">
        <v>0</v>
      </c>
      <c r="AM2034" s="396">
        <v>0</v>
      </c>
      <c r="AN2034" s="324">
        <v>0</v>
      </c>
      <c r="AO2034" s="324">
        <v>1000000000</v>
      </c>
      <c r="AP2034" s="324">
        <v>0</v>
      </c>
      <c r="AQ2034" s="324">
        <v>0</v>
      </c>
      <c r="AR2034" s="324">
        <v>0</v>
      </c>
      <c r="AS2034" s="324">
        <v>744052009</v>
      </c>
      <c r="AT2034" s="324">
        <v>0</v>
      </c>
      <c r="AU2034" s="324">
        <v>0</v>
      </c>
      <c r="AV2034" s="324">
        <v>0</v>
      </c>
      <c r="AW2034" s="311"/>
      <c r="AX2034" s="311"/>
      <c r="AY2034" s="311"/>
      <c r="AZ2034" s="311"/>
      <c r="BA2034" s="311"/>
      <c r="BB2034" s="311"/>
      <c r="BC2034" s="311"/>
      <c r="BD2034" s="311"/>
      <c r="BE2034" s="311"/>
      <c r="BF2034" s="311"/>
      <c r="BG2034" s="311"/>
      <c r="BH2034" s="311"/>
      <c r="BI2034" s="311"/>
      <c r="BJ2034" s="311"/>
      <c r="BK2034" s="311"/>
      <c r="BL2034" s="311"/>
      <c r="BM2034" s="311"/>
      <c r="BN2034" s="311"/>
      <c r="BO2034" s="311"/>
      <c r="BP2034" s="311"/>
      <c r="BQ2034" s="311"/>
      <c r="BR2034" s="311"/>
      <c r="BS2034" s="311"/>
      <c r="BT2034" s="311"/>
      <c r="BU2034" s="311"/>
      <c r="BV2034" s="311"/>
      <c r="BW2034" s="311"/>
      <c r="BX2034" s="311"/>
      <c r="BY2034" s="311"/>
      <c r="BZ2034" s="311"/>
      <c r="CA2034" s="311"/>
      <c r="CB2034" s="311"/>
      <c r="CC2034" s="311"/>
      <c r="CD2034" s="311"/>
      <c r="CE2034" s="311"/>
      <c r="CF2034" s="311"/>
      <c r="CG2034" s="311"/>
      <c r="CH2034" s="311"/>
      <c r="CI2034" s="311"/>
      <c r="CJ2034" s="311"/>
      <c r="CK2034" s="311"/>
      <c r="CL2034" s="311"/>
      <c r="CM2034" s="311"/>
      <c r="CN2034" s="311"/>
      <c r="CO2034" s="311"/>
      <c r="CP2034" s="311"/>
      <c r="CQ2034" s="311"/>
      <c r="CR2034" s="311"/>
      <c r="CS2034" s="311"/>
      <c r="CT2034" s="311"/>
      <c r="CU2034" s="311"/>
      <c r="CV2034" s="311"/>
      <c r="CW2034" s="311"/>
      <c r="CX2034" s="311"/>
      <c r="CY2034" s="311"/>
    </row>
    <row r="2035" spans="1:103" s="390" customFormat="1">
      <c r="A2035" s="324" t="s">
        <v>2347</v>
      </c>
      <c r="B2035" s="324">
        <v>744052100</v>
      </c>
      <c r="C2035" s="324">
        <v>10</v>
      </c>
      <c r="D2035" s="324">
        <v>30</v>
      </c>
      <c r="E2035" s="395">
        <v>0.13019999999999998</v>
      </c>
      <c r="F2035" s="324">
        <v>0</v>
      </c>
      <c r="G2035" s="324">
        <v>1.25</v>
      </c>
      <c r="H2035" s="324">
        <v>0.65</v>
      </c>
      <c r="I2035" s="324">
        <v>1.1000000000000001</v>
      </c>
      <c r="J2035" s="326">
        <v>30</v>
      </c>
      <c r="K2035" s="326">
        <v>125</v>
      </c>
      <c r="L2035" s="326">
        <v>1</v>
      </c>
      <c r="M2035" s="324">
        <v>5.8</v>
      </c>
      <c r="N2035" s="324">
        <v>5.8</v>
      </c>
      <c r="O2035" s="324">
        <v>1.8</v>
      </c>
      <c r="P2035" s="324">
        <v>101</v>
      </c>
      <c r="Q2035" s="324" t="s">
        <v>293</v>
      </c>
      <c r="R2035" s="324">
        <v>1</v>
      </c>
      <c r="S2035" s="324">
        <v>0</v>
      </c>
      <c r="T2035" s="324">
        <v>500</v>
      </c>
      <c r="U2035" s="324">
        <v>0.68159999999999998</v>
      </c>
      <c r="V2035" s="324">
        <v>0</v>
      </c>
      <c r="W2035" s="324">
        <v>4.6472000000000001E-8</v>
      </c>
      <c r="X2035" s="324">
        <v>127.38853503184714</v>
      </c>
      <c r="Y2035" s="324">
        <v>0.75280000000000002</v>
      </c>
      <c r="Z2035" s="324">
        <v>2.169</v>
      </c>
      <c r="AA2035" s="324">
        <v>4.6472000000000001E-8</v>
      </c>
      <c r="AB2035" s="324">
        <v>127.38853503184714</v>
      </c>
      <c r="AC2035" s="324">
        <v>0.75280000000000002</v>
      </c>
      <c r="AD2035" s="324">
        <v>2.169</v>
      </c>
      <c r="AE2035" s="324">
        <v>4.6472000000000001E-8</v>
      </c>
      <c r="AF2035" s="324">
        <v>127.38853503184714</v>
      </c>
      <c r="AG2035" s="324">
        <v>0.75280000000000002</v>
      </c>
      <c r="AH2035" s="324">
        <v>2.169</v>
      </c>
      <c r="AI2035" s="324">
        <v>0</v>
      </c>
      <c r="AJ2035" s="324">
        <v>0</v>
      </c>
      <c r="AK2035" s="324">
        <v>0</v>
      </c>
      <c r="AL2035" s="324">
        <v>0</v>
      </c>
      <c r="AM2035" s="396">
        <v>0</v>
      </c>
      <c r="AN2035" s="324">
        <v>0</v>
      </c>
      <c r="AO2035" s="324">
        <v>1000000000</v>
      </c>
      <c r="AP2035" s="324">
        <v>0</v>
      </c>
      <c r="AQ2035" s="324">
        <v>0</v>
      </c>
      <c r="AR2035" s="324">
        <v>0</v>
      </c>
      <c r="AS2035" s="324">
        <v>744052100</v>
      </c>
      <c r="AT2035" s="324">
        <v>0</v>
      </c>
      <c r="AU2035" s="324">
        <v>0</v>
      </c>
      <c r="AV2035" s="324">
        <v>0</v>
      </c>
      <c r="AW2035" s="311"/>
      <c r="AX2035" s="311"/>
      <c r="AY2035" s="311"/>
      <c r="AZ2035" s="311"/>
      <c r="BA2035" s="311"/>
      <c r="BB2035" s="311"/>
      <c r="BC2035" s="311"/>
      <c r="BD2035" s="311"/>
      <c r="BE2035" s="311"/>
      <c r="BF2035" s="311"/>
      <c r="BG2035" s="311"/>
      <c r="BH2035" s="311"/>
      <c r="BI2035" s="311"/>
      <c r="BJ2035" s="311"/>
      <c r="BK2035" s="311"/>
      <c r="BL2035" s="311"/>
      <c r="BM2035" s="311"/>
      <c r="BN2035" s="311"/>
      <c r="BO2035" s="311"/>
      <c r="BP2035" s="311"/>
      <c r="BQ2035" s="311"/>
      <c r="BR2035" s="311"/>
      <c r="BS2035" s="311"/>
      <c r="BT2035" s="311"/>
      <c r="BU2035" s="311"/>
      <c r="BV2035" s="311"/>
      <c r="BW2035" s="311"/>
      <c r="BX2035" s="311"/>
      <c r="BY2035" s="311"/>
      <c r="BZ2035" s="311"/>
      <c r="CA2035" s="311"/>
      <c r="CB2035" s="311"/>
      <c r="CC2035" s="311"/>
      <c r="CD2035" s="311"/>
      <c r="CE2035" s="311"/>
      <c r="CF2035" s="311"/>
      <c r="CG2035" s="311"/>
      <c r="CH2035" s="311"/>
      <c r="CI2035" s="311"/>
      <c r="CJ2035" s="311"/>
      <c r="CK2035" s="311"/>
      <c r="CL2035" s="311"/>
      <c r="CM2035" s="311"/>
      <c r="CN2035" s="311"/>
      <c r="CO2035" s="311"/>
      <c r="CP2035" s="311"/>
      <c r="CQ2035" s="311"/>
      <c r="CR2035" s="311"/>
      <c r="CS2035" s="311"/>
      <c r="CT2035" s="311"/>
      <c r="CU2035" s="311"/>
      <c r="CV2035" s="311"/>
      <c r="CW2035" s="311"/>
      <c r="CX2035" s="311"/>
      <c r="CY2035" s="311"/>
    </row>
    <row r="2036" spans="1:103" s="390" customFormat="1">
      <c r="A2036" s="324" t="s">
        <v>2347</v>
      </c>
      <c r="B2036" s="324">
        <v>744052120</v>
      </c>
      <c r="C2036" s="324">
        <v>12</v>
      </c>
      <c r="D2036" s="324">
        <v>30</v>
      </c>
      <c r="E2036" s="395">
        <v>0.15990000000000001</v>
      </c>
      <c r="F2036" s="324">
        <v>0</v>
      </c>
      <c r="G2036" s="324">
        <v>1.1499999999999999</v>
      </c>
      <c r="H2036" s="324">
        <v>0.65</v>
      </c>
      <c r="I2036" s="324">
        <v>1</v>
      </c>
      <c r="J2036" s="326">
        <v>30</v>
      </c>
      <c r="K2036" s="326">
        <v>125</v>
      </c>
      <c r="L2036" s="326">
        <v>1</v>
      </c>
      <c r="M2036" s="324">
        <v>5.8</v>
      </c>
      <c r="N2036" s="324">
        <v>5.8</v>
      </c>
      <c r="O2036" s="324">
        <v>1.8</v>
      </c>
      <c r="P2036" s="324">
        <v>101</v>
      </c>
      <c r="Q2036" s="324" t="s">
        <v>293</v>
      </c>
      <c r="R2036" s="324">
        <v>1</v>
      </c>
      <c r="S2036" s="324">
        <v>0</v>
      </c>
      <c r="T2036" s="324">
        <v>500</v>
      </c>
      <c r="U2036" s="324">
        <v>0.68159999999999998</v>
      </c>
      <c r="V2036" s="324">
        <v>0</v>
      </c>
      <c r="W2036" s="324">
        <v>4.6472000000000001E-8</v>
      </c>
      <c r="X2036" s="324">
        <v>141.54281670205239</v>
      </c>
      <c r="Y2036" s="324">
        <v>0.75280000000000002</v>
      </c>
      <c r="Z2036" s="324">
        <v>2.169</v>
      </c>
      <c r="AA2036" s="324">
        <v>4.6472000000000001E-8</v>
      </c>
      <c r="AB2036" s="324">
        <v>141.54281670205239</v>
      </c>
      <c r="AC2036" s="324">
        <v>0.75280000000000002</v>
      </c>
      <c r="AD2036" s="324">
        <v>2.169</v>
      </c>
      <c r="AE2036" s="324">
        <v>4.6472000000000001E-8</v>
      </c>
      <c r="AF2036" s="324">
        <v>141.54281670205239</v>
      </c>
      <c r="AG2036" s="324">
        <v>0.75280000000000002</v>
      </c>
      <c r="AH2036" s="324">
        <v>2.169</v>
      </c>
      <c r="AI2036" s="324">
        <v>0</v>
      </c>
      <c r="AJ2036" s="324">
        <v>0</v>
      </c>
      <c r="AK2036" s="324">
        <v>0</v>
      </c>
      <c r="AL2036" s="324">
        <v>0</v>
      </c>
      <c r="AM2036" s="396">
        <v>0</v>
      </c>
      <c r="AN2036" s="324">
        <v>0</v>
      </c>
      <c r="AO2036" s="324">
        <v>1000000000</v>
      </c>
      <c r="AP2036" s="324">
        <v>0</v>
      </c>
      <c r="AQ2036" s="324">
        <v>0</v>
      </c>
      <c r="AR2036" s="324">
        <v>0</v>
      </c>
      <c r="AS2036" s="324">
        <v>744052120</v>
      </c>
      <c r="AT2036" s="324">
        <v>0</v>
      </c>
      <c r="AU2036" s="324">
        <v>0</v>
      </c>
      <c r="AV2036" s="324">
        <v>0</v>
      </c>
      <c r="AW2036" s="311"/>
      <c r="AX2036" s="311"/>
      <c r="AY2036" s="311"/>
      <c r="AZ2036" s="311"/>
      <c r="BA2036" s="311"/>
      <c r="BB2036" s="311"/>
      <c r="BC2036" s="311"/>
      <c r="BD2036" s="311"/>
      <c r="BE2036" s="311"/>
      <c r="BF2036" s="311"/>
      <c r="BG2036" s="311"/>
      <c r="BH2036" s="311"/>
      <c r="BI2036" s="311"/>
      <c r="BJ2036" s="311"/>
      <c r="BK2036" s="311"/>
      <c r="BL2036" s="311"/>
      <c r="BM2036" s="311"/>
      <c r="BN2036" s="311"/>
      <c r="BO2036" s="311"/>
      <c r="BP2036" s="311"/>
      <c r="BQ2036" s="311"/>
      <c r="BR2036" s="311"/>
      <c r="BS2036" s="311"/>
      <c r="BT2036" s="311"/>
      <c r="BU2036" s="311"/>
      <c r="BV2036" s="311"/>
      <c r="BW2036" s="311"/>
      <c r="BX2036" s="311"/>
      <c r="BY2036" s="311"/>
      <c r="BZ2036" s="311"/>
      <c r="CA2036" s="311"/>
      <c r="CB2036" s="311"/>
      <c r="CC2036" s="311"/>
      <c r="CD2036" s="311"/>
      <c r="CE2036" s="311"/>
      <c r="CF2036" s="311"/>
      <c r="CG2036" s="311"/>
      <c r="CH2036" s="311"/>
      <c r="CI2036" s="311"/>
      <c r="CJ2036" s="311"/>
      <c r="CK2036" s="311"/>
      <c r="CL2036" s="311"/>
      <c r="CM2036" s="311"/>
      <c r="CN2036" s="311"/>
      <c r="CO2036" s="311"/>
      <c r="CP2036" s="311"/>
      <c r="CQ2036" s="311"/>
      <c r="CR2036" s="311"/>
      <c r="CS2036" s="311"/>
      <c r="CT2036" s="311"/>
      <c r="CU2036" s="311"/>
      <c r="CV2036" s="311"/>
      <c r="CW2036" s="311"/>
      <c r="CX2036" s="311"/>
      <c r="CY2036" s="311"/>
    </row>
    <row r="2037" spans="1:103" s="390" customFormat="1">
      <c r="A2037" s="324" t="s">
        <v>2347</v>
      </c>
      <c r="B2037" s="324">
        <v>744052150</v>
      </c>
      <c r="C2037" s="324">
        <v>15</v>
      </c>
      <c r="D2037" s="324">
        <v>30</v>
      </c>
      <c r="E2037" s="395">
        <v>0.19075</v>
      </c>
      <c r="F2037" s="324">
        <v>0</v>
      </c>
      <c r="G2037" s="324">
        <v>1.1000000000000001</v>
      </c>
      <c r="H2037" s="324">
        <v>0.65</v>
      </c>
      <c r="I2037" s="324">
        <v>0.95</v>
      </c>
      <c r="J2037" s="326">
        <v>30</v>
      </c>
      <c r="K2037" s="326">
        <v>125</v>
      </c>
      <c r="L2037" s="326">
        <v>1</v>
      </c>
      <c r="M2037" s="324">
        <v>5.8</v>
      </c>
      <c r="N2037" s="324">
        <v>5.8</v>
      </c>
      <c r="O2037" s="324">
        <v>1.8</v>
      </c>
      <c r="P2037" s="324">
        <v>101</v>
      </c>
      <c r="Q2037" s="324" t="s">
        <v>293</v>
      </c>
      <c r="R2037" s="324">
        <v>1</v>
      </c>
      <c r="S2037" s="324">
        <v>0</v>
      </c>
      <c r="T2037" s="324">
        <v>500</v>
      </c>
      <c r="U2037" s="324">
        <v>0.68159999999999998</v>
      </c>
      <c r="V2037" s="324">
        <v>0</v>
      </c>
      <c r="W2037" s="324">
        <v>4.6472000000000001E-8</v>
      </c>
      <c r="X2037" s="324">
        <v>154.09903431271832</v>
      </c>
      <c r="Y2037" s="324">
        <v>0.75280000000000002</v>
      </c>
      <c r="Z2037" s="324">
        <v>2.169</v>
      </c>
      <c r="AA2037" s="324">
        <v>4.6472000000000001E-8</v>
      </c>
      <c r="AB2037" s="324">
        <v>154.09903431271832</v>
      </c>
      <c r="AC2037" s="324">
        <v>0.75280000000000002</v>
      </c>
      <c r="AD2037" s="324">
        <v>2.169</v>
      </c>
      <c r="AE2037" s="324">
        <v>4.6472000000000001E-8</v>
      </c>
      <c r="AF2037" s="324">
        <v>154.09903431271832</v>
      </c>
      <c r="AG2037" s="324">
        <v>0.75280000000000002</v>
      </c>
      <c r="AH2037" s="324">
        <v>2.169</v>
      </c>
      <c r="AI2037" s="324">
        <v>0</v>
      </c>
      <c r="AJ2037" s="324">
        <v>0</v>
      </c>
      <c r="AK2037" s="324">
        <v>0</v>
      </c>
      <c r="AL2037" s="324">
        <v>0</v>
      </c>
      <c r="AM2037" s="396">
        <v>0</v>
      </c>
      <c r="AN2037" s="324">
        <v>0</v>
      </c>
      <c r="AO2037" s="324">
        <v>1000000000</v>
      </c>
      <c r="AP2037" s="324">
        <v>0</v>
      </c>
      <c r="AQ2037" s="324">
        <v>0</v>
      </c>
      <c r="AR2037" s="324">
        <v>0</v>
      </c>
      <c r="AS2037" s="324">
        <v>744052150</v>
      </c>
      <c r="AT2037" s="324">
        <v>0</v>
      </c>
      <c r="AU2037" s="324">
        <v>0</v>
      </c>
      <c r="AV2037" s="324">
        <v>0</v>
      </c>
      <c r="AW2037" s="311"/>
      <c r="AX2037" s="311"/>
      <c r="AY2037" s="311"/>
      <c r="AZ2037" s="311"/>
      <c r="BA2037" s="311"/>
      <c r="BB2037" s="311"/>
      <c r="BC2037" s="311"/>
      <c r="BD2037" s="311"/>
      <c r="BE2037" s="311"/>
      <c r="BF2037" s="311"/>
      <c r="BG2037" s="311"/>
      <c r="BH2037" s="311"/>
      <c r="BI2037" s="311"/>
      <c r="BJ2037" s="311"/>
      <c r="BK2037" s="311"/>
      <c r="BL2037" s="311"/>
      <c r="BM2037" s="311"/>
      <c r="BN2037" s="311"/>
      <c r="BO2037" s="311"/>
      <c r="BP2037" s="311"/>
      <c r="BQ2037" s="311"/>
      <c r="BR2037" s="311"/>
      <c r="BS2037" s="311"/>
      <c r="BT2037" s="311"/>
      <c r="BU2037" s="311"/>
      <c r="BV2037" s="311"/>
      <c r="BW2037" s="311"/>
      <c r="BX2037" s="311"/>
      <c r="BY2037" s="311"/>
      <c r="BZ2037" s="311"/>
      <c r="CA2037" s="311"/>
      <c r="CB2037" s="311"/>
      <c r="CC2037" s="311"/>
      <c r="CD2037" s="311"/>
      <c r="CE2037" s="311"/>
      <c r="CF2037" s="311"/>
      <c r="CG2037" s="311"/>
      <c r="CH2037" s="311"/>
      <c r="CI2037" s="311"/>
      <c r="CJ2037" s="311"/>
      <c r="CK2037" s="311"/>
      <c r="CL2037" s="311"/>
      <c r="CM2037" s="311"/>
      <c r="CN2037" s="311"/>
      <c r="CO2037" s="311"/>
      <c r="CP2037" s="311"/>
      <c r="CQ2037" s="311"/>
      <c r="CR2037" s="311"/>
      <c r="CS2037" s="311"/>
      <c r="CT2037" s="311"/>
      <c r="CU2037" s="311"/>
      <c r="CV2037" s="311"/>
      <c r="CW2037" s="311"/>
      <c r="CX2037" s="311"/>
      <c r="CY2037" s="311"/>
    </row>
    <row r="2038" spans="1:103" s="390" customFormat="1">
      <c r="A2038" s="324" t="s">
        <v>2347</v>
      </c>
      <c r="B2038" s="324">
        <v>744052180</v>
      </c>
      <c r="C2038" s="324">
        <v>18</v>
      </c>
      <c r="D2038" s="324">
        <v>30</v>
      </c>
      <c r="E2038" s="395">
        <v>0.21090000000000003</v>
      </c>
      <c r="F2038" s="324">
        <v>0</v>
      </c>
      <c r="G2038" s="324">
        <v>1</v>
      </c>
      <c r="H2038" s="324">
        <v>0.65</v>
      </c>
      <c r="I2038" s="324">
        <v>0.9</v>
      </c>
      <c r="J2038" s="326">
        <v>30</v>
      </c>
      <c r="K2038" s="326">
        <v>125</v>
      </c>
      <c r="L2038" s="326">
        <v>1</v>
      </c>
      <c r="M2038" s="324">
        <v>5.8</v>
      </c>
      <c r="N2038" s="324">
        <v>5.8</v>
      </c>
      <c r="O2038" s="324">
        <v>1.8</v>
      </c>
      <c r="P2038" s="324">
        <v>101</v>
      </c>
      <c r="Q2038" s="324" t="s">
        <v>293</v>
      </c>
      <c r="R2038" s="324">
        <v>1</v>
      </c>
      <c r="S2038" s="324">
        <v>0</v>
      </c>
      <c r="T2038" s="324">
        <v>500</v>
      </c>
      <c r="U2038" s="324">
        <v>0.68159999999999998</v>
      </c>
      <c r="V2038" s="324">
        <v>0</v>
      </c>
      <c r="W2038" s="324">
        <v>4.6472000000000001E-8</v>
      </c>
      <c r="X2038" s="324">
        <v>163.78525932666059</v>
      </c>
      <c r="Y2038" s="324">
        <v>0.75280000000000002</v>
      </c>
      <c r="Z2038" s="324">
        <v>2.169</v>
      </c>
      <c r="AA2038" s="324">
        <v>4.6472000000000001E-8</v>
      </c>
      <c r="AB2038" s="324">
        <v>163.78525932666059</v>
      </c>
      <c r="AC2038" s="324">
        <v>0.75280000000000002</v>
      </c>
      <c r="AD2038" s="324">
        <v>2.169</v>
      </c>
      <c r="AE2038" s="324">
        <v>4.6472000000000001E-8</v>
      </c>
      <c r="AF2038" s="324">
        <v>163.78525932666059</v>
      </c>
      <c r="AG2038" s="324">
        <v>0.75280000000000002</v>
      </c>
      <c r="AH2038" s="324">
        <v>2.169</v>
      </c>
      <c r="AI2038" s="324">
        <v>0</v>
      </c>
      <c r="AJ2038" s="324">
        <v>0</v>
      </c>
      <c r="AK2038" s="324">
        <v>0</v>
      </c>
      <c r="AL2038" s="324">
        <v>0</v>
      </c>
      <c r="AM2038" s="396">
        <v>0</v>
      </c>
      <c r="AN2038" s="324">
        <v>0</v>
      </c>
      <c r="AO2038" s="324">
        <v>1000000000</v>
      </c>
      <c r="AP2038" s="324">
        <v>0</v>
      </c>
      <c r="AQ2038" s="324">
        <v>0</v>
      </c>
      <c r="AR2038" s="324">
        <v>0</v>
      </c>
      <c r="AS2038" s="324">
        <v>744052180</v>
      </c>
      <c r="AT2038" s="324">
        <v>0</v>
      </c>
      <c r="AU2038" s="324">
        <v>0</v>
      </c>
      <c r="AV2038" s="324">
        <v>0</v>
      </c>
      <c r="AW2038" s="311"/>
      <c r="AX2038" s="311"/>
      <c r="AY2038" s="311"/>
      <c r="AZ2038" s="311"/>
      <c r="BA2038" s="311"/>
      <c r="BB2038" s="311"/>
      <c r="BC2038" s="311"/>
      <c r="BD2038" s="311"/>
      <c r="BE2038" s="311"/>
      <c r="BF2038" s="311"/>
      <c r="BG2038" s="311"/>
      <c r="BH2038" s="311"/>
      <c r="BI2038" s="311"/>
      <c r="BJ2038" s="311"/>
      <c r="BK2038" s="311"/>
      <c r="BL2038" s="311"/>
      <c r="BM2038" s="311"/>
      <c r="BN2038" s="311"/>
      <c r="BO2038" s="311"/>
      <c r="BP2038" s="311"/>
      <c r="BQ2038" s="311"/>
      <c r="BR2038" s="311"/>
      <c r="BS2038" s="311"/>
      <c r="BT2038" s="311"/>
      <c r="BU2038" s="311"/>
      <c r="BV2038" s="311"/>
      <c r="BW2038" s="311"/>
      <c r="BX2038" s="311"/>
      <c r="BY2038" s="311"/>
      <c r="BZ2038" s="311"/>
      <c r="CA2038" s="311"/>
      <c r="CB2038" s="311"/>
      <c r="CC2038" s="311"/>
      <c r="CD2038" s="311"/>
      <c r="CE2038" s="311"/>
      <c r="CF2038" s="311"/>
      <c r="CG2038" s="311"/>
      <c r="CH2038" s="311"/>
      <c r="CI2038" s="311"/>
      <c r="CJ2038" s="311"/>
      <c r="CK2038" s="311"/>
      <c r="CL2038" s="311"/>
      <c r="CM2038" s="311"/>
      <c r="CN2038" s="311"/>
      <c r="CO2038" s="311"/>
      <c r="CP2038" s="311"/>
      <c r="CQ2038" s="311"/>
      <c r="CR2038" s="311"/>
      <c r="CS2038" s="311"/>
      <c r="CT2038" s="311"/>
      <c r="CU2038" s="311"/>
      <c r="CV2038" s="311"/>
      <c r="CW2038" s="311"/>
      <c r="CX2038" s="311"/>
      <c r="CY2038" s="311"/>
    </row>
    <row r="2039" spans="1:103" s="390" customFormat="1">
      <c r="A2039" s="324" t="s">
        <v>2347</v>
      </c>
      <c r="B2039" s="324">
        <v>744052220</v>
      </c>
      <c r="C2039" s="324">
        <v>22</v>
      </c>
      <c r="D2039" s="324">
        <v>30</v>
      </c>
      <c r="E2039" s="395">
        <v>0.28079999999999999</v>
      </c>
      <c r="F2039" s="324">
        <v>0</v>
      </c>
      <c r="G2039" s="324">
        <v>0.9</v>
      </c>
      <c r="H2039" s="324">
        <v>0.65</v>
      </c>
      <c r="I2039" s="324">
        <v>0.8</v>
      </c>
      <c r="J2039" s="326">
        <v>30</v>
      </c>
      <c r="K2039" s="326">
        <v>125</v>
      </c>
      <c r="L2039" s="326">
        <v>1</v>
      </c>
      <c r="M2039" s="324">
        <v>5.8</v>
      </c>
      <c r="N2039" s="324">
        <v>5.8</v>
      </c>
      <c r="O2039" s="324">
        <v>1.8</v>
      </c>
      <c r="P2039" s="324">
        <v>101</v>
      </c>
      <c r="Q2039" s="324" t="s">
        <v>293</v>
      </c>
      <c r="R2039" s="324">
        <v>1</v>
      </c>
      <c r="S2039" s="324">
        <v>0</v>
      </c>
      <c r="T2039" s="324">
        <v>500</v>
      </c>
      <c r="U2039" s="324">
        <v>0.68159999999999998</v>
      </c>
      <c r="V2039" s="324">
        <v>0</v>
      </c>
      <c r="W2039" s="324">
        <v>4.6472000000000001E-8</v>
      </c>
      <c r="X2039" s="324">
        <v>189.36133585815116</v>
      </c>
      <c r="Y2039" s="324">
        <v>0.75280000000000002</v>
      </c>
      <c r="Z2039" s="324">
        <v>2.169</v>
      </c>
      <c r="AA2039" s="324">
        <v>4.6472000000000001E-8</v>
      </c>
      <c r="AB2039" s="324">
        <v>189.36133585815116</v>
      </c>
      <c r="AC2039" s="324">
        <v>0.75280000000000002</v>
      </c>
      <c r="AD2039" s="324">
        <v>2.169</v>
      </c>
      <c r="AE2039" s="324">
        <v>4.6472000000000001E-8</v>
      </c>
      <c r="AF2039" s="324">
        <v>189.36133585815116</v>
      </c>
      <c r="AG2039" s="324">
        <v>0.75280000000000002</v>
      </c>
      <c r="AH2039" s="324">
        <v>2.169</v>
      </c>
      <c r="AI2039" s="324">
        <v>0</v>
      </c>
      <c r="AJ2039" s="324">
        <v>0</v>
      </c>
      <c r="AK2039" s="324">
        <v>0</v>
      </c>
      <c r="AL2039" s="324">
        <v>0</v>
      </c>
      <c r="AM2039" s="396">
        <v>0</v>
      </c>
      <c r="AN2039" s="324">
        <v>0</v>
      </c>
      <c r="AO2039" s="324">
        <v>1000000000</v>
      </c>
      <c r="AP2039" s="324">
        <v>0</v>
      </c>
      <c r="AQ2039" s="324">
        <v>0</v>
      </c>
      <c r="AR2039" s="324">
        <v>0</v>
      </c>
      <c r="AS2039" s="324">
        <v>744052220</v>
      </c>
      <c r="AT2039" s="324">
        <v>0</v>
      </c>
      <c r="AU2039" s="324">
        <v>0</v>
      </c>
      <c r="AV2039" s="324">
        <v>0</v>
      </c>
      <c r="AW2039" s="311"/>
      <c r="AX2039" s="311"/>
      <c r="AY2039" s="311"/>
      <c r="AZ2039" s="311"/>
      <c r="BA2039" s="311"/>
      <c r="BB2039" s="311"/>
      <c r="BC2039" s="311"/>
      <c r="BD2039" s="311"/>
      <c r="BE2039" s="311"/>
      <c r="BF2039" s="311"/>
      <c r="BG2039" s="311"/>
      <c r="BH2039" s="311"/>
      <c r="BI2039" s="311"/>
      <c r="BJ2039" s="311"/>
      <c r="BK2039" s="311"/>
      <c r="BL2039" s="311"/>
      <c r="BM2039" s="311"/>
      <c r="BN2039" s="311"/>
      <c r="BO2039" s="311"/>
      <c r="BP2039" s="311"/>
      <c r="BQ2039" s="311"/>
      <c r="BR2039" s="311"/>
      <c r="BS2039" s="311"/>
      <c r="BT2039" s="311"/>
      <c r="BU2039" s="311"/>
      <c r="BV2039" s="311"/>
      <c r="BW2039" s="311"/>
      <c r="BX2039" s="311"/>
      <c r="BY2039" s="311"/>
      <c r="BZ2039" s="311"/>
      <c r="CA2039" s="311"/>
      <c r="CB2039" s="311"/>
      <c r="CC2039" s="311"/>
      <c r="CD2039" s="311"/>
      <c r="CE2039" s="311"/>
      <c r="CF2039" s="311"/>
      <c r="CG2039" s="311"/>
      <c r="CH2039" s="311"/>
      <c r="CI2039" s="311"/>
      <c r="CJ2039" s="311"/>
      <c r="CK2039" s="311"/>
      <c r="CL2039" s="311"/>
      <c r="CM2039" s="311"/>
      <c r="CN2039" s="311"/>
      <c r="CO2039" s="311"/>
      <c r="CP2039" s="311"/>
      <c r="CQ2039" s="311"/>
      <c r="CR2039" s="311"/>
      <c r="CS2039" s="311"/>
      <c r="CT2039" s="311"/>
      <c r="CU2039" s="311"/>
      <c r="CV2039" s="311"/>
      <c r="CW2039" s="311"/>
      <c r="CX2039" s="311"/>
      <c r="CY2039" s="311"/>
    </row>
    <row r="2040" spans="1:103" s="390" customFormat="1">
      <c r="A2040" s="324" t="s">
        <v>2347</v>
      </c>
      <c r="B2040" s="324">
        <v>744052470</v>
      </c>
      <c r="C2040" s="324">
        <v>47</v>
      </c>
      <c r="D2040" s="324">
        <v>30</v>
      </c>
      <c r="E2040" s="395">
        <v>0.55120000000000002</v>
      </c>
      <c r="F2040" s="324">
        <v>0</v>
      </c>
      <c r="G2040" s="324">
        <v>0.7</v>
      </c>
      <c r="H2040" s="324">
        <v>0.65</v>
      </c>
      <c r="I2040" s="324">
        <v>0.77</v>
      </c>
      <c r="J2040" s="326">
        <v>30</v>
      </c>
      <c r="K2040" s="326">
        <v>125</v>
      </c>
      <c r="L2040" s="326">
        <v>1</v>
      </c>
      <c r="M2040" s="324">
        <v>5.8</v>
      </c>
      <c r="N2040" s="324">
        <v>5.8</v>
      </c>
      <c r="O2040" s="324">
        <v>1.8</v>
      </c>
      <c r="P2040" s="324">
        <v>101</v>
      </c>
      <c r="Q2040" s="324" t="s">
        <v>293</v>
      </c>
      <c r="R2040" s="324">
        <v>1</v>
      </c>
      <c r="S2040" s="324">
        <v>0</v>
      </c>
      <c r="T2040" s="324">
        <v>500</v>
      </c>
      <c r="U2040" s="324">
        <v>0.68159999999999998</v>
      </c>
      <c r="V2040" s="324">
        <v>0</v>
      </c>
      <c r="W2040" s="324">
        <v>4.6472000000000001E-8</v>
      </c>
      <c r="X2040" s="324">
        <v>253.69750620749221</v>
      </c>
      <c r="Y2040" s="324">
        <v>0.75280000000000002</v>
      </c>
      <c r="Z2040" s="324">
        <v>2.169</v>
      </c>
      <c r="AA2040" s="324">
        <v>4.6472000000000001E-8</v>
      </c>
      <c r="AB2040" s="324">
        <v>253.69750620749221</v>
      </c>
      <c r="AC2040" s="324">
        <v>0.75280000000000002</v>
      </c>
      <c r="AD2040" s="324">
        <v>2.169</v>
      </c>
      <c r="AE2040" s="324">
        <v>4.6472000000000001E-8</v>
      </c>
      <c r="AF2040" s="324">
        <v>253.69750620749221</v>
      </c>
      <c r="AG2040" s="324">
        <v>0.75280000000000002</v>
      </c>
      <c r="AH2040" s="324">
        <v>2.169</v>
      </c>
      <c r="AI2040" s="324">
        <v>0</v>
      </c>
      <c r="AJ2040" s="324">
        <v>0</v>
      </c>
      <c r="AK2040" s="324">
        <v>0</v>
      </c>
      <c r="AL2040" s="324">
        <v>0</v>
      </c>
      <c r="AM2040" s="396">
        <v>0</v>
      </c>
      <c r="AN2040" s="324">
        <v>0</v>
      </c>
      <c r="AO2040" s="324">
        <v>1000000000</v>
      </c>
      <c r="AP2040" s="324">
        <v>0</v>
      </c>
      <c r="AQ2040" s="324">
        <v>0</v>
      </c>
      <c r="AR2040" s="324">
        <v>0</v>
      </c>
      <c r="AS2040" s="324">
        <v>744052470</v>
      </c>
      <c r="AT2040" s="324">
        <v>0</v>
      </c>
      <c r="AU2040" s="324">
        <v>0</v>
      </c>
      <c r="AV2040" s="324">
        <v>0</v>
      </c>
      <c r="AW2040" s="311"/>
      <c r="AX2040" s="311"/>
      <c r="AY2040" s="311"/>
      <c r="AZ2040" s="311"/>
      <c r="BA2040" s="311"/>
      <c r="BB2040" s="311"/>
      <c r="BC2040" s="311"/>
      <c r="BD2040" s="311"/>
      <c r="BE2040" s="311"/>
      <c r="BF2040" s="311"/>
      <c r="BG2040" s="311"/>
      <c r="BH2040" s="311"/>
      <c r="BI2040" s="311"/>
      <c r="BJ2040" s="311"/>
      <c r="BK2040" s="311"/>
      <c r="BL2040" s="311"/>
      <c r="BM2040" s="311"/>
      <c r="BN2040" s="311"/>
      <c r="BO2040" s="311"/>
      <c r="BP2040" s="311"/>
      <c r="BQ2040" s="311"/>
      <c r="BR2040" s="311"/>
      <c r="BS2040" s="311"/>
      <c r="BT2040" s="311"/>
      <c r="BU2040" s="311"/>
      <c r="BV2040" s="311"/>
      <c r="BW2040" s="311"/>
      <c r="BX2040" s="311"/>
      <c r="BY2040" s="311"/>
      <c r="BZ2040" s="311"/>
      <c r="CA2040" s="311"/>
      <c r="CB2040" s="311"/>
      <c r="CC2040" s="311"/>
      <c r="CD2040" s="311"/>
      <c r="CE2040" s="311"/>
      <c r="CF2040" s="311"/>
      <c r="CG2040" s="311"/>
      <c r="CH2040" s="311"/>
      <c r="CI2040" s="311"/>
      <c r="CJ2040" s="311"/>
      <c r="CK2040" s="311"/>
      <c r="CL2040" s="311"/>
      <c r="CM2040" s="311"/>
      <c r="CN2040" s="311"/>
      <c r="CO2040" s="311"/>
      <c r="CP2040" s="311"/>
      <c r="CQ2040" s="311"/>
      <c r="CR2040" s="311"/>
      <c r="CS2040" s="311"/>
      <c r="CT2040" s="311"/>
      <c r="CU2040" s="311"/>
      <c r="CV2040" s="311"/>
      <c r="CW2040" s="311"/>
      <c r="CX2040" s="311"/>
      <c r="CY2040" s="311"/>
    </row>
    <row r="2041" spans="1:103" s="390" customFormat="1">
      <c r="A2041" s="324" t="s">
        <v>2347</v>
      </c>
      <c r="B2041" s="324">
        <v>744052680</v>
      </c>
      <c r="C2041" s="324">
        <v>68</v>
      </c>
      <c r="D2041" s="324">
        <v>30</v>
      </c>
      <c r="E2041" s="395">
        <v>0.84839999999999993</v>
      </c>
      <c r="F2041" s="324">
        <v>0</v>
      </c>
      <c r="G2041" s="324">
        <v>0.5</v>
      </c>
      <c r="H2041" s="324">
        <v>0.65</v>
      </c>
      <c r="I2041" s="324">
        <v>0.64</v>
      </c>
      <c r="J2041" s="326">
        <v>30</v>
      </c>
      <c r="K2041" s="326">
        <v>125</v>
      </c>
      <c r="L2041" s="326">
        <v>1</v>
      </c>
      <c r="M2041" s="324">
        <v>5.8</v>
      </c>
      <c r="N2041" s="324">
        <v>5.8</v>
      </c>
      <c r="O2041" s="324">
        <v>1.8</v>
      </c>
      <c r="P2041" s="324">
        <v>101</v>
      </c>
      <c r="Q2041" s="324" t="s">
        <v>293</v>
      </c>
      <c r="R2041" s="324">
        <v>1</v>
      </c>
      <c r="S2041" s="324">
        <v>0</v>
      </c>
      <c r="T2041" s="324">
        <v>500</v>
      </c>
      <c r="U2041" s="324">
        <v>0.68159999999999998</v>
      </c>
      <c r="V2041" s="324">
        <v>0</v>
      </c>
      <c r="W2041" s="324">
        <v>4.6472000000000001E-8</v>
      </c>
      <c r="X2041" s="324">
        <v>313.85581094802922</v>
      </c>
      <c r="Y2041" s="324">
        <v>0.75280000000000002</v>
      </c>
      <c r="Z2041" s="324">
        <v>2.169</v>
      </c>
      <c r="AA2041" s="324">
        <v>4.6472000000000001E-8</v>
      </c>
      <c r="AB2041" s="324">
        <v>313.85581094802922</v>
      </c>
      <c r="AC2041" s="324">
        <v>0.75280000000000002</v>
      </c>
      <c r="AD2041" s="324">
        <v>2.169</v>
      </c>
      <c r="AE2041" s="324">
        <v>4.6472000000000001E-8</v>
      </c>
      <c r="AF2041" s="324">
        <v>313.85581094802922</v>
      </c>
      <c r="AG2041" s="324">
        <v>0.75280000000000002</v>
      </c>
      <c r="AH2041" s="324">
        <v>2.169</v>
      </c>
      <c r="AI2041" s="324">
        <v>0</v>
      </c>
      <c r="AJ2041" s="324">
        <v>0</v>
      </c>
      <c r="AK2041" s="324">
        <v>0</v>
      </c>
      <c r="AL2041" s="324">
        <v>0</v>
      </c>
      <c r="AM2041" s="396">
        <v>0</v>
      </c>
      <c r="AN2041" s="324">
        <v>0</v>
      </c>
      <c r="AO2041" s="324">
        <v>1000000000</v>
      </c>
      <c r="AP2041" s="324">
        <v>0</v>
      </c>
      <c r="AQ2041" s="324">
        <v>0</v>
      </c>
      <c r="AR2041" s="324">
        <v>0</v>
      </c>
      <c r="AS2041" s="324">
        <v>744052680</v>
      </c>
      <c r="AT2041" s="324">
        <v>0</v>
      </c>
      <c r="AU2041" s="324">
        <v>0</v>
      </c>
      <c r="AV2041" s="324">
        <v>0</v>
      </c>
      <c r="AW2041" s="311"/>
      <c r="AX2041" s="311"/>
      <c r="AY2041" s="311"/>
      <c r="AZ2041" s="311"/>
      <c r="BA2041" s="311"/>
      <c r="BB2041" s="311"/>
      <c r="BC2041" s="311"/>
      <c r="BD2041" s="311"/>
      <c r="BE2041" s="311"/>
      <c r="BF2041" s="311"/>
      <c r="BG2041" s="311"/>
      <c r="BH2041" s="311"/>
      <c r="BI2041" s="311"/>
      <c r="BJ2041" s="311"/>
      <c r="BK2041" s="311"/>
      <c r="BL2041" s="311"/>
      <c r="BM2041" s="311"/>
      <c r="BN2041" s="311"/>
      <c r="BO2041" s="311"/>
      <c r="BP2041" s="311"/>
      <c r="BQ2041" s="311"/>
      <c r="BR2041" s="311"/>
      <c r="BS2041" s="311"/>
      <c r="BT2041" s="311"/>
      <c r="BU2041" s="311"/>
      <c r="BV2041" s="311"/>
      <c r="BW2041" s="311"/>
      <c r="BX2041" s="311"/>
      <c r="BY2041" s="311"/>
      <c r="BZ2041" s="311"/>
      <c r="CA2041" s="311"/>
      <c r="CB2041" s="311"/>
      <c r="CC2041" s="311"/>
      <c r="CD2041" s="311"/>
      <c r="CE2041" s="311"/>
      <c r="CF2041" s="311"/>
      <c r="CG2041" s="311"/>
      <c r="CH2041" s="311"/>
      <c r="CI2041" s="311"/>
      <c r="CJ2041" s="311"/>
      <c r="CK2041" s="311"/>
      <c r="CL2041" s="311"/>
      <c r="CM2041" s="311"/>
      <c r="CN2041" s="311"/>
      <c r="CO2041" s="311"/>
      <c r="CP2041" s="311"/>
      <c r="CQ2041" s="311"/>
      <c r="CR2041" s="311"/>
      <c r="CS2041" s="311"/>
      <c r="CT2041" s="311"/>
      <c r="CU2041" s="311"/>
      <c r="CV2041" s="311"/>
      <c r="CW2041" s="311"/>
      <c r="CX2041" s="311"/>
      <c r="CY2041" s="311"/>
    </row>
    <row r="2042" spans="1:103" s="390" customFormat="1">
      <c r="A2042" s="324" t="s">
        <v>2347</v>
      </c>
      <c r="B2042" s="324">
        <v>744052221</v>
      </c>
      <c r="C2042" s="324">
        <v>220</v>
      </c>
      <c r="D2042" s="324">
        <v>30</v>
      </c>
      <c r="E2042" s="395">
        <v>2.496</v>
      </c>
      <c r="F2042" s="324">
        <v>0</v>
      </c>
      <c r="G2042" s="324">
        <v>0.3</v>
      </c>
      <c r="H2042" s="324">
        <v>0.65</v>
      </c>
      <c r="I2042" s="324">
        <v>0.23</v>
      </c>
      <c r="J2042" s="326">
        <v>30</v>
      </c>
      <c r="K2042" s="326">
        <v>125</v>
      </c>
      <c r="L2042" s="326">
        <v>1</v>
      </c>
      <c r="M2042" s="324">
        <v>5.8</v>
      </c>
      <c r="N2042" s="324">
        <v>5.8</v>
      </c>
      <c r="O2042" s="324">
        <v>1.8</v>
      </c>
      <c r="P2042" s="324">
        <v>101</v>
      </c>
      <c r="Q2042" s="324" t="s">
        <v>293</v>
      </c>
      <c r="R2042" s="324">
        <v>1</v>
      </c>
      <c r="S2042" s="324">
        <v>0</v>
      </c>
      <c r="T2042" s="324">
        <v>500</v>
      </c>
      <c r="U2042" s="324">
        <v>0.68159999999999998</v>
      </c>
      <c r="V2042" s="324">
        <v>0</v>
      </c>
      <c r="W2042" s="324">
        <v>4.6472000000000001E-8</v>
      </c>
      <c r="X2042" s="324">
        <v>620.03269263288439</v>
      </c>
      <c r="Y2042" s="324">
        <v>0.75280000000000002</v>
      </c>
      <c r="Z2042" s="324">
        <v>2.169</v>
      </c>
      <c r="AA2042" s="324">
        <v>4.6472000000000001E-8</v>
      </c>
      <c r="AB2042" s="324">
        <v>620.03269263288439</v>
      </c>
      <c r="AC2042" s="324">
        <v>0.75280000000000002</v>
      </c>
      <c r="AD2042" s="324">
        <v>2.169</v>
      </c>
      <c r="AE2042" s="324">
        <v>4.6472000000000001E-8</v>
      </c>
      <c r="AF2042" s="324">
        <v>620.03269263288439</v>
      </c>
      <c r="AG2042" s="324">
        <v>0.75280000000000002</v>
      </c>
      <c r="AH2042" s="324">
        <v>2.169</v>
      </c>
      <c r="AI2042" s="324">
        <v>0</v>
      </c>
      <c r="AJ2042" s="324">
        <v>0</v>
      </c>
      <c r="AK2042" s="324">
        <v>0</v>
      </c>
      <c r="AL2042" s="324">
        <v>0</v>
      </c>
      <c r="AM2042" s="396">
        <v>0</v>
      </c>
      <c r="AN2042" s="324">
        <v>0</v>
      </c>
      <c r="AO2042" s="324">
        <v>1000000000</v>
      </c>
      <c r="AP2042" s="324">
        <v>0</v>
      </c>
      <c r="AQ2042" s="324">
        <v>0</v>
      </c>
      <c r="AR2042" s="324">
        <v>0</v>
      </c>
      <c r="AS2042" s="324">
        <v>744052221</v>
      </c>
      <c r="AT2042" s="324">
        <v>0</v>
      </c>
      <c r="AU2042" s="324">
        <v>0</v>
      </c>
      <c r="AV2042" s="324">
        <v>0</v>
      </c>
      <c r="AW2042" s="311"/>
      <c r="AX2042" s="311"/>
      <c r="AY2042" s="311"/>
      <c r="AZ2042" s="311"/>
      <c r="BA2042" s="311"/>
      <c r="BB2042" s="311"/>
      <c r="BC2042" s="311"/>
      <c r="BD2042" s="311"/>
      <c r="BE2042" s="311"/>
      <c r="BF2042" s="311"/>
      <c r="BG2042" s="311"/>
      <c r="BH2042" s="311"/>
      <c r="BI2042" s="311"/>
      <c r="BJ2042" s="311"/>
      <c r="BK2042" s="311"/>
      <c r="BL2042" s="311"/>
      <c r="BM2042" s="311"/>
      <c r="BN2042" s="311"/>
      <c r="BO2042" s="311"/>
      <c r="BP2042" s="311"/>
      <c r="BQ2042" s="311"/>
      <c r="BR2042" s="311"/>
      <c r="BS2042" s="311"/>
      <c r="BT2042" s="311"/>
      <c r="BU2042" s="311"/>
      <c r="BV2042" s="311"/>
      <c r="BW2042" s="311"/>
      <c r="BX2042" s="311"/>
      <c r="BY2042" s="311"/>
      <c r="BZ2042" s="311"/>
      <c r="CA2042" s="311"/>
      <c r="CB2042" s="311"/>
      <c r="CC2042" s="311"/>
      <c r="CD2042" s="311"/>
      <c r="CE2042" s="311"/>
      <c r="CF2042" s="311"/>
      <c r="CG2042" s="311"/>
      <c r="CH2042" s="311"/>
      <c r="CI2042" s="311"/>
      <c r="CJ2042" s="311"/>
      <c r="CK2042" s="311"/>
      <c r="CL2042" s="311"/>
      <c r="CM2042" s="311"/>
      <c r="CN2042" s="311"/>
      <c r="CO2042" s="311"/>
      <c r="CP2042" s="311"/>
      <c r="CQ2042" s="311"/>
      <c r="CR2042" s="311"/>
      <c r="CS2042" s="311"/>
      <c r="CT2042" s="311"/>
      <c r="CU2042" s="311"/>
      <c r="CV2042" s="311"/>
      <c r="CW2042" s="311"/>
      <c r="CX2042" s="311"/>
      <c r="CY2042" s="311"/>
    </row>
    <row r="2043" spans="1:103" s="390" customFormat="1">
      <c r="A2043" s="324" t="s">
        <v>2347</v>
      </c>
      <c r="B2043" s="324">
        <v>744053002</v>
      </c>
      <c r="C2043" s="324">
        <v>2.6</v>
      </c>
      <c r="D2043" s="324">
        <v>30</v>
      </c>
      <c r="E2043" s="395">
        <v>0.03</v>
      </c>
      <c r="F2043" s="324">
        <v>0</v>
      </c>
      <c r="G2043" s="324">
        <v>2.7</v>
      </c>
      <c r="H2043" s="324">
        <v>0.65</v>
      </c>
      <c r="I2043" s="324">
        <v>3</v>
      </c>
      <c r="J2043" s="326">
        <v>30</v>
      </c>
      <c r="K2043" s="326">
        <v>125</v>
      </c>
      <c r="L2043" s="326">
        <v>1</v>
      </c>
      <c r="M2043" s="324">
        <v>5.8</v>
      </c>
      <c r="N2043" s="324">
        <v>5.8</v>
      </c>
      <c r="O2043" s="324">
        <v>2.8</v>
      </c>
      <c r="P2043" s="324">
        <v>101</v>
      </c>
      <c r="Q2043" s="324" t="s">
        <v>293</v>
      </c>
      <c r="R2043" s="324">
        <v>1</v>
      </c>
      <c r="S2043" s="324">
        <v>0</v>
      </c>
      <c r="T2043" s="324">
        <v>400</v>
      </c>
      <c r="U2043" s="324">
        <v>0.68159999999999998</v>
      </c>
      <c r="V2043" s="324">
        <v>0</v>
      </c>
      <c r="W2043" s="324">
        <v>5.2751999999999995E-8</v>
      </c>
      <c r="X2043" s="324">
        <v>63.694267515923578</v>
      </c>
      <c r="Y2043" s="324">
        <v>0.75280000000000002</v>
      </c>
      <c r="Z2043" s="324">
        <v>2.169</v>
      </c>
      <c r="AA2043" s="324">
        <v>5.2751999999999995E-8</v>
      </c>
      <c r="AB2043" s="324">
        <v>63.694267515923578</v>
      </c>
      <c r="AC2043" s="324">
        <v>0.75280000000000002</v>
      </c>
      <c r="AD2043" s="324">
        <v>2.169</v>
      </c>
      <c r="AE2043" s="324">
        <v>5.2751999999999995E-8</v>
      </c>
      <c r="AF2043" s="324">
        <v>63.694267515923578</v>
      </c>
      <c r="AG2043" s="324">
        <v>0.75280000000000002</v>
      </c>
      <c r="AH2043" s="324">
        <v>2.169</v>
      </c>
      <c r="AI2043" s="324">
        <v>0</v>
      </c>
      <c r="AJ2043" s="324">
        <v>0</v>
      </c>
      <c r="AK2043" s="324">
        <v>0</v>
      </c>
      <c r="AL2043" s="324">
        <v>0</v>
      </c>
      <c r="AM2043" s="396">
        <v>0</v>
      </c>
      <c r="AN2043" s="324">
        <v>0</v>
      </c>
      <c r="AO2043" s="324">
        <v>1000000000</v>
      </c>
      <c r="AP2043" s="324">
        <v>0</v>
      </c>
      <c r="AQ2043" s="324">
        <v>0</v>
      </c>
      <c r="AR2043" s="324">
        <v>0</v>
      </c>
      <c r="AS2043" s="324">
        <v>744053002</v>
      </c>
      <c r="AT2043" s="324">
        <v>0</v>
      </c>
      <c r="AU2043" s="324">
        <v>0</v>
      </c>
      <c r="AV2043" s="324">
        <v>0</v>
      </c>
      <c r="AW2043" s="311"/>
      <c r="AX2043" s="311"/>
      <c r="AY2043" s="311"/>
      <c r="AZ2043" s="311"/>
      <c r="BA2043" s="311"/>
      <c r="BB2043" s="311"/>
      <c r="BC2043" s="311"/>
      <c r="BD2043" s="311"/>
      <c r="BE2043" s="311"/>
      <c r="BF2043" s="311"/>
      <c r="BG2043" s="311"/>
      <c r="BH2043" s="311"/>
      <c r="BI2043" s="311"/>
      <c r="BJ2043" s="311"/>
      <c r="BK2043" s="311"/>
      <c r="BL2043" s="311"/>
      <c r="BM2043" s="311"/>
      <c r="BN2043" s="311"/>
      <c r="BO2043" s="311"/>
      <c r="BP2043" s="311"/>
      <c r="BQ2043" s="311"/>
      <c r="BR2043" s="311"/>
      <c r="BS2043" s="311"/>
      <c r="BT2043" s="311"/>
      <c r="BU2043" s="311"/>
      <c r="BV2043" s="311"/>
      <c r="BW2043" s="311"/>
      <c r="BX2043" s="311"/>
      <c r="BY2043" s="311"/>
      <c r="BZ2043" s="311"/>
      <c r="CA2043" s="311"/>
      <c r="CB2043" s="311"/>
      <c r="CC2043" s="311"/>
      <c r="CD2043" s="311"/>
      <c r="CE2043" s="311"/>
      <c r="CF2043" s="311"/>
      <c r="CG2043" s="311"/>
      <c r="CH2043" s="311"/>
      <c r="CI2043" s="311"/>
      <c r="CJ2043" s="311"/>
      <c r="CK2043" s="311"/>
      <c r="CL2043" s="311"/>
      <c r="CM2043" s="311"/>
      <c r="CN2043" s="311"/>
      <c r="CO2043" s="311"/>
      <c r="CP2043" s="311"/>
      <c r="CQ2043" s="311"/>
      <c r="CR2043" s="311"/>
      <c r="CS2043" s="311"/>
      <c r="CT2043" s="311"/>
      <c r="CU2043" s="311"/>
      <c r="CV2043" s="311"/>
      <c r="CW2043" s="311"/>
      <c r="CX2043" s="311"/>
      <c r="CY2043" s="311"/>
    </row>
    <row r="2044" spans="1:103" s="390" customFormat="1">
      <c r="A2044" s="324" t="s">
        <v>2347</v>
      </c>
      <c r="B2044" s="324">
        <v>744053003</v>
      </c>
      <c r="C2044" s="324">
        <v>3</v>
      </c>
      <c r="D2044" s="324">
        <v>30</v>
      </c>
      <c r="E2044" s="395">
        <v>0.03</v>
      </c>
      <c r="F2044" s="324">
        <v>0</v>
      </c>
      <c r="G2044" s="324">
        <v>2.5</v>
      </c>
      <c r="H2044" s="324">
        <v>0.65</v>
      </c>
      <c r="I2044" s="324">
        <v>2.8</v>
      </c>
      <c r="J2044" s="326">
        <v>30</v>
      </c>
      <c r="K2044" s="326">
        <v>125</v>
      </c>
      <c r="L2044" s="326">
        <v>1</v>
      </c>
      <c r="M2044" s="324">
        <v>5.8</v>
      </c>
      <c r="N2044" s="324">
        <v>5.8</v>
      </c>
      <c r="O2044" s="324">
        <v>2.8</v>
      </c>
      <c r="P2044" s="324">
        <v>101</v>
      </c>
      <c r="Q2044" s="324" t="s">
        <v>293</v>
      </c>
      <c r="R2044" s="324">
        <v>1</v>
      </c>
      <c r="S2044" s="324">
        <v>0</v>
      </c>
      <c r="T2044" s="324">
        <v>400</v>
      </c>
      <c r="U2044" s="324">
        <v>0.68159999999999998</v>
      </c>
      <c r="V2044" s="324">
        <v>0</v>
      </c>
      <c r="W2044" s="324">
        <v>5.2751999999999995E-8</v>
      </c>
      <c r="X2044" s="324">
        <v>63.69426751592357</v>
      </c>
      <c r="Y2044" s="324">
        <v>0.75280000000000002</v>
      </c>
      <c r="Z2044" s="324">
        <v>2.169</v>
      </c>
      <c r="AA2044" s="324">
        <v>5.2751999999999995E-8</v>
      </c>
      <c r="AB2044" s="324">
        <v>63.69426751592357</v>
      </c>
      <c r="AC2044" s="324">
        <v>0.75280000000000002</v>
      </c>
      <c r="AD2044" s="324">
        <v>2.169</v>
      </c>
      <c r="AE2044" s="324">
        <v>5.2751999999999995E-8</v>
      </c>
      <c r="AF2044" s="324">
        <v>63.69426751592357</v>
      </c>
      <c r="AG2044" s="324">
        <v>0.75280000000000002</v>
      </c>
      <c r="AH2044" s="324">
        <v>2.169</v>
      </c>
      <c r="AI2044" s="324">
        <v>0</v>
      </c>
      <c r="AJ2044" s="324">
        <v>0</v>
      </c>
      <c r="AK2044" s="324">
        <v>0</v>
      </c>
      <c r="AL2044" s="324">
        <v>0</v>
      </c>
      <c r="AM2044" s="396">
        <v>0</v>
      </c>
      <c r="AN2044" s="324">
        <v>0</v>
      </c>
      <c r="AO2044" s="324">
        <v>1000000000</v>
      </c>
      <c r="AP2044" s="324">
        <v>0</v>
      </c>
      <c r="AQ2044" s="324">
        <v>0</v>
      </c>
      <c r="AR2044" s="324">
        <v>0</v>
      </c>
      <c r="AS2044" s="324">
        <v>744053003</v>
      </c>
      <c r="AT2044" s="324">
        <v>0</v>
      </c>
      <c r="AU2044" s="324">
        <v>0</v>
      </c>
      <c r="AV2044" s="324">
        <v>0</v>
      </c>
      <c r="AW2044" s="311"/>
      <c r="AX2044" s="311"/>
      <c r="AY2044" s="311"/>
      <c r="AZ2044" s="311"/>
      <c r="BA2044" s="311"/>
      <c r="BB2044" s="311"/>
      <c r="BC2044" s="311"/>
      <c r="BD2044" s="311"/>
      <c r="BE2044" s="311"/>
      <c r="BF2044" s="311"/>
      <c r="BG2044" s="311"/>
      <c r="BH2044" s="311"/>
      <c r="BI2044" s="311"/>
      <c r="BJ2044" s="311"/>
      <c r="BK2044" s="311"/>
      <c r="BL2044" s="311"/>
      <c r="BM2044" s="311"/>
      <c r="BN2044" s="311"/>
      <c r="BO2044" s="311"/>
      <c r="BP2044" s="311"/>
      <c r="BQ2044" s="311"/>
      <c r="BR2044" s="311"/>
      <c r="BS2044" s="311"/>
      <c r="BT2044" s="311"/>
      <c r="BU2044" s="311"/>
      <c r="BV2044" s="311"/>
      <c r="BW2044" s="311"/>
      <c r="BX2044" s="311"/>
      <c r="BY2044" s="311"/>
      <c r="BZ2044" s="311"/>
      <c r="CA2044" s="311"/>
      <c r="CB2044" s="311"/>
      <c r="CC2044" s="311"/>
      <c r="CD2044" s="311"/>
      <c r="CE2044" s="311"/>
      <c r="CF2044" s="311"/>
      <c r="CG2044" s="311"/>
      <c r="CH2044" s="311"/>
      <c r="CI2044" s="311"/>
      <c r="CJ2044" s="311"/>
      <c r="CK2044" s="311"/>
      <c r="CL2044" s="311"/>
      <c r="CM2044" s="311"/>
      <c r="CN2044" s="311"/>
      <c r="CO2044" s="311"/>
      <c r="CP2044" s="311"/>
      <c r="CQ2044" s="311"/>
      <c r="CR2044" s="311"/>
      <c r="CS2044" s="311"/>
      <c r="CT2044" s="311"/>
      <c r="CU2044" s="311"/>
      <c r="CV2044" s="311"/>
      <c r="CW2044" s="311"/>
      <c r="CX2044" s="311"/>
      <c r="CY2044" s="311"/>
    </row>
    <row r="2045" spans="1:103" s="390" customFormat="1">
      <c r="A2045" s="324" t="s">
        <v>2347</v>
      </c>
      <c r="B2045" s="324">
        <v>744053004</v>
      </c>
      <c r="C2045" s="324">
        <v>4</v>
      </c>
      <c r="D2045" s="324">
        <v>30</v>
      </c>
      <c r="E2045" s="395">
        <v>3.5099999999999999E-2</v>
      </c>
      <c r="F2045" s="324">
        <v>0</v>
      </c>
      <c r="G2045" s="324">
        <v>2.2000000000000002</v>
      </c>
      <c r="H2045" s="324">
        <v>0.65</v>
      </c>
      <c r="I2045" s="324">
        <v>2.5</v>
      </c>
      <c r="J2045" s="326">
        <v>30</v>
      </c>
      <c r="K2045" s="326">
        <v>125</v>
      </c>
      <c r="L2045" s="326">
        <v>1</v>
      </c>
      <c r="M2045" s="324">
        <v>5.8</v>
      </c>
      <c r="N2045" s="324">
        <v>5.8</v>
      </c>
      <c r="O2045" s="324">
        <v>2.8</v>
      </c>
      <c r="P2045" s="324">
        <v>101</v>
      </c>
      <c r="Q2045" s="324" t="s">
        <v>293</v>
      </c>
      <c r="R2045" s="324">
        <v>1</v>
      </c>
      <c r="S2045" s="324">
        <v>0</v>
      </c>
      <c r="T2045" s="324">
        <v>400</v>
      </c>
      <c r="U2045" s="324">
        <v>0.68159999999999998</v>
      </c>
      <c r="V2045" s="324">
        <v>0</v>
      </c>
      <c r="W2045" s="324">
        <v>5.2751999999999995E-8</v>
      </c>
      <c r="X2045" s="324">
        <v>74.934432371674788</v>
      </c>
      <c r="Y2045" s="324">
        <v>0.75280000000000002</v>
      </c>
      <c r="Z2045" s="324">
        <v>2.169</v>
      </c>
      <c r="AA2045" s="324">
        <v>5.2751999999999995E-8</v>
      </c>
      <c r="AB2045" s="324">
        <v>74.934432371674788</v>
      </c>
      <c r="AC2045" s="324">
        <v>0.75280000000000002</v>
      </c>
      <c r="AD2045" s="324">
        <v>2.169</v>
      </c>
      <c r="AE2045" s="324">
        <v>5.2751999999999995E-8</v>
      </c>
      <c r="AF2045" s="324">
        <v>74.934432371674788</v>
      </c>
      <c r="AG2045" s="324">
        <v>0.75280000000000002</v>
      </c>
      <c r="AH2045" s="324">
        <v>2.169</v>
      </c>
      <c r="AI2045" s="324">
        <v>0</v>
      </c>
      <c r="AJ2045" s="324">
        <v>0</v>
      </c>
      <c r="AK2045" s="324">
        <v>0</v>
      </c>
      <c r="AL2045" s="324">
        <v>0</v>
      </c>
      <c r="AM2045" s="396">
        <v>0</v>
      </c>
      <c r="AN2045" s="324">
        <v>0</v>
      </c>
      <c r="AO2045" s="324">
        <v>1000000000</v>
      </c>
      <c r="AP2045" s="324">
        <v>0</v>
      </c>
      <c r="AQ2045" s="324">
        <v>0</v>
      </c>
      <c r="AR2045" s="324">
        <v>0</v>
      </c>
      <c r="AS2045" s="324">
        <v>744053004</v>
      </c>
      <c r="AT2045" s="324">
        <v>0</v>
      </c>
      <c r="AU2045" s="324">
        <v>0</v>
      </c>
      <c r="AV2045" s="324">
        <v>0</v>
      </c>
      <c r="AW2045" s="311"/>
      <c r="AX2045" s="311"/>
      <c r="AY2045" s="311"/>
      <c r="AZ2045" s="311"/>
      <c r="BA2045" s="311"/>
      <c r="BB2045" s="311"/>
      <c r="BC2045" s="311"/>
      <c r="BD2045" s="311"/>
      <c r="BE2045" s="311"/>
      <c r="BF2045" s="311"/>
      <c r="BG2045" s="311"/>
      <c r="BH2045" s="311"/>
      <c r="BI2045" s="311"/>
      <c r="BJ2045" s="311"/>
      <c r="BK2045" s="311"/>
      <c r="BL2045" s="311"/>
      <c r="BM2045" s="311"/>
      <c r="BN2045" s="311"/>
      <c r="BO2045" s="311"/>
      <c r="BP2045" s="311"/>
      <c r="BQ2045" s="311"/>
      <c r="BR2045" s="311"/>
      <c r="BS2045" s="311"/>
      <c r="BT2045" s="311"/>
      <c r="BU2045" s="311"/>
      <c r="BV2045" s="311"/>
      <c r="BW2045" s="311"/>
      <c r="BX2045" s="311"/>
      <c r="BY2045" s="311"/>
      <c r="BZ2045" s="311"/>
      <c r="CA2045" s="311"/>
      <c r="CB2045" s="311"/>
      <c r="CC2045" s="311"/>
      <c r="CD2045" s="311"/>
      <c r="CE2045" s="311"/>
      <c r="CF2045" s="311"/>
      <c r="CG2045" s="311"/>
      <c r="CH2045" s="311"/>
      <c r="CI2045" s="311"/>
      <c r="CJ2045" s="311"/>
      <c r="CK2045" s="311"/>
      <c r="CL2045" s="311"/>
      <c r="CM2045" s="311"/>
      <c r="CN2045" s="311"/>
      <c r="CO2045" s="311"/>
      <c r="CP2045" s="311"/>
      <c r="CQ2045" s="311"/>
      <c r="CR2045" s="311"/>
      <c r="CS2045" s="311"/>
      <c r="CT2045" s="311"/>
      <c r="CU2045" s="311"/>
      <c r="CV2045" s="311"/>
      <c r="CW2045" s="311"/>
      <c r="CX2045" s="311"/>
      <c r="CY2045" s="311"/>
    </row>
    <row r="2046" spans="1:103" s="390" customFormat="1">
      <c r="A2046" s="324" t="s">
        <v>2347</v>
      </c>
      <c r="B2046" s="324">
        <v>744053005</v>
      </c>
      <c r="C2046" s="324">
        <v>5.3</v>
      </c>
      <c r="D2046" s="324">
        <v>30</v>
      </c>
      <c r="E2046" s="395">
        <v>3.9899999999999998E-2</v>
      </c>
      <c r="F2046" s="324">
        <v>0</v>
      </c>
      <c r="G2046" s="324">
        <v>1.9</v>
      </c>
      <c r="H2046" s="324">
        <v>0.65</v>
      </c>
      <c r="I2046" s="324">
        <v>2.2999999999999998</v>
      </c>
      <c r="J2046" s="326">
        <v>30</v>
      </c>
      <c r="K2046" s="326">
        <v>125</v>
      </c>
      <c r="L2046" s="326">
        <v>1</v>
      </c>
      <c r="M2046" s="324">
        <v>5.8</v>
      </c>
      <c r="N2046" s="324">
        <v>5.8</v>
      </c>
      <c r="O2046" s="324">
        <v>2.8</v>
      </c>
      <c r="P2046" s="324">
        <v>101</v>
      </c>
      <c r="Q2046" s="324" t="s">
        <v>293</v>
      </c>
      <c r="R2046" s="324">
        <v>1</v>
      </c>
      <c r="S2046" s="324">
        <v>0</v>
      </c>
      <c r="T2046" s="324">
        <v>400</v>
      </c>
      <c r="U2046" s="324">
        <v>0.68159999999999998</v>
      </c>
      <c r="V2046" s="324">
        <v>0</v>
      </c>
      <c r="W2046" s="324">
        <v>5.2751999999999995E-8</v>
      </c>
      <c r="X2046" s="324">
        <v>88.836741535367096</v>
      </c>
      <c r="Y2046" s="324">
        <v>0.75280000000000002</v>
      </c>
      <c r="Z2046" s="324">
        <v>2.169</v>
      </c>
      <c r="AA2046" s="324">
        <v>5.2751999999999995E-8</v>
      </c>
      <c r="AB2046" s="324">
        <v>88.836741535367096</v>
      </c>
      <c r="AC2046" s="324">
        <v>0.75280000000000002</v>
      </c>
      <c r="AD2046" s="324">
        <v>2.169</v>
      </c>
      <c r="AE2046" s="324">
        <v>5.2751999999999995E-8</v>
      </c>
      <c r="AF2046" s="324">
        <v>88.836741535367096</v>
      </c>
      <c r="AG2046" s="324">
        <v>0.75280000000000002</v>
      </c>
      <c r="AH2046" s="324">
        <v>2.169</v>
      </c>
      <c r="AI2046" s="324">
        <v>0</v>
      </c>
      <c r="AJ2046" s="324">
        <v>0</v>
      </c>
      <c r="AK2046" s="324">
        <v>0</v>
      </c>
      <c r="AL2046" s="324">
        <v>0</v>
      </c>
      <c r="AM2046" s="396">
        <v>0</v>
      </c>
      <c r="AN2046" s="324">
        <v>0</v>
      </c>
      <c r="AO2046" s="324">
        <v>1000000000</v>
      </c>
      <c r="AP2046" s="324">
        <v>0</v>
      </c>
      <c r="AQ2046" s="324">
        <v>0</v>
      </c>
      <c r="AR2046" s="324">
        <v>0</v>
      </c>
      <c r="AS2046" s="324">
        <v>744053005</v>
      </c>
      <c r="AT2046" s="324">
        <v>0</v>
      </c>
      <c r="AU2046" s="324">
        <v>0</v>
      </c>
      <c r="AV2046" s="324">
        <v>0</v>
      </c>
      <c r="AW2046" s="311"/>
      <c r="AX2046" s="311"/>
      <c r="AY2046" s="311"/>
      <c r="AZ2046" s="311"/>
      <c r="BA2046" s="311"/>
      <c r="BB2046" s="311"/>
      <c r="BC2046" s="311"/>
      <c r="BD2046" s="311"/>
      <c r="BE2046" s="311"/>
      <c r="BF2046" s="311"/>
      <c r="BG2046" s="311"/>
      <c r="BH2046" s="311"/>
      <c r="BI2046" s="311"/>
      <c r="BJ2046" s="311"/>
      <c r="BK2046" s="311"/>
      <c r="BL2046" s="311"/>
      <c r="BM2046" s="311"/>
      <c r="BN2046" s="311"/>
      <c r="BO2046" s="311"/>
      <c r="BP2046" s="311"/>
      <c r="BQ2046" s="311"/>
      <c r="BR2046" s="311"/>
      <c r="BS2046" s="311"/>
      <c r="BT2046" s="311"/>
      <c r="BU2046" s="311"/>
      <c r="BV2046" s="311"/>
      <c r="BW2046" s="311"/>
      <c r="BX2046" s="311"/>
      <c r="BY2046" s="311"/>
      <c r="BZ2046" s="311"/>
      <c r="CA2046" s="311"/>
      <c r="CB2046" s="311"/>
      <c r="CC2046" s="311"/>
      <c r="CD2046" s="311"/>
      <c r="CE2046" s="311"/>
      <c r="CF2046" s="311"/>
      <c r="CG2046" s="311"/>
      <c r="CH2046" s="311"/>
      <c r="CI2046" s="311"/>
      <c r="CJ2046" s="311"/>
      <c r="CK2046" s="311"/>
      <c r="CL2046" s="311"/>
      <c r="CM2046" s="311"/>
      <c r="CN2046" s="311"/>
      <c r="CO2046" s="311"/>
      <c r="CP2046" s="311"/>
      <c r="CQ2046" s="311"/>
      <c r="CR2046" s="311"/>
      <c r="CS2046" s="311"/>
      <c r="CT2046" s="311"/>
      <c r="CU2046" s="311"/>
      <c r="CV2046" s="311"/>
      <c r="CW2046" s="311"/>
      <c r="CX2046" s="311"/>
      <c r="CY2046" s="311"/>
    </row>
    <row r="2047" spans="1:103" s="390" customFormat="1">
      <c r="A2047" s="324" t="s">
        <v>2347</v>
      </c>
      <c r="B2047" s="324">
        <v>744053006</v>
      </c>
      <c r="C2047" s="324">
        <v>6.2</v>
      </c>
      <c r="D2047" s="324">
        <v>30</v>
      </c>
      <c r="E2047" s="395">
        <v>4.4800000000000006E-2</v>
      </c>
      <c r="F2047" s="324">
        <v>0</v>
      </c>
      <c r="G2047" s="324">
        <v>1.7</v>
      </c>
      <c r="H2047" s="324">
        <v>0.65</v>
      </c>
      <c r="I2047" s="324">
        <v>2.2000000000000002</v>
      </c>
      <c r="J2047" s="326">
        <v>30</v>
      </c>
      <c r="K2047" s="326">
        <v>125</v>
      </c>
      <c r="L2047" s="326">
        <v>1</v>
      </c>
      <c r="M2047" s="324">
        <v>5.8</v>
      </c>
      <c r="N2047" s="324">
        <v>5.8</v>
      </c>
      <c r="O2047" s="324">
        <v>2.8</v>
      </c>
      <c r="P2047" s="324">
        <v>101</v>
      </c>
      <c r="Q2047" s="324" t="s">
        <v>293</v>
      </c>
      <c r="R2047" s="324">
        <v>1</v>
      </c>
      <c r="S2047" s="324">
        <v>0</v>
      </c>
      <c r="T2047" s="324">
        <v>400</v>
      </c>
      <c r="U2047" s="324">
        <v>0.68159999999999998</v>
      </c>
      <c r="V2047" s="324">
        <v>0</v>
      </c>
      <c r="W2047" s="324">
        <v>5.2751999999999995E-8</v>
      </c>
      <c r="X2047" s="324">
        <v>85.848795347549157</v>
      </c>
      <c r="Y2047" s="324">
        <v>0.75280000000000002</v>
      </c>
      <c r="Z2047" s="324">
        <v>2.169</v>
      </c>
      <c r="AA2047" s="324">
        <v>5.2751999999999995E-8</v>
      </c>
      <c r="AB2047" s="324">
        <v>85.848795347549157</v>
      </c>
      <c r="AC2047" s="324">
        <v>0.75280000000000002</v>
      </c>
      <c r="AD2047" s="324">
        <v>2.169</v>
      </c>
      <c r="AE2047" s="324">
        <v>5.2751999999999995E-8</v>
      </c>
      <c r="AF2047" s="324">
        <v>85.848795347549157</v>
      </c>
      <c r="AG2047" s="324">
        <v>0.75280000000000002</v>
      </c>
      <c r="AH2047" s="324">
        <v>2.169</v>
      </c>
      <c r="AI2047" s="324">
        <v>0</v>
      </c>
      <c r="AJ2047" s="324">
        <v>0</v>
      </c>
      <c r="AK2047" s="324">
        <v>0</v>
      </c>
      <c r="AL2047" s="324">
        <v>0</v>
      </c>
      <c r="AM2047" s="396">
        <v>0</v>
      </c>
      <c r="AN2047" s="324">
        <v>0</v>
      </c>
      <c r="AO2047" s="324">
        <v>1000000000</v>
      </c>
      <c r="AP2047" s="324">
        <v>0</v>
      </c>
      <c r="AQ2047" s="324">
        <v>0</v>
      </c>
      <c r="AR2047" s="324">
        <v>0</v>
      </c>
      <c r="AS2047" s="324">
        <v>744053006</v>
      </c>
      <c r="AT2047" s="324">
        <v>0</v>
      </c>
      <c r="AU2047" s="324">
        <v>0</v>
      </c>
      <c r="AV2047" s="324">
        <v>0</v>
      </c>
      <c r="AW2047" s="311"/>
      <c r="AX2047" s="311"/>
      <c r="AY2047" s="311"/>
      <c r="AZ2047" s="311"/>
      <c r="BA2047" s="311"/>
      <c r="BB2047" s="311"/>
      <c r="BC2047" s="311"/>
      <c r="BD2047" s="311"/>
      <c r="BE2047" s="311"/>
      <c r="BF2047" s="311"/>
      <c r="BG2047" s="311"/>
      <c r="BH2047" s="311"/>
      <c r="BI2047" s="311"/>
      <c r="BJ2047" s="311"/>
      <c r="BK2047" s="311"/>
      <c r="BL2047" s="311"/>
      <c r="BM2047" s="311"/>
      <c r="BN2047" s="311"/>
      <c r="BO2047" s="311"/>
      <c r="BP2047" s="311"/>
      <c r="BQ2047" s="311"/>
      <c r="BR2047" s="311"/>
      <c r="BS2047" s="311"/>
      <c r="BT2047" s="311"/>
      <c r="BU2047" s="311"/>
      <c r="BV2047" s="311"/>
      <c r="BW2047" s="311"/>
      <c r="BX2047" s="311"/>
      <c r="BY2047" s="311"/>
      <c r="BZ2047" s="311"/>
      <c r="CA2047" s="311"/>
      <c r="CB2047" s="311"/>
      <c r="CC2047" s="311"/>
      <c r="CD2047" s="311"/>
      <c r="CE2047" s="311"/>
      <c r="CF2047" s="311"/>
      <c r="CG2047" s="311"/>
      <c r="CH2047" s="311"/>
      <c r="CI2047" s="311"/>
      <c r="CJ2047" s="311"/>
      <c r="CK2047" s="311"/>
      <c r="CL2047" s="311"/>
      <c r="CM2047" s="311"/>
      <c r="CN2047" s="311"/>
      <c r="CO2047" s="311"/>
      <c r="CP2047" s="311"/>
      <c r="CQ2047" s="311"/>
      <c r="CR2047" s="311"/>
      <c r="CS2047" s="311"/>
      <c r="CT2047" s="311"/>
      <c r="CU2047" s="311"/>
      <c r="CV2047" s="311"/>
      <c r="CW2047" s="311"/>
      <c r="CX2047" s="311"/>
      <c r="CY2047" s="311"/>
    </row>
    <row r="2048" spans="1:103" s="390" customFormat="1">
      <c r="A2048" s="324" t="s">
        <v>2347</v>
      </c>
      <c r="B2048" s="324">
        <v>744053008</v>
      </c>
      <c r="C2048" s="324">
        <v>8.1999999999999993</v>
      </c>
      <c r="D2048" s="324">
        <v>30</v>
      </c>
      <c r="E2048" s="395">
        <v>5.5000000000000007E-2</v>
      </c>
      <c r="F2048" s="324">
        <v>0</v>
      </c>
      <c r="G2048" s="324">
        <v>1.6</v>
      </c>
      <c r="H2048" s="324">
        <v>0.65</v>
      </c>
      <c r="I2048" s="324">
        <v>2.1</v>
      </c>
      <c r="J2048" s="326">
        <v>30</v>
      </c>
      <c r="K2048" s="326">
        <v>125</v>
      </c>
      <c r="L2048" s="326">
        <v>1</v>
      </c>
      <c r="M2048" s="324">
        <v>5.8</v>
      </c>
      <c r="N2048" s="324">
        <v>5.8</v>
      </c>
      <c r="O2048" s="324">
        <v>2.8</v>
      </c>
      <c r="P2048" s="324">
        <v>101</v>
      </c>
      <c r="Q2048" s="324" t="s">
        <v>293</v>
      </c>
      <c r="R2048" s="324">
        <v>1</v>
      </c>
      <c r="S2048" s="324">
        <v>0</v>
      </c>
      <c r="T2048" s="324">
        <v>400</v>
      </c>
      <c r="U2048" s="324">
        <v>0.68159999999999998</v>
      </c>
      <c r="V2048" s="324">
        <v>0</v>
      </c>
      <c r="W2048" s="324">
        <v>5.2751999999999995E-8</v>
      </c>
      <c r="X2048" s="324">
        <v>104.45859872611466</v>
      </c>
      <c r="Y2048" s="324">
        <v>0.75280000000000002</v>
      </c>
      <c r="Z2048" s="324">
        <v>2.169</v>
      </c>
      <c r="AA2048" s="324">
        <v>5.2751999999999995E-8</v>
      </c>
      <c r="AB2048" s="324">
        <v>104.45859872611466</v>
      </c>
      <c r="AC2048" s="324">
        <v>0.75280000000000002</v>
      </c>
      <c r="AD2048" s="324">
        <v>2.169</v>
      </c>
      <c r="AE2048" s="324">
        <v>5.2751999999999995E-8</v>
      </c>
      <c r="AF2048" s="324">
        <v>104.45859872611466</v>
      </c>
      <c r="AG2048" s="324">
        <v>0.75280000000000002</v>
      </c>
      <c r="AH2048" s="324">
        <v>2.169</v>
      </c>
      <c r="AI2048" s="324">
        <v>0</v>
      </c>
      <c r="AJ2048" s="324">
        <v>0</v>
      </c>
      <c r="AK2048" s="324">
        <v>0</v>
      </c>
      <c r="AL2048" s="324">
        <v>0</v>
      </c>
      <c r="AM2048" s="396">
        <v>0</v>
      </c>
      <c r="AN2048" s="324">
        <v>0</v>
      </c>
      <c r="AO2048" s="324">
        <v>1000000000</v>
      </c>
      <c r="AP2048" s="324">
        <v>0</v>
      </c>
      <c r="AQ2048" s="324">
        <v>0</v>
      </c>
      <c r="AR2048" s="324">
        <v>0</v>
      </c>
      <c r="AS2048" s="324">
        <v>744053008</v>
      </c>
      <c r="AT2048" s="324">
        <v>0</v>
      </c>
      <c r="AU2048" s="324">
        <v>0</v>
      </c>
      <c r="AV2048" s="324">
        <v>0</v>
      </c>
      <c r="AW2048" s="311"/>
      <c r="AX2048" s="311"/>
      <c r="AY2048" s="311"/>
      <c r="AZ2048" s="311"/>
      <c r="BA2048" s="311"/>
      <c r="BB2048" s="311"/>
      <c r="BC2048" s="311"/>
      <c r="BD2048" s="311"/>
      <c r="BE2048" s="311"/>
      <c r="BF2048" s="311"/>
      <c r="BG2048" s="311"/>
      <c r="BH2048" s="311"/>
      <c r="BI2048" s="311"/>
      <c r="BJ2048" s="311"/>
      <c r="BK2048" s="311"/>
      <c r="BL2048" s="311"/>
      <c r="BM2048" s="311"/>
      <c r="BN2048" s="311"/>
      <c r="BO2048" s="311"/>
      <c r="BP2048" s="311"/>
      <c r="BQ2048" s="311"/>
      <c r="BR2048" s="311"/>
      <c r="BS2048" s="311"/>
      <c r="BT2048" s="311"/>
      <c r="BU2048" s="311"/>
      <c r="BV2048" s="311"/>
      <c r="BW2048" s="311"/>
      <c r="BX2048" s="311"/>
      <c r="BY2048" s="311"/>
      <c r="BZ2048" s="311"/>
      <c r="CA2048" s="311"/>
      <c r="CB2048" s="311"/>
      <c r="CC2048" s="311"/>
      <c r="CD2048" s="311"/>
      <c r="CE2048" s="311"/>
      <c r="CF2048" s="311"/>
      <c r="CG2048" s="311"/>
      <c r="CH2048" s="311"/>
      <c r="CI2048" s="311"/>
      <c r="CJ2048" s="311"/>
      <c r="CK2048" s="311"/>
      <c r="CL2048" s="311"/>
      <c r="CM2048" s="311"/>
      <c r="CN2048" s="311"/>
      <c r="CO2048" s="311"/>
      <c r="CP2048" s="311"/>
      <c r="CQ2048" s="311"/>
      <c r="CR2048" s="311"/>
      <c r="CS2048" s="311"/>
      <c r="CT2048" s="311"/>
      <c r="CU2048" s="311"/>
      <c r="CV2048" s="311"/>
      <c r="CW2048" s="311"/>
      <c r="CX2048" s="311"/>
      <c r="CY2048" s="311"/>
    </row>
    <row r="2049" spans="1:103" s="390" customFormat="1">
      <c r="A2049" s="324" t="s">
        <v>2347</v>
      </c>
      <c r="B2049" s="324">
        <v>744053100</v>
      </c>
      <c r="C2049" s="324">
        <v>10</v>
      </c>
      <c r="D2049" s="324">
        <v>30</v>
      </c>
      <c r="E2049" s="395">
        <v>7.0199999999999999E-2</v>
      </c>
      <c r="F2049" s="324">
        <v>0</v>
      </c>
      <c r="G2049" s="324">
        <v>1.4</v>
      </c>
      <c r="H2049" s="324">
        <v>0.65</v>
      </c>
      <c r="I2049" s="324">
        <v>1.5</v>
      </c>
      <c r="J2049" s="326">
        <v>30</v>
      </c>
      <c r="K2049" s="326">
        <v>125</v>
      </c>
      <c r="L2049" s="326">
        <v>1</v>
      </c>
      <c r="M2049" s="324">
        <v>5.8</v>
      </c>
      <c r="N2049" s="324">
        <v>5.8</v>
      </c>
      <c r="O2049" s="324">
        <v>2.8</v>
      </c>
      <c r="P2049" s="324">
        <v>101</v>
      </c>
      <c r="Q2049" s="324" t="s">
        <v>293</v>
      </c>
      <c r="R2049" s="324">
        <v>1</v>
      </c>
      <c r="S2049" s="324">
        <v>0</v>
      </c>
      <c r="T2049" s="324">
        <v>400</v>
      </c>
      <c r="U2049" s="324">
        <v>0.68159999999999998</v>
      </c>
      <c r="V2049" s="324">
        <v>0</v>
      </c>
      <c r="W2049" s="324">
        <v>5.2751999999999995E-8</v>
      </c>
      <c r="X2049" s="324">
        <v>127.38853503184714</v>
      </c>
      <c r="Y2049" s="324">
        <v>0.75280000000000002</v>
      </c>
      <c r="Z2049" s="324">
        <v>2.169</v>
      </c>
      <c r="AA2049" s="324">
        <v>5.2751999999999995E-8</v>
      </c>
      <c r="AB2049" s="324">
        <v>127.38853503184714</v>
      </c>
      <c r="AC2049" s="324">
        <v>0.75280000000000002</v>
      </c>
      <c r="AD2049" s="324">
        <v>2.169</v>
      </c>
      <c r="AE2049" s="324">
        <v>5.2751999999999995E-8</v>
      </c>
      <c r="AF2049" s="324">
        <v>127.38853503184714</v>
      </c>
      <c r="AG2049" s="324">
        <v>0.75280000000000002</v>
      </c>
      <c r="AH2049" s="324">
        <v>2.169</v>
      </c>
      <c r="AI2049" s="324">
        <v>0</v>
      </c>
      <c r="AJ2049" s="324">
        <v>0</v>
      </c>
      <c r="AK2049" s="324">
        <v>0</v>
      </c>
      <c r="AL2049" s="324">
        <v>0</v>
      </c>
      <c r="AM2049" s="396">
        <v>0</v>
      </c>
      <c r="AN2049" s="324">
        <v>0</v>
      </c>
      <c r="AO2049" s="324">
        <v>1000000000</v>
      </c>
      <c r="AP2049" s="324">
        <v>0</v>
      </c>
      <c r="AQ2049" s="324">
        <v>0</v>
      </c>
      <c r="AR2049" s="324">
        <v>0</v>
      </c>
      <c r="AS2049" s="324">
        <v>744053100</v>
      </c>
      <c r="AT2049" s="324">
        <v>0</v>
      </c>
      <c r="AU2049" s="324">
        <v>0</v>
      </c>
      <c r="AV2049" s="324">
        <v>0</v>
      </c>
      <c r="AW2049" s="311"/>
      <c r="AX2049" s="311"/>
      <c r="AY2049" s="311"/>
      <c r="AZ2049" s="311"/>
      <c r="BA2049" s="311"/>
      <c r="BB2049" s="311"/>
      <c r="BC2049" s="311"/>
      <c r="BD2049" s="311"/>
      <c r="BE2049" s="311"/>
      <c r="BF2049" s="311"/>
      <c r="BG2049" s="311"/>
      <c r="BH2049" s="311"/>
      <c r="BI2049" s="311"/>
      <c r="BJ2049" s="311"/>
      <c r="BK2049" s="311"/>
      <c r="BL2049" s="311"/>
      <c r="BM2049" s="311"/>
      <c r="BN2049" s="311"/>
      <c r="BO2049" s="311"/>
      <c r="BP2049" s="311"/>
      <c r="BQ2049" s="311"/>
      <c r="BR2049" s="311"/>
      <c r="BS2049" s="311"/>
      <c r="BT2049" s="311"/>
      <c r="BU2049" s="311"/>
      <c r="BV2049" s="311"/>
      <c r="BW2049" s="311"/>
      <c r="BX2049" s="311"/>
      <c r="BY2049" s="311"/>
      <c r="BZ2049" s="311"/>
      <c r="CA2049" s="311"/>
      <c r="CB2049" s="311"/>
      <c r="CC2049" s="311"/>
      <c r="CD2049" s="311"/>
      <c r="CE2049" s="311"/>
      <c r="CF2049" s="311"/>
      <c r="CG2049" s="311"/>
      <c r="CH2049" s="311"/>
      <c r="CI2049" s="311"/>
      <c r="CJ2049" s="311"/>
      <c r="CK2049" s="311"/>
      <c r="CL2049" s="311"/>
      <c r="CM2049" s="311"/>
      <c r="CN2049" s="311"/>
      <c r="CO2049" s="311"/>
      <c r="CP2049" s="311"/>
      <c r="CQ2049" s="311"/>
      <c r="CR2049" s="311"/>
      <c r="CS2049" s="311"/>
      <c r="CT2049" s="311"/>
      <c r="CU2049" s="311"/>
      <c r="CV2049" s="311"/>
      <c r="CW2049" s="311"/>
      <c r="CX2049" s="311"/>
      <c r="CY2049" s="311"/>
    </row>
    <row r="2050" spans="1:103" s="390" customFormat="1">
      <c r="A2050" s="324" t="s">
        <v>2347</v>
      </c>
      <c r="B2050" s="324">
        <v>744053120</v>
      </c>
      <c r="C2050" s="324">
        <v>12</v>
      </c>
      <c r="D2050" s="324">
        <v>30</v>
      </c>
      <c r="E2050" s="395">
        <v>7.980000000000001E-2</v>
      </c>
      <c r="F2050" s="324">
        <v>0</v>
      </c>
      <c r="G2050" s="324">
        <v>1.25</v>
      </c>
      <c r="H2050" s="324">
        <v>0.65</v>
      </c>
      <c r="I2050" s="324">
        <v>1.46</v>
      </c>
      <c r="J2050" s="326">
        <v>30</v>
      </c>
      <c r="K2050" s="326">
        <v>125</v>
      </c>
      <c r="L2050" s="326">
        <v>1</v>
      </c>
      <c r="M2050" s="324">
        <v>5.8</v>
      </c>
      <c r="N2050" s="324">
        <v>5.8</v>
      </c>
      <c r="O2050" s="324">
        <v>2.8</v>
      </c>
      <c r="P2050" s="324">
        <v>101</v>
      </c>
      <c r="Q2050" s="324" t="s">
        <v>293</v>
      </c>
      <c r="R2050" s="324">
        <v>1</v>
      </c>
      <c r="S2050" s="324">
        <v>0</v>
      </c>
      <c r="T2050" s="324">
        <v>400</v>
      </c>
      <c r="U2050" s="324">
        <v>0.68159999999999998</v>
      </c>
      <c r="V2050" s="324">
        <v>0</v>
      </c>
      <c r="W2050" s="324">
        <v>5.2751999999999995E-8</v>
      </c>
      <c r="X2050" s="324">
        <v>131.78124313639358</v>
      </c>
      <c r="Y2050" s="324">
        <v>0.75280000000000002</v>
      </c>
      <c r="Z2050" s="324">
        <v>2.169</v>
      </c>
      <c r="AA2050" s="324">
        <v>5.2751999999999995E-8</v>
      </c>
      <c r="AB2050" s="324">
        <v>131.78124313639358</v>
      </c>
      <c r="AC2050" s="324">
        <v>0.75280000000000002</v>
      </c>
      <c r="AD2050" s="324">
        <v>2.169</v>
      </c>
      <c r="AE2050" s="324">
        <v>5.2751999999999995E-8</v>
      </c>
      <c r="AF2050" s="324">
        <v>131.78124313639358</v>
      </c>
      <c r="AG2050" s="324">
        <v>0.75280000000000002</v>
      </c>
      <c r="AH2050" s="324">
        <v>2.169</v>
      </c>
      <c r="AI2050" s="324">
        <v>0</v>
      </c>
      <c r="AJ2050" s="324">
        <v>0</v>
      </c>
      <c r="AK2050" s="324">
        <v>0</v>
      </c>
      <c r="AL2050" s="324">
        <v>0</v>
      </c>
      <c r="AM2050" s="396">
        <v>0</v>
      </c>
      <c r="AN2050" s="324">
        <v>0</v>
      </c>
      <c r="AO2050" s="324">
        <v>1000000000</v>
      </c>
      <c r="AP2050" s="324">
        <v>0</v>
      </c>
      <c r="AQ2050" s="324">
        <v>0</v>
      </c>
      <c r="AR2050" s="324">
        <v>0</v>
      </c>
      <c r="AS2050" s="324">
        <v>744053120</v>
      </c>
      <c r="AT2050" s="324">
        <v>0</v>
      </c>
      <c r="AU2050" s="324">
        <v>0</v>
      </c>
      <c r="AV2050" s="324">
        <v>0</v>
      </c>
      <c r="AW2050" s="311"/>
      <c r="AX2050" s="311"/>
      <c r="AY2050" s="311"/>
      <c r="AZ2050" s="311"/>
      <c r="BA2050" s="311"/>
      <c r="BB2050" s="311"/>
      <c r="BC2050" s="311"/>
      <c r="BD2050" s="311"/>
      <c r="BE2050" s="311"/>
      <c r="BF2050" s="311"/>
      <c r="BG2050" s="311"/>
      <c r="BH2050" s="311"/>
      <c r="BI2050" s="311"/>
      <c r="BJ2050" s="311"/>
      <c r="BK2050" s="311"/>
      <c r="BL2050" s="311"/>
      <c r="BM2050" s="311"/>
      <c r="BN2050" s="311"/>
      <c r="BO2050" s="311"/>
      <c r="BP2050" s="311"/>
      <c r="BQ2050" s="311"/>
      <c r="BR2050" s="311"/>
      <c r="BS2050" s="311"/>
      <c r="BT2050" s="311"/>
      <c r="BU2050" s="311"/>
      <c r="BV2050" s="311"/>
      <c r="BW2050" s="311"/>
      <c r="BX2050" s="311"/>
      <c r="BY2050" s="311"/>
      <c r="BZ2050" s="311"/>
      <c r="CA2050" s="311"/>
      <c r="CB2050" s="311"/>
      <c r="CC2050" s="311"/>
      <c r="CD2050" s="311"/>
      <c r="CE2050" s="311"/>
      <c r="CF2050" s="311"/>
      <c r="CG2050" s="311"/>
      <c r="CH2050" s="311"/>
      <c r="CI2050" s="311"/>
      <c r="CJ2050" s="311"/>
      <c r="CK2050" s="311"/>
      <c r="CL2050" s="311"/>
      <c r="CM2050" s="311"/>
      <c r="CN2050" s="311"/>
      <c r="CO2050" s="311"/>
      <c r="CP2050" s="311"/>
      <c r="CQ2050" s="311"/>
      <c r="CR2050" s="311"/>
      <c r="CS2050" s="311"/>
      <c r="CT2050" s="311"/>
      <c r="CU2050" s="311"/>
      <c r="CV2050" s="311"/>
      <c r="CW2050" s="311"/>
      <c r="CX2050" s="311"/>
      <c r="CY2050" s="311"/>
    </row>
    <row r="2051" spans="1:103" s="390" customFormat="1">
      <c r="A2051" s="324" t="s">
        <v>2347</v>
      </c>
      <c r="B2051" s="324">
        <v>744053150</v>
      </c>
      <c r="C2051" s="324">
        <v>15</v>
      </c>
      <c r="D2051" s="324">
        <v>30</v>
      </c>
      <c r="E2051" s="395">
        <v>0.1</v>
      </c>
      <c r="F2051" s="324">
        <v>0</v>
      </c>
      <c r="G2051" s="324">
        <v>1.1499999999999999</v>
      </c>
      <c r="H2051" s="324">
        <v>0.65</v>
      </c>
      <c r="I2051" s="324">
        <v>1.38</v>
      </c>
      <c r="J2051" s="326">
        <v>30</v>
      </c>
      <c r="K2051" s="326">
        <v>125</v>
      </c>
      <c r="L2051" s="326">
        <v>1</v>
      </c>
      <c r="M2051" s="324">
        <v>5.8</v>
      </c>
      <c r="N2051" s="324">
        <v>5.8</v>
      </c>
      <c r="O2051" s="324">
        <v>2.8</v>
      </c>
      <c r="P2051" s="324">
        <v>101</v>
      </c>
      <c r="Q2051" s="324" t="s">
        <v>293</v>
      </c>
      <c r="R2051" s="324">
        <v>1</v>
      </c>
      <c r="S2051" s="324">
        <v>0</v>
      </c>
      <c r="T2051" s="324">
        <v>400</v>
      </c>
      <c r="U2051" s="324">
        <v>0.68159999999999998</v>
      </c>
      <c r="V2051" s="324">
        <v>0</v>
      </c>
      <c r="W2051" s="324">
        <v>5.2751999999999995E-8</v>
      </c>
      <c r="X2051" s="324">
        <v>144.75969889982628</v>
      </c>
      <c r="Y2051" s="324">
        <v>0.75280000000000002</v>
      </c>
      <c r="Z2051" s="324">
        <v>2.169</v>
      </c>
      <c r="AA2051" s="324">
        <v>5.2751999999999995E-8</v>
      </c>
      <c r="AB2051" s="324">
        <v>144.75969889982628</v>
      </c>
      <c r="AC2051" s="324">
        <v>0.75280000000000002</v>
      </c>
      <c r="AD2051" s="324">
        <v>2.169</v>
      </c>
      <c r="AE2051" s="324">
        <v>5.2751999999999995E-8</v>
      </c>
      <c r="AF2051" s="324">
        <v>144.75969889982628</v>
      </c>
      <c r="AG2051" s="324">
        <v>0.75280000000000002</v>
      </c>
      <c r="AH2051" s="324">
        <v>2.169</v>
      </c>
      <c r="AI2051" s="324">
        <v>0</v>
      </c>
      <c r="AJ2051" s="324">
        <v>0</v>
      </c>
      <c r="AK2051" s="324">
        <v>0</v>
      </c>
      <c r="AL2051" s="324">
        <v>0</v>
      </c>
      <c r="AM2051" s="396">
        <v>0</v>
      </c>
      <c r="AN2051" s="324">
        <v>0</v>
      </c>
      <c r="AO2051" s="324">
        <v>1000000000</v>
      </c>
      <c r="AP2051" s="324">
        <v>0</v>
      </c>
      <c r="AQ2051" s="324">
        <v>0</v>
      </c>
      <c r="AR2051" s="324">
        <v>0</v>
      </c>
      <c r="AS2051" s="324">
        <v>744053150</v>
      </c>
      <c r="AT2051" s="324">
        <v>0</v>
      </c>
      <c r="AU2051" s="324">
        <v>0</v>
      </c>
      <c r="AV2051" s="324">
        <v>0</v>
      </c>
      <c r="AW2051" s="311"/>
      <c r="AX2051" s="311"/>
      <c r="AY2051" s="311"/>
      <c r="AZ2051" s="311"/>
      <c r="BA2051" s="311"/>
      <c r="BB2051" s="311"/>
      <c r="BC2051" s="311"/>
      <c r="BD2051" s="311"/>
      <c r="BE2051" s="311"/>
      <c r="BF2051" s="311"/>
      <c r="BG2051" s="311"/>
      <c r="BH2051" s="311"/>
      <c r="BI2051" s="311"/>
      <c r="BJ2051" s="311"/>
      <c r="BK2051" s="311"/>
      <c r="BL2051" s="311"/>
      <c r="BM2051" s="311"/>
      <c r="BN2051" s="311"/>
      <c r="BO2051" s="311"/>
      <c r="BP2051" s="311"/>
      <c r="BQ2051" s="311"/>
      <c r="BR2051" s="311"/>
      <c r="BS2051" s="311"/>
      <c r="BT2051" s="311"/>
      <c r="BU2051" s="311"/>
      <c r="BV2051" s="311"/>
      <c r="BW2051" s="311"/>
      <c r="BX2051" s="311"/>
      <c r="BY2051" s="311"/>
      <c r="BZ2051" s="311"/>
      <c r="CA2051" s="311"/>
      <c r="CB2051" s="311"/>
      <c r="CC2051" s="311"/>
      <c r="CD2051" s="311"/>
      <c r="CE2051" s="311"/>
      <c r="CF2051" s="311"/>
      <c r="CG2051" s="311"/>
      <c r="CH2051" s="311"/>
      <c r="CI2051" s="311"/>
      <c r="CJ2051" s="311"/>
      <c r="CK2051" s="311"/>
      <c r="CL2051" s="311"/>
      <c r="CM2051" s="311"/>
      <c r="CN2051" s="311"/>
      <c r="CO2051" s="311"/>
      <c r="CP2051" s="311"/>
      <c r="CQ2051" s="311"/>
      <c r="CR2051" s="311"/>
      <c r="CS2051" s="311"/>
      <c r="CT2051" s="311"/>
      <c r="CU2051" s="311"/>
      <c r="CV2051" s="311"/>
      <c r="CW2051" s="311"/>
      <c r="CX2051" s="311"/>
      <c r="CY2051" s="311"/>
    </row>
    <row r="2052" spans="1:103" s="390" customFormat="1">
      <c r="A2052" s="324" t="s">
        <v>2347</v>
      </c>
      <c r="B2052" s="324">
        <v>744053180</v>
      </c>
      <c r="C2052" s="324">
        <v>18</v>
      </c>
      <c r="D2052" s="324">
        <v>30</v>
      </c>
      <c r="E2052" s="395">
        <v>0.10979999999999999</v>
      </c>
      <c r="F2052" s="324">
        <v>0</v>
      </c>
      <c r="G2052" s="324">
        <v>1.1000000000000001</v>
      </c>
      <c r="H2052" s="324">
        <v>0.65</v>
      </c>
      <c r="I2052" s="324">
        <v>1.25</v>
      </c>
      <c r="J2052" s="326">
        <v>30</v>
      </c>
      <c r="K2052" s="326">
        <v>125</v>
      </c>
      <c r="L2052" s="326">
        <v>1</v>
      </c>
      <c r="M2052" s="324">
        <v>5.8</v>
      </c>
      <c r="N2052" s="324">
        <v>5.8</v>
      </c>
      <c r="O2052" s="324">
        <v>2.8</v>
      </c>
      <c r="P2052" s="324">
        <v>101</v>
      </c>
      <c r="Q2052" s="324" t="s">
        <v>293</v>
      </c>
      <c r="R2052" s="324">
        <v>1</v>
      </c>
      <c r="S2052" s="324">
        <v>0</v>
      </c>
      <c r="T2052" s="324">
        <v>400</v>
      </c>
      <c r="U2052" s="324">
        <v>0.68159999999999998</v>
      </c>
      <c r="V2052" s="324">
        <v>0</v>
      </c>
      <c r="W2052" s="324">
        <v>5.2751999999999995E-8</v>
      </c>
      <c r="X2052" s="324">
        <v>154.93200206576003</v>
      </c>
      <c r="Y2052" s="324">
        <v>0.75280000000000002</v>
      </c>
      <c r="Z2052" s="324">
        <v>2.169</v>
      </c>
      <c r="AA2052" s="324">
        <v>5.2751999999999995E-8</v>
      </c>
      <c r="AB2052" s="324">
        <v>154.93200206576003</v>
      </c>
      <c r="AC2052" s="324">
        <v>0.75280000000000002</v>
      </c>
      <c r="AD2052" s="324">
        <v>2.169</v>
      </c>
      <c r="AE2052" s="324">
        <v>5.2751999999999995E-8</v>
      </c>
      <c r="AF2052" s="324">
        <v>154.93200206576003</v>
      </c>
      <c r="AG2052" s="324">
        <v>0.75280000000000002</v>
      </c>
      <c r="AH2052" s="324">
        <v>2.169</v>
      </c>
      <c r="AI2052" s="324">
        <v>0</v>
      </c>
      <c r="AJ2052" s="324">
        <v>0</v>
      </c>
      <c r="AK2052" s="324">
        <v>0</v>
      </c>
      <c r="AL2052" s="324">
        <v>0</v>
      </c>
      <c r="AM2052" s="396">
        <v>0</v>
      </c>
      <c r="AN2052" s="324">
        <v>0</v>
      </c>
      <c r="AO2052" s="324">
        <v>1000000000</v>
      </c>
      <c r="AP2052" s="324">
        <v>0</v>
      </c>
      <c r="AQ2052" s="324">
        <v>0</v>
      </c>
      <c r="AR2052" s="324">
        <v>0</v>
      </c>
      <c r="AS2052" s="324">
        <v>744053180</v>
      </c>
      <c r="AT2052" s="324">
        <v>0</v>
      </c>
      <c r="AU2052" s="324">
        <v>0</v>
      </c>
      <c r="AV2052" s="324">
        <v>0</v>
      </c>
      <c r="AW2052" s="311"/>
      <c r="AX2052" s="311"/>
      <c r="AY2052" s="311"/>
      <c r="AZ2052" s="311"/>
      <c r="BA2052" s="311"/>
      <c r="BB2052" s="311"/>
      <c r="BC2052" s="311"/>
      <c r="BD2052" s="311"/>
      <c r="BE2052" s="311"/>
      <c r="BF2052" s="311"/>
      <c r="BG2052" s="311"/>
      <c r="BH2052" s="311"/>
      <c r="BI2052" s="311"/>
      <c r="BJ2052" s="311"/>
      <c r="BK2052" s="311"/>
      <c r="BL2052" s="311"/>
      <c r="BM2052" s="311"/>
      <c r="BN2052" s="311"/>
      <c r="BO2052" s="311"/>
      <c r="BP2052" s="311"/>
      <c r="BQ2052" s="311"/>
      <c r="BR2052" s="311"/>
      <c r="BS2052" s="311"/>
      <c r="BT2052" s="311"/>
      <c r="BU2052" s="311"/>
      <c r="BV2052" s="311"/>
      <c r="BW2052" s="311"/>
      <c r="BX2052" s="311"/>
      <c r="BY2052" s="311"/>
      <c r="BZ2052" s="311"/>
      <c r="CA2052" s="311"/>
      <c r="CB2052" s="311"/>
      <c r="CC2052" s="311"/>
      <c r="CD2052" s="311"/>
      <c r="CE2052" s="311"/>
      <c r="CF2052" s="311"/>
      <c r="CG2052" s="311"/>
      <c r="CH2052" s="311"/>
      <c r="CI2052" s="311"/>
      <c r="CJ2052" s="311"/>
      <c r="CK2052" s="311"/>
      <c r="CL2052" s="311"/>
      <c r="CM2052" s="311"/>
      <c r="CN2052" s="311"/>
      <c r="CO2052" s="311"/>
      <c r="CP2052" s="311"/>
      <c r="CQ2052" s="311"/>
      <c r="CR2052" s="311"/>
      <c r="CS2052" s="311"/>
      <c r="CT2052" s="311"/>
      <c r="CU2052" s="311"/>
      <c r="CV2052" s="311"/>
      <c r="CW2052" s="311"/>
      <c r="CX2052" s="311"/>
      <c r="CY2052" s="311"/>
    </row>
    <row r="2053" spans="1:103" s="390" customFormat="1">
      <c r="A2053" s="324" t="s">
        <v>2347</v>
      </c>
      <c r="B2053" s="324">
        <v>744053220</v>
      </c>
      <c r="C2053" s="324">
        <v>22</v>
      </c>
      <c r="D2053" s="324">
        <v>30</v>
      </c>
      <c r="E2053" s="395">
        <v>0.12</v>
      </c>
      <c r="F2053" s="324">
        <v>0</v>
      </c>
      <c r="G2053" s="324">
        <v>0.9</v>
      </c>
      <c r="H2053" s="324">
        <v>0.65</v>
      </c>
      <c r="I2053" s="324">
        <v>1.1499999999999999</v>
      </c>
      <c r="J2053" s="326">
        <v>30</v>
      </c>
      <c r="K2053" s="326">
        <v>125</v>
      </c>
      <c r="L2053" s="326">
        <v>1</v>
      </c>
      <c r="M2053" s="324">
        <v>5.8</v>
      </c>
      <c r="N2053" s="324">
        <v>5.8</v>
      </c>
      <c r="O2053" s="324">
        <v>2.8</v>
      </c>
      <c r="P2053" s="324">
        <v>101</v>
      </c>
      <c r="Q2053" s="324" t="s">
        <v>293</v>
      </c>
      <c r="R2053" s="324">
        <v>1</v>
      </c>
      <c r="S2053" s="324">
        <v>0</v>
      </c>
      <c r="T2053" s="324">
        <v>400</v>
      </c>
      <c r="U2053" s="324">
        <v>0.68159999999999998</v>
      </c>
      <c r="V2053" s="324">
        <v>0</v>
      </c>
      <c r="W2053" s="324">
        <v>5.2751999999999995E-8</v>
      </c>
      <c r="X2053" s="324">
        <v>179.65049812183571</v>
      </c>
      <c r="Y2053" s="324">
        <v>0.75280000000000002</v>
      </c>
      <c r="Z2053" s="324">
        <v>2.169</v>
      </c>
      <c r="AA2053" s="324">
        <v>5.2751999999999995E-8</v>
      </c>
      <c r="AB2053" s="324">
        <v>179.65049812183571</v>
      </c>
      <c r="AC2053" s="324">
        <v>0.75280000000000002</v>
      </c>
      <c r="AD2053" s="324">
        <v>2.169</v>
      </c>
      <c r="AE2053" s="324">
        <v>5.2751999999999995E-8</v>
      </c>
      <c r="AF2053" s="324">
        <v>179.65049812183571</v>
      </c>
      <c r="AG2053" s="324">
        <v>0.75280000000000002</v>
      </c>
      <c r="AH2053" s="324">
        <v>2.169</v>
      </c>
      <c r="AI2053" s="324">
        <v>0</v>
      </c>
      <c r="AJ2053" s="324">
        <v>0</v>
      </c>
      <c r="AK2053" s="324">
        <v>0</v>
      </c>
      <c r="AL2053" s="324">
        <v>0</v>
      </c>
      <c r="AM2053" s="396">
        <v>0</v>
      </c>
      <c r="AN2053" s="324">
        <v>0</v>
      </c>
      <c r="AO2053" s="324">
        <v>1000000000</v>
      </c>
      <c r="AP2053" s="324">
        <v>0</v>
      </c>
      <c r="AQ2053" s="324">
        <v>0</v>
      </c>
      <c r="AR2053" s="324">
        <v>0</v>
      </c>
      <c r="AS2053" s="324">
        <v>744053220</v>
      </c>
      <c r="AT2053" s="324">
        <v>0</v>
      </c>
      <c r="AU2053" s="324">
        <v>0</v>
      </c>
      <c r="AV2053" s="324">
        <v>0</v>
      </c>
      <c r="AW2053" s="311"/>
      <c r="AX2053" s="311"/>
      <c r="AY2053" s="311"/>
      <c r="AZ2053" s="311"/>
      <c r="BA2053" s="311"/>
      <c r="BB2053" s="311"/>
      <c r="BC2053" s="311"/>
      <c r="BD2053" s="311"/>
      <c r="BE2053" s="311"/>
      <c r="BF2053" s="311"/>
      <c r="BG2053" s="311"/>
      <c r="BH2053" s="311"/>
      <c r="BI2053" s="311"/>
      <c r="BJ2053" s="311"/>
      <c r="BK2053" s="311"/>
      <c r="BL2053" s="311"/>
      <c r="BM2053" s="311"/>
      <c r="BN2053" s="311"/>
      <c r="BO2053" s="311"/>
      <c r="BP2053" s="311"/>
      <c r="BQ2053" s="311"/>
      <c r="BR2053" s="311"/>
      <c r="BS2053" s="311"/>
      <c r="BT2053" s="311"/>
      <c r="BU2053" s="311"/>
      <c r="BV2053" s="311"/>
      <c r="BW2053" s="311"/>
      <c r="BX2053" s="311"/>
      <c r="BY2053" s="311"/>
      <c r="BZ2053" s="311"/>
      <c r="CA2053" s="311"/>
      <c r="CB2053" s="311"/>
      <c r="CC2053" s="311"/>
      <c r="CD2053" s="311"/>
      <c r="CE2053" s="311"/>
      <c r="CF2053" s="311"/>
      <c r="CG2053" s="311"/>
      <c r="CH2053" s="311"/>
      <c r="CI2053" s="311"/>
      <c r="CJ2053" s="311"/>
      <c r="CK2053" s="311"/>
      <c r="CL2053" s="311"/>
      <c r="CM2053" s="311"/>
      <c r="CN2053" s="311"/>
      <c r="CO2053" s="311"/>
      <c r="CP2053" s="311"/>
      <c r="CQ2053" s="311"/>
      <c r="CR2053" s="311"/>
      <c r="CS2053" s="311"/>
      <c r="CT2053" s="311"/>
      <c r="CU2053" s="311"/>
      <c r="CV2053" s="311"/>
      <c r="CW2053" s="311"/>
      <c r="CX2053" s="311"/>
      <c r="CY2053" s="311"/>
    </row>
    <row r="2054" spans="1:103" s="390" customFormat="1">
      <c r="A2054" s="324" t="s">
        <v>2347</v>
      </c>
      <c r="B2054" s="324">
        <v>744053270</v>
      </c>
      <c r="C2054" s="324">
        <v>27</v>
      </c>
      <c r="D2054" s="324">
        <v>30</v>
      </c>
      <c r="E2054" s="395">
        <v>0.16065000000000002</v>
      </c>
      <c r="F2054" s="324">
        <v>0</v>
      </c>
      <c r="G2054" s="324">
        <v>0.8</v>
      </c>
      <c r="H2054" s="324">
        <v>0.65</v>
      </c>
      <c r="I2054" s="324">
        <v>1.05</v>
      </c>
      <c r="J2054" s="326">
        <v>30</v>
      </c>
      <c r="K2054" s="326">
        <v>125</v>
      </c>
      <c r="L2054" s="326">
        <v>1</v>
      </c>
      <c r="M2054" s="324">
        <v>5.8</v>
      </c>
      <c r="N2054" s="324">
        <v>5.8</v>
      </c>
      <c r="O2054" s="324">
        <v>2.8</v>
      </c>
      <c r="P2054" s="324">
        <v>101</v>
      </c>
      <c r="Q2054" s="324" t="s">
        <v>293</v>
      </c>
      <c r="R2054" s="324">
        <v>1</v>
      </c>
      <c r="S2054" s="324">
        <v>0</v>
      </c>
      <c r="T2054" s="324">
        <v>400</v>
      </c>
      <c r="U2054" s="324">
        <v>0.68159999999999998</v>
      </c>
      <c r="V2054" s="324">
        <v>0</v>
      </c>
      <c r="W2054" s="324">
        <v>5.2751999999999995E-8</v>
      </c>
      <c r="X2054" s="324">
        <v>191.08280254777074</v>
      </c>
      <c r="Y2054" s="324">
        <v>0.75280000000000002</v>
      </c>
      <c r="Z2054" s="324">
        <v>2.169</v>
      </c>
      <c r="AA2054" s="324">
        <v>5.2751999999999995E-8</v>
      </c>
      <c r="AB2054" s="324">
        <v>191.08280254777074</v>
      </c>
      <c r="AC2054" s="324">
        <v>0.75280000000000002</v>
      </c>
      <c r="AD2054" s="324">
        <v>2.169</v>
      </c>
      <c r="AE2054" s="324">
        <v>5.2751999999999995E-8</v>
      </c>
      <c r="AF2054" s="324">
        <v>191.08280254777074</v>
      </c>
      <c r="AG2054" s="324">
        <v>0.75280000000000002</v>
      </c>
      <c r="AH2054" s="324">
        <v>2.169</v>
      </c>
      <c r="AI2054" s="324">
        <v>0</v>
      </c>
      <c r="AJ2054" s="324">
        <v>0</v>
      </c>
      <c r="AK2054" s="324">
        <v>0</v>
      </c>
      <c r="AL2054" s="324">
        <v>0</v>
      </c>
      <c r="AM2054" s="396">
        <v>0</v>
      </c>
      <c r="AN2054" s="324">
        <v>0</v>
      </c>
      <c r="AO2054" s="324">
        <v>1000000000</v>
      </c>
      <c r="AP2054" s="324">
        <v>0</v>
      </c>
      <c r="AQ2054" s="324">
        <v>0</v>
      </c>
      <c r="AR2054" s="324">
        <v>0</v>
      </c>
      <c r="AS2054" s="324">
        <v>744053270</v>
      </c>
      <c r="AT2054" s="324">
        <v>0</v>
      </c>
      <c r="AU2054" s="324">
        <v>0</v>
      </c>
      <c r="AV2054" s="324">
        <v>0</v>
      </c>
      <c r="AW2054" s="311"/>
      <c r="AX2054" s="311"/>
      <c r="AY2054" s="311"/>
      <c r="AZ2054" s="311"/>
      <c r="BA2054" s="311"/>
      <c r="BB2054" s="311"/>
      <c r="BC2054" s="311"/>
      <c r="BD2054" s="311"/>
      <c r="BE2054" s="311"/>
      <c r="BF2054" s="311"/>
      <c r="BG2054" s="311"/>
      <c r="BH2054" s="311"/>
      <c r="BI2054" s="311"/>
      <c r="BJ2054" s="311"/>
      <c r="BK2054" s="311"/>
      <c r="BL2054" s="311"/>
      <c r="BM2054" s="311"/>
      <c r="BN2054" s="311"/>
      <c r="BO2054" s="311"/>
      <c r="BP2054" s="311"/>
      <c r="BQ2054" s="311"/>
      <c r="BR2054" s="311"/>
      <c r="BS2054" s="311"/>
      <c r="BT2054" s="311"/>
      <c r="BU2054" s="311"/>
      <c r="BV2054" s="311"/>
      <c r="BW2054" s="311"/>
      <c r="BX2054" s="311"/>
      <c r="BY2054" s="311"/>
      <c r="BZ2054" s="311"/>
      <c r="CA2054" s="311"/>
      <c r="CB2054" s="311"/>
      <c r="CC2054" s="311"/>
      <c r="CD2054" s="311"/>
      <c r="CE2054" s="311"/>
      <c r="CF2054" s="311"/>
      <c r="CG2054" s="311"/>
      <c r="CH2054" s="311"/>
      <c r="CI2054" s="311"/>
      <c r="CJ2054" s="311"/>
      <c r="CK2054" s="311"/>
      <c r="CL2054" s="311"/>
      <c r="CM2054" s="311"/>
      <c r="CN2054" s="311"/>
      <c r="CO2054" s="311"/>
      <c r="CP2054" s="311"/>
      <c r="CQ2054" s="311"/>
      <c r="CR2054" s="311"/>
      <c r="CS2054" s="311"/>
      <c r="CT2054" s="311"/>
      <c r="CU2054" s="311"/>
      <c r="CV2054" s="311"/>
      <c r="CW2054" s="311"/>
      <c r="CX2054" s="311"/>
      <c r="CY2054" s="311"/>
    </row>
    <row r="2055" spans="1:103" s="390" customFormat="1">
      <c r="A2055" s="324" t="s">
        <v>2347</v>
      </c>
      <c r="B2055" s="324">
        <v>744053330</v>
      </c>
      <c r="C2055" s="324">
        <v>33</v>
      </c>
      <c r="D2055" s="324">
        <v>30</v>
      </c>
      <c r="E2055" s="395">
        <v>0.1908</v>
      </c>
      <c r="F2055" s="324">
        <v>0</v>
      </c>
      <c r="G2055" s="324">
        <v>0.75</v>
      </c>
      <c r="H2055" s="324">
        <v>0.65</v>
      </c>
      <c r="I2055" s="324">
        <v>0.9</v>
      </c>
      <c r="J2055" s="326">
        <v>30</v>
      </c>
      <c r="K2055" s="326">
        <v>125</v>
      </c>
      <c r="L2055" s="326">
        <v>1</v>
      </c>
      <c r="M2055" s="324">
        <v>5.8</v>
      </c>
      <c r="N2055" s="324">
        <v>5.8</v>
      </c>
      <c r="O2055" s="324">
        <v>2.8</v>
      </c>
      <c r="P2055" s="324">
        <v>101</v>
      </c>
      <c r="Q2055" s="324" t="s">
        <v>293</v>
      </c>
      <c r="R2055" s="324">
        <v>1</v>
      </c>
      <c r="S2055" s="324">
        <v>0</v>
      </c>
      <c r="T2055" s="324">
        <v>400</v>
      </c>
      <c r="U2055" s="324">
        <v>0.68159999999999998</v>
      </c>
      <c r="V2055" s="324">
        <v>0</v>
      </c>
      <c r="W2055" s="324">
        <v>5.2751999999999995E-8</v>
      </c>
      <c r="X2055" s="324">
        <v>214.48069673729364</v>
      </c>
      <c r="Y2055" s="324">
        <v>0.75280000000000002</v>
      </c>
      <c r="Z2055" s="324">
        <v>2.169</v>
      </c>
      <c r="AA2055" s="324">
        <v>5.2751999999999995E-8</v>
      </c>
      <c r="AB2055" s="324">
        <v>214.48069673729364</v>
      </c>
      <c r="AC2055" s="324">
        <v>0.75280000000000002</v>
      </c>
      <c r="AD2055" s="324">
        <v>2.169</v>
      </c>
      <c r="AE2055" s="324">
        <v>5.2751999999999995E-8</v>
      </c>
      <c r="AF2055" s="324">
        <v>214.48069673729364</v>
      </c>
      <c r="AG2055" s="324">
        <v>0.75280000000000002</v>
      </c>
      <c r="AH2055" s="324">
        <v>2.169</v>
      </c>
      <c r="AI2055" s="324">
        <v>0</v>
      </c>
      <c r="AJ2055" s="324">
        <v>0</v>
      </c>
      <c r="AK2055" s="324">
        <v>0</v>
      </c>
      <c r="AL2055" s="324">
        <v>0</v>
      </c>
      <c r="AM2055" s="396">
        <v>0</v>
      </c>
      <c r="AN2055" s="324">
        <v>0</v>
      </c>
      <c r="AO2055" s="324">
        <v>1000000000</v>
      </c>
      <c r="AP2055" s="324">
        <v>0</v>
      </c>
      <c r="AQ2055" s="324">
        <v>0</v>
      </c>
      <c r="AR2055" s="324">
        <v>0</v>
      </c>
      <c r="AS2055" s="324">
        <v>744053330</v>
      </c>
      <c r="AT2055" s="324">
        <v>0</v>
      </c>
      <c r="AU2055" s="324">
        <v>0</v>
      </c>
      <c r="AV2055" s="324">
        <v>0</v>
      </c>
      <c r="AW2055" s="311"/>
      <c r="AX2055" s="311"/>
      <c r="AY2055" s="311"/>
      <c r="AZ2055" s="311"/>
      <c r="BA2055" s="311"/>
      <c r="BB2055" s="311"/>
      <c r="BC2055" s="311"/>
      <c r="BD2055" s="311"/>
      <c r="BE2055" s="311"/>
      <c r="BF2055" s="311"/>
      <c r="BG2055" s="311"/>
      <c r="BH2055" s="311"/>
      <c r="BI2055" s="311"/>
      <c r="BJ2055" s="311"/>
      <c r="BK2055" s="311"/>
      <c r="BL2055" s="311"/>
      <c r="BM2055" s="311"/>
      <c r="BN2055" s="311"/>
      <c r="BO2055" s="311"/>
      <c r="BP2055" s="311"/>
      <c r="BQ2055" s="311"/>
      <c r="BR2055" s="311"/>
      <c r="BS2055" s="311"/>
      <c r="BT2055" s="311"/>
      <c r="BU2055" s="311"/>
      <c r="BV2055" s="311"/>
      <c r="BW2055" s="311"/>
      <c r="BX2055" s="311"/>
      <c r="BY2055" s="311"/>
      <c r="BZ2055" s="311"/>
      <c r="CA2055" s="311"/>
      <c r="CB2055" s="311"/>
      <c r="CC2055" s="311"/>
      <c r="CD2055" s="311"/>
      <c r="CE2055" s="311"/>
      <c r="CF2055" s="311"/>
      <c r="CG2055" s="311"/>
      <c r="CH2055" s="311"/>
      <c r="CI2055" s="311"/>
      <c r="CJ2055" s="311"/>
      <c r="CK2055" s="311"/>
      <c r="CL2055" s="311"/>
      <c r="CM2055" s="311"/>
      <c r="CN2055" s="311"/>
      <c r="CO2055" s="311"/>
      <c r="CP2055" s="311"/>
      <c r="CQ2055" s="311"/>
      <c r="CR2055" s="311"/>
      <c r="CS2055" s="311"/>
      <c r="CT2055" s="311"/>
      <c r="CU2055" s="311"/>
      <c r="CV2055" s="311"/>
      <c r="CW2055" s="311"/>
      <c r="CX2055" s="311"/>
      <c r="CY2055" s="311"/>
    </row>
    <row r="2056" spans="1:103" s="390" customFormat="1">
      <c r="A2056" s="324" t="s">
        <v>2347</v>
      </c>
      <c r="B2056" s="324">
        <v>744053470</v>
      </c>
      <c r="C2056" s="324">
        <v>47</v>
      </c>
      <c r="D2056" s="324">
        <v>30</v>
      </c>
      <c r="E2056" s="395">
        <v>0.25080000000000002</v>
      </c>
      <c r="F2056" s="324">
        <v>0</v>
      </c>
      <c r="G2056" s="324">
        <v>0.65</v>
      </c>
      <c r="H2056" s="324">
        <v>0.65</v>
      </c>
      <c r="I2056" s="324">
        <v>0.82</v>
      </c>
      <c r="J2056" s="326">
        <v>30</v>
      </c>
      <c r="K2056" s="326">
        <v>125</v>
      </c>
      <c r="L2056" s="326">
        <v>1</v>
      </c>
      <c r="M2056" s="324">
        <v>5.8</v>
      </c>
      <c r="N2056" s="324">
        <v>5.8</v>
      </c>
      <c r="O2056" s="324">
        <v>2.8</v>
      </c>
      <c r="P2056" s="324">
        <v>101</v>
      </c>
      <c r="Q2056" s="324" t="s">
        <v>293</v>
      </c>
      <c r="R2056" s="324">
        <v>1</v>
      </c>
      <c r="S2056" s="324">
        <v>0</v>
      </c>
      <c r="T2056" s="324">
        <v>400</v>
      </c>
      <c r="U2056" s="324">
        <v>0.68159999999999998</v>
      </c>
      <c r="V2056" s="324">
        <v>0</v>
      </c>
      <c r="W2056" s="324">
        <v>5.2751999999999995E-8</v>
      </c>
      <c r="X2056" s="324">
        <v>253.69750620749221</v>
      </c>
      <c r="Y2056" s="324">
        <v>0.75280000000000002</v>
      </c>
      <c r="Z2056" s="324">
        <v>2.169</v>
      </c>
      <c r="AA2056" s="324">
        <v>5.2751999999999995E-8</v>
      </c>
      <c r="AB2056" s="324">
        <v>253.69750620749221</v>
      </c>
      <c r="AC2056" s="324">
        <v>0.75280000000000002</v>
      </c>
      <c r="AD2056" s="324">
        <v>2.169</v>
      </c>
      <c r="AE2056" s="324">
        <v>5.2751999999999995E-8</v>
      </c>
      <c r="AF2056" s="324">
        <v>253.69750620749221</v>
      </c>
      <c r="AG2056" s="324">
        <v>0.75280000000000002</v>
      </c>
      <c r="AH2056" s="324">
        <v>2.169</v>
      </c>
      <c r="AI2056" s="324">
        <v>0</v>
      </c>
      <c r="AJ2056" s="324">
        <v>0</v>
      </c>
      <c r="AK2056" s="324">
        <v>0</v>
      </c>
      <c r="AL2056" s="324">
        <v>0</v>
      </c>
      <c r="AM2056" s="396">
        <v>0</v>
      </c>
      <c r="AN2056" s="324">
        <v>0</v>
      </c>
      <c r="AO2056" s="324">
        <v>1000000000</v>
      </c>
      <c r="AP2056" s="324">
        <v>0</v>
      </c>
      <c r="AQ2056" s="324">
        <v>0</v>
      </c>
      <c r="AR2056" s="324">
        <v>0</v>
      </c>
      <c r="AS2056" s="324">
        <v>744053470</v>
      </c>
      <c r="AT2056" s="324">
        <v>0</v>
      </c>
      <c r="AU2056" s="324">
        <v>0</v>
      </c>
      <c r="AV2056" s="324">
        <v>0</v>
      </c>
      <c r="AW2056" s="311"/>
      <c r="AX2056" s="311"/>
      <c r="AY2056" s="311"/>
      <c r="AZ2056" s="311"/>
      <c r="BA2056" s="311"/>
      <c r="BB2056" s="311"/>
      <c r="BC2056" s="311"/>
      <c r="BD2056" s="311"/>
      <c r="BE2056" s="311"/>
      <c r="BF2056" s="311"/>
      <c r="BG2056" s="311"/>
      <c r="BH2056" s="311"/>
      <c r="BI2056" s="311"/>
      <c r="BJ2056" s="311"/>
      <c r="BK2056" s="311"/>
      <c r="BL2056" s="311"/>
      <c r="BM2056" s="311"/>
      <c r="BN2056" s="311"/>
      <c r="BO2056" s="311"/>
      <c r="BP2056" s="311"/>
      <c r="BQ2056" s="311"/>
      <c r="BR2056" s="311"/>
      <c r="BS2056" s="311"/>
      <c r="BT2056" s="311"/>
      <c r="BU2056" s="311"/>
      <c r="BV2056" s="311"/>
      <c r="BW2056" s="311"/>
      <c r="BX2056" s="311"/>
      <c r="BY2056" s="311"/>
      <c r="BZ2056" s="311"/>
      <c r="CA2056" s="311"/>
      <c r="CB2056" s="311"/>
      <c r="CC2056" s="311"/>
      <c r="CD2056" s="311"/>
      <c r="CE2056" s="311"/>
      <c r="CF2056" s="311"/>
      <c r="CG2056" s="311"/>
      <c r="CH2056" s="311"/>
      <c r="CI2056" s="311"/>
      <c r="CJ2056" s="311"/>
      <c r="CK2056" s="311"/>
      <c r="CL2056" s="311"/>
      <c r="CM2056" s="311"/>
      <c r="CN2056" s="311"/>
      <c r="CO2056" s="311"/>
      <c r="CP2056" s="311"/>
      <c r="CQ2056" s="311"/>
      <c r="CR2056" s="311"/>
      <c r="CS2056" s="311"/>
      <c r="CT2056" s="311"/>
      <c r="CU2056" s="311"/>
      <c r="CV2056" s="311"/>
      <c r="CW2056" s="311"/>
      <c r="CX2056" s="311"/>
      <c r="CY2056" s="311"/>
    </row>
    <row r="2057" spans="1:103" s="390" customFormat="1">
      <c r="A2057" s="324" t="s">
        <v>2347</v>
      </c>
      <c r="B2057" s="324">
        <v>744053680</v>
      </c>
      <c r="C2057" s="324">
        <v>68</v>
      </c>
      <c r="D2057" s="324">
        <v>30</v>
      </c>
      <c r="E2057" s="395">
        <v>0.35099999999999998</v>
      </c>
      <c r="F2057" s="324">
        <v>0</v>
      </c>
      <c r="G2057" s="324">
        <v>0.56000000000000005</v>
      </c>
      <c r="H2057" s="324">
        <v>0.65</v>
      </c>
      <c r="I2057" s="324">
        <v>0.62</v>
      </c>
      <c r="J2057" s="326">
        <v>30</v>
      </c>
      <c r="K2057" s="326">
        <v>125</v>
      </c>
      <c r="L2057" s="326">
        <v>1</v>
      </c>
      <c r="M2057" s="324">
        <v>5.8</v>
      </c>
      <c r="N2057" s="324">
        <v>5.8</v>
      </c>
      <c r="O2057" s="324">
        <v>2.8</v>
      </c>
      <c r="P2057" s="324">
        <v>101</v>
      </c>
      <c r="Q2057" s="324" t="s">
        <v>293</v>
      </c>
      <c r="R2057" s="324">
        <v>1</v>
      </c>
      <c r="S2057" s="324">
        <v>0</v>
      </c>
      <c r="T2057" s="324">
        <v>400</v>
      </c>
      <c r="U2057" s="324">
        <v>0.68159999999999998</v>
      </c>
      <c r="V2057" s="324">
        <v>0</v>
      </c>
      <c r="W2057" s="324">
        <v>5.2751999999999995E-8</v>
      </c>
      <c r="X2057" s="324">
        <v>323.22464112558231</v>
      </c>
      <c r="Y2057" s="324">
        <v>0.75280000000000002</v>
      </c>
      <c r="Z2057" s="324">
        <v>2.169</v>
      </c>
      <c r="AA2057" s="324">
        <v>5.2751999999999995E-8</v>
      </c>
      <c r="AB2057" s="324">
        <v>323.22464112558231</v>
      </c>
      <c r="AC2057" s="324">
        <v>0.75280000000000002</v>
      </c>
      <c r="AD2057" s="324">
        <v>2.169</v>
      </c>
      <c r="AE2057" s="324">
        <v>5.2751999999999995E-8</v>
      </c>
      <c r="AF2057" s="324">
        <v>323.22464112558231</v>
      </c>
      <c r="AG2057" s="324">
        <v>0.75280000000000002</v>
      </c>
      <c r="AH2057" s="324">
        <v>2.169</v>
      </c>
      <c r="AI2057" s="324">
        <v>0</v>
      </c>
      <c r="AJ2057" s="324">
        <v>0</v>
      </c>
      <c r="AK2057" s="324">
        <v>0</v>
      </c>
      <c r="AL2057" s="324">
        <v>0</v>
      </c>
      <c r="AM2057" s="396">
        <v>0</v>
      </c>
      <c r="AN2057" s="324">
        <v>0</v>
      </c>
      <c r="AO2057" s="324">
        <v>1000000000</v>
      </c>
      <c r="AP2057" s="324">
        <v>0</v>
      </c>
      <c r="AQ2057" s="324">
        <v>0</v>
      </c>
      <c r="AR2057" s="324">
        <v>0</v>
      </c>
      <c r="AS2057" s="324">
        <v>744053680</v>
      </c>
      <c r="AT2057" s="324">
        <v>0</v>
      </c>
      <c r="AU2057" s="324">
        <v>0</v>
      </c>
      <c r="AV2057" s="324">
        <v>0</v>
      </c>
      <c r="AW2057" s="311"/>
      <c r="AX2057" s="311"/>
      <c r="AY2057" s="311"/>
      <c r="AZ2057" s="311"/>
      <c r="BA2057" s="311"/>
      <c r="BB2057" s="311"/>
      <c r="BC2057" s="311"/>
      <c r="BD2057" s="311"/>
      <c r="BE2057" s="311"/>
      <c r="BF2057" s="311"/>
      <c r="BG2057" s="311"/>
      <c r="BH2057" s="311"/>
      <c r="BI2057" s="311"/>
      <c r="BJ2057" s="311"/>
      <c r="BK2057" s="311"/>
      <c r="BL2057" s="311"/>
      <c r="BM2057" s="311"/>
      <c r="BN2057" s="311"/>
      <c r="BO2057" s="311"/>
      <c r="BP2057" s="311"/>
      <c r="BQ2057" s="311"/>
      <c r="BR2057" s="311"/>
      <c r="BS2057" s="311"/>
      <c r="BT2057" s="311"/>
      <c r="BU2057" s="311"/>
      <c r="BV2057" s="311"/>
      <c r="BW2057" s="311"/>
      <c r="BX2057" s="311"/>
      <c r="BY2057" s="311"/>
      <c r="BZ2057" s="311"/>
      <c r="CA2057" s="311"/>
      <c r="CB2057" s="311"/>
      <c r="CC2057" s="311"/>
      <c r="CD2057" s="311"/>
      <c r="CE2057" s="311"/>
      <c r="CF2057" s="311"/>
      <c r="CG2057" s="311"/>
      <c r="CH2057" s="311"/>
      <c r="CI2057" s="311"/>
      <c r="CJ2057" s="311"/>
      <c r="CK2057" s="311"/>
      <c r="CL2057" s="311"/>
      <c r="CM2057" s="311"/>
      <c r="CN2057" s="311"/>
      <c r="CO2057" s="311"/>
      <c r="CP2057" s="311"/>
      <c r="CQ2057" s="311"/>
      <c r="CR2057" s="311"/>
      <c r="CS2057" s="311"/>
      <c r="CT2057" s="311"/>
      <c r="CU2057" s="311"/>
      <c r="CV2057" s="311"/>
      <c r="CW2057" s="311"/>
      <c r="CX2057" s="311"/>
      <c r="CY2057" s="311"/>
    </row>
    <row r="2058" spans="1:103" s="390" customFormat="1">
      <c r="A2058" s="324" t="s">
        <v>2347</v>
      </c>
      <c r="B2058" s="324">
        <v>744053101</v>
      </c>
      <c r="C2058" s="324">
        <v>100</v>
      </c>
      <c r="D2058" s="324">
        <v>30</v>
      </c>
      <c r="E2058" s="395">
        <v>0.48</v>
      </c>
      <c r="F2058" s="324">
        <v>0</v>
      </c>
      <c r="G2058" s="324">
        <v>0.45</v>
      </c>
      <c r="H2058" s="324">
        <v>0.65</v>
      </c>
      <c r="I2058" s="324">
        <v>0.45</v>
      </c>
      <c r="J2058" s="326">
        <v>30</v>
      </c>
      <c r="K2058" s="326">
        <v>125</v>
      </c>
      <c r="L2058" s="326">
        <v>1</v>
      </c>
      <c r="M2058" s="324">
        <v>5.8</v>
      </c>
      <c r="N2058" s="324">
        <v>5.8</v>
      </c>
      <c r="O2058" s="324">
        <v>2.8</v>
      </c>
      <c r="P2058" s="324">
        <v>101</v>
      </c>
      <c r="Q2058" s="324" t="s">
        <v>293</v>
      </c>
      <c r="R2058" s="324">
        <v>1</v>
      </c>
      <c r="S2058" s="324">
        <v>0</v>
      </c>
      <c r="T2058" s="324">
        <v>400</v>
      </c>
      <c r="U2058" s="324">
        <v>0.68159999999999998</v>
      </c>
      <c r="V2058" s="324">
        <v>0</v>
      </c>
      <c r="W2058" s="324">
        <v>5.2751999999999995E-8</v>
      </c>
      <c r="X2058" s="324">
        <v>383.70040672243113</v>
      </c>
      <c r="Y2058" s="324">
        <v>0.75280000000000002</v>
      </c>
      <c r="Z2058" s="324">
        <v>2.169</v>
      </c>
      <c r="AA2058" s="324">
        <v>5.2751999999999995E-8</v>
      </c>
      <c r="AB2058" s="324">
        <v>383.70040672243113</v>
      </c>
      <c r="AC2058" s="324">
        <v>0.75280000000000002</v>
      </c>
      <c r="AD2058" s="324">
        <v>2.169</v>
      </c>
      <c r="AE2058" s="324">
        <v>5.2751999999999995E-8</v>
      </c>
      <c r="AF2058" s="324">
        <v>383.70040672243113</v>
      </c>
      <c r="AG2058" s="324">
        <v>0.75280000000000002</v>
      </c>
      <c r="AH2058" s="324">
        <v>2.169</v>
      </c>
      <c r="AI2058" s="324">
        <v>0</v>
      </c>
      <c r="AJ2058" s="324">
        <v>0</v>
      </c>
      <c r="AK2058" s="324">
        <v>0</v>
      </c>
      <c r="AL2058" s="324">
        <v>0</v>
      </c>
      <c r="AM2058" s="396">
        <v>0</v>
      </c>
      <c r="AN2058" s="324">
        <v>0</v>
      </c>
      <c r="AO2058" s="324">
        <v>1000000000</v>
      </c>
      <c r="AP2058" s="324">
        <v>0</v>
      </c>
      <c r="AQ2058" s="324">
        <v>0</v>
      </c>
      <c r="AR2058" s="324">
        <v>0</v>
      </c>
      <c r="AS2058" s="324">
        <v>744053101</v>
      </c>
      <c r="AT2058" s="324">
        <v>0</v>
      </c>
      <c r="AU2058" s="324">
        <v>0</v>
      </c>
      <c r="AV2058" s="324">
        <v>0</v>
      </c>
      <c r="AW2058" s="311"/>
      <c r="AX2058" s="311"/>
      <c r="AY2058" s="311"/>
      <c r="AZ2058" s="311"/>
      <c r="BA2058" s="311"/>
      <c r="BB2058" s="311"/>
      <c r="BC2058" s="311"/>
      <c r="BD2058" s="311"/>
      <c r="BE2058" s="311"/>
      <c r="BF2058" s="311"/>
      <c r="BG2058" s="311"/>
      <c r="BH2058" s="311"/>
      <c r="BI2058" s="311"/>
      <c r="BJ2058" s="311"/>
      <c r="BK2058" s="311"/>
      <c r="BL2058" s="311"/>
      <c r="BM2058" s="311"/>
      <c r="BN2058" s="311"/>
      <c r="BO2058" s="311"/>
      <c r="BP2058" s="311"/>
      <c r="BQ2058" s="311"/>
      <c r="BR2058" s="311"/>
      <c r="BS2058" s="311"/>
      <c r="BT2058" s="311"/>
      <c r="BU2058" s="311"/>
      <c r="BV2058" s="311"/>
      <c r="BW2058" s="311"/>
      <c r="BX2058" s="311"/>
      <c r="BY2058" s="311"/>
      <c r="BZ2058" s="311"/>
      <c r="CA2058" s="311"/>
      <c r="CB2058" s="311"/>
      <c r="CC2058" s="311"/>
      <c r="CD2058" s="311"/>
      <c r="CE2058" s="311"/>
      <c r="CF2058" s="311"/>
      <c r="CG2058" s="311"/>
      <c r="CH2058" s="311"/>
      <c r="CI2058" s="311"/>
      <c r="CJ2058" s="311"/>
      <c r="CK2058" s="311"/>
      <c r="CL2058" s="311"/>
      <c r="CM2058" s="311"/>
      <c r="CN2058" s="311"/>
      <c r="CO2058" s="311"/>
      <c r="CP2058" s="311"/>
      <c r="CQ2058" s="311"/>
      <c r="CR2058" s="311"/>
      <c r="CS2058" s="311"/>
      <c r="CT2058" s="311"/>
      <c r="CU2058" s="311"/>
      <c r="CV2058" s="311"/>
      <c r="CW2058" s="311"/>
      <c r="CX2058" s="311"/>
      <c r="CY2058" s="311"/>
    </row>
    <row r="2059" spans="1:103" s="390" customFormat="1">
      <c r="A2059" s="324" t="s">
        <v>2347</v>
      </c>
      <c r="B2059" s="324">
        <v>744053221</v>
      </c>
      <c r="C2059" s="324">
        <v>220</v>
      </c>
      <c r="D2059" s="324">
        <v>30</v>
      </c>
      <c r="E2059" s="395">
        <v>1.2519</v>
      </c>
      <c r="F2059" s="324">
        <v>0</v>
      </c>
      <c r="G2059" s="324">
        <v>0.28999999999999998</v>
      </c>
      <c r="H2059" s="324">
        <v>0.65</v>
      </c>
      <c r="I2059" s="324">
        <v>0.3</v>
      </c>
      <c r="J2059" s="326">
        <v>30</v>
      </c>
      <c r="K2059" s="326">
        <v>125</v>
      </c>
      <c r="L2059" s="326">
        <v>1</v>
      </c>
      <c r="M2059" s="324">
        <v>5.8</v>
      </c>
      <c r="N2059" s="324">
        <v>5.8</v>
      </c>
      <c r="O2059" s="324">
        <v>2.8</v>
      </c>
      <c r="P2059" s="324">
        <v>101</v>
      </c>
      <c r="Q2059" s="324" t="s">
        <v>293</v>
      </c>
      <c r="R2059" s="324">
        <v>1</v>
      </c>
      <c r="S2059" s="324">
        <v>0</v>
      </c>
      <c r="T2059" s="324">
        <v>400</v>
      </c>
      <c r="U2059" s="324">
        <v>0.68159999999999998</v>
      </c>
      <c r="V2059" s="324">
        <v>0</v>
      </c>
      <c r="W2059" s="324">
        <v>5.2751999999999995E-8</v>
      </c>
      <c r="X2059" s="324">
        <v>560.50955414012742</v>
      </c>
      <c r="Y2059" s="324">
        <v>0.75280000000000002</v>
      </c>
      <c r="Z2059" s="324">
        <v>2.169</v>
      </c>
      <c r="AA2059" s="324">
        <v>5.2751999999999995E-8</v>
      </c>
      <c r="AB2059" s="324">
        <v>560.50955414012742</v>
      </c>
      <c r="AC2059" s="324">
        <v>0.75280000000000002</v>
      </c>
      <c r="AD2059" s="324">
        <v>2.169</v>
      </c>
      <c r="AE2059" s="324">
        <v>5.2751999999999995E-8</v>
      </c>
      <c r="AF2059" s="324">
        <v>560.50955414012742</v>
      </c>
      <c r="AG2059" s="324">
        <v>0.75280000000000002</v>
      </c>
      <c r="AH2059" s="324">
        <v>2.169</v>
      </c>
      <c r="AI2059" s="324">
        <v>0</v>
      </c>
      <c r="AJ2059" s="324">
        <v>0</v>
      </c>
      <c r="AK2059" s="324">
        <v>0</v>
      </c>
      <c r="AL2059" s="324">
        <v>0</v>
      </c>
      <c r="AM2059" s="396">
        <v>0</v>
      </c>
      <c r="AN2059" s="324">
        <v>0</v>
      </c>
      <c r="AO2059" s="324">
        <v>1000000000</v>
      </c>
      <c r="AP2059" s="324">
        <v>0</v>
      </c>
      <c r="AQ2059" s="324">
        <v>0</v>
      </c>
      <c r="AR2059" s="324">
        <v>0</v>
      </c>
      <c r="AS2059" s="324">
        <v>744053221</v>
      </c>
      <c r="AT2059" s="324">
        <v>0</v>
      </c>
      <c r="AU2059" s="324">
        <v>0</v>
      </c>
      <c r="AV2059" s="324">
        <v>0</v>
      </c>
      <c r="AW2059" s="311"/>
      <c r="AX2059" s="311"/>
      <c r="AY2059" s="311"/>
      <c r="AZ2059" s="311"/>
      <c r="BA2059" s="311"/>
      <c r="BB2059" s="311"/>
      <c r="BC2059" s="311"/>
      <c r="BD2059" s="311"/>
      <c r="BE2059" s="311"/>
      <c r="BF2059" s="311"/>
      <c r="BG2059" s="311"/>
      <c r="BH2059" s="311"/>
      <c r="BI2059" s="311"/>
      <c r="BJ2059" s="311"/>
      <c r="BK2059" s="311"/>
      <c r="BL2059" s="311"/>
      <c r="BM2059" s="311"/>
      <c r="BN2059" s="311"/>
      <c r="BO2059" s="311"/>
      <c r="BP2059" s="311"/>
      <c r="BQ2059" s="311"/>
      <c r="BR2059" s="311"/>
      <c r="BS2059" s="311"/>
      <c r="BT2059" s="311"/>
      <c r="BU2059" s="311"/>
      <c r="BV2059" s="311"/>
      <c r="BW2059" s="311"/>
      <c r="BX2059" s="311"/>
      <c r="BY2059" s="311"/>
      <c r="BZ2059" s="311"/>
      <c r="CA2059" s="311"/>
      <c r="CB2059" s="311"/>
      <c r="CC2059" s="311"/>
      <c r="CD2059" s="311"/>
      <c r="CE2059" s="311"/>
      <c r="CF2059" s="311"/>
      <c r="CG2059" s="311"/>
      <c r="CH2059" s="311"/>
      <c r="CI2059" s="311"/>
      <c r="CJ2059" s="311"/>
      <c r="CK2059" s="311"/>
      <c r="CL2059" s="311"/>
      <c r="CM2059" s="311"/>
      <c r="CN2059" s="311"/>
      <c r="CO2059" s="311"/>
      <c r="CP2059" s="311"/>
      <c r="CQ2059" s="311"/>
      <c r="CR2059" s="311"/>
      <c r="CS2059" s="311"/>
      <c r="CT2059" s="311"/>
      <c r="CU2059" s="311"/>
      <c r="CV2059" s="311"/>
      <c r="CW2059" s="311"/>
      <c r="CX2059" s="311"/>
      <c r="CY2059" s="311"/>
    </row>
    <row r="2060" spans="1:103" s="390" customFormat="1">
      <c r="A2060" s="324" t="s">
        <v>2347</v>
      </c>
      <c r="B2060" s="324">
        <v>744062001</v>
      </c>
      <c r="C2060" s="324">
        <v>1</v>
      </c>
      <c r="D2060" s="324">
        <v>30</v>
      </c>
      <c r="E2060" s="395">
        <v>1.3999999999999999E-2</v>
      </c>
      <c r="F2060" s="324">
        <v>0</v>
      </c>
      <c r="G2060" s="324">
        <v>4.5999999999999996</v>
      </c>
      <c r="H2060" s="324">
        <v>0.65</v>
      </c>
      <c r="I2060" s="324">
        <v>4.8</v>
      </c>
      <c r="J2060" s="326">
        <v>30</v>
      </c>
      <c r="K2060" s="326">
        <v>125</v>
      </c>
      <c r="L2060" s="326">
        <v>1</v>
      </c>
      <c r="M2060" s="324">
        <v>6.8</v>
      </c>
      <c r="N2060" s="324">
        <v>6.8</v>
      </c>
      <c r="O2060" s="324">
        <v>2.2999999999999998</v>
      </c>
      <c r="P2060" s="324">
        <v>101</v>
      </c>
      <c r="Q2060" s="324" t="s">
        <v>293</v>
      </c>
      <c r="R2060" s="324">
        <v>1</v>
      </c>
      <c r="S2060" s="324">
        <v>0</v>
      </c>
      <c r="T2060" s="324">
        <v>500</v>
      </c>
      <c r="U2060" s="324">
        <v>0.78</v>
      </c>
      <c r="V2060" s="324">
        <v>0</v>
      </c>
      <c r="W2060" s="324">
        <v>7.6360000000000003E-8</v>
      </c>
      <c r="X2060" s="324">
        <v>34.42340791738382</v>
      </c>
      <c r="Y2060" s="324">
        <v>0.75280000000000002</v>
      </c>
      <c r="Z2060" s="324">
        <v>2.169</v>
      </c>
      <c r="AA2060" s="324">
        <v>7.6360000000000003E-8</v>
      </c>
      <c r="AB2060" s="324">
        <v>34.42340791738382</v>
      </c>
      <c r="AC2060" s="324">
        <v>0.75280000000000002</v>
      </c>
      <c r="AD2060" s="324">
        <v>2.169</v>
      </c>
      <c r="AE2060" s="324">
        <v>7.6360000000000003E-8</v>
      </c>
      <c r="AF2060" s="324">
        <v>34.42340791738382</v>
      </c>
      <c r="AG2060" s="324">
        <v>0.75280000000000002</v>
      </c>
      <c r="AH2060" s="324">
        <v>2.169</v>
      </c>
      <c r="AI2060" s="324">
        <v>0</v>
      </c>
      <c r="AJ2060" s="324">
        <v>0</v>
      </c>
      <c r="AK2060" s="324">
        <v>0</v>
      </c>
      <c r="AL2060" s="324">
        <v>0</v>
      </c>
      <c r="AM2060" s="396">
        <v>0</v>
      </c>
      <c r="AN2060" s="324">
        <v>0</v>
      </c>
      <c r="AO2060" s="324">
        <v>1000000000</v>
      </c>
      <c r="AP2060" s="324">
        <v>0</v>
      </c>
      <c r="AQ2060" s="324">
        <v>0</v>
      </c>
      <c r="AR2060" s="324">
        <v>0</v>
      </c>
      <c r="AS2060" s="324">
        <v>744062001</v>
      </c>
      <c r="AT2060" s="324">
        <v>0</v>
      </c>
      <c r="AU2060" s="324">
        <v>0</v>
      </c>
      <c r="AV2060" s="324">
        <v>0</v>
      </c>
      <c r="AW2060" s="311"/>
      <c r="AX2060" s="311"/>
      <c r="AY2060" s="311"/>
      <c r="AZ2060" s="311"/>
      <c r="BA2060" s="311"/>
      <c r="BB2060" s="311"/>
      <c r="BC2060" s="311"/>
      <c r="BD2060" s="311"/>
      <c r="BE2060" s="311"/>
      <c r="BF2060" s="311"/>
      <c r="BG2060" s="311"/>
      <c r="BH2060" s="311"/>
      <c r="BI2060" s="311"/>
      <c r="BJ2060" s="311"/>
      <c r="BK2060" s="311"/>
      <c r="BL2060" s="311"/>
      <c r="BM2060" s="311"/>
      <c r="BN2060" s="311"/>
      <c r="BO2060" s="311"/>
      <c r="BP2060" s="311"/>
      <c r="BQ2060" s="311"/>
      <c r="BR2060" s="311"/>
      <c r="BS2060" s="311"/>
      <c r="BT2060" s="311"/>
      <c r="BU2060" s="311"/>
      <c r="BV2060" s="311"/>
      <c r="BW2060" s="311"/>
      <c r="BX2060" s="311"/>
      <c r="BY2060" s="311"/>
      <c r="BZ2060" s="311"/>
      <c r="CA2060" s="311"/>
      <c r="CB2060" s="311"/>
      <c r="CC2060" s="311"/>
      <c r="CD2060" s="311"/>
      <c r="CE2060" s="311"/>
      <c r="CF2060" s="311"/>
      <c r="CG2060" s="311"/>
      <c r="CH2060" s="311"/>
      <c r="CI2060" s="311"/>
      <c r="CJ2060" s="311"/>
      <c r="CK2060" s="311"/>
      <c r="CL2060" s="311"/>
      <c r="CM2060" s="311"/>
      <c r="CN2060" s="311"/>
      <c r="CO2060" s="311"/>
      <c r="CP2060" s="311"/>
      <c r="CQ2060" s="311"/>
      <c r="CR2060" s="311"/>
      <c r="CS2060" s="311"/>
      <c r="CT2060" s="311"/>
      <c r="CU2060" s="311"/>
      <c r="CV2060" s="311"/>
      <c r="CW2060" s="311"/>
      <c r="CX2060" s="311"/>
      <c r="CY2060" s="311"/>
    </row>
    <row r="2061" spans="1:103" s="390" customFormat="1">
      <c r="A2061" s="324" t="s">
        <v>2347</v>
      </c>
      <c r="B2061" s="324">
        <v>7440620015</v>
      </c>
      <c r="C2061" s="324">
        <v>1.5</v>
      </c>
      <c r="D2061" s="324">
        <v>30</v>
      </c>
      <c r="E2061" s="395">
        <v>1.8000000000000002E-2</v>
      </c>
      <c r="F2061" s="324">
        <v>0</v>
      </c>
      <c r="G2061" s="324">
        <v>4</v>
      </c>
      <c r="H2061" s="324">
        <v>0.65</v>
      </c>
      <c r="I2061" s="324">
        <v>4.3</v>
      </c>
      <c r="J2061" s="326">
        <v>30</v>
      </c>
      <c r="K2061" s="326">
        <v>125</v>
      </c>
      <c r="L2061" s="326">
        <v>1</v>
      </c>
      <c r="M2061" s="324">
        <v>6.8</v>
      </c>
      <c r="N2061" s="324">
        <v>6.8</v>
      </c>
      <c r="O2061" s="324">
        <v>2.2999999999999998</v>
      </c>
      <c r="P2061" s="324">
        <v>101</v>
      </c>
      <c r="Q2061" s="324" t="s">
        <v>293</v>
      </c>
      <c r="R2061" s="324">
        <v>1</v>
      </c>
      <c r="S2061" s="324">
        <v>0</v>
      </c>
      <c r="T2061" s="324">
        <v>500</v>
      </c>
      <c r="U2061" s="324">
        <v>0.78</v>
      </c>
      <c r="V2061" s="324">
        <v>0</v>
      </c>
      <c r="W2061" s="324">
        <v>7.6360000000000003E-8</v>
      </c>
      <c r="X2061" s="324">
        <v>40.160642570281126</v>
      </c>
      <c r="Y2061" s="324">
        <v>0.75280000000000002</v>
      </c>
      <c r="Z2061" s="324">
        <v>2.169</v>
      </c>
      <c r="AA2061" s="324">
        <v>7.6360000000000003E-8</v>
      </c>
      <c r="AB2061" s="324">
        <v>40.160642570281126</v>
      </c>
      <c r="AC2061" s="324">
        <v>0.75280000000000002</v>
      </c>
      <c r="AD2061" s="324">
        <v>2.169</v>
      </c>
      <c r="AE2061" s="324">
        <v>7.6360000000000003E-8</v>
      </c>
      <c r="AF2061" s="324">
        <v>40.160642570281126</v>
      </c>
      <c r="AG2061" s="324">
        <v>0.75280000000000002</v>
      </c>
      <c r="AH2061" s="324">
        <v>2.169</v>
      </c>
      <c r="AI2061" s="324">
        <v>0</v>
      </c>
      <c r="AJ2061" s="324">
        <v>0</v>
      </c>
      <c r="AK2061" s="324">
        <v>0</v>
      </c>
      <c r="AL2061" s="324">
        <v>0</v>
      </c>
      <c r="AM2061" s="396">
        <v>0</v>
      </c>
      <c r="AN2061" s="324">
        <v>0</v>
      </c>
      <c r="AO2061" s="324">
        <v>1000000000</v>
      </c>
      <c r="AP2061" s="324">
        <v>0</v>
      </c>
      <c r="AQ2061" s="324">
        <v>0</v>
      </c>
      <c r="AR2061" s="324">
        <v>0</v>
      </c>
      <c r="AS2061" s="324">
        <v>7440620015</v>
      </c>
      <c r="AT2061" s="324">
        <v>0</v>
      </c>
      <c r="AU2061" s="324">
        <v>0</v>
      </c>
      <c r="AV2061" s="324">
        <v>0</v>
      </c>
      <c r="AW2061" s="311"/>
      <c r="AX2061" s="311"/>
      <c r="AY2061" s="311"/>
      <c r="AZ2061" s="311"/>
      <c r="BA2061" s="311"/>
      <c r="BB2061" s="311"/>
      <c r="BC2061" s="311"/>
      <c r="BD2061" s="311"/>
      <c r="BE2061" s="311"/>
      <c r="BF2061" s="311"/>
      <c r="BG2061" s="311"/>
      <c r="BH2061" s="311"/>
      <c r="BI2061" s="311"/>
      <c r="BJ2061" s="311"/>
      <c r="BK2061" s="311"/>
      <c r="BL2061" s="311"/>
      <c r="BM2061" s="311"/>
      <c r="BN2061" s="311"/>
      <c r="BO2061" s="311"/>
      <c r="BP2061" s="311"/>
      <c r="BQ2061" s="311"/>
      <c r="BR2061" s="311"/>
      <c r="BS2061" s="311"/>
      <c r="BT2061" s="311"/>
      <c r="BU2061" s="311"/>
      <c r="BV2061" s="311"/>
      <c r="BW2061" s="311"/>
      <c r="BX2061" s="311"/>
      <c r="BY2061" s="311"/>
      <c r="BZ2061" s="311"/>
      <c r="CA2061" s="311"/>
      <c r="CB2061" s="311"/>
      <c r="CC2061" s="311"/>
      <c r="CD2061" s="311"/>
      <c r="CE2061" s="311"/>
      <c r="CF2061" s="311"/>
      <c r="CG2061" s="311"/>
      <c r="CH2061" s="311"/>
      <c r="CI2061" s="311"/>
      <c r="CJ2061" s="311"/>
      <c r="CK2061" s="311"/>
      <c r="CL2061" s="311"/>
      <c r="CM2061" s="311"/>
      <c r="CN2061" s="311"/>
      <c r="CO2061" s="311"/>
      <c r="CP2061" s="311"/>
      <c r="CQ2061" s="311"/>
      <c r="CR2061" s="311"/>
      <c r="CS2061" s="311"/>
      <c r="CT2061" s="311"/>
      <c r="CU2061" s="311"/>
      <c r="CV2061" s="311"/>
      <c r="CW2061" s="311"/>
      <c r="CX2061" s="311"/>
      <c r="CY2061" s="311"/>
    </row>
    <row r="2062" spans="1:103" s="390" customFormat="1">
      <c r="A2062" s="324" t="s">
        <v>2347</v>
      </c>
      <c r="B2062" s="324">
        <v>744062002</v>
      </c>
      <c r="C2062" s="324">
        <v>2.2000000000000002</v>
      </c>
      <c r="D2062" s="324">
        <v>30</v>
      </c>
      <c r="E2062" s="395">
        <v>2.4E-2</v>
      </c>
      <c r="F2062" s="324">
        <v>0</v>
      </c>
      <c r="G2062" s="324">
        <v>2.7</v>
      </c>
      <c r="H2062" s="324">
        <v>0.65</v>
      </c>
      <c r="I2062" s="324">
        <v>3.4</v>
      </c>
      <c r="J2062" s="326">
        <v>30</v>
      </c>
      <c r="K2062" s="326">
        <v>125</v>
      </c>
      <c r="L2062" s="326">
        <v>1</v>
      </c>
      <c r="M2062" s="324">
        <v>6.8</v>
      </c>
      <c r="N2062" s="324">
        <v>6.8</v>
      </c>
      <c r="O2062" s="324">
        <v>2.2999999999999998</v>
      </c>
      <c r="P2062" s="324">
        <v>101</v>
      </c>
      <c r="Q2062" s="324" t="s">
        <v>293</v>
      </c>
      <c r="R2062" s="324">
        <v>1</v>
      </c>
      <c r="S2062" s="324">
        <v>0</v>
      </c>
      <c r="T2062" s="324">
        <v>500</v>
      </c>
      <c r="U2062" s="324">
        <v>0.78</v>
      </c>
      <c r="V2062" s="324">
        <v>0</v>
      </c>
      <c r="W2062" s="324">
        <v>7.6360000000000003E-8</v>
      </c>
      <c r="X2062" s="324">
        <v>48.192771084337345</v>
      </c>
      <c r="Y2062" s="324">
        <v>0.75280000000000002</v>
      </c>
      <c r="Z2062" s="324">
        <v>2.169</v>
      </c>
      <c r="AA2062" s="324">
        <v>7.6360000000000003E-8</v>
      </c>
      <c r="AB2062" s="324">
        <v>48.192771084337345</v>
      </c>
      <c r="AC2062" s="324">
        <v>0.75280000000000002</v>
      </c>
      <c r="AD2062" s="324">
        <v>2.169</v>
      </c>
      <c r="AE2062" s="324">
        <v>7.6360000000000003E-8</v>
      </c>
      <c r="AF2062" s="324">
        <v>48.192771084337345</v>
      </c>
      <c r="AG2062" s="324">
        <v>0.75280000000000002</v>
      </c>
      <c r="AH2062" s="324">
        <v>2.169</v>
      </c>
      <c r="AI2062" s="324">
        <v>0</v>
      </c>
      <c r="AJ2062" s="324">
        <v>0</v>
      </c>
      <c r="AK2062" s="324">
        <v>0</v>
      </c>
      <c r="AL2062" s="324">
        <v>0</v>
      </c>
      <c r="AM2062" s="396">
        <v>0</v>
      </c>
      <c r="AN2062" s="324">
        <v>0</v>
      </c>
      <c r="AO2062" s="324">
        <v>1000000000</v>
      </c>
      <c r="AP2062" s="324">
        <v>0</v>
      </c>
      <c r="AQ2062" s="324">
        <v>0</v>
      </c>
      <c r="AR2062" s="324">
        <v>0</v>
      </c>
      <c r="AS2062" s="324">
        <v>744062002</v>
      </c>
      <c r="AT2062" s="324">
        <v>0</v>
      </c>
      <c r="AU2062" s="324">
        <v>0</v>
      </c>
      <c r="AV2062" s="324">
        <v>0</v>
      </c>
      <c r="AW2062" s="311"/>
      <c r="AX2062" s="311"/>
      <c r="AY2062" s="311"/>
      <c r="AZ2062" s="311"/>
      <c r="BA2062" s="311"/>
      <c r="BB2062" s="311"/>
      <c r="BC2062" s="311"/>
      <c r="BD2062" s="311"/>
      <c r="BE2062" s="311"/>
      <c r="BF2062" s="311"/>
      <c r="BG2062" s="311"/>
      <c r="BH2062" s="311"/>
      <c r="BI2062" s="311"/>
      <c r="BJ2062" s="311"/>
      <c r="BK2062" s="311"/>
      <c r="BL2062" s="311"/>
      <c r="BM2062" s="311"/>
      <c r="BN2062" s="311"/>
      <c r="BO2062" s="311"/>
      <c r="BP2062" s="311"/>
      <c r="BQ2062" s="311"/>
      <c r="BR2062" s="311"/>
      <c r="BS2062" s="311"/>
      <c r="BT2062" s="311"/>
      <c r="BU2062" s="311"/>
      <c r="BV2062" s="311"/>
      <c r="BW2062" s="311"/>
      <c r="BX2062" s="311"/>
      <c r="BY2062" s="311"/>
      <c r="BZ2062" s="311"/>
      <c r="CA2062" s="311"/>
      <c r="CB2062" s="311"/>
      <c r="CC2062" s="311"/>
      <c r="CD2062" s="311"/>
      <c r="CE2062" s="311"/>
      <c r="CF2062" s="311"/>
      <c r="CG2062" s="311"/>
      <c r="CH2062" s="311"/>
      <c r="CI2062" s="311"/>
      <c r="CJ2062" s="311"/>
      <c r="CK2062" s="311"/>
      <c r="CL2062" s="311"/>
      <c r="CM2062" s="311"/>
      <c r="CN2062" s="311"/>
      <c r="CO2062" s="311"/>
      <c r="CP2062" s="311"/>
      <c r="CQ2062" s="311"/>
      <c r="CR2062" s="311"/>
      <c r="CS2062" s="311"/>
      <c r="CT2062" s="311"/>
      <c r="CU2062" s="311"/>
      <c r="CV2062" s="311"/>
      <c r="CW2062" s="311"/>
      <c r="CX2062" s="311"/>
      <c r="CY2062" s="311"/>
    </row>
    <row r="2063" spans="1:103" s="390" customFormat="1">
      <c r="A2063" s="324" t="s">
        <v>2347</v>
      </c>
      <c r="B2063" s="324">
        <v>744062003</v>
      </c>
      <c r="C2063" s="324">
        <v>3.3</v>
      </c>
      <c r="D2063" s="324">
        <v>30</v>
      </c>
      <c r="E2063" s="395">
        <v>3.2000000000000001E-2</v>
      </c>
      <c r="F2063" s="324">
        <v>0</v>
      </c>
      <c r="G2063" s="324">
        <v>2.5</v>
      </c>
      <c r="H2063" s="324">
        <v>0.65</v>
      </c>
      <c r="I2063" s="324">
        <v>2.8</v>
      </c>
      <c r="J2063" s="326">
        <v>30</v>
      </c>
      <c r="K2063" s="326">
        <v>125</v>
      </c>
      <c r="L2063" s="326">
        <v>1</v>
      </c>
      <c r="M2063" s="324">
        <v>6.8</v>
      </c>
      <c r="N2063" s="324">
        <v>6.8</v>
      </c>
      <c r="O2063" s="324">
        <v>2.2999999999999998</v>
      </c>
      <c r="P2063" s="324">
        <v>101</v>
      </c>
      <c r="Q2063" s="324" t="s">
        <v>293</v>
      </c>
      <c r="R2063" s="324">
        <v>1</v>
      </c>
      <c r="S2063" s="324">
        <v>0</v>
      </c>
      <c r="T2063" s="324">
        <v>500</v>
      </c>
      <c r="U2063" s="324">
        <v>0.78</v>
      </c>
      <c r="V2063" s="324">
        <v>0</v>
      </c>
      <c r="W2063" s="324">
        <v>7.6360000000000003E-8</v>
      </c>
      <c r="X2063" s="324">
        <v>61.16774791473587</v>
      </c>
      <c r="Y2063" s="324">
        <v>0.75280000000000002</v>
      </c>
      <c r="Z2063" s="324">
        <v>2.169</v>
      </c>
      <c r="AA2063" s="324">
        <v>7.6360000000000003E-8</v>
      </c>
      <c r="AB2063" s="324">
        <v>61.16774791473587</v>
      </c>
      <c r="AC2063" s="324">
        <v>0.75280000000000002</v>
      </c>
      <c r="AD2063" s="324">
        <v>2.169</v>
      </c>
      <c r="AE2063" s="324">
        <v>7.6360000000000003E-8</v>
      </c>
      <c r="AF2063" s="324">
        <v>61.16774791473587</v>
      </c>
      <c r="AG2063" s="324">
        <v>0.75280000000000002</v>
      </c>
      <c r="AH2063" s="324">
        <v>2.169</v>
      </c>
      <c r="AI2063" s="324">
        <v>0</v>
      </c>
      <c r="AJ2063" s="324">
        <v>0</v>
      </c>
      <c r="AK2063" s="324">
        <v>0</v>
      </c>
      <c r="AL2063" s="324">
        <v>0</v>
      </c>
      <c r="AM2063" s="396">
        <v>0</v>
      </c>
      <c r="AN2063" s="324">
        <v>0</v>
      </c>
      <c r="AO2063" s="324">
        <v>1000000000</v>
      </c>
      <c r="AP2063" s="324">
        <v>0</v>
      </c>
      <c r="AQ2063" s="324">
        <v>0</v>
      </c>
      <c r="AR2063" s="324">
        <v>0</v>
      </c>
      <c r="AS2063" s="324">
        <v>744062003</v>
      </c>
      <c r="AT2063" s="324">
        <v>0</v>
      </c>
      <c r="AU2063" s="324">
        <v>0</v>
      </c>
      <c r="AV2063" s="324">
        <v>0</v>
      </c>
      <c r="AW2063" s="311"/>
      <c r="AX2063" s="311"/>
      <c r="AY2063" s="311"/>
      <c r="AZ2063" s="311"/>
      <c r="BA2063" s="311"/>
      <c r="BB2063" s="311"/>
      <c r="BC2063" s="311"/>
      <c r="BD2063" s="311"/>
      <c r="BE2063" s="311"/>
      <c r="BF2063" s="311"/>
      <c r="BG2063" s="311"/>
      <c r="BH2063" s="311"/>
      <c r="BI2063" s="311"/>
      <c r="BJ2063" s="311"/>
      <c r="BK2063" s="311"/>
      <c r="BL2063" s="311"/>
      <c r="BM2063" s="311"/>
      <c r="BN2063" s="311"/>
      <c r="BO2063" s="311"/>
      <c r="BP2063" s="311"/>
      <c r="BQ2063" s="311"/>
      <c r="BR2063" s="311"/>
      <c r="BS2063" s="311"/>
      <c r="BT2063" s="311"/>
      <c r="BU2063" s="311"/>
      <c r="BV2063" s="311"/>
      <c r="BW2063" s="311"/>
      <c r="BX2063" s="311"/>
      <c r="BY2063" s="311"/>
      <c r="BZ2063" s="311"/>
      <c r="CA2063" s="311"/>
      <c r="CB2063" s="311"/>
      <c r="CC2063" s="311"/>
      <c r="CD2063" s="311"/>
      <c r="CE2063" s="311"/>
      <c r="CF2063" s="311"/>
      <c r="CG2063" s="311"/>
      <c r="CH2063" s="311"/>
      <c r="CI2063" s="311"/>
      <c r="CJ2063" s="311"/>
      <c r="CK2063" s="311"/>
      <c r="CL2063" s="311"/>
      <c r="CM2063" s="311"/>
      <c r="CN2063" s="311"/>
      <c r="CO2063" s="311"/>
      <c r="CP2063" s="311"/>
      <c r="CQ2063" s="311"/>
      <c r="CR2063" s="311"/>
      <c r="CS2063" s="311"/>
      <c r="CT2063" s="311"/>
      <c r="CU2063" s="311"/>
      <c r="CV2063" s="311"/>
      <c r="CW2063" s="311"/>
      <c r="CX2063" s="311"/>
      <c r="CY2063" s="311"/>
    </row>
    <row r="2064" spans="1:103" s="390" customFormat="1">
      <c r="A2064" s="324" t="s">
        <v>2347</v>
      </c>
      <c r="B2064" s="324">
        <v>744062005</v>
      </c>
      <c r="C2064" s="324">
        <v>5</v>
      </c>
      <c r="D2064" s="324">
        <v>30</v>
      </c>
      <c r="E2064" s="395">
        <v>4.5999999999999999E-2</v>
      </c>
      <c r="F2064" s="324">
        <v>0</v>
      </c>
      <c r="G2064" s="324">
        <v>2</v>
      </c>
      <c r="H2064" s="324">
        <v>0.65</v>
      </c>
      <c r="I2064" s="324">
        <v>2.15</v>
      </c>
      <c r="J2064" s="326">
        <v>30</v>
      </c>
      <c r="K2064" s="326">
        <v>125</v>
      </c>
      <c r="L2064" s="326">
        <v>1</v>
      </c>
      <c r="M2064" s="324">
        <v>6.8</v>
      </c>
      <c r="N2064" s="324">
        <v>6.8</v>
      </c>
      <c r="O2064" s="324">
        <v>2.2999999999999998</v>
      </c>
      <c r="P2064" s="324">
        <v>101</v>
      </c>
      <c r="Q2064" s="324" t="s">
        <v>293</v>
      </c>
      <c r="R2064" s="324">
        <v>1</v>
      </c>
      <c r="S2064" s="324">
        <v>0</v>
      </c>
      <c r="T2064" s="324">
        <v>500</v>
      </c>
      <c r="U2064" s="324">
        <v>0.78</v>
      </c>
      <c r="V2064" s="324">
        <v>0</v>
      </c>
      <c r="W2064" s="324">
        <v>7.6360000000000003E-8</v>
      </c>
      <c r="X2064" s="324">
        <v>70.871722182849041</v>
      </c>
      <c r="Y2064" s="324">
        <v>0.75280000000000002</v>
      </c>
      <c r="Z2064" s="324">
        <v>2.169</v>
      </c>
      <c r="AA2064" s="324">
        <v>7.6360000000000003E-8</v>
      </c>
      <c r="AB2064" s="324">
        <v>70.871722182849041</v>
      </c>
      <c r="AC2064" s="324">
        <v>0.75280000000000002</v>
      </c>
      <c r="AD2064" s="324">
        <v>2.169</v>
      </c>
      <c r="AE2064" s="324">
        <v>7.6360000000000003E-8</v>
      </c>
      <c r="AF2064" s="324">
        <v>70.871722182849041</v>
      </c>
      <c r="AG2064" s="324">
        <v>0.75280000000000002</v>
      </c>
      <c r="AH2064" s="324">
        <v>2.169</v>
      </c>
      <c r="AI2064" s="324">
        <v>0</v>
      </c>
      <c r="AJ2064" s="324">
        <v>0</v>
      </c>
      <c r="AK2064" s="324">
        <v>0</v>
      </c>
      <c r="AL2064" s="324">
        <v>0</v>
      </c>
      <c r="AM2064" s="396">
        <v>0</v>
      </c>
      <c r="AN2064" s="324">
        <v>0</v>
      </c>
      <c r="AO2064" s="324">
        <v>1000000000</v>
      </c>
      <c r="AP2064" s="324">
        <v>0</v>
      </c>
      <c r="AQ2064" s="324">
        <v>0</v>
      </c>
      <c r="AR2064" s="324">
        <v>0</v>
      </c>
      <c r="AS2064" s="324">
        <v>744062005</v>
      </c>
      <c r="AT2064" s="324">
        <v>0</v>
      </c>
      <c r="AU2064" s="324">
        <v>0</v>
      </c>
      <c r="AV2064" s="324">
        <v>0</v>
      </c>
      <c r="AW2064" s="311"/>
      <c r="AX2064" s="311"/>
      <c r="AY2064" s="311"/>
      <c r="AZ2064" s="311"/>
      <c r="BA2064" s="311"/>
      <c r="BB2064" s="311"/>
      <c r="BC2064" s="311"/>
      <c r="BD2064" s="311"/>
      <c r="BE2064" s="311"/>
      <c r="BF2064" s="311"/>
      <c r="BG2064" s="311"/>
      <c r="BH2064" s="311"/>
      <c r="BI2064" s="311"/>
      <c r="BJ2064" s="311"/>
      <c r="BK2064" s="311"/>
      <c r="BL2064" s="311"/>
      <c r="BM2064" s="311"/>
      <c r="BN2064" s="311"/>
      <c r="BO2064" s="311"/>
      <c r="BP2064" s="311"/>
      <c r="BQ2064" s="311"/>
      <c r="BR2064" s="311"/>
      <c r="BS2064" s="311"/>
      <c r="BT2064" s="311"/>
      <c r="BU2064" s="311"/>
      <c r="BV2064" s="311"/>
      <c r="BW2064" s="311"/>
      <c r="BX2064" s="311"/>
      <c r="BY2064" s="311"/>
      <c r="BZ2064" s="311"/>
      <c r="CA2064" s="311"/>
      <c r="CB2064" s="311"/>
      <c r="CC2064" s="311"/>
      <c r="CD2064" s="311"/>
      <c r="CE2064" s="311"/>
      <c r="CF2064" s="311"/>
      <c r="CG2064" s="311"/>
      <c r="CH2064" s="311"/>
      <c r="CI2064" s="311"/>
      <c r="CJ2064" s="311"/>
      <c r="CK2064" s="311"/>
      <c r="CL2064" s="311"/>
      <c r="CM2064" s="311"/>
      <c r="CN2064" s="311"/>
      <c r="CO2064" s="311"/>
      <c r="CP2064" s="311"/>
      <c r="CQ2064" s="311"/>
      <c r="CR2064" s="311"/>
      <c r="CS2064" s="311"/>
      <c r="CT2064" s="311"/>
      <c r="CU2064" s="311"/>
      <c r="CV2064" s="311"/>
      <c r="CW2064" s="311"/>
      <c r="CX2064" s="311"/>
      <c r="CY2064" s="311"/>
    </row>
    <row r="2065" spans="1:103" s="390" customFormat="1">
      <c r="A2065" s="324" t="s">
        <v>2347</v>
      </c>
      <c r="B2065" s="324">
        <v>744062006</v>
      </c>
      <c r="C2065" s="324">
        <v>6.2</v>
      </c>
      <c r="D2065" s="324">
        <v>30</v>
      </c>
      <c r="E2065" s="395">
        <v>5.4000000000000006E-2</v>
      </c>
      <c r="F2065" s="324">
        <v>0</v>
      </c>
      <c r="G2065" s="324">
        <v>1.8</v>
      </c>
      <c r="H2065" s="324">
        <v>0.65</v>
      </c>
      <c r="I2065" s="324">
        <v>1.9</v>
      </c>
      <c r="J2065" s="326">
        <v>30</v>
      </c>
      <c r="K2065" s="326">
        <v>125</v>
      </c>
      <c r="L2065" s="326">
        <v>1</v>
      </c>
      <c r="M2065" s="324">
        <v>6.8</v>
      </c>
      <c r="N2065" s="324">
        <v>6.8</v>
      </c>
      <c r="O2065" s="324">
        <v>2.2999999999999998</v>
      </c>
      <c r="P2065" s="324">
        <v>101</v>
      </c>
      <c r="Q2065" s="324" t="s">
        <v>293</v>
      </c>
      <c r="R2065" s="324">
        <v>1</v>
      </c>
      <c r="S2065" s="324">
        <v>0</v>
      </c>
      <c r="T2065" s="324">
        <v>500</v>
      </c>
      <c r="U2065" s="324">
        <v>0.78</v>
      </c>
      <c r="V2065" s="324">
        <v>0</v>
      </c>
      <c r="W2065" s="324">
        <v>7.6360000000000003E-8</v>
      </c>
      <c r="X2065" s="324">
        <v>78.630310716550397</v>
      </c>
      <c r="Y2065" s="324">
        <v>0.75280000000000002</v>
      </c>
      <c r="Z2065" s="324">
        <v>2.169</v>
      </c>
      <c r="AA2065" s="324">
        <v>7.6360000000000003E-8</v>
      </c>
      <c r="AB2065" s="324">
        <v>78.630310716550397</v>
      </c>
      <c r="AC2065" s="324">
        <v>0.75280000000000002</v>
      </c>
      <c r="AD2065" s="324">
        <v>2.169</v>
      </c>
      <c r="AE2065" s="324">
        <v>7.6360000000000003E-8</v>
      </c>
      <c r="AF2065" s="324">
        <v>78.630310716550397</v>
      </c>
      <c r="AG2065" s="324">
        <v>0.75280000000000002</v>
      </c>
      <c r="AH2065" s="324">
        <v>2.169</v>
      </c>
      <c r="AI2065" s="324">
        <v>0</v>
      </c>
      <c r="AJ2065" s="324">
        <v>0</v>
      </c>
      <c r="AK2065" s="324">
        <v>0</v>
      </c>
      <c r="AL2065" s="324">
        <v>0</v>
      </c>
      <c r="AM2065" s="396">
        <v>0</v>
      </c>
      <c r="AN2065" s="324">
        <v>0</v>
      </c>
      <c r="AO2065" s="324">
        <v>1000000000</v>
      </c>
      <c r="AP2065" s="324">
        <v>0</v>
      </c>
      <c r="AQ2065" s="324">
        <v>0</v>
      </c>
      <c r="AR2065" s="324">
        <v>0</v>
      </c>
      <c r="AS2065" s="324">
        <v>744062006</v>
      </c>
      <c r="AT2065" s="324">
        <v>0</v>
      </c>
      <c r="AU2065" s="324">
        <v>0</v>
      </c>
      <c r="AV2065" s="324">
        <v>0</v>
      </c>
      <c r="AW2065" s="311"/>
      <c r="AX2065" s="311"/>
      <c r="AY2065" s="311"/>
      <c r="AZ2065" s="311"/>
      <c r="BA2065" s="311"/>
      <c r="BB2065" s="311"/>
      <c r="BC2065" s="311"/>
      <c r="BD2065" s="311"/>
      <c r="BE2065" s="311"/>
      <c r="BF2065" s="311"/>
      <c r="BG2065" s="311"/>
      <c r="BH2065" s="311"/>
      <c r="BI2065" s="311"/>
      <c r="BJ2065" s="311"/>
      <c r="BK2065" s="311"/>
      <c r="BL2065" s="311"/>
      <c r="BM2065" s="311"/>
      <c r="BN2065" s="311"/>
      <c r="BO2065" s="311"/>
      <c r="BP2065" s="311"/>
      <c r="BQ2065" s="311"/>
      <c r="BR2065" s="311"/>
      <c r="BS2065" s="311"/>
      <c r="BT2065" s="311"/>
      <c r="BU2065" s="311"/>
      <c r="BV2065" s="311"/>
      <c r="BW2065" s="311"/>
      <c r="BX2065" s="311"/>
      <c r="BY2065" s="311"/>
      <c r="BZ2065" s="311"/>
      <c r="CA2065" s="311"/>
      <c r="CB2065" s="311"/>
      <c r="CC2065" s="311"/>
      <c r="CD2065" s="311"/>
      <c r="CE2065" s="311"/>
      <c r="CF2065" s="311"/>
      <c r="CG2065" s="311"/>
      <c r="CH2065" s="311"/>
      <c r="CI2065" s="311"/>
      <c r="CJ2065" s="311"/>
      <c r="CK2065" s="311"/>
      <c r="CL2065" s="311"/>
      <c r="CM2065" s="311"/>
      <c r="CN2065" s="311"/>
      <c r="CO2065" s="311"/>
      <c r="CP2065" s="311"/>
      <c r="CQ2065" s="311"/>
      <c r="CR2065" s="311"/>
      <c r="CS2065" s="311"/>
      <c r="CT2065" s="311"/>
      <c r="CU2065" s="311"/>
      <c r="CV2065" s="311"/>
      <c r="CW2065" s="311"/>
      <c r="CX2065" s="311"/>
      <c r="CY2065" s="311"/>
    </row>
    <row r="2066" spans="1:103" s="390" customFormat="1">
      <c r="A2066" s="324" t="s">
        <v>2347</v>
      </c>
      <c r="B2066" s="324">
        <v>744062007</v>
      </c>
      <c r="C2066" s="324">
        <v>7.5</v>
      </c>
      <c r="D2066" s="324">
        <v>30</v>
      </c>
      <c r="E2066" s="395">
        <v>0.06</v>
      </c>
      <c r="F2066" s="324">
        <v>0</v>
      </c>
      <c r="G2066" s="324">
        <v>1.6</v>
      </c>
      <c r="H2066" s="324">
        <v>0.65</v>
      </c>
      <c r="I2066" s="324">
        <v>1.7</v>
      </c>
      <c r="J2066" s="326">
        <v>30</v>
      </c>
      <c r="K2066" s="326">
        <v>125</v>
      </c>
      <c r="L2066" s="326">
        <v>1</v>
      </c>
      <c r="M2066" s="324">
        <v>6.8</v>
      </c>
      <c r="N2066" s="324">
        <v>6.8</v>
      </c>
      <c r="O2066" s="324">
        <v>2.2999999999999998</v>
      </c>
      <c r="P2066" s="324">
        <v>101</v>
      </c>
      <c r="Q2066" s="324" t="s">
        <v>293</v>
      </c>
      <c r="R2066" s="324">
        <v>1</v>
      </c>
      <c r="S2066" s="324">
        <v>0</v>
      </c>
      <c r="T2066" s="324">
        <v>500</v>
      </c>
      <c r="U2066" s="324">
        <v>0.78</v>
      </c>
      <c r="V2066" s="324">
        <v>0</v>
      </c>
      <c r="W2066" s="324">
        <v>7.6360000000000003E-8</v>
      </c>
      <c r="X2066" s="324">
        <v>86.058519793459553</v>
      </c>
      <c r="Y2066" s="324">
        <v>0.75280000000000002</v>
      </c>
      <c r="Z2066" s="324">
        <v>2.169</v>
      </c>
      <c r="AA2066" s="324">
        <v>7.6360000000000003E-8</v>
      </c>
      <c r="AB2066" s="324">
        <v>86.058519793459553</v>
      </c>
      <c r="AC2066" s="324">
        <v>0.75280000000000002</v>
      </c>
      <c r="AD2066" s="324">
        <v>2.169</v>
      </c>
      <c r="AE2066" s="324">
        <v>7.6360000000000003E-8</v>
      </c>
      <c r="AF2066" s="324">
        <v>86.058519793459553</v>
      </c>
      <c r="AG2066" s="324">
        <v>0.75280000000000002</v>
      </c>
      <c r="AH2066" s="324">
        <v>2.169</v>
      </c>
      <c r="AI2066" s="324">
        <v>0</v>
      </c>
      <c r="AJ2066" s="324">
        <v>0</v>
      </c>
      <c r="AK2066" s="324">
        <v>0</v>
      </c>
      <c r="AL2066" s="324">
        <v>0</v>
      </c>
      <c r="AM2066" s="396">
        <v>0</v>
      </c>
      <c r="AN2066" s="324">
        <v>0</v>
      </c>
      <c r="AO2066" s="324">
        <v>1000000000</v>
      </c>
      <c r="AP2066" s="324">
        <v>0</v>
      </c>
      <c r="AQ2066" s="324">
        <v>0</v>
      </c>
      <c r="AR2066" s="324">
        <v>0</v>
      </c>
      <c r="AS2066" s="324">
        <v>744062007</v>
      </c>
      <c r="AT2066" s="324">
        <v>0</v>
      </c>
      <c r="AU2066" s="324">
        <v>0</v>
      </c>
      <c r="AV2066" s="324">
        <v>0</v>
      </c>
      <c r="AW2066" s="311"/>
      <c r="AX2066" s="311"/>
      <c r="AY2066" s="311"/>
      <c r="AZ2066" s="311"/>
      <c r="BA2066" s="311"/>
      <c r="BB2066" s="311"/>
      <c r="BC2066" s="311"/>
      <c r="BD2066" s="311"/>
      <c r="BE2066" s="311"/>
      <c r="BF2066" s="311"/>
      <c r="BG2066" s="311"/>
      <c r="BH2066" s="311"/>
      <c r="BI2066" s="311"/>
      <c r="BJ2066" s="311"/>
      <c r="BK2066" s="311"/>
      <c r="BL2066" s="311"/>
      <c r="BM2066" s="311"/>
      <c r="BN2066" s="311"/>
      <c r="BO2066" s="311"/>
      <c r="BP2066" s="311"/>
      <c r="BQ2066" s="311"/>
      <c r="BR2066" s="311"/>
      <c r="BS2066" s="311"/>
      <c r="BT2066" s="311"/>
      <c r="BU2066" s="311"/>
      <c r="BV2066" s="311"/>
      <c r="BW2066" s="311"/>
      <c r="BX2066" s="311"/>
      <c r="BY2066" s="311"/>
      <c r="BZ2066" s="311"/>
      <c r="CA2066" s="311"/>
      <c r="CB2066" s="311"/>
      <c r="CC2066" s="311"/>
      <c r="CD2066" s="311"/>
      <c r="CE2066" s="311"/>
      <c r="CF2066" s="311"/>
      <c r="CG2066" s="311"/>
      <c r="CH2066" s="311"/>
      <c r="CI2066" s="311"/>
      <c r="CJ2066" s="311"/>
      <c r="CK2066" s="311"/>
      <c r="CL2066" s="311"/>
      <c r="CM2066" s="311"/>
      <c r="CN2066" s="311"/>
      <c r="CO2066" s="311"/>
      <c r="CP2066" s="311"/>
      <c r="CQ2066" s="311"/>
      <c r="CR2066" s="311"/>
      <c r="CS2066" s="311"/>
      <c r="CT2066" s="311"/>
      <c r="CU2066" s="311"/>
      <c r="CV2066" s="311"/>
      <c r="CW2066" s="311"/>
      <c r="CX2066" s="311"/>
      <c r="CY2066" s="311"/>
    </row>
    <row r="2067" spans="1:103" s="390" customFormat="1">
      <c r="A2067" s="324" t="s">
        <v>2347</v>
      </c>
      <c r="B2067" s="324">
        <v>744062100</v>
      </c>
      <c r="C2067" s="324">
        <v>10</v>
      </c>
      <c r="D2067" s="324">
        <v>30</v>
      </c>
      <c r="E2067" s="395">
        <v>6.9959999999999994E-2</v>
      </c>
      <c r="F2067" s="324">
        <v>0</v>
      </c>
      <c r="G2067" s="324">
        <v>1.4</v>
      </c>
      <c r="H2067" s="324">
        <v>0.65</v>
      </c>
      <c r="I2067" s="324">
        <v>1.6</v>
      </c>
      <c r="J2067" s="326">
        <v>30</v>
      </c>
      <c r="K2067" s="326">
        <v>125</v>
      </c>
      <c r="L2067" s="326">
        <v>1</v>
      </c>
      <c r="M2067" s="324">
        <v>6.8</v>
      </c>
      <c r="N2067" s="324">
        <v>6.8</v>
      </c>
      <c r="O2067" s="324">
        <v>2.2999999999999998</v>
      </c>
      <c r="P2067" s="324">
        <v>101</v>
      </c>
      <c r="Q2067" s="324" t="s">
        <v>293</v>
      </c>
      <c r="R2067" s="324">
        <v>1</v>
      </c>
      <c r="S2067" s="324">
        <v>0</v>
      </c>
      <c r="T2067" s="324">
        <v>500</v>
      </c>
      <c r="U2067" s="324">
        <v>0.78</v>
      </c>
      <c r="V2067" s="324">
        <v>0</v>
      </c>
      <c r="W2067" s="324">
        <v>7.6360000000000003E-8</v>
      </c>
      <c r="X2067" s="324">
        <v>104.76689366160294</v>
      </c>
      <c r="Y2067" s="324">
        <v>0.75280000000000002</v>
      </c>
      <c r="Z2067" s="324">
        <v>2.169</v>
      </c>
      <c r="AA2067" s="324">
        <v>7.6360000000000003E-8</v>
      </c>
      <c r="AB2067" s="324">
        <v>104.76689366160294</v>
      </c>
      <c r="AC2067" s="324">
        <v>0.75280000000000002</v>
      </c>
      <c r="AD2067" s="324">
        <v>2.169</v>
      </c>
      <c r="AE2067" s="324">
        <v>7.6360000000000003E-8</v>
      </c>
      <c r="AF2067" s="324">
        <v>104.76689366160294</v>
      </c>
      <c r="AG2067" s="324">
        <v>0.75280000000000002</v>
      </c>
      <c r="AH2067" s="324">
        <v>2.169</v>
      </c>
      <c r="AI2067" s="324">
        <v>0</v>
      </c>
      <c r="AJ2067" s="324">
        <v>0</v>
      </c>
      <c r="AK2067" s="324">
        <v>0</v>
      </c>
      <c r="AL2067" s="324">
        <v>0</v>
      </c>
      <c r="AM2067" s="396">
        <v>0</v>
      </c>
      <c r="AN2067" s="324">
        <v>0</v>
      </c>
      <c r="AO2067" s="324">
        <v>1000000000</v>
      </c>
      <c r="AP2067" s="324">
        <v>0</v>
      </c>
      <c r="AQ2067" s="324">
        <v>0</v>
      </c>
      <c r="AR2067" s="324">
        <v>0</v>
      </c>
      <c r="AS2067" s="324">
        <v>744062100</v>
      </c>
      <c r="AT2067" s="324">
        <v>0</v>
      </c>
      <c r="AU2067" s="324">
        <v>0</v>
      </c>
      <c r="AV2067" s="324">
        <v>0</v>
      </c>
      <c r="AW2067" s="311"/>
      <c r="AX2067" s="311"/>
      <c r="AY2067" s="311"/>
      <c r="AZ2067" s="311"/>
      <c r="BA2067" s="311"/>
      <c r="BB2067" s="311"/>
      <c r="BC2067" s="311"/>
      <c r="BD2067" s="311"/>
      <c r="BE2067" s="311"/>
      <c r="BF2067" s="311"/>
      <c r="BG2067" s="311"/>
      <c r="BH2067" s="311"/>
      <c r="BI2067" s="311"/>
      <c r="BJ2067" s="311"/>
      <c r="BK2067" s="311"/>
      <c r="BL2067" s="311"/>
      <c r="BM2067" s="311"/>
      <c r="BN2067" s="311"/>
      <c r="BO2067" s="311"/>
      <c r="BP2067" s="311"/>
      <c r="BQ2067" s="311"/>
      <c r="BR2067" s="311"/>
      <c r="BS2067" s="311"/>
      <c r="BT2067" s="311"/>
      <c r="BU2067" s="311"/>
      <c r="BV2067" s="311"/>
      <c r="BW2067" s="311"/>
      <c r="BX2067" s="311"/>
      <c r="BY2067" s="311"/>
      <c r="BZ2067" s="311"/>
      <c r="CA2067" s="311"/>
      <c r="CB2067" s="311"/>
      <c r="CC2067" s="311"/>
      <c r="CD2067" s="311"/>
      <c r="CE2067" s="311"/>
      <c r="CF2067" s="311"/>
      <c r="CG2067" s="311"/>
      <c r="CH2067" s="311"/>
      <c r="CI2067" s="311"/>
      <c r="CJ2067" s="311"/>
      <c r="CK2067" s="311"/>
      <c r="CL2067" s="311"/>
      <c r="CM2067" s="311"/>
      <c r="CN2067" s="311"/>
      <c r="CO2067" s="311"/>
      <c r="CP2067" s="311"/>
      <c r="CQ2067" s="311"/>
      <c r="CR2067" s="311"/>
      <c r="CS2067" s="311"/>
      <c r="CT2067" s="311"/>
      <c r="CU2067" s="311"/>
      <c r="CV2067" s="311"/>
      <c r="CW2067" s="311"/>
      <c r="CX2067" s="311"/>
      <c r="CY2067" s="311"/>
    </row>
    <row r="2068" spans="1:103" s="390" customFormat="1">
      <c r="A2068" s="324" t="s">
        <v>2347</v>
      </c>
      <c r="B2068" s="324">
        <v>744062120</v>
      </c>
      <c r="C2068" s="324">
        <v>12</v>
      </c>
      <c r="D2068" s="324">
        <v>30</v>
      </c>
      <c r="E2068" s="395">
        <v>7.980000000000001E-2</v>
      </c>
      <c r="F2068" s="324">
        <v>0</v>
      </c>
      <c r="G2068" s="324">
        <v>1.25</v>
      </c>
      <c r="H2068" s="324">
        <v>0.65</v>
      </c>
      <c r="I2068" s="324">
        <v>1.43</v>
      </c>
      <c r="J2068" s="326">
        <v>30</v>
      </c>
      <c r="K2068" s="326">
        <v>125</v>
      </c>
      <c r="L2068" s="326">
        <v>1</v>
      </c>
      <c r="M2068" s="324">
        <v>6.8</v>
      </c>
      <c r="N2068" s="324">
        <v>6.8</v>
      </c>
      <c r="O2068" s="324">
        <v>2.2999999999999998</v>
      </c>
      <c r="P2068" s="324">
        <v>101</v>
      </c>
      <c r="Q2068" s="324" t="s">
        <v>293</v>
      </c>
      <c r="R2068" s="324">
        <v>1</v>
      </c>
      <c r="S2068" s="324">
        <v>0</v>
      </c>
      <c r="T2068" s="324">
        <v>500</v>
      </c>
      <c r="U2068" s="324">
        <v>0.78</v>
      </c>
      <c r="V2068" s="324">
        <v>0</v>
      </c>
      <c r="W2068" s="324">
        <v>7.6360000000000003E-8</v>
      </c>
      <c r="X2068" s="324">
        <v>115.66265060240963</v>
      </c>
      <c r="Y2068" s="324">
        <v>0.75280000000000002</v>
      </c>
      <c r="Z2068" s="324">
        <v>2.169</v>
      </c>
      <c r="AA2068" s="324">
        <v>7.6360000000000003E-8</v>
      </c>
      <c r="AB2068" s="324">
        <v>115.66265060240963</v>
      </c>
      <c r="AC2068" s="324">
        <v>0.75280000000000002</v>
      </c>
      <c r="AD2068" s="324">
        <v>2.169</v>
      </c>
      <c r="AE2068" s="324">
        <v>7.6360000000000003E-8</v>
      </c>
      <c r="AF2068" s="324">
        <v>115.66265060240963</v>
      </c>
      <c r="AG2068" s="324">
        <v>0.75280000000000002</v>
      </c>
      <c r="AH2068" s="324">
        <v>2.169</v>
      </c>
      <c r="AI2068" s="324">
        <v>0</v>
      </c>
      <c r="AJ2068" s="324">
        <v>0</v>
      </c>
      <c r="AK2068" s="324">
        <v>0</v>
      </c>
      <c r="AL2068" s="324">
        <v>0</v>
      </c>
      <c r="AM2068" s="396">
        <v>0</v>
      </c>
      <c r="AN2068" s="324">
        <v>0</v>
      </c>
      <c r="AO2068" s="324">
        <v>1000000000</v>
      </c>
      <c r="AP2068" s="324">
        <v>0</v>
      </c>
      <c r="AQ2068" s="324">
        <v>0</v>
      </c>
      <c r="AR2068" s="324">
        <v>0</v>
      </c>
      <c r="AS2068" s="324">
        <v>744062120</v>
      </c>
      <c r="AT2068" s="324">
        <v>0</v>
      </c>
      <c r="AU2068" s="324">
        <v>0</v>
      </c>
      <c r="AV2068" s="324">
        <v>0</v>
      </c>
      <c r="AW2068" s="311"/>
      <c r="AX2068" s="311"/>
      <c r="AY2068" s="311"/>
      <c r="AZ2068" s="311"/>
      <c r="BA2068" s="311"/>
      <c r="BB2068" s="311"/>
      <c r="BC2068" s="311"/>
      <c r="BD2068" s="311"/>
      <c r="BE2068" s="311"/>
      <c r="BF2068" s="311"/>
      <c r="BG2068" s="311"/>
      <c r="BH2068" s="311"/>
      <c r="BI2068" s="311"/>
      <c r="BJ2068" s="311"/>
      <c r="BK2068" s="311"/>
      <c r="BL2068" s="311"/>
      <c r="BM2068" s="311"/>
      <c r="BN2068" s="311"/>
      <c r="BO2068" s="311"/>
      <c r="BP2068" s="311"/>
      <c r="BQ2068" s="311"/>
      <c r="BR2068" s="311"/>
      <c r="BS2068" s="311"/>
      <c r="BT2068" s="311"/>
      <c r="BU2068" s="311"/>
      <c r="BV2068" s="311"/>
      <c r="BW2068" s="311"/>
      <c r="BX2068" s="311"/>
      <c r="BY2068" s="311"/>
      <c r="BZ2068" s="311"/>
      <c r="CA2068" s="311"/>
      <c r="CB2068" s="311"/>
      <c r="CC2068" s="311"/>
      <c r="CD2068" s="311"/>
      <c r="CE2068" s="311"/>
      <c r="CF2068" s="311"/>
      <c r="CG2068" s="311"/>
      <c r="CH2068" s="311"/>
      <c r="CI2068" s="311"/>
      <c r="CJ2068" s="311"/>
      <c r="CK2068" s="311"/>
      <c r="CL2068" s="311"/>
      <c r="CM2068" s="311"/>
      <c r="CN2068" s="311"/>
      <c r="CO2068" s="311"/>
      <c r="CP2068" s="311"/>
      <c r="CQ2068" s="311"/>
      <c r="CR2068" s="311"/>
      <c r="CS2068" s="311"/>
      <c r="CT2068" s="311"/>
      <c r="CU2068" s="311"/>
      <c r="CV2068" s="311"/>
      <c r="CW2068" s="311"/>
      <c r="CX2068" s="311"/>
      <c r="CY2068" s="311"/>
    </row>
    <row r="2069" spans="1:103" s="390" customFormat="1">
      <c r="A2069" s="324" t="s">
        <v>2347</v>
      </c>
      <c r="B2069" s="324">
        <v>744062150</v>
      </c>
      <c r="C2069" s="324">
        <v>15</v>
      </c>
      <c r="D2069" s="324">
        <v>30</v>
      </c>
      <c r="E2069" s="395">
        <v>9.5199999999999993E-2</v>
      </c>
      <c r="F2069" s="324">
        <v>0</v>
      </c>
      <c r="G2069" s="324">
        <v>1.1000000000000001</v>
      </c>
      <c r="H2069" s="324">
        <v>0.65</v>
      </c>
      <c r="I2069" s="324">
        <v>1.31</v>
      </c>
      <c r="J2069" s="326">
        <v>30</v>
      </c>
      <c r="K2069" s="326">
        <v>125</v>
      </c>
      <c r="L2069" s="326">
        <v>1</v>
      </c>
      <c r="M2069" s="324">
        <v>6.8</v>
      </c>
      <c r="N2069" s="324">
        <v>6.8</v>
      </c>
      <c r="O2069" s="324">
        <v>2.2999999999999998</v>
      </c>
      <c r="P2069" s="324">
        <v>101</v>
      </c>
      <c r="Q2069" s="324" t="s">
        <v>293</v>
      </c>
      <c r="R2069" s="324">
        <v>1</v>
      </c>
      <c r="S2069" s="324">
        <v>0</v>
      </c>
      <c r="T2069" s="324">
        <v>500</v>
      </c>
      <c r="U2069" s="324">
        <v>0.78</v>
      </c>
      <c r="V2069" s="324">
        <v>0</v>
      </c>
      <c r="W2069" s="324">
        <v>7.6360000000000003E-8</v>
      </c>
      <c r="X2069" s="324">
        <v>124.63647694225176</v>
      </c>
      <c r="Y2069" s="324">
        <v>0.75280000000000002</v>
      </c>
      <c r="Z2069" s="324">
        <v>2.169</v>
      </c>
      <c r="AA2069" s="324">
        <v>7.6360000000000003E-8</v>
      </c>
      <c r="AB2069" s="324">
        <v>124.63647694225176</v>
      </c>
      <c r="AC2069" s="324">
        <v>0.75280000000000002</v>
      </c>
      <c r="AD2069" s="324">
        <v>2.169</v>
      </c>
      <c r="AE2069" s="324">
        <v>7.6360000000000003E-8</v>
      </c>
      <c r="AF2069" s="324">
        <v>124.63647694225176</v>
      </c>
      <c r="AG2069" s="324">
        <v>0.75280000000000002</v>
      </c>
      <c r="AH2069" s="324">
        <v>2.169</v>
      </c>
      <c r="AI2069" s="324">
        <v>0</v>
      </c>
      <c r="AJ2069" s="324">
        <v>0</v>
      </c>
      <c r="AK2069" s="324">
        <v>0</v>
      </c>
      <c r="AL2069" s="324">
        <v>0</v>
      </c>
      <c r="AM2069" s="396">
        <v>0</v>
      </c>
      <c r="AN2069" s="324">
        <v>0</v>
      </c>
      <c r="AO2069" s="324">
        <v>1000000000</v>
      </c>
      <c r="AP2069" s="324">
        <v>0</v>
      </c>
      <c r="AQ2069" s="324">
        <v>0</v>
      </c>
      <c r="AR2069" s="324">
        <v>0</v>
      </c>
      <c r="AS2069" s="324">
        <v>744062150</v>
      </c>
      <c r="AT2069" s="324">
        <v>0</v>
      </c>
      <c r="AU2069" s="324">
        <v>0</v>
      </c>
      <c r="AV2069" s="324">
        <v>0</v>
      </c>
      <c r="AW2069" s="311"/>
      <c r="AX2069" s="311"/>
      <c r="AY2069" s="311"/>
      <c r="AZ2069" s="311"/>
      <c r="BA2069" s="311"/>
      <c r="BB2069" s="311"/>
      <c r="BC2069" s="311"/>
      <c r="BD2069" s="311"/>
      <c r="BE2069" s="311"/>
      <c r="BF2069" s="311"/>
      <c r="BG2069" s="311"/>
      <c r="BH2069" s="311"/>
      <c r="BI2069" s="311"/>
      <c r="BJ2069" s="311"/>
      <c r="BK2069" s="311"/>
      <c r="BL2069" s="311"/>
      <c r="BM2069" s="311"/>
      <c r="BN2069" s="311"/>
      <c r="BO2069" s="311"/>
      <c r="BP2069" s="311"/>
      <c r="BQ2069" s="311"/>
      <c r="BR2069" s="311"/>
      <c r="BS2069" s="311"/>
      <c r="BT2069" s="311"/>
      <c r="BU2069" s="311"/>
      <c r="BV2069" s="311"/>
      <c r="BW2069" s="311"/>
      <c r="BX2069" s="311"/>
      <c r="BY2069" s="311"/>
      <c r="BZ2069" s="311"/>
      <c r="CA2069" s="311"/>
      <c r="CB2069" s="311"/>
      <c r="CC2069" s="311"/>
      <c r="CD2069" s="311"/>
      <c r="CE2069" s="311"/>
      <c r="CF2069" s="311"/>
      <c r="CG2069" s="311"/>
      <c r="CH2069" s="311"/>
      <c r="CI2069" s="311"/>
      <c r="CJ2069" s="311"/>
      <c r="CK2069" s="311"/>
      <c r="CL2069" s="311"/>
      <c r="CM2069" s="311"/>
      <c r="CN2069" s="311"/>
      <c r="CO2069" s="311"/>
      <c r="CP2069" s="311"/>
      <c r="CQ2069" s="311"/>
      <c r="CR2069" s="311"/>
      <c r="CS2069" s="311"/>
      <c r="CT2069" s="311"/>
      <c r="CU2069" s="311"/>
      <c r="CV2069" s="311"/>
      <c r="CW2069" s="311"/>
      <c r="CX2069" s="311"/>
      <c r="CY2069" s="311"/>
    </row>
    <row r="2070" spans="1:103" s="390" customFormat="1">
      <c r="A2070" s="324" t="s">
        <v>2347</v>
      </c>
      <c r="B2070" s="324">
        <v>744062180</v>
      </c>
      <c r="C2070" s="324">
        <v>18</v>
      </c>
      <c r="D2070" s="324">
        <v>30</v>
      </c>
      <c r="E2070" s="395">
        <v>9.9900000000000003E-2</v>
      </c>
      <c r="F2070" s="324">
        <v>0</v>
      </c>
      <c r="G2070" s="324">
        <v>1</v>
      </c>
      <c r="H2070" s="324">
        <v>0.65</v>
      </c>
      <c r="I2070" s="324">
        <v>1.28</v>
      </c>
      <c r="J2070" s="326">
        <v>30</v>
      </c>
      <c r="K2070" s="326">
        <v>125</v>
      </c>
      <c r="L2070" s="326">
        <v>1</v>
      </c>
      <c r="M2070" s="324">
        <v>6.8</v>
      </c>
      <c r="N2070" s="324">
        <v>6.8</v>
      </c>
      <c r="O2070" s="324">
        <v>2.2999999999999998</v>
      </c>
      <c r="P2070" s="324">
        <v>101</v>
      </c>
      <c r="Q2070" s="324" t="s">
        <v>293</v>
      </c>
      <c r="R2070" s="324">
        <v>1</v>
      </c>
      <c r="S2070" s="324">
        <v>0</v>
      </c>
      <c r="T2070" s="324">
        <v>500</v>
      </c>
      <c r="U2070" s="324">
        <v>0.78</v>
      </c>
      <c r="V2070" s="324">
        <v>0</v>
      </c>
      <c r="W2070" s="324">
        <v>7.6360000000000003E-8</v>
      </c>
      <c r="X2070" s="324">
        <v>131.43483023001093</v>
      </c>
      <c r="Y2070" s="324">
        <v>0.75280000000000002</v>
      </c>
      <c r="Z2070" s="324">
        <v>2.169</v>
      </c>
      <c r="AA2070" s="324">
        <v>7.6360000000000003E-8</v>
      </c>
      <c r="AB2070" s="324">
        <v>131.43483023001093</v>
      </c>
      <c r="AC2070" s="324">
        <v>0.75280000000000002</v>
      </c>
      <c r="AD2070" s="324">
        <v>2.169</v>
      </c>
      <c r="AE2070" s="324">
        <v>7.6360000000000003E-8</v>
      </c>
      <c r="AF2070" s="324">
        <v>131.43483023001093</v>
      </c>
      <c r="AG2070" s="324">
        <v>0.75280000000000002</v>
      </c>
      <c r="AH2070" s="324">
        <v>2.169</v>
      </c>
      <c r="AI2070" s="324">
        <v>0</v>
      </c>
      <c r="AJ2070" s="324">
        <v>0</v>
      </c>
      <c r="AK2070" s="324">
        <v>0</v>
      </c>
      <c r="AL2070" s="324">
        <v>0</v>
      </c>
      <c r="AM2070" s="396">
        <v>0</v>
      </c>
      <c r="AN2070" s="324">
        <v>0</v>
      </c>
      <c r="AO2070" s="324">
        <v>1000000000</v>
      </c>
      <c r="AP2070" s="324">
        <v>0</v>
      </c>
      <c r="AQ2070" s="324">
        <v>0</v>
      </c>
      <c r="AR2070" s="324">
        <v>0</v>
      </c>
      <c r="AS2070" s="324">
        <v>744062180</v>
      </c>
      <c r="AT2070" s="324">
        <v>0</v>
      </c>
      <c r="AU2070" s="324">
        <v>0</v>
      </c>
      <c r="AV2070" s="324">
        <v>0</v>
      </c>
      <c r="AW2070" s="311"/>
      <c r="AX2070" s="311"/>
      <c r="AY2070" s="311"/>
      <c r="AZ2070" s="311"/>
      <c r="BA2070" s="311"/>
      <c r="BB2070" s="311"/>
      <c r="BC2070" s="311"/>
      <c r="BD2070" s="311"/>
      <c r="BE2070" s="311"/>
      <c r="BF2070" s="311"/>
      <c r="BG2070" s="311"/>
      <c r="BH2070" s="311"/>
      <c r="BI2070" s="311"/>
      <c r="BJ2070" s="311"/>
      <c r="BK2070" s="311"/>
      <c r="BL2070" s="311"/>
      <c r="BM2070" s="311"/>
      <c r="BN2070" s="311"/>
      <c r="BO2070" s="311"/>
      <c r="BP2070" s="311"/>
      <c r="BQ2070" s="311"/>
      <c r="BR2070" s="311"/>
      <c r="BS2070" s="311"/>
      <c r="BT2070" s="311"/>
      <c r="BU2070" s="311"/>
      <c r="BV2070" s="311"/>
      <c r="BW2070" s="311"/>
      <c r="BX2070" s="311"/>
      <c r="BY2070" s="311"/>
      <c r="BZ2070" s="311"/>
      <c r="CA2070" s="311"/>
      <c r="CB2070" s="311"/>
      <c r="CC2070" s="311"/>
      <c r="CD2070" s="311"/>
      <c r="CE2070" s="311"/>
      <c r="CF2070" s="311"/>
      <c r="CG2070" s="311"/>
      <c r="CH2070" s="311"/>
      <c r="CI2070" s="311"/>
      <c r="CJ2070" s="311"/>
      <c r="CK2070" s="311"/>
      <c r="CL2070" s="311"/>
      <c r="CM2070" s="311"/>
      <c r="CN2070" s="311"/>
      <c r="CO2070" s="311"/>
      <c r="CP2070" s="311"/>
      <c r="CQ2070" s="311"/>
      <c r="CR2070" s="311"/>
      <c r="CS2070" s="311"/>
      <c r="CT2070" s="311"/>
      <c r="CU2070" s="311"/>
      <c r="CV2070" s="311"/>
      <c r="CW2070" s="311"/>
      <c r="CX2070" s="311"/>
      <c r="CY2070" s="311"/>
    </row>
    <row r="2071" spans="1:103" s="390" customFormat="1">
      <c r="A2071" s="324" t="s">
        <v>2347</v>
      </c>
      <c r="B2071" s="324">
        <v>744062220</v>
      </c>
      <c r="C2071" s="324">
        <v>22</v>
      </c>
      <c r="D2071" s="324">
        <v>30</v>
      </c>
      <c r="E2071" s="395">
        <v>0.12</v>
      </c>
      <c r="F2071" s="324">
        <v>0</v>
      </c>
      <c r="G2071" s="324">
        <v>0.95</v>
      </c>
      <c r="H2071" s="324">
        <v>0.65</v>
      </c>
      <c r="I2071" s="324">
        <v>1.22</v>
      </c>
      <c r="J2071" s="326">
        <v>30</v>
      </c>
      <c r="K2071" s="326">
        <v>125</v>
      </c>
      <c r="L2071" s="326">
        <v>1</v>
      </c>
      <c r="M2071" s="324">
        <v>6.8</v>
      </c>
      <c r="N2071" s="324">
        <v>6.8</v>
      </c>
      <c r="O2071" s="324">
        <v>2.2999999999999998</v>
      </c>
      <c r="P2071" s="324">
        <v>101</v>
      </c>
      <c r="Q2071" s="324" t="s">
        <v>293</v>
      </c>
      <c r="R2071" s="324">
        <v>1</v>
      </c>
      <c r="S2071" s="324">
        <v>0</v>
      </c>
      <c r="T2071" s="324">
        <v>500</v>
      </c>
      <c r="U2071" s="324">
        <v>0.78</v>
      </c>
      <c r="V2071" s="324">
        <v>0</v>
      </c>
      <c r="W2071" s="324">
        <v>7.6360000000000003E-8</v>
      </c>
      <c r="X2071" s="324">
        <v>151.4629948364888</v>
      </c>
      <c r="Y2071" s="324">
        <v>0.75280000000000002</v>
      </c>
      <c r="Z2071" s="324">
        <v>2.169</v>
      </c>
      <c r="AA2071" s="324">
        <v>7.6360000000000003E-8</v>
      </c>
      <c r="AB2071" s="324">
        <v>151.4629948364888</v>
      </c>
      <c r="AC2071" s="324">
        <v>0.75280000000000002</v>
      </c>
      <c r="AD2071" s="324">
        <v>2.169</v>
      </c>
      <c r="AE2071" s="324">
        <v>7.6360000000000003E-8</v>
      </c>
      <c r="AF2071" s="324">
        <v>151.4629948364888</v>
      </c>
      <c r="AG2071" s="324">
        <v>0.75280000000000002</v>
      </c>
      <c r="AH2071" s="324">
        <v>2.169</v>
      </c>
      <c r="AI2071" s="324">
        <v>0</v>
      </c>
      <c r="AJ2071" s="324">
        <v>0</v>
      </c>
      <c r="AK2071" s="324">
        <v>0</v>
      </c>
      <c r="AL2071" s="324">
        <v>0</v>
      </c>
      <c r="AM2071" s="396">
        <v>0</v>
      </c>
      <c r="AN2071" s="324">
        <v>0</v>
      </c>
      <c r="AO2071" s="324">
        <v>1000000000</v>
      </c>
      <c r="AP2071" s="324">
        <v>0</v>
      </c>
      <c r="AQ2071" s="324">
        <v>0</v>
      </c>
      <c r="AR2071" s="324">
        <v>0</v>
      </c>
      <c r="AS2071" s="324">
        <v>744062220</v>
      </c>
      <c r="AT2071" s="324">
        <v>0</v>
      </c>
      <c r="AU2071" s="324">
        <v>0</v>
      </c>
      <c r="AV2071" s="324">
        <v>0</v>
      </c>
      <c r="AW2071" s="311"/>
      <c r="AX2071" s="311"/>
      <c r="AY2071" s="311"/>
      <c r="AZ2071" s="311"/>
      <c r="BA2071" s="311"/>
      <c r="BB2071" s="311"/>
      <c r="BC2071" s="311"/>
      <c r="BD2071" s="311"/>
      <c r="BE2071" s="311"/>
      <c r="BF2071" s="311"/>
      <c r="BG2071" s="311"/>
      <c r="BH2071" s="311"/>
      <c r="BI2071" s="311"/>
      <c r="BJ2071" s="311"/>
      <c r="BK2071" s="311"/>
      <c r="BL2071" s="311"/>
      <c r="BM2071" s="311"/>
      <c r="BN2071" s="311"/>
      <c r="BO2071" s="311"/>
      <c r="BP2071" s="311"/>
      <c r="BQ2071" s="311"/>
      <c r="BR2071" s="311"/>
      <c r="BS2071" s="311"/>
      <c r="BT2071" s="311"/>
      <c r="BU2071" s="311"/>
      <c r="BV2071" s="311"/>
      <c r="BW2071" s="311"/>
      <c r="BX2071" s="311"/>
      <c r="BY2071" s="311"/>
      <c r="BZ2071" s="311"/>
      <c r="CA2071" s="311"/>
      <c r="CB2071" s="311"/>
      <c r="CC2071" s="311"/>
      <c r="CD2071" s="311"/>
      <c r="CE2071" s="311"/>
      <c r="CF2071" s="311"/>
      <c r="CG2071" s="311"/>
      <c r="CH2071" s="311"/>
      <c r="CI2071" s="311"/>
      <c r="CJ2071" s="311"/>
      <c r="CK2071" s="311"/>
      <c r="CL2071" s="311"/>
      <c r="CM2071" s="311"/>
      <c r="CN2071" s="311"/>
      <c r="CO2071" s="311"/>
      <c r="CP2071" s="311"/>
      <c r="CQ2071" s="311"/>
      <c r="CR2071" s="311"/>
      <c r="CS2071" s="311"/>
      <c r="CT2071" s="311"/>
      <c r="CU2071" s="311"/>
      <c r="CV2071" s="311"/>
      <c r="CW2071" s="311"/>
      <c r="CX2071" s="311"/>
      <c r="CY2071" s="311"/>
    </row>
    <row r="2072" spans="1:103" s="390" customFormat="1">
      <c r="A2072" s="324" t="s">
        <v>2347</v>
      </c>
      <c r="B2072" s="324">
        <v>744062330</v>
      </c>
      <c r="C2072" s="324">
        <v>33</v>
      </c>
      <c r="D2072" s="324">
        <v>30</v>
      </c>
      <c r="E2072" s="395">
        <v>0.19950000000000001</v>
      </c>
      <c r="F2072" s="324">
        <v>0</v>
      </c>
      <c r="G2072" s="324">
        <v>0.78</v>
      </c>
      <c r="H2072" s="324">
        <v>0.65</v>
      </c>
      <c r="I2072" s="324">
        <v>0.93</v>
      </c>
      <c r="J2072" s="326">
        <v>30</v>
      </c>
      <c r="K2072" s="326">
        <v>125</v>
      </c>
      <c r="L2072" s="326">
        <v>1</v>
      </c>
      <c r="M2072" s="324">
        <v>6.8</v>
      </c>
      <c r="N2072" s="324">
        <v>6.8</v>
      </c>
      <c r="O2072" s="324">
        <v>2.2999999999999998</v>
      </c>
      <c r="P2072" s="324">
        <v>101</v>
      </c>
      <c r="Q2072" s="324" t="s">
        <v>293</v>
      </c>
      <c r="R2072" s="324">
        <v>1</v>
      </c>
      <c r="S2072" s="324">
        <v>0</v>
      </c>
      <c r="T2072" s="324">
        <v>500</v>
      </c>
      <c r="U2072" s="324">
        <v>0.78</v>
      </c>
      <c r="V2072" s="324">
        <v>0</v>
      </c>
      <c r="W2072" s="324">
        <v>7.6360000000000003E-8</v>
      </c>
      <c r="X2072" s="324">
        <v>176.70682730923693</v>
      </c>
      <c r="Y2072" s="324">
        <v>0.75280000000000002</v>
      </c>
      <c r="Z2072" s="324">
        <v>2.169</v>
      </c>
      <c r="AA2072" s="324">
        <v>7.6360000000000003E-8</v>
      </c>
      <c r="AB2072" s="324">
        <v>176.70682730923693</v>
      </c>
      <c r="AC2072" s="324">
        <v>0.75280000000000002</v>
      </c>
      <c r="AD2072" s="324">
        <v>2.169</v>
      </c>
      <c r="AE2072" s="324">
        <v>7.6360000000000003E-8</v>
      </c>
      <c r="AF2072" s="324">
        <v>176.70682730923693</v>
      </c>
      <c r="AG2072" s="324">
        <v>0.75280000000000002</v>
      </c>
      <c r="AH2072" s="324">
        <v>2.169</v>
      </c>
      <c r="AI2072" s="324">
        <v>0</v>
      </c>
      <c r="AJ2072" s="324">
        <v>0</v>
      </c>
      <c r="AK2072" s="324">
        <v>0</v>
      </c>
      <c r="AL2072" s="324">
        <v>0</v>
      </c>
      <c r="AM2072" s="396">
        <v>0</v>
      </c>
      <c r="AN2072" s="324">
        <v>0</v>
      </c>
      <c r="AO2072" s="324">
        <v>1000000000</v>
      </c>
      <c r="AP2072" s="324">
        <v>0</v>
      </c>
      <c r="AQ2072" s="324">
        <v>0</v>
      </c>
      <c r="AR2072" s="324">
        <v>0</v>
      </c>
      <c r="AS2072" s="324">
        <v>744062330</v>
      </c>
      <c r="AT2072" s="324">
        <v>0</v>
      </c>
      <c r="AU2072" s="324">
        <v>0</v>
      </c>
      <c r="AV2072" s="324">
        <v>0</v>
      </c>
      <c r="AW2072" s="311"/>
      <c r="AX2072" s="311"/>
      <c r="AY2072" s="311"/>
      <c r="AZ2072" s="311"/>
      <c r="BA2072" s="311"/>
      <c r="BB2072" s="311"/>
      <c r="BC2072" s="311"/>
      <c r="BD2072" s="311"/>
      <c r="BE2072" s="311"/>
      <c r="BF2072" s="311"/>
      <c r="BG2072" s="311"/>
      <c r="BH2072" s="311"/>
      <c r="BI2072" s="311"/>
      <c r="BJ2072" s="311"/>
      <c r="BK2072" s="311"/>
      <c r="BL2072" s="311"/>
      <c r="BM2072" s="311"/>
      <c r="BN2072" s="311"/>
      <c r="BO2072" s="311"/>
      <c r="BP2072" s="311"/>
      <c r="BQ2072" s="311"/>
      <c r="BR2072" s="311"/>
      <c r="BS2072" s="311"/>
      <c r="BT2072" s="311"/>
      <c r="BU2072" s="311"/>
      <c r="BV2072" s="311"/>
      <c r="BW2072" s="311"/>
      <c r="BX2072" s="311"/>
      <c r="BY2072" s="311"/>
      <c r="BZ2072" s="311"/>
      <c r="CA2072" s="311"/>
      <c r="CB2072" s="311"/>
      <c r="CC2072" s="311"/>
      <c r="CD2072" s="311"/>
      <c r="CE2072" s="311"/>
      <c r="CF2072" s="311"/>
      <c r="CG2072" s="311"/>
      <c r="CH2072" s="311"/>
      <c r="CI2072" s="311"/>
      <c r="CJ2072" s="311"/>
      <c r="CK2072" s="311"/>
      <c r="CL2072" s="311"/>
      <c r="CM2072" s="311"/>
      <c r="CN2072" s="311"/>
      <c r="CO2072" s="311"/>
      <c r="CP2072" s="311"/>
      <c r="CQ2072" s="311"/>
      <c r="CR2072" s="311"/>
      <c r="CS2072" s="311"/>
      <c r="CT2072" s="311"/>
      <c r="CU2072" s="311"/>
      <c r="CV2072" s="311"/>
      <c r="CW2072" s="311"/>
      <c r="CX2072" s="311"/>
      <c r="CY2072" s="311"/>
    </row>
    <row r="2073" spans="1:103" s="390" customFormat="1">
      <c r="A2073" s="324" t="s">
        <v>2347</v>
      </c>
      <c r="B2073" s="324">
        <v>744062470</v>
      </c>
      <c r="C2073" s="324">
        <v>47</v>
      </c>
      <c r="D2073" s="324">
        <v>30</v>
      </c>
      <c r="E2073" s="395">
        <v>0.28080000000000005</v>
      </c>
      <c r="F2073" s="324">
        <v>0</v>
      </c>
      <c r="G2073" s="324">
        <v>0.62</v>
      </c>
      <c r="H2073" s="324">
        <v>0.65</v>
      </c>
      <c r="I2073" s="324">
        <v>0.73</v>
      </c>
      <c r="J2073" s="326">
        <v>30</v>
      </c>
      <c r="K2073" s="326">
        <v>125</v>
      </c>
      <c r="L2073" s="326">
        <v>1</v>
      </c>
      <c r="M2073" s="324">
        <v>6.8</v>
      </c>
      <c r="N2073" s="324">
        <v>6.8</v>
      </c>
      <c r="O2073" s="324">
        <v>2.2999999999999998</v>
      </c>
      <c r="P2073" s="324">
        <v>101</v>
      </c>
      <c r="Q2073" s="324" t="s">
        <v>293</v>
      </c>
      <c r="R2073" s="324">
        <v>1</v>
      </c>
      <c r="S2073" s="324">
        <v>0</v>
      </c>
      <c r="T2073" s="324">
        <v>500</v>
      </c>
      <c r="U2073" s="324">
        <v>0.78</v>
      </c>
      <c r="V2073" s="324">
        <v>0</v>
      </c>
      <c r="W2073" s="324">
        <v>7.6360000000000003E-8</v>
      </c>
      <c r="X2073" s="324">
        <v>222.06472950626031</v>
      </c>
      <c r="Y2073" s="324">
        <v>0.75280000000000002</v>
      </c>
      <c r="Z2073" s="324">
        <v>2.169</v>
      </c>
      <c r="AA2073" s="324">
        <v>7.6360000000000003E-8</v>
      </c>
      <c r="AB2073" s="324">
        <v>222.06472950626031</v>
      </c>
      <c r="AC2073" s="324">
        <v>0.75280000000000002</v>
      </c>
      <c r="AD2073" s="324">
        <v>2.169</v>
      </c>
      <c r="AE2073" s="324">
        <v>7.6360000000000003E-8</v>
      </c>
      <c r="AF2073" s="324">
        <v>222.06472950626031</v>
      </c>
      <c r="AG2073" s="324">
        <v>0.75280000000000002</v>
      </c>
      <c r="AH2073" s="324">
        <v>2.169</v>
      </c>
      <c r="AI2073" s="324">
        <v>0</v>
      </c>
      <c r="AJ2073" s="324">
        <v>0</v>
      </c>
      <c r="AK2073" s="324">
        <v>0</v>
      </c>
      <c r="AL2073" s="324">
        <v>0</v>
      </c>
      <c r="AM2073" s="396">
        <v>0</v>
      </c>
      <c r="AN2073" s="324">
        <v>0</v>
      </c>
      <c r="AO2073" s="324">
        <v>1000000000</v>
      </c>
      <c r="AP2073" s="324">
        <v>0</v>
      </c>
      <c r="AQ2073" s="324">
        <v>0</v>
      </c>
      <c r="AR2073" s="324">
        <v>0</v>
      </c>
      <c r="AS2073" s="324">
        <v>744062470</v>
      </c>
      <c r="AT2073" s="324">
        <v>0</v>
      </c>
      <c r="AU2073" s="324">
        <v>0</v>
      </c>
      <c r="AV2073" s="324">
        <v>0</v>
      </c>
      <c r="AW2073" s="311"/>
      <c r="AX2073" s="311"/>
      <c r="AY2073" s="311"/>
      <c r="AZ2073" s="311"/>
      <c r="BA2073" s="311"/>
      <c r="BB2073" s="311"/>
      <c r="BC2073" s="311"/>
      <c r="BD2073" s="311"/>
      <c r="BE2073" s="311"/>
      <c r="BF2073" s="311"/>
      <c r="BG2073" s="311"/>
      <c r="BH2073" s="311"/>
      <c r="BI2073" s="311"/>
      <c r="BJ2073" s="311"/>
      <c r="BK2073" s="311"/>
      <c r="BL2073" s="311"/>
      <c r="BM2073" s="311"/>
      <c r="BN2073" s="311"/>
      <c r="BO2073" s="311"/>
      <c r="BP2073" s="311"/>
      <c r="BQ2073" s="311"/>
      <c r="BR2073" s="311"/>
      <c r="BS2073" s="311"/>
      <c r="BT2073" s="311"/>
      <c r="BU2073" s="311"/>
      <c r="BV2073" s="311"/>
      <c r="BW2073" s="311"/>
      <c r="BX2073" s="311"/>
      <c r="BY2073" s="311"/>
      <c r="BZ2073" s="311"/>
      <c r="CA2073" s="311"/>
      <c r="CB2073" s="311"/>
      <c r="CC2073" s="311"/>
      <c r="CD2073" s="311"/>
      <c r="CE2073" s="311"/>
      <c r="CF2073" s="311"/>
      <c r="CG2073" s="311"/>
      <c r="CH2073" s="311"/>
      <c r="CI2073" s="311"/>
      <c r="CJ2073" s="311"/>
      <c r="CK2073" s="311"/>
      <c r="CL2073" s="311"/>
      <c r="CM2073" s="311"/>
      <c r="CN2073" s="311"/>
      <c r="CO2073" s="311"/>
      <c r="CP2073" s="311"/>
      <c r="CQ2073" s="311"/>
      <c r="CR2073" s="311"/>
      <c r="CS2073" s="311"/>
      <c r="CT2073" s="311"/>
      <c r="CU2073" s="311"/>
      <c r="CV2073" s="311"/>
      <c r="CW2073" s="311"/>
      <c r="CX2073" s="311"/>
      <c r="CY2073" s="311"/>
    </row>
    <row r="2074" spans="1:103" s="390" customFormat="1">
      <c r="A2074" s="324" t="s">
        <v>2347</v>
      </c>
      <c r="B2074" s="324">
        <v>744062680</v>
      </c>
      <c r="C2074" s="324">
        <v>68</v>
      </c>
      <c r="D2074" s="324">
        <v>30</v>
      </c>
      <c r="E2074" s="395">
        <v>0.36</v>
      </c>
      <c r="F2074" s="324">
        <v>0</v>
      </c>
      <c r="G2074" s="324">
        <v>0.5</v>
      </c>
      <c r="H2074" s="324">
        <v>0.65</v>
      </c>
      <c r="I2074" s="324">
        <v>0.64</v>
      </c>
      <c r="J2074" s="326">
        <v>30</v>
      </c>
      <c r="K2074" s="326">
        <v>125</v>
      </c>
      <c r="L2074" s="326">
        <v>1</v>
      </c>
      <c r="M2074" s="324">
        <v>6.8</v>
      </c>
      <c r="N2074" s="324">
        <v>6.8</v>
      </c>
      <c r="O2074" s="324">
        <v>2.2999999999999998</v>
      </c>
      <c r="P2074" s="324">
        <v>101</v>
      </c>
      <c r="Q2074" s="324" t="s">
        <v>293</v>
      </c>
      <c r="R2074" s="324">
        <v>1</v>
      </c>
      <c r="S2074" s="324">
        <v>0</v>
      </c>
      <c r="T2074" s="324">
        <v>500</v>
      </c>
      <c r="U2074" s="324">
        <v>0.78</v>
      </c>
      <c r="V2074" s="324">
        <v>0</v>
      </c>
      <c r="W2074" s="324">
        <v>7.6360000000000003E-8</v>
      </c>
      <c r="X2074" s="324">
        <v>260.08797093134444</v>
      </c>
      <c r="Y2074" s="324">
        <v>0.75280000000000002</v>
      </c>
      <c r="Z2074" s="324">
        <v>2.169</v>
      </c>
      <c r="AA2074" s="324">
        <v>7.6360000000000003E-8</v>
      </c>
      <c r="AB2074" s="324">
        <v>260.08797093134444</v>
      </c>
      <c r="AC2074" s="324">
        <v>0.75280000000000002</v>
      </c>
      <c r="AD2074" s="324">
        <v>2.169</v>
      </c>
      <c r="AE2074" s="324">
        <v>7.6360000000000003E-8</v>
      </c>
      <c r="AF2074" s="324">
        <v>260.08797093134444</v>
      </c>
      <c r="AG2074" s="324">
        <v>0.75280000000000002</v>
      </c>
      <c r="AH2074" s="324">
        <v>2.169</v>
      </c>
      <c r="AI2074" s="324">
        <v>0</v>
      </c>
      <c r="AJ2074" s="324">
        <v>0</v>
      </c>
      <c r="AK2074" s="324">
        <v>0</v>
      </c>
      <c r="AL2074" s="324">
        <v>0</v>
      </c>
      <c r="AM2074" s="396">
        <v>0</v>
      </c>
      <c r="AN2074" s="324">
        <v>0</v>
      </c>
      <c r="AO2074" s="324">
        <v>1000000000</v>
      </c>
      <c r="AP2074" s="324">
        <v>0</v>
      </c>
      <c r="AQ2074" s="324">
        <v>0</v>
      </c>
      <c r="AR2074" s="324">
        <v>0</v>
      </c>
      <c r="AS2074" s="324">
        <v>744062680</v>
      </c>
      <c r="AT2074" s="324">
        <v>0</v>
      </c>
      <c r="AU2074" s="324">
        <v>0</v>
      </c>
      <c r="AV2074" s="324">
        <v>0</v>
      </c>
      <c r="AW2074" s="311"/>
      <c r="AX2074" s="311"/>
      <c r="AY2074" s="311"/>
      <c r="AZ2074" s="311"/>
      <c r="BA2074" s="311"/>
      <c r="BB2074" s="311"/>
      <c r="BC2074" s="311"/>
      <c r="BD2074" s="311"/>
      <c r="BE2074" s="311"/>
      <c r="BF2074" s="311"/>
      <c r="BG2074" s="311"/>
      <c r="BH2074" s="311"/>
      <c r="BI2074" s="311"/>
      <c r="BJ2074" s="311"/>
      <c r="BK2074" s="311"/>
      <c r="BL2074" s="311"/>
      <c r="BM2074" s="311"/>
      <c r="BN2074" s="311"/>
      <c r="BO2074" s="311"/>
      <c r="BP2074" s="311"/>
      <c r="BQ2074" s="311"/>
      <c r="BR2074" s="311"/>
      <c r="BS2074" s="311"/>
      <c r="BT2074" s="311"/>
      <c r="BU2074" s="311"/>
      <c r="BV2074" s="311"/>
      <c r="BW2074" s="311"/>
      <c r="BX2074" s="311"/>
      <c r="BY2074" s="311"/>
      <c r="BZ2074" s="311"/>
      <c r="CA2074" s="311"/>
      <c r="CB2074" s="311"/>
      <c r="CC2074" s="311"/>
      <c r="CD2074" s="311"/>
      <c r="CE2074" s="311"/>
      <c r="CF2074" s="311"/>
      <c r="CG2074" s="311"/>
      <c r="CH2074" s="311"/>
      <c r="CI2074" s="311"/>
      <c r="CJ2074" s="311"/>
      <c r="CK2074" s="311"/>
      <c r="CL2074" s="311"/>
      <c r="CM2074" s="311"/>
      <c r="CN2074" s="311"/>
      <c r="CO2074" s="311"/>
      <c r="CP2074" s="311"/>
      <c r="CQ2074" s="311"/>
      <c r="CR2074" s="311"/>
      <c r="CS2074" s="311"/>
      <c r="CT2074" s="311"/>
      <c r="CU2074" s="311"/>
      <c r="CV2074" s="311"/>
      <c r="CW2074" s="311"/>
      <c r="CX2074" s="311"/>
      <c r="CY2074" s="311"/>
    </row>
    <row r="2075" spans="1:103" s="390" customFormat="1">
      <c r="A2075" s="324" t="s">
        <v>2347</v>
      </c>
      <c r="B2075" s="324">
        <v>744062101</v>
      </c>
      <c r="C2075" s="324">
        <v>100</v>
      </c>
      <c r="D2075" s="324">
        <v>30</v>
      </c>
      <c r="E2075" s="395">
        <v>0.47960000000000003</v>
      </c>
      <c r="F2075" s="324">
        <v>0</v>
      </c>
      <c r="G2075" s="324">
        <v>0.47</v>
      </c>
      <c r="H2075" s="324">
        <v>0.65</v>
      </c>
      <c r="I2075" s="324">
        <v>0.55000000000000004</v>
      </c>
      <c r="J2075" s="326">
        <v>30</v>
      </c>
      <c r="K2075" s="326">
        <v>125</v>
      </c>
      <c r="L2075" s="326">
        <v>1</v>
      </c>
      <c r="M2075" s="324">
        <v>6.8</v>
      </c>
      <c r="N2075" s="324">
        <v>6.8</v>
      </c>
      <c r="O2075" s="324">
        <v>2.2999999999999998</v>
      </c>
      <c r="P2075" s="324">
        <v>101</v>
      </c>
      <c r="Q2075" s="324" t="s">
        <v>293</v>
      </c>
      <c r="R2075" s="324">
        <v>1</v>
      </c>
      <c r="S2075" s="324">
        <v>0</v>
      </c>
      <c r="T2075" s="324">
        <v>500</v>
      </c>
      <c r="U2075" s="324">
        <v>0.78</v>
      </c>
      <c r="V2075" s="324">
        <v>0</v>
      </c>
      <c r="W2075" s="324">
        <v>7.6360000000000003E-8</v>
      </c>
      <c r="X2075" s="324">
        <v>312.94007197621653</v>
      </c>
      <c r="Y2075" s="324">
        <v>0.75280000000000002</v>
      </c>
      <c r="Z2075" s="324">
        <v>2.169</v>
      </c>
      <c r="AA2075" s="324">
        <v>7.6360000000000003E-8</v>
      </c>
      <c r="AB2075" s="324">
        <v>312.94007197621653</v>
      </c>
      <c r="AC2075" s="324">
        <v>0.75280000000000002</v>
      </c>
      <c r="AD2075" s="324">
        <v>2.169</v>
      </c>
      <c r="AE2075" s="324">
        <v>7.6360000000000003E-8</v>
      </c>
      <c r="AF2075" s="324">
        <v>312.94007197621653</v>
      </c>
      <c r="AG2075" s="324">
        <v>0.75280000000000002</v>
      </c>
      <c r="AH2075" s="324">
        <v>2.169</v>
      </c>
      <c r="AI2075" s="324">
        <v>0</v>
      </c>
      <c r="AJ2075" s="324">
        <v>0</v>
      </c>
      <c r="AK2075" s="324">
        <v>0</v>
      </c>
      <c r="AL2075" s="324">
        <v>0</v>
      </c>
      <c r="AM2075" s="396">
        <v>0</v>
      </c>
      <c r="AN2075" s="324">
        <v>0</v>
      </c>
      <c r="AO2075" s="324">
        <v>1000000000</v>
      </c>
      <c r="AP2075" s="324">
        <v>0</v>
      </c>
      <c r="AQ2075" s="324">
        <v>0</v>
      </c>
      <c r="AR2075" s="324">
        <v>0</v>
      </c>
      <c r="AS2075" s="324">
        <v>744062101</v>
      </c>
      <c r="AT2075" s="324">
        <v>0</v>
      </c>
      <c r="AU2075" s="324">
        <v>0</v>
      </c>
      <c r="AV2075" s="324">
        <v>0</v>
      </c>
      <c r="AW2075" s="311"/>
      <c r="AX2075" s="311"/>
      <c r="AY2075" s="311"/>
      <c r="AZ2075" s="311"/>
      <c r="BA2075" s="311"/>
      <c r="BB2075" s="311"/>
      <c r="BC2075" s="311"/>
      <c r="BD2075" s="311"/>
      <c r="BE2075" s="311"/>
      <c r="BF2075" s="311"/>
      <c r="BG2075" s="311"/>
      <c r="BH2075" s="311"/>
      <c r="BI2075" s="311"/>
      <c r="BJ2075" s="311"/>
      <c r="BK2075" s="311"/>
      <c r="BL2075" s="311"/>
      <c r="BM2075" s="311"/>
      <c r="BN2075" s="311"/>
      <c r="BO2075" s="311"/>
      <c r="BP2075" s="311"/>
      <c r="BQ2075" s="311"/>
      <c r="BR2075" s="311"/>
      <c r="BS2075" s="311"/>
      <c r="BT2075" s="311"/>
      <c r="BU2075" s="311"/>
      <c r="BV2075" s="311"/>
      <c r="BW2075" s="311"/>
      <c r="BX2075" s="311"/>
      <c r="BY2075" s="311"/>
      <c r="BZ2075" s="311"/>
      <c r="CA2075" s="311"/>
      <c r="CB2075" s="311"/>
      <c r="CC2075" s="311"/>
      <c r="CD2075" s="311"/>
      <c r="CE2075" s="311"/>
      <c r="CF2075" s="311"/>
      <c r="CG2075" s="311"/>
      <c r="CH2075" s="311"/>
      <c r="CI2075" s="311"/>
      <c r="CJ2075" s="311"/>
      <c r="CK2075" s="311"/>
      <c r="CL2075" s="311"/>
      <c r="CM2075" s="311"/>
      <c r="CN2075" s="311"/>
      <c r="CO2075" s="311"/>
      <c r="CP2075" s="311"/>
      <c r="CQ2075" s="311"/>
      <c r="CR2075" s="311"/>
      <c r="CS2075" s="311"/>
      <c r="CT2075" s="311"/>
      <c r="CU2075" s="311"/>
      <c r="CV2075" s="311"/>
      <c r="CW2075" s="311"/>
      <c r="CX2075" s="311"/>
      <c r="CY2075" s="311"/>
    </row>
    <row r="2076" spans="1:103" s="390" customFormat="1">
      <c r="A2076" s="324" t="s">
        <v>2347</v>
      </c>
      <c r="B2076" s="324">
        <v>744062151</v>
      </c>
      <c r="C2076" s="324">
        <v>150</v>
      </c>
      <c r="D2076" s="324">
        <v>30</v>
      </c>
      <c r="E2076" s="395">
        <v>0.71994999999999998</v>
      </c>
      <c r="F2076" s="324">
        <v>0</v>
      </c>
      <c r="G2076" s="324">
        <v>0.36</v>
      </c>
      <c r="H2076" s="324">
        <v>0.65</v>
      </c>
      <c r="I2076" s="324">
        <v>0.43</v>
      </c>
      <c r="J2076" s="326">
        <v>30</v>
      </c>
      <c r="K2076" s="326">
        <v>125</v>
      </c>
      <c r="L2076" s="326">
        <v>1</v>
      </c>
      <c r="M2076" s="324">
        <v>6.8</v>
      </c>
      <c r="N2076" s="324">
        <v>6.8</v>
      </c>
      <c r="O2076" s="324">
        <v>2.2999999999999998</v>
      </c>
      <c r="P2076" s="324">
        <v>101</v>
      </c>
      <c r="Q2076" s="324" t="s">
        <v>293</v>
      </c>
      <c r="R2076" s="324">
        <v>1</v>
      </c>
      <c r="S2076" s="324">
        <v>0</v>
      </c>
      <c r="T2076" s="324">
        <v>500</v>
      </c>
      <c r="U2076" s="324">
        <v>0.78</v>
      </c>
      <c r="V2076" s="324">
        <v>0</v>
      </c>
      <c r="W2076" s="324">
        <v>7.6360000000000003E-8</v>
      </c>
      <c r="X2076" s="324">
        <v>388.65137971239795</v>
      </c>
      <c r="Y2076" s="324">
        <v>0.75280000000000002</v>
      </c>
      <c r="Z2076" s="324">
        <v>2.169</v>
      </c>
      <c r="AA2076" s="324">
        <v>7.6360000000000003E-8</v>
      </c>
      <c r="AB2076" s="324">
        <v>388.65137971239795</v>
      </c>
      <c r="AC2076" s="324">
        <v>0.75280000000000002</v>
      </c>
      <c r="AD2076" s="324">
        <v>2.169</v>
      </c>
      <c r="AE2076" s="324">
        <v>7.6360000000000003E-8</v>
      </c>
      <c r="AF2076" s="324">
        <v>388.65137971239795</v>
      </c>
      <c r="AG2076" s="324">
        <v>0.75280000000000002</v>
      </c>
      <c r="AH2076" s="324">
        <v>2.169</v>
      </c>
      <c r="AI2076" s="324">
        <v>0</v>
      </c>
      <c r="AJ2076" s="324">
        <v>0</v>
      </c>
      <c r="AK2076" s="324">
        <v>0</v>
      </c>
      <c r="AL2076" s="324">
        <v>0</v>
      </c>
      <c r="AM2076" s="396">
        <v>0</v>
      </c>
      <c r="AN2076" s="324">
        <v>0</v>
      </c>
      <c r="AO2076" s="324">
        <v>1000000000</v>
      </c>
      <c r="AP2076" s="324">
        <v>0</v>
      </c>
      <c r="AQ2076" s="324">
        <v>0</v>
      </c>
      <c r="AR2076" s="324">
        <v>0</v>
      </c>
      <c r="AS2076" s="324">
        <v>744062151</v>
      </c>
      <c r="AT2076" s="324">
        <v>0</v>
      </c>
      <c r="AU2076" s="324">
        <v>0</v>
      </c>
      <c r="AV2076" s="324">
        <v>0</v>
      </c>
      <c r="AW2076" s="311"/>
      <c r="AX2076" s="311"/>
      <c r="AY2076" s="311"/>
      <c r="AZ2076" s="311"/>
      <c r="BA2076" s="311"/>
      <c r="BB2076" s="311"/>
      <c r="BC2076" s="311"/>
      <c r="BD2076" s="311"/>
      <c r="BE2076" s="311"/>
      <c r="BF2076" s="311"/>
      <c r="BG2076" s="311"/>
      <c r="BH2076" s="311"/>
      <c r="BI2076" s="311"/>
      <c r="BJ2076" s="311"/>
      <c r="BK2076" s="311"/>
      <c r="BL2076" s="311"/>
      <c r="BM2076" s="311"/>
      <c r="BN2076" s="311"/>
      <c r="BO2076" s="311"/>
      <c r="BP2076" s="311"/>
      <c r="BQ2076" s="311"/>
      <c r="BR2076" s="311"/>
      <c r="BS2076" s="311"/>
      <c r="BT2076" s="311"/>
      <c r="BU2076" s="311"/>
      <c r="BV2076" s="311"/>
      <c r="BW2076" s="311"/>
      <c r="BX2076" s="311"/>
      <c r="BY2076" s="311"/>
      <c r="BZ2076" s="311"/>
      <c r="CA2076" s="311"/>
      <c r="CB2076" s="311"/>
      <c r="CC2076" s="311"/>
      <c r="CD2076" s="311"/>
      <c r="CE2076" s="311"/>
      <c r="CF2076" s="311"/>
      <c r="CG2076" s="311"/>
      <c r="CH2076" s="311"/>
      <c r="CI2076" s="311"/>
      <c r="CJ2076" s="311"/>
      <c r="CK2076" s="311"/>
      <c r="CL2076" s="311"/>
      <c r="CM2076" s="311"/>
      <c r="CN2076" s="311"/>
      <c r="CO2076" s="311"/>
      <c r="CP2076" s="311"/>
      <c r="CQ2076" s="311"/>
      <c r="CR2076" s="311"/>
      <c r="CS2076" s="311"/>
      <c r="CT2076" s="311"/>
      <c r="CU2076" s="311"/>
      <c r="CV2076" s="311"/>
      <c r="CW2076" s="311"/>
      <c r="CX2076" s="311"/>
      <c r="CY2076" s="311"/>
    </row>
    <row r="2077" spans="1:103" s="390" customFormat="1">
      <c r="A2077" s="324" t="s">
        <v>2347</v>
      </c>
      <c r="B2077" s="324">
        <v>744062102</v>
      </c>
      <c r="C2077" s="324">
        <v>1000</v>
      </c>
      <c r="D2077" s="324">
        <v>30</v>
      </c>
      <c r="E2077" s="395">
        <v>5.0042</v>
      </c>
      <c r="F2077" s="324">
        <v>0</v>
      </c>
      <c r="G2077" s="324">
        <v>0.13</v>
      </c>
      <c r="H2077" s="324">
        <v>0.65</v>
      </c>
      <c r="I2077" s="324">
        <v>0.16</v>
      </c>
      <c r="J2077" s="326">
        <v>30</v>
      </c>
      <c r="K2077" s="326">
        <v>125</v>
      </c>
      <c r="L2077" s="326">
        <v>1</v>
      </c>
      <c r="M2077" s="324">
        <v>6.8</v>
      </c>
      <c r="N2077" s="324">
        <v>6.8</v>
      </c>
      <c r="O2077" s="324">
        <v>2.2999999999999998</v>
      </c>
      <c r="P2077" s="324">
        <v>101</v>
      </c>
      <c r="Q2077" s="324" t="s">
        <v>293</v>
      </c>
      <c r="R2077" s="324">
        <v>1</v>
      </c>
      <c r="S2077" s="324">
        <v>0</v>
      </c>
      <c r="T2077" s="324">
        <v>500</v>
      </c>
      <c r="U2077" s="324">
        <v>0.78</v>
      </c>
      <c r="V2077" s="324">
        <v>0</v>
      </c>
      <c r="W2077" s="324">
        <v>7.6360000000000003E-8</v>
      </c>
      <c r="X2077" s="324">
        <v>1008.2169682915763</v>
      </c>
      <c r="Y2077" s="324">
        <v>0.75280000000000002</v>
      </c>
      <c r="Z2077" s="324">
        <v>2.169</v>
      </c>
      <c r="AA2077" s="324">
        <v>7.6360000000000003E-8</v>
      </c>
      <c r="AB2077" s="324">
        <v>1008.2169682915763</v>
      </c>
      <c r="AC2077" s="324">
        <v>0.75280000000000002</v>
      </c>
      <c r="AD2077" s="324">
        <v>2.169</v>
      </c>
      <c r="AE2077" s="324">
        <v>7.6360000000000003E-8</v>
      </c>
      <c r="AF2077" s="324">
        <v>1008.2169682915763</v>
      </c>
      <c r="AG2077" s="324">
        <v>0.75280000000000002</v>
      </c>
      <c r="AH2077" s="324">
        <v>2.169</v>
      </c>
      <c r="AI2077" s="324">
        <v>0</v>
      </c>
      <c r="AJ2077" s="324">
        <v>0</v>
      </c>
      <c r="AK2077" s="324">
        <v>0</v>
      </c>
      <c r="AL2077" s="324">
        <v>0</v>
      </c>
      <c r="AM2077" s="396">
        <v>0</v>
      </c>
      <c r="AN2077" s="324">
        <v>0</v>
      </c>
      <c r="AO2077" s="324">
        <v>1000000000</v>
      </c>
      <c r="AP2077" s="324">
        <v>0</v>
      </c>
      <c r="AQ2077" s="324">
        <v>0</v>
      </c>
      <c r="AR2077" s="324">
        <v>0</v>
      </c>
      <c r="AS2077" s="324">
        <v>744062102</v>
      </c>
      <c r="AT2077" s="324">
        <v>0</v>
      </c>
      <c r="AU2077" s="324">
        <v>0</v>
      </c>
      <c r="AV2077" s="324">
        <v>0</v>
      </c>
      <c r="AW2077" s="311"/>
      <c r="AX2077" s="311"/>
      <c r="AY2077" s="311"/>
      <c r="AZ2077" s="311"/>
      <c r="BA2077" s="311"/>
      <c r="BB2077" s="311"/>
      <c r="BC2077" s="311"/>
      <c r="BD2077" s="311"/>
      <c r="BE2077" s="311"/>
      <c r="BF2077" s="311"/>
      <c r="BG2077" s="311"/>
      <c r="BH2077" s="311"/>
      <c r="BI2077" s="311"/>
      <c r="BJ2077" s="311"/>
      <c r="BK2077" s="311"/>
      <c r="BL2077" s="311"/>
      <c r="BM2077" s="311"/>
      <c r="BN2077" s="311"/>
      <c r="BO2077" s="311"/>
      <c r="BP2077" s="311"/>
      <c r="BQ2077" s="311"/>
      <c r="BR2077" s="311"/>
      <c r="BS2077" s="311"/>
      <c r="BT2077" s="311"/>
      <c r="BU2077" s="311"/>
      <c r="BV2077" s="311"/>
      <c r="BW2077" s="311"/>
      <c r="BX2077" s="311"/>
      <c r="BY2077" s="311"/>
      <c r="BZ2077" s="311"/>
      <c r="CA2077" s="311"/>
      <c r="CB2077" s="311"/>
      <c r="CC2077" s="311"/>
      <c r="CD2077" s="311"/>
      <c r="CE2077" s="311"/>
      <c r="CF2077" s="311"/>
      <c r="CG2077" s="311"/>
      <c r="CH2077" s="311"/>
      <c r="CI2077" s="311"/>
      <c r="CJ2077" s="311"/>
      <c r="CK2077" s="311"/>
      <c r="CL2077" s="311"/>
      <c r="CM2077" s="311"/>
      <c r="CN2077" s="311"/>
      <c r="CO2077" s="311"/>
      <c r="CP2077" s="311"/>
      <c r="CQ2077" s="311"/>
      <c r="CR2077" s="311"/>
      <c r="CS2077" s="311"/>
      <c r="CT2077" s="311"/>
      <c r="CU2077" s="311"/>
      <c r="CV2077" s="311"/>
      <c r="CW2077" s="311"/>
      <c r="CX2077" s="311"/>
      <c r="CY2077" s="311"/>
    </row>
    <row r="2078" spans="1:103" s="390" customFormat="1">
      <c r="A2078" s="324" t="s">
        <v>2347</v>
      </c>
      <c r="B2078" s="324">
        <v>74406800024</v>
      </c>
      <c r="C2078" s="324">
        <v>0.24</v>
      </c>
      <c r="D2078" s="324">
        <v>30</v>
      </c>
      <c r="E2078" s="395">
        <v>1.9050000000000001E-2</v>
      </c>
      <c r="F2078" s="324">
        <v>0</v>
      </c>
      <c r="G2078" s="324">
        <v>5.8</v>
      </c>
      <c r="H2078" s="324">
        <v>0.65</v>
      </c>
      <c r="I2078" s="324">
        <v>4.0999999999999996</v>
      </c>
      <c r="J2078" s="326">
        <v>40</v>
      </c>
      <c r="K2078" s="326">
        <v>125</v>
      </c>
      <c r="L2078" s="326">
        <v>1</v>
      </c>
      <c r="M2078" s="324">
        <v>8</v>
      </c>
      <c r="N2078" s="324">
        <v>8</v>
      </c>
      <c r="O2078" s="324">
        <v>1.1000000000000001</v>
      </c>
      <c r="P2078" s="324">
        <v>101</v>
      </c>
      <c r="Q2078" s="324" t="s">
        <v>293</v>
      </c>
      <c r="R2078" s="324">
        <v>1</v>
      </c>
      <c r="S2078" s="324">
        <v>0</v>
      </c>
      <c r="T2078" s="324">
        <v>550</v>
      </c>
      <c r="U2078" s="324">
        <v>1.1000000000000001</v>
      </c>
      <c r="V2078" s="324">
        <v>0</v>
      </c>
      <c r="W2078" s="324">
        <v>1.3185599999999999E-7</v>
      </c>
      <c r="X2078" s="324">
        <v>9.9502487562189046</v>
      </c>
      <c r="Y2078" s="324">
        <v>0.75280000000000002</v>
      </c>
      <c r="Z2078" s="324">
        <v>2.169</v>
      </c>
      <c r="AA2078" s="324">
        <v>1.3185599999999999E-7</v>
      </c>
      <c r="AB2078" s="324">
        <v>9.9502487562189046</v>
      </c>
      <c r="AC2078" s="324">
        <v>0.75280000000000002</v>
      </c>
      <c r="AD2078" s="324">
        <v>2.169</v>
      </c>
      <c r="AE2078" s="324">
        <v>1.3185599999999999E-7</v>
      </c>
      <c r="AF2078" s="324">
        <v>9.9502487562189046</v>
      </c>
      <c r="AG2078" s="324">
        <v>0.75280000000000002</v>
      </c>
      <c r="AH2078" s="324">
        <v>2.169</v>
      </c>
      <c r="AI2078" s="324">
        <v>0</v>
      </c>
      <c r="AJ2078" s="324">
        <v>0</v>
      </c>
      <c r="AK2078" s="324">
        <v>0</v>
      </c>
      <c r="AL2078" s="324">
        <v>0</v>
      </c>
      <c r="AM2078" s="396">
        <v>0</v>
      </c>
      <c r="AN2078" s="324">
        <v>0</v>
      </c>
      <c r="AO2078" s="324">
        <v>1000000000</v>
      </c>
      <c r="AP2078" s="324">
        <v>0</v>
      </c>
      <c r="AQ2078" s="324">
        <v>0</v>
      </c>
      <c r="AR2078" s="324">
        <v>0</v>
      </c>
      <c r="AS2078" s="324">
        <v>74406800024</v>
      </c>
      <c r="AT2078" s="324">
        <v>0</v>
      </c>
      <c r="AU2078" s="324">
        <v>0</v>
      </c>
      <c r="AV2078" s="324">
        <v>0</v>
      </c>
      <c r="AW2078" s="311"/>
      <c r="AX2078" s="311"/>
      <c r="AY2078" s="311"/>
      <c r="AZ2078" s="311"/>
      <c r="BA2078" s="311"/>
      <c r="BB2078" s="311"/>
      <c r="BC2078" s="311"/>
      <c r="BD2078" s="311"/>
      <c r="BE2078" s="311"/>
      <c r="BF2078" s="311"/>
      <c r="BG2078" s="311"/>
      <c r="BH2078" s="311"/>
      <c r="BI2078" s="311"/>
      <c r="BJ2078" s="311"/>
      <c r="BK2078" s="311"/>
      <c r="BL2078" s="311"/>
      <c r="BM2078" s="311"/>
      <c r="BN2078" s="311"/>
      <c r="BO2078" s="311"/>
      <c r="BP2078" s="311"/>
      <c r="BQ2078" s="311"/>
      <c r="BR2078" s="311"/>
      <c r="BS2078" s="311"/>
      <c r="BT2078" s="311"/>
      <c r="BU2078" s="311"/>
      <c r="BV2078" s="311"/>
      <c r="BW2078" s="311"/>
      <c r="BX2078" s="311"/>
      <c r="BY2078" s="311"/>
      <c r="BZ2078" s="311"/>
      <c r="CA2078" s="311"/>
      <c r="CB2078" s="311"/>
      <c r="CC2078" s="311"/>
      <c r="CD2078" s="311"/>
      <c r="CE2078" s="311"/>
      <c r="CF2078" s="311"/>
      <c r="CG2078" s="311"/>
      <c r="CH2078" s="311"/>
      <c r="CI2078" s="311"/>
      <c r="CJ2078" s="311"/>
      <c r="CK2078" s="311"/>
      <c r="CL2078" s="311"/>
      <c r="CM2078" s="311"/>
      <c r="CN2078" s="311"/>
      <c r="CO2078" s="311"/>
      <c r="CP2078" s="311"/>
      <c r="CQ2078" s="311"/>
      <c r="CR2078" s="311"/>
      <c r="CS2078" s="311"/>
      <c r="CT2078" s="311"/>
      <c r="CU2078" s="311"/>
      <c r="CV2078" s="311"/>
      <c r="CW2078" s="311"/>
      <c r="CX2078" s="311"/>
      <c r="CY2078" s="311"/>
    </row>
    <row r="2079" spans="1:103" s="390" customFormat="1">
      <c r="A2079" s="324" t="s">
        <v>2347</v>
      </c>
      <c r="B2079" s="324">
        <v>74406800056</v>
      </c>
      <c r="C2079" s="324">
        <v>0.56000000000000005</v>
      </c>
      <c r="D2079" s="324">
        <v>30</v>
      </c>
      <c r="E2079" s="395">
        <v>2.794E-2</v>
      </c>
      <c r="F2079" s="324">
        <v>0</v>
      </c>
      <c r="G2079" s="324">
        <v>4</v>
      </c>
      <c r="H2079" s="324">
        <v>0.65</v>
      </c>
      <c r="I2079" s="324">
        <v>3.4</v>
      </c>
      <c r="J2079" s="326">
        <v>40</v>
      </c>
      <c r="K2079" s="326">
        <v>125</v>
      </c>
      <c r="L2079" s="326">
        <v>1</v>
      </c>
      <c r="M2079" s="324">
        <v>8</v>
      </c>
      <c r="N2079" s="324">
        <v>8</v>
      </c>
      <c r="O2079" s="324">
        <v>1.1000000000000001</v>
      </c>
      <c r="P2079" s="324">
        <v>101</v>
      </c>
      <c r="Q2079" s="324" t="s">
        <v>293</v>
      </c>
      <c r="R2079" s="324">
        <v>1</v>
      </c>
      <c r="S2079" s="324">
        <v>0</v>
      </c>
      <c r="T2079" s="324">
        <v>550</v>
      </c>
      <c r="U2079" s="324">
        <v>1.1000000000000001</v>
      </c>
      <c r="V2079" s="324">
        <v>0</v>
      </c>
      <c r="W2079" s="324">
        <v>1.3185599999999999E-7</v>
      </c>
      <c r="X2079" s="324">
        <v>13.930348258706468</v>
      </c>
      <c r="Y2079" s="324">
        <v>0.75280000000000002</v>
      </c>
      <c r="Z2079" s="324">
        <v>2.169</v>
      </c>
      <c r="AA2079" s="324">
        <v>1.3185599999999999E-7</v>
      </c>
      <c r="AB2079" s="324">
        <v>13.930348258706468</v>
      </c>
      <c r="AC2079" s="324">
        <v>0.75280000000000002</v>
      </c>
      <c r="AD2079" s="324">
        <v>2.169</v>
      </c>
      <c r="AE2079" s="324">
        <v>1.3185599999999999E-7</v>
      </c>
      <c r="AF2079" s="324">
        <v>13.930348258706468</v>
      </c>
      <c r="AG2079" s="324">
        <v>0.75280000000000002</v>
      </c>
      <c r="AH2079" s="324">
        <v>2.169</v>
      </c>
      <c r="AI2079" s="324">
        <v>0</v>
      </c>
      <c r="AJ2079" s="324">
        <v>0</v>
      </c>
      <c r="AK2079" s="324">
        <v>0</v>
      </c>
      <c r="AL2079" s="324">
        <v>0</v>
      </c>
      <c r="AM2079" s="396">
        <v>0</v>
      </c>
      <c r="AN2079" s="324">
        <v>0</v>
      </c>
      <c r="AO2079" s="324">
        <v>1000000000</v>
      </c>
      <c r="AP2079" s="324">
        <v>0</v>
      </c>
      <c r="AQ2079" s="324">
        <v>0</v>
      </c>
      <c r="AR2079" s="324">
        <v>0</v>
      </c>
      <c r="AS2079" s="324">
        <v>74406800056</v>
      </c>
      <c r="AT2079" s="324">
        <v>0</v>
      </c>
      <c r="AU2079" s="324">
        <v>0</v>
      </c>
      <c r="AV2079" s="324">
        <v>0</v>
      </c>
      <c r="AW2079" s="311"/>
      <c r="AX2079" s="311"/>
      <c r="AY2079" s="311"/>
      <c r="AZ2079" s="311"/>
      <c r="BA2079" s="311"/>
      <c r="BB2079" s="311"/>
      <c r="BC2079" s="311"/>
      <c r="BD2079" s="311"/>
      <c r="BE2079" s="311"/>
      <c r="BF2079" s="311"/>
      <c r="BG2079" s="311"/>
      <c r="BH2079" s="311"/>
      <c r="BI2079" s="311"/>
      <c r="BJ2079" s="311"/>
      <c r="BK2079" s="311"/>
      <c r="BL2079" s="311"/>
      <c r="BM2079" s="311"/>
      <c r="BN2079" s="311"/>
      <c r="BO2079" s="311"/>
      <c r="BP2079" s="311"/>
      <c r="BQ2079" s="311"/>
      <c r="BR2079" s="311"/>
      <c r="BS2079" s="311"/>
      <c r="BT2079" s="311"/>
      <c r="BU2079" s="311"/>
      <c r="BV2079" s="311"/>
      <c r="BW2079" s="311"/>
      <c r="BX2079" s="311"/>
      <c r="BY2079" s="311"/>
      <c r="BZ2079" s="311"/>
      <c r="CA2079" s="311"/>
      <c r="CB2079" s="311"/>
      <c r="CC2079" s="311"/>
      <c r="CD2079" s="311"/>
      <c r="CE2079" s="311"/>
      <c r="CF2079" s="311"/>
      <c r="CG2079" s="311"/>
      <c r="CH2079" s="311"/>
      <c r="CI2079" s="311"/>
      <c r="CJ2079" s="311"/>
      <c r="CK2079" s="311"/>
      <c r="CL2079" s="311"/>
      <c r="CM2079" s="311"/>
      <c r="CN2079" s="311"/>
      <c r="CO2079" s="311"/>
      <c r="CP2079" s="311"/>
      <c r="CQ2079" s="311"/>
      <c r="CR2079" s="311"/>
      <c r="CS2079" s="311"/>
      <c r="CT2079" s="311"/>
      <c r="CU2079" s="311"/>
      <c r="CV2079" s="311"/>
      <c r="CW2079" s="311"/>
      <c r="CX2079" s="311"/>
      <c r="CY2079" s="311"/>
    </row>
    <row r="2080" spans="1:103" s="390" customFormat="1">
      <c r="A2080" s="324" t="s">
        <v>2347</v>
      </c>
      <c r="B2080" s="324">
        <v>7440680010</v>
      </c>
      <c r="C2080" s="324">
        <v>1</v>
      </c>
      <c r="D2080" s="324">
        <v>30</v>
      </c>
      <c r="E2080" s="395">
        <v>3.8079999999999996E-2</v>
      </c>
      <c r="F2080" s="324">
        <v>0</v>
      </c>
      <c r="G2080" s="324">
        <v>3.3</v>
      </c>
      <c r="H2080" s="324">
        <v>0.65</v>
      </c>
      <c r="I2080" s="324">
        <v>2.8</v>
      </c>
      <c r="J2080" s="326">
        <v>40</v>
      </c>
      <c r="K2080" s="326">
        <v>125</v>
      </c>
      <c r="L2080" s="326">
        <v>1</v>
      </c>
      <c r="M2080" s="324">
        <v>8</v>
      </c>
      <c r="N2080" s="324">
        <v>8</v>
      </c>
      <c r="O2080" s="324">
        <v>1.1000000000000001</v>
      </c>
      <c r="P2080" s="324">
        <v>101</v>
      </c>
      <c r="Q2080" s="324" t="s">
        <v>293</v>
      </c>
      <c r="R2080" s="324">
        <v>1</v>
      </c>
      <c r="S2080" s="324">
        <v>0</v>
      </c>
      <c r="T2080" s="324">
        <v>550</v>
      </c>
      <c r="U2080" s="324">
        <v>1.1000000000000001</v>
      </c>
      <c r="V2080" s="324">
        <v>0</v>
      </c>
      <c r="W2080" s="324">
        <v>1.3185599999999999E-7</v>
      </c>
      <c r="X2080" s="324">
        <v>17.768301350390903</v>
      </c>
      <c r="Y2080" s="324">
        <v>0.75280000000000002</v>
      </c>
      <c r="Z2080" s="324">
        <v>2.169</v>
      </c>
      <c r="AA2080" s="324">
        <v>1.3185599999999999E-7</v>
      </c>
      <c r="AB2080" s="324">
        <v>17.768301350390903</v>
      </c>
      <c r="AC2080" s="324">
        <v>0.75280000000000002</v>
      </c>
      <c r="AD2080" s="324">
        <v>2.169</v>
      </c>
      <c r="AE2080" s="324">
        <v>1.3185599999999999E-7</v>
      </c>
      <c r="AF2080" s="324">
        <v>17.768301350390903</v>
      </c>
      <c r="AG2080" s="324">
        <v>0.75280000000000002</v>
      </c>
      <c r="AH2080" s="324">
        <v>2.169</v>
      </c>
      <c r="AI2080" s="324">
        <v>0</v>
      </c>
      <c r="AJ2080" s="324">
        <v>0</v>
      </c>
      <c r="AK2080" s="324">
        <v>0</v>
      </c>
      <c r="AL2080" s="324">
        <v>0</v>
      </c>
      <c r="AM2080" s="396">
        <v>0</v>
      </c>
      <c r="AN2080" s="324">
        <v>0</v>
      </c>
      <c r="AO2080" s="324">
        <v>1000000000</v>
      </c>
      <c r="AP2080" s="324">
        <v>0</v>
      </c>
      <c r="AQ2080" s="324">
        <v>0</v>
      </c>
      <c r="AR2080" s="324">
        <v>0</v>
      </c>
      <c r="AS2080" s="324">
        <v>7440680010</v>
      </c>
      <c r="AT2080" s="324">
        <v>0</v>
      </c>
      <c r="AU2080" s="324">
        <v>0</v>
      </c>
      <c r="AV2080" s="324">
        <v>0</v>
      </c>
      <c r="AW2080" s="311"/>
      <c r="AX2080" s="311"/>
      <c r="AY2080" s="311"/>
      <c r="AZ2080" s="311"/>
      <c r="BA2080" s="311"/>
      <c r="BB2080" s="311"/>
      <c r="BC2080" s="311"/>
      <c r="BD2080" s="311"/>
      <c r="BE2080" s="311"/>
      <c r="BF2080" s="311"/>
      <c r="BG2080" s="311"/>
      <c r="BH2080" s="311"/>
      <c r="BI2080" s="311"/>
      <c r="BJ2080" s="311"/>
      <c r="BK2080" s="311"/>
      <c r="BL2080" s="311"/>
      <c r="BM2080" s="311"/>
      <c r="BN2080" s="311"/>
      <c r="BO2080" s="311"/>
      <c r="BP2080" s="311"/>
      <c r="BQ2080" s="311"/>
      <c r="BR2080" s="311"/>
      <c r="BS2080" s="311"/>
      <c r="BT2080" s="311"/>
      <c r="BU2080" s="311"/>
      <c r="BV2080" s="311"/>
      <c r="BW2080" s="311"/>
      <c r="BX2080" s="311"/>
      <c r="BY2080" s="311"/>
      <c r="BZ2080" s="311"/>
      <c r="CA2080" s="311"/>
      <c r="CB2080" s="311"/>
      <c r="CC2080" s="311"/>
      <c r="CD2080" s="311"/>
      <c r="CE2080" s="311"/>
      <c r="CF2080" s="311"/>
      <c r="CG2080" s="311"/>
      <c r="CH2080" s="311"/>
      <c r="CI2080" s="311"/>
      <c r="CJ2080" s="311"/>
      <c r="CK2080" s="311"/>
      <c r="CL2080" s="311"/>
      <c r="CM2080" s="311"/>
      <c r="CN2080" s="311"/>
      <c r="CO2080" s="311"/>
      <c r="CP2080" s="311"/>
      <c r="CQ2080" s="311"/>
      <c r="CR2080" s="311"/>
      <c r="CS2080" s="311"/>
      <c r="CT2080" s="311"/>
      <c r="CU2080" s="311"/>
      <c r="CV2080" s="311"/>
      <c r="CW2080" s="311"/>
      <c r="CX2080" s="311"/>
      <c r="CY2080" s="311"/>
    </row>
    <row r="2081" spans="1:103" s="390" customFormat="1">
      <c r="A2081" s="324" t="s">
        <v>2347</v>
      </c>
      <c r="B2081" s="324">
        <v>7440680017</v>
      </c>
      <c r="C2081" s="324">
        <v>1.7</v>
      </c>
      <c r="D2081" s="324">
        <v>20</v>
      </c>
      <c r="E2081" s="395">
        <v>4.7969999999999999E-2</v>
      </c>
      <c r="F2081" s="324">
        <v>0</v>
      </c>
      <c r="G2081" s="324">
        <v>2.4</v>
      </c>
      <c r="H2081" s="324">
        <v>0.65</v>
      </c>
      <c r="I2081" s="324">
        <v>2.5</v>
      </c>
      <c r="J2081" s="326">
        <v>40</v>
      </c>
      <c r="K2081" s="326">
        <v>125</v>
      </c>
      <c r="L2081" s="326">
        <v>1</v>
      </c>
      <c r="M2081" s="324">
        <v>8</v>
      </c>
      <c r="N2081" s="324">
        <v>8</v>
      </c>
      <c r="O2081" s="324">
        <v>1.1000000000000001</v>
      </c>
      <c r="P2081" s="324">
        <v>101</v>
      </c>
      <c r="Q2081" s="324" t="s">
        <v>293</v>
      </c>
      <c r="R2081" s="324">
        <v>1</v>
      </c>
      <c r="S2081" s="324">
        <v>0</v>
      </c>
      <c r="T2081" s="324">
        <v>550</v>
      </c>
      <c r="U2081" s="324">
        <v>1.1000000000000001</v>
      </c>
      <c r="V2081" s="324">
        <v>0</v>
      </c>
      <c r="W2081" s="324">
        <v>1.3185599999999999E-7</v>
      </c>
      <c r="X2081" s="324">
        <v>23.493642896627971</v>
      </c>
      <c r="Y2081" s="324">
        <v>0.75280000000000002</v>
      </c>
      <c r="Z2081" s="324">
        <v>2.169</v>
      </c>
      <c r="AA2081" s="324">
        <v>1.3185599999999999E-7</v>
      </c>
      <c r="AB2081" s="324">
        <v>23.493642896627971</v>
      </c>
      <c r="AC2081" s="324">
        <v>0.75280000000000002</v>
      </c>
      <c r="AD2081" s="324">
        <v>2.169</v>
      </c>
      <c r="AE2081" s="324">
        <v>1.3185599999999999E-7</v>
      </c>
      <c r="AF2081" s="324">
        <v>23.493642896627971</v>
      </c>
      <c r="AG2081" s="324">
        <v>0.75280000000000002</v>
      </c>
      <c r="AH2081" s="324">
        <v>2.169</v>
      </c>
      <c r="AI2081" s="324">
        <v>0</v>
      </c>
      <c r="AJ2081" s="324">
        <v>0</v>
      </c>
      <c r="AK2081" s="324">
        <v>0</v>
      </c>
      <c r="AL2081" s="324">
        <v>0</v>
      </c>
      <c r="AM2081" s="396">
        <v>0</v>
      </c>
      <c r="AN2081" s="324">
        <v>0</v>
      </c>
      <c r="AO2081" s="324">
        <v>1000000000</v>
      </c>
      <c r="AP2081" s="324">
        <v>0</v>
      </c>
      <c r="AQ2081" s="324">
        <v>0</v>
      </c>
      <c r="AR2081" s="324">
        <v>0</v>
      </c>
      <c r="AS2081" s="324">
        <v>7440680017</v>
      </c>
      <c r="AT2081" s="324">
        <v>0</v>
      </c>
      <c r="AU2081" s="324">
        <v>0</v>
      </c>
      <c r="AV2081" s="324">
        <v>0</v>
      </c>
      <c r="AW2081" s="311"/>
      <c r="AX2081" s="311"/>
      <c r="AY2081" s="311"/>
      <c r="AZ2081" s="311"/>
      <c r="BA2081" s="311"/>
      <c r="BB2081" s="311"/>
      <c r="BC2081" s="311"/>
      <c r="BD2081" s="311"/>
      <c r="BE2081" s="311"/>
      <c r="BF2081" s="311"/>
      <c r="BG2081" s="311"/>
      <c r="BH2081" s="311"/>
      <c r="BI2081" s="311"/>
      <c r="BJ2081" s="311"/>
      <c r="BK2081" s="311"/>
      <c r="BL2081" s="311"/>
      <c r="BM2081" s="311"/>
      <c r="BN2081" s="311"/>
      <c r="BO2081" s="311"/>
      <c r="BP2081" s="311"/>
      <c r="BQ2081" s="311"/>
      <c r="BR2081" s="311"/>
      <c r="BS2081" s="311"/>
      <c r="BT2081" s="311"/>
      <c r="BU2081" s="311"/>
      <c r="BV2081" s="311"/>
      <c r="BW2081" s="311"/>
      <c r="BX2081" s="311"/>
      <c r="BY2081" s="311"/>
      <c r="BZ2081" s="311"/>
      <c r="CA2081" s="311"/>
      <c r="CB2081" s="311"/>
      <c r="CC2081" s="311"/>
      <c r="CD2081" s="311"/>
      <c r="CE2081" s="311"/>
      <c r="CF2081" s="311"/>
      <c r="CG2081" s="311"/>
      <c r="CH2081" s="311"/>
      <c r="CI2081" s="311"/>
      <c r="CJ2081" s="311"/>
      <c r="CK2081" s="311"/>
      <c r="CL2081" s="311"/>
      <c r="CM2081" s="311"/>
      <c r="CN2081" s="311"/>
      <c r="CO2081" s="311"/>
      <c r="CP2081" s="311"/>
      <c r="CQ2081" s="311"/>
      <c r="CR2081" s="311"/>
      <c r="CS2081" s="311"/>
      <c r="CT2081" s="311"/>
      <c r="CU2081" s="311"/>
      <c r="CV2081" s="311"/>
      <c r="CW2081" s="311"/>
      <c r="CX2081" s="311"/>
      <c r="CY2081" s="311"/>
    </row>
    <row r="2082" spans="1:103" s="390" customFormat="1">
      <c r="A2082" s="324" t="s">
        <v>2347</v>
      </c>
      <c r="B2082" s="324">
        <v>7440680027</v>
      </c>
      <c r="C2082" s="324">
        <v>2.7</v>
      </c>
      <c r="D2082" s="324">
        <v>20</v>
      </c>
      <c r="E2082" s="395">
        <v>6.1879999999999998E-2</v>
      </c>
      <c r="F2082" s="324">
        <v>0</v>
      </c>
      <c r="G2082" s="324">
        <v>1.9</v>
      </c>
      <c r="H2082" s="324">
        <v>0.65</v>
      </c>
      <c r="I2082" s="324">
        <v>2.2000000000000002</v>
      </c>
      <c r="J2082" s="326">
        <v>40</v>
      </c>
      <c r="K2082" s="326">
        <v>125</v>
      </c>
      <c r="L2082" s="326">
        <v>1</v>
      </c>
      <c r="M2082" s="324">
        <v>8</v>
      </c>
      <c r="N2082" s="324">
        <v>8</v>
      </c>
      <c r="O2082" s="324">
        <v>1.1000000000000001</v>
      </c>
      <c r="P2082" s="324">
        <v>101</v>
      </c>
      <c r="Q2082" s="324" t="s">
        <v>293</v>
      </c>
      <c r="R2082" s="324">
        <v>1</v>
      </c>
      <c r="S2082" s="324">
        <v>0</v>
      </c>
      <c r="T2082" s="324">
        <v>550</v>
      </c>
      <c r="U2082" s="324">
        <v>1.1000000000000001</v>
      </c>
      <c r="V2082" s="324">
        <v>0</v>
      </c>
      <c r="W2082" s="324">
        <v>1.3185599999999999E-7</v>
      </c>
      <c r="X2082" s="324">
        <v>30.529172320217096</v>
      </c>
      <c r="Y2082" s="324">
        <v>0.75280000000000002</v>
      </c>
      <c r="Z2082" s="324">
        <v>2.169</v>
      </c>
      <c r="AA2082" s="324">
        <v>1.3185599999999999E-7</v>
      </c>
      <c r="AB2082" s="324">
        <v>30.529172320217096</v>
      </c>
      <c r="AC2082" s="324">
        <v>0.75280000000000002</v>
      </c>
      <c r="AD2082" s="324">
        <v>2.169</v>
      </c>
      <c r="AE2082" s="324">
        <v>1.3185599999999999E-7</v>
      </c>
      <c r="AF2082" s="324">
        <v>30.529172320217096</v>
      </c>
      <c r="AG2082" s="324">
        <v>0.75280000000000002</v>
      </c>
      <c r="AH2082" s="324">
        <v>2.169</v>
      </c>
      <c r="AI2082" s="324">
        <v>0</v>
      </c>
      <c r="AJ2082" s="324">
        <v>0</v>
      </c>
      <c r="AK2082" s="324">
        <v>0</v>
      </c>
      <c r="AL2082" s="324">
        <v>0</v>
      </c>
      <c r="AM2082" s="396">
        <v>0</v>
      </c>
      <c r="AN2082" s="324">
        <v>0</v>
      </c>
      <c r="AO2082" s="324">
        <v>1000000000</v>
      </c>
      <c r="AP2082" s="324">
        <v>0</v>
      </c>
      <c r="AQ2082" s="324">
        <v>0</v>
      </c>
      <c r="AR2082" s="324">
        <v>0</v>
      </c>
      <c r="AS2082" s="324">
        <v>7440680027</v>
      </c>
      <c r="AT2082" s="324">
        <v>0</v>
      </c>
      <c r="AU2082" s="324">
        <v>0</v>
      </c>
      <c r="AV2082" s="324">
        <v>0</v>
      </c>
      <c r="AW2082" s="311"/>
      <c r="AX2082" s="311"/>
      <c r="AY2082" s="311"/>
      <c r="AZ2082" s="311"/>
      <c r="BA2082" s="311"/>
      <c r="BB2082" s="311"/>
      <c r="BC2082" s="311"/>
      <c r="BD2082" s="311"/>
      <c r="BE2082" s="311"/>
      <c r="BF2082" s="311"/>
      <c r="BG2082" s="311"/>
      <c r="BH2082" s="311"/>
      <c r="BI2082" s="311"/>
      <c r="BJ2082" s="311"/>
      <c r="BK2082" s="311"/>
      <c r="BL2082" s="311"/>
      <c r="BM2082" s="311"/>
      <c r="BN2082" s="311"/>
      <c r="BO2082" s="311"/>
      <c r="BP2082" s="311"/>
      <c r="BQ2082" s="311"/>
      <c r="BR2082" s="311"/>
      <c r="BS2082" s="311"/>
      <c r="BT2082" s="311"/>
      <c r="BU2082" s="311"/>
      <c r="BV2082" s="311"/>
      <c r="BW2082" s="311"/>
      <c r="BX2082" s="311"/>
      <c r="BY2082" s="311"/>
      <c r="BZ2082" s="311"/>
      <c r="CA2082" s="311"/>
      <c r="CB2082" s="311"/>
      <c r="CC2082" s="311"/>
      <c r="CD2082" s="311"/>
      <c r="CE2082" s="311"/>
      <c r="CF2082" s="311"/>
      <c r="CG2082" s="311"/>
      <c r="CH2082" s="311"/>
      <c r="CI2082" s="311"/>
      <c r="CJ2082" s="311"/>
      <c r="CK2082" s="311"/>
      <c r="CL2082" s="311"/>
      <c r="CM2082" s="311"/>
      <c r="CN2082" s="311"/>
      <c r="CO2082" s="311"/>
      <c r="CP2082" s="311"/>
      <c r="CQ2082" s="311"/>
      <c r="CR2082" s="311"/>
      <c r="CS2082" s="311"/>
      <c r="CT2082" s="311"/>
      <c r="CU2082" s="311"/>
      <c r="CV2082" s="311"/>
      <c r="CW2082" s="311"/>
      <c r="CX2082" s="311"/>
      <c r="CY2082" s="311"/>
    </row>
    <row r="2083" spans="1:103" s="390" customFormat="1">
      <c r="A2083" s="324" t="s">
        <v>2347</v>
      </c>
      <c r="B2083" s="324">
        <v>7440680033</v>
      </c>
      <c r="C2083" s="324">
        <v>3.3</v>
      </c>
      <c r="D2083" s="324">
        <v>20</v>
      </c>
      <c r="E2083" s="395">
        <v>7.1979999999999988E-2</v>
      </c>
      <c r="F2083" s="324">
        <v>0</v>
      </c>
      <c r="G2083" s="324">
        <v>1.8</v>
      </c>
      <c r="H2083" s="324">
        <v>0.65</v>
      </c>
      <c r="I2083" s="324">
        <v>2</v>
      </c>
      <c r="J2083" s="326">
        <v>40</v>
      </c>
      <c r="K2083" s="326">
        <v>125</v>
      </c>
      <c r="L2083" s="326">
        <v>1</v>
      </c>
      <c r="M2083" s="324">
        <v>8</v>
      </c>
      <c r="N2083" s="324">
        <v>8</v>
      </c>
      <c r="O2083" s="324">
        <v>1.1000000000000001</v>
      </c>
      <c r="P2083" s="324">
        <v>101</v>
      </c>
      <c r="Q2083" s="324" t="s">
        <v>293</v>
      </c>
      <c r="R2083" s="324">
        <v>1</v>
      </c>
      <c r="S2083" s="324">
        <v>0</v>
      </c>
      <c r="T2083" s="324">
        <v>550</v>
      </c>
      <c r="U2083" s="324">
        <v>1.1000000000000001</v>
      </c>
      <c r="V2083" s="324">
        <v>0</v>
      </c>
      <c r="W2083" s="324">
        <v>1.3185599999999999E-7</v>
      </c>
      <c r="X2083" s="324">
        <v>31.572904707233068</v>
      </c>
      <c r="Y2083" s="324">
        <v>0.75280000000000002</v>
      </c>
      <c r="Z2083" s="324">
        <v>2.169</v>
      </c>
      <c r="AA2083" s="324">
        <v>1.3185599999999999E-7</v>
      </c>
      <c r="AB2083" s="324">
        <v>31.572904707233068</v>
      </c>
      <c r="AC2083" s="324">
        <v>0.75280000000000002</v>
      </c>
      <c r="AD2083" s="324">
        <v>2.169</v>
      </c>
      <c r="AE2083" s="324">
        <v>1.3185599999999999E-7</v>
      </c>
      <c r="AF2083" s="324">
        <v>31.572904707233068</v>
      </c>
      <c r="AG2083" s="324">
        <v>0.75280000000000002</v>
      </c>
      <c r="AH2083" s="324">
        <v>2.169</v>
      </c>
      <c r="AI2083" s="324">
        <v>0</v>
      </c>
      <c r="AJ2083" s="324">
        <v>0</v>
      </c>
      <c r="AK2083" s="324">
        <v>0</v>
      </c>
      <c r="AL2083" s="324">
        <v>0</v>
      </c>
      <c r="AM2083" s="396">
        <v>0</v>
      </c>
      <c r="AN2083" s="324">
        <v>0</v>
      </c>
      <c r="AO2083" s="324">
        <v>1000000000</v>
      </c>
      <c r="AP2083" s="324">
        <v>0</v>
      </c>
      <c r="AQ2083" s="324">
        <v>0</v>
      </c>
      <c r="AR2083" s="324">
        <v>0</v>
      </c>
      <c r="AS2083" s="324">
        <v>7440680033</v>
      </c>
      <c r="AT2083" s="324">
        <v>0</v>
      </c>
      <c r="AU2083" s="324">
        <v>0</v>
      </c>
      <c r="AV2083" s="324">
        <v>0</v>
      </c>
      <c r="AW2083" s="311"/>
      <c r="AX2083" s="311"/>
      <c r="AY2083" s="311"/>
      <c r="AZ2083" s="311"/>
      <c r="BA2083" s="311"/>
      <c r="BB2083" s="311"/>
      <c r="BC2083" s="311"/>
      <c r="BD2083" s="311"/>
      <c r="BE2083" s="311"/>
      <c r="BF2083" s="311"/>
      <c r="BG2083" s="311"/>
      <c r="BH2083" s="311"/>
      <c r="BI2083" s="311"/>
      <c r="BJ2083" s="311"/>
      <c r="BK2083" s="311"/>
      <c r="BL2083" s="311"/>
      <c r="BM2083" s="311"/>
      <c r="BN2083" s="311"/>
      <c r="BO2083" s="311"/>
      <c r="BP2083" s="311"/>
      <c r="BQ2083" s="311"/>
      <c r="BR2083" s="311"/>
      <c r="BS2083" s="311"/>
      <c r="BT2083" s="311"/>
      <c r="BU2083" s="311"/>
      <c r="BV2083" s="311"/>
      <c r="BW2083" s="311"/>
      <c r="BX2083" s="311"/>
      <c r="BY2083" s="311"/>
      <c r="BZ2083" s="311"/>
      <c r="CA2083" s="311"/>
      <c r="CB2083" s="311"/>
      <c r="CC2083" s="311"/>
      <c r="CD2083" s="311"/>
      <c r="CE2083" s="311"/>
      <c r="CF2083" s="311"/>
      <c r="CG2083" s="311"/>
      <c r="CH2083" s="311"/>
      <c r="CI2083" s="311"/>
      <c r="CJ2083" s="311"/>
      <c r="CK2083" s="311"/>
      <c r="CL2083" s="311"/>
      <c r="CM2083" s="311"/>
      <c r="CN2083" s="311"/>
      <c r="CO2083" s="311"/>
      <c r="CP2083" s="311"/>
      <c r="CQ2083" s="311"/>
      <c r="CR2083" s="311"/>
      <c r="CS2083" s="311"/>
      <c r="CT2083" s="311"/>
      <c r="CU2083" s="311"/>
      <c r="CV2083" s="311"/>
      <c r="CW2083" s="311"/>
      <c r="CX2083" s="311"/>
      <c r="CY2083" s="311"/>
    </row>
    <row r="2084" spans="1:103" s="390" customFormat="1">
      <c r="A2084" s="324" t="s">
        <v>2347</v>
      </c>
      <c r="B2084" s="324">
        <v>7440680047</v>
      </c>
      <c r="C2084" s="324">
        <v>4.7</v>
      </c>
      <c r="D2084" s="324">
        <v>20</v>
      </c>
      <c r="E2084" s="395">
        <v>8.4959999999999994E-2</v>
      </c>
      <c r="F2084" s="324">
        <v>0</v>
      </c>
      <c r="G2084" s="324">
        <v>1.55</v>
      </c>
      <c r="H2084" s="324">
        <v>0.65</v>
      </c>
      <c r="I2084" s="324">
        <v>1.85</v>
      </c>
      <c r="J2084" s="326">
        <v>40</v>
      </c>
      <c r="K2084" s="326">
        <v>125</v>
      </c>
      <c r="L2084" s="326">
        <v>1</v>
      </c>
      <c r="M2084" s="324">
        <v>8</v>
      </c>
      <c r="N2084" s="324">
        <v>8</v>
      </c>
      <c r="O2084" s="324">
        <v>1.1000000000000001</v>
      </c>
      <c r="P2084" s="324">
        <v>101</v>
      </c>
      <c r="Q2084" s="324" t="s">
        <v>293</v>
      </c>
      <c r="R2084" s="324">
        <v>1</v>
      </c>
      <c r="S2084" s="324">
        <v>0</v>
      </c>
      <c r="T2084" s="324">
        <v>550</v>
      </c>
      <c r="U2084" s="324">
        <v>1.1000000000000001</v>
      </c>
      <c r="V2084" s="324">
        <v>0</v>
      </c>
      <c r="W2084" s="324">
        <v>1.3185599999999999E-7</v>
      </c>
      <c r="X2084" s="324">
        <v>38.971807628524047</v>
      </c>
      <c r="Y2084" s="324">
        <v>0.75280000000000002</v>
      </c>
      <c r="Z2084" s="324">
        <v>2.169</v>
      </c>
      <c r="AA2084" s="324">
        <v>1.3185599999999999E-7</v>
      </c>
      <c r="AB2084" s="324">
        <v>38.971807628524047</v>
      </c>
      <c r="AC2084" s="324">
        <v>0.75280000000000002</v>
      </c>
      <c r="AD2084" s="324">
        <v>2.169</v>
      </c>
      <c r="AE2084" s="324">
        <v>1.3185599999999999E-7</v>
      </c>
      <c r="AF2084" s="324">
        <v>38.971807628524047</v>
      </c>
      <c r="AG2084" s="324">
        <v>0.75280000000000002</v>
      </c>
      <c r="AH2084" s="324">
        <v>2.169</v>
      </c>
      <c r="AI2084" s="324">
        <v>0</v>
      </c>
      <c r="AJ2084" s="324">
        <v>0</v>
      </c>
      <c r="AK2084" s="324">
        <v>0</v>
      </c>
      <c r="AL2084" s="324">
        <v>0</v>
      </c>
      <c r="AM2084" s="396">
        <v>0</v>
      </c>
      <c r="AN2084" s="324">
        <v>0</v>
      </c>
      <c r="AO2084" s="324">
        <v>1000000000</v>
      </c>
      <c r="AP2084" s="324">
        <v>0</v>
      </c>
      <c r="AQ2084" s="324">
        <v>0</v>
      </c>
      <c r="AR2084" s="324">
        <v>0</v>
      </c>
      <c r="AS2084" s="324">
        <v>7440680047</v>
      </c>
      <c r="AT2084" s="324">
        <v>0</v>
      </c>
      <c r="AU2084" s="324">
        <v>0</v>
      </c>
      <c r="AV2084" s="324">
        <v>0</v>
      </c>
      <c r="AW2084" s="311"/>
      <c r="AX2084" s="311"/>
      <c r="AY2084" s="311"/>
      <c r="AZ2084" s="311"/>
      <c r="BA2084" s="311"/>
      <c r="BB2084" s="311"/>
      <c r="BC2084" s="311"/>
      <c r="BD2084" s="311"/>
      <c r="BE2084" s="311"/>
      <c r="BF2084" s="311"/>
      <c r="BG2084" s="311"/>
      <c r="BH2084" s="311"/>
      <c r="BI2084" s="311"/>
      <c r="BJ2084" s="311"/>
      <c r="BK2084" s="311"/>
      <c r="BL2084" s="311"/>
      <c r="BM2084" s="311"/>
      <c r="BN2084" s="311"/>
      <c r="BO2084" s="311"/>
      <c r="BP2084" s="311"/>
      <c r="BQ2084" s="311"/>
      <c r="BR2084" s="311"/>
      <c r="BS2084" s="311"/>
      <c r="BT2084" s="311"/>
      <c r="BU2084" s="311"/>
      <c r="BV2084" s="311"/>
      <c r="BW2084" s="311"/>
      <c r="BX2084" s="311"/>
      <c r="BY2084" s="311"/>
      <c r="BZ2084" s="311"/>
      <c r="CA2084" s="311"/>
      <c r="CB2084" s="311"/>
      <c r="CC2084" s="311"/>
      <c r="CD2084" s="311"/>
      <c r="CE2084" s="311"/>
      <c r="CF2084" s="311"/>
      <c r="CG2084" s="311"/>
      <c r="CH2084" s="311"/>
      <c r="CI2084" s="311"/>
      <c r="CJ2084" s="311"/>
      <c r="CK2084" s="311"/>
      <c r="CL2084" s="311"/>
      <c r="CM2084" s="311"/>
      <c r="CN2084" s="311"/>
      <c r="CO2084" s="311"/>
      <c r="CP2084" s="311"/>
      <c r="CQ2084" s="311"/>
      <c r="CR2084" s="311"/>
      <c r="CS2084" s="311"/>
      <c r="CT2084" s="311"/>
      <c r="CU2084" s="311"/>
      <c r="CV2084" s="311"/>
      <c r="CW2084" s="311"/>
      <c r="CX2084" s="311"/>
      <c r="CY2084" s="311"/>
    </row>
    <row r="2085" spans="1:103" s="390" customFormat="1">
      <c r="A2085" s="324" t="s">
        <v>2347</v>
      </c>
      <c r="B2085" s="324">
        <v>7440680056</v>
      </c>
      <c r="C2085" s="324">
        <v>5.6</v>
      </c>
      <c r="D2085" s="324">
        <v>20</v>
      </c>
      <c r="E2085" s="395">
        <v>0.11990000000000001</v>
      </c>
      <c r="F2085" s="324">
        <v>0</v>
      </c>
      <c r="G2085" s="324">
        <v>1.4</v>
      </c>
      <c r="H2085" s="324">
        <v>0.65</v>
      </c>
      <c r="I2085" s="324">
        <v>1.5</v>
      </c>
      <c r="J2085" s="326">
        <v>40</v>
      </c>
      <c r="K2085" s="326">
        <v>125</v>
      </c>
      <c r="L2085" s="326">
        <v>1</v>
      </c>
      <c r="M2085" s="324">
        <v>8</v>
      </c>
      <c r="N2085" s="324">
        <v>8</v>
      </c>
      <c r="O2085" s="324">
        <v>1.1000000000000001</v>
      </c>
      <c r="P2085" s="324">
        <v>101</v>
      </c>
      <c r="Q2085" s="324" t="s">
        <v>293</v>
      </c>
      <c r="R2085" s="324">
        <v>1</v>
      </c>
      <c r="S2085" s="324">
        <v>0</v>
      </c>
      <c r="T2085" s="324">
        <v>550</v>
      </c>
      <c r="U2085" s="324">
        <v>1.1000000000000001</v>
      </c>
      <c r="V2085" s="324">
        <v>0</v>
      </c>
      <c r="W2085" s="324">
        <v>1.3185599999999999E-7</v>
      </c>
      <c r="X2085" s="324">
        <v>40.971612525607256</v>
      </c>
      <c r="Y2085" s="324">
        <v>0.75280000000000002</v>
      </c>
      <c r="Z2085" s="324">
        <v>2.169</v>
      </c>
      <c r="AA2085" s="324">
        <v>1.3185599999999999E-7</v>
      </c>
      <c r="AB2085" s="324">
        <v>40.971612525607256</v>
      </c>
      <c r="AC2085" s="324">
        <v>0.75280000000000002</v>
      </c>
      <c r="AD2085" s="324">
        <v>2.169</v>
      </c>
      <c r="AE2085" s="324">
        <v>1.3185599999999999E-7</v>
      </c>
      <c r="AF2085" s="324">
        <v>40.971612525607256</v>
      </c>
      <c r="AG2085" s="324">
        <v>0.75280000000000002</v>
      </c>
      <c r="AH2085" s="324">
        <v>2.169</v>
      </c>
      <c r="AI2085" s="324">
        <v>0</v>
      </c>
      <c r="AJ2085" s="324">
        <v>0</v>
      </c>
      <c r="AK2085" s="324">
        <v>0</v>
      </c>
      <c r="AL2085" s="324">
        <v>0</v>
      </c>
      <c r="AM2085" s="396">
        <v>0</v>
      </c>
      <c r="AN2085" s="324">
        <v>0</v>
      </c>
      <c r="AO2085" s="324">
        <v>1000000000</v>
      </c>
      <c r="AP2085" s="324">
        <v>0</v>
      </c>
      <c r="AQ2085" s="324">
        <v>0</v>
      </c>
      <c r="AR2085" s="324">
        <v>0</v>
      </c>
      <c r="AS2085" s="324">
        <v>7440680056</v>
      </c>
      <c r="AT2085" s="324">
        <v>0</v>
      </c>
      <c r="AU2085" s="324">
        <v>0</v>
      </c>
      <c r="AV2085" s="324">
        <v>0</v>
      </c>
      <c r="AW2085" s="311"/>
      <c r="AX2085" s="311"/>
      <c r="AY2085" s="311"/>
      <c r="AZ2085" s="311"/>
      <c r="BA2085" s="311"/>
      <c r="BB2085" s="311"/>
      <c r="BC2085" s="311"/>
      <c r="BD2085" s="311"/>
      <c r="BE2085" s="311"/>
      <c r="BF2085" s="311"/>
      <c r="BG2085" s="311"/>
      <c r="BH2085" s="311"/>
      <c r="BI2085" s="311"/>
      <c r="BJ2085" s="311"/>
      <c r="BK2085" s="311"/>
      <c r="BL2085" s="311"/>
      <c r="BM2085" s="311"/>
      <c r="BN2085" s="311"/>
      <c r="BO2085" s="311"/>
      <c r="BP2085" s="311"/>
      <c r="BQ2085" s="311"/>
      <c r="BR2085" s="311"/>
      <c r="BS2085" s="311"/>
      <c r="BT2085" s="311"/>
      <c r="BU2085" s="311"/>
      <c r="BV2085" s="311"/>
      <c r="BW2085" s="311"/>
      <c r="BX2085" s="311"/>
      <c r="BY2085" s="311"/>
      <c r="BZ2085" s="311"/>
      <c r="CA2085" s="311"/>
      <c r="CB2085" s="311"/>
      <c r="CC2085" s="311"/>
      <c r="CD2085" s="311"/>
      <c r="CE2085" s="311"/>
      <c r="CF2085" s="311"/>
      <c r="CG2085" s="311"/>
      <c r="CH2085" s="311"/>
      <c r="CI2085" s="311"/>
      <c r="CJ2085" s="311"/>
      <c r="CK2085" s="311"/>
      <c r="CL2085" s="311"/>
      <c r="CM2085" s="311"/>
      <c r="CN2085" s="311"/>
      <c r="CO2085" s="311"/>
      <c r="CP2085" s="311"/>
      <c r="CQ2085" s="311"/>
      <c r="CR2085" s="311"/>
      <c r="CS2085" s="311"/>
      <c r="CT2085" s="311"/>
      <c r="CU2085" s="311"/>
      <c r="CV2085" s="311"/>
      <c r="CW2085" s="311"/>
      <c r="CX2085" s="311"/>
      <c r="CY2085" s="311"/>
    </row>
    <row r="2086" spans="1:103" s="390" customFormat="1">
      <c r="A2086" s="324" t="s">
        <v>2347</v>
      </c>
      <c r="B2086" s="324">
        <v>7440680068</v>
      </c>
      <c r="C2086" s="324">
        <v>6.8</v>
      </c>
      <c r="D2086" s="324">
        <v>20</v>
      </c>
      <c r="E2086" s="395">
        <v>0.13462000000000002</v>
      </c>
      <c r="F2086" s="324">
        <v>0</v>
      </c>
      <c r="G2086" s="324">
        <v>1.2</v>
      </c>
      <c r="H2086" s="324">
        <v>0.65</v>
      </c>
      <c r="I2086" s="324">
        <v>1.4</v>
      </c>
      <c r="J2086" s="326">
        <v>40</v>
      </c>
      <c r="K2086" s="326">
        <v>125</v>
      </c>
      <c r="L2086" s="326">
        <v>1</v>
      </c>
      <c r="M2086" s="324">
        <v>8</v>
      </c>
      <c r="N2086" s="324">
        <v>8</v>
      </c>
      <c r="O2086" s="324">
        <v>1.1000000000000001</v>
      </c>
      <c r="P2086" s="324">
        <v>101</v>
      </c>
      <c r="Q2086" s="324" t="s">
        <v>293</v>
      </c>
      <c r="R2086" s="324">
        <v>1</v>
      </c>
      <c r="S2086" s="324">
        <v>0</v>
      </c>
      <c r="T2086" s="324">
        <v>550</v>
      </c>
      <c r="U2086" s="324">
        <v>1.1000000000000001</v>
      </c>
      <c r="V2086" s="324">
        <v>0</v>
      </c>
      <c r="W2086" s="324">
        <v>1.3185599999999999E-7</v>
      </c>
      <c r="X2086" s="324">
        <v>44.514270751505627</v>
      </c>
      <c r="Y2086" s="324">
        <v>0.75280000000000002</v>
      </c>
      <c r="Z2086" s="324">
        <v>2.169</v>
      </c>
      <c r="AA2086" s="324">
        <v>1.3185599999999999E-7</v>
      </c>
      <c r="AB2086" s="324">
        <v>44.514270751505627</v>
      </c>
      <c r="AC2086" s="324">
        <v>0.75280000000000002</v>
      </c>
      <c r="AD2086" s="324">
        <v>2.169</v>
      </c>
      <c r="AE2086" s="324">
        <v>1.3185599999999999E-7</v>
      </c>
      <c r="AF2086" s="324">
        <v>44.514270751505627</v>
      </c>
      <c r="AG2086" s="324">
        <v>0.75280000000000002</v>
      </c>
      <c r="AH2086" s="324">
        <v>2.169</v>
      </c>
      <c r="AI2086" s="324">
        <v>0</v>
      </c>
      <c r="AJ2086" s="324">
        <v>0</v>
      </c>
      <c r="AK2086" s="324">
        <v>0</v>
      </c>
      <c r="AL2086" s="324">
        <v>0</v>
      </c>
      <c r="AM2086" s="396">
        <v>0</v>
      </c>
      <c r="AN2086" s="324">
        <v>0</v>
      </c>
      <c r="AO2086" s="324">
        <v>1000000000</v>
      </c>
      <c r="AP2086" s="324">
        <v>0</v>
      </c>
      <c r="AQ2086" s="324">
        <v>0</v>
      </c>
      <c r="AR2086" s="324">
        <v>0</v>
      </c>
      <c r="AS2086" s="324">
        <v>7440680068</v>
      </c>
      <c r="AT2086" s="324">
        <v>0</v>
      </c>
      <c r="AU2086" s="324">
        <v>0</v>
      </c>
      <c r="AV2086" s="324">
        <v>0</v>
      </c>
      <c r="AW2086" s="311"/>
      <c r="AX2086" s="311"/>
      <c r="AY2086" s="311"/>
      <c r="AZ2086" s="311"/>
      <c r="BA2086" s="311"/>
      <c r="BB2086" s="311"/>
      <c r="BC2086" s="311"/>
      <c r="BD2086" s="311"/>
      <c r="BE2086" s="311"/>
      <c r="BF2086" s="311"/>
      <c r="BG2086" s="311"/>
      <c r="BH2086" s="311"/>
      <c r="BI2086" s="311"/>
      <c r="BJ2086" s="311"/>
      <c r="BK2086" s="311"/>
      <c r="BL2086" s="311"/>
      <c r="BM2086" s="311"/>
      <c r="BN2086" s="311"/>
      <c r="BO2086" s="311"/>
      <c r="BP2086" s="311"/>
      <c r="BQ2086" s="311"/>
      <c r="BR2086" s="311"/>
      <c r="BS2086" s="311"/>
      <c r="BT2086" s="311"/>
      <c r="BU2086" s="311"/>
      <c r="BV2086" s="311"/>
      <c r="BW2086" s="311"/>
      <c r="BX2086" s="311"/>
      <c r="BY2086" s="311"/>
      <c r="BZ2086" s="311"/>
      <c r="CA2086" s="311"/>
      <c r="CB2086" s="311"/>
      <c r="CC2086" s="311"/>
      <c r="CD2086" s="311"/>
      <c r="CE2086" s="311"/>
      <c r="CF2086" s="311"/>
      <c r="CG2086" s="311"/>
      <c r="CH2086" s="311"/>
      <c r="CI2086" s="311"/>
      <c r="CJ2086" s="311"/>
      <c r="CK2086" s="311"/>
      <c r="CL2086" s="311"/>
      <c r="CM2086" s="311"/>
      <c r="CN2086" s="311"/>
      <c r="CO2086" s="311"/>
      <c r="CP2086" s="311"/>
      <c r="CQ2086" s="311"/>
      <c r="CR2086" s="311"/>
      <c r="CS2086" s="311"/>
      <c r="CT2086" s="311"/>
      <c r="CU2086" s="311"/>
      <c r="CV2086" s="311"/>
      <c r="CW2086" s="311"/>
      <c r="CX2086" s="311"/>
      <c r="CY2086" s="311"/>
    </row>
    <row r="2087" spans="1:103" s="390" customFormat="1">
      <c r="A2087" s="324" t="s">
        <v>2347</v>
      </c>
      <c r="B2087" s="324">
        <v>7440680082</v>
      </c>
      <c r="C2087" s="324">
        <v>8.1999999999999993</v>
      </c>
      <c r="D2087" s="324">
        <v>20</v>
      </c>
      <c r="E2087" s="395">
        <v>0.16045999999999996</v>
      </c>
      <c r="F2087" s="324">
        <v>0</v>
      </c>
      <c r="G2087" s="324">
        <v>1.1000000000000001</v>
      </c>
      <c r="H2087" s="324">
        <v>0.65</v>
      </c>
      <c r="I2087" s="324">
        <v>1.35</v>
      </c>
      <c r="J2087" s="326">
        <v>40</v>
      </c>
      <c r="K2087" s="326">
        <v>125</v>
      </c>
      <c r="L2087" s="326">
        <v>1</v>
      </c>
      <c r="M2087" s="324">
        <v>8</v>
      </c>
      <c r="N2087" s="324">
        <v>8</v>
      </c>
      <c r="O2087" s="324">
        <v>1.1000000000000001</v>
      </c>
      <c r="P2087" s="324">
        <v>101</v>
      </c>
      <c r="Q2087" s="324" t="s">
        <v>293</v>
      </c>
      <c r="R2087" s="324">
        <v>1</v>
      </c>
      <c r="S2087" s="324">
        <v>0</v>
      </c>
      <c r="T2087" s="324">
        <v>550</v>
      </c>
      <c r="U2087" s="324">
        <v>1.1000000000000001</v>
      </c>
      <c r="V2087" s="324">
        <v>0</v>
      </c>
      <c r="W2087" s="324">
        <v>1.3185599999999999E-7</v>
      </c>
      <c r="X2087" s="324">
        <v>53.678973553286198</v>
      </c>
      <c r="Y2087" s="324">
        <v>0.75280000000000002</v>
      </c>
      <c r="Z2087" s="324">
        <v>2.169</v>
      </c>
      <c r="AA2087" s="324">
        <v>1.3185599999999999E-7</v>
      </c>
      <c r="AB2087" s="324">
        <v>53.678973553286198</v>
      </c>
      <c r="AC2087" s="324">
        <v>0.75280000000000002</v>
      </c>
      <c r="AD2087" s="324">
        <v>2.169</v>
      </c>
      <c r="AE2087" s="324">
        <v>1.3185599999999999E-7</v>
      </c>
      <c r="AF2087" s="324">
        <v>53.678973553286198</v>
      </c>
      <c r="AG2087" s="324">
        <v>0.75280000000000002</v>
      </c>
      <c r="AH2087" s="324">
        <v>2.169</v>
      </c>
      <c r="AI2087" s="324">
        <v>0</v>
      </c>
      <c r="AJ2087" s="324">
        <v>0</v>
      </c>
      <c r="AK2087" s="324">
        <v>0</v>
      </c>
      <c r="AL2087" s="324">
        <v>0</v>
      </c>
      <c r="AM2087" s="396">
        <v>0</v>
      </c>
      <c r="AN2087" s="324">
        <v>0</v>
      </c>
      <c r="AO2087" s="324">
        <v>1000000000</v>
      </c>
      <c r="AP2087" s="324">
        <v>0</v>
      </c>
      <c r="AQ2087" s="324">
        <v>0</v>
      </c>
      <c r="AR2087" s="324">
        <v>0</v>
      </c>
      <c r="AS2087" s="324">
        <v>7440680082</v>
      </c>
      <c r="AT2087" s="324">
        <v>0</v>
      </c>
      <c r="AU2087" s="324">
        <v>0</v>
      </c>
      <c r="AV2087" s="324">
        <v>0</v>
      </c>
      <c r="AW2087" s="311"/>
      <c r="AX2087" s="311"/>
      <c r="AY2087" s="311"/>
      <c r="AZ2087" s="311"/>
      <c r="BA2087" s="311"/>
      <c r="BB2087" s="311"/>
      <c r="BC2087" s="311"/>
      <c r="BD2087" s="311"/>
      <c r="BE2087" s="311"/>
      <c r="BF2087" s="311"/>
      <c r="BG2087" s="311"/>
      <c r="BH2087" s="311"/>
      <c r="BI2087" s="311"/>
      <c r="BJ2087" s="311"/>
      <c r="BK2087" s="311"/>
      <c r="BL2087" s="311"/>
      <c r="BM2087" s="311"/>
      <c r="BN2087" s="311"/>
      <c r="BO2087" s="311"/>
      <c r="BP2087" s="311"/>
      <c r="BQ2087" s="311"/>
      <c r="BR2087" s="311"/>
      <c r="BS2087" s="311"/>
      <c r="BT2087" s="311"/>
      <c r="BU2087" s="311"/>
      <c r="BV2087" s="311"/>
      <c r="BW2087" s="311"/>
      <c r="BX2087" s="311"/>
      <c r="BY2087" s="311"/>
      <c r="BZ2087" s="311"/>
      <c r="CA2087" s="311"/>
      <c r="CB2087" s="311"/>
      <c r="CC2087" s="311"/>
      <c r="CD2087" s="311"/>
      <c r="CE2087" s="311"/>
      <c r="CF2087" s="311"/>
      <c r="CG2087" s="311"/>
      <c r="CH2087" s="311"/>
      <c r="CI2087" s="311"/>
      <c r="CJ2087" s="311"/>
      <c r="CK2087" s="311"/>
      <c r="CL2087" s="311"/>
      <c r="CM2087" s="311"/>
      <c r="CN2087" s="311"/>
      <c r="CO2087" s="311"/>
      <c r="CP2087" s="311"/>
      <c r="CQ2087" s="311"/>
      <c r="CR2087" s="311"/>
      <c r="CS2087" s="311"/>
      <c r="CT2087" s="311"/>
      <c r="CU2087" s="311"/>
      <c r="CV2087" s="311"/>
      <c r="CW2087" s="311"/>
      <c r="CX2087" s="311"/>
      <c r="CY2087" s="311"/>
    </row>
    <row r="2088" spans="1:103" s="390" customFormat="1">
      <c r="A2088" s="324" t="s">
        <v>2347</v>
      </c>
      <c r="B2088" s="324">
        <v>7440680100</v>
      </c>
      <c r="C2088" s="324">
        <v>10</v>
      </c>
      <c r="D2088" s="324">
        <v>20</v>
      </c>
      <c r="E2088" s="395">
        <v>0.20000999999999997</v>
      </c>
      <c r="F2088" s="324">
        <v>0</v>
      </c>
      <c r="G2088" s="324">
        <v>1</v>
      </c>
      <c r="H2088" s="324">
        <v>0.65</v>
      </c>
      <c r="I2088" s="324">
        <v>1.2</v>
      </c>
      <c r="J2088" s="326">
        <v>40</v>
      </c>
      <c r="K2088" s="326">
        <v>125</v>
      </c>
      <c r="L2088" s="326">
        <v>1</v>
      </c>
      <c r="M2088" s="324">
        <v>8</v>
      </c>
      <c r="N2088" s="324">
        <v>8</v>
      </c>
      <c r="O2088" s="324">
        <v>1.1000000000000001</v>
      </c>
      <c r="P2088" s="324">
        <v>101</v>
      </c>
      <c r="Q2088" s="324" t="s">
        <v>293</v>
      </c>
      <c r="R2088" s="324">
        <v>1</v>
      </c>
      <c r="S2088" s="324">
        <v>0</v>
      </c>
      <c r="T2088" s="324">
        <v>550</v>
      </c>
      <c r="U2088" s="324">
        <v>1.1000000000000001</v>
      </c>
      <c r="V2088" s="324">
        <v>0</v>
      </c>
      <c r="W2088" s="324">
        <v>1.3185599999999999E-7</v>
      </c>
      <c r="X2088" s="324">
        <v>54.077438892494051</v>
      </c>
      <c r="Y2088" s="324">
        <v>0.75280000000000002</v>
      </c>
      <c r="Z2088" s="324">
        <v>2.169</v>
      </c>
      <c r="AA2088" s="324">
        <v>1.3185599999999999E-7</v>
      </c>
      <c r="AB2088" s="324">
        <v>54.077438892494051</v>
      </c>
      <c r="AC2088" s="324">
        <v>0.75280000000000002</v>
      </c>
      <c r="AD2088" s="324">
        <v>2.169</v>
      </c>
      <c r="AE2088" s="324">
        <v>1.3185599999999999E-7</v>
      </c>
      <c r="AF2088" s="324">
        <v>54.077438892494051</v>
      </c>
      <c r="AG2088" s="324">
        <v>0.75280000000000002</v>
      </c>
      <c r="AH2088" s="324">
        <v>2.169</v>
      </c>
      <c r="AI2088" s="324">
        <v>0</v>
      </c>
      <c r="AJ2088" s="324">
        <v>0</v>
      </c>
      <c r="AK2088" s="324">
        <v>0</v>
      </c>
      <c r="AL2088" s="324">
        <v>0</v>
      </c>
      <c r="AM2088" s="396">
        <v>0</v>
      </c>
      <c r="AN2088" s="324">
        <v>0</v>
      </c>
      <c r="AO2088" s="324">
        <v>1000000000</v>
      </c>
      <c r="AP2088" s="324">
        <v>0</v>
      </c>
      <c r="AQ2088" s="324">
        <v>0</v>
      </c>
      <c r="AR2088" s="324">
        <v>0</v>
      </c>
      <c r="AS2088" s="324">
        <v>7440680100</v>
      </c>
      <c r="AT2088" s="324">
        <v>0</v>
      </c>
      <c r="AU2088" s="324">
        <v>0</v>
      </c>
      <c r="AV2088" s="324">
        <v>0</v>
      </c>
      <c r="AW2088" s="311"/>
      <c r="AX2088" s="311"/>
      <c r="AY2088" s="311"/>
      <c r="AZ2088" s="311"/>
      <c r="BA2088" s="311"/>
      <c r="BB2088" s="311"/>
      <c r="BC2088" s="311"/>
      <c r="BD2088" s="311"/>
      <c r="BE2088" s="311"/>
      <c r="BF2088" s="311"/>
      <c r="BG2088" s="311"/>
      <c r="BH2088" s="311"/>
      <c r="BI2088" s="311"/>
      <c r="BJ2088" s="311"/>
      <c r="BK2088" s="311"/>
      <c r="BL2088" s="311"/>
      <c r="BM2088" s="311"/>
      <c r="BN2088" s="311"/>
      <c r="BO2088" s="311"/>
      <c r="BP2088" s="311"/>
      <c r="BQ2088" s="311"/>
      <c r="BR2088" s="311"/>
      <c r="BS2088" s="311"/>
      <c r="BT2088" s="311"/>
      <c r="BU2088" s="311"/>
      <c r="BV2088" s="311"/>
      <c r="BW2088" s="311"/>
      <c r="BX2088" s="311"/>
      <c r="BY2088" s="311"/>
      <c r="BZ2088" s="311"/>
      <c r="CA2088" s="311"/>
      <c r="CB2088" s="311"/>
      <c r="CC2088" s="311"/>
      <c r="CD2088" s="311"/>
      <c r="CE2088" s="311"/>
      <c r="CF2088" s="311"/>
      <c r="CG2088" s="311"/>
      <c r="CH2088" s="311"/>
      <c r="CI2088" s="311"/>
      <c r="CJ2088" s="311"/>
      <c r="CK2088" s="311"/>
      <c r="CL2088" s="311"/>
      <c r="CM2088" s="311"/>
      <c r="CN2088" s="311"/>
      <c r="CO2088" s="311"/>
      <c r="CP2088" s="311"/>
      <c r="CQ2088" s="311"/>
      <c r="CR2088" s="311"/>
      <c r="CS2088" s="311"/>
      <c r="CT2088" s="311"/>
      <c r="CU2088" s="311"/>
      <c r="CV2088" s="311"/>
      <c r="CW2088" s="311"/>
      <c r="CX2088" s="311"/>
      <c r="CY2088" s="311"/>
    </row>
    <row r="2089" spans="1:103" s="390" customFormat="1">
      <c r="A2089" s="324" t="s">
        <v>2347</v>
      </c>
      <c r="B2089" s="324">
        <v>7440680120</v>
      </c>
      <c r="C2089" s="324">
        <v>12</v>
      </c>
      <c r="D2089" s="324">
        <v>20</v>
      </c>
      <c r="E2089" s="395">
        <v>0.22034999999999999</v>
      </c>
      <c r="F2089" s="324">
        <v>0</v>
      </c>
      <c r="G2089" s="324">
        <v>0.95</v>
      </c>
      <c r="H2089" s="324">
        <v>0.65</v>
      </c>
      <c r="I2089" s="324">
        <v>1.1499999999999999</v>
      </c>
      <c r="J2089" s="326">
        <v>40</v>
      </c>
      <c r="K2089" s="326">
        <v>125</v>
      </c>
      <c r="L2089" s="326">
        <v>1</v>
      </c>
      <c r="M2089" s="324">
        <v>8</v>
      </c>
      <c r="N2089" s="324">
        <v>8</v>
      </c>
      <c r="O2089" s="324">
        <v>1.1000000000000001</v>
      </c>
      <c r="P2089" s="324">
        <v>101</v>
      </c>
      <c r="Q2089" s="324" t="s">
        <v>293</v>
      </c>
      <c r="R2089" s="324">
        <v>1</v>
      </c>
      <c r="S2089" s="324">
        <v>0</v>
      </c>
      <c r="T2089" s="324">
        <v>550</v>
      </c>
      <c r="U2089" s="324">
        <v>1.1000000000000001</v>
      </c>
      <c r="V2089" s="324">
        <v>0</v>
      </c>
      <c r="W2089" s="324">
        <v>1.3185599999999999E-7</v>
      </c>
      <c r="X2089" s="324">
        <v>59.701492537313442</v>
      </c>
      <c r="Y2089" s="324">
        <v>0.75280000000000002</v>
      </c>
      <c r="Z2089" s="324">
        <v>2.169</v>
      </c>
      <c r="AA2089" s="324">
        <v>1.3185599999999999E-7</v>
      </c>
      <c r="AB2089" s="324">
        <v>59.701492537313442</v>
      </c>
      <c r="AC2089" s="324">
        <v>0.75280000000000002</v>
      </c>
      <c r="AD2089" s="324">
        <v>2.169</v>
      </c>
      <c r="AE2089" s="324">
        <v>1.3185599999999999E-7</v>
      </c>
      <c r="AF2089" s="324">
        <v>59.701492537313442</v>
      </c>
      <c r="AG2089" s="324">
        <v>0.75280000000000002</v>
      </c>
      <c r="AH2089" s="324">
        <v>2.169</v>
      </c>
      <c r="AI2089" s="324">
        <v>0</v>
      </c>
      <c r="AJ2089" s="324">
        <v>0</v>
      </c>
      <c r="AK2089" s="324">
        <v>0</v>
      </c>
      <c r="AL2089" s="324">
        <v>0</v>
      </c>
      <c r="AM2089" s="396">
        <v>0</v>
      </c>
      <c r="AN2089" s="324">
        <v>0</v>
      </c>
      <c r="AO2089" s="324">
        <v>1000000000</v>
      </c>
      <c r="AP2089" s="324">
        <v>0</v>
      </c>
      <c r="AQ2089" s="324">
        <v>0</v>
      </c>
      <c r="AR2089" s="324">
        <v>0</v>
      </c>
      <c r="AS2089" s="324">
        <v>7440680120</v>
      </c>
      <c r="AT2089" s="324">
        <v>0</v>
      </c>
      <c r="AU2089" s="324">
        <v>0</v>
      </c>
      <c r="AV2089" s="324">
        <v>0</v>
      </c>
      <c r="AW2089" s="311"/>
      <c r="AX2089" s="311"/>
      <c r="AY2089" s="311"/>
      <c r="AZ2089" s="311"/>
      <c r="BA2089" s="311"/>
      <c r="BB2089" s="311"/>
      <c r="BC2089" s="311"/>
      <c r="BD2089" s="311"/>
      <c r="BE2089" s="311"/>
      <c r="BF2089" s="311"/>
      <c r="BG2089" s="311"/>
      <c r="BH2089" s="311"/>
      <c r="BI2089" s="311"/>
      <c r="BJ2089" s="311"/>
      <c r="BK2089" s="311"/>
      <c r="BL2089" s="311"/>
      <c r="BM2089" s="311"/>
      <c r="BN2089" s="311"/>
      <c r="BO2089" s="311"/>
      <c r="BP2089" s="311"/>
      <c r="BQ2089" s="311"/>
      <c r="BR2089" s="311"/>
      <c r="BS2089" s="311"/>
      <c r="BT2089" s="311"/>
      <c r="BU2089" s="311"/>
      <c r="BV2089" s="311"/>
      <c r="BW2089" s="311"/>
      <c r="BX2089" s="311"/>
      <c r="BY2089" s="311"/>
      <c r="BZ2089" s="311"/>
      <c r="CA2089" s="311"/>
      <c r="CB2089" s="311"/>
      <c r="CC2089" s="311"/>
      <c r="CD2089" s="311"/>
      <c r="CE2089" s="311"/>
      <c r="CF2089" s="311"/>
      <c r="CG2089" s="311"/>
      <c r="CH2089" s="311"/>
      <c r="CI2089" s="311"/>
      <c r="CJ2089" s="311"/>
      <c r="CK2089" s="311"/>
      <c r="CL2089" s="311"/>
      <c r="CM2089" s="311"/>
      <c r="CN2089" s="311"/>
      <c r="CO2089" s="311"/>
      <c r="CP2089" s="311"/>
      <c r="CQ2089" s="311"/>
      <c r="CR2089" s="311"/>
      <c r="CS2089" s="311"/>
      <c r="CT2089" s="311"/>
      <c r="CU2089" s="311"/>
      <c r="CV2089" s="311"/>
      <c r="CW2089" s="311"/>
      <c r="CX2089" s="311"/>
      <c r="CY2089" s="311"/>
    </row>
    <row r="2090" spans="1:103" s="390" customFormat="1">
      <c r="A2090" s="324" t="s">
        <v>2347</v>
      </c>
      <c r="B2090" s="324">
        <v>7440680150</v>
      </c>
      <c r="C2090" s="324">
        <v>15</v>
      </c>
      <c r="D2090" s="324">
        <v>20</v>
      </c>
      <c r="E2090" s="395">
        <v>0.24068999999999996</v>
      </c>
      <c r="F2090" s="324">
        <v>0</v>
      </c>
      <c r="G2090" s="324">
        <v>0.8</v>
      </c>
      <c r="H2090" s="324">
        <v>0.65</v>
      </c>
      <c r="I2090" s="324">
        <v>1.1000000000000001</v>
      </c>
      <c r="J2090" s="326">
        <v>40</v>
      </c>
      <c r="K2090" s="326">
        <v>125</v>
      </c>
      <c r="L2090" s="326">
        <v>1</v>
      </c>
      <c r="M2090" s="324">
        <v>8</v>
      </c>
      <c r="N2090" s="324">
        <v>8</v>
      </c>
      <c r="O2090" s="324">
        <v>1.1000000000000001</v>
      </c>
      <c r="P2090" s="324">
        <v>101</v>
      </c>
      <c r="Q2090" s="324" t="s">
        <v>293</v>
      </c>
      <c r="R2090" s="324">
        <v>1</v>
      </c>
      <c r="S2090" s="324">
        <v>0</v>
      </c>
      <c r="T2090" s="324">
        <v>550</v>
      </c>
      <c r="U2090" s="324">
        <v>1.1000000000000001</v>
      </c>
      <c r="V2090" s="324">
        <v>0</v>
      </c>
      <c r="W2090" s="324">
        <v>1.3185599999999999E-7</v>
      </c>
      <c r="X2090" s="324">
        <v>69.09894969596462</v>
      </c>
      <c r="Y2090" s="324">
        <v>0.75280000000000002</v>
      </c>
      <c r="Z2090" s="324">
        <v>2.169</v>
      </c>
      <c r="AA2090" s="324">
        <v>1.3185599999999999E-7</v>
      </c>
      <c r="AB2090" s="324">
        <v>69.09894969596462</v>
      </c>
      <c r="AC2090" s="324">
        <v>0.75280000000000002</v>
      </c>
      <c r="AD2090" s="324">
        <v>2.169</v>
      </c>
      <c r="AE2090" s="324">
        <v>1.3185599999999999E-7</v>
      </c>
      <c r="AF2090" s="324">
        <v>69.09894969596462</v>
      </c>
      <c r="AG2090" s="324">
        <v>0.75280000000000002</v>
      </c>
      <c r="AH2090" s="324">
        <v>2.169</v>
      </c>
      <c r="AI2090" s="324">
        <v>0</v>
      </c>
      <c r="AJ2090" s="324">
        <v>0</v>
      </c>
      <c r="AK2090" s="324">
        <v>0</v>
      </c>
      <c r="AL2090" s="324">
        <v>0</v>
      </c>
      <c r="AM2090" s="396">
        <v>0</v>
      </c>
      <c r="AN2090" s="324">
        <v>0</v>
      </c>
      <c r="AO2090" s="324">
        <v>1000000000</v>
      </c>
      <c r="AP2090" s="324">
        <v>0</v>
      </c>
      <c r="AQ2090" s="324">
        <v>0</v>
      </c>
      <c r="AR2090" s="324">
        <v>0</v>
      </c>
      <c r="AS2090" s="324">
        <v>7440680150</v>
      </c>
      <c r="AT2090" s="324">
        <v>0</v>
      </c>
      <c r="AU2090" s="324">
        <v>0</v>
      </c>
      <c r="AV2090" s="324">
        <v>0</v>
      </c>
      <c r="AW2090" s="311"/>
      <c r="AX2090" s="311"/>
      <c r="AY2090" s="311"/>
      <c r="AZ2090" s="311"/>
      <c r="BA2090" s="311"/>
      <c r="BB2090" s="311"/>
      <c r="BC2090" s="311"/>
      <c r="BD2090" s="311"/>
      <c r="BE2090" s="311"/>
      <c r="BF2090" s="311"/>
      <c r="BG2090" s="311"/>
      <c r="BH2090" s="311"/>
      <c r="BI2090" s="311"/>
      <c r="BJ2090" s="311"/>
      <c r="BK2090" s="311"/>
      <c r="BL2090" s="311"/>
      <c r="BM2090" s="311"/>
      <c r="BN2090" s="311"/>
      <c r="BO2090" s="311"/>
      <c r="BP2090" s="311"/>
      <c r="BQ2090" s="311"/>
      <c r="BR2090" s="311"/>
      <c r="BS2090" s="311"/>
      <c r="BT2090" s="311"/>
      <c r="BU2090" s="311"/>
      <c r="BV2090" s="311"/>
      <c r="BW2090" s="311"/>
      <c r="BX2090" s="311"/>
      <c r="BY2090" s="311"/>
      <c r="BZ2090" s="311"/>
      <c r="CA2090" s="311"/>
      <c r="CB2090" s="311"/>
      <c r="CC2090" s="311"/>
      <c r="CD2090" s="311"/>
      <c r="CE2090" s="311"/>
      <c r="CF2090" s="311"/>
      <c r="CG2090" s="311"/>
      <c r="CH2090" s="311"/>
      <c r="CI2090" s="311"/>
      <c r="CJ2090" s="311"/>
      <c r="CK2090" s="311"/>
      <c r="CL2090" s="311"/>
      <c r="CM2090" s="311"/>
      <c r="CN2090" s="311"/>
      <c r="CO2090" s="311"/>
      <c r="CP2090" s="311"/>
      <c r="CQ2090" s="311"/>
      <c r="CR2090" s="311"/>
      <c r="CS2090" s="311"/>
      <c r="CT2090" s="311"/>
      <c r="CU2090" s="311"/>
      <c r="CV2090" s="311"/>
      <c r="CW2090" s="311"/>
      <c r="CX2090" s="311"/>
      <c r="CY2090" s="311"/>
    </row>
    <row r="2091" spans="1:103" s="390" customFormat="1">
      <c r="A2091" s="324" t="s">
        <v>2347</v>
      </c>
      <c r="B2091" s="324">
        <v>7440680180</v>
      </c>
      <c r="C2091" s="324">
        <v>18</v>
      </c>
      <c r="D2091" s="324">
        <v>20</v>
      </c>
      <c r="E2091" s="395">
        <v>0.32616000000000001</v>
      </c>
      <c r="F2091" s="324">
        <v>0</v>
      </c>
      <c r="G2091" s="324">
        <v>0.75</v>
      </c>
      <c r="H2091" s="324">
        <v>0.65</v>
      </c>
      <c r="I2091" s="324">
        <v>0.9</v>
      </c>
      <c r="J2091" s="326">
        <v>40</v>
      </c>
      <c r="K2091" s="326">
        <v>125</v>
      </c>
      <c r="L2091" s="326">
        <v>1</v>
      </c>
      <c r="M2091" s="324">
        <v>8</v>
      </c>
      <c r="N2091" s="324">
        <v>8</v>
      </c>
      <c r="O2091" s="324">
        <v>1.1000000000000001</v>
      </c>
      <c r="P2091" s="324">
        <v>101</v>
      </c>
      <c r="Q2091" s="324" t="s">
        <v>293</v>
      </c>
      <c r="R2091" s="324">
        <v>1</v>
      </c>
      <c r="S2091" s="324">
        <v>0</v>
      </c>
      <c r="T2091" s="324">
        <v>550</v>
      </c>
      <c r="U2091" s="324">
        <v>1.1000000000000001</v>
      </c>
      <c r="V2091" s="324">
        <v>0</v>
      </c>
      <c r="W2091" s="324">
        <v>1.3185599999999999E-7</v>
      </c>
      <c r="X2091" s="324">
        <v>77.200205867215644</v>
      </c>
      <c r="Y2091" s="324">
        <v>0.75280000000000002</v>
      </c>
      <c r="Z2091" s="324">
        <v>2.169</v>
      </c>
      <c r="AA2091" s="324">
        <v>1.3185599999999999E-7</v>
      </c>
      <c r="AB2091" s="324">
        <v>77.200205867215644</v>
      </c>
      <c r="AC2091" s="324">
        <v>0.75280000000000002</v>
      </c>
      <c r="AD2091" s="324">
        <v>2.169</v>
      </c>
      <c r="AE2091" s="324">
        <v>1.3185599999999999E-7</v>
      </c>
      <c r="AF2091" s="324">
        <v>77.200205867215644</v>
      </c>
      <c r="AG2091" s="324">
        <v>0.75280000000000002</v>
      </c>
      <c r="AH2091" s="324">
        <v>2.169</v>
      </c>
      <c r="AI2091" s="324">
        <v>0</v>
      </c>
      <c r="AJ2091" s="324">
        <v>0</v>
      </c>
      <c r="AK2091" s="324">
        <v>0</v>
      </c>
      <c r="AL2091" s="324">
        <v>0</v>
      </c>
      <c r="AM2091" s="396">
        <v>0</v>
      </c>
      <c r="AN2091" s="324">
        <v>0</v>
      </c>
      <c r="AO2091" s="324">
        <v>1000000000</v>
      </c>
      <c r="AP2091" s="324">
        <v>0</v>
      </c>
      <c r="AQ2091" s="324">
        <v>0</v>
      </c>
      <c r="AR2091" s="324">
        <v>0</v>
      </c>
      <c r="AS2091" s="324">
        <v>7440680180</v>
      </c>
      <c r="AT2091" s="324">
        <v>0</v>
      </c>
      <c r="AU2091" s="324">
        <v>0</v>
      </c>
      <c r="AV2091" s="324">
        <v>0</v>
      </c>
      <c r="AW2091" s="311"/>
      <c r="AX2091" s="311"/>
      <c r="AY2091" s="311"/>
      <c r="AZ2091" s="311"/>
      <c r="BA2091" s="311"/>
      <c r="BB2091" s="311"/>
      <c r="BC2091" s="311"/>
      <c r="BD2091" s="311"/>
      <c r="BE2091" s="311"/>
      <c r="BF2091" s="311"/>
      <c r="BG2091" s="311"/>
      <c r="BH2091" s="311"/>
      <c r="BI2091" s="311"/>
      <c r="BJ2091" s="311"/>
      <c r="BK2091" s="311"/>
      <c r="BL2091" s="311"/>
      <c r="BM2091" s="311"/>
      <c r="BN2091" s="311"/>
      <c r="BO2091" s="311"/>
      <c r="BP2091" s="311"/>
      <c r="BQ2091" s="311"/>
      <c r="BR2091" s="311"/>
      <c r="BS2091" s="311"/>
      <c r="BT2091" s="311"/>
      <c r="BU2091" s="311"/>
      <c r="BV2091" s="311"/>
      <c r="BW2091" s="311"/>
      <c r="BX2091" s="311"/>
      <c r="BY2091" s="311"/>
      <c r="BZ2091" s="311"/>
      <c r="CA2091" s="311"/>
      <c r="CB2091" s="311"/>
      <c r="CC2091" s="311"/>
      <c r="CD2091" s="311"/>
      <c r="CE2091" s="311"/>
      <c r="CF2091" s="311"/>
      <c r="CG2091" s="311"/>
      <c r="CH2091" s="311"/>
      <c r="CI2091" s="311"/>
      <c r="CJ2091" s="311"/>
      <c r="CK2091" s="311"/>
      <c r="CL2091" s="311"/>
      <c r="CM2091" s="311"/>
      <c r="CN2091" s="311"/>
      <c r="CO2091" s="311"/>
      <c r="CP2091" s="311"/>
      <c r="CQ2091" s="311"/>
      <c r="CR2091" s="311"/>
      <c r="CS2091" s="311"/>
      <c r="CT2091" s="311"/>
      <c r="CU2091" s="311"/>
      <c r="CV2091" s="311"/>
      <c r="CW2091" s="311"/>
      <c r="CX2091" s="311"/>
      <c r="CY2091" s="311"/>
    </row>
    <row r="2092" spans="1:103" s="390" customFormat="1">
      <c r="A2092" s="324" t="s">
        <v>2347</v>
      </c>
      <c r="B2092" s="324">
        <v>7440680220</v>
      </c>
      <c r="C2092" s="324">
        <v>22</v>
      </c>
      <c r="D2092" s="324">
        <v>20</v>
      </c>
      <c r="E2092" s="395">
        <v>0.39549999999999996</v>
      </c>
      <c r="F2092" s="324">
        <v>0</v>
      </c>
      <c r="G2092" s="324">
        <v>0.7</v>
      </c>
      <c r="H2092" s="324">
        <v>0.65</v>
      </c>
      <c r="I2092" s="324">
        <v>0.85</v>
      </c>
      <c r="J2092" s="326">
        <v>40</v>
      </c>
      <c r="K2092" s="326">
        <v>125</v>
      </c>
      <c r="L2092" s="326">
        <v>1</v>
      </c>
      <c r="M2092" s="324">
        <v>8</v>
      </c>
      <c r="N2092" s="324">
        <v>8</v>
      </c>
      <c r="O2092" s="324">
        <v>1.1000000000000001</v>
      </c>
      <c r="P2092" s="324">
        <v>101</v>
      </c>
      <c r="Q2092" s="324" t="s">
        <v>293</v>
      </c>
      <c r="R2092" s="324">
        <v>1</v>
      </c>
      <c r="S2092" s="324">
        <v>0</v>
      </c>
      <c r="T2092" s="324">
        <v>550</v>
      </c>
      <c r="U2092" s="324">
        <v>1.1000000000000001</v>
      </c>
      <c r="V2092" s="324">
        <v>0</v>
      </c>
      <c r="W2092" s="324">
        <v>1.3185599999999999E-7</v>
      </c>
      <c r="X2092" s="324">
        <v>82.91873963515755</v>
      </c>
      <c r="Y2092" s="324">
        <v>0.75280000000000002</v>
      </c>
      <c r="Z2092" s="324">
        <v>2.169</v>
      </c>
      <c r="AA2092" s="324">
        <v>1.3185599999999999E-7</v>
      </c>
      <c r="AB2092" s="324">
        <v>82.91873963515755</v>
      </c>
      <c r="AC2092" s="324">
        <v>0.75280000000000002</v>
      </c>
      <c r="AD2092" s="324">
        <v>2.169</v>
      </c>
      <c r="AE2092" s="324">
        <v>1.3185599999999999E-7</v>
      </c>
      <c r="AF2092" s="324">
        <v>82.91873963515755</v>
      </c>
      <c r="AG2092" s="324">
        <v>0.75280000000000002</v>
      </c>
      <c r="AH2092" s="324">
        <v>2.169</v>
      </c>
      <c r="AI2092" s="324">
        <v>0</v>
      </c>
      <c r="AJ2092" s="324">
        <v>0</v>
      </c>
      <c r="AK2092" s="324">
        <v>0</v>
      </c>
      <c r="AL2092" s="324">
        <v>0</v>
      </c>
      <c r="AM2092" s="396">
        <v>0</v>
      </c>
      <c r="AN2092" s="324">
        <v>0</v>
      </c>
      <c r="AO2092" s="324">
        <v>1000000000</v>
      </c>
      <c r="AP2092" s="324">
        <v>0</v>
      </c>
      <c r="AQ2092" s="324">
        <v>0</v>
      </c>
      <c r="AR2092" s="324">
        <v>0</v>
      </c>
      <c r="AS2092" s="324">
        <v>7440680220</v>
      </c>
      <c r="AT2092" s="324">
        <v>0</v>
      </c>
      <c r="AU2092" s="324">
        <v>0</v>
      </c>
      <c r="AV2092" s="324">
        <v>0</v>
      </c>
      <c r="AW2092" s="311"/>
      <c r="AX2092" s="311"/>
      <c r="AY2092" s="311"/>
      <c r="AZ2092" s="311"/>
      <c r="BA2092" s="311"/>
      <c r="BB2092" s="311"/>
      <c r="BC2092" s="311"/>
      <c r="BD2092" s="311"/>
      <c r="BE2092" s="311"/>
      <c r="BF2092" s="311"/>
      <c r="BG2092" s="311"/>
      <c r="BH2092" s="311"/>
      <c r="BI2092" s="311"/>
      <c r="BJ2092" s="311"/>
      <c r="BK2092" s="311"/>
      <c r="BL2092" s="311"/>
      <c r="BM2092" s="311"/>
      <c r="BN2092" s="311"/>
      <c r="BO2092" s="311"/>
      <c r="BP2092" s="311"/>
      <c r="BQ2092" s="311"/>
      <c r="BR2092" s="311"/>
      <c r="BS2092" s="311"/>
      <c r="BT2092" s="311"/>
      <c r="BU2092" s="311"/>
      <c r="BV2092" s="311"/>
      <c r="BW2092" s="311"/>
      <c r="BX2092" s="311"/>
      <c r="BY2092" s="311"/>
      <c r="BZ2092" s="311"/>
      <c r="CA2092" s="311"/>
      <c r="CB2092" s="311"/>
      <c r="CC2092" s="311"/>
      <c r="CD2092" s="311"/>
      <c r="CE2092" s="311"/>
      <c r="CF2092" s="311"/>
      <c r="CG2092" s="311"/>
      <c r="CH2092" s="311"/>
      <c r="CI2092" s="311"/>
      <c r="CJ2092" s="311"/>
      <c r="CK2092" s="311"/>
      <c r="CL2092" s="311"/>
      <c r="CM2092" s="311"/>
      <c r="CN2092" s="311"/>
      <c r="CO2092" s="311"/>
      <c r="CP2092" s="311"/>
      <c r="CQ2092" s="311"/>
      <c r="CR2092" s="311"/>
      <c r="CS2092" s="311"/>
      <c r="CT2092" s="311"/>
      <c r="CU2092" s="311"/>
      <c r="CV2092" s="311"/>
      <c r="CW2092" s="311"/>
      <c r="CX2092" s="311"/>
      <c r="CY2092" s="311"/>
    </row>
    <row r="2093" spans="1:103" s="390" customFormat="1">
      <c r="A2093" s="324" t="s">
        <v>2347</v>
      </c>
      <c r="B2093" s="324">
        <v>74406900022</v>
      </c>
      <c r="C2093" s="324">
        <v>0.22</v>
      </c>
      <c r="D2093" s="324">
        <v>30</v>
      </c>
      <c r="E2093" s="395">
        <v>1.4039999999999999E-2</v>
      </c>
      <c r="F2093" s="324">
        <v>0</v>
      </c>
      <c r="G2093" s="324">
        <v>7.5</v>
      </c>
      <c r="H2093" s="324">
        <v>0.65</v>
      </c>
      <c r="I2093" s="324">
        <v>5.5</v>
      </c>
      <c r="J2093" s="326">
        <v>40</v>
      </c>
      <c r="K2093" s="326">
        <v>125</v>
      </c>
      <c r="L2093" s="326">
        <v>1</v>
      </c>
      <c r="M2093" s="324">
        <v>8</v>
      </c>
      <c r="N2093" s="324">
        <v>8</v>
      </c>
      <c r="O2093" s="324">
        <v>1.35</v>
      </c>
      <c r="P2093" s="324">
        <v>101</v>
      </c>
      <c r="Q2093" s="324" t="s">
        <v>293</v>
      </c>
      <c r="R2093" s="324">
        <v>1</v>
      </c>
      <c r="S2093" s="324">
        <v>0</v>
      </c>
      <c r="T2093" s="324">
        <v>550</v>
      </c>
      <c r="U2093" s="324">
        <v>1.1000000000000001</v>
      </c>
      <c r="V2093" s="324">
        <v>0</v>
      </c>
      <c r="W2093" s="324">
        <v>1.51152E-7</v>
      </c>
      <c r="X2093" s="324">
        <v>9.1210613598673316</v>
      </c>
      <c r="Y2093" s="324">
        <v>0.75280000000000002</v>
      </c>
      <c r="Z2093" s="324">
        <v>2.169</v>
      </c>
      <c r="AA2093" s="324">
        <v>1.51152E-7</v>
      </c>
      <c r="AB2093" s="324">
        <v>9.1210613598673316</v>
      </c>
      <c r="AC2093" s="324">
        <v>0.75280000000000002</v>
      </c>
      <c r="AD2093" s="324">
        <v>2.169</v>
      </c>
      <c r="AE2093" s="324">
        <v>1.51152E-7</v>
      </c>
      <c r="AF2093" s="324">
        <v>9.1210613598673316</v>
      </c>
      <c r="AG2093" s="324">
        <v>0.75280000000000002</v>
      </c>
      <c r="AH2093" s="324">
        <v>2.169</v>
      </c>
      <c r="AI2093" s="324">
        <v>0</v>
      </c>
      <c r="AJ2093" s="324">
        <v>0</v>
      </c>
      <c r="AK2093" s="324">
        <v>0</v>
      </c>
      <c r="AL2093" s="324">
        <v>0</v>
      </c>
      <c r="AM2093" s="396">
        <v>0</v>
      </c>
      <c r="AN2093" s="324">
        <v>0</v>
      </c>
      <c r="AO2093" s="324">
        <v>1000000000</v>
      </c>
      <c r="AP2093" s="324">
        <v>0</v>
      </c>
      <c r="AQ2093" s="324">
        <v>0</v>
      </c>
      <c r="AR2093" s="324">
        <v>0</v>
      </c>
      <c r="AS2093" s="324">
        <v>74406900022</v>
      </c>
      <c r="AT2093" s="324">
        <v>0</v>
      </c>
      <c r="AU2093" s="324">
        <v>0</v>
      </c>
      <c r="AV2093" s="324">
        <v>0</v>
      </c>
      <c r="AW2093" s="311"/>
      <c r="AX2093" s="311"/>
      <c r="AY2093" s="311"/>
      <c r="AZ2093" s="311"/>
      <c r="BA2093" s="311"/>
      <c r="BB2093" s="311"/>
      <c r="BC2093" s="311"/>
      <c r="BD2093" s="311"/>
      <c r="BE2093" s="311"/>
      <c r="BF2093" s="311"/>
      <c r="BG2093" s="311"/>
      <c r="BH2093" s="311"/>
      <c r="BI2093" s="311"/>
      <c r="BJ2093" s="311"/>
      <c r="BK2093" s="311"/>
      <c r="BL2093" s="311"/>
      <c r="BM2093" s="311"/>
      <c r="BN2093" s="311"/>
      <c r="BO2093" s="311"/>
      <c r="BP2093" s="311"/>
      <c r="BQ2093" s="311"/>
      <c r="BR2093" s="311"/>
      <c r="BS2093" s="311"/>
      <c r="BT2093" s="311"/>
      <c r="BU2093" s="311"/>
      <c r="BV2093" s="311"/>
      <c r="BW2093" s="311"/>
      <c r="BX2093" s="311"/>
      <c r="BY2093" s="311"/>
      <c r="BZ2093" s="311"/>
      <c r="CA2093" s="311"/>
      <c r="CB2093" s="311"/>
      <c r="CC2093" s="311"/>
      <c r="CD2093" s="311"/>
      <c r="CE2093" s="311"/>
      <c r="CF2093" s="311"/>
      <c r="CG2093" s="311"/>
      <c r="CH2093" s="311"/>
      <c r="CI2093" s="311"/>
      <c r="CJ2093" s="311"/>
      <c r="CK2093" s="311"/>
      <c r="CL2093" s="311"/>
      <c r="CM2093" s="311"/>
      <c r="CN2093" s="311"/>
      <c r="CO2093" s="311"/>
      <c r="CP2093" s="311"/>
      <c r="CQ2093" s="311"/>
      <c r="CR2093" s="311"/>
      <c r="CS2093" s="311"/>
      <c r="CT2093" s="311"/>
      <c r="CU2093" s="311"/>
      <c r="CV2093" s="311"/>
      <c r="CW2093" s="311"/>
      <c r="CX2093" s="311"/>
      <c r="CY2093" s="311"/>
    </row>
    <row r="2094" spans="1:103" s="390" customFormat="1">
      <c r="A2094" s="324" t="s">
        <v>2347</v>
      </c>
      <c r="B2094" s="324">
        <v>74406900052</v>
      </c>
      <c r="C2094" s="324">
        <v>0.52</v>
      </c>
      <c r="D2094" s="324">
        <v>30</v>
      </c>
      <c r="E2094" s="395">
        <v>1.9949999999999999E-2</v>
      </c>
      <c r="F2094" s="324">
        <v>0</v>
      </c>
      <c r="G2094" s="324">
        <v>5.8</v>
      </c>
      <c r="H2094" s="324">
        <v>0.65</v>
      </c>
      <c r="I2094" s="324">
        <v>4.3</v>
      </c>
      <c r="J2094" s="326">
        <v>40</v>
      </c>
      <c r="K2094" s="326">
        <v>125</v>
      </c>
      <c r="L2094" s="326">
        <v>1</v>
      </c>
      <c r="M2094" s="324">
        <v>8</v>
      </c>
      <c r="N2094" s="324">
        <v>8</v>
      </c>
      <c r="O2094" s="324">
        <v>1.35</v>
      </c>
      <c r="P2094" s="324">
        <v>101</v>
      </c>
      <c r="Q2094" s="324" t="s">
        <v>293</v>
      </c>
      <c r="R2094" s="324">
        <v>1</v>
      </c>
      <c r="S2094" s="324">
        <v>0</v>
      </c>
      <c r="T2094" s="324">
        <v>550</v>
      </c>
      <c r="U2094" s="324">
        <v>1.1000000000000001</v>
      </c>
      <c r="V2094" s="324">
        <v>0</v>
      </c>
      <c r="W2094" s="324">
        <v>1.51152E-7</v>
      </c>
      <c r="X2094" s="324">
        <v>12.935323383084576</v>
      </c>
      <c r="Y2094" s="324">
        <v>0.75280000000000002</v>
      </c>
      <c r="Z2094" s="324">
        <v>2.169</v>
      </c>
      <c r="AA2094" s="324">
        <v>1.51152E-7</v>
      </c>
      <c r="AB2094" s="324">
        <v>12.935323383084576</v>
      </c>
      <c r="AC2094" s="324">
        <v>0.75280000000000002</v>
      </c>
      <c r="AD2094" s="324">
        <v>2.169</v>
      </c>
      <c r="AE2094" s="324">
        <v>1.51152E-7</v>
      </c>
      <c r="AF2094" s="324">
        <v>12.935323383084576</v>
      </c>
      <c r="AG2094" s="324">
        <v>0.75280000000000002</v>
      </c>
      <c r="AH2094" s="324">
        <v>2.169</v>
      </c>
      <c r="AI2094" s="324">
        <v>0</v>
      </c>
      <c r="AJ2094" s="324">
        <v>0</v>
      </c>
      <c r="AK2094" s="324">
        <v>0</v>
      </c>
      <c r="AL2094" s="324">
        <v>0</v>
      </c>
      <c r="AM2094" s="396">
        <v>0</v>
      </c>
      <c r="AN2094" s="324">
        <v>0</v>
      </c>
      <c r="AO2094" s="324">
        <v>1000000000</v>
      </c>
      <c r="AP2094" s="324">
        <v>0</v>
      </c>
      <c r="AQ2094" s="324">
        <v>0</v>
      </c>
      <c r="AR2094" s="324">
        <v>0</v>
      </c>
      <c r="AS2094" s="324">
        <v>74406900052</v>
      </c>
      <c r="AT2094" s="324">
        <v>0</v>
      </c>
      <c r="AU2094" s="324">
        <v>0</v>
      </c>
      <c r="AV2094" s="324">
        <v>0</v>
      </c>
      <c r="AW2094" s="311"/>
      <c r="AX2094" s="311"/>
      <c r="AY2094" s="311"/>
      <c r="AZ2094" s="311"/>
      <c r="BA2094" s="311"/>
      <c r="BB2094" s="311"/>
      <c r="BC2094" s="311"/>
      <c r="BD2094" s="311"/>
      <c r="BE2094" s="311"/>
      <c r="BF2094" s="311"/>
      <c r="BG2094" s="311"/>
      <c r="BH2094" s="311"/>
      <c r="BI2094" s="311"/>
      <c r="BJ2094" s="311"/>
      <c r="BK2094" s="311"/>
      <c r="BL2094" s="311"/>
      <c r="BM2094" s="311"/>
      <c r="BN2094" s="311"/>
      <c r="BO2094" s="311"/>
      <c r="BP2094" s="311"/>
      <c r="BQ2094" s="311"/>
      <c r="BR2094" s="311"/>
      <c r="BS2094" s="311"/>
      <c r="BT2094" s="311"/>
      <c r="BU2094" s="311"/>
      <c r="BV2094" s="311"/>
      <c r="BW2094" s="311"/>
      <c r="BX2094" s="311"/>
      <c r="BY2094" s="311"/>
      <c r="BZ2094" s="311"/>
      <c r="CA2094" s="311"/>
      <c r="CB2094" s="311"/>
      <c r="CC2094" s="311"/>
      <c r="CD2094" s="311"/>
      <c r="CE2094" s="311"/>
      <c r="CF2094" s="311"/>
      <c r="CG2094" s="311"/>
      <c r="CH2094" s="311"/>
      <c r="CI2094" s="311"/>
      <c r="CJ2094" s="311"/>
      <c r="CK2094" s="311"/>
      <c r="CL2094" s="311"/>
      <c r="CM2094" s="311"/>
      <c r="CN2094" s="311"/>
      <c r="CO2094" s="311"/>
      <c r="CP2094" s="311"/>
      <c r="CQ2094" s="311"/>
      <c r="CR2094" s="311"/>
      <c r="CS2094" s="311"/>
      <c r="CT2094" s="311"/>
      <c r="CU2094" s="311"/>
      <c r="CV2094" s="311"/>
      <c r="CW2094" s="311"/>
      <c r="CX2094" s="311"/>
      <c r="CY2094" s="311"/>
    </row>
    <row r="2095" spans="1:103" s="390" customFormat="1">
      <c r="A2095" s="324" t="s">
        <v>2347</v>
      </c>
      <c r="B2095" s="324">
        <v>7440690010</v>
      </c>
      <c r="C2095" s="324">
        <v>1</v>
      </c>
      <c r="D2095" s="324">
        <v>20</v>
      </c>
      <c r="E2095" s="395">
        <v>2.6040000000000001E-2</v>
      </c>
      <c r="F2095" s="324">
        <v>0</v>
      </c>
      <c r="G2095" s="324">
        <v>3.8</v>
      </c>
      <c r="H2095" s="324">
        <v>0.65</v>
      </c>
      <c r="I2095" s="324">
        <v>3.6</v>
      </c>
      <c r="J2095" s="326">
        <v>40</v>
      </c>
      <c r="K2095" s="326">
        <v>125</v>
      </c>
      <c r="L2095" s="326">
        <v>1</v>
      </c>
      <c r="M2095" s="324">
        <v>8</v>
      </c>
      <c r="N2095" s="324">
        <v>8</v>
      </c>
      <c r="O2095" s="324">
        <v>1.35</v>
      </c>
      <c r="P2095" s="324">
        <v>101</v>
      </c>
      <c r="Q2095" s="324" t="s">
        <v>293</v>
      </c>
      <c r="R2095" s="324">
        <v>1</v>
      </c>
      <c r="S2095" s="324">
        <v>0</v>
      </c>
      <c r="T2095" s="324">
        <v>550</v>
      </c>
      <c r="U2095" s="324">
        <v>1.1000000000000001</v>
      </c>
      <c r="V2095" s="324">
        <v>0</v>
      </c>
      <c r="W2095" s="324">
        <v>1.51152E-7</v>
      </c>
      <c r="X2095" s="324">
        <v>17.768301350390903</v>
      </c>
      <c r="Y2095" s="324">
        <v>0.75280000000000002</v>
      </c>
      <c r="Z2095" s="324">
        <v>2.169</v>
      </c>
      <c r="AA2095" s="324">
        <v>1.51152E-7</v>
      </c>
      <c r="AB2095" s="324">
        <v>17.768301350390903</v>
      </c>
      <c r="AC2095" s="324">
        <v>0.75280000000000002</v>
      </c>
      <c r="AD2095" s="324">
        <v>2.169</v>
      </c>
      <c r="AE2095" s="324">
        <v>1.51152E-7</v>
      </c>
      <c r="AF2095" s="324">
        <v>17.768301350390903</v>
      </c>
      <c r="AG2095" s="324">
        <v>0.75280000000000002</v>
      </c>
      <c r="AH2095" s="324">
        <v>2.169</v>
      </c>
      <c r="AI2095" s="324">
        <v>0</v>
      </c>
      <c r="AJ2095" s="324">
        <v>0</v>
      </c>
      <c r="AK2095" s="324">
        <v>0</v>
      </c>
      <c r="AL2095" s="324">
        <v>0</v>
      </c>
      <c r="AM2095" s="396">
        <v>0</v>
      </c>
      <c r="AN2095" s="324">
        <v>0</v>
      </c>
      <c r="AO2095" s="324">
        <v>1000000000</v>
      </c>
      <c r="AP2095" s="324">
        <v>0</v>
      </c>
      <c r="AQ2095" s="324">
        <v>0</v>
      </c>
      <c r="AR2095" s="324">
        <v>0</v>
      </c>
      <c r="AS2095" s="324">
        <v>7440690010</v>
      </c>
      <c r="AT2095" s="324">
        <v>0</v>
      </c>
      <c r="AU2095" s="324">
        <v>0</v>
      </c>
      <c r="AV2095" s="324">
        <v>0</v>
      </c>
      <c r="AW2095" s="311"/>
      <c r="AX2095" s="311"/>
      <c r="AY2095" s="311"/>
      <c r="AZ2095" s="311"/>
      <c r="BA2095" s="311"/>
      <c r="BB2095" s="311"/>
      <c r="BC2095" s="311"/>
      <c r="BD2095" s="311"/>
      <c r="BE2095" s="311"/>
      <c r="BF2095" s="311"/>
      <c r="BG2095" s="311"/>
      <c r="BH2095" s="311"/>
      <c r="BI2095" s="311"/>
      <c r="BJ2095" s="311"/>
      <c r="BK2095" s="311"/>
      <c r="BL2095" s="311"/>
      <c r="BM2095" s="311"/>
      <c r="BN2095" s="311"/>
      <c r="BO2095" s="311"/>
      <c r="BP2095" s="311"/>
      <c r="BQ2095" s="311"/>
      <c r="BR2095" s="311"/>
      <c r="BS2095" s="311"/>
      <c r="BT2095" s="311"/>
      <c r="BU2095" s="311"/>
      <c r="BV2095" s="311"/>
      <c r="BW2095" s="311"/>
      <c r="BX2095" s="311"/>
      <c r="BY2095" s="311"/>
      <c r="BZ2095" s="311"/>
      <c r="CA2095" s="311"/>
      <c r="CB2095" s="311"/>
      <c r="CC2095" s="311"/>
      <c r="CD2095" s="311"/>
      <c r="CE2095" s="311"/>
      <c r="CF2095" s="311"/>
      <c r="CG2095" s="311"/>
      <c r="CH2095" s="311"/>
      <c r="CI2095" s="311"/>
      <c r="CJ2095" s="311"/>
      <c r="CK2095" s="311"/>
      <c r="CL2095" s="311"/>
      <c r="CM2095" s="311"/>
      <c r="CN2095" s="311"/>
      <c r="CO2095" s="311"/>
      <c r="CP2095" s="311"/>
      <c r="CQ2095" s="311"/>
      <c r="CR2095" s="311"/>
      <c r="CS2095" s="311"/>
      <c r="CT2095" s="311"/>
      <c r="CU2095" s="311"/>
      <c r="CV2095" s="311"/>
      <c r="CW2095" s="311"/>
      <c r="CX2095" s="311"/>
      <c r="CY2095" s="311"/>
    </row>
    <row r="2096" spans="1:103" s="390" customFormat="1">
      <c r="A2096" s="324" t="s">
        <v>2347</v>
      </c>
      <c r="B2096" s="324">
        <v>7440690016</v>
      </c>
      <c r="C2096" s="324">
        <v>1.6</v>
      </c>
      <c r="D2096" s="324">
        <v>20</v>
      </c>
      <c r="E2096" s="395">
        <v>3.5090000000000003E-2</v>
      </c>
      <c r="F2096" s="324">
        <v>0</v>
      </c>
      <c r="G2096" s="324">
        <v>3.3</v>
      </c>
      <c r="H2096" s="324">
        <v>0.65</v>
      </c>
      <c r="I2096" s="324">
        <v>3.1</v>
      </c>
      <c r="J2096" s="326">
        <v>40</v>
      </c>
      <c r="K2096" s="326">
        <v>125</v>
      </c>
      <c r="L2096" s="326">
        <v>1</v>
      </c>
      <c r="M2096" s="324">
        <v>8</v>
      </c>
      <c r="N2096" s="324">
        <v>8</v>
      </c>
      <c r="O2096" s="324">
        <v>1.35</v>
      </c>
      <c r="P2096" s="324">
        <v>101</v>
      </c>
      <c r="Q2096" s="324" t="s">
        <v>293</v>
      </c>
      <c r="R2096" s="324">
        <v>1</v>
      </c>
      <c r="S2096" s="324">
        <v>0</v>
      </c>
      <c r="T2096" s="324">
        <v>550</v>
      </c>
      <c r="U2096" s="324">
        <v>1.1000000000000001</v>
      </c>
      <c r="V2096" s="324">
        <v>0</v>
      </c>
      <c r="W2096" s="324">
        <v>1.51152E-7</v>
      </c>
      <c r="X2096" s="324">
        <v>22.111663902708678</v>
      </c>
      <c r="Y2096" s="324">
        <v>0.75280000000000002</v>
      </c>
      <c r="Z2096" s="324">
        <v>2.169</v>
      </c>
      <c r="AA2096" s="324">
        <v>1.51152E-7</v>
      </c>
      <c r="AB2096" s="324">
        <v>22.111663902708678</v>
      </c>
      <c r="AC2096" s="324">
        <v>0.75280000000000002</v>
      </c>
      <c r="AD2096" s="324">
        <v>2.169</v>
      </c>
      <c r="AE2096" s="324">
        <v>1.51152E-7</v>
      </c>
      <c r="AF2096" s="324">
        <v>22.111663902708678</v>
      </c>
      <c r="AG2096" s="324">
        <v>0.75280000000000002</v>
      </c>
      <c r="AH2096" s="324">
        <v>2.169</v>
      </c>
      <c r="AI2096" s="324">
        <v>0</v>
      </c>
      <c r="AJ2096" s="324">
        <v>0</v>
      </c>
      <c r="AK2096" s="324">
        <v>0</v>
      </c>
      <c r="AL2096" s="324">
        <v>0</v>
      </c>
      <c r="AM2096" s="396">
        <v>0</v>
      </c>
      <c r="AN2096" s="324">
        <v>0</v>
      </c>
      <c r="AO2096" s="324">
        <v>1000000000</v>
      </c>
      <c r="AP2096" s="324">
        <v>0</v>
      </c>
      <c r="AQ2096" s="324">
        <v>0</v>
      </c>
      <c r="AR2096" s="324">
        <v>0</v>
      </c>
      <c r="AS2096" s="324">
        <v>7440690016</v>
      </c>
      <c r="AT2096" s="324">
        <v>0</v>
      </c>
      <c r="AU2096" s="324">
        <v>0</v>
      </c>
      <c r="AV2096" s="324">
        <v>0</v>
      </c>
      <c r="AW2096" s="311"/>
      <c r="AX2096" s="311"/>
      <c r="AY2096" s="311"/>
      <c r="AZ2096" s="311"/>
      <c r="BA2096" s="311"/>
      <c r="BB2096" s="311"/>
      <c r="BC2096" s="311"/>
      <c r="BD2096" s="311"/>
      <c r="BE2096" s="311"/>
      <c r="BF2096" s="311"/>
      <c r="BG2096" s="311"/>
      <c r="BH2096" s="311"/>
      <c r="BI2096" s="311"/>
      <c r="BJ2096" s="311"/>
      <c r="BK2096" s="311"/>
      <c r="BL2096" s="311"/>
      <c r="BM2096" s="311"/>
      <c r="BN2096" s="311"/>
      <c r="BO2096" s="311"/>
      <c r="BP2096" s="311"/>
      <c r="BQ2096" s="311"/>
      <c r="BR2096" s="311"/>
      <c r="BS2096" s="311"/>
      <c r="BT2096" s="311"/>
      <c r="BU2096" s="311"/>
      <c r="BV2096" s="311"/>
      <c r="BW2096" s="311"/>
      <c r="BX2096" s="311"/>
      <c r="BY2096" s="311"/>
      <c r="BZ2096" s="311"/>
      <c r="CA2096" s="311"/>
      <c r="CB2096" s="311"/>
      <c r="CC2096" s="311"/>
      <c r="CD2096" s="311"/>
      <c r="CE2096" s="311"/>
      <c r="CF2096" s="311"/>
      <c r="CG2096" s="311"/>
      <c r="CH2096" s="311"/>
      <c r="CI2096" s="311"/>
      <c r="CJ2096" s="311"/>
      <c r="CK2096" s="311"/>
      <c r="CL2096" s="311"/>
      <c r="CM2096" s="311"/>
      <c r="CN2096" s="311"/>
      <c r="CO2096" s="311"/>
      <c r="CP2096" s="311"/>
      <c r="CQ2096" s="311"/>
      <c r="CR2096" s="311"/>
      <c r="CS2096" s="311"/>
      <c r="CT2096" s="311"/>
      <c r="CU2096" s="311"/>
      <c r="CV2096" s="311"/>
      <c r="CW2096" s="311"/>
      <c r="CX2096" s="311"/>
      <c r="CY2096" s="311"/>
    </row>
    <row r="2097" spans="1:103" s="390" customFormat="1">
      <c r="A2097" s="324" t="s">
        <v>2347</v>
      </c>
      <c r="B2097" s="324">
        <v>7440690022</v>
      </c>
      <c r="C2097" s="324">
        <v>2.2000000000000002</v>
      </c>
      <c r="D2097" s="324">
        <v>20</v>
      </c>
      <c r="E2097" s="395">
        <v>4.5150000000000003E-2</v>
      </c>
      <c r="F2097" s="324">
        <v>0</v>
      </c>
      <c r="G2097" s="324">
        <v>2.85</v>
      </c>
      <c r="H2097" s="324">
        <v>0.65</v>
      </c>
      <c r="I2097" s="324">
        <v>2.8</v>
      </c>
      <c r="J2097" s="326">
        <v>40</v>
      </c>
      <c r="K2097" s="326">
        <v>125</v>
      </c>
      <c r="L2097" s="326">
        <v>1</v>
      </c>
      <c r="M2097" s="324">
        <v>8</v>
      </c>
      <c r="N2097" s="324">
        <v>8</v>
      </c>
      <c r="O2097" s="324">
        <v>1.35</v>
      </c>
      <c r="P2097" s="324">
        <v>101</v>
      </c>
      <c r="Q2097" s="324" t="s">
        <v>293</v>
      </c>
      <c r="R2097" s="324">
        <v>1</v>
      </c>
      <c r="S2097" s="324">
        <v>0</v>
      </c>
      <c r="T2097" s="324">
        <v>550</v>
      </c>
      <c r="U2097" s="324">
        <v>1.1000000000000001</v>
      </c>
      <c r="V2097" s="324">
        <v>0</v>
      </c>
      <c r="W2097" s="324">
        <v>1.51152E-7</v>
      </c>
      <c r="X2097" s="324">
        <v>24.875621890547265</v>
      </c>
      <c r="Y2097" s="324">
        <v>0.75280000000000002</v>
      </c>
      <c r="Z2097" s="324">
        <v>2.169</v>
      </c>
      <c r="AA2097" s="324">
        <v>1.51152E-7</v>
      </c>
      <c r="AB2097" s="324">
        <v>24.875621890547265</v>
      </c>
      <c r="AC2097" s="324">
        <v>0.75280000000000002</v>
      </c>
      <c r="AD2097" s="324">
        <v>2.169</v>
      </c>
      <c r="AE2097" s="324">
        <v>1.51152E-7</v>
      </c>
      <c r="AF2097" s="324">
        <v>24.875621890547265</v>
      </c>
      <c r="AG2097" s="324">
        <v>0.75280000000000002</v>
      </c>
      <c r="AH2097" s="324">
        <v>2.169</v>
      </c>
      <c r="AI2097" s="324">
        <v>0</v>
      </c>
      <c r="AJ2097" s="324">
        <v>0</v>
      </c>
      <c r="AK2097" s="324">
        <v>0</v>
      </c>
      <c r="AL2097" s="324">
        <v>0</v>
      </c>
      <c r="AM2097" s="396">
        <v>0</v>
      </c>
      <c r="AN2097" s="324">
        <v>0</v>
      </c>
      <c r="AO2097" s="324">
        <v>1000000000</v>
      </c>
      <c r="AP2097" s="324">
        <v>0</v>
      </c>
      <c r="AQ2097" s="324">
        <v>0</v>
      </c>
      <c r="AR2097" s="324">
        <v>0</v>
      </c>
      <c r="AS2097" s="324">
        <v>7440690022</v>
      </c>
      <c r="AT2097" s="324">
        <v>0</v>
      </c>
      <c r="AU2097" s="324">
        <v>0</v>
      </c>
      <c r="AV2097" s="324">
        <v>0</v>
      </c>
      <c r="AW2097" s="311"/>
      <c r="AX2097" s="311"/>
      <c r="AY2097" s="311"/>
      <c r="AZ2097" s="311"/>
      <c r="BA2097" s="311"/>
      <c r="BB2097" s="311"/>
      <c r="BC2097" s="311"/>
      <c r="BD2097" s="311"/>
      <c r="BE2097" s="311"/>
      <c r="BF2097" s="311"/>
      <c r="BG2097" s="311"/>
      <c r="BH2097" s="311"/>
      <c r="BI2097" s="311"/>
      <c r="BJ2097" s="311"/>
      <c r="BK2097" s="311"/>
      <c r="BL2097" s="311"/>
      <c r="BM2097" s="311"/>
      <c r="BN2097" s="311"/>
      <c r="BO2097" s="311"/>
      <c r="BP2097" s="311"/>
      <c r="BQ2097" s="311"/>
      <c r="BR2097" s="311"/>
      <c r="BS2097" s="311"/>
      <c r="BT2097" s="311"/>
      <c r="BU2097" s="311"/>
      <c r="BV2097" s="311"/>
      <c r="BW2097" s="311"/>
      <c r="BX2097" s="311"/>
      <c r="BY2097" s="311"/>
      <c r="BZ2097" s="311"/>
      <c r="CA2097" s="311"/>
      <c r="CB2097" s="311"/>
      <c r="CC2097" s="311"/>
      <c r="CD2097" s="311"/>
      <c r="CE2097" s="311"/>
      <c r="CF2097" s="311"/>
      <c r="CG2097" s="311"/>
      <c r="CH2097" s="311"/>
      <c r="CI2097" s="311"/>
      <c r="CJ2097" s="311"/>
      <c r="CK2097" s="311"/>
      <c r="CL2097" s="311"/>
      <c r="CM2097" s="311"/>
      <c r="CN2097" s="311"/>
      <c r="CO2097" s="311"/>
      <c r="CP2097" s="311"/>
      <c r="CQ2097" s="311"/>
      <c r="CR2097" s="311"/>
      <c r="CS2097" s="311"/>
      <c r="CT2097" s="311"/>
      <c r="CU2097" s="311"/>
      <c r="CV2097" s="311"/>
      <c r="CW2097" s="311"/>
      <c r="CX2097" s="311"/>
      <c r="CY2097" s="311"/>
    </row>
    <row r="2098" spans="1:103" s="390" customFormat="1">
      <c r="A2098" s="324" t="s">
        <v>2347</v>
      </c>
      <c r="B2098" s="324">
        <v>7440690033</v>
      </c>
      <c r="C2098" s="324">
        <v>3.3</v>
      </c>
      <c r="D2098" s="324">
        <v>20</v>
      </c>
      <c r="E2098" s="395">
        <v>5.2080000000000001E-2</v>
      </c>
      <c r="F2098" s="324">
        <v>0</v>
      </c>
      <c r="G2098" s="324">
        <v>2.2999999999999998</v>
      </c>
      <c r="H2098" s="324">
        <v>0.65</v>
      </c>
      <c r="I2098" s="324">
        <v>2.5499999999999998</v>
      </c>
      <c r="J2098" s="326">
        <v>40</v>
      </c>
      <c r="K2098" s="326">
        <v>125</v>
      </c>
      <c r="L2098" s="326">
        <v>1</v>
      </c>
      <c r="M2098" s="324">
        <v>8</v>
      </c>
      <c r="N2098" s="324">
        <v>8</v>
      </c>
      <c r="O2098" s="324">
        <v>1.35</v>
      </c>
      <c r="P2098" s="324">
        <v>101</v>
      </c>
      <c r="Q2098" s="324" t="s">
        <v>293</v>
      </c>
      <c r="R2098" s="324">
        <v>1</v>
      </c>
      <c r="S2098" s="324">
        <v>0</v>
      </c>
      <c r="T2098" s="324">
        <v>550</v>
      </c>
      <c r="U2098" s="324">
        <v>1.1000000000000001</v>
      </c>
      <c r="V2098" s="324">
        <v>0</v>
      </c>
      <c r="W2098" s="324">
        <v>1.51152E-7</v>
      </c>
      <c r="X2098" s="324">
        <v>31.572904707233068</v>
      </c>
      <c r="Y2098" s="324">
        <v>0.75280000000000002</v>
      </c>
      <c r="Z2098" s="324">
        <v>2.169</v>
      </c>
      <c r="AA2098" s="324">
        <v>1.51152E-7</v>
      </c>
      <c r="AB2098" s="324">
        <v>31.572904707233068</v>
      </c>
      <c r="AC2098" s="324">
        <v>0.75280000000000002</v>
      </c>
      <c r="AD2098" s="324">
        <v>2.169</v>
      </c>
      <c r="AE2098" s="324">
        <v>1.51152E-7</v>
      </c>
      <c r="AF2098" s="324">
        <v>31.572904707233068</v>
      </c>
      <c r="AG2098" s="324">
        <v>0.75280000000000002</v>
      </c>
      <c r="AH2098" s="324">
        <v>2.169</v>
      </c>
      <c r="AI2098" s="324">
        <v>0</v>
      </c>
      <c r="AJ2098" s="324">
        <v>0</v>
      </c>
      <c r="AK2098" s="324">
        <v>0</v>
      </c>
      <c r="AL2098" s="324">
        <v>0</v>
      </c>
      <c r="AM2098" s="396">
        <v>0</v>
      </c>
      <c r="AN2098" s="324">
        <v>0</v>
      </c>
      <c r="AO2098" s="324">
        <v>1000000000</v>
      </c>
      <c r="AP2098" s="324">
        <v>0</v>
      </c>
      <c r="AQ2098" s="324">
        <v>0</v>
      </c>
      <c r="AR2098" s="324">
        <v>0</v>
      </c>
      <c r="AS2098" s="324">
        <v>7440690033</v>
      </c>
      <c r="AT2098" s="324">
        <v>0</v>
      </c>
      <c r="AU2098" s="324">
        <v>0</v>
      </c>
      <c r="AV2098" s="324">
        <v>0</v>
      </c>
      <c r="AW2098" s="311"/>
      <c r="AX2098" s="311"/>
      <c r="AY2098" s="311"/>
      <c r="AZ2098" s="311"/>
      <c r="BA2098" s="311"/>
      <c r="BB2098" s="311"/>
      <c r="BC2098" s="311"/>
      <c r="BD2098" s="311"/>
      <c r="BE2098" s="311"/>
      <c r="BF2098" s="311"/>
      <c r="BG2098" s="311"/>
      <c r="BH2098" s="311"/>
      <c r="BI2098" s="311"/>
      <c r="BJ2098" s="311"/>
      <c r="BK2098" s="311"/>
      <c r="BL2098" s="311"/>
      <c r="BM2098" s="311"/>
      <c r="BN2098" s="311"/>
      <c r="BO2098" s="311"/>
      <c r="BP2098" s="311"/>
      <c r="BQ2098" s="311"/>
      <c r="BR2098" s="311"/>
      <c r="BS2098" s="311"/>
      <c r="BT2098" s="311"/>
      <c r="BU2098" s="311"/>
      <c r="BV2098" s="311"/>
      <c r="BW2098" s="311"/>
      <c r="BX2098" s="311"/>
      <c r="BY2098" s="311"/>
      <c r="BZ2098" s="311"/>
      <c r="CA2098" s="311"/>
      <c r="CB2098" s="311"/>
      <c r="CC2098" s="311"/>
      <c r="CD2098" s="311"/>
      <c r="CE2098" s="311"/>
      <c r="CF2098" s="311"/>
      <c r="CG2098" s="311"/>
      <c r="CH2098" s="311"/>
      <c r="CI2098" s="311"/>
      <c r="CJ2098" s="311"/>
      <c r="CK2098" s="311"/>
      <c r="CL2098" s="311"/>
      <c r="CM2098" s="311"/>
      <c r="CN2098" s="311"/>
      <c r="CO2098" s="311"/>
      <c r="CP2098" s="311"/>
      <c r="CQ2098" s="311"/>
      <c r="CR2098" s="311"/>
      <c r="CS2098" s="311"/>
      <c r="CT2098" s="311"/>
      <c r="CU2098" s="311"/>
      <c r="CV2098" s="311"/>
      <c r="CW2098" s="311"/>
      <c r="CX2098" s="311"/>
      <c r="CY2098" s="311"/>
    </row>
    <row r="2099" spans="1:103" s="390" customFormat="1">
      <c r="A2099" s="324" t="s">
        <v>2347</v>
      </c>
      <c r="B2099" s="324">
        <v>7440690047</v>
      </c>
      <c r="C2099" s="324">
        <v>4.7</v>
      </c>
      <c r="D2099" s="324">
        <v>20</v>
      </c>
      <c r="E2099" s="395">
        <v>7.0000000000000007E-2</v>
      </c>
      <c r="F2099" s="324">
        <v>0</v>
      </c>
      <c r="G2099" s="324">
        <v>1.8</v>
      </c>
      <c r="H2099" s="324">
        <v>0.65</v>
      </c>
      <c r="I2099" s="324">
        <v>2.2000000000000002</v>
      </c>
      <c r="J2099" s="326">
        <v>40</v>
      </c>
      <c r="K2099" s="326">
        <v>125</v>
      </c>
      <c r="L2099" s="326">
        <v>1</v>
      </c>
      <c r="M2099" s="324">
        <v>8</v>
      </c>
      <c r="N2099" s="324">
        <v>8</v>
      </c>
      <c r="O2099" s="324">
        <v>1.35</v>
      </c>
      <c r="P2099" s="324">
        <v>101</v>
      </c>
      <c r="Q2099" s="324" t="s">
        <v>293</v>
      </c>
      <c r="R2099" s="324">
        <v>1</v>
      </c>
      <c r="S2099" s="324">
        <v>0</v>
      </c>
      <c r="T2099" s="324">
        <v>550</v>
      </c>
      <c r="U2099" s="324">
        <v>1.1000000000000001</v>
      </c>
      <c r="V2099" s="324">
        <v>0</v>
      </c>
      <c r="W2099" s="324">
        <v>1.51152E-7</v>
      </c>
      <c r="X2099" s="324">
        <v>38.971807628524047</v>
      </c>
      <c r="Y2099" s="324">
        <v>0.75280000000000002</v>
      </c>
      <c r="Z2099" s="324">
        <v>2.169</v>
      </c>
      <c r="AA2099" s="324">
        <v>1.51152E-7</v>
      </c>
      <c r="AB2099" s="324">
        <v>38.971807628524047</v>
      </c>
      <c r="AC2099" s="324">
        <v>0.75280000000000002</v>
      </c>
      <c r="AD2099" s="324">
        <v>2.169</v>
      </c>
      <c r="AE2099" s="324">
        <v>1.51152E-7</v>
      </c>
      <c r="AF2099" s="324">
        <v>38.971807628524047</v>
      </c>
      <c r="AG2099" s="324">
        <v>0.75280000000000002</v>
      </c>
      <c r="AH2099" s="324">
        <v>2.169</v>
      </c>
      <c r="AI2099" s="324">
        <v>0</v>
      </c>
      <c r="AJ2099" s="324">
        <v>0</v>
      </c>
      <c r="AK2099" s="324">
        <v>0</v>
      </c>
      <c r="AL2099" s="324">
        <v>0</v>
      </c>
      <c r="AM2099" s="396">
        <v>0</v>
      </c>
      <c r="AN2099" s="324">
        <v>0</v>
      </c>
      <c r="AO2099" s="324">
        <v>1000000000</v>
      </c>
      <c r="AP2099" s="324">
        <v>0</v>
      </c>
      <c r="AQ2099" s="324">
        <v>0</v>
      </c>
      <c r="AR2099" s="324">
        <v>0</v>
      </c>
      <c r="AS2099" s="324">
        <v>7440690047</v>
      </c>
      <c r="AT2099" s="324">
        <v>0</v>
      </c>
      <c r="AU2099" s="324">
        <v>0</v>
      </c>
      <c r="AV2099" s="324">
        <v>0</v>
      </c>
      <c r="AW2099" s="311"/>
      <c r="AX2099" s="311"/>
      <c r="AY2099" s="311"/>
      <c r="AZ2099" s="311"/>
      <c r="BA2099" s="311"/>
      <c r="BB2099" s="311"/>
      <c r="BC2099" s="311"/>
      <c r="BD2099" s="311"/>
      <c r="BE2099" s="311"/>
      <c r="BF2099" s="311"/>
      <c r="BG2099" s="311"/>
      <c r="BH2099" s="311"/>
      <c r="BI2099" s="311"/>
      <c r="BJ2099" s="311"/>
      <c r="BK2099" s="311"/>
      <c r="BL2099" s="311"/>
      <c r="BM2099" s="311"/>
      <c r="BN2099" s="311"/>
      <c r="BO2099" s="311"/>
      <c r="BP2099" s="311"/>
      <c r="BQ2099" s="311"/>
      <c r="BR2099" s="311"/>
      <c r="BS2099" s="311"/>
      <c r="BT2099" s="311"/>
      <c r="BU2099" s="311"/>
      <c r="BV2099" s="311"/>
      <c r="BW2099" s="311"/>
      <c r="BX2099" s="311"/>
      <c r="BY2099" s="311"/>
      <c r="BZ2099" s="311"/>
      <c r="CA2099" s="311"/>
      <c r="CB2099" s="311"/>
      <c r="CC2099" s="311"/>
      <c r="CD2099" s="311"/>
      <c r="CE2099" s="311"/>
      <c r="CF2099" s="311"/>
      <c r="CG2099" s="311"/>
      <c r="CH2099" s="311"/>
      <c r="CI2099" s="311"/>
      <c r="CJ2099" s="311"/>
      <c r="CK2099" s="311"/>
      <c r="CL2099" s="311"/>
      <c r="CM2099" s="311"/>
      <c r="CN2099" s="311"/>
      <c r="CO2099" s="311"/>
      <c r="CP2099" s="311"/>
      <c r="CQ2099" s="311"/>
      <c r="CR2099" s="311"/>
      <c r="CS2099" s="311"/>
      <c r="CT2099" s="311"/>
      <c r="CU2099" s="311"/>
      <c r="CV2099" s="311"/>
      <c r="CW2099" s="311"/>
      <c r="CX2099" s="311"/>
      <c r="CY2099" s="311"/>
    </row>
    <row r="2100" spans="1:103" s="390" customFormat="1">
      <c r="A2100" s="324" t="s">
        <v>2347</v>
      </c>
      <c r="B2100" s="324">
        <v>7440690068</v>
      </c>
      <c r="C2100" s="324">
        <v>6.8</v>
      </c>
      <c r="D2100" s="324">
        <v>20</v>
      </c>
      <c r="E2100" s="395">
        <v>0.10999999999999999</v>
      </c>
      <c r="F2100" s="324">
        <v>0</v>
      </c>
      <c r="G2100" s="324">
        <v>1.65</v>
      </c>
      <c r="H2100" s="324">
        <v>0.65</v>
      </c>
      <c r="I2100" s="324">
        <v>1.75</v>
      </c>
      <c r="J2100" s="326">
        <v>40</v>
      </c>
      <c r="K2100" s="326">
        <v>125</v>
      </c>
      <c r="L2100" s="326">
        <v>1</v>
      </c>
      <c r="M2100" s="324">
        <v>8</v>
      </c>
      <c r="N2100" s="324">
        <v>8</v>
      </c>
      <c r="O2100" s="324">
        <v>1.35</v>
      </c>
      <c r="P2100" s="324">
        <v>101</v>
      </c>
      <c r="Q2100" s="324" t="s">
        <v>293</v>
      </c>
      <c r="R2100" s="324">
        <v>1</v>
      </c>
      <c r="S2100" s="324">
        <v>0</v>
      </c>
      <c r="T2100" s="324">
        <v>550</v>
      </c>
      <c r="U2100" s="324">
        <v>1.1000000000000001</v>
      </c>
      <c r="V2100" s="324">
        <v>0</v>
      </c>
      <c r="W2100" s="324">
        <v>1.51152E-7</v>
      </c>
      <c r="X2100" s="324">
        <v>44.514270751505627</v>
      </c>
      <c r="Y2100" s="324">
        <v>0.75280000000000002</v>
      </c>
      <c r="Z2100" s="324">
        <v>2.169</v>
      </c>
      <c r="AA2100" s="324">
        <v>1.51152E-7</v>
      </c>
      <c r="AB2100" s="324">
        <v>44.514270751505627</v>
      </c>
      <c r="AC2100" s="324">
        <v>0.75280000000000002</v>
      </c>
      <c r="AD2100" s="324">
        <v>2.169</v>
      </c>
      <c r="AE2100" s="324">
        <v>1.51152E-7</v>
      </c>
      <c r="AF2100" s="324">
        <v>44.514270751505627</v>
      </c>
      <c r="AG2100" s="324">
        <v>0.75280000000000002</v>
      </c>
      <c r="AH2100" s="324">
        <v>2.169</v>
      </c>
      <c r="AI2100" s="324">
        <v>0</v>
      </c>
      <c r="AJ2100" s="324">
        <v>0</v>
      </c>
      <c r="AK2100" s="324">
        <v>0</v>
      </c>
      <c r="AL2100" s="324">
        <v>0</v>
      </c>
      <c r="AM2100" s="396">
        <v>0</v>
      </c>
      <c r="AN2100" s="324">
        <v>0</v>
      </c>
      <c r="AO2100" s="324">
        <v>1000000000</v>
      </c>
      <c r="AP2100" s="324">
        <v>0</v>
      </c>
      <c r="AQ2100" s="324">
        <v>0</v>
      </c>
      <c r="AR2100" s="324">
        <v>0</v>
      </c>
      <c r="AS2100" s="324">
        <v>7440690068</v>
      </c>
      <c r="AT2100" s="324">
        <v>0</v>
      </c>
      <c r="AU2100" s="324">
        <v>0</v>
      </c>
      <c r="AV2100" s="324">
        <v>0</v>
      </c>
      <c r="AW2100" s="311"/>
      <c r="AX2100" s="311"/>
      <c r="AY2100" s="311"/>
      <c r="AZ2100" s="311"/>
      <c r="BA2100" s="311"/>
      <c r="BB2100" s="311"/>
      <c r="BC2100" s="311"/>
      <c r="BD2100" s="311"/>
      <c r="BE2100" s="311"/>
      <c r="BF2100" s="311"/>
      <c r="BG2100" s="311"/>
      <c r="BH2100" s="311"/>
      <c r="BI2100" s="311"/>
      <c r="BJ2100" s="311"/>
      <c r="BK2100" s="311"/>
      <c r="BL2100" s="311"/>
      <c r="BM2100" s="311"/>
      <c r="BN2100" s="311"/>
      <c r="BO2100" s="311"/>
      <c r="BP2100" s="311"/>
      <c r="BQ2100" s="311"/>
      <c r="BR2100" s="311"/>
      <c r="BS2100" s="311"/>
      <c r="BT2100" s="311"/>
      <c r="BU2100" s="311"/>
      <c r="BV2100" s="311"/>
      <c r="BW2100" s="311"/>
      <c r="BX2100" s="311"/>
      <c r="BY2100" s="311"/>
      <c r="BZ2100" s="311"/>
      <c r="CA2100" s="311"/>
      <c r="CB2100" s="311"/>
      <c r="CC2100" s="311"/>
      <c r="CD2100" s="311"/>
      <c r="CE2100" s="311"/>
      <c r="CF2100" s="311"/>
      <c r="CG2100" s="311"/>
      <c r="CH2100" s="311"/>
      <c r="CI2100" s="311"/>
      <c r="CJ2100" s="311"/>
      <c r="CK2100" s="311"/>
      <c r="CL2100" s="311"/>
      <c r="CM2100" s="311"/>
      <c r="CN2100" s="311"/>
      <c r="CO2100" s="311"/>
      <c r="CP2100" s="311"/>
      <c r="CQ2100" s="311"/>
      <c r="CR2100" s="311"/>
      <c r="CS2100" s="311"/>
      <c r="CT2100" s="311"/>
      <c r="CU2100" s="311"/>
      <c r="CV2100" s="311"/>
      <c r="CW2100" s="311"/>
      <c r="CX2100" s="311"/>
      <c r="CY2100" s="311"/>
    </row>
    <row r="2101" spans="1:103" s="390" customFormat="1">
      <c r="A2101" s="324" t="s">
        <v>2347</v>
      </c>
      <c r="B2101" s="324">
        <v>7440690082</v>
      </c>
      <c r="C2101" s="324">
        <v>8.1999999999999993</v>
      </c>
      <c r="D2101" s="324">
        <v>20</v>
      </c>
      <c r="E2101" s="395">
        <v>0.11484</v>
      </c>
      <c r="F2101" s="324">
        <v>0</v>
      </c>
      <c r="G2101" s="324">
        <v>1.5</v>
      </c>
      <c r="H2101" s="324">
        <v>0.65</v>
      </c>
      <c r="I2101" s="324">
        <v>1.65</v>
      </c>
      <c r="J2101" s="326">
        <v>40</v>
      </c>
      <c r="K2101" s="326">
        <v>125</v>
      </c>
      <c r="L2101" s="326">
        <v>1</v>
      </c>
      <c r="M2101" s="324">
        <v>8</v>
      </c>
      <c r="N2101" s="324">
        <v>8</v>
      </c>
      <c r="O2101" s="324">
        <v>1.35</v>
      </c>
      <c r="P2101" s="324">
        <v>101</v>
      </c>
      <c r="Q2101" s="324" t="s">
        <v>293</v>
      </c>
      <c r="R2101" s="324">
        <v>1</v>
      </c>
      <c r="S2101" s="324">
        <v>0</v>
      </c>
      <c r="T2101" s="324">
        <v>550</v>
      </c>
      <c r="U2101" s="324">
        <v>1.1000000000000001</v>
      </c>
      <c r="V2101" s="324">
        <v>0</v>
      </c>
      <c r="W2101" s="324">
        <v>1.51152E-7</v>
      </c>
      <c r="X2101" s="324">
        <v>48.566690357735133</v>
      </c>
      <c r="Y2101" s="324">
        <v>0.75280000000000002</v>
      </c>
      <c r="Z2101" s="324">
        <v>2.169</v>
      </c>
      <c r="AA2101" s="324">
        <v>1.51152E-7</v>
      </c>
      <c r="AB2101" s="324">
        <v>48.566690357735133</v>
      </c>
      <c r="AC2101" s="324">
        <v>0.75280000000000002</v>
      </c>
      <c r="AD2101" s="324">
        <v>2.169</v>
      </c>
      <c r="AE2101" s="324">
        <v>1.51152E-7</v>
      </c>
      <c r="AF2101" s="324">
        <v>48.566690357735133</v>
      </c>
      <c r="AG2101" s="324">
        <v>0.75280000000000002</v>
      </c>
      <c r="AH2101" s="324">
        <v>2.169</v>
      </c>
      <c r="AI2101" s="324">
        <v>0</v>
      </c>
      <c r="AJ2101" s="324">
        <v>0</v>
      </c>
      <c r="AK2101" s="324">
        <v>0</v>
      </c>
      <c r="AL2101" s="324">
        <v>0</v>
      </c>
      <c r="AM2101" s="396">
        <v>0</v>
      </c>
      <c r="AN2101" s="324">
        <v>0</v>
      </c>
      <c r="AO2101" s="324">
        <v>1000000000</v>
      </c>
      <c r="AP2101" s="324">
        <v>0</v>
      </c>
      <c r="AQ2101" s="324">
        <v>0</v>
      </c>
      <c r="AR2101" s="324">
        <v>0</v>
      </c>
      <c r="AS2101" s="324">
        <v>7440690082</v>
      </c>
      <c r="AT2101" s="324">
        <v>0</v>
      </c>
      <c r="AU2101" s="324">
        <v>0</v>
      </c>
      <c r="AV2101" s="324">
        <v>0</v>
      </c>
      <c r="AW2101" s="311"/>
      <c r="AX2101" s="311"/>
      <c r="AY2101" s="311"/>
      <c r="AZ2101" s="311"/>
      <c r="BA2101" s="311"/>
      <c r="BB2101" s="311"/>
      <c r="BC2101" s="311"/>
      <c r="BD2101" s="311"/>
      <c r="BE2101" s="311"/>
      <c r="BF2101" s="311"/>
      <c r="BG2101" s="311"/>
      <c r="BH2101" s="311"/>
      <c r="BI2101" s="311"/>
      <c r="BJ2101" s="311"/>
      <c r="BK2101" s="311"/>
      <c r="BL2101" s="311"/>
      <c r="BM2101" s="311"/>
      <c r="BN2101" s="311"/>
      <c r="BO2101" s="311"/>
      <c r="BP2101" s="311"/>
      <c r="BQ2101" s="311"/>
      <c r="BR2101" s="311"/>
      <c r="BS2101" s="311"/>
      <c r="BT2101" s="311"/>
      <c r="BU2101" s="311"/>
      <c r="BV2101" s="311"/>
      <c r="BW2101" s="311"/>
      <c r="BX2101" s="311"/>
      <c r="BY2101" s="311"/>
      <c r="BZ2101" s="311"/>
      <c r="CA2101" s="311"/>
      <c r="CB2101" s="311"/>
      <c r="CC2101" s="311"/>
      <c r="CD2101" s="311"/>
      <c r="CE2101" s="311"/>
      <c r="CF2101" s="311"/>
      <c r="CG2101" s="311"/>
      <c r="CH2101" s="311"/>
      <c r="CI2101" s="311"/>
      <c r="CJ2101" s="311"/>
      <c r="CK2101" s="311"/>
      <c r="CL2101" s="311"/>
      <c r="CM2101" s="311"/>
      <c r="CN2101" s="311"/>
      <c r="CO2101" s="311"/>
      <c r="CP2101" s="311"/>
      <c r="CQ2101" s="311"/>
      <c r="CR2101" s="311"/>
      <c r="CS2101" s="311"/>
      <c r="CT2101" s="311"/>
      <c r="CU2101" s="311"/>
      <c r="CV2101" s="311"/>
      <c r="CW2101" s="311"/>
      <c r="CX2101" s="311"/>
      <c r="CY2101" s="311"/>
    </row>
    <row r="2102" spans="1:103" s="390" customFormat="1">
      <c r="A2102" s="324" t="s">
        <v>2347</v>
      </c>
      <c r="B2102" s="324">
        <v>7440690100</v>
      </c>
      <c r="C2102" s="324">
        <v>10</v>
      </c>
      <c r="D2102" s="324">
        <v>20</v>
      </c>
      <c r="E2102" s="395">
        <v>0.13552</v>
      </c>
      <c r="F2102" s="324">
        <v>0</v>
      </c>
      <c r="G2102" s="324">
        <v>1.25</v>
      </c>
      <c r="H2102" s="324">
        <v>0.65</v>
      </c>
      <c r="I2102" s="324">
        <v>1.55</v>
      </c>
      <c r="J2102" s="326">
        <v>40</v>
      </c>
      <c r="K2102" s="326">
        <v>125</v>
      </c>
      <c r="L2102" s="326">
        <v>1</v>
      </c>
      <c r="M2102" s="324">
        <v>8</v>
      </c>
      <c r="N2102" s="324">
        <v>8</v>
      </c>
      <c r="O2102" s="324">
        <v>1.35</v>
      </c>
      <c r="P2102" s="324">
        <v>101</v>
      </c>
      <c r="Q2102" s="324" t="s">
        <v>293</v>
      </c>
      <c r="R2102" s="324">
        <v>1</v>
      </c>
      <c r="S2102" s="324">
        <v>0</v>
      </c>
      <c r="T2102" s="324">
        <v>550</v>
      </c>
      <c r="U2102" s="324">
        <v>1.1000000000000001</v>
      </c>
      <c r="V2102" s="324">
        <v>0</v>
      </c>
      <c r="W2102" s="324">
        <v>1.51152E-7</v>
      </c>
      <c r="X2102" s="324">
        <v>54.077438892494051</v>
      </c>
      <c r="Y2102" s="324">
        <v>0.75280000000000002</v>
      </c>
      <c r="Z2102" s="324">
        <v>2.169</v>
      </c>
      <c r="AA2102" s="324">
        <v>1.51152E-7</v>
      </c>
      <c r="AB2102" s="324">
        <v>54.077438892494051</v>
      </c>
      <c r="AC2102" s="324">
        <v>0.75280000000000002</v>
      </c>
      <c r="AD2102" s="324">
        <v>2.169</v>
      </c>
      <c r="AE2102" s="324">
        <v>1.51152E-7</v>
      </c>
      <c r="AF2102" s="324">
        <v>54.077438892494051</v>
      </c>
      <c r="AG2102" s="324">
        <v>0.75280000000000002</v>
      </c>
      <c r="AH2102" s="324">
        <v>2.169</v>
      </c>
      <c r="AI2102" s="324">
        <v>0</v>
      </c>
      <c r="AJ2102" s="324">
        <v>0</v>
      </c>
      <c r="AK2102" s="324">
        <v>0</v>
      </c>
      <c r="AL2102" s="324">
        <v>0</v>
      </c>
      <c r="AM2102" s="396">
        <v>0</v>
      </c>
      <c r="AN2102" s="324">
        <v>0</v>
      </c>
      <c r="AO2102" s="324">
        <v>1000000000</v>
      </c>
      <c r="AP2102" s="324">
        <v>0</v>
      </c>
      <c r="AQ2102" s="324">
        <v>0</v>
      </c>
      <c r="AR2102" s="324">
        <v>0</v>
      </c>
      <c r="AS2102" s="324">
        <v>7440690100</v>
      </c>
      <c r="AT2102" s="324">
        <v>0</v>
      </c>
      <c r="AU2102" s="324">
        <v>0</v>
      </c>
      <c r="AV2102" s="324">
        <v>0</v>
      </c>
      <c r="AW2102" s="311"/>
      <c r="AX2102" s="311"/>
      <c r="AY2102" s="311"/>
      <c r="AZ2102" s="311"/>
      <c r="BA2102" s="311"/>
      <c r="BB2102" s="311"/>
      <c r="BC2102" s="311"/>
      <c r="BD2102" s="311"/>
      <c r="BE2102" s="311"/>
      <c r="BF2102" s="311"/>
      <c r="BG2102" s="311"/>
      <c r="BH2102" s="311"/>
      <c r="BI2102" s="311"/>
      <c r="BJ2102" s="311"/>
      <c r="BK2102" s="311"/>
      <c r="BL2102" s="311"/>
      <c r="BM2102" s="311"/>
      <c r="BN2102" s="311"/>
      <c r="BO2102" s="311"/>
      <c r="BP2102" s="311"/>
      <c r="BQ2102" s="311"/>
      <c r="BR2102" s="311"/>
      <c r="BS2102" s="311"/>
      <c r="BT2102" s="311"/>
      <c r="BU2102" s="311"/>
      <c r="BV2102" s="311"/>
      <c r="BW2102" s="311"/>
      <c r="BX2102" s="311"/>
      <c r="BY2102" s="311"/>
      <c r="BZ2102" s="311"/>
      <c r="CA2102" s="311"/>
      <c r="CB2102" s="311"/>
      <c r="CC2102" s="311"/>
      <c r="CD2102" s="311"/>
      <c r="CE2102" s="311"/>
      <c r="CF2102" s="311"/>
      <c r="CG2102" s="311"/>
      <c r="CH2102" s="311"/>
      <c r="CI2102" s="311"/>
      <c r="CJ2102" s="311"/>
      <c r="CK2102" s="311"/>
      <c r="CL2102" s="311"/>
      <c r="CM2102" s="311"/>
      <c r="CN2102" s="311"/>
      <c r="CO2102" s="311"/>
      <c r="CP2102" s="311"/>
      <c r="CQ2102" s="311"/>
      <c r="CR2102" s="311"/>
      <c r="CS2102" s="311"/>
      <c r="CT2102" s="311"/>
      <c r="CU2102" s="311"/>
      <c r="CV2102" s="311"/>
      <c r="CW2102" s="311"/>
      <c r="CX2102" s="311"/>
      <c r="CY2102" s="311"/>
    </row>
    <row r="2103" spans="1:103" s="390" customFormat="1">
      <c r="A2103" s="324" t="s">
        <v>2347</v>
      </c>
      <c r="B2103" s="324">
        <v>7440690120</v>
      </c>
      <c r="C2103" s="324">
        <v>12</v>
      </c>
      <c r="D2103" s="324">
        <v>20</v>
      </c>
      <c r="E2103" s="395">
        <v>0.17019999999999999</v>
      </c>
      <c r="F2103" s="324">
        <v>0</v>
      </c>
      <c r="G2103" s="324">
        <v>1.2</v>
      </c>
      <c r="H2103" s="324">
        <v>0.65</v>
      </c>
      <c r="I2103" s="324">
        <v>1.35</v>
      </c>
      <c r="J2103" s="326">
        <v>40</v>
      </c>
      <c r="K2103" s="326">
        <v>125</v>
      </c>
      <c r="L2103" s="326">
        <v>1</v>
      </c>
      <c r="M2103" s="324">
        <v>8</v>
      </c>
      <c r="N2103" s="324">
        <v>8</v>
      </c>
      <c r="O2103" s="324">
        <v>1.35</v>
      </c>
      <c r="P2103" s="324">
        <v>101</v>
      </c>
      <c r="Q2103" s="324" t="s">
        <v>293</v>
      </c>
      <c r="R2103" s="324">
        <v>1</v>
      </c>
      <c r="S2103" s="324">
        <v>0</v>
      </c>
      <c r="T2103" s="324">
        <v>550</v>
      </c>
      <c r="U2103" s="324">
        <v>1.1000000000000001</v>
      </c>
      <c r="V2103" s="324">
        <v>0</v>
      </c>
      <c r="W2103" s="324">
        <v>1.51152E-7</v>
      </c>
      <c r="X2103" s="324">
        <v>59.701492537313442</v>
      </c>
      <c r="Y2103" s="324">
        <v>0.75280000000000002</v>
      </c>
      <c r="Z2103" s="324">
        <v>2.169</v>
      </c>
      <c r="AA2103" s="324">
        <v>1.51152E-7</v>
      </c>
      <c r="AB2103" s="324">
        <v>59.701492537313442</v>
      </c>
      <c r="AC2103" s="324">
        <v>0.75280000000000002</v>
      </c>
      <c r="AD2103" s="324">
        <v>2.169</v>
      </c>
      <c r="AE2103" s="324">
        <v>1.51152E-7</v>
      </c>
      <c r="AF2103" s="324">
        <v>59.701492537313442</v>
      </c>
      <c r="AG2103" s="324">
        <v>0.75280000000000002</v>
      </c>
      <c r="AH2103" s="324">
        <v>2.169</v>
      </c>
      <c r="AI2103" s="324">
        <v>0</v>
      </c>
      <c r="AJ2103" s="324">
        <v>0</v>
      </c>
      <c r="AK2103" s="324">
        <v>0</v>
      </c>
      <c r="AL2103" s="324">
        <v>0</v>
      </c>
      <c r="AM2103" s="396">
        <v>0</v>
      </c>
      <c r="AN2103" s="324">
        <v>0</v>
      </c>
      <c r="AO2103" s="324">
        <v>1000000000</v>
      </c>
      <c r="AP2103" s="324">
        <v>0</v>
      </c>
      <c r="AQ2103" s="324">
        <v>0</v>
      </c>
      <c r="AR2103" s="324">
        <v>0</v>
      </c>
      <c r="AS2103" s="324">
        <v>7440690120</v>
      </c>
      <c r="AT2103" s="324">
        <v>0</v>
      </c>
      <c r="AU2103" s="324">
        <v>0</v>
      </c>
      <c r="AV2103" s="324">
        <v>0</v>
      </c>
      <c r="AW2103" s="311"/>
      <c r="AX2103" s="311"/>
      <c r="AY2103" s="311"/>
      <c r="AZ2103" s="311"/>
      <c r="BA2103" s="311"/>
      <c r="BB2103" s="311"/>
      <c r="BC2103" s="311"/>
      <c r="BD2103" s="311"/>
      <c r="BE2103" s="311"/>
      <c r="BF2103" s="311"/>
      <c r="BG2103" s="311"/>
      <c r="BH2103" s="311"/>
      <c r="BI2103" s="311"/>
      <c r="BJ2103" s="311"/>
      <c r="BK2103" s="311"/>
      <c r="BL2103" s="311"/>
      <c r="BM2103" s="311"/>
      <c r="BN2103" s="311"/>
      <c r="BO2103" s="311"/>
      <c r="BP2103" s="311"/>
      <c r="BQ2103" s="311"/>
      <c r="BR2103" s="311"/>
      <c r="BS2103" s="311"/>
      <c r="BT2103" s="311"/>
      <c r="BU2103" s="311"/>
      <c r="BV2103" s="311"/>
      <c r="BW2103" s="311"/>
      <c r="BX2103" s="311"/>
      <c r="BY2103" s="311"/>
      <c r="BZ2103" s="311"/>
      <c r="CA2103" s="311"/>
      <c r="CB2103" s="311"/>
      <c r="CC2103" s="311"/>
      <c r="CD2103" s="311"/>
      <c r="CE2103" s="311"/>
      <c r="CF2103" s="311"/>
      <c r="CG2103" s="311"/>
      <c r="CH2103" s="311"/>
      <c r="CI2103" s="311"/>
      <c r="CJ2103" s="311"/>
      <c r="CK2103" s="311"/>
      <c r="CL2103" s="311"/>
      <c r="CM2103" s="311"/>
      <c r="CN2103" s="311"/>
      <c r="CO2103" s="311"/>
      <c r="CP2103" s="311"/>
      <c r="CQ2103" s="311"/>
      <c r="CR2103" s="311"/>
      <c r="CS2103" s="311"/>
      <c r="CT2103" s="311"/>
      <c r="CU2103" s="311"/>
      <c r="CV2103" s="311"/>
      <c r="CW2103" s="311"/>
      <c r="CX2103" s="311"/>
      <c r="CY2103" s="311"/>
    </row>
    <row r="2104" spans="1:103" s="390" customFormat="1">
      <c r="A2104" s="324" t="s">
        <v>2347</v>
      </c>
      <c r="B2104" s="324">
        <v>7440690150</v>
      </c>
      <c r="C2104" s="324">
        <v>15</v>
      </c>
      <c r="D2104" s="324">
        <v>20</v>
      </c>
      <c r="E2104" s="395">
        <v>0.20048000000000002</v>
      </c>
      <c r="F2104" s="324">
        <v>0</v>
      </c>
      <c r="G2104" s="324">
        <v>1.1000000000000001</v>
      </c>
      <c r="H2104" s="324">
        <v>0.65</v>
      </c>
      <c r="I2104" s="324">
        <v>1.25</v>
      </c>
      <c r="J2104" s="326">
        <v>40</v>
      </c>
      <c r="K2104" s="326">
        <v>125</v>
      </c>
      <c r="L2104" s="326">
        <v>1</v>
      </c>
      <c r="M2104" s="324">
        <v>8</v>
      </c>
      <c r="N2104" s="324">
        <v>8</v>
      </c>
      <c r="O2104" s="324">
        <v>1.35</v>
      </c>
      <c r="P2104" s="324">
        <v>101</v>
      </c>
      <c r="Q2104" s="324" t="s">
        <v>293</v>
      </c>
      <c r="R2104" s="324">
        <v>1</v>
      </c>
      <c r="S2104" s="324">
        <v>0</v>
      </c>
      <c r="T2104" s="324">
        <v>550</v>
      </c>
      <c r="U2104" s="324">
        <v>1.1000000000000001</v>
      </c>
      <c r="V2104" s="324">
        <v>0</v>
      </c>
      <c r="W2104" s="324">
        <v>1.51152E-7</v>
      </c>
      <c r="X2104" s="324">
        <v>64.333504889346372</v>
      </c>
      <c r="Y2104" s="324">
        <v>0.75280000000000002</v>
      </c>
      <c r="Z2104" s="324">
        <v>2.169</v>
      </c>
      <c r="AA2104" s="324">
        <v>1.51152E-7</v>
      </c>
      <c r="AB2104" s="324">
        <v>64.333504889346372</v>
      </c>
      <c r="AC2104" s="324">
        <v>0.75280000000000002</v>
      </c>
      <c r="AD2104" s="324">
        <v>2.169</v>
      </c>
      <c r="AE2104" s="324">
        <v>1.51152E-7</v>
      </c>
      <c r="AF2104" s="324">
        <v>64.333504889346372</v>
      </c>
      <c r="AG2104" s="324">
        <v>0.75280000000000002</v>
      </c>
      <c r="AH2104" s="324">
        <v>2.169</v>
      </c>
      <c r="AI2104" s="324">
        <v>0</v>
      </c>
      <c r="AJ2104" s="324">
        <v>0</v>
      </c>
      <c r="AK2104" s="324">
        <v>0</v>
      </c>
      <c r="AL2104" s="324">
        <v>0</v>
      </c>
      <c r="AM2104" s="396">
        <v>0</v>
      </c>
      <c r="AN2104" s="324">
        <v>0</v>
      </c>
      <c r="AO2104" s="324">
        <v>1000000000</v>
      </c>
      <c r="AP2104" s="324">
        <v>0</v>
      </c>
      <c r="AQ2104" s="324">
        <v>0</v>
      </c>
      <c r="AR2104" s="324">
        <v>0</v>
      </c>
      <c r="AS2104" s="324">
        <v>7440690150</v>
      </c>
      <c r="AT2104" s="324">
        <v>0</v>
      </c>
      <c r="AU2104" s="324">
        <v>0</v>
      </c>
      <c r="AV2104" s="324">
        <v>0</v>
      </c>
      <c r="AW2104" s="311"/>
      <c r="AX2104" s="311"/>
      <c r="AY2104" s="311"/>
      <c r="AZ2104" s="311"/>
      <c r="BA2104" s="311"/>
      <c r="BB2104" s="311"/>
      <c r="BC2104" s="311"/>
      <c r="BD2104" s="311"/>
      <c r="BE2104" s="311"/>
      <c r="BF2104" s="311"/>
      <c r="BG2104" s="311"/>
      <c r="BH2104" s="311"/>
      <c r="BI2104" s="311"/>
      <c r="BJ2104" s="311"/>
      <c r="BK2104" s="311"/>
      <c r="BL2104" s="311"/>
      <c r="BM2104" s="311"/>
      <c r="BN2104" s="311"/>
      <c r="BO2104" s="311"/>
      <c r="BP2104" s="311"/>
      <c r="BQ2104" s="311"/>
      <c r="BR2104" s="311"/>
      <c r="BS2104" s="311"/>
      <c r="BT2104" s="311"/>
      <c r="BU2104" s="311"/>
      <c r="BV2104" s="311"/>
      <c r="BW2104" s="311"/>
      <c r="BX2104" s="311"/>
      <c r="BY2104" s="311"/>
      <c r="BZ2104" s="311"/>
      <c r="CA2104" s="311"/>
      <c r="CB2104" s="311"/>
      <c r="CC2104" s="311"/>
      <c r="CD2104" s="311"/>
      <c r="CE2104" s="311"/>
      <c r="CF2104" s="311"/>
      <c r="CG2104" s="311"/>
      <c r="CH2104" s="311"/>
      <c r="CI2104" s="311"/>
      <c r="CJ2104" s="311"/>
      <c r="CK2104" s="311"/>
      <c r="CL2104" s="311"/>
      <c r="CM2104" s="311"/>
      <c r="CN2104" s="311"/>
      <c r="CO2104" s="311"/>
      <c r="CP2104" s="311"/>
      <c r="CQ2104" s="311"/>
      <c r="CR2104" s="311"/>
      <c r="CS2104" s="311"/>
      <c r="CT2104" s="311"/>
      <c r="CU2104" s="311"/>
      <c r="CV2104" s="311"/>
      <c r="CW2104" s="311"/>
      <c r="CX2104" s="311"/>
      <c r="CY2104" s="311"/>
    </row>
    <row r="2105" spans="1:103" s="390" customFormat="1">
      <c r="A2105" s="324" t="s">
        <v>2347</v>
      </c>
      <c r="B2105" s="324">
        <v>7440690180</v>
      </c>
      <c r="C2105" s="324">
        <v>18</v>
      </c>
      <c r="D2105" s="324">
        <v>20</v>
      </c>
      <c r="E2105" s="395">
        <v>0.24975000000000003</v>
      </c>
      <c r="F2105" s="324">
        <v>0</v>
      </c>
      <c r="G2105" s="324">
        <v>1.05</v>
      </c>
      <c r="H2105" s="324">
        <v>0.65</v>
      </c>
      <c r="I2105" s="324">
        <v>1.1000000000000001</v>
      </c>
      <c r="J2105" s="326">
        <v>40</v>
      </c>
      <c r="K2105" s="326">
        <v>125</v>
      </c>
      <c r="L2105" s="326">
        <v>1</v>
      </c>
      <c r="M2105" s="324">
        <v>8</v>
      </c>
      <c r="N2105" s="324">
        <v>8</v>
      </c>
      <c r="O2105" s="324">
        <v>1.35</v>
      </c>
      <c r="P2105" s="324">
        <v>101</v>
      </c>
      <c r="Q2105" s="324" t="s">
        <v>293</v>
      </c>
      <c r="R2105" s="324">
        <v>1</v>
      </c>
      <c r="S2105" s="324">
        <v>0</v>
      </c>
      <c r="T2105" s="324">
        <v>550</v>
      </c>
      <c r="U2105" s="324">
        <v>1.1000000000000001</v>
      </c>
      <c r="V2105" s="324">
        <v>0</v>
      </c>
      <c r="W2105" s="324">
        <v>1.51152E-7</v>
      </c>
      <c r="X2105" s="324">
        <v>67.84260515603799</v>
      </c>
      <c r="Y2105" s="324">
        <v>0.75280000000000002</v>
      </c>
      <c r="Z2105" s="324">
        <v>2.169</v>
      </c>
      <c r="AA2105" s="324">
        <v>1.51152E-7</v>
      </c>
      <c r="AB2105" s="324">
        <v>67.84260515603799</v>
      </c>
      <c r="AC2105" s="324">
        <v>0.75280000000000002</v>
      </c>
      <c r="AD2105" s="324">
        <v>2.169</v>
      </c>
      <c r="AE2105" s="324">
        <v>1.51152E-7</v>
      </c>
      <c r="AF2105" s="324">
        <v>67.84260515603799</v>
      </c>
      <c r="AG2105" s="324">
        <v>0.75280000000000002</v>
      </c>
      <c r="AH2105" s="324">
        <v>2.169</v>
      </c>
      <c r="AI2105" s="324">
        <v>0</v>
      </c>
      <c r="AJ2105" s="324">
        <v>0</v>
      </c>
      <c r="AK2105" s="324">
        <v>0</v>
      </c>
      <c r="AL2105" s="324">
        <v>0</v>
      </c>
      <c r="AM2105" s="396">
        <v>0</v>
      </c>
      <c r="AN2105" s="324">
        <v>0</v>
      </c>
      <c r="AO2105" s="324">
        <v>1000000000</v>
      </c>
      <c r="AP2105" s="324">
        <v>0</v>
      </c>
      <c r="AQ2105" s="324">
        <v>0</v>
      </c>
      <c r="AR2105" s="324">
        <v>0</v>
      </c>
      <c r="AS2105" s="324">
        <v>7440690180</v>
      </c>
      <c r="AT2105" s="324">
        <v>0</v>
      </c>
      <c r="AU2105" s="324">
        <v>0</v>
      </c>
      <c r="AV2105" s="324">
        <v>0</v>
      </c>
      <c r="AW2105" s="311"/>
      <c r="AX2105" s="311"/>
      <c r="AY2105" s="311"/>
      <c r="AZ2105" s="311"/>
      <c r="BA2105" s="311"/>
      <c r="BB2105" s="311"/>
      <c r="BC2105" s="311"/>
      <c r="BD2105" s="311"/>
      <c r="BE2105" s="311"/>
      <c r="BF2105" s="311"/>
      <c r="BG2105" s="311"/>
      <c r="BH2105" s="311"/>
      <c r="BI2105" s="311"/>
      <c r="BJ2105" s="311"/>
      <c r="BK2105" s="311"/>
      <c r="BL2105" s="311"/>
      <c r="BM2105" s="311"/>
      <c r="BN2105" s="311"/>
      <c r="BO2105" s="311"/>
      <c r="BP2105" s="311"/>
      <c r="BQ2105" s="311"/>
      <c r="BR2105" s="311"/>
      <c r="BS2105" s="311"/>
      <c r="BT2105" s="311"/>
      <c r="BU2105" s="311"/>
      <c r="BV2105" s="311"/>
      <c r="BW2105" s="311"/>
      <c r="BX2105" s="311"/>
      <c r="BY2105" s="311"/>
      <c r="BZ2105" s="311"/>
      <c r="CA2105" s="311"/>
      <c r="CB2105" s="311"/>
      <c r="CC2105" s="311"/>
      <c r="CD2105" s="311"/>
      <c r="CE2105" s="311"/>
      <c r="CF2105" s="311"/>
      <c r="CG2105" s="311"/>
      <c r="CH2105" s="311"/>
      <c r="CI2105" s="311"/>
      <c r="CJ2105" s="311"/>
      <c r="CK2105" s="311"/>
      <c r="CL2105" s="311"/>
      <c r="CM2105" s="311"/>
      <c r="CN2105" s="311"/>
      <c r="CO2105" s="311"/>
      <c r="CP2105" s="311"/>
      <c r="CQ2105" s="311"/>
      <c r="CR2105" s="311"/>
      <c r="CS2105" s="311"/>
      <c r="CT2105" s="311"/>
      <c r="CU2105" s="311"/>
      <c r="CV2105" s="311"/>
      <c r="CW2105" s="311"/>
      <c r="CX2105" s="311"/>
      <c r="CY2105" s="311"/>
    </row>
    <row r="2106" spans="1:103" s="390" customFormat="1">
      <c r="A2106" s="324" t="s">
        <v>2347</v>
      </c>
      <c r="B2106" s="324">
        <v>7440690220</v>
      </c>
      <c r="C2106" s="324">
        <v>22</v>
      </c>
      <c r="D2106" s="324">
        <v>20</v>
      </c>
      <c r="E2106" s="395">
        <v>0.31008000000000008</v>
      </c>
      <c r="F2106" s="324">
        <v>0</v>
      </c>
      <c r="G2106" s="324">
        <v>0.9</v>
      </c>
      <c r="H2106" s="324">
        <v>0.65</v>
      </c>
      <c r="I2106" s="324">
        <v>1</v>
      </c>
      <c r="J2106" s="326">
        <v>40</v>
      </c>
      <c r="K2106" s="326">
        <v>125</v>
      </c>
      <c r="L2106" s="326">
        <v>1</v>
      </c>
      <c r="M2106" s="324">
        <v>8</v>
      </c>
      <c r="N2106" s="324">
        <v>8</v>
      </c>
      <c r="O2106" s="324">
        <v>1.35</v>
      </c>
      <c r="P2106" s="324">
        <v>101</v>
      </c>
      <c r="Q2106" s="324" t="s">
        <v>293</v>
      </c>
      <c r="R2106" s="324">
        <v>1</v>
      </c>
      <c r="S2106" s="324">
        <v>0</v>
      </c>
      <c r="T2106" s="324">
        <v>550</v>
      </c>
      <c r="U2106" s="324">
        <v>1.1000000000000001</v>
      </c>
      <c r="V2106" s="324">
        <v>0</v>
      </c>
      <c r="W2106" s="324">
        <v>1.51152E-7</v>
      </c>
      <c r="X2106" s="324">
        <v>78.180525941719964</v>
      </c>
      <c r="Y2106" s="324">
        <v>0.75280000000000002</v>
      </c>
      <c r="Z2106" s="324">
        <v>2.169</v>
      </c>
      <c r="AA2106" s="324">
        <v>1.51152E-7</v>
      </c>
      <c r="AB2106" s="324">
        <v>78.180525941719964</v>
      </c>
      <c r="AC2106" s="324">
        <v>0.75280000000000002</v>
      </c>
      <c r="AD2106" s="324">
        <v>2.169</v>
      </c>
      <c r="AE2106" s="324">
        <v>1.51152E-7</v>
      </c>
      <c r="AF2106" s="324">
        <v>78.180525941719964</v>
      </c>
      <c r="AG2106" s="324">
        <v>0.75280000000000002</v>
      </c>
      <c r="AH2106" s="324">
        <v>2.169</v>
      </c>
      <c r="AI2106" s="324">
        <v>0</v>
      </c>
      <c r="AJ2106" s="324">
        <v>0</v>
      </c>
      <c r="AK2106" s="324">
        <v>0</v>
      </c>
      <c r="AL2106" s="324">
        <v>0</v>
      </c>
      <c r="AM2106" s="396">
        <v>0</v>
      </c>
      <c r="AN2106" s="324">
        <v>0</v>
      </c>
      <c r="AO2106" s="324">
        <v>1000000000</v>
      </c>
      <c r="AP2106" s="324">
        <v>0</v>
      </c>
      <c r="AQ2106" s="324">
        <v>0</v>
      </c>
      <c r="AR2106" s="324">
        <v>0</v>
      </c>
      <c r="AS2106" s="324">
        <v>7440690220</v>
      </c>
      <c r="AT2106" s="324">
        <v>0</v>
      </c>
      <c r="AU2106" s="324">
        <v>0</v>
      </c>
      <c r="AV2106" s="324">
        <v>0</v>
      </c>
      <c r="AW2106" s="311"/>
      <c r="AX2106" s="311"/>
      <c r="AY2106" s="311"/>
      <c r="AZ2106" s="311"/>
      <c r="BA2106" s="311"/>
      <c r="BB2106" s="311"/>
      <c r="BC2106" s="311"/>
      <c r="BD2106" s="311"/>
      <c r="BE2106" s="311"/>
      <c r="BF2106" s="311"/>
      <c r="BG2106" s="311"/>
      <c r="BH2106" s="311"/>
      <c r="BI2106" s="311"/>
      <c r="BJ2106" s="311"/>
      <c r="BK2106" s="311"/>
      <c r="BL2106" s="311"/>
      <c r="BM2106" s="311"/>
      <c r="BN2106" s="311"/>
      <c r="BO2106" s="311"/>
      <c r="BP2106" s="311"/>
      <c r="BQ2106" s="311"/>
      <c r="BR2106" s="311"/>
      <c r="BS2106" s="311"/>
      <c r="BT2106" s="311"/>
      <c r="BU2106" s="311"/>
      <c r="BV2106" s="311"/>
      <c r="BW2106" s="311"/>
      <c r="BX2106" s="311"/>
      <c r="BY2106" s="311"/>
      <c r="BZ2106" s="311"/>
      <c r="CA2106" s="311"/>
      <c r="CB2106" s="311"/>
      <c r="CC2106" s="311"/>
      <c r="CD2106" s="311"/>
      <c r="CE2106" s="311"/>
      <c r="CF2106" s="311"/>
      <c r="CG2106" s="311"/>
      <c r="CH2106" s="311"/>
      <c r="CI2106" s="311"/>
      <c r="CJ2106" s="311"/>
      <c r="CK2106" s="311"/>
      <c r="CL2106" s="311"/>
      <c r="CM2106" s="311"/>
      <c r="CN2106" s="311"/>
      <c r="CO2106" s="311"/>
      <c r="CP2106" s="311"/>
      <c r="CQ2106" s="311"/>
      <c r="CR2106" s="311"/>
      <c r="CS2106" s="311"/>
      <c r="CT2106" s="311"/>
      <c r="CU2106" s="311"/>
      <c r="CV2106" s="311"/>
      <c r="CW2106" s="311"/>
      <c r="CX2106" s="311"/>
      <c r="CY2106" s="311"/>
    </row>
    <row r="2107" spans="1:103" s="390" customFormat="1">
      <c r="A2107" s="324" t="s">
        <v>2347</v>
      </c>
      <c r="B2107" s="324">
        <v>74407000018</v>
      </c>
      <c r="C2107" s="324">
        <v>0.18</v>
      </c>
      <c r="D2107" s="324">
        <v>30</v>
      </c>
      <c r="E2107" s="395">
        <v>4.4927999999999999E-3</v>
      </c>
      <c r="F2107" s="324">
        <v>0</v>
      </c>
      <c r="G2107" s="324">
        <v>9</v>
      </c>
      <c r="H2107" s="324">
        <v>0.65</v>
      </c>
      <c r="I2107" s="324">
        <v>9</v>
      </c>
      <c r="J2107" s="326">
        <v>40</v>
      </c>
      <c r="K2107" s="326">
        <v>125</v>
      </c>
      <c r="L2107" s="326">
        <v>1</v>
      </c>
      <c r="M2107" s="324">
        <v>8</v>
      </c>
      <c r="N2107" s="324">
        <v>8</v>
      </c>
      <c r="O2107" s="324">
        <v>2</v>
      </c>
      <c r="P2107" s="324">
        <v>101</v>
      </c>
      <c r="Q2107" s="324" t="s">
        <v>293</v>
      </c>
      <c r="R2107" s="324">
        <v>1</v>
      </c>
      <c r="S2107" s="324">
        <v>0</v>
      </c>
      <c r="T2107" s="324">
        <v>550</v>
      </c>
      <c r="U2107" s="324">
        <v>1.1000000000000001</v>
      </c>
      <c r="V2107" s="324">
        <v>0</v>
      </c>
      <c r="W2107" s="324">
        <v>1.389312E-7</v>
      </c>
      <c r="X2107" s="324">
        <v>7.4626865671641784</v>
      </c>
      <c r="Y2107" s="324">
        <v>0.75280000000000002</v>
      </c>
      <c r="Z2107" s="324">
        <v>2.169</v>
      </c>
      <c r="AA2107" s="324">
        <v>1.389312E-7</v>
      </c>
      <c r="AB2107" s="324">
        <v>7.4626865671641784</v>
      </c>
      <c r="AC2107" s="324">
        <v>0.75280000000000002</v>
      </c>
      <c r="AD2107" s="324">
        <v>2.169</v>
      </c>
      <c r="AE2107" s="324">
        <v>1.389312E-7</v>
      </c>
      <c r="AF2107" s="324">
        <v>7.4626865671641784</v>
      </c>
      <c r="AG2107" s="324">
        <v>0.75280000000000002</v>
      </c>
      <c r="AH2107" s="324">
        <v>2.169</v>
      </c>
      <c r="AI2107" s="324">
        <v>0</v>
      </c>
      <c r="AJ2107" s="324">
        <v>0</v>
      </c>
      <c r="AK2107" s="324">
        <v>0</v>
      </c>
      <c r="AL2107" s="324">
        <v>0</v>
      </c>
      <c r="AM2107" s="396">
        <v>0</v>
      </c>
      <c r="AN2107" s="324">
        <v>0</v>
      </c>
      <c r="AO2107" s="324">
        <v>1000000000</v>
      </c>
      <c r="AP2107" s="324">
        <v>0</v>
      </c>
      <c r="AQ2107" s="324">
        <v>0</v>
      </c>
      <c r="AR2107" s="324">
        <v>0</v>
      </c>
      <c r="AS2107" s="324">
        <v>74407000018</v>
      </c>
      <c r="AT2107" s="324">
        <v>0</v>
      </c>
      <c r="AU2107" s="324">
        <v>0</v>
      </c>
      <c r="AV2107" s="324">
        <v>0</v>
      </c>
      <c r="AW2107" s="311"/>
      <c r="AX2107" s="311"/>
      <c r="AY2107" s="311"/>
      <c r="AZ2107" s="311"/>
      <c r="BA2107" s="311"/>
      <c r="BB2107" s="311"/>
      <c r="BC2107" s="311"/>
      <c r="BD2107" s="311"/>
      <c r="BE2107" s="311"/>
      <c r="BF2107" s="311"/>
      <c r="BG2107" s="311"/>
      <c r="BH2107" s="311"/>
      <c r="BI2107" s="311"/>
      <c r="BJ2107" s="311"/>
      <c r="BK2107" s="311"/>
      <c r="BL2107" s="311"/>
      <c r="BM2107" s="311"/>
      <c r="BN2107" s="311"/>
      <c r="BO2107" s="311"/>
      <c r="BP2107" s="311"/>
      <c r="BQ2107" s="311"/>
      <c r="BR2107" s="311"/>
      <c r="BS2107" s="311"/>
      <c r="BT2107" s="311"/>
      <c r="BU2107" s="311"/>
      <c r="BV2107" s="311"/>
      <c r="BW2107" s="311"/>
      <c r="BX2107" s="311"/>
      <c r="BY2107" s="311"/>
      <c r="BZ2107" s="311"/>
      <c r="CA2107" s="311"/>
      <c r="CB2107" s="311"/>
      <c r="CC2107" s="311"/>
      <c r="CD2107" s="311"/>
      <c r="CE2107" s="311"/>
      <c r="CF2107" s="311"/>
      <c r="CG2107" s="311"/>
      <c r="CH2107" s="311"/>
      <c r="CI2107" s="311"/>
      <c r="CJ2107" s="311"/>
      <c r="CK2107" s="311"/>
      <c r="CL2107" s="311"/>
      <c r="CM2107" s="311"/>
      <c r="CN2107" s="311"/>
      <c r="CO2107" s="311"/>
      <c r="CP2107" s="311"/>
      <c r="CQ2107" s="311"/>
      <c r="CR2107" s="311"/>
      <c r="CS2107" s="311"/>
      <c r="CT2107" s="311"/>
      <c r="CU2107" s="311"/>
      <c r="CV2107" s="311"/>
      <c r="CW2107" s="311"/>
      <c r="CX2107" s="311"/>
      <c r="CY2107" s="311"/>
    </row>
    <row r="2108" spans="1:103" s="390" customFormat="1">
      <c r="A2108" s="324" t="s">
        <v>2347</v>
      </c>
      <c r="B2108" s="324">
        <v>74407000047</v>
      </c>
      <c r="C2108" s="324">
        <v>0.47</v>
      </c>
      <c r="D2108" s="324">
        <v>30</v>
      </c>
      <c r="E2108" s="395">
        <v>7.7720000000000003E-3</v>
      </c>
      <c r="F2108" s="324">
        <v>0</v>
      </c>
      <c r="G2108" s="324">
        <v>6.5</v>
      </c>
      <c r="H2108" s="324">
        <v>0.65</v>
      </c>
      <c r="I2108" s="324">
        <v>7.8</v>
      </c>
      <c r="J2108" s="326">
        <v>40</v>
      </c>
      <c r="K2108" s="326">
        <v>125</v>
      </c>
      <c r="L2108" s="326">
        <v>1</v>
      </c>
      <c r="M2108" s="324">
        <v>8</v>
      </c>
      <c r="N2108" s="324">
        <v>8</v>
      </c>
      <c r="O2108" s="324">
        <v>2</v>
      </c>
      <c r="P2108" s="324">
        <v>101</v>
      </c>
      <c r="Q2108" s="324" t="s">
        <v>293</v>
      </c>
      <c r="R2108" s="324">
        <v>1</v>
      </c>
      <c r="S2108" s="324">
        <v>0</v>
      </c>
      <c r="T2108" s="324">
        <v>550</v>
      </c>
      <c r="U2108" s="324">
        <v>1.1000000000000001</v>
      </c>
      <c r="V2108" s="324">
        <v>0</v>
      </c>
      <c r="W2108" s="324">
        <v>1.389312E-7</v>
      </c>
      <c r="X2108" s="324">
        <v>11.691542288557212</v>
      </c>
      <c r="Y2108" s="324">
        <v>0.75280000000000002</v>
      </c>
      <c r="Z2108" s="324">
        <v>2.169</v>
      </c>
      <c r="AA2108" s="324">
        <v>1.389312E-7</v>
      </c>
      <c r="AB2108" s="324">
        <v>11.691542288557212</v>
      </c>
      <c r="AC2108" s="324">
        <v>0.75280000000000002</v>
      </c>
      <c r="AD2108" s="324">
        <v>2.169</v>
      </c>
      <c r="AE2108" s="324">
        <v>1.389312E-7</v>
      </c>
      <c r="AF2108" s="324">
        <v>11.691542288557212</v>
      </c>
      <c r="AG2108" s="324">
        <v>0.75280000000000002</v>
      </c>
      <c r="AH2108" s="324">
        <v>2.169</v>
      </c>
      <c r="AI2108" s="324">
        <v>0</v>
      </c>
      <c r="AJ2108" s="324">
        <v>0</v>
      </c>
      <c r="AK2108" s="324">
        <v>0</v>
      </c>
      <c r="AL2108" s="324">
        <v>0</v>
      </c>
      <c r="AM2108" s="396">
        <v>0</v>
      </c>
      <c r="AN2108" s="324">
        <v>0</v>
      </c>
      <c r="AO2108" s="324">
        <v>1000000000</v>
      </c>
      <c r="AP2108" s="324">
        <v>0</v>
      </c>
      <c r="AQ2108" s="324">
        <v>0</v>
      </c>
      <c r="AR2108" s="324">
        <v>0</v>
      </c>
      <c r="AS2108" s="324">
        <v>74407000047</v>
      </c>
      <c r="AT2108" s="324">
        <v>0</v>
      </c>
      <c r="AU2108" s="324">
        <v>0</v>
      </c>
      <c r="AV2108" s="324">
        <v>0</v>
      </c>
      <c r="AW2108" s="311"/>
      <c r="AX2108" s="311"/>
      <c r="AY2108" s="311"/>
      <c r="AZ2108" s="311"/>
      <c r="BA2108" s="311"/>
      <c r="BB2108" s="311"/>
      <c r="BC2108" s="311"/>
      <c r="BD2108" s="311"/>
      <c r="BE2108" s="311"/>
      <c r="BF2108" s="311"/>
      <c r="BG2108" s="311"/>
      <c r="BH2108" s="311"/>
      <c r="BI2108" s="311"/>
      <c r="BJ2108" s="311"/>
      <c r="BK2108" s="311"/>
      <c r="BL2108" s="311"/>
      <c r="BM2108" s="311"/>
      <c r="BN2108" s="311"/>
      <c r="BO2108" s="311"/>
      <c r="BP2108" s="311"/>
      <c r="BQ2108" s="311"/>
      <c r="BR2108" s="311"/>
      <c r="BS2108" s="311"/>
      <c r="BT2108" s="311"/>
      <c r="BU2108" s="311"/>
      <c r="BV2108" s="311"/>
      <c r="BW2108" s="311"/>
      <c r="BX2108" s="311"/>
      <c r="BY2108" s="311"/>
      <c r="BZ2108" s="311"/>
      <c r="CA2108" s="311"/>
      <c r="CB2108" s="311"/>
      <c r="CC2108" s="311"/>
      <c r="CD2108" s="311"/>
      <c r="CE2108" s="311"/>
      <c r="CF2108" s="311"/>
      <c r="CG2108" s="311"/>
      <c r="CH2108" s="311"/>
      <c r="CI2108" s="311"/>
      <c r="CJ2108" s="311"/>
      <c r="CK2108" s="311"/>
      <c r="CL2108" s="311"/>
      <c r="CM2108" s="311"/>
      <c r="CN2108" s="311"/>
      <c r="CO2108" s="311"/>
      <c r="CP2108" s="311"/>
      <c r="CQ2108" s="311"/>
      <c r="CR2108" s="311"/>
      <c r="CS2108" s="311"/>
      <c r="CT2108" s="311"/>
      <c r="CU2108" s="311"/>
      <c r="CV2108" s="311"/>
      <c r="CW2108" s="311"/>
      <c r="CX2108" s="311"/>
      <c r="CY2108" s="311"/>
    </row>
    <row r="2109" spans="1:103" s="390" customFormat="1">
      <c r="A2109" s="324" t="s">
        <v>2347</v>
      </c>
      <c r="B2109" s="324">
        <v>74407000082</v>
      </c>
      <c r="C2109" s="324">
        <v>0.82</v>
      </c>
      <c r="D2109" s="324">
        <v>30</v>
      </c>
      <c r="E2109" s="395">
        <v>1.0965000000000001E-2</v>
      </c>
      <c r="F2109" s="324">
        <v>0</v>
      </c>
      <c r="G2109" s="324">
        <v>5.5</v>
      </c>
      <c r="H2109" s="324">
        <v>0.65</v>
      </c>
      <c r="I2109" s="324">
        <v>6.2</v>
      </c>
      <c r="J2109" s="326">
        <v>40</v>
      </c>
      <c r="K2109" s="326">
        <v>125</v>
      </c>
      <c r="L2109" s="326">
        <v>1</v>
      </c>
      <c r="M2109" s="324">
        <v>8</v>
      </c>
      <c r="N2109" s="324">
        <v>8</v>
      </c>
      <c r="O2109" s="324">
        <v>2</v>
      </c>
      <c r="P2109" s="324">
        <v>101</v>
      </c>
      <c r="Q2109" s="324" t="s">
        <v>293</v>
      </c>
      <c r="R2109" s="324">
        <v>1</v>
      </c>
      <c r="S2109" s="324">
        <v>0</v>
      </c>
      <c r="T2109" s="324">
        <v>550</v>
      </c>
      <c r="U2109" s="324">
        <v>1.1000000000000001</v>
      </c>
      <c r="V2109" s="324">
        <v>0</v>
      </c>
      <c r="W2109" s="324">
        <v>1.389312E-7</v>
      </c>
      <c r="X2109" s="324">
        <v>14.57000710732054</v>
      </c>
      <c r="Y2109" s="324">
        <v>0.75280000000000002</v>
      </c>
      <c r="Z2109" s="324">
        <v>2.169</v>
      </c>
      <c r="AA2109" s="324">
        <v>1.389312E-7</v>
      </c>
      <c r="AB2109" s="324">
        <v>14.57000710732054</v>
      </c>
      <c r="AC2109" s="324">
        <v>0.75280000000000002</v>
      </c>
      <c r="AD2109" s="324">
        <v>2.169</v>
      </c>
      <c r="AE2109" s="324">
        <v>1.389312E-7</v>
      </c>
      <c r="AF2109" s="324">
        <v>14.57000710732054</v>
      </c>
      <c r="AG2109" s="324">
        <v>0.75280000000000002</v>
      </c>
      <c r="AH2109" s="324">
        <v>2.169</v>
      </c>
      <c r="AI2109" s="324">
        <v>0</v>
      </c>
      <c r="AJ2109" s="324">
        <v>0</v>
      </c>
      <c r="AK2109" s="324">
        <v>0</v>
      </c>
      <c r="AL2109" s="324">
        <v>0</v>
      </c>
      <c r="AM2109" s="396">
        <v>0</v>
      </c>
      <c r="AN2109" s="324">
        <v>0</v>
      </c>
      <c r="AO2109" s="324">
        <v>1000000000</v>
      </c>
      <c r="AP2109" s="324">
        <v>0</v>
      </c>
      <c r="AQ2109" s="324">
        <v>0</v>
      </c>
      <c r="AR2109" s="324">
        <v>0</v>
      </c>
      <c r="AS2109" s="324">
        <v>74407000082</v>
      </c>
      <c r="AT2109" s="324">
        <v>0</v>
      </c>
      <c r="AU2109" s="324">
        <v>0</v>
      </c>
      <c r="AV2109" s="324">
        <v>0</v>
      </c>
      <c r="AW2109" s="311"/>
      <c r="AX2109" s="311"/>
      <c r="AY2109" s="311"/>
      <c r="AZ2109" s="311"/>
      <c r="BA2109" s="311"/>
      <c r="BB2109" s="311"/>
      <c r="BC2109" s="311"/>
      <c r="BD2109" s="311"/>
      <c r="BE2109" s="311"/>
      <c r="BF2109" s="311"/>
      <c r="BG2109" s="311"/>
      <c r="BH2109" s="311"/>
      <c r="BI2109" s="311"/>
      <c r="BJ2109" s="311"/>
      <c r="BK2109" s="311"/>
      <c r="BL2109" s="311"/>
      <c r="BM2109" s="311"/>
      <c r="BN2109" s="311"/>
      <c r="BO2109" s="311"/>
      <c r="BP2109" s="311"/>
      <c r="BQ2109" s="311"/>
      <c r="BR2109" s="311"/>
      <c r="BS2109" s="311"/>
      <c r="BT2109" s="311"/>
      <c r="BU2109" s="311"/>
      <c r="BV2109" s="311"/>
      <c r="BW2109" s="311"/>
      <c r="BX2109" s="311"/>
      <c r="BY2109" s="311"/>
      <c r="BZ2109" s="311"/>
      <c r="CA2109" s="311"/>
      <c r="CB2109" s="311"/>
      <c r="CC2109" s="311"/>
      <c r="CD2109" s="311"/>
      <c r="CE2109" s="311"/>
      <c r="CF2109" s="311"/>
      <c r="CG2109" s="311"/>
      <c r="CH2109" s="311"/>
      <c r="CI2109" s="311"/>
      <c r="CJ2109" s="311"/>
      <c r="CK2109" s="311"/>
      <c r="CL2109" s="311"/>
      <c r="CM2109" s="311"/>
      <c r="CN2109" s="311"/>
      <c r="CO2109" s="311"/>
      <c r="CP2109" s="311"/>
      <c r="CQ2109" s="311"/>
      <c r="CR2109" s="311"/>
      <c r="CS2109" s="311"/>
      <c r="CT2109" s="311"/>
      <c r="CU2109" s="311"/>
      <c r="CV2109" s="311"/>
      <c r="CW2109" s="311"/>
      <c r="CX2109" s="311"/>
      <c r="CY2109" s="311"/>
    </row>
    <row r="2110" spans="1:103" s="390" customFormat="1">
      <c r="A2110" s="324" t="s">
        <v>2347</v>
      </c>
      <c r="B2110" s="324">
        <v>7440700012</v>
      </c>
      <c r="C2110" s="324">
        <v>1.2</v>
      </c>
      <c r="D2110" s="324">
        <v>30</v>
      </c>
      <c r="E2110" s="395">
        <v>1.6500000000000001E-2</v>
      </c>
      <c r="F2110" s="324">
        <v>0</v>
      </c>
      <c r="G2110" s="324">
        <v>4.2</v>
      </c>
      <c r="H2110" s="324">
        <v>0.65</v>
      </c>
      <c r="I2110" s="324">
        <v>4.8</v>
      </c>
      <c r="J2110" s="326">
        <v>40</v>
      </c>
      <c r="K2110" s="326">
        <v>125</v>
      </c>
      <c r="L2110" s="326">
        <v>1</v>
      </c>
      <c r="M2110" s="324">
        <v>8</v>
      </c>
      <c r="N2110" s="324">
        <v>8</v>
      </c>
      <c r="O2110" s="324">
        <v>2</v>
      </c>
      <c r="P2110" s="324">
        <v>101</v>
      </c>
      <c r="Q2110" s="324" t="s">
        <v>293</v>
      </c>
      <c r="R2110" s="324">
        <v>1</v>
      </c>
      <c r="S2110" s="324">
        <v>0</v>
      </c>
      <c r="T2110" s="324">
        <v>550</v>
      </c>
      <c r="U2110" s="324">
        <v>1.1000000000000001</v>
      </c>
      <c r="V2110" s="324">
        <v>0</v>
      </c>
      <c r="W2110" s="324">
        <v>1.389312E-7</v>
      </c>
      <c r="X2110" s="324">
        <v>16.58374792703151</v>
      </c>
      <c r="Y2110" s="324">
        <v>0.75280000000000002</v>
      </c>
      <c r="Z2110" s="324">
        <v>2.169</v>
      </c>
      <c r="AA2110" s="324">
        <v>1.389312E-7</v>
      </c>
      <c r="AB2110" s="324">
        <v>16.58374792703151</v>
      </c>
      <c r="AC2110" s="324">
        <v>0.75280000000000002</v>
      </c>
      <c r="AD2110" s="324">
        <v>2.169</v>
      </c>
      <c r="AE2110" s="324">
        <v>1.389312E-7</v>
      </c>
      <c r="AF2110" s="324">
        <v>16.58374792703151</v>
      </c>
      <c r="AG2110" s="324">
        <v>0.75280000000000002</v>
      </c>
      <c r="AH2110" s="324">
        <v>2.169</v>
      </c>
      <c r="AI2110" s="324">
        <v>0</v>
      </c>
      <c r="AJ2110" s="324">
        <v>0</v>
      </c>
      <c r="AK2110" s="324">
        <v>0</v>
      </c>
      <c r="AL2110" s="324">
        <v>0</v>
      </c>
      <c r="AM2110" s="396">
        <v>0</v>
      </c>
      <c r="AN2110" s="324">
        <v>0</v>
      </c>
      <c r="AO2110" s="324">
        <v>1000000000</v>
      </c>
      <c r="AP2110" s="324">
        <v>0</v>
      </c>
      <c r="AQ2110" s="324">
        <v>0</v>
      </c>
      <c r="AR2110" s="324">
        <v>0</v>
      </c>
      <c r="AS2110" s="324">
        <v>7440700012</v>
      </c>
      <c r="AT2110" s="324">
        <v>0</v>
      </c>
      <c r="AU2110" s="324">
        <v>0</v>
      </c>
      <c r="AV2110" s="324">
        <v>0</v>
      </c>
      <c r="AW2110" s="311"/>
      <c r="AX2110" s="311"/>
      <c r="AY2110" s="311"/>
      <c r="AZ2110" s="311"/>
      <c r="BA2110" s="311"/>
      <c r="BB2110" s="311"/>
      <c r="BC2110" s="311"/>
      <c r="BD2110" s="311"/>
      <c r="BE2110" s="311"/>
      <c r="BF2110" s="311"/>
      <c r="BG2110" s="311"/>
      <c r="BH2110" s="311"/>
      <c r="BI2110" s="311"/>
      <c r="BJ2110" s="311"/>
      <c r="BK2110" s="311"/>
      <c r="BL2110" s="311"/>
      <c r="BM2110" s="311"/>
      <c r="BN2110" s="311"/>
      <c r="BO2110" s="311"/>
      <c r="BP2110" s="311"/>
      <c r="BQ2110" s="311"/>
      <c r="BR2110" s="311"/>
      <c r="BS2110" s="311"/>
      <c r="BT2110" s="311"/>
      <c r="BU2110" s="311"/>
      <c r="BV2110" s="311"/>
      <c r="BW2110" s="311"/>
      <c r="BX2110" s="311"/>
      <c r="BY2110" s="311"/>
      <c r="BZ2110" s="311"/>
      <c r="CA2110" s="311"/>
      <c r="CB2110" s="311"/>
      <c r="CC2110" s="311"/>
      <c r="CD2110" s="311"/>
      <c r="CE2110" s="311"/>
      <c r="CF2110" s="311"/>
      <c r="CG2110" s="311"/>
      <c r="CH2110" s="311"/>
      <c r="CI2110" s="311"/>
      <c r="CJ2110" s="311"/>
      <c r="CK2110" s="311"/>
      <c r="CL2110" s="311"/>
      <c r="CM2110" s="311"/>
      <c r="CN2110" s="311"/>
      <c r="CO2110" s="311"/>
      <c r="CP2110" s="311"/>
      <c r="CQ2110" s="311"/>
      <c r="CR2110" s="311"/>
      <c r="CS2110" s="311"/>
      <c r="CT2110" s="311"/>
      <c r="CU2110" s="311"/>
      <c r="CV2110" s="311"/>
      <c r="CW2110" s="311"/>
      <c r="CX2110" s="311"/>
      <c r="CY2110" s="311"/>
    </row>
    <row r="2111" spans="1:103" s="390" customFormat="1">
      <c r="A2111" s="324" t="s">
        <v>2347</v>
      </c>
      <c r="B2111" s="324">
        <v>7440700022</v>
      </c>
      <c r="C2111" s="324">
        <v>2.2000000000000002</v>
      </c>
      <c r="D2111" s="324">
        <v>30</v>
      </c>
      <c r="E2111" s="395">
        <v>2.1080000000000002E-2</v>
      </c>
      <c r="F2111" s="324">
        <v>0</v>
      </c>
      <c r="G2111" s="324">
        <v>3.2</v>
      </c>
      <c r="H2111" s="324">
        <v>0.65</v>
      </c>
      <c r="I2111" s="324">
        <v>4.5999999999999996</v>
      </c>
      <c r="J2111" s="326">
        <v>40</v>
      </c>
      <c r="K2111" s="326">
        <v>125</v>
      </c>
      <c r="L2111" s="326">
        <v>1</v>
      </c>
      <c r="M2111" s="324">
        <v>8</v>
      </c>
      <c r="N2111" s="324">
        <v>8</v>
      </c>
      <c r="O2111" s="324">
        <v>2</v>
      </c>
      <c r="P2111" s="324">
        <v>101</v>
      </c>
      <c r="Q2111" s="324" t="s">
        <v>293</v>
      </c>
      <c r="R2111" s="324">
        <v>1</v>
      </c>
      <c r="S2111" s="324">
        <v>0</v>
      </c>
      <c r="T2111" s="324">
        <v>550</v>
      </c>
      <c r="U2111" s="324">
        <v>1.1000000000000001</v>
      </c>
      <c r="V2111" s="324">
        <v>0</v>
      </c>
      <c r="W2111" s="324">
        <v>1.389312E-7</v>
      </c>
      <c r="X2111" s="324">
        <v>24.875621890547265</v>
      </c>
      <c r="Y2111" s="324">
        <v>0.75280000000000002</v>
      </c>
      <c r="Z2111" s="324">
        <v>2.169</v>
      </c>
      <c r="AA2111" s="324">
        <v>1.389312E-7</v>
      </c>
      <c r="AB2111" s="324">
        <v>24.875621890547265</v>
      </c>
      <c r="AC2111" s="324">
        <v>0.75280000000000002</v>
      </c>
      <c r="AD2111" s="324">
        <v>2.169</v>
      </c>
      <c r="AE2111" s="324">
        <v>1.389312E-7</v>
      </c>
      <c r="AF2111" s="324">
        <v>24.875621890547265</v>
      </c>
      <c r="AG2111" s="324">
        <v>0.75280000000000002</v>
      </c>
      <c r="AH2111" s="324">
        <v>2.169</v>
      </c>
      <c r="AI2111" s="324">
        <v>0</v>
      </c>
      <c r="AJ2111" s="324">
        <v>0</v>
      </c>
      <c r="AK2111" s="324">
        <v>0</v>
      </c>
      <c r="AL2111" s="324">
        <v>0</v>
      </c>
      <c r="AM2111" s="396">
        <v>0</v>
      </c>
      <c r="AN2111" s="324">
        <v>0</v>
      </c>
      <c r="AO2111" s="324">
        <v>1000000000</v>
      </c>
      <c r="AP2111" s="324">
        <v>0</v>
      </c>
      <c r="AQ2111" s="324">
        <v>0</v>
      </c>
      <c r="AR2111" s="324">
        <v>0</v>
      </c>
      <c r="AS2111" s="324">
        <v>7440700022</v>
      </c>
      <c r="AT2111" s="324">
        <v>0</v>
      </c>
      <c r="AU2111" s="324">
        <v>0</v>
      </c>
      <c r="AV2111" s="324">
        <v>0</v>
      </c>
      <c r="AW2111" s="311"/>
      <c r="AX2111" s="311"/>
      <c r="AY2111" s="311"/>
      <c r="AZ2111" s="311"/>
      <c r="BA2111" s="311"/>
      <c r="BB2111" s="311"/>
      <c r="BC2111" s="311"/>
      <c r="BD2111" s="311"/>
      <c r="BE2111" s="311"/>
      <c r="BF2111" s="311"/>
      <c r="BG2111" s="311"/>
      <c r="BH2111" s="311"/>
      <c r="BI2111" s="311"/>
      <c r="BJ2111" s="311"/>
      <c r="BK2111" s="311"/>
      <c r="BL2111" s="311"/>
      <c r="BM2111" s="311"/>
      <c r="BN2111" s="311"/>
      <c r="BO2111" s="311"/>
      <c r="BP2111" s="311"/>
      <c r="BQ2111" s="311"/>
      <c r="BR2111" s="311"/>
      <c r="BS2111" s="311"/>
      <c r="BT2111" s="311"/>
      <c r="BU2111" s="311"/>
      <c r="BV2111" s="311"/>
      <c r="BW2111" s="311"/>
      <c r="BX2111" s="311"/>
      <c r="BY2111" s="311"/>
      <c r="BZ2111" s="311"/>
      <c r="CA2111" s="311"/>
      <c r="CB2111" s="311"/>
      <c r="CC2111" s="311"/>
      <c r="CD2111" s="311"/>
      <c r="CE2111" s="311"/>
      <c r="CF2111" s="311"/>
      <c r="CG2111" s="311"/>
      <c r="CH2111" s="311"/>
      <c r="CI2111" s="311"/>
      <c r="CJ2111" s="311"/>
      <c r="CK2111" s="311"/>
      <c r="CL2111" s="311"/>
      <c r="CM2111" s="311"/>
      <c r="CN2111" s="311"/>
      <c r="CO2111" s="311"/>
      <c r="CP2111" s="311"/>
      <c r="CQ2111" s="311"/>
      <c r="CR2111" s="311"/>
      <c r="CS2111" s="311"/>
      <c r="CT2111" s="311"/>
      <c r="CU2111" s="311"/>
      <c r="CV2111" s="311"/>
      <c r="CW2111" s="311"/>
      <c r="CX2111" s="311"/>
      <c r="CY2111" s="311"/>
    </row>
    <row r="2112" spans="1:103" s="390" customFormat="1">
      <c r="A2112" s="324" t="s">
        <v>2347</v>
      </c>
      <c r="B2112" s="324">
        <v>7440700033</v>
      </c>
      <c r="C2112" s="324">
        <v>3.3</v>
      </c>
      <c r="D2112" s="324">
        <v>30</v>
      </c>
      <c r="E2112" s="395">
        <v>3.5999999999999997E-2</v>
      </c>
      <c r="F2112" s="324">
        <v>0</v>
      </c>
      <c r="G2112" s="324">
        <v>2.5499999999999998</v>
      </c>
      <c r="H2112" s="324">
        <v>0.65</v>
      </c>
      <c r="I2112" s="324">
        <v>3.2</v>
      </c>
      <c r="J2112" s="326">
        <v>40</v>
      </c>
      <c r="K2112" s="326">
        <v>125</v>
      </c>
      <c r="L2112" s="326">
        <v>1</v>
      </c>
      <c r="M2112" s="324">
        <v>8</v>
      </c>
      <c r="N2112" s="324">
        <v>8</v>
      </c>
      <c r="O2112" s="324">
        <v>2</v>
      </c>
      <c r="P2112" s="324">
        <v>101</v>
      </c>
      <c r="Q2112" s="324" t="s">
        <v>293</v>
      </c>
      <c r="R2112" s="324">
        <v>1</v>
      </c>
      <c r="S2112" s="324">
        <v>0</v>
      </c>
      <c r="T2112" s="324">
        <v>550</v>
      </c>
      <c r="U2112" s="324">
        <v>1.1000000000000001</v>
      </c>
      <c r="V2112" s="324">
        <v>0</v>
      </c>
      <c r="W2112" s="324">
        <v>1.389312E-7</v>
      </c>
      <c r="X2112" s="324">
        <v>27.363184079601989</v>
      </c>
      <c r="Y2112" s="324">
        <v>0.75280000000000002</v>
      </c>
      <c r="Z2112" s="324">
        <v>2.169</v>
      </c>
      <c r="AA2112" s="324">
        <v>1.389312E-7</v>
      </c>
      <c r="AB2112" s="324">
        <v>27.363184079601989</v>
      </c>
      <c r="AC2112" s="324">
        <v>0.75280000000000002</v>
      </c>
      <c r="AD2112" s="324">
        <v>2.169</v>
      </c>
      <c r="AE2112" s="324">
        <v>1.389312E-7</v>
      </c>
      <c r="AF2112" s="324">
        <v>27.363184079601989</v>
      </c>
      <c r="AG2112" s="324">
        <v>0.75280000000000002</v>
      </c>
      <c r="AH2112" s="324">
        <v>2.169</v>
      </c>
      <c r="AI2112" s="324">
        <v>0</v>
      </c>
      <c r="AJ2112" s="324">
        <v>0</v>
      </c>
      <c r="AK2112" s="324">
        <v>0</v>
      </c>
      <c r="AL2112" s="324">
        <v>0</v>
      </c>
      <c r="AM2112" s="396">
        <v>0</v>
      </c>
      <c r="AN2112" s="324">
        <v>0</v>
      </c>
      <c r="AO2112" s="324">
        <v>1000000000</v>
      </c>
      <c r="AP2112" s="324">
        <v>0</v>
      </c>
      <c r="AQ2112" s="324">
        <v>0</v>
      </c>
      <c r="AR2112" s="324">
        <v>0</v>
      </c>
      <c r="AS2112" s="324">
        <v>7440700033</v>
      </c>
      <c r="AT2112" s="324">
        <v>0</v>
      </c>
      <c r="AU2112" s="324">
        <v>0</v>
      </c>
      <c r="AV2112" s="324">
        <v>0</v>
      </c>
      <c r="AW2112" s="311"/>
      <c r="AX2112" s="311"/>
      <c r="AY2112" s="311"/>
      <c r="AZ2112" s="311"/>
      <c r="BA2112" s="311"/>
      <c r="BB2112" s="311"/>
      <c r="BC2112" s="311"/>
      <c r="BD2112" s="311"/>
      <c r="BE2112" s="311"/>
      <c r="BF2112" s="311"/>
      <c r="BG2112" s="311"/>
      <c r="BH2112" s="311"/>
      <c r="BI2112" s="311"/>
      <c r="BJ2112" s="311"/>
      <c r="BK2112" s="311"/>
      <c r="BL2112" s="311"/>
      <c r="BM2112" s="311"/>
      <c r="BN2112" s="311"/>
      <c r="BO2112" s="311"/>
      <c r="BP2112" s="311"/>
      <c r="BQ2112" s="311"/>
      <c r="BR2112" s="311"/>
      <c r="BS2112" s="311"/>
      <c r="BT2112" s="311"/>
      <c r="BU2112" s="311"/>
      <c r="BV2112" s="311"/>
      <c r="BW2112" s="311"/>
      <c r="BX2112" s="311"/>
      <c r="BY2112" s="311"/>
      <c r="BZ2112" s="311"/>
      <c r="CA2112" s="311"/>
      <c r="CB2112" s="311"/>
      <c r="CC2112" s="311"/>
      <c r="CD2112" s="311"/>
      <c r="CE2112" s="311"/>
      <c r="CF2112" s="311"/>
      <c r="CG2112" s="311"/>
      <c r="CH2112" s="311"/>
      <c r="CI2112" s="311"/>
      <c r="CJ2112" s="311"/>
      <c r="CK2112" s="311"/>
      <c r="CL2112" s="311"/>
      <c r="CM2112" s="311"/>
      <c r="CN2112" s="311"/>
      <c r="CO2112" s="311"/>
      <c r="CP2112" s="311"/>
      <c r="CQ2112" s="311"/>
      <c r="CR2112" s="311"/>
      <c r="CS2112" s="311"/>
      <c r="CT2112" s="311"/>
      <c r="CU2112" s="311"/>
      <c r="CV2112" s="311"/>
      <c r="CW2112" s="311"/>
      <c r="CX2112" s="311"/>
      <c r="CY2112" s="311"/>
    </row>
    <row r="2113" spans="1:103" s="390" customFormat="1">
      <c r="A2113" s="324" t="s">
        <v>2347</v>
      </c>
      <c r="B2113" s="324">
        <v>7440700047</v>
      </c>
      <c r="C2113" s="324">
        <v>4.7</v>
      </c>
      <c r="D2113" s="324">
        <v>30</v>
      </c>
      <c r="E2113" s="395">
        <v>4.514E-2</v>
      </c>
      <c r="F2113" s="324">
        <v>0</v>
      </c>
      <c r="G2113" s="324">
        <v>2.2000000000000002</v>
      </c>
      <c r="H2113" s="324">
        <v>0.65</v>
      </c>
      <c r="I2113" s="324">
        <v>3</v>
      </c>
      <c r="J2113" s="326">
        <v>40</v>
      </c>
      <c r="K2113" s="326">
        <v>125</v>
      </c>
      <c r="L2113" s="326">
        <v>1</v>
      </c>
      <c r="M2113" s="324">
        <v>8</v>
      </c>
      <c r="N2113" s="324">
        <v>8</v>
      </c>
      <c r="O2113" s="324">
        <v>2</v>
      </c>
      <c r="P2113" s="324">
        <v>101</v>
      </c>
      <c r="Q2113" s="324" t="s">
        <v>293</v>
      </c>
      <c r="R2113" s="324">
        <v>1</v>
      </c>
      <c r="S2113" s="324">
        <v>0</v>
      </c>
      <c r="T2113" s="324">
        <v>550</v>
      </c>
      <c r="U2113" s="324">
        <v>1.1000000000000001</v>
      </c>
      <c r="V2113" s="324">
        <v>0</v>
      </c>
      <c r="W2113" s="324">
        <v>1.389312E-7</v>
      </c>
      <c r="X2113" s="324">
        <v>34.386889083991804</v>
      </c>
      <c r="Y2113" s="324">
        <v>0.75280000000000002</v>
      </c>
      <c r="Z2113" s="324">
        <v>2.169</v>
      </c>
      <c r="AA2113" s="324">
        <v>1.389312E-7</v>
      </c>
      <c r="AB2113" s="324">
        <v>34.386889083991804</v>
      </c>
      <c r="AC2113" s="324">
        <v>0.75280000000000002</v>
      </c>
      <c r="AD2113" s="324">
        <v>2.169</v>
      </c>
      <c r="AE2113" s="324">
        <v>1.389312E-7</v>
      </c>
      <c r="AF2113" s="324">
        <v>34.386889083991804</v>
      </c>
      <c r="AG2113" s="324">
        <v>0.75280000000000002</v>
      </c>
      <c r="AH2113" s="324">
        <v>2.169</v>
      </c>
      <c r="AI2113" s="324">
        <v>0</v>
      </c>
      <c r="AJ2113" s="324">
        <v>0</v>
      </c>
      <c r="AK2113" s="324">
        <v>0</v>
      </c>
      <c r="AL2113" s="324">
        <v>0</v>
      </c>
      <c r="AM2113" s="396">
        <v>0</v>
      </c>
      <c r="AN2113" s="324">
        <v>0</v>
      </c>
      <c r="AO2113" s="324">
        <v>1000000000</v>
      </c>
      <c r="AP2113" s="324">
        <v>0</v>
      </c>
      <c r="AQ2113" s="324">
        <v>0</v>
      </c>
      <c r="AR2113" s="324">
        <v>0</v>
      </c>
      <c r="AS2113" s="324">
        <v>7440700047</v>
      </c>
      <c r="AT2113" s="324">
        <v>0</v>
      </c>
      <c r="AU2113" s="324">
        <v>0</v>
      </c>
      <c r="AV2113" s="324">
        <v>0</v>
      </c>
      <c r="AW2113" s="311"/>
      <c r="AX2113" s="311"/>
      <c r="AY2113" s="311"/>
      <c r="AZ2113" s="311"/>
      <c r="BA2113" s="311"/>
      <c r="BB2113" s="311"/>
      <c r="BC2113" s="311"/>
      <c r="BD2113" s="311"/>
      <c r="BE2113" s="311"/>
      <c r="BF2113" s="311"/>
      <c r="BG2113" s="311"/>
      <c r="BH2113" s="311"/>
      <c r="BI2113" s="311"/>
      <c r="BJ2113" s="311"/>
      <c r="BK2113" s="311"/>
      <c r="BL2113" s="311"/>
      <c r="BM2113" s="311"/>
      <c r="BN2113" s="311"/>
      <c r="BO2113" s="311"/>
      <c r="BP2113" s="311"/>
      <c r="BQ2113" s="311"/>
      <c r="BR2113" s="311"/>
      <c r="BS2113" s="311"/>
      <c r="BT2113" s="311"/>
      <c r="BU2113" s="311"/>
      <c r="BV2113" s="311"/>
      <c r="BW2113" s="311"/>
      <c r="BX2113" s="311"/>
      <c r="BY2113" s="311"/>
      <c r="BZ2113" s="311"/>
      <c r="CA2113" s="311"/>
      <c r="CB2113" s="311"/>
      <c r="CC2113" s="311"/>
      <c r="CD2113" s="311"/>
      <c r="CE2113" s="311"/>
      <c r="CF2113" s="311"/>
      <c r="CG2113" s="311"/>
      <c r="CH2113" s="311"/>
      <c r="CI2113" s="311"/>
      <c r="CJ2113" s="311"/>
      <c r="CK2113" s="311"/>
      <c r="CL2113" s="311"/>
      <c r="CM2113" s="311"/>
      <c r="CN2113" s="311"/>
      <c r="CO2113" s="311"/>
      <c r="CP2113" s="311"/>
      <c r="CQ2113" s="311"/>
      <c r="CR2113" s="311"/>
      <c r="CS2113" s="311"/>
      <c r="CT2113" s="311"/>
      <c r="CU2113" s="311"/>
      <c r="CV2113" s="311"/>
      <c r="CW2113" s="311"/>
      <c r="CX2113" s="311"/>
      <c r="CY2113" s="311"/>
    </row>
    <row r="2114" spans="1:103" s="390" customFormat="1">
      <c r="A2114" s="324" t="s">
        <v>2347</v>
      </c>
      <c r="B2114" s="324">
        <v>7440700056</v>
      </c>
      <c r="C2114" s="324">
        <v>5.6</v>
      </c>
      <c r="D2114" s="324">
        <v>30</v>
      </c>
      <c r="E2114" s="395">
        <v>5.5930000000000001E-2</v>
      </c>
      <c r="F2114" s="324">
        <v>0</v>
      </c>
      <c r="G2114" s="324">
        <v>2</v>
      </c>
      <c r="H2114" s="324">
        <v>0.65</v>
      </c>
      <c r="I2114" s="324">
        <v>2.6</v>
      </c>
      <c r="J2114" s="326">
        <v>40</v>
      </c>
      <c r="K2114" s="326">
        <v>125</v>
      </c>
      <c r="L2114" s="326">
        <v>1</v>
      </c>
      <c r="M2114" s="324">
        <v>8</v>
      </c>
      <c r="N2114" s="324">
        <v>8</v>
      </c>
      <c r="O2114" s="324">
        <v>2</v>
      </c>
      <c r="P2114" s="324">
        <v>101</v>
      </c>
      <c r="Q2114" s="324" t="s">
        <v>293</v>
      </c>
      <c r="R2114" s="324">
        <v>1</v>
      </c>
      <c r="S2114" s="324">
        <v>0</v>
      </c>
      <c r="T2114" s="324">
        <v>550</v>
      </c>
      <c r="U2114" s="324">
        <v>1.1000000000000001</v>
      </c>
      <c r="V2114" s="324">
        <v>0</v>
      </c>
      <c r="W2114" s="324">
        <v>1.389312E-7</v>
      </c>
      <c r="X2114" s="324">
        <v>36.658811207122284</v>
      </c>
      <c r="Y2114" s="324">
        <v>0.75280000000000002</v>
      </c>
      <c r="Z2114" s="324">
        <v>2.169</v>
      </c>
      <c r="AA2114" s="324">
        <v>1.389312E-7</v>
      </c>
      <c r="AB2114" s="324">
        <v>36.658811207122284</v>
      </c>
      <c r="AC2114" s="324">
        <v>0.75280000000000002</v>
      </c>
      <c r="AD2114" s="324">
        <v>2.169</v>
      </c>
      <c r="AE2114" s="324">
        <v>1.389312E-7</v>
      </c>
      <c r="AF2114" s="324">
        <v>36.658811207122284</v>
      </c>
      <c r="AG2114" s="324">
        <v>0.75280000000000002</v>
      </c>
      <c r="AH2114" s="324">
        <v>2.169</v>
      </c>
      <c r="AI2114" s="324">
        <v>0</v>
      </c>
      <c r="AJ2114" s="324">
        <v>0</v>
      </c>
      <c r="AK2114" s="324">
        <v>0</v>
      </c>
      <c r="AL2114" s="324">
        <v>0</v>
      </c>
      <c r="AM2114" s="396">
        <v>0</v>
      </c>
      <c r="AN2114" s="324">
        <v>0</v>
      </c>
      <c r="AO2114" s="324">
        <v>1000000000</v>
      </c>
      <c r="AP2114" s="324">
        <v>0</v>
      </c>
      <c r="AQ2114" s="324">
        <v>0</v>
      </c>
      <c r="AR2114" s="324">
        <v>0</v>
      </c>
      <c r="AS2114" s="324">
        <v>7440700056</v>
      </c>
      <c r="AT2114" s="324">
        <v>0</v>
      </c>
      <c r="AU2114" s="324">
        <v>0</v>
      </c>
      <c r="AV2114" s="324">
        <v>0</v>
      </c>
      <c r="AW2114" s="311"/>
      <c r="AX2114" s="311"/>
      <c r="AY2114" s="311"/>
      <c r="AZ2114" s="311"/>
      <c r="BA2114" s="311"/>
      <c r="BB2114" s="311"/>
      <c r="BC2114" s="311"/>
      <c r="BD2114" s="311"/>
      <c r="BE2114" s="311"/>
      <c r="BF2114" s="311"/>
      <c r="BG2114" s="311"/>
      <c r="BH2114" s="311"/>
      <c r="BI2114" s="311"/>
      <c r="BJ2114" s="311"/>
      <c r="BK2114" s="311"/>
      <c r="BL2114" s="311"/>
      <c r="BM2114" s="311"/>
      <c r="BN2114" s="311"/>
      <c r="BO2114" s="311"/>
      <c r="BP2114" s="311"/>
      <c r="BQ2114" s="311"/>
      <c r="BR2114" s="311"/>
      <c r="BS2114" s="311"/>
      <c r="BT2114" s="311"/>
      <c r="BU2114" s="311"/>
      <c r="BV2114" s="311"/>
      <c r="BW2114" s="311"/>
      <c r="BX2114" s="311"/>
      <c r="BY2114" s="311"/>
      <c r="BZ2114" s="311"/>
      <c r="CA2114" s="311"/>
      <c r="CB2114" s="311"/>
      <c r="CC2114" s="311"/>
      <c r="CD2114" s="311"/>
      <c r="CE2114" s="311"/>
      <c r="CF2114" s="311"/>
      <c r="CG2114" s="311"/>
      <c r="CH2114" s="311"/>
      <c r="CI2114" s="311"/>
      <c r="CJ2114" s="311"/>
      <c r="CK2114" s="311"/>
      <c r="CL2114" s="311"/>
      <c r="CM2114" s="311"/>
      <c r="CN2114" s="311"/>
      <c r="CO2114" s="311"/>
      <c r="CP2114" s="311"/>
      <c r="CQ2114" s="311"/>
      <c r="CR2114" s="311"/>
      <c r="CS2114" s="311"/>
      <c r="CT2114" s="311"/>
      <c r="CU2114" s="311"/>
      <c r="CV2114" s="311"/>
      <c r="CW2114" s="311"/>
      <c r="CX2114" s="311"/>
      <c r="CY2114" s="311"/>
    </row>
    <row r="2115" spans="1:103" s="390" customFormat="1">
      <c r="A2115" s="324" t="s">
        <v>2347</v>
      </c>
      <c r="B2115" s="324">
        <v>7440700068</v>
      </c>
      <c r="C2115" s="324">
        <v>6.8</v>
      </c>
      <c r="D2115" s="324">
        <v>30</v>
      </c>
      <c r="E2115" s="395">
        <v>6.7760000000000001E-2</v>
      </c>
      <c r="F2115" s="324">
        <v>0</v>
      </c>
      <c r="G2115" s="324">
        <v>1.8</v>
      </c>
      <c r="H2115" s="324">
        <v>0.65</v>
      </c>
      <c r="I2115" s="324">
        <v>2.4</v>
      </c>
      <c r="J2115" s="326">
        <v>40</v>
      </c>
      <c r="K2115" s="326">
        <v>125</v>
      </c>
      <c r="L2115" s="326">
        <v>1</v>
      </c>
      <c r="M2115" s="324">
        <v>8</v>
      </c>
      <c r="N2115" s="324">
        <v>8</v>
      </c>
      <c r="O2115" s="324">
        <v>2</v>
      </c>
      <c r="P2115" s="324">
        <v>101</v>
      </c>
      <c r="Q2115" s="324" t="s">
        <v>293</v>
      </c>
      <c r="R2115" s="324">
        <v>1</v>
      </c>
      <c r="S2115" s="324">
        <v>0</v>
      </c>
      <c r="T2115" s="324">
        <v>550</v>
      </c>
      <c r="U2115" s="324">
        <v>1.1000000000000001</v>
      </c>
      <c r="V2115" s="324">
        <v>0</v>
      </c>
      <c r="W2115" s="324">
        <v>1.389312E-7</v>
      </c>
      <c r="X2115" s="324">
        <v>40.274816394219378</v>
      </c>
      <c r="Y2115" s="324">
        <v>0.75280000000000002</v>
      </c>
      <c r="Z2115" s="324">
        <v>2.169</v>
      </c>
      <c r="AA2115" s="324">
        <v>1.389312E-7</v>
      </c>
      <c r="AB2115" s="324">
        <v>40.274816394219378</v>
      </c>
      <c r="AC2115" s="324">
        <v>0.75280000000000002</v>
      </c>
      <c r="AD2115" s="324">
        <v>2.169</v>
      </c>
      <c r="AE2115" s="324">
        <v>1.389312E-7</v>
      </c>
      <c r="AF2115" s="324">
        <v>40.274816394219378</v>
      </c>
      <c r="AG2115" s="324">
        <v>0.75280000000000002</v>
      </c>
      <c r="AH2115" s="324">
        <v>2.169</v>
      </c>
      <c r="AI2115" s="324">
        <v>0</v>
      </c>
      <c r="AJ2115" s="324">
        <v>0</v>
      </c>
      <c r="AK2115" s="324">
        <v>0</v>
      </c>
      <c r="AL2115" s="324">
        <v>0</v>
      </c>
      <c r="AM2115" s="396">
        <v>0</v>
      </c>
      <c r="AN2115" s="324">
        <v>0</v>
      </c>
      <c r="AO2115" s="324">
        <v>1000000000</v>
      </c>
      <c r="AP2115" s="324">
        <v>0</v>
      </c>
      <c r="AQ2115" s="324">
        <v>0</v>
      </c>
      <c r="AR2115" s="324">
        <v>0</v>
      </c>
      <c r="AS2115" s="324">
        <v>7440700068</v>
      </c>
      <c r="AT2115" s="324">
        <v>0</v>
      </c>
      <c r="AU2115" s="324">
        <v>0</v>
      </c>
      <c r="AV2115" s="324">
        <v>0</v>
      </c>
      <c r="AW2115" s="311"/>
      <c r="AX2115" s="311"/>
      <c r="AY2115" s="311"/>
      <c r="AZ2115" s="311"/>
      <c r="BA2115" s="311"/>
      <c r="BB2115" s="311"/>
      <c r="BC2115" s="311"/>
      <c r="BD2115" s="311"/>
      <c r="BE2115" s="311"/>
      <c r="BF2115" s="311"/>
      <c r="BG2115" s="311"/>
      <c r="BH2115" s="311"/>
      <c r="BI2115" s="311"/>
      <c r="BJ2115" s="311"/>
      <c r="BK2115" s="311"/>
      <c r="BL2115" s="311"/>
      <c r="BM2115" s="311"/>
      <c r="BN2115" s="311"/>
      <c r="BO2115" s="311"/>
      <c r="BP2115" s="311"/>
      <c r="BQ2115" s="311"/>
      <c r="BR2115" s="311"/>
      <c r="BS2115" s="311"/>
      <c r="BT2115" s="311"/>
      <c r="BU2115" s="311"/>
      <c r="BV2115" s="311"/>
      <c r="BW2115" s="311"/>
      <c r="BX2115" s="311"/>
      <c r="BY2115" s="311"/>
      <c r="BZ2115" s="311"/>
      <c r="CA2115" s="311"/>
      <c r="CB2115" s="311"/>
      <c r="CC2115" s="311"/>
      <c r="CD2115" s="311"/>
      <c r="CE2115" s="311"/>
      <c r="CF2115" s="311"/>
      <c r="CG2115" s="311"/>
      <c r="CH2115" s="311"/>
      <c r="CI2115" s="311"/>
      <c r="CJ2115" s="311"/>
      <c r="CK2115" s="311"/>
      <c r="CL2115" s="311"/>
      <c r="CM2115" s="311"/>
      <c r="CN2115" s="311"/>
      <c r="CO2115" s="311"/>
      <c r="CP2115" s="311"/>
      <c r="CQ2115" s="311"/>
      <c r="CR2115" s="311"/>
      <c r="CS2115" s="311"/>
      <c r="CT2115" s="311"/>
      <c r="CU2115" s="311"/>
      <c r="CV2115" s="311"/>
      <c r="CW2115" s="311"/>
      <c r="CX2115" s="311"/>
      <c r="CY2115" s="311"/>
    </row>
    <row r="2116" spans="1:103" s="390" customFormat="1">
      <c r="A2116" s="324" t="s">
        <v>2347</v>
      </c>
      <c r="B2116" s="324">
        <v>7440700082</v>
      </c>
      <c r="C2116" s="324">
        <v>8.1999999999999993</v>
      </c>
      <c r="D2116" s="324">
        <v>30</v>
      </c>
      <c r="E2116" s="395">
        <v>8.5304999999999992E-2</v>
      </c>
      <c r="F2116" s="324">
        <v>0</v>
      </c>
      <c r="G2116" s="324">
        <v>1.7</v>
      </c>
      <c r="H2116" s="324">
        <v>0.65</v>
      </c>
      <c r="I2116" s="324">
        <v>2.2000000000000002</v>
      </c>
      <c r="J2116" s="326">
        <v>40</v>
      </c>
      <c r="K2116" s="326">
        <v>125</v>
      </c>
      <c r="L2116" s="326">
        <v>1</v>
      </c>
      <c r="M2116" s="324">
        <v>8</v>
      </c>
      <c r="N2116" s="324">
        <v>8</v>
      </c>
      <c r="O2116" s="324">
        <v>2</v>
      </c>
      <c r="P2116" s="324">
        <v>101</v>
      </c>
      <c r="Q2116" s="324" t="s">
        <v>293</v>
      </c>
      <c r="R2116" s="324">
        <v>1</v>
      </c>
      <c r="S2116" s="324">
        <v>0</v>
      </c>
      <c r="T2116" s="324">
        <v>550</v>
      </c>
      <c r="U2116" s="324">
        <v>1.1000000000000001</v>
      </c>
      <c r="V2116" s="324">
        <v>0</v>
      </c>
      <c r="W2116" s="324">
        <v>1.389312E-7</v>
      </c>
      <c r="X2116" s="324">
        <v>44.34349989184512</v>
      </c>
      <c r="Y2116" s="324">
        <v>0.75280000000000002</v>
      </c>
      <c r="Z2116" s="324">
        <v>2.169</v>
      </c>
      <c r="AA2116" s="324">
        <v>1.389312E-7</v>
      </c>
      <c r="AB2116" s="324">
        <v>44.34349989184512</v>
      </c>
      <c r="AC2116" s="324">
        <v>0.75280000000000002</v>
      </c>
      <c r="AD2116" s="324">
        <v>2.169</v>
      </c>
      <c r="AE2116" s="324">
        <v>1.389312E-7</v>
      </c>
      <c r="AF2116" s="324">
        <v>44.34349989184512</v>
      </c>
      <c r="AG2116" s="324">
        <v>0.75280000000000002</v>
      </c>
      <c r="AH2116" s="324">
        <v>2.169</v>
      </c>
      <c r="AI2116" s="324">
        <v>0</v>
      </c>
      <c r="AJ2116" s="324">
        <v>0</v>
      </c>
      <c r="AK2116" s="324">
        <v>0</v>
      </c>
      <c r="AL2116" s="324">
        <v>0</v>
      </c>
      <c r="AM2116" s="396">
        <v>0</v>
      </c>
      <c r="AN2116" s="324">
        <v>0</v>
      </c>
      <c r="AO2116" s="324">
        <v>1000000000</v>
      </c>
      <c r="AP2116" s="324">
        <v>0</v>
      </c>
      <c r="AQ2116" s="324">
        <v>0</v>
      </c>
      <c r="AR2116" s="324">
        <v>0</v>
      </c>
      <c r="AS2116" s="324">
        <v>7440700082</v>
      </c>
      <c r="AT2116" s="324">
        <v>0</v>
      </c>
      <c r="AU2116" s="324">
        <v>0</v>
      </c>
      <c r="AV2116" s="324">
        <v>0</v>
      </c>
      <c r="AW2116" s="311"/>
      <c r="AX2116" s="311"/>
      <c r="AY2116" s="311"/>
      <c r="AZ2116" s="311"/>
      <c r="BA2116" s="311"/>
      <c r="BB2116" s="311"/>
      <c r="BC2116" s="311"/>
      <c r="BD2116" s="311"/>
      <c r="BE2116" s="311"/>
      <c r="BF2116" s="311"/>
      <c r="BG2116" s="311"/>
      <c r="BH2116" s="311"/>
      <c r="BI2116" s="311"/>
      <c r="BJ2116" s="311"/>
      <c r="BK2116" s="311"/>
      <c r="BL2116" s="311"/>
      <c r="BM2116" s="311"/>
      <c r="BN2116" s="311"/>
      <c r="BO2116" s="311"/>
      <c r="BP2116" s="311"/>
      <c r="BQ2116" s="311"/>
      <c r="BR2116" s="311"/>
      <c r="BS2116" s="311"/>
      <c r="BT2116" s="311"/>
      <c r="BU2116" s="311"/>
      <c r="BV2116" s="311"/>
      <c r="BW2116" s="311"/>
      <c r="BX2116" s="311"/>
      <c r="BY2116" s="311"/>
      <c r="BZ2116" s="311"/>
      <c r="CA2116" s="311"/>
      <c r="CB2116" s="311"/>
      <c r="CC2116" s="311"/>
      <c r="CD2116" s="311"/>
      <c r="CE2116" s="311"/>
      <c r="CF2116" s="311"/>
      <c r="CG2116" s="311"/>
      <c r="CH2116" s="311"/>
      <c r="CI2116" s="311"/>
      <c r="CJ2116" s="311"/>
      <c r="CK2116" s="311"/>
      <c r="CL2116" s="311"/>
      <c r="CM2116" s="311"/>
      <c r="CN2116" s="311"/>
      <c r="CO2116" s="311"/>
      <c r="CP2116" s="311"/>
      <c r="CQ2116" s="311"/>
      <c r="CR2116" s="311"/>
      <c r="CS2116" s="311"/>
      <c r="CT2116" s="311"/>
      <c r="CU2116" s="311"/>
      <c r="CV2116" s="311"/>
      <c r="CW2116" s="311"/>
      <c r="CX2116" s="311"/>
      <c r="CY2116" s="311"/>
    </row>
    <row r="2117" spans="1:103" s="390" customFormat="1">
      <c r="A2117" s="324" t="s">
        <v>2347</v>
      </c>
      <c r="B2117" s="324">
        <v>7440700100</v>
      </c>
      <c r="C2117" s="324">
        <v>10</v>
      </c>
      <c r="D2117" s="324">
        <v>30</v>
      </c>
      <c r="E2117" s="395">
        <v>9.4379999999999992E-2</v>
      </c>
      <c r="F2117" s="324">
        <v>0</v>
      </c>
      <c r="G2117" s="324">
        <v>1.55</v>
      </c>
      <c r="H2117" s="324">
        <v>0.65</v>
      </c>
      <c r="I2117" s="324">
        <v>2</v>
      </c>
      <c r="J2117" s="326">
        <v>40</v>
      </c>
      <c r="K2117" s="326">
        <v>125</v>
      </c>
      <c r="L2117" s="326">
        <v>1</v>
      </c>
      <c r="M2117" s="324">
        <v>8</v>
      </c>
      <c r="N2117" s="324">
        <v>8</v>
      </c>
      <c r="O2117" s="324">
        <v>2</v>
      </c>
      <c r="P2117" s="324">
        <v>101</v>
      </c>
      <c r="Q2117" s="324" t="s">
        <v>293</v>
      </c>
      <c r="R2117" s="324">
        <v>1</v>
      </c>
      <c r="S2117" s="324">
        <v>0</v>
      </c>
      <c r="T2117" s="324">
        <v>550</v>
      </c>
      <c r="U2117" s="324">
        <v>1.1000000000000001</v>
      </c>
      <c r="V2117" s="324">
        <v>0</v>
      </c>
      <c r="W2117" s="324">
        <v>1.389312E-7</v>
      </c>
      <c r="X2117" s="324">
        <v>49.75124378109453</v>
      </c>
      <c r="Y2117" s="324">
        <v>0.75280000000000002</v>
      </c>
      <c r="Z2117" s="324">
        <v>2.169</v>
      </c>
      <c r="AA2117" s="324">
        <v>1.389312E-7</v>
      </c>
      <c r="AB2117" s="324">
        <v>49.75124378109453</v>
      </c>
      <c r="AC2117" s="324">
        <v>0.75280000000000002</v>
      </c>
      <c r="AD2117" s="324">
        <v>2.169</v>
      </c>
      <c r="AE2117" s="324">
        <v>1.389312E-7</v>
      </c>
      <c r="AF2117" s="324">
        <v>49.75124378109453</v>
      </c>
      <c r="AG2117" s="324">
        <v>0.75280000000000002</v>
      </c>
      <c r="AH2117" s="324">
        <v>2.169</v>
      </c>
      <c r="AI2117" s="324">
        <v>0</v>
      </c>
      <c r="AJ2117" s="324">
        <v>0</v>
      </c>
      <c r="AK2117" s="324">
        <v>0</v>
      </c>
      <c r="AL2117" s="324">
        <v>0</v>
      </c>
      <c r="AM2117" s="396">
        <v>0</v>
      </c>
      <c r="AN2117" s="324">
        <v>0</v>
      </c>
      <c r="AO2117" s="324">
        <v>1000000000</v>
      </c>
      <c r="AP2117" s="324">
        <v>0</v>
      </c>
      <c r="AQ2117" s="324">
        <v>0</v>
      </c>
      <c r="AR2117" s="324">
        <v>0</v>
      </c>
      <c r="AS2117" s="324">
        <v>7440700100</v>
      </c>
      <c r="AT2117" s="324">
        <v>0</v>
      </c>
      <c r="AU2117" s="324">
        <v>0</v>
      </c>
      <c r="AV2117" s="324">
        <v>0</v>
      </c>
      <c r="AW2117" s="311"/>
      <c r="AX2117" s="311"/>
      <c r="AY2117" s="311"/>
      <c r="AZ2117" s="311"/>
      <c r="BA2117" s="311"/>
      <c r="BB2117" s="311"/>
      <c r="BC2117" s="311"/>
      <c r="BD2117" s="311"/>
      <c r="BE2117" s="311"/>
      <c r="BF2117" s="311"/>
      <c r="BG2117" s="311"/>
      <c r="BH2117" s="311"/>
      <c r="BI2117" s="311"/>
      <c r="BJ2117" s="311"/>
      <c r="BK2117" s="311"/>
      <c r="BL2117" s="311"/>
      <c r="BM2117" s="311"/>
      <c r="BN2117" s="311"/>
      <c r="BO2117" s="311"/>
      <c r="BP2117" s="311"/>
      <c r="BQ2117" s="311"/>
      <c r="BR2117" s="311"/>
      <c r="BS2117" s="311"/>
      <c r="BT2117" s="311"/>
      <c r="BU2117" s="311"/>
      <c r="BV2117" s="311"/>
      <c r="BW2117" s="311"/>
      <c r="BX2117" s="311"/>
      <c r="BY2117" s="311"/>
      <c r="BZ2117" s="311"/>
      <c r="CA2117" s="311"/>
      <c r="CB2117" s="311"/>
      <c r="CC2117" s="311"/>
      <c r="CD2117" s="311"/>
      <c r="CE2117" s="311"/>
      <c r="CF2117" s="311"/>
      <c r="CG2117" s="311"/>
      <c r="CH2117" s="311"/>
      <c r="CI2117" s="311"/>
      <c r="CJ2117" s="311"/>
      <c r="CK2117" s="311"/>
      <c r="CL2117" s="311"/>
      <c r="CM2117" s="311"/>
      <c r="CN2117" s="311"/>
      <c r="CO2117" s="311"/>
      <c r="CP2117" s="311"/>
      <c r="CQ2117" s="311"/>
      <c r="CR2117" s="311"/>
      <c r="CS2117" s="311"/>
      <c r="CT2117" s="311"/>
      <c r="CU2117" s="311"/>
      <c r="CV2117" s="311"/>
      <c r="CW2117" s="311"/>
      <c r="CX2117" s="311"/>
      <c r="CY2117" s="311"/>
    </row>
    <row r="2118" spans="1:103" s="390" customFormat="1">
      <c r="A2118" s="324" t="s">
        <v>2347</v>
      </c>
      <c r="B2118" s="324">
        <v>7440700150</v>
      </c>
      <c r="C2118" s="324">
        <v>15</v>
      </c>
      <c r="D2118" s="324">
        <v>30</v>
      </c>
      <c r="E2118" s="395">
        <v>0.1404</v>
      </c>
      <c r="F2118" s="324">
        <v>0</v>
      </c>
      <c r="G2118" s="324">
        <v>1.25</v>
      </c>
      <c r="H2118" s="324">
        <v>0.65</v>
      </c>
      <c r="I2118" s="324">
        <v>1.65</v>
      </c>
      <c r="J2118" s="326">
        <v>40</v>
      </c>
      <c r="K2118" s="326">
        <v>125</v>
      </c>
      <c r="L2118" s="326">
        <v>1</v>
      </c>
      <c r="M2118" s="324">
        <v>8</v>
      </c>
      <c r="N2118" s="324">
        <v>8</v>
      </c>
      <c r="O2118" s="324">
        <v>2</v>
      </c>
      <c r="P2118" s="324">
        <v>101</v>
      </c>
      <c r="Q2118" s="324" t="s">
        <v>293</v>
      </c>
      <c r="R2118" s="324">
        <v>1</v>
      </c>
      <c r="S2118" s="324">
        <v>0</v>
      </c>
      <c r="T2118" s="324">
        <v>550</v>
      </c>
      <c r="U2118" s="324">
        <v>1.1000000000000001</v>
      </c>
      <c r="V2118" s="324">
        <v>0</v>
      </c>
      <c r="W2118" s="324">
        <v>1.389312E-7</v>
      </c>
      <c r="X2118" s="324">
        <v>60.1829561868079</v>
      </c>
      <c r="Y2118" s="324">
        <v>0.75280000000000002</v>
      </c>
      <c r="Z2118" s="324">
        <v>2.169</v>
      </c>
      <c r="AA2118" s="324">
        <v>1.389312E-7</v>
      </c>
      <c r="AB2118" s="324">
        <v>60.1829561868079</v>
      </c>
      <c r="AC2118" s="324">
        <v>0.75280000000000002</v>
      </c>
      <c r="AD2118" s="324">
        <v>2.169</v>
      </c>
      <c r="AE2118" s="324">
        <v>1.389312E-7</v>
      </c>
      <c r="AF2118" s="324">
        <v>60.1829561868079</v>
      </c>
      <c r="AG2118" s="324">
        <v>0.75280000000000002</v>
      </c>
      <c r="AH2118" s="324">
        <v>2.169</v>
      </c>
      <c r="AI2118" s="324">
        <v>0</v>
      </c>
      <c r="AJ2118" s="324">
        <v>0</v>
      </c>
      <c r="AK2118" s="324">
        <v>0</v>
      </c>
      <c r="AL2118" s="324">
        <v>0</v>
      </c>
      <c r="AM2118" s="396">
        <v>0</v>
      </c>
      <c r="AN2118" s="324">
        <v>0</v>
      </c>
      <c r="AO2118" s="324">
        <v>1000000000</v>
      </c>
      <c r="AP2118" s="324">
        <v>0</v>
      </c>
      <c r="AQ2118" s="324">
        <v>0</v>
      </c>
      <c r="AR2118" s="324">
        <v>0</v>
      </c>
      <c r="AS2118" s="324">
        <v>7440700150</v>
      </c>
      <c r="AT2118" s="324">
        <v>0</v>
      </c>
      <c r="AU2118" s="324">
        <v>0</v>
      </c>
      <c r="AV2118" s="324">
        <v>0</v>
      </c>
      <c r="AW2118" s="311"/>
      <c r="AX2118" s="311"/>
      <c r="AY2118" s="311"/>
      <c r="AZ2118" s="311"/>
      <c r="BA2118" s="311"/>
      <c r="BB2118" s="311"/>
      <c r="BC2118" s="311"/>
      <c r="BD2118" s="311"/>
      <c r="BE2118" s="311"/>
      <c r="BF2118" s="311"/>
      <c r="BG2118" s="311"/>
      <c r="BH2118" s="311"/>
      <c r="BI2118" s="311"/>
      <c r="BJ2118" s="311"/>
      <c r="BK2118" s="311"/>
      <c r="BL2118" s="311"/>
      <c r="BM2118" s="311"/>
      <c r="BN2118" s="311"/>
      <c r="BO2118" s="311"/>
      <c r="BP2118" s="311"/>
      <c r="BQ2118" s="311"/>
      <c r="BR2118" s="311"/>
      <c r="BS2118" s="311"/>
      <c r="BT2118" s="311"/>
      <c r="BU2118" s="311"/>
      <c r="BV2118" s="311"/>
      <c r="BW2118" s="311"/>
      <c r="BX2118" s="311"/>
      <c r="BY2118" s="311"/>
      <c r="BZ2118" s="311"/>
      <c r="CA2118" s="311"/>
      <c r="CB2118" s="311"/>
      <c r="CC2118" s="311"/>
      <c r="CD2118" s="311"/>
      <c r="CE2118" s="311"/>
      <c r="CF2118" s="311"/>
      <c r="CG2118" s="311"/>
      <c r="CH2118" s="311"/>
      <c r="CI2118" s="311"/>
      <c r="CJ2118" s="311"/>
      <c r="CK2118" s="311"/>
      <c r="CL2118" s="311"/>
      <c r="CM2118" s="311"/>
      <c r="CN2118" s="311"/>
      <c r="CO2118" s="311"/>
      <c r="CP2118" s="311"/>
      <c r="CQ2118" s="311"/>
      <c r="CR2118" s="311"/>
      <c r="CS2118" s="311"/>
      <c r="CT2118" s="311"/>
      <c r="CU2118" s="311"/>
      <c r="CV2118" s="311"/>
      <c r="CW2118" s="311"/>
      <c r="CX2118" s="311"/>
      <c r="CY2118" s="311"/>
    </row>
    <row r="2119" spans="1:103" s="390" customFormat="1">
      <c r="A2119" s="324" t="s">
        <v>2347</v>
      </c>
      <c r="B2119" s="324">
        <v>7440700180</v>
      </c>
      <c r="C2119" s="324">
        <v>18</v>
      </c>
      <c r="D2119" s="324">
        <v>30</v>
      </c>
      <c r="E2119" s="395">
        <v>0.16200000000000001</v>
      </c>
      <c r="F2119" s="324">
        <v>0</v>
      </c>
      <c r="G2119" s="324">
        <v>1.1000000000000001</v>
      </c>
      <c r="H2119" s="324">
        <v>0.65</v>
      </c>
      <c r="I2119" s="324">
        <v>1.5</v>
      </c>
      <c r="J2119" s="326">
        <v>40</v>
      </c>
      <c r="K2119" s="326">
        <v>125</v>
      </c>
      <c r="L2119" s="326">
        <v>1</v>
      </c>
      <c r="M2119" s="324">
        <v>8</v>
      </c>
      <c r="N2119" s="324">
        <v>8</v>
      </c>
      <c r="O2119" s="324">
        <v>2</v>
      </c>
      <c r="P2119" s="324">
        <v>101</v>
      </c>
      <c r="Q2119" s="324" t="s">
        <v>293</v>
      </c>
      <c r="R2119" s="324">
        <v>1</v>
      </c>
      <c r="S2119" s="324">
        <v>0</v>
      </c>
      <c r="T2119" s="324">
        <v>550</v>
      </c>
      <c r="U2119" s="324">
        <v>1.1000000000000001</v>
      </c>
      <c r="V2119" s="324">
        <v>0</v>
      </c>
      <c r="W2119" s="324">
        <v>1.389312E-7</v>
      </c>
      <c r="X2119" s="324">
        <v>67.84260515603799</v>
      </c>
      <c r="Y2119" s="324">
        <v>0.75280000000000002</v>
      </c>
      <c r="Z2119" s="324">
        <v>2.169</v>
      </c>
      <c r="AA2119" s="324">
        <v>1.389312E-7</v>
      </c>
      <c r="AB2119" s="324">
        <v>67.84260515603799</v>
      </c>
      <c r="AC2119" s="324">
        <v>0.75280000000000002</v>
      </c>
      <c r="AD2119" s="324">
        <v>2.169</v>
      </c>
      <c r="AE2119" s="324">
        <v>1.389312E-7</v>
      </c>
      <c r="AF2119" s="324">
        <v>67.84260515603799</v>
      </c>
      <c r="AG2119" s="324">
        <v>0.75280000000000002</v>
      </c>
      <c r="AH2119" s="324">
        <v>2.169</v>
      </c>
      <c r="AI2119" s="324">
        <v>0</v>
      </c>
      <c r="AJ2119" s="324">
        <v>0</v>
      </c>
      <c r="AK2119" s="324">
        <v>0</v>
      </c>
      <c r="AL2119" s="324">
        <v>0</v>
      </c>
      <c r="AM2119" s="396">
        <v>0</v>
      </c>
      <c r="AN2119" s="324">
        <v>0</v>
      </c>
      <c r="AO2119" s="324">
        <v>1000000000</v>
      </c>
      <c r="AP2119" s="324">
        <v>0</v>
      </c>
      <c r="AQ2119" s="324">
        <v>0</v>
      </c>
      <c r="AR2119" s="324">
        <v>0</v>
      </c>
      <c r="AS2119" s="324">
        <v>7440700180</v>
      </c>
      <c r="AT2119" s="324">
        <v>0</v>
      </c>
      <c r="AU2119" s="324">
        <v>0</v>
      </c>
      <c r="AV2119" s="324">
        <v>0</v>
      </c>
      <c r="AW2119" s="311"/>
      <c r="AX2119" s="311"/>
      <c r="AY2119" s="311"/>
      <c r="AZ2119" s="311"/>
      <c r="BA2119" s="311"/>
      <c r="BB2119" s="311"/>
      <c r="BC2119" s="311"/>
      <c r="BD2119" s="311"/>
      <c r="BE2119" s="311"/>
      <c r="BF2119" s="311"/>
      <c r="BG2119" s="311"/>
      <c r="BH2119" s="311"/>
      <c r="BI2119" s="311"/>
      <c r="BJ2119" s="311"/>
      <c r="BK2119" s="311"/>
      <c r="BL2119" s="311"/>
      <c r="BM2119" s="311"/>
      <c r="BN2119" s="311"/>
      <c r="BO2119" s="311"/>
      <c r="BP2119" s="311"/>
      <c r="BQ2119" s="311"/>
      <c r="BR2119" s="311"/>
      <c r="BS2119" s="311"/>
      <c r="BT2119" s="311"/>
      <c r="BU2119" s="311"/>
      <c r="BV2119" s="311"/>
      <c r="BW2119" s="311"/>
      <c r="BX2119" s="311"/>
      <c r="BY2119" s="311"/>
      <c r="BZ2119" s="311"/>
      <c r="CA2119" s="311"/>
      <c r="CB2119" s="311"/>
      <c r="CC2119" s="311"/>
      <c r="CD2119" s="311"/>
      <c r="CE2119" s="311"/>
      <c r="CF2119" s="311"/>
      <c r="CG2119" s="311"/>
      <c r="CH2119" s="311"/>
      <c r="CI2119" s="311"/>
      <c r="CJ2119" s="311"/>
      <c r="CK2119" s="311"/>
      <c r="CL2119" s="311"/>
      <c r="CM2119" s="311"/>
      <c r="CN2119" s="311"/>
      <c r="CO2119" s="311"/>
      <c r="CP2119" s="311"/>
      <c r="CQ2119" s="311"/>
      <c r="CR2119" s="311"/>
      <c r="CS2119" s="311"/>
      <c r="CT2119" s="311"/>
      <c r="CU2119" s="311"/>
      <c r="CV2119" s="311"/>
      <c r="CW2119" s="311"/>
      <c r="CX2119" s="311"/>
      <c r="CY2119" s="311"/>
    </row>
    <row r="2120" spans="1:103" s="390" customFormat="1">
      <c r="A2120" s="324" t="s">
        <v>2347</v>
      </c>
      <c r="B2120" s="324">
        <v>7440700220</v>
      </c>
      <c r="C2120" s="324">
        <v>22</v>
      </c>
      <c r="D2120" s="324">
        <v>30</v>
      </c>
      <c r="E2120" s="395">
        <v>0.19920000000000002</v>
      </c>
      <c r="F2120" s="324">
        <v>0</v>
      </c>
      <c r="G2120" s="324">
        <v>1</v>
      </c>
      <c r="H2120" s="324">
        <v>0.65</v>
      </c>
      <c r="I2120" s="324">
        <v>1.3</v>
      </c>
      <c r="J2120" s="326">
        <v>40</v>
      </c>
      <c r="K2120" s="326">
        <v>125</v>
      </c>
      <c r="L2120" s="326">
        <v>1</v>
      </c>
      <c r="M2120" s="324">
        <v>8</v>
      </c>
      <c r="N2120" s="324">
        <v>8</v>
      </c>
      <c r="O2120" s="324">
        <v>2</v>
      </c>
      <c r="P2120" s="324">
        <v>101</v>
      </c>
      <c r="Q2120" s="324" t="s">
        <v>293</v>
      </c>
      <c r="R2120" s="324">
        <v>1</v>
      </c>
      <c r="S2120" s="324">
        <v>0</v>
      </c>
      <c r="T2120" s="324">
        <v>550</v>
      </c>
      <c r="U2120" s="324">
        <v>1.1000000000000001</v>
      </c>
      <c r="V2120" s="324">
        <v>0</v>
      </c>
      <c r="W2120" s="324">
        <v>1.389312E-7</v>
      </c>
      <c r="X2120" s="324">
        <v>73.954551566491858</v>
      </c>
      <c r="Y2120" s="324">
        <v>0.75280000000000002</v>
      </c>
      <c r="Z2120" s="324">
        <v>2.169</v>
      </c>
      <c r="AA2120" s="324">
        <v>1.389312E-7</v>
      </c>
      <c r="AB2120" s="324">
        <v>73.954551566491858</v>
      </c>
      <c r="AC2120" s="324">
        <v>0.75280000000000002</v>
      </c>
      <c r="AD2120" s="324">
        <v>2.169</v>
      </c>
      <c r="AE2120" s="324">
        <v>1.389312E-7</v>
      </c>
      <c r="AF2120" s="324">
        <v>73.954551566491858</v>
      </c>
      <c r="AG2120" s="324">
        <v>0.75280000000000002</v>
      </c>
      <c r="AH2120" s="324">
        <v>2.169</v>
      </c>
      <c r="AI2120" s="324">
        <v>0</v>
      </c>
      <c r="AJ2120" s="324">
        <v>0</v>
      </c>
      <c r="AK2120" s="324">
        <v>0</v>
      </c>
      <c r="AL2120" s="324">
        <v>0</v>
      </c>
      <c r="AM2120" s="396">
        <v>0</v>
      </c>
      <c r="AN2120" s="324">
        <v>0</v>
      </c>
      <c r="AO2120" s="324">
        <v>1000000000</v>
      </c>
      <c r="AP2120" s="324">
        <v>0</v>
      </c>
      <c r="AQ2120" s="324">
        <v>0</v>
      </c>
      <c r="AR2120" s="324">
        <v>0</v>
      </c>
      <c r="AS2120" s="324">
        <v>7440700220</v>
      </c>
      <c r="AT2120" s="324">
        <v>0</v>
      </c>
      <c r="AU2120" s="324">
        <v>0</v>
      </c>
      <c r="AV2120" s="324">
        <v>0</v>
      </c>
      <c r="AW2120" s="311"/>
      <c r="AX2120" s="311"/>
      <c r="AY2120" s="311"/>
      <c r="AZ2120" s="311"/>
      <c r="BA2120" s="311"/>
      <c r="BB2120" s="311"/>
      <c r="BC2120" s="311"/>
      <c r="BD2120" s="311"/>
      <c r="BE2120" s="311"/>
      <c r="BF2120" s="311"/>
      <c r="BG2120" s="311"/>
      <c r="BH2120" s="311"/>
      <c r="BI2120" s="311"/>
      <c r="BJ2120" s="311"/>
      <c r="BK2120" s="311"/>
      <c r="BL2120" s="311"/>
      <c r="BM2120" s="311"/>
      <c r="BN2120" s="311"/>
      <c r="BO2120" s="311"/>
      <c r="BP2120" s="311"/>
      <c r="BQ2120" s="311"/>
      <c r="BR2120" s="311"/>
      <c r="BS2120" s="311"/>
      <c r="BT2120" s="311"/>
      <c r="BU2120" s="311"/>
      <c r="BV2120" s="311"/>
      <c r="BW2120" s="311"/>
      <c r="BX2120" s="311"/>
      <c r="BY2120" s="311"/>
      <c r="BZ2120" s="311"/>
      <c r="CA2120" s="311"/>
      <c r="CB2120" s="311"/>
      <c r="CC2120" s="311"/>
      <c r="CD2120" s="311"/>
      <c r="CE2120" s="311"/>
      <c r="CF2120" s="311"/>
      <c r="CG2120" s="311"/>
      <c r="CH2120" s="311"/>
      <c r="CI2120" s="311"/>
      <c r="CJ2120" s="311"/>
      <c r="CK2120" s="311"/>
      <c r="CL2120" s="311"/>
      <c r="CM2120" s="311"/>
      <c r="CN2120" s="311"/>
      <c r="CO2120" s="311"/>
      <c r="CP2120" s="311"/>
      <c r="CQ2120" s="311"/>
      <c r="CR2120" s="311"/>
      <c r="CS2120" s="311"/>
      <c r="CT2120" s="311"/>
      <c r="CU2120" s="311"/>
      <c r="CV2120" s="311"/>
      <c r="CW2120" s="311"/>
      <c r="CX2120" s="311"/>
      <c r="CY2120" s="311"/>
    </row>
    <row r="2121" spans="1:103" s="390" customFormat="1">
      <c r="A2121" s="324" t="s">
        <v>2347</v>
      </c>
      <c r="B2121" s="324">
        <v>744065001</v>
      </c>
      <c r="C2121" s="324">
        <v>1</v>
      </c>
      <c r="D2121" s="324">
        <v>30</v>
      </c>
      <c r="E2121" s="395">
        <v>6.5170000000000002E-3</v>
      </c>
      <c r="F2121" s="324">
        <v>0</v>
      </c>
      <c r="G2121" s="324">
        <v>9.5</v>
      </c>
      <c r="H2121" s="324">
        <v>0.65</v>
      </c>
      <c r="I2121" s="324">
        <v>8</v>
      </c>
      <c r="J2121" s="326">
        <v>30</v>
      </c>
      <c r="K2121" s="326">
        <v>125</v>
      </c>
      <c r="L2121" s="326">
        <v>1</v>
      </c>
      <c r="M2121" s="324">
        <v>10</v>
      </c>
      <c r="N2121" s="324">
        <v>10</v>
      </c>
      <c r="O2121" s="324">
        <v>2.8</v>
      </c>
      <c r="P2121" s="324">
        <v>101</v>
      </c>
      <c r="Q2121" s="324" t="s">
        <v>293</v>
      </c>
      <c r="R2121" s="324">
        <v>1</v>
      </c>
      <c r="S2121" s="324">
        <v>0</v>
      </c>
      <c r="T2121" s="324">
        <v>1000</v>
      </c>
      <c r="U2121" s="324">
        <v>0.83079999999999998</v>
      </c>
      <c r="V2121" s="324">
        <v>0</v>
      </c>
      <c r="W2121" s="324">
        <v>2.4050000000000002E-7</v>
      </c>
      <c r="X2121" s="324">
        <v>14.850014850014849</v>
      </c>
      <c r="Y2121" s="324">
        <v>0.75280000000000002</v>
      </c>
      <c r="Z2121" s="324">
        <v>2.169</v>
      </c>
      <c r="AA2121" s="324">
        <v>2.4050000000000002E-7</v>
      </c>
      <c r="AB2121" s="324">
        <v>14.850014850014849</v>
      </c>
      <c r="AC2121" s="324">
        <v>0.75280000000000002</v>
      </c>
      <c r="AD2121" s="324">
        <v>2.169</v>
      </c>
      <c r="AE2121" s="324">
        <v>2.4050000000000002E-7</v>
      </c>
      <c r="AF2121" s="324">
        <v>14.850014850014849</v>
      </c>
      <c r="AG2121" s="324">
        <v>0.75280000000000002</v>
      </c>
      <c r="AH2121" s="324">
        <v>2.169</v>
      </c>
      <c r="AI2121" s="324">
        <v>0</v>
      </c>
      <c r="AJ2121" s="324">
        <v>0</v>
      </c>
      <c r="AK2121" s="324">
        <v>0</v>
      </c>
      <c r="AL2121" s="324">
        <v>0</v>
      </c>
      <c r="AM2121" s="396">
        <v>0</v>
      </c>
      <c r="AN2121" s="324">
        <v>0</v>
      </c>
      <c r="AO2121" s="324">
        <v>1000000000</v>
      </c>
      <c r="AP2121" s="324">
        <v>0</v>
      </c>
      <c r="AQ2121" s="324">
        <v>0</v>
      </c>
      <c r="AR2121" s="324">
        <v>0</v>
      </c>
      <c r="AS2121" s="324">
        <v>744065001</v>
      </c>
      <c r="AT2121" s="324">
        <v>0</v>
      </c>
      <c r="AU2121" s="324">
        <v>0</v>
      </c>
      <c r="AV2121" s="324">
        <v>0</v>
      </c>
      <c r="AW2121" s="311"/>
      <c r="AX2121" s="311"/>
      <c r="AY2121" s="311"/>
      <c r="AZ2121" s="311"/>
      <c r="BA2121" s="311"/>
      <c r="BB2121" s="311"/>
      <c r="BC2121" s="311"/>
      <c r="BD2121" s="311"/>
      <c r="BE2121" s="311"/>
      <c r="BF2121" s="311"/>
      <c r="BG2121" s="311"/>
      <c r="BH2121" s="311"/>
      <c r="BI2121" s="311"/>
      <c r="BJ2121" s="311"/>
      <c r="BK2121" s="311"/>
      <c r="BL2121" s="311"/>
      <c r="BM2121" s="311"/>
      <c r="BN2121" s="311"/>
      <c r="BO2121" s="311"/>
      <c r="BP2121" s="311"/>
      <c r="BQ2121" s="311"/>
      <c r="BR2121" s="311"/>
      <c r="BS2121" s="311"/>
      <c r="BT2121" s="311"/>
      <c r="BU2121" s="311"/>
      <c r="BV2121" s="311"/>
      <c r="BW2121" s="311"/>
      <c r="BX2121" s="311"/>
      <c r="BY2121" s="311"/>
      <c r="BZ2121" s="311"/>
      <c r="CA2121" s="311"/>
      <c r="CB2121" s="311"/>
      <c r="CC2121" s="311"/>
      <c r="CD2121" s="311"/>
      <c r="CE2121" s="311"/>
      <c r="CF2121" s="311"/>
      <c r="CG2121" s="311"/>
      <c r="CH2121" s="311"/>
      <c r="CI2121" s="311"/>
      <c r="CJ2121" s="311"/>
      <c r="CK2121" s="311"/>
      <c r="CL2121" s="311"/>
      <c r="CM2121" s="311"/>
      <c r="CN2121" s="311"/>
      <c r="CO2121" s="311"/>
      <c r="CP2121" s="311"/>
      <c r="CQ2121" s="311"/>
      <c r="CR2121" s="311"/>
      <c r="CS2121" s="311"/>
      <c r="CT2121" s="311"/>
      <c r="CU2121" s="311"/>
      <c r="CV2121" s="311"/>
      <c r="CW2121" s="311"/>
      <c r="CX2121" s="311"/>
      <c r="CY2121" s="311"/>
    </row>
    <row r="2122" spans="1:103" s="390" customFormat="1">
      <c r="A2122" s="324" t="s">
        <v>2347</v>
      </c>
      <c r="B2122" s="324">
        <v>7440650015</v>
      </c>
      <c r="C2122" s="324">
        <v>1.5</v>
      </c>
      <c r="D2122" s="324">
        <v>30</v>
      </c>
      <c r="E2122" s="395">
        <v>1.0001000000000001E-2</v>
      </c>
      <c r="F2122" s="324">
        <v>0</v>
      </c>
      <c r="G2122" s="324">
        <v>7.5</v>
      </c>
      <c r="H2122" s="324">
        <v>0.65</v>
      </c>
      <c r="I2122" s="324">
        <v>7.2</v>
      </c>
      <c r="J2122" s="326">
        <v>30</v>
      </c>
      <c r="K2122" s="326">
        <v>125</v>
      </c>
      <c r="L2122" s="326">
        <v>1</v>
      </c>
      <c r="M2122" s="324">
        <v>10</v>
      </c>
      <c r="N2122" s="324">
        <v>10</v>
      </c>
      <c r="O2122" s="324">
        <v>2.8</v>
      </c>
      <c r="P2122" s="324">
        <v>101</v>
      </c>
      <c r="Q2122" s="324" t="s">
        <v>293</v>
      </c>
      <c r="R2122" s="324">
        <v>1</v>
      </c>
      <c r="S2122" s="324">
        <v>0</v>
      </c>
      <c r="T2122" s="324">
        <v>1000</v>
      </c>
      <c r="U2122" s="324">
        <v>0.83079999999999998</v>
      </c>
      <c r="V2122" s="324">
        <v>0</v>
      </c>
      <c r="W2122" s="324">
        <v>2.4050000000000002E-7</v>
      </c>
      <c r="X2122" s="324">
        <v>17.325017325017328</v>
      </c>
      <c r="Y2122" s="324">
        <v>0.75280000000000002</v>
      </c>
      <c r="Z2122" s="324">
        <v>2.169</v>
      </c>
      <c r="AA2122" s="324">
        <v>2.4050000000000002E-7</v>
      </c>
      <c r="AB2122" s="324">
        <v>17.325017325017328</v>
      </c>
      <c r="AC2122" s="324">
        <v>0.75280000000000002</v>
      </c>
      <c r="AD2122" s="324">
        <v>2.169</v>
      </c>
      <c r="AE2122" s="324">
        <v>2.4050000000000002E-7</v>
      </c>
      <c r="AF2122" s="324">
        <v>17.325017325017328</v>
      </c>
      <c r="AG2122" s="324">
        <v>0.75280000000000002</v>
      </c>
      <c r="AH2122" s="324">
        <v>2.169</v>
      </c>
      <c r="AI2122" s="324">
        <v>0</v>
      </c>
      <c r="AJ2122" s="324">
        <v>0</v>
      </c>
      <c r="AK2122" s="324">
        <v>0</v>
      </c>
      <c r="AL2122" s="324">
        <v>0</v>
      </c>
      <c r="AM2122" s="396">
        <v>0</v>
      </c>
      <c r="AN2122" s="324">
        <v>0</v>
      </c>
      <c r="AO2122" s="324">
        <v>1000000000</v>
      </c>
      <c r="AP2122" s="324">
        <v>0</v>
      </c>
      <c r="AQ2122" s="324">
        <v>0</v>
      </c>
      <c r="AR2122" s="324">
        <v>0</v>
      </c>
      <c r="AS2122" s="324">
        <v>7440650015</v>
      </c>
      <c r="AT2122" s="324">
        <v>0</v>
      </c>
      <c r="AU2122" s="324">
        <v>0</v>
      </c>
      <c r="AV2122" s="324">
        <v>0</v>
      </c>
      <c r="AW2122" s="311"/>
      <c r="AX2122" s="311"/>
      <c r="AY2122" s="311"/>
      <c r="AZ2122" s="311"/>
      <c r="BA2122" s="311"/>
      <c r="BB2122" s="311"/>
      <c r="BC2122" s="311"/>
      <c r="BD2122" s="311"/>
      <c r="BE2122" s="311"/>
      <c r="BF2122" s="311"/>
      <c r="BG2122" s="311"/>
      <c r="BH2122" s="311"/>
      <c r="BI2122" s="311"/>
      <c r="BJ2122" s="311"/>
      <c r="BK2122" s="311"/>
      <c r="BL2122" s="311"/>
      <c r="BM2122" s="311"/>
      <c r="BN2122" s="311"/>
      <c r="BO2122" s="311"/>
      <c r="BP2122" s="311"/>
      <c r="BQ2122" s="311"/>
      <c r="BR2122" s="311"/>
      <c r="BS2122" s="311"/>
      <c r="BT2122" s="311"/>
      <c r="BU2122" s="311"/>
      <c r="BV2122" s="311"/>
      <c r="BW2122" s="311"/>
      <c r="BX2122" s="311"/>
      <c r="BY2122" s="311"/>
      <c r="BZ2122" s="311"/>
      <c r="CA2122" s="311"/>
      <c r="CB2122" s="311"/>
      <c r="CC2122" s="311"/>
      <c r="CD2122" s="311"/>
      <c r="CE2122" s="311"/>
      <c r="CF2122" s="311"/>
      <c r="CG2122" s="311"/>
      <c r="CH2122" s="311"/>
      <c r="CI2122" s="311"/>
      <c r="CJ2122" s="311"/>
      <c r="CK2122" s="311"/>
      <c r="CL2122" s="311"/>
      <c r="CM2122" s="311"/>
      <c r="CN2122" s="311"/>
      <c r="CO2122" s="311"/>
      <c r="CP2122" s="311"/>
      <c r="CQ2122" s="311"/>
      <c r="CR2122" s="311"/>
      <c r="CS2122" s="311"/>
      <c r="CT2122" s="311"/>
      <c r="CU2122" s="311"/>
      <c r="CV2122" s="311"/>
      <c r="CW2122" s="311"/>
      <c r="CX2122" s="311"/>
      <c r="CY2122" s="311"/>
    </row>
    <row r="2123" spans="1:103" s="390" customFormat="1">
      <c r="A2123" s="324" t="s">
        <v>2347</v>
      </c>
      <c r="B2123" s="324">
        <v>7440650022</v>
      </c>
      <c r="C2123" s="324">
        <v>2.2000000000000002</v>
      </c>
      <c r="D2123" s="324">
        <v>30</v>
      </c>
      <c r="E2123" s="395">
        <v>1.4959999999999998E-2</v>
      </c>
      <c r="F2123" s="324">
        <v>0</v>
      </c>
      <c r="G2123" s="324">
        <v>5.9</v>
      </c>
      <c r="H2123" s="324">
        <v>0.65</v>
      </c>
      <c r="I2123" s="324">
        <v>6.2</v>
      </c>
      <c r="J2123" s="326">
        <v>30</v>
      </c>
      <c r="K2123" s="326">
        <v>125</v>
      </c>
      <c r="L2123" s="326">
        <v>1</v>
      </c>
      <c r="M2123" s="324">
        <v>10</v>
      </c>
      <c r="N2123" s="324">
        <v>10</v>
      </c>
      <c r="O2123" s="324">
        <v>2.8</v>
      </c>
      <c r="P2123" s="324">
        <v>101</v>
      </c>
      <c r="Q2123" s="324" t="s">
        <v>293</v>
      </c>
      <c r="R2123" s="324">
        <v>1</v>
      </c>
      <c r="S2123" s="324">
        <v>0</v>
      </c>
      <c r="T2123" s="324">
        <v>1000</v>
      </c>
      <c r="U2123" s="324">
        <v>0.83079999999999998</v>
      </c>
      <c r="V2123" s="324">
        <v>0</v>
      </c>
      <c r="W2123" s="324">
        <v>2.4050000000000002E-7</v>
      </c>
      <c r="X2123" s="324">
        <v>20.79002079002079</v>
      </c>
      <c r="Y2123" s="324">
        <v>0.75280000000000002</v>
      </c>
      <c r="Z2123" s="324">
        <v>2.169</v>
      </c>
      <c r="AA2123" s="324">
        <v>2.4050000000000002E-7</v>
      </c>
      <c r="AB2123" s="324">
        <v>20.79002079002079</v>
      </c>
      <c r="AC2123" s="324">
        <v>0.75280000000000002</v>
      </c>
      <c r="AD2123" s="324">
        <v>2.169</v>
      </c>
      <c r="AE2123" s="324">
        <v>2.4050000000000002E-7</v>
      </c>
      <c r="AF2123" s="324">
        <v>20.79002079002079</v>
      </c>
      <c r="AG2123" s="324">
        <v>0.75280000000000002</v>
      </c>
      <c r="AH2123" s="324">
        <v>2.169</v>
      </c>
      <c r="AI2123" s="324">
        <v>0</v>
      </c>
      <c r="AJ2123" s="324">
        <v>0</v>
      </c>
      <c r="AK2123" s="324">
        <v>0</v>
      </c>
      <c r="AL2123" s="324">
        <v>0</v>
      </c>
      <c r="AM2123" s="396">
        <v>0</v>
      </c>
      <c r="AN2123" s="324">
        <v>0</v>
      </c>
      <c r="AO2123" s="324">
        <v>1000000000</v>
      </c>
      <c r="AP2123" s="324">
        <v>0</v>
      </c>
      <c r="AQ2123" s="324">
        <v>0</v>
      </c>
      <c r="AR2123" s="324">
        <v>0</v>
      </c>
      <c r="AS2123" s="324">
        <v>7440650022</v>
      </c>
      <c r="AT2123" s="324">
        <v>0</v>
      </c>
      <c r="AU2123" s="324">
        <v>0</v>
      </c>
      <c r="AV2123" s="324">
        <v>0</v>
      </c>
      <c r="AW2123" s="311"/>
      <c r="AX2123" s="311"/>
      <c r="AY2123" s="311"/>
      <c r="AZ2123" s="311"/>
      <c r="BA2123" s="311"/>
      <c r="BB2123" s="311"/>
      <c r="BC2123" s="311"/>
      <c r="BD2123" s="311"/>
      <c r="BE2123" s="311"/>
      <c r="BF2123" s="311"/>
      <c r="BG2123" s="311"/>
      <c r="BH2123" s="311"/>
      <c r="BI2123" s="311"/>
      <c r="BJ2123" s="311"/>
      <c r="BK2123" s="311"/>
      <c r="BL2123" s="311"/>
      <c r="BM2123" s="311"/>
      <c r="BN2123" s="311"/>
      <c r="BO2123" s="311"/>
      <c r="BP2123" s="311"/>
      <c r="BQ2123" s="311"/>
      <c r="BR2123" s="311"/>
      <c r="BS2123" s="311"/>
      <c r="BT2123" s="311"/>
      <c r="BU2123" s="311"/>
      <c r="BV2123" s="311"/>
      <c r="BW2123" s="311"/>
      <c r="BX2123" s="311"/>
      <c r="BY2123" s="311"/>
      <c r="BZ2123" s="311"/>
      <c r="CA2123" s="311"/>
      <c r="CB2123" s="311"/>
      <c r="CC2123" s="311"/>
      <c r="CD2123" s="311"/>
      <c r="CE2123" s="311"/>
      <c r="CF2123" s="311"/>
      <c r="CG2123" s="311"/>
      <c r="CH2123" s="311"/>
      <c r="CI2123" s="311"/>
      <c r="CJ2123" s="311"/>
      <c r="CK2123" s="311"/>
      <c r="CL2123" s="311"/>
      <c r="CM2123" s="311"/>
      <c r="CN2123" s="311"/>
      <c r="CO2123" s="311"/>
      <c r="CP2123" s="311"/>
      <c r="CQ2123" s="311"/>
      <c r="CR2123" s="311"/>
      <c r="CS2123" s="311"/>
      <c r="CT2123" s="311"/>
      <c r="CU2123" s="311"/>
      <c r="CV2123" s="311"/>
      <c r="CW2123" s="311"/>
      <c r="CX2123" s="311"/>
      <c r="CY2123" s="311"/>
    </row>
    <row r="2124" spans="1:103" s="390" customFormat="1">
      <c r="A2124" s="324" t="s">
        <v>2347</v>
      </c>
      <c r="B2124" s="324">
        <v>7440650033</v>
      </c>
      <c r="C2124" s="324">
        <v>3.3</v>
      </c>
      <c r="D2124" s="324">
        <v>30</v>
      </c>
      <c r="E2124" s="395">
        <v>1.9949999999999999E-2</v>
      </c>
      <c r="F2124" s="324">
        <v>0</v>
      </c>
      <c r="G2124" s="324">
        <v>4.7</v>
      </c>
      <c r="H2124" s="324">
        <v>0.65</v>
      </c>
      <c r="I2124" s="324">
        <v>5.3</v>
      </c>
      <c r="J2124" s="326">
        <v>30</v>
      </c>
      <c r="K2124" s="326">
        <v>125</v>
      </c>
      <c r="L2124" s="326">
        <v>1</v>
      </c>
      <c r="M2124" s="324">
        <v>10</v>
      </c>
      <c r="N2124" s="324">
        <v>10</v>
      </c>
      <c r="O2124" s="324">
        <v>2.8</v>
      </c>
      <c r="P2124" s="324">
        <v>101</v>
      </c>
      <c r="Q2124" s="324" t="s">
        <v>293</v>
      </c>
      <c r="R2124" s="324">
        <v>1</v>
      </c>
      <c r="S2124" s="324">
        <v>0</v>
      </c>
      <c r="T2124" s="324">
        <v>1000</v>
      </c>
      <c r="U2124" s="324">
        <v>0.83079999999999998</v>
      </c>
      <c r="V2124" s="324">
        <v>0</v>
      </c>
      <c r="W2124" s="324">
        <v>2.4050000000000002E-7</v>
      </c>
      <c r="X2124" s="324">
        <v>26.387334079641775</v>
      </c>
      <c r="Y2124" s="324">
        <v>0.75280000000000002</v>
      </c>
      <c r="Z2124" s="324">
        <v>2.169</v>
      </c>
      <c r="AA2124" s="324">
        <v>2.4050000000000002E-7</v>
      </c>
      <c r="AB2124" s="324">
        <v>26.387334079641775</v>
      </c>
      <c r="AC2124" s="324">
        <v>0.75280000000000002</v>
      </c>
      <c r="AD2124" s="324">
        <v>2.169</v>
      </c>
      <c r="AE2124" s="324">
        <v>2.4050000000000002E-7</v>
      </c>
      <c r="AF2124" s="324">
        <v>26.387334079641775</v>
      </c>
      <c r="AG2124" s="324">
        <v>0.75280000000000002</v>
      </c>
      <c r="AH2124" s="324">
        <v>2.169</v>
      </c>
      <c r="AI2124" s="324">
        <v>0</v>
      </c>
      <c r="AJ2124" s="324">
        <v>0</v>
      </c>
      <c r="AK2124" s="324">
        <v>0</v>
      </c>
      <c r="AL2124" s="324">
        <v>0</v>
      </c>
      <c r="AM2124" s="396">
        <v>0</v>
      </c>
      <c r="AN2124" s="324">
        <v>0</v>
      </c>
      <c r="AO2124" s="324">
        <v>1000000000</v>
      </c>
      <c r="AP2124" s="324">
        <v>0</v>
      </c>
      <c r="AQ2124" s="324">
        <v>0</v>
      </c>
      <c r="AR2124" s="324">
        <v>0</v>
      </c>
      <c r="AS2124" s="324">
        <v>7440650033</v>
      </c>
      <c r="AT2124" s="324">
        <v>0</v>
      </c>
      <c r="AU2124" s="324">
        <v>0</v>
      </c>
      <c r="AV2124" s="324">
        <v>0</v>
      </c>
      <c r="AW2124" s="311"/>
      <c r="AX2124" s="311"/>
      <c r="AY2124" s="311"/>
      <c r="AZ2124" s="311"/>
      <c r="BA2124" s="311"/>
      <c r="BB2124" s="311"/>
      <c r="BC2124" s="311"/>
      <c r="BD2124" s="311"/>
      <c r="BE2124" s="311"/>
      <c r="BF2124" s="311"/>
      <c r="BG2124" s="311"/>
      <c r="BH2124" s="311"/>
      <c r="BI2124" s="311"/>
      <c r="BJ2124" s="311"/>
      <c r="BK2124" s="311"/>
      <c r="BL2124" s="311"/>
      <c r="BM2124" s="311"/>
      <c r="BN2124" s="311"/>
      <c r="BO2124" s="311"/>
      <c r="BP2124" s="311"/>
      <c r="BQ2124" s="311"/>
      <c r="BR2124" s="311"/>
      <c r="BS2124" s="311"/>
      <c r="BT2124" s="311"/>
      <c r="BU2124" s="311"/>
      <c r="BV2124" s="311"/>
      <c r="BW2124" s="311"/>
      <c r="BX2124" s="311"/>
      <c r="BY2124" s="311"/>
      <c r="BZ2124" s="311"/>
      <c r="CA2124" s="311"/>
      <c r="CB2124" s="311"/>
      <c r="CC2124" s="311"/>
      <c r="CD2124" s="311"/>
      <c r="CE2124" s="311"/>
      <c r="CF2124" s="311"/>
      <c r="CG2124" s="311"/>
      <c r="CH2124" s="311"/>
      <c r="CI2124" s="311"/>
      <c r="CJ2124" s="311"/>
      <c r="CK2124" s="311"/>
      <c r="CL2124" s="311"/>
      <c r="CM2124" s="311"/>
      <c r="CN2124" s="311"/>
      <c r="CO2124" s="311"/>
      <c r="CP2124" s="311"/>
      <c r="CQ2124" s="311"/>
      <c r="CR2124" s="311"/>
      <c r="CS2124" s="311"/>
      <c r="CT2124" s="311"/>
      <c r="CU2124" s="311"/>
      <c r="CV2124" s="311"/>
      <c r="CW2124" s="311"/>
      <c r="CX2124" s="311"/>
      <c r="CY2124" s="311"/>
    </row>
    <row r="2125" spans="1:103" s="390" customFormat="1">
      <c r="A2125" s="324" t="s">
        <v>2347</v>
      </c>
      <c r="B2125" s="324">
        <v>7440650047</v>
      </c>
      <c r="C2125" s="324">
        <v>4.7</v>
      </c>
      <c r="D2125" s="324">
        <v>30</v>
      </c>
      <c r="E2125" s="395">
        <v>2.2935000000000004E-2</v>
      </c>
      <c r="F2125" s="324">
        <v>0</v>
      </c>
      <c r="G2125" s="324">
        <v>4.2</v>
      </c>
      <c r="H2125" s="324">
        <v>0.65</v>
      </c>
      <c r="I2125" s="324">
        <v>4.5999999999999996</v>
      </c>
      <c r="J2125" s="326">
        <v>30</v>
      </c>
      <c r="K2125" s="326">
        <v>125</v>
      </c>
      <c r="L2125" s="326">
        <v>1</v>
      </c>
      <c r="M2125" s="324">
        <v>10</v>
      </c>
      <c r="N2125" s="324">
        <v>10</v>
      </c>
      <c r="O2125" s="324">
        <v>2.8</v>
      </c>
      <c r="P2125" s="324">
        <v>101</v>
      </c>
      <c r="Q2125" s="324" t="s">
        <v>293</v>
      </c>
      <c r="R2125" s="324">
        <v>1</v>
      </c>
      <c r="S2125" s="324">
        <v>0</v>
      </c>
      <c r="T2125" s="324">
        <v>1000</v>
      </c>
      <c r="U2125" s="324">
        <v>0.83079999999999998</v>
      </c>
      <c r="V2125" s="324">
        <v>0</v>
      </c>
      <c r="W2125" s="324">
        <v>2.4050000000000002E-7</v>
      </c>
      <c r="X2125" s="324">
        <v>32.571032571032575</v>
      </c>
      <c r="Y2125" s="324">
        <v>0.75280000000000002</v>
      </c>
      <c r="Z2125" s="324">
        <v>2.169</v>
      </c>
      <c r="AA2125" s="324">
        <v>2.4050000000000002E-7</v>
      </c>
      <c r="AB2125" s="324">
        <v>32.571032571032575</v>
      </c>
      <c r="AC2125" s="324">
        <v>0.75280000000000002</v>
      </c>
      <c r="AD2125" s="324">
        <v>2.169</v>
      </c>
      <c r="AE2125" s="324">
        <v>2.4050000000000002E-7</v>
      </c>
      <c r="AF2125" s="324">
        <v>32.571032571032575</v>
      </c>
      <c r="AG2125" s="324">
        <v>0.75280000000000002</v>
      </c>
      <c r="AH2125" s="324">
        <v>2.169</v>
      </c>
      <c r="AI2125" s="324">
        <v>0</v>
      </c>
      <c r="AJ2125" s="324">
        <v>0</v>
      </c>
      <c r="AK2125" s="324">
        <v>0</v>
      </c>
      <c r="AL2125" s="324">
        <v>0</v>
      </c>
      <c r="AM2125" s="396">
        <v>0</v>
      </c>
      <c r="AN2125" s="324">
        <v>0</v>
      </c>
      <c r="AO2125" s="324">
        <v>1000000000</v>
      </c>
      <c r="AP2125" s="324">
        <v>0</v>
      </c>
      <c r="AQ2125" s="324">
        <v>0</v>
      </c>
      <c r="AR2125" s="324">
        <v>0</v>
      </c>
      <c r="AS2125" s="324">
        <v>7440650047</v>
      </c>
      <c r="AT2125" s="324">
        <v>0</v>
      </c>
      <c r="AU2125" s="324">
        <v>0</v>
      </c>
      <c r="AV2125" s="324">
        <v>0</v>
      </c>
      <c r="AW2125" s="311"/>
      <c r="AX2125" s="311"/>
      <c r="AY2125" s="311"/>
      <c r="AZ2125" s="311"/>
      <c r="BA2125" s="311"/>
      <c r="BB2125" s="311"/>
      <c r="BC2125" s="311"/>
      <c r="BD2125" s="311"/>
      <c r="BE2125" s="311"/>
      <c r="BF2125" s="311"/>
      <c r="BG2125" s="311"/>
      <c r="BH2125" s="311"/>
      <c r="BI2125" s="311"/>
      <c r="BJ2125" s="311"/>
      <c r="BK2125" s="311"/>
      <c r="BL2125" s="311"/>
      <c r="BM2125" s="311"/>
      <c r="BN2125" s="311"/>
      <c r="BO2125" s="311"/>
      <c r="BP2125" s="311"/>
      <c r="BQ2125" s="311"/>
      <c r="BR2125" s="311"/>
      <c r="BS2125" s="311"/>
      <c r="BT2125" s="311"/>
      <c r="BU2125" s="311"/>
      <c r="BV2125" s="311"/>
      <c r="BW2125" s="311"/>
      <c r="BX2125" s="311"/>
      <c r="BY2125" s="311"/>
      <c r="BZ2125" s="311"/>
      <c r="CA2125" s="311"/>
      <c r="CB2125" s="311"/>
      <c r="CC2125" s="311"/>
      <c r="CD2125" s="311"/>
      <c r="CE2125" s="311"/>
      <c r="CF2125" s="311"/>
      <c r="CG2125" s="311"/>
      <c r="CH2125" s="311"/>
      <c r="CI2125" s="311"/>
      <c r="CJ2125" s="311"/>
      <c r="CK2125" s="311"/>
      <c r="CL2125" s="311"/>
      <c r="CM2125" s="311"/>
      <c r="CN2125" s="311"/>
      <c r="CO2125" s="311"/>
      <c r="CP2125" s="311"/>
      <c r="CQ2125" s="311"/>
      <c r="CR2125" s="311"/>
      <c r="CS2125" s="311"/>
      <c r="CT2125" s="311"/>
      <c r="CU2125" s="311"/>
      <c r="CV2125" s="311"/>
      <c r="CW2125" s="311"/>
      <c r="CX2125" s="311"/>
      <c r="CY2125" s="311"/>
    </row>
    <row r="2126" spans="1:103" s="390" customFormat="1">
      <c r="A2126" s="324" t="s">
        <v>2347</v>
      </c>
      <c r="B2126" s="324">
        <v>7440650068</v>
      </c>
      <c r="C2126" s="324">
        <v>6.8</v>
      </c>
      <c r="D2126" s="324">
        <v>30</v>
      </c>
      <c r="E2126" s="395">
        <v>3.3000000000000002E-2</v>
      </c>
      <c r="F2126" s="324">
        <v>0</v>
      </c>
      <c r="G2126" s="324">
        <v>3.6</v>
      </c>
      <c r="H2126" s="324">
        <v>0.65</v>
      </c>
      <c r="I2126" s="324">
        <v>4.2</v>
      </c>
      <c r="J2126" s="326">
        <v>30</v>
      </c>
      <c r="K2126" s="326">
        <v>125</v>
      </c>
      <c r="L2126" s="326">
        <v>1</v>
      </c>
      <c r="M2126" s="324">
        <v>10</v>
      </c>
      <c r="N2126" s="324">
        <v>10</v>
      </c>
      <c r="O2126" s="324">
        <v>2.8</v>
      </c>
      <c r="P2126" s="324">
        <v>101</v>
      </c>
      <c r="Q2126" s="324" t="s">
        <v>293</v>
      </c>
      <c r="R2126" s="324">
        <v>1</v>
      </c>
      <c r="S2126" s="324">
        <v>0</v>
      </c>
      <c r="T2126" s="324">
        <v>1000</v>
      </c>
      <c r="U2126" s="324">
        <v>0.83079999999999998</v>
      </c>
      <c r="V2126" s="324">
        <v>0</v>
      </c>
      <c r="W2126" s="324">
        <v>2.4050000000000002E-7</v>
      </c>
      <c r="X2126" s="324">
        <v>37.203195097931946</v>
      </c>
      <c r="Y2126" s="324">
        <v>0.75280000000000002</v>
      </c>
      <c r="Z2126" s="324">
        <v>2.169</v>
      </c>
      <c r="AA2126" s="324">
        <v>2.4050000000000002E-7</v>
      </c>
      <c r="AB2126" s="324">
        <v>37.203195097931946</v>
      </c>
      <c r="AC2126" s="324">
        <v>0.75280000000000002</v>
      </c>
      <c r="AD2126" s="324">
        <v>2.169</v>
      </c>
      <c r="AE2126" s="324">
        <v>2.4050000000000002E-7</v>
      </c>
      <c r="AF2126" s="324">
        <v>37.203195097931946</v>
      </c>
      <c r="AG2126" s="324">
        <v>0.75280000000000002</v>
      </c>
      <c r="AH2126" s="324">
        <v>2.169</v>
      </c>
      <c r="AI2126" s="324">
        <v>0</v>
      </c>
      <c r="AJ2126" s="324">
        <v>0</v>
      </c>
      <c r="AK2126" s="324">
        <v>0</v>
      </c>
      <c r="AL2126" s="324">
        <v>0</v>
      </c>
      <c r="AM2126" s="396">
        <v>0</v>
      </c>
      <c r="AN2126" s="324">
        <v>0</v>
      </c>
      <c r="AO2126" s="324">
        <v>1000000000</v>
      </c>
      <c r="AP2126" s="324">
        <v>0</v>
      </c>
      <c r="AQ2126" s="324">
        <v>0</v>
      </c>
      <c r="AR2126" s="324">
        <v>0</v>
      </c>
      <c r="AS2126" s="324">
        <v>7440650068</v>
      </c>
      <c r="AT2126" s="324">
        <v>0</v>
      </c>
      <c r="AU2126" s="324">
        <v>0</v>
      </c>
      <c r="AV2126" s="324">
        <v>0</v>
      </c>
      <c r="AW2126" s="311"/>
      <c r="AX2126" s="311"/>
      <c r="AY2126" s="311"/>
      <c r="AZ2126" s="311"/>
      <c r="BA2126" s="311"/>
      <c r="BB2126" s="311"/>
      <c r="BC2126" s="311"/>
      <c r="BD2126" s="311"/>
      <c r="BE2126" s="311"/>
      <c r="BF2126" s="311"/>
      <c r="BG2126" s="311"/>
      <c r="BH2126" s="311"/>
      <c r="BI2126" s="311"/>
      <c r="BJ2126" s="311"/>
      <c r="BK2126" s="311"/>
      <c r="BL2126" s="311"/>
      <c r="BM2126" s="311"/>
      <c r="BN2126" s="311"/>
      <c r="BO2126" s="311"/>
      <c r="BP2126" s="311"/>
      <c r="BQ2126" s="311"/>
      <c r="BR2126" s="311"/>
      <c r="BS2126" s="311"/>
      <c r="BT2126" s="311"/>
      <c r="BU2126" s="311"/>
      <c r="BV2126" s="311"/>
      <c r="BW2126" s="311"/>
      <c r="BX2126" s="311"/>
      <c r="BY2126" s="311"/>
      <c r="BZ2126" s="311"/>
      <c r="CA2126" s="311"/>
      <c r="CB2126" s="311"/>
      <c r="CC2126" s="311"/>
      <c r="CD2126" s="311"/>
      <c r="CE2126" s="311"/>
      <c r="CF2126" s="311"/>
      <c r="CG2126" s="311"/>
      <c r="CH2126" s="311"/>
      <c r="CI2126" s="311"/>
      <c r="CJ2126" s="311"/>
      <c r="CK2126" s="311"/>
      <c r="CL2126" s="311"/>
      <c r="CM2126" s="311"/>
      <c r="CN2126" s="311"/>
      <c r="CO2126" s="311"/>
      <c r="CP2126" s="311"/>
      <c r="CQ2126" s="311"/>
      <c r="CR2126" s="311"/>
      <c r="CS2126" s="311"/>
      <c r="CT2126" s="311"/>
      <c r="CU2126" s="311"/>
      <c r="CV2126" s="311"/>
      <c r="CW2126" s="311"/>
      <c r="CX2126" s="311"/>
      <c r="CY2126" s="311"/>
    </row>
    <row r="2127" spans="1:103" s="390" customFormat="1">
      <c r="A2127" s="324" t="s">
        <v>2347</v>
      </c>
      <c r="B2127" s="324">
        <v>7440650082</v>
      </c>
      <c r="C2127" s="324">
        <v>8.1999999999999993</v>
      </c>
      <c r="D2127" s="324">
        <v>30</v>
      </c>
      <c r="E2127" s="395">
        <v>3.705E-2</v>
      </c>
      <c r="F2127" s="324">
        <v>0</v>
      </c>
      <c r="G2127" s="324">
        <v>2.8</v>
      </c>
      <c r="H2127" s="324">
        <v>0.65</v>
      </c>
      <c r="I2127" s="324">
        <v>3.8</v>
      </c>
      <c r="J2127" s="326">
        <v>30</v>
      </c>
      <c r="K2127" s="326">
        <v>125</v>
      </c>
      <c r="L2127" s="326">
        <v>1</v>
      </c>
      <c r="M2127" s="324">
        <v>10</v>
      </c>
      <c r="N2127" s="324">
        <v>10</v>
      </c>
      <c r="O2127" s="324">
        <v>2.8</v>
      </c>
      <c r="P2127" s="324">
        <v>101</v>
      </c>
      <c r="Q2127" s="324" t="s">
        <v>293</v>
      </c>
      <c r="R2127" s="324">
        <v>1</v>
      </c>
      <c r="S2127" s="324">
        <v>0</v>
      </c>
      <c r="T2127" s="324">
        <v>1000</v>
      </c>
      <c r="U2127" s="324">
        <v>0.83079999999999998</v>
      </c>
      <c r="V2127" s="324">
        <v>0</v>
      </c>
      <c r="W2127" s="324">
        <v>2.4050000000000002E-7</v>
      </c>
      <c r="X2127" s="324">
        <v>40.590040590040587</v>
      </c>
      <c r="Y2127" s="324">
        <v>0.75280000000000002</v>
      </c>
      <c r="Z2127" s="324">
        <v>2.169</v>
      </c>
      <c r="AA2127" s="324">
        <v>2.4050000000000002E-7</v>
      </c>
      <c r="AB2127" s="324">
        <v>40.590040590040587</v>
      </c>
      <c r="AC2127" s="324">
        <v>0.75280000000000002</v>
      </c>
      <c r="AD2127" s="324">
        <v>2.169</v>
      </c>
      <c r="AE2127" s="324">
        <v>2.4050000000000002E-7</v>
      </c>
      <c r="AF2127" s="324">
        <v>40.590040590040587</v>
      </c>
      <c r="AG2127" s="324">
        <v>0.75280000000000002</v>
      </c>
      <c r="AH2127" s="324">
        <v>2.169</v>
      </c>
      <c r="AI2127" s="324">
        <v>0</v>
      </c>
      <c r="AJ2127" s="324">
        <v>0</v>
      </c>
      <c r="AK2127" s="324">
        <v>0</v>
      </c>
      <c r="AL2127" s="324">
        <v>0</v>
      </c>
      <c r="AM2127" s="396">
        <v>0</v>
      </c>
      <c r="AN2127" s="324">
        <v>0</v>
      </c>
      <c r="AO2127" s="324">
        <v>1000000000</v>
      </c>
      <c r="AP2127" s="324">
        <v>0</v>
      </c>
      <c r="AQ2127" s="324">
        <v>0</v>
      </c>
      <c r="AR2127" s="324">
        <v>0</v>
      </c>
      <c r="AS2127" s="324">
        <v>7440650082</v>
      </c>
      <c r="AT2127" s="324">
        <v>0</v>
      </c>
      <c r="AU2127" s="324">
        <v>0</v>
      </c>
      <c r="AV2127" s="324">
        <v>0</v>
      </c>
      <c r="AW2127" s="311"/>
      <c r="AX2127" s="311"/>
      <c r="AY2127" s="311"/>
      <c r="AZ2127" s="311"/>
      <c r="BA2127" s="311"/>
      <c r="BB2127" s="311"/>
      <c r="BC2127" s="311"/>
      <c r="BD2127" s="311"/>
      <c r="BE2127" s="311"/>
      <c r="BF2127" s="311"/>
      <c r="BG2127" s="311"/>
      <c r="BH2127" s="311"/>
      <c r="BI2127" s="311"/>
      <c r="BJ2127" s="311"/>
      <c r="BK2127" s="311"/>
      <c r="BL2127" s="311"/>
      <c r="BM2127" s="311"/>
      <c r="BN2127" s="311"/>
      <c r="BO2127" s="311"/>
      <c r="BP2127" s="311"/>
      <c r="BQ2127" s="311"/>
      <c r="BR2127" s="311"/>
      <c r="BS2127" s="311"/>
      <c r="BT2127" s="311"/>
      <c r="BU2127" s="311"/>
      <c r="BV2127" s="311"/>
      <c r="BW2127" s="311"/>
      <c r="BX2127" s="311"/>
      <c r="BY2127" s="311"/>
      <c r="BZ2127" s="311"/>
      <c r="CA2127" s="311"/>
      <c r="CB2127" s="311"/>
      <c r="CC2127" s="311"/>
      <c r="CD2127" s="311"/>
      <c r="CE2127" s="311"/>
      <c r="CF2127" s="311"/>
      <c r="CG2127" s="311"/>
      <c r="CH2127" s="311"/>
      <c r="CI2127" s="311"/>
      <c r="CJ2127" s="311"/>
      <c r="CK2127" s="311"/>
      <c r="CL2127" s="311"/>
      <c r="CM2127" s="311"/>
      <c r="CN2127" s="311"/>
      <c r="CO2127" s="311"/>
      <c r="CP2127" s="311"/>
      <c r="CQ2127" s="311"/>
      <c r="CR2127" s="311"/>
      <c r="CS2127" s="311"/>
      <c r="CT2127" s="311"/>
      <c r="CU2127" s="311"/>
      <c r="CV2127" s="311"/>
      <c r="CW2127" s="311"/>
      <c r="CX2127" s="311"/>
      <c r="CY2127" s="311"/>
    </row>
    <row r="2128" spans="1:103" s="390" customFormat="1">
      <c r="A2128" s="324" t="s">
        <v>2347</v>
      </c>
      <c r="B2128" s="324">
        <v>744065100</v>
      </c>
      <c r="C2128" s="324">
        <v>10</v>
      </c>
      <c r="D2128" s="324">
        <v>30</v>
      </c>
      <c r="E2128" s="395">
        <v>5.2800000000000007E-2</v>
      </c>
      <c r="F2128" s="324">
        <v>0</v>
      </c>
      <c r="G2128" s="324">
        <v>2.5</v>
      </c>
      <c r="H2128" s="324">
        <v>0.65</v>
      </c>
      <c r="I2128" s="324">
        <v>3</v>
      </c>
      <c r="J2128" s="326">
        <v>30</v>
      </c>
      <c r="K2128" s="326">
        <v>125</v>
      </c>
      <c r="L2128" s="326">
        <v>1</v>
      </c>
      <c r="M2128" s="324">
        <v>10</v>
      </c>
      <c r="N2128" s="324">
        <v>10</v>
      </c>
      <c r="O2128" s="324">
        <v>2.8</v>
      </c>
      <c r="P2128" s="324">
        <v>101</v>
      </c>
      <c r="Q2128" s="324" t="s">
        <v>293</v>
      </c>
      <c r="R2128" s="324">
        <v>1</v>
      </c>
      <c r="S2128" s="324">
        <v>0</v>
      </c>
      <c r="T2128" s="324">
        <v>1000</v>
      </c>
      <c r="U2128" s="324">
        <v>0.83079999999999998</v>
      </c>
      <c r="V2128" s="324">
        <v>0</v>
      </c>
      <c r="W2128" s="324">
        <v>2.4050000000000002E-7</v>
      </c>
      <c r="X2128" s="324">
        <v>41.580041580041581</v>
      </c>
      <c r="Y2128" s="324">
        <v>0.75280000000000002</v>
      </c>
      <c r="Z2128" s="324">
        <v>2.169</v>
      </c>
      <c r="AA2128" s="324">
        <v>2.4050000000000002E-7</v>
      </c>
      <c r="AB2128" s="324">
        <v>41.580041580041581</v>
      </c>
      <c r="AC2128" s="324">
        <v>0.75280000000000002</v>
      </c>
      <c r="AD2128" s="324">
        <v>2.169</v>
      </c>
      <c r="AE2128" s="324">
        <v>2.4050000000000002E-7</v>
      </c>
      <c r="AF2128" s="324">
        <v>41.580041580041581</v>
      </c>
      <c r="AG2128" s="324">
        <v>0.75280000000000002</v>
      </c>
      <c r="AH2128" s="324">
        <v>2.169</v>
      </c>
      <c r="AI2128" s="324">
        <v>0</v>
      </c>
      <c r="AJ2128" s="324">
        <v>0</v>
      </c>
      <c r="AK2128" s="324">
        <v>0</v>
      </c>
      <c r="AL2128" s="324">
        <v>0</v>
      </c>
      <c r="AM2128" s="396">
        <v>0</v>
      </c>
      <c r="AN2128" s="324">
        <v>0</v>
      </c>
      <c r="AO2128" s="324">
        <v>1000000000</v>
      </c>
      <c r="AP2128" s="324">
        <v>0</v>
      </c>
      <c r="AQ2128" s="324">
        <v>0</v>
      </c>
      <c r="AR2128" s="324">
        <v>0</v>
      </c>
      <c r="AS2128" s="324">
        <v>744065100</v>
      </c>
      <c r="AT2128" s="324">
        <v>0</v>
      </c>
      <c r="AU2128" s="324">
        <v>0</v>
      </c>
      <c r="AV2128" s="324">
        <v>0</v>
      </c>
      <c r="AW2128" s="311"/>
      <c r="AX2128" s="311"/>
      <c r="AY2128" s="311"/>
      <c r="AZ2128" s="311"/>
      <c r="BA2128" s="311"/>
      <c r="BB2128" s="311"/>
      <c r="BC2128" s="311"/>
      <c r="BD2128" s="311"/>
      <c r="BE2128" s="311"/>
      <c r="BF2128" s="311"/>
      <c r="BG2128" s="311"/>
      <c r="BH2128" s="311"/>
      <c r="BI2128" s="311"/>
      <c r="BJ2128" s="311"/>
      <c r="BK2128" s="311"/>
      <c r="BL2128" s="311"/>
      <c r="BM2128" s="311"/>
      <c r="BN2128" s="311"/>
      <c r="BO2128" s="311"/>
      <c r="BP2128" s="311"/>
      <c r="BQ2128" s="311"/>
      <c r="BR2128" s="311"/>
      <c r="BS2128" s="311"/>
      <c r="BT2128" s="311"/>
      <c r="BU2128" s="311"/>
      <c r="BV2128" s="311"/>
      <c r="BW2128" s="311"/>
      <c r="BX2128" s="311"/>
      <c r="BY2128" s="311"/>
      <c r="BZ2128" s="311"/>
      <c r="CA2128" s="311"/>
      <c r="CB2128" s="311"/>
      <c r="CC2128" s="311"/>
      <c r="CD2128" s="311"/>
      <c r="CE2128" s="311"/>
      <c r="CF2128" s="311"/>
      <c r="CG2128" s="311"/>
      <c r="CH2128" s="311"/>
      <c r="CI2128" s="311"/>
      <c r="CJ2128" s="311"/>
      <c r="CK2128" s="311"/>
      <c r="CL2128" s="311"/>
      <c r="CM2128" s="311"/>
      <c r="CN2128" s="311"/>
      <c r="CO2128" s="311"/>
      <c r="CP2128" s="311"/>
      <c r="CQ2128" s="311"/>
      <c r="CR2128" s="311"/>
      <c r="CS2128" s="311"/>
      <c r="CT2128" s="311"/>
      <c r="CU2128" s="311"/>
      <c r="CV2128" s="311"/>
      <c r="CW2128" s="311"/>
      <c r="CX2128" s="311"/>
      <c r="CY2128" s="311"/>
    </row>
    <row r="2129" spans="1:103" s="390" customFormat="1">
      <c r="A2129" s="324" t="s">
        <v>2347</v>
      </c>
      <c r="B2129" s="324">
        <v>744065150</v>
      </c>
      <c r="C2129" s="324">
        <v>15</v>
      </c>
      <c r="D2129" s="324">
        <v>30</v>
      </c>
      <c r="E2129" s="395">
        <v>8.9700000000000016E-2</v>
      </c>
      <c r="F2129" s="324">
        <v>0</v>
      </c>
      <c r="G2129" s="324">
        <v>2.25</v>
      </c>
      <c r="H2129" s="324">
        <v>0.65</v>
      </c>
      <c r="I2129" s="324">
        <v>2.2000000000000002</v>
      </c>
      <c r="J2129" s="326">
        <v>30</v>
      </c>
      <c r="K2129" s="326">
        <v>125</v>
      </c>
      <c r="L2129" s="326">
        <v>1</v>
      </c>
      <c r="M2129" s="324">
        <v>10</v>
      </c>
      <c r="N2129" s="324">
        <v>10</v>
      </c>
      <c r="O2129" s="324">
        <v>2.8</v>
      </c>
      <c r="P2129" s="324">
        <v>101</v>
      </c>
      <c r="Q2129" s="324" t="s">
        <v>293</v>
      </c>
      <c r="R2129" s="324">
        <v>1</v>
      </c>
      <c r="S2129" s="324">
        <v>0</v>
      </c>
      <c r="T2129" s="324">
        <v>1000</v>
      </c>
      <c r="U2129" s="324">
        <v>0.83079999999999998</v>
      </c>
      <c r="V2129" s="324">
        <v>0</v>
      </c>
      <c r="W2129" s="324">
        <v>2.4050000000000002E-7</v>
      </c>
      <c r="X2129" s="324">
        <v>53.767295146605498</v>
      </c>
      <c r="Y2129" s="324">
        <v>0.75280000000000002</v>
      </c>
      <c r="Z2129" s="324">
        <v>2.169</v>
      </c>
      <c r="AA2129" s="324">
        <v>2.4050000000000002E-7</v>
      </c>
      <c r="AB2129" s="324">
        <v>53.767295146605498</v>
      </c>
      <c r="AC2129" s="324">
        <v>0.75280000000000002</v>
      </c>
      <c r="AD2129" s="324">
        <v>2.169</v>
      </c>
      <c r="AE2129" s="324">
        <v>2.4050000000000002E-7</v>
      </c>
      <c r="AF2129" s="324">
        <v>53.767295146605498</v>
      </c>
      <c r="AG2129" s="324">
        <v>0.75280000000000002</v>
      </c>
      <c r="AH2129" s="324">
        <v>2.169</v>
      </c>
      <c r="AI2129" s="324">
        <v>0</v>
      </c>
      <c r="AJ2129" s="324">
        <v>0</v>
      </c>
      <c r="AK2129" s="324">
        <v>0</v>
      </c>
      <c r="AL2129" s="324">
        <v>0</v>
      </c>
      <c r="AM2129" s="396">
        <v>0</v>
      </c>
      <c r="AN2129" s="324">
        <v>0</v>
      </c>
      <c r="AO2129" s="324">
        <v>1000000000</v>
      </c>
      <c r="AP2129" s="324">
        <v>0</v>
      </c>
      <c r="AQ2129" s="324">
        <v>0</v>
      </c>
      <c r="AR2129" s="324">
        <v>0</v>
      </c>
      <c r="AS2129" s="324">
        <v>744065150</v>
      </c>
      <c r="AT2129" s="324">
        <v>0</v>
      </c>
      <c r="AU2129" s="324">
        <v>0</v>
      </c>
      <c r="AV2129" s="324">
        <v>0</v>
      </c>
      <c r="AW2129" s="311"/>
      <c r="AX2129" s="311"/>
      <c r="AY2129" s="311"/>
      <c r="AZ2129" s="311"/>
      <c r="BA2129" s="311"/>
      <c r="BB2129" s="311"/>
      <c r="BC2129" s="311"/>
      <c r="BD2129" s="311"/>
      <c r="BE2129" s="311"/>
      <c r="BF2129" s="311"/>
      <c r="BG2129" s="311"/>
      <c r="BH2129" s="311"/>
      <c r="BI2129" s="311"/>
      <c r="BJ2129" s="311"/>
      <c r="BK2129" s="311"/>
      <c r="BL2129" s="311"/>
      <c r="BM2129" s="311"/>
      <c r="BN2129" s="311"/>
      <c r="BO2129" s="311"/>
      <c r="BP2129" s="311"/>
      <c r="BQ2129" s="311"/>
      <c r="BR2129" s="311"/>
      <c r="BS2129" s="311"/>
      <c r="BT2129" s="311"/>
      <c r="BU2129" s="311"/>
      <c r="BV2129" s="311"/>
      <c r="BW2129" s="311"/>
      <c r="BX2129" s="311"/>
      <c r="BY2129" s="311"/>
      <c r="BZ2129" s="311"/>
      <c r="CA2129" s="311"/>
      <c r="CB2129" s="311"/>
      <c r="CC2129" s="311"/>
      <c r="CD2129" s="311"/>
      <c r="CE2129" s="311"/>
      <c r="CF2129" s="311"/>
      <c r="CG2129" s="311"/>
      <c r="CH2129" s="311"/>
      <c r="CI2129" s="311"/>
      <c r="CJ2129" s="311"/>
      <c r="CK2129" s="311"/>
      <c r="CL2129" s="311"/>
      <c r="CM2129" s="311"/>
      <c r="CN2129" s="311"/>
      <c r="CO2129" s="311"/>
      <c r="CP2129" s="311"/>
      <c r="CQ2129" s="311"/>
      <c r="CR2129" s="311"/>
      <c r="CS2129" s="311"/>
      <c r="CT2129" s="311"/>
      <c r="CU2129" s="311"/>
      <c r="CV2129" s="311"/>
      <c r="CW2129" s="311"/>
      <c r="CX2129" s="311"/>
      <c r="CY2129" s="311"/>
    </row>
    <row r="2130" spans="1:103" s="390" customFormat="1">
      <c r="A2130" s="324" t="s">
        <v>2347</v>
      </c>
      <c r="B2130" s="324">
        <v>744065220</v>
      </c>
      <c r="C2130" s="324">
        <v>22</v>
      </c>
      <c r="D2130" s="324">
        <v>30</v>
      </c>
      <c r="E2130" s="395">
        <v>0.13519999999999999</v>
      </c>
      <c r="F2130" s="324">
        <v>0</v>
      </c>
      <c r="G2130" s="324">
        <v>1.9</v>
      </c>
      <c r="H2130" s="324">
        <v>0.65</v>
      </c>
      <c r="I2130" s="324">
        <v>1.8</v>
      </c>
      <c r="J2130" s="326">
        <v>30</v>
      </c>
      <c r="K2130" s="326">
        <v>125</v>
      </c>
      <c r="L2130" s="326">
        <v>1</v>
      </c>
      <c r="M2130" s="324">
        <v>10</v>
      </c>
      <c r="N2130" s="324">
        <v>10</v>
      </c>
      <c r="O2130" s="324">
        <v>2.8</v>
      </c>
      <c r="P2130" s="324">
        <v>101</v>
      </c>
      <c r="Q2130" s="324" t="s">
        <v>293</v>
      </c>
      <c r="R2130" s="324">
        <v>1</v>
      </c>
      <c r="S2130" s="324">
        <v>0</v>
      </c>
      <c r="T2130" s="324">
        <v>1000</v>
      </c>
      <c r="U2130" s="324">
        <v>0.83079999999999998</v>
      </c>
      <c r="V2130" s="324">
        <v>0</v>
      </c>
      <c r="W2130" s="324">
        <v>2.4050000000000002E-7</v>
      </c>
      <c r="X2130" s="324">
        <v>69.300069300069296</v>
      </c>
      <c r="Y2130" s="324">
        <v>0.75280000000000002</v>
      </c>
      <c r="Z2130" s="324">
        <v>2.169</v>
      </c>
      <c r="AA2130" s="324">
        <v>2.4050000000000002E-7</v>
      </c>
      <c r="AB2130" s="324">
        <v>69.300069300069296</v>
      </c>
      <c r="AC2130" s="324">
        <v>0.75280000000000002</v>
      </c>
      <c r="AD2130" s="324">
        <v>2.169</v>
      </c>
      <c r="AE2130" s="324">
        <v>2.4050000000000002E-7</v>
      </c>
      <c r="AF2130" s="324">
        <v>69.300069300069296</v>
      </c>
      <c r="AG2130" s="324">
        <v>0.75280000000000002</v>
      </c>
      <c r="AH2130" s="324">
        <v>2.169</v>
      </c>
      <c r="AI2130" s="324">
        <v>0</v>
      </c>
      <c r="AJ2130" s="324">
        <v>0</v>
      </c>
      <c r="AK2130" s="324">
        <v>0</v>
      </c>
      <c r="AL2130" s="324">
        <v>0</v>
      </c>
      <c r="AM2130" s="396">
        <v>0</v>
      </c>
      <c r="AN2130" s="324">
        <v>0</v>
      </c>
      <c r="AO2130" s="324">
        <v>1000000000</v>
      </c>
      <c r="AP2130" s="324">
        <v>0</v>
      </c>
      <c r="AQ2130" s="324">
        <v>0</v>
      </c>
      <c r="AR2130" s="324">
        <v>0</v>
      </c>
      <c r="AS2130" s="324">
        <v>744065220</v>
      </c>
      <c r="AT2130" s="324">
        <v>0</v>
      </c>
      <c r="AU2130" s="324">
        <v>0</v>
      </c>
      <c r="AV2130" s="324">
        <v>0</v>
      </c>
      <c r="AW2130" s="311"/>
      <c r="AX2130" s="311"/>
      <c r="AY2130" s="311"/>
      <c r="AZ2130" s="311"/>
      <c r="BA2130" s="311"/>
      <c r="BB2130" s="311"/>
      <c r="BC2130" s="311"/>
      <c r="BD2130" s="311"/>
      <c r="BE2130" s="311"/>
      <c r="BF2130" s="311"/>
      <c r="BG2130" s="311"/>
      <c r="BH2130" s="311"/>
      <c r="BI2130" s="311"/>
      <c r="BJ2130" s="311"/>
      <c r="BK2130" s="311"/>
      <c r="BL2130" s="311"/>
      <c r="BM2130" s="311"/>
      <c r="BN2130" s="311"/>
      <c r="BO2130" s="311"/>
      <c r="BP2130" s="311"/>
      <c r="BQ2130" s="311"/>
      <c r="BR2130" s="311"/>
      <c r="BS2130" s="311"/>
      <c r="BT2130" s="311"/>
      <c r="BU2130" s="311"/>
      <c r="BV2130" s="311"/>
      <c r="BW2130" s="311"/>
      <c r="BX2130" s="311"/>
      <c r="BY2130" s="311"/>
      <c r="BZ2130" s="311"/>
      <c r="CA2130" s="311"/>
      <c r="CB2130" s="311"/>
      <c r="CC2130" s="311"/>
      <c r="CD2130" s="311"/>
      <c r="CE2130" s="311"/>
      <c r="CF2130" s="311"/>
      <c r="CG2130" s="311"/>
      <c r="CH2130" s="311"/>
      <c r="CI2130" s="311"/>
      <c r="CJ2130" s="311"/>
      <c r="CK2130" s="311"/>
      <c r="CL2130" s="311"/>
      <c r="CM2130" s="311"/>
      <c r="CN2130" s="311"/>
      <c r="CO2130" s="311"/>
      <c r="CP2130" s="311"/>
      <c r="CQ2130" s="311"/>
      <c r="CR2130" s="311"/>
      <c r="CS2130" s="311"/>
      <c r="CT2130" s="311"/>
      <c r="CU2130" s="311"/>
      <c r="CV2130" s="311"/>
      <c r="CW2130" s="311"/>
      <c r="CX2130" s="311"/>
      <c r="CY2130" s="311"/>
    </row>
    <row r="2131" spans="1:103" s="390" customFormat="1">
      <c r="A2131" s="324" t="s">
        <v>2347</v>
      </c>
      <c r="B2131" s="324">
        <v>744065330</v>
      </c>
      <c r="C2131" s="324">
        <v>33</v>
      </c>
      <c r="D2131" s="324">
        <v>30</v>
      </c>
      <c r="E2131" s="395">
        <v>0.17931000000000002</v>
      </c>
      <c r="F2131" s="324">
        <v>0</v>
      </c>
      <c r="G2131" s="324">
        <v>1.3</v>
      </c>
      <c r="H2131" s="324">
        <v>0.65</v>
      </c>
      <c r="I2131" s="324">
        <v>1.6</v>
      </c>
      <c r="J2131" s="326">
        <v>30</v>
      </c>
      <c r="K2131" s="326">
        <v>125</v>
      </c>
      <c r="L2131" s="326">
        <v>1</v>
      </c>
      <c r="M2131" s="324">
        <v>10</v>
      </c>
      <c r="N2131" s="324">
        <v>10</v>
      </c>
      <c r="O2131" s="324">
        <v>2.8</v>
      </c>
      <c r="P2131" s="324">
        <v>101</v>
      </c>
      <c r="Q2131" s="324" t="s">
        <v>293</v>
      </c>
      <c r="R2131" s="324">
        <v>1</v>
      </c>
      <c r="S2131" s="324">
        <v>0</v>
      </c>
      <c r="T2131" s="324">
        <v>1000</v>
      </c>
      <c r="U2131" s="324">
        <v>0.83079999999999998</v>
      </c>
      <c r="V2131" s="324">
        <v>0</v>
      </c>
      <c r="W2131" s="324">
        <v>2.4050000000000002E-7</v>
      </c>
      <c r="X2131" s="324">
        <v>83.667156837888541</v>
      </c>
      <c r="Y2131" s="324">
        <v>0.75280000000000002</v>
      </c>
      <c r="Z2131" s="324">
        <v>2.169</v>
      </c>
      <c r="AA2131" s="324">
        <v>2.4050000000000002E-7</v>
      </c>
      <c r="AB2131" s="324">
        <v>83.667156837888541</v>
      </c>
      <c r="AC2131" s="324">
        <v>0.75280000000000002</v>
      </c>
      <c r="AD2131" s="324">
        <v>2.169</v>
      </c>
      <c r="AE2131" s="324">
        <v>2.4050000000000002E-7</v>
      </c>
      <c r="AF2131" s="324">
        <v>83.667156837888541</v>
      </c>
      <c r="AG2131" s="324">
        <v>0.75280000000000002</v>
      </c>
      <c r="AH2131" s="324">
        <v>2.169</v>
      </c>
      <c r="AI2131" s="324">
        <v>0</v>
      </c>
      <c r="AJ2131" s="324">
        <v>0</v>
      </c>
      <c r="AK2131" s="324">
        <v>0</v>
      </c>
      <c r="AL2131" s="324">
        <v>0</v>
      </c>
      <c r="AM2131" s="396">
        <v>0</v>
      </c>
      <c r="AN2131" s="324">
        <v>0</v>
      </c>
      <c r="AO2131" s="324">
        <v>1000000000</v>
      </c>
      <c r="AP2131" s="324">
        <v>0</v>
      </c>
      <c r="AQ2131" s="324">
        <v>0</v>
      </c>
      <c r="AR2131" s="324">
        <v>0</v>
      </c>
      <c r="AS2131" s="324">
        <v>744065330</v>
      </c>
      <c r="AT2131" s="324">
        <v>0</v>
      </c>
      <c r="AU2131" s="324">
        <v>0</v>
      </c>
      <c r="AV2131" s="324">
        <v>0</v>
      </c>
      <c r="AW2131" s="311"/>
      <c r="AX2131" s="311"/>
      <c r="AY2131" s="311"/>
      <c r="AZ2131" s="311"/>
      <c r="BA2131" s="311"/>
      <c r="BB2131" s="311"/>
      <c r="BC2131" s="311"/>
      <c r="BD2131" s="311"/>
      <c r="BE2131" s="311"/>
      <c r="BF2131" s="311"/>
      <c r="BG2131" s="311"/>
      <c r="BH2131" s="311"/>
      <c r="BI2131" s="311"/>
      <c r="BJ2131" s="311"/>
      <c r="BK2131" s="311"/>
      <c r="BL2131" s="311"/>
      <c r="BM2131" s="311"/>
      <c r="BN2131" s="311"/>
      <c r="BO2131" s="311"/>
      <c r="BP2131" s="311"/>
      <c r="BQ2131" s="311"/>
      <c r="BR2131" s="311"/>
      <c r="BS2131" s="311"/>
      <c r="BT2131" s="311"/>
      <c r="BU2131" s="311"/>
      <c r="BV2131" s="311"/>
      <c r="BW2131" s="311"/>
      <c r="BX2131" s="311"/>
      <c r="BY2131" s="311"/>
      <c r="BZ2131" s="311"/>
      <c r="CA2131" s="311"/>
      <c r="CB2131" s="311"/>
      <c r="CC2131" s="311"/>
      <c r="CD2131" s="311"/>
      <c r="CE2131" s="311"/>
      <c r="CF2131" s="311"/>
      <c r="CG2131" s="311"/>
      <c r="CH2131" s="311"/>
      <c r="CI2131" s="311"/>
      <c r="CJ2131" s="311"/>
      <c r="CK2131" s="311"/>
      <c r="CL2131" s="311"/>
      <c r="CM2131" s="311"/>
      <c r="CN2131" s="311"/>
      <c r="CO2131" s="311"/>
      <c r="CP2131" s="311"/>
      <c r="CQ2131" s="311"/>
      <c r="CR2131" s="311"/>
      <c r="CS2131" s="311"/>
      <c r="CT2131" s="311"/>
      <c r="CU2131" s="311"/>
      <c r="CV2131" s="311"/>
      <c r="CW2131" s="311"/>
      <c r="CX2131" s="311"/>
      <c r="CY2131" s="311"/>
    </row>
    <row r="2132" spans="1:103" s="390" customFormat="1">
      <c r="A2132" s="324" t="s">
        <v>2347</v>
      </c>
      <c r="B2132" s="324">
        <v>744065470</v>
      </c>
      <c r="C2132" s="324">
        <v>47</v>
      </c>
      <c r="D2132" s="324">
        <v>30</v>
      </c>
      <c r="E2132" s="395">
        <v>0.23046</v>
      </c>
      <c r="F2132" s="324">
        <v>0</v>
      </c>
      <c r="G2132" s="324">
        <v>1.1499999999999999</v>
      </c>
      <c r="H2132" s="324">
        <v>0.65</v>
      </c>
      <c r="I2132" s="324">
        <v>1.4</v>
      </c>
      <c r="J2132" s="326">
        <v>30</v>
      </c>
      <c r="K2132" s="326">
        <v>125</v>
      </c>
      <c r="L2132" s="326">
        <v>1</v>
      </c>
      <c r="M2132" s="324">
        <v>10</v>
      </c>
      <c r="N2132" s="324">
        <v>10</v>
      </c>
      <c r="O2132" s="324">
        <v>2.8</v>
      </c>
      <c r="P2132" s="324">
        <v>101</v>
      </c>
      <c r="Q2132" s="324" t="s">
        <v>293</v>
      </c>
      <c r="R2132" s="324">
        <v>1</v>
      </c>
      <c r="S2132" s="324">
        <v>0</v>
      </c>
      <c r="T2132" s="324">
        <v>1000</v>
      </c>
      <c r="U2132" s="324">
        <v>0.83079999999999998</v>
      </c>
      <c r="V2132" s="324">
        <v>0</v>
      </c>
      <c r="W2132" s="324">
        <v>2.4050000000000002E-7</v>
      </c>
      <c r="X2132" s="324">
        <v>95.797154620684026</v>
      </c>
      <c r="Y2132" s="324">
        <v>0.75280000000000002</v>
      </c>
      <c r="Z2132" s="324">
        <v>2.169</v>
      </c>
      <c r="AA2132" s="324">
        <v>2.4050000000000002E-7</v>
      </c>
      <c r="AB2132" s="324">
        <v>95.797154620684026</v>
      </c>
      <c r="AC2132" s="324">
        <v>0.75280000000000002</v>
      </c>
      <c r="AD2132" s="324">
        <v>2.169</v>
      </c>
      <c r="AE2132" s="324">
        <v>2.4050000000000002E-7</v>
      </c>
      <c r="AF2132" s="324">
        <v>95.797154620684026</v>
      </c>
      <c r="AG2132" s="324">
        <v>0.75280000000000002</v>
      </c>
      <c r="AH2132" s="324">
        <v>2.169</v>
      </c>
      <c r="AI2132" s="324">
        <v>0</v>
      </c>
      <c r="AJ2132" s="324">
        <v>0</v>
      </c>
      <c r="AK2132" s="324">
        <v>0</v>
      </c>
      <c r="AL2132" s="324">
        <v>0</v>
      </c>
      <c r="AM2132" s="396">
        <v>0</v>
      </c>
      <c r="AN2132" s="324">
        <v>0</v>
      </c>
      <c r="AO2132" s="324">
        <v>1000000000</v>
      </c>
      <c r="AP2132" s="324">
        <v>0</v>
      </c>
      <c r="AQ2132" s="324">
        <v>0</v>
      </c>
      <c r="AR2132" s="324">
        <v>0</v>
      </c>
      <c r="AS2132" s="324">
        <v>744065470</v>
      </c>
      <c r="AT2132" s="324">
        <v>0</v>
      </c>
      <c r="AU2132" s="324">
        <v>0</v>
      </c>
      <c r="AV2132" s="324">
        <v>0</v>
      </c>
      <c r="AW2132" s="311"/>
      <c r="AX2132" s="311"/>
      <c r="AY2132" s="311"/>
      <c r="AZ2132" s="311"/>
      <c r="BA2132" s="311"/>
      <c r="BB2132" s="311"/>
      <c r="BC2132" s="311"/>
      <c r="BD2132" s="311"/>
      <c r="BE2132" s="311"/>
      <c r="BF2132" s="311"/>
      <c r="BG2132" s="311"/>
      <c r="BH2132" s="311"/>
      <c r="BI2132" s="311"/>
      <c r="BJ2132" s="311"/>
      <c r="BK2132" s="311"/>
      <c r="BL2132" s="311"/>
      <c r="BM2132" s="311"/>
      <c r="BN2132" s="311"/>
      <c r="BO2132" s="311"/>
      <c r="BP2132" s="311"/>
      <c r="BQ2132" s="311"/>
      <c r="BR2132" s="311"/>
      <c r="BS2132" s="311"/>
      <c r="BT2132" s="311"/>
      <c r="BU2132" s="311"/>
      <c r="BV2132" s="311"/>
      <c r="BW2132" s="311"/>
      <c r="BX2132" s="311"/>
      <c r="BY2132" s="311"/>
      <c r="BZ2132" s="311"/>
      <c r="CA2132" s="311"/>
      <c r="CB2132" s="311"/>
      <c r="CC2132" s="311"/>
      <c r="CD2132" s="311"/>
      <c r="CE2132" s="311"/>
      <c r="CF2132" s="311"/>
      <c r="CG2132" s="311"/>
      <c r="CH2132" s="311"/>
      <c r="CI2132" s="311"/>
      <c r="CJ2132" s="311"/>
      <c r="CK2132" s="311"/>
      <c r="CL2132" s="311"/>
      <c r="CM2132" s="311"/>
      <c r="CN2132" s="311"/>
      <c r="CO2132" s="311"/>
      <c r="CP2132" s="311"/>
      <c r="CQ2132" s="311"/>
      <c r="CR2132" s="311"/>
      <c r="CS2132" s="311"/>
      <c r="CT2132" s="311"/>
      <c r="CU2132" s="311"/>
      <c r="CV2132" s="311"/>
      <c r="CW2132" s="311"/>
      <c r="CX2132" s="311"/>
      <c r="CY2132" s="311"/>
    </row>
    <row r="2133" spans="1:103" s="390" customFormat="1">
      <c r="A2133" s="324" t="s">
        <v>2347</v>
      </c>
      <c r="B2133" s="324">
        <v>744065560</v>
      </c>
      <c r="C2133" s="324">
        <v>56</v>
      </c>
      <c r="D2133" s="324">
        <v>30</v>
      </c>
      <c r="E2133" s="395">
        <v>0.27039999999999997</v>
      </c>
      <c r="F2133" s="324">
        <v>0</v>
      </c>
      <c r="G2133" s="324">
        <v>1.1000000000000001</v>
      </c>
      <c r="H2133" s="324">
        <v>0.65</v>
      </c>
      <c r="I2133" s="324">
        <v>1.25</v>
      </c>
      <c r="J2133" s="326">
        <v>30</v>
      </c>
      <c r="K2133" s="326">
        <v>125</v>
      </c>
      <c r="L2133" s="326">
        <v>1</v>
      </c>
      <c r="M2133" s="324">
        <v>10</v>
      </c>
      <c r="N2133" s="324">
        <v>10</v>
      </c>
      <c r="O2133" s="324">
        <v>2.8</v>
      </c>
      <c r="P2133" s="324">
        <v>101</v>
      </c>
      <c r="Q2133" s="324" t="s">
        <v>293</v>
      </c>
      <c r="R2133" s="324">
        <v>1</v>
      </c>
      <c r="S2133" s="324">
        <v>0</v>
      </c>
      <c r="T2133" s="324">
        <v>1000</v>
      </c>
      <c r="U2133" s="324">
        <v>0.83079999999999998</v>
      </c>
      <c r="V2133" s="324">
        <v>0</v>
      </c>
      <c r="W2133" s="324">
        <v>2.4050000000000002E-7</v>
      </c>
      <c r="X2133" s="324">
        <v>105.84010584010585</v>
      </c>
      <c r="Y2133" s="324">
        <v>0.75280000000000002</v>
      </c>
      <c r="Z2133" s="324">
        <v>2.169</v>
      </c>
      <c r="AA2133" s="324">
        <v>2.4050000000000002E-7</v>
      </c>
      <c r="AB2133" s="324">
        <v>105.84010584010585</v>
      </c>
      <c r="AC2133" s="324">
        <v>0.75280000000000002</v>
      </c>
      <c r="AD2133" s="324">
        <v>2.169</v>
      </c>
      <c r="AE2133" s="324">
        <v>2.4050000000000002E-7</v>
      </c>
      <c r="AF2133" s="324">
        <v>105.84010584010585</v>
      </c>
      <c r="AG2133" s="324">
        <v>0.75280000000000002</v>
      </c>
      <c r="AH2133" s="324">
        <v>2.169</v>
      </c>
      <c r="AI2133" s="324">
        <v>0</v>
      </c>
      <c r="AJ2133" s="324">
        <v>0</v>
      </c>
      <c r="AK2133" s="324">
        <v>0</v>
      </c>
      <c r="AL2133" s="324">
        <v>0</v>
      </c>
      <c r="AM2133" s="396">
        <v>0</v>
      </c>
      <c r="AN2133" s="324">
        <v>0</v>
      </c>
      <c r="AO2133" s="324">
        <v>1000000000</v>
      </c>
      <c r="AP2133" s="324">
        <v>0</v>
      </c>
      <c r="AQ2133" s="324">
        <v>0</v>
      </c>
      <c r="AR2133" s="324">
        <v>0</v>
      </c>
      <c r="AS2133" s="324">
        <v>744065560</v>
      </c>
      <c r="AT2133" s="324">
        <v>0</v>
      </c>
      <c r="AU2133" s="324">
        <v>0</v>
      </c>
      <c r="AV2133" s="324">
        <v>0</v>
      </c>
      <c r="AW2133" s="311"/>
      <c r="AX2133" s="311"/>
      <c r="AY2133" s="311"/>
      <c r="AZ2133" s="311"/>
      <c r="BA2133" s="311"/>
      <c r="BB2133" s="311"/>
      <c r="BC2133" s="311"/>
      <c r="BD2133" s="311"/>
      <c r="BE2133" s="311"/>
      <c r="BF2133" s="311"/>
      <c r="BG2133" s="311"/>
      <c r="BH2133" s="311"/>
      <c r="BI2133" s="311"/>
      <c r="BJ2133" s="311"/>
      <c r="BK2133" s="311"/>
      <c r="BL2133" s="311"/>
      <c r="BM2133" s="311"/>
      <c r="BN2133" s="311"/>
      <c r="BO2133" s="311"/>
      <c r="BP2133" s="311"/>
      <c r="BQ2133" s="311"/>
      <c r="BR2133" s="311"/>
      <c r="BS2133" s="311"/>
      <c r="BT2133" s="311"/>
      <c r="BU2133" s="311"/>
      <c r="BV2133" s="311"/>
      <c r="BW2133" s="311"/>
      <c r="BX2133" s="311"/>
      <c r="BY2133" s="311"/>
      <c r="BZ2133" s="311"/>
      <c r="CA2133" s="311"/>
      <c r="CB2133" s="311"/>
      <c r="CC2133" s="311"/>
      <c r="CD2133" s="311"/>
      <c r="CE2133" s="311"/>
      <c r="CF2133" s="311"/>
      <c r="CG2133" s="311"/>
      <c r="CH2133" s="311"/>
      <c r="CI2133" s="311"/>
      <c r="CJ2133" s="311"/>
      <c r="CK2133" s="311"/>
      <c r="CL2133" s="311"/>
      <c r="CM2133" s="311"/>
      <c r="CN2133" s="311"/>
      <c r="CO2133" s="311"/>
      <c r="CP2133" s="311"/>
      <c r="CQ2133" s="311"/>
      <c r="CR2133" s="311"/>
      <c r="CS2133" s="311"/>
      <c r="CT2133" s="311"/>
      <c r="CU2133" s="311"/>
      <c r="CV2133" s="311"/>
      <c r="CW2133" s="311"/>
      <c r="CX2133" s="311"/>
      <c r="CY2133" s="311"/>
    </row>
    <row r="2134" spans="1:103" s="390" customFormat="1">
      <c r="A2134" s="324" t="s">
        <v>2347</v>
      </c>
      <c r="B2134" s="324">
        <v>744065680</v>
      </c>
      <c r="C2134" s="324">
        <v>68</v>
      </c>
      <c r="D2134" s="324">
        <v>30</v>
      </c>
      <c r="E2134" s="395">
        <v>0.29928000000000005</v>
      </c>
      <c r="F2134" s="324">
        <v>0</v>
      </c>
      <c r="G2134" s="324">
        <v>1.05</v>
      </c>
      <c r="H2134" s="324">
        <v>0.65</v>
      </c>
      <c r="I2134" s="324">
        <v>1.2</v>
      </c>
      <c r="J2134" s="326">
        <v>30</v>
      </c>
      <c r="K2134" s="326">
        <v>125</v>
      </c>
      <c r="L2134" s="326">
        <v>1</v>
      </c>
      <c r="M2134" s="324">
        <v>10</v>
      </c>
      <c r="N2134" s="324">
        <v>10</v>
      </c>
      <c r="O2134" s="324">
        <v>2.8</v>
      </c>
      <c r="P2134" s="324">
        <v>101</v>
      </c>
      <c r="Q2134" s="324" t="s">
        <v>293</v>
      </c>
      <c r="R2134" s="324">
        <v>1</v>
      </c>
      <c r="S2134" s="324">
        <v>0</v>
      </c>
      <c r="T2134" s="324">
        <v>1000</v>
      </c>
      <c r="U2134" s="324">
        <v>0.83079999999999998</v>
      </c>
      <c r="V2134" s="324">
        <v>0</v>
      </c>
      <c r="W2134" s="324">
        <v>2.4050000000000002E-7</v>
      </c>
      <c r="X2134" s="324">
        <v>115.87880440339457</v>
      </c>
      <c r="Y2134" s="324">
        <v>0.75280000000000002</v>
      </c>
      <c r="Z2134" s="324">
        <v>2.169</v>
      </c>
      <c r="AA2134" s="324">
        <v>2.4050000000000002E-7</v>
      </c>
      <c r="AB2134" s="324">
        <v>115.87880440339457</v>
      </c>
      <c r="AC2134" s="324">
        <v>0.75280000000000002</v>
      </c>
      <c r="AD2134" s="324">
        <v>2.169</v>
      </c>
      <c r="AE2134" s="324">
        <v>2.4050000000000002E-7</v>
      </c>
      <c r="AF2134" s="324">
        <v>115.87880440339457</v>
      </c>
      <c r="AG2134" s="324">
        <v>0.75280000000000002</v>
      </c>
      <c r="AH2134" s="324">
        <v>2.169</v>
      </c>
      <c r="AI2134" s="324">
        <v>0</v>
      </c>
      <c r="AJ2134" s="324">
        <v>0</v>
      </c>
      <c r="AK2134" s="324">
        <v>0</v>
      </c>
      <c r="AL2134" s="324">
        <v>0</v>
      </c>
      <c r="AM2134" s="396">
        <v>0</v>
      </c>
      <c r="AN2134" s="324">
        <v>0</v>
      </c>
      <c r="AO2134" s="324">
        <v>1000000000</v>
      </c>
      <c r="AP2134" s="324">
        <v>0</v>
      </c>
      <c r="AQ2134" s="324">
        <v>0</v>
      </c>
      <c r="AR2134" s="324">
        <v>0</v>
      </c>
      <c r="AS2134" s="324">
        <v>744065680</v>
      </c>
      <c r="AT2134" s="324">
        <v>0</v>
      </c>
      <c r="AU2134" s="324">
        <v>0</v>
      </c>
      <c r="AV2134" s="324">
        <v>0</v>
      </c>
      <c r="AW2134" s="311"/>
      <c r="AX2134" s="311"/>
      <c r="AY2134" s="311"/>
      <c r="AZ2134" s="311"/>
      <c r="BA2134" s="311"/>
      <c r="BB2134" s="311"/>
      <c r="BC2134" s="311"/>
      <c r="BD2134" s="311"/>
      <c r="BE2134" s="311"/>
      <c r="BF2134" s="311"/>
      <c r="BG2134" s="311"/>
      <c r="BH2134" s="311"/>
      <c r="BI2134" s="311"/>
      <c r="BJ2134" s="311"/>
      <c r="BK2134" s="311"/>
      <c r="BL2134" s="311"/>
      <c r="BM2134" s="311"/>
      <c r="BN2134" s="311"/>
      <c r="BO2134" s="311"/>
      <c r="BP2134" s="311"/>
      <c r="BQ2134" s="311"/>
      <c r="BR2134" s="311"/>
      <c r="BS2134" s="311"/>
      <c r="BT2134" s="311"/>
      <c r="BU2134" s="311"/>
      <c r="BV2134" s="311"/>
      <c r="BW2134" s="311"/>
      <c r="BX2134" s="311"/>
      <c r="BY2134" s="311"/>
      <c r="BZ2134" s="311"/>
      <c r="CA2134" s="311"/>
      <c r="CB2134" s="311"/>
      <c r="CC2134" s="311"/>
      <c r="CD2134" s="311"/>
      <c r="CE2134" s="311"/>
      <c r="CF2134" s="311"/>
      <c r="CG2134" s="311"/>
      <c r="CH2134" s="311"/>
      <c r="CI2134" s="311"/>
      <c r="CJ2134" s="311"/>
      <c r="CK2134" s="311"/>
      <c r="CL2134" s="311"/>
      <c r="CM2134" s="311"/>
      <c r="CN2134" s="311"/>
      <c r="CO2134" s="311"/>
      <c r="CP2134" s="311"/>
      <c r="CQ2134" s="311"/>
      <c r="CR2134" s="311"/>
      <c r="CS2134" s="311"/>
      <c r="CT2134" s="311"/>
      <c r="CU2134" s="311"/>
      <c r="CV2134" s="311"/>
      <c r="CW2134" s="311"/>
      <c r="CX2134" s="311"/>
      <c r="CY2134" s="311"/>
    </row>
    <row r="2135" spans="1:103" s="390" customFormat="1">
      <c r="A2135" s="324" t="s">
        <v>2347</v>
      </c>
      <c r="B2135" s="324">
        <v>744065820</v>
      </c>
      <c r="C2135" s="324">
        <v>82</v>
      </c>
      <c r="D2135" s="324">
        <v>30</v>
      </c>
      <c r="E2135" s="395">
        <v>0.41990000000000005</v>
      </c>
      <c r="F2135" s="324">
        <v>0</v>
      </c>
      <c r="G2135" s="324">
        <v>1</v>
      </c>
      <c r="H2135" s="324">
        <v>0.65</v>
      </c>
      <c r="I2135" s="324">
        <v>1.1000000000000001</v>
      </c>
      <c r="J2135" s="326">
        <v>30</v>
      </c>
      <c r="K2135" s="326">
        <v>125</v>
      </c>
      <c r="L2135" s="326">
        <v>1</v>
      </c>
      <c r="M2135" s="324">
        <v>10</v>
      </c>
      <c r="N2135" s="324">
        <v>10</v>
      </c>
      <c r="O2135" s="324">
        <v>2.8</v>
      </c>
      <c r="P2135" s="324">
        <v>101</v>
      </c>
      <c r="Q2135" s="324" t="s">
        <v>293</v>
      </c>
      <c r="R2135" s="324">
        <v>1</v>
      </c>
      <c r="S2135" s="324">
        <v>0</v>
      </c>
      <c r="T2135" s="324">
        <v>1000</v>
      </c>
      <c r="U2135" s="324">
        <v>0.83079999999999998</v>
      </c>
      <c r="V2135" s="324">
        <v>0</v>
      </c>
      <c r="W2135" s="324">
        <v>2.4050000000000002E-7</v>
      </c>
      <c r="X2135" s="324">
        <v>131.13705421397731</v>
      </c>
      <c r="Y2135" s="324">
        <v>0.75280000000000002</v>
      </c>
      <c r="Z2135" s="324">
        <v>2.169</v>
      </c>
      <c r="AA2135" s="324">
        <v>2.4050000000000002E-7</v>
      </c>
      <c r="AB2135" s="324">
        <v>131.13705421397731</v>
      </c>
      <c r="AC2135" s="324">
        <v>0.75280000000000002</v>
      </c>
      <c r="AD2135" s="324">
        <v>2.169</v>
      </c>
      <c r="AE2135" s="324">
        <v>2.4050000000000002E-7</v>
      </c>
      <c r="AF2135" s="324">
        <v>131.13705421397731</v>
      </c>
      <c r="AG2135" s="324">
        <v>0.75280000000000002</v>
      </c>
      <c r="AH2135" s="324">
        <v>2.169</v>
      </c>
      <c r="AI2135" s="324">
        <v>0</v>
      </c>
      <c r="AJ2135" s="324">
        <v>0</v>
      </c>
      <c r="AK2135" s="324">
        <v>0</v>
      </c>
      <c r="AL2135" s="324">
        <v>0</v>
      </c>
      <c r="AM2135" s="396">
        <v>0</v>
      </c>
      <c r="AN2135" s="324">
        <v>0</v>
      </c>
      <c r="AO2135" s="324">
        <v>1000000000</v>
      </c>
      <c r="AP2135" s="324">
        <v>0</v>
      </c>
      <c r="AQ2135" s="324">
        <v>0</v>
      </c>
      <c r="AR2135" s="324">
        <v>0</v>
      </c>
      <c r="AS2135" s="324">
        <v>744065820</v>
      </c>
      <c r="AT2135" s="324">
        <v>0</v>
      </c>
      <c r="AU2135" s="324">
        <v>0</v>
      </c>
      <c r="AV2135" s="324">
        <v>0</v>
      </c>
      <c r="AW2135" s="311"/>
      <c r="AX2135" s="311"/>
      <c r="AY2135" s="311"/>
      <c r="AZ2135" s="311"/>
      <c r="BA2135" s="311"/>
      <c r="BB2135" s="311"/>
      <c r="BC2135" s="311"/>
      <c r="BD2135" s="311"/>
      <c r="BE2135" s="311"/>
      <c r="BF2135" s="311"/>
      <c r="BG2135" s="311"/>
      <c r="BH2135" s="311"/>
      <c r="BI2135" s="311"/>
      <c r="BJ2135" s="311"/>
      <c r="BK2135" s="311"/>
      <c r="BL2135" s="311"/>
      <c r="BM2135" s="311"/>
      <c r="BN2135" s="311"/>
      <c r="BO2135" s="311"/>
      <c r="BP2135" s="311"/>
      <c r="BQ2135" s="311"/>
      <c r="BR2135" s="311"/>
      <c r="BS2135" s="311"/>
      <c r="BT2135" s="311"/>
      <c r="BU2135" s="311"/>
      <c r="BV2135" s="311"/>
      <c r="BW2135" s="311"/>
      <c r="BX2135" s="311"/>
      <c r="BY2135" s="311"/>
      <c r="BZ2135" s="311"/>
      <c r="CA2135" s="311"/>
      <c r="CB2135" s="311"/>
      <c r="CC2135" s="311"/>
      <c r="CD2135" s="311"/>
      <c r="CE2135" s="311"/>
      <c r="CF2135" s="311"/>
      <c r="CG2135" s="311"/>
      <c r="CH2135" s="311"/>
      <c r="CI2135" s="311"/>
      <c r="CJ2135" s="311"/>
      <c r="CK2135" s="311"/>
      <c r="CL2135" s="311"/>
      <c r="CM2135" s="311"/>
      <c r="CN2135" s="311"/>
      <c r="CO2135" s="311"/>
      <c r="CP2135" s="311"/>
      <c r="CQ2135" s="311"/>
      <c r="CR2135" s="311"/>
      <c r="CS2135" s="311"/>
      <c r="CT2135" s="311"/>
      <c r="CU2135" s="311"/>
      <c r="CV2135" s="311"/>
      <c r="CW2135" s="311"/>
      <c r="CX2135" s="311"/>
      <c r="CY2135" s="311"/>
    </row>
    <row r="2136" spans="1:103" s="390" customFormat="1">
      <c r="A2136" s="324" t="s">
        <v>2347</v>
      </c>
      <c r="B2136" s="324">
        <v>744065101</v>
      </c>
      <c r="C2136" s="324">
        <v>100</v>
      </c>
      <c r="D2136" s="324">
        <v>30</v>
      </c>
      <c r="E2136" s="395">
        <v>0.47084999999999999</v>
      </c>
      <c r="F2136" s="324">
        <v>0</v>
      </c>
      <c r="G2136" s="324">
        <v>0.9</v>
      </c>
      <c r="H2136" s="324">
        <v>0.65</v>
      </c>
      <c r="I2136" s="324">
        <v>1</v>
      </c>
      <c r="J2136" s="326">
        <v>30</v>
      </c>
      <c r="K2136" s="326">
        <v>125</v>
      </c>
      <c r="L2136" s="326">
        <v>1</v>
      </c>
      <c r="M2136" s="324">
        <v>10</v>
      </c>
      <c r="N2136" s="324">
        <v>10</v>
      </c>
      <c r="O2136" s="324">
        <v>2.8</v>
      </c>
      <c r="P2136" s="324">
        <v>101</v>
      </c>
      <c r="Q2136" s="324" t="s">
        <v>293</v>
      </c>
      <c r="R2136" s="324">
        <v>1</v>
      </c>
      <c r="S2136" s="324">
        <v>0</v>
      </c>
      <c r="T2136" s="324">
        <v>1000</v>
      </c>
      <c r="U2136" s="324">
        <v>0.83079999999999998</v>
      </c>
      <c r="V2136" s="324">
        <v>0</v>
      </c>
      <c r="W2136" s="324">
        <v>2.4050000000000002E-7</v>
      </c>
      <c r="X2136" s="324">
        <v>150.65232456536805</v>
      </c>
      <c r="Y2136" s="324">
        <v>0.75280000000000002</v>
      </c>
      <c r="Z2136" s="324">
        <v>2.169</v>
      </c>
      <c r="AA2136" s="324">
        <v>2.4050000000000002E-7</v>
      </c>
      <c r="AB2136" s="324">
        <v>150.65232456536805</v>
      </c>
      <c r="AC2136" s="324">
        <v>0.75280000000000002</v>
      </c>
      <c r="AD2136" s="324">
        <v>2.169</v>
      </c>
      <c r="AE2136" s="324">
        <v>2.4050000000000002E-7</v>
      </c>
      <c r="AF2136" s="324">
        <v>150.65232456536805</v>
      </c>
      <c r="AG2136" s="324">
        <v>0.75280000000000002</v>
      </c>
      <c r="AH2136" s="324">
        <v>2.169</v>
      </c>
      <c r="AI2136" s="324">
        <v>0</v>
      </c>
      <c r="AJ2136" s="324">
        <v>0</v>
      </c>
      <c r="AK2136" s="324">
        <v>0</v>
      </c>
      <c r="AL2136" s="324">
        <v>0</v>
      </c>
      <c r="AM2136" s="396">
        <v>0</v>
      </c>
      <c r="AN2136" s="324">
        <v>0</v>
      </c>
      <c r="AO2136" s="324">
        <v>1000000000</v>
      </c>
      <c r="AP2136" s="324">
        <v>0</v>
      </c>
      <c r="AQ2136" s="324">
        <v>0</v>
      </c>
      <c r="AR2136" s="324">
        <v>0</v>
      </c>
      <c r="AS2136" s="324">
        <v>744065101</v>
      </c>
      <c r="AT2136" s="324">
        <v>0</v>
      </c>
      <c r="AU2136" s="324">
        <v>0</v>
      </c>
      <c r="AV2136" s="324">
        <v>0</v>
      </c>
      <c r="AW2136" s="311"/>
      <c r="AX2136" s="311"/>
      <c r="AY2136" s="311"/>
      <c r="AZ2136" s="311"/>
      <c r="BA2136" s="311"/>
      <c r="BB2136" s="311"/>
      <c r="BC2136" s="311"/>
      <c r="BD2136" s="311"/>
      <c r="BE2136" s="311"/>
      <c r="BF2136" s="311"/>
      <c r="BG2136" s="311"/>
      <c r="BH2136" s="311"/>
      <c r="BI2136" s="311"/>
      <c r="BJ2136" s="311"/>
      <c r="BK2136" s="311"/>
      <c r="BL2136" s="311"/>
      <c r="BM2136" s="311"/>
      <c r="BN2136" s="311"/>
      <c r="BO2136" s="311"/>
      <c r="BP2136" s="311"/>
      <c r="BQ2136" s="311"/>
      <c r="BR2136" s="311"/>
      <c r="BS2136" s="311"/>
      <c r="BT2136" s="311"/>
      <c r="BU2136" s="311"/>
      <c r="BV2136" s="311"/>
      <c r="BW2136" s="311"/>
      <c r="BX2136" s="311"/>
      <c r="BY2136" s="311"/>
      <c r="BZ2136" s="311"/>
      <c r="CA2136" s="311"/>
      <c r="CB2136" s="311"/>
      <c r="CC2136" s="311"/>
      <c r="CD2136" s="311"/>
      <c r="CE2136" s="311"/>
      <c r="CF2136" s="311"/>
      <c r="CG2136" s="311"/>
      <c r="CH2136" s="311"/>
      <c r="CI2136" s="311"/>
      <c r="CJ2136" s="311"/>
      <c r="CK2136" s="311"/>
      <c r="CL2136" s="311"/>
      <c r="CM2136" s="311"/>
      <c r="CN2136" s="311"/>
      <c r="CO2136" s="311"/>
      <c r="CP2136" s="311"/>
      <c r="CQ2136" s="311"/>
      <c r="CR2136" s="311"/>
      <c r="CS2136" s="311"/>
      <c r="CT2136" s="311"/>
      <c r="CU2136" s="311"/>
      <c r="CV2136" s="311"/>
      <c r="CW2136" s="311"/>
      <c r="CX2136" s="311"/>
      <c r="CY2136" s="311"/>
    </row>
    <row r="2137" spans="1:103" s="390" customFormat="1">
      <c r="A2137" s="324" t="s">
        <v>2347</v>
      </c>
      <c r="B2137" s="324">
        <v>744065121</v>
      </c>
      <c r="C2137" s="324">
        <v>120</v>
      </c>
      <c r="D2137" s="324">
        <v>30</v>
      </c>
      <c r="E2137" s="395">
        <v>0.56068000000000007</v>
      </c>
      <c r="F2137" s="324">
        <v>0</v>
      </c>
      <c r="G2137" s="324">
        <v>0.85</v>
      </c>
      <c r="H2137" s="324">
        <v>0.65</v>
      </c>
      <c r="I2137" s="324">
        <v>0.9</v>
      </c>
      <c r="J2137" s="326">
        <v>30</v>
      </c>
      <c r="K2137" s="326">
        <v>125</v>
      </c>
      <c r="L2137" s="326">
        <v>1</v>
      </c>
      <c r="M2137" s="324">
        <v>10</v>
      </c>
      <c r="N2137" s="324">
        <v>10</v>
      </c>
      <c r="O2137" s="324">
        <v>2.8</v>
      </c>
      <c r="P2137" s="324">
        <v>101</v>
      </c>
      <c r="Q2137" s="324" t="s">
        <v>293</v>
      </c>
      <c r="R2137" s="324">
        <v>1</v>
      </c>
      <c r="S2137" s="324">
        <v>0</v>
      </c>
      <c r="T2137" s="324">
        <v>1000</v>
      </c>
      <c r="U2137" s="324">
        <v>0.83079999999999998</v>
      </c>
      <c r="V2137" s="324">
        <v>0</v>
      </c>
      <c r="W2137" s="324">
        <v>2.4050000000000002E-7</v>
      </c>
      <c r="X2137" s="324">
        <v>154.00015400015403</v>
      </c>
      <c r="Y2137" s="324">
        <v>0.75280000000000002</v>
      </c>
      <c r="Z2137" s="324">
        <v>2.169</v>
      </c>
      <c r="AA2137" s="324">
        <v>2.4050000000000002E-7</v>
      </c>
      <c r="AB2137" s="324">
        <v>154.00015400015403</v>
      </c>
      <c r="AC2137" s="324">
        <v>0.75280000000000002</v>
      </c>
      <c r="AD2137" s="324">
        <v>2.169</v>
      </c>
      <c r="AE2137" s="324">
        <v>2.4050000000000002E-7</v>
      </c>
      <c r="AF2137" s="324">
        <v>154.00015400015403</v>
      </c>
      <c r="AG2137" s="324">
        <v>0.75280000000000002</v>
      </c>
      <c r="AH2137" s="324">
        <v>2.169</v>
      </c>
      <c r="AI2137" s="324">
        <v>0</v>
      </c>
      <c r="AJ2137" s="324">
        <v>0</v>
      </c>
      <c r="AK2137" s="324">
        <v>0</v>
      </c>
      <c r="AL2137" s="324">
        <v>0</v>
      </c>
      <c r="AM2137" s="396">
        <v>0</v>
      </c>
      <c r="AN2137" s="324">
        <v>0</v>
      </c>
      <c r="AO2137" s="324">
        <v>1000000000</v>
      </c>
      <c r="AP2137" s="324">
        <v>0</v>
      </c>
      <c r="AQ2137" s="324">
        <v>0</v>
      </c>
      <c r="AR2137" s="324">
        <v>0</v>
      </c>
      <c r="AS2137" s="324">
        <v>744065121</v>
      </c>
      <c r="AT2137" s="324">
        <v>0</v>
      </c>
      <c r="AU2137" s="324">
        <v>0</v>
      </c>
      <c r="AV2137" s="324">
        <v>0</v>
      </c>
      <c r="AW2137" s="311"/>
      <c r="AX2137" s="311"/>
      <c r="AY2137" s="311"/>
      <c r="AZ2137" s="311"/>
      <c r="BA2137" s="311"/>
      <c r="BB2137" s="311"/>
      <c r="BC2137" s="311"/>
      <c r="BD2137" s="311"/>
      <c r="BE2137" s="311"/>
      <c r="BF2137" s="311"/>
      <c r="BG2137" s="311"/>
      <c r="BH2137" s="311"/>
      <c r="BI2137" s="311"/>
      <c r="BJ2137" s="311"/>
      <c r="BK2137" s="311"/>
      <c r="BL2137" s="311"/>
      <c r="BM2137" s="311"/>
      <c r="BN2137" s="311"/>
      <c r="BO2137" s="311"/>
      <c r="BP2137" s="311"/>
      <c r="BQ2137" s="311"/>
      <c r="BR2137" s="311"/>
      <c r="BS2137" s="311"/>
      <c r="BT2137" s="311"/>
      <c r="BU2137" s="311"/>
      <c r="BV2137" s="311"/>
      <c r="BW2137" s="311"/>
      <c r="BX2137" s="311"/>
      <c r="BY2137" s="311"/>
      <c r="BZ2137" s="311"/>
      <c r="CA2137" s="311"/>
      <c r="CB2137" s="311"/>
      <c r="CC2137" s="311"/>
      <c r="CD2137" s="311"/>
      <c r="CE2137" s="311"/>
      <c r="CF2137" s="311"/>
      <c r="CG2137" s="311"/>
      <c r="CH2137" s="311"/>
      <c r="CI2137" s="311"/>
      <c r="CJ2137" s="311"/>
      <c r="CK2137" s="311"/>
      <c r="CL2137" s="311"/>
      <c r="CM2137" s="311"/>
      <c r="CN2137" s="311"/>
      <c r="CO2137" s="311"/>
      <c r="CP2137" s="311"/>
      <c r="CQ2137" s="311"/>
      <c r="CR2137" s="311"/>
      <c r="CS2137" s="311"/>
      <c r="CT2137" s="311"/>
      <c r="CU2137" s="311"/>
      <c r="CV2137" s="311"/>
      <c r="CW2137" s="311"/>
      <c r="CX2137" s="311"/>
      <c r="CY2137" s="311"/>
    </row>
    <row r="2138" spans="1:103" s="390" customFormat="1">
      <c r="A2138" s="324" t="s">
        <v>2347</v>
      </c>
      <c r="B2138" s="324">
        <v>744065151</v>
      </c>
      <c r="C2138" s="324">
        <v>150</v>
      </c>
      <c r="D2138" s="324">
        <v>30</v>
      </c>
      <c r="E2138" s="395">
        <v>0.6784</v>
      </c>
      <c r="F2138" s="324">
        <v>0</v>
      </c>
      <c r="G2138" s="324">
        <v>0.75</v>
      </c>
      <c r="H2138" s="324">
        <v>0.65</v>
      </c>
      <c r="I2138" s="324">
        <v>0.85</v>
      </c>
      <c r="J2138" s="326">
        <v>30</v>
      </c>
      <c r="K2138" s="326">
        <v>125</v>
      </c>
      <c r="L2138" s="326">
        <v>1</v>
      </c>
      <c r="M2138" s="324">
        <v>10</v>
      </c>
      <c r="N2138" s="324">
        <v>10</v>
      </c>
      <c r="O2138" s="324">
        <v>2.8</v>
      </c>
      <c r="P2138" s="324">
        <v>101</v>
      </c>
      <c r="Q2138" s="324" t="s">
        <v>293</v>
      </c>
      <c r="R2138" s="324">
        <v>1</v>
      </c>
      <c r="S2138" s="324">
        <v>0</v>
      </c>
      <c r="T2138" s="324">
        <v>1000</v>
      </c>
      <c r="U2138" s="324">
        <v>0.83079999999999998</v>
      </c>
      <c r="V2138" s="324">
        <v>0</v>
      </c>
      <c r="W2138" s="324">
        <v>2.4050000000000002E-7</v>
      </c>
      <c r="X2138" s="324">
        <v>171.34632519247904</v>
      </c>
      <c r="Y2138" s="324">
        <v>0.75280000000000002</v>
      </c>
      <c r="Z2138" s="324">
        <v>2.169</v>
      </c>
      <c r="AA2138" s="324">
        <v>2.4050000000000002E-7</v>
      </c>
      <c r="AB2138" s="324">
        <v>171.34632519247904</v>
      </c>
      <c r="AC2138" s="324">
        <v>0.75280000000000002</v>
      </c>
      <c r="AD2138" s="324">
        <v>2.169</v>
      </c>
      <c r="AE2138" s="324">
        <v>2.4050000000000002E-7</v>
      </c>
      <c r="AF2138" s="324">
        <v>171.34632519247904</v>
      </c>
      <c r="AG2138" s="324">
        <v>0.75280000000000002</v>
      </c>
      <c r="AH2138" s="324">
        <v>2.169</v>
      </c>
      <c r="AI2138" s="324">
        <v>0</v>
      </c>
      <c r="AJ2138" s="324">
        <v>0</v>
      </c>
      <c r="AK2138" s="324">
        <v>0</v>
      </c>
      <c r="AL2138" s="324">
        <v>0</v>
      </c>
      <c r="AM2138" s="396">
        <v>0</v>
      </c>
      <c r="AN2138" s="324">
        <v>0</v>
      </c>
      <c r="AO2138" s="324">
        <v>1000000000</v>
      </c>
      <c r="AP2138" s="324">
        <v>0</v>
      </c>
      <c r="AQ2138" s="324">
        <v>0</v>
      </c>
      <c r="AR2138" s="324">
        <v>0</v>
      </c>
      <c r="AS2138" s="324">
        <v>744065151</v>
      </c>
      <c r="AT2138" s="324">
        <v>0</v>
      </c>
      <c r="AU2138" s="324">
        <v>0</v>
      </c>
      <c r="AV2138" s="324">
        <v>0</v>
      </c>
      <c r="AW2138" s="311"/>
      <c r="AX2138" s="311"/>
      <c r="AY2138" s="311"/>
      <c r="AZ2138" s="311"/>
      <c r="BA2138" s="311"/>
      <c r="BB2138" s="311"/>
      <c r="BC2138" s="311"/>
      <c r="BD2138" s="311"/>
      <c r="BE2138" s="311"/>
      <c r="BF2138" s="311"/>
      <c r="BG2138" s="311"/>
      <c r="BH2138" s="311"/>
      <c r="BI2138" s="311"/>
      <c r="BJ2138" s="311"/>
      <c r="BK2138" s="311"/>
      <c r="BL2138" s="311"/>
      <c r="BM2138" s="311"/>
      <c r="BN2138" s="311"/>
      <c r="BO2138" s="311"/>
      <c r="BP2138" s="311"/>
      <c r="BQ2138" s="311"/>
      <c r="BR2138" s="311"/>
      <c r="BS2138" s="311"/>
      <c r="BT2138" s="311"/>
      <c r="BU2138" s="311"/>
      <c r="BV2138" s="311"/>
      <c r="BW2138" s="311"/>
      <c r="BX2138" s="311"/>
      <c r="BY2138" s="311"/>
      <c r="BZ2138" s="311"/>
      <c r="CA2138" s="311"/>
      <c r="CB2138" s="311"/>
      <c r="CC2138" s="311"/>
      <c r="CD2138" s="311"/>
      <c r="CE2138" s="311"/>
      <c r="CF2138" s="311"/>
      <c r="CG2138" s="311"/>
      <c r="CH2138" s="311"/>
      <c r="CI2138" s="311"/>
      <c r="CJ2138" s="311"/>
      <c r="CK2138" s="311"/>
      <c r="CL2138" s="311"/>
      <c r="CM2138" s="311"/>
      <c r="CN2138" s="311"/>
      <c r="CO2138" s="311"/>
      <c r="CP2138" s="311"/>
      <c r="CQ2138" s="311"/>
      <c r="CR2138" s="311"/>
      <c r="CS2138" s="311"/>
      <c r="CT2138" s="311"/>
      <c r="CU2138" s="311"/>
      <c r="CV2138" s="311"/>
      <c r="CW2138" s="311"/>
      <c r="CX2138" s="311"/>
      <c r="CY2138" s="311"/>
    </row>
    <row r="2139" spans="1:103" s="390" customFormat="1">
      <c r="A2139" s="324" t="s">
        <v>2347</v>
      </c>
      <c r="B2139" s="324">
        <v>7440660015</v>
      </c>
      <c r="C2139" s="324">
        <v>1.5</v>
      </c>
      <c r="D2139" s="324">
        <v>30</v>
      </c>
      <c r="E2139" s="395">
        <v>7.487999999999999E-3</v>
      </c>
      <c r="F2139" s="324">
        <v>0</v>
      </c>
      <c r="G2139" s="324">
        <v>10</v>
      </c>
      <c r="H2139" s="324">
        <v>0.65</v>
      </c>
      <c r="I2139" s="324">
        <v>7.2</v>
      </c>
      <c r="J2139" s="326">
        <v>30</v>
      </c>
      <c r="K2139" s="326">
        <v>125</v>
      </c>
      <c r="L2139" s="326">
        <v>1</v>
      </c>
      <c r="M2139" s="324">
        <v>10</v>
      </c>
      <c r="N2139" s="324">
        <v>10</v>
      </c>
      <c r="O2139" s="324">
        <v>3.8</v>
      </c>
      <c r="P2139" s="324">
        <v>101</v>
      </c>
      <c r="Q2139" s="324" t="s">
        <v>293</v>
      </c>
      <c r="R2139" s="324">
        <v>1</v>
      </c>
      <c r="S2139" s="324">
        <v>0</v>
      </c>
      <c r="T2139" s="324">
        <v>800</v>
      </c>
      <c r="U2139" s="324">
        <v>0.95860000000000001</v>
      </c>
      <c r="V2139" s="324">
        <v>0</v>
      </c>
      <c r="W2139" s="324">
        <v>4.1747999999999995E-7</v>
      </c>
      <c r="X2139" s="324">
        <v>11.737089201877936</v>
      </c>
      <c r="Y2139" s="324">
        <v>0.75280000000000002</v>
      </c>
      <c r="Z2139" s="324">
        <v>2.169</v>
      </c>
      <c r="AA2139" s="324">
        <v>4.1747999999999995E-7</v>
      </c>
      <c r="AB2139" s="324">
        <v>11.737089201877936</v>
      </c>
      <c r="AC2139" s="324">
        <v>0.75280000000000002</v>
      </c>
      <c r="AD2139" s="324">
        <v>2.169</v>
      </c>
      <c r="AE2139" s="324">
        <v>4.1747999999999995E-7</v>
      </c>
      <c r="AF2139" s="324">
        <v>11.737089201877936</v>
      </c>
      <c r="AG2139" s="324">
        <v>0.75280000000000002</v>
      </c>
      <c r="AH2139" s="324">
        <v>2.169</v>
      </c>
      <c r="AI2139" s="324">
        <v>0</v>
      </c>
      <c r="AJ2139" s="324">
        <v>0</v>
      </c>
      <c r="AK2139" s="324">
        <v>0</v>
      </c>
      <c r="AL2139" s="324">
        <v>0</v>
      </c>
      <c r="AM2139" s="396">
        <v>0</v>
      </c>
      <c r="AN2139" s="324">
        <v>0</v>
      </c>
      <c r="AO2139" s="324">
        <v>1000000000</v>
      </c>
      <c r="AP2139" s="324">
        <v>0</v>
      </c>
      <c r="AQ2139" s="324">
        <v>0</v>
      </c>
      <c r="AR2139" s="324">
        <v>0</v>
      </c>
      <c r="AS2139" s="324">
        <v>7440660015</v>
      </c>
      <c r="AT2139" s="324">
        <v>0</v>
      </c>
      <c r="AU2139" s="324">
        <v>0</v>
      </c>
      <c r="AV2139" s="324">
        <v>0</v>
      </c>
      <c r="AW2139" s="311"/>
      <c r="AX2139" s="311"/>
      <c r="AY2139" s="311"/>
      <c r="AZ2139" s="311"/>
      <c r="BA2139" s="311"/>
      <c r="BB2139" s="311"/>
      <c r="BC2139" s="311"/>
      <c r="BD2139" s="311"/>
      <c r="BE2139" s="311"/>
      <c r="BF2139" s="311"/>
      <c r="BG2139" s="311"/>
      <c r="BH2139" s="311"/>
      <c r="BI2139" s="311"/>
      <c r="BJ2139" s="311"/>
      <c r="BK2139" s="311"/>
      <c r="BL2139" s="311"/>
      <c r="BM2139" s="311"/>
      <c r="BN2139" s="311"/>
      <c r="BO2139" s="311"/>
      <c r="BP2139" s="311"/>
      <c r="BQ2139" s="311"/>
      <c r="BR2139" s="311"/>
      <c r="BS2139" s="311"/>
      <c r="BT2139" s="311"/>
      <c r="BU2139" s="311"/>
      <c r="BV2139" s="311"/>
      <c r="BW2139" s="311"/>
      <c r="BX2139" s="311"/>
      <c r="BY2139" s="311"/>
      <c r="BZ2139" s="311"/>
      <c r="CA2139" s="311"/>
      <c r="CB2139" s="311"/>
      <c r="CC2139" s="311"/>
      <c r="CD2139" s="311"/>
      <c r="CE2139" s="311"/>
      <c r="CF2139" s="311"/>
      <c r="CG2139" s="311"/>
      <c r="CH2139" s="311"/>
      <c r="CI2139" s="311"/>
      <c r="CJ2139" s="311"/>
      <c r="CK2139" s="311"/>
      <c r="CL2139" s="311"/>
      <c r="CM2139" s="311"/>
      <c r="CN2139" s="311"/>
      <c r="CO2139" s="311"/>
      <c r="CP2139" s="311"/>
      <c r="CQ2139" s="311"/>
      <c r="CR2139" s="311"/>
      <c r="CS2139" s="311"/>
      <c r="CT2139" s="311"/>
      <c r="CU2139" s="311"/>
      <c r="CV2139" s="311"/>
      <c r="CW2139" s="311"/>
      <c r="CX2139" s="311"/>
      <c r="CY2139" s="311"/>
    </row>
    <row r="2140" spans="1:103" s="390" customFormat="1">
      <c r="A2140" s="324" t="s">
        <v>2347</v>
      </c>
      <c r="B2140" s="324">
        <v>7440660022</v>
      </c>
      <c r="C2140" s="324">
        <v>2.2000000000000002</v>
      </c>
      <c r="D2140" s="324">
        <v>30</v>
      </c>
      <c r="E2140" s="395">
        <v>1.0471999999999999E-2</v>
      </c>
      <c r="F2140" s="324">
        <v>0</v>
      </c>
      <c r="G2140" s="324">
        <v>6.8</v>
      </c>
      <c r="H2140" s="324">
        <v>0.65</v>
      </c>
      <c r="I2140" s="324">
        <v>6.7</v>
      </c>
      <c r="J2140" s="326">
        <v>30</v>
      </c>
      <c r="K2140" s="326">
        <v>125</v>
      </c>
      <c r="L2140" s="326">
        <v>1</v>
      </c>
      <c r="M2140" s="324">
        <v>10</v>
      </c>
      <c r="N2140" s="324">
        <v>10</v>
      </c>
      <c r="O2140" s="324">
        <v>3.8</v>
      </c>
      <c r="P2140" s="324">
        <v>101</v>
      </c>
      <c r="Q2140" s="324" t="s">
        <v>293</v>
      </c>
      <c r="R2140" s="324">
        <v>1</v>
      </c>
      <c r="S2140" s="324">
        <v>0</v>
      </c>
      <c r="T2140" s="324">
        <v>800</v>
      </c>
      <c r="U2140" s="324">
        <v>0.95860000000000001</v>
      </c>
      <c r="V2140" s="324">
        <v>0</v>
      </c>
      <c r="W2140" s="324">
        <v>4.1747999999999995E-7</v>
      </c>
      <c r="X2140" s="324">
        <v>14.084507042253522</v>
      </c>
      <c r="Y2140" s="324">
        <v>0.75280000000000002</v>
      </c>
      <c r="Z2140" s="324">
        <v>2.169</v>
      </c>
      <c r="AA2140" s="324">
        <v>4.1747999999999995E-7</v>
      </c>
      <c r="AB2140" s="324">
        <v>14.084507042253522</v>
      </c>
      <c r="AC2140" s="324">
        <v>0.75280000000000002</v>
      </c>
      <c r="AD2140" s="324">
        <v>2.169</v>
      </c>
      <c r="AE2140" s="324">
        <v>4.1747999999999995E-7</v>
      </c>
      <c r="AF2140" s="324">
        <v>14.084507042253522</v>
      </c>
      <c r="AG2140" s="324">
        <v>0.75280000000000002</v>
      </c>
      <c r="AH2140" s="324">
        <v>2.169</v>
      </c>
      <c r="AI2140" s="324">
        <v>0</v>
      </c>
      <c r="AJ2140" s="324">
        <v>0</v>
      </c>
      <c r="AK2140" s="324">
        <v>0</v>
      </c>
      <c r="AL2140" s="324">
        <v>0</v>
      </c>
      <c r="AM2140" s="396">
        <v>0</v>
      </c>
      <c r="AN2140" s="324">
        <v>0</v>
      </c>
      <c r="AO2140" s="324">
        <v>1000000000</v>
      </c>
      <c r="AP2140" s="324">
        <v>0</v>
      </c>
      <c r="AQ2140" s="324">
        <v>0</v>
      </c>
      <c r="AR2140" s="324">
        <v>0</v>
      </c>
      <c r="AS2140" s="324">
        <v>7440660022</v>
      </c>
      <c r="AT2140" s="324">
        <v>0</v>
      </c>
      <c r="AU2140" s="324">
        <v>0</v>
      </c>
      <c r="AV2140" s="324">
        <v>0</v>
      </c>
      <c r="AW2140" s="311"/>
      <c r="AX2140" s="311"/>
      <c r="AY2140" s="311"/>
      <c r="AZ2140" s="311"/>
      <c r="BA2140" s="311"/>
      <c r="BB2140" s="311"/>
      <c r="BC2140" s="311"/>
      <c r="BD2140" s="311"/>
      <c r="BE2140" s="311"/>
      <c r="BF2140" s="311"/>
      <c r="BG2140" s="311"/>
      <c r="BH2140" s="311"/>
      <c r="BI2140" s="311"/>
      <c r="BJ2140" s="311"/>
      <c r="BK2140" s="311"/>
      <c r="BL2140" s="311"/>
      <c r="BM2140" s="311"/>
      <c r="BN2140" s="311"/>
      <c r="BO2140" s="311"/>
      <c r="BP2140" s="311"/>
      <c r="BQ2140" s="311"/>
      <c r="BR2140" s="311"/>
      <c r="BS2140" s="311"/>
      <c r="BT2140" s="311"/>
      <c r="BU2140" s="311"/>
      <c r="BV2140" s="311"/>
      <c r="BW2140" s="311"/>
      <c r="BX2140" s="311"/>
      <c r="BY2140" s="311"/>
      <c r="BZ2140" s="311"/>
      <c r="CA2140" s="311"/>
      <c r="CB2140" s="311"/>
      <c r="CC2140" s="311"/>
      <c r="CD2140" s="311"/>
      <c r="CE2140" s="311"/>
      <c r="CF2140" s="311"/>
      <c r="CG2140" s="311"/>
      <c r="CH2140" s="311"/>
      <c r="CI2140" s="311"/>
      <c r="CJ2140" s="311"/>
      <c r="CK2140" s="311"/>
      <c r="CL2140" s="311"/>
      <c r="CM2140" s="311"/>
      <c r="CN2140" s="311"/>
      <c r="CO2140" s="311"/>
      <c r="CP2140" s="311"/>
      <c r="CQ2140" s="311"/>
      <c r="CR2140" s="311"/>
      <c r="CS2140" s="311"/>
      <c r="CT2140" s="311"/>
      <c r="CU2140" s="311"/>
      <c r="CV2140" s="311"/>
      <c r="CW2140" s="311"/>
      <c r="CX2140" s="311"/>
      <c r="CY2140" s="311"/>
    </row>
    <row r="2141" spans="1:103" s="390" customFormat="1">
      <c r="A2141" s="324" t="s">
        <v>2347</v>
      </c>
      <c r="B2141" s="324">
        <v>7440660035</v>
      </c>
      <c r="C2141" s="324">
        <v>3.5</v>
      </c>
      <c r="D2141" s="324">
        <v>30</v>
      </c>
      <c r="E2141" s="395">
        <v>1.495E-2</v>
      </c>
      <c r="F2141" s="324">
        <v>0</v>
      </c>
      <c r="G2141" s="324">
        <v>6.4</v>
      </c>
      <c r="H2141" s="324">
        <v>0.65</v>
      </c>
      <c r="I2141" s="324">
        <v>5.8</v>
      </c>
      <c r="J2141" s="326">
        <v>30</v>
      </c>
      <c r="K2141" s="326">
        <v>125</v>
      </c>
      <c r="L2141" s="326">
        <v>1</v>
      </c>
      <c r="M2141" s="324">
        <v>10</v>
      </c>
      <c r="N2141" s="324">
        <v>10</v>
      </c>
      <c r="O2141" s="324">
        <v>3.8</v>
      </c>
      <c r="P2141" s="324">
        <v>101</v>
      </c>
      <c r="Q2141" s="324" t="s">
        <v>293</v>
      </c>
      <c r="R2141" s="324">
        <v>1</v>
      </c>
      <c r="S2141" s="324">
        <v>0</v>
      </c>
      <c r="T2141" s="324">
        <v>800</v>
      </c>
      <c r="U2141" s="324">
        <v>0.95860000000000001</v>
      </c>
      <c r="V2141" s="324">
        <v>0</v>
      </c>
      <c r="W2141" s="324">
        <v>4.1747999999999995E-7</v>
      </c>
      <c r="X2141" s="324">
        <v>18.95991332611051</v>
      </c>
      <c r="Y2141" s="324">
        <v>0.75280000000000002</v>
      </c>
      <c r="Z2141" s="324">
        <v>2.169</v>
      </c>
      <c r="AA2141" s="324">
        <v>4.1747999999999995E-7</v>
      </c>
      <c r="AB2141" s="324">
        <v>18.95991332611051</v>
      </c>
      <c r="AC2141" s="324">
        <v>0.75280000000000002</v>
      </c>
      <c r="AD2141" s="324">
        <v>2.169</v>
      </c>
      <c r="AE2141" s="324">
        <v>4.1747999999999995E-7</v>
      </c>
      <c r="AF2141" s="324">
        <v>18.95991332611051</v>
      </c>
      <c r="AG2141" s="324">
        <v>0.75280000000000002</v>
      </c>
      <c r="AH2141" s="324">
        <v>2.169</v>
      </c>
      <c r="AI2141" s="324">
        <v>0</v>
      </c>
      <c r="AJ2141" s="324">
        <v>0</v>
      </c>
      <c r="AK2141" s="324">
        <v>0</v>
      </c>
      <c r="AL2141" s="324">
        <v>0</v>
      </c>
      <c r="AM2141" s="396">
        <v>0</v>
      </c>
      <c r="AN2141" s="324">
        <v>0</v>
      </c>
      <c r="AO2141" s="324">
        <v>1000000000</v>
      </c>
      <c r="AP2141" s="324">
        <v>0</v>
      </c>
      <c r="AQ2141" s="324">
        <v>0</v>
      </c>
      <c r="AR2141" s="324">
        <v>0</v>
      </c>
      <c r="AS2141" s="324">
        <v>7440660035</v>
      </c>
      <c r="AT2141" s="324">
        <v>0</v>
      </c>
      <c r="AU2141" s="324">
        <v>0</v>
      </c>
      <c r="AV2141" s="324">
        <v>0</v>
      </c>
      <c r="AW2141" s="311"/>
      <c r="AX2141" s="311"/>
      <c r="AY2141" s="311"/>
      <c r="AZ2141" s="311"/>
      <c r="BA2141" s="311"/>
      <c r="BB2141" s="311"/>
      <c r="BC2141" s="311"/>
      <c r="BD2141" s="311"/>
      <c r="BE2141" s="311"/>
      <c r="BF2141" s="311"/>
      <c r="BG2141" s="311"/>
      <c r="BH2141" s="311"/>
      <c r="BI2141" s="311"/>
      <c r="BJ2141" s="311"/>
      <c r="BK2141" s="311"/>
      <c r="BL2141" s="311"/>
      <c r="BM2141" s="311"/>
      <c r="BN2141" s="311"/>
      <c r="BO2141" s="311"/>
      <c r="BP2141" s="311"/>
      <c r="BQ2141" s="311"/>
      <c r="BR2141" s="311"/>
      <c r="BS2141" s="311"/>
      <c r="BT2141" s="311"/>
      <c r="BU2141" s="311"/>
      <c r="BV2141" s="311"/>
      <c r="BW2141" s="311"/>
      <c r="BX2141" s="311"/>
      <c r="BY2141" s="311"/>
      <c r="BZ2141" s="311"/>
      <c r="CA2141" s="311"/>
      <c r="CB2141" s="311"/>
      <c r="CC2141" s="311"/>
      <c r="CD2141" s="311"/>
      <c r="CE2141" s="311"/>
      <c r="CF2141" s="311"/>
      <c r="CG2141" s="311"/>
      <c r="CH2141" s="311"/>
      <c r="CI2141" s="311"/>
      <c r="CJ2141" s="311"/>
      <c r="CK2141" s="311"/>
      <c r="CL2141" s="311"/>
      <c r="CM2141" s="311"/>
      <c r="CN2141" s="311"/>
      <c r="CO2141" s="311"/>
      <c r="CP2141" s="311"/>
      <c r="CQ2141" s="311"/>
      <c r="CR2141" s="311"/>
      <c r="CS2141" s="311"/>
      <c r="CT2141" s="311"/>
      <c r="CU2141" s="311"/>
      <c r="CV2141" s="311"/>
      <c r="CW2141" s="311"/>
      <c r="CX2141" s="311"/>
      <c r="CY2141" s="311"/>
    </row>
    <row r="2142" spans="1:103" s="390" customFormat="1">
      <c r="A2142" s="324" t="s">
        <v>2347</v>
      </c>
      <c r="B2142" s="324">
        <v>744066005</v>
      </c>
      <c r="C2142" s="324">
        <v>5</v>
      </c>
      <c r="D2142" s="324">
        <v>30</v>
      </c>
      <c r="E2142" s="395">
        <v>2.2040000000000001E-2</v>
      </c>
      <c r="F2142" s="324">
        <v>0</v>
      </c>
      <c r="G2142" s="324">
        <v>5.5</v>
      </c>
      <c r="H2142" s="324">
        <v>0.65</v>
      </c>
      <c r="I2142" s="324">
        <v>4.9000000000000004</v>
      </c>
      <c r="J2142" s="326">
        <v>30</v>
      </c>
      <c r="K2142" s="326">
        <v>125</v>
      </c>
      <c r="L2142" s="326">
        <v>1</v>
      </c>
      <c r="M2142" s="324">
        <v>10</v>
      </c>
      <c r="N2142" s="324">
        <v>10</v>
      </c>
      <c r="O2142" s="324">
        <v>3.8</v>
      </c>
      <c r="P2142" s="324">
        <v>101</v>
      </c>
      <c r="Q2142" s="324" t="s">
        <v>293</v>
      </c>
      <c r="R2142" s="324">
        <v>1</v>
      </c>
      <c r="S2142" s="324">
        <v>0</v>
      </c>
      <c r="T2142" s="324">
        <v>800</v>
      </c>
      <c r="U2142" s="324">
        <v>0.95860000000000001</v>
      </c>
      <c r="V2142" s="324">
        <v>0</v>
      </c>
      <c r="W2142" s="324">
        <v>4.1747999999999995E-7</v>
      </c>
      <c r="X2142" s="324">
        <v>20.71251035625518</v>
      </c>
      <c r="Y2142" s="324">
        <v>0.75280000000000002</v>
      </c>
      <c r="Z2142" s="324">
        <v>2.169</v>
      </c>
      <c r="AA2142" s="324">
        <v>4.1747999999999995E-7</v>
      </c>
      <c r="AB2142" s="324">
        <v>20.71251035625518</v>
      </c>
      <c r="AC2142" s="324">
        <v>0.75280000000000002</v>
      </c>
      <c r="AD2142" s="324">
        <v>2.169</v>
      </c>
      <c r="AE2142" s="324">
        <v>4.1747999999999995E-7</v>
      </c>
      <c r="AF2142" s="324">
        <v>20.71251035625518</v>
      </c>
      <c r="AG2142" s="324">
        <v>0.75280000000000002</v>
      </c>
      <c r="AH2142" s="324">
        <v>2.169</v>
      </c>
      <c r="AI2142" s="324">
        <v>0</v>
      </c>
      <c r="AJ2142" s="324">
        <v>0</v>
      </c>
      <c r="AK2142" s="324">
        <v>0</v>
      </c>
      <c r="AL2142" s="324">
        <v>0</v>
      </c>
      <c r="AM2142" s="396">
        <v>0</v>
      </c>
      <c r="AN2142" s="324">
        <v>0</v>
      </c>
      <c r="AO2142" s="324">
        <v>1000000000</v>
      </c>
      <c r="AP2142" s="324">
        <v>0</v>
      </c>
      <c r="AQ2142" s="324">
        <v>0</v>
      </c>
      <c r="AR2142" s="324">
        <v>0</v>
      </c>
      <c r="AS2142" s="324">
        <v>744066005</v>
      </c>
      <c r="AT2142" s="324">
        <v>0</v>
      </c>
      <c r="AU2142" s="324">
        <v>0</v>
      </c>
      <c r="AV2142" s="324">
        <v>0</v>
      </c>
      <c r="AW2142" s="311"/>
      <c r="AX2142" s="311"/>
      <c r="AY2142" s="311"/>
      <c r="AZ2142" s="311"/>
      <c r="BA2142" s="311"/>
      <c r="BB2142" s="311"/>
      <c r="BC2142" s="311"/>
      <c r="BD2142" s="311"/>
      <c r="BE2142" s="311"/>
      <c r="BF2142" s="311"/>
      <c r="BG2142" s="311"/>
      <c r="BH2142" s="311"/>
      <c r="BI2142" s="311"/>
      <c r="BJ2142" s="311"/>
      <c r="BK2142" s="311"/>
      <c r="BL2142" s="311"/>
      <c r="BM2142" s="311"/>
      <c r="BN2142" s="311"/>
      <c r="BO2142" s="311"/>
      <c r="BP2142" s="311"/>
      <c r="BQ2142" s="311"/>
      <c r="BR2142" s="311"/>
      <c r="BS2142" s="311"/>
      <c r="BT2142" s="311"/>
      <c r="BU2142" s="311"/>
      <c r="BV2142" s="311"/>
      <c r="BW2142" s="311"/>
      <c r="BX2142" s="311"/>
      <c r="BY2142" s="311"/>
      <c r="BZ2142" s="311"/>
      <c r="CA2142" s="311"/>
      <c r="CB2142" s="311"/>
      <c r="CC2142" s="311"/>
      <c r="CD2142" s="311"/>
      <c r="CE2142" s="311"/>
      <c r="CF2142" s="311"/>
      <c r="CG2142" s="311"/>
      <c r="CH2142" s="311"/>
      <c r="CI2142" s="311"/>
      <c r="CJ2142" s="311"/>
      <c r="CK2142" s="311"/>
      <c r="CL2142" s="311"/>
      <c r="CM2142" s="311"/>
      <c r="CN2142" s="311"/>
      <c r="CO2142" s="311"/>
      <c r="CP2142" s="311"/>
      <c r="CQ2142" s="311"/>
      <c r="CR2142" s="311"/>
      <c r="CS2142" s="311"/>
      <c r="CT2142" s="311"/>
      <c r="CU2142" s="311"/>
      <c r="CV2142" s="311"/>
      <c r="CW2142" s="311"/>
      <c r="CX2142" s="311"/>
      <c r="CY2142" s="311"/>
    </row>
    <row r="2143" spans="1:103" s="390" customFormat="1">
      <c r="A2143" s="324" t="s">
        <v>2347</v>
      </c>
      <c r="B2143" s="324">
        <v>7440660062</v>
      </c>
      <c r="C2143" s="324">
        <v>6.2</v>
      </c>
      <c r="D2143" s="324">
        <v>30</v>
      </c>
      <c r="E2143" s="395">
        <v>2.3925000000000002E-2</v>
      </c>
      <c r="F2143" s="324">
        <v>0</v>
      </c>
      <c r="G2143" s="324">
        <v>4.5</v>
      </c>
      <c r="H2143" s="324">
        <v>0.65</v>
      </c>
      <c r="I2143" s="324">
        <v>4.3</v>
      </c>
      <c r="J2143" s="326">
        <v>30</v>
      </c>
      <c r="K2143" s="326">
        <v>125</v>
      </c>
      <c r="L2143" s="326">
        <v>1</v>
      </c>
      <c r="M2143" s="324">
        <v>10</v>
      </c>
      <c r="N2143" s="324">
        <v>10</v>
      </c>
      <c r="O2143" s="324">
        <v>3.8</v>
      </c>
      <c r="P2143" s="324">
        <v>101</v>
      </c>
      <c r="Q2143" s="324" t="s">
        <v>293</v>
      </c>
      <c r="R2143" s="324">
        <v>1</v>
      </c>
      <c r="S2143" s="324">
        <v>0</v>
      </c>
      <c r="T2143" s="324">
        <v>800</v>
      </c>
      <c r="U2143" s="324">
        <v>0.95860000000000001</v>
      </c>
      <c r="V2143" s="324">
        <v>0</v>
      </c>
      <c r="W2143" s="324">
        <v>4.1747999999999995E-7</v>
      </c>
      <c r="X2143" s="324">
        <v>22.979985174203115</v>
      </c>
      <c r="Y2143" s="324">
        <v>0.75280000000000002</v>
      </c>
      <c r="Z2143" s="324">
        <v>2.169</v>
      </c>
      <c r="AA2143" s="324">
        <v>4.1747999999999995E-7</v>
      </c>
      <c r="AB2143" s="324">
        <v>22.979985174203115</v>
      </c>
      <c r="AC2143" s="324">
        <v>0.75280000000000002</v>
      </c>
      <c r="AD2143" s="324">
        <v>2.169</v>
      </c>
      <c r="AE2143" s="324">
        <v>4.1747999999999995E-7</v>
      </c>
      <c r="AF2143" s="324">
        <v>22.979985174203115</v>
      </c>
      <c r="AG2143" s="324">
        <v>0.75280000000000002</v>
      </c>
      <c r="AH2143" s="324">
        <v>2.169</v>
      </c>
      <c r="AI2143" s="324">
        <v>0</v>
      </c>
      <c r="AJ2143" s="324">
        <v>0</v>
      </c>
      <c r="AK2143" s="324">
        <v>0</v>
      </c>
      <c r="AL2143" s="324">
        <v>0</v>
      </c>
      <c r="AM2143" s="396">
        <v>0</v>
      </c>
      <c r="AN2143" s="324">
        <v>0</v>
      </c>
      <c r="AO2143" s="324">
        <v>1000000000</v>
      </c>
      <c r="AP2143" s="324">
        <v>0</v>
      </c>
      <c r="AQ2143" s="324">
        <v>0</v>
      </c>
      <c r="AR2143" s="324">
        <v>0</v>
      </c>
      <c r="AS2143" s="324">
        <v>7440660062</v>
      </c>
      <c r="AT2143" s="324">
        <v>0</v>
      </c>
      <c r="AU2143" s="324">
        <v>0</v>
      </c>
      <c r="AV2143" s="324">
        <v>0</v>
      </c>
      <c r="AW2143" s="311"/>
      <c r="AX2143" s="311"/>
      <c r="AY2143" s="311"/>
      <c r="AZ2143" s="311"/>
      <c r="BA2143" s="311"/>
      <c r="BB2143" s="311"/>
      <c r="BC2143" s="311"/>
      <c r="BD2143" s="311"/>
      <c r="BE2143" s="311"/>
      <c r="BF2143" s="311"/>
      <c r="BG2143" s="311"/>
      <c r="BH2143" s="311"/>
      <c r="BI2143" s="311"/>
      <c r="BJ2143" s="311"/>
      <c r="BK2143" s="311"/>
      <c r="BL2143" s="311"/>
      <c r="BM2143" s="311"/>
      <c r="BN2143" s="311"/>
      <c r="BO2143" s="311"/>
      <c r="BP2143" s="311"/>
      <c r="BQ2143" s="311"/>
      <c r="BR2143" s="311"/>
      <c r="BS2143" s="311"/>
      <c r="BT2143" s="311"/>
      <c r="BU2143" s="311"/>
      <c r="BV2143" s="311"/>
      <c r="BW2143" s="311"/>
      <c r="BX2143" s="311"/>
      <c r="BY2143" s="311"/>
      <c r="BZ2143" s="311"/>
      <c r="CA2143" s="311"/>
      <c r="CB2143" s="311"/>
      <c r="CC2143" s="311"/>
      <c r="CD2143" s="311"/>
      <c r="CE2143" s="311"/>
      <c r="CF2143" s="311"/>
      <c r="CG2143" s="311"/>
      <c r="CH2143" s="311"/>
      <c r="CI2143" s="311"/>
      <c r="CJ2143" s="311"/>
      <c r="CK2143" s="311"/>
      <c r="CL2143" s="311"/>
      <c r="CM2143" s="311"/>
      <c r="CN2143" s="311"/>
      <c r="CO2143" s="311"/>
      <c r="CP2143" s="311"/>
      <c r="CQ2143" s="311"/>
      <c r="CR2143" s="311"/>
      <c r="CS2143" s="311"/>
      <c r="CT2143" s="311"/>
      <c r="CU2143" s="311"/>
      <c r="CV2143" s="311"/>
      <c r="CW2143" s="311"/>
      <c r="CX2143" s="311"/>
      <c r="CY2143" s="311"/>
    </row>
    <row r="2144" spans="1:103" s="390" customFormat="1">
      <c r="A2144" s="324" t="s">
        <v>2347</v>
      </c>
      <c r="B2144" s="324">
        <v>744066100</v>
      </c>
      <c r="C2144" s="324">
        <v>10</v>
      </c>
      <c r="D2144" s="324">
        <v>30</v>
      </c>
      <c r="E2144" s="395">
        <v>3.4999999999999996E-2</v>
      </c>
      <c r="F2144" s="324">
        <v>0</v>
      </c>
      <c r="G2144" s="324">
        <v>4</v>
      </c>
      <c r="H2144" s="324">
        <v>0.65</v>
      </c>
      <c r="I2144" s="324">
        <v>3.6</v>
      </c>
      <c r="J2144" s="326">
        <v>30</v>
      </c>
      <c r="K2144" s="326">
        <v>125</v>
      </c>
      <c r="L2144" s="326">
        <v>1</v>
      </c>
      <c r="M2144" s="324">
        <v>10</v>
      </c>
      <c r="N2144" s="324">
        <v>10</v>
      </c>
      <c r="O2144" s="324">
        <v>3.8</v>
      </c>
      <c r="P2144" s="324">
        <v>101</v>
      </c>
      <c r="Q2144" s="324" t="s">
        <v>293</v>
      </c>
      <c r="R2144" s="324">
        <v>1</v>
      </c>
      <c r="S2144" s="324">
        <v>0</v>
      </c>
      <c r="T2144" s="324">
        <v>800</v>
      </c>
      <c r="U2144" s="324">
        <v>0.95860000000000001</v>
      </c>
      <c r="V2144" s="324">
        <v>0</v>
      </c>
      <c r="W2144" s="324">
        <v>4.1747999999999995E-7</v>
      </c>
      <c r="X2144" s="324">
        <v>30.618493570116353</v>
      </c>
      <c r="Y2144" s="324">
        <v>0.75280000000000002</v>
      </c>
      <c r="Z2144" s="324">
        <v>2.169</v>
      </c>
      <c r="AA2144" s="324">
        <v>4.1747999999999995E-7</v>
      </c>
      <c r="AB2144" s="324">
        <v>30.618493570116353</v>
      </c>
      <c r="AC2144" s="324">
        <v>0.75280000000000002</v>
      </c>
      <c r="AD2144" s="324">
        <v>2.169</v>
      </c>
      <c r="AE2144" s="324">
        <v>4.1747999999999995E-7</v>
      </c>
      <c r="AF2144" s="324">
        <v>30.618493570116353</v>
      </c>
      <c r="AG2144" s="324">
        <v>0.75280000000000002</v>
      </c>
      <c r="AH2144" s="324">
        <v>2.169</v>
      </c>
      <c r="AI2144" s="324">
        <v>0</v>
      </c>
      <c r="AJ2144" s="324">
        <v>0</v>
      </c>
      <c r="AK2144" s="324">
        <v>0</v>
      </c>
      <c r="AL2144" s="324">
        <v>0</v>
      </c>
      <c r="AM2144" s="396">
        <v>0</v>
      </c>
      <c r="AN2144" s="324">
        <v>0</v>
      </c>
      <c r="AO2144" s="324">
        <v>1000000000</v>
      </c>
      <c r="AP2144" s="324">
        <v>0</v>
      </c>
      <c r="AQ2144" s="324">
        <v>0</v>
      </c>
      <c r="AR2144" s="324">
        <v>0</v>
      </c>
      <c r="AS2144" s="324">
        <v>744066100</v>
      </c>
      <c r="AT2144" s="324">
        <v>0</v>
      </c>
      <c r="AU2144" s="324">
        <v>0</v>
      </c>
      <c r="AV2144" s="324">
        <v>0</v>
      </c>
      <c r="AW2144" s="311"/>
      <c r="AX2144" s="311"/>
      <c r="AY2144" s="311"/>
      <c r="AZ2144" s="311"/>
      <c r="BA2144" s="311"/>
      <c r="BB2144" s="311"/>
      <c r="BC2144" s="311"/>
      <c r="BD2144" s="311"/>
      <c r="BE2144" s="311"/>
      <c r="BF2144" s="311"/>
      <c r="BG2144" s="311"/>
      <c r="BH2144" s="311"/>
      <c r="BI2144" s="311"/>
      <c r="BJ2144" s="311"/>
      <c r="BK2144" s="311"/>
      <c r="BL2144" s="311"/>
      <c r="BM2144" s="311"/>
      <c r="BN2144" s="311"/>
      <c r="BO2144" s="311"/>
      <c r="BP2144" s="311"/>
      <c r="BQ2144" s="311"/>
      <c r="BR2144" s="311"/>
      <c r="BS2144" s="311"/>
      <c r="BT2144" s="311"/>
      <c r="BU2144" s="311"/>
      <c r="BV2144" s="311"/>
      <c r="BW2144" s="311"/>
      <c r="BX2144" s="311"/>
      <c r="BY2144" s="311"/>
      <c r="BZ2144" s="311"/>
      <c r="CA2144" s="311"/>
      <c r="CB2144" s="311"/>
      <c r="CC2144" s="311"/>
      <c r="CD2144" s="311"/>
      <c r="CE2144" s="311"/>
      <c r="CF2144" s="311"/>
      <c r="CG2144" s="311"/>
      <c r="CH2144" s="311"/>
      <c r="CI2144" s="311"/>
      <c r="CJ2144" s="311"/>
      <c r="CK2144" s="311"/>
      <c r="CL2144" s="311"/>
      <c r="CM2144" s="311"/>
      <c r="CN2144" s="311"/>
      <c r="CO2144" s="311"/>
      <c r="CP2144" s="311"/>
      <c r="CQ2144" s="311"/>
      <c r="CR2144" s="311"/>
      <c r="CS2144" s="311"/>
      <c r="CT2144" s="311"/>
      <c r="CU2144" s="311"/>
      <c r="CV2144" s="311"/>
      <c r="CW2144" s="311"/>
      <c r="CX2144" s="311"/>
      <c r="CY2144" s="311"/>
    </row>
    <row r="2145" spans="1:103" s="390" customFormat="1">
      <c r="A2145" s="324" t="s">
        <v>2347</v>
      </c>
      <c r="B2145" s="324">
        <v>744066150</v>
      </c>
      <c r="C2145" s="324">
        <v>15</v>
      </c>
      <c r="D2145" s="324">
        <v>30</v>
      </c>
      <c r="E2145" s="395">
        <v>4.9950000000000001E-2</v>
      </c>
      <c r="F2145" s="324">
        <v>0</v>
      </c>
      <c r="G2145" s="324">
        <v>3.25</v>
      </c>
      <c r="H2145" s="324">
        <v>0.65</v>
      </c>
      <c r="I2145" s="324">
        <v>3.2</v>
      </c>
      <c r="J2145" s="326">
        <v>30</v>
      </c>
      <c r="K2145" s="326">
        <v>125</v>
      </c>
      <c r="L2145" s="326">
        <v>1</v>
      </c>
      <c r="M2145" s="324">
        <v>10</v>
      </c>
      <c r="N2145" s="324">
        <v>10</v>
      </c>
      <c r="O2145" s="324">
        <v>3.8</v>
      </c>
      <c r="P2145" s="324">
        <v>101</v>
      </c>
      <c r="Q2145" s="324" t="s">
        <v>293</v>
      </c>
      <c r="R2145" s="324">
        <v>1</v>
      </c>
      <c r="S2145" s="324">
        <v>0</v>
      </c>
      <c r="T2145" s="324">
        <v>800</v>
      </c>
      <c r="U2145" s="324">
        <v>0.95860000000000001</v>
      </c>
      <c r="V2145" s="324">
        <v>0</v>
      </c>
      <c r="W2145" s="324">
        <v>4.1747999999999995E-7</v>
      </c>
      <c r="X2145" s="324">
        <v>36.425449247207389</v>
      </c>
      <c r="Y2145" s="324">
        <v>0.75280000000000002</v>
      </c>
      <c r="Z2145" s="324">
        <v>2.169</v>
      </c>
      <c r="AA2145" s="324">
        <v>4.1747999999999995E-7</v>
      </c>
      <c r="AB2145" s="324">
        <v>36.425449247207389</v>
      </c>
      <c r="AC2145" s="324">
        <v>0.75280000000000002</v>
      </c>
      <c r="AD2145" s="324">
        <v>2.169</v>
      </c>
      <c r="AE2145" s="324">
        <v>4.1747999999999995E-7</v>
      </c>
      <c r="AF2145" s="324">
        <v>36.425449247207389</v>
      </c>
      <c r="AG2145" s="324">
        <v>0.75280000000000002</v>
      </c>
      <c r="AH2145" s="324">
        <v>2.169</v>
      </c>
      <c r="AI2145" s="324">
        <v>0</v>
      </c>
      <c r="AJ2145" s="324">
        <v>0</v>
      </c>
      <c r="AK2145" s="324">
        <v>0</v>
      </c>
      <c r="AL2145" s="324">
        <v>0</v>
      </c>
      <c r="AM2145" s="396">
        <v>0</v>
      </c>
      <c r="AN2145" s="324">
        <v>0</v>
      </c>
      <c r="AO2145" s="324">
        <v>1000000000</v>
      </c>
      <c r="AP2145" s="324">
        <v>0</v>
      </c>
      <c r="AQ2145" s="324">
        <v>0</v>
      </c>
      <c r="AR2145" s="324">
        <v>0</v>
      </c>
      <c r="AS2145" s="324">
        <v>744066150</v>
      </c>
      <c r="AT2145" s="324">
        <v>0</v>
      </c>
      <c r="AU2145" s="324">
        <v>0</v>
      </c>
      <c r="AV2145" s="324">
        <v>0</v>
      </c>
      <c r="AW2145" s="311"/>
      <c r="AX2145" s="311"/>
      <c r="AY2145" s="311"/>
      <c r="AZ2145" s="311"/>
      <c r="BA2145" s="311"/>
      <c r="BB2145" s="311"/>
      <c r="BC2145" s="311"/>
      <c r="BD2145" s="311"/>
      <c r="BE2145" s="311"/>
      <c r="BF2145" s="311"/>
      <c r="BG2145" s="311"/>
      <c r="BH2145" s="311"/>
      <c r="BI2145" s="311"/>
      <c r="BJ2145" s="311"/>
      <c r="BK2145" s="311"/>
      <c r="BL2145" s="311"/>
      <c r="BM2145" s="311"/>
      <c r="BN2145" s="311"/>
      <c r="BO2145" s="311"/>
      <c r="BP2145" s="311"/>
      <c r="BQ2145" s="311"/>
      <c r="BR2145" s="311"/>
      <c r="BS2145" s="311"/>
      <c r="BT2145" s="311"/>
      <c r="BU2145" s="311"/>
      <c r="BV2145" s="311"/>
      <c r="BW2145" s="311"/>
      <c r="BX2145" s="311"/>
      <c r="BY2145" s="311"/>
      <c r="BZ2145" s="311"/>
      <c r="CA2145" s="311"/>
      <c r="CB2145" s="311"/>
      <c r="CC2145" s="311"/>
      <c r="CD2145" s="311"/>
      <c r="CE2145" s="311"/>
      <c r="CF2145" s="311"/>
      <c r="CG2145" s="311"/>
      <c r="CH2145" s="311"/>
      <c r="CI2145" s="311"/>
      <c r="CJ2145" s="311"/>
      <c r="CK2145" s="311"/>
      <c r="CL2145" s="311"/>
      <c r="CM2145" s="311"/>
      <c r="CN2145" s="311"/>
      <c r="CO2145" s="311"/>
      <c r="CP2145" s="311"/>
      <c r="CQ2145" s="311"/>
      <c r="CR2145" s="311"/>
      <c r="CS2145" s="311"/>
      <c r="CT2145" s="311"/>
      <c r="CU2145" s="311"/>
      <c r="CV2145" s="311"/>
      <c r="CW2145" s="311"/>
      <c r="CX2145" s="311"/>
      <c r="CY2145" s="311"/>
    </row>
    <row r="2146" spans="1:103" s="390" customFormat="1">
      <c r="A2146" s="324" t="s">
        <v>2347</v>
      </c>
      <c r="B2146" s="324">
        <v>744066220</v>
      </c>
      <c r="C2146" s="324">
        <v>22</v>
      </c>
      <c r="D2146" s="324">
        <v>30</v>
      </c>
      <c r="E2146" s="395">
        <v>7.4772000000000005E-2</v>
      </c>
      <c r="F2146" s="324">
        <v>0</v>
      </c>
      <c r="G2146" s="324">
        <v>2.2999999999999998</v>
      </c>
      <c r="H2146" s="324">
        <v>0.65</v>
      </c>
      <c r="I2146" s="324">
        <v>2.5</v>
      </c>
      <c r="J2146" s="326">
        <v>30</v>
      </c>
      <c r="K2146" s="326">
        <v>125</v>
      </c>
      <c r="L2146" s="326">
        <v>1</v>
      </c>
      <c r="M2146" s="324">
        <v>10</v>
      </c>
      <c r="N2146" s="324">
        <v>10</v>
      </c>
      <c r="O2146" s="324">
        <v>3.8</v>
      </c>
      <c r="P2146" s="324">
        <v>101</v>
      </c>
      <c r="Q2146" s="324" t="s">
        <v>293</v>
      </c>
      <c r="R2146" s="324">
        <v>1</v>
      </c>
      <c r="S2146" s="324">
        <v>0</v>
      </c>
      <c r="T2146" s="324">
        <v>800</v>
      </c>
      <c r="U2146" s="324">
        <v>0.95860000000000001</v>
      </c>
      <c r="V2146" s="324">
        <v>0</v>
      </c>
      <c r="W2146" s="324">
        <v>4.1747999999999995E-7</v>
      </c>
      <c r="X2146" s="324">
        <v>44.265593561368213</v>
      </c>
      <c r="Y2146" s="324">
        <v>0.75280000000000002</v>
      </c>
      <c r="Z2146" s="324">
        <v>2.169</v>
      </c>
      <c r="AA2146" s="324">
        <v>4.1747999999999995E-7</v>
      </c>
      <c r="AB2146" s="324">
        <v>44.265593561368213</v>
      </c>
      <c r="AC2146" s="324">
        <v>0.75280000000000002</v>
      </c>
      <c r="AD2146" s="324">
        <v>2.169</v>
      </c>
      <c r="AE2146" s="324">
        <v>4.1747999999999995E-7</v>
      </c>
      <c r="AF2146" s="324">
        <v>44.265593561368213</v>
      </c>
      <c r="AG2146" s="324">
        <v>0.75280000000000002</v>
      </c>
      <c r="AH2146" s="324">
        <v>2.169</v>
      </c>
      <c r="AI2146" s="324">
        <v>0</v>
      </c>
      <c r="AJ2146" s="324">
        <v>0</v>
      </c>
      <c r="AK2146" s="324">
        <v>0</v>
      </c>
      <c r="AL2146" s="324">
        <v>0</v>
      </c>
      <c r="AM2146" s="396">
        <v>0</v>
      </c>
      <c r="AN2146" s="324">
        <v>0</v>
      </c>
      <c r="AO2146" s="324">
        <v>1000000000</v>
      </c>
      <c r="AP2146" s="324">
        <v>0</v>
      </c>
      <c r="AQ2146" s="324">
        <v>0</v>
      </c>
      <c r="AR2146" s="324">
        <v>0</v>
      </c>
      <c r="AS2146" s="324">
        <v>744066220</v>
      </c>
      <c r="AT2146" s="324">
        <v>0</v>
      </c>
      <c r="AU2146" s="324">
        <v>0</v>
      </c>
      <c r="AV2146" s="324">
        <v>0</v>
      </c>
      <c r="AW2146" s="311"/>
      <c r="AX2146" s="311"/>
      <c r="AY2146" s="311"/>
      <c r="AZ2146" s="311"/>
      <c r="BA2146" s="311"/>
      <c r="BB2146" s="311"/>
      <c r="BC2146" s="311"/>
      <c r="BD2146" s="311"/>
      <c r="BE2146" s="311"/>
      <c r="BF2146" s="311"/>
      <c r="BG2146" s="311"/>
      <c r="BH2146" s="311"/>
      <c r="BI2146" s="311"/>
      <c r="BJ2146" s="311"/>
      <c r="BK2146" s="311"/>
      <c r="BL2146" s="311"/>
      <c r="BM2146" s="311"/>
      <c r="BN2146" s="311"/>
      <c r="BO2146" s="311"/>
      <c r="BP2146" s="311"/>
      <c r="BQ2146" s="311"/>
      <c r="BR2146" s="311"/>
      <c r="BS2146" s="311"/>
      <c r="BT2146" s="311"/>
      <c r="BU2146" s="311"/>
      <c r="BV2146" s="311"/>
      <c r="BW2146" s="311"/>
      <c r="BX2146" s="311"/>
      <c r="BY2146" s="311"/>
      <c r="BZ2146" s="311"/>
      <c r="CA2146" s="311"/>
      <c r="CB2146" s="311"/>
      <c r="CC2146" s="311"/>
      <c r="CD2146" s="311"/>
      <c r="CE2146" s="311"/>
      <c r="CF2146" s="311"/>
      <c r="CG2146" s="311"/>
      <c r="CH2146" s="311"/>
      <c r="CI2146" s="311"/>
      <c r="CJ2146" s="311"/>
      <c r="CK2146" s="311"/>
      <c r="CL2146" s="311"/>
      <c r="CM2146" s="311"/>
      <c r="CN2146" s="311"/>
      <c r="CO2146" s="311"/>
      <c r="CP2146" s="311"/>
      <c r="CQ2146" s="311"/>
      <c r="CR2146" s="311"/>
      <c r="CS2146" s="311"/>
      <c r="CT2146" s="311"/>
      <c r="CU2146" s="311"/>
      <c r="CV2146" s="311"/>
      <c r="CW2146" s="311"/>
      <c r="CX2146" s="311"/>
      <c r="CY2146" s="311"/>
    </row>
    <row r="2147" spans="1:103" s="390" customFormat="1">
      <c r="A2147" s="324" t="s">
        <v>2347</v>
      </c>
      <c r="B2147" s="324">
        <v>744066330</v>
      </c>
      <c r="C2147" s="324">
        <v>33</v>
      </c>
      <c r="D2147" s="324">
        <v>30</v>
      </c>
      <c r="E2147" s="395">
        <v>0.11223999999999999</v>
      </c>
      <c r="F2147" s="324">
        <v>0</v>
      </c>
      <c r="G2147" s="324">
        <v>1.8</v>
      </c>
      <c r="H2147" s="324">
        <v>0.65</v>
      </c>
      <c r="I2147" s="324">
        <v>2.1</v>
      </c>
      <c r="J2147" s="326">
        <v>30</v>
      </c>
      <c r="K2147" s="326">
        <v>125</v>
      </c>
      <c r="L2147" s="326">
        <v>1</v>
      </c>
      <c r="M2147" s="324">
        <v>10</v>
      </c>
      <c r="N2147" s="324">
        <v>10</v>
      </c>
      <c r="O2147" s="324">
        <v>3.8</v>
      </c>
      <c r="P2147" s="324">
        <v>101</v>
      </c>
      <c r="Q2147" s="324" t="s">
        <v>293</v>
      </c>
      <c r="R2147" s="324">
        <v>1</v>
      </c>
      <c r="S2147" s="324">
        <v>0</v>
      </c>
      <c r="T2147" s="324">
        <v>800</v>
      </c>
      <c r="U2147" s="324">
        <v>0.95860000000000001</v>
      </c>
      <c r="V2147" s="324">
        <v>0</v>
      </c>
      <c r="W2147" s="324">
        <v>4.1747999999999995E-7</v>
      </c>
      <c r="X2147" s="324">
        <v>51.643192488262912</v>
      </c>
      <c r="Y2147" s="324">
        <v>0.75280000000000002</v>
      </c>
      <c r="Z2147" s="324">
        <v>2.169</v>
      </c>
      <c r="AA2147" s="324">
        <v>4.1747999999999995E-7</v>
      </c>
      <c r="AB2147" s="324">
        <v>51.643192488262912</v>
      </c>
      <c r="AC2147" s="324">
        <v>0.75280000000000002</v>
      </c>
      <c r="AD2147" s="324">
        <v>2.169</v>
      </c>
      <c r="AE2147" s="324">
        <v>4.1747999999999995E-7</v>
      </c>
      <c r="AF2147" s="324">
        <v>51.643192488262912</v>
      </c>
      <c r="AG2147" s="324">
        <v>0.75280000000000002</v>
      </c>
      <c r="AH2147" s="324">
        <v>2.169</v>
      </c>
      <c r="AI2147" s="324">
        <v>0</v>
      </c>
      <c r="AJ2147" s="324">
        <v>0</v>
      </c>
      <c r="AK2147" s="324">
        <v>0</v>
      </c>
      <c r="AL2147" s="324">
        <v>0</v>
      </c>
      <c r="AM2147" s="396">
        <v>0</v>
      </c>
      <c r="AN2147" s="324">
        <v>0</v>
      </c>
      <c r="AO2147" s="324">
        <v>1000000000</v>
      </c>
      <c r="AP2147" s="324">
        <v>0</v>
      </c>
      <c r="AQ2147" s="324">
        <v>0</v>
      </c>
      <c r="AR2147" s="324">
        <v>0</v>
      </c>
      <c r="AS2147" s="324">
        <v>744066330</v>
      </c>
      <c r="AT2147" s="324">
        <v>0</v>
      </c>
      <c r="AU2147" s="324">
        <v>0</v>
      </c>
      <c r="AV2147" s="324">
        <v>0</v>
      </c>
      <c r="AW2147" s="311"/>
      <c r="AX2147" s="311"/>
      <c r="AY2147" s="311"/>
      <c r="AZ2147" s="311"/>
      <c r="BA2147" s="311"/>
      <c r="BB2147" s="311"/>
      <c r="BC2147" s="311"/>
      <c r="BD2147" s="311"/>
      <c r="BE2147" s="311"/>
      <c r="BF2147" s="311"/>
      <c r="BG2147" s="311"/>
      <c r="BH2147" s="311"/>
      <c r="BI2147" s="311"/>
      <c r="BJ2147" s="311"/>
      <c r="BK2147" s="311"/>
      <c r="BL2147" s="311"/>
      <c r="BM2147" s="311"/>
      <c r="BN2147" s="311"/>
      <c r="BO2147" s="311"/>
      <c r="BP2147" s="311"/>
      <c r="BQ2147" s="311"/>
      <c r="BR2147" s="311"/>
      <c r="BS2147" s="311"/>
      <c r="BT2147" s="311"/>
      <c r="BU2147" s="311"/>
      <c r="BV2147" s="311"/>
      <c r="BW2147" s="311"/>
      <c r="BX2147" s="311"/>
      <c r="BY2147" s="311"/>
      <c r="BZ2147" s="311"/>
      <c r="CA2147" s="311"/>
      <c r="CB2147" s="311"/>
      <c r="CC2147" s="311"/>
      <c r="CD2147" s="311"/>
      <c r="CE2147" s="311"/>
      <c r="CF2147" s="311"/>
      <c r="CG2147" s="311"/>
      <c r="CH2147" s="311"/>
      <c r="CI2147" s="311"/>
      <c r="CJ2147" s="311"/>
      <c r="CK2147" s="311"/>
      <c r="CL2147" s="311"/>
      <c r="CM2147" s="311"/>
      <c r="CN2147" s="311"/>
      <c r="CO2147" s="311"/>
      <c r="CP2147" s="311"/>
      <c r="CQ2147" s="311"/>
      <c r="CR2147" s="311"/>
      <c r="CS2147" s="311"/>
      <c r="CT2147" s="311"/>
      <c r="CU2147" s="311"/>
      <c r="CV2147" s="311"/>
      <c r="CW2147" s="311"/>
      <c r="CX2147" s="311"/>
      <c r="CY2147" s="311"/>
    </row>
    <row r="2148" spans="1:103" s="390" customFormat="1">
      <c r="A2148" s="324" t="s">
        <v>2347</v>
      </c>
      <c r="B2148" s="324">
        <v>744066470</v>
      </c>
      <c r="C2148" s="324">
        <v>47</v>
      </c>
      <c r="D2148" s="324">
        <v>30</v>
      </c>
      <c r="E2148" s="395">
        <v>0.15972</v>
      </c>
      <c r="F2148" s="324">
        <v>0</v>
      </c>
      <c r="G2148" s="324">
        <v>1.85</v>
      </c>
      <c r="H2148" s="324">
        <v>0.65</v>
      </c>
      <c r="I2148" s="324">
        <v>1.75</v>
      </c>
      <c r="J2148" s="326">
        <v>30</v>
      </c>
      <c r="K2148" s="326">
        <v>125</v>
      </c>
      <c r="L2148" s="326">
        <v>1</v>
      </c>
      <c r="M2148" s="324">
        <v>10</v>
      </c>
      <c r="N2148" s="324">
        <v>10</v>
      </c>
      <c r="O2148" s="324">
        <v>3.8</v>
      </c>
      <c r="P2148" s="324">
        <v>101</v>
      </c>
      <c r="Q2148" s="324" t="s">
        <v>293</v>
      </c>
      <c r="R2148" s="324">
        <v>1</v>
      </c>
      <c r="S2148" s="324">
        <v>0</v>
      </c>
      <c r="T2148" s="324">
        <v>800</v>
      </c>
      <c r="U2148" s="324">
        <v>0.95860000000000001</v>
      </c>
      <c r="V2148" s="324">
        <v>0</v>
      </c>
      <c r="W2148" s="324">
        <v>4.1747999999999995E-7</v>
      </c>
      <c r="X2148" s="324">
        <v>62.450172734520336</v>
      </c>
      <c r="Y2148" s="324">
        <v>0.75280000000000002</v>
      </c>
      <c r="Z2148" s="324">
        <v>2.169</v>
      </c>
      <c r="AA2148" s="324">
        <v>4.1747999999999995E-7</v>
      </c>
      <c r="AB2148" s="324">
        <v>62.450172734520336</v>
      </c>
      <c r="AC2148" s="324">
        <v>0.75280000000000002</v>
      </c>
      <c r="AD2148" s="324">
        <v>2.169</v>
      </c>
      <c r="AE2148" s="324">
        <v>4.1747999999999995E-7</v>
      </c>
      <c r="AF2148" s="324">
        <v>62.450172734520336</v>
      </c>
      <c r="AG2148" s="324">
        <v>0.75280000000000002</v>
      </c>
      <c r="AH2148" s="324">
        <v>2.169</v>
      </c>
      <c r="AI2148" s="324">
        <v>0</v>
      </c>
      <c r="AJ2148" s="324">
        <v>0</v>
      </c>
      <c r="AK2148" s="324">
        <v>0</v>
      </c>
      <c r="AL2148" s="324">
        <v>0</v>
      </c>
      <c r="AM2148" s="396">
        <v>0</v>
      </c>
      <c r="AN2148" s="324">
        <v>0</v>
      </c>
      <c r="AO2148" s="324">
        <v>1000000000</v>
      </c>
      <c r="AP2148" s="324">
        <v>0</v>
      </c>
      <c r="AQ2148" s="324">
        <v>0</v>
      </c>
      <c r="AR2148" s="324">
        <v>0</v>
      </c>
      <c r="AS2148" s="324">
        <v>744066470</v>
      </c>
      <c r="AT2148" s="324">
        <v>0</v>
      </c>
      <c r="AU2148" s="324">
        <v>0</v>
      </c>
      <c r="AV2148" s="324">
        <v>0</v>
      </c>
      <c r="AW2148" s="311"/>
      <c r="AX2148" s="311"/>
      <c r="AY2148" s="311"/>
      <c r="AZ2148" s="311"/>
      <c r="BA2148" s="311"/>
      <c r="BB2148" s="311"/>
      <c r="BC2148" s="311"/>
      <c r="BD2148" s="311"/>
      <c r="BE2148" s="311"/>
      <c r="BF2148" s="311"/>
      <c r="BG2148" s="311"/>
      <c r="BH2148" s="311"/>
      <c r="BI2148" s="311"/>
      <c r="BJ2148" s="311"/>
      <c r="BK2148" s="311"/>
      <c r="BL2148" s="311"/>
      <c r="BM2148" s="311"/>
      <c r="BN2148" s="311"/>
      <c r="BO2148" s="311"/>
      <c r="BP2148" s="311"/>
      <c r="BQ2148" s="311"/>
      <c r="BR2148" s="311"/>
      <c r="BS2148" s="311"/>
      <c r="BT2148" s="311"/>
      <c r="BU2148" s="311"/>
      <c r="BV2148" s="311"/>
      <c r="BW2148" s="311"/>
      <c r="BX2148" s="311"/>
      <c r="BY2148" s="311"/>
      <c r="BZ2148" s="311"/>
      <c r="CA2148" s="311"/>
      <c r="CB2148" s="311"/>
      <c r="CC2148" s="311"/>
      <c r="CD2148" s="311"/>
      <c r="CE2148" s="311"/>
      <c r="CF2148" s="311"/>
      <c r="CG2148" s="311"/>
      <c r="CH2148" s="311"/>
      <c r="CI2148" s="311"/>
      <c r="CJ2148" s="311"/>
      <c r="CK2148" s="311"/>
      <c r="CL2148" s="311"/>
      <c r="CM2148" s="311"/>
      <c r="CN2148" s="311"/>
      <c r="CO2148" s="311"/>
      <c r="CP2148" s="311"/>
      <c r="CQ2148" s="311"/>
      <c r="CR2148" s="311"/>
      <c r="CS2148" s="311"/>
      <c r="CT2148" s="311"/>
      <c r="CU2148" s="311"/>
      <c r="CV2148" s="311"/>
      <c r="CW2148" s="311"/>
      <c r="CX2148" s="311"/>
      <c r="CY2148" s="311"/>
    </row>
    <row r="2149" spans="1:103" s="390" customFormat="1">
      <c r="A2149" s="324" t="s">
        <v>2347</v>
      </c>
      <c r="B2149" s="324">
        <v>744066680</v>
      </c>
      <c r="C2149" s="324">
        <v>68</v>
      </c>
      <c r="D2149" s="324">
        <v>30</v>
      </c>
      <c r="E2149" s="395">
        <v>0.21644999999999998</v>
      </c>
      <c r="F2149" s="324">
        <v>0</v>
      </c>
      <c r="G2149" s="324">
        <v>1.5</v>
      </c>
      <c r="H2149" s="324">
        <v>0.65</v>
      </c>
      <c r="I2149" s="324">
        <v>1.5</v>
      </c>
      <c r="J2149" s="326">
        <v>30</v>
      </c>
      <c r="K2149" s="326">
        <v>125</v>
      </c>
      <c r="L2149" s="326">
        <v>1</v>
      </c>
      <c r="M2149" s="324">
        <v>10</v>
      </c>
      <c r="N2149" s="324">
        <v>10</v>
      </c>
      <c r="O2149" s="324">
        <v>3.8</v>
      </c>
      <c r="P2149" s="324">
        <v>101</v>
      </c>
      <c r="Q2149" s="324" t="s">
        <v>293</v>
      </c>
      <c r="R2149" s="324">
        <v>1</v>
      </c>
      <c r="S2149" s="324">
        <v>0</v>
      </c>
      <c r="T2149" s="324">
        <v>800</v>
      </c>
      <c r="U2149" s="324">
        <v>0.95860000000000001</v>
      </c>
      <c r="V2149" s="324">
        <v>0</v>
      </c>
      <c r="W2149" s="324">
        <v>4.1747999999999995E-7</v>
      </c>
      <c r="X2149" s="324">
        <v>76.011625307399953</v>
      </c>
      <c r="Y2149" s="324">
        <v>0.75280000000000002</v>
      </c>
      <c r="Z2149" s="324">
        <v>2.169</v>
      </c>
      <c r="AA2149" s="324">
        <v>4.1747999999999995E-7</v>
      </c>
      <c r="AB2149" s="324">
        <v>76.011625307399953</v>
      </c>
      <c r="AC2149" s="324">
        <v>0.75280000000000002</v>
      </c>
      <c r="AD2149" s="324">
        <v>2.169</v>
      </c>
      <c r="AE2149" s="324">
        <v>4.1747999999999995E-7</v>
      </c>
      <c r="AF2149" s="324">
        <v>76.011625307399953</v>
      </c>
      <c r="AG2149" s="324">
        <v>0.75280000000000002</v>
      </c>
      <c r="AH2149" s="324">
        <v>2.169</v>
      </c>
      <c r="AI2149" s="324">
        <v>0</v>
      </c>
      <c r="AJ2149" s="324">
        <v>0</v>
      </c>
      <c r="AK2149" s="324">
        <v>0</v>
      </c>
      <c r="AL2149" s="324">
        <v>0</v>
      </c>
      <c r="AM2149" s="396">
        <v>0</v>
      </c>
      <c r="AN2149" s="324">
        <v>0</v>
      </c>
      <c r="AO2149" s="324">
        <v>1000000000</v>
      </c>
      <c r="AP2149" s="324">
        <v>0</v>
      </c>
      <c r="AQ2149" s="324">
        <v>0</v>
      </c>
      <c r="AR2149" s="324">
        <v>0</v>
      </c>
      <c r="AS2149" s="324">
        <v>744066680</v>
      </c>
      <c r="AT2149" s="324">
        <v>0</v>
      </c>
      <c r="AU2149" s="324">
        <v>0</v>
      </c>
      <c r="AV2149" s="324">
        <v>0</v>
      </c>
      <c r="AW2149" s="311"/>
      <c r="AX2149" s="311"/>
      <c r="AY2149" s="311"/>
      <c r="AZ2149" s="311"/>
      <c r="BA2149" s="311"/>
      <c r="BB2149" s="311"/>
      <c r="BC2149" s="311"/>
      <c r="BD2149" s="311"/>
      <c r="BE2149" s="311"/>
      <c r="BF2149" s="311"/>
      <c r="BG2149" s="311"/>
      <c r="BH2149" s="311"/>
      <c r="BI2149" s="311"/>
      <c r="BJ2149" s="311"/>
      <c r="BK2149" s="311"/>
      <c r="BL2149" s="311"/>
      <c r="BM2149" s="311"/>
      <c r="BN2149" s="311"/>
      <c r="BO2149" s="311"/>
      <c r="BP2149" s="311"/>
      <c r="BQ2149" s="311"/>
      <c r="BR2149" s="311"/>
      <c r="BS2149" s="311"/>
      <c r="BT2149" s="311"/>
      <c r="BU2149" s="311"/>
      <c r="BV2149" s="311"/>
      <c r="BW2149" s="311"/>
      <c r="BX2149" s="311"/>
      <c r="BY2149" s="311"/>
      <c r="BZ2149" s="311"/>
      <c r="CA2149" s="311"/>
      <c r="CB2149" s="311"/>
      <c r="CC2149" s="311"/>
      <c r="CD2149" s="311"/>
      <c r="CE2149" s="311"/>
      <c r="CF2149" s="311"/>
      <c r="CG2149" s="311"/>
      <c r="CH2149" s="311"/>
      <c r="CI2149" s="311"/>
      <c r="CJ2149" s="311"/>
      <c r="CK2149" s="311"/>
      <c r="CL2149" s="311"/>
      <c r="CM2149" s="311"/>
      <c r="CN2149" s="311"/>
      <c r="CO2149" s="311"/>
      <c r="CP2149" s="311"/>
      <c r="CQ2149" s="311"/>
      <c r="CR2149" s="311"/>
      <c r="CS2149" s="311"/>
      <c r="CT2149" s="311"/>
      <c r="CU2149" s="311"/>
      <c r="CV2149" s="311"/>
      <c r="CW2149" s="311"/>
      <c r="CX2149" s="311"/>
      <c r="CY2149" s="311"/>
    </row>
    <row r="2150" spans="1:103" s="390" customFormat="1">
      <c r="A2150" s="324" t="s">
        <v>2347</v>
      </c>
      <c r="B2150" s="324">
        <v>744066101</v>
      </c>
      <c r="C2150" s="324">
        <v>100</v>
      </c>
      <c r="D2150" s="324">
        <v>30</v>
      </c>
      <c r="E2150" s="395">
        <v>0.3009</v>
      </c>
      <c r="F2150" s="324">
        <v>0</v>
      </c>
      <c r="G2150" s="324">
        <v>1.2</v>
      </c>
      <c r="H2150" s="324">
        <v>0.65</v>
      </c>
      <c r="I2150" s="324">
        <v>1.2</v>
      </c>
      <c r="J2150" s="326">
        <v>30</v>
      </c>
      <c r="K2150" s="326">
        <v>125</v>
      </c>
      <c r="L2150" s="326">
        <v>1</v>
      </c>
      <c r="M2150" s="324">
        <v>10</v>
      </c>
      <c r="N2150" s="324">
        <v>10</v>
      </c>
      <c r="O2150" s="324">
        <v>3.8</v>
      </c>
      <c r="P2150" s="324">
        <v>101</v>
      </c>
      <c r="Q2150" s="324" t="s">
        <v>293</v>
      </c>
      <c r="R2150" s="324">
        <v>1</v>
      </c>
      <c r="S2150" s="324">
        <v>0</v>
      </c>
      <c r="T2150" s="324">
        <v>800</v>
      </c>
      <c r="U2150" s="324">
        <v>0.95860000000000001</v>
      </c>
      <c r="V2150" s="324">
        <v>0</v>
      </c>
      <c r="W2150" s="324">
        <v>4.1747999999999995E-7</v>
      </c>
      <c r="X2150" s="324">
        <v>91.457837936711186</v>
      </c>
      <c r="Y2150" s="324">
        <v>0.75280000000000002</v>
      </c>
      <c r="Z2150" s="324">
        <v>2.169</v>
      </c>
      <c r="AA2150" s="324">
        <v>4.1747999999999995E-7</v>
      </c>
      <c r="AB2150" s="324">
        <v>91.457837936711186</v>
      </c>
      <c r="AC2150" s="324">
        <v>0.75280000000000002</v>
      </c>
      <c r="AD2150" s="324">
        <v>2.169</v>
      </c>
      <c r="AE2150" s="324">
        <v>4.1747999999999995E-7</v>
      </c>
      <c r="AF2150" s="324">
        <v>91.457837936711186</v>
      </c>
      <c r="AG2150" s="324">
        <v>0.75280000000000002</v>
      </c>
      <c r="AH2150" s="324">
        <v>2.169</v>
      </c>
      <c r="AI2150" s="324">
        <v>0</v>
      </c>
      <c r="AJ2150" s="324">
        <v>0</v>
      </c>
      <c r="AK2150" s="324">
        <v>0</v>
      </c>
      <c r="AL2150" s="324">
        <v>0</v>
      </c>
      <c r="AM2150" s="396">
        <v>0</v>
      </c>
      <c r="AN2150" s="324">
        <v>0</v>
      </c>
      <c r="AO2150" s="324">
        <v>1000000000</v>
      </c>
      <c r="AP2150" s="324">
        <v>0</v>
      </c>
      <c r="AQ2150" s="324">
        <v>0</v>
      </c>
      <c r="AR2150" s="324">
        <v>0</v>
      </c>
      <c r="AS2150" s="324">
        <v>744066101</v>
      </c>
      <c r="AT2150" s="324">
        <v>0</v>
      </c>
      <c r="AU2150" s="324">
        <v>0</v>
      </c>
      <c r="AV2150" s="324">
        <v>0</v>
      </c>
      <c r="AW2150" s="311"/>
      <c r="AX2150" s="311"/>
      <c r="AY2150" s="311"/>
      <c r="AZ2150" s="311"/>
      <c r="BA2150" s="311"/>
      <c r="BB2150" s="311"/>
      <c r="BC2150" s="311"/>
      <c r="BD2150" s="311"/>
      <c r="BE2150" s="311"/>
      <c r="BF2150" s="311"/>
      <c r="BG2150" s="311"/>
      <c r="BH2150" s="311"/>
      <c r="BI2150" s="311"/>
      <c r="BJ2150" s="311"/>
      <c r="BK2150" s="311"/>
      <c r="BL2150" s="311"/>
      <c r="BM2150" s="311"/>
      <c r="BN2150" s="311"/>
      <c r="BO2150" s="311"/>
      <c r="BP2150" s="311"/>
      <c r="BQ2150" s="311"/>
      <c r="BR2150" s="311"/>
      <c r="BS2150" s="311"/>
      <c r="BT2150" s="311"/>
      <c r="BU2150" s="311"/>
      <c r="BV2150" s="311"/>
      <c r="BW2150" s="311"/>
      <c r="BX2150" s="311"/>
      <c r="BY2150" s="311"/>
      <c r="BZ2150" s="311"/>
      <c r="CA2150" s="311"/>
      <c r="CB2150" s="311"/>
      <c r="CC2150" s="311"/>
      <c r="CD2150" s="311"/>
      <c r="CE2150" s="311"/>
      <c r="CF2150" s="311"/>
      <c r="CG2150" s="311"/>
      <c r="CH2150" s="311"/>
      <c r="CI2150" s="311"/>
      <c r="CJ2150" s="311"/>
      <c r="CK2150" s="311"/>
      <c r="CL2150" s="311"/>
      <c r="CM2150" s="311"/>
      <c r="CN2150" s="311"/>
      <c r="CO2150" s="311"/>
      <c r="CP2150" s="311"/>
      <c r="CQ2150" s="311"/>
      <c r="CR2150" s="311"/>
      <c r="CS2150" s="311"/>
      <c r="CT2150" s="311"/>
      <c r="CU2150" s="311"/>
      <c r="CV2150" s="311"/>
      <c r="CW2150" s="311"/>
      <c r="CX2150" s="311"/>
      <c r="CY2150" s="311"/>
    </row>
    <row r="2151" spans="1:103" s="390" customFormat="1">
      <c r="A2151" s="324" t="s">
        <v>2347</v>
      </c>
      <c r="B2151" s="324">
        <v>744066151</v>
      </c>
      <c r="C2151" s="324">
        <v>150</v>
      </c>
      <c r="D2151" s="324">
        <v>30</v>
      </c>
      <c r="E2151" s="395">
        <v>0.46899999999999997</v>
      </c>
      <c r="F2151" s="324">
        <v>0</v>
      </c>
      <c r="G2151" s="324">
        <v>1.1000000000000001</v>
      </c>
      <c r="H2151" s="324">
        <v>0.65</v>
      </c>
      <c r="I2151" s="324">
        <v>1</v>
      </c>
      <c r="J2151" s="326">
        <v>30</v>
      </c>
      <c r="K2151" s="326">
        <v>125</v>
      </c>
      <c r="L2151" s="326">
        <v>1</v>
      </c>
      <c r="M2151" s="324">
        <v>10</v>
      </c>
      <c r="N2151" s="324">
        <v>10</v>
      </c>
      <c r="O2151" s="324">
        <v>3.8</v>
      </c>
      <c r="P2151" s="324">
        <v>101</v>
      </c>
      <c r="Q2151" s="324" t="s">
        <v>293</v>
      </c>
      <c r="R2151" s="324">
        <v>1</v>
      </c>
      <c r="S2151" s="324">
        <v>0</v>
      </c>
      <c r="T2151" s="324">
        <v>800</v>
      </c>
      <c r="U2151" s="324">
        <v>0.95860000000000001</v>
      </c>
      <c r="V2151" s="324">
        <v>0</v>
      </c>
      <c r="W2151" s="324">
        <v>4.1747999999999995E-7</v>
      </c>
      <c r="X2151" s="324">
        <v>111.19347664936991</v>
      </c>
      <c r="Y2151" s="324">
        <v>0.75280000000000002</v>
      </c>
      <c r="Z2151" s="324">
        <v>2.169</v>
      </c>
      <c r="AA2151" s="324">
        <v>4.1747999999999995E-7</v>
      </c>
      <c r="AB2151" s="324">
        <v>111.19347664936991</v>
      </c>
      <c r="AC2151" s="324">
        <v>0.75280000000000002</v>
      </c>
      <c r="AD2151" s="324">
        <v>2.169</v>
      </c>
      <c r="AE2151" s="324">
        <v>4.1747999999999995E-7</v>
      </c>
      <c r="AF2151" s="324">
        <v>111.19347664936991</v>
      </c>
      <c r="AG2151" s="324">
        <v>0.75280000000000002</v>
      </c>
      <c r="AH2151" s="324">
        <v>2.169</v>
      </c>
      <c r="AI2151" s="324">
        <v>0</v>
      </c>
      <c r="AJ2151" s="324">
        <v>0</v>
      </c>
      <c r="AK2151" s="324">
        <v>0</v>
      </c>
      <c r="AL2151" s="324">
        <v>0</v>
      </c>
      <c r="AM2151" s="396">
        <v>0</v>
      </c>
      <c r="AN2151" s="324">
        <v>0</v>
      </c>
      <c r="AO2151" s="324">
        <v>1000000000</v>
      </c>
      <c r="AP2151" s="324">
        <v>0</v>
      </c>
      <c r="AQ2151" s="324">
        <v>0</v>
      </c>
      <c r="AR2151" s="324">
        <v>0</v>
      </c>
      <c r="AS2151" s="324">
        <v>744066151</v>
      </c>
      <c r="AT2151" s="324">
        <v>0</v>
      </c>
      <c r="AU2151" s="324">
        <v>0</v>
      </c>
      <c r="AV2151" s="324">
        <v>0</v>
      </c>
      <c r="AW2151" s="311"/>
      <c r="AX2151" s="311"/>
      <c r="AY2151" s="311"/>
      <c r="AZ2151" s="311"/>
      <c r="BA2151" s="311"/>
      <c r="BB2151" s="311"/>
      <c r="BC2151" s="311"/>
      <c r="BD2151" s="311"/>
      <c r="BE2151" s="311"/>
      <c r="BF2151" s="311"/>
      <c r="BG2151" s="311"/>
      <c r="BH2151" s="311"/>
      <c r="BI2151" s="311"/>
      <c r="BJ2151" s="311"/>
      <c r="BK2151" s="311"/>
      <c r="BL2151" s="311"/>
      <c r="BM2151" s="311"/>
      <c r="BN2151" s="311"/>
      <c r="BO2151" s="311"/>
      <c r="BP2151" s="311"/>
      <c r="BQ2151" s="311"/>
      <c r="BR2151" s="311"/>
      <c r="BS2151" s="311"/>
      <c r="BT2151" s="311"/>
      <c r="BU2151" s="311"/>
      <c r="BV2151" s="311"/>
      <c r="BW2151" s="311"/>
      <c r="BX2151" s="311"/>
      <c r="BY2151" s="311"/>
      <c r="BZ2151" s="311"/>
      <c r="CA2151" s="311"/>
      <c r="CB2151" s="311"/>
      <c r="CC2151" s="311"/>
      <c r="CD2151" s="311"/>
      <c r="CE2151" s="311"/>
      <c r="CF2151" s="311"/>
      <c r="CG2151" s="311"/>
      <c r="CH2151" s="311"/>
      <c r="CI2151" s="311"/>
      <c r="CJ2151" s="311"/>
      <c r="CK2151" s="311"/>
      <c r="CL2151" s="311"/>
      <c r="CM2151" s="311"/>
      <c r="CN2151" s="311"/>
      <c r="CO2151" s="311"/>
      <c r="CP2151" s="311"/>
      <c r="CQ2151" s="311"/>
      <c r="CR2151" s="311"/>
      <c r="CS2151" s="311"/>
      <c r="CT2151" s="311"/>
      <c r="CU2151" s="311"/>
      <c r="CV2151" s="311"/>
      <c r="CW2151" s="311"/>
      <c r="CX2151" s="311"/>
      <c r="CY2151" s="311"/>
    </row>
    <row r="2152" spans="1:103" s="390" customFormat="1">
      <c r="A2152" s="324" t="s">
        <v>2347</v>
      </c>
      <c r="B2152" s="324">
        <v>744066221</v>
      </c>
      <c r="C2152" s="324">
        <v>220</v>
      </c>
      <c r="D2152" s="324">
        <v>30</v>
      </c>
      <c r="E2152" s="395">
        <v>0.74099999999999999</v>
      </c>
      <c r="F2152" s="324">
        <v>0</v>
      </c>
      <c r="G2152" s="324">
        <v>0.85</v>
      </c>
      <c r="H2152" s="324">
        <v>0.65</v>
      </c>
      <c r="I2152" s="324">
        <v>0.75</v>
      </c>
      <c r="J2152" s="326">
        <v>30</v>
      </c>
      <c r="K2152" s="326">
        <v>125</v>
      </c>
      <c r="L2152" s="326">
        <v>1</v>
      </c>
      <c r="M2152" s="324">
        <v>10</v>
      </c>
      <c r="N2152" s="324">
        <v>10</v>
      </c>
      <c r="O2152" s="324">
        <v>3.8</v>
      </c>
      <c r="P2152" s="324">
        <v>101</v>
      </c>
      <c r="Q2152" s="324" t="s">
        <v>293</v>
      </c>
      <c r="R2152" s="324">
        <v>1</v>
      </c>
      <c r="S2152" s="324">
        <v>0</v>
      </c>
      <c r="T2152" s="324">
        <v>800</v>
      </c>
      <c r="U2152" s="324">
        <v>0.95860000000000001</v>
      </c>
      <c r="V2152" s="324">
        <v>0</v>
      </c>
      <c r="W2152" s="324">
        <v>4.1747999999999995E-7</v>
      </c>
      <c r="X2152" s="324">
        <v>137.10582076529977</v>
      </c>
      <c r="Y2152" s="324">
        <v>0.75280000000000002</v>
      </c>
      <c r="Z2152" s="324">
        <v>2.169</v>
      </c>
      <c r="AA2152" s="324">
        <v>4.1747999999999995E-7</v>
      </c>
      <c r="AB2152" s="324">
        <v>137.10582076529977</v>
      </c>
      <c r="AC2152" s="324">
        <v>0.75280000000000002</v>
      </c>
      <c r="AD2152" s="324">
        <v>2.169</v>
      </c>
      <c r="AE2152" s="324">
        <v>4.1747999999999995E-7</v>
      </c>
      <c r="AF2152" s="324">
        <v>137.10582076529977</v>
      </c>
      <c r="AG2152" s="324">
        <v>0.75280000000000002</v>
      </c>
      <c r="AH2152" s="324">
        <v>2.169</v>
      </c>
      <c r="AI2152" s="324">
        <v>0</v>
      </c>
      <c r="AJ2152" s="324">
        <v>0</v>
      </c>
      <c r="AK2152" s="324">
        <v>0</v>
      </c>
      <c r="AL2152" s="324">
        <v>0</v>
      </c>
      <c r="AM2152" s="396">
        <v>0</v>
      </c>
      <c r="AN2152" s="324">
        <v>0</v>
      </c>
      <c r="AO2152" s="324">
        <v>1000000000</v>
      </c>
      <c r="AP2152" s="324">
        <v>0</v>
      </c>
      <c r="AQ2152" s="324">
        <v>0</v>
      </c>
      <c r="AR2152" s="324">
        <v>0</v>
      </c>
      <c r="AS2152" s="324">
        <v>744066221</v>
      </c>
      <c r="AT2152" s="324">
        <v>0</v>
      </c>
      <c r="AU2152" s="324">
        <v>0</v>
      </c>
      <c r="AV2152" s="324">
        <v>0</v>
      </c>
      <c r="AW2152" s="311"/>
      <c r="AX2152" s="311"/>
      <c r="AY2152" s="311"/>
      <c r="AZ2152" s="311"/>
      <c r="BA2152" s="311"/>
      <c r="BB2152" s="311"/>
      <c r="BC2152" s="311"/>
      <c r="BD2152" s="311"/>
      <c r="BE2152" s="311"/>
      <c r="BF2152" s="311"/>
      <c r="BG2152" s="311"/>
      <c r="BH2152" s="311"/>
      <c r="BI2152" s="311"/>
      <c r="BJ2152" s="311"/>
      <c r="BK2152" s="311"/>
      <c r="BL2152" s="311"/>
      <c r="BM2152" s="311"/>
      <c r="BN2152" s="311"/>
      <c r="BO2152" s="311"/>
      <c r="BP2152" s="311"/>
      <c r="BQ2152" s="311"/>
      <c r="BR2152" s="311"/>
      <c r="BS2152" s="311"/>
      <c r="BT2152" s="311"/>
      <c r="BU2152" s="311"/>
      <c r="BV2152" s="311"/>
      <c r="BW2152" s="311"/>
      <c r="BX2152" s="311"/>
      <c r="BY2152" s="311"/>
      <c r="BZ2152" s="311"/>
      <c r="CA2152" s="311"/>
      <c r="CB2152" s="311"/>
      <c r="CC2152" s="311"/>
      <c r="CD2152" s="311"/>
      <c r="CE2152" s="311"/>
      <c r="CF2152" s="311"/>
      <c r="CG2152" s="311"/>
      <c r="CH2152" s="311"/>
      <c r="CI2152" s="311"/>
      <c r="CJ2152" s="311"/>
      <c r="CK2152" s="311"/>
      <c r="CL2152" s="311"/>
      <c r="CM2152" s="311"/>
      <c r="CN2152" s="311"/>
      <c r="CO2152" s="311"/>
      <c r="CP2152" s="311"/>
      <c r="CQ2152" s="311"/>
      <c r="CR2152" s="311"/>
      <c r="CS2152" s="311"/>
      <c r="CT2152" s="311"/>
      <c r="CU2152" s="311"/>
      <c r="CV2152" s="311"/>
      <c r="CW2152" s="311"/>
      <c r="CX2152" s="311"/>
      <c r="CY2152" s="311"/>
    </row>
    <row r="2153" spans="1:103" s="390" customFormat="1">
      <c r="A2153" s="324" t="s">
        <v>2347</v>
      </c>
      <c r="B2153" s="324">
        <v>744066331</v>
      </c>
      <c r="C2153" s="324">
        <v>330</v>
      </c>
      <c r="D2153" s="324">
        <v>30</v>
      </c>
      <c r="E2153" s="395">
        <v>1.0010000000000001</v>
      </c>
      <c r="F2153" s="324">
        <v>0</v>
      </c>
      <c r="G2153" s="324">
        <v>0.7</v>
      </c>
      <c r="H2153" s="324">
        <v>0.65</v>
      </c>
      <c r="I2153" s="324">
        <v>0.6</v>
      </c>
      <c r="J2153" s="326">
        <v>30</v>
      </c>
      <c r="K2153" s="326">
        <v>125</v>
      </c>
      <c r="L2153" s="326">
        <v>1</v>
      </c>
      <c r="M2153" s="324">
        <v>10</v>
      </c>
      <c r="N2153" s="324">
        <v>10</v>
      </c>
      <c r="O2153" s="324">
        <v>3.8</v>
      </c>
      <c r="P2153" s="324">
        <v>101</v>
      </c>
      <c r="Q2153" s="324" t="s">
        <v>293</v>
      </c>
      <c r="R2153" s="324">
        <v>1</v>
      </c>
      <c r="S2153" s="324">
        <v>0</v>
      </c>
      <c r="T2153" s="324">
        <v>800</v>
      </c>
      <c r="U2153" s="324">
        <v>0.95860000000000001</v>
      </c>
      <c r="V2153" s="324">
        <v>0</v>
      </c>
      <c r="W2153" s="324">
        <v>4.1747999999999995E-7</v>
      </c>
      <c r="X2153" s="324">
        <v>167.19019150876483</v>
      </c>
      <c r="Y2153" s="324">
        <v>0.75280000000000002</v>
      </c>
      <c r="Z2153" s="324">
        <v>2.169</v>
      </c>
      <c r="AA2153" s="324">
        <v>4.1747999999999995E-7</v>
      </c>
      <c r="AB2153" s="324">
        <v>167.19019150876483</v>
      </c>
      <c r="AC2153" s="324">
        <v>0.75280000000000002</v>
      </c>
      <c r="AD2153" s="324">
        <v>2.169</v>
      </c>
      <c r="AE2153" s="324">
        <v>4.1747999999999995E-7</v>
      </c>
      <c r="AF2153" s="324">
        <v>167.19019150876483</v>
      </c>
      <c r="AG2153" s="324">
        <v>0.75280000000000002</v>
      </c>
      <c r="AH2153" s="324">
        <v>2.169</v>
      </c>
      <c r="AI2153" s="324">
        <v>0</v>
      </c>
      <c r="AJ2153" s="324">
        <v>0</v>
      </c>
      <c r="AK2153" s="324">
        <v>0</v>
      </c>
      <c r="AL2153" s="324">
        <v>0</v>
      </c>
      <c r="AM2153" s="396">
        <v>0</v>
      </c>
      <c r="AN2153" s="324">
        <v>0</v>
      </c>
      <c r="AO2153" s="324">
        <v>1000000000</v>
      </c>
      <c r="AP2153" s="324">
        <v>0</v>
      </c>
      <c r="AQ2153" s="324">
        <v>0</v>
      </c>
      <c r="AR2153" s="324">
        <v>0</v>
      </c>
      <c r="AS2153" s="324">
        <v>744066331</v>
      </c>
      <c r="AT2153" s="324">
        <v>0</v>
      </c>
      <c r="AU2153" s="324">
        <v>0</v>
      </c>
      <c r="AV2153" s="324">
        <v>0</v>
      </c>
      <c r="AW2153" s="311"/>
      <c r="AX2153" s="311"/>
      <c r="AY2153" s="311"/>
      <c r="AZ2153" s="311"/>
      <c r="BA2153" s="311"/>
      <c r="BB2153" s="311"/>
      <c r="BC2153" s="311"/>
      <c r="BD2153" s="311"/>
      <c r="BE2153" s="311"/>
      <c r="BF2153" s="311"/>
      <c r="BG2153" s="311"/>
      <c r="BH2153" s="311"/>
      <c r="BI2153" s="311"/>
      <c r="BJ2153" s="311"/>
      <c r="BK2153" s="311"/>
      <c r="BL2153" s="311"/>
      <c r="BM2153" s="311"/>
      <c r="BN2153" s="311"/>
      <c r="BO2153" s="311"/>
      <c r="BP2153" s="311"/>
      <c r="BQ2153" s="311"/>
      <c r="BR2153" s="311"/>
      <c r="BS2153" s="311"/>
      <c r="BT2153" s="311"/>
      <c r="BU2153" s="311"/>
      <c r="BV2153" s="311"/>
      <c r="BW2153" s="311"/>
      <c r="BX2153" s="311"/>
      <c r="BY2153" s="311"/>
      <c r="BZ2153" s="311"/>
      <c r="CA2153" s="311"/>
      <c r="CB2153" s="311"/>
      <c r="CC2153" s="311"/>
      <c r="CD2153" s="311"/>
      <c r="CE2153" s="311"/>
      <c r="CF2153" s="311"/>
      <c r="CG2153" s="311"/>
      <c r="CH2153" s="311"/>
      <c r="CI2153" s="311"/>
      <c r="CJ2153" s="311"/>
      <c r="CK2153" s="311"/>
      <c r="CL2153" s="311"/>
      <c r="CM2153" s="311"/>
      <c r="CN2153" s="311"/>
      <c r="CO2153" s="311"/>
      <c r="CP2153" s="311"/>
      <c r="CQ2153" s="311"/>
      <c r="CR2153" s="311"/>
      <c r="CS2153" s="311"/>
      <c r="CT2153" s="311"/>
      <c r="CU2153" s="311"/>
      <c r="CV2153" s="311"/>
      <c r="CW2153" s="311"/>
      <c r="CX2153" s="311"/>
      <c r="CY2153" s="311"/>
    </row>
    <row r="2154" spans="1:103" s="390" customFormat="1">
      <c r="A2154" s="324" t="s">
        <v>2347</v>
      </c>
      <c r="B2154" s="324">
        <v>744778005</v>
      </c>
      <c r="C2154" s="324">
        <v>0.54</v>
      </c>
      <c r="D2154" s="324">
        <v>20</v>
      </c>
      <c r="E2154" s="395">
        <v>8.4960000000000001E-3</v>
      </c>
      <c r="F2154" s="324">
        <v>0</v>
      </c>
      <c r="G2154" s="324">
        <v>9</v>
      </c>
      <c r="H2154" s="324">
        <v>0.9</v>
      </c>
      <c r="I2154" s="324">
        <v>5.6</v>
      </c>
      <c r="J2154" s="326">
        <v>40</v>
      </c>
      <c r="K2154" s="326">
        <v>125</v>
      </c>
      <c r="L2154" s="326">
        <v>1</v>
      </c>
      <c r="M2154" s="324">
        <v>7.3</v>
      </c>
      <c r="N2154" s="324">
        <v>7.3</v>
      </c>
      <c r="O2154" s="324">
        <v>3.2</v>
      </c>
      <c r="P2154" s="324">
        <v>101</v>
      </c>
      <c r="Q2154" s="324" t="s">
        <v>293</v>
      </c>
      <c r="R2154" s="324">
        <v>1</v>
      </c>
      <c r="S2154" s="324">
        <v>0</v>
      </c>
      <c r="T2154" s="324">
        <v>1000</v>
      </c>
      <c r="U2154" s="324">
        <v>0.75</v>
      </c>
      <c r="V2154" s="324">
        <v>0</v>
      </c>
      <c r="W2154" s="324">
        <v>1.7331000000000001E-7</v>
      </c>
      <c r="X2154" s="324">
        <v>14.555256064690028</v>
      </c>
      <c r="Y2154" s="324">
        <v>0.72</v>
      </c>
      <c r="Z2154" s="324">
        <v>2.1</v>
      </c>
      <c r="AA2154" s="324">
        <v>1.7331000000000001E-7</v>
      </c>
      <c r="AB2154" s="324">
        <v>14.555256064690028</v>
      </c>
      <c r="AC2154" s="324">
        <v>0.72</v>
      </c>
      <c r="AD2154" s="324">
        <v>2.1</v>
      </c>
      <c r="AE2154" s="324">
        <v>1.7331000000000001E-7</v>
      </c>
      <c r="AF2154" s="324">
        <v>14.555256064690028</v>
      </c>
      <c r="AG2154" s="324">
        <v>0.72</v>
      </c>
      <c r="AH2154" s="324">
        <v>2.1</v>
      </c>
      <c r="AI2154" s="324">
        <v>0</v>
      </c>
      <c r="AJ2154" s="324">
        <v>0</v>
      </c>
      <c r="AK2154" s="324">
        <v>0</v>
      </c>
      <c r="AL2154" s="324">
        <v>0</v>
      </c>
      <c r="AM2154" s="396">
        <v>0</v>
      </c>
      <c r="AN2154" s="324">
        <v>0</v>
      </c>
      <c r="AO2154" s="324">
        <v>1000000000</v>
      </c>
      <c r="AP2154" s="324">
        <v>0</v>
      </c>
      <c r="AQ2154" s="324">
        <v>0</v>
      </c>
      <c r="AR2154" s="324">
        <v>0</v>
      </c>
      <c r="AS2154" s="324">
        <v>744778005</v>
      </c>
      <c r="AT2154" s="324">
        <v>0</v>
      </c>
      <c r="AU2154" s="324">
        <v>0</v>
      </c>
      <c r="AV2154" s="324">
        <v>0</v>
      </c>
      <c r="AW2154" s="311"/>
      <c r="AX2154" s="311"/>
      <c r="AY2154" s="311"/>
      <c r="AZ2154" s="311"/>
      <c r="BA2154" s="311"/>
      <c r="BB2154" s="311"/>
      <c r="BC2154" s="311"/>
      <c r="BD2154" s="311"/>
      <c r="BE2154" s="311"/>
      <c r="BF2154" s="311"/>
      <c r="BG2154" s="311"/>
      <c r="BH2154" s="311"/>
      <c r="BI2154" s="311"/>
      <c r="BJ2154" s="311"/>
      <c r="BK2154" s="311"/>
      <c r="BL2154" s="311"/>
      <c r="BM2154" s="311"/>
      <c r="BN2154" s="311"/>
      <c r="BO2154" s="311"/>
      <c r="BP2154" s="311"/>
      <c r="BQ2154" s="311"/>
      <c r="BR2154" s="311"/>
      <c r="BS2154" s="311"/>
      <c r="BT2154" s="311"/>
      <c r="BU2154" s="311"/>
      <c r="BV2154" s="311"/>
      <c r="BW2154" s="311"/>
      <c r="BX2154" s="311"/>
      <c r="BY2154" s="311"/>
      <c r="BZ2154" s="311"/>
      <c r="CA2154" s="311"/>
      <c r="CB2154" s="311"/>
      <c r="CC2154" s="311"/>
      <c r="CD2154" s="311"/>
      <c r="CE2154" s="311"/>
      <c r="CF2154" s="311"/>
      <c r="CG2154" s="311"/>
      <c r="CH2154" s="311"/>
      <c r="CI2154" s="311"/>
      <c r="CJ2154" s="311"/>
      <c r="CK2154" s="311"/>
      <c r="CL2154" s="311"/>
      <c r="CM2154" s="311"/>
      <c r="CN2154" s="311"/>
      <c r="CO2154" s="311"/>
      <c r="CP2154" s="311"/>
      <c r="CQ2154" s="311"/>
      <c r="CR2154" s="311"/>
      <c r="CS2154" s="311"/>
      <c r="CT2154" s="311"/>
      <c r="CU2154" s="311"/>
      <c r="CV2154" s="311"/>
      <c r="CW2154" s="311"/>
      <c r="CX2154" s="311"/>
      <c r="CY2154" s="311"/>
    </row>
    <row r="2155" spans="1:103" s="390" customFormat="1">
      <c r="A2155" s="324" t="s">
        <v>2347</v>
      </c>
      <c r="B2155" s="324">
        <v>744778001</v>
      </c>
      <c r="C2155" s="324">
        <v>1</v>
      </c>
      <c r="D2155" s="324">
        <v>20</v>
      </c>
      <c r="E2155" s="395">
        <v>1.197E-2</v>
      </c>
      <c r="F2155" s="324">
        <v>0</v>
      </c>
      <c r="G2155" s="324">
        <v>6.4</v>
      </c>
      <c r="H2155" s="324">
        <v>0.9</v>
      </c>
      <c r="I2155" s="324">
        <v>5.37</v>
      </c>
      <c r="J2155" s="326">
        <v>40</v>
      </c>
      <c r="K2155" s="326">
        <v>125</v>
      </c>
      <c r="L2155" s="326">
        <v>1</v>
      </c>
      <c r="M2155" s="324">
        <v>7.3</v>
      </c>
      <c r="N2155" s="324">
        <v>7.3</v>
      </c>
      <c r="O2155" s="324">
        <v>3.2</v>
      </c>
      <c r="P2155" s="324">
        <v>101</v>
      </c>
      <c r="Q2155" s="324" t="s">
        <v>293</v>
      </c>
      <c r="R2155" s="324">
        <v>1</v>
      </c>
      <c r="S2155" s="324">
        <v>0</v>
      </c>
      <c r="T2155" s="324">
        <v>1000</v>
      </c>
      <c r="U2155" s="324">
        <v>0.75</v>
      </c>
      <c r="V2155" s="324">
        <v>0</v>
      </c>
      <c r="W2155" s="324">
        <v>1.7331000000000001E-7</v>
      </c>
      <c r="X2155" s="324">
        <v>20.964360587002098</v>
      </c>
      <c r="Y2155" s="324">
        <v>0.72</v>
      </c>
      <c r="Z2155" s="324">
        <v>2.1</v>
      </c>
      <c r="AA2155" s="324">
        <v>1.7331000000000001E-7</v>
      </c>
      <c r="AB2155" s="324">
        <v>20.964360587002098</v>
      </c>
      <c r="AC2155" s="324">
        <v>0.72</v>
      </c>
      <c r="AD2155" s="324">
        <v>2.1</v>
      </c>
      <c r="AE2155" s="324">
        <v>1.7331000000000001E-7</v>
      </c>
      <c r="AF2155" s="324">
        <v>20.964360587002098</v>
      </c>
      <c r="AG2155" s="324">
        <v>0.72</v>
      </c>
      <c r="AH2155" s="324">
        <v>2.1</v>
      </c>
      <c r="AI2155" s="324">
        <v>0</v>
      </c>
      <c r="AJ2155" s="324">
        <v>0</v>
      </c>
      <c r="AK2155" s="324">
        <v>0</v>
      </c>
      <c r="AL2155" s="324">
        <v>0</v>
      </c>
      <c r="AM2155" s="396">
        <v>0</v>
      </c>
      <c r="AN2155" s="324">
        <v>0</v>
      </c>
      <c r="AO2155" s="324">
        <v>1000000000</v>
      </c>
      <c r="AP2155" s="324">
        <v>0</v>
      </c>
      <c r="AQ2155" s="324">
        <v>0</v>
      </c>
      <c r="AR2155" s="324">
        <v>0</v>
      </c>
      <c r="AS2155" s="324">
        <v>744778001</v>
      </c>
      <c r="AT2155" s="324">
        <v>0</v>
      </c>
      <c r="AU2155" s="324">
        <v>0</v>
      </c>
      <c r="AV2155" s="324">
        <v>0</v>
      </c>
      <c r="AW2155" s="311"/>
      <c r="AX2155" s="311"/>
      <c r="AY2155" s="311"/>
      <c r="AZ2155" s="311"/>
      <c r="BA2155" s="311"/>
      <c r="BB2155" s="311"/>
      <c r="BC2155" s="311"/>
      <c r="BD2155" s="311"/>
      <c r="BE2155" s="311"/>
      <c r="BF2155" s="311"/>
      <c r="BG2155" s="311"/>
      <c r="BH2155" s="311"/>
      <c r="BI2155" s="311"/>
      <c r="BJ2155" s="311"/>
      <c r="BK2155" s="311"/>
      <c r="BL2155" s="311"/>
      <c r="BM2155" s="311"/>
      <c r="BN2155" s="311"/>
      <c r="BO2155" s="311"/>
      <c r="BP2155" s="311"/>
      <c r="BQ2155" s="311"/>
      <c r="BR2155" s="311"/>
      <c r="BS2155" s="311"/>
      <c r="BT2155" s="311"/>
      <c r="BU2155" s="311"/>
      <c r="BV2155" s="311"/>
      <c r="BW2155" s="311"/>
      <c r="BX2155" s="311"/>
      <c r="BY2155" s="311"/>
      <c r="BZ2155" s="311"/>
      <c r="CA2155" s="311"/>
      <c r="CB2155" s="311"/>
      <c r="CC2155" s="311"/>
      <c r="CD2155" s="311"/>
      <c r="CE2155" s="311"/>
      <c r="CF2155" s="311"/>
      <c r="CG2155" s="311"/>
      <c r="CH2155" s="311"/>
      <c r="CI2155" s="311"/>
      <c r="CJ2155" s="311"/>
      <c r="CK2155" s="311"/>
      <c r="CL2155" s="311"/>
      <c r="CM2155" s="311"/>
      <c r="CN2155" s="311"/>
      <c r="CO2155" s="311"/>
      <c r="CP2155" s="311"/>
      <c r="CQ2155" s="311"/>
      <c r="CR2155" s="311"/>
      <c r="CS2155" s="311"/>
      <c r="CT2155" s="311"/>
      <c r="CU2155" s="311"/>
      <c r="CV2155" s="311"/>
      <c r="CW2155" s="311"/>
      <c r="CX2155" s="311"/>
      <c r="CY2155" s="311"/>
    </row>
    <row r="2156" spans="1:103" s="390" customFormat="1">
      <c r="A2156" s="324" t="s">
        <v>2347</v>
      </c>
      <c r="B2156" s="324">
        <v>744778002</v>
      </c>
      <c r="C2156" s="324">
        <v>2.2000000000000002</v>
      </c>
      <c r="D2156" s="324">
        <v>20</v>
      </c>
      <c r="E2156" s="395">
        <v>2.002E-2</v>
      </c>
      <c r="F2156" s="324">
        <v>0</v>
      </c>
      <c r="G2156" s="324">
        <v>4.8</v>
      </c>
      <c r="H2156" s="324">
        <v>0.9</v>
      </c>
      <c r="I2156" s="324">
        <v>4.0199999999999996</v>
      </c>
      <c r="J2156" s="326">
        <v>40</v>
      </c>
      <c r="K2156" s="326">
        <v>125</v>
      </c>
      <c r="L2156" s="326">
        <v>1</v>
      </c>
      <c r="M2156" s="324">
        <v>7.3</v>
      </c>
      <c r="N2156" s="324">
        <v>7.3</v>
      </c>
      <c r="O2156" s="324">
        <v>3.2</v>
      </c>
      <c r="P2156" s="324">
        <v>101</v>
      </c>
      <c r="Q2156" s="324" t="s">
        <v>293</v>
      </c>
      <c r="R2156" s="324">
        <v>1</v>
      </c>
      <c r="S2156" s="324">
        <v>0</v>
      </c>
      <c r="T2156" s="324">
        <v>1000</v>
      </c>
      <c r="U2156" s="324">
        <v>0.75</v>
      </c>
      <c r="V2156" s="324">
        <v>0</v>
      </c>
      <c r="W2156" s="324">
        <v>1.7331000000000001E-7</v>
      </c>
      <c r="X2156" s="324">
        <v>27.672955974842768</v>
      </c>
      <c r="Y2156" s="324">
        <v>0.72</v>
      </c>
      <c r="Z2156" s="324">
        <v>2.1</v>
      </c>
      <c r="AA2156" s="324">
        <v>1.7331000000000001E-7</v>
      </c>
      <c r="AB2156" s="324">
        <v>27.672955974842768</v>
      </c>
      <c r="AC2156" s="324">
        <v>0.72</v>
      </c>
      <c r="AD2156" s="324">
        <v>2.1</v>
      </c>
      <c r="AE2156" s="324">
        <v>1.7331000000000001E-7</v>
      </c>
      <c r="AF2156" s="324">
        <v>27.672955974842768</v>
      </c>
      <c r="AG2156" s="324">
        <v>0.72</v>
      </c>
      <c r="AH2156" s="324">
        <v>2.1</v>
      </c>
      <c r="AI2156" s="324">
        <v>0</v>
      </c>
      <c r="AJ2156" s="324">
        <v>0</v>
      </c>
      <c r="AK2156" s="324">
        <v>0</v>
      </c>
      <c r="AL2156" s="324">
        <v>0</v>
      </c>
      <c r="AM2156" s="396">
        <v>0</v>
      </c>
      <c r="AN2156" s="324">
        <v>0</v>
      </c>
      <c r="AO2156" s="324">
        <v>1000000000</v>
      </c>
      <c r="AP2156" s="324">
        <v>0</v>
      </c>
      <c r="AQ2156" s="324">
        <v>0</v>
      </c>
      <c r="AR2156" s="324">
        <v>0</v>
      </c>
      <c r="AS2156" s="324">
        <v>744778002</v>
      </c>
      <c r="AT2156" s="324">
        <v>0</v>
      </c>
      <c r="AU2156" s="324">
        <v>0</v>
      </c>
      <c r="AV2156" s="324">
        <v>0</v>
      </c>
      <c r="AW2156" s="311"/>
      <c r="AX2156" s="311"/>
      <c r="AY2156" s="311"/>
      <c r="AZ2156" s="311"/>
      <c r="BA2156" s="311"/>
      <c r="BB2156" s="311"/>
      <c r="BC2156" s="311"/>
      <c r="BD2156" s="311"/>
      <c r="BE2156" s="311"/>
      <c r="BF2156" s="311"/>
      <c r="BG2156" s="311"/>
      <c r="BH2156" s="311"/>
      <c r="BI2156" s="311"/>
      <c r="BJ2156" s="311"/>
      <c r="BK2156" s="311"/>
      <c r="BL2156" s="311"/>
      <c r="BM2156" s="311"/>
      <c r="BN2156" s="311"/>
      <c r="BO2156" s="311"/>
      <c r="BP2156" s="311"/>
      <c r="BQ2156" s="311"/>
      <c r="BR2156" s="311"/>
      <c r="BS2156" s="311"/>
      <c r="BT2156" s="311"/>
      <c r="BU2156" s="311"/>
      <c r="BV2156" s="311"/>
      <c r="BW2156" s="311"/>
      <c r="BX2156" s="311"/>
      <c r="BY2156" s="311"/>
      <c r="BZ2156" s="311"/>
      <c r="CA2156" s="311"/>
      <c r="CB2156" s="311"/>
      <c r="CC2156" s="311"/>
      <c r="CD2156" s="311"/>
      <c r="CE2156" s="311"/>
      <c r="CF2156" s="311"/>
      <c r="CG2156" s="311"/>
      <c r="CH2156" s="311"/>
      <c r="CI2156" s="311"/>
      <c r="CJ2156" s="311"/>
      <c r="CK2156" s="311"/>
      <c r="CL2156" s="311"/>
      <c r="CM2156" s="311"/>
      <c r="CN2156" s="311"/>
      <c r="CO2156" s="311"/>
      <c r="CP2156" s="311"/>
      <c r="CQ2156" s="311"/>
      <c r="CR2156" s="311"/>
      <c r="CS2156" s="311"/>
      <c r="CT2156" s="311"/>
      <c r="CU2156" s="311"/>
      <c r="CV2156" s="311"/>
      <c r="CW2156" s="311"/>
      <c r="CX2156" s="311"/>
      <c r="CY2156" s="311"/>
    </row>
    <row r="2157" spans="1:103" s="390" customFormat="1">
      <c r="A2157" s="324" t="s">
        <v>2347</v>
      </c>
      <c r="B2157" s="324">
        <v>744778003</v>
      </c>
      <c r="C2157" s="324">
        <v>3.3</v>
      </c>
      <c r="D2157" s="324">
        <v>20</v>
      </c>
      <c r="E2157" s="395">
        <v>3.2400000000000005E-2</v>
      </c>
      <c r="F2157" s="324">
        <v>0</v>
      </c>
      <c r="G2157" s="324">
        <v>4.0999999999999996</v>
      </c>
      <c r="H2157" s="324">
        <v>0.9</v>
      </c>
      <c r="I2157" s="324">
        <v>3.1</v>
      </c>
      <c r="J2157" s="326">
        <v>40</v>
      </c>
      <c r="K2157" s="326">
        <v>125</v>
      </c>
      <c r="L2157" s="326">
        <v>1</v>
      </c>
      <c r="M2157" s="324">
        <v>7.3</v>
      </c>
      <c r="N2157" s="324">
        <v>7.3</v>
      </c>
      <c r="O2157" s="324">
        <v>3.2</v>
      </c>
      <c r="P2157" s="324">
        <v>101</v>
      </c>
      <c r="Q2157" s="324" t="s">
        <v>293</v>
      </c>
      <c r="R2157" s="324">
        <v>1</v>
      </c>
      <c r="S2157" s="324">
        <v>0</v>
      </c>
      <c r="T2157" s="324">
        <v>1000</v>
      </c>
      <c r="U2157" s="324">
        <v>0.75</v>
      </c>
      <c r="V2157" s="324">
        <v>0</v>
      </c>
      <c r="W2157" s="324">
        <v>1.7331000000000001E-7</v>
      </c>
      <c r="X2157" s="324">
        <v>36.625971143174247</v>
      </c>
      <c r="Y2157" s="324">
        <v>0.72</v>
      </c>
      <c r="Z2157" s="324">
        <v>2.1</v>
      </c>
      <c r="AA2157" s="324">
        <v>1.7331000000000001E-7</v>
      </c>
      <c r="AB2157" s="324">
        <v>36.625971143174247</v>
      </c>
      <c r="AC2157" s="324">
        <v>0.72</v>
      </c>
      <c r="AD2157" s="324">
        <v>2.1</v>
      </c>
      <c r="AE2157" s="324">
        <v>1.7331000000000001E-7</v>
      </c>
      <c r="AF2157" s="324">
        <v>36.625971143174247</v>
      </c>
      <c r="AG2157" s="324">
        <v>0.72</v>
      </c>
      <c r="AH2157" s="324">
        <v>2.1</v>
      </c>
      <c r="AI2157" s="324">
        <v>0</v>
      </c>
      <c r="AJ2157" s="324">
        <v>0</v>
      </c>
      <c r="AK2157" s="324">
        <v>0</v>
      </c>
      <c r="AL2157" s="324">
        <v>0</v>
      </c>
      <c r="AM2157" s="396">
        <v>0</v>
      </c>
      <c r="AN2157" s="324">
        <v>0</v>
      </c>
      <c r="AO2157" s="324">
        <v>1000000000</v>
      </c>
      <c r="AP2157" s="324">
        <v>0</v>
      </c>
      <c r="AQ2157" s="324">
        <v>0</v>
      </c>
      <c r="AR2157" s="324">
        <v>0</v>
      </c>
      <c r="AS2157" s="324">
        <v>744778003</v>
      </c>
      <c r="AT2157" s="324">
        <v>0</v>
      </c>
      <c r="AU2157" s="324">
        <v>0</v>
      </c>
      <c r="AV2157" s="324">
        <v>0</v>
      </c>
      <c r="AW2157" s="311"/>
      <c r="AX2157" s="311"/>
      <c r="AY2157" s="311"/>
      <c r="AZ2157" s="311"/>
      <c r="BA2157" s="311"/>
      <c r="BB2157" s="311"/>
      <c r="BC2157" s="311"/>
      <c r="BD2157" s="311"/>
      <c r="BE2157" s="311"/>
      <c r="BF2157" s="311"/>
      <c r="BG2157" s="311"/>
      <c r="BH2157" s="311"/>
      <c r="BI2157" s="311"/>
      <c r="BJ2157" s="311"/>
      <c r="BK2157" s="311"/>
      <c r="BL2157" s="311"/>
      <c r="BM2157" s="311"/>
      <c r="BN2157" s="311"/>
      <c r="BO2157" s="311"/>
      <c r="BP2157" s="311"/>
      <c r="BQ2157" s="311"/>
      <c r="BR2157" s="311"/>
      <c r="BS2157" s="311"/>
      <c r="BT2157" s="311"/>
      <c r="BU2157" s="311"/>
      <c r="BV2157" s="311"/>
      <c r="BW2157" s="311"/>
      <c r="BX2157" s="311"/>
      <c r="BY2157" s="311"/>
      <c r="BZ2157" s="311"/>
      <c r="CA2157" s="311"/>
      <c r="CB2157" s="311"/>
      <c r="CC2157" s="311"/>
      <c r="CD2157" s="311"/>
      <c r="CE2157" s="311"/>
      <c r="CF2157" s="311"/>
      <c r="CG2157" s="311"/>
      <c r="CH2157" s="311"/>
      <c r="CI2157" s="311"/>
      <c r="CJ2157" s="311"/>
      <c r="CK2157" s="311"/>
      <c r="CL2157" s="311"/>
      <c r="CM2157" s="311"/>
      <c r="CN2157" s="311"/>
      <c r="CO2157" s="311"/>
      <c r="CP2157" s="311"/>
      <c r="CQ2157" s="311"/>
      <c r="CR2157" s="311"/>
      <c r="CS2157" s="311"/>
      <c r="CT2157" s="311"/>
      <c r="CU2157" s="311"/>
      <c r="CV2157" s="311"/>
      <c r="CW2157" s="311"/>
      <c r="CX2157" s="311"/>
      <c r="CY2157" s="311"/>
    </row>
    <row r="2158" spans="1:103" s="390" customFormat="1">
      <c r="A2158" s="324" t="s">
        <v>2347</v>
      </c>
      <c r="B2158" s="324">
        <v>744778004</v>
      </c>
      <c r="C2158" s="324">
        <v>4.7</v>
      </c>
      <c r="D2158" s="324">
        <v>20</v>
      </c>
      <c r="E2158" s="395">
        <v>6.0060000000000002E-2</v>
      </c>
      <c r="F2158" s="324">
        <v>0</v>
      </c>
      <c r="G2158" s="324">
        <v>4.2</v>
      </c>
      <c r="H2158" s="324">
        <v>0.9</v>
      </c>
      <c r="I2158" s="324">
        <v>2.3199999999999998</v>
      </c>
      <c r="J2158" s="326">
        <v>40</v>
      </c>
      <c r="K2158" s="326">
        <v>125</v>
      </c>
      <c r="L2158" s="326">
        <v>1</v>
      </c>
      <c r="M2158" s="324">
        <v>7.3</v>
      </c>
      <c r="N2158" s="324">
        <v>7.3</v>
      </c>
      <c r="O2158" s="324">
        <v>3.2</v>
      </c>
      <c r="P2158" s="324">
        <v>101</v>
      </c>
      <c r="Q2158" s="324" t="s">
        <v>293</v>
      </c>
      <c r="R2158" s="324">
        <v>1</v>
      </c>
      <c r="S2158" s="324">
        <v>0</v>
      </c>
      <c r="T2158" s="324">
        <v>1000</v>
      </c>
      <c r="U2158" s="324">
        <v>0.75</v>
      </c>
      <c r="V2158" s="324">
        <v>0</v>
      </c>
      <c r="W2158" s="324">
        <v>1.7331000000000001E-7</v>
      </c>
      <c r="X2158" s="324">
        <v>42.228212039532792</v>
      </c>
      <c r="Y2158" s="324">
        <v>0.72</v>
      </c>
      <c r="Z2158" s="324">
        <v>2.1</v>
      </c>
      <c r="AA2158" s="324">
        <v>1.7331000000000001E-7</v>
      </c>
      <c r="AB2158" s="324">
        <v>42.228212039532792</v>
      </c>
      <c r="AC2158" s="324">
        <v>0.72</v>
      </c>
      <c r="AD2158" s="324">
        <v>2.1</v>
      </c>
      <c r="AE2158" s="324">
        <v>1.7331000000000001E-7</v>
      </c>
      <c r="AF2158" s="324">
        <v>42.228212039532792</v>
      </c>
      <c r="AG2158" s="324">
        <v>0.72</v>
      </c>
      <c r="AH2158" s="324">
        <v>2.1</v>
      </c>
      <c r="AI2158" s="324">
        <v>0</v>
      </c>
      <c r="AJ2158" s="324">
        <v>0</v>
      </c>
      <c r="AK2158" s="324">
        <v>0</v>
      </c>
      <c r="AL2158" s="324">
        <v>0</v>
      </c>
      <c r="AM2158" s="396">
        <v>0</v>
      </c>
      <c r="AN2158" s="324">
        <v>0</v>
      </c>
      <c r="AO2158" s="324">
        <v>1000000000</v>
      </c>
      <c r="AP2158" s="324">
        <v>0</v>
      </c>
      <c r="AQ2158" s="324">
        <v>0</v>
      </c>
      <c r="AR2158" s="324">
        <v>0</v>
      </c>
      <c r="AS2158" s="324">
        <v>744778004</v>
      </c>
      <c r="AT2158" s="324">
        <v>0</v>
      </c>
      <c r="AU2158" s="324">
        <v>0</v>
      </c>
      <c r="AV2158" s="324">
        <v>0</v>
      </c>
      <c r="AW2158" s="311"/>
      <c r="AX2158" s="311"/>
      <c r="AY2158" s="311"/>
      <c r="AZ2158" s="311"/>
      <c r="BA2158" s="311"/>
      <c r="BB2158" s="311"/>
      <c r="BC2158" s="311"/>
      <c r="BD2158" s="311"/>
      <c r="BE2158" s="311"/>
      <c r="BF2158" s="311"/>
      <c r="BG2158" s="311"/>
      <c r="BH2158" s="311"/>
      <c r="BI2158" s="311"/>
      <c r="BJ2158" s="311"/>
      <c r="BK2158" s="311"/>
      <c r="BL2158" s="311"/>
      <c r="BM2158" s="311"/>
      <c r="BN2158" s="311"/>
      <c r="BO2158" s="311"/>
      <c r="BP2158" s="311"/>
      <c r="BQ2158" s="311"/>
      <c r="BR2158" s="311"/>
      <c r="BS2158" s="311"/>
      <c r="BT2158" s="311"/>
      <c r="BU2158" s="311"/>
      <c r="BV2158" s="311"/>
      <c r="BW2158" s="311"/>
      <c r="BX2158" s="311"/>
      <c r="BY2158" s="311"/>
      <c r="BZ2158" s="311"/>
      <c r="CA2158" s="311"/>
      <c r="CB2158" s="311"/>
      <c r="CC2158" s="311"/>
      <c r="CD2158" s="311"/>
      <c r="CE2158" s="311"/>
      <c r="CF2158" s="311"/>
      <c r="CG2158" s="311"/>
      <c r="CH2158" s="311"/>
      <c r="CI2158" s="311"/>
      <c r="CJ2158" s="311"/>
      <c r="CK2158" s="311"/>
      <c r="CL2158" s="311"/>
      <c r="CM2158" s="311"/>
      <c r="CN2158" s="311"/>
      <c r="CO2158" s="311"/>
      <c r="CP2158" s="311"/>
      <c r="CQ2158" s="311"/>
      <c r="CR2158" s="311"/>
      <c r="CS2158" s="311"/>
      <c r="CT2158" s="311"/>
      <c r="CU2158" s="311"/>
      <c r="CV2158" s="311"/>
      <c r="CW2158" s="311"/>
      <c r="CX2158" s="311"/>
      <c r="CY2158" s="311"/>
    </row>
    <row r="2159" spans="1:103" s="390" customFormat="1">
      <c r="A2159" s="324" t="s">
        <v>2347</v>
      </c>
      <c r="B2159" s="324">
        <v>74477810</v>
      </c>
      <c r="C2159" s="324">
        <v>10</v>
      </c>
      <c r="D2159" s="324">
        <v>20</v>
      </c>
      <c r="E2159" s="395">
        <v>7.2080000000000005E-2</v>
      </c>
      <c r="F2159" s="324">
        <v>0</v>
      </c>
      <c r="G2159" s="324">
        <v>2.2000000000000002</v>
      </c>
      <c r="H2159" s="324">
        <v>0.9</v>
      </c>
      <c r="I2159" s="324">
        <v>1.83</v>
      </c>
      <c r="J2159" s="326">
        <v>40</v>
      </c>
      <c r="K2159" s="326">
        <v>125</v>
      </c>
      <c r="L2159" s="326">
        <v>1</v>
      </c>
      <c r="M2159" s="324">
        <v>7.3</v>
      </c>
      <c r="N2159" s="324">
        <v>7.3</v>
      </c>
      <c r="O2159" s="324">
        <v>3.2</v>
      </c>
      <c r="P2159" s="324">
        <v>101</v>
      </c>
      <c r="Q2159" s="324" t="s">
        <v>293</v>
      </c>
      <c r="R2159" s="324">
        <v>1</v>
      </c>
      <c r="S2159" s="324">
        <v>0</v>
      </c>
      <c r="T2159" s="324">
        <v>1000</v>
      </c>
      <c r="U2159" s="324">
        <v>0.75</v>
      </c>
      <c r="V2159" s="324">
        <v>0</v>
      </c>
      <c r="W2159" s="324">
        <v>1.7331000000000001E-7</v>
      </c>
      <c r="X2159" s="324">
        <v>60.864272671941571</v>
      </c>
      <c r="Y2159" s="324">
        <v>0.72</v>
      </c>
      <c r="Z2159" s="324">
        <v>2.1</v>
      </c>
      <c r="AA2159" s="324">
        <v>1.7331000000000001E-7</v>
      </c>
      <c r="AB2159" s="324">
        <v>60.864272671941571</v>
      </c>
      <c r="AC2159" s="324">
        <v>0.72</v>
      </c>
      <c r="AD2159" s="324">
        <v>2.1</v>
      </c>
      <c r="AE2159" s="324">
        <v>1.7331000000000001E-7</v>
      </c>
      <c r="AF2159" s="324">
        <v>60.864272671941571</v>
      </c>
      <c r="AG2159" s="324">
        <v>0.72</v>
      </c>
      <c r="AH2159" s="324">
        <v>2.1</v>
      </c>
      <c r="AI2159" s="324">
        <v>0</v>
      </c>
      <c r="AJ2159" s="324">
        <v>0</v>
      </c>
      <c r="AK2159" s="324">
        <v>0</v>
      </c>
      <c r="AL2159" s="324">
        <v>0</v>
      </c>
      <c r="AM2159" s="396">
        <v>0</v>
      </c>
      <c r="AN2159" s="324">
        <v>0</v>
      </c>
      <c r="AO2159" s="324">
        <v>1000000000</v>
      </c>
      <c r="AP2159" s="324">
        <v>0</v>
      </c>
      <c r="AQ2159" s="324">
        <v>0</v>
      </c>
      <c r="AR2159" s="324">
        <v>0</v>
      </c>
      <c r="AS2159" s="324">
        <v>74477810</v>
      </c>
      <c r="AT2159" s="324">
        <v>0</v>
      </c>
      <c r="AU2159" s="324">
        <v>0</v>
      </c>
      <c r="AV2159" s="324">
        <v>0</v>
      </c>
      <c r="AW2159" s="311"/>
      <c r="AX2159" s="311"/>
      <c r="AY2159" s="311"/>
      <c r="AZ2159" s="311"/>
      <c r="BA2159" s="311"/>
      <c r="BB2159" s="311"/>
      <c r="BC2159" s="311"/>
      <c r="BD2159" s="311"/>
      <c r="BE2159" s="311"/>
      <c r="BF2159" s="311"/>
      <c r="BG2159" s="311"/>
      <c r="BH2159" s="311"/>
      <c r="BI2159" s="311"/>
      <c r="BJ2159" s="311"/>
      <c r="BK2159" s="311"/>
      <c r="BL2159" s="311"/>
      <c r="BM2159" s="311"/>
      <c r="BN2159" s="311"/>
      <c r="BO2159" s="311"/>
      <c r="BP2159" s="311"/>
      <c r="BQ2159" s="311"/>
      <c r="BR2159" s="311"/>
      <c r="BS2159" s="311"/>
      <c r="BT2159" s="311"/>
      <c r="BU2159" s="311"/>
      <c r="BV2159" s="311"/>
      <c r="BW2159" s="311"/>
      <c r="BX2159" s="311"/>
      <c r="BY2159" s="311"/>
      <c r="BZ2159" s="311"/>
      <c r="CA2159" s="311"/>
      <c r="CB2159" s="311"/>
      <c r="CC2159" s="311"/>
      <c r="CD2159" s="311"/>
      <c r="CE2159" s="311"/>
      <c r="CF2159" s="311"/>
      <c r="CG2159" s="311"/>
      <c r="CH2159" s="311"/>
      <c r="CI2159" s="311"/>
      <c r="CJ2159" s="311"/>
      <c r="CK2159" s="311"/>
      <c r="CL2159" s="311"/>
      <c r="CM2159" s="311"/>
      <c r="CN2159" s="311"/>
      <c r="CO2159" s="311"/>
      <c r="CP2159" s="311"/>
      <c r="CQ2159" s="311"/>
      <c r="CR2159" s="311"/>
      <c r="CS2159" s="311"/>
      <c r="CT2159" s="311"/>
      <c r="CU2159" s="311"/>
      <c r="CV2159" s="311"/>
      <c r="CW2159" s="311"/>
      <c r="CX2159" s="311"/>
      <c r="CY2159" s="311"/>
    </row>
    <row r="2160" spans="1:103" s="390" customFormat="1">
      <c r="A2160" s="324" t="s">
        <v>2347</v>
      </c>
      <c r="B2160" s="324">
        <v>744778112</v>
      </c>
      <c r="C2160" s="324">
        <v>12</v>
      </c>
      <c r="D2160" s="324">
        <v>20</v>
      </c>
      <c r="E2160" s="395">
        <v>9.8040000000000002E-2</v>
      </c>
      <c r="F2160" s="324">
        <v>0</v>
      </c>
      <c r="G2160" s="324">
        <v>2.15</v>
      </c>
      <c r="H2160" s="324">
        <v>0.9</v>
      </c>
      <c r="I2160" s="324">
        <v>1.73</v>
      </c>
      <c r="J2160" s="326">
        <v>40</v>
      </c>
      <c r="K2160" s="326">
        <v>125</v>
      </c>
      <c r="L2160" s="326">
        <v>1</v>
      </c>
      <c r="M2160" s="324">
        <v>7.3</v>
      </c>
      <c r="N2160" s="324">
        <v>7.3</v>
      </c>
      <c r="O2160" s="324">
        <v>3.2</v>
      </c>
      <c r="P2160" s="324">
        <v>101</v>
      </c>
      <c r="Q2160" s="324" t="s">
        <v>293</v>
      </c>
      <c r="R2160" s="324">
        <v>1</v>
      </c>
      <c r="S2160" s="324">
        <v>0</v>
      </c>
      <c r="T2160" s="324">
        <v>1000</v>
      </c>
      <c r="U2160" s="324">
        <v>0.75</v>
      </c>
      <c r="V2160" s="324">
        <v>0</v>
      </c>
      <c r="W2160" s="324">
        <v>1.7331000000000001E-7</v>
      </c>
      <c r="X2160" s="324">
        <v>64.690026954177895</v>
      </c>
      <c r="Y2160" s="324">
        <v>0.72</v>
      </c>
      <c r="Z2160" s="324">
        <v>2.1</v>
      </c>
      <c r="AA2160" s="324">
        <v>1.7331000000000001E-7</v>
      </c>
      <c r="AB2160" s="324">
        <v>64.690026954177895</v>
      </c>
      <c r="AC2160" s="324">
        <v>0.72</v>
      </c>
      <c r="AD2160" s="324">
        <v>2.1</v>
      </c>
      <c r="AE2160" s="324">
        <v>1.7331000000000001E-7</v>
      </c>
      <c r="AF2160" s="324">
        <v>64.690026954177895</v>
      </c>
      <c r="AG2160" s="324">
        <v>0.72</v>
      </c>
      <c r="AH2160" s="324">
        <v>2.1</v>
      </c>
      <c r="AI2160" s="324">
        <v>0</v>
      </c>
      <c r="AJ2160" s="324">
        <v>0</v>
      </c>
      <c r="AK2160" s="324">
        <v>0</v>
      </c>
      <c r="AL2160" s="324">
        <v>0</v>
      </c>
      <c r="AM2160" s="396">
        <v>0</v>
      </c>
      <c r="AN2160" s="324">
        <v>0</v>
      </c>
      <c r="AO2160" s="324">
        <v>1000000000</v>
      </c>
      <c r="AP2160" s="324">
        <v>0</v>
      </c>
      <c r="AQ2160" s="324">
        <v>0</v>
      </c>
      <c r="AR2160" s="324">
        <v>0</v>
      </c>
      <c r="AS2160" s="324">
        <v>744778112</v>
      </c>
      <c r="AT2160" s="324">
        <v>0</v>
      </c>
      <c r="AU2160" s="324">
        <v>0</v>
      </c>
      <c r="AV2160" s="324">
        <v>0</v>
      </c>
      <c r="AW2160" s="311"/>
      <c r="AX2160" s="311"/>
      <c r="AY2160" s="311"/>
      <c r="AZ2160" s="311"/>
      <c r="BA2160" s="311"/>
      <c r="BB2160" s="311"/>
      <c r="BC2160" s="311"/>
      <c r="BD2160" s="311"/>
      <c r="BE2160" s="311"/>
      <c r="BF2160" s="311"/>
      <c r="BG2160" s="311"/>
      <c r="BH2160" s="311"/>
      <c r="BI2160" s="311"/>
      <c r="BJ2160" s="311"/>
      <c r="BK2160" s="311"/>
      <c r="BL2160" s="311"/>
      <c r="BM2160" s="311"/>
      <c r="BN2160" s="311"/>
      <c r="BO2160" s="311"/>
      <c r="BP2160" s="311"/>
      <c r="BQ2160" s="311"/>
      <c r="BR2160" s="311"/>
      <c r="BS2160" s="311"/>
      <c r="BT2160" s="311"/>
      <c r="BU2160" s="311"/>
      <c r="BV2160" s="311"/>
      <c r="BW2160" s="311"/>
      <c r="BX2160" s="311"/>
      <c r="BY2160" s="311"/>
      <c r="BZ2160" s="311"/>
      <c r="CA2160" s="311"/>
      <c r="CB2160" s="311"/>
      <c r="CC2160" s="311"/>
      <c r="CD2160" s="311"/>
      <c r="CE2160" s="311"/>
      <c r="CF2160" s="311"/>
      <c r="CG2160" s="311"/>
      <c r="CH2160" s="311"/>
      <c r="CI2160" s="311"/>
      <c r="CJ2160" s="311"/>
      <c r="CK2160" s="311"/>
      <c r="CL2160" s="311"/>
      <c r="CM2160" s="311"/>
      <c r="CN2160" s="311"/>
      <c r="CO2160" s="311"/>
      <c r="CP2160" s="311"/>
      <c r="CQ2160" s="311"/>
      <c r="CR2160" s="311"/>
      <c r="CS2160" s="311"/>
      <c r="CT2160" s="311"/>
      <c r="CU2160" s="311"/>
      <c r="CV2160" s="311"/>
      <c r="CW2160" s="311"/>
      <c r="CX2160" s="311"/>
      <c r="CY2160" s="311"/>
    </row>
    <row r="2161" spans="1:103" s="390" customFormat="1">
      <c r="A2161" s="324" t="s">
        <v>2347</v>
      </c>
      <c r="B2161" s="324">
        <v>744778115</v>
      </c>
      <c r="C2161" s="324">
        <v>15</v>
      </c>
      <c r="D2161" s="324">
        <v>20</v>
      </c>
      <c r="E2161" s="395">
        <v>0.13</v>
      </c>
      <c r="F2161" s="324">
        <v>0</v>
      </c>
      <c r="G2161" s="324">
        <v>1.75</v>
      </c>
      <c r="H2161" s="324">
        <v>0.9</v>
      </c>
      <c r="I2161" s="324">
        <v>1.51</v>
      </c>
      <c r="J2161" s="326">
        <v>40</v>
      </c>
      <c r="K2161" s="326">
        <v>125</v>
      </c>
      <c r="L2161" s="326">
        <v>1</v>
      </c>
      <c r="M2161" s="324">
        <v>7.3</v>
      </c>
      <c r="N2161" s="324">
        <v>7.3</v>
      </c>
      <c r="O2161" s="324">
        <v>3.2</v>
      </c>
      <c r="P2161" s="324">
        <v>101</v>
      </c>
      <c r="Q2161" s="324" t="s">
        <v>293</v>
      </c>
      <c r="R2161" s="324">
        <v>1</v>
      </c>
      <c r="S2161" s="324">
        <v>0</v>
      </c>
      <c r="T2161" s="324">
        <v>1000</v>
      </c>
      <c r="U2161" s="324">
        <v>0.75</v>
      </c>
      <c r="V2161" s="324">
        <v>0</v>
      </c>
      <c r="W2161" s="324">
        <v>1.7331000000000001E-7</v>
      </c>
      <c r="X2161" s="324">
        <v>76.491585925548193</v>
      </c>
      <c r="Y2161" s="324">
        <v>0.72</v>
      </c>
      <c r="Z2161" s="324">
        <v>2.1</v>
      </c>
      <c r="AA2161" s="324">
        <v>1.7331000000000001E-7</v>
      </c>
      <c r="AB2161" s="324">
        <v>76.491585925548193</v>
      </c>
      <c r="AC2161" s="324">
        <v>0.72</v>
      </c>
      <c r="AD2161" s="324">
        <v>2.1</v>
      </c>
      <c r="AE2161" s="324">
        <v>1.7331000000000001E-7</v>
      </c>
      <c r="AF2161" s="324">
        <v>76.491585925548193</v>
      </c>
      <c r="AG2161" s="324">
        <v>0.72</v>
      </c>
      <c r="AH2161" s="324">
        <v>2.1</v>
      </c>
      <c r="AI2161" s="324">
        <v>0</v>
      </c>
      <c r="AJ2161" s="324">
        <v>0</v>
      </c>
      <c r="AK2161" s="324">
        <v>0</v>
      </c>
      <c r="AL2161" s="324">
        <v>0</v>
      </c>
      <c r="AM2161" s="396">
        <v>0</v>
      </c>
      <c r="AN2161" s="324">
        <v>0</v>
      </c>
      <c r="AO2161" s="324">
        <v>1000000000</v>
      </c>
      <c r="AP2161" s="324">
        <v>0</v>
      </c>
      <c r="AQ2161" s="324">
        <v>0</v>
      </c>
      <c r="AR2161" s="324">
        <v>0</v>
      </c>
      <c r="AS2161" s="324">
        <v>744778115</v>
      </c>
      <c r="AT2161" s="324">
        <v>0</v>
      </c>
      <c r="AU2161" s="324">
        <v>0</v>
      </c>
      <c r="AV2161" s="324">
        <v>0</v>
      </c>
      <c r="AW2161" s="311"/>
      <c r="AX2161" s="311"/>
      <c r="AY2161" s="311"/>
      <c r="AZ2161" s="311"/>
      <c r="BA2161" s="311"/>
      <c r="BB2161" s="311"/>
      <c r="BC2161" s="311"/>
      <c r="BD2161" s="311"/>
      <c r="BE2161" s="311"/>
      <c r="BF2161" s="311"/>
      <c r="BG2161" s="311"/>
      <c r="BH2161" s="311"/>
      <c r="BI2161" s="311"/>
      <c r="BJ2161" s="311"/>
      <c r="BK2161" s="311"/>
      <c r="BL2161" s="311"/>
      <c r="BM2161" s="311"/>
      <c r="BN2161" s="311"/>
      <c r="BO2161" s="311"/>
      <c r="BP2161" s="311"/>
      <c r="BQ2161" s="311"/>
      <c r="BR2161" s="311"/>
      <c r="BS2161" s="311"/>
      <c r="BT2161" s="311"/>
      <c r="BU2161" s="311"/>
      <c r="BV2161" s="311"/>
      <c r="BW2161" s="311"/>
      <c r="BX2161" s="311"/>
      <c r="BY2161" s="311"/>
      <c r="BZ2161" s="311"/>
      <c r="CA2161" s="311"/>
      <c r="CB2161" s="311"/>
      <c r="CC2161" s="311"/>
      <c r="CD2161" s="311"/>
      <c r="CE2161" s="311"/>
      <c r="CF2161" s="311"/>
      <c r="CG2161" s="311"/>
      <c r="CH2161" s="311"/>
      <c r="CI2161" s="311"/>
      <c r="CJ2161" s="311"/>
      <c r="CK2161" s="311"/>
      <c r="CL2161" s="311"/>
      <c r="CM2161" s="311"/>
      <c r="CN2161" s="311"/>
      <c r="CO2161" s="311"/>
      <c r="CP2161" s="311"/>
      <c r="CQ2161" s="311"/>
      <c r="CR2161" s="311"/>
      <c r="CS2161" s="311"/>
      <c r="CT2161" s="311"/>
      <c r="CU2161" s="311"/>
      <c r="CV2161" s="311"/>
      <c r="CW2161" s="311"/>
      <c r="CX2161" s="311"/>
      <c r="CY2161" s="311"/>
    </row>
    <row r="2162" spans="1:103" s="390" customFormat="1">
      <c r="A2162" s="324" t="s">
        <v>2347</v>
      </c>
      <c r="B2162" s="324">
        <v>744778118</v>
      </c>
      <c r="C2162" s="324">
        <v>18</v>
      </c>
      <c r="D2162" s="324">
        <v>20</v>
      </c>
      <c r="E2162" s="395">
        <v>0.14022000000000001</v>
      </c>
      <c r="F2162" s="324">
        <v>0</v>
      </c>
      <c r="G2162" s="324">
        <v>1.7</v>
      </c>
      <c r="H2162" s="324">
        <v>0.9</v>
      </c>
      <c r="I2162" s="324">
        <v>1.41</v>
      </c>
      <c r="J2162" s="326">
        <v>40</v>
      </c>
      <c r="K2162" s="326">
        <v>125</v>
      </c>
      <c r="L2162" s="326">
        <v>1</v>
      </c>
      <c r="M2162" s="324">
        <v>7.3</v>
      </c>
      <c r="N2162" s="324">
        <v>7.3</v>
      </c>
      <c r="O2162" s="324">
        <v>3.2</v>
      </c>
      <c r="P2162" s="324">
        <v>101</v>
      </c>
      <c r="Q2162" s="324" t="s">
        <v>293</v>
      </c>
      <c r="R2162" s="324">
        <v>1</v>
      </c>
      <c r="S2162" s="324">
        <v>0</v>
      </c>
      <c r="T2162" s="324">
        <v>1000</v>
      </c>
      <c r="U2162" s="324">
        <v>0.75</v>
      </c>
      <c r="V2162" s="324">
        <v>0</v>
      </c>
      <c r="W2162" s="324">
        <v>1.7331000000000001E-7</v>
      </c>
      <c r="X2162" s="324">
        <v>82.834790612057063</v>
      </c>
      <c r="Y2162" s="324">
        <v>0.72</v>
      </c>
      <c r="Z2162" s="324">
        <v>2.1</v>
      </c>
      <c r="AA2162" s="324">
        <v>1.7331000000000001E-7</v>
      </c>
      <c r="AB2162" s="324">
        <v>82.834790612057063</v>
      </c>
      <c r="AC2162" s="324">
        <v>0.72</v>
      </c>
      <c r="AD2162" s="324">
        <v>2.1</v>
      </c>
      <c r="AE2162" s="324">
        <v>1.7331000000000001E-7</v>
      </c>
      <c r="AF2162" s="324">
        <v>82.834790612057063</v>
      </c>
      <c r="AG2162" s="324">
        <v>0.72</v>
      </c>
      <c r="AH2162" s="324">
        <v>2.1</v>
      </c>
      <c r="AI2162" s="324">
        <v>0</v>
      </c>
      <c r="AJ2162" s="324">
        <v>0</v>
      </c>
      <c r="AK2162" s="324">
        <v>0</v>
      </c>
      <c r="AL2162" s="324">
        <v>0</v>
      </c>
      <c r="AM2162" s="396">
        <v>0</v>
      </c>
      <c r="AN2162" s="324">
        <v>0</v>
      </c>
      <c r="AO2162" s="324">
        <v>1000000000</v>
      </c>
      <c r="AP2162" s="324">
        <v>0</v>
      </c>
      <c r="AQ2162" s="324">
        <v>0</v>
      </c>
      <c r="AR2162" s="324">
        <v>0</v>
      </c>
      <c r="AS2162" s="324">
        <v>744778118</v>
      </c>
      <c r="AT2162" s="324">
        <v>0</v>
      </c>
      <c r="AU2162" s="324">
        <v>0</v>
      </c>
      <c r="AV2162" s="324">
        <v>0</v>
      </c>
      <c r="AW2162" s="311"/>
      <c r="AX2162" s="311"/>
      <c r="AY2162" s="311"/>
      <c r="AZ2162" s="311"/>
      <c r="BA2162" s="311"/>
      <c r="BB2162" s="311"/>
      <c r="BC2162" s="311"/>
      <c r="BD2162" s="311"/>
      <c r="BE2162" s="311"/>
      <c r="BF2162" s="311"/>
      <c r="BG2162" s="311"/>
      <c r="BH2162" s="311"/>
      <c r="BI2162" s="311"/>
      <c r="BJ2162" s="311"/>
      <c r="BK2162" s="311"/>
      <c r="BL2162" s="311"/>
      <c r="BM2162" s="311"/>
      <c r="BN2162" s="311"/>
      <c r="BO2162" s="311"/>
      <c r="BP2162" s="311"/>
      <c r="BQ2162" s="311"/>
      <c r="BR2162" s="311"/>
      <c r="BS2162" s="311"/>
      <c r="BT2162" s="311"/>
      <c r="BU2162" s="311"/>
      <c r="BV2162" s="311"/>
      <c r="BW2162" s="311"/>
      <c r="BX2162" s="311"/>
      <c r="BY2162" s="311"/>
      <c r="BZ2162" s="311"/>
      <c r="CA2162" s="311"/>
      <c r="CB2162" s="311"/>
      <c r="CC2162" s="311"/>
      <c r="CD2162" s="311"/>
      <c r="CE2162" s="311"/>
      <c r="CF2162" s="311"/>
      <c r="CG2162" s="311"/>
      <c r="CH2162" s="311"/>
      <c r="CI2162" s="311"/>
      <c r="CJ2162" s="311"/>
      <c r="CK2162" s="311"/>
      <c r="CL2162" s="311"/>
      <c r="CM2162" s="311"/>
      <c r="CN2162" s="311"/>
      <c r="CO2162" s="311"/>
      <c r="CP2162" s="311"/>
      <c r="CQ2162" s="311"/>
      <c r="CR2162" s="311"/>
      <c r="CS2162" s="311"/>
      <c r="CT2162" s="311"/>
      <c r="CU2162" s="311"/>
      <c r="CV2162" s="311"/>
      <c r="CW2162" s="311"/>
      <c r="CX2162" s="311"/>
      <c r="CY2162" s="311"/>
    </row>
    <row r="2163" spans="1:103" s="390" customFormat="1">
      <c r="A2163" s="324" t="s">
        <v>2347</v>
      </c>
      <c r="B2163" s="324">
        <v>744778122</v>
      </c>
      <c r="C2163" s="324">
        <v>22</v>
      </c>
      <c r="D2163" s="324">
        <v>20</v>
      </c>
      <c r="E2163" s="395">
        <v>0.19040000000000001</v>
      </c>
      <c r="F2163" s="324">
        <v>0</v>
      </c>
      <c r="G2163" s="324">
        <v>1.4</v>
      </c>
      <c r="H2163" s="324">
        <v>0.9</v>
      </c>
      <c r="I2163" s="324">
        <v>1.38</v>
      </c>
      <c r="J2163" s="326">
        <v>40</v>
      </c>
      <c r="K2163" s="326">
        <v>125</v>
      </c>
      <c r="L2163" s="326">
        <v>1</v>
      </c>
      <c r="M2163" s="324">
        <v>7.3</v>
      </c>
      <c r="N2163" s="324">
        <v>7.3</v>
      </c>
      <c r="O2163" s="324">
        <v>3.2</v>
      </c>
      <c r="P2163" s="324">
        <v>101</v>
      </c>
      <c r="Q2163" s="324" t="s">
        <v>293</v>
      </c>
      <c r="R2163" s="324">
        <v>1</v>
      </c>
      <c r="S2163" s="324">
        <v>0</v>
      </c>
      <c r="T2163" s="324">
        <v>1000</v>
      </c>
      <c r="U2163" s="324">
        <v>0.75</v>
      </c>
      <c r="V2163" s="324">
        <v>0</v>
      </c>
      <c r="W2163" s="324">
        <v>1.7331000000000001E-7</v>
      </c>
      <c r="X2163" s="324">
        <v>92.24318658280923</v>
      </c>
      <c r="Y2163" s="324">
        <v>0.72</v>
      </c>
      <c r="Z2163" s="324">
        <v>2.1</v>
      </c>
      <c r="AA2163" s="324">
        <v>1.7331000000000001E-7</v>
      </c>
      <c r="AB2163" s="324">
        <v>92.24318658280923</v>
      </c>
      <c r="AC2163" s="324">
        <v>0.72</v>
      </c>
      <c r="AD2163" s="324">
        <v>2.1</v>
      </c>
      <c r="AE2163" s="324">
        <v>1.7331000000000001E-7</v>
      </c>
      <c r="AF2163" s="324">
        <v>92.24318658280923</v>
      </c>
      <c r="AG2163" s="324">
        <v>0.72</v>
      </c>
      <c r="AH2163" s="324">
        <v>2.1</v>
      </c>
      <c r="AI2163" s="324">
        <v>0</v>
      </c>
      <c r="AJ2163" s="324">
        <v>0</v>
      </c>
      <c r="AK2163" s="324">
        <v>0</v>
      </c>
      <c r="AL2163" s="324">
        <v>0</v>
      </c>
      <c r="AM2163" s="396">
        <v>0</v>
      </c>
      <c r="AN2163" s="324">
        <v>0</v>
      </c>
      <c r="AO2163" s="324">
        <v>1000000000</v>
      </c>
      <c r="AP2163" s="324">
        <v>0</v>
      </c>
      <c r="AQ2163" s="324">
        <v>0</v>
      </c>
      <c r="AR2163" s="324">
        <v>0</v>
      </c>
      <c r="AS2163" s="324">
        <v>744778122</v>
      </c>
      <c r="AT2163" s="324">
        <v>0</v>
      </c>
      <c r="AU2163" s="324">
        <v>0</v>
      </c>
      <c r="AV2163" s="324">
        <v>0</v>
      </c>
      <c r="AW2163" s="311"/>
      <c r="AX2163" s="311"/>
      <c r="AY2163" s="311"/>
      <c r="AZ2163" s="311"/>
      <c r="BA2163" s="311"/>
      <c r="BB2163" s="311"/>
      <c r="BC2163" s="311"/>
      <c r="BD2163" s="311"/>
      <c r="BE2163" s="311"/>
      <c r="BF2163" s="311"/>
      <c r="BG2163" s="311"/>
      <c r="BH2163" s="311"/>
      <c r="BI2163" s="311"/>
      <c r="BJ2163" s="311"/>
      <c r="BK2163" s="311"/>
      <c r="BL2163" s="311"/>
      <c r="BM2163" s="311"/>
      <c r="BN2163" s="311"/>
      <c r="BO2163" s="311"/>
      <c r="BP2163" s="311"/>
      <c r="BQ2163" s="311"/>
      <c r="BR2163" s="311"/>
      <c r="BS2163" s="311"/>
      <c r="BT2163" s="311"/>
      <c r="BU2163" s="311"/>
      <c r="BV2163" s="311"/>
      <c r="BW2163" s="311"/>
      <c r="BX2163" s="311"/>
      <c r="BY2163" s="311"/>
      <c r="BZ2163" s="311"/>
      <c r="CA2163" s="311"/>
      <c r="CB2163" s="311"/>
      <c r="CC2163" s="311"/>
      <c r="CD2163" s="311"/>
      <c r="CE2163" s="311"/>
      <c r="CF2163" s="311"/>
      <c r="CG2163" s="311"/>
      <c r="CH2163" s="311"/>
      <c r="CI2163" s="311"/>
      <c r="CJ2163" s="311"/>
      <c r="CK2163" s="311"/>
      <c r="CL2163" s="311"/>
      <c r="CM2163" s="311"/>
      <c r="CN2163" s="311"/>
      <c r="CO2163" s="311"/>
      <c r="CP2163" s="311"/>
      <c r="CQ2163" s="311"/>
      <c r="CR2163" s="311"/>
      <c r="CS2163" s="311"/>
      <c r="CT2163" s="311"/>
      <c r="CU2163" s="311"/>
      <c r="CV2163" s="311"/>
      <c r="CW2163" s="311"/>
      <c r="CX2163" s="311"/>
      <c r="CY2163" s="311"/>
    </row>
    <row r="2164" spans="1:103" s="390" customFormat="1">
      <c r="A2164" s="324" t="s">
        <v>2347</v>
      </c>
      <c r="B2164" s="324">
        <v>744778127</v>
      </c>
      <c r="C2164" s="324">
        <v>27</v>
      </c>
      <c r="D2164" s="324">
        <v>20</v>
      </c>
      <c r="E2164" s="395">
        <v>0.21000000000000002</v>
      </c>
      <c r="F2164" s="324">
        <v>0</v>
      </c>
      <c r="G2164" s="324">
        <v>1.3</v>
      </c>
      <c r="H2164" s="324">
        <v>0.9</v>
      </c>
      <c r="I2164" s="324">
        <v>1.27</v>
      </c>
      <c r="J2164" s="326">
        <v>40</v>
      </c>
      <c r="K2164" s="326">
        <v>125</v>
      </c>
      <c r="L2164" s="326">
        <v>1</v>
      </c>
      <c r="M2164" s="324">
        <v>7.3</v>
      </c>
      <c r="N2164" s="324">
        <v>7.3</v>
      </c>
      <c r="O2164" s="324">
        <v>3.2</v>
      </c>
      <c r="P2164" s="324">
        <v>101</v>
      </c>
      <c r="Q2164" s="324" t="s">
        <v>293</v>
      </c>
      <c r="R2164" s="324">
        <v>1</v>
      </c>
      <c r="S2164" s="324">
        <v>0</v>
      </c>
      <c r="T2164" s="324">
        <v>1000</v>
      </c>
      <c r="U2164" s="324">
        <v>0.75</v>
      </c>
      <c r="V2164" s="324">
        <v>0</v>
      </c>
      <c r="W2164" s="324">
        <v>1.7331000000000001E-7</v>
      </c>
      <c r="X2164" s="324">
        <v>99.88901220865705</v>
      </c>
      <c r="Y2164" s="324">
        <v>0.72</v>
      </c>
      <c r="Z2164" s="324">
        <v>2.1</v>
      </c>
      <c r="AA2164" s="324">
        <v>1.7331000000000001E-7</v>
      </c>
      <c r="AB2164" s="324">
        <v>99.88901220865705</v>
      </c>
      <c r="AC2164" s="324">
        <v>0.72</v>
      </c>
      <c r="AD2164" s="324">
        <v>2.1</v>
      </c>
      <c r="AE2164" s="324">
        <v>1.7331000000000001E-7</v>
      </c>
      <c r="AF2164" s="324">
        <v>99.88901220865705</v>
      </c>
      <c r="AG2164" s="324">
        <v>0.72</v>
      </c>
      <c r="AH2164" s="324">
        <v>2.1</v>
      </c>
      <c r="AI2164" s="324">
        <v>0</v>
      </c>
      <c r="AJ2164" s="324">
        <v>0</v>
      </c>
      <c r="AK2164" s="324">
        <v>0</v>
      </c>
      <c r="AL2164" s="324">
        <v>0</v>
      </c>
      <c r="AM2164" s="396">
        <v>0</v>
      </c>
      <c r="AN2164" s="324">
        <v>0</v>
      </c>
      <c r="AO2164" s="324">
        <v>1000000000</v>
      </c>
      <c r="AP2164" s="324">
        <v>0</v>
      </c>
      <c r="AQ2164" s="324">
        <v>0</v>
      </c>
      <c r="AR2164" s="324">
        <v>0</v>
      </c>
      <c r="AS2164" s="324">
        <v>744778127</v>
      </c>
      <c r="AT2164" s="324">
        <v>0</v>
      </c>
      <c r="AU2164" s="324">
        <v>0</v>
      </c>
      <c r="AV2164" s="324">
        <v>0</v>
      </c>
      <c r="AW2164" s="311"/>
      <c r="AX2164" s="311"/>
      <c r="AY2164" s="311"/>
      <c r="AZ2164" s="311"/>
      <c r="BA2164" s="311"/>
      <c r="BB2164" s="311"/>
      <c r="BC2164" s="311"/>
      <c r="BD2164" s="311"/>
      <c r="BE2164" s="311"/>
      <c r="BF2164" s="311"/>
      <c r="BG2164" s="311"/>
      <c r="BH2164" s="311"/>
      <c r="BI2164" s="311"/>
      <c r="BJ2164" s="311"/>
      <c r="BK2164" s="311"/>
      <c r="BL2164" s="311"/>
      <c r="BM2164" s="311"/>
      <c r="BN2164" s="311"/>
      <c r="BO2164" s="311"/>
      <c r="BP2164" s="311"/>
      <c r="BQ2164" s="311"/>
      <c r="BR2164" s="311"/>
      <c r="BS2164" s="311"/>
      <c r="BT2164" s="311"/>
      <c r="BU2164" s="311"/>
      <c r="BV2164" s="311"/>
      <c r="BW2164" s="311"/>
      <c r="BX2164" s="311"/>
      <c r="BY2164" s="311"/>
      <c r="BZ2164" s="311"/>
      <c r="CA2164" s="311"/>
      <c r="CB2164" s="311"/>
      <c r="CC2164" s="311"/>
      <c r="CD2164" s="311"/>
      <c r="CE2164" s="311"/>
      <c r="CF2164" s="311"/>
      <c r="CG2164" s="311"/>
      <c r="CH2164" s="311"/>
      <c r="CI2164" s="311"/>
      <c r="CJ2164" s="311"/>
      <c r="CK2164" s="311"/>
      <c r="CL2164" s="311"/>
      <c r="CM2164" s="311"/>
      <c r="CN2164" s="311"/>
      <c r="CO2164" s="311"/>
      <c r="CP2164" s="311"/>
      <c r="CQ2164" s="311"/>
      <c r="CR2164" s="311"/>
      <c r="CS2164" s="311"/>
      <c r="CT2164" s="311"/>
      <c r="CU2164" s="311"/>
      <c r="CV2164" s="311"/>
      <c r="CW2164" s="311"/>
      <c r="CX2164" s="311"/>
      <c r="CY2164" s="311"/>
    </row>
    <row r="2165" spans="1:103" s="390" customFormat="1">
      <c r="A2165" s="324" t="s">
        <v>2347</v>
      </c>
      <c r="B2165" s="324">
        <v>744778133</v>
      </c>
      <c r="C2165" s="324">
        <v>33</v>
      </c>
      <c r="D2165" s="324">
        <v>20</v>
      </c>
      <c r="E2165" s="395">
        <v>0.24020999999999998</v>
      </c>
      <c r="F2165" s="324">
        <v>0</v>
      </c>
      <c r="G2165" s="324">
        <v>1.1499999999999999</v>
      </c>
      <c r="H2165" s="324">
        <v>0.9</v>
      </c>
      <c r="I2165" s="324">
        <v>1.22</v>
      </c>
      <c r="J2165" s="326">
        <v>40</v>
      </c>
      <c r="K2165" s="326">
        <v>125</v>
      </c>
      <c r="L2165" s="326">
        <v>1</v>
      </c>
      <c r="M2165" s="324">
        <v>7.3</v>
      </c>
      <c r="N2165" s="324">
        <v>7.3</v>
      </c>
      <c r="O2165" s="324">
        <v>3.2</v>
      </c>
      <c r="P2165" s="324">
        <v>101</v>
      </c>
      <c r="Q2165" s="324" t="s">
        <v>293</v>
      </c>
      <c r="R2165" s="324">
        <v>1</v>
      </c>
      <c r="S2165" s="324">
        <v>0</v>
      </c>
      <c r="T2165" s="324">
        <v>1000</v>
      </c>
      <c r="U2165" s="324">
        <v>0.75</v>
      </c>
      <c r="V2165" s="324">
        <v>0</v>
      </c>
      <c r="W2165" s="324">
        <v>1.7331000000000001E-7</v>
      </c>
      <c r="X2165" s="324">
        <v>109.23535253227408</v>
      </c>
      <c r="Y2165" s="324">
        <v>0.72</v>
      </c>
      <c r="Z2165" s="324">
        <v>2.1</v>
      </c>
      <c r="AA2165" s="324">
        <v>1.7331000000000001E-7</v>
      </c>
      <c r="AB2165" s="324">
        <v>109.23535253227408</v>
      </c>
      <c r="AC2165" s="324">
        <v>0.72</v>
      </c>
      <c r="AD2165" s="324">
        <v>2.1</v>
      </c>
      <c r="AE2165" s="324">
        <v>1.7331000000000001E-7</v>
      </c>
      <c r="AF2165" s="324">
        <v>109.23535253227408</v>
      </c>
      <c r="AG2165" s="324">
        <v>0.72</v>
      </c>
      <c r="AH2165" s="324">
        <v>2.1</v>
      </c>
      <c r="AI2165" s="324">
        <v>0</v>
      </c>
      <c r="AJ2165" s="324">
        <v>0</v>
      </c>
      <c r="AK2165" s="324">
        <v>0</v>
      </c>
      <c r="AL2165" s="324">
        <v>0</v>
      </c>
      <c r="AM2165" s="396">
        <v>0</v>
      </c>
      <c r="AN2165" s="324">
        <v>0</v>
      </c>
      <c r="AO2165" s="324">
        <v>1000000000</v>
      </c>
      <c r="AP2165" s="324">
        <v>0</v>
      </c>
      <c r="AQ2165" s="324">
        <v>0</v>
      </c>
      <c r="AR2165" s="324">
        <v>0</v>
      </c>
      <c r="AS2165" s="324">
        <v>744778133</v>
      </c>
      <c r="AT2165" s="324">
        <v>0</v>
      </c>
      <c r="AU2165" s="324">
        <v>0</v>
      </c>
      <c r="AV2165" s="324">
        <v>0</v>
      </c>
      <c r="AW2165" s="311"/>
      <c r="AX2165" s="311"/>
      <c r="AY2165" s="311"/>
      <c r="AZ2165" s="311"/>
      <c r="BA2165" s="311"/>
      <c r="BB2165" s="311"/>
      <c r="BC2165" s="311"/>
      <c r="BD2165" s="311"/>
      <c r="BE2165" s="311"/>
      <c r="BF2165" s="311"/>
      <c r="BG2165" s="311"/>
      <c r="BH2165" s="311"/>
      <c r="BI2165" s="311"/>
      <c r="BJ2165" s="311"/>
      <c r="BK2165" s="311"/>
      <c r="BL2165" s="311"/>
      <c r="BM2165" s="311"/>
      <c r="BN2165" s="311"/>
      <c r="BO2165" s="311"/>
      <c r="BP2165" s="311"/>
      <c r="BQ2165" s="311"/>
      <c r="BR2165" s="311"/>
      <c r="BS2165" s="311"/>
      <c r="BT2165" s="311"/>
      <c r="BU2165" s="311"/>
      <c r="BV2165" s="311"/>
      <c r="BW2165" s="311"/>
      <c r="BX2165" s="311"/>
      <c r="BY2165" s="311"/>
      <c r="BZ2165" s="311"/>
      <c r="CA2165" s="311"/>
      <c r="CB2165" s="311"/>
      <c r="CC2165" s="311"/>
      <c r="CD2165" s="311"/>
      <c r="CE2165" s="311"/>
      <c r="CF2165" s="311"/>
      <c r="CG2165" s="311"/>
      <c r="CH2165" s="311"/>
      <c r="CI2165" s="311"/>
      <c r="CJ2165" s="311"/>
      <c r="CK2165" s="311"/>
      <c r="CL2165" s="311"/>
      <c r="CM2165" s="311"/>
      <c r="CN2165" s="311"/>
      <c r="CO2165" s="311"/>
      <c r="CP2165" s="311"/>
      <c r="CQ2165" s="311"/>
      <c r="CR2165" s="311"/>
      <c r="CS2165" s="311"/>
      <c r="CT2165" s="311"/>
      <c r="CU2165" s="311"/>
      <c r="CV2165" s="311"/>
      <c r="CW2165" s="311"/>
      <c r="CX2165" s="311"/>
      <c r="CY2165" s="311"/>
    </row>
    <row r="2166" spans="1:103" s="390" customFormat="1">
      <c r="A2166" s="324" t="s">
        <v>2347</v>
      </c>
      <c r="B2166" s="324">
        <v>744778139</v>
      </c>
      <c r="C2166" s="324">
        <v>39</v>
      </c>
      <c r="D2166" s="324">
        <v>20</v>
      </c>
      <c r="E2166" s="395">
        <v>0.32100000000000001</v>
      </c>
      <c r="F2166" s="324">
        <v>0</v>
      </c>
      <c r="G2166" s="324">
        <v>1.1000000000000001</v>
      </c>
      <c r="H2166" s="324">
        <v>0.9</v>
      </c>
      <c r="I2166" s="324">
        <v>1.03</v>
      </c>
      <c r="J2166" s="326">
        <v>40</v>
      </c>
      <c r="K2166" s="326">
        <v>125</v>
      </c>
      <c r="L2166" s="326">
        <v>1</v>
      </c>
      <c r="M2166" s="324">
        <v>7.3</v>
      </c>
      <c r="N2166" s="324">
        <v>7.3</v>
      </c>
      <c r="O2166" s="324">
        <v>3.2</v>
      </c>
      <c r="P2166" s="324">
        <v>101</v>
      </c>
      <c r="Q2166" s="324" t="s">
        <v>293</v>
      </c>
      <c r="R2166" s="324">
        <v>1</v>
      </c>
      <c r="S2166" s="324">
        <v>0</v>
      </c>
      <c r="T2166" s="324">
        <v>1000</v>
      </c>
      <c r="U2166" s="324">
        <v>0.75</v>
      </c>
      <c r="V2166" s="324">
        <v>0</v>
      </c>
      <c r="W2166" s="324">
        <v>1.7331000000000001E-7</v>
      </c>
      <c r="X2166" s="324">
        <v>120.63099288586452</v>
      </c>
      <c r="Y2166" s="324">
        <v>0.72</v>
      </c>
      <c r="Z2166" s="324">
        <v>2.1</v>
      </c>
      <c r="AA2166" s="324">
        <v>1.7331000000000001E-7</v>
      </c>
      <c r="AB2166" s="324">
        <v>120.63099288586452</v>
      </c>
      <c r="AC2166" s="324">
        <v>0.72</v>
      </c>
      <c r="AD2166" s="324">
        <v>2.1</v>
      </c>
      <c r="AE2166" s="324">
        <v>1.7331000000000001E-7</v>
      </c>
      <c r="AF2166" s="324">
        <v>120.63099288586452</v>
      </c>
      <c r="AG2166" s="324">
        <v>0.72</v>
      </c>
      <c r="AH2166" s="324">
        <v>2.1</v>
      </c>
      <c r="AI2166" s="324">
        <v>0</v>
      </c>
      <c r="AJ2166" s="324">
        <v>0</v>
      </c>
      <c r="AK2166" s="324">
        <v>0</v>
      </c>
      <c r="AL2166" s="324">
        <v>0</v>
      </c>
      <c r="AM2166" s="396">
        <v>0</v>
      </c>
      <c r="AN2166" s="324">
        <v>0</v>
      </c>
      <c r="AO2166" s="324">
        <v>1000000000</v>
      </c>
      <c r="AP2166" s="324">
        <v>0</v>
      </c>
      <c r="AQ2166" s="324">
        <v>0</v>
      </c>
      <c r="AR2166" s="324">
        <v>0</v>
      </c>
      <c r="AS2166" s="324">
        <v>744778139</v>
      </c>
      <c r="AT2166" s="324">
        <v>0</v>
      </c>
      <c r="AU2166" s="324">
        <v>0</v>
      </c>
      <c r="AV2166" s="324">
        <v>0</v>
      </c>
      <c r="AW2166" s="311"/>
      <c r="AX2166" s="311"/>
      <c r="AY2166" s="311"/>
      <c r="AZ2166" s="311"/>
      <c r="BA2166" s="311"/>
      <c r="BB2166" s="311"/>
      <c r="BC2166" s="311"/>
      <c r="BD2166" s="311"/>
      <c r="BE2166" s="311"/>
      <c r="BF2166" s="311"/>
      <c r="BG2166" s="311"/>
      <c r="BH2166" s="311"/>
      <c r="BI2166" s="311"/>
      <c r="BJ2166" s="311"/>
      <c r="BK2166" s="311"/>
      <c r="BL2166" s="311"/>
      <c r="BM2166" s="311"/>
      <c r="BN2166" s="311"/>
      <c r="BO2166" s="311"/>
      <c r="BP2166" s="311"/>
      <c r="BQ2166" s="311"/>
      <c r="BR2166" s="311"/>
      <c r="BS2166" s="311"/>
      <c r="BT2166" s="311"/>
      <c r="BU2166" s="311"/>
      <c r="BV2166" s="311"/>
      <c r="BW2166" s="311"/>
      <c r="BX2166" s="311"/>
      <c r="BY2166" s="311"/>
      <c r="BZ2166" s="311"/>
      <c r="CA2166" s="311"/>
      <c r="CB2166" s="311"/>
      <c r="CC2166" s="311"/>
      <c r="CD2166" s="311"/>
      <c r="CE2166" s="311"/>
      <c r="CF2166" s="311"/>
      <c r="CG2166" s="311"/>
      <c r="CH2166" s="311"/>
      <c r="CI2166" s="311"/>
      <c r="CJ2166" s="311"/>
      <c r="CK2166" s="311"/>
      <c r="CL2166" s="311"/>
      <c r="CM2166" s="311"/>
      <c r="CN2166" s="311"/>
      <c r="CO2166" s="311"/>
      <c r="CP2166" s="311"/>
      <c r="CQ2166" s="311"/>
      <c r="CR2166" s="311"/>
      <c r="CS2166" s="311"/>
      <c r="CT2166" s="311"/>
      <c r="CU2166" s="311"/>
      <c r="CV2166" s="311"/>
      <c r="CW2166" s="311"/>
      <c r="CX2166" s="311"/>
      <c r="CY2166" s="311"/>
    </row>
    <row r="2167" spans="1:103" s="390" customFormat="1">
      <c r="A2167" s="324" t="s">
        <v>2347</v>
      </c>
      <c r="B2167" s="324">
        <v>744778147</v>
      </c>
      <c r="C2167" s="324">
        <v>47</v>
      </c>
      <c r="D2167" s="324">
        <v>20</v>
      </c>
      <c r="E2167" s="395">
        <v>0.35910000000000003</v>
      </c>
      <c r="F2167" s="324">
        <v>0</v>
      </c>
      <c r="G2167" s="324">
        <v>1</v>
      </c>
      <c r="H2167" s="324">
        <v>0.9</v>
      </c>
      <c r="I2167" s="324">
        <v>0.85</v>
      </c>
      <c r="J2167" s="326">
        <v>40</v>
      </c>
      <c r="K2167" s="326">
        <v>125</v>
      </c>
      <c r="L2167" s="326">
        <v>1</v>
      </c>
      <c r="M2167" s="324">
        <v>7.3</v>
      </c>
      <c r="N2167" s="324">
        <v>7.3</v>
      </c>
      <c r="O2167" s="324">
        <v>3.2</v>
      </c>
      <c r="P2167" s="324">
        <v>101</v>
      </c>
      <c r="Q2167" s="324" t="s">
        <v>293</v>
      </c>
      <c r="R2167" s="324">
        <v>1</v>
      </c>
      <c r="S2167" s="324">
        <v>0</v>
      </c>
      <c r="T2167" s="324">
        <v>1000</v>
      </c>
      <c r="U2167" s="324">
        <v>0.75</v>
      </c>
      <c r="V2167" s="324">
        <v>0</v>
      </c>
      <c r="W2167" s="324">
        <v>1.7331000000000001E-7</v>
      </c>
      <c r="X2167" s="324">
        <v>136.42960812772134</v>
      </c>
      <c r="Y2167" s="324">
        <v>0.72</v>
      </c>
      <c r="Z2167" s="324">
        <v>2.1</v>
      </c>
      <c r="AA2167" s="324">
        <v>1.7331000000000001E-7</v>
      </c>
      <c r="AB2167" s="324">
        <v>136.42960812772134</v>
      </c>
      <c r="AC2167" s="324">
        <v>0.72</v>
      </c>
      <c r="AD2167" s="324">
        <v>2.1</v>
      </c>
      <c r="AE2167" s="324">
        <v>1.7331000000000001E-7</v>
      </c>
      <c r="AF2167" s="324">
        <v>136.42960812772134</v>
      </c>
      <c r="AG2167" s="324">
        <v>0.72</v>
      </c>
      <c r="AH2167" s="324">
        <v>2.1</v>
      </c>
      <c r="AI2167" s="324">
        <v>0</v>
      </c>
      <c r="AJ2167" s="324">
        <v>0</v>
      </c>
      <c r="AK2167" s="324">
        <v>0</v>
      </c>
      <c r="AL2167" s="324">
        <v>0</v>
      </c>
      <c r="AM2167" s="396">
        <v>0</v>
      </c>
      <c r="AN2167" s="324">
        <v>0</v>
      </c>
      <c r="AO2167" s="324">
        <v>1000000000</v>
      </c>
      <c r="AP2167" s="324">
        <v>0</v>
      </c>
      <c r="AQ2167" s="324">
        <v>0</v>
      </c>
      <c r="AR2167" s="324">
        <v>0</v>
      </c>
      <c r="AS2167" s="324">
        <v>744778147</v>
      </c>
      <c r="AT2167" s="324">
        <v>0</v>
      </c>
      <c r="AU2167" s="324">
        <v>0</v>
      </c>
      <c r="AV2167" s="324">
        <v>0</v>
      </c>
      <c r="AW2167" s="311"/>
      <c r="AX2167" s="311"/>
      <c r="AY2167" s="311"/>
      <c r="AZ2167" s="311"/>
      <c r="BA2167" s="311"/>
      <c r="BB2167" s="311"/>
      <c r="BC2167" s="311"/>
      <c r="BD2167" s="311"/>
      <c r="BE2167" s="311"/>
      <c r="BF2167" s="311"/>
      <c r="BG2167" s="311"/>
      <c r="BH2167" s="311"/>
      <c r="BI2167" s="311"/>
      <c r="BJ2167" s="311"/>
      <c r="BK2167" s="311"/>
      <c r="BL2167" s="311"/>
      <c r="BM2167" s="311"/>
      <c r="BN2167" s="311"/>
      <c r="BO2167" s="311"/>
      <c r="BP2167" s="311"/>
      <c r="BQ2167" s="311"/>
      <c r="BR2167" s="311"/>
      <c r="BS2167" s="311"/>
      <c r="BT2167" s="311"/>
      <c r="BU2167" s="311"/>
      <c r="BV2167" s="311"/>
      <c r="BW2167" s="311"/>
      <c r="BX2167" s="311"/>
      <c r="BY2167" s="311"/>
      <c r="BZ2167" s="311"/>
      <c r="CA2167" s="311"/>
      <c r="CB2167" s="311"/>
      <c r="CC2167" s="311"/>
      <c r="CD2167" s="311"/>
      <c r="CE2167" s="311"/>
      <c r="CF2167" s="311"/>
      <c r="CG2167" s="311"/>
      <c r="CH2167" s="311"/>
      <c r="CI2167" s="311"/>
      <c r="CJ2167" s="311"/>
      <c r="CK2167" s="311"/>
      <c r="CL2167" s="311"/>
      <c r="CM2167" s="311"/>
      <c r="CN2167" s="311"/>
      <c r="CO2167" s="311"/>
      <c r="CP2167" s="311"/>
      <c r="CQ2167" s="311"/>
      <c r="CR2167" s="311"/>
      <c r="CS2167" s="311"/>
      <c r="CT2167" s="311"/>
      <c r="CU2167" s="311"/>
      <c r="CV2167" s="311"/>
      <c r="CW2167" s="311"/>
      <c r="CX2167" s="311"/>
      <c r="CY2167" s="311"/>
    </row>
    <row r="2168" spans="1:103" s="390" customFormat="1">
      <c r="A2168" s="324" t="s">
        <v>2347</v>
      </c>
      <c r="B2168" s="324">
        <v>744778156</v>
      </c>
      <c r="C2168" s="324">
        <v>56</v>
      </c>
      <c r="D2168" s="324">
        <v>20</v>
      </c>
      <c r="E2168" s="395">
        <v>0.47011999999999998</v>
      </c>
      <c r="F2168" s="324">
        <v>0</v>
      </c>
      <c r="G2168" s="324">
        <v>0.88</v>
      </c>
      <c r="H2168" s="324">
        <v>0.9</v>
      </c>
      <c r="I2168" s="324">
        <v>0.84</v>
      </c>
      <c r="J2168" s="326">
        <v>40</v>
      </c>
      <c r="K2168" s="326">
        <v>125</v>
      </c>
      <c r="L2168" s="326">
        <v>1</v>
      </c>
      <c r="M2168" s="324">
        <v>7.3</v>
      </c>
      <c r="N2168" s="324">
        <v>7.3</v>
      </c>
      <c r="O2168" s="324">
        <v>3.2</v>
      </c>
      <c r="P2168" s="324">
        <v>101</v>
      </c>
      <c r="Q2168" s="324" t="s">
        <v>293</v>
      </c>
      <c r="R2168" s="324">
        <v>1</v>
      </c>
      <c r="S2168" s="324">
        <v>0</v>
      </c>
      <c r="T2168" s="324">
        <v>1000</v>
      </c>
      <c r="U2168" s="324">
        <v>0.75</v>
      </c>
      <c r="V2168" s="324">
        <v>0</v>
      </c>
      <c r="W2168" s="324">
        <v>1.7331000000000001E-7</v>
      </c>
      <c r="X2168" s="324">
        <v>144.7402429568364</v>
      </c>
      <c r="Y2168" s="324">
        <v>0.72</v>
      </c>
      <c r="Z2168" s="324">
        <v>2.1</v>
      </c>
      <c r="AA2168" s="324">
        <v>1.7331000000000001E-7</v>
      </c>
      <c r="AB2168" s="324">
        <v>144.7402429568364</v>
      </c>
      <c r="AC2168" s="324">
        <v>0.72</v>
      </c>
      <c r="AD2168" s="324">
        <v>2.1</v>
      </c>
      <c r="AE2168" s="324">
        <v>1.7331000000000001E-7</v>
      </c>
      <c r="AF2168" s="324">
        <v>144.7402429568364</v>
      </c>
      <c r="AG2168" s="324">
        <v>0.72</v>
      </c>
      <c r="AH2168" s="324">
        <v>2.1</v>
      </c>
      <c r="AI2168" s="324">
        <v>0</v>
      </c>
      <c r="AJ2168" s="324">
        <v>0</v>
      </c>
      <c r="AK2168" s="324">
        <v>0</v>
      </c>
      <c r="AL2168" s="324">
        <v>0</v>
      </c>
      <c r="AM2168" s="396">
        <v>0</v>
      </c>
      <c r="AN2168" s="324">
        <v>0</v>
      </c>
      <c r="AO2168" s="324">
        <v>1000000000</v>
      </c>
      <c r="AP2168" s="324">
        <v>0</v>
      </c>
      <c r="AQ2168" s="324">
        <v>0</v>
      </c>
      <c r="AR2168" s="324">
        <v>0</v>
      </c>
      <c r="AS2168" s="324">
        <v>744778156</v>
      </c>
      <c r="AT2168" s="324">
        <v>0</v>
      </c>
      <c r="AU2168" s="324">
        <v>0</v>
      </c>
      <c r="AV2168" s="324">
        <v>0</v>
      </c>
      <c r="AW2168" s="311"/>
      <c r="AX2168" s="311"/>
      <c r="AY2168" s="311"/>
      <c r="AZ2168" s="311"/>
      <c r="BA2168" s="311"/>
      <c r="BB2168" s="311"/>
      <c r="BC2168" s="311"/>
      <c r="BD2168" s="311"/>
      <c r="BE2168" s="311"/>
      <c r="BF2168" s="311"/>
      <c r="BG2168" s="311"/>
      <c r="BH2168" s="311"/>
      <c r="BI2168" s="311"/>
      <c r="BJ2168" s="311"/>
      <c r="BK2168" s="311"/>
      <c r="BL2168" s="311"/>
      <c r="BM2168" s="311"/>
      <c r="BN2168" s="311"/>
      <c r="BO2168" s="311"/>
      <c r="BP2168" s="311"/>
      <c r="BQ2168" s="311"/>
      <c r="BR2168" s="311"/>
      <c r="BS2168" s="311"/>
      <c r="BT2168" s="311"/>
      <c r="BU2168" s="311"/>
      <c r="BV2168" s="311"/>
      <c r="BW2168" s="311"/>
      <c r="BX2168" s="311"/>
      <c r="BY2168" s="311"/>
      <c r="BZ2168" s="311"/>
      <c r="CA2168" s="311"/>
      <c r="CB2168" s="311"/>
      <c r="CC2168" s="311"/>
      <c r="CD2168" s="311"/>
      <c r="CE2168" s="311"/>
      <c r="CF2168" s="311"/>
      <c r="CG2168" s="311"/>
      <c r="CH2168" s="311"/>
      <c r="CI2168" s="311"/>
      <c r="CJ2168" s="311"/>
      <c r="CK2168" s="311"/>
      <c r="CL2168" s="311"/>
      <c r="CM2168" s="311"/>
      <c r="CN2168" s="311"/>
      <c r="CO2168" s="311"/>
      <c r="CP2168" s="311"/>
      <c r="CQ2168" s="311"/>
      <c r="CR2168" s="311"/>
      <c r="CS2168" s="311"/>
      <c r="CT2168" s="311"/>
      <c r="CU2168" s="311"/>
      <c r="CV2168" s="311"/>
      <c r="CW2168" s="311"/>
      <c r="CX2168" s="311"/>
      <c r="CY2168" s="311"/>
    </row>
    <row r="2169" spans="1:103" s="390" customFormat="1">
      <c r="A2169" s="324" t="s">
        <v>2347</v>
      </c>
      <c r="B2169" s="324">
        <v>744778168</v>
      </c>
      <c r="C2169" s="324">
        <v>68</v>
      </c>
      <c r="D2169" s="324">
        <v>20</v>
      </c>
      <c r="E2169" s="395">
        <v>0.52124999999999999</v>
      </c>
      <c r="F2169" s="324">
        <v>0</v>
      </c>
      <c r="G2169" s="324">
        <v>0.84</v>
      </c>
      <c r="H2169" s="324">
        <v>0.9</v>
      </c>
      <c r="I2169" s="324">
        <v>0.74</v>
      </c>
      <c r="J2169" s="326">
        <v>40</v>
      </c>
      <c r="K2169" s="326">
        <v>125</v>
      </c>
      <c r="L2169" s="326">
        <v>1</v>
      </c>
      <c r="M2169" s="324">
        <v>7.3</v>
      </c>
      <c r="N2169" s="324">
        <v>7.3</v>
      </c>
      <c r="O2169" s="324">
        <v>3.2</v>
      </c>
      <c r="P2169" s="324">
        <v>101</v>
      </c>
      <c r="Q2169" s="324" t="s">
        <v>293</v>
      </c>
      <c r="R2169" s="324">
        <v>1</v>
      </c>
      <c r="S2169" s="324">
        <v>0</v>
      </c>
      <c r="T2169" s="324">
        <v>1000</v>
      </c>
      <c r="U2169" s="324">
        <v>0.75</v>
      </c>
      <c r="V2169" s="324">
        <v>0</v>
      </c>
      <c r="W2169" s="324">
        <v>1.7331000000000001E-7</v>
      </c>
      <c r="X2169" s="324">
        <v>162.40745163601622</v>
      </c>
      <c r="Y2169" s="324">
        <v>0.72</v>
      </c>
      <c r="Z2169" s="324">
        <v>2.1</v>
      </c>
      <c r="AA2169" s="324">
        <v>1.7331000000000001E-7</v>
      </c>
      <c r="AB2169" s="324">
        <v>162.40745163601622</v>
      </c>
      <c r="AC2169" s="324">
        <v>0.72</v>
      </c>
      <c r="AD2169" s="324">
        <v>2.1</v>
      </c>
      <c r="AE2169" s="324">
        <v>1.7331000000000001E-7</v>
      </c>
      <c r="AF2169" s="324">
        <v>162.40745163601622</v>
      </c>
      <c r="AG2169" s="324">
        <v>0.72</v>
      </c>
      <c r="AH2169" s="324">
        <v>2.1</v>
      </c>
      <c r="AI2169" s="324">
        <v>0</v>
      </c>
      <c r="AJ2169" s="324">
        <v>0</v>
      </c>
      <c r="AK2169" s="324">
        <v>0</v>
      </c>
      <c r="AL2169" s="324">
        <v>0</v>
      </c>
      <c r="AM2169" s="396">
        <v>0</v>
      </c>
      <c r="AN2169" s="324">
        <v>0</v>
      </c>
      <c r="AO2169" s="324">
        <v>1000000000</v>
      </c>
      <c r="AP2169" s="324">
        <v>0</v>
      </c>
      <c r="AQ2169" s="324">
        <v>0</v>
      </c>
      <c r="AR2169" s="324">
        <v>0</v>
      </c>
      <c r="AS2169" s="324">
        <v>744778168</v>
      </c>
      <c r="AT2169" s="324">
        <v>0</v>
      </c>
      <c r="AU2169" s="324">
        <v>0</v>
      </c>
      <c r="AV2169" s="324">
        <v>0</v>
      </c>
      <c r="AW2169" s="311"/>
      <c r="AX2169" s="311"/>
      <c r="AY2169" s="311"/>
      <c r="AZ2169" s="311"/>
      <c r="BA2169" s="311"/>
      <c r="BB2169" s="311"/>
      <c r="BC2169" s="311"/>
      <c r="BD2169" s="311"/>
      <c r="BE2169" s="311"/>
      <c r="BF2169" s="311"/>
      <c r="BG2169" s="311"/>
      <c r="BH2169" s="311"/>
      <c r="BI2169" s="311"/>
      <c r="BJ2169" s="311"/>
      <c r="BK2169" s="311"/>
      <c r="BL2169" s="311"/>
      <c r="BM2169" s="311"/>
      <c r="BN2169" s="311"/>
      <c r="BO2169" s="311"/>
      <c r="BP2169" s="311"/>
      <c r="BQ2169" s="311"/>
      <c r="BR2169" s="311"/>
      <c r="BS2169" s="311"/>
      <c r="BT2169" s="311"/>
      <c r="BU2169" s="311"/>
      <c r="BV2169" s="311"/>
      <c r="BW2169" s="311"/>
      <c r="BX2169" s="311"/>
      <c r="BY2169" s="311"/>
      <c r="BZ2169" s="311"/>
      <c r="CA2169" s="311"/>
      <c r="CB2169" s="311"/>
      <c r="CC2169" s="311"/>
      <c r="CD2169" s="311"/>
      <c r="CE2169" s="311"/>
      <c r="CF2169" s="311"/>
      <c r="CG2169" s="311"/>
      <c r="CH2169" s="311"/>
      <c r="CI2169" s="311"/>
      <c r="CJ2169" s="311"/>
      <c r="CK2169" s="311"/>
      <c r="CL2169" s="311"/>
      <c r="CM2169" s="311"/>
      <c r="CN2169" s="311"/>
      <c r="CO2169" s="311"/>
      <c r="CP2169" s="311"/>
      <c r="CQ2169" s="311"/>
      <c r="CR2169" s="311"/>
      <c r="CS2169" s="311"/>
      <c r="CT2169" s="311"/>
      <c r="CU2169" s="311"/>
      <c r="CV2169" s="311"/>
      <c r="CW2169" s="311"/>
      <c r="CX2169" s="311"/>
      <c r="CY2169" s="311"/>
    </row>
    <row r="2170" spans="1:103" s="390" customFormat="1">
      <c r="A2170" s="324" t="s">
        <v>2347</v>
      </c>
      <c r="B2170" s="324">
        <v>744778182</v>
      </c>
      <c r="C2170" s="324">
        <v>82</v>
      </c>
      <c r="D2170" s="324">
        <v>20</v>
      </c>
      <c r="E2170" s="395">
        <v>0.68975999999999993</v>
      </c>
      <c r="F2170" s="324">
        <v>0</v>
      </c>
      <c r="G2170" s="324">
        <v>0.78</v>
      </c>
      <c r="H2170" s="324">
        <v>0.9</v>
      </c>
      <c r="I2170" s="324">
        <v>0.69</v>
      </c>
      <c r="J2170" s="326">
        <v>40</v>
      </c>
      <c r="K2170" s="326">
        <v>125</v>
      </c>
      <c r="L2170" s="326">
        <v>1</v>
      </c>
      <c r="M2170" s="324">
        <v>7.3</v>
      </c>
      <c r="N2170" s="324">
        <v>7.3</v>
      </c>
      <c r="O2170" s="324">
        <v>3.2</v>
      </c>
      <c r="P2170" s="324">
        <v>101</v>
      </c>
      <c r="Q2170" s="324" t="s">
        <v>293</v>
      </c>
      <c r="R2170" s="324">
        <v>1</v>
      </c>
      <c r="S2170" s="324">
        <v>0</v>
      </c>
      <c r="T2170" s="324">
        <v>1000</v>
      </c>
      <c r="U2170" s="324">
        <v>0.75</v>
      </c>
      <c r="V2170" s="324">
        <v>0</v>
      </c>
      <c r="W2170" s="324">
        <v>1.7331000000000001E-7</v>
      </c>
      <c r="X2170" s="324">
        <v>173.83930464278143</v>
      </c>
      <c r="Y2170" s="324">
        <v>0.72</v>
      </c>
      <c r="Z2170" s="324">
        <v>2.1</v>
      </c>
      <c r="AA2170" s="324">
        <v>1.7331000000000001E-7</v>
      </c>
      <c r="AB2170" s="324">
        <v>173.83930464278143</v>
      </c>
      <c r="AC2170" s="324">
        <v>0.72</v>
      </c>
      <c r="AD2170" s="324">
        <v>2.1</v>
      </c>
      <c r="AE2170" s="324">
        <v>1.7331000000000001E-7</v>
      </c>
      <c r="AF2170" s="324">
        <v>173.83930464278143</v>
      </c>
      <c r="AG2170" s="324">
        <v>0.72</v>
      </c>
      <c r="AH2170" s="324">
        <v>2.1</v>
      </c>
      <c r="AI2170" s="324">
        <v>0</v>
      </c>
      <c r="AJ2170" s="324">
        <v>0</v>
      </c>
      <c r="AK2170" s="324">
        <v>0</v>
      </c>
      <c r="AL2170" s="324">
        <v>0</v>
      </c>
      <c r="AM2170" s="396">
        <v>0</v>
      </c>
      <c r="AN2170" s="324">
        <v>0</v>
      </c>
      <c r="AO2170" s="324">
        <v>1000000000</v>
      </c>
      <c r="AP2170" s="324">
        <v>0</v>
      </c>
      <c r="AQ2170" s="324">
        <v>0</v>
      </c>
      <c r="AR2170" s="324">
        <v>0</v>
      </c>
      <c r="AS2170" s="324">
        <v>744778182</v>
      </c>
      <c r="AT2170" s="324">
        <v>0</v>
      </c>
      <c r="AU2170" s="324">
        <v>0</v>
      </c>
      <c r="AV2170" s="324">
        <v>0</v>
      </c>
      <c r="AW2170" s="311"/>
      <c r="AX2170" s="311"/>
      <c r="AY2170" s="311"/>
      <c r="AZ2170" s="311"/>
      <c r="BA2170" s="311"/>
      <c r="BB2170" s="311"/>
      <c r="BC2170" s="311"/>
      <c r="BD2170" s="311"/>
      <c r="BE2170" s="311"/>
      <c r="BF2170" s="311"/>
      <c r="BG2170" s="311"/>
      <c r="BH2170" s="311"/>
      <c r="BI2170" s="311"/>
      <c r="BJ2170" s="311"/>
      <c r="BK2170" s="311"/>
      <c r="BL2170" s="311"/>
      <c r="BM2170" s="311"/>
      <c r="BN2170" s="311"/>
      <c r="BO2170" s="311"/>
      <c r="BP2170" s="311"/>
      <c r="BQ2170" s="311"/>
      <c r="BR2170" s="311"/>
      <c r="BS2170" s="311"/>
      <c r="BT2170" s="311"/>
      <c r="BU2170" s="311"/>
      <c r="BV2170" s="311"/>
      <c r="BW2170" s="311"/>
      <c r="BX2170" s="311"/>
      <c r="BY2170" s="311"/>
      <c r="BZ2170" s="311"/>
      <c r="CA2170" s="311"/>
      <c r="CB2170" s="311"/>
      <c r="CC2170" s="311"/>
      <c r="CD2170" s="311"/>
      <c r="CE2170" s="311"/>
      <c r="CF2170" s="311"/>
      <c r="CG2170" s="311"/>
      <c r="CH2170" s="311"/>
      <c r="CI2170" s="311"/>
      <c r="CJ2170" s="311"/>
      <c r="CK2170" s="311"/>
      <c r="CL2170" s="311"/>
      <c r="CM2170" s="311"/>
      <c r="CN2170" s="311"/>
      <c r="CO2170" s="311"/>
      <c r="CP2170" s="311"/>
      <c r="CQ2170" s="311"/>
      <c r="CR2170" s="311"/>
      <c r="CS2170" s="311"/>
      <c r="CT2170" s="311"/>
      <c r="CU2170" s="311"/>
      <c r="CV2170" s="311"/>
      <c r="CW2170" s="311"/>
      <c r="CX2170" s="311"/>
      <c r="CY2170" s="311"/>
    </row>
    <row r="2171" spans="1:103" s="390" customFormat="1">
      <c r="A2171" s="324" t="s">
        <v>2347</v>
      </c>
      <c r="B2171" s="324">
        <v>74477820</v>
      </c>
      <c r="C2171" s="324">
        <v>100</v>
      </c>
      <c r="D2171" s="324">
        <v>20</v>
      </c>
      <c r="E2171" s="395">
        <v>0.78974999999999995</v>
      </c>
      <c r="F2171" s="324">
        <v>0</v>
      </c>
      <c r="G2171" s="324">
        <v>0.76</v>
      </c>
      <c r="H2171" s="324">
        <v>0.9</v>
      </c>
      <c r="I2171" s="324">
        <v>0.62</v>
      </c>
      <c r="J2171" s="326">
        <v>40</v>
      </c>
      <c r="K2171" s="326">
        <v>125</v>
      </c>
      <c r="L2171" s="326">
        <v>1</v>
      </c>
      <c r="M2171" s="324">
        <v>7.3</v>
      </c>
      <c r="N2171" s="324">
        <v>7.3</v>
      </c>
      <c r="O2171" s="324">
        <v>3.2</v>
      </c>
      <c r="P2171" s="324">
        <v>101</v>
      </c>
      <c r="Q2171" s="324" t="s">
        <v>293</v>
      </c>
      <c r="R2171" s="324">
        <v>1</v>
      </c>
      <c r="S2171" s="324">
        <v>0</v>
      </c>
      <c r="T2171" s="324">
        <v>1000</v>
      </c>
      <c r="U2171" s="324">
        <v>0.75</v>
      </c>
      <c r="V2171" s="324">
        <v>0</v>
      </c>
      <c r="W2171" s="324">
        <v>1.7331000000000001E-7</v>
      </c>
      <c r="X2171" s="324">
        <v>194.51468585878234</v>
      </c>
      <c r="Y2171" s="324">
        <v>0.72</v>
      </c>
      <c r="Z2171" s="324">
        <v>2.1</v>
      </c>
      <c r="AA2171" s="324">
        <v>1.7331000000000001E-7</v>
      </c>
      <c r="AB2171" s="324">
        <v>194.51468585878234</v>
      </c>
      <c r="AC2171" s="324">
        <v>0.72</v>
      </c>
      <c r="AD2171" s="324">
        <v>2.1</v>
      </c>
      <c r="AE2171" s="324">
        <v>1.7331000000000001E-7</v>
      </c>
      <c r="AF2171" s="324">
        <v>194.51468585878234</v>
      </c>
      <c r="AG2171" s="324">
        <v>0.72</v>
      </c>
      <c r="AH2171" s="324">
        <v>2.1</v>
      </c>
      <c r="AI2171" s="324">
        <v>0</v>
      </c>
      <c r="AJ2171" s="324">
        <v>0</v>
      </c>
      <c r="AK2171" s="324">
        <v>0</v>
      </c>
      <c r="AL2171" s="324">
        <v>0</v>
      </c>
      <c r="AM2171" s="396">
        <v>0</v>
      </c>
      <c r="AN2171" s="324">
        <v>0</v>
      </c>
      <c r="AO2171" s="324">
        <v>1000000000</v>
      </c>
      <c r="AP2171" s="324">
        <v>0</v>
      </c>
      <c r="AQ2171" s="324">
        <v>0</v>
      </c>
      <c r="AR2171" s="324">
        <v>0</v>
      </c>
      <c r="AS2171" s="324">
        <v>74477820</v>
      </c>
      <c r="AT2171" s="324">
        <v>0</v>
      </c>
      <c r="AU2171" s="324">
        <v>0</v>
      </c>
      <c r="AV2171" s="324">
        <v>0</v>
      </c>
      <c r="AW2171" s="311"/>
      <c r="AX2171" s="311"/>
      <c r="AY2171" s="311"/>
      <c r="AZ2171" s="311"/>
      <c r="BA2171" s="311"/>
      <c r="BB2171" s="311"/>
      <c r="BC2171" s="311"/>
      <c r="BD2171" s="311"/>
      <c r="BE2171" s="311"/>
      <c r="BF2171" s="311"/>
      <c r="BG2171" s="311"/>
      <c r="BH2171" s="311"/>
      <c r="BI2171" s="311"/>
      <c r="BJ2171" s="311"/>
      <c r="BK2171" s="311"/>
      <c r="BL2171" s="311"/>
      <c r="BM2171" s="311"/>
      <c r="BN2171" s="311"/>
      <c r="BO2171" s="311"/>
      <c r="BP2171" s="311"/>
      <c r="BQ2171" s="311"/>
      <c r="BR2171" s="311"/>
      <c r="BS2171" s="311"/>
      <c r="BT2171" s="311"/>
      <c r="BU2171" s="311"/>
      <c r="BV2171" s="311"/>
      <c r="BW2171" s="311"/>
      <c r="BX2171" s="311"/>
      <c r="BY2171" s="311"/>
      <c r="BZ2171" s="311"/>
      <c r="CA2171" s="311"/>
      <c r="CB2171" s="311"/>
      <c r="CC2171" s="311"/>
      <c r="CD2171" s="311"/>
      <c r="CE2171" s="311"/>
      <c r="CF2171" s="311"/>
      <c r="CG2171" s="311"/>
      <c r="CH2171" s="311"/>
      <c r="CI2171" s="311"/>
      <c r="CJ2171" s="311"/>
      <c r="CK2171" s="311"/>
      <c r="CL2171" s="311"/>
      <c r="CM2171" s="311"/>
      <c r="CN2171" s="311"/>
      <c r="CO2171" s="311"/>
      <c r="CP2171" s="311"/>
      <c r="CQ2171" s="311"/>
      <c r="CR2171" s="311"/>
      <c r="CS2171" s="311"/>
      <c r="CT2171" s="311"/>
      <c r="CU2171" s="311"/>
      <c r="CV2171" s="311"/>
      <c r="CW2171" s="311"/>
      <c r="CX2171" s="311"/>
      <c r="CY2171" s="311"/>
    </row>
    <row r="2172" spans="1:103" s="390" customFormat="1">
      <c r="A2172" s="324" t="s">
        <v>2347</v>
      </c>
      <c r="B2172" s="324">
        <v>744778212</v>
      </c>
      <c r="C2172" s="324">
        <v>120</v>
      </c>
      <c r="D2172" s="324">
        <v>20</v>
      </c>
      <c r="E2172" s="395">
        <v>0.88759999999999994</v>
      </c>
      <c r="F2172" s="324">
        <v>0</v>
      </c>
      <c r="G2172" s="324">
        <v>0.68</v>
      </c>
      <c r="H2172" s="324">
        <v>0.9</v>
      </c>
      <c r="I2172" s="324">
        <v>0.6</v>
      </c>
      <c r="J2172" s="326">
        <v>40</v>
      </c>
      <c r="K2172" s="326">
        <v>125</v>
      </c>
      <c r="L2172" s="326">
        <v>1</v>
      </c>
      <c r="M2172" s="324">
        <v>7.3</v>
      </c>
      <c r="N2172" s="324">
        <v>7.3</v>
      </c>
      <c r="O2172" s="324">
        <v>3.2</v>
      </c>
      <c r="P2172" s="324">
        <v>101</v>
      </c>
      <c r="Q2172" s="324" t="s">
        <v>293</v>
      </c>
      <c r="R2172" s="324">
        <v>1</v>
      </c>
      <c r="S2172" s="324">
        <v>0</v>
      </c>
      <c r="T2172" s="324">
        <v>1000</v>
      </c>
      <c r="U2172" s="324">
        <v>0.75</v>
      </c>
      <c r="V2172" s="324">
        <v>0</v>
      </c>
      <c r="W2172" s="324">
        <v>1.7331000000000001E-7</v>
      </c>
      <c r="X2172" s="324">
        <v>207.72027003635105</v>
      </c>
      <c r="Y2172" s="324">
        <v>0.72</v>
      </c>
      <c r="Z2172" s="324">
        <v>2.1</v>
      </c>
      <c r="AA2172" s="324">
        <v>1.7331000000000001E-7</v>
      </c>
      <c r="AB2172" s="324">
        <v>207.72027003635105</v>
      </c>
      <c r="AC2172" s="324">
        <v>0.72</v>
      </c>
      <c r="AD2172" s="324">
        <v>2.1</v>
      </c>
      <c r="AE2172" s="324">
        <v>1.7331000000000001E-7</v>
      </c>
      <c r="AF2172" s="324">
        <v>207.72027003635105</v>
      </c>
      <c r="AG2172" s="324">
        <v>0.72</v>
      </c>
      <c r="AH2172" s="324">
        <v>2.1</v>
      </c>
      <c r="AI2172" s="324">
        <v>0</v>
      </c>
      <c r="AJ2172" s="324">
        <v>0</v>
      </c>
      <c r="AK2172" s="324">
        <v>0</v>
      </c>
      <c r="AL2172" s="324">
        <v>0</v>
      </c>
      <c r="AM2172" s="396">
        <v>0</v>
      </c>
      <c r="AN2172" s="324">
        <v>0</v>
      </c>
      <c r="AO2172" s="324">
        <v>1000000000</v>
      </c>
      <c r="AP2172" s="324">
        <v>0</v>
      </c>
      <c r="AQ2172" s="324">
        <v>0</v>
      </c>
      <c r="AR2172" s="324">
        <v>0</v>
      </c>
      <c r="AS2172" s="324">
        <v>744778212</v>
      </c>
      <c r="AT2172" s="324">
        <v>0</v>
      </c>
      <c r="AU2172" s="324">
        <v>0</v>
      </c>
      <c r="AV2172" s="324">
        <v>0</v>
      </c>
      <c r="AW2172" s="311"/>
      <c r="AX2172" s="311"/>
      <c r="AY2172" s="311"/>
      <c r="AZ2172" s="311"/>
      <c r="BA2172" s="311"/>
      <c r="BB2172" s="311"/>
      <c r="BC2172" s="311"/>
      <c r="BD2172" s="311"/>
      <c r="BE2172" s="311"/>
      <c r="BF2172" s="311"/>
      <c r="BG2172" s="311"/>
      <c r="BH2172" s="311"/>
      <c r="BI2172" s="311"/>
      <c r="BJ2172" s="311"/>
      <c r="BK2172" s="311"/>
      <c r="BL2172" s="311"/>
      <c r="BM2172" s="311"/>
      <c r="BN2172" s="311"/>
      <c r="BO2172" s="311"/>
      <c r="BP2172" s="311"/>
      <c r="BQ2172" s="311"/>
      <c r="BR2172" s="311"/>
      <c r="BS2172" s="311"/>
      <c r="BT2172" s="311"/>
      <c r="BU2172" s="311"/>
      <c r="BV2172" s="311"/>
      <c r="BW2172" s="311"/>
      <c r="BX2172" s="311"/>
      <c r="BY2172" s="311"/>
      <c r="BZ2172" s="311"/>
      <c r="CA2172" s="311"/>
      <c r="CB2172" s="311"/>
      <c r="CC2172" s="311"/>
      <c r="CD2172" s="311"/>
      <c r="CE2172" s="311"/>
      <c r="CF2172" s="311"/>
      <c r="CG2172" s="311"/>
      <c r="CH2172" s="311"/>
      <c r="CI2172" s="311"/>
      <c r="CJ2172" s="311"/>
      <c r="CK2172" s="311"/>
      <c r="CL2172" s="311"/>
      <c r="CM2172" s="311"/>
      <c r="CN2172" s="311"/>
      <c r="CO2172" s="311"/>
      <c r="CP2172" s="311"/>
      <c r="CQ2172" s="311"/>
      <c r="CR2172" s="311"/>
      <c r="CS2172" s="311"/>
      <c r="CT2172" s="311"/>
      <c r="CU2172" s="311"/>
      <c r="CV2172" s="311"/>
      <c r="CW2172" s="311"/>
      <c r="CX2172" s="311"/>
      <c r="CY2172" s="311"/>
    </row>
    <row r="2173" spans="1:103" s="390" customFormat="1">
      <c r="A2173" s="324" t="s">
        <v>2347</v>
      </c>
      <c r="B2173" s="324">
        <v>744778215</v>
      </c>
      <c r="C2173" s="324">
        <v>150</v>
      </c>
      <c r="D2173" s="324">
        <v>20</v>
      </c>
      <c r="E2173" s="395">
        <v>1.2671999999999999</v>
      </c>
      <c r="F2173" s="324">
        <v>0</v>
      </c>
      <c r="G2173" s="324">
        <v>0.53</v>
      </c>
      <c r="H2173" s="324">
        <v>0.9</v>
      </c>
      <c r="I2173" s="324">
        <v>0.56000000000000005</v>
      </c>
      <c r="J2173" s="326">
        <v>40</v>
      </c>
      <c r="K2173" s="326">
        <v>125</v>
      </c>
      <c r="L2173" s="326">
        <v>1</v>
      </c>
      <c r="M2173" s="324">
        <v>7.3</v>
      </c>
      <c r="N2173" s="324">
        <v>7.3</v>
      </c>
      <c r="O2173" s="324">
        <v>3.2</v>
      </c>
      <c r="P2173" s="324">
        <v>101</v>
      </c>
      <c r="Q2173" s="324" t="s">
        <v>293</v>
      </c>
      <c r="R2173" s="324">
        <v>1</v>
      </c>
      <c r="S2173" s="324">
        <v>0</v>
      </c>
      <c r="T2173" s="324">
        <v>1000</v>
      </c>
      <c r="U2173" s="324">
        <v>0.75</v>
      </c>
      <c r="V2173" s="324">
        <v>0</v>
      </c>
      <c r="W2173" s="324">
        <v>1.7331000000000001E-7</v>
      </c>
      <c r="X2173" s="324">
        <v>237.83098144918347</v>
      </c>
      <c r="Y2173" s="324">
        <v>0.72</v>
      </c>
      <c r="Z2173" s="324">
        <v>2.1</v>
      </c>
      <c r="AA2173" s="324">
        <v>1.7331000000000001E-7</v>
      </c>
      <c r="AB2173" s="324">
        <v>237.83098144918347</v>
      </c>
      <c r="AC2173" s="324">
        <v>0.72</v>
      </c>
      <c r="AD2173" s="324">
        <v>2.1</v>
      </c>
      <c r="AE2173" s="324">
        <v>1.7331000000000001E-7</v>
      </c>
      <c r="AF2173" s="324">
        <v>237.83098144918347</v>
      </c>
      <c r="AG2173" s="324">
        <v>0.72</v>
      </c>
      <c r="AH2173" s="324">
        <v>2.1</v>
      </c>
      <c r="AI2173" s="324">
        <v>0</v>
      </c>
      <c r="AJ2173" s="324">
        <v>0</v>
      </c>
      <c r="AK2173" s="324">
        <v>0</v>
      </c>
      <c r="AL2173" s="324">
        <v>0</v>
      </c>
      <c r="AM2173" s="396">
        <v>0</v>
      </c>
      <c r="AN2173" s="324">
        <v>0</v>
      </c>
      <c r="AO2173" s="324">
        <v>1000000000</v>
      </c>
      <c r="AP2173" s="324">
        <v>0</v>
      </c>
      <c r="AQ2173" s="324">
        <v>0</v>
      </c>
      <c r="AR2173" s="324">
        <v>0</v>
      </c>
      <c r="AS2173" s="324">
        <v>744778215</v>
      </c>
      <c r="AT2173" s="324">
        <v>0</v>
      </c>
      <c r="AU2173" s="324">
        <v>0</v>
      </c>
      <c r="AV2173" s="324">
        <v>0</v>
      </c>
      <c r="AW2173" s="311"/>
      <c r="AX2173" s="311"/>
      <c r="AY2173" s="311"/>
      <c r="AZ2173" s="311"/>
      <c r="BA2173" s="311"/>
      <c r="BB2173" s="311"/>
      <c r="BC2173" s="311"/>
      <c r="BD2173" s="311"/>
      <c r="BE2173" s="311"/>
      <c r="BF2173" s="311"/>
      <c r="BG2173" s="311"/>
      <c r="BH2173" s="311"/>
      <c r="BI2173" s="311"/>
      <c r="BJ2173" s="311"/>
      <c r="BK2173" s="311"/>
      <c r="BL2173" s="311"/>
      <c r="BM2173" s="311"/>
      <c r="BN2173" s="311"/>
      <c r="BO2173" s="311"/>
      <c r="BP2173" s="311"/>
      <c r="BQ2173" s="311"/>
      <c r="BR2173" s="311"/>
      <c r="BS2173" s="311"/>
      <c r="BT2173" s="311"/>
      <c r="BU2173" s="311"/>
      <c r="BV2173" s="311"/>
      <c r="BW2173" s="311"/>
      <c r="BX2173" s="311"/>
      <c r="BY2173" s="311"/>
      <c r="BZ2173" s="311"/>
      <c r="CA2173" s="311"/>
      <c r="CB2173" s="311"/>
      <c r="CC2173" s="311"/>
      <c r="CD2173" s="311"/>
      <c r="CE2173" s="311"/>
      <c r="CF2173" s="311"/>
      <c r="CG2173" s="311"/>
      <c r="CH2173" s="311"/>
      <c r="CI2173" s="311"/>
      <c r="CJ2173" s="311"/>
      <c r="CK2173" s="311"/>
      <c r="CL2173" s="311"/>
      <c r="CM2173" s="311"/>
      <c r="CN2173" s="311"/>
      <c r="CO2173" s="311"/>
      <c r="CP2173" s="311"/>
      <c r="CQ2173" s="311"/>
      <c r="CR2173" s="311"/>
      <c r="CS2173" s="311"/>
      <c r="CT2173" s="311"/>
      <c r="CU2173" s="311"/>
      <c r="CV2173" s="311"/>
      <c r="CW2173" s="311"/>
      <c r="CX2173" s="311"/>
      <c r="CY2173" s="311"/>
    </row>
    <row r="2174" spans="1:103" s="390" customFormat="1">
      <c r="A2174" s="324" t="s">
        <v>2347</v>
      </c>
      <c r="B2174" s="324">
        <v>744778218</v>
      </c>
      <c r="C2174" s="324">
        <v>180</v>
      </c>
      <c r="D2174" s="324">
        <v>20</v>
      </c>
      <c r="E2174" s="395">
        <v>1.4496</v>
      </c>
      <c r="F2174" s="324">
        <v>0</v>
      </c>
      <c r="G2174" s="324">
        <v>0.5</v>
      </c>
      <c r="H2174" s="324">
        <v>0.9</v>
      </c>
      <c r="I2174" s="324">
        <v>0.49</v>
      </c>
      <c r="J2174" s="326">
        <v>40</v>
      </c>
      <c r="K2174" s="326">
        <v>125</v>
      </c>
      <c r="L2174" s="326">
        <v>1</v>
      </c>
      <c r="M2174" s="324">
        <v>7.3</v>
      </c>
      <c r="N2174" s="324">
        <v>7.3</v>
      </c>
      <c r="O2174" s="324">
        <v>3.2</v>
      </c>
      <c r="P2174" s="324">
        <v>101</v>
      </c>
      <c r="Q2174" s="324" t="s">
        <v>293</v>
      </c>
      <c r="R2174" s="324">
        <v>1</v>
      </c>
      <c r="S2174" s="324">
        <v>0</v>
      </c>
      <c r="T2174" s="324">
        <v>1000</v>
      </c>
      <c r="U2174" s="324">
        <v>0.75</v>
      </c>
      <c r="V2174" s="324">
        <v>0</v>
      </c>
      <c r="W2174" s="324">
        <v>1.7331000000000001E-7</v>
      </c>
      <c r="X2174" s="324">
        <v>259.2539248163618</v>
      </c>
      <c r="Y2174" s="324">
        <v>0.72</v>
      </c>
      <c r="Z2174" s="324">
        <v>2.1</v>
      </c>
      <c r="AA2174" s="324">
        <v>1.7331000000000001E-7</v>
      </c>
      <c r="AB2174" s="324">
        <v>259.2539248163618</v>
      </c>
      <c r="AC2174" s="324">
        <v>0.72</v>
      </c>
      <c r="AD2174" s="324">
        <v>2.1</v>
      </c>
      <c r="AE2174" s="324">
        <v>1.7331000000000001E-7</v>
      </c>
      <c r="AF2174" s="324">
        <v>259.2539248163618</v>
      </c>
      <c r="AG2174" s="324">
        <v>0.72</v>
      </c>
      <c r="AH2174" s="324">
        <v>2.1</v>
      </c>
      <c r="AI2174" s="324">
        <v>0</v>
      </c>
      <c r="AJ2174" s="324">
        <v>0</v>
      </c>
      <c r="AK2174" s="324">
        <v>0</v>
      </c>
      <c r="AL2174" s="324">
        <v>0</v>
      </c>
      <c r="AM2174" s="396">
        <v>0</v>
      </c>
      <c r="AN2174" s="324">
        <v>0</v>
      </c>
      <c r="AO2174" s="324">
        <v>1000000000</v>
      </c>
      <c r="AP2174" s="324">
        <v>0</v>
      </c>
      <c r="AQ2174" s="324">
        <v>0</v>
      </c>
      <c r="AR2174" s="324">
        <v>0</v>
      </c>
      <c r="AS2174" s="324">
        <v>744778218</v>
      </c>
      <c r="AT2174" s="324">
        <v>0</v>
      </c>
      <c r="AU2174" s="324">
        <v>0</v>
      </c>
      <c r="AV2174" s="324">
        <v>0</v>
      </c>
      <c r="AW2174" s="311"/>
      <c r="AX2174" s="311"/>
      <c r="AY2174" s="311"/>
      <c r="AZ2174" s="311"/>
      <c r="BA2174" s="311"/>
      <c r="BB2174" s="311"/>
      <c r="BC2174" s="311"/>
      <c r="BD2174" s="311"/>
      <c r="BE2174" s="311"/>
      <c r="BF2174" s="311"/>
      <c r="BG2174" s="311"/>
      <c r="BH2174" s="311"/>
      <c r="BI2174" s="311"/>
      <c r="BJ2174" s="311"/>
      <c r="BK2174" s="311"/>
      <c r="BL2174" s="311"/>
      <c r="BM2174" s="311"/>
      <c r="BN2174" s="311"/>
      <c r="BO2174" s="311"/>
      <c r="BP2174" s="311"/>
      <c r="BQ2174" s="311"/>
      <c r="BR2174" s="311"/>
      <c r="BS2174" s="311"/>
      <c r="BT2174" s="311"/>
      <c r="BU2174" s="311"/>
      <c r="BV2174" s="311"/>
      <c r="BW2174" s="311"/>
      <c r="BX2174" s="311"/>
      <c r="BY2174" s="311"/>
      <c r="BZ2174" s="311"/>
      <c r="CA2174" s="311"/>
      <c r="CB2174" s="311"/>
      <c r="CC2174" s="311"/>
      <c r="CD2174" s="311"/>
      <c r="CE2174" s="311"/>
      <c r="CF2174" s="311"/>
      <c r="CG2174" s="311"/>
      <c r="CH2174" s="311"/>
      <c r="CI2174" s="311"/>
      <c r="CJ2174" s="311"/>
      <c r="CK2174" s="311"/>
      <c r="CL2174" s="311"/>
      <c r="CM2174" s="311"/>
      <c r="CN2174" s="311"/>
      <c r="CO2174" s="311"/>
      <c r="CP2174" s="311"/>
      <c r="CQ2174" s="311"/>
      <c r="CR2174" s="311"/>
      <c r="CS2174" s="311"/>
      <c r="CT2174" s="311"/>
      <c r="CU2174" s="311"/>
      <c r="CV2174" s="311"/>
      <c r="CW2174" s="311"/>
      <c r="CX2174" s="311"/>
      <c r="CY2174" s="311"/>
    </row>
    <row r="2175" spans="1:103" s="390" customFormat="1">
      <c r="A2175" s="324" t="s">
        <v>2347</v>
      </c>
      <c r="B2175" s="324">
        <v>744778222</v>
      </c>
      <c r="C2175" s="324">
        <v>220</v>
      </c>
      <c r="D2175" s="324">
        <v>20</v>
      </c>
      <c r="E2175" s="395">
        <v>1.647</v>
      </c>
      <c r="F2175" s="324">
        <v>0</v>
      </c>
      <c r="G2175" s="324">
        <v>0.42</v>
      </c>
      <c r="H2175" s="324">
        <v>0.9</v>
      </c>
      <c r="I2175" s="324">
        <v>0.43</v>
      </c>
      <c r="J2175" s="326">
        <v>40</v>
      </c>
      <c r="K2175" s="326">
        <v>125</v>
      </c>
      <c r="L2175" s="326">
        <v>1</v>
      </c>
      <c r="M2175" s="324">
        <v>7.3</v>
      </c>
      <c r="N2175" s="324">
        <v>7.3</v>
      </c>
      <c r="O2175" s="324">
        <v>3.2</v>
      </c>
      <c r="P2175" s="324">
        <v>101</v>
      </c>
      <c r="Q2175" s="324" t="s">
        <v>293</v>
      </c>
      <c r="R2175" s="324">
        <v>1</v>
      </c>
      <c r="S2175" s="324">
        <v>0</v>
      </c>
      <c r="T2175" s="324">
        <v>1000</v>
      </c>
      <c r="U2175" s="324">
        <v>0.75</v>
      </c>
      <c r="V2175" s="324">
        <v>0</v>
      </c>
      <c r="W2175" s="324">
        <v>1.7331000000000001E-7</v>
      </c>
      <c r="X2175" s="324">
        <v>282.37710178410987</v>
      </c>
      <c r="Y2175" s="324">
        <v>0.72</v>
      </c>
      <c r="Z2175" s="324">
        <v>2.1</v>
      </c>
      <c r="AA2175" s="324">
        <v>1.7331000000000001E-7</v>
      </c>
      <c r="AB2175" s="324">
        <v>282.37710178410987</v>
      </c>
      <c r="AC2175" s="324">
        <v>0.72</v>
      </c>
      <c r="AD2175" s="324">
        <v>2.1</v>
      </c>
      <c r="AE2175" s="324">
        <v>1.7331000000000001E-7</v>
      </c>
      <c r="AF2175" s="324">
        <v>282.37710178410987</v>
      </c>
      <c r="AG2175" s="324">
        <v>0.72</v>
      </c>
      <c r="AH2175" s="324">
        <v>2.1</v>
      </c>
      <c r="AI2175" s="324">
        <v>0</v>
      </c>
      <c r="AJ2175" s="324">
        <v>0</v>
      </c>
      <c r="AK2175" s="324">
        <v>0</v>
      </c>
      <c r="AL2175" s="324">
        <v>0</v>
      </c>
      <c r="AM2175" s="396">
        <v>0</v>
      </c>
      <c r="AN2175" s="324">
        <v>0</v>
      </c>
      <c r="AO2175" s="324">
        <v>1000000000</v>
      </c>
      <c r="AP2175" s="324">
        <v>0</v>
      </c>
      <c r="AQ2175" s="324">
        <v>0</v>
      </c>
      <c r="AR2175" s="324">
        <v>0</v>
      </c>
      <c r="AS2175" s="324">
        <v>744778222</v>
      </c>
      <c r="AT2175" s="324">
        <v>0</v>
      </c>
      <c r="AU2175" s="324">
        <v>0</v>
      </c>
      <c r="AV2175" s="324">
        <v>0</v>
      </c>
      <c r="AW2175" s="311"/>
      <c r="AX2175" s="311"/>
      <c r="AY2175" s="311"/>
      <c r="AZ2175" s="311"/>
      <c r="BA2175" s="311"/>
      <c r="BB2175" s="311"/>
      <c r="BC2175" s="311"/>
      <c r="BD2175" s="311"/>
      <c r="BE2175" s="311"/>
      <c r="BF2175" s="311"/>
      <c r="BG2175" s="311"/>
      <c r="BH2175" s="311"/>
      <c r="BI2175" s="311"/>
      <c r="BJ2175" s="311"/>
      <c r="BK2175" s="311"/>
      <c r="BL2175" s="311"/>
      <c r="BM2175" s="311"/>
      <c r="BN2175" s="311"/>
      <c r="BO2175" s="311"/>
      <c r="BP2175" s="311"/>
      <c r="BQ2175" s="311"/>
      <c r="BR2175" s="311"/>
      <c r="BS2175" s="311"/>
      <c r="BT2175" s="311"/>
      <c r="BU2175" s="311"/>
      <c r="BV2175" s="311"/>
      <c r="BW2175" s="311"/>
      <c r="BX2175" s="311"/>
      <c r="BY2175" s="311"/>
      <c r="BZ2175" s="311"/>
      <c r="CA2175" s="311"/>
      <c r="CB2175" s="311"/>
      <c r="CC2175" s="311"/>
      <c r="CD2175" s="311"/>
      <c r="CE2175" s="311"/>
      <c r="CF2175" s="311"/>
      <c r="CG2175" s="311"/>
      <c r="CH2175" s="311"/>
      <c r="CI2175" s="311"/>
      <c r="CJ2175" s="311"/>
      <c r="CK2175" s="311"/>
      <c r="CL2175" s="311"/>
      <c r="CM2175" s="311"/>
      <c r="CN2175" s="311"/>
      <c r="CO2175" s="311"/>
      <c r="CP2175" s="311"/>
      <c r="CQ2175" s="311"/>
      <c r="CR2175" s="311"/>
      <c r="CS2175" s="311"/>
      <c r="CT2175" s="311"/>
      <c r="CU2175" s="311"/>
      <c r="CV2175" s="311"/>
      <c r="CW2175" s="311"/>
      <c r="CX2175" s="311"/>
      <c r="CY2175" s="311"/>
    </row>
    <row r="2176" spans="1:103" s="390" customFormat="1">
      <c r="A2176" s="324" t="s">
        <v>2347</v>
      </c>
      <c r="B2176" s="324">
        <v>744778270</v>
      </c>
      <c r="C2176" s="324">
        <v>270</v>
      </c>
      <c r="D2176" s="324">
        <v>20</v>
      </c>
      <c r="E2176" s="395">
        <v>2.3039999999999998</v>
      </c>
      <c r="F2176" s="324">
        <v>0</v>
      </c>
      <c r="G2176" s="324">
        <v>0.39</v>
      </c>
      <c r="H2176" s="324">
        <v>0.9</v>
      </c>
      <c r="I2176" s="324">
        <v>0.4</v>
      </c>
      <c r="J2176" s="326">
        <v>40</v>
      </c>
      <c r="K2176" s="326">
        <v>125</v>
      </c>
      <c r="L2176" s="326">
        <v>1</v>
      </c>
      <c r="M2176" s="324">
        <v>7.3</v>
      </c>
      <c r="N2176" s="324">
        <v>7.3</v>
      </c>
      <c r="O2176" s="324">
        <v>3.2</v>
      </c>
      <c r="P2176" s="324">
        <v>101</v>
      </c>
      <c r="Q2176" s="324" t="s">
        <v>293</v>
      </c>
      <c r="R2176" s="324">
        <v>1</v>
      </c>
      <c r="S2176" s="324">
        <v>0</v>
      </c>
      <c r="T2176" s="324">
        <v>1000</v>
      </c>
      <c r="U2176" s="324">
        <v>0.75</v>
      </c>
      <c r="V2176" s="324">
        <v>0</v>
      </c>
      <c r="W2176" s="324">
        <v>1.7331000000000001E-7</v>
      </c>
      <c r="X2176" s="324">
        <v>316.41861010195714</v>
      </c>
      <c r="Y2176" s="324">
        <v>0.72</v>
      </c>
      <c r="Z2176" s="324">
        <v>2.1</v>
      </c>
      <c r="AA2176" s="324">
        <v>1.7331000000000001E-7</v>
      </c>
      <c r="AB2176" s="324">
        <v>316.41861010195714</v>
      </c>
      <c r="AC2176" s="324">
        <v>0.72</v>
      </c>
      <c r="AD2176" s="324">
        <v>2.1</v>
      </c>
      <c r="AE2176" s="324">
        <v>1.7331000000000001E-7</v>
      </c>
      <c r="AF2176" s="324">
        <v>316.41861010195714</v>
      </c>
      <c r="AG2176" s="324">
        <v>0.72</v>
      </c>
      <c r="AH2176" s="324">
        <v>2.1</v>
      </c>
      <c r="AI2176" s="324">
        <v>0</v>
      </c>
      <c r="AJ2176" s="324">
        <v>0</v>
      </c>
      <c r="AK2176" s="324">
        <v>0</v>
      </c>
      <c r="AL2176" s="324">
        <v>0</v>
      </c>
      <c r="AM2176" s="396">
        <v>0</v>
      </c>
      <c r="AN2176" s="324">
        <v>0</v>
      </c>
      <c r="AO2176" s="324">
        <v>1000000000</v>
      </c>
      <c r="AP2176" s="324">
        <v>0</v>
      </c>
      <c r="AQ2176" s="324">
        <v>0</v>
      </c>
      <c r="AR2176" s="324">
        <v>0</v>
      </c>
      <c r="AS2176" s="324">
        <v>744778270</v>
      </c>
      <c r="AT2176" s="324">
        <v>0</v>
      </c>
      <c r="AU2176" s="324">
        <v>0</v>
      </c>
      <c r="AV2176" s="324">
        <v>0</v>
      </c>
      <c r="AW2176" s="311"/>
      <c r="AX2176" s="311"/>
      <c r="AY2176" s="311"/>
      <c r="AZ2176" s="311"/>
      <c r="BA2176" s="311"/>
      <c r="BB2176" s="311"/>
      <c r="BC2176" s="311"/>
      <c r="BD2176" s="311"/>
      <c r="BE2176" s="311"/>
      <c r="BF2176" s="311"/>
      <c r="BG2176" s="311"/>
      <c r="BH2176" s="311"/>
      <c r="BI2176" s="311"/>
      <c r="BJ2176" s="311"/>
      <c r="BK2176" s="311"/>
      <c r="BL2176" s="311"/>
      <c r="BM2176" s="311"/>
      <c r="BN2176" s="311"/>
      <c r="BO2176" s="311"/>
      <c r="BP2176" s="311"/>
      <c r="BQ2176" s="311"/>
      <c r="BR2176" s="311"/>
      <c r="BS2176" s="311"/>
      <c r="BT2176" s="311"/>
      <c r="BU2176" s="311"/>
      <c r="BV2176" s="311"/>
      <c r="BW2176" s="311"/>
      <c r="BX2176" s="311"/>
      <c r="BY2176" s="311"/>
      <c r="BZ2176" s="311"/>
      <c r="CA2176" s="311"/>
      <c r="CB2176" s="311"/>
      <c r="CC2176" s="311"/>
      <c r="CD2176" s="311"/>
      <c r="CE2176" s="311"/>
      <c r="CF2176" s="311"/>
      <c r="CG2176" s="311"/>
      <c r="CH2176" s="311"/>
      <c r="CI2176" s="311"/>
      <c r="CJ2176" s="311"/>
      <c r="CK2176" s="311"/>
      <c r="CL2176" s="311"/>
      <c r="CM2176" s="311"/>
      <c r="CN2176" s="311"/>
      <c r="CO2176" s="311"/>
      <c r="CP2176" s="311"/>
      <c r="CQ2176" s="311"/>
      <c r="CR2176" s="311"/>
      <c r="CS2176" s="311"/>
      <c r="CT2176" s="311"/>
      <c r="CU2176" s="311"/>
      <c r="CV2176" s="311"/>
      <c r="CW2176" s="311"/>
      <c r="CX2176" s="311"/>
      <c r="CY2176" s="311"/>
    </row>
    <row r="2177" spans="1:103" s="390" customFormat="1">
      <c r="A2177" s="324" t="s">
        <v>2347</v>
      </c>
      <c r="B2177" s="324">
        <v>744778233</v>
      </c>
      <c r="C2177" s="324">
        <v>330</v>
      </c>
      <c r="D2177" s="324">
        <v>20</v>
      </c>
      <c r="E2177" s="395">
        <v>2.6219999999999994</v>
      </c>
      <c r="F2177" s="324">
        <v>0</v>
      </c>
      <c r="G2177" s="324">
        <v>0.35</v>
      </c>
      <c r="H2177" s="324">
        <v>0.9</v>
      </c>
      <c r="I2177" s="324">
        <v>0.32</v>
      </c>
      <c r="J2177" s="326">
        <v>40</v>
      </c>
      <c r="K2177" s="326">
        <v>125</v>
      </c>
      <c r="L2177" s="326">
        <v>1</v>
      </c>
      <c r="M2177" s="324">
        <v>7.3</v>
      </c>
      <c r="N2177" s="324">
        <v>7.3</v>
      </c>
      <c r="O2177" s="324">
        <v>3.2</v>
      </c>
      <c r="P2177" s="324">
        <v>101</v>
      </c>
      <c r="Q2177" s="324" t="s">
        <v>293</v>
      </c>
      <c r="R2177" s="324">
        <v>1</v>
      </c>
      <c r="S2177" s="324">
        <v>0</v>
      </c>
      <c r="T2177" s="324">
        <v>1000</v>
      </c>
      <c r="U2177" s="324">
        <v>0.75</v>
      </c>
      <c r="V2177" s="324">
        <v>0</v>
      </c>
      <c r="W2177" s="324">
        <v>1.7331000000000001E-7</v>
      </c>
      <c r="X2177" s="324">
        <v>368.42692865914933</v>
      </c>
      <c r="Y2177" s="324">
        <v>0.72</v>
      </c>
      <c r="Z2177" s="324">
        <v>2.1</v>
      </c>
      <c r="AA2177" s="324">
        <v>1.7331000000000001E-7</v>
      </c>
      <c r="AB2177" s="324">
        <v>368.42692865914933</v>
      </c>
      <c r="AC2177" s="324">
        <v>0.72</v>
      </c>
      <c r="AD2177" s="324">
        <v>2.1</v>
      </c>
      <c r="AE2177" s="324">
        <v>1.7331000000000001E-7</v>
      </c>
      <c r="AF2177" s="324">
        <v>368.42692865914933</v>
      </c>
      <c r="AG2177" s="324">
        <v>0.72</v>
      </c>
      <c r="AH2177" s="324">
        <v>2.1</v>
      </c>
      <c r="AI2177" s="324">
        <v>0</v>
      </c>
      <c r="AJ2177" s="324">
        <v>0</v>
      </c>
      <c r="AK2177" s="324">
        <v>0</v>
      </c>
      <c r="AL2177" s="324">
        <v>0</v>
      </c>
      <c r="AM2177" s="396">
        <v>0</v>
      </c>
      <c r="AN2177" s="324">
        <v>0</v>
      </c>
      <c r="AO2177" s="324">
        <v>1000000000</v>
      </c>
      <c r="AP2177" s="324">
        <v>0</v>
      </c>
      <c r="AQ2177" s="324">
        <v>0</v>
      </c>
      <c r="AR2177" s="324">
        <v>0</v>
      </c>
      <c r="AS2177" s="324">
        <v>744778233</v>
      </c>
      <c r="AT2177" s="324">
        <v>0</v>
      </c>
      <c r="AU2177" s="324">
        <v>0</v>
      </c>
      <c r="AV2177" s="324">
        <v>0</v>
      </c>
      <c r="AW2177" s="311"/>
      <c r="AX2177" s="311"/>
      <c r="AY2177" s="311"/>
      <c r="AZ2177" s="311"/>
      <c r="BA2177" s="311"/>
      <c r="BB2177" s="311"/>
      <c r="BC2177" s="311"/>
      <c r="BD2177" s="311"/>
      <c r="BE2177" s="311"/>
      <c r="BF2177" s="311"/>
      <c r="BG2177" s="311"/>
      <c r="BH2177" s="311"/>
      <c r="BI2177" s="311"/>
      <c r="BJ2177" s="311"/>
      <c r="BK2177" s="311"/>
      <c r="BL2177" s="311"/>
      <c r="BM2177" s="311"/>
      <c r="BN2177" s="311"/>
      <c r="BO2177" s="311"/>
      <c r="BP2177" s="311"/>
      <c r="BQ2177" s="311"/>
      <c r="BR2177" s="311"/>
      <c r="BS2177" s="311"/>
      <c r="BT2177" s="311"/>
      <c r="BU2177" s="311"/>
      <c r="BV2177" s="311"/>
      <c r="BW2177" s="311"/>
      <c r="BX2177" s="311"/>
      <c r="BY2177" s="311"/>
      <c r="BZ2177" s="311"/>
      <c r="CA2177" s="311"/>
      <c r="CB2177" s="311"/>
      <c r="CC2177" s="311"/>
      <c r="CD2177" s="311"/>
      <c r="CE2177" s="311"/>
      <c r="CF2177" s="311"/>
      <c r="CG2177" s="311"/>
      <c r="CH2177" s="311"/>
      <c r="CI2177" s="311"/>
      <c r="CJ2177" s="311"/>
      <c r="CK2177" s="311"/>
      <c r="CL2177" s="311"/>
      <c r="CM2177" s="311"/>
      <c r="CN2177" s="311"/>
      <c r="CO2177" s="311"/>
      <c r="CP2177" s="311"/>
      <c r="CQ2177" s="311"/>
      <c r="CR2177" s="311"/>
      <c r="CS2177" s="311"/>
      <c r="CT2177" s="311"/>
      <c r="CU2177" s="311"/>
      <c r="CV2177" s="311"/>
      <c r="CW2177" s="311"/>
      <c r="CX2177" s="311"/>
      <c r="CY2177" s="311"/>
    </row>
    <row r="2178" spans="1:103" s="390" customFormat="1">
      <c r="A2178" s="324" t="s">
        <v>2347</v>
      </c>
      <c r="B2178" s="324">
        <v>744778239</v>
      </c>
      <c r="C2178" s="324">
        <v>390</v>
      </c>
      <c r="D2178" s="324">
        <v>20</v>
      </c>
      <c r="E2178" s="395">
        <v>2.9316</v>
      </c>
      <c r="F2178" s="324">
        <v>0</v>
      </c>
      <c r="G2178" s="324">
        <v>0.34</v>
      </c>
      <c r="H2178" s="324">
        <v>0.9</v>
      </c>
      <c r="I2178" s="324">
        <v>0.3</v>
      </c>
      <c r="J2178" s="326">
        <v>40</v>
      </c>
      <c r="K2178" s="326">
        <v>125</v>
      </c>
      <c r="L2178" s="326">
        <v>1</v>
      </c>
      <c r="M2178" s="324">
        <v>7.3</v>
      </c>
      <c r="N2178" s="324">
        <v>7.3</v>
      </c>
      <c r="O2178" s="324">
        <v>3.2</v>
      </c>
      <c r="P2178" s="324">
        <v>101</v>
      </c>
      <c r="Q2178" s="324" t="s">
        <v>293</v>
      </c>
      <c r="R2178" s="324">
        <v>1</v>
      </c>
      <c r="S2178" s="324">
        <v>0</v>
      </c>
      <c r="T2178" s="324">
        <v>1000</v>
      </c>
      <c r="U2178" s="324">
        <v>0.75</v>
      </c>
      <c r="V2178" s="324">
        <v>0</v>
      </c>
      <c r="W2178" s="324">
        <v>1.7331000000000001E-7</v>
      </c>
      <c r="X2178" s="324">
        <v>389.33812518718179</v>
      </c>
      <c r="Y2178" s="324">
        <v>0.72</v>
      </c>
      <c r="Z2178" s="324">
        <v>2.1</v>
      </c>
      <c r="AA2178" s="324">
        <v>1.7331000000000001E-7</v>
      </c>
      <c r="AB2178" s="324">
        <v>389.33812518718179</v>
      </c>
      <c r="AC2178" s="324">
        <v>0.72</v>
      </c>
      <c r="AD2178" s="324">
        <v>2.1</v>
      </c>
      <c r="AE2178" s="324">
        <v>1.7331000000000001E-7</v>
      </c>
      <c r="AF2178" s="324">
        <v>389.33812518718179</v>
      </c>
      <c r="AG2178" s="324">
        <v>0.72</v>
      </c>
      <c r="AH2178" s="324">
        <v>2.1</v>
      </c>
      <c r="AI2178" s="324">
        <v>0</v>
      </c>
      <c r="AJ2178" s="324">
        <v>0</v>
      </c>
      <c r="AK2178" s="324">
        <v>0</v>
      </c>
      <c r="AL2178" s="324">
        <v>0</v>
      </c>
      <c r="AM2178" s="396">
        <v>0</v>
      </c>
      <c r="AN2178" s="324">
        <v>0</v>
      </c>
      <c r="AO2178" s="324">
        <v>1000000000</v>
      </c>
      <c r="AP2178" s="324">
        <v>0</v>
      </c>
      <c r="AQ2178" s="324">
        <v>0</v>
      </c>
      <c r="AR2178" s="324">
        <v>0</v>
      </c>
      <c r="AS2178" s="324">
        <v>744778239</v>
      </c>
      <c r="AT2178" s="324">
        <v>0</v>
      </c>
      <c r="AU2178" s="324">
        <v>0</v>
      </c>
      <c r="AV2178" s="324">
        <v>0</v>
      </c>
      <c r="AW2178" s="311"/>
      <c r="AX2178" s="311"/>
      <c r="AY2178" s="311"/>
      <c r="AZ2178" s="311"/>
      <c r="BA2178" s="311"/>
      <c r="BB2178" s="311"/>
      <c r="BC2178" s="311"/>
      <c r="BD2178" s="311"/>
      <c r="BE2178" s="311"/>
      <c r="BF2178" s="311"/>
      <c r="BG2178" s="311"/>
      <c r="BH2178" s="311"/>
      <c r="BI2178" s="311"/>
      <c r="BJ2178" s="311"/>
      <c r="BK2178" s="311"/>
      <c r="BL2178" s="311"/>
      <c r="BM2178" s="311"/>
      <c r="BN2178" s="311"/>
      <c r="BO2178" s="311"/>
      <c r="BP2178" s="311"/>
      <c r="BQ2178" s="311"/>
      <c r="BR2178" s="311"/>
      <c r="BS2178" s="311"/>
      <c r="BT2178" s="311"/>
      <c r="BU2178" s="311"/>
      <c r="BV2178" s="311"/>
      <c r="BW2178" s="311"/>
      <c r="BX2178" s="311"/>
      <c r="BY2178" s="311"/>
      <c r="BZ2178" s="311"/>
      <c r="CA2178" s="311"/>
      <c r="CB2178" s="311"/>
      <c r="CC2178" s="311"/>
      <c r="CD2178" s="311"/>
      <c r="CE2178" s="311"/>
      <c r="CF2178" s="311"/>
      <c r="CG2178" s="311"/>
      <c r="CH2178" s="311"/>
      <c r="CI2178" s="311"/>
      <c r="CJ2178" s="311"/>
      <c r="CK2178" s="311"/>
      <c r="CL2178" s="311"/>
      <c r="CM2178" s="311"/>
      <c r="CN2178" s="311"/>
      <c r="CO2178" s="311"/>
      <c r="CP2178" s="311"/>
      <c r="CQ2178" s="311"/>
      <c r="CR2178" s="311"/>
      <c r="CS2178" s="311"/>
      <c r="CT2178" s="311"/>
      <c r="CU2178" s="311"/>
      <c r="CV2178" s="311"/>
      <c r="CW2178" s="311"/>
      <c r="CX2178" s="311"/>
      <c r="CY2178" s="311"/>
    </row>
    <row r="2179" spans="1:103" s="390" customFormat="1">
      <c r="A2179" s="324" t="s">
        <v>2347</v>
      </c>
      <c r="B2179" s="324">
        <v>74477824</v>
      </c>
      <c r="C2179" s="324">
        <v>470</v>
      </c>
      <c r="D2179" s="324">
        <v>20</v>
      </c>
      <c r="E2179" s="395">
        <v>4.1859999999999999</v>
      </c>
      <c r="F2179" s="324">
        <v>0</v>
      </c>
      <c r="G2179" s="324">
        <v>0.31</v>
      </c>
      <c r="H2179" s="324">
        <v>0.9</v>
      </c>
      <c r="I2179" s="324">
        <v>0.3</v>
      </c>
      <c r="J2179" s="326">
        <v>40</v>
      </c>
      <c r="K2179" s="326">
        <v>125</v>
      </c>
      <c r="L2179" s="326">
        <v>1</v>
      </c>
      <c r="M2179" s="324">
        <v>7.3</v>
      </c>
      <c r="N2179" s="324">
        <v>7.3</v>
      </c>
      <c r="O2179" s="324">
        <v>3.2</v>
      </c>
      <c r="P2179" s="324">
        <v>101</v>
      </c>
      <c r="Q2179" s="324" t="s">
        <v>293</v>
      </c>
      <c r="R2179" s="324">
        <v>1</v>
      </c>
      <c r="S2179" s="324">
        <v>0</v>
      </c>
      <c r="T2179" s="324">
        <v>1000</v>
      </c>
      <c r="U2179" s="324">
        <v>0.75</v>
      </c>
      <c r="V2179" s="324">
        <v>0</v>
      </c>
      <c r="W2179" s="324">
        <v>1.7331000000000001E-7</v>
      </c>
      <c r="X2179" s="324">
        <v>445.62434815587375</v>
      </c>
      <c r="Y2179" s="324">
        <v>0.72</v>
      </c>
      <c r="Z2179" s="324">
        <v>2.1</v>
      </c>
      <c r="AA2179" s="324">
        <v>1.7331000000000001E-7</v>
      </c>
      <c r="AB2179" s="324">
        <v>445.62434815587375</v>
      </c>
      <c r="AC2179" s="324">
        <v>0.72</v>
      </c>
      <c r="AD2179" s="324">
        <v>2.1</v>
      </c>
      <c r="AE2179" s="324">
        <v>1.7331000000000001E-7</v>
      </c>
      <c r="AF2179" s="324">
        <v>445.62434815587375</v>
      </c>
      <c r="AG2179" s="324">
        <v>0.72</v>
      </c>
      <c r="AH2179" s="324">
        <v>2.1</v>
      </c>
      <c r="AI2179" s="324">
        <v>0</v>
      </c>
      <c r="AJ2179" s="324">
        <v>0</v>
      </c>
      <c r="AK2179" s="324">
        <v>0</v>
      </c>
      <c r="AL2179" s="324">
        <v>0</v>
      </c>
      <c r="AM2179" s="396">
        <v>0</v>
      </c>
      <c r="AN2179" s="324">
        <v>0</v>
      </c>
      <c r="AO2179" s="324">
        <v>1000000000</v>
      </c>
      <c r="AP2179" s="324">
        <v>0</v>
      </c>
      <c r="AQ2179" s="324">
        <v>0</v>
      </c>
      <c r="AR2179" s="324">
        <v>0</v>
      </c>
      <c r="AS2179" s="324">
        <v>74477824</v>
      </c>
      <c r="AT2179" s="324">
        <v>0</v>
      </c>
      <c r="AU2179" s="324">
        <v>0</v>
      </c>
      <c r="AV2179" s="324">
        <v>0</v>
      </c>
      <c r="AW2179" s="311"/>
      <c r="AX2179" s="311"/>
      <c r="AY2179" s="311"/>
      <c r="AZ2179" s="311"/>
      <c r="BA2179" s="311"/>
      <c r="BB2179" s="311"/>
      <c r="BC2179" s="311"/>
      <c r="BD2179" s="311"/>
      <c r="BE2179" s="311"/>
      <c r="BF2179" s="311"/>
      <c r="BG2179" s="311"/>
      <c r="BH2179" s="311"/>
      <c r="BI2179" s="311"/>
      <c r="BJ2179" s="311"/>
      <c r="BK2179" s="311"/>
      <c r="BL2179" s="311"/>
      <c r="BM2179" s="311"/>
      <c r="BN2179" s="311"/>
      <c r="BO2179" s="311"/>
      <c r="BP2179" s="311"/>
      <c r="BQ2179" s="311"/>
      <c r="BR2179" s="311"/>
      <c r="BS2179" s="311"/>
      <c r="BT2179" s="311"/>
      <c r="BU2179" s="311"/>
      <c r="BV2179" s="311"/>
      <c r="BW2179" s="311"/>
      <c r="BX2179" s="311"/>
      <c r="BY2179" s="311"/>
      <c r="BZ2179" s="311"/>
      <c r="CA2179" s="311"/>
      <c r="CB2179" s="311"/>
      <c r="CC2179" s="311"/>
      <c r="CD2179" s="311"/>
      <c r="CE2179" s="311"/>
      <c r="CF2179" s="311"/>
      <c r="CG2179" s="311"/>
      <c r="CH2179" s="311"/>
      <c r="CI2179" s="311"/>
      <c r="CJ2179" s="311"/>
      <c r="CK2179" s="311"/>
      <c r="CL2179" s="311"/>
      <c r="CM2179" s="311"/>
      <c r="CN2179" s="311"/>
      <c r="CO2179" s="311"/>
      <c r="CP2179" s="311"/>
      <c r="CQ2179" s="311"/>
      <c r="CR2179" s="311"/>
      <c r="CS2179" s="311"/>
      <c r="CT2179" s="311"/>
      <c r="CU2179" s="311"/>
      <c r="CV2179" s="311"/>
      <c r="CW2179" s="311"/>
      <c r="CX2179" s="311"/>
      <c r="CY2179" s="311"/>
    </row>
    <row r="2180" spans="1:103" s="390" customFormat="1">
      <c r="A2180" s="324" t="s">
        <v>2347</v>
      </c>
      <c r="B2180" s="324">
        <v>74477825</v>
      </c>
      <c r="C2180" s="324">
        <v>560</v>
      </c>
      <c r="D2180" s="324">
        <v>20</v>
      </c>
      <c r="E2180" s="395">
        <v>4.68</v>
      </c>
      <c r="F2180" s="324">
        <v>0</v>
      </c>
      <c r="G2180" s="324">
        <v>0.3</v>
      </c>
      <c r="H2180" s="324">
        <v>0.9</v>
      </c>
      <c r="I2180" s="324">
        <v>0.27</v>
      </c>
      <c r="J2180" s="326">
        <v>40</v>
      </c>
      <c r="K2180" s="326">
        <v>125</v>
      </c>
      <c r="L2180" s="326">
        <v>1</v>
      </c>
      <c r="M2180" s="324">
        <v>7.3</v>
      </c>
      <c r="N2180" s="324">
        <v>7.3</v>
      </c>
      <c r="O2180" s="324">
        <v>3.2</v>
      </c>
      <c r="P2180" s="324">
        <v>101</v>
      </c>
      <c r="Q2180" s="324" t="s">
        <v>293</v>
      </c>
      <c r="R2180" s="324">
        <v>1</v>
      </c>
      <c r="S2180" s="324">
        <v>0</v>
      </c>
      <c r="T2180" s="324">
        <v>1000</v>
      </c>
      <c r="U2180" s="324">
        <v>0.75</v>
      </c>
      <c r="V2180" s="324">
        <v>0</v>
      </c>
      <c r="W2180" s="324">
        <v>1.7331000000000001E-7</v>
      </c>
      <c r="X2180" s="324">
        <v>478.10125501579444</v>
      </c>
      <c r="Y2180" s="324">
        <v>0.72</v>
      </c>
      <c r="Z2180" s="324">
        <v>2.1</v>
      </c>
      <c r="AA2180" s="324">
        <v>1.7331000000000001E-7</v>
      </c>
      <c r="AB2180" s="324">
        <v>478.10125501579444</v>
      </c>
      <c r="AC2180" s="324">
        <v>0.72</v>
      </c>
      <c r="AD2180" s="324">
        <v>2.1</v>
      </c>
      <c r="AE2180" s="324">
        <v>1.7331000000000001E-7</v>
      </c>
      <c r="AF2180" s="324">
        <v>478.10125501579444</v>
      </c>
      <c r="AG2180" s="324">
        <v>0.72</v>
      </c>
      <c r="AH2180" s="324">
        <v>2.1</v>
      </c>
      <c r="AI2180" s="324">
        <v>0</v>
      </c>
      <c r="AJ2180" s="324">
        <v>0</v>
      </c>
      <c r="AK2180" s="324">
        <v>0</v>
      </c>
      <c r="AL2180" s="324">
        <v>0</v>
      </c>
      <c r="AM2180" s="396">
        <v>0</v>
      </c>
      <c r="AN2180" s="324">
        <v>0</v>
      </c>
      <c r="AO2180" s="324">
        <v>1000000000</v>
      </c>
      <c r="AP2180" s="324">
        <v>0</v>
      </c>
      <c r="AQ2180" s="324">
        <v>0</v>
      </c>
      <c r="AR2180" s="324">
        <v>0</v>
      </c>
      <c r="AS2180" s="324">
        <v>74477825</v>
      </c>
      <c r="AT2180" s="324">
        <v>0</v>
      </c>
      <c r="AU2180" s="324">
        <v>0</v>
      </c>
      <c r="AV2180" s="324">
        <v>0</v>
      </c>
      <c r="AW2180" s="311"/>
      <c r="AX2180" s="311"/>
      <c r="AY2180" s="311"/>
      <c r="AZ2180" s="311"/>
      <c r="BA2180" s="311"/>
      <c r="BB2180" s="311"/>
      <c r="BC2180" s="311"/>
      <c r="BD2180" s="311"/>
      <c r="BE2180" s="311"/>
      <c r="BF2180" s="311"/>
      <c r="BG2180" s="311"/>
      <c r="BH2180" s="311"/>
      <c r="BI2180" s="311"/>
      <c r="BJ2180" s="311"/>
      <c r="BK2180" s="311"/>
      <c r="BL2180" s="311"/>
      <c r="BM2180" s="311"/>
      <c r="BN2180" s="311"/>
      <c r="BO2180" s="311"/>
      <c r="BP2180" s="311"/>
      <c r="BQ2180" s="311"/>
      <c r="BR2180" s="311"/>
      <c r="BS2180" s="311"/>
      <c r="BT2180" s="311"/>
      <c r="BU2180" s="311"/>
      <c r="BV2180" s="311"/>
      <c r="BW2180" s="311"/>
      <c r="BX2180" s="311"/>
      <c r="BY2180" s="311"/>
      <c r="BZ2180" s="311"/>
      <c r="CA2180" s="311"/>
      <c r="CB2180" s="311"/>
      <c r="CC2180" s="311"/>
      <c r="CD2180" s="311"/>
      <c r="CE2180" s="311"/>
      <c r="CF2180" s="311"/>
      <c r="CG2180" s="311"/>
      <c r="CH2180" s="311"/>
      <c r="CI2180" s="311"/>
      <c r="CJ2180" s="311"/>
      <c r="CK2180" s="311"/>
      <c r="CL2180" s="311"/>
      <c r="CM2180" s="311"/>
      <c r="CN2180" s="311"/>
      <c r="CO2180" s="311"/>
      <c r="CP2180" s="311"/>
      <c r="CQ2180" s="311"/>
      <c r="CR2180" s="311"/>
      <c r="CS2180" s="311"/>
      <c r="CT2180" s="311"/>
      <c r="CU2180" s="311"/>
      <c r="CV2180" s="311"/>
      <c r="CW2180" s="311"/>
      <c r="CX2180" s="311"/>
      <c r="CY2180" s="311"/>
    </row>
    <row r="2181" spans="1:103" s="390" customFormat="1">
      <c r="A2181" s="324" t="s">
        <v>2347</v>
      </c>
      <c r="B2181" s="324">
        <v>74477826</v>
      </c>
      <c r="C2181" s="324">
        <v>680</v>
      </c>
      <c r="D2181" s="324">
        <v>20</v>
      </c>
      <c r="E2181" s="395">
        <v>5.7149999999999999</v>
      </c>
      <c r="F2181" s="324">
        <v>0</v>
      </c>
      <c r="G2181" s="324">
        <v>0.22</v>
      </c>
      <c r="H2181" s="324">
        <v>0.9</v>
      </c>
      <c r="I2181" s="324">
        <v>0.22</v>
      </c>
      <c r="J2181" s="326">
        <v>40</v>
      </c>
      <c r="K2181" s="326">
        <v>125</v>
      </c>
      <c r="L2181" s="326">
        <v>1</v>
      </c>
      <c r="M2181" s="324">
        <v>7.3</v>
      </c>
      <c r="N2181" s="324">
        <v>7.3</v>
      </c>
      <c r="O2181" s="324">
        <v>3.2</v>
      </c>
      <c r="P2181" s="324">
        <v>101</v>
      </c>
      <c r="Q2181" s="324" t="s">
        <v>293</v>
      </c>
      <c r="R2181" s="324">
        <v>1</v>
      </c>
      <c r="S2181" s="324">
        <v>0</v>
      </c>
      <c r="T2181" s="324">
        <v>1000</v>
      </c>
      <c r="U2181" s="324">
        <v>0.75</v>
      </c>
      <c r="V2181" s="324">
        <v>0</v>
      </c>
      <c r="W2181" s="324">
        <v>1.7331000000000001E-7</v>
      </c>
      <c r="X2181" s="324">
        <v>523.68117058144014</v>
      </c>
      <c r="Y2181" s="324">
        <v>0.72</v>
      </c>
      <c r="Z2181" s="324">
        <v>2.1</v>
      </c>
      <c r="AA2181" s="324">
        <v>1.7331000000000001E-7</v>
      </c>
      <c r="AB2181" s="324">
        <v>523.68117058144014</v>
      </c>
      <c r="AC2181" s="324">
        <v>0.72</v>
      </c>
      <c r="AD2181" s="324">
        <v>2.1</v>
      </c>
      <c r="AE2181" s="324">
        <v>1.7331000000000001E-7</v>
      </c>
      <c r="AF2181" s="324">
        <v>523.68117058144014</v>
      </c>
      <c r="AG2181" s="324">
        <v>0.72</v>
      </c>
      <c r="AH2181" s="324">
        <v>2.1</v>
      </c>
      <c r="AI2181" s="324">
        <v>0</v>
      </c>
      <c r="AJ2181" s="324">
        <v>0</v>
      </c>
      <c r="AK2181" s="324">
        <v>0</v>
      </c>
      <c r="AL2181" s="324">
        <v>0</v>
      </c>
      <c r="AM2181" s="396">
        <v>0</v>
      </c>
      <c r="AN2181" s="324">
        <v>0</v>
      </c>
      <c r="AO2181" s="324">
        <v>1000000000</v>
      </c>
      <c r="AP2181" s="324">
        <v>0</v>
      </c>
      <c r="AQ2181" s="324">
        <v>0</v>
      </c>
      <c r="AR2181" s="324">
        <v>0</v>
      </c>
      <c r="AS2181" s="324">
        <v>74477826</v>
      </c>
      <c r="AT2181" s="324">
        <v>0</v>
      </c>
      <c r="AU2181" s="324">
        <v>0</v>
      </c>
      <c r="AV2181" s="324">
        <v>0</v>
      </c>
      <c r="AW2181" s="311"/>
      <c r="AX2181" s="311"/>
      <c r="AY2181" s="311"/>
      <c r="AZ2181" s="311"/>
      <c r="BA2181" s="311"/>
      <c r="BB2181" s="311"/>
      <c r="BC2181" s="311"/>
      <c r="BD2181" s="311"/>
      <c r="BE2181" s="311"/>
      <c r="BF2181" s="311"/>
      <c r="BG2181" s="311"/>
      <c r="BH2181" s="311"/>
      <c r="BI2181" s="311"/>
      <c r="BJ2181" s="311"/>
      <c r="BK2181" s="311"/>
      <c r="BL2181" s="311"/>
      <c r="BM2181" s="311"/>
      <c r="BN2181" s="311"/>
      <c r="BO2181" s="311"/>
      <c r="BP2181" s="311"/>
      <c r="BQ2181" s="311"/>
      <c r="BR2181" s="311"/>
      <c r="BS2181" s="311"/>
      <c r="BT2181" s="311"/>
      <c r="BU2181" s="311"/>
      <c r="BV2181" s="311"/>
      <c r="BW2181" s="311"/>
      <c r="BX2181" s="311"/>
      <c r="BY2181" s="311"/>
      <c r="BZ2181" s="311"/>
      <c r="CA2181" s="311"/>
      <c r="CB2181" s="311"/>
      <c r="CC2181" s="311"/>
      <c r="CD2181" s="311"/>
      <c r="CE2181" s="311"/>
      <c r="CF2181" s="311"/>
      <c r="CG2181" s="311"/>
      <c r="CH2181" s="311"/>
      <c r="CI2181" s="311"/>
      <c r="CJ2181" s="311"/>
      <c r="CK2181" s="311"/>
      <c r="CL2181" s="311"/>
      <c r="CM2181" s="311"/>
      <c r="CN2181" s="311"/>
      <c r="CO2181" s="311"/>
      <c r="CP2181" s="311"/>
      <c r="CQ2181" s="311"/>
      <c r="CR2181" s="311"/>
      <c r="CS2181" s="311"/>
      <c r="CT2181" s="311"/>
      <c r="CU2181" s="311"/>
      <c r="CV2181" s="311"/>
      <c r="CW2181" s="311"/>
      <c r="CX2181" s="311"/>
      <c r="CY2181" s="311"/>
    </row>
    <row r="2182" spans="1:103" s="390" customFormat="1">
      <c r="A2182" s="324" t="s">
        <v>2347</v>
      </c>
      <c r="B2182" s="324">
        <v>74477828</v>
      </c>
      <c r="C2182" s="324">
        <v>820</v>
      </c>
      <c r="D2182" s="324">
        <v>20</v>
      </c>
      <c r="E2182" s="395">
        <v>6.4896000000000003</v>
      </c>
      <c r="F2182" s="324">
        <v>0</v>
      </c>
      <c r="G2182" s="324">
        <v>0.2</v>
      </c>
      <c r="H2182" s="324">
        <v>0.9</v>
      </c>
      <c r="I2182" s="324">
        <v>0.21</v>
      </c>
      <c r="J2182" s="326">
        <v>40</v>
      </c>
      <c r="K2182" s="326">
        <v>125</v>
      </c>
      <c r="L2182" s="326">
        <v>1</v>
      </c>
      <c r="M2182" s="324">
        <v>7.3</v>
      </c>
      <c r="N2182" s="324">
        <v>7.3</v>
      </c>
      <c r="O2182" s="324">
        <v>3.2</v>
      </c>
      <c r="P2182" s="324">
        <v>101</v>
      </c>
      <c r="Q2182" s="324" t="s">
        <v>293</v>
      </c>
      <c r="R2182" s="324">
        <v>1</v>
      </c>
      <c r="S2182" s="324">
        <v>0</v>
      </c>
      <c r="T2182" s="324">
        <v>1000</v>
      </c>
      <c r="U2182" s="324">
        <v>0.75</v>
      </c>
      <c r="V2182" s="324">
        <v>0</v>
      </c>
      <c r="W2182" s="324">
        <v>1.7331000000000001E-7</v>
      </c>
      <c r="X2182" s="324">
        <v>588.27749479876604</v>
      </c>
      <c r="Y2182" s="324">
        <v>0.72</v>
      </c>
      <c r="Z2182" s="324">
        <v>2.1</v>
      </c>
      <c r="AA2182" s="324">
        <v>1.7331000000000001E-7</v>
      </c>
      <c r="AB2182" s="324">
        <v>588.27749479876604</v>
      </c>
      <c r="AC2182" s="324">
        <v>0.72</v>
      </c>
      <c r="AD2182" s="324">
        <v>2.1</v>
      </c>
      <c r="AE2182" s="324">
        <v>1.7331000000000001E-7</v>
      </c>
      <c r="AF2182" s="324">
        <v>588.27749479876604</v>
      </c>
      <c r="AG2182" s="324">
        <v>0.72</v>
      </c>
      <c r="AH2182" s="324">
        <v>2.1</v>
      </c>
      <c r="AI2182" s="324">
        <v>0</v>
      </c>
      <c r="AJ2182" s="324">
        <v>0</v>
      </c>
      <c r="AK2182" s="324">
        <v>0</v>
      </c>
      <c r="AL2182" s="324">
        <v>0</v>
      </c>
      <c r="AM2182" s="396">
        <v>0</v>
      </c>
      <c r="AN2182" s="324">
        <v>0</v>
      </c>
      <c r="AO2182" s="324">
        <v>1000000000</v>
      </c>
      <c r="AP2182" s="324">
        <v>0</v>
      </c>
      <c r="AQ2182" s="324">
        <v>0</v>
      </c>
      <c r="AR2182" s="324">
        <v>0</v>
      </c>
      <c r="AS2182" s="324">
        <v>74477828</v>
      </c>
      <c r="AT2182" s="324">
        <v>0</v>
      </c>
      <c r="AU2182" s="324">
        <v>0</v>
      </c>
      <c r="AV2182" s="324">
        <v>0</v>
      </c>
      <c r="AW2182" s="311"/>
      <c r="AX2182" s="311"/>
      <c r="AY2182" s="311"/>
      <c r="AZ2182" s="311"/>
      <c r="BA2182" s="311"/>
      <c r="BB2182" s="311"/>
      <c r="BC2182" s="311"/>
      <c r="BD2182" s="311"/>
      <c r="BE2182" s="311"/>
      <c r="BF2182" s="311"/>
      <c r="BG2182" s="311"/>
      <c r="BH2182" s="311"/>
      <c r="BI2182" s="311"/>
      <c r="BJ2182" s="311"/>
      <c r="BK2182" s="311"/>
      <c r="BL2182" s="311"/>
      <c r="BM2182" s="311"/>
      <c r="BN2182" s="311"/>
      <c r="BO2182" s="311"/>
      <c r="BP2182" s="311"/>
      <c r="BQ2182" s="311"/>
      <c r="BR2182" s="311"/>
      <c r="BS2182" s="311"/>
      <c r="BT2182" s="311"/>
      <c r="BU2182" s="311"/>
      <c r="BV2182" s="311"/>
      <c r="BW2182" s="311"/>
      <c r="BX2182" s="311"/>
      <c r="BY2182" s="311"/>
      <c r="BZ2182" s="311"/>
      <c r="CA2182" s="311"/>
      <c r="CB2182" s="311"/>
      <c r="CC2182" s="311"/>
      <c r="CD2182" s="311"/>
      <c r="CE2182" s="311"/>
      <c r="CF2182" s="311"/>
      <c r="CG2182" s="311"/>
      <c r="CH2182" s="311"/>
      <c r="CI2182" s="311"/>
      <c r="CJ2182" s="311"/>
      <c r="CK2182" s="311"/>
      <c r="CL2182" s="311"/>
      <c r="CM2182" s="311"/>
      <c r="CN2182" s="311"/>
      <c r="CO2182" s="311"/>
      <c r="CP2182" s="311"/>
      <c r="CQ2182" s="311"/>
      <c r="CR2182" s="311"/>
      <c r="CS2182" s="311"/>
      <c r="CT2182" s="311"/>
      <c r="CU2182" s="311"/>
      <c r="CV2182" s="311"/>
      <c r="CW2182" s="311"/>
      <c r="CX2182" s="311"/>
      <c r="CY2182" s="311"/>
    </row>
    <row r="2183" spans="1:103" s="390" customFormat="1">
      <c r="A2183" s="324" t="s">
        <v>2347</v>
      </c>
      <c r="B2183" s="324">
        <v>74477830</v>
      </c>
      <c r="C2183" s="324">
        <v>1000</v>
      </c>
      <c r="D2183" s="324">
        <v>20</v>
      </c>
      <c r="E2183" s="395">
        <v>9.4132999999999996</v>
      </c>
      <c r="F2183" s="324">
        <v>0</v>
      </c>
      <c r="G2183" s="324">
        <v>0.18</v>
      </c>
      <c r="H2183" s="324">
        <v>0.9</v>
      </c>
      <c r="I2183" s="324">
        <v>0.2</v>
      </c>
      <c r="J2183" s="326">
        <v>40</v>
      </c>
      <c r="K2183" s="326">
        <v>125</v>
      </c>
      <c r="L2183" s="326">
        <v>1</v>
      </c>
      <c r="M2183" s="324">
        <v>7.3</v>
      </c>
      <c r="N2183" s="324">
        <v>7.3</v>
      </c>
      <c r="O2183" s="324">
        <v>3.2</v>
      </c>
      <c r="P2183" s="324">
        <v>101</v>
      </c>
      <c r="Q2183" s="324" t="s">
        <v>293</v>
      </c>
      <c r="R2183" s="324">
        <v>1</v>
      </c>
      <c r="S2183" s="324">
        <v>0</v>
      </c>
      <c r="T2183" s="324">
        <v>1000</v>
      </c>
      <c r="U2183" s="324">
        <v>0.75</v>
      </c>
      <c r="V2183" s="324">
        <v>0</v>
      </c>
      <c r="W2183" s="324">
        <v>1.7331000000000001E-7</v>
      </c>
      <c r="X2183" s="324">
        <v>639.59066197633513</v>
      </c>
      <c r="Y2183" s="324">
        <v>0.72</v>
      </c>
      <c r="Z2183" s="324">
        <v>2.1</v>
      </c>
      <c r="AA2183" s="324">
        <v>1.7331000000000001E-7</v>
      </c>
      <c r="AB2183" s="324">
        <v>639.59066197633513</v>
      </c>
      <c r="AC2183" s="324">
        <v>0.72</v>
      </c>
      <c r="AD2183" s="324">
        <v>2.1</v>
      </c>
      <c r="AE2183" s="324">
        <v>1.7331000000000001E-7</v>
      </c>
      <c r="AF2183" s="324">
        <v>639.59066197633513</v>
      </c>
      <c r="AG2183" s="324">
        <v>0.72</v>
      </c>
      <c r="AH2183" s="324">
        <v>2.1</v>
      </c>
      <c r="AI2183" s="324">
        <v>0</v>
      </c>
      <c r="AJ2183" s="324">
        <v>0</v>
      </c>
      <c r="AK2183" s="324">
        <v>0</v>
      </c>
      <c r="AL2183" s="324">
        <v>0</v>
      </c>
      <c r="AM2183" s="396">
        <v>0</v>
      </c>
      <c r="AN2183" s="324">
        <v>0</v>
      </c>
      <c r="AO2183" s="324">
        <v>1000000000</v>
      </c>
      <c r="AP2183" s="324">
        <v>0</v>
      </c>
      <c r="AQ2183" s="324">
        <v>0</v>
      </c>
      <c r="AR2183" s="324">
        <v>0</v>
      </c>
      <c r="AS2183" s="324">
        <v>74477830</v>
      </c>
      <c r="AT2183" s="324">
        <v>0</v>
      </c>
      <c r="AU2183" s="324">
        <v>0</v>
      </c>
      <c r="AV2183" s="324">
        <v>0</v>
      </c>
      <c r="AW2183" s="311"/>
      <c r="AX2183" s="311"/>
      <c r="AY2183" s="311"/>
      <c r="AZ2183" s="311"/>
      <c r="BA2183" s="311"/>
      <c r="BB2183" s="311"/>
      <c r="BC2183" s="311"/>
      <c r="BD2183" s="311"/>
      <c r="BE2183" s="311"/>
      <c r="BF2183" s="311"/>
      <c r="BG2183" s="311"/>
      <c r="BH2183" s="311"/>
      <c r="BI2183" s="311"/>
      <c r="BJ2183" s="311"/>
      <c r="BK2183" s="311"/>
      <c r="BL2183" s="311"/>
      <c r="BM2183" s="311"/>
      <c r="BN2183" s="311"/>
      <c r="BO2183" s="311"/>
      <c r="BP2183" s="311"/>
      <c r="BQ2183" s="311"/>
      <c r="BR2183" s="311"/>
      <c r="BS2183" s="311"/>
      <c r="BT2183" s="311"/>
      <c r="BU2183" s="311"/>
      <c r="BV2183" s="311"/>
      <c r="BW2183" s="311"/>
      <c r="BX2183" s="311"/>
      <c r="BY2183" s="311"/>
      <c r="BZ2183" s="311"/>
      <c r="CA2183" s="311"/>
      <c r="CB2183" s="311"/>
      <c r="CC2183" s="311"/>
      <c r="CD2183" s="311"/>
      <c r="CE2183" s="311"/>
      <c r="CF2183" s="311"/>
      <c r="CG2183" s="311"/>
      <c r="CH2183" s="311"/>
      <c r="CI2183" s="311"/>
      <c r="CJ2183" s="311"/>
      <c r="CK2183" s="311"/>
      <c r="CL2183" s="311"/>
      <c r="CM2183" s="311"/>
      <c r="CN2183" s="311"/>
      <c r="CO2183" s="311"/>
      <c r="CP2183" s="311"/>
      <c r="CQ2183" s="311"/>
      <c r="CR2183" s="311"/>
      <c r="CS2183" s="311"/>
      <c r="CT2183" s="311"/>
      <c r="CU2183" s="311"/>
      <c r="CV2183" s="311"/>
      <c r="CW2183" s="311"/>
      <c r="CX2183" s="311"/>
      <c r="CY2183" s="311"/>
    </row>
    <row r="2184" spans="1:103" s="390" customFormat="1">
      <c r="A2184" s="324" t="s">
        <v>2347</v>
      </c>
      <c r="B2184" s="324">
        <v>744777001</v>
      </c>
      <c r="C2184" s="324">
        <v>1</v>
      </c>
      <c r="D2184" s="324">
        <v>20</v>
      </c>
      <c r="E2184" s="395">
        <v>9.9959999999999997E-3</v>
      </c>
      <c r="F2184" s="324">
        <v>0</v>
      </c>
      <c r="G2184" s="324">
        <v>9</v>
      </c>
      <c r="H2184" s="324">
        <v>0.9</v>
      </c>
      <c r="I2184" s="324">
        <v>8</v>
      </c>
      <c r="J2184" s="326">
        <v>40</v>
      </c>
      <c r="K2184" s="326">
        <v>125</v>
      </c>
      <c r="L2184" s="326">
        <v>1</v>
      </c>
      <c r="M2184" s="324">
        <v>7.3</v>
      </c>
      <c r="N2184" s="324">
        <v>7.3</v>
      </c>
      <c r="O2184" s="324">
        <v>4.5</v>
      </c>
      <c r="P2184" s="324">
        <v>101</v>
      </c>
      <c r="Q2184" s="324" t="s">
        <v>293</v>
      </c>
      <c r="R2184" s="324">
        <v>1</v>
      </c>
      <c r="S2184" s="324">
        <v>0</v>
      </c>
      <c r="T2184" s="324">
        <v>1000</v>
      </c>
      <c r="U2184" s="324">
        <v>0.8</v>
      </c>
      <c r="V2184" s="324">
        <v>0</v>
      </c>
      <c r="W2184" s="324">
        <v>2.3062500000000002E-7</v>
      </c>
      <c r="X2184" s="324">
        <v>18.066847335140018</v>
      </c>
      <c r="Y2184" s="324">
        <v>0.72</v>
      </c>
      <c r="Z2184" s="324">
        <v>2.1</v>
      </c>
      <c r="AA2184" s="324">
        <v>2.3062500000000002E-7</v>
      </c>
      <c r="AB2184" s="324">
        <v>18.066847335140018</v>
      </c>
      <c r="AC2184" s="324">
        <v>0.72</v>
      </c>
      <c r="AD2184" s="324">
        <v>2.1</v>
      </c>
      <c r="AE2184" s="324">
        <v>2.3062500000000002E-7</v>
      </c>
      <c r="AF2184" s="324">
        <v>18.066847335140018</v>
      </c>
      <c r="AG2184" s="324">
        <v>0.72</v>
      </c>
      <c r="AH2184" s="324">
        <v>2.1</v>
      </c>
      <c r="AI2184" s="324">
        <v>0</v>
      </c>
      <c r="AJ2184" s="324">
        <v>0</v>
      </c>
      <c r="AK2184" s="324">
        <v>0</v>
      </c>
      <c r="AL2184" s="324">
        <v>0</v>
      </c>
      <c r="AM2184" s="396">
        <v>0</v>
      </c>
      <c r="AN2184" s="324">
        <v>0</v>
      </c>
      <c r="AO2184" s="324">
        <v>1000000000</v>
      </c>
      <c r="AP2184" s="324">
        <v>0</v>
      </c>
      <c r="AQ2184" s="324">
        <v>0</v>
      </c>
      <c r="AR2184" s="324">
        <v>0</v>
      </c>
      <c r="AS2184" s="324">
        <v>744777001</v>
      </c>
      <c r="AT2184" s="324">
        <v>0</v>
      </c>
      <c r="AU2184" s="324">
        <v>0</v>
      </c>
      <c r="AV2184" s="324">
        <v>0</v>
      </c>
      <c r="AW2184" s="311"/>
      <c r="AX2184" s="311"/>
      <c r="AY2184" s="311"/>
      <c r="AZ2184" s="311"/>
      <c r="BA2184" s="311"/>
      <c r="BB2184" s="311"/>
      <c r="BC2184" s="311"/>
      <c r="BD2184" s="311"/>
      <c r="BE2184" s="311"/>
      <c r="BF2184" s="311"/>
      <c r="BG2184" s="311"/>
      <c r="BH2184" s="311"/>
      <c r="BI2184" s="311"/>
      <c r="BJ2184" s="311"/>
      <c r="BK2184" s="311"/>
      <c r="BL2184" s="311"/>
      <c r="BM2184" s="311"/>
      <c r="BN2184" s="311"/>
      <c r="BO2184" s="311"/>
      <c r="BP2184" s="311"/>
      <c r="BQ2184" s="311"/>
      <c r="BR2184" s="311"/>
      <c r="BS2184" s="311"/>
      <c r="BT2184" s="311"/>
      <c r="BU2184" s="311"/>
      <c r="BV2184" s="311"/>
      <c r="BW2184" s="311"/>
      <c r="BX2184" s="311"/>
      <c r="BY2184" s="311"/>
      <c r="BZ2184" s="311"/>
      <c r="CA2184" s="311"/>
      <c r="CB2184" s="311"/>
      <c r="CC2184" s="311"/>
      <c r="CD2184" s="311"/>
      <c r="CE2184" s="311"/>
      <c r="CF2184" s="311"/>
      <c r="CG2184" s="311"/>
      <c r="CH2184" s="311"/>
      <c r="CI2184" s="311"/>
      <c r="CJ2184" s="311"/>
      <c r="CK2184" s="311"/>
      <c r="CL2184" s="311"/>
      <c r="CM2184" s="311"/>
      <c r="CN2184" s="311"/>
      <c r="CO2184" s="311"/>
      <c r="CP2184" s="311"/>
      <c r="CQ2184" s="311"/>
      <c r="CR2184" s="311"/>
      <c r="CS2184" s="311"/>
      <c r="CT2184" s="311"/>
      <c r="CU2184" s="311"/>
      <c r="CV2184" s="311"/>
      <c r="CW2184" s="311"/>
      <c r="CX2184" s="311"/>
      <c r="CY2184" s="311"/>
    </row>
    <row r="2185" spans="1:103" s="390" customFormat="1">
      <c r="A2185" s="324" t="s">
        <v>2347</v>
      </c>
      <c r="B2185" s="324">
        <v>744777002</v>
      </c>
      <c r="C2185" s="324">
        <v>2.2000000000000002</v>
      </c>
      <c r="D2185" s="324">
        <v>20</v>
      </c>
      <c r="E2185" s="395">
        <v>2.002E-2</v>
      </c>
      <c r="F2185" s="324">
        <v>0</v>
      </c>
      <c r="G2185" s="324">
        <v>6.5</v>
      </c>
      <c r="H2185" s="324">
        <v>0.9</v>
      </c>
      <c r="I2185" s="324">
        <v>6</v>
      </c>
      <c r="J2185" s="326">
        <v>40</v>
      </c>
      <c r="K2185" s="326">
        <v>125</v>
      </c>
      <c r="L2185" s="326">
        <v>1</v>
      </c>
      <c r="M2185" s="324">
        <v>7.3</v>
      </c>
      <c r="N2185" s="324">
        <v>7.3</v>
      </c>
      <c r="O2185" s="324">
        <v>4.5</v>
      </c>
      <c r="P2185" s="324">
        <v>101</v>
      </c>
      <c r="Q2185" s="324" t="s">
        <v>293</v>
      </c>
      <c r="R2185" s="324">
        <v>1</v>
      </c>
      <c r="S2185" s="324">
        <v>0</v>
      </c>
      <c r="T2185" s="324">
        <v>1000</v>
      </c>
      <c r="U2185" s="324">
        <v>0.8</v>
      </c>
      <c r="V2185" s="324">
        <v>0</v>
      </c>
      <c r="W2185" s="324">
        <v>2.3062500000000002E-7</v>
      </c>
      <c r="X2185" s="324">
        <v>23.848238482384826</v>
      </c>
      <c r="Y2185" s="324">
        <v>0.72</v>
      </c>
      <c r="Z2185" s="324">
        <v>2.1</v>
      </c>
      <c r="AA2185" s="324">
        <v>2.3062500000000002E-7</v>
      </c>
      <c r="AB2185" s="324">
        <v>23.848238482384826</v>
      </c>
      <c r="AC2185" s="324">
        <v>0.72</v>
      </c>
      <c r="AD2185" s="324">
        <v>2.1</v>
      </c>
      <c r="AE2185" s="324">
        <v>2.3062500000000002E-7</v>
      </c>
      <c r="AF2185" s="324">
        <v>23.848238482384826</v>
      </c>
      <c r="AG2185" s="324">
        <v>0.72</v>
      </c>
      <c r="AH2185" s="324">
        <v>2.1</v>
      </c>
      <c r="AI2185" s="324">
        <v>0</v>
      </c>
      <c r="AJ2185" s="324">
        <v>0</v>
      </c>
      <c r="AK2185" s="324">
        <v>0</v>
      </c>
      <c r="AL2185" s="324">
        <v>0</v>
      </c>
      <c r="AM2185" s="396">
        <v>0</v>
      </c>
      <c r="AN2185" s="324">
        <v>0</v>
      </c>
      <c r="AO2185" s="324">
        <v>1000000000</v>
      </c>
      <c r="AP2185" s="324">
        <v>0</v>
      </c>
      <c r="AQ2185" s="324">
        <v>0</v>
      </c>
      <c r="AR2185" s="324">
        <v>0</v>
      </c>
      <c r="AS2185" s="324">
        <v>744777002</v>
      </c>
      <c r="AT2185" s="324">
        <v>0</v>
      </c>
      <c r="AU2185" s="324">
        <v>0</v>
      </c>
      <c r="AV2185" s="324">
        <v>0</v>
      </c>
      <c r="AW2185" s="311"/>
      <c r="AX2185" s="311"/>
      <c r="AY2185" s="311"/>
      <c r="AZ2185" s="311"/>
      <c r="BA2185" s="311"/>
      <c r="BB2185" s="311"/>
      <c r="BC2185" s="311"/>
      <c r="BD2185" s="311"/>
      <c r="BE2185" s="311"/>
      <c r="BF2185" s="311"/>
      <c r="BG2185" s="311"/>
      <c r="BH2185" s="311"/>
      <c r="BI2185" s="311"/>
      <c r="BJ2185" s="311"/>
      <c r="BK2185" s="311"/>
      <c r="BL2185" s="311"/>
      <c r="BM2185" s="311"/>
      <c r="BN2185" s="311"/>
      <c r="BO2185" s="311"/>
      <c r="BP2185" s="311"/>
      <c r="BQ2185" s="311"/>
      <c r="BR2185" s="311"/>
      <c r="BS2185" s="311"/>
      <c r="BT2185" s="311"/>
      <c r="BU2185" s="311"/>
      <c r="BV2185" s="311"/>
      <c r="BW2185" s="311"/>
      <c r="BX2185" s="311"/>
      <c r="BY2185" s="311"/>
      <c r="BZ2185" s="311"/>
      <c r="CA2185" s="311"/>
      <c r="CB2185" s="311"/>
      <c r="CC2185" s="311"/>
      <c r="CD2185" s="311"/>
      <c r="CE2185" s="311"/>
      <c r="CF2185" s="311"/>
      <c r="CG2185" s="311"/>
      <c r="CH2185" s="311"/>
      <c r="CI2185" s="311"/>
      <c r="CJ2185" s="311"/>
      <c r="CK2185" s="311"/>
      <c r="CL2185" s="311"/>
      <c r="CM2185" s="311"/>
      <c r="CN2185" s="311"/>
      <c r="CO2185" s="311"/>
      <c r="CP2185" s="311"/>
      <c r="CQ2185" s="311"/>
      <c r="CR2185" s="311"/>
      <c r="CS2185" s="311"/>
      <c r="CT2185" s="311"/>
      <c r="CU2185" s="311"/>
      <c r="CV2185" s="311"/>
      <c r="CW2185" s="311"/>
      <c r="CX2185" s="311"/>
      <c r="CY2185" s="311"/>
    </row>
    <row r="2186" spans="1:103" s="390" customFormat="1">
      <c r="A2186" s="324" t="s">
        <v>2347</v>
      </c>
      <c r="B2186" s="324">
        <v>744777003</v>
      </c>
      <c r="C2186" s="324">
        <v>3.3</v>
      </c>
      <c r="D2186" s="324">
        <v>20</v>
      </c>
      <c r="E2186" s="395">
        <v>0.03</v>
      </c>
      <c r="F2186" s="324">
        <v>0</v>
      </c>
      <c r="G2186" s="324">
        <v>4.5999999999999996</v>
      </c>
      <c r="H2186" s="324">
        <v>0.9</v>
      </c>
      <c r="I2186" s="324">
        <v>5</v>
      </c>
      <c r="J2186" s="326">
        <v>40</v>
      </c>
      <c r="K2186" s="326">
        <v>125</v>
      </c>
      <c r="L2186" s="326">
        <v>1</v>
      </c>
      <c r="M2186" s="324">
        <v>7.3</v>
      </c>
      <c r="N2186" s="324">
        <v>7.3</v>
      </c>
      <c r="O2186" s="324">
        <v>4.5</v>
      </c>
      <c r="P2186" s="324">
        <v>101</v>
      </c>
      <c r="Q2186" s="324" t="s">
        <v>293</v>
      </c>
      <c r="R2186" s="324">
        <v>1</v>
      </c>
      <c r="S2186" s="324">
        <v>0</v>
      </c>
      <c r="T2186" s="324">
        <v>1000</v>
      </c>
      <c r="U2186" s="324">
        <v>0.8</v>
      </c>
      <c r="V2186" s="324">
        <v>0</v>
      </c>
      <c r="W2186" s="324">
        <v>2.3062500000000002E-7</v>
      </c>
      <c r="X2186" s="324">
        <v>31.563845050215207</v>
      </c>
      <c r="Y2186" s="324">
        <v>0.72</v>
      </c>
      <c r="Z2186" s="324">
        <v>2.1</v>
      </c>
      <c r="AA2186" s="324">
        <v>2.3062500000000002E-7</v>
      </c>
      <c r="AB2186" s="324">
        <v>31.563845050215207</v>
      </c>
      <c r="AC2186" s="324">
        <v>0.72</v>
      </c>
      <c r="AD2186" s="324">
        <v>2.1</v>
      </c>
      <c r="AE2186" s="324">
        <v>2.3062500000000002E-7</v>
      </c>
      <c r="AF2186" s="324">
        <v>31.563845050215207</v>
      </c>
      <c r="AG2186" s="324">
        <v>0.72</v>
      </c>
      <c r="AH2186" s="324">
        <v>2.1</v>
      </c>
      <c r="AI2186" s="324">
        <v>0</v>
      </c>
      <c r="AJ2186" s="324">
        <v>0</v>
      </c>
      <c r="AK2186" s="324">
        <v>0</v>
      </c>
      <c r="AL2186" s="324">
        <v>0</v>
      </c>
      <c r="AM2186" s="396">
        <v>0</v>
      </c>
      <c r="AN2186" s="324">
        <v>0</v>
      </c>
      <c r="AO2186" s="324">
        <v>1000000000</v>
      </c>
      <c r="AP2186" s="324">
        <v>0</v>
      </c>
      <c r="AQ2186" s="324">
        <v>0</v>
      </c>
      <c r="AR2186" s="324">
        <v>0</v>
      </c>
      <c r="AS2186" s="324">
        <v>744777003</v>
      </c>
      <c r="AT2186" s="324">
        <v>0</v>
      </c>
      <c r="AU2186" s="324">
        <v>0</v>
      </c>
      <c r="AV2186" s="324">
        <v>0</v>
      </c>
      <c r="AW2186" s="311"/>
      <c r="AX2186" s="311"/>
      <c r="AY2186" s="311"/>
      <c r="AZ2186" s="311"/>
      <c r="BA2186" s="311"/>
      <c r="BB2186" s="311"/>
      <c r="BC2186" s="311"/>
      <c r="BD2186" s="311"/>
      <c r="BE2186" s="311"/>
      <c r="BF2186" s="311"/>
      <c r="BG2186" s="311"/>
      <c r="BH2186" s="311"/>
      <c r="BI2186" s="311"/>
      <c r="BJ2186" s="311"/>
      <c r="BK2186" s="311"/>
      <c r="BL2186" s="311"/>
      <c r="BM2186" s="311"/>
      <c r="BN2186" s="311"/>
      <c r="BO2186" s="311"/>
      <c r="BP2186" s="311"/>
      <c r="BQ2186" s="311"/>
      <c r="BR2186" s="311"/>
      <c r="BS2186" s="311"/>
      <c r="BT2186" s="311"/>
      <c r="BU2186" s="311"/>
      <c r="BV2186" s="311"/>
      <c r="BW2186" s="311"/>
      <c r="BX2186" s="311"/>
      <c r="BY2186" s="311"/>
      <c r="BZ2186" s="311"/>
      <c r="CA2186" s="311"/>
      <c r="CB2186" s="311"/>
      <c r="CC2186" s="311"/>
      <c r="CD2186" s="311"/>
      <c r="CE2186" s="311"/>
      <c r="CF2186" s="311"/>
      <c r="CG2186" s="311"/>
      <c r="CH2186" s="311"/>
      <c r="CI2186" s="311"/>
      <c r="CJ2186" s="311"/>
      <c r="CK2186" s="311"/>
      <c r="CL2186" s="311"/>
      <c r="CM2186" s="311"/>
      <c r="CN2186" s="311"/>
      <c r="CO2186" s="311"/>
      <c r="CP2186" s="311"/>
      <c r="CQ2186" s="311"/>
      <c r="CR2186" s="311"/>
      <c r="CS2186" s="311"/>
      <c r="CT2186" s="311"/>
      <c r="CU2186" s="311"/>
      <c r="CV2186" s="311"/>
      <c r="CW2186" s="311"/>
      <c r="CX2186" s="311"/>
      <c r="CY2186" s="311"/>
    </row>
    <row r="2187" spans="1:103" s="390" customFormat="1">
      <c r="A2187" s="324" t="s">
        <v>2347</v>
      </c>
      <c r="B2187" s="324">
        <v>744777004</v>
      </c>
      <c r="C2187" s="324">
        <v>4.7</v>
      </c>
      <c r="D2187" s="324">
        <v>20</v>
      </c>
      <c r="E2187" s="395">
        <v>4.0000000000000008E-2</v>
      </c>
      <c r="F2187" s="324">
        <v>0</v>
      </c>
      <c r="G2187" s="324">
        <v>4</v>
      </c>
      <c r="H2187" s="324">
        <v>0.9</v>
      </c>
      <c r="I2187" s="324">
        <v>4</v>
      </c>
      <c r="J2187" s="326">
        <v>40</v>
      </c>
      <c r="K2187" s="326">
        <v>125</v>
      </c>
      <c r="L2187" s="326">
        <v>1</v>
      </c>
      <c r="M2187" s="324">
        <v>7.3</v>
      </c>
      <c r="N2187" s="324">
        <v>7.3</v>
      </c>
      <c r="O2187" s="324">
        <v>4.5</v>
      </c>
      <c r="P2187" s="324">
        <v>101</v>
      </c>
      <c r="Q2187" s="324" t="s">
        <v>293</v>
      </c>
      <c r="R2187" s="324">
        <v>1</v>
      </c>
      <c r="S2187" s="324">
        <v>0</v>
      </c>
      <c r="T2187" s="324">
        <v>1000</v>
      </c>
      <c r="U2187" s="324">
        <v>0.8</v>
      </c>
      <c r="V2187" s="324">
        <v>0</v>
      </c>
      <c r="W2187" s="324">
        <v>2.3062500000000002E-7</v>
      </c>
      <c r="X2187" s="324">
        <v>33.227288794627079</v>
      </c>
      <c r="Y2187" s="324">
        <v>0.72</v>
      </c>
      <c r="Z2187" s="324">
        <v>2.1</v>
      </c>
      <c r="AA2187" s="324">
        <v>2.3062500000000002E-7</v>
      </c>
      <c r="AB2187" s="324">
        <v>33.227288794627079</v>
      </c>
      <c r="AC2187" s="324">
        <v>0.72</v>
      </c>
      <c r="AD2187" s="324">
        <v>2.1</v>
      </c>
      <c r="AE2187" s="324">
        <v>2.3062500000000002E-7</v>
      </c>
      <c r="AF2187" s="324">
        <v>33.227288794627079</v>
      </c>
      <c r="AG2187" s="324">
        <v>0.72</v>
      </c>
      <c r="AH2187" s="324">
        <v>2.1</v>
      </c>
      <c r="AI2187" s="324">
        <v>0</v>
      </c>
      <c r="AJ2187" s="324">
        <v>0</v>
      </c>
      <c r="AK2187" s="324">
        <v>0</v>
      </c>
      <c r="AL2187" s="324">
        <v>0</v>
      </c>
      <c r="AM2187" s="396">
        <v>0</v>
      </c>
      <c r="AN2187" s="324">
        <v>0</v>
      </c>
      <c r="AO2187" s="324">
        <v>1000000000</v>
      </c>
      <c r="AP2187" s="324">
        <v>0</v>
      </c>
      <c r="AQ2187" s="324">
        <v>0</v>
      </c>
      <c r="AR2187" s="324">
        <v>0</v>
      </c>
      <c r="AS2187" s="324">
        <v>744777004</v>
      </c>
      <c r="AT2187" s="324">
        <v>0</v>
      </c>
      <c r="AU2187" s="324">
        <v>0</v>
      </c>
      <c r="AV2187" s="324">
        <v>0</v>
      </c>
      <c r="AW2187" s="311"/>
      <c r="AX2187" s="311"/>
      <c r="AY2187" s="311"/>
      <c r="AZ2187" s="311"/>
      <c r="BA2187" s="311"/>
      <c r="BB2187" s="311"/>
      <c r="BC2187" s="311"/>
      <c r="BD2187" s="311"/>
      <c r="BE2187" s="311"/>
      <c r="BF2187" s="311"/>
      <c r="BG2187" s="311"/>
      <c r="BH2187" s="311"/>
      <c r="BI2187" s="311"/>
      <c r="BJ2187" s="311"/>
      <c r="BK2187" s="311"/>
      <c r="BL2187" s="311"/>
      <c r="BM2187" s="311"/>
      <c r="BN2187" s="311"/>
      <c r="BO2187" s="311"/>
      <c r="BP2187" s="311"/>
      <c r="BQ2187" s="311"/>
      <c r="BR2187" s="311"/>
      <c r="BS2187" s="311"/>
      <c r="BT2187" s="311"/>
      <c r="BU2187" s="311"/>
      <c r="BV2187" s="311"/>
      <c r="BW2187" s="311"/>
      <c r="BX2187" s="311"/>
      <c r="BY2187" s="311"/>
      <c r="BZ2187" s="311"/>
      <c r="CA2187" s="311"/>
      <c r="CB2187" s="311"/>
      <c r="CC2187" s="311"/>
      <c r="CD2187" s="311"/>
      <c r="CE2187" s="311"/>
      <c r="CF2187" s="311"/>
      <c r="CG2187" s="311"/>
      <c r="CH2187" s="311"/>
      <c r="CI2187" s="311"/>
      <c r="CJ2187" s="311"/>
      <c r="CK2187" s="311"/>
      <c r="CL2187" s="311"/>
      <c r="CM2187" s="311"/>
      <c r="CN2187" s="311"/>
      <c r="CO2187" s="311"/>
      <c r="CP2187" s="311"/>
      <c r="CQ2187" s="311"/>
      <c r="CR2187" s="311"/>
      <c r="CS2187" s="311"/>
      <c r="CT2187" s="311"/>
      <c r="CU2187" s="311"/>
      <c r="CV2187" s="311"/>
      <c r="CW2187" s="311"/>
      <c r="CX2187" s="311"/>
      <c r="CY2187" s="311"/>
    </row>
    <row r="2188" spans="1:103" s="390" customFormat="1">
      <c r="A2188" s="324" t="s">
        <v>2347</v>
      </c>
      <c r="B2188" s="324">
        <v>74477710</v>
      </c>
      <c r="C2188" s="324">
        <v>10</v>
      </c>
      <c r="D2188" s="324">
        <v>20</v>
      </c>
      <c r="E2188" s="395">
        <v>4.9050000000000003E-2</v>
      </c>
      <c r="F2188" s="324">
        <v>0</v>
      </c>
      <c r="G2188" s="324">
        <v>2.6</v>
      </c>
      <c r="H2188" s="324">
        <v>0.9</v>
      </c>
      <c r="I2188" s="324">
        <v>2</v>
      </c>
      <c r="J2188" s="326">
        <v>40</v>
      </c>
      <c r="K2188" s="326">
        <v>125</v>
      </c>
      <c r="L2188" s="326">
        <v>1</v>
      </c>
      <c r="M2188" s="324">
        <v>7.3</v>
      </c>
      <c r="N2188" s="324">
        <v>7.3</v>
      </c>
      <c r="O2188" s="324">
        <v>4.5</v>
      </c>
      <c r="P2188" s="324">
        <v>101</v>
      </c>
      <c r="Q2188" s="324" t="s">
        <v>293</v>
      </c>
      <c r="R2188" s="324">
        <v>1</v>
      </c>
      <c r="S2188" s="324">
        <v>0</v>
      </c>
      <c r="T2188" s="324">
        <v>1000</v>
      </c>
      <c r="U2188" s="324">
        <v>0.8</v>
      </c>
      <c r="V2188" s="324">
        <v>0</v>
      </c>
      <c r="W2188" s="324">
        <v>2.3062500000000002E-7</v>
      </c>
      <c r="X2188" s="324">
        <v>52.452137424600053</v>
      </c>
      <c r="Y2188" s="324">
        <v>0.72</v>
      </c>
      <c r="Z2188" s="324">
        <v>2.1</v>
      </c>
      <c r="AA2188" s="324">
        <v>2.3062500000000002E-7</v>
      </c>
      <c r="AB2188" s="324">
        <v>52.452137424600053</v>
      </c>
      <c r="AC2188" s="324">
        <v>0.72</v>
      </c>
      <c r="AD2188" s="324">
        <v>2.1</v>
      </c>
      <c r="AE2188" s="324">
        <v>2.3062500000000002E-7</v>
      </c>
      <c r="AF2188" s="324">
        <v>52.452137424600053</v>
      </c>
      <c r="AG2188" s="324">
        <v>0.72</v>
      </c>
      <c r="AH2188" s="324">
        <v>2.1</v>
      </c>
      <c r="AI2188" s="324">
        <v>0</v>
      </c>
      <c r="AJ2188" s="324">
        <v>0</v>
      </c>
      <c r="AK2188" s="324">
        <v>0</v>
      </c>
      <c r="AL2188" s="324">
        <v>0</v>
      </c>
      <c r="AM2188" s="396">
        <v>0</v>
      </c>
      <c r="AN2188" s="324">
        <v>0</v>
      </c>
      <c r="AO2188" s="324">
        <v>1000000000</v>
      </c>
      <c r="AP2188" s="324">
        <v>0</v>
      </c>
      <c r="AQ2188" s="324">
        <v>0</v>
      </c>
      <c r="AR2188" s="324">
        <v>0</v>
      </c>
      <c r="AS2188" s="324">
        <v>74477710</v>
      </c>
      <c r="AT2188" s="324">
        <v>0</v>
      </c>
      <c r="AU2188" s="324">
        <v>0</v>
      </c>
      <c r="AV2188" s="324">
        <v>0</v>
      </c>
      <c r="AW2188" s="311"/>
      <c r="AX2188" s="311"/>
      <c r="AY2188" s="311"/>
      <c r="AZ2188" s="311"/>
      <c r="BA2188" s="311"/>
      <c r="BB2188" s="311"/>
      <c r="BC2188" s="311"/>
      <c r="BD2188" s="311"/>
      <c r="BE2188" s="311"/>
      <c r="BF2188" s="311"/>
      <c r="BG2188" s="311"/>
      <c r="BH2188" s="311"/>
      <c r="BI2188" s="311"/>
      <c r="BJ2188" s="311"/>
      <c r="BK2188" s="311"/>
      <c r="BL2188" s="311"/>
      <c r="BM2188" s="311"/>
      <c r="BN2188" s="311"/>
      <c r="BO2188" s="311"/>
      <c r="BP2188" s="311"/>
      <c r="BQ2188" s="311"/>
      <c r="BR2188" s="311"/>
      <c r="BS2188" s="311"/>
      <c r="BT2188" s="311"/>
      <c r="BU2188" s="311"/>
      <c r="BV2188" s="311"/>
      <c r="BW2188" s="311"/>
      <c r="BX2188" s="311"/>
      <c r="BY2188" s="311"/>
      <c r="BZ2188" s="311"/>
      <c r="CA2188" s="311"/>
      <c r="CB2188" s="311"/>
      <c r="CC2188" s="311"/>
      <c r="CD2188" s="311"/>
      <c r="CE2188" s="311"/>
      <c r="CF2188" s="311"/>
      <c r="CG2188" s="311"/>
      <c r="CH2188" s="311"/>
      <c r="CI2188" s="311"/>
      <c r="CJ2188" s="311"/>
      <c r="CK2188" s="311"/>
      <c r="CL2188" s="311"/>
      <c r="CM2188" s="311"/>
      <c r="CN2188" s="311"/>
      <c r="CO2188" s="311"/>
      <c r="CP2188" s="311"/>
      <c r="CQ2188" s="311"/>
      <c r="CR2188" s="311"/>
      <c r="CS2188" s="311"/>
      <c r="CT2188" s="311"/>
      <c r="CU2188" s="311"/>
      <c r="CV2188" s="311"/>
      <c r="CW2188" s="311"/>
      <c r="CX2188" s="311"/>
      <c r="CY2188" s="311"/>
    </row>
    <row r="2189" spans="1:103" s="390" customFormat="1">
      <c r="A2189" s="324" t="s">
        <v>2347</v>
      </c>
      <c r="B2189" s="324">
        <v>744777112</v>
      </c>
      <c r="C2189" s="324">
        <v>12</v>
      </c>
      <c r="D2189" s="324">
        <v>20</v>
      </c>
      <c r="E2189" s="395">
        <v>5.7780000000000005E-2</v>
      </c>
      <c r="F2189" s="324">
        <v>0</v>
      </c>
      <c r="G2189" s="324">
        <v>2.4</v>
      </c>
      <c r="H2189" s="324">
        <v>0.9</v>
      </c>
      <c r="I2189" s="324">
        <v>1.82</v>
      </c>
      <c r="J2189" s="326">
        <v>40</v>
      </c>
      <c r="K2189" s="326">
        <v>125</v>
      </c>
      <c r="L2189" s="326">
        <v>1</v>
      </c>
      <c r="M2189" s="324">
        <v>7.3</v>
      </c>
      <c r="N2189" s="324">
        <v>7.3</v>
      </c>
      <c r="O2189" s="324">
        <v>4.5</v>
      </c>
      <c r="P2189" s="324">
        <v>101</v>
      </c>
      <c r="Q2189" s="324" t="s">
        <v>293</v>
      </c>
      <c r="R2189" s="324">
        <v>1</v>
      </c>
      <c r="S2189" s="324">
        <v>0</v>
      </c>
      <c r="T2189" s="324">
        <v>1000</v>
      </c>
      <c r="U2189" s="324">
        <v>0.8</v>
      </c>
      <c r="V2189" s="324">
        <v>0</v>
      </c>
      <c r="W2189" s="324">
        <v>2.3062500000000002E-7</v>
      </c>
      <c r="X2189" s="324">
        <v>55.749128919860631</v>
      </c>
      <c r="Y2189" s="324">
        <v>0.72</v>
      </c>
      <c r="Z2189" s="324">
        <v>2.1</v>
      </c>
      <c r="AA2189" s="324">
        <v>2.3062500000000002E-7</v>
      </c>
      <c r="AB2189" s="324">
        <v>55.749128919860631</v>
      </c>
      <c r="AC2189" s="324">
        <v>0.72</v>
      </c>
      <c r="AD2189" s="324">
        <v>2.1</v>
      </c>
      <c r="AE2189" s="324">
        <v>2.3062500000000002E-7</v>
      </c>
      <c r="AF2189" s="324">
        <v>55.749128919860631</v>
      </c>
      <c r="AG2189" s="324">
        <v>0.72</v>
      </c>
      <c r="AH2189" s="324">
        <v>2.1</v>
      </c>
      <c r="AI2189" s="324">
        <v>0</v>
      </c>
      <c r="AJ2189" s="324">
        <v>0</v>
      </c>
      <c r="AK2189" s="324">
        <v>0</v>
      </c>
      <c r="AL2189" s="324">
        <v>0</v>
      </c>
      <c r="AM2189" s="396">
        <v>0</v>
      </c>
      <c r="AN2189" s="324">
        <v>0</v>
      </c>
      <c r="AO2189" s="324">
        <v>1000000000</v>
      </c>
      <c r="AP2189" s="324">
        <v>0</v>
      </c>
      <c r="AQ2189" s="324">
        <v>0</v>
      </c>
      <c r="AR2189" s="324">
        <v>0</v>
      </c>
      <c r="AS2189" s="324">
        <v>744777112</v>
      </c>
      <c r="AT2189" s="324">
        <v>0</v>
      </c>
      <c r="AU2189" s="324">
        <v>0</v>
      </c>
      <c r="AV2189" s="324">
        <v>0</v>
      </c>
      <c r="AW2189" s="311"/>
      <c r="AX2189" s="311"/>
      <c r="AY2189" s="311"/>
      <c r="AZ2189" s="311"/>
      <c r="BA2189" s="311"/>
      <c r="BB2189" s="311"/>
      <c r="BC2189" s="311"/>
      <c r="BD2189" s="311"/>
      <c r="BE2189" s="311"/>
      <c r="BF2189" s="311"/>
      <c r="BG2189" s="311"/>
      <c r="BH2189" s="311"/>
      <c r="BI2189" s="311"/>
      <c r="BJ2189" s="311"/>
      <c r="BK2189" s="311"/>
      <c r="BL2189" s="311"/>
      <c r="BM2189" s="311"/>
      <c r="BN2189" s="311"/>
      <c r="BO2189" s="311"/>
      <c r="BP2189" s="311"/>
      <c r="BQ2189" s="311"/>
      <c r="BR2189" s="311"/>
      <c r="BS2189" s="311"/>
      <c r="BT2189" s="311"/>
      <c r="BU2189" s="311"/>
      <c r="BV2189" s="311"/>
      <c r="BW2189" s="311"/>
      <c r="BX2189" s="311"/>
      <c r="BY2189" s="311"/>
      <c r="BZ2189" s="311"/>
      <c r="CA2189" s="311"/>
      <c r="CB2189" s="311"/>
      <c r="CC2189" s="311"/>
      <c r="CD2189" s="311"/>
      <c r="CE2189" s="311"/>
      <c r="CF2189" s="311"/>
      <c r="CG2189" s="311"/>
      <c r="CH2189" s="311"/>
      <c r="CI2189" s="311"/>
      <c r="CJ2189" s="311"/>
      <c r="CK2189" s="311"/>
      <c r="CL2189" s="311"/>
      <c r="CM2189" s="311"/>
      <c r="CN2189" s="311"/>
      <c r="CO2189" s="311"/>
      <c r="CP2189" s="311"/>
      <c r="CQ2189" s="311"/>
      <c r="CR2189" s="311"/>
      <c r="CS2189" s="311"/>
      <c r="CT2189" s="311"/>
      <c r="CU2189" s="311"/>
      <c r="CV2189" s="311"/>
      <c r="CW2189" s="311"/>
      <c r="CX2189" s="311"/>
      <c r="CY2189" s="311"/>
    </row>
    <row r="2190" spans="1:103" s="390" customFormat="1">
      <c r="A2190" s="324" t="s">
        <v>2347</v>
      </c>
      <c r="B2190" s="324">
        <v>744777115</v>
      </c>
      <c r="C2190" s="324">
        <v>15</v>
      </c>
      <c r="D2190" s="324">
        <v>20</v>
      </c>
      <c r="E2190" s="395">
        <v>8.1200000000000008E-2</v>
      </c>
      <c r="F2190" s="324">
        <v>0</v>
      </c>
      <c r="G2190" s="324">
        <v>2.2000000000000002</v>
      </c>
      <c r="H2190" s="324">
        <v>0.9</v>
      </c>
      <c r="I2190" s="324">
        <v>1.6</v>
      </c>
      <c r="J2190" s="326">
        <v>40</v>
      </c>
      <c r="K2190" s="326">
        <v>125</v>
      </c>
      <c r="L2190" s="326">
        <v>1</v>
      </c>
      <c r="M2190" s="324">
        <v>7.3</v>
      </c>
      <c r="N2190" s="324">
        <v>7.3</v>
      </c>
      <c r="O2190" s="324">
        <v>4.5</v>
      </c>
      <c r="P2190" s="324">
        <v>101</v>
      </c>
      <c r="Q2190" s="324" t="s">
        <v>293</v>
      </c>
      <c r="R2190" s="324">
        <v>1</v>
      </c>
      <c r="S2190" s="324">
        <v>0</v>
      </c>
      <c r="T2190" s="324">
        <v>1000</v>
      </c>
      <c r="U2190" s="324">
        <v>0.8</v>
      </c>
      <c r="V2190" s="324">
        <v>0</v>
      </c>
      <c r="W2190" s="324">
        <v>2.3062500000000002E-7</v>
      </c>
      <c r="X2190" s="324">
        <v>62.539086929330836</v>
      </c>
      <c r="Y2190" s="324">
        <v>0.72</v>
      </c>
      <c r="Z2190" s="324">
        <v>2.1</v>
      </c>
      <c r="AA2190" s="324">
        <v>2.3062500000000002E-7</v>
      </c>
      <c r="AB2190" s="324">
        <v>62.539086929330836</v>
      </c>
      <c r="AC2190" s="324">
        <v>0.72</v>
      </c>
      <c r="AD2190" s="324">
        <v>2.1</v>
      </c>
      <c r="AE2190" s="324">
        <v>2.3062500000000002E-7</v>
      </c>
      <c r="AF2190" s="324">
        <v>62.539086929330836</v>
      </c>
      <c r="AG2190" s="324">
        <v>0.72</v>
      </c>
      <c r="AH2190" s="324">
        <v>2.1</v>
      </c>
      <c r="AI2190" s="324">
        <v>0</v>
      </c>
      <c r="AJ2190" s="324">
        <v>0</v>
      </c>
      <c r="AK2190" s="324">
        <v>0</v>
      </c>
      <c r="AL2190" s="324">
        <v>0</v>
      </c>
      <c r="AM2190" s="396">
        <v>0</v>
      </c>
      <c r="AN2190" s="324">
        <v>0</v>
      </c>
      <c r="AO2190" s="324">
        <v>1000000000</v>
      </c>
      <c r="AP2190" s="324">
        <v>0</v>
      </c>
      <c r="AQ2190" s="324">
        <v>0</v>
      </c>
      <c r="AR2190" s="324">
        <v>0</v>
      </c>
      <c r="AS2190" s="324">
        <v>744777115</v>
      </c>
      <c r="AT2190" s="324">
        <v>0</v>
      </c>
      <c r="AU2190" s="324">
        <v>0</v>
      </c>
      <c r="AV2190" s="324">
        <v>0</v>
      </c>
      <c r="AW2190" s="311"/>
      <c r="AX2190" s="311"/>
      <c r="AY2190" s="311"/>
      <c r="AZ2190" s="311"/>
      <c r="BA2190" s="311"/>
      <c r="BB2190" s="311"/>
      <c r="BC2190" s="311"/>
      <c r="BD2190" s="311"/>
      <c r="BE2190" s="311"/>
      <c r="BF2190" s="311"/>
      <c r="BG2190" s="311"/>
      <c r="BH2190" s="311"/>
      <c r="BI2190" s="311"/>
      <c r="BJ2190" s="311"/>
      <c r="BK2190" s="311"/>
      <c r="BL2190" s="311"/>
      <c r="BM2190" s="311"/>
      <c r="BN2190" s="311"/>
      <c r="BO2190" s="311"/>
      <c r="BP2190" s="311"/>
      <c r="BQ2190" s="311"/>
      <c r="BR2190" s="311"/>
      <c r="BS2190" s="311"/>
      <c r="BT2190" s="311"/>
      <c r="BU2190" s="311"/>
      <c r="BV2190" s="311"/>
      <c r="BW2190" s="311"/>
      <c r="BX2190" s="311"/>
      <c r="BY2190" s="311"/>
      <c r="BZ2190" s="311"/>
      <c r="CA2190" s="311"/>
      <c r="CB2190" s="311"/>
      <c r="CC2190" s="311"/>
      <c r="CD2190" s="311"/>
      <c r="CE2190" s="311"/>
      <c r="CF2190" s="311"/>
      <c r="CG2190" s="311"/>
      <c r="CH2190" s="311"/>
      <c r="CI2190" s="311"/>
      <c r="CJ2190" s="311"/>
      <c r="CK2190" s="311"/>
      <c r="CL2190" s="311"/>
      <c r="CM2190" s="311"/>
      <c r="CN2190" s="311"/>
      <c r="CO2190" s="311"/>
      <c r="CP2190" s="311"/>
      <c r="CQ2190" s="311"/>
      <c r="CR2190" s="311"/>
      <c r="CS2190" s="311"/>
      <c r="CT2190" s="311"/>
      <c r="CU2190" s="311"/>
      <c r="CV2190" s="311"/>
      <c r="CW2190" s="311"/>
      <c r="CX2190" s="311"/>
      <c r="CY2190" s="311"/>
    </row>
    <row r="2191" spans="1:103" s="390" customFormat="1">
      <c r="A2191" s="324" t="s">
        <v>2347</v>
      </c>
      <c r="B2191" s="324">
        <v>744777118</v>
      </c>
      <c r="C2191" s="324">
        <v>18</v>
      </c>
      <c r="D2191" s="324">
        <v>20</v>
      </c>
      <c r="E2191" s="395">
        <v>9.1200000000000017E-2</v>
      </c>
      <c r="F2191" s="324">
        <v>0</v>
      </c>
      <c r="G2191" s="324">
        <v>2.0499999999999998</v>
      </c>
      <c r="H2191" s="324">
        <v>0.9</v>
      </c>
      <c r="I2191" s="324">
        <v>1.5</v>
      </c>
      <c r="J2191" s="326">
        <v>40</v>
      </c>
      <c r="K2191" s="326">
        <v>125</v>
      </c>
      <c r="L2191" s="326">
        <v>1</v>
      </c>
      <c r="M2191" s="324">
        <v>7.3</v>
      </c>
      <c r="N2191" s="324">
        <v>7.3</v>
      </c>
      <c r="O2191" s="324">
        <v>4.5</v>
      </c>
      <c r="P2191" s="324">
        <v>101</v>
      </c>
      <c r="Q2191" s="324" t="s">
        <v>293</v>
      </c>
      <c r="R2191" s="324">
        <v>1</v>
      </c>
      <c r="S2191" s="324">
        <v>0</v>
      </c>
      <c r="T2191" s="324">
        <v>1000</v>
      </c>
      <c r="U2191" s="324">
        <v>0.8</v>
      </c>
      <c r="V2191" s="324">
        <v>0</v>
      </c>
      <c r="W2191" s="324">
        <v>2.3062500000000002E-7</v>
      </c>
      <c r="X2191" s="324">
        <v>68.065796937039138</v>
      </c>
      <c r="Y2191" s="324">
        <v>0.72</v>
      </c>
      <c r="Z2191" s="324">
        <v>2.1</v>
      </c>
      <c r="AA2191" s="324">
        <v>2.3062500000000002E-7</v>
      </c>
      <c r="AB2191" s="324">
        <v>68.065796937039138</v>
      </c>
      <c r="AC2191" s="324">
        <v>0.72</v>
      </c>
      <c r="AD2191" s="324">
        <v>2.1</v>
      </c>
      <c r="AE2191" s="324">
        <v>2.3062500000000002E-7</v>
      </c>
      <c r="AF2191" s="324">
        <v>68.065796937039138</v>
      </c>
      <c r="AG2191" s="324">
        <v>0.72</v>
      </c>
      <c r="AH2191" s="324">
        <v>2.1</v>
      </c>
      <c r="AI2191" s="324">
        <v>0</v>
      </c>
      <c r="AJ2191" s="324">
        <v>0</v>
      </c>
      <c r="AK2191" s="324">
        <v>0</v>
      </c>
      <c r="AL2191" s="324">
        <v>0</v>
      </c>
      <c r="AM2191" s="396">
        <v>0</v>
      </c>
      <c r="AN2191" s="324">
        <v>0</v>
      </c>
      <c r="AO2191" s="324">
        <v>1000000000</v>
      </c>
      <c r="AP2191" s="324">
        <v>0</v>
      </c>
      <c r="AQ2191" s="324">
        <v>0</v>
      </c>
      <c r="AR2191" s="324">
        <v>0</v>
      </c>
      <c r="AS2191" s="324">
        <v>744777118</v>
      </c>
      <c r="AT2191" s="324">
        <v>0</v>
      </c>
      <c r="AU2191" s="324">
        <v>0</v>
      </c>
      <c r="AV2191" s="324">
        <v>0</v>
      </c>
      <c r="AW2191" s="311"/>
      <c r="AX2191" s="311"/>
      <c r="AY2191" s="311"/>
      <c r="AZ2191" s="311"/>
      <c r="BA2191" s="311"/>
      <c r="BB2191" s="311"/>
      <c r="BC2191" s="311"/>
      <c r="BD2191" s="311"/>
      <c r="BE2191" s="311"/>
      <c r="BF2191" s="311"/>
      <c r="BG2191" s="311"/>
      <c r="BH2191" s="311"/>
      <c r="BI2191" s="311"/>
      <c r="BJ2191" s="311"/>
      <c r="BK2191" s="311"/>
      <c r="BL2191" s="311"/>
      <c r="BM2191" s="311"/>
      <c r="BN2191" s="311"/>
      <c r="BO2191" s="311"/>
      <c r="BP2191" s="311"/>
      <c r="BQ2191" s="311"/>
      <c r="BR2191" s="311"/>
      <c r="BS2191" s="311"/>
      <c r="BT2191" s="311"/>
      <c r="BU2191" s="311"/>
      <c r="BV2191" s="311"/>
      <c r="BW2191" s="311"/>
      <c r="BX2191" s="311"/>
      <c r="BY2191" s="311"/>
      <c r="BZ2191" s="311"/>
      <c r="CA2191" s="311"/>
      <c r="CB2191" s="311"/>
      <c r="CC2191" s="311"/>
      <c r="CD2191" s="311"/>
      <c r="CE2191" s="311"/>
      <c r="CF2191" s="311"/>
      <c r="CG2191" s="311"/>
      <c r="CH2191" s="311"/>
      <c r="CI2191" s="311"/>
      <c r="CJ2191" s="311"/>
      <c r="CK2191" s="311"/>
      <c r="CL2191" s="311"/>
      <c r="CM2191" s="311"/>
      <c r="CN2191" s="311"/>
      <c r="CO2191" s="311"/>
      <c r="CP2191" s="311"/>
      <c r="CQ2191" s="311"/>
      <c r="CR2191" s="311"/>
      <c r="CS2191" s="311"/>
      <c r="CT2191" s="311"/>
      <c r="CU2191" s="311"/>
      <c r="CV2191" s="311"/>
      <c r="CW2191" s="311"/>
      <c r="CX2191" s="311"/>
      <c r="CY2191" s="311"/>
    </row>
    <row r="2192" spans="1:103" s="390" customFormat="1">
      <c r="A2192" s="324" t="s">
        <v>2347</v>
      </c>
      <c r="B2192" s="324">
        <v>744777122</v>
      </c>
      <c r="C2192" s="324">
        <v>22</v>
      </c>
      <c r="D2192" s="324">
        <v>20</v>
      </c>
      <c r="E2192" s="395">
        <v>0.10979999999999999</v>
      </c>
      <c r="F2192" s="324">
        <v>0</v>
      </c>
      <c r="G2192" s="324">
        <v>1.7</v>
      </c>
      <c r="H2192" s="324">
        <v>0.9</v>
      </c>
      <c r="I2192" s="324">
        <v>1.41</v>
      </c>
      <c r="J2192" s="326">
        <v>40</v>
      </c>
      <c r="K2192" s="326">
        <v>125</v>
      </c>
      <c r="L2192" s="326">
        <v>1</v>
      </c>
      <c r="M2192" s="324">
        <v>7.3</v>
      </c>
      <c r="N2192" s="324">
        <v>7.3</v>
      </c>
      <c r="O2192" s="324">
        <v>4.5</v>
      </c>
      <c r="P2192" s="324">
        <v>101</v>
      </c>
      <c r="Q2192" s="324" t="s">
        <v>293</v>
      </c>
      <c r="R2192" s="324">
        <v>1</v>
      </c>
      <c r="S2192" s="324">
        <v>0</v>
      </c>
      <c r="T2192" s="324">
        <v>1000</v>
      </c>
      <c r="U2192" s="324">
        <v>0.8</v>
      </c>
      <c r="V2192" s="324">
        <v>0</v>
      </c>
      <c r="W2192" s="324">
        <v>2.3062500000000002E-7</v>
      </c>
      <c r="X2192" s="324">
        <v>76.111399411866458</v>
      </c>
      <c r="Y2192" s="324">
        <v>0.72</v>
      </c>
      <c r="Z2192" s="324">
        <v>2.1</v>
      </c>
      <c r="AA2192" s="324">
        <v>2.3062500000000002E-7</v>
      </c>
      <c r="AB2192" s="324">
        <v>76.111399411866458</v>
      </c>
      <c r="AC2192" s="324">
        <v>0.72</v>
      </c>
      <c r="AD2192" s="324">
        <v>2.1</v>
      </c>
      <c r="AE2192" s="324">
        <v>2.3062500000000002E-7</v>
      </c>
      <c r="AF2192" s="324">
        <v>76.111399411866458</v>
      </c>
      <c r="AG2192" s="324">
        <v>0.72</v>
      </c>
      <c r="AH2192" s="324">
        <v>2.1</v>
      </c>
      <c r="AI2192" s="324">
        <v>0</v>
      </c>
      <c r="AJ2192" s="324">
        <v>0</v>
      </c>
      <c r="AK2192" s="324">
        <v>0</v>
      </c>
      <c r="AL2192" s="324">
        <v>0</v>
      </c>
      <c r="AM2192" s="396">
        <v>0</v>
      </c>
      <c r="AN2192" s="324">
        <v>0</v>
      </c>
      <c r="AO2192" s="324">
        <v>1000000000</v>
      </c>
      <c r="AP2192" s="324">
        <v>0</v>
      </c>
      <c r="AQ2192" s="324">
        <v>0</v>
      </c>
      <c r="AR2192" s="324">
        <v>0</v>
      </c>
      <c r="AS2192" s="324">
        <v>744777122</v>
      </c>
      <c r="AT2192" s="324">
        <v>0</v>
      </c>
      <c r="AU2192" s="324">
        <v>0</v>
      </c>
      <c r="AV2192" s="324">
        <v>0</v>
      </c>
      <c r="AW2192" s="311"/>
      <c r="AX2192" s="311"/>
      <c r="AY2192" s="311"/>
      <c r="AZ2192" s="311"/>
      <c r="BA2192" s="311"/>
      <c r="BB2192" s="311"/>
      <c r="BC2192" s="311"/>
      <c r="BD2192" s="311"/>
      <c r="BE2192" s="311"/>
      <c r="BF2192" s="311"/>
      <c r="BG2192" s="311"/>
      <c r="BH2192" s="311"/>
      <c r="BI2192" s="311"/>
      <c r="BJ2192" s="311"/>
      <c r="BK2192" s="311"/>
      <c r="BL2192" s="311"/>
      <c r="BM2192" s="311"/>
      <c r="BN2192" s="311"/>
      <c r="BO2192" s="311"/>
      <c r="BP2192" s="311"/>
      <c r="BQ2192" s="311"/>
      <c r="BR2192" s="311"/>
      <c r="BS2192" s="311"/>
      <c r="BT2192" s="311"/>
      <c r="BU2192" s="311"/>
      <c r="BV2192" s="311"/>
      <c r="BW2192" s="311"/>
      <c r="BX2192" s="311"/>
      <c r="BY2192" s="311"/>
      <c r="BZ2192" s="311"/>
      <c r="CA2192" s="311"/>
      <c r="CB2192" s="311"/>
      <c r="CC2192" s="311"/>
      <c r="CD2192" s="311"/>
      <c r="CE2192" s="311"/>
      <c r="CF2192" s="311"/>
      <c r="CG2192" s="311"/>
      <c r="CH2192" s="311"/>
      <c r="CI2192" s="311"/>
      <c r="CJ2192" s="311"/>
      <c r="CK2192" s="311"/>
      <c r="CL2192" s="311"/>
      <c r="CM2192" s="311"/>
      <c r="CN2192" s="311"/>
      <c r="CO2192" s="311"/>
      <c r="CP2192" s="311"/>
      <c r="CQ2192" s="311"/>
      <c r="CR2192" s="311"/>
      <c r="CS2192" s="311"/>
      <c r="CT2192" s="311"/>
      <c r="CU2192" s="311"/>
      <c r="CV2192" s="311"/>
      <c r="CW2192" s="311"/>
      <c r="CX2192" s="311"/>
      <c r="CY2192" s="311"/>
    </row>
    <row r="2193" spans="1:103" s="390" customFormat="1">
      <c r="A2193" s="324" t="s">
        <v>2347</v>
      </c>
      <c r="B2193" s="324">
        <v>744777127</v>
      </c>
      <c r="C2193" s="324">
        <v>27</v>
      </c>
      <c r="D2193" s="324">
        <v>20</v>
      </c>
      <c r="E2193" s="395">
        <v>0.15001600000000001</v>
      </c>
      <c r="F2193" s="324">
        <v>0</v>
      </c>
      <c r="G2193" s="324">
        <v>1.55</v>
      </c>
      <c r="H2193" s="324">
        <v>0.9</v>
      </c>
      <c r="I2193" s="324">
        <v>1.24</v>
      </c>
      <c r="J2193" s="326">
        <v>40</v>
      </c>
      <c r="K2193" s="326">
        <v>125</v>
      </c>
      <c r="L2193" s="326">
        <v>1</v>
      </c>
      <c r="M2193" s="324">
        <v>7.3</v>
      </c>
      <c r="N2193" s="324">
        <v>7.3</v>
      </c>
      <c r="O2193" s="324">
        <v>4.5</v>
      </c>
      <c r="P2193" s="324">
        <v>101</v>
      </c>
      <c r="Q2193" s="324" t="s">
        <v>293</v>
      </c>
      <c r="R2193" s="324">
        <v>1</v>
      </c>
      <c r="S2193" s="324">
        <v>0</v>
      </c>
      <c r="T2193" s="324">
        <v>1000</v>
      </c>
      <c r="U2193" s="324">
        <v>0.8</v>
      </c>
      <c r="V2193" s="324">
        <v>0</v>
      </c>
      <c r="W2193" s="324">
        <v>2.3062500000000002E-7</v>
      </c>
      <c r="X2193" s="324">
        <v>82.834790612057063</v>
      </c>
      <c r="Y2193" s="324">
        <v>0.72</v>
      </c>
      <c r="Z2193" s="324">
        <v>2.1</v>
      </c>
      <c r="AA2193" s="324">
        <v>2.3062500000000002E-7</v>
      </c>
      <c r="AB2193" s="324">
        <v>82.834790612057063</v>
      </c>
      <c r="AC2193" s="324">
        <v>0.72</v>
      </c>
      <c r="AD2193" s="324">
        <v>2.1</v>
      </c>
      <c r="AE2193" s="324">
        <v>2.3062500000000002E-7</v>
      </c>
      <c r="AF2193" s="324">
        <v>82.834790612057063</v>
      </c>
      <c r="AG2193" s="324">
        <v>0.72</v>
      </c>
      <c r="AH2193" s="324">
        <v>2.1</v>
      </c>
      <c r="AI2193" s="324">
        <v>0</v>
      </c>
      <c r="AJ2193" s="324">
        <v>0</v>
      </c>
      <c r="AK2193" s="324">
        <v>0</v>
      </c>
      <c r="AL2193" s="324">
        <v>0</v>
      </c>
      <c r="AM2193" s="396">
        <v>0</v>
      </c>
      <c r="AN2193" s="324">
        <v>0</v>
      </c>
      <c r="AO2193" s="324">
        <v>1000000000</v>
      </c>
      <c r="AP2193" s="324">
        <v>0</v>
      </c>
      <c r="AQ2193" s="324">
        <v>0</v>
      </c>
      <c r="AR2193" s="324">
        <v>0</v>
      </c>
      <c r="AS2193" s="324">
        <v>744777127</v>
      </c>
      <c r="AT2193" s="324">
        <v>0</v>
      </c>
      <c r="AU2193" s="324">
        <v>0</v>
      </c>
      <c r="AV2193" s="324">
        <v>0</v>
      </c>
      <c r="AW2193" s="311"/>
      <c r="AX2193" s="311"/>
      <c r="AY2193" s="311"/>
      <c r="AZ2193" s="311"/>
      <c r="BA2193" s="311"/>
      <c r="BB2193" s="311"/>
      <c r="BC2193" s="311"/>
      <c r="BD2193" s="311"/>
      <c r="BE2193" s="311"/>
      <c r="BF2193" s="311"/>
      <c r="BG2193" s="311"/>
      <c r="BH2193" s="311"/>
      <c r="BI2193" s="311"/>
      <c r="BJ2193" s="311"/>
      <c r="BK2193" s="311"/>
      <c r="BL2193" s="311"/>
      <c r="BM2193" s="311"/>
      <c r="BN2193" s="311"/>
      <c r="BO2193" s="311"/>
      <c r="BP2193" s="311"/>
      <c r="BQ2193" s="311"/>
      <c r="BR2193" s="311"/>
      <c r="BS2193" s="311"/>
      <c r="BT2193" s="311"/>
      <c r="BU2193" s="311"/>
      <c r="BV2193" s="311"/>
      <c r="BW2193" s="311"/>
      <c r="BX2193" s="311"/>
      <c r="BY2193" s="311"/>
      <c r="BZ2193" s="311"/>
      <c r="CA2193" s="311"/>
      <c r="CB2193" s="311"/>
      <c r="CC2193" s="311"/>
      <c r="CD2193" s="311"/>
      <c r="CE2193" s="311"/>
      <c r="CF2193" s="311"/>
      <c r="CG2193" s="311"/>
      <c r="CH2193" s="311"/>
      <c r="CI2193" s="311"/>
      <c r="CJ2193" s="311"/>
      <c r="CK2193" s="311"/>
      <c r="CL2193" s="311"/>
      <c r="CM2193" s="311"/>
      <c r="CN2193" s="311"/>
      <c r="CO2193" s="311"/>
      <c r="CP2193" s="311"/>
      <c r="CQ2193" s="311"/>
      <c r="CR2193" s="311"/>
      <c r="CS2193" s="311"/>
      <c r="CT2193" s="311"/>
      <c r="CU2193" s="311"/>
      <c r="CV2193" s="311"/>
      <c r="CW2193" s="311"/>
      <c r="CX2193" s="311"/>
      <c r="CY2193" s="311"/>
    </row>
    <row r="2194" spans="1:103" s="390" customFormat="1">
      <c r="A2194" s="324" t="s">
        <v>2347</v>
      </c>
      <c r="B2194" s="324">
        <v>744777133</v>
      </c>
      <c r="C2194" s="324">
        <v>33</v>
      </c>
      <c r="D2194" s="324">
        <v>20</v>
      </c>
      <c r="E2194" s="395">
        <v>0.16940000000000002</v>
      </c>
      <c r="F2194" s="324">
        <v>0</v>
      </c>
      <c r="G2194" s="324">
        <v>1.4</v>
      </c>
      <c r="H2194" s="324">
        <v>0.9</v>
      </c>
      <c r="I2194" s="324">
        <v>1.1299999999999999</v>
      </c>
      <c r="J2194" s="326">
        <v>40</v>
      </c>
      <c r="K2194" s="326">
        <v>125</v>
      </c>
      <c r="L2194" s="326">
        <v>1</v>
      </c>
      <c r="M2194" s="324">
        <v>7.3</v>
      </c>
      <c r="N2194" s="324">
        <v>7.3</v>
      </c>
      <c r="O2194" s="324">
        <v>4.5</v>
      </c>
      <c r="P2194" s="324">
        <v>101</v>
      </c>
      <c r="Q2194" s="324" t="s">
        <v>293</v>
      </c>
      <c r="R2194" s="324">
        <v>1</v>
      </c>
      <c r="S2194" s="324">
        <v>0</v>
      </c>
      <c r="T2194" s="324">
        <v>1000</v>
      </c>
      <c r="U2194" s="324">
        <v>0.8</v>
      </c>
      <c r="V2194" s="324">
        <v>0</v>
      </c>
      <c r="W2194" s="324">
        <v>2.3062500000000002E-7</v>
      </c>
      <c r="X2194" s="324">
        <v>94.137783483097991</v>
      </c>
      <c r="Y2194" s="324">
        <v>0.72</v>
      </c>
      <c r="Z2194" s="324">
        <v>2.1</v>
      </c>
      <c r="AA2194" s="324">
        <v>2.3062500000000002E-7</v>
      </c>
      <c r="AB2194" s="324">
        <v>94.137783483097991</v>
      </c>
      <c r="AC2194" s="324">
        <v>0.72</v>
      </c>
      <c r="AD2194" s="324">
        <v>2.1</v>
      </c>
      <c r="AE2194" s="324">
        <v>2.3062500000000002E-7</v>
      </c>
      <c r="AF2194" s="324">
        <v>94.137783483097991</v>
      </c>
      <c r="AG2194" s="324">
        <v>0.72</v>
      </c>
      <c r="AH2194" s="324">
        <v>2.1</v>
      </c>
      <c r="AI2194" s="324">
        <v>0</v>
      </c>
      <c r="AJ2194" s="324">
        <v>0</v>
      </c>
      <c r="AK2194" s="324">
        <v>0</v>
      </c>
      <c r="AL2194" s="324">
        <v>0</v>
      </c>
      <c r="AM2194" s="396">
        <v>0</v>
      </c>
      <c r="AN2194" s="324">
        <v>0</v>
      </c>
      <c r="AO2194" s="324">
        <v>1000000000</v>
      </c>
      <c r="AP2194" s="324">
        <v>0</v>
      </c>
      <c r="AQ2194" s="324">
        <v>0</v>
      </c>
      <c r="AR2194" s="324">
        <v>0</v>
      </c>
      <c r="AS2194" s="324">
        <v>744777133</v>
      </c>
      <c r="AT2194" s="324">
        <v>0</v>
      </c>
      <c r="AU2194" s="324">
        <v>0</v>
      </c>
      <c r="AV2194" s="324">
        <v>0</v>
      </c>
      <c r="AW2194" s="311"/>
      <c r="AX2194" s="311"/>
      <c r="AY2194" s="311"/>
      <c r="AZ2194" s="311"/>
      <c r="BA2194" s="311"/>
      <c r="BB2194" s="311"/>
      <c r="BC2194" s="311"/>
      <c r="BD2194" s="311"/>
      <c r="BE2194" s="311"/>
      <c r="BF2194" s="311"/>
      <c r="BG2194" s="311"/>
      <c r="BH2194" s="311"/>
      <c r="BI2194" s="311"/>
      <c r="BJ2194" s="311"/>
      <c r="BK2194" s="311"/>
      <c r="BL2194" s="311"/>
      <c r="BM2194" s="311"/>
      <c r="BN2194" s="311"/>
      <c r="BO2194" s="311"/>
      <c r="BP2194" s="311"/>
      <c r="BQ2194" s="311"/>
      <c r="BR2194" s="311"/>
      <c r="BS2194" s="311"/>
      <c r="BT2194" s="311"/>
      <c r="BU2194" s="311"/>
      <c r="BV2194" s="311"/>
      <c r="BW2194" s="311"/>
      <c r="BX2194" s="311"/>
      <c r="BY2194" s="311"/>
      <c r="BZ2194" s="311"/>
      <c r="CA2194" s="311"/>
      <c r="CB2194" s="311"/>
      <c r="CC2194" s="311"/>
      <c r="CD2194" s="311"/>
      <c r="CE2194" s="311"/>
      <c r="CF2194" s="311"/>
      <c r="CG2194" s="311"/>
      <c r="CH2194" s="311"/>
      <c r="CI2194" s="311"/>
      <c r="CJ2194" s="311"/>
      <c r="CK2194" s="311"/>
      <c r="CL2194" s="311"/>
      <c r="CM2194" s="311"/>
      <c r="CN2194" s="311"/>
      <c r="CO2194" s="311"/>
      <c r="CP2194" s="311"/>
      <c r="CQ2194" s="311"/>
      <c r="CR2194" s="311"/>
      <c r="CS2194" s="311"/>
      <c r="CT2194" s="311"/>
      <c r="CU2194" s="311"/>
      <c r="CV2194" s="311"/>
      <c r="CW2194" s="311"/>
      <c r="CX2194" s="311"/>
      <c r="CY2194" s="311"/>
    </row>
    <row r="2195" spans="1:103" s="390" customFormat="1">
      <c r="A2195" s="324" t="s">
        <v>2347</v>
      </c>
      <c r="B2195" s="324">
        <v>744777139</v>
      </c>
      <c r="C2195" s="324">
        <v>39</v>
      </c>
      <c r="D2195" s="324">
        <v>20</v>
      </c>
      <c r="E2195" s="395">
        <v>0.23054999999999998</v>
      </c>
      <c r="F2195" s="324">
        <v>0</v>
      </c>
      <c r="G2195" s="324">
        <v>1.23</v>
      </c>
      <c r="H2195" s="324">
        <v>0.9</v>
      </c>
      <c r="I2195" s="324">
        <v>1.1100000000000001</v>
      </c>
      <c r="J2195" s="326">
        <v>40</v>
      </c>
      <c r="K2195" s="326">
        <v>125</v>
      </c>
      <c r="L2195" s="326">
        <v>1</v>
      </c>
      <c r="M2195" s="324">
        <v>7.3</v>
      </c>
      <c r="N2195" s="324">
        <v>7.3</v>
      </c>
      <c r="O2195" s="324">
        <v>4.5</v>
      </c>
      <c r="P2195" s="324">
        <v>101</v>
      </c>
      <c r="Q2195" s="324" t="s">
        <v>293</v>
      </c>
      <c r="R2195" s="324">
        <v>1</v>
      </c>
      <c r="S2195" s="324">
        <v>0</v>
      </c>
      <c r="T2195" s="324">
        <v>1000</v>
      </c>
      <c r="U2195" s="324">
        <v>0.8</v>
      </c>
      <c r="V2195" s="324">
        <v>0</v>
      </c>
      <c r="W2195" s="324">
        <v>2.3062500000000002E-7</v>
      </c>
      <c r="X2195" s="324">
        <v>100.65814943863725</v>
      </c>
      <c r="Y2195" s="324">
        <v>0.72</v>
      </c>
      <c r="Z2195" s="324">
        <v>2.1</v>
      </c>
      <c r="AA2195" s="324">
        <v>2.3062500000000002E-7</v>
      </c>
      <c r="AB2195" s="324">
        <v>100.65814943863725</v>
      </c>
      <c r="AC2195" s="324">
        <v>0.72</v>
      </c>
      <c r="AD2195" s="324">
        <v>2.1</v>
      </c>
      <c r="AE2195" s="324">
        <v>2.3062500000000002E-7</v>
      </c>
      <c r="AF2195" s="324">
        <v>100.65814943863725</v>
      </c>
      <c r="AG2195" s="324">
        <v>0.72</v>
      </c>
      <c r="AH2195" s="324">
        <v>2.1</v>
      </c>
      <c r="AI2195" s="324">
        <v>0</v>
      </c>
      <c r="AJ2195" s="324">
        <v>0</v>
      </c>
      <c r="AK2195" s="324">
        <v>0</v>
      </c>
      <c r="AL2195" s="324">
        <v>0</v>
      </c>
      <c r="AM2195" s="396">
        <v>0</v>
      </c>
      <c r="AN2195" s="324">
        <v>0</v>
      </c>
      <c r="AO2195" s="324">
        <v>1000000000</v>
      </c>
      <c r="AP2195" s="324">
        <v>0</v>
      </c>
      <c r="AQ2195" s="324">
        <v>0</v>
      </c>
      <c r="AR2195" s="324">
        <v>0</v>
      </c>
      <c r="AS2195" s="324">
        <v>744777139</v>
      </c>
      <c r="AT2195" s="324">
        <v>0</v>
      </c>
      <c r="AU2195" s="324">
        <v>0</v>
      </c>
      <c r="AV2195" s="324">
        <v>0</v>
      </c>
      <c r="AW2195" s="311"/>
      <c r="AX2195" s="311"/>
      <c r="AY2195" s="311"/>
      <c r="AZ2195" s="311"/>
      <c r="BA2195" s="311"/>
      <c r="BB2195" s="311"/>
      <c r="BC2195" s="311"/>
      <c r="BD2195" s="311"/>
      <c r="BE2195" s="311"/>
      <c r="BF2195" s="311"/>
      <c r="BG2195" s="311"/>
      <c r="BH2195" s="311"/>
      <c r="BI2195" s="311"/>
      <c r="BJ2195" s="311"/>
      <c r="BK2195" s="311"/>
      <c r="BL2195" s="311"/>
      <c r="BM2195" s="311"/>
      <c r="BN2195" s="311"/>
      <c r="BO2195" s="311"/>
      <c r="BP2195" s="311"/>
      <c r="BQ2195" s="311"/>
      <c r="BR2195" s="311"/>
      <c r="BS2195" s="311"/>
      <c r="BT2195" s="311"/>
      <c r="BU2195" s="311"/>
      <c r="BV2195" s="311"/>
      <c r="BW2195" s="311"/>
      <c r="BX2195" s="311"/>
      <c r="BY2195" s="311"/>
      <c r="BZ2195" s="311"/>
      <c r="CA2195" s="311"/>
      <c r="CB2195" s="311"/>
      <c r="CC2195" s="311"/>
      <c r="CD2195" s="311"/>
      <c r="CE2195" s="311"/>
      <c r="CF2195" s="311"/>
      <c r="CG2195" s="311"/>
      <c r="CH2195" s="311"/>
      <c r="CI2195" s="311"/>
      <c r="CJ2195" s="311"/>
      <c r="CK2195" s="311"/>
      <c r="CL2195" s="311"/>
      <c r="CM2195" s="311"/>
      <c r="CN2195" s="311"/>
      <c r="CO2195" s="311"/>
      <c r="CP2195" s="311"/>
      <c r="CQ2195" s="311"/>
      <c r="CR2195" s="311"/>
      <c r="CS2195" s="311"/>
      <c r="CT2195" s="311"/>
      <c r="CU2195" s="311"/>
      <c r="CV2195" s="311"/>
      <c r="CW2195" s="311"/>
      <c r="CX2195" s="311"/>
      <c r="CY2195" s="311"/>
    </row>
    <row r="2196" spans="1:103" s="390" customFormat="1">
      <c r="A2196" s="324" t="s">
        <v>2347</v>
      </c>
      <c r="B2196" s="324">
        <v>744777147</v>
      </c>
      <c r="C2196" s="324">
        <v>47</v>
      </c>
      <c r="D2196" s="324">
        <v>20</v>
      </c>
      <c r="E2196" s="395">
        <v>0.2601</v>
      </c>
      <c r="F2196" s="324">
        <v>0</v>
      </c>
      <c r="G2196" s="324">
        <v>1.1000000000000001</v>
      </c>
      <c r="H2196" s="324">
        <v>0.9</v>
      </c>
      <c r="I2196" s="324">
        <v>1.03</v>
      </c>
      <c r="J2196" s="326">
        <v>40</v>
      </c>
      <c r="K2196" s="326">
        <v>125</v>
      </c>
      <c r="L2196" s="326">
        <v>1</v>
      </c>
      <c r="M2196" s="324">
        <v>7.3</v>
      </c>
      <c r="N2196" s="324">
        <v>7.3</v>
      </c>
      <c r="O2196" s="324">
        <v>4.5</v>
      </c>
      <c r="P2196" s="324">
        <v>101</v>
      </c>
      <c r="Q2196" s="324" t="s">
        <v>293</v>
      </c>
      <c r="R2196" s="324">
        <v>1</v>
      </c>
      <c r="S2196" s="324">
        <v>0</v>
      </c>
      <c r="T2196" s="324">
        <v>1000</v>
      </c>
      <c r="U2196" s="324">
        <v>0.8</v>
      </c>
      <c r="V2196" s="324">
        <v>0</v>
      </c>
      <c r="W2196" s="324">
        <v>2.3062500000000002E-7</v>
      </c>
      <c r="X2196" s="324">
        <v>114.06382720543624</v>
      </c>
      <c r="Y2196" s="324">
        <v>0.72</v>
      </c>
      <c r="Z2196" s="324">
        <v>2.1</v>
      </c>
      <c r="AA2196" s="324">
        <v>2.3062500000000002E-7</v>
      </c>
      <c r="AB2196" s="324">
        <v>114.06382720543624</v>
      </c>
      <c r="AC2196" s="324">
        <v>0.72</v>
      </c>
      <c r="AD2196" s="324">
        <v>2.1</v>
      </c>
      <c r="AE2196" s="324">
        <v>2.3062500000000002E-7</v>
      </c>
      <c r="AF2196" s="324">
        <v>114.06382720543624</v>
      </c>
      <c r="AG2196" s="324">
        <v>0.72</v>
      </c>
      <c r="AH2196" s="324">
        <v>2.1</v>
      </c>
      <c r="AI2196" s="324">
        <v>0</v>
      </c>
      <c r="AJ2196" s="324">
        <v>0</v>
      </c>
      <c r="AK2196" s="324">
        <v>0</v>
      </c>
      <c r="AL2196" s="324">
        <v>0</v>
      </c>
      <c r="AM2196" s="396">
        <v>0</v>
      </c>
      <c r="AN2196" s="324">
        <v>0</v>
      </c>
      <c r="AO2196" s="324">
        <v>1000000000</v>
      </c>
      <c r="AP2196" s="324">
        <v>0</v>
      </c>
      <c r="AQ2196" s="324">
        <v>0</v>
      </c>
      <c r="AR2196" s="324">
        <v>0</v>
      </c>
      <c r="AS2196" s="324">
        <v>744777147</v>
      </c>
      <c r="AT2196" s="324">
        <v>0</v>
      </c>
      <c r="AU2196" s="324">
        <v>0</v>
      </c>
      <c r="AV2196" s="324">
        <v>0</v>
      </c>
      <c r="AW2196" s="311"/>
      <c r="AX2196" s="311"/>
      <c r="AY2196" s="311"/>
      <c r="AZ2196" s="311"/>
      <c r="BA2196" s="311"/>
      <c r="BB2196" s="311"/>
      <c r="BC2196" s="311"/>
      <c r="BD2196" s="311"/>
      <c r="BE2196" s="311"/>
      <c r="BF2196" s="311"/>
      <c r="BG2196" s="311"/>
      <c r="BH2196" s="311"/>
      <c r="BI2196" s="311"/>
      <c r="BJ2196" s="311"/>
      <c r="BK2196" s="311"/>
      <c r="BL2196" s="311"/>
      <c r="BM2196" s="311"/>
      <c r="BN2196" s="311"/>
      <c r="BO2196" s="311"/>
      <c r="BP2196" s="311"/>
      <c r="BQ2196" s="311"/>
      <c r="BR2196" s="311"/>
      <c r="BS2196" s="311"/>
      <c r="BT2196" s="311"/>
      <c r="BU2196" s="311"/>
      <c r="BV2196" s="311"/>
      <c r="BW2196" s="311"/>
      <c r="BX2196" s="311"/>
      <c r="BY2196" s="311"/>
      <c r="BZ2196" s="311"/>
      <c r="CA2196" s="311"/>
      <c r="CB2196" s="311"/>
      <c r="CC2196" s="311"/>
      <c r="CD2196" s="311"/>
      <c r="CE2196" s="311"/>
      <c r="CF2196" s="311"/>
      <c r="CG2196" s="311"/>
      <c r="CH2196" s="311"/>
      <c r="CI2196" s="311"/>
      <c r="CJ2196" s="311"/>
      <c r="CK2196" s="311"/>
      <c r="CL2196" s="311"/>
      <c r="CM2196" s="311"/>
      <c r="CN2196" s="311"/>
      <c r="CO2196" s="311"/>
      <c r="CP2196" s="311"/>
      <c r="CQ2196" s="311"/>
      <c r="CR2196" s="311"/>
      <c r="CS2196" s="311"/>
      <c r="CT2196" s="311"/>
      <c r="CU2196" s="311"/>
      <c r="CV2196" s="311"/>
      <c r="CW2196" s="311"/>
      <c r="CX2196" s="311"/>
      <c r="CY2196" s="311"/>
    </row>
    <row r="2197" spans="1:103" s="390" customFormat="1">
      <c r="A2197" s="324" t="s">
        <v>2347</v>
      </c>
      <c r="B2197" s="324">
        <v>744777156</v>
      </c>
      <c r="C2197" s="324">
        <v>56</v>
      </c>
      <c r="D2197" s="324">
        <v>20</v>
      </c>
      <c r="E2197" s="395">
        <v>0.34982999999999997</v>
      </c>
      <c r="F2197" s="324">
        <v>0</v>
      </c>
      <c r="G2197" s="324">
        <v>1.05</v>
      </c>
      <c r="H2197" s="324">
        <v>0.9</v>
      </c>
      <c r="I2197" s="324">
        <v>0.93</v>
      </c>
      <c r="J2197" s="326">
        <v>40</v>
      </c>
      <c r="K2197" s="326">
        <v>125</v>
      </c>
      <c r="L2197" s="326">
        <v>1</v>
      </c>
      <c r="M2197" s="324">
        <v>7.3</v>
      </c>
      <c r="N2197" s="324">
        <v>7.3</v>
      </c>
      <c r="O2197" s="324">
        <v>4.5</v>
      </c>
      <c r="P2197" s="324">
        <v>101</v>
      </c>
      <c r="Q2197" s="324" t="s">
        <v>293</v>
      </c>
      <c r="R2197" s="324">
        <v>1</v>
      </c>
      <c r="S2197" s="324">
        <v>0</v>
      </c>
      <c r="T2197" s="324">
        <v>1000</v>
      </c>
      <c r="U2197" s="324">
        <v>0.8</v>
      </c>
      <c r="V2197" s="324">
        <v>0</v>
      </c>
      <c r="W2197" s="324">
        <v>2.3062500000000002E-7</v>
      </c>
      <c r="X2197" s="324">
        <v>121.40921409214093</v>
      </c>
      <c r="Y2197" s="324">
        <v>0.72</v>
      </c>
      <c r="Z2197" s="324">
        <v>2.1</v>
      </c>
      <c r="AA2197" s="324">
        <v>2.3062500000000002E-7</v>
      </c>
      <c r="AB2197" s="324">
        <v>121.40921409214093</v>
      </c>
      <c r="AC2197" s="324">
        <v>0.72</v>
      </c>
      <c r="AD2197" s="324">
        <v>2.1</v>
      </c>
      <c r="AE2197" s="324">
        <v>2.3062500000000002E-7</v>
      </c>
      <c r="AF2197" s="324">
        <v>121.40921409214093</v>
      </c>
      <c r="AG2197" s="324">
        <v>0.72</v>
      </c>
      <c r="AH2197" s="324">
        <v>2.1</v>
      </c>
      <c r="AI2197" s="324">
        <v>0</v>
      </c>
      <c r="AJ2197" s="324">
        <v>0</v>
      </c>
      <c r="AK2197" s="324">
        <v>0</v>
      </c>
      <c r="AL2197" s="324">
        <v>0</v>
      </c>
      <c r="AM2197" s="396">
        <v>0</v>
      </c>
      <c r="AN2197" s="324">
        <v>0</v>
      </c>
      <c r="AO2197" s="324">
        <v>1000000000</v>
      </c>
      <c r="AP2197" s="324">
        <v>0</v>
      </c>
      <c r="AQ2197" s="324">
        <v>0</v>
      </c>
      <c r="AR2197" s="324">
        <v>0</v>
      </c>
      <c r="AS2197" s="324">
        <v>744777156</v>
      </c>
      <c r="AT2197" s="324">
        <v>0</v>
      </c>
      <c r="AU2197" s="324">
        <v>0</v>
      </c>
      <c r="AV2197" s="324">
        <v>0</v>
      </c>
      <c r="AW2197" s="311"/>
      <c r="AX2197" s="311"/>
      <c r="AY2197" s="311"/>
      <c r="AZ2197" s="311"/>
      <c r="BA2197" s="311"/>
      <c r="BB2197" s="311"/>
      <c r="BC2197" s="311"/>
      <c r="BD2197" s="311"/>
      <c r="BE2197" s="311"/>
      <c r="BF2197" s="311"/>
      <c r="BG2197" s="311"/>
      <c r="BH2197" s="311"/>
      <c r="BI2197" s="311"/>
      <c r="BJ2197" s="311"/>
      <c r="BK2197" s="311"/>
      <c r="BL2197" s="311"/>
      <c r="BM2197" s="311"/>
      <c r="BN2197" s="311"/>
      <c r="BO2197" s="311"/>
      <c r="BP2197" s="311"/>
      <c r="BQ2197" s="311"/>
      <c r="BR2197" s="311"/>
      <c r="BS2197" s="311"/>
      <c r="BT2197" s="311"/>
      <c r="BU2197" s="311"/>
      <c r="BV2197" s="311"/>
      <c r="BW2197" s="311"/>
      <c r="BX2197" s="311"/>
      <c r="BY2197" s="311"/>
      <c r="BZ2197" s="311"/>
      <c r="CA2197" s="311"/>
      <c r="CB2197" s="311"/>
      <c r="CC2197" s="311"/>
      <c r="CD2197" s="311"/>
      <c r="CE2197" s="311"/>
      <c r="CF2197" s="311"/>
      <c r="CG2197" s="311"/>
      <c r="CH2197" s="311"/>
      <c r="CI2197" s="311"/>
      <c r="CJ2197" s="311"/>
      <c r="CK2197" s="311"/>
      <c r="CL2197" s="311"/>
      <c r="CM2197" s="311"/>
      <c r="CN2197" s="311"/>
      <c r="CO2197" s="311"/>
      <c r="CP2197" s="311"/>
      <c r="CQ2197" s="311"/>
      <c r="CR2197" s="311"/>
      <c r="CS2197" s="311"/>
      <c r="CT2197" s="311"/>
      <c r="CU2197" s="311"/>
      <c r="CV2197" s="311"/>
      <c r="CW2197" s="311"/>
      <c r="CX2197" s="311"/>
      <c r="CY2197" s="311"/>
    </row>
    <row r="2198" spans="1:103" s="390" customFormat="1">
      <c r="A2198" s="324" t="s">
        <v>2347</v>
      </c>
      <c r="B2198" s="324">
        <v>744777168</v>
      </c>
      <c r="C2198" s="324">
        <v>68</v>
      </c>
      <c r="D2198" s="324">
        <v>20</v>
      </c>
      <c r="E2198" s="395">
        <v>0.38000999999999996</v>
      </c>
      <c r="F2198" s="324">
        <v>0</v>
      </c>
      <c r="G2198" s="324">
        <v>0.95</v>
      </c>
      <c r="H2198" s="324">
        <v>0.9</v>
      </c>
      <c r="I2198" s="324">
        <v>0.87</v>
      </c>
      <c r="J2198" s="326">
        <v>40</v>
      </c>
      <c r="K2198" s="326">
        <v>125</v>
      </c>
      <c r="L2198" s="326">
        <v>1</v>
      </c>
      <c r="M2198" s="324">
        <v>7.3</v>
      </c>
      <c r="N2198" s="324">
        <v>7.3</v>
      </c>
      <c r="O2198" s="324">
        <v>4.5</v>
      </c>
      <c r="P2198" s="324">
        <v>101</v>
      </c>
      <c r="Q2198" s="324" t="s">
        <v>293</v>
      </c>
      <c r="R2198" s="324">
        <v>1</v>
      </c>
      <c r="S2198" s="324">
        <v>0</v>
      </c>
      <c r="T2198" s="324">
        <v>1000</v>
      </c>
      <c r="U2198" s="324">
        <v>0.8</v>
      </c>
      <c r="V2198" s="324">
        <v>0</v>
      </c>
      <c r="W2198" s="324">
        <v>2.3062500000000002E-7</v>
      </c>
      <c r="X2198" s="324">
        <v>136.50506875439126</v>
      </c>
      <c r="Y2198" s="324">
        <v>0.72</v>
      </c>
      <c r="Z2198" s="324">
        <v>2.1</v>
      </c>
      <c r="AA2198" s="324">
        <v>2.3062500000000002E-7</v>
      </c>
      <c r="AB2198" s="324">
        <v>136.50506875439126</v>
      </c>
      <c r="AC2198" s="324">
        <v>0.72</v>
      </c>
      <c r="AD2198" s="324">
        <v>2.1</v>
      </c>
      <c r="AE2198" s="324">
        <v>2.3062500000000002E-7</v>
      </c>
      <c r="AF2198" s="324">
        <v>136.50506875439126</v>
      </c>
      <c r="AG2198" s="324">
        <v>0.72</v>
      </c>
      <c r="AH2198" s="324">
        <v>2.1</v>
      </c>
      <c r="AI2198" s="324">
        <v>0</v>
      </c>
      <c r="AJ2198" s="324">
        <v>0</v>
      </c>
      <c r="AK2198" s="324">
        <v>0</v>
      </c>
      <c r="AL2198" s="324">
        <v>0</v>
      </c>
      <c r="AM2198" s="396">
        <v>0</v>
      </c>
      <c r="AN2198" s="324">
        <v>0</v>
      </c>
      <c r="AO2198" s="324">
        <v>1000000000</v>
      </c>
      <c r="AP2198" s="324">
        <v>0</v>
      </c>
      <c r="AQ2198" s="324">
        <v>0</v>
      </c>
      <c r="AR2198" s="324">
        <v>0</v>
      </c>
      <c r="AS2198" s="324">
        <v>744777168</v>
      </c>
      <c r="AT2198" s="324">
        <v>0</v>
      </c>
      <c r="AU2198" s="324">
        <v>0</v>
      </c>
      <c r="AV2198" s="324">
        <v>0</v>
      </c>
      <c r="AW2198" s="311"/>
      <c r="AX2198" s="311"/>
      <c r="AY2198" s="311"/>
      <c r="AZ2198" s="311"/>
      <c r="BA2198" s="311"/>
      <c r="BB2198" s="311"/>
      <c r="BC2198" s="311"/>
      <c r="BD2198" s="311"/>
      <c r="BE2198" s="311"/>
      <c r="BF2198" s="311"/>
      <c r="BG2198" s="311"/>
      <c r="BH2198" s="311"/>
      <c r="BI2198" s="311"/>
      <c r="BJ2198" s="311"/>
      <c r="BK2198" s="311"/>
      <c r="BL2198" s="311"/>
      <c r="BM2198" s="311"/>
      <c r="BN2198" s="311"/>
      <c r="BO2198" s="311"/>
      <c r="BP2198" s="311"/>
      <c r="BQ2198" s="311"/>
      <c r="BR2198" s="311"/>
      <c r="BS2198" s="311"/>
      <c r="BT2198" s="311"/>
      <c r="BU2198" s="311"/>
      <c r="BV2198" s="311"/>
      <c r="BW2198" s="311"/>
      <c r="BX2198" s="311"/>
      <c r="BY2198" s="311"/>
      <c r="BZ2198" s="311"/>
      <c r="CA2198" s="311"/>
      <c r="CB2198" s="311"/>
      <c r="CC2198" s="311"/>
      <c r="CD2198" s="311"/>
      <c r="CE2198" s="311"/>
      <c r="CF2198" s="311"/>
      <c r="CG2198" s="311"/>
      <c r="CH2198" s="311"/>
      <c r="CI2198" s="311"/>
      <c r="CJ2198" s="311"/>
      <c r="CK2198" s="311"/>
      <c r="CL2198" s="311"/>
      <c r="CM2198" s="311"/>
      <c r="CN2198" s="311"/>
      <c r="CO2198" s="311"/>
      <c r="CP2198" s="311"/>
      <c r="CQ2198" s="311"/>
      <c r="CR2198" s="311"/>
      <c r="CS2198" s="311"/>
      <c r="CT2198" s="311"/>
      <c r="CU2198" s="311"/>
      <c r="CV2198" s="311"/>
      <c r="CW2198" s="311"/>
      <c r="CX2198" s="311"/>
      <c r="CY2198" s="311"/>
    </row>
    <row r="2199" spans="1:103" s="390" customFormat="1">
      <c r="A2199" s="324" t="s">
        <v>2347</v>
      </c>
      <c r="B2199" s="324">
        <v>744777182</v>
      </c>
      <c r="C2199" s="324">
        <v>82</v>
      </c>
      <c r="D2199" s="324">
        <v>20</v>
      </c>
      <c r="E2199" s="395">
        <v>0.42919000000000002</v>
      </c>
      <c r="F2199" s="324">
        <v>0</v>
      </c>
      <c r="G2199" s="324">
        <v>0.9</v>
      </c>
      <c r="H2199" s="324">
        <v>0.9</v>
      </c>
      <c r="I2199" s="324">
        <v>0.84</v>
      </c>
      <c r="J2199" s="326">
        <v>40</v>
      </c>
      <c r="K2199" s="326">
        <v>125</v>
      </c>
      <c r="L2199" s="326">
        <v>1</v>
      </c>
      <c r="M2199" s="324">
        <v>7.3</v>
      </c>
      <c r="N2199" s="324">
        <v>7.3</v>
      </c>
      <c r="O2199" s="324">
        <v>4.5</v>
      </c>
      <c r="P2199" s="324">
        <v>101</v>
      </c>
      <c r="Q2199" s="324" t="s">
        <v>293</v>
      </c>
      <c r="R2199" s="324">
        <v>1</v>
      </c>
      <c r="S2199" s="324">
        <v>0</v>
      </c>
      <c r="T2199" s="324">
        <v>1000</v>
      </c>
      <c r="U2199" s="324">
        <v>0.8</v>
      </c>
      <c r="V2199" s="324">
        <v>0</v>
      </c>
      <c r="W2199" s="324">
        <v>2.3062500000000002E-7</v>
      </c>
      <c r="X2199" s="324">
        <v>146.52014652014651</v>
      </c>
      <c r="Y2199" s="324">
        <v>0.72</v>
      </c>
      <c r="Z2199" s="324">
        <v>2.1</v>
      </c>
      <c r="AA2199" s="324">
        <v>2.3062500000000002E-7</v>
      </c>
      <c r="AB2199" s="324">
        <v>146.52014652014651</v>
      </c>
      <c r="AC2199" s="324">
        <v>0.72</v>
      </c>
      <c r="AD2199" s="324">
        <v>2.1</v>
      </c>
      <c r="AE2199" s="324">
        <v>2.3062500000000002E-7</v>
      </c>
      <c r="AF2199" s="324">
        <v>146.52014652014651</v>
      </c>
      <c r="AG2199" s="324">
        <v>0.72</v>
      </c>
      <c r="AH2199" s="324">
        <v>2.1</v>
      </c>
      <c r="AI2199" s="324">
        <v>0</v>
      </c>
      <c r="AJ2199" s="324">
        <v>0</v>
      </c>
      <c r="AK2199" s="324">
        <v>0</v>
      </c>
      <c r="AL2199" s="324">
        <v>0</v>
      </c>
      <c r="AM2199" s="396">
        <v>0</v>
      </c>
      <c r="AN2199" s="324">
        <v>0</v>
      </c>
      <c r="AO2199" s="324">
        <v>1000000000</v>
      </c>
      <c r="AP2199" s="324">
        <v>0</v>
      </c>
      <c r="AQ2199" s="324">
        <v>0</v>
      </c>
      <c r="AR2199" s="324">
        <v>0</v>
      </c>
      <c r="AS2199" s="324">
        <v>744777182</v>
      </c>
      <c r="AT2199" s="324">
        <v>0</v>
      </c>
      <c r="AU2199" s="324">
        <v>0</v>
      </c>
      <c r="AV2199" s="324">
        <v>0</v>
      </c>
      <c r="AW2199" s="311"/>
      <c r="AX2199" s="311"/>
      <c r="AY2199" s="311"/>
      <c r="AZ2199" s="311"/>
      <c r="BA2199" s="311"/>
      <c r="BB2199" s="311"/>
      <c r="BC2199" s="311"/>
      <c r="BD2199" s="311"/>
      <c r="BE2199" s="311"/>
      <c r="BF2199" s="311"/>
      <c r="BG2199" s="311"/>
      <c r="BH2199" s="311"/>
      <c r="BI2199" s="311"/>
      <c r="BJ2199" s="311"/>
      <c r="BK2199" s="311"/>
      <c r="BL2199" s="311"/>
      <c r="BM2199" s="311"/>
      <c r="BN2199" s="311"/>
      <c r="BO2199" s="311"/>
      <c r="BP2199" s="311"/>
      <c r="BQ2199" s="311"/>
      <c r="BR2199" s="311"/>
      <c r="BS2199" s="311"/>
      <c r="BT2199" s="311"/>
      <c r="BU2199" s="311"/>
      <c r="BV2199" s="311"/>
      <c r="BW2199" s="311"/>
      <c r="BX2199" s="311"/>
      <c r="BY2199" s="311"/>
      <c r="BZ2199" s="311"/>
      <c r="CA2199" s="311"/>
      <c r="CB2199" s="311"/>
      <c r="CC2199" s="311"/>
      <c r="CD2199" s="311"/>
      <c r="CE2199" s="311"/>
      <c r="CF2199" s="311"/>
      <c r="CG2199" s="311"/>
      <c r="CH2199" s="311"/>
      <c r="CI2199" s="311"/>
      <c r="CJ2199" s="311"/>
      <c r="CK2199" s="311"/>
      <c r="CL2199" s="311"/>
      <c r="CM2199" s="311"/>
      <c r="CN2199" s="311"/>
      <c r="CO2199" s="311"/>
      <c r="CP2199" s="311"/>
      <c r="CQ2199" s="311"/>
      <c r="CR2199" s="311"/>
      <c r="CS2199" s="311"/>
      <c r="CT2199" s="311"/>
      <c r="CU2199" s="311"/>
      <c r="CV2199" s="311"/>
      <c r="CW2199" s="311"/>
      <c r="CX2199" s="311"/>
      <c r="CY2199" s="311"/>
    </row>
    <row r="2200" spans="1:103" s="390" customFormat="1">
      <c r="A2200" s="324" t="s">
        <v>2347</v>
      </c>
      <c r="B2200" s="324">
        <v>74477720</v>
      </c>
      <c r="C2200" s="324">
        <v>100</v>
      </c>
      <c r="D2200" s="324">
        <v>20</v>
      </c>
      <c r="E2200" s="395">
        <v>0.60899999999999999</v>
      </c>
      <c r="F2200" s="324">
        <v>0</v>
      </c>
      <c r="G2200" s="324">
        <v>0.75</v>
      </c>
      <c r="H2200" s="324">
        <v>0.9</v>
      </c>
      <c r="I2200" s="324">
        <v>0.79</v>
      </c>
      <c r="J2200" s="326">
        <v>40</v>
      </c>
      <c r="K2200" s="326">
        <v>125</v>
      </c>
      <c r="L2200" s="326">
        <v>1</v>
      </c>
      <c r="M2200" s="324">
        <v>7.3</v>
      </c>
      <c r="N2200" s="324">
        <v>7.3</v>
      </c>
      <c r="O2200" s="324">
        <v>4.5</v>
      </c>
      <c r="P2200" s="324">
        <v>101</v>
      </c>
      <c r="Q2200" s="324" t="s">
        <v>293</v>
      </c>
      <c r="R2200" s="324">
        <v>1</v>
      </c>
      <c r="S2200" s="324">
        <v>0</v>
      </c>
      <c r="T2200" s="324">
        <v>1000</v>
      </c>
      <c r="U2200" s="324">
        <v>0.8</v>
      </c>
      <c r="V2200" s="324">
        <v>0</v>
      </c>
      <c r="W2200" s="324">
        <v>2.3062500000000002E-7</v>
      </c>
      <c r="X2200" s="324">
        <v>164.24406668309109</v>
      </c>
      <c r="Y2200" s="324">
        <v>0.72</v>
      </c>
      <c r="Z2200" s="324">
        <v>2.1</v>
      </c>
      <c r="AA2200" s="324">
        <v>2.3062500000000002E-7</v>
      </c>
      <c r="AB2200" s="324">
        <v>164.24406668309109</v>
      </c>
      <c r="AC2200" s="324">
        <v>0.72</v>
      </c>
      <c r="AD2200" s="324">
        <v>2.1</v>
      </c>
      <c r="AE2200" s="324">
        <v>2.3062500000000002E-7</v>
      </c>
      <c r="AF2200" s="324">
        <v>164.24406668309109</v>
      </c>
      <c r="AG2200" s="324">
        <v>0.72</v>
      </c>
      <c r="AH2200" s="324">
        <v>2.1</v>
      </c>
      <c r="AI2200" s="324">
        <v>0</v>
      </c>
      <c r="AJ2200" s="324">
        <v>0</v>
      </c>
      <c r="AK2200" s="324">
        <v>0</v>
      </c>
      <c r="AL2200" s="324">
        <v>0</v>
      </c>
      <c r="AM2200" s="396">
        <v>0</v>
      </c>
      <c r="AN2200" s="324">
        <v>0</v>
      </c>
      <c r="AO2200" s="324">
        <v>1000000000</v>
      </c>
      <c r="AP2200" s="324">
        <v>0</v>
      </c>
      <c r="AQ2200" s="324">
        <v>0</v>
      </c>
      <c r="AR2200" s="324">
        <v>0</v>
      </c>
      <c r="AS2200" s="324">
        <v>74477720</v>
      </c>
      <c r="AT2200" s="324">
        <v>0</v>
      </c>
      <c r="AU2200" s="324">
        <v>0</v>
      </c>
      <c r="AV2200" s="324">
        <v>0</v>
      </c>
      <c r="AW2200" s="311"/>
      <c r="AX2200" s="311"/>
      <c r="AY2200" s="311"/>
      <c r="AZ2200" s="311"/>
      <c r="BA2200" s="311"/>
      <c r="BB2200" s="311"/>
      <c r="BC2200" s="311"/>
      <c r="BD2200" s="311"/>
      <c r="BE2200" s="311"/>
      <c r="BF2200" s="311"/>
      <c r="BG2200" s="311"/>
      <c r="BH2200" s="311"/>
      <c r="BI2200" s="311"/>
      <c r="BJ2200" s="311"/>
      <c r="BK2200" s="311"/>
      <c r="BL2200" s="311"/>
      <c r="BM2200" s="311"/>
      <c r="BN2200" s="311"/>
      <c r="BO2200" s="311"/>
      <c r="BP2200" s="311"/>
      <c r="BQ2200" s="311"/>
      <c r="BR2200" s="311"/>
      <c r="BS2200" s="311"/>
      <c r="BT2200" s="311"/>
      <c r="BU2200" s="311"/>
      <c r="BV2200" s="311"/>
      <c r="BW2200" s="311"/>
      <c r="BX2200" s="311"/>
      <c r="BY2200" s="311"/>
      <c r="BZ2200" s="311"/>
      <c r="CA2200" s="311"/>
      <c r="CB2200" s="311"/>
      <c r="CC2200" s="311"/>
      <c r="CD2200" s="311"/>
      <c r="CE2200" s="311"/>
      <c r="CF2200" s="311"/>
      <c r="CG2200" s="311"/>
      <c r="CH2200" s="311"/>
      <c r="CI2200" s="311"/>
      <c r="CJ2200" s="311"/>
      <c r="CK2200" s="311"/>
      <c r="CL2200" s="311"/>
      <c r="CM2200" s="311"/>
      <c r="CN2200" s="311"/>
      <c r="CO2200" s="311"/>
      <c r="CP2200" s="311"/>
      <c r="CQ2200" s="311"/>
      <c r="CR2200" s="311"/>
      <c r="CS2200" s="311"/>
      <c r="CT2200" s="311"/>
      <c r="CU2200" s="311"/>
      <c r="CV2200" s="311"/>
      <c r="CW2200" s="311"/>
      <c r="CX2200" s="311"/>
      <c r="CY2200" s="311"/>
    </row>
    <row r="2201" spans="1:103" s="390" customFormat="1">
      <c r="A2201" s="324" t="s">
        <v>2347</v>
      </c>
      <c r="B2201" s="324">
        <v>744777212</v>
      </c>
      <c r="C2201" s="324">
        <v>120</v>
      </c>
      <c r="D2201" s="324">
        <v>20</v>
      </c>
      <c r="E2201" s="395">
        <v>0.66</v>
      </c>
      <c r="F2201" s="324">
        <v>0</v>
      </c>
      <c r="G2201" s="324">
        <v>0.7</v>
      </c>
      <c r="H2201" s="324">
        <v>0.9</v>
      </c>
      <c r="I2201" s="324">
        <v>0.67</v>
      </c>
      <c r="J2201" s="326">
        <v>40</v>
      </c>
      <c r="K2201" s="326">
        <v>125</v>
      </c>
      <c r="L2201" s="326">
        <v>1</v>
      </c>
      <c r="M2201" s="324">
        <v>7.3</v>
      </c>
      <c r="N2201" s="324">
        <v>7.3</v>
      </c>
      <c r="O2201" s="324">
        <v>4.5</v>
      </c>
      <c r="P2201" s="324">
        <v>101</v>
      </c>
      <c r="Q2201" s="324" t="s">
        <v>293</v>
      </c>
      <c r="R2201" s="324">
        <v>1</v>
      </c>
      <c r="S2201" s="324">
        <v>0</v>
      </c>
      <c r="T2201" s="324">
        <v>1000</v>
      </c>
      <c r="U2201" s="324">
        <v>0.8</v>
      </c>
      <c r="V2201" s="324">
        <v>0</v>
      </c>
      <c r="W2201" s="324">
        <v>2.3062500000000002E-7</v>
      </c>
      <c r="X2201" s="324">
        <v>175.78554163920018</v>
      </c>
      <c r="Y2201" s="324">
        <v>0.72</v>
      </c>
      <c r="Z2201" s="324">
        <v>2.1</v>
      </c>
      <c r="AA2201" s="324">
        <v>2.3062500000000002E-7</v>
      </c>
      <c r="AB2201" s="324">
        <v>175.78554163920018</v>
      </c>
      <c r="AC2201" s="324">
        <v>0.72</v>
      </c>
      <c r="AD2201" s="324">
        <v>2.1</v>
      </c>
      <c r="AE2201" s="324">
        <v>2.3062500000000002E-7</v>
      </c>
      <c r="AF2201" s="324">
        <v>175.78554163920018</v>
      </c>
      <c r="AG2201" s="324">
        <v>0.72</v>
      </c>
      <c r="AH2201" s="324">
        <v>2.1</v>
      </c>
      <c r="AI2201" s="324">
        <v>0</v>
      </c>
      <c r="AJ2201" s="324">
        <v>0</v>
      </c>
      <c r="AK2201" s="324">
        <v>0</v>
      </c>
      <c r="AL2201" s="324">
        <v>0</v>
      </c>
      <c r="AM2201" s="396">
        <v>0</v>
      </c>
      <c r="AN2201" s="324">
        <v>0</v>
      </c>
      <c r="AO2201" s="324">
        <v>1000000000</v>
      </c>
      <c r="AP2201" s="324">
        <v>0</v>
      </c>
      <c r="AQ2201" s="324">
        <v>0</v>
      </c>
      <c r="AR2201" s="324">
        <v>0</v>
      </c>
      <c r="AS2201" s="324">
        <v>744777212</v>
      </c>
      <c r="AT2201" s="324">
        <v>0</v>
      </c>
      <c r="AU2201" s="324">
        <v>0</v>
      </c>
      <c r="AV2201" s="324">
        <v>0</v>
      </c>
      <c r="AW2201" s="311"/>
      <c r="AX2201" s="311"/>
      <c r="AY2201" s="311"/>
      <c r="AZ2201" s="311"/>
      <c r="BA2201" s="311"/>
      <c r="BB2201" s="311"/>
      <c r="BC2201" s="311"/>
      <c r="BD2201" s="311"/>
      <c r="BE2201" s="311"/>
      <c r="BF2201" s="311"/>
      <c r="BG2201" s="311"/>
      <c r="BH2201" s="311"/>
      <c r="BI2201" s="311"/>
      <c r="BJ2201" s="311"/>
      <c r="BK2201" s="311"/>
      <c r="BL2201" s="311"/>
      <c r="BM2201" s="311"/>
      <c r="BN2201" s="311"/>
      <c r="BO2201" s="311"/>
      <c r="BP2201" s="311"/>
      <c r="BQ2201" s="311"/>
      <c r="BR2201" s="311"/>
      <c r="BS2201" s="311"/>
      <c r="BT2201" s="311"/>
      <c r="BU2201" s="311"/>
      <c r="BV2201" s="311"/>
      <c r="BW2201" s="311"/>
      <c r="BX2201" s="311"/>
      <c r="BY2201" s="311"/>
      <c r="BZ2201" s="311"/>
      <c r="CA2201" s="311"/>
      <c r="CB2201" s="311"/>
      <c r="CC2201" s="311"/>
      <c r="CD2201" s="311"/>
      <c r="CE2201" s="311"/>
      <c r="CF2201" s="311"/>
      <c r="CG2201" s="311"/>
      <c r="CH2201" s="311"/>
      <c r="CI2201" s="311"/>
      <c r="CJ2201" s="311"/>
      <c r="CK2201" s="311"/>
      <c r="CL2201" s="311"/>
      <c r="CM2201" s="311"/>
      <c r="CN2201" s="311"/>
      <c r="CO2201" s="311"/>
      <c r="CP2201" s="311"/>
      <c r="CQ2201" s="311"/>
      <c r="CR2201" s="311"/>
      <c r="CS2201" s="311"/>
      <c r="CT2201" s="311"/>
      <c r="CU2201" s="311"/>
      <c r="CV2201" s="311"/>
      <c r="CW2201" s="311"/>
      <c r="CX2201" s="311"/>
      <c r="CY2201" s="311"/>
    </row>
    <row r="2202" spans="1:103" s="390" customFormat="1">
      <c r="A2202" s="324" t="s">
        <v>2347</v>
      </c>
      <c r="B2202" s="324">
        <v>744777215</v>
      </c>
      <c r="C2202" s="324">
        <v>150</v>
      </c>
      <c r="D2202" s="324">
        <v>20</v>
      </c>
      <c r="E2202" s="395">
        <v>0.87780000000000014</v>
      </c>
      <c r="F2202" s="324">
        <v>0</v>
      </c>
      <c r="G2202" s="324">
        <v>0.63</v>
      </c>
      <c r="H2202" s="324">
        <v>0.9</v>
      </c>
      <c r="I2202" s="324">
        <v>0.52</v>
      </c>
      <c r="J2202" s="326">
        <v>40</v>
      </c>
      <c r="K2202" s="326">
        <v>125</v>
      </c>
      <c r="L2202" s="326">
        <v>1</v>
      </c>
      <c r="M2202" s="324">
        <v>7.3</v>
      </c>
      <c r="N2202" s="324">
        <v>7.3</v>
      </c>
      <c r="O2202" s="324">
        <v>4.5</v>
      </c>
      <c r="P2202" s="324">
        <v>101</v>
      </c>
      <c r="Q2202" s="324" t="s">
        <v>293</v>
      </c>
      <c r="R2202" s="324">
        <v>1</v>
      </c>
      <c r="S2202" s="324">
        <v>0</v>
      </c>
      <c r="T2202" s="324">
        <v>1000</v>
      </c>
      <c r="U2202" s="324">
        <v>0.8</v>
      </c>
      <c r="V2202" s="324">
        <v>0</v>
      </c>
      <c r="W2202" s="324">
        <v>2.3062500000000002E-7</v>
      </c>
      <c r="X2202" s="324">
        <v>198.29466587348801</v>
      </c>
      <c r="Y2202" s="324">
        <v>0.72</v>
      </c>
      <c r="Z2202" s="324">
        <v>2.1</v>
      </c>
      <c r="AA2202" s="324">
        <v>2.3062500000000002E-7</v>
      </c>
      <c r="AB2202" s="324">
        <v>198.29466587348801</v>
      </c>
      <c r="AC2202" s="324">
        <v>0.72</v>
      </c>
      <c r="AD2202" s="324">
        <v>2.1</v>
      </c>
      <c r="AE2202" s="324">
        <v>2.3062500000000002E-7</v>
      </c>
      <c r="AF2202" s="324">
        <v>198.29466587348801</v>
      </c>
      <c r="AG2202" s="324">
        <v>0.72</v>
      </c>
      <c r="AH2202" s="324">
        <v>2.1</v>
      </c>
      <c r="AI2202" s="324">
        <v>0</v>
      </c>
      <c r="AJ2202" s="324">
        <v>0</v>
      </c>
      <c r="AK2202" s="324">
        <v>0</v>
      </c>
      <c r="AL2202" s="324">
        <v>0</v>
      </c>
      <c r="AM2202" s="396">
        <v>0</v>
      </c>
      <c r="AN2202" s="324">
        <v>0</v>
      </c>
      <c r="AO2202" s="324">
        <v>1000000000</v>
      </c>
      <c r="AP2202" s="324">
        <v>0</v>
      </c>
      <c r="AQ2202" s="324">
        <v>0</v>
      </c>
      <c r="AR2202" s="324">
        <v>0</v>
      </c>
      <c r="AS2202" s="324">
        <v>744777215</v>
      </c>
      <c r="AT2202" s="324">
        <v>0</v>
      </c>
      <c r="AU2202" s="324">
        <v>0</v>
      </c>
      <c r="AV2202" s="324">
        <v>0</v>
      </c>
      <c r="AW2202" s="311"/>
      <c r="AX2202" s="311"/>
      <c r="AY2202" s="311"/>
      <c r="AZ2202" s="311"/>
      <c r="BA2202" s="311"/>
      <c r="BB2202" s="311"/>
      <c r="BC2202" s="311"/>
      <c r="BD2202" s="311"/>
      <c r="BE2202" s="311"/>
      <c r="BF2202" s="311"/>
      <c r="BG2202" s="311"/>
      <c r="BH2202" s="311"/>
      <c r="BI2202" s="311"/>
      <c r="BJ2202" s="311"/>
      <c r="BK2202" s="311"/>
      <c r="BL2202" s="311"/>
      <c r="BM2202" s="311"/>
      <c r="BN2202" s="311"/>
      <c r="BO2202" s="311"/>
      <c r="BP2202" s="311"/>
      <c r="BQ2202" s="311"/>
      <c r="BR2202" s="311"/>
      <c r="BS2202" s="311"/>
      <c r="BT2202" s="311"/>
      <c r="BU2202" s="311"/>
      <c r="BV2202" s="311"/>
      <c r="BW2202" s="311"/>
      <c r="BX2202" s="311"/>
      <c r="BY2202" s="311"/>
      <c r="BZ2202" s="311"/>
      <c r="CA2202" s="311"/>
      <c r="CB2202" s="311"/>
      <c r="CC2202" s="311"/>
      <c r="CD2202" s="311"/>
      <c r="CE2202" s="311"/>
      <c r="CF2202" s="311"/>
      <c r="CG2202" s="311"/>
      <c r="CH2202" s="311"/>
      <c r="CI2202" s="311"/>
      <c r="CJ2202" s="311"/>
      <c r="CK2202" s="311"/>
      <c r="CL2202" s="311"/>
      <c r="CM2202" s="311"/>
      <c r="CN2202" s="311"/>
      <c r="CO2202" s="311"/>
      <c r="CP2202" s="311"/>
      <c r="CQ2202" s="311"/>
      <c r="CR2202" s="311"/>
      <c r="CS2202" s="311"/>
      <c r="CT2202" s="311"/>
      <c r="CU2202" s="311"/>
      <c r="CV2202" s="311"/>
      <c r="CW2202" s="311"/>
      <c r="CX2202" s="311"/>
      <c r="CY2202" s="311"/>
    </row>
    <row r="2203" spans="1:103" s="390" customFormat="1">
      <c r="A2203" s="324" t="s">
        <v>2347</v>
      </c>
      <c r="B2203" s="324">
        <v>744777218</v>
      </c>
      <c r="C2203" s="324">
        <v>180</v>
      </c>
      <c r="D2203" s="324">
        <v>20</v>
      </c>
      <c r="E2203" s="395">
        <v>0.97920000000000007</v>
      </c>
      <c r="F2203" s="324">
        <v>0</v>
      </c>
      <c r="G2203" s="324">
        <v>0.56000000000000005</v>
      </c>
      <c r="H2203" s="324">
        <v>0.9</v>
      </c>
      <c r="I2203" s="324">
        <v>0.51</v>
      </c>
      <c r="J2203" s="326">
        <v>40</v>
      </c>
      <c r="K2203" s="326">
        <v>125</v>
      </c>
      <c r="L2203" s="326">
        <v>1</v>
      </c>
      <c r="M2203" s="324">
        <v>7.3</v>
      </c>
      <c r="N2203" s="324">
        <v>7.3</v>
      </c>
      <c r="O2203" s="324">
        <v>4.5</v>
      </c>
      <c r="P2203" s="324">
        <v>101</v>
      </c>
      <c r="Q2203" s="324" t="s">
        <v>293</v>
      </c>
      <c r="R2203" s="324">
        <v>1</v>
      </c>
      <c r="S2203" s="324">
        <v>0</v>
      </c>
      <c r="T2203" s="324">
        <v>1000</v>
      </c>
      <c r="U2203" s="324">
        <v>0.8</v>
      </c>
      <c r="V2203" s="324">
        <v>0</v>
      </c>
      <c r="W2203" s="324">
        <v>2.3062500000000002E-7</v>
      </c>
      <c r="X2203" s="324">
        <v>216.80216802168022</v>
      </c>
      <c r="Y2203" s="324">
        <v>0.72</v>
      </c>
      <c r="Z2203" s="324">
        <v>2.1</v>
      </c>
      <c r="AA2203" s="324">
        <v>2.3062500000000002E-7</v>
      </c>
      <c r="AB2203" s="324">
        <v>216.80216802168022</v>
      </c>
      <c r="AC2203" s="324">
        <v>0.72</v>
      </c>
      <c r="AD2203" s="324">
        <v>2.1</v>
      </c>
      <c r="AE2203" s="324">
        <v>2.3062500000000002E-7</v>
      </c>
      <c r="AF2203" s="324">
        <v>216.80216802168022</v>
      </c>
      <c r="AG2203" s="324">
        <v>0.72</v>
      </c>
      <c r="AH2203" s="324">
        <v>2.1</v>
      </c>
      <c r="AI2203" s="324">
        <v>0</v>
      </c>
      <c r="AJ2203" s="324">
        <v>0</v>
      </c>
      <c r="AK2203" s="324">
        <v>0</v>
      </c>
      <c r="AL2203" s="324">
        <v>0</v>
      </c>
      <c r="AM2203" s="396">
        <v>0</v>
      </c>
      <c r="AN2203" s="324">
        <v>0</v>
      </c>
      <c r="AO2203" s="324">
        <v>1000000000</v>
      </c>
      <c r="AP2203" s="324">
        <v>0</v>
      </c>
      <c r="AQ2203" s="324">
        <v>0</v>
      </c>
      <c r="AR2203" s="324">
        <v>0</v>
      </c>
      <c r="AS2203" s="324">
        <v>744777218</v>
      </c>
      <c r="AT2203" s="324">
        <v>0</v>
      </c>
      <c r="AU2203" s="324">
        <v>0</v>
      </c>
      <c r="AV2203" s="324">
        <v>0</v>
      </c>
      <c r="AW2203" s="311"/>
      <c r="AX2203" s="311"/>
      <c r="AY2203" s="311"/>
      <c r="AZ2203" s="311"/>
      <c r="BA2203" s="311"/>
      <c r="BB2203" s="311"/>
      <c r="BC2203" s="311"/>
      <c r="BD2203" s="311"/>
      <c r="BE2203" s="311"/>
      <c r="BF2203" s="311"/>
      <c r="BG2203" s="311"/>
      <c r="BH2203" s="311"/>
      <c r="BI2203" s="311"/>
      <c r="BJ2203" s="311"/>
      <c r="BK2203" s="311"/>
      <c r="BL2203" s="311"/>
      <c r="BM2203" s="311"/>
      <c r="BN2203" s="311"/>
      <c r="BO2203" s="311"/>
      <c r="BP2203" s="311"/>
      <c r="BQ2203" s="311"/>
      <c r="BR2203" s="311"/>
      <c r="BS2203" s="311"/>
      <c r="BT2203" s="311"/>
      <c r="BU2203" s="311"/>
      <c r="BV2203" s="311"/>
      <c r="BW2203" s="311"/>
      <c r="BX2203" s="311"/>
      <c r="BY2203" s="311"/>
      <c r="BZ2203" s="311"/>
      <c r="CA2203" s="311"/>
      <c r="CB2203" s="311"/>
      <c r="CC2203" s="311"/>
      <c r="CD2203" s="311"/>
      <c r="CE2203" s="311"/>
      <c r="CF2203" s="311"/>
      <c r="CG2203" s="311"/>
      <c r="CH2203" s="311"/>
      <c r="CI2203" s="311"/>
      <c r="CJ2203" s="311"/>
      <c r="CK2203" s="311"/>
      <c r="CL2203" s="311"/>
      <c r="CM2203" s="311"/>
      <c r="CN2203" s="311"/>
      <c r="CO2203" s="311"/>
      <c r="CP2203" s="311"/>
      <c r="CQ2203" s="311"/>
      <c r="CR2203" s="311"/>
      <c r="CS2203" s="311"/>
      <c r="CT2203" s="311"/>
      <c r="CU2203" s="311"/>
      <c r="CV2203" s="311"/>
      <c r="CW2203" s="311"/>
      <c r="CX2203" s="311"/>
      <c r="CY2203" s="311"/>
    </row>
    <row r="2204" spans="1:103" s="390" customFormat="1">
      <c r="A2204" s="324" t="s">
        <v>2347</v>
      </c>
      <c r="B2204" s="324">
        <v>744777222</v>
      </c>
      <c r="C2204" s="324">
        <v>220</v>
      </c>
      <c r="D2204" s="324">
        <v>20</v>
      </c>
      <c r="E2204" s="395">
        <v>1.1684000000000001</v>
      </c>
      <c r="F2204" s="324">
        <v>0</v>
      </c>
      <c r="G2204" s="324">
        <v>0.54</v>
      </c>
      <c r="H2204" s="324">
        <v>0.9</v>
      </c>
      <c r="I2204" s="324">
        <v>0.44</v>
      </c>
      <c r="J2204" s="326">
        <v>40</v>
      </c>
      <c r="K2204" s="326">
        <v>125</v>
      </c>
      <c r="L2204" s="326">
        <v>1</v>
      </c>
      <c r="M2204" s="324">
        <v>7.3</v>
      </c>
      <c r="N2204" s="324">
        <v>7.3</v>
      </c>
      <c r="O2204" s="324">
        <v>4.5</v>
      </c>
      <c r="P2204" s="324">
        <v>101</v>
      </c>
      <c r="Q2204" s="324" t="s">
        <v>293</v>
      </c>
      <c r="R2204" s="324">
        <v>1</v>
      </c>
      <c r="S2204" s="324">
        <v>0</v>
      </c>
      <c r="T2204" s="324">
        <v>1000</v>
      </c>
      <c r="U2204" s="324">
        <v>0.8</v>
      </c>
      <c r="V2204" s="324">
        <v>0</v>
      </c>
      <c r="W2204" s="324">
        <v>2.3062500000000002E-7</v>
      </c>
      <c r="X2204" s="324">
        <v>246.70591533501542</v>
      </c>
      <c r="Y2204" s="324">
        <v>0.72</v>
      </c>
      <c r="Z2204" s="324">
        <v>2.1</v>
      </c>
      <c r="AA2204" s="324">
        <v>2.3062500000000002E-7</v>
      </c>
      <c r="AB2204" s="324">
        <v>246.70591533501542</v>
      </c>
      <c r="AC2204" s="324">
        <v>0.72</v>
      </c>
      <c r="AD2204" s="324">
        <v>2.1</v>
      </c>
      <c r="AE2204" s="324">
        <v>2.3062500000000002E-7</v>
      </c>
      <c r="AF2204" s="324">
        <v>246.70591533501542</v>
      </c>
      <c r="AG2204" s="324">
        <v>0.72</v>
      </c>
      <c r="AH2204" s="324">
        <v>2.1</v>
      </c>
      <c r="AI2204" s="324">
        <v>0</v>
      </c>
      <c r="AJ2204" s="324">
        <v>0</v>
      </c>
      <c r="AK2204" s="324">
        <v>0</v>
      </c>
      <c r="AL2204" s="324">
        <v>0</v>
      </c>
      <c r="AM2204" s="396">
        <v>0</v>
      </c>
      <c r="AN2204" s="324">
        <v>0</v>
      </c>
      <c r="AO2204" s="324">
        <v>1000000000</v>
      </c>
      <c r="AP2204" s="324">
        <v>0</v>
      </c>
      <c r="AQ2204" s="324">
        <v>0</v>
      </c>
      <c r="AR2204" s="324">
        <v>0</v>
      </c>
      <c r="AS2204" s="324">
        <v>744777222</v>
      </c>
      <c r="AT2204" s="324">
        <v>0</v>
      </c>
      <c r="AU2204" s="324">
        <v>0</v>
      </c>
      <c r="AV2204" s="324">
        <v>0</v>
      </c>
      <c r="AW2204" s="311"/>
      <c r="AX2204" s="311"/>
      <c r="AY2204" s="311"/>
      <c r="AZ2204" s="311"/>
      <c r="BA2204" s="311"/>
      <c r="BB2204" s="311"/>
      <c r="BC2204" s="311"/>
      <c r="BD2204" s="311"/>
      <c r="BE2204" s="311"/>
      <c r="BF2204" s="311"/>
      <c r="BG2204" s="311"/>
      <c r="BH2204" s="311"/>
      <c r="BI2204" s="311"/>
      <c r="BJ2204" s="311"/>
      <c r="BK2204" s="311"/>
      <c r="BL2204" s="311"/>
      <c r="BM2204" s="311"/>
      <c r="BN2204" s="311"/>
      <c r="BO2204" s="311"/>
      <c r="BP2204" s="311"/>
      <c r="BQ2204" s="311"/>
      <c r="BR2204" s="311"/>
      <c r="BS2204" s="311"/>
      <c r="BT2204" s="311"/>
      <c r="BU2204" s="311"/>
      <c r="BV2204" s="311"/>
      <c r="BW2204" s="311"/>
      <c r="BX2204" s="311"/>
      <c r="BY2204" s="311"/>
      <c r="BZ2204" s="311"/>
      <c r="CA2204" s="311"/>
      <c r="CB2204" s="311"/>
      <c r="CC2204" s="311"/>
      <c r="CD2204" s="311"/>
      <c r="CE2204" s="311"/>
      <c r="CF2204" s="311"/>
      <c r="CG2204" s="311"/>
      <c r="CH2204" s="311"/>
      <c r="CI2204" s="311"/>
      <c r="CJ2204" s="311"/>
      <c r="CK2204" s="311"/>
      <c r="CL2204" s="311"/>
      <c r="CM2204" s="311"/>
      <c r="CN2204" s="311"/>
      <c r="CO2204" s="311"/>
      <c r="CP2204" s="311"/>
      <c r="CQ2204" s="311"/>
      <c r="CR2204" s="311"/>
      <c r="CS2204" s="311"/>
      <c r="CT2204" s="311"/>
      <c r="CU2204" s="311"/>
      <c r="CV2204" s="311"/>
      <c r="CW2204" s="311"/>
      <c r="CX2204" s="311"/>
      <c r="CY2204" s="311"/>
    </row>
    <row r="2205" spans="1:103" s="390" customFormat="1">
      <c r="A2205" s="324" t="s">
        <v>2347</v>
      </c>
      <c r="B2205" s="324">
        <v>744777270</v>
      </c>
      <c r="C2205" s="324">
        <v>270</v>
      </c>
      <c r="D2205" s="324">
        <v>20</v>
      </c>
      <c r="E2205" s="395">
        <v>1.6393</v>
      </c>
      <c r="F2205" s="324">
        <v>0</v>
      </c>
      <c r="G2205" s="324">
        <v>0.48</v>
      </c>
      <c r="H2205" s="324">
        <v>0.9</v>
      </c>
      <c r="I2205" s="324">
        <v>0.43</v>
      </c>
      <c r="J2205" s="326">
        <v>40</v>
      </c>
      <c r="K2205" s="326">
        <v>125</v>
      </c>
      <c r="L2205" s="326">
        <v>1</v>
      </c>
      <c r="M2205" s="324">
        <v>7.3</v>
      </c>
      <c r="N2205" s="324">
        <v>7.3</v>
      </c>
      <c r="O2205" s="324">
        <v>4.5</v>
      </c>
      <c r="P2205" s="324">
        <v>101</v>
      </c>
      <c r="Q2205" s="324" t="s">
        <v>293</v>
      </c>
      <c r="R2205" s="324">
        <v>1</v>
      </c>
      <c r="S2205" s="324">
        <v>0</v>
      </c>
      <c r="T2205" s="324">
        <v>1000</v>
      </c>
      <c r="U2205" s="324">
        <v>0.8</v>
      </c>
      <c r="V2205" s="324">
        <v>0</v>
      </c>
      <c r="W2205" s="324">
        <v>2.3062500000000002E-7</v>
      </c>
      <c r="X2205" s="324">
        <v>269.34011671405057</v>
      </c>
      <c r="Y2205" s="324">
        <v>0.72</v>
      </c>
      <c r="Z2205" s="324">
        <v>2.1</v>
      </c>
      <c r="AA2205" s="324">
        <v>2.3062500000000002E-7</v>
      </c>
      <c r="AB2205" s="324">
        <v>269.34011671405057</v>
      </c>
      <c r="AC2205" s="324">
        <v>0.72</v>
      </c>
      <c r="AD2205" s="324">
        <v>2.1</v>
      </c>
      <c r="AE2205" s="324">
        <v>2.3062500000000002E-7</v>
      </c>
      <c r="AF2205" s="324">
        <v>269.34011671405057</v>
      </c>
      <c r="AG2205" s="324">
        <v>0.72</v>
      </c>
      <c r="AH2205" s="324">
        <v>2.1</v>
      </c>
      <c r="AI2205" s="324">
        <v>0</v>
      </c>
      <c r="AJ2205" s="324">
        <v>0</v>
      </c>
      <c r="AK2205" s="324">
        <v>0</v>
      </c>
      <c r="AL2205" s="324">
        <v>0</v>
      </c>
      <c r="AM2205" s="396">
        <v>0</v>
      </c>
      <c r="AN2205" s="324">
        <v>0</v>
      </c>
      <c r="AO2205" s="324">
        <v>1000000000</v>
      </c>
      <c r="AP2205" s="324">
        <v>0</v>
      </c>
      <c r="AQ2205" s="324">
        <v>0</v>
      </c>
      <c r="AR2205" s="324">
        <v>0</v>
      </c>
      <c r="AS2205" s="324">
        <v>744777270</v>
      </c>
      <c r="AT2205" s="324">
        <v>0</v>
      </c>
      <c r="AU2205" s="324">
        <v>0</v>
      </c>
      <c r="AV2205" s="324">
        <v>0</v>
      </c>
      <c r="AW2205" s="311"/>
      <c r="AX2205" s="311"/>
      <c r="AY2205" s="311"/>
      <c r="AZ2205" s="311"/>
      <c r="BA2205" s="311"/>
      <c r="BB2205" s="311"/>
      <c r="BC2205" s="311"/>
      <c r="BD2205" s="311"/>
      <c r="BE2205" s="311"/>
      <c r="BF2205" s="311"/>
      <c r="BG2205" s="311"/>
      <c r="BH2205" s="311"/>
      <c r="BI2205" s="311"/>
      <c r="BJ2205" s="311"/>
      <c r="BK2205" s="311"/>
      <c r="BL2205" s="311"/>
      <c r="BM2205" s="311"/>
      <c r="BN2205" s="311"/>
      <c r="BO2205" s="311"/>
      <c r="BP2205" s="311"/>
      <c r="BQ2205" s="311"/>
      <c r="BR2205" s="311"/>
      <c r="BS2205" s="311"/>
      <c r="BT2205" s="311"/>
      <c r="BU2205" s="311"/>
      <c r="BV2205" s="311"/>
      <c r="BW2205" s="311"/>
      <c r="BX2205" s="311"/>
      <c r="BY2205" s="311"/>
      <c r="BZ2205" s="311"/>
      <c r="CA2205" s="311"/>
      <c r="CB2205" s="311"/>
      <c r="CC2205" s="311"/>
      <c r="CD2205" s="311"/>
      <c r="CE2205" s="311"/>
      <c r="CF2205" s="311"/>
      <c r="CG2205" s="311"/>
      <c r="CH2205" s="311"/>
      <c r="CI2205" s="311"/>
      <c r="CJ2205" s="311"/>
      <c r="CK2205" s="311"/>
      <c r="CL2205" s="311"/>
      <c r="CM2205" s="311"/>
      <c r="CN2205" s="311"/>
      <c r="CO2205" s="311"/>
      <c r="CP2205" s="311"/>
      <c r="CQ2205" s="311"/>
      <c r="CR2205" s="311"/>
      <c r="CS2205" s="311"/>
      <c r="CT2205" s="311"/>
      <c r="CU2205" s="311"/>
      <c r="CV2205" s="311"/>
      <c r="CW2205" s="311"/>
      <c r="CX2205" s="311"/>
      <c r="CY2205" s="311"/>
    </row>
    <row r="2206" spans="1:103" s="390" customFormat="1">
      <c r="A2206" s="324" t="s">
        <v>2347</v>
      </c>
      <c r="B2206" s="324">
        <v>744777233</v>
      </c>
      <c r="C2206" s="324">
        <v>330</v>
      </c>
      <c r="D2206" s="324">
        <v>20</v>
      </c>
      <c r="E2206" s="395">
        <v>1.863</v>
      </c>
      <c r="F2206" s="324">
        <v>0</v>
      </c>
      <c r="G2206" s="324">
        <v>0.45</v>
      </c>
      <c r="H2206" s="324">
        <v>0.9</v>
      </c>
      <c r="I2206" s="324">
        <v>0.39</v>
      </c>
      <c r="J2206" s="326">
        <v>40</v>
      </c>
      <c r="K2206" s="326">
        <v>125</v>
      </c>
      <c r="L2206" s="326">
        <v>1</v>
      </c>
      <c r="M2206" s="324">
        <v>7.3</v>
      </c>
      <c r="N2206" s="324">
        <v>7.3</v>
      </c>
      <c r="O2206" s="324">
        <v>4.5</v>
      </c>
      <c r="P2206" s="324">
        <v>101</v>
      </c>
      <c r="Q2206" s="324" t="s">
        <v>293</v>
      </c>
      <c r="R2206" s="324">
        <v>1</v>
      </c>
      <c r="S2206" s="324">
        <v>0</v>
      </c>
      <c r="T2206" s="324">
        <v>1000</v>
      </c>
      <c r="U2206" s="324">
        <v>0.8</v>
      </c>
      <c r="V2206" s="324">
        <v>0</v>
      </c>
      <c r="W2206" s="324">
        <v>2.3062500000000002E-7</v>
      </c>
      <c r="X2206" s="324">
        <v>293.21604691456753</v>
      </c>
      <c r="Y2206" s="324">
        <v>0.72</v>
      </c>
      <c r="Z2206" s="324">
        <v>2.1</v>
      </c>
      <c r="AA2206" s="324">
        <v>2.3062500000000002E-7</v>
      </c>
      <c r="AB2206" s="324">
        <v>293.21604691456753</v>
      </c>
      <c r="AC2206" s="324">
        <v>0.72</v>
      </c>
      <c r="AD2206" s="324">
        <v>2.1</v>
      </c>
      <c r="AE2206" s="324">
        <v>2.3062500000000002E-7</v>
      </c>
      <c r="AF2206" s="324">
        <v>293.21604691456753</v>
      </c>
      <c r="AG2206" s="324">
        <v>0.72</v>
      </c>
      <c r="AH2206" s="324">
        <v>2.1</v>
      </c>
      <c r="AI2206" s="324">
        <v>0</v>
      </c>
      <c r="AJ2206" s="324">
        <v>0</v>
      </c>
      <c r="AK2206" s="324">
        <v>0</v>
      </c>
      <c r="AL2206" s="324">
        <v>0</v>
      </c>
      <c r="AM2206" s="396">
        <v>0</v>
      </c>
      <c r="AN2206" s="324">
        <v>0</v>
      </c>
      <c r="AO2206" s="324">
        <v>1000000000</v>
      </c>
      <c r="AP2206" s="324">
        <v>0</v>
      </c>
      <c r="AQ2206" s="324">
        <v>0</v>
      </c>
      <c r="AR2206" s="324">
        <v>0</v>
      </c>
      <c r="AS2206" s="324">
        <v>744777233</v>
      </c>
      <c r="AT2206" s="324">
        <v>0</v>
      </c>
      <c r="AU2206" s="324">
        <v>0</v>
      </c>
      <c r="AV2206" s="324">
        <v>0</v>
      </c>
      <c r="AW2206" s="311"/>
      <c r="AX2206" s="311"/>
      <c r="AY2206" s="311"/>
      <c r="AZ2206" s="311"/>
      <c r="BA2206" s="311"/>
      <c r="BB2206" s="311"/>
      <c r="BC2206" s="311"/>
      <c r="BD2206" s="311"/>
      <c r="BE2206" s="311"/>
      <c r="BF2206" s="311"/>
      <c r="BG2206" s="311"/>
      <c r="BH2206" s="311"/>
      <c r="BI2206" s="311"/>
      <c r="BJ2206" s="311"/>
      <c r="BK2206" s="311"/>
      <c r="BL2206" s="311"/>
      <c r="BM2206" s="311"/>
      <c r="BN2206" s="311"/>
      <c r="BO2206" s="311"/>
      <c r="BP2206" s="311"/>
      <c r="BQ2206" s="311"/>
      <c r="BR2206" s="311"/>
      <c r="BS2206" s="311"/>
      <c r="BT2206" s="311"/>
      <c r="BU2206" s="311"/>
      <c r="BV2206" s="311"/>
      <c r="BW2206" s="311"/>
      <c r="BX2206" s="311"/>
      <c r="BY2206" s="311"/>
      <c r="BZ2206" s="311"/>
      <c r="CA2206" s="311"/>
      <c r="CB2206" s="311"/>
      <c r="CC2206" s="311"/>
      <c r="CD2206" s="311"/>
      <c r="CE2206" s="311"/>
      <c r="CF2206" s="311"/>
      <c r="CG2206" s="311"/>
      <c r="CH2206" s="311"/>
      <c r="CI2206" s="311"/>
      <c r="CJ2206" s="311"/>
      <c r="CK2206" s="311"/>
      <c r="CL2206" s="311"/>
      <c r="CM2206" s="311"/>
      <c r="CN2206" s="311"/>
      <c r="CO2206" s="311"/>
      <c r="CP2206" s="311"/>
      <c r="CQ2206" s="311"/>
      <c r="CR2206" s="311"/>
      <c r="CS2206" s="311"/>
      <c r="CT2206" s="311"/>
      <c r="CU2206" s="311"/>
      <c r="CV2206" s="311"/>
      <c r="CW2206" s="311"/>
      <c r="CX2206" s="311"/>
      <c r="CY2206" s="311"/>
    </row>
    <row r="2207" spans="1:103" s="390" customFormat="1">
      <c r="A2207" s="324" t="s">
        <v>2347</v>
      </c>
      <c r="B2207" s="324">
        <v>744777239</v>
      </c>
      <c r="C2207" s="324">
        <v>390</v>
      </c>
      <c r="D2207" s="324">
        <v>20</v>
      </c>
      <c r="E2207" s="395">
        <v>2.8500000000000005</v>
      </c>
      <c r="F2207" s="324">
        <v>0</v>
      </c>
      <c r="G2207" s="324">
        <v>0.42</v>
      </c>
      <c r="H2207" s="324">
        <v>0.9</v>
      </c>
      <c r="I2207" s="324">
        <v>0.38</v>
      </c>
      <c r="J2207" s="326">
        <v>40</v>
      </c>
      <c r="K2207" s="326">
        <v>125</v>
      </c>
      <c r="L2207" s="326">
        <v>1</v>
      </c>
      <c r="M2207" s="324">
        <v>7.3</v>
      </c>
      <c r="N2207" s="324">
        <v>7.3</v>
      </c>
      <c r="O2207" s="324">
        <v>4.5</v>
      </c>
      <c r="P2207" s="324">
        <v>101</v>
      </c>
      <c r="Q2207" s="324" t="s">
        <v>293</v>
      </c>
      <c r="R2207" s="324">
        <v>1</v>
      </c>
      <c r="S2207" s="324">
        <v>0</v>
      </c>
      <c r="T2207" s="324">
        <v>1000</v>
      </c>
      <c r="U2207" s="324">
        <v>0.8</v>
      </c>
      <c r="V2207" s="324">
        <v>0</v>
      </c>
      <c r="W2207" s="324">
        <v>2.3062500000000002E-7</v>
      </c>
      <c r="X2207" s="324">
        <v>318.66650324794705</v>
      </c>
      <c r="Y2207" s="324">
        <v>0.72</v>
      </c>
      <c r="Z2207" s="324">
        <v>2.1</v>
      </c>
      <c r="AA2207" s="324">
        <v>2.3062500000000002E-7</v>
      </c>
      <c r="AB2207" s="324">
        <v>318.66650324794705</v>
      </c>
      <c r="AC2207" s="324">
        <v>0.72</v>
      </c>
      <c r="AD2207" s="324">
        <v>2.1</v>
      </c>
      <c r="AE2207" s="324">
        <v>2.3062500000000002E-7</v>
      </c>
      <c r="AF2207" s="324">
        <v>318.66650324794705</v>
      </c>
      <c r="AG2207" s="324">
        <v>0.72</v>
      </c>
      <c r="AH2207" s="324">
        <v>2.1</v>
      </c>
      <c r="AI2207" s="324">
        <v>0</v>
      </c>
      <c r="AJ2207" s="324">
        <v>0</v>
      </c>
      <c r="AK2207" s="324">
        <v>0</v>
      </c>
      <c r="AL2207" s="324">
        <v>0</v>
      </c>
      <c r="AM2207" s="396">
        <v>0</v>
      </c>
      <c r="AN2207" s="324">
        <v>0</v>
      </c>
      <c r="AO2207" s="324">
        <v>1000000000</v>
      </c>
      <c r="AP2207" s="324">
        <v>0</v>
      </c>
      <c r="AQ2207" s="324">
        <v>0</v>
      </c>
      <c r="AR2207" s="324">
        <v>0</v>
      </c>
      <c r="AS2207" s="324">
        <v>744777239</v>
      </c>
      <c r="AT2207" s="324">
        <v>0</v>
      </c>
      <c r="AU2207" s="324">
        <v>0</v>
      </c>
      <c r="AV2207" s="324">
        <v>0</v>
      </c>
      <c r="AW2207" s="311"/>
      <c r="AX2207" s="311"/>
      <c r="AY2207" s="311"/>
      <c r="AZ2207" s="311"/>
      <c r="BA2207" s="311"/>
      <c r="BB2207" s="311"/>
      <c r="BC2207" s="311"/>
      <c r="BD2207" s="311"/>
      <c r="BE2207" s="311"/>
      <c r="BF2207" s="311"/>
      <c r="BG2207" s="311"/>
      <c r="BH2207" s="311"/>
      <c r="BI2207" s="311"/>
      <c r="BJ2207" s="311"/>
      <c r="BK2207" s="311"/>
      <c r="BL2207" s="311"/>
      <c r="BM2207" s="311"/>
      <c r="BN2207" s="311"/>
      <c r="BO2207" s="311"/>
      <c r="BP2207" s="311"/>
      <c r="BQ2207" s="311"/>
      <c r="BR2207" s="311"/>
      <c r="BS2207" s="311"/>
      <c r="BT2207" s="311"/>
      <c r="BU2207" s="311"/>
      <c r="BV2207" s="311"/>
      <c r="BW2207" s="311"/>
      <c r="BX2207" s="311"/>
      <c r="BY2207" s="311"/>
      <c r="BZ2207" s="311"/>
      <c r="CA2207" s="311"/>
      <c r="CB2207" s="311"/>
      <c r="CC2207" s="311"/>
      <c r="CD2207" s="311"/>
      <c r="CE2207" s="311"/>
      <c r="CF2207" s="311"/>
      <c r="CG2207" s="311"/>
      <c r="CH2207" s="311"/>
      <c r="CI2207" s="311"/>
      <c r="CJ2207" s="311"/>
      <c r="CK2207" s="311"/>
      <c r="CL2207" s="311"/>
      <c r="CM2207" s="311"/>
      <c r="CN2207" s="311"/>
      <c r="CO2207" s="311"/>
      <c r="CP2207" s="311"/>
      <c r="CQ2207" s="311"/>
      <c r="CR2207" s="311"/>
      <c r="CS2207" s="311"/>
      <c r="CT2207" s="311"/>
      <c r="CU2207" s="311"/>
      <c r="CV2207" s="311"/>
      <c r="CW2207" s="311"/>
      <c r="CX2207" s="311"/>
      <c r="CY2207" s="311"/>
    </row>
    <row r="2208" spans="1:103" s="390" customFormat="1">
      <c r="A2208" s="324" t="s">
        <v>2347</v>
      </c>
      <c r="B2208" s="324">
        <v>74477724</v>
      </c>
      <c r="C2208" s="324">
        <v>470</v>
      </c>
      <c r="D2208" s="324">
        <v>20</v>
      </c>
      <c r="E2208" s="395">
        <v>3.008</v>
      </c>
      <c r="F2208" s="324">
        <v>0</v>
      </c>
      <c r="G2208" s="324">
        <v>0.34</v>
      </c>
      <c r="H2208" s="324">
        <v>0.9</v>
      </c>
      <c r="I2208" s="324">
        <v>0.28999999999999998</v>
      </c>
      <c r="J2208" s="326">
        <v>40</v>
      </c>
      <c r="K2208" s="326">
        <v>125</v>
      </c>
      <c r="L2208" s="326">
        <v>1</v>
      </c>
      <c r="M2208" s="324">
        <v>7.3</v>
      </c>
      <c r="N2208" s="324">
        <v>7.3</v>
      </c>
      <c r="O2208" s="324">
        <v>4.5</v>
      </c>
      <c r="P2208" s="324">
        <v>101</v>
      </c>
      <c r="Q2208" s="324" t="s">
        <v>293</v>
      </c>
      <c r="R2208" s="324">
        <v>1</v>
      </c>
      <c r="S2208" s="324">
        <v>0</v>
      </c>
      <c r="T2208" s="324">
        <v>1000</v>
      </c>
      <c r="U2208" s="324">
        <v>0.8</v>
      </c>
      <c r="V2208" s="324">
        <v>0</v>
      </c>
      <c r="W2208" s="324">
        <v>2.3062500000000002E-7</v>
      </c>
      <c r="X2208" s="324">
        <v>352.17863699374323</v>
      </c>
      <c r="Y2208" s="324">
        <v>0.72</v>
      </c>
      <c r="Z2208" s="324">
        <v>2.1</v>
      </c>
      <c r="AA2208" s="324">
        <v>2.3062500000000002E-7</v>
      </c>
      <c r="AB2208" s="324">
        <v>352.17863699374323</v>
      </c>
      <c r="AC2208" s="324">
        <v>0.72</v>
      </c>
      <c r="AD2208" s="324">
        <v>2.1</v>
      </c>
      <c r="AE2208" s="324">
        <v>2.3062500000000002E-7</v>
      </c>
      <c r="AF2208" s="324">
        <v>352.17863699374323</v>
      </c>
      <c r="AG2208" s="324">
        <v>0.72</v>
      </c>
      <c r="AH2208" s="324">
        <v>2.1</v>
      </c>
      <c r="AI2208" s="324">
        <v>0</v>
      </c>
      <c r="AJ2208" s="324">
        <v>0</v>
      </c>
      <c r="AK2208" s="324">
        <v>0</v>
      </c>
      <c r="AL2208" s="324">
        <v>0</v>
      </c>
      <c r="AM2208" s="396">
        <v>0</v>
      </c>
      <c r="AN2208" s="324">
        <v>0</v>
      </c>
      <c r="AO2208" s="324">
        <v>1000000000</v>
      </c>
      <c r="AP2208" s="324">
        <v>0</v>
      </c>
      <c r="AQ2208" s="324">
        <v>0</v>
      </c>
      <c r="AR2208" s="324">
        <v>0</v>
      </c>
      <c r="AS2208" s="324">
        <v>74477724</v>
      </c>
      <c r="AT2208" s="324">
        <v>0</v>
      </c>
      <c r="AU2208" s="324">
        <v>0</v>
      </c>
      <c r="AV2208" s="324">
        <v>0</v>
      </c>
      <c r="AW2208" s="311"/>
      <c r="AX2208" s="311"/>
      <c r="AY2208" s="311"/>
      <c r="AZ2208" s="311"/>
      <c r="BA2208" s="311"/>
      <c r="BB2208" s="311"/>
      <c r="BC2208" s="311"/>
      <c r="BD2208" s="311"/>
      <c r="BE2208" s="311"/>
      <c r="BF2208" s="311"/>
      <c r="BG2208" s="311"/>
      <c r="BH2208" s="311"/>
      <c r="BI2208" s="311"/>
      <c r="BJ2208" s="311"/>
      <c r="BK2208" s="311"/>
      <c r="BL2208" s="311"/>
      <c r="BM2208" s="311"/>
      <c r="BN2208" s="311"/>
      <c r="BO2208" s="311"/>
      <c r="BP2208" s="311"/>
      <c r="BQ2208" s="311"/>
      <c r="BR2208" s="311"/>
      <c r="BS2208" s="311"/>
      <c r="BT2208" s="311"/>
      <c r="BU2208" s="311"/>
      <c r="BV2208" s="311"/>
      <c r="BW2208" s="311"/>
      <c r="BX2208" s="311"/>
      <c r="BY2208" s="311"/>
      <c r="BZ2208" s="311"/>
      <c r="CA2208" s="311"/>
      <c r="CB2208" s="311"/>
      <c r="CC2208" s="311"/>
      <c r="CD2208" s="311"/>
      <c r="CE2208" s="311"/>
      <c r="CF2208" s="311"/>
      <c r="CG2208" s="311"/>
      <c r="CH2208" s="311"/>
      <c r="CI2208" s="311"/>
      <c r="CJ2208" s="311"/>
      <c r="CK2208" s="311"/>
      <c r="CL2208" s="311"/>
      <c r="CM2208" s="311"/>
      <c r="CN2208" s="311"/>
      <c r="CO2208" s="311"/>
      <c r="CP2208" s="311"/>
      <c r="CQ2208" s="311"/>
      <c r="CR2208" s="311"/>
      <c r="CS2208" s="311"/>
      <c r="CT2208" s="311"/>
      <c r="CU2208" s="311"/>
      <c r="CV2208" s="311"/>
      <c r="CW2208" s="311"/>
      <c r="CX2208" s="311"/>
      <c r="CY2208" s="311"/>
    </row>
    <row r="2209" spans="1:103" s="390" customFormat="1">
      <c r="A2209" s="324" t="s">
        <v>2347</v>
      </c>
      <c r="B2209" s="324">
        <v>74477725</v>
      </c>
      <c r="C2209" s="324">
        <v>560</v>
      </c>
      <c r="D2209" s="324">
        <v>20</v>
      </c>
      <c r="E2209" s="395">
        <v>3.6120000000000001</v>
      </c>
      <c r="F2209" s="324">
        <v>0</v>
      </c>
      <c r="G2209" s="324">
        <v>0.31</v>
      </c>
      <c r="H2209" s="324">
        <v>0.9</v>
      </c>
      <c r="I2209" s="324">
        <v>0.28000000000000003</v>
      </c>
      <c r="J2209" s="326">
        <v>40</v>
      </c>
      <c r="K2209" s="326">
        <v>125</v>
      </c>
      <c r="L2209" s="326">
        <v>1</v>
      </c>
      <c r="M2209" s="324">
        <v>7.3</v>
      </c>
      <c r="N2209" s="324">
        <v>7.3</v>
      </c>
      <c r="O2209" s="324">
        <v>4.5</v>
      </c>
      <c r="P2209" s="324">
        <v>101</v>
      </c>
      <c r="Q2209" s="324" t="s">
        <v>293</v>
      </c>
      <c r="R2209" s="324">
        <v>1</v>
      </c>
      <c r="S2209" s="324">
        <v>0</v>
      </c>
      <c r="T2209" s="324">
        <v>1000</v>
      </c>
      <c r="U2209" s="324">
        <v>0.8</v>
      </c>
      <c r="V2209" s="324">
        <v>0</v>
      </c>
      <c r="W2209" s="324">
        <v>2.3062500000000002E-7</v>
      </c>
      <c r="X2209" s="324">
        <v>394.1857600394186</v>
      </c>
      <c r="Y2209" s="324">
        <v>0.72</v>
      </c>
      <c r="Z2209" s="324">
        <v>2.1</v>
      </c>
      <c r="AA2209" s="324">
        <v>2.3062500000000002E-7</v>
      </c>
      <c r="AB2209" s="324">
        <v>394.1857600394186</v>
      </c>
      <c r="AC2209" s="324">
        <v>0.72</v>
      </c>
      <c r="AD2209" s="324">
        <v>2.1</v>
      </c>
      <c r="AE2209" s="324">
        <v>2.3062500000000002E-7</v>
      </c>
      <c r="AF2209" s="324">
        <v>394.1857600394186</v>
      </c>
      <c r="AG2209" s="324">
        <v>0.72</v>
      </c>
      <c r="AH2209" s="324">
        <v>2.1</v>
      </c>
      <c r="AI2209" s="324">
        <v>0</v>
      </c>
      <c r="AJ2209" s="324">
        <v>0</v>
      </c>
      <c r="AK2209" s="324">
        <v>0</v>
      </c>
      <c r="AL2209" s="324">
        <v>0</v>
      </c>
      <c r="AM2209" s="396">
        <v>0</v>
      </c>
      <c r="AN2209" s="324">
        <v>0</v>
      </c>
      <c r="AO2209" s="324">
        <v>1000000000</v>
      </c>
      <c r="AP2209" s="324">
        <v>0</v>
      </c>
      <c r="AQ2209" s="324">
        <v>0</v>
      </c>
      <c r="AR2209" s="324">
        <v>0</v>
      </c>
      <c r="AS2209" s="324">
        <v>74477725</v>
      </c>
      <c r="AT2209" s="324">
        <v>0</v>
      </c>
      <c r="AU2209" s="324">
        <v>0</v>
      </c>
      <c r="AV2209" s="324">
        <v>0</v>
      </c>
      <c r="AW2209" s="311"/>
      <c r="AX2209" s="311"/>
      <c r="AY2209" s="311"/>
      <c r="AZ2209" s="311"/>
      <c r="BA2209" s="311"/>
      <c r="BB2209" s="311"/>
      <c r="BC2209" s="311"/>
      <c r="BD2209" s="311"/>
      <c r="BE2209" s="311"/>
      <c r="BF2209" s="311"/>
      <c r="BG2209" s="311"/>
      <c r="BH2209" s="311"/>
      <c r="BI2209" s="311"/>
      <c r="BJ2209" s="311"/>
      <c r="BK2209" s="311"/>
      <c r="BL2209" s="311"/>
      <c r="BM2209" s="311"/>
      <c r="BN2209" s="311"/>
      <c r="BO2209" s="311"/>
      <c r="BP2209" s="311"/>
      <c r="BQ2209" s="311"/>
      <c r="BR2209" s="311"/>
      <c r="BS2209" s="311"/>
      <c r="BT2209" s="311"/>
      <c r="BU2209" s="311"/>
      <c r="BV2209" s="311"/>
      <c r="BW2209" s="311"/>
      <c r="BX2209" s="311"/>
      <c r="BY2209" s="311"/>
      <c r="BZ2209" s="311"/>
      <c r="CA2209" s="311"/>
      <c r="CB2209" s="311"/>
      <c r="CC2209" s="311"/>
      <c r="CD2209" s="311"/>
      <c r="CE2209" s="311"/>
      <c r="CF2209" s="311"/>
      <c r="CG2209" s="311"/>
      <c r="CH2209" s="311"/>
      <c r="CI2209" s="311"/>
      <c r="CJ2209" s="311"/>
      <c r="CK2209" s="311"/>
      <c r="CL2209" s="311"/>
      <c r="CM2209" s="311"/>
      <c r="CN2209" s="311"/>
      <c r="CO2209" s="311"/>
      <c r="CP2209" s="311"/>
      <c r="CQ2209" s="311"/>
      <c r="CR2209" s="311"/>
      <c r="CS2209" s="311"/>
      <c r="CT2209" s="311"/>
      <c r="CU2209" s="311"/>
      <c r="CV2209" s="311"/>
      <c r="CW2209" s="311"/>
      <c r="CX2209" s="311"/>
      <c r="CY2209" s="311"/>
    </row>
    <row r="2210" spans="1:103" s="390" customFormat="1">
      <c r="A2210" s="324" t="s">
        <v>2347</v>
      </c>
      <c r="B2210" s="324">
        <v>74477726</v>
      </c>
      <c r="C2210" s="324">
        <v>680</v>
      </c>
      <c r="D2210" s="324">
        <v>20</v>
      </c>
      <c r="E2210" s="395">
        <v>4.6280000000000001</v>
      </c>
      <c r="F2210" s="324">
        <v>0</v>
      </c>
      <c r="G2210" s="324">
        <v>0.28000000000000003</v>
      </c>
      <c r="H2210" s="324">
        <v>0.9</v>
      </c>
      <c r="I2210" s="324">
        <v>0.23</v>
      </c>
      <c r="J2210" s="326">
        <v>40</v>
      </c>
      <c r="K2210" s="326">
        <v>125</v>
      </c>
      <c r="L2210" s="326">
        <v>1</v>
      </c>
      <c r="M2210" s="324">
        <v>7.3</v>
      </c>
      <c r="N2210" s="324">
        <v>7.3</v>
      </c>
      <c r="O2210" s="324">
        <v>4.5</v>
      </c>
      <c r="P2210" s="324">
        <v>101</v>
      </c>
      <c r="Q2210" s="324" t="s">
        <v>293</v>
      </c>
      <c r="R2210" s="324">
        <v>1</v>
      </c>
      <c r="S2210" s="324">
        <v>0</v>
      </c>
      <c r="T2210" s="324">
        <v>1000</v>
      </c>
      <c r="U2210" s="324">
        <v>0.8</v>
      </c>
      <c r="V2210" s="324">
        <v>0</v>
      </c>
      <c r="W2210" s="324">
        <v>2.3062500000000002E-7</v>
      </c>
      <c r="X2210" s="324">
        <v>426.90774398091474</v>
      </c>
      <c r="Y2210" s="324">
        <v>0.72</v>
      </c>
      <c r="Z2210" s="324">
        <v>2.1</v>
      </c>
      <c r="AA2210" s="324">
        <v>2.3062500000000002E-7</v>
      </c>
      <c r="AB2210" s="324">
        <v>426.90774398091474</v>
      </c>
      <c r="AC2210" s="324">
        <v>0.72</v>
      </c>
      <c r="AD2210" s="324">
        <v>2.1</v>
      </c>
      <c r="AE2210" s="324">
        <v>2.3062500000000002E-7</v>
      </c>
      <c r="AF2210" s="324">
        <v>426.90774398091474</v>
      </c>
      <c r="AG2210" s="324">
        <v>0.72</v>
      </c>
      <c r="AH2210" s="324">
        <v>2.1</v>
      </c>
      <c r="AI2210" s="324">
        <v>0</v>
      </c>
      <c r="AJ2210" s="324">
        <v>0</v>
      </c>
      <c r="AK2210" s="324">
        <v>0</v>
      </c>
      <c r="AL2210" s="324">
        <v>0</v>
      </c>
      <c r="AM2210" s="396">
        <v>0</v>
      </c>
      <c r="AN2210" s="324">
        <v>0</v>
      </c>
      <c r="AO2210" s="324">
        <v>1000000000</v>
      </c>
      <c r="AP2210" s="324">
        <v>0</v>
      </c>
      <c r="AQ2210" s="324">
        <v>0</v>
      </c>
      <c r="AR2210" s="324">
        <v>0</v>
      </c>
      <c r="AS2210" s="324">
        <v>74477726</v>
      </c>
      <c r="AT2210" s="324">
        <v>0</v>
      </c>
      <c r="AU2210" s="324">
        <v>0</v>
      </c>
      <c r="AV2210" s="324">
        <v>0</v>
      </c>
      <c r="AW2210" s="311"/>
      <c r="AX2210" s="311"/>
      <c r="AY2210" s="311"/>
      <c r="AZ2210" s="311"/>
      <c r="BA2210" s="311"/>
      <c r="BB2210" s="311"/>
      <c r="BC2210" s="311"/>
      <c r="BD2210" s="311"/>
      <c r="BE2210" s="311"/>
      <c r="BF2210" s="311"/>
      <c r="BG2210" s="311"/>
      <c r="BH2210" s="311"/>
      <c r="BI2210" s="311"/>
      <c r="BJ2210" s="311"/>
      <c r="BK2210" s="311"/>
      <c r="BL2210" s="311"/>
      <c r="BM2210" s="311"/>
      <c r="BN2210" s="311"/>
      <c r="BO2210" s="311"/>
      <c r="BP2210" s="311"/>
      <c r="BQ2210" s="311"/>
      <c r="BR2210" s="311"/>
      <c r="BS2210" s="311"/>
      <c r="BT2210" s="311"/>
      <c r="BU2210" s="311"/>
      <c r="BV2210" s="311"/>
      <c r="BW2210" s="311"/>
      <c r="BX2210" s="311"/>
      <c r="BY2210" s="311"/>
      <c r="BZ2210" s="311"/>
      <c r="CA2210" s="311"/>
      <c r="CB2210" s="311"/>
      <c r="CC2210" s="311"/>
      <c r="CD2210" s="311"/>
      <c r="CE2210" s="311"/>
      <c r="CF2210" s="311"/>
      <c r="CG2210" s="311"/>
      <c r="CH2210" s="311"/>
      <c r="CI2210" s="311"/>
      <c r="CJ2210" s="311"/>
      <c r="CK2210" s="311"/>
      <c r="CL2210" s="311"/>
      <c r="CM2210" s="311"/>
      <c r="CN2210" s="311"/>
      <c r="CO2210" s="311"/>
      <c r="CP2210" s="311"/>
      <c r="CQ2210" s="311"/>
      <c r="CR2210" s="311"/>
      <c r="CS2210" s="311"/>
      <c r="CT2210" s="311"/>
      <c r="CU2210" s="311"/>
      <c r="CV2210" s="311"/>
      <c r="CW2210" s="311"/>
      <c r="CX2210" s="311"/>
      <c r="CY2210" s="311"/>
    </row>
    <row r="2211" spans="1:103" s="390" customFormat="1">
      <c r="A2211" s="324" t="s">
        <v>2347</v>
      </c>
      <c r="B2211" s="324">
        <v>74477728</v>
      </c>
      <c r="C2211" s="324">
        <v>820</v>
      </c>
      <c r="D2211" s="324">
        <v>20</v>
      </c>
      <c r="E2211" s="395">
        <v>5.1899999999999995</v>
      </c>
      <c r="F2211" s="324">
        <v>0</v>
      </c>
      <c r="G2211" s="324">
        <v>0.26</v>
      </c>
      <c r="H2211" s="324">
        <v>0.9</v>
      </c>
      <c r="I2211" s="324">
        <v>0.21</v>
      </c>
      <c r="J2211" s="326">
        <v>40</v>
      </c>
      <c r="K2211" s="326">
        <v>125</v>
      </c>
      <c r="L2211" s="326">
        <v>1</v>
      </c>
      <c r="M2211" s="324">
        <v>7.3</v>
      </c>
      <c r="N2211" s="324">
        <v>7.3</v>
      </c>
      <c r="O2211" s="324">
        <v>4.5</v>
      </c>
      <c r="P2211" s="324">
        <v>101</v>
      </c>
      <c r="Q2211" s="324" t="s">
        <v>293</v>
      </c>
      <c r="R2211" s="324">
        <v>1</v>
      </c>
      <c r="S2211" s="324">
        <v>0</v>
      </c>
      <c r="T2211" s="324">
        <v>1000</v>
      </c>
      <c r="U2211" s="324">
        <v>0.8</v>
      </c>
      <c r="V2211" s="324">
        <v>0</v>
      </c>
      <c r="W2211" s="324">
        <v>2.3062500000000002E-7</v>
      </c>
      <c r="X2211" s="324">
        <v>467.83625730994152</v>
      </c>
      <c r="Y2211" s="324">
        <v>0.72</v>
      </c>
      <c r="Z2211" s="324">
        <v>2.1</v>
      </c>
      <c r="AA2211" s="324">
        <v>2.3062500000000002E-7</v>
      </c>
      <c r="AB2211" s="324">
        <v>467.83625730994152</v>
      </c>
      <c r="AC2211" s="324">
        <v>0.72</v>
      </c>
      <c r="AD2211" s="324">
        <v>2.1</v>
      </c>
      <c r="AE2211" s="324">
        <v>2.3062500000000002E-7</v>
      </c>
      <c r="AF2211" s="324">
        <v>467.83625730994152</v>
      </c>
      <c r="AG2211" s="324">
        <v>0.72</v>
      </c>
      <c r="AH2211" s="324">
        <v>2.1</v>
      </c>
      <c r="AI2211" s="324">
        <v>0</v>
      </c>
      <c r="AJ2211" s="324">
        <v>0</v>
      </c>
      <c r="AK2211" s="324">
        <v>0</v>
      </c>
      <c r="AL2211" s="324">
        <v>0</v>
      </c>
      <c r="AM2211" s="396">
        <v>0</v>
      </c>
      <c r="AN2211" s="324">
        <v>0</v>
      </c>
      <c r="AO2211" s="324">
        <v>1000000000</v>
      </c>
      <c r="AP2211" s="324">
        <v>0</v>
      </c>
      <c r="AQ2211" s="324">
        <v>0</v>
      </c>
      <c r="AR2211" s="324">
        <v>0</v>
      </c>
      <c r="AS2211" s="324">
        <v>74477728</v>
      </c>
      <c r="AT2211" s="324">
        <v>0</v>
      </c>
      <c r="AU2211" s="324">
        <v>0</v>
      </c>
      <c r="AV2211" s="324">
        <v>0</v>
      </c>
      <c r="AW2211" s="311"/>
      <c r="AX2211" s="311"/>
      <c r="AY2211" s="311"/>
      <c r="AZ2211" s="311"/>
      <c r="BA2211" s="311"/>
      <c r="BB2211" s="311"/>
      <c r="BC2211" s="311"/>
      <c r="BD2211" s="311"/>
      <c r="BE2211" s="311"/>
      <c r="BF2211" s="311"/>
      <c r="BG2211" s="311"/>
      <c r="BH2211" s="311"/>
      <c r="BI2211" s="311"/>
      <c r="BJ2211" s="311"/>
      <c r="BK2211" s="311"/>
      <c r="BL2211" s="311"/>
      <c r="BM2211" s="311"/>
      <c r="BN2211" s="311"/>
      <c r="BO2211" s="311"/>
      <c r="BP2211" s="311"/>
      <c r="BQ2211" s="311"/>
      <c r="BR2211" s="311"/>
      <c r="BS2211" s="311"/>
      <c r="BT2211" s="311"/>
      <c r="BU2211" s="311"/>
      <c r="BV2211" s="311"/>
      <c r="BW2211" s="311"/>
      <c r="BX2211" s="311"/>
      <c r="BY2211" s="311"/>
      <c r="BZ2211" s="311"/>
      <c r="CA2211" s="311"/>
      <c r="CB2211" s="311"/>
      <c r="CC2211" s="311"/>
      <c r="CD2211" s="311"/>
      <c r="CE2211" s="311"/>
      <c r="CF2211" s="311"/>
      <c r="CG2211" s="311"/>
      <c r="CH2211" s="311"/>
      <c r="CI2211" s="311"/>
      <c r="CJ2211" s="311"/>
      <c r="CK2211" s="311"/>
      <c r="CL2211" s="311"/>
      <c r="CM2211" s="311"/>
      <c r="CN2211" s="311"/>
      <c r="CO2211" s="311"/>
      <c r="CP2211" s="311"/>
      <c r="CQ2211" s="311"/>
      <c r="CR2211" s="311"/>
      <c r="CS2211" s="311"/>
      <c r="CT2211" s="311"/>
      <c r="CU2211" s="311"/>
      <c r="CV2211" s="311"/>
      <c r="CW2211" s="311"/>
      <c r="CX2211" s="311"/>
      <c r="CY2211" s="311"/>
    </row>
    <row r="2212" spans="1:103" s="390" customFormat="1">
      <c r="A2212" s="324" t="s">
        <v>2347</v>
      </c>
      <c r="B2212" s="324">
        <v>74477730</v>
      </c>
      <c r="C2212" s="324">
        <v>1000</v>
      </c>
      <c r="D2212" s="324">
        <v>20</v>
      </c>
      <c r="E2212" s="395">
        <v>5.9841000000000006</v>
      </c>
      <c r="F2212" s="324">
        <v>0</v>
      </c>
      <c r="G2212" s="324">
        <v>0.25</v>
      </c>
      <c r="H2212" s="324">
        <v>0.9</v>
      </c>
      <c r="I2212" s="324">
        <v>0.2</v>
      </c>
      <c r="J2212" s="326">
        <v>40</v>
      </c>
      <c r="K2212" s="326">
        <v>125</v>
      </c>
      <c r="L2212" s="326">
        <v>1</v>
      </c>
      <c r="M2212" s="324">
        <v>7.3</v>
      </c>
      <c r="N2212" s="324">
        <v>7.3</v>
      </c>
      <c r="O2212" s="324">
        <v>4.5</v>
      </c>
      <c r="P2212" s="324">
        <v>101</v>
      </c>
      <c r="Q2212" s="324" t="s">
        <v>293</v>
      </c>
      <c r="R2212" s="324">
        <v>1</v>
      </c>
      <c r="S2212" s="324">
        <v>0</v>
      </c>
      <c r="T2212" s="324">
        <v>1000</v>
      </c>
      <c r="U2212" s="324">
        <v>0.8</v>
      </c>
      <c r="V2212" s="324">
        <v>0</v>
      </c>
      <c r="W2212" s="324">
        <v>2.3062500000000002E-7</v>
      </c>
      <c r="X2212" s="324">
        <v>519.49401283150212</v>
      </c>
      <c r="Y2212" s="324">
        <v>0.72</v>
      </c>
      <c r="Z2212" s="324">
        <v>2.1</v>
      </c>
      <c r="AA2212" s="324">
        <v>2.3062500000000002E-7</v>
      </c>
      <c r="AB2212" s="324">
        <v>519.49401283150212</v>
      </c>
      <c r="AC2212" s="324">
        <v>0.72</v>
      </c>
      <c r="AD2212" s="324">
        <v>2.1</v>
      </c>
      <c r="AE2212" s="324">
        <v>2.3062500000000002E-7</v>
      </c>
      <c r="AF2212" s="324">
        <v>519.49401283150212</v>
      </c>
      <c r="AG2212" s="324">
        <v>0.72</v>
      </c>
      <c r="AH2212" s="324">
        <v>2.1</v>
      </c>
      <c r="AI2212" s="324">
        <v>0</v>
      </c>
      <c r="AJ2212" s="324">
        <v>0</v>
      </c>
      <c r="AK2212" s="324">
        <v>0</v>
      </c>
      <c r="AL2212" s="324">
        <v>0</v>
      </c>
      <c r="AM2212" s="396">
        <v>0</v>
      </c>
      <c r="AN2212" s="324">
        <v>0</v>
      </c>
      <c r="AO2212" s="324">
        <v>1000000000</v>
      </c>
      <c r="AP2212" s="324">
        <v>0</v>
      </c>
      <c r="AQ2212" s="324">
        <v>0</v>
      </c>
      <c r="AR2212" s="324">
        <v>0</v>
      </c>
      <c r="AS2212" s="324">
        <v>74477730</v>
      </c>
      <c r="AT2212" s="324">
        <v>0</v>
      </c>
      <c r="AU2212" s="324">
        <v>0</v>
      </c>
      <c r="AV2212" s="324">
        <v>0</v>
      </c>
      <c r="AW2212" s="311"/>
      <c r="AX2212" s="311"/>
      <c r="AY2212" s="311"/>
      <c r="AZ2212" s="311"/>
      <c r="BA2212" s="311"/>
      <c r="BB2212" s="311"/>
      <c r="BC2212" s="311"/>
      <c r="BD2212" s="311"/>
      <c r="BE2212" s="311"/>
      <c r="BF2212" s="311"/>
      <c r="BG2212" s="311"/>
      <c r="BH2212" s="311"/>
      <c r="BI2212" s="311"/>
      <c r="BJ2212" s="311"/>
      <c r="BK2212" s="311"/>
      <c r="BL2212" s="311"/>
      <c r="BM2212" s="311"/>
      <c r="BN2212" s="311"/>
      <c r="BO2212" s="311"/>
      <c r="BP2212" s="311"/>
      <c r="BQ2212" s="311"/>
      <c r="BR2212" s="311"/>
      <c r="BS2212" s="311"/>
      <c r="BT2212" s="311"/>
      <c r="BU2212" s="311"/>
      <c r="BV2212" s="311"/>
      <c r="BW2212" s="311"/>
      <c r="BX2212" s="311"/>
      <c r="BY2212" s="311"/>
      <c r="BZ2212" s="311"/>
      <c r="CA2212" s="311"/>
      <c r="CB2212" s="311"/>
      <c r="CC2212" s="311"/>
      <c r="CD2212" s="311"/>
      <c r="CE2212" s="311"/>
      <c r="CF2212" s="311"/>
      <c r="CG2212" s="311"/>
      <c r="CH2212" s="311"/>
      <c r="CI2212" s="311"/>
      <c r="CJ2212" s="311"/>
      <c r="CK2212" s="311"/>
      <c r="CL2212" s="311"/>
      <c r="CM2212" s="311"/>
      <c r="CN2212" s="311"/>
      <c r="CO2212" s="311"/>
      <c r="CP2212" s="311"/>
      <c r="CQ2212" s="311"/>
      <c r="CR2212" s="311"/>
      <c r="CS2212" s="311"/>
      <c r="CT2212" s="311"/>
      <c r="CU2212" s="311"/>
      <c r="CV2212" s="311"/>
      <c r="CW2212" s="311"/>
      <c r="CX2212" s="311"/>
      <c r="CY2212" s="311"/>
    </row>
    <row r="2213" spans="1:103" s="390" customFormat="1">
      <c r="A2213" s="324" t="s">
        <v>2347</v>
      </c>
      <c r="B2213" s="324">
        <v>7447715906</v>
      </c>
      <c r="C2213" s="324">
        <v>0.6</v>
      </c>
      <c r="D2213" s="324">
        <v>30</v>
      </c>
      <c r="E2213" s="395">
        <v>5.4899999999999992E-3</v>
      </c>
      <c r="F2213" s="324">
        <v>0</v>
      </c>
      <c r="G2213" s="324">
        <v>19</v>
      </c>
      <c r="H2213" s="324">
        <v>0.9</v>
      </c>
      <c r="I2213" s="324">
        <v>9.5</v>
      </c>
      <c r="J2213" s="326">
        <v>40</v>
      </c>
      <c r="K2213" s="326">
        <v>125</v>
      </c>
      <c r="L2213" s="326">
        <v>1</v>
      </c>
      <c r="M2213" s="324">
        <v>12</v>
      </c>
      <c r="N2213" s="324">
        <v>12</v>
      </c>
      <c r="O2213" s="324">
        <v>4.5</v>
      </c>
      <c r="P2213" s="324">
        <v>101</v>
      </c>
      <c r="Q2213" s="324" t="s">
        <v>293</v>
      </c>
      <c r="R2213" s="324">
        <v>1</v>
      </c>
      <c r="S2213" s="324">
        <v>0</v>
      </c>
      <c r="T2213" s="324">
        <v>500</v>
      </c>
      <c r="U2213" s="324">
        <v>1</v>
      </c>
      <c r="V2213" s="324">
        <v>0</v>
      </c>
      <c r="W2213" s="324">
        <v>9.9077999999999998E-7</v>
      </c>
      <c r="X2213" s="324">
        <v>6.1224489795918364</v>
      </c>
      <c r="Y2213" s="324">
        <v>0.72</v>
      </c>
      <c r="Z2213" s="324">
        <v>2.1</v>
      </c>
      <c r="AA2213" s="324">
        <v>9.9077999999999998E-7</v>
      </c>
      <c r="AB2213" s="324">
        <v>6.1224489795918364</v>
      </c>
      <c r="AC2213" s="324">
        <v>0.72</v>
      </c>
      <c r="AD2213" s="324">
        <v>2.1</v>
      </c>
      <c r="AE2213" s="324">
        <v>9.9077999999999998E-7</v>
      </c>
      <c r="AF2213" s="324">
        <v>6.1224489795918364</v>
      </c>
      <c r="AG2213" s="324">
        <v>0.72</v>
      </c>
      <c r="AH2213" s="324">
        <v>2.1</v>
      </c>
      <c r="AI2213" s="324">
        <v>0</v>
      </c>
      <c r="AJ2213" s="324">
        <v>0</v>
      </c>
      <c r="AK2213" s="324">
        <v>0</v>
      </c>
      <c r="AL2213" s="324">
        <v>0</v>
      </c>
      <c r="AM2213" s="396">
        <v>0</v>
      </c>
      <c r="AN2213" s="324">
        <v>0</v>
      </c>
      <c r="AO2213" s="324">
        <v>1000000000</v>
      </c>
      <c r="AP2213" s="324">
        <v>0</v>
      </c>
      <c r="AQ2213" s="324">
        <v>0</v>
      </c>
      <c r="AR2213" s="324">
        <v>0</v>
      </c>
      <c r="AS2213" s="324">
        <v>7447715906</v>
      </c>
      <c r="AT2213" s="324">
        <v>0</v>
      </c>
      <c r="AU2213" s="324">
        <v>0</v>
      </c>
      <c r="AV2213" s="324">
        <v>0</v>
      </c>
      <c r="AW2213" s="311"/>
      <c r="AX2213" s="311"/>
      <c r="AY2213" s="311"/>
      <c r="AZ2213" s="311"/>
      <c r="BA2213" s="311"/>
      <c r="BB2213" s="311"/>
      <c r="BC2213" s="311"/>
      <c r="BD2213" s="311"/>
      <c r="BE2213" s="311"/>
      <c r="BF2213" s="311"/>
      <c r="BG2213" s="311"/>
      <c r="BH2213" s="311"/>
      <c r="BI2213" s="311"/>
      <c r="BJ2213" s="311"/>
      <c r="BK2213" s="311"/>
      <c r="BL2213" s="311"/>
      <c r="BM2213" s="311"/>
      <c r="BN2213" s="311"/>
      <c r="BO2213" s="311"/>
      <c r="BP2213" s="311"/>
      <c r="BQ2213" s="311"/>
      <c r="BR2213" s="311"/>
      <c r="BS2213" s="311"/>
      <c r="BT2213" s="311"/>
      <c r="BU2213" s="311"/>
      <c r="BV2213" s="311"/>
      <c r="BW2213" s="311"/>
      <c r="BX2213" s="311"/>
      <c r="BY2213" s="311"/>
      <c r="BZ2213" s="311"/>
      <c r="CA2213" s="311"/>
      <c r="CB2213" s="311"/>
      <c r="CC2213" s="311"/>
      <c r="CD2213" s="311"/>
      <c r="CE2213" s="311"/>
      <c r="CF2213" s="311"/>
      <c r="CG2213" s="311"/>
      <c r="CH2213" s="311"/>
      <c r="CI2213" s="311"/>
      <c r="CJ2213" s="311"/>
      <c r="CK2213" s="311"/>
      <c r="CL2213" s="311"/>
      <c r="CM2213" s="311"/>
      <c r="CN2213" s="311"/>
      <c r="CO2213" s="311"/>
      <c r="CP2213" s="311"/>
      <c r="CQ2213" s="311"/>
      <c r="CR2213" s="311"/>
      <c r="CS2213" s="311"/>
      <c r="CT2213" s="311"/>
      <c r="CU2213" s="311"/>
      <c r="CV2213" s="311"/>
      <c r="CW2213" s="311"/>
      <c r="CX2213" s="311"/>
      <c r="CY2213" s="311"/>
    </row>
    <row r="2214" spans="1:103" s="390" customFormat="1">
      <c r="A2214" s="324" t="s">
        <v>2347</v>
      </c>
      <c r="B2214" s="324">
        <v>7447715910</v>
      </c>
      <c r="C2214" s="324">
        <v>1</v>
      </c>
      <c r="D2214" s="324">
        <v>30</v>
      </c>
      <c r="E2214" s="395">
        <v>6.9849999999999999E-3</v>
      </c>
      <c r="F2214" s="324">
        <v>0</v>
      </c>
      <c r="G2214" s="324">
        <v>13.9</v>
      </c>
      <c r="H2214" s="324">
        <v>0.9</v>
      </c>
      <c r="I2214" s="324">
        <v>8.5</v>
      </c>
      <c r="J2214" s="326">
        <v>40</v>
      </c>
      <c r="K2214" s="326">
        <v>125</v>
      </c>
      <c r="L2214" s="326">
        <v>1</v>
      </c>
      <c r="M2214" s="324">
        <v>12</v>
      </c>
      <c r="N2214" s="324">
        <v>12</v>
      </c>
      <c r="O2214" s="324">
        <v>4.5</v>
      </c>
      <c r="P2214" s="324">
        <v>101</v>
      </c>
      <c r="Q2214" s="324" t="s">
        <v>293</v>
      </c>
      <c r="R2214" s="324">
        <v>1</v>
      </c>
      <c r="S2214" s="324">
        <v>0</v>
      </c>
      <c r="T2214" s="324">
        <v>500</v>
      </c>
      <c r="U2214" s="324">
        <v>1</v>
      </c>
      <c r="V2214" s="324">
        <v>0</v>
      </c>
      <c r="W2214" s="324">
        <v>9.9077999999999998E-7</v>
      </c>
      <c r="X2214" s="324">
        <v>7.2886297376093285</v>
      </c>
      <c r="Y2214" s="324">
        <v>0.72</v>
      </c>
      <c r="Z2214" s="324">
        <v>2.1</v>
      </c>
      <c r="AA2214" s="324">
        <v>9.9077999999999998E-7</v>
      </c>
      <c r="AB2214" s="324">
        <v>7.2886297376093285</v>
      </c>
      <c r="AC2214" s="324">
        <v>0.72</v>
      </c>
      <c r="AD2214" s="324">
        <v>2.1</v>
      </c>
      <c r="AE2214" s="324">
        <v>9.9077999999999998E-7</v>
      </c>
      <c r="AF2214" s="324">
        <v>7.2886297376093285</v>
      </c>
      <c r="AG2214" s="324">
        <v>0.72</v>
      </c>
      <c r="AH2214" s="324">
        <v>2.1</v>
      </c>
      <c r="AI2214" s="324">
        <v>0</v>
      </c>
      <c r="AJ2214" s="324">
        <v>0</v>
      </c>
      <c r="AK2214" s="324">
        <v>0</v>
      </c>
      <c r="AL2214" s="324">
        <v>0</v>
      </c>
      <c r="AM2214" s="396">
        <v>0</v>
      </c>
      <c r="AN2214" s="324">
        <v>0</v>
      </c>
      <c r="AO2214" s="324">
        <v>1000000000</v>
      </c>
      <c r="AP2214" s="324">
        <v>0</v>
      </c>
      <c r="AQ2214" s="324">
        <v>0</v>
      </c>
      <c r="AR2214" s="324">
        <v>0</v>
      </c>
      <c r="AS2214" s="324">
        <v>7447715910</v>
      </c>
      <c r="AT2214" s="324">
        <v>0</v>
      </c>
      <c r="AU2214" s="324">
        <v>0</v>
      </c>
      <c r="AV2214" s="324">
        <v>0</v>
      </c>
      <c r="AW2214" s="311"/>
      <c r="AX2214" s="311"/>
      <c r="AY2214" s="311"/>
      <c r="AZ2214" s="311"/>
      <c r="BA2214" s="311"/>
      <c r="BB2214" s="311"/>
      <c r="BC2214" s="311"/>
      <c r="BD2214" s="311"/>
      <c r="BE2214" s="311"/>
      <c r="BF2214" s="311"/>
      <c r="BG2214" s="311"/>
      <c r="BH2214" s="311"/>
      <c r="BI2214" s="311"/>
      <c r="BJ2214" s="311"/>
      <c r="BK2214" s="311"/>
      <c r="BL2214" s="311"/>
      <c r="BM2214" s="311"/>
      <c r="BN2214" s="311"/>
      <c r="BO2214" s="311"/>
      <c r="BP2214" s="311"/>
      <c r="BQ2214" s="311"/>
      <c r="BR2214" s="311"/>
      <c r="BS2214" s="311"/>
      <c r="BT2214" s="311"/>
      <c r="BU2214" s="311"/>
      <c r="BV2214" s="311"/>
      <c r="BW2214" s="311"/>
      <c r="BX2214" s="311"/>
      <c r="BY2214" s="311"/>
      <c r="BZ2214" s="311"/>
      <c r="CA2214" s="311"/>
      <c r="CB2214" s="311"/>
      <c r="CC2214" s="311"/>
      <c r="CD2214" s="311"/>
      <c r="CE2214" s="311"/>
      <c r="CF2214" s="311"/>
      <c r="CG2214" s="311"/>
      <c r="CH2214" s="311"/>
      <c r="CI2214" s="311"/>
      <c r="CJ2214" s="311"/>
      <c r="CK2214" s="311"/>
      <c r="CL2214" s="311"/>
      <c r="CM2214" s="311"/>
      <c r="CN2214" s="311"/>
      <c r="CO2214" s="311"/>
      <c r="CP2214" s="311"/>
      <c r="CQ2214" s="311"/>
      <c r="CR2214" s="311"/>
      <c r="CS2214" s="311"/>
      <c r="CT2214" s="311"/>
      <c r="CU2214" s="311"/>
      <c r="CV2214" s="311"/>
      <c r="CW2214" s="311"/>
      <c r="CX2214" s="311"/>
      <c r="CY2214" s="311"/>
    </row>
    <row r="2215" spans="1:103" s="390" customFormat="1">
      <c r="A2215" s="324" t="s">
        <v>2347</v>
      </c>
      <c r="B2215" s="324">
        <v>7447715001</v>
      </c>
      <c r="C2215" s="324">
        <v>1.8</v>
      </c>
      <c r="D2215" s="324">
        <v>30</v>
      </c>
      <c r="E2215" s="395">
        <v>9.5250000000000005E-3</v>
      </c>
      <c r="F2215" s="324">
        <v>0</v>
      </c>
      <c r="G2215" s="324">
        <v>10.199999999999999</v>
      </c>
      <c r="H2215" s="324">
        <v>0.9</v>
      </c>
      <c r="I2215" s="324">
        <v>7.6</v>
      </c>
      <c r="J2215" s="326">
        <v>40</v>
      </c>
      <c r="K2215" s="326">
        <v>125</v>
      </c>
      <c r="L2215" s="326">
        <v>1</v>
      </c>
      <c r="M2215" s="324">
        <v>12</v>
      </c>
      <c r="N2215" s="324">
        <v>12</v>
      </c>
      <c r="O2215" s="324">
        <v>4.5</v>
      </c>
      <c r="P2215" s="324">
        <v>101</v>
      </c>
      <c r="Q2215" s="324" t="s">
        <v>293</v>
      </c>
      <c r="R2215" s="324">
        <v>1</v>
      </c>
      <c r="S2215" s="324">
        <v>0</v>
      </c>
      <c r="T2215" s="324">
        <v>500</v>
      </c>
      <c r="U2215" s="324">
        <v>1</v>
      </c>
      <c r="V2215" s="324">
        <v>0</v>
      </c>
      <c r="W2215" s="324">
        <v>9.9077999999999998E-7</v>
      </c>
      <c r="X2215" s="324">
        <v>10.204081632653061</v>
      </c>
      <c r="Y2215" s="324">
        <v>0.72</v>
      </c>
      <c r="Z2215" s="324">
        <v>2.1</v>
      </c>
      <c r="AA2215" s="324">
        <v>9.9077999999999998E-7</v>
      </c>
      <c r="AB2215" s="324">
        <v>10.204081632653061</v>
      </c>
      <c r="AC2215" s="324">
        <v>0.72</v>
      </c>
      <c r="AD2215" s="324">
        <v>2.1</v>
      </c>
      <c r="AE2215" s="324">
        <v>9.9077999999999998E-7</v>
      </c>
      <c r="AF2215" s="324">
        <v>10.204081632653061</v>
      </c>
      <c r="AG2215" s="324">
        <v>0.72</v>
      </c>
      <c r="AH2215" s="324">
        <v>2.1</v>
      </c>
      <c r="AI2215" s="324">
        <v>0</v>
      </c>
      <c r="AJ2215" s="324">
        <v>0</v>
      </c>
      <c r="AK2215" s="324">
        <v>0</v>
      </c>
      <c r="AL2215" s="324">
        <v>0</v>
      </c>
      <c r="AM2215" s="396">
        <v>0</v>
      </c>
      <c r="AN2215" s="324">
        <v>0</v>
      </c>
      <c r="AO2215" s="324">
        <v>1000000000</v>
      </c>
      <c r="AP2215" s="324">
        <v>0</v>
      </c>
      <c r="AQ2215" s="324">
        <v>0</v>
      </c>
      <c r="AR2215" s="324">
        <v>0</v>
      </c>
      <c r="AS2215" s="324">
        <v>7447715001</v>
      </c>
      <c r="AT2215" s="324">
        <v>0</v>
      </c>
      <c r="AU2215" s="324">
        <v>0</v>
      </c>
      <c r="AV2215" s="324">
        <v>0</v>
      </c>
      <c r="AW2215" s="311"/>
      <c r="AX2215" s="311"/>
      <c r="AY2215" s="311"/>
      <c r="AZ2215" s="311"/>
      <c r="BA2215" s="311"/>
      <c r="BB2215" s="311"/>
      <c r="BC2215" s="311"/>
      <c r="BD2215" s="311"/>
      <c r="BE2215" s="311"/>
      <c r="BF2215" s="311"/>
      <c r="BG2215" s="311"/>
      <c r="BH2215" s="311"/>
      <c r="BI2215" s="311"/>
      <c r="BJ2215" s="311"/>
      <c r="BK2215" s="311"/>
      <c r="BL2215" s="311"/>
      <c r="BM2215" s="311"/>
      <c r="BN2215" s="311"/>
      <c r="BO2215" s="311"/>
      <c r="BP2215" s="311"/>
      <c r="BQ2215" s="311"/>
      <c r="BR2215" s="311"/>
      <c r="BS2215" s="311"/>
      <c r="BT2215" s="311"/>
      <c r="BU2215" s="311"/>
      <c r="BV2215" s="311"/>
      <c r="BW2215" s="311"/>
      <c r="BX2215" s="311"/>
      <c r="BY2215" s="311"/>
      <c r="BZ2215" s="311"/>
      <c r="CA2215" s="311"/>
      <c r="CB2215" s="311"/>
      <c r="CC2215" s="311"/>
      <c r="CD2215" s="311"/>
      <c r="CE2215" s="311"/>
      <c r="CF2215" s="311"/>
      <c r="CG2215" s="311"/>
      <c r="CH2215" s="311"/>
      <c r="CI2215" s="311"/>
      <c r="CJ2215" s="311"/>
      <c r="CK2215" s="311"/>
      <c r="CL2215" s="311"/>
      <c r="CM2215" s="311"/>
      <c r="CN2215" s="311"/>
      <c r="CO2215" s="311"/>
      <c r="CP2215" s="311"/>
      <c r="CQ2215" s="311"/>
      <c r="CR2215" s="311"/>
      <c r="CS2215" s="311"/>
      <c r="CT2215" s="311"/>
      <c r="CU2215" s="311"/>
      <c r="CV2215" s="311"/>
      <c r="CW2215" s="311"/>
      <c r="CX2215" s="311"/>
      <c r="CY2215" s="311"/>
    </row>
    <row r="2216" spans="1:103" s="390" customFormat="1">
      <c r="A2216" s="324" t="s">
        <v>2347</v>
      </c>
      <c r="B2216" s="324">
        <v>7447715002</v>
      </c>
      <c r="C2216" s="324">
        <v>2.5</v>
      </c>
      <c r="D2216" s="324">
        <v>30</v>
      </c>
      <c r="E2216" s="395">
        <v>1.0965000000000001E-2</v>
      </c>
      <c r="F2216" s="324">
        <v>0</v>
      </c>
      <c r="G2216" s="324">
        <v>8.5</v>
      </c>
      <c r="H2216" s="324">
        <v>0.9</v>
      </c>
      <c r="I2216" s="324">
        <v>6.8</v>
      </c>
      <c r="J2216" s="326">
        <v>40</v>
      </c>
      <c r="K2216" s="326">
        <v>125</v>
      </c>
      <c r="L2216" s="326">
        <v>1</v>
      </c>
      <c r="M2216" s="324">
        <v>12</v>
      </c>
      <c r="N2216" s="324">
        <v>12</v>
      </c>
      <c r="O2216" s="324">
        <v>4.5</v>
      </c>
      <c r="P2216" s="324">
        <v>101</v>
      </c>
      <c r="Q2216" s="324" t="s">
        <v>293</v>
      </c>
      <c r="R2216" s="324">
        <v>1</v>
      </c>
      <c r="S2216" s="324">
        <v>0</v>
      </c>
      <c r="T2216" s="324">
        <v>500</v>
      </c>
      <c r="U2216" s="324">
        <v>1</v>
      </c>
      <c r="V2216" s="324">
        <v>0</v>
      </c>
      <c r="W2216" s="324">
        <v>9.9077999999999998E-7</v>
      </c>
      <c r="X2216" s="324">
        <v>11.595547309833023</v>
      </c>
      <c r="Y2216" s="324">
        <v>0.72</v>
      </c>
      <c r="Z2216" s="324">
        <v>2.1</v>
      </c>
      <c r="AA2216" s="324">
        <v>9.9077999999999998E-7</v>
      </c>
      <c r="AB2216" s="324">
        <v>11.595547309833023</v>
      </c>
      <c r="AC2216" s="324">
        <v>0.72</v>
      </c>
      <c r="AD2216" s="324">
        <v>2.1</v>
      </c>
      <c r="AE2216" s="324">
        <v>9.9077999999999998E-7</v>
      </c>
      <c r="AF2216" s="324">
        <v>11.595547309833023</v>
      </c>
      <c r="AG2216" s="324">
        <v>0.72</v>
      </c>
      <c r="AH2216" s="324">
        <v>2.1</v>
      </c>
      <c r="AI2216" s="324">
        <v>0</v>
      </c>
      <c r="AJ2216" s="324">
        <v>0</v>
      </c>
      <c r="AK2216" s="324">
        <v>0</v>
      </c>
      <c r="AL2216" s="324">
        <v>0</v>
      </c>
      <c r="AM2216" s="396">
        <v>0</v>
      </c>
      <c r="AN2216" s="324">
        <v>0</v>
      </c>
      <c r="AO2216" s="324">
        <v>1000000000</v>
      </c>
      <c r="AP2216" s="324">
        <v>0</v>
      </c>
      <c r="AQ2216" s="324">
        <v>0</v>
      </c>
      <c r="AR2216" s="324">
        <v>0</v>
      </c>
      <c r="AS2216" s="324">
        <v>7447715002</v>
      </c>
      <c r="AT2216" s="324">
        <v>0</v>
      </c>
      <c r="AU2216" s="324">
        <v>0</v>
      </c>
      <c r="AV2216" s="324">
        <v>0</v>
      </c>
      <c r="AW2216" s="311"/>
      <c r="AX2216" s="311"/>
      <c r="AY2216" s="311"/>
      <c r="AZ2216" s="311"/>
      <c r="BA2216" s="311"/>
      <c r="BB2216" s="311"/>
      <c r="BC2216" s="311"/>
      <c r="BD2216" s="311"/>
      <c r="BE2216" s="311"/>
      <c r="BF2216" s="311"/>
      <c r="BG2216" s="311"/>
      <c r="BH2216" s="311"/>
      <c r="BI2216" s="311"/>
      <c r="BJ2216" s="311"/>
      <c r="BK2216" s="311"/>
      <c r="BL2216" s="311"/>
      <c r="BM2216" s="311"/>
      <c r="BN2216" s="311"/>
      <c r="BO2216" s="311"/>
      <c r="BP2216" s="311"/>
      <c r="BQ2216" s="311"/>
      <c r="BR2216" s="311"/>
      <c r="BS2216" s="311"/>
      <c r="BT2216" s="311"/>
      <c r="BU2216" s="311"/>
      <c r="BV2216" s="311"/>
      <c r="BW2216" s="311"/>
      <c r="BX2216" s="311"/>
      <c r="BY2216" s="311"/>
      <c r="BZ2216" s="311"/>
      <c r="CA2216" s="311"/>
      <c r="CB2216" s="311"/>
      <c r="CC2216" s="311"/>
      <c r="CD2216" s="311"/>
      <c r="CE2216" s="311"/>
      <c r="CF2216" s="311"/>
      <c r="CG2216" s="311"/>
      <c r="CH2216" s="311"/>
      <c r="CI2216" s="311"/>
      <c r="CJ2216" s="311"/>
      <c r="CK2216" s="311"/>
      <c r="CL2216" s="311"/>
      <c r="CM2216" s="311"/>
      <c r="CN2216" s="311"/>
      <c r="CO2216" s="311"/>
      <c r="CP2216" s="311"/>
      <c r="CQ2216" s="311"/>
      <c r="CR2216" s="311"/>
      <c r="CS2216" s="311"/>
      <c r="CT2216" s="311"/>
      <c r="CU2216" s="311"/>
      <c r="CV2216" s="311"/>
      <c r="CW2216" s="311"/>
      <c r="CX2216" s="311"/>
      <c r="CY2216" s="311"/>
    </row>
    <row r="2217" spans="1:103" s="390" customFormat="1">
      <c r="A2217" s="324" t="s">
        <v>2347</v>
      </c>
      <c r="B2217" s="324">
        <v>7447715003</v>
      </c>
      <c r="C2217" s="324">
        <v>3.3</v>
      </c>
      <c r="D2217" s="324">
        <v>30</v>
      </c>
      <c r="E2217" s="395">
        <v>1.2994999999999998E-2</v>
      </c>
      <c r="F2217" s="324">
        <v>0</v>
      </c>
      <c r="G2217" s="324">
        <v>7.1</v>
      </c>
      <c r="H2217" s="324">
        <v>0.9</v>
      </c>
      <c r="I2217" s="324">
        <v>5.9</v>
      </c>
      <c r="J2217" s="326">
        <v>40</v>
      </c>
      <c r="K2217" s="326">
        <v>125</v>
      </c>
      <c r="L2217" s="326">
        <v>1</v>
      </c>
      <c r="M2217" s="324">
        <v>12</v>
      </c>
      <c r="N2217" s="324">
        <v>12</v>
      </c>
      <c r="O2217" s="324">
        <v>4.5</v>
      </c>
      <c r="P2217" s="324">
        <v>101</v>
      </c>
      <c r="Q2217" s="324" t="s">
        <v>293</v>
      </c>
      <c r="R2217" s="324">
        <v>1</v>
      </c>
      <c r="S2217" s="324">
        <v>0</v>
      </c>
      <c r="T2217" s="324">
        <v>500</v>
      </c>
      <c r="U2217" s="324">
        <v>1</v>
      </c>
      <c r="V2217" s="324">
        <v>0</v>
      </c>
      <c r="W2217" s="324">
        <v>9.9077999999999998E-7</v>
      </c>
      <c r="X2217" s="324">
        <v>12.951334379905807</v>
      </c>
      <c r="Y2217" s="324">
        <v>0.72</v>
      </c>
      <c r="Z2217" s="324">
        <v>2.1</v>
      </c>
      <c r="AA2217" s="324">
        <v>9.9077999999999998E-7</v>
      </c>
      <c r="AB2217" s="324">
        <v>12.951334379905807</v>
      </c>
      <c r="AC2217" s="324">
        <v>0.72</v>
      </c>
      <c r="AD2217" s="324">
        <v>2.1</v>
      </c>
      <c r="AE2217" s="324">
        <v>9.9077999999999998E-7</v>
      </c>
      <c r="AF2217" s="324">
        <v>12.951334379905807</v>
      </c>
      <c r="AG2217" s="324">
        <v>0.72</v>
      </c>
      <c r="AH2217" s="324">
        <v>2.1</v>
      </c>
      <c r="AI2217" s="324">
        <v>0</v>
      </c>
      <c r="AJ2217" s="324">
        <v>0</v>
      </c>
      <c r="AK2217" s="324">
        <v>0</v>
      </c>
      <c r="AL2217" s="324">
        <v>0</v>
      </c>
      <c r="AM2217" s="396">
        <v>0</v>
      </c>
      <c r="AN2217" s="324">
        <v>0</v>
      </c>
      <c r="AO2217" s="324">
        <v>1000000000</v>
      </c>
      <c r="AP2217" s="324">
        <v>0</v>
      </c>
      <c r="AQ2217" s="324">
        <v>0</v>
      </c>
      <c r="AR2217" s="324">
        <v>0</v>
      </c>
      <c r="AS2217" s="324">
        <v>7447715003</v>
      </c>
      <c r="AT2217" s="324">
        <v>0</v>
      </c>
      <c r="AU2217" s="324">
        <v>0</v>
      </c>
      <c r="AV2217" s="324">
        <v>0</v>
      </c>
      <c r="AW2217" s="311"/>
      <c r="AX2217" s="311"/>
      <c r="AY2217" s="311"/>
      <c r="AZ2217" s="311"/>
      <c r="BA2217" s="311"/>
      <c r="BB2217" s="311"/>
      <c r="BC2217" s="311"/>
      <c r="BD2217" s="311"/>
      <c r="BE2217" s="311"/>
      <c r="BF2217" s="311"/>
      <c r="BG2217" s="311"/>
      <c r="BH2217" s="311"/>
      <c r="BI2217" s="311"/>
      <c r="BJ2217" s="311"/>
      <c r="BK2217" s="311"/>
      <c r="BL2217" s="311"/>
      <c r="BM2217" s="311"/>
      <c r="BN2217" s="311"/>
      <c r="BO2217" s="311"/>
      <c r="BP2217" s="311"/>
      <c r="BQ2217" s="311"/>
      <c r="BR2217" s="311"/>
      <c r="BS2217" s="311"/>
      <c r="BT2217" s="311"/>
      <c r="BU2217" s="311"/>
      <c r="BV2217" s="311"/>
      <c r="BW2217" s="311"/>
      <c r="BX2217" s="311"/>
      <c r="BY2217" s="311"/>
      <c r="BZ2217" s="311"/>
      <c r="CA2217" s="311"/>
      <c r="CB2217" s="311"/>
      <c r="CC2217" s="311"/>
      <c r="CD2217" s="311"/>
      <c r="CE2217" s="311"/>
      <c r="CF2217" s="311"/>
      <c r="CG2217" s="311"/>
      <c r="CH2217" s="311"/>
      <c r="CI2217" s="311"/>
      <c r="CJ2217" s="311"/>
      <c r="CK2217" s="311"/>
      <c r="CL2217" s="311"/>
      <c r="CM2217" s="311"/>
      <c r="CN2217" s="311"/>
      <c r="CO2217" s="311"/>
      <c r="CP2217" s="311"/>
      <c r="CQ2217" s="311"/>
      <c r="CR2217" s="311"/>
      <c r="CS2217" s="311"/>
      <c r="CT2217" s="311"/>
      <c r="CU2217" s="311"/>
      <c r="CV2217" s="311"/>
      <c r="CW2217" s="311"/>
      <c r="CX2217" s="311"/>
      <c r="CY2217" s="311"/>
    </row>
    <row r="2218" spans="1:103" s="390" customFormat="1">
      <c r="A2218" s="324" t="s">
        <v>2347</v>
      </c>
      <c r="B2218" s="324">
        <v>7447715004</v>
      </c>
      <c r="C2218" s="324">
        <v>4.7</v>
      </c>
      <c r="D2218" s="324">
        <v>30</v>
      </c>
      <c r="E2218" s="395">
        <v>1.6064999999999999E-2</v>
      </c>
      <c r="F2218" s="324">
        <v>0</v>
      </c>
      <c r="G2218" s="324">
        <v>6.3</v>
      </c>
      <c r="H2218" s="324">
        <v>0.9</v>
      </c>
      <c r="I2218" s="324">
        <v>5.2</v>
      </c>
      <c r="J2218" s="326">
        <v>40</v>
      </c>
      <c r="K2218" s="326">
        <v>125</v>
      </c>
      <c r="L2218" s="326">
        <v>1</v>
      </c>
      <c r="M2218" s="324">
        <v>12</v>
      </c>
      <c r="N2218" s="324">
        <v>12</v>
      </c>
      <c r="O2218" s="324">
        <v>4.5</v>
      </c>
      <c r="P2218" s="324">
        <v>101</v>
      </c>
      <c r="Q2218" s="324" t="s">
        <v>293</v>
      </c>
      <c r="R2218" s="324">
        <v>1</v>
      </c>
      <c r="S2218" s="324">
        <v>0</v>
      </c>
      <c r="T2218" s="324">
        <v>500</v>
      </c>
      <c r="U2218" s="324">
        <v>1</v>
      </c>
      <c r="V2218" s="324">
        <v>0</v>
      </c>
      <c r="W2218" s="324">
        <v>9.9077999999999998E-7</v>
      </c>
      <c r="X2218" s="324">
        <v>15.986394557823129</v>
      </c>
      <c r="Y2218" s="324">
        <v>0.72</v>
      </c>
      <c r="Z2218" s="324">
        <v>2.1</v>
      </c>
      <c r="AA2218" s="324">
        <v>9.9077999999999998E-7</v>
      </c>
      <c r="AB2218" s="324">
        <v>15.986394557823129</v>
      </c>
      <c r="AC2218" s="324">
        <v>0.72</v>
      </c>
      <c r="AD2218" s="324">
        <v>2.1</v>
      </c>
      <c r="AE2218" s="324">
        <v>9.9077999999999998E-7</v>
      </c>
      <c r="AF2218" s="324">
        <v>15.986394557823129</v>
      </c>
      <c r="AG2218" s="324">
        <v>0.72</v>
      </c>
      <c r="AH2218" s="324">
        <v>2.1</v>
      </c>
      <c r="AI2218" s="324">
        <v>0</v>
      </c>
      <c r="AJ2218" s="324">
        <v>0</v>
      </c>
      <c r="AK2218" s="324">
        <v>0</v>
      </c>
      <c r="AL2218" s="324">
        <v>0</v>
      </c>
      <c r="AM2218" s="396">
        <v>0</v>
      </c>
      <c r="AN2218" s="324">
        <v>0</v>
      </c>
      <c r="AO2218" s="324">
        <v>1000000000</v>
      </c>
      <c r="AP2218" s="324">
        <v>0</v>
      </c>
      <c r="AQ2218" s="324">
        <v>0</v>
      </c>
      <c r="AR2218" s="324">
        <v>0</v>
      </c>
      <c r="AS2218" s="324">
        <v>7447715004</v>
      </c>
      <c r="AT2218" s="324">
        <v>0</v>
      </c>
      <c r="AU2218" s="324">
        <v>0</v>
      </c>
      <c r="AV2218" s="324">
        <v>0</v>
      </c>
      <c r="AW2218" s="311"/>
      <c r="AX2218" s="311"/>
      <c r="AY2218" s="311"/>
      <c r="AZ2218" s="311"/>
      <c r="BA2218" s="311"/>
      <c r="BB2218" s="311"/>
      <c r="BC2218" s="311"/>
      <c r="BD2218" s="311"/>
      <c r="BE2218" s="311"/>
      <c r="BF2218" s="311"/>
      <c r="BG2218" s="311"/>
      <c r="BH2218" s="311"/>
      <c r="BI2218" s="311"/>
      <c r="BJ2218" s="311"/>
      <c r="BK2218" s="311"/>
      <c r="BL2218" s="311"/>
      <c r="BM2218" s="311"/>
      <c r="BN2218" s="311"/>
      <c r="BO2218" s="311"/>
      <c r="BP2218" s="311"/>
      <c r="BQ2218" s="311"/>
      <c r="BR2218" s="311"/>
      <c r="BS2218" s="311"/>
      <c r="BT2218" s="311"/>
      <c r="BU2218" s="311"/>
      <c r="BV2218" s="311"/>
      <c r="BW2218" s="311"/>
      <c r="BX2218" s="311"/>
      <c r="BY2218" s="311"/>
      <c r="BZ2218" s="311"/>
      <c r="CA2218" s="311"/>
      <c r="CB2218" s="311"/>
      <c r="CC2218" s="311"/>
      <c r="CD2218" s="311"/>
      <c r="CE2218" s="311"/>
      <c r="CF2218" s="311"/>
      <c r="CG2218" s="311"/>
      <c r="CH2218" s="311"/>
      <c r="CI2218" s="311"/>
      <c r="CJ2218" s="311"/>
      <c r="CK2218" s="311"/>
      <c r="CL2218" s="311"/>
      <c r="CM2218" s="311"/>
      <c r="CN2218" s="311"/>
      <c r="CO2218" s="311"/>
      <c r="CP2218" s="311"/>
      <c r="CQ2218" s="311"/>
      <c r="CR2218" s="311"/>
      <c r="CS2218" s="311"/>
      <c r="CT2218" s="311"/>
      <c r="CU2218" s="311"/>
      <c r="CV2218" s="311"/>
      <c r="CW2218" s="311"/>
      <c r="CX2218" s="311"/>
      <c r="CY2218" s="311"/>
    </row>
    <row r="2219" spans="1:103" s="390" customFormat="1">
      <c r="A2219" s="324" t="s">
        <v>2347</v>
      </c>
      <c r="B2219" s="324">
        <v>7447715006</v>
      </c>
      <c r="C2219" s="324">
        <v>6.8</v>
      </c>
      <c r="D2219" s="324">
        <v>30</v>
      </c>
      <c r="E2219" s="395">
        <v>2.5000000000000001E-2</v>
      </c>
      <c r="F2219" s="324">
        <v>0</v>
      </c>
      <c r="G2219" s="324">
        <v>4.7</v>
      </c>
      <c r="H2219" s="324">
        <v>0.9</v>
      </c>
      <c r="I2219" s="324">
        <v>4.3</v>
      </c>
      <c r="J2219" s="326">
        <v>40</v>
      </c>
      <c r="K2219" s="326">
        <v>125</v>
      </c>
      <c r="L2219" s="326">
        <v>1</v>
      </c>
      <c r="M2219" s="324">
        <v>12</v>
      </c>
      <c r="N2219" s="324">
        <v>12</v>
      </c>
      <c r="O2219" s="324">
        <v>4.5</v>
      </c>
      <c r="P2219" s="324">
        <v>101</v>
      </c>
      <c r="Q2219" s="324" t="s">
        <v>293</v>
      </c>
      <c r="R2219" s="324">
        <v>1</v>
      </c>
      <c r="S2219" s="324">
        <v>0</v>
      </c>
      <c r="T2219" s="324">
        <v>500</v>
      </c>
      <c r="U2219" s="324">
        <v>1</v>
      </c>
      <c r="V2219" s="324">
        <v>0</v>
      </c>
      <c r="W2219" s="324">
        <v>9.9077999999999998E-7</v>
      </c>
      <c r="X2219" s="324">
        <v>18.259935553168635</v>
      </c>
      <c r="Y2219" s="324">
        <v>0.72</v>
      </c>
      <c r="Z2219" s="324">
        <v>2.1</v>
      </c>
      <c r="AA2219" s="324">
        <v>9.9077999999999998E-7</v>
      </c>
      <c r="AB2219" s="324">
        <v>18.259935553168635</v>
      </c>
      <c r="AC2219" s="324">
        <v>0.72</v>
      </c>
      <c r="AD2219" s="324">
        <v>2.1</v>
      </c>
      <c r="AE2219" s="324">
        <v>9.9077999999999998E-7</v>
      </c>
      <c r="AF2219" s="324">
        <v>18.259935553168635</v>
      </c>
      <c r="AG2219" s="324">
        <v>0.72</v>
      </c>
      <c r="AH2219" s="324">
        <v>2.1</v>
      </c>
      <c r="AI2219" s="324">
        <v>0</v>
      </c>
      <c r="AJ2219" s="324">
        <v>0</v>
      </c>
      <c r="AK2219" s="324">
        <v>0</v>
      </c>
      <c r="AL2219" s="324">
        <v>0</v>
      </c>
      <c r="AM2219" s="396">
        <v>0</v>
      </c>
      <c r="AN2219" s="324">
        <v>0</v>
      </c>
      <c r="AO2219" s="324">
        <v>1000000000</v>
      </c>
      <c r="AP2219" s="324">
        <v>0</v>
      </c>
      <c r="AQ2219" s="324">
        <v>0</v>
      </c>
      <c r="AR2219" s="324">
        <v>0</v>
      </c>
      <c r="AS2219" s="324">
        <v>7447715006</v>
      </c>
      <c r="AT2219" s="324">
        <v>0</v>
      </c>
      <c r="AU2219" s="324">
        <v>0</v>
      </c>
      <c r="AV2219" s="324">
        <v>0</v>
      </c>
      <c r="AW2219" s="311"/>
      <c r="AX2219" s="311"/>
      <c r="AY2219" s="311"/>
      <c r="AZ2219" s="311"/>
      <c r="BA2219" s="311"/>
      <c r="BB2219" s="311"/>
      <c r="BC2219" s="311"/>
      <c r="BD2219" s="311"/>
      <c r="BE2219" s="311"/>
      <c r="BF2219" s="311"/>
      <c r="BG2219" s="311"/>
      <c r="BH2219" s="311"/>
      <c r="BI2219" s="311"/>
      <c r="BJ2219" s="311"/>
      <c r="BK2219" s="311"/>
      <c r="BL2219" s="311"/>
      <c r="BM2219" s="311"/>
      <c r="BN2219" s="311"/>
      <c r="BO2219" s="311"/>
      <c r="BP2219" s="311"/>
      <c r="BQ2219" s="311"/>
      <c r="BR2219" s="311"/>
      <c r="BS2219" s="311"/>
      <c r="BT2219" s="311"/>
      <c r="BU2219" s="311"/>
      <c r="BV2219" s="311"/>
      <c r="BW2219" s="311"/>
      <c r="BX2219" s="311"/>
      <c r="BY2219" s="311"/>
      <c r="BZ2219" s="311"/>
      <c r="CA2219" s="311"/>
      <c r="CB2219" s="311"/>
      <c r="CC2219" s="311"/>
      <c r="CD2219" s="311"/>
      <c r="CE2219" s="311"/>
      <c r="CF2219" s="311"/>
      <c r="CG2219" s="311"/>
      <c r="CH2219" s="311"/>
      <c r="CI2219" s="311"/>
      <c r="CJ2219" s="311"/>
      <c r="CK2219" s="311"/>
      <c r="CL2219" s="311"/>
      <c r="CM2219" s="311"/>
      <c r="CN2219" s="311"/>
      <c r="CO2219" s="311"/>
      <c r="CP2219" s="311"/>
      <c r="CQ2219" s="311"/>
      <c r="CR2219" s="311"/>
      <c r="CS2219" s="311"/>
      <c r="CT2219" s="311"/>
      <c r="CU2219" s="311"/>
      <c r="CV2219" s="311"/>
      <c r="CW2219" s="311"/>
      <c r="CX2219" s="311"/>
      <c r="CY2219" s="311"/>
    </row>
    <row r="2220" spans="1:103" s="390" customFormat="1">
      <c r="A2220" s="324" t="s">
        <v>2347</v>
      </c>
      <c r="B2220" s="324">
        <v>7447715100</v>
      </c>
      <c r="C2220" s="324">
        <v>10</v>
      </c>
      <c r="D2220" s="324">
        <v>20</v>
      </c>
      <c r="E2220" s="395">
        <v>0.03</v>
      </c>
      <c r="F2220" s="324">
        <v>0</v>
      </c>
      <c r="G2220" s="324">
        <v>4.2</v>
      </c>
      <c r="H2220" s="324">
        <v>0.9</v>
      </c>
      <c r="I2220" s="324">
        <v>3.8</v>
      </c>
      <c r="J2220" s="326">
        <v>40</v>
      </c>
      <c r="K2220" s="326">
        <v>125</v>
      </c>
      <c r="L2220" s="326">
        <v>1</v>
      </c>
      <c r="M2220" s="324">
        <v>12</v>
      </c>
      <c r="N2220" s="324">
        <v>12</v>
      </c>
      <c r="O2220" s="324">
        <v>4.5</v>
      </c>
      <c r="P2220" s="324">
        <v>101</v>
      </c>
      <c r="Q2220" s="324" t="s">
        <v>293</v>
      </c>
      <c r="R2220" s="324">
        <v>1</v>
      </c>
      <c r="S2220" s="324">
        <v>0</v>
      </c>
      <c r="T2220" s="324">
        <v>500</v>
      </c>
      <c r="U2220" s="324">
        <v>1</v>
      </c>
      <c r="V2220" s="324">
        <v>0</v>
      </c>
      <c r="W2220" s="324">
        <v>9.9077999999999998E-7</v>
      </c>
      <c r="X2220" s="324">
        <v>22.182786157941436</v>
      </c>
      <c r="Y2220" s="324">
        <v>0.72</v>
      </c>
      <c r="Z2220" s="324">
        <v>2.1</v>
      </c>
      <c r="AA2220" s="324">
        <v>9.9077999999999998E-7</v>
      </c>
      <c r="AB2220" s="324">
        <v>22.182786157941436</v>
      </c>
      <c r="AC2220" s="324">
        <v>0.72</v>
      </c>
      <c r="AD2220" s="324">
        <v>2.1</v>
      </c>
      <c r="AE2220" s="324">
        <v>9.9077999999999998E-7</v>
      </c>
      <c r="AF2220" s="324">
        <v>22.182786157941436</v>
      </c>
      <c r="AG2220" s="324">
        <v>0.72</v>
      </c>
      <c r="AH2220" s="324">
        <v>2.1</v>
      </c>
      <c r="AI2220" s="324">
        <v>0</v>
      </c>
      <c r="AJ2220" s="324">
        <v>0</v>
      </c>
      <c r="AK2220" s="324">
        <v>0</v>
      </c>
      <c r="AL2220" s="324">
        <v>0</v>
      </c>
      <c r="AM2220" s="396">
        <v>0</v>
      </c>
      <c r="AN2220" s="324">
        <v>0</v>
      </c>
      <c r="AO2220" s="324">
        <v>1000000000</v>
      </c>
      <c r="AP2220" s="324">
        <v>0</v>
      </c>
      <c r="AQ2220" s="324">
        <v>0</v>
      </c>
      <c r="AR2220" s="324">
        <v>0</v>
      </c>
      <c r="AS2220" s="324">
        <v>7447715100</v>
      </c>
      <c r="AT2220" s="324">
        <v>0</v>
      </c>
      <c r="AU2220" s="324">
        <v>0</v>
      </c>
      <c r="AV2220" s="324">
        <v>0</v>
      </c>
      <c r="AW2220" s="311"/>
      <c r="AX2220" s="311"/>
      <c r="AY2220" s="311"/>
      <c r="AZ2220" s="311"/>
      <c r="BA2220" s="311"/>
      <c r="BB2220" s="311"/>
      <c r="BC2220" s="311"/>
      <c r="BD2220" s="311"/>
      <c r="BE2220" s="311"/>
      <c r="BF2220" s="311"/>
      <c r="BG2220" s="311"/>
      <c r="BH2220" s="311"/>
      <c r="BI2220" s="311"/>
      <c r="BJ2220" s="311"/>
      <c r="BK2220" s="311"/>
      <c r="BL2220" s="311"/>
      <c r="BM2220" s="311"/>
      <c r="BN2220" s="311"/>
      <c r="BO2220" s="311"/>
      <c r="BP2220" s="311"/>
      <c r="BQ2220" s="311"/>
      <c r="BR2220" s="311"/>
      <c r="BS2220" s="311"/>
      <c r="BT2220" s="311"/>
      <c r="BU2220" s="311"/>
      <c r="BV2220" s="311"/>
      <c r="BW2220" s="311"/>
      <c r="BX2220" s="311"/>
      <c r="BY2220" s="311"/>
      <c r="BZ2220" s="311"/>
      <c r="CA2220" s="311"/>
      <c r="CB2220" s="311"/>
      <c r="CC2220" s="311"/>
      <c r="CD2220" s="311"/>
      <c r="CE2220" s="311"/>
      <c r="CF2220" s="311"/>
      <c r="CG2220" s="311"/>
      <c r="CH2220" s="311"/>
      <c r="CI2220" s="311"/>
      <c r="CJ2220" s="311"/>
      <c r="CK2220" s="311"/>
      <c r="CL2220" s="311"/>
      <c r="CM2220" s="311"/>
      <c r="CN2220" s="311"/>
      <c r="CO2220" s="311"/>
      <c r="CP2220" s="311"/>
      <c r="CQ2220" s="311"/>
      <c r="CR2220" s="311"/>
      <c r="CS2220" s="311"/>
      <c r="CT2220" s="311"/>
      <c r="CU2220" s="311"/>
      <c r="CV2220" s="311"/>
      <c r="CW2220" s="311"/>
      <c r="CX2220" s="311"/>
      <c r="CY2220" s="311"/>
    </row>
    <row r="2221" spans="1:103" s="390" customFormat="1">
      <c r="A2221" s="324" t="s">
        <v>2347</v>
      </c>
      <c r="B2221" s="324">
        <v>7447715120</v>
      </c>
      <c r="C2221" s="324">
        <v>12</v>
      </c>
      <c r="D2221" s="324">
        <v>20</v>
      </c>
      <c r="E2221" s="395">
        <v>3.8100000000000002E-2</v>
      </c>
      <c r="F2221" s="324">
        <v>0</v>
      </c>
      <c r="G2221" s="324">
        <v>3.6</v>
      </c>
      <c r="H2221" s="324">
        <v>0.9</v>
      </c>
      <c r="I2221" s="324">
        <v>3.5</v>
      </c>
      <c r="J2221" s="326">
        <v>40</v>
      </c>
      <c r="K2221" s="326">
        <v>125</v>
      </c>
      <c r="L2221" s="326">
        <v>1</v>
      </c>
      <c r="M2221" s="324">
        <v>12</v>
      </c>
      <c r="N2221" s="324">
        <v>12</v>
      </c>
      <c r="O2221" s="324">
        <v>4.5</v>
      </c>
      <c r="P2221" s="324">
        <v>101</v>
      </c>
      <c r="Q2221" s="324" t="s">
        <v>293</v>
      </c>
      <c r="R2221" s="324">
        <v>1</v>
      </c>
      <c r="S2221" s="324">
        <v>0</v>
      </c>
      <c r="T2221" s="324">
        <v>500</v>
      </c>
      <c r="U2221" s="324">
        <v>1</v>
      </c>
      <c r="V2221" s="324">
        <v>0</v>
      </c>
      <c r="W2221" s="324">
        <v>9.9077999999999998E-7</v>
      </c>
      <c r="X2221" s="324">
        <v>24.489795918367346</v>
      </c>
      <c r="Y2221" s="324">
        <v>0.72</v>
      </c>
      <c r="Z2221" s="324">
        <v>2.1</v>
      </c>
      <c r="AA2221" s="324">
        <v>9.9077999999999998E-7</v>
      </c>
      <c r="AB2221" s="324">
        <v>24.489795918367346</v>
      </c>
      <c r="AC2221" s="324">
        <v>0.72</v>
      </c>
      <c r="AD2221" s="324">
        <v>2.1</v>
      </c>
      <c r="AE2221" s="324">
        <v>9.9077999999999998E-7</v>
      </c>
      <c r="AF2221" s="324">
        <v>24.489795918367346</v>
      </c>
      <c r="AG2221" s="324">
        <v>0.72</v>
      </c>
      <c r="AH2221" s="324">
        <v>2.1</v>
      </c>
      <c r="AI2221" s="324">
        <v>0</v>
      </c>
      <c r="AJ2221" s="324">
        <v>0</v>
      </c>
      <c r="AK2221" s="324">
        <v>0</v>
      </c>
      <c r="AL2221" s="324">
        <v>0</v>
      </c>
      <c r="AM2221" s="396">
        <v>0</v>
      </c>
      <c r="AN2221" s="324">
        <v>0</v>
      </c>
      <c r="AO2221" s="324">
        <v>1000000000</v>
      </c>
      <c r="AP2221" s="324">
        <v>0</v>
      </c>
      <c r="AQ2221" s="324">
        <v>0</v>
      </c>
      <c r="AR2221" s="324">
        <v>0</v>
      </c>
      <c r="AS2221" s="324">
        <v>7447715120</v>
      </c>
      <c r="AT2221" s="324">
        <v>0</v>
      </c>
      <c r="AU2221" s="324">
        <v>0</v>
      </c>
      <c r="AV2221" s="324">
        <v>0</v>
      </c>
      <c r="AW2221" s="311"/>
      <c r="AX2221" s="311"/>
      <c r="AY2221" s="311"/>
      <c r="AZ2221" s="311"/>
      <c r="BA2221" s="311"/>
      <c r="BB2221" s="311"/>
      <c r="BC2221" s="311"/>
      <c r="BD2221" s="311"/>
      <c r="BE2221" s="311"/>
      <c r="BF2221" s="311"/>
      <c r="BG2221" s="311"/>
      <c r="BH2221" s="311"/>
      <c r="BI2221" s="311"/>
      <c r="BJ2221" s="311"/>
      <c r="BK2221" s="311"/>
      <c r="BL2221" s="311"/>
      <c r="BM2221" s="311"/>
      <c r="BN2221" s="311"/>
      <c r="BO2221" s="311"/>
      <c r="BP2221" s="311"/>
      <c r="BQ2221" s="311"/>
      <c r="BR2221" s="311"/>
      <c r="BS2221" s="311"/>
      <c r="BT2221" s="311"/>
      <c r="BU2221" s="311"/>
      <c r="BV2221" s="311"/>
      <c r="BW2221" s="311"/>
      <c r="BX2221" s="311"/>
      <c r="BY2221" s="311"/>
      <c r="BZ2221" s="311"/>
      <c r="CA2221" s="311"/>
      <c r="CB2221" s="311"/>
      <c r="CC2221" s="311"/>
      <c r="CD2221" s="311"/>
      <c r="CE2221" s="311"/>
      <c r="CF2221" s="311"/>
      <c r="CG2221" s="311"/>
      <c r="CH2221" s="311"/>
      <c r="CI2221" s="311"/>
      <c r="CJ2221" s="311"/>
      <c r="CK2221" s="311"/>
      <c r="CL2221" s="311"/>
      <c r="CM2221" s="311"/>
      <c r="CN2221" s="311"/>
      <c r="CO2221" s="311"/>
      <c r="CP2221" s="311"/>
      <c r="CQ2221" s="311"/>
      <c r="CR2221" s="311"/>
      <c r="CS2221" s="311"/>
      <c r="CT2221" s="311"/>
      <c r="CU2221" s="311"/>
      <c r="CV2221" s="311"/>
      <c r="CW2221" s="311"/>
      <c r="CX2221" s="311"/>
      <c r="CY2221" s="311"/>
    </row>
    <row r="2222" spans="1:103" s="390" customFormat="1">
      <c r="A2222" s="324" t="s">
        <v>2347</v>
      </c>
      <c r="B2222" s="324">
        <v>7447715180</v>
      </c>
      <c r="C2222" s="324">
        <v>18</v>
      </c>
      <c r="D2222" s="324">
        <v>20</v>
      </c>
      <c r="E2222" s="395">
        <v>4.2919999999999993E-2</v>
      </c>
      <c r="F2222" s="324">
        <v>0</v>
      </c>
      <c r="G2222" s="324">
        <v>3.2</v>
      </c>
      <c r="H2222" s="324">
        <v>0.9</v>
      </c>
      <c r="I2222" s="324">
        <v>3.2</v>
      </c>
      <c r="J2222" s="326">
        <v>40</v>
      </c>
      <c r="K2222" s="326">
        <v>125</v>
      </c>
      <c r="L2222" s="326">
        <v>1</v>
      </c>
      <c r="M2222" s="324">
        <v>12</v>
      </c>
      <c r="N2222" s="324">
        <v>12</v>
      </c>
      <c r="O2222" s="324">
        <v>4.5</v>
      </c>
      <c r="P2222" s="324">
        <v>101</v>
      </c>
      <c r="Q2222" s="324" t="s">
        <v>293</v>
      </c>
      <c r="R2222" s="324">
        <v>1</v>
      </c>
      <c r="S2222" s="324">
        <v>0</v>
      </c>
      <c r="T2222" s="324">
        <v>500</v>
      </c>
      <c r="U2222" s="324">
        <v>1</v>
      </c>
      <c r="V2222" s="324">
        <v>0</v>
      </c>
      <c r="W2222" s="324">
        <v>9.9077999999999998E-7</v>
      </c>
      <c r="X2222" s="324">
        <v>31.667839549612946</v>
      </c>
      <c r="Y2222" s="324">
        <v>0.72</v>
      </c>
      <c r="Z2222" s="324">
        <v>2.1</v>
      </c>
      <c r="AA2222" s="324">
        <v>9.9077999999999998E-7</v>
      </c>
      <c r="AB2222" s="324">
        <v>31.667839549612946</v>
      </c>
      <c r="AC2222" s="324">
        <v>0.72</v>
      </c>
      <c r="AD2222" s="324">
        <v>2.1</v>
      </c>
      <c r="AE2222" s="324">
        <v>9.9077999999999998E-7</v>
      </c>
      <c r="AF2222" s="324">
        <v>31.667839549612946</v>
      </c>
      <c r="AG2222" s="324">
        <v>0.72</v>
      </c>
      <c r="AH2222" s="324">
        <v>2.1</v>
      </c>
      <c r="AI2222" s="324">
        <v>0</v>
      </c>
      <c r="AJ2222" s="324">
        <v>0</v>
      </c>
      <c r="AK2222" s="324">
        <v>0</v>
      </c>
      <c r="AL2222" s="324">
        <v>0</v>
      </c>
      <c r="AM2222" s="396">
        <v>0</v>
      </c>
      <c r="AN2222" s="324">
        <v>0</v>
      </c>
      <c r="AO2222" s="324">
        <v>1000000000</v>
      </c>
      <c r="AP2222" s="324">
        <v>0</v>
      </c>
      <c r="AQ2222" s="324">
        <v>0</v>
      </c>
      <c r="AR2222" s="324">
        <v>0</v>
      </c>
      <c r="AS2222" s="324">
        <v>7447715180</v>
      </c>
      <c r="AT2222" s="324">
        <v>0</v>
      </c>
      <c r="AU2222" s="324">
        <v>0</v>
      </c>
      <c r="AV2222" s="324">
        <v>0</v>
      </c>
      <c r="AW2222" s="311"/>
      <c r="AX2222" s="311"/>
      <c r="AY2222" s="311"/>
      <c r="AZ2222" s="311"/>
      <c r="BA2222" s="311"/>
      <c r="BB2222" s="311"/>
      <c r="BC2222" s="311"/>
      <c r="BD2222" s="311"/>
      <c r="BE2222" s="311"/>
      <c r="BF2222" s="311"/>
      <c r="BG2222" s="311"/>
      <c r="BH2222" s="311"/>
      <c r="BI2222" s="311"/>
      <c r="BJ2222" s="311"/>
      <c r="BK2222" s="311"/>
      <c r="BL2222" s="311"/>
      <c r="BM2222" s="311"/>
      <c r="BN2222" s="311"/>
      <c r="BO2222" s="311"/>
      <c r="BP2222" s="311"/>
      <c r="BQ2222" s="311"/>
      <c r="BR2222" s="311"/>
      <c r="BS2222" s="311"/>
      <c r="BT2222" s="311"/>
      <c r="BU2222" s="311"/>
      <c r="BV2222" s="311"/>
      <c r="BW2222" s="311"/>
      <c r="BX2222" s="311"/>
      <c r="BY2222" s="311"/>
      <c r="BZ2222" s="311"/>
      <c r="CA2222" s="311"/>
      <c r="CB2222" s="311"/>
      <c r="CC2222" s="311"/>
      <c r="CD2222" s="311"/>
      <c r="CE2222" s="311"/>
      <c r="CF2222" s="311"/>
      <c r="CG2222" s="311"/>
      <c r="CH2222" s="311"/>
      <c r="CI2222" s="311"/>
      <c r="CJ2222" s="311"/>
      <c r="CK2222" s="311"/>
      <c r="CL2222" s="311"/>
      <c r="CM2222" s="311"/>
      <c r="CN2222" s="311"/>
      <c r="CO2222" s="311"/>
      <c r="CP2222" s="311"/>
      <c r="CQ2222" s="311"/>
      <c r="CR2222" s="311"/>
      <c r="CS2222" s="311"/>
      <c r="CT2222" s="311"/>
      <c r="CU2222" s="311"/>
      <c r="CV2222" s="311"/>
      <c r="CW2222" s="311"/>
      <c r="CX2222" s="311"/>
      <c r="CY2222" s="311"/>
    </row>
    <row r="2223" spans="1:103" s="390" customFormat="1">
      <c r="A2223" s="324" t="s">
        <v>2347</v>
      </c>
      <c r="B2223" s="324">
        <v>7447715220</v>
      </c>
      <c r="C2223" s="324">
        <v>22</v>
      </c>
      <c r="D2223" s="324">
        <v>20</v>
      </c>
      <c r="E2223" s="395">
        <v>5.3999999999999999E-2</v>
      </c>
      <c r="F2223" s="324">
        <v>0</v>
      </c>
      <c r="G2223" s="324">
        <v>3.1</v>
      </c>
      <c r="H2223" s="324">
        <v>0.9</v>
      </c>
      <c r="I2223" s="324">
        <v>2.9</v>
      </c>
      <c r="J2223" s="326">
        <v>40</v>
      </c>
      <c r="K2223" s="326">
        <v>125</v>
      </c>
      <c r="L2223" s="326">
        <v>1</v>
      </c>
      <c r="M2223" s="324">
        <v>12</v>
      </c>
      <c r="N2223" s="324">
        <v>12</v>
      </c>
      <c r="O2223" s="324">
        <v>4.5</v>
      </c>
      <c r="P2223" s="324">
        <v>101</v>
      </c>
      <c r="Q2223" s="324" t="s">
        <v>293</v>
      </c>
      <c r="R2223" s="324">
        <v>1</v>
      </c>
      <c r="S2223" s="324">
        <v>0</v>
      </c>
      <c r="T2223" s="324">
        <v>500</v>
      </c>
      <c r="U2223" s="324">
        <v>1</v>
      </c>
      <c r="V2223" s="324">
        <v>0</v>
      </c>
      <c r="W2223" s="324">
        <v>9.9077999999999998E-7</v>
      </c>
      <c r="X2223" s="324">
        <v>36.208031599736664</v>
      </c>
      <c r="Y2223" s="324">
        <v>0.72</v>
      </c>
      <c r="Z2223" s="324">
        <v>2.1</v>
      </c>
      <c r="AA2223" s="324">
        <v>9.9077999999999998E-7</v>
      </c>
      <c r="AB2223" s="324">
        <v>36.208031599736664</v>
      </c>
      <c r="AC2223" s="324">
        <v>0.72</v>
      </c>
      <c r="AD2223" s="324">
        <v>2.1</v>
      </c>
      <c r="AE2223" s="324">
        <v>9.9077999999999998E-7</v>
      </c>
      <c r="AF2223" s="324">
        <v>36.208031599736664</v>
      </c>
      <c r="AG2223" s="324">
        <v>0.72</v>
      </c>
      <c r="AH2223" s="324">
        <v>2.1</v>
      </c>
      <c r="AI2223" s="324">
        <v>0</v>
      </c>
      <c r="AJ2223" s="324">
        <v>0</v>
      </c>
      <c r="AK2223" s="324">
        <v>0</v>
      </c>
      <c r="AL2223" s="324">
        <v>0</v>
      </c>
      <c r="AM2223" s="396">
        <v>0</v>
      </c>
      <c r="AN2223" s="324">
        <v>0</v>
      </c>
      <c r="AO2223" s="324">
        <v>1000000000</v>
      </c>
      <c r="AP2223" s="324">
        <v>0</v>
      </c>
      <c r="AQ2223" s="324">
        <v>0</v>
      </c>
      <c r="AR2223" s="324">
        <v>0</v>
      </c>
      <c r="AS2223" s="324">
        <v>7447715220</v>
      </c>
      <c r="AT2223" s="324">
        <v>0</v>
      </c>
      <c r="AU2223" s="324">
        <v>0</v>
      </c>
      <c r="AV2223" s="324">
        <v>0</v>
      </c>
      <c r="AW2223" s="311"/>
      <c r="AX2223" s="311"/>
      <c r="AY2223" s="311"/>
      <c r="AZ2223" s="311"/>
      <c r="BA2223" s="311"/>
      <c r="BB2223" s="311"/>
      <c r="BC2223" s="311"/>
      <c r="BD2223" s="311"/>
      <c r="BE2223" s="311"/>
      <c r="BF2223" s="311"/>
      <c r="BG2223" s="311"/>
      <c r="BH2223" s="311"/>
      <c r="BI2223" s="311"/>
      <c r="BJ2223" s="311"/>
      <c r="BK2223" s="311"/>
      <c r="BL2223" s="311"/>
      <c r="BM2223" s="311"/>
      <c r="BN2223" s="311"/>
      <c r="BO2223" s="311"/>
      <c r="BP2223" s="311"/>
      <c r="BQ2223" s="311"/>
      <c r="BR2223" s="311"/>
      <c r="BS2223" s="311"/>
      <c r="BT2223" s="311"/>
      <c r="BU2223" s="311"/>
      <c r="BV2223" s="311"/>
      <c r="BW2223" s="311"/>
      <c r="BX2223" s="311"/>
      <c r="BY2223" s="311"/>
      <c r="BZ2223" s="311"/>
      <c r="CA2223" s="311"/>
      <c r="CB2223" s="311"/>
      <c r="CC2223" s="311"/>
      <c r="CD2223" s="311"/>
      <c r="CE2223" s="311"/>
      <c r="CF2223" s="311"/>
      <c r="CG2223" s="311"/>
      <c r="CH2223" s="311"/>
      <c r="CI2223" s="311"/>
      <c r="CJ2223" s="311"/>
      <c r="CK2223" s="311"/>
      <c r="CL2223" s="311"/>
      <c r="CM2223" s="311"/>
      <c r="CN2223" s="311"/>
      <c r="CO2223" s="311"/>
      <c r="CP2223" s="311"/>
      <c r="CQ2223" s="311"/>
      <c r="CR2223" s="311"/>
      <c r="CS2223" s="311"/>
      <c r="CT2223" s="311"/>
      <c r="CU2223" s="311"/>
      <c r="CV2223" s="311"/>
      <c r="CW2223" s="311"/>
      <c r="CX2223" s="311"/>
      <c r="CY2223" s="311"/>
    </row>
    <row r="2224" spans="1:103" s="390" customFormat="1">
      <c r="A2224" s="324" t="s">
        <v>2347</v>
      </c>
      <c r="B2224" s="324">
        <v>7447715330</v>
      </c>
      <c r="C2224" s="324">
        <v>33</v>
      </c>
      <c r="D2224" s="324">
        <v>20</v>
      </c>
      <c r="E2224" s="395">
        <v>8.4749999999999992E-2</v>
      </c>
      <c r="F2224" s="324">
        <v>0</v>
      </c>
      <c r="G2224" s="324">
        <v>2.5</v>
      </c>
      <c r="H2224" s="324">
        <v>0.9</v>
      </c>
      <c r="I2224" s="324">
        <v>2.2999999999999998</v>
      </c>
      <c r="J2224" s="326">
        <v>40</v>
      </c>
      <c r="K2224" s="326">
        <v>125</v>
      </c>
      <c r="L2224" s="326">
        <v>1</v>
      </c>
      <c r="M2224" s="324">
        <v>12</v>
      </c>
      <c r="N2224" s="324">
        <v>12</v>
      </c>
      <c r="O2224" s="324">
        <v>4.5</v>
      </c>
      <c r="P2224" s="324">
        <v>101</v>
      </c>
      <c r="Q2224" s="324" t="s">
        <v>293</v>
      </c>
      <c r="R2224" s="324">
        <v>1</v>
      </c>
      <c r="S2224" s="324">
        <v>0</v>
      </c>
      <c r="T2224" s="324">
        <v>500</v>
      </c>
      <c r="U2224" s="324">
        <v>1</v>
      </c>
      <c r="V2224" s="324">
        <v>0</v>
      </c>
      <c r="W2224" s="324">
        <v>9.9077999999999998E-7</v>
      </c>
      <c r="X2224" s="324">
        <v>43.171114599686028</v>
      </c>
      <c r="Y2224" s="324">
        <v>0.72</v>
      </c>
      <c r="Z2224" s="324">
        <v>2.1</v>
      </c>
      <c r="AA2224" s="324">
        <v>9.9077999999999998E-7</v>
      </c>
      <c r="AB2224" s="324">
        <v>43.171114599686028</v>
      </c>
      <c r="AC2224" s="324">
        <v>0.72</v>
      </c>
      <c r="AD2224" s="324">
        <v>2.1</v>
      </c>
      <c r="AE2224" s="324">
        <v>9.9077999999999998E-7</v>
      </c>
      <c r="AF2224" s="324">
        <v>43.171114599686028</v>
      </c>
      <c r="AG2224" s="324">
        <v>0.72</v>
      </c>
      <c r="AH2224" s="324">
        <v>2.1</v>
      </c>
      <c r="AI2224" s="324">
        <v>0</v>
      </c>
      <c r="AJ2224" s="324">
        <v>0</v>
      </c>
      <c r="AK2224" s="324">
        <v>0</v>
      </c>
      <c r="AL2224" s="324">
        <v>0</v>
      </c>
      <c r="AM2224" s="396">
        <v>0</v>
      </c>
      <c r="AN2224" s="324">
        <v>0</v>
      </c>
      <c r="AO2224" s="324">
        <v>1000000000</v>
      </c>
      <c r="AP2224" s="324">
        <v>0</v>
      </c>
      <c r="AQ2224" s="324">
        <v>0</v>
      </c>
      <c r="AR2224" s="324">
        <v>0</v>
      </c>
      <c r="AS2224" s="324">
        <v>7447715330</v>
      </c>
      <c r="AT2224" s="324">
        <v>0</v>
      </c>
      <c r="AU2224" s="324">
        <v>0</v>
      </c>
      <c r="AV2224" s="324">
        <v>0</v>
      </c>
      <c r="AW2224" s="311"/>
      <c r="AX2224" s="311"/>
      <c r="AY2224" s="311"/>
      <c r="AZ2224" s="311"/>
      <c r="BA2224" s="311"/>
      <c r="BB2224" s="311"/>
      <c r="BC2224" s="311"/>
      <c r="BD2224" s="311"/>
      <c r="BE2224" s="311"/>
      <c r="BF2224" s="311"/>
      <c r="BG2224" s="311"/>
      <c r="BH2224" s="311"/>
      <c r="BI2224" s="311"/>
      <c r="BJ2224" s="311"/>
      <c r="BK2224" s="311"/>
      <c r="BL2224" s="311"/>
      <c r="BM2224" s="311"/>
      <c r="BN2224" s="311"/>
      <c r="BO2224" s="311"/>
      <c r="BP2224" s="311"/>
      <c r="BQ2224" s="311"/>
      <c r="BR2224" s="311"/>
      <c r="BS2224" s="311"/>
      <c r="BT2224" s="311"/>
      <c r="BU2224" s="311"/>
      <c r="BV2224" s="311"/>
      <c r="BW2224" s="311"/>
      <c r="BX2224" s="311"/>
      <c r="BY2224" s="311"/>
      <c r="BZ2224" s="311"/>
      <c r="CA2224" s="311"/>
      <c r="CB2224" s="311"/>
      <c r="CC2224" s="311"/>
      <c r="CD2224" s="311"/>
      <c r="CE2224" s="311"/>
      <c r="CF2224" s="311"/>
      <c r="CG2224" s="311"/>
      <c r="CH2224" s="311"/>
      <c r="CI2224" s="311"/>
      <c r="CJ2224" s="311"/>
      <c r="CK2224" s="311"/>
      <c r="CL2224" s="311"/>
      <c r="CM2224" s="311"/>
      <c r="CN2224" s="311"/>
      <c r="CO2224" s="311"/>
      <c r="CP2224" s="311"/>
      <c r="CQ2224" s="311"/>
      <c r="CR2224" s="311"/>
      <c r="CS2224" s="311"/>
      <c r="CT2224" s="311"/>
      <c r="CU2224" s="311"/>
      <c r="CV2224" s="311"/>
      <c r="CW2224" s="311"/>
      <c r="CX2224" s="311"/>
      <c r="CY2224" s="311"/>
    </row>
    <row r="2225" spans="1:103" s="390" customFormat="1">
      <c r="A2225" s="324" t="s">
        <v>2347</v>
      </c>
      <c r="B2225" s="324">
        <v>7447715470</v>
      </c>
      <c r="C2225" s="324">
        <v>47</v>
      </c>
      <c r="D2225" s="324">
        <v>20</v>
      </c>
      <c r="E2225" s="395">
        <v>0.12494999999999999</v>
      </c>
      <c r="F2225" s="324">
        <v>0</v>
      </c>
      <c r="G2225" s="324">
        <v>2.1</v>
      </c>
      <c r="H2225" s="324">
        <v>0.9</v>
      </c>
      <c r="I2225" s="324">
        <v>1.95</v>
      </c>
      <c r="J2225" s="326">
        <v>40</v>
      </c>
      <c r="K2225" s="326">
        <v>125</v>
      </c>
      <c r="L2225" s="326">
        <v>1</v>
      </c>
      <c r="M2225" s="324">
        <v>12</v>
      </c>
      <c r="N2225" s="324">
        <v>12</v>
      </c>
      <c r="O2225" s="324">
        <v>4.5</v>
      </c>
      <c r="P2225" s="324">
        <v>101</v>
      </c>
      <c r="Q2225" s="324" t="s">
        <v>293</v>
      </c>
      <c r="R2225" s="324">
        <v>1</v>
      </c>
      <c r="S2225" s="324">
        <v>0</v>
      </c>
      <c r="T2225" s="324">
        <v>500</v>
      </c>
      <c r="U2225" s="324">
        <v>1</v>
      </c>
      <c r="V2225" s="324">
        <v>0</v>
      </c>
      <c r="W2225" s="324">
        <v>9.9077999999999998E-7</v>
      </c>
      <c r="X2225" s="324">
        <v>51.020408163265309</v>
      </c>
      <c r="Y2225" s="324">
        <v>0.72</v>
      </c>
      <c r="Z2225" s="324">
        <v>2.1</v>
      </c>
      <c r="AA2225" s="324">
        <v>9.9077999999999998E-7</v>
      </c>
      <c r="AB2225" s="324">
        <v>51.020408163265309</v>
      </c>
      <c r="AC2225" s="324">
        <v>0.72</v>
      </c>
      <c r="AD2225" s="324">
        <v>2.1</v>
      </c>
      <c r="AE2225" s="324">
        <v>9.9077999999999998E-7</v>
      </c>
      <c r="AF2225" s="324">
        <v>51.020408163265309</v>
      </c>
      <c r="AG2225" s="324">
        <v>0.72</v>
      </c>
      <c r="AH2225" s="324">
        <v>2.1</v>
      </c>
      <c r="AI2225" s="324">
        <v>0</v>
      </c>
      <c r="AJ2225" s="324">
        <v>0</v>
      </c>
      <c r="AK2225" s="324">
        <v>0</v>
      </c>
      <c r="AL2225" s="324">
        <v>0</v>
      </c>
      <c r="AM2225" s="396">
        <v>0</v>
      </c>
      <c r="AN2225" s="324">
        <v>0</v>
      </c>
      <c r="AO2225" s="324">
        <v>1000000000</v>
      </c>
      <c r="AP2225" s="324">
        <v>0</v>
      </c>
      <c r="AQ2225" s="324">
        <v>0</v>
      </c>
      <c r="AR2225" s="324">
        <v>0</v>
      </c>
      <c r="AS2225" s="324">
        <v>7447715470</v>
      </c>
      <c r="AT2225" s="324">
        <v>0</v>
      </c>
      <c r="AU2225" s="324">
        <v>0</v>
      </c>
      <c r="AV2225" s="324">
        <v>0</v>
      </c>
      <c r="AW2225" s="311"/>
      <c r="AX2225" s="311"/>
      <c r="AY2225" s="311"/>
      <c r="AZ2225" s="311"/>
      <c r="BA2225" s="311"/>
      <c r="BB2225" s="311"/>
      <c r="BC2225" s="311"/>
      <c r="BD2225" s="311"/>
      <c r="BE2225" s="311"/>
      <c r="BF2225" s="311"/>
      <c r="BG2225" s="311"/>
      <c r="BH2225" s="311"/>
      <c r="BI2225" s="311"/>
      <c r="BJ2225" s="311"/>
      <c r="BK2225" s="311"/>
      <c r="BL2225" s="311"/>
      <c r="BM2225" s="311"/>
      <c r="BN2225" s="311"/>
      <c r="BO2225" s="311"/>
      <c r="BP2225" s="311"/>
      <c r="BQ2225" s="311"/>
      <c r="BR2225" s="311"/>
      <c r="BS2225" s="311"/>
      <c r="BT2225" s="311"/>
      <c r="BU2225" s="311"/>
      <c r="BV2225" s="311"/>
      <c r="BW2225" s="311"/>
      <c r="BX2225" s="311"/>
      <c r="BY2225" s="311"/>
      <c r="BZ2225" s="311"/>
      <c r="CA2225" s="311"/>
      <c r="CB2225" s="311"/>
      <c r="CC2225" s="311"/>
      <c r="CD2225" s="311"/>
      <c r="CE2225" s="311"/>
      <c r="CF2225" s="311"/>
      <c r="CG2225" s="311"/>
      <c r="CH2225" s="311"/>
      <c r="CI2225" s="311"/>
      <c r="CJ2225" s="311"/>
      <c r="CK2225" s="311"/>
      <c r="CL2225" s="311"/>
      <c r="CM2225" s="311"/>
      <c r="CN2225" s="311"/>
      <c r="CO2225" s="311"/>
      <c r="CP2225" s="311"/>
      <c r="CQ2225" s="311"/>
      <c r="CR2225" s="311"/>
      <c r="CS2225" s="311"/>
      <c r="CT2225" s="311"/>
      <c r="CU2225" s="311"/>
      <c r="CV2225" s="311"/>
      <c r="CW2225" s="311"/>
      <c r="CX2225" s="311"/>
      <c r="CY2225" s="311"/>
    </row>
    <row r="2226" spans="1:103" s="390" customFormat="1">
      <c r="A2226" s="324" t="s">
        <v>2347</v>
      </c>
      <c r="B2226" s="324">
        <v>7447715101</v>
      </c>
      <c r="C2226" s="324">
        <v>100</v>
      </c>
      <c r="D2226" s="324">
        <v>20</v>
      </c>
      <c r="E2226" s="395">
        <v>0.27</v>
      </c>
      <c r="F2226" s="324">
        <v>0</v>
      </c>
      <c r="G2226" s="324">
        <v>1.4</v>
      </c>
      <c r="H2226" s="324">
        <v>0.9</v>
      </c>
      <c r="I2226" s="324">
        <v>1.3</v>
      </c>
      <c r="J2226" s="326">
        <v>40</v>
      </c>
      <c r="K2226" s="326">
        <v>125</v>
      </c>
      <c r="L2226" s="326">
        <v>1</v>
      </c>
      <c r="M2226" s="324">
        <v>12</v>
      </c>
      <c r="N2226" s="324">
        <v>12</v>
      </c>
      <c r="O2226" s="324">
        <v>4.5</v>
      </c>
      <c r="P2226" s="324">
        <v>101</v>
      </c>
      <c r="Q2226" s="324" t="s">
        <v>293</v>
      </c>
      <c r="R2226" s="324">
        <v>1</v>
      </c>
      <c r="S2226" s="324">
        <v>0</v>
      </c>
      <c r="T2226" s="324">
        <v>500</v>
      </c>
      <c r="U2226" s="324">
        <v>1</v>
      </c>
      <c r="V2226" s="324">
        <v>0</v>
      </c>
      <c r="W2226" s="324">
        <v>9.9077999999999998E-7</v>
      </c>
      <c r="X2226" s="324">
        <v>76.149862930246726</v>
      </c>
      <c r="Y2226" s="324">
        <v>0.72</v>
      </c>
      <c r="Z2226" s="324">
        <v>2.1</v>
      </c>
      <c r="AA2226" s="324">
        <v>9.9077999999999998E-7</v>
      </c>
      <c r="AB2226" s="324">
        <v>76.149862930246726</v>
      </c>
      <c r="AC2226" s="324">
        <v>0.72</v>
      </c>
      <c r="AD2226" s="324">
        <v>2.1</v>
      </c>
      <c r="AE2226" s="324">
        <v>9.9077999999999998E-7</v>
      </c>
      <c r="AF2226" s="324">
        <v>76.149862930246726</v>
      </c>
      <c r="AG2226" s="324">
        <v>0.72</v>
      </c>
      <c r="AH2226" s="324">
        <v>2.1</v>
      </c>
      <c r="AI2226" s="324">
        <v>0</v>
      </c>
      <c r="AJ2226" s="324">
        <v>0</v>
      </c>
      <c r="AK2226" s="324">
        <v>0</v>
      </c>
      <c r="AL2226" s="324">
        <v>0</v>
      </c>
      <c r="AM2226" s="396">
        <v>0</v>
      </c>
      <c r="AN2226" s="324">
        <v>0</v>
      </c>
      <c r="AO2226" s="324">
        <v>1000000000</v>
      </c>
      <c r="AP2226" s="324">
        <v>0</v>
      </c>
      <c r="AQ2226" s="324">
        <v>0</v>
      </c>
      <c r="AR2226" s="324">
        <v>0</v>
      </c>
      <c r="AS2226" s="324">
        <v>7447715101</v>
      </c>
      <c r="AT2226" s="324">
        <v>0</v>
      </c>
      <c r="AU2226" s="324">
        <v>0</v>
      </c>
      <c r="AV2226" s="324">
        <v>0</v>
      </c>
      <c r="AW2226" s="311"/>
      <c r="AX2226" s="311"/>
      <c r="AY2226" s="311"/>
      <c r="AZ2226" s="311"/>
      <c r="BA2226" s="311"/>
      <c r="BB2226" s="311"/>
      <c r="BC2226" s="311"/>
      <c r="BD2226" s="311"/>
      <c r="BE2226" s="311"/>
      <c r="BF2226" s="311"/>
      <c r="BG2226" s="311"/>
      <c r="BH2226" s="311"/>
      <c r="BI2226" s="311"/>
      <c r="BJ2226" s="311"/>
      <c r="BK2226" s="311"/>
      <c r="BL2226" s="311"/>
      <c r="BM2226" s="311"/>
      <c r="BN2226" s="311"/>
      <c r="BO2226" s="311"/>
      <c r="BP2226" s="311"/>
      <c r="BQ2226" s="311"/>
      <c r="BR2226" s="311"/>
      <c r="BS2226" s="311"/>
      <c r="BT2226" s="311"/>
      <c r="BU2226" s="311"/>
      <c r="BV2226" s="311"/>
      <c r="BW2226" s="311"/>
      <c r="BX2226" s="311"/>
      <c r="BY2226" s="311"/>
      <c r="BZ2226" s="311"/>
      <c r="CA2226" s="311"/>
      <c r="CB2226" s="311"/>
      <c r="CC2226" s="311"/>
      <c r="CD2226" s="311"/>
      <c r="CE2226" s="311"/>
      <c r="CF2226" s="311"/>
      <c r="CG2226" s="311"/>
      <c r="CH2226" s="311"/>
      <c r="CI2226" s="311"/>
      <c r="CJ2226" s="311"/>
      <c r="CK2226" s="311"/>
      <c r="CL2226" s="311"/>
      <c r="CM2226" s="311"/>
      <c r="CN2226" s="311"/>
      <c r="CO2226" s="311"/>
      <c r="CP2226" s="311"/>
      <c r="CQ2226" s="311"/>
      <c r="CR2226" s="311"/>
      <c r="CS2226" s="311"/>
      <c r="CT2226" s="311"/>
      <c r="CU2226" s="311"/>
      <c r="CV2226" s="311"/>
      <c r="CW2226" s="311"/>
      <c r="CX2226" s="311"/>
      <c r="CY2226" s="311"/>
    </row>
    <row r="2227" spans="1:103" s="390" customFormat="1">
      <c r="A2227" s="324" t="s">
        <v>2347</v>
      </c>
      <c r="B2227" s="324">
        <v>7447715221</v>
      </c>
      <c r="C2227" s="324">
        <v>220</v>
      </c>
      <c r="D2227" s="324">
        <v>20</v>
      </c>
      <c r="E2227" s="395">
        <v>0.47840000000000005</v>
      </c>
      <c r="F2227" s="324">
        <v>0</v>
      </c>
      <c r="G2227" s="324">
        <v>1</v>
      </c>
      <c r="H2227" s="324">
        <v>0.9</v>
      </c>
      <c r="I2227" s="324">
        <v>0.95</v>
      </c>
      <c r="J2227" s="326">
        <v>40</v>
      </c>
      <c r="K2227" s="326">
        <v>125</v>
      </c>
      <c r="L2227" s="326">
        <v>1</v>
      </c>
      <c r="M2227" s="324">
        <v>12</v>
      </c>
      <c r="N2227" s="324">
        <v>12</v>
      </c>
      <c r="O2227" s="324">
        <v>4.5</v>
      </c>
      <c r="P2227" s="324">
        <v>101</v>
      </c>
      <c r="Q2227" s="324" t="s">
        <v>293</v>
      </c>
      <c r="R2227" s="324">
        <v>1</v>
      </c>
      <c r="S2227" s="324">
        <v>0</v>
      </c>
      <c r="T2227" s="324">
        <v>500</v>
      </c>
      <c r="U2227" s="324">
        <v>1</v>
      </c>
      <c r="V2227" s="324">
        <v>0</v>
      </c>
      <c r="W2227" s="324">
        <v>9.9077999999999998E-7</v>
      </c>
      <c r="X2227" s="324">
        <v>111.13356233582542</v>
      </c>
      <c r="Y2227" s="324">
        <v>0.72</v>
      </c>
      <c r="Z2227" s="324">
        <v>2.1</v>
      </c>
      <c r="AA2227" s="324">
        <v>9.9077999999999998E-7</v>
      </c>
      <c r="AB2227" s="324">
        <v>111.13356233582542</v>
      </c>
      <c r="AC2227" s="324">
        <v>0.72</v>
      </c>
      <c r="AD2227" s="324">
        <v>2.1</v>
      </c>
      <c r="AE2227" s="324">
        <v>9.9077999999999998E-7</v>
      </c>
      <c r="AF2227" s="324">
        <v>111.13356233582542</v>
      </c>
      <c r="AG2227" s="324">
        <v>0.72</v>
      </c>
      <c r="AH2227" s="324">
        <v>2.1</v>
      </c>
      <c r="AI2227" s="324">
        <v>0</v>
      </c>
      <c r="AJ2227" s="324">
        <v>0</v>
      </c>
      <c r="AK2227" s="324">
        <v>0</v>
      </c>
      <c r="AL2227" s="324">
        <v>0</v>
      </c>
      <c r="AM2227" s="396">
        <v>0</v>
      </c>
      <c r="AN2227" s="324">
        <v>0</v>
      </c>
      <c r="AO2227" s="324">
        <v>1000000000</v>
      </c>
      <c r="AP2227" s="324">
        <v>0</v>
      </c>
      <c r="AQ2227" s="324">
        <v>0</v>
      </c>
      <c r="AR2227" s="324">
        <v>0</v>
      </c>
      <c r="AS2227" s="324">
        <v>7447715221</v>
      </c>
      <c r="AT2227" s="324">
        <v>0</v>
      </c>
      <c r="AU2227" s="324">
        <v>0</v>
      </c>
      <c r="AV2227" s="324">
        <v>0</v>
      </c>
      <c r="AW2227" s="311"/>
      <c r="AX2227" s="311"/>
      <c r="AY2227" s="311"/>
      <c r="AZ2227" s="311"/>
      <c r="BA2227" s="311"/>
      <c r="BB2227" s="311"/>
      <c r="BC2227" s="311"/>
      <c r="BD2227" s="311"/>
      <c r="BE2227" s="311"/>
      <c r="BF2227" s="311"/>
      <c r="BG2227" s="311"/>
      <c r="BH2227" s="311"/>
      <c r="BI2227" s="311"/>
      <c r="BJ2227" s="311"/>
      <c r="BK2227" s="311"/>
      <c r="BL2227" s="311"/>
      <c r="BM2227" s="311"/>
      <c r="BN2227" s="311"/>
      <c r="BO2227" s="311"/>
      <c r="BP2227" s="311"/>
      <c r="BQ2227" s="311"/>
      <c r="BR2227" s="311"/>
      <c r="BS2227" s="311"/>
      <c r="BT2227" s="311"/>
      <c r="BU2227" s="311"/>
      <c r="BV2227" s="311"/>
      <c r="BW2227" s="311"/>
      <c r="BX2227" s="311"/>
      <c r="BY2227" s="311"/>
      <c r="BZ2227" s="311"/>
      <c r="CA2227" s="311"/>
      <c r="CB2227" s="311"/>
      <c r="CC2227" s="311"/>
      <c r="CD2227" s="311"/>
      <c r="CE2227" s="311"/>
      <c r="CF2227" s="311"/>
      <c r="CG2227" s="311"/>
      <c r="CH2227" s="311"/>
      <c r="CI2227" s="311"/>
      <c r="CJ2227" s="311"/>
      <c r="CK2227" s="311"/>
      <c r="CL2227" s="311"/>
      <c r="CM2227" s="311"/>
      <c r="CN2227" s="311"/>
      <c r="CO2227" s="311"/>
      <c r="CP2227" s="311"/>
      <c r="CQ2227" s="311"/>
      <c r="CR2227" s="311"/>
      <c r="CS2227" s="311"/>
      <c r="CT2227" s="311"/>
      <c r="CU2227" s="311"/>
      <c r="CV2227" s="311"/>
      <c r="CW2227" s="311"/>
      <c r="CX2227" s="311"/>
      <c r="CY2227" s="311"/>
    </row>
    <row r="2228" spans="1:103" s="390" customFormat="1">
      <c r="A2228" s="324" t="s">
        <v>2347</v>
      </c>
      <c r="B2228" s="324">
        <v>744771001</v>
      </c>
      <c r="C2228" s="324">
        <v>1.5</v>
      </c>
      <c r="D2228" s="324">
        <v>20</v>
      </c>
      <c r="E2228" s="395">
        <v>6.0000000000000001E-3</v>
      </c>
      <c r="F2228" s="324">
        <v>0</v>
      </c>
      <c r="G2228" s="324">
        <v>12.5</v>
      </c>
      <c r="H2228" s="324">
        <v>0.9</v>
      </c>
      <c r="I2228" s="324">
        <v>10.5</v>
      </c>
      <c r="J2228" s="326">
        <v>40</v>
      </c>
      <c r="K2228" s="326">
        <v>125</v>
      </c>
      <c r="L2228" s="326">
        <v>1</v>
      </c>
      <c r="M2228" s="324">
        <v>12</v>
      </c>
      <c r="N2228" s="324">
        <v>12</v>
      </c>
      <c r="O2228" s="324">
        <v>6</v>
      </c>
      <c r="P2228" s="324">
        <v>101</v>
      </c>
      <c r="Q2228" s="324" t="s">
        <v>293</v>
      </c>
      <c r="R2228" s="324">
        <v>1</v>
      </c>
      <c r="S2228" s="324">
        <v>0</v>
      </c>
      <c r="T2228" s="324">
        <v>500</v>
      </c>
      <c r="U2228" s="324">
        <v>1.1399999999999999</v>
      </c>
      <c r="V2228" s="324">
        <v>0</v>
      </c>
      <c r="W2228" s="324">
        <v>1.0935E-6</v>
      </c>
      <c r="X2228" s="324">
        <v>9.2592592592592595</v>
      </c>
      <c r="Y2228" s="324">
        <v>0.72</v>
      </c>
      <c r="Z2228" s="324">
        <v>2.1</v>
      </c>
      <c r="AA2228" s="324">
        <v>1.0935E-6</v>
      </c>
      <c r="AB2228" s="324">
        <v>9.2592592592592595</v>
      </c>
      <c r="AC2228" s="324">
        <v>0.72</v>
      </c>
      <c r="AD2228" s="324">
        <v>2.1</v>
      </c>
      <c r="AE2228" s="324">
        <v>1.0935E-6</v>
      </c>
      <c r="AF2228" s="324">
        <v>9.2592592592592595</v>
      </c>
      <c r="AG2228" s="324">
        <v>0.72</v>
      </c>
      <c r="AH2228" s="324">
        <v>2.1</v>
      </c>
      <c r="AI2228" s="324">
        <v>0</v>
      </c>
      <c r="AJ2228" s="324">
        <v>0</v>
      </c>
      <c r="AK2228" s="324">
        <v>0</v>
      </c>
      <c r="AL2228" s="324">
        <v>0</v>
      </c>
      <c r="AM2228" s="396">
        <v>0</v>
      </c>
      <c r="AN2228" s="324">
        <v>0</v>
      </c>
      <c r="AO2228" s="324">
        <v>1000000000</v>
      </c>
      <c r="AP2228" s="324">
        <v>0</v>
      </c>
      <c r="AQ2228" s="324">
        <v>0</v>
      </c>
      <c r="AR2228" s="324">
        <v>0</v>
      </c>
      <c r="AS2228" s="324">
        <v>744771001</v>
      </c>
      <c r="AT2228" s="324">
        <v>0</v>
      </c>
      <c r="AU2228" s="324">
        <v>0</v>
      </c>
      <c r="AV2228" s="324">
        <v>0</v>
      </c>
      <c r="AW2228" s="311"/>
      <c r="AX2228" s="311"/>
      <c r="AY2228" s="311"/>
      <c r="AZ2228" s="311"/>
      <c r="BA2228" s="311"/>
      <c r="BB2228" s="311"/>
      <c r="BC2228" s="311"/>
      <c r="BD2228" s="311"/>
      <c r="BE2228" s="311"/>
      <c r="BF2228" s="311"/>
      <c r="BG2228" s="311"/>
      <c r="BH2228" s="311"/>
      <c r="BI2228" s="311"/>
      <c r="BJ2228" s="311"/>
      <c r="BK2228" s="311"/>
      <c r="BL2228" s="311"/>
      <c r="BM2228" s="311"/>
      <c r="BN2228" s="311"/>
      <c r="BO2228" s="311"/>
      <c r="BP2228" s="311"/>
      <c r="BQ2228" s="311"/>
      <c r="BR2228" s="311"/>
      <c r="BS2228" s="311"/>
      <c r="BT2228" s="311"/>
      <c r="BU2228" s="311"/>
      <c r="BV2228" s="311"/>
      <c r="BW2228" s="311"/>
      <c r="BX2228" s="311"/>
      <c r="BY2228" s="311"/>
      <c r="BZ2228" s="311"/>
      <c r="CA2228" s="311"/>
      <c r="CB2228" s="311"/>
      <c r="CC2228" s="311"/>
      <c r="CD2228" s="311"/>
      <c r="CE2228" s="311"/>
      <c r="CF2228" s="311"/>
      <c r="CG2228" s="311"/>
      <c r="CH2228" s="311"/>
      <c r="CI2228" s="311"/>
      <c r="CJ2228" s="311"/>
      <c r="CK2228" s="311"/>
      <c r="CL2228" s="311"/>
      <c r="CM2228" s="311"/>
      <c r="CN2228" s="311"/>
      <c r="CO2228" s="311"/>
      <c r="CP2228" s="311"/>
      <c r="CQ2228" s="311"/>
      <c r="CR2228" s="311"/>
      <c r="CS2228" s="311"/>
      <c r="CT2228" s="311"/>
      <c r="CU2228" s="311"/>
      <c r="CV2228" s="311"/>
      <c r="CW2228" s="311"/>
      <c r="CX2228" s="311"/>
      <c r="CY2228" s="311"/>
    </row>
    <row r="2229" spans="1:103" s="390" customFormat="1">
      <c r="A2229" s="324" t="s">
        <v>2347</v>
      </c>
      <c r="B2229" s="324">
        <v>744771002</v>
      </c>
      <c r="C2229" s="324">
        <v>2.2000000000000002</v>
      </c>
      <c r="D2229" s="324">
        <v>20</v>
      </c>
      <c r="E2229" s="395">
        <v>8.0000000000000002E-3</v>
      </c>
      <c r="F2229" s="324">
        <v>0</v>
      </c>
      <c r="G2229" s="324">
        <v>11</v>
      </c>
      <c r="H2229" s="324">
        <v>0.9</v>
      </c>
      <c r="I2229" s="324">
        <v>10</v>
      </c>
      <c r="J2229" s="326">
        <v>40</v>
      </c>
      <c r="K2229" s="326">
        <v>125</v>
      </c>
      <c r="L2229" s="326">
        <v>1</v>
      </c>
      <c r="M2229" s="324">
        <v>12</v>
      </c>
      <c r="N2229" s="324">
        <v>12</v>
      </c>
      <c r="O2229" s="324">
        <v>6</v>
      </c>
      <c r="P2229" s="324">
        <v>101</v>
      </c>
      <c r="Q2229" s="324" t="s">
        <v>293</v>
      </c>
      <c r="R2229" s="324">
        <v>1</v>
      </c>
      <c r="S2229" s="324">
        <v>0</v>
      </c>
      <c r="T2229" s="324">
        <v>500</v>
      </c>
      <c r="U2229" s="324">
        <v>1.1399999999999999</v>
      </c>
      <c r="V2229" s="324">
        <v>0</v>
      </c>
      <c r="W2229" s="324">
        <v>1.0935E-6</v>
      </c>
      <c r="X2229" s="324">
        <v>11.111111111111111</v>
      </c>
      <c r="Y2229" s="324">
        <v>0.72</v>
      </c>
      <c r="Z2229" s="324">
        <v>2.1</v>
      </c>
      <c r="AA2229" s="324">
        <v>1.0935E-6</v>
      </c>
      <c r="AB2229" s="324">
        <v>11.111111111111111</v>
      </c>
      <c r="AC2229" s="324">
        <v>0.72</v>
      </c>
      <c r="AD2229" s="324">
        <v>2.1</v>
      </c>
      <c r="AE2229" s="324">
        <v>1.0935E-6</v>
      </c>
      <c r="AF2229" s="324">
        <v>11.111111111111111</v>
      </c>
      <c r="AG2229" s="324">
        <v>0.72</v>
      </c>
      <c r="AH2229" s="324">
        <v>2.1</v>
      </c>
      <c r="AI2229" s="324">
        <v>0</v>
      </c>
      <c r="AJ2229" s="324">
        <v>0</v>
      </c>
      <c r="AK2229" s="324">
        <v>0</v>
      </c>
      <c r="AL2229" s="324">
        <v>0</v>
      </c>
      <c r="AM2229" s="396">
        <v>0</v>
      </c>
      <c r="AN2229" s="324">
        <v>0</v>
      </c>
      <c r="AO2229" s="324">
        <v>1000000000</v>
      </c>
      <c r="AP2229" s="324">
        <v>0</v>
      </c>
      <c r="AQ2229" s="324">
        <v>0</v>
      </c>
      <c r="AR2229" s="324">
        <v>0</v>
      </c>
      <c r="AS2229" s="324">
        <v>744771002</v>
      </c>
      <c r="AT2229" s="324">
        <v>0</v>
      </c>
      <c r="AU2229" s="324">
        <v>0</v>
      </c>
      <c r="AV2229" s="324">
        <v>0</v>
      </c>
      <c r="AW2229" s="311"/>
      <c r="AX2229" s="311"/>
      <c r="AY2229" s="311"/>
      <c r="AZ2229" s="311"/>
      <c r="BA2229" s="311"/>
      <c r="BB2229" s="311"/>
      <c r="BC2229" s="311"/>
      <c r="BD2229" s="311"/>
      <c r="BE2229" s="311"/>
      <c r="BF2229" s="311"/>
      <c r="BG2229" s="311"/>
      <c r="BH2229" s="311"/>
      <c r="BI2229" s="311"/>
      <c r="BJ2229" s="311"/>
      <c r="BK2229" s="311"/>
      <c r="BL2229" s="311"/>
      <c r="BM2229" s="311"/>
      <c r="BN2229" s="311"/>
      <c r="BO2229" s="311"/>
      <c r="BP2229" s="311"/>
      <c r="BQ2229" s="311"/>
      <c r="BR2229" s="311"/>
      <c r="BS2229" s="311"/>
      <c r="BT2229" s="311"/>
      <c r="BU2229" s="311"/>
      <c r="BV2229" s="311"/>
      <c r="BW2229" s="311"/>
      <c r="BX2229" s="311"/>
      <c r="BY2229" s="311"/>
      <c r="BZ2229" s="311"/>
      <c r="CA2229" s="311"/>
      <c r="CB2229" s="311"/>
      <c r="CC2229" s="311"/>
      <c r="CD2229" s="311"/>
      <c r="CE2229" s="311"/>
      <c r="CF2229" s="311"/>
      <c r="CG2229" s="311"/>
      <c r="CH2229" s="311"/>
      <c r="CI2229" s="311"/>
      <c r="CJ2229" s="311"/>
      <c r="CK2229" s="311"/>
      <c r="CL2229" s="311"/>
      <c r="CM2229" s="311"/>
      <c r="CN2229" s="311"/>
      <c r="CO2229" s="311"/>
      <c r="CP2229" s="311"/>
      <c r="CQ2229" s="311"/>
      <c r="CR2229" s="311"/>
      <c r="CS2229" s="311"/>
      <c r="CT2229" s="311"/>
      <c r="CU2229" s="311"/>
      <c r="CV2229" s="311"/>
      <c r="CW2229" s="311"/>
      <c r="CX2229" s="311"/>
      <c r="CY2229" s="311"/>
    </row>
    <row r="2230" spans="1:103" s="390" customFormat="1">
      <c r="A2230" s="324" t="s">
        <v>2347</v>
      </c>
      <c r="B2230" s="324">
        <v>744771003</v>
      </c>
      <c r="C2230" s="324">
        <v>3.5</v>
      </c>
      <c r="D2230" s="324">
        <v>20</v>
      </c>
      <c r="E2230" s="395">
        <v>8.0000000000000002E-3</v>
      </c>
      <c r="F2230" s="324">
        <v>0</v>
      </c>
      <c r="G2230" s="324">
        <v>9</v>
      </c>
      <c r="H2230" s="324">
        <v>0.9</v>
      </c>
      <c r="I2230" s="324">
        <v>9.25</v>
      </c>
      <c r="J2230" s="326">
        <v>40</v>
      </c>
      <c r="K2230" s="326">
        <v>125</v>
      </c>
      <c r="L2230" s="326">
        <v>1</v>
      </c>
      <c r="M2230" s="324">
        <v>12</v>
      </c>
      <c r="N2230" s="324">
        <v>12</v>
      </c>
      <c r="O2230" s="324">
        <v>6</v>
      </c>
      <c r="P2230" s="324">
        <v>101</v>
      </c>
      <c r="Q2230" s="324" t="s">
        <v>293</v>
      </c>
      <c r="R2230" s="324">
        <v>1</v>
      </c>
      <c r="S2230" s="324">
        <v>0</v>
      </c>
      <c r="T2230" s="324">
        <v>500</v>
      </c>
      <c r="U2230" s="324">
        <v>1.1399999999999999</v>
      </c>
      <c r="V2230" s="324">
        <v>0</v>
      </c>
      <c r="W2230" s="324">
        <v>1.0935E-6</v>
      </c>
      <c r="X2230" s="324">
        <v>14.957264957264957</v>
      </c>
      <c r="Y2230" s="324">
        <v>0.72</v>
      </c>
      <c r="Z2230" s="324">
        <v>2.1</v>
      </c>
      <c r="AA2230" s="324">
        <v>1.0935E-6</v>
      </c>
      <c r="AB2230" s="324">
        <v>14.957264957264957</v>
      </c>
      <c r="AC2230" s="324">
        <v>0.72</v>
      </c>
      <c r="AD2230" s="324">
        <v>2.1</v>
      </c>
      <c r="AE2230" s="324">
        <v>1.0935E-6</v>
      </c>
      <c r="AF2230" s="324">
        <v>14.957264957264957</v>
      </c>
      <c r="AG2230" s="324">
        <v>0.72</v>
      </c>
      <c r="AH2230" s="324">
        <v>2.1</v>
      </c>
      <c r="AI2230" s="324">
        <v>0</v>
      </c>
      <c r="AJ2230" s="324">
        <v>0</v>
      </c>
      <c r="AK2230" s="324">
        <v>0</v>
      </c>
      <c r="AL2230" s="324">
        <v>0</v>
      </c>
      <c r="AM2230" s="396">
        <v>0</v>
      </c>
      <c r="AN2230" s="324">
        <v>0</v>
      </c>
      <c r="AO2230" s="324">
        <v>1000000000</v>
      </c>
      <c r="AP2230" s="324">
        <v>0</v>
      </c>
      <c r="AQ2230" s="324">
        <v>0</v>
      </c>
      <c r="AR2230" s="324">
        <v>0</v>
      </c>
      <c r="AS2230" s="324">
        <v>744771003</v>
      </c>
      <c r="AT2230" s="324">
        <v>0</v>
      </c>
      <c r="AU2230" s="324">
        <v>0</v>
      </c>
      <c r="AV2230" s="324">
        <v>0</v>
      </c>
      <c r="AW2230" s="311"/>
      <c r="AX2230" s="311"/>
      <c r="AY2230" s="311"/>
      <c r="AZ2230" s="311"/>
      <c r="BA2230" s="311"/>
      <c r="BB2230" s="311"/>
      <c r="BC2230" s="311"/>
      <c r="BD2230" s="311"/>
      <c r="BE2230" s="311"/>
      <c r="BF2230" s="311"/>
      <c r="BG2230" s="311"/>
      <c r="BH2230" s="311"/>
      <c r="BI2230" s="311"/>
      <c r="BJ2230" s="311"/>
      <c r="BK2230" s="311"/>
      <c r="BL2230" s="311"/>
      <c r="BM2230" s="311"/>
      <c r="BN2230" s="311"/>
      <c r="BO2230" s="311"/>
      <c r="BP2230" s="311"/>
      <c r="BQ2230" s="311"/>
      <c r="BR2230" s="311"/>
      <c r="BS2230" s="311"/>
      <c r="BT2230" s="311"/>
      <c r="BU2230" s="311"/>
      <c r="BV2230" s="311"/>
      <c r="BW2230" s="311"/>
      <c r="BX2230" s="311"/>
      <c r="BY2230" s="311"/>
      <c r="BZ2230" s="311"/>
      <c r="CA2230" s="311"/>
      <c r="CB2230" s="311"/>
      <c r="CC2230" s="311"/>
      <c r="CD2230" s="311"/>
      <c r="CE2230" s="311"/>
      <c r="CF2230" s="311"/>
      <c r="CG2230" s="311"/>
      <c r="CH2230" s="311"/>
      <c r="CI2230" s="311"/>
      <c r="CJ2230" s="311"/>
      <c r="CK2230" s="311"/>
      <c r="CL2230" s="311"/>
      <c r="CM2230" s="311"/>
      <c r="CN2230" s="311"/>
      <c r="CO2230" s="311"/>
      <c r="CP2230" s="311"/>
      <c r="CQ2230" s="311"/>
      <c r="CR2230" s="311"/>
      <c r="CS2230" s="311"/>
      <c r="CT2230" s="311"/>
      <c r="CU2230" s="311"/>
      <c r="CV2230" s="311"/>
      <c r="CW2230" s="311"/>
      <c r="CX2230" s="311"/>
      <c r="CY2230" s="311"/>
    </row>
    <row r="2231" spans="1:103" s="390" customFormat="1">
      <c r="A2231" s="324" t="s">
        <v>2347</v>
      </c>
      <c r="B2231" s="324">
        <v>744771004</v>
      </c>
      <c r="C2231" s="324">
        <v>4.7</v>
      </c>
      <c r="D2231" s="324">
        <v>20</v>
      </c>
      <c r="E2231" s="395">
        <v>1.1039999999999999E-2</v>
      </c>
      <c r="F2231" s="324">
        <v>0</v>
      </c>
      <c r="G2231" s="324">
        <v>8</v>
      </c>
      <c r="H2231" s="324">
        <v>0.9</v>
      </c>
      <c r="I2231" s="324">
        <v>8.25</v>
      </c>
      <c r="J2231" s="326">
        <v>40</v>
      </c>
      <c r="K2231" s="326">
        <v>125</v>
      </c>
      <c r="L2231" s="326">
        <v>1</v>
      </c>
      <c r="M2231" s="324">
        <v>12</v>
      </c>
      <c r="N2231" s="324">
        <v>12</v>
      </c>
      <c r="O2231" s="324">
        <v>6</v>
      </c>
      <c r="P2231" s="324">
        <v>101</v>
      </c>
      <c r="Q2231" s="324" t="s">
        <v>293</v>
      </c>
      <c r="R2231" s="324">
        <v>1</v>
      </c>
      <c r="S2231" s="324">
        <v>0</v>
      </c>
      <c r="T2231" s="324">
        <v>500</v>
      </c>
      <c r="U2231" s="324">
        <v>1.1399999999999999</v>
      </c>
      <c r="V2231" s="324">
        <v>0</v>
      </c>
      <c r="W2231" s="324">
        <v>1.0935E-6</v>
      </c>
      <c r="X2231" s="324">
        <v>17.407407407407408</v>
      </c>
      <c r="Y2231" s="324">
        <v>0.72</v>
      </c>
      <c r="Z2231" s="324">
        <v>2.1</v>
      </c>
      <c r="AA2231" s="324">
        <v>1.0935E-6</v>
      </c>
      <c r="AB2231" s="324">
        <v>17.407407407407408</v>
      </c>
      <c r="AC2231" s="324">
        <v>0.72</v>
      </c>
      <c r="AD2231" s="324">
        <v>2.1</v>
      </c>
      <c r="AE2231" s="324">
        <v>1.0935E-6</v>
      </c>
      <c r="AF2231" s="324">
        <v>17.407407407407408</v>
      </c>
      <c r="AG2231" s="324">
        <v>0.72</v>
      </c>
      <c r="AH2231" s="324">
        <v>2.1</v>
      </c>
      <c r="AI2231" s="324">
        <v>0</v>
      </c>
      <c r="AJ2231" s="324">
        <v>0</v>
      </c>
      <c r="AK2231" s="324">
        <v>0</v>
      </c>
      <c r="AL2231" s="324">
        <v>0</v>
      </c>
      <c r="AM2231" s="396">
        <v>0</v>
      </c>
      <c r="AN2231" s="324">
        <v>0</v>
      </c>
      <c r="AO2231" s="324">
        <v>1000000000</v>
      </c>
      <c r="AP2231" s="324">
        <v>0</v>
      </c>
      <c r="AQ2231" s="324">
        <v>0</v>
      </c>
      <c r="AR2231" s="324">
        <v>0</v>
      </c>
      <c r="AS2231" s="324">
        <v>744771004</v>
      </c>
      <c r="AT2231" s="324">
        <v>0</v>
      </c>
      <c r="AU2231" s="324">
        <v>0</v>
      </c>
      <c r="AV2231" s="324">
        <v>0</v>
      </c>
      <c r="AW2231" s="311"/>
      <c r="AX2231" s="311"/>
      <c r="AY2231" s="311"/>
      <c r="AZ2231" s="311"/>
      <c r="BA2231" s="311"/>
      <c r="BB2231" s="311"/>
      <c r="BC2231" s="311"/>
      <c r="BD2231" s="311"/>
      <c r="BE2231" s="311"/>
      <c r="BF2231" s="311"/>
      <c r="BG2231" s="311"/>
      <c r="BH2231" s="311"/>
      <c r="BI2231" s="311"/>
      <c r="BJ2231" s="311"/>
      <c r="BK2231" s="311"/>
      <c r="BL2231" s="311"/>
      <c r="BM2231" s="311"/>
      <c r="BN2231" s="311"/>
      <c r="BO2231" s="311"/>
      <c r="BP2231" s="311"/>
      <c r="BQ2231" s="311"/>
      <c r="BR2231" s="311"/>
      <c r="BS2231" s="311"/>
      <c r="BT2231" s="311"/>
      <c r="BU2231" s="311"/>
      <c r="BV2231" s="311"/>
      <c r="BW2231" s="311"/>
      <c r="BX2231" s="311"/>
      <c r="BY2231" s="311"/>
      <c r="BZ2231" s="311"/>
      <c r="CA2231" s="311"/>
      <c r="CB2231" s="311"/>
      <c r="CC2231" s="311"/>
      <c r="CD2231" s="311"/>
      <c r="CE2231" s="311"/>
      <c r="CF2231" s="311"/>
      <c r="CG2231" s="311"/>
      <c r="CH2231" s="311"/>
      <c r="CI2231" s="311"/>
      <c r="CJ2231" s="311"/>
      <c r="CK2231" s="311"/>
      <c r="CL2231" s="311"/>
      <c r="CM2231" s="311"/>
      <c r="CN2231" s="311"/>
      <c r="CO2231" s="311"/>
      <c r="CP2231" s="311"/>
      <c r="CQ2231" s="311"/>
      <c r="CR2231" s="311"/>
      <c r="CS2231" s="311"/>
      <c r="CT2231" s="311"/>
      <c r="CU2231" s="311"/>
      <c r="CV2231" s="311"/>
      <c r="CW2231" s="311"/>
      <c r="CX2231" s="311"/>
      <c r="CY2231" s="311"/>
    </row>
    <row r="2232" spans="1:103" s="390" customFormat="1">
      <c r="A2232" s="324" t="s">
        <v>2347</v>
      </c>
      <c r="B2232" s="324">
        <v>744771006</v>
      </c>
      <c r="C2232" s="324">
        <v>6.8</v>
      </c>
      <c r="D2232" s="324">
        <v>20</v>
      </c>
      <c r="E2232" s="395">
        <v>2.198E-2</v>
      </c>
      <c r="F2232" s="324">
        <v>0</v>
      </c>
      <c r="G2232" s="324">
        <v>6</v>
      </c>
      <c r="H2232" s="324">
        <v>0.9</v>
      </c>
      <c r="I2232" s="324">
        <v>5.6</v>
      </c>
      <c r="J2232" s="326">
        <v>40</v>
      </c>
      <c r="K2232" s="326">
        <v>125</v>
      </c>
      <c r="L2232" s="326">
        <v>1</v>
      </c>
      <c r="M2232" s="324">
        <v>12</v>
      </c>
      <c r="N2232" s="324">
        <v>12</v>
      </c>
      <c r="O2232" s="324">
        <v>6</v>
      </c>
      <c r="P2232" s="324">
        <v>101</v>
      </c>
      <c r="Q2232" s="324" t="s">
        <v>293</v>
      </c>
      <c r="R2232" s="324">
        <v>1</v>
      </c>
      <c r="S2232" s="324">
        <v>0</v>
      </c>
      <c r="T2232" s="324">
        <v>500</v>
      </c>
      <c r="U2232" s="324">
        <v>1.1399999999999999</v>
      </c>
      <c r="V2232" s="324">
        <v>0</v>
      </c>
      <c r="W2232" s="324">
        <v>1.0935E-6</v>
      </c>
      <c r="X2232" s="324">
        <v>22.222222222222221</v>
      </c>
      <c r="Y2232" s="324">
        <v>0.72</v>
      </c>
      <c r="Z2232" s="324">
        <v>2.1</v>
      </c>
      <c r="AA2232" s="324">
        <v>1.0935E-6</v>
      </c>
      <c r="AB2232" s="324">
        <v>22.222222222222221</v>
      </c>
      <c r="AC2232" s="324">
        <v>0.72</v>
      </c>
      <c r="AD2232" s="324">
        <v>2.1</v>
      </c>
      <c r="AE2232" s="324">
        <v>1.0935E-6</v>
      </c>
      <c r="AF2232" s="324">
        <v>22.222222222222221</v>
      </c>
      <c r="AG2232" s="324">
        <v>0.72</v>
      </c>
      <c r="AH2232" s="324">
        <v>2.1</v>
      </c>
      <c r="AI2232" s="324">
        <v>0</v>
      </c>
      <c r="AJ2232" s="324">
        <v>0</v>
      </c>
      <c r="AK2232" s="324">
        <v>0</v>
      </c>
      <c r="AL2232" s="324">
        <v>0</v>
      </c>
      <c r="AM2232" s="396">
        <v>0</v>
      </c>
      <c r="AN2232" s="324">
        <v>0</v>
      </c>
      <c r="AO2232" s="324">
        <v>1000000000</v>
      </c>
      <c r="AP2232" s="324">
        <v>0</v>
      </c>
      <c r="AQ2232" s="324">
        <v>0</v>
      </c>
      <c r="AR2232" s="324">
        <v>0</v>
      </c>
      <c r="AS2232" s="324">
        <v>744771006</v>
      </c>
      <c r="AT2232" s="324">
        <v>0</v>
      </c>
      <c r="AU2232" s="324">
        <v>0</v>
      </c>
      <c r="AV2232" s="324">
        <v>0</v>
      </c>
      <c r="AW2232" s="311"/>
      <c r="AX2232" s="311"/>
      <c r="AY2232" s="311"/>
      <c r="AZ2232" s="311"/>
      <c r="BA2232" s="311"/>
      <c r="BB2232" s="311"/>
      <c r="BC2232" s="311"/>
      <c r="BD2232" s="311"/>
      <c r="BE2232" s="311"/>
      <c r="BF2232" s="311"/>
      <c r="BG2232" s="311"/>
      <c r="BH2232" s="311"/>
      <c r="BI2232" s="311"/>
      <c r="BJ2232" s="311"/>
      <c r="BK2232" s="311"/>
      <c r="BL2232" s="311"/>
      <c r="BM2232" s="311"/>
      <c r="BN2232" s="311"/>
      <c r="BO2232" s="311"/>
      <c r="BP2232" s="311"/>
      <c r="BQ2232" s="311"/>
      <c r="BR2232" s="311"/>
      <c r="BS2232" s="311"/>
      <c r="BT2232" s="311"/>
      <c r="BU2232" s="311"/>
      <c r="BV2232" s="311"/>
      <c r="BW2232" s="311"/>
      <c r="BX2232" s="311"/>
      <c r="BY2232" s="311"/>
      <c r="BZ2232" s="311"/>
      <c r="CA2232" s="311"/>
      <c r="CB2232" s="311"/>
      <c r="CC2232" s="311"/>
      <c r="CD2232" s="311"/>
      <c r="CE2232" s="311"/>
      <c r="CF2232" s="311"/>
      <c r="CG2232" s="311"/>
      <c r="CH2232" s="311"/>
      <c r="CI2232" s="311"/>
      <c r="CJ2232" s="311"/>
      <c r="CK2232" s="311"/>
      <c r="CL2232" s="311"/>
      <c r="CM2232" s="311"/>
      <c r="CN2232" s="311"/>
      <c r="CO2232" s="311"/>
      <c r="CP2232" s="311"/>
      <c r="CQ2232" s="311"/>
      <c r="CR2232" s="311"/>
      <c r="CS2232" s="311"/>
      <c r="CT2232" s="311"/>
      <c r="CU2232" s="311"/>
      <c r="CV2232" s="311"/>
      <c r="CW2232" s="311"/>
      <c r="CX2232" s="311"/>
      <c r="CY2232" s="311"/>
    </row>
    <row r="2233" spans="1:103" s="390" customFormat="1">
      <c r="A2233" s="324" t="s">
        <v>2347</v>
      </c>
      <c r="B2233" s="324">
        <v>744771008</v>
      </c>
      <c r="C2233" s="324">
        <v>8.1999999999999993</v>
      </c>
      <c r="D2233" s="324">
        <v>20</v>
      </c>
      <c r="E2233" s="395">
        <v>2.002E-2</v>
      </c>
      <c r="F2233" s="324">
        <v>0</v>
      </c>
      <c r="G2233" s="324">
        <v>6.25</v>
      </c>
      <c r="H2233" s="324">
        <v>0.9</v>
      </c>
      <c r="I2233" s="324">
        <v>6.25</v>
      </c>
      <c r="J2233" s="326">
        <v>40</v>
      </c>
      <c r="K2233" s="326">
        <v>125</v>
      </c>
      <c r="L2233" s="326">
        <v>1</v>
      </c>
      <c r="M2233" s="324">
        <v>12</v>
      </c>
      <c r="N2233" s="324">
        <v>12</v>
      </c>
      <c r="O2233" s="324">
        <v>6</v>
      </c>
      <c r="P2233" s="324">
        <v>101</v>
      </c>
      <c r="Q2233" s="324" t="s">
        <v>293</v>
      </c>
      <c r="R2233" s="324">
        <v>1</v>
      </c>
      <c r="S2233" s="324">
        <v>0</v>
      </c>
      <c r="T2233" s="324">
        <v>500</v>
      </c>
      <c r="U2233" s="324">
        <v>1.1399999999999999</v>
      </c>
      <c r="V2233" s="324">
        <v>0</v>
      </c>
      <c r="W2233" s="324">
        <v>1.0935E-6</v>
      </c>
      <c r="X2233" s="324">
        <v>23.976608187134502</v>
      </c>
      <c r="Y2233" s="324">
        <v>0.72</v>
      </c>
      <c r="Z2233" s="324">
        <v>2.1</v>
      </c>
      <c r="AA2233" s="324">
        <v>1.0935E-6</v>
      </c>
      <c r="AB2233" s="324">
        <v>23.976608187134502</v>
      </c>
      <c r="AC2233" s="324">
        <v>0.72</v>
      </c>
      <c r="AD2233" s="324">
        <v>2.1</v>
      </c>
      <c r="AE2233" s="324">
        <v>1.0935E-6</v>
      </c>
      <c r="AF2233" s="324">
        <v>23.976608187134502</v>
      </c>
      <c r="AG2233" s="324">
        <v>0.72</v>
      </c>
      <c r="AH2233" s="324">
        <v>2.1</v>
      </c>
      <c r="AI2233" s="324">
        <v>0</v>
      </c>
      <c r="AJ2233" s="324">
        <v>0</v>
      </c>
      <c r="AK2233" s="324">
        <v>0</v>
      </c>
      <c r="AL2233" s="324">
        <v>0</v>
      </c>
      <c r="AM2233" s="396">
        <v>0</v>
      </c>
      <c r="AN2233" s="324">
        <v>0</v>
      </c>
      <c r="AO2233" s="324">
        <v>1000000000</v>
      </c>
      <c r="AP2233" s="324">
        <v>0</v>
      </c>
      <c r="AQ2233" s="324">
        <v>0</v>
      </c>
      <c r="AR2233" s="324">
        <v>0</v>
      </c>
      <c r="AS2233" s="324">
        <v>744771008</v>
      </c>
      <c r="AT2233" s="324">
        <v>0</v>
      </c>
      <c r="AU2233" s="324">
        <v>0</v>
      </c>
      <c r="AV2233" s="324">
        <v>0</v>
      </c>
      <c r="AW2233" s="311"/>
      <c r="AX2233" s="311"/>
      <c r="AY2233" s="311"/>
      <c r="AZ2233" s="311"/>
      <c r="BA2233" s="311"/>
      <c r="BB2233" s="311"/>
      <c r="BC2233" s="311"/>
      <c r="BD2233" s="311"/>
      <c r="BE2233" s="311"/>
      <c r="BF2233" s="311"/>
      <c r="BG2233" s="311"/>
      <c r="BH2233" s="311"/>
      <c r="BI2233" s="311"/>
      <c r="BJ2233" s="311"/>
      <c r="BK2233" s="311"/>
      <c r="BL2233" s="311"/>
      <c r="BM2233" s="311"/>
      <c r="BN2233" s="311"/>
      <c r="BO2233" s="311"/>
      <c r="BP2233" s="311"/>
      <c r="BQ2233" s="311"/>
      <c r="BR2233" s="311"/>
      <c r="BS2233" s="311"/>
      <c r="BT2233" s="311"/>
      <c r="BU2233" s="311"/>
      <c r="BV2233" s="311"/>
      <c r="BW2233" s="311"/>
      <c r="BX2233" s="311"/>
      <c r="BY2233" s="311"/>
      <c r="BZ2233" s="311"/>
      <c r="CA2233" s="311"/>
      <c r="CB2233" s="311"/>
      <c r="CC2233" s="311"/>
      <c r="CD2233" s="311"/>
      <c r="CE2233" s="311"/>
      <c r="CF2233" s="311"/>
      <c r="CG2233" s="311"/>
      <c r="CH2233" s="311"/>
      <c r="CI2233" s="311"/>
      <c r="CJ2233" s="311"/>
      <c r="CK2233" s="311"/>
      <c r="CL2233" s="311"/>
      <c r="CM2233" s="311"/>
      <c r="CN2233" s="311"/>
      <c r="CO2233" s="311"/>
      <c r="CP2233" s="311"/>
      <c r="CQ2233" s="311"/>
      <c r="CR2233" s="311"/>
      <c r="CS2233" s="311"/>
      <c r="CT2233" s="311"/>
      <c r="CU2233" s="311"/>
      <c r="CV2233" s="311"/>
      <c r="CW2233" s="311"/>
      <c r="CX2233" s="311"/>
      <c r="CY2233" s="311"/>
    </row>
    <row r="2234" spans="1:103" s="390" customFormat="1">
      <c r="A2234" s="324" t="s">
        <v>2347</v>
      </c>
      <c r="B2234" s="324">
        <v>74477110</v>
      </c>
      <c r="C2234" s="324">
        <v>10</v>
      </c>
      <c r="D2234" s="324">
        <v>20</v>
      </c>
      <c r="E2234" s="395">
        <v>2.4990000000000002E-2</v>
      </c>
      <c r="F2234" s="324">
        <v>0</v>
      </c>
      <c r="G2234" s="324">
        <v>5.6</v>
      </c>
      <c r="H2234" s="324">
        <v>0.9</v>
      </c>
      <c r="I2234" s="324">
        <v>4.09</v>
      </c>
      <c r="J2234" s="326">
        <v>40</v>
      </c>
      <c r="K2234" s="326">
        <v>125</v>
      </c>
      <c r="L2234" s="326">
        <v>1</v>
      </c>
      <c r="M2234" s="324">
        <v>12</v>
      </c>
      <c r="N2234" s="324">
        <v>12</v>
      </c>
      <c r="O2234" s="324">
        <v>6</v>
      </c>
      <c r="P2234" s="324">
        <v>101</v>
      </c>
      <c r="Q2234" s="324" t="s">
        <v>293</v>
      </c>
      <c r="R2234" s="324">
        <v>1</v>
      </c>
      <c r="S2234" s="324">
        <v>0</v>
      </c>
      <c r="T2234" s="324">
        <v>500</v>
      </c>
      <c r="U2234" s="324">
        <v>1.1399999999999999</v>
      </c>
      <c r="V2234" s="324">
        <v>0</v>
      </c>
      <c r="W2234" s="324">
        <v>1.0935E-6</v>
      </c>
      <c r="X2234" s="324">
        <v>24.154589371980677</v>
      </c>
      <c r="Y2234" s="324">
        <v>0.72</v>
      </c>
      <c r="Z2234" s="324">
        <v>2.1</v>
      </c>
      <c r="AA2234" s="324">
        <v>1.0935E-6</v>
      </c>
      <c r="AB2234" s="324">
        <v>24.154589371980677</v>
      </c>
      <c r="AC2234" s="324">
        <v>0.72</v>
      </c>
      <c r="AD2234" s="324">
        <v>2.1</v>
      </c>
      <c r="AE2234" s="324">
        <v>1.0935E-6</v>
      </c>
      <c r="AF2234" s="324">
        <v>24.154589371980677</v>
      </c>
      <c r="AG2234" s="324">
        <v>0.72</v>
      </c>
      <c r="AH2234" s="324">
        <v>2.1</v>
      </c>
      <c r="AI2234" s="324">
        <v>0</v>
      </c>
      <c r="AJ2234" s="324">
        <v>0</v>
      </c>
      <c r="AK2234" s="324">
        <v>0</v>
      </c>
      <c r="AL2234" s="324">
        <v>0</v>
      </c>
      <c r="AM2234" s="396">
        <v>0</v>
      </c>
      <c r="AN2234" s="324">
        <v>0</v>
      </c>
      <c r="AO2234" s="324">
        <v>1000000000</v>
      </c>
      <c r="AP2234" s="324">
        <v>0</v>
      </c>
      <c r="AQ2234" s="324">
        <v>0</v>
      </c>
      <c r="AR2234" s="324">
        <v>0</v>
      </c>
      <c r="AS2234" s="324">
        <v>74477110</v>
      </c>
      <c r="AT2234" s="324">
        <v>0</v>
      </c>
      <c r="AU2234" s="324">
        <v>0</v>
      </c>
      <c r="AV2234" s="324">
        <v>0</v>
      </c>
      <c r="AW2234" s="311"/>
      <c r="AX2234" s="311"/>
      <c r="AY2234" s="311"/>
      <c r="AZ2234" s="311"/>
      <c r="BA2234" s="311"/>
      <c r="BB2234" s="311"/>
      <c r="BC2234" s="311"/>
      <c r="BD2234" s="311"/>
      <c r="BE2234" s="311"/>
      <c r="BF2234" s="311"/>
      <c r="BG2234" s="311"/>
      <c r="BH2234" s="311"/>
      <c r="BI2234" s="311"/>
      <c r="BJ2234" s="311"/>
      <c r="BK2234" s="311"/>
      <c r="BL2234" s="311"/>
      <c r="BM2234" s="311"/>
      <c r="BN2234" s="311"/>
      <c r="BO2234" s="311"/>
      <c r="BP2234" s="311"/>
      <c r="BQ2234" s="311"/>
      <c r="BR2234" s="311"/>
      <c r="BS2234" s="311"/>
      <c r="BT2234" s="311"/>
      <c r="BU2234" s="311"/>
      <c r="BV2234" s="311"/>
      <c r="BW2234" s="311"/>
      <c r="BX2234" s="311"/>
      <c r="BY2234" s="311"/>
      <c r="BZ2234" s="311"/>
      <c r="CA2234" s="311"/>
      <c r="CB2234" s="311"/>
      <c r="CC2234" s="311"/>
      <c r="CD2234" s="311"/>
      <c r="CE2234" s="311"/>
      <c r="CF2234" s="311"/>
      <c r="CG2234" s="311"/>
      <c r="CH2234" s="311"/>
      <c r="CI2234" s="311"/>
      <c r="CJ2234" s="311"/>
      <c r="CK2234" s="311"/>
      <c r="CL2234" s="311"/>
      <c r="CM2234" s="311"/>
      <c r="CN2234" s="311"/>
      <c r="CO2234" s="311"/>
      <c r="CP2234" s="311"/>
      <c r="CQ2234" s="311"/>
      <c r="CR2234" s="311"/>
      <c r="CS2234" s="311"/>
      <c r="CT2234" s="311"/>
      <c r="CU2234" s="311"/>
      <c r="CV2234" s="311"/>
      <c r="CW2234" s="311"/>
      <c r="CX2234" s="311"/>
      <c r="CY2234" s="311"/>
    </row>
    <row r="2235" spans="1:103" s="390" customFormat="1">
      <c r="A2235" s="324" t="s">
        <v>2347</v>
      </c>
      <c r="B2235" s="324">
        <v>744771112</v>
      </c>
      <c r="C2235" s="324">
        <v>12</v>
      </c>
      <c r="D2235" s="324">
        <v>20</v>
      </c>
      <c r="E2235" s="395">
        <v>2.6909999999999996E-2</v>
      </c>
      <c r="F2235" s="324">
        <v>0</v>
      </c>
      <c r="G2235" s="324">
        <v>4.8499999999999996</v>
      </c>
      <c r="H2235" s="324">
        <v>0.9</v>
      </c>
      <c r="I2235" s="324">
        <v>3.91</v>
      </c>
      <c r="J2235" s="326">
        <v>40</v>
      </c>
      <c r="K2235" s="326">
        <v>125</v>
      </c>
      <c r="L2235" s="326">
        <v>1</v>
      </c>
      <c r="M2235" s="324">
        <v>12</v>
      </c>
      <c r="N2235" s="324">
        <v>12</v>
      </c>
      <c r="O2235" s="324">
        <v>6</v>
      </c>
      <c r="P2235" s="324">
        <v>101</v>
      </c>
      <c r="Q2235" s="324" t="s">
        <v>293</v>
      </c>
      <c r="R2235" s="324">
        <v>1</v>
      </c>
      <c r="S2235" s="324">
        <v>0</v>
      </c>
      <c r="T2235" s="324">
        <v>500</v>
      </c>
      <c r="U2235" s="324">
        <v>1.1399999999999999</v>
      </c>
      <c r="V2235" s="324">
        <v>0</v>
      </c>
      <c r="W2235" s="324">
        <v>1.0935E-6</v>
      </c>
      <c r="X2235" s="324">
        <v>26.666666666666668</v>
      </c>
      <c r="Y2235" s="324">
        <v>0.72</v>
      </c>
      <c r="Z2235" s="324">
        <v>2.1</v>
      </c>
      <c r="AA2235" s="324">
        <v>1.0935E-6</v>
      </c>
      <c r="AB2235" s="324">
        <v>26.666666666666668</v>
      </c>
      <c r="AC2235" s="324">
        <v>0.72</v>
      </c>
      <c r="AD2235" s="324">
        <v>2.1</v>
      </c>
      <c r="AE2235" s="324">
        <v>1.0935E-6</v>
      </c>
      <c r="AF2235" s="324">
        <v>26.666666666666668</v>
      </c>
      <c r="AG2235" s="324">
        <v>0.72</v>
      </c>
      <c r="AH2235" s="324">
        <v>2.1</v>
      </c>
      <c r="AI2235" s="324">
        <v>0</v>
      </c>
      <c r="AJ2235" s="324">
        <v>0</v>
      </c>
      <c r="AK2235" s="324">
        <v>0</v>
      </c>
      <c r="AL2235" s="324">
        <v>0</v>
      </c>
      <c r="AM2235" s="396">
        <v>0</v>
      </c>
      <c r="AN2235" s="324">
        <v>0</v>
      </c>
      <c r="AO2235" s="324">
        <v>1000000000</v>
      </c>
      <c r="AP2235" s="324">
        <v>0</v>
      </c>
      <c r="AQ2235" s="324">
        <v>0</v>
      </c>
      <c r="AR2235" s="324">
        <v>0</v>
      </c>
      <c r="AS2235" s="324">
        <v>744771112</v>
      </c>
      <c r="AT2235" s="324">
        <v>0</v>
      </c>
      <c r="AU2235" s="324">
        <v>0</v>
      </c>
      <c r="AV2235" s="324">
        <v>0</v>
      </c>
      <c r="AW2235" s="311"/>
      <c r="AX2235" s="311"/>
      <c r="AY2235" s="311"/>
      <c r="AZ2235" s="311"/>
      <c r="BA2235" s="311"/>
      <c r="BB2235" s="311"/>
      <c r="BC2235" s="311"/>
      <c r="BD2235" s="311"/>
      <c r="BE2235" s="311"/>
      <c r="BF2235" s="311"/>
      <c r="BG2235" s="311"/>
      <c r="BH2235" s="311"/>
      <c r="BI2235" s="311"/>
      <c r="BJ2235" s="311"/>
      <c r="BK2235" s="311"/>
      <c r="BL2235" s="311"/>
      <c r="BM2235" s="311"/>
      <c r="BN2235" s="311"/>
      <c r="BO2235" s="311"/>
      <c r="BP2235" s="311"/>
      <c r="BQ2235" s="311"/>
      <c r="BR2235" s="311"/>
      <c r="BS2235" s="311"/>
      <c r="BT2235" s="311"/>
      <c r="BU2235" s="311"/>
      <c r="BV2235" s="311"/>
      <c r="BW2235" s="311"/>
      <c r="BX2235" s="311"/>
      <c r="BY2235" s="311"/>
      <c r="BZ2235" s="311"/>
      <c r="CA2235" s="311"/>
      <c r="CB2235" s="311"/>
      <c r="CC2235" s="311"/>
      <c r="CD2235" s="311"/>
      <c r="CE2235" s="311"/>
      <c r="CF2235" s="311"/>
      <c r="CG2235" s="311"/>
      <c r="CH2235" s="311"/>
      <c r="CI2235" s="311"/>
      <c r="CJ2235" s="311"/>
      <c r="CK2235" s="311"/>
      <c r="CL2235" s="311"/>
      <c r="CM2235" s="311"/>
      <c r="CN2235" s="311"/>
      <c r="CO2235" s="311"/>
      <c r="CP2235" s="311"/>
      <c r="CQ2235" s="311"/>
      <c r="CR2235" s="311"/>
      <c r="CS2235" s="311"/>
      <c r="CT2235" s="311"/>
      <c r="CU2235" s="311"/>
      <c r="CV2235" s="311"/>
      <c r="CW2235" s="311"/>
      <c r="CX2235" s="311"/>
      <c r="CY2235" s="311"/>
    </row>
    <row r="2236" spans="1:103" s="390" customFormat="1">
      <c r="A2236" s="324" t="s">
        <v>2347</v>
      </c>
      <c r="B2236" s="324">
        <v>744771115</v>
      </c>
      <c r="C2236" s="324">
        <v>15</v>
      </c>
      <c r="D2236" s="324">
        <v>20</v>
      </c>
      <c r="E2236" s="395">
        <v>0.03</v>
      </c>
      <c r="F2236" s="324">
        <v>0</v>
      </c>
      <c r="G2236" s="324">
        <v>4.55</v>
      </c>
      <c r="H2236" s="324">
        <v>0.9</v>
      </c>
      <c r="I2236" s="324">
        <v>3.75</v>
      </c>
      <c r="J2236" s="326">
        <v>40</v>
      </c>
      <c r="K2236" s="326">
        <v>125</v>
      </c>
      <c r="L2236" s="326">
        <v>1</v>
      </c>
      <c r="M2236" s="324">
        <v>12</v>
      </c>
      <c r="N2236" s="324">
        <v>12</v>
      </c>
      <c r="O2236" s="324">
        <v>6</v>
      </c>
      <c r="P2236" s="324">
        <v>101</v>
      </c>
      <c r="Q2236" s="324" t="s">
        <v>293</v>
      </c>
      <c r="R2236" s="324">
        <v>1</v>
      </c>
      <c r="S2236" s="324">
        <v>0</v>
      </c>
      <c r="T2236" s="324">
        <v>500</v>
      </c>
      <c r="U2236" s="324">
        <v>1.1399999999999999</v>
      </c>
      <c r="V2236" s="324">
        <v>0</v>
      </c>
      <c r="W2236" s="324">
        <v>1.0935E-6</v>
      </c>
      <c r="X2236" s="324">
        <v>30.8641975308642</v>
      </c>
      <c r="Y2236" s="324">
        <v>0.72</v>
      </c>
      <c r="Z2236" s="324">
        <v>2.1</v>
      </c>
      <c r="AA2236" s="324">
        <v>1.0935E-6</v>
      </c>
      <c r="AB2236" s="324">
        <v>30.8641975308642</v>
      </c>
      <c r="AC2236" s="324">
        <v>0.72</v>
      </c>
      <c r="AD2236" s="324">
        <v>2.1</v>
      </c>
      <c r="AE2236" s="324">
        <v>1.0935E-6</v>
      </c>
      <c r="AF2236" s="324">
        <v>30.8641975308642</v>
      </c>
      <c r="AG2236" s="324">
        <v>0.72</v>
      </c>
      <c r="AH2236" s="324">
        <v>2.1</v>
      </c>
      <c r="AI2236" s="324">
        <v>0</v>
      </c>
      <c r="AJ2236" s="324">
        <v>0</v>
      </c>
      <c r="AK2236" s="324">
        <v>0</v>
      </c>
      <c r="AL2236" s="324">
        <v>0</v>
      </c>
      <c r="AM2236" s="396">
        <v>0</v>
      </c>
      <c r="AN2236" s="324">
        <v>0</v>
      </c>
      <c r="AO2236" s="324">
        <v>1000000000</v>
      </c>
      <c r="AP2236" s="324">
        <v>0</v>
      </c>
      <c r="AQ2236" s="324">
        <v>0</v>
      </c>
      <c r="AR2236" s="324">
        <v>0</v>
      </c>
      <c r="AS2236" s="324">
        <v>744771115</v>
      </c>
      <c r="AT2236" s="324">
        <v>0</v>
      </c>
      <c r="AU2236" s="324">
        <v>0</v>
      </c>
      <c r="AV2236" s="324">
        <v>0</v>
      </c>
      <c r="AW2236" s="311"/>
      <c r="AX2236" s="311"/>
      <c r="AY2236" s="311"/>
      <c r="AZ2236" s="311"/>
      <c r="BA2236" s="311"/>
      <c r="BB2236" s="311"/>
      <c r="BC2236" s="311"/>
      <c r="BD2236" s="311"/>
      <c r="BE2236" s="311"/>
      <c r="BF2236" s="311"/>
      <c r="BG2236" s="311"/>
      <c r="BH2236" s="311"/>
      <c r="BI2236" s="311"/>
      <c r="BJ2236" s="311"/>
      <c r="BK2236" s="311"/>
      <c r="BL2236" s="311"/>
      <c r="BM2236" s="311"/>
      <c r="BN2236" s="311"/>
      <c r="BO2236" s="311"/>
      <c r="BP2236" s="311"/>
      <c r="BQ2236" s="311"/>
      <c r="BR2236" s="311"/>
      <c r="BS2236" s="311"/>
      <c r="BT2236" s="311"/>
      <c r="BU2236" s="311"/>
      <c r="BV2236" s="311"/>
      <c r="BW2236" s="311"/>
      <c r="BX2236" s="311"/>
      <c r="BY2236" s="311"/>
      <c r="BZ2236" s="311"/>
      <c r="CA2236" s="311"/>
      <c r="CB2236" s="311"/>
      <c r="CC2236" s="311"/>
      <c r="CD2236" s="311"/>
      <c r="CE2236" s="311"/>
      <c r="CF2236" s="311"/>
      <c r="CG2236" s="311"/>
      <c r="CH2236" s="311"/>
      <c r="CI2236" s="311"/>
      <c r="CJ2236" s="311"/>
      <c r="CK2236" s="311"/>
      <c r="CL2236" s="311"/>
      <c r="CM2236" s="311"/>
      <c r="CN2236" s="311"/>
      <c r="CO2236" s="311"/>
      <c r="CP2236" s="311"/>
      <c r="CQ2236" s="311"/>
      <c r="CR2236" s="311"/>
      <c r="CS2236" s="311"/>
      <c r="CT2236" s="311"/>
      <c r="CU2236" s="311"/>
      <c r="CV2236" s="311"/>
      <c r="CW2236" s="311"/>
      <c r="CX2236" s="311"/>
      <c r="CY2236" s="311"/>
    </row>
    <row r="2237" spans="1:103" s="390" customFormat="1">
      <c r="A2237" s="324" t="s">
        <v>2347</v>
      </c>
      <c r="B2237" s="324">
        <v>744771118</v>
      </c>
      <c r="C2237" s="324">
        <v>18</v>
      </c>
      <c r="D2237" s="324">
        <v>20</v>
      </c>
      <c r="E2237" s="395">
        <v>3.3930000000000002E-2</v>
      </c>
      <c r="F2237" s="324">
        <v>0</v>
      </c>
      <c r="G2237" s="324">
        <v>4.3</v>
      </c>
      <c r="H2237" s="324">
        <v>0.9</v>
      </c>
      <c r="I2237" s="324">
        <v>3.48</v>
      </c>
      <c r="J2237" s="326">
        <v>40</v>
      </c>
      <c r="K2237" s="326">
        <v>125</v>
      </c>
      <c r="L2237" s="326">
        <v>1</v>
      </c>
      <c r="M2237" s="324">
        <v>12</v>
      </c>
      <c r="N2237" s="324">
        <v>12</v>
      </c>
      <c r="O2237" s="324">
        <v>6</v>
      </c>
      <c r="P2237" s="324">
        <v>101</v>
      </c>
      <c r="Q2237" s="324" t="s">
        <v>293</v>
      </c>
      <c r="R2237" s="324">
        <v>1</v>
      </c>
      <c r="S2237" s="324">
        <v>0</v>
      </c>
      <c r="T2237" s="324">
        <v>500</v>
      </c>
      <c r="U2237" s="324">
        <v>1.1399999999999999</v>
      </c>
      <c r="V2237" s="324">
        <v>0</v>
      </c>
      <c r="W2237" s="324">
        <v>1.0935E-6</v>
      </c>
      <c r="X2237" s="324">
        <v>32.258064516129032</v>
      </c>
      <c r="Y2237" s="324">
        <v>0.72</v>
      </c>
      <c r="Z2237" s="324">
        <v>2.1</v>
      </c>
      <c r="AA2237" s="324">
        <v>1.0935E-6</v>
      </c>
      <c r="AB2237" s="324">
        <v>32.258064516129032</v>
      </c>
      <c r="AC2237" s="324">
        <v>0.72</v>
      </c>
      <c r="AD2237" s="324">
        <v>2.1</v>
      </c>
      <c r="AE2237" s="324">
        <v>1.0935E-6</v>
      </c>
      <c r="AF2237" s="324">
        <v>32.258064516129032</v>
      </c>
      <c r="AG2237" s="324">
        <v>0.72</v>
      </c>
      <c r="AH2237" s="324">
        <v>2.1</v>
      </c>
      <c r="AI2237" s="324">
        <v>0</v>
      </c>
      <c r="AJ2237" s="324">
        <v>0</v>
      </c>
      <c r="AK2237" s="324">
        <v>0</v>
      </c>
      <c r="AL2237" s="324">
        <v>0</v>
      </c>
      <c r="AM2237" s="396">
        <v>0</v>
      </c>
      <c r="AN2237" s="324">
        <v>0</v>
      </c>
      <c r="AO2237" s="324">
        <v>1000000000</v>
      </c>
      <c r="AP2237" s="324">
        <v>0</v>
      </c>
      <c r="AQ2237" s="324">
        <v>0</v>
      </c>
      <c r="AR2237" s="324">
        <v>0</v>
      </c>
      <c r="AS2237" s="324">
        <v>744771118</v>
      </c>
      <c r="AT2237" s="324">
        <v>0</v>
      </c>
      <c r="AU2237" s="324">
        <v>0</v>
      </c>
      <c r="AV2237" s="324">
        <v>0</v>
      </c>
      <c r="AW2237" s="311"/>
      <c r="AX2237" s="311"/>
      <c r="AY2237" s="311"/>
      <c r="AZ2237" s="311"/>
      <c r="BA2237" s="311"/>
      <c r="BB2237" s="311"/>
      <c r="BC2237" s="311"/>
      <c r="BD2237" s="311"/>
      <c r="BE2237" s="311"/>
      <c r="BF2237" s="311"/>
      <c r="BG2237" s="311"/>
      <c r="BH2237" s="311"/>
      <c r="BI2237" s="311"/>
      <c r="BJ2237" s="311"/>
      <c r="BK2237" s="311"/>
      <c r="BL2237" s="311"/>
      <c r="BM2237" s="311"/>
      <c r="BN2237" s="311"/>
      <c r="BO2237" s="311"/>
      <c r="BP2237" s="311"/>
      <c r="BQ2237" s="311"/>
      <c r="BR2237" s="311"/>
      <c r="BS2237" s="311"/>
      <c r="BT2237" s="311"/>
      <c r="BU2237" s="311"/>
      <c r="BV2237" s="311"/>
      <c r="BW2237" s="311"/>
      <c r="BX2237" s="311"/>
      <c r="BY2237" s="311"/>
      <c r="BZ2237" s="311"/>
      <c r="CA2237" s="311"/>
      <c r="CB2237" s="311"/>
      <c r="CC2237" s="311"/>
      <c r="CD2237" s="311"/>
      <c r="CE2237" s="311"/>
      <c r="CF2237" s="311"/>
      <c r="CG2237" s="311"/>
      <c r="CH2237" s="311"/>
      <c r="CI2237" s="311"/>
      <c r="CJ2237" s="311"/>
      <c r="CK2237" s="311"/>
      <c r="CL2237" s="311"/>
      <c r="CM2237" s="311"/>
      <c r="CN2237" s="311"/>
      <c r="CO2237" s="311"/>
      <c r="CP2237" s="311"/>
      <c r="CQ2237" s="311"/>
      <c r="CR2237" s="311"/>
      <c r="CS2237" s="311"/>
      <c r="CT2237" s="311"/>
      <c r="CU2237" s="311"/>
      <c r="CV2237" s="311"/>
      <c r="CW2237" s="311"/>
      <c r="CX2237" s="311"/>
      <c r="CY2237" s="311"/>
    </row>
    <row r="2238" spans="1:103" s="390" customFormat="1">
      <c r="A2238" s="324" t="s">
        <v>2347</v>
      </c>
      <c r="B2238" s="324">
        <v>744771122</v>
      </c>
      <c r="C2238" s="324">
        <v>22</v>
      </c>
      <c r="D2238" s="324">
        <v>20</v>
      </c>
      <c r="E2238" s="395">
        <v>3.5959999999999999E-2</v>
      </c>
      <c r="F2238" s="324">
        <v>0</v>
      </c>
      <c r="G2238" s="324">
        <v>3.77</v>
      </c>
      <c r="H2238" s="324">
        <v>0.9</v>
      </c>
      <c r="I2238" s="324">
        <v>3.37</v>
      </c>
      <c r="J2238" s="326">
        <v>40</v>
      </c>
      <c r="K2238" s="326">
        <v>125</v>
      </c>
      <c r="L2238" s="326">
        <v>1</v>
      </c>
      <c r="M2238" s="324">
        <v>12</v>
      </c>
      <c r="N2238" s="324">
        <v>12</v>
      </c>
      <c r="O2238" s="324">
        <v>6</v>
      </c>
      <c r="P2238" s="324">
        <v>101</v>
      </c>
      <c r="Q2238" s="324" t="s">
        <v>293</v>
      </c>
      <c r="R2238" s="324">
        <v>1</v>
      </c>
      <c r="S2238" s="324">
        <v>0</v>
      </c>
      <c r="T2238" s="324">
        <v>500</v>
      </c>
      <c r="U2238" s="324">
        <v>1.1399999999999999</v>
      </c>
      <c r="V2238" s="324">
        <v>0</v>
      </c>
      <c r="W2238" s="324">
        <v>1.0935E-6</v>
      </c>
      <c r="X2238" s="324">
        <v>37.037037037037038</v>
      </c>
      <c r="Y2238" s="324">
        <v>0.72</v>
      </c>
      <c r="Z2238" s="324">
        <v>2.1</v>
      </c>
      <c r="AA2238" s="324">
        <v>1.0935E-6</v>
      </c>
      <c r="AB2238" s="324">
        <v>37.037037037037038</v>
      </c>
      <c r="AC2238" s="324">
        <v>0.72</v>
      </c>
      <c r="AD2238" s="324">
        <v>2.1</v>
      </c>
      <c r="AE2238" s="324">
        <v>1.0935E-6</v>
      </c>
      <c r="AF2238" s="324">
        <v>37.037037037037038</v>
      </c>
      <c r="AG2238" s="324">
        <v>0.72</v>
      </c>
      <c r="AH2238" s="324">
        <v>2.1</v>
      </c>
      <c r="AI2238" s="324">
        <v>0</v>
      </c>
      <c r="AJ2238" s="324">
        <v>0</v>
      </c>
      <c r="AK2238" s="324">
        <v>0</v>
      </c>
      <c r="AL2238" s="324">
        <v>0</v>
      </c>
      <c r="AM2238" s="396">
        <v>0</v>
      </c>
      <c r="AN2238" s="324">
        <v>0</v>
      </c>
      <c r="AO2238" s="324">
        <v>1000000000</v>
      </c>
      <c r="AP2238" s="324">
        <v>0</v>
      </c>
      <c r="AQ2238" s="324">
        <v>0</v>
      </c>
      <c r="AR2238" s="324">
        <v>0</v>
      </c>
      <c r="AS2238" s="324">
        <v>744771122</v>
      </c>
      <c r="AT2238" s="324">
        <v>0</v>
      </c>
      <c r="AU2238" s="324">
        <v>0</v>
      </c>
      <c r="AV2238" s="324">
        <v>0</v>
      </c>
      <c r="AW2238" s="311"/>
      <c r="AX2238" s="311"/>
      <c r="AY2238" s="311"/>
      <c r="AZ2238" s="311"/>
      <c r="BA2238" s="311"/>
      <c r="BB2238" s="311"/>
      <c r="BC2238" s="311"/>
      <c r="BD2238" s="311"/>
      <c r="BE2238" s="311"/>
      <c r="BF2238" s="311"/>
      <c r="BG2238" s="311"/>
      <c r="BH2238" s="311"/>
      <c r="BI2238" s="311"/>
      <c r="BJ2238" s="311"/>
      <c r="BK2238" s="311"/>
      <c r="BL2238" s="311"/>
      <c r="BM2238" s="311"/>
      <c r="BN2238" s="311"/>
      <c r="BO2238" s="311"/>
      <c r="BP2238" s="311"/>
      <c r="BQ2238" s="311"/>
      <c r="BR2238" s="311"/>
      <c r="BS2238" s="311"/>
      <c r="BT2238" s="311"/>
      <c r="BU2238" s="311"/>
      <c r="BV2238" s="311"/>
      <c r="BW2238" s="311"/>
      <c r="BX2238" s="311"/>
      <c r="BY2238" s="311"/>
      <c r="BZ2238" s="311"/>
      <c r="CA2238" s="311"/>
      <c r="CB2238" s="311"/>
      <c r="CC2238" s="311"/>
      <c r="CD2238" s="311"/>
      <c r="CE2238" s="311"/>
      <c r="CF2238" s="311"/>
      <c r="CG2238" s="311"/>
      <c r="CH2238" s="311"/>
      <c r="CI2238" s="311"/>
      <c r="CJ2238" s="311"/>
      <c r="CK2238" s="311"/>
      <c r="CL2238" s="311"/>
      <c r="CM2238" s="311"/>
      <c r="CN2238" s="311"/>
      <c r="CO2238" s="311"/>
      <c r="CP2238" s="311"/>
      <c r="CQ2238" s="311"/>
      <c r="CR2238" s="311"/>
      <c r="CS2238" s="311"/>
      <c r="CT2238" s="311"/>
      <c r="CU2238" s="311"/>
      <c r="CV2238" s="311"/>
      <c r="CW2238" s="311"/>
      <c r="CX2238" s="311"/>
      <c r="CY2238" s="311"/>
    </row>
    <row r="2239" spans="1:103" s="390" customFormat="1">
      <c r="A2239" s="324" t="s">
        <v>2347</v>
      </c>
      <c r="B2239" s="324">
        <v>744771127</v>
      </c>
      <c r="C2239" s="324">
        <v>27</v>
      </c>
      <c r="D2239" s="324">
        <v>20</v>
      </c>
      <c r="E2239" s="395">
        <v>5.0800000000000005E-2</v>
      </c>
      <c r="F2239" s="324">
        <v>0</v>
      </c>
      <c r="G2239" s="324">
        <v>3.55</v>
      </c>
      <c r="H2239" s="324">
        <v>0.9</v>
      </c>
      <c r="I2239" s="324">
        <v>2.97</v>
      </c>
      <c r="J2239" s="326">
        <v>40</v>
      </c>
      <c r="K2239" s="326">
        <v>125</v>
      </c>
      <c r="L2239" s="326">
        <v>1</v>
      </c>
      <c r="M2239" s="324">
        <v>12</v>
      </c>
      <c r="N2239" s="324">
        <v>12</v>
      </c>
      <c r="O2239" s="324">
        <v>6</v>
      </c>
      <c r="P2239" s="324">
        <v>101</v>
      </c>
      <c r="Q2239" s="324" t="s">
        <v>293</v>
      </c>
      <c r="R2239" s="324">
        <v>1</v>
      </c>
      <c r="S2239" s="324">
        <v>0</v>
      </c>
      <c r="T2239" s="324">
        <v>500</v>
      </c>
      <c r="U2239" s="324">
        <v>1.1399999999999999</v>
      </c>
      <c r="V2239" s="324">
        <v>0</v>
      </c>
      <c r="W2239" s="324">
        <v>1.0935E-6</v>
      </c>
      <c r="X2239" s="324">
        <v>40.54054054054054</v>
      </c>
      <c r="Y2239" s="324">
        <v>0.72</v>
      </c>
      <c r="Z2239" s="324">
        <v>2.1</v>
      </c>
      <c r="AA2239" s="324">
        <v>1.0935E-6</v>
      </c>
      <c r="AB2239" s="324">
        <v>40.54054054054054</v>
      </c>
      <c r="AC2239" s="324">
        <v>0.72</v>
      </c>
      <c r="AD2239" s="324">
        <v>2.1</v>
      </c>
      <c r="AE2239" s="324">
        <v>1.0935E-6</v>
      </c>
      <c r="AF2239" s="324">
        <v>40.54054054054054</v>
      </c>
      <c r="AG2239" s="324">
        <v>0.72</v>
      </c>
      <c r="AH2239" s="324">
        <v>2.1</v>
      </c>
      <c r="AI2239" s="324">
        <v>0</v>
      </c>
      <c r="AJ2239" s="324">
        <v>0</v>
      </c>
      <c r="AK2239" s="324">
        <v>0</v>
      </c>
      <c r="AL2239" s="324">
        <v>0</v>
      </c>
      <c r="AM2239" s="396">
        <v>0</v>
      </c>
      <c r="AN2239" s="324">
        <v>0</v>
      </c>
      <c r="AO2239" s="324">
        <v>1000000000</v>
      </c>
      <c r="AP2239" s="324">
        <v>0</v>
      </c>
      <c r="AQ2239" s="324">
        <v>0</v>
      </c>
      <c r="AR2239" s="324">
        <v>0</v>
      </c>
      <c r="AS2239" s="324">
        <v>744771127</v>
      </c>
      <c r="AT2239" s="324">
        <v>0</v>
      </c>
      <c r="AU2239" s="324">
        <v>0</v>
      </c>
      <c r="AV2239" s="324">
        <v>0</v>
      </c>
      <c r="AW2239" s="311"/>
      <c r="AX2239" s="311"/>
      <c r="AY2239" s="311"/>
      <c r="AZ2239" s="311"/>
      <c r="BA2239" s="311"/>
      <c r="BB2239" s="311"/>
      <c r="BC2239" s="311"/>
      <c r="BD2239" s="311"/>
      <c r="BE2239" s="311"/>
      <c r="BF2239" s="311"/>
      <c r="BG2239" s="311"/>
      <c r="BH2239" s="311"/>
      <c r="BI2239" s="311"/>
      <c r="BJ2239" s="311"/>
      <c r="BK2239" s="311"/>
      <c r="BL2239" s="311"/>
      <c r="BM2239" s="311"/>
      <c r="BN2239" s="311"/>
      <c r="BO2239" s="311"/>
      <c r="BP2239" s="311"/>
      <c r="BQ2239" s="311"/>
      <c r="BR2239" s="311"/>
      <c r="BS2239" s="311"/>
      <c r="BT2239" s="311"/>
      <c r="BU2239" s="311"/>
      <c r="BV2239" s="311"/>
      <c r="BW2239" s="311"/>
      <c r="BX2239" s="311"/>
      <c r="BY2239" s="311"/>
      <c r="BZ2239" s="311"/>
      <c r="CA2239" s="311"/>
      <c r="CB2239" s="311"/>
      <c r="CC2239" s="311"/>
      <c r="CD2239" s="311"/>
      <c r="CE2239" s="311"/>
      <c r="CF2239" s="311"/>
      <c r="CG2239" s="311"/>
      <c r="CH2239" s="311"/>
      <c r="CI2239" s="311"/>
      <c r="CJ2239" s="311"/>
      <c r="CK2239" s="311"/>
      <c r="CL2239" s="311"/>
      <c r="CM2239" s="311"/>
      <c r="CN2239" s="311"/>
      <c r="CO2239" s="311"/>
      <c r="CP2239" s="311"/>
      <c r="CQ2239" s="311"/>
      <c r="CR2239" s="311"/>
      <c r="CS2239" s="311"/>
      <c r="CT2239" s="311"/>
      <c r="CU2239" s="311"/>
      <c r="CV2239" s="311"/>
      <c r="CW2239" s="311"/>
      <c r="CX2239" s="311"/>
      <c r="CY2239" s="311"/>
    </row>
    <row r="2240" spans="1:103" s="390" customFormat="1">
      <c r="A2240" s="324" t="s">
        <v>2347</v>
      </c>
      <c r="B2240" s="324">
        <v>744771133</v>
      </c>
      <c r="C2240" s="324">
        <v>33</v>
      </c>
      <c r="D2240" s="324">
        <v>20</v>
      </c>
      <c r="E2240" s="395">
        <v>5.6840000000000002E-2</v>
      </c>
      <c r="F2240" s="324">
        <v>0</v>
      </c>
      <c r="G2240" s="324">
        <v>3</v>
      </c>
      <c r="H2240" s="324">
        <v>0.9</v>
      </c>
      <c r="I2240" s="324">
        <v>2.68</v>
      </c>
      <c r="J2240" s="326">
        <v>40</v>
      </c>
      <c r="K2240" s="326">
        <v>125</v>
      </c>
      <c r="L2240" s="326">
        <v>1</v>
      </c>
      <c r="M2240" s="324">
        <v>12</v>
      </c>
      <c r="N2240" s="324">
        <v>12</v>
      </c>
      <c r="O2240" s="324">
        <v>6</v>
      </c>
      <c r="P2240" s="324">
        <v>101</v>
      </c>
      <c r="Q2240" s="324" t="s">
        <v>293</v>
      </c>
      <c r="R2240" s="324">
        <v>1</v>
      </c>
      <c r="S2240" s="324">
        <v>0</v>
      </c>
      <c r="T2240" s="324">
        <v>500</v>
      </c>
      <c r="U2240" s="324">
        <v>1.1399999999999999</v>
      </c>
      <c r="V2240" s="324">
        <v>0</v>
      </c>
      <c r="W2240" s="324">
        <v>1.0935E-6</v>
      </c>
      <c r="X2240" s="324">
        <v>44.715447154471548</v>
      </c>
      <c r="Y2240" s="324">
        <v>0.72</v>
      </c>
      <c r="Z2240" s="324">
        <v>2.1</v>
      </c>
      <c r="AA2240" s="324">
        <v>1.0935E-6</v>
      </c>
      <c r="AB2240" s="324">
        <v>44.715447154471548</v>
      </c>
      <c r="AC2240" s="324">
        <v>0.72</v>
      </c>
      <c r="AD2240" s="324">
        <v>2.1</v>
      </c>
      <c r="AE2240" s="324">
        <v>1.0935E-6</v>
      </c>
      <c r="AF2240" s="324">
        <v>44.715447154471548</v>
      </c>
      <c r="AG2240" s="324">
        <v>0.72</v>
      </c>
      <c r="AH2240" s="324">
        <v>2.1</v>
      </c>
      <c r="AI2240" s="324">
        <v>0</v>
      </c>
      <c r="AJ2240" s="324">
        <v>0</v>
      </c>
      <c r="AK2240" s="324">
        <v>0</v>
      </c>
      <c r="AL2240" s="324">
        <v>0</v>
      </c>
      <c r="AM2240" s="396">
        <v>0</v>
      </c>
      <c r="AN2240" s="324">
        <v>0</v>
      </c>
      <c r="AO2240" s="324">
        <v>1000000000</v>
      </c>
      <c r="AP2240" s="324">
        <v>0</v>
      </c>
      <c r="AQ2240" s="324">
        <v>0</v>
      </c>
      <c r="AR2240" s="324">
        <v>0</v>
      </c>
      <c r="AS2240" s="324">
        <v>744771133</v>
      </c>
      <c r="AT2240" s="324">
        <v>0</v>
      </c>
      <c r="AU2240" s="324">
        <v>0</v>
      </c>
      <c r="AV2240" s="324">
        <v>0</v>
      </c>
      <c r="AW2240" s="311"/>
      <c r="AX2240" s="311"/>
      <c r="AY2240" s="311"/>
      <c r="AZ2240" s="311"/>
      <c r="BA2240" s="311"/>
      <c r="BB2240" s="311"/>
      <c r="BC2240" s="311"/>
      <c r="BD2240" s="311"/>
      <c r="BE2240" s="311"/>
      <c r="BF2240" s="311"/>
      <c r="BG2240" s="311"/>
      <c r="BH2240" s="311"/>
      <c r="BI2240" s="311"/>
      <c r="BJ2240" s="311"/>
      <c r="BK2240" s="311"/>
      <c r="BL2240" s="311"/>
      <c r="BM2240" s="311"/>
      <c r="BN2240" s="311"/>
      <c r="BO2240" s="311"/>
      <c r="BP2240" s="311"/>
      <c r="BQ2240" s="311"/>
      <c r="BR2240" s="311"/>
      <c r="BS2240" s="311"/>
      <c r="BT2240" s="311"/>
      <c r="BU2240" s="311"/>
      <c r="BV2240" s="311"/>
      <c r="BW2240" s="311"/>
      <c r="BX2240" s="311"/>
      <c r="BY2240" s="311"/>
      <c r="BZ2240" s="311"/>
      <c r="CA2240" s="311"/>
      <c r="CB2240" s="311"/>
      <c r="CC2240" s="311"/>
      <c r="CD2240" s="311"/>
      <c r="CE2240" s="311"/>
      <c r="CF2240" s="311"/>
      <c r="CG2240" s="311"/>
      <c r="CH2240" s="311"/>
      <c r="CI2240" s="311"/>
      <c r="CJ2240" s="311"/>
      <c r="CK2240" s="311"/>
      <c r="CL2240" s="311"/>
      <c r="CM2240" s="311"/>
      <c r="CN2240" s="311"/>
      <c r="CO2240" s="311"/>
      <c r="CP2240" s="311"/>
      <c r="CQ2240" s="311"/>
      <c r="CR2240" s="311"/>
      <c r="CS2240" s="311"/>
      <c r="CT2240" s="311"/>
      <c r="CU2240" s="311"/>
      <c r="CV2240" s="311"/>
      <c r="CW2240" s="311"/>
      <c r="CX2240" s="311"/>
      <c r="CY2240" s="311"/>
    </row>
    <row r="2241" spans="1:103" s="390" customFormat="1">
      <c r="A2241" s="324" t="s">
        <v>2347</v>
      </c>
      <c r="B2241" s="324">
        <v>744771139</v>
      </c>
      <c r="C2241" s="324">
        <v>39</v>
      </c>
      <c r="D2241" s="324">
        <v>20</v>
      </c>
      <c r="E2241" s="395">
        <v>6.7830000000000001E-2</v>
      </c>
      <c r="F2241" s="324">
        <v>0</v>
      </c>
      <c r="G2241" s="324">
        <v>2.74</v>
      </c>
      <c r="H2241" s="324">
        <v>0.9</v>
      </c>
      <c r="I2241" s="324">
        <v>2.4900000000000002</v>
      </c>
      <c r="J2241" s="326">
        <v>40</v>
      </c>
      <c r="K2241" s="326">
        <v>125</v>
      </c>
      <c r="L2241" s="326">
        <v>1</v>
      </c>
      <c r="M2241" s="324">
        <v>12</v>
      </c>
      <c r="N2241" s="324">
        <v>12</v>
      </c>
      <c r="O2241" s="324">
        <v>6</v>
      </c>
      <c r="P2241" s="324">
        <v>101</v>
      </c>
      <c r="Q2241" s="324" t="s">
        <v>293</v>
      </c>
      <c r="R2241" s="324">
        <v>1</v>
      </c>
      <c r="S2241" s="324">
        <v>0</v>
      </c>
      <c r="T2241" s="324">
        <v>500</v>
      </c>
      <c r="U2241" s="324">
        <v>1.1399999999999999</v>
      </c>
      <c r="V2241" s="324">
        <v>0</v>
      </c>
      <c r="W2241" s="324">
        <v>1.0935E-6</v>
      </c>
      <c r="X2241" s="324">
        <v>48.148148148148152</v>
      </c>
      <c r="Y2241" s="324">
        <v>0.72</v>
      </c>
      <c r="Z2241" s="324">
        <v>2.1</v>
      </c>
      <c r="AA2241" s="324">
        <v>1.0935E-6</v>
      </c>
      <c r="AB2241" s="324">
        <v>48.148148148148152</v>
      </c>
      <c r="AC2241" s="324">
        <v>0.72</v>
      </c>
      <c r="AD2241" s="324">
        <v>2.1</v>
      </c>
      <c r="AE2241" s="324">
        <v>1.0935E-6</v>
      </c>
      <c r="AF2241" s="324">
        <v>48.148148148148152</v>
      </c>
      <c r="AG2241" s="324">
        <v>0.72</v>
      </c>
      <c r="AH2241" s="324">
        <v>2.1</v>
      </c>
      <c r="AI2241" s="324">
        <v>0</v>
      </c>
      <c r="AJ2241" s="324">
        <v>0</v>
      </c>
      <c r="AK2241" s="324">
        <v>0</v>
      </c>
      <c r="AL2241" s="324">
        <v>0</v>
      </c>
      <c r="AM2241" s="396">
        <v>0</v>
      </c>
      <c r="AN2241" s="324">
        <v>0</v>
      </c>
      <c r="AO2241" s="324">
        <v>1000000000</v>
      </c>
      <c r="AP2241" s="324">
        <v>0</v>
      </c>
      <c r="AQ2241" s="324">
        <v>0</v>
      </c>
      <c r="AR2241" s="324">
        <v>0</v>
      </c>
      <c r="AS2241" s="324">
        <v>744771139</v>
      </c>
      <c r="AT2241" s="324">
        <v>0</v>
      </c>
      <c r="AU2241" s="324">
        <v>0</v>
      </c>
      <c r="AV2241" s="324">
        <v>0</v>
      </c>
      <c r="AW2241" s="311"/>
      <c r="AX2241" s="311"/>
      <c r="AY2241" s="311"/>
      <c r="AZ2241" s="311"/>
      <c r="BA2241" s="311"/>
      <c r="BB2241" s="311"/>
      <c r="BC2241" s="311"/>
      <c r="BD2241" s="311"/>
      <c r="BE2241" s="311"/>
      <c r="BF2241" s="311"/>
      <c r="BG2241" s="311"/>
      <c r="BH2241" s="311"/>
      <c r="BI2241" s="311"/>
      <c r="BJ2241" s="311"/>
      <c r="BK2241" s="311"/>
      <c r="BL2241" s="311"/>
      <c r="BM2241" s="311"/>
      <c r="BN2241" s="311"/>
      <c r="BO2241" s="311"/>
      <c r="BP2241" s="311"/>
      <c r="BQ2241" s="311"/>
      <c r="BR2241" s="311"/>
      <c r="BS2241" s="311"/>
      <c r="BT2241" s="311"/>
      <c r="BU2241" s="311"/>
      <c r="BV2241" s="311"/>
      <c r="BW2241" s="311"/>
      <c r="BX2241" s="311"/>
      <c r="BY2241" s="311"/>
      <c r="BZ2241" s="311"/>
      <c r="CA2241" s="311"/>
      <c r="CB2241" s="311"/>
      <c r="CC2241" s="311"/>
      <c r="CD2241" s="311"/>
      <c r="CE2241" s="311"/>
      <c r="CF2241" s="311"/>
      <c r="CG2241" s="311"/>
      <c r="CH2241" s="311"/>
      <c r="CI2241" s="311"/>
      <c r="CJ2241" s="311"/>
      <c r="CK2241" s="311"/>
      <c r="CL2241" s="311"/>
      <c r="CM2241" s="311"/>
      <c r="CN2241" s="311"/>
      <c r="CO2241" s="311"/>
      <c r="CP2241" s="311"/>
      <c r="CQ2241" s="311"/>
      <c r="CR2241" s="311"/>
      <c r="CS2241" s="311"/>
      <c r="CT2241" s="311"/>
      <c r="CU2241" s="311"/>
      <c r="CV2241" s="311"/>
      <c r="CW2241" s="311"/>
      <c r="CX2241" s="311"/>
      <c r="CY2241" s="311"/>
    </row>
    <row r="2242" spans="1:103" s="390" customFormat="1">
      <c r="A2242" s="324" t="s">
        <v>2347</v>
      </c>
      <c r="B2242" s="324">
        <v>744771147</v>
      </c>
      <c r="C2242" s="324">
        <v>47</v>
      </c>
      <c r="D2242" s="324">
        <v>20</v>
      </c>
      <c r="E2242" s="395">
        <v>7.4880000000000002E-2</v>
      </c>
      <c r="F2242" s="324">
        <v>0</v>
      </c>
      <c r="G2242" s="324">
        <v>2.6</v>
      </c>
      <c r="H2242" s="324">
        <v>0.9</v>
      </c>
      <c r="I2242" s="324">
        <v>2.21</v>
      </c>
      <c r="J2242" s="326">
        <v>40</v>
      </c>
      <c r="K2242" s="326">
        <v>125</v>
      </c>
      <c r="L2242" s="326">
        <v>1</v>
      </c>
      <c r="M2242" s="324">
        <v>12</v>
      </c>
      <c r="N2242" s="324">
        <v>12</v>
      </c>
      <c r="O2242" s="324">
        <v>6</v>
      </c>
      <c r="P2242" s="324">
        <v>101</v>
      </c>
      <c r="Q2242" s="324" t="s">
        <v>293</v>
      </c>
      <c r="R2242" s="324">
        <v>1</v>
      </c>
      <c r="S2242" s="324">
        <v>0</v>
      </c>
      <c r="T2242" s="324">
        <v>500</v>
      </c>
      <c r="U2242" s="324">
        <v>1.1399999999999999</v>
      </c>
      <c r="V2242" s="324">
        <v>0</v>
      </c>
      <c r="W2242" s="324">
        <v>1.0935E-6</v>
      </c>
      <c r="X2242" s="324">
        <v>53.287981859410429</v>
      </c>
      <c r="Y2242" s="324">
        <v>0.72</v>
      </c>
      <c r="Z2242" s="324">
        <v>2.1</v>
      </c>
      <c r="AA2242" s="324">
        <v>1.0935E-6</v>
      </c>
      <c r="AB2242" s="324">
        <v>53.287981859410429</v>
      </c>
      <c r="AC2242" s="324">
        <v>0.72</v>
      </c>
      <c r="AD2242" s="324">
        <v>2.1</v>
      </c>
      <c r="AE2242" s="324">
        <v>1.0935E-6</v>
      </c>
      <c r="AF2242" s="324">
        <v>53.287981859410429</v>
      </c>
      <c r="AG2242" s="324">
        <v>0.72</v>
      </c>
      <c r="AH2242" s="324">
        <v>2.1</v>
      </c>
      <c r="AI2242" s="324">
        <v>0</v>
      </c>
      <c r="AJ2242" s="324">
        <v>0</v>
      </c>
      <c r="AK2242" s="324">
        <v>0</v>
      </c>
      <c r="AL2242" s="324">
        <v>0</v>
      </c>
      <c r="AM2242" s="396">
        <v>0</v>
      </c>
      <c r="AN2242" s="324">
        <v>0</v>
      </c>
      <c r="AO2242" s="324">
        <v>1000000000</v>
      </c>
      <c r="AP2242" s="324">
        <v>0</v>
      </c>
      <c r="AQ2242" s="324">
        <v>0</v>
      </c>
      <c r="AR2242" s="324">
        <v>0</v>
      </c>
      <c r="AS2242" s="324">
        <v>744771147</v>
      </c>
      <c r="AT2242" s="324">
        <v>0</v>
      </c>
      <c r="AU2242" s="324">
        <v>0</v>
      </c>
      <c r="AV2242" s="324">
        <v>0</v>
      </c>
      <c r="AW2242" s="311"/>
      <c r="AX2242" s="311"/>
      <c r="AY2242" s="311"/>
      <c r="AZ2242" s="311"/>
      <c r="BA2242" s="311"/>
      <c r="BB2242" s="311"/>
      <c r="BC2242" s="311"/>
      <c r="BD2242" s="311"/>
      <c r="BE2242" s="311"/>
      <c r="BF2242" s="311"/>
      <c r="BG2242" s="311"/>
      <c r="BH2242" s="311"/>
      <c r="BI2242" s="311"/>
      <c r="BJ2242" s="311"/>
      <c r="BK2242" s="311"/>
      <c r="BL2242" s="311"/>
      <c r="BM2242" s="311"/>
      <c r="BN2242" s="311"/>
      <c r="BO2242" s="311"/>
      <c r="BP2242" s="311"/>
      <c r="BQ2242" s="311"/>
      <c r="BR2242" s="311"/>
      <c r="BS2242" s="311"/>
      <c r="BT2242" s="311"/>
      <c r="BU2242" s="311"/>
      <c r="BV2242" s="311"/>
      <c r="BW2242" s="311"/>
      <c r="BX2242" s="311"/>
      <c r="BY2242" s="311"/>
      <c r="BZ2242" s="311"/>
      <c r="CA2242" s="311"/>
      <c r="CB2242" s="311"/>
      <c r="CC2242" s="311"/>
      <c r="CD2242" s="311"/>
      <c r="CE2242" s="311"/>
      <c r="CF2242" s="311"/>
      <c r="CG2242" s="311"/>
      <c r="CH2242" s="311"/>
      <c r="CI2242" s="311"/>
      <c r="CJ2242" s="311"/>
      <c r="CK2242" s="311"/>
      <c r="CL2242" s="311"/>
      <c r="CM2242" s="311"/>
      <c r="CN2242" s="311"/>
      <c r="CO2242" s="311"/>
      <c r="CP2242" s="311"/>
      <c r="CQ2242" s="311"/>
      <c r="CR2242" s="311"/>
      <c r="CS2242" s="311"/>
      <c r="CT2242" s="311"/>
      <c r="CU2242" s="311"/>
      <c r="CV2242" s="311"/>
      <c r="CW2242" s="311"/>
      <c r="CX2242" s="311"/>
      <c r="CY2242" s="311"/>
    </row>
    <row r="2243" spans="1:103" s="390" customFormat="1">
      <c r="A2243" s="324" t="s">
        <v>2347</v>
      </c>
      <c r="B2243" s="324">
        <v>744771156</v>
      </c>
      <c r="C2243" s="324">
        <v>56</v>
      </c>
      <c r="D2243" s="324">
        <v>20</v>
      </c>
      <c r="E2243" s="395">
        <v>0.10962</v>
      </c>
      <c r="F2243" s="324">
        <v>0</v>
      </c>
      <c r="G2243" s="324">
        <v>2.35</v>
      </c>
      <c r="H2243" s="324">
        <v>0.9</v>
      </c>
      <c r="I2243" s="324">
        <v>2.0099999999999998</v>
      </c>
      <c r="J2243" s="326">
        <v>40</v>
      </c>
      <c r="K2243" s="326">
        <v>125</v>
      </c>
      <c r="L2243" s="326">
        <v>1</v>
      </c>
      <c r="M2243" s="324">
        <v>12</v>
      </c>
      <c r="N2243" s="324">
        <v>12</v>
      </c>
      <c r="O2243" s="324">
        <v>6</v>
      </c>
      <c r="P2243" s="324">
        <v>101</v>
      </c>
      <c r="Q2243" s="324" t="s">
        <v>293</v>
      </c>
      <c r="R2243" s="324">
        <v>1</v>
      </c>
      <c r="S2243" s="324">
        <v>0</v>
      </c>
      <c r="T2243" s="324">
        <v>500</v>
      </c>
      <c r="U2243" s="324">
        <v>1.1399999999999999</v>
      </c>
      <c r="V2243" s="324">
        <v>0</v>
      </c>
      <c r="W2243" s="324">
        <v>1.0935E-6</v>
      </c>
      <c r="X2243" s="324">
        <v>58.700209643605874</v>
      </c>
      <c r="Y2243" s="324">
        <v>0.72</v>
      </c>
      <c r="Z2243" s="324">
        <v>2.1</v>
      </c>
      <c r="AA2243" s="324">
        <v>1.0935E-6</v>
      </c>
      <c r="AB2243" s="324">
        <v>58.700209643605874</v>
      </c>
      <c r="AC2243" s="324">
        <v>0.72</v>
      </c>
      <c r="AD2243" s="324">
        <v>2.1</v>
      </c>
      <c r="AE2243" s="324">
        <v>1.0935E-6</v>
      </c>
      <c r="AF2243" s="324">
        <v>58.700209643605874</v>
      </c>
      <c r="AG2243" s="324">
        <v>0.72</v>
      </c>
      <c r="AH2243" s="324">
        <v>2.1</v>
      </c>
      <c r="AI2243" s="324">
        <v>0</v>
      </c>
      <c r="AJ2243" s="324">
        <v>0</v>
      </c>
      <c r="AK2243" s="324">
        <v>0</v>
      </c>
      <c r="AL2243" s="324">
        <v>0</v>
      </c>
      <c r="AM2243" s="396">
        <v>0</v>
      </c>
      <c r="AN2243" s="324">
        <v>0</v>
      </c>
      <c r="AO2243" s="324">
        <v>1000000000</v>
      </c>
      <c r="AP2243" s="324">
        <v>0</v>
      </c>
      <c r="AQ2243" s="324">
        <v>0</v>
      </c>
      <c r="AR2243" s="324">
        <v>0</v>
      </c>
      <c r="AS2243" s="324">
        <v>744771156</v>
      </c>
      <c r="AT2243" s="324">
        <v>0</v>
      </c>
      <c r="AU2243" s="324">
        <v>0</v>
      </c>
      <c r="AV2243" s="324">
        <v>0</v>
      </c>
      <c r="AW2243" s="311"/>
      <c r="AX2243" s="311"/>
      <c r="AY2243" s="311"/>
      <c r="AZ2243" s="311"/>
      <c r="BA2243" s="311"/>
      <c r="BB2243" s="311"/>
      <c r="BC2243" s="311"/>
      <c r="BD2243" s="311"/>
      <c r="BE2243" s="311"/>
      <c r="BF2243" s="311"/>
      <c r="BG2243" s="311"/>
      <c r="BH2243" s="311"/>
      <c r="BI2243" s="311"/>
      <c r="BJ2243" s="311"/>
      <c r="BK2243" s="311"/>
      <c r="BL2243" s="311"/>
      <c r="BM2243" s="311"/>
      <c r="BN2243" s="311"/>
      <c r="BO2243" s="311"/>
      <c r="BP2243" s="311"/>
      <c r="BQ2243" s="311"/>
      <c r="BR2243" s="311"/>
      <c r="BS2243" s="311"/>
      <c r="BT2243" s="311"/>
      <c r="BU2243" s="311"/>
      <c r="BV2243" s="311"/>
      <c r="BW2243" s="311"/>
      <c r="BX2243" s="311"/>
      <c r="BY2243" s="311"/>
      <c r="BZ2243" s="311"/>
      <c r="CA2243" s="311"/>
      <c r="CB2243" s="311"/>
      <c r="CC2243" s="311"/>
      <c r="CD2243" s="311"/>
      <c r="CE2243" s="311"/>
      <c r="CF2243" s="311"/>
      <c r="CG2243" s="311"/>
      <c r="CH2243" s="311"/>
      <c r="CI2243" s="311"/>
      <c r="CJ2243" s="311"/>
      <c r="CK2243" s="311"/>
      <c r="CL2243" s="311"/>
      <c r="CM2243" s="311"/>
      <c r="CN2243" s="311"/>
      <c r="CO2243" s="311"/>
      <c r="CP2243" s="311"/>
      <c r="CQ2243" s="311"/>
      <c r="CR2243" s="311"/>
      <c r="CS2243" s="311"/>
      <c r="CT2243" s="311"/>
      <c r="CU2243" s="311"/>
      <c r="CV2243" s="311"/>
      <c r="CW2243" s="311"/>
      <c r="CX2243" s="311"/>
      <c r="CY2243" s="311"/>
    </row>
    <row r="2244" spans="1:103" s="390" customFormat="1">
      <c r="A2244" s="324" t="s">
        <v>2347</v>
      </c>
      <c r="B2244" s="324">
        <v>744771168</v>
      </c>
      <c r="C2244" s="324">
        <v>68</v>
      </c>
      <c r="D2244" s="324">
        <v>20</v>
      </c>
      <c r="E2244" s="395">
        <v>0.12</v>
      </c>
      <c r="F2244" s="324">
        <v>0</v>
      </c>
      <c r="G2244" s="324">
        <v>2.19</v>
      </c>
      <c r="H2244" s="324">
        <v>0.9</v>
      </c>
      <c r="I2244" s="324">
        <v>1.91</v>
      </c>
      <c r="J2244" s="326">
        <v>40</v>
      </c>
      <c r="K2244" s="326">
        <v>125</v>
      </c>
      <c r="L2244" s="326">
        <v>1</v>
      </c>
      <c r="M2244" s="324">
        <v>12</v>
      </c>
      <c r="N2244" s="324">
        <v>12</v>
      </c>
      <c r="O2244" s="324">
        <v>6</v>
      </c>
      <c r="P2244" s="324">
        <v>101</v>
      </c>
      <c r="Q2244" s="324" t="s">
        <v>293</v>
      </c>
      <c r="R2244" s="324">
        <v>1</v>
      </c>
      <c r="S2244" s="324">
        <v>0</v>
      </c>
      <c r="T2244" s="324">
        <v>500</v>
      </c>
      <c r="U2244" s="324">
        <v>1.1399999999999999</v>
      </c>
      <c r="V2244" s="324">
        <v>0</v>
      </c>
      <c r="W2244" s="324">
        <v>1.0935E-6</v>
      </c>
      <c r="X2244" s="324">
        <v>64.030131826742007</v>
      </c>
      <c r="Y2244" s="324">
        <v>0.72</v>
      </c>
      <c r="Z2244" s="324">
        <v>2.1</v>
      </c>
      <c r="AA2244" s="324">
        <v>1.0935E-6</v>
      </c>
      <c r="AB2244" s="324">
        <v>64.030131826742007</v>
      </c>
      <c r="AC2244" s="324">
        <v>0.72</v>
      </c>
      <c r="AD2244" s="324">
        <v>2.1</v>
      </c>
      <c r="AE2244" s="324">
        <v>1.0935E-6</v>
      </c>
      <c r="AF2244" s="324">
        <v>64.030131826742007</v>
      </c>
      <c r="AG2244" s="324">
        <v>0.72</v>
      </c>
      <c r="AH2244" s="324">
        <v>2.1</v>
      </c>
      <c r="AI2244" s="324">
        <v>0</v>
      </c>
      <c r="AJ2244" s="324">
        <v>0</v>
      </c>
      <c r="AK2244" s="324">
        <v>0</v>
      </c>
      <c r="AL2244" s="324">
        <v>0</v>
      </c>
      <c r="AM2244" s="396">
        <v>0</v>
      </c>
      <c r="AN2244" s="324">
        <v>0</v>
      </c>
      <c r="AO2244" s="324">
        <v>1000000000</v>
      </c>
      <c r="AP2244" s="324">
        <v>0</v>
      </c>
      <c r="AQ2244" s="324">
        <v>0</v>
      </c>
      <c r="AR2244" s="324">
        <v>0</v>
      </c>
      <c r="AS2244" s="324">
        <v>744771168</v>
      </c>
      <c r="AT2244" s="324">
        <v>0</v>
      </c>
      <c r="AU2244" s="324">
        <v>0</v>
      </c>
      <c r="AV2244" s="324">
        <v>0</v>
      </c>
      <c r="AW2244" s="311"/>
      <c r="AX2244" s="311"/>
      <c r="AY2244" s="311"/>
      <c r="AZ2244" s="311"/>
      <c r="BA2244" s="311"/>
      <c r="BB2244" s="311"/>
      <c r="BC2244" s="311"/>
      <c r="BD2244" s="311"/>
      <c r="BE2244" s="311"/>
      <c r="BF2244" s="311"/>
      <c r="BG2244" s="311"/>
      <c r="BH2244" s="311"/>
      <c r="BI2244" s="311"/>
      <c r="BJ2244" s="311"/>
      <c r="BK2244" s="311"/>
      <c r="BL2244" s="311"/>
      <c r="BM2244" s="311"/>
      <c r="BN2244" s="311"/>
      <c r="BO2244" s="311"/>
      <c r="BP2244" s="311"/>
      <c r="BQ2244" s="311"/>
      <c r="BR2244" s="311"/>
      <c r="BS2244" s="311"/>
      <c r="BT2244" s="311"/>
      <c r="BU2244" s="311"/>
      <c r="BV2244" s="311"/>
      <c r="BW2244" s="311"/>
      <c r="BX2244" s="311"/>
      <c r="BY2244" s="311"/>
      <c r="BZ2244" s="311"/>
      <c r="CA2244" s="311"/>
      <c r="CB2244" s="311"/>
      <c r="CC2244" s="311"/>
      <c r="CD2244" s="311"/>
      <c r="CE2244" s="311"/>
      <c r="CF2244" s="311"/>
      <c r="CG2244" s="311"/>
      <c r="CH2244" s="311"/>
      <c r="CI2244" s="311"/>
      <c r="CJ2244" s="311"/>
      <c r="CK2244" s="311"/>
      <c r="CL2244" s="311"/>
      <c r="CM2244" s="311"/>
      <c r="CN2244" s="311"/>
      <c r="CO2244" s="311"/>
      <c r="CP2244" s="311"/>
      <c r="CQ2244" s="311"/>
      <c r="CR2244" s="311"/>
      <c r="CS2244" s="311"/>
      <c r="CT2244" s="311"/>
      <c r="CU2244" s="311"/>
      <c r="CV2244" s="311"/>
      <c r="CW2244" s="311"/>
      <c r="CX2244" s="311"/>
      <c r="CY2244" s="311"/>
    </row>
    <row r="2245" spans="1:103" s="390" customFormat="1">
      <c r="A2245" s="324" t="s">
        <v>2347</v>
      </c>
      <c r="B2245" s="324">
        <v>744771182</v>
      </c>
      <c r="C2245" s="324">
        <v>82</v>
      </c>
      <c r="D2245" s="324">
        <v>20</v>
      </c>
      <c r="E2245" s="395">
        <v>0.14061000000000001</v>
      </c>
      <c r="F2245" s="324">
        <v>0</v>
      </c>
      <c r="G2245" s="324">
        <v>1.88</v>
      </c>
      <c r="H2245" s="324">
        <v>0.9</v>
      </c>
      <c r="I2245" s="324">
        <v>1.65</v>
      </c>
      <c r="J2245" s="326">
        <v>40</v>
      </c>
      <c r="K2245" s="326">
        <v>125</v>
      </c>
      <c r="L2245" s="326">
        <v>1</v>
      </c>
      <c r="M2245" s="324">
        <v>12</v>
      </c>
      <c r="N2245" s="324">
        <v>12</v>
      </c>
      <c r="O2245" s="324">
        <v>6</v>
      </c>
      <c r="P2245" s="324">
        <v>101</v>
      </c>
      <c r="Q2245" s="324" t="s">
        <v>293</v>
      </c>
      <c r="R2245" s="324">
        <v>1</v>
      </c>
      <c r="S2245" s="324">
        <v>0</v>
      </c>
      <c r="T2245" s="324">
        <v>500</v>
      </c>
      <c r="U2245" s="324">
        <v>1.1399999999999999</v>
      </c>
      <c r="V2245" s="324">
        <v>0</v>
      </c>
      <c r="W2245" s="324">
        <v>1.0935E-6</v>
      </c>
      <c r="X2245" s="324">
        <v>70.085470085470092</v>
      </c>
      <c r="Y2245" s="324">
        <v>0.72</v>
      </c>
      <c r="Z2245" s="324">
        <v>2.1</v>
      </c>
      <c r="AA2245" s="324">
        <v>1.0935E-6</v>
      </c>
      <c r="AB2245" s="324">
        <v>70.085470085470092</v>
      </c>
      <c r="AC2245" s="324">
        <v>0.72</v>
      </c>
      <c r="AD2245" s="324">
        <v>2.1</v>
      </c>
      <c r="AE2245" s="324">
        <v>1.0935E-6</v>
      </c>
      <c r="AF2245" s="324">
        <v>70.085470085470092</v>
      </c>
      <c r="AG2245" s="324">
        <v>0.72</v>
      </c>
      <c r="AH2245" s="324">
        <v>2.1</v>
      </c>
      <c r="AI2245" s="324">
        <v>0</v>
      </c>
      <c r="AJ2245" s="324">
        <v>0</v>
      </c>
      <c r="AK2245" s="324">
        <v>0</v>
      </c>
      <c r="AL2245" s="324">
        <v>0</v>
      </c>
      <c r="AM2245" s="396">
        <v>0</v>
      </c>
      <c r="AN2245" s="324">
        <v>0</v>
      </c>
      <c r="AO2245" s="324">
        <v>1000000000</v>
      </c>
      <c r="AP2245" s="324">
        <v>0</v>
      </c>
      <c r="AQ2245" s="324">
        <v>0</v>
      </c>
      <c r="AR2245" s="324">
        <v>0</v>
      </c>
      <c r="AS2245" s="324">
        <v>744771182</v>
      </c>
      <c r="AT2245" s="324">
        <v>0</v>
      </c>
      <c r="AU2245" s="324">
        <v>0</v>
      </c>
      <c r="AV2245" s="324">
        <v>0</v>
      </c>
      <c r="AW2245" s="311"/>
      <c r="AX2245" s="311"/>
      <c r="AY2245" s="311"/>
      <c r="AZ2245" s="311"/>
      <c r="BA2245" s="311"/>
      <c r="BB2245" s="311"/>
      <c r="BC2245" s="311"/>
      <c r="BD2245" s="311"/>
      <c r="BE2245" s="311"/>
      <c r="BF2245" s="311"/>
      <c r="BG2245" s="311"/>
      <c r="BH2245" s="311"/>
      <c r="BI2245" s="311"/>
      <c r="BJ2245" s="311"/>
      <c r="BK2245" s="311"/>
      <c r="BL2245" s="311"/>
      <c r="BM2245" s="311"/>
      <c r="BN2245" s="311"/>
      <c r="BO2245" s="311"/>
      <c r="BP2245" s="311"/>
      <c r="BQ2245" s="311"/>
      <c r="BR2245" s="311"/>
      <c r="BS2245" s="311"/>
      <c r="BT2245" s="311"/>
      <c r="BU2245" s="311"/>
      <c r="BV2245" s="311"/>
      <c r="BW2245" s="311"/>
      <c r="BX2245" s="311"/>
      <c r="BY2245" s="311"/>
      <c r="BZ2245" s="311"/>
      <c r="CA2245" s="311"/>
      <c r="CB2245" s="311"/>
      <c r="CC2245" s="311"/>
      <c r="CD2245" s="311"/>
      <c r="CE2245" s="311"/>
      <c r="CF2245" s="311"/>
      <c r="CG2245" s="311"/>
      <c r="CH2245" s="311"/>
      <c r="CI2245" s="311"/>
      <c r="CJ2245" s="311"/>
      <c r="CK2245" s="311"/>
      <c r="CL2245" s="311"/>
      <c r="CM2245" s="311"/>
      <c r="CN2245" s="311"/>
      <c r="CO2245" s="311"/>
      <c r="CP2245" s="311"/>
      <c r="CQ2245" s="311"/>
      <c r="CR2245" s="311"/>
      <c r="CS2245" s="311"/>
      <c r="CT2245" s="311"/>
      <c r="CU2245" s="311"/>
      <c r="CV2245" s="311"/>
      <c r="CW2245" s="311"/>
      <c r="CX2245" s="311"/>
      <c r="CY2245" s="311"/>
    </row>
    <row r="2246" spans="1:103" s="390" customFormat="1">
      <c r="A2246" s="324" t="s">
        <v>2347</v>
      </c>
      <c r="B2246" s="324">
        <v>74477120</v>
      </c>
      <c r="C2246" s="324">
        <v>100</v>
      </c>
      <c r="D2246" s="324">
        <v>20</v>
      </c>
      <c r="E2246" s="395">
        <v>0.1605</v>
      </c>
      <c r="F2246" s="324">
        <v>0</v>
      </c>
      <c r="G2246" s="324">
        <v>1.7</v>
      </c>
      <c r="H2246" s="324">
        <v>0.9</v>
      </c>
      <c r="I2246" s="324">
        <v>1.53</v>
      </c>
      <c r="J2246" s="326">
        <v>40</v>
      </c>
      <c r="K2246" s="326">
        <v>125</v>
      </c>
      <c r="L2246" s="326">
        <v>1</v>
      </c>
      <c r="M2246" s="324">
        <v>12</v>
      </c>
      <c r="N2246" s="324">
        <v>12</v>
      </c>
      <c r="O2246" s="324">
        <v>6</v>
      </c>
      <c r="P2246" s="324">
        <v>101</v>
      </c>
      <c r="Q2246" s="324" t="s">
        <v>293</v>
      </c>
      <c r="R2246" s="324">
        <v>1</v>
      </c>
      <c r="S2246" s="324">
        <v>0</v>
      </c>
      <c r="T2246" s="324">
        <v>500</v>
      </c>
      <c r="U2246" s="324">
        <v>1.1399999999999999</v>
      </c>
      <c r="V2246" s="324">
        <v>0</v>
      </c>
      <c r="W2246" s="324">
        <v>1.0935E-6</v>
      </c>
      <c r="X2246" s="324">
        <v>78.247261345852905</v>
      </c>
      <c r="Y2246" s="324">
        <v>0.72</v>
      </c>
      <c r="Z2246" s="324">
        <v>2.1</v>
      </c>
      <c r="AA2246" s="324">
        <v>1.0935E-6</v>
      </c>
      <c r="AB2246" s="324">
        <v>78.247261345852905</v>
      </c>
      <c r="AC2246" s="324">
        <v>0.72</v>
      </c>
      <c r="AD2246" s="324">
        <v>2.1</v>
      </c>
      <c r="AE2246" s="324">
        <v>1.0935E-6</v>
      </c>
      <c r="AF2246" s="324">
        <v>78.247261345852905</v>
      </c>
      <c r="AG2246" s="324">
        <v>0.72</v>
      </c>
      <c r="AH2246" s="324">
        <v>2.1</v>
      </c>
      <c r="AI2246" s="324">
        <v>0</v>
      </c>
      <c r="AJ2246" s="324">
        <v>0</v>
      </c>
      <c r="AK2246" s="324">
        <v>0</v>
      </c>
      <c r="AL2246" s="324">
        <v>0</v>
      </c>
      <c r="AM2246" s="396">
        <v>0</v>
      </c>
      <c r="AN2246" s="324">
        <v>0</v>
      </c>
      <c r="AO2246" s="324">
        <v>1000000000</v>
      </c>
      <c r="AP2246" s="324">
        <v>0</v>
      </c>
      <c r="AQ2246" s="324">
        <v>0</v>
      </c>
      <c r="AR2246" s="324">
        <v>0</v>
      </c>
      <c r="AS2246" s="324">
        <v>74477120</v>
      </c>
      <c r="AT2246" s="324">
        <v>0</v>
      </c>
      <c r="AU2246" s="324">
        <v>0</v>
      </c>
      <c r="AV2246" s="324">
        <v>0</v>
      </c>
      <c r="AW2246" s="311"/>
      <c r="AX2246" s="311"/>
      <c r="AY2246" s="311"/>
      <c r="AZ2246" s="311"/>
      <c r="BA2246" s="311"/>
      <c r="BB2246" s="311"/>
      <c r="BC2246" s="311"/>
      <c r="BD2246" s="311"/>
      <c r="BE2246" s="311"/>
      <c r="BF2246" s="311"/>
      <c r="BG2246" s="311"/>
      <c r="BH2246" s="311"/>
      <c r="BI2246" s="311"/>
      <c r="BJ2246" s="311"/>
      <c r="BK2246" s="311"/>
      <c r="BL2246" s="311"/>
      <c r="BM2246" s="311"/>
      <c r="BN2246" s="311"/>
      <c r="BO2246" s="311"/>
      <c r="BP2246" s="311"/>
      <c r="BQ2246" s="311"/>
      <c r="BR2246" s="311"/>
      <c r="BS2246" s="311"/>
      <c r="BT2246" s="311"/>
      <c r="BU2246" s="311"/>
      <c r="BV2246" s="311"/>
      <c r="BW2246" s="311"/>
      <c r="BX2246" s="311"/>
      <c r="BY2246" s="311"/>
      <c r="BZ2246" s="311"/>
      <c r="CA2246" s="311"/>
      <c r="CB2246" s="311"/>
      <c r="CC2246" s="311"/>
      <c r="CD2246" s="311"/>
      <c r="CE2246" s="311"/>
      <c r="CF2246" s="311"/>
      <c r="CG2246" s="311"/>
      <c r="CH2246" s="311"/>
      <c r="CI2246" s="311"/>
      <c r="CJ2246" s="311"/>
      <c r="CK2246" s="311"/>
      <c r="CL2246" s="311"/>
      <c r="CM2246" s="311"/>
      <c r="CN2246" s="311"/>
      <c r="CO2246" s="311"/>
      <c r="CP2246" s="311"/>
      <c r="CQ2246" s="311"/>
      <c r="CR2246" s="311"/>
      <c r="CS2246" s="311"/>
      <c r="CT2246" s="311"/>
      <c r="CU2246" s="311"/>
      <c r="CV2246" s="311"/>
      <c r="CW2246" s="311"/>
      <c r="CX2246" s="311"/>
      <c r="CY2246" s="311"/>
    </row>
    <row r="2247" spans="1:103" s="390" customFormat="1">
      <c r="A2247" s="324" t="s">
        <v>2347</v>
      </c>
      <c r="B2247" s="324">
        <v>744771212</v>
      </c>
      <c r="C2247" s="324">
        <v>120</v>
      </c>
      <c r="D2247" s="324">
        <v>20</v>
      </c>
      <c r="E2247" s="395">
        <v>0.17013</v>
      </c>
      <c r="F2247" s="324">
        <v>0</v>
      </c>
      <c r="G2247" s="324">
        <v>1.56</v>
      </c>
      <c r="H2247" s="324">
        <v>0.9</v>
      </c>
      <c r="I2247" s="324">
        <v>1.3</v>
      </c>
      <c r="J2247" s="326">
        <v>40</v>
      </c>
      <c r="K2247" s="326">
        <v>125</v>
      </c>
      <c r="L2247" s="326">
        <v>1</v>
      </c>
      <c r="M2247" s="324">
        <v>12</v>
      </c>
      <c r="N2247" s="324">
        <v>12</v>
      </c>
      <c r="O2247" s="324">
        <v>6</v>
      </c>
      <c r="P2247" s="324">
        <v>101</v>
      </c>
      <c r="Q2247" s="324" t="s">
        <v>293</v>
      </c>
      <c r="R2247" s="324">
        <v>1</v>
      </c>
      <c r="S2247" s="324">
        <v>0</v>
      </c>
      <c r="T2247" s="324">
        <v>500</v>
      </c>
      <c r="U2247" s="324">
        <v>1.1399999999999999</v>
      </c>
      <c r="V2247" s="324">
        <v>0</v>
      </c>
      <c r="W2247" s="324">
        <v>1.0935E-6</v>
      </c>
      <c r="X2247" s="324">
        <v>84.388185654008439</v>
      </c>
      <c r="Y2247" s="324">
        <v>0.72</v>
      </c>
      <c r="Z2247" s="324">
        <v>2.1</v>
      </c>
      <c r="AA2247" s="324">
        <v>1.0935E-6</v>
      </c>
      <c r="AB2247" s="324">
        <v>84.388185654008439</v>
      </c>
      <c r="AC2247" s="324">
        <v>0.72</v>
      </c>
      <c r="AD2247" s="324">
        <v>2.1</v>
      </c>
      <c r="AE2247" s="324">
        <v>1.0935E-6</v>
      </c>
      <c r="AF2247" s="324">
        <v>84.388185654008439</v>
      </c>
      <c r="AG2247" s="324">
        <v>0.72</v>
      </c>
      <c r="AH2247" s="324">
        <v>2.1</v>
      </c>
      <c r="AI2247" s="324">
        <v>0</v>
      </c>
      <c r="AJ2247" s="324">
        <v>0</v>
      </c>
      <c r="AK2247" s="324">
        <v>0</v>
      </c>
      <c r="AL2247" s="324">
        <v>0</v>
      </c>
      <c r="AM2247" s="396">
        <v>0</v>
      </c>
      <c r="AN2247" s="324">
        <v>0</v>
      </c>
      <c r="AO2247" s="324">
        <v>1000000000</v>
      </c>
      <c r="AP2247" s="324">
        <v>0</v>
      </c>
      <c r="AQ2247" s="324">
        <v>0</v>
      </c>
      <c r="AR2247" s="324">
        <v>0</v>
      </c>
      <c r="AS2247" s="324">
        <v>744771212</v>
      </c>
      <c r="AT2247" s="324">
        <v>0</v>
      </c>
      <c r="AU2247" s="324">
        <v>0</v>
      </c>
      <c r="AV2247" s="324">
        <v>0</v>
      </c>
      <c r="AW2247" s="311"/>
      <c r="AX2247" s="311"/>
      <c r="AY2247" s="311"/>
      <c r="AZ2247" s="311"/>
      <c r="BA2247" s="311"/>
      <c r="BB2247" s="311"/>
      <c r="BC2247" s="311"/>
      <c r="BD2247" s="311"/>
      <c r="BE2247" s="311"/>
      <c r="BF2247" s="311"/>
      <c r="BG2247" s="311"/>
      <c r="BH2247" s="311"/>
      <c r="BI2247" s="311"/>
      <c r="BJ2247" s="311"/>
      <c r="BK2247" s="311"/>
      <c r="BL2247" s="311"/>
      <c r="BM2247" s="311"/>
      <c r="BN2247" s="311"/>
      <c r="BO2247" s="311"/>
      <c r="BP2247" s="311"/>
      <c r="BQ2247" s="311"/>
      <c r="BR2247" s="311"/>
      <c r="BS2247" s="311"/>
      <c r="BT2247" s="311"/>
      <c r="BU2247" s="311"/>
      <c r="BV2247" s="311"/>
      <c r="BW2247" s="311"/>
      <c r="BX2247" s="311"/>
      <c r="BY2247" s="311"/>
      <c r="BZ2247" s="311"/>
      <c r="CA2247" s="311"/>
      <c r="CB2247" s="311"/>
      <c r="CC2247" s="311"/>
      <c r="CD2247" s="311"/>
      <c r="CE2247" s="311"/>
      <c r="CF2247" s="311"/>
      <c r="CG2247" s="311"/>
      <c r="CH2247" s="311"/>
      <c r="CI2247" s="311"/>
      <c r="CJ2247" s="311"/>
      <c r="CK2247" s="311"/>
      <c r="CL2247" s="311"/>
      <c r="CM2247" s="311"/>
      <c r="CN2247" s="311"/>
      <c r="CO2247" s="311"/>
      <c r="CP2247" s="311"/>
      <c r="CQ2247" s="311"/>
      <c r="CR2247" s="311"/>
      <c r="CS2247" s="311"/>
      <c r="CT2247" s="311"/>
      <c r="CU2247" s="311"/>
      <c r="CV2247" s="311"/>
      <c r="CW2247" s="311"/>
      <c r="CX2247" s="311"/>
      <c r="CY2247" s="311"/>
    </row>
    <row r="2248" spans="1:103" s="390" customFormat="1">
      <c r="A2248" s="324" t="s">
        <v>2347</v>
      </c>
      <c r="B2248" s="324">
        <v>744771215</v>
      </c>
      <c r="C2248" s="324">
        <v>150</v>
      </c>
      <c r="D2248" s="324">
        <v>20</v>
      </c>
      <c r="E2248" s="395">
        <v>0.22939999999999999</v>
      </c>
      <c r="F2248" s="324">
        <v>0</v>
      </c>
      <c r="G2248" s="324">
        <v>1.43</v>
      </c>
      <c r="H2248" s="324">
        <v>0.9</v>
      </c>
      <c r="I2248" s="324">
        <v>1.21</v>
      </c>
      <c r="J2248" s="326">
        <v>40</v>
      </c>
      <c r="K2248" s="326">
        <v>125</v>
      </c>
      <c r="L2248" s="326">
        <v>1</v>
      </c>
      <c r="M2248" s="324">
        <v>12</v>
      </c>
      <c r="N2248" s="324">
        <v>12</v>
      </c>
      <c r="O2248" s="324">
        <v>6</v>
      </c>
      <c r="P2248" s="324">
        <v>101</v>
      </c>
      <c r="Q2248" s="324" t="s">
        <v>293</v>
      </c>
      <c r="R2248" s="324">
        <v>1</v>
      </c>
      <c r="S2248" s="324">
        <v>0</v>
      </c>
      <c r="T2248" s="324">
        <v>500</v>
      </c>
      <c r="U2248" s="324">
        <v>1.1399999999999999</v>
      </c>
      <c r="V2248" s="324">
        <v>0</v>
      </c>
      <c r="W2248" s="324">
        <v>1.0935E-6</v>
      </c>
      <c r="X2248" s="324">
        <v>98.039215686274517</v>
      </c>
      <c r="Y2248" s="324">
        <v>0.72</v>
      </c>
      <c r="Z2248" s="324">
        <v>2.1</v>
      </c>
      <c r="AA2248" s="324">
        <v>1.0935E-6</v>
      </c>
      <c r="AB2248" s="324">
        <v>98.039215686274517</v>
      </c>
      <c r="AC2248" s="324">
        <v>0.72</v>
      </c>
      <c r="AD2248" s="324">
        <v>2.1</v>
      </c>
      <c r="AE2248" s="324">
        <v>1.0935E-6</v>
      </c>
      <c r="AF2248" s="324">
        <v>98.039215686274517</v>
      </c>
      <c r="AG2248" s="324">
        <v>0.72</v>
      </c>
      <c r="AH2248" s="324">
        <v>2.1</v>
      </c>
      <c r="AI2248" s="324">
        <v>0</v>
      </c>
      <c r="AJ2248" s="324">
        <v>0</v>
      </c>
      <c r="AK2248" s="324">
        <v>0</v>
      </c>
      <c r="AL2248" s="324">
        <v>0</v>
      </c>
      <c r="AM2248" s="396">
        <v>0</v>
      </c>
      <c r="AN2248" s="324">
        <v>0</v>
      </c>
      <c r="AO2248" s="324">
        <v>1000000000</v>
      </c>
      <c r="AP2248" s="324">
        <v>0</v>
      </c>
      <c r="AQ2248" s="324">
        <v>0</v>
      </c>
      <c r="AR2248" s="324">
        <v>0</v>
      </c>
      <c r="AS2248" s="324">
        <v>744771215</v>
      </c>
      <c r="AT2248" s="324">
        <v>0</v>
      </c>
      <c r="AU2248" s="324">
        <v>0</v>
      </c>
      <c r="AV2248" s="324">
        <v>0</v>
      </c>
      <c r="AW2248" s="311"/>
      <c r="AX2248" s="311"/>
      <c r="AY2248" s="311"/>
      <c r="AZ2248" s="311"/>
      <c r="BA2248" s="311"/>
      <c r="BB2248" s="311"/>
      <c r="BC2248" s="311"/>
      <c r="BD2248" s="311"/>
      <c r="BE2248" s="311"/>
      <c r="BF2248" s="311"/>
      <c r="BG2248" s="311"/>
      <c r="BH2248" s="311"/>
      <c r="BI2248" s="311"/>
      <c r="BJ2248" s="311"/>
      <c r="BK2248" s="311"/>
      <c r="BL2248" s="311"/>
      <c r="BM2248" s="311"/>
      <c r="BN2248" s="311"/>
      <c r="BO2248" s="311"/>
      <c r="BP2248" s="311"/>
      <c r="BQ2248" s="311"/>
      <c r="BR2248" s="311"/>
      <c r="BS2248" s="311"/>
      <c r="BT2248" s="311"/>
      <c r="BU2248" s="311"/>
      <c r="BV2248" s="311"/>
      <c r="BW2248" s="311"/>
      <c r="BX2248" s="311"/>
      <c r="BY2248" s="311"/>
      <c r="BZ2248" s="311"/>
      <c r="CA2248" s="311"/>
      <c r="CB2248" s="311"/>
      <c r="CC2248" s="311"/>
      <c r="CD2248" s="311"/>
      <c r="CE2248" s="311"/>
      <c r="CF2248" s="311"/>
      <c r="CG2248" s="311"/>
      <c r="CH2248" s="311"/>
      <c r="CI2248" s="311"/>
      <c r="CJ2248" s="311"/>
      <c r="CK2248" s="311"/>
      <c r="CL2248" s="311"/>
      <c r="CM2248" s="311"/>
      <c r="CN2248" s="311"/>
      <c r="CO2248" s="311"/>
      <c r="CP2248" s="311"/>
      <c r="CQ2248" s="311"/>
      <c r="CR2248" s="311"/>
      <c r="CS2248" s="311"/>
      <c r="CT2248" s="311"/>
      <c r="CU2248" s="311"/>
      <c r="CV2248" s="311"/>
      <c r="CW2248" s="311"/>
      <c r="CX2248" s="311"/>
      <c r="CY2248" s="311"/>
    </row>
    <row r="2249" spans="1:103" s="390" customFormat="1">
      <c r="A2249" s="324" t="s">
        <v>2347</v>
      </c>
      <c r="B2249" s="324">
        <v>744771218</v>
      </c>
      <c r="C2249" s="324">
        <v>180</v>
      </c>
      <c r="D2249" s="324">
        <v>20</v>
      </c>
      <c r="E2249" s="395">
        <v>0.29039999999999999</v>
      </c>
      <c r="F2249" s="324">
        <v>0</v>
      </c>
      <c r="G2249" s="324">
        <v>1.24</v>
      </c>
      <c r="H2249" s="324">
        <v>0.9</v>
      </c>
      <c r="I2249" s="324">
        <v>1.06</v>
      </c>
      <c r="J2249" s="326">
        <v>40</v>
      </c>
      <c r="K2249" s="326">
        <v>125</v>
      </c>
      <c r="L2249" s="326">
        <v>1</v>
      </c>
      <c r="M2249" s="324">
        <v>12</v>
      </c>
      <c r="N2249" s="324">
        <v>12</v>
      </c>
      <c r="O2249" s="324">
        <v>6</v>
      </c>
      <c r="P2249" s="324">
        <v>101</v>
      </c>
      <c r="Q2249" s="324" t="s">
        <v>293</v>
      </c>
      <c r="R2249" s="324">
        <v>1</v>
      </c>
      <c r="S2249" s="324">
        <v>0</v>
      </c>
      <c r="T2249" s="324">
        <v>500</v>
      </c>
      <c r="U2249" s="324">
        <v>1.1399999999999999</v>
      </c>
      <c r="V2249" s="324">
        <v>0</v>
      </c>
      <c r="W2249" s="324">
        <v>1.0935E-6</v>
      </c>
      <c r="X2249" s="324">
        <v>101.01010101010101</v>
      </c>
      <c r="Y2249" s="324">
        <v>0.72</v>
      </c>
      <c r="Z2249" s="324">
        <v>2.1</v>
      </c>
      <c r="AA2249" s="324">
        <v>1.0935E-6</v>
      </c>
      <c r="AB2249" s="324">
        <v>101.01010101010101</v>
      </c>
      <c r="AC2249" s="324">
        <v>0.72</v>
      </c>
      <c r="AD2249" s="324">
        <v>2.1</v>
      </c>
      <c r="AE2249" s="324">
        <v>1.0935E-6</v>
      </c>
      <c r="AF2249" s="324">
        <v>101.01010101010101</v>
      </c>
      <c r="AG2249" s="324">
        <v>0.72</v>
      </c>
      <c r="AH2249" s="324">
        <v>2.1</v>
      </c>
      <c r="AI2249" s="324">
        <v>0</v>
      </c>
      <c r="AJ2249" s="324">
        <v>0</v>
      </c>
      <c r="AK2249" s="324">
        <v>0</v>
      </c>
      <c r="AL2249" s="324">
        <v>0</v>
      </c>
      <c r="AM2249" s="396">
        <v>0</v>
      </c>
      <c r="AN2249" s="324">
        <v>0</v>
      </c>
      <c r="AO2249" s="324">
        <v>1000000000</v>
      </c>
      <c r="AP2249" s="324">
        <v>0</v>
      </c>
      <c r="AQ2249" s="324">
        <v>0</v>
      </c>
      <c r="AR2249" s="324">
        <v>0</v>
      </c>
      <c r="AS2249" s="324">
        <v>744771218</v>
      </c>
      <c r="AT2249" s="324">
        <v>0</v>
      </c>
      <c r="AU2249" s="324">
        <v>0</v>
      </c>
      <c r="AV2249" s="324">
        <v>0</v>
      </c>
      <c r="AW2249" s="311"/>
      <c r="AX2249" s="311"/>
      <c r="AY2249" s="311"/>
      <c r="AZ2249" s="311"/>
      <c r="BA2249" s="311"/>
      <c r="BB2249" s="311"/>
      <c r="BC2249" s="311"/>
      <c r="BD2249" s="311"/>
      <c r="BE2249" s="311"/>
      <c r="BF2249" s="311"/>
      <c r="BG2249" s="311"/>
      <c r="BH2249" s="311"/>
      <c r="BI2249" s="311"/>
      <c r="BJ2249" s="311"/>
      <c r="BK2249" s="311"/>
      <c r="BL2249" s="311"/>
      <c r="BM2249" s="311"/>
      <c r="BN2249" s="311"/>
      <c r="BO2249" s="311"/>
      <c r="BP2249" s="311"/>
      <c r="BQ2249" s="311"/>
      <c r="BR2249" s="311"/>
      <c r="BS2249" s="311"/>
      <c r="BT2249" s="311"/>
      <c r="BU2249" s="311"/>
      <c r="BV2249" s="311"/>
      <c r="BW2249" s="311"/>
      <c r="BX2249" s="311"/>
      <c r="BY2249" s="311"/>
      <c r="BZ2249" s="311"/>
      <c r="CA2249" s="311"/>
      <c r="CB2249" s="311"/>
      <c r="CC2249" s="311"/>
      <c r="CD2249" s="311"/>
      <c r="CE2249" s="311"/>
      <c r="CF2249" s="311"/>
      <c r="CG2249" s="311"/>
      <c r="CH2249" s="311"/>
      <c r="CI2249" s="311"/>
      <c r="CJ2249" s="311"/>
      <c r="CK2249" s="311"/>
      <c r="CL2249" s="311"/>
      <c r="CM2249" s="311"/>
      <c r="CN2249" s="311"/>
      <c r="CO2249" s="311"/>
      <c r="CP2249" s="311"/>
      <c r="CQ2249" s="311"/>
      <c r="CR2249" s="311"/>
      <c r="CS2249" s="311"/>
      <c r="CT2249" s="311"/>
      <c r="CU2249" s="311"/>
      <c r="CV2249" s="311"/>
      <c r="CW2249" s="311"/>
      <c r="CX2249" s="311"/>
      <c r="CY2249" s="311"/>
    </row>
    <row r="2250" spans="1:103" s="390" customFormat="1">
      <c r="A2250" s="324" t="s">
        <v>2347</v>
      </c>
      <c r="B2250" s="324">
        <v>744771220</v>
      </c>
      <c r="C2250" s="324">
        <v>220</v>
      </c>
      <c r="D2250" s="324">
        <v>20</v>
      </c>
      <c r="E2250" s="395">
        <v>0.40019999999999994</v>
      </c>
      <c r="F2250" s="324">
        <v>0</v>
      </c>
      <c r="G2250" s="324">
        <v>1.2</v>
      </c>
      <c r="H2250" s="324">
        <v>0.9</v>
      </c>
      <c r="I2250" s="324">
        <v>0.96</v>
      </c>
      <c r="J2250" s="326">
        <v>40</v>
      </c>
      <c r="K2250" s="326">
        <v>125</v>
      </c>
      <c r="L2250" s="326">
        <v>1</v>
      </c>
      <c r="M2250" s="324">
        <v>12</v>
      </c>
      <c r="N2250" s="324">
        <v>12</v>
      </c>
      <c r="O2250" s="324">
        <v>6</v>
      </c>
      <c r="P2250" s="324">
        <v>101</v>
      </c>
      <c r="Q2250" s="324" t="s">
        <v>293</v>
      </c>
      <c r="R2250" s="324">
        <v>1</v>
      </c>
      <c r="S2250" s="324">
        <v>0</v>
      </c>
      <c r="T2250" s="324">
        <v>500</v>
      </c>
      <c r="U2250" s="324">
        <v>1.1399999999999999</v>
      </c>
      <c r="V2250" s="324">
        <v>0</v>
      </c>
      <c r="W2250" s="324">
        <v>1.0935E-6</v>
      </c>
      <c r="X2250" s="324">
        <v>114.22637590861891</v>
      </c>
      <c r="Y2250" s="324">
        <v>0.72</v>
      </c>
      <c r="Z2250" s="324">
        <v>2.1</v>
      </c>
      <c r="AA2250" s="324">
        <v>1.0935E-6</v>
      </c>
      <c r="AB2250" s="324">
        <v>114.22637590861891</v>
      </c>
      <c r="AC2250" s="324">
        <v>0.72</v>
      </c>
      <c r="AD2250" s="324">
        <v>2.1</v>
      </c>
      <c r="AE2250" s="324">
        <v>1.0935E-6</v>
      </c>
      <c r="AF2250" s="324">
        <v>114.22637590861891</v>
      </c>
      <c r="AG2250" s="324">
        <v>0.72</v>
      </c>
      <c r="AH2250" s="324">
        <v>2.1</v>
      </c>
      <c r="AI2250" s="324">
        <v>0</v>
      </c>
      <c r="AJ2250" s="324">
        <v>0</v>
      </c>
      <c r="AK2250" s="324">
        <v>0</v>
      </c>
      <c r="AL2250" s="324">
        <v>0</v>
      </c>
      <c r="AM2250" s="396">
        <v>0</v>
      </c>
      <c r="AN2250" s="324">
        <v>0</v>
      </c>
      <c r="AO2250" s="324">
        <v>1000000000</v>
      </c>
      <c r="AP2250" s="324">
        <v>0</v>
      </c>
      <c r="AQ2250" s="324">
        <v>0</v>
      </c>
      <c r="AR2250" s="324">
        <v>0</v>
      </c>
      <c r="AS2250" s="324">
        <v>744771220</v>
      </c>
      <c r="AT2250" s="324">
        <v>0</v>
      </c>
      <c r="AU2250" s="324">
        <v>0</v>
      </c>
      <c r="AV2250" s="324">
        <v>0</v>
      </c>
      <c r="AW2250" s="311"/>
      <c r="AX2250" s="311"/>
      <c r="AY2250" s="311"/>
      <c r="AZ2250" s="311"/>
      <c r="BA2250" s="311"/>
      <c r="BB2250" s="311"/>
      <c r="BC2250" s="311"/>
      <c r="BD2250" s="311"/>
      <c r="BE2250" s="311"/>
      <c r="BF2250" s="311"/>
      <c r="BG2250" s="311"/>
      <c r="BH2250" s="311"/>
      <c r="BI2250" s="311"/>
      <c r="BJ2250" s="311"/>
      <c r="BK2250" s="311"/>
      <c r="BL2250" s="311"/>
      <c r="BM2250" s="311"/>
      <c r="BN2250" s="311"/>
      <c r="BO2250" s="311"/>
      <c r="BP2250" s="311"/>
      <c r="BQ2250" s="311"/>
      <c r="BR2250" s="311"/>
      <c r="BS2250" s="311"/>
      <c r="BT2250" s="311"/>
      <c r="BU2250" s="311"/>
      <c r="BV2250" s="311"/>
      <c r="BW2250" s="311"/>
      <c r="BX2250" s="311"/>
      <c r="BY2250" s="311"/>
      <c r="BZ2250" s="311"/>
      <c r="CA2250" s="311"/>
      <c r="CB2250" s="311"/>
      <c r="CC2250" s="311"/>
      <c r="CD2250" s="311"/>
      <c r="CE2250" s="311"/>
      <c r="CF2250" s="311"/>
      <c r="CG2250" s="311"/>
      <c r="CH2250" s="311"/>
      <c r="CI2250" s="311"/>
      <c r="CJ2250" s="311"/>
      <c r="CK2250" s="311"/>
      <c r="CL2250" s="311"/>
      <c r="CM2250" s="311"/>
      <c r="CN2250" s="311"/>
      <c r="CO2250" s="311"/>
      <c r="CP2250" s="311"/>
      <c r="CQ2250" s="311"/>
      <c r="CR2250" s="311"/>
      <c r="CS2250" s="311"/>
      <c r="CT2250" s="311"/>
      <c r="CU2250" s="311"/>
      <c r="CV2250" s="311"/>
      <c r="CW2250" s="311"/>
      <c r="CX2250" s="311"/>
      <c r="CY2250" s="311"/>
    </row>
    <row r="2251" spans="1:103" s="390" customFormat="1">
      <c r="A2251" s="324" t="s">
        <v>2347</v>
      </c>
      <c r="B2251" s="324">
        <v>744771270</v>
      </c>
      <c r="C2251" s="324">
        <v>270</v>
      </c>
      <c r="D2251" s="324">
        <v>20</v>
      </c>
      <c r="E2251" s="395">
        <v>0.45967999999999998</v>
      </c>
      <c r="F2251" s="324">
        <v>0</v>
      </c>
      <c r="G2251" s="324">
        <v>1</v>
      </c>
      <c r="H2251" s="324">
        <v>0.9</v>
      </c>
      <c r="I2251" s="324">
        <v>0.89</v>
      </c>
      <c r="J2251" s="326">
        <v>40</v>
      </c>
      <c r="K2251" s="326">
        <v>125</v>
      </c>
      <c r="L2251" s="326">
        <v>1</v>
      </c>
      <c r="M2251" s="324">
        <v>12</v>
      </c>
      <c r="N2251" s="324">
        <v>12</v>
      </c>
      <c r="O2251" s="324">
        <v>6</v>
      </c>
      <c r="P2251" s="324">
        <v>101</v>
      </c>
      <c r="Q2251" s="324" t="s">
        <v>293</v>
      </c>
      <c r="R2251" s="324">
        <v>1</v>
      </c>
      <c r="S2251" s="324">
        <v>0</v>
      </c>
      <c r="T2251" s="324">
        <v>500</v>
      </c>
      <c r="U2251" s="324">
        <v>1.1399999999999999</v>
      </c>
      <c r="V2251" s="324">
        <v>0</v>
      </c>
      <c r="W2251" s="324">
        <v>1.0935E-6</v>
      </c>
      <c r="X2251" s="324">
        <v>128.2051282051282</v>
      </c>
      <c r="Y2251" s="324">
        <v>0.72</v>
      </c>
      <c r="Z2251" s="324">
        <v>2.1</v>
      </c>
      <c r="AA2251" s="324">
        <v>1.0935E-6</v>
      </c>
      <c r="AB2251" s="324">
        <v>128.2051282051282</v>
      </c>
      <c r="AC2251" s="324">
        <v>0.72</v>
      </c>
      <c r="AD2251" s="324">
        <v>2.1</v>
      </c>
      <c r="AE2251" s="324">
        <v>1.0935E-6</v>
      </c>
      <c r="AF2251" s="324">
        <v>128.2051282051282</v>
      </c>
      <c r="AG2251" s="324">
        <v>0.72</v>
      </c>
      <c r="AH2251" s="324">
        <v>2.1</v>
      </c>
      <c r="AI2251" s="324">
        <v>0</v>
      </c>
      <c r="AJ2251" s="324">
        <v>0</v>
      </c>
      <c r="AK2251" s="324">
        <v>0</v>
      </c>
      <c r="AL2251" s="324">
        <v>0</v>
      </c>
      <c r="AM2251" s="396">
        <v>0</v>
      </c>
      <c r="AN2251" s="324">
        <v>0</v>
      </c>
      <c r="AO2251" s="324">
        <v>1000000000</v>
      </c>
      <c r="AP2251" s="324">
        <v>0</v>
      </c>
      <c r="AQ2251" s="324">
        <v>0</v>
      </c>
      <c r="AR2251" s="324">
        <v>0</v>
      </c>
      <c r="AS2251" s="324">
        <v>744771270</v>
      </c>
      <c r="AT2251" s="324">
        <v>0</v>
      </c>
      <c r="AU2251" s="324">
        <v>0</v>
      </c>
      <c r="AV2251" s="324">
        <v>0</v>
      </c>
      <c r="AW2251" s="311"/>
      <c r="AX2251" s="311"/>
      <c r="AY2251" s="311"/>
      <c r="AZ2251" s="311"/>
      <c r="BA2251" s="311"/>
      <c r="BB2251" s="311"/>
      <c r="BC2251" s="311"/>
      <c r="BD2251" s="311"/>
      <c r="BE2251" s="311"/>
      <c r="BF2251" s="311"/>
      <c r="BG2251" s="311"/>
      <c r="BH2251" s="311"/>
      <c r="BI2251" s="311"/>
      <c r="BJ2251" s="311"/>
      <c r="BK2251" s="311"/>
      <c r="BL2251" s="311"/>
      <c r="BM2251" s="311"/>
      <c r="BN2251" s="311"/>
      <c r="BO2251" s="311"/>
      <c r="BP2251" s="311"/>
      <c r="BQ2251" s="311"/>
      <c r="BR2251" s="311"/>
      <c r="BS2251" s="311"/>
      <c r="BT2251" s="311"/>
      <c r="BU2251" s="311"/>
      <c r="BV2251" s="311"/>
      <c r="BW2251" s="311"/>
      <c r="BX2251" s="311"/>
      <c r="BY2251" s="311"/>
      <c r="BZ2251" s="311"/>
      <c r="CA2251" s="311"/>
      <c r="CB2251" s="311"/>
      <c r="CC2251" s="311"/>
      <c r="CD2251" s="311"/>
      <c r="CE2251" s="311"/>
      <c r="CF2251" s="311"/>
      <c r="CG2251" s="311"/>
      <c r="CH2251" s="311"/>
      <c r="CI2251" s="311"/>
      <c r="CJ2251" s="311"/>
      <c r="CK2251" s="311"/>
      <c r="CL2251" s="311"/>
      <c r="CM2251" s="311"/>
      <c r="CN2251" s="311"/>
      <c r="CO2251" s="311"/>
      <c r="CP2251" s="311"/>
      <c r="CQ2251" s="311"/>
      <c r="CR2251" s="311"/>
      <c r="CS2251" s="311"/>
      <c r="CT2251" s="311"/>
      <c r="CU2251" s="311"/>
      <c r="CV2251" s="311"/>
      <c r="CW2251" s="311"/>
      <c r="CX2251" s="311"/>
      <c r="CY2251" s="311"/>
    </row>
    <row r="2252" spans="1:103" s="390" customFormat="1">
      <c r="A2252" s="324" t="s">
        <v>2347</v>
      </c>
      <c r="B2252" s="324">
        <v>744771233</v>
      </c>
      <c r="C2252" s="324">
        <v>330</v>
      </c>
      <c r="D2252" s="324">
        <v>20</v>
      </c>
      <c r="E2252" s="395">
        <v>0.50829999999999997</v>
      </c>
      <c r="F2252" s="324">
        <v>0</v>
      </c>
      <c r="G2252" s="324">
        <v>0.97</v>
      </c>
      <c r="H2252" s="324">
        <v>0.9</v>
      </c>
      <c r="I2252" s="324">
        <v>0.78</v>
      </c>
      <c r="J2252" s="326">
        <v>40</v>
      </c>
      <c r="K2252" s="326">
        <v>125</v>
      </c>
      <c r="L2252" s="326">
        <v>1</v>
      </c>
      <c r="M2252" s="324">
        <v>12</v>
      </c>
      <c r="N2252" s="324">
        <v>12</v>
      </c>
      <c r="O2252" s="324">
        <v>6</v>
      </c>
      <c r="P2252" s="324">
        <v>101</v>
      </c>
      <c r="Q2252" s="324" t="s">
        <v>293</v>
      </c>
      <c r="R2252" s="324">
        <v>1</v>
      </c>
      <c r="S2252" s="324">
        <v>0</v>
      </c>
      <c r="T2252" s="324">
        <v>500</v>
      </c>
      <c r="U2252" s="324">
        <v>1.1399999999999999</v>
      </c>
      <c r="V2252" s="324">
        <v>0</v>
      </c>
      <c r="W2252" s="324">
        <v>1.0935E-6</v>
      </c>
      <c r="X2252" s="324">
        <v>139.94910941475828</v>
      </c>
      <c r="Y2252" s="324">
        <v>0.72</v>
      </c>
      <c r="Z2252" s="324">
        <v>2.1</v>
      </c>
      <c r="AA2252" s="324">
        <v>1.0935E-6</v>
      </c>
      <c r="AB2252" s="324">
        <v>139.94910941475828</v>
      </c>
      <c r="AC2252" s="324">
        <v>0.72</v>
      </c>
      <c r="AD2252" s="324">
        <v>2.1</v>
      </c>
      <c r="AE2252" s="324">
        <v>1.0935E-6</v>
      </c>
      <c r="AF2252" s="324">
        <v>139.94910941475828</v>
      </c>
      <c r="AG2252" s="324">
        <v>0.72</v>
      </c>
      <c r="AH2252" s="324">
        <v>2.1</v>
      </c>
      <c r="AI2252" s="324">
        <v>0</v>
      </c>
      <c r="AJ2252" s="324">
        <v>0</v>
      </c>
      <c r="AK2252" s="324">
        <v>0</v>
      </c>
      <c r="AL2252" s="324">
        <v>0</v>
      </c>
      <c r="AM2252" s="396">
        <v>0</v>
      </c>
      <c r="AN2252" s="324">
        <v>0</v>
      </c>
      <c r="AO2252" s="324">
        <v>1000000000</v>
      </c>
      <c r="AP2252" s="324">
        <v>0</v>
      </c>
      <c r="AQ2252" s="324">
        <v>0</v>
      </c>
      <c r="AR2252" s="324">
        <v>0</v>
      </c>
      <c r="AS2252" s="324">
        <v>744771233</v>
      </c>
      <c r="AT2252" s="324">
        <v>0</v>
      </c>
      <c r="AU2252" s="324">
        <v>0</v>
      </c>
      <c r="AV2252" s="324">
        <v>0</v>
      </c>
      <c r="AW2252" s="311"/>
      <c r="AX2252" s="311"/>
      <c r="AY2252" s="311"/>
      <c r="AZ2252" s="311"/>
      <c r="BA2252" s="311"/>
      <c r="BB2252" s="311"/>
      <c r="BC2252" s="311"/>
      <c r="BD2252" s="311"/>
      <c r="BE2252" s="311"/>
      <c r="BF2252" s="311"/>
      <c r="BG2252" s="311"/>
      <c r="BH2252" s="311"/>
      <c r="BI2252" s="311"/>
      <c r="BJ2252" s="311"/>
      <c r="BK2252" s="311"/>
      <c r="BL2252" s="311"/>
      <c r="BM2252" s="311"/>
      <c r="BN2252" s="311"/>
      <c r="BO2252" s="311"/>
      <c r="BP2252" s="311"/>
      <c r="BQ2252" s="311"/>
      <c r="BR2252" s="311"/>
      <c r="BS2252" s="311"/>
      <c r="BT2252" s="311"/>
      <c r="BU2252" s="311"/>
      <c r="BV2252" s="311"/>
      <c r="BW2252" s="311"/>
      <c r="BX2252" s="311"/>
      <c r="BY2252" s="311"/>
      <c r="BZ2252" s="311"/>
      <c r="CA2252" s="311"/>
      <c r="CB2252" s="311"/>
      <c r="CC2252" s="311"/>
      <c r="CD2252" s="311"/>
      <c r="CE2252" s="311"/>
      <c r="CF2252" s="311"/>
      <c r="CG2252" s="311"/>
      <c r="CH2252" s="311"/>
      <c r="CI2252" s="311"/>
      <c r="CJ2252" s="311"/>
      <c r="CK2252" s="311"/>
      <c r="CL2252" s="311"/>
      <c r="CM2252" s="311"/>
      <c r="CN2252" s="311"/>
      <c r="CO2252" s="311"/>
      <c r="CP2252" s="311"/>
      <c r="CQ2252" s="311"/>
      <c r="CR2252" s="311"/>
      <c r="CS2252" s="311"/>
      <c r="CT2252" s="311"/>
      <c r="CU2252" s="311"/>
      <c r="CV2252" s="311"/>
      <c r="CW2252" s="311"/>
      <c r="CX2252" s="311"/>
      <c r="CY2252" s="311"/>
    </row>
    <row r="2253" spans="1:103" s="390" customFormat="1">
      <c r="A2253" s="324" t="s">
        <v>2347</v>
      </c>
      <c r="B2253" s="324">
        <v>744771239</v>
      </c>
      <c r="C2253" s="324">
        <v>390</v>
      </c>
      <c r="D2253" s="324">
        <v>20</v>
      </c>
      <c r="E2253" s="395">
        <v>0.69029999999999991</v>
      </c>
      <c r="F2253" s="324">
        <v>0</v>
      </c>
      <c r="G2253" s="324">
        <v>0.85</v>
      </c>
      <c r="H2253" s="324">
        <v>0.9</v>
      </c>
      <c r="I2253" s="324">
        <v>0.68</v>
      </c>
      <c r="J2253" s="326">
        <v>40</v>
      </c>
      <c r="K2253" s="326">
        <v>125</v>
      </c>
      <c r="L2253" s="326">
        <v>1</v>
      </c>
      <c r="M2253" s="324">
        <v>12</v>
      </c>
      <c r="N2253" s="324">
        <v>12</v>
      </c>
      <c r="O2253" s="324">
        <v>6</v>
      </c>
      <c r="P2253" s="324">
        <v>101</v>
      </c>
      <c r="Q2253" s="324" t="s">
        <v>293</v>
      </c>
      <c r="R2253" s="324">
        <v>1</v>
      </c>
      <c r="S2253" s="324">
        <v>0</v>
      </c>
      <c r="T2253" s="324">
        <v>500</v>
      </c>
      <c r="U2253" s="324">
        <v>1.1399999999999999</v>
      </c>
      <c r="V2253" s="324">
        <v>0</v>
      </c>
      <c r="W2253" s="324">
        <v>1.0935E-6</v>
      </c>
      <c r="X2253" s="324">
        <v>151.51515151515153</v>
      </c>
      <c r="Y2253" s="324">
        <v>0.72</v>
      </c>
      <c r="Z2253" s="324">
        <v>2.1</v>
      </c>
      <c r="AA2253" s="324">
        <v>1.0935E-6</v>
      </c>
      <c r="AB2253" s="324">
        <v>151.51515151515153</v>
      </c>
      <c r="AC2253" s="324">
        <v>0.72</v>
      </c>
      <c r="AD2253" s="324">
        <v>2.1</v>
      </c>
      <c r="AE2253" s="324">
        <v>1.0935E-6</v>
      </c>
      <c r="AF2253" s="324">
        <v>151.51515151515153</v>
      </c>
      <c r="AG2253" s="324">
        <v>0.72</v>
      </c>
      <c r="AH2253" s="324">
        <v>2.1</v>
      </c>
      <c r="AI2253" s="324">
        <v>0</v>
      </c>
      <c r="AJ2253" s="324">
        <v>0</v>
      </c>
      <c r="AK2253" s="324">
        <v>0</v>
      </c>
      <c r="AL2253" s="324">
        <v>0</v>
      </c>
      <c r="AM2253" s="396">
        <v>0</v>
      </c>
      <c r="AN2253" s="324">
        <v>0</v>
      </c>
      <c r="AO2253" s="324">
        <v>1000000000</v>
      </c>
      <c r="AP2253" s="324">
        <v>0</v>
      </c>
      <c r="AQ2253" s="324">
        <v>0</v>
      </c>
      <c r="AR2253" s="324">
        <v>0</v>
      </c>
      <c r="AS2253" s="324">
        <v>744771239</v>
      </c>
      <c r="AT2253" s="324">
        <v>0</v>
      </c>
      <c r="AU2253" s="324">
        <v>0</v>
      </c>
      <c r="AV2253" s="324">
        <v>0</v>
      </c>
      <c r="AW2253" s="311"/>
      <c r="AX2253" s="311"/>
      <c r="AY2253" s="311"/>
      <c r="AZ2253" s="311"/>
      <c r="BA2253" s="311"/>
      <c r="BB2253" s="311"/>
      <c r="BC2253" s="311"/>
      <c r="BD2253" s="311"/>
      <c r="BE2253" s="311"/>
      <c r="BF2253" s="311"/>
      <c r="BG2253" s="311"/>
      <c r="BH2253" s="311"/>
      <c r="BI2253" s="311"/>
      <c r="BJ2253" s="311"/>
      <c r="BK2253" s="311"/>
      <c r="BL2253" s="311"/>
      <c r="BM2253" s="311"/>
      <c r="BN2253" s="311"/>
      <c r="BO2253" s="311"/>
      <c r="BP2253" s="311"/>
      <c r="BQ2253" s="311"/>
      <c r="BR2253" s="311"/>
      <c r="BS2253" s="311"/>
      <c r="BT2253" s="311"/>
      <c r="BU2253" s="311"/>
      <c r="BV2253" s="311"/>
      <c r="BW2253" s="311"/>
      <c r="BX2253" s="311"/>
      <c r="BY2253" s="311"/>
      <c r="BZ2253" s="311"/>
      <c r="CA2253" s="311"/>
      <c r="CB2253" s="311"/>
      <c r="CC2253" s="311"/>
      <c r="CD2253" s="311"/>
      <c r="CE2253" s="311"/>
      <c r="CF2253" s="311"/>
      <c r="CG2253" s="311"/>
      <c r="CH2253" s="311"/>
      <c r="CI2253" s="311"/>
      <c r="CJ2253" s="311"/>
      <c r="CK2253" s="311"/>
      <c r="CL2253" s="311"/>
      <c r="CM2253" s="311"/>
      <c r="CN2253" s="311"/>
      <c r="CO2253" s="311"/>
      <c r="CP2253" s="311"/>
      <c r="CQ2253" s="311"/>
      <c r="CR2253" s="311"/>
      <c r="CS2253" s="311"/>
      <c r="CT2253" s="311"/>
      <c r="CU2253" s="311"/>
      <c r="CV2253" s="311"/>
      <c r="CW2253" s="311"/>
      <c r="CX2253" s="311"/>
      <c r="CY2253" s="311"/>
    </row>
    <row r="2254" spans="1:103" s="390" customFormat="1">
      <c r="A2254" s="324" t="s">
        <v>2347</v>
      </c>
      <c r="B2254" s="324">
        <v>74477124</v>
      </c>
      <c r="C2254" s="324">
        <v>470</v>
      </c>
      <c r="D2254" s="324">
        <v>20</v>
      </c>
      <c r="E2254" s="395">
        <v>0.7722</v>
      </c>
      <c r="F2254" s="324">
        <v>0</v>
      </c>
      <c r="G2254" s="324">
        <v>0.8</v>
      </c>
      <c r="H2254" s="324">
        <v>0.9</v>
      </c>
      <c r="I2254" s="324">
        <v>0.64</v>
      </c>
      <c r="J2254" s="326">
        <v>40</v>
      </c>
      <c r="K2254" s="326">
        <v>125</v>
      </c>
      <c r="L2254" s="326">
        <v>1</v>
      </c>
      <c r="M2254" s="324">
        <v>12</v>
      </c>
      <c r="N2254" s="324">
        <v>12</v>
      </c>
      <c r="O2254" s="324">
        <v>6</v>
      </c>
      <c r="P2254" s="324">
        <v>101</v>
      </c>
      <c r="Q2254" s="324" t="s">
        <v>293</v>
      </c>
      <c r="R2254" s="324">
        <v>1</v>
      </c>
      <c r="S2254" s="324">
        <v>0</v>
      </c>
      <c r="T2254" s="324">
        <v>500</v>
      </c>
      <c r="U2254" s="324">
        <v>1.1399999999999999</v>
      </c>
      <c r="V2254" s="324">
        <v>0</v>
      </c>
      <c r="W2254" s="324">
        <v>1.0935E-6</v>
      </c>
      <c r="X2254" s="324">
        <v>168.45878136200719</v>
      </c>
      <c r="Y2254" s="324">
        <v>0.72</v>
      </c>
      <c r="Z2254" s="324">
        <v>2.1</v>
      </c>
      <c r="AA2254" s="324">
        <v>1.0935E-6</v>
      </c>
      <c r="AB2254" s="324">
        <v>168.45878136200719</v>
      </c>
      <c r="AC2254" s="324">
        <v>0.72</v>
      </c>
      <c r="AD2254" s="324">
        <v>2.1</v>
      </c>
      <c r="AE2254" s="324">
        <v>1.0935E-6</v>
      </c>
      <c r="AF2254" s="324">
        <v>168.45878136200719</v>
      </c>
      <c r="AG2254" s="324">
        <v>0.72</v>
      </c>
      <c r="AH2254" s="324">
        <v>2.1</v>
      </c>
      <c r="AI2254" s="324">
        <v>0</v>
      </c>
      <c r="AJ2254" s="324">
        <v>0</v>
      </c>
      <c r="AK2254" s="324">
        <v>0</v>
      </c>
      <c r="AL2254" s="324">
        <v>0</v>
      </c>
      <c r="AM2254" s="396">
        <v>0</v>
      </c>
      <c r="AN2254" s="324">
        <v>0</v>
      </c>
      <c r="AO2254" s="324">
        <v>1000000000</v>
      </c>
      <c r="AP2254" s="324">
        <v>0</v>
      </c>
      <c r="AQ2254" s="324">
        <v>0</v>
      </c>
      <c r="AR2254" s="324">
        <v>0</v>
      </c>
      <c r="AS2254" s="324">
        <v>74477124</v>
      </c>
      <c r="AT2254" s="324">
        <v>0</v>
      </c>
      <c r="AU2254" s="324">
        <v>0</v>
      </c>
      <c r="AV2254" s="324">
        <v>0</v>
      </c>
      <c r="AW2254" s="311"/>
      <c r="AX2254" s="311"/>
      <c r="AY2254" s="311"/>
      <c r="AZ2254" s="311"/>
      <c r="BA2254" s="311"/>
      <c r="BB2254" s="311"/>
      <c r="BC2254" s="311"/>
      <c r="BD2254" s="311"/>
      <c r="BE2254" s="311"/>
      <c r="BF2254" s="311"/>
      <c r="BG2254" s="311"/>
      <c r="BH2254" s="311"/>
      <c r="BI2254" s="311"/>
      <c r="BJ2254" s="311"/>
      <c r="BK2254" s="311"/>
      <c r="BL2254" s="311"/>
      <c r="BM2254" s="311"/>
      <c r="BN2254" s="311"/>
      <c r="BO2254" s="311"/>
      <c r="BP2254" s="311"/>
      <c r="BQ2254" s="311"/>
      <c r="BR2254" s="311"/>
      <c r="BS2254" s="311"/>
      <c r="BT2254" s="311"/>
      <c r="BU2254" s="311"/>
      <c r="BV2254" s="311"/>
      <c r="BW2254" s="311"/>
      <c r="BX2254" s="311"/>
      <c r="BY2254" s="311"/>
      <c r="BZ2254" s="311"/>
      <c r="CA2254" s="311"/>
      <c r="CB2254" s="311"/>
      <c r="CC2254" s="311"/>
      <c r="CD2254" s="311"/>
      <c r="CE2254" s="311"/>
      <c r="CF2254" s="311"/>
      <c r="CG2254" s="311"/>
      <c r="CH2254" s="311"/>
      <c r="CI2254" s="311"/>
      <c r="CJ2254" s="311"/>
      <c r="CK2254" s="311"/>
      <c r="CL2254" s="311"/>
      <c r="CM2254" s="311"/>
      <c r="CN2254" s="311"/>
      <c r="CO2254" s="311"/>
      <c r="CP2254" s="311"/>
      <c r="CQ2254" s="311"/>
      <c r="CR2254" s="311"/>
      <c r="CS2254" s="311"/>
      <c r="CT2254" s="311"/>
      <c r="CU2254" s="311"/>
      <c r="CV2254" s="311"/>
      <c r="CW2254" s="311"/>
      <c r="CX2254" s="311"/>
      <c r="CY2254" s="311"/>
    </row>
    <row r="2255" spans="1:103" s="390" customFormat="1">
      <c r="A2255" s="324" t="s">
        <v>2347</v>
      </c>
      <c r="B2255" s="324">
        <v>74477125</v>
      </c>
      <c r="C2255" s="324">
        <v>560</v>
      </c>
      <c r="D2255" s="324">
        <v>20</v>
      </c>
      <c r="E2255" s="395">
        <v>0.86249999999999993</v>
      </c>
      <c r="F2255" s="324">
        <v>0</v>
      </c>
      <c r="G2255" s="324">
        <v>0.7</v>
      </c>
      <c r="H2255" s="324">
        <v>0.9</v>
      </c>
      <c r="I2255" s="324">
        <v>0.62</v>
      </c>
      <c r="J2255" s="326">
        <v>40</v>
      </c>
      <c r="K2255" s="326">
        <v>125</v>
      </c>
      <c r="L2255" s="326">
        <v>1</v>
      </c>
      <c r="M2255" s="324">
        <v>12</v>
      </c>
      <c r="N2255" s="324">
        <v>12</v>
      </c>
      <c r="O2255" s="324">
        <v>6</v>
      </c>
      <c r="P2255" s="324">
        <v>101</v>
      </c>
      <c r="Q2255" s="324" t="s">
        <v>293</v>
      </c>
      <c r="R2255" s="324">
        <v>1</v>
      </c>
      <c r="S2255" s="324">
        <v>0</v>
      </c>
      <c r="T2255" s="324">
        <v>500</v>
      </c>
      <c r="U2255" s="324">
        <v>1.1399999999999999</v>
      </c>
      <c r="V2255" s="324">
        <v>0</v>
      </c>
      <c r="W2255" s="324">
        <v>1.0935E-6</v>
      </c>
      <c r="X2255" s="324">
        <v>181.93632228719949</v>
      </c>
      <c r="Y2255" s="324">
        <v>0.72</v>
      </c>
      <c r="Z2255" s="324">
        <v>2.1</v>
      </c>
      <c r="AA2255" s="324">
        <v>1.0935E-6</v>
      </c>
      <c r="AB2255" s="324">
        <v>181.93632228719949</v>
      </c>
      <c r="AC2255" s="324">
        <v>0.72</v>
      </c>
      <c r="AD2255" s="324">
        <v>2.1</v>
      </c>
      <c r="AE2255" s="324">
        <v>1.0935E-6</v>
      </c>
      <c r="AF2255" s="324">
        <v>181.93632228719949</v>
      </c>
      <c r="AG2255" s="324">
        <v>0.72</v>
      </c>
      <c r="AH2255" s="324">
        <v>2.1</v>
      </c>
      <c r="AI2255" s="324">
        <v>0</v>
      </c>
      <c r="AJ2255" s="324">
        <v>0</v>
      </c>
      <c r="AK2255" s="324">
        <v>0</v>
      </c>
      <c r="AL2255" s="324">
        <v>0</v>
      </c>
      <c r="AM2255" s="396">
        <v>0</v>
      </c>
      <c r="AN2255" s="324">
        <v>0</v>
      </c>
      <c r="AO2255" s="324">
        <v>1000000000</v>
      </c>
      <c r="AP2255" s="324">
        <v>0</v>
      </c>
      <c r="AQ2255" s="324">
        <v>0</v>
      </c>
      <c r="AR2255" s="324">
        <v>0</v>
      </c>
      <c r="AS2255" s="324">
        <v>74477125</v>
      </c>
      <c r="AT2255" s="324">
        <v>0</v>
      </c>
      <c r="AU2255" s="324">
        <v>0</v>
      </c>
      <c r="AV2255" s="324">
        <v>0</v>
      </c>
      <c r="AW2255" s="311"/>
      <c r="AX2255" s="311"/>
      <c r="AY2255" s="311"/>
      <c r="AZ2255" s="311"/>
      <c r="BA2255" s="311"/>
      <c r="BB2255" s="311"/>
      <c r="BC2255" s="311"/>
      <c r="BD2255" s="311"/>
      <c r="BE2255" s="311"/>
      <c r="BF2255" s="311"/>
      <c r="BG2255" s="311"/>
      <c r="BH2255" s="311"/>
      <c r="BI2255" s="311"/>
      <c r="BJ2255" s="311"/>
      <c r="BK2255" s="311"/>
      <c r="BL2255" s="311"/>
      <c r="BM2255" s="311"/>
      <c r="BN2255" s="311"/>
      <c r="BO2255" s="311"/>
      <c r="BP2255" s="311"/>
      <c r="BQ2255" s="311"/>
      <c r="BR2255" s="311"/>
      <c r="BS2255" s="311"/>
      <c r="BT2255" s="311"/>
      <c r="BU2255" s="311"/>
      <c r="BV2255" s="311"/>
      <c r="BW2255" s="311"/>
      <c r="BX2255" s="311"/>
      <c r="BY2255" s="311"/>
      <c r="BZ2255" s="311"/>
      <c r="CA2255" s="311"/>
      <c r="CB2255" s="311"/>
      <c r="CC2255" s="311"/>
      <c r="CD2255" s="311"/>
      <c r="CE2255" s="311"/>
      <c r="CF2255" s="311"/>
      <c r="CG2255" s="311"/>
      <c r="CH2255" s="311"/>
      <c r="CI2255" s="311"/>
      <c r="CJ2255" s="311"/>
      <c r="CK2255" s="311"/>
      <c r="CL2255" s="311"/>
      <c r="CM2255" s="311"/>
      <c r="CN2255" s="311"/>
      <c r="CO2255" s="311"/>
      <c r="CP2255" s="311"/>
      <c r="CQ2255" s="311"/>
      <c r="CR2255" s="311"/>
      <c r="CS2255" s="311"/>
      <c r="CT2255" s="311"/>
      <c r="CU2255" s="311"/>
      <c r="CV2255" s="311"/>
      <c r="CW2255" s="311"/>
      <c r="CX2255" s="311"/>
      <c r="CY2255" s="311"/>
    </row>
    <row r="2256" spans="1:103" s="390" customFormat="1">
      <c r="A2256" s="324" t="s">
        <v>2347</v>
      </c>
      <c r="B2256" s="324">
        <v>74477126</v>
      </c>
      <c r="C2256" s="324">
        <v>680</v>
      </c>
      <c r="D2256" s="324">
        <v>20</v>
      </c>
      <c r="E2256" s="395">
        <v>1.1967999999999999</v>
      </c>
      <c r="F2256" s="324">
        <v>0</v>
      </c>
      <c r="G2256" s="324">
        <v>0.68</v>
      </c>
      <c r="H2256" s="324">
        <v>0.9</v>
      </c>
      <c r="I2256" s="324">
        <v>0.55000000000000004</v>
      </c>
      <c r="J2256" s="326">
        <v>40</v>
      </c>
      <c r="K2256" s="326">
        <v>125</v>
      </c>
      <c r="L2256" s="326">
        <v>1</v>
      </c>
      <c r="M2256" s="324">
        <v>12</v>
      </c>
      <c r="N2256" s="324">
        <v>12</v>
      </c>
      <c r="O2256" s="324">
        <v>6</v>
      </c>
      <c r="P2256" s="324">
        <v>101</v>
      </c>
      <c r="Q2256" s="324" t="s">
        <v>293</v>
      </c>
      <c r="R2256" s="324">
        <v>1</v>
      </c>
      <c r="S2256" s="324">
        <v>0</v>
      </c>
      <c r="T2256" s="324">
        <v>500</v>
      </c>
      <c r="U2256" s="324">
        <v>1.1399999999999999</v>
      </c>
      <c r="V2256" s="324">
        <v>0</v>
      </c>
      <c r="W2256" s="324">
        <v>1.0935E-6</v>
      </c>
      <c r="X2256" s="324">
        <v>211.04903786468034</v>
      </c>
      <c r="Y2256" s="324">
        <v>0.72</v>
      </c>
      <c r="Z2256" s="324">
        <v>2.1</v>
      </c>
      <c r="AA2256" s="324">
        <v>1.0935E-6</v>
      </c>
      <c r="AB2256" s="324">
        <v>211.04903786468034</v>
      </c>
      <c r="AC2256" s="324">
        <v>0.72</v>
      </c>
      <c r="AD2256" s="324">
        <v>2.1</v>
      </c>
      <c r="AE2256" s="324">
        <v>1.0935E-6</v>
      </c>
      <c r="AF2256" s="324">
        <v>211.04903786468034</v>
      </c>
      <c r="AG2256" s="324">
        <v>0.72</v>
      </c>
      <c r="AH2256" s="324">
        <v>2.1</v>
      </c>
      <c r="AI2256" s="324">
        <v>0</v>
      </c>
      <c r="AJ2256" s="324">
        <v>0</v>
      </c>
      <c r="AK2256" s="324">
        <v>0</v>
      </c>
      <c r="AL2256" s="324">
        <v>0</v>
      </c>
      <c r="AM2256" s="396">
        <v>0</v>
      </c>
      <c r="AN2256" s="324">
        <v>0</v>
      </c>
      <c r="AO2256" s="324">
        <v>1000000000</v>
      </c>
      <c r="AP2256" s="324">
        <v>0</v>
      </c>
      <c r="AQ2256" s="324">
        <v>0</v>
      </c>
      <c r="AR2256" s="324">
        <v>0</v>
      </c>
      <c r="AS2256" s="324">
        <v>74477126</v>
      </c>
      <c r="AT2256" s="324">
        <v>0</v>
      </c>
      <c r="AU2256" s="324">
        <v>0</v>
      </c>
      <c r="AV2256" s="324">
        <v>0</v>
      </c>
      <c r="AW2256" s="311"/>
      <c r="AX2256" s="311"/>
      <c r="AY2256" s="311"/>
      <c r="AZ2256" s="311"/>
      <c r="BA2256" s="311"/>
      <c r="BB2256" s="311"/>
      <c r="BC2256" s="311"/>
      <c r="BD2256" s="311"/>
      <c r="BE2256" s="311"/>
      <c r="BF2256" s="311"/>
      <c r="BG2256" s="311"/>
      <c r="BH2256" s="311"/>
      <c r="BI2256" s="311"/>
      <c r="BJ2256" s="311"/>
      <c r="BK2256" s="311"/>
      <c r="BL2256" s="311"/>
      <c r="BM2256" s="311"/>
      <c r="BN2256" s="311"/>
      <c r="BO2256" s="311"/>
      <c r="BP2256" s="311"/>
      <c r="BQ2256" s="311"/>
      <c r="BR2256" s="311"/>
      <c r="BS2256" s="311"/>
      <c r="BT2256" s="311"/>
      <c r="BU2256" s="311"/>
      <c r="BV2256" s="311"/>
      <c r="BW2256" s="311"/>
      <c r="BX2256" s="311"/>
      <c r="BY2256" s="311"/>
      <c r="BZ2256" s="311"/>
      <c r="CA2256" s="311"/>
      <c r="CB2256" s="311"/>
      <c r="CC2256" s="311"/>
      <c r="CD2256" s="311"/>
      <c r="CE2256" s="311"/>
      <c r="CF2256" s="311"/>
      <c r="CG2256" s="311"/>
      <c r="CH2256" s="311"/>
      <c r="CI2256" s="311"/>
      <c r="CJ2256" s="311"/>
      <c r="CK2256" s="311"/>
      <c r="CL2256" s="311"/>
      <c r="CM2256" s="311"/>
      <c r="CN2256" s="311"/>
      <c r="CO2256" s="311"/>
      <c r="CP2256" s="311"/>
      <c r="CQ2256" s="311"/>
      <c r="CR2256" s="311"/>
      <c r="CS2256" s="311"/>
      <c r="CT2256" s="311"/>
      <c r="CU2256" s="311"/>
      <c r="CV2256" s="311"/>
      <c r="CW2256" s="311"/>
      <c r="CX2256" s="311"/>
      <c r="CY2256" s="311"/>
    </row>
    <row r="2257" spans="1:103" s="390" customFormat="1">
      <c r="A2257" s="324" t="s">
        <v>2347</v>
      </c>
      <c r="B2257" s="324">
        <v>74477128</v>
      </c>
      <c r="C2257" s="324">
        <v>820</v>
      </c>
      <c r="D2257" s="324">
        <v>20</v>
      </c>
      <c r="E2257" s="395">
        <v>1.3427499999999999</v>
      </c>
      <c r="F2257" s="324">
        <v>0</v>
      </c>
      <c r="G2257" s="324">
        <v>0.6</v>
      </c>
      <c r="H2257" s="324">
        <v>0.9</v>
      </c>
      <c r="I2257" s="324">
        <v>0.51</v>
      </c>
      <c r="J2257" s="326">
        <v>40</v>
      </c>
      <c r="K2257" s="326">
        <v>125</v>
      </c>
      <c r="L2257" s="326">
        <v>1</v>
      </c>
      <c r="M2257" s="324">
        <v>12</v>
      </c>
      <c r="N2257" s="324">
        <v>12</v>
      </c>
      <c r="O2257" s="324">
        <v>6</v>
      </c>
      <c r="P2257" s="324">
        <v>101</v>
      </c>
      <c r="Q2257" s="324" t="s">
        <v>293</v>
      </c>
      <c r="R2257" s="324">
        <v>1</v>
      </c>
      <c r="S2257" s="324">
        <v>0</v>
      </c>
      <c r="T2257" s="324">
        <v>500</v>
      </c>
      <c r="U2257" s="324">
        <v>1.1399999999999999</v>
      </c>
      <c r="V2257" s="324">
        <v>0</v>
      </c>
      <c r="W2257" s="324">
        <v>1.0935E-6</v>
      </c>
      <c r="X2257" s="324">
        <v>215.90310689836758</v>
      </c>
      <c r="Y2257" s="324">
        <v>0.72</v>
      </c>
      <c r="Z2257" s="324">
        <v>2.1</v>
      </c>
      <c r="AA2257" s="324">
        <v>1.0935E-6</v>
      </c>
      <c r="AB2257" s="324">
        <v>215.90310689836758</v>
      </c>
      <c r="AC2257" s="324">
        <v>0.72</v>
      </c>
      <c r="AD2257" s="324">
        <v>2.1</v>
      </c>
      <c r="AE2257" s="324">
        <v>1.0935E-6</v>
      </c>
      <c r="AF2257" s="324">
        <v>215.90310689836758</v>
      </c>
      <c r="AG2257" s="324">
        <v>0.72</v>
      </c>
      <c r="AH2257" s="324">
        <v>2.1</v>
      </c>
      <c r="AI2257" s="324">
        <v>0</v>
      </c>
      <c r="AJ2257" s="324">
        <v>0</v>
      </c>
      <c r="AK2257" s="324">
        <v>0</v>
      </c>
      <c r="AL2257" s="324">
        <v>0</v>
      </c>
      <c r="AM2257" s="396">
        <v>0</v>
      </c>
      <c r="AN2257" s="324">
        <v>0</v>
      </c>
      <c r="AO2257" s="324">
        <v>1000000000</v>
      </c>
      <c r="AP2257" s="324">
        <v>0</v>
      </c>
      <c r="AQ2257" s="324">
        <v>0</v>
      </c>
      <c r="AR2257" s="324">
        <v>0</v>
      </c>
      <c r="AS2257" s="324">
        <v>74477128</v>
      </c>
      <c r="AT2257" s="324">
        <v>0</v>
      </c>
      <c r="AU2257" s="324">
        <v>0</v>
      </c>
      <c r="AV2257" s="324">
        <v>0</v>
      </c>
      <c r="AW2257" s="311"/>
      <c r="AX2257" s="311"/>
      <c r="AY2257" s="311"/>
      <c r="AZ2257" s="311"/>
      <c r="BA2257" s="311"/>
      <c r="BB2257" s="311"/>
      <c r="BC2257" s="311"/>
      <c r="BD2257" s="311"/>
      <c r="BE2257" s="311"/>
      <c r="BF2257" s="311"/>
      <c r="BG2257" s="311"/>
      <c r="BH2257" s="311"/>
      <c r="BI2257" s="311"/>
      <c r="BJ2257" s="311"/>
      <c r="BK2257" s="311"/>
      <c r="BL2257" s="311"/>
      <c r="BM2257" s="311"/>
      <c r="BN2257" s="311"/>
      <c r="BO2257" s="311"/>
      <c r="BP2257" s="311"/>
      <c r="BQ2257" s="311"/>
      <c r="BR2257" s="311"/>
      <c r="BS2257" s="311"/>
      <c r="BT2257" s="311"/>
      <c r="BU2257" s="311"/>
      <c r="BV2257" s="311"/>
      <c r="BW2257" s="311"/>
      <c r="BX2257" s="311"/>
      <c r="BY2257" s="311"/>
      <c r="BZ2257" s="311"/>
      <c r="CA2257" s="311"/>
      <c r="CB2257" s="311"/>
      <c r="CC2257" s="311"/>
      <c r="CD2257" s="311"/>
      <c r="CE2257" s="311"/>
      <c r="CF2257" s="311"/>
      <c r="CG2257" s="311"/>
      <c r="CH2257" s="311"/>
      <c r="CI2257" s="311"/>
      <c r="CJ2257" s="311"/>
      <c r="CK2257" s="311"/>
      <c r="CL2257" s="311"/>
      <c r="CM2257" s="311"/>
      <c r="CN2257" s="311"/>
      <c r="CO2257" s="311"/>
      <c r="CP2257" s="311"/>
      <c r="CQ2257" s="311"/>
      <c r="CR2257" s="311"/>
      <c r="CS2257" s="311"/>
      <c r="CT2257" s="311"/>
      <c r="CU2257" s="311"/>
      <c r="CV2257" s="311"/>
      <c r="CW2257" s="311"/>
      <c r="CX2257" s="311"/>
      <c r="CY2257" s="311"/>
    </row>
    <row r="2258" spans="1:103" s="390" customFormat="1">
      <c r="A2258" s="324" t="s">
        <v>2347</v>
      </c>
      <c r="B2258" s="324">
        <v>74477130</v>
      </c>
      <c r="C2258" s="324">
        <v>1000</v>
      </c>
      <c r="D2258" s="324">
        <v>20</v>
      </c>
      <c r="E2258" s="395">
        <v>1.5301</v>
      </c>
      <c r="F2258" s="324">
        <v>0</v>
      </c>
      <c r="G2258" s="324">
        <v>0.5</v>
      </c>
      <c r="H2258" s="324">
        <v>0.9</v>
      </c>
      <c r="I2258" s="324">
        <v>0.43</v>
      </c>
      <c r="J2258" s="326">
        <v>40</v>
      </c>
      <c r="K2258" s="326">
        <v>125</v>
      </c>
      <c r="L2258" s="326">
        <v>1</v>
      </c>
      <c r="M2258" s="324">
        <v>12</v>
      </c>
      <c r="N2258" s="324">
        <v>12</v>
      </c>
      <c r="O2258" s="324">
        <v>6</v>
      </c>
      <c r="P2258" s="324">
        <v>101</v>
      </c>
      <c r="Q2258" s="324" t="s">
        <v>293</v>
      </c>
      <c r="R2258" s="324">
        <v>1</v>
      </c>
      <c r="S2258" s="324">
        <v>0</v>
      </c>
      <c r="T2258" s="324">
        <v>500</v>
      </c>
      <c r="U2258" s="324">
        <v>1.1399999999999999</v>
      </c>
      <c r="V2258" s="324">
        <v>0</v>
      </c>
      <c r="W2258" s="324">
        <v>1.0935E-6</v>
      </c>
      <c r="X2258" s="324">
        <v>246.91358024691357</v>
      </c>
      <c r="Y2258" s="324">
        <v>0.72</v>
      </c>
      <c r="Z2258" s="324">
        <v>2.1</v>
      </c>
      <c r="AA2258" s="324">
        <v>1.0935E-6</v>
      </c>
      <c r="AB2258" s="324">
        <v>246.91358024691357</v>
      </c>
      <c r="AC2258" s="324">
        <v>0.72</v>
      </c>
      <c r="AD2258" s="324">
        <v>2.1</v>
      </c>
      <c r="AE2258" s="324">
        <v>1.0935E-6</v>
      </c>
      <c r="AF2258" s="324">
        <v>246.91358024691357</v>
      </c>
      <c r="AG2258" s="324">
        <v>0.72</v>
      </c>
      <c r="AH2258" s="324">
        <v>2.1</v>
      </c>
      <c r="AI2258" s="324">
        <v>0</v>
      </c>
      <c r="AJ2258" s="324">
        <v>0</v>
      </c>
      <c r="AK2258" s="324">
        <v>0</v>
      </c>
      <c r="AL2258" s="324">
        <v>0</v>
      </c>
      <c r="AM2258" s="396">
        <v>0</v>
      </c>
      <c r="AN2258" s="324">
        <v>0</v>
      </c>
      <c r="AO2258" s="324">
        <v>1000000000</v>
      </c>
      <c r="AP2258" s="324">
        <v>0</v>
      </c>
      <c r="AQ2258" s="324">
        <v>0</v>
      </c>
      <c r="AR2258" s="324">
        <v>0</v>
      </c>
      <c r="AS2258" s="324">
        <v>74477130</v>
      </c>
      <c r="AT2258" s="324">
        <v>0</v>
      </c>
      <c r="AU2258" s="324">
        <v>0</v>
      </c>
      <c r="AV2258" s="324">
        <v>0</v>
      </c>
      <c r="AW2258" s="311"/>
      <c r="AX2258" s="311"/>
      <c r="AY2258" s="311"/>
      <c r="AZ2258" s="311"/>
      <c r="BA2258" s="311"/>
      <c r="BB2258" s="311"/>
      <c r="BC2258" s="311"/>
      <c r="BD2258" s="311"/>
      <c r="BE2258" s="311"/>
      <c r="BF2258" s="311"/>
      <c r="BG2258" s="311"/>
      <c r="BH2258" s="311"/>
      <c r="BI2258" s="311"/>
      <c r="BJ2258" s="311"/>
      <c r="BK2258" s="311"/>
      <c r="BL2258" s="311"/>
      <c r="BM2258" s="311"/>
      <c r="BN2258" s="311"/>
      <c r="BO2258" s="311"/>
      <c r="BP2258" s="311"/>
      <c r="BQ2258" s="311"/>
      <c r="BR2258" s="311"/>
      <c r="BS2258" s="311"/>
      <c r="BT2258" s="311"/>
      <c r="BU2258" s="311"/>
      <c r="BV2258" s="311"/>
      <c r="BW2258" s="311"/>
      <c r="BX2258" s="311"/>
      <c r="BY2258" s="311"/>
      <c r="BZ2258" s="311"/>
      <c r="CA2258" s="311"/>
      <c r="CB2258" s="311"/>
      <c r="CC2258" s="311"/>
      <c r="CD2258" s="311"/>
      <c r="CE2258" s="311"/>
      <c r="CF2258" s="311"/>
      <c r="CG2258" s="311"/>
      <c r="CH2258" s="311"/>
      <c r="CI2258" s="311"/>
      <c r="CJ2258" s="311"/>
      <c r="CK2258" s="311"/>
      <c r="CL2258" s="311"/>
      <c r="CM2258" s="311"/>
      <c r="CN2258" s="311"/>
      <c r="CO2258" s="311"/>
      <c r="CP2258" s="311"/>
      <c r="CQ2258" s="311"/>
      <c r="CR2258" s="311"/>
      <c r="CS2258" s="311"/>
      <c r="CT2258" s="311"/>
      <c r="CU2258" s="311"/>
      <c r="CV2258" s="311"/>
      <c r="CW2258" s="311"/>
      <c r="CX2258" s="311"/>
      <c r="CY2258" s="311"/>
    </row>
    <row r="2259" spans="1:103" s="390" customFormat="1">
      <c r="A2259" s="324" t="s">
        <v>2347</v>
      </c>
      <c r="B2259" s="324">
        <v>74477009</v>
      </c>
      <c r="C2259" s="324">
        <v>0.47</v>
      </c>
      <c r="D2259" s="324">
        <v>25</v>
      </c>
      <c r="E2259" s="395">
        <v>2.9870000000000001E-3</v>
      </c>
      <c r="F2259" s="324">
        <v>0</v>
      </c>
      <c r="G2259" s="324">
        <v>26.4</v>
      </c>
      <c r="H2259" s="324">
        <v>0.9</v>
      </c>
      <c r="I2259" s="324">
        <v>23.5</v>
      </c>
      <c r="J2259" s="326">
        <v>40</v>
      </c>
      <c r="K2259" s="326">
        <v>125</v>
      </c>
      <c r="L2259" s="326">
        <v>1</v>
      </c>
      <c r="M2259" s="324">
        <v>12</v>
      </c>
      <c r="N2259" s="324">
        <v>12</v>
      </c>
      <c r="O2259" s="324">
        <v>8</v>
      </c>
      <c r="P2259" s="324">
        <v>101</v>
      </c>
      <c r="Q2259" s="324" t="s">
        <v>293</v>
      </c>
      <c r="R2259" s="324">
        <v>1</v>
      </c>
      <c r="S2259" s="324">
        <v>0</v>
      </c>
      <c r="T2259" s="324">
        <v>500</v>
      </c>
      <c r="U2259" s="324">
        <v>1.1599999999999999</v>
      </c>
      <c r="V2259" s="324">
        <v>0</v>
      </c>
      <c r="W2259" s="324">
        <v>1.8889199999999999E-6</v>
      </c>
      <c r="X2259" s="324">
        <v>3.5606060606060601</v>
      </c>
      <c r="Y2259" s="324">
        <v>0.72</v>
      </c>
      <c r="Z2259" s="324">
        <v>2.1</v>
      </c>
      <c r="AA2259" s="324">
        <v>1.8889199999999999E-6</v>
      </c>
      <c r="AB2259" s="324">
        <v>3.5606060606060601</v>
      </c>
      <c r="AC2259" s="324">
        <v>0.72</v>
      </c>
      <c r="AD2259" s="324">
        <v>2.1</v>
      </c>
      <c r="AE2259" s="324">
        <v>1.8889199999999999E-6</v>
      </c>
      <c r="AF2259" s="324">
        <v>3.5606060606060601</v>
      </c>
      <c r="AG2259" s="324">
        <v>0.72</v>
      </c>
      <c r="AH2259" s="324">
        <v>2.1</v>
      </c>
      <c r="AI2259" s="324">
        <v>0</v>
      </c>
      <c r="AJ2259" s="324">
        <v>0</v>
      </c>
      <c r="AK2259" s="324">
        <v>0</v>
      </c>
      <c r="AL2259" s="324">
        <v>0</v>
      </c>
      <c r="AM2259" s="396">
        <v>0</v>
      </c>
      <c r="AN2259" s="324">
        <v>0</v>
      </c>
      <c r="AO2259" s="324">
        <v>1000000000</v>
      </c>
      <c r="AP2259" s="324">
        <v>0</v>
      </c>
      <c r="AQ2259" s="324">
        <v>0</v>
      </c>
      <c r="AR2259" s="324">
        <v>0</v>
      </c>
      <c r="AS2259" s="324">
        <v>74477009</v>
      </c>
      <c r="AT2259" s="324">
        <v>0</v>
      </c>
      <c r="AU2259" s="324">
        <v>0</v>
      </c>
      <c r="AV2259" s="324">
        <v>0</v>
      </c>
      <c r="AW2259" s="311"/>
      <c r="AX2259" s="311"/>
      <c r="AY2259" s="311"/>
      <c r="AZ2259" s="311"/>
      <c r="BA2259" s="311"/>
      <c r="BB2259" s="311"/>
      <c r="BC2259" s="311"/>
      <c r="BD2259" s="311"/>
      <c r="BE2259" s="311"/>
      <c r="BF2259" s="311"/>
      <c r="BG2259" s="311"/>
      <c r="BH2259" s="311"/>
      <c r="BI2259" s="311"/>
      <c r="BJ2259" s="311"/>
      <c r="BK2259" s="311"/>
      <c r="BL2259" s="311"/>
      <c r="BM2259" s="311"/>
      <c r="BN2259" s="311"/>
      <c r="BO2259" s="311"/>
      <c r="BP2259" s="311"/>
      <c r="BQ2259" s="311"/>
      <c r="BR2259" s="311"/>
      <c r="BS2259" s="311"/>
      <c r="BT2259" s="311"/>
      <c r="BU2259" s="311"/>
      <c r="BV2259" s="311"/>
      <c r="BW2259" s="311"/>
      <c r="BX2259" s="311"/>
      <c r="BY2259" s="311"/>
      <c r="BZ2259" s="311"/>
      <c r="CA2259" s="311"/>
      <c r="CB2259" s="311"/>
      <c r="CC2259" s="311"/>
      <c r="CD2259" s="311"/>
      <c r="CE2259" s="311"/>
      <c r="CF2259" s="311"/>
      <c r="CG2259" s="311"/>
      <c r="CH2259" s="311"/>
      <c r="CI2259" s="311"/>
      <c r="CJ2259" s="311"/>
      <c r="CK2259" s="311"/>
      <c r="CL2259" s="311"/>
      <c r="CM2259" s="311"/>
      <c r="CN2259" s="311"/>
      <c r="CO2259" s="311"/>
      <c r="CP2259" s="311"/>
      <c r="CQ2259" s="311"/>
      <c r="CR2259" s="311"/>
      <c r="CS2259" s="311"/>
      <c r="CT2259" s="311"/>
      <c r="CU2259" s="311"/>
      <c r="CV2259" s="311"/>
      <c r="CW2259" s="311"/>
      <c r="CX2259" s="311"/>
      <c r="CY2259" s="311"/>
    </row>
    <row r="2260" spans="1:103" s="390" customFormat="1">
      <c r="A2260" s="324" t="s">
        <v>2347</v>
      </c>
      <c r="B2260" s="324">
        <v>74477008</v>
      </c>
      <c r="C2260" s="324">
        <v>0.75</v>
      </c>
      <c r="D2260" s="324">
        <v>25</v>
      </c>
      <c r="E2260" s="395">
        <v>4.1910000000000003E-3</v>
      </c>
      <c r="F2260" s="324">
        <v>0</v>
      </c>
      <c r="G2260" s="324">
        <v>21</v>
      </c>
      <c r="H2260" s="324">
        <v>0.9</v>
      </c>
      <c r="I2260" s="324">
        <v>19.8</v>
      </c>
      <c r="J2260" s="326">
        <v>40</v>
      </c>
      <c r="K2260" s="326">
        <v>125</v>
      </c>
      <c r="L2260" s="326">
        <v>1</v>
      </c>
      <c r="M2260" s="324">
        <v>12</v>
      </c>
      <c r="N2260" s="324">
        <v>12</v>
      </c>
      <c r="O2260" s="324">
        <v>8</v>
      </c>
      <c r="P2260" s="324">
        <v>101</v>
      </c>
      <c r="Q2260" s="324" t="s">
        <v>293</v>
      </c>
      <c r="R2260" s="324">
        <v>1</v>
      </c>
      <c r="S2260" s="324">
        <v>0</v>
      </c>
      <c r="T2260" s="324">
        <v>500</v>
      </c>
      <c r="U2260" s="324">
        <v>1.1599999999999999</v>
      </c>
      <c r="V2260" s="324">
        <v>0</v>
      </c>
      <c r="W2260" s="324">
        <v>1.8889199999999999E-6</v>
      </c>
      <c r="X2260" s="324">
        <v>4.0584415584415581</v>
      </c>
      <c r="Y2260" s="324">
        <v>0.72</v>
      </c>
      <c r="Z2260" s="324">
        <v>2.1</v>
      </c>
      <c r="AA2260" s="324">
        <v>1.8889199999999999E-6</v>
      </c>
      <c r="AB2260" s="324">
        <v>4.0584415584415581</v>
      </c>
      <c r="AC2260" s="324">
        <v>0.72</v>
      </c>
      <c r="AD2260" s="324">
        <v>2.1</v>
      </c>
      <c r="AE2260" s="324">
        <v>1.8889199999999999E-6</v>
      </c>
      <c r="AF2260" s="324">
        <v>4.0584415584415581</v>
      </c>
      <c r="AG2260" s="324">
        <v>0.72</v>
      </c>
      <c r="AH2260" s="324">
        <v>2.1</v>
      </c>
      <c r="AI2260" s="324">
        <v>0</v>
      </c>
      <c r="AJ2260" s="324">
        <v>0</v>
      </c>
      <c r="AK2260" s="324">
        <v>0</v>
      </c>
      <c r="AL2260" s="324">
        <v>0</v>
      </c>
      <c r="AM2260" s="396">
        <v>0</v>
      </c>
      <c r="AN2260" s="324">
        <v>0</v>
      </c>
      <c r="AO2260" s="324">
        <v>1000000000</v>
      </c>
      <c r="AP2260" s="324">
        <v>0</v>
      </c>
      <c r="AQ2260" s="324">
        <v>0</v>
      </c>
      <c r="AR2260" s="324">
        <v>0</v>
      </c>
      <c r="AS2260" s="324">
        <v>74477008</v>
      </c>
      <c r="AT2260" s="324">
        <v>0</v>
      </c>
      <c r="AU2260" s="324">
        <v>0</v>
      </c>
      <c r="AV2260" s="324">
        <v>0</v>
      </c>
      <c r="AW2260" s="311"/>
      <c r="AX2260" s="311"/>
      <c r="AY2260" s="311"/>
      <c r="AZ2260" s="311"/>
      <c r="BA2260" s="311"/>
      <c r="BB2260" s="311"/>
      <c r="BC2260" s="311"/>
      <c r="BD2260" s="311"/>
      <c r="BE2260" s="311"/>
      <c r="BF2260" s="311"/>
      <c r="BG2260" s="311"/>
      <c r="BH2260" s="311"/>
      <c r="BI2260" s="311"/>
      <c r="BJ2260" s="311"/>
      <c r="BK2260" s="311"/>
      <c r="BL2260" s="311"/>
      <c r="BM2260" s="311"/>
      <c r="BN2260" s="311"/>
      <c r="BO2260" s="311"/>
      <c r="BP2260" s="311"/>
      <c r="BQ2260" s="311"/>
      <c r="BR2260" s="311"/>
      <c r="BS2260" s="311"/>
      <c r="BT2260" s="311"/>
      <c r="BU2260" s="311"/>
      <c r="BV2260" s="311"/>
      <c r="BW2260" s="311"/>
      <c r="BX2260" s="311"/>
      <c r="BY2260" s="311"/>
      <c r="BZ2260" s="311"/>
      <c r="CA2260" s="311"/>
      <c r="CB2260" s="311"/>
      <c r="CC2260" s="311"/>
      <c r="CD2260" s="311"/>
      <c r="CE2260" s="311"/>
      <c r="CF2260" s="311"/>
      <c r="CG2260" s="311"/>
      <c r="CH2260" s="311"/>
      <c r="CI2260" s="311"/>
      <c r="CJ2260" s="311"/>
      <c r="CK2260" s="311"/>
      <c r="CL2260" s="311"/>
      <c r="CM2260" s="311"/>
      <c r="CN2260" s="311"/>
      <c r="CO2260" s="311"/>
      <c r="CP2260" s="311"/>
      <c r="CQ2260" s="311"/>
      <c r="CR2260" s="311"/>
      <c r="CS2260" s="311"/>
      <c r="CT2260" s="311"/>
      <c r="CU2260" s="311"/>
      <c r="CV2260" s="311"/>
      <c r="CW2260" s="311"/>
      <c r="CX2260" s="311"/>
      <c r="CY2260" s="311"/>
    </row>
    <row r="2261" spans="1:103" s="390" customFormat="1">
      <c r="A2261" s="324" t="s">
        <v>2347</v>
      </c>
      <c r="B2261" s="324">
        <v>74477001</v>
      </c>
      <c r="C2261" s="324">
        <v>1.2</v>
      </c>
      <c r="D2261" s="324">
        <v>20</v>
      </c>
      <c r="E2261" s="395">
        <v>6.9999999999999993E-3</v>
      </c>
      <c r="F2261" s="324">
        <v>0</v>
      </c>
      <c r="G2261" s="324">
        <v>16.600000000000001</v>
      </c>
      <c r="H2261" s="324">
        <v>0.9</v>
      </c>
      <c r="I2261" s="324">
        <v>12</v>
      </c>
      <c r="J2261" s="326">
        <v>40</v>
      </c>
      <c r="K2261" s="326">
        <v>125</v>
      </c>
      <c r="L2261" s="326">
        <v>1</v>
      </c>
      <c r="M2261" s="324">
        <v>12</v>
      </c>
      <c r="N2261" s="324">
        <v>12</v>
      </c>
      <c r="O2261" s="324">
        <v>8</v>
      </c>
      <c r="P2261" s="324">
        <v>101</v>
      </c>
      <c r="Q2261" s="324" t="s">
        <v>293</v>
      </c>
      <c r="R2261" s="324">
        <v>1</v>
      </c>
      <c r="S2261" s="324">
        <v>0</v>
      </c>
      <c r="T2261" s="324">
        <v>500</v>
      </c>
      <c r="U2261" s="324">
        <v>1.1599999999999999</v>
      </c>
      <c r="V2261" s="324">
        <v>0</v>
      </c>
      <c r="W2261" s="324">
        <v>1.8889199999999999E-6</v>
      </c>
      <c r="X2261" s="324">
        <v>5.0505050505050502</v>
      </c>
      <c r="Y2261" s="324">
        <v>0.72</v>
      </c>
      <c r="Z2261" s="324">
        <v>2.1</v>
      </c>
      <c r="AA2261" s="324">
        <v>1.8889199999999999E-6</v>
      </c>
      <c r="AB2261" s="324">
        <v>5.0505050505050502</v>
      </c>
      <c r="AC2261" s="324">
        <v>0.72</v>
      </c>
      <c r="AD2261" s="324">
        <v>2.1</v>
      </c>
      <c r="AE2261" s="324">
        <v>1.8889199999999999E-6</v>
      </c>
      <c r="AF2261" s="324">
        <v>5.0505050505050502</v>
      </c>
      <c r="AG2261" s="324">
        <v>0.72</v>
      </c>
      <c r="AH2261" s="324">
        <v>2.1</v>
      </c>
      <c r="AI2261" s="324">
        <v>0</v>
      </c>
      <c r="AJ2261" s="324">
        <v>0</v>
      </c>
      <c r="AK2261" s="324">
        <v>0</v>
      </c>
      <c r="AL2261" s="324">
        <v>0</v>
      </c>
      <c r="AM2261" s="396">
        <v>0</v>
      </c>
      <c r="AN2261" s="324">
        <v>0</v>
      </c>
      <c r="AO2261" s="324">
        <v>1000000000</v>
      </c>
      <c r="AP2261" s="324">
        <v>0</v>
      </c>
      <c r="AQ2261" s="324">
        <v>0</v>
      </c>
      <c r="AR2261" s="324">
        <v>0</v>
      </c>
      <c r="AS2261" s="324">
        <v>74477001</v>
      </c>
      <c r="AT2261" s="324">
        <v>0</v>
      </c>
      <c r="AU2261" s="324">
        <v>0</v>
      </c>
      <c r="AV2261" s="324">
        <v>0</v>
      </c>
      <c r="AW2261" s="311"/>
      <c r="AX2261" s="311"/>
      <c r="AY2261" s="311"/>
      <c r="AZ2261" s="311"/>
      <c r="BA2261" s="311"/>
      <c r="BB2261" s="311"/>
      <c r="BC2261" s="311"/>
      <c r="BD2261" s="311"/>
      <c r="BE2261" s="311"/>
      <c r="BF2261" s="311"/>
      <c r="BG2261" s="311"/>
      <c r="BH2261" s="311"/>
      <c r="BI2261" s="311"/>
      <c r="BJ2261" s="311"/>
      <c r="BK2261" s="311"/>
      <c r="BL2261" s="311"/>
      <c r="BM2261" s="311"/>
      <c r="BN2261" s="311"/>
      <c r="BO2261" s="311"/>
      <c r="BP2261" s="311"/>
      <c r="BQ2261" s="311"/>
      <c r="BR2261" s="311"/>
      <c r="BS2261" s="311"/>
      <c r="BT2261" s="311"/>
      <c r="BU2261" s="311"/>
      <c r="BV2261" s="311"/>
      <c r="BW2261" s="311"/>
      <c r="BX2261" s="311"/>
      <c r="BY2261" s="311"/>
      <c r="BZ2261" s="311"/>
      <c r="CA2261" s="311"/>
      <c r="CB2261" s="311"/>
      <c r="CC2261" s="311"/>
      <c r="CD2261" s="311"/>
      <c r="CE2261" s="311"/>
      <c r="CF2261" s="311"/>
      <c r="CG2261" s="311"/>
      <c r="CH2261" s="311"/>
      <c r="CI2261" s="311"/>
      <c r="CJ2261" s="311"/>
      <c r="CK2261" s="311"/>
      <c r="CL2261" s="311"/>
      <c r="CM2261" s="311"/>
      <c r="CN2261" s="311"/>
      <c r="CO2261" s="311"/>
      <c r="CP2261" s="311"/>
      <c r="CQ2261" s="311"/>
      <c r="CR2261" s="311"/>
      <c r="CS2261" s="311"/>
      <c r="CT2261" s="311"/>
      <c r="CU2261" s="311"/>
      <c r="CV2261" s="311"/>
      <c r="CW2261" s="311"/>
      <c r="CX2261" s="311"/>
      <c r="CY2261" s="311"/>
    </row>
    <row r="2262" spans="1:103" s="390" customFormat="1">
      <c r="A2262" s="324" t="s">
        <v>2347</v>
      </c>
      <c r="B2262" s="324">
        <v>74477002</v>
      </c>
      <c r="C2262" s="324">
        <v>2.4</v>
      </c>
      <c r="D2262" s="324">
        <v>20</v>
      </c>
      <c r="E2262" s="395">
        <v>1.197E-2</v>
      </c>
      <c r="F2262" s="324">
        <v>0</v>
      </c>
      <c r="G2262" s="324">
        <v>14.3</v>
      </c>
      <c r="H2262" s="324">
        <v>0.9</v>
      </c>
      <c r="I2262" s="324">
        <v>10.1</v>
      </c>
      <c r="J2262" s="326">
        <v>40</v>
      </c>
      <c r="K2262" s="326">
        <v>125</v>
      </c>
      <c r="L2262" s="326">
        <v>1</v>
      </c>
      <c r="M2262" s="324">
        <v>12</v>
      </c>
      <c r="N2262" s="324">
        <v>12</v>
      </c>
      <c r="O2262" s="324">
        <v>8</v>
      </c>
      <c r="P2262" s="324">
        <v>101</v>
      </c>
      <c r="Q2262" s="324" t="s">
        <v>293</v>
      </c>
      <c r="R2262" s="324">
        <v>1</v>
      </c>
      <c r="S2262" s="324">
        <v>0</v>
      </c>
      <c r="T2262" s="324">
        <v>500</v>
      </c>
      <c r="U2262" s="324">
        <v>1.1599999999999999</v>
      </c>
      <c r="V2262" s="324">
        <v>0</v>
      </c>
      <c r="W2262" s="324">
        <v>1.8889199999999999E-6</v>
      </c>
      <c r="X2262" s="324">
        <v>8.2644628099173563</v>
      </c>
      <c r="Y2262" s="324">
        <v>0.72</v>
      </c>
      <c r="Z2262" s="324">
        <v>2.1</v>
      </c>
      <c r="AA2262" s="324">
        <v>1.8889199999999999E-6</v>
      </c>
      <c r="AB2262" s="324">
        <v>8.2644628099173563</v>
      </c>
      <c r="AC2262" s="324">
        <v>0.72</v>
      </c>
      <c r="AD2262" s="324">
        <v>2.1</v>
      </c>
      <c r="AE2262" s="324">
        <v>1.8889199999999999E-6</v>
      </c>
      <c r="AF2262" s="324">
        <v>8.2644628099173563</v>
      </c>
      <c r="AG2262" s="324">
        <v>0.72</v>
      </c>
      <c r="AH2262" s="324">
        <v>2.1</v>
      </c>
      <c r="AI2262" s="324">
        <v>0</v>
      </c>
      <c r="AJ2262" s="324">
        <v>0</v>
      </c>
      <c r="AK2262" s="324">
        <v>0</v>
      </c>
      <c r="AL2262" s="324">
        <v>0</v>
      </c>
      <c r="AM2262" s="396">
        <v>0</v>
      </c>
      <c r="AN2262" s="324">
        <v>0</v>
      </c>
      <c r="AO2262" s="324">
        <v>1000000000</v>
      </c>
      <c r="AP2262" s="324">
        <v>0</v>
      </c>
      <c r="AQ2262" s="324">
        <v>0</v>
      </c>
      <c r="AR2262" s="324">
        <v>0</v>
      </c>
      <c r="AS2262" s="324">
        <v>74477002</v>
      </c>
      <c r="AT2262" s="324">
        <v>0</v>
      </c>
      <c r="AU2262" s="324">
        <v>0</v>
      </c>
      <c r="AV2262" s="324">
        <v>0</v>
      </c>
      <c r="AW2262" s="311"/>
      <c r="AX2262" s="311"/>
      <c r="AY2262" s="311"/>
      <c r="AZ2262" s="311"/>
      <c r="BA2262" s="311"/>
      <c r="BB2262" s="311"/>
      <c r="BC2262" s="311"/>
      <c r="BD2262" s="311"/>
      <c r="BE2262" s="311"/>
      <c r="BF2262" s="311"/>
      <c r="BG2262" s="311"/>
      <c r="BH2262" s="311"/>
      <c r="BI2262" s="311"/>
      <c r="BJ2262" s="311"/>
      <c r="BK2262" s="311"/>
      <c r="BL2262" s="311"/>
      <c r="BM2262" s="311"/>
      <c r="BN2262" s="311"/>
      <c r="BO2262" s="311"/>
      <c r="BP2262" s="311"/>
      <c r="BQ2262" s="311"/>
      <c r="BR2262" s="311"/>
      <c r="BS2262" s="311"/>
      <c r="BT2262" s="311"/>
      <c r="BU2262" s="311"/>
      <c r="BV2262" s="311"/>
      <c r="BW2262" s="311"/>
      <c r="BX2262" s="311"/>
      <c r="BY2262" s="311"/>
      <c r="BZ2262" s="311"/>
      <c r="CA2262" s="311"/>
      <c r="CB2262" s="311"/>
      <c r="CC2262" s="311"/>
      <c r="CD2262" s="311"/>
      <c r="CE2262" s="311"/>
      <c r="CF2262" s="311"/>
      <c r="CG2262" s="311"/>
      <c r="CH2262" s="311"/>
      <c r="CI2262" s="311"/>
      <c r="CJ2262" s="311"/>
      <c r="CK2262" s="311"/>
      <c r="CL2262" s="311"/>
      <c r="CM2262" s="311"/>
      <c r="CN2262" s="311"/>
      <c r="CO2262" s="311"/>
      <c r="CP2262" s="311"/>
      <c r="CQ2262" s="311"/>
      <c r="CR2262" s="311"/>
      <c r="CS2262" s="311"/>
      <c r="CT2262" s="311"/>
      <c r="CU2262" s="311"/>
      <c r="CV2262" s="311"/>
      <c r="CW2262" s="311"/>
      <c r="CX2262" s="311"/>
      <c r="CY2262" s="311"/>
    </row>
    <row r="2263" spans="1:103" s="390" customFormat="1">
      <c r="A2263" s="324" t="s">
        <v>2347</v>
      </c>
      <c r="B2263" s="324">
        <v>74477003</v>
      </c>
      <c r="C2263" s="324">
        <v>3.5</v>
      </c>
      <c r="D2263" s="324">
        <v>20</v>
      </c>
      <c r="E2263" s="395">
        <v>1.397E-2</v>
      </c>
      <c r="F2263" s="324">
        <v>0</v>
      </c>
      <c r="G2263" s="324">
        <v>9.6</v>
      </c>
      <c r="H2263" s="324">
        <v>0.9</v>
      </c>
      <c r="I2263" s="324">
        <v>8.9</v>
      </c>
      <c r="J2263" s="326">
        <v>40</v>
      </c>
      <c r="K2263" s="326">
        <v>125</v>
      </c>
      <c r="L2263" s="326">
        <v>1</v>
      </c>
      <c r="M2263" s="324">
        <v>12</v>
      </c>
      <c r="N2263" s="324">
        <v>12</v>
      </c>
      <c r="O2263" s="324">
        <v>8</v>
      </c>
      <c r="P2263" s="324">
        <v>101</v>
      </c>
      <c r="Q2263" s="324" t="s">
        <v>293</v>
      </c>
      <c r="R2263" s="324">
        <v>1</v>
      </c>
      <c r="S2263" s="324">
        <v>0</v>
      </c>
      <c r="T2263" s="324">
        <v>500</v>
      </c>
      <c r="U2263" s="324">
        <v>1.1599999999999999</v>
      </c>
      <c r="V2263" s="324">
        <v>0</v>
      </c>
      <c r="W2263" s="324">
        <v>1.8889199999999999E-6</v>
      </c>
      <c r="X2263" s="324">
        <v>10.198135198135198</v>
      </c>
      <c r="Y2263" s="324">
        <v>0.72</v>
      </c>
      <c r="Z2263" s="324">
        <v>2.1</v>
      </c>
      <c r="AA2263" s="324">
        <v>1.8889199999999999E-6</v>
      </c>
      <c r="AB2263" s="324">
        <v>10.198135198135198</v>
      </c>
      <c r="AC2263" s="324">
        <v>0.72</v>
      </c>
      <c r="AD2263" s="324">
        <v>2.1</v>
      </c>
      <c r="AE2263" s="324">
        <v>1.8889199999999999E-6</v>
      </c>
      <c r="AF2263" s="324">
        <v>10.198135198135198</v>
      </c>
      <c r="AG2263" s="324">
        <v>0.72</v>
      </c>
      <c r="AH2263" s="324">
        <v>2.1</v>
      </c>
      <c r="AI2263" s="324">
        <v>0</v>
      </c>
      <c r="AJ2263" s="324">
        <v>0</v>
      </c>
      <c r="AK2263" s="324">
        <v>0</v>
      </c>
      <c r="AL2263" s="324">
        <v>0</v>
      </c>
      <c r="AM2263" s="396">
        <v>0</v>
      </c>
      <c r="AN2263" s="324">
        <v>0</v>
      </c>
      <c r="AO2263" s="324">
        <v>1000000000</v>
      </c>
      <c r="AP2263" s="324">
        <v>0</v>
      </c>
      <c r="AQ2263" s="324">
        <v>0</v>
      </c>
      <c r="AR2263" s="324">
        <v>0</v>
      </c>
      <c r="AS2263" s="324">
        <v>74477003</v>
      </c>
      <c r="AT2263" s="324">
        <v>0</v>
      </c>
      <c r="AU2263" s="324">
        <v>0</v>
      </c>
      <c r="AV2263" s="324">
        <v>0</v>
      </c>
      <c r="AW2263" s="311"/>
      <c r="AX2263" s="311"/>
      <c r="AY2263" s="311"/>
      <c r="AZ2263" s="311"/>
      <c r="BA2263" s="311"/>
      <c r="BB2263" s="311"/>
      <c r="BC2263" s="311"/>
      <c r="BD2263" s="311"/>
      <c r="BE2263" s="311"/>
      <c r="BF2263" s="311"/>
      <c r="BG2263" s="311"/>
      <c r="BH2263" s="311"/>
      <c r="BI2263" s="311"/>
      <c r="BJ2263" s="311"/>
      <c r="BK2263" s="311"/>
      <c r="BL2263" s="311"/>
      <c r="BM2263" s="311"/>
      <c r="BN2263" s="311"/>
      <c r="BO2263" s="311"/>
      <c r="BP2263" s="311"/>
      <c r="BQ2263" s="311"/>
      <c r="BR2263" s="311"/>
      <c r="BS2263" s="311"/>
      <c r="BT2263" s="311"/>
      <c r="BU2263" s="311"/>
      <c r="BV2263" s="311"/>
      <c r="BW2263" s="311"/>
      <c r="BX2263" s="311"/>
      <c r="BY2263" s="311"/>
      <c r="BZ2263" s="311"/>
      <c r="CA2263" s="311"/>
      <c r="CB2263" s="311"/>
      <c r="CC2263" s="311"/>
      <c r="CD2263" s="311"/>
      <c r="CE2263" s="311"/>
      <c r="CF2263" s="311"/>
      <c r="CG2263" s="311"/>
      <c r="CH2263" s="311"/>
      <c r="CI2263" s="311"/>
      <c r="CJ2263" s="311"/>
      <c r="CK2263" s="311"/>
      <c r="CL2263" s="311"/>
      <c r="CM2263" s="311"/>
      <c r="CN2263" s="311"/>
      <c r="CO2263" s="311"/>
      <c r="CP2263" s="311"/>
      <c r="CQ2263" s="311"/>
      <c r="CR2263" s="311"/>
      <c r="CS2263" s="311"/>
      <c r="CT2263" s="311"/>
      <c r="CU2263" s="311"/>
      <c r="CV2263" s="311"/>
      <c r="CW2263" s="311"/>
      <c r="CX2263" s="311"/>
      <c r="CY2263" s="311"/>
    </row>
    <row r="2264" spans="1:103" s="390" customFormat="1">
      <c r="A2264" s="324" t="s">
        <v>2347</v>
      </c>
      <c r="B2264" s="324">
        <v>74477004</v>
      </c>
      <c r="C2264" s="324">
        <v>4.7</v>
      </c>
      <c r="D2264" s="324">
        <v>20</v>
      </c>
      <c r="E2264" s="395">
        <v>1.5960000000000002E-2</v>
      </c>
      <c r="F2264" s="324">
        <v>0</v>
      </c>
      <c r="G2264" s="324">
        <v>9.3000000000000007</v>
      </c>
      <c r="H2264" s="324">
        <v>0.9</v>
      </c>
      <c r="I2264" s="324">
        <v>8.5</v>
      </c>
      <c r="J2264" s="326">
        <v>40</v>
      </c>
      <c r="K2264" s="326">
        <v>125</v>
      </c>
      <c r="L2264" s="326">
        <v>1</v>
      </c>
      <c r="M2264" s="324">
        <v>12</v>
      </c>
      <c r="N2264" s="324">
        <v>12</v>
      </c>
      <c r="O2264" s="324">
        <v>8</v>
      </c>
      <c r="P2264" s="324">
        <v>101</v>
      </c>
      <c r="Q2264" s="324" t="s">
        <v>293</v>
      </c>
      <c r="R2264" s="324">
        <v>1</v>
      </c>
      <c r="S2264" s="324">
        <v>0</v>
      </c>
      <c r="T2264" s="324">
        <v>500</v>
      </c>
      <c r="U2264" s="324">
        <v>1.1599999999999999</v>
      </c>
      <c r="V2264" s="324">
        <v>0</v>
      </c>
      <c r="W2264" s="324">
        <v>1.8889199999999999E-6</v>
      </c>
      <c r="X2264" s="324">
        <v>11.868686868686869</v>
      </c>
      <c r="Y2264" s="324">
        <v>0.72</v>
      </c>
      <c r="Z2264" s="324">
        <v>2.1</v>
      </c>
      <c r="AA2264" s="324">
        <v>1.8889199999999999E-6</v>
      </c>
      <c r="AB2264" s="324">
        <v>11.868686868686869</v>
      </c>
      <c r="AC2264" s="324">
        <v>0.72</v>
      </c>
      <c r="AD2264" s="324">
        <v>2.1</v>
      </c>
      <c r="AE2264" s="324">
        <v>1.8889199999999999E-6</v>
      </c>
      <c r="AF2264" s="324">
        <v>11.868686868686869</v>
      </c>
      <c r="AG2264" s="324">
        <v>0.72</v>
      </c>
      <c r="AH2264" s="324">
        <v>2.1</v>
      </c>
      <c r="AI2264" s="324">
        <v>0</v>
      </c>
      <c r="AJ2264" s="324">
        <v>0</v>
      </c>
      <c r="AK2264" s="324">
        <v>0</v>
      </c>
      <c r="AL2264" s="324">
        <v>0</v>
      </c>
      <c r="AM2264" s="396">
        <v>0</v>
      </c>
      <c r="AN2264" s="324">
        <v>0</v>
      </c>
      <c r="AO2264" s="324">
        <v>1000000000</v>
      </c>
      <c r="AP2264" s="324">
        <v>0</v>
      </c>
      <c r="AQ2264" s="324">
        <v>0</v>
      </c>
      <c r="AR2264" s="324">
        <v>0</v>
      </c>
      <c r="AS2264" s="324">
        <v>74477004</v>
      </c>
      <c r="AT2264" s="324">
        <v>0</v>
      </c>
      <c r="AU2264" s="324">
        <v>0</v>
      </c>
      <c r="AV2264" s="324">
        <v>0</v>
      </c>
      <c r="AW2264" s="311"/>
      <c r="AX2264" s="311"/>
      <c r="AY2264" s="311"/>
      <c r="AZ2264" s="311"/>
      <c r="BA2264" s="311"/>
      <c r="BB2264" s="311"/>
      <c r="BC2264" s="311"/>
      <c r="BD2264" s="311"/>
      <c r="BE2264" s="311"/>
      <c r="BF2264" s="311"/>
      <c r="BG2264" s="311"/>
      <c r="BH2264" s="311"/>
      <c r="BI2264" s="311"/>
      <c r="BJ2264" s="311"/>
      <c r="BK2264" s="311"/>
      <c r="BL2264" s="311"/>
      <c r="BM2264" s="311"/>
      <c r="BN2264" s="311"/>
      <c r="BO2264" s="311"/>
      <c r="BP2264" s="311"/>
      <c r="BQ2264" s="311"/>
      <c r="BR2264" s="311"/>
      <c r="BS2264" s="311"/>
      <c r="BT2264" s="311"/>
      <c r="BU2264" s="311"/>
      <c r="BV2264" s="311"/>
      <c r="BW2264" s="311"/>
      <c r="BX2264" s="311"/>
      <c r="BY2264" s="311"/>
      <c r="BZ2264" s="311"/>
      <c r="CA2264" s="311"/>
      <c r="CB2264" s="311"/>
      <c r="CC2264" s="311"/>
      <c r="CD2264" s="311"/>
      <c r="CE2264" s="311"/>
      <c r="CF2264" s="311"/>
      <c r="CG2264" s="311"/>
      <c r="CH2264" s="311"/>
      <c r="CI2264" s="311"/>
      <c r="CJ2264" s="311"/>
      <c r="CK2264" s="311"/>
      <c r="CL2264" s="311"/>
      <c r="CM2264" s="311"/>
      <c r="CN2264" s="311"/>
      <c r="CO2264" s="311"/>
      <c r="CP2264" s="311"/>
      <c r="CQ2264" s="311"/>
      <c r="CR2264" s="311"/>
      <c r="CS2264" s="311"/>
      <c r="CT2264" s="311"/>
      <c r="CU2264" s="311"/>
      <c r="CV2264" s="311"/>
      <c r="CW2264" s="311"/>
      <c r="CX2264" s="311"/>
      <c r="CY2264" s="311"/>
    </row>
    <row r="2265" spans="1:103" s="390" customFormat="1">
      <c r="A2265" s="324" t="s">
        <v>2347</v>
      </c>
      <c r="B2265" s="324">
        <v>74477006</v>
      </c>
      <c r="C2265" s="324">
        <v>6.1</v>
      </c>
      <c r="D2265" s="324">
        <v>20</v>
      </c>
      <c r="E2265" s="395">
        <v>1.7999999999999999E-2</v>
      </c>
      <c r="F2265" s="324">
        <v>0</v>
      </c>
      <c r="G2265" s="324">
        <v>8.6</v>
      </c>
      <c r="H2265" s="324">
        <v>0.9</v>
      </c>
      <c r="I2265" s="324">
        <v>7.6</v>
      </c>
      <c r="J2265" s="326">
        <v>40</v>
      </c>
      <c r="K2265" s="326">
        <v>125</v>
      </c>
      <c r="L2265" s="326">
        <v>1</v>
      </c>
      <c r="M2265" s="324">
        <v>12</v>
      </c>
      <c r="N2265" s="324">
        <v>12</v>
      </c>
      <c r="O2265" s="324">
        <v>8</v>
      </c>
      <c r="P2265" s="324">
        <v>101</v>
      </c>
      <c r="Q2265" s="324" t="s">
        <v>293</v>
      </c>
      <c r="R2265" s="324">
        <v>1</v>
      </c>
      <c r="S2265" s="324">
        <v>0</v>
      </c>
      <c r="T2265" s="324">
        <v>500</v>
      </c>
      <c r="U2265" s="324">
        <v>1.1599999999999999</v>
      </c>
      <c r="V2265" s="324">
        <v>0</v>
      </c>
      <c r="W2265" s="324">
        <v>1.8889199999999999E-6</v>
      </c>
      <c r="X2265" s="324">
        <v>12.161084529505581</v>
      </c>
      <c r="Y2265" s="324">
        <v>0.72</v>
      </c>
      <c r="Z2265" s="324">
        <v>2.1</v>
      </c>
      <c r="AA2265" s="324">
        <v>1.8889199999999999E-6</v>
      </c>
      <c r="AB2265" s="324">
        <v>12.161084529505581</v>
      </c>
      <c r="AC2265" s="324">
        <v>0.72</v>
      </c>
      <c r="AD2265" s="324">
        <v>2.1</v>
      </c>
      <c r="AE2265" s="324">
        <v>1.8889199999999999E-6</v>
      </c>
      <c r="AF2265" s="324">
        <v>12.161084529505581</v>
      </c>
      <c r="AG2265" s="324">
        <v>0.72</v>
      </c>
      <c r="AH2265" s="324">
        <v>2.1</v>
      </c>
      <c r="AI2265" s="324">
        <v>0</v>
      </c>
      <c r="AJ2265" s="324">
        <v>0</v>
      </c>
      <c r="AK2265" s="324">
        <v>0</v>
      </c>
      <c r="AL2265" s="324">
        <v>0</v>
      </c>
      <c r="AM2265" s="396">
        <v>0</v>
      </c>
      <c r="AN2265" s="324">
        <v>0</v>
      </c>
      <c r="AO2265" s="324">
        <v>1000000000</v>
      </c>
      <c r="AP2265" s="324">
        <v>0</v>
      </c>
      <c r="AQ2265" s="324">
        <v>0</v>
      </c>
      <c r="AR2265" s="324">
        <v>0</v>
      </c>
      <c r="AS2265" s="324">
        <v>74477006</v>
      </c>
      <c r="AT2265" s="324">
        <v>0</v>
      </c>
      <c r="AU2265" s="324">
        <v>0</v>
      </c>
      <c r="AV2265" s="324">
        <v>0</v>
      </c>
      <c r="AW2265" s="311"/>
      <c r="AX2265" s="311"/>
      <c r="AY2265" s="311"/>
      <c r="AZ2265" s="311"/>
      <c r="BA2265" s="311"/>
      <c r="BB2265" s="311"/>
      <c r="BC2265" s="311"/>
      <c r="BD2265" s="311"/>
      <c r="BE2265" s="311"/>
      <c r="BF2265" s="311"/>
      <c r="BG2265" s="311"/>
      <c r="BH2265" s="311"/>
      <c r="BI2265" s="311"/>
      <c r="BJ2265" s="311"/>
      <c r="BK2265" s="311"/>
      <c r="BL2265" s="311"/>
      <c r="BM2265" s="311"/>
      <c r="BN2265" s="311"/>
      <c r="BO2265" s="311"/>
      <c r="BP2265" s="311"/>
      <c r="BQ2265" s="311"/>
      <c r="BR2265" s="311"/>
      <c r="BS2265" s="311"/>
      <c r="BT2265" s="311"/>
      <c r="BU2265" s="311"/>
      <c r="BV2265" s="311"/>
      <c r="BW2265" s="311"/>
      <c r="BX2265" s="311"/>
      <c r="BY2265" s="311"/>
      <c r="BZ2265" s="311"/>
      <c r="CA2265" s="311"/>
      <c r="CB2265" s="311"/>
      <c r="CC2265" s="311"/>
      <c r="CD2265" s="311"/>
      <c r="CE2265" s="311"/>
      <c r="CF2265" s="311"/>
      <c r="CG2265" s="311"/>
      <c r="CH2265" s="311"/>
      <c r="CI2265" s="311"/>
      <c r="CJ2265" s="311"/>
      <c r="CK2265" s="311"/>
      <c r="CL2265" s="311"/>
      <c r="CM2265" s="311"/>
      <c r="CN2265" s="311"/>
      <c r="CO2265" s="311"/>
      <c r="CP2265" s="311"/>
      <c r="CQ2265" s="311"/>
      <c r="CR2265" s="311"/>
      <c r="CS2265" s="311"/>
      <c r="CT2265" s="311"/>
      <c r="CU2265" s="311"/>
      <c r="CV2265" s="311"/>
      <c r="CW2265" s="311"/>
      <c r="CX2265" s="311"/>
      <c r="CY2265" s="311"/>
    </row>
    <row r="2266" spans="1:103" s="390" customFormat="1">
      <c r="A2266" s="324" t="s">
        <v>2347</v>
      </c>
      <c r="B2266" s="324">
        <v>74477007</v>
      </c>
      <c r="C2266" s="324">
        <v>7.6</v>
      </c>
      <c r="D2266" s="324">
        <v>20</v>
      </c>
      <c r="E2266" s="395">
        <v>0.02</v>
      </c>
      <c r="F2266" s="324">
        <v>0</v>
      </c>
      <c r="G2266" s="324">
        <v>8</v>
      </c>
      <c r="H2266" s="324">
        <v>0.9</v>
      </c>
      <c r="I2266" s="324">
        <v>7.4</v>
      </c>
      <c r="J2266" s="326">
        <v>40</v>
      </c>
      <c r="K2266" s="326">
        <v>125</v>
      </c>
      <c r="L2266" s="326">
        <v>1</v>
      </c>
      <c r="M2266" s="324">
        <v>12</v>
      </c>
      <c r="N2266" s="324">
        <v>12</v>
      </c>
      <c r="O2266" s="324">
        <v>8</v>
      </c>
      <c r="P2266" s="324">
        <v>101</v>
      </c>
      <c r="Q2266" s="324" t="s">
        <v>293</v>
      </c>
      <c r="R2266" s="324">
        <v>1</v>
      </c>
      <c r="S2266" s="324">
        <v>0</v>
      </c>
      <c r="T2266" s="324">
        <v>500</v>
      </c>
      <c r="U2266" s="324">
        <v>1.1599999999999999</v>
      </c>
      <c r="V2266" s="324">
        <v>0</v>
      </c>
      <c r="W2266" s="324">
        <v>1.8889199999999999E-6</v>
      </c>
      <c r="X2266" s="324">
        <v>13.708513708513708</v>
      </c>
      <c r="Y2266" s="324">
        <v>0.72</v>
      </c>
      <c r="Z2266" s="324">
        <v>2.1</v>
      </c>
      <c r="AA2266" s="324">
        <v>1.8889199999999999E-6</v>
      </c>
      <c r="AB2266" s="324">
        <v>13.708513708513708</v>
      </c>
      <c r="AC2266" s="324">
        <v>0.72</v>
      </c>
      <c r="AD2266" s="324">
        <v>2.1</v>
      </c>
      <c r="AE2266" s="324">
        <v>1.8889199999999999E-6</v>
      </c>
      <c r="AF2266" s="324">
        <v>13.708513708513708</v>
      </c>
      <c r="AG2266" s="324">
        <v>0.72</v>
      </c>
      <c r="AH2266" s="324">
        <v>2.1</v>
      </c>
      <c r="AI2266" s="324">
        <v>0</v>
      </c>
      <c r="AJ2266" s="324">
        <v>0</v>
      </c>
      <c r="AK2266" s="324">
        <v>0</v>
      </c>
      <c r="AL2266" s="324">
        <v>0</v>
      </c>
      <c r="AM2266" s="396">
        <v>0</v>
      </c>
      <c r="AN2266" s="324">
        <v>0</v>
      </c>
      <c r="AO2266" s="324">
        <v>1000000000</v>
      </c>
      <c r="AP2266" s="324">
        <v>0</v>
      </c>
      <c r="AQ2266" s="324">
        <v>0</v>
      </c>
      <c r="AR2266" s="324">
        <v>0</v>
      </c>
      <c r="AS2266" s="324">
        <v>74477007</v>
      </c>
      <c r="AT2266" s="324">
        <v>0</v>
      </c>
      <c r="AU2266" s="324">
        <v>0</v>
      </c>
      <c r="AV2266" s="324">
        <v>0</v>
      </c>
      <c r="AW2266" s="311"/>
      <c r="AX2266" s="311"/>
      <c r="AY2266" s="311"/>
      <c r="AZ2266" s="311"/>
      <c r="BA2266" s="311"/>
      <c r="BB2266" s="311"/>
      <c r="BC2266" s="311"/>
      <c r="BD2266" s="311"/>
      <c r="BE2266" s="311"/>
      <c r="BF2266" s="311"/>
      <c r="BG2266" s="311"/>
      <c r="BH2266" s="311"/>
      <c r="BI2266" s="311"/>
      <c r="BJ2266" s="311"/>
      <c r="BK2266" s="311"/>
      <c r="BL2266" s="311"/>
      <c r="BM2266" s="311"/>
      <c r="BN2266" s="311"/>
      <c r="BO2266" s="311"/>
      <c r="BP2266" s="311"/>
      <c r="BQ2266" s="311"/>
      <c r="BR2266" s="311"/>
      <c r="BS2266" s="311"/>
      <c r="BT2266" s="311"/>
      <c r="BU2266" s="311"/>
      <c r="BV2266" s="311"/>
      <c r="BW2266" s="311"/>
      <c r="BX2266" s="311"/>
      <c r="BY2266" s="311"/>
      <c r="BZ2266" s="311"/>
      <c r="CA2266" s="311"/>
      <c r="CB2266" s="311"/>
      <c r="CC2266" s="311"/>
      <c r="CD2266" s="311"/>
      <c r="CE2266" s="311"/>
      <c r="CF2266" s="311"/>
      <c r="CG2266" s="311"/>
      <c r="CH2266" s="311"/>
      <c r="CI2266" s="311"/>
      <c r="CJ2266" s="311"/>
      <c r="CK2266" s="311"/>
      <c r="CL2266" s="311"/>
      <c r="CM2266" s="311"/>
      <c r="CN2266" s="311"/>
      <c r="CO2266" s="311"/>
      <c r="CP2266" s="311"/>
      <c r="CQ2266" s="311"/>
      <c r="CR2266" s="311"/>
      <c r="CS2266" s="311"/>
      <c r="CT2266" s="311"/>
      <c r="CU2266" s="311"/>
      <c r="CV2266" s="311"/>
      <c r="CW2266" s="311"/>
      <c r="CX2266" s="311"/>
      <c r="CY2266" s="311"/>
    </row>
    <row r="2267" spans="1:103" s="390" customFormat="1">
      <c r="A2267" s="324" t="s">
        <v>2347</v>
      </c>
      <c r="B2267" s="324">
        <v>74477010</v>
      </c>
      <c r="C2267" s="324">
        <v>10</v>
      </c>
      <c r="D2267" s="324">
        <v>20</v>
      </c>
      <c r="E2267" s="395">
        <v>2.2039999999999997E-2</v>
      </c>
      <c r="F2267" s="324">
        <v>0</v>
      </c>
      <c r="G2267" s="324">
        <v>6.6</v>
      </c>
      <c r="H2267" s="324">
        <v>0.9</v>
      </c>
      <c r="I2267" s="324">
        <v>6.2</v>
      </c>
      <c r="J2267" s="326">
        <v>40</v>
      </c>
      <c r="K2267" s="326">
        <v>125</v>
      </c>
      <c r="L2267" s="326">
        <v>1</v>
      </c>
      <c r="M2267" s="324">
        <v>12</v>
      </c>
      <c r="N2267" s="324">
        <v>12</v>
      </c>
      <c r="O2267" s="324">
        <v>8</v>
      </c>
      <c r="P2267" s="324">
        <v>101</v>
      </c>
      <c r="Q2267" s="324" t="s">
        <v>293</v>
      </c>
      <c r="R2267" s="324">
        <v>1</v>
      </c>
      <c r="S2267" s="324">
        <v>0</v>
      </c>
      <c r="T2267" s="324">
        <v>500</v>
      </c>
      <c r="U2267" s="324">
        <v>1.1599999999999999</v>
      </c>
      <c r="V2267" s="324">
        <v>0</v>
      </c>
      <c r="W2267" s="324">
        <v>1.8889199999999999E-6</v>
      </c>
      <c r="X2267" s="324">
        <v>16.469038208168644</v>
      </c>
      <c r="Y2267" s="324">
        <v>0.72</v>
      </c>
      <c r="Z2267" s="324">
        <v>2.1</v>
      </c>
      <c r="AA2267" s="324">
        <v>1.8889199999999999E-6</v>
      </c>
      <c r="AB2267" s="324">
        <v>16.469038208168644</v>
      </c>
      <c r="AC2267" s="324">
        <v>0.72</v>
      </c>
      <c r="AD2267" s="324">
        <v>2.1</v>
      </c>
      <c r="AE2267" s="324">
        <v>1.8889199999999999E-6</v>
      </c>
      <c r="AF2267" s="324">
        <v>16.469038208168644</v>
      </c>
      <c r="AG2267" s="324">
        <v>0.72</v>
      </c>
      <c r="AH2267" s="324">
        <v>2.1</v>
      </c>
      <c r="AI2267" s="324">
        <v>0</v>
      </c>
      <c r="AJ2267" s="324">
        <v>0</v>
      </c>
      <c r="AK2267" s="324">
        <v>0</v>
      </c>
      <c r="AL2267" s="324">
        <v>0</v>
      </c>
      <c r="AM2267" s="396">
        <v>0</v>
      </c>
      <c r="AN2267" s="324">
        <v>0</v>
      </c>
      <c r="AO2267" s="324">
        <v>1000000000</v>
      </c>
      <c r="AP2267" s="324">
        <v>0</v>
      </c>
      <c r="AQ2267" s="324">
        <v>0</v>
      </c>
      <c r="AR2267" s="324">
        <v>0</v>
      </c>
      <c r="AS2267" s="324">
        <v>74477010</v>
      </c>
      <c r="AT2267" s="324">
        <v>0</v>
      </c>
      <c r="AU2267" s="324">
        <v>0</v>
      </c>
      <c r="AV2267" s="324">
        <v>0</v>
      </c>
      <c r="AW2267" s="311"/>
      <c r="AX2267" s="311"/>
      <c r="AY2267" s="311"/>
      <c r="AZ2267" s="311"/>
      <c r="BA2267" s="311"/>
      <c r="BB2267" s="311"/>
      <c r="BC2267" s="311"/>
      <c r="BD2267" s="311"/>
      <c r="BE2267" s="311"/>
      <c r="BF2267" s="311"/>
      <c r="BG2267" s="311"/>
      <c r="BH2267" s="311"/>
      <c r="BI2267" s="311"/>
      <c r="BJ2267" s="311"/>
      <c r="BK2267" s="311"/>
      <c r="BL2267" s="311"/>
      <c r="BM2267" s="311"/>
      <c r="BN2267" s="311"/>
      <c r="BO2267" s="311"/>
      <c r="BP2267" s="311"/>
      <c r="BQ2267" s="311"/>
      <c r="BR2267" s="311"/>
      <c r="BS2267" s="311"/>
      <c r="BT2267" s="311"/>
      <c r="BU2267" s="311"/>
      <c r="BV2267" s="311"/>
      <c r="BW2267" s="311"/>
      <c r="BX2267" s="311"/>
      <c r="BY2267" s="311"/>
      <c r="BZ2267" s="311"/>
      <c r="CA2267" s="311"/>
      <c r="CB2267" s="311"/>
      <c r="CC2267" s="311"/>
      <c r="CD2267" s="311"/>
      <c r="CE2267" s="311"/>
      <c r="CF2267" s="311"/>
      <c r="CG2267" s="311"/>
      <c r="CH2267" s="311"/>
      <c r="CI2267" s="311"/>
      <c r="CJ2267" s="311"/>
      <c r="CK2267" s="311"/>
      <c r="CL2267" s="311"/>
      <c r="CM2267" s="311"/>
      <c r="CN2267" s="311"/>
      <c r="CO2267" s="311"/>
      <c r="CP2267" s="311"/>
      <c r="CQ2267" s="311"/>
      <c r="CR2267" s="311"/>
      <c r="CS2267" s="311"/>
      <c r="CT2267" s="311"/>
      <c r="CU2267" s="311"/>
      <c r="CV2267" s="311"/>
      <c r="CW2267" s="311"/>
      <c r="CX2267" s="311"/>
      <c r="CY2267" s="311"/>
    </row>
    <row r="2268" spans="1:103" s="390" customFormat="1">
      <c r="A2268" s="324" t="s">
        <v>2347</v>
      </c>
      <c r="B2268" s="324">
        <v>744770112</v>
      </c>
      <c r="C2268" s="324">
        <v>12</v>
      </c>
      <c r="D2268" s="324">
        <v>20</v>
      </c>
      <c r="E2268" s="395">
        <v>2.3940000000000003E-2</v>
      </c>
      <c r="F2268" s="324">
        <v>0</v>
      </c>
      <c r="G2268" s="324">
        <v>6.3</v>
      </c>
      <c r="H2268" s="324">
        <v>0.9</v>
      </c>
      <c r="I2268" s="324">
        <v>5.9</v>
      </c>
      <c r="J2268" s="326">
        <v>40</v>
      </c>
      <c r="K2268" s="326">
        <v>125</v>
      </c>
      <c r="L2268" s="326">
        <v>1</v>
      </c>
      <c r="M2268" s="324">
        <v>12</v>
      </c>
      <c r="N2268" s="324">
        <v>12</v>
      </c>
      <c r="O2268" s="324">
        <v>8</v>
      </c>
      <c r="P2268" s="324">
        <v>101</v>
      </c>
      <c r="Q2268" s="324" t="s">
        <v>293</v>
      </c>
      <c r="R2268" s="324">
        <v>1</v>
      </c>
      <c r="S2268" s="324">
        <v>0</v>
      </c>
      <c r="T2268" s="324">
        <v>500</v>
      </c>
      <c r="U2268" s="324">
        <v>1.1599999999999999</v>
      </c>
      <c r="V2268" s="324">
        <v>0</v>
      </c>
      <c r="W2268" s="324">
        <v>1.8889199999999999E-6</v>
      </c>
      <c r="X2268" s="324">
        <v>18.18181818181818</v>
      </c>
      <c r="Y2268" s="324">
        <v>0.72</v>
      </c>
      <c r="Z2268" s="324">
        <v>2.1</v>
      </c>
      <c r="AA2268" s="324">
        <v>1.8889199999999999E-6</v>
      </c>
      <c r="AB2268" s="324">
        <v>18.18181818181818</v>
      </c>
      <c r="AC2268" s="324">
        <v>0.72</v>
      </c>
      <c r="AD2268" s="324">
        <v>2.1</v>
      </c>
      <c r="AE2268" s="324">
        <v>1.8889199999999999E-6</v>
      </c>
      <c r="AF2268" s="324">
        <v>18.18181818181818</v>
      </c>
      <c r="AG2268" s="324">
        <v>0.72</v>
      </c>
      <c r="AH2268" s="324">
        <v>2.1</v>
      </c>
      <c r="AI2268" s="324">
        <v>0</v>
      </c>
      <c r="AJ2268" s="324">
        <v>0</v>
      </c>
      <c r="AK2268" s="324">
        <v>0</v>
      </c>
      <c r="AL2268" s="324">
        <v>0</v>
      </c>
      <c r="AM2268" s="396">
        <v>0</v>
      </c>
      <c r="AN2268" s="324">
        <v>0</v>
      </c>
      <c r="AO2268" s="324">
        <v>1000000000</v>
      </c>
      <c r="AP2268" s="324">
        <v>0</v>
      </c>
      <c r="AQ2268" s="324">
        <v>0</v>
      </c>
      <c r="AR2268" s="324">
        <v>0</v>
      </c>
      <c r="AS2268" s="324">
        <v>744770112</v>
      </c>
      <c r="AT2268" s="324">
        <v>0</v>
      </c>
      <c r="AU2268" s="324">
        <v>0</v>
      </c>
      <c r="AV2268" s="324">
        <v>0</v>
      </c>
      <c r="AW2268" s="311"/>
      <c r="AX2268" s="311"/>
      <c r="AY2268" s="311"/>
      <c r="AZ2268" s="311"/>
      <c r="BA2268" s="311"/>
      <c r="BB2268" s="311"/>
      <c r="BC2268" s="311"/>
      <c r="BD2268" s="311"/>
      <c r="BE2268" s="311"/>
      <c r="BF2268" s="311"/>
      <c r="BG2268" s="311"/>
      <c r="BH2268" s="311"/>
      <c r="BI2268" s="311"/>
      <c r="BJ2268" s="311"/>
      <c r="BK2268" s="311"/>
      <c r="BL2268" s="311"/>
      <c r="BM2268" s="311"/>
      <c r="BN2268" s="311"/>
      <c r="BO2268" s="311"/>
      <c r="BP2268" s="311"/>
      <c r="BQ2268" s="311"/>
      <c r="BR2268" s="311"/>
      <c r="BS2268" s="311"/>
      <c r="BT2268" s="311"/>
      <c r="BU2268" s="311"/>
      <c r="BV2268" s="311"/>
      <c r="BW2268" s="311"/>
      <c r="BX2268" s="311"/>
      <c r="BY2268" s="311"/>
      <c r="BZ2268" s="311"/>
      <c r="CA2268" s="311"/>
      <c r="CB2268" s="311"/>
      <c r="CC2268" s="311"/>
      <c r="CD2268" s="311"/>
      <c r="CE2268" s="311"/>
      <c r="CF2268" s="311"/>
      <c r="CG2268" s="311"/>
      <c r="CH2268" s="311"/>
      <c r="CI2268" s="311"/>
      <c r="CJ2268" s="311"/>
      <c r="CK2268" s="311"/>
      <c r="CL2268" s="311"/>
      <c r="CM2268" s="311"/>
      <c r="CN2268" s="311"/>
      <c r="CO2268" s="311"/>
      <c r="CP2268" s="311"/>
      <c r="CQ2268" s="311"/>
      <c r="CR2268" s="311"/>
      <c r="CS2268" s="311"/>
      <c r="CT2268" s="311"/>
      <c r="CU2268" s="311"/>
      <c r="CV2268" s="311"/>
      <c r="CW2268" s="311"/>
      <c r="CX2268" s="311"/>
      <c r="CY2268" s="311"/>
    </row>
    <row r="2269" spans="1:103" s="390" customFormat="1">
      <c r="A2269" s="324" t="s">
        <v>2347</v>
      </c>
      <c r="B2269" s="324">
        <v>744770115</v>
      </c>
      <c r="C2269" s="324">
        <v>15</v>
      </c>
      <c r="D2269" s="324">
        <v>20</v>
      </c>
      <c r="E2269" s="395">
        <v>2.6880000000000005E-2</v>
      </c>
      <c r="F2269" s="324">
        <v>0</v>
      </c>
      <c r="G2269" s="324">
        <v>6</v>
      </c>
      <c r="H2269" s="324">
        <v>0.9</v>
      </c>
      <c r="I2269" s="324">
        <v>5</v>
      </c>
      <c r="J2269" s="326">
        <v>40</v>
      </c>
      <c r="K2269" s="326">
        <v>125</v>
      </c>
      <c r="L2269" s="326">
        <v>1</v>
      </c>
      <c r="M2269" s="324">
        <v>12</v>
      </c>
      <c r="N2269" s="324">
        <v>12</v>
      </c>
      <c r="O2269" s="324">
        <v>8</v>
      </c>
      <c r="P2269" s="324">
        <v>101</v>
      </c>
      <c r="Q2269" s="324" t="s">
        <v>293</v>
      </c>
      <c r="R2269" s="324">
        <v>1</v>
      </c>
      <c r="S2269" s="324">
        <v>0</v>
      </c>
      <c r="T2269" s="324">
        <v>500</v>
      </c>
      <c r="U2269" s="324">
        <v>1.1599999999999999</v>
      </c>
      <c r="V2269" s="324">
        <v>0</v>
      </c>
      <c r="W2269" s="324">
        <v>1.8889199999999999E-6</v>
      </c>
      <c r="X2269" s="324">
        <v>21.043771043771045</v>
      </c>
      <c r="Y2269" s="324">
        <v>0.72</v>
      </c>
      <c r="Z2269" s="324">
        <v>2.1</v>
      </c>
      <c r="AA2269" s="324">
        <v>1.8889199999999999E-6</v>
      </c>
      <c r="AB2269" s="324">
        <v>21.043771043771045</v>
      </c>
      <c r="AC2269" s="324">
        <v>0.72</v>
      </c>
      <c r="AD2269" s="324">
        <v>2.1</v>
      </c>
      <c r="AE2269" s="324">
        <v>1.8889199999999999E-6</v>
      </c>
      <c r="AF2269" s="324">
        <v>21.043771043771045</v>
      </c>
      <c r="AG2269" s="324">
        <v>0.72</v>
      </c>
      <c r="AH2269" s="324">
        <v>2.1</v>
      </c>
      <c r="AI2269" s="324">
        <v>0</v>
      </c>
      <c r="AJ2269" s="324">
        <v>0</v>
      </c>
      <c r="AK2269" s="324">
        <v>0</v>
      </c>
      <c r="AL2269" s="324">
        <v>0</v>
      </c>
      <c r="AM2269" s="396">
        <v>0</v>
      </c>
      <c r="AN2269" s="324">
        <v>0</v>
      </c>
      <c r="AO2269" s="324">
        <v>1000000000</v>
      </c>
      <c r="AP2269" s="324">
        <v>0</v>
      </c>
      <c r="AQ2269" s="324">
        <v>0</v>
      </c>
      <c r="AR2269" s="324">
        <v>0</v>
      </c>
      <c r="AS2269" s="324">
        <v>744770115</v>
      </c>
      <c r="AT2269" s="324">
        <v>0</v>
      </c>
      <c r="AU2269" s="324">
        <v>0</v>
      </c>
      <c r="AV2269" s="324">
        <v>0</v>
      </c>
      <c r="AW2269" s="311"/>
      <c r="AX2269" s="311"/>
      <c r="AY2269" s="311"/>
      <c r="AZ2269" s="311"/>
      <c r="BA2269" s="311"/>
      <c r="BB2269" s="311"/>
      <c r="BC2269" s="311"/>
      <c r="BD2269" s="311"/>
      <c r="BE2269" s="311"/>
      <c r="BF2269" s="311"/>
      <c r="BG2269" s="311"/>
      <c r="BH2269" s="311"/>
      <c r="BI2269" s="311"/>
      <c r="BJ2269" s="311"/>
      <c r="BK2269" s="311"/>
      <c r="BL2269" s="311"/>
      <c r="BM2269" s="311"/>
      <c r="BN2269" s="311"/>
      <c r="BO2269" s="311"/>
      <c r="BP2269" s="311"/>
      <c r="BQ2269" s="311"/>
      <c r="BR2269" s="311"/>
      <c r="BS2269" s="311"/>
      <c r="BT2269" s="311"/>
      <c r="BU2269" s="311"/>
      <c r="BV2269" s="311"/>
      <c r="BW2269" s="311"/>
      <c r="BX2269" s="311"/>
      <c r="BY2269" s="311"/>
      <c r="BZ2269" s="311"/>
      <c r="CA2269" s="311"/>
      <c r="CB2269" s="311"/>
      <c r="CC2269" s="311"/>
      <c r="CD2269" s="311"/>
      <c r="CE2269" s="311"/>
      <c r="CF2269" s="311"/>
      <c r="CG2269" s="311"/>
      <c r="CH2269" s="311"/>
      <c r="CI2269" s="311"/>
      <c r="CJ2269" s="311"/>
      <c r="CK2269" s="311"/>
      <c r="CL2269" s="311"/>
      <c r="CM2269" s="311"/>
      <c r="CN2269" s="311"/>
      <c r="CO2269" s="311"/>
      <c r="CP2269" s="311"/>
      <c r="CQ2269" s="311"/>
      <c r="CR2269" s="311"/>
      <c r="CS2269" s="311"/>
      <c r="CT2269" s="311"/>
      <c r="CU2269" s="311"/>
      <c r="CV2269" s="311"/>
      <c r="CW2269" s="311"/>
      <c r="CX2269" s="311"/>
      <c r="CY2269" s="311"/>
    </row>
    <row r="2270" spans="1:103" s="390" customFormat="1">
      <c r="A2270" s="324" t="s">
        <v>2347</v>
      </c>
      <c r="B2270" s="324">
        <v>744770118</v>
      </c>
      <c r="C2270" s="324">
        <v>18</v>
      </c>
      <c r="D2270" s="324">
        <v>20</v>
      </c>
      <c r="E2270" s="395">
        <v>3.9039999999999998E-2</v>
      </c>
      <c r="F2270" s="324">
        <v>0</v>
      </c>
      <c r="G2270" s="324">
        <v>5.4</v>
      </c>
      <c r="H2270" s="324">
        <v>0.9</v>
      </c>
      <c r="I2270" s="324">
        <v>4.2</v>
      </c>
      <c r="J2270" s="326">
        <v>40</v>
      </c>
      <c r="K2270" s="326">
        <v>125</v>
      </c>
      <c r="L2270" s="326">
        <v>1</v>
      </c>
      <c r="M2270" s="324">
        <v>12</v>
      </c>
      <c r="N2270" s="324">
        <v>12</v>
      </c>
      <c r="O2270" s="324">
        <v>8</v>
      </c>
      <c r="P2270" s="324">
        <v>101</v>
      </c>
      <c r="Q2270" s="324" t="s">
        <v>293</v>
      </c>
      <c r="R2270" s="324">
        <v>1</v>
      </c>
      <c r="S2270" s="324">
        <v>0</v>
      </c>
      <c r="T2270" s="324">
        <v>500</v>
      </c>
      <c r="U2270" s="324">
        <v>1.1599999999999999</v>
      </c>
      <c r="V2270" s="324">
        <v>0</v>
      </c>
      <c r="W2270" s="324">
        <v>1.8889199999999999E-6</v>
      </c>
      <c r="X2270" s="324">
        <v>21.994134897360702</v>
      </c>
      <c r="Y2270" s="324">
        <v>0.72</v>
      </c>
      <c r="Z2270" s="324">
        <v>2.1</v>
      </c>
      <c r="AA2270" s="324">
        <v>1.8889199999999999E-6</v>
      </c>
      <c r="AB2270" s="324">
        <v>21.994134897360702</v>
      </c>
      <c r="AC2270" s="324">
        <v>0.72</v>
      </c>
      <c r="AD2270" s="324">
        <v>2.1</v>
      </c>
      <c r="AE2270" s="324">
        <v>1.8889199999999999E-6</v>
      </c>
      <c r="AF2270" s="324">
        <v>21.994134897360702</v>
      </c>
      <c r="AG2270" s="324">
        <v>0.72</v>
      </c>
      <c r="AH2270" s="324">
        <v>2.1</v>
      </c>
      <c r="AI2270" s="324">
        <v>0</v>
      </c>
      <c r="AJ2270" s="324">
        <v>0</v>
      </c>
      <c r="AK2270" s="324">
        <v>0</v>
      </c>
      <c r="AL2270" s="324">
        <v>0</v>
      </c>
      <c r="AM2270" s="396">
        <v>0</v>
      </c>
      <c r="AN2270" s="324">
        <v>0</v>
      </c>
      <c r="AO2270" s="324">
        <v>1000000000</v>
      </c>
      <c r="AP2270" s="324">
        <v>0</v>
      </c>
      <c r="AQ2270" s="324">
        <v>0</v>
      </c>
      <c r="AR2270" s="324">
        <v>0</v>
      </c>
      <c r="AS2270" s="324">
        <v>744770118</v>
      </c>
      <c r="AT2270" s="324">
        <v>0</v>
      </c>
      <c r="AU2270" s="324">
        <v>0</v>
      </c>
      <c r="AV2270" s="324">
        <v>0</v>
      </c>
      <c r="AW2270" s="311"/>
      <c r="AX2270" s="311"/>
      <c r="AY2270" s="311"/>
      <c r="AZ2270" s="311"/>
      <c r="BA2270" s="311"/>
      <c r="BB2270" s="311"/>
      <c r="BC2270" s="311"/>
      <c r="BD2270" s="311"/>
      <c r="BE2270" s="311"/>
      <c r="BF2270" s="311"/>
      <c r="BG2270" s="311"/>
      <c r="BH2270" s="311"/>
      <c r="BI2270" s="311"/>
      <c r="BJ2270" s="311"/>
      <c r="BK2270" s="311"/>
      <c r="BL2270" s="311"/>
      <c r="BM2270" s="311"/>
      <c r="BN2270" s="311"/>
      <c r="BO2270" s="311"/>
      <c r="BP2270" s="311"/>
      <c r="BQ2270" s="311"/>
      <c r="BR2270" s="311"/>
      <c r="BS2270" s="311"/>
      <c r="BT2270" s="311"/>
      <c r="BU2270" s="311"/>
      <c r="BV2270" s="311"/>
      <c r="BW2270" s="311"/>
      <c r="BX2270" s="311"/>
      <c r="BY2270" s="311"/>
      <c r="BZ2270" s="311"/>
      <c r="CA2270" s="311"/>
      <c r="CB2270" s="311"/>
      <c r="CC2270" s="311"/>
      <c r="CD2270" s="311"/>
      <c r="CE2270" s="311"/>
      <c r="CF2270" s="311"/>
      <c r="CG2270" s="311"/>
      <c r="CH2270" s="311"/>
      <c r="CI2270" s="311"/>
      <c r="CJ2270" s="311"/>
      <c r="CK2270" s="311"/>
      <c r="CL2270" s="311"/>
      <c r="CM2270" s="311"/>
      <c r="CN2270" s="311"/>
      <c r="CO2270" s="311"/>
      <c r="CP2270" s="311"/>
      <c r="CQ2270" s="311"/>
      <c r="CR2270" s="311"/>
      <c r="CS2270" s="311"/>
      <c r="CT2270" s="311"/>
      <c r="CU2270" s="311"/>
      <c r="CV2270" s="311"/>
      <c r="CW2270" s="311"/>
      <c r="CX2270" s="311"/>
      <c r="CY2270" s="311"/>
    </row>
    <row r="2271" spans="1:103" s="390" customFormat="1">
      <c r="A2271" s="324" t="s">
        <v>2347</v>
      </c>
      <c r="B2271" s="324">
        <v>744770122</v>
      </c>
      <c r="C2271" s="324">
        <v>22</v>
      </c>
      <c r="D2271" s="324">
        <v>20</v>
      </c>
      <c r="E2271" s="395">
        <v>4.2900000000000001E-2</v>
      </c>
      <c r="F2271" s="324">
        <v>0</v>
      </c>
      <c r="G2271" s="324">
        <v>5</v>
      </c>
      <c r="H2271" s="324">
        <v>0.9</v>
      </c>
      <c r="I2271" s="324">
        <v>4.0999999999999996</v>
      </c>
      <c r="J2271" s="326">
        <v>40</v>
      </c>
      <c r="K2271" s="326">
        <v>125</v>
      </c>
      <c r="L2271" s="326">
        <v>1</v>
      </c>
      <c r="M2271" s="324">
        <v>12</v>
      </c>
      <c r="N2271" s="324">
        <v>12</v>
      </c>
      <c r="O2271" s="324">
        <v>8</v>
      </c>
      <c r="P2271" s="324">
        <v>101</v>
      </c>
      <c r="Q2271" s="324" t="s">
        <v>293</v>
      </c>
      <c r="R2271" s="324">
        <v>1</v>
      </c>
      <c r="S2271" s="324">
        <v>0</v>
      </c>
      <c r="T2271" s="324">
        <v>500</v>
      </c>
      <c r="U2271" s="324">
        <v>1.1599999999999999</v>
      </c>
      <c r="V2271" s="324">
        <v>0</v>
      </c>
      <c r="W2271" s="324">
        <v>1.8889199999999999E-6</v>
      </c>
      <c r="X2271" s="324">
        <v>25.252525252525253</v>
      </c>
      <c r="Y2271" s="324">
        <v>0.72</v>
      </c>
      <c r="Z2271" s="324">
        <v>2.1</v>
      </c>
      <c r="AA2271" s="324">
        <v>1.8889199999999999E-6</v>
      </c>
      <c r="AB2271" s="324">
        <v>25.252525252525253</v>
      </c>
      <c r="AC2271" s="324">
        <v>0.72</v>
      </c>
      <c r="AD2271" s="324">
        <v>2.1</v>
      </c>
      <c r="AE2271" s="324">
        <v>1.8889199999999999E-6</v>
      </c>
      <c r="AF2271" s="324">
        <v>25.252525252525253</v>
      </c>
      <c r="AG2271" s="324">
        <v>0.72</v>
      </c>
      <c r="AH2271" s="324">
        <v>2.1</v>
      </c>
      <c r="AI2271" s="324">
        <v>0</v>
      </c>
      <c r="AJ2271" s="324">
        <v>0</v>
      </c>
      <c r="AK2271" s="324">
        <v>0</v>
      </c>
      <c r="AL2271" s="324">
        <v>0</v>
      </c>
      <c r="AM2271" s="396">
        <v>0</v>
      </c>
      <c r="AN2271" s="324">
        <v>0</v>
      </c>
      <c r="AO2271" s="324">
        <v>1000000000</v>
      </c>
      <c r="AP2271" s="324">
        <v>0</v>
      </c>
      <c r="AQ2271" s="324">
        <v>0</v>
      </c>
      <c r="AR2271" s="324">
        <v>0</v>
      </c>
      <c r="AS2271" s="324">
        <v>744770122</v>
      </c>
      <c r="AT2271" s="324">
        <v>0</v>
      </c>
      <c r="AU2271" s="324">
        <v>0</v>
      </c>
      <c r="AV2271" s="324">
        <v>0</v>
      </c>
      <c r="AW2271" s="311"/>
      <c r="AX2271" s="311"/>
      <c r="AY2271" s="311"/>
      <c r="AZ2271" s="311"/>
      <c r="BA2271" s="311"/>
      <c r="BB2271" s="311"/>
      <c r="BC2271" s="311"/>
      <c r="BD2271" s="311"/>
      <c r="BE2271" s="311"/>
      <c r="BF2271" s="311"/>
      <c r="BG2271" s="311"/>
      <c r="BH2271" s="311"/>
      <c r="BI2271" s="311"/>
      <c r="BJ2271" s="311"/>
      <c r="BK2271" s="311"/>
      <c r="BL2271" s="311"/>
      <c r="BM2271" s="311"/>
      <c r="BN2271" s="311"/>
      <c r="BO2271" s="311"/>
      <c r="BP2271" s="311"/>
      <c r="BQ2271" s="311"/>
      <c r="BR2271" s="311"/>
      <c r="BS2271" s="311"/>
      <c r="BT2271" s="311"/>
      <c r="BU2271" s="311"/>
      <c r="BV2271" s="311"/>
      <c r="BW2271" s="311"/>
      <c r="BX2271" s="311"/>
      <c r="BY2271" s="311"/>
      <c r="BZ2271" s="311"/>
      <c r="CA2271" s="311"/>
      <c r="CB2271" s="311"/>
      <c r="CC2271" s="311"/>
      <c r="CD2271" s="311"/>
      <c r="CE2271" s="311"/>
      <c r="CF2271" s="311"/>
      <c r="CG2271" s="311"/>
      <c r="CH2271" s="311"/>
      <c r="CI2271" s="311"/>
      <c r="CJ2271" s="311"/>
      <c r="CK2271" s="311"/>
      <c r="CL2271" s="311"/>
      <c r="CM2271" s="311"/>
      <c r="CN2271" s="311"/>
      <c r="CO2271" s="311"/>
      <c r="CP2271" s="311"/>
      <c r="CQ2271" s="311"/>
      <c r="CR2271" s="311"/>
      <c r="CS2271" s="311"/>
      <c r="CT2271" s="311"/>
      <c r="CU2271" s="311"/>
      <c r="CV2271" s="311"/>
      <c r="CW2271" s="311"/>
      <c r="CX2271" s="311"/>
      <c r="CY2271" s="311"/>
    </row>
    <row r="2272" spans="1:103" s="390" customFormat="1">
      <c r="A2272" s="324" t="s">
        <v>2347</v>
      </c>
      <c r="B2272" s="324">
        <v>744770127</v>
      </c>
      <c r="C2272" s="324">
        <v>27</v>
      </c>
      <c r="D2272" s="324">
        <v>20</v>
      </c>
      <c r="E2272" s="395">
        <v>4.5850000000000009E-2</v>
      </c>
      <c r="F2272" s="324">
        <v>0</v>
      </c>
      <c r="G2272" s="324">
        <v>3.8</v>
      </c>
      <c r="H2272" s="324">
        <v>0.9</v>
      </c>
      <c r="I2272" s="324">
        <v>3.7</v>
      </c>
      <c r="J2272" s="326">
        <v>40</v>
      </c>
      <c r="K2272" s="326">
        <v>125</v>
      </c>
      <c r="L2272" s="326">
        <v>1</v>
      </c>
      <c r="M2272" s="324">
        <v>12</v>
      </c>
      <c r="N2272" s="324">
        <v>12</v>
      </c>
      <c r="O2272" s="324">
        <v>8</v>
      </c>
      <c r="P2272" s="324">
        <v>101</v>
      </c>
      <c r="Q2272" s="324" t="s">
        <v>293</v>
      </c>
      <c r="R2272" s="324">
        <v>1</v>
      </c>
      <c r="S2272" s="324">
        <v>0</v>
      </c>
      <c r="T2272" s="324">
        <v>500</v>
      </c>
      <c r="U2272" s="324">
        <v>1.1599999999999999</v>
      </c>
      <c r="V2272" s="324">
        <v>0</v>
      </c>
      <c r="W2272" s="324">
        <v>1.8889199999999999E-6</v>
      </c>
      <c r="X2272" s="324">
        <v>27.64127764127764</v>
      </c>
      <c r="Y2272" s="324">
        <v>0.72</v>
      </c>
      <c r="Z2272" s="324">
        <v>2.1</v>
      </c>
      <c r="AA2272" s="324">
        <v>1.8889199999999999E-6</v>
      </c>
      <c r="AB2272" s="324">
        <v>27.64127764127764</v>
      </c>
      <c r="AC2272" s="324">
        <v>0.72</v>
      </c>
      <c r="AD2272" s="324">
        <v>2.1</v>
      </c>
      <c r="AE2272" s="324">
        <v>1.8889199999999999E-6</v>
      </c>
      <c r="AF2272" s="324">
        <v>27.64127764127764</v>
      </c>
      <c r="AG2272" s="324">
        <v>0.72</v>
      </c>
      <c r="AH2272" s="324">
        <v>2.1</v>
      </c>
      <c r="AI2272" s="324">
        <v>0</v>
      </c>
      <c r="AJ2272" s="324">
        <v>0</v>
      </c>
      <c r="AK2272" s="324">
        <v>0</v>
      </c>
      <c r="AL2272" s="324">
        <v>0</v>
      </c>
      <c r="AM2272" s="396">
        <v>0</v>
      </c>
      <c r="AN2272" s="324">
        <v>0</v>
      </c>
      <c r="AO2272" s="324">
        <v>1000000000</v>
      </c>
      <c r="AP2272" s="324">
        <v>0</v>
      </c>
      <c r="AQ2272" s="324">
        <v>0</v>
      </c>
      <c r="AR2272" s="324">
        <v>0</v>
      </c>
      <c r="AS2272" s="324">
        <v>744770127</v>
      </c>
      <c r="AT2272" s="324">
        <v>0</v>
      </c>
      <c r="AU2272" s="324">
        <v>0</v>
      </c>
      <c r="AV2272" s="324">
        <v>0</v>
      </c>
      <c r="AW2272" s="311"/>
      <c r="AX2272" s="311"/>
      <c r="AY2272" s="311"/>
      <c r="AZ2272" s="311"/>
      <c r="BA2272" s="311"/>
      <c r="BB2272" s="311"/>
      <c r="BC2272" s="311"/>
      <c r="BD2272" s="311"/>
      <c r="BE2272" s="311"/>
      <c r="BF2272" s="311"/>
      <c r="BG2272" s="311"/>
      <c r="BH2272" s="311"/>
      <c r="BI2272" s="311"/>
      <c r="BJ2272" s="311"/>
      <c r="BK2272" s="311"/>
      <c r="BL2272" s="311"/>
      <c r="BM2272" s="311"/>
      <c r="BN2272" s="311"/>
      <c r="BO2272" s="311"/>
      <c r="BP2272" s="311"/>
      <c r="BQ2272" s="311"/>
      <c r="BR2272" s="311"/>
      <c r="BS2272" s="311"/>
      <c r="BT2272" s="311"/>
      <c r="BU2272" s="311"/>
      <c r="BV2272" s="311"/>
      <c r="BW2272" s="311"/>
      <c r="BX2272" s="311"/>
      <c r="BY2272" s="311"/>
      <c r="BZ2272" s="311"/>
      <c r="CA2272" s="311"/>
      <c r="CB2272" s="311"/>
      <c r="CC2272" s="311"/>
      <c r="CD2272" s="311"/>
      <c r="CE2272" s="311"/>
      <c r="CF2272" s="311"/>
      <c r="CG2272" s="311"/>
      <c r="CH2272" s="311"/>
      <c r="CI2272" s="311"/>
      <c r="CJ2272" s="311"/>
      <c r="CK2272" s="311"/>
      <c r="CL2272" s="311"/>
      <c r="CM2272" s="311"/>
      <c r="CN2272" s="311"/>
      <c r="CO2272" s="311"/>
      <c r="CP2272" s="311"/>
      <c r="CQ2272" s="311"/>
      <c r="CR2272" s="311"/>
      <c r="CS2272" s="311"/>
      <c r="CT2272" s="311"/>
      <c r="CU2272" s="311"/>
      <c r="CV2272" s="311"/>
      <c r="CW2272" s="311"/>
      <c r="CX2272" s="311"/>
      <c r="CY2272" s="311"/>
    </row>
    <row r="2273" spans="1:103" s="390" customFormat="1">
      <c r="A2273" s="324" t="s">
        <v>2347</v>
      </c>
      <c r="B2273" s="324">
        <v>744770133</v>
      </c>
      <c r="C2273" s="324">
        <v>33</v>
      </c>
      <c r="D2273" s="324">
        <v>20</v>
      </c>
      <c r="E2273" s="395">
        <v>6.3919999999999991E-2</v>
      </c>
      <c r="F2273" s="324">
        <v>0</v>
      </c>
      <c r="G2273" s="324">
        <v>3.6</v>
      </c>
      <c r="H2273" s="324">
        <v>0.9</v>
      </c>
      <c r="I2273" s="324">
        <v>3.2</v>
      </c>
      <c r="J2273" s="326">
        <v>40</v>
      </c>
      <c r="K2273" s="326">
        <v>125</v>
      </c>
      <c r="L2273" s="326">
        <v>1</v>
      </c>
      <c r="M2273" s="324">
        <v>12</v>
      </c>
      <c r="N2273" s="324">
        <v>12</v>
      </c>
      <c r="O2273" s="324">
        <v>8</v>
      </c>
      <c r="P2273" s="324">
        <v>101</v>
      </c>
      <c r="Q2273" s="324" t="s">
        <v>293</v>
      </c>
      <c r="R2273" s="324">
        <v>1</v>
      </c>
      <c r="S2273" s="324">
        <v>0</v>
      </c>
      <c r="T2273" s="324">
        <v>500</v>
      </c>
      <c r="U2273" s="324">
        <v>1.1599999999999999</v>
      </c>
      <c r="V2273" s="324">
        <v>0</v>
      </c>
      <c r="W2273" s="324">
        <v>1.8889199999999999E-6</v>
      </c>
      <c r="X2273" s="324">
        <v>30.487804878048781</v>
      </c>
      <c r="Y2273" s="324">
        <v>0.72</v>
      </c>
      <c r="Z2273" s="324">
        <v>2.1</v>
      </c>
      <c r="AA2273" s="324">
        <v>1.8889199999999999E-6</v>
      </c>
      <c r="AB2273" s="324">
        <v>30.487804878048781</v>
      </c>
      <c r="AC2273" s="324">
        <v>0.72</v>
      </c>
      <c r="AD2273" s="324">
        <v>2.1</v>
      </c>
      <c r="AE2273" s="324">
        <v>1.8889199999999999E-6</v>
      </c>
      <c r="AF2273" s="324">
        <v>30.487804878048781</v>
      </c>
      <c r="AG2273" s="324">
        <v>0.72</v>
      </c>
      <c r="AH2273" s="324">
        <v>2.1</v>
      </c>
      <c r="AI2273" s="324">
        <v>0</v>
      </c>
      <c r="AJ2273" s="324">
        <v>0</v>
      </c>
      <c r="AK2273" s="324">
        <v>0</v>
      </c>
      <c r="AL2273" s="324">
        <v>0</v>
      </c>
      <c r="AM2273" s="396">
        <v>0</v>
      </c>
      <c r="AN2273" s="324">
        <v>0</v>
      </c>
      <c r="AO2273" s="324">
        <v>1000000000</v>
      </c>
      <c r="AP2273" s="324">
        <v>0</v>
      </c>
      <c r="AQ2273" s="324">
        <v>0</v>
      </c>
      <c r="AR2273" s="324">
        <v>0</v>
      </c>
      <c r="AS2273" s="324">
        <v>744770133</v>
      </c>
      <c r="AT2273" s="324">
        <v>0</v>
      </c>
      <c r="AU2273" s="324">
        <v>0</v>
      </c>
      <c r="AV2273" s="324">
        <v>0</v>
      </c>
      <c r="AW2273" s="311"/>
      <c r="AX2273" s="311"/>
      <c r="AY2273" s="311"/>
      <c r="AZ2273" s="311"/>
      <c r="BA2273" s="311"/>
      <c r="BB2273" s="311"/>
      <c r="BC2273" s="311"/>
      <c r="BD2273" s="311"/>
      <c r="BE2273" s="311"/>
      <c r="BF2273" s="311"/>
      <c r="BG2273" s="311"/>
      <c r="BH2273" s="311"/>
      <c r="BI2273" s="311"/>
      <c r="BJ2273" s="311"/>
      <c r="BK2273" s="311"/>
      <c r="BL2273" s="311"/>
      <c r="BM2273" s="311"/>
      <c r="BN2273" s="311"/>
      <c r="BO2273" s="311"/>
      <c r="BP2273" s="311"/>
      <c r="BQ2273" s="311"/>
      <c r="BR2273" s="311"/>
      <c r="BS2273" s="311"/>
      <c r="BT2273" s="311"/>
      <c r="BU2273" s="311"/>
      <c r="BV2273" s="311"/>
      <c r="BW2273" s="311"/>
      <c r="BX2273" s="311"/>
      <c r="BY2273" s="311"/>
      <c r="BZ2273" s="311"/>
      <c r="CA2273" s="311"/>
      <c r="CB2273" s="311"/>
      <c r="CC2273" s="311"/>
      <c r="CD2273" s="311"/>
      <c r="CE2273" s="311"/>
      <c r="CF2273" s="311"/>
      <c r="CG2273" s="311"/>
      <c r="CH2273" s="311"/>
      <c r="CI2273" s="311"/>
      <c r="CJ2273" s="311"/>
      <c r="CK2273" s="311"/>
      <c r="CL2273" s="311"/>
      <c r="CM2273" s="311"/>
      <c r="CN2273" s="311"/>
      <c r="CO2273" s="311"/>
      <c r="CP2273" s="311"/>
      <c r="CQ2273" s="311"/>
      <c r="CR2273" s="311"/>
      <c r="CS2273" s="311"/>
      <c r="CT2273" s="311"/>
      <c r="CU2273" s="311"/>
      <c r="CV2273" s="311"/>
      <c r="CW2273" s="311"/>
      <c r="CX2273" s="311"/>
      <c r="CY2273" s="311"/>
    </row>
    <row r="2274" spans="1:103" s="390" customFormat="1">
      <c r="A2274" s="324" t="s">
        <v>2347</v>
      </c>
      <c r="B2274" s="324">
        <v>744770139</v>
      </c>
      <c r="C2274" s="324">
        <v>39</v>
      </c>
      <c r="D2274" s="324">
        <v>20</v>
      </c>
      <c r="E2274" s="395">
        <v>7.3139999999999997E-2</v>
      </c>
      <c r="F2274" s="324">
        <v>0</v>
      </c>
      <c r="G2274" s="324">
        <v>3.5</v>
      </c>
      <c r="H2274" s="324">
        <v>0.9</v>
      </c>
      <c r="I2274" s="324">
        <v>3</v>
      </c>
      <c r="J2274" s="326">
        <v>40</v>
      </c>
      <c r="K2274" s="326">
        <v>125</v>
      </c>
      <c r="L2274" s="326">
        <v>1</v>
      </c>
      <c r="M2274" s="324">
        <v>12</v>
      </c>
      <c r="N2274" s="324">
        <v>12</v>
      </c>
      <c r="O2274" s="324">
        <v>8</v>
      </c>
      <c r="P2274" s="324">
        <v>101</v>
      </c>
      <c r="Q2274" s="324" t="s">
        <v>293</v>
      </c>
      <c r="R2274" s="324">
        <v>1</v>
      </c>
      <c r="S2274" s="324">
        <v>0</v>
      </c>
      <c r="T2274" s="324">
        <v>500</v>
      </c>
      <c r="U2274" s="324">
        <v>1.1599999999999999</v>
      </c>
      <c r="V2274" s="324">
        <v>0</v>
      </c>
      <c r="W2274" s="324">
        <v>1.8889199999999999E-6</v>
      </c>
      <c r="X2274" s="324">
        <v>32.828282828282823</v>
      </c>
      <c r="Y2274" s="324">
        <v>0.72</v>
      </c>
      <c r="Z2274" s="324">
        <v>2.1</v>
      </c>
      <c r="AA2274" s="324">
        <v>1.8889199999999999E-6</v>
      </c>
      <c r="AB2274" s="324">
        <v>32.828282828282823</v>
      </c>
      <c r="AC2274" s="324">
        <v>0.72</v>
      </c>
      <c r="AD2274" s="324">
        <v>2.1</v>
      </c>
      <c r="AE2274" s="324">
        <v>1.8889199999999999E-6</v>
      </c>
      <c r="AF2274" s="324">
        <v>32.828282828282823</v>
      </c>
      <c r="AG2274" s="324">
        <v>0.72</v>
      </c>
      <c r="AH2274" s="324">
        <v>2.1</v>
      </c>
      <c r="AI2274" s="324">
        <v>0</v>
      </c>
      <c r="AJ2274" s="324">
        <v>0</v>
      </c>
      <c r="AK2274" s="324">
        <v>0</v>
      </c>
      <c r="AL2274" s="324">
        <v>0</v>
      </c>
      <c r="AM2274" s="396">
        <v>0</v>
      </c>
      <c r="AN2274" s="324">
        <v>0</v>
      </c>
      <c r="AO2274" s="324">
        <v>1000000000</v>
      </c>
      <c r="AP2274" s="324">
        <v>0</v>
      </c>
      <c r="AQ2274" s="324">
        <v>0</v>
      </c>
      <c r="AR2274" s="324">
        <v>0</v>
      </c>
      <c r="AS2274" s="324">
        <v>744770139</v>
      </c>
      <c r="AT2274" s="324">
        <v>0</v>
      </c>
      <c r="AU2274" s="324">
        <v>0</v>
      </c>
      <c r="AV2274" s="324">
        <v>0</v>
      </c>
      <c r="AW2274" s="311"/>
      <c r="AX2274" s="311"/>
      <c r="AY2274" s="311"/>
      <c r="AZ2274" s="311"/>
      <c r="BA2274" s="311"/>
      <c r="BB2274" s="311"/>
      <c r="BC2274" s="311"/>
      <c r="BD2274" s="311"/>
      <c r="BE2274" s="311"/>
      <c r="BF2274" s="311"/>
      <c r="BG2274" s="311"/>
      <c r="BH2274" s="311"/>
      <c r="BI2274" s="311"/>
      <c r="BJ2274" s="311"/>
      <c r="BK2274" s="311"/>
      <c r="BL2274" s="311"/>
      <c r="BM2274" s="311"/>
      <c r="BN2274" s="311"/>
      <c r="BO2274" s="311"/>
      <c r="BP2274" s="311"/>
      <c r="BQ2274" s="311"/>
      <c r="BR2274" s="311"/>
      <c r="BS2274" s="311"/>
      <c r="BT2274" s="311"/>
      <c r="BU2274" s="311"/>
      <c r="BV2274" s="311"/>
      <c r="BW2274" s="311"/>
      <c r="BX2274" s="311"/>
      <c r="BY2274" s="311"/>
      <c r="BZ2274" s="311"/>
      <c r="CA2274" s="311"/>
      <c r="CB2274" s="311"/>
      <c r="CC2274" s="311"/>
      <c r="CD2274" s="311"/>
      <c r="CE2274" s="311"/>
      <c r="CF2274" s="311"/>
      <c r="CG2274" s="311"/>
      <c r="CH2274" s="311"/>
      <c r="CI2274" s="311"/>
      <c r="CJ2274" s="311"/>
      <c r="CK2274" s="311"/>
      <c r="CL2274" s="311"/>
      <c r="CM2274" s="311"/>
      <c r="CN2274" s="311"/>
      <c r="CO2274" s="311"/>
      <c r="CP2274" s="311"/>
      <c r="CQ2274" s="311"/>
      <c r="CR2274" s="311"/>
      <c r="CS2274" s="311"/>
      <c r="CT2274" s="311"/>
      <c r="CU2274" s="311"/>
      <c r="CV2274" s="311"/>
      <c r="CW2274" s="311"/>
      <c r="CX2274" s="311"/>
      <c r="CY2274" s="311"/>
    </row>
    <row r="2275" spans="1:103" s="390" customFormat="1">
      <c r="A2275" s="324" t="s">
        <v>2347</v>
      </c>
      <c r="B2275" s="324">
        <v>744770147</v>
      </c>
      <c r="C2275" s="324">
        <v>47</v>
      </c>
      <c r="D2275" s="324">
        <v>20</v>
      </c>
      <c r="E2275" s="395">
        <v>0.10032000000000001</v>
      </c>
      <c r="F2275" s="324">
        <v>0</v>
      </c>
      <c r="G2275" s="324">
        <v>3</v>
      </c>
      <c r="H2275" s="324">
        <v>0.9</v>
      </c>
      <c r="I2275" s="324">
        <v>2.7</v>
      </c>
      <c r="J2275" s="326">
        <v>40</v>
      </c>
      <c r="K2275" s="326">
        <v>125</v>
      </c>
      <c r="L2275" s="326">
        <v>1</v>
      </c>
      <c r="M2275" s="324">
        <v>12</v>
      </c>
      <c r="N2275" s="324">
        <v>12</v>
      </c>
      <c r="O2275" s="324">
        <v>8</v>
      </c>
      <c r="P2275" s="324">
        <v>101</v>
      </c>
      <c r="Q2275" s="324" t="s">
        <v>293</v>
      </c>
      <c r="R2275" s="324">
        <v>1</v>
      </c>
      <c r="S2275" s="324">
        <v>0</v>
      </c>
      <c r="T2275" s="324">
        <v>500</v>
      </c>
      <c r="U2275" s="324">
        <v>1.1599999999999999</v>
      </c>
      <c r="V2275" s="324">
        <v>0</v>
      </c>
      <c r="W2275" s="324">
        <v>1.8889199999999999E-6</v>
      </c>
      <c r="X2275" s="324">
        <v>36.332714904143472</v>
      </c>
      <c r="Y2275" s="324">
        <v>0.72</v>
      </c>
      <c r="Z2275" s="324">
        <v>2.1</v>
      </c>
      <c r="AA2275" s="324">
        <v>1.8889199999999999E-6</v>
      </c>
      <c r="AB2275" s="324">
        <v>36.332714904143472</v>
      </c>
      <c r="AC2275" s="324">
        <v>0.72</v>
      </c>
      <c r="AD2275" s="324">
        <v>2.1</v>
      </c>
      <c r="AE2275" s="324">
        <v>1.8889199999999999E-6</v>
      </c>
      <c r="AF2275" s="324">
        <v>36.332714904143472</v>
      </c>
      <c r="AG2275" s="324">
        <v>0.72</v>
      </c>
      <c r="AH2275" s="324">
        <v>2.1</v>
      </c>
      <c r="AI2275" s="324">
        <v>0</v>
      </c>
      <c r="AJ2275" s="324">
        <v>0</v>
      </c>
      <c r="AK2275" s="324">
        <v>0</v>
      </c>
      <c r="AL2275" s="324">
        <v>0</v>
      </c>
      <c r="AM2275" s="396">
        <v>0</v>
      </c>
      <c r="AN2275" s="324">
        <v>0</v>
      </c>
      <c r="AO2275" s="324">
        <v>1000000000</v>
      </c>
      <c r="AP2275" s="324">
        <v>0</v>
      </c>
      <c r="AQ2275" s="324">
        <v>0</v>
      </c>
      <c r="AR2275" s="324">
        <v>0</v>
      </c>
      <c r="AS2275" s="324">
        <v>744770147</v>
      </c>
      <c r="AT2275" s="324">
        <v>0</v>
      </c>
      <c r="AU2275" s="324">
        <v>0</v>
      </c>
      <c r="AV2275" s="324">
        <v>0</v>
      </c>
      <c r="AW2275" s="311"/>
      <c r="AX2275" s="311"/>
      <c r="AY2275" s="311"/>
      <c r="AZ2275" s="311"/>
      <c r="BA2275" s="311"/>
      <c r="BB2275" s="311"/>
      <c r="BC2275" s="311"/>
      <c r="BD2275" s="311"/>
      <c r="BE2275" s="311"/>
      <c r="BF2275" s="311"/>
      <c r="BG2275" s="311"/>
      <c r="BH2275" s="311"/>
      <c r="BI2275" s="311"/>
      <c r="BJ2275" s="311"/>
      <c r="BK2275" s="311"/>
      <c r="BL2275" s="311"/>
      <c r="BM2275" s="311"/>
      <c r="BN2275" s="311"/>
      <c r="BO2275" s="311"/>
      <c r="BP2275" s="311"/>
      <c r="BQ2275" s="311"/>
      <c r="BR2275" s="311"/>
      <c r="BS2275" s="311"/>
      <c r="BT2275" s="311"/>
      <c r="BU2275" s="311"/>
      <c r="BV2275" s="311"/>
      <c r="BW2275" s="311"/>
      <c r="BX2275" s="311"/>
      <c r="BY2275" s="311"/>
      <c r="BZ2275" s="311"/>
      <c r="CA2275" s="311"/>
      <c r="CB2275" s="311"/>
      <c r="CC2275" s="311"/>
      <c r="CD2275" s="311"/>
      <c r="CE2275" s="311"/>
      <c r="CF2275" s="311"/>
      <c r="CG2275" s="311"/>
      <c r="CH2275" s="311"/>
      <c r="CI2275" s="311"/>
      <c r="CJ2275" s="311"/>
      <c r="CK2275" s="311"/>
      <c r="CL2275" s="311"/>
      <c r="CM2275" s="311"/>
      <c r="CN2275" s="311"/>
      <c r="CO2275" s="311"/>
      <c r="CP2275" s="311"/>
      <c r="CQ2275" s="311"/>
      <c r="CR2275" s="311"/>
      <c r="CS2275" s="311"/>
      <c r="CT2275" s="311"/>
      <c r="CU2275" s="311"/>
      <c r="CV2275" s="311"/>
      <c r="CW2275" s="311"/>
      <c r="CX2275" s="311"/>
      <c r="CY2275" s="311"/>
    </row>
    <row r="2276" spans="1:103" s="390" customFormat="1">
      <c r="A2276" s="324" t="s">
        <v>2347</v>
      </c>
      <c r="B2276" s="324">
        <v>744770156</v>
      </c>
      <c r="C2276" s="324">
        <v>56</v>
      </c>
      <c r="D2276" s="324">
        <v>20</v>
      </c>
      <c r="E2276" s="395">
        <v>0.10965000000000001</v>
      </c>
      <c r="F2276" s="324">
        <v>0</v>
      </c>
      <c r="G2276" s="324">
        <v>2.9</v>
      </c>
      <c r="H2276" s="324">
        <v>0.9</v>
      </c>
      <c r="I2276" s="324">
        <v>2.4</v>
      </c>
      <c r="J2276" s="326">
        <v>40</v>
      </c>
      <c r="K2276" s="326">
        <v>125</v>
      </c>
      <c r="L2276" s="326">
        <v>1</v>
      </c>
      <c r="M2276" s="324">
        <v>12</v>
      </c>
      <c r="N2276" s="324">
        <v>12</v>
      </c>
      <c r="O2276" s="324">
        <v>8</v>
      </c>
      <c r="P2276" s="324">
        <v>101</v>
      </c>
      <c r="Q2276" s="324" t="s">
        <v>293</v>
      </c>
      <c r="R2276" s="324">
        <v>1</v>
      </c>
      <c r="S2276" s="324">
        <v>0</v>
      </c>
      <c r="T2276" s="324">
        <v>500</v>
      </c>
      <c r="U2276" s="324">
        <v>1.1599999999999999</v>
      </c>
      <c r="V2276" s="324">
        <v>0</v>
      </c>
      <c r="W2276" s="324">
        <v>1.8889199999999999E-6</v>
      </c>
      <c r="X2276" s="324">
        <v>38.567493112947652</v>
      </c>
      <c r="Y2276" s="324">
        <v>0.72</v>
      </c>
      <c r="Z2276" s="324">
        <v>2.1</v>
      </c>
      <c r="AA2276" s="324">
        <v>1.8889199999999999E-6</v>
      </c>
      <c r="AB2276" s="324">
        <v>38.567493112947652</v>
      </c>
      <c r="AC2276" s="324">
        <v>0.72</v>
      </c>
      <c r="AD2276" s="324">
        <v>2.1</v>
      </c>
      <c r="AE2276" s="324">
        <v>1.8889199999999999E-6</v>
      </c>
      <c r="AF2276" s="324">
        <v>38.567493112947652</v>
      </c>
      <c r="AG2276" s="324">
        <v>0.72</v>
      </c>
      <c r="AH2276" s="324">
        <v>2.1</v>
      </c>
      <c r="AI2276" s="324">
        <v>0</v>
      </c>
      <c r="AJ2276" s="324">
        <v>0</v>
      </c>
      <c r="AK2276" s="324">
        <v>0</v>
      </c>
      <c r="AL2276" s="324">
        <v>0</v>
      </c>
      <c r="AM2276" s="396">
        <v>0</v>
      </c>
      <c r="AN2276" s="324">
        <v>0</v>
      </c>
      <c r="AO2276" s="324">
        <v>1000000000</v>
      </c>
      <c r="AP2276" s="324">
        <v>0</v>
      </c>
      <c r="AQ2276" s="324">
        <v>0</v>
      </c>
      <c r="AR2276" s="324">
        <v>0</v>
      </c>
      <c r="AS2276" s="324">
        <v>744770156</v>
      </c>
      <c r="AT2276" s="324">
        <v>0</v>
      </c>
      <c r="AU2276" s="324">
        <v>0</v>
      </c>
      <c r="AV2276" s="324">
        <v>0</v>
      </c>
      <c r="AW2276" s="311"/>
      <c r="AX2276" s="311"/>
      <c r="AY2276" s="311"/>
      <c r="AZ2276" s="311"/>
      <c r="BA2276" s="311"/>
      <c r="BB2276" s="311"/>
      <c r="BC2276" s="311"/>
      <c r="BD2276" s="311"/>
      <c r="BE2276" s="311"/>
      <c r="BF2276" s="311"/>
      <c r="BG2276" s="311"/>
      <c r="BH2276" s="311"/>
      <c r="BI2276" s="311"/>
      <c r="BJ2276" s="311"/>
      <c r="BK2276" s="311"/>
      <c r="BL2276" s="311"/>
      <c r="BM2276" s="311"/>
      <c r="BN2276" s="311"/>
      <c r="BO2276" s="311"/>
      <c r="BP2276" s="311"/>
      <c r="BQ2276" s="311"/>
      <c r="BR2276" s="311"/>
      <c r="BS2276" s="311"/>
      <c r="BT2276" s="311"/>
      <c r="BU2276" s="311"/>
      <c r="BV2276" s="311"/>
      <c r="BW2276" s="311"/>
      <c r="BX2276" s="311"/>
      <c r="BY2276" s="311"/>
      <c r="BZ2276" s="311"/>
      <c r="CA2276" s="311"/>
      <c r="CB2276" s="311"/>
      <c r="CC2276" s="311"/>
      <c r="CD2276" s="311"/>
      <c r="CE2276" s="311"/>
      <c r="CF2276" s="311"/>
      <c r="CG2276" s="311"/>
      <c r="CH2276" s="311"/>
      <c r="CI2276" s="311"/>
      <c r="CJ2276" s="311"/>
      <c r="CK2276" s="311"/>
      <c r="CL2276" s="311"/>
      <c r="CM2276" s="311"/>
      <c r="CN2276" s="311"/>
      <c r="CO2276" s="311"/>
      <c r="CP2276" s="311"/>
      <c r="CQ2276" s="311"/>
      <c r="CR2276" s="311"/>
      <c r="CS2276" s="311"/>
      <c r="CT2276" s="311"/>
      <c r="CU2276" s="311"/>
      <c r="CV2276" s="311"/>
      <c r="CW2276" s="311"/>
      <c r="CX2276" s="311"/>
      <c r="CY2276" s="311"/>
    </row>
    <row r="2277" spans="1:103" s="390" customFormat="1">
      <c r="A2277" s="324" t="s">
        <v>2347</v>
      </c>
      <c r="B2277" s="324">
        <v>744770168</v>
      </c>
      <c r="C2277" s="324">
        <v>68</v>
      </c>
      <c r="D2277" s="324">
        <v>20</v>
      </c>
      <c r="E2277" s="395">
        <v>0.1404</v>
      </c>
      <c r="F2277" s="324">
        <v>0</v>
      </c>
      <c r="G2277" s="324">
        <v>2.5</v>
      </c>
      <c r="H2277" s="324">
        <v>0.9</v>
      </c>
      <c r="I2277" s="324">
        <v>2.58</v>
      </c>
      <c r="J2277" s="326">
        <v>40</v>
      </c>
      <c r="K2277" s="326">
        <v>125</v>
      </c>
      <c r="L2277" s="326">
        <v>1</v>
      </c>
      <c r="M2277" s="324">
        <v>12</v>
      </c>
      <c r="N2277" s="324">
        <v>12</v>
      </c>
      <c r="O2277" s="324">
        <v>8</v>
      </c>
      <c r="P2277" s="324">
        <v>101</v>
      </c>
      <c r="Q2277" s="324" t="s">
        <v>293</v>
      </c>
      <c r="R2277" s="324">
        <v>1</v>
      </c>
      <c r="S2277" s="324">
        <v>0</v>
      </c>
      <c r="T2277" s="324">
        <v>500</v>
      </c>
      <c r="U2277" s="324">
        <v>1.1599999999999999</v>
      </c>
      <c r="V2277" s="324">
        <v>0</v>
      </c>
      <c r="W2277" s="324">
        <v>1.8889199999999999E-6</v>
      </c>
      <c r="X2277" s="324">
        <v>43.656908063687723</v>
      </c>
      <c r="Y2277" s="324">
        <v>0.72</v>
      </c>
      <c r="Z2277" s="324">
        <v>2.1</v>
      </c>
      <c r="AA2277" s="324">
        <v>1.8889199999999999E-6</v>
      </c>
      <c r="AB2277" s="324">
        <v>43.656908063687723</v>
      </c>
      <c r="AC2277" s="324">
        <v>0.72</v>
      </c>
      <c r="AD2277" s="324">
        <v>2.1</v>
      </c>
      <c r="AE2277" s="324">
        <v>1.8889199999999999E-6</v>
      </c>
      <c r="AF2277" s="324">
        <v>43.656908063687723</v>
      </c>
      <c r="AG2277" s="324">
        <v>0.72</v>
      </c>
      <c r="AH2277" s="324">
        <v>2.1</v>
      </c>
      <c r="AI2277" s="324">
        <v>0</v>
      </c>
      <c r="AJ2277" s="324">
        <v>0</v>
      </c>
      <c r="AK2277" s="324">
        <v>0</v>
      </c>
      <c r="AL2277" s="324">
        <v>0</v>
      </c>
      <c r="AM2277" s="396">
        <v>0</v>
      </c>
      <c r="AN2277" s="324">
        <v>0</v>
      </c>
      <c r="AO2277" s="324">
        <v>1000000000</v>
      </c>
      <c r="AP2277" s="324">
        <v>0</v>
      </c>
      <c r="AQ2277" s="324">
        <v>0</v>
      </c>
      <c r="AR2277" s="324">
        <v>0</v>
      </c>
      <c r="AS2277" s="324">
        <v>744770168</v>
      </c>
      <c r="AT2277" s="324">
        <v>0</v>
      </c>
      <c r="AU2277" s="324">
        <v>0</v>
      </c>
      <c r="AV2277" s="324">
        <v>0</v>
      </c>
      <c r="AW2277" s="311"/>
      <c r="AX2277" s="311"/>
      <c r="AY2277" s="311"/>
      <c r="AZ2277" s="311"/>
      <c r="BA2277" s="311"/>
      <c r="BB2277" s="311"/>
      <c r="BC2277" s="311"/>
      <c r="BD2277" s="311"/>
      <c r="BE2277" s="311"/>
      <c r="BF2277" s="311"/>
      <c r="BG2277" s="311"/>
      <c r="BH2277" s="311"/>
      <c r="BI2277" s="311"/>
      <c r="BJ2277" s="311"/>
      <c r="BK2277" s="311"/>
      <c r="BL2277" s="311"/>
      <c r="BM2277" s="311"/>
      <c r="BN2277" s="311"/>
      <c r="BO2277" s="311"/>
      <c r="BP2277" s="311"/>
      <c r="BQ2277" s="311"/>
      <c r="BR2277" s="311"/>
      <c r="BS2277" s="311"/>
      <c r="BT2277" s="311"/>
      <c r="BU2277" s="311"/>
      <c r="BV2277" s="311"/>
      <c r="BW2277" s="311"/>
      <c r="BX2277" s="311"/>
      <c r="BY2277" s="311"/>
      <c r="BZ2277" s="311"/>
      <c r="CA2277" s="311"/>
      <c r="CB2277" s="311"/>
      <c r="CC2277" s="311"/>
      <c r="CD2277" s="311"/>
      <c r="CE2277" s="311"/>
      <c r="CF2277" s="311"/>
      <c r="CG2277" s="311"/>
      <c r="CH2277" s="311"/>
      <c r="CI2277" s="311"/>
      <c r="CJ2277" s="311"/>
      <c r="CK2277" s="311"/>
      <c r="CL2277" s="311"/>
      <c r="CM2277" s="311"/>
      <c r="CN2277" s="311"/>
      <c r="CO2277" s="311"/>
      <c r="CP2277" s="311"/>
      <c r="CQ2277" s="311"/>
      <c r="CR2277" s="311"/>
      <c r="CS2277" s="311"/>
      <c r="CT2277" s="311"/>
      <c r="CU2277" s="311"/>
      <c r="CV2277" s="311"/>
      <c r="CW2277" s="311"/>
      <c r="CX2277" s="311"/>
      <c r="CY2277" s="311"/>
    </row>
    <row r="2278" spans="1:103" s="390" customFormat="1">
      <c r="A2278" s="324" t="s">
        <v>2347</v>
      </c>
      <c r="B2278" s="324">
        <v>744770182</v>
      </c>
      <c r="C2278" s="324">
        <v>82</v>
      </c>
      <c r="D2278" s="324">
        <v>20</v>
      </c>
      <c r="E2278" s="395">
        <v>0.15995999999999996</v>
      </c>
      <c r="F2278" s="324">
        <v>0</v>
      </c>
      <c r="G2278" s="324">
        <v>2.4500000000000002</v>
      </c>
      <c r="H2278" s="324">
        <v>0.9</v>
      </c>
      <c r="I2278" s="324">
        <v>2.5</v>
      </c>
      <c r="J2278" s="326">
        <v>40</v>
      </c>
      <c r="K2278" s="326">
        <v>125</v>
      </c>
      <c r="L2278" s="326">
        <v>1</v>
      </c>
      <c r="M2278" s="324">
        <v>12</v>
      </c>
      <c r="N2278" s="324">
        <v>12</v>
      </c>
      <c r="O2278" s="324">
        <v>8</v>
      </c>
      <c r="P2278" s="324">
        <v>101</v>
      </c>
      <c r="Q2278" s="324" t="s">
        <v>293</v>
      </c>
      <c r="R2278" s="324">
        <v>1</v>
      </c>
      <c r="S2278" s="324">
        <v>0</v>
      </c>
      <c r="T2278" s="324">
        <v>500</v>
      </c>
      <c r="U2278" s="324">
        <v>1.1599999999999999</v>
      </c>
      <c r="V2278" s="324">
        <v>0</v>
      </c>
      <c r="W2278" s="324">
        <v>1.8889199999999999E-6</v>
      </c>
      <c r="X2278" s="324">
        <v>49.302549302549295</v>
      </c>
      <c r="Y2278" s="324">
        <v>0.72</v>
      </c>
      <c r="Z2278" s="324">
        <v>2.1</v>
      </c>
      <c r="AA2278" s="324">
        <v>1.8889199999999999E-6</v>
      </c>
      <c r="AB2278" s="324">
        <v>49.302549302549295</v>
      </c>
      <c r="AC2278" s="324">
        <v>0.72</v>
      </c>
      <c r="AD2278" s="324">
        <v>2.1</v>
      </c>
      <c r="AE2278" s="324">
        <v>1.8889199999999999E-6</v>
      </c>
      <c r="AF2278" s="324">
        <v>49.302549302549295</v>
      </c>
      <c r="AG2278" s="324">
        <v>0.72</v>
      </c>
      <c r="AH2278" s="324">
        <v>2.1</v>
      </c>
      <c r="AI2278" s="324">
        <v>0</v>
      </c>
      <c r="AJ2278" s="324">
        <v>0</v>
      </c>
      <c r="AK2278" s="324">
        <v>0</v>
      </c>
      <c r="AL2278" s="324">
        <v>0</v>
      </c>
      <c r="AM2278" s="396">
        <v>0</v>
      </c>
      <c r="AN2278" s="324">
        <v>0</v>
      </c>
      <c r="AO2278" s="324">
        <v>1000000000</v>
      </c>
      <c r="AP2278" s="324">
        <v>0</v>
      </c>
      <c r="AQ2278" s="324">
        <v>0</v>
      </c>
      <c r="AR2278" s="324">
        <v>0</v>
      </c>
      <c r="AS2278" s="324">
        <v>744770182</v>
      </c>
      <c r="AT2278" s="324">
        <v>0</v>
      </c>
      <c r="AU2278" s="324">
        <v>0</v>
      </c>
      <c r="AV2278" s="324">
        <v>0</v>
      </c>
      <c r="AW2278" s="311"/>
      <c r="AX2278" s="311"/>
      <c r="AY2278" s="311"/>
      <c r="AZ2278" s="311"/>
      <c r="BA2278" s="311"/>
      <c r="BB2278" s="311"/>
      <c r="BC2278" s="311"/>
      <c r="BD2278" s="311"/>
      <c r="BE2278" s="311"/>
      <c r="BF2278" s="311"/>
      <c r="BG2278" s="311"/>
      <c r="BH2278" s="311"/>
      <c r="BI2278" s="311"/>
      <c r="BJ2278" s="311"/>
      <c r="BK2278" s="311"/>
      <c r="BL2278" s="311"/>
      <c r="BM2278" s="311"/>
      <c r="BN2278" s="311"/>
      <c r="BO2278" s="311"/>
      <c r="BP2278" s="311"/>
      <c r="BQ2278" s="311"/>
      <c r="BR2278" s="311"/>
      <c r="BS2278" s="311"/>
      <c r="BT2278" s="311"/>
      <c r="BU2278" s="311"/>
      <c r="BV2278" s="311"/>
      <c r="BW2278" s="311"/>
      <c r="BX2278" s="311"/>
      <c r="BY2278" s="311"/>
      <c r="BZ2278" s="311"/>
      <c r="CA2278" s="311"/>
      <c r="CB2278" s="311"/>
      <c r="CC2278" s="311"/>
      <c r="CD2278" s="311"/>
      <c r="CE2278" s="311"/>
      <c r="CF2278" s="311"/>
      <c r="CG2278" s="311"/>
      <c r="CH2278" s="311"/>
      <c r="CI2278" s="311"/>
      <c r="CJ2278" s="311"/>
      <c r="CK2278" s="311"/>
      <c r="CL2278" s="311"/>
      <c r="CM2278" s="311"/>
      <c r="CN2278" s="311"/>
      <c r="CO2278" s="311"/>
      <c r="CP2278" s="311"/>
      <c r="CQ2278" s="311"/>
      <c r="CR2278" s="311"/>
      <c r="CS2278" s="311"/>
      <c r="CT2278" s="311"/>
      <c r="CU2278" s="311"/>
      <c r="CV2278" s="311"/>
      <c r="CW2278" s="311"/>
      <c r="CX2278" s="311"/>
      <c r="CY2278" s="311"/>
    </row>
    <row r="2279" spans="1:103" s="390" customFormat="1">
      <c r="A2279" s="324" t="s">
        <v>2347</v>
      </c>
      <c r="B2279" s="324">
        <v>74477020</v>
      </c>
      <c r="C2279" s="324">
        <v>100</v>
      </c>
      <c r="D2279" s="324">
        <v>20</v>
      </c>
      <c r="E2279" s="395">
        <v>0.22031999999999999</v>
      </c>
      <c r="F2279" s="324">
        <v>0</v>
      </c>
      <c r="G2279" s="324">
        <v>2.4</v>
      </c>
      <c r="H2279" s="324">
        <v>0.9</v>
      </c>
      <c r="I2279" s="324">
        <v>2.2000000000000002</v>
      </c>
      <c r="J2279" s="326">
        <v>40</v>
      </c>
      <c r="K2279" s="326">
        <v>125</v>
      </c>
      <c r="L2279" s="326">
        <v>1</v>
      </c>
      <c r="M2279" s="324">
        <v>12</v>
      </c>
      <c r="N2279" s="324">
        <v>12</v>
      </c>
      <c r="O2279" s="324">
        <v>8</v>
      </c>
      <c r="P2279" s="324">
        <v>101</v>
      </c>
      <c r="Q2279" s="324" t="s">
        <v>293</v>
      </c>
      <c r="R2279" s="324">
        <v>1</v>
      </c>
      <c r="S2279" s="324">
        <v>0</v>
      </c>
      <c r="T2279" s="324">
        <v>500</v>
      </c>
      <c r="U2279" s="324">
        <v>1.1599999999999999</v>
      </c>
      <c r="V2279" s="324">
        <v>0</v>
      </c>
      <c r="W2279" s="324">
        <v>1.8889199999999999E-6</v>
      </c>
      <c r="X2279" s="324">
        <v>53.350405463081522</v>
      </c>
      <c r="Y2279" s="324">
        <v>0.72</v>
      </c>
      <c r="Z2279" s="324">
        <v>2.1</v>
      </c>
      <c r="AA2279" s="324">
        <v>1.8889199999999999E-6</v>
      </c>
      <c r="AB2279" s="324">
        <v>53.350405463081522</v>
      </c>
      <c r="AC2279" s="324">
        <v>0.72</v>
      </c>
      <c r="AD2279" s="324">
        <v>2.1</v>
      </c>
      <c r="AE2279" s="324">
        <v>1.8889199999999999E-6</v>
      </c>
      <c r="AF2279" s="324">
        <v>53.350405463081522</v>
      </c>
      <c r="AG2279" s="324">
        <v>0.72</v>
      </c>
      <c r="AH2279" s="324">
        <v>2.1</v>
      </c>
      <c r="AI2279" s="324">
        <v>0</v>
      </c>
      <c r="AJ2279" s="324">
        <v>0</v>
      </c>
      <c r="AK2279" s="324">
        <v>0</v>
      </c>
      <c r="AL2279" s="324">
        <v>0</v>
      </c>
      <c r="AM2279" s="396">
        <v>0</v>
      </c>
      <c r="AN2279" s="324">
        <v>0</v>
      </c>
      <c r="AO2279" s="324">
        <v>1000000000</v>
      </c>
      <c r="AP2279" s="324">
        <v>0</v>
      </c>
      <c r="AQ2279" s="324">
        <v>0</v>
      </c>
      <c r="AR2279" s="324">
        <v>0</v>
      </c>
      <c r="AS2279" s="324">
        <v>74477020</v>
      </c>
      <c r="AT2279" s="324">
        <v>0</v>
      </c>
      <c r="AU2279" s="324">
        <v>0</v>
      </c>
      <c r="AV2279" s="324">
        <v>0</v>
      </c>
      <c r="AW2279" s="311"/>
      <c r="AX2279" s="311"/>
      <c r="AY2279" s="311"/>
      <c r="AZ2279" s="311"/>
      <c r="BA2279" s="311"/>
      <c r="BB2279" s="311"/>
      <c r="BC2279" s="311"/>
      <c r="BD2279" s="311"/>
      <c r="BE2279" s="311"/>
      <c r="BF2279" s="311"/>
      <c r="BG2279" s="311"/>
      <c r="BH2279" s="311"/>
      <c r="BI2279" s="311"/>
      <c r="BJ2279" s="311"/>
      <c r="BK2279" s="311"/>
      <c r="BL2279" s="311"/>
      <c r="BM2279" s="311"/>
      <c r="BN2279" s="311"/>
      <c r="BO2279" s="311"/>
      <c r="BP2279" s="311"/>
      <c r="BQ2279" s="311"/>
      <c r="BR2279" s="311"/>
      <c r="BS2279" s="311"/>
      <c r="BT2279" s="311"/>
      <c r="BU2279" s="311"/>
      <c r="BV2279" s="311"/>
      <c r="BW2279" s="311"/>
      <c r="BX2279" s="311"/>
      <c r="BY2279" s="311"/>
      <c r="BZ2279" s="311"/>
      <c r="CA2279" s="311"/>
      <c r="CB2279" s="311"/>
      <c r="CC2279" s="311"/>
      <c r="CD2279" s="311"/>
      <c r="CE2279" s="311"/>
      <c r="CF2279" s="311"/>
      <c r="CG2279" s="311"/>
      <c r="CH2279" s="311"/>
      <c r="CI2279" s="311"/>
      <c r="CJ2279" s="311"/>
      <c r="CK2279" s="311"/>
      <c r="CL2279" s="311"/>
      <c r="CM2279" s="311"/>
      <c r="CN2279" s="311"/>
      <c r="CO2279" s="311"/>
      <c r="CP2279" s="311"/>
      <c r="CQ2279" s="311"/>
      <c r="CR2279" s="311"/>
      <c r="CS2279" s="311"/>
      <c r="CT2279" s="311"/>
      <c r="CU2279" s="311"/>
      <c r="CV2279" s="311"/>
      <c r="CW2279" s="311"/>
      <c r="CX2279" s="311"/>
      <c r="CY2279" s="311"/>
    </row>
    <row r="2280" spans="1:103" s="390" customFormat="1">
      <c r="A2280" s="324" t="s">
        <v>2347</v>
      </c>
      <c r="B2280" s="324">
        <v>744770215</v>
      </c>
      <c r="C2280" s="324">
        <v>150</v>
      </c>
      <c r="D2280" s="324">
        <v>20</v>
      </c>
      <c r="E2280" s="395">
        <v>0.28016000000000002</v>
      </c>
      <c r="F2280" s="324">
        <v>0</v>
      </c>
      <c r="G2280" s="324">
        <v>1.8</v>
      </c>
      <c r="H2280" s="324">
        <v>0.9</v>
      </c>
      <c r="I2280" s="324">
        <v>2.1</v>
      </c>
      <c r="J2280" s="326">
        <v>40</v>
      </c>
      <c r="K2280" s="326">
        <v>125</v>
      </c>
      <c r="L2280" s="326">
        <v>1</v>
      </c>
      <c r="M2280" s="324">
        <v>12</v>
      </c>
      <c r="N2280" s="324">
        <v>12</v>
      </c>
      <c r="O2280" s="324">
        <v>8</v>
      </c>
      <c r="P2280" s="324">
        <v>101</v>
      </c>
      <c r="Q2280" s="324" t="s">
        <v>293</v>
      </c>
      <c r="R2280" s="324">
        <v>1</v>
      </c>
      <c r="S2280" s="324">
        <v>0</v>
      </c>
      <c r="T2280" s="324">
        <v>500</v>
      </c>
      <c r="U2280" s="324">
        <v>1.1599999999999999</v>
      </c>
      <c r="V2280" s="324">
        <v>0</v>
      </c>
      <c r="W2280" s="324">
        <v>1.8889199999999999E-6</v>
      </c>
      <c r="X2280" s="324">
        <v>68.455640744797364</v>
      </c>
      <c r="Y2280" s="324">
        <v>0.72</v>
      </c>
      <c r="Z2280" s="324">
        <v>2.1</v>
      </c>
      <c r="AA2280" s="324">
        <v>1.8889199999999999E-6</v>
      </c>
      <c r="AB2280" s="324">
        <v>68.455640744797364</v>
      </c>
      <c r="AC2280" s="324">
        <v>0.72</v>
      </c>
      <c r="AD2280" s="324">
        <v>2.1</v>
      </c>
      <c r="AE2280" s="324">
        <v>1.8889199999999999E-6</v>
      </c>
      <c r="AF2280" s="324">
        <v>68.455640744797364</v>
      </c>
      <c r="AG2280" s="324">
        <v>0.72</v>
      </c>
      <c r="AH2280" s="324">
        <v>2.1</v>
      </c>
      <c r="AI2280" s="324">
        <v>0</v>
      </c>
      <c r="AJ2280" s="324">
        <v>0</v>
      </c>
      <c r="AK2280" s="324">
        <v>0</v>
      </c>
      <c r="AL2280" s="324">
        <v>0</v>
      </c>
      <c r="AM2280" s="396">
        <v>0</v>
      </c>
      <c r="AN2280" s="324">
        <v>0</v>
      </c>
      <c r="AO2280" s="324">
        <v>1000000000</v>
      </c>
      <c r="AP2280" s="324">
        <v>0</v>
      </c>
      <c r="AQ2280" s="324">
        <v>0</v>
      </c>
      <c r="AR2280" s="324">
        <v>0</v>
      </c>
      <c r="AS2280" s="324">
        <v>744770215</v>
      </c>
      <c r="AT2280" s="324">
        <v>0</v>
      </c>
      <c r="AU2280" s="324">
        <v>0</v>
      </c>
      <c r="AV2280" s="324">
        <v>0</v>
      </c>
      <c r="AW2280" s="311"/>
      <c r="AX2280" s="311"/>
      <c r="AY2280" s="311"/>
      <c r="AZ2280" s="311"/>
      <c r="BA2280" s="311"/>
      <c r="BB2280" s="311"/>
      <c r="BC2280" s="311"/>
      <c r="BD2280" s="311"/>
      <c r="BE2280" s="311"/>
      <c r="BF2280" s="311"/>
      <c r="BG2280" s="311"/>
      <c r="BH2280" s="311"/>
      <c r="BI2280" s="311"/>
      <c r="BJ2280" s="311"/>
      <c r="BK2280" s="311"/>
      <c r="BL2280" s="311"/>
      <c r="BM2280" s="311"/>
      <c r="BN2280" s="311"/>
      <c r="BO2280" s="311"/>
      <c r="BP2280" s="311"/>
      <c r="BQ2280" s="311"/>
      <c r="BR2280" s="311"/>
      <c r="BS2280" s="311"/>
      <c r="BT2280" s="311"/>
      <c r="BU2280" s="311"/>
      <c r="BV2280" s="311"/>
      <c r="BW2280" s="311"/>
      <c r="BX2280" s="311"/>
      <c r="BY2280" s="311"/>
      <c r="BZ2280" s="311"/>
      <c r="CA2280" s="311"/>
      <c r="CB2280" s="311"/>
      <c r="CC2280" s="311"/>
      <c r="CD2280" s="311"/>
      <c r="CE2280" s="311"/>
      <c r="CF2280" s="311"/>
      <c r="CG2280" s="311"/>
      <c r="CH2280" s="311"/>
      <c r="CI2280" s="311"/>
      <c r="CJ2280" s="311"/>
      <c r="CK2280" s="311"/>
      <c r="CL2280" s="311"/>
      <c r="CM2280" s="311"/>
      <c r="CN2280" s="311"/>
      <c r="CO2280" s="311"/>
      <c r="CP2280" s="311"/>
      <c r="CQ2280" s="311"/>
      <c r="CR2280" s="311"/>
      <c r="CS2280" s="311"/>
      <c r="CT2280" s="311"/>
      <c r="CU2280" s="311"/>
      <c r="CV2280" s="311"/>
      <c r="CW2280" s="311"/>
      <c r="CX2280" s="311"/>
      <c r="CY2280" s="311"/>
    </row>
    <row r="2281" spans="1:103" s="390" customFormat="1">
      <c r="A2281" s="324" t="s">
        <v>2347</v>
      </c>
      <c r="B2281" s="324">
        <v>744770218</v>
      </c>
      <c r="C2281" s="324">
        <v>180</v>
      </c>
      <c r="D2281" s="324">
        <v>20</v>
      </c>
      <c r="E2281" s="395">
        <v>0.34967999999999999</v>
      </c>
      <c r="F2281" s="324">
        <v>0</v>
      </c>
      <c r="G2281" s="324">
        <v>1.6</v>
      </c>
      <c r="H2281" s="324">
        <v>0.9</v>
      </c>
      <c r="I2281" s="324">
        <v>1.4</v>
      </c>
      <c r="J2281" s="326">
        <v>40</v>
      </c>
      <c r="K2281" s="326">
        <v>125</v>
      </c>
      <c r="L2281" s="326">
        <v>1</v>
      </c>
      <c r="M2281" s="324">
        <v>12</v>
      </c>
      <c r="N2281" s="324">
        <v>12</v>
      </c>
      <c r="O2281" s="324">
        <v>8</v>
      </c>
      <c r="P2281" s="324">
        <v>101</v>
      </c>
      <c r="Q2281" s="324" t="s">
        <v>293</v>
      </c>
      <c r="R2281" s="324">
        <v>1</v>
      </c>
      <c r="S2281" s="324">
        <v>0</v>
      </c>
      <c r="T2281" s="324">
        <v>500</v>
      </c>
      <c r="U2281" s="324">
        <v>1.1599999999999999</v>
      </c>
      <c r="V2281" s="324">
        <v>0</v>
      </c>
      <c r="W2281" s="324">
        <v>1.8889199999999999E-6</v>
      </c>
      <c r="X2281" s="324">
        <v>68.870523415977956</v>
      </c>
      <c r="Y2281" s="324">
        <v>0.72</v>
      </c>
      <c r="Z2281" s="324">
        <v>2.1</v>
      </c>
      <c r="AA2281" s="324">
        <v>1.8889199999999999E-6</v>
      </c>
      <c r="AB2281" s="324">
        <v>68.870523415977956</v>
      </c>
      <c r="AC2281" s="324">
        <v>0.72</v>
      </c>
      <c r="AD2281" s="324">
        <v>2.1</v>
      </c>
      <c r="AE2281" s="324">
        <v>1.8889199999999999E-6</v>
      </c>
      <c r="AF2281" s="324">
        <v>68.870523415977956</v>
      </c>
      <c r="AG2281" s="324">
        <v>0.72</v>
      </c>
      <c r="AH2281" s="324">
        <v>2.1</v>
      </c>
      <c r="AI2281" s="324">
        <v>0</v>
      </c>
      <c r="AJ2281" s="324">
        <v>0</v>
      </c>
      <c r="AK2281" s="324">
        <v>0</v>
      </c>
      <c r="AL2281" s="324">
        <v>0</v>
      </c>
      <c r="AM2281" s="396">
        <v>0</v>
      </c>
      <c r="AN2281" s="324">
        <v>0</v>
      </c>
      <c r="AO2281" s="324">
        <v>1000000000</v>
      </c>
      <c r="AP2281" s="324">
        <v>0</v>
      </c>
      <c r="AQ2281" s="324">
        <v>0</v>
      </c>
      <c r="AR2281" s="324">
        <v>0</v>
      </c>
      <c r="AS2281" s="324">
        <v>744770218</v>
      </c>
      <c r="AT2281" s="324">
        <v>0</v>
      </c>
      <c r="AU2281" s="324">
        <v>0</v>
      </c>
      <c r="AV2281" s="324">
        <v>0</v>
      </c>
      <c r="AW2281" s="311"/>
      <c r="AX2281" s="311"/>
      <c r="AY2281" s="311"/>
      <c r="AZ2281" s="311"/>
      <c r="BA2281" s="311"/>
      <c r="BB2281" s="311"/>
      <c r="BC2281" s="311"/>
      <c r="BD2281" s="311"/>
      <c r="BE2281" s="311"/>
      <c r="BF2281" s="311"/>
      <c r="BG2281" s="311"/>
      <c r="BH2281" s="311"/>
      <c r="BI2281" s="311"/>
      <c r="BJ2281" s="311"/>
      <c r="BK2281" s="311"/>
      <c r="BL2281" s="311"/>
      <c r="BM2281" s="311"/>
      <c r="BN2281" s="311"/>
      <c r="BO2281" s="311"/>
      <c r="BP2281" s="311"/>
      <c r="BQ2281" s="311"/>
      <c r="BR2281" s="311"/>
      <c r="BS2281" s="311"/>
      <c r="BT2281" s="311"/>
      <c r="BU2281" s="311"/>
      <c r="BV2281" s="311"/>
      <c r="BW2281" s="311"/>
      <c r="BX2281" s="311"/>
      <c r="BY2281" s="311"/>
      <c r="BZ2281" s="311"/>
      <c r="CA2281" s="311"/>
      <c r="CB2281" s="311"/>
      <c r="CC2281" s="311"/>
      <c r="CD2281" s="311"/>
      <c r="CE2281" s="311"/>
      <c r="CF2281" s="311"/>
      <c r="CG2281" s="311"/>
      <c r="CH2281" s="311"/>
      <c r="CI2281" s="311"/>
      <c r="CJ2281" s="311"/>
      <c r="CK2281" s="311"/>
      <c r="CL2281" s="311"/>
      <c r="CM2281" s="311"/>
      <c r="CN2281" s="311"/>
      <c r="CO2281" s="311"/>
      <c r="CP2281" s="311"/>
      <c r="CQ2281" s="311"/>
      <c r="CR2281" s="311"/>
      <c r="CS2281" s="311"/>
      <c r="CT2281" s="311"/>
      <c r="CU2281" s="311"/>
      <c r="CV2281" s="311"/>
      <c r="CW2281" s="311"/>
      <c r="CX2281" s="311"/>
      <c r="CY2281" s="311"/>
    </row>
    <row r="2282" spans="1:103" s="390" customFormat="1">
      <c r="A2282" s="324" t="s">
        <v>2347</v>
      </c>
      <c r="B2282" s="324">
        <v>744770222</v>
      </c>
      <c r="C2282" s="324">
        <v>220</v>
      </c>
      <c r="D2282" s="324">
        <v>20</v>
      </c>
      <c r="E2282" s="395">
        <v>0.39026</v>
      </c>
      <c r="F2282" s="324">
        <v>0</v>
      </c>
      <c r="G2282" s="324">
        <v>1.49</v>
      </c>
      <c r="H2282" s="324">
        <v>0.9</v>
      </c>
      <c r="I2282" s="324">
        <v>1.3</v>
      </c>
      <c r="J2282" s="326">
        <v>40</v>
      </c>
      <c r="K2282" s="326">
        <v>125</v>
      </c>
      <c r="L2282" s="326">
        <v>1</v>
      </c>
      <c r="M2282" s="324">
        <v>12</v>
      </c>
      <c r="N2282" s="324">
        <v>12</v>
      </c>
      <c r="O2282" s="324">
        <v>8</v>
      </c>
      <c r="P2282" s="324">
        <v>101</v>
      </c>
      <c r="Q2282" s="324" t="s">
        <v>293</v>
      </c>
      <c r="R2282" s="324">
        <v>1</v>
      </c>
      <c r="S2282" s="324">
        <v>0</v>
      </c>
      <c r="T2282" s="324">
        <v>500</v>
      </c>
      <c r="U2282" s="324">
        <v>1.1599999999999999</v>
      </c>
      <c r="V2282" s="324">
        <v>0</v>
      </c>
      <c r="W2282" s="324">
        <v>1.8889199999999999E-6</v>
      </c>
      <c r="X2282" s="324">
        <v>76.452599388379198</v>
      </c>
      <c r="Y2282" s="324">
        <v>0.72</v>
      </c>
      <c r="Z2282" s="324">
        <v>2.1</v>
      </c>
      <c r="AA2282" s="324">
        <v>1.8889199999999999E-6</v>
      </c>
      <c r="AB2282" s="324">
        <v>76.452599388379198</v>
      </c>
      <c r="AC2282" s="324">
        <v>0.72</v>
      </c>
      <c r="AD2282" s="324">
        <v>2.1</v>
      </c>
      <c r="AE2282" s="324">
        <v>1.8889199999999999E-6</v>
      </c>
      <c r="AF2282" s="324">
        <v>76.452599388379198</v>
      </c>
      <c r="AG2282" s="324">
        <v>0.72</v>
      </c>
      <c r="AH2282" s="324">
        <v>2.1</v>
      </c>
      <c r="AI2282" s="324">
        <v>0</v>
      </c>
      <c r="AJ2282" s="324">
        <v>0</v>
      </c>
      <c r="AK2282" s="324">
        <v>0</v>
      </c>
      <c r="AL2282" s="324">
        <v>0</v>
      </c>
      <c r="AM2282" s="396">
        <v>0</v>
      </c>
      <c r="AN2282" s="324">
        <v>0</v>
      </c>
      <c r="AO2282" s="324">
        <v>1000000000</v>
      </c>
      <c r="AP2282" s="324">
        <v>0</v>
      </c>
      <c r="AQ2282" s="324">
        <v>0</v>
      </c>
      <c r="AR2282" s="324">
        <v>0</v>
      </c>
      <c r="AS2282" s="324">
        <v>744770222</v>
      </c>
      <c r="AT2282" s="324">
        <v>0</v>
      </c>
      <c r="AU2282" s="324">
        <v>0</v>
      </c>
      <c r="AV2282" s="324">
        <v>0</v>
      </c>
      <c r="AW2282" s="311"/>
      <c r="AX2282" s="311"/>
      <c r="AY2282" s="311"/>
      <c r="AZ2282" s="311"/>
      <c r="BA2282" s="311"/>
      <c r="BB2282" s="311"/>
      <c r="BC2282" s="311"/>
      <c r="BD2282" s="311"/>
      <c r="BE2282" s="311"/>
      <c r="BF2282" s="311"/>
      <c r="BG2282" s="311"/>
      <c r="BH2282" s="311"/>
      <c r="BI2282" s="311"/>
      <c r="BJ2282" s="311"/>
      <c r="BK2282" s="311"/>
      <c r="BL2282" s="311"/>
      <c r="BM2282" s="311"/>
      <c r="BN2282" s="311"/>
      <c r="BO2282" s="311"/>
      <c r="BP2282" s="311"/>
      <c r="BQ2282" s="311"/>
      <c r="BR2282" s="311"/>
      <c r="BS2282" s="311"/>
      <c r="BT2282" s="311"/>
      <c r="BU2282" s="311"/>
      <c r="BV2282" s="311"/>
      <c r="BW2282" s="311"/>
      <c r="BX2282" s="311"/>
      <c r="BY2282" s="311"/>
      <c r="BZ2282" s="311"/>
      <c r="CA2282" s="311"/>
      <c r="CB2282" s="311"/>
      <c r="CC2282" s="311"/>
      <c r="CD2282" s="311"/>
      <c r="CE2282" s="311"/>
      <c r="CF2282" s="311"/>
      <c r="CG2282" s="311"/>
      <c r="CH2282" s="311"/>
      <c r="CI2282" s="311"/>
      <c r="CJ2282" s="311"/>
      <c r="CK2282" s="311"/>
      <c r="CL2282" s="311"/>
      <c r="CM2282" s="311"/>
      <c r="CN2282" s="311"/>
      <c r="CO2282" s="311"/>
      <c r="CP2282" s="311"/>
      <c r="CQ2282" s="311"/>
      <c r="CR2282" s="311"/>
      <c r="CS2282" s="311"/>
      <c r="CT2282" s="311"/>
      <c r="CU2282" s="311"/>
      <c r="CV2282" s="311"/>
      <c r="CW2282" s="311"/>
      <c r="CX2282" s="311"/>
      <c r="CY2282" s="311"/>
    </row>
    <row r="2283" spans="1:103" s="390" customFormat="1">
      <c r="A2283" s="324" t="s">
        <v>2347</v>
      </c>
      <c r="B2283" s="324">
        <v>744770233</v>
      </c>
      <c r="C2283" s="324">
        <v>330</v>
      </c>
      <c r="D2283" s="324">
        <v>20</v>
      </c>
      <c r="E2283" s="395">
        <v>0.63866999999999996</v>
      </c>
      <c r="F2283" s="324">
        <v>0</v>
      </c>
      <c r="G2283" s="324">
        <v>1.1000000000000001</v>
      </c>
      <c r="H2283" s="324">
        <v>0.9</v>
      </c>
      <c r="I2283" s="324">
        <v>1.1000000000000001</v>
      </c>
      <c r="J2283" s="326">
        <v>40</v>
      </c>
      <c r="K2283" s="326">
        <v>125</v>
      </c>
      <c r="L2283" s="326">
        <v>1</v>
      </c>
      <c r="M2283" s="324">
        <v>12</v>
      </c>
      <c r="N2283" s="324">
        <v>12</v>
      </c>
      <c r="O2283" s="324">
        <v>8</v>
      </c>
      <c r="P2283" s="324">
        <v>101</v>
      </c>
      <c r="Q2283" s="324" t="s">
        <v>293</v>
      </c>
      <c r="R2283" s="324">
        <v>1</v>
      </c>
      <c r="S2283" s="324">
        <v>0</v>
      </c>
      <c r="T2283" s="324">
        <v>500</v>
      </c>
      <c r="U2283" s="324">
        <v>1.1599999999999999</v>
      </c>
      <c r="V2283" s="324">
        <v>0</v>
      </c>
      <c r="W2283" s="324">
        <v>1.8889199999999999E-6</v>
      </c>
      <c r="X2283" s="324">
        <v>95.419847328244259</v>
      </c>
      <c r="Y2283" s="324">
        <v>0.72</v>
      </c>
      <c r="Z2283" s="324">
        <v>2.1</v>
      </c>
      <c r="AA2283" s="324">
        <v>1.8889199999999999E-6</v>
      </c>
      <c r="AB2283" s="324">
        <v>95.419847328244259</v>
      </c>
      <c r="AC2283" s="324">
        <v>0.72</v>
      </c>
      <c r="AD2283" s="324">
        <v>2.1</v>
      </c>
      <c r="AE2283" s="324">
        <v>1.8889199999999999E-6</v>
      </c>
      <c r="AF2283" s="324">
        <v>95.419847328244259</v>
      </c>
      <c r="AG2283" s="324">
        <v>0.72</v>
      </c>
      <c r="AH2283" s="324">
        <v>2.1</v>
      </c>
      <c r="AI2283" s="324">
        <v>0</v>
      </c>
      <c r="AJ2283" s="324">
        <v>0</v>
      </c>
      <c r="AK2283" s="324">
        <v>0</v>
      </c>
      <c r="AL2283" s="324">
        <v>0</v>
      </c>
      <c r="AM2283" s="396">
        <v>0</v>
      </c>
      <c r="AN2283" s="324">
        <v>0</v>
      </c>
      <c r="AO2283" s="324">
        <v>1000000000</v>
      </c>
      <c r="AP2283" s="324">
        <v>0</v>
      </c>
      <c r="AQ2283" s="324">
        <v>0</v>
      </c>
      <c r="AR2283" s="324">
        <v>0</v>
      </c>
      <c r="AS2283" s="324">
        <v>744770233</v>
      </c>
      <c r="AT2283" s="324">
        <v>0</v>
      </c>
      <c r="AU2283" s="324">
        <v>0</v>
      </c>
      <c r="AV2283" s="324">
        <v>0</v>
      </c>
      <c r="AW2283" s="311"/>
      <c r="AX2283" s="311"/>
      <c r="AY2283" s="311"/>
      <c r="AZ2283" s="311"/>
      <c r="BA2283" s="311"/>
      <c r="BB2283" s="311"/>
      <c r="BC2283" s="311"/>
      <c r="BD2283" s="311"/>
      <c r="BE2283" s="311"/>
      <c r="BF2283" s="311"/>
      <c r="BG2283" s="311"/>
      <c r="BH2283" s="311"/>
      <c r="BI2283" s="311"/>
      <c r="BJ2283" s="311"/>
      <c r="BK2283" s="311"/>
      <c r="BL2283" s="311"/>
      <c r="BM2283" s="311"/>
      <c r="BN2283" s="311"/>
      <c r="BO2283" s="311"/>
      <c r="BP2283" s="311"/>
      <c r="BQ2283" s="311"/>
      <c r="BR2283" s="311"/>
      <c r="BS2283" s="311"/>
      <c r="BT2283" s="311"/>
      <c r="BU2283" s="311"/>
      <c r="BV2283" s="311"/>
      <c r="BW2283" s="311"/>
      <c r="BX2283" s="311"/>
      <c r="BY2283" s="311"/>
      <c r="BZ2283" s="311"/>
      <c r="CA2283" s="311"/>
      <c r="CB2283" s="311"/>
      <c r="CC2283" s="311"/>
      <c r="CD2283" s="311"/>
      <c r="CE2283" s="311"/>
      <c r="CF2283" s="311"/>
      <c r="CG2283" s="311"/>
      <c r="CH2283" s="311"/>
      <c r="CI2283" s="311"/>
      <c r="CJ2283" s="311"/>
      <c r="CK2283" s="311"/>
      <c r="CL2283" s="311"/>
      <c r="CM2283" s="311"/>
      <c r="CN2283" s="311"/>
      <c r="CO2283" s="311"/>
      <c r="CP2283" s="311"/>
      <c r="CQ2283" s="311"/>
      <c r="CR2283" s="311"/>
      <c r="CS2283" s="311"/>
      <c r="CT2283" s="311"/>
      <c r="CU2283" s="311"/>
      <c r="CV2283" s="311"/>
      <c r="CW2283" s="311"/>
      <c r="CX2283" s="311"/>
      <c r="CY2283" s="311"/>
    </row>
    <row r="2284" spans="1:103" s="390" customFormat="1">
      <c r="A2284" s="324" t="s">
        <v>2347</v>
      </c>
      <c r="B2284" s="324">
        <v>744770247</v>
      </c>
      <c r="C2284" s="324">
        <v>470</v>
      </c>
      <c r="D2284" s="324">
        <v>20</v>
      </c>
      <c r="E2284" s="395">
        <v>0.98207999999999995</v>
      </c>
      <c r="F2284" s="324">
        <v>0</v>
      </c>
      <c r="G2284" s="324">
        <v>0.9</v>
      </c>
      <c r="H2284" s="324">
        <v>0.9</v>
      </c>
      <c r="I2284" s="324">
        <v>0.9</v>
      </c>
      <c r="J2284" s="326">
        <v>40</v>
      </c>
      <c r="K2284" s="326">
        <v>125</v>
      </c>
      <c r="L2284" s="326">
        <v>1</v>
      </c>
      <c r="M2284" s="324">
        <v>12</v>
      </c>
      <c r="N2284" s="324">
        <v>12</v>
      </c>
      <c r="O2284" s="324">
        <v>8</v>
      </c>
      <c r="P2284" s="324">
        <v>101</v>
      </c>
      <c r="Q2284" s="324" t="s">
        <v>293</v>
      </c>
      <c r="R2284" s="324">
        <v>1</v>
      </c>
      <c r="S2284" s="324">
        <v>0</v>
      </c>
      <c r="T2284" s="324">
        <v>500</v>
      </c>
      <c r="U2284" s="324">
        <v>1.1599999999999999</v>
      </c>
      <c r="V2284" s="324">
        <v>0</v>
      </c>
      <c r="W2284" s="324">
        <v>1.8889199999999999E-6</v>
      </c>
      <c r="X2284" s="324">
        <v>111.96874404421574</v>
      </c>
      <c r="Y2284" s="324">
        <v>0.72</v>
      </c>
      <c r="Z2284" s="324">
        <v>2.1</v>
      </c>
      <c r="AA2284" s="324">
        <v>1.8889199999999999E-6</v>
      </c>
      <c r="AB2284" s="324">
        <v>111.96874404421574</v>
      </c>
      <c r="AC2284" s="324">
        <v>0.72</v>
      </c>
      <c r="AD2284" s="324">
        <v>2.1</v>
      </c>
      <c r="AE2284" s="324">
        <v>1.8889199999999999E-6</v>
      </c>
      <c r="AF2284" s="324">
        <v>111.96874404421574</v>
      </c>
      <c r="AG2284" s="324">
        <v>0.72</v>
      </c>
      <c r="AH2284" s="324">
        <v>2.1</v>
      </c>
      <c r="AI2284" s="324">
        <v>0</v>
      </c>
      <c r="AJ2284" s="324">
        <v>0</v>
      </c>
      <c r="AK2284" s="324">
        <v>0</v>
      </c>
      <c r="AL2284" s="324">
        <v>0</v>
      </c>
      <c r="AM2284" s="396">
        <v>0</v>
      </c>
      <c r="AN2284" s="324">
        <v>0</v>
      </c>
      <c r="AO2284" s="324">
        <v>1000000000</v>
      </c>
      <c r="AP2284" s="324">
        <v>0</v>
      </c>
      <c r="AQ2284" s="324">
        <v>0</v>
      </c>
      <c r="AR2284" s="324">
        <v>0</v>
      </c>
      <c r="AS2284" s="324">
        <v>744770247</v>
      </c>
      <c r="AT2284" s="324">
        <v>0</v>
      </c>
      <c r="AU2284" s="324">
        <v>0</v>
      </c>
      <c r="AV2284" s="324">
        <v>0</v>
      </c>
      <c r="AW2284" s="311"/>
      <c r="AX2284" s="311"/>
      <c r="AY2284" s="311"/>
      <c r="AZ2284" s="311"/>
      <c r="BA2284" s="311"/>
      <c r="BB2284" s="311"/>
      <c r="BC2284" s="311"/>
      <c r="BD2284" s="311"/>
      <c r="BE2284" s="311"/>
      <c r="BF2284" s="311"/>
      <c r="BG2284" s="311"/>
      <c r="BH2284" s="311"/>
      <c r="BI2284" s="311"/>
      <c r="BJ2284" s="311"/>
      <c r="BK2284" s="311"/>
      <c r="BL2284" s="311"/>
      <c r="BM2284" s="311"/>
      <c r="BN2284" s="311"/>
      <c r="BO2284" s="311"/>
      <c r="BP2284" s="311"/>
      <c r="BQ2284" s="311"/>
      <c r="BR2284" s="311"/>
      <c r="BS2284" s="311"/>
      <c r="BT2284" s="311"/>
      <c r="BU2284" s="311"/>
      <c r="BV2284" s="311"/>
      <c r="BW2284" s="311"/>
      <c r="BX2284" s="311"/>
      <c r="BY2284" s="311"/>
      <c r="BZ2284" s="311"/>
      <c r="CA2284" s="311"/>
      <c r="CB2284" s="311"/>
      <c r="CC2284" s="311"/>
      <c r="CD2284" s="311"/>
      <c r="CE2284" s="311"/>
      <c r="CF2284" s="311"/>
      <c r="CG2284" s="311"/>
      <c r="CH2284" s="311"/>
      <c r="CI2284" s="311"/>
      <c r="CJ2284" s="311"/>
      <c r="CK2284" s="311"/>
      <c r="CL2284" s="311"/>
      <c r="CM2284" s="311"/>
      <c r="CN2284" s="311"/>
      <c r="CO2284" s="311"/>
      <c r="CP2284" s="311"/>
      <c r="CQ2284" s="311"/>
      <c r="CR2284" s="311"/>
      <c r="CS2284" s="311"/>
      <c r="CT2284" s="311"/>
      <c r="CU2284" s="311"/>
      <c r="CV2284" s="311"/>
      <c r="CW2284" s="311"/>
      <c r="CX2284" s="311"/>
      <c r="CY2284" s="311"/>
    </row>
    <row r="2285" spans="1:103" s="390" customFormat="1">
      <c r="A2285" s="324" t="s">
        <v>2347</v>
      </c>
      <c r="B2285" s="324">
        <v>744770256</v>
      </c>
      <c r="C2285" s="324">
        <v>560</v>
      </c>
      <c r="D2285" s="324">
        <v>20</v>
      </c>
      <c r="E2285" s="395">
        <v>1.0673999999999999</v>
      </c>
      <c r="F2285" s="324">
        <v>0</v>
      </c>
      <c r="G2285" s="324">
        <v>0.9</v>
      </c>
      <c r="H2285" s="324">
        <v>0.9</v>
      </c>
      <c r="I2285" s="324">
        <v>0.8</v>
      </c>
      <c r="J2285" s="326">
        <v>40</v>
      </c>
      <c r="K2285" s="326">
        <v>125</v>
      </c>
      <c r="L2285" s="326">
        <v>1</v>
      </c>
      <c r="M2285" s="324">
        <v>12</v>
      </c>
      <c r="N2285" s="324">
        <v>12</v>
      </c>
      <c r="O2285" s="324">
        <v>8</v>
      </c>
      <c r="P2285" s="324">
        <v>101</v>
      </c>
      <c r="Q2285" s="324" t="s">
        <v>293</v>
      </c>
      <c r="R2285" s="324">
        <v>1</v>
      </c>
      <c r="S2285" s="324">
        <v>0</v>
      </c>
      <c r="T2285" s="324">
        <v>500</v>
      </c>
      <c r="U2285" s="324">
        <v>1.1599999999999999</v>
      </c>
      <c r="V2285" s="324">
        <v>0</v>
      </c>
      <c r="W2285" s="324">
        <v>1.8889199999999999E-6</v>
      </c>
      <c r="X2285" s="324">
        <v>122.61341741110526</v>
      </c>
      <c r="Y2285" s="324">
        <v>0.72</v>
      </c>
      <c r="Z2285" s="324">
        <v>2.1</v>
      </c>
      <c r="AA2285" s="324">
        <v>1.8889199999999999E-6</v>
      </c>
      <c r="AB2285" s="324">
        <v>122.61341741110526</v>
      </c>
      <c r="AC2285" s="324">
        <v>0.72</v>
      </c>
      <c r="AD2285" s="324">
        <v>2.1</v>
      </c>
      <c r="AE2285" s="324">
        <v>1.8889199999999999E-6</v>
      </c>
      <c r="AF2285" s="324">
        <v>122.61341741110526</v>
      </c>
      <c r="AG2285" s="324">
        <v>0.72</v>
      </c>
      <c r="AH2285" s="324">
        <v>2.1</v>
      </c>
      <c r="AI2285" s="324">
        <v>0</v>
      </c>
      <c r="AJ2285" s="324">
        <v>0</v>
      </c>
      <c r="AK2285" s="324">
        <v>0</v>
      </c>
      <c r="AL2285" s="324">
        <v>0</v>
      </c>
      <c r="AM2285" s="396">
        <v>0</v>
      </c>
      <c r="AN2285" s="324">
        <v>0</v>
      </c>
      <c r="AO2285" s="324">
        <v>1000000000</v>
      </c>
      <c r="AP2285" s="324">
        <v>0</v>
      </c>
      <c r="AQ2285" s="324">
        <v>0</v>
      </c>
      <c r="AR2285" s="324">
        <v>0</v>
      </c>
      <c r="AS2285" s="324">
        <v>744770256</v>
      </c>
      <c r="AT2285" s="324">
        <v>0</v>
      </c>
      <c r="AU2285" s="324">
        <v>0</v>
      </c>
      <c r="AV2285" s="324">
        <v>0</v>
      </c>
      <c r="AW2285" s="311"/>
      <c r="AX2285" s="311"/>
      <c r="AY2285" s="311"/>
      <c r="AZ2285" s="311"/>
      <c r="BA2285" s="311"/>
      <c r="BB2285" s="311"/>
      <c r="BC2285" s="311"/>
      <c r="BD2285" s="311"/>
      <c r="BE2285" s="311"/>
      <c r="BF2285" s="311"/>
      <c r="BG2285" s="311"/>
      <c r="BH2285" s="311"/>
      <c r="BI2285" s="311"/>
      <c r="BJ2285" s="311"/>
      <c r="BK2285" s="311"/>
      <c r="BL2285" s="311"/>
      <c r="BM2285" s="311"/>
      <c r="BN2285" s="311"/>
      <c r="BO2285" s="311"/>
      <c r="BP2285" s="311"/>
      <c r="BQ2285" s="311"/>
      <c r="BR2285" s="311"/>
      <c r="BS2285" s="311"/>
      <c r="BT2285" s="311"/>
      <c r="BU2285" s="311"/>
      <c r="BV2285" s="311"/>
      <c r="BW2285" s="311"/>
      <c r="BX2285" s="311"/>
      <c r="BY2285" s="311"/>
      <c r="BZ2285" s="311"/>
      <c r="CA2285" s="311"/>
      <c r="CB2285" s="311"/>
      <c r="CC2285" s="311"/>
      <c r="CD2285" s="311"/>
      <c r="CE2285" s="311"/>
      <c r="CF2285" s="311"/>
      <c r="CG2285" s="311"/>
      <c r="CH2285" s="311"/>
      <c r="CI2285" s="311"/>
      <c r="CJ2285" s="311"/>
      <c r="CK2285" s="311"/>
      <c r="CL2285" s="311"/>
      <c r="CM2285" s="311"/>
      <c r="CN2285" s="311"/>
      <c r="CO2285" s="311"/>
      <c r="CP2285" s="311"/>
      <c r="CQ2285" s="311"/>
      <c r="CR2285" s="311"/>
      <c r="CS2285" s="311"/>
      <c r="CT2285" s="311"/>
      <c r="CU2285" s="311"/>
      <c r="CV2285" s="311"/>
      <c r="CW2285" s="311"/>
      <c r="CX2285" s="311"/>
      <c r="CY2285" s="311"/>
    </row>
    <row r="2286" spans="1:103" s="390" customFormat="1">
      <c r="A2286" s="324" t="s">
        <v>2347</v>
      </c>
      <c r="B2286" s="324">
        <v>744770268</v>
      </c>
      <c r="C2286" s="324">
        <v>680</v>
      </c>
      <c r="D2286" s="324">
        <v>20</v>
      </c>
      <c r="E2286" s="395">
        <v>1.4616</v>
      </c>
      <c r="F2286" s="324">
        <v>0</v>
      </c>
      <c r="G2286" s="324">
        <v>0.8</v>
      </c>
      <c r="H2286" s="324">
        <v>0.9</v>
      </c>
      <c r="I2286" s="324">
        <v>0.7</v>
      </c>
      <c r="J2286" s="326">
        <v>40</v>
      </c>
      <c r="K2286" s="326">
        <v>125</v>
      </c>
      <c r="L2286" s="326">
        <v>1</v>
      </c>
      <c r="M2286" s="324">
        <v>12</v>
      </c>
      <c r="N2286" s="324">
        <v>12</v>
      </c>
      <c r="O2286" s="324">
        <v>8</v>
      </c>
      <c r="P2286" s="324">
        <v>101</v>
      </c>
      <c r="Q2286" s="324" t="s">
        <v>293</v>
      </c>
      <c r="R2286" s="324">
        <v>1</v>
      </c>
      <c r="S2286" s="324">
        <v>0</v>
      </c>
      <c r="T2286" s="324">
        <v>500</v>
      </c>
      <c r="U2286" s="324">
        <v>1.1599999999999999</v>
      </c>
      <c r="V2286" s="324">
        <v>0</v>
      </c>
      <c r="W2286" s="324">
        <v>1.8889199999999999E-6</v>
      </c>
      <c r="X2286" s="324">
        <v>134.85641757893066</v>
      </c>
      <c r="Y2286" s="324">
        <v>0.72</v>
      </c>
      <c r="Z2286" s="324">
        <v>2.1</v>
      </c>
      <c r="AA2286" s="324">
        <v>1.8889199999999999E-6</v>
      </c>
      <c r="AB2286" s="324">
        <v>134.85641757893066</v>
      </c>
      <c r="AC2286" s="324">
        <v>0.72</v>
      </c>
      <c r="AD2286" s="324">
        <v>2.1</v>
      </c>
      <c r="AE2286" s="324">
        <v>1.8889199999999999E-6</v>
      </c>
      <c r="AF2286" s="324">
        <v>134.85641757893066</v>
      </c>
      <c r="AG2286" s="324">
        <v>0.72</v>
      </c>
      <c r="AH2286" s="324">
        <v>2.1</v>
      </c>
      <c r="AI2286" s="324">
        <v>0</v>
      </c>
      <c r="AJ2286" s="324">
        <v>0</v>
      </c>
      <c r="AK2286" s="324">
        <v>0</v>
      </c>
      <c r="AL2286" s="324">
        <v>0</v>
      </c>
      <c r="AM2286" s="396">
        <v>0</v>
      </c>
      <c r="AN2286" s="324">
        <v>0</v>
      </c>
      <c r="AO2286" s="324">
        <v>1000000000</v>
      </c>
      <c r="AP2286" s="324">
        <v>0</v>
      </c>
      <c r="AQ2286" s="324">
        <v>0</v>
      </c>
      <c r="AR2286" s="324">
        <v>0</v>
      </c>
      <c r="AS2286" s="324">
        <v>744770268</v>
      </c>
      <c r="AT2286" s="324">
        <v>0</v>
      </c>
      <c r="AU2286" s="324">
        <v>0</v>
      </c>
      <c r="AV2286" s="324">
        <v>0</v>
      </c>
      <c r="AW2286" s="311"/>
      <c r="AX2286" s="311"/>
      <c r="AY2286" s="311"/>
      <c r="AZ2286" s="311"/>
      <c r="BA2286" s="311"/>
      <c r="BB2286" s="311"/>
      <c r="BC2286" s="311"/>
      <c r="BD2286" s="311"/>
      <c r="BE2286" s="311"/>
      <c r="BF2286" s="311"/>
      <c r="BG2286" s="311"/>
      <c r="BH2286" s="311"/>
      <c r="BI2286" s="311"/>
      <c r="BJ2286" s="311"/>
      <c r="BK2286" s="311"/>
      <c r="BL2286" s="311"/>
      <c r="BM2286" s="311"/>
      <c r="BN2286" s="311"/>
      <c r="BO2286" s="311"/>
      <c r="BP2286" s="311"/>
      <c r="BQ2286" s="311"/>
      <c r="BR2286" s="311"/>
      <c r="BS2286" s="311"/>
      <c r="BT2286" s="311"/>
      <c r="BU2286" s="311"/>
      <c r="BV2286" s="311"/>
      <c r="BW2286" s="311"/>
      <c r="BX2286" s="311"/>
      <c r="BY2286" s="311"/>
      <c r="BZ2286" s="311"/>
      <c r="CA2286" s="311"/>
      <c r="CB2286" s="311"/>
      <c r="CC2286" s="311"/>
      <c r="CD2286" s="311"/>
      <c r="CE2286" s="311"/>
      <c r="CF2286" s="311"/>
      <c r="CG2286" s="311"/>
      <c r="CH2286" s="311"/>
      <c r="CI2286" s="311"/>
      <c r="CJ2286" s="311"/>
      <c r="CK2286" s="311"/>
      <c r="CL2286" s="311"/>
      <c r="CM2286" s="311"/>
      <c r="CN2286" s="311"/>
      <c r="CO2286" s="311"/>
      <c r="CP2286" s="311"/>
      <c r="CQ2286" s="311"/>
      <c r="CR2286" s="311"/>
      <c r="CS2286" s="311"/>
      <c r="CT2286" s="311"/>
      <c r="CU2286" s="311"/>
      <c r="CV2286" s="311"/>
      <c r="CW2286" s="311"/>
      <c r="CX2286" s="311"/>
      <c r="CY2286" s="311"/>
    </row>
    <row r="2287" spans="1:103" s="390" customFormat="1">
      <c r="A2287" s="324" t="s">
        <v>2347</v>
      </c>
      <c r="B2287" s="324">
        <v>744770282</v>
      </c>
      <c r="C2287" s="324">
        <v>820</v>
      </c>
      <c r="D2287" s="324">
        <v>20</v>
      </c>
      <c r="E2287" s="395">
        <v>1.6380000000000001</v>
      </c>
      <c r="F2287" s="324">
        <v>0</v>
      </c>
      <c r="G2287" s="324">
        <v>0.8</v>
      </c>
      <c r="H2287" s="324">
        <v>0.9</v>
      </c>
      <c r="I2287" s="324">
        <v>0.6</v>
      </c>
      <c r="J2287" s="326">
        <v>40</v>
      </c>
      <c r="K2287" s="326">
        <v>125</v>
      </c>
      <c r="L2287" s="326">
        <v>1</v>
      </c>
      <c r="M2287" s="324">
        <v>12</v>
      </c>
      <c r="N2287" s="324">
        <v>12</v>
      </c>
      <c r="O2287" s="324">
        <v>8</v>
      </c>
      <c r="P2287" s="324">
        <v>101</v>
      </c>
      <c r="Q2287" s="324" t="s">
        <v>293</v>
      </c>
      <c r="R2287" s="324">
        <v>1</v>
      </c>
      <c r="S2287" s="324">
        <v>0</v>
      </c>
      <c r="T2287" s="324">
        <v>500</v>
      </c>
      <c r="U2287" s="324">
        <v>1.1599999999999999</v>
      </c>
      <c r="V2287" s="324">
        <v>0</v>
      </c>
      <c r="W2287" s="324">
        <v>1.8889199999999999E-6</v>
      </c>
      <c r="X2287" s="324">
        <v>147.20666379434152</v>
      </c>
      <c r="Y2287" s="324">
        <v>0.72</v>
      </c>
      <c r="Z2287" s="324">
        <v>2.1</v>
      </c>
      <c r="AA2287" s="324">
        <v>1.8889199999999999E-6</v>
      </c>
      <c r="AB2287" s="324">
        <v>147.20666379434152</v>
      </c>
      <c r="AC2287" s="324">
        <v>0.72</v>
      </c>
      <c r="AD2287" s="324">
        <v>2.1</v>
      </c>
      <c r="AE2287" s="324">
        <v>1.8889199999999999E-6</v>
      </c>
      <c r="AF2287" s="324">
        <v>147.20666379434152</v>
      </c>
      <c r="AG2287" s="324">
        <v>0.72</v>
      </c>
      <c r="AH2287" s="324">
        <v>2.1</v>
      </c>
      <c r="AI2287" s="324">
        <v>0</v>
      </c>
      <c r="AJ2287" s="324">
        <v>0</v>
      </c>
      <c r="AK2287" s="324">
        <v>0</v>
      </c>
      <c r="AL2287" s="324">
        <v>0</v>
      </c>
      <c r="AM2287" s="396">
        <v>0</v>
      </c>
      <c r="AN2287" s="324">
        <v>0</v>
      </c>
      <c r="AO2287" s="324">
        <v>1000000000</v>
      </c>
      <c r="AP2287" s="324">
        <v>0</v>
      </c>
      <c r="AQ2287" s="324">
        <v>0</v>
      </c>
      <c r="AR2287" s="324">
        <v>0</v>
      </c>
      <c r="AS2287" s="324">
        <v>744770282</v>
      </c>
      <c r="AT2287" s="324">
        <v>0</v>
      </c>
      <c r="AU2287" s="324">
        <v>0</v>
      </c>
      <c r="AV2287" s="324">
        <v>0</v>
      </c>
      <c r="AW2287" s="311"/>
      <c r="AX2287" s="311"/>
      <c r="AY2287" s="311"/>
      <c r="AZ2287" s="311"/>
      <c r="BA2287" s="311"/>
      <c r="BB2287" s="311"/>
      <c r="BC2287" s="311"/>
      <c r="BD2287" s="311"/>
      <c r="BE2287" s="311"/>
      <c r="BF2287" s="311"/>
      <c r="BG2287" s="311"/>
      <c r="BH2287" s="311"/>
      <c r="BI2287" s="311"/>
      <c r="BJ2287" s="311"/>
      <c r="BK2287" s="311"/>
      <c r="BL2287" s="311"/>
      <c r="BM2287" s="311"/>
      <c r="BN2287" s="311"/>
      <c r="BO2287" s="311"/>
      <c r="BP2287" s="311"/>
      <c r="BQ2287" s="311"/>
      <c r="BR2287" s="311"/>
      <c r="BS2287" s="311"/>
      <c r="BT2287" s="311"/>
      <c r="BU2287" s="311"/>
      <c r="BV2287" s="311"/>
      <c r="BW2287" s="311"/>
      <c r="BX2287" s="311"/>
      <c r="BY2287" s="311"/>
      <c r="BZ2287" s="311"/>
      <c r="CA2287" s="311"/>
      <c r="CB2287" s="311"/>
      <c r="CC2287" s="311"/>
      <c r="CD2287" s="311"/>
      <c r="CE2287" s="311"/>
      <c r="CF2287" s="311"/>
      <c r="CG2287" s="311"/>
      <c r="CH2287" s="311"/>
      <c r="CI2287" s="311"/>
      <c r="CJ2287" s="311"/>
      <c r="CK2287" s="311"/>
      <c r="CL2287" s="311"/>
      <c r="CM2287" s="311"/>
      <c r="CN2287" s="311"/>
      <c r="CO2287" s="311"/>
      <c r="CP2287" s="311"/>
      <c r="CQ2287" s="311"/>
      <c r="CR2287" s="311"/>
      <c r="CS2287" s="311"/>
      <c r="CT2287" s="311"/>
      <c r="CU2287" s="311"/>
      <c r="CV2287" s="311"/>
      <c r="CW2287" s="311"/>
      <c r="CX2287" s="311"/>
      <c r="CY2287" s="311"/>
    </row>
    <row r="2288" spans="1:103" s="390" customFormat="1">
      <c r="A2288" s="324" t="s">
        <v>2347</v>
      </c>
      <c r="B2288" s="324">
        <v>74477030</v>
      </c>
      <c r="C2288" s="324">
        <v>1000</v>
      </c>
      <c r="D2288" s="324">
        <v>20</v>
      </c>
      <c r="E2288" s="395">
        <v>1.82</v>
      </c>
      <c r="F2288" s="324">
        <v>0</v>
      </c>
      <c r="G2288" s="324">
        <v>0.7</v>
      </c>
      <c r="H2288" s="324">
        <v>0.9</v>
      </c>
      <c r="I2288" s="324">
        <v>0.6</v>
      </c>
      <c r="J2288" s="326">
        <v>40</v>
      </c>
      <c r="K2288" s="326">
        <v>125</v>
      </c>
      <c r="L2288" s="326">
        <v>1</v>
      </c>
      <c r="M2288" s="324">
        <v>12</v>
      </c>
      <c r="N2288" s="324">
        <v>12</v>
      </c>
      <c r="O2288" s="324">
        <v>8</v>
      </c>
      <c r="P2288" s="324">
        <v>101</v>
      </c>
      <c r="Q2288" s="324" t="s">
        <v>293</v>
      </c>
      <c r="R2288" s="324">
        <v>1</v>
      </c>
      <c r="S2288" s="324">
        <v>0</v>
      </c>
      <c r="T2288" s="324">
        <v>500</v>
      </c>
      <c r="U2288" s="324">
        <v>1.1599999999999999</v>
      </c>
      <c r="V2288" s="324">
        <v>0</v>
      </c>
      <c r="W2288" s="324">
        <v>1.8889199999999999E-6</v>
      </c>
      <c r="X2288" s="324">
        <v>162.56990505917545</v>
      </c>
      <c r="Y2288" s="324">
        <v>0.72</v>
      </c>
      <c r="Z2288" s="324">
        <v>2.1</v>
      </c>
      <c r="AA2288" s="324">
        <v>1.8889199999999999E-6</v>
      </c>
      <c r="AB2288" s="324">
        <v>162.56990505917545</v>
      </c>
      <c r="AC2288" s="324">
        <v>0.72</v>
      </c>
      <c r="AD2288" s="324">
        <v>2.1</v>
      </c>
      <c r="AE2288" s="324">
        <v>1.8889199999999999E-6</v>
      </c>
      <c r="AF2288" s="324">
        <v>162.56990505917545</v>
      </c>
      <c r="AG2288" s="324">
        <v>0.72</v>
      </c>
      <c r="AH2288" s="324">
        <v>2.1</v>
      </c>
      <c r="AI2288" s="324">
        <v>0</v>
      </c>
      <c r="AJ2288" s="324">
        <v>0</v>
      </c>
      <c r="AK2288" s="324">
        <v>0</v>
      </c>
      <c r="AL2288" s="324">
        <v>0</v>
      </c>
      <c r="AM2288" s="396">
        <v>0</v>
      </c>
      <c r="AN2288" s="324">
        <v>0</v>
      </c>
      <c r="AO2288" s="324">
        <v>1000000000</v>
      </c>
      <c r="AP2288" s="324">
        <v>0</v>
      </c>
      <c r="AQ2288" s="324">
        <v>0</v>
      </c>
      <c r="AR2288" s="324">
        <v>0</v>
      </c>
      <c r="AS2288" s="324">
        <v>74477030</v>
      </c>
      <c r="AT2288" s="324">
        <v>0</v>
      </c>
      <c r="AU2288" s="324">
        <v>0</v>
      </c>
      <c r="AV2288" s="324">
        <v>0</v>
      </c>
      <c r="AW2288" s="311"/>
      <c r="AX2288" s="311"/>
      <c r="AY2288" s="311"/>
      <c r="AZ2288" s="311"/>
      <c r="BA2288" s="311"/>
      <c r="BB2288" s="311"/>
      <c r="BC2288" s="311"/>
      <c r="BD2288" s="311"/>
      <c r="BE2288" s="311"/>
      <c r="BF2288" s="311"/>
      <c r="BG2288" s="311"/>
      <c r="BH2288" s="311"/>
      <c r="BI2288" s="311"/>
      <c r="BJ2288" s="311"/>
      <c r="BK2288" s="311"/>
      <c r="BL2288" s="311"/>
      <c r="BM2288" s="311"/>
      <c r="BN2288" s="311"/>
      <c r="BO2288" s="311"/>
      <c r="BP2288" s="311"/>
      <c r="BQ2288" s="311"/>
      <c r="BR2288" s="311"/>
      <c r="BS2288" s="311"/>
      <c r="BT2288" s="311"/>
      <c r="BU2288" s="311"/>
      <c r="BV2288" s="311"/>
      <c r="BW2288" s="311"/>
      <c r="BX2288" s="311"/>
      <c r="BY2288" s="311"/>
      <c r="BZ2288" s="311"/>
      <c r="CA2288" s="311"/>
      <c r="CB2288" s="311"/>
      <c r="CC2288" s="311"/>
      <c r="CD2288" s="311"/>
      <c r="CE2288" s="311"/>
      <c r="CF2288" s="311"/>
      <c r="CG2288" s="311"/>
      <c r="CH2288" s="311"/>
      <c r="CI2288" s="311"/>
      <c r="CJ2288" s="311"/>
      <c r="CK2288" s="311"/>
      <c r="CL2288" s="311"/>
      <c r="CM2288" s="311"/>
      <c r="CN2288" s="311"/>
      <c r="CO2288" s="311"/>
      <c r="CP2288" s="311"/>
      <c r="CQ2288" s="311"/>
      <c r="CR2288" s="311"/>
      <c r="CS2288" s="311"/>
      <c r="CT2288" s="311"/>
      <c r="CU2288" s="311"/>
      <c r="CV2288" s="311"/>
      <c r="CW2288" s="311"/>
      <c r="CX2288" s="311"/>
      <c r="CY2288" s="311"/>
    </row>
    <row r="2289" spans="1:103" s="390" customFormat="1">
      <c r="A2289" s="324" t="s">
        <v>2347</v>
      </c>
      <c r="B2289" s="324">
        <v>7447709001</v>
      </c>
      <c r="C2289" s="324">
        <v>1</v>
      </c>
      <c r="D2289" s="324">
        <v>20</v>
      </c>
      <c r="E2289" s="395">
        <v>6.0040000000000007E-3</v>
      </c>
      <c r="F2289" s="324">
        <v>0</v>
      </c>
      <c r="G2289" s="324">
        <v>25</v>
      </c>
      <c r="H2289" s="324">
        <v>0.9</v>
      </c>
      <c r="I2289" s="324">
        <v>13</v>
      </c>
      <c r="J2289" s="326">
        <v>40</v>
      </c>
      <c r="K2289" s="326">
        <v>125</v>
      </c>
      <c r="L2289" s="326">
        <v>1</v>
      </c>
      <c r="M2289" s="324">
        <v>12</v>
      </c>
      <c r="N2289" s="324">
        <v>12</v>
      </c>
      <c r="O2289" s="324">
        <v>10</v>
      </c>
      <c r="P2289" s="324">
        <v>101</v>
      </c>
      <c r="Q2289" s="324" t="s">
        <v>293</v>
      </c>
      <c r="R2289" s="324">
        <v>1</v>
      </c>
      <c r="S2289" s="324">
        <v>0</v>
      </c>
      <c r="T2289" s="324">
        <v>250</v>
      </c>
      <c r="U2289" s="324">
        <v>1.4</v>
      </c>
      <c r="V2289" s="324">
        <v>0</v>
      </c>
      <c r="W2289" s="324">
        <v>2.7754920000000006E-6</v>
      </c>
      <c r="X2289" s="324">
        <v>4.3081164914699288</v>
      </c>
      <c r="Y2289" s="324">
        <v>0.72</v>
      </c>
      <c r="Z2289" s="324">
        <v>2.1</v>
      </c>
      <c r="AA2289" s="324">
        <v>2.7754920000000006E-6</v>
      </c>
      <c r="AB2289" s="324">
        <v>4.3081164914699288</v>
      </c>
      <c r="AC2289" s="324">
        <v>0.72</v>
      </c>
      <c r="AD2289" s="324">
        <v>2.1</v>
      </c>
      <c r="AE2289" s="324">
        <v>2.7754920000000006E-6</v>
      </c>
      <c r="AF2289" s="324">
        <v>4.3081164914699288</v>
      </c>
      <c r="AG2289" s="324">
        <v>0.72</v>
      </c>
      <c r="AH2289" s="324">
        <v>2.1</v>
      </c>
      <c r="AI2289" s="324">
        <v>0</v>
      </c>
      <c r="AJ2289" s="324">
        <v>0</v>
      </c>
      <c r="AK2289" s="324">
        <v>0</v>
      </c>
      <c r="AL2289" s="324">
        <v>0</v>
      </c>
      <c r="AM2289" s="396">
        <v>0</v>
      </c>
      <c r="AN2289" s="324">
        <v>0</v>
      </c>
      <c r="AO2289" s="324">
        <v>1000000000</v>
      </c>
      <c r="AP2289" s="324">
        <v>0</v>
      </c>
      <c r="AQ2289" s="324">
        <v>0</v>
      </c>
      <c r="AR2289" s="324">
        <v>0</v>
      </c>
      <c r="AS2289" s="324">
        <v>7447709001</v>
      </c>
      <c r="AT2289" s="324">
        <v>0</v>
      </c>
      <c r="AU2289" s="324">
        <v>0</v>
      </c>
      <c r="AV2289" s="324">
        <v>0</v>
      </c>
      <c r="AW2289" s="311"/>
      <c r="AX2289" s="311"/>
      <c r="AY2289" s="311"/>
      <c r="AZ2289" s="311"/>
      <c r="BA2289" s="311"/>
      <c r="BB2289" s="311"/>
      <c r="BC2289" s="311"/>
      <c r="BD2289" s="311"/>
      <c r="BE2289" s="311"/>
      <c r="BF2289" s="311"/>
      <c r="BG2289" s="311"/>
      <c r="BH2289" s="311"/>
      <c r="BI2289" s="311"/>
      <c r="BJ2289" s="311"/>
      <c r="BK2289" s="311"/>
      <c r="BL2289" s="311"/>
      <c r="BM2289" s="311"/>
      <c r="BN2289" s="311"/>
      <c r="BO2289" s="311"/>
      <c r="BP2289" s="311"/>
      <c r="BQ2289" s="311"/>
      <c r="BR2289" s="311"/>
      <c r="BS2289" s="311"/>
      <c r="BT2289" s="311"/>
      <c r="BU2289" s="311"/>
      <c r="BV2289" s="311"/>
      <c r="BW2289" s="311"/>
      <c r="BX2289" s="311"/>
      <c r="BY2289" s="311"/>
      <c r="BZ2289" s="311"/>
      <c r="CA2289" s="311"/>
      <c r="CB2289" s="311"/>
      <c r="CC2289" s="311"/>
      <c r="CD2289" s="311"/>
      <c r="CE2289" s="311"/>
      <c r="CF2289" s="311"/>
      <c r="CG2289" s="311"/>
      <c r="CH2289" s="311"/>
      <c r="CI2289" s="311"/>
      <c r="CJ2289" s="311"/>
      <c r="CK2289" s="311"/>
      <c r="CL2289" s="311"/>
      <c r="CM2289" s="311"/>
      <c r="CN2289" s="311"/>
      <c r="CO2289" s="311"/>
      <c r="CP2289" s="311"/>
      <c r="CQ2289" s="311"/>
      <c r="CR2289" s="311"/>
      <c r="CS2289" s="311"/>
      <c r="CT2289" s="311"/>
      <c r="CU2289" s="311"/>
      <c r="CV2289" s="311"/>
      <c r="CW2289" s="311"/>
      <c r="CX2289" s="311"/>
      <c r="CY2289" s="311"/>
    </row>
    <row r="2290" spans="1:103" s="390" customFormat="1">
      <c r="A2290" s="324" t="s">
        <v>2347</v>
      </c>
      <c r="B2290" s="324">
        <v>7447709002</v>
      </c>
      <c r="C2290" s="324">
        <v>2.2000000000000002</v>
      </c>
      <c r="D2290" s="324">
        <v>20</v>
      </c>
      <c r="E2290" s="395">
        <v>5.9779999999999998E-3</v>
      </c>
      <c r="F2290" s="324">
        <v>0</v>
      </c>
      <c r="G2290" s="324">
        <v>20</v>
      </c>
      <c r="H2290" s="324">
        <v>0.9</v>
      </c>
      <c r="I2290" s="324">
        <v>11.5</v>
      </c>
      <c r="J2290" s="326">
        <v>40</v>
      </c>
      <c r="K2290" s="326">
        <v>125</v>
      </c>
      <c r="L2290" s="326">
        <v>1</v>
      </c>
      <c r="M2290" s="324">
        <v>12</v>
      </c>
      <c r="N2290" s="324">
        <v>12</v>
      </c>
      <c r="O2290" s="324">
        <v>10</v>
      </c>
      <c r="P2290" s="324">
        <v>101</v>
      </c>
      <c r="Q2290" s="324" t="s">
        <v>293</v>
      </c>
      <c r="R2290" s="324">
        <v>1</v>
      </c>
      <c r="S2290" s="324">
        <v>0</v>
      </c>
      <c r="T2290" s="324">
        <v>250</v>
      </c>
      <c r="U2290" s="324">
        <v>1.4</v>
      </c>
      <c r="V2290" s="324">
        <v>0</v>
      </c>
      <c r="W2290" s="324">
        <v>2.7754920000000006E-6</v>
      </c>
      <c r="X2290" s="324">
        <v>6.0313630880579012</v>
      </c>
      <c r="Y2290" s="324">
        <v>0.72</v>
      </c>
      <c r="Z2290" s="324">
        <v>2.1</v>
      </c>
      <c r="AA2290" s="324">
        <v>2.7754920000000006E-6</v>
      </c>
      <c r="AB2290" s="324">
        <v>6.0313630880579012</v>
      </c>
      <c r="AC2290" s="324">
        <v>0.72</v>
      </c>
      <c r="AD2290" s="324">
        <v>2.1</v>
      </c>
      <c r="AE2290" s="324">
        <v>2.7754920000000006E-6</v>
      </c>
      <c r="AF2290" s="324">
        <v>6.0313630880579012</v>
      </c>
      <c r="AG2290" s="324">
        <v>0.72</v>
      </c>
      <c r="AH2290" s="324">
        <v>2.1</v>
      </c>
      <c r="AI2290" s="324">
        <v>0</v>
      </c>
      <c r="AJ2290" s="324">
        <v>0</v>
      </c>
      <c r="AK2290" s="324">
        <v>0</v>
      </c>
      <c r="AL2290" s="324">
        <v>0</v>
      </c>
      <c r="AM2290" s="396">
        <v>0</v>
      </c>
      <c r="AN2290" s="324">
        <v>0</v>
      </c>
      <c r="AO2290" s="324">
        <v>1000000000</v>
      </c>
      <c r="AP2290" s="324">
        <v>0</v>
      </c>
      <c r="AQ2290" s="324">
        <v>0</v>
      </c>
      <c r="AR2290" s="324">
        <v>0</v>
      </c>
      <c r="AS2290" s="324">
        <v>7447709002</v>
      </c>
      <c r="AT2290" s="324">
        <v>0</v>
      </c>
      <c r="AU2290" s="324">
        <v>0</v>
      </c>
      <c r="AV2290" s="324">
        <v>0</v>
      </c>
      <c r="AW2290" s="311"/>
      <c r="AX2290" s="311"/>
      <c r="AY2290" s="311"/>
      <c r="AZ2290" s="311"/>
      <c r="BA2290" s="311"/>
      <c r="BB2290" s="311"/>
      <c r="BC2290" s="311"/>
      <c r="BD2290" s="311"/>
      <c r="BE2290" s="311"/>
      <c r="BF2290" s="311"/>
      <c r="BG2290" s="311"/>
      <c r="BH2290" s="311"/>
      <c r="BI2290" s="311"/>
      <c r="BJ2290" s="311"/>
      <c r="BK2290" s="311"/>
      <c r="BL2290" s="311"/>
      <c r="BM2290" s="311"/>
      <c r="BN2290" s="311"/>
      <c r="BO2290" s="311"/>
      <c r="BP2290" s="311"/>
      <c r="BQ2290" s="311"/>
      <c r="BR2290" s="311"/>
      <c r="BS2290" s="311"/>
      <c r="BT2290" s="311"/>
      <c r="BU2290" s="311"/>
      <c r="BV2290" s="311"/>
      <c r="BW2290" s="311"/>
      <c r="BX2290" s="311"/>
      <c r="BY2290" s="311"/>
      <c r="BZ2290" s="311"/>
      <c r="CA2290" s="311"/>
      <c r="CB2290" s="311"/>
      <c r="CC2290" s="311"/>
      <c r="CD2290" s="311"/>
      <c r="CE2290" s="311"/>
      <c r="CF2290" s="311"/>
      <c r="CG2290" s="311"/>
      <c r="CH2290" s="311"/>
      <c r="CI2290" s="311"/>
      <c r="CJ2290" s="311"/>
      <c r="CK2290" s="311"/>
      <c r="CL2290" s="311"/>
      <c r="CM2290" s="311"/>
      <c r="CN2290" s="311"/>
      <c r="CO2290" s="311"/>
      <c r="CP2290" s="311"/>
      <c r="CQ2290" s="311"/>
      <c r="CR2290" s="311"/>
      <c r="CS2290" s="311"/>
      <c r="CT2290" s="311"/>
      <c r="CU2290" s="311"/>
      <c r="CV2290" s="311"/>
      <c r="CW2290" s="311"/>
      <c r="CX2290" s="311"/>
      <c r="CY2290" s="311"/>
    </row>
    <row r="2291" spans="1:103" s="390" customFormat="1">
      <c r="A2291" s="324" t="s">
        <v>2347</v>
      </c>
      <c r="B2291" s="324">
        <v>7447709003</v>
      </c>
      <c r="C2291" s="324">
        <v>3.5</v>
      </c>
      <c r="D2291" s="324">
        <v>20</v>
      </c>
      <c r="E2291" s="395">
        <v>8.4960000000000001E-3</v>
      </c>
      <c r="F2291" s="324">
        <v>0</v>
      </c>
      <c r="G2291" s="324">
        <v>16.5</v>
      </c>
      <c r="H2291" s="324">
        <v>0.9</v>
      </c>
      <c r="I2291" s="324">
        <v>11</v>
      </c>
      <c r="J2291" s="326">
        <v>40</v>
      </c>
      <c r="K2291" s="326">
        <v>125</v>
      </c>
      <c r="L2291" s="326">
        <v>1</v>
      </c>
      <c r="M2291" s="324">
        <v>12</v>
      </c>
      <c r="N2291" s="324">
        <v>12</v>
      </c>
      <c r="O2291" s="324">
        <v>10</v>
      </c>
      <c r="P2291" s="324">
        <v>101</v>
      </c>
      <c r="Q2291" s="324" t="s">
        <v>293</v>
      </c>
      <c r="R2291" s="324">
        <v>1</v>
      </c>
      <c r="S2291" s="324">
        <v>0</v>
      </c>
      <c r="T2291" s="324">
        <v>250</v>
      </c>
      <c r="U2291" s="324">
        <v>1.4</v>
      </c>
      <c r="V2291" s="324">
        <v>0</v>
      </c>
      <c r="W2291" s="324">
        <v>2.7754920000000006E-6</v>
      </c>
      <c r="X2291" s="324">
        <v>8.119142618539481</v>
      </c>
      <c r="Y2291" s="324">
        <v>0.72</v>
      </c>
      <c r="Z2291" s="324">
        <v>2.1</v>
      </c>
      <c r="AA2291" s="324">
        <v>2.7754920000000006E-6</v>
      </c>
      <c r="AB2291" s="324">
        <v>8.119142618539481</v>
      </c>
      <c r="AC2291" s="324">
        <v>0.72</v>
      </c>
      <c r="AD2291" s="324">
        <v>2.1</v>
      </c>
      <c r="AE2291" s="324">
        <v>2.7754920000000006E-6</v>
      </c>
      <c r="AF2291" s="324">
        <v>8.119142618539481</v>
      </c>
      <c r="AG2291" s="324">
        <v>0.72</v>
      </c>
      <c r="AH2291" s="324">
        <v>2.1</v>
      </c>
      <c r="AI2291" s="324">
        <v>0</v>
      </c>
      <c r="AJ2291" s="324">
        <v>0</v>
      </c>
      <c r="AK2291" s="324">
        <v>0</v>
      </c>
      <c r="AL2291" s="324">
        <v>0</v>
      </c>
      <c r="AM2291" s="396">
        <v>0</v>
      </c>
      <c r="AN2291" s="324">
        <v>0</v>
      </c>
      <c r="AO2291" s="324">
        <v>1000000000</v>
      </c>
      <c r="AP2291" s="324">
        <v>0</v>
      </c>
      <c r="AQ2291" s="324">
        <v>0</v>
      </c>
      <c r="AR2291" s="324">
        <v>0</v>
      </c>
      <c r="AS2291" s="324">
        <v>7447709003</v>
      </c>
      <c r="AT2291" s="324">
        <v>0</v>
      </c>
      <c r="AU2291" s="324">
        <v>0</v>
      </c>
      <c r="AV2291" s="324">
        <v>0</v>
      </c>
      <c r="AW2291" s="311"/>
      <c r="AX2291" s="311"/>
      <c r="AY2291" s="311"/>
      <c r="AZ2291" s="311"/>
      <c r="BA2291" s="311"/>
      <c r="BB2291" s="311"/>
      <c r="BC2291" s="311"/>
      <c r="BD2291" s="311"/>
      <c r="BE2291" s="311"/>
      <c r="BF2291" s="311"/>
      <c r="BG2291" s="311"/>
      <c r="BH2291" s="311"/>
      <c r="BI2291" s="311"/>
      <c r="BJ2291" s="311"/>
      <c r="BK2291" s="311"/>
      <c r="BL2291" s="311"/>
      <c r="BM2291" s="311"/>
      <c r="BN2291" s="311"/>
      <c r="BO2291" s="311"/>
      <c r="BP2291" s="311"/>
      <c r="BQ2291" s="311"/>
      <c r="BR2291" s="311"/>
      <c r="BS2291" s="311"/>
      <c r="BT2291" s="311"/>
      <c r="BU2291" s="311"/>
      <c r="BV2291" s="311"/>
      <c r="BW2291" s="311"/>
      <c r="BX2291" s="311"/>
      <c r="BY2291" s="311"/>
      <c r="BZ2291" s="311"/>
      <c r="CA2291" s="311"/>
      <c r="CB2291" s="311"/>
      <c r="CC2291" s="311"/>
      <c r="CD2291" s="311"/>
      <c r="CE2291" s="311"/>
      <c r="CF2291" s="311"/>
      <c r="CG2291" s="311"/>
      <c r="CH2291" s="311"/>
      <c r="CI2291" s="311"/>
      <c r="CJ2291" s="311"/>
      <c r="CK2291" s="311"/>
      <c r="CL2291" s="311"/>
      <c r="CM2291" s="311"/>
      <c r="CN2291" s="311"/>
      <c r="CO2291" s="311"/>
      <c r="CP2291" s="311"/>
      <c r="CQ2291" s="311"/>
      <c r="CR2291" s="311"/>
      <c r="CS2291" s="311"/>
      <c r="CT2291" s="311"/>
      <c r="CU2291" s="311"/>
      <c r="CV2291" s="311"/>
      <c r="CW2291" s="311"/>
      <c r="CX2291" s="311"/>
      <c r="CY2291" s="311"/>
    </row>
    <row r="2292" spans="1:103" s="390" customFormat="1">
      <c r="A2292" s="324" t="s">
        <v>2347</v>
      </c>
      <c r="B2292" s="324">
        <v>7447709004</v>
      </c>
      <c r="C2292" s="324">
        <v>4.7</v>
      </c>
      <c r="D2292" s="324">
        <v>20</v>
      </c>
      <c r="E2292" s="395">
        <v>1.1026000000000001E-2</v>
      </c>
      <c r="F2292" s="324">
        <v>0</v>
      </c>
      <c r="G2292" s="324">
        <v>13</v>
      </c>
      <c r="H2292" s="324">
        <v>0.9</v>
      </c>
      <c r="I2292" s="324">
        <v>9.3000000000000007</v>
      </c>
      <c r="J2292" s="326">
        <v>40</v>
      </c>
      <c r="K2292" s="326">
        <v>125</v>
      </c>
      <c r="L2292" s="326">
        <v>1</v>
      </c>
      <c r="M2292" s="324">
        <v>12</v>
      </c>
      <c r="N2292" s="324">
        <v>12</v>
      </c>
      <c r="O2292" s="324">
        <v>10</v>
      </c>
      <c r="P2292" s="324">
        <v>101</v>
      </c>
      <c r="Q2292" s="324" t="s">
        <v>293</v>
      </c>
      <c r="R2292" s="324">
        <v>1</v>
      </c>
      <c r="S2292" s="324">
        <v>0</v>
      </c>
      <c r="T2292" s="324">
        <v>250</v>
      </c>
      <c r="U2292" s="324">
        <v>1.4</v>
      </c>
      <c r="V2292" s="324">
        <v>0</v>
      </c>
      <c r="W2292" s="324">
        <v>2.7754920000000006E-6</v>
      </c>
      <c r="X2292" s="324">
        <v>9.4491355046240439</v>
      </c>
      <c r="Y2292" s="324">
        <v>0.72</v>
      </c>
      <c r="Z2292" s="324">
        <v>2.1</v>
      </c>
      <c r="AA2292" s="324">
        <v>2.7754920000000006E-6</v>
      </c>
      <c r="AB2292" s="324">
        <v>9.4491355046240439</v>
      </c>
      <c r="AC2292" s="324">
        <v>0.72</v>
      </c>
      <c r="AD2292" s="324">
        <v>2.1</v>
      </c>
      <c r="AE2292" s="324">
        <v>2.7754920000000006E-6</v>
      </c>
      <c r="AF2292" s="324">
        <v>9.4491355046240439</v>
      </c>
      <c r="AG2292" s="324">
        <v>0.72</v>
      </c>
      <c r="AH2292" s="324">
        <v>2.1</v>
      </c>
      <c r="AI2292" s="324">
        <v>0</v>
      </c>
      <c r="AJ2292" s="324">
        <v>0</v>
      </c>
      <c r="AK2292" s="324">
        <v>0</v>
      </c>
      <c r="AL2292" s="324">
        <v>0</v>
      </c>
      <c r="AM2292" s="396">
        <v>0</v>
      </c>
      <c r="AN2292" s="324">
        <v>0</v>
      </c>
      <c r="AO2292" s="324">
        <v>1000000000</v>
      </c>
      <c r="AP2292" s="324">
        <v>0</v>
      </c>
      <c r="AQ2292" s="324">
        <v>0</v>
      </c>
      <c r="AR2292" s="324">
        <v>0</v>
      </c>
      <c r="AS2292" s="324">
        <v>7447709004</v>
      </c>
      <c r="AT2292" s="324">
        <v>0</v>
      </c>
      <c r="AU2292" s="324">
        <v>0</v>
      </c>
      <c r="AV2292" s="324">
        <v>0</v>
      </c>
      <c r="AW2292" s="311"/>
      <c r="AX2292" s="311"/>
      <c r="AY2292" s="311"/>
      <c r="AZ2292" s="311"/>
      <c r="BA2292" s="311"/>
      <c r="BB2292" s="311"/>
      <c r="BC2292" s="311"/>
      <c r="BD2292" s="311"/>
      <c r="BE2292" s="311"/>
      <c r="BF2292" s="311"/>
      <c r="BG2292" s="311"/>
      <c r="BH2292" s="311"/>
      <c r="BI2292" s="311"/>
      <c r="BJ2292" s="311"/>
      <c r="BK2292" s="311"/>
      <c r="BL2292" s="311"/>
      <c r="BM2292" s="311"/>
      <c r="BN2292" s="311"/>
      <c r="BO2292" s="311"/>
      <c r="BP2292" s="311"/>
      <c r="BQ2292" s="311"/>
      <c r="BR2292" s="311"/>
      <c r="BS2292" s="311"/>
      <c r="BT2292" s="311"/>
      <c r="BU2292" s="311"/>
      <c r="BV2292" s="311"/>
      <c r="BW2292" s="311"/>
      <c r="BX2292" s="311"/>
      <c r="BY2292" s="311"/>
      <c r="BZ2292" s="311"/>
      <c r="CA2292" s="311"/>
      <c r="CB2292" s="311"/>
      <c r="CC2292" s="311"/>
      <c r="CD2292" s="311"/>
      <c r="CE2292" s="311"/>
      <c r="CF2292" s="311"/>
      <c r="CG2292" s="311"/>
      <c r="CH2292" s="311"/>
      <c r="CI2292" s="311"/>
      <c r="CJ2292" s="311"/>
      <c r="CK2292" s="311"/>
      <c r="CL2292" s="311"/>
      <c r="CM2292" s="311"/>
      <c r="CN2292" s="311"/>
      <c r="CO2292" s="311"/>
      <c r="CP2292" s="311"/>
      <c r="CQ2292" s="311"/>
      <c r="CR2292" s="311"/>
      <c r="CS2292" s="311"/>
      <c r="CT2292" s="311"/>
      <c r="CU2292" s="311"/>
      <c r="CV2292" s="311"/>
      <c r="CW2292" s="311"/>
      <c r="CX2292" s="311"/>
      <c r="CY2292" s="311"/>
    </row>
    <row r="2293" spans="1:103" s="390" customFormat="1">
      <c r="A2293" s="324" t="s">
        <v>2347</v>
      </c>
      <c r="B2293" s="324">
        <v>7447709006</v>
      </c>
      <c r="C2293" s="324">
        <v>6.8</v>
      </c>
      <c r="D2293" s="324">
        <v>20</v>
      </c>
      <c r="E2293" s="395">
        <v>1.4014E-2</v>
      </c>
      <c r="F2293" s="324">
        <v>0</v>
      </c>
      <c r="G2293" s="324">
        <v>12.8</v>
      </c>
      <c r="H2293" s="324">
        <v>0.9</v>
      </c>
      <c r="I2293" s="324">
        <v>8.4</v>
      </c>
      <c r="J2293" s="326">
        <v>40</v>
      </c>
      <c r="K2293" s="326">
        <v>125</v>
      </c>
      <c r="L2293" s="326">
        <v>1</v>
      </c>
      <c r="M2293" s="324">
        <v>12</v>
      </c>
      <c r="N2293" s="324">
        <v>12</v>
      </c>
      <c r="O2293" s="324">
        <v>10</v>
      </c>
      <c r="P2293" s="324">
        <v>101</v>
      </c>
      <c r="Q2293" s="324" t="s">
        <v>293</v>
      </c>
      <c r="R2293" s="324">
        <v>1</v>
      </c>
      <c r="S2293" s="324">
        <v>0</v>
      </c>
      <c r="T2293" s="324">
        <v>250</v>
      </c>
      <c r="U2293" s="324">
        <v>1.4</v>
      </c>
      <c r="V2293" s="324">
        <v>0</v>
      </c>
      <c r="W2293" s="324">
        <v>2.7754920000000006E-6</v>
      </c>
      <c r="X2293" s="324">
        <v>10.792965525998349</v>
      </c>
      <c r="Y2293" s="324">
        <v>0.72</v>
      </c>
      <c r="Z2293" s="324">
        <v>2.1</v>
      </c>
      <c r="AA2293" s="324">
        <v>2.7754920000000006E-6</v>
      </c>
      <c r="AB2293" s="324">
        <v>10.792965525998349</v>
      </c>
      <c r="AC2293" s="324">
        <v>0.72</v>
      </c>
      <c r="AD2293" s="324">
        <v>2.1</v>
      </c>
      <c r="AE2293" s="324">
        <v>2.7754920000000006E-6</v>
      </c>
      <c r="AF2293" s="324">
        <v>10.792965525998349</v>
      </c>
      <c r="AG2293" s="324">
        <v>0.72</v>
      </c>
      <c r="AH2293" s="324">
        <v>2.1</v>
      </c>
      <c r="AI2293" s="324">
        <v>0</v>
      </c>
      <c r="AJ2293" s="324">
        <v>0</v>
      </c>
      <c r="AK2293" s="324">
        <v>0</v>
      </c>
      <c r="AL2293" s="324">
        <v>0</v>
      </c>
      <c r="AM2293" s="396">
        <v>0</v>
      </c>
      <c r="AN2293" s="324">
        <v>0</v>
      </c>
      <c r="AO2293" s="324">
        <v>1000000000</v>
      </c>
      <c r="AP2293" s="324">
        <v>0</v>
      </c>
      <c r="AQ2293" s="324">
        <v>0</v>
      </c>
      <c r="AR2293" s="324">
        <v>0</v>
      </c>
      <c r="AS2293" s="324">
        <v>7447709006</v>
      </c>
      <c r="AT2293" s="324">
        <v>0</v>
      </c>
      <c r="AU2293" s="324">
        <v>0</v>
      </c>
      <c r="AV2293" s="324">
        <v>0</v>
      </c>
      <c r="AW2293" s="311"/>
      <c r="AX2293" s="311"/>
      <c r="AY2293" s="311"/>
      <c r="AZ2293" s="311"/>
      <c r="BA2293" s="311"/>
      <c r="BB2293" s="311"/>
      <c r="BC2293" s="311"/>
      <c r="BD2293" s="311"/>
      <c r="BE2293" s="311"/>
      <c r="BF2293" s="311"/>
      <c r="BG2293" s="311"/>
      <c r="BH2293" s="311"/>
      <c r="BI2293" s="311"/>
      <c r="BJ2293" s="311"/>
      <c r="BK2293" s="311"/>
      <c r="BL2293" s="311"/>
      <c r="BM2293" s="311"/>
      <c r="BN2293" s="311"/>
      <c r="BO2293" s="311"/>
      <c r="BP2293" s="311"/>
      <c r="BQ2293" s="311"/>
      <c r="BR2293" s="311"/>
      <c r="BS2293" s="311"/>
      <c r="BT2293" s="311"/>
      <c r="BU2293" s="311"/>
      <c r="BV2293" s="311"/>
      <c r="BW2293" s="311"/>
      <c r="BX2293" s="311"/>
      <c r="BY2293" s="311"/>
      <c r="BZ2293" s="311"/>
      <c r="CA2293" s="311"/>
      <c r="CB2293" s="311"/>
      <c r="CC2293" s="311"/>
      <c r="CD2293" s="311"/>
      <c r="CE2293" s="311"/>
      <c r="CF2293" s="311"/>
      <c r="CG2293" s="311"/>
      <c r="CH2293" s="311"/>
      <c r="CI2293" s="311"/>
      <c r="CJ2293" s="311"/>
      <c r="CK2293" s="311"/>
      <c r="CL2293" s="311"/>
      <c r="CM2293" s="311"/>
      <c r="CN2293" s="311"/>
      <c r="CO2293" s="311"/>
      <c r="CP2293" s="311"/>
      <c r="CQ2293" s="311"/>
      <c r="CR2293" s="311"/>
      <c r="CS2293" s="311"/>
      <c r="CT2293" s="311"/>
      <c r="CU2293" s="311"/>
      <c r="CV2293" s="311"/>
      <c r="CW2293" s="311"/>
      <c r="CX2293" s="311"/>
      <c r="CY2293" s="311"/>
    </row>
    <row r="2294" spans="1:103" s="390" customFormat="1">
      <c r="A2294" s="324" t="s">
        <v>2347</v>
      </c>
      <c r="B2294" s="324">
        <v>7447709100</v>
      </c>
      <c r="C2294" s="324">
        <v>10</v>
      </c>
      <c r="D2294" s="324">
        <v>20</v>
      </c>
      <c r="E2294" s="395">
        <v>2.1026999999999997E-2</v>
      </c>
      <c r="F2294" s="324">
        <v>0</v>
      </c>
      <c r="G2294" s="324">
        <v>10.5</v>
      </c>
      <c r="H2294" s="324">
        <v>0.9</v>
      </c>
      <c r="I2294" s="324">
        <v>7.1</v>
      </c>
      <c r="J2294" s="326">
        <v>40</v>
      </c>
      <c r="K2294" s="326">
        <v>125</v>
      </c>
      <c r="L2294" s="326">
        <v>1</v>
      </c>
      <c r="M2294" s="324">
        <v>12</v>
      </c>
      <c r="N2294" s="324">
        <v>12</v>
      </c>
      <c r="O2294" s="324">
        <v>10</v>
      </c>
      <c r="P2294" s="324">
        <v>101</v>
      </c>
      <c r="Q2294" s="324" t="s">
        <v>293</v>
      </c>
      <c r="R2294" s="324">
        <v>1</v>
      </c>
      <c r="S2294" s="324">
        <v>0</v>
      </c>
      <c r="T2294" s="324">
        <v>250</v>
      </c>
      <c r="U2294" s="324">
        <v>1.4</v>
      </c>
      <c r="V2294" s="324">
        <v>0</v>
      </c>
      <c r="W2294" s="324">
        <v>2.7754920000000006E-6</v>
      </c>
      <c r="X2294" s="324">
        <v>13.111658887082394</v>
      </c>
      <c r="Y2294" s="324">
        <v>0.72</v>
      </c>
      <c r="Z2294" s="324">
        <v>2.1</v>
      </c>
      <c r="AA2294" s="324">
        <v>2.7754920000000006E-6</v>
      </c>
      <c r="AB2294" s="324">
        <v>13.111658887082394</v>
      </c>
      <c r="AC2294" s="324">
        <v>0.72</v>
      </c>
      <c r="AD2294" s="324">
        <v>2.1</v>
      </c>
      <c r="AE2294" s="324">
        <v>2.7754920000000006E-6</v>
      </c>
      <c r="AF2294" s="324">
        <v>13.111658887082394</v>
      </c>
      <c r="AG2294" s="324">
        <v>0.72</v>
      </c>
      <c r="AH2294" s="324">
        <v>2.1</v>
      </c>
      <c r="AI2294" s="324">
        <v>0</v>
      </c>
      <c r="AJ2294" s="324">
        <v>0</v>
      </c>
      <c r="AK2294" s="324">
        <v>0</v>
      </c>
      <c r="AL2294" s="324">
        <v>0</v>
      </c>
      <c r="AM2294" s="396">
        <v>0</v>
      </c>
      <c r="AN2294" s="324">
        <v>0</v>
      </c>
      <c r="AO2294" s="324">
        <v>1000000000</v>
      </c>
      <c r="AP2294" s="324">
        <v>0</v>
      </c>
      <c r="AQ2294" s="324">
        <v>0</v>
      </c>
      <c r="AR2294" s="324">
        <v>0</v>
      </c>
      <c r="AS2294" s="324">
        <v>7447709100</v>
      </c>
      <c r="AT2294" s="324">
        <v>0</v>
      </c>
      <c r="AU2294" s="324">
        <v>0</v>
      </c>
      <c r="AV2294" s="324">
        <v>0</v>
      </c>
      <c r="AW2294" s="311"/>
      <c r="AX2294" s="311"/>
      <c r="AY2294" s="311"/>
      <c r="AZ2294" s="311"/>
      <c r="BA2294" s="311"/>
      <c r="BB2294" s="311"/>
      <c r="BC2294" s="311"/>
      <c r="BD2294" s="311"/>
      <c r="BE2294" s="311"/>
      <c r="BF2294" s="311"/>
      <c r="BG2294" s="311"/>
      <c r="BH2294" s="311"/>
      <c r="BI2294" s="311"/>
      <c r="BJ2294" s="311"/>
      <c r="BK2294" s="311"/>
      <c r="BL2294" s="311"/>
      <c r="BM2294" s="311"/>
      <c r="BN2294" s="311"/>
      <c r="BO2294" s="311"/>
      <c r="BP2294" s="311"/>
      <c r="BQ2294" s="311"/>
      <c r="BR2294" s="311"/>
      <c r="BS2294" s="311"/>
      <c r="BT2294" s="311"/>
      <c r="BU2294" s="311"/>
      <c r="BV2294" s="311"/>
      <c r="BW2294" s="311"/>
      <c r="BX2294" s="311"/>
      <c r="BY2294" s="311"/>
      <c r="BZ2294" s="311"/>
      <c r="CA2294" s="311"/>
      <c r="CB2294" s="311"/>
      <c r="CC2294" s="311"/>
      <c r="CD2294" s="311"/>
      <c r="CE2294" s="311"/>
      <c r="CF2294" s="311"/>
      <c r="CG2294" s="311"/>
      <c r="CH2294" s="311"/>
      <c r="CI2294" s="311"/>
      <c r="CJ2294" s="311"/>
      <c r="CK2294" s="311"/>
      <c r="CL2294" s="311"/>
      <c r="CM2294" s="311"/>
      <c r="CN2294" s="311"/>
      <c r="CO2294" s="311"/>
      <c r="CP2294" s="311"/>
      <c r="CQ2294" s="311"/>
      <c r="CR2294" s="311"/>
      <c r="CS2294" s="311"/>
      <c r="CT2294" s="311"/>
      <c r="CU2294" s="311"/>
      <c r="CV2294" s="311"/>
      <c r="CW2294" s="311"/>
      <c r="CX2294" s="311"/>
      <c r="CY2294" s="311"/>
    </row>
    <row r="2295" spans="1:103" s="390" customFormat="1">
      <c r="A2295" s="324" t="s">
        <v>2347</v>
      </c>
      <c r="B2295" s="324">
        <v>7447709150</v>
      </c>
      <c r="C2295" s="324">
        <v>15</v>
      </c>
      <c r="D2295" s="324">
        <v>20</v>
      </c>
      <c r="E2295" s="395">
        <v>2.7945000000000001E-2</v>
      </c>
      <c r="F2295" s="324">
        <v>0</v>
      </c>
      <c r="G2295" s="324">
        <v>8</v>
      </c>
      <c r="H2295" s="324">
        <v>0.9</v>
      </c>
      <c r="I2295" s="324">
        <v>7</v>
      </c>
      <c r="J2295" s="326">
        <v>40</v>
      </c>
      <c r="K2295" s="326">
        <v>125</v>
      </c>
      <c r="L2295" s="326">
        <v>1</v>
      </c>
      <c r="M2295" s="324">
        <v>12</v>
      </c>
      <c r="N2295" s="324">
        <v>12</v>
      </c>
      <c r="O2295" s="324">
        <v>10</v>
      </c>
      <c r="P2295" s="324">
        <v>101</v>
      </c>
      <c r="Q2295" s="324" t="s">
        <v>293</v>
      </c>
      <c r="R2295" s="324">
        <v>1</v>
      </c>
      <c r="S2295" s="324">
        <v>0</v>
      </c>
      <c r="T2295" s="324">
        <v>250</v>
      </c>
      <c r="U2295" s="324">
        <v>1.4</v>
      </c>
      <c r="V2295" s="324">
        <v>0</v>
      </c>
      <c r="W2295" s="324">
        <v>2.7754920000000006E-6</v>
      </c>
      <c r="X2295" s="324">
        <v>16.75378635571639</v>
      </c>
      <c r="Y2295" s="324">
        <v>0.72</v>
      </c>
      <c r="Z2295" s="324">
        <v>2.1</v>
      </c>
      <c r="AA2295" s="324">
        <v>2.7754920000000006E-6</v>
      </c>
      <c r="AB2295" s="324">
        <v>16.75378635571639</v>
      </c>
      <c r="AC2295" s="324">
        <v>0.72</v>
      </c>
      <c r="AD2295" s="324">
        <v>2.1</v>
      </c>
      <c r="AE2295" s="324">
        <v>2.7754920000000006E-6</v>
      </c>
      <c r="AF2295" s="324">
        <v>16.75378635571639</v>
      </c>
      <c r="AG2295" s="324">
        <v>0.72</v>
      </c>
      <c r="AH2295" s="324">
        <v>2.1</v>
      </c>
      <c r="AI2295" s="324">
        <v>0</v>
      </c>
      <c r="AJ2295" s="324">
        <v>0</v>
      </c>
      <c r="AK2295" s="324">
        <v>0</v>
      </c>
      <c r="AL2295" s="324">
        <v>0</v>
      </c>
      <c r="AM2295" s="396">
        <v>0</v>
      </c>
      <c r="AN2295" s="324">
        <v>0</v>
      </c>
      <c r="AO2295" s="324">
        <v>1000000000</v>
      </c>
      <c r="AP2295" s="324">
        <v>0</v>
      </c>
      <c r="AQ2295" s="324">
        <v>0</v>
      </c>
      <c r="AR2295" s="324">
        <v>0</v>
      </c>
      <c r="AS2295" s="324">
        <v>7447709150</v>
      </c>
      <c r="AT2295" s="324">
        <v>0</v>
      </c>
      <c r="AU2295" s="324">
        <v>0</v>
      </c>
      <c r="AV2295" s="324">
        <v>0</v>
      </c>
      <c r="AW2295" s="311"/>
      <c r="AX2295" s="311"/>
      <c r="AY2295" s="311"/>
      <c r="AZ2295" s="311"/>
      <c r="BA2295" s="311"/>
      <c r="BB2295" s="311"/>
      <c r="BC2295" s="311"/>
      <c r="BD2295" s="311"/>
      <c r="BE2295" s="311"/>
      <c r="BF2295" s="311"/>
      <c r="BG2295" s="311"/>
      <c r="BH2295" s="311"/>
      <c r="BI2295" s="311"/>
      <c r="BJ2295" s="311"/>
      <c r="BK2295" s="311"/>
      <c r="BL2295" s="311"/>
      <c r="BM2295" s="311"/>
      <c r="BN2295" s="311"/>
      <c r="BO2295" s="311"/>
      <c r="BP2295" s="311"/>
      <c r="BQ2295" s="311"/>
      <c r="BR2295" s="311"/>
      <c r="BS2295" s="311"/>
      <c r="BT2295" s="311"/>
      <c r="BU2295" s="311"/>
      <c r="BV2295" s="311"/>
      <c r="BW2295" s="311"/>
      <c r="BX2295" s="311"/>
      <c r="BY2295" s="311"/>
      <c r="BZ2295" s="311"/>
      <c r="CA2295" s="311"/>
      <c r="CB2295" s="311"/>
      <c r="CC2295" s="311"/>
      <c r="CD2295" s="311"/>
      <c r="CE2295" s="311"/>
      <c r="CF2295" s="311"/>
      <c r="CG2295" s="311"/>
      <c r="CH2295" s="311"/>
      <c r="CI2295" s="311"/>
      <c r="CJ2295" s="311"/>
      <c r="CK2295" s="311"/>
      <c r="CL2295" s="311"/>
      <c r="CM2295" s="311"/>
      <c r="CN2295" s="311"/>
      <c r="CO2295" s="311"/>
      <c r="CP2295" s="311"/>
      <c r="CQ2295" s="311"/>
      <c r="CR2295" s="311"/>
      <c r="CS2295" s="311"/>
      <c r="CT2295" s="311"/>
      <c r="CU2295" s="311"/>
      <c r="CV2295" s="311"/>
      <c r="CW2295" s="311"/>
      <c r="CX2295" s="311"/>
      <c r="CY2295" s="311"/>
    </row>
    <row r="2296" spans="1:103" s="390" customFormat="1">
      <c r="A2296" s="324" t="s">
        <v>2347</v>
      </c>
      <c r="B2296" s="324">
        <v>7447709220</v>
      </c>
      <c r="C2296" s="324">
        <v>22</v>
      </c>
      <c r="D2296" s="324">
        <v>20</v>
      </c>
      <c r="E2296" s="395">
        <v>2.7960000000000002E-2</v>
      </c>
      <c r="F2296" s="324">
        <v>0</v>
      </c>
      <c r="G2296" s="324">
        <v>6.5</v>
      </c>
      <c r="H2296" s="324">
        <v>0.9</v>
      </c>
      <c r="I2296" s="324">
        <v>5.3</v>
      </c>
      <c r="J2296" s="326">
        <v>40</v>
      </c>
      <c r="K2296" s="326">
        <v>125</v>
      </c>
      <c r="L2296" s="326">
        <v>1</v>
      </c>
      <c r="M2296" s="324">
        <v>12</v>
      </c>
      <c r="N2296" s="324">
        <v>12</v>
      </c>
      <c r="O2296" s="324">
        <v>10</v>
      </c>
      <c r="P2296" s="324">
        <v>101</v>
      </c>
      <c r="Q2296" s="324" t="s">
        <v>293</v>
      </c>
      <c r="R2296" s="324">
        <v>1</v>
      </c>
      <c r="S2296" s="324">
        <v>0</v>
      </c>
      <c r="T2296" s="324">
        <v>250</v>
      </c>
      <c r="U2296" s="324">
        <v>1.4</v>
      </c>
      <c r="V2296" s="324">
        <v>0</v>
      </c>
      <c r="W2296" s="324">
        <v>2.7754920000000006E-6</v>
      </c>
      <c r="X2296" s="324">
        <v>20.10454362685967</v>
      </c>
      <c r="Y2296" s="324">
        <v>0.72</v>
      </c>
      <c r="Z2296" s="324">
        <v>2.1</v>
      </c>
      <c r="AA2296" s="324">
        <v>2.7754920000000006E-6</v>
      </c>
      <c r="AB2296" s="324">
        <v>20.10454362685967</v>
      </c>
      <c r="AC2296" s="324">
        <v>0.72</v>
      </c>
      <c r="AD2296" s="324">
        <v>2.1</v>
      </c>
      <c r="AE2296" s="324">
        <v>2.7754920000000006E-6</v>
      </c>
      <c r="AF2296" s="324">
        <v>20.10454362685967</v>
      </c>
      <c r="AG2296" s="324">
        <v>0.72</v>
      </c>
      <c r="AH2296" s="324">
        <v>2.1</v>
      </c>
      <c r="AI2296" s="324">
        <v>0</v>
      </c>
      <c r="AJ2296" s="324">
        <v>0</v>
      </c>
      <c r="AK2296" s="324">
        <v>0</v>
      </c>
      <c r="AL2296" s="324">
        <v>0</v>
      </c>
      <c r="AM2296" s="396">
        <v>0</v>
      </c>
      <c r="AN2296" s="324">
        <v>0</v>
      </c>
      <c r="AO2296" s="324">
        <v>1000000000</v>
      </c>
      <c r="AP2296" s="324">
        <v>0</v>
      </c>
      <c r="AQ2296" s="324">
        <v>0</v>
      </c>
      <c r="AR2296" s="324">
        <v>0</v>
      </c>
      <c r="AS2296" s="324">
        <v>7447709220</v>
      </c>
      <c r="AT2296" s="324">
        <v>0</v>
      </c>
      <c r="AU2296" s="324">
        <v>0</v>
      </c>
      <c r="AV2296" s="324">
        <v>0</v>
      </c>
      <c r="AW2296" s="311"/>
      <c r="AX2296" s="311"/>
      <c r="AY2296" s="311"/>
      <c r="AZ2296" s="311"/>
      <c r="BA2296" s="311"/>
      <c r="BB2296" s="311"/>
      <c r="BC2296" s="311"/>
      <c r="BD2296" s="311"/>
      <c r="BE2296" s="311"/>
      <c r="BF2296" s="311"/>
      <c r="BG2296" s="311"/>
      <c r="BH2296" s="311"/>
      <c r="BI2296" s="311"/>
      <c r="BJ2296" s="311"/>
      <c r="BK2296" s="311"/>
      <c r="BL2296" s="311"/>
      <c r="BM2296" s="311"/>
      <c r="BN2296" s="311"/>
      <c r="BO2296" s="311"/>
      <c r="BP2296" s="311"/>
      <c r="BQ2296" s="311"/>
      <c r="BR2296" s="311"/>
      <c r="BS2296" s="311"/>
      <c r="BT2296" s="311"/>
      <c r="BU2296" s="311"/>
      <c r="BV2296" s="311"/>
      <c r="BW2296" s="311"/>
      <c r="BX2296" s="311"/>
      <c r="BY2296" s="311"/>
      <c r="BZ2296" s="311"/>
      <c r="CA2296" s="311"/>
      <c r="CB2296" s="311"/>
      <c r="CC2296" s="311"/>
      <c r="CD2296" s="311"/>
      <c r="CE2296" s="311"/>
      <c r="CF2296" s="311"/>
      <c r="CG2296" s="311"/>
      <c r="CH2296" s="311"/>
      <c r="CI2296" s="311"/>
      <c r="CJ2296" s="311"/>
      <c r="CK2296" s="311"/>
      <c r="CL2296" s="311"/>
      <c r="CM2296" s="311"/>
      <c r="CN2296" s="311"/>
      <c r="CO2296" s="311"/>
      <c r="CP2296" s="311"/>
      <c r="CQ2296" s="311"/>
      <c r="CR2296" s="311"/>
      <c r="CS2296" s="311"/>
      <c r="CT2296" s="311"/>
      <c r="CU2296" s="311"/>
      <c r="CV2296" s="311"/>
      <c r="CW2296" s="311"/>
      <c r="CX2296" s="311"/>
      <c r="CY2296" s="311"/>
    </row>
    <row r="2297" spans="1:103" s="390" customFormat="1">
      <c r="A2297" s="324" t="s">
        <v>2347</v>
      </c>
      <c r="B2297" s="324">
        <v>7447709330</v>
      </c>
      <c r="C2297" s="324">
        <v>33</v>
      </c>
      <c r="D2297" s="324">
        <v>20</v>
      </c>
      <c r="E2297" s="395">
        <v>4.4895999999999998E-2</v>
      </c>
      <c r="F2297" s="324">
        <v>0</v>
      </c>
      <c r="G2297" s="324">
        <v>5.5</v>
      </c>
      <c r="H2297" s="324">
        <v>0.9</v>
      </c>
      <c r="I2297" s="324">
        <v>4.2</v>
      </c>
      <c r="J2297" s="326">
        <v>40</v>
      </c>
      <c r="K2297" s="326">
        <v>125</v>
      </c>
      <c r="L2297" s="326">
        <v>1</v>
      </c>
      <c r="M2297" s="324">
        <v>12</v>
      </c>
      <c r="N2297" s="324">
        <v>12</v>
      </c>
      <c r="O2297" s="324">
        <v>10</v>
      </c>
      <c r="P2297" s="324">
        <v>101</v>
      </c>
      <c r="Q2297" s="324" t="s">
        <v>293</v>
      </c>
      <c r="R2297" s="324">
        <v>1</v>
      </c>
      <c r="S2297" s="324">
        <v>0</v>
      </c>
      <c r="T2297" s="324">
        <v>250</v>
      </c>
      <c r="U2297" s="324">
        <v>1.4</v>
      </c>
      <c r="V2297" s="324">
        <v>0</v>
      </c>
      <c r="W2297" s="324">
        <v>2.7754920000000006E-6</v>
      </c>
      <c r="X2297" s="324">
        <v>24.272558769013504</v>
      </c>
      <c r="Y2297" s="324">
        <v>0.72</v>
      </c>
      <c r="Z2297" s="324">
        <v>2.1</v>
      </c>
      <c r="AA2297" s="324">
        <v>2.7754920000000006E-6</v>
      </c>
      <c r="AB2297" s="324">
        <v>24.272558769013504</v>
      </c>
      <c r="AC2297" s="324">
        <v>0.72</v>
      </c>
      <c r="AD2297" s="324">
        <v>2.1</v>
      </c>
      <c r="AE2297" s="324">
        <v>2.7754920000000006E-6</v>
      </c>
      <c r="AF2297" s="324">
        <v>24.272558769013504</v>
      </c>
      <c r="AG2297" s="324">
        <v>0.72</v>
      </c>
      <c r="AH2297" s="324">
        <v>2.1</v>
      </c>
      <c r="AI2297" s="324">
        <v>0</v>
      </c>
      <c r="AJ2297" s="324">
        <v>0</v>
      </c>
      <c r="AK2297" s="324">
        <v>0</v>
      </c>
      <c r="AL2297" s="324">
        <v>0</v>
      </c>
      <c r="AM2297" s="396">
        <v>0</v>
      </c>
      <c r="AN2297" s="324">
        <v>0</v>
      </c>
      <c r="AO2297" s="324">
        <v>1000000000</v>
      </c>
      <c r="AP2297" s="324">
        <v>0</v>
      </c>
      <c r="AQ2297" s="324">
        <v>0</v>
      </c>
      <c r="AR2297" s="324">
        <v>0</v>
      </c>
      <c r="AS2297" s="324">
        <v>7447709330</v>
      </c>
      <c r="AT2297" s="324">
        <v>0</v>
      </c>
      <c r="AU2297" s="324">
        <v>0</v>
      </c>
      <c r="AV2297" s="324">
        <v>0</v>
      </c>
      <c r="AW2297" s="311"/>
      <c r="AX2297" s="311"/>
      <c r="AY2297" s="311"/>
      <c r="AZ2297" s="311"/>
      <c r="BA2297" s="311"/>
      <c r="BB2297" s="311"/>
      <c r="BC2297" s="311"/>
      <c r="BD2297" s="311"/>
      <c r="BE2297" s="311"/>
      <c r="BF2297" s="311"/>
      <c r="BG2297" s="311"/>
      <c r="BH2297" s="311"/>
      <c r="BI2297" s="311"/>
      <c r="BJ2297" s="311"/>
      <c r="BK2297" s="311"/>
      <c r="BL2297" s="311"/>
      <c r="BM2297" s="311"/>
      <c r="BN2297" s="311"/>
      <c r="BO2297" s="311"/>
      <c r="BP2297" s="311"/>
      <c r="BQ2297" s="311"/>
      <c r="BR2297" s="311"/>
      <c r="BS2297" s="311"/>
      <c r="BT2297" s="311"/>
      <c r="BU2297" s="311"/>
      <c r="BV2297" s="311"/>
      <c r="BW2297" s="311"/>
      <c r="BX2297" s="311"/>
      <c r="BY2297" s="311"/>
      <c r="BZ2297" s="311"/>
      <c r="CA2297" s="311"/>
      <c r="CB2297" s="311"/>
      <c r="CC2297" s="311"/>
      <c r="CD2297" s="311"/>
      <c r="CE2297" s="311"/>
      <c r="CF2297" s="311"/>
      <c r="CG2297" s="311"/>
      <c r="CH2297" s="311"/>
      <c r="CI2297" s="311"/>
      <c r="CJ2297" s="311"/>
      <c r="CK2297" s="311"/>
      <c r="CL2297" s="311"/>
      <c r="CM2297" s="311"/>
      <c r="CN2297" s="311"/>
      <c r="CO2297" s="311"/>
      <c r="CP2297" s="311"/>
      <c r="CQ2297" s="311"/>
      <c r="CR2297" s="311"/>
      <c r="CS2297" s="311"/>
      <c r="CT2297" s="311"/>
      <c r="CU2297" s="311"/>
      <c r="CV2297" s="311"/>
      <c r="CW2297" s="311"/>
      <c r="CX2297" s="311"/>
      <c r="CY2297" s="311"/>
    </row>
    <row r="2298" spans="1:103" s="390" customFormat="1">
      <c r="A2298" s="324" t="s">
        <v>2347</v>
      </c>
      <c r="B2298" s="324">
        <v>7447709390</v>
      </c>
      <c r="C2298" s="324">
        <v>39</v>
      </c>
      <c r="D2298" s="324">
        <v>20</v>
      </c>
      <c r="E2298" s="395">
        <v>5.6192000000000006E-2</v>
      </c>
      <c r="F2298" s="324">
        <v>0</v>
      </c>
      <c r="G2298" s="324">
        <v>5</v>
      </c>
      <c r="H2298" s="324">
        <v>0.9</v>
      </c>
      <c r="I2298" s="324">
        <v>4.0999999999999996</v>
      </c>
      <c r="J2298" s="326">
        <v>40</v>
      </c>
      <c r="K2298" s="326">
        <v>125</v>
      </c>
      <c r="L2298" s="326">
        <v>1</v>
      </c>
      <c r="M2298" s="324">
        <v>12</v>
      </c>
      <c r="N2298" s="324">
        <v>12</v>
      </c>
      <c r="O2298" s="324">
        <v>10</v>
      </c>
      <c r="P2298" s="324">
        <v>101</v>
      </c>
      <c r="Q2298" s="324" t="s">
        <v>293</v>
      </c>
      <c r="R2298" s="324">
        <v>1</v>
      </c>
      <c r="S2298" s="324">
        <v>0</v>
      </c>
      <c r="T2298" s="324">
        <v>250</v>
      </c>
      <c r="U2298" s="324">
        <v>1.4</v>
      </c>
      <c r="V2298" s="324">
        <v>0</v>
      </c>
      <c r="W2298" s="324">
        <v>2.7754920000000006E-6</v>
      </c>
      <c r="X2298" s="324">
        <v>26.135906714917571</v>
      </c>
      <c r="Y2298" s="324">
        <v>0.72</v>
      </c>
      <c r="Z2298" s="324">
        <v>2.1</v>
      </c>
      <c r="AA2298" s="324">
        <v>2.7754920000000006E-6</v>
      </c>
      <c r="AB2298" s="324">
        <v>26.135906714917571</v>
      </c>
      <c r="AC2298" s="324">
        <v>0.72</v>
      </c>
      <c r="AD2298" s="324">
        <v>2.1</v>
      </c>
      <c r="AE2298" s="324">
        <v>2.7754920000000006E-6</v>
      </c>
      <c r="AF2298" s="324">
        <v>26.135906714917571</v>
      </c>
      <c r="AG2298" s="324">
        <v>0.72</v>
      </c>
      <c r="AH2298" s="324">
        <v>2.1</v>
      </c>
      <c r="AI2298" s="324">
        <v>0</v>
      </c>
      <c r="AJ2298" s="324">
        <v>0</v>
      </c>
      <c r="AK2298" s="324">
        <v>0</v>
      </c>
      <c r="AL2298" s="324">
        <v>0</v>
      </c>
      <c r="AM2298" s="396">
        <v>0</v>
      </c>
      <c r="AN2298" s="324">
        <v>0</v>
      </c>
      <c r="AO2298" s="324">
        <v>1000000000</v>
      </c>
      <c r="AP2298" s="324">
        <v>0</v>
      </c>
      <c r="AQ2298" s="324">
        <v>0</v>
      </c>
      <c r="AR2298" s="324">
        <v>0</v>
      </c>
      <c r="AS2298" s="324">
        <v>7447709390</v>
      </c>
      <c r="AT2298" s="324">
        <v>0</v>
      </c>
      <c r="AU2298" s="324">
        <v>0</v>
      </c>
      <c r="AV2298" s="324">
        <v>0</v>
      </c>
      <c r="AW2298" s="311"/>
      <c r="AX2298" s="311"/>
      <c r="AY2298" s="311"/>
      <c r="AZ2298" s="311"/>
      <c r="BA2298" s="311"/>
      <c r="BB2298" s="311"/>
      <c r="BC2298" s="311"/>
      <c r="BD2298" s="311"/>
      <c r="BE2298" s="311"/>
      <c r="BF2298" s="311"/>
      <c r="BG2298" s="311"/>
      <c r="BH2298" s="311"/>
      <c r="BI2298" s="311"/>
      <c r="BJ2298" s="311"/>
      <c r="BK2298" s="311"/>
      <c r="BL2298" s="311"/>
      <c r="BM2298" s="311"/>
      <c r="BN2298" s="311"/>
      <c r="BO2298" s="311"/>
      <c r="BP2298" s="311"/>
      <c r="BQ2298" s="311"/>
      <c r="BR2298" s="311"/>
      <c r="BS2298" s="311"/>
      <c r="BT2298" s="311"/>
      <c r="BU2298" s="311"/>
      <c r="BV2298" s="311"/>
      <c r="BW2298" s="311"/>
      <c r="BX2298" s="311"/>
      <c r="BY2298" s="311"/>
      <c r="BZ2298" s="311"/>
      <c r="CA2298" s="311"/>
      <c r="CB2298" s="311"/>
      <c r="CC2298" s="311"/>
      <c r="CD2298" s="311"/>
      <c r="CE2298" s="311"/>
      <c r="CF2298" s="311"/>
      <c r="CG2298" s="311"/>
      <c r="CH2298" s="311"/>
      <c r="CI2298" s="311"/>
      <c r="CJ2298" s="311"/>
      <c r="CK2298" s="311"/>
      <c r="CL2298" s="311"/>
      <c r="CM2298" s="311"/>
      <c r="CN2298" s="311"/>
      <c r="CO2298" s="311"/>
      <c r="CP2298" s="311"/>
      <c r="CQ2298" s="311"/>
      <c r="CR2298" s="311"/>
      <c r="CS2298" s="311"/>
      <c r="CT2298" s="311"/>
      <c r="CU2298" s="311"/>
      <c r="CV2298" s="311"/>
      <c r="CW2298" s="311"/>
      <c r="CX2298" s="311"/>
      <c r="CY2298" s="311"/>
    </row>
    <row r="2299" spans="1:103" s="390" customFormat="1">
      <c r="A2299" s="324" t="s">
        <v>2347</v>
      </c>
      <c r="B2299" s="324">
        <v>7447709470</v>
      </c>
      <c r="C2299" s="324">
        <v>47</v>
      </c>
      <c r="D2299" s="324">
        <v>20</v>
      </c>
      <c r="E2299" s="395">
        <v>6.0129000000000009E-2</v>
      </c>
      <c r="F2299" s="324">
        <v>0</v>
      </c>
      <c r="G2299" s="324">
        <v>4.5</v>
      </c>
      <c r="H2299" s="324">
        <v>0.9</v>
      </c>
      <c r="I2299" s="324">
        <v>3.8</v>
      </c>
      <c r="J2299" s="326">
        <v>40</v>
      </c>
      <c r="K2299" s="326">
        <v>125</v>
      </c>
      <c r="L2299" s="326">
        <v>1</v>
      </c>
      <c r="M2299" s="324">
        <v>12</v>
      </c>
      <c r="N2299" s="324">
        <v>12</v>
      </c>
      <c r="O2299" s="324">
        <v>10</v>
      </c>
      <c r="P2299" s="324">
        <v>101</v>
      </c>
      <c r="Q2299" s="324" t="s">
        <v>293</v>
      </c>
      <c r="R2299" s="324">
        <v>1</v>
      </c>
      <c r="S2299" s="324">
        <v>0</v>
      </c>
      <c r="T2299" s="324">
        <v>250</v>
      </c>
      <c r="U2299" s="324">
        <v>1.4</v>
      </c>
      <c r="V2299" s="324">
        <v>0</v>
      </c>
      <c r="W2299" s="324">
        <v>2.7754920000000006E-6</v>
      </c>
      <c r="X2299" s="324">
        <v>28.92592501415524</v>
      </c>
      <c r="Y2299" s="324">
        <v>0.72</v>
      </c>
      <c r="Z2299" s="324">
        <v>2.1</v>
      </c>
      <c r="AA2299" s="324">
        <v>2.7754920000000006E-6</v>
      </c>
      <c r="AB2299" s="324">
        <v>28.92592501415524</v>
      </c>
      <c r="AC2299" s="324">
        <v>0.72</v>
      </c>
      <c r="AD2299" s="324">
        <v>2.1</v>
      </c>
      <c r="AE2299" s="324">
        <v>2.7754920000000006E-6</v>
      </c>
      <c r="AF2299" s="324">
        <v>28.92592501415524</v>
      </c>
      <c r="AG2299" s="324">
        <v>0.72</v>
      </c>
      <c r="AH2299" s="324">
        <v>2.1</v>
      </c>
      <c r="AI2299" s="324">
        <v>0</v>
      </c>
      <c r="AJ2299" s="324">
        <v>0</v>
      </c>
      <c r="AK2299" s="324">
        <v>0</v>
      </c>
      <c r="AL2299" s="324">
        <v>0</v>
      </c>
      <c r="AM2299" s="396">
        <v>0</v>
      </c>
      <c r="AN2299" s="324">
        <v>0</v>
      </c>
      <c r="AO2299" s="324">
        <v>1000000000</v>
      </c>
      <c r="AP2299" s="324">
        <v>0</v>
      </c>
      <c r="AQ2299" s="324">
        <v>0</v>
      </c>
      <c r="AR2299" s="324">
        <v>0</v>
      </c>
      <c r="AS2299" s="324">
        <v>7447709470</v>
      </c>
      <c r="AT2299" s="324">
        <v>0</v>
      </c>
      <c r="AU2299" s="324">
        <v>0</v>
      </c>
      <c r="AV2299" s="324">
        <v>0</v>
      </c>
      <c r="AW2299" s="311"/>
      <c r="AX2299" s="311"/>
      <c r="AY2299" s="311"/>
      <c r="AZ2299" s="311"/>
      <c r="BA2299" s="311"/>
      <c r="BB2299" s="311"/>
      <c r="BC2299" s="311"/>
      <c r="BD2299" s="311"/>
      <c r="BE2299" s="311"/>
      <c r="BF2299" s="311"/>
      <c r="BG2299" s="311"/>
      <c r="BH2299" s="311"/>
      <c r="BI2299" s="311"/>
      <c r="BJ2299" s="311"/>
      <c r="BK2299" s="311"/>
      <c r="BL2299" s="311"/>
      <c r="BM2299" s="311"/>
      <c r="BN2299" s="311"/>
      <c r="BO2299" s="311"/>
      <c r="BP2299" s="311"/>
      <c r="BQ2299" s="311"/>
      <c r="BR2299" s="311"/>
      <c r="BS2299" s="311"/>
      <c r="BT2299" s="311"/>
      <c r="BU2299" s="311"/>
      <c r="BV2299" s="311"/>
      <c r="BW2299" s="311"/>
      <c r="BX2299" s="311"/>
      <c r="BY2299" s="311"/>
      <c r="BZ2299" s="311"/>
      <c r="CA2299" s="311"/>
      <c r="CB2299" s="311"/>
      <c r="CC2299" s="311"/>
      <c r="CD2299" s="311"/>
      <c r="CE2299" s="311"/>
      <c r="CF2299" s="311"/>
      <c r="CG2299" s="311"/>
      <c r="CH2299" s="311"/>
      <c r="CI2299" s="311"/>
      <c r="CJ2299" s="311"/>
      <c r="CK2299" s="311"/>
      <c r="CL2299" s="311"/>
      <c r="CM2299" s="311"/>
      <c r="CN2299" s="311"/>
      <c r="CO2299" s="311"/>
      <c r="CP2299" s="311"/>
      <c r="CQ2299" s="311"/>
      <c r="CR2299" s="311"/>
      <c r="CS2299" s="311"/>
      <c r="CT2299" s="311"/>
      <c r="CU2299" s="311"/>
      <c r="CV2299" s="311"/>
      <c r="CW2299" s="311"/>
      <c r="CX2299" s="311"/>
      <c r="CY2299" s="311"/>
    </row>
    <row r="2300" spans="1:103" s="390" customFormat="1">
      <c r="A2300" s="324" t="s">
        <v>2347</v>
      </c>
      <c r="B2300" s="324">
        <v>7447709680</v>
      </c>
      <c r="C2300" s="324">
        <v>68</v>
      </c>
      <c r="D2300" s="324">
        <v>20</v>
      </c>
      <c r="E2300" s="395">
        <v>8.8493999999999989E-2</v>
      </c>
      <c r="F2300" s="324">
        <v>0</v>
      </c>
      <c r="G2300" s="324">
        <v>3.6</v>
      </c>
      <c r="H2300" s="324">
        <v>0.9</v>
      </c>
      <c r="I2300" s="324">
        <v>3.2</v>
      </c>
      <c r="J2300" s="326">
        <v>40</v>
      </c>
      <c r="K2300" s="326">
        <v>125</v>
      </c>
      <c r="L2300" s="326">
        <v>1</v>
      </c>
      <c r="M2300" s="324">
        <v>12</v>
      </c>
      <c r="N2300" s="324">
        <v>12</v>
      </c>
      <c r="O2300" s="324">
        <v>10</v>
      </c>
      <c r="P2300" s="324">
        <v>101</v>
      </c>
      <c r="Q2300" s="324" t="s">
        <v>293</v>
      </c>
      <c r="R2300" s="324">
        <v>1</v>
      </c>
      <c r="S2300" s="324">
        <v>0</v>
      </c>
      <c r="T2300" s="324">
        <v>250</v>
      </c>
      <c r="U2300" s="324">
        <v>1.4</v>
      </c>
      <c r="V2300" s="324">
        <v>0</v>
      </c>
      <c r="W2300" s="324">
        <v>2.7754920000000006E-6</v>
      </c>
      <c r="X2300" s="324">
        <v>34.757007626096382</v>
      </c>
      <c r="Y2300" s="324">
        <v>0.72</v>
      </c>
      <c r="Z2300" s="324">
        <v>2.1</v>
      </c>
      <c r="AA2300" s="324">
        <v>2.7754920000000006E-6</v>
      </c>
      <c r="AB2300" s="324">
        <v>34.757007626096382</v>
      </c>
      <c r="AC2300" s="324">
        <v>0.72</v>
      </c>
      <c r="AD2300" s="324">
        <v>2.1</v>
      </c>
      <c r="AE2300" s="324">
        <v>2.7754920000000006E-6</v>
      </c>
      <c r="AF2300" s="324">
        <v>34.757007626096382</v>
      </c>
      <c r="AG2300" s="324">
        <v>0.72</v>
      </c>
      <c r="AH2300" s="324">
        <v>2.1</v>
      </c>
      <c r="AI2300" s="324">
        <v>0</v>
      </c>
      <c r="AJ2300" s="324">
        <v>0</v>
      </c>
      <c r="AK2300" s="324">
        <v>0</v>
      </c>
      <c r="AL2300" s="324">
        <v>0</v>
      </c>
      <c r="AM2300" s="396">
        <v>0</v>
      </c>
      <c r="AN2300" s="324">
        <v>0</v>
      </c>
      <c r="AO2300" s="324">
        <v>1000000000</v>
      </c>
      <c r="AP2300" s="324">
        <v>0</v>
      </c>
      <c r="AQ2300" s="324">
        <v>0</v>
      </c>
      <c r="AR2300" s="324">
        <v>0</v>
      </c>
      <c r="AS2300" s="324">
        <v>7447709680</v>
      </c>
      <c r="AT2300" s="324">
        <v>0</v>
      </c>
      <c r="AU2300" s="324">
        <v>0</v>
      </c>
      <c r="AV2300" s="324">
        <v>0</v>
      </c>
      <c r="AW2300" s="311"/>
      <c r="AX2300" s="311"/>
      <c r="AY2300" s="311"/>
      <c r="AZ2300" s="311"/>
      <c r="BA2300" s="311"/>
      <c r="BB2300" s="311"/>
      <c r="BC2300" s="311"/>
      <c r="BD2300" s="311"/>
      <c r="BE2300" s="311"/>
      <c r="BF2300" s="311"/>
      <c r="BG2300" s="311"/>
      <c r="BH2300" s="311"/>
      <c r="BI2300" s="311"/>
      <c r="BJ2300" s="311"/>
      <c r="BK2300" s="311"/>
      <c r="BL2300" s="311"/>
      <c r="BM2300" s="311"/>
      <c r="BN2300" s="311"/>
      <c r="BO2300" s="311"/>
      <c r="BP2300" s="311"/>
      <c r="BQ2300" s="311"/>
      <c r="BR2300" s="311"/>
      <c r="BS2300" s="311"/>
      <c r="BT2300" s="311"/>
      <c r="BU2300" s="311"/>
      <c r="BV2300" s="311"/>
      <c r="BW2300" s="311"/>
      <c r="BX2300" s="311"/>
      <c r="BY2300" s="311"/>
      <c r="BZ2300" s="311"/>
      <c r="CA2300" s="311"/>
      <c r="CB2300" s="311"/>
      <c r="CC2300" s="311"/>
      <c r="CD2300" s="311"/>
      <c r="CE2300" s="311"/>
      <c r="CF2300" s="311"/>
      <c r="CG2300" s="311"/>
      <c r="CH2300" s="311"/>
      <c r="CI2300" s="311"/>
      <c r="CJ2300" s="311"/>
      <c r="CK2300" s="311"/>
      <c r="CL2300" s="311"/>
      <c r="CM2300" s="311"/>
      <c r="CN2300" s="311"/>
      <c r="CO2300" s="311"/>
      <c r="CP2300" s="311"/>
      <c r="CQ2300" s="311"/>
      <c r="CR2300" s="311"/>
      <c r="CS2300" s="311"/>
      <c r="CT2300" s="311"/>
      <c r="CU2300" s="311"/>
      <c r="CV2300" s="311"/>
      <c r="CW2300" s="311"/>
      <c r="CX2300" s="311"/>
      <c r="CY2300" s="311"/>
    </row>
    <row r="2301" spans="1:103" s="390" customFormat="1">
      <c r="A2301" s="324" t="s">
        <v>2347</v>
      </c>
      <c r="B2301" s="324">
        <v>7447709101</v>
      </c>
      <c r="C2301" s="324">
        <v>100</v>
      </c>
      <c r="D2301" s="324">
        <v>20</v>
      </c>
      <c r="E2301" s="395">
        <v>0.11000000000000001</v>
      </c>
      <c r="F2301" s="324">
        <v>0</v>
      </c>
      <c r="G2301" s="324">
        <v>3.1</v>
      </c>
      <c r="H2301" s="324">
        <v>0.9</v>
      </c>
      <c r="I2301" s="324">
        <v>2.5</v>
      </c>
      <c r="J2301" s="326">
        <v>40</v>
      </c>
      <c r="K2301" s="326">
        <v>125</v>
      </c>
      <c r="L2301" s="326">
        <v>1</v>
      </c>
      <c r="M2301" s="324">
        <v>12</v>
      </c>
      <c r="N2301" s="324">
        <v>12</v>
      </c>
      <c r="O2301" s="324">
        <v>10</v>
      </c>
      <c r="P2301" s="324">
        <v>101</v>
      </c>
      <c r="Q2301" s="324" t="s">
        <v>293</v>
      </c>
      <c r="R2301" s="324">
        <v>1</v>
      </c>
      <c r="S2301" s="324">
        <v>0</v>
      </c>
      <c r="T2301" s="324">
        <v>250</v>
      </c>
      <c r="U2301" s="324">
        <v>1.4</v>
      </c>
      <c r="V2301" s="324">
        <v>0</v>
      </c>
      <c r="W2301" s="324">
        <v>2.7754920000000006E-6</v>
      </c>
      <c r="X2301" s="324">
        <v>42.474387944069726</v>
      </c>
      <c r="Y2301" s="324">
        <v>0.72</v>
      </c>
      <c r="Z2301" s="324">
        <v>2.1</v>
      </c>
      <c r="AA2301" s="324">
        <v>2.7754920000000006E-6</v>
      </c>
      <c r="AB2301" s="324">
        <v>42.474387944069726</v>
      </c>
      <c r="AC2301" s="324">
        <v>0.72</v>
      </c>
      <c r="AD2301" s="324">
        <v>2.1</v>
      </c>
      <c r="AE2301" s="324">
        <v>2.7754920000000006E-6</v>
      </c>
      <c r="AF2301" s="324">
        <v>42.474387944069726</v>
      </c>
      <c r="AG2301" s="324">
        <v>0.72</v>
      </c>
      <c r="AH2301" s="324">
        <v>2.1</v>
      </c>
      <c r="AI2301" s="324">
        <v>0</v>
      </c>
      <c r="AJ2301" s="324">
        <v>0</v>
      </c>
      <c r="AK2301" s="324">
        <v>0</v>
      </c>
      <c r="AL2301" s="324">
        <v>0</v>
      </c>
      <c r="AM2301" s="396">
        <v>0</v>
      </c>
      <c r="AN2301" s="324">
        <v>0</v>
      </c>
      <c r="AO2301" s="324">
        <v>1000000000</v>
      </c>
      <c r="AP2301" s="324">
        <v>0</v>
      </c>
      <c r="AQ2301" s="324">
        <v>0</v>
      </c>
      <c r="AR2301" s="324">
        <v>0</v>
      </c>
      <c r="AS2301" s="324">
        <v>7447709101</v>
      </c>
      <c r="AT2301" s="324">
        <v>0</v>
      </c>
      <c r="AU2301" s="324">
        <v>0</v>
      </c>
      <c r="AV2301" s="324">
        <v>0</v>
      </c>
      <c r="AW2301" s="311"/>
      <c r="AX2301" s="311"/>
      <c r="AY2301" s="311"/>
      <c r="AZ2301" s="311"/>
      <c r="BA2301" s="311"/>
      <c r="BB2301" s="311"/>
      <c r="BC2301" s="311"/>
      <c r="BD2301" s="311"/>
      <c r="BE2301" s="311"/>
      <c r="BF2301" s="311"/>
      <c r="BG2301" s="311"/>
      <c r="BH2301" s="311"/>
      <c r="BI2301" s="311"/>
      <c r="BJ2301" s="311"/>
      <c r="BK2301" s="311"/>
      <c r="BL2301" s="311"/>
      <c r="BM2301" s="311"/>
      <c r="BN2301" s="311"/>
      <c r="BO2301" s="311"/>
      <c r="BP2301" s="311"/>
      <c r="BQ2301" s="311"/>
      <c r="BR2301" s="311"/>
      <c r="BS2301" s="311"/>
      <c r="BT2301" s="311"/>
      <c r="BU2301" s="311"/>
      <c r="BV2301" s="311"/>
      <c r="BW2301" s="311"/>
      <c r="BX2301" s="311"/>
      <c r="BY2301" s="311"/>
      <c r="BZ2301" s="311"/>
      <c r="CA2301" s="311"/>
      <c r="CB2301" s="311"/>
      <c r="CC2301" s="311"/>
      <c r="CD2301" s="311"/>
      <c r="CE2301" s="311"/>
      <c r="CF2301" s="311"/>
      <c r="CG2301" s="311"/>
      <c r="CH2301" s="311"/>
      <c r="CI2301" s="311"/>
      <c r="CJ2301" s="311"/>
      <c r="CK2301" s="311"/>
      <c r="CL2301" s="311"/>
      <c r="CM2301" s="311"/>
      <c r="CN2301" s="311"/>
      <c r="CO2301" s="311"/>
      <c r="CP2301" s="311"/>
      <c r="CQ2301" s="311"/>
      <c r="CR2301" s="311"/>
      <c r="CS2301" s="311"/>
      <c r="CT2301" s="311"/>
      <c r="CU2301" s="311"/>
      <c r="CV2301" s="311"/>
      <c r="CW2301" s="311"/>
      <c r="CX2301" s="311"/>
      <c r="CY2301" s="311"/>
    </row>
    <row r="2302" spans="1:103" s="390" customFormat="1">
      <c r="A2302" s="324" t="s">
        <v>2347</v>
      </c>
      <c r="B2302" s="324">
        <v>7447709151</v>
      </c>
      <c r="C2302" s="324">
        <v>150</v>
      </c>
      <c r="D2302" s="324">
        <v>20</v>
      </c>
      <c r="E2302" s="395">
        <v>0.19932</v>
      </c>
      <c r="F2302" s="324">
        <v>0</v>
      </c>
      <c r="G2302" s="324">
        <v>2.7</v>
      </c>
      <c r="H2302" s="324">
        <v>0.9</v>
      </c>
      <c r="I2302" s="324">
        <v>2.1</v>
      </c>
      <c r="J2302" s="326">
        <v>40</v>
      </c>
      <c r="K2302" s="326">
        <v>125</v>
      </c>
      <c r="L2302" s="326">
        <v>1</v>
      </c>
      <c r="M2302" s="324">
        <v>12</v>
      </c>
      <c r="N2302" s="324">
        <v>12</v>
      </c>
      <c r="O2302" s="324">
        <v>10</v>
      </c>
      <c r="P2302" s="324">
        <v>101</v>
      </c>
      <c r="Q2302" s="324" t="s">
        <v>293</v>
      </c>
      <c r="R2302" s="324">
        <v>1</v>
      </c>
      <c r="S2302" s="324">
        <v>0</v>
      </c>
      <c r="T2302" s="324">
        <v>250</v>
      </c>
      <c r="U2302" s="324">
        <v>1.4</v>
      </c>
      <c r="V2302" s="324">
        <v>0</v>
      </c>
      <c r="W2302" s="324">
        <v>2.7754920000000006E-6</v>
      </c>
      <c r="X2302" s="324">
        <v>51.994509379809493</v>
      </c>
      <c r="Y2302" s="324">
        <v>0.72</v>
      </c>
      <c r="Z2302" s="324">
        <v>2.1</v>
      </c>
      <c r="AA2302" s="324">
        <v>2.7754920000000006E-6</v>
      </c>
      <c r="AB2302" s="324">
        <v>51.994509379809493</v>
      </c>
      <c r="AC2302" s="324">
        <v>0.72</v>
      </c>
      <c r="AD2302" s="324">
        <v>2.1</v>
      </c>
      <c r="AE2302" s="324">
        <v>2.7754920000000006E-6</v>
      </c>
      <c r="AF2302" s="324">
        <v>51.994509379809493</v>
      </c>
      <c r="AG2302" s="324">
        <v>0.72</v>
      </c>
      <c r="AH2302" s="324">
        <v>2.1</v>
      </c>
      <c r="AI2302" s="324">
        <v>0</v>
      </c>
      <c r="AJ2302" s="324">
        <v>0</v>
      </c>
      <c r="AK2302" s="324">
        <v>0</v>
      </c>
      <c r="AL2302" s="324">
        <v>0</v>
      </c>
      <c r="AM2302" s="396">
        <v>0</v>
      </c>
      <c r="AN2302" s="324">
        <v>0</v>
      </c>
      <c r="AO2302" s="324">
        <v>1000000000</v>
      </c>
      <c r="AP2302" s="324">
        <v>0</v>
      </c>
      <c r="AQ2302" s="324">
        <v>0</v>
      </c>
      <c r="AR2302" s="324">
        <v>0</v>
      </c>
      <c r="AS2302" s="324">
        <v>7447709151</v>
      </c>
      <c r="AT2302" s="324">
        <v>0</v>
      </c>
      <c r="AU2302" s="324">
        <v>0</v>
      </c>
      <c r="AV2302" s="324">
        <v>0</v>
      </c>
      <c r="AW2302" s="311"/>
      <c r="AX2302" s="311"/>
      <c r="AY2302" s="311"/>
      <c r="AZ2302" s="311"/>
      <c r="BA2302" s="311"/>
      <c r="BB2302" s="311"/>
      <c r="BC2302" s="311"/>
      <c r="BD2302" s="311"/>
      <c r="BE2302" s="311"/>
      <c r="BF2302" s="311"/>
      <c r="BG2302" s="311"/>
      <c r="BH2302" s="311"/>
      <c r="BI2302" s="311"/>
      <c r="BJ2302" s="311"/>
      <c r="BK2302" s="311"/>
      <c r="BL2302" s="311"/>
      <c r="BM2302" s="311"/>
      <c r="BN2302" s="311"/>
      <c r="BO2302" s="311"/>
      <c r="BP2302" s="311"/>
      <c r="BQ2302" s="311"/>
      <c r="BR2302" s="311"/>
      <c r="BS2302" s="311"/>
      <c r="BT2302" s="311"/>
      <c r="BU2302" s="311"/>
      <c r="BV2302" s="311"/>
      <c r="BW2302" s="311"/>
      <c r="BX2302" s="311"/>
      <c r="BY2302" s="311"/>
      <c r="BZ2302" s="311"/>
      <c r="CA2302" s="311"/>
      <c r="CB2302" s="311"/>
      <c r="CC2302" s="311"/>
      <c r="CD2302" s="311"/>
      <c r="CE2302" s="311"/>
      <c r="CF2302" s="311"/>
      <c r="CG2302" s="311"/>
      <c r="CH2302" s="311"/>
      <c r="CI2302" s="311"/>
      <c r="CJ2302" s="311"/>
      <c r="CK2302" s="311"/>
      <c r="CL2302" s="311"/>
      <c r="CM2302" s="311"/>
      <c r="CN2302" s="311"/>
      <c r="CO2302" s="311"/>
      <c r="CP2302" s="311"/>
      <c r="CQ2302" s="311"/>
      <c r="CR2302" s="311"/>
      <c r="CS2302" s="311"/>
      <c r="CT2302" s="311"/>
      <c r="CU2302" s="311"/>
      <c r="CV2302" s="311"/>
      <c r="CW2302" s="311"/>
      <c r="CX2302" s="311"/>
      <c r="CY2302" s="311"/>
    </row>
    <row r="2303" spans="1:103" s="390" customFormat="1">
      <c r="A2303" s="324" t="s">
        <v>2347</v>
      </c>
      <c r="B2303" s="324">
        <v>7447709221</v>
      </c>
      <c r="C2303" s="324">
        <v>220</v>
      </c>
      <c r="D2303" s="324">
        <v>20</v>
      </c>
      <c r="E2303" s="395">
        <v>0.29915000000000003</v>
      </c>
      <c r="F2303" s="324">
        <v>0</v>
      </c>
      <c r="G2303" s="324">
        <v>2.2000000000000002</v>
      </c>
      <c r="H2303" s="324">
        <v>0.9</v>
      </c>
      <c r="I2303" s="324">
        <v>1.8</v>
      </c>
      <c r="J2303" s="326">
        <v>40</v>
      </c>
      <c r="K2303" s="326">
        <v>125</v>
      </c>
      <c r="L2303" s="326">
        <v>1</v>
      </c>
      <c r="M2303" s="324">
        <v>12</v>
      </c>
      <c r="N2303" s="324">
        <v>12</v>
      </c>
      <c r="O2303" s="324">
        <v>10</v>
      </c>
      <c r="P2303" s="324">
        <v>101</v>
      </c>
      <c r="Q2303" s="324" t="s">
        <v>293</v>
      </c>
      <c r="R2303" s="324">
        <v>1</v>
      </c>
      <c r="S2303" s="324">
        <v>0</v>
      </c>
      <c r="T2303" s="324">
        <v>250</v>
      </c>
      <c r="U2303" s="324">
        <v>1.4</v>
      </c>
      <c r="V2303" s="324">
        <v>0</v>
      </c>
      <c r="W2303" s="324">
        <v>2.7754920000000006E-6</v>
      </c>
      <c r="X2303" s="324">
        <v>62.004667260408326</v>
      </c>
      <c r="Y2303" s="324">
        <v>0.72</v>
      </c>
      <c r="Z2303" s="324">
        <v>2.1</v>
      </c>
      <c r="AA2303" s="324">
        <v>2.7754920000000006E-6</v>
      </c>
      <c r="AB2303" s="324">
        <v>62.004667260408326</v>
      </c>
      <c r="AC2303" s="324">
        <v>0.72</v>
      </c>
      <c r="AD2303" s="324">
        <v>2.1</v>
      </c>
      <c r="AE2303" s="324">
        <v>2.7754920000000006E-6</v>
      </c>
      <c r="AF2303" s="324">
        <v>62.004667260408326</v>
      </c>
      <c r="AG2303" s="324">
        <v>0.72</v>
      </c>
      <c r="AH2303" s="324">
        <v>2.1</v>
      </c>
      <c r="AI2303" s="324">
        <v>0</v>
      </c>
      <c r="AJ2303" s="324">
        <v>0</v>
      </c>
      <c r="AK2303" s="324">
        <v>0</v>
      </c>
      <c r="AL2303" s="324">
        <v>0</v>
      </c>
      <c r="AM2303" s="396">
        <v>0</v>
      </c>
      <c r="AN2303" s="324">
        <v>0</v>
      </c>
      <c r="AO2303" s="324">
        <v>1000000000</v>
      </c>
      <c r="AP2303" s="324">
        <v>0</v>
      </c>
      <c r="AQ2303" s="324">
        <v>0</v>
      </c>
      <c r="AR2303" s="324">
        <v>0</v>
      </c>
      <c r="AS2303" s="324">
        <v>7447709221</v>
      </c>
      <c r="AT2303" s="324">
        <v>0</v>
      </c>
      <c r="AU2303" s="324">
        <v>0</v>
      </c>
      <c r="AV2303" s="324">
        <v>0</v>
      </c>
      <c r="AW2303" s="311"/>
      <c r="AX2303" s="311"/>
      <c r="AY2303" s="311"/>
      <c r="AZ2303" s="311"/>
      <c r="BA2303" s="311"/>
      <c r="BB2303" s="311"/>
      <c r="BC2303" s="311"/>
      <c r="BD2303" s="311"/>
      <c r="BE2303" s="311"/>
      <c r="BF2303" s="311"/>
      <c r="BG2303" s="311"/>
      <c r="BH2303" s="311"/>
      <c r="BI2303" s="311"/>
      <c r="BJ2303" s="311"/>
      <c r="BK2303" s="311"/>
      <c r="BL2303" s="311"/>
      <c r="BM2303" s="311"/>
      <c r="BN2303" s="311"/>
      <c r="BO2303" s="311"/>
      <c r="BP2303" s="311"/>
      <c r="BQ2303" s="311"/>
      <c r="BR2303" s="311"/>
      <c r="BS2303" s="311"/>
      <c r="BT2303" s="311"/>
      <c r="BU2303" s="311"/>
      <c r="BV2303" s="311"/>
      <c r="BW2303" s="311"/>
      <c r="BX2303" s="311"/>
      <c r="BY2303" s="311"/>
      <c r="BZ2303" s="311"/>
      <c r="CA2303" s="311"/>
      <c r="CB2303" s="311"/>
      <c r="CC2303" s="311"/>
      <c r="CD2303" s="311"/>
      <c r="CE2303" s="311"/>
      <c r="CF2303" s="311"/>
      <c r="CG2303" s="311"/>
      <c r="CH2303" s="311"/>
      <c r="CI2303" s="311"/>
      <c r="CJ2303" s="311"/>
      <c r="CK2303" s="311"/>
      <c r="CL2303" s="311"/>
      <c r="CM2303" s="311"/>
      <c r="CN2303" s="311"/>
      <c r="CO2303" s="311"/>
      <c r="CP2303" s="311"/>
      <c r="CQ2303" s="311"/>
      <c r="CR2303" s="311"/>
      <c r="CS2303" s="311"/>
      <c r="CT2303" s="311"/>
      <c r="CU2303" s="311"/>
      <c r="CV2303" s="311"/>
      <c r="CW2303" s="311"/>
      <c r="CX2303" s="311"/>
      <c r="CY2303" s="311"/>
    </row>
    <row r="2304" spans="1:103" s="390" customFormat="1">
      <c r="A2304" s="324" t="s">
        <v>2347</v>
      </c>
      <c r="B2304" s="324">
        <v>7447709271</v>
      </c>
      <c r="C2304" s="324">
        <v>270</v>
      </c>
      <c r="D2304" s="324">
        <v>20</v>
      </c>
      <c r="E2304" s="395">
        <v>0.32984000000000002</v>
      </c>
      <c r="F2304" s="324">
        <v>0</v>
      </c>
      <c r="G2304" s="324">
        <v>2.1</v>
      </c>
      <c r="H2304" s="324">
        <v>0.9</v>
      </c>
      <c r="I2304" s="324">
        <v>1.6</v>
      </c>
      <c r="J2304" s="326">
        <v>40</v>
      </c>
      <c r="K2304" s="326">
        <v>125</v>
      </c>
      <c r="L2304" s="326">
        <v>1</v>
      </c>
      <c r="M2304" s="324">
        <v>12</v>
      </c>
      <c r="N2304" s="324">
        <v>12</v>
      </c>
      <c r="O2304" s="324">
        <v>10</v>
      </c>
      <c r="P2304" s="324">
        <v>101</v>
      </c>
      <c r="Q2304" s="324" t="s">
        <v>293</v>
      </c>
      <c r="R2304" s="324">
        <v>1</v>
      </c>
      <c r="S2304" s="324">
        <v>0</v>
      </c>
      <c r="T2304" s="324">
        <v>250</v>
      </c>
      <c r="U2304" s="324">
        <v>1.4</v>
      </c>
      <c r="V2304" s="324">
        <v>0</v>
      </c>
      <c r="W2304" s="324">
        <v>2.7754920000000006E-6</v>
      </c>
      <c r="X2304" s="324">
        <v>68.423026629228289</v>
      </c>
      <c r="Y2304" s="324">
        <v>0.72</v>
      </c>
      <c r="Z2304" s="324">
        <v>2.1</v>
      </c>
      <c r="AA2304" s="324">
        <v>2.7754920000000006E-6</v>
      </c>
      <c r="AB2304" s="324">
        <v>68.423026629228289</v>
      </c>
      <c r="AC2304" s="324">
        <v>0.72</v>
      </c>
      <c r="AD2304" s="324">
        <v>2.1</v>
      </c>
      <c r="AE2304" s="324">
        <v>2.7754920000000006E-6</v>
      </c>
      <c r="AF2304" s="324">
        <v>68.423026629228289</v>
      </c>
      <c r="AG2304" s="324">
        <v>0.72</v>
      </c>
      <c r="AH2304" s="324">
        <v>2.1</v>
      </c>
      <c r="AI2304" s="324">
        <v>0</v>
      </c>
      <c r="AJ2304" s="324">
        <v>0</v>
      </c>
      <c r="AK2304" s="324">
        <v>0</v>
      </c>
      <c r="AL2304" s="324">
        <v>0</v>
      </c>
      <c r="AM2304" s="396">
        <v>0</v>
      </c>
      <c r="AN2304" s="324">
        <v>0</v>
      </c>
      <c r="AO2304" s="324">
        <v>1000000000</v>
      </c>
      <c r="AP2304" s="324">
        <v>0</v>
      </c>
      <c r="AQ2304" s="324">
        <v>0</v>
      </c>
      <c r="AR2304" s="324">
        <v>0</v>
      </c>
      <c r="AS2304" s="324">
        <v>7447709271</v>
      </c>
      <c r="AT2304" s="324">
        <v>0</v>
      </c>
      <c r="AU2304" s="324">
        <v>0</v>
      </c>
      <c r="AV2304" s="324">
        <v>0</v>
      </c>
      <c r="AW2304" s="311"/>
      <c r="AX2304" s="311"/>
      <c r="AY2304" s="311"/>
      <c r="AZ2304" s="311"/>
      <c r="BA2304" s="311"/>
      <c r="BB2304" s="311"/>
      <c r="BC2304" s="311"/>
      <c r="BD2304" s="311"/>
      <c r="BE2304" s="311"/>
      <c r="BF2304" s="311"/>
      <c r="BG2304" s="311"/>
      <c r="BH2304" s="311"/>
      <c r="BI2304" s="311"/>
      <c r="BJ2304" s="311"/>
      <c r="BK2304" s="311"/>
      <c r="BL2304" s="311"/>
      <c r="BM2304" s="311"/>
      <c r="BN2304" s="311"/>
      <c r="BO2304" s="311"/>
      <c r="BP2304" s="311"/>
      <c r="BQ2304" s="311"/>
      <c r="BR2304" s="311"/>
      <c r="BS2304" s="311"/>
      <c r="BT2304" s="311"/>
      <c r="BU2304" s="311"/>
      <c r="BV2304" s="311"/>
      <c r="BW2304" s="311"/>
      <c r="BX2304" s="311"/>
      <c r="BY2304" s="311"/>
      <c r="BZ2304" s="311"/>
      <c r="CA2304" s="311"/>
      <c r="CB2304" s="311"/>
      <c r="CC2304" s="311"/>
      <c r="CD2304" s="311"/>
      <c r="CE2304" s="311"/>
      <c r="CF2304" s="311"/>
      <c r="CG2304" s="311"/>
      <c r="CH2304" s="311"/>
      <c r="CI2304" s="311"/>
      <c r="CJ2304" s="311"/>
      <c r="CK2304" s="311"/>
      <c r="CL2304" s="311"/>
      <c r="CM2304" s="311"/>
      <c r="CN2304" s="311"/>
      <c r="CO2304" s="311"/>
      <c r="CP2304" s="311"/>
      <c r="CQ2304" s="311"/>
      <c r="CR2304" s="311"/>
      <c r="CS2304" s="311"/>
      <c r="CT2304" s="311"/>
      <c r="CU2304" s="311"/>
      <c r="CV2304" s="311"/>
      <c r="CW2304" s="311"/>
      <c r="CX2304" s="311"/>
      <c r="CY2304" s="311"/>
    </row>
    <row r="2305" spans="1:103" s="390" customFormat="1">
      <c r="A2305" s="324" t="s">
        <v>2347</v>
      </c>
      <c r="B2305" s="324">
        <v>7447709331</v>
      </c>
      <c r="C2305" s="324">
        <v>330</v>
      </c>
      <c r="D2305" s="324">
        <v>20</v>
      </c>
      <c r="E2305" s="395">
        <v>0.42833999999999994</v>
      </c>
      <c r="F2305" s="324">
        <v>0</v>
      </c>
      <c r="G2305" s="324">
        <v>1.7</v>
      </c>
      <c r="H2305" s="324">
        <v>0.9</v>
      </c>
      <c r="I2305" s="324">
        <v>1.5</v>
      </c>
      <c r="J2305" s="326">
        <v>40</v>
      </c>
      <c r="K2305" s="326">
        <v>125</v>
      </c>
      <c r="L2305" s="326">
        <v>1</v>
      </c>
      <c r="M2305" s="324">
        <v>12</v>
      </c>
      <c r="N2305" s="324">
        <v>12</v>
      </c>
      <c r="O2305" s="324">
        <v>10</v>
      </c>
      <c r="P2305" s="324">
        <v>101</v>
      </c>
      <c r="Q2305" s="324" t="s">
        <v>293</v>
      </c>
      <c r="R2305" s="324">
        <v>1</v>
      </c>
      <c r="S2305" s="324">
        <v>0</v>
      </c>
      <c r="T2305" s="324">
        <v>250</v>
      </c>
      <c r="U2305" s="324">
        <v>1.4</v>
      </c>
      <c r="V2305" s="324">
        <v>0</v>
      </c>
      <c r="W2305" s="324">
        <v>2.7754920000000006E-6</v>
      </c>
      <c r="X2305" s="324">
        <v>74.825181167635606</v>
      </c>
      <c r="Y2305" s="324">
        <v>0.72</v>
      </c>
      <c r="Z2305" s="324">
        <v>2.1</v>
      </c>
      <c r="AA2305" s="324">
        <v>2.7754920000000006E-6</v>
      </c>
      <c r="AB2305" s="324">
        <v>74.825181167635606</v>
      </c>
      <c r="AC2305" s="324">
        <v>0.72</v>
      </c>
      <c r="AD2305" s="324">
        <v>2.1</v>
      </c>
      <c r="AE2305" s="324">
        <v>2.7754920000000006E-6</v>
      </c>
      <c r="AF2305" s="324">
        <v>74.825181167635606</v>
      </c>
      <c r="AG2305" s="324">
        <v>0.72</v>
      </c>
      <c r="AH2305" s="324">
        <v>2.1</v>
      </c>
      <c r="AI2305" s="324">
        <v>0</v>
      </c>
      <c r="AJ2305" s="324">
        <v>0</v>
      </c>
      <c r="AK2305" s="324">
        <v>0</v>
      </c>
      <c r="AL2305" s="324">
        <v>0</v>
      </c>
      <c r="AM2305" s="396">
        <v>0</v>
      </c>
      <c r="AN2305" s="324">
        <v>0</v>
      </c>
      <c r="AO2305" s="324">
        <v>1000000000</v>
      </c>
      <c r="AP2305" s="324">
        <v>0</v>
      </c>
      <c r="AQ2305" s="324">
        <v>0</v>
      </c>
      <c r="AR2305" s="324">
        <v>0</v>
      </c>
      <c r="AS2305" s="324">
        <v>7447709331</v>
      </c>
      <c r="AT2305" s="324">
        <v>0</v>
      </c>
      <c r="AU2305" s="324">
        <v>0</v>
      </c>
      <c r="AV2305" s="324">
        <v>0</v>
      </c>
      <c r="AW2305" s="311"/>
      <c r="AX2305" s="311"/>
      <c r="AY2305" s="311"/>
      <c r="AZ2305" s="311"/>
      <c r="BA2305" s="311"/>
      <c r="BB2305" s="311"/>
      <c r="BC2305" s="311"/>
      <c r="BD2305" s="311"/>
      <c r="BE2305" s="311"/>
      <c r="BF2305" s="311"/>
      <c r="BG2305" s="311"/>
      <c r="BH2305" s="311"/>
      <c r="BI2305" s="311"/>
      <c r="BJ2305" s="311"/>
      <c r="BK2305" s="311"/>
      <c r="BL2305" s="311"/>
      <c r="BM2305" s="311"/>
      <c r="BN2305" s="311"/>
      <c r="BO2305" s="311"/>
      <c r="BP2305" s="311"/>
      <c r="BQ2305" s="311"/>
      <c r="BR2305" s="311"/>
      <c r="BS2305" s="311"/>
      <c r="BT2305" s="311"/>
      <c r="BU2305" s="311"/>
      <c r="BV2305" s="311"/>
      <c r="BW2305" s="311"/>
      <c r="BX2305" s="311"/>
      <c r="BY2305" s="311"/>
      <c r="BZ2305" s="311"/>
      <c r="CA2305" s="311"/>
      <c r="CB2305" s="311"/>
      <c r="CC2305" s="311"/>
      <c r="CD2305" s="311"/>
      <c r="CE2305" s="311"/>
      <c r="CF2305" s="311"/>
      <c r="CG2305" s="311"/>
      <c r="CH2305" s="311"/>
      <c r="CI2305" s="311"/>
      <c r="CJ2305" s="311"/>
      <c r="CK2305" s="311"/>
      <c r="CL2305" s="311"/>
      <c r="CM2305" s="311"/>
      <c r="CN2305" s="311"/>
      <c r="CO2305" s="311"/>
      <c r="CP2305" s="311"/>
      <c r="CQ2305" s="311"/>
      <c r="CR2305" s="311"/>
      <c r="CS2305" s="311"/>
      <c r="CT2305" s="311"/>
      <c r="CU2305" s="311"/>
      <c r="CV2305" s="311"/>
      <c r="CW2305" s="311"/>
      <c r="CX2305" s="311"/>
      <c r="CY2305" s="311"/>
    </row>
    <row r="2306" spans="1:103" s="390" customFormat="1">
      <c r="A2306" s="324" t="s">
        <v>2347</v>
      </c>
      <c r="B2306" s="324">
        <v>7447709471</v>
      </c>
      <c r="C2306" s="324">
        <v>470</v>
      </c>
      <c r="D2306" s="324">
        <v>20</v>
      </c>
      <c r="E2306" s="395">
        <v>0.55935999999999997</v>
      </c>
      <c r="F2306" s="324">
        <v>0</v>
      </c>
      <c r="G2306" s="324">
        <v>1.5</v>
      </c>
      <c r="H2306" s="324">
        <v>0.9</v>
      </c>
      <c r="I2306" s="324">
        <v>1.4</v>
      </c>
      <c r="J2306" s="326">
        <v>40</v>
      </c>
      <c r="K2306" s="326">
        <v>125</v>
      </c>
      <c r="L2306" s="326">
        <v>1</v>
      </c>
      <c r="M2306" s="324">
        <v>12</v>
      </c>
      <c r="N2306" s="324">
        <v>12</v>
      </c>
      <c r="O2306" s="324">
        <v>10</v>
      </c>
      <c r="P2306" s="324">
        <v>101</v>
      </c>
      <c r="Q2306" s="324" t="s">
        <v>293</v>
      </c>
      <c r="R2306" s="324">
        <v>1</v>
      </c>
      <c r="S2306" s="324">
        <v>0</v>
      </c>
      <c r="T2306" s="324">
        <v>250</v>
      </c>
      <c r="U2306" s="324">
        <v>1.4</v>
      </c>
      <c r="V2306" s="324">
        <v>0</v>
      </c>
      <c r="W2306" s="324">
        <v>2.7754920000000006E-6</v>
      </c>
      <c r="X2306" s="324">
        <v>91.44324681894237</v>
      </c>
      <c r="Y2306" s="324">
        <v>0.72</v>
      </c>
      <c r="Z2306" s="324">
        <v>2.1</v>
      </c>
      <c r="AA2306" s="324">
        <v>2.7754920000000006E-6</v>
      </c>
      <c r="AB2306" s="324">
        <v>91.44324681894237</v>
      </c>
      <c r="AC2306" s="324">
        <v>0.72</v>
      </c>
      <c r="AD2306" s="324">
        <v>2.1</v>
      </c>
      <c r="AE2306" s="324">
        <v>2.7754920000000006E-6</v>
      </c>
      <c r="AF2306" s="324">
        <v>91.44324681894237</v>
      </c>
      <c r="AG2306" s="324">
        <v>0.72</v>
      </c>
      <c r="AH2306" s="324">
        <v>2.1</v>
      </c>
      <c r="AI2306" s="324">
        <v>0</v>
      </c>
      <c r="AJ2306" s="324">
        <v>0</v>
      </c>
      <c r="AK2306" s="324">
        <v>0</v>
      </c>
      <c r="AL2306" s="324">
        <v>0</v>
      </c>
      <c r="AM2306" s="396">
        <v>0</v>
      </c>
      <c r="AN2306" s="324">
        <v>0</v>
      </c>
      <c r="AO2306" s="324">
        <v>1000000000</v>
      </c>
      <c r="AP2306" s="324">
        <v>0</v>
      </c>
      <c r="AQ2306" s="324">
        <v>0</v>
      </c>
      <c r="AR2306" s="324">
        <v>0</v>
      </c>
      <c r="AS2306" s="324">
        <v>7447709471</v>
      </c>
      <c r="AT2306" s="324">
        <v>0</v>
      </c>
      <c r="AU2306" s="324">
        <v>0</v>
      </c>
      <c r="AV2306" s="324">
        <v>0</v>
      </c>
      <c r="AW2306" s="311"/>
      <c r="AX2306" s="311"/>
      <c r="AY2306" s="311"/>
      <c r="AZ2306" s="311"/>
      <c r="BA2306" s="311"/>
      <c r="BB2306" s="311"/>
      <c r="BC2306" s="311"/>
      <c r="BD2306" s="311"/>
      <c r="BE2306" s="311"/>
      <c r="BF2306" s="311"/>
      <c r="BG2306" s="311"/>
      <c r="BH2306" s="311"/>
      <c r="BI2306" s="311"/>
      <c r="BJ2306" s="311"/>
      <c r="BK2306" s="311"/>
      <c r="BL2306" s="311"/>
      <c r="BM2306" s="311"/>
      <c r="BN2306" s="311"/>
      <c r="BO2306" s="311"/>
      <c r="BP2306" s="311"/>
      <c r="BQ2306" s="311"/>
      <c r="BR2306" s="311"/>
      <c r="BS2306" s="311"/>
      <c r="BT2306" s="311"/>
      <c r="BU2306" s="311"/>
      <c r="BV2306" s="311"/>
      <c r="BW2306" s="311"/>
      <c r="BX2306" s="311"/>
      <c r="BY2306" s="311"/>
      <c r="BZ2306" s="311"/>
      <c r="CA2306" s="311"/>
      <c r="CB2306" s="311"/>
      <c r="CC2306" s="311"/>
      <c r="CD2306" s="311"/>
      <c r="CE2306" s="311"/>
      <c r="CF2306" s="311"/>
      <c r="CG2306" s="311"/>
      <c r="CH2306" s="311"/>
      <c r="CI2306" s="311"/>
      <c r="CJ2306" s="311"/>
      <c r="CK2306" s="311"/>
      <c r="CL2306" s="311"/>
      <c r="CM2306" s="311"/>
      <c r="CN2306" s="311"/>
      <c r="CO2306" s="311"/>
      <c r="CP2306" s="311"/>
      <c r="CQ2306" s="311"/>
      <c r="CR2306" s="311"/>
      <c r="CS2306" s="311"/>
      <c r="CT2306" s="311"/>
      <c r="CU2306" s="311"/>
      <c r="CV2306" s="311"/>
      <c r="CW2306" s="311"/>
      <c r="CX2306" s="311"/>
      <c r="CY2306" s="311"/>
    </row>
    <row r="2307" spans="1:103" s="390" customFormat="1">
      <c r="A2307" s="324" t="s">
        <v>2347</v>
      </c>
      <c r="B2307" s="324">
        <v>7447709681</v>
      </c>
      <c r="C2307" s="324">
        <v>680</v>
      </c>
      <c r="D2307" s="324">
        <v>20</v>
      </c>
      <c r="E2307" s="395">
        <v>0.82500000000000007</v>
      </c>
      <c r="F2307" s="324">
        <v>0</v>
      </c>
      <c r="G2307" s="324">
        <v>1.3</v>
      </c>
      <c r="H2307" s="324">
        <v>0.9</v>
      </c>
      <c r="I2307" s="324">
        <v>1.1000000000000001</v>
      </c>
      <c r="J2307" s="326">
        <v>40</v>
      </c>
      <c r="K2307" s="326">
        <v>125</v>
      </c>
      <c r="L2307" s="326">
        <v>1</v>
      </c>
      <c r="M2307" s="324">
        <v>12</v>
      </c>
      <c r="N2307" s="324">
        <v>12</v>
      </c>
      <c r="O2307" s="324">
        <v>10</v>
      </c>
      <c r="P2307" s="324">
        <v>101</v>
      </c>
      <c r="Q2307" s="324" t="s">
        <v>293</v>
      </c>
      <c r="R2307" s="324">
        <v>1</v>
      </c>
      <c r="S2307" s="324">
        <v>0</v>
      </c>
      <c r="T2307" s="324">
        <v>250</v>
      </c>
      <c r="U2307" s="324">
        <v>1.4</v>
      </c>
      <c r="V2307" s="324">
        <v>0</v>
      </c>
      <c r="W2307" s="324">
        <v>2.7754920000000006E-6</v>
      </c>
      <c r="X2307" s="324">
        <v>114.56220390724505</v>
      </c>
      <c r="Y2307" s="324">
        <v>0.72</v>
      </c>
      <c r="Z2307" s="324">
        <v>2.1</v>
      </c>
      <c r="AA2307" s="324">
        <v>2.7754920000000006E-6</v>
      </c>
      <c r="AB2307" s="324">
        <v>114.56220390724505</v>
      </c>
      <c r="AC2307" s="324">
        <v>0.72</v>
      </c>
      <c r="AD2307" s="324">
        <v>2.1</v>
      </c>
      <c r="AE2307" s="324">
        <v>2.7754920000000006E-6</v>
      </c>
      <c r="AF2307" s="324">
        <v>114.56220390724505</v>
      </c>
      <c r="AG2307" s="324">
        <v>0.72</v>
      </c>
      <c r="AH2307" s="324">
        <v>2.1</v>
      </c>
      <c r="AI2307" s="324">
        <v>0</v>
      </c>
      <c r="AJ2307" s="324">
        <v>0</v>
      </c>
      <c r="AK2307" s="324">
        <v>0</v>
      </c>
      <c r="AL2307" s="324">
        <v>0</v>
      </c>
      <c r="AM2307" s="396">
        <v>0</v>
      </c>
      <c r="AN2307" s="324">
        <v>0</v>
      </c>
      <c r="AO2307" s="324">
        <v>1000000000</v>
      </c>
      <c r="AP2307" s="324">
        <v>0</v>
      </c>
      <c r="AQ2307" s="324">
        <v>0</v>
      </c>
      <c r="AR2307" s="324">
        <v>0</v>
      </c>
      <c r="AS2307" s="324">
        <v>7447709681</v>
      </c>
      <c r="AT2307" s="324">
        <v>0</v>
      </c>
      <c r="AU2307" s="324">
        <v>0</v>
      </c>
      <c r="AV2307" s="324">
        <v>0</v>
      </c>
      <c r="AW2307" s="311"/>
      <c r="AX2307" s="311"/>
      <c r="AY2307" s="311"/>
      <c r="AZ2307" s="311"/>
      <c r="BA2307" s="311"/>
      <c r="BB2307" s="311"/>
      <c r="BC2307" s="311"/>
      <c r="BD2307" s="311"/>
      <c r="BE2307" s="311"/>
      <c r="BF2307" s="311"/>
      <c r="BG2307" s="311"/>
      <c r="BH2307" s="311"/>
      <c r="BI2307" s="311"/>
      <c r="BJ2307" s="311"/>
      <c r="BK2307" s="311"/>
      <c r="BL2307" s="311"/>
      <c r="BM2307" s="311"/>
      <c r="BN2307" s="311"/>
      <c r="BO2307" s="311"/>
      <c r="BP2307" s="311"/>
      <c r="BQ2307" s="311"/>
      <c r="BR2307" s="311"/>
      <c r="BS2307" s="311"/>
      <c r="BT2307" s="311"/>
      <c r="BU2307" s="311"/>
      <c r="BV2307" s="311"/>
      <c r="BW2307" s="311"/>
      <c r="BX2307" s="311"/>
      <c r="BY2307" s="311"/>
      <c r="BZ2307" s="311"/>
      <c r="CA2307" s="311"/>
      <c r="CB2307" s="311"/>
      <c r="CC2307" s="311"/>
      <c r="CD2307" s="311"/>
      <c r="CE2307" s="311"/>
      <c r="CF2307" s="311"/>
      <c r="CG2307" s="311"/>
      <c r="CH2307" s="311"/>
      <c r="CI2307" s="311"/>
      <c r="CJ2307" s="311"/>
      <c r="CK2307" s="311"/>
      <c r="CL2307" s="311"/>
      <c r="CM2307" s="311"/>
      <c r="CN2307" s="311"/>
      <c r="CO2307" s="311"/>
      <c r="CP2307" s="311"/>
      <c r="CQ2307" s="311"/>
      <c r="CR2307" s="311"/>
      <c r="CS2307" s="311"/>
      <c r="CT2307" s="311"/>
      <c r="CU2307" s="311"/>
      <c r="CV2307" s="311"/>
      <c r="CW2307" s="311"/>
      <c r="CX2307" s="311"/>
      <c r="CY2307" s="311"/>
    </row>
    <row r="2308" spans="1:103" s="390" customFormat="1">
      <c r="A2308" s="324" t="s">
        <v>2347</v>
      </c>
      <c r="B2308" s="324">
        <v>7447709821</v>
      </c>
      <c r="C2308" s="324">
        <v>820</v>
      </c>
      <c r="D2308" s="324">
        <v>20</v>
      </c>
      <c r="E2308" s="395">
        <v>1.0024499999999998</v>
      </c>
      <c r="F2308" s="324">
        <v>0</v>
      </c>
      <c r="G2308" s="324">
        <v>1.1000000000000001</v>
      </c>
      <c r="H2308" s="324">
        <v>0.9</v>
      </c>
      <c r="I2308" s="324">
        <v>0.95</v>
      </c>
      <c r="J2308" s="326">
        <v>40</v>
      </c>
      <c r="K2308" s="326">
        <v>125</v>
      </c>
      <c r="L2308" s="326">
        <v>1</v>
      </c>
      <c r="M2308" s="324">
        <v>12</v>
      </c>
      <c r="N2308" s="324">
        <v>12</v>
      </c>
      <c r="O2308" s="324">
        <v>10</v>
      </c>
      <c r="P2308" s="324">
        <v>101</v>
      </c>
      <c r="Q2308" s="324" t="s">
        <v>293</v>
      </c>
      <c r="R2308" s="324">
        <v>1</v>
      </c>
      <c r="S2308" s="324">
        <v>0</v>
      </c>
      <c r="T2308" s="324">
        <v>250</v>
      </c>
      <c r="U2308" s="324">
        <v>1.4</v>
      </c>
      <c r="V2308" s="324">
        <v>0</v>
      </c>
      <c r="W2308" s="324">
        <v>2.7754920000000006E-6</v>
      </c>
      <c r="X2308" s="324">
        <v>125.52583076668729</v>
      </c>
      <c r="Y2308" s="324">
        <v>0.72</v>
      </c>
      <c r="Z2308" s="324">
        <v>2.1</v>
      </c>
      <c r="AA2308" s="324">
        <v>2.7754920000000006E-6</v>
      </c>
      <c r="AB2308" s="324">
        <v>125.52583076668729</v>
      </c>
      <c r="AC2308" s="324">
        <v>0.72</v>
      </c>
      <c r="AD2308" s="324">
        <v>2.1</v>
      </c>
      <c r="AE2308" s="324">
        <v>2.7754920000000006E-6</v>
      </c>
      <c r="AF2308" s="324">
        <v>125.52583076668729</v>
      </c>
      <c r="AG2308" s="324">
        <v>0.72</v>
      </c>
      <c r="AH2308" s="324">
        <v>2.1</v>
      </c>
      <c r="AI2308" s="324">
        <v>0</v>
      </c>
      <c r="AJ2308" s="324">
        <v>0</v>
      </c>
      <c r="AK2308" s="324">
        <v>0</v>
      </c>
      <c r="AL2308" s="324">
        <v>0</v>
      </c>
      <c r="AM2308" s="396">
        <v>0</v>
      </c>
      <c r="AN2308" s="324">
        <v>0</v>
      </c>
      <c r="AO2308" s="324">
        <v>1000000000</v>
      </c>
      <c r="AP2308" s="324">
        <v>0</v>
      </c>
      <c r="AQ2308" s="324">
        <v>0</v>
      </c>
      <c r="AR2308" s="324">
        <v>0</v>
      </c>
      <c r="AS2308" s="324">
        <v>7447709821</v>
      </c>
      <c r="AT2308" s="324">
        <v>0</v>
      </c>
      <c r="AU2308" s="324">
        <v>0</v>
      </c>
      <c r="AV2308" s="324">
        <v>0</v>
      </c>
      <c r="AW2308" s="311"/>
      <c r="AX2308" s="311"/>
      <c r="AY2308" s="311"/>
      <c r="AZ2308" s="311"/>
      <c r="BA2308" s="311"/>
      <c r="BB2308" s="311"/>
      <c r="BC2308" s="311"/>
      <c r="BD2308" s="311"/>
      <c r="BE2308" s="311"/>
      <c r="BF2308" s="311"/>
      <c r="BG2308" s="311"/>
      <c r="BH2308" s="311"/>
      <c r="BI2308" s="311"/>
      <c r="BJ2308" s="311"/>
      <c r="BK2308" s="311"/>
      <c r="BL2308" s="311"/>
      <c r="BM2308" s="311"/>
      <c r="BN2308" s="311"/>
      <c r="BO2308" s="311"/>
      <c r="BP2308" s="311"/>
      <c r="BQ2308" s="311"/>
      <c r="BR2308" s="311"/>
      <c r="BS2308" s="311"/>
      <c r="BT2308" s="311"/>
      <c r="BU2308" s="311"/>
      <c r="BV2308" s="311"/>
      <c r="BW2308" s="311"/>
      <c r="BX2308" s="311"/>
      <c r="BY2308" s="311"/>
      <c r="BZ2308" s="311"/>
      <c r="CA2308" s="311"/>
      <c r="CB2308" s="311"/>
      <c r="CC2308" s="311"/>
      <c r="CD2308" s="311"/>
      <c r="CE2308" s="311"/>
      <c r="CF2308" s="311"/>
      <c r="CG2308" s="311"/>
      <c r="CH2308" s="311"/>
      <c r="CI2308" s="311"/>
      <c r="CJ2308" s="311"/>
      <c r="CK2308" s="311"/>
      <c r="CL2308" s="311"/>
      <c r="CM2308" s="311"/>
      <c r="CN2308" s="311"/>
      <c r="CO2308" s="311"/>
      <c r="CP2308" s="311"/>
      <c r="CQ2308" s="311"/>
      <c r="CR2308" s="311"/>
      <c r="CS2308" s="311"/>
      <c r="CT2308" s="311"/>
      <c r="CU2308" s="311"/>
      <c r="CV2308" s="311"/>
      <c r="CW2308" s="311"/>
      <c r="CX2308" s="311"/>
      <c r="CY2308" s="311"/>
    </row>
    <row r="2309" spans="1:103" s="390" customFormat="1">
      <c r="A2309" s="324" t="s">
        <v>2347</v>
      </c>
      <c r="B2309" s="324">
        <v>7447709102</v>
      </c>
      <c r="C2309" s="324">
        <v>1000</v>
      </c>
      <c r="D2309" s="324">
        <v>20</v>
      </c>
      <c r="E2309" s="395">
        <v>1.1997</v>
      </c>
      <c r="F2309" s="324">
        <v>0</v>
      </c>
      <c r="G2309" s="324">
        <v>1</v>
      </c>
      <c r="H2309" s="324">
        <v>0.9</v>
      </c>
      <c r="I2309" s="324">
        <v>0.9</v>
      </c>
      <c r="J2309" s="326">
        <v>40</v>
      </c>
      <c r="K2309" s="326">
        <v>125</v>
      </c>
      <c r="L2309" s="326">
        <v>1</v>
      </c>
      <c r="M2309" s="324">
        <v>12</v>
      </c>
      <c r="N2309" s="324">
        <v>12</v>
      </c>
      <c r="O2309" s="324">
        <v>10</v>
      </c>
      <c r="P2309" s="324">
        <v>101</v>
      </c>
      <c r="Q2309" s="324" t="s">
        <v>293</v>
      </c>
      <c r="R2309" s="324">
        <v>1</v>
      </c>
      <c r="S2309" s="324">
        <v>0</v>
      </c>
      <c r="T2309" s="324">
        <v>250</v>
      </c>
      <c r="U2309" s="324">
        <v>1.4</v>
      </c>
      <c r="V2309" s="324">
        <v>0</v>
      </c>
      <c r="W2309" s="324">
        <v>2.7754920000000006E-6</v>
      </c>
      <c r="X2309" s="324">
        <v>136.45617846284844</v>
      </c>
      <c r="Y2309" s="324">
        <v>0.72</v>
      </c>
      <c r="Z2309" s="324">
        <v>2.1</v>
      </c>
      <c r="AA2309" s="324">
        <v>2.7754920000000006E-6</v>
      </c>
      <c r="AB2309" s="324">
        <v>136.45617846284844</v>
      </c>
      <c r="AC2309" s="324">
        <v>0.72</v>
      </c>
      <c r="AD2309" s="324">
        <v>2.1</v>
      </c>
      <c r="AE2309" s="324">
        <v>2.7754920000000006E-6</v>
      </c>
      <c r="AF2309" s="324">
        <v>136.45617846284844</v>
      </c>
      <c r="AG2309" s="324">
        <v>0.72</v>
      </c>
      <c r="AH2309" s="324">
        <v>2.1</v>
      </c>
      <c r="AI2309" s="324">
        <v>0</v>
      </c>
      <c r="AJ2309" s="324">
        <v>0</v>
      </c>
      <c r="AK2309" s="324">
        <v>0</v>
      </c>
      <c r="AL2309" s="324">
        <v>0</v>
      </c>
      <c r="AM2309" s="396">
        <v>0</v>
      </c>
      <c r="AN2309" s="324">
        <v>0</v>
      </c>
      <c r="AO2309" s="324">
        <v>1000000000</v>
      </c>
      <c r="AP2309" s="324">
        <v>0</v>
      </c>
      <c r="AQ2309" s="324">
        <v>0</v>
      </c>
      <c r="AR2309" s="324">
        <v>0</v>
      </c>
      <c r="AS2309" s="324">
        <v>7447709102</v>
      </c>
      <c r="AT2309" s="324">
        <v>0</v>
      </c>
      <c r="AU2309" s="324">
        <v>0</v>
      </c>
      <c r="AV2309" s="324">
        <v>0</v>
      </c>
      <c r="AW2309" s="311"/>
      <c r="AX2309" s="311"/>
      <c r="AY2309" s="311"/>
      <c r="AZ2309" s="311"/>
      <c r="BA2309" s="311"/>
      <c r="BB2309" s="311"/>
      <c r="BC2309" s="311"/>
      <c r="BD2309" s="311"/>
      <c r="BE2309" s="311"/>
      <c r="BF2309" s="311"/>
      <c r="BG2309" s="311"/>
      <c r="BH2309" s="311"/>
      <c r="BI2309" s="311"/>
      <c r="BJ2309" s="311"/>
      <c r="BK2309" s="311"/>
      <c r="BL2309" s="311"/>
      <c r="BM2309" s="311"/>
      <c r="BN2309" s="311"/>
      <c r="BO2309" s="311"/>
      <c r="BP2309" s="311"/>
      <c r="BQ2309" s="311"/>
      <c r="BR2309" s="311"/>
      <c r="BS2309" s="311"/>
      <c r="BT2309" s="311"/>
      <c r="BU2309" s="311"/>
      <c r="BV2309" s="311"/>
      <c r="BW2309" s="311"/>
      <c r="BX2309" s="311"/>
      <c r="BY2309" s="311"/>
      <c r="BZ2309" s="311"/>
      <c r="CA2309" s="311"/>
      <c r="CB2309" s="311"/>
      <c r="CC2309" s="311"/>
      <c r="CD2309" s="311"/>
      <c r="CE2309" s="311"/>
      <c r="CF2309" s="311"/>
      <c r="CG2309" s="311"/>
      <c r="CH2309" s="311"/>
      <c r="CI2309" s="311"/>
      <c r="CJ2309" s="311"/>
      <c r="CK2309" s="311"/>
      <c r="CL2309" s="311"/>
      <c r="CM2309" s="311"/>
      <c r="CN2309" s="311"/>
      <c r="CO2309" s="311"/>
      <c r="CP2309" s="311"/>
      <c r="CQ2309" s="311"/>
      <c r="CR2309" s="311"/>
      <c r="CS2309" s="311"/>
      <c r="CT2309" s="311"/>
      <c r="CU2309" s="311"/>
      <c r="CV2309" s="311"/>
      <c r="CW2309" s="311"/>
      <c r="CX2309" s="311"/>
      <c r="CY2309" s="311"/>
    </row>
    <row r="2310" spans="1:103" s="390" customFormat="1">
      <c r="A2310" s="324" t="s">
        <v>2347</v>
      </c>
      <c r="B2310" s="324">
        <v>7447709152</v>
      </c>
      <c r="C2310" s="324">
        <v>1500</v>
      </c>
      <c r="D2310" s="324">
        <v>20</v>
      </c>
      <c r="E2310" s="395">
        <v>2.3040000000000003</v>
      </c>
      <c r="F2310" s="324">
        <v>0</v>
      </c>
      <c r="G2310" s="324">
        <v>0.8</v>
      </c>
      <c r="H2310" s="324">
        <v>0.9</v>
      </c>
      <c r="I2310" s="324">
        <v>0.9</v>
      </c>
      <c r="J2310" s="326">
        <v>40</v>
      </c>
      <c r="K2310" s="326">
        <v>125</v>
      </c>
      <c r="L2310" s="326">
        <v>1</v>
      </c>
      <c r="M2310" s="324">
        <v>12</v>
      </c>
      <c r="N2310" s="324">
        <v>12</v>
      </c>
      <c r="O2310" s="324">
        <v>10</v>
      </c>
      <c r="P2310" s="324">
        <v>101</v>
      </c>
      <c r="Q2310" s="324" t="s">
        <v>293</v>
      </c>
      <c r="R2310" s="324">
        <v>1</v>
      </c>
      <c r="S2310" s="324">
        <v>0</v>
      </c>
      <c r="T2310" s="324">
        <v>250</v>
      </c>
      <c r="U2310" s="324">
        <v>1.4</v>
      </c>
      <c r="V2310" s="324">
        <v>0</v>
      </c>
      <c r="W2310" s="324">
        <v>2.7754920000000006E-6</v>
      </c>
      <c r="X2310" s="324">
        <v>170.69895532239343</v>
      </c>
      <c r="Y2310" s="324">
        <v>0.72</v>
      </c>
      <c r="Z2310" s="324">
        <v>2.1</v>
      </c>
      <c r="AA2310" s="324">
        <v>2.7754920000000006E-6</v>
      </c>
      <c r="AB2310" s="324">
        <v>170.69895532239343</v>
      </c>
      <c r="AC2310" s="324">
        <v>0.72</v>
      </c>
      <c r="AD2310" s="324">
        <v>2.1</v>
      </c>
      <c r="AE2310" s="324">
        <v>2.7754920000000006E-6</v>
      </c>
      <c r="AF2310" s="324">
        <v>170.69895532239343</v>
      </c>
      <c r="AG2310" s="324">
        <v>0.72</v>
      </c>
      <c r="AH2310" s="324">
        <v>2.1</v>
      </c>
      <c r="AI2310" s="324">
        <v>0</v>
      </c>
      <c r="AJ2310" s="324">
        <v>0</v>
      </c>
      <c r="AK2310" s="324">
        <v>0</v>
      </c>
      <c r="AL2310" s="324">
        <v>0</v>
      </c>
      <c r="AM2310" s="396">
        <v>0</v>
      </c>
      <c r="AN2310" s="324">
        <v>0</v>
      </c>
      <c r="AO2310" s="324">
        <v>1000000000</v>
      </c>
      <c r="AP2310" s="324">
        <v>0</v>
      </c>
      <c r="AQ2310" s="324">
        <v>0</v>
      </c>
      <c r="AR2310" s="324">
        <v>0</v>
      </c>
      <c r="AS2310" s="324">
        <v>7447709152</v>
      </c>
      <c r="AT2310" s="324">
        <v>0</v>
      </c>
      <c r="AU2310" s="324">
        <v>0</v>
      </c>
      <c r="AV2310" s="324">
        <v>0</v>
      </c>
      <c r="AW2310" s="311"/>
      <c r="AX2310" s="311"/>
      <c r="AY2310" s="311"/>
      <c r="AZ2310" s="311"/>
      <c r="BA2310" s="311"/>
      <c r="BB2310" s="311"/>
      <c r="BC2310" s="311"/>
      <c r="BD2310" s="311"/>
      <c r="BE2310" s="311"/>
      <c r="BF2310" s="311"/>
      <c r="BG2310" s="311"/>
      <c r="BH2310" s="311"/>
      <c r="BI2310" s="311"/>
      <c r="BJ2310" s="311"/>
      <c r="BK2310" s="311"/>
      <c r="BL2310" s="311"/>
      <c r="BM2310" s="311"/>
      <c r="BN2310" s="311"/>
      <c r="BO2310" s="311"/>
      <c r="BP2310" s="311"/>
      <c r="BQ2310" s="311"/>
      <c r="BR2310" s="311"/>
      <c r="BS2310" s="311"/>
      <c r="BT2310" s="311"/>
      <c r="BU2310" s="311"/>
      <c r="BV2310" s="311"/>
      <c r="BW2310" s="311"/>
      <c r="BX2310" s="311"/>
      <c r="BY2310" s="311"/>
      <c r="BZ2310" s="311"/>
      <c r="CA2310" s="311"/>
      <c r="CB2310" s="311"/>
      <c r="CC2310" s="311"/>
      <c r="CD2310" s="311"/>
      <c r="CE2310" s="311"/>
      <c r="CF2310" s="311"/>
      <c r="CG2310" s="311"/>
      <c r="CH2310" s="311"/>
      <c r="CI2310" s="311"/>
      <c r="CJ2310" s="311"/>
      <c r="CK2310" s="311"/>
      <c r="CL2310" s="311"/>
      <c r="CM2310" s="311"/>
      <c r="CN2310" s="311"/>
      <c r="CO2310" s="311"/>
      <c r="CP2310" s="311"/>
      <c r="CQ2310" s="311"/>
      <c r="CR2310" s="311"/>
      <c r="CS2310" s="311"/>
      <c r="CT2310" s="311"/>
      <c r="CU2310" s="311"/>
      <c r="CV2310" s="311"/>
      <c r="CW2310" s="311"/>
      <c r="CX2310" s="311"/>
      <c r="CY2310" s="311"/>
    </row>
    <row r="2311" spans="1:103" s="390" customFormat="1">
      <c r="A2311" s="324" t="s">
        <v>2347</v>
      </c>
      <c r="B2311" s="324">
        <v>7447785001</v>
      </c>
      <c r="C2311" s="324">
        <v>1</v>
      </c>
      <c r="D2311" s="324">
        <v>25</v>
      </c>
      <c r="E2311" s="395">
        <v>3.9059999999999997E-2</v>
      </c>
      <c r="F2311" s="324">
        <v>0</v>
      </c>
      <c r="G2311" s="324">
        <v>4.5</v>
      </c>
      <c r="H2311" s="324">
        <v>0.9</v>
      </c>
      <c r="I2311" s="324">
        <v>3.5</v>
      </c>
      <c r="J2311" s="326">
        <v>40</v>
      </c>
      <c r="K2311" s="326">
        <v>125</v>
      </c>
      <c r="L2311" s="326">
        <v>1</v>
      </c>
      <c r="M2311" s="324">
        <v>5.9</v>
      </c>
      <c r="N2311" s="324">
        <v>6.2</v>
      </c>
      <c r="O2311" s="324">
        <v>3.3</v>
      </c>
      <c r="P2311" s="324">
        <v>101</v>
      </c>
      <c r="Q2311" s="324" t="s">
        <v>293</v>
      </c>
      <c r="R2311" s="324">
        <v>1</v>
      </c>
      <c r="S2311" s="324">
        <v>0</v>
      </c>
      <c r="T2311" s="324">
        <v>1000</v>
      </c>
      <c r="U2311" s="324">
        <v>0.85</v>
      </c>
      <c r="V2311" s="324">
        <v>0</v>
      </c>
      <c r="W2311" s="324">
        <v>8.4779999999999996E-8</v>
      </c>
      <c r="X2311" s="324">
        <v>24.497795198432144</v>
      </c>
      <c r="Y2311" s="324">
        <v>0.72</v>
      </c>
      <c r="Z2311" s="324">
        <v>2.1</v>
      </c>
      <c r="AA2311" s="324">
        <v>8.4779999999999996E-8</v>
      </c>
      <c r="AB2311" s="324">
        <v>24.497795198432144</v>
      </c>
      <c r="AC2311" s="324">
        <v>0.72</v>
      </c>
      <c r="AD2311" s="324">
        <v>2.1</v>
      </c>
      <c r="AE2311" s="324">
        <v>8.4779999999999996E-8</v>
      </c>
      <c r="AF2311" s="324">
        <v>24.497795198432144</v>
      </c>
      <c r="AG2311" s="324">
        <v>0.72</v>
      </c>
      <c r="AH2311" s="324">
        <v>2.1</v>
      </c>
      <c r="AI2311" s="324">
        <v>0</v>
      </c>
      <c r="AJ2311" s="324">
        <v>0</v>
      </c>
      <c r="AK2311" s="324">
        <v>0</v>
      </c>
      <c r="AL2311" s="324">
        <v>0</v>
      </c>
      <c r="AM2311" s="396">
        <v>0</v>
      </c>
      <c r="AN2311" s="324">
        <v>0</v>
      </c>
      <c r="AO2311" s="324">
        <v>1000000000</v>
      </c>
      <c r="AP2311" s="324">
        <v>0</v>
      </c>
      <c r="AQ2311" s="324">
        <v>0</v>
      </c>
      <c r="AR2311" s="324">
        <v>0</v>
      </c>
      <c r="AS2311" s="324">
        <v>7447785001</v>
      </c>
      <c r="AT2311" s="324">
        <v>0</v>
      </c>
      <c r="AU2311" s="324">
        <v>0</v>
      </c>
      <c r="AV2311" s="324">
        <v>0</v>
      </c>
      <c r="AW2311" s="311"/>
      <c r="AX2311" s="311"/>
      <c r="AY2311" s="311"/>
      <c r="AZ2311" s="311"/>
      <c r="BA2311" s="311"/>
      <c r="BB2311" s="311"/>
      <c r="BC2311" s="311"/>
      <c r="BD2311" s="311"/>
      <c r="BE2311" s="311"/>
      <c r="BF2311" s="311"/>
      <c r="BG2311" s="311"/>
      <c r="BH2311" s="311"/>
      <c r="BI2311" s="311"/>
      <c r="BJ2311" s="311"/>
      <c r="BK2311" s="311"/>
      <c r="BL2311" s="311"/>
      <c r="BM2311" s="311"/>
      <c r="BN2311" s="311"/>
      <c r="BO2311" s="311"/>
      <c r="BP2311" s="311"/>
      <c r="BQ2311" s="311"/>
      <c r="BR2311" s="311"/>
      <c r="BS2311" s="311"/>
      <c r="BT2311" s="311"/>
      <c r="BU2311" s="311"/>
      <c r="BV2311" s="311"/>
      <c r="BW2311" s="311"/>
      <c r="BX2311" s="311"/>
      <c r="BY2311" s="311"/>
      <c r="BZ2311" s="311"/>
      <c r="CA2311" s="311"/>
      <c r="CB2311" s="311"/>
      <c r="CC2311" s="311"/>
      <c r="CD2311" s="311"/>
      <c r="CE2311" s="311"/>
      <c r="CF2311" s="311"/>
      <c r="CG2311" s="311"/>
      <c r="CH2311" s="311"/>
      <c r="CI2311" s="311"/>
      <c r="CJ2311" s="311"/>
      <c r="CK2311" s="311"/>
      <c r="CL2311" s="311"/>
      <c r="CM2311" s="311"/>
      <c r="CN2311" s="311"/>
      <c r="CO2311" s="311"/>
      <c r="CP2311" s="311"/>
      <c r="CQ2311" s="311"/>
      <c r="CR2311" s="311"/>
      <c r="CS2311" s="311"/>
      <c r="CT2311" s="311"/>
      <c r="CU2311" s="311"/>
      <c r="CV2311" s="311"/>
      <c r="CW2311" s="311"/>
      <c r="CX2311" s="311"/>
      <c r="CY2311" s="311"/>
    </row>
    <row r="2312" spans="1:103" s="390" customFormat="1">
      <c r="A2312" s="324" t="s">
        <v>2347</v>
      </c>
      <c r="B2312" s="324">
        <v>7447785002</v>
      </c>
      <c r="C2312" s="324">
        <v>2.2000000000000002</v>
      </c>
      <c r="D2312" s="324">
        <v>25</v>
      </c>
      <c r="E2312" s="395">
        <v>5.4179999999999999E-2</v>
      </c>
      <c r="F2312" s="324">
        <v>0</v>
      </c>
      <c r="G2312" s="324">
        <v>3.3</v>
      </c>
      <c r="H2312" s="324">
        <v>0.9</v>
      </c>
      <c r="I2312" s="324">
        <v>2.9</v>
      </c>
      <c r="J2312" s="326">
        <v>40</v>
      </c>
      <c r="K2312" s="326">
        <v>125</v>
      </c>
      <c r="L2312" s="326">
        <v>1</v>
      </c>
      <c r="M2312" s="324">
        <v>5.9</v>
      </c>
      <c r="N2312" s="324">
        <v>6.2</v>
      </c>
      <c r="O2312" s="324">
        <v>3.3</v>
      </c>
      <c r="P2312" s="324">
        <v>101</v>
      </c>
      <c r="Q2312" s="324" t="s">
        <v>293</v>
      </c>
      <c r="R2312" s="324">
        <v>1</v>
      </c>
      <c r="S2312" s="324">
        <v>0</v>
      </c>
      <c r="T2312" s="324">
        <v>1000</v>
      </c>
      <c r="U2312" s="324">
        <v>0.85</v>
      </c>
      <c r="V2312" s="324">
        <v>0</v>
      </c>
      <c r="W2312" s="324">
        <v>8.4779999999999996E-8</v>
      </c>
      <c r="X2312" s="324">
        <v>41.213937804421136</v>
      </c>
      <c r="Y2312" s="324">
        <v>0.72</v>
      </c>
      <c r="Z2312" s="324">
        <v>2.1</v>
      </c>
      <c r="AA2312" s="324">
        <v>8.4779999999999996E-8</v>
      </c>
      <c r="AB2312" s="324">
        <v>41.213937804421136</v>
      </c>
      <c r="AC2312" s="324">
        <v>0.72</v>
      </c>
      <c r="AD2312" s="324">
        <v>2.1</v>
      </c>
      <c r="AE2312" s="324">
        <v>8.4779999999999996E-8</v>
      </c>
      <c r="AF2312" s="324">
        <v>41.213937804421136</v>
      </c>
      <c r="AG2312" s="324">
        <v>0.72</v>
      </c>
      <c r="AH2312" s="324">
        <v>2.1</v>
      </c>
      <c r="AI2312" s="324">
        <v>0</v>
      </c>
      <c r="AJ2312" s="324">
        <v>0</v>
      </c>
      <c r="AK2312" s="324">
        <v>0</v>
      </c>
      <c r="AL2312" s="324">
        <v>0</v>
      </c>
      <c r="AM2312" s="396">
        <v>0</v>
      </c>
      <c r="AN2312" s="324">
        <v>0</v>
      </c>
      <c r="AO2312" s="324">
        <v>1000000000</v>
      </c>
      <c r="AP2312" s="324">
        <v>0</v>
      </c>
      <c r="AQ2312" s="324">
        <v>0</v>
      </c>
      <c r="AR2312" s="324">
        <v>0</v>
      </c>
      <c r="AS2312" s="324">
        <v>7447785002</v>
      </c>
      <c r="AT2312" s="324">
        <v>0</v>
      </c>
      <c r="AU2312" s="324">
        <v>0</v>
      </c>
      <c r="AV2312" s="324">
        <v>0</v>
      </c>
      <c r="AW2312" s="311"/>
      <c r="AX2312" s="311"/>
      <c r="AY2312" s="311"/>
      <c r="AZ2312" s="311"/>
      <c r="BA2312" s="311"/>
      <c r="BB2312" s="311"/>
      <c r="BC2312" s="311"/>
      <c r="BD2312" s="311"/>
      <c r="BE2312" s="311"/>
      <c r="BF2312" s="311"/>
      <c r="BG2312" s="311"/>
      <c r="BH2312" s="311"/>
      <c r="BI2312" s="311"/>
      <c r="BJ2312" s="311"/>
      <c r="BK2312" s="311"/>
      <c r="BL2312" s="311"/>
      <c r="BM2312" s="311"/>
      <c r="BN2312" s="311"/>
      <c r="BO2312" s="311"/>
      <c r="BP2312" s="311"/>
      <c r="BQ2312" s="311"/>
      <c r="BR2312" s="311"/>
      <c r="BS2312" s="311"/>
      <c r="BT2312" s="311"/>
      <c r="BU2312" s="311"/>
      <c r="BV2312" s="311"/>
      <c r="BW2312" s="311"/>
      <c r="BX2312" s="311"/>
      <c r="BY2312" s="311"/>
      <c r="BZ2312" s="311"/>
      <c r="CA2312" s="311"/>
      <c r="CB2312" s="311"/>
      <c r="CC2312" s="311"/>
      <c r="CD2312" s="311"/>
      <c r="CE2312" s="311"/>
      <c r="CF2312" s="311"/>
      <c r="CG2312" s="311"/>
      <c r="CH2312" s="311"/>
      <c r="CI2312" s="311"/>
      <c r="CJ2312" s="311"/>
      <c r="CK2312" s="311"/>
      <c r="CL2312" s="311"/>
      <c r="CM2312" s="311"/>
      <c r="CN2312" s="311"/>
      <c r="CO2312" s="311"/>
      <c r="CP2312" s="311"/>
      <c r="CQ2312" s="311"/>
      <c r="CR2312" s="311"/>
      <c r="CS2312" s="311"/>
      <c r="CT2312" s="311"/>
      <c r="CU2312" s="311"/>
      <c r="CV2312" s="311"/>
      <c r="CW2312" s="311"/>
      <c r="CX2312" s="311"/>
      <c r="CY2312" s="311"/>
    </row>
    <row r="2313" spans="1:103" s="390" customFormat="1">
      <c r="A2313" s="324" t="s">
        <v>2347</v>
      </c>
      <c r="B2313" s="324">
        <v>7447785003</v>
      </c>
      <c r="C2313" s="324">
        <v>3.3</v>
      </c>
      <c r="D2313" s="324">
        <v>25</v>
      </c>
      <c r="E2313" s="395">
        <v>6.7080000000000001E-2</v>
      </c>
      <c r="F2313" s="324">
        <v>0</v>
      </c>
      <c r="G2313" s="324">
        <v>3</v>
      </c>
      <c r="H2313" s="324">
        <v>0.9</v>
      </c>
      <c r="I2313" s="324">
        <v>2.8</v>
      </c>
      <c r="J2313" s="326">
        <v>40</v>
      </c>
      <c r="K2313" s="326">
        <v>125</v>
      </c>
      <c r="L2313" s="326">
        <v>1</v>
      </c>
      <c r="M2313" s="324">
        <v>5.9</v>
      </c>
      <c r="N2313" s="324">
        <v>6.2</v>
      </c>
      <c r="O2313" s="324">
        <v>3.3</v>
      </c>
      <c r="P2313" s="324">
        <v>101</v>
      </c>
      <c r="Q2313" s="324" t="s">
        <v>293</v>
      </c>
      <c r="R2313" s="324">
        <v>1</v>
      </c>
      <c r="S2313" s="324">
        <v>0</v>
      </c>
      <c r="T2313" s="324">
        <v>1000</v>
      </c>
      <c r="U2313" s="324">
        <v>0.85</v>
      </c>
      <c r="V2313" s="324">
        <v>0</v>
      </c>
      <c r="W2313" s="324">
        <v>8.4779999999999996E-8</v>
      </c>
      <c r="X2313" s="324">
        <v>50.045495905368519</v>
      </c>
      <c r="Y2313" s="324">
        <v>0.72</v>
      </c>
      <c r="Z2313" s="324">
        <v>2.1</v>
      </c>
      <c r="AA2313" s="324">
        <v>8.4779999999999996E-8</v>
      </c>
      <c r="AB2313" s="324">
        <v>50.045495905368519</v>
      </c>
      <c r="AC2313" s="324">
        <v>0.72</v>
      </c>
      <c r="AD2313" s="324">
        <v>2.1</v>
      </c>
      <c r="AE2313" s="324">
        <v>8.4779999999999996E-8</v>
      </c>
      <c r="AF2313" s="324">
        <v>50.045495905368519</v>
      </c>
      <c r="AG2313" s="324">
        <v>0.72</v>
      </c>
      <c r="AH2313" s="324">
        <v>2.1</v>
      </c>
      <c r="AI2313" s="324">
        <v>0</v>
      </c>
      <c r="AJ2313" s="324">
        <v>0</v>
      </c>
      <c r="AK2313" s="324">
        <v>0</v>
      </c>
      <c r="AL2313" s="324">
        <v>0</v>
      </c>
      <c r="AM2313" s="396">
        <v>0</v>
      </c>
      <c r="AN2313" s="324">
        <v>0</v>
      </c>
      <c r="AO2313" s="324">
        <v>1000000000</v>
      </c>
      <c r="AP2313" s="324">
        <v>0</v>
      </c>
      <c r="AQ2313" s="324">
        <v>0</v>
      </c>
      <c r="AR2313" s="324">
        <v>0</v>
      </c>
      <c r="AS2313" s="324">
        <v>7447785003</v>
      </c>
      <c r="AT2313" s="324">
        <v>0</v>
      </c>
      <c r="AU2313" s="324">
        <v>0</v>
      </c>
      <c r="AV2313" s="324">
        <v>0</v>
      </c>
      <c r="AW2313" s="311"/>
      <c r="AX2313" s="311"/>
      <c r="AY2313" s="311"/>
      <c r="AZ2313" s="311"/>
      <c r="BA2313" s="311"/>
      <c r="BB2313" s="311"/>
      <c r="BC2313" s="311"/>
      <c r="BD2313" s="311"/>
      <c r="BE2313" s="311"/>
      <c r="BF2313" s="311"/>
      <c r="BG2313" s="311"/>
      <c r="BH2313" s="311"/>
      <c r="BI2313" s="311"/>
      <c r="BJ2313" s="311"/>
      <c r="BK2313" s="311"/>
      <c r="BL2313" s="311"/>
      <c r="BM2313" s="311"/>
      <c r="BN2313" s="311"/>
      <c r="BO2313" s="311"/>
      <c r="BP2313" s="311"/>
      <c r="BQ2313" s="311"/>
      <c r="BR2313" s="311"/>
      <c r="BS2313" s="311"/>
      <c r="BT2313" s="311"/>
      <c r="BU2313" s="311"/>
      <c r="BV2313" s="311"/>
      <c r="BW2313" s="311"/>
      <c r="BX2313" s="311"/>
      <c r="BY2313" s="311"/>
      <c r="BZ2313" s="311"/>
      <c r="CA2313" s="311"/>
      <c r="CB2313" s="311"/>
      <c r="CC2313" s="311"/>
      <c r="CD2313" s="311"/>
      <c r="CE2313" s="311"/>
      <c r="CF2313" s="311"/>
      <c r="CG2313" s="311"/>
      <c r="CH2313" s="311"/>
      <c r="CI2313" s="311"/>
      <c r="CJ2313" s="311"/>
      <c r="CK2313" s="311"/>
      <c r="CL2313" s="311"/>
      <c r="CM2313" s="311"/>
      <c r="CN2313" s="311"/>
      <c r="CO2313" s="311"/>
      <c r="CP2313" s="311"/>
      <c r="CQ2313" s="311"/>
      <c r="CR2313" s="311"/>
      <c r="CS2313" s="311"/>
      <c r="CT2313" s="311"/>
      <c r="CU2313" s="311"/>
      <c r="CV2313" s="311"/>
      <c r="CW2313" s="311"/>
      <c r="CX2313" s="311"/>
      <c r="CY2313" s="311"/>
    </row>
    <row r="2314" spans="1:103" s="390" customFormat="1">
      <c r="A2314" s="324" t="s">
        <v>2347</v>
      </c>
      <c r="B2314" s="324">
        <v>7447785004</v>
      </c>
      <c r="C2314" s="324">
        <v>4.7</v>
      </c>
      <c r="D2314" s="324">
        <v>25</v>
      </c>
      <c r="E2314" s="395">
        <v>7.8E-2</v>
      </c>
      <c r="F2314" s="324">
        <v>0</v>
      </c>
      <c r="G2314" s="324">
        <v>2.5</v>
      </c>
      <c r="H2314" s="324">
        <v>0.9</v>
      </c>
      <c r="I2314" s="324">
        <v>2.2000000000000002</v>
      </c>
      <c r="J2314" s="326">
        <v>40</v>
      </c>
      <c r="K2314" s="326">
        <v>125</v>
      </c>
      <c r="L2314" s="326">
        <v>1</v>
      </c>
      <c r="M2314" s="324">
        <v>5.9</v>
      </c>
      <c r="N2314" s="324">
        <v>6.2</v>
      </c>
      <c r="O2314" s="324">
        <v>3.3</v>
      </c>
      <c r="P2314" s="324">
        <v>101</v>
      </c>
      <c r="Q2314" s="324" t="s">
        <v>293</v>
      </c>
      <c r="R2314" s="324">
        <v>1</v>
      </c>
      <c r="S2314" s="324">
        <v>0</v>
      </c>
      <c r="T2314" s="324">
        <v>1000</v>
      </c>
      <c r="U2314" s="324">
        <v>0.85</v>
      </c>
      <c r="V2314" s="324">
        <v>0</v>
      </c>
      <c r="W2314" s="324">
        <v>8.4779999999999996E-8</v>
      </c>
      <c r="X2314" s="324">
        <v>59.872611464968159</v>
      </c>
      <c r="Y2314" s="324">
        <v>0.72</v>
      </c>
      <c r="Z2314" s="324">
        <v>2.1</v>
      </c>
      <c r="AA2314" s="324">
        <v>8.4779999999999996E-8</v>
      </c>
      <c r="AB2314" s="324">
        <v>59.872611464968159</v>
      </c>
      <c r="AC2314" s="324">
        <v>0.72</v>
      </c>
      <c r="AD2314" s="324">
        <v>2.1</v>
      </c>
      <c r="AE2314" s="324">
        <v>8.4779999999999996E-8</v>
      </c>
      <c r="AF2314" s="324">
        <v>59.872611464968159</v>
      </c>
      <c r="AG2314" s="324">
        <v>0.72</v>
      </c>
      <c r="AH2314" s="324">
        <v>2.1</v>
      </c>
      <c r="AI2314" s="324">
        <v>0</v>
      </c>
      <c r="AJ2314" s="324">
        <v>0</v>
      </c>
      <c r="AK2314" s="324">
        <v>0</v>
      </c>
      <c r="AL2314" s="324">
        <v>0</v>
      </c>
      <c r="AM2314" s="396">
        <v>0</v>
      </c>
      <c r="AN2314" s="324">
        <v>0</v>
      </c>
      <c r="AO2314" s="324">
        <v>1000000000</v>
      </c>
      <c r="AP2314" s="324">
        <v>0</v>
      </c>
      <c r="AQ2314" s="324">
        <v>0</v>
      </c>
      <c r="AR2314" s="324">
        <v>0</v>
      </c>
      <c r="AS2314" s="324">
        <v>7447785004</v>
      </c>
      <c r="AT2314" s="324">
        <v>0</v>
      </c>
      <c r="AU2314" s="324">
        <v>0</v>
      </c>
      <c r="AV2314" s="324">
        <v>0</v>
      </c>
      <c r="AW2314" s="311"/>
      <c r="AX2314" s="311"/>
      <c r="AY2314" s="311"/>
      <c r="AZ2314" s="311"/>
      <c r="BA2314" s="311"/>
      <c r="BB2314" s="311"/>
      <c r="BC2314" s="311"/>
      <c r="BD2314" s="311"/>
      <c r="BE2314" s="311"/>
      <c r="BF2314" s="311"/>
      <c r="BG2314" s="311"/>
      <c r="BH2314" s="311"/>
      <c r="BI2314" s="311"/>
      <c r="BJ2314" s="311"/>
      <c r="BK2314" s="311"/>
      <c r="BL2314" s="311"/>
      <c r="BM2314" s="311"/>
      <c r="BN2314" s="311"/>
      <c r="BO2314" s="311"/>
      <c r="BP2314" s="311"/>
      <c r="BQ2314" s="311"/>
      <c r="BR2314" s="311"/>
      <c r="BS2314" s="311"/>
      <c r="BT2314" s="311"/>
      <c r="BU2314" s="311"/>
      <c r="BV2314" s="311"/>
      <c r="BW2314" s="311"/>
      <c r="BX2314" s="311"/>
      <c r="BY2314" s="311"/>
      <c r="BZ2314" s="311"/>
      <c r="CA2314" s="311"/>
      <c r="CB2314" s="311"/>
      <c r="CC2314" s="311"/>
      <c r="CD2314" s="311"/>
      <c r="CE2314" s="311"/>
      <c r="CF2314" s="311"/>
      <c r="CG2314" s="311"/>
      <c r="CH2314" s="311"/>
      <c r="CI2314" s="311"/>
      <c r="CJ2314" s="311"/>
      <c r="CK2314" s="311"/>
      <c r="CL2314" s="311"/>
      <c r="CM2314" s="311"/>
      <c r="CN2314" s="311"/>
      <c r="CO2314" s="311"/>
      <c r="CP2314" s="311"/>
      <c r="CQ2314" s="311"/>
      <c r="CR2314" s="311"/>
      <c r="CS2314" s="311"/>
      <c r="CT2314" s="311"/>
      <c r="CU2314" s="311"/>
      <c r="CV2314" s="311"/>
      <c r="CW2314" s="311"/>
      <c r="CX2314" s="311"/>
      <c r="CY2314" s="311"/>
    </row>
    <row r="2315" spans="1:103" s="390" customFormat="1">
      <c r="A2315" s="324" t="s">
        <v>2347</v>
      </c>
      <c r="B2315" s="324">
        <v>7447785006</v>
      </c>
      <c r="C2315" s="324">
        <v>6.8</v>
      </c>
      <c r="D2315" s="324">
        <v>25</v>
      </c>
      <c r="E2315" s="395">
        <v>0.10033</v>
      </c>
      <c r="F2315" s="324">
        <v>0</v>
      </c>
      <c r="G2315" s="324">
        <v>2</v>
      </c>
      <c r="H2315" s="324">
        <v>0.9</v>
      </c>
      <c r="I2315" s="324">
        <v>2.2999999999999998</v>
      </c>
      <c r="J2315" s="326">
        <v>40</v>
      </c>
      <c r="K2315" s="326">
        <v>125</v>
      </c>
      <c r="L2315" s="326">
        <v>1</v>
      </c>
      <c r="M2315" s="324">
        <v>5.9</v>
      </c>
      <c r="N2315" s="324">
        <v>6.2</v>
      </c>
      <c r="O2315" s="324">
        <v>3.3</v>
      </c>
      <c r="P2315" s="324">
        <v>101</v>
      </c>
      <c r="Q2315" s="324" t="s">
        <v>293</v>
      </c>
      <c r="R2315" s="324">
        <v>1</v>
      </c>
      <c r="S2315" s="324">
        <v>0</v>
      </c>
      <c r="T2315" s="324">
        <v>1000</v>
      </c>
      <c r="U2315" s="324">
        <v>0.85</v>
      </c>
      <c r="V2315" s="324">
        <v>0</v>
      </c>
      <c r="W2315" s="324">
        <v>8.4779999999999996E-8</v>
      </c>
      <c r="X2315" s="324">
        <v>80.207596131163015</v>
      </c>
      <c r="Y2315" s="324">
        <v>0.72</v>
      </c>
      <c r="Z2315" s="324">
        <v>2.1</v>
      </c>
      <c r="AA2315" s="324">
        <v>8.4779999999999996E-8</v>
      </c>
      <c r="AB2315" s="324">
        <v>80.207596131163015</v>
      </c>
      <c r="AC2315" s="324">
        <v>0.72</v>
      </c>
      <c r="AD2315" s="324">
        <v>2.1</v>
      </c>
      <c r="AE2315" s="324">
        <v>8.4779999999999996E-8</v>
      </c>
      <c r="AF2315" s="324">
        <v>80.207596131163015</v>
      </c>
      <c r="AG2315" s="324">
        <v>0.72</v>
      </c>
      <c r="AH2315" s="324">
        <v>2.1</v>
      </c>
      <c r="AI2315" s="324">
        <v>0</v>
      </c>
      <c r="AJ2315" s="324">
        <v>0</v>
      </c>
      <c r="AK2315" s="324">
        <v>0</v>
      </c>
      <c r="AL2315" s="324">
        <v>0</v>
      </c>
      <c r="AM2315" s="396">
        <v>0</v>
      </c>
      <c r="AN2315" s="324">
        <v>0</v>
      </c>
      <c r="AO2315" s="324">
        <v>1000000000</v>
      </c>
      <c r="AP2315" s="324">
        <v>0</v>
      </c>
      <c r="AQ2315" s="324">
        <v>0</v>
      </c>
      <c r="AR2315" s="324">
        <v>0</v>
      </c>
      <c r="AS2315" s="324">
        <v>7447785006</v>
      </c>
      <c r="AT2315" s="324">
        <v>0</v>
      </c>
      <c r="AU2315" s="324">
        <v>0</v>
      </c>
      <c r="AV2315" s="324">
        <v>0</v>
      </c>
      <c r="AW2315" s="311"/>
      <c r="AX2315" s="311"/>
      <c r="AY2315" s="311"/>
      <c r="AZ2315" s="311"/>
      <c r="BA2315" s="311"/>
      <c r="BB2315" s="311"/>
      <c r="BC2315" s="311"/>
      <c r="BD2315" s="311"/>
      <c r="BE2315" s="311"/>
      <c r="BF2315" s="311"/>
      <c r="BG2315" s="311"/>
      <c r="BH2315" s="311"/>
      <c r="BI2315" s="311"/>
      <c r="BJ2315" s="311"/>
      <c r="BK2315" s="311"/>
      <c r="BL2315" s="311"/>
      <c r="BM2315" s="311"/>
      <c r="BN2315" s="311"/>
      <c r="BO2315" s="311"/>
      <c r="BP2315" s="311"/>
      <c r="BQ2315" s="311"/>
      <c r="BR2315" s="311"/>
      <c r="BS2315" s="311"/>
      <c r="BT2315" s="311"/>
      <c r="BU2315" s="311"/>
      <c r="BV2315" s="311"/>
      <c r="BW2315" s="311"/>
      <c r="BX2315" s="311"/>
      <c r="BY2315" s="311"/>
      <c r="BZ2315" s="311"/>
      <c r="CA2315" s="311"/>
      <c r="CB2315" s="311"/>
      <c r="CC2315" s="311"/>
      <c r="CD2315" s="311"/>
      <c r="CE2315" s="311"/>
      <c r="CF2315" s="311"/>
      <c r="CG2315" s="311"/>
      <c r="CH2315" s="311"/>
      <c r="CI2315" s="311"/>
      <c r="CJ2315" s="311"/>
      <c r="CK2315" s="311"/>
      <c r="CL2315" s="311"/>
      <c r="CM2315" s="311"/>
      <c r="CN2315" s="311"/>
      <c r="CO2315" s="311"/>
      <c r="CP2315" s="311"/>
      <c r="CQ2315" s="311"/>
      <c r="CR2315" s="311"/>
      <c r="CS2315" s="311"/>
      <c r="CT2315" s="311"/>
      <c r="CU2315" s="311"/>
      <c r="CV2315" s="311"/>
      <c r="CW2315" s="311"/>
      <c r="CX2315" s="311"/>
      <c r="CY2315" s="311"/>
    </row>
    <row r="2316" spans="1:103" s="390" customFormat="1">
      <c r="A2316" s="324" t="s">
        <v>2347</v>
      </c>
      <c r="B2316" s="324">
        <v>744778510</v>
      </c>
      <c r="C2316" s="324">
        <v>10</v>
      </c>
      <c r="D2316" s="324">
        <v>25</v>
      </c>
      <c r="E2316" s="395">
        <v>0.125</v>
      </c>
      <c r="F2316" s="324">
        <v>0</v>
      </c>
      <c r="G2316" s="324">
        <v>1.6</v>
      </c>
      <c r="H2316" s="324">
        <v>0.9</v>
      </c>
      <c r="I2316" s="324">
        <v>1.9</v>
      </c>
      <c r="J2316" s="326">
        <v>40</v>
      </c>
      <c r="K2316" s="326">
        <v>125</v>
      </c>
      <c r="L2316" s="326">
        <v>1</v>
      </c>
      <c r="M2316" s="324">
        <v>5.9</v>
      </c>
      <c r="N2316" s="324">
        <v>6.2</v>
      </c>
      <c r="O2316" s="324">
        <v>3.3</v>
      </c>
      <c r="P2316" s="324">
        <v>101</v>
      </c>
      <c r="Q2316" s="324" t="s">
        <v>293</v>
      </c>
      <c r="R2316" s="324">
        <v>1</v>
      </c>
      <c r="S2316" s="324">
        <v>0</v>
      </c>
      <c r="T2316" s="324">
        <v>1000</v>
      </c>
      <c r="U2316" s="324">
        <v>0.85</v>
      </c>
      <c r="V2316" s="324">
        <v>0</v>
      </c>
      <c r="W2316" s="324">
        <v>8.4779999999999996E-8</v>
      </c>
      <c r="X2316" s="324">
        <v>86.073334480977792</v>
      </c>
      <c r="Y2316" s="324">
        <v>0.72</v>
      </c>
      <c r="Z2316" s="324">
        <v>2.1</v>
      </c>
      <c r="AA2316" s="324">
        <v>8.4779999999999996E-8</v>
      </c>
      <c r="AB2316" s="324">
        <v>86.073334480977792</v>
      </c>
      <c r="AC2316" s="324">
        <v>0.72</v>
      </c>
      <c r="AD2316" s="324">
        <v>2.1</v>
      </c>
      <c r="AE2316" s="324">
        <v>8.4779999999999996E-8</v>
      </c>
      <c r="AF2316" s="324">
        <v>86.073334480977792</v>
      </c>
      <c r="AG2316" s="324">
        <v>0.72</v>
      </c>
      <c r="AH2316" s="324">
        <v>2.1</v>
      </c>
      <c r="AI2316" s="324">
        <v>0</v>
      </c>
      <c r="AJ2316" s="324">
        <v>0</v>
      </c>
      <c r="AK2316" s="324">
        <v>0</v>
      </c>
      <c r="AL2316" s="324">
        <v>0</v>
      </c>
      <c r="AM2316" s="396">
        <v>0</v>
      </c>
      <c r="AN2316" s="324">
        <v>0</v>
      </c>
      <c r="AO2316" s="324">
        <v>1000000000</v>
      </c>
      <c r="AP2316" s="324">
        <v>0</v>
      </c>
      <c r="AQ2316" s="324">
        <v>0</v>
      </c>
      <c r="AR2316" s="324">
        <v>0</v>
      </c>
      <c r="AS2316" s="324">
        <v>744778510</v>
      </c>
      <c r="AT2316" s="324">
        <v>0</v>
      </c>
      <c r="AU2316" s="324">
        <v>0</v>
      </c>
      <c r="AV2316" s="324">
        <v>0</v>
      </c>
      <c r="AW2316" s="311"/>
      <c r="AX2316" s="311"/>
      <c r="AY2316" s="311"/>
      <c r="AZ2316" s="311"/>
      <c r="BA2316" s="311"/>
      <c r="BB2316" s="311"/>
      <c r="BC2316" s="311"/>
      <c r="BD2316" s="311"/>
      <c r="BE2316" s="311"/>
      <c r="BF2316" s="311"/>
      <c r="BG2316" s="311"/>
      <c r="BH2316" s="311"/>
      <c r="BI2316" s="311"/>
      <c r="BJ2316" s="311"/>
      <c r="BK2316" s="311"/>
      <c r="BL2316" s="311"/>
      <c r="BM2316" s="311"/>
      <c r="BN2316" s="311"/>
      <c r="BO2316" s="311"/>
      <c r="BP2316" s="311"/>
      <c r="BQ2316" s="311"/>
      <c r="BR2316" s="311"/>
      <c r="BS2316" s="311"/>
      <c r="BT2316" s="311"/>
      <c r="BU2316" s="311"/>
      <c r="BV2316" s="311"/>
      <c r="BW2316" s="311"/>
      <c r="BX2316" s="311"/>
      <c r="BY2316" s="311"/>
      <c r="BZ2316" s="311"/>
      <c r="CA2316" s="311"/>
      <c r="CB2316" s="311"/>
      <c r="CC2316" s="311"/>
      <c r="CD2316" s="311"/>
      <c r="CE2316" s="311"/>
      <c r="CF2316" s="311"/>
      <c r="CG2316" s="311"/>
      <c r="CH2316" s="311"/>
      <c r="CI2316" s="311"/>
      <c r="CJ2316" s="311"/>
      <c r="CK2316" s="311"/>
      <c r="CL2316" s="311"/>
      <c r="CM2316" s="311"/>
      <c r="CN2316" s="311"/>
      <c r="CO2316" s="311"/>
      <c r="CP2316" s="311"/>
      <c r="CQ2316" s="311"/>
      <c r="CR2316" s="311"/>
      <c r="CS2316" s="311"/>
      <c r="CT2316" s="311"/>
      <c r="CU2316" s="311"/>
      <c r="CV2316" s="311"/>
      <c r="CW2316" s="311"/>
      <c r="CX2316" s="311"/>
      <c r="CY2316" s="311"/>
    </row>
    <row r="2317" spans="1:103" s="390" customFormat="1">
      <c r="A2317" s="324" t="s">
        <v>2347</v>
      </c>
      <c r="B2317" s="324">
        <v>7447785115</v>
      </c>
      <c r="C2317" s="324">
        <v>15</v>
      </c>
      <c r="D2317" s="324">
        <v>25</v>
      </c>
      <c r="E2317" s="395">
        <v>0.19964999999999999</v>
      </c>
      <c r="F2317" s="324">
        <v>0</v>
      </c>
      <c r="G2317" s="324">
        <v>1.4</v>
      </c>
      <c r="H2317" s="324">
        <v>0.9</v>
      </c>
      <c r="I2317" s="324">
        <v>1.6</v>
      </c>
      <c r="J2317" s="326">
        <v>40</v>
      </c>
      <c r="K2317" s="326">
        <v>125</v>
      </c>
      <c r="L2317" s="326">
        <v>1</v>
      </c>
      <c r="M2317" s="324">
        <v>5.9</v>
      </c>
      <c r="N2317" s="324">
        <v>6.2</v>
      </c>
      <c r="O2317" s="324">
        <v>3.3</v>
      </c>
      <c r="P2317" s="324">
        <v>101</v>
      </c>
      <c r="Q2317" s="324" t="s">
        <v>293</v>
      </c>
      <c r="R2317" s="324">
        <v>1</v>
      </c>
      <c r="S2317" s="324">
        <v>0</v>
      </c>
      <c r="T2317" s="324">
        <v>1000</v>
      </c>
      <c r="U2317" s="324">
        <v>0.85</v>
      </c>
      <c r="V2317" s="324">
        <v>0</v>
      </c>
      <c r="W2317" s="324">
        <v>8.4779999999999996E-8</v>
      </c>
      <c r="X2317" s="324">
        <v>106.15711252653929</v>
      </c>
      <c r="Y2317" s="324">
        <v>0.72</v>
      </c>
      <c r="Z2317" s="324">
        <v>2.1</v>
      </c>
      <c r="AA2317" s="324">
        <v>8.4779999999999996E-8</v>
      </c>
      <c r="AB2317" s="324">
        <v>106.15711252653929</v>
      </c>
      <c r="AC2317" s="324">
        <v>0.72</v>
      </c>
      <c r="AD2317" s="324">
        <v>2.1</v>
      </c>
      <c r="AE2317" s="324">
        <v>8.4779999999999996E-8</v>
      </c>
      <c r="AF2317" s="324">
        <v>106.15711252653929</v>
      </c>
      <c r="AG2317" s="324">
        <v>0.72</v>
      </c>
      <c r="AH2317" s="324">
        <v>2.1</v>
      </c>
      <c r="AI2317" s="324">
        <v>0</v>
      </c>
      <c r="AJ2317" s="324">
        <v>0</v>
      </c>
      <c r="AK2317" s="324">
        <v>0</v>
      </c>
      <c r="AL2317" s="324">
        <v>0</v>
      </c>
      <c r="AM2317" s="396">
        <v>0</v>
      </c>
      <c r="AN2317" s="324">
        <v>0</v>
      </c>
      <c r="AO2317" s="324">
        <v>1000000000</v>
      </c>
      <c r="AP2317" s="324">
        <v>0</v>
      </c>
      <c r="AQ2317" s="324">
        <v>0</v>
      </c>
      <c r="AR2317" s="324">
        <v>0</v>
      </c>
      <c r="AS2317" s="324">
        <v>7447785115</v>
      </c>
      <c r="AT2317" s="324">
        <v>0</v>
      </c>
      <c r="AU2317" s="324">
        <v>0</v>
      </c>
      <c r="AV2317" s="324">
        <v>0</v>
      </c>
      <c r="AW2317" s="311"/>
      <c r="AX2317" s="311"/>
      <c r="AY2317" s="311"/>
      <c r="AZ2317" s="311"/>
      <c r="BA2317" s="311"/>
      <c r="BB2317" s="311"/>
      <c r="BC2317" s="311"/>
      <c r="BD2317" s="311"/>
      <c r="BE2317" s="311"/>
      <c r="BF2317" s="311"/>
      <c r="BG2317" s="311"/>
      <c r="BH2317" s="311"/>
      <c r="BI2317" s="311"/>
      <c r="BJ2317" s="311"/>
      <c r="BK2317" s="311"/>
      <c r="BL2317" s="311"/>
      <c r="BM2317" s="311"/>
      <c r="BN2317" s="311"/>
      <c r="BO2317" s="311"/>
      <c r="BP2317" s="311"/>
      <c r="BQ2317" s="311"/>
      <c r="BR2317" s="311"/>
      <c r="BS2317" s="311"/>
      <c r="BT2317" s="311"/>
      <c r="BU2317" s="311"/>
      <c r="BV2317" s="311"/>
      <c r="BW2317" s="311"/>
      <c r="BX2317" s="311"/>
      <c r="BY2317" s="311"/>
      <c r="BZ2317" s="311"/>
      <c r="CA2317" s="311"/>
      <c r="CB2317" s="311"/>
      <c r="CC2317" s="311"/>
      <c r="CD2317" s="311"/>
      <c r="CE2317" s="311"/>
      <c r="CF2317" s="311"/>
      <c r="CG2317" s="311"/>
      <c r="CH2317" s="311"/>
      <c r="CI2317" s="311"/>
      <c r="CJ2317" s="311"/>
      <c r="CK2317" s="311"/>
      <c r="CL2317" s="311"/>
      <c r="CM2317" s="311"/>
      <c r="CN2317" s="311"/>
      <c r="CO2317" s="311"/>
      <c r="CP2317" s="311"/>
      <c r="CQ2317" s="311"/>
      <c r="CR2317" s="311"/>
      <c r="CS2317" s="311"/>
      <c r="CT2317" s="311"/>
      <c r="CU2317" s="311"/>
      <c r="CV2317" s="311"/>
      <c r="CW2317" s="311"/>
      <c r="CX2317" s="311"/>
      <c r="CY2317" s="311"/>
    </row>
    <row r="2318" spans="1:103" s="390" customFormat="1">
      <c r="A2318" s="324" t="s">
        <v>2347</v>
      </c>
      <c r="B2318" s="324">
        <v>7447785122</v>
      </c>
      <c r="C2318" s="324">
        <v>22</v>
      </c>
      <c r="D2318" s="324">
        <v>25</v>
      </c>
      <c r="E2318" s="395">
        <v>0.24989999999999998</v>
      </c>
      <c r="F2318" s="324">
        <v>0</v>
      </c>
      <c r="G2318" s="324">
        <v>1.1000000000000001</v>
      </c>
      <c r="H2318" s="324">
        <v>0.9</v>
      </c>
      <c r="I2318" s="324">
        <v>1.35</v>
      </c>
      <c r="J2318" s="326">
        <v>40</v>
      </c>
      <c r="K2318" s="326">
        <v>125</v>
      </c>
      <c r="L2318" s="326">
        <v>1</v>
      </c>
      <c r="M2318" s="324">
        <v>5.9</v>
      </c>
      <c r="N2318" s="324">
        <v>6.2</v>
      </c>
      <c r="O2318" s="324">
        <v>3.3</v>
      </c>
      <c r="P2318" s="324">
        <v>101</v>
      </c>
      <c r="Q2318" s="324" t="s">
        <v>293</v>
      </c>
      <c r="R2318" s="324">
        <v>1</v>
      </c>
      <c r="S2318" s="324">
        <v>0</v>
      </c>
      <c r="T2318" s="324">
        <v>1000</v>
      </c>
      <c r="U2318" s="324">
        <v>0.85</v>
      </c>
      <c r="V2318" s="324">
        <v>0</v>
      </c>
      <c r="W2318" s="324">
        <v>8.4779999999999996E-8</v>
      </c>
      <c r="X2318" s="324">
        <v>127.38853503184714</v>
      </c>
      <c r="Y2318" s="324">
        <v>0.72</v>
      </c>
      <c r="Z2318" s="324">
        <v>2.1</v>
      </c>
      <c r="AA2318" s="324">
        <v>8.4779999999999996E-8</v>
      </c>
      <c r="AB2318" s="324">
        <v>127.38853503184714</v>
      </c>
      <c r="AC2318" s="324">
        <v>0.72</v>
      </c>
      <c r="AD2318" s="324">
        <v>2.1</v>
      </c>
      <c r="AE2318" s="324">
        <v>8.4779999999999996E-8</v>
      </c>
      <c r="AF2318" s="324">
        <v>127.38853503184714</v>
      </c>
      <c r="AG2318" s="324">
        <v>0.72</v>
      </c>
      <c r="AH2318" s="324">
        <v>2.1</v>
      </c>
      <c r="AI2318" s="324">
        <v>0</v>
      </c>
      <c r="AJ2318" s="324">
        <v>0</v>
      </c>
      <c r="AK2318" s="324">
        <v>0</v>
      </c>
      <c r="AL2318" s="324">
        <v>0</v>
      </c>
      <c r="AM2318" s="396">
        <v>0</v>
      </c>
      <c r="AN2318" s="324">
        <v>0</v>
      </c>
      <c r="AO2318" s="324">
        <v>1000000000</v>
      </c>
      <c r="AP2318" s="324">
        <v>0</v>
      </c>
      <c r="AQ2318" s="324">
        <v>0</v>
      </c>
      <c r="AR2318" s="324">
        <v>0</v>
      </c>
      <c r="AS2318" s="324">
        <v>7447785122</v>
      </c>
      <c r="AT2318" s="324">
        <v>0</v>
      </c>
      <c r="AU2318" s="324">
        <v>0</v>
      </c>
      <c r="AV2318" s="324">
        <v>0</v>
      </c>
      <c r="AW2318" s="311"/>
      <c r="AX2318" s="311"/>
      <c r="AY2318" s="311"/>
      <c r="AZ2318" s="311"/>
      <c r="BA2318" s="311"/>
      <c r="BB2318" s="311"/>
      <c r="BC2318" s="311"/>
      <c r="BD2318" s="311"/>
      <c r="BE2318" s="311"/>
      <c r="BF2318" s="311"/>
      <c r="BG2318" s="311"/>
      <c r="BH2318" s="311"/>
      <c r="BI2318" s="311"/>
      <c r="BJ2318" s="311"/>
      <c r="BK2318" s="311"/>
      <c r="BL2318" s="311"/>
      <c r="BM2318" s="311"/>
      <c r="BN2318" s="311"/>
      <c r="BO2318" s="311"/>
      <c r="BP2318" s="311"/>
      <c r="BQ2318" s="311"/>
      <c r="BR2318" s="311"/>
      <c r="BS2318" s="311"/>
      <c r="BT2318" s="311"/>
      <c r="BU2318" s="311"/>
      <c r="BV2318" s="311"/>
      <c r="BW2318" s="311"/>
      <c r="BX2318" s="311"/>
      <c r="BY2318" s="311"/>
      <c r="BZ2318" s="311"/>
      <c r="CA2318" s="311"/>
      <c r="CB2318" s="311"/>
      <c r="CC2318" s="311"/>
      <c r="CD2318" s="311"/>
      <c r="CE2318" s="311"/>
      <c r="CF2318" s="311"/>
      <c r="CG2318" s="311"/>
      <c r="CH2318" s="311"/>
      <c r="CI2318" s="311"/>
      <c r="CJ2318" s="311"/>
      <c r="CK2318" s="311"/>
      <c r="CL2318" s="311"/>
      <c r="CM2318" s="311"/>
      <c r="CN2318" s="311"/>
      <c r="CO2318" s="311"/>
      <c r="CP2318" s="311"/>
      <c r="CQ2318" s="311"/>
      <c r="CR2318" s="311"/>
      <c r="CS2318" s="311"/>
      <c r="CT2318" s="311"/>
      <c r="CU2318" s="311"/>
      <c r="CV2318" s="311"/>
      <c r="CW2318" s="311"/>
      <c r="CX2318" s="311"/>
      <c r="CY2318" s="311"/>
    </row>
    <row r="2319" spans="1:103" s="390" customFormat="1">
      <c r="A2319" s="324" t="s">
        <v>2347</v>
      </c>
      <c r="B2319" s="324">
        <v>7447785147</v>
      </c>
      <c r="C2319" s="324">
        <v>47</v>
      </c>
      <c r="D2319" s="324">
        <v>25</v>
      </c>
      <c r="E2319" s="395">
        <v>0.6</v>
      </c>
      <c r="F2319" s="324">
        <v>0</v>
      </c>
      <c r="G2319" s="324">
        <v>0.74</v>
      </c>
      <c r="H2319" s="324">
        <v>0.9</v>
      </c>
      <c r="I2319" s="324">
        <v>0.85</v>
      </c>
      <c r="J2319" s="326">
        <v>40</v>
      </c>
      <c r="K2319" s="326">
        <v>125</v>
      </c>
      <c r="L2319" s="326">
        <v>1</v>
      </c>
      <c r="M2319" s="324">
        <v>5.9</v>
      </c>
      <c r="N2319" s="324">
        <v>6.2</v>
      </c>
      <c r="O2319" s="324">
        <v>3.3</v>
      </c>
      <c r="P2319" s="324">
        <v>101</v>
      </c>
      <c r="Q2319" s="324" t="s">
        <v>293</v>
      </c>
      <c r="R2319" s="324">
        <v>1</v>
      </c>
      <c r="S2319" s="324">
        <v>0</v>
      </c>
      <c r="T2319" s="324">
        <v>1000</v>
      </c>
      <c r="U2319" s="324">
        <v>0.85</v>
      </c>
      <c r="V2319" s="324">
        <v>0</v>
      </c>
      <c r="W2319" s="324">
        <v>8.4779999999999996E-8</v>
      </c>
      <c r="X2319" s="324">
        <v>189.47028944610176</v>
      </c>
      <c r="Y2319" s="324">
        <v>0.72</v>
      </c>
      <c r="Z2319" s="324">
        <v>2.1</v>
      </c>
      <c r="AA2319" s="324">
        <v>8.4779999999999996E-8</v>
      </c>
      <c r="AB2319" s="324">
        <v>189.47028944610176</v>
      </c>
      <c r="AC2319" s="324">
        <v>0.72</v>
      </c>
      <c r="AD2319" s="324">
        <v>2.1</v>
      </c>
      <c r="AE2319" s="324">
        <v>8.4779999999999996E-8</v>
      </c>
      <c r="AF2319" s="324">
        <v>189.47028944610176</v>
      </c>
      <c r="AG2319" s="324">
        <v>0.72</v>
      </c>
      <c r="AH2319" s="324">
        <v>2.1</v>
      </c>
      <c r="AI2319" s="324">
        <v>0</v>
      </c>
      <c r="AJ2319" s="324">
        <v>0</v>
      </c>
      <c r="AK2319" s="324">
        <v>0</v>
      </c>
      <c r="AL2319" s="324">
        <v>0</v>
      </c>
      <c r="AM2319" s="396">
        <v>0</v>
      </c>
      <c r="AN2319" s="324">
        <v>0</v>
      </c>
      <c r="AO2319" s="324">
        <v>1000000000</v>
      </c>
      <c r="AP2319" s="324">
        <v>0</v>
      </c>
      <c r="AQ2319" s="324">
        <v>0</v>
      </c>
      <c r="AR2319" s="324">
        <v>0</v>
      </c>
      <c r="AS2319" s="324">
        <v>7447785147</v>
      </c>
      <c r="AT2319" s="324">
        <v>0</v>
      </c>
      <c r="AU2319" s="324">
        <v>0</v>
      </c>
      <c r="AV2319" s="324">
        <v>0</v>
      </c>
      <c r="AW2319" s="311"/>
      <c r="AX2319" s="311"/>
      <c r="AY2319" s="311"/>
      <c r="AZ2319" s="311"/>
      <c r="BA2319" s="311"/>
      <c r="BB2319" s="311"/>
      <c r="BC2319" s="311"/>
      <c r="BD2319" s="311"/>
      <c r="BE2319" s="311"/>
      <c r="BF2319" s="311"/>
      <c r="BG2319" s="311"/>
      <c r="BH2319" s="311"/>
      <c r="BI2319" s="311"/>
      <c r="BJ2319" s="311"/>
      <c r="BK2319" s="311"/>
      <c r="BL2319" s="311"/>
      <c r="BM2319" s="311"/>
      <c r="BN2319" s="311"/>
      <c r="BO2319" s="311"/>
      <c r="BP2319" s="311"/>
      <c r="BQ2319" s="311"/>
      <c r="BR2319" s="311"/>
      <c r="BS2319" s="311"/>
      <c r="BT2319" s="311"/>
      <c r="BU2319" s="311"/>
      <c r="BV2319" s="311"/>
      <c r="BW2319" s="311"/>
      <c r="BX2319" s="311"/>
      <c r="BY2319" s="311"/>
      <c r="BZ2319" s="311"/>
      <c r="CA2319" s="311"/>
      <c r="CB2319" s="311"/>
      <c r="CC2319" s="311"/>
      <c r="CD2319" s="311"/>
      <c r="CE2319" s="311"/>
      <c r="CF2319" s="311"/>
      <c r="CG2319" s="311"/>
      <c r="CH2319" s="311"/>
      <c r="CI2319" s="311"/>
      <c r="CJ2319" s="311"/>
      <c r="CK2319" s="311"/>
      <c r="CL2319" s="311"/>
      <c r="CM2319" s="311"/>
      <c r="CN2319" s="311"/>
      <c r="CO2319" s="311"/>
      <c r="CP2319" s="311"/>
      <c r="CQ2319" s="311"/>
      <c r="CR2319" s="311"/>
      <c r="CS2319" s="311"/>
      <c r="CT2319" s="311"/>
      <c r="CU2319" s="311"/>
      <c r="CV2319" s="311"/>
      <c r="CW2319" s="311"/>
      <c r="CX2319" s="311"/>
      <c r="CY2319" s="311"/>
    </row>
    <row r="2320" spans="1:103" s="390" customFormat="1">
      <c r="A2320" s="324" t="s">
        <v>2347</v>
      </c>
      <c r="B2320" s="324">
        <v>744778520</v>
      </c>
      <c r="C2320" s="324">
        <v>100</v>
      </c>
      <c r="D2320" s="324">
        <v>25</v>
      </c>
      <c r="E2320" s="395">
        <v>1.0640000000000001</v>
      </c>
      <c r="F2320" s="324">
        <v>0</v>
      </c>
      <c r="G2320" s="324">
        <v>0.5</v>
      </c>
      <c r="H2320" s="324">
        <v>0.9</v>
      </c>
      <c r="I2320" s="324">
        <v>0.65</v>
      </c>
      <c r="J2320" s="326">
        <v>40</v>
      </c>
      <c r="K2320" s="326">
        <v>125</v>
      </c>
      <c r="L2320" s="326">
        <v>1</v>
      </c>
      <c r="M2320" s="324">
        <v>5.9</v>
      </c>
      <c r="N2320" s="324">
        <v>6.2</v>
      </c>
      <c r="O2320" s="324">
        <v>3.3</v>
      </c>
      <c r="P2320" s="324">
        <v>101</v>
      </c>
      <c r="Q2320" s="324" t="s">
        <v>293</v>
      </c>
      <c r="R2320" s="324">
        <v>1</v>
      </c>
      <c r="S2320" s="324">
        <v>0</v>
      </c>
      <c r="T2320" s="324">
        <v>1000</v>
      </c>
      <c r="U2320" s="324">
        <v>0.85</v>
      </c>
      <c r="V2320" s="324">
        <v>0</v>
      </c>
      <c r="W2320" s="324">
        <v>8.4779999999999996E-8</v>
      </c>
      <c r="X2320" s="324">
        <v>272.19772442702384</v>
      </c>
      <c r="Y2320" s="324">
        <v>0.72</v>
      </c>
      <c r="Z2320" s="324">
        <v>2.1</v>
      </c>
      <c r="AA2320" s="324">
        <v>8.4779999999999996E-8</v>
      </c>
      <c r="AB2320" s="324">
        <v>272.19772442702384</v>
      </c>
      <c r="AC2320" s="324">
        <v>0.72</v>
      </c>
      <c r="AD2320" s="324">
        <v>2.1</v>
      </c>
      <c r="AE2320" s="324">
        <v>8.4779999999999996E-8</v>
      </c>
      <c r="AF2320" s="324">
        <v>272.19772442702384</v>
      </c>
      <c r="AG2320" s="324">
        <v>0.72</v>
      </c>
      <c r="AH2320" s="324">
        <v>2.1</v>
      </c>
      <c r="AI2320" s="324">
        <v>0</v>
      </c>
      <c r="AJ2320" s="324">
        <v>0</v>
      </c>
      <c r="AK2320" s="324">
        <v>0</v>
      </c>
      <c r="AL2320" s="324">
        <v>0</v>
      </c>
      <c r="AM2320" s="396">
        <v>0</v>
      </c>
      <c r="AN2320" s="324">
        <v>0</v>
      </c>
      <c r="AO2320" s="324">
        <v>1000000000</v>
      </c>
      <c r="AP2320" s="324">
        <v>0</v>
      </c>
      <c r="AQ2320" s="324">
        <v>0</v>
      </c>
      <c r="AR2320" s="324">
        <v>0</v>
      </c>
      <c r="AS2320" s="324">
        <v>744778520</v>
      </c>
      <c r="AT2320" s="324">
        <v>0</v>
      </c>
      <c r="AU2320" s="324">
        <v>0</v>
      </c>
      <c r="AV2320" s="324">
        <v>0</v>
      </c>
      <c r="AW2320" s="311"/>
      <c r="AX2320" s="311"/>
      <c r="AY2320" s="311"/>
      <c r="AZ2320" s="311"/>
      <c r="BA2320" s="311"/>
      <c r="BB2320" s="311"/>
      <c r="BC2320" s="311"/>
      <c r="BD2320" s="311"/>
      <c r="BE2320" s="311"/>
      <c r="BF2320" s="311"/>
      <c r="BG2320" s="311"/>
      <c r="BH2320" s="311"/>
      <c r="BI2320" s="311"/>
      <c r="BJ2320" s="311"/>
      <c r="BK2320" s="311"/>
      <c r="BL2320" s="311"/>
      <c r="BM2320" s="311"/>
      <c r="BN2320" s="311"/>
      <c r="BO2320" s="311"/>
      <c r="BP2320" s="311"/>
      <c r="BQ2320" s="311"/>
      <c r="BR2320" s="311"/>
      <c r="BS2320" s="311"/>
      <c r="BT2320" s="311"/>
      <c r="BU2320" s="311"/>
      <c r="BV2320" s="311"/>
      <c r="BW2320" s="311"/>
      <c r="BX2320" s="311"/>
      <c r="BY2320" s="311"/>
      <c r="BZ2320" s="311"/>
      <c r="CA2320" s="311"/>
      <c r="CB2320" s="311"/>
      <c r="CC2320" s="311"/>
      <c r="CD2320" s="311"/>
      <c r="CE2320" s="311"/>
      <c r="CF2320" s="311"/>
      <c r="CG2320" s="311"/>
      <c r="CH2320" s="311"/>
      <c r="CI2320" s="311"/>
      <c r="CJ2320" s="311"/>
      <c r="CK2320" s="311"/>
      <c r="CL2320" s="311"/>
      <c r="CM2320" s="311"/>
      <c r="CN2320" s="311"/>
      <c r="CO2320" s="311"/>
      <c r="CP2320" s="311"/>
      <c r="CQ2320" s="311"/>
      <c r="CR2320" s="311"/>
      <c r="CS2320" s="311"/>
      <c r="CT2320" s="311"/>
      <c r="CU2320" s="311"/>
      <c r="CV2320" s="311"/>
      <c r="CW2320" s="311"/>
      <c r="CX2320" s="311"/>
      <c r="CY2320" s="311"/>
    </row>
    <row r="2321" spans="1:103" s="390" customFormat="1">
      <c r="A2321" s="324" t="s">
        <v>2347</v>
      </c>
      <c r="B2321" s="324">
        <v>7447786001</v>
      </c>
      <c r="C2321" s="324">
        <v>1</v>
      </c>
      <c r="D2321" s="324">
        <v>25</v>
      </c>
      <c r="E2321" s="395">
        <v>3.388E-2</v>
      </c>
      <c r="F2321" s="324">
        <v>0</v>
      </c>
      <c r="G2321" s="324">
        <v>5.5</v>
      </c>
      <c r="H2321" s="324">
        <v>0.9</v>
      </c>
      <c r="I2321" s="324">
        <v>5</v>
      </c>
      <c r="J2321" s="326">
        <v>40</v>
      </c>
      <c r="K2321" s="326">
        <v>125</v>
      </c>
      <c r="L2321" s="326">
        <v>1</v>
      </c>
      <c r="M2321" s="324">
        <v>5.9</v>
      </c>
      <c r="N2321" s="324">
        <v>6.2</v>
      </c>
      <c r="O2321" s="324">
        <v>5.0999999999999996</v>
      </c>
      <c r="P2321" s="324">
        <v>101</v>
      </c>
      <c r="Q2321" s="324" t="s">
        <v>293</v>
      </c>
      <c r="R2321" s="324">
        <v>1</v>
      </c>
      <c r="S2321" s="324">
        <v>0</v>
      </c>
      <c r="T2321" s="324">
        <v>1000</v>
      </c>
      <c r="U2321" s="324">
        <v>0.9</v>
      </c>
      <c r="V2321" s="324">
        <v>0</v>
      </c>
      <c r="W2321" s="324">
        <v>1.6185000000000004E-7</v>
      </c>
      <c r="X2321" s="324">
        <v>21.905805038335156</v>
      </c>
      <c r="Y2321" s="324">
        <v>0.72</v>
      </c>
      <c r="Z2321" s="324">
        <v>2.1</v>
      </c>
      <c r="AA2321" s="324">
        <v>1.6185000000000004E-7</v>
      </c>
      <c r="AB2321" s="324">
        <v>21.905805038335156</v>
      </c>
      <c r="AC2321" s="324">
        <v>0.72</v>
      </c>
      <c r="AD2321" s="324">
        <v>2.1</v>
      </c>
      <c r="AE2321" s="324">
        <v>1.6185000000000004E-7</v>
      </c>
      <c r="AF2321" s="324">
        <v>21.905805038335156</v>
      </c>
      <c r="AG2321" s="324">
        <v>0.72</v>
      </c>
      <c r="AH2321" s="324">
        <v>2.1</v>
      </c>
      <c r="AI2321" s="324">
        <v>0</v>
      </c>
      <c r="AJ2321" s="324">
        <v>0</v>
      </c>
      <c r="AK2321" s="324">
        <v>0</v>
      </c>
      <c r="AL2321" s="324">
        <v>0</v>
      </c>
      <c r="AM2321" s="396">
        <v>0</v>
      </c>
      <c r="AN2321" s="324">
        <v>0</v>
      </c>
      <c r="AO2321" s="324">
        <v>1000000000</v>
      </c>
      <c r="AP2321" s="324">
        <v>0</v>
      </c>
      <c r="AQ2321" s="324">
        <v>0</v>
      </c>
      <c r="AR2321" s="324">
        <v>0</v>
      </c>
      <c r="AS2321" s="324">
        <v>7447786001</v>
      </c>
      <c r="AT2321" s="324">
        <v>0</v>
      </c>
      <c r="AU2321" s="324">
        <v>0</v>
      </c>
      <c r="AV2321" s="324">
        <v>0</v>
      </c>
      <c r="AW2321" s="311"/>
      <c r="AX2321" s="311"/>
      <c r="AY2321" s="311"/>
      <c r="AZ2321" s="311"/>
      <c r="BA2321" s="311"/>
      <c r="BB2321" s="311"/>
      <c r="BC2321" s="311"/>
      <c r="BD2321" s="311"/>
      <c r="BE2321" s="311"/>
      <c r="BF2321" s="311"/>
      <c r="BG2321" s="311"/>
      <c r="BH2321" s="311"/>
      <c r="BI2321" s="311"/>
      <c r="BJ2321" s="311"/>
      <c r="BK2321" s="311"/>
      <c r="BL2321" s="311"/>
      <c r="BM2321" s="311"/>
      <c r="BN2321" s="311"/>
      <c r="BO2321" s="311"/>
      <c r="BP2321" s="311"/>
      <c r="BQ2321" s="311"/>
      <c r="BR2321" s="311"/>
      <c r="BS2321" s="311"/>
      <c r="BT2321" s="311"/>
      <c r="BU2321" s="311"/>
      <c r="BV2321" s="311"/>
      <c r="BW2321" s="311"/>
      <c r="BX2321" s="311"/>
      <c r="BY2321" s="311"/>
      <c r="BZ2321" s="311"/>
      <c r="CA2321" s="311"/>
      <c r="CB2321" s="311"/>
      <c r="CC2321" s="311"/>
      <c r="CD2321" s="311"/>
      <c r="CE2321" s="311"/>
      <c r="CF2321" s="311"/>
      <c r="CG2321" s="311"/>
      <c r="CH2321" s="311"/>
      <c r="CI2321" s="311"/>
      <c r="CJ2321" s="311"/>
      <c r="CK2321" s="311"/>
      <c r="CL2321" s="311"/>
      <c r="CM2321" s="311"/>
      <c r="CN2321" s="311"/>
      <c r="CO2321" s="311"/>
      <c r="CP2321" s="311"/>
      <c r="CQ2321" s="311"/>
      <c r="CR2321" s="311"/>
      <c r="CS2321" s="311"/>
      <c r="CT2321" s="311"/>
      <c r="CU2321" s="311"/>
      <c r="CV2321" s="311"/>
      <c r="CW2321" s="311"/>
      <c r="CX2321" s="311"/>
      <c r="CY2321" s="311"/>
    </row>
    <row r="2322" spans="1:103" s="390" customFormat="1">
      <c r="A2322" s="324" t="s">
        <v>2347</v>
      </c>
      <c r="B2322" s="324">
        <v>7447786002</v>
      </c>
      <c r="C2322" s="324">
        <v>2.2000000000000002</v>
      </c>
      <c r="D2322" s="324">
        <v>25</v>
      </c>
      <c r="E2322" s="395">
        <v>4.9200000000000001E-2</v>
      </c>
      <c r="F2322" s="324">
        <v>0</v>
      </c>
      <c r="G2322" s="324">
        <v>4</v>
      </c>
      <c r="H2322" s="324">
        <v>0.9</v>
      </c>
      <c r="I2322" s="324">
        <v>3.5</v>
      </c>
      <c r="J2322" s="326">
        <v>40</v>
      </c>
      <c r="K2322" s="326">
        <v>125</v>
      </c>
      <c r="L2322" s="326">
        <v>1</v>
      </c>
      <c r="M2322" s="324">
        <v>5.9</v>
      </c>
      <c r="N2322" s="324">
        <v>6.2</v>
      </c>
      <c r="O2322" s="324">
        <v>5.0999999999999996</v>
      </c>
      <c r="P2322" s="324">
        <v>101</v>
      </c>
      <c r="Q2322" s="324" t="s">
        <v>293</v>
      </c>
      <c r="R2322" s="324">
        <v>1</v>
      </c>
      <c r="S2322" s="324">
        <v>0</v>
      </c>
      <c r="T2322" s="324">
        <v>1000</v>
      </c>
      <c r="U2322" s="324">
        <v>0.9</v>
      </c>
      <c r="V2322" s="324">
        <v>0</v>
      </c>
      <c r="W2322" s="324">
        <v>1.6185000000000004E-7</v>
      </c>
      <c r="X2322" s="324">
        <v>31.183557760453578</v>
      </c>
      <c r="Y2322" s="324">
        <v>0.72</v>
      </c>
      <c r="Z2322" s="324">
        <v>2.1</v>
      </c>
      <c r="AA2322" s="324">
        <v>1.6185000000000004E-7</v>
      </c>
      <c r="AB2322" s="324">
        <v>31.183557760453578</v>
      </c>
      <c r="AC2322" s="324">
        <v>0.72</v>
      </c>
      <c r="AD2322" s="324">
        <v>2.1</v>
      </c>
      <c r="AE2322" s="324">
        <v>1.6185000000000004E-7</v>
      </c>
      <c r="AF2322" s="324">
        <v>31.183557760453578</v>
      </c>
      <c r="AG2322" s="324">
        <v>0.72</v>
      </c>
      <c r="AH2322" s="324">
        <v>2.1</v>
      </c>
      <c r="AI2322" s="324">
        <v>0</v>
      </c>
      <c r="AJ2322" s="324">
        <v>0</v>
      </c>
      <c r="AK2322" s="324">
        <v>0</v>
      </c>
      <c r="AL2322" s="324">
        <v>0</v>
      </c>
      <c r="AM2322" s="396">
        <v>0</v>
      </c>
      <c r="AN2322" s="324">
        <v>0</v>
      </c>
      <c r="AO2322" s="324">
        <v>1000000000</v>
      </c>
      <c r="AP2322" s="324">
        <v>0</v>
      </c>
      <c r="AQ2322" s="324">
        <v>0</v>
      </c>
      <c r="AR2322" s="324">
        <v>0</v>
      </c>
      <c r="AS2322" s="324">
        <v>7447786002</v>
      </c>
      <c r="AT2322" s="324">
        <v>0</v>
      </c>
      <c r="AU2322" s="324">
        <v>0</v>
      </c>
      <c r="AV2322" s="324">
        <v>0</v>
      </c>
      <c r="AW2322" s="311"/>
      <c r="AX2322" s="311"/>
      <c r="AY2322" s="311"/>
      <c r="AZ2322" s="311"/>
      <c r="BA2322" s="311"/>
      <c r="BB2322" s="311"/>
      <c r="BC2322" s="311"/>
      <c r="BD2322" s="311"/>
      <c r="BE2322" s="311"/>
      <c r="BF2322" s="311"/>
      <c r="BG2322" s="311"/>
      <c r="BH2322" s="311"/>
      <c r="BI2322" s="311"/>
      <c r="BJ2322" s="311"/>
      <c r="BK2322" s="311"/>
      <c r="BL2322" s="311"/>
      <c r="BM2322" s="311"/>
      <c r="BN2322" s="311"/>
      <c r="BO2322" s="311"/>
      <c r="BP2322" s="311"/>
      <c r="BQ2322" s="311"/>
      <c r="BR2322" s="311"/>
      <c r="BS2322" s="311"/>
      <c r="BT2322" s="311"/>
      <c r="BU2322" s="311"/>
      <c r="BV2322" s="311"/>
      <c r="BW2322" s="311"/>
      <c r="BX2322" s="311"/>
      <c r="BY2322" s="311"/>
      <c r="BZ2322" s="311"/>
      <c r="CA2322" s="311"/>
      <c r="CB2322" s="311"/>
      <c r="CC2322" s="311"/>
      <c r="CD2322" s="311"/>
      <c r="CE2322" s="311"/>
      <c r="CF2322" s="311"/>
      <c r="CG2322" s="311"/>
      <c r="CH2322" s="311"/>
      <c r="CI2322" s="311"/>
      <c r="CJ2322" s="311"/>
      <c r="CK2322" s="311"/>
      <c r="CL2322" s="311"/>
      <c r="CM2322" s="311"/>
      <c r="CN2322" s="311"/>
      <c r="CO2322" s="311"/>
      <c r="CP2322" s="311"/>
      <c r="CQ2322" s="311"/>
      <c r="CR2322" s="311"/>
      <c r="CS2322" s="311"/>
      <c r="CT2322" s="311"/>
      <c r="CU2322" s="311"/>
      <c r="CV2322" s="311"/>
      <c r="CW2322" s="311"/>
      <c r="CX2322" s="311"/>
      <c r="CY2322" s="311"/>
    </row>
    <row r="2323" spans="1:103" s="390" customFormat="1">
      <c r="A2323" s="324" t="s">
        <v>2347</v>
      </c>
      <c r="B2323" s="324">
        <v>7447786004</v>
      </c>
      <c r="C2323" s="324">
        <v>4.7</v>
      </c>
      <c r="D2323" s="324">
        <v>25</v>
      </c>
      <c r="E2323" s="395">
        <v>6.498000000000001E-2</v>
      </c>
      <c r="F2323" s="324">
        <v>0</v>
      </c>
      <c r="G2323" s="324">
        <v>2.8</v>
      </c>
      <c r="H2323" s="324">
        <v>0.9</v>
      </c>
      <c r="I2323" s="324">
        <v>2.8</v>
      </c>
      <c r="J2323" s="326">
        <v>40</v>
      </c>
      <c r="K2323" s="326">
        <v>125</v>
      </c>
      <c r="L2323" s="326">
        <v>1</v>
      </c>
      <c r="M2323" s="324">
        <v>5.9</v>
      </c>
      <c r="N2323" s="324">
        <v>6.2</v>
      </c>
      <c r="O2323" s="324">
        <v>5.0999999999999996</v>
      </c>
      <c r="P2323" s="324">
        <v>101</v>
      </c>
      <c r="Q2323" s="324" t="s">
        <v>293</v>
      </c>
      <c r="R2323" s="324">
        <v>1</v>
      </c>
      <c r="S2323" s="324">
        <v>0</v>
      </c>
      <c r="T2323" s="324">
        <v>1000</v>
      </c>
      <c r="U2323" s="324">
        <v>0.9</v>
      </c>
      <c r="V2323" s="324">
        <v>0</v>
      </c>
      <c r="W2323" s="324">
        <v>1.6185000000000004E-7</v>
      </c>
      <c r="X2323" s="324">
        <v>45.301204819277103</v>
      </c>
      <c r="Y2323" s="324">
        <v>0.72</v>
      </c>
      <c r="Z2323" s="324">
        <v>2.1</v>
      </c>
      <c r="AA2323" s="324">
        <v>1.6185000000000004E-7</v>
      </c>
      <c r="AB2323" s="324">
        <v>45.301204819277103</v>
      </c>
      <c r="AC2323" s="324">
        <v>0.72</v>
      </c>
      <c r="AD2323" s="324">
        <v>2.1</v>
      </c>
      <c r="AE2323" s="324">
        <v>1.6185000000000004E-7</v>
      </c>
      <c r="AF2323" s="324">
        <v>45.301204819277103</v>
      </c>
      <c r="AG2323" s="324">
        <v>0.72</v>
      </c>
      <c r="AH2323" s="324">
        <v>2.1</v>
      </c>
      <c r="AI2323" s="324">
        <v>0</v>
      </c>
      <c r="AJ2323" s="324">
        <v>0</v>
      </c>
      <c r="AK2323" s="324">
        <v>0</v>
      </c>
      <c r="AL2323" s="324">
        <v>0</v>
      </c>
      <c r="AM2323" s="396">
        <v>0</v>
      </c>
      <c r="AN2323" s="324">
        <v>0</v>
      </c>
      <c r="AO2323" s="324">
        <v>1000000000</v>
      </c>
      <c r="AP2323" s="324">
        <v>0</v>
      </c>
      <c r="AQ2323" s="324">
        <v>0</v>
      </c>
      <c r="AR2323" s="324">
        <v>0</v>
      </c>
      <c r="AS2323" s="324">
        <v>7447786004</v>
      </c>
      <c r="AT2323" s="324">
        <v>0</v>
      </c>
      <c r="AU2323" s="324">
        <v>0</v>
      </c>
      <c r="AV2323" s="324">
        <v>0</v>
      </c>
      <c r="AW2323" s="311"/>
      <c r="AX2323" s="311"/>
      <c r="AY2323" s="311"/>
      <c r="AZ2323" s="311"/>
      <c r="BA2323" s="311"/>
      <c r="BB2323" s="311"/>
      <c r="BC2323" s="311"/>
      <c r="BD2323" s="311"/>
      <c r="BE2323" s="311"/>
      <c r="BF2323" s="311"/>
      <c r="BG2323" s="311"/>
      <c r="BH2323" s="311"/>
      <c r="BI2323" s="311"/>
      <c r="BJ2323" s="311"/>
      <c r="BK2323" s="311"/>
      <c r="BL2323" s="311"/>
      <c r="BM2323" s="311"/>
      <c r="BN2323" s="311"/>
      <c r="BO2323" s="311"/>
      <c r="BP2323" s="311"/>
      <c r="BQ2323" s="311"/>
      <c r="BR2323" s="311"/>
      <c r="BS2323" s="311"/>
      <c r="BT2323" s="311"/>
      <c r="BU2323" s="311"/>
      <c r="BV2323" s="311"/>
      <c r="BW2323" s="311"/>
      <c r="BX2323" s="311"/>
      <c r="BY2323" s="311"/>
      <c r="BZ2323" s="311"/>
      <c r="CA2323" s="311"/>
      <c r="CB2323" s="311"/>
      <c r="CC2323" s="311"/>
      <c r="CD2323" s="311"/>
      <c r="CE2323" s="311"/>
      <c r="CF2323" s="311"/>
      <c r="CG2323" s="311"/>
      <c r="CH2323" s="311"/>
      <c r="CI2323" s="311"/>
      <c r="CJ2323" s="311"/>
      <c r="CK2323" s="311"/>
      <c r="CL2323" s="311"/>
      <c r="CM2323" s="311"/>
      <c r="CN2323" s="311"/>
      <c r="CO2323" s="311"/>
      <c r="CP2323" s="311"/>
      <c r="CQ2323" s="311"/>
      <c r="CR2323" s="311"/>
      <c r="CS2323" s="311"/>
      <c r="CT2323" s="311"/>
      <c r="CU2323" s="311"/>
      <c r="CV2323" s="311"/>
      <c r="CW2323" s="311"/>
      <c r="CX2323" s="311"/>
      <c r="CY2323" s="311"/>
    </row>
    <row r="2324" spans="1:103" s="390" customFormat="1">
      <c r="A2324" s="324" t="s">
        <v>2347</v>
      </c>
      <c r="B2324" s="324">
        <v>7447786006</v>
      </c>
      <c r="C2324" s="324">
        <v>6.8</v>
      </c>
      <c r="D2324" s="324">
        <v>25</v>
      </c>
      <c r="E2324" s="395">
        <v>7.5020000000000003E-2</v>
      </c>
      <c r="F2324" s="324">
        <v>0</v>
      </c>
      <c r="G2324" s="324">
        <v>2.2999999999999998</v>
      </c>
      <c r="H2324" s="324">
        <v>0.9</v>
      </c>
      <c r="I2324" s="324">
        <v>2.5</v>
      </c>
      <c r="J2324" s="326">
        <v>40</v>
      </c>
      <c r="K2324" s="326">
        <v>125</v>
      </c>
      <c r="L2324" s="326">
        <v>1</v>
      </c>
      <c r="M2324" s="324">
        <v>5.9</v>
      </c>
      <c r="N2324" s="324">
        <v>6.2</v>
      </c>
      <c r="O2324" s="324">
        <v>5.0999999999999996</v>
      </c>
      <c r="P2324" s="324">
        <v>101</v>
      </c>
      <c r="Q2324" s="324" t="s">
        <v>293</v>
      </c>
      <c r="R2324" s="324">
        <v>1</v>
      </c>
      <c r="S2324" s="324">
        <v>0</v>
      </c>
      <c r="T2324" s="324">
        <v>1000</v>
      </c>
      <c r="U2324" s="324">
        <v>0.9</v>
      </c>
      <c r="V2324" s="324">
        <v>0</v>
      </c>
      <c r="W2324" s="324">
        <v>1.6185000000000004E-7</v>
      </c>
      <c r="X2324" s="324">
        <v>56.501869547154136</v>
      </c>
      <c r="Y2324" s="324">
        <v>0.72</v>
      </c>
      <c r="Z2324" s="324">
        <v>2.1</v>
      </c>
      <c r="AA2324" s="324">
        <v>1.6185000000000004E-7</v>
      </c>
      <c r="AB2324" s="324">
        <v>56.501869547154136</v>
      </c>
      <c r="AC2324" s="324">
        <v>0.72</v>
      </c>
      <c r="AD2324" s="324">
        <v>2.1</v>
      </c>
      <c r="AE2324" s="324">
        <v>1.6185000000000004E-7</v>
      </c>
      <c r="AF2324" s="324">
        <v>56.501869547154136</v>
      </c>
      <c r="AG2324" s="324">
        <v>0.72</v>
      </c>
      <c r="AH2324" s="324">
        <v>2.1</v>
      </c>
      <c r="AI2324" s="324">
        <v>0</v>
      </c>
      <c r="AJ2324" s="324">
        <v>0</v>
      </c>
      <c r="AK2324" s="324">
        <v>0</v>
      </c>
      <c r="AL2324" s="324">
        <v>0</v>
      </c>
      <c r="AM2324" s="396">
        <v>0</v>
      </c>
      <c r="AN2324" s="324">
        <v>0</v>
      </c>
      <c r="AO2324" s="324">
        <v>1000000000</v>
      </c>
      <c r="AP2324" s="324">
        <v>0</v>
      </c>
      <c r="AQ2324" s="324">
        <v>0</v>
      </c>
      <c r="AR2324" s="324">
        <v>0</v>
      </c>
      <c r="AS2324" s="324">
        <v>7447786006</v>
      </c>
      <c r="AT2324" s="324">
        <v>0</v>
      </c>
      <c r="AU2324" s="324">
        <v>0</v>
      </c>
      <c r="AV2324" s="324">
        <v>0</v>
      </c>
      <c r="AW2324" s="311"/>
      <c r="AX2324" s="311"/>
      <c r="AY2324" s="311"/>
      <c r="AZ2324" s="311"/>
      <c r="BA2324" s="311"/>
      <c r="BB2324" s="311"/>
      <c r="BC2324" s="311"/>
      <c r="BD2324" s="311"/>
      <c r="BE2324" s="311"/>
      <c r="BF2324" s="311"/>
      <c r="BG2324" s="311"/>
      <c r="BH2324" s="311"/>
      <c r="BI2324" s="311"/>
      <c r="BJ2324" s="311"/>
      <c r="BK2324" s="311"/>
      <c r="BL2324" s="311"/>
      <c r="BM2324" s="311"/>
      <c r="BN2324" s="311"/>
      <c r="BO2324" s="311"/>
      <c r="BP2324" s="311"/>
      <c r="BQ2324" s="311"/>
      <c r="BR2324" s="311"/>
      <c r="BS2324" s="311"/>
      <c r="BT2324" s="311"/>
      <c r="BU2324" s="311"/>
      <c r="BV2324" s="311"/>
      <c r="BW2324" s="311"/>
      <c r="BX2324" s="311"/>
      <c r="BY2324" s="311"/>
      <c r="BZ2324" s="311"/>
      <c r="CA2324" s="311"/>
      <c r="CB2324" s="311"/>
      <c r="CC2324" s="311"/>
      <c r="CD2324" s="311"/>
      <c r="CE2324" s="311"/>
      <c r="CF2324" s="311"/>
      <c r="CG2324" s="311"/>
      <c r="CH2324" s="311"/>
      <c r="CI2324" s="311"/>
      <c r="CJ2324" s="311"/>
      <c r="CK2324" s="311"/>
      <c r="CL2324" s="311"/>
      <c r="CM2324" s="311"/>
      <c r="CN2324" s="311"/>
      <c r="CO2324" s="311"/>
      <c r="CP2324" s="311"/>
      <c r="CQ2324" s="311"/>
      <c r="CR2324" s="311"/>
      <c r="CS2324" s="311"/>
      <c r="CT2324" s="311"/>
      <c r="CU2324" s="311"/>
      <c r="CV2324" s="311"/>
      <c r="CW2324" s="311"/>
      <c r="CX2324" s="311"/>
      <c r="CY2324" s="311"/>
    </row>
    <row r="2325" spans="1:103" s="390" customFormat="1">
      <c r="A2325" s="324" t="s">
        <v>2347</v>
      </c>
      <c r="B2325" s="324">
        <v>7447786008</v>
      </c>
      <c r="C2325" s="324">
        <v>8.1999999999999993</v>
      </c>
      <c r="D2325" s="324">
        <v>25</v>
      </c>
      <c r="E2325" s="395">
        <v>7.986E-2</v>
      </c>
      <c r="F2325" s="324">
        <v>0</v>
      </c>
      <c r="G2325" s="324">
        <v>2.1</v>
      </c>
      <c r="H2325" s="324">
        <v>0.9</v>
      </c>
      <c r="I2325" s="324">
        <v>2.2999999999999998</v>
      </c>
      <c r="J2325" s="326">
        <v>40</v>
      </c>
      <c r="K2325" s="326">
        <v>125</v>
      </c>
      <c r="L2325" s="326">
        <v>1</v>
      </c>
      <c r="M2325" s="324">
        <v>5.9</v>
      </c>
      <c r="N2325" s="324">
        <v>6.2</v>
      </c>
      <c r="O2325" s="324">
        <v>5.0999999999999996</v>
      </c>
      <c r="P2325" s="324">
        <v>101</v>
      </c>
      <c r="Q2325" s="324" t="s">
        <v>293</v>
      </c>
      <c r="R2325" s="324">
        <v>1</v>
      </c>
      <c r="S2325" s="324">
        <v>0</v>
      </c>
      <c r="T2325" s="324">
        <v>1000</v>
      </c>
      <c r="U2325" s="324">
        <v>0.9</v>
      </c>
      <c r="V2325" s="324">
        <v>0</v>
      </c>
      <c r="W2325" s="324">
        <v>1.6185000000000004E-7</v>
      </c>
      <c r="X2325" s="324">
        <v>59.875867104782763</v>
      </c>
      <c r="Y2325" s="324">
        <v>0.72</v>
      </c>
      <c r="Z2325" s="324">
        <v>2.1</v>
      </c>
      <c r="AA2325" s="324">
        <v>1.6185000000000004E-7</v>
      </c>
      <c r="AB2325" s="324">
        <v>59.875867104782763</v>
      </c>
      <c r="AC2325" s="324">
        <v>0.72</v>
      </c>
      <c r="AD2325" s="324">
        <v>2.1</v>
      </c>
      <c r="AE2325" s="324">
        <v>1.6185000000000004E-7</v>
      </c>
      <c r="AF2325" s="324">
        <v>59.875867104782763</v>
      </c>
      <c r="AG2325" s="324">
        <v>0.72</v>
      </c>
      <c r="AH2325" s="324">
        <v>2.1</v>
      </c>
      <c r="AI2325" s="324">
        <v>0</v>
      </c>
      <c r="AJ2325" s="324">
        <v>0</v>
      </c>
      <c r="AK2325" s="324">
        <v>0</v>
      </c>
      <c r="AL2325" s="324">
        <v>0</v>
      </c>
      <c r="AM2325" s="396">
        <v>0</v>
      </c>
      <c r="AN2325" s="324">
        <v>0</v>
      </c>
      <c r="AO2325" s="324">
        <v>1000000000</v>
      </c>
      <c r="AP2325" s="324">
        <v>0</v>
      </c>
      <c r="AQ2325" s="324">
        <v>0</v>
      </c>
      <c r="AR2325" s="324">
        <v>0</v>
      </c>
      <c r="AS2325" s="324">
        <v>7447786008</v>
      </c>
      <c r="AT2325" s="324">
        <v>0</v>
      </c>
      <c r="AU2325" s="324">
        <v>0</v>
      </c>
      <c r="AV2325" s="324">
        <v>0</v>
      </c>
      <c r="AW2325" s="311"/>
      <c r="AX2325" s="311"/>
      <c r="AY2325" s="311"/>
      <c r="AZ2325" s="311"/>
      <c r="BA2325" s="311"/>
      <c r="BB2325" s="311"/>
      <c r="BC2325" s="311"/>
      <c r="BD2325" s="311"/>
      <c r="BE2325" s="311"/>
      <c r="BF2325" s="311"/>
      <c r="BG2325" s="311"/>
      <c r="BH2325" s="311"/>
      <c r="BI2325" s="311"/>
      <c r="BJ2325" s="311"/>
      <c r="BK2325" s="311"/>
      <c r="BL2325" s="311"/>
      <c r="BM2325" s="311"/>
      <c r="BN2325" s="311"/>
      <c r="BO2325" s="311"/>
      <c r="BP2325" s="311"/>
      <c r="BQ2325" s="311"/>
      <c r="BR2325" s="311"/>
      <c r="BS2325" s="311"/>
      <c r="BT2325" s="311"/>
      <c r="BU2325" s="311"/>
      <c r="BV2325" s="311"/>
      <c r="BW2325" s="311"/>
      <c r="BX2325" s="311"/>
      <c r="BY2325" s="311"/>
      <c r="BZ2325" s="311"/>
      <c r="CA2325" s="311"/>
      <c r="CB2325" s="311"/>
      <c r="CC2325" s="311"/>
      <c r="CD2325" s="311"/>
      <c r="CE2325" s="311"/>
      <c r="CF2325" s="311"/>
      <c r="CG2325" s="311"/>
      <c r="CH2325" s="311"/>
      <c r="CI2325" s="311"/>
      <c r="CJ2325" s="311"/>
      <c r="CK2325" s="311"/>
      <c r="CL2325" s="311"/>
      <c r="CM2325" s="311"/>
      <c r="CN2325" s="311"/>
      <c r="CO2325" s="311"/>
      <c r="CP2325" s="311"/>
      <c r="CQ2325" s="311"/>
      <c r="CR2325" s="311"/>
      <c r="CS2325" s="311"/>
      <c r="CT2325" s="311"/>
      <c r="CU2325" s="311"/>
      <c r="CV2325" s="311"/>
      <c r="CW2325" s="311"/>
      <c r="CX2325" s="311"/>
      <c r="CY2325" s="311"/>
    </row>
    <row r="2326" spans="1:103" s="390" customFormat="1">
      <c r="A2326" s="324" t="s">
        <v>2347</v>
      </c>
      <c r="B2326" s="324">
        <v>744778610</v>
      </c>
      <c r="C2326" s="324">
        <v>10</v>
      </c>
      <c r="D2326" s="324">
        <v>25</v>
      </c>
      <c r="E2326" s="395">
        <v>8.8059999999999986E-2</v>
      </c>
      <c r="F2326" s="324">
        <v>0</v>
      </c>
      <c r="G2326" s="324">
        <v>1.8</v>
      </c>
      <c r="H2326" s="324">
        <v>0.9</v>
      </c>
      <c r="I2326" s="324">
        <v>2.1</v>
      </c>
      <c r="J2326" s="326">
        <v>40</v>
      </c>
      <c r="K2326" s="326">
        <v>125</v>
      </c>
      <c r="L2326" s="326">
        <v>1</v>
      </c>
      <c r="M2326" s="324">
        <v>5.9</v>
      </c>
      <c r="N2326" s="324">
        <v>6.2</v>
      </c>
      <c r="O2326" s="324">
        <v>5.0999999999999996</v>
      </c>
      <c r="P2326" s="324">
        <v>101</v>
      </c>
      <c r="Q2326" s="324" t="s">
        <v>293</v>
      </c>
      <c r="R2326" s="324">
        <v>1</v>
      </c>
      <c r="S2326" s="324">
        <v>0</v>
      </c>
      <c r="T2326" s="324">
        <v>1000</v>
      </c>
      <c r="U2326" s="324">
        <v>0.9</v>
      </c>
      <c r="V2326" s="324">
        <v>0</v>
      </c>
      <c r="W2326" s="324">
        <v>1.6185000000000004E-7</v>
      </c>
      <c r="X2326" s="324">
        <v>68.846815834767639</v>
      </c>
      <c r="Y2326" s="324">
        <v>0.72</v>
      </c>
      <c r="Z2326" s="324">
        <v>2.1</v>
      </c>
      <c r="AA2326" s="324">
        <v>1.6185000000000004E-7</v>
      </c>
      <c r="AB2326" s="324">
        <v>68.846815834767639</v>
      </c>
      <c r="AC2326" s="324">
        <v>0.72</v>
      </c>
      <c r="AD2326" s="324">
        <v>2.1</v>
      </c>
      <c r="AE2326" s="324">
        <v>1.6185000000000004E-7</v>
      </c>
      <c r="AF2326" s="324">
        <v>68.846815834767639</v>
      </c>
      <c r="AG2326" s="324">
        <v>0.72</v>
      </c>
      <c r="AH2326" s="324">
        <v>2.1</v>
      </c>
      <c r="AI2326" s="324">
        <v>0</v>
      </c>
      <c r="AJ2326" s="324">
        <v>0</v>
      </c>
      <c r="AK2326" s="324">
        <v>0</v>
      </c>
      <c r="AL2326" s="324">
        <v>0</v>
      </c>
      <c r="AM2326" s="396">
        <v>0</v>
      </c>
      <c r="AN2326" s="324">
        <v>0</v>
      </c>
      <c r="AO2326" s="324">
        <v>1000000000</v>
      </c>
      <c r="AP2326" s="324">
        <v>0</v>
      </c>
      <c r="AQ2326" s="324">
        <v>0</v>
      </c>
      <c r="AR2326" s="324">
        <v>0</v>
      </c>
      <c r="AS2326" s="324">
        <v>744778610</v>
      </c>
      <c r="AT2326" s="324">
        <v>0</v>
      </c>
      <c r="AU2326" s="324">
        <v>0</v>
      </c>
      <c r="AV2326" s="324">
        <v>0</v>
      </c>
      <c r="AW2326" s="311"/>
      <c r="AX2326" s="311"/>
      <c r="AY2326" s="311"/>
      <c r="AZ2326" s="311"/>
      <c r="BA2326" s="311"/>
      <c r="BB2326" s="311"/>
      <c r="BC2326" s="311"/>
      <c r="BD2326" s="311"/>
      <c r="BE2326" s="311"/>
      <c r="BF2326" s="311"/>
      <c r="BG2326" s="311"/>
      <c r="BH2326" s="311"/>
      <c r="BI2326" s="311"/>
      <c r="BJ2326" s="311"/>
      <c r="BK2326" s="311"/>
      <c r="BL2326" s="311"/>
      <c r="BM2326" s="311"/>
      <c r="BN2326" s="311"/>
      <c r="BO2326" s="311"/>
      <c r="BP2326" s="311"/>
      <c r="BQ2326" s="311"/>
      <c r="BR2326" s="311"/>
      <c r="BS2326" s="311"/>
      <c r="BT2326" s="311"/>
      <c r="BU2326" s="311"/>
      <c r="BV2326" s="311"/>
      <c r="BW2326" s="311"/>
      <c r="BX2326" s="311"/>
      <c r="BY2326" s="311"/>
      <c r="BZ2326" s="311"/>
      <c r="CA2326" s="311"/>
      <c r="CB2326" s="311"/>
      <c r="CC2326" s="311"/>
      <c r="CD2326" s="311"/>
      <c r="CE2326" s="311"/>
      <c r="CF2326" s="311"/>
      <c r="CG2326" s="311"/>
      <c r="CH2326" s="311"/>
      <c r="CI2326" s="311"/>
      <c r="CJ2326" s="311"/>
      <c r="CK2326" s="311"/>
      <c r="CL2326" s="311"/>
      <c r="CM2326" s="311"/>
      <c r="CN2326" s="311"/>
      <c r="CO2326" s="311"/>
      <c r="CP2326" s="311"/>
      <c r="CQ2326" s="311"/>
      <c r="CR2326" s="311"/>
      <c r="CS2326" s="311"/>
      <c r="CT2326" s="311"/>
      <c r="CU2326" s="311"/>
      <c r="CV2326" s="311"/>
      <c r="CW2326" s="311"/>
      <c r="CX2326" s="311"/>
      <c r="CY2326" s="311"/>
    </row>
    <row r="2327" spans="1:103" s="390" customFormat="1">
      <c r="A2327" s="324" t="s">
        <v>2347</v>
      </c>
      <c r="B2327" s="324">
        <v>7447786122</v>
      </c>
      <c r="C2327" s="324">
        <v>22</v>
      </c>
      <c r="D2327" s="324">
        <v>25</v>
      </c>
      <c r="E2327" s="395">
        <v>0.11466</v>
      </c>
      <c r="F2327" s="324">
        <v>0</v>
      </c>
      <c r="G2327" s="324">
        <v>1.3</v>
      </c>
      <c r="H2327" s="324">
        <v>0.9</v>
      </c>
      <c r="I2327" s="324">
        <v>2</v>
      </c>
      <c r="J2327" s="326">
        <v>40</v>
      </c>
      <c r="K2327" s="326">
        <v>125</v>
      </c>
      <c r="L2327" s="326">
        <v>1</v>
      </c>
      <c r="M2327" s="324">
        <v>5.9</v>
      </c>
      <c r="N2327" s="324">
        <v>6.2</v>
      </c>
      <c r="O2327" s="324">
        <v>5.0999999999999996</v>
      </c>
      <c r="P2327" s="324">
        <v>101</v>
      </c>
      <c r="Q2327" s="324" t="s">
        <v>293</v>
      </c>
      <c r="R2327" s="324">
        <v>1</v>
      </c>
      <c r="S2327" s="324">
        <v>0</v>
      </c>
      <c r="T2327" s="324">
        <v>1000</v>
      </c>
      <c r="U2327" s="324">
        <v>0.9</v>
      </c>
      <c r="V2327" s="324">
        <v>0</v>
      </c>
      <c r="W2327" s="324">
        <v>1.6185000000000004E-7</v>
      </c>
      <c r="X2327" s="324">
        <v>100.02273243919072</v>
      </c>
      <c r="Y2327" s="324">
        <v>0.72</v>
      </c>
      <c r="Z2327" s="324">
        <v>2.1</v>
      </c>
      <c r="AA2327" s="324">
        <v>1.6185000000000004E-7</v>
      </c>
      <c r="AB2327" s="324">
        <v>100.02273243919072</v>
      </c>
      <c r="AC2327" s="324">
        <v>0.72</v>
      </c>
      <c r="AD2327" s="324">
        <v>2.1</v>
      </c>
      <c r="AE2327" s="324">
        <v>1.6185000000000004E-7</v>
      </c>
      <c r="AF2327" s="324">
        <v>100.02273243919072</v>
      </c>
      <c r="AG2327" s="324">
        <v>0.72</v>
      </c>
      <c r="AH2327" s="324">
        <v>2.1</v>
      </c>
      <c r="AI2327" s="324">
        <v>0</v>
      </c>
      <c r="AJ2327" s="324">
        <v>0</v>
      </c>
      <c r="AK2327" s="324">
        <v>0</v>
      </c>
      <c r="AL2327" s="324">
        <v>0</v>
      </c>
      <c r="AM2327" s="396">
        <v>0</v>
      </c>
      <c r="AN2327" s="324">
        <v>0</v>
      </c>
      <c r="AO2327" s="324">
        <v>1000000000</v>
      </c>
      <c r="AP2327" s="324">
        <v>0</v>
      </c>
      <c r="AQ2327" s="324">
        <v>0</v>
      </c>
      <c r="AR2327" s="324">
        <v>0</v>
      </c>
      <c r="AS2327" s="324">
        <v>7447786122</v>
      </c>
      <c r="AT2327" s="324">
        <v>0</v>
      </c>
      <c r="AU2327" s="324">
        <v>0</v>
      </c>
      <c r="AV2327" s="324">
        <v>0</v>
      </c>
      <c r="AW2327" s="311"/>
      <c r="AX2327" s="311"/>
      <c r="AY2327" s="311"/>
      <c r="AZ2327" s="311"/>
      <c r="BA2327" s="311"/>
      <c r="BB2327" s="311"/>
      <c r="BC2327" s="311"/>
      <c r="BD2327" s="311"/>
      <c r="BE2327" s="311"/>
      <c r="BF2327" s="311"/>
      <c r="BG2327" s="311"/>
      <c r="BH2327" s="311"/>
      <c r="BI2327" s="311"/>
      <c r="BJ2327" s="311"/>
      <c r="BK2327" s="311"/>
      <c r="BL2327" s="311"/>
      <c r="BM2327" s="311"/>
      <c r="BN2327" s="311"/>
      <c r="BO2327" s="311"/>
      <c r="BP2327" s="311"/>
      <c r="BQ2327" s="311"/>
      <c r="BR2327" s="311"/>
      <c r="BS2327" s="311"/>
      <c r="BT2327" s="311"/>
      <c r="BU2327" s="311"/>
      <c r="BV2327" s="311"/>
      <c r="BW2327" s="311"/>
      <c r="BX2327" s="311"/>
      <c r="BY2327" s="311"/>
      <c r="BZ2327" s="311"/>
      <c r="CA2327" s="311"/>
      <c r="CB2327" s="311"/>
      <c r="CC2327" s="311"/>
      <c r="CD2327" s="311"/>
      <c r="CE2327" s="311"/>
      <c r="CF2327" s="311"/>
      <c r="CG2327" s="311"/>
      <c r="CH2327" s="311"/>
      <c r="CI2327" s="311"/>
      <c r="CJ2327" s="311"/>
      <c r="CK2327" s="311"/>
      <c r="CL2327" s="311"/>
      <c r="CM2327" s="311"/>
      <c r="CN2327" s="311"/>
      <c r="CO2327" s="311"/>
      <c r="CP2327" s="311"/>
      <c r="CQ2327" s="311"/>
      <c r="CR2327" s="311"/>
      <c r="CS2327" s="311"/>
      <c r="CT2327" s="311"/>
      <c r="CU2327" s="311"/>
      <c r="CV2327" s="311"/>
      <c r="CW2327" s="311"/>
      <c r="CX2327" s="311"/>
      <c r="CY2327" s="311"/>
    </row>
    <row r="2328" spans="1:103" s="390" customFormat="1">
      <c r="A2328" s="324" t="s">
        <v>2347</v>
      </c>
      <c r="B2328" s="324">
        <v>7447786147</v>
      </c>
      <c r="C2328" s="324">
        <v>47</v>
      </c>
      <c r="D2328" s="324">
        <v>25</v>
      </c>
      <c r="E2328" s="395">
        <v>0.29380000000000001</v>
      </c>
      <c r="F2328" s="324">
        <v>0</v>
      </c>
      <c r="G2328" s="324">
        <v>0.8</v>
      </c>
      <c r="H2328" s="324">
        <v>0.9</v>
      </c>
      <c r="I2328" s="324">
        <v>1.4</v>
      </c>
      <c r="J2328" s="326">
        <v>40</v>
      </c>
      <c r="K2328" s="326">
        <v>125</v>
      </c>
      <c r="L2328" s="326">
        <v>1</v>
      </c>
      <c r="M2328" s="324">
        <v>5.9</v>
      </c>
      <c r="N2328" s="324">
        <v>6.2</v>
      </c>
      <c r="O2328" s="324">
        <v>5.0999999999999996</v>
      </c>
      <c r="P2328" s="324">
        <v>101</v>
      </c>
      <c r="Q2328" s="324" t="s">
        <v>293</v>
      </c>
      <c r="R2328" s="324">
        <v>1</v>
      </c>
      <c r="S2328" s="324">
        <v>0</v>
      </c>
      <c r="T2328" s="324">
        <v>1000</v>
      </c>
      <c r="U2328" s="324">
        <v>0.9</v>
      </c>
      <c r="V2328" s="324">
        <v>0</v>
      </c>
      <c r="W2328" s="324">
        <v>1.6185000000000004E-7</v>
      </c>
      <c r="X2328" s="324">
        <v>147.08183382882177</v>
      </c>
      <c r="Y2328" s="324">
        <v>0.72</v>
      </c>
      <c r="Z2328" s="324">
        <v>2.1</v>
      </c>
      <c r="AA2328" s="324">
        <v>1.6185000000000004E-7</v>
      </c>
      <c r="AB2328" s="324">
        <v>147.08183382882177</v>
      </c>
      <c r="AC2328" s="324">
        <v>0.72</v>
      </c>
      <c r="AD2328" s="324">
        <v>2.1</v>
      </c>
      <c r="AE2328" s="324">
        <v>1.6185000000000004E-7</v>
      </c>
      <c r="AF2328" s="324">
        <v>147.08183382882177</v>
      </c>
      <c r="AG2328" s="324">
        <v>0.72</v>
      </c>
      <c r="AH2328" s="324">
        <v>2.1</v>
      </c>
      <c r="AI2328" s="324">
        <v>0</v>
      </c>
      <c r="AJ2328" s="324">
        <v>0</v>
      </c>
      <c r="AK2328" s="324">
        <v>0</v>
      </c>
      <c r="AL2328" s="324">
        <v>0</v>
      </c>
      <c r="AM2328" s="396">
        <v>0</v>
      </c>
      <c r="AN2328" s="324">
        <v>0</v>
      </c>
      <c r="AO2328" s="324">
        <v>1000000000</v>
      </c>
      <c r="AP2328" s="324">
        <v>0</v>
      </c>
      <c r="AQ2328" s="324">
        <v>0</v>
      </c>
      <c r="AR2328" s="324">
        <v>0</v>
      </c>
      <c r="AS2328" s="324">
        <v>7447786147</v>
      </c>
      <c r="AT2328" s="324">
        <v>0</v>
      </c>
      <c r="AU2328" s="324">
        <v>0</v>
      </c>
      <c r="AV2328" s="324">
        <v>0</v>
      </c>
      <c r="AW2328" s="311"/>
      <c r="AX2328" s="311"/>
      <c r="AY2328" s="311"/>
      <c r="AZ2328" s="311"/>
      <c r="BA2328" s="311"/>
      <c r="BB2328" s="311"/>
      <c r="BC2328" s="311"/>
      <c r="BD2328" s="311"/>
      <c r="BE2328" s="311"/>
      <c r="BF2328" s="311"/>
      <c r="BG2328" s="311"/>
      <c r="BH2328" s="311"/>
      <c r="BI2328" s="311"/>
      <c r="BJ2328" s="311"/>
      <c r="BK2328" s="311"/>
      <c r="BL2328" s="311"/>
      <c r="BM2328" s="311"/>
      <c r="BN2328" s="311"/>
      <c r="BO2328" s="311"/>
      <c r="BP2328" s="311"/>
      <c r="BQ2328" s="311"/>
      <c r="BR2328" s="311"/>
      <c r="BS2328" s="311"/>
      <c r="BT2328" s="311"/>
      <c r="BU2328" s="311"/>
      <c r="BV2328" s="311"/>
      <c r="BW2328" s="311"/>
      <c r="BX2328" s="311"/>
      <c r="BY2328" s="311"/>
      <c r="BZ2328" s="311"/>
      <c r="CA2328" s="311"/>
      <c r="CB2328" s="311"/>
      <c r="CC2328" s="311"/>
      <c r="CD2328" s="311"/>
      <c r="CE2328" s="311"/>
      <c r="CF2328" s="311"/>
      <c r="CG2328" s="311"/>
      <c r="CH2328" s="311"/>
      <c r="CI2328" s="311"/>
      <c r="CJ2328" s="311"/>
      <c r="CK2328" s="311"/>
      <c r="CL2328" s="311"/>
      <c r="CM2328" s="311"/>
      <c r="CN2328" s="311"/>
      <c r="CO2328" s="311"/>
      <c r="CP2328" s="311"/>
      <c r="CQ2328" s="311"/>
      <c r="CR2328" s="311"/>
      <c r="CS2328" s="311"/>
      <c r="CT2328" s="311"/>
      <c r="CU2328" s="311"/>
      <c r="CV2328" s="311"/>
      <c r="CW2328" s="311"/>
      <c r="CX2328" s="311"/>
      <c r="CY2328" s="311"/>
    </row>
    <row r="2329" spans="1:103" s="390" customFormat="1">
      <c r="A2329" s="324" t="s">
        <v>2347</v>
      </c>
      <c r="B2329" s="324">
        <v>7447789001</v>
      </c>
      <c r="C2329" s="324">
        <v>1</v>
      </c>
      <c r="D2329" s="324">
        <v>20</v>
      </c>
      <c r="E2329" s="395">
        <v>1.2E-2</v>
      </c>
      <c r="F2329" s="324">
        <v>0</v>
      </c>
      <c r="G2329" s="324">
        <v>6.4</v>
      </c>
      <c r="H2329" s="324">
        <v>0.9</v>
      </c>
      <c r="I2329" s="324">
        <v>5.37</v>
      </c>
      <c r="J2329" s="326">
        <v>40</v>
      </c>
      <c r="K2329" s="326">
        <v>125</v>
      </c>
      <c r="L2329" s="326">
        <v>1</v>
      </c>
      <c r="M2329" s="324">
        <v>7.3</v>
      </c>
      <c r="N2329" s="324">
        <v>7.3</v>
      </c>
      <c r="O2329" s="324">
        <v>3.2</v>
      </c>
      <c r="P2329" s="324">
        <v>101</v>
      </c>
      <c r="Q2329" s="324" t="s">
        <v>293</v>
      </c>
      <c r="R2329" s="324">
        <v>1</v>
      </c>
      <c r="S2329" s="324">
        <v>0</v>
      </c>
      <c r="T2329" s="324">
        <v>1000</v>
      </c>
      <c r="U2329" s="324">
        <v>0.9</v>
      </c>
      <c r="V2329" s="324">
        <v>0</v>
      </c>
      <c r="W2329" s="324">
        <v>1.7331000000000001E-7</v>
      </c>
      <c r="X2329" s="324">
        <v>20.964360587002098</v>
      </c>
      <c r="Y2329" s="324">
        <v>0.72</v>
      </c>
      <c r="Z2329" s="324">
        <v>2.1</v>
      </c>
      <c r="AA2329" s="324">
        <v>1.7331000000000001E-7</v>
      </c>
      <c r="AB2329" s="324">
        <v>20.964360587002098</v>
      </c>
      <c r="AC2329" s="324">
        <v>0.72</v>
      </c>
      <c r="AD2329" s="324">
        <v>2.1</v>
      </c>
      <c r="AE2329" s="324">
        <v>1.7331000000000001E-7</v>
      </c>
      <c r="AF2329" s="324">
        <v>20.964360587002098</v>
      </c>
      <c r="AG2329" s="324">
        <v>0.72</v>
      </c>
      <c r="AH2329" s="324">
        <v>2.1</v>
      </c>
      <c r="AI2329" s="324">
        <v>0</v>
      </c>
      <c r="AJ2329" s="324">
        <v>0</v>
      </c>
      <c r="AK2329" s="324">
        <v>0</v>
      </c>
      <c r="AL2329" s="324">
        <v>0</v>
      </c>
      <c r="AM2329" s="396">
        <v>0</v>
      </c>
      <c r="AN2329" s="324">
        <v>0</v>
      </c>
      <c r="AO2329" s="324">
        <v>1000000000</v>
      </c>
      <c r="AP2329" s="324">
        <v>0</v>
      </c>
      <c r="AQ2329" s="324">
        <v>0</v>
      </c>
      <c r="AR2329" s="324">
        <v>0</v>
      </c>
      <c r="AS2329" s="324">
        <v>7447789001</v>
      </c>
      <c r="AT2329" s="324">
        <v>0</v>
      </c>
      <c r="AU2329" s="324">
        <v>0</v>
      </c>
      <c r="AV2329" s="324">
        <v>0</v>
      </c>
      <c r="AW2329" s="311"/>
      <c r="AX2329" s="311"/>
      <c r="AY2329" s="311"/>
      <c r="AZ2329" s="311"/>
      <c r="BA2329" s="311"/>
      <c r="BB2329" s="311"/>
      <c r="BC2329" s="311"/>
      <c r="BD2329" s="311"/>
      <c r="BE2329" s="311"/>
      <c r="BF2329" s="311"/>
      <c r="BG2329" s="311"/>
      <c r="BH2329" s="311"/>
      <c r="BI2329" s="311"/>
      <c r="BJ2329" s="311"/>
      <c r="BK2329" s="311"/>
      <c r="BL2329" s="311"/>
      <c r="BM2329" s="311"/>
      <c r="BN2329" s="311"/>
      <c r="BO2329" s="311"/>
      <c r="BP2329" s="311"/>
      <c r="BQ2329" s="311"/>
      <c r="BR2329" s="311"/>
      <c r="BS2329" s="311"/>
      <c r="BT2329" s="311"/>
      <c r="BU2329" s="311"/>
      <c r="BV2329" s="311"/>
      <c r="BW2329" s="311"/>
      <c r="BX2329" s="311"/>
      <c r="BY2329" s="311"/>
      <c r="BZ2329" s="311"/>
      <c r="CA2329" s="311"/>
      <c r="CB2329" s="311"/>
      <c r="CC2329" s="311"/>
      <c r="CD2329" s="311"/>
      <c r="CE2329" s="311"/>
      <c r="CF2329" s="311"/>
      <c r="CG2329" s="311"/>
      <c r="CH2329" s="311"/>
      <c r="CI2329" s="311"/>
      <c r="CJ2329" s="311"/>
      <c r="CK2329" s="311"/>
      <c r="CL2329" s="311"/>
      <c r="CM2329" s="311"/>
      <c r="CN2329" s="311"/>
      <c r="CO2329" s="311"/>
      <c r="CP2329" s="311"/>
      <c r="CQ2329" s="311"/>
      <c r="CR2329" s="311"/>
      <c r="CS2329" s="311"/>
      <c r="CT2329" s="311"/>
      <c r="CU2329" s="311"/>
      <c r="CV2329" s="311"/>
      <c r="CW2329" s="311"/>
      <c r="CX2329" s="311"/>
      <c r="CY2329" s="311"/>
    </row>
    <row r="2330" spans="1:103" s="390" customFormat="1">
      <c r="A2330" s="324" t="s">
        <v>2347</v>
      </c>
      <c r="B2330" s="324">
        <v>7447789002</v>
      </c>
      <c r="C2330" s="324">
        <v>2.2000000000000002</v>
      </c>
      <c r="D2330" s="324">
        <v>20</v>
      </c>
      <c r="E2330" s="395">
        <v>1.9949999999999999E-2</v>
      </c>
      <c r="F2330" s="324">
        <v>0</v>
      </c>
      <c r="G2330" s="324">
        <v>4.8</v>
      </c>
      <c r="H2330" s="324">
        <v>0.9</v>
      </c>
      <c r="I2330" s="324">
        <v>4.0199999999999996</v>
      </c>
      <c r="J2330" s="326">
        <v>40</v>
      </c>
      <c r="K2330" s="326">
        <v>125</v>
      </c>
      <c r="L2330" s="326">
        <v>1</v>
      </c>
      <c r="M2330" s="324">
        <v>7.3</v>
      </c>
      <c r="N2330" s="324">
        <v>7.3</v>
      </c>
      <c r="O2330" s="324">
        <v>3.2</v>
      </c>
      <c r="P2330" s="324">
        <v>101</v>
      </c>
      <c r="Q2330" s="324" t="s">
        <v>293</v>
      </c>
      <c r="R2330" s="324">
        <v>1</v>
      </c>
      <c r="S2330" s="324">
        <v>0</v>
      </c>
      <c r="T2330" s="324">
        <v>1000</v>
      </c>
      <c r="U2330" s="324">
        <v>0.9</v>
      </c>
      <c r="V2330" s="324">
        <v>0</v>
      </c>
      <c r="W2330" s="324">
        <v>1.7331000000000001E-7</v>
      </c>
      <c r="X2330" s="324">
        <v>27.672955974842768</v>
      </c>
      <c r="Y2330" s="324">
        <v>0.72</v>
      </c>
      <c r="Z2330" s="324">
        <v>2.1</v>
      </c>
      <c r="AA2330" s="324">
        <v>1.7331000000000001E-7</v>
      </c>
      <c r="AB2330" s="324">
        <v>27.672955974842768</v>
      </c>
      <c r="AC2330" s="324">
        <v>0.72</v>
      </c>
      <c r="AD2330" s="324">
        <v>2.1</v>
      </c>
      <c r="AE2330" s="324">
        <v>1.7331000000000001E-7</v>
      </c>
      <c r="AF2330" s="324">
        <v>27.672955974842768</v>
      </c>
      <c r="AG2330" s="324">
        <v>0.72</v>
      </c>
      <c r="AH2330" s="324">
        <v>2.1</v>
      </c>
      <c r="AI2330" s="324">
        <v>0</v>
      </c>
      <c r="AJ2330" s="324">
        <v>0</v>
      </c>
      <c r="AK2330" s="324">
        <v>0</v>
      </c>
      <c r="AL2330" s="324">
        <v>0</v>
      </c>
      <c r="AM2330" s="396">
        <v>0</v>
      </c>
      <c r="AN2330" s="324">
        <v>0</v>
      </c>
      <c r="AO2330" s="324">
        <v>1000000000</v>
      </c>
      <c r="AP2330" s="324">
        <v>0</v>
      </c>
      <c r="AQ2330" s="324">
        <v>0</v>
      </c>
      <c r="AR2330" s="324">
        <v>0</v>
      </c>
      <c r="AS2330" s="324">
        <v>7447789002</v>
      </c>
      <c r="AT2330" s="324">
        <v>0</v>
      </c>
      <c r="AU2330" s="324">
        <v>0</v>
      </c>
      <c r="AV2330" s="324">
        <v>0</v>
      </c>
      <c r="AW2330" s="311"/>
      <c r="AX2330" s="311"/>
      <c r="AY2330" s="311"/>
      <c r="AZ2330" s="311"/>
      <c r="BA2330" s="311"/>
      <c r="BB2330" s="311"/>
      <c r="BC2330" s="311"/>
      <c r="BD2330" s="311"/>
      <c r="BE2330" s="311"/>
      <c r="BF2330" s="311"/>
      <c r="BG2330" s="311"/>
      <c r="BH2330" s="311"/>
      <c r="BI2330" s="311"/>
      <c r="BJ2330" s="311"/>
      <c r="BK2330" s="311"/>
      <c r="BL2330" s="311"/>
      <c r="BM2330" s="311"/>
      <c r="BN2330" s="311"/>
      <c r="BO2330" s="311"/>
      <c r="BP2330" s="311"/>
      <c r="BQ2330" s="311"/>
      <c r="BR2330" s="311"/>
      <c r="BS2330" s="311"/>
      <c r="BT2330" s="311"/>
      <c r="BU2330" s="311"/>
      <c r="BV2330" s="311"/>
      <c r="BW2330" s="311"/>
      <c r="BX2330" s="311"/>
      <c r="BY2330" s="311"/>
      <c r="BZ2330" s="311"/>
      <c r="CA2330" s="311"/>
      <c r="CB2330" s="311"/>
      <c r="CC2330" s="311"/>
      <c r="CD2330" s="311"/>
      <c r="CE2330" s="311"/>
      <c r="CF2330" s="311"/>
      <c r="CG2330" s="311"/>
      <c r="CH2330" s="311"/>
      <c r="CI2330" s="311"/>
      <c r="CJ2330" s="311"/>
      <c r="CK2330" s="311"/>
      <c r="CL2330" s="311"/>
      <c r="CM2330" s="311"/>
      <c r="CN2330" s="311"/>
      <c r="CO2330" s="311"/>
      <c r="CP2330" s="311"/>
      <c r="CQ2330" s="311"/>
      <c r="CR2330" s="311"/>
      <c r="CS2330" s="311"/>
      <c r="CT2330" s="311"/>
      <c r="CU2330" s="311"/>
      <c r="CV2330" s="311"/>
      <c r="CW2330" s="311"/>
      <c r="CX2330" s="311"/>
      <c r="CY2330" s="311"/>
    </row>
    <row r="2331" spans="1:103" s="390" customFormat="1">
      <c r="A2331" s="324" t="s">
        <v>2347</v>
      </c>
      <c r="B2331" s="324">
        <v>7447789003</v>
      </c>
      <c r="C2331" s="324">
        <v>3.3</v>
      </c>
      <c r="D2331" s="324">
        <v>20</v>
      </c>
      <c r="E2331" s="395">
        <v>0.03</v>
      </c>
      <c r="F2331" s="324">
        <v>0</v>
      </c>
      <c r="G2331" s="324">
        <v>4.2</v>
      </c>
      <c r="H2331" s="324">
        <v>0.9</v>
      </c>
      <c r="I2331" s="324">
        <v>3.42</v>
      </c>
      <c r="J2331" s="326">
        <v>40</v>
      </c>
      <c r="K2331" s="326">
        <v>125</v>
      </c>
      <c r="L2331" s="326">
        <v>1</v>
      </c>
      <c r="M2331" s="324">
        <v>7.3</v>
      </c>
      <c r="N2331" s="324">
        <v>7.3</v>
      </c>
      <c r="O2331" s="324">
        <v>3.2</v>
      </c>
      <c r="P2331" s="324">
        <v>101</v>
      </c>
      <c r="Q2331" s="324" t="s">
        <v>293</v>
      </c>
      <c r="R2331" s="324">
        <v>1</v>
      </c>
      <c r="S2331" s="324">
        <v>0</v>
      </c>
      <c r="T2331" s="324">
        <v>1000</v>
      </c>
      <c r="U2331" s="324">
        <v>0.9</v>
      </c>
      <c r="V2331" s="324">
        <v>0</v>
      </c>
      <c r="W2331" s="324">
        <v>1.7331000000000001E-7</v>
      </c>
      <c r="X2331" s="324">
        <v>36.625971143174247</v>
      </c>
      <c r="Y2331" s="324">
        <v>0.72</v>
      </c>
      <c r="Z2331" s="324">
        <v>2.1</v>
      </c>
      <c r="AA2331" s="324">
        <v>1.7331000000000001E-7</v>
      </c>
      <c r="AB2331" s="324">
        <v>36.625971143174247</v>
      </c>
      <c r="AC2331" s="324">
        <v>0.72</v>
      </c>
      <c r="AD2331" s="324">
        <v>2.1</v>
      </c>
      <c r="AE2331" s="324">
        <v>1.7331000000000001E-7</v>
      </c>
      <c r="AF2331" s="324">
        <v>36.625971143174247</v>
      </c>
      <c r="AG2331" s="324">
        <v>0.72</v>
      </c>
      <c r="AH2331" s="324">
        <v>2.1</v>
      </c>
      <c r="AI2331" s="324">
        <v>0</v>
      </c>
      <c r="AJ2331" s="324">
        <v>0</v>
      </c>
      <c r="AK2331" s="324">
        <v>0</v>
      </c>
      <c r="AL2331" s="324">
        <v>0</v>
      </c>
      <c r="AM2331" s="396">
        <v>0</v>
      </c>
      <c r="AN2331" s="324">
        <v>0</v>
      </c>
      <c r="AO2331" s="324">
        <v>1000000000</v>
      </c>
      <c r="AP2331" s="324">
        <v>0</v>
      </c>
      <c r="AQ2331" s="324">
        <v>0</v>
      </c>
      <c r="AR2331" s="324">
        <v>0</v>
      </c>
      <c r="AS2331" s="324">
        <v>7447789003</v>
      </c>
      <c r="AT2331" s="324">
        <v>0</v>
      </c>
      <c r="AU2331" s="324">
        <v>0</v>
      </c>
      <c r="AV2331" s="324">
        <v>0</v>
      </c>
      <c r="AW2331" s="311"/>
      <c r="AX2331" s="311"/>
      <c r="AY2331" s="311"/>
      <c r="AZ2331" s="311"/>
      <c r="BA2331" s="311"/>
      <c r="BB2331" s="311"/>
      <c r="BC2331" s="311"/>
      <c r="BD2331" s="311"/>
      <c r="BE2331" s="311"/>
      <c r="BF2331" s="311"/>
      <c r="BG2331" s="311"/>
      <c r="BH2331" s="311"/>
      <c r="BI2331" s="311"/>
      <c r="BJ2331" s="311"/>
      <c r="BK2331" s="311"/>
      <c r="BL2331" s="311"/>
      <c r="BM2331" s="311"/>
      <c r="BN2331" s="311"/>
      <c r="BO2331" s="311"/>
      <c r="BP2331" s="311"/>
      <c r="BQ2331" s="311"/>
      <c r="BR2331" s="311"/>
      <c r="BS2331" s="311"/>
      <c r="BT2331" s="311"/>
      <c r="BU2331" s="311"/>
      <c r="BV2331" s="311"/>
      <c r="BW2331" s="311"/>
      <c r="BX2331" s="311"/>
      <c r="BY2331" s="311"/>
      <c r="BZ2331" s="311"/>
      <c r="CA2331" s="311"/>
      <c r="CB2331" s="311"/>
      <c r="CC2331" s="311"/>
      <c r="CD2331" s="311"/>
      <c r="CE2331" s="311"/>
      <c r="CF2331" s="311"/>
      <c r="CG2331" s="311"/>
      <c r="CH2331" s="311"/>
      <c r="CI2331" s="311"/>
      <c r="CJ2331" s="311"/>
      <c r="CK2331" s="311"/>
      <c r="CL2331" s="311"/>
      <c r="CM2331" s="311"/>
      <c r="CN2331" s="311"/>
      <c r="CO2331" s="311"/>
      <c r="CP2331" s="311"/>
      <c r="CQ2331" s="311"/>
      <c r="CR2331" s="311"/>
      <c r="CS2331" s="311"/>
      <c r="CT2331" s="311"/>
      <c r="CU2331" s="311"/>
      <c r="CV2331" s="311"/>
      <c r="CW2331" s="311"/>
      <c r="CX2331" s="311"/>
      <c r="CY2331" s="311"/>
    </row>
    <row r="2332" spans="1:103" s="390" customFormat="1">
      <c r="A2332" s="324" t="s">
        <v>2347</v>
      </c>
      <c r="B2332" s="324">
        <v>7447789004</v>
      </c>
      <c r="C2332" s="324">
        <v>4.7</v>
      </c>
      <c r="D2332" s="324">
        <v>20</v>
      </c>
      <c r="E2332" s="395">
        <v>3.4980000000000004E-2</v>
      </c>
      <c r="F2332" s="324">
        <v>0</v>
      </c>
      <c r="G2332" s="324">
        <v>3.9</v>
      </c>
      <c r="H2332" s="324">
        <v>0.9</v>
      </c>
      <c r="I2332" s="324">
        <v>2.9</v>
      </c>
      <c r="J2332" s="326">
        <v>40</v>
      </c>
      <c r="K2332" s="326">
        <v>125</v>
      </c>
      <c r="L2332" s="326">
        <v>1</v>
      </c>
      <c r="M2332" s="324">
        <v>7.3</v>
      </c>
      <c r="N2332" s="324">
        <v>7.3</v>
      </c>
      <c r="O2332" s="324">
        <v>3.2</v>
      </c>
      <c r="P2332" s="324">
        <v>101</v>
      </c>
      <c r="Q2332" s="324" t="s">
        <v>293</v>
      </c>
      <c r="R2332" s="324">
        <v>1</v>
      </c>
      <c r="S2332" s="324">
        <v>0</v>
      </c>
      <c r="T2332" s="324">
        <v>1000</v>
      </c>
      <c r="U2332" s="324">
        <v>0.9</v>
      </c>
      <c r="V2332" s="324">
        <v>0</v>
      </c>
      <c r="W2332" s="324">
        <v>1.7331000000000001E-7</v>
      </c>
      <c r="X2332" s="324">
        <v>42.228212039532792</v>
      </c>
      <c r="Y2332" s="324">
        <v>0.72</v>
      </c>
      <c r="Z2332" s="324">
        <v>2.1</v>
      </c>
      <c r="AA2332" s="324">
        <v>1.7331000000000001E-7</v>
      </c>
      <c r="AB2332" s="324">
        <v>42.228212039532792</v>
      </c>
      <c r="AC2332" s="324">
        <v>0.72</v>
      </c>
      <c r="AD2332" s="324">
        <v>2.1</v>
      </c>
      <c r="AE2332" s="324">
        <v>1.7331000000000001E-7</v>
      </c>
      <c r="AF2332" s="324">
        <v>42.228212039532792</v>
      </c>
      <c r="AG2332" s="324">
        <v>0.72</v>
      </c>
      <c r="AH2332" s="324">
        <v>2.1</v>
      </c>
      <c r="AI2332" s="324">
        <v>0</v>
      </c>
      <c r="AJ2332" s="324">
        <v>0</v>
      </c>
      <c r="AK2332" s="324">
        <v>0</v>
      </c>
      <c r="AL2332" s="324">
        <v>0</v>
      </c>
      <c r="AM2332" s="396">
        <v>0</v>
      </c>
      <c r="AN2332" s="324">
        <v>0</v>
      </c>
      <c r="AO2332" s="324">
        <v>1000000000</v>
      </c>
      <c r="AP2332" s="324">
        <v>0</v>
      </c>
      <c r="AQ2332" s="324">
        <v>0</v>
      </c>
      <c r="AR2332" s="324">
        <v>0</v>
      </c>
      <c r="AS2332" s="324">
        <v>7447789004</v>
      </c>
      <c r="AT2332" s="324">
        <v>0</v>
      </c>
      <c r="AU2332" s="324">
        <v>0</v>
      </c>
      <c r="AV2332" s="324">
        <v>0</v>
      </c>
      <c r="AW2332" s="311"/>
      <c r="AX2332" s="311"/>
      <c r="AY2332" s="311"/>
      <c r="AZ2332" s="311"/>
      <c r="BA2332" s="311"/>
      <c r="BB2332" s="311"/>
      <c r="BC2332" s="311"/>
      <c r="BD2332" s="311"/>
      <c r="BE2332" s="311"/>
      <c r="BF2332" s="311"/>
      <c r="BG2332" s="311"/>
      <c r="BH2332" s="311"/>
      <c r="BI2332" s="311"/>
      <c r="BJ2332" s="311"/>
      <c r="BK2332" s="311"/>
      <c r="BL2332" s="311"/>
      <c r="BM2332" s="311"/>
      <c r="BN2332" s="311"/>
      <c r="BO2332" s="311"/>
      <c r="BP2332" s="311"/>
      <c r="BQ2332" s="311"/>
      <c r="BR2332" s="311"/>
      <c r="BS2332" s="311"/>
      <c r="BT2332" s="311"/>
      <c r="BU2332" s="311"/>
      <c r="BV2332" s="311"/>
      <c r="BW2332" s="311"/>
      <c r="BX2332" s="311"/>
      <c r="BY2332" s="311"/>
      <c r="BZ2332" s="311"/>
      <c r="CA2332" s="311"/>
      <c r="CB2332" s="311"/>
      <c r="CC2332" s="311"/>
      <c r="CD2332" s="311"/>
      <c r="CE2332" s="311"/>
      <c r="CF2332" s="311"/>
      <c r="CG2332" s="311"/>
      <c r="CH2332" s="311"/>
      <c r="CI2332" s="311"/>
      <c r="CJ2332" s="311"/>
      <c r="CK2332" s="311"/>
      <c r="CL2332" s="311"/>
      <c r="CM2332" s="311"/>
      <c r="CN2332" s="311"/>
      <c r="CO2332" s="311"/>
      <c r="CP2332" s="311"/>
      <c r="CQ2332" s="311"/>
      <c r="CR2332" s="311"/>
      <c r="CS2332" s="311"/>
      <c r="CT2332" s="311"/>
      <c r="CU2332" s="311"/>
      <c r="CV2332" s="311"/>
      <c r="CW2332" s="311"/>
      <c r="CX2332" s="311"/>
      <c r="CY2332" s="311"/>
    </row>
    <row r="2333" spans="1:103" s="390" customFormat="1">
      <c r="A2333" s="324" t="s">
        <v>2347</v>
      </c>
      <c r="B2333" s="324">
        <v>7447789006</v>
      </c>
      <c r="C2333" s="324">
        <v>6.8</v>
      </c>
      <c r="D2333" s="324">
        <v>20</v>
      </c>
      <c r="E2333" s="395">
        <v>4.3990000000000001E-2</v>
      </c>
      <c r="F2333" s="324">
        <v>0</v>
      </c>
      <c r="G2333" s="324">
        <v>2.75</v>
      </c>
      <c r="H2333" s="324">
        <v>0.9</v>
      </c>
      <c r="I2333" s="324">
        <v>2.5</v>
      </c>
      <c r="J2333" s="326">
        <v>40</v>
      </c>
      <c r="K2333" s="326">
        <v>125</v>
      </c>
      <c r="L2333" s="326">
        <v>1</v>
      </c>
      <c r="M2333" s="324">
        <v>7.3</v>
      </c>
      <c r="N2333" s="324">
        <v>7.3</v>
      </c>
      <c r="O2333" s="324">
        <v>3.2</v>
      </c>
      <c r="P2333" s="324">
        <v>101</v>
      </c>
      <c r="Q2333" s="324" t="s">
        <v>293</v>
      </c>
      <c r="R2333" s="324">
        <v>1</v>
      </c>
      <c r="S2333" s="324">
        <v>0</v>
      </c>
      <c r="T2333" s="324">
        <v>1000</v>
      </c>
      <c r="U2333" s="324">
        <v>0.9</v>
      </c>
      <c r="V2333" s="324">
        <v>0</v>
      </c>
      <c r="W2333" s="324">
        <v>1.7331000000000001E-7</v>
      </c>
      <c r="X2333" s="324">
        <v>51.320754716981135</v>
      </c>
      <c r="Y2333" s="324">
        <v>0.72</v>
      </c>
      <c r="Z2333" s="324">
        <v>2.1</v>
      </c>
      <c r="AA2333" s="324">
        <v>1.7331000000000001E-7</v>
      </c>
      <c r="AB2333" s="324">
        <v>51.320754716981135</v>
      </c>
      <c r="AC2333" s="324">
        <v>0.72</v>
      </c>
      <c r="AD2333" s="324">
        <v>2.1</v>
      </c>
      <c r="AE2333" s="324">
        <v>1.7331000000000001E-7</v>
      </c>
      <c r="AF2333" s="324">
        <v>51.320754716981135</v>
      </c>
      <c r="AG2333" s="324">
        <v>0.72</v>
      </c>
      <c r="AH2333" s="324">
        <v>2.1</v>
      </c>
      <c r="AI2333" s="324">
        <v>0</v>
      </c>
      <c r="AJ2333" s="324">
        <v>0</v>
      </c>
      <c r="AK2333" s="324">
        <v>0</v>
      </c>
      <c r="AL2333" s="324">
        <v>0</v>
      </c>
      <c r="AM2333" s="396">
        <v>0</v>
      </c>
      <c r="AN2333" s="324">
        <v>0</v>
      </c>
      <c r="AO2333" s="324">
        <v>1000000000</v>
      </c>
      <c r="AP2333" s="324">
        <v>0</v>
      </c>
      <c r="AQ2333" s="324">
        <v>0</v>
      </c>
      <c r="AR2333" s="324">
        <v>0</v>
      </c>
      <c r="AS2333" s="324">
        <v>7447789006</v>
      </c>
      <c r="AT2333" s="324">
        <v>0</v>
      </c>
      <c r="AU2333" s="324">
        <v>0</v>
      </c>
      <c r="AV2333" s="324">
        <v>0</v>
      </c>
      <c r="AW2333" s="311"/>
      <c r="AX2333" s="311"/>
      <c r="AY2333" s="311"/>
      <c r="AZ2333" s="311"/>
      <c r="BA2333" s="311"/>
      <c r="BB2333" s="311"/>
      <c r="BC2333" s="311"/>
      <c r="BD2333" s="311"/>
      <c r="BE2333" s="311"/>
      <c r="BF2333" s="311"/>
      <c r="BG2333" s="311"/>
      <c r="BH2333" s="311"/>
      <c r="BI2333" s="311"/>
      <c r="BJ2333" s="311"/>
      <c r="BK2333" s="311"/>
      <c r="BL2333" s="311"/>
      <c r="BM2333" s="311"/>
      <c r="BN2333" s="311"/>
      <c r="BO2333" s="311"/>
      <c r="BP2333" s="311"/>
      <c r="BQ2333" s="311"/>
      <c r="BR2333" s="311"/>
      <c r="BS2333" s="311"/>
      <c r="BT2333" s="311"/>
      <c r="BU2333" s="311"/>
      <c r="BV2333" s="311"/>
      <c r="BW2333" s="311"/>
      <c r="BX2333" s="311"/>
      <c r="BY2333" s="311"/>
      <c r="BZ2333" s="311"/>
      <c r="CA2333" s="311"/>
      <c r="CB2333" s="311"/>
      <c r="CC2333" s="311"/>
      <c r="CD2333" s="311"/>
      <c r="CE2333" s="311"/>
      <c r="CF2333" s="311"/>
      <c r="CG2333" s="311"/>
      <c r="CH2333" s="311"/>
      <c r="CI2333" s="311"/>
      <c r="CJ2333" s="311"/>
      <c r="CK2333" s="311"/>
      <c r="CL2333" s="311"/>
      <c r="CM2333" s="311"/>
      <c r="CN2333" s="311"/>
      <c r="CO2333" s="311"/>
      <c r="CP2333" s="311"/>
      <c r="CQ2333" s="311"/>
      <c r="CR2333" s="311"/>
      <c r="CS2333" s="311"/>
      <c r="CT2333" s="311"/>
      <c r="CU2333" s="311"/>
      <c r="CV2333" s="311"/>
      <c r="CW2333" s="311"/>
      <c r="CX2333" s="311"/>
      <c r="CY2333" s="311"/>
    </row>
    <row r="2334" spans="1:103" s="390" customFormat="1">
      <c r="A2334" s="324" t="s">
        <v>2347</v>
      </c>
      <c r="B2334" s="324">
        <v>744778910</v>
      </c>
      <c r="C2334" s="324">
        <v>10</v>
      </c>
      <c r="D2334" s="324">
        <v>20</v>
      </c>
      <c r="E2334" s="395">
        <v>7.1680000000000008E-2</v>
      </c>
      <c r="F2334" s="324">
        <v>0</v>
      </c>
      <c r="G2334" s="324">
        <v>2.2000000000000002</v>
      </c>
      <c r="H2334" s="324">
        <v>0.9</v>
      </c>
      <c r="I2334" s="324">
        <v>1.83</v>
      </c>
      <c r="J2334" s="326">
        <v>40</v>
      </c>
      <c r="K2334" s="326">
        <v>125</v>
      </c>
      <c r="L2334" s="326">
        <v>1</v>
      </c>
      <c r="M2334" s="324">
        <v>7.3</v>
      </c>
      <c r="N2334" s="324">
        <v>7.3</v>
      </c>
      <c r="O2334" s="324">
        <v>3.2</v>
      </c>
      <c r="P2334" s="324">
        <v>101</v>
      </c>
      <c r="Q2334" s="324" t="s">
        <v>293</v>
      </c>
      <c r="R2334" s="324">
        <v>1</v>
      </c>
      <c r="S2334" s="324">
        <v>0</v>
      </c>
      <c r="T2334" s="324">
        <v>1000</v>
      </c>
      <c r="U2334" s="324">
        <v>0.9</v>
      </c>
      <c r="V2334" s="324">
        <v>0</v>
      </c>
      <c r="W2334" s="324">
        <v>1.7331000000000001E-7</v>
      </c>
      <c r="X2334" s="324">
        <v>60.864272671941571</v>
      </c>
      <c r="Y2334" s="324">
        <v>0.72</v>
      </c>
      <c r="Z2334" s="324">
        <v>2.1</v>
      </c>
      <c r="AA2334" s="324">
        <v>1.7331000000000001E-7</v>
      </c>
      <c r="AB2334" s="324">
        <v>60.864272671941571</v>
      </c>
      <c r="AC2334" s="324">
        <v>0.72</v>
      </c>
      <c r="AD2334" s="324">
        <v>2.1</v>
      </c>
      <c r="AE2334" s="324">
        <v>1.7331000000000001E-7</v>
      </c>
      <c r="AF2334" s="324">
        <v>60.864272671941571</v>
      </c>
      <c r="AG2334" s="324">
        <v>0.72</v>
      </c>
      <c r="AH2334" s="324">
        <v>2.1</v>
      </c>
      <c r="AI2334" s="324">
        <v>0</v>
      </c>
      <c r="AJ2334" s="324">
        <v>0</v>
      </c>
      <c r="AK2334" s="324">
        <v>0</v>
      </c>
      <c r="AL2334" s="324">
        <v>0</v>
      </c>
      <c r="AM2334" s="396">
        <v>0</v>
      </c>
      <c r="AN2334" s="324">
        <v>0</v>
      </c>
      <c r="AO2334" s="324">
        <v>1000000000</v>
      </c>
      <c r="AP2334" s="324">
        <v>0</v>
      </c>
      <c r="AQ2334" s="324">
        <v>0</v>
      </c>
      <c r="AR2334" s="324">
        <v>0</v>
      </c>
      <c r="AS2334" s="324">
        <v>744778910</v>
      </c>
      <c r="AT2334" s="324">
        <v>0</v>
      </c>
      <c r="AU2334" s="324">
        <v>0</v>
      </c>
      <c r="AV2334" s="324">
        <v>0</v>
      </c>
      <c r="AW2334" s="311"/>
      <c r="AX2334" s="311"/>
      <c r="AY2334" s="311"/>
      <c r="AZ2334" s="311"/>
      <c r="BA2334" s="311"/>
      <c r="BB2334" s="311"/>
      <c r="BC2334" s="311"/>
      <c r="BD2334" s="311"/>
      <c r="BE2334" s="311"/>
      <c r="BF2334" s="311"/>
      <c r="BG2334" s="311"/>
      <c r="BH2334" s="311"/>
      <c r="BI2334" s="311"/>
      <c r="BJ2334" s="311"/>
      <c r="BK2334" s="311"/>
      <c r="BL2334" s="311"/>
      <c r="BM2334" s="311"/>
      <c r="BN2334" s="311"/>
      <c r="BO2334" s="311"/>
      <c r="BP2334" s="311"/>
      <c r="BQ2334" s="311"/>
      <c r="BR2334" s="311"/>
      <c r="BS2334" s="311"/>
      <c r="BT2334" s="311"/>
      <c r="BU2334" s="311"/>
      <c r="BV2334" s="311"/>
      <c r="BW2334" s="311"/>
      <c r="BX2334" s="311"/>
      <c r="BY2334" s="311"/>
      <c r="BZ2334" s="311"/>
      <c r="CA2334" s="311"/>
      <c r="CB2334" s="311"/>
      <c r="CC2334" s="311"/>
      <c r="CD2334" s="311"/>
      <c r="CE2334" s="311"/>
      <c r="CF2334" s="311"/>
      <c r="CG2334" s="311"/>
      <c r="CH2334" s="311"/>
      <c r="CI2334" s="311"/>
      <c r="CJ2334" s="311"/>
      <c r="CK2334" s="311"/>
      <c r="CL2334" s="311"/>
      <c r="CM2334" s="311"/>
      <c r="CN2334" s="311"/>
      <c r="CO2334" s="311"/>
      <c r="CP2334" s="311"/>
      <c r="CQ2334" s="311"/>
      <c r="CR2334" s="311"/>
      <c r="CS2334" s="311"/>
      <c r="CT2334" s="311"/>
      <c r="CU2334" s="311"/>
      <c r="CV2334" s="311"/>
      <c r="CW2334" s="311"/>
      <c r="CX2334" s="311"/>
      <c r="CY2334" s="311"/>
    </row>
    <row r="2335" spans="1:103" s="390" customFormat="1">
      <c r="A2335" s="324" t="s">
        <v>2347</v>
      </c>
      <c r="B2335" s="324">
        <v>7447789112</v>
      </c>
      <c r="C2335" s="324">
        <v>12</v>
      </c>
      <c r="D2335" s="324">
        <v>20</v>
      </c>
      <c r="E2335" s="395">
        <v>9.8040000000000002E-2</v>
      </c>
      <c r="F2335" s="324">
        <v>0</v>
      </c>
      <c r="G2335" s="324">
        <v>1.9</v>
      </c>
      <c r="H2335" s="324">
        <v>0.9</v>
      </c>
      <c r="I2335" s="324">
        <v>1.73</v>
      </c>
      <c r="J2335" s="326">
        <v>40</v>
      </c>
      <c r="K2335" s="326">
        <v>125</v>
      </c>
      <c r="L2335" s="326">
        <v>1</v>
      </c>
      <c r="M2335" s="324">
        <v>7.3</v>
      </c>
      <c r="N2335" s="324">
        <v>7.3</v>
      </c>
      <c r="O2335" s="324">
        <v>3.2</v>
      </c>
      <c r="P2335" s="324">
        <v>101</v>
      </c>
      <c r="Q2335" s="324" t="s">
        <v>293</v>
      </c>
      <c r="R2335" s="324">
        <v>1</v>
      </c>
      <c r="S2335" s="324">
        <v>0</v>
      </c>
      <c r="T2335" s="324">
        <v>1000</v>
      </c>
      <c r="U2335" s="324">
        <v>0.9</v>
      </c>
      <c r="V2335" s="324">
        <v>0</v>
      </c>
      <c r="W2335" s="324">
        <v>1.7331000000000001E-7</v>
      </c>
      <c r="X2335" s="324">
        <v>64.690026954177895</v>
      </c>
      <c r="Y2335" s="324">
        <v>0.72</v>
      </c>
      <c r="Z2335" s="324">
        <v>2.1</v>
      </c>
      <c r="AA2335" s="324">
        <v>1.7331000000000001E-7</v>
      </c>
      <c r="AB2335" s="324">
        <v>64.690026954177895</v>
      </c>
      <c r="AC2335" s="324">
        <v>0.72</v>
      </c>
      <c r="AD2335" s="324">
        <v>2.1</v>
      </c>
      <c r="AE2335" s="324">
        <v>1.7331000000000001E-7</v>
      </c>
      <c r="AF2335" s="324">
        <v>64.690026954177895</v>
      </c>
      <c r="AG2335" s="324">
        <v>0.72</v>
      </c>
      <c r="AH2335" s="324">
        <v>2.1</v>
      </c>
      <c r="AI2335" s="324">
        <v>0</v>
      </c>
      <c r="AJ2335" s="324">
        <v>0</v>
      </c>
      <c r="AK2335" s="324">
        <v>0</v>
      </c>
      <c r="AL2335" s="324">
        <v>0</v>
      </c>
      <c r="AM2335" s="396">
        <v>0</v>
      </c>
      <c r="AN2335" s="324">
        <v>0</v>
      </c>
      <c r="AO2335" s="324">
        <v>1000000000</v>
      </c>
      <c r="AP2335" s="324">
        <v>0</v>
      </c>
      <c r="AQ2335" s="324">
        <v>0</v>
      </c>
      <c r="AR2335" s="324">
        <v>0</v>
      </c>
      <c r="AS2335" s="324">
        <v>7447789112</v>
      </c>
      <c r="AT2335" s="324">
        <v>0</v>
      </c>
      <c r="AU2335" s="324">
        <v>0</v>
      </c>
      <c r="AV2335" s="324">
        <v>0</v>
      </c>
      <c r="AW2335" s="311"/>
      <c r="AX2335" s="311"/>
      <c r="AY2335" s="311"/>
      <c r="AZ2335" s="311"/>
      <c r="BA2335" s="311"/>
      <c r="BB2335" s="311"/>
      <c r="BC2335" s="311"/>
      <c r="BD2335" s="311"/>
      <c r="BE2335" s="311"/>
      <c r="BF2335" s="311"/>
      <c r="BG2335" s="311"/>
      <c r="BH2335" s="311"/>
      <c r="BI2335" s="311"/>
      <c r="BJ2335" s="311"/>
      <c r="BK2335" s="311"/>
      <c r="BL2335" s="311"/>
      <c r="BM2335" s="311"/>
      <c r="BN2335" s="311"/>
      <c r="BO2335" s="311"/>
      <c r="BP2335" s="311"/>
      <c r="BQ2335" s="311"/>
      <c r="BR2335" s="311"/>
      <c r="BS2335" s="311"/>
      <c r="BT2335" s="311"/>
      <c r="BU2335" s="311"/>
      <c r="BV2335" s="311"/>
      <c r="BW2335" s="311"/>
      <c r="BX2335" s="311"/>
      <c r="BY2335" s="311"/>
      <c r="BZ2335" s="311"/>
      <c r="CA2335" s="311"/>
      <c r="CB2335" s="311"/>
      <c r="CC2335" s="311"/>
      <c r="CD2335" s="311"/>
      <c r="CE2335" s="311"/>
      <c r="CF2335" s="311"/>
      <c r="CG2335" s="311"/>
      <c r="CH2335" s="311"/>
      <c r="CI2335" s="311"/>
      <c r="CJ2335" s="311"/>
      <c r="CK2335" s="311"/>
      <c r="CL2335" s="311"/>
      <c r="CM2335" s="311"/>
      <c r="CN2335" s="311"/>
      <c r="CO2335" s="311"/>
      <c r="CP2335" s="311"/>
      <c r="CQ2335" s="311"/>
      <c r="CR2335" s="311"/>
      <c r="CS2335" s="311"/>
      <c r="CT2335" s="311"/>
      <c r="CU2335" s="311"/>
      <c r="CV2335" s="311"/>
      <c r="CW2335" s="311"/>
      <c r="CX2335" s="311"/>
      <c r="CY2335" s="311"/>
    </row>
    <row r="2336" spans="1:103" s="390" customFormat="1">
      <c r="A2336" s="324" t="s">
        <v>2347</v>
      </c>
      <c r="B2336" s="324">
        <v>7447789115</v>
      </c>
      <c r="C2336" s="324">
        <v>15</v>
      </c>
      <c r="D2336" s="324">
        <v>20</v>
      </c>
      <c r="E2336" s="395">
        <v>0.13</v>
      </c>
      <c r="F2336" s="324">
        <v>0</v>
      </c>
      <c r="G2336" s="324">
        <v>1.75</v>
      </c>
      <c r="H2336" s="324">
        <v>0.9</v>
      </c>
      <c r="I2336" s="324">
        <v>1.51</v>
      </c>
      <c r="J2336" s="326">
        <v>40</v>
      </c>
      <c r="K2336" s="326">
        <v>125</v>
      </c>
      <c r="L2336" s="326">
        <v>1</v>
      </c>
      <c r="M2336" s="324">
        <v>7.3</v>
      </c>
      <c r="N2336" s="324">
        <v>7.3</v>
      </c>
      <c r="O2336" s="324">
        <v>3.2</v>
      </c>
      <c r="P2336" s="324">
        <v>101</v>
      </c>
      <c r="Q2336" s="324" t="s">
        <v>293</v>
      </c>
      <c r="R2336" s="324">
        <v>1</v>
      </c>
      <c r="S2336" s="324">
        <v>0</v>
      </c>
      <c r="T2336" s="324">
        <v>1000</v>
      </c>
      <c r="U2336" s="324">
        <v>0.9</v>
      </c>
      <c r="V2336" s="324">
        <v>0</v>
      </c>
      <c r="W2336" s="324">
        <v>1.7331000000000001E-7</v>
      </c>
      <c r="X2336" s="324">
        <v>76.491585925548193</v>
      </c>
      <c r="Y2336" s="324">
        <v>0.72</v>
      </c>
      <c r="Z2336" s="324">
        <v>2.1</v>
      </c>
      <c r="AA2336" s="324">
        <v>1.7331000000000001E-7</v>
      </c>
      <c r="AB2336" s="324">
        <v>76.491585925548193</v>
      </c>
      <c r="AC2336" s="324">
        <v>0.72</v>
      </c>
      <c r="AD2336" s="324">
        <v>2.1</v>
      </c>
      <c r="AE2336" s="324">
        <v>1.7331000000000001E-7</v>
      </c>
      <c r="AF2336" s="324">
        <v>76.491585925548193</v>
      </c>
      <c r="AG2336" s="324">
        <v>0.72</v>
      </c>
      <c r="AH2336" s="324">
        <v>2.1</v>
      </c>
      <c r="AI2336" s="324">
        <v>0</v>
      </c>
      <c r="AJ2336" s="324">
        <v>0</v>
      </c>
      <c r="AK2336" s="324">
        <v>0</v>
      </c>
      <c r="AL2336" s="324">
        <v>0</v>
      </c>
      <c r="AM2336" s="396">
        <v>0</v>
      </c>
      <c r="AN2336" s="324">
        <v>0</v>
      </c>
      <c r="AO2336" s="324">
        <v>1000000000</v>
      </c>
      <c r="AP2336" s="324">
        <v>0</v>
      </c>
      <c r="AQ2336" s="324">
        <v>0</v>
      </c>
      <c r="AR2336" s="324">
        <v>0</v>
      </c>
      <c r="AS2336" s="324">
        <v>7447789115</v>
      </c>
      <c r="AT2336" s="324">
        <v>0</v>
      </c>
      <c r="AU2336" s="324">
        <v>0</v>
      </c>
      <c r="AV2336" s="324">
        <v>0</v>
      </c>
      <c r="AW2336" s="311"/>
      <c r="AX2336" s="311"/>
      <c r="AY2336" s="311"/>
      <c r="AZ2336" s="311"/>
      <c r="BA2336" s="311"/>
      <c r="BB2336" s="311"/>
      <c r="BC2336" s="311"/>
      <c r="BD2336" s="311"/>
      <c r="BE2336" s="311"/>
      <c r="BF2336" s="311"/>
      <c r="BG2336" s="311"/>
      <c r="BH2336" s="311"/>
      <c r="BI2336" s="311"/>
      <c r="BJ2336" s="311"/>
      <c r="BK2336" s="311"/>
      <c r="BL2336" s="311"/>
      <c r="BM2336" s="311"/>
      <c r="BN2336" s="311"/>
      <c r="BO2336" s="311"/>
      <c r="BP2336" s="311"/>
      <c r="BQ2336" s="311"/>
      <c r="BR2336" s="311"/>
      <c r="BS2336" s="311"/>
      <c r="BT2336" s="311"/>
      <c r="BU2336" s="311"/>
      <c r="BV2336" s="311"/>
      <c r="BW2336" s="311"/>
      <c r="BX2336" s="311"/>
      <c r="BY2336" s="311"/>
      <c r="BZ2336" s="311"/>
      <c r="CA2336" s="311"/>
      <c r="CB2336" s="311"/>
      <c r="CC2336" s="311"/>
      <c r="CD2336" s="311"/>
      <c r="CE2336" s="311"/>
      <c r="CF2336" s="311"/>
      <c r="CG2336" s="311"/>
      <c r="CH2336" s="311"/>
      <c r="CI2336" s="311"/>
      <c r="CJ2336" s="311"/>
      <c r="CK2336" s="311"/>
      <c r="CL2336" s="311"/>
      <c r="CM2336" s="311"/>
      <c r="CN2336" s="311"/>
      <c r="CO2336" s="311"/>
      <c r="CP2336" s="311"/>
      <c r="CQ2336" s="311"/>
      <c r="CR2336" s="311"/>
      <c r="CS2336" s="311"/>
      <c r="CT2336" s="311"/>
      <c r="CU2336" s="311"/>
      <c r="CV2336" s="311"/>
      <c r="CW2336" s="311"/>
      <c r="CX2336" s="311"/>
      <c r="CY2336" s="311"/>
    </row>
    <row r="2337" spans="1:103" s="390" customFormat="1">
      <c r="A2337" s="324" t="s">
        <v>2347</v>
      </c>
      <c r="B2337" s="324">
        <v>7447789118</v>
      </c>
      <c r="C2337" s="324">
        <v>18</v>
      </c>
      <c r="D2337" s="324">
        <v>20</v>
      </c>
      <c r="E2337" s="395">
        <v>0.14022000000000001</v>
      </c>
      <c r="F2337" s="324">
        <v>0</v>
      </c>
      <c r="G2337" s="324">
        <v>1.7</v>
      </c>
      <c r="H2337" s="324">
        <v>0.9</v>
      </c>
      <c r="I2337" s="324">
        <v>1.41</v>
      </c>
      <c r="J2337" s="326">
        <v>40</v>
      </c>
      <c r="K2337" s="326">
        <v>125</v>
      </c>
      <c r="L2337" s="326">
        <v>1</v>
      </c>
      <c r="M2337" s="324">
        <v>7.3</v>
      </c>
      <c r="N2337" s="324">
        <v>7.3</v>
      </c>
      <c r="O2337" s="324">
        <v>3.2</v>
      </c>
      <c r="P2337" s="324">
        <v>101</v>
      </c>
      <c r="Q2337" s="324" t="s">
        <v>293</v>
      </c>
      <c r="R2337" s="324">
        <v>1</v>
      </c>
      <c r="S2337" s="324">
        <v>0</v>
      </c>
      <c r="T2337" s="324">
        <v>1000</v>
      </c>
      <c r="U2337" s="324">
        <v>0.9</v>
      </c>
      <c r="V2337" s="324">
        <v>0</v>
      </c>
      <c r="W2337" s="324">
        <v>1.7331000000000001E-7</v>
      </c>
      <c r="X2337" s="324">
        <v>82.834790612057063</v>
      </c>
      <c r="Y2337" s="324">
        <v>0.72</v>
      </c>
      <c r="Z2337" s="324">
        <v>2.1</v>
      </c>
      <c r="AA2337" s="324">
        <v>1.7331000000000001E-7</v>
      </c>
      <c r="AB2337" s="324">
        <v>82.834790612057063</v>
      </c>
      <c r="AC2337" s="324">
        <v>0.72</v>
      </c>
      <c r="AD2337" s="324">
        <v>2.1</v>
      </c>
      <c r="AE2337" s="324">
        <v>1.7331000000000001E-7</v>
      </c>
      <c r="AF2337" s="324">
        <v>82.834790612057063</v>
      </c>
      <c r="AG2337" s="324">
        <v>0.72</v>
      </c>
      <c r="AH2337" s="324">
        <v>2.1</v>
      </c>
      <c r="AI2337" s="324">
        <v>0</v>
      </c>
      <c r="AJ2337" s="324">
        <v>0</v>
      </c>
      <c r="AK2337" s="324">
        <v>0</v>
      </c>
      <c r="AL2337" s="324">
        <v>0</v>
      </c>
      <c r="AM2337" s="396">
        <v>0</v>
      </c>
      <c r="AN2337" s="324">
        <v>0</v>
      </c>
      <c r="AO2337" s="324">
        <v>1000000000</v>
      </c>
      <c r="AP2337" s="324">
        <v>0</v>
      </c>
      <c r="AQ2337" s="324">
        <v>0</v>
      </c>
      <c r="AR2337" s="324">
        <v>0</v>
      </c>
      <c r="AS2337" s="324">
        <v>7447789118</v>
      </c>
      <c r="AT2337" s="324">
        <v>0</v>
      </c>
      <c r="AU2337" s="324">
        <v>0</v>
      </c>
      <c r="AV2337" s="324">
        <v>0</v>
      </c>
      <c r="AW2337" s="311"/>
      <c r="AX2337" s="311"/>
      <c r="AY2337" s="311"/>
      <c r="AZ2337" s="311"/>
      <c r="BA2337" s="311"/>
      <c r="BB2337" s="311"/>
      <c r="BC2337" s="311"/>
      <c r="BD2337" s="311"/>
      <c r="BE2337" s="311"/>
      <c r="BF2337" s="311"/>
      <c r="BG2337" s="311"/>
      <c r="BH2337" s="311"/>
      <c r="BI2337" s="311"/>
      <c r="BJ2337" s="311"/>
      <c r="BK2337" s="311"/>
      <c r="BL2337" s="311"/>
      <c r="BM2337" s="311"/>
      <c r="BN2337" s="311"/>
      <c r="BO2337" s="311"/>
      <c r="BP2337" s="311"/>
      <c r="BQ2337" s="311"/>
      <c r="BR2337" s="311"/>
      <c r="BS2337" s="311"/>
      <c r="BT2337" s="311"/>
      <c r="BU2337" s="311"/>
      <c r="BV2337" s="311"/>
      <c r="BW2337" s="311"/>
      <c r="BX2337" s="311"/>
      <c r="BY2337" s="311"/>
      <c r="BZ2337" s="311"/>
      <c r="CA2337" s="311"/>
      <c r="CB2337" s="311"/>
      <c r="CC2337" s="311"/>
      <c r="CD2337" s="311"/>
      <c r="CE2337" s="311"/>
      <c r="CF2337" s="311"/>
      <c r="CG2337" s="311"/>
      <c r="CH2337" s="311"/>
      <c r="CI2337" s="311"/>
      <c r="CJ2337" s="311"/>
      <c r="CK2337" s="311"/>
      <c r="CL2337" s="311"/>
      <c r="CM2337" s="311"/>
      <c r="CN2337" s="311"/>
      <c r="CO2337" s="311"/>
      <c r="CP2337" s="311"/>
      <c r="CQ2337" s="311"/>
      <c r="CR2337" s="311"/>
      <c r="CS2337" s="311"/>
      <c r="CT2337" s="311"/>
      <c r="CU2337" s="311"/>
      <c r="CV2337" s="311"/>
      <c r="CW2337" s="311"/>
      <c r="CX2337" s="311"/>
      <c r="CY2337" s="311"/>
    </row>
    <row r="2338" spans="1:103" s="390" customFormat="1">
      <c r="A2338" s="324" t="s">
        <v>2347</v>
      </c>
      <c r="B2338" s="324">
        <v>7447789122</v>
      </c>
      <c r="C2338" s="324">
        <v>22</v>
      </c>
      <c r="D2338" s="324">
        <v>20</v>
      </c>
      <c r="E2338" s="395">
        <v>0.19040000000000001</v>
      </c>
      <c r="F2338" s="324">
        <v>0</v>
      </c>
      <c r="G2338" s="324">
        <v>1.4</v>
      </c>
      <c r="H2338" s="324">
        <v>0.9</v>
      </c>
      <c r="I2338" s="324">
        <v>1.38</v>
      </c>
      <c r="J2338" s="326">
        <v>40</v>
      </c>
      <c r="K2338" s="326">
        <v>125</v>
      </c>
      <c r="L2338" s="326">
        <v>1</v>
      </c>
      <c r="M2338" s="324">
        <v>7.3</v>
      </c>
      <c r="N2338" s="324">
        <v>7.3</v>
      </c>
      <c r="O2338" s="324">
        <v>3.2</v>
      </c>
      <c r="P2338" s="324">
        <v>101</v>
      </c>
      <c r="Q2338" s="324" t="s">
        <v>293</v>
      </c>
      <c r="R2338" s="324">
        <v>1</v>
      </c>
      <c r="S2338" s="324">
        <v>0</v>
      </c>
      <c r="T2338" s="324">
        <v>1000</v>
      </c>
      <c r="U2338" s="324">
        <v>0.9</v>
      </c>
      <c r="V2338" s="324">
        <v>0</v>
      </c>
      <c r="W2338" s="324">
        <v>1.7331000000000001E-7</v>
      </c>
      <c r="X2338" s="324">
        <v>92.24318658280923</v>
      </c>
      <c r="Y2338" s="324">
        <v>0.72</v>
      </c>
      <c r="Z2338" s="324">
        <v>2.1</v>
      </c>
      <c r="AA2338" s="324">
        <v>1.7331000000000001E-7</v>
      </c>
      <c r="AB2338" s="324">
        <v>92.24318658280923</v>
      </c>
      <c r="AC2338" s="324">
        <v>0.72</v>
      </c>
      <c r="AD2338" s="324">
        <v>2.1</v>
      </c>
      <c r="AE2338" s="324">
        <v>1.7331000000000001E-7</v>
      </c>
      <c r="AF2338" s="324">
        <v>92.24318658280923</v>
      </c>
      <c r="AG2338" s="324">
        <v>0.72</v>
      </c>
      <c r="AH2338" s="324">
        <v>2.1</v>
      </c>
      <c r="AI2338" s="324">
        <v>0</v>
      </c>
      <c r="AJ2338" s="324">
        <v>0</v>
      </c>
      <c r="AK2338" s="324">
        <v>0</v>
      </c>
      <c r="AL2338" s="324">
        <v>0</v>
      </c>
      <c r="AM2338" s="396">
        <v>0</v>
      </c>
      <c r="AN2338" s="324">
        <v>0</v>
      </c>
      <c r="AO2338" s="324">
        <v>1000000000</v>
      </c>
      <c r="AP2338" s="324">
        <v>0</v>
      </c>
      <c r="AQ2338" s="324">
        <v>0</v>
      </c>
      <c r="AR2338" s="324">
        <v>0</v>
      </c>
      <c r="AS2338" s="324">
        <v>7447789122</v>
      </c>
      <c r="AT2338" s="324">
        <v>0</v>
      </c>
      <c r="AU2338" s="324">
        <v>0</v>
      </c>
      <c r="AV2338" s="324">
        <v>0</v>
      </c>
      <c r="AW2338" s="311"/>
      <c r="AX2338" s="311"/>
      <c r="AY2338" s="311"/>
      <c r="AZ2338" s="311"/>
      <c r="BA2338" s="311"/>
      <c r="BB2338" s="311"/>
      <c r="BC2338" s="311"/>
      <c r="BD2338" s="311"/>
      <c r="BE2338" s="311"/>
      <c r="BF2338" s="311"/>
      <c r="BG2338" s="311"/>
      <c r="BH2338" s="311"/>
      <c r="BI2338" s="311"/>
      <c r="BJ2338" s="311"/>
      <c r="BK2338" s="311"/>
      <c r="BL2338" s="311"/>
      <c r="BM2338" s="311"/>
      <c r="BN2338" s="311"/>
      <c r="BO2338" s="311"/>
      <c r="BP2338" s="311"/>
      <c r="BQ2338" s="311"/>
      <c r="BR2338" s="311"/>
      <c r="BS2338" s="311"/>
      <c r="BT2338" s="311"/>
      <c r="BU2338" s="311"/>
      <c r="BV2338" s="311"/>
      <c r="BW2338" s="311"/>
      <c r="BX2338" s="311"/>
      <c r="BY2338" s="311"/>
      <c r="BZ2338" s="311"/>
      <c r="CA2338" s="311"/>
      <c r="CB2338" s="311"/>
      <c r="CC2338" s="311"/>
      <c r="CD2338" s="311"/>
      <c r="CE2338" s="311"/>
      <c r="CF2338" s="311"/>
      <c r="CG2338" s="311"/>
      <c r="CH2338" s="311"/>
      <c r="CI2338" s="311"/>
      <c r="CJ2338" s="311"/>
      <c r="CK2338" s="311"/>
      <c r="CL2338" s="311"/>
      <c r="CM2338" s="311"/>
      <c r="CN2338" s="311"/>
      <c r="CO2338" s="311"/>
      <c r="CP2338" s="311"/>
      <c r="CQ2338" s="311"/>
      <c r="CR2338" s="311"/>
      <c r="CS2338" s="311"/>
      <c r="CT2338" s="311"/>
      <c r="CU2338" s="311"/>
      <c r="CV2338" s="311"/>
      <c r="CW2338" s="311"/>
      <c r="CX2338" s="311"/>
      <c r="CY2338" s="311"/>
    </row>
    <row r="2339" spans="1:103" s="390" customFormat="1">
      <c r="A2339" s="324" t="s">
        <v>2347</v>
      </c>
      <c r="B2339" s="324">
        <v>7447789127</v>
      </c>
      <c r="C2339" s="324">
        <v>27</v>
      </c>
      <c r="D2339" s="324">
        <v>20</v>
      </c>
      <c r="E2339" s="395">
        <v>0.21060000000000001</v>
      </c>
      <c r="F2339" s="324">
        <v>0</v>
      </c>
      <c r="G2339" s="324">
        <v>1.35</v>
      </c>
      <c r="H2339" s="324">
        <v>0.9</v>
      </c>
      <c r="I2339" s="324">
        <v>1.27</v>
      </c>
      <c r="J2339" s="326">
        <v>40</v>
      </c>
      <c r="K2339" s="326">
        <v>125</v>
      </c>
      <c r="L2339" s="326">
        <v>1</v>
      </c>
      <c r="M2339" s="324">
        <v>7.3</v>
      </c>
      <c r="N2339" s="324">
        <v>7.3</v>
      </c>
      <c r="O2339" s="324">
        <v>3.2</v>
      </c>
      <c r="P2339" s="324">
        <v>101</v>
      </c>
      <c r="Q2339" s="324" t="s">
        <v>293</v>
      </c>
      <c r="R2339" s="324">
        <v>1</v>
      </c>
      <c r="S2339" s="324">
        <v>0</v>
      </c>
      <c r="T2339" s="324">
        <v>1000</v>
      </c>
      <c r="U2339" s="324">
        <v>0.9</v>
      </c>
      <c r="V2339" s="324">
        <v>0</v>
      </c>
      <c r="W2339" s="324">
        <v>1.7331000000000001E-7</v>
      </c>
      <c r="X2339" s="324">
        <v>99.88901220865705</v>
      </c>
      <c r="Y2339" s="324">
        <v>0.72</v>
      </c>
      <c r="Z2339" s="324">
        <v>2.1</v>
      </c>
      <c r="AA2339" s="324">
        <v>1.7331000000000001E-7</v>
      </c>
      <c r="AB2339" s="324">
        <v>99.88901220865705</v>
      </c>
      <c r="AC2339" s="324">
        <v>0.72</v>
      </c>
      <c r="AD2339" s="324">
        <v>2.1</v>
      </c>
      <c r="AE2339" s="324">
        <v>1.7331000000000001E-7</v>
      </c>
      <c r="AF2339" s="324">
        <v>99.88901220865705</v>
      </c>
      <c r="AG2339" s="324">
        <v>0.72</v>
      </c>
      <c r="AH2339" s="324">
        <v>2.1</v>
      </c>
      <c r="AI2339" s="324">
        <v>0</v>
      </c>
      <c r="AJ2339" s="324">
        <v>0</v>
      </c>
      <c r="AK2339" s="324">
        <v>0</v>
      </c>
      <c r="AL2339" s="324">
        <v>0</v>
      </c>
      <c r="AM2339" s="396">
        <v>0</v>
      </c>
      <c r="AN2339" s="324">
        <v>0</v>
      </c>
      <c r="AO2339" s="324">
        <v>1000000000</v>
      </c>
      <c r="AP2339" s="324">
        <v>0</v>
      </c>
      <c r="AQ2339" s="324">
        <v>0</v>
      </c>
      <c r="AR2339" s="324">
        <v>0</v>
      </c>
      <c r="AS2339" s="324">
        <v>7447789127</v>
      </c>
      <c r="AT2339" s="324">
        <v>0</v>
      </c>
      <c r="AU2339" s="324">
        <v>0</v>
      </c>
      <c r="AV2339" s="324">
        <v>0</v>
      </c>
      <c r="AW2339" s="311"/>
      <c r="AX2339" s="311"/>
      <c r="AY2339" s="311"/>
      <c r="AZ2339" s="311"/>
      <c r="BA2339" s="311"/>
      <c r="BB2339" s="311"/>
      <c r="BC2339" s="311"/>
      <c r="BD2339" s="311"/>
      <c r="BE2339" s="311"/>
      <c r="BF2339" s="311"/>
      <c r="BG2339" s="311"/>
      <c r="BH2339" s="311"/>
      <c r="BI2339" s="311"/>
      <c r="BJ2339" s="311"/>
      <c r="BK2339" s="311"/>
      <c r="BL2339" s="311"/>
      <c r="BM2339" s="311"/>
      <c r="BN2339" s="311"/>
      <c r="BO2339" s="311"/>
      <c r="BP2339" s="311"/>
      <c r="BQ2339" s="311"/>
      <c r="BR2339" s="311"/>
      <c r="BS2339" s="311"/>
      <c r="BT2339" s="311"/>
      <c r="BU2339" s="311"/>
      <c r="BV2339" s="311"/>
      <c r="BW2339" s="311"/>
      <c r="BX2339" s="311"/>
      <c r="BY2339" s="311"/>
      <c r="BZ2339" s="311"/>
      <c r="CA2339" s="311"/>
      <c r="CB2339" s="311"/>
      <c r="CC2339" s="311"/>
      <c r="CD2339" s="311"/>
      <c r="CE2339" s="311"/>
      <c r="CF2339" s="311"/>
      <c r="CG2339" s="311"/>
      <c r="CH2339" s="311"/>
      <c r="CI2339" s="311"/>
      <c r="CJ2339" s="311"/>
      <c r="CK2339" s="311"/>
      <c r="CL2339" s="311"/>
      <c r="CM2339" s="311"/>
      <c r="CN2339" s="311"/>
      <c r="CO2339" s="311"/>
      <c r="CP2339" s="311"/>
      <c r="CQ2339" s="311"/>
      <c r="CR2339" s="311"/>
      <c r="CS2339" s="311"/>
      <c r="CT2339" s="311"/>
      <c r="CU2339" s="311"/>
      <c r="CV2339" s="311"/>
      <c r="CW2339" s="311"/>
      <c r="CX2339" s="311"/>
      <c r="CY2339" s="311"/>
    </row>
    <row r="2340" spans="1:103" s="390" customFormat="1">
      <c r="A2340" s="324" t="s">
        <v>2347</v>
      </c>
      <c r="B2340" s="324">
        <v>7447789133</v>
      </c>
      <c r="C2340" s="324">
        <v>33</v>
      </c>
      <c r="D2340" s="324">
        <v>20</v>
      </c>
      <c r="E2340" s="395">
        <v>0.24020999999999998</v>
      </c>
      <c r="F2340" s="324">
        <v>0</v>
      </c>
      <c r="G2340" s="324">
        <v>1.1499999999999999</v>
      </c>
      <c r="H2340" s="324">
        <v>0.9</v>
      </c>
      <c r="I2340" s="324">
        <v>1.22</v>
      </c>
      <c r="J2340" s="326">
        <v>40</v>
      </c>
      <c r="K2340" s="326">
        <v>125</v>
      </c>
      <c r="L2340" s="326">
        <v>1</v>
      </c>
      <c r="M2340" s="324">
        <v>7.3</v>
      </c>
      <c r="N2340" s="324">
        <v>7.3</v>
      </c>
      <c r="O2340" s="324">
        <v>3.2</v>
      </c>
      <c r="P2340" s="324">
        <v>101</v>
      </c>
      <c r="Q2340" s="324" t="s">
        <v>293</v>
      </c>
      <c r="R2340" s="324">
        <v>1</v>
      </c>
      <c r="S2340" s="324">
        <v>0</v>
      </c>
      <c r="T2340" s="324">
        <v>1000</v>
      </c>
      <c r="U2340" s="324">
        <v>0.9</v>
      </c>
      <c r="V2340" s="324">
        <v>0</v>
      </c>
      <c r="W2340" s="324">
        <v>1.7331000000000001E-7</v>
      </c>
      <c r="X2340" s="324">
        <v>109.23535253227408</v>
      </c>
      <c r="Y2340" s="324">
        <v>0.72</v>
      </c>
      <c r="Z2340" s="324">
        <v>2.1</v>
      </c>
      <c r="AA2340" s="324">
        <v>1.7331000000000001E-7</v>
      </c>
      <c r="AB2340" s="324">
        <v>109.23535253227408</v>
      </c>
      <c r="AC2340" s="324">
        <v>0.72</v>
      </c>
      <c r="AD2340" s="324">
        <v>2.1</v>
      </c>
      <c r="AE2340" s="324">
        <v>1.7331000000000001E-7</v>
      </c>
      <c r="AF2340" s="324">
        <v>109.23535253227408</v>
      </c>
      <c r="AG2340" s="324">
        <v>0.72</v>
      </c>
      <c r="AH2340" s="324">
        <v>2.1</v>
      </c>
      <c r="AI2340" s="324">
        <v>0</v>
      </c>
      <c r="AJ2340" s="324">
        <v>0</v>
      </c>
      <c r="AK2340" s="324">
        <v>0</v>
      </c>
      <c r="AL2340" s="324">
        <v>0</v>
      </c>
      <c r="AM2340" s="396">
        <v>0</v>
      </c>
      <c r="AN2340" s="324">
        <v>0</v>
      </c>
      <c r="AO2340" s="324">
        <v>1000000000</v>
      </c>
      <c r="AP2340" s="324">
        <v>0</v>
      </c>
      <c r="AQ2340" s="324">
        <v>0</v>
      </c>
      <c r="AR2340" s="324">
        <v>0</v>
      </c>
      <c r="AS2340" s="324">
        <v>7447789133</v>
      </c>
      <c r="AT2340" s="324">
        <v>0</v>
      </c>
      <c r="AU2340" s="324">
        <v>0</v>
      </c>
      <c r="AV2340" s="324">
        <v>0</v>
      </c>
      <c r="AW2340" s="311"/>
      <c r="AX2340" s="311"/>
      <c r="AY2340" s="311"/>
      <c r="AZ2340" s="311"/>
      <c r="BA2340" s="311"/>
      <c r="BB2340" s="311"/>
      <c r="BC2340" s="311"/>
      <c r="BD2340" s="311"/>
      <c r="BE2340" s="311"/>
      <c r="BF2340" s="311"/>
      <c r="BG2340" s="311"/>
      <c r="BH2340" s="311"/>
      <c r="BI2340" s="311"/>
      <c r="BJ2340" s="311"/>
      <c r="BK2340" s="311"/>
      <c r="BL2340" s="311"/>
      <c r="BM2340" s="311"/>
      <c r="BN2340" s="311"/>
      <c r="BO2340" s="311"/>
      <c r="BP2340" s="311"/>
      <c r="BQ2340" s="311"/>
      <c r="BR2340" s="311"/>
      <c r="BS2340" s="311"/>
      <c r="BT2340" s="311"/>
      <c r="BU2340" s="311"/>
      <c r="BV2340" s="311"/>
      <c r="BW2340" s="311"/>
      <c r="BX2340" s="311"/>
      <c r="BY2340" s="311"/>
      <c r="BZ2340" s="311"/>
      <c r="CA2340" s="311"/>
      <c r="CB2340" s="311"/>
      <c r="CC2340" s="311"/>
      <c r="CD2340" s="311"/>
      <c r="CE2340" s="311"/>
      <c r="CF2340" s="311"/>
      <c r="CG2340" s="311"/>
      <c r="CH2340" s="311"/>
      <c r="CI2340" s="311"/>
      <c r="CJ2340" s="311"/>
      <c r="CK2340" s="311"/>
      <c r="CL2340" s="311"/>
      <c r="CM2340" s="311"/>
      <c r="CN2340" s="311"/>
      <c r="CO2340" s="311"/>
      <c r="CP2340" s="311"/>
      <c r="CQ2340" s="311"/>
      <c r="CR2340" s="311"/>
      <c r="CS2340" s="311"/>
      <c r="CT2340" s="311"/>
      <c r="CU2340" s="311"/>
      <c r="CV2340" s="311"/>
      <c r="CW2340" s="311"/>
      <c r="CX2340" s="311"/>
      <c r="CY2340" s="311"/>
    </row>
    <row r="2341" spans="1:103" s="390" customFormat="1">
      <c r="A2341" s="324" t="s">
        <v>2347</v>
      </c>
      <c r="B2341" s="324">
        <v>7447789139</v>
      </c>
      <c r="C2341" s="324">
        <v>39</v>
      </c>
      <c r="D2341" s="324">
        <v>20</v>
      </c>
      <c r="E2341" s="395">
        <v>0.31977</v>
      </c>
      <c r="F2341" s="324">
        <v>0</v>
      </c>
      <c r="G2341" s="324">
        <v>1.1000000000000001</v>
      </c>
      <c r="H2341" s="324">
        <v>0.9</v>
      </c>
      <c r="I2341" s="324">
        <v>1.03</v>
      </c>
      <c r="J2341" s="326">
        <v>40</v>
      </c>
      <c r="K2341" s="326">
        <v>125</v>
      </c>
      <c r="L2341" s="326">
        <v>1</v>
      </c>
      <c r="M2341" s="324">
        <v>7.3</v>
      </c>
      <c r="N2341" s="324">
        <v>7.3</v>
      </c>
      <c r="O2341" s="324">
        <v>3.2</v>
      </c>
      <c r="P2341" s="324">
        <v>101</v>
      </c>
      <c r="Q2341" s="324" t="s">
        <v>293</v>
      </c>
      <c r="R2341" s="324">
        <v>1</v>
      </c>
      <c r="S2341" s="324">
        <v>0</v>
      </c>
      <c r="T2341" s="324">
        <v>1000</v>
      </c>
      <c r="U2341" s="324">
        <v>0.9</v>
      </c>
      <c r="V2341" s="324">
        <v>0</v>
      </c>
      <c r="W2341" s="324">
        <v>1.7331000000000001E-7</v>
      </c>
      <c r="X2341" s="324">
        <v>120.63099288586452</v>
      </c>
      <c r="Y2341" s="324">
        <v>0.72</v>
      </c>
      <c r="Z2341" s="324">
        <v>2.1</v>
      </c>
      <c r="AA2341" s="324">
        <v>1.7331000000000001E-7</v>
      </c>
      <c r="AB2341" s="324">
        <v>120.63099288586452</v>
      </c>
      <c r="AC2341" s="324">
        <v>0.72</v>
      </c>
      <c r="AD2341" s="324">
        <v>2.1</v>
      </c>
      <c r="AE2341" s="324">
        <v>1.7331000000000001E-7</v>
      </c>
      <c r="AF2341" s="324">
        <v>120.63099288586452</v>
      </c>
      <c r="AG2341" s="324">
        <v>0.72</v>
      </c>
      <c r="AH2341" s="324">
        <v>2.1</v>
      </c>
      <c r="AI2341" s="324">
        <v>0</v>
      </c>
      <c r="AJ2341" s="324">
        <v>0</v>
      </c>
      <c r="AK2341" s="324">
        <v>0</v>
      </c>
      <c r="AL2341" s="324">
        <v>0</v>
      </c>
      <c r="AM2341" s="396">
        <v>0</v>
      </c>
      <c r="AN2341" s="324">
        <v>0</v>
      </c>
      <c r="AO2341" s="324">
        <v>1000000000</v>
      </c>
      <c r="AP2341" s="324">
        <v>0</v>
      </c>
      <c r="AQ2341" s="324">
        <v>0</v>
      </c>
      <c r="AR2341" s="324">
        <v>0</v>
      </c>
      <c r="AS2341" s="324">
        <v>7447789139</v>
      </c>
      <c r="AT2341" s="324">
        <v>0</v>
      </c>
      <c r="AU2341" s="324">
        <v>0</v>
      </c>
      <c r="AV2341" s="324">
        <v>0</v>
      </c>
      <c r="AW2341" s="311"/>
      <c r="AX2341" s="311"/>
      <c r="AY2341" s="311"/>
      <c r="AZ2341" s="311"/>
      <c r="BA2341" s="311"/>
      <c r="BB2341" s="311"/>
      <c r="BC2341" s="311"/>
      <c r="BD2341" s="311"/>
      <c r="BE2341" s="311"/>
      <c r="BF2341" s="311"/>
      <c r="BG2341" s="311"/>
      <c r="BH2341" s="311"/>
      <c r="BI2341" s="311"/>
      <c r="BJ2341" s="311"/>
      <c r="BK2341" s="311"/>
      <c r="BL2341" s="311"/>
      <c r="BM2341" s="311"/>
      <c r="BN2341" s="311"/>
      <c r="BO2341" s="311"/>
      <c r="BP2341" s="311"/>
      <c r="BQ2341" s="311"/>
      <c r="BR2341" s="311"/>
      <c r="BS2341" s="311"/>
      <c r="BT2341" s="311"/>
      <c r="BU2341" s="311"/>
      <c r="BV2341" s="311"/>
      <c r="BW2341" s="311"/>
      <c r="BX2341" s="311"/>
      <c r="BY2341" s="311"/>
      <c r="BZ2341" s="311"/>
      <c r="CA2341" s="311"/>
      <c r="CB2341" s="311"/>
      <c r="CC2341" s="311"/>
      <c r="CD2341" s="311"/>
      <c r="CE2341" s="311"/>
      <c r="CF2341" s="311"/>
      <c r="CG2341" s="311"/>
      <c r="CH2341" s="311"/>
      <c r="CI2341" s="311"/>
      <c r="CJ2341" s="311"/>
      <c r="CK2341" s="311"/>
      <c r="CL2341" s="311"/>
      <c r="CM2341" s="311"/>
      <c r="CN2341" s="311"/>
      <c r="CO2341" s="311"/>
      <c r="CP2341" s="311"/>
      <c r="CQ2341" s="311"/>
      <c r="CR2341" s="311"/>
      <c r="CS2341" s="311"/>
      <c r="CT2341" s="311"/>
      <c r="CU2341" s="311"/>
      <c r="CV2341" s="311"/>
      <c r="CW2341" s="311"/>
      <c r="CX2341" s="311"/>
      <c r="CY2341" s="311"/>
    </row>
    <row r="2342" spans="1:103" s="390" customFormat="1">
      <c r="A2342" s="324" t="s">
        <v>2347</v>
      </c>
      <c r="B2342" s="324">
        <v>7447789147</v>
      </c>
      <c r="C2342" s="324">
        <v>47</v>
      </c>
      <c r="D2342" s="324">
        <v>20</v>
      </c>
      <c r="E2342" s="395">
        <v>0.35910000000000003</v>
      </c>
      <c r="F2342" s="324">
        <v>0</v>
      </c>
      <c r="G2342" s="324">
        <v>1</v>
      </c>
      <c r="H2342" s="324">
        <v>0.9</v>
      </c>
      <c r="I2342" s="324">
        <v>0.85</v>
      </c>
      <c r="J2342" s="326">
        <v>40</v>
      </c>
      <c r="K2342" s="326">
        <v>125</v>
      </c>
      <c r="L2342" s="326">
        <v>1</v>
      </c>
      <c r="M2342" s="324">
        <v>7.3</v>
      </c>
      <c r="N2342" s="324">
        <v>7.3</v>
      </c>
      <c r="O2342" s="324">
        <v>3.2</v>
      </c>
      <c r="P2342" s="324">
        <v>101</v>
      </c>
      <c r="Q2342" s="324" t="s">
        <v>293</v>
      </c>
      <c r="R2342" s="324">
        <v>1</v>
      </c>
      <c r="S2342" s="324">
        <v>0</v>
      </c>
      <c r="T2342" s="324">
        <v>1000</v>
      </c>
      <c r="U2342" s="324">
        <v>0.9</v>
      </c>
      <c r="V2342" s="324">
        <v>0</v>
      </c>
      <c r="W2342" s="324">
        <v>1.7331000000000001E-7</v>
      </c>
      <c r="X2342" s="324">
        <v>136.42960812772134</v>
      </c>
      <c r="Y2342" s="324">
        <v>0.72</v>
      </c>
      <c r="Z2342" s="324">
        <v>2.1</v>
      </c>
      <c r="AA2342" s="324">
        <v>1.7331000000000001E-7</v>
      </c>
      <c r="AB2342" s="324">
        <v>136.42960812772134</v>
      </c>
      <c r="AC2342" s="324">
        <v>0.72</v>
      </c>
      <c r="AD2342" s="324">
        <v>2.1</v>
      </c>
      <c r="AE2342" s="324">
        <v>1.7331000000000001E-7</v>
      </c>
      <c r="AF2342" s="324">
        <v>136.42960812772134</v>
      </c>
      <c r="AG2342" s="324">
        <v>0.72</v>
      </c>
      <c r="AH2342" s="324">
        <v>2.1</v>
      </c>
      <c r="AI2342" s="324">
        <v>0</v>
      </c>
      <c r="AJ2342" s="324">
        <v>0</v>
      </c>
      <c r="AK2342" s="324">
        <v>0</v>
      </c>
      <c r="AL2342" s="324">
        <v>0</v>
      </c>
      <c r="AM2342" s="396">
        <v>0</v>
      </c>
      <c r="AN2342" s="324">
        <v>0</v>
      </c>
      <c r="AO2342" s="324">
        <v>1000000000</v>
      </c>
      <c r="AP2342" s="324">
        <v>0</v>
      </c>
      <c r="AQ2342" s="324">
        <v>0</v>
      </c>
      <c r="AR2342" s="324">
        <v>0</v>
      </c>
      <c r="AS2342" s="324">
        <v>7447789147</v>
      </c>
      <c r="AT2342" s="324">
        <v>0</v>
      </c>
      <c r="AU2342" s="324">
        <v>0</v>
      </c>
      <c r="AV2342" s="324">
        <v>0</v>
      </c>
      <c r="AW2342" s="311"/>
      <c r="AX2342" s="311"/>
      <c r="AY2342" s="311"/>
      <c r="AZ2342" s="311"/>
      <c r="BA2342" s="311"/>
      <c r="BB2342" s="311"/>
      <c r="BC2342" s="311"/>
      <c r="BD2342" s="311"/>
      <c r="BE2342" s="311"/>
      <c r="BF2342" s="311"/>
      <c r="BG2342" s="311"/>
      <c r="BH2342" s="311"/>
      <c r="BI2342" s="311"/>
      <c r="BJ2342" s="311"/>
      <c r="BK2342" s="311"/>
      <c r="BL2342" s="311"/>
      <c r="BM2342" s="311"/>
      <c r="BN2342" s="311"/>
      <c r="BO2342" s="311"/>
      <c r="BP2342" s="311"/>
      <c r="BQ2342" s="311"/>
      <c r="BR2342" s="311"/>
      <c r="BS2342" s="311"/>
      <c r="BT2342" s="311"/>
      <c r="BU2342" s="311"/>
      <c r="BV2342" s="311"/>
      <c r="BW2342" s="311"/>
      <c r="BX2342" s="311"/>
      <c r="BY2342" s="311"/>
      <c r="BZ2342" s="311"/>
      <c r="CA2342" s="311"/>
      <c r="CB2342" s="311"/>
      <c r="CC2342" s="311"/>
      <c r="CD2342" s="311"/>
      <c r="CE2342" s="311"/>
      <c r="CF2342" s="311"/>
      <c r="CG2342" s="311"/>
      <c r="CH2342" s="311"/>
      <c r="CI2342" s="311"/>
      <c r="CJ2342" s="311"/>
      <c r="CK2342" s="311"/>
      <c r="CL2342" s="311"/>
      <c r="CM2342" s="311"/>
      <c r="CN2342" s="311"/>
      <c r="CO2342" s="311"/>
      <c r="CP2342" s="311"/>
      <c r="CQ2342" s="311"/>
      <c r="CR2342" s="311"/>
      <c r="CS2342" s="311"/>
      <c r="CT2342" s="311"/>
      <c r="CU2342" s="311"/>
      <c r="CV2342" s="311"/>
      <c r="CW2342" s="311"/>
      <c r="CX2342" s="311"/>
      <c r="CY2342" s="311"/>
    </row>
    <row r="2343" spans="1:103" s="390" customFormat="1">
      <c r="A2343" s="324" t="s">
        <v>2347</v>
      </c>
      <c r="B2343" s="324">
        <v>7447789156</v>
      </c>
      <c r="C2343" s="324">
        <v>56</v>
      </c>
      <c r="D2343" s="324">
        <v>20</v>
      </c>
      <c r="E2343" s="395">
        <v>0.46899999999999997</v>
      </c>
      <c r="F2343" s="324">
        <v>0</v>
      </c>
      <c r="G2343" s="324">
        <v>0.9</v>
      </c>
      <c r="H2343" s="324">
        <v>0.9</v>
      </c>
      <c r="I2343" s="324">
        <v>0.84</v>
      </c>
      <c r="J2343" s="326">
        <v>40</v>
      </c>
      <c r="K2343" s="326">
        <v>125</v>
      </c>
      <c r="L2343" s="326">
        <v>1</v>
      </c>
      <c r="M2343" s="324">
        <v>7.3</v>
      </c>
      <c r="N2343" s="324">
        <v>7.3</v>
      </c>
      <c r="O2343" s="324">
        <v>3.2</v>
      </c>
      <c r="P2343" s="324">
        <v>101</v>
      </c>
      <c r="Q2343" s="324" t="s">
        <v>293</v>
      </c>
      <c r="R2343" s="324">
        <v>1</v>
      </c>
      <c r="S2343" s="324">
        <v>0</v>
      </c>
      <c r="T2343" s="324">
        <v>1000</v>
      </c>
      <c r="U2343" s="324">
        <v>0.9</v>
      </c>
      <c r="V2343" s="324">
        <v>0</v>
      </c>
      <c r="W2343" s="324">
        <v>1.7331000000000001E-7</v>
      </c>
      <c r="X2343" s="324">
        <v>144.7402429568364</v>
      </c>
      <c r="Y2343" s="324">
        <v>0.72</v>
      </c>
      <c r="Z2343" s="324">
        <v>2.1</v>
      </c>
      <c r="AA2343" s="324">
        <v>1.7331000000000001E-7</v>
      </c>
      <c r="AB2343" s="324">
        <v>144.7402429568364</v>
      </c>
      <c r="AC2343" s="324">
        <v>0.72</v>
      </c>
      <c r="AD2343" s="324">
        <v>2.1</v>
      </c>
      <c r="AE2343" s="324">
        <v>1.7331000000000001E-7</v>
      </c>
      <c r="AF2343" s="324">
        <v>144.7402429568364</v>
      </c>
      <c r="AG2343" s="324">
        <v>0.72</v>
      </c>
      <c r="AH2343" s="324">
        <v>2.1</v>
      </c>
      <c r="AI2343" s="324">
        <v>0</v>
      </c>
      <c r="AJ2343" s="324">
        <v>0</v>
      </c>
      <c r="AK2343" s="324">
        <v>0</v>
      </c>
      <c r="AL2343" s="324">
        <v>0</v>
      </c>
      <c r="AM2343" s="396">
        <v>0</v>
      </c>
      <c r="AN2343" s="324">
        <v>0</v>
      </c>
      <c r="AO2343" s="324">
        <v>1000000000</v>
      </c>
      <c r="AP2343" s="324">
        <v>0</v>
      </c>
      <c r="AQ2343" s="324">
        <v>0</v>
      </c>
      <c r="AR2343" s="324">
        <v>0</v>
      </c>
      <c r="AS2343" s="324">
        <v>7447789156</v>
      </c>
      <c r="AT2343" s="324">
        <v>0</v>
      </c>
      <c r="AU2343" s="324">
        <v>0</v>
      </c>
      <c r="AV2343" s="324">
        <v>0</v>
      </c>
      <c r="AW2343" s="311"/>
      <c r="AX2343" s="311"/>
      <c r="AY2343" s="311"/>
      <c r="AZ2343" s="311"/>
      <c r="BA2343" s="311"/>
      <c r="BB2343" s="311"/>
      <c r="BC2343" s="311"/>
      <c r="BD2343" s="311"/>
      <c r="BE2343" s="311"/>
      <c r="BF2343" s="311"/>
      <c r="BG2343" s="311"/>
      <c r="BH2343" s="311"/>
      <c r="BI2343" s="311"/>
      <c r="BJ2343" s="311"/>
      <c r="BK2343" s="311"/>
      <c r="BL2343" s="311"/>
      <c r="BM2343" s="311"/>
      <c r="BN2343" s="311"/>
      <c r="BO2343" s="311"/>
      <c r="BP2343" s="311"/>
      <c r="BQ2343" s="311"/>
      <c r="BR2343" s="311"/>
      <c r="BS2343" s="311"/>
      <c r="BT2343" s="311"/>
      <c r="BU2343" s="311"/>
      <c r="BV2343" s="311"/>
      <c r="BW2343" s="311"/>
      <c r="BX2343" s="311"/>
      <c r="BY2343" s="311"/>
      <c r="BZ2343" s="311"/>
      <c r="CA2343" s="311"/>
      <c r="CB2343" s="311"/>
      <c r="CC2343" s="311"/>
      <c r="CD2343" s="311"/>
      <c r="CE2343" s="311"/>
      <c r="CF2343" s="311"/>
      <c r="CG2343" s="311"/>
      <c r="CH2343" s="311"/>
      <c r="CI2343" s="311"/>
      <c r="CJ2343" s="311"/>
      <c r="CK2343" s="311"/>
      <c r="CL2343" s="311"/>
      <c r="CM2343" s="311"/>
      <c r="CN2343" s="311"/>
      <c r="CO2343" s="311"/>
      <c r="CP2343" s="311"/>
      <c r="CQ2343" s="311"/>
      <c r="CR2343" s="311"/>
      <c r="CS2343" s="311"/>
      <c r="CT2343" s="311"/>
      <c r="CU2343" s="311"/>
      <c r="CV2343" s="311"/>
      <c r="CW2343" s="311"/>
      <c r="CX2343" s="311"/>
      <c r="CY2343" s="311"/>
    </row>
    <row r="2344" spans="1:103" s="390" customFormat="1">
      <c r="A2344" s="324" t="s">
        <v>2347</v>
      </c>
      <c r="B2344" s="324">
        <v>7447789168</v>
      </c>
      <c r="C2344" s="324">
        <v>68</v>
      </c>
      <c r="D2344" s="324">
        <v>20</v>
      </c>
      <c r="E2344" s="395">
        <v>0.52093999999999996</v>
      </c>
      <c r="F2344" s="324">
        <v>0</v>
      </c>
      <c r="G2344" s="324">
        <v>0.84</v>
      </c>
      <c r="H2344" s="324">
        <v>0.9</v>
      </c>
      <c r="I2344" s="324">
        <v>0.74</v>
      </c>
      <c r="J2344" s="326">
        <v>40</v>
      </c>
      <c r="K2344" s="326">
        <v>125</v>
      </c>
      <c r="L2344" s="326">
        <v>1</v>
      </c>
      <c r="M2344" s="324">
        <v>7.3</v>
      </c>
      <c r="N2344" s="324">
        <v>7.3</v>
      </c>
      <c r="O2344" s="324">
        <v>3.2</v>
      </c>
      <c r="P2344" s="324">
        <v>101</v>
      </c>
      <c r="Q2344" s="324" t="s">
        <v>293</v>
      </c>
      <c r="R2344" s="324">
        <v>1</v>
      </c>
      <c r="S2344" s="324">
        <v>0</v>
      </c>
      <c r="T2344" s="324">
        <v>1000</v>
      </c>
      <c r="U2344" s="324">
        <v>0.9</v>
      </c>
      <c r="V2344" s="324">
        <v>0</v>
      </c>
      <c r="W2344" s="324">
        <v>1.7331000000000001E-7</v>
      </c>
      <c r="X2344" s="324">
        <v>162.40745163601622</v>
      </c>
      <c r="Y2344" s="324">
        <v>0.72</v>
      </c>
      <c r="Z2344" s="324">
        <v>2.1</v>
      </c>
      <c r="AA2344" s="324">
        <v>1.7331000000000001E-7</v>
      </c>
      <c r="AB2344" s="324">
        <v>162.40745163601622</v>
      </c>
      <c r="AC2344" s="324">
        <v>0.72</v>
      </c>
      <c r="AD2344" s="324">
        <v>2.1</v>
      </c>
      <c r="AE2344" s="324">
        <v>1.7331000000000001E-7</v>
      </c>
      <c r="AF2344" s="324">
        <v>162.40745163601622</v>
      </c>
      <c r="AG2344" s="324">
        <v>0.72</v>
      </c>
      <c r="AH2344" s="324">
        <v>2.1</v>
      </c>
      <c r="AI2344" s="324">
        <v>0</v>
      </c>
      <c r="AJ2344" s="324">
        <v>0</v>
      </c>
      <c r="AK2344" s="324">
        <v>0</v>
      </c>
      <c r="AL2344" s="324">
        <v>0</v>
      </c>
      <c r="AM2344" s="396">
        <v>0</v>
      </c>
      <c r="AN2344" s="324">
        <v>0</v>
      </c>
      <c r="AO2344" s="324">
        <v>1000000000</v>
      </c>
      <c r="AP2344" s="324">
        <v>0</v>
      </c>
      <c r="AQ2344" s="324">
        <v>0</v>
      </c>
      <c r="AR2344" s="324">
        <v>0</v>
      </c>
      <c r="AS2344" s="324">
        <v>7447789168</v>
      </c>
      <c r="AT2344" s="324">
        <v>0</v>
      </c>
      <c r="AU2344" s="324">
        <v>0</v>
      </c>
      <c r="AV2344" s="324">
        <v>0</v>
      </c>
      <c r="AW2344" s="311"/>
      <c r="AX2344" s="311"/>
      <c r="AY2344" s="311"/>
      <c r="AZ2344" s="311"/>
      <c r="BA2344" s="311"/>
      <c r="BB2344" s="311"/>
      <c r="BC2344" s="311"/>
      <c r="BD2344" s="311"/>
      <c r="BE2344" s="311"/>
      <c r="BF2344" s="311"/>
      <c r="BG2344" s="311"/>
      <c r="BH2344" s="311"/>
      <c r="BI2344" s="311"/>
      <c r="BJ2344" s="311"/>
      <c r="BK2344" s="311"/>
      <c r="BL2344" s="311"/>
      <c r="BM2344" s="311"/>
      <c r="BN2344" s="311"/>
      <c r="BO2344" s="311"/>
      <c r="BP2344" s="311"/>
      <c r="BQ2344" s="311"/>
      <c r="BR2344" s="311"/>
      <c r="BS2344" s="311"/>
      <c r="BT2344" s="311"/>
      <c r="BU2344" s="311"/>
      <c r="BV2344" s="311"/>
      <c r="BW2344" s="311"/>
      <c r="BX2344" s="311"/>
      <c r="BY2344" s="311"/>
      <c r="BZ2344" s="311"/>
      <c r="CA2344" s="311"/>
      <c r="CB2344" s="311"/>
      <c r="CC2344" s="311"/>
      <c r="CD2344" s="311"/>
      <c r="CE2344" s="311"/>
      <c r="CF2344" s="311"/>
      <c r="CG2344" s="311"/>
      <c r="CH2344" s="311"/>
      <c r="CI2344" s="311"/>
      <c r="CJ2344" s="311"/>
      <c r="CK2344" s="311"/>
      <c r="CL2344" s="311"/>
      <c r="CM2344" s="311"/>
      <c r="CN2344" s="311"/>
      <c r="CO2344" s="311"/>
      <c r="CP2344" s="311"/>
      <c r="CQ2344" s="311"/>
      <c r="CR2344" s="311"/>
      <c r="CS2344" s="311"/>
      <c r="CT2344" s="311"/>
      <c r="CU2344" s="311"/>
      <c r="CV2344" s="311"/>
      <c r="CW2344" s="311"/>
      <c r="CX2344" s="311"/>
      <c r="CY2344" s="311"/>
    </row>
    <row r="2345" spans="1:103" s="390" customFormat="1">
      <c r="A2345" s="324" t="s">
        <v>2347</v>
      </c>
      <c r="B2345" s="324">
        <v>7447789182</v>
      </c>
      <c r="C2345" s="324">
        <v>82</v>
      </c>
      <c r="D2345" s="324">
        <v>20</v>
      </c>
      <c r="E2345" s="395">
        <v>0.69089999999999996</v>
      </c>
      <c r="F2345" s="324">
        <v>0</v>
      </c>
      <c r="G2345" s="324">
        <v>0.78</v>
      </c>
      <c r="H2345" s="324">
        <v>0.9</v>
      </c>
      <c r="I2345" s="324">
        <v>0.69</v>
      </c>
      <c r="J2345" s="326">
        <v>40</v>
      </c>
      <c r="K2345" s="326">
        <v>125</v>
      </c>
      <c r="L2345" s="326">
        <v>1</v>
      </c>
      <c r="M2345" s="324">
        <v>7.3</v>
      </c>
      <c r="N2345" s="324">
        <v>7.3</v>
      </c>
      <c r="O2345" s="324">
        <v>3.2</v>
      </c>
      <c r="P2345" s="324">
        <v>101</v>
      </c>
      <c r="Q2345" s="324" t="s">
        <v>293</v>
      </c>
      <c r="R2345" s="324">
        <v>1</v>
      </c>
      <c r="S2345" s="324">
        <v>0</v>
      </c>
      <c r="T2345" s="324">
        <v>1000</v>
      </c>
      <c r="U2345" s="324">
        <v>0.9</v>
      </c>
      <c r="V2345" s="324">
        <v>0</v>
      </c>
      <c r="W2345" s="324">
        <v>1.7331000000000001E-7</v>
      </c>
      <c r="X2345" s="324">
        <v>173.83930464278143</v>
      </c>
      <c r="Y2345" s="324">
        <v>0.72</v>
      </c>
      <c r="Z2345" s="324">
        <v>2.1</v>
      </c>
      <c r="AA2345" s="324">
        <v>1.7331000000000001E-7</v>
      </c>
      <c r="AB2345" s="324">
        <v>173.83930464278143</v>
      </c>
      <c r="AC2345" s="324">
        <v>0.72</v>
      </c>
      <c r="AD2345" s="324">
        <v>2.1</v>
      </c>
      <c r="AE2345" s="324">
        <v>1.7331000000000001E-7</v>
      </c>
      <c r="AF2345" s="324">
        <v>173.83930464278143</v>
      </c>
      <c r="AG2345" s="324">
        <v>0.72</v>
      </c>
      <c r="AH2345" s="324">
        <v>2.1</v>
      </c>
      <c r="AI2345" s="324">
        <v>0</v>
      </c>
      <c r="AJ2345" s="324">
        <v>0</v>
      </c>
      <c r="AK2345" s="324">
        <v>0</v>
      </c>
      <c r="AL2345" s="324">
        <v>0</v>
      </c>
      <c r="AM2345" s="396">
        <v>0</v>
      </c>
      <c r="AN2345" s="324">
        <v>0</v>
      </c>
      <c r="AO2345" s="324">
        <v>1000000000</v>
      </c>
      <c r="AP2345" s="324">
        <v>0</v>
      </c>
      <c r="AQ2345" s="324">
        <v>0</v>
      </c>
      <c r="AR2345" s="324">
        <v>0</v>
      </c>
      <c r="AS2345" s="324">
        <v>7447789182</v>
      </c>
      <c r="AT2345" s="324">
        <v>0</v>
      </c>
      <c r="AU2345" s="324">
        <v>0</v>
      </c>
      <c r="AV2345" s="324">
        <v>0</v>
      </c>
      <c r="AW2345" s="311"/>
      <c r="AX2345" s="311"/>
      <c r="AY2345" s="311"/>
      <c r="AZ2345" s="311"/>
      <c r="BA2345" s="311"/>
      <c r="BB2345" s="311"/>
      <c r="BC2345" s="311"/>
      <c r="BD2345" s="311"/>
      <c r="BE2345" s="311"/>
      <c r="BF2345" s="311"/>
      <c r="BG2345" s="311"/>
      <c r="BH2345" s="311"/>
      <c r="BI2345" s="311"/>
      <c r="BJ2345" s="311"/>
      <c r="BK2345" s="311"/>
      <c r="BL2345" s="311"/>
      <c r="BM2345" s="311"/>
      <c r="BN2345" s="311"/>
      <c r="BO2345" s="311"/>
      <c r="BP2345" s="311"/>
      <c r="BQ2345" s="311"/>
      <c r="BR2345" s="311"/>
      <c r="BS2345" s="311"/>
      <c r="BT2345" s="311"/>
      <c r="BU2345" s="311"/>
      <c r="BV2345" s="311"/>
      <c r="BW2345" s="311"/>
      <c r="BX2345" s="311"/>
      <c r="BY2345" s="311"/>
      <c r="BZ2345" s="311"/>
      <c r="CA2345" s="311"/>
      <c r="CB2345" s="311"/>
      <c r="CC2345" s="311"/>
      <c r="CD2345" s="311"/>
      <c r="CE2345" s="311"/>
      <c r="CF2345" s="311"/>
      <c r="CG2345" s="311"/>
      <c r="CH2345" s="311"/>
      <c r="CI2345" s="311"/>
      <c r="CJ2345" s="311"/>
      <c r="CK2345" s="311"/>
      <c r="CL2345" s="311"/>
      <c r="CM2345" s="311"/>
      <c r="CN2345" s="311"/>
      <c r="CO2345" s="311"/>
      <c r="CP2345" s="311"/>
      <c r="CQ2345" s="311"/>
      <c r="CR2345" s="311"/>
      <c r="CS2345" s="311"/>
      <c r="CT2345" s="311"/>
      <c r="CU2345" s="311"/>
      <c r="CV2345" s="311"/>
      <c r="CW2345" s="311"/>
      <c r="CX2345" s="311"/>
      <c r="CY2345" s="311"/>
    </row>
    <row r="2346" spans="1:103" s="390" customFormat="1">
      <c r="A2346" s="324" t="s">
        <v>2347</v>
      </c>
      <c r="B2346" s="324">
        <v>744778920</v>
      </c>
      <c r="C2346" s="324">
        <v>100</v>
      </c>
      <c r="D2346" s="324">
        <v>20</v>
      </c>
      <c r="E2346" s="395">
        <v>0.78974999999999995</v>
      </c>
      <c r="F2346" s="324">
        <v>0</v>
      </c>
      <c r="G2346" s="324">
        <v>0.76</v>
      </c>
      <c r="H2346" s="324">
        <v>0.9</v>
      </c>
      <c r="I2346" s="324">
        <v>0.62</v>
      </c>
      <c r="J2346" s="326">
        <v>40</v>
      </c>
      <c r="K2346" s="326">
        <v>125</v>
      </c>
      <c r="L2346" s="326">
        <v>1</v>
      </c>
      <c r="M2346" s="324">
        <v>7.3</v>
      </c>
      <c r="N2346" s="324">
        <v>7.3</v>
      </c>
      <c r="O2346" s="324">
        <v>3.2</v>
      </c>
      <c r="P2346" s="324">
        <v>101</v>
      </c>
      <c r="Q2346" s="324" t="s">
        <v>293</v>
      </c>
      <c r="R2346" s="324">
        <v>1</v>
      </c>
      <c r="S2346" s="324">
        <v>0</v>
      </c>
      <c r="T2346" s="324">
        <v>1000</v>
      </c>
      <c r="U2346" s="324">
        <v>0.9</v>
      </c>
      <c r="V2346" s="324">
        <v>0</v>
      </c>
      <c r="W2346" s="324">
        <v>1.7331000000000001E-7</v>
      </c>
      <c r="X2346" s="324">
        <v>194.51468585878234</v>
      </c>
      <c r="Y2346" s="324">
        <v>0.72</v>
      </c>
      <c r="Z2346" s="324">
        <v>2.1</v>
      </c>
      <c r="AA2346" s="324">
        <v>1.7331000000000001E-7</v>
      </c>
      <c r="AB2346" s="324">
        <v>194.51468585878234</v>
      </c>
      <c r="AC2346" s="324">
        <v>0.72</v>
      </c>
      <c r="AD2346" s="324">
        <v>2.1</v>
      </c>
      <c r="AE2346" s="324">
        <v>1.7331000000000001E-7</v>
      </c>
      <c r="AF2346" s="324">
        <v>194.51468585878234</v>
      </c>
      <c r="AG2346" s="324">
        <v>0.72</v>
      </c>
      <c r="AH2346" s="324">
        <v>2.1</v>
      </c>
      <c r="AI2346" s="324">
        <v>0</v>
      </c>
      <c r="AJ2346" s="324">
        <v>0</v>
      </c>
      <c r="AK2346" s="324">
        <v>0</v>
      </c>
      <c r="AL2346" s="324">
        <v>0</v>
      </c>
      <c r="AM2346" s="396">
        <v>0</v>
      </c>
      <c r="AN2346" s="324">
        <v>0</v>
      </c>
      <c r="AO2346" s="324">
        <v>1000000000</v>
      </c>
      <c r="AP2346" s="324">
        <v>0</v>
      </c>
      <c r="AQ2346" s="324">
        <v>0</v>
      </c>
      <c r="AR2346" s="324">
        <v>0</v>
      </c>
      <c r="AS2346" s="324">
        <v>744778920</v>
      </c>
      <c r="AT2346" s="324">
        <v>0</v>
      </c>
      <c r="AU2346" s="324">
        <v>0</v>
      </c>
      <c r="AV2346" s="324">
        <v>0</v>
      </c>
      <c r="AW2346" s="311"/>
      <c r="AX2346" s="311"/>
      <c r="AY2346" s="311"/>
      <c r="AZ2346" s="311"/>
      <c r="BA2346" s="311"/>
      <c r="BB2346" s="311"/>
      <c r="BC2346" s="311"/>
      <c r="BD2346" s="311"/>
      <c r="BE2346" s="311"/>
      <c r="BF2346" s="311"/>
      <c r="BG2346" s="311"/>
      <c r="BH2346" s="311"/>
      <c r="BI2346" s="311"/>
      <c r="BJ2346" s="311"/>
      <c r="BK2346" s="311"/>
      <c r="BL2346" s="311"/>
      <c r="BM2346" s="311"/>
      <c r="BN2346" s="311"/>
      <c r="BO2346" s="311"/>
      <c r="BP2346" s="311"/>
      <c r="BQ2346" s="311"/>
      <c r="BR2346" s="311"/>
      <c r="BS2346" s="311"/>
      <c r="BT2346" s="311"/>
      <c r="BU2346" s="311"/>
      <c r="BV2346" s="311"/>
      <c r="BW2346" s="311"/>
      <c r="BX2346" s="311"/>
      <c r="BY2346" s="311"/>
      <c r="BZ2346" s="311"/>
      <c r="CA2346" s="311"/>
      <c r="CB2346" s="311"/>
      <c r="CC2346" s="311"/>
      <c r="CD2346" s="311"/>
      <c r="CE2346" s="311"/>
      <c r="CF2346" s="311"/>
      <c r="CG2346" s="311"/>
      <c r="CH2346" s="311"/>
      <c r="CI2346" s="311"/>
      <c r="CJ2346" s="311"/>
      <c r="CK2346" s="311"/>
      <c r="CL2346" s="311"/>
      <c r="CM2346" s="311"/>
      <c r="CN2346" s="311"/>
      <c r="CO2346" s="311"/>
      <c r="CP2346" s="311"/>
      <c r="CQ2346" s="311"/>
      <c r="CR2346" s="311"/>
      <c r="CS2346" s="311"/>
      <c r="CT2346" s="311"/>
      <c r="CU2346" s="311"/>
      <c r="CV2346" s="311"/>
      <c r="CW2346" s="311"/>
      <c r="CX2346" s="311"/>
      <c r="CY2346" s="311"/>
    </row>
    <row r="2347" spans="1:103" s="390" customFormat="1">
      <c r="A2347" s="324" t="s">
        <v>2347</v>
      </c>
      <c r="B2347" s="324">
        <v>7447789212</v>
      </c>
      <c r="C2347" s="324">
        <v>120</v>
      </c>
      <c r="D2347" s="324">
        <v>20</v>
      </c>
      <c r="E2347" s="395">
        <v>0.88954</v>
      </c>
      <c r="F2347" s="324">
        <v>0</v>
      </c>
      <c r="G2347" s="324">
        <v>0.68</v>
      </c>
      <c r="H2347" s="324">
        <v>0.9</v>
      </c>
      <c r="I2347" s="324">
        <v>0.6</v>
      </c>
      <c r="J2347" s="326">
        <v>40</v>
      </c>
      <c r="K2347" s="326">
        <v>125</v>
      </c>
      <c r="L2347" s="326">
        <v>1</v>
      </c>
      <c r="M2347" s="324">
        <v>7.3</v>
      </c>
      <c r="N2347" s="324">
        <v>7.3</v>
      </c>
      <c r="O2347" s="324">
        <v>3.2</v>
      </c>
      <c r="P2347" s="324">
        <v>101</v>
      </c>
      <c r="Q2347" s="324" t="s">
        <v>293</v>
      </c>
      <c r="R2347" s="324">
        <v>1</v>
      </c>
      <c r="S2347" s="324">
        <v>0</v>
      </c>
      <c r="T2347" s="324">
        <v>1000</v>
      </c>
      <c r="U2347" s="324">
        <v>0.9</v>
      </c>
      <c r="V2347" s="324">
        <v>0</v>
      </c>
      <c r="W2347" s="324">
        <v>1.7331000000000001E-7</v>
      </c>
      <c r="X2347" s="324">
        <v>207.72027003635105</v>
      </c>
      <c r="Y2347" s="324">
        <v>0.72</v>
      </c>
      <c r="Z2347" s="324">
        <v>2.1</v>
      </c>
      <c r="AA2347" s="324">
        <v>1.7331000000000001E-7</v>
      </c>
      <c r="AB2347" s="324">
        <v>207.72027003635105</v>
      </c>
      <c r="AC2347" s="324">
        <v>0.72</v>
      </c>
      <c r="AD2347" s="324">
        <v>2.1</v>
      </c>
      <c r="AE2347" s="324">
        <v>1.7331000000000001E-7</v>
      </c>
      <c r="AF2347" s="324">
        <v>207.72027003635105</v>
      </c>
      <c r="AG2347" s="324">
        <v>0.72</v>
      </c>
      <c r="AH2347" s="324">
        <v>2.1</v>
      </c>
      <c r="AI2347" s="324">
        <v>0</v>
      </c>
      <c r="AJ2347" s="324">
        <v>0</v>
      </c>
      <c r="AK2347" s="324">
        <v>0</v>
      </c>
      <c r="AL2347" s="324">
        <v>0</v>
      </c>
      <c r="AM2347" s="396">
        <v>0</v>
      </c>
      <c r="AN2347" s="324">
        <v>0</v>
      </c>
      <c r="AO2347" s="324">
        <v>1000000000</v>
      </c>
      <c r="AP2347" s="324">
        <v>0</v>
      </c>
      <c r="AQ2347" s="324">
        <v>0</v>
      </c>
      <c r="AR2347" s="324">
        <v>0</v>
      </c>
      <c r="AS2347" s="324">
        <v>7447789212</v>
      </c>
      <c r="AT2347" s="324">
        <v>0</v>
      </c>
      <c r="AU2347" s="324">
        <v>0</v>
      </c>
      <c r="AV2347" s="324">
        <v>0</v>
      </c>
      <c r="AW2347" s="311"/>
      <c r="AX2347" s="311"/>
      <c r="AY2347" s="311"/>
      <c r="AZ2347" s="311"/>
      <c r="BA2347" s="311"/>
      <c r="BB2347" s="311"/>
      <c r="BC2347" s="311"/>
      <c r="BD2347" s="311"/>
      <c r="BE2347" s="311"/>
      <c r="BF2347" s="311"/>
      <c r="BG2347" s="311"/>
      <c r="BH2347" s="311"/>
      <c r="BI2347" s="311"/>
      <c r="BJ2347" s="311"/>
      <c r="BK2347" s="311"/>
      <c r="BL2347" s="311"/>
      <c r="BM2347" s="311"/>
      <c r="BN2347" s="311"/>
      <c r="BO2347" s="311"/>
      <c r="BP2347" s="311"/>
      <c r="BQ2347" s="311"/>
      <c r="BR2347" s="311"/>
      <c r="BS2347" s="311"/>
      <c r="BT2347" s="311"/>
      <c r="BU2347" s="311"/>
      <c r="BV2347" s="311"/>
      <c r="BW2347" s="311"/>
      <c r="BX2347" s="311"/>
      <c r="BY2347" s="311"/>
      <c r="BZ2347" s="311"/>
      <c r="CA2347" s="311"/>
      <c r="CB2347" s="311"/>
      <c r="CC2347" s="311"/>
      <c r="CD2347" s="311"/>
      <c r="CE2347" s="311"/>
      <c r="CF2347" s="311"/>
      <c r="CG2347" s="311"/>
      <c r="CH2347" s="311"/>
      <c r="CI2347" s="311"/>
      <c r="CJ2347" s="311"/>
      <c r="CK2347" s="311"/>
      <c r="CL2347" s="311"/>
      <c r="CM2347" s="311"/>
      <c r="CN2347" s="311"/>
      <c r="CO2347" s="311"/>
      <c r="CP2347" s="311"/>
      <c r="CQ2347" s="311"/>
      <c r="CR2347" s="311"/>
      <c r="CS2347" s="311"/>
      <c r="CT2347" s="311"/>
      <c r="CU2347" s="311"/>
      <c r="CV2347" s="311"/>
      <c r="CW2347" s="311"/>
      <c r="CX2347" s="311"/>
      <c r="CY2347" s="311"/>
    </row>
    <row r="2348" spans="1:103" s="390" customFormat="1">
      <c r="A2348" s="324" t="s">
        <v>2347</v>
      </c>
      <c r="B2348" s="324">
        <v>7447789215</v>
      </c>
      <c r="C2348" s="324">
        <v>150</v>
      </c>
      <c r="D2348" s="324">
        <v>20</v>
      </c>
      <c r="E2348" s="395">
        <v>1.2671999999999999</v>
      </c>
      <c r="F2348" s="324">
        <v>0</v>
      </c>
      <c r="G2348" s="324">
        <v>0.53</v>
      </c>
      <c r="H2348" s="324">
        <v>0.9</v>
      </c>
      <c r="I2348" s="324">
        <v>0.56000000000000005</v>
      </c>
      <c r="J2348" s="326">
        <v>40</v>
      </c>
      <c r="K2348" s="326">
        <v>125</v>
      </c>
      <c r="L2348" s="326">
        <v>1</v>
      </c>
      <c r="M2348" s="324">
        <v>7.3</v>
      </c>
      <c r="N2348" s="324">
        <v>7.3</v>
      </c>
      <c r="O2348" s="324">
        <v>3.2</v>
      </c>
      <c r="P2348" s="324">
        <v>101</v>
      </c>
      <c r="Q2348" s="324" t="s">
        <v>293</v>
      </c>
      <c r="R2348" s="324">
        <v>1</v>
      </c>
      <c r="S2348" s="324">
        <v>0</v>
      </c>
      <c r="T2348" s="324">
        <v>1000</v>
      </c>
      <c r="U2348" s="324">
        <v>0.9</v>
      </c>
      <c r="V2348" s="324">
        <v>0</v>
      </c>
      <c r="W2348" s="324">
        <v>1.7331000000000001E-7</v>
      </c>
      <c r="X2348" s="324">
        <v>237.83098144918347</v>
      </c>
      <c r="Y2348" s="324">
        <v>0.72</v>
      </c>
      <c r="Z2348" s="324">
        <v>2.1</v>
      </c>
      <c r="AA2348" s="324">
        <v>1.7331000000000001E-7</v>
      </c>
      <c r="AB2348" s="324">
        <v>237.83098144918347</v>
      </c>
      <c r="AC2348" s="324">
        <v>0.72</v>
      </c>
      <c r="AD2348" s="324">
        <v>2.1</v>
      </c>
      <c r="AE2348" s="324">
        <v>1.7331000000000001E-7</v>
      </c>
      <c r="AF2348" s="324">
        <v>237.83098144918347</v>
      </c>
      <c r="AG2348" s="324">
        <v>0.72</v>
      </c>
      <c r="AH2348" s="324">
        <v>2.1</v>
      </c>
      <c r="AI2348" s="324">
        <v>0</v>
      </c>
      <c r="AJ2348" s="324">
        <v>0</v>
      </c>
      <c r="AK2348" s="324">
        <v>0</v>
      </c>
      <c r="AL2348" s="324">
        <v>0</v>
      </c>
      <c r="AM2348" s="396">
        <v>0</v>
      </c>
      <c r="AN2348" s="324">
        <v>0</v>
      </c>
      <c r="AO2348" s="324">
        <v>1000000000</v>
      </c>
      <c r="AP2348" s="324">
        <v>0</v>
      </c>
      <c r="AQ2348" s="324">
        <v>0</v>
      </c>
      <c r="AR2348" s="324">
        <v>0</v>
      </c>
      <c r="AS2348" s="324">
        <v>7447789215</v>
      </c>
      <c r="AT2348" s="324">
        <v>0</v>
      </c>
      <c r="AU2348" s="324">
        <v>0</v>
      </c>
      <c r="AV2348" s="324">
        <v>0</v>
      </c>
      <c r="AW2348" s="311"/>
      <c r="AX2348" s="311"/>
      <c r="AY2348" s="311"/>
      <c r="AZ2348" s="311"/>
      <c r="BA2348" s="311"/>
      <c r="BB2348" s="311"/>
      <c r="BC2348" s="311"/>
      <c r="BD2348" s="311"/>
      <c r="BE2348" s="311"/>
      <c r="BF2348" s="311"/>
      <c r="BG2348" s="311"/>
      <c r="BH2348" s="311"/>
      <c r="BI2348" s="311"/>
      <c r="BJ2348" s="311"/>
      <c r="BK2348" s="311"/>
      <c r="BL2348" s="311"/>
      <c r="BM2348" s="311"/>
      <c r="BN2348" s="311"/>
      <c r="BO2348" s="311"/>
      <c r="BP2348" s="311"/>
      <c r="BQ2348" s="311"/>
      <c r="BR2348" s="311"/>
      <c r="BS2348" s="311"/>
      <c r="BT2348" s="311"/>
      <c r="BU2348" s="311"/>
      <c r="BV2348" s="311"/>
      <c r="BW2348" s="311"/>
      <c r="BX2348" s="311"/>
      <c r="BY2348" s="311"/>
      <c r="BZ2348" s="311"/>
      <c r="CA2348" s="311"/>
      <c r="CB2348" s="311"/>
      <c r="CC2348" s="311"/>
      <c r="CD2348" s="311"/>
      <c r="CE2348" s="311"/>
      <c r="CF2348" s="311"/>
      <c r="CG2348" s="311"/>
      <c r="CH2348" s="311"/>
      <c r="CI2348" s="311"/>
      <c r="CJ2348" s="311"/>
      <c r="CK2348" s="311"/>
      <c r="CL2348" s="311"/>
      <c r="CM2348" s="311"/>
      <c r="CN2348" s="311"/>
      <c r="CO2348" s="311"/>
      <c r="CP2348" s="311"/>
      <c r="CQ2348" s="311"/>
      <c r="CR2348" s="311"/>
      <c r="CS2348" s="311"/>
      <c r="CT2348" s="311"/>
      <c r="CU2348" s="311"/>
      <c r="CV2348" s="311"/>
      <c r="CW2348" s="311"/>
      <c r="CX2348" s="311"/>
      <c r="CY2348" s="311"/>
    </row>
    <row r="2349" spans="1:103" s="390" customFormat="1">
      <c r="A2349" s="324" t="s">
        <v>2347</v>
      </c>
      <c r="B2349" s="324">
        <v>7447789218</v>
      </c>
      <c r="C2349" s="324">
        <v>180</v>
      </c>
      <c r="D2349" s="324">
        <v>20</v>
      </c>
      <c r="E2349" s="395">
        <v>1.4496</v>
      </c>
      <c r="F2349" s="324">
        <v>0</v>
      </c>
      <c r="G2349" s="324">
        <v>0.5</v>
      </c>
      <c r="H2349" s="324">
        <v>0.9</v>
      </c>
      <c r="I2349" s="324">
        <v>0.49</v>
      </c>
      <c r="J2349" s="326">
        <v>40</v>
      </c>
      <c r="K2349" s="326">
        <v>125</v>
      </c>
      <c r="L2349" s="326">
        <v>1</v>
      </c>
      <c r="M2349" s="324">
        <v>7.3</v>
      </c>
      <c r="N2349" s="324">
        <v>7.3</v>
      </c>
      <c r="O2349" s="324">
        <v>3.2</v>
      </c>
      <c r="P2349" s="324">
        <v>101</v>
      </c>
      <c r="Q2349" s="324" t="s">
        <v>293</v>
      </c>
      <c r="R2349" s="324">
        <v>1</v>
      </c>
      <c r="S2349" s="324">
        <v>0</v>
      </c>
      <c r="T2349" s="324">
        <v>1000</v>
      </c>
      <c r="U2349" s="324">
        <v>0.9</v>
      </c>
      <c r="V2349" s="324">
        <v>0</v>
      </c>
      <c r="W2349" s="324">
        <v>1.7331000000000001E-7</v>
      </c>
      <c r="X2349" s="324">
        <v>259.2539248163618</v>
      </c>
      <c r="Y2349" s="324">
        <v>0.72</v>
      </c>
      <c r="Z2349" s="324">
        <v>2.1</v>
      </c>
      <c r="AA2349" s="324">
        <v>1.7331000000000001E-7</v>
      </c>
      <c r="AB2349" s="324">
        <v>259.2539248163618</v>
      </c>
      <c r="AC2349" s="324">
        <v>0.72</v>
      </c>
      <c r="AD2349" s="324">
        <v>2.1</v>
      </c>
      <c r="AE2349" s="324">
        <v>1.7331000000000001E-7</v>
      </c>
      <c r="AF2349" s="324">
        <v>259.2539248163618</v>
      </c>
      <c r="AG2349" s="324">
        <v>0.72</v>
      </c>
      <c r="AH2349" s="324">
        <v>2.1</v>
      </c>
      <c r="AI2349" s="324">
        <v>0</v>
      </c>
      <c r="AJ2349" s="324">
        <v>0</v>
      </c>
      <c r="AK2349" s="324">
        <v>0</v>
      </c>
      <c r="AL2349" s="324">
        <v>0</v>
      </c>
      <c r="AM2349" s="396">
        <v>0</v>
      </c>
      <c r="AN2349" s="324">
        <v>0</v>
      </c>
      <c r="AO2349" s="324">
        <v>1000000000</v>
      </c>
      <c r="AP2349" s="324">
        <v>0</v>
      </c>
      <c r="AQ2349" s="324">
        <v>0</v>
      </c>
      <c r="AR2349" s="324">
        <v>0</v>
      </c>
      <c r="AS2349" s="324">
        <v>7447789218</v>
      </c>
      <c r="AT2349" s="324">
        <v>0</v>
      </c>
      <c r="AU2349" s="324">
        <v>0</v>
      </c>
      <c r="AV2349" s="324">
        <v>0</v>
      </c>
      <c r="AW2349" s="311"/>
      <c r="AX2349" s="311"/>
      <c r="AY2349" s="311"/>
      <c r="AZ2349" s="311"/>
      <c r="BA2349" s="311"/>
      <c r="BB2349" s="311"/>
      <c r="BC2349" s="311"/>
      <c r="BD2349" s="311"/>
      <c r="BE2349" s="311"/>
      <c r="BF2349" s="311"/>
      <c r="BG2349" s="311"/>
      <c r="BH2349" s="311"/>
      <c r="BI2349" s="311"/>
      <c r="BJ2349" s="311"/>
      <c r="BK2349" s="311"/>
      <c r="BL2349" s="311"/>
      <c r="BM2349" s="311"/>
      <c r="BN2349" s="311"/>
      <c r="BO2349" s="311"/>
      <c r="BP2349" s="311"/>
      <c r="BQ2349" s="311"/>
      <c r="BR2349" s="311"/>
      <c r="BS2349" s="311"/>
      <c r="BT2349" s="311"/>
      <c r="BU2349" s="311"/>
      <c r="BV2349" s="311"/>
      <c r="BW2349" s="311"/>
      <c r="BX2349" s="311"/>
      <c r="BY2349" s="311"/>
      <c r="BZ2349" s="311"/>
      <c r="CA2349" s="311"/>
      <c r="CB2349" s="311"/>
      <c r="CC2349" s="311"/>
      <c r="CD2349" s="311"/>
      <c r="CE2349" s="311"/>
      <c r="CF2349" s="311"/>
      <c r="CG2349" s="311"/>
      <c r="CH2349" s="311"/>
      <c r="CI2349" s="311"/>
      <c r="CJ2349" s="311"/>
      <c r="CK2349" s="311"/>
      <c r="CL2349" s="311"/>
      <c r="CM2349" s="311"/>
      <c r="CN2349" s="311"/>
      <c r="CO2349" s="311"/>
      <c r="CP2349" s="311"/>
      <c r="CQ2349" s="311"/>
      <c r="CR2349" s="311"/>
      <c r="CS2349" s="311"/>
      <c r="CT2349" s="311"/>
      <c r="CU2349" s="311"/>
      <c r="CV2349" s="311"/>
      <c r="CW2349" s="311"/>
      <c r="CX2349" s="311"/>
      <c r="CY2349" s="311"/>
    </row>
    <row r="2350" spans="1:103" s="390" customFormat="1">
      <c r="A2350" s="324" t="s">
        <v>2347</v>
      </c>
      <c r="B2350" s="324">
        <v>7447789222</v>
      </c>
      <c r="C2350" s="324">
        <v>220</v>
      </c>
      <c r="D2350" s="324">
        <v>20</v>
      </c>
      <c r="E2350" s="395">
        <v>1.647</v>
      </c>
      <c r="F2350" s="324">
        <v>0</v>
      </c>
      <c r="G2350" s="324">
        <v>0.42</v>
      </c>
      <c r="H2350" s="324">
        <v>0.9</v>
      </c>
      <c r="I2350" s="324">
        <v>0.43</v>
      </c>
      <c r="J2350" s="326">
        <v>40</v>
      </c>
      <c r="K2350" s="326">
        <v>125</v>
      </c>
      <c r="L2350" s="326">
        <v>1</v>
      </c>
      <c r="M2350" s="324">
        <v>7.3</v>
      </c>
      <c r="N2350" s="324">
        <v>7.3</v>
      </c>
      <c r="O2350" s="324">
        <v>3.2</v>
      </c>
      <c r="P2350" s="324">
        <v>101</v>
      </c>
      <c r="Q2350" s="324" t="s">
        <v>293</v>
      </c>
      <c r="R2350" s="324">
        <v>1</v>
      </c>
      <c r="S2350" s="324">
        <v>0</v>
      </c>
      <c r="T2350" s="324">
        <v>1000</v>
      </c>
      <c r="U2350" s="324">
        <v>0.9</v>
      </c>
      <c r="V2350" s="324">
        <v>0</v>
      </c>
      <c r="W2350" s="324">
        <v>1.7331000000000001E-7</v>
      </c>
      <c r="X2350" s="324">
        <v>282.37710178410987</v>
      </c>
      <c r="Y2350" s="324">
        <v>0.72</v>
      </c>
      <c r="Z2350" s="324">
        <v>2.1</v>
      </c>
      <c r="AA2350" s="324">
        <v>1.7331000000000001E-7</v>
      </c>
      <c r="AB2350" s="324">
        <v>282.37710178410987</v>
      </c>
      <c r="AC2350" s="324">
        <v>0.72</v>
      </c>
      <c r="AD2350" s="324">
        <v>2.1</v>
      </c>
      <c r="AE2350" s="324">
        <v>1.7331000000000001E-7</v>
      </c>
      <c r="AF2350" s="324">
        <v>282.37710178410987</v>
      </c>
      <c r="AG2350" s="324">
        <v>0.72</v>
      </c>
      <c r="AH2350" s="324">
        <v>2.1</v>
      </c>
      <c r="AI2350" s="324">
        <v>0</v>
      </c>
      <c r="AJ2350" s="324">
        <v>0</v>
      </c>
      <c r="AK2350" s="324">
        <v>0</v>
      </c>
      <c r="AL2350" s="324">
        <v>0</v>
      </c>
      <c r="AM2350" s="396">
        <v>0</v>
      </c>
      <c r="AN2350" s="324">
        <v>0</v>
      </c>
      <c r="AO2350" s="324">
        <v>1000000000</v>
      </c>
      <c r="AP2350" s="324">
        <v>0</v>
      </c>
      <c r="AQ2350" s="324">
        <v>0</v>
      </c>
      <c r="AR2350" s="324">
        <v>0</v>
      </c>
      <c r="AS2350" s="324">
        <v>7447789222</v>
      </c>
      <c r="AT2350" s="324">
        <v>0</v>
      </c>
      <c r="AU2350" s="324">
        <v>0</v>
      </c>
      <c r="AV2350" s="324">
        <v>0</v>
      </c>
      <c r="AW2350" s="311"/>
      <c r="AX2350" s="311"/>
      <c r="AY2350" s="311"/>
      <c r="AZ2350" s="311"/>
      <c r="BA2350" s="311"/>
      <c r="BB2350" s="311"/>
      <c r="BC2350" s="311"/>
      <c r="BD2350" s="311"/>
      <c r="BE2350" s="311"/>
      <c r="BF2350" s="311"/>
      <c r="BG2350" s="311"/>
      <c r="BH2350" s="311"/>
      <c r="BI2350" s="311"/>
      <c r="BJ2350" s="311"/>
      <c r="BK2350" s="311"/>
      <c r="BL2350" s="311"/>
      <c r="BM2350" s="311"/>
      <c r="BN2350" s="311"/>
      <c r="BO2350" s="311"/>
      <c r="BP2350" s="311"/>
      <c r="BQ2350" s="311"/>
      <c r="BR2350" s="311"/>
      <c r="BS2350" s="311"/>
      <c r="BT2350" s="311"/>
      <c r="BU2350" s="311"/>
      <c r="BV2350" s="311"/>
      <c r="BW2350" s="311"/>
      <c r="BX2350" s="311"/>
      <c r="BY2350" s="311"/>
      <c r="BZ2350" s="311"/>
      <c r="CA2350" s="311"/>
      <c r="CB2350" s="311"/>
      <c r="CC2350" s="311"/>
      <c r="CD2350" s="311"/>
      <c r="CE2350" s="311"/>
      <c r="CF2350" s="311"/>
      <c r="CG2350" s="311"/>
      <c r="CH2350" s="311"/>
      <c r="CI2350" s="311"/>
      <c r="CJ2350" s="311"/>
      <c r="CK2350" s="311"/>
      <c r="CL2350" s="311"/>
      <c r="CM2350" s="311"/>
      <c r="CN2350" s="311"/>
      <c r="CO2350" s="311"/>
      <c r="CP2350" s="311"/>
      <c r="CQ2350" s="311"/>
      <c r="CR2350" s="311"/>
      <c r="CS2350" s="311"/>
      <c r="CT2350" s="311"/>
      <c r="CU2350" s="311"/>
      <c r="CV2350" s="311"/>
      <c r="CW2350" s="311"/>
      <c r="CX2350" s="311"/>
      <c r="CY2350" s="311"/>
    </row>
    <row r="2351" spans="1:103" s="390" customFormat="1">
      <c r="A2351" s="324" t="s">
        <v>2347</v>
      </c>
      <c r="B2351" s="324">
        <v>7447789270</v>
      </c>
      <c r="C2351" s="324">
        <v>270</v>
      </c>
      <c r="D2351" s="324">
        <v>20</v>
      </c>
      <c r="E2351" s="395">
        <v>2.3078999999999996</v>
      </c>
      <c r="F2351" s="324">
        <v>0</v>
      </c>
      <c r="G2351" s="324">
        <v>0.39</v>
      </c>
      <c r="H2351" s="324">
        <v>0.9</v>
      </c>
      <c r="I2351" s="324">
        <v>0.4</v>
      </c>
      <c r="J2351" s="326">
        <v>40</v>
      </c>
      <c r="K2351" s="326">
        <v>125</v>
      </c>
      <c r="L2351" s="326">
        <v>1</v>
      </c>
      <c r="M2351" s="324">
        <v>7.3</v>
      </c>
      <c r="N2351" s="324">
        <v>7.3</v>
      </c>
      <c r="O2351" s="324">
        <v>3.2</v>
      </c>
      <c r="P2351" s="324">
        <v>101</v>
      </c>
      <c r="Q2351" s="324" t="s">
        <v>293</v>
      </c>
      <c r="R2351" s="324">
        <v>1</v>
      </c>
      <c r="S2351" s="324">
        <v>0</v>
      </c>
      <c r="T2351" s="324">
        <v>1000</v>
      </c>
      <c r="U2351" s="324">
        <v>0.9</v>
      </c>
      <c r="V2351" s="324">
        <v>0</v>
      </c>
      <c r="W2351" s="324">
        <v>1.7331000000000001E-7</v>
      </c>
      <c r="X2351" s="324">
        <v>316.41861010195714</v>
      </c>
      <c r="Y2351" s="324">
        <v>0.72</v>
      </c>
      <c r="Z2351" s="324">
        <v>2.1</v>
      </c>
      <c r="AA2351" s="324">
        <v>1.7331000000000001E-7</v>
      </c>
      <c r="AB2351" s="324">
        <v>316.41861010195714</v>
      </c>
      <c r="AC2351" s="324">
        <v>0.72</v>
      </c>
      <c r="AD2351" s="324">
        <v>2.1</v>
      </c>
      <c r="AE2351" s="324">
        <v>1.7331000000000001E-7</v>
      </c>
      <c r="AF2351" s="324">
        <v>316.41861010195714</v>
      </c>
      <c r="AG2351" s="324">
        <v>0.72</v>
      </c>
      <c r="AH2351" s="324">
        <v>2.1</v>
      </c>
      <c r="AI2351" s="324">
        <v>0</v>
      </c>
      <c r="AJ2351" s="324">
        <v>0</v>
      </c>
      <c r="AK2351" s="324">
        <v>0</v>
      </c>
      <c r="AL2351" s="324">
        <v>0</v>
      </c>
      <c r="AM2351" s="396">
        <v>0</v>
      </c>
      <c r="AN2351" s="324">
        <v>0</v>
      </c>
      <c r="AO2351" s="324">
        <v>1000000000</v>
      </c>
      <c r="AP2351" s="324">
        <v>0</v>
      </c>
      <c r="AQ2351" s="324">
        <v>0</v>
      </c>
      <c r="AR2351" s="324">
        <v>0</v>
      </c>
      <c r="AS2351" s="324">
        <v>7447789270</v>
      </c>
      <c r="AT2351" s="324">
        <v>0</v>
      </c>
      <c r="AU2351" s="324">
        <v>0</v>
      </c>
      <c r="AV2351" s="324">
        <v>0</v>
      </c>
      <c r="AW2351" s="311"/>
      <c r="AX2351" s="311"/>
      <c r="AY2351" s="311"/>
      <c r="AZ2351" s="311"/>
      <c r="BA2351" s="311"/>
      <c r="BB2351" s="311"/>
      <c r="BC2351" s="311"/>
      <c r="BD2351" s="311"/>
      <c r="BE2351" s="311"/>
      <c r="BF2351" s="311"/>
      <c r="BG2351" s="311"/>
      <c r="BH2351" s="311"/>
      <c r="BI2351" s="311"/>
      <c r="BJ2351" s="311"/>
      <c r="BK2351" s="311"/>
      <c r="BL2351" s="311"/>
      <c r="BM2351" s="311"/>
      <c r="BN2351" s="311"/>
      <c r="BO2351" s="311"/>
      <c r="BP2351" s="311"/>
      <c r="BQ2351" s="311"/>
      <c r="BR2351" s="311"/>
      <c r="BS2351" s="311"/>
      <c r="BT2351" s="311"/>
      <c r="BU2351" s="311"/>
      <c r="BV2351" s="311"/>
      <c r="BW2351" s="311"/>
      <c r="BX2351" s="311"/>
      <c r="BY2351" s="311"/>
      <c r="BZ2351" s="311"/>
      <c r="CA2351" s="311"/>
      <c r="CB2351" s="311"/>
      <c r="CC2351" s="311"/>
      <c r="CD2351" s="311"/>
      <c r="CE2351" s="311"/>
      <c r="CF2351" s="311"/>
      <c r="CG2351" s="311"/>
      <c r="CH2351" s="311"/>
      <c r="CI2351" s="311"/>
      <c r="CJ2351" s="311"/>
      <c r="CK2351" s="311"/>
      <c r="CL2351" s="311"/>
      <c r="CM2351" s="311"/>
      <c r="CN2351" s="311"/>
      <c r="CO2351" s="311"/>
      <c r="CP2351" s="311"/>
      <c r="CQ2351" s="311"/>
      <c r="CR2351" s="311"/>
      <c r="CS2351" s="311"/>
      <c r="CT2351" s="311"/>
      <c r="CU2351" s="311"/>
      <c r="CV2351" s="311"/>
      <c r="CW2351" s="311"/>
      <c r="CX2351" s="311"/>
      <c r="CY2351" s="311"/>
    </row>
    <row r="2352" spans="1:103" s="390" customFormat="1">
      <c r="A2352" s="324" t="s">
        <v>2347</v>
      </c>
      <c r="B2352" s="324">
        <v>7447789233</v>
      </c>
      <c r="C2352" s="324">
        <v>330</v>
      </c>
      <c r="D2352" s="324">
        <v>20</v>
      </c>
      <c r="E2352" s="395">
        <v>2.6219999999999994</v>
      </c>
      <c r="F2352" s="324">
        <v>0</v>
      </c>
      <c r="G2352" s="324">
        <v>0.35</v>
      </c>
      <c r="H2352" s="324">
        <v>0.9</v>
      </c>
      <c r="I2352" s="324">
        <v>0.32</v>
      </c>
      <c r="J2352" s="326">
        <v>40</v>
      </c>
      <c r="K2352" s="326">
        <v>125</v>
      </c>
      <c r="L2352" s="326">
        <v>1</v>
      </c>
      <c r="M2352" s="324">
        <v>7.3</v>
      </c>
      <c r="N2352" s="324">
        <v>7.3</v>
      </c>
      <c r="O2352" s="324">
        <v>3.2</v>
      </c>
      <c r="P2352" s="324">
        <v>101</v>
      </c>
      <c r="Q2352" s="324" t="s">
        <v>293</v>
      </c>
      <c r="R2352" s="324">
        <v>1</v>
      </c>
      <c r="S2352" s="324">
        <v>0</v>
      </c>
      <c r="T2352" s="324">
        <v>1000</v>
      </c>
      <c r="U2352" s="324">
        <v>0.9</v>
      </c>
      <c r="V2352" s="324">
        <v>0</v>
      </c>
      <c r="W2352" s="324">
        <v>1.7331000000000001E-7</v>
      </c>
      <c r="X2352" s="324">
        <v>364.11784177424693</v>
      </c>
      <c r="Y2352" s="324">
        <v>0.72</v>
      </c>
      <c r="Z2352" s="324">
        <v>2.1</v>
      </c>
      <c r="AA2352" s="324">
        <v>1.7331000000000001E-7</v>
      </c>
      <c r="AB2352" s="324">
        <v>364.11784177424693</v>
      </c>
      <c r="AC2352" s="324">
        <v>0.72</v>
      </c>
      <c r="AD2352" s="324">
        <v>2.1</v>
      </c>
      <c r="AE2352" s="324">
        <v>1.7331000000000001E-7</v>
      </c>
      <c r="AF2352" s="324">
        <v>364.11784177424693</v>
      </c>
      <c r="AG2352" s="324">
        <v>0.72</v>
      </c>
      <c r="AH2352" s="324">
        <v>2.1</v>
      </c>
      <c r="AI2352" s="324">
        <v>0</v>
      </c>
      <c r="AJ2352" s="324">
        <v>0</v>
      </c>
      <c r="AK2352" s="324">
        <v>0</v>
      </c>
      <c r="AL2352" s="324">
        <v>0</v>
      </c>
      <c r="AM2352" s="396">
        <v>0</v>
      </c>
      <c r="AN2352" s="324">
        <v>0</v>
      </c>
      <c r="AO2352" s="324">
        <v>1000000000</v>
      </c>
      <c r="AP2352" s="324">
        <v>0</v>
      </c>
      <c r="AQ2352" s="324">
        <v>0</v>
      </c>
      <c r="AR2352" s="324">
        <v>0</v>
      </c>
      <c r="AS2352" s="324">
        <v>7447789233</v>
      </c>
      <c r="AT2352" s="324">
        <v>0</v>
      </c>
      <c r="AU2352" s="324">
        <v>0</v>
      </c>
      <c r="AV2352" s="324">
        <v>0</v>
      </c>
      <c r="AW2352" s="311"/>
      <c r="AX2352" s="311"/>
      <c r="AY2352" s="311"/>
      <c r="AZ2352" s="311"/>
      <c r="BA2352" s="311"/>
      <c r="BB2352" s="311"/>
      <c r="BC2352" s="311"/>
      <c r="BD2352" s="311"/>
      <c r="BE2352" s="311"/>
      <c r="BF2352" s="311"/>
      <c r="BG2352" s="311"/>
      <c r="BH2352" s="311"/>
      <c r="BI2352" s="311"/>
      <c r="BJ2352" s="311"/>
      <c r="BK2352" s="311"/>
      <c r="BL2352" s="311"/>
      <c r="BM2352" s="311"/>
      <c r="BN2352" s="311"/>
      <c r="BO2352" s="311"/>
      <c r="BP2352" s="311"/>
      <c r="BQ2352" s="311"/>
      <c r="BR2352" s="311"/>
      <c r="BS2352" s="311"/>
      <c r="BT2352" s="311"/>
      <c r="BU2352" s="311"/>
      <c r="BV2352" s="311"/>
      <c r="BW2352" s="311"/>
      <c r="BX2352" s="311"/>
      <c r="BY2352" s="311"/>
      <c r="BZ2352" s="311"/>
      <c r="CA2352" s="311"/>
      <c r="CB2352" s="311"/>
      <c r="CC2352" s="311"/>
      <c r="CD2352" s="311"/>
      <c r="CE2352" s="311"/>
      <c r="CF2352" s="311"/>
      <c r="CG2352" s="311"/>
      <c r="CH2352" s="311"/>
      <c r="CI2352" s="311"/>
      <c r="CJ2352" s="311"/>
      <c r="CK2352" s="311"/>
      <c r="CL2352" s="311"/>
      <c r="CM2352" s="311"/>
      <c r="CN2352" s="311"/>
      <c r="CO2352" s="311"/>
      <c r="CP2352" s="311"/>
      <c r="CQ2352" s="311"/>
      <c r="CR2352" s="311"/>
      <c r="CS2352" s="311"/>
      <c r="CT2352" s="311"/>
      <c r="CU2352" s="311"/>
      <c r="CV2352" s="311"/>
      <c r="CW2352" s="311"/>
      <c r="CX2352" s="311"/>
      <c r="CY2352" s="311"/>
    </row>
    <row r="2353" spans="1:103" s="390" customFormat="1">
      <c r="A2353" s="324" t="s">
        <v>2347</v>
      </c>
      <c r="B2353" s="324">
        <v>7447789239</v>
      </c>
      <c r="C2353" s="324">
        <v>390</v>
      </c>
      <c r="D2353" s="324">
        <v>20</v>
      </c>
      <c r="E2353" s="395">
        <v>2.9382000000000001</v>
      </c>
      <c r="F2353" s="324">
        <v>0</v>
      </c>
      <c r="G2353" s="324">
        <v>0.34</v>
      </c>
      <c r="H2353" s="324">
        <v>0.9</v>
      </c>
      <c r="I2353" s="324">
        <v>0.3</v>
      </c>
      <c r="J2353" s="326">
        <v>40</v>
      </c>
      <c r="K2353" s="326">
        <v>125</v>
      </c>
      <c r="L2353" s="326">
        <v>1</v>
      </c>
      <c r="M2353" s="324">
        <v>7.3</v>
      </c>
      <c r="N2353" s="324">
        <v>7.3</v>
      </c>
      <c r="O2353" s="324">
        <v>3.2</v>
      </c>
      <c r="P2353" s="324">
        <v>101</v>
      </c>
      <c r="Q2353" s="324" t="s">
        <v>293</v>
      </c>
      <c r="R2353" s="324">
        <v>1</v>
      </c>
      <c r="S2353" s="324">
        <v>0</v>
      </c>
      <c r="T2353" s="324">
        <v>1000</v>
      </c>
      <c r="U2353" s="324">
        <v>0.9</v>
      </c>
      <c r="V2353" s="324">
        <v>0</v>
      </c>
      <c r="W2353" s="324">
        <v>1.7331000000000001E-7</v>
      </c>
      <c r="X2353" s="324">
        <v>402.10330961954844</v>
      </c>
      <c r="Y2353" s="324">
        <v>0.72</v>
      </c>
      <c r="Z2353" s="324">
        <v>2.1</v>
      </c>
      <c r="AA2353" s="324">
        <v>1.7331000000000001E-7</v>
      </c>
      <c r="AB2353" s="324">
        <v>402.10330961954844</v>
      </c>
      <c r="AC2353" s="324">
        <v>0.72</v>
      </c>
      <c r="AD2353" s="324">
        <v>2.1</v>
      </c>
      <c r="AE2353" s="324">
        <v>1.7331000000000001E-7</v>
      </c>
      <c r="AF2353" s="324">
        <v>402.10330961954844</v>
      </c>
      <c r="AG2353" s="324">
        <v>0.72</v>
      </c>
      <c r="AH2353" s="324">
        <v>2.1</v>
      </c>
      <c r="AI2353" s="324">
        <v>0</v>
      </c>
      <c r="AJ2353" s="324">
        <v>0</v>
      </c>
      <c r="AK2353" s="324">
        <v>0</v>
      </c>
      <c r="AL2353" s="324">
        <v>0</v>
      </c>
      <c r="AM2353" s="396">
        <v>0</v>
      </c>
      <c r="AN2353" s="324">
        <v>0</v>
      </c>
      <c r="AO2353" s="324">
        <v>1000000000</v>
      </c>
      <c r="AP2353" s="324">
        <v>0</v>
      </c>
      <c r="AQ2353" s="324">
        <v>0</v>
      </c>
      <c r="AR2353" s="324">
        <v>0</v>
      </c>
      <c r="AS2353" s="324">
        <v>7447789239</v>
      </c>
      <c r="AT2353" s="324">
        <v>0</v>
      </c>
      <c r="AU2353" s="324">
        <v>0</v>
      </c>
      <c r="AV2353" s="324">
        <v>0</v>
      </c>
      <c r="AW2353" s="311"/>
      <c r="AX2353" s="311"/>
      <c r="AY2353" s="311"/>
      <c r="AZ2353" s="311"/>
      <c r="BA2353" s="311"/>
      <c r="BB2353" s="311"/>
      <c r="BC2353" s="311"/>
      <c r="BD2353" s="311"/>
      <c r="BE2353" s="311"/>
      <c r="BF2353" s="311"/>
      <c r="BG2353" s="311"/>
      <c r="BH2353" s="311"/>
      <c r="BI2353" s="311"/>
      <c r="BJ2353" s="311"/>
      <c r="BK2353" s="311"/>
      <c r="BL2353" s="311"/>
      <c r="BM2353" s="311"/>
      <c r="BN2353" s="311"/>
      <c r="BO2353" s="311"/>
      <c r="BP2353" s="311"/>
      <c r="BQ2353" s="311"/>
      <c r="BR2353" s="311"/>
      <c r="BS2353" s="311"/>
      <c r="BT2353" s="311"/>
      <c r="BU2353" s="311"/>
      <c r="BV2353" s="311"/>
      <c r="BW2353" s="311"/>
      <c r="BX2353" s="311"/>
      <c r="BY2353" s="311"/>
      <c r="BZ2353" s="311"/>
      <c r="CA2353" s="311"/>
      <c r="CB2353" s="311"/>
      <c r="CC2353" s="311"/>
      <c r="CD2353" s="311"/>
      <c r="CE2353" s="311"/>
      <c r="CF2353" s="311"/>
      <c r="CG2353" s="311"/>
      <c r="CH2353" s="311"/>
      <c r="CI2353" s="311"/>
      <c r="CJ2353" s="311"/>
      <c r="CK2353" s="311"/>
      <c r="CL2353" s="311"/>
      <c r="CM2353" s="311"/>
      <c r="CN2353" s="311"/>
      <c r="CO2353" s="311"/>
      <c r="CP2353" s="311"/>
      <c r="CQ2353" s="311"/>
      <c r="CR2353" s="311"/>
      <c r="CS2353" s="311"/>
      <c r="CT2353" s="311"/>
      <c r="CU2353" s="311"/>
      <c r="CV2353" s="311"/>
      <c r="CW2353" s="311"/>
      <c r="CX2353" s="311"/>
      <c r="CY2353" s="311"/>
    </row>
    <row r="2354" spans="1:103" s="390" customFormat="1">
      <c r="A2354" s="324" t="s">
        <v>2347</v>
      </c>
      <c r="B2354" s="324">
        <v>744778924</v>
      </c>
      <c r="C2354" s="324">
        <v>470</v>
      </c>
      <c r="D2354" s="324">
        <v>20</v>
      </c>
      <c r="E2354" s="395">
        <v>4.1859999999999999</v>
      </c>
      <c r="F2354" s="324">
        <v>0</v>
      </c>
      <c r="G2354" s="324">
        <v>0.31</v>
      </c>
      <c r="H2354" s="324">
        <v>0.9</v>
      </c>
      <c r="I2354" s="324">
        <v>0.3</v>
      </c>
      <c r="J2354" s="326">
        <v>40</v>
      </c>
      <c r="K2354" s="326">
        <v>125</v>
      </c>
      <c r="L2354" s="326">
        <v>1</v>
      </c>
      <c r="M2354" s="324">
        <v>7.3</v>
      </c>
      <c r="N2354" s="324">
        <v>7.3</v>
      </c>
      <c r="O2354" s="324">
        <v>3.2</v>
      </c>
      <c r="P2354" s="324">
        <v>101</v>
      </c>
      <c r="Q2354" s="324" t="s">
        <v>293</v>
      </c>
      <c r="R2354" s="324">
        <v>1</v>
      </c>
      <c r="S2354" s="324">
        <v>0</v>
      </c>
      <c r="T2354" s="324">
        <v>1000</v>
      </c>
      <c r="U2354" s="324">
        <v>0.9</v>
      </c>
      <c r="V2354" s="324">
        <v>0</v>
      </c>
      <c r="W2354" s="324">
        <v>1.7331000000000001E-7</v>
      </c>
      <c r="X2354" s="324">
        <v>445.62434815587375</v>
      </c>
      <c r="Y2354" s="324">
        <v>0.72</v>
      </c>
      <c r="Z2354" s="324">
        <v>2.1</v>
      </c>
      <c r="AA2354" s="324">
        <v>1.7331000000000001E-7</v>
      </c>
      <c r="AB2354" s="324">
        <v>445.62434815587375</v>
      </c>
      <c r="AC2354" s="324">
        <v>0.72</v>
      </c>
      <c r="AD2354" s="324">
        <v>2.1</v>
      </c>
      <c r="AE2354" s="324">
        <v>1.7331000000000001E-7</v>
      </c>
      <c r="AF2354" s="324">
        <v>445.62434815587375</v>
      </c>
      <c r="AG2354" s="324">
        <v>0.72</v>
      </c>
      <c r="AH2354" s="324">
        <v>2.1</v>
      </c>
      <c r="AI2354" s="324">
        <v>0</v>
      </c>
      <c r="AJ2354" s="324">
        <v>0</v>
      </c>
      <c r="AK2354" s="324">
        <v>0</v>
      </c>
      <c r="AL2354" s="324">
        <v>0</v>
      </c>
      <c r="AM2354" s="396">
        <v>0</v>
      </c>
      <c r="AN2354" s="324">
        <v>0</v>
      </c>
      <c r="AO2354" s="324">
        <v>1000000000</v>
      </c>
      <c r="AP2354" s="324">
        <v>0</v>
      </c>
      <c r="AQ2354" s="324">
        <v>0</v>
      </c>
      <c r="AR2354" s="324">
        <v>0</v>
      </c>
      <c r="AS2354" s="324">
        <v>744778924</v>
      </c>
      <c r="AT2354" s="324">
        <v>0</v>
      </c>
      <c r="AU2354" s="324">
        <v>0</v>
      </c>
      <c r="AV2354" s="324">
        <v>0</v>
      </c>
      <c r="AW2354" s="311"/>
      <c r="AX2354" s="311"/>
      <c r="AY2354" s="311"/>
      <c r="AZ2354" s="311"/>
      <c r="BA2354" s="311"/>
      <c r="BB2354" s="311"/>
      <c r="BC2354" s="311"/>
      <c r="BD2354" s="311"/>
      <c r="BE2354" s="311"/>
      <c r="BF2354" s="311"/>
      <c r="BG2354" s="311"/>
      <c r="BH2354" s="311"/>
      <c r="BI2354" s="311"/>
      <c r="BJ2354" s="311"/>
      <c r="BK2354" s="311"/>
      <c r="BL2354" s="311"/>
      <c r="BM2354" s="311"/>
      <c r="BN2354" s="311"/>
      <c r="BO2354" s="311"/>
      <c r="BP2354" s="311"/>
      <c r="BQ2354" s="311"/>
      <c r="BR2354" s="311"/>
      <c r="BS2354" s="311"/>
      <c r="BT2354" s="311"/>
      <c r="BU2354" s="311"/>
      <c r="BV2354" s="311"/>
      <c r="BW2354" s="311"/>
      <c r="BX2354" s="311"/>
      <c r="BY2354" s="311"/>
      <c r="BZ2354" s="311"/>
      <c r="CA2354" s="311"/>
      <c r="CB2354" s="311"/>
      <c r="CC2354" s="311"/>
      <c r="CD2354" s="311"/>
      <c r="CE2354" s="311"/>
      <c r="CF2354" s="311"/>
      <c r="CG2354" s="311"/>
      <c r="CH2354" s="311"/>
      <c r="CI2354" s="311"/>
      <c r="CJ2354" s="311"/>
      <c r="CK2354" s="311"/>
      <c r="CL2354" s="311"/>
      <c r="CM2354" s="311"/>
      <c r="CN2354" s="311"/>
      <c r="CO2354" s="311"/>
      <c r="CP2354" s="311"/>
      <c r="CQ2354" s="311"/>
      <c r="CR2354" s="311"/>
      <c r="CS2354" s="311"/>
      <c r="CT2354" s="311"/>
      <c r="CU2354" s="311"/>
      <c r="CV2354" s="311"/>
      <c r="CW2354" s="311"/>
      <c r="CX2354" s="311"/>
      <c r="CY2354" s="311"/>
    </row>
    <row r="2355" spans="1:103" s="390" customFormat="1">
      <c r="A2355" s="324" t="s">
        <v>2347</v>
      </c>
      <c r="B2355" s="324">
        <v>744778925</v>
      </c>
      <c r="C2355" s="324">
        <v>560</v>
      </c>
      <c r="D2355" s="324">
        <v>20</v>
      </c>
      <c r="E2355" s="395">
        <v>4.68</v>
      </c>
      <c r="F2355" s="324">
        <v>0</v>
      </c>
      <c r="G2355" s="324">
        <v>0.3</v>
      </c>
      <c r="H2355" s="324">
        <v>0.9</v>
      </c>
      <c r="I2355" s="324">
        <v>0.27</v>
      </c>
      <c r="J2355" s="326">
        <v>40</v>
      </c>
      <c r="K2355" s="326">
        <v>125</v>
      </c>
      <c r="L2355" s="326">
        <v>1</v>
      </c>
      <c r="M2355" s="324">
        <v>7.3</v>
      </c>
      <c r="N2355" s="324">
        <v>7.3</v>
      </c>
      <c r="O2355" s="324">
        <v>3.2</v>
      </c>
      <c r="P2355" s="324">
        <v>101</v>
      </c>
      <c r="Q2355" s="324" t="s">
        <v>293</v>
      </c>
      <c r="R2355" s="324">
        <v>1</v>
      </c>
      <c r="S2355" s="324">
        <v>0</v>
      </c>
      <c r="T2355" s="324">
        <v>1000</v>
      </c>
      <c r="U2355" s="324">
        <v>0.9</v>
      </c>
      <c r="V2355" s="324">
        <v>0</v>
      </c>
      <c r="W2355" s="324">
        <v>1.7331000000000001E-7</v>
      </c>
      <c r="X2355" s="324">
        <v>478.10125501579444</v>
      </c>
      <c r="Y2355" s="324">
        <v>0.72</v>
      </c>
      <c r="Z2355" s="324">
        <v>2.1</v>
      </c>
      <c r="AA2355" s="324">
        <v>1.7331000000000001E-7</v>
      </c>
      <c r="AB2355" s="324">
        <v>478.10125501579444</v>
      </c>
      <c r="AC2355" s="324">
        <v>0.72</v>
      </c>
      <c r="AD2355" s="324">
        <v>2.1</v>
      </c>
      <c r="AE2355" s="324">
        <v>1.7331000000000001E-7</v>
      </c>
      <c r="AF2355" s="324">
        <v>478.10125501579444</v>
      </c>
      <c r="AG2355" s="324">
        <v>0.72</v>
      </c>
      <c r="AH2355" s="324">
        <v>2.1</v>
      </c>
      <c r="AI2355" s="324">
        <v>0</v>
      </c>
      <c r="AJ2355" s="324">
        <v>0</v>
      </c>
      <c r="AK2355" s="324">
        <v>0</v>
      </c>
      <c r="AL2355" s="324">
        <v>0</v>
      </c>
      <c r="AM2355" s="396">
        <v>0</v>
      </c>
      <c r="AN2355" s="324">
        <v>0</v>
      </c>
      <c r="AO2355" s="324">
        <v>1000000000</v>
      </c>
      <c r="AP2355" s="324">
        <v>0</v>
      </c>
      <c r="AQ2355" s="324">
        <v>0</v>
      </c>
      <c r="AR2355" s="324">
        <v>0</v>
      </c>
      <c r="AS2355" s="324">
        <v>744778925</v>
      </c>
      <c r="AT2355" s="324">
        <v>0</v>
      </c>
      <c r="AU2355" s="324">
        <v>0</v>
      </c>
      <c r="AV2355" s="324">
        <v>0</v>
      </c>
      <c r="AW2355" s="311"/>
      <c r="AX2355" s="311"/>
      <c r="AY2355" s="311"/>
      <c r="AZ2355" s="311"/>
      <c r="BA2355" s="311"/>
      <c r="BB2355" s="311"/>
      <c r="BC2355" s="311"/>
      <c r="BD2355" s="311"/>
      <c r="BE2355" s="311"/>
      <c r="BF2355" s="311"/>
      <c r="BG2355" s="311"/>
      <c r="BH2355" s="311"/>
      <c r="BI2355" s="311"/>
      <c r="BJ2355" s="311"/>
      <c r="BK2355" s="311"/>
      <c r="BL2355" s="311"/>
      <c r="BM2355" s="311"/>
      <c r="BN2355" s="311"/>
      <c r="BO2355" s="311"/>
      <c r="BP2355" s="311"/>
      <c r="BQ2355" s="311"/>
      <c r="BR2355" s="311"/>
      <c r="BS2355" s="311"/>
      <c r="BT2355" s="311"/>
      <c r="BU2355" s="311"/>
      <c r="BV2355" s="311"/>
      <c r="BW2355" s="311"/>
      <c r="BX2355" s="311"/>
      <c r="BY2355" s="311"/>
      <c r="BZ2355" s="311"/>
      <c r="CA2355" s="311"/>
      <c r="CB2355" s="311"/>
      <c r="CC2355" s="311"/>
      <c r="CD2355" s="311"/>
      <c r="CE2355" s="311"/>
      <c r="CF2355" s="311"/>
      <c r="CG2355" s="311"/>
      <c r="CH2355" s="311"/>
      <c r="CI2355" s="311"/>
      <c r="CJ2355" s="311"/>
      <c r="CK2355" s="311"/>
      <c r="CL2355" s="311"/>
      <c r="CM2355" s="311"/>
      <c r="CN2355" s="311"/>
      <c r="CO2355" s="311"/>
      <c r="CP2355" s="311"/>
      <c r="CQ2355" s="311"/>
      <c r="CR2355" s="311"/>
      <c r="CS2355" s="311"/>
      <c r="CT2355" s="311"/>
      <c r="CU2355" s="311"/>
      <c r="CV2355" s="311"/>
      <c r="CW2355" s="311"/>
      <c r="CX2355" s="311"/>
      <c r="CY2355" s="311"/>
    </row>
    <row r="2356" spans="1:103" s="390" customFormat="1">
      <c r="A2356" s="324" t="s">
        <v>2347</v>
      </c>
      <c r="B2356" s="324">
        <v>744778926</v>
      </c>
      <c r="C2356" s="324">
        <v>680</v>
      </c>
      <c r="D2356" s="324">
        <v>20</v>
      </c>
      <c r="E2356" s="395">
        <v>5.7149999999999999</v>
      </c>
      <c r="F2356" s="324">
        <v>0</v>
      </c>
      <c r="G2356" s="324">
        <v>0.22</v>
      </c>
      <c r="H2356" s="324">
        <v>0.9</v>
      </c>
      <c r="I2356" s="324">
        <v>0.22</v>
      </c>
      <c r="J2356" s="326">
        <v>40</v>
      </c>
      <c r="K2356" s="326">
        <v>125</v>
      </c>
      <c r="L2356" s="326">
        <v>1</v>
      </c>
      <c r="M2356" s="324">
        <v>7.3</v>
      </c>
      <c r="N2356" s="324">
        <v>7.3</v>
      </c>
      <c r="O2356" s="324">
        <v>3.2</v>
      </c>
      <c r="P2356" s="324">
        <v>101</v>
      </c>
      <c r="Q2356" s="324" t="s">
        <v>293</v>
      </c>
      <c r="R2356" s="324">
        <v>1</v>
      </c>
      <c r="S2356" s="324">
        <v>0</v>
      </c>
      <c r="T2356" s="324">
        <v>1000</v>
      </c>
      <c r="U2356" s="324">
        <v>0.9</v>
      </c>
      <c r="V2356" s="324">
        <v>0</v>
      </c>
      <c r="W2356" s="324">
        <v>1.7331000000000001E-7</v>
      </c>
      <c r="X2356" s="324">
        <v>523.68117058144014</v>
      </c>
      <c r="Y2356" s="324">
        <v>0.72</v>
      </c>
      <c r="Z2356" s="324">
        <v>2.1</v>
      </c>
      <c r="AA2356" s="324">
        <v>1.7331000000000001E-7</v>
      </c>
      <c r="AB2356" s="324">
        <v>523.68117058144014</v>
      </c>
      <c r="AC2356" s="324">
        <v>0.72</v>
      </c>
      <c r="AD2356" s="324">
        <v>2.1</v>
      </c>
      <c r="AE2356" s="324">
        <v>1.7331000000000001E-7</v>
      </c>
      <c r="AF2356" s="324">
        <v>523.68117058144014</v>
      </c>
      <c r="AG2356" s="324">
        <v>0.72</v>
      </c>
      <c r="AH2356" s="324">
        <v>2.1</v>
      </c>
      <c r="AI2356" s="324">
        <v>0</v>
      </c>
      <c r="AJ2356" s="324">
        <v>0</v>
      </c>
      <c r="AK2356" s="324">
        <v>0</v>
      </c>
      <c r="AL2356" s="324">
        <v>0</v>
      </c>
      <c r="AM2356" s="396">
        <v>0</v>
      </c>
      <c r="AN2356" s="324">
        <v>0</v>
      </c>
      <c r="AO2356" s="324">
        <v>1000000000</v>
      </c>
      <c r="AP2356" s="324">
        <v>0</v>
      </c>
      <c r="AQ2356" s="324">
        <v>0</v>
      </c>
      <c r="AR2356" s="324">
        <v>0</v>
      </c>
      <c r="AS2356" s="324">
        <v>744778926</v>
      </c>
      <c r="AT2356" s="324">
        <v>0</v>
      </c>
      <c r="AU2356" s="324">
        <v>0</v>
      </c>
      <c r="AV2356" s="324">
        <v>0</v>
      </c>
      <c r="AW2356" s="311"/>
      <c r="AX2356" s="311"/>
      <c r="AY2356" s="311"/>
      <c r="AZ2356" s="311"/>
      <c r="BA2356" s="311"/>
      <c r="BB2356" s="311"/>
      <c r="BC2356" s="311"/>
      <c r="BD2356" s="311"/>
      <c r="BE2356" s="311"/>
      <c r="BF2356" s="311"/>
      <c r="BG2356" s="311"/>
      <c r="BH2356" s="311"/>
      <c r="BI2356" s="311"/>
      <c r="BJ2356" s="311"/>
      <c r="BK2356" s="311"/>
      <c r="BL2356" s="311"/>
      <c r="BM2356" s="311"/>
      <c r="BN2356" s="311"/>
      <c r="BO2356" s="311"/>
      <c r="BP2356" s="311"/>
      <c r="BQ2356" s="311"/>
      <c r="BR2356" s="311"/>
      <c r="BS2356" s="311"/>
      <c r="BT2356" s="311"/>
      <c r="BU2356" s="311"/>
      <c r="BV2356" s="311"/>
      <c r="BW2356" s="311"/>
      <c r="BX2356" s="311"/>
      <c r="BY2356" s="311"/>
      <c r="BZ2356" s="311"/>
      <c r="CA2356" s="311"/>
      <c r="CB2356" s="311"/>
      <c r="CC2356" s="311"/>
      <c r="CD2356" s="311"/>
      <c r="CE2356" s="311"/>
      <c r="CF2356" s="311"/>
      <c r="CG2356" s="311"/>
      <c r="CH2356" s="311"/>
      <c r="CI2356" s="311"/>
      <c r="CJ2356" s="311"/>
      <c r="CK2356" s="311"/>
      <c r="CL2356" s="311"/>
      <c r="CM2356" s="311"/>
      <c r="CN2356" s="311"/>
      <c r="CO2356" s="311"/>
      <c r="CP2356" s="311"/>
      <c r="CQ2356" s="311"/>
      <c r="CR2356" s="311"/>
      <c r="CS2356" s="311"/>
      <c r="CT2356" s="311"/>
      <c r="CU2356" s="311"/>
      <c r="CV2356" s="311"/>
      <c r="CW2356" s="311"/>
      <c r="CX2356" s="311"/>
      <c r="CY2356" s="311"/>
    </row>
    <row r="2357" spans="1:103" s="390" customFormat="1">
      <c r="A2357" s="324" t="s">
        <v>2347</v>
      </c>
      <c r="B2357" s="324">
        <v>744778928</v>
      </c>
      <c r="C2357" s="324">
        <v>820</v>
      </c>
      <c r="D2357" s="324">
        <v>20</v>
      </c>
      <c r="E2357" s="395">
        <v>6.5369000000000002</v>
      </c>
      <c r="F2357" s="324">
        <v>0</v>
      </c>
      <c r="G2357" s="324">
        <v>0.2</v>
      </c>
      <c r="H2357" s="324">
        <v>0.9</v>
      </c>
      <c r="I2357" s="324">
        <v>0.21</v>
      </c>
      <c r="J2357" s="326">
        <v>40</v>
      </c>
      <c r="K2357" s="326">
        <v>125</v>
      </c>
      <c r="L2357" s="326">
        <v>1</v>
      </c>
      <c r="M2357" s="324">
        <v>7.3</v>
      </c>
      <c r="N2357" s="324">
        <v>7.3</v>
      </c>
      <c r="O2357" s="324">
        <v>3.2</v>
      </c>
      <c r="P2357" s="324">
        <v>101</v>
      </c>
      <c r="Q2357" s="324" t="s">
        <v>293</v>
      </c>
      <c r="R2357" s="324">
        <v>1</v>
      </c>
      <c r="S2357" s="324">
        <v>0</v>
      </c>
      <c r="T2357" s="324">
        <v>1000</v>
      </c>
      <c r="U2357" s="324">
        <v>0.9</v>
      </c>
      <c r="V2357" s="324">
        <v>0</v>
      </c>
      <c r="W2357" s="324">
        <v>1.7331000000000001E-7</v>
      </c>
      <c r="X2357" s="324">
        <v>588.27749479876604</v>
      </c>
      <c r="Y2357" s="324">
        <v>0.72</v>
      </c>
      <c r="Z2357" s="324">
        <v>2.1</v>
      </c>
      <c r="AA2357" s="324">
        <v>1.7331000000000001E-7</v>
      </c>
      <c r="AB2357" s="324">
        <v>588.27749479876604</v>
      </c>
      <c r="AC2357" s="324">
        <v>0.72</v>
      </c>
      <c r="AD2357" s="324">
        <v>2.1</v>
      </c>
      <c r="AE2357" s="324">
        <v>1.7331000000000001E-7</v>
      </c>
      <c r="AF2357" s="324">
        <v>588.27749479876604</v>
      </c>
      <c r="AG2357" s="324">
        <v>0.72</v>
      </c>
      <c r="AH2357" s="324">
        <v>2.1</v>
      </c>
      <c r="AI2357" s="324">
        <v>0</v>
      </c>
      <c r="AJ2357" s="324">
        <v>0</v>
      </c>
      <c r="AK2357" s="324">
        <v>0</v>
      </c>
      <c r="AL2357" s="324">
        <v>0</v>
      </c>
      <c r="AM2357" s="396">
        <v>0</v>
      </c>
      <c r="AN2357" s="324">
        <v>0</v>
      </c>
      <c r="AO2357" s="324">
        <v>1000000000</v>
      </c>
      <c r="AP2357" s="324">
        <v>0</v>
      </c>
      <c r="AQ2357" s="324">
        <v>0</v>
      </c>
      <c r="AR2357" s="324">
        <v>0</v>
      </c>
      <c r="AS2357" s="324">
        <v>744778928</v>
      </c>
      <c r="AT2357" s="324">
        <v>0</v>
      </c>
      <c r="AU2357" s="324">
        <v>0</v>
      </c>
      <c r="AV2357" s="324">
        <v>0</v>
      </c>
      <c r="AW2357" s="311"/>
      <c r="AX2357" s="311"/>
      <c r="AY2357" s="311"/>
      <c r="AZ2357" s="311"/>
      <c r="BA2357" s="311"/>
      <c r="BB2357" s="311"/>
      <c r="BC2357" s="311"/>
      <c r="BD2357" s="311"/>
      <c r="BE2357" s="311"/>
      <c r="BF2357" s="311"/>
      <c r="BG2357" s="311"/>
      <c r="BH2357" s="311"/>
      <c r="BI2357" s="311"/>
      <c r="BJ2357" s="311"/>
      <c r="BK2357" s="311"/>
      <c r="BL2357" s="311"/>
      <c r="BM2357" s="311"/>
      <c r="BN2357" s="311"/>
      <c r="BO2357" s="311"/>
      <c r="BP2357" s="311"/>
      <c r="BQ2357" s="311"/>
      <c r="BR2357" s="311"/>
      <c r="BS2357" s="311"/>
      <c r="BT2357" s="311"/>
      <c r="BU2357" s="311"/>
      <c r="BV2357" s="311"/>
      <c r="BW2357" s="311"/>
      <c r="BX2357" s="311"/>
      <c r="BY2357" s="311"/>
      <c r="BZ2357" s="311"/>
      <c r="CA2357" s="311"/>
      <c r="CB2357" s="311"/>
      <c r="CC2357" s="311"/>
      <c r="CD2357" s="311"/>
      <c r="CE2357" s="311"/>
      <c r="CF2357" s="311"/>
      <c r="CG2357" s="311"/>
      <c r="CH2357" s="311"/>
      <c r="CI2357" s="311"/>
      <c r="CJ2357" s="311"/>
      <c r="CK2357" s="311"/>
      <c r="CL2357" s="311"/>
      <c r="CM2357" s="311"/>
      <c r="CN2357" s="311"/>
      <c r="CO2357" s="311"/>
      <c r="CP2357" s="311"/>
      <c r="CQ2357" s="311"/>
      <c r="CR2357" s="311"/>
      <c r="CS2357" s="311"/>
      <c r="CT2357" s="311"/>
      <c r="CU2357" s="311"/>
      <c r="CV2357" s="311"/>
      <c r="CW2357" s="311"/>
      <c r="CX2357" s="311"/>
      <c r="CY2357" s="311"/>
    </row>
    <row r="2358" spans="1:103" s="390" customFormat="1">
      <c r="A2358" s="324" t="s">
        <v>2347</v>
      </c>
      <c r="B2358" s="324">
        <v>744778930</v>
      </c>
      <c r="C2358" s="324">
        <v>1000</v>
      </c>
      <c r="D2358" s="324">
        <v>20</v>
      </c>
      <c r="E2358" s="395">
        <v>9.4132999999999996</v>
      </c>
      <c r="F2358" s="324">
        <v>0</v>
      </c>
      <c r="G2358" s="324">
        <v>0.18</v>
      </c>
      <c r="H2358" s="324">
        <v>0.9</v>
      </c>
      <c r="I2358" s="324">
        <v>0.2</v>
      </c>
      <c r="J2358" s="326">
        <v>40</v>
      </c>
      <c r="K2358" s="326">
        <v>125</v>
      </c>
      <c r="L2358" s="326">
        <v>1</v>
      </c>
      <c r="M2358" s="324">
        <v>7.3</v>
      </c>
      <c r="N2358" s="324">
        <v>7.3</v>
      </c>
      <c r="O2358" s="324">
        <v>3.2</v>
      </c>
      <c r="P2358" s="324">
        <v>101</v>
      </c>
      <c r="Q2358" s="324" t="s">
        <v>293</v>
      </c>
      <c r="R2358" s="324">
        <v>1</v>
      </c>
      <c r="S2358" s="324">
        <v>0</v>
      </c>
      <c r="T2358" s="324">
        <v>1000</v>
      </c>
      <c r="U2358" s="324">
        <v>0.9</v>
      </c>
      <c r="V2358" s="324">
        <v>0</v>
      </c>
      <c r="W2358" s="324">
        <v>1.7331000000000001E-7</v>
      </c>
      <c r="X2358" s="324">
        <v>639.59066197633513</v>
      </c>
      <c r="Y2358" s="324">
        <v>0.72</v>
      </c>
      <c r="Z2358" s="324">
        <v>2.1</v>
      </c>
      <c r="AA2358" s="324">
        <v>1.7331000000000001E-7</v>
      </c>
      <c r="AB2358" s="324">
        <v>639.59066197633513</v>
      </c>
      <c r="AC2358" s="324">
        <v>0.72</v>
      </c>
      <c r="AD2358" s="324">
        <v>2.1</v>
      </c>
      <c r="AE2358" s="324">
        <v>1.7331000000000001E-7</v>
      </c>
      <c r="AF2358" s="324">
        <v>639.59066197633513</v>
      </c>
      <c r="AG2358" s="324">
        <v>0.72</v>
      </c>
      <c r="AH2358" s="324">
        <v>2.1</v>
      </c>
      <c r="AI2358" s="324">
        <v>0</v>
      </c>
      <c r="AJ2358" s="324">
        <v>0</v>
      </c>
      <c r="AK2358" s="324">
        <v>0</v>
      </c>
      <c r="AL2358" s="324">
        <v>0</v>
      </c>
      <c r="AM2358" s="396">
        <v>0</v>
      </c>
      <c r="AN2358" s="324">
        <v>0</v>
      </c>
      <c r="AO2358" s="324">
        <v>1000000000</v>
      </c>
      <c r="AP2358" s="324">
        <v>0</v>
      </c>
      <c r="AQ2358" s="324">
        <v>0</v>
      </c>
      <c r="AR2358" s="324">
        <v>0</v>
      </c>
      <c r="AS2358" s="324">
        <v>744778930</v>
      </c>
      <c r="AT2358" s="324">
        <v>0</v>
      </c>
      <c r="AU2358" s="324">
        <v>0</v>
      </c>
      <c r="AV2358" s="324">
        <v>0</v>
      </c>
      <c r="AW2358" s="311"/>
      <c r="AX2358" s="311"/>
      <c r="AY2358" s="311"/>
      <c r="AZ2358" s="311"/>
      <c r="BA2358" s="311"/>
      <c r="BB2358" s="311"/>
      <c r="BC2358" s="311"/>
      <c r="BD2358" s="311"/>
      <c r="BE2358" s="311"/>
      <c r="BF2358" s="311"/>
      <c r="BG2358" s="311"/>
      <c r="BH2358" s="311"/>
      <c r="BI2358" s="311"/>
      <c r="BJ2358" s="311"/>
      <c r="BK2358" s="311"/>
      <c r="BL2358" s="311"/>
      <c r="BM2358" s="311"/>
      <c r="BN2358" s="311"/>
      <c r="BO2358" s="311"/>
      <c r="BP2358" s="311"/>
      <c r="BQ2358" s="311"/>
      <c r="BR2358" s="311"/>
      <c r="BS2358" s="311"/>
      <c r="BT2358" s="311"/>
      <c r="BU2358" s="311"/>
      <c r="BV2358" s="311"/>
      <c r="BW2358" s="311"/>
      <c r="BX2358" s="311"/>
      <c r="BY2358" s="311"/>
      <c r="BZ2358" s="311"/>
      <c r="CA2358" s="311"/>
      <c r="CB2358" s="311"/>
      <c r="CC2358" s="311"/>
      <c r="CD2358" s="311"/>
      <c r="CE2358" s="311"/>
      <c r="CF2358" s="311"/>
      <c r="CG2358" s="311"/>
      <c r="CH2358" s="311"/>
      <c r="CI2358" s="311"/>
      <c r="CJ2358" s="311"/>
      <c r="CK2358" s="311"/>
      <c r="CL2358" s="311"/>
      <c r="CM2358" s="311"/>
      <c r="CN2358" s="311"/>
      <c r="CO2358" s="311"/>
      <c r="CP2358" s="311"/>
      <c r="CQ2358" s="311"/>
      <c r="CR2358" s="311"/>
      <c r="CS2358" s="311"/>
      <c r="CT2358" s="311"/>
      <c r="CU2358" s="311"/>
      <c r="CV2358" s="311"/>
      <c r="CW2358" s="311"/>
      <c r="CX2358" s="311"/>
      <c r="CY2358" s="311"/>
    </row>
    <row r="2359" spans="1:103" s="390" customFormat="1">
      <c r="A2359" s="324" t="s">
        <v>2347</v>
      </c>
      <c r="B2359" s="324">
        <v>7447779001</v>
      </c>
      <c r="C2359" s="324">
        <v>1</v>
      </c>
      <c r="D2359" s="324">
        <v>20</v>
      </c>
      <c r="E2359" s="395">
        <v>1.1000000000000001E-2</v>
      </c>
      <c r="F2359" s="324">
        <v>0</v>
      </c>
      <c r="G2359" s="324">
        <v>9.5</v>
      </c>
      <c r="H2359" s="324">
        <v>0.9</v>
      </c>
      <c r="I2359" s="324">
        <v>5.3</v>
      </c>
      <c r="J2359" s="326">
        <v>40</v>
      </c>
      <c r="K2359" s="326">
        <v>125</v>
      </c>
      <c r="L2359" s="326">
        <v>1</v>
      </c>
      <c r="M2359" s="324">
        <v>7.3</v>
      </c>
      <c r="N2359" s="324">
        <v>7.3</v>
      </c>
      <c r="O2359" s="324">
        <v>4.5</v>
      </c>
      <c r="P2359" s="324">
        <v>101</v>
      </c>
      <c r="Q2359" s="324" t="s">
        <v>293</v>
      </c>
      <c r="R2359" s="324">
        <v>1</v>
      </c>
      <c r="S2359" s="324">
        <v>0</v>
      </c>
      <c r="T2359" s="324">
        <v>1000</v>
      </c>
      <c r="U2359" s="324">
        <v>0.94</v>
      </c>
      <c r="V2359" s="324">
        <v>0</v>
      </c>
      <c r="W2359" s="324">
        <v>2.3062500000000002E-7</v>
      </c>
      <c r="X2359" s="324">
        <v>18.066847335140018</v>
      </c>
      <c r="Y2359" s="324">
        <v>0.72</v>
      </c>
      <c r="Z2359" s="324">
        <v>2.1</v>
      </c>
      <c r="AA2359" s="324">
        <v>2.3062500000000002E-7</v>
      </c>
      <c r="AB2359" s="324">
        <v>18.066847335140018</v>
      </c>
      <c r="AC2359" s="324">
        <v>0.72</v>
      </c>
      <c r="AD2359" s="324">
        <v>2.1</v>
      </c>
      <c r="AE2359" s="324">
        <v>2.3062500000000002E-7</v>
      </c>
      <c r="AF2359" s="324">
        <v>18.066847335140018</v>
      </c>
      <c r="AG2359" s="324">
        <v>0.72</v>
      </c>
      <c r="AH2359" s="324">
        <v>2.1</v>
      </c>
      <c r="AI2359" s="324">
        <v>0</v>
      </c>
      <c r="AJ2359" s="324">
        <v>0</v>
      </c>
      <c r="AK2359" s="324">
        <v>0</v>
      </c>
      <c r="AL2359" s="324">
        <v>0</v>
      </c>
      <c r="AM2359" s="396">
        <v>0</v>
      </c>
      <c r="AN2359" s="324">
        <v>0</v>
      </c>
      <c r="AO2359" s="324">
        <v>1000000000</v>
      </c>
      <c r="AP2359" s="324">
        <v>0</v>
      </c>
      <c r="AQ2359" s="324">
        <v>0</v>
      </c>
      <c r="AR2359" s="324">
        <v>0</v>
      </c>
      <c r="AS2359" s="324">
        <v>7447779001</v>
      </c>
      <c r="AT2359" s="324">
        <v>0</v>
      </c>
      <c r="AU2359" s="324">
        <v>0</v>
      </c>
      <c r="AV2359" s="324">
        <v>0</v>
      </c>
      <c r="AW2359" s="311"/>
      <c r="AX2359" s="311"/>
      <c r="AY2359" s="311"/>
      <c r="AZ2359" s="311"/>
      <c r="BA2359" s="311"/>
      <c r="BB2359" s="311"/>
      <c r="BC2359" s="311"/>
      <c r="BD2359" s="311"/>
      <c r="BE2359" s="311"/>
      <c r="BF2359" s="311"/>
      <c r="BG2359" s="311"/>
      <c r="BH2359" s="311"/>
      <c r="BI2359" s="311"/>
      <c r="BJ2359" s="311"/>
      <c r="BK2359" s="311"/>
      <c r="BL2359" s="311"/>
      <c r="BM2359" s="311"/>
      <c r="BN2359" s="311"/>
      <c r="BO2359" s="311"/>
      <c r="BP2359" s="311"/>
      <c r="BQ2359" s="311"/>
      <c r="BR2359" s="311"/>
      <c r="BS2359" s="311"/>
      <c r="BT2359" s="311"/>
      <c r="BU2359" s="311"/>
      <c r="BV2359" s="311"/>
      <c r="BW2359" s="311"/>
      <c r="BX2359" s="311"/>
      <c r="BY2359" s="311"/>
      <c r="BZ2359" s="311"/>
      <c r="CA2359" s="311"/>
      <c r="CB2359" s="311"/>
      <c r="CC2359" s="311"/>
      <c r="CD2359" s="311"/>
      <c r="CE2359" s="311"/>
      <c r="CF2359" s="311"/>
      <c r="CG2359" s="311"/>
      <c r="CH2359" s="311"/>
      <c r="CI2359" s="311"/>
      <c r="CJ2359" s="311"/>
      <c r="CK2359" s="311"/>
      <c r="CL2359" s="311"/>
      <c r="CM2359" s="311"/>
      <c r="CN2359" s="311"/>
      <c r="CO2359" s="311"/>
      <c r="CP2359" s="311"/>
      <c r="CQ2359" s="311"/>
      <c r="CR2359" s="311"/>
      <c r="CS2359" s="311"/>
      <c r="CT2359" s="311"/>
      <c r="CU2359" s="311"/>
      <c r="CV2359" s="311"/>
      <c r="CW2359" s="311"/>
      <c r="CX2359" s="311"/>
      <c r="CY2359" s="311"/>
    </row>
    <row r="2360" spans="1:103" s="390" customFormat="1">
      <c r="A2360" s="324" t="s">
        <v>2347</v>
      </c>
      <c r="B2360" s="324">
        <v>74477790015</v>
      </c>
      <c r="C2360" s="324">
        <v>1.5</v>
      </c>
      <c r="D2360" s="324">
        <v>20</v>
      </c>
      <c r="E2360" s="395">
        <v>1.7999999999999999E-2</v>
      </c>
      <c r="F2360" s="324">
        <v>0</v>
      </c>
      <c r="G2360" s="324">
        <v>7.3</v>
      </c>
      <c r="H2360" s="324">
        <v>0.9</v>
      </c>
      <c r="I2360" s="324">
        <v>4.3</v>
      </c>
      <c r="J2360" s="326">
        <v>40</v>
      </c>
      <c r="K2360" s="326">
        <v>125</v>
      </c>
      <c r="L2360" s="326">
        <v>1</v>
      </c>
      <c r="M2360" s="324">
        <v>7.3</v>
      </c>
      <c r="N2360" s="324">
        <v>7.3</v>
      </c>
      <c r="O2360" s="324">
        <v>4.5</v>
      </c>
      <c r="P2360" s="324">
        <v>101</v>
      </c>
      <c r="Q2360" s="324" t="s">
        <v>293</v>
      </c>
      <c r="R2360" s="324">
        <v>1</v>
      </c>
      <c r="S2360" s="324">
        <v>0</v>
      </c>
      <c r="T2360" s="324">
        <v>1000</v>
      </c>
      <c r="U2360" s="324">
        <v>0.94</v>
      </c>
      <c r="V2360" s="324">
        <v>0</v>
      </c>
      <c r="W2360" s="324">
        <v>2.3062500000000002E-7</v>
      </c>
      <c r="X2360" s="324">
        <v>18.761726078799249</v>
      </c>
      <c r="Y2360" s="324">
        <v>0.72</v>
      </c>
      <c r="Z2360" s="324">
        <v>2.1</v>
      </c>
      <c r="AA2360" s="324">
        <v>2.3062500000000002E-7</v>
      </c>
      <c r="AB2360" s="324">
        <v>18.761726078799249</v>
      </c>
      <c r="AC2360" s="324">
        <v>0.72</v>
      </c>
      <c r="AD2360" s="324">
        <v>2.1</v>
      </c>
      <c r="AE2360" s="324">
        <v>2.3062500000000002E-7</v>
      </c>
      <c r="AF2360" s="324">
        <v>18.761726078799249</v>
      </c>
      <c r="AG2360" s="324">
        <v>0.72</v>
      </c>
      <c r="AH2360" s="324">
        <v>2.1</v>
      </c>
      <c r="AI2360" s="324">
        <v>0</v>
      </c>
      <c r="AJ2360" s="324">
        <v>0</v>
      </c>
      <c r="AK2360" s="324">
        <v>0</v>
      </c>
      <c r="AL2360" s="324">
        <v>0</v>
      </c>
      <c r="AM2360" s="396">
        <v>0</v>
      </c>
      <c r="AN2360" s="324">
        <v>0</v>
      </c>
      <c r="AO2360" s="324">
        <v>1000000000</v>
      </c>
      <c r="AP2360" s="324">
        <v>0</v>
      </c>
      <c r="AQ2360" s="324">
        <v>0</v>
      </c>
      <c r="AR2360" s="324">
        <v>0</v>
      </c>
      <c r="AS2360" s="324">
        <v>74477790015</v>
      </c>
      <c r="AT2360" s="324">
        <v>0</v>
      </c>
      <c r="AU2360" s="324">
        <v>0</v>
      </c>
      <c r="AV2360" s="324">
        <v>0</v>
      </c>
      <c r="AW2360" s="311"/>
      <c r="AX2360" s="311"/>
      <c r="AY2360" s="311"/>
      <c r="AZ2360" s="311"/>
      <c r="BA2360" s="311"/>
      <c r="BB2360" s="311"/>
      <c r="BC2360" s="311"/>
      <c r="BD2360" s="311"/>
      <c r="BE2360" s="311"/>
      <c r="BF2360" s="311"/>
      <c r="BG2360" s="311"/>
      <c r="BH2360" s="311"/>
      <c r="BI2360" s="311"/>
      <c r="BJ2360" s="311"/>
      <c r="BK2360" s="311"/>
      <c r="BL2360" s="311"/>
      <c r="BM2360" s="311"/>
      <c r="BN2360" s="311"/>
      <c r="BO2360" s="311"/>
      <c r="BP2360" s="311"/>
      <c r="BQ2360" s="311"/>
      <c r="BR2360" s="311"/>
      <c r="BS2360" s="311"/>
      <c r="BT2360" s="311"/>
      <c r="BU2360" s="311"/>
      <c r="BV2360" s="311"/>
      <c r="BW2360" s="311"/>
      <c r="BX2360" s="311"/>
      <c r="BY2360" s="311"/>
      <c r="BZ2360" s="311"/>
      <c r="CA2360" s="311"/>
      <c r="CB2360" s="311"/>
      <c r="CC2360" s="311"/>
      <c r="CD2360" s="311"/>
      <c r="CE2360" s="311"/>
      <c r="CF2360" s="311"/>
      <c r="CG2360" s="311"/>
      <c r="CH2360" s="311"/>
      <c r="CI2360" s="311"/>
      <c r="CJ2360" s="311"/>
      <c r="CK2360" s="311"/>
      <c r="CL2360" s="311"/>
      <c r="CM2360" s="311"/>
      <c r="CN2360" s="311"/>
      <c r="CO2360" s="311"/>
      <c r="CP2360" s="311"/>
      <c r="CQ2360" s="311"/>
      <c r="CR2360" s="311"/>
      <c r="CS2360" s="311"/>
      <c r="CT2360" s="311"/>
      <c r="CU2360" s="311"/>
      <c r="CV2360" s="311"/>
      <c r="CW2360" s="311"/>
      <c r="CX2360" s="311"/>
      <c r="CY2360" s="311"/>
    </row>
    <row r="2361" spans="1:103" s="390" customFormat="1">
      <c r="A2361" s="324" t="s">
        <v>2347</v>
      </c>
      <c r="B2361" s="324">
        <v>7447779002</v>
      </c>
      <c r="C2361" s="324">
        <v>2.2000000000000002</v>
      </c>
      <c r="D2361" s="324">
        <v>20</v>
      </c>
      <c r="E2361" s="395">
        <v>0.02</v>
      </c>
      <c r="F2361" s="324">
        <v>0</v>
      </c>
      <c r="G2361" s="324">
        <v>6</v>
      </c>
      <c r="H2361" s="324">
        <v>0.9</v>
      </c>
      <c r="I2361" s="324">
        <v>4.2</v>
      </c>
      <c r="J2361" s="326">
        <v>40</v>
      </c>
      <c r="K2361" s="326">
        <v>125</v>
      </c>
      <c r="L2361" s="326">
        <v>1</v>
      </c>
      <c r="M2361" s="324">
        <v>7.3</v>
      </c>
      <c r="N2361" s="324">
        <v>7.3</v>
      </c>
      <c r="O2361" s="324">
        <v>4.5</v>
      </c>
      <c r="P2361" s="324">
        <v>101</v>
      </c>
      <c r="Q2361" s="324" t="s">
        <v>293</v>
      </c>
      <c r="R2361" s="324">
        <v>1</v>
      </c>
      <c r="S2361" s="324">
        <v>0</v>
      </c>
      <c r="T2361" s="324">
        <v>1000</v>
      </c>
      <c r="U2361" s="324">
        <v>0.94</v>
      </c>
      <c r="V2361" s="324">
        <v>0</v>
      </c>
      <c r="W2361" s="324">
        <v>2.3062500000000002E-7</v>
      </c>
      <c r="X2361" s="324">
        <v>23.848238482384826</v>
      </c>
      <c r="Y2361" s="324">
        <v>0.72</v>
      </c>
      <c r="Z2361" s="324">
        <v>2.1</v>
      </c>
      <c r="AA2361" s="324">
        <v>2.3062500000000002E-7</v>
      </c>
      <c r="AB2361" s="324">
        <v>23.848238482384826</v>
      </c>
      <c r="AC2361" s="324">
        <v>0.72</v>
      </c>
      <c r="AD2361" s="324">
        <v>2.1</v>
      </c>
      <c r="AE2361" s="324">
        <v>2.3062500000000002E-7</v>
      </c>
      <c r="AF2361" s="324">
        <v>23.848238482384826</v>
      </c>
      <c r="AG2361" s="324">
        <v>0.72</v>
      </c>
      <c r="AH2361" s="324">
        <v>2.1</v>
      </c>
      <c r="AI2361" s="324">
        <v>0</v>
      </c>
      <c r="AJ2361" s="324">
        <v>0</v>
      </c>
      <c r="AK2361" s="324">
        <v>0</v>
      </c>
      <c r="AL2361" s="324">
        <v>0</v>
      </c>
      <c r="AM2361" s="396">
        <v>0</v>
      </c>
      <c r="AN2361" s="324">
        <v>0</v>
      </c>
      <c r="AO2361" s="324">
        <v>1000000000</v>
      </c>
      <c r="AP2361" s="324">
        <v>0</v>
      </c>
      <c r="AQ2361" s="324">
        <v>0</v>
      </c>
      <c r="AR2361" s="324">
        <v>0</v>
      </c>
      <c r="AS2361" s="324">
        <v>7447779002</v>
      </c>
      <c r="AT2361" s="324">
        <v>0</v>
      </c>
      <c r="AU2361" s="324">
        <v>0</v>
      </c>
      <c r="AV2361" s="324">
        <v>0</v>
      </c>
      <c r="AW2361" s="311"/>
      <c r="AX2361" s="311"/>
      <c r="AY2361" s="311"/>
      <c r="AZ2361" s="311"/>
      <c r="BA2361" s="311"/>
      <c r="BB2361" s="311"/>
      <c r="BC2361" s="311"/>
      <c r="BD2361" s="311"/>
      <c r="BE2361" s="311"/>
      <c r="BF2361" s="311"/>
      <c r="BG2361" s="311"/>
      <c r="BH2361" s="311"/>
      <c r="BI2361" s="311"/>
      <c r="BJ2361" s="311"/>
      <c r="BK2361" s="311"/>
      <c r="BL2361" s="311"/>
      <c r="BM2361" s="311"/>
      <c r="BN2361" s="311"/>
      <c r="BO2361" s="311"/>
      <c r="BP2361" s="311"/>
      <c r="BQ2361" s="311"/>
      <c r="BR2361" s="311"/>
      <c r="BS2361" s="311"/>
      <c r="BT2361" s="311"/>
      <c r="BU2361" s="311"/>
      <c r="BV2361" s="311"/>
      <c r="BW2361" s="311"/>
      <c r="BX2361" s="311"/>
      <c r="BY2361" s="311"/>
      <c r="BZ2361" s="311"/>
      <c r="CA2361" s="311"/>
      <c r="CB2361" s="311"/>
      <c r="CC2361" s="311"/>
      <c r="CD2361" s="311"/>
      <c r="CE2361" s="311"/>
      <c r="CF2361" s="311"/>
      <c r="CG2361" s="311"/>
      <c r="CH2361" s="311"/>
      <c r="CI2361" s="311"/>
      <c r="CJ2361" s="311"/>
      <c r="CK2361" s="311"/>
      <c r="CL2361" s="311"/>
      <c r="CM2361" s="311"/>
      <c r="CN2361" s="311"/>
      <c r="CO2361" s="311"/>
      <c r="CP2361" s="311"/>
      <c r="CQ2361" s="311"/>
      <c r="CR2361" s="311"/>
      <c r="CS2361" s="311"/>
      <c r="CT2361" s="311"/>
      <c r="CU2361" s="311"/>
      <c r="CV2361" s="311"/>
      <c r="CW2361" s="311"/>
      <c r="CX2361" s="311"/>
      <c r="CY2361" s="311"/>
    </row>
    <row r="2362" spans="1:103" s="390" customFormat="1">
      <c r="A2362" s="324" t="s">
        <v>2347</v>
      </c>
      <c r="B2362" s="324">
        <v>7447779003</v>
      </c>
      <c r="C2362" s="324">
        <v>3.3</v>
      </c>
      <c r="D2362" s="324">
        <v>20</v>
      </c>
      <c r="E2362" s="395">
        <v>2.9899999999999996E-2</v>
      </c>
      <c r="F2362" s="324">
        <v>0</v>
      </c>
      <c r="G2362" s="324">
        <v>4.5</v>
      </c>
      <c r="H2362" s="324">
        <v>0.9</v>
      </c>
      <c r="I2362" s="324">
        <v>3.3</v>
      </c>
      <c r="J2362" s="326">
        <v>40</v>
      </c>
      <c r="K2362" s="326">
        <v>125</v>
      </c>
      <c r="L2362" s="326">
        <v>1</v>
      </c>
      <c r="M2362" s="324">
        <v>7.3</v>
      </c>
      <c r="N2362" s="324">
        <v>7.3</v>
      </c>
      <c r="O2362" s="324">
        <v>4.5</v>
      </c>
      <c r="P2362" s="324">
        <v>101</v>
      </c>
      <c r="Q2362" s="324" t="s">
        <v>293</v>
      </c>
      <c r="R2362" s="324">
        <v>1</v>
      </c>
      <c r="S2362" s="324">
        <v>0</v>
      </c>
      <c r="T2362" s="324">
        <v>1000</v>
      </c>
      <c r="U2362" s="324">
        <v>0.94</v>
      </c>
      <c r="V2362" s="324">
        <v>0</v>
      </c>
      <c r="W2362" s="324">
        <v>2.3062500000000002E-7</v>
      </c>
      <c r="X2362" s="324">
        <v>31.563845050215207</v>
      </c>
      <c r="Y2362" s="324">
        <v>0.72</v>
      </c>
      <c r="Z2362" s="324">
        <v>2.1</v>
      </c>
      <c r="AA2362" s="324">
        <v>2.3062500000000002E-7</v>
      </c>
      <c r="AB2362" s="324">
        <v>31.563845050215207</v>
      </c>
      <c r="AC2362" s="324">
        <v>0.72</v>
      </c>
      <c r="AD2362" s="324">
        <v>2.1</v>
      </c>
      <c r="AE2362" s="324">
        <v>2.3062500000000002E-7</v>
      </c>
      <c r="AF2362" s="324">
        <v>31.563845050215207</v>
      </c>
      <c r="AG2362" s="324">
        <v>0.72</v>
      </c>
      <c r="AH2362" s="324">
        <v>2.1</v>
      </c>
      <c r="AI2362" s="324">
        <v>0</v>
      </c>
      <c r="AJ2362" s="324">
        <v>0</v>
      </c>
      <c r="AK2362" s="324">
        <v>0</v>
      </c>
      <c r="AL2362" s="324">
        <v>0</v>
      </c>
      <c r="AM2362" s="396">
        <v>0</v>
      </c>
      <c r="AN2362" s="324">
        <v>0</v>
      </c>
      <c r="AO2362" s="324">
        <v>1000000000</v>
      </c>
      <c r="AP2362" s="324">
        <v>0</v>
      </c>
      <c r="AQ2362" s="324">
        <v>0</v>
      </c>
      <c r="AR2362" s="324">
        <v>0</v>
      </c>
      <c r="AS2362" s="324">
        <v>7447779003</v>
      </c>
      <c r="AT2362" s="324">
        <v>0</v>
      </c>
      <c r="AU2362" s="324">
        <v>0</v>
      </c>
      <c r="AV2362" s="324">
        <v>0</v>
      </c>
      <c r="AW2362" s="311"/>
      <c r="AX2362" s="311"/>
      <c r="AY2362" s="311"/>
      <c r="AZ2362" s="311"/>
      <c r="BA2362" s="311"/>
      <c r="BB2362" s="311"/>
      <c r="BC2362" s="311"/>
      <c r="BD2362" s="311"/>
      <c r="BE2362" s="311"/>
      <c r="BF2362" s="311"/>
      <c r="BG2362" s="311"/>
      <c r="BH2362" s="311"/>
      <c r="BI2362" s="311"/>
      <c r="BJ2362" s="311"/>
      <c r="BK2362" s="311"/>
      <c r="BL2362" s="311"/>
      <c r="BM2362" s="311"/>
      <c r="BN2362" s="311"/>
      <c r="BO2362" s="311"/>
      <c r="BP2362" s="311"/>
      <c r="BQ2362" s="311"/>
      <c r="BR2362" s="311"/>
      <c r="BS2362" s="311"/>
      <c r="BT2362" s="311"/>
      <c r="BU2362" s="311"/>
      <c r="BV2362" s="311"/>
      <c r="BW2362" s="311"/>
      <c r="BX2362" s="311"/>
      <c r="BY2362" s="311"/>
      <c r="BZ2362" s="311"/>
      <c r="CA2362" s="311"/>
      <c r="CB2362" s="311"/>
      <c r="CC2362" s="311"/>
      <c r="CD2362" s="311"/>
      <c r="CE2362" s="311"/>
      <c r="CF2362" s="311"/>
      <c r="CG2362" s="311"/>
      <c r="CH2362" s="311"/>
      <c r="CI2362" s="311"/>
      <c r="CJ2362" s="311"/>
      <c r="CK2362" s="311"/>
      <c r="CL2362" s="311"/>
      <c r="CM2362" s="311"/>
      <c r="CN2362" s="311"/>
      <c r="CO2362" s="311"/>
      <c r="CP2362" s="311"/>
      <c r="CQ2362" s="311"/>
      <c r="CR2362" s="311"/>
      <c r="CS2362" s="311"/>
      <c r="CT2362" s="311"/>
      <c r="CU2362" s="311"/>
      <c r="CV2362" s="311"/>
      <c r="CW2362" s="311"/>
      <c r="CX2362" s="311"/>
      <c r="CY2362" s="311"/>
    </row>
    <row r="2363" spans="1:103" s="390" customFormat="1">
      <c r="A2363" s="324" t="s">
        <v>2347</v>
      </c>
      <c r="B2363" s="324">
        <v>7447779004</v>
      </c>
      <c r="C2363" s="324">
        <v>4.7</v>
      </c>
      <c r="D2363" s="324">
        <v>20</v>
      </c>
      <c r="E2363" s="395">
        <v>3.1920000000000004E-2</v>
      </c>
      <c r="F2363" s="324">
        <v>0</v>
      </c>
      <c r="G2363" s="324">
        <v>4.4000000000000004</v>
      </c>
      <c r="H2363" s="324">
        <v>0.9</v>
      </c>
      <c r="I2363" s="324">
        <v>3.16</v>
      </c>
      <c r="J2363" s="326">
        <v>40</v>
      </c>
      <c r="K2363" s="326">
        <v>125</v>
      </c>
      <c r="L2363" s="326">
        <v>1</v>
      </c>
      <c r="M2363" s="324">
        <v>7.3</v>
      </c>
      <c r="N2363" s="324">
        <v>7.3</v>
      </c>
      <c r="O2363" s="324">
        <v>4.5</v>
      </c>
      <c r="P2363" s="324">
        <v>101</v>
      </c>
      <c r="Q2363" s="324" t="s">
        <v>293</v>
      </c>
      <c r="R2363" s="324">
        <v>1</v>
      </c>
      <c r="S2363" s="324">
        <v>0</v>
      </c>
      <c r="T2363" s="324">
        <v>1000</v>
      </c>
      <c r="U2363" s="324">
        <v>0.94</v>
      </c>
      <c r="V2363" s="324">
        <v>0</v>
      </c>
      <c r="W2363" s="324">
        <v>2.3062500000000002E-7</v>
      </c>
      <c r="X2363" s="324">
        <v>33.227288794627079</v>
      </c>
      <c r="Y2363" s="324">
        <v>0.72</v>
      </c>
      <c r="Z2363" s="324">
        <v>2.1</v>
      </c>
      <c r="AA2363" s="324">
        <v>2.3062500000000002E-7</v>
      </c>
      <c r="AB2363" s="324">
        <v>33.227288794627079</v>
      </c>
      <c r="AC2363" s="324">
        <v>0.72</v>
      </c>
      <c r="AD2363" s="324">
        <v>2.1</v>
      </c>
      <c r="AE2363" s="324">
        <v>2.3062500000000002E-7</v>
      </c>
      <c r="AF2363" s="324">
        <v>33.227288794627079</v>
      </c>
      <c r="AG2363" s="324">
        <v>0.72</v>
      </c>
      <c r="AH2363" s="324">
        <v>2.1</v>
      </c>
      <c r="AI2363" s="324">
        <v>0</v>
      </c>
      <c r="AJ2363" s="324">
        <v>0</v>
      </c>
      <c r="AK2363" s="324">
        <v>0</v>
      </c>
      <c r="AL2363" s="324">
        <v>0</v>
      </c>
      <c r="AM2363" s="396">
        <v>0</v>
      </c>
      <c r="AN2363" s="324">
        <v>0</v>
      </c>
      <c r="AO2363" s="324">
        <v>1000000000</v>
      </c>
      <c r="AP2363" s="324">
        <v>0</v>
      </c>
      <c r="AQ2363" s="324">
        <v>0</v>
      </c>
      <c r="AR2363" s="324">
        <v>0</v>
      </c>
      <c r="AS2363" s="324">
        <v>7447779004</v>
      </c>
      <c r="AT2363" s="324">
        <v>0</v>
      </c>
      <c r="AU2363" s="324">
        <v>0</v>
      </c>
      <c r="AV2363" s="324">
        <v>0</v>
      </c>
      <c r="AW2363" s="311"/>
      <c r="AX2363" s="311"/>
      <c r="AY2363" s="311"/>
      <c r="AZ2363" s="311"/>
      <c r="BA2363" s="311"/>
      <c r="BB2363" s="311"/>
      <c r="BC2363" s="311"/>
      <c r="BD2363" s="311"/>
      <c r="BE2363" s="311"/>
      <c r="BF2363" s="311"/>
      <c r="BG2363" s="311"/>
      <c r="BH2363" s="311"/>
      <c r="BI2363" s="311"/>
      <c r="BJ2363" s="311"/>
      <c r="BK2363" s="311"/>
      <c r="BL2363" s="311"/>
      <c r="BM2363" s="311"/>
      <c r="BN2363" s="311"/>
      <c r="BO2363" s="311"/>
      <c r="BP2363" s="311"/>
      <c r="BQ2363" s="311"/>
      <c r="BR2363" s="311"/>
      <c r="BS2363" s="311"/>
      <c r="BT2363" s="311"/>
      <c r="BU2363" s="311"/>
      <c r="BV2363" s="311"/>
      <c r="BW2363" s="311"/>
      <c r="BX2363" s="311"/>
      <c r="BY2363" s="311"/>
      <c r="BZ2363" s="311"/>
      <c r="CA2363" s="311"/>
      <c r="CB2363" s="311"/>
      <c r="CC2363" s="311"/>
      <c r="CD2363" s="311"/>
      <c r="CE2363" s="311"/>
      <c r="CF2363" s="311"/>
      <c r="CG2363" s="311"/>
      <c r="CH2363" s="311"/>
      <c r="CI2363" s="311"/>
      <c r="CJ2363" s="311"/>
      <c r="CK2363" s="311"/>
      <c r="CL2363" s="311"/>
      <c r="CM2363" s="311"/>
      <c r="CN2363" s="311"/>
      <c r="CO2363" s="311"/>
      <c r="CP2363" s="311"/>
      <c r="CQ2363" s="311"/>
      <c r="CR2363" s="311"/>
      <c r="CS2363" s="311"/>
      <c r="CT2363" s="311"/>
      <c r="CU2363" s="311"/>
      <c r="CV2363" s="311"/>
      <c r="CW2363" s="311"/>
      <c r="CX2363" s="311"/>
      <c r="CY2363" s="311"/>
    </row>
    <row r="2364" spans="1:103" s="390" customFormat="1">
      <c r="A2364" s="324" t="s">
        <v>2347</v>
      </c>
      <c r="B2364" s="324">
        <v>7447779006</v>
      </c>
      <c r="C2364" s="324">
        <v>6.8</v>
      </c>
      <c r="D2364" s="324">
        <v>20</v>
      </c>
      <c r="E2364" s="395">
        <v>3.4980000000000004E-2</v>
      </c>
      <c r="F2364" s="324">
        <v>0</v>
      </c>
      <c r="G2364" s="324">
        <v>3.3</v>
      </c>
      <c r="H2364" s="324">
        <v>0.9</v>
      </c>
      <c r="I2364" s="324">
        <v>2.91</v>
      </c>
      <c r="J2364" s="326">
        <v>40</v>
      </c>
      <c r="K2364" s="326">
        <v>125</v>
      </c>
      <c r="L2364" s="326">
        <v>1</v>
      </c>
      <c r="M2364" s="324">
        <v>7.3</v>
      </c>
      <c r="N2364" s="324">
        <v>7.3</v>
      </c>
      <c r="O2364" s="324">
        <v>4.5</v>
      </c>
      <c r="P2364" s="324">
        <v>101</v>
      </c>
      <c r="Q2364" s="324" t="s">
        <v>293</v>
      </c>
      <c r="R2364" s="324">
        <v>1</v>
      </c>
      <c r="S2364" s="324">
        <v>0</v>
      </c>
      <c r="T2364" s="324">
        <v>1000</v>
      </c>
      <c r="U2364" s="324">
        <v>0.94</v>
      </c>
      <c r="V2364" s="324">
        <v>0</v>
      </c>
      <c r="W2364" s="324">
        <v>2.3062500000000002E-7</v>
      </c>
      <c r="X2364" s="324">
        <v>40.951520626317375</v>
      </c>
      <c r="Y2364" s="324">
        <v>0.72</v>
      </c>
      <c r="Z2364" s="324">
        <v>2.1</v>
      </c>
      <c r="AA2364" s="324">
        <v>2.3062500000000002E-7</v>
      </c>
      <c r="AB2364" s="324">
        <v>40.951520626317375</v>
      </c>
      <c r="AC2364" s="324">
        <v>0.72</v>
      </c>
      <c r="AD2364" s="324">
        <v>2.1</v>
      </c>
      <c r="AE2364" s="324">
        <v>2.3062500000000002E-7</v>
      </c>
      <c r="AF2364" s="324">
        <v>40.951520626317375</v>
      </c>
      <c r="AG2364" s="324">
        <v>0.72</v>
      </c>
      <c r="AH2364" s="324">
        <v>2.1</v>
      </c>
      <c r="AI2364" s="324">
        <v>0</v>
      </c>
      <c r="AJ2364" s="324">
        <v>0</v>
      </c>
      <c r="AK2364" s="324">
        <v>0</v>
      </c>
      <c r="AL2364" s="324">
        <v>0</v>
      </c>
      <c r="AM2364" s="396">
        <v>0</v>
      </c>
      <c r="AN2364" s="324">
        <v>0</v>
      </c>
      <c r="AO2364" s="324">
        <v>1000000000</v>
      </c>
      <c r="AP2364" s="324">
        <v>0</v>
      </c>
      <c r="AQ2364" s="324">
        <v>0</v>
      </c>
      <c r="AR2364" s="324">
        <v>0</v>
      </c>
      <c r="AS2364" s="324">
        <v>7447779006</v>
      </c>
      <c r="AT2364" s="324">
        <v>0</v>
      </c>
      <c r="AU2364" s="324">
        <v>0</v>
      </c>
      <c r="AV2364" s="324">
        <v>0</v>
      </c>
      <c r="AW2364" s="311"/>
      <c r="AX2364" s="311"/>
      <c r="AY2364" s="311"/>
      <c r="AZ2364" s="311"/>
      <c r="BA2364" s="311"/>
      <c r="BB2364" s="311"/>
      <c r="BC2364" s="311"/>
      <c r="BD2364" s="311"/>
      <c r="BE2364" s="311"/>
      <c r="BF2364" s="311"/>
      <c r="BG2364" s="311"/>
      <c r="BH2364" s="311"/>
      <c r="BI2364" s="311"/>
      <c r="BJ2364" s="311"/>
      <c r="BK2364" s="311"/>
      <c r="BL2364" s="311"/>
      <c r="BM2364" s="311"/>
      <c r="BN2364" s="311"/>
      <c r="BO2364" s="311"/>
      <c r="BP2364" s="311"/>
      <c r="BQ2364" s="311"/>
      <c r="BR2364" s="311"/>
      <c r="BS2364" s="311"/>
      <c r="BT2364" s="311"/>
      <c r="BU2364" s="311"/>
      <c r="BV2364" s="311"/>
      <c r="BW2364" s="311"/>
      <c r="BX2364" s="311"/>
      <c r="BY2364" s="311"/>
      <c r="BZ2364" s="311"/>
      <c r="CA2364" s="311"/>
      <c r="CB2364" s="311"/>
      <c r="CC2364" s="311"/>
      <c r="CD2364" s="311"/>
      <c r="CE2364" s="311"/>
      <c r="CF2364" s="311"/>
      <c r="CG2364" s="311"/>
      <c r="CH2364" s="311"/>
      <c r="CI2364" s="311"/>
      <c r="CJ2364" s="311"/>
      <c r="CK2364" s="311"/>
      <c r="CL2364" s="311"/>
      <c r="CM2364" s="311"/>
      <c r="CN2364" s="311"/>
      <c r="CO2364" s="311"/>
      <c r="CP2364" s="311"/>
      <c r="CQ2364" s="311"/>
      <c r="CR2364" s="311"/>
      <c r="CS2364" s="311"/>
      <c r="CT2364" s="311"/>
      <c r="CU2364" s="311"/>
      <c r="CV2364" s="311"/>
      <c r="CW2364" s="311"/>
      <c r="CX2364" s="311"/>
      <c r="CY2364" s="311"/>
    </row>
    <row r="2365" spans="1:103" s="390" customFormat="1">
      <c r="A2365" s="324" t="s">
        <v>2347</v>
      </c>
      <c r="B2365" s="324">
        <v>744777910</v>
      </c>
      <c r="C2365" s="324">
        <v>10</v>
      </c>
      <c r="D2365" s="324">
        <v>20</v>
      </c>
      <c r="E2365" s="395">
        <v>4.9050000000000003E-2</v>
      </c>
      <c r="F2365" s="324">
        <v>0</v>
      </c>
      <c r="G2365" s="324">
        <v>2.6</v>
      </c>
      <c r="H2365" s="324">
        <v>0.9</v>
      </c>
      <c r="I2365" s="324">
        <v>2</v>
      </c>
      <c r="J2365" s="326">
        <v>40</v>
      </c>
      <c r="K2365" s="326">
        <v>125</v>
      </c>
      <c r="L2365" s="326">
        <v>1</v>
      </c>
      <c r="M2365" s="324">
        <v>7.3</v>
      </c>
      <c r="N2365" s="324">
        <v>7.3</v>
      </c>
      <c r="O2365" s="324">
        <v>4.5</v>
      </c>
      <c r="P2365" s="324">
        <v>101</v>
      </c>
      <c r="Q2365" s="324" t="s">
        <v>293</v>
      </c>
      <c r="R2365" s="324">
        <v>1</v>
      </c>
      <c r="S2365" s="324">
        <v>0</v>
      </c>
      <c r="T2365" s="324">
        <v>1000</v>
      </c>
      <c r="U2365" s="324">
        <v>0.94</v>
      </c>
      <c r="V2365" s="324">
        <v>0</v>
      </c>
      <c r="W2365" s="324">
        <v>2.3062500000000002E-7</v>
      </c>
      <c r="X2365" s="324">
        <v>52.452137424600053</v>
      </c>
      <c r="Y2365" s="324">
        <v>0.72</v>
      </c>
      <c r="Z2365" s="324">
        <v>2.1</v>
      </c>
      <c r="AA2365" s="324">
        <v>2.3062500000000002E-7</v>
      </c>
      <c r="AB2365" s="324">
        <v>52.452137424600053</v>
      </c>
      <c r="AC2365" s="324">
        <v>0.72</v>
      </c>
      <c r="AD2365" s="324">
        <v>2.1</v>
      </c>
      <c r="AE2365" s="324">
        <v>2.3062500000000002E-7</v>
      </c>
      <c r="AF2365" s="324">
        <v>52.452137424600053</v>
      </c>
      <c r="AG2365" s="324">
        <v>0.72</v>
      </c>
      <c r="AH2365" s="324">
        <v>2.1</v>
      </c>
      <c r="AI2365" s="324">
        <v>0</v>
      </c>
      <c r="AJ2365" s="324">
        <v>0</v>
      </c>
      <c r="AK2365" s="324">
        <v>0</v>
      </c>
      <c r="AL2365" s="324">
        <v>0</v>
      </c>
      <c r="AM2365" s="396">
        <v>0</v>
      </c>
      <c r="AN2365" s="324">
        <v>0</v>
      </c>
      <c r="AO2365" s="324">
        <v>1000000000</v>
      </c>
      <c r="AP2365" s="324">
        <v>0</v>
      </c>
      <c r="AQ2365" s="324">
        <v>0</v>
      </c>
      <c r="AR2365" s="324">
        <v>0</v>
      </c>
      <c r="AS2365" s="324">
        <v>744777910</v>
      </c>
      <c r="AT2365" s="324">
        <v>0</v>
      </c>
      <c r="AU2365" s="324">
        <v>0</v>
      </c>
      <c r="AV2365" s="324">
        <v>0</v>
      </c>
      <c r="AW2365" s="311"/>
      <c r="AX2365" s="311"/>
      <c r="AY2365" s="311"/>
      <c r="AZ2365" s="311"/>
      <c r="BA2365" s="311"/>
      <c r="BB2365" s="311"/>
      <c r="BC2365" s="311"/>
      <c r="BD2365" s="311"/>
      <c r="BE2365" s="311"/>
      <c r="BF2365" s="311"/>
      <c r="BG2365" s="311"/>
      <c r="BH2365" s="311"/>
      <c r="BI2365" s="311"/>
      <c r="BJ2365" s="311"/>
      <c r="BK2365" s="311"/>
      <c r="BL2365" s="311"/>
      <c r="BM2365" s="311"/>
      <c r="BN2365" s="311"/>
      <c r="BO2365" s="311"/>
      <c r="BP2365" s="311"/>
      <c r="BQ2365" s="311"/>
      <c r="BR2365" s="311"/>
      <c r="BS2365" s="311"/>
      <c r="BT2365" s="311"/>
      <c r="BU2365" s="311"/>
      <c r="BV2365" s="311"/>
      <c r="BW2365" s="311"/>
      <c r="BX2365" s="311"/>
      <c r="BY2365" s="311"/>
      <c r="BZ2365" s="311"/>
      <c r="CA2365" s="311"/>
      <c r="CB2365" s="311"/>
      <c r="CC2365" s="311"/>
      <c r="CD2365" s="311"/>
      <c r="CE2365" s="311"/>
      <c r="CF2365" s="311"/>
      <c r="CG2365" s="311"/>
      <c r="CH2365" s="311"/>
      <c r="CI2365" s="311"/>
      <c r="CJ2365" s="311"/>
      <c r="CK2365" s="311"/>
      <c r="CL2365" s="311"/>
      <c r="CM2365" s="311"/>
      <c r="CN2365" s="311"/>
      <c r="CO2365" s="311"/>
      <c r="CP2365" s="311"/>
      <c r="CQ2365" s="311"/>
      <c r="CR2365" s="311"/>
      <c r="CS2365" s="311"/>
      <c r="CT2365" s="311"/>
      <c r="CU2365" s="311"/>
      <c r="CV2365" s="311"/>
      <c r="CW2365" s="311"/>
      <c r="CX2365" s="311"/>
      <c r="CY2365" s="311"/>
    </row>
    <row r="2366" spans="1:103" s="390" customFormat="1">
      <c r="A2366" s="324" t="s">
        <v>2347</v>
      </c>
      <c r="B2366" s="324">
        <v>7447779112</v>
      </c>
      <c r="C2366" s="324">
        <v>12</v>
      </c>
      <c r="D2366" s="324">
        <v>20</v>
      </c>
      <c r="E2366" s="395">
        <v>5.7999999999999996E-2</v>
      </c>
      <c r="F2366" s="324">
        <v>0</v>
      </c>
      <c r="G2366" s="324">
        <v>2.4</v>
      </c>
      <c r="H2366" s="324">
        <v>0.9</v>
      </c>
      <c r="I2366" s="324">
        <v>1.82</v>
      </c>
      <c r="J2366" s="326">
        <v>40</v>
      </c>
      <c r="K2366" s="326">
        <v>125</v>
      </c>
      <c r="L2366" s="326">
        <v>1</v>
      </c>
      <c r="M2366" s="324">
        <v>7.3</v>
      </c>
      <c r="N2366" s="324">
        <v>7.3</v>
      </c>
      <c r="O2366" s="324">
        <v>4.5</v>
      </c>
      <c r="P2366" s="324">
        <v>101</v>
      </c>
      <c r="Q2366" s="324" t="s">
        <v>293</v>
      </c>
      <c r="R2366" s="324">
        <v>1</v>
      </c>
      <c r="S2366" s="324">
        <v>0</v>
      </c>
      <c r="T2366" s="324">
        <v>1000</v>
      </c>
      <c r="U2366" s="324">
        <v>0.94</v>
      </c>
      <c r="V2366" s="324">
        <v>0</v>
      </c>
      <c r="W2366" s="324">
        <v>2.3062500000000002E-7</v>
      </c>
      <c r="X2366" s="324">
        <v>55.749128919860631</v>
      </c>
      <c r="Y2366" s="324">
        <v>0.72</v>
      </c>
      <c r="Z2366" s="324">
        <v>2.1</v>
      </c>
      <c r="AA2366" s="324">
        <v>2.3062500000000002E-7</v>
      </c>
      <c r="AB2366" s="324">
        <v>55.749128919860631</v>
      </c>
      <c r="AC2366" s="324">
        <v>0.72</v>
      </c>
      <c r="AD2366" s="324">
        <v>2.1</v>
      </c>
      <c r="AE2366" s="324">
        <v>2.3062500000000002E-7</v>
      </c>
      <c r="AF2366" s="324">
        <v>55.749128919860631</v>
      </c>
      <c r="AG2366" s="324">
        <v>0.72</v>
      </c>
      <c r="AH2366" s="324">
        <v>2.1</v>
      </c>
      <c r="AI2366" s="324">
        <v>0</v>
      </c>
      <c r="AJ2366" s="324">
        <v>0</v>
      </c>
      <c r="AK2366" s="324">
        <v>0</v>
      </c>
      <c r="AL2366" s="324">
        <v>0</v>
      </c>
      <c r="AM2366" s="396">
        <v>0</v>
      </c>
      <c r="AN2366" s="324">
        <v>0</v>
      </c>
      <c r="AO2366" s="324">
        <v>1000000000</v>
      </c>
      <c r="AP2366" s="324">
        <v>0</v>
      </c>
      <c r="AQ2366" s="324">
        <v>0</v>
      </c>
      <c r="AR2366" s="324">
        <v>0</v>
      </c>
      <c r="AS2366" s="324">
        <v>7447779112</v>
      </c>
      <c r="AT2366" s="324">
        <v>0</v>
      </c>
      <c r="AU2366" s="324">
        <v>0</v>
      </c>
      <c r="AV2366" s="324">
        <v>0</v>
      </c>
      <c r="AW2366" s="311"/>
      <c r="AX2366" s="311"/>
      <c r="AY2366" s="311"/>
      <c r="AZ2366" s="311"/>
      <c r="BA2366" s="311"/>
      <c r="BB2366" s="311"/>
      <c r="BC2366" s="311"/>
      <c r="BD2366" s="311"/>
      <c r="BE2366" s="311"/>
      <c r="BF2366" s="311"/>
      <c r="BG2366" s="311"/>
      <c r="BH2366" s="311"/>
      <c r="BI2366" s="311"/>
      <c r="BJ2366" s="311"/>
      <c r="BK2366" s="311"/>
      <c r="BL2366" s="311"/>
      <c r="BM2366" s="311"/>
      <c r="BN2366" s="311"/>
      <c r="BO2366" s="311"/>
      <c r="BP2366" s="311"/>
      <c r="BQ2366" s="311"/>
      <c r="BR2366" s="311"/>
      <c r="BS2366" s="311"/>
      <c r="BT2366" s="311"/>
      <c r="BU2366" s="311"/>
      <c r="BV2366" s="311"/>
      <c r="BW2366" s="311"/>
      <c r="BX2366" s="311"/>
      <c r="BY2366" s="311"/>
      <c r="BZ2366" s="311"/>
      <c r="CA2366" s="311"/>
      <c r="CB2366" s="311"/>
      <c r="CC2366" s="311"/>
      <c r="CD2366" s="311"/>
      <c r="CE2366" s="311"/>
      <c r="CF2366" s="311"/>
      <c r="CG2366" s="311"/>
      <c r="CH2366" s="311"/>
      <c r="CI2366" s="311"/>
      <c r="CJ2366" s="311"/>
      <c r="CK2366" s="311"/>
      <c r="CL2366" s="311"/>
      <c r="CM2366" s="311"/>
      <c r="CN2366" s="311"/>
      <c r="CO2366" s="311"/>
      <c r="CP2366" s="311"/>
      <c r="CQ2366" s="311"/>
      <c r="CR2366" s="311"/>
      <c r="CS2366" s="311"/>
      <c r="CT2366" s="311"/>
      <c r="CU2366" s="311"/>
      <c r="CV2366" s="311"/>
      <c r="CW2366" s="311"/>
      <c r="CX2366" s="311"/>
      <c r="CY2366" s="311"/>
    </row>
    <row r="2367" spans="1:103" s="390" customFormat="1">
      <c r="A2367" s="324" t="s">
        <v>2347</v>
      </c>
      <c r="B2367" s="324">
        <v>7447779115</v>
      </c>
      <c r="C2367" s="324">
        <v>15</v>
      </c>
      <c r="D2367" s="324">
        <v>20</v>
      </c>
      <c r="E2367" s="395">
        <v>8.1200000000000008E-2</v>
      </c>
      <c r="F2367" s="324">
        <v>0</v>
      </c>
      <c r="G2367" s="324">
        <v>2.2000000000000002</v>
      </c>
      <c r="H2367" s="324">
        <v>0.9</v>
      </c>
      <c r="I2367" s="324">
        <v>1.6</v>
      </c>
      <c r="J2367" s="326">
        <v>40</v>
      </c>
      <c r="K2367" s="326">
        <v>125</v>
      </c>
      <c r="L2367" s="326">
        <v>1</v>
      </c>
      <c r="M2367" s="324">
        <v>7.3</v>
      </c>
      <c r="N2367" s="324">
        <v>7.3</v>
      </c>
      <c r="O2367" s="324">
        <v>4.5</v>
      </c>
      <c r="P2367" s="324">
        <v>101</v>
      </c>
      <c r="Q2367" s="324" t="s">
        <v>293</v>
      </c>
      <c r="R2367" s="324">
        <v>1</v>
      </c>
      <c r="S2367" s="324">
        <v>0</v>
      </c>
      <c r="T2367" s="324">
        <v>1000</v>
      </c>
      <c r="U2367" s="324">
        <v>0.94</v>
      </c>
      <c r="V2367" s="324">
        <v>0</v>
      </c>
      <c r="W2367" s="324">
        <v>2.3062500000000002E-7</v>
      </c>
      <c r="X2367" s="324">
        <v>62.539086929330836</v>
      </c>
      <c r="Y2367" s="324">
        <v>0.72</v>
      </c>
      <c r="Z2367" s="324">
        <v>2.1</v>
      </c>
      <c r="AA2367" s="324">
        <v>2.3062500000000002E-7</v>
      </c>
      <c r="AB2367" s="324">
        <v>62.539086929330836</v>
      </c>
      <c r="AC2367" s="324">
        <v>0.72</v>
      </c>
      <c r="AD2367" s="324">
        <v>2.1</v>
      </c>
      <c r="AE2367" s="324">
        <v>2.3062500000000002E-7</v>
      </c>
      <c r="AF2367" s="324">
        <v>62.539086929330836</v>
      </c>
      <c r="AG2367" s="324">
        <v>0.72</v>
      </c>
      <c r="AH2367" s="324">
        <v>2.1</v>
      </c>
      <c r="AI2367" s="324">
        <v>0</v>
      </c>
      <c r="AJ2367" s="324">
        <v>0</v>
      </c>
      <c r="AK2367" s="324">
        <v>0</v>
      </c>
      <c r="AL2367" s="324">
        <v>0</v>
      </c>
      <c r="AM2367" s="396">
        <v>0</v>
      </c>
      <c r="AN2367" s="324">
        <v>0</v>
      </c>
      <c r="AO2367" s="324">
        <v>1000000000</v>
      </c>
      <c r="AP2367" s="324">
        <v>0</v>
      </c>
      <c r="AQ2367" s="324">
        <v>0</v>
      </c>
      <c r="AR2367" s="324">
        <v>0</v>
      </c>
      <c r="AS2367" s="324">
        <v>7447779115</v>
      </c>
      <c r="AT2367" s="324">
        <v>0</v>
      </c>
      <c r="AU2367" s="324">
        <v>0</v>
      </c>
      <c r="AV2367" s="324">
        <v>0</v>
      </c>
      <c r="AW2367" s="311"/>
      <c r="AX2367" s="311"/>
      <c r="AY2367" s="311"/>
      <c r="AZ2367" s="311"/>
      <c r="BA2367" s="311"/>
      <c r="BB2367" s="311"/>
      <c r="BC2367" s="311"/>
      <c r="BD2367" s="311"/>
      <c r="BE2367" s="311"/>
      <c r="BF2367" s="311"/>
      <c r="BG2367" s="311"/>
      <c r="BH2367" s="311"/>
      <c r="BI2367" s="311"/>
      <c r="BJ2367" s="311"/>
      <c r="BK2367" s="311"/>
      <c r="BL2367" s="311"/>
      <c r="BM2367" s="311"/>
      <c r="BN2367" s="311"/>
      <c r="BO2367" s="311"/>
      <c r="BP2367" s="311"/>
      <c r="BQ2367" s="311"/>
      <c r="BR2367" s="311"/>
      <c r="BS2367" s="311"/>
      <c r="BT2367" s="311"/>
      <c r="BU2367" s="311"/>
      <c r="BV2367" s="311"/>
      <c r="BW2367" s="311"/>
      <c r="BX2367" s="311"/>
      <c r="BY2367" s="311"/>
      <c r="BZ2367" s="311"/>
      <c r="CA2367" s="311"/>
      <c r="CB2367" s="311"/>
      <c r="CC2367" s="311"/>
      <c r="CD2367" s="311"/>
      <c r="CE2367" s="311"/>
      <c r="CF2367" s="311"/>
      <c r="CG2367" s="311"/>
      <c r="CH2367" s="311"/>
      <c r="CI2367" s="311"/>
      <c r="CJ2367" s="311"/>
      <c r="CK2367" s="311"/>
      <c r="CL2367" s="311"/>
      <c r="CM2367" s="311"/>
      <c r="CN2367" s="311"/>
      <c r="CO2367" s="311"/>
      <c r="CP2367" s="311"/>
      <c r="CQ2367" s="311"/>
      <c r="CR2367" s="311"/>
      <c r="CS2367" s="311"/>
      <c r="CT2367" s="311"/>
      <c r="CU2367" s="311"/>
      <c r="CV2367" s="311"/>
      <c r="CW2367" s="311"/>
      <c r="CX2367" s="311"/>
      <c r="CY2367" s="311"/>
    </row>
    <row r="2368" spans="1:103" s="390" customFormat="1">
      <c r="A2368" s="324" t="s">
        <v>2347</v>
      </c>
      <c r="B2368" s="324">
        <v>7447779118</v>
      </c>
      <c r="C2368" s="324">
        <v>18</v>
      </c>
      <c r="D2368" s="324">
        <v>20</v>
      </c>
      <c r="E2368" s="395">
        <v>9.1200000000000017E-2</v>
      </c>
      <c r="F2368" s="324">
        <v>0</v>
      </c>
      <c r="G2368" s="324">
        <v>2.0499999999999998</v>
      </c>
      <c r="H2368" s="324">
        <v>0.9</v>
      </c>
      <c r="I2368" s="324">
        <v>1.5</v>
      </c>
      <c r="J2368" s="326">
        <v>40</v>
      </c>
      <c r="K2368" s="326">
        <v>125</v>
      </c>
      <c r="L2368" s="326">
        <v>1</v>
      </c>
      <c r="M2368" s="324">
        <v>7.3</v>
      </c>
      <c r="N2368" s="324">
        <v>7.3</v>
      </c>
      <c r="O2368" s="324">
        <v>4.5</v>
      </c>
      <c r="P2368" s="324">
        <v>101</v>
      </c>
      <c r="Q2368" s="324" t="s">
        <v>293</v>
      </c>
      <c r="R2368" s="324">
        <v>1</v>
      </c>
      <c r="S2368" s="324">
        <v>0</v>
      </c>
      <c r="T2368" s="324">
        <v>1000</v>
      </c>
      <c r="U2368" s="324">
        <v>0.94</v>
      </c>
      <c r="V2368" s="324">
        <v>0</v>
      </c>
      <c r="W2368" s="324">
        <v>2.3062500000000002E-7</v>
      </c>
      <c r="X2368" s="324">
        <v>68.065796937039138</v>
      </c>
      <c r="Y2368" s="324">
        <v>0.72</v>
      </c>
      <c r="Z2368" s="324">
        <v>2.1</v>
      </c>
      <c r="AA2368" s="324">
        <v>2.3062500000000002E-7</v>
      </c>
      <c r="AB2368" s="324">
        <v>68.065796937039138</v>
      </c>
      <c r="AC2368" s="324">
        <v>0.72</v>
      </c>
      <c r="AD2368" s="324">
        <v>2.1</v>
      </c>
      <c r="AE2368" s="324">
        <v>2.3062500000000002E-7</v>
      </c>
      <c r="AF2368" s="324">
        <v>68.065796937039138</v>
      </c>
      <c r="AG2368" s="324">
        <v>0.72</v>
      </c>
      <c r="AH2368" s="324">
        <v>2.1</v>
      </c>
      <c r="AI2368" s="324">
        <v>0</v>
      </c>
      <c r="AJ2368" s="324">
        <v>0</v>
      </c>
      <c r="AK2368" s="324">
        <v>0</v>
      </c>
      <c r="AL2368" s="324">
        <v>0</v>
      </c>
      <c r="AM2368" s="396">
        <v>0</v>
      </c>
      <c r="AN2368" s="324">
        <v>0</v>
      </c>
      <c r="AO2368" s="324">
        <v>1000000000</v>
      </c>
      <c r="AP2368" s="324">
        <v>0</v>
      </c>
      <c r="AQ2368" s="324">
        <v>0</v>
      </c>
      <c r="AR2368" s="324">
        <v>0</v>
      </c>
      <c r="AS2368" s="324">
        <v>7447779118</v>
      </c>
      <c r="AT2368" s="324">
        <v>0</v>
      </c>
      <c r="AU2368" s="324">
        <v>0</v>
      </c>
      <c r="AV2368" s="324">
        <v>0</v>
      </c>
      <c r="AW2368" s="311"/>
      <c r="AX2368" s="311"/>
      <c r="AY2368" s="311"/>
      <c r="AZ2368" s="311"/>
      <c r="BA2368" s="311"/>
      <c r="BB2368" s="311"/>
      <c r="BC2368" s="311"/>
      <c r="BD2368" s="311"/>
      <c r="BE2368" s="311"/>
      <c r="BF2368" s="311"/>
      <c r="BG2368" s="311"/>
      <c r="BH2368" s="311"/>
      <c r="BI2368" s="311"/>
      <c r="BJ2368" s="311"/>
      <c r="BK2368" s="311"/>
      <c r="BL2368" s="311"/>
      <c r="BM2368" s="311"/>
      <c r="BN2368" s="311"/>
      <c r="BO2368" s="311"/>
      <c r="BP2368" s="311"/>
      <c r="BQ2368" s="311"/>
      <c r="BR2368" s="311"/>
      <c r="BS2368" s="311"/>
      <c r="BT2368" s="311"/>
      <c r="BU2368" s="311"/>
      <c r="BV2368" s="311"/>
      <c r="BW2368" s="311"/>
      <c r="BX2368" s="311"/>
      <c r="BY2368" s="311"/>
      <c r="BZ2368" s="311"/>
      <c r="CA2368" s="311"/>
      <c r="CB2368" s="311"/>
      <c r="CC2368" s="311"/>
      <c r="CD2368" s="311"/>
      <c r="CE2368" s="311"/>
      <c r="CF2368" s="311"/>
      <c r="CG2368" s="311"/>
      <c r="CH2368" s="311"/>
      <c r="CI2368" s="311"/>
      <c r="CJ2368" s="311"/>
      <c r="CK2368" s="311"/>
      <c r="CL2368" s="311"/>
      <c r="CM2368" s="311"/>
      <c r="CN2368" s="311"/>
      <c r="CO2368" s="311"/>
      <c r="CP2368" s="311"/>
      <c r="CQ2368" s="311"/>
      <c r="CR2368" s="311"/>
      <c r="CS2368" s="311"/>
      <c r="CT2368" s="311"/>
      <c r="CU2368" s="311"/>
      <c r="CV2368" s="311"/>
      <c r="CW2368" s="311"/>
      <c r="CX2368" s="311"/>
      <c r="CY2368" s="311"/>
    </row>
    <row r="2369" spans="1:103" s="390" customFormat="1">
      <c r="A2369" s="324" t="s">
        <v>2347</v>
      </c>
      <c r="B2369" s="324">
        <v>7447779122</v>
      </c>
      <c r="C2369" s="324">
        <v>22</v>
      </c>
      <c r="D2369" s="324">
        <v>20</v>
      </c>
      <c r="E2369" s="395">
        <v>0.10979999999999999</v>
      </c>
      <c r="F2369" s="324">
        <v>0</v>
      </c>
      <c r="G2369" s="324">
        <v>1.7</v>
      </c>
      <c r="H2369" s="324">
        <v>0.9</v>
      </c>
      <c r="I2369" s="324">
        <v>1.41</v>
      </c>
      <c r="J2369" s="326">
        <v>40</v>
      </c>
      <c r="K2369" s="326">
        <v>125</v>
      </c>
      <c r="L2369" s="326">
        <v>1</v>
      </c>
      <c r="M2369" s="324">
        <v>7.3</v>
      </c>
      <c r="N2369" s="324">
        <v>7.3</v>
      </c>
      <c r="O2369" s="324">
        <v>4.5</v>
      </c>
      <c r="P2369" s="324">
        <v>101</v>
      </c>
      <c r="Q2369" s="324" t="s">
        <v>293</v>
      </c>
      <c r="R2369" s="324">
        <v>1</v>
      </c>
      <c r="S2369" s="324">
        <v>0</v>
      </c>
      <c r="T2369" s="324">
        <v>1000</v>
      </c>
      <c r="U2369" s="324">
        <v>0.94</v>
      </c>
      <c r="V2369" s="324">
        <v>0</v>
      </c>
      <c r="W2369" s="324">
        <v>2.3062500000000002E-7</v>
      </c>
      <c r="X2369" s="324">
        <v>76.111399411866458</v>
      </c>
      <c r="Y2369" s="324">
        <v>0.72</v>
      </c>
      <c r="Z2369" s="324">
        <v>2.1</v>
      </c>
      <c r="AA2369" s="324">
        <v>2.3062500000000002E-7</v>
      </c>
      <c r="AB2369" s="324">
        <v>76.111399411866458</v>
      </c>
      <c r="AC2369" s="324">
        <v>0.72</v>
      </c>
      <c r="AD2369" s="324">
        <v>2.1</v>
      </c>
      <c r="AE2369" s="324">
        <v>2.3062500000000002E-7</v>
      </c>
      <c r="AF2369" s="324">
        <v>76.111399411866458</v>
      </c>
      <c r="AG2369" s="324">
        <v>0.72</v>
      </c>
      <c r="AH2369" s="324">
        <v>2.1</v>
      </c>
      <c r="AI2369" s="324">
        <v>0</v>
      </c>
      <c r="AJ2369" s="324">
        <v>0</v>
      </c>
      <c r="AK2369" s="324">
        <v>0</v>
      </c>
      <c r="AL2369" s="324">
        <v>0</v>
      </c>
      <c r="AM2369" s="396">
        <v>0</v>
      </c>
      <c r="AN2369" s="324">
        <v>0</v>
      </c>
      <c r="AO2369" s="324">
        <v>1000000000</v>
      </c>
      <c r="AP2369" s="324">
        <v>0</v>
      </c>
      <c r="AQ2369" s="324">
        <v>0</v>
      </c>
      <c r="AR2369" s="324">
        <v>0</v>
      </c>
      <c r="AS2369" s="324">
        <v>7447779122</v>
      </c>
      <c r="AT2369" s="324">
        <v>0</v>
      </c>
      <c r="AU2369" s="324">
        <v>0</v>
      </c>
      <c r="AV2369" s="324">
        <v>0</v>
      </c>
      <c r="AW2369" s="311"/>
      <c r="AX2369" s="311"/>
      <c r="AY2369" s="311"/>
      <c r="AZ2369" s="311"/>
      <c r="BA2369" s="311"/>
      <c r="BB2369" s="311"/>
      <c r="BC2369" s="311"/>
      <c r="BD2369" s="311"/>
      <c r="BE2369" s="311"/>
      <c r="BF2369" s="311"/>
      <c r="BG2369" s="311"/>
      <c r="BH2369" s="311"/>
      <c r="BI2369" s="311"/>
      <c r="BJ2369" s="311"/>
      <c r="BK2369" s="311"/>
      <c r="BL2369" s="311"/>
      <c r="BM2369" s="311"/>
      <c r="BN2369" s="311"/>
      <c r="BO2369" s="311"/>
      <c r="BP2369" s="311"/>
      <c r="BQ2369" s="311"/>
      <c r="BR2369" s="311"/>
      <c r="BS2369" s="311"/>
      <c r="BT2369" s="311"/>
      <c r="BU2369" s="311"/>
      <c r="BV2369" s="311"/>
      <c r="BW2369" s="311"/>
      <c r="BX2369" s="311"/>
      <c r="BY2369" s="311"/>
      <c r="BZ2369" s="311"/>
      <c r="CA2369" s="311"/>
      <c r="CB2369" s="311"/>
      <c r="CC2369" s="311"/>
      <c r="CD2369" s="311"/>
      <c r="CE2369" s="311"/>
      <c r="CF2369" s="311"/>
      <c r="CG2369" s="311"/>
      <c r="CH2369" s="311"/>
      <c r="CI2369" s="311"/>
      <c r="CJ2369" s="311"/>
      <c r="CK2369" s="311"/>
      <c r="CL2369" s="311"/>
      <c r="CM2369" s="311"/>
      <c r="CN2369" s="311"/>
      <c r="CO2369" s="311"/>
      <c r="CP2369" s="311"/>
      <c r="CQ2369" s="311"/>
      <c r="CR2369" s="311"/>
      <c r="CS2369" s="311"/>
      <c r="CT2369" s="311"/>
      <c r="CU2369" s="311"/>
      <c r="CV2369" s="311"/>
      <c r="CW2369" s="311"/>
      <c r="CX2369" s="311"/>
      <c r="CY2369" s="311"/>
    </row>
    <row r="2370" spans="1:103" s="390" customFormat="1">
      <c r="A2370" s="324" t="s">
        <v>2347</v>
      </c>
      <c r="B2370" s="324">
        <v>7447779127</v>
      </c>
      <c r="C2370" s="324">
        <v>27</v>
      </c>
      <c r="D2370" s="324">
        <v>20</v>
      </c>
      <c r="E2370" s="395">
        <v>0.15</v>
      </c>
      <c r="F2370" s="324">
        <v>0</v>
      </c>
      <c r="G2370" s="324">
        <v>1.55</v>
      </c>
      <c r="H2370" s="324">
        <v>0.9</v>
      </c>
      <c r="I2370" s="324">
        <v>1.24</v>
      </c>
      <c r="J2370" s="326">
        <v>40</v>
      </c>
      <c r="K2370" s="326">
        <v>125</v>
      </c>
      <c r="L2370" s="326">
        <v>1</v>
      </c>
      <c r="M2370" s="324">
        <v>7.3</v>
      </c>
      <c r="N2370" s="324">
        <v>7.3</v>
      </c>
      <c r="O2370" s="324">
        <v>4.5</v>
      </c>
      <c r="P2370" s="324">
        <v>101</v>
      </c>
      <c r="Q2370" s="324" t="s">
        <v>293</v>
      </c>
      <c r="R2370" s="324">
        <v>1</v>
      </c>
      <c r="S2370" s="324">
        <v>0</v>
      </c>
      <c r="T2370" s="324">
        <v>1000</v>
      </c>
      <c r="U2370" s="324">
        <v>0.94</v>
      </c>
      <c r="V2370" s="324">
        <v>0</v>
      </c>
      <c r="W2370" s="324">
        <v>2.3062500000000002E-7</v>
      </c>
      <c r="X2370" s="324">
        <v>82.834790612057063</v>
      </c>
      <c r="Y2370" s="324">
        <v>0.72</v>
      </c>
      <c r="Z2370" s="324">
        <v>2.1</v>
      </c>
      <c r="AA2370" s="324">
        <v>2.3062500000000002E-7</v>
      </c>
      <c r="AB2370" s="324">
        <v>82.834790612057063</v>
      </c>
      <c r="AC2370" s="324">
        <v>0.72</v>
      </c>
      <c r="AD2370" s="324">
        <v>2.1</v>
      </c>
      <c r="AE2370" s="324">
        <v>2.3062500000000002E-7</v>
      </c>
      <c r="AF2370" s="324">
        <v>82.834790612057063</v>
      </c>
      <c r="AG2370" s="324">
        <v>0.72</v>
      </c>
      <c r="AH2370" s="324">
        <v>2.1</v>
      </c>
      <c r="AI2370" s="324">
        <v>0</v>
      </c>
      <c r="AJ2370" s="324">
        <v>0</v>
      </c>
      <c r="AK2370" s="324">
        <v>0</v>
      </c>
      <c r="AL2370" s="324">
        <v>0</v>
      </c>
      <c r="AM2370" s="396">
        <v>0</v>
      </c>
      <c r="AN2370" s="324">
        <v>0</v>
      </c>
      <c r="AO2370" s="324">
        <v>1000000000</v>
      </c>
      <c r="AP2370" s="324">
        <v>0</v>
      </c>
      <c r="AQ2370" s="324">
        <v>0</v>
      </c>
      <c r="AR2370" s="324">
        <v>0</v>
      </c>
      <c r="AS2370" s="324">
        <v>7447779127</v>
      </c>
      <c r="AT2370" s="324">
        <v>0</v>
      </c>
      <c r="AU2370" s="324">
        <v>0</v>
      </c>
      <c r="AV2370" s="324">
        <v>0</v>
      </c>
      <c r="AW2370" s="311"/>
      <c r="AX2370" s="311"/>
      <c r="AY2370" s="311"/>
      <c r="AZ2370" s="311"/>
      <c r="BA2370" s="311"/>
      <c r="BB2370" s="311"/>
      <c r="BC2370" s="311"/>
      <c r="BD2370" s="311"/>
      <c r="BE2370" s="311"/>
      <c r="BF2370" s="311"/>
      <c r="BG2370" s="311"/>
      <c r="BH2370" s="311"/>
      <c r="BI2370" s="311"/>
      <c r="BJ2370" s="311"/>
      <c r="BK2370" s="311"/>
      <c r="BL2370" s="311"/>
      <c r="BM2370" s="311"/>
      <c r="BN2370" s="311"/>
      <c r="BO2370" s="311"/>
      <c r="BP2370" s="311"/>
      <c r="BQ2370" s="311"/>
      <c r="BR2370" s="311"/>
      <c r="BS2370" s="311"/>
      <c r="BT2370" s="311"/>
      <c r="BU2370" s="311"/>
      <c r="BV2370" s="311"/>
      <c r="BW2370" s="311"/>
      <c r="BX2370" s="311"/>
      <c r="BY2370" s="311"/>
      <c r="BZ2370" s="311"/>
      <c r="CA2370" s="311"/>
      <c r="CB2370" s="311"/>
      <c r="CC2370" s="311"/>
      <c r="CD2370" s="311"/>
      <c r="CE2370" s="311"/>
      <c r="CF2370" s="311"/>
      <c r="CG2370" s="311"/>
      <c r="CH2370" s="311"/>
      <c r="CI2370" s="311"/>
      <c r="CJ2370" s="311"/>
      <c r="CK2370" s="311"/>
      <c r="CL2370" s="311"/>
      <c r="CM2370" s="311"/>
      <c r="CN2370" s="311"/>
      <c r="CO2370" s="311"/>
      <c r="CP2370" s="311"/>
      <c r="CQ2370" s="311"/>
      <c r="CR2370" s="311"/>
      <c r="CS2370" s="311"/>
      <c r="CT2370" s="311"/>
      <c r="CU2370" s="311"/>
      <c r="CV2370" s="311"/>
      <c r="CW2370" s="311"/>
      <c r="CX2370" s="311"/>
      <c r="CY2370" s="311"/>
    </row>
    <row r="2371" spans="1:103" s="390" customFormat="1">
      <c r="A2371" s="324" t="s">
        <v>2347</v>
      </c>
      <c r="B2371" s="324">
        <v>7447779133</v>
      </c>
      <c r="C2371" s="324">
        <v>33</v>
      </c>
      <c r="D2371" s="324">
        <v>20</v>
      </c>
      <c r="E2371" s="395">
        <v>0.16940000000000002</v>
      </c>
      <c r="F2371" s="324">
        <v>0</v>
      </c>
      <c r="G2371" s="324">
        <v>1.4</v>
      </c>
      <c r="H2371" s="324">
        <v>0.9</v>
      </c>
      <c r="I2371" s="324">
        <v>1.1299999999999999</v>
      </c>
      <c r="J2371" s="326">
        <v>40</v>
      </c>
      <c r="K2371" s="326">
        <v>125</v>
      </c>
      <c r="L2371" s="326">
        <v>1</v>
      </c>
      <c r="M2371" s="324">
        <v>7.3</v>
      </c>
      <c r="N2371" s="324">
        <v>7.3</v>
      </c>
      <c r="O2371" s="324">
        <v>4.5</v>
      </c>
      <c r="P2371" s="324">
        <v>101</v>
      </c>
      <c r="Q2371" s="324" t="s">
        <v>293</v>
      </c>
      <c r="R2371" s="324">
        <v>1</v>
      </c>
      <c r="S2371" s="324">
        <v>0</v>
      </c>
      <c r="T2371" s="324">
        <v>1000</v>
      </c>
      <c r="U2371" s="324">
        <v>0.94</v>
      </c>
      <c r="V2371" s="324">
        <v>0</v>
      </c>
      <c r="W2371" s="324">
        <v>2.3062500000000002E-7</v>
      </c>
      <c r="X2371" s="324">
        <v>94.137783483097991</v>
      </c>
      <c r="Y2371" s="324">
        <v>0.72</v>
      </c>
      <c r="Z2371" s="324">
        <v>2.1</v>
      </c>
      <c r="AA2371" s="324">
        <v>2.3062500000000002E-7</v>
      </c>
      <c r="AB2371" s="324">
        <v>94.137783483097991</v>
      </c>
      <c r="AC2371" s="324">
        <v>0.72</v>
      </c>
      <c r="AD2371" s="324">
        <v>2.1</v>
      </c>
      <c r="AE2371" s="324">
        <v>2.3062500000000002E-7</v>
      </c>
      <c r="AF2371" s="324">
        <v>94.137783483097991</v>
      </c>
      <c r="AG2371" s="324">
        <v>0.72</v>
      </c>
      <c r="AH2371" s="324">
        <v>2.1</v>
      </c>
      <c r="AI2371" s="324">
        <v>0</v>
      </c>
      <c r="AJ2371" s="324">
        <v>0</v>
      </c>
      <c r="AK2371" s="324">
        <v>0</v>
      </c>
      <c r="AL2371" s="324">
        <v>0</v>
      </c>
      <c r="AM2371" s="396">
        <v>0</v>
      </c>
      <c r="AN2371" s="324">
        <v>0</v>
      </c>
      <c r="AO2371" s="324">
        <v>1000000000</v>
      </c>
      <c r="AP2371" s="324">
        <v>0</v>
      </c>
      <c r="AQ2371" s="324">
        <v>0</v>
      </c>
      <c r="AR2371" s="324">
        <v>0</v>
      </c>
      <c r="AS2371" s="324">
        <v>7447779133</v>
      </c>
      <c r="AT2371" s="324">
        <v>0</v>
      </c>
      <c r="AU2371" s="324">
        <v>0</v>
      </c>
      <c r="AV2371" s="324">
        <v>0</v>
      </c>
      <c r="AW2371" s="311"/>
      <c r="AX2371" s="311"/>
      <c r="AY2371" s="311"/>
      <c r="AZ2371" s="311"/>
      <c r="BA2371" s="311"/>
      <c r="BB2371" s="311"/>
      <c r="BC2371" s="311"/>
      <c r="BD2371" s="311"/>
      <c r="BE2371" s="311"/>
      <c r="BF2371" s="311"/>
      <c r="BG2371" s="311"/>
      <c r="BH2371" s="311"/>
      <c r="BI2371" s="311"/>
      <c r="BJ2371" s="311"/>
      <c r="BK2371" s="311"/>
      <c r="BL2371" s="311"/>
      <c r="BM2371" s="311"/>
      <c r="BN2371" s="311"/>
      <c r="BO2371" s="311"/>
      <c r="BP2371" s="311"/>
      <c r="BQ2371" s="311"/>
      <c r="BR2371" s="311"/>
      <c r="BS2371" s="311"/>
      <c r="BT2371" s="311"/>
      <c r="BU2371" s="311"/>
      <c r="BV2371" s="311"/>
      <c r="BW2371" s="311"/>
      <c r="BX2371" s="311"/>
      <c r="BY2371" s="311"/>
      <c r="BZ2371" s="311"/>
      <c r="CA2371" s="311"/>
      <c r="CB2371" s="311"/>
      <c r="CC2371" s="311"/>
      <c r="CD2371" s="311"/>
      <c r="CE2371" s="311"/>
      <c r="CF2371" s="311"/>
      <c r="CG2371" s="311"/>
      <c r="CH2371" s="311"/>
      <c r="CI2371" s="311"/>
      <c r="CJ2371" s="311"/>
      <c r="CK2371" s="311"/>
      <c r="CL2371" s="311"/>
      <c r="CM2371" s="311"/>
      <c r="CN2371" s="311"/>
      <c r="CO2371" s="311"/>
      <c r="CP2371" s="311"/>
      <c r="CQ2371" s="311"/>
      <c r="CR2371" s="311"/>
      <c r="CS2371" s="311"/>
      <c r="CT2371" s="311"/>
      <c r="CU2371" s="311"/>
      <c r="CV2371" s="311"/>
      <c r="CW2371" s="311"/>
      <c r="CX2371" s="311"/>
      <c r="CY2371" s="311"/>
    </row>
    <row r="2372" spans="1:103" s="390" customFormat="1">
      <c r="A2372" s="324" t="s">
        <v>2347</v>
      </c>
      <c r="B2372" s="324">
        <v>7447779139</v>
      </c>
      <c r="C2372" s="324">
        <v>39</v>
      </c>
      <c r="D2372" s="324">
        <v>20</v>
      </c>
      <c r="E2372" s="395">
        <v>0.23054999999999998</v>
      </c>
      <c r="F2372" s="324">
        <v>0</v>
      </c>
      <c r="G2372" s="324">
        <v>1.23</v>
      </c>
      <c r="H2372" s="324">
        <v>0.9</v>
      </c>
      <c r="I2372" s="324">
        <v>1.1100000000000001</v>
      </c>
      <c r="J2372" s="326">
        <v>40</v>
      </c>
      <c r="K2372" s="326">
        <v>125</v>
      </c>
      <c r="L2372" s="326">
        <v>1</v>
      </c>
      <c r="M2372" s="324">
        <v>7.3</v>
      </c>
      <c r="N2372" s="324">
        <v>7.3</v>
      </c>
      <c r="O2372" s="324">
        <v>4.5</v>
      </c>
      <c r="P2372" s="324">
        <v>101</v>
      </c>
      <c r="Q2372" s="324" t="s">
        <v>293</v>
      </c>
      <c r="R2372" s="324">
        <v>1</v>
      </c>
      <c r="S2372" s="324">
        <v>0</v>
      </c>
      <c r="T2372" s="324">
        <v>1000</v>
      </c>
      <c r="U2372" s="324">
        <v>0.94</v>
      </c>
      <c r="V2372" s="324">
        <v>0</v>
      </c>
      <c r="W2372" s="324">
        <v>2.3062500000000002E-7</v>
      </c>
      <c r="X2372" s="324">
        <v>100.65814943863725</v>
      </c>
      <c r="Y2372" s="324">
        <v>0.72</v>
      </c>
      <c r="Z2372" s="324">
        <v>2.1</v>
      </c>
      <c r="AA2372" s="324">
        <v>2.3062500000000002E-7</v>
      </c>
      <c r="AB2372" s="324">
        <v>100.65814943863725</v>
      </c>
      <c r="AC2372" s="324">
        <v>0.72</v>
      </c>
      <c r="AD2372" s="324">
        <v>2.1</v>
      </c>
      <c r="AE2372" s="324">
        <v>2.3062500000000002E-7</v>
      </c>
      <c r="AF2372" s="324">
        <v>100.65814943863725</v>
      </c>
      <c r="AG2372" s="324">
        <v>0.72</v>
      </c>
      <c r="AH2372" s="324">
        <v>2.1</v>
      </c>
      <c r="AI2372" s="324">
        <v>0</v>
      </c>
      <c r="AJ2372" s="324">
        <v>0</v>
      </c>
      <c r="AK2372" s="324">
        <v>0</v>
      </c>
      <c r="AL2372" s="324">
        <v>0</v>
      </c>
      <c r="AM2372" s="396">
        <v>0</v>
      </c>
      <c r="AN2372" s="324">
        <v>0</v>
      </c>
      <c r="AO2372" s="324">
        <v>1000000000</v>
      </c>
      <c r="AP2372" s="324">
        <v>0</v>
      </c>
      <c r="AQ2372" s="324">
        <v>0</v>
      </c>
      <c r="AR2372" s="324">
        <v>0</v>
      </c>
      <c r="AS2372" s="324">
        <v>7447779139</v>
      </c>
      <c r="AT2372" s="324">
        <v>0</v>
      </c>
      <c r="AU2372" s="324">
        <v>0</v>
      </c>
      <c r="AV2372" s="324">
        <v>0</v>
      </c>
      <c r="AW2372" s="311"/>
      <c r="AX2372" s="311"/>
      <c r="AY2372" s="311"/>
      <c r="AZ2372" s="311"/>
      <c r="BA2372" s="311"/>
      <c r="BB2372" s="311"/>
      <c r="BC2372" s="311"/>
      <c r="BD2372" s="311"/>
      <c r="BE2372" s="311"/>
      <c r="BF2372" s="311"/>
      <c r="BG2372" s="311"/>
      <c r="BH2372" s="311"/>
      <c r="BI2372" s="311"/>
      <c r="BJ2372" s="311"/>
      <c r="BK2372" s="311"/>
      <c r="BL2372" s="311"/>
      <c r="BM2372" s="311"/>
      <c r="BN2372" s="311"/>
      <c r="BO2372" s="311"/>
      <c r="BP2372" s="311"/>
      <c r="BQ2372" s="311"/>
      <c r="BR2372" s="311"/>
      <c r="BS2372" s="311"/>
      <c r="BT2372" s="311"/>
      <c r="BU2372" s="311"/>
      <c r="BV2372" s="311"/>
      <c r="BW2372" s="311"/>
      <c r="BX2372" s="311"/>
      <c r="BY2372" s="311"/>
      <c r="BZ2372" s="311"/>
      <c r="CA2372" s="311"/>
      <c r="CB2372" s="311"/>
      <c r="CC2372" s="311"/>
      <c r="CD2372" s="311"/>
      <c r="CE2372" s="311"/>
      <c r="CF2372" s="311"/>
      <c r="CG2372" s="311"/>
      <c r="CH2372" s="311"/>
      <c r="CI2372" s="311"/>
      <c r="CJ2372" s="311"/>
      <c r="CK2372" s="311"/>
      <c r="CL2372" s="311"/>
      <c r="CM2372" s="311"/>
      <c r="CN2372" s="311"/>
      <c r="CO2372" s="311"/>
      <c r="CP2372" s="311"/>
      <c r="CQ2372" s="311"/>
      <c r="CR2372" s="311"/>
      <c r="CS2372" s="311"/>
      <c r="CT2372" s="311"/>
      <c r="CU2372" s="311"/>
      <c r="CV2372" s="311"/>
      <c r="CW2372" s="311"/>
      <c r="CX2372" s="311"/>
      <c r="CY2372" s="311"/>
    </row>
    <row r="2373" spans="1:103" s="390" customFormat="1">
      <c r="A2373" s="324" t="s">
        <v>2347</v>
      </c>
      <c r="B2373" s="324">
        <v>7447779147</v>
      </c>
      <c r="C2373" s="324">
        <v>47</v>
      </c>
      <c r="D2373" s="324">
        <v>20</v>
      </c>
      <c r="E2373" s="395">
        <v>0.26030000000000003</v>
      </c>
      <c r="F2373" s="324">
        <v>0</v>
      </c>
      <c r="G2373" s="324">
        <v>1.1000000000000001</v>
      </c>
      <c r="H2373" s="324">
        <v>0.9</v>
      </c>
      <c r="I2373" s="324">
        <v>1.03</v>
      </c>
      <c r="J2373" s="326">
        <v>40</v>
      </c>
      <c r="K2373" s="326">
        <v>125</v>
      </c>
      <c r="L2373" s="326">
        <v>1</v>
      </c>
      <c r="M2373" s="324">
        <v>7.3</v>
      </c>
      <c r="N2373" s="324">
        <v>7.3</v>
      </c>
      <c r="O2373" s="324">
        <v>4.5</v>
      </c>
      <c r="P2373" s="324">
        <v>101</v>
      </c>
      <c r="Q2373" s="324" t="s">
        <v>293</v>
      </c>
      <c r="R2373" s="324">
        <v>1</v>
      </c>
      <c r="S2373" s="324">
        <v>0</v>
      </c>
      <c r="T2373" s="324">
        <v>1000</v>
      </c>
      <c r="U2373" s="324">
        <v>0.94</v>
      </c>
      <c r="V2373" s="324">
        <v>0</v>
      </c>
      <c r="W2373" s="324">
        <v>2.3062500000000002E-7</v>
      </c>
      <c r="X2373" s="324">
        <v>114.06382720543624</v>
      </c>
      <c r="Y2373" s="324">
        <v>0.72</v>
      </c>
      <c r="Z2373" s="324">
        <v>2.1</v>
      </c>
      <c r="AA2373" s="324">
        <v>2.3062500000000002E-7</v>
      </c>
      <c r="AB2373" s="324">
        <v>114.06382720543624</v>
      </c>
      <c r="AC2373" s="324">
        <v>0.72</v>
      </c>
      <c r="AD2373" s="324">
        <v>2.1</v>
      </c>
      <c r="AE2373" s="324">
        <v>2.3062500000000002E-7</v>
      </c>
      <c r="AF2373" s="324">
        <v>114.06382720543624</v>
      </c>
      <c r="AG2373" s="324">
        <v>0.72</v>
      </c>
      <c r="AH2373" s="324">
        <v>2.1</v>
      </c>
      <c r="AI2373" s="324">
        <v>0</v>
      </c>
      <c r="AJ2373" s="324">
        <v>0</v>
      </c>
      <c r="AK2373" s="324">
        <v>0</v>
      </c>
      <c r="AL2373" s="324">
        <v>0</v>
      </c>
      <c r="AM2373" s="396">
        <v>0</v>
      </c>
      <c r="AN2373" s="324">
        <v>0</v>
      </c>
      <c r="AO2373" s="324">
        <v>1000000000</v>
      </c>
      <c r="AP2373" s="324">
        <v>0</v>
      </c>
      <c r="AQ2373" s="324">
        <v>0</v>
      </c>
      <c r="AR2373" s="324">
        <v>0</v>
      </c>
      <c r="AS2373" s="324">
        <v>7447779147</v>
      </c>
      <c r="AT2373" s="324">
        <v>0</v>
      </c>
      <c r="AU2373" s="324">
        <v>0</v>
      </c>
      <c r="AV2373" s="324">
        <v>0</v>
      </c>
      <c r="AW2373" s="311"/>
      <c r="AX2373" s="311"/>
      <c r="AY2373" s="311"/>
      <c r="AZ2373" s="311"/>
      <c r="BA2373" s="311"/>
      <c r="BB2373" s="311"/>
      <c r="BC2373" s="311"/>
      <c r="BD2373" s="311"/>
      <c r="BE2373" s="311"/>
      <c r="BF2373" s="311"/>
      <c r="BG2373" s="311"/>
      <c r="BH2373" s="311"/>
      <c r="BI2373" s="311"/>
      <c r="BJ2373" s="311"/>
      <c r="BK2373" s="311"/>
      <c r="BL2373" s="311"/>
      <c r="BM2373" s="311"/>
      <c r="BN2373" s="311"/>
      <c r="BO2373" s="311"/>
      <c r="BP2373" s="311"/>
      <c r="BQ2373" s="311"/>
      <c r="BR2373" s="311"/>
      <c r="BS2373" s="311"/>
      <c r="BT2373" s="311"/>
      <c r="BU2373" s="311"/>
      <c r="BV2373" s="311"/>
      <c r="BW2373" s="311"/>
      <c r="BX2373" s="311"/>
      <c r="BY2373" s="311"/>
      <c r="BZ2373" s="311"/>
      <c r="CA2373" s="311"/>
      <c r="CB2373" s="311"/>
      <c r="CC2373" s="311"/>
      <c r="CD2373" s="311"/>
      <c r="CE2373" s="311"/>
      <c r="CF2373" s="311"/>
      <c r="CG2373" s="311"/>
      <c r="CH2373" s="311"/>
      <c r="CI2373" s="311"/>
      <c r="CJ2373" s="311"/>
      <c r="CK2373" s="311"/>
      <c r="CL2373" s="311"/>
      <c r="CM2373" s="311"/>
      <c r="CN2373" s="311"/>
      <c r="CO2373" s="311"/>
      <c r="CP2373" s="311"/>
      <c r="CQ2373" s="311"/>
      <c r="CR2373" s="311"/>
      <c r="CS2373" s="311"/>
      <c r="CT2373" s="311"/>
      <c r="CU2373" s="311"/>
      <c r="CV2373" s="311"/>
      <c r="CW2373" s="311"/>
      <c r="CX2373" s="311"/>
      <c r="CY2373" s="311"/>
    </row>
    <row r="2374" spans="1:103" s="390" customFormat="1">
      <c r="A2374" s="324" t="s">
        <v>2347</v>
      </c>
      <c r="B2374" s="324">
        <v>7447779156</v>
      </c>
      <c r="C2374" s="324">
        <v>56</v>
      </c>
      <c r="D2374" s="324">
        <v>20</v>
      </c>
      <c r="E2374" s="395">
        <v>0.35112000000000004</v>
      </c>
      <c r="F2374" s="324">
        <v>0</v>
      </c>
      <c r="G2374" s="324">
        <v>1.05</v>
      </c>
      <c r="H2374" s="324">
        <v>0.9</v>
      </c>
      <c r="I2374" s="324">
        <v>0.93</v>
      </c>
      <c r="J2374" s="326">
        <v>40</v>
      </c>
      <c r="K2374" s="326">
        <v>125</v>
      </c>
      <c r="L2374" s="326">
        <v>1</v>
      </c>
      <c r="M2374" s="324">
        <v>7.3</v>
      </c>
      <c r="N2374" s="324">
        <v>7.3</v>
      </c>
      <c r="O2374" s="324">
        <v>4.5</v>
      </c>
      <c r="P2374" s="324">
        <v>101</v>
      </c>
      <c r="Q2374" s="324" t="s">
        <v>293</v>
      </c>
      <c r="R2374" s="324">
        <v>1</v>
      </c>
      <c r="S2374" s="324">
        <v>0</v>
      </c>
      <c r="T2374" s="324">
        <v>1000</v>
      </c>
      <c r="U2374" s="324">
        <v>0.94</v>
      </c>
      <c r="V2374" s="324">
        <v>0</v>
      </c>
      <c r="W2374" s="324">
        <v>2.3062500000000002E-7</v>
      </c>
      <c r="X2374" s="324">
        <v>121.40921409214093</v>
      </c>
      <c r="Y2374" s="324">
        <v>0.72</v>
      </c>
      <c r="Z2374" s="324">
        <v>2.1</v>
      </c>
      <c r="AA2374" s="324">
        <v>2.3062500000000002E-7</v>
      </c>
      <c r="AB2374" s="324">
        <v>121.40921409214093</v>
      </c>
      <c r="AC2374" s="324">
        <v>0.72</v>
      </c>
      <c r="AD2374" s="324">
        <v>2.1</v>
      </c>
      <c r="AE2374" s="324">
        <v>2.3062500000000002E-7</v>
      </c>
      <c r="AF2374" s="324">
        <v>121.40921409214093</v>
      </c>
      <c r="AG2374" s="324">
        <v>0.72</v>
      </c>
      <c r="AH2374" s="324">
        <v>2.1</v>
      </c>
      <c r="AI2374" s="324">
        <v>0</v>
      </c>
      <c r="AJ2374" s="324">
        <v>0</v>
      </c>
      <c r="AK2374" s="324">
        <v>0</v>
      </c>
      <c r="AL2374" s="324">
        <v>0</v>
      </c>
      <c r="AM2374" s="396">
        <v>0</v>
      </c>
      <c r="AN2374" s="324">
        <v>0</v>
      </c>
      <c r="AO2374" s="324">
        <v>1000000000</v>
      </c>
      <c r="AP2374" s="324">
        <v>0</v>
      </c>
      <c r="AQ2374" s="324">
        <v>0</v>
      </c>
      <c r="AR2374" s="324">
        <v>0</v>
      </c>
      <c r="AS2374" s="324">
        <v>7447779156</v>
      </c>
      <c r="AT2374" s="324">
        <v>0</v>
      </c>
      <c r="AU2374" s="324">
        <v>0</v>
      </c>
      <c r="AV2374" s="324">
        <v>0</v>
      </c>
      <c r="AW2374" s="311"/>
      <c r="AX2374" s="311"/>
      <c r="AY2374" s="311"/>
      <c r="AZ2374" s="311"/>
      <c r="BA2374" s="311"/>
      <c r="BB2374" s="311"/>
      <c r="BC2374" s="311"/>
      <c r="BD2374" s="311"/>
      <c r="BE2374" s="311"/>
      <c r="BF2374" s="311"/>
      <c r="BG2374" s="311"/>
      <c r="BH2374" s="311"/>
      <c r="BI2374" s="311"/>
      <c r="BJ2374" s="311"/>
      <c r="BK2374" s="311"/>
      <c r="BL2374" s="311"/>
      <c r="BM2374" s="311"/>
      <c r="BN2374" s="311"/>
      <c r="BO2374" s="311"/>
      <c r="BP2374" s="311"/>
      <c r="BQ2374" s="311"/>
      <c r="BR2374" s="311"/>
      <c r="BS2374" s="311"/>
      <c r="BT2374" s="311"/>
      <c r="BU2374" s="311"/>
      <c r="BV2374" s="311"/>
      <c r="BW2374" s="311"/>
      <c r="BX2374" s="311"/>
      <c r="BY2374" s="311"/>
      <c r="BZ2374" s="311"/>
      <c r="CA2374" s="311"/>
      <c r="CB2374" s="311"/>
      <c r="CC2374" s="311"/>
      <c r="CD2374" s="311"/>
      <c r="CE2374" s="311"/>
      <c r="CF2374" s="311"/>
      <c r="CG2374" s="311"/>
      <c r="CH2374" s="311"/>
      <c r="CI2374" s="311"/>
      <c r="CJ2374" s="311"/>
      <c r="CK2374" s="311"/>
      <c r="CL2374" s="311"/>
      <c r="CM2374" s="311"/>
      <c r="CN2374" s="311"/>
      <c r="CO2374" s="311"/>
      <c r="CP2374" s="311"/>
      <c r="CQ2374" s="311"/>
      <c r="CR2374" s="311"/>
      <c r="CS2374" s="311"/>
      <c r="CT2374" s="311"/>
      <c r="CU2374" s="311"/>
      <c r="CV2374" s="311"/>
      <c r="CW2374" s="311"/>
      <c r="CX2374" s="311"/>
      <c r="CY2374" s="311"/>
    </row>
    <row r="2375" spans="1:103" s="390" customFormat="1">
      <c r="A2375" s="324" t="s">
        <v>2347</v>
      </c>
      <c r="B2375" s="324">
        <v>7447779168</v>
      </c>
      <c r="C2375" s="324">
        <v>68</v>
      </c>
      <c r="D2375" s="324">
        <v>20</v>
      </c>
      <c r="E2375" s="395">
        <v>0.38000999999999996</v>
      </c>
      <c r="F2375" s="324">
        <v>0</v>
      </c>
      <c r="G2375" s="324">
        <v>0.95</v>
      </c>
      <c r="H2375" s="324">
        <v>0.9</v>
      </c>
      <c r="I2375" s="324">
        <v>0.87</v>
      </c>
      <c r="J2375" s="326">
        <v>40</v>
      </c>
      <c r="K2375" s="326">
        <v>125</v>
      </c>
      <c r="L2375" s="326">
        <v>1</v>
      </c>
      <c r="M2375" s="324">
        <v>7.3</v>
      </c>
      <c r="N2375" s="324">
        <v>7.3</v>
      </c>
      <c r="O2375" s="324">
        <v>4.5</v>
      </c>
      <c r="P2375" s="324">
        <v>101</v>
      </c>
      <c r="Q2375" s="324" t="s">
        <v>293</v>
      </c>
      <c r="R2375" s="324">
        <v>1</v>
      </c>
      <c r="S2375" s="324">
        <v>0</v>
      </c>
      <c r="T2375" s="324">
        <v>1000</v>
      </c>
      <c r="U2375" s="324">
        <v>0.94</v>
      </c>
      <c r="V2375" s="324">
        <v>0</v>
      </c>
      <c r="W2375" s="324">
        <v>2.3062500000000002E-7</v>
      </c>
      <c r="X2375" s="324">
        <v>136.50506875439126</v>
      </c>
      <c r="Y2375" s="324">
        <v>0.72</v>
      </c>
      <c r="Z2375" s="324">
        <v>2.1</v>
      </c>
      <c r="AA2375" s="324">
        <v>2.3062500000000002E-7</v>
      </c>
      <c r="AB2375" s="324">
        <v>136.50506875439126</v>
      </c>
      <c r="AC2375" s="324">
        <v>0.72</v>
      </c>
      <c r="AD2375" s="324">
        <v>2.1</v>
      </c>
      <c r="AE2375" s="324">
        <v>2.3062500000000002E-7</v>
      </c>
      <c r="AF2375" s="324">
        <v>136.50506875439126</v>
      </c>
      <c r="AG2375" s="324">
        <v>0.72</v>
      </c>
      <c r="AH2375" s="324">
        <v>2.1</v>
      </c>
      <c r="AI2375" s="324">
        <v>0</v>
      </c>
      <c r="AJ2375" s="324">
        <v>0</v>
      </c>
      <c r="AK2375" s="324">
        <v>0</v>
      </c>
      <c r="AL2375" s="324">
        <v>0</v>
      </c>
      <c r="AM2375" s="396">
        <v>0</v>
      </c>
      <c r="AN2375" s="324">
        <v>0</v>
      </c>
      <c r="AO2375" s="324">
        <v>1000000000</v>
      </c>
      <c r="AP2375" s="324">
        <v>0</v>
      </c>
      <c r="AQ2375" s="324">
        <v>0</v>
      </c>
      <c r="AR2375" s="324">
        <v>0</v>
      </c>
      <c r="AS2375" s="324">
        <v>7447779168</v>
      </c>
      <c r="AT2375" s="324">
        <v>0</v>
      </c>
      <c r="AU2375" s="324">
        <v>0</v>
      </c>
      <c r="AV2375" s="324">
        <v>0</v>
      </c>
      <c r="AW2375" s="311"/>
      <c r="AX2375" s="311"/>
      <c r="AY2375" s="311"/>
      <c r="AZ2375" s="311"/>
      <c r="BA2375" s="311"/>
      <c r="BB2375" s="311"/>
      <c r="BC2375" s="311"/>
      <c r="BD2375" s="311"/>
      <c r="BE2375" s="311"/>
      <c r="BF2375" s="311"/>
      <c r="BG2375" s="311"/>
      <c r="BH2375" s="311"/>
      <c r="BI2375" s="311"/>
      <c r="BJ2375" s="311"/>
      <c r="BK2375" s="311"/>
      <c r="BL2375" s="311"/>
      <c r="BM2375" s="311"/>
      <c r="BN2375" s="311"/>
      <c r="BO2375" s="311"/>
      <c r="BP2375" s="311"/>
      <c r="BQ2375" s="311"/>
      <c r="BR2375" s="311"/>
      <c r="BS2375" s="311"/>
      <c r="BT2375" s="311"/>
      <c r="BU2375" s="311"/>
      <c r="BV2375" s="311"/>
      <c r="BW2375" s="311"/>
      <c r="BX2375" s="311"/>
      <c r="BY2375" s="311"/>
      <c r="BZ2375" s="311"/>
      <c r="CA2375" s="311"/>
      <c r="CB2375" s="311"/>
      <c r="CC2375" s="311"/>
      <c r="CD2375" s="311"/>
      <c r="CE2375" s="311"/>
      <c r="CF2375" s="311"/>
      <c r="CG2375" s="311"/>
      <c r="CH2375" s="311"/>
      <c r="CI2375" s="311"/>
      <c r="CJ2375" s="311"/>
      <c r="CK2375" s="311"/>
      <c r="CL2375" s="311"/>
      <c r="CM2375" s="311"/>
      <c r="CN2375" s="311"/>
      <c r="CO2375" s="311"/>
      <c r="CP2375" s="311"/>
      <c r="CQ2375" s="311"/>
      <c r="CR2375" s="311"/>
      <c r="CS2375" s="311"/>
      <c r="CT2375" s="311"/>
      <c r="CU2375" s="311"/>
      <c r="CV2375" s="311"/>
      <c r="CW2375" s="311"/>
      <c r="CX2375" s="311"/>
      <c r="CY2375" s="311"/>
    </row>
    <row r="2376" spans="1:103" s="390" customFormat="1">
      <c r="A2376" s="324" t="s">
        <v>2347</v>
      </c>
      <c r="B2376" s="324">
        <v>7447779182</v>
      </c>
      <c r="C2376" s="324">
        <v>82</v>
      </c>
      <c r="D2376" s="324">
        <v>20</v>
      </c>
      <c r="E2376" s="395">
        <v>0.43</v>
      </c>
      <c r="F2376" s="324">
        <v>0</v>
      </c>
      <c r="G2376" s="324">
        <v>0.9</v>
      </c>
      <c r="H2376" s="324">
        <v>0.9</v>
      </c>
      <c r="I2376" s="324">
        <v>0.84</v>
      </c>
      <c r="J2376" s="326">
        <v>40</v>
      </c>
      <c r="K2376" s="326">
        <v>125</v>
      </c>
      <c r="L2376" s="326">
        <v>1</v>
      </c>
      <c r="M2376" s="324">
        <v>7.3</v>
      </c>
      <c r="N2376" s="324">
        <v>7.3</v>
      </c>
      <c r="O2376" s="324">
        <v>4.5</v>
      </c>
      <c r="P2376" s="324">
        <v>101</v>
      </c>
      <c r="Q2376" s="324" t="s">
        <v>293</v>
      </c>
      <c r="R2376" s="324">
        <v>1</v>
      </c>
      <c r="S2376" s="324">
        <v>0</v>
      </c>
      <c r="T2376" s="324">
        <v>1000</v>
      </c>
      <c r="U2376" s="324">
        <v>0.94</v>
      </c>
      <c r="V2376" s="324">
        <v>0</v>
      </c>
      <c r="W2376" s="324">
        <v>2.3062500000000002E-7</v>
      </c>
      <c r="X2376" s="324">
        <v>146.52014652014651</v>
      </c>
      <c r="Y2376" s="324">
        <v>0.72</v>
      </c>
      <c r="Z2376" s="324">
        <v>2.1</v>
      </c>
      <c r="AA2376" s="324">
        <v>2.3062500000000002E-7</v>
      </c>
      <c r="AB2376" s="324">
        <v>146.52014652014651</v>
      </c>
      <c r="AC2376" s="324">
        <v>0.72</v>
      </c>
      <c r="AD2376" s="324">
        <v>2.1</v>
      </c>
      <c r="AE2376" s="324">
        <v>2.3062500000000002E-7</v>
      </c>
      <c r="AF2376" s="324">
        <v>146.52014652014651</v>
      </c>
      <c r="AG2376" s="324">
        <v>0.72</v>
      </c>
      <c r="AH2376" s="324">
        <v>2.1</v>
      </c>
      <c r="AI2376" s="324">
        <v>0</v>
      </c>
      <c r="AJ2376" s="324">
        <v>0</v>
      </c>
      <c r="AK2376" s="324">
        <v>0</v>
      </c>
      <c r="AL2376" s="324">
        <v>0</v>
      </c>
      <c r="AM2376" s="396">
        <v>0</v>
      </c>
      <c r="AN2376" s="324">
        <v>0</v>
      </c>
      <c r="AO2376" s="324">
        <v>1000000000</v>
      </c>
      <c r="AP2376" s="324">
        <v>0</v>
      </c>
      <c r="AQ2376" s="324">
        <v>0</v>
      </c>
      <c r="AR2376" s="324">
        <v>0</v>
      </c>
      <c r="AS2376" s="324">
        <v>7447779182</v>
      </c>
      <c r="AT2376" s="324">
        <v>0</v>
      </c>
      <c r="AU2376" s="324">
        <v>0</v>
      </c>
      <c r="AV2376" s="324">
        <v>0</v>
      </c>
      <c r="AW2376" s="311"/>
      <c r="AX2376" s="311"/>
      <c r="AY2376" s="311"/>
      <c r="AZ2376" s="311"/>
      <c r="BA2376" s="311"/>
      <c r="BB2376" s="311"/>
      <c r="BC2376" s="311"/>
      <c r="BD2376" s="311"/>
      <c r="BE2376" s="311"/>
      <c r="BF2376" s="311"/>
      <c r="BG2376" s="311"/>
      <c r="BH2376" s="311"/>
      <c r="BI2376" s="311"/>
      <c r="BJ2376" s="311"/>
      <c r="BK2376" s="311"/>
      <c r="BL2376" s="311"/>
      <c r="BM2376" s="311"/>
      <c r="BN2376" s="311"/>
      <c r="BO2376" s="311"/>
      <c r="BP2376" s="311"/>
      <c r="BQ2376" s="311"/>
      <c r="BR2376" s="311"/>
      <c r="BS2376" s="311"/>
      <c r="BT2376" s="311"/>
      <c r="BU2376" s="311"/>
      <c r="BV2376" s="311"/>
      <c r="BW2376" s="311"/>
      <c r="BX2376" s="311"/>
      <c r="BY2376" s="311"/>
      <c r="BZ2376" s="311"/>
      <c r="CA2376" s="311"/>
      <c r="CB2376" s="311"/>
      <c r="CC2376" s="311"/>
      <c r="CD2376" s="311"/>
      <c r="CE2376" s="311"/>
      <c r="CF2376" s="311"/>
      <c r="CG2376" s="311"/>
      <c r="CH2376" s="311"/>
      <c r="CI2376" s="311"/>
      <c r="CJ2376" s="311"/>
      <c r="CK2376" s="311"/>
      <c r="CL2376" s="311"/>
      <c r="CM2376" s="311"/>
      <c r="CN2376" s="311"/>
      <c r="CO2376" s="311"/>
      <c r="CP2376" s="311"/>
      <c r="CQ2376" s="311"/>
      <c r="CR2376" s="311"/>
      <c r="CS2376" s="311"/>
      <c r="CT2376" s="311"/>
      <c r="CU2376" s="311"/>
      <c r="CV2376" s="311"/>
      <c r="CW2376" s="311"/>
      <c r="CX2376" s="311"/>
      <c r="CY2376" s="311"/>
    </row>
    <row r="2377" spans="1:103" s="390" customFormat="1">
      <c r="A2377" s="324" t="s">
        <v>2347</v>
      </c>
      <c r="B2377" s="324">
        <v>744777920</v>
      </c>
      <c r="C2377" s="324">
        <v>100</v>
      </c>
      <c r="D2377" s="324">
        <v>20</v>
      </c>
      <c r="E2377" s="395">
        <v>0.60899999999999999</v>
      </c>
      <c r="F2377" s="324">
        <v>0</v>
      </c>
      <c r="G2377" s="324">
        <v>0.75</v>
      </c>
      <c r="H2377" s="324">
        <v>0.9</v>
      </c>
      <c r="I2377" s="324">
        <v>0.79</v>
      </c>
      <c r="J2377" s="326">
        <v>40</v>
      </c>
      <c r="K2377" s="326">
        <v>125</v>
      </c>
      <c r="L2377" s="326">
        <v>1</v>
      </c>
      <c r="M2377" s="324">
        <v>7.3</v>
      </c>
      <c r="N2377" s="324">
        <v>7.3</v>
      </c>
      <c r="O2377" s="324">
        <v>4.5</v>
      </c>
      <c r="P2377" s="324">
        <v>101</v>
      </c>
      <c r="Q2377" s="324" t="s">
        <v>293</v>
      </c>
      <c r="R2377" s="324">
        <v>1</v>
      </c>
      <c r="S2377" s="324">
        <v>0</v>
      </c>
      <c r="T2377" s="324">
        <v>1000</v>
      </c>
      <c r="U2377" s="324">
        <v>0.94</v>
      </c>
      <c r="V2377" s="324">
        <v>0</v>
      </c>
      <c r="W2377" s="324">
        <v>2.3062500000000002E-7</v>
      </c>
      <c r="X2377" s="324">
        <v>164.24406668309109</v>
      </c>
      <c r="Y2377" s="324">
        <v>0.72</v>
      </c>
      <c r="Z2377" s="324">
        <v>2.1</v>
      </c>
      <c r="AA2377" s="324">
        <v>2.3062500000000002E-7</v>
      </c>
      <c r="AB2377" s="324">
        <v>164.24406668309109</v>
      </c>
      <c r="AC2377" s="324">
        <v>0.72</v>
      </c>
      <c r="AD2377" s="324">
        <v>2.1</v>
      </c>
      <c r="AE2377" s="324">
        <v>2.3062500000000002E-7</v>
      </c>
      <c r="AF2377" s="324">
        <v>164.24406668309109</v>
      </c>
      <c r="AG2377" s="324">
        <v>0.72</v>
      </c>
      <c r="AH2377" s="324">
        <v>2.1</v>
      </c>
      <c r="AI2377" s="324">
        <v>0</v>
      </c>
      <c r="AJ2377" s="324">
        <v>0</v>
      </c>
      <c r="AK2377" s="324">
        <v>0</v>
      </c>
      <c r="AL2377" s="324">
        <v>0</v>
      </c>
      <c r="AM2377" s="396">
        <v>0</v>
      </c>
      <c r="AN2377" s="324">
        <v>0</v>
      </c>
      <c r="AO2377" s="324">
        <v>1000000000</v>
      </c>
      <c r="AP2377" s="324">
        <v>0</v>
      </c>
      <c r="AQ2377" s="324">
        <v>0</v>
      </c>
      <c r="AR2377" s="324">
        <v>0</v>
      </c>
      <c r="AS2377" s="324">
        <v>744777920</v>
      </c>
      <c r="AT2377" s="324">
        <v>0</v>
      </c>
      <c r="AU2377" s="324">
        <v>0</v>
      </c>
      <c r="AV2377" s="324">
        <v>0</v>
      </c>
      <c r="AW2377" s="311"/>
      <c r="AX2377" s="311"/>
      <c r="AY2377" s="311"/>
      <c r="AZ2377" s="311"/>
      <c r="BA2377" s="311"/>
      <c r="BB2377" s="311"/>
      <c r="BC2377" s="311"/>
      <c r="BD2377" s="311"/>
      <c r="BE2377" s="311"/>
      <c r="BF2377" s="311"/>
      <c r="BG2377" s="311"/>
      <c r="BH2377" s="311"/>
      <c r="BI2377" s="311"/>
      <c r="BJ2377" s="311"/>
      <c r="BK2377" s="311"/>
      <c r="BL2377" s="311"/>
      <c r="BM2377" s="311"/>
      <c r="BN2377" s="311"/>
      <c r="BO2377" s="311"/>
      <c r="BP2377" s="311"/>
      <c r="BQ2377" s="311"/>
      <c r="BR2377" s="311"/>
      <c r="BS2377" s="311"/>
      <c r="BT2377" s="311"/>
      <c r="BU2377" s="311"/>
      <c r="BV2377" s="311"/>
      <c r="BW2377" s="311"/>
      <c r="BX2377" s="311"/>
      <c r="BY2377" s="311"/>
      <c r="BZ2377" s="311"/>
      <c r="CA2377" s="311"/>
      <c r="CB2377" s="311"/>
      <c r="CC2377" s="311"/>
      <c r="CD2377" s="311"/>
      <c r="CE2377" s="311"/>
      <c r="CF2377" s="311"/>
      <c r="CG2377" s="311"/>
      <c r="CH2377" s="311"/>
      <c r="CI2377" s="311"/>
      <c r="CJ2377" s="311"/>
      <c r="CK2377" s="311"/>
      <c r="CL2377" s="311"/>
      <c r="CM2377" s="311"/>
      <c r="CN2377" s="311"/>
      <c r="CO2377" s="311"/>
      <c r="CP2377" s="311"/>
      <c r="CQ2377" s="311"/>
      <c r="CR2377" s="311"/>
      <c r="CS2377" s="311"/>
      <c r="CT2377" s="311"/>
      <c r="CU2377" s="311"/>
      <c r="CV2377" s="311"/>
      <c r="CW2377" s="311"/>
      <c r="CX2377" s="311"/>
      <c r="CY2377" s="311"/>
    </row>
    <row r="2378" spans="1:103" s="390" customFormat="1">
      <c r="A2378" s="324" t="s">
        <v>2347</v>
      </c>
      <c r="B2378" s="324">
        <v>7447779212</v>
      </c>
      <c r="C2378" s="324">
        <v>120</v>
      </c>
      <c r="D2378" s="324">
        <v>20</v>
      </c>
      <c r="E2378" s="395">
        <v>0.66132000000000002</v>
      </c>
      <c r="F2378" s="324">
        <v>0</v>
      </c>
      <c r="G2378" s="324">
        <v>0.7</v>
      </c>
      <c r="H2378" s="324">
        <v>0.9</v>
      </c>
      <c r="I2378" s="324">
        <v>0.67</v>
      </c>
      <c r="J2378" s="326">
        <v>40</v>
      </c>
      <c r="K2378" s="326">
        <v>125</v>
      </c>
      <c r="L2378" s="326">
        <v>1</v>
      </c>
      <c r="M2378" s="324">
        <v>7.3</v>
      </c>
      <c r="N2378" s="324">
        <v>7.3</v>
      </c>
      <c r="O2378" s="324">
        <v>4.5</v>
      </c>
      <c r="P2378" s="324">
        <v>101</v>
      </c>
      <c r="Q2378" s="324" t="s">
        <v>293</v>
      </c>
      <c r="R2378" s="324">
        <v>1</v>
      </c>
      <c r="S2378" s="324">
        <v>0</v>
      </c>
      <c r="T2378" s="324">
        <v>1000</v>
      </c>
      <c r="U2378" s="324">
        <v>0.94</v>
      </c>
      <c r="V2378" s="324">
        <v>0</v>
      </c>
      <c r="W2378" s="324">
        <v>2.3062500000000002E-7</v>
      </c>
      <c r="X2378" s="324">
        <v>175.78554163920018</v>
      </c>
      <c r="Y2378" s="324">
        <v>0.72</v>
      </c>
      <c r="Z2378" s="324">
        <v>2.1</v>
      </c>
      <c r="AA2378" s="324">
        <v>2.3062500000000002E-7</v>
      </c>
      <c r="AB2378" s="324">
        <v>175.78554163920018</v>
      </c>
      <c r="AC2378" s="324">
        <v>0.72</v>
      </c>
      <c r="AD2378" s="324">
        <v>2.1</v>
      </c>
      <c r="AE2378" s="324">
        <v>2.3062500000000002E-7</v>
      </c>
      <c r="AF2378" s="324">
        <v>175.78554163920018</v>
      </c>
      <c r="AG2378" s="324">
        <v>0.72</v>
      </c>
      <c r="AH2378" s="324">
        <v>2.1</v>
      </c>
      <c r="AI2378" s="324">
        <v>0</v>
      </c>
      <c r="AJ2378" s="324">
        <v>0</v>
      </c>
      <c r="AK2378" s="324">
        <v>0</v>
      </c>
      <c r="AL2378" s="324">
        <v>0</v>
      </c>
      <c r="AM2378" s="396">
        <v>0</v>
      </c>
      <c r="AN2378" s="324">
        <v>0</v>
      </c>
      <c r="AO2378" s="324">
        <v>1000000000</v>
      </c>
      <c r="AP2378" s="324">
        <v>0</v>
      </c>
      <c r="AQ2378" s="324">
        <v>0</v>
      </c>
      <c r="AR2378" s="324">
        <v>0</v>
      </c>
      <c r="AS2378" s="324">
        <v>7447779212</v>
      </c>
      <c r="AT2378" s="324">
        <v>0</v>
      </c>
      <c r="AU2378" s="324">
        <v>0</v>
      </c>
      <c r="AV2378" s="324">
        <v>0</v>
      </c>
      <c r="AW2378" s="311"/>
      <c r="AX2378" s="311"/>
      <c r="AY2378" s="311"/>
      <c r="AZ2378" s="311"/>
      <c r="BA2378" s="311"/>
      <c r="BB2378" s="311"/>
      <c r="BC2378" s="311"/>
      <c r="BD2378" s="311"/>
      <c r="BE2378" s="311"/>
      <c r="BF2378" s="311"/>
      <c r="BG2378" s="311"/>
      <c r="BH2378" s="311"/>
      <c r="BI2378" s="311"/>
      <c r="BJ2378" s="311"/>
      <c r="BK2378" s="311"/>
      <c r="BL2378" s="311"/>
      <c r="BM2378" s="311"/>
      <c r="BN2378" s="311"/>
      <c r="BO2378" s="311"/>
      <c r="BP2378" s="311"/>
      <c r="BQ2378" s="311"/>
      <c r="BR2378" s="311"/>
      <c r="BS2378" s="311"/>
      <c r="BT2378" s="311"/>
      <c r="BU2378" s="311"/>
      <c r="BV2378" s="311"/>
      <c r="BW2378" s="311"/>
      <c r="BX2378" s="311"/>
      <c r="BY2378" s="311"/>
      <c r="BZ2378" s="311"/>
      <c r="CA2378" s="311"/>
      <c r="CB2378" s="311"/>
      <c r="CC2378" s="311"/>
      <c r="CD2378" s="311"/>
      <c r="CE2378" s="311"/>
      <c r="CF2378" s="311"/>
      <c r="CG2378" s="311"/>
      <c r="CH2378" s="311"/>
      <c r="CI2378" s="311"/>
      <c r="CJ2378" s="311"/>
      <c r="CK2378" s="311"/>
      <c r="CL2378" s="311"/>
      <c r="CM2378" s="311"/>
      <c r="CN2378" s="311"/>
      <c r="CO2378" s="311"/>
      <c r="CP2378" s="311"/>
      <c r="CQ2378" s="311"/>
      <c r="CR2378" s="311"/>
      <c r="CS2378" s="311"/>
      <c r="CT2378" s="311"/>
      <c r="CU2378" s="311"/>
      <c r="CV2378" s="311"/>
      <c r="CW2378" s="311"/>
      <c r="CX2378" s="311"/>
      <c r="CY2378" s="311"/>
    </row>
    <row r="2379" spans="1:103" s="390" customFormat="1">
      <c r="A2379" s="324" t="s">
        <v>2347</v>
      </c>
      <c r="B2379" s="324">
        <v>7447779215</v>
      </c>
      <c r="C2379" s="324">
        <v>150</v>
      </c>
      <c r="D2379" s="324">
        <v>20</v>
      </c>
      <c r="E2379" s="395">
        <v>0.87814000000000014</v>
      </c>
      <c r="F2379" s="324">
        <v>0</v>
      </c>
      <c r="G2379" s="324">
        <v>0.63</v>
      </c>
      <c r="H2379" s="324">
        <v>0.9</v>
      </c>
      <c r="I2379" s="324">
        <v>0.52</v>
      </c>
      <c r="J2379" s="326">
        <v>40</v>
      </c>
      <c r="K2379" s="326">
        <v>125</v>
      </c>
      <c r="L2379" s="326">
        <v>1</v>
      </c>
      <c r="M2379" s="324">
        <v>7.3</v>
      </c>
      <c r="N2379" s="324">
        <v>7.3</v>
      </c>
      <c r="O2379" s="324">
        <v>4.5</v>
      </c>
      <c r="P2379" s="324">
        <v>101</v>
      </c>
      <c r="Q2379" s="324" t="s">
        <v>293</v>
      </c>
      <c r="R2379" s="324">
        <v>1</v>
      </c>
      <c r="S2379" s="324">
        <v>0</v>
      </c>
      <c r="T2379" s="324">
        <v>1000</v>
      </c>
      <c r="U2379" s="324">
        <v>0.94</v>
      </c>
      <c r="V2379" s="324">
        <v>0</v>
      </c>
      <c r="W2379" s="324">
        <v>2.3062500000000002E-7</v>
      </c>
      <c r="X2379" s="324">
        <v>198.29466587348801</v>
      </c>
      <c r="Y2379" s="324">
        <v>0.72</v>
      </c>
      <c r="Z2379" s="324">
        <v>2.1</v>
      </c>
      <c r="AA2379" s="324">
        <v>2.3062500000000002E-7</v>
      </c>
      <c r="AB2379" s="324">
        <v>198.29466587348801</v>
      </c>
      <c r="AC2379" s="324">
        <v>0.72</v>
      </c>
      <c r="AD2379" s="324">
        <v>2.1</v>
      </c>
      <c r="AE2379" s="324">
        <v>2.3062500000000002E-7</v>
      </c>
      <c r="AF2379" s="324">
        <v>198.29466587348801</v>
      </c>
      <c r="AG2379" s="324">
        <v>0.72</v>
      </c>
      <c r="AH2379" s="324">
        <v>2.1</v>
      </c>
      <c r="AI2379" s="324">
        <v>0</v>
      </c>
      <c r="AJ2379" s="324">
        <v>0</v>
      </c>
      <c r="AK2379" s="324">
        <v>0</v>
      </c>
      <c r="AL2379" s="324">
        <v>0</v>
      </c>
      <c r="AM2379" s="396">
        <v>0</v>
      </c>
      <c r="AN2379" s="324">
        <v>0</v>
      </c>
      <c r="AO2379" s="324">
        <v>1000000000</v>
      </c>
      <c r="AP2379" s="324">
        <v>0</v>
      </c>
      <c r="AQ2379" s="324">
        <v>0</v>
      </c>
      <c r="AR2379" s="324">
        <v>0</v>
      </c>
      <c r="AS2379" s="324">
        <v>7447779215</v>
      </c>
      <c r="AT2379" s="324">
        <v>0</v>
      </c>
      <c r="AU2379" s="324">
        <v>0</v>
      </c>
      <c r="AV2379" s="324">
        <v>0</v>
      </c>
      <c r="AW2379" s="311"/>
      <c r="AX2379" s="311"/>
      <c r="AY2379" s="311"/>
      <c r="AZ2379" s="311"/>
      <c r="BA2379" s="311"/>
      <c r="BB2379" s="311"/>
      <c r="BC2379" s="311"/>
      <c r="BD2379" s="311"/>
      <c r="BE2379" s="311"/>
      <c r="BF2379" s="311"/>
      <c r="BG2379" s="311"/>
      <c r="BH2379" s="311"/>
      <c r="BI2379" s="311"/>
      <c r="BJ2379" s="311"/>
      <c r="BK2379" s="311"/>
      <c r="BL2379" s="311"/>
      <c r="BM2379" s="311"/>
      <c r="BN2379" s="311"/>
      <c r="BO2379" s="311"/>
      <c r="BP2379" s="311"/>
      <c r="BQ2379" s="311"/>
      <c r="BR2379" s="311"/>
      <c r="BS2379" s="311"/>
      <c r="BT2379" s="311"/>
      <c r="BU2379" s="311"/>
      <c r="BV2379" s="311"/>
      <c r="BW2379" s="311"/>
      <c r="BX2379" s="311"/>
      <c r="BY2379" s="311"/>
      <c r="BZ2379" s="311"/>
      <c r="CA2379" s="311"/>
      <c r="CB2379" s="311"/>
      <c r="CC2379" s="311"/>
      <c r="CD2379" s="311"/>
      <c r="CE2379" s="311"/>
      <c r="CF2379" s="311"/>
      <c r="CG2379" s="311"/>
      <c r="CH2379" s="311"/>
      <c r="CI2379" s="311"/>
      <c r="CJ2379" s="311"/>
      <c r="CK2379" s="311"/>
      <c r="CL2379" s="311"/>
      <c r="CM2379" s="311"/>
      <c r="CN2379" s="311"/>
      <c r="CO2379" s="311"/>
      <c r="CP2379" s="311"/>
      <c r="CQ2379" s="311"/>
      <c r="CR2379" s="311"/>
      <c r="CS2379" s="311"/>
      <c r="CT2379" s="311"/>
      <c r="CU2379" s="311"/>
      <c r="CV2379" s="311"/>
      <c r="CW2379" s="311"/>
      <c r="CX2379" s="311"/>
      <c r="CY2379" s="311"/>
    </row>
    <row r="2380" spans="1:103" s="390" customFormat="1">
      <c r="A2380" s="324" t="s">
        <v>2347</v>
      </c>
      <c r="B2380" s="324">
        <v>7447779218</v>
      </c>
      <c r="C2380" s="324">
        <v>180</v>
      </c>
      <c r="D2380" s="324">
        <v>20</v>
      </c>
      <c r="E2380" s="395">
        <v>0.98288999999999993</v>
      </c>
      <c r="F2380" s="324">
        <v>0</v>
      </c>
      <c r="G2380" s="324">
        <v>0.56000000000000005</v>
      </c>
      <c r="H2380" s="324">
        <v>0.9</v>
      </c>
      <c r="I2380" s="324">
        <v>0.51</v>
      </c>
      <c r="J2380" s="326">
        <v>40</v>
      </c>
      <c r="K2380" s="326">
        <v>125</v>
      </c>
      <c r="L2380" s="326">
        <v>1</v>
      </c>
      <c r="M2380" s="324">
        <v>7.3</v>
      </c>
      <c r="N2380" s="324">
        <v>7.3</v>
      </c>
      <c r="O2380" s="324">
        <v>4.5</v>
      </c>
      <c r="P2380" s="324">
        <v>101</v>
      </c>
      <c r="Q2380" s="324" t="s">
        <v>293</v>
      </c>
      <c r="R2380" s="324">
        <v>1</v>
      </c>
      <c r="S2380" s="324">
        <v>0</v>
      </c>
      <c r="T2380" s="324">
        <v>1000</v>
      </c>
      <c r="U2380" s="324">
        <v>0.94</v>
      </c>
      <c r="V2380" s="324">
        <v>0</v>
      </c>
      <c r="W2380" s="324">
        <v>2.3062500000000002E-7</v>
      </c>
      <c r="X2380" s="324">
        <v>216.80216802168022</v>
      </c>
      <c r="Y2380" s="324">
        <v>0.72</v>
      </c>
      <c r="Z2380" s="324">
        <v>2.1</v>
      </c>
      <c r="AA2380" s="324">
        <v>2.3062500000000002E-7</v>
      </c>
      <c r="AB2380" s="324">
        <v>216.80216802168022</v>
      </c>
      <c r="AC2380" s="324">
        <v>0.72</v>
      </c>
      <c r="AD2380" s="324">
        <v>2.1</v>
      </c>
      <c r="AE2380" s="324">
        <v>2.3062500000000002E-7</v>
      </c>
      <c r="AF2380" s="324">
        <v>216.80216802168022</v>
      </c>
      <c r="AG2380" s="324">
        <v>0.72</v>
      </c>
      <c r="AH2380" s="324">
        <v>2.1</v>
      </c>
      <c r="AI2380" s="324">
        <v>0</v>
      </c>
      <c r="AJ2380" s="324">
        <v>0</v>
      </c>
      <c r="AK2380" s="324">
        <v>0</v>
      </c>
      <c r="AL2380" s="324">
        <v>0</v>
      </c>
      <c r="AM2380" s="396">
        <v>0</v>
      </c>
      <c r="AN2380" s="324">
        <v>0</v>
      </c>
      <c r="AO2380" s="324">
        <v>1000000000</v>
      </c>
      <c r="AP2380" s="324">
        <v>0</v>
      </c>
      <c r="AQ2380" s="324">
        <v>0</v>
      </c>
      <c r="AR2380" s="324">
        <v>0</v>
      </c>
      <c r="AS2380" s="324">
        <v>7447779218</v>
      </c>
      <c r="AT2380" s="324">
        <v>0</v>
      </c>
      <c r="AU2380" s="324">
        <v>0</v>
      </c>
      <c r="AV2380" s="324">
        <v>0</v>
      </c>
      <c r="AW2380" s="311"/>
      <c r="AX2380" s="311"/>
      <c r="AY2380" s="311"/>
      <c r="AZ2380" s="311"/>
      <c r="BA2380" s="311"/>
      <c r="BB2380" s="311"/>
      <c r="BC2380" s="311"/>
      <c r="BD2380" s="311"/>
      <c r="BE2380" s="311"/>
      <c r="BF2380" s="311"/>
      <c r="BG2380" s="311"/>
      <c r="BH2380" s="311"/>
      <c r="BI2380" s="311"/>
      <c r="BJ2380" s="311"/>
      <c r="BK2380" s="311"/>
      <c r="BL2380" s="311"/>
      <c r="BM2380" s="311"/>
      <c r="BN2380" s="311"/>
      <c r="BO2380" s="311"/>
      <c r="BP2380" s="311"/>
      <c r="BQ2380" s="311"/>
      <c r="BR2380" s="311"/>
      <c r="BS2380" s="311"/>
      <c r="BT2380" s="311"/>
      <c r="BU2380" s="311"/>
      <c r="BV2380" s="311"/>
      <c r="BW2380" s="311"/>
      <c r="BX2380" s="311"/>
      <c r="BY2380" s="311"/>
      <c r="BZ2380" s="311"/>
      <c r="CA2380" s="311"/>
      <c r="CB2380" s="311"/>
      <c r="CC2380" s="311"/>
      <c r="CD2380" s="311"/>
      <c r="CE2380" s="311"/>
      <c r="CF2380" s="311"/>
      <c r="CG2380" s="311"/>
      <c r="CH2380" s="311"/>
      <c r="CI2380" s="311"/>
      <c r="CJ2380" s="311"/>
      <c r="CK2380" s="311"/>
      <c r="CL2380" s="311"/>
      <c r="CM2380" s="311"/>
      <c r="CN2380" s="311"/>
      <c r="CO2380" s="311"/>
      <c r="CP2380" s="311"/>
      <c r="CQ2380" s="311"/>
      <c r="CR2380" s="311"/>
      <c r="CS2380" s="311"/>
      <c r="CT2380" s="311"/>
      <c r="CU2380" s="311"/>
      <c r="CV2380" s="311"/>
      <c r="CW2380" s="311"/>
      <c r="CX2380" s="311"/>
      <c r="CY2380" s="311"/>
    </row>
    <row r="2381" spans="1:103" s="390" customFormat="1">
      <c r="A2381" s="324" t="s">
        <v>2347</v>
      </c>
      <c r="B2381" s="324">
        <v>7447779222</v>
      </c>
      <c r="C2381" s="324">
        <v>220</v>
      </c>
      <c r="D2381" s="324">
        <v>20</v>
      </c>
      <c r="E2381" s="395">
        <v>1.1684000000000001</v>
      </c>
      <c r="F2381" s="324">
        <v>0</v>
      </c>
      <c r="G2381" s="324">
        <v>0.54</v>
      </c>
      <c r="H2381" s="324">
        <v>0.9</v>
      </c>
      <c r="I2381" s="324">
        <v>0.44</v>
      </c>
      <c r="J2381" s="326">
        <v>40</v>
      </c>
      <c r="K2381" s="326">
        <v>125</v>
      </c>
      <c r="L2381" s="326">
        <v>1</v>
      </c>
      <c r="M2381" s="324">
        <v>7.3</v>
      </c>
      <c r="N2381" s="324">
        <v>7.3</v>
      </c>
      <c r="O2381" s="324">
        <v>4.5</v>
      </c>
      <c r="P2381" s="324">
        <v>101</v>
      </c>
      <c r="Q2381" s="324" t="s">
        <v>293</v>
      </c>
      <c r="R2381" s="324">
        <v>1</v>
      </c>
      <c r="S2381" s="324">
        <v>0</v>
      </c>
      <c r="T2381" s="324">
        <v>1000</v>
      </c>
      <c r="U2381" s="324">
        <v>0.94</v>
      </c>
      <c r="V2381" s="324">
        <v>0</v>
      </c>
      <c r="W2381" s="324">
        <v>2.3062500000000002E-7</v>
      </c>
      <c r="X2381" s="324">
        <v>246.70591533501542</v>
      </c>
      <c r="Y2381" s="324">
        <v>0.72</v>
      </c>
      <c r="Z2381" s="324">
        <v>2.1</v>
      </c>
      <c r="AA2381" s="324">
        <v>2.3062500000000002E-7</v>
      </c>
      <c r="AB2381" s="324">
        <v>246.70591533501542</v>
      </c>
      <c r="AC2381" s="324">
        <v>0.72</v>
      </c>
      <c r="AD2381" s="324">
        <v>2.1</v>
      </c>
      <c r="AE2381" s="324">
        <v>2.3062500000000002E-7</v>
      </c>
      <c r="AF2381" s="324">
        <v>246.70591533501542</v>
      </c>
      <c r="AG2381" s="324">
        <v>0.72</v>
      </c>
      <c r="AH2381" s="324">
        <v>2.1</v>
      </c>
      <c r="AI2381" s="324">
        <v>0</v>
      </c>
      <c r="AJ2381" s="324">
        <v>0</v>
      </c>
      <c r="AK2381" s="324">
        <v>0</v>
      </c>
      <c r="AL2381" s="324">
        <v>0</v>
      </c>
      <c r="AM2381" s="396">
        <v>0</v>
      </c>
      <c r="AN2381" s="324">
        <v>0</v>
      </c>
      <c r="AO2381" s="324">
        <v>1000000000</v>
      </c>
      <c r="AP2381" s="324">
        <v>0</v>
      </c>
      <c r="AQ2381" s="324">
        <v>0</v>
      </c>
      <c r="AR2381" s="324">
        <v>0</v>
      </c>
      <c r="AS2381" s="324">
        <v>7447779222</v>
      </c>
      <c r="AT2381" s="324">
        <v>0</v>
      </c>
      <c r="AU2381" s="324">
        <v>0</v>
      </c>
      <c r="AV2381" s="324">
        <v>0</v>
      </c>
      <c r="AW2381" s="311"/>
      <c r="AX2381" s="311"/>
      <c r="AY2381" s="311"/>
      <c r="AZ2381" s="311"/>
      <c r="BA2381" s="311"/>
      <c r="BB2381" s="311"/>
      <c r="BC2381" s="311"/>
      <c r="BD2381" s="311"/>
      <c r="BE2381" s="311"/>
      <c r="BF2381" s="311"/>
      <c r="BG2381" s="311"/>
      <c r="BH2381" s="311"/>
      <c r="BI2381" s="311"/>
      <c r="BJ2381" s="311"/>
      <c r="BK2381" s="311"/>
      <c r="BL2381" s="311"/>
      <c r="BM2381" s="311"/>
      <c r="BN2381" s="311"/>
      <c r="BO2381" s="311"/>
      <c r="BP2381" s="311"/>
      <c r="BQ2381" s="311"/>
      <c r="BR2381" s="311"/>
      <c r="BS2381" s="311"/>
      <c r="BT2381" s="311"/>
      <c r="BU2381" s="311"/>
      <c r="BV2381" s="311"/>
      <c r="BW2381" s="311"/>
      <c r="BX2381" s="311"/>
      <c r="BY2381" s="311"/>
      <c r="BZ2381" s="311"/>
      <c r="CA2381" s="311"/>
      <c r="CB2381" s="311"/>
      <c r="CC2381" s="311"/>
      <c r="CD2381" s="311"/>
      <c r="CE2381" s="311"/>
      <c r="CF2381" s="311"/>
      <c r="CG2381" s="311"/>
      <c r="CH2381" s="311"/>
      <c r="CI2381" s="311"/>
      <c r="CJ2381" s="311"/>
      <c r="CK2381" s="311"/>
      <c r="CL2381" s="311"/>
      <c r="CM2381" s="311"/>
      <c r="CN2381" s="311"/>
      <c r="CO2381" s="311"/>
      <c r="CP2381" s="311"/>
      <c r="CQ2381" s="311"/>
      <c r="CR2381" s="311"/>
      <c r="CS2381" s="311"/>
      <c r="CT2381" s="311"/>
      <c r="CU2381" s="311"/>
      <c r="CV2381" s="311"/>
      <c r="CW2381" s="311"/>
      <c r="CX2381" s="311"/>
      <c r="CY2381" s="311"/>
    </row>
    <row r="2382" spans="1:103" s="390" customFormat="1">
      <c r="A2382" s="324" t="s">
        <v>2347</v>
      </c>
      <c r="B2382" s="324">
        <v>7447779270</v>
      </c>
      <c r="C2382" s="324">
        <v>270</v>
      </c>
      <c r="D2382" s="324">
        <v>20</v>
      </c>
      <c r="E2382" s="395">
        <v>1.6350000000000002</v>
      </c>
      <c r="F2382" s="324">
        <v>0</v>
      </c>
      <c r="G2382" s="324">
        <v>0.48</v>
      </c>
      <c r="H2382" s="324">
        <v>0.9</v>
      </c>
      <c r="I2382" s="324">
        <v>0.43</v>
      </c>
      <c r="J2382" s="326">
        <v>40</v>
      </c>
      <c r="K2382" s="326">
        <v>125</v>
      </c>
      <c r="L2382" s="326">
        <v>1</v>
      </c>
      <c r="M2382" s="324">
        <v>7.3</v>
      </c>
      <c r="N2382" s="324">
        <v>7.3</v>
      </c>
      <c r="O2382" s="324">
        <v>4.5</v>
      </c>
      <c r="P2382" s="324">
        <v>101</v>
      </c>
      <c r="Q2382" s="324" t="s">
        <v>293</v>
      </c>
      <c r="R2382" s="324">
        <v>1</v>
      </c>
      <c r="S2382" s="324">
        <v>0</v>
      </c>
      <c r="T2382" s="324">
        <v>1000</v>
      </c>
      <c r="U2382" s="324">
        <v>0.94</v>
      </c>
      <c r="V2382" s="324">
        <v>0</v>
      </c>
      <c r="W2382" s="324">
        <v>2.3062500000000002E-7</v>
      </c>
      <c r="X2382" s="324">
        <v>269.34011671405057</v>
      </c>
      <c r="Y2382" s="324">
        <v>0.72</v>
      </c>
      <c r="Z2382" s="324">
        <v>2.1</v>
      </c>
      <c r="AA2382" s="324">
        <v>2.3062500000000002E-7</v>
      </c>
      <c r="AB2382" s="324">
        <v>269.34011671405057</v>
      </c>
      <c r="AC2382" s="324">
        <v>0.72</v>
      </c>
      <c r="AD2382" s="324">
        <v>2.1</v>
      </c>
      <c r="AE2382" s="324">
        <v>2.3062500000000002E-7</v>
      </c>
      <c r="AF2382" s="324">
        <v>269.34011671405057</v>
      </c>
      <c r="AG2382" s="324">
        <v>0.72</v>
      </c>
      <c r="AH2382" s="324">
        <v>2.1</v>
      </c>
      <c r="AI2382" s="324">
        <v>0</v>
      </c>
      <c r="AJ2382" s="324">
        <v>0</v>
      </c>
      <c r="AK2382" s="324">
        <v>0</v>
      </c>
      <c r="AL2382" s="324">
        <v>0</v>
      </c>
      <c r="AM2382" s="396">
        <v>0</v>
      </c>
      <c r="AN2382" s="324">
        <v>0</v>
      </c>
      <c r="AO2382" s="324">
        <v>1000000000</v>
      </c>
      <c r="AP2382" s="324">
        <v>0</v>
      </c>
      <c r="AQ2382" s="324">
        <v>0</v>
      </c>
      <c r="AR2382" s="324">
        <v>0</v>
      </c>
      <c r="AS2382" s="324">
        <v>7447779270</v>
      </c>
      <c r="AT2382" s="324">
        <v>0</v>
      </c>
      <c r="AU2382" s="324">
        <v>0</v>
      </c>
      <c r="AV2382" s="324">
        <v>0</v>
      </c>
      <c r="AW2382" s="311"/>
      <c r="AX2382" s="311"/>
      <c r="AY2382" s="311"/>
      <c r="AZ2382" s="311"/>
      <c r="BA2382" s="311"/>
      <c r="BB2382" s="311"/>
      <c r="BC2382" s="311"/>
      <c r="BD2382" s="311"/>
      <c r="BE2382" s="311"/>
      <c r="BF2382" s="311"/>
      <c r="BG2382" s="311"/>
      <c r="BH2382" s="311"/>
      <c r="BI2382" s="311"/>
      <c r="BJ2382" s="311"/>
      <c r="BK2382" s="311"/>
      <c r="BL2382" s="311"/>
      <c r="BM2382" s="311"/>
      <c r="BN2382" s="311"/>
      <c r="BO2382" s="311"/>
      <c r="BP2382" s="311"/>
      <c r="BQ2382" s="311"/>
      <c r="BR2382" s="311"/>
      <c r="BS2382" s="311"/>
      <c r="BT2382" s="311"/>
      <c r="BU2382" s="311"/>
      <c r="BV2382" s="311"/>
      <c r="BW2382" s="311"/>
      <c r="BX2382" s="311"/>
      <c r="BY2382" s="311"/>
      <c r="BZ2382" s="311"/>
      <c r="CA2382" s="311"/>
      <c r="CB2382" s="311"/>
      <c r="CC2382" s="311"/>
      <c r="CD2382" s="311"/>
      <c r="CE2382" s="311"/>
      <c r="CF2382" s="311"/>
      <c r="CG2382" s="311"/>
      <c r="CH2382" s="311"/>
      <c r="CI2382" s="311"/>
      <c r="CJ2382" s="311"/>
      <c r="CK2382" s="311"/>
      <c r="CL2382" s="311"/>
      <c r="CM2382" s="311"/>
      <c r="CN2382" s="311"/>
      <c r="CO2382" s="311"/>
      <c r="CP2382" s="311"/>
      <c r="CQ2382" s="311"/>
      <c r="CR2382" s="311"/>
      <c r="CS2382" s="311"/>
      <c r="CT2382" s="311"/>
      <c r="CU2382" s="311"/>
      <c r="CV2382" s="311"/>
      <c r="CW2382" s="311"/>
      <c r="CX2382" s="311"/>
      <c r="CY2382" s="311"/>
    </row>
    <row r="2383" spans="1:103" s="390" customFormat="1">
      <c r="A2383" s="324" t="s">
        <v>2347</v>
      </c>
      <c r="B2383" s="324">
        <v>7447779233</v>
      </c>
      <c r="C2383" s="324">
        <v>330</v>
      </c>
      <c r="D2383" s="324">
        <v>20</v>
      </c>
      <c r="E2383" s="395">
        <v>1.863</v>
      </c>
      <c r="F2383" s="324">
        <v>0</v>
      </c>
      <c r="G2383" s="324">
        <v>0.45</v>
      </c>
      <c r="H2383" s="324">
        <v>0.9</v>
      </c>
      <c r="I2383" s="324">
        <v>0.39</v>
      </c>
      <c r="J2383" s="326">
        <v>40</v>
      </c>
      <c r="K2383" s="326">
        <v>125</v>
      </c>
      <c r="L2383" s="326">
        <v>1</v>
      </c>
      <c r="M2383" s="324">
        <v>7.3</v>
      </c>
      <c r="N2383" s="324">
        <v>7.3</v>
      </c>
      <c r="O2383" s="324">
        <v>4.5</v>
      </c>
      <c r="P2383" s="324">
        <v>101</v>
      </c>
      <c r="Q2383" s="324" t="s">
        <v>293</v>
      </c>
      <c r="R2383" s="324">
        <v>1</v>
      </c>
      <c r="S2383" s="324">
        <v>0</v>
      </c>
      <c r="T2383" s="324">
        <v>1000</v>
      </c>
      <c r="U2383" s="324">
        <v>0.94</v>
      </c>
      <c r="V2383" s="324">
        <v>0</v>
      </c>
      <c r="W2383" s="324">
        <v>2.3062500000000002E-7</v>
      </c>
      <c r="X2383" s="324">
        <v>293.21604691456753</v>
      </c>
      <c r="Y2383" s="324">
        <v>0.72</v>
      </c>
      <c r="Z2383" s="324">
        <v>2.1</v>
      </c>
      <c r="AA2383" s="324">
        <v>2.3062500000000002E-7</v>
      </c>
      <c r="AB2383" s="324">
        <v>293.21604691456753</v>
      </c>
      <c r="AC2383" s="324">
        <v>0.72</v>
      </c>
      <c r="AD2383" s="324">
        <v>2.1</v>
      </c>
      <c r="AE2383" s="324">
        <v>2.3062500000000002E-7</v>
      </c>
      <c r="AF2383" s="324">
        <v>293.21604691456753</v>
      </c>
      <c r="AG2383" s="324">
        <v>0.72</v>
      </c>
      <c r="AH2383" s="324">
        <v>2.1</v>
      </c>
      <c r="AI2383" s="324">
        <v>0</v>
      </c>
      <c r="AJ2383" s="324">
        <v>0</v>
      </c>
      <c r="AK2383" s="324">
        <v>0</v>
      </c>
      <c r="AL2383" s="324">
        <v>0</v>
      </c>
      <c r="AM2383" s="396">
        <v>0</v>
      </c>
      <c r="AN2383" s="324">
        <v>0</v>
      </c>
      <c r="AO2383" s="324">
        <v>1000000000</v>
      </c>
      <c r="AP2383" s="324">
        <v>0</v>
      </c>
      <c r="AQ2383" s="324">
        <v>0</v>
      </c>
      <c r="AR2383" s="324">
        <v>0</v>
      </c>
      <c r="AS2383" s="324">
        <v>7447779233</v>
      </c>
      <c r="AT2383" s="324">
        <v>0</v>
      </c>
      <c r="AU2383" s="324">
        <v>0</v>
      </c>
      <c r="AV2383" s="324">
        <v>0</v>
      </c>
      <c r="AW2383" s="311"/>
      <c r="AX2383" s="311"/>
      <c r="AY2383" s="311"/>
      <c r="AZ2383" s="311"/>
      <c r="BA2383" s="311"/>
      <c r="BB2383" s="311"/>
      <c r="BC2383" s="311"/>
      <c r="BD2383" s="311"/>
      <c r="BE2383" s="311"/>
      <c r="BF2383" s="311"/>
      <c r="BG2383" s="311"/>
      <c r="BH2383" s="311"/>
      <c r="BI2383" s="311"/>
      <c r="BJ2383" s="311"/>
      <c r="BK2383" s="311"/>
      <c r="BL2383" s="311"/>
      <c r="BM2383" s="311"/>
      <c r="BN2383" s="311"/>
      <c r="BO2383" s="311"/>
      <c r="BP2383" s="311"/>
      <c r="BQ2383" s="311"/>
      <c r="BR2383" s="311"/>
      <c r="BS2383" s="311"/>
      <c r="BT2383" s="311"/>
      <c r="BU2383" s="311"/>
      <c r="BV2383" s="311"/>
      <c r="BW2383" s="311"/>
      <c r="BX2383" s="311"/>
      <c r="BY2383" s="311"/>
      <c r="BZ2383" s="311"/>
      <c r="CA2383" s="311"/>
      <c r="CB2383" s="311"/>
      <c r="CC2383" s="311"/>
      <c r="CD2383" s="311"/>
      <c r="CE2383" s="311"/>
      <c r="CF2383" s="311"/>
      <c r="CG2383" s="311"/>
      <c r="CH2383" s="311"/>
      <c r="CI2383" s="311"/>
      <c r="CJ2383" s="311"/>
      <c r="CK2383" s="311"/>
      <c r="CL2383" s="311"/>
      <c r="CM2383" s="311"/>
      <c r="CN2383" s="311"/>
      <c r="CO2383" s="311"/>
      <c r="CP2383" s="311"/>
      <c r="CQ2383" s="311"/>
      <c r="CR2383" s="311"/>
      <c r="CS2383" s="311"/>
      <c r="CT2383" s="311"/>
      <c r="CU2383" s="311"/>
      <c r="CV2383" s="311"/>
      <c r="CW2383" s="311"/>
      <c r="CX2383" s="311"/>
      <c r="CY2383" s="311"/>
    </row>
    <row r="2384" spans="1:103" s="390" customFormat="1">
      <c r="A2384" s="324" t="s">
        <v>2347</v>
      </c>
      <c r="B2384" s="324">
        <v>7447779239</v>
      </c>
      <c r="C2384" s="324">
        <v>390</v>
      </c>
      <c r="D2384" s="324">
        <v>20</v>
      </c>
      <c r="E2384" s="395">
        <v>2.8559999999999999</v>
      </c>
      <c r="F2384" s="324">
        <v>0</v>
      </c>
      <c r="G2384" s="324">
        <v>0.42</v>
      </c>
      <c r="H2384" s="324">
        <v>0.9</v>
      </c>
      <c r="I2384" s="324">
        <v>0.38</v>
      </c>
      <c r="J2384" s="326">
        <v>40</v>
      </c>
      <c r="K2384" s="326">
        <v>125</v>
      </c>
      <c r="L2384" s="326">
        <v>1</v>
      </c>
      <c r="M2384" s="324">
        <v>7.3</v>
      </c>
      <c r="N2384" s="324">
        <v>7.3</v>
      </c>
      <c r="O2384" s="324">
        <v>4.5</v>
      </c>
      <c r="P2384" s="324">
        <v>101</v>
      </c>
      <c r="Q2384" s="324" t="s">
        <v>293</v>
      </c>
      <c r="R2384" s="324">
        <v>1</v>
      </c>
      <c r="S2384" s="324">
        <v>0</v>
      </c>
      <c r="T2384" s="324">
        <v>1000</v>
      </c>
      <c r="U2384" s="324">
        <v>0.94</v>
      </c>
      <c r="V2384" s="324">
        <v>0</v>
      </c>
      <c r="W2384" s="324">
        <v>2.3062500000000002E-7</v>
      </c>
      <c r="X2384" s="324">
        <v>318.66650324794705</v>
      </c>
      <c r="Y2384" s="324">
        <v>0.72</v>
      </c>
      <c r="Z2384" s="324">
        <v>2.1</v>
      </c>
      <c r="AA2384" s="324">
        <v>2.3062500000000002E-7</v>
      </c>
      <c r="AB2384" s="324">
        <v>318.66650324794705</v>
      </c>
      <c r="AC2384" s="324">
        <v>0.72</v>
      </c>
      <c r="AD2384" s="324">
        <v>2.1</v>
      </c>
      <c r="AE2384" s="324">
        <v>2.3062500000000002E-7</v>
      </c>
      <c r="AF2384" s="324">
        <v>318.66650324794705</v>
      </c>
      <c r="AG2384" s="324">
        <v>0.72</v>
      </c>
      <c r="AH2384" s="324">
        <v>2.1</v>
      </c>
      <c r="AI2384" s="324">
        <v>0</v>
      </c>
      <c r="AJ2384" s="324">
        <v>0</v>
      </c>
      <c r="AK2384" s="324">
        <v>0</v>
      </c>
      <c r="AL2384" s="324">
        <v>0</v>
      </c>
      <c r="AM2384" s="396">
        <v>0</v>
      </c>
      <c r="AN2384" s="324">
        <v>0</v>
      </c>
      <c r="AO2384" s="324">
        <v>1000000000</v>
      </c>
      <c r="AP2384" s="324">
        <v>0</v>
      </c>
      <c r="AQ2384" s="324">
        <v>0</v>
      </c>
      <c r="AR2384" s="324">
        <v>0</v>
      </c>
      <c r="AS2384" s="324">
        <v>7447779239</v>
      </c>
      <c r="AT2384" s="324">
        <v>0</v>
      </c>
      <c r="AU2384" s="324">
        <v>0</v>
      </c>
      <c r="AV2384" s="324">
        <v>0</v>
      </c>
      <c r="AW2384" s="311"/>
      <c r="AX2384" s="311"/>
      <c r="AY2384" s="311"/>
      <c r="AZ2384" s="311"/>
      <c r="BA2384" s="311"/>
      <c r="BB2384" s="311"/>
      <c r="BC2384" s="311"/>
      <c r="BD2384" s="311"/>
      <c r="BE2384" s="311"/>
      <c r="BF2384" s="311"/>
      <c r="BG2384" s="311"/>
      <c r="BH2384" s="311"/>
      <c r="BI2384" s="311"/>
      <c r="BJ2384" s="311"/>
      <c r="BK2384" s="311"/>
      <c r="BL2384" s="311"/>
      <c r="BM2384" s="311"/>
      <c r="BN2384" s="311"/>
      <c r="BO2384" s="311"/>
      <c r="BP2384" s="311"/>
      <c r="BQ2384" s="311"/>
      <c r="BR2384" s="311"/>
      <c r="BS2384" s="311"/>
      <c r="BT2384" s="311"/>
      <c r="BU2384" s="311"/>
      <c r="BV2384" s="311"/>
      <c r="BW2384" s="311"/>
      <c r="BX2384" s="311"/>
      <c r="BY2384" s="311"/>
      <c r="BZ2384" s="311"/>
      <c r="CA2384" s="311"/>
      <c r="CB2384" s="311"/>
      <c r="CC2384" s="311"/>
      <c r="CD2384" s="311"/>
      <c r="CE2384" s="311"/>
      <c r="CF2384" s="311"/>
      <c r="CG2384" s="311"/>
      <c r="CH2384" s="311"/>
      <c r="CI2384" s="311"/>
      <c r="CJ2384" s="311"/>
      <c r="CK2384" s="311"/>
      <c r="CL2384" s="311"/>
      <c r="CM2384" s="311"/>
      <c r="CN2384" s="311"/>
      <c r="CO2384" s="311"/>
      <c r="CP2384" s="311"/>
      <c r="CQ2384" s="311"/>
      <c r="CR2384" s="311"/>
      <c r="CS2384" s="311"/>
      <c r="CT2384" s="311"/>
      <c r="CU2384" s="311"/>
      <c r="CV2384" s="311"/>
      <c r="CW2384" s="311"/>
      <c r="CX2384" s="311"/>
      <c r="CY2384" s="311"/>
    </row>
    <row r="2385" spans="1:103" s="390" customFormat="1">
      <c r="A2385" s="324" t="s">
        <v>2347</v>
      </c>
      <c r="B2385" s="324">
        <v>744777924</v>
      </c>
      <c r="C2385" s="324">
        <v>470</v>
      </c>
      <c r="D2385" s="324">
        <v>20</v>
      </c>
      <c r="E2385" s="395">
        <v>3.008</v>
      </c>
      <c r="F2385" s="324">
        <v>0</v>
      </c>
      <c r="G2385" s="324">
        <v>0.34</v>
      </c>
      <c r="H2385" s="324">
        <v>0.9</v>
      </c>
      <c r="I2385" s="324">
        <v>0.28999999999999998</v>
      </c>
      <c r="J2385" s="326">
        <v>40</v>
      </c>
      <c r="K2385" s="326">
        <v>125</v>
      </c>
      <c r="L2385" s="326">
        <v>1</v>
      </c>
      <c r="M2385" s="324">
        <v>7.3</v>
      </c>
      <c r="N2385" s="324">
        <v>7.3</v>
      </c>
      <c r="O2385" s="324">
        <v>4.5</v>
      </c>
      <c r="P2385" s="324">
        <v>101</v>
      </c>
      <c r="Q2385" s="324" t="s">
        <v>293</v>
      </c>
      <c r="R2385" s="324">
        <v>1</v>
      </c>
      <c r="S2385" s="324">
        <v>0</v>
      </c>
      <c r="T2385" s="324">
        <v>1000</v>
      </c>
      <c r="U2385" s="324">
        <v>0.94</v>
      </c>
      <c r="V2385" s="324">
        <v>0</v>
      </c>
      <c r="W2385" s="324">
        <v>2.3062500000000002E-7</v>
      </c>
      <c r="X2385" s="324">
        <v>352.17863699374323</v>
      </c>
      <c r="Y2385" s="324">
        <v>0.72</v>
      </c>
      <c r="Z2385" s="324">
        <v>2.1</v>
      </c>
      <c r="AA2385" s="324">
        <v>2.3062500000000002E-7</v>
      </c>
      <c r="AB2385" s="324">
        <v>352.17863699374323</v>
      </c>
      <c r="AC2385" s="324">
        <v>0.72</v>
      </c>
      <c r="AD2385" s="324">
        <v>2.1</v>
      </c>
      <c r="AE2385" s="324">
        <v>2.3062500000000002E-7</v>
      </c>
      <c r="AF2385" s="324">
        <v>352.17863699374323</v>
      </c>
      <c r="AG2385" s="324">
        <v>0.72</v>
      </c>
      <c r="AH2385" s="324">
        <v>2.1</v>
      </c>
      <c r="AI2385" s="324">
        <v>0</v>
      </c>
      <c r="AJ2385" s="324">
        <v>0</v>
      </c>
      <c r="AK2385" s="324">
        <v>0</v>
      </c>
      <c r="AL2385" s="324">
        <v>0</v>
      </c>
      <c r="AM2385" s="396">
        <v>0</v>
      </c>
      <c r="AN2385" s="324">
        <v>0</v>
      </c>
      <c r="AO2385" s="324">
        <v>1000000000</v>
      </c>
      <c r="AP2385" s="324">
        <v>0</v>
      </c>
      <c r="AQ2385" s="324">
        <v>0</v>
      </c>
      <c r="AR2385" s="324">
        <v>0</v>
      </c>
      <c r="AS2385" s="324">
        <v>744777924</v>
      </c>
      <c r="AT2385" s="324">
        <v>0</v>
      </c>
      <c r="AU2385" s="324">
        <v>0</v>
      </c>
      <c r="AV2385" s="324">
        <v>0</v>
      </c>
      <c r="AW2385" s="311"/>
      <c r="AX2385" s="311"/>
      <c r="AY2385" s="311"/>
      <c r="AZ2385" s="311"/>
      <c r="BA2385" s="311"/>
      <c r="BB2385" s="311"/>
      <c r="BC2385" s="311"/>
      <c r="BD2385" s="311"/>
      <c r="BE2385" s="311"/>
      <c r="BF2385" s="311"/>
      <c r="BG2385" s="311"/>
      <c r="BH2385" s="311"/>
      <c r="BI2385" s="311"/>
      <c r="BJ2385" s="311"/>
      <c r="BK2385" s="311"/>
      <c r="BL2385" s="311"/>
      <c r="BM2385" s="311"/>
      <c r="BN2385" s="311"/>
      <c r="BO2385" s="311"/>
      <c r="BP2385" s="311"/>
      <c r="BQ2385" s="311"/>
      <c r="BR2385" s="311"/>
      <c r="BS2385" s="311"/>
      <c r="BT2385" s="311"/>
      <c r="BU2385" s="311"/>
      <c r="BV2385" s="311"/>
      <c r="BW2385" s="311"/>
      <c r="BX2385" s="311"/>
      <c r="BY2385" s="311"/>
      <c r="BZ2385" s="311"/>
      <c r="CA2385" s="311"/>
      <c r="CB2385" s="311"/>
      <c r="CC2385" s="311"/>
      <c r="CD2385" s="311"/>
      <c r="CE2385" s="311"/>
      <c r="CF2385" s="311"/>
      <c r="CG2385" s="311"/>
      <c r="CH2385" s="311"/>
      <c r="CI2385" s="311"/>
      <c r="CJ2385" s="311"/>
      <c r="CK2385" s="311"/>
      <c r="CL2385" s="311"/>
      <c r="CM2385" s="311"/>
      <c r="CN2385" s="311"/>
      <c r="CO2385" s="311"/>
      <c r="CP2385" s="311"/>
      <c r="CQ2385" s="311"/>
      <c r="CR2385" s="311"/>
      <c r="CS2385" s="311"/>
      <c r="CT2385" s="311"/>
      <c r="CU2385" s="311"/>
      <c r="CV2385" s="311"/>
      <c r="CW2385" s="311"/>
      <c r="CX2385" s="311"/>
      <c r="CY2385" s="311"/>
    </row>
    <row r="2386" spans="1:103" s="390" customFormat="1">
      <c r="A2386" s="324" t="s">
        <v>2347</v>
      </c>
      <c r="B2386" s="324">
        <v>744777925</v>
      </c>
      <c r="C2386" s="324">
        <v>560</v>
      </c>
      <c r="D2386" s="324">
        <v>20</v>
      </c>
      <c r="E2386" s="395">
        <v>3.6120000000000001</v>
      </c>
      <c r="F2386" s="324">
        <v>0</v>
      </c>
      <c r="G2386" s="324">
        <v>0.31</v>
      </c>
      <c r="H2386" s="324">
        <v>0.9</v>
      </c>
      <c r="I2386" s="324">
        <v>0.28000000000000003</v>
      </c>
      <c r="J2386" s="326">
        <v>40</v>
      </c>
      <c r="K2386" s="326">
        <v>125</v>
      </c>
      <c r="L2386" s="326">
        <v>1</v>
      </c>
      <c r="M2386" s="324">
        <v>7.3</v>
      </c>
      <c r="N2386" s="324">
        <v>7.3</v>
      </c>
      <c r="O2386" s="324">
        <v>4.5</v>
      </c>
      <c r="P2386" s="324">
        <v>101</v>
      </c>
      <c r="Q2386" s="324" t="s">
        <v>293</v>
      </c>
      <c r="R2386" s="324">
        <v>1</v>
      </c>
      <c r="S2386" s="324">
        <v>0</v>
      </c>
      <c r="T2386" s="324">
        <v>1000</v>
      </c>
      <c r="U2386" s="324">
        <v>0.94</v>
      </c>
      <c r="V2386" s="324">
        <v>0</v>
      </c>
      <c r="W2386" s="324">
        <v>2.3062500000000002E-7</v>
      </c>
      <c r="X2386" s="324">
        <v>394.1857600394186</v>
      </c>
      <c r="Y2386" s="324">
        <v>0.72</v>
      </c>
      <c r="Z2386" s="324">
        <v>2.1</v>
      </c>
      <c r="AA2386" s="324">
        <v>2.3062500000000002E-7</v>
      </c>
      <c r="AB2386" s="324">
        <v>394.1857600394186</v>
      </c>
      <c r="AC2386" s="324">
        <v>0.72</v>
      </c>
      <c r="AD2386" s="324">
        <v>2.1</v>
      </c>
      <c r="AE2386" s="324">
        <v>2.3062500000000002E-7</v>
      </c>
      <c r="AF2386" s="324">
        <v>394.1857600394186</v>
      </c>
      <c r="AG2386" s="324">
        <v>0.72</v>
      </c>
      <c r="AH2386" s="324">
        <v>2.1</v>
      </c>
      <c r="AI2386" s="324">
        <v>0</v>
      </c>
      <c r="AJ2386" s="324">
        <v>0</v>
      </c>
      <c r="AK2386" s="324">
        <v>0</v>
      </c>
      <c r="AL2386" s="324">
        <v>0</v>
      </c>
      <c r="AM2386" s="396">
        <v>0</v>
      </c>
      <c r="AN2386" s="324">
        <v>0</v>
      </c>
      <c r="AO2386" s="324">
        <v>1000000000</v>
      </c>
      <c r="AP2386" s="324">
        <v>0</v>
      </c>
      <c r="AQ2386" s="324">
        <v>0</v>
      </c>
      <c r="AR2386" s="324">
        <v>0</v>
      </c>
      <c r="AS2386" s="324">
        <v>744777925</v>
      </c>
      <c r="AT2386" s="324">
        <v>0</v>
      </c>
      <c r="AU2386" s="324">
        <v>0</v>
      </c>
      <c r="AV2386" s="324">
        <v>0</v>
      </c>
      <c r="AW2386" s="311"/>
      <c r="AX2386" s="311"/>
      <c r="AY2386" s="311"/>
      <c r="AZ2386" s="311"/>
      <c r="BA2386" s="311"/>
      <c r="BB2386" s="311"/>
      <c r="BC2386" s="311"/>
      <c r="BD2386" s="311"/>
      <c r="BE2386" s="311"/>
      <c r="BF2386" s="311"/>
      <c r="BG2386" s="311"/>
      <c r="BH2386" s="311"/>
      <c r="BI2386" s="311"/>
      <c r="BJ2386" s="311"/>
      <c r="BK2386" s="311"/>
      <c r="BL2386" s="311"/>
      <c r="BM2386" s="311"/>
      <c r="BN2386" s="311"/>
      <c r="BO2386" s="311"/>
      <c r="BP2386" s="311"/>
      <c r="BQ2386" s="311"/>
      <c r="BR2386" s="311"/>
      <c r="BS2386" s="311"/>
      <c r="BT2386" s="311"/>
      <c r="BU2386" s="311"/>
      <c r="BV2386" s="311"/>
      <c r="BW2386" s="311"/>
      <c r="BX2386" s="311"/>
      <c r="BY2386" s="311"/>
      <c r="BZ2386" s="311"/>
      <c r="CA2386" s="311"/>
      <c r="CB2386" s="311"/>
      <c r="CC2386" s="311"/>
      <c r="CD2386" s="311"/>
      <c r="CE2386" s="311"/>
      <c r="CF2386" s="311"/>
      <c r="CG2386" s="311"/>
      <c r="CH2386" s="311"/>
      <c r="CI2386" s="311"/>
      <c r="CJ2386" s="311"/>
      <c r="CK2386" s="311"/>
      <c r="CL2386" s="311"/>
      <c r="CM2386" s="311"/>
      <c r="CN2386" s="311"/>
      <c r="CO2386" s="311"/>
      <c r="CP2386" s="311"/>
      <c r="CQ2386" s="311"/>
      <c r="CR2386" s="311"/>
      <c r="CS2386" s="311"/>
      <c r="CT2386" s="311"/>
      <c r="CU2386" s="311"/>
      <c r="CV2386" s="311"/>
      <c r="CW2386" s="311"/>
      <c r="CX2386" s="311"/>
      <c r="CY2386" s="311"/>
    </row>
    <row r="2387" spans="1:103" s="390" customFormat="1">
      <c r="A2387" s="324" t="s">
        <v>2347</v>
      </c>
      <c r="B2387" s="324">
        <v>744777926</v>
      </c>
      <c r="C2387" s="324">
        <v>680</v>
      </c>
      <c r="D2387" s="324">
        <v>20</v>
      </c>
      <c r="E2387" s="395">
        <v>4.6280000000000001</v>
      </c>
      <c r="F2387" s="324">
        <v>0</v>
      </c>
      <c r="G2387" s="324">
        <v>0.28000000000000003</v>
      </c>
      <c r="H2387" s="324">
        <v>0.9</v>
      </c>
      <c r="I2387" s="324">
        <v>0.23</v>
      </c>
      <c r="J2387" s="326">
        <v>40</v>
      </c>
      <c r="K2387" s="326">
        <v>125</v>
      </c>
      <c r="L2387" s="326">
        <v>1</v>
      </c>
      <c r="M2387" s="324">
        <v>7.3</v>
      </c>
      <c r="N2387" s="324">
        <v>7.3</v>
      </c>
      <c r="O2387" s="324">
        <v>4.5</v>
      </c>
      <c r="P2387" s="324">
        <v>101</v>
      </c>
      <c r="Q2387" s="324" t="s">
        <v>293</v>
      </c>
      <c r="R2387" s="324">
        <v>1</v>
      </c>
      <c r="S2387" s="324">
        <v>0</v>
      </c>
      <c r="T2387" s="324">
        <v>1000</v>
      </c>
      <c r="U2387" s="324">
        <v>0.94</v>
      </c>
      <c r="V2387" s="324">
        <v>0</v>
      </c>
      <c r="W2387" s="324">
        <v>2.3062500000000002E-7</v>
      </c>
      <c r="X2387" s="324">
        <v>430.22998323368449</v>
      </c>
      <c r="Y2387" s="324">
        <v>0.72</v>
      </c>
      <c r="Z2387" s="324">
        <v>2.1</v>
      </c>
      <c r="AA2387" s="324">
        <v>2.3062500000000002E-7</v>
      </c>
      <c r="AB2387" s="324">
        <v>430.22998323368449</v>
      </c>
      <c r="AC2387" s="324">
        <v>0.72</v>
      </c>
      <c r="AD2387" s="324">
        <v>2.1</v>
      </c>
      <c r="AE2387" s="324">
        <v>2.3062500000000002E-7</v>
      </c>
      <c r="AF2387" s="324">
        <v>430.22998323368449</v>
      </c>
      <c r="AG2387" s="324">
        <v>0.72</v>
      </c>
      <c r="AH2387" s="324">
        <v>2.1</v>
      </c>
      <c r="AI2387" s="324">
        <v>0</v>
      </c>
      <c r="AJ2387" s="324">
        <v>0</v>
      </c>
      <c r="AK2387" s="324">
        <v>0</v>
      </c>
      <c r="AL2387" s="324">
        <v>0</v>
      </c>
      <c r="AM2387" s="396">
        <v>0</v>
      </c>
      <c r="AN2387" s="324">
        <v>0</v>
      </c>
      <c r="AO2387" s="324">
        <v>1000000000</v>
      </c>
      <c r="AP2387" s="324">
        <v>0</v>
      </c>
      <c r="AQ2387" s="324">
        <v>0</v>
      </c>
      <c r="AR2387" s="324">
        <v>0</v>
      </c>
      <c r="AS2387" s="324">
        <v>744777926</v>
      </c>
      <c r="AT2387" s="324">
        <v>0</v>
      </c>
      <c r="AU2387" s="324">
        <v>0</v>
      </c>
      <c r="AV2387" s="324">
        <v>0</v>
      </c>
      <c r="AW2387" s="311"/>
      <c r="AX2387" s="311"/>
      <c r="AY2387" s="311"/>
      <c r="AZ2387" s="311"/>
      <c r="BA2387" s="311"/>
      <c r="BB2387" s="311"/>
      <c r="BC2387" s="311"/>
      <c r="BD2387" s="311"/>
      <c r="BE2387" s="311"/>
      <c r="BF2387" s="311"/>
      <c r="BG2387" s="311"/>
      <c r="BH2387" s="311"/>
      <c r="BI2387" s="311"/>
      <c r="BJ2387" s="311"/>
      <c r="BK2387" s="311"/>
      <c r="BL2387" s="311"/>
      <c r="BM2387" s="311"/>
      <c r="BN2387" s="311"/>
      <c r="BO2387" s="311"/>
      <c r="BP2387" s="311"/>
      <c r="BQ2387" s="311"/>
      <c r="BR2387" s="311"/>
      <c r="BS2387" s="311"/>
      <c r="BT2387" s="311"/>
      <c r="BU2387" s="311"/>
      <c r="BV2387" s="311"/>
      <c r="BW2387" s="311"/>
      <c r="BX2387" s="311"/>
      <c r="BY2387" s="311"/>
      <c r="BZ2387" s="311"/>
      <c r="CA2387" s="311"/>
      <c r="CB2387" s="311"/>
      <c r="CC2387" s="311"/>
      <c r="CD2387" s="311"/>
      <c r="CE2387" s="311"/>
      <c r="CF2387" s="311"/>
      <c r="CG2387" s="311"/>
      <c r="CH2387" s="311"/>
      <c r="CI2387" s="311"/>
      <c r="CJ2387" s="311"/>
      <c r="CK2387" s="311"/>
      <c r="CL2387" s="311"/>
      <c r="CM2387" s="311"/>
      <c r="CN2387" s="311"/>
      <c r="CO2387" s="311"/>
      <c r="CP2387" s="311"/>
      <c r="CQ2387" s="311"/>
      <c r="CR2387" s="311"/>
      <c r="CS2387" s="311"/>
      <c r="CT2387" s="311"/>
      <c r="CU2387" s="311"/>
      <c r="CV2387" s="311"/>
      <c r="CW2387" s="311"/>
      <c r="CX2387" s="311"/>
      <c r="CY2387" s="311"/>
    </row>
    <row r="2388" spans="1:103" s="390" customFormat="1">
      <c r="A2388" s="324" t="s">
        <v>2347</v>
      </c>
      <c r="B2388" s="324">
        <v>744777928</v>
      </c>
      <c r="C2388" s="324">
        <v>820</v>
      </c>
      <c r="D2388" s="324">
        <v>20</v>
      </c>
      <c r="E2388" s="395">
        <v>5.2096</v>
      </c>
      <c r="F2388" s="324">
        <v>0</v>
      </c>
      <c r="G2388" s="324">
        <v>0.26</v>
      </c>
      <c r="H2388" s="324">
        <v>0.9</v>
      </c>
      <c r="I2388" s="324">
        <v>0.21</v>
      </c>
      <c r="J2388" s="326">
        <v>40</v>
      </c>
      <c r="K2388" s="326">
        <v>125</v>
      </c>
      <c r="L2388" s="326">
        <v>1</v>
      </c>
      <c r="M2388" s="324">
        <v>7.3</v>
      </c>
      <c r="N2388" s="324">
        <v>7.3</v>
      </c>
      <c r="O2388" s="324">
        <v>4.5</v>
      </c>
      <c r="P2388" s="324">
        <v>101</v>
      </c>
      <c r="Q2388" s="324" t="s">
        <v>293</v>
      </c>
      <c r="R2388" s="324">
        <v>1</v>
      </c>
      <c r="S2388" s="324">
        <v>0</v>
      </c>
      <c r="T2388" s="324">
        <v>1000</v>
      </c>
      <c r="U2388" s="324">
        <v>0.94</v>
      </c>
      <c r="V2388" s="324">
        <v>0</v>
      </c>
      <c r="W2388" s="324">
        <v>2.3062500000000002E-7</v>
      </c>
      <c r="X2388" s="324">
        <v>467.83625730994152</v>
      </c>
      <c r="Y2388" s="324">
        <v>0.72</v>
      </c>
      <c r="Z2388" s="324">
        <v>2.1</v>
      </c>
      <c r="AA2388" s="324">
        <v>2.3062500000000002E-7</v>
      </c>
      <c r="AB2388" s="324">
        <v>467.83625730994152</v>
      </c>
      <c r="AC2388" s="324">
        <v>0.72</v>
      </c>
      <c r="AD2388" s="324">
        <v>2.1</v>
      </c>
      <c r="AE2388" s="324">
        <v>2.3062500000000002E-7</v>
      </c>
      <c r="AF2388" s="324">
        <v>467.83625730994152</v>
      </c>
      <c r="AG2388" s="324">
        <v>0.72</v>
      </c>
      <c r="AH2388" s="324">
        <v>2.1</v>
      </c>
      <c r="AI2388" s="324">
        <v>0</v>
      </c>
      <c r="AJ2388" s="324">
        <v>0</v>
      </c>
      <c r="AK2388" s="324">
        <v>0</v>
      </c>
      <c r="AL2388" s="324">
        <v>0</v>
      </c>
      <c r="AM2388" s="396">
        <v>0</v>
      </c>
      <c r="AN2388" s="324">
        <v>0</v>
      </c>
      <c r="AO2388" s="324">
        <v>1000000000</v>
      </c>
      <c r="AP2388" s="324">
        <v>0</v>
      </c>
      <c r="AQ2388" s="324">
        <v>0</v>
      </c>
      <c r="AR2388" s="324">
        <v>0</v>
      </c>
      <c r="AS2388" s="324">
        <v>744777928</v>
      </c>
      <c r="AT2388" s="324">
        <v>0</v>
      </c>
      <c r="AU2388" s="324">
        <v>0</v>
      </c>
      <c r="AV2388" s="324">
        <v>0</v>
      </c>
      <c r="AW2388" s="311"/>
      <c r="AX2388" s="311"/>
      <c r="AY2388" s="311"/>
      <c r="AZ2388" s="311"/>
      <c r="BA2388" s="311"/>
      <c r="BB2388" s="311"/>
      <c r="BC2388" s="311"/>
      <c r="BD2388" s="311"/>
      <c r="BE2388" s="311"/>
      <c r="BF2388" s="311"/>
      <c r="BG2388" s="311"/>
      <c r="BH2388" s="311"/>
      <c r="BI2388" s="311"/>
      <c r="BJ2388" s="311"/>
      <c r="BK2388" s="311"/>
      <c r="BL2388" s="311"/>
      <c r="BM2388" s="311"/>
      <c r="BN2388" s="311"/>
      <c r="BO2388" s="311"/>
      <c r="BP2388" s="311"/>
      <c r="BQ2388" s="311"/>
      <c r="BR2388" s="311"/>
      <c r="BS2388" s="311"/>
      <c r="BT2388" s="311"/>
      <c r="BU2388" s="311"/>
      <c r="BV2388" s="311"/>
      <c r="BW2388" s="311"/>
      <c r="BX2388" s="311"/>
      <c r="BY2388" s="311"/>
      <c r="BZ2388" s="311"/>
      <c r="CA2388" s="311"/>
      <c r="CB2388" s="311"/>
      <c r="CC2388" s="311"/>
      <c r="CD2388" s="311"/>
      <c r="CE2388" s="311"/>
      <c r="CF2388" s="311"/>
      <c r="CG2388" s="311"/>
      <c r="CH2388" s="311"/>
      <c r="CI2388" s="311"/>
      <c r="CJ2388" s="311"/>
      <c r="CK2388" s="311"/>
      <c r="CL2388" s="311"/>
      <c r="CM2388" s="311"/>
      <c r="CN2388" s="311"/>
      <c r="CO2388" s="311"/>
      <c r="CP2388" s="311"/>
      <c r="CQ2388" s="311"/>
      <c r="CR2388" s="311"/>
      <c r="CS2388" s="311"/>
      <c r="CT2388" s="311"/>
      <c r="CU2388" s="311"/>
      <c r="CV2388" s="311"/>
      <c r="CW2388" s="311"/>
      <c r="CX2388" s="311"/>
      <c r="CY2388" s="311"/>
    </row>
    <row r="2389" spans="1:103" s="390" customFormat="1">
      <c r="A2389" s="324" t="s">
        <v>2347</v>
      </c>
      <c r="B2389" s="324">
        <v>744777930</v>
      </c>
      <c r="C2389" s="324">
        <v>1000</v>
      </c>
      <c r="D2389" s="324">
        <v>20</v>
      </c>
      <c r="E2389" s="395">
        <v>5.9841000000000006</v>
      </c>
      <c r="F2389" s="324">
        <v>0</v>
      </c>
      <c r="G2389" s="324">
        <v>0.25</v>
      </c>
      <c r="H2389" s="324">
        <v>0.9</v>
      </c>
      <c r="I2389" s="324">
        <v>0.2</v>
      </c>
      <c r="J2389" s="326">
        <v>40</v>
      </c>
      <c r="K2389" s="326">
        <v>125</v>
      </c>
      <c r="L2389" s="326">
        <v>1</v>
      </c>
      <c r="M2389" s="324">
        <v>7.3</v>
      </c>
      <c r="N2389" s="324">
        <v>7.3</v>
      </c>
      <c r="O2389" s="324">
        <v>4.5</v>
      </c>
      <c r="P2389" s="324">
        <v>101</v>
      </c>
      <c r="Q2389" s="324" t="s">
        <v>293</v>
      </c>
      <c r="R2389" s="324">
        <v>1</v>
      </c>
      <c r="S2389" s="324">
        <v>0</v>
      </c>
      <c r="T2389" s="324">
        <v>1000</v>
      </c>
      <c r="U2389" s="324">
        <v>0.94</v>
      </c>
      <c r="V2389" s="324">
        <v>0</v>
      </c>
      <c r="W2389" s="324">
        <v>2.3062500000000002E-7</v>
      </c>
      <c r="X2389" s="324">
        <v>519.49401283150212</v>
      </c>
      <c r="Y2389" s="324">
        <v>0.72</v>
      </c>
      <c r="Z2389" s="324">
        <v>2.1</v>
      </c>
      <c r="AA2389" s="324">
        <v>2.3062500000000002E-7</v>
      </c>
      <c r="AB2389" s="324">
        <v>519.49401283150212</v>
      </c>
      <c r="AC2389" s="324">
        <v>0.72</v>
      </c>
      <c r="AD2389" s="324">
        <v>2.1</v>
      </c>
      <c r="AE2389" s="324">
        <v>2.3062500000000002E-7</v>
      </c>
      <c r="AF2389" s="324">
        <v>519.49401283150212</v>
      </c>
      <c r="AG2389" s="324">
        <v>0.72</v>
      </c>
      <c r="AH2389" s="324">
        <v>2.1</v>
      </c>
      <c r="AI2389" s="324">
        <v>0</v>
      </c>
      <c r="AJ2389" s="324">
        <v>0</v>
      </c>
      <c r="AK2389" s="324">
        <v>0</v>
      </c>
      <c r="AL2389" s="324">
        <v>0</v>
      </c>
      <c r="AM2389" s="396">
        <v>0</v>
      </c>
      <c r="AN2389" s="324">
        <v>0</v>
      </c>
      <c r="AO2389" s="324">
        <v>1000000000</v>
      </c>
      <c r="AP2389" s="324">
        <v>0</v>
      </c>
      <c r="AQ2389" s="324">
        <v>0</v>
      </c>
      <c r="AR2389" s="324">
        <v>0</v>
      </c>
      <c r="AS2389" s="324">
        <v>744777930</v>
      </c>
      <c r="AT2389" s="324">
        <v>0</v>
      </c>
      <c r="AU2389" s="324">
        <v>0</v>
      </c>
      <c r="AV2389" s="324">
        <v>0</v>
      </c>
      <c r="AW2389" s="311"/>
      <c r="AX2389" s="311"/>
      <c r="AY2389" s="311"/>
      <c r="AZ2389" s="311"/>
      <c r="BA2389" s="311"/>
      <c r="BB2389" s="311"/>
      <c r="BC2389" s="311"/>
      <c r="BD2389" s="311"/>
      <c r="BE2389" s="311"/>
      <c r="BF2389" s="311"/>
      <c r="BG2389" s="311"/>
      <c r="BH2389" s="311"/>
      <c r="BI2389" s="311"/>
      <c r="BJ2389" s="311"/>
      <c r="BK2389" s="311"/>
      <c r="BL2389" s="311"/>
      <c r="BM2389" s="311"/>
      <c r="BN2389" s="311"/>
      <c r="BO2389" s="311"/>
      <c r="BP2389" s="311"/>
      <c r="BQ2389" s="311"/>
      <c r="BR2389" s="311"/>
      <c r="BS2389" s="311"/>
      <c r="BT2389" s="311"/>
      <c r="BU2389" s="311"/>
      <c r="BV2389" s="311"/>
      <c r="BW2389" s="311"/>
      <c r="BX2389" s="311"/>
      <c r="BY2389" s="311"/>
      <c r="BZ2389" s="311"/>
      <c r="CA2389" s="311"/>
      <c r="CB2389" s="311"/>
      <c r="CC2389" s="311"/>
      <c r="CD2389" s="311"/>
      <c r="CE2389" s="311"/>
      <c r="CF2389" s="311"/>
      <c r="CG2389" s="311"/>
      <c r="CH2389" s="311"/>
      <c r="CI2389" s="311"/>
      <c r="CJ2389" s="311"/>
      <c r="CK2389" s="311"/>
      <c r="CL2389" s="311"/>
      <c r="CM2389" s="311"/>
      <c r="CN2389" s="311"/>
      <c r="CO2389" s="311"/>
      <c r="CP2389" s="311"/>
      <c r="CQ2389" s="311"/>
      <c r="CR2389" s="311"/>
      <c r="CS2389" s="311"/>
      <c r="CT2389" s="311"/>
      <c r="CU2389" s="311"/>
      <c r="CV2389" s="311"/>
      <c r="CW2389" s="311"/>
      <c r="CX2389" s="311"/>
      <c r="CY2389" s="311"/>
    </row>
    <row r="2390" spans="1:103" s="390" customFormat="1">
      <c r="A2390" s="324" t="s">
        <v>2347</v>
      </c>
      <c r="B2390" s="324">
        <v>7447797022</v>
      </c>
      <c r="C2390" s="324">
        <v>0.22</v>
      </c>
      <c r="D2390" s="324">
        <v>30</v>
      </c>
      <c r="E2390" s="395">
        <v>9.9749999999999995E-3</v>
      </c>
      <c r="F2390" s="324">
        <v>0</v>
      </c>
      <c r="G2390" s="324">
        <v>22</v>
      </c>
      <c r="H2390" s="324">
        <v>0.9</v>
      </c>
      <c r="I2390" s="324">
        <v>8.8000000000000007</v>
      </c>
      <c r="J2390" s="326">
        <v>40</v>
      </c>
      <c r="K2390" s="326">
        <v>150</v>
      </c>
      <c r="L2390" s="326">
        <v>1</v>
      </c>
      <c r="M2390" s="324">
        <v>10.199999999999999</v>
      </c>
      <c r="N2390" s="324">
        <v>10.199999999999999</v>
      </c>
      <c r="O2390" s="324">
        <v>4.5</v>
      </c>
      <c r="P2390" s="324">
        <v>101</v>
      </c>
      <c r="Q2390" s="324" t="s">
        <v>293</v>
      </c>
      <c r="R2390" s="324">
        <v>1</v>
      </c>
      <c r="S2390" s="324">
        <v>0</v>
      </c>
      <c r="T2390" s="324">
        <v>500</v>
      </c>
      <c r="U2390" s="324">
        <v>1.1000000000000001</v>
      </c>
      <c r="V2390" s="324">
        <v>0</v>
      </c>
      <c r="W2390" s="324">
        <v>6.7925000000000008E-8</v>
      </c>
      <c r="X2390" s="324">
        <v>2.9333333333333336</v>
      </c>
      <c r="Y2390" s="324">
        <v>0.97240000000000004</v>
      </c>
      <c r="Z2390" s="324">
        <v>2.4449999999999998</v>
      </c>
      <c r="AA2390" s="324">
        <v>6.7925000000000008E-8</v>
      </c>
      <c r="AB2390" s="324">
        <v>2.9333333333333336</v>
      </c>
      <c r="AC2390" s="324">
        <v>0.97240000000000004</v>
      </c>
      <c r="AD2390" s="324">
        <v>2.4449999999999998</v>
      </c>
      <c r="AE2390" s="324">
        <v>6.7925000000000008E-8</v>
      </c>
      <c r="AF2390" s="324">
        <v>2.9333333333333336</v>
      </c>
      <c r="AG2390" s="324">
        <v>0.97240000000000004</v>
      </c>
      <c r="AH2390" s="324">
        <v>2.4449999999999998</v>
      </c>
      <c r="AI2390" s="324">
        <v>0</v>
      </c>
      <c r="AJ2390" s="324">
        <v>0</v>
      </c>
      <c r="AK2390" s="324">
        <v>0</v>
      </c>
      <c r="AL2390" s="324">
        <v>0</v>
      </c>
      <c r="AM2390" s="396">
        <v>0</v>
      </c>
      <c r="AN2390" s="324">
        <v>0</v>
      </c>
      <c r="AO2390" s="324">
        <v>1000000000</v>
      </c>
      <c r="AP2390" s="324">
        <v>0</v>
      </c>
      <c r="AQ2390" s="324">
        <v>0</v>
      </c>
      <c r="AR2390" s="324">
        <v>0</v>
      </c>
      <c r="AS2390" s="324">
        <v>7447797022</v>
      </c>
      <c r="AT2390" s="324">
        <v>0</v>
      </c>
      <c r="AU2390" s="324">
        <v>0</v>
      </c>
      <c r="AV2390" s="324">
        <v>0</v>
      </c>
      <c r="AW2390" s="311"/>
      <c r="AX2390" s="311"/>
      <c r="AY2390" s="311"/>
      <c r="AZ2390" s="311"/>
      <c r="BA2390" s="311"/>
      <c r="BB2390" s="311"/>
      <c r="BC2390" s="311"/>
      <c r="BD2390" s="311"/>
      <c r="BE2390" s="311"/>
      <c r="BF2390" s="311"/>
      <c r="BG2390" s="311"/>
      <c r="BH2390" s="311"/>
      <c r="BI2390" s="311"/>
      <c r="BJ2390" s="311"/>
      <c r="BK2390" s="311"/>
      <c r="BL2390" s="311"/>
      <c r="BM2390" s="311"/>
      <c r="BN2390" s="311"/>
      <c r="BO2390" s="311"/>
      <c r="BP2390" s="311"/>
      <c r="BQ2390" s="311"/>
      <c r="BR2390" s="311"/>
      <c r="BS2390" s="311"/>
      <c r="BT2390" s="311"/>
      <c r="BU2390" s="311"/>
      <c r="BV2390" s="311"/>
      <c r="BW2390" s="311"/>
      <c r="BX2390" s="311"/>
      <c r="BY2390" s="311"/>
      <c r="BZ2390" s="311"/>
      <c r="CA2390" s="311"/>
      <c r="CB2390" s="311"/>
      <c r="CC2390" s="311"/>
      <c r="CD2390" s="311"/>
      <c r="CE2390" s="311"/>
      <c r="CF2390" s="311"/>
      <c r="CG2390" s="311"/>
      <c r="CH2390" s="311"/>
      <c r="CI2390" s="311"/>
      <c r="CJ2390" s="311"/>
      <c r="CK2390" s="311"/>
      <c r="CL2390" s="311"/>
      <c r="CM2390" s="311"/>
      <c r="CN2390" s="311"/>
      <c r="CO2390" s="311"/>
      <c r="CP2390" s="311"/>
      <c r="CQ2390" s="311"/>
      <c r="CR2390" s="311"/>
      <c r="CS2390" s="311"/>
      <c r="CT2390" s="311"/>
      <c r="CU2390" s="311"/>
      <c r="CV2390" s="311"/>
      <c r="CW2390" s="311"/>
      <c r="CX2390" s="311"/>
      <c r="CY2390" s="311"/>
    </row>
    <row r="2391" spans="1:103" s="390" customFormat="1">
      <c r="A2391" s="324" t="s">
        <v>2347</v>
      </c>
      <c r="B2391" s="324">
        <v>7447797050</v>
      </c>
      <c r="C2391" s="324">
        <v>0.5</v>
      </c>
      <c r="D2391" s="324">
        <v>30</v>
      </c>
      <c r="E2391" s="395">
        <v>1.2540000000000001E-2</v>
      </c>
      <c r="F2391" s="324">
        <v>0</v>
      </c>
      <c r="G2391" s="324">
        <v>21</v>
      </c>
      <c r="H2391" s="324">
        <v>0.9</v>
      </c>
      <c r="I2391" s="324">
        <v>8.5</v>
      </c>
      <c r="J2391" s="326">
        <v>40</v>
      </c>
      <c r="K2391" s="326">
        <v>150</v>
      </c>
      <c r="L2391" s="326">
        <v>1</v>
      </c>
      <c r="M2391" s="324">
        <v>10.199999999999999</v>
      </c>
      <c r="N2391" s="324">
        <v>10.199999999999999</v>
      </c>
      <c r="O2391" s="324">
        <v>4.5</v>
      </c>
      <c r="P2391" s="324">
        <v>101</v>
      </c>
      <c r="Q2391" s="324" t="s">
        <v>293</v>
      </c>
      <c r="R2391" s="324">
        <v>1</v>
      </c>
      <c r="S2391" s="324">
        <v>0</v>
      </c>
      <c r="T2391" s="324">
        <v>500</v>
      </c>
      <c r="U2391" s="324">
        <v>1.1000000000000001</v>
      </c>
      <c r="V2391" s="324">
        <v>0</v>
      </c>
      <c r="W2391" s="324">
        <v>6.7925000000000008E-8</v>
      </c>
      <c r="X2391" s="324">
        <v>4</v>
      </c>
      <c r="Y2391" s="324">
        <v>0.97240000000000004</v>
      </c>
      <c r="Z2391" s="324">
        <v>2.4449999999999998</v>
      </c>
      <c r="AA2391" s="324">
        <v>6.7925000000000008E-8</v>
      </c>
      <c r="AB2391" s="324">
        <v>4</v>
      </c>
      <c r="AC2391" s="324">
        <v>0.97240000000000004</v>
      </c>
      <c r="AD2391" s="324">
        <v>2.4449999999999998</v>
      </c>
      <c r="AE2391" s="324">
        <v>6.7925000000000008E-8</v>
      </c>
      <c r="AF2391" s="324">
        <v>4</v>
      </c>
      <c r="AG2391" s="324">
        <v>0.97240000000000004</v>
      </c>
      <c r="AH2391" s="324">
        <v>2.4449999999999998</v>
      </c>
      <c r="AI2391" s="324">
        <v>0</v>
      </c>
      <c r="AJ2391" s="324">
        <v>0</v>
      </c>
      <c r="AK2391" s="324">
        <v>0</v>
      </c>
      <c r="AL2391" s="324">
        <v>0</v>
      </c>
      <c r="AM2391" s="396">
        <v>0</v>
      </c>
      <c r="AN2391" s="324">
        <v>0</v>
      </c>
      <c r="AO2391" s="324">
        <v>1000000000</v>
      </c>
      <c r="AP2391" s="324">
        <v>0</v>
      </c>
      <c r="AQ2391" s="324">
        <v>0</v>
      </c>
      <c r="AR2391" s="324">
        <v>0</v>
      </c>
      <c r="AS2391" s="324">
        <v>7447797050</v>
      </c>
      <c r="AT2391" s="324">
        <v>0</v>
      </c>
      <c r="AU2391" s="324">
        <v>0</v>
      </c>
      <c r="AV2391" s="324">
        <v>0</v>
      </c>
      <c r="AW2391" s="311"/>
      <c r="AX2391" s="311"/>
      <c r="AY2391" s="311"/>
      <c r="AZ2391" s="311"/>
      <c r="BA2391" s="311"/>
      <c r="BB2391" s="311"/>
      <c r="BC2391" s="311"/>
      <c r="BD2391" s="311"/>
      <c r="BE2391" s="311"/>
      <c r="BF2391" s="311"/>
      <c r="BG2391" s="311"/>
      <c r="BH2391" s="311"/>
      <c r="BI2391" s="311"/>
      <c r="BJ2391" s="311"/>
      <c r="BK2391" s="311"/>
      <c r="BL2391" s="311"/>
      <c r="BM2391" s="311"/>
      <c r="BN2391" s="311"/>
      <c r="BO2391" s="311"/>
      <c r="BP2391" s="311"/>
      <c r="BQ2391" s="311"/>
      <c r="BR2391" s="311"/>
      <c r="BS2391" s="311"/>
      <c r="BT2391" s="311"/>
      <c r="BU2391" s="311"/>
      <c r="BV2391" s="311"/>
      <c r="BW2391" s="311"/>
      <c r="BX2391" s="311"/>
      <c r="BY2391" s="311"/>
      <c r="BZ2391" s="311"/>
      <c r="CA2391" s="311"/>
      <c r="CB2391" s="311"/>
      <c r="CC2391" s="311"/>
      <c r="CD2391" s="311"/>
      <c r="CE2391" s="311"/>
      <c r="CF2391" s="311"/>
      <c r="CG2391" s="311"/>
      <c r="CH2391" s="311"/>
      <c r="CI2391" s="311"/>
      <c r="CJ2391" s="311"/>
      <c r="CK2391" s="311"/>
      <c r="CL2391" s="311"/>
      <c r="CM2391" s="311"/>
      <c r="CN2391" s="311"/>
      <c r="CO2391" s="311"/>
      <c r="CP2391" s="311"/>
      <c r="CQ2391" s="311"/>
      <c r="CR2391" s="311"/>
      <c r="CS2391" s="311"/>
      <c r="CT2391" s="311"/>
      <c r="CU2391" s="311"/>
      <c r="CV2391" s="311"/>
      <c r="CW2391" s="311"/>
      <c r="CX2391" s="311"/>
      <c r="CY2391" s="311"/>
    </row>
    <row r="2392" spans="1:103" s="390" customFormat="1">
      <c r="A2392" s="324" t="s">
        <v>2347</v>
      </c>
      <c r="B2392" s="324">
        <v>7447797110</v>
      </c>
      <c r="C2392" s="324">
        <v>1.1000000000000001</v>
      </c>
      <c r="D2392" s="324">
        <v>30</v>
      </c>
      <c r="E2392" s="395">
        <v>1.4000000000000002E-2</v>
      </c>
      <c r="F2392" s="324">
        <v>0</v>
      </c>
      <c r="G2392" s="324">
        <v>16</v>
      </c>
      <c r="H2392" s="324">
        <v>0.9</v>
      </c>
      <c r="I2392" s="324">
        <v>7.6</v>
      </c>
      <c r="J2392" s="326">
        <v>40</v>
      </c>
      <c r="K2392" s="326">
        <v>150</v>
      </c>
      <c r="L2392" s="326">
        <v>1</v>
      </c>
      <c r="M2392" s="324">
        <v>10.199999999999999</v>
      </c>
      <c r="N2392" s="324">
        <v>10.199999999999999</v>
      </c>
      <c r="O2392" s="324">
        <v>4.5</v>
      </c>
      <c r="P2392" s="324">
        <v>101</v>
      </c>
      <c r="Q2392" s="324" t="s">
        <v>293</v>
      </c>
      <c r="R2392" s="324">
        <v>1</v>
      </c>
      <c r="S2392" s="324">
        <v>0</v>
      </c>
      <c r="T2392" s="324">
        <v>500</v>
      </c>
      <c r="U2392" s="324">
        <v>1.1000000000000001</v>
      </c>
      <c r="V2392" s="324">
        <v>0</v>
      </c>
      <c r="W2392" s="324">
        <v>6.7925000000000008E-8</v>
      </c>
      <c r="X2392" s="324">
        <v>6.2857142857142856</v>
      </c>
      <c r="Y2392" s="324">
        <v>0.97240000000000004</v>
      </c>
      <c r="Z2392" s="324">
        <v>2.4449999999999998</v>
      </c>
      <c r="AA2392" s="324">
        <v>6.7925000000000008E-8</v>
      </c>
      <c r="AB2392" s="324">
        <v>6.2857142857142856</v>
      </c>
      <c r="AC2392" s="324">
        <v>0.97240000000000004</v>
      </c>
      <c r="AD2392" s="324">
        <v>2.4449999999999998</v>
      </c>
      <c r="AE2392" s="324">
        <v>6.7925000000000008E-8</v>
      </c>
      <c r="AF2392" s="324">
        <v>6.2857142857142856</v>
      </c>
      <c r="AG2392" s="324">
        <v>0.97240000000000004</v>
      </c>
      <c r="AH2392" s="324">
        <v>2.4449999999999998</v>
      </c>
      <c r="AI2392" s="324">
        <v>0</v>
      </c>
      <c r="AJ2392" s="324">
        <v>0</v>
      </c>
      <c r="AK2392" s="324">
        <v>0</v>
      </c>
      <c r="AL2392" s="324">
        <v>0</v>
      </c>
      <c r="AM2392" s="396">
        <v>0</v>
      </c>
      <c r="AN2392" s="324">
        <v>0</v>
      </c>
      <c r="AO2392" s="324">
        <v>1000000000</v>
      </c>
      <c r="AP2392" s="324">
        <v>0</v>
      </c>
      <c r="AQ2392" s="324">
        <v>0</v>
      </c>
      <c r="AR2392" s="324">
        <v>0</v>
      </c>
      <c r="AS2392" s="324">
        <v>7447797110</v>
      </c>
      <c r="AT2392" s="324">
        <v>0</v>
      </c>
      <c r="AU2392" s="324">
        <v>0</v>
      </c>
      <c r="AV2392" s="324">
        <v>0</v>
      </c>
      <c r="AW2392" s="311"/>
      <c r="AX2392" s="311"/>
      <c r="AY2392" s="311"/>
      <c r="AZ2392" s="311"/>
      <c r="BA2392" s="311"/>
      <c r="BB2392" s="311"/>
      <c r="BC2392" s="311"/>
      <c r="BD2392" s="311"/>
      <c r="BE2392" s="311"/>
      <c r="BF2392" s="311"/>
      <c r="BG2392" s="311"/>
      <c r="BH2392" s="311"/>
      <c r="BI2392" s="311"/>
      <c r="BJ2392" s="311"/>
      <c r="BK2392" s="311"/>
      <c r="BL2392" s="311"/>
      <c r="BM2392" s="311"/>
      <c r="BN2392" s="311"/>
      <c r="BO2392" s="311"/>
      <c r="BP2392" s="311"/>
      <c r="BQ2392" s="311"/>
      <c r="BR2392" s="311"/>
      <c r="BS2392" s="311"/>
      <c r="BT2392" s="311"/>
      <c r="BU2392" s="311"/>
      <c r="BV2392" s="311"/>
      <c r="BW2392" s="311"/>
      <c r="BX2392" s="311"/>
      <c r="BY2392" s="311"/>
      <c r="BZ2392" s="311"/>
      <c r="CA2392" s="311"/>
      <c r="CB2392" s="311"/>
      <c r="CC2392" s="311"/>
      <c r="CD2392" s="311"/>
      <c r="CE2392" s="311"/>
      <c r="CF2392" s="311"/>
      <c r="CG2392" s="311"/>
      <c r="CH2392" s="311"/>
      <c r="CI2392" s="311"/>
      <c r="CJ2392" s="311"/>
      <c r="CK2392" s="311"/>
      <c r="CL2392" s="311"/>
      <c r="CM2392" s="311"/>
      <c r="CN2392" s="311"/>
      <c r="CO2392" s="311"/>
      <c r="CP2392" s="311"/>
      <c r="CQ2392" s="311"/>
      <c r="CR2392" s="311"/>
      <c r="CS2392" s="311"/>
      <c r="CT2392" s="311"/>
      <c r="CU2392" s="311"/>
      <c r="CV2392" s="311"/>
      <c r="CW2392" s="311"/>
      <c r="CX2392" s="311"/>
      <c r="CY2392" s="311"/>
    </row>
    <row r="2393" spans="1:103" s="390" customFormat="1">
      <c r="A2393" s="324" t="s">
        <v>2347</v>
      </c>
      <c r="B2393" s="324">
        <v>7447797180</v>
      </c>
      <c r="C2393" s="324">
        <v>1.8</v>
      </c>
      <c r="D2393" s="324">
        <v>20</v>
      </c>
      <c r="E2393" s="395">
        <v>1.5990000000000001E-2</v>
      </c>
      <c r="F2393" s="324">
        <v>0</v>
      </c>
      <c r="G2393" s="324">
        <v>13.3</v>
      </c>
      <c r="H2393" s="324">
        <v>0.9</v>
      </c>
      <c r="I2393" s="324">
        <v>7.3</v>
      </c>
      <c r="J2393" s="326">
        <v>40</v>
      </c>
      <c r="K2393" s="326">
        <v>150</v>
      </c>
      <c r="L2393" s="326">
        <v>1</v>
      </c>
      <c r="M2393" s="324">
        <v>10.199999999999999</v>
      </c>
      <c r="N2393" s="324">
        <v>10.199999999999999</v>
      </c>
      <c r="O2393" s="324">
        <v>4.5</v>
      </c>
      <c r="P2393" s="324">
        <v>101</v>
      </c>
      <c r="Q2393" s="324" t="s">
        <v>293</v>
      </c>
      <c r="R2393" s="324">
        <v>1</v>
      </c>
      <c r="S2393" s="324">
        <v>0</v>
      </c>
      <c r="T2393" s="324">
        <v>500</v>
      </c>
      <c r="U2393" s="324">
        <v>1.1000000000000001</v>
      </c>
      <c r="V2393" s="324">
        <v>0</v>
      </c>
      <c r="W2393" s="324">
        <v>6.7925000000000008E-8</v>
      </c>
      <c r="X2393" s="324">
        <v>8</v>
      </c>
      <c r="Y2393" s="324">
        <v>0.97240000000000004</v>
      </c>
      <c r="Z2393" s="324">
        <v>2.4449999999999998</v>
      </c>
      <c r="AA2393" s="324">
        <v>6.7925000000000008E-8</v>
      </c>
      <c r="AB2393" s="324">
        <v>8</v>
      </c>
      <c r="AC2393" s="324">
        <v>0.97240000000000004</v>
      </c>
      <c r="AD2393" s="324">
        <v>2.4449999999999998</v>
      </c>
      <c r="AE2393" s="324">
        <v>6.7925000000000008E-8</v>
      </c>
      <c r="AF2393" s="324">
        <v>8</v>
      </c>
      <c r="AG2393" s="324">
        <v>0.97240000000000004</v>
      </c>
      <c r="AH2393" s="324">
        <v>2.4449999999999998</v>
      </c>
      <c r="AI2393" s="324">
        <v>0</v>
      </c>
      <c r="AJ2393" s="324">
        <v>0</v>
      </c>
      <c r="AK2393" s="324">
        <v>0</v>
      </c>
      <c r="AL2393" s="324">
        <v>0</v>
      </c>
      <c r="AM2393" s="396">
        <v>0</v>
      </c>
      <c r="AN2393" s="324">
        <v>0</v>
      </c>
      <c r="AO2393" s="324">
        <v>1000000000</v>
      </c>
      <c r="AP2393" s="324">
        <v>0</v>
      </c>
      <c r="AQ2393" s="324">
        <v>0</v>
      </c>
      <c r="AR2393" s="324">
        <v>0</v>
      </c>
      <c r="AS2393" s="324">
        <v>7447797180</v>
      </c>
      <c r="AT2393" s="324">
        <v>0</v>
      </c>
      <c r="AU2393" s="324">
        <v>0</v>
      </c>
      <c r="AV2393" s="324">
        <v>0</v>
      </c>
      <c r="AW2393" s="311"/>
      <c r="AX2393" s="311"/>
      <c r="AY2393" s="311"/>
      <c r="AZ2393" s="311"/>
      <c r="BA2393" s="311"/>
      <c r="BB2393" s="311"/>
      <c r="BC2393" s="311"/>
      <c r="BD2393" s="311"/>
      <c r="BE2393" s="311"/>
      <c r="BF2393" s="311"/>
      <c r="BG2393" s="311"/>
      <c r="BH2393" s="311"/>
      <c r="BI2393" s="311"/>
      <c r="BJ2393" s="311"/>
      <c r="BK2393" s="311"/>
      <c r="BL2393" s="311"/>
      <c r="BM2393" s="311"/>
      <c r="BN2393" s="311"/>
      <c r="BO2393" s="311"/>
      <c r="BP2393" s="311"/>
      <c r="BQ2393" s="311"/>
      <c r="BR2393" s="311"/>
      <c r="BS2393" s="311"/>
      <c r="BT2393" s="311"/>
      <c r="BU2393" s="311"/>
      <c r="BV2393" s="311"/>
      <c r="BW2393" s="311"/>
      <c r="BX2393" s="311"/>
      <c r="BY2393" s="311"/>
      <c r="BZ2393" s="311"/>
      <c r="CA2393" s="311"/>
      <c r="CB2393" s="311"/>
      <c r="CC2393" s="311"/>
      <c r="CD2393" s="311"/>
      <c r="CE2393" s="311"/>
      <c r="CF2393" s="311"/>
      <c r="CG2393" s="311"/>
      <c r="CH2393" s="311"/>
      <c r="CI2393" s="311"/>
      <c r="CJ2393" s="311"/>
      <c r="CK2393" s="311"/>
      <c r="CL2393" s="311"/>
      <c r="CM2393" s="311"/>
      <c r="CN2393" s="311"/>
      <c r="CO2393" s="311"/>
      <c r="CP2393" s="311"/>
      <c r="CQ2393" s="311"/>
      <c r="CR2393" s="311"/>
      <c r="CS2393" s="311"/>
      <c r="CT2393" s="311"/>
      <c r="CU2393" s="311"/>
      <c r="CV2393" s="311"/>
      <c r="CW2393" s="311"/>
      <c r="CX2393" s="311"/>
      <c r="CY2393" s="311"/>
    </row>
    <row r="2394" spans="1:103" s="390" customFormat="1">
      <c r="A2394" s="324" t="s">
        <v>2347</v>
      </c>
      <c r="B2394" s="324">
        <v>7447797300</v>
      </c>
      <c r="C2394" s="324">
        <v>3</v>
      </c>
      <c r="D2394" s="324">
        <v>20</v>
      </c>
      <c r="E2394" s="395">
        <v>1.7999999999999999E-2</v>
      </c>
      <c r="F2394" s="324">
        <v>0</v>
      </c>
      <c r="G2394" s="324">
        <v>10.5</v>
      </c>
      <c r="H2394" s="324">
        <v>0.9</v>
      </c>
      <c r="I2394" s="324">
        <v>7</v>
      </c>
      <c r="J2394" s="326">
        <v>40</v>
      </c>
      <c r="K2394" s="326">
        <v>150</v>
      </c>
      <c r="L2394" s="326">
        <v>1</v>
      </c>
      <c r="M2394" s="324">
        <v>10.199999999999999</v>
      </c>
      <c r="N2394" s="324">
        <v>10.199999999999999</v>
      </c>
      <c r="O2394" s="324">
        <v>4.5</v>
      </c>
      <c r="P2394" s="324">
        <v>101</v>
      </c>
      <c r="Q2394" s="324" t="s">
        <v>293</v>
      </c>
      <c r="R2394" s="324">
        <v>1</v>
      </c>
      <c r="S2394" s="324">
        <v>0</v>
      </c>
      <c r="T2394" s="324">
        <v>500</v>
      </c>
      <c r="U2394" s="324">
        <v>1.1000000000000001</v>
      </c>
      <c r="V2394" s="324">
        <v>0</v>
      </c>
      <c r="W2394" s="324">
        <v>6.7925000000000008E-8</v>
      </c>
      <c r="X2394" s="324">
        <v>10.909090909090908</v>
      </c>
      <c r="Y2394" s="324">
        <v>0.97240000000000004</v>
      </c>
      <c r="Z2394" s="324">
        <v>2.4449999999999998</v>
      </c>
      <c r="AA2394" s="324">
        <v>6.7925000000000008E-8</v>
      </c>
      <c r="AB2394" s="324">
        <v>10.909090909090908</v>
      </c>
      <c r="AC2394" s="324">
        <v>0.97240000000000004</v>
      </c>
      <c r="AD2394" s="324">
        <v>2.4449999999999998</v>
      </c>
      <c r="AE2394" s="324">
        <v>6.7925000000000008E-8</v>
      </c>
      <c r="AF2394" s="324">
        <v>10.909090909090908</v>
      </c>
      <c r="AG2394" s="324">
        <v>0.97240000000000004</v>
      </c>
      <c r="AH2394" s="324">
        <v>2.4449999999999998</v>
      </c>
      <c r="AI2394" s="324">
        <v>0</v>
      </c>
      <c r="AJ2394" s="324">
        <v>0</v>
      </c>
      <c r="AK2394" s="324">
        <v>0</v>
      </c>
      <c r="AL2394" s="324">
        <v>0</v>
      </c>
      <c r="AM2394" s="396">
        <v>0</v>
      </c>
      <c r="AN2394" s="324">
        <v>0</v>
      </c>
      <c r="AO2394" s="324">
        <v>1000000000</v>
      </c>
      <c r="AP2394" s="324">
        <v>0</v>
      </c>
      <c r="AQ2394" s="324">
        <v>0</v>
      </c>
      <c r="AR2394" s="324">
        <v>0</v>
      </c>
      <c r="AS2394" s="324">
        <v>7447797300</v>
      </c>
      <c r="AT2394" s="324">
        <v>0</v>
      </c>
      <c r="AU2394" s="324">
        <v>0</v>
      </c>
      <c r="AV2394" s="324">
        <v>0</v>
      </c>
      <c r="AW2394" s="311"/>
      <c r="AX2394" s="311"/>
      <c r="AY2394" s="311"/>
      <c r="AZ2394" s="311"/>
      <c r="BA2394" s="311"/>
      <c r="BB2394" s="311"/>
      <c r="BC2394" s="311"/>
      <c r="BD2394" s="311"/>
      <c r="BE2394" s="311"/>
      <c r="BF2394" s="311"/>
      <c r="BG2394" s="311"/>
      <c r="BH2394" s="311"/>
      <c r="BI2394" s="311"/>
      <c r="BJ2394" s="311"/>
      <c r="BK2394" s="311"/>
      <c r="BL2394" s="311"/>
      <c r="BM2394" s="311"/>
      <c r="BN2394" s="311"/>
      <c r="BO2394" s="311"/>
      <c r="BP2394" s="311"/>
      <c r="BQ2394" s="311"/>
      <c r="BR2394" s="311"/>
      <c r="BS2394" s="311"/>
      <c r="BT2394" s="311"/>
      <c r="BU2394" s="311"/>
      <c r="BV2394" s="311"/>
      <c r="BW2394" s="311"/>
      <c r="BX2394" s="311"/>
      <c r="BY2394" s="311"/>
      <c r="BZ2394" s="311"/>
      <c r="CA2394" s="311"/>
      <c r="CB2394" s="311"/>
      <c r="CC2394" s="311"/>
      <c r="CD2394" s="311"/>
      <c r="CE2394" s="311"/>
      <c r="CF2394" s="311"/>
      <c r="CG2394" s="311"/>
      <c r="CH2394" s="311"/>
      <c r="CI2394" s="311"/>
      <c r="CJ2394" s="311"/>
      <c r="CK2394" s="311"/>
      <c r="CL2394" s="311"/>
      <c r="CM2394" s="311"/>
      <c r="CN2394" s="311"/>
      <c r="CO2394" s="311"/>
      <c r="CP2394" s="311"/>
      <c r="CQ2394" s="311"/>
      <c r="CR2394" s="311"/>
      <c r="CS2394" s="311"/>
      <c r="CT2394" s="311"/>
      <c r="CU2394" s="311"/>
      <c r="CV2394" s="311"/>
      <c r="CW2394" s="311"/>
      <c r="CX2394" s="311"/>
      <c r="CY2394" s="311"/>
    </row>
    <row r="2395" spans="1:103" s="390" customFormat="1">
      <c r="A2395" s="324" t="s">
        <v>2347</v>
      </c>
      <c r="B2395" s="324">
        <v>7447797360</v>
      </c>
      <c r="C2395" s="324">
        <v>3.6</v>
      </c>
      <c r="D2395" s="324">
        <v>20</v>
      </c>
      <c r="E2395" s="395">
        <v>2.0060000000000001E-2</v>
      </c>
      <c r="F2395" s="324">
        <v>0</v>
      </c>
      <c r="G2395" s="324">
        <v>9.6999999999999993</v>
      </c>
      <c r="H2395" s="324">
        <v>0.9</v>
      </c>
      <c r="I2395" s="324">
        <v>6.8</v>
      </c>
      <c r="J2395" s="326">
        <v>40</v>
      </c>
      <c r="K2395" s="326">
        <v>150</v>
      </c>
      <c r="L2395" s="326">
        <v>1</v>
      </c>
      <c r="M2395" s="324">
        <v>10.199999999999999</v>
      </c>
      <c r="N2395" s="324">
        <v>10.199999999999999</v>
      </c>
      <c r="O2395" s="324">
        <v>4.5</v>
      </c>
      <c r="P2395" s="324">
        <v>101</v>
      </c>
      <c r="Q2395" s="324" t="s">
        <v>293</v>
      </c>
      <c r="R2395" s="324">
        <v>1</v>
      </c>
      <c r="S2395" s="324">
        <v>0</v>
      </c>
      <c r="T2395" s="324">
        <v>500</v>
      </c>
      <c r="U2395" s="324">
        <v>1.1000000000000001</v>
      </c>
      <c r="V2395" s="324">
        <v>0</v>
      </c>
      <c r="W2395" s="324">
        <v>6.7925000000000008E-8</v>
      </c>
      <c r="X2395" s="324">
        <v>11.076923076923077</v>
      </c>
      <c r="Y2395" s="324">
        <v>0.97240000000000004</v>
      </c>
      <c r="Z2395" s="324">
        <v>2.4449999999999998</v>
      </c>
      <c r="AA2395" s="324">
        <v>6.7925000000000008E-8</v>
      </c>
      <c r="AB2395" s="324">
        <v>11.076923076923077</v>
      </c>
      <c r="AC2395" s="324">
        <v>0.97240000000000004</v>
      </c>
      <c r="AD2395" s="324">
        <v>2.4449999999999998</v>
      </c>
      <c r="AE2395" s="324">
        <v>6.7925000000000008E-8</v>
      </c>
      <c r="AF2395" s="324">
        <v>11.076923076923077</v>
      </c>
      <c r="AG2395" s="324">
        <v>0.97240000000000004</v>
      </c>
      <c r="AH2395" s="324">
        <v>2.4449999999999998</v>
      </c>
      <c r="AI2395" s="324">
        <v>0</v>
      </c>
      <c r="AJ2395" s="324">
        <v>0</v>
      </c>
      <c r="AK2395" s="324">
        <v>0</v>
      </c>
      <c r="AL2395" s="324">
        <v>0</v>
      </c>
      <c r="AM2395" s="396">
        <v>0</v>
      </c>
      <c r="AN2395" s="324">
        <v>0</v>
      </c>
      <c r="AO2395" s="324">
        <v>1000000000</v>
      </c>
      <c r="AP2395" s="324">
        <v>0</v>
      </c>
      <c r="AQ2395" s="324">
        <v>0</v>
      </c>
      <c r="AR2395" s="324">
        <v>0</v>
      </c>
      <c r="AS2395" s="324">
        <v>7447797360</v>
      </c>
      <c r="AT2395" s="324">
        <v>0</v>
      </c>
      <c r="AU2395" s="324">
        <v>0</v>
      </c>
      <c r="AV2395" s="324">
        <v>0</v>
      </c>
      <c r="AW2395" s="311"/>
      <c r="AX2395" s="311"/>
      <c r="AY2395" s="311"/>
      <c r="AZ2395" s="311"/>
      <c r="BA2395" s="311"/>
      <c r="BB2395" s="311"/>
      <c r="BC2395" s="311"/>
      <c r="BD2395" s="311"/>
      <c r="BE2395" s="311"/>
      <c r="BF2395" s="311"/>
      <c r="BG2395" s="311"/>
      <c r="BH2395" s="311"/>
      <c r="BI2395" s="311"/>
      <c r="BJ2395" s="311"/>
      <c r="BK2395" s="311"/>
      <c r="BL2395" s="311"/>
      <c r="BM2395" s="311"/>
      <c r="BN2395" s="311"/>
      <c r="BO2395" s="311"/>
      <c r="BP2395" s="311"/>
      <c r="BQ2395" s="311"/>
      <c r="BR2395" s="311"/>
      <c r="BS2395" s="311"/>
      <c r="BT2395" s="311"/>
      <c r="BU2395" s="311"/>
      <c r="BV2395" s="311"/>
      <c r="BW2395" s="311"/>
      <c r="BX2395" s="311"/>
      <c r="BY2395" s="311"/>
      <c r="BZ2395" s="311"/>
      <c r="CA2395" s="311"/>
      <c r="CB2395" s="311"/>
      <c r="CC2395" s="311"/>
      <c r="CD2395" s="311"/>
      <c r="CE2395" s="311"/>
      <c r="CF2395" s="311"/>
      <c r="CG2395" s="311"/>
      <c r="CH2395" s="311"/>
      <c r="CI2395" s="311"/>
      <c r="CJ2395" s="311"/>
      <c r="CK2395" s="311"/>
      <c r="CL2395" s="311"/>
      <c r="CM2395" s="311"/>
      <c r="CN2395" s="311"/>
      <c r="CO2395" s="311"/>
      <c r="CP2395" s="311"/>
      <c r="CQ2395" s="311"/>
      <c r="CR2395" s="311"/>
      <c r="CS2395" s="311"/>
      <c r="CT2395" s="311"/>
      <c r="CU2395" s="311"/>
      <c r="CV2395" s="311"/>
      <c r="CW2395" s="311"/>
      <c r="CX2395" s="311"/>
      <c r="CY2395" s="311"/>
    </row>
    <row r="2396" spans="1:103" s="390" customFormat="1">
      <c r="A2396" s="324" t="s">
        <v>2347</v>
      </c>
      <c r="B2396" s="324">
        <v>7447797470</v>
      </c>
      <c r="C2396" s="324">
        <v>4.7</v>
      </c>
      <c r="D2396" s="324">
        <v>20</v>
      </c>
      <c r="E2396" s="395">
        <v>2.6909999999999996E-2</v>
      </c>
      <c r="F2396" s="324">
        <v>0</v>
      </c>
      <c r="G2396" s="324">
        <v>8</v>
      </c>
      <c r="H2396" s="324">
        <v>0.9</v>
      </c>
      <c r="I2396" s="324">
        <v>5.8</v>
      </c>
      <c r="J2396" s="326">
        <v>40</v>
      </c>
      <c r="K2396" s="326">
        <v>150</v>
      </c>
      <c r="L2396" s="326">
        <v>1</v>
      </c>
      <c r="M2396" s="324">
        <v>10.199999999999999</v>
      </c>
      <c r="N2396" s="324">
        <v>10.199999999999999</v>
      </c>
      <c r="O2396" s="324">
        <v>4.5</v>
      </c>
      <c r="P2396" s="324">
        <v>101</v>
      </c>
      <c r="Q2396" s="324" t="s">
        <v>293</v>
      </c>
      <c r="R2396" s="324">
        <v>1</v>
      </c>
      <c r="S2396" s="324">
        <v>0</v>
      </c>
      <c r="T2396" s="324">
        <v>500</v>
      </c>
      <c r="U2396" s="324">
        <v>1.1000000000000001</v>
      </c>
      <c r="V2396" s="324">
        <v>0</v>
      </c>
      <c r="W2396" s="324">
        <v>6.7925000000000008E-8</v>
      </c>
      <c r="X2396" s="324">
        <v>12.533333333333333</v>
      </c>
      <c r="Y2396" s="324">
        <v>0.97240000000000004</v>
      </c>
      <c r="Z2396" s="324">
        <v>2.4449999999999998</v>
      </c>
      <c r="AA2396" s="324">
        <v>6.7925000000000008E-8</v>
      </c>
      <c r="AB2396" s="324">
        <v>12.533333333333333</v>
      </c>
      <c r="AC2396" s="324">
        <v>0.97240000000000004</v>
      </c>
      <c r="AD2396" s="324">
        <v>2.4449999999999998</v>
      </c>
      <c r="AE2396" s="324">
        <v>6.7925000000000008E-8</v>
      </c>
      <c r="AF2396" s="324">
        <v>12.533333333333333</v>
      </c>
      <c r="AG2396" s="324">
        <v>0.97240000000000004</v>
      </c>
      <c r="AH2396" s="324">
        <v>2.4449999999999998</v>
      </c>
      <c r="AI2396" s="324">
        <v>0</v>
      </c>
      <c r="AJ2396" s="324">
        <v>0</v>
      </c>
      <c r="AK2396" s="324">
        <v>0</v>
      </c>
      <c r="AL2396" s="324">
        <v>0</v>
      </c>
      <c r="AM2396" s="396">
        <v>0</v>
      </c>
      <c r="AN2396" s="324">
        <v>0</v>
      </c>
      <c r="AO2396" s="324">
        <v>1000000000</v>
      </c>
      <c r="AP2396" s="324">
        <v>0</v>
      </c>
      <c r="AQ2396" s="324">
        <v>0</v>
      </c>
      <c r="AR2396" s="324">
        <v>0</v>
      </c>
      <c r="AS2396" s="324">
        <v>7447797470</v>
      </c>
      <c r="AT2396" s="324">
        <v>0</v>
      </c>
      <c r="AU2396" s="324">
        <v>0</v>
      </c>
      <c r="AV2396" s="324">
        <v>0</v>
      </c>
      <c r="AW2396" s="311"/>
      <c r="AX2396" s="311"/>
      <c r="AY2396" s="311"/>
      <c r="AZ2396" s="311"/>
      <c r="BA2396" s="311"/>
      <c r="BB2396" s="311"/>
      <c r="BC2396" s="311"/>
      <c r="BD2396" s="311"/>
      <c r="BE2396" s="311"/>
      <c r="BF2396" s="311"/>
      <c r="BG2396" s="311"/>
      <c r="BH2396" s="311"/>
      <c r="BI2396" s="311"/>
      <c r="BJ2396" s="311"/>
      <c r="BK2396" s="311"/>
      <c r="BL2396" s="311"/>
      <c r="BM2396" s="311"/>
      <c r="BN2396" s="311"/>
      <c r="BO2396" s="311"/>
      <c r="BP2396" s="311"/>
      <c r="BQ2396" s="311"/>
      <c r="BR2396" s="311"/>
      <c r="BS2396" s="311"/>
      <c r="BT2396" s="311"/>
      <c r="BU2396" s="311"/>
      <c r="BV2396" s="311"/>
      <c r="BW2396" s="311"/>
      <c r="BX2396" s="311"/>
      <c r="BY2396" s="311"/>
      <c r="BZ2396" s="311"/>
      <c r="CA2396" s="311"/>
      <c r="CB2396" s="311"/>
      <c r="CC2396" s="311"/>
      <c r="CD2396" s="311"/>
      <c r="CE2396" s="311"/>
      <c r="CF2396" s="311"/>
      <c r="CG2396" s="311"/>
      <c r="CH2396" s="311"/>
      <c r="CI2396" s="311"/>
      <c r="CJ2396" s="311"/>
      <c r="CK2396" s="311"/>
      <c r="CL2396" s="311"/>
      <c r="CM2396" s="311"/>
      <c r="CN2396" s="311"/>
      <c r="CO2396" s="311"/>
      <c r="CP2396" s="311"/>
      <c r="CQ2396" s="311"/>
      <c r="CR2396" s="311"/>
      <c r="CS2396" s="311"/>
      <c r="CT2396" s="311"/>
      <c r="CU2396" s="311"/>
      <c r="CV2396" s="311"/>
      <c r="CW2396" s="311"/>
      <c r="CX2396" s="311"/>
      <c r="CY2396" s="311"/>
    </row>
    <row r="2397" spans="1:103" s="390" customFormat="1">
      <c r="A2397" s="324" t="s">
        <v>2347</v>
      </c>
      <c r="B2397" s="324">
        <v>7447797620</v>
      </c>
      <c r="C2397" s="324">
        <v>6.2</v>
      </c>
      <c r="D2397" s="324">
        <v>20</v>
      </c>
      <c r="E2397" s="395">
        <v>0.03</v>
      </c>
      <c r="F2397" s="324">
        <v>0</v>
      </c>
      <c r="G2397" s="324">
        <v>8</v>
      </c>
      <c r="H2397" s="324">
        <v>0.9</v>
      </c>
      <c r="I2397" s="324">
        <v>5.5</v>
      </c>
      <c r="J2397" s="326">
        <v>40</v>
      </c>
      <c r="K2397" s="326">
        <v>150</v>
      </c>
      <c r="L2397" s="326">
        <v>1</v>
      </c>
      <c r="M2397" s="324">
        <v>10.199999999999999</v>
      </c>
      <c r="N2397" s="324">
        <v>10.199999999999999</v>
      </c>
      <c r="O2397" s="324">
        <v>4.5</v>
      </c>
      <c r="P2397" s="324">
        <v>101</v>
      </c>
      <c r="Q2397" s="324" t="s">
        <v>293</v>
      </c>
      <c r="R2397" s="324">
        <v>1</v>
      </c>
      <c r="S2397" s="324">
        <v>0</v>
      </c>
      <c r="T2397" s="324">
        <v>500</v>
      </c>
      <c r="U2397" s="324">
        <v>1.1000000000000001</v>
      </c>
      <c r="V2397" s="324">
        <v>0</v>
      </c>
      <c r="W2397" s="324">
        <v>6.7925000000000008E-8</v>
      </c>
      <c r="X2397" s="324">
        <v>14.588235294117647</v>
      </c>
      <c r="Y2397" s="324">
        <v>0.97240000000000004</v>
      </c>
      <c r="Z2397" s="324">
        <v>2.4449999999999998</v>
      </c>
      <c r="AA2397" s="324">
        <v>6.7925000000000008E-8</v>
      </c>
      <c r="AB2397" s="324">
        <v>14.588235294117647</v>
      </c>
      <c r="AC2397" s="324">
        <v>0.97240000000000004</v>
      </c>
      <c r="AD2397" s="324">
        <v>2.4449999999999998</v>
      </c>
      <c r="AE2397" s="324">
        <v>6.7925000000000008E-8</v>
      </c>
      <c r="AF2397" s="324">
        <v>14.588235294117647</v>
      </c>
      <c r="AG2397" s="324">
        <v>0.97240000000000004</v>
      </c>
      <c r="AH2397" s="324">
        <v>2.4449999999999998</v>
      </c>
      <c r="AI2397" s="324">
        <v>0</v>
      </c>
      <c r="AJ2397" s="324">
        <v>0</v>
      </c>
      <c r="AK2397" s="324">
        <v>0</v>
      </c>
      <c r="AL2397" s="324">
        <v>0</v>
      </c>
      <c r="AM2397" s="396">
        <v>0</v>
      </c>
      <c r="AN2397" s="324">
        <v>0</v>
      </c>
      <c r="AO2397" s="324">
        <v>1000000000</v>
      </c>
      <c r="AP2397" s="324">
        <v>0</v>
      </c>
      <c r="AQ2397" s="324">
        <v>0</v>
      </c>
      <c r="AR2397" s="324">
        <v>0</v>
      </c>
      <c r="AS2397" s="324">
        <v>7447797620</v>
      </c>
      <c r="AT2397" s="324">
        <v>0</v>
      </c>
      <c r="AU2397" s="324">
        <v>0</v>
      </c>
      <c r="AV2397" s="324">
        <v>0</v>
      </c>
      <c r="AW2397" s="311"/>
      <c r="AX2397" s="311"/>
      <c r="AY2397" s="311"/>
      <c r="AZ2397" s="311"/>
      <c r="BA2397" s="311"/>
      <c r="BB2397" s="311"/>
      <c r="BC2397" s="311"/>
      <c r="BD2397" s="311"/>
      <c r="BE2397" s="311"/>
      <c r="BF2397" s="311"/>
      <c r="BG2397" s="311"/>
      <c r="BH2397" s="311"/>
      <c r="BI2397" s="311"/>
      <c r="BJ2397" s="311"/>
      <c r="BK2397" s="311"/>
      <c r="BL2397" s="311"/>
      <c r="BM2397" s="311"/>
      <c r="BN2397" s="311"/>
      <c r="BO2397" s="311"/>
      <c r="BP2397" s="311"/>
      <c r="BQ2397" s="311"/>
      <c r="BR2397" s="311"/>
      <c r="BS2397" s="311"/>
      <c r="BT2397" s="311"/>
      <c r="BU2397" s="311"/>
      <c r="BV2397" s="311"/>
      <c r="BW2397" s="311"/>
      <c r="BX2397" s="311"/>
      <c r="BY2397" s="311"/>
      <c r="BZ2397" s="311"/>
      <c r="CA2397" s="311"/>
      <c r="CB2397" s="311"/>
      <c r="CC2397" s="311"/>
      <c r="CD2397" s="311"/>
      <c r="CE2397" s="311"/>
      <c r="CF2397" s="311"/>
      <c r="CG2397" s="311"/>
      <c r="CH2397" s="311"/>
      <c r="CI2397" s="311"/>
      <c r="CJ2397" s="311"/>
      <c r="CK2397" s="311"/>
      <c r="CL2397" s="311"/>
      <c r="CM2397" s="311"/>
      <c r="CN2397" s="311"/>
      <c r="CO2397" s="311"/>
      <c r="CP2397" s="311"/>
      <c r="CQ2397" s="311"/>
      <c r="CR2397" s="311"/>
      <c r="CS2397" s="311"/>
      <c r="CT2397" s="311"/>
      <c r="CU2397" s="311"/>
      <c r="CV2397" s="311"/>
      <c r="CW2397" s="311"/>
      <c r="CX2397" s="311"/>
      <c r="CY2397" s="311"/>
    </row>
    <row r="2398" spans="1:103" s="390" customFormat="1">
      <c r="A2398" s="324" t="s">
        <v>2347</v>
      </c>
      <c r="B2398" s="324">
        <v>7447797820</v>
      </c>
      <c r="C2398" s="324">
        <v>8.1999999999999993</v>
      </c>
      <c r="D2398" s="324">
        <v>20</v>
      </c>
      <c r="E2398" s="395">
        <v>3.5099999999999999E-2</v>
      </c>
      <c r="F2398" s="324">
        <v>0</v>
      </c>
      <c r="G2398" s="324">
        <v>5.8</v>
      </c>
      <c r="H2398" s="324">
        <v>0.9</v>
      </c>
      <c r="I2398" s="324">
        <v>4.8</v>
      </c>
      <c r="J2398" s="326">
        <v>40</v>
      </c>
      <c r="K2398" s="326">
        <v>150</v>
      </c>
      <c r="L2398" s="326">
        <v>1</v>
      </c>
      <c r="M2398" s="324">
        <v>10.199999999999999</v>
      </c>
      <c r="N2398" s="324">
        <v>10.199999999999999</v>
      </c>
      <c r="O2398" s="324">
        <v>4.5</v>
      </c>
      <c r="P2398" s="324">
        <v>101</v>
      </c>
      <c r="Q2398" s="324" t="s">
        <v>293</v>
      </c>
      <c r="R2398" s="324">
        <v>1</v>
      </c>
      <c r="S2398" s="324">
        <v>0</v>
      </c>
      <c r="T2398" s="324">
        <v>500</v>
      </c>
      <c r="U2398" s="324">
        <v>1.1000000000000001</v>
      </c>
      <c r="V2398" s="324">
        <v>0</v>
      </c>
      <c r="W2398" s="324">
        <v>6.7925000000000008E-8</v>
      </c>
      <c r="X2398" s="324">
        <v>17.263157894736842</v>
      </c>
      <c r="Y2398" s="324">
        <v>0.97240000000000004</v>
      </c>
      <c r="Z2398" s="324">
        <v>2.4449999999999998</v>
      </c>
      <c r="AA2398" s="324">
        <v>6.7925000000000008E-8</v>
      </c>
      <c r="AB2398" s="324">
        <v>17.263157894736842</v>
      </c>
      <c r="AC2398" s="324">
        <v>0.97240000000000004</v>
      </c>
      <c r="AD2398" s="324">
        <v>2.4449999999999998</v>
      </c>
      <c r="AE2398" s="324">
        <v>6.7925000000000008E-8</v>
      </c>
      <c r="AF2398" s="324">
        <v>17.263157894736842</v>
      </c>
      <c r="AG2398" s="324">
        <v>0.97240000000000004</v>
      </c>
      <c r="AH2398" s="324">
        <v>2.4449999999999998</v>
      </c>
      <c r="AI2398" s="324">
        <v>0</v>
      </c>
      <c r="AJ2398" s="324">
        <v>0</v>
      </c>
      <c r="AK2398" s="324">
        <v>0</v>
      </c>
      <c r="AL2398" s="324">
        <v>0</v>
      </c>
      <c r="AM2398" s="396">
        <v>0</v>
      </c>
      <c r="AN2398" s="324">
        <v>0</v>
      </c>
      <c r="AO2398" s="324">
        <v>1000000000</v>
      </c>
      <c r="AP2398" s="324">
        <v>0</v>
      </c>
      <c r="AQ2398" s="324">
        <v>0</v>
      </c>
      <c r="AR2398" s="324">
        <v>0</v>
      </c>
      <c r="AS2398" s="324">
        <v>7447797820</v>
      </c>
      <c r="AT2398" s="324">
        <v>0</v>
      </c>
      <c r="AU2398" s="324">
        <v>0</v>
      </c>
      <c r="AV2398" s="324">
        <v>0</v>
      </c>
      <c r="AW2398" s="311"/>
      <c r="AX2398" s="311"/>
      <c r="AY2398" s="311"/>
      <c r="AZ2398" s="311"/>
      <c r="BA2398" s="311"/>
      <c r="BB2398" s="311"/>
      <c r="BC2398" s="311"/>
      <c r="BD2398" s="311"/>
      <c r="BE2398" s="311"/>
      <c r="BF2398" s="311"/>
      <c r="BG2398" s="311"/>
      <c r="BH2398" s="311"/>
      <c r="BI2398" s="311"/>
      <c r="BJ2398" s="311"/>
      <c r="BK2398" s="311"/>
      <c r="BL2398" s="311"/>
      <c r="BM2398" s="311"/>
      <c r="BN2398" s="311"/>
      <c r="BO2398" s="311"/>
      <c r="BP2398" s="311"/>
      <c r="BQ2398" s="311"/>
      <c r="BR2398" s="311"/>
      <c r="BS2398" s="311"/>
      <c r="BT2398" s="311"/>
      <c r="BU2398" s="311"/>
      <c r="BV2398" s="311"/>
      <c r="BW2398" s="311"/>
      <c r="BX2398" s="311"/>
      <c r="BY2398" s="311"/>
      <c r="BZ2398" s="311"/>
      <c r="CA2398" s="311"/>
      <c r="CB2398" s="311"/>
      <c r="CC2398" s="311"/>
      <c r="CD2398" s="311"/>
      <c r="CE2398" s="311"/>
      <c r="CF2398" s="311"/>
      <c r="CG2398" s="311"/>
      <c r="CH2398" s="311"/>
      <c r="CI2398" s="311"/>
      <c r="CJ2398" s="311"/>
      <c r="CK2398" s="311"/>
      <c r="CL2398" s="311"/>
      <c r="CM2398" s="311"/>
      <c r="CN2398" s="311"/>
      <c r="CO2398" s="311"/>
      <c r="CP2398" s="311"/>
      <c r="CQ2398" s="311"/>
      <c r="CR2398" s="311"/>
      <c r="CS2398" s="311"/>
      <c r="CT2398" s="311"/>
      <c r="CU2398" s="311"/>
      <c r="CV2398" s="311"/>
      <c r="CW2398" s="311"/>
      <c r="CX2398" s="311"/>
      <c r="CY2398" s="311"/>
    </row>
    <row r="2399" spans="1:103" s="390" customFormat="1">
      <c r="A2399" s="324" t="s">
        <v>2347</v>
      </c>
      <c r="B2399" s="324">
        <v>7447798022</v>
      </c>
      <c r="C2399" s="324">
        <v>0.22</v>
      </c>
      <c r="D2399" s="324">
        <v>30</v>
      </c>
      <c r="E2399" s="395">
        <v>7.0059999999999992E-3</v>
      </c>
      <c r="F2399" s="324">
        <v>0</v>
      </c>
      <c r="G2399" s="324">
        <v>30</v>
      </c>
      <c r="H2399" s="324">
        <v>0.9</v>
      </c>
      <c r="I2399" s="324">
        <v>10.3</v>
      </c>
      <c r="J2399" s="326">
        <v>40</v>
      </c>
      <c r="K2399" s="326">
        <v>150</v>
      </c>
      <c r="L2399" s="326">
        <v>1</v>
      </c>
      <c r="M2399" s="324">
        <v>10.199999999999999</v>
      </c>
      <c r="N2399" s="324">
        <v>10.199999999999999</v>
      </c>
      <c r="O2399" s="324">
        <v>6.4</v>
      </c>
      <c r="P2399" s="324">
        <v>101</v>
      </c>
      <c r="Q2399" s="324" t="s">
        <v>293</v>
      </c>
      <c r="R2399" s="324">
        <v>1</v>
      </c>
      <c r="S2399" s="324">
        <v>0</v>
      </c>
      <c r="T2399" s="324">
        <v>500</v>
      </c>
      <c r="U2399" s="324">
        <v>1.44</v>
      </c>
      <c r="V2399" s="324">
        <v>0</v>
      </c>
      <c r="W2399" s="324">
        <v>7.6725000000000007E-8</v>
      </c>
      <c r="X2399" s="324">
        <v>2.9333333333333336</v>
      </c>
      <c r="Y2399" s="324">
        <v>0.97240000000000004</v>
      </c>
      <c r="Z2399" s="324">
        <v>2.4449999999999998</v>
      </c>
      <c r="AA2399" s="324">
        <v>7.6725000000000007E-8</v>
      </c>
      <c r="AB2399" s="324">
        <v>2.9333333333333336</v>
      </c>
      <c r="AC2399" s="324">
        <v>0.97240000000000004</v>
      </c>
      <c r="AD2399" s="324">
        <v>2.4449999999999998</v>
      </c>
      <c r="AE2399" s="324">
        <v>7.6725000000000007E-8</v>
      </c>
      <c r="AF2399" s="324">
        <v>2.9333333333333336</v>
      </c>
      <c r="AG2399" s="324">
        <v>0.97240000000000004</v>
      </c>
      <c r="AH2399" s="324">
        <v>2.4449999999999998</v>
      </c>
      <c r="AI2399" s="324">
        <v>0</v>
      </c>
      <c r="AJ2399" s="324">
        <v>0</v>
      </c>
      <c r="AK2399" s="324">
        <v>0</v>
      </c>
      <c r="AL2399" s="324">
        <v>0</v>
      </c>
      <c r="AM2399" s="396">
        <v>0</v>
      </c>
      <c r="AN2399" s="324">
        <v>0</v>
      </c>
      <c r="AO2399" s="324">
        <v>1000000000</v>
      </c>
      <c r="AP2399" s="324">
        <v>0</v>
      </c>
      <c r="AQ2399" s="324">
        <v>0</v>
      </c>
      <c r="AR2399" s="324">
        <v>0</v>
      </c>
      <c r="AS2399" s="324">
        <v>7447798022</v>
      </c>
      <c r="AT2399" s="324">
        <v>0</v>
      </c>
      <c r="AU2399" s="324">
        <v>0</v>
      </c>
      <c r="AV2399" s="324">
        <v>0</v>
      </c>
      <c r="AW2399" s="311"/>
      <c r="AX2399" s="311"/>
      <c r="AY2399" s="311"/>
      <c r="AZ2399" s="311"/>
      <c r="BA2399" s="311"/>
      <c r="BB2399" s="311"/>
      <c r="BC2399" s="311"/>
      <c r="BD2399" s="311"/>
      <c r="BE2399" s="311"/>
      <c r="BF2399" s="311"/>
      <c r="BG2399" s="311"/>
      <c r="BH2399" s="311"/>
      <c r="BI2399" s="311"/>
      <c r="BJ2399" s="311"/>
      <c r="BK2399" s="311"/>
      <c r="BL2399" s="311"/>
      <c r="BM2399" s="311"/>
      <c r="BN2399" s="311"/>
      <c r="BO2399" s="311"/>
      <c r="BP2399" s="311"/>
      <c r="BQ2399" s="311"/>
      <c r="BR2399" s="311"/>
      <c r="BS2399" s="311"/>
      <c r="BT2399" s="311"/>
      <c r="BU2399" s="311"/>
      <c r="BV2399" s="311"/>
      <c r="BW2399" s="311"/>
      <c r="BX2399" s="311"/>
      <c r="BY2399" s="311"/>
      <c r="BZ2399" s="311"/>
      <c r="CA2399" s="311"/>
      <c r="CB2399" s="311"/>
      <c r="CC2399" s="311"/>
      <c r="CD2399" s="311"/>
      <c r="CE2399" s="311"/>
      <c r="CF2399" s="311"/>
      <c r="CG2399" s="311"/>
      <c r="CH2399" s="311"/>
      <c r="CI2399" s="311"/>
      <c r="CJ2399" s="311"/>
      <c r="CK2399" s="311"/>
      <c r="CL2399" s="311"/>
      <c r="CM2399" s="311"/>
      <c r="CN2399" s="311"/>
      <c r="CO2399" s="311"/>
      <c r="CP2399" s="311"/>
      <c r="CQ2399" s="311"/>
      <c r="CR2399" s="311"/>
      <c r="CS2399" s="311"/>
      <c r="CT2399" s="311"/>
      <c r="CU2399" s="311"/>
      <c r="CV2399" s="311"/>
      <c r="CW2399" s="311"/>
      <c r="CX2399" s="311"/>
      <c r="CY2399" s="311"/>
    </row>
    <row r="2400" spans="1:103" s="390" customFormat="1">
      <c r="A2400" s="324" t="s">
        <v>2347</v>
      </c>
      <c r="B2400" s="324">
        <v>7447798050</v>
      </c>
      <c r="C2400" s="324">
        <v>0.5</v>
      </c>
      <c r="D2400" s="324">
        <v>30</v>
      </c>
      <c r="E2400" s="395">
        <v>7.5240000000000012E-3</v>
      </c>
      <c r="F2400" s="324">
        <v>0</v>
      </c>
      <c r="G2400" s="324">
        <v>23</v>
      </c>
      <c r="H2400" s="324">
        <v>0.9</v>
      </c>
      <c r="I2400" s="324">
        <v>9.5</v>
      </c>
      <c r="J2400" s="326">
        <v>40</v>
      </c>
      <c r="K2400" s="326">
        <v>150</v>
      </c>
      <c r="L2400" s="326">
        <v>1</v>
      </c>
      <c r="M2400" s="324">
        <v>10.199999999999999</v>
      </c>
      <c r="N2400" s="324">
        <v>10.199999999999999</v>
      </c>
      <c r="O2400" s="324">
        <v>6.4</v>
      </c>
      <c r="P2400" s="324">
        <v>101</v>
      </c>
      <c r="Q2400" s="324" t="s">
        <v>293</v>
      </c>
      <c r="R2400" s="324">
        <v>1</v>
      </c>
      <c r="S2400" s="324">
        <v>0</v>
      </c>
      <c r="T2400" s="324">
        <v>500</v>
      </c>
      <c r="U2400" s="324">
        <v>1.44</v>
      </c>
      <c r="V2400" s="324">
        <v>0</v>
      </c>
      <c r="W2400" s="324">
        <v>7.6725000000000007E-8</v>
      </c>
      <c r="X2400" s="324">
        <v>4</v>
      </c>
      <c r="Y2400" s="324">
        <v>0.97240000000000004</v>
      </c>
      <c r="Z2400" s="324">
        <v>2.4449999999999998</v>
      </c>
      <c r="AA2400" s="324">
        <v>7.6725000000000007E-8</v>
      </c>
      <c r="AB2400" s="324">
        <v>4</v>
      </c>
      <c r="AC2400" s="324">
        <v>0.97240000000000004</v>
      </c>
      <c r="AD2400" s="324">
        <v>2.4449999999999998</v>
      </c>
      <c r="AE2400" s="324">
        <v>7.6725000000000007E-8</v>
      </c>
      <c r="AF2400" s="324">
        <v>4</v>
      </c>
      <c r="AG2400" s="324">
        <v>0.97240000000000004</v>
      </c>
      <c r="AH2400" s="324">
        <v>2.4449999999999998</v>
      </c>
      <c r="AI2400" s="324">
        <v>0</v>
      </c>
      <c r="AJ2400" s="324">
        <v>0</v>
      </c>
      <c r="AK2400" s="324">
        <v>0</v>
      </c>
      <c r="AL2400" s="324">
        <v>0</v>
      </c>
      <c r="AM2400" s="396">
        <v>0</v>
      </c>
      <c r="AN2400" s="324">
        <v>0</v>
      </c>
      <c r="AO2400" s="324">
        <v>1000000000</v>
      </c>
      <c r="AP2400" s="324">
        <v>0</v>
      </c>
      <c r="AQ2400" s="324">
        <v>0</v>
      </c>
      <c r="AR2400" s="324">
        <v>0</v>
      </c>
      <c r="AS2400" s="324">
        <v>7447798050</v>
      </c>
      <c r="AT2400" s="324">
        <v>0</v>
      </c>
      <c r="AU2400" s="324">
        <v>0</v>
      </c>
      <c r="AV2400" s="324">
        <v>0</v>
      </c>
      <c r="AW2400" s="311"/>
      <c r="AX2400" s="311"/>
      <c r="AY2400" s="311"/>
      <c r="AZ2400" s="311"/>
      <c r="BA2400" s="311"/>
      <c r="BB2400" s="311"/>
      <c r="BC2400" s="311"/>
      <c r="BD2400" s="311"/>
      <c r="BE2400" s="311"/>
      <c r="BF2400" s="311"/>
      <c r="BG2400" s="311"/>
      <c r="BH2400" s="311"/>
      <c r="BI2400" s="311"/>
      <c r="BJ2400" s="311"/>
      <c r="BK2400" s="311"/>
      <c r="BL2400" s="311"/>
      <c r="BM2400" s="311"/>
      <c r="BN2400" s="311"/>
      <c r="BO2400" s="311"/>
      <c r="BP2400" s="311"/>
      <c r="BQ2400" s="311"/>
      <c r="BR2400" s="311"/>
      <c r="BS2400" s="311"/>
      <c r="BT2400" s="311"/>
      <c r="BU2400" s="311"/>
      <c r="BV2400" s="311"/>
      <c r="BW2400" s="311"/>
      <c r="BX2400" s="311"/>
      <c r="BY2400" s="311"/>
      <c r="BZ2400" s="311"/>
      <c r="CA2400" s="311"/>
      <c r="CB2400" s="311"/>
      <c r="CC2400" s="311"/>
      <c r="CD2400" s="311"/>
      <c r="CE2400" s="311"/>
      <c r="CF2400" s="311"/>
      <c r="CG2400" s="311"/>
      <c r="CH2400" s="311"/>
      <c r="CI2400" s="311"/>
      <c r="CJ2400" s="311"/>
      <c r="CK2400" s="311"/>
      <c r="CL2400" s="311"/>
      <c r="CM2400" s="311"/>
      <c r="CN2400" s="311"/>
      <c r="CO2400" s="311"/>
      <c r="CP2400" s="311"/>
      <c r="CQ2400" s="311"/>
      <c r="CR2400" s="311"/>
      <c r="CS2400" s="311"/>
      <c r="CT2400" s="311"/>
      <c r="CU2400" s="311"/>
      <c r="CV2400" s="311"/>
      <c r="CW2400" s="311"/>
      <c r="CX2400" s="311"/>
      <c r="CY2400" s="311"/>
    </row>
    <row r="2401" spans="1:103" s="390" customFormat="1">
      <c r="A2401" s="324" t="s">
        <v>2347</v>
      </c>
      <c r="B2401" s="324">
        <v>7447798110</v>
      </c>
      <c r="C2401" s="324">
        <v>1.1000000000000001</v>
      </c>
      <c r="D2401" s="324">
        <v>30</v>
      </c>
      <c r="E2401" s="395">
        <v>8.5879999999999984E-3</v>
      </c>
      <c r="F2401" s="324">
        <v>0</v>
      </c>
      <c r="G2401" s="324">
        <v>16</v>
      </c>
      <c r="H2401" s="324">
        <v>0.9</v>
      </c>
      <c r="I2401" s="324">
        <v>9.25</v>
      </c>
      <c r="J2401" s="326">
        <v>40</v>
      </c>
      <c r="K2401" s="326">
        <v>150</v>
      </c>
      <c r="L2401" s="326">
        <v>1</v>
      </c>
      <c r="M2401" s="324">
        <v>10.199999999999999</v>
      </c>
      <c r="N2401" s="324">
        <v>10.199999999999999</v>
      </c>
      <c r="O2401" s="324">
        <v>6.4</v>
      </c>
      <c r="P2401" s="324">
        <v>101</v>
      </c>
      <c r="Q2401" s="324" t="s">
        <v>293</v>
      </c>
      <c r="R2401" s="324">
        <v>1</v>
      </c>
      <c r="S2401" s="324">
        <v>0</v>
      </c>
      <c r="T2401" s="324">
        <v>500</v>
      </c>
      <c r="U2401" s="324">
        <v>1.44</v>
      </c>
      <c r="V2401" s="324">
        <v>0</v>
      </c>
      <c r="W2401" s="324">
        <v>7.6725000000000007E-8</v>
      </c>
      <c r="X2401" s="324">
        <v>6.2857142857142856</v>
      </c>
      <c r="Y2401" s="324">
        <v>0.97240000000000004</v>
      </c>
      <c r="Z2401" s="324">
        <v>2.4449999999999998</v>
      </c>
      <c r="AA2401" s="324">
        <v>7.6725000000000007E-8</v>
      </c>
      <c r="AB2401" s="324">
        <v>6.2857142857142856</v>
      </c>
      <c r="AC2401" s="324">
        <v>0.97240000000000004</v>
      </c>
      <c r="AD2401" s="324">
        <v>2.4449999999999998</v>
      </c>
      <c r="AE2401" s="324">
        <v>7.6725000000000007E-8</v>
      </c>
      <c r="AF2401" s="324">
        <v>6.2857142857142856</v>
      </c>
      <c r="AG2401" s="324">
        <v>0.97240000000000004</v>
      </c>
      <c r="AH2401" s="324">
        <v>2.4449999999999998</v>
      </c>
      <c r="AI2401" s="324">
        <v>0</v>
      </c>
      <c r="AJ2401" s="324">
        <v>0</v>
      </c>
      <c r="AK2401" s="324">
        <v>0</v>
      </c>
      <c r="AL2401" s="324">
        <v>0</v>
      </c>
      <c r="AM2401" s="396">
        <v>0</v>
      </c>
      <c r="AN2401" s="324">
        <v>0</v>
      </c>
      <c r="AO2401" s="324">
        <v>1000000000</v>
      </c>
      <c r="AP2401" s="324">
        <v>0</v>
      </c>
      <c r="AQ2401" s="324">
        <v>0</v>
      </c>
      <c r="AR2401" s="324">
        <v>0</v>
      </c>
      <c r="AS2401" s="324">
        <v>7447798110</v>
      </c>
      <c r="AT2401" s="324">
        <v>0</v>
      </c>
      <c r="AU2401" s="324">
        <v>0</v>
      </c>
      <c r="AV2401" s="324">
        <v>0</v>
      </c>
      <c r="AW2401" s="311"/>
      <c r="AX2401" s="311"/>
      <c r="AY2401" s="311"/>
      <c r="AZ2401" s="311"/>
      <c r="BA2401" s="311"/>
      <c r="BB2401" s="311"/>
      <c r="BC2401" s="311"/>
      <c r="BD2401" s="311"/>
      <c r="BE2401" s="311"/>
      <c r="BF2401" s="311"/>
      <c r="BG2401" s="311"/>
      <c r="BH2401" s="311"/>
      <c r="BI2401" s="311"/>
      <c r="BJ2401" s="311"/>
      <c r="BK2401" s="311"/>
      <c r="BL2401" s="311"/>
      <c r="BM2401" s="311"/>
      <c r="BN2401" s="311"/>
      <c r="BO2401" s="311"/>
      <c r="BP2401" s="311"/>
      <c r="BQ2401" s="311"/>
      <c r="BR2401" s="311"/>
      <c r="BS2401" s="311"/>
      <c r="BT2401" s="311"/>
      <c r="BU2401" s="311"/>
      <c r="BV2401" s="311"/>
      <c r="BW2401" s="311"/>
      <c r="BX2401" s="311"/>
      <c r="BY2401" s="311"/>
      <c r="BZ2401" s="311"/>
      <c r="CA2401" s="311"/>
      <c r="CB2401" s="311"/>
      <c r="CC2401" s="311"/>
      <c r="CD2401" s="311"/>
      <c r="CE2401" s="311"/>
      <c r="CF2401" s="311"/>
      <c r="CG2401" s="311"/>
      <c r="CH2401" s="311"/>
      <c r="CI2401" s="311"/>
      <c r="CJ2401" s="311"/>
      <c r="CK2401" s="311"/>
      <c r="CL2401" s="311"/>
      <c r="CM2401" s="311"/>
      <c r="CN2401" s="311"/>
      <c r="CO2401" s="311"/>
      <c r="CP2401" s="311"/>
      <c r="CQ2401" s="311"/>
      <c r="CR2401" s="311"/>
      <c r="CS2401" s="311"/>
      <c r="CT2401" s="311"/>
      <c r="CU2401" s="311"/>
      <c r="CV2401" s="311"/>
      <c r="CW2401" s="311"/>
      <c r="CX2401" s="311"/>
      <c r="CY2401" s="311"/>
    </row>
    <row r="2402" spans="1:103" s="390" customFormat="1">
      <c r="A2402" s="324" t="s">
        <v>2347</v>
      </c>
      <c r="B2402" s="324">
        <v>7447798111</v>
      </c>
      <c r="C2402" s="324">
        <v>11</v>
      </c>
      <c r="D2402" s="324">
        <v>20</v>
      </c>
      <c r="E2402" s="395">
        <v>2.1356999999999998E-2</v>
      </c>
      <c r="F2402" s="324">
        <v>0</v>
      </c>
      <c r="G2402" s="324">
        <v>5.0999999999999996</v>
      </c>
      <c r="H2402" s="324">
        <v>0.9</v>
      </c>
      <c r="I2402" s="324">
        <v>5.8</v>
      </c>
      <c r="J2402" s="326">
        <v>40</v>
      </c>
      <c r="K2402" s="326">
        <v>150</v>
      </c>
      <c r="L2402" s="326">
        <v>1</v>
      </c>
      <c r="M2402" s="324">
        <v>10.199999999999999</v>
      </c>
      <c r="N2402" s="324">
        <v>10.199999999999999</v>
      </c>
      <c r="O2402" s="324">
        <v>6.4</v>
      </c>
      <c r="P2402" s="324">
        <v>101</v>
      </c>
      <c r="Q2402" s="324" t="s">
        <v>293</v>
      </c>
      <c r="R2402" s="324">
        <v>1</v>
      </c>
      <c r="S2402" s="324">
        <v>0</v>
      </c>
      <c r="T2402" s="324">
        <v>500</v>
      </c>
      <c r="U2402" s="324">
        <v>1.44</v>
      </c>
      <c r="V2402" s="324">
        <v>0</v>
      </c>
      <c r="W2402" s="324">
        <v>7.6725000000000007E-8</v>
      </c>
      <c r="X2402" s="324">
        <v>48.888888888888886</v>
      </c>
      <c r="Y2402" s="324">
        <v>0.97240000000000004</v>
      </c>
      <c r="Z2402" s="324">
        <v>2.4449999999999998</v>
      </c>
      <c r="AA2402" s="324">
        <v>7.6725000000000007E-8</v>
      </c>
      <c r="AB2402" s="324">
        <v>48.888888888888886</v>
      </c>
      <c r="AC2402" s="324">
        <v>0.97240000000000004</v>
      </c>
      <c r="AD2402" s="324">
        <v>2.4449999999999998</v>
      </c>
      <c r="AE2402" s="324">
        <v>7.6725000000000007E-8</v>
      </c>
      <c r="AF2402" s="324">
        <v>48.888888888888886</v>
      </c>
      <c r="AG2402" s="324">
        <v>0.97240000000000004</v>
      </c>
      <c r="AH2402" s="324">
        <v>2.4449999999999998</v>
      </c>
      <c r="AI2402" s="324">
        <v>0</v>
      </c>
      <c r="AJ2402" s="324">
        <v>0</v>
      </c>
      <c r="AK2402" s="324">
        <v>0</v>
      </c>
      <c r="AL2402" s="324">
        <v>0</v>
      </c>
      <c r="AM2402" s="396">
        <v>0</v>
      </c>
      <c r="AN2402" s="324">
        <v>0</v>
      </c>
      <c r="AO2402" s="324">
        <v>1000000000</v>
      </c>
      <c r="AP2402" s="324">
        <v>0</v>
      </c>
      <c r="AQ2402" s="324">
        <v>0</v>
      </c>
      <c r="AR2402" s="324">
        <v>0</v>
      </c>
      <c r="AS2402" s="324">
        <v>7447798111</v>
      </c>
      <c r="AT2402" s="324">
        <v>0</v>
      </c>
      <c r="AU2402" s="324">
        <v>0</v>
      </c>
      <c r="AV2402" s="324">
        <v>0</v>
      </c>
      <c r="AW2402" s="311"/>
      <c r="AX2402" s="311"/>
      <c r="AY2402" s="311"/>
      <c r="AZ2402" s="311"/>
      <c r="BA2402" s="311"/>
      <c r="BB2402" s="311"/>
      <c r="BC2402" s="311"/>
      <c r="BD2402" s="311"/>
      <c r="BE2402" s="311"/>
      <c r="BF2402" s="311"/>
      <c r="BG2402" s="311"/>
      <c r="BH2402" s="311"/>
      <c r="BI2402" s="311"/>
      <c r="BJ2402" s="311"/>
      <c r="BK2402" s="311"/>
      <c r="BL2402" s="311"/>
      <c r="BM2402" s="311"/>
      <c r="BN2402" s="311"/>
      <c r="BO2402" s="311"/>
      <c r="BP2402" s="311"/>
      <c r="BQ2402" s="311"/>
      <c r="BR2402" s="311"/>
      <c r="BS2402" s="311"/>
      <c r="BT2402" s="311"/>
      <c r="BU2402" s="311"/>
      <c r="BV2402" s="311"/>
      <c r="BW2402" s="311"/>
      <c r="BX2402" s="311"/>
      <c r="BY2402" s="311"/>
      <c r="BZ2402" s="311"/>
      <c r="CA2402" s="311"/>
      <c r="CB2402" s="311"/>
      <c r="CC2402" s="311"/>
      <c r="CD2402" s="311"/>
      <c r="CE2402" s="311"/>
      <c r="CF2402" s="311"/>
      <c r="CG2402" s="311"/>
      <c r="CH2402" s="311"/>
      <c r="CI2402" s="311"/>
      <c r="CJ2402" s="311"/>
      <c r="CK2402" s="311"/>
      <c r="CL2402" s="311"/>
      <c r="CM2402" s="311"/>
      <c r="CN2402" s="311"/>
      <c r="CO2402" s="311"/>
      <c r="CP2402" s="311"/>
      <c r="CQ2402" s="311"/>
      <c r="CR2402" s="311"/>
      <c r="CS2402" s="311"/>
      <c r="CT2402" s="311"/>
      <c r="CU2402" s="311"/>
      <c r="CV2402" s="311"/>
      <c r="CW2402" s="311"/>
      <c r="CX2402" s="311"/>
      <c r="CY2402" s="311"/>
    </row>
    <row r="2403" spans="1:103" s="390" customFormat="1">
      <c r="A2403" s="324" t="s">
        <v>2347</v>
      </c>
      <c r="B2403" s="324">
        <v>7447798131</v>
      </c>
      <c r="C2403" s="324">
        <v>13</v>
      </c>
      <c r="D2403" s="324">
        <v>20</v>
      </c>
      <c r="E2403" s="395">
        <v>2.7119999999999998E-2</v>
      </c>
      <c r="F2403" s="324">
        <v>0</v>
      </c>
      <c r="G2403" s="324">
        <v>4.5</v>
      </c>
      <c r="H2403" s="324">
        <v>0.9</v>
      </c>
      <c r="I2403" s="324">
        <v>5.2</v>
      </c>
      <c r="J2403" s="326">
        <v>40</v>
      </c>
      <c r="K2403" s="326">
        <v>150</v>
      </c>
      <c r="L2403" s="326">
        <v>1</v>
      </c>
      <c r="M2403" s="324">
        <v>10.199999999999999</v>
      </c>
      <c r="N2403" s="324">
        <v>10.199999999999999</v>
      </c>
      <c r="O2403" s="324">
        <v>6.4</v>
      </c>
      <c r="P2403" s="324">
        <v>101</v>
      </c>
      <c r="Q2403" s="324" t="s">
        <v>293</v>
      </c>
      <c r="R2403" s="324">
        <v>1</v>
      </c>
      <c r="S2403" s="324">
        <v>0</v>
      </c>
      <c r="T2403" s="324">
        <v>500</v>
      </c>
      <c r="U2403" s="324">
        <v>1.44</v>
      </c>
      <c r="V2403" s="324">
        <v>0</v>
      </c>
      <c r="W2403" s="324">
        <v>7.6725000000000007E-8</v>
      </c>
      <c r="X2403" s="324">
        <v>47.272727272727273</v>
      </c>
      <c r="Y2403" s="324">
        <v>0.97240000000000004</v>
      </c>
      <c r="Z2403" s="324">
        <v>2.4449999999999998</v>
      </c>
      <c r="AA2403" s="324">
        <v>7.6725000000000007E-8</v>
      </c>
      <c r="AB2403" s="324">
        <v>47.272727272727273</v>
      </c>
      <c r="AC2403" s="324">
        <v>0.97240000000000004</v>
      </c>
      <c r="AD2403" s="324">
        <v>2.4449999999999998</v>
      </c>
      <c r="AE2403" s="324">
        <v>7.6725000000000007E-8</v>
      </c>
      <c r="AF2403" s="324">
        <v>47.272727272727273</v>
      </c>
      <c r="AG2403" s="324">
        <v>0.97240000000000004</v>
      </c>
      <c r="AH2403" s="324">
        <v>2.4449999999999998</v>
      </c>
      <c r="AI2403" s="324">
        <v>0</v>
      </c>
      <c r="AJ2403" s="324">
        <v>0</v>
      </c>
      <c r="AK2403" s="324">
        <v>0</v>
      </c>
      <c r="AL2403" s="324">
        <v>0</v>
      </c>
      <c r="AM2403" s="396">
        <v>0</v>
      </c>
      <c r="AN2403" s="324">
        <v>0</v>
      </c>
      <c r="AO2403" s="324">
        <v>1000000000</v>
      </c>
      <c r="AP2403" s="324">
        <v>0</v>
      </c>
      <c r="AQ2403" s="324">
        <v>0</v>
      </c>
      <c r="AR2403" s="324">
        <v>0</v>
      </c>
      <c r="AS2403" s="324">
        <v>7447798131</v>
      </c>
      <c r="AT2403" s="324">
        <v>0</v>
      </c>
      <c r="AU2403" s="324">
        <v>0</v>
      </c>
      <c r="AV2403" s="324">
        <v>0</v>
      </c>
      <c r="AW2403" s="311"/>
      <c r="AX2403" s="311"/>
      <c r="AY2403" s="311"/>
      <c r="AZ2403" s="311"/>
      <c r="BA2403" s="311"/>
      <c r="BB2403" s="311"/>
      <c r="BC2403" s="311"/>
      <c r="BD2403" s="311"/>
      <c r="BE2403" s="311"/>
      <c r="BF2403" s="311"/>
      <c r="BG2403" s="311"/>
      <c r="BH2403" s="311"/>
      <c r="BI2403" s="311"/>
      <c r="BJ2403" s="311"/>
      <c r="BK2403" s="311"/>
      <c r="BL2403" s="311"/>
      <c r="BM2403" s="311"/>
      <c r="BN2403" s="311"/>
      <c r="BO2403" s="311"/>
      <c r="BP2403" s="311"/>
      <c r="BQ2403" s="311"/>
      <c r="BR2403" s="311"/>
      <c r="BS2403" s="311"/>
      <c r="BT2403" s="311"/>
      <c r="BU2403" s="311"/>
      <c r="BV2403" s="311"/>
      <c r="BW2403" s="311"/>
      <c r="BX2403" s="311"/>
      <c r="BY2403" s="311"/>
      <c r="BZ2403" s="311"/>
      <c r="CA2403" s="311"/>
      <c r="CB2403" s="311"/>
      <c r="CC2403" s="311"/>
      <c r="CD2403" s="311"/>
      <c r="CE2403" s="311"/>
      <c r="CF2403" s="311"/>
      <c r="CG2403" s="311"/>
      <c r="CH2403" s="311"/>
      <c r="CI2403" s="311"/>
      <c r="CJ2403" s="311"/>
      <c r="CK2403" s="311"/>
      <c r="CL2403" s="311"/>
      <c r="CM2403" s="311"/>
      <c r="CN2403" s="311"/>
      <c r="CO2403" s="311"/>
      <c r="CP2403" s="311"/>
      <c r="CQ2403" s="311"/>
      <c r="CR2403" s="311"/>
      <c r="CS2403" s="311"/>
      <c r="CT2403" s="311"/>
      <c r="CU2403" s="311"/>
      <c r="CV2403" s="311"/>
      <c r="CW2403" s="311"/>
      <c r="CX2403" s="311"/>
      <c r="CY2403" s="311"/>
    </row>
    <row r="2404" spans="1:103" s="390" customFormat="1">
      <c r="A2404" s="324" t="s">
        <v>2347</v>
      </c>
      <c r="B2404" s="324">
        <v>7447798151</v>
      </c>
      <c r="C2404" s="324">
        <v>15</v>
      </c>
      <c r="D2404" s="324">
        <v>20</v>
      </c>
      <c r="E2404" s="395">
        <v>2.8927999999999999E-2</v>
      </c>
      <c r="F2404" s="324">
        <v>0</v>
      </c>
      <c r="G2404" s="324">
        <v>4.25</v>
      </c>
      <c r="H2404" s="324">
        <v>0.9</v>
      </c>
      <c r="I2404" s="324">
        <v>4.9000000000000004</v>
      </c>
      <c r="J2404" s="326">
        <v>40</v>
      </c>
      <c r="K2404" s="326">
        <v>150</v>
      </c>
      <c r="L2404" s="326">
        <v>1</v>
      </c>
      <c r="M2404" s="324">
        <v>10.199999999999999</v>
      </c>
      <c r="N2404" s="324">
        <v>10.199999999999999</v>
      </c>
      <c r="O2404" s="324">
        <v>6.4</v>
      </c>
      <c r="P2404" s="324">
        <v>101</v>
      </c>
      <c r="Q2404" s="324" t="s">
        <v>293</v>
      </c>
      <c r="R2404" s="324">
        <v>1</v>
      </c>
      <c r="S2404" s="324">
        <v>0</v>
      </c>
      <c r="T2404" s="324">
        <v>500</v>
      </c>
      <c r="U2404" s="324">
        <v>1.44</v>
      </c>
      <c r="V2404" s="324">
        <v>0</v>
      </c>
      <c r="W2404" s="324">
        <v>7.6725000000000007E-8</v>
      </c>
      <c r="X2404" s="324">
        <v>46.153846153846153</v>
      </c>
      <c r="Y2404" s="324">
        <v>0.97240000000000004</v>
      </c>
      <c r="Z2404" s="324">
        <v>2.4449999999999998</v>
      </c>
      <c r="AA2404" s="324">
        <v>7.6725000000000007E-8</v>
      </c>
      <c r="AB2404" s="324">
        <v>46.153846153846153</v>
      </c>
      <c r="AC2404" s="324">
        <v>0.97240000000000004</v>
      </c>
      <c r="AD2404" s="324">
        <v>2.4449999999999998</v>
      </c>
      <c r="AE2404" s="324">
        <v>7.6725000000000007E-8</v>
      </c>
      <c r="AF2404" s="324">
        <v>46.153846153846153</v>
      </c>
      <c r="AG2404" s="324">
        <v>0.97240000000000004</v>
      </c>
      <c r="AH2404" s="324">
        <v>2.4449999999999998</v>
      </c>
      <c r="AI2404" s="324">
        <v>0</v>
      </c>
      <c r="AJ2404" s="324">
        <v>0</v>
      </c>
      <c r="AK2404" s="324">
        <v>0</v>
      </c>
      <c r="AL2404" s="324">
        <v>0</v>
      </c>
      <c r="AM2404" s="396">
        <v>0</v>
      </c>
      <c r="AN2404" s="324">
        <v>0</v>
      </c>
      <c r="AO2404" s="324">
        <v>1000000000</v>
      </c>
      <c r="AP2404" s="324">
        <v>0</v>
      </c>
      <c r="AQ2404" s="324">
        <v>0</v>
      </c>
      <c r="AR2404" s="324">
        <v>0</v>
      </c>
      <c r="AS2404" s="324">
        <v>7447798151</v>
      </c>
      <c r="AT2404" s="324">
        <v>0</v>
      </c>
      <c r="AU2404" s="324">
        <v>0</v>
      </c>
      <c r="AV2404" s="324">
        <v>0</v>
      </c>
      <c r="AW2404" s="311"/>
      <c r="AX2404" s="311"/>
      <c r="AY2404" s="311"/>
      <c r="AZ2404" s="311"/>
      <c r="BA2404" s="311"/>
      <c r="BB2404" s="311"/>
      <c r="BC2404" s="311"/>
      <c r="BD2404" s="311"/>
      <c r="BE2404" s="311"/>
      <c r="BF2404" s="311"/>
      <c r="BG2404" s="311"/>
      <c r="BH2404" s="311"/>
      <c r="BI2404" s="311"/>
      <c r="BJ2404" s="311"/>
      <c r="BK2404" s="311"/>
      <c r="BL2404" s="311"/>
      <c r="BM2404" s="311"/>
      <c r="BN2404" s="311"/>
      <c r="BO2404" s="311"/>
      <c r="BP2404" s="311"/>
      <c r="BQ2404" s="311"/>
      <c r="BR2404" s="311"/>
      <c r="BS2404" s="311"/>
      <c r="BT2404" s="311"/>
      <c r="BU2404" s="311"/>
      <c r="BV2404" s="311"/>
      <c r="BW2404" s="311"/>
      <c r="BX2404" s="311"/>
      <c r="BY2404" s="311"/>
      <c r="BZ2404" s="311"/>
      <c r="CA2404" s="311"/>
      <c r="CB2404" s="311"/>
      <c r="CC2404" s="311"/>
      <c r="CD2404" s="311"/>
      <c r="CE2404" s="311"/>
      <c r="CF2404" s="311"/>
      <c r="CG2404" s="311"/>
      <c r="CH2404" s="311"/>
      <c r="CI2404" s="311"/>
      <c r="CJ2404" s="311"/>
      <c r="CK2404" s="311"/>
      <c r="CL2404" s="311"/>
      <c r="CM2404" s="311"/>
      <c r="CN2404" s="311"/>
      <c r="CO2404" s="311"/>
      <c r="CP2404" s="311"/>
      <c r="CQ2404" s="311"/>
      <c r="CR2404" s="311"/>
      <c r="CS2404" s="311"/>
      <c r="CT2404" s="311"/>
      <c r="CU2404" s="311"/>
      <c r="CV2404" s="311"/>
      <c r="CW2404" s="311"/>
      <c r="CX2404" s="311"/>
      <c r="CY2404" s="311"/>
    </row>
    <row r="2405" spans="1:103" s="390" customFormat="1">
      <c r="A2405" s="324" t="s">
        <v>2347</v>
      </c>
      <c r="B2405" s="324">
        <v>7447798180</v>
      </c>
      <c r="C2405" s="324">
        <v>1.8</v>
      </c>
      <c r="D2405" s="324">
        <v>30</v>
      </c>
      <c r="E2405" s="395">
        <v>9.604999999999999E-3</v>
      </c>
      <c r="F2405" s="324">
        <v>0</v>
      </c>
      <c r="G2405" s="324">
        <v>12.8</v>
      </c>
      <c r="H2405" s="324">
        <v>0.9</v>
      </c>
      <c r="I2405" s="324">
        <v>9</v>
      </c>
      <c r="J2405" s="326">
        <v>40</v>
      </c>
      <c r="K2405" s="326">
        <v>150</v>
      </c>
      <c r="L2405" s="326">
        <v>1</v>
      </c>
      <c r="M2405" s="324">
        <v>10.199999999999999</v>
      </c>
      <c r="N2405" s="324">
        <v>10.199999999999999</v>
      </c>
      <c r="O2405" s="324">
        <v>6.4</v>
      </c>
      <c r="P2405" s="324">
        <v>101</v>
      </c>
      <c r="Q2405" s="324" t="s">
        <v>293</v>
      </c>
      <c r="R2405" s="324">
        <v>1</v>
      </c>
      <c r="S2405" s="324">
        <v>0</v>
      </c>
      <c r="T2405" s="324">
        <v>500</v>
      </c>
      <c r="U2405" s="324">
        <v>1.44</v>
      </c>
      <c r="V2405" s="324">
        <v>0</v>
      </c>
      <c r="W2405" s="324">
        <v>7.6725000000000007E-8</v>
      </c>
      <c r="X2405" s="324">
        <v>4.8</v>
      </c>
      <c r="Y2405" s="324">
        <v>0.97240000000000004</v>
      </c>
      <c r="Z2405" s="324">
        <v>2.4449999999999998</v>
      </c>
      <c r="AA2405" s="324">
        <v>7.6725000000000007E-8</v>
      </c>
      <c r="AB2405" s="324">
        <v>4.8</v>
      </c>
      <c r="AC2405" s="324">
        <v>0.97240000000000004</v>
      </c>
      <c r="AD2405" s="324">
        <v>2.4449999999999998</v>
      </c>
      <c r="AE2405" s="324">
        <v>7.6725000000000007E-8</v>
      </c>
      <c r="AF2405" s="324">
        <v>4.8</v>
      </c>
      <c r="AG2405" s="324">
        <v>0.97240000000000004</v>
      </c>
      <c r="AH2405" s="324">
        <v>2.4449999999999998</v>
      </c>
      <c r="AI2405" s="324">
        <v>0</v>
      </c>
      <c r="AJ2405" s="324">
        <v>0</v>
      </c>
      <c r="AK2405" s="324">
        <v>0</v>
      </c>
      <c r="AL2405" s="324">
        <v>0</v>
      </c>
      <c r="AM2405" s="396">
        <v>0</v>
      </c>
      <c r="AN2405" s="324">
        <v>0</v>
      </c>
      <c r="AO2405" s="324">
        <v>1000000000</v>
      </c>
      <c r="AP2405" s="324">
        <v>0</v>
      </c>
      <c r="AQ2405" s="324">
        <v>0</v>
      </c>
      <c r="AR2405" s="324">
        <v>0</v>
      </c>
      <c r="AS2405" s="324">
        <v>7447798180</v>
      </c>
      <c r="AT2405" s="324">
        <v>0</v>
      </c>
      <c r="AU2405" s="324">
        <v>0</v>
      </c>
      <c r="AV2405" s="324">
        <v>0</v>
      </c>
      <c r="AW2405" s="311"/>
      <c r="AX2405" s="311"/>
      <c r="AY2405" s="311"/>
      <c r="AZ2405" s="311"/>
      <c r="BA2405" s="311"/>
      <c r="BB2405" s="311"/>
      <c r="BC2405" s="311"/>
      <c r="BD2405" s="311"/>
      <c r="BE2405" s="311"/>
      <c r="BF2405" s="311"/>
      <c r="BG2405" s="311"/>
      <c r="BH2405" s="311"/>
      <c r="BI2405" s="311"/>
      <c r="BJ2405" s="311"/>
      <c r="BK2405" s="311"/>
      <c r="BL2405" s="311"/>
      <c r="BM2405" s="311"/>
      <c r="BN2405" s="311"/>
      <c r="BO2405" s="311"/>
      <c r="BP2405" s="311"/>
      <c r="BQ2405" s="311"/>
      <c r="BR2405" s="311"/>
      <c r="BS2405" s="311"/>
      <c r="BT2405" s="311"/>
      <c r="BU2405" s="311"/>
      <c r="BV2405" s="311"/>
      <c r="BW2405" s="311"/>
      <c r="BX2405" s="311"/>
      <c r="BY2405" s="311"/>
      <c r="BZ2405" s="311"/>
      <c r="CA2405" s="311"/>
      <c r="CB2405" s="311"/>
      <c r="CC2405" s="311"/>
      <c r="CD2405" s="311"/>
      <c r="CE2405" s="311"/>
      <c r="CF2405" s="311"/>
      <c r="CG2405" s="311"/>
      <c r="CH2405" s="311"/>
      <c r="CI2405" s="311"/>
      <c r="CJ2405" s="311"/>
      <c r="CK2405" s="311"/>
      <c r="CL2405" s="311"/>
      <c r="CM2405" s="311"/>
      <c r="CN2405" s="311"/>
      <c r="CO2405" s="311"/>
      <c r="CP2405" s="311"/>
      <c r="CQ2405" s="311"/>
      <c r="CR2405" s="311"/>
      <c r="CS2405" s="311"/>
      <c r="CT2405" s="311"/>
      <c r="CU2405" s="311"/>
      <c r="CV2405" s="311"/>
      <c r="CW2405" s="311"/>
      <c r="CX2405" s="311"/>
      <c r="CY2405" s="311"/>
    </row>
    <row r="2406" spans="1:103" s="390" customFormat="1">
      <c r="A2406" s="324" t="s">
        <v>2347</v>
      </c>
      <c r="B2406" s="324">
        <v>7447798181</v>
      </c>
      <c r="C2406" s="324">
        <v>18</v>
      </c>
      <c r="D2406" s="324">
        <v>20</v>
      </c>
      <c r="E2406" s="395">
        <v>3.1074999999999998E-2</v>
      </c>
      <c r="F2406" s="324">
        <v>0</v>
      </c>
      <c r="G2406" s="324">
        <v>4</v>
      </c>
      <c r="H2406" s="324">
        <v>0.9</v>
      </c>
      <c r="I2406" s="324">
        <v>4.7</v>
      </c>
      <c r="J2406" s="326">
        <v>40</v>
      </c>
      <c r="K2406" s="326">
        <v>150</v>
      </c>
      <c r="L2406" s="326">
        <v>1</v>
      </c>
      <c r="M2406" s="324">
        <v>10.199999999999999</v>
      </c>
      <c r="N2406" s="324">
        <v>10.199999999999999</v>
      </c>
      <c r="O2406" s="324">
        <v>6.4</v>
      </c>
      <c r="P2406" s="324">
        <v>101</v>
      </c>
      <c r="Q2406" s="324" t="s">
        <v>293</v>
      </c>
      <c r="R2406" s="324">
        <v>1</v>
      </c>
      <c r="S2406" s="324">
        <v>0</v>
      </c>
      <c r="T2406" s="324">
        <v>500</v>
      </c>
      <c r="U2406" s="324">
        <v>1.44</v>
      </c>
      <c r="V2406" s="324">
        <v>0</v>
      </c>
      <c r="W2406" s="324">
        <v>7.6725000000000007E-8</v>
      </c>
      <c r="X2406" s="324">
        <v>42.352941176470587</v>
      </c>
      <c r="Y2406" s="324">
        <v>0.97240000000000004</v>
      </c>
      <c r="Z2406" s="324">
        <v>2.4449999999999998</v>
      </c>
      <c r="AA2406" s="324">
        <v>7.6725000000000007E-8</v>
      </c>
      <c r="AB2406" s="324">
        <v>42.352941176470587</v>
      </c>
      <c r="AC2406" s="324">
        <v>0.97240000000000004</v>
      </c>
      <c r="AD2406" s="324">
        <v>2.4449999999999998</v>
      </c>
      <c r="AE2406" s="324">
        <v>7.6725000000000007E-8</v>
      </c>
      <c r="AF2406" s="324">
        <v>42.352941176470587</v>
      </c>
      <c r="AG2406" s="324">
        <v>0.97240000000000004</v>
      </c>
      <c r="AH2406" s="324">
        <v>2.4449999999999998</v>
      </c>
      <c r="AI2406" s="324">
        <v>0</v>
      </c>
      <c r="AJ2406" s="324">
        <v>0</v>
      </c>
      <c r="AK2406" s="324">
        <v>0</v>
      </c>
      <c r="AL2406" s="324">
        <v>0</v>
      </c>
      <c r="AM2406" s="396">
        <v>0</v>
      </c>
      <c r="AN2406" s="324">
        <v>0</v>
      </c>
      <c r="AO2406" s="324">
        <v>1000000000</v>
      </c>
      <c r="AP2406" s="324">
        <v>0</v>
      </c>
      <c r="AQ2406" s="324">
        <v>0</v>
      </c>
      <c r="AR2406" s="324">
        <v>0</v>
      </c>
      <c r="AS2406" s="324">
        <v>7447798181</v>
      </c>
      <c r="AT2406" s="324">
        <v>0</v>
      </c>
      <c r="AU2406" s="324">
        <v>0</v>
      </c>
      <c r="AV2406" s="324">
        <v>0</v>
      </c>
      <c r="AW2406" s="311"/>
      <c r="AX2406" s="311"/>
      <c r="AY2406" s="311"/>
      <c r="AZ2406" s="311"/>
      <c r="BA2406" s="311"/>
      <c r="BB2406" s="311"/>
      <c r="BC2406" s="311"/>
      <c r="BD2406" s="311"/>
      <c r="BE2406" s="311"/>
      <c r="BF2406" s="311"/>
      <c r="BG2406" s="311"/>
      <c r="BH2406" s="311"/>
      <c r="BI2406" s="311"/>
      <c r="BJ2406" s="311"/>
      <c r="BK2406" s="311"/>
      <c r="BL2406" s="311"/>
      <c r="BM2406" s="311"/>
      <c r="BN2406" s="311"/>
      <c r="BO2406" s="311"/>
      <c r="BP2406" s="311"/>
      <c r="BQ2406" s="311"/>
      <c r="BR2406" s="311"/>
      <c r="BS2406" s="311"/>
      <c r="BT2406" s="311"/>
      <c r="BU2406" s="311"/>
      <c r="BV2406" s="311"/>
      <c r="BW2406" s="311"/>
      <c r="BX2406" s="311"/>
      <c r="BY2406" s="311"/>
      <c r="BZ2406" s="311"/>
      <c r="CA2406" s="311"/>
      <c r="CB2406" s="311"/>
      <c r="CC2406" s="311"/>
      <c r="CD2406" s="311"/>
      <c r="CE2406" s="311"/>
      <c r="CF2406" s="311"/>
      <c r="CG2406" s="311"/>
      <c r="CH2406" s="311"/>
      <c r="CI2406" s="311"/>
      <c r="CJ2406" s="311"/>
      <c r="CK2406" s="311"/>
      <c r="CL2406" s="311"/>
      <c r="CM2406" s="311"/>
      <c r="CN2406" s="311"/>
      <c r="CO2406" s="311"/>
      <c r="CP2406" s="311"/>
      <c r="CQ2406" s="311"/>
      <c r="CR2406" s="311"/>
      <c r="CS2406" s="311"/>
      <c r="CT2406" s="311"/>
      <c r="CU2406" s="311"/>
      <c r="CV2406" s="311"/>
      <c r="CW2406" s="311"/>
      <c r="CX2406" s="311"/>
      <c r="CY2406" s="311"/>
    </row>
    <row r="2407" spans="1:103" s="390" customFormat="1">
      <c r="A2407" s="324" t="s">
        <v>2347</v>
      </c>
      <c r="B2407" s="324">
        <v>7447798221</v>
      </c>
      <c r="C2407" s="324">
        <v>22</v>
      </c>
      <c r="D2407" s="324">
        <v>20</v>
      </c>
      <c r="E2407" s="395">
        <v>4.0227999999999993E-2</v>
      </c>
      <c r="F2407" s="324">
        <v>0</v>
      </c>
      <c r="G2407" s="324">
        <v>3.75</v>
      </c>
      <c r="H2407" s="324">
        <v>0.9</v>
      </c>
      <c r="I2407" s="324">
        <v>4.0999999999999996</v>
      </c>
      <c r="J2407" s="326">
        <v>40</v>
      </c>
      <c r="K2407" s="326">
        <v>150</v>
      </c>
      <c r="L2407" s="326">
        <v>1</v>
      </c>
      <c r="M2407" s="324">
        <v>10.199999999999999</v>
      </c>
      <c r="N2407" s="324">
        <v>10.199999999999999</v>
      </c>
      <c r="O2407" s="324">
        <v>6.4</v>
      </c>
      <c r="P2407" s="324">
        <v>101</v>
      </c>
      <c r="Q2407" s="324" t="s">
        <v>293</v>
      </c>
      <c r="R2407" s="324">
        <v>1</v>
      </c>
      <c r="S2407" s="324">
        <v>0</v>
      </c>
      <c r="T2407" s="324">
        <v>500</v>
      </c>
      <c r="U2407" s="324">
        <v>1.44</v>
      </c>
      <c r="V2407" s="324">
        <v>0</v>
      </c>
      <c r="W2407" s="324">
        <v>7.6725000000000007E-8</v>
      </c>
      <c r="X2407" s="324">
        <v>46.315789473684212</v>
      </c>
      <c r="Y2407" s="324">
        <v>0.97240000000000004</v>
      </c>
      <c r="Z2407" s="324">
        <v>2.4449999999999998</v>
      </c>
      <c r="AA2407" s="324">
        <v>7.6725000000000007E-8</v>
      </c>
      <c r="AB2407" s="324">
        <v>46.315789473684212</v>
      </c>
      <c r="AC2407" s="324">
        <v>0.97240000000000004</v>
      </c>
      <c r="AD2407" s="324">
        <v>2.4449999999999998</v>
      </c>
      <c r="AE2407" s="324">
        <v>7.6725000000000007E-8</v>
      </c>
      <c r="AF2407" s="324">
        <v>46.315789473684212</v>
      </c>
      <c r="AG2407" s="324">
        <v>0.97240000000000004</v>
      </c>
      <c r="AH2407" s="324">
        <v>2.4449999999999998</v>
      </c>
      <c r="AI2407" s="324">
        <v>0</v>
      </c>
      <c r="AJ2407" s="324">
        <v>0</v>
      </c>
      <c r="AK2407" s="324">
        <v>0</v>
      </c>
      <c r="AL2407" s="324">
        <v>0</v>
      </c>
      <c r="AM2407" s="396">
        <v>0</v>
      </c>
      <c r="AN2407" s="324">
        <v>0</v>
      </c>
      <c r="AO2407" s="324">
        <v>1000000000</v>
      </c>
      <c r="AP2407" s="324">
        <v>0</v>
      </c>
      <c r="AQ2407" s="324">
        <v>0</v>
      </c>
      <c r="AR2407" s="324">
        <v>0</v>
      </c>
      <c r="AS2407" s="324">
        <v>7447798221</v>
      </c>
      <c r="AT2407" s="324">
        <v>0</v>
      </c>
      <c r="AU2407" s="324">
        <v>0</v>
      </c>
      <c r="AV2407" s="324">
        <v>0</v>
      </c>
      <c r="AW2407" s="311"/>
      <c r="AX2407" s="311"/>
      <c r="AY2407" s="311"/>
      <c r="AZ2407" s="311"/>
      <c r="BA2407" s="311"/>
      <c r="BB2407" s="311"/>
      <c r="BC2407" s="311"/>
      <c r="BD2407" s="311"/>
      <c r="BE2407" s="311"/>
      <c r="BF2407" s="311"/>
      <c r="BG2407" s="311"/>
      <c r="BH2407" s="311"/>
      <c r="BI2407" s="311"/>
      <c r="BJ2407" s="311"/>
      <c r="BK2407" s="311"/>
      <c r="BL2407" s="311"/>
      <c r="BM2407" s="311"/>
      <c r="BN2407" s="311"/>
      <c r="BO2407" s="311"/>
      <c r="BP2407" s="311"/>
      <c r="BQ2407" s="311"/>
      <c r="BR2407" s="311"/>
      <c r="BS2407" s="311"/>
      <c r="BT2407" s="311"/>
      <c r="BU2407" s="311"/>
      <c r="BV2407" s="311"/>
      <c r="BW2407" s="311"/>
      <c r="BX2407" s="311"/>
      <c r="BY2407" s="311"/>
      <c r="BZ2407" s="311"/>
      <c r="CA2407" s="311"/>
      <c r="CB2407" s="311"/>
      <c r="CC2407" s="311"/>
      <c r="CD2407" s="311"/>
      <c r="CE2407" s="311"/>
      <c r="CF2407" s="311"/>
      <c r="CG2407" s="311"/>
      <c r="CH2407" s="311"/>
      <c r="CI2407" s="311"/>
      <c r="CJ2407" s="311"/>
      <c r="CK2407" s="311"/>
      <c r="CL2407" s="311"/>
      <c r="CM2407" s="311"/>
      <c r="CN2407" s="311"/>
      <c r="CO2407" s="311"/>
      <c r="CP2407" s="311"/>
      <c r="CQ2407" s="311"/>
      <c r="CR2407" s="311"/>
      <c r="CS2407" s="311"/>
      <c r="CT2407" s="311"/>
      <c r="CU2407" s="311"/>
      <c r="CV2407" s="311"/>
      <c r="CW2407" s="311"/>
      <c r="CX2407" s="311"/>
      <c r="CY2407" s="311"/>
    </row>
    <row r="2408" spans="1:103" s="390" customFormat="1">
      <c r="A2408" s="324" t="s">
        <v>2347</v>
      </c>
      <c r="B2408" s="324">
        <v>7447798241</v>
      </c>
      <c r="C2408" s="324">
        <v>24</v>
      </c>
      <c r="D2408" s="324">
        <v>20</v>
      </c>
      <c r="E2408" s="395">
        <v>4.2939999999999992E-2</v>
      </c>
      <c r="F2408" s="324">
        <v>0</v>
      </c>
      <c r="G2408" s="324">
        <v>3.55</v>
      </c>
      <c r="H2408" s="324">
        <v>0.9</v>
      </c>
      <c r="I2408" s="324">
        <v>4</v>
      </c>
      <c r="J2408" s="326">
        <v>40</v>
      </c>
      <c r="K2408" s="326">
        <v>150</v>
      </c>
      <c r="L2408" s="326">
        <v>1</v>
      </c>
      <c r="M2408" s="324">
        <v>10.199999999999999</v>
      </c>
      <c r="N2408" s="324">
        <v>10.199999999999999</v>
      </c>
      <c r="O2408" s="324">
        <v>6.4</v>
      </c>
      <c r="P2408" s="324">
        <v>101</v>
      </c>
      <c r="Q2408" s="324" t="s">
        <v>293</v>
      </c>
      <c r="R2408" s="324">
        <v>1</v>
      </c>
      <c r="S2408" s="324">
        <v>0</v>
      </c>
      <c r="T2408" s="324">
        <v>500</v>
      </c>
      <c r="U2408" s="324">
        <v>1.44</v>
      </c>
      <c r="V2408" s="324">
        <v>0</v>
      </c>
      <c r="W2408" s="324">
        <v>7.6725000000000007E-8</v>
      </c>
      <c r="X2408" s="324">
        <v>45.714285714285715</v>
      </c>
      <c r="Y2408" s="324">
        <v>0.97240000000000004</v>
      </c>
      <c r="Z2408" s="324">
        <v>2.4449999999999998</v>
      </c>
      <c r="AA2408" s="324">
        <v>7.6725000000000007E-8</v>
      </c>
      <c r="AB2408" s="324">
        <v>45.714285714285715</v>
      </c>
      <c r="AC2408" s="324">
        <v>0.97240000000000004</v>
      </c>
      <c r="AD2408" s="324">
        <v>2.4449999999999998</v>
      </c>
      <c r="AE2408" s="324">
        <v>7.6725000000000007E-8</v>
      </c>
      <c r="AF2408" s="324">
        <v>45.714285714285715</v>
      </c>
      <c r="AG2408" s="324">
        <v>0.97240000000000004</v>
      </c>
      <c r="AH2408" s="324">
        <v>2.4449999999999998</v>
      </c>
      <c r="AI2408" s="324">
        <v>0</v>
      </c>
      <c r="AJ2408" s="324">
        <v>0</v>
      </c>
      <c r="AK2408" s="324">
        <v>0</v>
      </c>
      <c r="AL2408" s="324">
        <v>0</v>
      </c>
      <c r="AM2408" s="396">
        <v>0</v>
      </c>
      <c r="AN2408" s="324">
        <v>0</v>
      </c>
      <c r="AO2408" s="324">
        <v>1000000000</v>
      </c>
      <c r="AP2408" s="324">
        <v>0</v>
      </c>
      <c r="AQ2408" s="324">
        <v>0</v>
      </c>
      <c r="AR2408" s="324">
        <v>0</v>
      </c>
      <c r="AS2408" s="324">
        <v>7447798241</v>
      </c>
      <c r="AT2408" s="324">
        <v>0</v>
      </c>
      <c r="AU2408" s="324">
        <v>0</v>
      </c>
      <c r="AV2408" s="324">
        <v>0</v>
      </c>
      <c r="AW2408" s="311"/>
      <c r="AX2408" s="311"/>
      <c r="AY2408" s="311"/>
      <c r="AZ2408" s="311"/>
      <c r="BA2408" s="311"/>
      <c r="BB2408" s="311"/>
      <c r="BC2408" s="311"/>
      <c r="BD2408" s="311"/>
      <c r="BE2408" s="311"/>
      <c r="BF2408" s="311"/>
      <c r="BG2408" s="311"/>
      <c r="BH2408" s="311"/>
      <c r="BI2408" s="311"/>
      <c r="BJ2408" s="311"/>
      <c r="BK2408" s="311"/>
      <c r="BL2408" s="311"/>
      <c r="BM2408" s="311"/>
      <c r="BN2408" s="311"/>
      <c r="BO2408" s="311"/>
      <c r="BP2408" s="311"/>
      <c r="BQ2408" s="311"/>
      <c r="BR2408" s="311"/>
      <c r="BS2408" s="311"/>
      <c r="BT2408" s="311"/>
      <c r="BU2408" s="311"/>
      <c r="BV2408" s="311"/>
      <c r="BW2408" s="311"/>
      <c r="BX2408" s="311"/>
      <c r="BY2408" s="311"/>
      <c r="BZ2408" s="311"/>
      <c r="CA2408" s="311"/>
      <c r="CB2408" s="311"/>
      <c r="CC2408" s="311"/>
      <c r="CD2408" s="311"/>
      <c r="CE2408" s="311"/>
      <c r="CF2408" s="311"/>
      <c r="CG2408" s="311"/>
      <c r="CH2408" s="311"/>
      <c r="CI2408" s="311"/>
      <c r="CJ2408" s="311"/>
      <c r="CK2408" s="311"/>
      <c r="CL2408" s="311"/>
      <c r="CM2408" s="311"/>
      <c r="CN2408" s="311"/>
      <c r="CO2408" s="311"/>
      <c r="CP2408" s="311"/>
      <c r="CQ2408" s="311"/>
      <c r="CR2408" s="311"/>
      <c r="CS2408" s="311"/>
      <c r="CT2408" s="311"/>
      <c r="CU2408" s="311"/>
      <c r="CV2408" s="311"/>
      <c r="CW2408" s="311"/>
      <c r="CX2408" s="311"/>
      <c r="CY2408" s="311"/>
    </row>
    <row r="2409" spans="1:103" s="390" customFormat="1">
      <c r="A2409" s="324" t="s">
        <v>2347</v>
      </c>
      <c r="B2409" s="324">
        <v>7447798250</v>
      </c>
      <c r="C2409" s="324">
        <v>2.5</v>
      </c>
      <c r="D2409" s="324">
        <v>30</v>
      </c>
      <c r="E2409" s="395">
        <v>1.0282999999999999E-2</v>
      </c>
      <c r="F2409" s="324">
        <v>0</v>
      </c>
      <c r="G2409" s="324">
        <v>10.1</v>
      </c>
      <c r="H2409" s="324">
        <v>0.9</v>
      </c>
      <c r="I2409" s="324">
        <v>8.6</v>
      </c>
      <c r="J2409" s="326">
        <v>40</v>
      </c>
      <c r="K2409" s="326">
        <v>150</v>
      </c>
      <c r="L2409" s="326">
        <v>1</v>
      </c>
      <c r="M2409" s="324">
        <v>10.199999999999999</v>
      </c>
      <c r="N2409" s="324">
        <v>10.199999999999999</v>
      </c>
      <c r="O2409" s="324">
        <v>6.4</v>
      </c>
      <c r="P2409" s="324">
        <v>101</v>
      </c>
      <c r="Q2409" s="324" t="s">
        <v>293</v>
      </c>
      <c r="R2409" s="324">
        <v>1</v>
      </c>
      <c r="S2409" s="324">
        <v>0</v>
      </c>
      <c r="T2409" s="324">
        <v>500</v>
      </c>
      <c r="U2409" s="324">
        <v>1.44</v>
      </c>
      <c r="V2409" s="324">
        <v>0</v>
      </c>
      <c r="W2409" s="324">
        <v>7.6725000000000007E-8</v>
      </c>
      <c r="X2409" s="324">
        <v>4.3478260869565215</v>
      </c>
      <c r="Y2409" s="324">
        <v>0.97240000000000004</v>
      </c>
      <c r="Z2409" s="324">
        <v>2.4449999999999998</v>
      </c>
      <c r="AA2409" s="324">
        <v>7.6725000000000007E-8</v>
      </c>
      <c r="AB2409" s="324">
        <v>4.3478260869565215</v>
      </c>
      <c r="AC2409" s="324">
        <v>0.97240000000000004</v>
      </c>
      <c r="AD2409" s="324">
        <v>2.4449999999999998</v>
      </c>
      <c r="AE2409" s="324">
        <v>7.6725000000000007E-8</v>
      </c>
      <c r="AF2409" s="324">
        <v>4.3478260869565215</v>
      </c>
      <c r="AG2409" s="324">
        <v>0.97240000000000004</v>
      </c>
      <c r="AH2409" s="324">
        <v>2.4449999999999998</v>
      </c>
      <c r="AI2409" s="324">
        <v>0</v>
      </c>
      <c r="AJ2409" s="324">
        <v>0</v>
      </c>
      <c r="AK2409" s="324">
        <v>0</v>
      </c>
      <c r="AL2409" s="324">
        <v>0</v>
      </c>
      <c r="AM2409" s="396">
        <v>0</v>
      </c>
      <c r="AN2409" s="324">
        <v>0</v>
      </c>
      <c r="AO2409" s="324">
        <v>1000000000</v>
      </c>
      <c r="AP2409" s="324">
        <v>0</v>
      </c>
      <c r="AQ2409" s="324">
        <v>0</v>
      </c>
      <c r="AR2409" s="324">
        <v>0</v>
      </c>
      <c r="AS2409" s="324">
        <v>7447798250</v>
      </c>
      <c r="AT2409" s="324">
        <v>0</v>
      </c>
      <c r="AU2409" s="324">
        <v>0</v>
      </c>
      <c r="AV2409" s="324">
        <v>0</v>
      </c>
      <c r="AW2409" s="311"/>
      <c r="AX2409" s="311"/>
      <c r="AY2409" s="311"/>
      <c r="AZ2409" s="311"/>
      <c r="BA2409" s="311"/>
      <c r="BB2409" s="311"/>
      <c r="BC2409" s="311"/>
      <c r="BD2409" s="311"/>
      <c r="BE2409" s="311"/>
      <c r="BF2409" s="311"/>
      <c r="BG2409" s="311"/>
      <c r="BH2409" s="311"/>
      <c r="BI2409" s="311"/>
      <c r="BJ2409" s="311"/>
      <c r="BK2409" s="311"/>
      <c r="BL2409" s="311"/>
      <c r="BM2409" s="311"/>
      <c r="BN2409" s="311"/>
      <c r="BO2409" s="311"/>
      <c r="BP2409" s="311"/>
      <c r="BQ2409" s="311"/>
      <c r="BR2409" s="311"/>
      <c r="BS2409" s="311"/>
      <c r="BT2409" s="311"/>
      <c r="BU2409" s="311"/>
      <c r="BV2409" s="311"/>
      <c r="BW2409" s="311"/>
      <c r="BX2409" s="311"/>
      <c r="BY2409" s="311"/>
      <c r="BZ2409" s="311"/>
      <c r="CA2409" s="311"/>
      <c r="CB2409" s="311"/>
      <c r="CC2409" s="311"/>
      <c r="CD2409" s="311"/>
      <c r="CE2409" s="311"/>
      <c r="CF2409" s="311"/>
      <c r="CG2409" s="311"/>
      <c r="CH2409" s="311"/>
      <c r="CI2409" s="311"/>
      <c r="CJ2409" s="311"/>
      <c r="CK2409" s="311"/>
      <c r="CL2409" s="311"/>
      <c r="CM2409" s="311"/>
      <c r="CN2409" s="311"/>
      <c r="CO2409" s="311"/>
      <c r="CP2409" s="311"/>
      <c r="CQ2409" s="311"/>
      <c r="CR2409" s="311"/>
      <c r="CS2409" s="311"/>
      <c r="CT2409" s="311"/>
      <c r="CU2409" s="311"/>
      <c r="CV2409" s="311"/>
      <c r="CW2409" s="311"/>
      <c r="CX2409" s="311"/>
      <c r="CY2409" s="311"/>
    </row>
    <row r="2410" spans="1:103" s="390" customFormat="1">
      <c r="A2410" s="324" t="s">
        <v>2347</v>
      </c>
      <c r="B2410" s="324">
        <v>7447798271</v>
      </c>
      <c r="C2410" s="324">
        <v>27</v>
      </c>
      <c r="D2410" s="324">
        <v>20</v>
      </c>
      <c r="E2410" s="395">
        <v>4.5765E-2</v>
      </c>
      <c r="F2410" s="324">
        <v>0</v>
      </c>
      <c r="G2410" s="324">
        <v>3.4</v>
      </c>
      <c r="H2410" s="324">
        <v>0.9</v>
      </c>
      <c r="I2410" s="324">
        <v>3.9</v>
      </c>
      <c r="J2410" s="326">
        <v>40</v>
      </c>
      <c r="K2410" s="326">
        <v>150</v>
      </c>
      <c r="L2410" s="326">
        <v>1</v>
      </c>
      <c r="M2410" s="324">
        <v>10.199999999999999</v>
      </c>
      <c r="N2410" s="324">
        <v>10.199999999999999</v>
      </c>
      <c r="O2410" s="324">
        <v>6.4</v>
      </c>
      <c r="P2410" s="324">
        <v>101</v>
      </c>
      <c r="Q2410" s="324" t="s">
        <v>293</v>
      </c>
      <c r="R2410" s="324">
        <v>1</v>
      </c>
      <c r="S2410" s="324">
        <v>0</v>
      </c>
      <c r="T2410" s="324">
        <v>500</v>
      </c>
      <c r="U2410" s="324">
        <v>1.44</v>
      </c>
      <c r="V2410" s="324">
        <v>0</v>
      </c>
      <c r="W2410" s="324">
        <v>7.6725000000000007E-8</v>
      </c>
      <c r="X2410" s="324">
        <v>43.2</v>
      </c>
      <c r="Y2410" s="324">
        <v>0.97240000000000004</v>
      </c>
      <c r="Z2410" s="324">
        <v>2.4449999999999998</v>
      </c>
      <c r="AA2410" s="324">
        <v>7.6725000000000007E-8</v>
      </c>
      <c r="AB2410" s="324">
        <v>43.2</v>
      </c>
      <c r="AC2410" s="324">
        <v>0.97240000000000004</v>
      </c>
      <c r="AD2410" s="324">
        <v>2.4449999999999998</v>
      </c>
      <c r="AE2410" s="324">
        <v>7.6725000000000007E-8</v>
      </c>
      <c r="AF2410" s="324">
        <v>43.2</v>
      </c>
      <c r="AG2410" s="324">
        <v>0.97240000000000004</v>
      </c>
      <c r="AH2410" s="324">
        <v>2.4449999999999998</v>
      </c>
      <c r="AI2410" s="324">
        <v>0</v>
      </c>
      <c r="AJ2410" s="324">
        <v>0</v>
      </c>
      <c r="AK2410" s="324">
        <v>0</v>
      </c>
      <c r="AL2410" s="324">
        <v>0</v>
      </c>
      <c r="AM2410" s="396">
        <v>0</v>
      </c>
      <c r="AN2410" s="324">
        <v>0</v>
      </c>
      <c r="AO2410" s="324">
        <v>1000000000</v>
      </c>
      <c r="AP2410" s="324">
        <v>0</v>
      </c>
      <c r="AQ2410" s="324">
        <v>0</v>
      </c>
      <c r="AR2410" s="324">
        <v>0</v>
      </c>
      <c r="AS2410" s="324">
        <v>7447798271</v>
      </c>
      <c r="AT2410" s="324">
        <v>0</v>
      </c>
      <c r="AU2410" s="324">
        <v>0</v>
      </c>
      <c r="AV2410" s="324">
        <v>0</v>
      </c>
      <c r="AW2410" s="311"/>
      <c r="AX2410" s="311"/>
      <c r="AY2410" s="311"/>
      <c r="AZ2410" s="311"/>
      <c r="BA2410" s="311"/>
      <c r="BB2410" s="311"/>
      <c r="BC2410" s="311"/>
      <c r="BD2410" s="311"/>
      <c r="BE2410" s="311"/>
      <c r="BF2410" s="311"/>
      <c r="BG2410" s="311"/>
      <c r="BH2410" s="311"/>
      <c r="BI2410" s="311"/>
      <c r="BJ2410" s="311"/>
      <c r="BK2410" s="311"/>
      <c r="BL2410" s="311"/>
      <c r="BM2410" s="311"/>
      <c r="BN2410" s="311"/>
      <c r="BO2410" s="311"/>
      <c r="BP2410" s="311"/>
      <c r="BQ2410" s="311"/>
      <c r="BR2410" s="311"/>
      <c r="BS2410" s="311"/>
      <c r="BT2410" s="311"/>
      <c r="BU2410" s="311"/>
      <c r="BV2410" s="311"/>
      <c r="BW2410" s="311"/>
      <c r="BX2410" s="311"/>
      <c r="BY2410" s="311"/>
      <c r="BZ2410" s="311"/>
      <c r="CA2410" s="311"/>
      <c r="CB2410" s="311"/>
      <c r="CC2410" s="311"/>
      <c r="CD2410" s="311"/>
      <c r="CE2410" s="311"/>
      <c r="CF2410" s="311"/>
      <c r="CG2410" s="311"/>
      <c r="CH2410" s="311"/>
      <c r="CI2410" s="311"/>
      <c r="CJ2410" s="311"/>
      <c r="CK2410" s="311"/>
      <c r="CL2410" s="311"/>
      <c r="CM2410" s="311"/>
      <c r="CN2410" s="311"/>
      <c r="CO2410" s="311"/>
      <c r="CP2410" s="311"/>
      <c r="CQ2410" s="311"/>
      <c r="CR2410" s="311"/>
      <c r="CS2410" s="311"/>
      <c r="CT2410" s="311"/>
      <c r="CU2410" s="311"/>
      <c r="CV2410" s="311"/>
      <c r="CW2410" s="311"/>
      <c r="CX2410" s="311"/>
      <c r="CY2410" s="311"/>
    </row>
    <row r="2411" spans="1:103">
      <c r="A2411" s="324" t="s">
        <v>2347</v>
      </c>
      <c r="B2411" s="324">
        <v>7447798301</v>
      </c>
      <c r="C2411" s="324">
        <v>30</v>
      </c>
      <c r="D2411" s="324">
        <v>20</v>
      </c>
      <c r="E2411" s="395">
        <v>4.915499999999999E-2</v>
      </c>
      <c r="F2411" s="324">
        <v>0</v>
      </c>
      <c r="G2411" s="324">
        <v>3.1</v>
      </c>
      <c r="H2411" s="324">
        <v>0.9</v>
      </c>
      <c r="I2411" s="324">
        <v>3.7</v>
      </c>
      <c r="J2411" s="326">
        <v>40</v>
      </c>
      <c r="K2411" s="326">
        <v>150</v>
      </c>
      <c r="L2411" s="326">
        <v>1</v>
      </c>
      <c r="M2411" s="324">
        <v>10.199999999999999</v>
      </c>
      <c r="N2411" s="324">
        <v>10.199999999999999</v>
      </c>
      <c r="O2411" s="324">
        <v>6.4</v>
      </c>
      <c r="P2411" s="324">
        <v>101</v>
      </c>
      <c r="Q2411" s="324" t="s">
        <v>293</v>
      </c>
      <c r="R2411" s="324">
        <v>1</v>
      </c>
      <c r="S2411" s="324">
        <v>0</v>
      </c>
      <c r="T2411" s="324">
        <v>500</v>
      </c>
      <c r="U2411" s="324">
        <v>1.44</v>
      </c>
      <c r="V2411" s="324">
        <v>0</v>
      </c>
      <c r="W2411" s="324">
        <v>7.6725000000000007E-8</v>
      </c>
      <c r="X2411" s="324">
        <v>44.444444444444443</v>
      </c>
      <c r="Y2411" s="324">
        <v>0.97240000000000004</v>
      </c>
      <c r="Z2411" s="324">
        <v>2.4449999999999998</v>
      </c>
      <c r="AA2411" s="324">
        <v>7.6725000000000007E-8</v>
      </c>
      <c r="AB2411" s="324">
        <v>44.444444444444443</v>
      </c>
      <c r="AC2411" s="324">
        <v>0.97240000000000004</v>
      </c>
      <c r="AD2411" s="324">
        <v>2.4449999999999998</v>
      </c>
      <c r="AE2411" s="324">
        <v>7.6725000000000007E-8</v>
      </c>
      <c r="AF2411" s="324">
        <v>44.444444444444443</v>
      </c>
      <c r="AG2411" s="324">
        <v>0.97240000000000004</v>
      </c>
      <c r="AH2411" s="324">
        <v>2.4449999999999998</v>
      </c>
      <c r="AI2411" s="324">
        <v>0</v>
      </c>
      <c r="AJ2411" s="324">
        <v>0</v>
      </c>
      <c r="AK2411" s="324">
        <v>0</v>
      </c>
      <c r="AL2411" s="324">
        <v>0</v>
      </c>
      <c r="AM2411" s="396">
        <v>0</v>
      </c>
      <c r="AN2411" s="324">
        <v>0</v>
      </c>
      <c r="AO2411" s="324">
        <v>1000000000</v>
      </c>
      <c r="AP2411" s="324">
        <v>0</v>
      </c>
      <c r="AQ2411" s="324">
        <v>0</v>
      </c>
      <c r="AR2411" s="324">
        <v>0</v>
      </c>
      <c r="AS2411" s="324">
        <v>7447798301</v>
      </c>
      <c r="AT2411" s="324">
        <v>0</v>
      </c>
      <c r="AU2411" s="324">
        <v>0</v>
      </c>
      <c r="AV2411" s="324">
        <v>0</v>
      </c>
    </row>
    <row r="2412" spans="1:103">
      <c r="A2412" s="324" t="s">
        <v>2347</v>
      </c>
      <c r="B2412" s="324">
        <v>7447798360</v>
      </c>
      <c r="C2412" s="324">
        <v>3.6</v>
      </c>
      <c r="D2412" s="324">
        <v>30</v>
      </c>
      <c r="E2412" s="395">
        <v>1.1073999999999999E-2</v>
      </c>
      <c r="F2412" s="324">
        <v>0</v>
      </c>
      <c r="G2412" s="324">
        <v>8.6</v>
      </c>
      <c r="H2412" s="324">
        <v>0.9</v>
      </c>
      <c r="I2412" s="324">
        <v>7.9</v>
      </c>
      <c r="J2412" s="326">
        <v>40</v>
      </c>
      <c r="K2412" s="326">
        <v>150</v>
      </c>
      <c r="L2412" s="326">
        <v>1</v>
      </c>
      <c r="M2412" s="324">
        <v>10.199999999999999</v>
      </c>
      <c r="N2412" s="324">
        <v>10.199999999999999</v>
      </c>
      <c r="O2412" s="324">
        <v>6.4</v>
      </c>
      <c r="P2412" s="324">
        <v>101</v>
      </c>
      <c r="Q2412" s="324" t="s">
        <v>293</v>
      </c>
      <c r="R2412" s="324">
        <v>1</v>
      </c>
      <c r="S2412" s="324">
        <v>0</v>
      </c>
      <c r="T2412" s="324">
        <v>500</v>
      </c>
      <c r="U2412" s="324">
        <v>1.44</v>
      </c>
      <c r="V2412" s="324">
        <v>0</v>
      </c>
      <c r="W2412" s="324">
        <v>7.6725000000000007E-8</v>
      </c>
      <c r="X2412" s="324">
        <v>4.9655172413793105</v>
      </c>
      <c r="Y2412" s="324">
        <v>0.97240000000000004</v>
      </c>
      <c r="Z2412" s="324">
        <v>2.4449999999999998</v>
      </c>
      <c r="AA2412" s="324">
        <v>7.6725000000000007E-8</v>
      </c>
      <c r="AB2412" s="324">
        <v>4.9655172413793105</v>
      </c>
      <c r="AC2412" s="324">
        <v>0.97240000000000004</v>
      </c>
      <c r="AD2412" s="324">
        <v>2.4449999999999998</v>
      </c>
      <c r="AE2412" s="324">
        <v>7.6725000000000007E-8</v>
      </c>
      <c r="AF2412" s="324">
        <v>4.9655172413793105</v>
      </c>
      <c r="AG2412" s="324">
        <v>0.97240000000000004</v>
      </c>
      <c r="AH2412" s="324">
        <v>2.4449999999999998</v>
      </c>
      <c r="AI2412" s="324">
        <v>0</v>
      </c>
      <c r="AJ2412" s="324">
        <v>0</v>
      </c>
      <c r="AK2412" s="324">
        <v>0</v>
      </c>
      <c r="AL2412" s="324">
        <v>0</v>
      </c>
      <c r="AM2412" s="396">
        <v>0</v>
      </c>
      <c r="AN2412" s="324">
        <v>0</v>
      </c>
      <c r="AO2412" s="324">
        <v>1000000000</v>
      </c>
      <c r="AP2412" s="324">
        <v>0</v>
      </c>
      <c r="AQ2412" s="324">
        <v>0</v>
      </c>
      <c r="AR2412" s="324">
        <v>0</v>
      </c>
      <c r="AS2412" s="324">
        <v>7447798360</v>
      </c>
      <c r="AT2412" s="324">
        <v>0</v>
      </c>
      <c r="AU2412" s="324">
        <v>0</v>
      </c>
      <c r="AV2412" s="324">
        <v>0</v>
      </c>
    </row>
    <row r="2413" spans="1:103">
      <c r="A2413" s="324" t="s">
        <v>2347</v>
      </c>
      <c r="B2413" s="324">
        <v>7447798470</v>
      </c>
      <c r="C2413" s="324">
        <v>4.7</v>
      </c>
      <c r="D2413" s="324">
        <v>30</v>
      </c>
      <c r="E2413" s="395">
        <v>1.3220999999999998E-2</v>
      </c>
      <c r="F2413" s="324">
        <v>0</v>
      </c>
      <c r="G2413" s="324">
        <v>7.6</v>
      </c>
      <c r="H2413" s="324">
        <v>0.9</v>
      </c>
      <c r="I2413" s="324">
        <v>7.5</v>
      </c>
      <c r="J2413" s="326">
        <v>40</v>
      </c>
      <c r="K2413" s="326">
        <v>150</v>
      </c>
      <c r="L2413" s="326">
        <v>1</v>
      </c>
      <c r="M2413" s="324">
        <v>10.199999999999999</v>
      </c>
      <c r="N2413" s="324">
        <v>10.199999999999999</v>
      </c>
      <c r="O2413" s="324">
        <v>6.4</v>
      </c>
      <c r="P2413" s="324">
        <v>101</v>
      </c>
      <c r="Q2413" s="324" t="s">
        <v>293</v>
      </c>
      <c r="R2413" s="324">
        <v>1</v>
      </c>
      <c r="S2413" s="324">
        <v>0</v>
      </c>
      <c r="T2413" s="324">
        <v>500</v>
      </c>
      <c r="U2413" s="324">
        <v>1.44</v>
      </c>
      <c r="V2413" s="324">
        <v>0</v>
      </c>
      <c r="W2413" s="324">
        <v>7.6725000000000007E-8</v>
      </c>
      <c r="X2413" s="324">
        <v>6.064516129032258</v>
      </c>
      <c r="Y2413" s="324">
        <v>0.97240000000000004</v>
      </c>
      <c r="Z2413" s="324">
        <v>2.4449999999999998</v>
      </c>
      <c r="AA2413" s="324">
        <v>7.6725000000000007E-8</v>
      </c>
      <c r="AB2413" s="324">
        <v>6.064516129032258</v>
      </c>
      <c r="AC2413" s="324">
        <v>0.97240000000000004</v>
      </c>
      <c r="AD2413" s="324">
        <v>2.4449999999999998</v>
      </c>
      <c r="AE2413" s="324">
        <v>7.6725000000000007E-8</v>
      </c>
      <c r="AF2413" s="324">
        <v>6.064516129032258</v>
      </c>
      <c r="AG2413" s="324">
        <v>0.97240000000000004</v>
      </c>
      <c r="AH2413" s="324">
        <v>2.4449999999999998</v>
      </c>
      <c r="AI2413" s="324">
        <v>0</v>
      </c>
      <c r="AJ2413" s="324">
        <v>0</v>
      </c>
      <c r="AK2413" s="324">
        <v>0</v>
      </c>
      <c r="AL2413" s="324">
        <v>0</v>
      </c>
      <c r="AM2413" s="396">
        <v>0</v>
      </c>
      <c r="AN2413" s="324">
        <v>0</v>
      </c>
      <c r="AO2413" s="324">
        <v>1000000000</v>
      </c>
      <c r="AP2413" s="324">
        <v>0</v>
      </c>
      <c r="AQ2413" s="324">
        <v>0</v>
      </c>
      <c r="AR2413" s="324">
        <v>0</v>
      </c>
      <c r="AS2413" s="324">
        <v>7447798470</v>
      </c>
      <c r="AT2413" s="324">
        <v>0</v>
      </c>
      <c r="AU2413" s="324">
        <v>0</v>
      </c>
      <c r="AV2413" s="324">
        <v>0</v>
      </c>
    </row>
    <row r="2414" spans="1:103">
      <c r="A2414" s="324" t="s">
        <v>2347</v>
      </c>
      <c r="B2414" s="324">
        <v>7447798620</v>
      </c>
      <c r="C2414" s="324">
        <v>6.2</v>
      </c>
      <c r="D2414" s="324">
        <v>30</v>
      </c>
      <c r="E2414" s="395">
        <v>1.4689999999999998E-2</v>
      </c>
      <c r="F2414" s="324">
        <v>0</v>
      </c>
      <c r="G2414" s="324">
        <v>6.7</v>
      </c>
      <c r="H2414" s="324">
        <v>0.9</v>
      </c>
      <c r="I2414" s="324">
        <v>7</v>
      </c>
      <c r="J2414" s="326">
        <v>40</v>
      </c>
      <c r="K2414" s="326">
        <v>150</v>
      </c>
      <c r="L2414" s="326">
        <v>1</v>
      </c>
      <c r="M2414" s="324">
        <v>10.199999999999999</v>
      </c>
      <c r="N2414" s="324">
        <v>10.199999999999999</v>
      </c>
      <c r="O2414" s="324">
        <v>6.4</v>
      </c>
      <c r="P2414" s="324">
        <v>101</v>
      </c>
      <c r="Q2414" s="324" t="s">
        <v>293</v>
      </c>
      <c r="R2414" s="324">
        <v>1</v>
      </c>
      <c r="S2414" s="324">
        <v>0</v>
      </c>
      <c r="T2414" s="324">
        <v>500</v>
      </c>
      <c r="U2414" s="324">
        <v>1.44</v>
      </c>
      <c r="V2414" s="324">
        <v>0</v>
      </c>
      <c r="W2414" s="324">
        <v>7.6725000000000007E-8</v>
      </c>
      <c r="X2414" s="324">
        <v>7.5151515151515156</v>
      </c>
      <c r="Y2414" s="324">
        <v>0.97240000000000004</v>
      </c>
      <c r="Z2414" s="324">
        <v>2.4449999999999998</v>
      </c>
      <c r="AA2414" s="324">
        <v>7.6725000000000007E-8</v>
      </c>
      <c r="AB2414" s="324">
        <v>7.5151515151515156</v>
      </c>
      <c r="AC2414" s="324">
        <v>0.97240000000000004</v>
      </c>
      <c r="AD2414" s="324">
        <v>2.4449999999999998</v>
      </c>
      <c r="AE2414" s="324">
        <v>7.6725000000000007E-8</v>
      </c>
      <c r="AF2414" s="324">
        <v>7.5151515151515156</v>
      </c>
      <c r="AG2414" s="324">
        <v>0.97240000000000004</v>
      </c>
      <c r="AH2414" s="324">
        <v>2.4449999999999998</v>
      </c>
      <c r="AI2414" s="324">
        <v>0</v>
      </c>
      <c r="AJ2414" s="324">
        <v>0</v>
      </c>
      <c r="AK2414" s="324">
        <v>0</v>
      </c>
      <c r="AL2414" s="324">
        <v>0</v>
      </c>
      <c r="AM2414" s="396">
        <v>0</v>
      </c>
      <c r="AN2414" s="324">
        <v>0</v>
      </c>
      <c r="AO2414" s="324">
        <v>1000000000</v>
      </c>
      <c r="AP2414" s="324">
        <v>0</v>
      </c>
      <c r="AQ2414" s="324">
        <v>0</v>
      </c>
      <c r="AR2414" s="324">
        <v>0</v>
      </c>
      <c r="AS2414" s="324">
        <v>7447798620</v>
      </c>
      <c r="AT2414" s="324">
        <v>0</v>
      </c>
      <c r="AU2414" s="324">
        <v>0</v>
      </c>
      <c r="AV2414" s="324">
        <v>0</v>
      </c>
    </row>
    <row r="2415" spans="1:103">
      <c r="A2415" s="324" t="s">
        <v>2347</v>
      </c>
      <c r="B2415" s="324">
        <v>7447798720</v>
      </c>
      <c r="C2415" s="324">
        <v>7.2</v>
      </c>
      <c r="D2415" s="324">
        <v>30</v>
      </c>
      <c r="E2415" s="395">
        <v>1.7967E-2</v>
      </c>
      <c r="F2415" s="324">
        <v>0</v>
      </c>
      <c r="G2415" s="324">
        <v>6</v>
      </c>
      <c r="H2415" s="324">
        <v>0.9</v>
      </c>
      <c r="I2415" s="324">
        <v>6.5</v>
      </c>
      <c r="J2415" s="326">
        <v>40</v>
      </c>
      <c r="K2415" s="326">
        <v>150</v>
      </c>
      <c r="L2415" s="326">
        <v>1</v>
      </c>
      <c r="M2415" s="324">
        <v>10.199999999999999</v>
      </c>
      <c r="N2415" s="324">
        <v>10.199999999999999</v>
      </c>
      <c r="O2415" s="324">
        <v>6.4</v>
      </c>
      <c r="P2415" s="324">
        <v>101</v>
      </c>
      <c r="Q2415" s="324" t="s">
        <v>293</v>
      </c>
      <c r="R2415" s="324">
        <v>1</v>
      </c>
      <c r="S2415" s="324">
        <v>0</v>
      </c>
      <c r="T2415" s="324">
        <v>500</v>
      </c>
      <c r="U2415" s="324">
        <v>1.44</v>
      </c>
      <c r="V2415" s="324">
        <v>0</v>
      </c>
      <c r="W2415" s="324">
        <v>7.6725000000000007E-8</v>
      </c>
      <c r="X2415" s="324">
        <v>8.2285714285714278</v>
      </c>
      <c r="Y2415" s="324">
        <v>0.97240000000000004</v>
      </c>
      <c r="Z2415" s="324">
        <v>2.4449999999999998</v>
      </c>
      <c r="AA2415" s="324">
        <v>7.6725000000000007E-8</v>
      </c>
      <c r="AB2415" s="324">
        <v>8.2285714285714278</v>
      </c>
      <c r="AC2415" s="324">
        <v>0.97240000000000004</v>
      </c>
      <c r="AD2415" s="324">
        <v>2.4449999999999998</v>
      </c>
      <c r="AE2415" s="324">
        <v>7.6725000000000007E-8</v>
      </c>
      <c r="AF2415" s="324">
        <v>8.2285714285714278</v>
      </c>
      <c r="AG2415" s="324">
        <v>0.97240000000000004</v>
      </c>
      <c r="AH2415" s="324">
        <v>2.4449999999999998</v>
      </c>
      <c r="AI2415" s="324">
        <v>0</v>
      </c>
      <c r="AJ2415" s="324">
        <v>0</v>
      </c>
      <c r="AK2415" s="324">
        <v>0</v>
      </c>
      <c r="AL2415" s="324">
        <v>0</v>
      </c>
      <c r="AM2415" s="396">
        <v>0</v>
      </c>
      <c r="AN2415" s="324">
        <v>0</v>
      </c>
      <c r="AO2415" s="324">
        <v>1000000000</v>
      </c>
      <c r="AP2415" s="324">
        <v>0</v>
      </c>
      <c r="AQ2415" s="324">
        <v>0</v>
      </c>
      <c r="AR2415" s="324">
        <v>0</v>
      </c>
      <c r="AS2415" s="324">
        <v>7447798720</v>
      </c>
      <c r="AT2415" s="324">
        <v>0</v>
      </c>
      <c r="AU2415" s="324">
        <v>0</v>
      </c>
      <c r="AV2415" s="324">
        <v>0</v>
      </c>
    </row>
    <row r="2416" spans="1:103">
      <c r="A2416" s="324" t="s">
        <v>2347</v>
      </c>
      <c r="B2416" s="324">
        <v>7447798910</v>
      </c>
      <c r="C2416" s="324">
        <v>9.1</v>
      </c>
      <c r="D2416" s="324">
        <v>30</v>
      </c>
      <c r="E2416" s="395">
        <v>1.9435999999999998E-2</v>
      </c>
      <c r="F2416" s="324">
        <v>0</v>
      </c>
      <c r="G2416" s="324">
        <v>5.6</v>
      </c>
      <c r="H2416" s="324">
        <v>0.9</v>
      </c>
      <c r="I2416" s="324">
        <v>6.2</v>
      </c>
      <c r="J2416" s="326">
        <v>40</v>
      </c>
      <c r="K2416" s="326">
        <v>150</v>
      </c>
      <c r="L2416" s="326">
        <v>1</v>
      </c>
      <c r="M2416" s="324">
        <v>10.199999999999999</v>
      </c>
      <c r="N2416" s="324">
        <v>10.199999999999999</v>
      </c>
      <c r="O2416" s="324">
        <v>6.4</v>
      </c>
      <c r="P2416" s="324">
        <v>101</v>
      </c>
      <c r="Q2416" s="324" t="s">
        <v>293</v>
      </c>
      <c r="R2416" s="324">
        <v>1</v>
      </c>
      <c r="S2416" s="324">
        <v>0</v>
      </c>
      <c r="T2416" s="324">
        <v>500</v>
      </c>
      <c r="U2416" s="324">
        <v>1.44</v>
      </c>
      <c r="V2416" s="324">
        <v>0</v>
      </c>
      <c r="W2416" s="324">
        <v>7.6725000000000007E-8</v>
      </c>
      <c r="X2416" s="324">
        <v>9.8378378378378386</v>
      </c>
      <c r="Y2416" s="324">
        <v>0.97240000000000004</v>
      </c>
      <c r="Z2416" s="324">
        <v>2.4449999999999998</v>
      </c>
      <c r="AA2416" s="324">
        <v>7.6725000000000007E-8</v>
      </c>
      <c r="AB2416" s="324">
        <v>9.8378378378378386</v>
      </c>
      <c r="AC2416" s="324">
        <v>0.97240000000000004</v>
      </c>
      <c r="AD2416" s="324">
        <v>2.4449999999999998</v>
      </c>
      <c r="AE2416" s="324">
        <v>7.6725000000000007E-8</v>
      </c>
      <c r="AF2416" s="324">
        <v>9.8378378378378386</v>
      </c>
      <c r="AG2416" s="324">
        <v>0.97240000000000004</v>
      </c>
      <c r="AH2416" s="324">
        <v>2.4449999999999998</v>
      </c>
      <c r="AI2416" s="324">
        <v>0</v>
      </c>
      <c r="AJ2416" s="324">
        <v>0</v>
      </c>
      <c r="AK2416" s="324">
        <v>0</v>
      </c>
      <c r="AL2416" s="324">
        <v>0</v>
      </c>
      <c r="AM2416" s="396">
        <v>0</v>
      </c>
      <c r="AN2416" s="324">
        <v>0</v>
      </c>
      <c r="AO2416" s="324">
        <v>1000000000</v>
      </c>
      <c r="AP2416" s="324">
        <v>0</v>
      </c>
      <c r="AQ2416" s="324">
        <v>0</v>
      </c>
      <c r="AR2416" s="324">
        <v>0</v>
      </c>
      <c r="AS2416" s="324">
        <v>7447798910</v>
      </c>
      <c r="AT2416" s="324">
        <v>0</v>
      </c>
      <c r="AU2416" s="324">
        <v>0</v>
      </c>
      <c r="AV2416" s="324">
        <v>0</v>
      </c>
    </row>
    <row r="2417" spans="1:48">
      <c r="A2417" s="324" t="s">
        <v>2347</v>
      </c>
      <c r="B2417" s="324">
        <v>7447730</v>
      </c>
      <c r="C2417" s="324">
        <v>1</v>
      </c>
      <c r="D2417" s="324">
        <v>20</v>
      </c>
      <c r="E2417" s="395">
        <v>4.9000000000000002E-2</v>
      </c>
      <c r="F2417" s="324">
        <v>0</v>
      </c>
      <c r="G2417" s="324">
        <v>5.72</v>
      </c>
      <c r="H2417" s="324">
        <v>0.9</v>
      </c>
      <c r="I2417" s="324">
        <v>4</v>
      </c>
      <c r="J2417" s="326">
        <v>40</v>
      </c>
      <c r="K2417" s="326">
        <v>125</v>
      </c>
      <c r="L2417" s="326">
        <v>0</v>
      </c>
      <c r="M2417" s="324">
        <v>4</v>
      </c>
      <c r="N2417" s="324">
        <v>4.5</v>
      </c>
      <c r="O2417" s="324">
        <v>3.2</v>
      </c>
      <c r="P2417" s="324">
        <v>101</v>
      </c>
      <c r="Q2417" s="324" t="s">
        <v>293</v>
      </c>
      <c r="R2417" s="324">
        <v>1</v>
      </c>
      <c r="S2417" s="324">
        <v>0</v>
      </c>
      <c r="T2417" s="324">
        <v>1500</v>
      </c>
      <c r="U2417" s="324">
        <v>0.57520000000000004</v>
      </c>
      <c r="V2417" s="324">
        <v>0</v>
      </c>
      <c r="W2417" s="324">
        <v>9.6719999999999995E-8</v>
      </c>
      <c r="X2417" s="324">
        <v>24.813895781637715</v>
      </c>
      <c r="Y2417" s="324">
        <v>0.72</v>
      </c>
      <c r="Z2417" s="324">
        <v>2.1</v>
      </c>
      <c r="AA2417" s="324">
        <v>9.6719999999999995E-8</v>
      </c>
      <c r="AB2417" s="324">
        <v>24.813895781637715</v>
      </c>
      <c r="AC2417" s="324">
        <v>0.72</v>
      </c>
      <c r="AD2417" s="324">
        <v>2.1</v>
      </c>
      <c r="AE2417" s="324">
        <v>9.6719999999999995E-8</v>
      </c>
      <c r="AF2417" s="324">
        <v>24.813895781637715</v>
      </c>
      <c r="AG2417" s="324">
        <v>0.72</v>
      </c>
      <c r="AH2417" s="324">
        <v>2.1</v>
      </c>
      <c r="AI2417" s="324">
        <v>0</v>
      </c>
      <c r="AJ2417" s="324">
        <v>0</v>
      </c>
      <c r="AK2417" s="324">
        <v>0</v>
      </c>
      <c r="AL2417" s="324">
        <v>0</v>
      </c>
      <c r="AM2417" s="396">
        <v>0</v>
      </c>
      <c r="AN2417" s="324">
        <v>0</v>
      </c>
      <c r="AO2417" s="324">
        <v>1000000000</v>
      </c>
      <c r="AP2417" s="324">
        <v>0</v>
      </c>
      <c r="AQ2417" s="324">
        <v>0</v>
      </c>
      <c r="AR2417" s="324">
        <v>0</v>
      </c>
      <c r="AS2417" s="324">
        <v>7447730</v>
      </c>
      <c r="AT2417" s="324">
        <v>0</v>
      </c>
      <c r="AU2417" s="324">
        <v>0</v>
      </c>
      <c r="AV2417" s="324">
        <v>0</v>
      </c>
    </row>
    <row r="2418" spans="1:48">
      <c r="A2418" s="324" t="s">
        <v>2347</v>
      </c>
      <c r="B2418" s="324">
        <v>744773014</v>
      </c>
      <c r="C2418" s="324">
        <v>1.4</v>
      </c>
      <c r="D2418" s="324">
        <v>20</v>
      </c>
      <c r="E2418" s="395">
        <v>5.609999999999999E-2</v>
      </c>
      <c r="F2418" s="324">
        <v>0</v>
      </c>
      <c r="G2418" s="324">
        <v>5.04</v>
      </c>
      <c r="H2418" s="324">
        <v>0.9</v>
      </c>
      <c r="I2418" s="324">
        <v>3.4</v>
      </c>
      <c r="J2418" s="326">
        <v>40</v>
      </c>
      <c r="K2418" s="326">
        <v>125</v>
      </c>
      <c r="L2418" s="326">
        <v>0</v>
      </c>
      <c r="M2418" s="324">
        <v>4</v>
      </c>
      <c r="N2418" s="324">
        <v>4.5</v>
      </c>
      <c r="O2418" s="324">
        <v>3.2</v>
      </c>
      <c r="P2418" s="324">
        <v>101</v>
      </c>
      <c r="Q2418" s="324" t="s">
        <v>293</v>
      </c>
      <c r="R2418" s="324">
        <v>1</v>
      </c>
      <c r="S2418" s="324">
        <v>0</v>
      </c>
      <c r="T2418" s="324">
        <v>1500</v>
      </c>
      <c r="U2418" s="324">
        <v>0.57520000000000004</v>
      </c>
      <c r="V2418" s="324">
        <v>0</v>
      </c>
      <c r="W2418" s="324">
        <v>9.6719999999999995E-8</v>
      </c>
      <c r="X2418" s="324">
        <v>30.107526881720432</v>
      </c>
      <c r="Y2418" s="324">
        <v>0.72</v>
      </c>
      <c r="Z2418" s="324">
        <v>2.1</v>
      </c>
      <c r="AA2418" s="324">
        <v>9.6719999999999995E-8</v>
      </c>
      <c r="AB2418" s="324">
        <v>30.107526881720432</v>
      </c>
      <c r="AC2418" s="324">
        <v>0.72</v>
      </c>
      <c r="AD2418" s="324">
        <v>2.1</v>
      </c>
      <c r="AE2418" s="324">
        <v>9.6719999999999995E-8</v>
      </c>
      <c r="AF2418" s="324">
        <v>30.107526881720432</v>
      </c>
      <c r="AG2418" s="324">
        <v>0.72</v>
      </c>
      <c r="AH2418" s="324">
        <v>2.1</v>
      </c>
      <c r="AI2418" s="324">
        <v>0</v>
      </c>
      <c r="AJ2418" s="324">
        <v>0</v>
      </c>
      <c r="AK2418" s="324">
        <v>0</v>
      </c>
      <c r="AL2418" s="324">
        <v>0</v>
      </c>
      <c r="AM2418" s="396">
        <v>0</v>
      </c>
      <c r="AN2418" s="324">
        <v>0</v>
      </c>
      <c r="AO2418" s="324">
        <v>1000000000</v>
      </c>
      <c r="AP2418" s="324">
        <v>0</v>
      </c>
      <c r="AQ2418" s="324">
        <v>0</v>
      </c>
      <c r="AR2418" s="324">
        <v>0</v>
      </c>
      <c r="AS2418" s="324">
        <v>744773014</v>
      </c>
      <c r="AT2418" s="324">
        <v>0</v>
      </c>
      <c r="AU2418" s="324">
        <v>0</v>
      </c>
      <c r="AV2418" s="324">
        <v>0</v>
      </c>
    </row>
    <row r="2419" spans="1:48">
      <c r="A2419" s="324" t="s">
        <v>2347</v>
      </c>
      <c r="B2419" s="324">
        <v>744773018</v>
      </c>
      <c r="C2419" s="324">
        <v>1.8</v>
      </c>
      <c r="D2419" s="324">
        <v>20</v>
      </c>
      <c r="E2419" s="395">
        <v>6.4119999999999996E-2</v>
      </c>
      <c r="F2419" s="324">
        <v>0</v>
      </c>
      <c r="G2419" s="324">
        <v>3.6</v>
      </c>
      <c r="H2419" s="324">
        <v>0.9</v>
      </c>
      <c r="I2419" s="324">
        <v>2.7</v>
      </c>
      <c r="J2419" s="326">
        <v>40</v>
      </c>
      <c r="K2419" s="326">
        <v>125</v>
      </c>
      <c r="L2419" s="326">
        <v>0</v>
      </c>
      <c r="M2419" s="324">
        <v>4</v>
      </c>
      <c r="N2419" s="324">
        <v>4.5</v>
      </c>
      <c r="O2419" s="324">
        <v>3.2</v>
      </c>
      <c r="P2419" s="324">
        <v>101</v>
      </c>
      <c r="Q2419" s="324" t="s">
        <v>293</v>
      </c>
      <c r="R2419" s="324">
        <v>1</v>
      </c>
      <c r="S2419" s="324">
        <v>0</v>
      </c>
      <c r="T2419" s="324">
        <v>1500</v>
      </c>
      <c r="U2419" s="324">
        <v>0.57520000000000004</v>
      </c>
      <c r="V2419" s="324">
        <v>0</v>
      </c>
      <c r="W2419" s="324">
        <v>9.6719999999999995E-8</v>
      </c>
      <c r="X2419" s="324">
        <v>38.70967741935484</v>
      </c>
      <c r="Y2419" s="324">
        <v>0.72</v>
      </c>
      <c r="Z2419" s="324">
        <v>2.1</v>
      </c>
      <c r="AA2419" s="324">
        <v>9.6719999999999995E-8</v>
      </c>
      <c r="AB2419" s="324">
        <v>38.70967741935484</v>
      </c>
      <c r="AC2419" s="324">
        <v>0.72</v>
      </c>
      <c r="AD2419" s="324">
        <v>2.1</v>
      </c>
      <c r="AE2419" s="324">
        <v>9.6719999999999995E-8</v>
      </c>
      <c r="AF2419" s="324">
        <v>38.70967741935484</v>
      </c>
      <c r="AG2419" s="324">
        <v>0.72</v>
      </c>
      <c r="AH2419" s="324">
        <v>2.1</v>
      </c>
      <c r="AI2419" s="324">
        <v>0</v>
      </c>
      <c r="AJ2419" s="324">
        <v>0</v>
      </c>
      <c r="AK2419" s="324">
        <v>0</v>
      </c>
      <c r="AL2419" s="324">
        <v>0</v>
      </c>
      <c r="AM2419" s="396">
        <v>0</v>
      </c>
      <c r="AN2419" s="324">
        <v>0</v>
      </c>
      <c r="AO2419" s="324">
        <v>1000000000</v>
      </c>
      <c r="AP2419" s="324">
        <v>0</v>
      </c>
      <c r="AQ2419" s="324">
        <v>0</v>
      </c>
      <c r="AR2419" s="324">
        <v>0</v>
      </c>
      <c r="AS2419" s="324">
        <v>744773018</v>
      </c>
      <c r="AT2419" s="324">
        <v>0</v>
      </c>
      <c r="AU2419" s="324">
        <v>0</v>
      </c>
      <c r="AV2419" s="324">
        <v>0</v>
      </c>
    </row>
    <row r="2420" spans="1:48">
      <c r="A2420" s="324" t="s">
        <v>2347</v>
      </c>
      <c r="B2420" s="324">
        <v>744773022</v>
      </c>
      <c r="C2420" s="324">
        <v>2.2000000000000002</v>
      </c>
      <c r="D2420" s="324">
        <v>20</v>
      </c>
      <c r="E2420" s="395">
        <v>7.1059999999999998E-2</v>
      </c>
      <c r="F2420" s="324">
        <v>0</v>
      </c>
      <c r="G2420" s="324">
        <v>3.38</v>
      </c>
      <c r="H2420" s="324">
        <v>0.9</v>
      </c>
      <c r="I2420" s="324">
        <v>2.5</v>
      </c>
      <c r="J2420" s="326">
        <v>40</v>
      </c>
      <c r="K2420" s="326">
        <v>125</v>
      </c>
      <c r="L2420" s="326">
        <v>0</v>
      </c>
      <c r="M2420" s="324">
        <v>4</v>
      </c>
      <c r="N2420" s="324">
        <v>4.5</v>
      </c>
      <c r="O2420" s="324">
        <v>3.2</v>
      </c>
      <c r="P2420" s="324">
        <v>101</v>
      </c>
      <c r="Q2420" s="324" t="s">
        <v>293</v>
      </c>
      <c r="R2420" s="324">
        <v>1</v>
      </c>
      <c r="S2420" s="324">
        <v>0</v>
      </c>
      <c r="T2420" s="324">
        <v>1500</v>
      </c>
      <c r="U2420" s="324">
        <v>0.57520000000000004</v>
      </c>
      <c r="V2420" s="324">
        <v>0</v>
      </c>
      <c r="W2420" s="324">
        <v>9.6719999999999995E-8</v>
      </c>
      <c r="X2420" s="324">
        <v>33.794162826420887</v>
      </c>
      <c r="Y2420" s="324">
        <v>0.72</v>
      </c>
      <c r="Z2420" s="324">
        <v>2.1</v>
      </c>
      <c r="AA2420" s="324">
        <v>9.6719999999999995E-8</v>
      </c>
      <c r="AB2420" s="324">
        <v>33.794162826420887</v>
      </c>
      <c r="AC2420" s="324">
        <v>0.72</v>
      </c>
      <c r="AD2420" s="324">
        <v>2.1</v>
      </c>
      <c r="AE2420" s="324">
        <v>9.6719999999999995E-8</v>
      </c>
      <c r="AF2420" s="324">
        <v>33.794162826420887</v>
      </c>
      <c r="AG2420" s="324">
        <v>0.72</v>
      </c>
      <c r="AH2420" s="324">
        <v>2.1</v>
      </c>
      <c r="AI2420" s="324">
        <v>0</v>
      </c>
      <c r="AJ2420" s="324">
        <v>0</v>
      </c>
      <c r="AK2420" s="324">
        <v>0</v>
      </c>
      <c r="AL2420" s="324">
        <v>0</v>
      </c>
      <c r="AM2420" s="396">
        <v>0</v>
      </c>
      <c r="AN2420" s="324">
        <v>0</v>
      </c>
      <c r="AO2420" s="324">
        <v>1000000000</v>
      </c>
      <c r="AP2420" s="324">
        <v>0</v>
      </c>
      <c r="AQ2420" s="324">
        <v>0</v>
      </c>
      <c r="AR2420" s="324">
        <v>0</v>
      </c>
      <c r="AS2420" s="324">
        <v>744773022</v>
      </c>
      <c r="AT2420" s="324">
        <v>0</v>
      </c>
      <c r="AU2420" s="324">
        <v>0</v>
      </c>
      <c r="AV2420" s="324">
        <v>0</v>
      </c>
    </row>
    <row r="2421" spans="1:48">
      <c r="A2421" s="324" t="s">
        <v>2347</v>
      </c>
      <c r="B2421" s="324">
        <v>744773027</v>
      </c>
      <c r="C2421" s="324">
        <v>2.7</v>
      </c>
      <c r="D2421" s="324">
        <v>20</v>
      </c>
      <c r="E2421" s="395">
        <v>7.9170000000000004E-2</v>
      </c>
      <c r="F2421" s="324">
        <v>0</v>
      </c>
      <c r="G2421" s="324">
        <v>2.97</v>
      </c>
      <c r="H2421" s="324">
        <v>0.9</v>
      </c>
      <c r="I2421" s="324">
        <v>2.25</v>
      </c>
      <c r="J2421" s="326">
        <v>40</v>
      </c>
      <c r="K2421" s="326">
        <v>125</v>
      </c>
      <c r="L2421" s="326">
        <v>0</v>
      </c>
      <c r="M2421" s="324">
        <v>4</v>
      </c>
      <c r="N2421" s="324">
        <v>4.5</v>
      </c>
      <c r="O2421" s="324">
        <v>3.2</v>
      </c>
      <c r="P2421" s="324">
        <v>101</v>
      </c>
      <c r="Q2421" s="324" t="s">
        <v>293</v>
      </c>
      <c r="R2421" s="324">
        <v>1</v>
      </c>
      <c r="S2421" s="324">
        <v>0</v>
      </c>
      <c r="T2421" s="324">
        <v>1500</v>
      </c>
      <c r="U2421" s="324">
        <v>0.57520000000000004</v>
      </c>
      <c r="V2421" s="324">
        <v>0</v>
      </c>
      <c r="W2421" s="324">
        <v>9.6719999999999995E-8</v>
      </c>
      <c r="X2421" s="324">
        <v>41.474654377880185</v>
      </c>
      <c r="Y2421" s="324">
        <v>0.72</v>
      </c>
      <c r="Z2421" s="324">
        <v>2.1</v>
      </c>
      <c r="AA2421" s="324">
        <v>9.6719999999999995E-8</v>
      </c>
      <c r="AB2421" s="324">
        <v>41.474654377880185</v>
      </c>
      <c r="AC2421" s="324">
        <v>0.72</v>
      </c>
      <c r="AD2421" s="324">
        <v>2.1</v>
      </c>
      <c r="AE2421" s="324">
        <v>9.6719999999999995E-8</v>
      </c>
      <c r="AF2421" s="324">
        <v>41.474654377880185</v>
      </c>
      <c r="AG2421" s="324">
        <v>0.72</v>
      </c>
      <c r="AH2421" s="324">
        <v>2.1</v>
      </c>
      <c r="AI2421" s="324">
        <v>0</v>
      </c>
      <c r="AJ2421" s="324">
        <v>0</v>
      </c>
      <c r="AK2421" s="324">
        <v>0</v>
      </c>
      <c r="AL2421" s="324">
        <v>0</v>
      </c>
      <c r="AM2421" s="396">
        <v>0</v>
      </c>
      <c r="AN2421" s="324">
        <v>0</v>
      </c>
      <c r="AO2421" s="324">
        <v>1000000000</v>
      </c>
      <c r="AP2421" s="324">
        <v>0</v>
      </c>
      <c r="AQ2421" s="324">
        <v>0</v>
      </c>
      <c r="AR2421" s="324">
        <v>0</v>
      </c>
      <c r="AS2421" s="324">
        <v>744773027</v>
      </c>
      <c r="AT2421" s="324">
        <v>0</v>
      </c>
      <c r="AU2421" s="324">
        <v>0</v>
      </c>
      <c r="AV2421" s="324">
        <v>0</v>
      </c>
    </row>
    <row r="2422" spans="1:48">
      <c r="A2422" s="324" t="s">
        <v>2347</v>
      </c>
      <c r="B2422" s="324">
        <v>744773033</v>
      </c>
      <c r="C2422" s="324">
        <v>3.3</v>
      </c>
      <c r="D2422" s="324">
        <v>20</v>
      </c>
      <c r="E2422" s="395">
        <v>8.610000000000001E-2</v>
      </c>
      <c r="F2422" s="324">
        <v>0</v>
      </c>
      <c r="G2422" s="324">
        <v>2.88</v>
      </c>
      <c r="H2422" s="324">
        <v>0.9</v>
      </c>
      <c r="I2422" s="324">
        <v>2</v>
      </c>
      <c r="J2422" s="326">
        <v>40</v>
      </c>
      <c r="K2422" s="326">
        <v>125</v>
      </c>
      <c r="L2422" s="326">
        <v>0</v>
      </c>
      <c r="M2422" s="324">
        <v>4</v>
      </c>
      <c r="N2422" s="324">
        <v>4.5</v>
      </c>
      <c r="O2422" s="324">
        <v>3.2</v>
      </c>
      <c r="P2422" s="324">
        <v>101</v>
      </c>
      <c r="Q2422" s="324" t="s">
        <v>293</v>
      </c>
      <c r="R2422" s="324">
        <v>1</v>
      </c>
      <c r="S2422" s="324">
        <v>0</v>
      </c>
      <c r="T2422" s="324">
        <v>1500</v>
      </c>
      <c r="U2422" s="324">
        <v>0.57520000000000004</v>
      </c>
      <c r="V2422" s="324">
        <v>0</v>
      </c>
      <c r="W2422" s="324">
        <v>9.6719999999999995E-8</v>
      </c>
      <c r="X2422" s="324">
        <v>46.283309957924267</v>
      </c>
      <c r="Y2422" s="324">
        <v>0.72</v>
      </c>
      <c r="Z2422" s="324">
        <v>2.1</v>
      </c>
      <c r="AA2422" s="324">
        <v>9.6719999999999995E-8</v>
      </c>
      <c r="AB2422" s="324">
        <v>46.283309957924267</v>
      </c>
      <c r="AC2422" s="324">
        <v>0.72</v>
      </c>
      <c r="AD2422" s="324">
        <v>2.1</v>
      </c>
      <c r="AE2422" s="324">
        <v>9.6719999999999995E-8</v>
      </c>
      <c r="AF2422" s="324">
        <v>46.283309957924267</v>
      </c>
      <c r="AG2422" s="324">
        <v>0.72</v>
      </c>
      <c r="AH2422" s="324">
        <v>2.1</v>
      </c>
      <c r="AI2422" s="324">
        <v>0</v>
      </c>
      <c r="AJ2422" s="324">
        <v>0</v>
      </c>
      <c r="AK2422" s="324">
        <v>0</v>
      </c>
      <c r="AL2422" s="324">
        <v>0</v>
      </c>
      <c r="AM2422" s="396">
        <v>0</v>
      </c>
      <c r="AN2422" s="324">
        <v>0</v>
      </c>
      <c r="AO2422" s="324">
        <v>1000000000</v>
      </c>
      <c r="AP2422" s="324">
        <v>0</v>
      </c>
      <c r="AQ2422" s="324">
        <v>0</v>
      </c>
      <c r="AR2422" s="324">
        <v>0</v>
      </c>
      <c r="AS2422" s="324">
        <v>744773033</v>
      </c>
      <c r="AT2422" s="324">
        <v>0</v>
      </c>
      <c r="AU2422" s="324">
        <v>0</v>
      </c>
      <c r="AV2422" s="324">
        <v>0</v>
      </c>
    </row>
    <row r="2423" spans="1:48">
      <c r="A2423" s="324" t="s">
        <v>2347</v>
      </c>
      <c r="B2423" s="324">
        <v>744773039</v>
      </c>
      <c r="C2423" s="324">
        <v>3.9</v>
      </c>
      <c r="D2423" s="324">
        <v>20</v>
      </c>
      <c r="E2423" s="395">
        <v>9.3960000000000002E-2</v>
      </c>
      <c r="F2423" s="324">
        <v>0</v>
      </c>
      <c r="G2423" s="324">
        <v>2.57</v>
      </c>
      <c r="H2423" s="324">
        <v>0.9</v>
      </c>
      <c r="I2423" s="324">
        <v>1.88</v>
      </c>
      <c r="J2423" s="326">
        <v>40</v>
      </c>
      <c r="K2423" s="326">
        <v>125</v>
      </c>
      <c r="L2423" s="326">
        <v>0</v>
      </c>
      <c r="M2423" s="324">
        <v>4</v>
      </c>
      <c r="N2423" s="324">
        <v>4.5</v>
      </c>
      <c r="O2423" s="324">
        <v>3.2</v>
      </c>
      <c r="P2423" s="324">
        <v>101</v>
      </c>
      <c r="Q2423" s="324" t="s">
        <v>293</v>
      </c>
      <c r="R2423" s="324">
        <v>1</v>
      </c>
      <c r="S2423" s="324">
        <v>0</v>
      </c>
      <c r="T2423" s="324">
        <v>1500</v>
      </c>
      <c r="U2423" s="324">
        <v>0.57520000000000004</v>
      </c>
      <c r="V2423" s="324">
        <v>0</v>
      </c>
      <c r="W2423" s="324">
        <v>9.6719999999999995E-8</v>
      </c>
      <c r="X2423" s="324">
        <v>50.322580645161288</v>
      </c>
      <c r="Y2423" s="324">
        <v>0.72</v>
      </c>
      <c r="Z2423" s="324">
        <v>2.1</v>
      </c>
      <c r="AA2423" s="324">
        <v>9.6719999999999995E-8</v>
      </c>
      <c r="AB2423" s="324">
        <v>50.322580645161288</v>
      </c>
      <c r="AC2423" s="324">
        <v>0.72</v>
      </c>
      <c r="AD2423" s="324">
        <v>2.1</v>
      </c>
      <c r="AE2423" s="324">
        <v>9.6719999999999995E-8</v>
      </c>
      <c r="AF2423" s="324">
        <v>50.322580645161288</v>
      </c>
      <c r="AG2423" s="324">
        <v>0.72</v>
      </c>
      <c r="AH2423" s="324">
        <v>2.1</v>
      </c>
      <c r="AI2423" s="324">
        <v>0</v>
      </c>
      <c r="AJ2423" s="324">
        <v>0</v>
      </c>
      <c r="AK2423" s="324">
        <v>0</v>
      </c>
      <c r="AL2423" s="324">
        <v>0</v>
      </c>
      <c r="AM2423" s="396">
        <v>0</v>
      </c>
      <c r="AN2423" s="324">
        <v>0</v>
      </c>
      <c r="AO2423" s="324">
        <v>1000000000</v>
      </c>
      <c r="AP2423" s="324">
        <v>0</v>
      </c>
      <c r="AQ2423" s="324">
        <v>0</v>
      </c>
      <c r="AR2423" s="324">
        <v>0</v>
      </c>
      <c r="AS2423" s="324">
        <v>744773039</v>
      </c>
      <c r="AT2423" s="324">
        <v>0</v>
      </c>
      <c r="AU2423" s="324">
        <v>0</v>
      </c>
      <c r="AV2423" s="324">
        <v>0</v>
      </c>
    </row>
    <row r="2424" spans="1:48">
      <c r="A2424" s="324" t="s">
        <v>2347</v>
      </c>
      <c r="B2424" s="324">
        <v>744773047</v>
      </c>
      <c r="C2424" s="324">
        <v>4.7</v>
      </c>
      <c r="D2424" s="324">
        <v>20</v>
      </c>
      <c r="E2424" s="395">
        <v>0.10973999999999999</v>
      </c>
      <c r="F2424" s="324">
        <v>0</v>
      </c>
      <c r="G2424" s="324">
        <v>2.46</v>
      </c>
      <c r="H2424" s="324">
        <v>0.9</v>
      </c>
      <c r="I2424" s="324">
        <v>1.82</v>
      </c>
      <c r="J2424" s="326">
        <v>40</v>
      </c>
      <c r="K2424" s="326">
        <v>125</v>
      </c>
      <c r="L2424" s="326">
        <v>0</v>
      </c>
      <c r="M2424" s="324">
        <v>4</v>
      </c>
      <c r="N2424" s="324">
        <v>4.5</v>
      </c>
      <c r="O2424" s="324">
        <v>3.2</v>
      </c>
      <c r="P2424" s="324">
        <v>101</v>
      </c>
      <c r="Q2424" s="324" t="s">
        <v>293</v>
      </c>
      <c r="R2424" s="324">
        <v>1</v>
      </c>
      <c r="S2424" s="324">
        <v>0</v>
      </c>
      <c r="T2424" s="324">
        <v>1500</v>
      </c>
      <c r="U2424" s="324">
        <v>0.57520000000000004</v>
      </c>
      <c r="V2424" s="324">
        <v>0</v>
      </c>
      <c r="W2424" s="324">
        <v>9.6719999999999995E-8</v>
      </c>
      <c r="X2424" s="324">
        <v>52.280311457174641</v>
      </c>
      <c r="Y2424" s="324">
        <v>0.72</v>
      </c>
      <c r="Z2424" s="324">
        <v>2.1</v>
      </c>
      <c r="AA2424" s="324">
        <v>9.6719999999999995E-8</v>
      </c>
      <c r="AB2424" s="324">
        <v>52.280311457174641</v>
      </c>
      <c r="AC2424" s="324">
        <v>0.72</v>
      </c>
      <c r="AD2424" s="324">
        <v>2.1</v>
      </c>
      <c r="AE2424" s="324">
        <v>9.6719999999999995E-8</v>
      </c>
      <c r="AF2424" s="324">
        <v>52.280311457174641</v>
      </c>
      <c r="AG2424" s="324">
        <v>0.72</v>
      </c>
      <c r="AH2424" s="324">
        <v>2.1</v>
      </c>
      <c r="AI2424" s="324">
        <v>0</v>
      </c>
      <c r="AJ2424" s="324">
        <v>0</v>
      </c>
      <c r="AK2424" s="324">
        <v>0</v>
      </c>
      <c r="AL2424" s="324">
        <v>0</v>
      </c>
      <c r="AM2424" s="396">
        <v>0</v>
      </c>
      <c r="AN2424" s="324">
        <v>0</v>
      </c>
      <c r="AO2424" s="324">
        <v>1000000000</v>
      </c>
      <c r="AP2424" s="324">
        <v>0</v>
      </c>
      <c r="AQ2424" s="324">
        <v>0</v>
      </c>
      <c r="AR2424" s="324">
        <v>0</v>
      </c>
      <c r="AS2424" s="324">
        <v>744773047</v>
      </c>
      <c r="AT2424" s="324">
        <v>0</v>
      </c>
      <c r="AU2424" s="324">
        <v>0</v>
      </c>
      <c r="AV2424" s="324">
        <v>0</v>
      </c>
    </row>
    <row r="2425" spans="1:48">
      <c r="A2425" s="324" t="s">
        <v>2347</v>
      </c>
      <c r="B2425" s="324">
        <v>744773056</v>
      </c>
      <c r="C2425" s="324">
        <v>5.6</v>
      </c>
      <c r="D2425" s="324">
        <v>20</v>
      </c>
      <c r="E2425" s="395">
        <v>0.12627000000000002</v>
      </c>
      <c r="F2425" s="324">
        <v>0</v>
      </c>
      <c r="G2425" s="324">
        <v>2.4300000000000002</v>
      </c>
      <c r="H2425" s="324">
        <v>0.9</v>
      </c>
      <c r="I2425" s="324">
        <v>1.58</v>
      </c>
      <c r="J2425" s="326">
        <v>40</v>
      </c>
      <c r="K2425" s="326">
        <v>125</v>
      </c>
      <c r="L2425" s="326">
        <v>0</v>
      </c>
      <c r="M2425" s="324">
        <v>4</v>
      </c>
      <c r="N2425" s="324">
        <v>4.5</v>
      </c>
      <c r="O2425" s="324">
        <v>3.2</v>
      </c>
      <c r="P2425" s="324">
        <v>101</v>
      </c>
      <c r="Q2425" s="324" t="s">
        <v>293</v>
      </c>
      <c r="R2425" s="324">
        <v>1</v>
      </c>
      <c r="S2425" s="324">
        <v>0</v>
      </c>
      <c r="T2425" s="324">
        <v>1500</v>
      </c>
      <c r="U2425" s="324">
        <v>0.57520000000000004</v>
      </c>
      <c r="V2425" s="324">
        <v>0</v>
      </c>
      <c r="W2425" s="324">
        <v>9.6719999999999995E-8</v>
      </c>
      <c r="X2425" s="324">
        <v>58.272632674297611</v>
      </c>
      <c r="Y2425" s="324">
        <v>0.72</v>
      </c>
      <c r="Z2425" s="324">
        <v>2.1</v>
      </c>
      <c r="AA2425" s="324">
        <v>9.6719999999999995E-8</v>
      </c>
      <c r="AB2425" s="324">
        <v>58.272632674297611</v>
      </c>
      <c r="AC2425" s="324">
        <v>0.72</v>
      </c>
      <c r="AD2425" s="324">
        <v>2.1</v>
      </c>
      <c r="AE2425" s="324">
        <v>9.6719999999999995E-8</v>
      </c>
      <c r="AF2425" s="324">
        <v>58.272632674297611</v>
      </c>
      <c r="AG2425" s="324">
        <v>0.72</v>
      </c>
      <c r="AH2425" s="324">
        <v>2.1</v>
      </c>
      <c r="AI2425" s="324">
        <v>0</v>
      </c>
      <c r="AJ2425" s="324">
        <v>0</v>
      </c>
      <c r="AK2425" s="324">
        <v>0</v>
      </c>
      <c r="AL2425" s="324">
        <v>0</v>
      </c>
      <c r="AM2425" s="396">
        <v>0</v>
      </c>
      <c r="AN2425" s="324">
        <v>0</v>
      </c>
      <c r="AO2425" s="324">
        <v>1000000000</v>
      </c>
      <c r="AP2425" s="324">
        <v>0</v>
      </c>
      <c r="AQ2425" s="324">
        <v>0</v>
      </c>
      <c r="AR2425" s="324">
        <v>0</v>
      </c>
      <c r="AS2425" s="324">
        <v>744773056</v>
      </c>
      <c r="AT2425" s="324">
        <v>0</v>
      </c>
      <c r="AU2425" s="324">
        <v>0</v>
      </c>
      <c r="AV2425" s="324">
        <v>0</v>
      </c>
    </row>
    <row r="2426" spans="1:48">
      <c r="A2426" s="324" t="s">
        <v>2347</v>
      </c>
      <c r="B2426" s="324">
        <v>744773068</v>
      </c>
      <c r="C2426" s="324">
        <v>6.8</v>
      </c>
      <c r="D2426" s="324">
        <v>20</v>
      </c>
      <c r="E2426" s="395">
        <v>0.13072</v>
      </c>
      <c r="F2426" s="324">
        <v>0</v>
      </c>
      <c r="G2426" s="324">
        <v>2.1</v>
      </c>
      <c r="H2426" s="324">
        <v>0.9</v>
      </c>
      <c r="I2426" s="324">
        <v>1.54</v>
      </c>
      <c r="J2426" s="326">
        <v>40</v>
      </c>
      <c r="K2426" s="326">
        <v>125</v>
      </c>
      <c r="L2426" s="326">
        <v>0</v>
      </c>
      <c r="M2426" s="324">
        <v>4</v>
      </c>
      <c r="N2426" s="324">
        <v>4.5</v>
      </c>
      <c r="O2426" s="324">
        <v>3.2</v>
      </c>
      <c r="P2426" s="324">
        <v>101</v>
      </c>
      <c r="Q2426" s="324" t="s">
        <v>293</v>
      </c>
      <c r="R2426" s="324">
        <v>1</v>
      </c>
      <c r="S2426" s="324">
        <v>0</v>
      </c>
      <c r="T2426" s="324">
        <v>1500</v>
      </c>
      <c r="U2426" s="324">
        <v>0.57520000000000004</v>
      </c>
      <c r="V2426" s="324">
        <v>0</v>
      </c>
      <c r="W2426" s="324">
        <v>9.6719999999999995E-8</v>
      </c>
      <c r="X2426" s="324">
        <v>62.672811059907836</v>
      </c>
      <c r="Y2426" s="324">
        <v>0.72</v>
      </c>
      <c r="Z2426" s="324">
        <v>2.1</v>
      </c>
      <c r="AA2426" s="324">
        <v>9.6719999999999995E-8</v>
      </c>
      <c r="AB2426" s="324">
        <v>62.672811059907836</v>
      </c>
      <c r="AC2426" s="324">
        <v>0.72</v>
      </c>
      <c r="AD2426" s="324">
        <v>2.1</v>
      </c>
      <c r="AE2426" s="324">
        <v>9.6719999999999995E-8</v>
      </c>
      <c r="AF2426" s="324">
        <v>62.672811059907836</v>
      </c>
      <c r="AG2426" s="324">
        <v>0.72</v>
      </c>
      <c r="AH2426" s="324">
        <v>2.1</v>
      </c>
      <c r="AI2426" s="324">
        <v>0</v>
      </c>
      <c r="AJ2426" s="324">
        <v>0</v>
      </c>
      <c r="AK2426" s="324">
        <v>0</v>
      </c>
      <c r="AL2426" s="324">
        <v>0</v>
      </c>
      <c r="AM2426" s="396">
        <v>0</v>
      </c>
      <c r="AN2426" s="324">
        <v>0</v>
      </c>
      <c r="AO2426" s="324">
        <v>1000000000</v>
      </c>
      <c r="AP2426" s="324">
        <v>0</v>
      </c>
      <c r="AQ2426" s="324">
        <v>0</v>
      </c>
      <c r="AR2426" s="324">
        <v>0</v>
      </c>
      <c r="AS2426" s="324">
        <v>744773068</v>
      </c>
      <c r="AT2426" s="324">
        <v>0</v>
      </c>
      <c r="AU2426" s="324">
        <v>0</v>
      </c>
      <c r="AV2426" s="324">
        <v>0</v>
      </c>
    </row>
    <row r="2427" spans="1:48">
      <c r="A2427" s="324" t="s">
        <v>2347</v>
      </c>
      <c r="B2427" s="324">
        <v>744773082</v>
      </c>
      <c r="C2427" s="324">
        <v>8.1999999999999993</v>
      </c>
      <c r="D2427" s="324">
        <v>20</v>
      </c>
      <c r="E2427" s="395">
        <v>0.14616000000000001</v>
      </c>
      <c r="F2427" s="324">
        <v>0</v>
      </c>
      <c r="G2427" s="324">
        <v>1.8</v>
      </c>
      <c r="H2427" s="324">
        <v>0.9</v>
      </c>
      <c r="I2427" s="324">
        <v>1.5</v>
      </c>
      <c r="J2427" s="326">
        <v>40</v>
      </c>
      <c r="K2427" s="326">
        <v>125</v>
      </c>
      <c r="L2427" s="326">
        <v>0</v>
      </c>
      <c r="M2427" s="324">
        <v>4</v>
      </c>
      <c r="N2427" s="324">
        <v>4.5</v>
      </c>
      <c r="O2427" s="324">
        <v>3.2</v>
      </c>
      <c r="P2427" s="324">
        <v>101</v>
      </c>
      <c r="Q2427" s="324" t="s">
        <v>293</v>
      </c>
      <c r="R2427" s="324">
        <v>1</v>
      </c>
      <c r="S2427" s="324">
        <v>0</v>
      </c>
      <c r="T2427" s="324">
        <v>1500</v>
      </c>
      <c r="U2427" s="324">
        <v>0.57520000000000004</v>
      </c>
      <c r="V2427" s="324">
        <v>0</v>
      </c>
      <c r="W2427" s="324">
        <v>9.6719999999999995E-8</v>
      </c>
      <c r="X2427" s="324">
        <v>67.824648469809759</v>
      </c>
      <c r="Y2427" s="324">
        <v>0.72</v>
      </c>
      <c r="Z2427" s="324">
        <v>2.1</v>
      </c>
      <c r="AA2427" s="324">
        <v>9.6719999999999995E-8</v>
      </c>
      <c r="AB2427" s="324">
        <v>67.824648469809759</v>
      </c>
      <c r="AC2427" s="324">
        <v>0.72</v>
      </c>
      <c r="AD2427" s="324">
        <v>2.1</v>
      </c>
      <c r="AE2427" s="324">
        <v>9.6719999999999995E-8</v>
      </c>
      <c r="AF2427" s="324">
        <v>67.824648469809759</v>
      </c>
      <c r="AG2427" s="324">
        <v>0.72</v>
      </c>
      <c r="AH2427" s="324">
        <v>2.1</v>
      </c>
      <c r="AI2427" s="324">
        <v>0</v>
      </c>
      <c r="AJ2427" s="324">
        <v>0</v>
      </c>
      <c r="AK2427" s="324">
        <v>0</v>
      </c>
      <c r="AL2427" s="324">
        <v>0</v>
      </c>
      <c r="AM2427" s="396">
        <v>0</v>
      </c>
      <c r="AN2427" s="324">
        <v>0</v>
      </c>
      <c r="AO2427" s="324">
        <v>1000000000</v>
      </c>
      <c r="AP2427" s="324">
        <v>0</v>
      </c>
      <c r="AQ2427" s="324">
        <v>0</v>
      </c>
      <c r="AR2427" s="324">
        <v>0</v>
      </c>
      <c r="AS2427" s="324">
        <v>744773082</v>
      </c>
      <c r="AT2427" s="324">
        <v>0</v>
      </c>
      <c r="AU2427" s="324">
        <v>0</v>
      </c>
      <c r="AV2427" s="324">
        <v>0</v>
      </c>
    </row>
    <row r="2428" spans="1:48">
      <c r="A2428" s="324" t="s">
        <v>2347</v>
      </c>
      <c r="B2428" s="324">
        <v>74477310</v>
      </c>
      <c r="C2428" s="324">
        <v>10</v>
      </c>
      <c r="D2428" s="324">
        <v>20</v>
      </c>
      <c r="E2428" s="395">
        <v>0.18171999999999999</v>
      </c>
      <c r="F2428" s="324">
        <v>0</v>
      </c>
      <c r="G2428" s="324">
        <v>1.74</v>
      </c>
      <c r="H2428" s="324">
        <v>0.9</v>
      </c>
      <c r="I2428" s="324">
        <v>1.45</v>
      </c>
      <c r="J2428" s="326">
        <v>40</v>
      </c>
      <c r="K2428" s="326">
        <v>125</v>
      </c>
      <c r="L2428" s="326">
        <v>0</v>
      </c>
      <c r="M2428" s="324">
        <v>4</v>
      </c>
      <c r="N2428" s="324">
        <v>4.5</v>
      </c>
      <c r="O2428" s="324">
        <v>3.2</v>
      </c>
      <c r="P2428" s="324">
        <v>101</v>
      </c>
      <c r="Q2428" s="324" t="s">
        <v>293</v>
      </c>
      <c r="R2428" s="324">
        <v>1</v>
      </c>
      <c r="S2428" s="324">
        <v>0</v>
      </c>
      <c r="T2428" s="324">
        <v>1500</v>
      </c>
      <c r="U2428" s="324">
        <v>0.57520000000000004</v>
      </c>
      <c r="V2428" s="324">
        <v>0</v>
      </c>
      <c r="W2428" s="324">
        <v>9.6719999999999995E-8</v>
      </c>
      <c r="X2428" s="324">
        <v>78.678206136900087</v>
      </c>
      <c r="Y2428" s="324">
        <v>0.72</v>
      </c>
      <c r="Z2428" s="324">
        <v>2.1</v>
      </c>
      <c r="AA2428" s="324">
        <v>9.6719999999999995E-8</v>
      </c>
      <c r="AB2428" s="324">
        <v>78.678206136900087</v>
      </c>
      <c r="AC2428" s="324">
        <v>0.72</v>
      </c>
      <c r="AD2428" s="324">
        <v>2.1</v>
      </c>
      <c r="AE2428" s="324">
        <v>9.6719999999999995E-8</v>
      </c>
      <c r="AF2428" s="324">
        <v>78.678206136900087</v>
      </c>
      <c r="AG2428" s="324">
        <v>0.72</v>
      </c>
      <c r="AH2428" s="324">
        <v>2.1</v>
      </c>
      <c r="AI2428" s="324">
        <v>0</v>
      </c>
      <c r="AJ2428" s="324">
        <v>0</v>
      </c>
      <c r="AK2428" s="324">
        <v>0</v>
      </c>
      <c r="AL2428" s="324">
        <v>0</v>
      </c>
      <c r="AM2428" s="396">
        <v>0</v>
      </c>
      <c r="AN2428" s="324">
        <v>0</v>
      </c>
      <c r="AO2428" s="324">
        <v>1000000000</v>
      </c>
      <c r="AP2428" s="324">
        <v>0</v>
      </c>
      <c r="AQ2428" s="324">
        <v>0</v>
      </c>
      <c r="AR2428" s="324">
        <v>0</v>
      </c>
      <c r="AS2428" s="324">
        <v>74477310</v>
      </c>
      <c r="AT2428" s="324">
        <v>0</v>
      </c>
      <c r="AU2428" s="324">
        <v>0</v>
      </c>
      <c r="AV2428" s="324">
        <v>0</v>
      </c>
    </row>
    <row r="2429" spans="1:48">
      <c r="A2429" s="324" t="s">
        <v>2347</v>
      </c>
      <c r="B2429" s="324">
        <v>744773112</v>
      </c>
      <c r="C2429" s="324">
        <v>12</v>
      </c>
      <c r="D2429" s="324">
        <v>20</v>
      </c>
      <c r="E2429" s="395">
        <v>0.21060000000000001</v>
      </c>
      <c r="F2429" s="324">
        <v>0</v>
      </c>
      <c r="G2429" s="324">
        <v>1.62</v>
      </c>
      <c r="H2429" s="324">
        <v>0.9</v>
      </c>
      <c r="I2429" s="324">
        <v>1.28</v>
      </c>
      <c r="J2429" s="326">
        <v>40</v>
      </c>
      <c r="K2429" s="326">
        <v>125</v>
      </c>
      <c r="L2429" s="326">
        <v>0</v>
      </c>
      <c r="M2429" s="324">
        <v>4</v>
      </c>
      <c r="N2429" s="324">
        <v>4.5</v>
      </c>
      <c r="O2429" s="324">
        <v>3.2</v>
      </c>
      <c r="P2429" s="324">
        <v>101</v>
      </c>
      <c r="Q2429" s="324" t="s">
        <v>293</v>
      </c>
      <c r="R2429" s="324">
        <v>1</v>
      </c>
      <c r="S2429" s="324">
        <v>0</v>
      </c>
      <c r="T2429" s="324">
        <v>1500</v>
      </c>
      <c r="U2429" s="324">
        <v>0.57520000000000004</v>
      </c>
      <c r="V2429" s="324">
        <v>0</v>
      </c>
      <c r="W2429" s="324">
        <v>9.6719999999999995E-8</v>
      </c>
      <c r="X2429" s="324">
        <v>86.021505376344081</v>
      </c>
      <c r="Y2429" s="324">
        <v>0.72</v>
      </c>
      <c r="Z2429" s="324">
        <v>2.1</v>
      </c>
      <c r="AA2429" s="324">
        <v>9.6719999999999995E-8</v>
      </c>
      <c r="AB2429" s="324">
        <v>86.021505376344081</v>
      </c>
      <c r="AC2429" s="324">
        <v>0.72</v>
      </c>
      <c r="AD2429" s="324">
        <v>2.1</v>
      </c>
      <c r="AE2429" s="324">
        <v>9.6719999999999995E-8</v>
      </c>
      <c r="AF2429" s="324">
        <v>86.021505376344081</v>
      </c>
      <c r="AG2429" s="324">
        <v>0.72</v>
      </c>
      <c r="AH2429" s="324">
        <v>2.1</v>
      </c>
      <c r="AI2429" s="324">
        <v>0</v>
      </c>
      <c r="AJ2429" s="324">
        <v>0</v>
      </c>
      <c r="AK2429" s="324">
        <v>0</v>
      </c>
      <c r="AL2429" s="324">
        <v>0</v>
      </c>
      <c r="AM2429" s="396">
        <v>0</v>
      </c>
      <c r="AN2429" s="324">
        <v>0</v>
      </c>
      <c r="AO2429" s="324">
        <v>1000000000</v>
      </c>
      <c r="AP2429" s="324">
        <v>0</v>
      </c>
      <c r="AQ2429" s="324">
        <v>0</v>
      </c>
      <c r="AR2429" s="324">
        <v>0</v>
      </c>
      <c r="AS2429" s="324">
        <v>744773112</v>
      </c>
      <c r="AT2429" s="324">
        <v>0</v>
      </c>
      <c r="AU2429" s="324">
        <v>0</v>
      </c>
      <c r="AV2429" s="324">
        <v>0</v>
      </c>
    </row>
    <row r="2430" spans="1:48">
      <c r="A2430" s="324" t="s">
        <v>2347</v>
      </c>
      <c r="B2430" s="324">
        <v>744773115</v>
      </c>
      <c r="C2430" s="324">
        <v>15</v>
      </c>
      <c r="D2430" s="324">
        <v>20</v>
      </c>
      <c r="E2430" s="395">
        <v>0.23459999999999998</v>
      </c>
      <c r="F2430" s="324">
        <v>0</v>
      </c>
      <c r="G2430" s="324">
        <v>1.46</v>
      </c>
      <c r="H2430" s="324">
        <v>0.9</v>
      </c>
      <c r="I2430" s="324">
        <v>1.2</v>
      </c>
      <c r="J2430" s="326">
        <v>40</v>
      </c>
      <c r="K2430" s="326">
        <v>125</v>
      </c>
      <c r="L2430" s="326">
        <v>0</v>
      </c>
      <c r="M2430" s="324">
        <v>4</v>
      </c>
      <c r="N2430" s="324">
        <v>4.5</v>
      </c>
      <c r="O2430" s="324">
        <v>3.2</v>
      </c>
      <c r="P2430" s="324">
        <v>101</v>
      </c>
      <c r="Q2430" s="324" t="s">
        <v>293</v>
      </c>
      <c r="R2430" s="324">
        <v>1</v>
      </c>
      <c r="S2430" s="324">
        <v>0</v>
      </c>
      <c r="T2430" s="324">
        <v>1500</v>
      </c>
      <c r="U2430" s="324">
        <v>0.57520000000000004</v>
      </c>
      <c r="V2430" s="324">
        <v>0</v>
      </c>
      <c r="W2430" s="324">
        <v>9.6719999999999995E-8</v>
      </c>
      <c r="X2430" s="324">
        <v>94.876660341555976</v>
      </c>
      <c r="Y2430" s="324">
        <v>0.72</v>
      </c>
      <c r="Z2430" s="324">
        <v>2.1</v>
      </c>
      <c r="AA2430" s="324">
        <v>9.6719999999999995E-8</v>
      </c>
      <c r="AB2430" s="324">
        <v>94.876660341555976</v>
      </c>
      <c r="AC2430" s="324">
        <v>0.72</v>
      </c>
      <c r="AD2430" s="324">
        <v>2.1</v>
      </c>
      <c r="AE2430" s="324">
        <v>9.6719999999999995E-8</v>
      </c>
      <c r="AF2430" s="324">
        <v>94.876660341555976</v>
      </c>
      <c r="AG2430" s="324">
        <v>0.72</v>
      </c>
      <c r="AH2430" s="324">
        <v>2.1</v>
      </c>
      <c r="AI2430" s="324">
        <v>0</v>
      </c>
      <c r="AJ2430" s="324">
        <v>0</v>
      </c>
      <c r="AK2430" s="324">
        <v>0</v>
      </c>
      <c r="AL2430" s="324">
        <v>0</v>
      </c>
      <c r="AM2430" s="396">
        <v>0</v>
      </c>
      <c r="AN2430" s="324">
        <v>0</v>
      </c>
      <c r="AO2430" s="324">
        <v>1000000000</v>
      </c>
      <c r="AP2430" s="324">
        <v>0</v>
      </c>
      <c r="AQ2430" s="324">
        <v>0</v>
      </c>
      <c r="AR2430" s="324">
        <v>0</v>
      </c>
      <c r="AS2430" s="324">
        <v>744773115</v>
      </c>
      <c r="AT2430" s="324">
        <v>0</v>
      </c>
      <c r="AU2430" s="324">
        <v>0</v>
      </c>
      <c r="AV2430" s="324">
        <v>0</v>
      </c>
    </row>
    <row r="2431" spans="1:48">
      <c r="A2431" s="324" t="s">
        <v>2347</v>
      </c>
      <c r="B2431" s="324">
        <v>744773118</v>
      </c>
      <c r="C2431" s="324">
        <v>18</v>
      </c>
      <c r="D2431" s="324">
        <v>20</v>
      </c>
      <c r="E2431" s="395">
        <v>0.33750000000000002</v>
      </c>
      <c r="F2431" s="324">
        <v>0</v>
      </c>
      <c r="G2431" s="324">
        <v>1.29</v>
      </c>
      <c r="H2431" s="324">
        <v>0.9</v>
      </c>
      <c r="I2431" s="324">
        <v>1.1000000000000001</v>
      </c>
      <c r="J2431" s="326">
        <v>40</v>
      </c>
      <c r="K2431" s="326">
        <v>125</v>
      </c>
      <c r="L2431" s="326">
        <v>0</v>
      </c>
      <c r="M2431" s="324">
        <v>4</v>
      </c>
      <c r="N2431" s="324">
        <v>4.5</v>
      </c>
      <c r="O2431" s="324">
        <v>3.2</v>
      </c>
      <c r="P2431" s="324">
        <v>101</v>
      </c>
      <c r="Q2431" s="324" t="s">
        <v>293</v>
      </c>
      <c r="R2431" s="324">
        <v>1</v>
      </c>
      <c r="S2431" s="324">
        <v>0</v>
      </c>
      <c r="T2431" s="324">
        <v>1500</v>
      </c>
      <c r="U2431" s="324">
        <v>0.57520000000000004</v>
      </c>
      <c r="V2431" s="324">
        <v>0</v>
      </c>
      <c r="W2431" s="324">
        <v>9.6719999999999995E-8</v>
      </c>
      <c r="X2431" s="324">
        <v>109.55569080949482</v>
      </c>
      <c r="Y2431" s="324">
        <v>0.72</v>
      </c>
      <c r="Z2431" s="324">
        <v>2.1</v>
      </c>
      <c r="AA2431" s="324">
        <v>9.6719999999999995E-8</v>
      </c>
      <c r="AB2431" s="324">
        <v>109.55569080949482</v>
      </c>
      <c r="AC2431" s="324">
        <v>0.72</v>
      </c>
      <c r="AD2431" s="324">
        <v>2.1</v>
      </c>
      <c r="AE2431" s="324">
        <v>9.6719999999999995E-8</v>
      </c>
      <c r="AF2431" s="324">
        <v>109.55569080949482</v>
      </c>
      <c r="AG2431" s="324">
        <v>0.72</v>
      </c>
      <c r="AH2431" s="324">
        <v>2.1</v>
      </c>
      <c r="AI2431" s="324">
        <v>0</v>
      </c>
      <c r="AJ2431" s="324">
        <v>0</v>
      </c>
      <c r="AK2431" s="324">
        <v>0</v>
      </c>
      <c r="AL2431" s="324">
        <v>0</v>
      </c>
      <c r="AM2431" s="396">
        <v>0</v>
      </c>
      <c r="AN2431" s="324">
        <v>0</v>
      </c>
      <c r="AO2431" s="324">
        <v>1000000000</v>
      </c>
      <c r="AP2431" s="324">
        <v>0</v>
      </c>
      <c r="AQ2431" s="324">
        <v>0</v>
      </c>
      <c r="AR2431" s="324">
        <v>0</v>
      </c>
      <c r="AS2431" s="324">
        <v>744773118</v>
      </c>
      <c r="AT2431" s="324">
        <v>0</v>
      </c>
      <c r="AU2431" s="324">
        <v>0</v>
      </c>
      <c r="AV2431" s="324">
        <v>0</v>
      </c>
    </row>
    <row r="2432" spans="1:48">
      <c r="A2432" s="324" t="s">
        <v>2347</v>
      </c>
      <c r="B2432" s="324">
        <v>744773122</v>
      </c>
      <c r="C2432" s="324">
        <v>22</v>
      </c>
      <c r="D2432" s="324">
        <v>20</v>
      </c>
      <c r="E2432" s="395">
        <v>0.37062</v>
      </c>
      <c r="F2432" s="324">
        <v>0</v>
      </c>
      <c r="G2432" s="324">
        <v>1.22</v>
      </c>
      <c r="H2432" s="324">
        <v>0.9</v>
      </c>
      <c r="I2432" s="324">
        <v>1</v>
      </c>
      <c r="J2432" s="326">
        <v>40</v>
      </c>
      <c r="K2432" s="326">
        <v>125</v>
      </c>
      <c r="L2432" s="326">
        <v>0</v>
      </c>
      <c r="M2432" s="324">
        <v>4</v>
      </c>
      <c r="N2432" s="324">
        <v>4.5</v>
      </c>
      <c r="O2432" s="324">
        <v>3.2</v>
      </c>
      <c r="P2432" s="324">
        <v>101</v>
      </c>
      <c r="Q2432" s="324" t="s">
        <v>293</v>
      </c>
      <c r="R2432" s="324">
        <v>1</v>
      </c>
      <c r="S2432" s="324">
        <v>0</v>
      </c>
      <c r="T2432" s="324">
        <v>1500</v>
      </c>
      <c r="U2432" s="324">
        <v>0.57520000000000004</v>
      </c>
      <c r="V2432" s="324">
        <v>0</v>
      </c>
      <c r="W2432" s="324">
        <v>9.6719999999999995E-8</v>
      </c>
      <c r="X2432" s="324">
        <v>120.28430836522691</v>
      </c>
      <c r="Y2432" s="324">
        <v>0.72</v>
      </c>
      <c r="Z2432" s="324">
        <v>2.1</v>
      </c>
      <c r="AA2432" s="324">
        <v>9.6719999999999995E-8</v>
      </c>
      <c r="AB2432" s="324">
        <v>120.28430836522691</v>
      </c>
      <c r="AC2432" s="324">
        <v>0.72</v>
      </c>
      <c r="AD2432" s="324">
        <v>2.1</v>
      </c>
      <c r="AE2432" s="324">
        <v>9.6719999999999995E-8</v>
      </c>
      <c r="AF2432" s="324">
        <v>120.28430836522691</v>
      </c>
      <c r="AG2432" s="324">
        <v>0.72</v>
      </c>
      <c r="AH2432" s="324">
        <v>2.1</v>
      </c>
      <c r="AI2432" s="324">
        <v>0</v>
      </c>
      <c r="AJ2432" s="324">
        <v>0</v>
      </c>
      <c r="AK2432" s="324">
        <v>0</v>
      </c>
      <c r="AL2432" s="324">
        <v>0</v>
      </c>
      <c r="AM2432" s="396">
        <v>0</v>
      </c>
      <c r="AN2432" s="324">
        <v>0</v>
      </c>
      <c r="AO2432" s="324">
        <v>1000000000</v>
      </c>
      <c r="AP2432" s="324">
        <v>0</v>
      </c>
      <c r="AQ2432" s="324">
        <v>0</v>
      </c>
      <c r="AR2432" s="324">
        <v>0</v>
      </c>
      <c r="AS2432" s="324">
        <v>744773122</v>
      </c>
      <c r="AT2432" s="324">
        <v>0</v>
      </c>
      <c r="AU2432" s="324">
        <v>0</v>
      </c>
      <c r="AV2432" s="324">
        <v>0</v>
      </c>
    </row>
    <row r="2433" spans="1:48">
      <c r="A2433" s="324" t="s">
        <v>2347</v>
      </c>
      <c r="B2433" s="324">
        <v>744773127</v>
      </c>
      <c r="C2433" s="324">
        <v>27</v>
      </c>
      <c r="D2433" s="324">
        <v>20</v>
      </c>
      <c r="E2433" s="395">
        <v>0.52151999999999998</v>
      </c>
      <c r="F2433" s="324">
        <v>0</v>
      </c>
      <c r="G2433" s="324">
        <v>1</v>
      </c>
      <c r="H2433" s="324">
        <v>0.9</v>
      </c>
      <c r="I2433" s="324">
        <v>0.94</v>
      </c>
      <c r="J2433" s="326">
        <v>40</v>
      </c>
      <c r="K2433" s="326">
        <v>125</v>
      </c>
      <c r="L2433" s="326">
        <v>0</v>
      </c>
      <c r="M2433" s="324">
        <v>4</v>
      </c>
      <c r="N2433" s="324">
        <v>4.5</v>
      </c>
      <c r="O2433" s="324">
        <v>3.2</v>
      </c>
      <c r="P2433" s="324">
        <v>101</v>
      </c>
      <c r="Q2433" s="324" t="s">
        <v>293</v>
      </c>
      <c r="R2433" s="324">
        <v>1</v>
      </c>
      <c r="S2433" s="324">
        <v>0</v>
      </c>
      <c r="T2433" s="324">
        <v>1500</v>
      </c>
      <c r="U2433" s="324">
        <v>0.57520000000000004</v>
      </c>
      <c r="V2433" s="324">
        <v>0</v>
      </c>
      <c r="W2433" s="324">
        <v>9.6719999999999995E-8</v>
      </c>
      <c r="X2433" s="324">
        <v>126.2272089761571</v>
      </c>
      <c r="Y2433" s="324">
        <v>0.72</v>
      </c>
      <c r="Z2433" s="324">
        <v>2.1</v>
      </c>
      <c r="AA2433" s="324">
        <v>9.6719999999999995E-8</v>
      </c>
      <c r="AB2433" s="324">
        <v>126.2272089761571</v>
      </c>
      <c r="AC2433" s="324">
        <v>0.72</v>
      </c>
      <c r="AD2433" s="324">
        <v>2.1</v>
      </c>
      <c r="AE2433" s="324">
        <v>9.6719999999999995E-8</v>
      </c>
      <c r="AF2433" s="324">
        <v>126.2272089761571</v>
      </c>
      <c r="AG2433" s="324">
        <v>0.72</v>
      </c>
      <c r="AH2433" s="324">
        <v>2.1</v>
      </c>
      <c r="AI2433" s="324">
        <v>0</v>
      </c>
      <c r="AJ2433" s="324">
        <v>0</v>
      </c>
      <c r="AK2433" s="324">
        <v>0</v>
      </c>
      <c r="AL2433" s="324">
        <v>0</v>
      </c>
      <c r="AM2433" s="396">
        <v>0</v>
      </c>
      <c r="AN2433" s="324">
        <v>0</v>
      </c>
      <c r="AO2433" s="324">
        <v>1000000000</v>
      </c>
      <c r="AP2433" s="324">
        <v>0</v>
      </c>
      <c r="AQ2433" s="324">
        <v>0</v>
      </c>
      <c r="AR2433" s="324">
        <v>0</v>
      </c>
      <c r="AS2433" s="324">
        <v>744773127</v>
      </c>
      <c r="AT2433" s="324">
        <v>0</v>
      </c>
      <c r="AU2433" s="324">
        <v>0</v>
      </c>
      <c r="AV2433" s="324">
        <v>0</v>
      </c>
    </row>
    <row r="2434" spans="1:48">
      <c r="A2434" s="324" t="s">
        <v>2347</v>
      </c>
      <c r="B2434" s="324">
        <v>744773133</v>
      </c>
      <c r="C2434" s="324">
        <v>33</v>
      </c>
      <c r="D2434" s="324">
        <v>10</v>
      </c>
      <c r="E2434" s="395">
        <v>0.54020000000000001</v>
      </c>
      <c r="F2434" s="324">
        <v>0</v>
      </c>
      <c r="G2434" s="324">
        <v>0.9</v>
      </c>
      <c r="H2434" s="324">
        <v>0.9</v>
      </c>
      <c r="I2434" s="324">
        <v>0.86</v>
      </c>
      <c r="J2434" s="326">
        <v>40</v>
      </c>
      <c r="K2434" s="326">
        <v>125</v>
      </c>
      <c r="L2434" s="326">
        <v>0</v>
      </c>
      <c r="M2434" s="324">
        <v>4</v>
      </c>
      <c r="N2434" s="324">
        <v>4.5</v>
      </c>
      <c r="O2434" s="324">
        <v>3.2</v>
      </c>
      <c r="P2434" s="324">
        <v>101</v>
      </c>
      <c r="Q2434" s="324" t="s">
        <v>293</v>
      </c>
      <c r="R2434" s="324">
        <v>1</v>
      </c>
      <c r="S2434" s="324">
        <v>0</v>
      </c>
      <c r="T2434" s="324">
        <v>1500</v>
      </c>
      <c r="U2434" s="324">
        <v>0.57520000000000004</v>
      </c>
      <c r="V2434" s="324">
        <v>0</v>
      </c>
      <c r="W2434" s="324">
        <v>9.6719999999999995E-8</v>
      </c>
      <c r="X2434" s="324">
        <v>138.24884792626727</v>
      </c>
      <c r="Y2434" s="324">
        <v>0.72</v>
      </c>
      <c r="Z2434" s="324">
        <v>2.1</v>
      </c>
      <c r="AA2434" s="324">
        <v>9.6719999999999995E-8</v>
      </c>
      <c r="AB2434" s="324">
        <v>138.24884792626727</v>
      </c>
      <c r="AC2434" s="324">
        <v>0.72</v>
      </c>
      <c r="AD2434" s="324">
        <v>2.1</v>
      </c>
      <c r="AE2434" s="324">
        <v>9.6719999999999995E-8</v>
      </c>
      <c r="AF2434" s="324">
        <v>138.24884792626727</v>
      </c>
      <c r="AG2434" s="324">
        <v>0.72</v>
      </c>
      <c r="AH2434" s="324">
        <v>2.1</v>
      </c>
      <c r="AI2434" s="324">
        <v>0</v>
      </c>
      <c r="AJ2434" s="324">
        <v>0</v>
      </c>
      <c r="AK2434" s="324">
        <v>0</v>
      </c>
      <c r="AL2434" s="324">
        <v>0</v>
      </c>
      <c r="AM2434" s="396">
        <v>0</v>
      </c>
      <c r="AN2434" s="324">
        <v>0</v>
      </c>
      <c r="AO2434" s="324">
        <v>1000000000</v>
      </c>
      <c r="AP2434" s="324">
        <v>0</v>
      </c>
      <c r="AQ2434" s="324">
        <v>0</v>
      </c>
      <c r="AR2434" s="324">
        <v>0</v>
      </c>
      <c r="AS2434" s="324">
        <v>744773133</v>
      </c>
      <c r="AT2434" s="324">
        <v>0</v>
      </c>
      <c r="AU2434" s="324">
        <v>0</v>
      </c>
      <c r="AV2434" s="324">
        <v>0</v>
      </c>
    </row>
    <row r="2435" spans="1:48">
      <c r="A2435" s="324" t="s">
        <v>2347</v>
      </c>
      <c r="B2435" s="324">
        <v>744773139</v>
      </c>
      <c r="C2435" s="324">
        <v>39</v>
      </c>
      <c r="D2435" s="324">
        <v>10</v>
      </c>
      <c r="E2435" s="395">
        <v>0.58519999999999994</v>
      </c>
      <c r="F2435" s="324">
        <v>0</v>
      </c>
      <c r="G2435" s="324">
        <v>0.87</v>
      </c>
      <c r="H2435" s="324">
        <v>0.9</v>
      </c>
      <c r="I2435" s="324">
        <v>0.77</v>
      </c>
      <c r="J2435" s="326">
        <v>40</v>
      </c>
      <c r="K2435" s="326">
        <v>125</v>
      </c>
      <c r="L2435" s="326">
        <v>0</v>
      </c>
      <c r="M2435" s="324">
        <v>4</v>
      </c>
      <c r="N2435" s="324">
        <v>4.5</v>
      </c>
      <c r="O2435" s="324">
        <v>3.2</v>
      </c>
      <c r="P2435" s="324">
        <v>101</v>
      </c>
      <c r="Q2435" s="324" t="s">
        <v>293</v>
      </c>
      <c r="R2435" s="324">
        <v>1</v>
      </c>
      <c r="S2435" s="324">
        <v>0</v>
      </c>
      <c r="T2435" s="324">
        <v>1500</v>
      </c>
      <c r="U2435" s="324">
        <v>0.57520000000000004</v>
      </c>
      <c r="V2435" s="324">
        <v>0</v>
      </c>
      <c r="W2435" s="324">
        <v>9.6719999999999995E-8</v>
      </c>
      <c r="X2435" s="324">
        <v>151.57403808783522</v>
      </c>
      <c r="Y2435" s="324">
        <v>0.72</v>
      </c>
      <c r="Z2435" s="324">
        <v>2.1</v>
      </c>
      <c r="AA2435" s="324">
        <v>9.6719999999999995E-8</v>
      </c>
      <c r="AB2435" s="324">
        <v>151.57403808783522</v>
      </c>
      <c r="AC2435" s="324">
        <v>0.72</v>
      </c>
      <c r="AD2435" s="324">
        <v>2.1</v>
      </c>
      <c r="AE2435" s="324">
        <v>9.6719999999999995E-8</v>
      </c>
      <c r="AF2435" s="324">
        <v>151.57403808783522</v>
      </c>
      <c r="AG2435" s="324">
        <v>0.72</v>
      </c>
      <c r="AH2435" s="324">
        <v>2.1</v>
      </c>
      <c r="AI2435" s="324">
        <v>0</v>
      </c>
      <c r="AJ2435" s="324">
        <v>0</v>
      </c>
      <c r="AK2435" s="324">
        <v>0</v>
      </c>
      <c r="AL2435" s="324">
        <v>0</v>
      </c>
      <c r="AM2435" s="396">
        <v>0</v>
      </c>
      <c r="AN2435" s="324">
        <v>0</v>
      </c>
      <c r="AO2435" s="324">
        <v>1000000000</v>
      </c>
      <c r="AP2435" s="324">
        <v>0</v>
      </c>
      <c r="AQ2435" s="324">
        <v>0</v>
      </c>
      <c r="AR2435" s="324">
        <v>0</v>
      </c>
      <c r="AS2435" s="324">
        <v>744773139</v>
      </c>
      <c r="AT2435" s="324">
        <v>0</v>
      </c>
      <c r="AU2435" s="324">
        <v>0</v>
      </c>
      <c r="AV2435" s="324">
        <v>0</v>
      </c>
    </row>
    <row r="2436" spans="1:48">
      <c r="A2436" s="324" t="s">
        <v>2347</v>
      </c>
      <c r="B2436" s="324">
        <v>744773147</v>
      </c>
      <c r="C2436" s="324">
        <v>47</v>
      </c>
      <c r="D2436" s="324">
        <v>10</v>
      </c>
      <c r="E2436" s="395">
        <v>0.84202999999999995</v>
      </c>
      <c r="F2436" s="324">
        <v>0</v>
      </c>
      <c r="G2436" s="324">
        <v>0.77</v>
      </c>
      <c r="H2436" s="324">
        <v>0.9</v>
      </c>
      <c r="I2436" s="324">
        <v>0.68</v>
      </c>
      <c r="J2436" s="326">
        <v>40</v>
      </c>
      <c r="K2436" s="326">
        <v>125</v>
      </c>
      <c r="L2436" s="326">
        <v>0</v>
      </c>
      <c r="M2436" s="324">
        <v>4</v>
      </c>
      <c r="N2436" s="324">
        <v>4.5</v>
      </c>
      <c r="O2436" s="324">
        <v>3.2</v>
      </c>
      <c r="P2436" s="324">
        <v>101</v>
      </c>
      <c r="Q2436" s="324" t="s">
        <v>293</v>
      </c>
      <c r="R2436" s="324">
        <v>1</v>
      </c>
      <c r="S2436" s="324">
        <v>0</v>
      </c>
      <c r="T2436" s="324">
        <v>1500</v>
      </c>
      <c r="U2436" s="324">
        <v>0.57520000000000004</v>
      </c>
      <c r="V2436" s="324">
        <v>0</v>
      </c>
      <c r="W2436" s="324">
        <v>9.6719999999999995E-8</v>
      </c>
      <c r="X2436" s="324">
        <v>163.02462712452308</v>
      </c>
      <c r="Y2436" s="324">
        <v>0.72</v>
      </c>
      <c r="Z2436" s="324">
        <v>2.1</v>
      </c>
      <c r="AA2436" s="324">
        <v>9.6719999999999995E-8</v>
      </c>
      <c r="AB2436" s="324">
        <v>163.02462712452308</v>
      </c>
      <c r="AC2436" s="324">
        <v>0.72</v>
      </c>
      <c r="AD2436" s="324">
        <v>2.1</v>
      </c>
      <c r="AE2436" s="324">
        <v>9.6719999999999995E-8</v>
      </c>
      <c r="AF2436" s="324">
        <v>163.02462712452308</v>
      </c>
      <c r="AG2436" s="324">
        <v>0.72</v>
      </c>
      <c r="AH2436" s="324">
        <v>2.1</v>
      </c>
      <c r="AI2436" s="324">
        <v>0</v>
      </c>
      <c r="AJ2436" s="324">
        <v>0</v>
      </c>
      <c r="AK2436" s="324">
        <v>0</v>
      </c>
      <c r="AL2436" s="324">
        <v>0</v>
      </c>
      <c r="AM2436" s="396">
        <v>0</v>
      </c>
      <c r="AN2436" s="324">
        <v>0</v>
      </c>
      <c r="AO2436" s="324">
        <v>1000000000</v>
      </c>
      <c r="AP2436" s="324">
        <v>0</v>
      </c>
      <c r="AQ2436" s="324">
        <v>0</v>
      </c>
      <c r="AR2436" s="324">
        <v>0</v>
      </c>
      <c r="AS2436" s="324">
        <v>744773147</v>
      </c>
      <c r="AT2436" s="324">
        <v>0</v>
      </c>
      <c r="AU2436" s="324">
        <v>0</v>
      </c>
      <c r="AV2436" s="324">
        <v>0</v>
      </c>
    </row>
    <row r="2437" spans="1:48">
      <c r="A2437" s="324" t="s">
        <v>2347</v>
      </c>
      <c r="B2437" s="324">
        <v>744773156</v>
      </c>
      <c r="C2437" s="324">
        <v>56</v>
      </c>
      <c r="D2437" s="324">
        <v>10</v>
      </c>
      <c r="E2437" s="395">
        <v>0.93533999999999995</v>
      </c>
      <c r="F2437" s="324">
        <v>0</v>
      </c>
      <c r="G2437" s="324">
        <v>0.75</v>
      </c>
      <c r="H2437" s="324">
        <v>0.9</v>
      </c>
      <c r="I2437" s="324">
        <v>0.64</v>
      </c>
      <c r="J2437" s="326">
        <v>40</v>
      </c>
      <c r="K2437" s="326">
        <v>125</v>
      </c>
      <c r="L2437" s="326">
        <v>0</v>
      </c>
      <c r="M2437" s="324">
        <v>4</v>
      </c>
      <c r="N2437" s="324">
        <v>4.5</v>
      </c>
      <c r="O2437" s="324">
        <v>3.2</v>
      </c>
      <c r="P2437" s="324">
        <v>101</v>
      </c>
      <c r="Q2437" s="324" t="s">
        <v>293</v>
      </c>
      <c r="R2437" s="324">
        <v>1</v>
      </c>
      <c r="S2437" s="324">
        <v>0</v>
      </c>
      <c r="T2437" s="324">
        <v>1500</v>
      </c>
      <c r="U2437" s="324">
        <v>0.57520000000000004</v>
      </c>
      <c r="V2437" s="324">
        <v>0</v>
      </c>
      <c r="W2437" s="324">
        <v>9.6719999999999995E-8</v>
      </c>
      <c r="X2437" s="324">
        <v>186.23212504156967</v>
      </c>
      <c r="Y2437" s="324">
        <v>0.72</v>
      </c>
      <c r="Z2437" s="324">
        <v>2.1</v>
      </c>
      <c r="AA2437" s="324">
        <v>9.6719999999999995E-8</v>
      </c>
      <c r="AB2437" s="324">
        <v>186.23212504156967</v>
      </c>
      <c r="AC2437" s="324">
        <v>0.72</v>
      </c>
      <c r="AD2437" s="324">
        <v>2.1</v>
      </c>
      <c r="AE2437" s="324">
        <v>9.6719999999999995E-8</v>
      </c>
      <c r="AF2437" s="324">
        <v>186.23212504156967</v>
      </c>
      <c r="AG2437" s="324">
        <v>0.72</v>
      </c>
      <c r="AH2437" s="324">
        <v>2.1</v>
      </c>
      <c r="AI2437" s="324">
        <v>0</v>
      </c>
      <c r="AJ2437" s="324">
        <v>0</v>
      </c>
      <c r="AK2437" s="324">
        <v>0</v>
      </c>
      <c r="AL2437" s="324">
        <v>0</v>
      </c>
      <c r="AM2437" s="396">
        <v>0</v>
      </c>
      <c r="AN2437" s="324">
        <v>0</v>
      </c>
      <c r="AO2437" s="324">
        <v>1000000000</v>
      </c>
      <c r="AP2437" s="324">
        <v>0</v>
      </c>
      <c r="AQ2437" s="324">
        <v>0</v>
      </c>
      <c r="AR2437" s="324">
        <v>0</v>
      </c>
      <c r="AS2437" s="324">
        <v>744773156</v>
      </c>
      <c r="AT2437" s="324">
        <v>0</v>
      </c>
      <c r="AU2437" s="324">
        <v>0</v>
      </c>
      <c r="AV2437" s="324">
        <v>0</v>
      </c>
    </row>
    <row r="2438" spans="1:48">
      <c r="A2438" s="324" t="s">
        <v>2347</v>
      </c>
      <c r="B2438" s="324">
        <v>744773168</v>
      </c>
      <c r="C2438" s="324">
        <v>68</v>
      </c>
      <c r="D2438" s="324">
        <v>10</v>
      </c>
      <c r="E2438" s="395">
        <v>1.11592</v>
      </c>
      <c r="F2438" s="324">
        <v>0</v>
      </c>
      <c r="G2438" s="324">
        <v>0.68</v>
      </c>
      <c r="H2438" s="324">
        <v>0.9</v>
      </c>
      <c r="I2438" s="324">
        <v>0.56000000000000005</v>
      </c>
      <c r="J2438" s="326">
        <v>40</v>
      </c>
      <c r="K2438" s="326">
        <v>125</v>
      </c>
      <c r="L2438" s="326">
        <v>0</v>
      </c>
      <c r="M2438" s="324">
        <v>4</v>
      </c>
      <c r="N2438" s="324">
        <v>4.5</v>
      </c>
      <c r="O2438" s="324">
        <v>3.2</v>
      </c>
      <c r="P2438" s="324">
        <v>101</v>
      </c>
      <c r="Q2438" s="324" t="s">
        <v>293</v>
      </c>
      <c r="R2438" s="324">
        <v>1</v>
      </c>
      <c r="S2438" s="324">
        <v>0</v>
      </c>
      <c r="T2438" s="324">
        <v>1500</v>
      </c>
      <c r="U2438" s="324">
        <v>0.57520000000000004</v>
      </c>
      <c r="V2438" s="324">
        <v>0</v>
      </c>
      <c r="W2438" s="324">
        <v>9.6719999999999995E-8</v>
      </c>
      <c r="X2438" s="324">
        <v>205.004522158577</v>
      </c>
      <c r="Y2438" s="324">
        <v>0.72</v>
      </c>
      <c r="Z2438" s="324">
        <v>2.1</v>
      </c>
      <c r="AA2438" s="324">
        <v>9.6719999999999995E-8</v>
      </c>
      <c r="AB2438" s="324">
        <v>205.004522158577</v>
      </c>
      <c r="AC2438" s="324">
        <v>0.72</v>
      </c>
      <c r="AD2438" s="324">
        <v>2.1</v>
      </c>
      <c r="AE2438" s="324">
        <v>9.6719999999999995E-8</v>
      </c>
      <c r="AF2438" s="324">
        <v>205.004522158577</v>
      </c>
      <c r="AG2438" s="324">
        <v>0.72</v>
      </c>
      <c r="AH2438" s="324">
        <v>2.1</v>
      </c>
      <c r="AI2438" s="324">
        <v>0</v>
      </c>
      <c r="AJ2438" s="324">
        <v>0</v>
      </c>
      <c r="AK2438" s="324">
        <v>0</v>
      </c>
      <c r="AL2438" s="324">
        <v>0</v>
      </c>
      <c r="AM2438" s="396">
        <v>0</v>
      </c>
      <c r="AN2438" s="324">
        <v>0</v>
      </c>
      <c r="AO2438" s="324">
        <v>1000000000</v>
      </c>
      <c r="AP2438" s="324">
        <v>0</v>
      </c>
      <c r="AQ2438" s="324">
        <v>0</v>
      </c>
      <c r="AR2438" s="324">
        <v>0</v>
      </c>
      <c r="AS2438" s="324">
        <v>744773168</v>
      </c>
      <c r="AT2438" s="324">
        <v>0</v>
      </c>
      <c r="AU2438" s="324">
        <v>0</v>
      </c>
      <c r="AV2438" s="324">
        <v>0</v>
      </c>
    </row>
    <row r="2439" spans="1:48">
      <c r="A2439" s="324" t="s">
        <v>2347</v>
      </c>
      <c r="B2439" s="324">
        <v>74477450012</v>
      </c>
      <c r="C2439" s="324">
        <v>0.12</v>
      </c>
      <c r="D2439" s="324">
        <v>20</v>
      </c>
      <c r="E2439" s="395">
        <v>3.4999999999999996E-3</v>
      </c>
      <c r="F2439" s="324">
        <v>0</v>
      </c>
      <c r="G2439" s="324">
        <v>14</v>
      </c>
      <c r="H2439" s="324">
        <v>0.9</v>
      </c>
      <c r="I2439" s="324">
        <v>10</v>
      </c>
      <c r="J2439" s="326">
        <v>40</v>
      </c>
      <c r="K2439" s="326">
        <v>125</v>
      </c>
      <c r="L2439" s="326">
        <v>0</v>
      </c>
      <c r="M2439" s="324">
        <v>5.2</v>
      </c>
      <c r="N2439" s="324">
        <v>5.8</v>
      </c>
      <c r="O2439" s="324">
        <v>2</v>
      </c>
      <c r="P2439" s="324">
        <v>101</v>
      </c>
      <c r="Q2439" s="324" t="s">
        <v>293</v>
      </c>
      <c r="R2439" s="324">
        <v>1</v>
      </c>
      <c r="S2439" s="324">
        <v>0</v>
      </c>
      <c r="T2439" s="324">
        <v>2000</v>
      </c>
      <c r="U2439" s="324">
        <v>0.46860000000000002</v>
      </c>
      <c r="V2439" s="324">
        <v>0</v>
      </c>
      <c r="W2439" s="324">
        <v>1.1529000000000001E-7</v>
      </c>
      <c r="X2439" s="324">
        <v>9.5238095238095237</v>
      </c>
      <c r="Y2439" s="324">
        <v>0.72</v>
      </c>
      <c r="Z2439" s="324">
        <v>2.1</v>
      </c>
      <c r="AA2439" s="324">
        <v>1.1529000000000001E-7</v>
      </c>
      <c r="AB2439" s="324">
        <v>9.5238095238095237</v>
      </c>
      <c r="AC2439" s="324">
        <v>0.72</v>
      </c>
      <c r="AD2439" s="324">
        <v>2.1</v>
      </c>
      <c r="AE2439" s="324">
        <v>1.1529000000000001E-7</v>
      </c>
      <c r="AF2439" s="324">
        <v>9.5238095238095237</v>
      </c>
      <c r="AG2439" s="324">
        <v>0.72</v>
      </c>
      <c r="AH2439" s="324">
        <v>2.1</v>
      </c>
      <c r="AI2439" s="324">
        <v>0</v>
      </c>
      <c r="AJ2439" s="324">
        <v>0</v>
      </c>
      <c r="AK2439" s="324">
        <v>0</v>
      </c>
      <c r="AL2439" s="324">
        <v>0</v>
      </c>
      <c r="AM2439" s="396">
        <v>0</v>
      </c>
      <c r="AN2439" s="324">
        <v>0</v>
      </c>
      <c r="AO2439" s="324">
        <v>1000000000</v>
      </c>
      <c r="AP2439" s="324">
        <v>0</v>
      </c>
      <c r="AQ2439" s="324">
        <v>0</v>
      </c>
      <c r="AR2439" s="324">
        <v>0</v>
      </c>
      <c r="AS2439" s="324">
        <v>74477450012</v>
      </c>
      <c r="AT2439" s="324">
        <v>0</v>
      </c>
      <c r="AU2439" s="324">
        <v>0</v>
      </c>
      <c r="AV2439" s="324">
        <v>0</v>
      </c>
    </row>
    <row r="2440" spans="1:48">
      <c r="A2440" s="324" t="s">
        <v>2347</v>
      </c>
      <c r="B2440" s="324">
        <v>74477450027</v>
      </c>
      <c r="C2440" s="324">
        <v>0.27</v>
      </c>
      <c r="D2440" s="324">
        <v>20</v>
      </c>
      <c r="E2440" s="395">
        <v>5.28E-3</v>
      </c>
      <c r="F2440" s="324">
        <v>0</v>
      </c>
      <c r="G2440" s="324">
        <v>9.5</v>
      </c>
      <c r="H2440" s="324">
        <v>0.9</v>
      </c>
      <c r="I2440" s="324">
        <v>8.1999999999999993</v>
      </c>
      <c r="J2440" s="326">
        <v>40</v>
      </c>
      <c r="K2440" s="326">
        <v>125</v>
      </c>
      <c r="L2440" s="326">
        <v>0</v>
      </c>
      <c r="M2440" s="324">
        <v>5.2</v>
      </c>
      <c r="N2440" s="324">
        <v>5.8</v>
      </c>
      <c r="O2440" s="324">
        <v>2</v>
      </c>
      <c r="P2440" s="324">
        <v>101</v>
      </c>
      <c r="Q2440" s="324" t="s">
        <v>293</v>
      </c>
      <c r="R2440" s="324">
        <v>1</v>
      </c>
      <c r="S2440" s="324">
        <v>0</v>
      </c>
      <c r="T2440" s="324">
        <v>2000</v>
      </c>
      <c r="U2440" s="324">
        <v>0.46860000000000002</v>
      </c>
      <c r="V2440" s="324">
        <v>0</v>
      </c>
      <c r="W2440" s="324">
        <v>1.1529000000000001E-7</v>
      </c>
      <c r="X2440" s="324">
        <v>12.857142857142858</v>
      </c>
      <c r="Y2440" s="324">
        <v>0.72</v>
      </c>
      <c r="Z2440" s="324">
        <v>2.1</v>
      </c>
      <c r="AA2440" s="324">
        <v>1.1529000000000001E-7</v>
      </c>
      <c r="AB2440" s="324">
        <v>12.857142857142858</v>
      </c>
      <c r="AC2440" s="324">
        <v>0.72</v>
      </c>
      <c r="AD2440" s="324">
        <v>2.1</v>
      </c>
      <c r="AE2440" s="324">
        <v>1.1529000000000001E-7</v>
      </c>
      <c r="AF2440" s="324">
        <v>12.857142857142858</v>
      </c>
      <c r="AG2440" s="324">
        <v>0.72</v>
      </c>
      <c r="AH2440" s="324">
        <v>2.1</v>
      </c>
      <c r="AI2440" s="324">
        <v>0</v>
      </c>
      <c r="AJ2440" s="324">
        <v>0</v>
      </c>
      <c r="AK2440" s="324">
        <v>0</v>
      </c>
      <c r="AL2440" s="324">
        <v>0</v>
      </c>
      <c r="AM2440" s="396">
        <v>0</v>
      </c>
      <c r="AN2440" s="324">
        <v>0</v>
      </c>
      <c r="AO2440" s="324">
        <v>1000000000</v>
      </c>
      <c r="AP2440" s="324">
        <v>0</v>
      </c>
      <c r="AQ2440" s="324">
        <v>0</v>
      </c>
      <c r="AR2440" s="324">
        <v>0</v>
      </c>
      <c r="AS2440" s="324">
        <v>74477450027</v>
      </c>
      <c r="AT2440" s="324">
        <v>0</v>
      </c>
      <c r="AU2440" s="324">
        <v>0</v>
      </c>
      <c r="AV2440" s="324">
        <v>0</v>
      </c>
    </row>
    <row r="2441" spans="1:48">
      <c r="A2441" s="324" t="s">
        <v>2347</v>
      </c>
      <c r="B2441" s="324">
        <v>74477450056</v>
      </c>
      <c r="C2441" s="324">
        <v>0.56000000000000005</v>
      </c>
      <c r="D2441" s="324">
        <v>20</v>
      </c>
      <c r="E2441" s="395">
        <v>9.5160000000000002E-3</v>
      </c>
      <c r="F2441" s="324">
        <v>0</v>
      </c>
      <c r="G2441" s="324">
        <v>6.5</v>
      </c>
      <c r="H2441" s="324">
        <v>0.9</v>
      </c>
      <c r="I2441" s="324">
        <v>6.5</v>
      </c>
      <c r="J2441" s="326">
        <v>40</v>
      </c>
      <c r="K2441" s="326">
        <v>125</v>
      </c>
      <c r="L2441" s="326">
        <v>0</v>
      </c>
      <c r="M2441" s="324">
        <v>5.2</v>
      </c>
      <c r="N2441" s="324">
        <v>5.8</v>
      </c>
      <c r="O2441" s="324">
        <v>2</v>
      </c>
      <c r="P2441" s="324">
        <v>101</v>
      </c>
      <c r="Q2441" s="324" t="s">
        <v>293</v>
      </c>
      <c r="R2441" s="324">
        <v>1</v>
      </c>
      <c r="S2441" s="324">
        <v>0</v>
      </c>
      <c r="T2441" s="324">
        <v>2000</v>
      </c>
      <c r="U2441" s="324">
        <v>0.46860000000000002</v>
      </c>
      <c r="V2441" s="324">
        <v>0</v>
      </c>
      <c r="W2441" s="324">
        <v>1.1529000000000001E-7</v>
      </c>
      <c r="X2441" s="324">
        <v>19.047619047619047</v>
      </c>
      <c r="Y2441" s="324">
        <v>0.72</v>
      </c>
      <c r="Z2441" s="324">
        <v>2.1</v>
      </c>
      <c r="AA2441" s="324">
        <v>1.1529000000000001E-7</v>
      </c>
      <c r="AB2441" s="324">
        <v>19.047619047619047</v>
      </c>
      <c r="AC2441" s="324">
        <v>0.72</v>
      </c>
      <c r="AD2441" s="324">
        <v>2.1</v>
      </c>
      <c r="AE2441" s="324">
        <v>1.1529000000000001E-7</v>
      </c>
      <c r="AF2441" s="324">
        <v>19.047619047619047</v>
      </c>
      <c r="AG2441" s="324">
        <v>0.72</v>
      </c>
      <c r="AH2441" s="324">
        <v>2.1</v>
      </c>
      <c r="AI2441" s="324">
        <v>0</v>
      </c>
      <c r="AJ2441" s="324">
        <v>0</v>
      </c>
      <c r="AK2441" s="324">
        <v>0</v>
      </c>
      <c r="AL2441" s="324">
        <v>0</v>
      </c>
      <c r="AM2441" s="396">
        <v>0</v>
      </c>
      <c r="AN2441" s="324">
        <v>0</v>
      </c>
      <c r="AO2441" s="324">
        <v>1000000000</v>
      </c>
      <c r="AP2441" s="324">
        <v>0</v>
      </c>
      <c r="AQ2441" s="324">
        <v>0</v>
      </c>
      <c r="AR2441" s="324">
        <v>0</v>
      </c>
      <c r="AS2441" s="324">
        <v>74477450056</v>
      </c>
      <c r="AT2441" s="324">
        <v>0</v>
      </c>
      <c r="AU2441" s="324">
        <v>0</v>
      </c>
      <c r="AV2441" s="324">
        <v>0</v>
      </c>
    </row>
    <row r="2442" spans="1:48">
      <c r="A2442" s="324" t="s">
        <v>2347</v>
      </c>
      <c r="B2442" s="324">
        <v>74477450082</v>
      </c>
      <c r="C2442" s="324">
        <v>0.82</v>
      </c>
      <c r="D2442" s="324">
        <v>20</v>
      </c>
      <c r="E2442" s="395">
        <v>1.4039999999999999E-2</v>
      </c>
      <c r="F2442" s="324">
        <v>0</v>
      </c>
      <c r="G2442" s="324">
        <v>5.8</v>
      </c>
      <c r="H2442" s="324">
        <v>0.9</v>
      </c>
      <c r="I2442" s="324">
        <v>5.4</v>
      </c>
      <c r="J2442" s="326">
        <v>40</v>
      </c>
      <c r="K2442" s="326">
        <v>125</v>
      </c>
      <c r="L2442" s="326">
        <v>0</v>
      </c>
      <c r="M2442" s="324">
        <v>5.2</v>
      </c>
      <c r="N2442" s="324">
        <v>5.8</v>
      </c>
      <c r="O2442" s="324">
        <v>2</v>
      </c>
      <c r="P2442" s="324">
        <v>101</v>
      </c>
      <c r="Q2442" s="324" t="s">
        <v>293</v>
      </c>
      <c r="R2442" s="324">
        <v>1</v>
      </c>
      <c r="S2442" s="324">
        <v>0</v>
      </c>
      <c r="T2442" s="324">
        <v>2000</v>
      </c>
      <c r="U2442" s="324">
        <v>0.46860000000000002</v>
      </c>
      <c r="V2442" s="324">
        <v>0</v>
      </c>
      <c r="W2442" s="324">
        <v>1.1529000000000001E-7</v>
      </c>
      <c r="X2442" s="324">
        <v>21.693121693121689</v>
      </c>
      <c r="Y2442" s="324">
        <v>0.72</v>
      </c>
      <c r="Z2442" s="324">
        <v>2.1</v>
      </c>
      <c r="AA2442" s="324">
        <v>1.1529000000000001E-7</v>
      </c>
      <c r="AB2442" s="324">
        <v>21.693121693121689</v>
      </c>
      <c r="AC2442" s="324">
        <v>0.72</v>
      </c>
      <c r="AD2442" s="324">
        <v>2.1</v>
      </c>
      <c r="AE2442" s="324">
        <v>1.1529000000000001E-7</v>
      </c>
      <c r="AF2442" s="324">
        <v>21.693121693121689</v>
      </c>
      <c r="AG2442" s="324">
        <v>0.72</v>
      </c>
      <c r="AH2442" s="324">
        <v>2.1</v>
      </c>
      <c r="AI2442" s="324">
        <v>0</v>
      </c>
      <c r="AJ2442" s="324">
        <v>0</v>
      </c>
      <c r="AK2442" s="324">
        <v>0</v>
      </c>
      <c r="AL2442" s="324">
        <v>0</v>
      </c>
      <c r="AM2442" s="396">
        <v>0</v>
      </c>
      <c r="AN2442" s="324">
        <v>0</v>
      </c>
      <c r="AO2442" s="324">
        <v>1000000000</v>
      </c>
      <c r="AP2442" s="324">
        <v>0</v>
      </c>
      <c r="AQ2442" s="324">
        <v>0</v>
      </c>
      <c r="AR2442" s="324">
        <v>0</v>
      </c>
      <c r="AS2442" s="324">
        <v>74477450082</v>
      </c>
      <c r="AT2442" s="324">
        <v>0</v>
      </c>
      <c r="AU2442" s="324">
        <v>0</v>
      </c>
      <c r="AV2442" s="324">
        <v>0</v>
      </c>
    </row>
    <row r="2443" spans="1:48">
      <c r="A2443" s="324" t="s">
        <v>2347</v>
      </c>
      <c r="B2443" s="324">
        <v>7447745012</v>
      </c>
      <c r="C2443" s="324">
        <v>1.2</v>
      </c>
      <c r="D2443" s="324">
        <v>20</v>
      </c>
      <c r="E2443" s="395">
        <v>2.1080000000000002E-2</v>
      </c>
      <c r="F2443" s="324">
        <v>0</v>
      </c>
      <c r="G2443" s="324">
        <v>4.5999999999999996</v>
      </c>
      <c r="H2443" s="324">
        <v>0.9</v>
      </c>
      <c r="I2443" s="324">
        <v>4.38</v>
      </c>
      <c r="J2443" s="326">
        <v>40</v>
      </c>
      <c r="K2443" s="326">
        <v>125</v>
      </c>
      <c r="L2443" s="326">
        <v>0</v>
      </c>
      <c r="M2443" s="324">
        <v>5.2</v>
      </c>
      <c r="N2443" s="324">
        <v>5.8</v>
      </c>
      <c r="O2443" s="324">
        <v>2</v>
      </c>
      <c r="P2443" s="324">
        <v>101</v>
      </c>
      <c r="Q2443" s="324" t="s">
        <v>293</v>
      </c>
      <c r="R2443" s="324">
        <v>1</v>
      </c>
      <c r="S2443" s="324">
        <v>0</v>
      </c>
      <c r="T2443" s="324">
        <v>2000</v>
      </c>
      <c r="U2443" s="324">
        <v>0.46860000000000002</v>
      </c>
      <c r="V2443" s="324">
        <v>0</v>
      </c>
      <c r="W2443" s="324">
        <v>1.1529000000000001E-7</v>
      </c>
      <c r="X2443" s="324">
        <v>25.974025974025974</v>
      </c>
      <c r="Y2443" s="324">
        <v>0.72</v>
      </c>
      <c r="Z2443" s="324">
        <v>2.1</v>
      </c>
      <c r="AA2443" s="324">
        <v>1.1529000000000001E-7</v>
      </c>
      <c r="AB2443" s="324">
        <v>25.974025974025974</v>
      </c>
      <c r="AC2443" s="324">
        <v>0.72</v>
      </c>
      <c r="AD2443" s="324">
        <v>2.1</v>
      </c>
      <c r="AE2443" s="324">
        <v>1.1529000000000001E-7</v>
      </c>
      <c r="AF2443" s="324">
        <v>25.974025974025974</v>
      </c>
      <c r="AG2443" s="324">
        <v>0.72</v>
      </c>
      <c r="AH2443" s="324">
        <v>2.1</v>
      </c>
      <c r="AI2443" s="324">
        <v>0</v>
      </c>
      <c r="AJ2443" s="324">
        <v>0</v>
      </c>
      <c r="AK2443" s="324">
        <v>0</v>
      </c>
      <c r="AL2443" s="324">
        <v>0</v>
      </c>
      <c r="AM2443" s="396">
        <v>0</v>
      </c>
      <c r="AN2443" s="324">
        <v>0</v>
      </c>
      <c r="AO2443" s="324">
        <v>1000000000</v>
      </c>
      <c r="AP2443" s="324">
        <v>0</v>
      </c>
      <c r="AQ2443" s="324">
        <v>0</v>
      </c>
      <c r="AR2443" s="324">
        <v>0</v>
      </c>
      <c r="AS2443" s="324">
        <v>7447745012</v>
      </c>
      <c r="AT2443" s="324">
        <v>0</v>
      </c>
      <c r="AU2443" s="324">
        <v>0</v>
      </c>
      <c r="AV2443" s="324">
        <v>0</v>
      </c>
    </row>
    <row r="2444" spans="1:48">
      <c r="A2444" s="324" t="s">
        <v>2347</v>
      </c>
      <c r="B2444" s="324">
        <v>7447745017</v>
      </c>
      <c r="C2444" s="324">
        <v>1.7</v>
      </c>
      <c r="D2444" s="324">
        <v>20</v>
      </c>
      <c r="E2444" s="395">
        <v>2.6909999999999996E-2</v>
      </c>
      <c r="F2444" s="324">
        <v>0</v>
      </c>
      <c r="G2444" s="324">
        <v>3.6</v>
      </c>
      <c r="H2444" s="324">
        <v>0.9</v>
      </c>
      <c r="I2444" s="324">
        <v>4</v>
      </c>
      <c r="J2444" s="326">
        <v>40</v>
      </c>
      <c r="K2444" s="326">
        <v>125</v>
      </c>
      <c r="L2444" s="326">
        <v>0</v>
      </c>
      <c r="M2444" s="324">
        <v>5.2</v>
      </c>
      <c r="N2444" s="324">
        <v>5.8</v>
      </c>
      <c r="O2444" s="324">
        <v>2</v>
      </c>
      <c r="P2444" s="324">
        <v>101</v>
      </c>
      <c r="Q2444" s="324" t="s">
        <v>293</v>
      </c>
      <c r="R2444" s="324">
        <v>1</v>
      </c>
      <c r="S2444" s="324">
        <v>0</v>
      </c>
      <c r="T2444" s="324">
        <v>2000</v>
      </c>
      <c r="U2444" s="324">
        <v>0.46860000000000002</v>
      </c>
      <c r="V2444" s="324">
        <v>0</v>
      </c>
      <c r="W2444" s="324">
        <v>1.1529000000000001E-7</v>
      </c>
      <c r="X2444" s="324">
        <v>31.135531135531131</v>
      </c>
      <c r="Y2444" s="324">
        <v>0.72</v>
      </c>
      <c r="Z2444" s="324">
        <v>2.1</v>
      </c>
      <c r="AA2444" s="324">
        <v>1.1529000000000001E-7</v>
      </c>
      <c r="AB2444" s="324">
        <v>31.135531135531131</v>
      </c>
      <c r="AC2444" s="324">
        <v>0.72</v>
      </c>
      <c r="AD2444" s="324">
        <v>2.1</v>
      </c>
      <c r="AE2444" s="324">
        <v>1.1529000000000001E-7</v>
      </c>
      <c r="AF2444" s="324">
        <v>31.135531135531131</v>
      </c>
      <c r="AG2444" s="324">
        <v>0.72</v>
      </c>
      <c r="AH2444" s="324">
        <v>2.1</v>
      </c>
      <c r="AI2444" s="324">
        <v>0</v>
      </c>
      <c r="AJ2444" s="324">
        <v>0</v>
      </c>
      <c r="AK2444" s="324">
        <v>0</v>
      </c>
      <c r="AL2444" s="324">
        <v>0</v>
      </c>
      <c r="AM2444" s="396">
        <v>0</v>
      </c>
      <c r="AN2444" s="324">
        <v>0</v>
      </c>
      <c r="AO2444" s="324">
        <v>1000000000</v>
      </c>
      <c r="AP2444" s="324">
        <v>0</v>
      </c>
      <c r="AQ2444" s="324">
        <v>0</v>
      </c>
      <c r="AR2444" s="324">
        <v>0</v>
      </c>
      <c r="AS2444" s="324">
        <v>7447745017</v>
      </c>
      <c r="AT2444" s="324">
        <v>0</v>
      </c>
      <c r="AU2444" s="324">
        <v>0</v>
      </c>
      <c r="AV2444" s="324">
        <v>0</v>
      </c>
    </row>
    <row r="2445" spans="1:48">
      <c r="A2445" s="324" t="s">
        <v>2347</v>
      </c>
      <c r="B2445" s="324">
        <v>7447745022</v>
      </c>
      <c r="C2445" s="324">
        <v>2.2000000000000002</v>
      </c>
      <c r="D2445" s="324">
        <v>20</v>
      </c>
      <c r="E2445" s="395">
        <v>3.5999999999999997E-2</v>
      </c>
      <c r="F2445" s="324">
        <v>0</v>
      </c>
      <c r="G2445" s="324">
        <v>3.5</v>
      </c>
      <c r="H2445" s="324">
        <v>0.9</v>
      </c>
      <c r="I2445" s="324">
        <v>3.6</v>
      </c>
      <c r="J2445" s="326">
        <v>40</v>
      </c>
      <c r="K2445" s="326">
        <v>125</v>
      </c>
      <c r="L2445" s="326">
        <v>0</v>
      </c>
      <c r="M2445" s="324">
        <v>5.2</v>
      </c>
      <c r="N2445" s="324">
        <v>5.8</v>
      </c>
      <c r="O2445" s="324">
        <v>2</v>
      </c>
      <c r="P2445" s="324">
        <v>101</v>
      </c>
      <c r="Q2445" s="324" t="s">
        <v>293</v>
      </c>
      <c r="R2445" s="324">
        <v>1</v>
      </c>
      <c r="S2445" s="324">
        <v>0</v>
      </c>
      <c r="T2445" s="324">
        <v>2000</v>
      </c>
      <c r="U2445" s="324">
        <v>0.46860000000000002</v>
      </c>
      <c r="V2445" s="324">
        <v>0</v>
      </c>
      <c r="W2445" s="324">
        <v>1.1529000000000001E-7</v>
      </c>
      <c r="X2445" s="324">
        <v>34.920634920634917</v>
      </c>
      <c r="Y2445" s="324">
        <v>0.72</v>
      </c>
      <c r="Z2445" s="324">
        <v>2.1</v>
      </c>
      <c r="AA2445" s="324">
        <v>1.1529000000000001E-7</v>
      </c>
      <c r="AB2445" s="324">
        <v>34.920634920634917</v>
      </c>
      <c r="AC2445" s="324">
        <v>0.72</v>
      </c>
      <c r="AD2445" s="324">
        <v>2.1</v>
      </c>
      <c r="AE2445" s="324">
        <v>1.1529000000000001E-7</v>
      </c>
      <c r="AF2445" s="324">
        <v>34.920634920634917</v>
      </c>
      <c r="AG2445" s="324">
        <v>0.72</v>
      </c>
      <c r="AH2445" s="324">
        <v>2.1</v>
      </c>
      <c r="AI2445" s="324">
        <v>0</v>
      </c>
      <c r="AJ2445" s="324">
        <v>0</v>
      </c>
      <c r="AK2445" s="324">
        <v>0</v>
      </c>
      <c r="AL2445" s="324">
        <v>0</v>
      </c>
      <c r="AM2445" s="396">
        <v>0</v>
      </c>
      <c r="AN2445" s="324">
        <v>0</v>
      </c>
      <c r="AO2445" s="324">
        <v>1000000000</v>
      </c>
      <c r="AP2445" s="324">
        <v>0</v>
      </c>
      <c r="AQ2445" s="324">
        <v>0</v>
      </c>
      <c r="AR2445" s="324">
        <v>0</v>
      </c>
      <c r="AS2445" s="324">
        <v>7447745022</v>
      </c>
      <c r="AT2445" s="324">
        <v>0</v>
      </c>
      <c r="AU2445" s="324">
        <v>0</v>
      </c>
      <c r="AV2445" s="324">
        <v>0</v>
      </c>
    </row>
    <row r="2446" spans="1:48">
      <c r="A2446" s="324" t="s">
        <v>2347</v>
      </c>
      <c r="B2446" s="324">
        <v>7447745033</v>
      </c>
      <c r="C2446" s="324">
        <v>3.3</v>
      </c>
      <c r="D2446" s="324">
        <v>20</v>
      </c>
      <c r="E2446" s="395">
        <v>4.9200000000000001E-2</v>
      </c>
      <c r="F2446" s="324">
        <v>0</v>
      </c>
      <c r="G2446" s="324">
        <v>3</v>
      </c>
      <c r="H2446" s="324">
        <v>0.9</v>
      </c>
      <c r="I2446" s="324">
        <v>3</v>
      </c>
      <c r="J2446" s="326">
        <v>40</v>
      </c>
      <c r="K2446" s="326">
        <v>125</v>
      </c>
      <c r="L2446" s="326">
        <v>0</v>
      </c>
      <c r="M2446" s="324">
        <v>5.2</v>
      </c>
      <c r="N2446" s="324">
        <v>5.8</v>
      </c>
      <c r="O2446" s="324">
        <v>2</v>
      </c>
      <c r="P2446" s="324">
        <v>101</v>
      </c>
      <c r="Q2446" s="324" t="s">
        <v>293</v>
      </c>
      <c r="R2446" s="324">
        <v>1</v>
      </c>
      <c r="S2446" s="324">
        <v>0</v>
      </c>
      <c r="T2446" s="324">
        <v>2000</v>
      </c>
      <c r="U2446" s="324">
        <v>0.46860000000000002</v>
      </c>
      <c r="V2446" s="324">
        <v>0</v>
      </c>
      <c r="W2446" s="324">
        <v>1.1529000000000001E-7</v>
      </c>
      <c r="X2446" s="324">
        <v>46.218487394957975</v>
      </c>
      <c r="Y2446" s="324">
        <v>0.72</v>
      </c>
      <c r="Z2446" s="324">
        <v>2.1</v>
      </c>
      <c r="AA2446" s="324">
        <v>1.1529000000000001E-7</v>
      </c>
      <c r="AB2446" s="324">
        <v>46.218487394957975</v>
      </c>
      <c r="AC2446" s="324">
        <v>0.72</v>
      </c>
      <c r="AD2446" s="324">
        <v>2.1</v>
      </c>
      <c r="AE2446" s="324">
        <v>1.1529000000000001E-7</v>
      </c>
      <c r="AF2446" s="324">
        <v>46.218487394957975</v>
      </c>
      <c r="AG2446" s="324">
        <v>0.72</v>
      </c>
      <c r="AH2446" s="324">
        <v>2.1</v>
      </c>
      <c r="AI2446" s="324">
        <v>0</v>
      </c>
      <c r="AJ2446" s="324">
        <v>0</v>
      </c>
      <c r="AK2446" s="324">
        <v>0</v>
      </c>
      <c r="AL2446" s="324">
        <v>0</v>
      </c>
      <c r="AM2446" s="396">
        <v>0</v>
      </c>
      <c r="AN2446" s="324">
        <v>0</v>
      </c>
      <c r="AO2446" s="324">
        <v>1000000000</v>
      </c>
      <c r="AP2446" s="324">
        <v>0</v>
      </c>
      <c r="AQ2446" s="324">
        <v>0</v>
      </c>
      <c r="AR2446" s="324">
        <v>0</v>
      </c>
      <c r="AS2446" s="324">
        <v>7447745033</v>
      </c>
      <c r="AT2446" s="324">
        <v>0</v>
      </c>
      <c r="AU2446" s="324">
        <v>0</v>
      </c>
      <c r="AV2446" s="324">
        <v>0</v>
      </c>
    </row>
    <row r="2447" spans="1:48">
      <c r="A2447" s="324" t="s">
        <v>2347</v>
      </c>
      <c r="B2447" s="324">
        <v>7447745039</v>
      </c>
      <c r="C2447" s="324">
        <v>3.9</v>
      </c>
      <c r="D2447" s="324">
        <v>20</v>
      </c>
      <c r="E2447" s="395">
        <v>5.4049999999999994E-2</v>
      </c>
      <c r="F2447" s="324">
        <v>0</v>
      </c>
      <c r="G2447" s="324">
        <v>2.6</v>
      </c>
      <c r="H2447" s="324">
        <v>0.9</v>
      </c>
      <c r="I2447" s="324">
        <v>2.8</v>
      </c>
      <c r="J2447" s="326">
        <v>40</v>
      </c>
      <c r="K2447" s="326">
        <v>125</v>
      </c>
      <c r="L2447" s="326">
        <v>0</v>
      </c>
      <c r="M2447" s="324">
        <v>5.2</v>
      </c>
      <c r="N2447" s="324">
        <v>5.8</v>
      </c>
      <c r="O2447" s="324">
        <v>2</v>
      </c>
      <c r="P2447" s="324">
        <v>101</v>
      </c>
      <c r="Q2447" s="324" t="s">
        <v>293</v>
      </c>
      <c r="R2447" s="324">
        <v>1</v>
      </c>
      <c r="S2447" s="324">
        <v>0</v>
      </c>
      <c r="T2447" s="324">
        <v>2000</v>
      </c>
      <c r="U2447" s="324">
        <v>0.46860000000000002</v>
      </c>
      <c r="V2447" s="324">
        <v>0</v>
      </c>
      <c r="W2447" s="324">
        <v>1.1529000000000001E-7</v>
      </c>
      <c r="X2447" s="324">
        <v>48.872180451127818</v>
      </c>
      <c r="Y2447" s="324">
        <v>0.72</v>
      </c>
      <c r="Z2447" s="324">
        <v>2.1</v>
      </c>
      <c r="AA2447" s="324">
        <v>1.1529000000000001E-7</v>
      </c>
      <c r="AB2447" s="324">
        <v>48.872180451127818</v>
      </c>
      <c r="AC2447" s="324">
        <v>0.72</v>
      </c>
      <c r="AD2447" s="324">
        <v>2.1</v>
      </c>
      <c r="AE2447" s="324">
        <v>1.1529000000000001E-7</v>
      </c>
      <c r="AF2447" s="324">
        <v>48.872180451127818</v>
      </c>
      <c r="AG2447" s="324">
        <v>0.72</v>
      </c>
      <c r="AH2447" s="324">
        <v>2.1</v>
      </c>
      <c r="AI2447" s="324">
        <v>0</v>
      </c>
      <c r="AJ2447" s="324">
        <v>0</v>
      </c>
      <c r="AK2447" s="324">
        <v>0</v>
      </c>
      <c r="AL2447" s="324">
        <v>0</v>
      </c>
      <c r="AM2447" s="396">
        <v>0</v>
      </c>
      <c r="AN2447" s="324">
        <v>0</v>
      </c>
      <c r="AO2447" s="324">
        <v>1000000000</v>
      </c>
      <c r="AP2447" s="324">
        <v>0</v>
      </c>
      <c r="AQ2447" s="324">
        <v>0</v>
      </c>
      <c r="AR2447" s="324">
        <v>0</v>
      </c>
      <c r="AS2447" s="324">
        <v>7447745039</v>
      </c>
      <c r="AT2447" s="324">
        <v>0</v>
      </c>
      <c r="AU2447" s="324">
        <v>0</v>
      </c>
      <c r="AV2447" s="324">
        <v>0</v>
      </c>
    </row>
    <row r="2448" spans="1:48">
      <c r="A2448" s="324" t="s">
        <v>2347</v>
      </c>
      <c r="B2448" s="324">
        <v>7447745047</v>
      </c>
      <c r="C2448" s="324">
        <v>4.7</v>
      </c>
      <c r="D2448" s="324">
        <v>20</v>
      </c>
      <c r="E2448" s="395">
        <v>6.498000000000001E-2</v>
      </c>
      <c r="F2448" s="324">
        <v>0</v>
      </c>
      <c r="G2448" s="324">
        <v>2.4</v>
      </c>
      <c r="H2448" s="324">
        <v>0.9</v>
      </c>
      <c r="I2448" s="324">
        <v>2.5</v>
      </c>
      <c r="J2448" s="326">
        <v>40</v>
      </c>
      <c r="K2448" s="326">
        <v>125</v>
      </c>
      <c r="L2448" s="326">
        <v>0</v>
      </c>
      <c r="M2448" s="324">
        <v>5.2</v>
      </c>
      <c r="N2448" s="324">
        <v>5.8</v>
      </c>
      <c r="O2448" s="324">
        <v>2</v>
      </c>
      <c r="P2448" s="324">
        <v>101</v>
      </c>
      <c r="Q2448" s="324" t="s">
        <v>293</v>
      </c>
      <c r="R2448" s="324">
        <v>1</v>
      </c>
      <c r="S2448" s="324">
        <v>0</v>
      </c>
      <c r="T2448" s="324">
        <v>2000</v>
      </c>
      <c r="U2448" s="324">
        <v>0.46860000000000002</v>
      </c>
      <c r="V2448" s="324">
        <v>0</v>
      </c>
      <c r="W2448" s="324">
        <v>1.1529000000000001E-7</v>
      </c>
      <c r="X2448" s="324">
        <v>53.287981859410429</v>
      </c>
      <c r="Y2448" s="324">
        <v>0.72</v>
      </c>
      <c r="Z2448" s="324">
        <v>2.1</v>
      </c>
      <c r="AA2448" s="324">
        <v>1.1529000000000001E-7</v>
      </c>
      <c r="AB2448" s="324">
        <v>53.287981859410429</v>
      </c>
      <c r="AC2448" s="324">
        <v>0.72</v>
      </c>
      <c r="AD2448" s="324">
        <v>2.1</v>
      </c>
      <c r="AE2448" s="324">
        <v>1.1529000000000001E-7</v>
      </c>
      <c r="AF2448" s="324">
        <v>53.287981859410429</v>
      </c>
      <c r="AG2448" s="324">
        <v>0.72</v>
      </c>
      <c r="AH2448" s="324">
        <v>2.1</v>
      </c>
      <c r="AI2448" s="324">
        <v>0</v>
      </c>
      <c r="AJ2448" s="324">
        <v>0</v>
      </c>
      <c r="AK2448" s="324">
        <v>0</v>
      </c>
      <c r="AL2448" s="324">
        <v>0</v>
      </c>
      <c r="AM2448" s="396">
        <v>0</v>
      </c>
      <c r="AN2448" s="324">
        <v>0</v>
      </c>
      <c r="AO2448" s="324">
        <v>1000000000</v>
      </c>
      <c r="AP2448" s="324">
        <v>0</v>
      </c>
      <c r="AQ2448" s="324">
        <v>0</v>
      </c>
      <c r="AR2448" s="324">
        <v>0</v>
      </c>
      <c r="AS2448" s="324">
        <v>7447745047</v>
      </c>
      <c r="AT2448" s="324">
        <v>0</v>
      </c>
      <c r="AU2448" s="324">
        <v>0</v>
      </c>
      <c r="AV2448" s="324">
        <v>0</v>
      </c>
    </row>
    <row r="2449" spans="1:48">
      <c r="A2449" s="324" t="s">
        <v>2347</v>
      </c>
      <c r="B2449" s="324">
        <v>7447745056</v>
      </c>
      <c r="C2449" s="324">
        <v>5.6</v>
      </c>
      <c r="D2449" s="324">
        <v>20</v>
      </c>
      <c r="E2449" s="395">
        <v>7.7700000000000019E-2</v>
      </c>
      <c r="F2449" s="324">
        <v>0</v>
      </c>
      <c r="G2449" s="324">
        <v>2.1</v>
      </c>
      <c r="H2449" s="324">
        <v>0.9</v>
      </c>
      <c r="I2449" s="324">
        <v>2.2999999999999998</v>
      </c>
      <c r="J2449" s="326">
        <v>40</v>
      </c>
      <c r="K2449" s="326">
        <v>125</v>
      </c>
      <c r="L2449" s="326">
        <v>0</v>
      </c>
      <c r="M2449" s="324">
        <v>5.2</v>
      </c>
      <c r="N2449" s="324">
        <v>5.8</v>
      </c>
      <c r="O2449" s="324">
        <v>2</v>
      </c>
      <c r="P2449" s="324">
        <v>101</v>
      </c>
      <c r="Q2449" s="324" t="s">
        <v>293</v>
      </c>
      <c r="R2449" s="324">
        <v>1</v>
      </c>
      <c r="S2449" s="324">
        <v>0</v>
      </c>
      <c r="T2449" s="324">
        <v>2000</v>
      </c>
      <c r="U2449" s="324">
        <v>0.46860000000000002</v>
      </c>
      <c r="V2449" s="324">
        <v>0</v>
      </c>
      <c r="W2449" s="324">
        <v>1.1529000000000001E-7</v>
      </c>
      <c r="X2449" s="324">
        <v>57.971014492753618</v>
      </c>
      <c r="Y2449" s="324">
        <v>0.72</v>
      </c>
      <c r="Z2449" s="324">
        <v>2.1</v>
      </c>
      <c r="AA2449" s="324">
        <v>1.1529000000000001E-7</v>
      </c>
      <c r="AB2449" s="324">
        <v>57.971014492753618</v>
      </c>
      <c r="AC2449" s="324">
        <v>0.72</v>
      </c>
      <c r="AD2449" s="324">
        <v>2.1</v>
      </c>
      <c r="AE2449" s="324">
        <v>1.1529000000000001E-7</v>
      </c>
      <c r="AF2449" s="324">
        <v>57.971014492753618</v>
      </c>
      <c r="AG2449" s="324">
        <v>0.72</v>
      </c>
      <c r="AH2449" s="324">
        <v>2.1</v>
      </c>
      <c r="AI2449" s="324">
        <v>0</v>
      </c>
      <c r="AJ2449" s="324">
        <v>0</v>
      </c>
      <c r="AK2449" s="324">
        <v>0</v>
      </c>
      <c r="AL2449" s="324">
        <v>0</v>
      </c>
      <c r="AM2449" s="396">
        <v>0</v>
      </c>
      <c r="AN2449" s="324">
        <v>0</v>
      </c>
      <c r="AO2449" s="324">
        <v>1000000000</v>
      </c>
      <c r="AP2449" s="324">
        <v>0</v>
      </c>
      <c r="AQ2449" s="324">
        <v>0</v>
      </c>
      <c r="AR2449" s="324">
        <v>0</v>
      </c>
      <c r="AS2449" s="324">
        <v>7447745056</v>
      </c>
      <c r="AT2449" s="324">
        <v>0</v>
      </c>
      <c r="AU2449" s="324">
        <v>0</v>
      </c>
      <c r="AV2449" s="324">
        <v>0</v>
      </c>
    </row>
    <row r="2450" spans="1:48">
      <c r="A2450" s="324" t="s">
        <v>2347</v>
      </c>
      <c r="B2450" s="324">
        <v>7447745062</v>
      </c>
      <c r="C2450" s="324">
        <v>6.2</v>
      </c>
      <c r="D2450" s="324">
        <v>20</v>
      </c>
      <c r="E2450" s="395">
        <v>8.9600000000000013E-2</v>
      </c>
      <c r="F2450" s="324">
        <v>0</v>
      </c>
      <c r="G2450" s="324">
        <v>2</v>
      </c>
      <c r="H2450" s="324">
        <v>0.9</v>
      </c>
      <c r="I2450" s="324">
        <v>2.1</v>
      </c>
      <c r="J2450" s="326">
        <v>40</v>
      </c>
      <c r="K2450" s="326">
        <v>125</v>
      </c>
      <c r="L2450" s="326">
        <v>0</v>
      </c>
      <c r="M2450" s="324">
        <v>5.2</v>
      </c>
      <c r="N2450" s="324">
        <v>5.8</v>
      </c>
      <c r="O2450" s="324">
        <v>2</v>
      </c>
      <c r="P2450" s="324">
        <v>101</v>
      </c>
      <c r="Q2450" s="324" t="s">
        <v>293</v>
      </c>
      <c r="R2450" s="324">
        <v>1</v>
      </c>
      <c r="S2450" s="324">
        <v>0</v>
      </c>
      <c r="T2450" s="324">
        <v>2000</v>
      </c>
      <c r="U2450" s="324">
        <v>0.46860000000000002</v>
      </c>
      <c r="V2450" s="324">
        <v>0</v>
      </c>
      <c r="W2450" s="324">
        <v>1.1529000000000001E-7</v>
      </c>
      <c r="X2450" s="324">
        <v>59.047619047619044</v>
      </c>
      <c r="Y2450" s="324">
        <v>0.72</v>
      </c>
      <c r="Z2450" s="324">
        <v>2.1</v>
      </c>
      <c r="AA2450" s="324">
        <v>1.1529000000000001E-7</v>
      </c>
      <c r="AB2450" s="324">
        <v>59.047619047619044</v>
      </c>
      <c r="AC2450" s="324">
        <v>0.72</v>
      </c>
      <c r="AD2450" s="324">
        <v>2.1</v>
      </c>
      <c r="AE2450" s="324">
        <v>1.1529000000000001E-7</v>
      </c>
      <c r="AF2450" s="324">
        <v>59.047619047619044</v>
      </c>
      <c r="AG2450" s="324">
        <v>0.72</v>
      </c>
      <c r="AH2450" s="324">
        <v>2.1</v>
      </c>
      <c r="AI2450" s="324">
        <v>0</v>
      </c>
      <c r="AJ2450" s="324">
        <v>0</v>
      </c>
      <c r="AK2450" s="324">
        <v>0</v>
      </c>
      <c r="AL2450" s="324">
        <v>0</v>
      </c>
      <c r="AM2450" s="396">
        <v>0</v>
      </c>
      <c r="AN2450" s="324">
        <v>0</v>
      </c>
      <c r="AO2450" s="324">
        <v>1000000000</v>
      </c>
      <c r="AP2450" s="324">
        <v>0</v>
      </c>
      <c r="AQ2450" s="324">
        <v>0</v>
      </c>
      <c r="AR2450" s="324">
        <v>0</v>
      </c>
      <c r="AS2450" s="324">
        <v>7447745062</v>
      </c>
      <c r="AT2450" s="324">
        <v>0</v>
      </c>
      <c r="AU2450" s="324">
        <v>0</v>
      </c>
      <c r="AV2450" s="324">
        <v>0</v>
      </c>
    </row>
    <row r="2451" spans="1:48">
      <c r="A2451" s="324" t="s">
        <v>2347</v>
      </c>
      <c r="B2451" s="324">
        <v>7447745076</v>
      </c>
      <c r="C2451" s="324">
        <v>7.6</v>
      </c>
      <c r="D2451" s="324">
        <v>20</v>
      </c>
      <c r="E2451" s="395">
        <v>0.10545000000000002</v>
      </c>
      <c r="F2451" s="324">
        <v>0</v>
      </c>
      <c r="G2451" s="324">
        <v>1.8</v>
      </c>
      <c r="H2451" s="324">
        <v>0.9</v>
      </c>
      <c r="I2451" s="324">
        <v>1.9</v>
      </c>
      <c r="J2451" s="326">
        <v>40</v>
      </c>
      <c r="K2451" s="326">
        <v>125</v>
      </c>
      <c r="L2451" s="326">
        <v>0</v>
      </c>
      <c r="M2451" s="324">
        <v>5.2</v>
      </c>
      <c r="N2451" s="324">
        <v>5.8</v>
      </c>
      <c r="O2451" s="324">
        <v>2</v>
      </c>
      <c r="P2451" s="324">
        <v>101</v>
      </c>
      <c r="Q2451" s="324" t="s">
        <v>293</v>
      </c>
      <c r="R2451" s="324">
        <v>1</v>
      </c>
      <c r="S2451" s="324">
        <v>0</v>
      </c>
      <c r="T2451" s="324">
        <v>2000</v>
      </c>
      <c r="U2451" s="324">
        <v>0.46860000000000002</v>
      </c>
      <c r="V2451" s="324">
        <v>0</v>
      </c>
      <c r="W2451" s="324">
        <v>1.1529000000000001E-7</v>
      </c>
      <c r="X2451" s="324">
        <v>67.019400352733683</v>
      </c>
      <c r="Y2451" s="324">
        <v>0.72</v>
      </c>
      <c r="Z2451" s="324">
        <v>2.1</v>
      </c>
      <c r="AA2451" s="324">
        <v>1.1529000000000001E-7</v>
      </c>
      <c r="AB2451" s="324">
        <v>67.019400352733683</v>
      </c>
      <c r="AC2451" s="324">
        <v>0.72</v>
      </c>
      <c r="AD2451" s="324">
        <v>2.1</v>
      </c>
      <c r="AE2451" s="324">
        <v>1.1529000000000001E-7</v>
      </c>
      <c r="AF2451" s="324">
        <v>67.019400352733683</v>
      </c>
      <c r="AG2451" s="324">
        <v>0.72</v>
      </c>
      <c r="AH2451" s="324">
        <v>2.1</v>
      </c>
      <c r="AI2451" s="324">
        <v>0</v>
      </c>
      <c r="AJ2451" s="324">
        <v>0</v>
      </c>
      <c r="AK2451" s="324">
        <v>0</v>
      </c>
      <c r="AL2451" s="324">
        <v>0</v>
      </c>
      <c r="AM2451" s="396">
        <v>0</v>
      </c>
      <c r="AN2451" s="324">
        <v>0</v>
      </c>
      <c r="AO2451" s="324">
        <v>1000000000</v>
      </c>
      <c r="AP2451" s="324">
        <v>0</v>
      </c>
      <c r="AQ2451" s="324">
        <v>0</v>
      </c>
      <c r="AR2451" s="324">
        <v>0</v>
      </c>
      <c r="AS2451" s="324">
        <v>7447745076</v>
      </c>
      <c r="AT2451" s="324">
        <v>0</v>
      </c>
      <c r="AU2451" s="324">
        <v>0</v>
      </c>
      <c r="AV2451" s="324">
        <v>0</v>
      </c>
    </row>
    <row r="2452" spans="1:48">
      <c r="A2452" s="324" t="s">
        <v>2347</v>
      </c>
      <c r="B2452" s="324">
        <v>7447745100</v>
      </c>
      <c r="C2452" s="324">
        <v>10</v>
      </c>
      <c r="D2452" s="324">
        <v>20</v>
      </c>
      <c r="E2452" s="395">
        <v>0.12959999999999999</v>
      </c>
      <c r="F2452" s="324">
        <v>0</v>
      </c>
      <c r="G2452" s="324">
        <v>1.6</v>
      </c>
      <c r="H2452" s="324">
        <v>0.9</v>
      </c>
      <c r="I2452" s="324">
        <v>1.7</v>
      </c>
      <c r="J2452" s="326">
        <v>40</v>
      </c>
      <c r="K2452" s="326">
        <v>125</v>
      </c>
      <c r="L2452" s="326">
        <v>0</v>
      </c>
      <c r="M2452" s="324">
        <v>5.2</v>
      </c>
      <c r="N2452" s="324">
        <v>5.8</v>
      </c>
      <c r="O2452" s="324">
        <v>2</v>
      </c>
      <c r="P2452" s="324">
        <v>101</v>
      </c>
      <c r="Q2452" s="324" t="s">
        <v>293</v>
      </c>
      <c r="R2452" s="324">
        <v>1</v>
      </c>
      <c r="S2452" s="324">
        <v>0</v>
      </c>
      <c r="T2452" s="324">
        <v>2000</v>
      </c>
      <c r="U2452" s="324">
        <v>0.46860000000000002</v>
      </c>
      <c r="V2452" s="324">
        <v>0</v>
      </c>
      <c r="W2452" s="324">
        <v>1.1529000000000001E-7</v>
      </c>
      <c r="X2452" s="324">
        <v>82.101806239737272</v>
      </c>
      <c r="Y2452" s="324">
        <v>0.72</v>
      </c>
      <c r="Z2452" s="324">
        <v>2.1</v>
      </c>
      <c r="AA2452" s="324">
        <v>1.1529000000000001E-7</v>
      </c>
      <c r="AB2452" s="324">
        <v>82.101806239737272</v>
      </c>
      <c r="AC2452" s="324">
        <v>0.72</v>
      </c>
      <c r="AD2452" s="324">
        <v>2.1</v>
      </c>
      <c r="AE2452" s="324">
        <v>1.1529000000000001E-7</v>
      </c>
      <c r="AF2452" s="324">
        <v>82.101806239737272</v>
      </c>
      <c r="AG2452" s="324">
        <v>0.72</v>
      </c>
      <c r="AH2452" s="324">
        <v>2.1</v>
      </c>
      <c r="AI2452" s="324">
        <v>0</v>
      </c>
      <c r="AJ2452" s="324">
        <v>0</v>
      </c>
      <c r="AK2452" s="324">
        <v>0</v>
      </c>
      <c r="AL2452" s="324">
        <v>0</v>
      </c>
      <c r="AM2452" s="396">
        <v>0</v>
      </c>
      <c r="AN2452" s="324">
        <v>0</v>
      </c>
      <c r="AO2452" s="324">
        <v>1000000000</v>
      </c>
      <c r="AP2452" s="324">
        <v>0</v>
      </c>
      <c r="AQ2452" s="324">
        <v>0</v>
      </c>
      <c r="AR2452" s="324">
        <v>0</v>
      </c>
      <c r="AS2452" s="324">
        <v>7447745100</v>
      </c>
      <c r="AT2452" s="324">
        <v>0</v>
      </c>
      <c r="AU2452" s="324">
        <v>0</v>
      </c>
      <c r="AV2452" s="324">
        <v>0</v>
      </c>
    </row>
    <row r="2453" spans="1:48">
      <c r="A2453" s="324" t="s">
        <v>2347</v>
      </c>
      <c r="B2453" s="324">
        <v>7447745220</v>
      </c>
      <c r="C2453" s="324">
        <v>22</v>
      </c>
      <c r="D2453" s="324">
        <v>20</v>
      </c>
      <c r="E2453" s="395">
        <v>0.33019999999999999</v>
      </c>
      <c r="F2453" s="324">
        <v>0</v>
      </c>
      <c r="G2453" s="324">
        <v>1.2</v>
      </c>
      <c r="H2453" s="324">
        <v>0.9</v>
      </c>
      <c r="I2453" s="324">
        <v>1.2</v>
      </c>
      <c r="J2453" s="326">
        <v>40</v>
      </c>
      <c r="K2453" s="326">
        <v>125</v>
      </c>
      <c r="L2453" s="326">
        <v>0</v>
      </c>
      <c r="M2453" s="324">
        <v>5.2</v>
      </c>
      <c r="N2453" s="324">
        <v>5.8</v>
      </c>
      <c r="O2453" s="324">
        <v>2</v>
      </c>
      <c r="P2453" s="324">
        <v>101</v>
      </c>
      <c r="Q2453" s="324" t="s">
        <v>293</v>
      </c>
      <c r="R2453" s="324">
        <v>1</v>
      </c>
      <c r="S2453" s="324">
        <v>0</v>
      </c>
      <c r="T2453" s="324">
        <v>2000</v>
      </c>
      <c r="U2453" s="324">
        <v>0.46860000000000002</v>
      </c>
      <c r="V2453" s="324">
        <v>0</v>
      </c>
      <c r="W2453" s="324">
        <v>1.1529000000000001E-7</v>
      </c>
      <c r="X2453" s="324">
        <v>111.44883485309016</v>
      </c>
      <c r="Y2453" s="324">
        <v>0.72</v>
      </c>
      <c r="Z2453" s="324">
        <v>2.1</v>
      </c>
      <c r="AA2453" s="324">
        <v>1.1529000000000001E-7</v>
      </c>
      <c r="AB2453" s="324">
        <v>111.44883485309016</v>
      </c>
      <c r="AC2453" s="324">
        <v>0.72</v>
      </c>
      <c r="AD2453" s="324">
        <v>2.1</v>
      </c>
      <c r="AE2453" s="324">
        <v>1.1529000000000001E-7</v>
      </c>
      <c r="AF2453" s="324">
        <v>111.44883485309016</v>
      </c>
      <c r="AG2453" s="324">
        <v>0.72</v>
      </c>
      <c r="AH2453" s="324">
        <v>2.1</v>
      </c>
      <c r="AI2453" s="324">
        <v>0</v>
      </c>
      <c r="AJ2453" s="324">
        <v>0</v>
      </c>
      <c r="AK2453" s="324">
        <v>0</v>
      </c>
      <c r="AL2453" s="324">
        <v>0</v>
      </c>
      <c r="AM2453" s="396">
        <v>0</v>
      </c>
      <c r="AN2453" s="324">
        <v>0</v>
      </c>
      <c r="AO2453" s="324">
        <v>1000000000</v>
      </c>
      <c r="AP2453" s="324">
        <v>0</v>
      </c>
      <c r="AQ2453" s="324">
        <v>0</v>
      </c>
      <c r="AR2453" s="324">
        <v>0</v>
      </c>
      <c r="AS2453" s="324">
        <v>7447745220</v>
      </c>
      <c r="AT2453" s="324">
        <v>0</v>
      </c>
      <c r="AU2453" s="324">
        <v>0</v>
      </c>
      <c r="AV2453" s="324">
        <v>0</v>
      </c>
    </row>
    <row r="2454" spans="1:48">
      <c r="A2454" s="324" t="s">
        <v>2347</v>
      </c>
      <c r="B2454" s="324">
        <v>7447745330</v>
      </c>
      <c r="C2454" s="324">
        <v>33</v>
      </c>
      <c r="D2454" s="324">
        <v>20</v>
      </c>
      <c r="E2454" s="395">
        <v>0.51839999999999997</v>
      </c>
      <c r="F2454" s="324">
        <v>0</v>
      </c>
      <c r="G2454" s="324">
        <v>0.9</v>
      </c>
      <c r="H2454" s="324">
        <v>0.9</v>
      </c>
      <c r="I2454" s="324">
        <v>0.9</v>
      </c>
      <c r="J2454" s="326">
        <v>40</v>
      </c>
      <c r="K2454" s="326">
        <v>125</v>
      </c>
      <c r="L2454" s="326">
        <v>0</v>
      </c>
      <c r="M2454" s="324">
        <v>5.2</v>
      </c>
      <c r="N2454" s="324">
        <v>5.8</v>
      </c>
      <c r="O2454" s="324">
        <v>2</v>
      </c>
      <c r="P2454" s="324">
        <v>101</v>
      </c>
      <c r="Q2454" s="324" t="s">
        <v>293</v>
      </c>
      <c r="R2454" s="324">
        <v>1</v>
      </c>
      <c r="S2454" s="324">
        <v>0</v>
      </c>
      <c r="T2454" s="324">
        <v>2000</v>
      </c>
      <c r="U2454" s="324">
        <v>0.46860000000000002</v>
      </c>
      <c r="V2454" s="324">
        <v>0</v>
      </c>
      <c r="W2454" s="324">
        <v>1.1529000000000001E-7</v>
      </c>
      <c r="X2454" s="324">
        <v>148.24797843665769</v>
      </c>
      <c r="Y2454" s="324">
        <v>0.72</v>
      </c>
      <c r="Z2454" s="324">
        <v>2.1</v>
      </c>
      <c r="AA2454" s="324">
        <v>1.1529000000000001E-7</v>
      </c>
      <c r="AB2454" s="324">
        <v>148.24797843665769</v>
      </c>
      <c r="AC2454" s="324">
        <v>0.72</v>
      </c>
      <c r="AD2454" s="324">
        <v>2.1</v>
      </c>
      <c r="AE2454" s="324">
        <v>1.1529000000000001E-7</v>
      </c>
      <c r="AF2454" s="324">
        <v>148.24797843665769</v>
      </c>
      <c r="AG2454" s="324">
        <v>0.72</v>
      </c>
      <c r="AH2454" s="324">
        <v>2.1</v>
      </c>
      <c r="AI2454" s="324">
        <v>0</v>
      </c>
      <c r="AJ2454" s="324">
        <v>0</v>
      </c>
      <c r="AK2454" s="324">
        <v>0</v>
      </c>
      <c r="AL2454" s="324">
        <v>0</v>
      </c>
      <c r="AM2454" s="396">
        <v>0</v>
      </c>
      <c r="AN2454" s="324">
        <v>0</v>
      </c>
      <c r="AO2454" s="324">
        <v>1000000000</v>
      </c>
      <c r="AP2454" s="324">
        <v>0</v>
      </c>
      <c r="AQ2454" s="324">
        <v>0</v>
      </c>
      <c r="AR2454" s="324">
        <v>0</v>
      </c>
      <c r="AS2454" s="324">
        <v>7447745330</v>
      </c>
      <c r="AT2454" s="324">
        <v>0</v>
      </c>
      <c r="AU2454" s="324">
        <v>0</v>
      </c>
      <c r="AV2454" s="324">
        <v>0</v>
      </c>
    </row>
    <row r="2455" spans="1:48">
      <c r="A2455" s="324" t="s">
        <v>2347</v>
      </c>
      <c r="B2455" s="324">
        <v>744774022</v>
      </c>
      <c r="C2455" s="324">
        <v>2.2000000000000002</v>
      </c>
      <c r="D2455" s="324">
        <v>20</v>
      </c>
      <c r="E2455" s="395">
        <v>4.1079999999999998E-2</v>
      </c>
      <c r="F2455" s="324">
        <v>0</v>
      </c>
      <c r="G2455" s="324">
        <v>8.1999999999999993</v>
      </c>
      <c r="H2455" s="324">
        <v>0.9</v>
      </c>
      <c r="I2455" s="324">
        <v>4.5999999999999996</v>
      </c>
      <c r="J2455" s="326">
        <v>40</v>
      </c>
      <c r="K2455" s="326">
        <v>125</v>
      </c>
      <c r="L2455" s="326">
        <v>0</v>
      </c>
      <c r="M2455" s="324">
        <v>5.2</v>
      </c>
      <c r="N2455" s="324">
        <v>5.8</v>
      </c>
      <c r="O2455" s="324">
        <v>4.5</v>
      </c>
      <c r="P2455" s="324">
        <v>101</v>
      </c>
      <c r="Q2455" s="324" t="s">
        <v>293</v>
      </c>
      <c r="R2455" s="324">
        <v>1</v>
      </c>
      <c r="S2455" s="324">
        <v>0</v>
      </c>
      <c r="T2455" s="324">
        <v>1500</v>
      </c>
      <c r="U2455" s="324">
        <v>0.53259999999999996</v>
      </c>
      <c r="V2455" s="324">
        <v>0</v>
      </c>
      <c r="W2455" s="324">
        <v>4.1328000000000001E-7</v>
      </c>
      <c r="X2455" s="324">
        <v>12.06140350877193</v>
      </c>
      <c r="Y2455" s="324">
        <v>0.72</v>
      </c>
      <c r="Z2455" s="324">
        <v>2.1</v>
      </c>
      <c r="AA2455" s="324">
        <v>4.1328000000000001E-7</v>
      </c>
      <c r="AB2455" s="324">
        <v>12.06140350877193</v>
      </c>
      <c r="AC2455" s="324">
        <v>0.72</v>
      </c>
      <c r="AD2455" s="324">
        <v>2.1</v>
      </c>
      <c r="AE2455" s="324">
        <v>4.1328000000000001E-7</v>
      </c>
      <c r="AF2455" s="324">
        <v>12.06140350877193</v>
      </c>
      <c r="AG2455" s="324">
        <v>0.72</v>
      </c>
      <c r="AH2455" s="324">
        <v>2.1</v>
      </c>
      <c r="AI2455" s="324">
        <v>0</v>
      </c>
      <c r="AJ2455" s="324">
        <v>0</v>
      </c>
      <c r="AK2455" s="324">
        <v>0</v>
      </c>
      <c r="AL2455" s="324">
        <v>0</v>
      </c>
      <c r="AM2455" s="396">
        <v>0</v>
      </c>
      <c r="AN2455" s="324">
        <v>0</v>
      </c>
      <c r="AO2455" s="324">
        <v>1000000000</v>
      </c>
      <c r="AP2455" s="324">
        <v>0</v>
      </c>
      <c r="AQ2455" s="324">
        <v>0</v>
      </c>
      <c r="AR2455" s="324">
        <v>0</v>
      </c>
      <c r="AS2455" s="324">
        <v>744774022</v>
      </c>
      <c r="AT2455" s="324">
        <v>0</v>
      </c>
      <c r="AU2455" s="324">
        <v>0</v>
      </c>
      <c r="AV2455" s="324">
        <v>0</v>
      </c>
    </row>
    <row r="2456" spans="1:48">
      <c r="A2456" s="324" t="s">
        <v>2347</v>
      </c>
      <c r="B2456" s="324">
        <v>744774027</v>
      </c>
      <c r="C2456" s="324">
        <v>2.7</v>
      </c>
      <c r="D2456" s="324">
        <v>20</v>
      </c>
      <c r="E2456" s="395">
        <v>4.512E-2</v>
      </c>
      <c r="F2456" s="324">
        <v>0</v>
      </c>
      <c r="G2456" s="324">
        <v>8</v>
      </c>
      <c r="H2456" s="324">
        <v>0.9</v>
      </c>
      <c r="I2456" s="324">
        <v>4</v>
      </c>
      <c r="J2456" s="326">
        <v>40</v>
      </c>
      <c r="K2456" s="326">
        <v>125</v>
      </c>
      <c r="L2456" s="326">
        <v>0</v>
      </c>
      <c r="M2456" s="324">
        <v>5.2</v>
      </c>
      <c r="N2456" s="324">
        <v>5.8</v>
      </c>
      <c r="O2456" s="324">
        <v>4.5</v>
      </c>
      <c r="P2456" s="324">
        <v>101</v>
      </c>
      <c r="Q2456" s="324" t="s">
        <v>293</v>
      </c>
      <c r="R2456" s="324">
        <v>1</v>
      </c>
      <c r="S2456" s="324">
        <v>0</v>
      </c>
      <c r="T2456" s="324">
        <v>1500</v>
      </c>
      <c r="U2456" s="324">
        <v>0.53259999999999996</v>
      </c>
      <c r="V2456" s="324">
        <v>0</v>
      </c>
      <c r="W2456" s="324">
        <v>4.1328000000000001E-7</v>
      </c>
      <c r="X2456" s="324">
        <v>13.392857142857142</v>
      </c>
      <c r="Y2456" s="324">
        <v>0.72</v>
      </c>
      <c r="Z2456" s="324">
        <v>2.1</v>
      </c>
      <c r="AA2456" s="324">
        <v>4.1328000000000001E-7</v>
      </c>
      <c r="AB2456" s="324">
        <v>13.392857142857142</v>
      </c>
      <c r="AC2456" s="324">
        <v>0.72</v>
      </c>
      <c r="AD2456" s="324">
        <v>2.1</v>
      </c>
      <c r="AE2456" s="324">
        <v>4.1328000000000001E-7</v>
      </c>
      <c r="AF2456" s="324">
        <v>13.392857142857142</v>
      </c>
      <c r="AG2456" s="324">
        <v>0.72</v>
      </c>
      <c r="AH2456" s="324">
        <v>2.1</v>
      </c>
      <c r="AI2456" s="324">
        <v>0</v>
      </c>
      <c r="AJ2456" s="324">
        <v>0</v>
      </c>
      <c r="AK2456" s="324">
        <v>0</v>
      </c>
      <c r="AL2456" s="324">
        <v>0</v>
      </c>
      <c r="AM2456" s="396">
        <v>0</v>
      </c>
      <c r="AN2456" s="324">
        <v>0</v>
      </c>
      <c r="AO2456" s="324">
        <v>1000000000</v>
      </c>
      <c r="AP2456" s="324">
        <v>0</v>
      </c>
      <c r="AQ2456" s="324">
        <v>0</v>
      </c>
      <c r="AR2456" s="324">
        <v>0</v>
      </c>
      <c r="AS2456" s="324">
        <v>744774027</v>
      </c>
      <c r="AT2456" s="324">
        <v>0</v>
      </c>
      <c r="AU2456" s="324">
        <v>0</v>
      </c>
      <c r="AV2456" s="324">
        <v>0</v>
      </c>
    </row>
    <row r="2457" spans="1:48">
      <c r="A2457" s="324" t="s">
        <v>2347</v>
      </c>
      <c r="B2457" s="324">
        <v>744774047</v>
      </c>
      <c r="C2457" s="324">
        <v>4.7</v>
      </c>
      <c r="D2457" s="324">
        <v>20</v>
      </c>
      <c r="E2457" s="395">
        <v>7.1120000000000003E-2</v>
      </c>
      <c r="F2457" s="324">
        <v>0</v>
      </c>
      <c r="G2457" s="324">
        <v>5.5</v>
      </c>
      <c r="H2457" s="324">
        <v>0.9</v>
      </c>
      <c r="I2457" s="324">
        <v>3</v>
      </c>
      <c r="J2457" s="326">
        <v>40</v>
      </c>
      <c r="K2457" s="326">
        <v>125</v>
      </c>
      <c r="L2457" s="326">
        <v>0</v>
      </c>
      <c r="M2457" s="324">
        <v>5.2</v>
      </c>
      <c r="N2457" s="324">
        <v>5.8</v>
      </c>
      <c r="O2457" s="324">
        <v>4.5</v>
      </c>
      <c r="P2457" s="324">
        <v>101</v>
      </c>
      <c r="Q2457" s="324" t="s">
        <v>293</v>
      </c>
      <c r="R2457" s="324">
        <v>1</v>
      </c>
      <c r="S2457" s="324">
        <v>0</v>
      </c>
      <c r="T2457" s="324">
        <v>1500</v>
      </c>
      <c r="U2457" s="324">
        <v>0.53259999999999996</v>
      </c>
      <c r="V2457" s="324">
        <v>0</v>
      </c>
      <c r="W2457" s="324">
        <v>4.1328000000000001E-7</v>
      </c>
      <c r="X2457" s="324">
        <v>18.132716049382715</v>
      </c>
      <c r="Y2457" s="324">
        <v>0.72</v>
      </c>
      <c r="Z2457" s="324">
        <v>2.1</v>
      </c>
      <c r="AA2457" s="324">
        <v>4.1328000000000001E-7</v>
      </c>
      <c r="AB2457" s="324">
        <v>18.132716049382715</v>
      </c>
      <c r="AC2457" s="324">
        <v>0.72</v>
      </c>
      <c r="AD2457" s="324">
        <v>2.1</v>
      </c>
      <c r="AE2457" s="324">
        <v>4.1328000000000001E-7</v>
      </c>
      <c r="AF2457" s="324">
        <v>18.132716049382715</v>
      </c>
      <c r="AG2457" s="324">
        <v>0.72</v>
      </c>
      <c r="AH2457" s="324">
        <v>2.1</v>
      </c>
      <c r="AI2457" s="324">
        <v>0</v>
      </c>
      <c r="AJ2457" s="324">
        <v>0</v>
      </c>
      <c r="AK2457" s="324">
        <v>0</v>
      </c>
      <c r="AL2457" s="324">
        <v>0</v>
      </c>
      <c r="AM2457" s="396">
        <v>0</v>
      </c>
      <c r="AN2457" s="324">
        <v>0</v>
      </c>
      <c r="AO2457" s="324">
        <v>1000000000</v>
      </c>
      <c r="AP2457" s="324">
        <v>0</v>
      </c>
      <c r="AQ2457" s="324">
        <v>0</v>
      </c>
      <c r="AR2457" s="324">
        <v>0</v>
      </c>
      <c r="AS2457" s="324">
        <v>744774047</v>
      </c>
      <c r="AT2457" s="324">
        <v>0</v>
      </c>
      <c r="AU2457" s="324">
        <v>0</v>
      </c>
      <c r="AV2457" s="324">
        <v>0</v>
      </c>
    </row>
    <row r="2458" spans="1:48">
      <c r="A2458" s="324" t="s">
        <v>2347</v>
      </c>
      <c r="B2458" s="324">
        <v>744774068</v>
      </c>
      <c r="C2458" s="324">
        <v>6.8</v>
      </c>
      <c r="D2458" s="324">
        <v>20</v>
      </c>
      <c r="E2458" s="395">
        <v>8.1649999999999986E-2</v>
      </c>
      <c r="F2458" s="324">
        <v>0</v>
      </c>
      <c r="G2458" s="324">
        <v>5</v>
      </c>
      <c r="H2458" s="324">
        <v>0.9</v>
      </c>
      <c r="I2458" s="324">
        <v>2.4</v>
      </c>
      <c r="J2458" s="326">
        <v>40</v>
      </c>
      <c r="K2458" s="326">
        <v>125</v>
      </c>
      <c r="L2458" s="326">
        <v>0</v>
      </c>
      <c r="M2458" s="324">
        <v>5.2</v>
      </c>
      <c r="N2458" s="324">
        <v>5.8</v>
      </c>
      <c r="O2458" s="324">
        <v>4.5</v>
      </c>
      <c r="P2458" s="324">
        <v>101</v>
      </c>
      <c r="Q2458" s="324" t="s">
        <v>293</v>
      </c>
      <c r="R2458" s="324">
        <v>1</v>
      </c>
      <c r="S2458" s="324">
        <v>0</v>
      </c>
      <c r="T2458" s="324">
        <v>1500</v>
      </c>
      <c r="U2458" s="324">
        <v>0.53259999999999996</v>
      </c>
      <c r="V2458" s="324">
        <v>0</v>
      </c>
      <c r="W2458" s="324">
        <v>4.1328000000000001E-7</v>
      </c>
      <c r="X2458" s="324">
        <v>22.8494623655914</v>
      </c>
      <c r="Y2458" s="324">
        <v>0.72</v>
      </c>
      <c r="Z2458" s="324">
        <v>2.1</v>
      </c>
      <c r="AA2458" s="324">
        <v>4.1328000000000001E-7</v>
      </c>
      <c r="AB2458" s="324">
        <v>22.8494623655914</v>
      </c>
      <c r="AC2458" s="324">
        <v>0.72</v>
      </c>
      <c r="AD2458" s="324">
        <v>2.1</v>
      </c>
      <c r="AE2458" s="324">
        <v>4.1328000000000001E-7</v>
      </c>
      <c r="AF2458" s="324">
        <v>22.8494623655914</v>
      </c>
      <c r="AG2458" s="324">
        <v>0.72</v>
      </c>
      <c r="AH2458" s="324">
        <v>2.1</v>
      </c>
      <c r="AI2458" s="324">
        <v>0</v>
      </c>
      <c r="AJ2458" s="324">
        <v>0</v>
      </c>
      <c r="AK2458" s="324">
        <v>0</v>
      </c>
      <c r="AL2458" s="324">
        <v>0</v>
      </c>
      <c r="AM2458" s="396">
        <v>0</v>
      </c>
      <c r="AN2458" s="324">
        <v>0</v>
      </c>
      <c r="AO2458" s="324">
        <v>1000000000</v>
      </c>
      <c r="AP2458" s="324">
        <v>0</v>
      </c>
      <c r="AQ2458" s="324">
        <v>0</v>
      </c>
      <c r="AR2458" s="324">
        <v>0</v>
      </c>
      <c r="AS2458" s="324">
        <v>744774068</v>
      </c>
      <c r="AT2458" s="324">
        <v>0</v>
      </c>
      <c r="AU2458" s="324">
        <v>0</v>
      </c>
      <c r="AV2458" s="324">
        <v>0</v>
      </c>
    </row>
    <row r="2459" spans="1:48">
      <c r="A2459" s="324" t="s">
        <v>2347</v>
      </c>
      <c r="B2459" s="324">
        <v>74477410</v>
      </c>
      <c r="C2459" s="324">
        <v>10</v>
      </c>
      <c r="D2459" s="324">
        <v>20</v>
      </c>
      <c r="E2459" s="395">
        <v>0.10009999999999999</v>
      </c>
      <c r="F2459" s="324">
        <v>0</v>
      </c>
      <c r="G2459" s="324">
        <v>2.16</v>
      </c>
      <c r="H2459" s="324">
        <v>0.9</v>
      </c>
      <c r="I2459" s="324">
        <v>1.87</v>
      </c>
      <c r="J2459" s="326">
        <v>40</v>
      </c>
      <c r="K2459" s="326">
        <v>125</v>
      </c>
      <c r="L2459" s="326">
        <v>0</v>
      </c>
      <c r="M2459" s="324">
        <v>5.2</v>
      </c>
      <c r="N2459" s="324">
        <v>5.8</v>
      </c>
      <c r="O2459" s="324">
        <v>4.5</v>
      </c>
      <c r="P2459" s="324">
        <v>101</v>
      </c>
      <c r="Q2459" s="324" t="s">
        <v>293</v>
      </c>
      <c r="R2459" s="324">
        <v>1</v>
      </c>
      <c r="S2459" s="324">
        <v>0</v>
      </c>
      <c r="T2459" s="324">
        <v>1500</v>
      </c>
      <c r="U2459" s="324">
        <v>0.53259999999999996</v>
      </c>
      <c r="V2459" s="324">
        <v>0</v>
      </c>
      <c r="W2459" s="324">
        <v>4.1328000000000001E-7</v>
      </c>
      <c r="X2459" s="324">
        <v>29.761904761904763</v>
      </c>
      <c r="Y2459" s="324">
        <v>0.72</v>
      </c>
      <c r="Z2459" s="324">
        <v>2.1</v>
      </c>
      <c r="AA2459" s="324">
        <v>4.1328000000000001E-7</v>
      </c>
      <c r="AB2459" s="324">
        <v>29.761904761904763</v>
      </c>
      <c r="AC2459" s="324">
        <v>0.72</v>
      </c>
      <c r="AD2459" s="324">
        <v>2.1</v>
      </c>
      <c r="AE2459" s="324">
        <v>4.1328000000000001E-7</v>
      </c>
      <c r="AF2459" s="324">
        <v>29.761904761904763</v>
      </c>
      <c r="AG2459" s="324">
        <v>0.72</v>
      </c>
      <c r="AH2459" s="324">
        <v>2.1</v>
      </c>
      <c r="AI2459" s="324">
        <v>0</v>
      </c>
      <c r="AJ2459" s="324">
        <v>0</v>
      </c>
      <c r="AK2459" s="324">
        <v>0</v>
      </c>
      <c r="AL2459" s="324">
        <v>0</v>
      </c>
      <c r="AM2459" s="396">
        <v>0</v>
      </c>
      <c r="AN2459" s="324">
        <v>0</v>
      </c>
      <c r="AO2459" s="324">
        <v>1000000000</v>
      </c>
      <c r="AP2459" s="324">
        <v>0</v>
      </c>
      <c r="AQ2459" s="324">
        <v>0</v>
      </c>
      <c r="AR2459" s="324">
        <v>0</v>
      </c>
      <c r="AS2459" s="324">
        <v>74477410</v>
      </c>
      <c r="AT2459" s="324">
        <v>0</v>
      </c>
      <c r="AU2459" s="324">
        <v>0</v>
      </c>
      <c r="AV2459" s="324">
        <v>0</v>
      </c>
    </row>
    <row r="2460" spans="1:48">
      <c r="A2460" s="324" t="s">
        <v>2347</v>
      </c>
      <c r="B2460" s="324">
        <v>744774112</v>
      </c>
      <c r="C2460" s="324">
        <v>12</v>
      </c>
      <c r="D2460" s="324">
        <v>20</v>
      </c>
      <c r="E2460" s="395">
        <v>0.12025000000000001</v>
      </c>
      <c r="F2460" s="324">
        <v>0</v>
      </c>
      <c r="G2460" s="324">
        <v>1.94</v>
      </c>
      <c r="H2460" s="324">
        <v>0.9</v>
      </c>
      <c r="I2460" s="324">
        <v>1.7</v>
      </c>
      <c r="J2460" s="326">
        <v>40</v>
      </c>
      <c r="K2460" s="326">
        <v>125</v>
      </c>
      <c r="L2460" s="326">
        <v>0</v>
      </c>
      <c r="M2460" s="324">
        <v>5.2</v>
      </c>
      <c r="N2460" s="324">
        <v>5.8</v>
      </c>
      <c r="O2460" s="324">
        <v>4.5</v>
      </c>
      <c r="P2460" s="324">
        <v>101</v>
      </c>
      <c r="Q2460" s="324" t="s">
        <v>293</v>
      </c>
      <c r="R2460" s="324">
        <v>1</v>
      </c>
      <c r="S2460" s="324">
        <v>0</v>
      </c>
      <c r="T2460" s="324">
        <v>1500</v>
      </c>
      <c r="U2460" s="324">
        <v>0.53259999999999996</v>
      </c>
      <c r="V2460" s="324">
        <v>0</v>
      </c>
      <c r="W2460" s="324">
        <v>4.1328000000000001E-7</v>
      </c>
      <c r="X2460" s="324">
        <v>30.487804878048781</v>
      </c>
      <c r="Y2460" s="324">
        <v>0.72</v>
      </c>
      <c r="Z2460" s="324">
        <v>2.1</v>
      </c>
      <c r="AA2460" s="324">
        <v>4.1328000000000001E-7</v>
      </c>
      <c r="AB2460" s="324">
        <v>30.487804878048781</v>
      </c>
      <c r="AC2460" s="324">
        <v>0.72</v>
      </c>
      <c r="AD2460" s="324">
        <v>2.1</v>
      </c>
      <c r="AE2460" s="324">
        <v>4.1328000000000001E-7</v>
      </c>
      <c r="AF2460" s="324">
        <v>30.487804878048781</v>
      </c>
      <c r="AG2460" s="324">
        <v>0.72</v>
      </c>
      <c r="AH2460" s="324">
        <v>2.1</v>
      </c>
      <c r="AI2460" s="324">
        <v>0</v>
      </c>
      <c r="AJ2460" s="324">
        <v>0</v>
      </c>
      <c r="AK2460" s="324">
        <v>0</v>
      </c>
      <c r="AL2460" s="324">
        <v>0</v>
      </c>
      <c r="AM2460" s="396">
        <v>0</v>
      </c>
      <c r="AN2460" s="324">
        <v>0</v>
      </c>
      <c r="AO2460" s="324">
        <v>1000000000</v>
      </c>
      <c r="AP2460" s="324">
        <v>0</v>
      </c>
      <c r="AQ2460" s="324">
        <v>0</v>
      </c>
      <c r="AR2460" s="324">
        <v>0</v>
      </c>
      <c r="AS2460" s="324">
        <v>744774112</v>
      </c>
      <c r="AT2460" s="324">
        <v>0</v>
      </c>
      <c r="AU2460" s="324">
        <v>0</v>
      </c>
      <c r="AV2460" s="324">
        <v>0</v>
      </c>
    </row>
    <row r="2461" spans="1:48">
      <c r="A2461" s="324" t="s">
        <v>2347</v>
      </c>
      <c r="B2461" s="324">
        <v>744774115</v>
      </c>
      <c r="C2461" s="324">
        <v>15</v>
      </c>
      <c r="D2461" s="324">
        <v>20</v>
      </c>
      <c r="E2461" s="395">
        <v>0.13972999999999997</v>
      </c>
      <c r="F2461" s="324">
        <v>0</v>
      </c>
      <c r="G2461" s="324">
        <v>1.9</v>
      </c>
      <c r="H2461" s="324">
        <v>0.9</v>
      </c>
      <c r="I2461" s="324">
        <v>1.53</v>
      </c>
      <c r="J2461" s="326">
        <v>40</v>
      </c>
      <c r="K2461" s="326">
        <v>125</v>
      </c>
      <c r="L2461" s="326">
        <v>0</v>
      </c>
      <c r="M2461" s="324">
        <v>5.2</v>
      </c>
      <c r="N2461" s="324">
        <v>5.8</v>
      </c>
      <c r="O2461" s="324">
        <v>4.5</v>
      </c>
      <c r="P2461" s="324">
        <v>101</v>
      </c>
      <c r="Q2461" s="324" t="s">
        <v>293</v>
      </c>
      <c r="R2461" s="324">
        <v>1</v>
      </c>
      <c r="S2461" s="324">
        <v>0</v>
      </c>
      <c r="T2461" s="324">
        <v>1500</v>
      </c>
      <c r="U2461" s="324">
        <v>0.53259999999999996</v>
      </c>
      <c r="V2461" s="324">
        <v>0</v>
      </c>
      <c r="W2461" s="324">
        <v>4.1328000000000001E-7</v>
      </c>
      <c r="X2461" s="324">
        <v>34.722222222222221</v>
      </c>
      <c r="Y2461" s="324">
        <v>0.72</v>
      </c>
      <c r="Z2461" s="324">
        <v>2.1</v>
      </c>
      <c r="AA2461" s="324">
        <v>4.1328000000000001E-7</v>
      </c>
      <c r="AB2461" s="324">
        <v>34.722222222222221</v>
      </c>
      <c r="AC2461" s="324">
        <v>0.72</v>
      </c>
      <c r="AD2461" s="324">
        <v>2.1</v>
      </c>
      <c r="AE2461" s="324">
        <v>4.1328000000000001E-7</v>
      </c>
      <c r="AF2461" s="324">
        <v>34.722222222222221</v>
      </c>
      <c r="AG2461" s="324">
        <v>0.72</v>
      </c>
      <c r="AH2461" s="324">
        <v>2.1</v>
      </c>
      <c r="AI2461" s="324">
        <v>0</v>
      </c>
      <c r="AJ2461" s="324">
        <v>0</v>
      </c>
      <c r="AK2461" s="324">
        <v>0</v>
      </c>
      <c r="AL2461" s="324">
        <v>0</v>
      </c>
      <c r="AM2461" s="396">
        <v>0</v>
      </c>
      <c r="AN2461" s="324">
        <v>0</v>
      </c>
      <c r="AO2461" s="324">
        <v>1000000000</v>
      </c>
      <c r="AP2461" s="324">
        <v>0</v>
      </c>
      <c r="AQ2461" s="324">
        <v>0</v>
      </c>
      <c r="AR2461" s="324">
        <v>0</v>
      </c>
      <c r="AS2461" s="324">
        <v>744774115</v>
      </c>
      <c r="AT2461" s="324">
        <v>0</v>
      </c>
      <c r="AU2461" s="324">
        <v>0</v>
      </c>
      <c r="AV2461" s="324">
        <v>0</v>
      </c>
    </row>
    <row r="2462" spans="1:48">
      <c r="A2462" s="324" t="s">
        <v>2347</v>
      </c>
      <c r="B2462" s="324">
        <v>744774118</v>
      </c>
      <c r="C2462" s="324">
        <v>18</v>
      </c>
      <c r="D2462" s="324">
        <v>20</v>
      </c>
      <c r="E2462" s="395">
        <v>0.14975999999999998</v>
      </c>
      <c r="F2462" s="324">
        <v>0</v>
      </c>
      <c r="G2462" s="324">
        <v>1.69</v>
      </c>
      <c r="H2462" s="324">
        <v>0.9</v>
      </c>
      <c r="I2462" s="324">
        <v>1.45</v>
      </c>
      <c r="J2462" s="326">
        <v>40</v>
      </c>
      <c r="K2462" s="326">
        <v>125</v>
      </c>
      <c r="L2462" s="326">
        <v>0</v>
      </c>
      <c r="M2462" s="324">
        <v>5.2</v>
      </c>
      <c r="N2462" s="324">
        <v>5.8</v>
      </c>
      <c r="O2462" s="324">
        <v>4.5</v>
      </c>
      <c r="P2462" s="324">
        <v>101</v>
      </c>
      <c r="Q2462" s="324" t="s">
        <v>293</v>
      </c>
      <c r="R2462" s="324">
        <v>1</v>
      </c>
      <c r="S2462" s="324">
        <v>0</v>
      </c>
      <c r="T2462" s="324">
        <v>1500</v>
      </c>
      <c r="U2462" s="324">
        <v>0.53259999999999996</v>
      </c>
      <c r="V2462" s="324">
        <v>0</v>
      </c>
      <c r="W2462" s="324">
        <v>4.1328000000000001E-7</v>
      </c>
      <c r="X2462" s="324">
        <v>38.265306122448983</v>
      </c>
      <c r="Y2462" s="324">
        <v>0.72</v>
      </c>
      <c r="Z2462" s="324">
        <v>2.1</v>
      </c>
      <c r="AA2462" s="324">
        <v>4.1328000000000001E-7</v>
      </c>
      <c r="AB2462" s="324">
        <v>38.265306122448983</v>
      </c>
      <c r="AC2462" s="324">
        <v>0.72</v>
      </c>
      <c r="AD2462" s="324">
        <v>2.1</v>
      </c>
      <c r="AE2462" s="324">
        <v>4.1328000000000001E-7</v>
      </c>
      <c r="AF2462" s="324">
        <v>38.265306122448983</v>
      </c>
      <c r="AG2462" s="324">
        <v>0.72</v>
      </c>
      <c r="AH2462" s="324">
        <v>2.1</v>
      </c>
      <c r="AI2462" s="324">
        <v>0</v>
      </c>
      <c r="AJ2462" s="324">
        <v>0</v>
      </c>
      <c r="AK2462" s="324">
        <v>0</v>
      </c>
      <c r="AL2462" s="324">
        <v>0</v>
      </c>
      <c r="AM2462" s="396">
        <v>0</v>
      </c>
      <c r="AN2462" s="324">
        <v>0</v>
      </c>
      <c r="AO2462" s="324">
        <v>1000000000</v>
      </c>
      <c r="AP2462" s="324">
        <v>0</v>
      </c>
      <c r="AQ2462" s="324">
        <v>0</v>
      </c>
      <c r="AR2462" s="324">
        <v>0</v>
      </c>
      <c r="AS2462" s="324">
        <v>744774118</v>
      </c>
      <c r="AT2462" s="324">
        <v>0</v>
      </c>
      <c r="AU2462" s="324">
        <v>0</v>
      </c>
      <c r="AV2462" s="324">
        <v>0</v>
      </c>
    </row>
    <row r="2463" spans="1:48">
      <c r="A2463" s="324" t="s">
        <v>2347</v>
      </c>
      <c r="B2463" s="324">
        <v>744774122</v>
      </c>
      <c r="C2463" s="324">
        <v>22</v>
      </c>
      <c r="D2463" s="324">
        <v>20</v>
      </c>
      <c r="E2463" s="395">
        <v>0.17984999999999998</v>
      </c>
      <c r="F2463" s="324">
        <v>0</v>
      </c>
      <c r="G2463" s="324">
        <v>1.53</v>
      </c>
      <c r="H2463" s="324">
        <v>0.9</v>
      </c>
      <c r="I2463" s="324">
        <v>1.28</v>
      </c>
      <c r="J2463" s="326">
        <v>40</v>
      </c>
      <c r="K2463" s="326">
        <v>125</v>
      </c>
      <c r="L2463" s="326">
        <v>0</v>
      </c>
      <c r="M2463" s="324">
        <v>5.2</v>
      </c>
      <c r="N2463" s="324">
        <v>5.8</v>
      </c>
      <c r="O2463" s="324">
        <v>4.5</v>
      </c>
      <c r="P2463" s="324">
        <v>101</v>
      </c>
      <c r="Q2463" s="324" t="s">
        <v>293</v>
      </c>
      <c r="R2463" s="324">
        <v>1</v>
      </c>
      <c r="S2463" s="324">
        <v>0</v>
      </c>
      <c r="T2463" s="324">
        <v>1500</v>
      </c>
      <c r="U2463" s="324">
        <v>0.53259999999999996</v>
      </c>
      <c r="V2463" s="324">
        <v>0</v>
      </c>
      <c r="W2463" s="324">
        <v>4.1328000000000001E-7</v>
      </c>
      <c r="X2463" s="324">
        <v>40.204678362573098</v>
      </c>
      <c r="Y2463" s="324">
        <v>0.72</v>
      </c>
      <c r="Z2463" s="324">
        <v>2.1</v>
      </c>
      <c r="AA2463" s="324">
        <v>4.1328000000000001E-7</v>
      </c>
      <c r="AB2463" s="324">
        <v>40.204678362573098</v>
      </c>
      <c r="AC2463" s="324">
        <v>0.72</v>
      </c>
      <c r="AD2463" s="324">
        <v>2.1</v>
      </c>
      <c r="AE2463" s="324">
        <v>4.1328000000000001E-7</v>
      </c>
      <c r="AF2463" s="324">
        <v>40.204678362573098</v>
      </c>
      <c r="AG2463" s="324">
        <v>0.72</v>
      </c>
      <c r="AH2463" s="324">
        <v>2.1</v>
      </c>
      <c r="AI2463" s="324">
        <v>0</v>
      </c>
      <c r="AJ2463" s="324">
        <v>0</v>
      </c>
      <c r="AK2463" s="324">
        <v>0</v>
      </c>
      <c r="AL2463" s="324">
        <v>0</v>
      </c>
      <c r="AM2463" s="396">
        <v>0</v>
      </c>
      <c r="AN2463" s="324">
        <v>0</v>
      </c>
      <c r="AO2463" s="324">
        <v>1000000000</v>
      </c>
      <c r="AP2463" s="324">
        <v>0</v>
      </c>
      <c r="AQ2463" s="324">
        <v>0</v>
      </c>
      <c r="AR2463" s="324">
        <v>0</v>
      </c>
      <c r="AS2463" s="324">
        <v>744774122</v>
      </c>
      <c r="AT2463" s="324">
        <v>0</v>
      </c>
      <c r="AU2463" s="324">
        <v>0</v>
      </c>
      <c r="AV2463" s="324">
        <v>0</v>
      </c>
    </row>
    <row r="2464" spans="1:48">
      <c r="A2464" s="324" t="s">
        <v>2347</v>
      </c>
      <c r="B2464" s="324">
        <v>744774127</v>
      </c>
      <c r="C2464" s="324">
        <v>27</v>
      </c>
      <c r="D2464" s="324">
        <v>20</v>
      </c>
      <c r="E2464" s="395">
        <v>0.19950000000000001</v>
      </c>
      <c r="F2464" s="324">
        <v>0</v>
      </c>
      <c r="G2464" s="324">
        <v>1.4</v>
      </c>
      <c r="H2464" s="324">
        <v>0.9</v>
      </c>
      <c r="I2464" s="324">
        <v>1.19</v>
      </c>
      <c r="J2464" s="326">
        <v>40</v>
      </c>
      <c r="K2464" s="326">
        <v>125</v>
      </c>
      <c r="L2464" s="326">
        <v>0</v>
      </c>
      <c r="M2464" s="324">
        <v>5.2</v>
      </c>
      <c r="N2464" s="324">
        <v>5.8</v>
      </c>
      <c r="O2464" s="324">
        <v>4.5</v>
      </c>
      <c r="P2464" s="324">
        <v>101</v>
      </c>
      <c r="Q2464" s="324" t="s">
        <v>293</v>
      </c>
      <c r="R2464" s="324">
        <v>1</v>
      </c>
      <c r="S2464" s="324">
        <v>0</v>
      </c>
      <c r="T2464" s="324">
        <v>1500</v>
      </c>
      <c r="U2464" s="324">
        <v>0.53259999999999996</v>
      </c>
      <c r="V2464" s="324">
        <v>0</v>
      </c>
      <c r="W2464" s="324">
        <v>4.1328000000000001E-7</v>
      </c>
      <c r="X2464" s="324">
        <v>46.106557377049178</v>
      </c>
      <c r="Y2464" s="324">
        <v>0.72</v>
      </c>
      <c r="Z2464" s="324">
        <v>2.1</v>
      </c>
      <c r="AA2464" s="324">
        <v>4.1328000000000001E-7</v>
      </c>
      <c r="AB2464" s="324">
        <v>46.106557377049178</v>
      </c>
      <c r="AC2464" s="324">
        <v>0.72</v>
      </c>
      <c r="AD2464" s="324">
        <v>2.1</v>
      </c>
      <c r="AE2464" s="324">
        <v>4.1328000000000001E-7</v>
      </c>
      <c r="AF2464" s="324">
        <v>46.106557377049178</v>
      </c>
      <c r="AG2464" s="324">
        <v>0.72</v>
      </c>
      <c r="AH2464" s="324">
        <v>2.1</v>
      </c>
      <c r="AI2464" s="324">
        <v>0</v>
      </c>
      <c r="AJ2464" s="324">
        <v>0</v>
      </c>
      <c r="AK2464" s="324">
        <v>0</v>
      </c>
      <c r="AL2464" s="324">
        <v>0</v>
      </c>
      <c r="AM2464" s="396">
        <v>0</v>
      </c>
      <c r="AN2464" s="324">
        <v>0</v>
      </c>
      <c r="AO2464" s="324">
        <v>1000000000</v>
      </c>
      <c r="AP2464" s="324">
        <v>0</v>
      </c>
      <c r="AQ2464" s="324">
        <v>0</v>
      </c>
      <c r="AR2464" s="324">
        <v>0</v>
      </c>
      <c r="AS2464" s="324">
        <v>744774127</v>
      </c>
      <c r="AT2464" s="324">
        <v>0</v>
      </c>
      <c r="AU2464" s="324">
        <v>0</v>
      </c>
      <c r="AV2464" s="324">
        <v>0</v>
      </c>
    </row>
    <row r="2465" spans="1:48">
      <c r="A2465" s="324" t="s">
        <v>2347</v>
      </c>
      <c r="B2465" s="324">
        <v>744774133</v>
      </c>
      <c r="C2465" s="324">
        <v>33</v>
      </c>
      <c r="D2465" s="324">
        <v>15</v>
      </c>
      <c r="E2465" s="395">
        <v>0.22949999999999998</v>
      </c>
      <c r="F2465" s="324">
        <v>0</v>
      </c>
      <c r="G2465" s="324">
        <v>1.17</v>
      </c>
      <c r="H2465" s="324">
        <v>0.9</v>
      </c>
      <c r="I2465" s="324">
        <v>1.0900000000000001</v>
      </c>
      <c r="J2465" s="326">
        <v>40</v>
      </c>
      <c r="K2465" s="326">
        <v>125</v>
      </c>
      <c r="L2465" s="326">
        <v>0</v>
      </c>
      <c r="M2465" s="324">
        <v>5.2</v>
      </c>
      <c r="N2465" s="324">
        <v>5.8</v>
      </c>
      <c r="O2465" s="324">
        <v>4.5</v>
      </c>
      <c r="P2465" s="324">
        <v>101</v>
      </c>
      <c r="Q2465" s="324" t="s">
        <v>293</v>
      </c>
      <c r="R2465" s="324">
        <v>1</v>
      </c>
      <c r="S2465" s="324">
        <v>0</v>
      </c>
      <c r="T2465" s="324">
        <v>1500</v>
      </c>
      <c r="U2465" s="324">
        <v>0.53259999999999996</v>
      </c>
      <c r="V2465" s="324">
        <v>0</v>
      </c>
      <c r="W2465" s="324">
        <v>4.1328000000000001E-7</v>
      </c>
      <c r="X2465" s="324">
        <v>49.818840579710141</v>
      </c>
      <c r="Y2465" s="324">
        <v>0.72</v>
      </c>
      <c r="Z2465" s="324">
        <v>2.1</v>
      </c>
      <c r="AA2465" s="324">
        <v>4.1328000000000001E-7</v>
      </c>
      <c r="AB2465" s="324">
        <v>49.818840579710141</v>
      </c>
      <c r="AC2465" s="324">
        <v>0.72</v>
      </c>
      <c r="AD2465" s="324">
        <v>2.1</v>
      </c>
      <c r="AE2465" s="324">
        <v>4.1328000000000001E-7</v>
      </c>
      <c r="AF2465" s="324">
        <v>49.818840579710141</v>
      </c>
      <c r="AG2465" s="324">
        <v>0.72</v>
      </c>
      <c r="AH2465" s="324">
        <v>2.1</v>
      </c>
      <c r="AI2465" s="324">
        <v>0</v>
      </c>
      <c r="AJ2465" s="324">
        <v>0</v>
      </c>
      <c r="AK2465" s="324">
        <v>0</v>
      </c>
      <c r="AL2465" s="324">
        <v>0</v>
      </c>
      <c r="AM2465" s="396">
        <v>0</v>
      </c>
      <c r="AN2465" s="324">
        <v>0</v>
      </c>
      <c r="AO2465" s="324">
        <v>1000000000</v>
      </c>
      <c r="AP2465" s="324">
        <v>0</v>
      </c>
      <c r="AQ2465" s="324">
        <v>0</v>
      </c>
      <c r="AR2465" s="324">
        <v>0</v>
      </c>
      <c r="AS2465" s="324">
        <v>744774133</v>
      </c>
      <c r="AT2465" s="324">
        <v>0</v>
      </c>
      <c r="AU2465" s="324">
        <v>0</v>
      </c>
      <c r="AV2465" s="324">
        <v>0</v>
      </c>
    </row>
    <row r="2466" spans="1:48">
      <c r="A2466" s="324" t="s">
        <v>2347</v>
      </c>
      <c r="B2466" s="324">
        <v>744774139</v>
      </c>
      <c r="C2466" s="324">
        <v>39</v>
      </c>
      <c r="D2466" s="324">
        <v>15</v>
      </c>
      <c r="E2466" s="395">
        <v>0.32034999999999997</v>
      </c>
      <c r="F2466" s="324">
        <v>0</v>
      </c>
      <c r="G2466" s="324">
        <v>1.1000000000000001</v>
      </c>
      <c r="H2466" s="324">
        <v>0.9</v>
      </c>
      <c r="I2466" s="324">
        <v>0.94</v>
      </c>
      <c r="J2466" s="326">
        <v>40</v>
      </c>
      <c r="K2466" s="326">
        <v>125</v>
      </c>
      <c r="L2466" s="326">
        <v>0</v>
      </c>
      <c r="M2466" s="324">
        <v>5.2</v>
      </c>
      <c r="N2466" s="324">
        <v>5.8</v>
      </c>
      <c r="O2466" s="324">
        <v>4.5</v>
      </c>
      <c r="P2466" s="324">
        <v>101</v>
      </c>
      <c r="Q2466" s="324" t="s">
        <v>293</v>
      </c>
      <c r="R2466" s="324">
        <v>1</v>
      </c>
      <c r="S2466" s="324">
        <v>0</v>
      </c>
      <c r="T2466" s="324">
        <v>1500</v>
      </c>
      <c r="U2466" s="324">
        <v>0.53259999999999996</v>
      </c>
      <c r="V2466" s="324">
        <v>0</v>
      </c>
      <c r="W2466" s="324">
        <v>4.1328000000000001E-7</v>
      </c>
      <c r="X2466" s="324">
        <v>55.650684931506852</v>
      </c>
      <c r="Y2466" s="324">
        <v>0.72</v>
      </c>
      <c r="Z2466" s="324">
        <v>2.1</v>
      </c>
      <c r="AA2466" s="324">
        <v>4.1328000000000001E-7</v>
      </c>
      <c r="AB2466" s="324">
        <v>55.650684931506852</v>
      </c>
      <c r="AC2466" s="324">
        <v>0.72</v>
      </c>
      <c r="AD2466" s="324">
        <v>2.1</v>
      </c>
      <c r="AE2466" s="324">
        <v>4.1328000000000001E-7</v>
      </c>
      <c r="AF2466" s="324">
        <v>55.650684931506852</v>
      </c>
      <c r="AG2466" s="324">
        <v>0.72</v>
      </c>
      <c r="AH2466" s="324">
        <v>2.1</v>
      </c>
      <c r="AI2466" s="324">
        <v>0</v>
      </c>
      <c r="AJ2466" s="324">
        <v>0</v>
      </c>
      <c r="AK2466" s="324">
        <v>0</v>
      </c>
      <c r="AL2466" s="324">
        <v>0</v>
      </c>
      <c r="AM2466" s="396">
        <v>0</v>
      </c>
      <c r="AN2466" s="324">
        <v>0</v>
      </c>
      <c r="AO2466" s="324">
        <v>1000000000</v>
      </c>
      <c r="AP2466" s="324">
        <v>0</v>
      </c>
      <c r="AQ2466" s="324">
        <v>0</v>
      </c>
      <c r="AR2466" s="324">
        <v>0</v>
      </c>
      <c r="AS2466" s="324">
        <v>744774139</v>
      </c>
      <c r="AT2466" s="324">
        <v>0</v>
      </c>
      <c r="AU2466" s="324">
        <v>0</v>
      </c>
      <c r="AV2466" s="324">
        <v>0</v>
      </c>
    </row>
    <row r="2467" spans="1:48">
      <c r="A2467" s="324" t="s">
        <v>2347</v>
      </c>
      <c r="B2467" s="324">
        <v>744774147</v>
      </c>
      <c r="C2467" s="324">
        <v>47</v>
      </c>
      <c r="D2467" s="324">
        <v>15</v>
      </c>
      <c r="E2467" s="395">
        <v>0.36919999999999997</v>
      </c>
      <c r="F2467" s="324">
        <v>0</v>
      </c>
      <c r="G2467" s="324">
        <v>1</v>
      </c>
      <c r="H2467" s="324">
        <v>0.9</v>
      </c>
      <c r="I2467" s="324">
        <v>0.86</v>
      </c>
      <c r="J2467" s="326">
        <v>40</v>
      </c>
      <c r="K2467" s="326">
        <v>125</v>
      </c>
      <c r="L2467" s="326">
        <v>0</v>
      </c>
      <c r="M2467" s="324">
        <v>5.2</v>
      </c>
      <c r="N2467" s="324">
        <v>5.8</v>
      </c>
      <c r="O2467" s="324">
        <v>4.5</v>
      </c>
      <c r="P2467" s="324">
        <v>101</v>
      </c>
      <c r="Q2467" s="324" t="s">
        <v>293</v>
      </c>
      <c r="R2467" s="324">
        <v>1</v>
      </c>
      <c r="S2467" s="324">
        <v>0</v>
      </c>
      <c r="T2467" s="324">
        <v>1500</v>
      </c>
      <c r="U2467" s="324">
        <v>0.53259999999999996</v>
      </c>
      <c r="V2467" s="324">
        <v>0</v>
      </c>
      <c r="W2467" s="324">
        <v>4.1328000000000001E-7</v>
      </c>
      <c r="X2467" s="324">
        <v>60.442386831275719</v>
      </c>
      <c r="Y2467" s="324">
        <v>0.72</v>
      </c>
      <c r="Z2467" s="324">
        <v>2.1</v>
      </c>
      <c r="AA2467" s="324">
        <v>4.1328000000000001E-7</v>
      </c>
      <c r="AB2467" s="324">
        <v>60.442386831275719</v>
      </c>
      <c r="AC2467" s="324">
        <v>0.72</v>
      </c>
      <c r="AD2467" s="324">
        <v>2.1</v>
      </c>
      <c r="AE2467" s="324">
        <v>4.1328000000000001E-7</v>
      </c>
      <c r="AF2467" s="324">
        <v>60.442386831275719</v>
      </c>
      <c r="AG2467" s="324">
        <v>0.72</v>
      </c>
      <c r="AH2467" s="324">
        <v>2.1</v>
      </c>
      <c r="AI2467" s="324">
        <v>0</v>
      </c>
      <c r="AJ2467" s="324">
        <v>0</v>
      </c>
      <c r="AK2467" s="324">
        <v>0</v>
      </c>
      <c r="AL2467" s="324">
        <v>0</v>
      </c>
      <c r="AM2467" s="396">
        <v>0</v>
      </c>
      <c r="AN2467" s="324">
        <v>0</v>
      </c>
      <c r="AO2467" s="324">
        <v>1000000000</v>
      </c>
      <c r="AP2467" s="324">
        <v>0</v>
      </c>
      <c r="AQ2467" s="324">
        <v>0</v>
      </c>
      <c r="AR2467" s="324">
        <v>0</v>
      </c>
      <c r="AS2467" s="324">
        <v>744774147</v>
      </c>
      <c r="AT2467" s="324">
        <v>0</v>
      </c>
      <c r="AU2467" s="324">
        <v>0</v>
      </c>
      <c r="AV2467" s="324">
        <v>0</v>
      </c>
    </row>
    <row r="2468" spans="1:48">
      <c r="A2468" s="324" t="s">
        <v>2347</v>
      </c>
      <c r="B2468" s="324">
        <v>744774156</v>
      </c>
      <c r="C2468" s="324">
        <v>56</v>
      </c>
      <c r="D2468" s="324">
        <v>10</v>
      </c>
      <c r="E2468" s="395">
        <v>0.42017999999999994</v>
      </c>
      <c r="F2468" s="324">
        <v>0</v>
      </c>
      <c r="G2468" s="324">
        <v>0.9</v>
      </c>
      <c r="H2468" s="324">
        <v>0.9</v>
      </c>
      <c r="I2468" s="324">
        <v>0.77</v>
      </c>
      <c r="J2468" s="326">
        <v>40</v>
      </c>
      <c r="K2468" s="326">
        <v>125</v>
      </c>
      <c r="L2468" s="326">
        <v>0</v>
      </c>
      <c r="M2468" s="324">
        <v>5.2</v>
      </c>
      <c r="N2468" s="324">
        <v>5.8</v>
      </c>
      <c r="O2468" s="324">
        <v>4.5</v>
      </c>
      <c r="P2468" s="324">
        <v>101</v>
      </c>
      <c r="Q2468" s="324" t="s">
        <v>293</v>
      </c>
      <c r="R2468" s="324">
        <v>1</v>
      </c>
      <c r="S2468" s="324">
        <v>0</v>
      </c>
      <c r="T2468" s="324">
        <v>1500</v>
      </c>
      <c r="U2468" s="324">
        <v>0.53259999999999996</v>
      </c>
      <c r="V2468" s="324">
        <v>0</v>
      </c>
      <c r="W2468" s="324">
        <v>4.1328000000000001E-7</v>
      </c>
      <c r="X2468" s="324">
        <v>65.543071161048687</v>
      </c>
      <c r="Y2468" s="324">
        <v>0.72</v>
      </c>
      <c r="Z2468" s="324">
        <v>2.1</v>
      </c>
      <c r="AA2468" s="324">
        <v>4.1328000000000001E-7</v>
      </c>
      <c r="AB2468" s="324">
        <v>65.543071161048687</v>
      </c>
      <c r="AC2468" s="324">
        <v>0.72</v>
      </c>
      <c r="AD2468" s="324">
        <v>2.1</v>
      </c>
      <c r="AE2468" s="324">
        <v>4.1328000000000001E-7</v>
      </c>
      <c r="AF2468" s="324">
        <v>65.543071161048687</v>
      </c>
      <c r="AG2468" s="324">
        <v>0.72</v>
      </c>
      <c r="AH2468" s="324">
        <v>2.1</v>
      </c>
      <c r="AI2468" s="324">
        <v>0</v>
      </c>
      <c r="AJ2468" s="324">
        <v>0</v>
      </c>
      <c r="AK2468" s="324">
        <v>0</v>
      </c>
      <c r="AL2468" s="324">
        <v>0</v>
      </c>
      <c r="AM2468" s="396">
        <v>0</v>
      </c>
      <c r="AN2468" s="324">
        <v>0</v>
      </c>
      <c r="AO2468" s="324">
        <v>1000000000</v>
      </c>
      <c r="AP2468" s="324">
        <v>0</v>
      </c>
      <c r="AQ2468" s="324">
        <v>0</v>
      </c>
      <c r="AR2468" s="324">
        <v>0</v>
      </c>
      <c r="AS2468" s="324">
        <v>744774156</v>
      </c>
      <c r="AT2468" s="324">
        <v>0</v>
      </c>
      <c r="AU2468" s="324">
        <v>0</v>
      </c>
      <c r="AV2468" s="324">
        <v>0</v>
      </c>
    </row>
    <row r="2469" spans="1:48">
      <c r="A2469" s="324" t="s">
        <v>2347</v>
      </c>
      <c r="B2469" s="324">
        <v>744774168</v>
      </c>
      <c r="C2469" s="324">
        <v>68</v>
      </c>
      <c r="D2469" s="324">
        <v>10</v>
      </c>
      <c r="E2469" s="395">
        <v>0.46011000000000002</v>
      </c>
      <c r="F2469" s="324">
        <v>0</v>
      </c>
      <c r="G2469" s="324">
        <v>0.86</v>
      </c>
      <c r="H2469" s="324">
        <v>0.9</v>
      </c>
      <c r="I2469" s="324">
        <v>0.64</v>
      </c>
      <c r="J2469" s="326">
        <v>40</v>
      </c>
      <c r="K2469" s="326">
        <v>125</v>
      </c>
      <c r="L2469" s="326">
        <v>0</v>
      </c>
      <c r="M2469" s="324">
        <v>5.2</v>
      </c>
      <c r="N2469" s="324">
        <v>5.8</v>
      </c>
      <c r="O2469" s="324">
        <v>4.5</v>
      </c>
      <c r="P2469" s="324">
        <v>101</v>
      </c>
      <c r="Q2469" s="324" t="s">
        <v>293</v>
      </c>
      <c r="R2469" s="324">
        <v>1</v>
      </c>
      <c r="S2469" s="324">
        <v>0</v>
      </c>
      <c r="T2469" s="324">
        <v>1500</v>
      </c>
      <c r="U2469" s="324">
        <v>0.53259999999999996</v>
      </c>
      <c r="V2469" s="324">
        <v>0</v>
      </c>
      <c r="W2469" s="324">
        <v>4.1328000000000001E-7</v>
      </c>
      <c r="X2469" s="324">
        <v>71.54882154882155</v>
      </c>
      <c r="Y2469" s="324">
        <v>0.72</v>
      </c>
      <c r="Z2469" s="324">
        <v>2.1</v>
      </c>
      <c r="AA2469" s="324">
        <v>4.1328000000000001E-7</v>
      </c>
      <c r="AB2469" s="324">
        <v>71.54882154882155</v>
      </c>
      <c r="AC2469" s="324">
        <v>0.72</v>
      </c>
      <c r="AD2469" s="324">
        <v>2.1</v>
      </c>
      <c r="AE2469" s="324">
        <v>4.1328000000000001E-7</v>
      </c>
      <c r="AF2469" s="324">
        <v>71.54882154882155</v>
      </c>
      <c r="AG2469" s="324">
        <v>0.72</v>
      </c>
      <c r="AH2469" s="324">
        <v>2.1</v>
      </c>
      <c r="AI2469" s="324">
        <v>0</v>
      </c>
      <c r="AJ2469" s="324">
        <v>0</v>
      </c>
      <c r="AK2469" s="324">
        <v>0</v>
      </c>
      <c r="AL2469" s="324">
        <v>0</v>
      </c>
      <c r="AM2469" s="396">
        <v>0</v>
      </c>
      <c r="AN2469" s="324">
        <v>0</v>
      </c>
      <c r="AO2469" s="324">
        <v>1000000000</v>
      </c>
      <c r="AP2469" s="324">
        <v>0</v>
      </c>
      <c r="AQ2469" s="324">
        <v>0</v>
      </c>
      <c r="AR2469" s="324">
        <v>0</v>
      </c>
      <c r="AS2469" s="324">
        <v>744774168</v>
      </c>
      <c r="AT2469" s="324">
        <v>0</v>
      </c>
      <c r="AU2469" s="324">
        <v>0</v>
      </c>
      <c r="AV2469" s="324">
        <v>0</v>
      </c>
    </row>
    <row r="2470" spans="1:48">
      <c r="A2470" s="324" t="s">
        <v>2347</v>
      </c>
      <c r="B2470" s="324">
        <v>744774182</v>
      </c>
      <c r="C2470" s="324">
        <v>82</v>
      </c>
      <c r="D2470" s="324">
        <v>10</v>
      </c>
      <c r="E2470" s="395">
        <v>0.59849999999999992</v>
      </c>
      <c r="F2470" s="324">
        <v>0</v>
      </c>
      <c r="G2470" s="324">
        <v>0.72</v>
      </c>
      <c r="H2470" s="324">
        <v>0.9</v>
      </c>
      <c r="I2470" s="324">
        <v>0.6</v>
      </c>
      <c r="J2470" s="326">
        <v>40</v>
      </c>
      <c r="K2470" s="326">
        <v>125</v>
      </c>
      <c r="L2470" s="326">
        <v>0</v>
      </c>
      <c r="M2470" s="324">
        <v>5.2</v>
      </c>
      <c r="N2470" s="324">
        <v>5.8</v>
      </c>
      <c r="O2470" s="324">
        <v>4.5</v>
      </c>
      <c r="P2470" s="324">
        <v>101</v>
      </c>
      <c r="Q2470" s="324" t="s">
        <v>293</v>
      </c>
      <c r="R2470" s="324">
        <v>1</v>
      </c>
      <c r="S2470" s="324">
        <v>0</v>
      </c>
      <c r="T2470" s="324">
        <v>1500</v>
      </c>
      <c r="U2470" s="324">
        <v>0.53259999999999996</v>
      </c>
      <c r="V2470" s="324">
        <v>0</v>
      </c>
      <c r="W2470" s="324">
        <v>4.1328000000000001E-7</v>
      </c>
      <c r="X2470" s="324">
        <v>79.828660436137071</v>
      </c>
      <c r="Y2470" s="324">
        <v>0.72</v>
      </c>
      <c r="Z2470" s="324">
        <v>2.1</v>
      </c>
      <c r="AA2470" s="324">
        <v>4.1328000000000001E-7</v>
      </c>
      <c r="AB2470" s="324">
        <v>79.828660436137071</v>
      </c>
      <c r="AC2470" s="324">
        <v>0.72</v>
      </c>
      <c r="AD2470" s="324">
        <v>2.1</v>
      </c>
      <c r="AE2470" s="324">
        <v>4.1328000000000001E-7</v>
      </c>
      <c r="AF2470" s="324">
        <v>79.828660436137071</v>
      </c>
      <c r="AG2470" s="324">
        <v>0.72</v>
      </c>
      <c r="AH2470" s="324">
        <v>2.1</v>
      </c>
      <c r="AI2470" s="324">
        <v>0</v>
      </c>
      <c r="AJ2470" s="324">
        <v>0</v>
      </c>
      <c r="AK2470" s="324">
        <v>0</v>
      </c>
      <c r="AL2470" s="324">
        <v>0</v>
      </c>
      <c r="AM2470" s="396">
        <v>0</v>
      </c>
      <c r="AN2470" s="324">
        <v>0</v>
      </c>
      <c r="AO2470" s="324">
        <v>1000000000</v>
      </c>
      <c r="AP2470" s="324">
        <v>0</v>
      </c>
      <c r="AQ2470" s="324">
        <v>0</v>
      </c>
      <c r="AR2470" s="324">
        <v>0</v>
      </c>
      <c r="AS2470" s="324">
        <v>744774182</v>
      </c>
      <c r="AT2470" s="324">
        <v>0</v>
      </c>
      <c r="AU2470" s="324">
        <v>0</v>
      </c>
      <c r="AV2470" s="324">
        <v>0</v>
      </c>
    </row>
    <row r="2471" spans="1:48">
      <c r="A2471" s="324" t="s">
        <v>2347</v>
      </c>
      <c r="B2471" s="324">
        <v>74477420</v>
      </c>
      <c r="C2471" s="324">
        <v>100</v>
      </c>
      <c r="D2471" s="324">
        <v>10</v>
      </c>
      <c r="E2471" s="395">
        <v>0.64770000000000005</v>
      </c>
      <c r="F2471" s="324">
        <v>0</v>
      </c>
      <c r="G2471" s="324">
        <v>0.68</v>
      </c>
      <c r="H2471" s="324">
        <v>0.9</v>
      </c>
      <c r="I2471" s="324">
        <v>0.56999999999999995</v>
      </c>
      <c r="J2471" s="326">
        <v>40</v>
      </c>
      <c r="K2471" s="326">
        <v>125</v>
      </c>
      <c r="L2471" s="326">
        <v>0</v>
      </c>
      <c r="M2471" s="324">
        <v>5.2</v>
      </c>
      <c r="N2471" s="324">
        <v>5.8</v>
      </c>
      <c r="O2471" s="324">
        <v>4.5</v>
      </c>
      <c r="P2471" s="324">
        <v>101</v>
      </c>
      <c r="Q2471" s="324" t="s">
        <v>293</v>
      </c>
      <c r="R2471" s="324">
        <v>1</v>
      </c>
      <c r="S2471" s="324">
        <v>0</v>
      </c>
      <c r="T2471" s="324">
        <v>1500</v>
      </c>
      <c r="U2471" s="324">
        <v>0.53259999999999996</v>
      </c>
      <c r="V2471" s="324">
        <v>0</v>
      </c>
      <c r="W2471" s="324">
        <v>4.1328000000000001E-7</v>
      </c>
      <c r="X2471" s="324">
        <v>87.53501400560225</v>
      </c>
      <c r="Y2471" s="324">
        <v>0.72</v>
      </c>
      <c r="Z2471" s="324">
        <v>2.1</v>
      </c>
      <c r="AA2471" s="324">
        <v>4.1328000000000001E-7</v>
      </c>
      <c r="AB2471" s="324">
        <v>87.53501400560225</v>
      </c>
      <c r="AC2471" s="324">
        <v>0.72</v>
      </c>
      <c r="AD2471" s="324">
        <v>2.1</v>
      </c>
      <c r="AE2471" s="324">
        <v>4.1328000000000001E-7</v>
      </c>
      <c r="AF2471" s="324">
        <v>87.53501400560225</v>
      </c>
      <c r="AG2471" s="324">
        <v>0.72</v>
      </c>
      <c r="AH2471" s="324">
        <v>2.1</v>
      </c>
      <c r="AI2471" s="324">
        <v>0</v>
      </c>
      <c r="AJ2471" s="324">
        <v>0</v>
      </c>
      <c r="AK2471" s="324">
        <v>0</v>
      </c>
      <c r="AL2471" s="324">
        <v>0</v>
      </c>
      <c r="AM2471" s="396">
        <v>0</v>
      </c>
      <c r="AN2471" s="324">
        <v>0</v>
      </c>
      <c r="AO2471" s="324">
        <v>1000000000</v>
      </c>
      <c r="AP2471" s="324">
        <v>0</v>
      </c>
      <c r="AQ2471" s="324">
        <v>0</v>
      </c>
      <c r="AR2471" s="324">
        <v>0</v>
      </c>
      <c r="AS2471" s="324">
        <v>74477420</v>
      </c>
      <c r="AT2471" s="324">
        <v>0</v>
      </c>
      <c r="AU2471" s="324">
        <v>0</v>
      </c>
      <c r="AV2471" s="324">
        <v>0</v>
      </c>
    </row>
    <row r="2472" spans="1:48">
      <c r="A2472" s="324" t="s">
        <v>2347</v>
      </c>
      <c r="B2472" s="324">
        <v>744774212</v>
      </c>
      <c r="C2472" s="324">
        <v>120</v>
      </c>
      <c r="D2472" s="324">
        <v>10</v>
      </c>
      <c r="E2472" s="395">
        <v>0.93059999999999998</v>
      </c>
      <c r="F2472" s="324">
        <v>0</v>
      </c>
      <c r="G2472" s="324">
        <v>0.63</v>
      </c>
      <c r="H2472" s="324">
        <v>0.9</v>
      </c>
      <c r="I2472" s="324">
        <v>0.49</v>
      </c>
      <c r="J2472" s="326">
        <v>40</v>
      </c>
      <c r="K2472" s="326">
        <v>125</v>
      </c>
      <c r="L2472" s="326">
        <v>0</v>
      </c>
      <c r="M2472" s="324">
        <v>5.2</v>
      </c>
      <c r="N2472" s="324">
        <v>5.8</v>
      </c>
      <c r="O2472" s="324">
        <v>4.5</v>
      </c>
      <c r="P2472" s="324">
        <v>101</v>
      </c>
      <c r="Q2472" s="324" t="s">
        <v>293</v>
      </c>
      <c r="R2472" s="324">
        <v>1</v>
      </c>
      <c r="S2472" s="324">
        <v>0</v>
      </c>
      <c r="T2472" s="324">
        <v>1500</v>
      </c>
      <c r="U2472" s="324">
        <v>0.53259999999999996</v>
      </c>
      <c r="V2472" s="324">
        <v>0</v>
      </c>
      <c r="W2472" s="324">
        <v>4.1328000000000001E-7</v>
      </c>
      <c r="X2472" s="324">
        <v>95.419847328244273</v>
      </c>
      <c r="Y2472" s="324">
        <v>0.72</v>
      </c>
      <c r="Z2472" s="324">
        <v>2.1</v>
      </c>
      <c r="AA2472" s="324">
        <v>4.1328000000000001E-7</v>
      </c>
      <c r="AB2472" s="324">
        <v>95.419847328244273</v>
      </c>
      <c r="AC2472" s="324">
        <v>0.72</v>
      </c>
      <c r="AD2472" s="324">
        <v>2.1</v>
      </c>
      <c r="AE2472" s="324">
        <v>4.1328000000000001E-7</v>
      </c>
      <c r="AF2472" s="324">
        <v>95.419847328244273</v>
      </c>
      <c r="AG2472" s="324">
        <v>0.72</v>
      </c>
      <c r="AH2472" s="324">
        <v>2.1</v>
      </c>
      <c r="AI2472" s="324">
        <v>0</v>
      </c>
      <c r="AJ2472" s="324">
        <v>0</v>
      </c>
      <c r="AK2472" s="324">
        <v>0</v>
      </c>
      <c r="AL2472" s="324">
        <v>0</v>
      </c>
      <c r="AM2472" s="396">
        <v>0</v>
      </c>
      <c r="AN2472" s="324">
        <v>0</v>
      </c>
      <c r="AO2472" s="324">
        <v>1000000000</v>
      </c>
      <c r="AP2472" s="324">
        <v>0</v>
      </c>
      <c r="AQ2472" s="324">
        <v>0</v>
      </c>
      <c r="AR2472" s="324">
        <v>0</v>
      </c>
      <c r="AS2472" s="324">
        <v>744774212</v>
      </c>
      <c r="AT2472" s="324">
        <v>0</v>
      </c>
      <c r="AU2472" s="324">
        <v>0</v>
      </c>
      <c r="AV2472" s="324">
        <v>0</v>
      </c>
    </row>
    <row r="2473" spans="1:48">
      <c r="A2473" s="324" t="s">
        <v>2347</v>
      </c>
      <c r="B2473" s="324">
        <v>744774215</v>
      </c>
      <c r="C2473" s="324">
        <v>150</v>
      </c>
      <c r="D2473" s="324">
        <v>10</v>
      </c>
      <c r="E2473" s="395">
        <v>1.1015999999999999</v>
      </c>
      <c r="F2473" s="324">
        <v>0</v>
      </c>
      <c r="G2473" s="324">
        <v>0.54</v>
      </c>
      <c r="H2473" s="324">
        <v>0.9</v>
      </c>
      <c r="I2473" s="324">
        <v>0.46</v>
      </c>
      <c r="J2473" s="326">
        <v>40</v>
      </c>
      <c r="K2473" s="326">
        <v>125</v>
      </c>
      <c r="L2473" s="326">
        <v>0</v>
      </c>
      <c r="M2473" s="324">
        <v>5.2</v>
      </c>
      <c r="N2473" s="324">
        <v>5.8</v>
      </c>
      <c r="O2473" s="324">
        <v>4.5</v>
      </c>
      <c r="P2473" s="324">
        <v>101</v>
      </c>
      <c r="Q2473" s="324" t="s">
        <v>293</v>
      </c>
      <c r="R2473" s="324">
        <v>1</v>
      </c>
      <c r="S2473" s="324">
        <v>0</v>
      </c>
      <c r="T2473" s="324">
        <v>1500</v>
      </c>
      <c r="U2473" s="324">
        <v>0.53259999999999996</v>
      </c>
      <c r="V2473" s="324">
        <v>0</v>
      </c>
      <c r="W2473" s="324">
        <v>4.1328000000000001E-7</v>
      </c>
      <c r="X2473" s="324">
        <v>106.29251700680273</v>
      </c>
      <c r="Y2473" s="324">
        <v>0.72</v>
      </c>
      <c r="Z2473" s="324">
        <v>2.1</v>
      </c>
      <c r="AA2473" s="324">
        <v>4.1328000000000001E-7</v>
      </c>
      <c r="AB2473" s="324">
        <v>106.29251700680273</v>
      </c>
      <c r="AC2473" s="324">
        <v>0.72</v>
      </c>
      <c r="AD2473" s="324">
        <v>2.1</v>
      </c>
      <c r="AE2473" s="324">
        <v>4.1328000000000001E-7</v>
      </c>
      <c r="AF2473" s="324">
        <v>106.29251700680273</v>
      </c>
      <c r="AG2473" s="324">
        <v>0.72</v>
      </c>
      <c r="AH2473" s="324">
        <v>2.1</v>
      </c>
      <c r="AI2473" s="324">
        <v>0</v>
      </c>
      <c r="AJ2473" s="324">
        <v>0</v>
      </c>
      <c r="AK2473" s="324">
        <v>0</v>
      </c>
      <c r="AL2473" s="324">
        <v>0</v>
      </c>
      <c r="AM2473" s="396">
        <v>0</v>
      </c>
      <c r="AN2473" s="324">
        <v>0</v>
      </c>
      <c r="AO2473" s="324">
        <v>1000000000</v>
      </c>
      <c r="AP2473" s="324">
        <v>0</v>
      </c>
      <c r="AQ2473" s="324">
        <v>0</v>
      </c>
      <c r="AR2473" s="324">
        <v>0</v>
      </c>
      <c r="AS2473" s="324">
        <v>744774215</v>
      </c>
      <c r="AT2473" s="324">
        <v>0</v>
      </c>
      <c r="AU2473" s="324">
        <v>0</v>
      </c>
      <c r="AV2473" s="324">
        <v>0</v>
      </c>
    </row>
    <row r="2474" spans="1:48">
      <c r="A2474" s="324" t="s">
        <v>2347</v>
      </c>
      <c r="B2474" s="324">
        <v>744774218</v>
      </c>
      <c r="C2474" s="324">
        <v>180</v>
      </c>
      <c r="D2474" s="324">
        <v>10</v>
      </c>
      <c r="E2474" s="395">
        <v>1.377</v>
      </c>
      <c r="F2474" s="324">
        <v>0</v>
      </c>
      <c r="G2474" s="324">
        <v>0.5</v>
      </c>
      <c r="H2474" s="324">
        <v>0.9</v>
      </c>
      <c r="I2474" s="324">
        <v>0.42</v>
      </c>
      <c r="J2474" s="326">
        <v>40</v>
      </c>
      <c r="K2474" s="326">
        <v>125</v>
      </c>
      <c r="L2474" s="326">
        <v>0</v>
      </c>
      <c r="M2474" s="324">
        <v>5.2</v>
      </c>
      <c r="N2474" s="324">
        <v>5.8</v>
      </c>
      <c r="O2474" s="324">
        <v>4.5</v>
      </c>
      <c r="P2474" s="324">
        <v>101</v>
      </c>
      <c r="Q2474" s="324" t="s">
        <v>293</v>
      </c>
      <c r="R2474" s="324">
        <v>1</v>
      </c>
      <c r="S2474" s="324">
        <v>0</v>
      </c>
      <c r="T2474" s="324">
        <v>1500</v>
      </c>
      <c r="U2474" s="324">
        <v>0.53259999999999996</v>
      </c>
      <c r="V2474" s="324">
        <v>0</v>
      </c>
      <c r="W2474" s="324">
        <v>4.1328000000000001E-7</v>
      </c>
      <c r="X2474" s="324">
        <v>113.63636363636364</v>
      </c>
      <c r="Y2474" s="324">
        <v>0.72</v>
      </c>
      <c r="Z2474" s="324">
        <v>2.1</v>
      </c>
      <c r="AA2474" s="324">
        <v>4.1328000000000001E-7</v>
      </c>
      <c r="AB2474" s="324">
        <v>113.63636363636364</v>
      </c>
      <c r="AC2474" s="324">
        <v>0.72</v>
      </c>
      <c r="AD2474" s="324">
        <v>2.1</v>
      </c>
      <c r="AE2474" s="324">
        <v>4.1328000000000001E-7</v>
      </c>
      <c r="AF2474" s="324">
        <v>113.63636363636364</v>
      </c>
      <c r="AG2474" s="324">
        <v>0.72</v>
      </c>
      <c r="AH2474" s="324">
        <v>2.1</v>
      </c>
      <c r="AI2474" s="324">
        <v>0</v>
      </c>
      <c r="AJ2474" s="324">
        <v>0</v>
      </c>
      <c r="AK2474" s="324">
        <v>0</v>
      </c>
      <c r="AL2474" s="324">
        <v>0</v>
      </c>
      <c r="AM2474" s="396">
        <v>0</v>
      </c>
      <c r="AN2474" s="324">
        <v>0</v>
      </c>
      <c r="AO2474" s="324">
        <v>1000000000</v>
      </c>
      <c r="AP2474" s="324">
        <v>0</v>
      </c>
      <c r="AQ2474" s="324">
        <v>0</v>
      </c>
      <c r="AR2474" s="324">
        <v>0</v>
      </c>
      <c r="AS2474" s="324">
        <v>744774218</v>
      </c>
      <c r="AT2474" s="324">
        <v>0</v>
      </c>
      <c r="AU2474" s="324">
        <v>0</v>
      </c>
      <c r="AV2474" s="324">
        <v>0</v>
      </c>
    </row>
    <row r="2475" spans="1:48">
      <c r="A2475" s="324" t="s">
        <v>2347</v>
      </c>
      <c r="B2475" s="324">
        <v>744774222</v>
      </c>
      <c r="C2475" s="324">
        <v>220</v>
      </c>
      <c r="D2475" s="324">
        <v>10</v>
      </c>
      <c r="E2475" s="395">
        <v>1.5687</v>
      </c>
      <c r="F2475" s="324">
        <v>0</v>
      </c>
      <c r="G2475" s="324">
        <v>0.47</v>
      </c>
      <c r="H2475" s="324">
        <v>0.9</v>
      </c>
      <c r="I2475" s="324">
        <v>0.42</v>
      </c>
      <c r="J2475" s="326">
        <v>40</v>
      </c>
      <c r="K2475" s="326">
        <v>125</v>
      </c>
      <c r="L2475" s="326">
        <v>0</v>
      </c>
      <c r="M2475" s="324">
        <v>5.2</v>
      </c>
      <c r="N2475" s="324">
        <v>5.8</v>
      </c>
      <c r="O2475" s="324">
        <v>4.5</v>
      </c>
      <c r="P2475" s="324">
        <v>101</v>
      </c>
      <c r="Q2475" s="324" t="s">
        <v>293</v>
      </c>
      <c r="R2475" s="324">
        <v>1</v>
      </c>
      <c r="S2475" s="324">
        <v>0</v>
      </c>
      <c r="T2475" s="324">
        <v>1500</v>
      </c>
      <c r="U2475" s="324">
        <v>0.53259999999999996</v>
      </c>
      <c r="V2475" s="324">
        <v>0</v>
      </c>
      <c r="W2475" s="324">
        <v>4.1328000000000001E-7</v>
      </c>
      <c r="X2475" s="324">
        <v>125.22768670309652</v>
      </c>
      <c r="Y2475" s="324">
        <v>0.72</v>
      </c>
      <c r="Z2475" s="324">
        <v>2.1</v>
      </c>
      <c r="AA2475" s="324">
        <v>4.1328000000000001E-7</v>
      </c>
      <c r="AB2475" s="324">
        <v>125.22768670309652</v>
      </c>
      <c r="AC2475" s="324">
        <v>0.72</v>
      </c>
      <c r="AD2475" s="324">
        <v>2.1</v>
      </c>
      <c r="AE2475" s="324">
        <v>4.1328000000000001E-7</v>
      </c>
      <c r="AF2475" s="324">
        <v>125.22768670309652</v>
      </c>
      <c r="AG2475" s="324">
        <v>0.72</v>
      </c>
      <c r="AH2475" s="324">
        <v>2.1</v>
      </c>
      <c r="AI2475" s="324">
        <v>0</v>
      </c>
      <c r="AJ2475" s="324">
        <v>0</v>
      </c>
      <c r="AK2475" s="324">
        <v>0</v>
      </c>
      <c r="AL2475" s="324">
        <v>0</v>
      </c>
      <c r="AM2475" s="396">
        <v>0</v>
      </c>
      <c r="AN2475" s="324">
        <v>0</v>
      </c>
      <c r="AO2475" s="324">
        <v>1000000000</v>
      </c>
      <c r="AP2475" s="324">
        <v>0</v>
      </c>
      <c r="AQ2475" s="324">
        <v>0</v>
      </c>
      <c r="AR2475" s="324">
        <v>0</v>
      </c>
      <c r="AS2475" s="324">
        <v>744774222</v>
      </c>
      <c r="AT2475" s="324">
        <v>0</v>
      </c>
      <c r="AU2475" s="324">
        <v>0</v>
      </c>
      <c r="AV2475" s="324">
        <v>0</v>
      </c>
    </row>
    <row r="2476" spans="1:48">
      <c r="A2476" s="324" t="s">
        <v>2347</v>
      </c>
      <c r="B2476" s="324">
        <v>74477510</v>
      </c>
      <c r="C2476" s="324">
        <v>10</v>
      </c>
      <c r="D2476" s="324">
        <v>10</v>
      </c>
      <c r="E2476" s="395">
        <v>7.0000000000000007E-2</v>
      </c>
      <c r="F2476" s="324">
        <v>0</v>
      </c>
      <c r="G2476" s="324">
        <v>2.95</v>
      </c>
      <c r="H2476" s="324">
        <v>0.9</v>
      </c>
      <c r="I2476" s="324">
        <v>2.2999999999999998</v>
      </c>
      <c r="J2476" s="326">
        <v>40</v>
      </c>
      <c r="K2476" s="326">
        <v>125</v>
      </c>
      <c r="L2476" s="326">
        <v>0</v>
      </c>
      <c r="M2476" s="324">
        <v>7</v>
      </c>
      <c r="N2476" s="324">
        <v>7.8</v>
      </c>
      <c r="O2476" s="324">
        <v>5</v>
      </c>
      <c r="P2476" s="324">
        <v>101</v>
      </c>
      <c r="Q2476" s="324" t="s">
        <v>293</v>
      </c>
      <c r="R2476" s="324">
        <v>1</v>
      </c>
      <c r="S2476" s="324">
        <v>0</v>
      </c>
      <c r="T2476" s="324">
        <v>500</v>
      </c>
      <c r="U2476" s="324">
        <v>0.61780000000000002</v>
      </c>
      <c r="V2476" s="324">
        <v>0</v>
      </c>
      <c r="W2476" s="324">
        <v>3.6209999999999994E-7</v>
      </c>
      <c r="X2476" s="324">
        <v>45.433893684688783</v>
      </c>
      <c r="Y2476" s="324">
        <v>0.72</v>
      </c>
      <c r="Z2476" s="324">
        <v>2.1</v>
      </c>
      <c r="AA2476" s="324">
        <v>3.6209999999999994E-7</v>
      </c>
      <c r="AB2476" s="324">
        <v>45.433893684688783</v>
      </c>
      <c r="AC2476" s="324">
        <v>0.72</v>
      </c>
      <c r="AD2476" s="324">
        <v>2.1</v>
      </c>
      <c r="AE2476" s="324">
        <v>3.6209999999999994E-7</v>
      </c>
      <c r="AF2476" s="324">
        <v>45.433893684688783</v>
      </c>
      <c r="AG2476" s="324">
        <v>0.72</v>
      </c>
      <c r="AH2476" s="324">
        <v>2.1</v>
      </c>
      <c r="AI2476" s="324">
        <v>0</v>
      </c>
      <c r="AJ2476" s="324">
        <v>0</v>
      </c>
      <c r="AK2476" s="324">
        <v>0</v>
      </c>
      <c r="AL2476" s="324">
        <v>0</v>
      </c>
      <c r="AM2476" s="396">
        <v>0</v>
      </c>
      <c r="AN2476" s="324">
        <v>0</v>
      </c>
      <c r="AO2476" s="324">
        <v>1000000000</v>
      </c>
      <c r="AP2476" s="324">
        <v>0</v>
      </c>
      <c r="AQ2476" s="324">
        <v>0</v>
      </c>
      <c r="AR2476" s="324">
        <v>0</v>
      </c>
      <c r="AS2476" s="324">
        <v>74477510</v>
      </c>
      <c r="AT2476" s="324">
        <v>0</v>
      </c>
      <c r="AU2476" s="324">
        <v>0</v>
      </c>
      <c r="AV2476" s="324">
        <v>0</v>
      </c>
    </row>
    <row r="2477" spans="1:48">
      <c r="A2477" s="324" t="s">
        <v>2347</v>
      </c>
      <c r="B2477" s="324">
        <v>744775112</v>
      </c>
      <c r="C2477" s="324">
        <v>12</v>
      </c>
      <c r="D2477" s="324">
        <v>10</v>
      </c>
      <c r="E2477" s="395">
        <v>8.0063999999999996E-2</v>
      </c>
      <c r="F2477" s="324">
        <v>0</v>
      </c>
      <c r="G2477" s="324">
        <v>2.2000000000000002</v>
      </c>
      <c r="H2477" s="324">
        <v>0.9</v>
      </c>
      <c r="I2477" s="324">
        <v>2.1800000000000002</v>
      </c>
      <c r="J2477" s="326">
        <v>40</v>
      </c>
      <c r="K2477" s="326">
        <v>125</v>
      </c>
      <c r="L2477" s="326">
        <v>0</v>
      </c>
      <c r="M2477" s="324">
        <v>7</v>
      </c>
      <c r="N2477" s="324">
        <v>7.8</v>
      </c>
      <c r="O2477" s="324">
        <v>5</v>
      </c>
      <c r="P2477" s="324">
        <v>101</v>
      </c>
      <c r="Q2477" s="324" t="s">
        <v>293</v>
      </c>
      <c r="R2477" s="324">
        <v>1</v>
      </c>
      <c r="S2477" s="324">
        <v>0</v>
      </c>
      <c r="T2477" s="324">
        <v>500</v>
      </c>
      <c r="U2477" s="324">
        <v>0.61780000000000002</v>
      </c>
      <c r="V2477" s="324">
        <v>0</v>
      </c>
      <c r="W2477" s="324">
        <v>3.6209999999999994E-7</v>
      </c>
      <c r="X2477" s="324">
        <v>45.679482299200615</v>
      </c>
      <c r="Y2477" s="324">
        <v>0.72</v>
      </c>
      <c r="Z2477" s="324">
        <v>2.1</v>
      </c>
      <c r="AA2477" s="324">
        <v>3.6209999999999994E-7</v>
      </c>
      <c r="AB2477" s="324">
        <v>45.679482299200615</v>
      </c>
      <c r="AC2477" s="324">
        <v>0.72</v>
      </c>
      <c r="AD2477" s="324">
        <v>2.1</v>
      </c>
      <c r="AE2477" s="324">
        <v>3.6209999999999994E-7</v>
      </c>
      <c r="AF2477" s="324">
        <v>45.679482299200615</v>
      </c>
      <c r="AG2477" s="324">
        <v>0.72</v>
      </c>
      <c r="AH2477" s="324">
        <v>2.1</v>
      </c>
      <c r="AI2477" s="324">
        <v>0</v>
      </c>
      <c r="AJ2477" s="324">
        <v>0</v>
      </c>
      <c r="AK2477" s="324">
        <v>0</v>
      </c>
      <c r="AL2477" s="324">
        <v>0</v>
      </c>
      <c r="AM2477" s="396">
        <v>0</v>
      </c>
      <c r="AN2477" s="324">
        <v>0</v>
      </c>
      <c r="AO2477" s="324">
        <v>1000000000</v>
      </c>
      <c r="AP2477" s="324">
        <v>0</v>
      </c>
      <c r="AQ2477" s="324">
        <v>0</v>
      </c>
      <c r="AR2477" s="324">
        <v>0</v>
      </c>
      <c r="AS2477" s="324">
        <v>744775112</v>
      </c>
      <c r="AT2477" s="324">
        <v>0</v>
      </c>
      <c r="AU2477" s="324">
        <v>0</v>
      </c>
      <c r="AV2477" s="324">
        <v>0</v>
      </c>
    </row>
    <row r="2478" spans="1:48">
      <c r="A2478" s="324" t="s">
        <v>2347</v>
      </c>
      <c r="B2478" s="324">
        <v>744775115</v>
      </c>
      <c r="C2478" s="324">
        <v>15</v>
      </c>
      <c r="D2478" s="324">
        <v>10</v>
      </c>
      <c r="E2478" s="395">
        <v>8.9994999999999992E-2</v>
      </c>
      <c r="F2478" s="324">
        <v>0</v>
      </c>
      <c r="G2478" s="324">
        <v>2.23</v>
      </c>
      <c r="H2478" s="324">
        <v>0.9</v>
      </c>
      <c r="I2478" s="324">
        <v>1.93</v>
      </c>
      <c r="J2478" s="326">
        <v>40</v>
      </c>
      <c r="K2478" s="326">
        <v>125</v>
      </c>
      <c r="L2478" s="326">
        <v>0</v>
      </c>
      <c r="M2478" s="324">
        <v>7</v>
      </c>
      <c r="N2478" s="324">
        <v>7.8</v>
      </c>
      <c r="O2478" s="324">
        <v>5</v>
      </c>
      <c r="P2478" s="324">
        <v>101</v>
      </c>
      <c r="Q2478" s="324" t="s">
        <v>293</v>
      </c>
      <c r="R2478" s="324">
        <v>1</v>
      </c>
      <c r="S2478" s="324">
        <v>0</v>
      </c>
      <c r="T2478" s="324">
        <v>500</v>
      </c>
      <c r="U2478" s="324">
        <v>0.61780000000000002</v>
      </c>
      <c r="V2478" s="324">
        <v>0</v>
      </c>
      <c r="W2478" s="324">
        <v>3.6209999999999994E-7</v>
      </c>
      <c r="X2478" s="324">
        <v>51.528684300927523</v>
      </c>
      <c r="Y2478" s="324">
        <v>0.72</v>
      </c>
      <c r="Z2478" s="324">
        <v>2.1</v>
      </c>
      <c r="AA2478" s="324">
        <v>3.6209999999999994E-7</v>
      </c>
      <c r="AB2478" s="324">
        <v>51.528684300927523</v>
      </c>
      <c r="AC2478" s="324">
        <v>0.72</v>
      </c>
      <c r="AD2478" s="324">
        <v>2.1</v>
      </c>
      <c r="AE2478" s="324">
        <v>3.6209999999999994E-7</v>
      </c>
      <c r="AF2478" s="324">
        <v>51.528684300927523</v>
      </c>
      <c r="AG2478" s="324">
        <v>0.72</v>
      </c>
      <c r="AH2478" s="324">
        <v>2.1</v>
      </c>
      <c r="AI2478" s="324">
        <v>0</v>
      </c>
      <c r="AJ2478" s="324">
        <v>0</v>
      </c>
      <c r="AK2478" s="324">
        <v>0</v>
      </c>
      <c r="AL2478" s="324">
        <v>0</v>
      </c>
      <c r="AM2478" s="396">
        <v>0</v>
      </c>
      <c r="AN2478" s="324">
        <v>0</v>
      </c>
      <c r="AO2478" s="324">
        <v>1000000000</v>
      </c>
      <c r="AP2478" s="324">
        <v>0</v>
      </c>
      <c r="AQ2478" s="324">
        <v>0</v>
      </c>
      <c r="AR2478" s="324">
        <v>0</v>
      </c>
      <c r="AS2478" s="324">
        <v>744775115</v>
      </c>
      <c r="AT2478" s="324">
        <v>0</v>
      </c>
      <c r="AU2478" s="324">
        <v>0</v>
      </c>
      <c r="AV2478" s="324">
        <v>0</v>
      </c>
    </row>
    <row r="2479" spans="1:48">
      <c r="A2479" s="324" t="s">
        <v>2347</v>
      </c>
      <c r="B2479" s="324">
        <v>744775118</v>
      </c>
      <c r="C2479" s="324">
        <v>18</v>
      </c>
      <c r="D2479" s="324">
        <v>10</v>
      </c>
      <c r="E2479" s="395">
        <v>9.9940000000000001E-2</v>
      </c>
      <c r="F2479" s="324">
        <v>0</v>
      </c>
      <c r="G2479" s="324">
        <v>2.14</v>
      </c>
      <c r="H2479" s="324">
        <v>0.9</v>
      </c>
      <c r="I2479" s="324">
        <v>1.89</v>
      </c>
      <c r="J2479" s="326">
        <v>40</v>
      </c>
      <c r="K2479" s="326">
        <v>125</v>
      </c>
      <c r="L2479" s="326">
        <v>0</v>
      </c>
      <c r="M2479" s="324">
        <v>7</v>
      </c>
      <c r="N2479" s="324">
        <v>7.8</v>
      </c>
      <c r="O2479" s="324">
        <v>5</v>
      </c>
      <c r="P2479" s="324">
        <v>101</v>
      </c>
      <c r="Q2479" s="324" t="s">
        <v>293</v>
      </c>
      <c r="R2479" s="324">
        <v>1</v>
      </c>
      <c r="S2479" s="324">
        <v>0</v>
      </c>
      <c r="T2479" s="324">
        <v>500</v>
      </c>
      <c r="U2479" s="324">
        <v>0.61780000000000002</v>
      </c>
      <c r="V2479" s="324">
        <v>0</v>
      </c>
      <c r="W2479" s="324">
        <v>3.6209999999999994E-7</v>
      </c>
      <c r="X2479" s="324">
        <v>56.338028169014088</v>
      </c>
      <c r="Y2479" s="324">
        <v>0.72</v>
      </c>
      <c r="Z2479" s="324">
        <v>2.1</v>
      </c>
      <c r="AA2479" s="324">
        <v>3.6209999999999994E-7</v>
      </c>
      <c r="AB2479" s="324">
        <v>56.338028169014088</v>
      </c>
      <c r="AC2479" s="324">
        <v>0.72</v>
      </c>
      <c r="AD2479" s="324">
        <v>2.1</v>
      </c>
      <c r="AE2479" s="324">
        <v>3.6209999999999994E-7</v>
      </c>
      <c r="AF2479" s="324">
        <v>56.338028169014088</v>
      </c>
      <c r="AG2479" s="324">
        <v>0.72</v>
      </c>
      <c r="AH2479" s="324">
        <v>2.1</v>
      </c>
      <c r="AI2479" s="324">
        <v>0</v>
      </c>
      <c r="AJ2479" s="324">
        <v>0</v>
      </c>
      <c r="AK2479" s="324">
        <v>0</v>
      </c>
      <c r="AL2479" s="324">
        <v>0</v>
      </c>
      <c r="AM2479" s="396">
        <v>0</v>
      </c>
      <c r="AN2479" s="324">
        <v>0</v>
      </c>
      <c r="AO2479" s="324">
        <v>1000000000</v>
      </c>
      <c r="AP2479" s="324">
        <v>0</v>
      </c>
      <c r="AQ2479" s="324">
        <v>0</v>
      </c>
      <c r="AR2479" s="324">
        <v>0</v>
      </c>
      <c r="AS2479" s="324">
        <v>744775118</v>
      </c>
      <c r="AT2479" s="324">
        <v>0</v>
      </c>
      <c r="AU2479" s="324">
        <v>0</v>
      </c>
      <c r="AV2479" s="324">
        <v>0</v>
      </c>
    </row>
    <row r="2480" spans="1:48">
      <c r="A2480" s="324" t="s">
        <v>2347</v>
      </c>
      <c r="B2480" s="324">
        <v>744775122</v>
      </c>
      <c r="C2480" s="324">
        <v>22</v>
      </c>
      <c r="D2480" s="324">
        <v>10</v>
      </c>
      <c r="E2480" s="395">
        <v>0.10987200000000001</v>
      </c>
      <c r="F2480" s="324">
        <v>0</v>
      </c>
      <c r="G2480" s="324">
        <v>1.81</v>
      </c>
      <c r="H2480" s="324">
        <v>0.9</v>
      </c>
      <c r="I2480" s="324">
        <v>1.76</v>
      </c>
      <c r="J2480" s="326">
        <v>40</v>
      </c>
      <c r="K2480" s="326">
        <v>125</v>
      </c>
      <c r="L2480" s="326">
        <v>0</v>
      </c>
      <c r="M2480" s="324">
        <v>7</v>
      </c>
      <c r="N2480" s="324">
        <v>7.8</v>
      </c>
      <c r="O2480" s="324">
        <v>5</v>
      </c>
      <c r="P2480" s="324">
        <v>101</v>
      </c>
      <c r="Q2480" s="324" t="s">
        <v>293</v>
      </c>
      <c r="R2480" s="324">
        <v>1</v>
      </c>
      <c r="S2480" s="324">
        <v>0</v>
      </c>
      <c r="T2480" s="324">
        <v>500</v>
      </c>
      <c r="U2480" s="324">
        <v>0.61780000000000002</v>
      </c>
      <c r="V2480" s="324">
        <v>0</v>
      </c>
      <c r="W2480" s="324">
        <v>3.6209999999999994E-7</v>
      </c>
      <c r="X2480" s="324">
        <v>65.927479772250535</v>
      </c>
      <c r="Y2480" s="324">
        <v>0.72</v>
      </c>
      <c r="Z2480" s="324">
        <v>2.1</v>
      </c>
      <c r="AA2480" s="324">
        <v>3.6209999999999994E-7</v>
      </c>
      <c r="AB2480" s="324">
        <v>65.927479772250535</v>
      </c>
      <c r="AC2480" s="324">
        <v>0.72</v>
      </c>
      <c r="AD2480" s="324">
        <v>2.1</v>
      </c>
      <c r="AE2480" s="324">
        <v>3.6209999999999994E-7</v>
      </c>
      <c r="AF2480" s="324">
        <v>65.927479772250535</v>
      </c>
      <c r="AG2480" s="324">
        <v>0.72</v>
      </c>
      <c r="AH2480" s="324">
        <v>2.1</v>
      </c>
      <c r="AI2480" s="324">
        <v>0</v>
      </c>
      <c r="AJ2480" s="324">
        <v>0</v>
      </c>
      <c r="AK2480" s="324">
        <v>0</v>
      </c>
      <c r="AL2480" s="324">
        <v>0</v>
      </c>
      <c r="AM2480" s="396">
        <v>0</v>
      </c>
      <c r="AN2480" s="324">
        <v>0</v>
      </c>
      <c r="AO2480" s="324">
        <v>1000000000</v>
      </c>
      <c r="AP2480" s="324">
        <v>0</v>
      </c>
      <c r="AQ2480" s="324">
        <v>0</v>
      </c>
      <c r="AR2480" s="324">
        <v>0</v>
      </c>
      <c r="AS2480" s="324">
        <v>744775122</v>
      </c>
      <c r="AT2480" s="324">
        <v>0</v>
      </c>
      <c r="AU2480" s="324">
        <v>0</v>
      </c>
      <c r="AV2480" s="324">
        <v>0</v>
      </c>
    </row>
    <row r="2481" spans="1:48">
      <c r="A2481" s="324" t="s">
        <v>2347</v>
      </c>
      <c r="B2481" s="324">
        <v>744775127</v>
      </c>
      <c r="C2481" s="324">
        <v>27</v>
      </c>
      <c r="D2481" s="324">
        <v>10</v>
      </c>
      <c r="E2481" s="395">
        <v>0.120294</v>
      </c>
      <c r="F2481" s="324">
        <v>0</v>
      </c>
      <c r="G2481" s="324">
        <v>1.62</v>
      </c>
      <c r="H2481" s="324">
        <v>0.9</v>
      </c>
      <c r="I2481" s="324">
        <v>1.48</v>
      </c>
      <c r="J2481" s="326">
        <v>40</v>
      </c>
      <c r="K2481" s="326">
        <v>125</v>
      </c>
      <c r="L2481" s="326">
        <v>0</v>
      </c>
      <c r="M2481" s="324">
        <v>7</v>
      </c>
      <c r="N2481" s="324">
        <v>7.8</v>
      </c>
      <c r="O2481" s="324">
        <v>5</v>
      </c>
      <c r="P2481" s="324">
        <v>101</v>
      </c>
      <c r="Q2481" s="324" t="s">
        <v>293</v>
      </c>
      <c r="R2481" s="324">
        <v>1</v>
      </c>
      <c r="S2481" s="324">
        <v>0</v>
      </c>
      <c r="T2481" s="324">
        <v>500</v>
      </c>
      <c r="U2481" s="324">
        <v>0.61780000000000002</v>
      </c>
      <c r="V2481" s="324">
        <v>0</v>
      </c>
      <c r="W2481" s="324">
        <v>3.6209999999999994E-7</v>
      </c>
      <c r="X2481" s="324">
        <v>66.716085989621945</v>
      </c>
      <c r="Y2481" s="324">
        <v>0.72</v>
      </c>
      <c r="Z2481" s="324">
        <v>2.1</v>
      </c>
      <c r="AA2481" s="324">
        <v>3.6209999999999994E-7</v>
      </c>
      <c r="AB2481" s="324">
        <v>66.716085989621945</v>
      </c>
      <c r="AC2481" s="324">
        <v>0.72</v>
      </c>
      <c r="AD2481" s="324">
        <v>2.1</v>
      </c>
      <c r="AE2481" s="324">
        <v>3.6209999999999994E-7</v>
      </c>
      <c r="AF2481" s="324">
        <v>66.716085989621945</v>
      </c>
      <c r="AG2481" s="324">
        <v>0.72</v>
      </c>
      <c r="AH2481" s="324">
        <v>2.1</v>
      </c>
      <c r="AI2481" s="324">
        <v>0</v>
      </c>
      <c r="AJ2481" s="324">
        <v>0</v>
      </c>
      <c r="AK2481" s="324">
        <v>0</v>
      </c>
      <c r="AL2481" s="324">
        <v>0</v>
      </c>
      <c r="AM2481" s="396">
        <v>0</v>
      </c>
      <c r="AN2481" s="324">
        <v>0</v>
      </c>
      <c r="AO2481" s="324">
        <v>1000000000</v>
      </c>
      <c r="AP2481" s="324">
        <v>0</v>
      </c>
      <c r="AQ2481" s="324">
        <v>0</v>
      </c>
      <c r="AR2481" s="324">
        <v>0</v>
      </c>
      <c r="AS2481" s="324">
        <v>744775127</v>
      </c>
      <c r="AT2481" s="324">
        <v>0</v>
      </c>
      <c r="AU2481" s="324">
        <v>0</v>
      </c>
      <c r="AV2481" s="324">
        <v>0</v>
      </c>
    </row>
    <row r="2482" spans="1:48">
      <c r="A2482" s="324" t="s">
        <v>2347</v>
      </c>
      <c r="B2482" s="324">
        <v>744775133</v>
      </c>
      <c r="C2482" s="324">
        <v>33</v>
      </c>
      <c r="D2482" s="324">
        <v>10</v>
      </c>
      <c r="E2482" s="395">
        <v>0.129944</v>
      </c>
      <c r="F2482" s="324">
        <v>0</v>
      </c>
      <c r="G2482" s="324">
        <v>1.47</v>
      </c>
      <c r="H2482" s="324">
        <v>0.9</v>
      </c>
      <c r="I2482" s="324">
        <v>1.35</v>
      </c>
      <c r="J2482" s="326">
        <v>40</v>
      </c>
      <c r="K2482" s="326">
        <v>125</v>
      </c>
      <c r="L2482" s="326">
        <v>0</v>
      </c>
      <c r="M2482" s="324">
        <v>7</v>
      </c>
      <c r="N2482" s="324">
        <v>7.8</v>
      </c>
      <c r="O2482" s="324">
        <v>5</v>
      </c>
      <c r="P2482" s="324">
        <v>101</v>
      </c>
      <c r="Q2482" s="324" t="s">
        <v>293</v>
      </c>
      <c r="R2482" s="324">
        <v>1</v>
      </c>
      <c r="S2482" s="324">
        <v>0</v>
      </c>
      <c r="T2482" s="324">
        <v>500</v>
      </c>
      <c r="U2482" s="324">
        <v>0.61780000000000002</v>
      </c>
      <c r="V2482" s="324">
        <v>0</v>
      </c>
      <c r="W2482" s="324">
        <v>3.6209999999999994E-7</v>
      </c>
      <c r="X2482" s="324">
        <v>76.194874163010866</v>
      </c>
      <c r="Y2482" s="324">
        <v>0.72</v>
      </c>
      <c r="Z2482" s="324">
        <v>2.1</v>
      </c>
      <c r="AA2482" s="324">
        <v>3.6209999999999994E-7</v>
      </c>
      <c r="AB2482" s="324">
        <v>76.194874163010866</v>
      </c>
      <c r="AC2482" s="324">
        <v>0.72</v>
      </c>
      <c r="AD2482" s="324">
        <v>2.1</v>
      </c>
      <c r="AE2482" s="324">
        <v>3.6209999999999994E-7</v>
      </c>
      <c r="AF2482" s="324">
        <v>76.194874163010866</v>
      </c>
      <c r="AG2482" s="324">
        <v>0.72</v>
      </c>
      <c r="AH2482" s="324">
        <v>2.1</v>
      </c>
      <c r="AI2482" s="324">
        <v>0</v>
      </c>
      <c r="AJ2482" s="324">
        <v>0</v>
      </c>
      <c r="AK2482" s="324">
        <v>0</v>
      </c>
      <c r="AL2482" s="324">
        <v>0</v>
      </c>
      <c r="AM2482" s="396">
        <v>0</v>
      </c>
      <c r="AN2482" s="324">
        <v>0</v>
      </c>
      <c r="AO2482" s="324">
        <v>1000000000</v>
      </c>
      <c r="AP2482" s="324">
        <v>0</v>
      </c>
      <c r="AQ2482" s="324">
        <v>0</v>
      </c>
      <c r="AR2482" s="324">
        <v>0</v>
      </c>
      <c r="AS2482" s="324">
        <v>744775133</v>
      </c>
      <c r="AT2482" s="324">
        <v>0</v>
      </c>
      <c r="AU2482" s="324">
        <v>0</v>
      </c>
      <c r="AV2482" s="324">
        <v>0</v>
      </c>
    </row>
    <row r="2483" spans="1:48">
      <c r="A2483" s="324" t="s">
        <v>2347</v>
      </c>
      <c r="B2483" s="324">
        <v>744775139</v>
      </c>
      <c r="C2483" s="324">
        <v>39</v>
      </c>
      <c r="D2483" s="324">
        <v>10</v>
      </c>
      <c r="E2483" s="395">
        <v>0.16008</v>
      </c>
      <c r="F2483" s="324">
        <v>0</v>
      </c>
      <c r="G2483" s="324">
        <v>1.33</v>
      </c>
      <c r="H2483" s="324">
        <v>0.9</v>
      </c>
      <c r="I2483" s="324">
        <v>1.25</v>
      </c>
      <c r="J2483" s="326">
        <v>40</v>
      </c>
      <c r="K2483" s="326">
        <v>125</v>
      </c>
      <c r="L2483" s="326">
        <v>0</v>
      </c>
      <c r="M2483" s="324">
        <v>7</v>
      </c>
      <c r="N2483" s="324">
        <v>7.8</v>
      </c>
      <c r="O2483" s="324">
        <v>5</v>
      </c>
      <c r="P2483" s="324">
        <v>101</v>
      </c>
      <c r="Q2483" s="324" t="s">
        <v>293</v>
      </c>
      <c r="R2483" s="324">
        <v>1</v>
      </c>
      <c r="S2483" s="324">
        <v>0</v>
      </c>
      <c r="T2483" s="324">
        <v>500</v>
      </c>
      <c r="U2483" s="324">
        <v>0.61780000000000002</v>
      </c>
      <c r="V2483" s="324">
        <v>0</v>
      </c>
      <c r="W2483" s="324">
        <v>3.6209999999999994E-7</v>
      </c>
      <c r="X2483" s="324">
        <v>84.507042253521135</v>
      </c>
      <c r="Y2483" s="324">
        <v>0.72</v>
      </c>
      <c r="Z2483" s="324">
        <v>2.1</v>
      </c>
      <c r="AA2483" s="324">
        <v>3.6209999999999994E-7</v>
      </c>
      <c r="AB2483" s="324">
        <v>84.507042253521135</v>
      </c>
      <c r="AC2483" s="324">
        <v>0.72</v>
      </c>
      <c r="AD2483" s="324">
        <v>2.1</v>
      </c>
      <c r="AE2483" s="324">
        <v>3.6209999999999994E-7</v>
      </c>
      <c r="AF2483" s="324">
        <v>84.507042253521135</v>
      </c>
      <c r="AG2483" s="324">
        <v>0.72</v>
      </c>
      <c r="AH2483" s="324">
        <v>2.1</v>
      </c>
      <c r="AI2483" s="324">
        <v>0</v>
      </c>
      <c r="AJ2483" s="324">
        <v>0</v>
      </c>
      <c r="AK2483" s="324">
        <v>0</v>
      </c>
      <c r="AL2483" s="324">
        <v>0</v>
      </c>
      <c r="AM2483" s="396">
        <v>0</v>
      </c>
      <c r="AN2483" s="324">
        <v>0</v>
      </c>
      <c r="AO2483" s="324">
        <v>1000000000</v>
      </c>
      <c r="AP2483" s="324">
        <v>0</v>
      </c>
      <c r="AQ2483" s="324">
        <v>0</v>
      </c>
      <c r="AR2483" s="324">
        <v>0</v>
      </c>
      <c r="AS2483" s="324">
        <v>744775139</v>
      </c>
      <c r="AT2483" s="324">
        <v>0</v>
      </c>
      <c r="AU2483" s="324">
        <v>0</v>
      </c>
      <c r="AV2483" s="324">
        <v>0</v>
      </c>
    </row>
    <row r="2484" spans="1:48">
      <c r="A2484" s="324" t="s">
        <v>2347</v>
      </c>
      <c r="B2484" s="324">
        <v>744775147</v>
      </c>
      <c r="C2484" s="324">
        <v>47</v>
      </c>
      <c r="D2484" s="324">
        <v>10</v>
      </c>
      <c r="E2484" s="395">
        <v>0.17996200000000001</v>
      </c>
      <c r="F2484" s="324">
        <v>0</v>
      </c>
      <c r="G2484" s="324">
        <v>1.24</v>
      </c>
      <c r="H2484" s="324">
        <v>0.9</v>
      </c>
      <c r="I2484" s="324">
        <v>1.17</v>
      </c>
      <c r="J2484" s="326">
        <v>40</v>
      </c>
      <c r="K2484" s="326">
        <v>125</v>
      </c>
      <c r="L2484" s="326">
        <v>0</v>
      </c>
      <c r="M2484" s="324">
        <v>7</v>
      </c>
      <c r="N2484" s="324">
        <v>7.8</v>
      </c>
      <c r="O2484" s="324">
        <v>5</v>
      </c>
      <c r="P2484" s="324">
        <v>101</v>
      </c>
      <c r="Q2484" s="324" t="s">
        <v>293</v>
      </c>
      <c r="R2484" s="324">
        <v>1</v>
      </c>
      <c r="S2484" s="324">
        <v>0</v>
      </c>
      <c r="T2484" s="324">
        <v>500</v>
      </c>
      <c r="U2484" s="324">
        <v>0.61780000000000002</v>
      </c>
      <c r="V2484" s="324">
        <v>0</v>
      </c>
      <c r="W2484" s="324">
        <v>3.6209999999999994E-7</v>
      </c>
      <c r="X2484" s="324">
        <v>95.937946519697917</v>
      </c>
      <c r="Y2484" s="324">
        <v>0.72</v>
      </c>
      <c r="Z2484" s="324">
        <v>2.1</v>
      </c>
      <c r="AA2484" s="324">
        <v>3.6209999999999994E-7</v>
      </c>
      <c r="AB2484" s="324">
        <v>95.937946519697917</v>
      </c>
      <c r="AC2484" s="324">
        <v>0.72</v>
      </c>
      <c r="AD2484" s="324">
        <v>2.1</v>
      </c>
      <c r="AE2484" s="324">
        <v>3.6209999999999994E-7</v>
      </c>
      <c r="AF2484" s="324">
        <v>95.937946519697917</v>
      </c>
      <c r="AG2484" s="324">
        <v>0.72</v>
      </c>
      <c r="AH2484" s="324">
        <v>2.1</v>
      </c>
      <c r="AI2484" s="324">
        <v>0</v>
      </c>
      <c r="AJ2484" s="324">
        <v>0</v>
      </c>
      <c r="AK2484" s="324">
        <v>0</v>
      </c>
      <c r="AL2484" s="324">
        <v>0</v>
      </c>
      <c r="AM2484" s="396">
        <v>0</v>
      </c>
      <c r="AN2484" s="324">
        <v>0</v>
      </c>
      <c r="AO2484" s="324">
        <v>1000000000</v>
      </c>
      <c r="AP2484" s="324">
        <v>0</v>
      </c>
      <c r="AQ2484" s="324">
        <v>0</v>
      </c>
      <c r="AR2484" s="324">
        <v>0</v>
      </c>
      <c r="AS2484" s="324">
        <v>744775147</v>
      </c>
      <c r="AT2484" s="324">
        <v>0</v>
      </c>
      <c r="AU2484" s="324">
        <v>0</v>
      </c>
      <c r="AV2484" s="324">
        <v>0</v>
      </c>
    </row>
    <row r="2485" spans="1:48">
      <c r="A2485" s="324" t="s">
        <v>2347</v>
      </c>
      <c r="B2485" s="324">
        <v>744775156</v>
      </c>
      <c r="C2485" s="324">
        <v>56</v>
      </c>
      <c r="D2485" s="324">
        <v>10</v>
      </c>
      <c r="E2485" s="395">
        <v>0.24002999999999999</v>
      </c>
      <c r="F2485" s="324">
        <v>0</v>
      </c>
      <c r="G2485" s="324">
        <v>1.1399999999999999</v>
      </c>
      <c r="H2485" s="324">
        <v>0.9</v>
      </c>
      <c r="I2485" s="324">
        <v>1.04</v>
      </c>
      <c r="J2485" s="326">
        <v>40</v>
      </c>
      <c r="K2485" s="326">
        <v>125</v>
      </c>
      <c r="L2485" s="326">
        <v>0</v>
      </c>
      <c r="M2485" s="324">
        <v>7</v>
      </c>
      <c r="N2485" s="324">
        <v>7.8</v>
      </c>
      <c r="O2485" s="324">
        <v>5</v>
      </c>
      <c r="P2485" s="324">
        <v>101</v>
      </c>
      <c r="Q2485" s="324" t="s">
        <v>293</v>
      </c>
      <c r="R2485" s="324">
        <v>1</v>
      </c>
      <c r="S2485" s="324">
        <v>0</v>
      </c>
      <c r="T2485" s="324">
        <v>500</v>
      </c>
      <c r="U2485" s="324">
        <v>0.61780000000000002</v>
      </c>
      <c r="V2485" s="324">
        <v>0</v>
      </c>
      <c r="W2485" s="324">
        <v>3.6209999999999994E-7</v>
      </c>
      <c r="X2485" s="324">
        <v>102.43277848911653</v>
      </c>
      <c r="Y2485" s="324">
        <v>0.72</v>
      </c>
      <c r="Z2485" s="324">
        <v>2.1</v>
      </c>
      <c r="AA2485" s="324">
        <v>3.6209999999999994E-7</v>
      </c>
      <c r="AB2485" s="324">
        <v>102.43277848911653</v>
      </c>
      <c r="AC2485" s="324">
        <v>0.72</v>
      </c>
      <c r="AD2485" s="324">
        <v>2.1</v>
      </c>
      <c r="AE2485" s="324">
        <v>3.6209999999999994E-7</v>
      </c>
      <c r="AF2485" s="324">
        <v>102.43277848911653</v>
      </c>
      <c r="AG2485" s="324">
        <v>0.72</v>
      </c>
      <c r="AH2485" s="324">
        <v>2.1</v>
      </c>
      <c r="AI2485" s="324">
        <v>0</v>
      </c>
      <c r="AJ2485" s="324">
        <v>0</v>
      </c>
      <c r="AK2485" s="324">
        <v>0</v>
      </c>
      <c r="AL2485" s="324">
        <v>0</v>
      </c>
      <c r="AM2485" s="396">
        <v>0</v>
      </c>
      <c r="AN2485" s="324">
        <v>0</v>
      </c>
      <c r="AO2485" s="324">
        <v>1000000000</v>
      </c>
      <c r="AP2485" s="324">
        <v>0</v>
      </c>
      <c r="AQ2485" s="324">
        <v>0</v>
      </c>
      <c r="AR2485" s="324">
        <v>0</v>
      </c>
      <c r="AS2485" s="324">
        <v>744775156</v>
      </c>
      <c r="AT2485" s="324">
        <v>0</v>
      </c>
      <c r="AU2485" s="324">
        <v>0</v>
      </c>
      <c r="AV2485" s="324">
        <v>0</v>
      </c>
    </row>
    <row r="2486" spans="1:48">
      <c r="A2486" s="324" t="s">
        <v>2347</v>
      </c>
      <c r="B2486" s="324">
        <v>744775168</v>
      </c>
      <c r="C2486" s="324">
        <v>68</v>
      </c>
      <c r="D2486" s="324">
        <v>10</v>
      </c>
      <c r="E2486" s="395">
        <v>0.27904000000000001</v>
      </c>
      <c r="F2486" s="324">
        <v>0</v>
      </c>
      <c r="G2486" s="324">
        <v>1.05</v>
      </c>
      <c r="H2486" s="324">
        <v>0.9</v>
      </c>
      <c r="I2486" s="324">
        <v>0.99</v>
      </c>
      <c r="J2486" s="326">
        <v>40</v>
      </c>
      <c r="K2486" s="326">
        <v>125</v>
      </c>
      <c r="L2486" s="326">
        <v>0</v>
      </c>
      <c r="M2486" s="324">
        <v>7</v>
      </c>
      <c r="N2486" s="324">
        <v>7.8</v>
      </c>
      <c r="O2486" s="324">
        <v>5</v>
      </c>
      <c r="P2486" s="324">
        <v>101</v>
      </c>
      <c r="Q2486" s="324" t="s">
        <v>293</v>
      </c>
      <c r="R2486" s="324">
        <v>1</v>
      </c>
      <c r="S2486" s="324">
        <v>0</v>
      </c>
      <c r="T2486" s="324">
        <v>500</v>
      </c>
      <c r="U2486" s="324">
        <v>0.61780000000000002</v>
      </c>
      <c r="V2486" s="324">
        <v>0</v>
      </c>
      <c r="W2486" s="324">
        <v>3.6209999999999994E-7</v>
      </c>
      <c r="X2486" s="324">
        <v>118.24030603373328</v>
      </c>
      <c r="Y2486" s="324">
        <v>0.72</v>
      </c>
      <c r="Z2486" s="324">
        <v>2.1</v>
      </c>
      <c r="AA2486" s="324">
        <v>3.6209999999999994E-7</v>
      </c>
      <c r="AB2486" s="324">
        <v>118.24030603373328</v>
      </c>
      <c r="AC2486" s="324">
        <v>0.72</v>
      </c>
      <c r="AD2486" s="324">
        <v>2.1</v>
      </c>
      <c r="AE2486" s="324">
        <v>3.6209999999999994E-7</v>
      </c>
      <c r="AF2486" s="324">
        <v>118.24030603373328</v>
      </c>
      <c r="AG2486" s="324">
        <v>0.72</v>
      </c>
      <c r="AH2486" s="324">
        <v>2.1</v>
      </c>
      <c r="AI2486" s="324">
        <v>0</v>
      </c>
      <c r="AJ2486" s="324">
        <v>0</v>
      </c>
      <c r="AK2486" s="324">
        <v>0</v>
      </c>
      <c r="AL2486" s="324">
        <v>0</v>
      </c>
      <c r="AM2486" s="396">
        <v>0</v>
      </c>
      <c r="AN2486" s="324">
        <v>0</v>
      </c>
      <c r="AO2486" s="324">
        <v>1000000000</v>
      </c>
      <c r="AP2486" s="324">
        <v>0</v>
      </c>
      <c r="AQ2486" s="324">
        <v>0</v>
      </c>
      <c r="AR2486" s="324">
        <v>0</v>
      </c>
      <c r="AS2486" s="324">
        <v>744775168</v>
      </c>
      <c r="AT2486" s="324">
        <v>0</v>
      </c>
      <c r="AU2486" s="324">
        <v>0</v>
      </c>
      <c r="AV2486" s="324">
        <v>0</v>
      </c>
    </row>
    <row r="2487" spans="1:48">
      <c r="A2487" s="324" t="s">
        <v>2347</v>
      </c>
      <c r="B2487" s="324">
        <v>744775182</v>
      </c>
      <c r="C2487" s="324">
        <v>82</v>
      </c>
      <c r="D2487" s="324">
        <v>10</v>
      </c>
      <c r="E2487" s="395">
        <v>0.37024000000000001</v>
      </c>
      <c r="F2487" s="324">
        <v>0</v>
      </c>
      <c r="G2487" s="324">
        <v>0.95</v>
      </c>
      <c r="H2487" s="324">
        <v>0.9</v>
      </c>
      <c r="I2487" s="324">
        <v>0.9</v>
      </c>
      <c r="J2487" s="326">
        <v>40</v>
      </c>
      <c r="K2487" s="326">
        <v>125</v>
      </c>
      <c r="L2487" s="326">
        <v>0</v>
      </c>
      <c r="M2487" s="324">
        <v>7</v>
      </c>
      <c r="N2487" s="324">
        <v>7.8</v>
      </c>
      <c r="O2487" s="324">
        <v>5</v>
      </c>
      <c r="P2487" s="324">
        <v>101</v>
      </c>
      <c r="Q2487" s="324" t="s">
        <v>293</v>
      </c>
      <c r="R2487" s="324">
        <v>1</v>
      </c>
      <c r="S2487" s="324">
        <v>0</v>
      </c>
      <c r="T2487" s="324">
        <v>500</v>
      </c>
      <c r="U2487" s="324">
        <v>0.61780000000000002</v>
      </c>
      <c r="V2487" s="324">
        <v>0</v>
      </c>
      <c r="W2487" s="324">
        <v>3.6209999999999994E-7</v>
      </c>
      <c r="X2487" s="324">
        <v>119.0649048932772</v>
      </c>
      <c r="Y2487" s="324">
        <v>0.72</v>
      </c>
      <c r="Z2487" s="324">
        <v>2.1</v>
      </c>
      <c r="AA2487" s="324">
        <v>3.6209999999999994E-7</v>
      </c>
      <c r="AB2487" s="324">
        <v>119.0649048932772</v>
      </c>
      <c r="AC2487" s="324">
        <v>0.72</v>
      </c>
      <c r="AD2487" s="324">
        <v>2.1</v>
      </c>
      <c r="AE2487" s="324">
        <v>3.6209999999999994E-7</v>
      </c>
      <c r="AF2487" s="324">
        <v>119.0649048932772</v>
      </c>
      <c r="AG2487" s="324">
        <v>0.72</v>
      </c>
      <c r="AH2487" s="324">
        <v>2.1</v>
      </c>
      <c r="AI2487" s="324">
        <v>0</v>
      </c>
      <c r="AJ2487" s="324">
        <v>0</v>
      </c>
      <c r="AK2487" s="324">
        <v>0</v>
      </c>
      <c r="AL2487" s="324">
        <v>0</v>
      </c>
      <c r="AM2487" s="396">
        <v>0</v>
      </c>
      <c r="AN2487" s="324">
        <v>0</v>
      </c>
      <c r="AO2487" s="324">
        <v>1000000000</v>
      </c>
      <c r="AP2487" s="324">
        <v>0</v>
      </c>
      <c r="AQ2487" s="324">
        <v>0</v>
      </c>
      <c r="AR2487" s="324">
        <v>0</v>
      </c>
      <c r="AS2487" s="324">
        <v>744775182</v>
      </c>
      <c r="AT2487" s="324">
        <v>0</v>
      </c>
      <c r="AU2487" s="324">
        <v>0</v>
      </c>
      <c r="AV2487" s="324">
        <v>0</v>
      </c>
    </row>
    <row r="2488" spans="1:48">
      <c r="A2488" s="324" t="s">
        <v>2347</v>
      </c>
      <c r="B2488" s="324">
        <v>74477520</v>
      </c>
      <c r="C2488" s="324">
        <v>100</v>
      </c>
      <c r="D2488" s="324">
        <v>10</v>
      </c>
      <c r="E2488" s="395">
        <v>0.42938599999999999</v>
      </c>
      <c r="F2488" s="324">
        <v>0</v>
      </c>
      <c r="G2488" s="324">
        <v>0.86</v>
      </c>
      <c r="H2488" s="324">
        <v>0.9</v>
      </c>
      <c r="I2488" s="324">
        <v>0.77</v>
      </c>
      <c r="J2488" s="326">
        <v>40</v>
      </c>
      <c r="K2488" s="326">
        <v>125</v>
      </c>
      <c r="L2488" s="326">
        <v>0</v>
      </c>
      <c r="M2488" s="324">
        <v>7</v>
      </c>
      <c r="N2488" s="324">
        <v>7.8</v>
      </c>
      <c r="O2488" s="324">
        <v>5</v>
      </c>
      <c r="P2488" s="324">
        <v>101</v>
      </c>
      <c r="Q2488" s="324" t="s">
        <v>293</v>
      </c>
      <c r="R2488" s="324">
        <v>1</v>
      </c>
      <c r="S2488" s="324">
        <v>0</v>
      </c>
      <c r="T2488" s="324">
        <v>500</v>
      </c>
      <c r="U2488" s="324">
        <v>0.61780000000000002</v>
      </c>
      <c r="V2488" s="324">
        <v>0</v>
      </c>
      <c r="W2488" s="324">
        <v>3.6209999999999994E-7</v>
      </c>
      <c r="X2488" s="324">
        <v>142.26774790155073</v>
      </c>
      <c r="Y2488" s="324">
        <v>0.72</v>
      </c>
      <c r="Z2488" s="324">
        <v>2.1</v>
      </c>
      <c r="AA2488" s="324">
        <v>3.6209999999999994E-7</v>
      </c>
      <c r="AB2488" s="324">
        <v>142.26774790155073</v>
      </c>
      <c r="AC2488" s="324">
        <v>0.72</v>
      </c>
      <c r="AD2488" s="324">
        <v>2.1</v>
      </c>
      <c r="AE2488" s="324">
        <v>3.6209999999999994E-7</v>
      </c>
      <c r="AF2488" s="324">
        <v>142.26774790155073</v>
      </c>
      <c r="AG2488" s="324">
        <v>0.72</v>
      </c>
      <c r="AH2488" s="324">
        <v>2.1</v>
      </c>
      <c r="AI2488" s="324">
        <v>0</v>
      </c>
      <c r="AJ2488" s="324">
        <v>0</v>
      </c>
      <c r="AK2488" s="324">
        <v>0</v>
      </c>
      <c r="AL2488" s="324">
        <v>0</v>
      </c>
      <c r="AM2488" s="396">
        <v>0</v>
      </c>
      <c r="AN2488" s="324">
        <v>0</v>
      </c>
      <c r="AO2488" s="324">
        <v>1000000000</v>
      </c>
      <c r="AP2488" s="324">
        <v>0</v>
      </c>
      <c r="AQ2488" s="324">
        <v>0</v>
      </c>
      <c r="AR2488" s="324">
        <v>0</v>
      </c>
      <c r="AS2488" s="324">
        <v>74477520</v>
      </c>
      <c r="AT2488" s="324">
        <v>0</v>
      </c>
      <c r="AU2488" s="324">
        <v>0</v>
      </c>
      <c r="AV2488" s="324">
        <v>0</v>
      </c>
    </row>
    <row r="2489" spans="1:48">
      <c r="A2489" s="324" t="s">
        <v>2347</v>
      </c>
      <c r="B2489" s="324">
        <v>744775210</v>
      </c>
      <c r="C2489" s="324">
        <v>120</v>
      </c>
      <c r="D2489" s="324">
        <v>10</v>
      </c>
      <c r="E2489" s="395">
        <v>0.47123999999999999</v>
      </c>
      <c r="F2489" s="324">
        <v>0</v>
      </c>
      <c r="G2489" s="324">
        <v>0.81</v>
      </c>
      <c r="H2489" s="324">
        <v>0.9</v>
      </c>
      <c r="I2489" s="324">
        <v>0.67</v>
      </c>
      <c r="J2489" s="326">
        <v>40</v>
      </c>
      <c r="K2489" s="326">
        <v>125</v>
      </c>
      <c r="L2489" s="326">
        <v>0</v>
      </c>
      <c r="M2489" s="324">
        <v>7</v>
      </c>
      <c r="N2489" s="324">
        <v>7.8</v>
      </c>
      <c r="O2489" s="324">
        <v>5</v>
      </c>
      <c r="P2489" s="324">
        <v>101</v>
      </c>
      <c r="Q2489" s="324" t="s">
        <v>293</v>
      </c>
      <c r="R2489" s="324">
        <v>1</v>
      </c>
      <c r="S2489" s="324">
        <v>0</v>
      </c>
      <c r="T2489" s="324">
        <v>500</v>
      </c>
      <c r="U2489" s="324">
        <v>0.61780000000000002</v>
      </c>
      <c r="V2489" s="324">
        <v>0</v>
      </c>
      <c r="W2489" s="324">
        <v>3.6209999999999994E-7</v>
      </c>
      <c r="X2489" s="324">
        <v>149.56998628941793</v>
      </c>
      <c r="Y2489" s="324">
        <v>0.72</v>
      </c>
      <c r="Z2489" s="324">
        <v>2.1</v>
      </c>
      <c r="AA2489" s="324">
        <v>3.6209999999999994E-7</v>
      </c>
      <c r="AB2489" s="324">
        <v>149.56998628941793</v>
      </c>
      <c r="AC2489" s="324">
        <v>0.72</v>
      </c>
      <c r="AD2489" s="324">
        <v>2.1</v>
      </c>
      <c r="AE2489" s="324">
        <v>3.6209999999999994E-7</v>
      </c>
      <c r="AF2489" s="324">
        <v>149.56998628941793</v>
      </c>
      <c r="AG2489" s="324">
        <v>0.72</v>
      </c>
      <c r="AH2489" s="324">
        <v>2.1</v>
      </c>
      <c r="AI2489" s="324">
        <v>0</v>
      </c>
      <c r="AJ2489" s="324">
        <v>0</v>
      </c>
      <c r="AK2489" s="324">
        <v>0</v>
      </c>
      <c r="AL2489" s="324">
        <v>0</v>
      </c>
      <c r="AM2489" s="396">
        <v>0</v>
      </c>
      <c r="AN2489" s="324">
        <v>0</v>
      </c>
      <c r="AO2489" s="324">
        <v>1000000000</v>
      </c>
      <c r="AP2489" s="324">
        <v>0</v>
      </c>
      <c r="AQ2489" s="324">
        <v>0</v>
      </c>
      <c r="AR2489" s="324">
        <v>0</v>
      </c>
      <c r="AS2489" s="324">
        <v>744775210</v>
      </c>
      <c r="AT2489" s="324">
        <v>0</v>
      </c>
      <c r="AU2489" s="324">
        <v>0</v>
      </c>
      <c r="AV2489" s="324">
        <v>0</v>
      </c>
    </row>
    <row r="2490" spans="1:48">
      <c r="A2490" s="324" t="s">
        <v>2347</v>
      </c>
      <c r="B2490" s="324">
        <v>744775215</v>
      </c>
      <c r="C2490" s="324">
        <v>150</v>
      </c>
      <c r="D2490" s="324">
        <v>10</v>
      </c>
      <c r="E2490" s="395">
        <v>0.63924200000000009</v>
      </c>
      <c r="F2490" s="324">
        <v>0</v>
      </c>
      <c r="G2490" s="324">
        <v>0.71</v>
      </c>
      <c r="H2490" s="324">
        <v>0.9</v>
      </c>
      <c r="I2490" s="324">
        <v>0.6</v>
      </c>
      <c r="J2490" s="326">
        <v>40</v>
      </c>
      <c r="K2490" s="326">
        <v>125</v>
      </c>
      <c r="L2490" s="326">
        <v>0</v>
      </c>
      <c r="M2490" s="324">
        <v>7</v>
      </c>
      <c r="N2490" s="324">
        <v>7.8</v>
      </c>
      <c r="O2490" s="324">
        <v>5</v>
      </c>
      <c r="P2490" s="324">
        <v>101</v>
      </c>
      <c r="Q2490" s="324" t="s">
        <v>293</v>
      </c>
      <c r="R2490" s="324">
        <v>1</v>
      </c>
      <c r="S2490" s="324">
        <v>0</v>
      </c>
      <c r="T2490" s="324">
        <v>500</v>
      </c>
      <c r="U2490" s="324">
        <v>0.61780000000000002</v>
      </c>
      <c r="V2490" s="324">
        <v>0</v>
      </c>
      <c r="W2490" s="324">
        <v>3.6209999999999994E-7</v>
      </c>
      <c r="X2490" s="324">
        <v>174.60132697008498</v>
      </c>
      <c r="Y2490" s="324">
        <v>0.72</v>
      </c>
      <c r="Z2490" s="324">
        <v>2.1</v>
      </c>
      <c r="AA2490" s="324">
        <v>3.6209999999999994E-7</v>
      </c>
      <c r="AB2490" s="324">
        <v>174.60132697008498</v>
      </c>
      <c r="AC2490" s="324">
        <v>0.72</v>
      </c>
      <c r="AD2490" s="324">
        <v>2.1</v>
      </c>
      <c r="AE2490" s="324">
        <v>3.6209999999999994E-7</v>
      </c>
      <c r="AF2490" s="324">
        <v>174.60132697008498</v>
      </c>
      <c r="AG2490" s="324">
        <v>0.72</v>
      </c>
      <c r="AH2490" s="324">
        <v>2.1</v>
      </c>
      <c r="AI2490" s="324">
        <v>0</v>
      </c>
      <c r="AJ2490" s="324">
        <v>0</v>
      </c>
      <c r="AK2490" s="324">
        <v>0</v>
      </c>
      <c r="AL2490" s="324">
        <v>0</v>
      </c>
      <c r="AM2490" s="396">
        <v>0</v>
      </c>
      <c r="AN2490" s="324">
        <v>0</v>
      </c>
      <c r="AO2490" s="324">
        <v>1000000000</v>
      </c>
      <c r="AP2490" s="324">
        <v>0</v>
      </c>
      <c r="AQ2490" s="324">
        <v>0</v>
      </c>
      <c r="AR2490" s="324">
        <v>0</v>
      </c>
      <c r="AS2490" s="324">
        <v>744775215</v>
      </c>
      <c r="AT2490" s="324">
        <v>0</v>
      </c>
      <c r="AU2490" s="324">
        <v>0</v>
      </c>
      <c r="AV2490" s="324">
        <v>0</v>
      </c>
    </row>
    <row r="2491" spans="1:48">
      <c r="A2491" s="324" t="s">
        <v>2347</v>
      </c>
      <c r="B2491" s="324">
        <v>744775218</v>
      </c>
      <c r="C2491" s="324">
        <v>180</v>
      </c>
      <c r="D2491" s="324">
        <v>10</v>
      </c>
      <c r="E2491" s="395">
        <v>0.71188400000000007</v>
      </c>
      <c r="F2491" s="324">
        <v>0</v>
      </c>
      <c r="G2491" s="324">
        <v>0.56999999999999995</v>
      </c>
      <c r="H2491" s="324">
        <v>0.9</v>
      </c>
      <c r="I2491" s="324">
        <v>0.55000000000000004</v>
      </c>
      <c r="J2491" s="326">
        <v>40</v>
      </c>
      <c r="K2491" s="326">
        <v>125</v>
      </c>
      <c r="L2491" s="326">
        <v>0</v>
      </c>
      <c r="M2491" s="324">
        <v>7</v>
      </c>
      <c r="N2491" s="324">
        <v>7.8</v>
      </c>
      <c r="O2491" s="324">
        <v>5</v>
      </c>
      <c r="P2491" s="324">
        <v>101</v>
      </c>
      <c r="Q2491" s="324" t="s">
        <v>293</v>
      </c>
      <c r="R2491" s="324">
        <v>1</v>
      </c>
      <c r="S2491" s="324">
        <v>0</v>
      </c>
      <c r="T2491" s="324">
        <v>500</v>
      </c>
      <c r="U2491" s="324">
        <v>0.61780000000000002</v>
      </c>
      <c r="V2491" s="324">
        <v>0</v>
      </c>
      <c r="W2491" s="324">
        <v>3.6209999999999994E-7</v>
      </c>
      <c r="X2491" s="324">
        <v>179.80221756068326</v>
      </c>
      <c r="Y2491" s="324">
        <v>0.72</v>
      </c>
      <c r="Z2491" s="324">
        <v>2.1</v>
      </c>
      <c r="AA2491" s="324">
        <v>3.6209999999999994E-7</v>
      </c>
      <c r="AB2491" s="324">
        <v>179.80221756068326</v>
      </c>
      <c r="AC2491" s="324">
        <v>0.72</v>
      </c>
      <c r="AD2491" s="324">
        <v>2.1</v>
      </c>
      <c r="AE2491" s="324">
        <v>3.6209999999999994E-7</v>
      </c>
      <c r="AF2491" s="324">
        <v>179.80221756068326</v>
      </c>
      <c r="AG2491" s="324">
        <v>0.72</v>
      </c>
      <c r="AH2491" s="324">
        <v>2.1</v>
      </c>
      <c r="AI2491" s="324">
        <v>0</v>
      </c>
      <c r="AJ2491" s="324">
        <v>0</v>
      </c>
      <c r="AK2491" s="324">
        <v>0</v>
      </c>
      <c r="AL2491" s="324">
        <v>0</v>
      </c>
      <c r="AM2491" s="396">
        <v>0</v>
      </c>
      <c r="AN2491" s="324">
        <v>0</v>
      </c>
      <c r="AO2491" s="324">
        <v>1000000000</v>
      </c>
      <c r="AP2491" s="324">
        <v>0</v>
      </c>
      <c r="AQ2491" s="324">
        <v>0</v>
      </c>
      <c r="AR2491" s="324">
        <v>0</v>
      </c>
      <c r="AS2491" s="324">
        <v>744775218</v>
      </c>
      <c r="AT2491" s="324">
        <v>0</v>
      </c>
      <c r="AU2491" s="324">
        <v>0</v>
      </c>
      <c r="AV2491" s="324">
        <v>0</v>
      </c>
    </row>
    <row r="2492" spans="1:48">
      <c r="A2492" s="324" t="s">
        <v>2347</v>
      </c>
      <c r="B2492" s="324">
        <v>744775222</v>
      </c>
      <c r="C2492" s="324">
        <v>220</v>
      </c>
      <c r="D2492" s="324">
        <v>10</v>
      </c>
      <c r="E2492" s="395">
        <v>0.95784000000000002</v>
      </c>
      <c r="F2492" s="324">
        <v>0</v>
      </c>
      <c r="G2492" s="324">
        <v>0.56000000000000005</v>
      </c>
      <c r="H2492" s="324">
        <v>0.9</v>
      </c>
      <c r="I2492" s="324">
        <v>0.51</v>
      </c>
      <c r="J2492" s="326">
        <v>40</v>
      </c>
      <c r="K2492" s="326">
        <v>125</v>
      </c>
      <c r="L2492" s="326">
        <v>0</v>
      </c>
      <c r="M2492" s="324">
        <v>7</v>
      </c>
      <c r="N2492" s="324">
        <v>7.8</v>
      </c>
      <c r="O2492" s="324">
        <v>5</v>
      </c>
      <c r="P2492" s="324">
        <v>101</v>
      </c>
      <c r="Q2492" s="324" t="s">
        <v>293</v>
      </c>
      <c r="R2492" s="324">
        <v>1</v>
      </c>
      <c r="S2492" s="324">
        <v>0</v>
      </c>
      <c r="T2492" s="324">
        <v>500</v>
      </c>
      <c r="U2492" s="324">
        <v>0.61780000000000002</v>
      </c>
      <c r="V2492" s="324">
        <v>0</v>
      </c>
      <c r="W2492" s="324">
        <v>3.6209999999999994E-7</v>
      </c>
      <c r="X2492" s="324">
        <v>202.52232348338399</v>
      </c>
      <c r="Y2492" s="324">
        <v>0.72</v>
      </c>
      <c r="Z2492" s="324">
        <v>2.1</v>
      </c>
      <c r="AA2492" s="324">
        <v>3.6209999999999994E-7</v>
      </c>
      <c r="AB2492" s="324">
        <v>202.52232348338399</v>
      </c>
      <c r="AC2492" s="324">
        <v>0.72</v>
      </c>
      <c r="AD2492" s="324">
        <v>2.1</v>
      </c>
      <c r="AE2492" s="324">
        <v>3.6209999999999994E-7</v>
      </c>
      <c r="AF2492" s="324">
        <v>202.52232348338399</v>
      </c>
      <c r="AG2492" s="324">
        <v>0.72</v>
      </c>
      <c r="AH2492" s="324">
        <v>2.1</v>
      </c>
      <c r="AI2492" s="324">
        <v>0</v>
      </c>
      <c r="AJ2492" s="324">
        <v>0</v>
      </c>
      <c r="AK2492" s="324">
        <v>0</v>
      </c>
      <c r="AL2492" s="324">
        <v>0</v>
      </c>
      <c r="AM2492" s="396">
        <v>0</v>
      </c>
      <c r="AN2492" s="324">
        <v>0</v>
      </c>
      <c r="AO2492" s="324">
        <v>1000000000</v>
      </c>
      <c r="AP2492" s="324">
        <v>0</v>
      </c>
      <c r="AQ2492" s="324">
        <v>0</v>
      </c>
      <c r="AR2492" s="324">
        <v>0</v>
      </c>
      <c r="AS2492" s="324">
        <v>744775222</v>
      </c>
      <c r="AT2492" s="324">
        <v>0</v>
      </c>
      <c r="AU2492" s="324">
        <v>0</v>
      </c>
      <c r="AV2492" s="324">
        <v>0</v>
      </c>
    </row>
    <row r="2493" spans="1:48">
      <c r="A2493" s="324" t="s">
        <v>2347</v>
      </c>
      <c r="B2493" s="324">
        <v>744775227</v>
      </c>
      <c r="C2493" s="324">
        <v>270</v>
      </c>
      <c r="D2493" s="324">
        <v>10</v>
      </c>
      <c r="E2493" s="395">
        <v>1.1114099999999998</v>
      </c>
      <c r="F2493" s="324">
        <v>0</v>
      </c>
      <c r="G2493" s="324">
        <v>0.51</v>
      </c>
      <c r="H2493" s="324">
        <v>0.9</v>
      </c>
      <c r="I2493" s="324">
        <v>0.47</v>
      </c>
      <c r="J2493" s="326">
        <v>40</v>
      </c>
      <c r="K2493" s="326">
        <v>125</v>
      </c>
      <c r="L2493" s="326">
        <v>0</v>
      </c>
      <c r="M2493" s="324">
        <v>7</v>
      </c>
      <c r="N2493" s="324">
        <v>7.8</v>
      </c>
      <c r="O2493" s="324">
        <v>5</v>
      </c>
      <c r="P2493" s="324">
        <v>101</v>
      </c>
      <c r="Q2493" s="324" t="s">
        <v>293</v>
      </c>
      <c r="R2493" s="324">
        <v>1</v>
      </c>
      <c r="S2493" s="324">
        <v>0</v>
      </c>
      <c r="T2493" s="324">
        <v>500</v>
      </c>
      <c r="U2493" s="324">
        <v>0.61780000000000002</v>
      </c>
      <c r="V2493" s="324">
        <v>0</v>
      </c>
      <c r="W2493" s="324">
        <v>3.6209999999999994E-7</v>
      </c>
      <c r="X2493" s="324">
        <v>222.38695329873983</v>
      </c>
      <c r="Y2493" s="324">
        <v>0.72</v>
      </c>
      <c r="Z2493" s="324">
        <v>2.1</v>
      </c>
      <c r="AA2493" s="324">
        <v>3.6209999999999994E-7</v>
      </c>
      <c r="AB2493" s="324">
        <v>222.38695329873983</v>
      </c>
      <c r="AC2493" s="324">
        <v>0.72</v>
      </c>
      <c r="AD2493" s="324">
        <v>2.1</v>
      </c>
      <c r="AE2493" s="324">
        <v>3.6209999999999994E-7</v>
      </c>
      <c r="AF2493" s="324">
        <v>222.38695329873983</v>
      </c>
      <c r="AG2493" s="324">
        <v>0.72</v>
      </c>
      <c r="AH2493" s="324">
        <v>2.1</v>
      </c>
      <c r="AI2493" s="324">
        <v>0</v>
      </c>
      <c r="AJ2493" s="324">
        <v>0</v>
      </c>
      <c r="AK2493" s="324">
        <v>0</v>
      </c>
      <c r="AL2493" s="324">
        <v>0</v>
      </c>
      <c r="AM2493" s="396">
        <v>0</v>
      </c>
      <c r="AN2493" s="324">
        <v>0</v>
      </c>
      <c r="AO2493" s="324">
        <v>1000000000</v>
      </c>
      <c r="AP2493" s="324">
        <v>0</v>
      </c>
      <c r="AQ2493" s="324">
        <v>0</v>
      </c>
      <c r="AR2493" s="324">
        <v>0</v>
      </c>
      <c r="AS2493" s="324">
        <v>744775227</v>
      </c>
      <c r="AT2493" s="324">
        <v>0</v>
      </c>
      <c r="AU2493" s="324">
        <v>0</v>
      </c>
      <c r="AV2493" s="324">
        <v>0</v>
      </c>
    </row>
    <row r="2494" spans="1:48">
      <c r="A2494" s="324" t="s">
        <v>2347</v>
      </c>
      <c r="B2494" s="324">
        <v>744775233</v>
      </c>
      <c r="C2494" s="324">
        <v>330</v>
      </c>
      <c r="D2494" s="324">
        <v>10</v>
      </c>
      <c r="E2494" s="395">
        <v>1.2636000000000001</v>
      </c>
      <c r="F2494" s="324">
        <v>0</v>
      </c>
      <c r="G2494" s="324">
        <v>0.48</v>
      </c>
      <c r="H2494" s="324">
        <v>0.9</v>
      </c>
      <c r="I2494" s="324">
        <v>0.43</v>
      </c>
      <c r="J2494" s="326">
        <v>40</v>
      </c>
      <c r="K2494" s="326">
        <v>125</v>
      </c>
      <c r="L2494" s="326">
        <v>0</v>
      </c>
      <c r="M2494" s="324">
        <v>7</v>
      </c>
      <c r="N2494" s="324">
        <v>7.8</v>
      </c>
      <c r="O2494" s="324">
        <v>5</v>
      </c>
      <c r="P2494" s="324">
        <v>101</v>
      </c>
      <c r="Q2494" s="324" t="s">
        <v>293</v>
      </c>
      <c r="R2494" s="324">
        <v>1</v>
      </c>
      <c r="S2494" s="324">
        <v>0</v>
      </c>
      <c r="T2494" s="324">
        <v>500</v>
      </c>
      <c r="U2494" s="324">
        <v>0.61780000000000002</v>
      </c>
      <c r="V2494" s="324">
        <v>0</v>
      </c>
      <c r="W2494" s="324">
        <v>3.6209999999999994E-7</v>
      </c>
      <c r="X2494" s="324">
        <v>243.34488607034882</v>
      </c>
      <c r="Y2494" s="324">
        <v>0.72</v>
      </c>
      <c r="Z2494" s="324">
        <v>2.1</v>
      </c>
      <c r="AA2494" s="324">
        <v>3.6209999999999994E-7</v>
      </c>
      <c r="AB2494" s="324">
        <v>243.34488607034882</v>
      </c>
      <c r="AC2494" s="324">
        <v>0.72</v>
      </c>
      <c r="AD2494" s="324">
        <v>2.1</v>
      </c>
      <c r="AE2494" s="324">
        <v>3.6209999999999994E-7</v>
      </c>
      <c r="AF2494" s="324">
        <v>243.34488607034882</v>
      </c>
      <c r="AG2494" s="324">
        <v>0.72</v>
      </c>
      <c r="AH2494" s="324">
        <v>2.1</v>
      </c>
      <c r="AI2494" s="324">
        <v>0</v>
      </c>
      <c r="AJ2494" s="324">
        <v>0</v>
      </c>
      <c r="AK2494" s="324">
        <v>0</v>
      </c>
      <c r="AL2494" s="324">
        <v>0</v>
      </c>
      <c r="AM2494" s="396">
        <v>0</v>
      </c>
      <c r="AN2494" s="324">
        <v>0</v>
      </c>
      <c r="AO2494" s="324">
        <v>1000000000</v>
      </c>
      <c r="AP2494" s="324">
        <v>0</v>
      </c>
      <c r="AQ2494" s="324">
        <v>0</v>
      </c>
      <c r="AR2494" s="324">
        <v>0</v>
      </c>
      <c r="AS2494" s="324">
        <v>744775233</v>
      </c>
      <c r="AT2494" s="324">
        <v>0</v>
      </c>
      <c r="AU2494" s="324">
        <v>0</v>
      </c>
      <c r="AV2494" s="324">
        <v>0</v>
      </c>
    </row>
    <row r="2495" spans="1:48">
      <c r="A2495" s="324" t="s">
        <v>2347</v>
      </c>
      <c r="B2495" s="324">
        <v>744775239</v>
      </c>
      <c r="C2495" s="324">
        <v>390</v>
      </c>
      <c r="D2495" s="324">
        <v>10</v>
      </c>
      <c r="E2495" s="395">
        <v>1.77254</v>
      </c>
      <c r="F2495" s="324">
        <v>0</v>
      </c>
      <c r="G2495" s="324">
        <v>0.43</v>
      </c>
      <c r="H2495" s="324">
        <v>0.9</v>
      </c>
      <c r="I2495" s="324">
        <v>0.38</v>
      </c>
      <c r="J2495" s="326">
        <v>40</v>
      </c>
      <c r="K2495" s="326">
        <v>125</v>
      </c>
      <c r="L2495" s="326">
        <v>0</v>
      </c>
      <c r="M2495" s="324">
        <v>7</v>
      </c>
      <c r="N2495" s="324">
        <v>7.8</v>
      </c>
      <c r="O2495" s="324">
        <v>5</v>
      </c>
      <c r="P2495" s="324">
        <v>101</v>
      </c>
      <c r="Q2495" s="324" t="s">
        <v>293</v>
      </c>
      <c r="R2495" s="324">
        <v>1</v>
      </c>
      <c r="S2495" s="324">
        <v>0</v>
      </c>
      <c r="T2495" s="324">
        <v>500</v>
      </c>
      <c r="U2495" s="324">
        <v>0.61780000000000002</v>
      </c>
      <c r="V2495" s="324">
        <v>0</v>
      </c>
      <c r="W2495" s="324">
        <v>3.6209999999999994E-7</v>
      </c>
      <c r="X2495" s="324">
        <v>273.28147992432207</v>
      </c>
      <c r="Y2495" s="324">
        <v>0.72</v>
      </c>
      <c r="Z2495" s="324">
        <v>2.1</v>
      </c>
      <c r="AA2495" s="324">
        <v>3.6209999999999994E-7</v>
      </c>
      <c r="AB2495" s="324">
        <v>273.28147992432207</v>
      </c>
      <c r="AC2495" s="324">
        <v>0.72</v>
      </c>
      <c r="AD2495" s="324">
        <v>2.1</v>
      </c>
      <c r="AE2495" s="324">
        <v>3.6209999999999994E-7</v>
      </c>
      <c r="AF2495" s="324">
        <v>273.28147992432207</v>
      </c>
      <c r="AG2495" s="324">
        <v>0.72</v>
      </c>
      <c r="AH2495" s="324">
        <v>2.1</v>
      </c>
      <c r="AI2495" s="324">
        <v>0</v>
      </c>
      <c r="AJ2495" s="324">
        <v>0</v>
      </c>
      <c r="AK2495" s="324">
        <v>0</v>
      </c>
      <c r="AL2495" s="324">
        <v>0</v>
      </c>
      <c r="AM2495" s="396">
        <v>0</v>
      </c>
      <c r="AN2495" s="324">
        <v>0</v>
      </c>
      <c r="AO2495" s="324">
        <v>1000000000</v>
      </c>
      <c r="AP2495" s="324">
        <v>0</v>
      </c>
      <c r="AQ2495" s="324">
        <v>0</v>
      </c>
      <c r="AR2495" s="324">
        <v>0</v>
      </c>
      <c r="AS2495" s="324">
        <v>744775239</v>
      </c>
      <c r="AT2495" s="324">
        <v>0</v>
      </c>
      <c r="AU2495" s="324">
        <v>0</v>
      </c>
      <c r="AV2495" s="324">
        <v>0</v>
      </c>
    </row>
    <row r="2496" spans="1:48">
      <c r="A2496" s="324" t="s">
        <v>2347</v>
      </c>
      <c r="B2496" s="324">
        <v>744775247</v>
      </c>
      <c r="C2496" s="324">
        <v>470</v>
      </c>
      <c r="D2496" s="324">
        <v>10</v>
      </c>
      <c r="E2496" s="395">
        <v>1.9591000000000001</v>
      </c>
      <c r="F2496" s="324">
        <v>0</v>
      </c>
      <c r="G2496" s="324">
        <v>0.38</v>
      </c>
      <c r="H2496" s="324">
        <v>0.9</v>
      </c>
      <c r="I2496" s="324">
        <v>0.36</v>
      </c>
      <c r="J2496" s="326">
        <v>40</v>
      </c>
      <c r="K2496" s="326">
        <v>125</v>
      </c>
      <c r="L2496" s="326">
        <v>0</v>
      </c>
      <c r="M2496" s="324">
        <v>7</v>
      </c>
      <c r="N2496" s="324">
        <v>7.8</v>
      </c>
      <c r="O2496" s="324">
        <v>5</v>
      </c>
      <c r="P2496" s="324">
        <v>101</v>
      </c>
      <c r="Q2496" s="324" t="s">
        <v>293</v>
      </c>
      <c r="R2496" s="324">
        <v>1</v>
      </c>
      <c r="S2496" s="324">
        <v>0</v>
      </c>
      <c r="T2496" s="324">
        <v>500</v>
      </c>
      <c r="U2496" s="324">
        <v>0.61780000000000002</v>
      </c>
      <c r="V2496" s="324">
        <v>0</v>
      </c>
      <c r="W2496" s="324">
        <v>3.6209999999999994E-7</v>
      </c>
      <c r="X2496" s="324">
        <v>294.20970266040695</v>
      </c>
      <c r="Y2496" s="324">
        <v>0.72</v>
      </c>
      <c r="Z2496" s="324">
        <v>2.1</v>
      </c>
      <c r="AA2496" s="324">
        <v>3.6209999999999994E-7</v>
      </c>
      <c r="AB2496" s="324">
        <v>294.20970266040695</v>
      </c>
      <c r="AC2496" s="324">
        <v>0.72</v>
      </c>
      <c r="AD2496" s="324">
        <v>2.1</v>
      </c>
      <c r="AE2496" s="324">
        <v>3.6209999999999994E-7</v>
      </c>
      <c r="AF2496" s="324">
        <v>294.20970266040695</v>
      </c>
      <c r="AG2496" s="324">
        <v>0.72</v>
      </c>
      <c r="AH2496" s="324">
        <v>2.1</v>
      </c>
      <c r="AI2496" s="324">
        <v>0</v>
      </c>
      <c r="AJ2496" s="324">
        <v>0</v>
      </c>
      <c r="AK2496" s="324">
        <v>0</v>
      </c>
      <c r="AL2496" s="324">
        <v>0</v>
      </c>
      <c r="AM2496" s="396">
        <v>0</v>
      </c>
      <c r="AN2496" s="324">
        <v>0</v>
      </c>
      <c r="AO2496" s="324">
        <v>1000000000</v>
      </c>
      <c r="AP2496" s="324">
        <v>0</v>
      </c>
      <c r="AQ2496" s="324">
        <v>0</v>
      </c>
      <c r="AR2496" s="324">
        <v>0</v>
      </c>
      <c r="AS2496" s="324">
        <v>744775247</v>
      </c>
      <c r="AT2496" s="324">
        <v>0</v>
      </c>
      <c r="AU2496" s="324">
        <v>0</v>
      </c>
      <c r="AV2496" s="324">
        <v>0</v>
      </c>
    </row>
    <row r="2497" spans="1:48">
      <c r="A2497" s="324" t="s">
        <v>2347</v>
      </c>
      <c r="B2497" s="324">
        <v>74477610</v>
      </c>
      <c r="C2497" s="324">
        <v>10</v>
      </c>
      <c r="D2497" s="324">
        <v>20</v>
      </c>
      <c r="E2497" s="395">
        <v>5.9949999999999989E-2</v>
      </c>
      <c r="F2497" s="324">
        <v>0</v>
      </c>
      <c r="G2497" s="324">
        <v>3.24</v>
      </c>
      <c r="H2497" s="324">
        <v>0.9</v>
      </c>
      <c r="I2497" s="324">
        <v>2.98</v>
      </c>
      <c r="J2497" s="326">
        <v>40</v>
      </c>
      <c r="K2497" s="326">
        <v>125</v>
      </c>
      <c r="L2497" s="326">
        <v>0</v>
      </c>
      <c r="M2497" s="324">
        <v>9</v>
      </c>
      <c r="N2497" s="324">
        <v>10</v>
      </c>
      <c r="O2497" s="324">
        <v>5.4</v>
      </c>
      <c r="P2497" s="324">
        <v>101</v>
      </c>
      <c r="Q2497" s="324" t="s">
        <v>293</v>
      </c>
      <c r="R2497" s="324">
        <v>1</v>
      </c>
      <c r="S2497" s="324">
        <v>0</v>
      </c>
      <c r="T2497" s="324">
        <v>500</v>
      </c>
      <c r="U2497" s="324">
        <v>0.70299999999999996</v>
      </c>
      <c r="V2497" s="324">
        <v>0</v>
      </c>
      <c r="W2497" s="324">
        <v>6.6613499999999998E-7</v>
      </c>
      <c r="X2497" s="324">
        <v>32.776138970829237</v>
      </c>
      <c r="Y2497" s="324">
        <v>0.72</v>
      </c>
      <c r="Z2497" s="324">
        <v>2.1</v>
      </c>
      <c r="AA2497" s="324">
        <v>6.6613499999999998E-7</v>
      </c>
      <c r="AB2497" s="324">
        <v>32.776138970829237</v>
      </c>
      <c r="AC2497" s="324">
        <v>0.72</v>
      </c>
      <c r="AD2497" s="324">
        <v>2.1</v>
      </c>
      <c r="AE2497" s="324">
        <v>6.6613499999999998E-7</v>
      </c>
      <c r="AF2497" s="324">
        <v>32.776138970829237</v>
      </c>
      <c r="AG2497" s="324">
        <v>0.72</v>
      </c>
      <c r="AH2497" s="324">
        <v>2.1</v>
      </c>
      <c r="AI2497" s="324">
        <v>0</v>
      </c>
      <c r="AJ2497" s="324">
        <v>0</v>
      </c>
      <c r="AK2497" s="324">
        <v>0</v>
      </c>
      <c r="AL2497" s="324">
        <v>0</v>
      </c>
      <c r="AM2497" s="396">
        <v>0</v>
      </c>
      <c r="AN2497" s="324">
        <v>0</v>
      </c>
      <c r="AO2497" s="324">
        <v>1000000000</v>
      </c>
      <c r="AP2497" s="324">
        <v>0</v>
      </c>
      <c r="AQ2497" s="324">
        <v>0</v>
      </c>
      <c r="AR2497" s="324">
        <v>0</v>
      </c>
      <c r="AS2497" s="324">
        <v>74477610</v>
      </c>
      <c r="AT2497" s="324">
        <v>0</v>
      </c>
      <c r="AU2497" s="324">
        <v>0</v>
      </c>
      <c r="AV2497" s="324">
        <v>0</v>
      </c>
    </row>
    <row r="2498" spans="1:48">
      <c r="A2498" s="324" t="s">
        <v>2347</v>
      </c>
      <c r="B2498" s="324">
        <v>744776112</v>
      </c>
      <c r="C2498" s="324">
        <v>12</v>
      </c>
      <c r="D2498" s="324">
        <v>20</v>
      </c>
      <c r="E2498" s="395">
        <v>7.0089999999999986E-2</v>
      </c>
      <c r="F2498" s="324">
        <v>0</v>
      </c>
      <c r="G2498" s="324">
        <v>3.15</v>
      </c>
      <c r="H2498" s="324">
        <v>0.9</v>
      </c>
      <c r="I2498" s="324">
        <v>2.72</v>
      </c>
      <c r="J2498" s="326">
        <v>40</v>
      </c>
      <c r="K2498" s="326">
        <v>125</v>
      </c>
      <c r="L2498" s="326">
        <v>0</v>
      </c>
      <c r="M2498" s="324">
        <v>9</v>
      </c>
      <c r="N2498" s="324">
        <v>10</v>
      </c>
      <c r="O2498" s="324">
        <v>5.4</v>
      </c>
      <c r="P2498" s="324">
        <v>101</v>
      </c>
      <c r="Q2498" s="324" t="s">
        <v>293</v>
      </c>
      <c r="R2498" s="324">
        <v>1</v>
      </c>
      <c r="S2498" s="324">
        <v>0</v>
      </c>
      <c r="T2498" s="324">
        <v>500</v>
      </c>
      <c r="U2498" s="324">
        <v>0.70299999999999996</v>
      </c>
      <c r="V2498" s="324">
        <v>0</v>
      </c>
      <c r="W2498" s="324">
        <v>6.6613499999999998E-7</v>
      </c>
      <c r="X2498" s="324">
        <v>39.331366764995082</v>
      </c>
      <c r="Y2498" s="324">
        <v>0.72</v>
      </c>
      <c r="Z2498" s="324">
        <v>2.1</v>
      </c>
      <c r="AA2498" s="324">
        <v>6.6613499999999998E-7</v>
      </c>
      <c r="AB2498" s="324">
        <v>39.331366764995082</v>
      </c>
      <c r="AC2498" s="324">
        <v>0.72</v>
      </c>
      <c r="AD2498" s="324">
        <v>2.1</v>
      </c>
      <c r="AE2498" s="324">
        <v>6.6613499999999998E-7</v>
      </c>
      <c r="AF2498" s="324">
        <v>39.331366764995082</v>
      </c>
      <c r="AG2498" s="324">
        <v>0.72</v>
      </c>
      <c r="AH2498" s="324">
        <v>2.1</v>
      </c>
      <c r="AI2498" s="324">
        <v>0</v>
      </c>
      <c r="AJ2498" s="324">
        <v>0</v>
      </c>
      <c r="AK2498" s="324">
        <v>0</v>
      </c>
      <c r="AL2498" s="324">
        <v>0</v>
      </c>
      <c r="AM2498" s="396">
        <v>0</v>
      </c>
      <c r="AN2498" s="324">
        <v>0</v>
      </c>
      <c r="AO2498" s="324">
        <v>1000000000</v>
      </c>
      <c r="AP2498" s="324">
        <v>0</v>
      </c>
      <c r="AQ2498" s="324">
        <v>0</v>
      </c>
      <c r="AR2498" s="324">
        <v>0</v>
      </c>
      <c r="AS2498" s="324">
        <v>744776112</v>
      </c>
      <c r="AT2498" s="324">
        <v>0</v>
      </c>
      <c r="AU2498" s="324">
        <v>0</v>
      </c>
      <c r="AV2498" s="324">
        <v>0</v>
      </c>
    </row>
    <row r="2499" spans="1:48">
      <c r="A2499" s="324" t="s">
        <v>2347</v>
      </c>
      <c r="B2499" s="324">
        <v>744776115</v>
      </c>
      <c r="C2499" s="324">
        <v>15</v>
      </c>
      <c r="D2499" s="324">
        <v>20</v>
      </c>
      <c r="E2499" s="395">
        <v>7.9900000000000013E-2</v>
      </c>
      <c r="F2499" s="324">
        <v>0</v>
      </c>
      <c r="G2499" s="324">
        <v>2.88</v>
      </c>
      <c r="H2499" s="324">
        <v>0.9</v>
      </c>
      <c r="I2499" s="324">
        <v>2.4700000000000002</v>
      </c>
      <c r="J2499" s="326">
        <v>40</v>
      </c>
      <c r="K2499" s="326">
        <v>125</v>
      </c>
      <c r="L2499" s="326">
        <v>0</v>
      </c>
      <c r="M2499" s="324">
        <v>9</v>
      </c>
      <c r="N2499" s="324">
        <v>10</v>
      </c>
      <c r="O2499" s="324">
        <v>5.4</v>
      </c>
      <c r="P2499" s="324">
        <v>101</v>
      </c>
      <c r="Q2499" s="324" t="s">
        <v>293</v>
      </c>
      <c r="R2499" s="324">
        <v>1</v>
      </c>
      <c r="S2499" s="324">
        <v>0</v>
      </c>
      <c r="T2499" s="324">
        <v>500</v>
      </c>
      <c r="U2499" s="324">
        <v>0.70299999999999996</v>
      </c>
      <c r="V2499" s="324">
        <v>0</v>
      </c>
      <c r="W2499" s="324">
        <v>6.6613499999999998E-7</v>
      </c>
      <c r="X2499" s="324">
        <v>37.926675094816687</v>
      </c>
      <c r="Y2499" s="324">
        <v>0.72</v>
      </c>
      <c r="Z2499" s="324">
        <v>2.1</v>
      </c>
      <c r="AA2499" s="324">
        <v>6.6613499999999998E-7</v>
      </c>
      <c r="AB2499" s="324">
        <v>37.926675094816687</v>
      </c>
      <c r="AC2499" s="324">
        <v>0.72</v>
      </c>
      <c r="AD2499" s="324">
        <v>2.1</v>
      </c>
      <c r="AE2499" s="324">
        <v>6.6613499999999998E-7</v>
      </c>
      <c r="AF2499" s="324">
        <v>37.926675094816687</v>
      </c>
      <c r="AG2499" s="324">
        <v>0.72</v>
      </c>
      <c r="AH2499" s="324">
        <v>2.1</v>
      </c>
      <c r="AI2499" s="324">
        <v>0</v>
      </c>
      <c r="AJ2499" s="324">
        <v>0</v>
      </c>
      <c r="AK2499" s="324">
        <v>0</v>
      </c>
      <c r="AL2499" s="324">
        <v>0</v>
      </c>
      <c r="AM2499" s="396">
        <v>0</v>
      </c>
      <c r="AN2499" s="324">
        <v>0</v>
      </c>
      <c r="AO2499" s="324">
        <v>1000000000</v>
      </c>
      <c r="AP2499" s="324">
        <v>0</v>
      </c>
      <c r="AQ2499" s="324">
        <v>0</v>
      </c>
      <c r="AR2499" s="324">
        <v>0</v>
      </c>
      <c r="AS2499" s="324">
        <v>744776115</v>
      </c>
      <c r="AT2499" s="324">
        <v>0</v>
      </c>
      <c r="AU2499" s="324">
        <v>0</v>
      </c>
      <c r="AV2499" s="324">
        <v>0</v>
      </c>
    </row>
    <row r="2500" spans="1:48">
      <c r="A2500" s="324" t="s">
        <v>2347</v>
      </c>
      <c r="B2500" s="324">
        <v>744776118</v>
      </c>
      <c r="C2500" s="324">
        <v>18</v>
      </c>
      <c r="D2500" s="324">
        <v>20</v>
      </c>
      <c r="E2500" s="395">
        <v>8.9880000000000002E-2</v>
      </c>
      <c r="F2500" s="324">
        <v>0</v>
      </c>
      <c r="G2500" s="324">
        <v>2.4300000000000002</v>
      </c>
      <c r="H2500" s="324">
        <v>0.9</v>
      </c>
      <c r="I2500" s="324">
        <v>2.36</v>
      </c>
      <c r="J2500" s="326">
        <v>40</v>
      </c>
      <c r="K2500" s="326">
        <v>125</v>
      </c>
      <c r="L2500" s="326">
        <v>0</v>
      </c>
      <c r="M2500" s="324">
        <v>9</v>
      </c>
      <c r="N2500" s="324">
        <v>10</v>
      </c>
      <c r="O2500" s="324">
        <v>5.4</v>
      </c>
      <c r="P2500" s="324">
        <v>101</v>
      </c>
      <c r="Q2500" s="324" t="s">
        <v>293</v>
      </c>
      <c r="R2500" s="324">
        <v>1</v>
      </c>
      <c r="S2500" s="324">
        <v>0</v>
      </c>
      <c r="T2500" s="324">
        <v>500</v>
      </c>
      <c r="U2500" s="324">
        <v>0.70299999999999996</v>
      </c>
      <c r="V2500" s="324">
        <v>0</v>
      </c>
      <c r="W2500" s="324">
        <v>6.6613499999999998E-7</v>
      </c>
      <c r="X2500" s="324">
        <v>45.512010113780022</v>
      </c>
      <c r="Y2500" s="324">
        <v>0.72</v>
      </c>
      <c r="Z2500" s="324">
        <v>2.1</v>
      </c>
      <c r="AA2500" s="324">
        <v>6.6613499999999998E-7</v>
      </c>
      <c r="AB2500" s="324">
        <v>45.512010113780022</v>
      </c>
      <c r="AC2500" s="324">
        <v>0.72</v>
      </c>
      <c r="AD2500" s="324">
        <v>2.1</v>
      </c>
      <c r="AE2500" s="324">
        <v>6.6613499999999998E-7</v>
      </c>
      <c r="AF2500" s="324">
        <v>45.512010113780022</v>
      </c>
      <c r="AG2500" s="324">
        <v>0.72</v>
      </c>
      <c r="AH2500" s="324">
        <v>2.1</v>
      </c>
      <c r="AI2500" s="324">
        <v>0</v>
      </c>
      <c r="AJ2500" s="324">
        <v>0</v>
      </c>
      <c r="AK2500" s="324">
        <v>0</v>
      </c>
      <c r="AL2500" s="324">
        <v>0</v>
      </c>
      <c r="AM2500" s="396">
        <v>0</v>
      </c>
      <c r="AN2500" s="324">
        <v>0</v>
      </c>
      <c r="AO2500" s="324">
        <v>1000000000</v>
      </c>
      <c r="AP2500" s="324">
        <v>0</v>
      </c>
      <c r="AQ2500" s="324">
        <v>0</v>
      </c>
      <c r="AR2500" s="324">
        <v>0</v>
      </c>
      <c r="AS2500" s="324">
        <v>744776118</v>
      </c>
      <c r="AT2500" s="324">
        <v>0</v>
      </c>
      <c r="AU2500" s="324">
        <v>0</v>
      </c>
      <c r="AV2500" s="324">
        <v>0</v>
      </c>
    </row>
    <row r="2501" spans="1:48">
      <c r="A2501" s="324" t="s">
        <v>2347</v>
      </c>
      <c r="B2501" s="324">
        <v>744776122</v>
      </c>
      <c r="C2501" s="324">
        <v>22</v>
      </c>
      <c r="D2501" s="324">
        <v>20</v>
      </c>
      <c r="E2501" s="395">
        <v>0.100156</v>
      </c>
      <c r="F2501" s="324">
        <v>0</v>
      </c>
      <c r="G2501" s="324">
        <v>2.0699999999999998</v>
      </c>
      <c r="H2501" s="324">
        <v>0.9</v>
      </c>
      <c r="I2501" s="324">
        <v>2.04</v>
      </c>
      <c r="J2501" s="326">
        <v>40</v>
      </c>
      <c r="K2501" s="326">
        <v>125</v>
      </c>
      <c r="L2501" s="326">
        <v>0</v>
      </c>
      <c r="M2501" s="324">
        <v>9</v>
      </c>
      <c r="N2501" s="324">
        <v>10</v>
      </c>
      <c r="O2501" s="324">
        <v>5.4</v>
      </c>
      <c r="P2501" s="324">
        <v>101</v>
      </c>
      <c r="Q2501" s="324" t="s">
        <v>293</v>
      </c>
      <c r="R2501" s="324">
        <v>1</v>
      </c>
      <c r="S2501" s="324">
        <v>0</v>
      </c>
      <c r="T2501" s="324">
        <v>500</v>
      </c>
      <c r="U2501" s="324">
        <v>0.70299999999999996</v>
      </c>
      <c r="V2501" s="324">
        <v>0</v>
      </c>
      <c r="W2501" s="324">
        <v>6.6613499999999998E-7</v>
      </c>
      <c r="X2501" s="324">
        <v>49.92058089403222</v>
      </c>
      <c r="Y2501" s="324">
        <v>0.72</v>
      </c>
      <c r="Z2501" s="324">
        <v>2.1</v>
      </c>
      <c r="AA2501" s="324">
        <v>6.6613499999999998E-7</v>
      </c>
      <c r="AB2501" s="324">
        <v>49.92058089403222</v>
      </c>
      <c r="AC2501" s="324">
        <v>0.72</v>
      </c>
      <c r="AD2501" s="324">
        <v>2.1</v>
      </c>
      <c r="AE2501" s="324">
        <v>6.6613499999999998E-7</v>
      </c>
      <c r="AF2501" s="324">
        <v>49.92058089403222</v>
      </c>
      <c r="AG2501" s="324">
        <v>0.72</v>
      </c>
      <c r="AH2501" s="324">
        <v>2.1</v>
      </c>
      <c r="AI2501" s="324">
        <v>0</v>
      </c>
      <c r="AJ2501" s="324">
        <v>0</v>
      </c>
      <c r="AK2501" s="324">
        <v>0</v>
      </c>
      <c r="AL2501" s="324">
        <v>0</v>
      </c>
      <c r="AM2501" s="396">
        <v>0</v>
      </c>
      <c r="AN2501" s="324">
        <v>0</v>
      </c>
      <c r="AO2501" s="324">
        <v>1000000000</v>
      </c>
      <c r="AP2501" s="324">
        <v>0</v>
      </c>
      <c r="AQ2501" s="324">
        <v>0</v>
      </c>
      <c r="AR2501" s="324">
        <v>0</v>
      </c>
      <c r="AS2501" s="324">
        <v>744776122</v>
      </c>
      <c r="AT2501" s="324">
        <v>0</v>
      </c>
      <c r="AU2501" s="324">
        <v>0</v>
      </c>
      <c r="AV2501" s="324">
        <v>0</v>
      </c>
    </row>
    <row r="2502" spans="1:48">
      <c r="A2502" s="324" t="s">
        <v>2347</v>
      </c>
      <c r="B2502" s="324">
        <v>744776127</v>
      </c>
      <c r="C2502" s="324">
        <v>27</v>
      </c>
      <c r="D2502" s="324">
        <v>20</v>
      </c>
      <c r="E2502" s="395">
        <v>0.10972500000000002</v>
      </c>
      <c r="F2502" s="324">
        <v>0</v>
      </c>
      <c r="G2502" s="324">
        <v>1.98</v>
      </c>
      <c r="H2502" s="324">
        <v>0.9</v>
      </c>
      <c r="I2502" s="324">
        <v>1.95</v>
      </c>
      <c r="J2502" s="326">
        <v>40</v>
      </c>
      <c r="K2502" s="326">
        <v>125</v>
      </c>
      <c r="L2502" s="326">
        <v>0</v>
      </c>
      <c r="M2502" s="324">
        <v>9</v>
      </c>
      <c r="N2502" s="324">
        <v>10</v>
      </c>
      <c r="O2502" s="324">
        <v>5.4</v>
      </c>
      <c r="P2502" s="324">
        <v>101</v>
      </c>
      <c r="Q2502" s="324" t="s">
        <v>293</v>
      </c>
      <c r="R2502" s="324">
        <v>1</v>
      </c>
      <c r="S2502" s="324">
        <v>0</v>
      </c>
      <c r="T2502" s="324">
        <v>500</v>
      </c>
      <c r="U2502" s="324">
        <v>0.70299999999999996</v>
      </c>
      <c r="V2502" s="324">
        <v>0</v>
      </c>
      <c r="W2502" s="324">
        <v>6.6613499999999998E-7</v>
      </c>
      <c r="X2502" s="324">
        <v>58.277573926181738</v>
      </c>
      <c r="Y2502" s="324">
        <v>0.72</v>
      </c>
      <c r="Z2502" s="324">
        <v>2.1</v>
      </c>
      <c r="AA2502" s="324">
        <v>6.6613499999999998E-7</v>
      </c>
      <c r="AB2502" s="324">
        <v>58.277573926181738</v>
      </c>
      <c r="AC2502" s="324">
        <v>0.72</v>
      </c>
      <c r="AD2502" s="324">
        <v>2.1</v>
      </c>
      <c r="AE2502" s="324">
        <v>6.6613499999999998E-7</v>
      </c>
      <c r="AF2502" s="324">
        <v>58.277573926181738</v>
      </c>
      <c r="AG2502" s="324">
        <v>0.72</v>
      </c>
      <c r="AH2502" s="324">
        <v>2.1</v>
      </c>
      <c r="AI2502" s="324">
        <v>0</v>
      </c>
      <c r="AJ2502" s="324">
        <v>0</v>
      </c>
      <c r="AK2502" s="324">
        <v>0</v>
      </c>
      <c r="AL2502" s="324">
        <v>0</v>
      </c>
      <c r="AM2502" s="396">
        <v>0</v>
      </c>
      <c r="AN2502" s="324">
        <v>0</v>
      </c>
      <c r="AO2502" s="324">
        <v>1000000000</v>
      </c>
      <c r="AP2502" s="324">
        <v>0</v>
      </c>
      <c r="AQ2502" s="324">
        <v>0</v>
      </c>
      <c r="AR2502" s="324">
        <v>0</v>
      </c>
      <c r="AS2502" s="324">
        <v>744776127</v>
      </c>
      <c r="AT2502" s="324">
        <v>0</v>
      </c>
      <c r="AU2502" s="324">
        <v>0</v>
      </c>
      <c r="AV2502" s="324">
        <v>0</v>
      </c>
    </row>
    <row r="2503" spans="1:48">
      <c r="A2503" s="324" t="s">
        <v>2347</v>
      </c>
      <c r="B2503" s="324">
        <v>744776133</v>
      </c>
      <c r="C2503" s="324">
        <v>33</v>
      </c>
      <c r="D2503" s="324">
        <v>20</v>
      </c>
      <c r="E2503" s="395">
        <v>0.11977</v>
      </c>
      <c r="F2503" s="324">
        <v>0</v>
      </c>
      <c r="G2503" s="324">
        <v>1.89</v>
      </c>
      <c r="H2503" s="324">
        <v>0.9</v>
      </c>
      <c r="I2503" s="324">
        <v>1.78</v>
      </c>
      <c r="J2503" s="326">
        <v>40</v>
      </c>
      <c r="K2503" s="326">
        <v>125</v>
      </c>
      <c r="L2503" s="326">
        <v>0</v>
      </c>
      <c r="M2503" s="324">
        <v>9</v>
      </c>
      <c r="N2503" s="324">
        <v>10</v>
      </c>
      <c r="O2503" s="324">
        <v>5.4</v>
      </c>
      <c r="P2503" s="324">
        <v>101</v>
      </c>
      <c r="Q2503" s="324" t="s">
        <v>293</v>
      </c>
      <c r="R2503" s="324">
        <v>1</v>
      </c>
      <c r="S2503" s="324">
        <v>0</v>
      </c>
      <c r="T2503" s="324">
        <v>500</v>
      </c>
      <c r="U2503" s="324">
        <v>0.70299999999999996</v>
      </c>
      <c r="V2503" s="324">
        <v>0</v>
      </c>
      <c r="W2503" s="324">
        <v>6.6613499999999998E-7</v>
      </c>
      <c r="X2503" s="324">
        <v>62.135191112784788</v>
      </c>
      <c r="Y2503" s="324">
        <v>0.72</v>
      </c>
      <c r="Z2503" s="324">
        <v>2.1</v>
      </c>
      <c r="AA2503" s="324">
        <v>6.6613499999999998E-7</v>
      </c>
      <c r="AB2503" s="324">
        <v>62.135191112784788</v>
      </c>
      <c r="AC2503" s="324">
        <v>0.72</v>
      </c>
      <c r="AD2503" s="324">
        <v>2.1</v>
      </c>
      <c r="AE2503" s="324">
        <v>6.6613499999999998E-7</v>
      </c>
      <c r="AF2503" s="324">
        <v>62.135191112784788</v>
      </c>
      <c r="AG2503" s="324">
        <v>0.72</v>
      </c>
      <c r="AH2503" s="324">
        <v>2.1</v>
      </c>
      <c r="AI2503" s="324">
        <v>0</v>
      </c>
      <c r="AJ2503" s="324">
        <v>0</v>
      </c>
      <c r="AK2503" s="324">
        <v>0</v>
      </c>
      <c r="AL2503" s="324">
        <v>0</v>
      </c>
      <c r="AM2503" s="396">
        <v>0</v>
      </c>
      <c r="AN2503" s="324">
        <v>0</v>
      </c>
      <c r="AO2503" s="324">
        <v>1000000000</v>
      </c>
      <c r="AP2503" s="324">
        <v>0</v>
      </c>
      <c r="AQ2503" s="324">
        <v>0</v>
      </c>
      <c r="AR2503" s="324">
        <v>0</v>
      </c>
      <c r="AS2503" s="324">
        <v>744776133</v>
      </c>
      <c r="AT2503" s="324">
        <v>0</v>
      </c>
      <c r="AU2503" s="324">
        <v>0</v>
      </c>
      <c r="AV2503" s="324">
        <v>0</v>
      </c>
    </row>
    <row r="2504" spans="1:48">
      <c r="A2504" s="324" t="s">
        <v>2347</v>
      </c>
      <c r="B2504" s="324">
        <v>744776139</v>
      </c>
      <c r="C2504" s="324">
        <v>39</v>
      </c>
      <c r="D2504" s="324">
        <v>20</v>
      </c>
      <c r="E2504" s="395">
        <v>0.13958599999999999</v>
      </c>
      <c r="F2504" s="324">
        <v>0</v>
      </c>
      <c r="G2504" s="324">
        <v>1.8</v>
      </c>
      <c r="H2504" s="324">
        <v>0.9</v>
      </c>
      <c r="I2504" s="324">
        <v>1.62</v>
      </c>
      <c r="J2504" s="326">
        <v>40</v>
      </c>
      <c r="K2504" s="326">
        <v>125</v>
      </c>
      <c r="L2504" s="326">
        <v>0</v>
      </c>
      <c r="M2504" s="324">
        <v>9</v>
      </c>
      <c r="N2504" s="324">
        <v>10</v>
      </c>
      <c r="O2504" s="324">
        <v>5.4</v>
      </c>
      <c r="P2504" s="324">
        <v>101</v>
      </c>
      <c r="Q2504" s="324" t="s">
        <v>293</v>
      </c>
      <c r="R2504" s="324">
        <v>1</v>
      </c>
      <c r="S2504" s="324">
        <v>0</v>
      </c>
      <c r="T2504" s="324">
        <v>500</v>
      </c>
      <c r="U2504" s="324">
        <v>0.70299999999999996</v>
      </c>
      <c r="V2504" s="324">
        <v>0</v>
      </c>
      <c r="W2504" s="324">
        <v>6.6613499999999998E-7</v>
      </c>
      <c r="X2504" s="324">
        <v>67.673086933888598</v>
      </c>
      <c r="Y2504" s="324">
        <v>0.72</v>
      </c>
      <c r="Z2504" s="324">
        <v>2.1</v>
      </c>
      <c r="AA2504" s="324">
        <v>6.6613499999999998E-7</v>
      </c>
      <c r="AB2504" s="324">
        <v>67.673086933888598</v>
      </c>
      <c r="AC2504" s="324">
        <v>0.72</v>
      </c>
      <c r="AD2504" s="324">
        <v>2.1</v>
      </c>
      <c r="AE2504" s="324">
        <v>6.6613499999999998E-7</v>
      </c>
      <c r="AF2504" s="324">
        <v>67.673086933888598</v>
      </c>
      <c r="AG2504" s="324">
        <v>0.72</v>
      </c>
      <c r="AH2504" s="324">
        <v>2.1</v>
      </c>
      <c r="AI2504" s="324">
        <v>0</v>
      </c>
      <c r="AJ2504" s="324">
        <v>0</v>
      </c>
      <c r="AK2504" s="324">
        <v>0</v>
      </c>
      <c r="AL2504" s="324">
        <v>0</v>
      </c>
      <c r="AM2504" s="396">
        <v>0</v>
      </c>
      <c r="AN2504" s="324">
        <v>0</v>
      </c>
      <c r="AO2504" s="324">
        <v>1000000000</v>
      </c>
      <c r="AP2504" s="324">
        <v>0</v>
      </c>
      <c r="AQ2504" s="324">
        <v>0</v>
      </c>
      <c r="AR2504" s="324">
        <v>0</v>
      </c>
      <c r="AS2504" s="324">
        <v>744776139</v>
      </c>
      <c r="AT2504" s="324">
        <v>0</v>
      </c>
      <c r="AU2504" s="324">
        <v>0</v>
      </c>
      <c r="AV2504" s="324">
        <v>0</v>
      </c>
    </row>
    <row r="2505" spans="1:48">
      <c r="A2505" s="324" t="s">
        <v>2347</v>
      </c>
      <c r="B2505" s="324">
        <v>744776147</v>
      </c>
      <c r="C2505" s="324">
        <v>47</v>
      </c>
      <c r="D2505" s="324">
        <v>10</v>
      </c>
      <c r="E2505" s="395">
        <v>0.17022900000000002</v>
      </c>
      <c r="F2505" s="324">
        <v>0</v>
      </c>
      <c r="G2505" s="324">
        <v>1.62</v>
      </c>
      <c r="H2505" s="324">
        <v>0.9</v>
      </c>
      <c r="I2505" s="324">
        <v>1.45</v>
      </c>
      <c r="J2505" s="326">
        <v>40</v>
      </c>
      <c r="K2505" s="326">
        <v>125</v>
      </c>
      <c r="L2505" s="326">
        <v>0</v>
      </c>
      <c r="M2505" s="324">
        <v>9</v>
      </c>
      <c r="N2505" s="324">
        <v>10</v>
      </c>
      <c r="O2505" s="324">
        <v>5.4</v>
      </c>
      <c r="P2505" s="324">
        <v>101</v>
      </c>
      <c r="Q2505" s="324" t="s">
        <v>293</v>
      </c>
      <c r="R2505" s="324">
        <v>1</v>
      </c>
      <c r="S2505" s="324">
        <v>0</v>
      </c>
      <c r="T2505" s="324">
        <v>500</v>
      </c>
      <c r="U2505" s="324">
        <v>0.70299999999999996</v>
      </c>
      <c r="V2505" s="324">
        <v>0</v>
      </c>
      <c r="W2505" s="324">
        <v>6.6613499999999998E-7</v>
      </c>
      <c r="X2505" s="324">
        <v>72.97003570874088</v>
      </c>
      <c r="Y2505" s="324">
        <v>0.72</v>
      </c>
      <c r="Z2505" s="324">
        <v>2.1</v>
      </c>
      <c r="AA2505" s="324">
        <v>6.6613499999999998E-7</v>
      </c>
      <c r="AB2505" s="324">
        <v>72.97003570874088</v>
      </c>
      <c r="AC2505" s="324">
        <v>0.72</v>
      </c>
      <c r="AD2505" s="324">
        <v>2.1</v>
      </c>
      <c r="AE2505" s="324">
        <v>6.6613499999999998E-7</v>
      </c>
      <c r="AF2505" s="324">
        <v>72.97003570874088</v>
      </c>
      <c r="AG2505" s="324">
        <v>0.72</v>
      </c>
      <c r="AH2505" s="324">
        <v>2.1</v>
      </c>
      <c r="AI2505" s="324">
        <v>0</v>
      </c>
      <c r="AJ2505" s="324">
        <v>0</v>
      </c>
      <c r="AK2505" s="324">
        <v>0</v>
      </c>
      <c r="AL2505" s="324">
        <v>0</v>
      </c>
      <c r="AM2505" s="396">
        <v>0</v>
      </c>
      <c r="AN2505" s="324">
        <v>0</v>
      </c>
      <c r="AO2505" s="324">
        <v>1000000000</v>
      </c>
      <c r="AP2505" s="324">
        <v>0</v>
      </c>
      <c r="AQ2505" s="324">
        <v>0</v>
      </c>
      <c r="AR2505" s="324">
        <v>0</v>
      </c>
      <c r="AS2505" s="324">
        <v>744776147</v>
      </c>
      <c r="AT2505" s="324">
        <v>0</v>
      </c>
      <c r="AU2505" s="324">
        <v>0</v>
      </c>
      <c r="AV2505" s="324">
        <v>0</v>
      </c>
    </row>
    <row r="2506" spans="1:48">
      <c r="A2506" s="324" t="s">
        <v>2347</v>
      </c>
      <c r="B2506" s="324">
        <v>744776156</v>
      </c>
      <c r="C2506" s="324">
        <v>56</v>
      </c>
      <c r="D2506" s="324">
        <v>10</v>
      </c>
      <c r="E2506" s="395">
        <v>0.19039999999999999</v>
      </c>
      <c r="F2506" s="324">
        <v>0</v>
      </c>
      <c r="G2506" s="324">
        <v>1.53</v>
      </c>
      <c r="H2506" s="324">
        <v>0.9</v>
      </c>
      <c r="I2506" s="324">
        <v>1.36</v>
      </c>
      <c r="J2506" s="326">
        <v>40</v>
      </c>
      <c r="K2506" s="326">
        <v>125</v>
      </c>
      <c r="L2506" s="326">
        <v>0</v>
      </c>
      <c r="M2506" s="324">
        <v>9</v>
      </c>
      <c r="N2506" s="324">
        <v>10</v>
      </c>
      <c r="O2506" s="324">
        <v>5.4</v>
      </c>
      <c r="P2506" s="324">
        <v>101</v>
      </c>
      <c r="Q2506" s="324" t="s">
        <v>293</v>
      </c>
      <c r="R2506" s="324">
        <v>1</v>
      </c>
      <c r="S2506" s="324">
        <v>0</v>
      </c>
      <c r="T2506" s="324">
        <v>500</v>
      </c>
      <c r="U2506" s="324">
        <v>0.70299999999999996</v>
      </c>
      <c r="V2506" s="324">
        <v>0</v>
      </c>
      <c r="W2506" s="324">
        <v>6.6613499999999998E-7</v>
      </c>
      <c r="X2506" s="324">
        <v>78.662733529990163</v>
      </c>
      <c r="Y2506" s="324">
        <v>0.72</v>
      </c>
      <c r="Z2506" s="324">
        <v>2.1</v>
      </c>
      <c r="AA2506" s="324">
        <v>6.6613499999999998E-7</v>
      </c>
      <c r="AB2506" s="324">
        <v>78.662733529990163</v>
      </c>
      <c r="AC2506" s="324">
        <v>0.72</v>
      </c>
      <c r="AD2506" s="324">
        <v>2.1</v>
      </c>
      <c r="AE2506" s="324">
        <v>6.6613499999999998E-7</v>
      </c>
      <c r="AF2506" s="324">
        <v>78.662733529990163</v>
      </c>
      <c r="AG2506" s="324">
        <v>0.72</v>
      </c>
      <c r="AH2506" s="324">
        <v>2.1</v>
      </c>
      <c r="AI2506" s="324">
        <v>0</v>
      </c>
      <c r="AJ2506" s="324">
        <v>0</v>
      </c>
      <c r="AK2506" s="324">
        <v>0</v>
      </c>
      <c r="AL2506" s="324">
        <v>0</v>
      </c>
      <c r="AM2506" s="396">
        <v>0</v>
      </c>
      <c r="AN2506" s="324">
        <v>0</v>
      </c>
      <c r="AO2506" s="324">
        <v>1000000000</v>
      </c>
      <c r="AP2506" s="324">
        <v>0</v>
      </c>
      <c r="AQ2506" s="324">
        <v>0</v>
      </c>
      <c r="AR2506" s="324">
        <v>0</v>
      </c>
      <c r="AS2506" s="324">
        <v>744776156</v>
      </c>
      <c r="AT2506" s="324">
        <v>0</v>
      </c>
      <c r="AU2506" s="324">
        <v>0</v>
      </c>
      <c r="AV2506" s="324">
        <v>0</v>
      </c>
    </row>
    <row r="2507" spans="1:48">
      <c r="A2507" s="324" t="s">
        <v>2347</v>
      </c>
      <c r="B2507" s="324">
        <v>744776168</v>
      </c>
      <c r="C2507" s="324">
        <v>68</v>
      </c>
      <c r="D2507" s="324">
        <v>10</v>
      </c>
      <c r="E2507" s="395">
        <v>0.21942</v>
      </c>
      <c r="F2507" s="324">
        <v>0</v>
      </c>
      <c r="G2507" s="324">
        <v>1.49</v>
      </c>
      <c r="H2507" s="324">
        <v>0.9</v>
      </c>
      <c r="I2507" s="324">
        <v>1.19</v>
      </c>
      <c r="J2507" s="326">
        <v>40</v>
      </c>
      <c r="K2507" s="326">
        <v>125</v>
      </c>
      <c r="L2507" s="326">
        <v>0</v>
      </c>
      <c r="M2507" s="324">
        <v>9</v>
      </c>
      <c r="N2507" s="324">
        <v>10</v>
      </c>
      <c r="O2507" s="324">
        <v>5.4</v>
      </c>
      <c r="P2507" s="324">
        <v>101</v>
      </c>
      <c r="Q2507" s="324" t="s">
        <v>293</v>
      </c>
      <c r="R2507" s="324">
        <v>1</v>
      </c>
      <c r="S2507" s="324">
        <v>0</v>
      </c>
      <c r="T2507" s="324">
        <v>500</v>
      </c>
      <c r="U2507" s="324">
        <v>0.70299999999999996</v>
      </c>
      <c r="V2507" s="324">
        <v>0</v>
      </c>
      <c r="W2507" s="324">
        <v>6.6613499999999998E-7</v>
      </c>
      <c r="X2507" s="324">
        <v>84.75632556400349</v>
      </c>
      <c r="Y2507" s="324">
        <v>0.72</v>
      </c>
      <c r="Z2507" s="324">
        <v>2.1</v>
      </c>
      <c r="AA2507" s="324">
        <v>6.6613499999999998E-7</v>
      </c>
      <c r="AB2507" s="324">
        <v>84.75632556400349</v>
      </c>
      <c r="AC2507" s="324">
        <v>0.72</v>
      </c>
      <c r="AD2507" s="324">
        <v>2.1</v>
      </c>
      <c r="AE2507" s="324">
        <v>6.6613499999999998E-7</v>
      </c>
      <c r="AF2507" s="324">
        <v>84.75632556400349</v>
      </c>
      <c r="AG2507" s="324">
        <v>0.72</v>
      </c>
      <c r="AH2507" s="324">
        <v>2.1</v>
      </c>
      <c r="AI2507" s="324">
        <v>0</v>
      </c>
      <c r="AJ2507" s="324">
        <v>0</v>
      </c>
      <c r="AK2507" s="324">
        <v>0</v>
      </c>
      <c r="AL2507" s="324">
        <v>0</v>
      </c>
      <c r="AM2507" s="396">
        <v>0</v>
      </c>
      <c r="AN2507" s="324">
        <v>0</v>
      </c>
      <c r="AO2507" s="324">
        <v>1000000000</v>
      </c>
      <c r="AP2507" s="324">
        <v>0</v>
      </c>
      <c r="AQ2507" s="324">
        <v>0</v>
      </c>
      <c r="AR2507" s="324">
        <v>0</v>
      </c>
      <c r="AS2507" s="324">
        <v>744776168</v>
      </c>
      <c r="AT2507" s="324">
        <v>0</v>
      </c>
      <c r="AU2507" s="324">
        <v>0</v>
      </c>
      <c r="AV2507" s="324">
        <v>0</v>
      </c>
    </row>
    <row r="2508" spans="1:48">
      <c r="A2508" s="324" t="s">
        <v>2347</v>
      </c>
      <c r="B2508" s="324">
        <v>744776182</v>
      </c>
      <c r="C2508" s="324">
        <v>82</v>
      </c>
      <c r="D2508" s="324">
        <v>10</v>
      </c>
      <c r="E2508" s="395">
        <v>0.2505</v>
      </c>
      <c r="F2508" s="324">
        <v>0</v>
      </c>
      <c r="G2508" s="324">
        <v>1.17</v>
      </c>
      <c r="H2508" s="324">
        <v>0.9</v>
      </c>
      <c r="I2508" s="324">
        <v>1.1100000000000001</v>
      </c>
      <c r="J2508" s="326">
        <v>40</v>
      </c>
      <c r="K2508" s="326">
        <v>125</v>
      </c>
      <c r="L2508" s="326">
        <v>0</v>
      </c>
      <c r="M2508" s="324">
        <v>9</v>
      </c>
      <c r="N2508" s="324">
        <v>10</v>
      </c>
      <c r="O2508" s="324">
        <v>5.4</v>
      </c>
      <c r="P2508" s="324">
        <v>101</v>
      </c>
      <c r="Q2508" s="324" t="s">
        <v>293</v>
      </c>
      <c r="R2508" s="324">
        <v>1</v>
      </c>
      <c r="S2508" s="324">
        <v>0</v>
      </c>
      <c r="T2508" s="324">
        <v>500</v>
      </c>
      <c r="U2508" s="324">
        <v>0.70299999999999996</v>
      </c>
      <c r="V2508" s="324">
        <v>0</v>
      </c>
      <c r="W2508" s="324">
        <v>6.6613499999999998E-7</v>
      </c>
      <c r="X2508" s="324">
        <v>91.856166685336618</v>
      </c>
      <c r="Y2508" s="324">
        <v>0.72</v>
      </c>
      <c r="Z2508" s="324">
        <v>2.1</v>
      </c>
      <c r="AA2508" s="324">
        <v>6.6613499999999998E-7</v>
      </c>
      <c r="AB2508" s="324">
        <v>91.856166685336618</v>
      </c>
      <c r="AC2508" s="324">
        <v>0.72</v>
      </c>
      <c r="AD2508" s="324">
        <v>2.1</v>
      </c>
      <c r="AE2508" s="324">
        <v>6.6613499999999998E-7</v>
      </c>
      <c r="AF2508" s="324">
        <v>91.856166685336618</v>
      </c>
      <c r="AG2508" s="324">
        <v>0.72</v>
      </c>
      <c r="AH2508" s="324">
        <v>2.1</v>
      </c>
      <c r="AI2508" s="324">
        <v>0</v>
      </c>
      <c r="AJ2508" s="324">
        <v>0</v>
      </c>
      <c r="AK2508" s="324">
        <v>0</v>
      </c>
      <c r="AL2508" s="324">
        <v>0</v>
      </c>
      <c r="AM2508" s="396">
        <v>0</v>
      </c>
      <c r="AN2508" s="324">
        <v>0</v>
      </c>
      <c r="AO2508" s="324">
        <v>1000000000</v>
      </c>
      <c r="AP2508" s="324">
        <v>0</v>
      </c>
      <c r="AQ2508" s="324">
        <v>0</v>
      </c>
      <c r="AR2508" s="324">
        <v>0</v>
      </c>
      <c r="AS2508" s="324">
        <v>744776182</v>
      </c>
      <c r="AT2508" s="324">
        <v>0</v>
      </c>
      <c r="AU2508" s="324">
        <v>0</v>
      </c>
      <c r="AV2508" s="324">
        <v>0</v>
      </c>
    </row>
    <row r="2509" spans="1:48">
      <c r="A2509" s="324" t="s">
        <v>2347</v>
      </c>
      <c r="B2509" s="324">
        <v>74477620</v>
      </c>
      <c r="C2509" s="324">
        <v>100</v>
      </c>
      <c r="D2509" s="324">
        <v>10</v>
      </c>
      <c r="E2509" s="395">
        <v>0.35000000000000003</v>
      </c>
      <c r="F2509" s="324">
        <v>0</v>
      </c>
      <c r="G2509" s="324">
        <v>1.1000000000000001</v>
      </c>
      <c r="H2509" s="324">
        <v>0.9</v>
      </c>
      <c r="I2509" s="324">
        <v>1.02</v>
      </c>
      <c r="J2509" s="326">
        <v>40</v>
      </c>
      <c r="K2509" s="326">
        <v>125</v>
      </c>
      <c r="L2509" s="326">
        <v>0</v>
      </c>
      <c r="M2509" s="324">
        <v>9</v>
      </c>
      <c r="N2509" s="324">
        <v>10</v>
      </c>
      <c r="O2509" s="324">
        <v>5.4</v>
      </c>
      <c r="P2509" s="324">
        <v>101</v>
      </c>
      <c r="Q2509" s="324" t="s">
        <v>293</v>
      </c>
      <c r="R2509" s="324">
        <v>1</v>
      </c>
      <c r="S2509" s="324">
        <v>0</v>
      </c>
      <c r="T2509" s="324">
        <v>500</v>
      </c>
      <c r="U2509" s="324">
        <v>0.70299999999999996</v>
      </c>
      <c r="V2509" s="324">
        <v>0</v>
      </c>
      <c r="W2509" s="324">
        <v>6.6613499999999998E-7</v>
      </c>
      <c r="X2509" s="324">
        <v>99.433230585661718</v>
      </c>
      <c r="Y2509" s="324">
        <v>0.72</v>
      </c>
      <c r="Z2509" s="324">
        <v>2.1</v>
      </c>
      <c r="AA2509" s="324">
        <v>6.6613499999999998E-7</v>
      </c>
      <c r="AB2509" s="324">
        <v>99.433230585661718</v>
      </c>
      <c r="AC2509" s="324">
        <v>0.72</v>
      </c>
      <c r="AD2509" s="324">
        <v>2.1</v>
      </c>
      <c r="AE2509" s="324">
        <v>6.6613499999999998E-7</v>
      </c>
      <c r="AF2509" s="324">
        <v>99.433230585661718</v>
      </c>
      <c r="AG2509" s="324">
        <v>0.72</v>
      </c>
      <c r="AH2509" s="324">
        <v>2.1</v>
      </c>
      <c r="AI2509" s="324">
        <v>0</v>
      </c>
      <c r="AJ2509" s="324">
        <v>0</v>
      </c>
      <c r="AK2509" s="324">
        <v>0</v>
      </c>
      <c r="AL2509" s="324">
        <v>0</v>
      </c>
      <c r="AM2509" s="396">
        <v>0</v>
      </c>
      <c r="AN2509" s="324">
        <v>0</v>
      </c>
      <c r="AO2509" s="324">
        <v>1000000000</v>
      </c>
      <c r="AP2509" s="324">
        <v>0</v>
      </c>
      <c r="AQ2509" s="324">
        <v>0</v>
      </c>
      <c r="AR2509" s="324">
        <v>0</v>
      </c>
      <c r="AS2509" s="324">
        <v>74477620</v>
      </c>
      <c r="AT2509" s="324">
        <v>0</v>
      </c>
      <c r="AU2509" s="324">
        <v>0</v>
      </c>
      <c r="AV2509" s="324">
        <v>0</v>
      </c>
    </row>
    <row r="2510" spans="1:48">
      <c r="A2510" s="324" t="s">
        <v>2347</v>
      </c>
      <c r="B2510" s="324">
        <v>744776212</v>
      </c>
      <c r="C2510" s="324">
        <v>120</v>
      </c>
      <c r="D2510" s="324">
        <v>10</v>
      </c>
      <c r="E2510" s="395">
        <v>0.40094999999999997</v>
      </c>
      <c r="F2510" s="324">
        <v>0</v>
      </c>
      <c r="G2510" s="324">
        <v>0.99</v>
      </c>
      <c r="H2510" s="324">
        <v>0.9</v>
      </c>
      <c r="I2510" s="324">
        <v>0.94</v>
      </c>
      <c r="J2510" s="326">
        <v>40</v>
      </c>
      <c r="K2510" s="326">
        <v>125</v>
      </c>
      <c r="L2510" s="326">
        <v>0</v>
      </c>
      <c r="M2510" s="324">
        <v>9</v>
      </c>
      <c r="N2510" s="324">
        <v>10</v>
      </c>
      <c r="O2510" s="324">
        <v>5.4</v>
      </c>
      <c r="P2510" s="324">
        <v>101</v>
      </c>
      <c r="Q2510" s="324" t="s">
        <v>293</v>
      </c>
      <c r="R2510" s="324">
        <v>1</v>
      </c>
      <c r="S2510" s="324">
        <v>0</v>
      </c>
      <c r="T2510" s="324">
        <v>500</v>
      </c>
      <c r="U2510" s="324">
        <v>0.70299999999999996</v>
      </c>
      <c r="V2510" s="324">
        <v>0</v>
      </c>
      <c r="W2510" s="324">
        <v>6.6613499999999998E-7</v>
      </c>
      <c r="X2510" s="324">
        <v>114.18783899514702</v>
      </c>
      <c r="Y2510" s="324">
        <v>0.72</v>
      </c>
      <c r="Z2510" s="324">
        <v>2.1</v>
      </c>
      <c r="AA2510" s="324">
        <v>6.6613499999999998E-7</v>
      </c>
      <c r="AB2510" s="324">
        <v>114.18783899514702</v>
      </c>
      <c r="AC2510" s="324">
        <v>0.72</v>
      </c>
      <c r="AD2510" s="324">
        <v>2.1</v>
      </c>
      <c r="AE2510" s="324">
        <v>6.6613499999999998E-7</v>
      </c>
      <c r="AF2510" s="324">
        <v>114.18783899514702</v>
      </c>
      <c r="AG2510" s="324">
        <v>0.72</v>
      </c>
      <c r="AH2510" s="324">
        <v>2.1</v>
      </c>
      <c r="AI2510" s="324">
        <v>0</v>
      </c>
      <c r="AJ2510" s="324">
        <v>0</v>
      </c>
      <c r="AK2510" s="324">
        <v>0</v>
      </c>
      <c r="AL2510" s="324">
        <v>0</v>
      </c>
      <c r="AM2510" s="396">
        <v>0</v>
      </c>
      <c r="AN2510" s="324">
        <v>0</v>
      </c>
      <c r="AO2510" s="324">
        <v>1000000000</v>
      </c>
      <c r="AP2510" s="324">
        <v>0</v>
      </c>
      <c r="AQ2510" s="324">
        <v>0</v>
      </c>
      <c r="AR2510" s="324">
        <v>0</v>
      </c>
      <c r="AS2510" s="324">
        <v>744776212</v>
      </c>
      <c r="AT2510" s="324">
        <v>0</v>
      </c>
      <c r="AU2510" s="324">
        <v>0</v>
      </c>
      <c r="AV2510" s="324">
        <v>0</v>
      </c>
    </row>
    <row r="2511" spans="1:48">
      <c r="A2511" s="324" t="s">
        <v>2347</v>
      </c>
      <c r="B2511" s="324">
        <v>744776215</v>
      </c>
      <c r="C2511" s="324">
        <v>150</v>
      </c>
      <c r="D2511" s="324">
        <v>10</v>
      </c>
      <c r="E2511" s="395">
        <v>0.47099999999999992</v>
      </c>
      <c r="F2511" s="324">
        <v>0</v>
      </c>
      <c r="G2511" s="324">
        <v>0.9</v>
      </c>
      <c r="H2511" s="324">
        <v>0.9</v>
      </c>
      <c r="I2511" s="324">
        <v>0.81</v>
      </c>
      <c r="J2511" s="326">
        <v>40</v>
      </c>
      <c r="K2511" s="326">
        <v>125</v>
      </c>
      <c r="L2511" s="326">
        <v>0</v>
      </c>
      <c r="M2511" s="324">
        <v>9</v>
      </c>
      <c r="N2511" s="324">
        <v>10</v>
      </c>
      <c r="O2511" s="324">
        <v>5.4</v>
      </c>
      <c r="P2511" s="324">
        <v>101</v>
      </c>
      <c r="Q2511" s="324" t="s">
        <v>293</v>
      </c>
      <c r="R2511" s="324">
        <v>1</v>
      </c>
      <c r="S2511" s="324">
        <v>0</v>
      </c>
      <c r="T2511" s="324">
        <v>500</v>
      </c>
      <c r="U2511" s="324">
        <v>0.70299999999999996</v>
      </c>
      <c r="V2511" s="324">
        <v>0</v>
      </c>
      <c r="W2511" s="324">
        <v>6.6613499999999998E-7</v>
      </c>
      <c r="X2511" s="324">
        <v>124.05921759986767</v>
      </c>
      <c r="Y2511" s="324">
        <v>0.72</v>
      </c>
      <c r="Z2511" s="324">
        <v>2.1</v>
      </c>
      <c r="AA2511" s="324">
        <v>6.6613499999999998E-7</v>
      </c>
      <c r="AB2511" s="324">
        <v>124.05921759986767</v>
      </c>
      <c r="AC2511" s="324">
        <v>0.72</v>
      </c>
      <c r="AD2511" s="324">
        <v>2.1</v>
      </c>
      <c r="AE2511" s="324">
        <v>6.6613499999999998E-7</v>
      </c>
      <c r="AF2511" s="324">
        <v>124.05921759986767</v>
      </c>
      <c r="AG2511" s="324">
        <v>0.72</v>
      </c>
      <c r="AH2511" s="324">
        <v>2.1</v>
      </c>
      <c r="AI2511" s="324">
        <v>0</v>
      </c>
      <c r="AJ2511" s="324">
        <v>0</v>
      </c>
      <c r="AK2511" s="324">
        <v>0</v>
      </c>
      <c r="AL2511" s="324">
        <v>0</v>
      </c>
      <c r="AM2511" s="396">
        <v>0</v>
      </c>
      <c r="AN2511" s="324">
        <v>0</v>
      </c>
      <c r="AO2511" s="324">
        <v>1000000000</v>
      </c>
      <c r="AP2511" s="324">
        <v>0</v>
      </c>
      <c r="AQ2511" s="324">
        <v>0</v>
      </c>
      <c r="AR2511" s="324">
        <v>0</v>
      </c>
      <c r="AS2511" s="324">
        <v>744776215</v>
      </c>
      <c r="AT2511" s="324">
        <v>0</v>
      </c>
      <c r="AU2511" s="324">
        <v>0</v>
      </c>
      <c r="AV2511" s="324">
        <v>0</v>
      </c>
    </row>
    <row r="2512" spans="1:48">
      <c r="A2512" s="324" t="s">
        <v>2347</v>
      </c>
      <c r="B2512" s="324">
        <v>744776218</v>
      </c>
      <c r="C2512" s="324">
        <v>180</v>
      </c>
      <c r="D2512" s="324">
        <v>10</v>
      </c>
      <c r="E2512" s="395">
        <v>0.63039999999999996</v>
      </c>
      <c r="F2512" s="324">
        <v>0</v>
      </c>
      <c r="G2512" s="324">
        <v>0.78</v>
      </c>
      <c r="H2512" s="324">
        <v>0.9</v>
      </c>
      <c r="I2512" s="324">
        <v>0.76</v>
      </c>
      <c r="J2512" s="326">
        <v>40</v>
      </c>
      <c r="K2512" s="326">
        <v>125</v>
      </c>
      <c r="L2512" s="326">
        <v>0</v>
      </c>
      <c r="M2512" s="324">
        <v>9</v>
      </c>
      <c r="N2512" s="324">
        <v>10</v>
      </c>
      <c r="O2512" s="324">
        <v>5.4</v>
      </c>
      <c r="P2512" s="324">
        <v>101</v>
      </c>
      <c r="Q2512" s="324" t="s">
        <v>293</v>
      </c>
      <c r="R2512" s="324">
        <v>1</v>
      </c>
      <c r="S2512" s="324">
        <v>0</v>
      </c>
      <c r="T2512" s="324">
        <v>500</v>
      </c>
      <c r="U2512" s="324">
        <v>0.70299999999999996</v>
      </c>
      <c r="V2512" s="324">
        <v>0</v>
      </c>
      <c r="W2512" s="324">
        <v>6.6613499999999998E-7</v>
      </c>
      <c r="X2512" s="324">
        <v>138.51481338976529</v>
      </c>
      <c r="Y2512" s="324">
        <v>0.72</v>
      </c>
      <c r="Z2512" s="324">
        <v>2.1</v>
      </c>
      <c r="AA2512" s="324">
        <v>6.6613499999999998E-7</v>
      </c>
      <c r="AB2512" s="324">
        <v>138.51481338976529</v>
      </c>
      <c r="AC2512" s="324">
        <v>0.72</v>
      </c>
      <c r="AD2512" s="324">
        <v>2.1</v>
      </c>
      <c r="AE2512" s="324">
        <v>6.6613499999999998E-7</v>
      </c>
      <c r="AF2512" s="324">
        <v>138.51481338976529</v>
      </c>
      <c r="AG2512" s="324">
        <v>0.72</v>
      </c>
      <c r="AH2512" s="324">
        <v>2.1</v>
      </c>
      <c r="AI2512" s="324">
        <v>0</v>
      </c>
      <c r="AJ2512" s="324">
        <v>0</v>
      </c>
      <c r="AK2512" s="324">
        <v>0</v>
      </c>
      <c r="AL2512" s="324">
        <v>0</v>
      </c>
      <c r="AM2512" s="396">
        <v>0</v>
      </c>
      <c r="AN2512" s="324">
        <v>0</v>
      </c>
      <c r="AO2512" s="324">
        <v>1000000000</v>
      </c>
      <c r="AP2512" s="324">
        <v>0</v>
      </c>
      <c r="AQ2512" s="324">
        <v>0</v>
      </c>
      <c r="AR2512" s="324">
        <v>0</v>
      </c>
      <c r="AS2512" s="324">
        <v>744776218</v>
      </c>
      <c r="AT2512" s="324">
        <v>0</v>
      </c>
      <c r="AU2512" s="324">
        <v>0</v>
      </c>
      <c r="AV2512" s="324">
        <v>0</v>
      </c>
    </row>
    <row r="2513" spans="1:48">
      <c r="A2513" s="324" t="s">
        <v>2347</v>
      </c>
      <c r="B2513" s="324">
        <v>744776222</v>
      </c>
      <c r="C2513" s="324">
        <v>220</v>
      </c>
      <c r="D2513" s="324">
        <v>10</v>
      </c>
      <c r="E2513" s="395">
        <v>0.73078200000000004</v>
      </c>
      <c r="F2513" s="324">
        <v>0</v>
      </c>
      <c r="G2513" s="324">
        <v>0.77</v>
      </c>
      <c r="H2513" s="324">
        <v>0.9</v>
      </c>
      <c r="I2513" s="324">
        <v>0.67</v>
      </c>
      <c r="J2513" s="326">
        <v>40</v>
      </c>
      <c r="K2513" s="326">
        <v>125</v>
      </c>
      <c r="L2513" s="326">
        <v>0</v>
      </c>
      <c r="M2513" s="324">
        <v>9</v>
      </c>
      <c r="N2513" s="324">
        <v>10</v>
      </c>
      <c r="O2513" s="324">
        <v>5.4</v>
      </c>
      <c r="P2513" s="324">
        <v>101</v>
      </c>
      <c r="Q2513" s="324" t="s">
        <v>293</v>
      </c>
      <c r="R2513" s="324">
        <v>1</v>
      </c>
      <c r="S2513" s="324">
        <v>0</v>
      </c>
      <c r="T2513" s="324">
        <v>500</v>
      </c>
      <c r="U2513" s="324">
        <v>0.70299999999999996</v>
      </c>
      <c r="V2513" s="324">
        <v>0</v>
      </c>
      <c r="W2513" s="324">
        <v>6.6613499999999998E-7</v>
      </c>
      <c r="X2513" s="324">
        <v>155.75221238938053</v>
      </c>
      <c r="Y2513" s="324">
        <v>0.72</v>
      </c>
      <c r="Z2513" s="324">
        <v>2.1</v>
      </c>
      <c r="AA2513" s="324">
        <v>6.6613499999999998E-7</v>
      </c>
      <c r="AB2513" s="324">
        <v>155.75221238938053</v>
      </c>
      <c r="AC2513" s="324">
        <v>0.72</v>
      </c>
      <c r="AD2513" s="324">
        <v>2.1</v>
      </c>
      <c r="AE2513" s="324">
        <v>6.6613499999999998E-7</v>
      </c>
      <c r="AF2513" s="324">
        <v>155.75221238938053</v>
      </c>
      <c r="AG2513" s="324">
        <v>0.72</v>
      </c>
      <c r="AH2513" s="324">
        <v>2.1</v>
      </c>
      <c r="AI2513" s="324">
        <v>0</v>
      </c>
      <c r="AJ2513" s="324">
        <v>0</v>
      </c>
      <c r="AK2513" s="324">
        <v>0</v>
      </c>
      <c r="AL2513" s="324">
        <v>0</v>
      </c>
      <c r="AM2513" s="396">
        <v>0</v>
      </c>
      <c r="AN2513" s="324">
        <v>0</v>
      </c>
      <c r="AO2513" s="324">
        <v>1000000000</v>
      </c>
      <c r="AP2513" s="324">
        <v>0</v>
      </c>
      <c r="AQ2513" s="324">
        <v>0</v>
      </c>
      <c r="AR2513" s="324">
        <v>0</v>
      </c>
      <c r="AS2513" s="324">
        <v>744776222</v>
      </c>
      <c r="AT2513" s="324">
        <v>0</v>
      </c>
      <c r="AU2513" s="324">
        <v>0</v>
      </c>
      <c r="AV2513" s="324">
        <v>0</v>
      </c>
    </row>
    <row r="2514" spans="1:48">
      <c r="A2514" s="324" t="s">
        <v>2347</v>
      </c>
      <c r="B2514" s="324">
        <v>744776227</v>
      </c>
      <c r="C2514" s="324">
        <v>270</v>
      </c>
      <c r="D2514" s="324">
        <v>10</v>
      </c>
      <c r="E2514" s="395">
        <v>0.97</v>
      </c>
      <c r="F2514" s="324">
        <v>0</v>
      </c>
      <c r="G2514" s="324">
        <v>0.68</v>
      </c>
      <c r="H2514" s="324">
        <v>0.9</v>
      </c>
      <c r="I2514" s="324">
        <v>0.62</v>
      </c>
      <c r="J2514" s="326">
        <v>40</v>
      </c>
      <c r="K2514" s="326">
        <v>125</v>
      </c>
      <c r="L2514" s="326">
        <v>0</v>
      </c>
      <c r="M2514" s="324">
        <v>9</v>
      </c>
      <c r="N2514" s="324">
        <v>10</v>
      </c>
      <c r="O2514" s="324">
        <v>5.4</v>
      </c>
      <c r="P2514" s="324">
        <v>101</v>
      </c>
      <c r="Q2514" s="324" t="s">
        <v>293</v>
      </c>
      <c r="R2514" s="324">
        <v>1</v>
      </c>
      <c r="S2514" s="324">
        <v>0</v>
      </c>
      <c r="T2514" s="324">
        <v>500</v>
      </c>
      <c r="U2514" s="324">
        <v>0.70299999999999996</v>
      </c>
      <c r="V2514" s="324">
        <v>0</v>
      </c>
      <c r="W2514" s="324">
        <v>6.6613499999999998E-7</v>
      </c>
      <c r="X2514" s="324">
        <v>169.45961212577669</v>
      </c>
      <c r="Y2514" s="324">
        <v>0.72</v>
      </c>
      <c r="Z2514" s="324">
        <v>2.1</v>
      </c>
      <c r="AA2514" s="324">
        <v>6.6613499999999998E-7</v>
      </c>
      <c r="AB2514" s="324">
        <v>169.45961212577669</v>
      </c>
      <c r="AC2514" s="324">
        <v>0.72</v>
      </c>
      <c r="AD2514" s="324">
        <v>2.1</v>
      </c>
      <c r="AE2514" s="324">
        <v>6.6613499999999998E-7</v>
      </c>
      <c r="AF2514" s="324">
        <v>169.45961212577669</v>
      </c>
      <c r="AG2514" s="324">
        <v>0.72</v>
      </c>
      <c r="AH2514" s="324">
        <v>2.1</v>
      </c>
      <c r="AI2514" s="324">
        <v>0</v>
      </c>
      <c r="AJ2514" s="324">
        <v>0</v>
      </c>
      <c r="AK2514" s="324">
        <v>0</v>
      </c>
      <c r="AL2514" s="324">
        <v>0</v>
      </c>
      <c r="AM2514" s="396">
        <v>0</v>
      </c>
      <c r="AN2514" s="324">
        <v>0</v>
      </c>
      <c r="AO2514" s="324">
        <v>1000000000</v>
      </c>
      <c r="AP2514" s="324">
        <v>0</v>
      </c>
      <c r="AQ2514" s="324">
        <v>0</v>
      </c>
      <c r="AR2514" s="324">
        <v>0</v>
      </c>
      <c r="AS2514" s="324">
        <v>744776227</v>
      </c>
      <c r="AT2514" s="324">
        <v>0</v>
      </c>
      <c r="AU2514" s="324">
        <v>0</v>
      </c>
      <c r="AV2514" s="324">
        <v>0</v>
      </c>
    </row>
    <row r="2515" spans="1:48">
      <c r="A2515" s="324" t="s">
        <v>2347</v>
      </c>
      <c r="B2515" s="324">
        <v>744776233</v>
      </c>
      <c r="C2515" s="324">
        <v>330</v>
      </c>
      <c r="D2515" s="324">
        <v>10</v>
      </c>
      <c r="E2515" s="395">
        <v>1.1475</v>
      </c>
      <c r="F2515" s="324">
        <v>0</v>
      </c>
      <c r="G2515" s="324">
        <v>0.59</v>
      </c>
      <c r="H2515" s="324">
        <v>0.9</v>
      </c>
      <c r="I2515" s="324">
        <v>0.52</v>
      </c>
      <c r="J2515" s="326">
        <v>40</v>
      </c>
      <c r="K2515" s="326">
        <v>125</v>
      </c>
      <c r="L2515" s="326">
        <v>0</v>
      </c>
      <c r="M2515" s="324">
        <v>9</v>
      </c>
      <c r="N2515" s="324">
        <v>10</v>
      </c>
      <c r="O2515" s="324">
        <v>5.4</v>
      </c>
      <c r="P2515" s="324">
        <v>101</v>
      </c>
      <c r="Q2515" s="324" t="s">
        <v>293</v>
      </c>
      <c r="R2515" s="324">
        <v>1</v>
      </c>
      <c r="S2515" s="324">
        <v>0</v>
      </c>
      <c r="T2515" s="324">
        <v>500</v>
      </c>
      <c r="U2515" s="324">
        <v>0.70299999999999996</v>
      </c>
      <c r="V2515" s="324">
        <v>0</v>
      </c>
      <c r="W2515" s="324">
        <v>6.6613499999999998E-7</v>
      </c>
      <c r="X2515" s="324">
        <v>193.40092598019106</v>
      </c>
      <c r="Y2515" s="324">
        <v>0.72</v>
      </c>
      <c r="Z2515" s="324">
        <v>2.1</v>
      </c>
      <c r="AA2515" s="324">
        <v>6.6613499999999998E-7</v>
      </c>
      <c r="AB2515" s="324">
        <v>193.40092598019106</v>
      </c>
      <c r="AC2515" s="324">
        <v>0.72</v>
      </c>
      <c r="AD2515" s="324">
        <v>2.1</v>
      </c>
      <c r="AE2515" s="324">
        <v>6.6613499999999998E-7</v>
      </c>
      <c r="AF2515" s="324">
        <v>193.40092598019106</v>
      </c>
      <c r="AG2515" s="324">
        <v>0.72</v>
      </c>
      <c r="AH2515" s="324">
        <v>2.1</v>
      </c>
      <c r="AI2515" s="324">
        <v>0</v>
      </c>
      <c r="AJ2515" s="324">
        <v>0</v>
      </c>
      <c r="AK2515" s="324">
        <v>0</v>
      </c>
      <c r="AL2515" s="324">
        <v>0</v>
      </c>
      <c r="AM2515" s="396">
        <v>0</v>
      </c>
      <c r="AN2515" s="324">
        <v>0</v>
      </c>
      <c r="AO2515" s="324">
        <v>1000000000</v>
      </c>
      <c r="AP2515" s="324">
        <v>0</v>
      </c>
      <c r="AQ2515" s="324">
        <v>0</v>
      </c>
      <c r="AR2515" s="324">
        <v>0</v>
      </c>
      <c r="AS2515" s="324">
        <v>744776233</v>
      </c>
      <c r="AT2515" s="324">
        <v>0</v>
      </c>
      <c r="AU2515" s="324">
        <v>0</v>
      </c>
      <c r="AV2515" s="324">
        <v>0</v>
      </c>
    </row>
    <row r="2516" spans="1:48">
      <c r="A2516" s="324" t="s">
        <v>2347</v>
      </c>
      <c r="B2516" s="324">
        <v>744776239</v>
      </c>
      <c r="C2516" s="324">
        <v>390</v>
      </c>
      <c r="D2516" s="324">
        <v>10</v>
      </c>
      <c r="E2516" s="395">
        <v>1.3021600000000002</v>
      </c>
      <c r="F2516" s="324">
        <v>0</v>
      </c>
      <c r="G2516" s="324">
        <v>0.54</v>
      </c>
      <c r="H2516" s="324">
        <v>0.9</v>
      </c>
      <c r="I2516" s="324">
        <v>0.49</v>
      </c>
      <c r="J2516" s="326">
        <v>40</v>
      </c>
      <c r="K2516" s="326">
        <v>125</v>
      </c>
      <c r="L2516" s="326">
        <v>0</v>
      </c>
      <c r="M2516" s="324">
        <v>9</v>
      </c>
      <c r="N2516" s="324">
        <v>10</v>
      </c>
      <c r="O2516" s="324">
        <v>5.4</v>
      </c>
      <c r="P2516" s="324">
        <v>101</v>
      </c>
      <c r="Q2516" s="324" t="s">
        <v>293</v>
      </c>
      <c r="R2516" s="324">
        <v>1</v>
      </c>
      <c r="S2516" s="324">
        <v>0</v>
      </c>
      <c r="T2516" s="324">
        <v>500</v>
      </c>
      <c r="U2516" s="324">
        <v>0.70299999999999996</v>
      </c>
      <c r="V2516" s="324">
        <v>0</v>
      </c>
      <c r="W2516" s="324">
        <v>6.6613499999999998E-7</v>
      </c>
      <c r="X2516" s="324">
        <v>197.21871049304676</v>
      </c>
      <c r="Y2516" s="324">
        <v>0.72</v>
      </c>
      <c r="Z2516" s="324">
        <v>2.1</v>
      </c>
      <c r="AA2516" s="324">
        <v>6.6613499999999998E-7</v>
      </c>
      <c r="AB2516" s="324">
        <v>197.21871049304676</v>
      </c>
      <c r="AC2516" s="324">
        <v>0.72</v>
      </c>
      <c r="AD2516" s="324">
        <v>2.1</v>
      </c>
      <c r="AE2516" s="324">
        <v>6.6613499999999998E-7</v>
      </c>
      <c r="AF2516" s="324">
        <v>197.21871049304676</v>
      </c>
      <c r="AG2516" s="324">
        <v>0.72</v>
      </c>
      <c r="AH2516" s="324">
        <v>2.1</v>
      </c>
      <c r="AI2516" s="324">
        <v>0</v>
      </c>
      <c r="AJ2516" s="324">
        <v>0</v>
      </c>
      <c r="AK2516" s="324">
        <v>0</v>
      </c>
      <c r="AL2516" s="324">
        <v>0</v>
      </c>
      <c r="AM2516" s="396">
        <v>0</v>
      </c>
      <c r="AN2516" s="324">
        <v>0</v>
      </c>
      <c r="AO2516" s="324">
        <v>1000000000</v>
      </c>
      <c r="AP2516" s="324">
        <v>0</v>
      </c>
      <c r="AQ2516" s="324">
        <v>0</v>
      </c>
      <c r="AR2516" s="324">
        <v>0</v>
      </c>
      <c r="AS2516" s="324">
        <v>744776239</v>
      </c>
      <c r="AT2516" s="324">
        <v>0</v>
      </c>
      <c r="AU2516" s="324">
        <v>0</v>
      </c>
      <c r="AV2516" s="324">
        <v>0</v>
      </c>
    </row>
    <row r="2517" spans="1:48">
      <c r="A2517" s="324" t="s">
        <v>2347</v>
      </c>
      <c r="B2517" s="324">
        <v>744776247</v>
      </c>
      <c r="C2517" s="324">
        <v>470</v>
      </c>
      <c r="D2517" s="324">
        <v>10</v>
      </c>
      <c r="E2517" s="395">
        <v>1.4825699999999999</v>
      </c>
      <c r="F2517" s="324">
        <v>0</v>
      </c>
      <c r="G2517" s="324">
        <v>0.5</v>
      </c>
      <c r="H2517" s="324">
        <v>0.9</v>
      </c>
      <c r="I2517" s="324">
        <v>0.44</v>
      </c>
      <c r="J2517" s="326">
        <v>40</v>
      </c>
      <c r="K2517" s="326">
        <v>125</v>
      </c>
      <c r="L2517" s="326">
        <v>0</v>
      </c>
      <c r="M2517" s="324">
        <v>9</v>
      </c>
      <c r="N2517" s="324">
        <v>10</v>
      </c>
      <c r="O2517" s="324">
        <v>5.4</v>
      </c>
      <c r="P2517" s="324">
        <v>101</v>
      </c>
      <c r="Q2517" s="324" t="s">
        <v>293</v>
      </c>
      <c r="R2517" s="324">
        <v>1</v>
      </c>
      <c r="S2517" s="324">
        <v>0</v>
      </c>
      <c r="T2517" s="324">
        <v>500</v>
      </c>
      <c r="U2517" s="324">
        <v>0.70299999999999996</v>
      </c>
      <c r="V2517" s="324">
        <v>0</v>
      </c>
      <c r="W2517" s="324">
        <v>6.6613499999999998E-7</v>
      </c>
      <c r="X2517" s="324">
        <v>222.42203397851497</v>
      </c>
      <c r="Y2517" s="324">
        <v>0.72</v>
      </c>
      <c r="Z2517" s="324">
        <v>2.1</v>
      </c>
      <c r="AA2517" s="324">
        <v>6.6613499999999998E-7</v>
      </c>
      <c r="AB2517" s="324">
        <v>222.42203397851497</v>
      </c>
      <c r="AC2517" s="324">
        <v>0.72</v>
      </c>
      <c r="AD2517" s="324">
        <v>2.1</v>
      </c>
      <c r="AE2517" s="324">
        <v>6.6613499999999998E-7</v>
      </c>
      <c r="AF2517" s="324">
        <v>222.42203397851497</v>
      </c>
      <c r="AG2517" s="324">
        <v>0.72</v>
      </c>
      <c r="AH2517" s="324">
        <v>2.1</v>
      </c>
      <c r="AI2517" s="324">
        <v>0</v>
      </c>
      <c r="AJ2517" s="324">
        <v>0</v>
      </c>
      <c r="AK2517" s="324">
        <v>0</v>
      </c>
      <c r="AL2517" s="324">
        <v>0</v>
      </c>
      <c r="AM2517" s="396">
        <v>0</v>
      </c>
      <c r="AN2517" s="324">
        <v>0</v>
      </c>
      <c r="AO2517" s="324">
        <v>1000000000</v>
      </c>
      <c r="AP2517" s="324">
        <v>0</v>
      </c>
      <c r="AQ2517" s="324">
        <v>0</v>
      </c>
      <c r="AR2517" s="324">
        <v>0</v>
      </c>
      <c r="AS2517" s="324">
        <v>744776247</v>
      </c>
      <c r="AT2517" s="324">
        <v>0</v>
      </c>
      <c r="AU2517" s="324">
        <v>0</v>
      </c>
      <c r="AV2517" s="324">
        <v>0</v>
      </c>
    </row>
    <row r="2518" spans="1:48">
      <c r="A2518" s="324" t="s">
        <v>2347</v>
      </c>
      <c r="B2518" s="324">
        <v>744776256</v>
      </c>
      <c r="C2518" s="324">
        <v>560</v>
      </c>
      <c r="D2518" s="324">
        <v>10</v>
      </c>
      <c r="E2518" s="395">
        <v>1.89507</v>
      </c>
      <c r="F2518" s="324">
        <v>0</v>
      </c>
      <c r="G2518" s="324">
        <v>0.47</v>
      </c>
      <c r="H2518" s="324">
        <v>0.9</v>
      </c>
      <c r="I2518" s="324">
        <v>0.39</v>
      </c>
      <c r="J2518" s="326">
        <v>40</v>
      </c>
      <c r="K2518" s="326">
        <v>125</v>
      </c>
      <c r="L2518" s="326">
        <v>0</v>
      </c>
      <c r="M2518" s="324">
        <v>9</v>
      </c>
      <c r="N2518" s="324">
        <v>10</v>
      </c>
      <c r="O2518" s="324">
        <v>5.4</v>
      </c>
      <c r="P2518" s="324">
        <v>101</v>
      </c>
      <c r="Q2518" s="324" t="s">
        <v>293</v>
      </c>
      <c r="R2518" s="324">
        <v>1</v>
      </c>
      <c r="S2518" s="324">
        <v>0</v>
      </c>
      <c r="T2518" s="324">
        <v>500</v>
      </c>
      <c r="U2518" s="324">
        <v>0.70299999999999996</v>
      </c>
      <c r="V2518" s="324">
        <v>0</v>
      </c>
      <c r="W2518" s="324">
        <v>6.6613499999999998E-7</v>
      </c>
      <c r="X2518" s="324">
        <v>241.74401036045759</v>
      </c>
      <c r="Y2518" s="324">
        <v>0.72</v>
      </c>
      <c r="Z2518" s="324">
        <v>2.1</v>
      </c>
      <c r="AA2518" s="324">
        <v>6.6613499999999998E-7</v>
      </c>
      <c r="AB2518" s="324">
        <v>241.74401036045759</v>
      </c>
      <c r="AC2518" s="324">
        <v>0.72</v>
      </c>
      <c r="AD2518" s="324">
        <v>2.1</v>
      </c>
      <c r="AE2518" s="324">
        <v>6.6613499999999998E-7</v>
      </c>
      <c r="AF2518" s="324">
        <v>241.74401036045759</v>
      </c>
      <c r="AG2518" s="324">
        <v>0.72</v>
      </c>
      <c r="AH2518" s="324">
        <v>2.1</v>
      </c>
      <c r="AI2518" s="324">
        <v>0</v>
      </c>
      <c r="AJ2518" s="324">
        <v>0</v>
      </c>
      <c r="AK2518" s="324">
        <v>0</v>
      </c>
      <c r="AL2518" s="324">
        <v>0</v>
      </c>
      <c r="AM2518" s="396">
        <v>0</v>
      </c>
      <c r="AN2518" s="324">
        <v>0</v>
      </c>
      <c r="AO2518" s="324">
        <v>1000000000</v>
      </c>
      <c r="AP2518" s="324">
        <v>0</v>
      </c>
      <c r="AQ2518" s="324">
        <v>0</v>
      </c>
      <c r="AR2518" s="324">
        <v>0</v>
      </c>
      <c r="AS2518" s="324">
        <v>744776256</v>
      </c>
      <c r="AT2518" s="324">
        <v>0</v>
      </c>
      <c r="AU2518" s="324">
        <v>0</v>
      </c>
      <c r="AV2518" s="324">
        <v>0</v>
      </c>
    </row>
    <row r="2519" spans="1:48">
      <c r="A2519" s="324" t="s">
        <v>2347</v>
      </c>
      <c r="B2519" s="324">
        <v>744776268</v>
      </c>
      <c r="C2519" s="324">
        <v>680</v>
      </c>
      <c r="D2519" s="324">
        <v>10</v>
      </c>
      <c r="E2519" s="395">
        <v>2.2534500000000004</v>
      </c>
      <c r="F2519" s="324">
        <v>0</v>
      </c>
      <c r="G2519" s="324">
        <v>0.43</v>
      </c>
      <c r="H2519" s="324">
        <v>0.9</v>
      </c>
      <c r="I2519" s="324">
        <v>0.36</v>
      </c>
      <c r="J2519" s="326">
        <v>40</v>
      </c>
      <c r="K2519" s="326">
        <v>125</v>
      </c>
      <c r="L2519" s="326">
        <v>0</v>
      </c>
      <c r="M2519" s="324">
        <v>9</v>
      </c>
      <c r="N2519" s="324">
        <v>10</v>
      </c>
      <c r="O2519" s="324">
        <v>5.4</v>
      </c>
      <c r="P2519" s="324">
        <v>101</v>
      </c>
      <c r="Q2519" s="324" t="s">
        <v>293</v>
      </c>
      <c r="R2519" s="324">
        <v>1</v>
      </c>
      <c r="S2519" s="324">
        <v>0</v>
      </c>
      <c r="T2519" s="324">
        <v>500</v>
      </c>
      <c r="U2519" s="324">
        <v>0.70299999999999996</v>
      </c>
      <c r="V2519" s="324">
        <v>0</v>
      </c>
      <c r="W2519" s="324">
        <v>6.6613499999999998E-7</v>
      </c>
      <c r="X2519" s="324">
        <v>265.09687731472457</v>
      </c>
      <c r="Y2519" s="324">
        <v>0.72</v>
      </c>
      <c r="Z2519" s="324">
        <v>2.1</v>
      </c>
      <c r="AA2519" s="324">
        <v>6.6613499999999998E-7</v>
      </c>
      <c r="AB2519" s="324">
        <v>265.09687731472457</v>
      </c>
      <c r="AC2519" s="324">
        <v>0.72</v>
      </c>
      <c r="AD2519" s="324">
        <v>2.1</v>
      </c>
      <c r="AE2519" s="324">
        <v>6.6613499999999998E-7</v>
      </c>
      <c r="AF2519" s="324">
        <v>265.09687731472457</v>
      </c>
      <c r="AG2519" s="324">
        <v>0.72</v>
      </c>
      <c r="AH2519" s="324">
        <v>2.1</v>
      </c>
      <c r="AI2519" s="324">
        <v>0</v>
      </c>
      <c r="AJ2519" s="324">
        <v>0</v>
      </c>
      <c r="AK2519" s="324">
        <v>0</v>
      </c>
      <c r="AL2519" s="324">
        <v>0</v>
      </c>
      <c r="AM2519" s="396">
        <v>0</v>
      </c>
      <c r="AN2519" s="324">
        <v>0</v>
      </c>
      <c r="AO2519" s="324">
        <v>1000000000</v>
      </c>
      <c r="AP2519" s="324">
        <v>0</v>
      </c>
      <c r="AQ2519" s="324">
        <v>0</v>
      </c>
      <c r="AR2519" s="324">
        <v>0</v>
      </c>
      <c r="AS2519" s="324">
        <v>744776268</v>
      </c>
      <c r="AT2519" s="324">
        <v>0</v>
      </c>
      <c r="AU2519" s="324">
        <v>0</v>
      </c>
      <c r="AV2519" s="324">
        <v>0</v>
      </c>
    </row>
    <row r="2520" spans="1:48">
      <c r="A2520" s="324" t="s">
        <v>2347</v>
      </c>
      <c r="B2520" s="324">
        <v>744776282</v>
      </c>
      <c r="C2520" s="324">
        <v>820</v>
      </c>
      <c r="D2520" s="324">
        <v>10</v>
      </c>
      <c r="E2520" s="395">
        <v>2.556</v>
      </c>
      <c r="F2520" s="324">
        <v>0</v>
      </c>
      <c r="G2520" s="324">
        <v>0.41</v>
      </c>
      <c r="H2520" s="324">
        <v>0.9</v>
      </c>
      <c r="I2520" s="324">
        <v>0.32</v>
      </c>
      <c r="J2520" s="326">
        <v>40</v>
      </c>
      <c r="K2520" s="326">
        <v>125</v>
      </c>
      <c r="L2520" s="326">
        <v>0</v>
      </c>
      <c r="M2520" s="324">
        <v>9</v>
      </c>
      <c r="N2520" s="324">
        <v>10</v>
      </c>
      <c r="O2520" s="324">
        <v>5.4</v>
      </c>
      <c r="P2520" s="324">
        <v>101</v>
      </c>
      <c r="Q2520" s="324" t="s">
        <v>293</v>
      </c>
      <c r="R2520" s="324">
        <v>1</v>
      </c>
      <c r="S2520" s="324">
        <v>0</v>
      </c>
      <c r="T2520" s="324">
        <v>500</v>
      </c>
      <c r="U2520" s="324">
        <v>0.70299999999999996</v>
      </c>
      <c r="V2520" s="324">
        <v>0</v>
      </c>
      <c r="W2520" s="324">
        <v>6.6613499999999998E-7</v>
      </c>
      <c r="X2520" s="324">
        <v>289.10905052356946</v>
      </c>
      <c r="Y2520" s="324">
        <v>0.72</v>
      </c>
      <c r="Z2520" s="324">
        <v>2.1</v>
      </c>
      <c r="AA2520" s="324">
        <v>6.6613499999999998E-7</v>
      </c>
      <c r="AB2520" s="324">
        <v>289.10905052356946</v>
      </c>
      <c r="AC2520" s="324">
        <v>0.72</v>
      </c>
      <c r="AD2520" s="324">
        <v>2.1</v>
      </c>
      <c r="AE2520" s="324">
        <v>6.6613499999999998E-7</v>
      </c>
      <c r="AF2520" s="324">
        <v>289.10905052356946</v>
      </c>
      <c r="AG2520" s="324">
        <v>0.72</v>
      </c>
      <c r="AH2520" s="324">
        <v>2.1</v>
      </c>
      <c r="AI2520" s="324">
        <v>0</v>
      </c>
      <c r="AJ2520" s="324">
        <v>0</v>
      </c>
      <c r="AK2520" s="324">
        <v>0</v>
      </c>
      <c r="AL2520" s="324">
        <v>0</v>
      </c>
      <c r="AM2520" s="396">
        <v>0</v>
      </c>
      <c r="AN2520" s="324">
        <v>0</v>
      </c>
      <c r="AO2520" s="324">
        <v>1000000000</v>
      </c>
      <c r="AP2520" s="324">
        <v>0</v>
      </c>
      <c r="AQ2520" s="324">
        <v>0</v>
      </c>
      <c r="AR2520" s="324">
        <v>0</v>
      </c>
      <c r="AS2520" s="324">
        <v>744776282</v>
      </c>
      <c r="AT2520" s="324">
        <v>0</v>
      </c>
      <c r="AU2520" s="324">
        <v>0</v>
      </c>
      <c r="AV2520" s="324">
        <v>0</v>
      </c>
    </row>
    <row r="2521" spans="1:48">
      <c r="A2521" s="324" t="s">
        <v>2347</v>
      </c>
      <c r="B2521" s="324">
        <v>744310013</v>
      </c>
      <c r="C2521" s="324">
        <v>0.13</v>
      </c>
      <c r="D2521" s="324">
        <v>20</v>
      </c>
      <c r="E2521" s="395">
        <v>1.0010000000000002E-3</v>
      </c>
      <c r="F2521" s="324">
        <v>8.1900000000000007E-4</v>
      </c>
      <c r="G2521" s="324">
        <v>48</v>
      </c>
      <c r="H2521" s="324">
        <v>0.7</v>
      </c>
      <c r="I2521" s="324">
        <v>22</v>
      </c>
      <c r="J2521" s="326">
        <v>50</v>
      </c>
      <c r="K2521" s="326">
        <v>150</v>
      </c>
      <c r="L2521" s="326">
        <v>1</v>
      </c>
      <c r="M2521" s="324">
        <v>7</v>
      </c>
      <c r="N2521" s="324">
        <v>6.9</v>
      </c>
      <c r="O2521" s="324">
        <v>3</v>
      </c>
      <c r="P2521" s="324">
        <v>1</v>
      </c>
      <c r="Q2521" s="324" t="s">
        <v>293</v>
      </c>
      <c r="R2521" s="324">
        <v>1</v>
      </c>
      <c r="S2521" s="324">
        <v>0</v>
      </c>
      <c r="T2521" s="324">
        <v>1500</v>
      </c>
      <c r="U2521" s="324">
        <v>1.0864</v>
      </c>
      <c r="V2521" s="324">
        <v>0</v>
      </c>
      <c r="W2521" s="324">
        <v>0</v>
      </c>
      <c r="X2521" s="324">
        <v>0</v>
      </c>
      <c r="Y2521" s="324">
        <v>0</v>
      </c>
      <c r="Z2521" s="324">
        <v>0</v>
      </c>
      <c r="AA2521" s="324">
        <v>0</v>
      </c>
      <c r="AB2521" s="324">
        <v>0</v>
      </c>
      <c r="AC2521" s="324">
        <v>0</v>
      </c>
      <c r="AD2521" s="324">
        <v>0</v>
      </c>
      <c r="AE2521" s="324">
        <v>0</v>
      </c>
      <c r="AF2521" s="324">
        <v>0</v>
      </c>
      <c r="AG2521" s="324">
        <v>0</v>
      </c>
      <c r="AH2521" s="324">
        <v>0</v>
      </c>
      <c r="AI2521" s="324">
        <v>39.755351681957187</v>
      </c>
      <c r="AJ2521" s="324">
        <v>17000000000</v>
      </c>
      <c r="AK2521" s="324">
        <v>50000000</v>
      </c>
      <c r="AL2521" s="324">
        <v>1200000</v>
      </c>
      <c r="AM2521" s="396">
        <v>1.7E-14</v>
      </c>
      <c r="AN2521" s="324">
        <v>0.11990000000000001</v>
      </c>
      <c r="AO2521" s="324">
        <v>1000000000</v>
      </c>
      <c r="AP2521" s="324">
        <v>0</v>
      </c>
      <c r="AQ2521" s="324">
        <v>0</v>
      </c>
      <c r="AR2521" s="324">
        <v>0</v>
      </c>
      <c r="AS2521" s="324">
        <v>744310013</v>
      </c>
      <c r="AT2521" s="324">
        <v>0</v>
      </c>
      <c r="AU2521" s="324">
        <v>0</v>
      </c>
      <c r="AV2521" s="324">
        <v>0</v>
      </c>
    </row>
    <row r="2522" spans="1:48">
      <c r="A2522" s="324" t="s">
        <v>2347</v>
      </c>
      <c r="B2522" s="324">
        <v>744310024</v>
      </c>
      <c r="C2522" s="324">
        <v>0.24</v>
      </c>
      <c r="D2522" s="324">
        <v>20</v>
      </c>
      <c r="E2522" s="395">
        <v>1.7600000000000003E-3</v>
      </c>
      <c r="F2522" s="324">
        <v>1.4400000000000001E-3</v>
      </c>
      <c r="G2522" s="324">
        <v>40</v>
      </c>
      <c r="H2522" s="324">
        <v>0.7</v>
      </c>
      <c r="I2522" s="324">
        <v>18</v>
      </c>
      <c r="J2522" s="326">
        <v>50</v>
      </c>
      <c r="K2522" s="326">
        <v>150</v>
      </c>
      <c r="L2522" s="326">
        <v>1</v>
      </c>
      <c r="M2522" s="324">
        <v>7</v>
      </c>
      <c r="N2522" s="324">
        <v>6.9</v>
      </c>
      <c r="O2522" s="324">
        <v>3</v>
      </c>
      <c r="P2522" s="324">
        <v>1</v>
      </c>
      <c r="Q2522" s="324" t="s">
        <v>293</v>
      </c>
      <c r="R2522" s="324">
        <v>1</v>
      </c>
      <c r="S2522" s="324">
        <v>0</v>
      </c>
      <c r="T2522" s="324">
        <v>1500</v>
      </c>
      <c r="U2522" s="324">
        <v>1.0864</v>
      </c>
      <c r="V2522" s="324">
        <v>0</v>
      </c>
      <c r="W2522" s="324">
        <v>0</v>
      </c>
      <c r="X2522" s="324">
        <v>0</v>
      </c>
      <c r="Y2522" s="324">
        <v>0</v>
      </c>
      <c r="Z2522" s="324">
        <v>0</v>
      </c>
      <c r="AA2522" s="324">
        <v>0</v>
      </c>
      <c r="AB2522" s="324">
        <v>0</v>
      </c>
      <c r="AC2522" s="324">
        <v>0</v>
      </c>
      <c r="AD2522" s="324">
        <v>0</v>
      </c>
      <c r="AE2522" s="324">
        <v>0</v>
      </c>
      <c r="AF2522" s="324">
        <v>0</v>
      </c>
      <c r="AG2522" s="324">
        <v>0</v>
      </c>
      <c r="AH2522" s="324">
        <v>0</v>
      </c>
      <c r="AI2522" s="324">
        <v>44.036697247706421</v>
      </c>
      <c r="AJ2522" s="324">
        <v>17000000000</v>
      </c>
      <c r="AK2522" s="324">
        <v>50000000</v>
      </c>
      <c r="AL2522" s="324">
        <v>1200000</v>
      </c>
      <c r="AM2522" s="396">
        <v>1.7E-14</v>
      </c>
      <c r="AN2522" s="324">
        <v>0.11990000000000001</v>
      </c>
      <c r="AO2522" s="324">
        <v>1000000000</v>
      </c>
      <c r="AP2522" s="324">
        <v>0</v>
      </c>
      <c r="AQ2522" s="324">
        <v>0</v>
      </c>
      <c r="AR2522" s="324">
        <v>0</v>
      </c>
      <c r="AS2522" s="324">
        <v>744310024</v>
      </c>
      <c r="AT2522" s="324">
        <v>0</v>
      </c>
      <c r="AU2522" s="324">
        <v>0</v>
      </c>
      <c r="AV2522" s="324">
        <v>0</v>
      </c>
    </row>
    <row r="2523" spans="1:48">
      <c r="A2523" s="324" t="s">
        <v>2347</v>
      </c>
      <c r="B2523" s="324">
        <v>744310055</v>
      </c>
      <c r="C2523" s="324">
        <v>0.52</v>
      </c>
      <c r="D2523" s="324">
        <v>20</v>
      </c>
      <c r="E2523" s="395">
        <v>4.0700000000000007E-3</v>
      </c>
      <c r="F2523" s="324">
        <v>3.3300000000000001E-3</v>
      </c>
      <c r="G2523" s="324">
        <v>20</v>
      </c>
      <c r="H2523" s="324">
        <v>0.7</v>
      </c>
      <c r="I2523" s="324">
        <v>14</v>
      </c>
      <c r="J2523" s="326">
        <v>50</v>
      </c>
      <c r="K2523" s="326">
        <v>150</v>
      </c>
      <c r="L2523" s="326">
        <v>1</v>
      </c>
      <c r="M2523" s="324">
        <v>7</v>
      </c>
      <c r="N2523" s="324">
        <v>6.9</v>
      </c>
      <c r="O2523" s="324">
        <v>3</v>
      </c>
      <c r="P2523" s="324">
        <v>1</v>
      </c>
      <c r="Q2523" s="324" t="s">
        <v>293</v>
      </c>
      <c r="R2523" s="324">
        <v>1</v>
      </c>
      <c r="S2523" s="324">
        <v>0</v>
      </c>
      <c r="T2523" s="324">
        <v>1500</v>
      </c>
      <c r="U2523" s="324">
        <v>1.0864</v>
      </c>
      <c r="V2523" s="324">
        <v>0</v>
      </c>
      <c r="W2523" s="324">
        <v>0</v>
      </c>
      <c r="X2523" s="324">
        <v>0</v>
      </c>
      <c r="Y2523" s="324">
        <v>0</v>
      </c>
      <c r="Z2523" s="324">
        <v>0</v>
      </c>
      <c r="AA2523" s="324">
        <v>0</v>
      </c>
      <c r="AB2523" s="324">
        <v>0</v>
      </c>
      <c r="AC2523" s="324">
        <v>0</v>
      </c>
      <c r="AD2523" s="324">
        <v>0</v>
      </c>
      <c r="AE2523" s="324">
        <v>0</v>
      </c>
      <c r="AF2523" s="324">
        <v>0</v>
      </c>
      <c r="AG2523" s="324">
        <v>0</v>
      </c>
      <c r="AH2523" s="324">
        <v>0</v>
      </c>
      <c r="AI2523" s="324">
        <v>68.152031454783753</v>
      </c>
      <c r="AJ2523" s="324">
        <v>17000000000</v>
      </c>
      <c r="AK2523" s="324">
        <v>50000000</v>
      </c>
      <c r="AL2523" s="324">
        <v>1200000</v>
      </c>
      <c r="AM2523" s="396">
        <v>1.7E-14</v>
      </c>
      <c r="AN2523" s="324">
        <v>0.11990000000000001</v>
      </c>
      <c r="AO2523" s="324">
        <v>1000000000</v>
      </c>
      <c r="AP2523" s="324">
        <v>0</v>
      </c>
      <c r="AQ2523" s="324">
        <v>0</v>
      </c>
      <c r="AR2523" s="324">
        <v>0</v>
      </c>
      <c r="AS2523" s="324">
        <v>744310055</v>
      </c>
      <c r="AT2523" s="324">
        <v>0</v>
      </c>
      <c r="AU2523" s="324">
        <v>0</v>
      </c>
      <c r="AV2523" s="324">
        <v>0</v>
      </c>
    </row>
    <row r="2524" spans="1:48">
      <c r="A2524" s="324" t="s">
        <v>2347</v>
      </c>
      <c r="B2524" s="324">
        <v>744310095</v>
      </c>
      <c r="C2524" s="324">
        <v>0.95</v>
      </c>
      <c r="D2524" s="324">
        <v>20</v>
      </c>
      <c r="E2524" s="395">
        <v>6.8200000000000005E-3</v>
      </c>
      <c r="F2524" s="324">
        <v>5.5799999999999999E-3</v>
      </c>
      <c r="G2524" s="324">
        <v>13</v>
      </c>
      <c r="H2524" s="324">
        <v>0.7</v>
      </c>
      <c r="I2524" s="324">
        <v>11</v>
      </c>
      <c r="J2524" s="326">
        <v>50</v>
      </c>
      <c r="K2524" s="326">
        <v>150</v>
      </c>
      <c r="L2524" s="326">
        <v>1</v>
      </c>
      <c r="M2524" s="324">
        <v>7</v>
      </c>
      <c r="N2524" s="324">
        <v>6.9</v>
      </c>
      <c r="O2524" s="324">
        <v>3</v>
      </c>
      <c r="P2524" s="324">
        <v>1</v>
      </c>
      <c r="Q2524" s="324" t="s">
        <v>293</v>
      </c>
      <c r="R2524" s="324">
        <v>1</v>
      </c>
      <c r="S2524" s="324">
        <v>0</v>
      </c>
      <c r="T2524" s="324">
        <v>1500</v>
      </c>
      <c r="U2524" s="324">
        <v>1.0864</v>
      </c>
      <c r="V2524" s="324">
        <v>0</v>
      </c>
      <c r="W2524" s="324">
        <v>0</v>
      </c>
      <c r="X2524" s="324">
        <v>0</v>
      </c>
      <c r="Y2524" s="324">
        <v>0</v>
      </c>
      <c r="Z2524" s="324">
        <v>0</v>
      </c>
      <c r="AA2524" s="324">
        <v>0</v>
      </c>
      <c r="AB2524" s="324">
        <v>0</v>
      </c>
      <c r="AC2524" s="324">
        <v>0</v>
      </c>
      <c r="AD2524" s="324">
        <v>0</v>
      </c>
      <c r="AE2524" s="324">
        <v>0</v>
      </c>
      <c r="AF2524" s="324">
        <v>0</v>
      </c>
      <c r="AG2524" s="324">
        <v>0</v>
      </c>
      <c r="AH2524" s="324">
        <v>0</v>
      </c>
      <c r="AI2524" s="324">
        <v>96.839959225280325</v>
      </c>
      <c r="AJ2524" s="324">
        <v>17000000000</v>
      </c>
      <c r="AK2524" s="324">
        <v>50000000</v>
      </c>
      <c r="AL2524" s="324">
        <v>1200000</v>
      </c>
      <c r="AM2524" s="396">
        <v>1.7E-14</v>
      </c>
      <c r="AN2524" s="324">
        <v>0.11990000000000001</v>
      </c>
      <c r="AO2524" s="324">
        <v>1000000000</v>
      </c>
      <c r="AP2524" s="324">
        <v>0</v>
      </c>
      <c r="AQ2524" s="324">
        <v>0</v>
      </c>
      <c r="AR2524" s="324">
        <v>0</v>
      </c>
      <c r="AS2524" s="324">
        <v>744310095</v>
      </c>
      <c r="AT2524" s="324">
        <v>0</v>
      </c>
      <c r="AU2524" s="324">
        <v>0</v>
      </c>
      <c r="AV2524" s="324">
        <v>0</v>
      </c>
    </row>
    <row r="2525" spans="1:48">
      <c r="A2525" s="324" t="s">
        <v>2347</v>
      </c>
      <c r="B2525" s="324">
        <v>744310115</v>
      </c>
      <c r="C2525" s="324">
        <v>1.1499999999999999</v>
      </c>
      <c r="D2525" s="324">
        <v>20</v>
      </c>
      <c r="E2525" s="395">
        <v>9.4600000000000014E-3</v>
      </c>
      <c r="F2525" s="324">
        <v>7.7400000000000004E-3</v>
      </c>
      <c r="G2525" s="324">
        <v>13</v>
      </c>
      <c r="H2525" s="324">
        <v>0.7</v>
      </c>
      <c r="I2525" s="324">
        <v>8.5</v>
      </c>
      <c r="J2525" s="326">
        <v>50</v>
      </c>
      <c r="K2525" s="326">
        <v>150</v>
      </c>
      <c r="L2525" s="326">
        <v>1</v>
      </c>
      <c r="M2525" s="324">
        <v>7</v>
      </c>
      <c r="N2525" s="324">
        <v>6.9</v>
      </c>
      <c r="O2525" s="324">
        <v>3</v>
      </c>
      <c r="P2525" s="324">
        <v>1</v>
      </c>
      <c r="Q2525" s="324" t="s">
        <v>293</v>
      </c>
      <c r="R2525" s="324">
        <v>1</v>
      </c>
      <c r="S2525" s="324">
        <v>0</v>
      </c>
      <c r="T2525" s="324">
        <v>1500</v>
      </c>
      <c r="U2525" s="324">
        <v>1.0864</v>
      </c>
      <c r="V2525" s="324">
        <v>0</v>
      </c>
      <c r="W2525" s="324">
        <v>0</v>
      </c>
      <c r="X2525" s="324">
        <v>0</v>
      </c>
      <c r="Y2525" s="324">
        <v>0</v>
      </c>
      <c r="Z2525" s="324">
        <v>0</v>
      </c>
      <c r="AA2525" s="324">
        <v>0</v>
      </c>
      <c r="AB2525" s="324">
        <v>0</v>
      </c>
      <c r="AC2525" s="324">
        <v>0</v>
      </c>
      <c r="AD2525" s="324">
        <v>0</v>
      </c>
      <c r="AE2525" s="324">
        <v>0</v>
      </c>
      <c r="AF2525" s="324">
        <v>0</v>
      </c>
      <c r="AG2525" s="324">
        <v>0</v>
      </c>
      <c r="AH2525" s="324">
        <v>0</v>
      </c>
      <c r="AI2525" s="324">
        <v>95.913261050875718</v>
      </c>
      <c r="AJ2525" s="324">
        <v>17000000000</v>
      </c>
      <c r="AK2525" s="324">
        <v>50000000</v>
      </c>
      <c r="AL2525" s="324">
        <v>1200000</v>
      </c>
      <c r="AM2525" s="396">
        <v>1.7E-14</v>
      </c>
      <c r="AN2525" s="324">
        <v>0.11990000000000001</v>
      </c>
      <c r="AO2525" s="324">
        <v>1000000000</v>
      </c>
      <c r="AP2525" s="324">
        <v>0</v>
      </c>
      <c r="AQ2525" s="324">
        <v>0</v>
      </c>
      <c r="AR2525" s="324">
        <v>0</v>
      </c>
      <c r="AS2525" s="324">
        <v>744310115</v>
      </c>
      <c r="AT2525" s="324">
        <v>0</v>
      </c>
      <c r="AU2525" s="324">
        <v>0</v>
      </c>
      <c r="AV2525" s="324">
        <v>0</v>
      </c>
    </row>
    <row r="2526" spans="1:48">
      <c r="A2526" s="324" t="s">
        <v>2347</v>
      </c>
      <c r="B2526" s="324">
        <v>744310150</v>
      </c>
      <c r="C2526" s="324">
        <v>1.5</v>
      </c>
      <c r="D2526" s="324">
        <v>20</v>
      </c>
      <c r="E2526" s="395">
        <v>1.397E-2</v>
      </c>
      <c r="F2526" s="324">
        <v>1.1429999999999999E-2</v>
      </c>
      <c r="G2526" s="324">
        <v>12</v>
      </c>
      <c r="H2526" s="324">
        <v>0.7</v>
      </c>
      <c r="I2526" s="324">
        <v>7.5</v>
      </c>
      <c r="J2526" s="326">
        <v>50</v>
      </c>
      <c r="K2526" s="326">
        <v>150</v>
      </c>
      <c r="L2526" s="326">
        <v>1</v>
      </c>
      <c r="M2526" s="324">
        <v>7</v>
      </c>
      <c r="N2526" s="324">
        <v>6.9</v>
      </c>
      <c r="O2526" s="324">
        <v>3</v>
      </c>
      <c r="P2526" s="324">
        <v>1</v>
      </c>
      <c r="Q2526" s="324" t="s">
        <v>293</v>
      </c>
      <c r="R2526" s="324">
        <v>1</v>
      </c>
      <c r="S2526" s="324">
        <v>0</v>
      </c>
      <c r="T2526" s="324">
        <v>1500</v>
      </c>
      <c r="U2526" s="324">
        <v>1.0864</v>
      </c>
      <c r="V2526" s="324">
        <v>0</v>
      </c>
      <c r="W2526" s="324">
        <v>0</v>
      </c>
      <c r="X2526" s="324">
        <v>0</v>
      </c>
      <c r="Y2526" s="324">
        <v>0</v>
      </c>
      <c r="Z2526" s="324">
        <v>0</v>
      </c>
      <c r="AA2526" s="324">
        <v>0</v>
      </c>
      <c r="AB2526" s="324">
        <v>0</v>
      </c>
      <c r="AC2526" s="324">
        <v>0</v>
      </c>
      <c r="AD2526" s="324">
        <v>0</v>
      </c>
      <c r="AE2526" s="324">
        <v>0</v>
      </c>
      <c r="AF2526" s="324">
        <v>0</v>
      </c>
      <c r="AG2526" s="324">
        <v>0</v>
      </c>
      <c r="AH2526" s="324">
        <v>0</v>
      </c>
      <c r="AI2526" s="324">
        <v>105.85744530698659</v>
      </c>
      <c r="AJ2526" s="324">
        <v>17000000000</v>
      </c>
      <c r="AK2526" s="324">
        <v>50000000</v>
      </c>
      <c r="AL2526" s="324">
        <v>1200000</v>
      </c>
      <c r="AM2526" s="396">
        <v>1.7E-14</v>
      </c>
      <c r="AN2526" s="324">
        <v>0.11990000000000001</v>
      </c>
      <c r="AO2526" s="324">
        <v>1000000000</v>
      </c>
      <c r="AP2526" s="324">
        <v>0</v>
      </c>
      <c r="AQ2526" s="324">
        <v>0</v>
      </c>
      <c r="AR2526" s="324">
        <v>0</v>
      </c>
      <c r="AS2526" s="324">
        <v>744310150</v>
      </c>
      <c r="AT2526" s="324">
        <v>0</v>
      </c>
      <c r="AU2526" s="324">
        <v>0</v>
      </c>
      <c r="AV2526" s="324">
        <v>0</v>
      </c>
    </row>
    <row r="2527" spans="1:48">
      <c r="A2527" s="324" t="s">
        <v>2347</v>
      </c>
      <c r="B2527" s="324">
        <v>744310200</v>
      </c>
      <c r="C2527" s="324">
        <v>2</v>
      </c>
      <c r="D2527" s="324">
        <v>20</v>
      </c>
      <c r="E2527" s="395">
        <v>1.5620000000000002E-2</v>
      </c>
      <c r="F2527" s="324">
        <v>1.2780000000000001E-2</v>
      </c>
      <c r="G2527" s="324">
        <v>9</v>
      </c>
      <c r="H2527" s="324">
        <v>0.7</v>
      </c>
      <c r="I2527" s="324">
        <v>6.5</v>
      </c>
      <c r="J2527" s="326">
        <v>50</v>
      </c>
      <c r="K2527" s="326">
        <v>150</v>
      </c>
      <c r="L2527" s="326">
        <v>1</v>
      </c>
      <c r="M2527" s="324">
        <v>7</v>
      </c>
      <c r="N2527" s="324">
        <v>6.9</v>
      </c>
      <c r="O2527" s="324">
        <v>3</v>
      </c>
      <c r="P2527" s="324">
        <v>1</v>
      </c>
      <c r="Q2527" s="324" t="s">
        <v>293</v>
      </c>
      <c r="R2527" s="324">
        <v>1</v>
      </c>
      <c r="S2527" s="324">
        <v>0</v>
      </c>
      <c r="T2527" s="324">
        <v>1500</v>
      </c>
      <c r="U2527" s="324">
        <v>1.0864</v>
      </c>
      <c r="V2527" s="324">
        <v>0</v>
      </c>
      <c r="W2527" s="324">
        <v>0</v>
      </c>
      <c r="X2527" s="324">
        <v>0</v>
      </c>
      <c r="Y2527" s="324">
        <v>0</v>
      </c>
      <c r="Z2527" s="324">
        <v>0</v>
      </c>
      <c r="AA2527" s="324">
        <v>0</v>
      </c>
      <c r="AB2527" s="324">
        <v>0</v>
      </c>
      <c r="AC2527" s="324">
        <v>0</v>
      </c>
      <c r="AD2527" s="324">
        <v>0</v>
      </c>
      <c r="AE2527" s="324">
        <v>0</v>
      </c>
      <c r="AF2527" s="324">
        <v>0</v>
      </c>
      <c r="AG2527" s="324">
        <v>0</v>
      </c>
      <c r="AH2527" s="324">
        <v>0</v>
      </c>
      <c r="AI2527" s="324">
        <v>141.14326040931545</v>
      </c>
      <c r="AJ2527" s="324">
        <v>17000000000</v>
      </c>
      <c r="AK2527" s="324">
        <v>50000000</v>
      </c>
      <c r="AL2527" s="324">
        <v>1200000</v>
      </c>
      <c r="AM2527" s="396">
        <v>1.7E-14</v>
      </c>
      <c r="AN2527" s="324">
        <v>0.11990000000000001</v>
      </c>
      <c r="AO2527" s="324">
        <v>1000000000</v>
      </c>
      <c r="AP2527" s="324">
        <v>0</v>
      </c>
      <c r="AQ2527" s="324">
        <v>0</v>
      </c>
      <c r="AR2527" s="324">
        <v>0</v>
      </c>
      <c r="AS2527" s="324">
        <v>744310200</v>
      </c>
      <c r="AT2527" s="324">
        <v>0</v>
      </c>
      <c r="AU2527" s="324">
        <v>0</v>
      </c>
      <c r="AV2527" s="324">
        <v>0</v>
      </c>
    </row>
    <row r="2528" spans="1:48">
      <c r="A2528" s="324" t="s">
        <v>2347</v>
      </c>
      <c r="B2528" s="324">
        <v>744311022</v>
      </c>
      <c r="C2528" s="324">
        <v>0.22</v>
      </c>
      <c r="D2528" s="324">
        <v>20</v>
      </c>
      <c r="E2528" s="395">
        <v>1.6500000000000002E-3</v>
      </c>
      <c r="F2528" s="324">
        <v>1.3500000000000001E-3</v>
      </c>
      <c r="G2528" s="324">
        <v>32</v>
      </c>
      <c r="H2528" s="324">
        <v>0.7</v>
      </c>
      <c r="I2528" s="324">
        <v>21</v>
      </c>
      <c r="J2528" s="326">
        <v>50</v>
      </c>
      <c r="K2528" s="326">
        <v>150</v>
      </c>
      <c r="L2528" s="326">
        <v>1</v>
      </c>
      <c r="M2528" s="324">
        <v>7</v>
      </c>
      <c r="N2528" s="324">
        <v>6.9</v>
      </c>
      <c r="O2528" s="324">
        <v>4</v>
      </c>
      <c r="P2528" s="324">
        <v>1</v>
      </c>
      <c r="Q2528" s="324" t="s">
        <v>293</v>
      </c>
      <c r="R2528" s="324">
        <v>1</v>
      </c>
      <c r="S2528" s="324">
        <v>0</v>
      </c>
      <c r="T2528" s="324">
        <v>1000</v>
      </c>
      <c r="U2528" s="324">
        <v>1.1075999999999999</v>
      </c>
      <c r="V2528" s="324">
        <v>0</v>
      </c>
      <c r="W2528" s="324">
        <v>0</v>
      </c>
      <c r="X2528" s="324">
        <v>0</v>
      </c>
      <c r="Y2528" s="324">
        <v>0</v>
      </c>
      <c r="Z2528" s="324">
        <v>0</v>
      </c>
      <c r="AA2528" s="324">
        <v>0</v>
      </c>
      <c r="AB2528" s="324">
        <v>0</v>
      </c>
      <c r="AC2528" s="324">
        <v>0</v>
      </c>
      <c r="AD2528" s="324">
        <v>0</v>
      </c>
      <c r="AE2528" s="324">
        <v>0</v>
      </c>
      <c r="AF2528" s="324">
        <v>0</v>
      </c>
      <c r="AG2528" s="324">
        <v>0</v>
      </c>
      <c r="AH2528" s="324">
        <v>0</v>
      </c>
      <c r="AI2528" s="324">
        <v>41.121495327102799</v>
      </c>
      <c r="AJ2528" s="324">
        <v>17000000000</v>
      </c>
      <c r="AK2528" s="324">
        <v>50000000</v>
      </c>
      <c r="AL2528" s="324">
        <v>1200000</v>
      </c>
      <c r="AM2528" s="396">
        <v>1.7E-14</v>
      </c>
      <c r="AN2528" s="324">
        <v>0.12197999999999999</v>
      </c>
      <c r="AO2528" s="324">
        <v>1000000000</v>
      </c>
      <c r="AP2528" s="324">
        <v>0</v>
      </c>
      <c r="AQ2528" s="324">
        <v>0</v>
      </c>
      <c r="AR2528" s="324">
        <v>0</v>
      </c>
      <c r="AS2528" s="324">
        <v>744311022</v>
      </c>
      <c r="AT2528" s="324">
        <v>0</v>
      </c>
      <c r="AU2528" s="324">
        <v>0</v>
      </c>
      <c r="AV2528" s="324">
        <v>0</v>
      </c>
    </row>
    <row r="2529" spans="1:48">
      <c r="A2529" s="324" t="s">
        <v>2347</v>
      </c>
      <c r="B2529" s="324">
        <v>744311047</v>
      </c>
      <c r="C2529" s="324">
        <v>0.4</v>
      </c>
      <c r="D2529" s="324">
        <v>20</v>
      </c>
      <c r="E2529" s="395">
        <v>2.0350000000000004E-3</v>
      </c>
      <c r="F2529" s="324">
        <v>1.665E-3</v>
      </c>
      <c r="G2529" s="324">
        <v>25</v>
      </c>
      <c r="H2529" s="324">
        <v>0.7</v>
      </c>
      <c r="I2529" s="324">
        <v>19</v>
      </c>
      <c r="J2529" s="326">
        <v>50</v>
      </c>
      <c r="K2529" s="326">
        <v>150</v>
      </c>
      <c r="L2529" s="326">
        <v>1</v>
      </c>
      <c r="M2529" s="324">
        <v>7</v>
      </c>
      <c r="N2529" s="324">
        <v>6.9</v>
      </c>
      <c r="O2529" s="324">
        <v>4</v>
      </c>
      <c r="P2529" s="324">
        <v>1</v>
      </c>
      <c r="Q2529" s="324" t="s">
        <v>293</v>
      </c>
      <c r="R2529" s="324">
        <v>1</v>
      </c>
      <c r="S2529" s="324">
        <v>0</v>
      </c>
      <c r="T2529" s="324">
        <v>1000</v>
      </c>
      <c r="U2529" s="324">
        <v>1.1075999999999999</v>
      </c>
      <c r="V2529" s="324">
        <v>0</v>
      </c>
      <c r="W2529" s="324">
        <v>0</v>
      </c>
      <c r="X2529" s="324">
        <v>0</v>
      </c>
      <c r="Y2529" s="324">
        <v>0</v>
      </c>
      <c r="Z2529" s="324">
        <v>0</v>
      </c>
      <c r="AA2529" s="324">
        <v>0</v>
      </c>
      <c r="AB2529" s="324">
        <v>0</v>
      </c>
      <c r="AC2529" s="324">
        <v>0</v>
      </c>
      <c r="AD2529" s="324">
        <v>0</v>
      </c>
      <c r="AE2529" s="324">
        <v>0</v>
      </c>
      <c r="AF2529" s="324">
        <v>0</v>
      </c>
      <c r="AG2529" s="324">
        <v>0</v>
      </c>
      <c r="AH2529" s="324">
        <v>0</v>
      </c>
      <c r="AI2529" s="324">
        <v>53.404539385847798</v>
      </c>
      <c r="AJ2529" s="324">
        <v>17000000000</v>
      </c>
      <c r="AK2529" s="324">
        <v>50000000</v>
      </c>
      <c r="AL2529" s="324">
        <v>1200000</v>
      </c>
      <c r="AM2529" s="396">
        <v>1.7E-14</v>
      </c>
      <c r="AN2529" s="324">
        <v>0.12197999999999999</v>
      </c>
      <c r="AO2529" s="324">
        <v>1000000000</v>
      </c>
      <c r="AP2529" s="324">
        <v>0</v>
      </c>
      <c r="AQ2529" s="324">
        <v>0</v>
      </c>
      <c r="AR2529" s="324">
        <v>0</v>
      </c>
      <c r="AS2529" s="324">
        <v>744311047</v>
      </c>
      <c r="AT2529" s="324">
        <v>0</v>
      </c>
      <c r="AU2529" s="324">
        <v>0</v>
      </c>
      <c r="AV2529" s="324">
        <v>0</v>
      </c>
    </row>
    <row r="2530" spans="1:48">
      <c r="A2530" s="324" t="s">
        <v>2347</v>
      </c>
      <c r="B2530" s="324">
        <v>744311068</v>
      </c>
      <c r="C2530" s="324">
        <v>0.68</v>
      </c>
      <c r="D2530" s="324">
        <v>20</v>
      </c>
      <c r="E2530" s="395">
        <v>3.4100000000000003E-3</v>
      </c>
      <c r="F2530" s="324">
        <v>2.7899999999999999E-3</v>
      </c>
      <c r="G2530" s="324">
        <v>20</v>
      </c>
      <c r="H2530" s="324">
        <v>0.7</v>
      </c>
      <c r="I2530" s="324">
        <v>17</v>
      </c>
      <c r="J2530" s="326">
        <v>50</v>
      </c>
      <c r="K2530" s="326">
        <v>150</v>
      </c>
      <c r="L2530" s="326">
        <v>1</v>
      </c>
      <c r="M2530" s="324">
        <v>7</v>
      </c>
      <c r="N2530" s="324">
        <v>6.9</v>
      </c>
      <c r="O2530" s="324">
        <v>4</v>
      </c>
      <c r="P2530" s="324">
        <v>1</v>
      </c>
      <c r="Q2530" s="324" t="s">
        <v>293</v>
      </c>
      <c r="R2530" s="324">
        <v>1</v>
      </c>
      <c r="S2530" s="324">
        <v>0</v>
      </c>
      <c r="T2530" s="324">
        <v>1000</v>
      </c>
      <c r="U2530" s="324">
        <v>1.1075999999999999</v>
      </c>
      <c r="V2530" s="324">
        <v>0</v>
      </c>
      <c r="W2530" s="324">
        <v>0</v>
      </c>
      <c r="X2530" s="324">
        <v>0</v>
      </c>
      <c r="Y2530" s="324">
        <v>0</v>
      </c>
      <c r="Z2530" s="324">
        <v>0</v>
      </c>
      <c r="AA2530" s="324">
        <v>0</v>
      </c>
      <c r="AB2530" s="324">
        <v>0</v>
      </c>
      <c r="AC2530" s="324">
        <v>0</v>
      </c>
      <c r="AD2530" s="324">
        <v>0</v>
      </c>
      <c r="AE2530" s="324">
        <v>0</v>
      </c>
      <c r="AF2530" s="324">
        <v>0</v>
      </c>
      <c r="AG2530" s="324">
        <v>0</v>
      </c>
      <c r="AH2530" s="324">
        <v>0</v>
      </c>
      <c r="AI2530" s="324">
        <v>70.612668743509872</v>
      </c>
      <c r="AJ2530" s="324">
        <v>17000000000</v>
      </c>
      <c r="AK2530" s="324">
        <v>50000000</v>
      </c>
      <c r="AL2530" s="324">
        <v>1200000</v>
      </c>
      <c r="AM2530" s="396">
        <v>1.7E-14</v>
      </c>
      <c r="AN2530" s="324">
        <v>0.12197999999999999</v>
      </c>
      <c r="AO2530" s="324">
        <v>1000000000</v>
      </c>
      <c r="AP2530" s="324">
        <v>0</v>
      </c>
      <c r="AQ2530" s="324">
        <v>0</v>
      </c>
      <c r="AR2530" s="324">
        <v>0</v>
      </c>
      <c r="AS2530" s="324">
        <v>744311068</v>
      </c>
      <c r="AT2530" s="324">
        <v>0</v>
      </c>
      <c r="AU2530" s="324">
        <v>0</v>
      </c>
      <c r="AV2530" s="324">
        <v>0</v>
      </c>
    </row>
    <row r="2531" spans="1:48">
      <c r="A2531" s="324" t="s">
        <v>2347</v>
      </c>
      <c r="B2531" s="324">
        <v>744311100</v>
      </c>
      <c r="C2531" s="324">
        <v>1</v>
      </c>
      <c r="D2531" s="324">
        <v>20</v>
      </c>
      <c r="E2531" s="395">
        <v>5.0600000000000003E-3</v>
      </c>
      <c r="F2531" s="324">
        <v>4.1400000000000005E-3</v>
      </c>
      <c r="G2531" s="324">
        <v>19</v>
      </c>
      <c r="H2531" s="324">
        <v>0.7</v>
      </c>
      <c r="I2531" s="324">
        <v>15</v>
      </c>
      <c r="J2531" s="326">
        <v>50</v>
      </c>
      <c r="K2531" s="326">
        <v>150</v>
      </c>
      <c r="L2531" s="326">
        <v>1</v>
      </c>
      <c r="M2531" s="324">
        <v>7</v>
      </c>
      <c r="N2531" s="324">
        <v>6.9</v>
      </c>
      <c r="O2531" s="324">
        <v>4</v>
      </c>
      <c r="P2531" s="324">
        <v>1</v>
      </c>
      <c r="Q2531" s="324" t="s">
        <v>293</v>
      </c>
      <c r="R2531" s="324">
        <v>1</v>
      </c>
      <c r="S2531" s="324">
        <v>0</v>
      </c>
      <c r="T2531" s="324">
        <v>1000</v>
      </c>
      <c r="U2531" s="324">
        <v>1.1075999999999999</v>
      </c>
      <c r="V2531" s="324">
        <v>0</v>
      </c>
      <c r="W2531" s="324">
        <v>0</v>
      </c>
      <c r="X2531" s="324">
        <v>0</v>
      </c>
      <c r="Y2531" s="324">
        <v>0</v>
      </c>
      <c r="Z2531" s="324">
        <v>0</v>
      </c>
      <c r="AA2531" s="324">
        <v>0</v>
      </c>
      <c r="AB2531" s="324">
        <v>0</v>
      </c>
      <c r="AC2531" s="324">
        <v>0</v>
      </c>
      <c r="AD2531" s="324">
        <v>0</v>
      </c>
      <c r="AE2531" s="324">
        <v>0</v>
      </c>
      <c r="AF2531" s="324">
        <v>0</v>
      </c>
      <c r="AG2531" s="324">
        <v>0</v>
      </c>
      <c r="AH2531" s="324">
        <v>0</v>
      </c>
      <c r="AI2531" s="324">
        <v>84.961767204757862</v>
      </c>
      <c r="AJ2531" s="324">
        <v>17000000000</v>
      </c>
      <c r="AK2531" s="324">
        <v>50000000</v>
      </c>
      <c r="AL2531" s="324">
        <v>1200000</v>
      </c>
      <c r="AM2531" s="396">
        <v>1.7E-14</v>
      </c>
      <c r="AN2531" s="324">
        <v>0.12197999999999999</v>
      </c>
      <c r="AO2531" s="324">
        <v>1000000000</v>
      </c>
      <c r="AP2531" s="324">
        <v>0</v>
      </c>
      <c r="AQ2531" s="324">
        <v>0</v>
      </c>
      <c r="AR2531" s="324">
        <v>0</v>
      </c>
      <c r="AS2531" s="324">
        <v>744311100</v>
      </c>
      <c r="AT2531" s="324">
        <v>0</v>
      </c>
      <c r="AU2531" s="324">
        <v>0</v>
      </c>
      <c r="AV2531" s="324">
        <v>0</v>
      </c>
    </row>
    <row r="2532" spans="1:48">
      <c r="A2532" s="324" t="s">
        <v>2347</v>
      </c>
      <c r="B2532" s="324">
        <v>744311150</v>
      </c>
      <c r="C2532" s="324">
        <v>1.5</v>
      </c>
      <c r="D2532" s="324">
        <v>20</v>
      </c>
      <c r="E2532" s="395">
        <v>7.2600000000000008E-3</v>
      </c>
      <c r="F2532" s="324">
        <v>5.94E-3</v>
      </c>
      <c r="G2532" s="324">
        <v>14</v>
      </c>
      <c r="H2532" s="324">
        <v>0.7</v>
      </c>
      <c r="I2532" s="324">
        <v>11</v>
      </c>
      <c r="J2532" s="326">
        <v>50</v>
      </c>
      <c r="K2532" s="326">
        <v>150</v>
      </c>
      <c r="L2532" s="326">
        <v>1</v>
      </c>
      <c r="M2532" s="324">
        <v>7</v>
      </c>
      <c r="N2532" s="324">
        <v>6.9</v>
      </c>
      <c r="O2532" s="324">
        <v>4</v>
      </c>
      <c r="P2532" s="324">
        <v>1</v>
      </c>
      <c r="Q2532" s="324" t="s">
        <v>293</v>
      </c>
      <c r="R2532" s="324">
        <v>1</v>
      </c>
      <c r="S2532" s="324">
        <v>0</v>
      </c>
      <c r="T2532" s="324">
        <v>1000</v>
      </c>
      <c r="U2532" s="324">
        <v>1.1075999999999999</v>
      </c>
      <c r="V2532" s="324">
        <v>0</v>
      </c>
      <c r="W2532" s="324">
        <v>0</v>
      </c>
      <c r="X2532" s="324">
        <v>0</v>
      </c>
      <c r="Y2532" s="324">
        <v>0</v>
      </c>
      <c r="Z2532" s="324">
        <v>0</v>
      </c>
      <c r="AA2532" s="324">
        <v>0</v>
      </c>
      <c r="AB2532" s="324">
        <v>0</v>
      </c>
      <c r="AC2532" s="324">
        <v>0</v>
      </c>
      <c r="AD2532" s="324">
        <v>0</v>
      </c>
      <c r="AE2532" s="324">
        <v>0</v>
      </c>
      <c r="AF2532" s="324">
        <v>0</v>
      </c>
      <c r="AG2532" s="324">
        <v>0</v>
      </c>
      <c r="AH2532" s="324">
        <v>0</v>
      </c>
      <c r="AI2532" s="324">
        <v>107.83608914450036</v>
      </c>
      <c r="AJ2532" s="324">
        <v>17000000000</v>
      </c>
      <c r="AK2532" s="324">
        <v>50000000</v>
      </c>
      <c r="AL2532" s="324">
        <v>1200000</v>
      </c>
      <c r="AM2532" s="396">
        <v>1.7E-14</v>
      </c>
      <c r="AN2532" s="324">
        <v>0.12197999999999999</v>
      </c>
      <c r="AO2532" s="324">
        <v>1000000000</v>
      </c>
      <c r="AP2532" s="324">
        <v>0</v>
      </c>
      <c r="AQ2532" s="324">
        <v>0</v>
      </c>
      <c r="AR2532" s="324">
        <v>0</v>
      </c>
      <c r="AS2532" s="324">
        <v>744311150</v>
      </c>
      <c r="AT2532" s="324">
        <v>0</v>
      </c>
      <c r="AU2532" s="324">
        <v>0</v>
      </c>
      <c r="AV2532" s="324">
        <v>0</v>
      </c>
    </row>
    <row r="2533" spans="1:48">
      <c r="A2533" s="324" t="s">
        <v>2347</v>
      </c>
      <c r="B2533" s="324">
        <v>744311220</v>
      </c>
      <c r="C2533" s="324">
        <v>2.2000000000000002</v>
      </c>
      <c r="D2533" s="324">
        <v>20</v>
      </c>
      <c r="E2533" s="395">
        <v>1.2540000000000001E-2</v>
      </c>
      <c r="F2533" s="324">
        <v>1.026E-2</v>
      </c>
      <c r="G2533" s="324">
        <v>13</v>
      </c>
      <c r="H2533" s="324">
        <v>0.7</v>
      </c>
      <c r="I2533" s="324">
        <v>9</v>
      </c>
      <c r="J2533" s="326">
        <v>50</v>
      </c>
      <c r="K2533" s="326">
        <v>150</v>
      </c>
      <c r="L2533" s="326">
        <v>1</v>
      </c>
      <c r="M2533" s="324">
        <v>7</v>
      </c>
      <c r="N2533" s="324">
        <v>6.9</v>
      </c>
      <c r="O2533" s="324">
        <v>4</v>
      </c>
      <c r="P2533" s="324">
        <v>1</v>
      </c>
      <c r="Q2533" s="324" t="s">
        <v>293</v>
      </c>
      <c r="R2533" s="324">
        <v>1</v>
      </c>
      <c r="S2533" s="324">
        <v>0</v>
      </c>
      <c r="T2533" s="324">
        <v>1000</v>
      </c>
      <c r="U2533" s="324">
        <v>1.1075999999999999</v>
      </c>
      <c r="V2533" s="324">
        <v>0</v>
      </c>
      <c r="W2533" s="324">
        <v>0</v>
      </c>
      <c r="X2533" s="324">
        <v>0</v>
      </c>
      <c r="Y2533" s="324">
        <v>0</v>
      </c>
      <c r="Z2533" s="324">
        <v>0</v>
      </c>
      <c r="AA2533" s="324">
        <v>0</v>
      </c>
      <c r="AB2533" s="324">
        <v>0</v>
      </c>
      <c r="AC2533" s="324">
        <v>0</v>
      </c>
      <c r="AD2533" s="324">
        <v>0</v>
      </c>
      <c r="AE2533" s="324">
        <v>0</v>
      </c>
      <c r="AF2533" s="324">
        <v>0</v>
      </c>
      <c r="AG2533" s="324">
        <v>0</v>
      </c>
      <c r="AH2533" s="324">
        <v>0</v>
      </c>
      <c r="AI2533" s="324">
        <v>120.94557449147885</v>
      </c>
      <c r="AJ2533" s="324">
        <v>17000000000</v>
      </c>
      <c r="AK2533" s="324">
        <v>50000000</v>
      </c>
      <c r="AL2533" s="324">
        <v>1200000</v>
      </c>
      <c r="AM2533" s="396">
        <v>1.7E-14</v>
      </c>
      <c r="AN2533" s="324">
        <v>0.12197999999999999</v>
      </c>
      <c r="AO2533" s="324">
        <v>1000000000</v>
      </c>
      <c r="AP2533" s="324">
        <v>0</v>
      </c>
      <c r="AQ2533" s="324">
        <v>0</v>
      </c>
      <c r="AR2533" s="324">
        <v>0</v>
      </c>
      <c r="AS2533" s="324">
        <v>744311220</v>
      </c>
      <c r="AT2533" s="324">
        <v>0</v>
      </c>
      <c r="AU2533" s="324">
        <v>0</v>
      </c>
      <c r="AV2533" s="324">
        <v>0</v>
      </c>
    </row>
    <row r="2534" spans="1:48">
      <c r="A2534" s="324" t="s">
        <v>2347</v>
      </c>
      <c r="B2534" s="324">
        <v>744311330</v>
      </c>
      <c r="C2534" s="324">
        <v>3.3</v>
      </c>
      <c r="D2534" s="324">
        <v>20</v>
      </c>
      <c r="E2534" s="395">
        <v>1.8920000000000003E-2</v>
      </c>
      <c r="F2534" s="324">
        <v>1.5480000000000001E-2</v>
      </c>
      <c r="G2534" s="324">
        <v>11</v>
      </c>
      <c r="H2534" s="324">
        <v>0.7</v>
      </c>
      <c r="I2534" s="324">
        <v>6.5</v>
      </c>
      <c r="J2534" s="326">
        <v>50</v>
      </c>
      <c r="K2534" s="326">
        <v>150</v>
      </c>
      <c r="L2534" s="326">
        <v>1</v>
      </c>
      <c r="M2534" s="324">
        <v>7</v>
      </c>
      <c r="N2534" s="324">
        <v>6.9</v>
      </c>
      <c r="O2534" s="324">
        <v>4</v>
      </c>
      <c r="P2534" s="324">
        <v>1</v>
      </c>
      <c r="Q2534" s="324" t="s">
        <v>293</v>
      </c>
      <c r="R2534" s="324">
        <v>1</v>
      </c>
      <c r="S2534" s="324">
        <v>0</v>
      </c>
      <c r="T2534" s="324">
        <v>1000</v>
      </c>
      <c r="U2534" s="324">
        <v>1.1075999999999999</v>
      </c>
      <c r="V2534" s="324">
        <v>0</v>
      </c>
      <c r="W2534" s="324">
        <v>0</v>
      </c>
      <c r="X2534" s="324">
        <v>0</v>
      </c>
      <c r="Y2534" s="324">
        <v>0</v>
      </c>
      <c r="Z2534" s="324">
        <v>0</v>
      </c>
      <c r="AA2534" s="324">
        <v>0</v>
      </c>
      <c r="AB2534" s="324">
        <v>0</v>
      </c>
      <c r="AC2534" s="324">
        <v>0</v>
      </c>
      <c r="AD2534" s="324">
        <v>0</v>
      </c>
      <c r="AE2534" s="324">
        <v>0</v>
      </c>
      <c r="AF2534" s="324">
        <v>0</v>
      </c>
      <c r="AG2534" s="324">
        <v>0</v>
      </c>
      <c r="AH2534" s="324">
        <v>0</v>
      </c>
      <c r="AI2534" s="324">
        <v>146.86248331108146</v>
      </c>
      <c r="AJ2534" s="324">
        <v>17000000000</v>
      </c>
      <c r="AK2534" s="324">
        <v>50000000</v>
      </c>
      <c r="AL2534" s="324">
        <v>1200000</v>
      </c>
      <c r="AM2534" s="396">
        <v>1.7E-14</v>
      </c>
      <c r="AN2534" s="324">
        <v>0.12197999999999999</v>
      </c>
      <c r="AO2534" s="324">
        <v>1000000000</v>
      </c>
      <c r="AP2534" s="324">
        <v>0</v>
      </c>
      <c r="AQ2534" s="324">
        <v>0</v>
      </c>
      <c r="AR2534" s="324">
        <v>0</v>
      </c>
      <c r="AS2534" s="324">
        <v>744311330</v>
      </c>
      <c r="AT2534" s="324">
        <v>0</v>
      </c>
      <c r="AU2534" s="324">
        <v>0</v>
      </c>
      <c r="AV2534" s="324">
        <v>0</v>
      </c>
    </row>
    <row r="2535" spans="1:48">
      <c r="A2535" s="324" t="s">
        <v>2347</v>
      </c>
      <c r="B2535" s="324">
        <v>744311470</v>
      </c>
      <c r="C2535" s="324">
        <v>4.7</v>
      </c>
      <c r="D2535" s="324">
        <v>20</v>
      </c>
      <c r="E2535" s="395">
        <v>2.145E-2</v>
      </c>
      <c r="F2535" s="324">
        <v>1.755E-2</v>
      </c>
      <c r="G2535" s="324">
        <v>7</v>
      </c>
      <c r="H2535" s="324">
        <v>0.7</v>
      </c>
      <c r="I2535" s="324">
        <v>6</v>
      </c>
      <c r="J2535" s="326">
        <v>50</v>
      </c>
      <c r="K2535" s="326">
        <v>150</v>
      </c>
      <c r="L2535" s="326">
        <v>1</v>
      </c>
      <c r="M2535" s="324">
        <v>7</v>
      </c>
      <c r="N2535" s="324">
        <v>6.9</v>
      </c>
      <c r="O2535" s="324">
        <v>4</v>
      </c>
      <c r="P2535" s="324">
        <v>1</v>
      </c>
      <c r="Q2535" s="324" t="s">
        <v>293</v>
      </c>
      <c r="R2535" s="324">
        <v>1</v>
      </c>
      <c r="S2535" s="324">
        <v>0</v>
      </c>
      <c r="T2535" s="324">
        <v>1000</v>
      </c>
      <c r="U2535" s="324">
        <v>1.1075999999999999</v>
      </c>
      <c r="V2535" s="324">
        <v>0</v>
      </c>
      <c r="W2535" s="324">
        <v>0</v>
      </c>
      <c r="X2535" s="324">
        <v>0</v>
      </c>
      <c r="Y2535" s="324">
        <v>0</v>
      </c>
      <c r="Z2535" s="324">
        <v>0</v>
      </c>
      <c r="AA2535" s="324">
        <v>0</v>
      </c>
      <c r="AB2535" s="324">
        <v>0</v>
      </c>
      <c r="AC2535" s="324">
        <v>0</v>
      </c>
      <c r="AD2535" s="324">
        <v>0</v>
      </c>
      <c r="AE2535" s="324">
        <v>0</v>
      </c>
      <c r="AF2535" s="324">
        <v>0</v>
      </c>
      <c r="AG2535" s="324">
        <v>0</v>
      </c>
      <c r="AH2535" s="324">
        <v>0</v>
      </c>
      <c r="AI2535" s="324">
        <v>190.97927671678181</v>
      </c>
      <c r="AJ2535" s="324">
        <v>17000000000</v>
      </c>
      <c r="AK2535" s="324">
        <v>50000000</v>
      </c>
      <c r="AL2535" s="324">
        <v>1200000</v>
      </c>
      <c r="AM2535" s="396">
        <v>1.7E-14</v>
      </c>
      <c r="AN2535" s="324">
        <v>0.12197999999999999</v>
      </c>
      <c r="AO2535" s="324">
        <v>1000000000</v>
      </c>
      <c r="AP2535" s="324">
        <v>0</v>
      </c>
      <c r="AQ2535" s="324">
        <v>0</v>
      </c>
      <c r="AR2535" s="324">
        <v>0</v>
      </c>
      <c r="AS2535" s="324">
        <v>744311470</v>
      </c>
      <c r="AT2535" s="324">
        <v>0</v>
      </c>
      <c r="AU2535" s="324">
        <v>0</v>
      </c>
      <c r="AV2535" s="324">
        <v>0</v>
      </c>
    </row>
    <row r="2536" spans="1:48">
      <c r="A2536" s="324" t="s">
        <v>2347</v>
      </c>
      <c r="B2536" s="324">
        <v>744314024</v>
      </c>
      <c r="C2536" s="324">
        <v>0.24</v>
      </c>
      <c r="D2536" s="324">
        <v>20</v>
      </c>
      <c r="E2536" s="395">
        <v>1.1000000000000001E-3</v>
      </c>
      <c r="F2536" s="324">
        <v>9.0000000000000008E-4</v>
      </c>
      <c r="G2536" s="324">
        <v>28</v>
      </c>
      <c r="H2536" s="324">
        <v>0.7</v>
      </c>
      <c r="I2536" s="324">
        <v>20</v>
      </c>
      <c r="J2536" s="326">
        <v>50</v>
      </c>
      <c r="K2536" s="326">
        <v>150</v>
      </c>
      <c r="L2536" s="326">
        <v>1</v>
      </c>
      <c r="M2536" s="324">
        <v>7</v>
      </c>
      <c r="N2536" s="324">
        <v>6.9</v>
      </c>
      <c r="O2536" s="324">
        <v>5</v>
      </c>
      <c r="P2536" s="324">
        <v>1</v>
      </c>
      <c r="Q2536" s="324" t="s">
        <v>293</v>
      </c>
      <c r="R2536" s="324">
        <v>1</v>
      </c>
      <c r="S2536" s="324">
        <v>0</v>
      </c>
      <c r="T2536" s="324">
        <v>1000</v>
      </c>
      <c r="U2536" s="324">
        <v>1.1716</v>
      </c>
      <c r="V2536" s="324">
        <v>0</v>
      </c>
      <c r="W2536" s="324">
        <v>0</v>
      </c>
      <c r="X2536" s="324">
        <v>0</v>
      </c>
      <c r="Y2536" s="324">
        <v>0</v>
      </c>
      <c r="Z2536" s="324">
        <v>0</v>
      </c>
      <c r="AA2536" s="324">
        <v>0</v>
      </c>
      <c r="AB2536" s="324">
        <v>0</v>
      </c>
      <c r="AC2536" s="324">
        <v>0</v>
      </c>
      <c r="AD2536" s="324">
        <v>0</v>
      </c>
      <c r="AE2536" s="324">
        <v>0</v>
      </c>
      <c r="AF2536" s="324">
        <v>0</v>
      </c>
      <c r="AG2536" s="324">
        <v>0</v>
      </c>
      <c r="AH2536" s="324">
        <v>0</v>
      </c>
      <c r="AI2536" s="324">
        <v>43.243243243243242</v>
      </c>
      <c r="AJ2536" s="324">
        <v>17000000000</v>
      </c>
      <c r="AK2536" s="324">
        <v>50000000</v>
      </c>
      <c r="AL2536" s="324">
        <v>1200000</v>
      </c>
      <c r="AM2536" s="396">
        <v>1.7E-14</v>
      </c>
      <c r="AN2536" s="324">
        <v>0.15761999999999998</v>
      </c>
      <c r="AO2536" s="324">
        <v>1000000000</v>
      </c>
      <c r="AP2536" s="324">
        <v>0</v>
      </c>
      <c r="AQ2536" s="324">
        <v>0</v>
      </c>
      <c r="AR2536" s="324">
        <v>0</v>
      </c>
      <c r="AS2536" s="324">
        <v>744314024</v>
      </c>
      <c r="AT2536" s="324">
        <v>0</v>
      </c>
      <c r="AU2536" s="324">
        <v>0</v>
      </c>
      <c r="AV2536" s="324">
        <v>0</v>
      </c>
    </row>
    <row r="2537" spans="1:48">
      <c r="A2537" s="324" t="s">
        <v>2347</v>
      </c>
      <c r="B2537" s="324">
        <v>744314047</v>
      </c>
      <c r="C2537" s="324">
        <v>0.47</v>
      </c>
      <c r="D2537" s="324">
        <v>20</v>
      </c>
      <c r="E2537" s="395">
        <v>1.4850000000000002E-3</v>
      </c>
      <c r="F2537" s="324">
        <v>1.2150000000000002E-3</v>
      </c>
      <c r="G2537" s="324">
        <v>20</v>
      </c>
      <c r="H2537" s="324">
        <v>0.7</v>
      </c>
      <c r="I2537" s="324">
        <v>18</v>
      </c>
      <c r="J2537" s="326">
        <v>50</v>
      </c>
      <c r="K2537" s="326">
        <v>150</v>
      </c>
      <c r="L2537" s="326">
        <v>1</v>
      </c>
      <c r="M2537" s="324">
        <v>7</v>
      </c>
      <c r="N2537" s="324">
        <v>6.9</v>
      </c>
      <c r="O2537" s="324">
        <v>5</v>
      </c>
      <c r="P2537" s="324">
        <v>1</v>
      </c>
      <c r="Q2537" s="324" t="s">
        <v>293</v>
      </c>
      <c r="R2537" s="324">
        <v>1</v>
      </c>
      <c r="S2537" s="324">
        <v>0</v>
      </c>
      <c r="T2537" s="324">
        <v>1000</v>
      </c>
      <c r="U2537" s="324">
        <v>1.1716</v>
      </c>
      <c r="V2537" s="324">
        <v>0</v>
      </c>
      <c r="W2537" s="324">
        <v>0</v>
      </c>
      <c r="X2537" s="324">
        <v>0</v>
      </c>
      <c r="Y2537" s="324">
        <v>0</v>
      </c>
      <c r="Z2537" s="324">
        <v>0</v>
      </c>
      <c r="AA2537" s="324">
        <v>0</v>
      </c>
      <c r="AB2537" s="324">
        <v>0</v>
      </c>
      <c r="AC2537" s="324">
        <v>0</v>
      </c>
      <c r="AD2537" s="324">
        <v>0</v>
      </c>
      <c r="AE2537" s="324">
        <v>0</v>
      </c>
      <c r="AF2537" s="324">
        <v>0</v>
      </c>
      <c r="AG2537" s="324">
        <v>0</v>
      </c>
      <c r="AH2537" s="324">
        <v>0</v>
      </c>
      <c r="AI2537" s="324">
        <v>60.489060489060485</v>
      </c>
      <c r="AJ2537" s="324">
        <v>17000000000</v>
      </c>
      <c r="AK2537" s="324">
        <v>50000000</v>
      </c>
      <c r="AL2537" s="324">
        <v>1200000</v>
      </c>
      <c r="AM2537" s="396">
        <v>1.7E-14</v>
      </c>
      <c r="AN2537" s="324">
        <v>0.15761999999999998</v>
      </c>
      <c r="AO2537" s="324">
        <v>1000000000</v>
      </c>
      <c r="AP2537" s="324">
        <v>0</v>
      </c>
      <c r="AQ2537" s="324">
        <v>0</v>
      </c>
      <c r="AR2537" s="324">
        <v>0</v>
      </c>
      <c r="AS2537" s="324">
        <v>744314047</v>
      </c>
      <c r="AT2537" s="324">
        <v>0</v>
      </c>
      <c r="AU2537" s="324">
        <v>0</v>
      </c>
      <c r="AV2537" s="324">
        <v>0</v>
      </c>
    </row>
    <row r="2538" spans="1:48">
      <c r="A2538" s="324" t="s">
        <v>2347</v>
      </c>
      <c r="B2538" s="324">
        <v>744314076</v>
      </c>
      <c r="C2538" s="324">
        <v>0.76</v>
      </c>
      <c r="D2538" s="324">
        <v>20</v>
      </c>
      <c r="E2538" s="395">
        <v>2.4750000000000002E-3</v>
      </c>
      <c r="F2538" s="324">
        <v>2.0249999999999999E-3</v>
      </c>
      <c r="G2538" s="324">
        <v>15</v>
      </c>
      <c r="H2538" s="324">
        <v>0.7</v>
      </c>
      <c r="I2538" s="324">
        <v>15.5</v>
      </c>
      <c r="J2538" s="326">
        <v>50</v>
      </c>
      <c r="K2538" s="326">
        <v>150</v>
      </c>
      <c r="L2538" s="326">
        <v>1</v>
      </c>
      <c r="M2538" s="324">
        <v>7</v>
      </c>
      <c r="N2538" s="324">
        <v>6.9</v>
      </c>
      <c r="O2538" s="324">
        <v>5</v>
      </c>
      <c r="P2538" s="324">
        <v>1</v>
      </c>
      <c r="Q2538" s="324" t="s">
        <v>293</v>
      </c>
      <c r="R2538" s="324">
        <v>1</v>
      </c>
      <c r="S2538" s="324">
        <v>0</v>
      </c>
      <c r="T2538" s="324">
        <v>1000</v>
      </c>
      <c r="U2538" s="324">
        <v>1.1716</v>
      </c>
      <c r="V2538" s="324">
        <v>0</v>
      </c>
      <c r="W2538" s="324">
        <v>0</v>
      </c>
      <c r="X2538" s="324">
        <v>0</v>
      </c>
      <c r="Y2538" s="324">
        <v>0</v>
      </c>
      <c r="Z2538" s="324">
        <v>0</v>
      </c>
      <c r="AA2538" s="324">
        <v>0</v>
      </c>
      <c r="AB2538" s="324">
        <v>0</v>
      </c>
      <c r="AC2538" s="324">
        <v>0</v>
      </c>
      <c r="AD2538" s="324">
        <v>0</v>
      </c>
      <c r="AE2538" s="324">
        <v>0</v>
      </c>
      <c r="AF2538" s="324">
        <v>0</v>
      </c>
      <c r="AG2538" s="324">
        <v>0</v>
      </c>
      <c r="AH2538" s="324">
        <v>0</v>
      </c>
      <c r="AI2538" s="324">
        <v>76.076076076076077</v>
      </c>
      <c r="AJ2538" s="324">
        <v>17000000000</v>
      </c>
      <c r="AK2538" s="324">
        <v>50000000</v>
      </c>
      <c r="AL2538" s="324">
        <v>1200000</v>
      </c>
      <c r="AM2538" s="396">
        <v>1.7E-14</v>
      </c>
      <c r="AN2538" s="324">
        <v>0.15761999999999998</v>
      </c>
      <c r="AO2538" s="324">
        <v>1000000000</v>
      </c>
      <c r="AP2538" s="324">
        <v>0</v>
      </c>
      <c r="AQ2538" s="324">
        <v>0</v>
      </c>
      <c r="AR2538" s="324">
        <v>0</v>
      </c>
      <c r="AS2538" s="324">
        <v>744314076</v>
      </c>
      <c r="AT2538" s="324">
        <v>0</v>
      </c>
      <c r="AU2538" s="324">
        <v>0</v>
      </c>
      <c r="AV2538" s="324">
        <v>0</v>
      </c>
    </row>
    <row r="2539" spans="1:48">
      <c r="A2539" s="324" t="s">
        <v>2347</v>
      </c>
      <c r="B2539" s="324">
        <v>744314110</v>
      </c>
      <c r="C2539" s="324">
        <v>1.1000000000000001</v>
      </c>
      <c r="D2539" s="324">
        <v>20</v>
      </c>
      <c r="E2539" s="395">
        <v>3.4650000000000002E-3</v>
      </c>
      <c r="F2539" s="324">
        <v>2.8350000000000003E-3</v>
      </c>
      <c r="G2539" s="324">
        <v>13</v>
      </c>
      <c r="H2539" s="324">
        <v>0.7</v>
      </c>
      <c r="I2539" s="324">
        <v>15</v>
      </c>
      <c r="J2539" s="326">
        <v>50</v>
      </c>
      <c r="K2539" s="326">
        <v>150</v>
      </c>
      <c r="L2539" s="326">
        <v>1</v>
      </c>
      <c r="M2539" s="324">
        <v>7</v>
      </c>
      <c r="N2539" s="324">
        <v>6.9</v>
      </c>
      <c r="O2539" s="324">
        <v>5</v>
      </c>
      <c r="P2539" s="324">
        <v>1</v>
      </c>
      <c r="Q2539" s="324" t="s">
        <v>293</v>
      </c>
      <c r="R2539" s="324">
        <v>1</v>
      </c>
      <c r="S2539" s="324">
        <v>0</v>
      </c>
      <c r="T2539" s="324">
        <v>1000</v>
      </c>
      <c r="U2539" s="324">
        <v>1.1716</v>
      </c>
      <c r="V2539" s="324">
        <v>0</v>
      </c>
      <c r="W2539" s="324">
        <v>0</v>
      </c>
      <c r="X2539" s="324">
        <v>0</v>
      </c>
      <c r="Y2539" s="324">
        <v>0</v>
      </c>
      <c r="Z2539" s="324">
        <v>0</v>
      </c>
      <c r="AA2539" s="324">
        <v>0</v>
      </c>
      <c r="AB2539" s="324">
        <v>0</v>
      </c>
      <c r="AC2539" s="324">
        <v>0</v>
      </c>
      <c r="AD2539" s="324">
        <v>0</v>
      </c>
      <c r="AE2539" s="324">
        <v>0</v>
      </c>
      <c r="AF2539" s="324">
        <v>0</v>
      </c>
      <c r="AG2539" s="324">
        <v>0</v>
      </c>
      <c r="AH2539" s="324">
        <v>0</v>
      </c>
      <c r="AI2539" s="324">
        <v>90.090090090090101</v>
      </c>
      <c r="AJ2539" s="324">
        <v>17000000000</v>
      </c>
      <c r="AK2539" s="324">
        <v>50000000</v>
      </c>
      <c r="AL2539" s="324">
        <v>1200000</v>
      </c>
      <c r="AM2539" s="396">
        <v>1.7E-14</v>
      </c>
      <c r="AN2539" s="324">
        <v>0.15761999999999998</v>
      </c>
      <c r="AO2539" s="324">
        <v>1000000000</v>
      </c>
      <c r="AP2539" s="324">
        <v>0</v>
      </c>
      <c r="AQ2539" s="324">
        <v>0</v>
      </c>
      <c r="AR2539" s="324">
        <v>0</v>
      </c>
      <c r="AS2539" s="324">
        <v>744314110</v>
      </c>
      <c r="AT2539" s="324">
        <v>0</v>
      </c>
      <c r="AU2539" s="324">
        <v>0</v>
      </c>
      <c r="AV2539" s="324">
        <v>0</v>
      </c>
    </row>
    <row r="2540" spans="1:48">
      <c r="A2540" s="324" t="s">
        <v>2347</v>
      </c>
      <c r="B2540" s="324">
        <v>744314150</v>
      </c>
      <c r="C2540" s="324">
        <v>1.5</v>
      </c>
      <c r="D2540" s="324">
        <v>20</v>
      </c>
      <c r="E2540" s="395">
        <v>4.7300000000000007E-3</v>
      </c>
      <c r="F2540" s="324">
        <v>3.8700000000000002E-3</v>
      </c>
      <c r="G2540" s="324">
        <v>11</v>
      </c>
      <c r="H2540" s="324">
        <v>0.7</v>
      </c>
      <c r="I2540" s="324">
        <v>13</v>
      </c>
      <c r="J2540" s="326">
        <v>50</v>
      </c>
      <c r="K2540" s="326">
        <v>150</v>
      </c>
      <c r="L2540" s="326">
        <v>1</v>
      </c>
      <c r="M2540" s="324">
        <v>7</v>
      </c>
      <c r="N2540" s="324">
        <v>6.9</v>
      </c>
      <c r="O2540" s="324">
        <v>5</v>
      </c>
      <c r="P2540" s="324">
        <v>1</v>
      </c>
      <c r="Q2540" s="324" t="s">
        <v>293</v>
      </c>
      <c r="R2540" s="324">
        <v>1</v>
      </c>
      <c r="S2540" s="324">
        <v>0</v>
      </c>
      <c r="T2540" s="324">
        <v>1000</v>
      </c>
      <c r="U2540" s="324">
        <v>1.1716</v>
      </c>
      <c r="V2540" s="324">
        <v>0</v>
      </c>
      <c r="W2540" s="324">
        <v>0</v>
      </c>
      <c r="X2540" s="324">
        <v>0</v>
      </c>
      <c r="Y2540" s="324">
        <v>0</v>
      </c>
      <c r="Z2540" s="324">
        <v>0</v>
      </c>
      <c r="AA2540" s="324">
        <v>0</v>
      </c>
      <c r="AB2540" s="324">
        <v>0</v>
      </c>
      <c r="AC2540" s="324">
        <v>0</v>
      </c>
      <c r="AD2540" s="324">
        <v>0</v>
      </c>
      <c r="AE2540" s="324">
        <v>0</v>
      </c>
      <c r="AF2540" s="324">
        <v>0</v>
      </c>
      <c r="AG2540" s="324">
        <v>0</v>
      </c>
      <c r="AH2540" s="324">
        <v>0</v>
      </c>
      <c r="AI2540" s="324">
        <v>103.95010395010395</v>
      </c>
      <c r="AJ2540" s="324">
        <v>17000000000</v>
      </c>
      <c r="AK2540" s="324">
        <v>50000000</v>
      </c>
      <c r="AL2540" s="324">
        <v>1200000</v>
      </c>
      <c r="AM2540" s="396">
        <v>1.7E-14</v>
      </c>
      <c r="AN2540" s="324">
        <v>0.15761999999999998</v>
      </c>
      <c r="AO2540" s="324">
        <v>1000000000</v>
      </c>
      <c r="AP2540" s="324">
        <v>0</v>
      </c>
      <c r="AQ2540" s="324">
        <v>0</v>
      </c>
      <c r="AR2540" s="324">
        <v>0</v>
      </c>
      <c r="AS2540" s="324">
        <v>744314150</v>
      </c>
      <c r="AT2540" s="324">
        <v>0</v>
      </c>
      <c r="AU2540" s="324">
        <v>0</v>
      </c>
      <c r="AV2540" s="324">
        <v>0</v>
      </c>
    </row>
    <row r="2541" spans="1:48">
      <c r="A2541" s="324" t="s">
        <v>2347</v>
      </c>
      <c r="B2541" s="324">
        <v>744314200</v>
      </c>
      <c r="C2541" s="324">
        <v>2</v>
      </c>
      <c r="D2541" s="324">
        <v>20</v>
      </c>
      <c r="E2541" s="395">
        <v>6.4350000000000006E-3</v>
      </c>
      <c r="F2541" s="324">
        <v>5.2650000000000006E-3</v>
      </c>
      <c r="G2541" s="324">
        <v>9</v>
      </c>
      <c r="H2541" s="324">
        <v>0.7</v>
      </c>
      <c r="I2541" s="324">
        <v>11.5</v>
      </c>
      <c r="J2541" s="326">
        <v>50</v>
      </c>
      <c r="K2541" s="326">
        <v>150</v>
      </c>
      <c r="L2541" s="326">
        <v>1</v>
      </c>
      <c r="M2541" s="324">
        <v>7</v>
      </c>
      <c r="N2541" s="324">
        <v>6.9</v>
      </c>
      <c r="O2541" s="324">
        <v>5</v>
      </c>
      <c r="P2541" s="324">
        <v>1</v>
      </c>
      <c r="Q2541" s="324" t="s">
        <v>293</v>
      </c>
      <c r="R2541" s="324">
        <v>1</v>
      </c>
      <c r="S2541" s="324">
        <v>0</v>
      </c>
      <c r="T2541" s="324">
        <v>1000</v>
      </c>
      <c r="U2541" s="324">
        <v>1.1716</v>
      </c>
      <c r="V2541" s="324">
        <v>0</v>
      </c>
      <c r="W2541" s="324">
        <v>0</v>
      </c>
      <c r="X2541" s="324">
        <v>0</v>
      </c>
      <c r="Y2541" s="324">
        <v>0</v>
      </c>
      <c r="Z2541" s="324">
        <v>0</v>
      </c>
      <c r="AA2541" s="324">
        <v>0</v>
      </c>
      <c r="AB2541" s="324">
        <v>0</v>
      </c>
      <c r="AC2541" s="324">
        <v>0</v>
      </c>
      <c r="AD2541" s="324">
        <v>0</v>
      </c>
      <c r="AE2541" s="324">
        <v>0</v>
      </c>
      <c r="AF2541" s="324">
        <v>0</v>
      </c>
      <c r="AG2541" s="324">
        <v>0</v>
      </c>
      <c r="AH2541" s="324">
        <v>0</v>
      </c>
      <c r="AI2541" s="324">
        <v>120.12012012012012</v>
      </c>
      <c r="AJ2541" s="324">
        <v>17000000000</v>
      </c>
      <c r="AK2541" s="324">
        <v>50000000</v>
      </c>
      <c r="AL2541" s="324">
        <v>1200000</v>
      </c>
      <c r="AM2541" s="396">
        <v>1.7E-14</v>
      </c>
      <c r="AN2541" s="324">
        <v>0.15761999999999998</v>
      </c>
      <c r="AO2541" s="324">
        <v>1000000000</v>
      </c>
      <c r="AP2541" s="324">
        <v>0</v>
      </c>
      <c r="AQ2541" s="324">
        <v>0</v>
      </c>
      <c r="AR2541" s="324">
        <v>0</v>
      </c>
      <c r="AS2541" s="324">
        <v>744314200</v>
      </c>
      <c r="AT2541" s="324">
        <v>0</v>
      </c>
      <c r="AU2541" s="324">
        <v>0</v>
      </c>
      <c r="AV2541" s="324">
        <v>0</v>
      </c>
    </row>
    <row r="2542" spans="1:48">
      <c r="A2542" s="324" t="s">
        <v>2347</v>
      </c>
      <c r="B2542" s="324">
        <v>744314330</v>
      </c>
      <c r="C2542" s="324">
        <v>3.3</v>
      </c>
      <c r="D2542" s="324">
        <v>20</v>
      </c>
      <c r="E2542" s="395">
        <v>9.9000000000000008E-3</v>
      </c>
      <c r="F2542" s="324">
        <v>8.0999999999999996E-3</v>
      </c>
      <c r="G2542" s="324">
        <v>8</v>
      </c>
      <c r="H2542" s="324">
        <v>0.7</v>
      </c>
      <c r="I2542" s="324">
        <v>9</v>
      </c>
      <c r="J2542" s="326">
        <v>50</v>
      </c>
      <c r="K2542" s="326">
        <v>150</v>
      </c>
      <c r="L2542" s="326">
        <v>1</v>
      </c>
      <c r="M2542" s="324">
        <v>7</v>
      </c>
      <c r="N2542" s="324">
        <v>6.9</v>
      </c>
      <c r="O2542" s="324">
        <v>5</v>
      </c>
      <c r="P2542" s="324">
        <v>1</v>
      </c>
      <c r="Q2542" s="324" t="s">
        <v>293</v>
      </c>
      <c r="R2542" s="324">
        <v>1</v>
      </c>
      <c r="S2542" s="324">
        <v>0</v>
      </c>
      <c r="T2542" s="324">
        <v>1000</v>
      </c>
      <c r="U2542" s="324">
        <v>1.1716</v>
      </c>
      <c r="V2542" s="324">
        <v>0</v>
      </c>
      <c r="W2542" s="324">
        <v>0</v>
      </c>
      <c r="X2542" s="324">
        <v>0</v>
      </c>
      <c r="Y2542" s="324">
        <v>0</v>
      </c>
      <c r="Z2542" s="324">
        <v>0</v>
      </c>
      <c r="AA2542" s="324">
        <v>0</v>
      </c>
      <c r="AB2542" s="324">
        <v>0</v>
      </c>
      <c r="AC2542" s="324">
        <v>0</v>
      </c>
      <c r="AD2542" s="324">
        <v>0</v>
      </c>
      <c r="AE2542" s="324">
        <v>0</v>
      </c>
      <c r="AF2542" s="324">
        <v>0</v>
      </c>
      <c r="AG2542" s="324">
        <v>0</v>
      </c>
      <c r="AH2542" s="324">
        <v>0</v>
      </c>
      <c r="AI2542" s="324">
        <v>156.47226173541964</v>
      </c>
      <c r="AJ2542" s="324">
        <v>17000000000</v>
      </c>
      <c r="AK2542" s="324">
        <v>50000000</v>
      </c>
      <c r="AL2542" s="324">
        <v>1200000</v>
      </c>
      <c r="AM2542" s="396">
        <v>1.7E-14</v>
      </c>
      <c r="AN2542" s="324">
        <v>0.15761999999999998</v>
      </c>
      <c r="AO2542" s="324">
        <v>1000000000</v>
      </c>
      <c r="AP2542" s="324">
        <v>0</v>
      </c>
      <c r="AQ2542" s="324">
        <v>0</v>
      </c>
      <c r="AR2542" s="324">
        <v>0</v>
      </c>
      <c r="AS2542" s="324">
        <v>744314330</v>
      </c>
      <c r="AT2542" s="324">
        <v>0</v>
      </c>
      <c r="AU2542" s="324">
        <v>0</v>
      </c>
      <c r="AV2542" s="324">
        <v>0</v>
      </c>
    </row>
    <row r="2543" spans="1:48">
      <c r="A2543" s="324" t="s">
        <v>2347</v>
      </c>
      <c r="B2543" s="324">
        <v>744314490</v>
      </c>
      <c r="C2543" s="324">
        <v>4.9000000000000004</v>
      </c>
      <c r="D2543" s="324">
        <v>20</v>
      </c>
      <c r="E2543" s="395">
        <v>1.5950000000000002E-2</v>
      </c>
      <c r="F2543" s="324">
        <v>1.3050000000000001E-2</v>
      </c>
      <c r="G2543" s="324">
        <v>6.5</v>
      </c>
      <c r="H2543" s="324">
        <v>0.7</v>
      </c>
      <c r="I2543" s="324">
        <v>6.5</v>
      </c>
      <c r="J2543" s="326">
        <v>50</v>
      </c>
      <c r="K2543" s="326">
        <v>150</v>
      </c>
      <c r="L2543" s="326">
        <v>1</v>
      </c>
      <c r="M2543" s="324">
        <v>7</v>
      </c>
      <c r="N2543" s="324">
        <v>6.9</v>
      </c>
      <c r="O2543" s="324">
        <v>5</v>
      </c>
      <c r="P2543" s="324">
        <v>1</v>
      </c>
      <c r="Q2543" s="324" t="s">
        <v>293</v>
      </c>
      <c r="R2543" s="324">
        <v>1</v>
      </c>
      <c r="S2543" s="324">
        <v>0</v>
      </c>
      <c r="T2543" s="324">
        <v>1000</v>
      </c>
      <c r="U2543" s="324">
        <v>1.1716</v>
      </c>
      <c r="V2543" s="324">
        <v>0</v>
      </c>
      <c r="W2543" s="324">
        <v>0</v>
      </c>
      <c r="X2543" s="324">
        <v>0</v>
      </c>
      <c r="Y2543" s="324">
        <v>0</v>
      </c>
      <c r="Z2543" s="324">
        <v>0</v>
      </c>
      <c r="AA2543" s="324">
        <v>0</v>
      </c>
      <c r="AB2543" s="324">
        <v>0</v>
      </c>
      <c r="AC2543" s="324">
        <v>0</v>
      </c>
      <c r="AD2543" s="324">
        <v>0</v>
      </c>
      <c r="AE2543" s="324">
        <v>0</v>
      </c>
      <c r="AF2543" s="324">
        <v>0</v>
      </c>
      <c r="AG2543" s="324">
        <v>0</v>
      </c>
      <c r="AH2543" s="324">
        <v>0</v>
      </c>
      <c r="AI2543" s="324">
        <v>191.93106149627891</v>
      </c>
      <c r="AJ2543" s="324">
        <v>17000000000</v>
      </c>
      <c r="AK2543" s="324">
        <v>50000000</v>
      </c>
      <c r="AL2543" s="324">
        <v>1200000</v>
      </c>
      <c r="AM2543" s="396">
        <v>1.7E-14</v>
      </c>
      <c r="AN2543" s="324">
        <v>0.15761999999999998</v>
      </c>
      <c r="AO2543" s="324">
        <v>1000000000</v>
      </c>
      <c r="AP2543" s="324">
        <v>0</v>
      </c>
      <c r="AQ2543" s="324">
        <v>0</v>
      </c>
      <c r="AR2543" s="324">
        <v>0</v>
      </c>
      <c r="AS2543" s="324">
        <v>744314490</v>
      </c>
      <c r="AT2543" s="324">
        <v>0</v>
      </c>
      <c r="AU2543" s="324">
        <v>0</v>
      </c>
      <c r="AV2543" s="324">
        <v>0</v>
      </c>
    </row>
    <row r="2544" spans="1:48">
      <c r="A2544" s="324" t="s">
        <v>2347</v>
      </c>
      <c r="B2544" s="324">
        <v>744314650</v>
      </c>
      <c r="C2544" s="324">
        <v>6.5</v>
      </c>
      <c r="D2544" s="324">
        <v>20</v>
      </c>
      <c r="E2544" s="395">
        <v>2.3650000000000001E-2</v>
      </c>
      <c r="F2544" s="324">
        <v>1.9349999999999999E-2</v>
      </c>
      <c r="G2544" s="324">
        <v>6</v>
      </c>
      <c r="H2544" s="324">
        <v>0.7</v>
      </c>
      <c r="I2544" s="324">
        <v>6</v>
      </c>
      <c r="J2544" s="326">
        <v>50</v>
      </c>
      <c r="K2544" s="326">
        <v>150</v>
      </c>
      <c r="L2544" s="326">
        <v>1</v>
      </c>
      <c r="M2544" s="324">
        <v>7</v>
      </c>
      <c r="N2544" s="324">
        <v>6.9</v>
      </c>
      <c r="O2544" s="324">
        <v>5</v>
      </c>
      <c r="P2544" s="324">
        <v>1</v>
      </c>
      <c r="Q2544" s="324" t="s">
        <v>293</v>
      </c>
      <c r="R2544" s="324">
        <v>1</v>
      </c>
      <c r="S2544" s="324">
        <v>0</v>
      </c>
      <c r="T2544" s="324">
        <v>1000</v>
      </c>
      <c r="U2544" s="324">
        <v>1.1716</v>
      </c>
      <c r="V2544" s="324">
        <v>0</v>
      </c>
      <c r="W2544" s="324">
        <v>0</v>
      </c>
      <c r="X2544" s="324">
        <v>0</v>
      </c>
      <c r="Y2544" s="324">
        <v>0</v>
      </c>
      <c r="Z2544" s="324">
        <v>0</v>
      </c>
      <c r="AA2544" s="324">
        <v>0</v>
      </c>
      <c r="AB2544" s="324">
        <v>0</v>
      </c>
      <c r="AC2544" s="324">
        <v>0</v>
      </c>
      <c r="AD2544" s="324">
        <v>0</v>
      </c>
      <c r="AE2544" s="324">
        <v>0</v>
      </c>
      <c r="AF2544" s="324">
        <v>0</v>
      </c>
      <c r="AG2544" s="324">
        <v>0</v>
      </c>
      <c r="AH2544" s="324">
        <v>0</v>
      </c>
      <c r="AI2544" s="324">
        <v>216.88355021688355</v>
      </c>
      <c r="AJ2544" s="324">
        <v>17000000000</v>
      </c>
      <c r="AK2544" s="324">
        <v>50000000</v>
      </c>
      <c r="AL2544" s="324">
        <v>1200000</v>
      </c>
      <c r="AM2544" s="396">
        <v>1.7E-14</v>
      </c>
      <c r="AN2544" s="324">
        <v>0.15761999999999998</v>
      </c>
      <c r="AO2544" s="324">
        <v>1000000000</v>
      </c>
      <c r="AP2544" s="324">
        <v>0</v>
      </c>
      <c r="AQ2544" s="324">
        <v>0</v>
      </c>
      <c r="AR2544" s="324">
        <v>0</v>
      </c>
      <c r="AS2544" s="324">
        <v>744314650</v>
      </c>
      <c r="AT2544" s="324">
        <v>0</v>
      </c>
      <c r="AU2544" s="324">
        <v>0</v>
      </c>
      <c r="AV2544" s="324">
        <v>0</v>
      </c>
    </row>
    <row r="2545" spans="1:48">
      <c r="A2545" s="324" t="s">
        <v>2347</v>
      </c>
      <c r="B2545" s="324">
        <v>744314760</v>
      </c>
      <c r="C2545" s="324">
        <v>7.6</v>
      </c>
      <c r="D2545" s="324">
        <v>20</v>
      </c>
      <c r="E2545" s="395">
        <v>3.3220000000000006E-2</v>
      </c>
      <c r="F2545" s="324">
        <v>2.7180000000000003E-2</v>
      </c>
      <c r="G2545" s="324">
        <v>4.8</v>
      </c>
      <c r="H2545" s="324">
        <v>0.7</v>
      </c>
      <c r="I2545" s="324">
        <v>4.2</v>
      </c>
      <c r="J2545" s="326">
        <v>50</v>
      </c>
      <c r="K2545" s="326">
        <v>150</v>
      </c>
      <c r="L2545" s="326">
        <v>1</v>
      </c>
      <c r="M2545" s="324">
        <v>7</v>
      </c>
      <c r="N2545" s="324">
        <v>6.9</v>
      </c>
      <c r="O2545" s="324">
        <v>5</v>
      </c>
      <c r="P2545" s="324">
        <v>1</v>
      </c>
      <c r="Q2545" s="324" t="s">
        <v>293</v>
      </c>
      <c r="R2545" s="324">
        <v>1</v>
      </c>
      <c r="S2545" s="324">
        <v>0</v>
      </c>
      <c r="T2545" s="324">
        <v>1000</v>
      </c>
      <c r="U2545" s="324">
        <v>1.1716</v>
      </c>
      <c r="V2545" s="324">
        <v>0</v>
      </c>
      <c r="W2545" s="324">
        <v>0</v>
      </c>
      <c r="X2545" s="324">
        <v>0</v>
      </c>
      <c r="Y2545" s="324">
        <v>0</v>
      </c>
      <c r="Z2545" s="324">
        <v>0</v>
      </c>
      <c r="AA2545" s="324">
        <v>0</v>
      </c>
      <c r="AB2545" s="324">
        <v>0</v>
      </c>
      <c r="AC2545" s="324">
        <v>0</v>
      </c>
      <c r="AD2545" s="324">
        <v>0</v>
      </c>
      <c r="AE2545" s="324">
        <v>0</v>
      </c>
      <c r="AF2545" s="324">
        <v>0</v>
      </c>
      <c r="AG2545" s="324">
        <v>0</v>
      </c>
      <c r="AH2545" s="324">
        <v>0</v>
      </c>
      <c r="AI2545" s="324">
        <v>236.09816713264991</v>
      </c>
      <c r="AJ2545" s="324">
        <v>17000000000</v>
      </c>
      <c r="AK2545" s="324">
        <v>50000000</v>
      </c>
      <c r="AL2545" s="324">
        <v>1200000</v>
      </c>
      <c r="AM2545" s="396">
        <v>1.7E-14</v>
      </c>
      <c r="AN2545" s="324">
        <v>0.15761999999999998</v>
      </c>
      <c r="AO2545" s="324">
        <v>1000000000</v>
      </c>
      <c r="AP2545" s="324">
        <v>0</v>
      </c>
      <c r="AQ2545" s="324">
        <v>0</v>
      </c>
      <c r="AR2545" s="324">
        <v>0</v>
      </c>
      <c r="AS2545" s="324">
        <v>744314760</v>
      </c>
      <c r="AT2545" s="324">
        <v>0</v>
      </c>
      <c r="AU2545" s="324">
        <v>0</v>
      </c>
      <c r="AV2545" s="324">
        <v>0</v>
      </c>
    </row>
    <row r="2546" spans="1:48">
      <c r="A2546" s="324" t="s">
        <v>2347</v>
      </c>
      <c r="B2546" s="324">
        <v>744314850</v>
      </c>
      <c r="C2546" s="324">
        <v>8.5</v>
      </c>
      <c r="D2546" s="324">
        <v>20</v>
      </c>
      <c r="E2546" s="395">
        <v>3.5750000000000004E-2</v>
      </c>
      <c r="F2546" s="324">
        <v>2.9250000000000002E-2</v>
      </c>
      <c r="G2546" s="324">
        <v>4.5</v>
      </c>
      <c r="H2546" s="324">
        <v>0.7</v>
      </c>
      <c r="I2546" s="324">
        <v>4</v>
      </c>
      <c r="J2546" s="326">
        <v>50</v>
      </c>
      <c r="K2546" s="326">
        <v>150</v>
      </c>
      <c r="L2546" s="326">
        <v>1</v>
      </c>
      <c r="M2546" s="324">
        <v>7</v>
      </c>
      <c r="N2546" s="324">
        <v>6.9</v>
      </c>
      <c r="O2546" s="324">
        <v>5</v>
      </c>
      <c r="P2546" s="324">
        <v>1</v>
      </c>
      <c r="Q2546" s="324" t="s">
        <v>293</v>
      </c>
      <c r="R2546" s="324">
        <v>1</v>
      </c>
      <c r="S2546" s="324">
        <v>0</v>
      </c>
      <c r="T2546" s="324">
        <v>1000</v>
      </c>
      <c r="U2546" s="324">
        <v>1.1716</v>
      </c>
      <c r="V2546" s="324">
        <v>0</v>
      </c>
      <c r="W2546" s="324">
        <v>0</v>
      </c>
      <c r="X2546" s="324">
        <v>0</v>
      </c>
      <c r="Y2546" s="324">
        <v>0</v>
      </c>
      <c r="Z2546" s="324">
        <v>0</v>
      </c>
      <c r="AA2546" s="324">
        <v>0</v>
      </c>
      <c r="AB2546" s="324">
        <v>0</v>
      </c>
      <c r="AC2546" s="324">
        <v>0</v>
      </c>
      <c r="AD2546" s="324">
        <v>0</v>
      </c>
      <c r="AE2546" s="324">
        <v>0</v>
      </c>
      <c r="AF2546" s="324">
        <v>0</v>
      </c>
      <c r="AG2546" s="324">
        <v>0</v>
      </c>
      <c r="AH2546" s="324">
        <v>0</v>
      </c>
      <c r="AI2546" s="324">
        <v>247.02121476315025</v>
      </c>
      <c r="AJ2546" s="324">
        <v>17000000000</v>
      </c>
      <c r="AK2546" s="324">
        <v>50000000</v>
      </c>
      <c r="AL2546" s="324">
        <v>1200000</v>
      </c>
      <c r="AM2546" s="396">
        <v>1.7E-14</v>
      </c>
      <c r="AN2546" s="324">
        <v>0.15761999999999998</v>
      </c>
      <c r="AO2546" s="324">
        <v>1000000000</v>
      </c>
      <c r="AP2546" s="324">
        <v>0</v>
      </c>
      <c r="AQ2546" s="324">
        <v>0</v>
      </c>
      <c r="AR2546" s="324">
        <v>0</v>
      </c>
      <c r="AS2546" s="324">
        <v>744314850</v>
      </c>
      <c r="AT2546" s="324">
        <v>0</v>
      </c>
      <c r="AU2546" s="324">
        <v>0</v>
      </c>
      <c r="AV2546" s="324">
        <v>0</v>
      </c>
    </row>
    <row r="2547" spans="1:48">
      <c r="A2547" s="324" t="s">
        <v>2347</v>
      </c>
      <c r="B2547" s="324">
        <v>744314101</v>
      </c>
      <c r="C2547" s="324">
        <v>10</v>
      </c>
      <c r="D2547" s="324">
        <v>20</v>
      </c>
      <c r="E2547" s="395">
        <v>3.6300000000000006E-2</v>
      </c>
      <c r="F2547" s="324">
        <v>2.9700000000000001E-2</v>
      </c>
      <c r="G2547" s="324">
        <v>4</v>
      </c>
      <c r="H2547" s="324">
        <v>0.7</v>
      </c>
      <c r="I2547" s="324">
        <v>3.5</v>
      </c>
      <c r="J2547" s="326">
        <v>50</v>
      </c>
      <c r="K2547" s="326">
        <v>150</v>
      </c>
      <c r="L2547" s="326">
        <v>1</v>
      </c>
      <c r="M2547" s="324">
        <v>7</v>
      </c>
      <c r="N2547" s="324">
        <v>6.9</v>
      </c>
      <c r="O2547" s="324">
        <v>5</v>
      </c>
      <c r="P2547" s="324">
        <v>1</v>
      </c>
      <c r="Q2547" s="324" t="s">
        <v>293</v>
      </c>
      <c r="R2547" s="324">
        <v>1</v>
      </c>
      <c r="S2547" s="324">
        <v>0</v>
      </c>
      <c r="T2547" s="324">
        <v>1000</v>
      </c>
      <c r="U2547" s="324">
        <v>1.1716</v>
      </c>
      <c r="V2547" s="324">
        <v>0</v>
      </c>
      <c r="W2547" s="324">
        <v>0</v>
      </c>
      <c r="X2547" s="324">
        <v>0</v>
      </c>
      <c r="Y2547" s="324">
        <v>0</v>
      </c>
      <c r="Z2547" s="324">
        <v>0</v>
      </c>
      <c r="AA2547" s="324">
        <v>0</v>
      </c>
      <c r="AB2547" s="324">
        <v>0</v>
      </c>
      <c r="AC2547" s="324">
        <v>0</v>
      </c>
      <c r="AD2547" s="324">
        <v>0</v>
      </c>
      <c r="AE2547" s="324">
        <v>0</v>
      </c>
      <c r="AF2547" s="324">
        <v>0</v>
      </c>
      <c r="AG2547" s="324">
        <v>0</v>
      </c>
      <c r="AH2547" s="324">
        <v>0</v>
      </c>
      <c r="AI2547" s="324">
        <v>273.00027300027295</v>
      </c>
      <c r="AJ2547" s="324">
        <v>17000000000</v>
      </c>
      <c r="AK2547" s="324">
        <v>50000000</v>
      </c>
      <c r="AL2547" s="324">
        <v>1200000</v>
      </c>
      <c r="AM2547" s="396">
        <v>1.7E-14</v>
      </c>
      <c r="AN2547" s="324">
        <v>0.15761999999999998</v>
      </c>
      <c r="AO2547" s="324">
        <v>1000000000</v>
      </c>
      <c r="AP2547" s="324">
        <v>0</v>
      </c>
      <c r="AQ2547" s="324">
        <v>0</v>
      </c>
      <c r="AR2547" s="324">
        <v>0</v>
      </c>
      <c r="AS2547" s="324">
        <v>744314101</v>
      </c>
      <c r="AT2547" s="324">
        <v>0</v>
      </c>
      <c r="AU2547" s="324">
        <v>0</v>
      </c>
      <c r="AV2547" s="324">
        <v>0</v>
      </c>
    </row>
    <row r="2548" spans="1:48">
      <c r="A2548" s="324" t="s">
        <v>2347</v>
      </c>
      <c r="B2548" s="324">
        <v>744323020</v>
      </c>
      <c r="C2548" s="324">
        <v>0.2</v>
      </c>
      <c r="D2548" s="324">
        <v>20</v>
      </c>
      <c r="E2548" s="395">
        <v>9.0200000000000002E-4</v>
      </c>
      <c r="F2548" s="324">
        <v>7.3800000000000005E-4</v>
      </c>
      <c r="G2548" s="324">
        <v>50</v>
      </c>
      <c r="H2548" s="324">
        <v>0.7</v>
      </c>
      <c r="I2548" s="324">
        <v>22</v>
      </c>
      <c r="J2548" s="326">
        <v>50</v>
      </c>
      <c r="K2548" s="326">
        <v>150</v>
      </c>
      <c r="L2548" s="326">
        <v>1</v>
      </c>
      <c r="M2548" s="324">
        <v>10.6</v>
      </c>
      <c r="N2548" s="324">
        <v>10.6</v>
      </c>
      <c r="O2548" s="324">
        <v>2.8</v>
      </c>
      <c r="P2548" s="324">
        <v>1</v>
      </c>
      <c r="Q2548" s="324" t="s">
        <v>293</v>
      </c>
      <c r="R2548" s="324">
        <v>1</v>
      </c>
      <c r="S2548" s="324">
        <v>0</v>
      </c>
      <c r="T2548" s="324">
        <v>800</v>
      </c>
      <c r="U2548" s="324">
        <v>1.4</v>
      </c>
      <c r="V2548" s="324">
        <v>0</v>
      </c>
      <c r="W2548" s="324">
        <v>0</v>
      </c>
      <c r="X2548" s="324">
        <v>0</v>
      </c>
      <c r="Y2548" s="324">
        <v>0</v>
      </c>
      <c r="Z2548" s="324">
        <v>0</v>
      </c>
      <c r="AA2548" s="324">
        <v>0</v>
      </c>
      <c r="AB2548" s="324">
        <v>0</v>
      </c>
      <c r="AC2548" s="324">
        <v>0</v>
      </c>
      <c r="AD2548" s="324">
        <v>0</v>
      </c>
      <c r="AE2548" s="324">
        <v>0</v>
      </c>
      <c r="AF2548" s="324">
        <v>0</v>
      </c>
      <c r="AG2548" s="324">
        <v>0</v>
      </c>
      <c r="AH2548" s="324">
        <v>0</v>
      </c>
      <c r="AI2548" s="324">
        <v>35.650623885918009</v>
      </c>
      <c r="AJ2548" s="324">
        <v>17000000000</v>
      </c>
      <c r="AK2548" s="324">
        <v>50000000</v>
      </c>
      <c r="AL2548" s="324">
        <v>1200000</v>
      </c>
      <c r="AM2548" s="396">
        <v>1.7E-14</v>
      </c>
      <c r="AN2548" s="324">
        <v>0.27301999999999998</v>
      </c>
      <c r="AO2548" s="324">
        <v>1000000000</v>
      </c>
      <c r="AP2548" s="324">
        <v>0</v>
      </c>
      <c r="AQ2548" s="324">
        <v>0</v>
      </c>
      <c r="AR2548" s="324">
        <v>0</v>
      </c>
      <c r="AS2548" s="324">
        <v>744323020</v>
      </c>
      <c r="AT2548" s="324">
        <v>0</v>
      </c>
      <c r="AU2548" s="324">
        <v>0</v>
      </c>
      <c r="AV2548" s="324">
        <v>0</v>
      </c>
    </row>
    <row r="2549" spans="1:48">
      <c r="A2549" s="324" t="s">
        <v>2347</v>
      </c>
      <c r="B2549" s="324">
        <v>744323033</v>
      </c>
      <c r="C2549" s="324">
        <v>0.33</v>
      </c>
      <c r="D2549" s="324">
        <v>30</v>
      </c>
      <c r="E2549" s="395">
        <v>2.3870000000000002E-3</v>
      </c>
      <c r="F2549" s="324">
        <v>1.9530000000000001E-3</v>
      </c>
      <c r="G2549" s="324">
        <v>36</v>
      </c>
      <c r="H2549" s="324">
        <v>0.7</v>
      </c>
      <c r="I2549" s="324">
        <v>18</v>
      </c>
      <c r="J2549" s="326">
        <v>50</v>
      </c>
      <c r="K2549" s="326">
        <v>150</v>
      </c>
      <c r="L2549" s="326">
        <v>1</v>
      </c>
      <c r="M2549" s="324">
        <v>10.6</v>
      </c>
      <c r="N2549" s="324">
        <v>10.6</v>
      </c>
      <c r="O2549" s="324">
        <v>2.8</v>
      </c>
      <c r="P2549" s="324">
        <v>1</v>
      </c>
      <c r="Q2549" s="324" t="s">
        <v>293</v>
      </c>
      <c r="R2549" s="324">
        <v>1</v>
      </c>
      <c r="S2549" s="324">
        <v>0</v>
      </c>
      <c r="T2549" s="324">
        <v>800</v>
      </c>
      <c r="U2549" s="324">
        <v>1.4</v>
      </c>
      <c r="V2549" s="324">
        <v>0</v>
      </c>
      <c r="W2549" s="324">
        <v>0</v>
      </c>
      <c r="X2549" s="324">
        <v>0</v>
      </c>
      <c r="Y2549" s="324">
        <v>0</v>
      </c>
      <c r="Z2549" s="324">
        <v>0</v>
      </c>
      <c r="AA2549" s="324">
        <v>0</v>
      </c>
      <c r="AB2549" s="324">
        <v>0</v>
      </c>
      <c r="AC2549" s="324">
        <v>0</v>
      </c>
      <c r="AD2549" s="324">
        <v>0</v>
      </c>
      <c r="AE2549" s="324">
        <v>0</v>
      </c>
      <c r="AF2549" s="324">
        <v>0</v>
      </c>
      <c r="AG2549" s="324">
        <v>0</v>
      </c>
      <c r="AH2549" s="324">
        <v>0</v>
      </c>
      <c r="AI2549" s="324">
        <v>35.294117647058819</v>
      </c>
      <c r="AJ2549" s="324">
        <v>17000000000</v>
      </c>
      <c r="AK2549" s="324">
        <v>50000000</v>
      </c>
      <c r="AL2549" s="324">
        <v>1200000</v>
      </c>
      <c r="AM2549" s="396">
        <v>1.7E-14</v>
      </c>
      <c r="AN2549" s="324">
        <v>0.27301999999999998</v>
      </c>
      <c r="AO2549" s="324">
        <v>1000000000</v>
      </c>
      <c r="AP2549" s="324">
        <v>0</v>
      </c>
      <c r="AQ2549" s="324">
        <v>0</v>
      </c>
      <c r="AR2549" s="324">
        <v>0</v>
      </c>
      <c r="AS2549" s="324">
        <v>744323033</v>
      </c>
      <c r="AT2549" s="324">
        <v>0</v>
      </c>
      <c r="AU2549" s="324">
        <v>0</v>
      </c>
      <c r="AV2549" s="324">
        <v>0</v>
      </c>
    </row>
    <row r="2550" spans="1:48">
      <c r="A2550" s="324" t="s">
        <v>2347</v>
      </c>
      <c r="B2550" s="324">
        <v>744323056</v>
      </c>
      <c r="C2550" s="324">
        <v>0.56000000000000005</v>
      </c>
      <c r="D2550" s="324">
        <v>20</v>
      </c>
      <c r="E2550" s="395">
        <v>2.3870000000000002E-3</v>
      </c>
      <c r="F2550" s="324">
        <v>1.9530000000000001E-3</v>
      </c>
      <c r="G2550" s="324">
        <v>33</v>
      </c>
      <c r="H2550" s="324">
        <v>0.7</v>
      </c>
      <c r="I2550" s="324">
        <v>18</v>
      </c>
      <c r="J2550" s="326">
        <v>50</v>
      </c>
      <c r="K2550" s="326">
        <v>150</v>
      </c>
      <c r="L2550" s="326">
        <v>1</v>
      </c>
      <c r="M2550" s="324">
        <v>10.6</v>
      </c>
      <c r="N2550" s="324">
        <v>10.6</v>
      </c>
      <c r="O2550" s="324">
        <v>2.8</v>
      </c>
      <c r="P2550" s="324">
        <v>1</v>
      </c>
      <c r="Q2550" s="324" t="s">
        <v>293</v>
      </c>
      <c r="R2550" s="324">
        <v>1</v>
      </c>
      <c r="S2550" s="324">
        <v>0</v>
      </c>
      <c r="T2550" s="324">
        <v>800</v>
      </c>
      <c r="U2550" s="324">
        <v>1.4</v>
      </c>
      <c r="V2550" s="324">
        <v>0</v>
      </c>
      <c r="W2550" s="324">
        <v>0</v>
      </c>
      <c r="X2550" s="324">
        <v>0</v>
      </c>
      <c r="Y2550" s="324">
        <v>0</v>
      </c>
      <c r="Z2550" s="324">
        <v>0</v>
      </c>
      <c r="AA2550" s="324">
        <v>0</v>
      </c>
      <c r="AB2550" s="324">
        <v>0</v>
      </c>
      <c r="AC2550" s="324">
        <v>0</v>
      </c>
      <c r="AD2550" s="324">
        <v>0</v>
      </c>
      <c r="AE2550" s="324">
        <v>0</v>
      </c>
      <c r="AF2550" s="324">
        <v>0</v>
      </c>
      <c r="AG2550" s="324">
        <v>0</v>
      </c>
      <c r="AH2550" s="324">
        <v>0</v>
      </c>
      <c r="AI2550" s="324">
        <v>59.893048128342251</v>
      </c>
      <c r="AJ2550" s="324">
        <v>17000000000</v>
      </c>
      <c r="AK2550" s="324">
        <v>50000000</v>
      </c>
      <c r="AL2550" s="324">
        <v>1200000</v>
      </c>
      <c r="AM2550" s="396">
        <v>1.7E-14</v>
      </c>
      <c r="AN2550" s="324">
        <v>0.27301999999999998</v>
      </c>
      <c r="AO2550" s="324">
        <v>1000000000</v>
      </c>
      <c r="AP2550" s="324">
        <v>0</v>
      </c>
      <c r="AQ2550" s="324">
        <v>0</v>
      </c>
      <c r="AR2550" s="324">
        <v>0</v>
      </c>
      <c r="AS2550" s="324">
        <v>744323056</v>
      </c>
      <c r="AT2550" s="324">
        <v>0</v>
      </c>
      <c r="AU2550" s="324">
        <v>0</v>
      </c>
      <c r="AV2550" s="324">
        <v>0</v>
      </c>
    </row>
    <row r="2551" spans="1:48">
      <c r="A2551" s="324" t="s">
        <v>2347</v>
      </c>
      <c r="B2551" s="324">
        <v>744323068</v>
      </c>
      <c r="C2551" s="324">
        <v>0.68</v>
      </c>
      <c r="D2551" s="324">
        <v>20</v>
      </c>
      <c r="E2551" s="395">
        <v>5.2690000000000002E-3</v>
      </c>
      <c r="F2551" s="324">
        <v>4.3109999999999997E-3</v>
      </c>
      <c r="G2551" s="324">
        <v>21</v>
      </c>
      <c r="H2551" s="324">
        <v>0.7</v>
      </c>
      <c r="I2551" s="324">
        <v>14</v>
      </c>
      <c r="J2551" s="326">
        <v>50</v>
      </c>
      <c r="K2551" s="326">
        <v>150</v>
      </c>
      <c r="L2551" s="326">
        <v>1</v>
      </c>
      <c r="M2551" s="324">
        <v>10.6</v>
      </c>
      <c r="N2551" s="324">
        <v>10.6</v>
      </c>
      <c r="O2551" s="324">
        <v>2.8</v>
      </c>
      <c r="P2551" s="324">
        <v>1</v>
      </c>
      <c r="Q2551" s="324" t="s">
        <v>293</v>
      </c>
      <c r="R2551" s="324">
        <v>1</v>
      </c>
      <c r="S2551" s="324">
        <v>0</v>
      </c>
      <c r="T2551" s="324">
        <v>800</v>
      </c>
      <c r="U2551" s="324">
        <v>1.4</v>
      </c>
      <c r="V2551" s="324">
        <v>0</v>
      </c>
      <c r="W2551" s="324">
        <v>0</v>
      </c>
      <c r="X2551" s="324">
        <v>0</v>
      </c>
      <c r="Y2551" s="324">
        <v>0</v>
      </c>
      <c r="Z2551" s="324">
        <v>0</v>
      </c>
      <c r="AA2551" s="324">
        <v>0</v>
      </c>
      <c r="AB2551" s="324">
        <v>0</v>
      </c>
      <c r="AC2551" s="324">
        <v>0</v>
      </c>
      <c r="AD2551" s="324">
        <v>0</v>
      </c>
      <c r="AE2551" s="324">
        <v>0</v>
      </c>
      <c r="AF2551" s="324">
        <v>0</v>
      </c>
      <c r="AG2551" s="324">
        <v>0</v>
      </c>
      <c r="AH2551" s="324">
        <v>0</v>
      </c>
      <c r="AI2551" s="324">
        <v>51.948051948051948</v>
      </c>
      <c r="AJ2551" s="324">
        <v>17000000000</v>
      </c>
      <c r="AK2551" s="324">
        <v>50000000</v>
      </c>
      <c r="AL2551" s="324">
        <v>1200000</v>
      </c>
      <c r="AM2551" s="396">
        <v>1.7E-14</v>
      </c>
      <c r="AN2551" s="324">
        <v>0.27301999999999998</v>
      </c>
      <c r="AO2551" s="324">
        <v>1000000000</v>
      </c>
      <c r="AP2551" s="324">
        <v>0</v>
      </c>
      <c r="AQ2551" s="324">
        <v>0</v>
      </c>
      <c r="AR2551" s="324">
        <v>0</v>
      </c>
      <c r="AS2551" s="324">
        <v>744323068</v>
      </c>
      <c r="AT2551" s="324">
        <v>0</v>
      </c>
      <c r="AU2551" s="324">
        <v>0</v>
      </c>
      <c r="AV2551" s="324">
        <v>0</v>
      </c>
    </row>
    <row r="2552" spans="1:48">
      <c r="A2552" s="324" t="s">
        <v>2347</v>
      </c>
      <c r="B2552" s="324">
        <v>744323100</v>
      </c>
      <c r="C2552" s="324">
        <v>1</v>
      </c>
      <c r="D2552" s="324">
        <v>30</v>
      </c>
      <c r="E2552" s="395">
        <v>5.2690000000000002E-3</v>
      </c>
      <c r="F2552" s="324">
        <v>4.3109999999999997E-3</v>
      </c>
      <c r="G2552" s="324">
        <v>21</v>
      </c>
      <c r="H2552" s="324">
        <v>0.7</v>
      </c>
      <c r="I2552" s="324">
        <v>14</v>
      </c>
      <c r="J2552" s="326">
        <v>50</v>
      </c>
      <c r="K2552" s="326">
        <v>150</v>
      </c>
      <c r="L2552" s="326">
        <v>1</v>
      </c>
      <c r="M2552" s="324">
        <v>10.6</v>
      </c>
      <c r="N2552" s="324">
        <v>10.6</v>
      </c>
      <c r="O2552" s="324">
        <v>2.8</v>
      </c>
      <c r="P2552" s="324">
        <v>1</v>
      </c>
      <c r="Q2552" s="324" t="s">
        <v>293</v>
      </c>
      <c r="R2552" s="324">
        <v>1</v>
      </c>
      <c r="S2552" s="324">
        <v>0</v>
      </c>
      <c r="T2552" s="324">
        <v>800</v>
      </c>
      <c r="U2552" s="324">
        <v>1.4</v>
      </c>
      <c r="V2552" s="324">
        <v>0</v>
      </c>
      <c r="W2552" s="324">
        <v>0</v>
      </c>
      <c r="X2552" s="324">
        <v>0</v>
      </c>
      <c r="Y2552" s="324">
        <v>0</v>
      </c>
      <c r="Z2552" s="324">
        <v>0</v>
      </c>
      <c r="AA2552" s="324">
        <v>0</v>
      </c>
      <c r="AB2552" s="324">
        <v>0</v>
      </c>
      <c r="AC2552" s="324">
        <v>0</v>
      </c>
      <c r="AD2552" s="324">
        <v>0</v>
      </c>
      <c r="AE2552" s="324">
        <v>0</v>
      </c>
      <c r="AF2552" s="324">
        <v>0</v>
      </c>
      <c r="AG2552" s="324">
        <v>0</v>
      </c>
      <c r="AH2552" s="324">
        <v>0</v>
      </c>
      <c r="AI2552" s="324">
        <v>76.394194041252874</v>
      </c>
      <c r="AJ2552" s="324">
        <v>17000000000</v>
      </c>
      <c r="AK2552" s="324">
        <v>50000000</v>
      </c>
      <c r="AL2552" s="324">
        <v>1200000</v>
      </c>
      <c r="AM2552" s="396">
        <v>1.7E-14</v>
      </c>
      <c r="AN2552" s="324">
        <v>0.27301999999999998</v>
      </c>
      <c r="AO2552" s="324">
        <v>1000000000</v>
      </c>
      <c r="AP2552" s="324">
        <v>0</v>
      </c>
      <c r="AQ2552" s="324">
        <v>0</v>
      </c>
      <c r="AR2552" s="324">
        <v>0</v>
      </c>
      <c r="AS2552" s="324">
        <v>744323100</v>
      </c>
      <c r="AT2552" s="324">
        <v>0</v>
      </c>
      <c r="AU2552" s="324">
        <v>0</v>
      </c>
      <c r="AV2552" s="324">
        <v>0</v>
      </c>
    </row>
    <row r="2553" spans="1:48">
      <c r="A2553" s="324" t="s">
        <v>2347</v>
      </c>
      <c r="B2553" s="324">
        <v>744323120</v>
      </c>
      <c r="C2553" s="324">
        <v>1.2</v>
      </c>
      <c r="D2553" s="324">
        <v>20</v>
      </c>
      <c r="E2553" s="395">
        <v>7.2600000000000008E-3</v>
      </c>
      <c r="F2553" s="324">
        <v>5.94E-3</v>
      </c>
      <c r="G2553" s="324">
        <v>15</v>
      </c>
      <c r="H2553" s="324">
        <v>0.7</v>
      </c>
      <c r="I2553" s="324">
        <v>12</v>
      </c>
      <c r="J2553" s="326">
        <v>50</v>
      </c>
      <c r="K2553" s="326">
        <v>150</v>
      </c>
      <c r="L2553" s="326">
        <v>1</v>
      </c>
      <c r="M2553" s="324">
        <v>10.6</v>
      </c>
      <c r="N2553" s="324">
        <v>10.6</v>
      </c>
      <c r="O2553" s="324">
        <v>2.8</v>
      </c>
      <c r="P2553" s="324">
        <v>1</v>
      </c>
      <c r="Q2553" s="324" t="s">
        <v>293</v>
      </c>
      <c r="R2553" s="324">
        <v>1</v>
      </c>
      <c r="S2553" s="324">
        <v>0</v>
      </c>
      <c r="T2553" s="324">
        <v>800</v>
      </c>
      <c r="U2553" s="324">
        <v>1.4</v>
      </c>
      <c r="V2553" s="324">
        <v>0</v>
      </c>
      <c r="W2553" s="324">
        <v>0</v>
      </c>
      <c r="X2553" s="324">
        <v>0</v>
      </c>
      <c r="Y2553" s="324">
        <v>0</v>
      </c>
      <c r="Z2553" s="324">
        <v>0</v>
      </c>
      <c r="AA2553" s="324">
        <v>0</v>
      </c>
      <c r="AB2553" s="324">
        <v>0</v>
      </c>
      <c r="AC2553" s="324">
        <v>0</v>
      </c>
      <c r="AD2553" s="324">
        <v>0</v>
      </c>
      <c r="AE2553" s="324">
        <v>0</v>
      </c>
      <c r="AF2553" s="324">
        <v>0</v>
      </c>
      <c r="AG2553" s="324">
        <v>0</v>
      </c>
      <c r="AH2553" s="324">
        <v>0</v>
      </c>
      <c r="AI2553" s="324">
        <v>71.301247771836003</v>
      </c>
      <c r="AJ2553" s="324">
        <v>17000000000</v>
      </c>
      <c r="AK2553" s="324">
        <v>50000000</v>
      </c>
      <c r="AL2553" s="324">
        <v>1200000</v>
      </c>
      <c r="AM2553" s="396">
        <v>1.7E-14</v>
      </c>
      <c r="AN2553" s="324">
        <v>0.27301999999999998</v>
      </c>
      <c r="AO2553" s="324">
        <v>1000000000</v>
      </c>
      <c r="AP2553" s="324">
        <v>0</v>
      </c>
      <c r="AQ2553" s="324">
        <v>0</v>
      </c>
      <c r="AR2553" s="324">
        <v>0</v>
      </c>
      <c r="AS2553" s="324">
        <v>744323120</v>
      </c>
      <c r="AT2553" s="324">
        <v>0</v>
      </c>
      <c r="AU2553" s="324">
        <v>0</v>
      </c>
      <c r="AV2553" s="324">
        <v>0</v>
      </c>
    </row>
    <row r="2554" spans="1:48">
      <c r="A2554" s="324" t="s">
        <v>2347</v>
      </c>
      <c r="B2554" s="324">
        <v>744323150</v>
      </c>
      <c r="C2554" s="324">
        <v>1.5</v>
      </c>
      <c r="D2554" s="324">
        <v>20</v>
      </c>
      <c r="E2554" s="395">
        <v>7.2600000000000008E-3</v>
      </c>
      <c r="F2554" s="324">
        <v>5.94E-3</v>
      </c>
      <c r="G2554" s="324">
        <v>18</v>
      </c>
      <c r="H2554" s="324">
        <v>0.7</v>
      </c>
      <c r="I2554" s="324">
        <v>12</v>
      </c>
      <c r="J2554" s="326">
        <v>50</v>
      </c>
      <c r="K2554" s="326">
        <v>150</v>
      </c>
      <c r="L2554" s="326">
        <v>1</v>
      </c>
      <c r="M2554" s="324">
        <v>10.6</v>
      </c>
      <c r="N2554" s="324">
        <v>10.6</v>
      </c>
      <c r="O2554" s="324">
        <v>2.8</v>
      </c>
      <c r="P2554" s="324">
        <v>1</v>
      </c>
      <c r="Q2554" s="324" t="s">
        <v>293</v>
      </c>
      <c r="R2554" s="324">
        <v>1</v>
      </c>
      <c r="S2554" s="324">
        <v>0</v>
      </c>
      <c r="T2554" s="324">
        <v>800</v>
      </c>
      <c r="U2554" s="324">
        <v>1.4</v>
      </c>
      <c r="V2554" s="324">
        <v>0</v>
      </c>
      <c r="W2554" s="324">
        <v>0</v>
      </c>
      <c r="X2554" s="324">
        <v>0</v>
      </c>
      <c r="Y2554" s="324">
        <v>0</v>
      </c>
      <c r="Z2554" s="324">
        <v>0</v>
      </c>
      <c r="AA2554" s="324">
        <v>0</v>
      </c>
      <c r="AB2554" s="324">
        <v>0</v>
      </c>
      <c r="AC2554" s="324">
        <v>0</v>
      </c>
      <c r="AD2554" s="324">
        <v>0</v>
      </c>
      <c r="AE2554" s="324">
        <v>0</v>
      </c>
      <c r="AF2554" s="324">
        <v>0</v>
      </c>
      <c r="AG2554" s="324">
        <v>0</v>
      </c>
      <c r="AH2554" s="324">
        <v>0</v>
      </c>
      <c r="AI2554" s="324">
        <v>89.126559714795007</v>
      </c>
      <c r="AJ2554" s="324">
        <v>17000000000</v>
      </c>
      <c r="AK2554" s="324">
        <v>50000000</v>
      </c>
      <c r="AL2554" s="324">
        <v>1200000</v>
      </c>
      <c r="AM2554" s="396">
        <v>1.7E-14</v>
      </c>
      <c r="AN2554" s="324">
        <v>0.27301999999999998</v>
      </c>
      <c r="AO2554" s="324">
        <v>1000000000</v>
      </c>
      <c r="AP2554" s="324">
        <v>0</v>
      </c>
      <c r="AQ2554" s="324">
        <v>0</v>
      </c>
      <c r="AR2554" s="324">
        <v>0</v>
      </c>
      <c r="AS2554" s="324">
        <v>744323150</v>
      </c>
      <c r="AT2554" s="324">
        <v>0</v>
      </c>
      <c r="AU2554" s="324">
        <v>0</v>
      </c>
      <c r="AV2554" s="324">
        <v>0</v>
      </c>
    </row>
    <row r="2555" spans="1:48">
      <c r="A2555" s="324" t="s">
        <v>2347</v>
      </c>
      <c r="B2555" s="324">
        <v>744323220</v>
      </c>
      <c r="C2555" s="324">
        <v>2.2000000000000002</v>
      </c>
      <c r="D2555" s="324">
        <v>30</v>
      </c>
      <c r="E2555" s="395">
        <v>1.2518E-2</v>
      </c>
      <c r="F2555" s="324">
        <v>1.0241999999999999E-2</v>
      </c>
      <c r="G2555" s="324">
        <v>15</v>
      </c>
      <c r="H2555" s="324">
        <v>0.7</v>
      </c>
      <c r="I2555" s="324">
        <v>9</v>
      </c>
      <c r="J2555" s="326">
        <v>50</v>
      </c>
      <c r="K2555" s="326">
        <v>150</v>
      </c>
      <c r="L2555" s="326">
        <v>1</v>
      </c>
      <c r="M2555" s="324">
        <v>10.6</v>
      </c>
      <c r="N2555" s="324">
        <v>10.6</v>
      </c>
      <c r="O2555" s="324">
        <v>2.8</v>
      </c>
      <c r="P2555" s="324">
        <v>1</v>
      </c>
      <c r="Q2555" s="324" t="s">
        <v>293</v>
      </c>
      <c r="R2555" s="324">
        <v>1</v>
      </c>
      <c r="S2555" s="324">
        <v>0</v>
      </c>
      <c r="T2555" s="324">
        <v>800</v>
      </c>
      <c r="U2555" s="324">
        <v>1.4</v>
      </c>
      <c r="V2555" s="324">
        <v>0</v>
      </c>
      <c r="W2555" s="324">
        <v>0</v>
      </c>
      <c r="X2555" s="324">
        <v>0</v>
      </c>
      <c r="Y2555" s="324">
        <v>0</v>
      </c>
      <c r="Z2555" s="324">
        <v>0</v>
      </c>
      <c r="AA2555" s="324">
        <v>0</v>
      </c>
      <c r="AB2555" s="324">
        <v>0</v>
      </c>
      <c r="AC2555" s="324">
        <v>0</v>
      </c>
      <c r="AD2555" s="324">
        <v>0</v>
      </c>
      <c r="AE2555" s="324">
        <v>0</v>
      </c>
      <c r="AF2555" s="324">
        <v>0</v>
      </c>
      <c r="AG2555" s="324">
        <v>0</v>
      </c>
      <c r="AH2555" s="324">
        <v>0</v>
      </c>
      <c r="AI2555" s="324">
        <v>106.95187165775403</v>
      </c>
      <c r="AJ2555" s="324">
        <v>17000000000</v>
      </c>
      <c r="AK2555" s="324">
        <v>50000000</v>
      </c>
      <c r="AL2555" s="324">
        <v>1200000</v>
      </c>
      <c r="AM2555" s="396">
        <v>1.7E-14</v>
      </c>
      <c r="AN2555" s="324">
        <v>0.27301999999999998</v>
      </c>
      <c r="AO2555" s="324">
        <v>1000000000</v>
      </c>
      <c r="AP2555" s="324">
        <v>0</v>
      </c>
      <c r="AQ2555" s="324">
        <v>0</v>
      </c>
      <c r="AR2555" s="324">
        <v>0</v>
      </c>
      <c r="AS2555" s="324">
        <v>744323220</v>
      </c>
      <c r="AT2555" s="324">
        <v>0</v>
      </c>
      <c r="AU2555" s="324">
        <v>0</v>
      </c>
      <c r="AV2555" s="324">
        <v>0</v>
      </c>
    </row>
    <row r="2556" spans="1:48">
      <c r="A2556" s="324" t="s">
        <v>2347</v>
      </c>
      <c r="B2556" s="324">
        <v>744355215</v>
      </c>
      <c r="C2556" s="324">
        <v>0.15</v>
      </c>
      <c r="D2556" s="324">
        <v>20</v>
      </c>
      <c r="E2556" s="395">
        <v>6.38E-4</v>
      </c>
      <c r="F2556" s="324">
        <v>5.22E-4</v>
      </c>
      <c r="G2556" s="324">
        <v>60</v>
      </c>
      <c r="H2556" s="324">
        <v>0.7</v>
      </c>
      <c r="I2556" s="324">
        <v>25</v>
      </c>
      <c r="J2556" s="326">
        <v>50</v>
      </c>
      <c r="K2556" s="326">
        <v>155</v>
      </c>
      <c r="L2556" s="326">
        <v>1</v>
      </c>
      <c r="M2556" s="324">
        <v>10.199999999999999</v>
      </c>
      <c r="N2556" s="324">
        <v>10.199999999999999</v>
      </c>
      <c r="O2556" s="324">
        <v>4</v>
      </c>
      <c r="P2556" s="324">
        <v>2</v>
      </c>
      <c r="Q2556" s="324" t="s">
        <v>293</v>
      </c>
      <c r="R2556" s="324">
        <v>1</v>
      </c>
      <c r="S2556" s="324">
        <v>0</v>
      </c>
      <c r="T2556" s="324">
        <v>800</v>
      </c>
      <c r="U2556" s="324">
        <v>1.3846000000000001</v>
      </c>
      <c r="V2556" s="324">
        <v>0</v>
      </c>
      <c r="W2556" s="324">
        <v>0</v>
      </c>
      <c r="X2556" s="324">
        <v>0</v>
      </c>
      <c r="Y2556" s="324">
        <v>0</v>
      </c>
      <c r="Z2556" s="324">
        <v>0</v>
      </c>
      <c r="AA2556" s="324">
        <v>0</v>
      </c>
      <c r="AB2556" s="324">
        <v>0</v>
      </c>
      <c r="AC2556" s="324">
        <v>0</v>
      </c>
      <c r="AD2556" s="324">
        <v>0</v>
      </c>
      <c r="AE2556" s="324">
        <v>0</v>
      </c>
      <c r="AF2556" s="324">
        <v>0</v>
      </c>
      <c r="AG2556" s="324">
        <v>0</v>
      </c>
      <c r="AH2556" s="324">
        <v>0</v>
      </c>
      <c r="AI2556" s="324">
        <v>14.285714285714288</v>
      </c>
      <c r="AJ2556" s="324">
        <v>17000000000</v>
      </c>
      <c r="AK2556" s="324">
        <v>50000000</v>
      </c>
      <c r="AL2556" s="324">
        <v>1200000</v>
      </c>
      <c r="AM2556" s="396">
        <v>1.7E-14</v>
      </c>
      <c r="AN2556" s="324">
        <v>0.71399999999999997</v>
      </c>
      <c r="AO2556" s="324">
        <v>1000000000</v>
      </c>
      <c r="AP2556" s="324">
        <v>0</v>
      </c>
      <c r="AQ2556" s="324">
        <v>0</v>
      </c>
      <c r="AR2556" s="324">
        <v>0</v>
      </c>
      <c r="AS2556" s="324">
        <v>744355215</v>
      </c>
      <c r="AT2556" s="324">
        <v>0</v>
      </c>
      <c r="AU2556" s="324">
        <v>0</v>
      </c>
      <c r="AV2556" s="324">
        <v>0</v>
      </c>
    </row>
    <row r="2557" spans="1:48">
      <c r="A2557" s="324" t="s">
        <v>2347</v>
      </c>
      <c r="B2557" s="324">
        <v>744355230</v>
      </c>
      <c r="C2557" s="324">
        <v>0.3</v>
      </c>
      <c r="D2557" s="324">
        <v>20</v>
      </c>
      <c r="E2557" s="395">
        <v>1.2100000000000001E-3</v>
      </c>
      <c r="F2557" s="324">
        <v>9.8999999999999999E-4</v>
      </c>
      <c r="G2557" s="324">
        <v>35</v>
      </c>
      <c r="H2557" s="324">
        <v>0.7</v>
      </c>
      <c r="I2557" s="324">
        <v>22</v>
      </c>
      <c r="J2557" s="326">
        <v>50</v>
      </c>
      <c r="K2557" s="326">
        <v>155</v>
      </c>
      <c r="L2557" s="326">
        <v>1</v>
      </c>
      <c r="M2557" s="324">
        <v>10.199999999999999</v>
      </c>
      <c r="N2557" s="324">
        <v>10.199999999999999</v>
      </c>
      <c r="O2557" s="324">
        <v>4</v>
      </c>
      <c r="P2557" s="324">
        <v>2</v>
      </c>
      <c r="Q2557" s="324" t="s">
        <v>293</v>
      </c>
      <c r="R2557" s="324">
        <v>1</v>
      </c>
      <c r="S2557" s="324">
        <v>0</v>
      </c>
      <c r="T2557" s="324">
        <v>800</v>
      </c>
      <c r="U2557" s="324">
        <v>1.3846000000000001</v>
      </c>
      <c r="V2557" s="324">
        <v>0</v>
      </c>
      <c r="W2557" s="324">
        <v>0</v>
      </c>
      <c r="X2557" s="324">
        <v>0</v>
      </c>
      <c r="Y2557" s="324">
        <v>0</v>
      </c>
      <c r="Z2557" s="324">
        <v>0</v>
      </c>
      <c r="AA2557" s="324">
        <v>0</v>
      </c>
      <c r="AB2557" s="324">
        <v>0</v>
      </c>
      <c r="AC2557" s="324">
        <v>0</v>
      </c>
      <c r="AD2557" s="324">
        <v>0</v>
      </c>
      <c r="AE2557" s="324">
        <v>0</v>
      </c>
      <c r="AF2557" s="324">
        <v>0</v>
      </c>
      <c r="AG2557" s="324">
        <v>0</v>
      </c>
      <c r="AH2557" s="324">
        <v>0</v>
      </c>
      <c r="AI2557" s="324">
        <v>17.142857142857142</v>
      </c>
      <c r="AJ2557" s="324">
        <v>17000000000</v>
      </c>
      <c r="AK2557" s="324">
        <v>50000000</v>
      </c>
      <c r="AL2557" s="324">
        <v>1200000</v>
      </c>
      <c r="AM2557" s="396">
        <v>1.7E-14</v>
      </c>
      <c r="AN2557" s="324">
        <v>0.71399999999999997</v>
      </c>
      <c r="AO2557" s="324">
        <v>1000000000</v>
      </c>
      <c r="AP2557" s="324">
        <v>0</v>
      </c>
      <c r="AQ2557" s="324">
        <v>0</v>
      </c>
      <c r="AR2557" s="324">
        <v>0</v>
      </c>
      <c r="AS2557" s="324">
        <v>744355230</v>
      </c>
      <c r="AT2557" s="324">
        <v>0</v>
      </c>
      <c r="AU2557" s="324">
        <v>0</v>
      </c>
      <c r="AV2557" s="324">
        <v>0</v>
      </c>
    </row>
    <row r="2558" spans="1:48">
      <c r="A2558" s="324" t="s">
        <v>2347</v>
      </c>
      <c r="B2558" s="324">
        <v>744355256</v>
      </c>
      <c r="C2558" s="324">
        <v>0.56000000000000005</v>
      </c>
      <c r="D2558" s="324">
        <v>20</v>
      </c>
      <c r="E2558" s="395">
        <v>1.7710000000000002E-3</v>
      </c>
      <c r="F2558" s="324">
        <v>1.4490000000000002E-3</v>
      </c>
      <c r="G2558" s="324">
        <v>30</v>
      </c>
      <c r="H2558" s="324">
        <v>0.7</v>
      </c>
      <c r="I2558" s="324">
        <v>20</v>
      </c>
      <c r="J2558" s="326">
        <v>50</v>
      </c>
      <c r="K2558" s="326">
        <v>155</v>
      </c>
      <c r="L2558" s="326">
        <v>1</v>
      </c>
      <c r="M2558" s="324">
        <v>10.199999999999999</v>
      </c>
      <c r="N2558" s="324">
        <v>10.199999999999999</v>
      </c>
      <c r="O2558" s="324">
        <v>4</v>
      </c>
      <c r="P2558" s="324">
        <v>2</v>
      </c>
      <c r="Q2558" s="324" t="s">
        <v>293</v>
      </c>
      <c r="R2558" s="324">
        <v>1</v>
      </c>
      <c r="S2558" s="324">
        <v>0</v>
      </c>
      <c r="T2558" s="324">
        <v>800</v>
      </c>
      <c r="U2558" s="324">
        <v>1.3846000000000001</v>
      </c>
      <c r="V2558" s="324">
        <v>0</v>
      </c>
      <c r="W2558" s="324">
        <v>0</v>
      </c>
      <c r="X2558" s="324">
        <v>0</v>
      </c>
      <c r="Y2558" s="324">
        <v>0</v>
      </c>
      <c r="Z2558" s="324">
        <v>0</v>
      </c>
      <c r="AA2558" s="324">
        <v>0</v>
      </c>
      <c r="AB2558" s="324">
        <v>0</v>
      </c>
      <c r="AC2558" s="324">
        <v>0</v>
      </c>
      <c r="AD2558" s="324">
        <v>0</v>
      </c>
      <c r="AE2558" s="324">
        <v>0</v>
      </c>
      <c r="AF2558" s="324">
        <v>0</v>
      </c>
      <c r="AG2558" s="324">
        <v>0</v>
      </c>
      <c r="AH2558" s="324">
        <v>0</v>
      </c>
      <c r="AI2558" s="324">
        <v>22.857142857142861</v>
      </c>
      <c r="AJ2558" s="324">
        <v>17000000000</v>
      </c>
      <c r="AK2558" s="324">
        <v>50000000</v>
      </c>
      <c r="AL2558" s="324">
        <v>1200000</v>
      </c>
      <c r="AM2558" s="396">
        <v>1.7E-14</v>
      </c>
      <c r="AN2558" s="324">
        <v>0.71399999999999997</v>
      </c>
      <c r="AO2558" s="324">
        <v>1000000000</v>
      </c>
      <c r="AP2558" s="324">
        <v>0</v>
      </c>
      <c r="AQ2558" s="324">
        <v>0</v>
      </c>
      <c r="AR2558" s="324">
        <v>0</v>
      </c>
      <c r="AS2558" s="324">
        <v>744355256</v>
      </c>
      <c r="AT2558" s="324">
        <v>0</v>
      </c>
      <c r="AU2558" s="324">
        <v>0</v>
      </c>
      <c r="AV2558" s="324">
        <v>0</v>
      </c>
    </row>
    <row r="2559" spans="1:48">
      <c r="A2559" s="324" t="s">
        <v>2347</v>
      </c>
      <c r="B2559" s="324">
        <v>7443552100</v>
      </c>
      <c r="C2559" s="324">
        <v>1</v>
      </c>
      <c r="D2559" s="324">
        <v>20</v>
      </c>
      <c r="E2559" s="395">
        <v>3.6300000000000004E-3</v>
      </c>
      <c r="F2559" s="324">
        <v>2.97E-3</v>
      </c>
      <c r="G2559" s="324">
        <v>20</v>
      </c>
      <c r="H2559" s="324">
        <v>0.7</v>
      </c>
      <c r="I2559" s="324">
        <v>16</v>
      </c>
      <c r="J2559" s="326">
        <v>50</v>
      </c>
      <c r="K2559" s="326">
        <v>155</v>
      </c>
      <c r="L2559" s="326">
        <v>1</v>
      </c>
      <c r="M2559" s="324">
        <v>10.199999999999999</v>
      </c>
      <c r="N2559" s="324">
        <v>10.199999999999999</v>
      </c>
      <c r="O2559" s="324">
        <v>4</v>
      </c>
      <c r="P2559" s="324">
        <v>2</v>
      </c>
      <c r="Q2559" s="324" t="s">
        <v>293</v>
      </c>
      <c r="R2559" s="324">
        <v>1</v>
      </c>
      <c r="S2559" s="324">
        <v>0</v>
      </c>
      <c r="T2559" s="324">
        <v>800</v>
      </c>
      <c r="U2559" s="324">
        <v>1.3846000000000001</v>
      </c>
      <c r="V2559" s="324">
        <v>0</v>
      </c>
      <c r="W2559" s="324">
        <v>0</v>
      </c>
      <c r="X2559" s="324">
        <v>0</v>
      </c>
      <c r="Y2559" s="324">
        <v>0</v>
      </c>
      <c r="Z2559" s="324">
        <v>0</v>
      </c>
      <c r="AA2559" s="324">
        <v>0</v>
      </c>
      <c r="AB2559" s="324">
        <v>0</v>
      </c>
      <c r="AC2559" s="324">
        <v>0</v>
      </c>
      <c r="AD2559" s="324">
        <v>0</v>
      </c>
      <c r="AE2559" s="324">
        <v>0</v>
      </c>
      <c r="AF2559" s="324">
        <v>0</v>
      </c>
      <c r="AG2559" s="324">
        <v>0</v>
      </c>
      <c r="AH2559" s="324">
        <v>0</v>
      </c>
      <c r="AI2559" s="324">
        <v>31.746031746031747</v>
      </c>
      <c r="AJ2559" s="324">
        <v>17000000000</v>
      </c>
      <c r="AK2559" s="324">
        <v>50000000</v>
      </c>
      <c r="AL2559" s="324">
        <v>1200000</v>
      </c>
      <c r="AM2559" s="396">
        <v>1.7E-14</v>
      </c>
      <c r="AN2559" s="324">
        <v>0.71399999999999997</v>
      </c>
      <c r="AO2559" s="324">
        <v>1000000000</v>
      </c>
      <c r="AP2559" s="324">
        <v>0</v>
      </c>
      <c r="AQ2559" s="324">
        <v>0</v>
      </c>
      <c r="AR2559" s="324">
        <v>0</v>
      </c>
      <c r="AS2559" s="324">
        <v>7443552100</v>
      </c>
      <c r="AT2559" s="324">
        <v>0</v>
      </c>
      <c r="AU2559" s="324">
        <v>0</v>
      </c>
      <c r="AV2559" s="324">
        <v>0</v>
      </c>
    </row>
    <row r="2560" spans="1:48">
      <c r="A2560" s="324" t="s">
        <v>2347</v>
      </c>
      <c r="B2560" s="324">
        <v>7443552150</v>
      </c>
      <c r="C2560" s="324">
        <v>1.5</v>
      </c>
      <c r="D2560" s="324">
        <v>20</v>
      </c>
      <c r="E2560" s="395">
        <v>5.8300000000000001E-3</v>
      </c>
      <c r="F2560" s="324">
        <v>4.7699999999999999E-3</v>
      </c>
      <c r="G2560" s="324">
        <v>17</v>
      </c>
      <c r="H2560" s="324">
        <v>0.7</v>
      </c>
      <c r="I2560" s="324">
        <v>14</v>
      </c>
      <c r="J2560" s="326">
        <v>50</v>
      </c>
      <c r="K2560" s="326">
        <v>155</v>
      </c>
      <c r="L2560" s="326">
        <v>1</v>
      </c>
      <c r="M2560" s="324">
        <v>10.199999999999999</v>
      </c>
      <c r="N2560" s="324">
        <v>10.199999999999999</v>
      </c>
      <c r="O2560" s="324">
        <v>4</v>
      </c>
      <c r="P2560" s="324">
        <v>2</v>
      </c>
      <c r="Q2560" s="324" t="s">
        <v>293</v>
      </c>
      <c r="R2560" s="324">
        <v>1</v>
      </c>
      <c r="S2560" s="324">
        <v>0</v>
      </c>
      <c r="T2560" s="324">
        <v>800</v>
      </c>
      <c r="U2560" s="324">
        <v>1.3846000000000001</v>
      </c>
      <c r="V2560" s="324">
        <v>0</v>
      </c>
      <c r="W2560" s="324">
        <v>0</v>
      </c>
      <c r="X2560" s="324">
        <v>0</v>
      </c>
      <c r="Y2560" s="324">
        <v>0</v>
      </c>
      <c r="Z2560" s="324">
        <v>0</v>
      </c>
      <c r="AA2560" s="324">
        <v>0</v>
      </c>
      <c r="AB2560" s="324">
        <v>0</v>
      </c>
      <c r="AC2560" s="324">
        <v>0</v>
      </c>
      <c r="AD2560" s="324">
        <v>0</v>
      </c>
      <c r="AE2560" s="324">
        <v>0</v>
      </c>
      <c r="AF2560" s="324">
        <v>0</v>
      </c>
      <c r="AG2560" s="324">
        <v>0</v>
      </c>
      <c r="AH2560" s="324">
        <v>0</v>
      </c>
      <c r="AI2560" s="324">
        <v>38.961038961038966</v>
      </c>
      <c r="AJ2560" s="324">
        <v>17000000000</v>
      </c>
      <c r="AK2560" s="324">
        <v>50000000</v>
      </c>
      <c r="AL2560" s="324">
        <v>1200000</v>
      </c>
      <c r="AM2560" s="396">
        <v>1.7E-14</v>
      </c>
      <c r="AN2560" s="324">
        <v>0.71399999999999997</v>
      </c>
      <c r="AO2560" s="324">
        <v>1000000000</v>
      </c>
      <c r="AP2560" s="324">
        <v>0</v>
      </c>
      <c r="AQ2560" s="324">
        <v>0</v>
      </c>
      <c r="AR2560" s="324">
        <v>0</v>
      </c>
      <c r="AS2560" s="324">
        <v>7443552150</v>
      </c>
      <c r="AT2560" s="324">
        <v>0</v>
      </c>
      <c r="AU2560" s="324">
        <v>0</v>
      </c>
      <c r="AV2560" s="324">
        <v>0</v>
      </c>
    </row>
    <row r="2561" spans="1:48">
      <c r="A2561" s="324" t="s">
        <v>2347</v>
      </c>
      <c r="B2561" s="324">
        <v>7443552200</v>
      </c>
      <c r="C2561" s="324">
        <v>2</v>
      </c>
      <c r="D2561" s="324">
        <v>20</v>
      </c>
      <c r="E2561" s="395">
        <v>8.0300000000000007E-3</v>
      </c>
      <c r="F2561" s="324">
        <v>6.5700000000000003E-3</v>
      </c>
      <c r="G2561" s="324">
        <v>13</v>
      </c>
      <c r="H2561" s="324">
        <v>0.7</v>
      </c>
      <c r="I2561" s="324">
        <v>11</v>
      </c>
      <c r="J2561" s="326">
        <v>50</v>
      </c>
      <c r="K2561" s="326">
        <v>155</v>
      </c>
      <c r="L2561" s="326">
        <v>1</v>
      </c>
      <c r="M2561" s="324">
        <v>10.199999999999999</v>
      </c>
      <c r="N2561" s="324">
        <v>10.199999999999999</v>
      </c>
      <c r="O2561" s="324">
        <v>4</v>
      </c>
      <c r="P2561" s="324">
        <v>2</v>
      </c>
      <c r="Q2561" s="324" t="s">
        <v>293</v>
      </c>
      <c r="R2561" s="324">
        <v>1</v>
      </c>
      <c r="S2561" s="324">
        <v>0</v>
      </c>
      <c r="T2561" s="324">
        <v>800</v>
      </c>
      <c r="U2561" s="324">
        <v>1.3846000000000001</v>
      </c>
      <c r="V2561" s="324">
        <v>0</v>
      </c>
      <c r="W2561" s="324">
        <v>0</v>
      </c>
      <c r="X2561" s="324">
        <v>0</v>
      </c>
      <c r="Y2561" s="324">
        <v>0</v>
      </c>
      <c r="Z2561" s="324">
        <v>0</v>
      </c>
      <c r="AA2561" s="324">
        <v>0</v>
      </c>
      <c r="AB2561" s="324">
        <v>0</v>
      </c>
      <c r="AC2561" s="324">
        <v>0</v>
      </c>
      <c r="AD2561" s="324">
        <v>0</v>
      </c>
      <c r="AE2561" s="324">
        <v>0</v>
      </c>
      <c r="AF2561" s="324">
        <v>0</v>
      </c>
      <c r="AG2561" s="324">
        <v>0</v>
      </c>
      <c r="AH2561" s="324">
        <v>0</v>
      </c>
      <c r="AI2561" s="324">
        <v>43.956043956043956</v>
      </c>
      <c r="AJ2561" s="324">
        <v>17000000000</v>
      </c>
      <c r="AK2561" s="324">
        <v>50000000</v>
      </c>
      <c r="AL2561" s="324">
        <v>1200000</v>
      </c>
      <c r="AM2561" s="396">
        <v>1.7E-14</v>
      </c>
      <c r="AN2561" s="324">
        <v>0.71399999999999997</v>
      </c>
      <c r="AO2561" s="324">
        <v>1000000000</v>
      </c>
      <c r="AP2561" s="324">
        <v>0</v>
      </c>
      <c r="AQ2561" s="324">
        <v>0</v>
      </c>
      <c r="AR2561" s="324">
        <v>0</v>
      </c>
      <c r="AS2561" s="324">
        <v>7443552200</v>
      </c>
      <c r="AT2561" s="324">
        <v>0</v>
      </c>
      <c r="AU2561" s="324">
        <v>0</v>
      </c>
      <c r="AV2561" s="324">
        <v>0</v>
      </c>
    </row>
    <row r="2562" spans="1:48">
      <c r="A2562" s="324" t="s">
        <v>2347</v>
      </c>
      <c r="B2562" s="324">
        <v>7443552280</v>
      </c>
      <c r="C2562" s="324">
        <v>2.8</v>
      </c>
      <c r="D2562" s="324">
        <v>20</v>
      </c>
      <c r="E2562" s="395">
        <v>1.166E-2</v>
      </c>
      <c r="F2562" s="324">
        <v>9.5399999999999999E-3</v>
      </c>
      <c r="G2562" s="324">
        <v>11</v>
      </c>
      <c r="H2562" s="324">
        <v>0.7</v>
      </c>
      <c r="I2562" s="324">
        <v>9.5</v>
      </c>
      <c r="J2562" s="326">
        <v>50</v>
      </c>
      <c r="K2562" s="326">
        <v>155</v>
      </c>
      <c r="L2562" s="326">
        <v>1</v>
      </c>
      <c r="M2562" s="324">
        <v>10.199999999999999</v>
      </c>
      <c r="N2562" s="324">
        <v>10.199999999999999</v>
      </c>
      <c r="O2562" s="324">
        <v>4</v>
      </c>
      <c r="P2562" s="324">
        <v>2</v>
      </c>
      <c r="Q2562" s="324" t="s">
        <v>293</v>
      </c>
      <c r="R2562" s="324">
        <v>1</v>
      </c>
      <c r="S2562" s="324">
        <v>0</v>
      </c>
      <c r="T2562" s="324">
        <v>800</v>
      </c>
      <c r="U2562" s="324">
        <v>1.3846000000000001</v>
      </c>
      <c r="V2562" s="324">
        <v>0</v>
      </c>
      <c r="W2562" s="324">
        <v>0</v>
      </c>
      <c r="X2562" s="324">
        <v>0</v>
      </c>
      <c r="Y2562" s="324">
        <v>0</v>
      </c>
      <c r="Z2562" s="324">
        <v>0</v>
      </c>
      <c r="AA2562" s="324">
        <v>0</v>
      </c>
      <c r="AB2562" s="324">
        <v>0</v>
      </c>
      <c r="AC2562" s="324">
        <v>0</v>
      </c>
      <c r="AD2562" s="324">
        <v>0</v>
      </c>
      <c r="AE2562" s="324">
        <v>0</v>
      </c>
      <c r="AF2562" s="324">
        <v>0</v>
      </c>
      <c r="AG2562" s="324">
        <v>0</v>
      </c>
      <c r="AH2562" s="324">
        <v>0</v>
      </c>
      <c r="AI2562" s="324">
        <v>53.333333333333336</v>
      </c>
      <c r="AJ2562" s="324">
        <v>17000000000</v>
      </c>
      <c r="AK2562" s="324">
        <v>50000000</v>
      </c>
      <c r="AL2562" s="324">
        <v>1200000</v>
      </c>
      <c r="AM2562" s="396">
        <v>1.7E-14</v>
      </c>
      <c r="AN2562" s="324">
        <v>0.71399999999999997</v>
      </c>
      <c r="AO2562" s="324">
        <v>1000000000</v>
      </c>
      <c r="AP2562" s="324">
        <v>0</v>
      </c>
      <c r="AQ2562" s="324">
        <v>0</v>
      </c>
      <c r="AR2562" s="324">
        <v>0</v>
      </c>
      <c r="AS2562" s="324">
        <v>7443552280</v>
      </c>
      <c r="AT2562" s="324">
        <v>0</v>
      </c>
      <c r="AU2562" s="324">
        <v>0</v>
      </c>
      <c r="AV2562" s="324">
        <v>0</v>
      </c>
    </row>
    <row r="2563" spans="1:48">
      <c r="A2563" s="324" t="s">
        <v>2347</v>
      </c>
      <c r="B2563" s="324">
        <v>7443552430</v>
      </c>
      <c r="C2563" s="324">
        <v>4.3</v>
      </c>
      <c r="D2563" s="324">
        <v>20</v>
      </c>
      <c r="E2563" s="395">
        <v>1.5510000000000001E-2</v>
      </c>
      <c r="F2563" s="324">
        <v>1.269E-2</v>
      </c>
      <c r="G2563" s="324">
        <v>8</v>
      </c>
      <c r="H2563" s="324">
        <v>0.7</v>
      </c>
      <c r="I2563" s="324">
        <v>8</v>
      </c>
      <c r="J2563" s="326">
        <v>50</v>
      </c>
      <c r="K2563" s="326">
        <v>155</v>
      </c>
      <c r="L2563" s="326">
        <v>1</v>
      </c>
      <c r="M2563" s="324">
        <v>10.199999999999999</v>
      </c>
      <c r="N2563" s="324">
        <v>10.199999999999999</v>
      </c>
      <c r="O2563" s="324">
        <v>4</v>
      </c>
      <c r="P2563" s="324">
        <v>2</v>
      </c>
      <c r="Q2563" s="324" t="s">
        <v>293</v>
      </c>
      <c r="R2563" s="324">
        <v>1</v>
      </c>
      <c r="S2563" s="324">
        <v>0</v>
      </c>
      <c r="T2563" s="324">
        <v>800</v>
      </c>
      <c r="U2563" s="324">
        <v>1.3846000000000001</v>
      </c>
      <c r="V2563" s="324">
        <v>0</v>
      </c>
      <c r="W2563" s="324">
        <v>0</v>
      </c>
      <c r="X2563" s="324">
        <v>0</v>
      </c>
      <c r="Y2563" s="324">
        <v>0</v>
      </c>
      <c r="Z2563" s="324">
        <v>0</v>
      </c>
      <c r="AA2563" s="324">
        <v>0</v>
      </c>
      <c r="AB2563" s="324">
        <v>0</v>
      </c>
      <c r="AC2563" s="324">
        <v>0</v>
      </c>
      <c r="AD2563" s="324">
        <v>0</v>
      </c>
      <c r="AE2563" s="324">
        <v>0</v>
      </c>
      <c r="AF2563" s="324">
        <v>0</v>
      </c>
      <c r="AG2563" s="324">
        <v>0</v>
      </c>
      <c r="AH2563" s="324">
        <v>0</v>
      </c>
      <c r="AI2563" s="324">
        <v>64.661654135338352</v>
      </c>
      <c r="AJ2563" s="324">
        <v>17000000000</v>
      </c>
      <c r="AK2563" s="324">
        <v>50000000</v>
      </c>
      <c r="AL2563" s="324">
        <v>1200000</v>
      </c>
      <c r="AM2563" s="396">
        <v>1.7E-14</v>
      </c>
      <c r="AN2563" s="324">
        <v>0.71399999999999997</v>
      </c>
      <c r="AO2563" s="324">
        <v>1000000000</v>
      </c>
      <c r="AP2563" s="324">
        <v>0</v>
      </c>
      <c r="AQ2563" s="324">
        <v>0</v>
      </c>
      <c r="AR2563" s="324">
        <v>0</v>
      </c>
      <c r="AS2563" s="324">
        <v>7443552430</v>
      </c>
      <c r="AT2563" s="324">
        <v>0</v>
      </c>
      <c r="AU2563" s="324">
        <v>0</v>
      </c>
      <c r="AV2563" s="324">
        <v>0</v>
      </c>
    </row>
    <row r="2564" spans="1:48">
      <c r="A2564" s="324" t="s">
        <v>2347</v>
      </c>
      <c r="B2564" s="324">
        <v>744325016</v>
      </c>
      <c r="C2564" s="324">
        <v>0.16</v>
      </c>
      <c r="D2564" s="324">
        <v>20</v>
      </c>
      <c r="E2564" s="395">
        <v>5.6100000000000008E-4</v>
      </c>
      <c r="F2564" s="324">
        <v>4.5900000000000004E-4</v>
      </c>
      <c r="G2564" s="324">
        <v>58</v>
      </c>
      <c r="H2564" s="324">
        <v>0.7</v>
      </c>
      <c r="I2564" s="324">
        <v>25</v>
      </c>
      <c r="J2564" s="326">
        <v>50</v>
      </c>
      <c r="K2564" s="326">
        <v>150</v>
      </c>
      <c r="L2564" s="326">
        <v>1</v>
      </c>
      <c r="M2564" s="324">
        <v>11</v>
      </c>
      <c r="N2564" s="324">
        <v>10.199999999999999</v>
      </c>
      <c r="O2564" s="324">
        <v>5</v>
      </c>
      <c r="P2564" s="324">
        <v>1</v>
      </c>
      <c r="Q2564" s="324" t="s">
        <v>293</v>
      </c>
      <c r="R2564" s="324">
        <v>1</v>
      </c>
      <c r="S2564" s="324">
        <v>0</v>
      </c>
      <c r="T2564" s="324">
        <v>700</v>
      </c>
      <c r="U2564" s="324">
        <v>1.4698</v>
      </c>
      <c r="V2564" s="324">
        <v>0</v>
      </c>
      <c r="W2564" s="324">
        <v>0</v>
      </c>
      <c r="X2564" s="324">
        <v>0</v>
      </c>
      <c r="Y2564" s="324">
        <v>0</v>
      </c>
      <c r="Z2564" s="324">
        <v>0</v>
      </c>
      <c r="AA2564" s="324">
        <v>0</v>
      </c>
      <c r="AB2564" s="324">
        <v>0</v>
      </c>
      <c r="AC2564" s="324">
        <v>0</v>
      </c>
      <c r="AD2564" s="324">
        <v>0</v>
      </c>
      <c r="AE2564" s="324">
        <v>0</v>
      </c>
      <c r="AF2564" s="324">
        <v>0</v>
      </c>
      <c r="AG2564" s="324">
        <v>0</v>
      </c>
      <c r="AH2564" s="324">
        <v>0</v>
      </c>
      <c r="AI2564" s="324">
        <v>29.629629629629626</v>
      </c>
      <c r="AJ2564" s="324">
        <v>17000000000</v>
      </c>
      <c r="AK2564" s="324">
        <v>50000000</v>
      </c>
      <c r="AL2564" s="324">
        <v>1200000</v>
      </c>
      <c r="AM2564" s="396">
        <v>1.7E-14</v>
      </c>
      <c r="AN2564" s="324">
        <v>0.31140000000000001</v>
      </c>
      <c r="AO2564" s="324">
        <v>1000000000</v>
      </c>
      <c r="AP2564" s="324">
        <v>0</v>
      </c>
      <c r="AQ2564" s="324">
        <v>0</v>
      </c>
      <c r="AR2564" s="324">
        <v>0</v>
      </c>
      <c r="AS2564" s="324">
        <v>744325016</v>
      </c>
      <c r="AT2564" s="324">
        <v>0</v>
      </c>
      <c r="AU2564" s="324">
        <v>0</v>
      </c>
      <c r="AV2564" s="324">
        <v>0</v>
      </c>
    </row>
    <row r="2565" spans="1:48">
      <c r="A2565" s="324" t="s">
        <v>2347</v>
      </c>
      <c r="B2565" s="324">
        <v>744325040</v>
      </c>
      <c r="C2565" s="324">
        <v>0.4</v>
      </c>
      <c r="D2565" s="324">
        <v>20</v>
      </c>
      <c r="E2565" s="395">
        <v>7.3700000000000013E-4</v>
      </c>
      <c r="F2565" s="324">
        <v>6.0300000000000002E-4</v>
      </c>
      <c r="G2565" s="324">
        <v>37</v>
      </c>
      <c r="H2565" s="324">
        <v>0.7</v>
      </c>
      <c r="I2565" s="324">
        <v>24</v>
      </c>
      <c r="J2565" s="326">
        <v>50</v>
      </c>
      <c r="K2565" s="326">
        <v>150</v>
      </c>
      <c r="L2565" s="326">
        <v>1</v>
      </c>
      <c r="M2565" s="324">
        <v>11</v>
      </c>
      <c r="N2565" s="324">
        <v>10.199999999999999</v>
      </c>
      <c r="O2565" s="324">
        <v>5</v>
      </c>
      <c r="P2565" s="324">
        <v>1</v>
      </c>
      <c r="Q2565" s="324" t="s">
        <v>293</v>
      </c>
      <c r="R2565" s="324">
        <v>1</v>
      </c>
      <c r="S2565" s="324">
        <v>0</v>
      </c>
      <c r="T2565" s="324">
        <v>700</v>
      </c>
      <c r="U2565" s="324">
        <v>1.4698</v>
      </c>
      <c r="V2565" s="324">
        <v>0</v>
      </c>
      <c r="W2565" s="324">
        <v>0</v>
      </c>
      <c r="X2565" s="324">
        <v>0</v>
      </c>
      <c r="Y2565" s="324">
        <v>0</v>
      </c>
      <c r="Z2565" s="324">
        <v>0</v>
      </c>
      <c r="AA2565" s="324">
        <v>0</v>
      </c>
      <c r="AB2565" s="324">
        <v>0</v>
      </c>
      <c r="AC2565" s="324">
        <v>0</v>
      </c>
      <c r="AD2565" s="324">
        <v>0</v>
      </c>
      <c r="AE2565" s="324">
        <v>0</v>
      </c>
      <c r="AF2565" s="324">
        <v>0</v>
      </c>
      <c r="AG2565" s="324">
        <v>0</v>
      </c>
      <c r="AH2565" s="324">
        <v>0</v>
      </c>
      <c r="AI2565" s="324">
        <v>44.44444444444445</v>
      </c>
      <c r="AJ2565" s="324">
        <v>17000000000</v>
      </c>
      <c r="AK2565" s="324">
        <v>50000000</v>
      </c>
      <c r="AL2565" s="324">
        <v>1200000</v>
      </c>
      <c r="AM2565" s="396">
        <v>1.7E-14</v>
      </c>
      <c r="AN2565" s="324">
        <v>0.31140000000000001</v>
      </c>
      <c r="AO2565" s="324">
        <v>1000000000</v>
      </c>
      <c r="AP2565" s="324">
        <v>0</v>
      </c>
      <c r="AQ2565" s="324">
        <v>0</v>
      </c>
      <c r="AR2565" s="324">
        <v>0</v>
      </c>
      <c r="AS2565" s="324">
        <v>744325040</v>
      </c>
      <c r="AT2565" s="324">
        <v>0</v>
      </c>
      <c r="AU2565" s="324">
        <v>0</v>
      </c>
      <c r="AV2565" s="324">
        <v>0</v>
      </c>
    </row>
    <row r="2566" spans="1:48">
      <c r="A2566" s="324" t="s">
        <v>2347</v>
      </c>
      <c r="B2566" s="324">
        <v>744325072</v>
      </c>
      <c r="C2566" s="324">
        <v>0.72</v>
      </c>
      <c r="D2566" s="324">
        <v>20</v>
      </c>
      <c r="E2566" s="395">
        <v>1.4300000000000001E-3</v>
      </c>
      <c r="F2566" s="324">
        <v>1.17E-3</v>
      </c>
      <c r="G2566" s="324">
        <v>35</v>
      </c>
      <c r="H2566" s="324">
        <v>0.7</v>
      </c>
      <c r="I2566" s="324">
        <v>22</v>
      </c>
      <c r="J2566" s="326">
        <v>50</v>
      </c>
      <c r="K2566" s="326">
        <v>150</v>
      </c>
      <c r="L2566" s="326">
        <v>1</v>
      </c>
      <c r="M2566" s="324">
        <v>11</v>
      </c>
      <c r="N2566" s="324">
        <v>10.199999999999999</v>
      </c>
      <c r="O2566" s="324">
        <v>5</v>
      </c>
      <c r="P2566" s="324">
        <v>1</v>
      </c>
      <c r="Q2566" s="324" t="s">
        <v>293</v>
      </c>
      <c r="R2566" s="324">
        <v>1</v>
      </c>
      <c r="S2566" s="324">
        <v>0</v>
      </c>
      <c r="T2566" s="324">
        <v>700</v>
      </c>
      <c r="U2566" s="324">
        <v>1.4698</v>
      </c>
      <c r="V2566" s="324">
        <v>0</v>
      </c>
      <c r="W2566" s="324">
        <v>0</v>
      </c>
      <c r="X2566" s="324">
        <v>0</v>
      </c>
      <c r="Y2566" s="324">
        <v>0</v>
      </c>
      <c r="Z2566" s="324">
        <v>0</v>
      </c>
      <c r="AA2566" s="324">
        <v>0</v>
      </c>
      <c r="AB2566" s="324">
        <v>0</v>
      </c>
      <c r="AC2566" s="324">
        <v>0</v>
      </c>
      <c r="AD2566" s="324">
        <v>0</v>
      </c>
      <c r="AE2566" s="324">
        <v>0</v>
      </c>
      <c r="AF2566" s="324">
        <v>0</v>
      </c>
      <c r="AG2566" s="324">
        <v>0</v>
      </c>
      <c r="AH2566" s="324">
        <v>0</v>
      </c>
      <c r="AI2566" s="324">
        <v>57.142857142857146</v>
      </c>
      <c r="AJ2566" s="324">
        <v>17000000000</v>
      </c>
      <c r="AK2566" s="324">
        <v>50000000</v>
      </c>
      <c r="AL2566" s="324">
        <v>1200000</v>
      </c>
      <c r="AM2566" s="396">
        <v>1.7E-14</v>
      </c>
      <c r="AN2566" s="324">
        <v>0.31140000000000001</v>
      </c>
      <c r="AO2566" s="324">
        <v>1000000000</v>
      </c>
      <c r="AP2566" s="324">
        <v>0</v>
      </c>
      <c r="AQ2566" s="324">
        <v>0</v>
      </c>
      <c r="AR2566" s="324">
        <v>0</v>
      </c>
      <c r="AS2566" s="324">
        <v>744325072</v>
      </c>
      <c r="AT2566" s="324">
        <v>0</v>
      </c>
      <c r="AU2566" s="324">
        <v>0</v>
      </c>
      <c r="AV2566" s="324">
        <v>0</v>
      </c>
    </row>
    <row r="2567" spans="1:48">
      <c r="A2567" s="324" t="s">
        <v>2347</v>
      </c>
      <c r="B2567" s="324">
        <v>744325120</v>
      </c>
      <c r="C2567" s="324">
        <v>1.2</v>
      </c>
      <c r="D2567" s="324">
        <v>20</v>
      </c>
      <c r="E2567" s="395">
        <v>1.98E-3</v>
      </c>
      <c r="F2567" s="324">
        <v>1.6199999999999999E-3</v>
      </c>
      <c r="G2567" s="324">
        <v>25</v>
      </c>
      <c r="H2567" s="324">
        <v>0.7</v>
      </c>
      <c r="I2567" s="324">
        <v>20</v>
      </c>
      <c r="J2567" s="326">
        <v>50</v>
      </c>
      <c r="K2567" s="326">
        <v>150</v>
      </c>
      <c r="L2567" s="326">
        <v>1</v>
      </c>
      <c r="M2567" s="324">
        <v>11</v>
      </c>
      <c r="N2567" s="324">
        <v>10.199999999999999</v>
      </c>
      <c r="O2567" s="324">
        <v>5</v>
      </c>
      <c r="P2567" s="324">
        <v>1</v>
      </c>
      <c r="Q2567" s="324" t="s">
        <v>293</v>
      </c>
      <c r="R2567" s="324">
        <v>1</v>
      </c>
      <c r="S2567" s="324">
        <v>0</v>
      </c>
      <c r="T2567" s="324">
        <v>700</v>
      </c>
      <c r="U2567" s="324">
        <v>1.4698</v>
      </c>
      <c r="V2567" s="324">
        <v>0</v>
      </c>
      <c r="W2567" s="324">
        <v>0</v>
      </c>
      <c r="X2567" s="324">
        <v>0</v>
      </c>
      <c r="Y2567" s="324">
        <v>0</v>
      </c>
      <c r="Z2567" s="324">
        <v>0</v>
      </c>
      <c r="AA2567" s="324">
        <v>0</v>
      </c>
      <c r="AB2567" s="324">
        <v>0</v>
      </c>
      <c r="AC2567" s="324">
        <v>0</v>
      </c>
      <c r="AD2567" s="324">
        <v>0</v>
      </c>
      <c r="AE2567" s="324">
        <v>0</v>
      </c>
      <c r="AF2567" s="324">
        <v>0</v>
      </c>
      <c r="AG2567" s="324">
        <v>0</v>
      </c>
      <c r="AH2567" s="324">
        <v>0</v>
      </c>
      <c r="AI2567" s="324">
        <v>74.074074074074076</v>
      </c>
      <c r="AJ2567" s="324">
        <v>17000000000</v>
      </c>
      <c r="AK2567" s="324">
        <v>50000000</v>
      </c>
      <c r="AL2567" s="324">
        <v>1200000</v>
      </c>
      <c r="AM2567" s="396">
        <v>1.7E-14</v>
      </c>
      <c r="AN2567" s="324">
        <v>0.31140000000000001</v>
      </c>
      <c r="AO2567" s="324">
        <v>1000000000</v>
      </c>
      <c r="AP2567" s="324">
        <v>0</v>
      </c>
      <c r="AQ2567" s="324">
        <v>0</v>
      </c>
      <c r="AR2567" s="324">
        <v>0</v>
      </c>
      <c r="AS2567" s="324">
        <v>744325120</v>
      </c>
      <c r="AT2567" s="324">
        <v>0</v>
      </c>
      <c r="AU2567" s="324">
        <v>0</v>
      </c>
      <c r="AV2567" s="324">
        <v>0</v>
      </c>
    </row>
    <row r="2568" spans="1:48">
      <c r="A2568" s="324" t="s">
        <v>2347</v>
      </c>
      <c r="B2568" s="324">
        <v>744325180</v>
      </c>
      <c r="C2568" s="324">
        <v>1.8</v>
      </c>
      <c r="D2568" s="324">
        <v>20</v>
      </c>
      <c r="E2568" s="395">
        <v>3.8500000000000006E-3</v>
      </c>
      <c r="F2568" s="324">
        <v>3.15E-3</v>
      </c>
      <c r="G2568" s="324">
        <v>18</v>
      </c>
      <c r="H2568" s="324">
        <v>0.7</v>
      </c>
      <c r="I2568" s="324">
        <v>16</v>
      </c>
      <c r="J2568" s="326">
        <v>50</v>
      </c>
      <c r="K2568" s="326">
        <v>150</v>
      </c>
      <c r="L2568" s="326">
        <v>1</v>
      </c>
      <c r="M2568" s="324">
        <v>11</v>
      </c>
      <c r="N2568" s="324">
        <v>10.199999999999999</v>
      </c>
      <c r="O2568" s="324">
        <v>5</v>
      </c>
      <c r="P2568" s="324">
        <v>1</v>
      </c>
      <c r="Q2568" s="324" t="s">
        <v>293</v>
      </c>
      <c r="R2568" s="324">
        <v>1</v>
      </c>
      <c r="S2568" s="324">
        <v>0</v>
      </c>
      <c r="T2568" s="324">
        <v>700</v>
      </c>
      <c r="U2568" s="324">
        <v>1.4698</v>
      </c>
      <c r="V2568" s="324">
        <v>0</v>
      </c>
      <c r="W2568" s="324">
        <v>0</v>
      </c>
      <c r="X2568" s="324">
        <v>0</v>
      </c>
      <c r="Y2568" s="324">
        <v>0</v>
      </c>
      <c r="Z2568" s="324">
        <v>0</v>
      </c>
      <c r="AA2568" s="324">
        <v>0</v>
      </c>
      <c r="AB2568" s="324">
        <v>0</v>
      </c>
      <c r="AC2568" s="324">
        <v>0</v>
      </c>
      <c r="AD2568" s="324">
        <v>0</v>
      </c>
      <c r="AE2568" s="324">
        <v>0</v>
      </c>
      <c r="AF2568" s="324">
        <v>0</v>
      </c>
      <c r="AG2568" s="324">
        <v>0</v>
      </c>
      <c r="AH2568" s="324">
        <v>0</v>
      </c>
      <c r="AI2568" s="324">
        <v>90.909090909090907</v>
      </c>
      <c r="AJ2568" s="324">
        <v>17000000000</v>
      </c>
      <c r="AK2568" s="324">
        <v>50000000</v>
      </c>
      <c r="AL2568" s="324">
        <v>1200000</v>
      </c>
      <c r="AM2568" s="396">
        <v>1.7E-14</v>
      </c>
      <c r="AN2568" s="324">
        <v>0.31140000000000001</v>
      </c>
      <c r="AO2568" s="324">
        <v>1000000000</v>
      </c>
      <c r="AP2568" s="324">
        <v>0</v>
      </c>
      <c r="AQ2568" s="324">
        <v>0</v>
      </c>
      <c r="AR2568" s="324">
        <v>0</v>
      </c>
      <c r="AS2568" s="324">
        <v>744325180</v>
      </c>
      <c r="AT2568" s="324">
        <v>0</v>
      </c>
      <c r="AU2568" s="324">
        <v>0</v>
      </c>
      <c r="AV2568" s="324">
        <v>0</v>
      </c>
    </row>
    <row r="2569" spans="1:48">
      <c r="A2569" s="324" t="s">
        <v>2347</v>
      </c>
      <c r="B2569" s="324">
        <v>744325240</v>
      </c>
      <c r="C2569" s="324">
        <v>2.4</v>
      </c>
      <c r="D2569" s="324">
        <v>20</v>
      </c>
      <c r="E2569" s="395">
        <v>5.2250000000000005E-3</v>
      </c>
      <c r="F2569" s="324">
        <v>4.2750000000000002E-3</v>
      </c>
      <c r="G2569" s="324">
        <v>17</v>
      </c>
      <c r="H2569" s="324">
        <v>0.7</v>
      </c>
      <c r="I2569" s="324">
        <v>14</v>
      </c>
      <c r="J2569" s="326">
        <v>50</v>
      </c>
      <c r="K2569" s="326">
        <v>150</v>
      </c>
      <c r="L2569" s="326">
        <v>1</v>
      </c>
      <c r="M2569" s="324">
        <v>11</v>
      </c>
      <c r="N2569" s="324">
        <v>10.199999999999999</v>
      </c>
      <c r="O2569" s="324">
        <v>5</v>
      </c>
      <c r="P2569" s="324">
        <v>1</v>
      </c>
      <c r="Q2569" s="324" t="s">
        <v>293</v>
      </c>
      <c r="R2569" s="324">
        <v>1</v>
      </c>
      <c r="S2569" s="324">
        <v>0</v>
      </c>
      <c r="T2569" s="324">
        <v>700</v>
      </c>
      <c r="U2569" s="324">
        <v>1.4698</v>
      </c>
      <c r="V2569" s="324">
        <v>0</v>
      </c>
      <c r="W2569" s="324">
        <v>0</v>
      </c>
      <c r="X2569" s="324">
        <v>0</v>
      </c>
      <c r="Y2569" s="324">
        <v>0</v>
      </c>
      <c r="Z2569" s="324">
        <v>0</v>
      </c>
      <c r="AA2569" s="324">
        <v>0</v>
      </c>
      <c r="AB2569" s="324">
        <v>0</v>
      </c>
      <c r="AC2569" s="324">
        <v>0</v>
      </c>
      <c r="AD2569" s="324">
        <v>0</v>
      </c>
      <c r="AE2569" s="324">
        <v>0</v>
      </c>
      <c r="AF2569" s="324">
        <v>0</v>
      </c>
      <c r="AG2569" s="324">
        <v>0</v>
      </c>
      <c r="AH2569" s="324">
        <v>0</v>
      </c>
      <c r="AI2569" s="324">
        <v>102.56410256410257</v>
      </c>
      <c r="AJ2569" s="324">
        <v>17000000000</v>
      </c>
      <c r="AK2569" s="324">
        <v>50000000</v>
      </c>
      <c r="AL2569" s="324">
        <v>1200000</v>
      </c>
      <c r="AM2569" s="396">
        <v>1.7E-14</v>
      </c>
      <c r="AN2569" s="324">
        <v>0.31140000000000001</v>
      </c>
      <c r="AO2569" s="324">
        <v>1000000000</v>
      </c>
      <c r="AP2569" s="324">
        <v>0</v>
      </c>
      <c r="AQ2569" s="324">
        <v>0</v>
      </c>
      <c r="AR2569" s="324">
        <v>0</v>
      </c>
      <c r="AS2569" s="324">
        <v>744325240</v>
      </c>
      <c r="AT2569" s="324">
        <v>0</v>
      </c>
      <c r="AU2569" s="324">
        <v>0</v>
      </c>
      <c r="AV2569" s="324">
        <v>0</v>
      </c>
    </row>
    <row r="2570" spans="1:48">
      <c r="A2570" s="324" t="s">
        <v>2347</v>
      </c>
      <c r="B2570" s="324">
        <v>744325330</v>
      </c>
      <c r="C2570" s="324">
        <v>3.3</v>
      </c>
      <c r="D2570" s="324">
        <v>20</v>
      </c>
      <c r="E2570" s="395">
        <v>6.4900000000000001E-3</v>
      </c>
      <c r="F2570" s="324">
        <v>5.3099999999999996E-3</v>
      </c>
      <c r="G2570" s="324">
        <v>15</v>
      </c>
      <c r="H2570" s="324">
        <v>0.7</v>
      </c>
      <c r="I2570" s="324">
        <v>12</v>
      </c>
      <c r="J2570" s="326">
        <v>50</v>
      </c>
      <c r="K2570" s="326">
        <v>150</v>
      </c>
      <c r="L2570" s="326">
        <v>1</v>
      </c>
      <c r="M2570" s="324">
        <v>11</v>
      </c>
      <c r="N2570" s="324">
        <v>10.199999999999999</v>
      </c>
      <c r="O2570" s="324">
        <v>5</v>
      </c>
      <c r="P2570" s="324">
        <v>1</v>
      </c>
      <c r="Q2570" s="324" t="s">
        <v>293</v>
      </c>
      <c r="R2570" s="324">
        <v>1</v>
      </c>
      <c r="S2570" s="324">
        <v>0</v>
      </c>
      <c r="T2570" s="324">
        <v>700</v>
      </c>
      <c r="U2570" s="324">
        <v>1.4698</v>
      </c>
      <c r="V2570" s="324">
        <v>0</v>
      </c>
      <c r="W2570" s="324">
        <v>0</v>
      </c>
      <c r="X2570" s="324">
        <v>0</v>
      </c>
      <c r="Y2570" s="324">
        <v>0</v>
      </c>
      <c r="Z2570" s="324">
        <v>0</v>
      </c>
      <c r="AA2570" s="324">
        <v>0</v>
      </c>
      <c r="AB2570" s="324">
        <v>0</v>
      </c>
      <c r="AC2570" s="324">
        <v>0</v>
      </c>
      <c r="AD2570" s="324">
        <v>0</v>
      </c>
      <c r="AE2570" s="324">
        <v>0</v>
      </c>
      <c r="AF2570" s="324">
        <v>0</v>
      </c>
      <c r="AG2570" s="324">
        <v>0</v>
      </c>
      <c r="AH2570" s="324">
        <v>0</v>
      </c>
      <c r="AI2570" s="324">
        <v>122.22222222222223</v>
      </c>
      <c r="AJ2570" s="324">
        <v>17000000000</v>
      </c>
      <c r="AK2570" s="324">
        <v>50000000</v>
      </c>
      <c r="AL2570" s="324">
        <v>1200000</v>
      </c>
      <c r="AM2570" s="396">
        <v>1.7E-14</v>
      </c>
      <c r="AN2570" s="324">
        <v>0.31140000000000001</v>
      </c>
      <c r="AO2570" s="324">
        <v>1000000000</v>
      </c>
      <c r="AP2570" s="324">
        <v>0</v>
      </c>
      <c r="AQ2570" s="324">
        <v>0</v>
      </c>
      <c r="AR2570" s="324">
        <v>0</v>
      </c>
      <c r="AS2570" s="324">
        <v>744325330</v>
      </c>
      <c r="AT2570" s="324">
        <v>0</v>
      </c>
      <c r="AU2570" s="324">
        <v>0</v>
      </c>
      <c r="AV2570" s="324">
        <v>0</v>
      </c>
    </row>
    <row r="2571" spans="1:48">
      <c r="A2571" s="324" t="s">
        <v>2347</v>
      </c>
      <c r="B2571" s="324">
        <v>744325420</v>
      </c>
      <c r="C2571" s="324">
        <v>4.2</v>
      </c>
      <c r="D2571" s="324">
        <v>20</v>
      </c>
      <c r="E2571" s="395">
        <v>7.810000000000001E-3</v>
      </c>
      <c r="F2571" s="324">
        <v>6.3900000000000007E-3</v>
      </c>
      <c r="G2571" s="324">
        <v>14</v>
      </c>
      <c r="H2571" s="324">
        <v>0.7</v>
      </c>
      <c r="I2571" s="324">
        <v>10</v>
      </c>
      <c r="J2571" s="326">
        <v>50</v>
      </c>
      <c r="K2571" s="326">
        <v>150</v>
      </c>
      <c r="L2571" s="326">
        <v>1</v>
      </c>
      <c r="M2571" s="324">
        <v>11</v>
      </c>
      <c r="N2571" s="324">
        <v>10.199999999999999</v>
      </c>
      <c r="O2571" s="324">
        <v>5</v>
      </c>
      <c r="P2571" s="324">
        <v>1</v>
      </c>
      <c r="Q2571" s="324" t="s">
        <v>293</v>
      </c>
      <c r="R2571" s="324">
        <v>1</v>
      </c>
      <c r="S2571" s="324">
        <v>0</v>
      </c>
      <c r="T2571" s="324">
        <v>700</v>
      </c>
      <c r="U2571" s="324">
        <v>1.4698</v>
      </c>
      <c r="V2571" s="324">
        <v>0</v>
      </c>
      <c r="W2571" s="324">
        <v>0</v>
      </c>
      <c r="X2571" s="324">
        <v>0</v>
      </c>
      <c r="Y2571" s="324">
        <v>0</v>
      </c>
      <c r="Z2571" s="324">
        <v>0</v>
      </c>
      <c r="AA2571" s="324">
        <v>0</v>
      </c>
      <c r="AB2571" s="324">
        <v>0</v>
      </c>
      <c r="AC2571" s="324">
        <v>0</v>
      </c>
      <c r="AD2571" s="324">
        <v>0</v>
      </c>
      <c r="AE2571" s="324">
        <v>0</v>
      </c>
      <c r="AF2571" s="324">
        <v>0</v>
      </c>
      <c r="AG2571" s="324">
        <v>0</v>
      </c>
      <c r="AH2571" s="324">
        <v>0</v>
      </c>
      <c r="AI2571" s="324">
        <v>137.25490196078431</v>
      </c>
      <c r="AJ2571" s="324">
        <v>17000000000</v>
      </c>
      <c r="AK2571" s="324">
        <v>50000000</v>
      </c>
      <c r="AL2571" s="324">
        <v>1200000</v>
      </c>
      <c r="AM2571" s="396">
        <v>1.7E-14</v>
      </c>
      <c r="AN2571" s="324">
        <v>0.31140000000000001</v>
      </c>
      <c r="AO2571" s="324">
        <v>1000000000</v>
      </c>
      <c r="AP2571" s="324">
        <v>0</v>
      </c>
      <c r="AQ2571" s="324">
        <v>0</v>
      </c>
      <c r="AR2571" s="324">
        <v>0</v>
      </c>
      <c r="AS2571" s="324">
        <v>744325420</v>
      </c>
      <c r="AT2571" s="324">
        <v>0</v>
      </c>
      <c r="AU2571" s="324">
        <v>0</v>
      </c>
      <c r="AV2571" s="324">
        <v>0</v>
      </c>
    </row>
    <row r="2572" spans="1:48">
      <c r="A2572" s="324" t="s">
        <v>2347</v>
      </c>
      <c r="B2572" s="324">
        <v>744325550</v>
      </c>
      <c r="C2572" s="324">
        <v>5.5</v>
      </c>
      <c r="D2572" s="324">
        <v>20</v>
      </c>
      <c r="E2572" s="395">
        <v>1.1330000000000002E-2</v>
      </c>
      <c r="F2572" s="324">
        <v>9.2700000000000005E-3</v>
      </c>
      <c r="G2572" s="324">
        <v>12</v>
      </c>
      <c r="H2572" s="324">
        <v>0.7</v>
      </c>
      <c r="I2572" s="324">
        <v>9.5</v>
      </c>
      <c r="J2572" s="326">
        <v>50</v>
      </c>
      <c r="K2572" s="326">
        <v>150</v>
      </c>
      <c r="L2572" s="326">
        <v>1</v>
      </c>
      <c r="M2572" s="324">
        <v>11</v>
      </c>
      <c r="N2572" s="324">
        <v>10.199999999999999</v>
      </c>
      <c r="O2572" s="324">
        <v>5</v>
      </c>
      <c r="P2572" s="324">
        <v>1</v>
      </c>
      <c r="Q2572" s="324" t="s">
        <v>293</v>
      </c>
      <c r="R2572" s="324">
        <v>1</v>
      </c>
      <c r="S2572" s="324">
        <v>0</v>
      </c>
      <c r="T2572" s="324">
        <v>700</v>
      </c>
      <c r="U2572" s="324">
        <v>1.4698</v>
      </c>
      <c r="V2572" s="324">
        <v>0</v>
      </c>
      <c r="W2572" s="324">
        <v>0</v>
      </c>
      <c r="X2572" s="324">
        <v>0</v>
      </c>
      <c r="Y2572" s="324">
        <v>0</v>
      </c>
      <c r="Z2572" s="324">
        <v>0</v>
      </c>
      <c r="AA2572" s="324">
        <v>0</v>
      </c>
      <c r="AB2572" s="324">
        <v>0</v>
      </c>
      <c r="AC2572" s="324">
        <v>0</v>
      </c>
      <c r="AD2572" s="324">
        <v>0</v>
      </c>
      <c r="AE2572" s="324">
        <v>0</v>
      </c>
      <c r="AF2572" s="324">
        <v>0</v>
      </c>
      <c r="AG2572" s="324">
        <v>0</v>
      </c>
      <c r="AH2572" s="324">
        <v>0</v>
      </c>
      <c r="AI2572" s="324">
        <v>160.81871345029239</v>
      </c>
      <c r="AJ2572" s="324">
        <v>17000000000</v>
      </c>
      <c r="AK2572" s="324">
        <v>50000000</v>
      </c>
      <c r="AL2572" s="324">
        <v>1200000</v>
      </c>
      <c r="AM2572" s="396">
        <v>1.7E-14</v>
      </c>
      <c r="AN2572" s="324">
        <v>0.31140000000000001</v>
      </c>
      <c r="AO2572" s="324">
        <v>1000000000</v>
      </c>
      <c r="AP2572" s="324">
        <v>0</v>
      </c>
      <c r="AQ2572" s="324">
        <v>0</v>
      </c>
      <c r="AR2572" s="324">
        <v>0</v>
      </c>
      <c r="AS2572" s="324">
        <v>744325550</v>
      </c>
      <c r="AT2572" s="324">
        <v>0</v>
      </c>
      <c r="AU2572" s="324">
        <v>0</v>
      </c>
      <c r="AV2572" s="324">
        <v>0</v>
      </c>
    </row>
    <row r="2573" spans="1:48">
      <c r="A2573" s="324" t="s">
        <v>2347</v>
      </c>
      <c r="B2573" s="324">
        <v>744313025</v>
      </c>
      <c r="C2573" s="324">
        <v>0.25</v>
      </c>
      <c r="D2573" s="324">
        <v>20</v>
      </c>
      <c r="E2573" s="395">
        <v>6.6E-4</v>
      </c>
      <c r="F2573" s="324">
        <v>5.4000000000000001E-4</v>
      </c>
      <c r="G2573" s="324">
        <v>60</v>
      </c>
      <c r="H2573" s="324">
        <v>0.7</v>
      </c>
      <c r="I2573" s="324">
        <v>24</v>
      </c>
      <c r="J2573" s="326">
        <v>50</v>
      </c>
      <c r="K2573" s="326">
        <v>150</v>
      </c>
      <c r="L2573" s="326">
        <v>1</v>
      </c>
      <c r="M2573" s="324">
        <v>12.9</v>
      </c>
      <c r="N2573" s="324">
        <v>12.8</v>
      </c>
      <c r="O2573" s="324">
        <v>3.5</v>
      </c>
      <c r="P2573" s="324">
        <v>1</v>
      </c>
      <c r="Q2573" s="324" t="s">
        <v>293</v>
      </c>
      <c r="R2573" s="324">
        <v>1</v>
      </c>
      <c r="S2573" s="324">
        <v>0</v>
      </c>
      <c r="T2573" s="324">
        <v>400</v>
      </c>
      <c r="U2573" s="324">
        <v>1.5336000000000001</v>
      </c>
      <c r="V2573" s="324">
        <v>0</v>
      </c>
      <c r="W2573" s="324">
        <v>0</v>
      </c>
      <c r="X2573" s="324">
        <v>0</v>
      </c>
      <c r="Y2573" s="324">
        <v>0</v>
      </c>
      <c r="Z2573" s="324">
        <v>0</v>
      </c>
      <c r="AA2573" s="324">
        <v>0</v>
      </c>
      <c r="AB2573" s="324">
        <v>0</v>
      </c>
      <c r="AC2573" s="324">
        <v>0</v>
      </c>
      <c r="AD2573" s="324">
        <v>0</v>
      </c>
      <c r="AE2573" s="324">
        <v>0</v>
      </c>
      <c r="AF2573" s="324">
        <v>0</v>
      </c>
      <c r="AG2573" s="324">
        <v>0</v>
      </c>
      <c r="AH2573" s="324">
        <v>0</v>
      </c>
      <c r="AI2573" s="324">
        <v>32.808398950131235</v>
      </c>
      <c r="AJ2573" s="324">
        <v>17000000000</v>
      </c>
      <c r="AK2573" s="324">
        <v>50000000</v>
      </c>
      <c r="AL2573" s="324">
        <v>1200000</v>
      </c>
      <c r="AM2573" s="396">
        <v>1.7E-14</v>
      </c>
      <c r="AN2573" s="324">
        <v>0.44196000000000002</v>
      </c>
      <c r="AO2573" s="324">
        <v>1000000000</v>
      </c>
      <c r="AP2573" s="324">
        <v>0</v>
      </c>
      <c r="AQ2573" s="324">
        <v>0</v>
      </c>
      <c r="AR2573" s="324">
        <v>0</v>
      </c>
      <c r="AS2573" s="324">
        <v>744313025</v>
      </c>
      <c r="AT2573" s="324">
        <v>0</v>
      </c>
      <c r="AU2573" s="324">
        <v>0</v>
      </c>
      <c r="AV2573" s="324">
        <v>0</v>
      </c>
    </row>
    <row r="2574" spans="1:48">
      <c r="A2574" s="324" t="s">
        <v>2347</v>
      </c>
      <c r="B2574" s="324">
        <v>744313068</v>
      </c>
      <c r="C2574" s="324">
        <v>0.68</v>
      </c>
      <c r="D2574" s="324">
        <v>20</v>
      </c>
      <c r="E2574" s="395">
        <v>1.7380000000000002E-3</v>
      </c>
      <c r="F2574" s="324">
        <v>1.4220000000000001E-3</v>
      </c>
      <c r="G2574" s="324">
        <v>40</v>
      </c>
      <c r="H2574" s="324">
        <v>0.7</v>
      </c>
      <c r="I2574" s="324">
        <v>22</v>
      </c>
      <c r="J2574" s="326">
        <v>50</v>
      </c>
      <c r="K2574" s="326">
        <v>150</v>
      </c>
      <c r="L2574" s="326">
        <v>1</v>
      </c>
      <c r="M2574" s="324">
        <v>12.9</v>
      </c>
      <c r="N2574" s="324">
        <v>12.8</v>
      </c>
      <c r="O2574" s="324">
        <v>3.5</v>
      </c>
      <c r="P2574" s="324">
        <v>1</v>
      </c>
      <c r="Q2574" s="324" t="s">
        <v>293</v>
      </c>
      <c r="R2574" s="324">
        <v>1</v>
      </c>
      <c r="S2574" s="324">
        <v>0</v>
      </c>
      <c r="T2574" s="324">
        <v>400</v>
      </c>
      <c r="U2574" s="324">
        <v>1.5336000000000001</v>
      </c>
      <c r="V2574" s="324">
        <v>0</v>
      </c>
      <c r="W2574" s="324">
        <v>0</v>
      </c>
      <c r="X2574" s="324">
        <v>0</v>
      </c>
      <c r="Y2574" s="324">
        <v>0</v>
      </c>
      <c r="Z2574" s="324">
        <v>0</v>
      </c>
      <c r="AA2574" s="324">
        <v>0</v>
      </c>
      <c r="AB2574" s="324">
        <v>0</v>
      </c>
      <c r="AC2574" s="324">
        <v>0</v>
      </c>
      <c r="AD2574" s="324">
        <v>0</v>
      </c>
      <c r="AE2574" s="324">
        <v>0</v>
      </c>
      <c r="AF2574" s="324">
        <v>0</v>
      </c>
      <c r="AG2574" s="324">
        <v>0</v>
      </c>
      <c r="AH2574" s="324">
        <v>0</v>
      </c>
      <c r="AI2574" s="324">
        <v>53.54330708661417</v>
      </c>
      <c r="AJ2574" s="324">
        <v>17000000000</v>
      </c>
      <c r="AK2574" s="324">
        <v>50000000</v>
      </c>
      <c r="AL2574" s="324">
        <v>1200000</v>
      </c>
      <c r="AM2574" s="396">
        <v>1.7E-14</v>
      </c>
      <c r="AN2574" s="324">
        <v>0.44196000000000002</v>
      </c>
      <c r="AO2574" s="324">
        <v>1000000000</v>
      </c>
      <c r="AP2574" s="324">
        <v>0</v>
      </c>
      <c r="AQ2574" s="324">
        <v>0</v>
      </c>
      <c r="AR2574" s="324">
        <v>0</v>
      </c>
      <c r="AS2574" s="324">
        <v>744313068</v>
      </c>
      <c r="AT2574" s="324">
        <v>0</v>
      </c>
      <c r="AU2574" s="324">
        <v>0</v>
      </c>
      <c r="AV2574" s="324">
        <v>0</v>
      </c>
    </row>
    <row r="2575" spans="1:48">
      <c r="A2575" s="324" t="s">
        <v>2347</v>
      </c>
      <c r="B2575" s="324">
        <v>744313120</v>
      </c>
      <c r="C2575" s="324">
        <v>1.2</v>
      </c>
      <c r="D2575" s="324">
        <v>20</v>
      </c>
      <c r="E2575" s="395">
        <v>3.1350000000000002E-3</v>
      </c>
      <c r="F2575" s="324">
        <v>2.565E-3</v>
      </c>
      <c r="G2575" s="324">
        <v>28</v>
      </c>
      <c r="H2575" s="324">
        <v>0.7</v>
      </c>
      <c r="I2575" s="324">
        <v>17</v>
      </c>
      <c r="J2575" s="326">
        <v>50</v>
      </c>
      <c r="K2575" s="326">
        <v>150</v>
      </c>
      <c r="L2575" s="326">
        <v>1</v>
      </c>
      <c r="M2575" s="324">
        <v>12.9</v>
      </c>
      <c r="N2575" s="324">
        <v>12.8</v>
      </c>
      <c r="O2575" s="324">
        <v>3.5</v>
      </c>
      <c r="P2575" s="324">
        <v>1</v>
      </c>
      <c r="Q2575" s="324" t="s">
        <v>293</v>
      </c>
      <c r="R2575" s="324">
        <v>1</v>
      </c>
      <c r="S2575" s="324">
        <v>0</v>
      </c>
      <c r="T2575" s="324">
        <v>400</v>
      </c>
      <c r="U2575" s="324">
        <v>1.5336000000000001</v>
      </c>
      <c r="V2575" s="324">
        <v>0</v>
      </c>
      <c r="W2575" s="324">
        <v>0</v>
      </c>
      <c r="X2575" s="324">
        <v>0</v>
      </c>
      <c r="Y2575" s="324">
        <v>0</v>
      </c>
      <c r="Z2575" s="324">
        <v>0</v>
      </c>
      <c r="AA2575" s="324">
        <v>0</v>
      </c>
      <c r="AB2575" s="324">
        <v>0</v>
      </c>
      <c r="AC2575" s="324">
        <v>0</v>
      </c>
      <c r="AD2575" s="324">
        <v>0</v>
      </c>
      <c r="AE2575" s="324">
        <v>0</v>
      </c>
      <c r="AF2575" s="324">
        <v>0</v>
      </c>
      <c r="AG2575" s="324">
        <v>0</v>
      </c>
      <c r="AH2575" s="324">
        <v>0</v>
      </c>
      <c r="AI2575" s="324">
        <v>98.425196850393689</v>
      </c>
      <c r="AJ2575" s="324">
        <v>17000000000</v>
      </c>
      <c r="AK2575" s="324">
        <v>50000000</v>
      </c>
      <c r="AL2575" s="324">
        <v>1200000</v>
      </c>
      <c r="AM2575" s="396">
        <v>1.7E-14</v>
      </c>
      <c r="AN2575" s="324">
        <v>0.44196000000000002</v>
      </c>
      <c r="AO2575" s="324">
        <v>1000000000</v>
      </c>
      <c r="AP2575" s="324">
        <v>0</v>
      </c>
      <c r="AQ2575" s="324">
        <v>0</v>
      </c>
      <c r="AR2575" s="324">
        <v>0</v>
      </c>
      <c r="AS2575" s="324">
        <v>744313120</v>
      </c>
      <c r="AT2575" s="324">
        <v>0</v>
      </c>
      <c r="AU2575" s="324">
        <v>0</v>
      </c>
      <c r="AV2575" s="324">
        <v>0</v>
      </c>
    </row>
    <row r="2576" spans="1:48">
      <c r="A2576" s="324" t="s">
        <v>2347</v>
      </c>
      <c r="B2576" s="324">
        <v>744313180</v>
      </c>
      <c r="C2576" s="324">
        <v>1.8</v>
      </c>
      <c r="D2576" s="324">
        <v>20</v>
      </c>
      <c r="E2576" s="395">
        <v>6.1600000000000005E-3</v>
      </c>
      <c r="F2576" s="324">
        <v>5.0400000000000002E-3</v>
      </c>
      <c r="G2576" s="324">
        <v>22</v>
      </c>
      <c r="H2576" s="324">
        <v>0.7</v>
      </c>
      <c r="I2576" s="324">
        <v>14</v>
      </c>
      <c r="J2576" s="326">
        <v>50</v>
      </c>
      <c r="K2576" s="326">
        <v>150</v>
      </c>
      <c r="L2576" s="326">
        <v>1</v>
      </c>
      <c r="M2576" s="324">
        <v>12.9</v>
      </c>
      <c r="N2576" s="324">
        <v>12.8</v>
      </c>
      <c r="O2576" s="324">
        <v>3.5</v>
      </c>
      <c r="P2576" s="324">
        <v>1</v>
      </c>
      <c r="Q2576" s="324" t="s">
        <v>293</v>
      </c>
      <c r="R2576" s="324">
        <v>1</v>
      </c>
      <c r="S2576" s="324">
        <v>0</v>
      </c>
      <c r="T2576" s="324">
        <v>400</v>
      </c>
      <c r="U2576" s="324">
        <v>1.5336000000000001</v>
      </c>
      <c r="V2576" s="324">
        <v>0</v>
      </c>
      <c r="W2576" s="324">
        <v>0</v>
      </c>
      <c r="X2576" s="324">
        <v>0</v>
      </c>
      <c r="Y2576" s="324">
        <v>0</v>
      </c>
      <c r="Z2576" s="324">
        <v>0</v>
      </c>
      <c r="AA2576" s="324">
        <v>0</v>
      </c>
      <c r="AB2576" s="324">
        <v>0</v>
      </c>
      <c r="AC2576" s="324">
        <v>0</v>
      </c>
      <c r="AD2576" s="324">
        <v>0</v>
      </c>
      <c r="AE2576" s="324">
        <v>0</v>
      </c>
      <c r="AF2576" s="324">
        <v>0</v>
      </c>
      <c r="AG2576" s="324">
        <v>0</v>
      </c>
      <c r="AH2576" s="324">
        <v>0</v>
      </c>
      <c r="AI2576" s="324">
        <v>78.740157480314963</v>
      </c>
      <c r="AJ2576" s="324">
        <v>17000000000</v>
      </c>
      <c r="AK2576" s="324">
        <v>50000000</v>
      </c>
      <c r="AL2576" s="324">
        <v>1200000</v>
      </c>
      <c r="AM2576" s="396">
        <v>1.7E-14</v>
      </c>
      <c r="AN2576" s="324">
        <v>0.44196000000000002</v>
      </c>
      <c r="AO2576" s="324">
        <v>1000000000</v>
      </c>
      <c r="AP2576" s="324">
        <v>0</v>
      </c>
      <c r="AQ2576" s="324">
        <v>0</v>
      </c>
      <c r="AR2576" s="324">
        <v>0</v>
      </c>
      <c r="AS2576" s="324">
        <v>744313180</v>
      </c>
      <c r="AT2576" s="324">
        <v>0</v>
      </c>
      <c r="AU2576" s="324">
        <v>0</v>
      </c>
      <c r="AV2576" s="324">
        <v>0</v>
      </c>
    </row>
    <row r="2577" spans="1:48">
      <c r="A2577" s="324" t="s">
        <v>2347</v>
      </c>
      <c r="B2577" s="324">
        <v>744313220</v>
      </c>
      <c r="C2577" s="324">
        <v>2.2000000000000002</v>
      </c>
      <c r="D2577" s="324">
        <v>20</v>
      </c>
      <c r="E2577" s="395">
        <v>6.2700000000000004E-3</v>
      </c>
      <c r="F2577" s="324">
        <v>5.13E-3</v>
      </c>
      <c r="G2577" s="324">
        <v>18</v>
      </c>
      <c r="H2577" s="324">
        <v>0.7</v>
      </c>
      <c r="I2577" s="324">
        <v>14</v>
      </c>
      <c r="J2577" s="326">
        <v>50</v>
      </c>
      <c r="K2577" s="326">
        <v>150</v>
      </c>
      <c r="L2577" s="326">
        <v>1</v>
      </c>
      <c r="M2577" s="324">
        <v>12.9</v>
      </c>
      <c r="N2577" s="324">
        <v>12.8</v>
      </c>
      <c r="O2577" s="324">
        <v>3.5</v>
      </c>
      <c r="P2577" s="324">
        <v>1</v>
      </c>
      <c r="Q2577" s="324" t="s">
        <v>293</v>
      </c>
      <c r="R2577" s="324">
        <v>1</v>
      </c>
      <c r="S2577" s="324">
        <v>0</v>
      </c>
      <c r="T2577" s="324">
        <v>400</v>
      </c>
      <c r="U2577" s="324">
        <v>1.5336000000000001</v>
      </c>
      <c r="V2577" s="324">
        <v>0</v>
      </c>
      <c r="W2577" s="324">
        <v>0</v>
      </c>
      <c r="X2577" s="324">
        <v>0</v>
      </c>
      <c r="Y2577" s="324">
        <v>0</v>
      </c>
      <c r="Z2577" s="324">
        <v>0</v>
      </c>
      <c r="AA2577" s="324">
        <v>0</v>
      </c>
      <c r="AB2577" s="324">
        <v>0</v>
      </c>
      <c r="AC2577" s="324">
        <v>0</v>
      </c>
      <c r="AD2577" s="324">
        <v>0</v>
      </c>
      <c r="AE2577" s="324">
        <v>0</v>
      </c>
      <c r="AF2577" s="324">
        <v>0</v>
      </c>
      <c r="AG2577" s="324">
        <v>0</v>
      </c>
      <c r="AH2577" s="324">
        <v>0</v>
      </c>
      <c r="AI2577" s="324">
        <v>96.237970253718302</v>
      </c>
      <c r="AJ2577" s="324">
        <v>17000000000</v>
      </c>
      <c r="AK2577" s="324">
        <v>50000000</v>
      </c>
      <c r="AL2577" s="324">
        <v>1200000</v>
      </c>
      <c r="AM2577" s="396">
        <v>1.7E-14</v>
      </c>
      <c r="AN2577" s="324">
        <v>0.44196000000000002</v>
      </c>
      <c r="AO2577" s="324">
        <v>1000000000</v>
      </c>
      <c r="AP2577" s="324">
        <v>0</v>
      </c>
      <c r="AQ2577" s="324">
        <v>0</v>
      </c>
      <c r="AR2577" s="324">
        <v>0</v>
      </c>
      <c r="AS2577" s="324">
        <v>744313220</v>
      </c>
      <c r="AT2577" s="324">
        <v>0</v>
      </c>
      <c r="AU2577" s="324">
        <v>0</v>
      </c>
      <c r="AV2577" s="324">
        <v>0</v>
      </c>
    </row>
    <row r="2578" spans="1:48">
      <c r="A2578" s="324" t="s">
        <v>2347</v>
      </c>
      <c r="B2578" s="324">
        <v>744313330</v>
      </c>
      <c r="C2578" s="324">
        <v>3.3</v>
      </c>
      <c r="D2578" s="324">
        <v>20</v>
      </c>
      <c r="E2578" s="395">
        <v>8.9099999999999995E-3</v>
      </c>
      <c r="F2578" s="324">
        <v>7.2899999999999996E-3</v>
      </c>
      <c r="G2578" s="324">
        <v>14</v>
      </c>
      <c r="H2578" s="324">
        <v>0.7</v>
      </c>
      <c r="I2578" s="324">
        <v>12</v>
      </c>
      <c r="J2578" s="326">
        <v>50</v>
      </c>
      <c r="K2578" s="326">
        <v>150</v>
      </c>
      <c r="L2578" s="326">
        <v>1</v>
      </c>
      <c r="M2578" s="324">
        <v>12.9</v>
      </c>
      <c r="N2578" s="324">
        <v>12.8</v>
      </c>
      <c r="O2578" s="324">
        <v>3.5</v>
      </c>
      <c r="P2578" s="324">
        <v>1</v>
      </c>
      <c r="Q2578" s="324" t="s">
        <v>293</v>
      </c>
      <c r="R2578" s="324">
        <v>1</v>
      </c>
      <c r="S2578" s="324">
        <v>0</v>
      </c>
      <c r="T2578" s="324">
        <v>400</v>
      </c>
      <c r="U2578" s="324">
        <v>1.5336000000000001</v>
      </c>
      <c r="V2578" s="324">
        <v>0</v>
      </c>
      <c r="W2578" s="324">
        <v>0</v>
      </c>
      <c r="X2578" s="324">
        <v>0</v>
      </c>
      <c r="Y2578" s="324">
        <v>0</v>
      </c>
      <c r="Z2578" s="324">
        <v>0</v>
      </c>
      <c r="AA2578" s="324">
        <v>0</v>
      </c>
      <c r="AB2578" s="324">
        <v>0</v>
      </c>
      <c r="AC2578" s="324">
        <v>0</v>
      </c>
      <c r="AD2578" s="324">
        <v>0</v>
      </c>
      <c r="AE2578" s="324">
        <v>0</v>
      </c>
      <c r="AF2578" s="324">
        <v>0</v>
      </c>
      <c r="AG2578" s="324">
        <v>0</v>
      </c>
      <c r="AH2578" s="324">
        <v>0</v>
      </c>
      <c r="AI2578" s="324">
        <v>118.11023622047244</v>
      </c>
      <c r="AJ2578" s="324">
        <v>17000000000</v>
      </c>
      <c r="AK2578" s="324">
        <v>50000000</v>
      </c>
      <c r="AL2578" s="324">
        <v>1200000</v>
      </c>
      <c r="AM2578" s="396">
        <v>1.7E-14</v>
      </c>
      <c r="AN2578" s="324">
        <v>0.44196000000000002</v>
      </c>
      <c r="AO2578" s="324">
        <v>1000000000</v>
      </c>
      <c r="AP2578" s="324">
        <v>0</v>
      </c>
      <c r="AQ2578" s="324">
        <v>0</v>
      </c>
      <c r="AR2578" s="324">
        <v>0</v>
      </c>
      <c r="AS2578" s="324">
        <v>744313330</v>
      </c>
      <c r="AT2578" s="324">
        <v>0</v>
      </c>
      <c r="AU2578" s="324">
        <v>0</v>
      </c>
      <c r="AV2578" s="324">
        <v>0</v>
      </c>
    </row>
    <row r="2579" spans="1:48">
      <c r="A2579" s="324" t="s">
        <v>2347</v>
      </c>
      <c r="B2579" s="324">
        <v>744355019</v>
      </c>
      <c r="C2579" s="324">
        <v>0.19</v>
      </c>
      <c r="D2579" s="324">
        <v>20</v>
      </c>
      <c r="E2579" s="395">
        <v>5.5000000000000003E-4</v>
      </c>
      <c r="F2579" s="324">
        <v>4.5000000000000004E-4</v>
      </c>
      <c r="G2579" s="324">
        <v>60</v>
      </c>
      <c r="H2579" s="324">
        <v>0.7</v>
      </c>
      <c r="I2579" s="324">
        <v>29</v>
      </c>
      <c r="J2579" s="326">
        <v>50</v>
      </c>
      <c r="K2579" s="326">
        <v>155</v>
      </c>
      <c r="L2579" s="326">
        <v>1</v>
      </c>
      <c r="M2579" s="324">
        <v>14</v>
      </c>
      <c r="N2579" s="324">
        <v>12.8</v>
      </c>
      <c r="O2579" s="324">
        <v>5</v>
      </c>
      <c r="P2579" s="324">
        <v>2</v>
      </c>
      <c r="Q2579" s="324" t="s">
        <v>293</v>
      </c>
      <c r="R2579" s="324">
        <v>1</v>
      </c>
      <c r="S2579" s="324">
        <v>0</v>
      </c>
      <c r="T2579" s="324">
        <v>400</v>
      </c>
      <c r="U2579" s="324">
        <v>1.5336000000000001</v>
      </c>
      <c r="V2579" s="324">
        <v>0</v>
      </c>
      <c r="W2579" s="324">
        <v>0</v>
      </c>
      <c r="X2579" s="324">
        <v>0</v>
      </c>
      <c r="Y2579" s="324">
        <v>0</v>
      </c>
      <c r="Z2579" s="324">
        <v>0</v>
      </c>
      <c r="AA2579" s="324">
        <v>0</v>
      </c>
      <c r="AB2579" s="324">
        <v>0</v>
      </c>
      <c r="AC2579" s="324">
        <v>0</v>
      </c>
      <c r="AD2579" s="324">
        <v>0</v>
      </c>
      <c r="AE2579" s="324">
        <v>0</v>
      </c>
      <c r="AF2579" s="324">
        <v>0</v>
      </c>
      <c r="AG2579" s="324">
        <v>0</v>
      </c>
      <c r="AH2579" s="324">
        <v>0</v>
      </c>
      <c r="AI2579" s="324">
        <v>20.042194092827007</v>
      </c>
      <c r="AJ2579" s="324">
        <v>17000000000</v>
      </c>
      <c r="AK2579" s="324">
        <v>50000000</v>
      </c>
      <c r="AL2579" s="324">
        <v>1200000</v>
      </c>
      <c r="AM2579" s="396">
        <v>1.7E-14</v>
      </c>
      <c r="AN2579" s="324">
        <v>0.59723999999999999</v>
      </c>
      <c r="AO2579" s="324">
        <v>1000000000</v>
      </c>
      <c r="AP2579" s="324">
        <v>0</v>
      </c>
      <c r="AQ2579" s="324">
        <v>0</v>
      </c>
      <c r="AR2579" s="324">
        <v>0</v>
      </c>
      <c r="AS2579" s="324">
        <v>744355019</v>
      </c>
      <c r="AT2579" s="324">
        <v>0</v>
      </c>
      <c r="AU2579" s="324">
        <v>0</v>
      </c>
      <c r="AV2579" s="324">
        <v>0</v>
      </c>
    </row>
    <row r="2580" spans="1:48">
      <c r="A2580" s="324" t="s">
        <v>2347</v>
      </c>
      <c r="B2580" s="324">
        <v>744355047</v>
      </c>
      <c r="C2580" s="324">
        <v>0.47</v>
      </c>
      <c r="D2580" s="324">
        <v>20</v>
      </c>
      <c r="E2580" s="395">
        <v>9.8999999999999999E-4</v>
      </c>
      <c r="F2580" s="324">
        <v>8.0999999999999996E-4</v>
      </c>
      <c r="G2580" s="324">
        <v>50</v>
      </c>
      <c r="H2580" s="324">
        <v>0.7</v>
      </c>
      <c r="I2580" s="324">
        <v>26</v>
      </c>
      <c r="J2580" s="326">
        <v>50</v>
      </c>
      <c r="K2580" s="326">
        <v>155</v>
      </c>
      <c r="L2580" s="326">
        <v>1</v>
      </c>
      <c r="M2580" s="324">
        <v>14</v>
      </c>
      <c r="N2580" s="324">
        <v>12.8</v>
      </c>
      <c r="O2580" s="324">
        <v>5</v>
      </c>
      <c r="P2580" s="324">
        <v>2</v>
      </c>
      <c r="Q2580" s="324" t="s">
        <v>293</v>
      </c>
      <c r="R2580" s="324">
        <v>1</v>
      </c>
      <c r="S2580" s="324">
        <v>0</v>
      </c>
      <c r="T2580" s="324">
        <v>400</v>
      </c>
      <c r="U2580" s="324">
        <v>1.5336000000000001</v>
      </c>
      <c r="V2580" s="324">
        <v>0</v>
      </c>
      <c r="W2580" s="324">
        <v>0</v>
      </c>
      <c r="X2580" s="324">
        <v>0</v>
      </c>
      <c r="Y2580" s="324">
        <v>0</v>
      </c>
      <c r="Z2580" s="324">
        <v>0</v>
      </c>
      <c r="AA2580" s="324">
        <v>0</v>
      </c>
      <c r="AB2580" s="324">
        <v>0</v>
      </c>
      <c r="AC2580" s="324">
        <v>0</v>
      </c>
      <c r="AD2580" s="324">
        <v>0</v>
      </c>
      <c r="AE2580" s="324">
        <v>0</v>
      </c>
      <c r="AF2580" s="324">
        <v>0</v>
      </c>
      <c r="AG2580" s="324">
        <v>0</v>
      </c>
      <c r="AH2580" s="324">
        <v>0</v>
      </c>
      <c r="AI2580" s="324">
        <v>29.746835443037973</v>
      </c>
      <c r="AJ2580" s="324">
        <v>17000000000</v>
      </c>
      <c r="AK2580" s="324">
        <v>50000000</v>
      </c>
      <c r="AL2580" s="324">
        <v>1200000</v>
      </c>
      <c r="AM2580" s="396">
        <v>1.7E-14</v>
      </c>
      <c r="AN2580" s="324">
        <v>0.59723999999999999</v>
      </c>
      <c r="AO2580" s="324">
        <v>1000000000</v>
      </c>
      <c r="AP2580" s="324">
        <v>0</v>
      </c>
      <c r="AQ2580" s="324">
        <v>0</v>
      </c>
      <c r="AR2580" s="324">
        <v>0</v>
      </c>
      <c r="AS2580" s="324">
        <v>744355047</v>
      </c>
      <c r="AT2580" s="324">
        <v>0</v>
      </c>
      <c r="AU2580" s="324">
        <v>0</v>
      </c>
      <c r="AV2580" s="324">
        <v>0</v>
      </c>
    </row>
    <row r="2581" spans="1:48">
      <c r="A2581" s="324" t="s">
        <v>2347</v>
      </c>
      <c r="B2581" s="324">
        <v>744355090</v>
      </c>
      <c r="C2581" s="324">
        <v>0.9</v>
      </c>
      <c r="D2581" s="324">
        <v>20</v>
      </c>
      <c r="E2581" s="395">
        <v>1.7819999999999999E-3</v>
      </c>
      <c r="F2581" s="324">
        <v>1.4579999999999999E-3</v>
      </c>
      <c r="G2581" s="324">
        <v>28</v>
      </c>
      <c r="H2581" s="324">
        <v>0.7</v>
      </c>
      <c r="I2581" s="324">
        <v>24</v>
      </c>
      <c r="J2581" s="326">
        <v>50</v>
      </c>
      <c r="K2581" s="326">
        <v>155</v>
      </c>
      <c r="L2581" s="326">
        <v>1</v>
      </c>
      <c r="M2581" s="324">
        <v>14</v>
      </c>
      <c r="N2581" s="324">
        <v>12.8</v>
      </c>
      <c r="O2581" s="324">
        <v>5</v>
      </c>
      <c r="P2581" s="324">
        <v>2</v>
      </c>
      <c r="Q2581" s="324" t="s">
        <v>293</v>
      </c>
      <c r="R2581" s="324">
        <v>1</v>
      </c>
      <c r="S2581" s="324">
        <v>0</v>
      </c>
      <c r="T2581" s="324">
        <v>400</v>
      </c>
      <c r="U2581" s="324">
        <v>1.5336000000000001</v>
      </c>
      <c r="V2581" s="324">
        <v>0</v>
      </c>
      <c r="W2581" s="324">
        <v>0</v>
      </c>
      <c r="X2581" s="324">
        <v>0</v>
      </c>
      <c r="Y2581" s="324">
        <v>0</v>
      </c>
      <c r="Z2581" s="324">
        <v>0</v>
      </c>
      <c r="AA2581" s="324">
        <v>0</v>
      </c>
      <c r="AB2581" s="324">
        <v>0</v>
      </c>
      <c r="AC2581" s="324">
        <v>0</v>
      </c>
      <c r="AD2581" s="324">
        <v>0</v>
      </c>
      <c r="AE2581" s="324">
        <v>0</v>
      </c>
      <c r="AF2581" s="324">
        <v>0</v>
      </c>
      <c r="AG2581" s="324">
        <v>0</v>
      </c>
      <c r="AH2581" s="324">
        <v>0</v>
      </c>
      <c r="AI2581" s="324">
        <v>40.687160940325491</v>
      </c>
      <c r="AJ2581" s="324">
        <v>17000000000</v>
      </c>
      <c r="AK2581" s="324">
        <v>50000000</v>
      </c>
      <c r="AL2581" s="324">
        <v>1200000</v>
      </c>
      <c r="AM2581" s="396">
        <v>1.7E-14</v>
      </c>
      <c r="AN2581" s="324">
        <v>0.59723999999999999</v>
      </c>
      <c r="AO2581" s="324">
        <v>1000000000</v>
      </c>
      <c r="AP2581" s="324">
        <v>0</v>
      </c>
      <c r="AQ2581" s="324">
        <v>0</v>
      </c>
      <c r="AR2581" s="324">
        <v>0</v>
      </c>
      <c r="AS2581" s="324">
        <v>744355090</v>
      </c>
      <c r="AT2581" s="324">
        <v>0</v>
      </c>
      <c r="AU2581" s="324">
        <v>0</v>
      </c>
      <c r="AV2581" s="324">
        <v>0</v>
      </c>
    </row>
    <row r="2582" spans="1:48">
      <c r="A2582" s="324" t="s">
        <v>2347</v>
      </c>
      <c r="B2582" s="324">
        <v>7443550140</v>
      </c>
      <c r="C2582" s="324">
        <v>1.4</v>
      </c>
      <c r="D2582" s="324">
        <v>20</v>
      </c>
      <c r="E2582" s="395">
        <v>2.64E-3</v>
      </c>
      <c r="F2582" s="324">
        <v>2.16E-3</v>
      </c>
      <c r="G2582" s="324">
        <v>26</v>
      </c>
      <c r="H2582" s="324">
        <v>0.7</v>
      </c>
      <c r="I2582" s="324">
        <v>22</v>
      </c>
      <c r="J2582" s="326">
        <v>50</v>
      </c>
      <c r="K2582" s="326">
        <v>155</v>
      </c>
      <c r="L2582" s="326">
        <v>1</v>
      </c>
      <c r="M2582" s="324">
        <v>14</v>
      </c>
      <c r="N2582" s="324">
        <v>12.8</v>
      </c>
      <c r="O2582" s="324">
        <v>5</v>
      </c>
      <c r="P2582" s="324">
        <v>2</v>
      </c>
      <c r="Q2582" s="324" t="s">
        <v>293</v>
      </c>
      <c r="R2582" s="324">
        <v>1</v>
      </c>
      <c r="S2582" s="324">
        <v>0</v>
      </c>
      <c r="T2582" s="324">
        <v>400</v>
      </c>
      <c r="U2582" s="324">
        <v>1.5336000000000001</v>
      </c>
      <c r="V2582" s="324">
        <v>0</v>
      </c>
      <c r="W2582" s="324">
        <v>0</v>
      </c>
      <c r="X2582" s="324">
        <v>0</v>
      </c>
      <c r="Y2582" s="324">
        <v>0</v>
      </c>
      <c r="Z2582" s="324">
        <v>0</v>
      </c>
      <c r="AA2582" s="324">
        <v>0</v>
      </c>
      <c r="AB2582" s="324">
        <v>0</v>
      </c>
      <c r="AC2582" s="324">
        <v>0</v>
      </c>
      <c r="AD2582" s="324">
        <v>0</v>
      </c>
      <c r="AE2582" s="324">
        <v>0</v>
      </c>
      <c r="AF2582" s="324">
        <v>0</v>
      </c>
      <c r="AG2582" s="324">
        <v>0</v>
      </c>
      <c r="AH2582" s="324">
        <v>0</v>
      </c>
      <c r="AI2582" s="324">
        <v>49.226441631504926</v>
      </c>
      <c r="AJ2582" s="324">
        <v>17000000000</v>
      </c>
      <c r="AK2582" s="324">
        <v>50000000</v>
      </c>
      <c r="AL2582" s="324">
        <v>1200000</v>
      </c>
      <c r="AM2582" s="396">
        <v>1.7E-14</v>
      </c>
      <c r="AN2582" s="324">
        <v>0.59723999999999999</v>
      </c>
      <c r="AO2582" s="324">
        <v>1000000000</v>
      </c>
      <c r="AP2582" s="324">
        <v>0</v>
      </c>
      <c r="AQ2582" s="324">
        <v>0</v>
      </c>
      <c r="AR2582" s="324">
        <v>0</v>
      </c>
      <c r="AS2582" s="324">
        <v>7443550140</v>
      </c>
      <c r="AT2582" s="324">
        <v>0</v>
      </c>
      <c r="AU2582" s="324">
        <v>0</v>
      </c>
      <c r="AV2582" s="324">
        <v>0</v>
      </c>
    </row>
    <row r="2583" spans="1:48">
      <c r="A2583" s="324" t="s">
        <v>2347</v>
      </c>
      <c r="B2583" s="324">
        <v>7443550230</v>
      </c>
      <c r="C2583" s="324">
        <v>2.2999999999999998</v>
      </c>
      <c r="D2583" s="324">
        <v>20</v>
      </c>
      <c r="E2583" s="395">
        <v>3.96E-3</v>
      </c>
      <c r="F2583" s="324">
        <v>3.2399999999999998E-3</v>
      </c>
      <c r="G2583" s="324">
        <v>17</v>
      </c>
      <c r="H2583" s="324">
        <v>0.7</v>
      </c>
      <c r="I2583" s="324">
        <v>17.5</v>
      </c>
      <c r="J2583" s="326">
        <v>50</v>
      </c>
      <c r="K2583" s="326">
        <v>155</v>
      </c>
      <c r="L2583" s="326">
        <v>1</v>
      </c>
      <c r="M2583" s="324">
        <v>14</v>
      </c>
      <c r="N2583" s="324">
        <v>12.8</v>
      </c>
      <c r="O2583" s="324">
        <v>5</v>
      </c>
      <c r="P2583" s="324">
        <v>2</v>
      </c>
      <c r="Q2583" s="324" t="s">
        <v>293</v>
      </c>
      <c r="R2583" s="324">
        <v>1</v>
      </c>
      <c r="S2583" s="324">
        <v>0</v>
      </c>
      <c r="T2583" s="324">
        <v>400</v>
      </c>
      <c r="U2583" s="324">
        <v>1.5336000000000001</v>
      </c>
      <c r="V2583" s="324">
        <v>0</v>
      </c>
      <c r="W2583" s="324">
        <v>0</v>
      </c>
      <c r="X2583" s="324">
        <v>0</v>
      </c>
      <c r="Y2583" s="324">
        <v>0</v>
      </c>
      <c r="Z2583" s="324">
        <v>0</v>
      </c>
      <c r="AA2583" s="324">
        <v>0</v>
      </c>
      <c r="AB2583" s="324">
        <v>0</v>
      </c>
      <c r="AC2583" s="324">
        <v>0</v>
      </c>
      <c r="AD2583" s="324">
        <v>0</v>
      </c>
      <c r="AE2583" s="324">
        <v>0</v>
      </c>
      <c r="AF2583" s="324">
        <v>0</v>
      </c>
      <c r="AG2583" s="324">
        <v>0</v>
      </c>
      <c r="AH2583" s="324">
        <v>0</v>
      </c>
      <c r="AI2583" s="324">
        <v>66.168009205983878</v>
      </c>
      <c r="AJ2583" s="324">
        <v>17000000000</v>
      </c>
      <c r="AK2583" s="324">
        <v>50000000</v>
      </c>
      <c r="AL2583" s="324">
        <v>1200000</v>
      </c>
      <c r="AM2583" s="396">
        <v>1.7E-14</v>
      </c>
      <c r="AN2583" s="324">
        <v>0.59723999999999999</v>
      </c>
      <c r="AO2583" s="324">
        <v>1000000000</v>
      </c>
      <c r="AP2583" s="324">
        <v>0</v>
      </c>
      <c r="AQ2583" s="324">
        <v>0</v>
      </c>
      <c r="AR2583" s="324">
        <v>0</v>
      </c>
      <c r="AS2583" s="324">
        <v>7443550230</v>
      </c>
      <c r="AT2583" s="324">
        <v>0</v>
      </c>
      <c r="AU2583" s="324">
        <v>0</v>
      </c>
      <c r="AV2583" s="324">
        <v>0</v>
      </c>
    </row>
    <row r="2584" spans="1:48">
      <c r="A2584" s="324" t="s">
        <v>2347</v>
      </c>
      <c r="B2584" s="324">
        <v>7443550320</v>
      </c>
      <c r="C2584" s="324">
        <v>3.2</v>
      </c>
      <c r="D2584" s="324">
        <v>20</v>
      </c>
      <c r="E2584" s="395">
        <v>5.8300000000000001E-3</v>
      </c>
      <c r="F2584" s="324">
        <v>4.7699999999999999E-3</v>
      </c>
      <c r="G2584" s="324">
        <v>15</v>
      </c>
      <c r="H2584" s="324">
        <v>0.7</v>
      </c>
      <c r="I2584" s="324">
        <v>16</v>
      </c>
      <c r="J2584" s="326">
        <v>50</v>
      </c>
      <c r="K2584" s="326">
        <v>155</v>
      </c>
      <c r="L2584" s="326">
        <v>1</v>
      </c>
      <c r="M2584" s="324">
        <v>14</v>
      </c>
      <c r="N2584" s="324">
        <v>12.8</v>
      </c>
      <c r="O2584" s="324">
        <v>5</v>
      </c>
      <c r="P2584" s="324">
        <v>2</v>
      </c>
      <c r="Q2584" s="324" t="s">
        <v>293</v>
      </c>
      <c r="R2584" s="324">
        <v>1</v>
      </c>
      <c r="S2584" s="324">
        <v>0</v>
      </c>
      <c r="T2584" s="324">
        <v>400</v>
      </c>
      <c r="U2584" s="324">
        <v>1.5336000000000001</v>
      </c>
      <c r="V2584" s="324">
        <v>0</v>
      </c>
      <c r="W2584" s="324">
        <v>0</v>
      </c>
      <c r="X2584" s="324">
        <v>0</v>
      </c>
      <c r="Y2584" s="324">
        <v>0</v>
      </c>
      <c r="Z2584" s="324">
        <v>0</v>
      </c>
      <c r="AA2584" s="324">
        <v>0</v>
      </c>
      <c r="AB2584" s="324">
        <v>0</v>
      </c>
      <c r="AC2584" s="324">
        <v>0</v>
      </c>
      <c r="AD2584" s="324">
        <v>0</v>
      </c>
      <c r="AE2584" s="324">
        <v>0</v>
      </c>
      <c r="AF2584" s="324">
        <v>0</v>
      </c>
      <c r="AG2584" s="324">
        <v>0</v>
      </c>
      <c r="AH2584" s="324">
        <v>0</v>
      </c>
      <c r="AI2584" s="324">
        <v>77.896786757546252</v>
      </c>
      <c r="AJ2584" s="324">
        <v>17000000000</v>
      </c>
      <c r="AK2584" s="324">
        <v>50000000</v>
      </c>
      <c r="AL2584" s="324">
        <v>1200000</v>
      </c>
      <c r="AM2584" s="396">
        <v>1.7E-14</v>
      </c>
      <c r="AN2584" s="324">
        <v>0.59723999999999999</v>
      </c>
      <c r="AO2584" s="324">
        <v>1000000000</v>
      </c>
      <c r="AP2584" s="324">
        <v>0</v>
      </c>
      <c r="AQ2584" s="324">
        <v>0</v>
      </c>
      <c r="AR2584" s="324">
        <v>0</v>
      </c>
      <c r="AS2584" s="324">
        <v>7443550320</v>
      </c>
      <c r="AT2584" s="324">
        <v>0</v>
      </c>
      <c r="AU2584" s="324">
        <v>0</v>
      </c>
      <c r="AV2584" s="324">
        <v>0</v>
      </c>
    </row>
    <row r="2585" spans="1:48">
      <c r="A2585" s="324" t="s">
        <v>2347</v>
      </c>
      <c r="B2585" s="324">
        <v>7443550480</v>
      </c>
      <c r="C2585" s="324">
        <v>4.8</v>
      </c>
      <c r="D2585" s="324">
        <v>20</v>
      </c>
      <c r="E2585" s="395">
        <v>1.166E-2</v>
      </c>
      <c r="F2585" s="324">
        <v>9.5399999999999999E-3</v>
      </c>
      <c r="G2585" s="324">
        <v>13</v>
      </c>
      <c r="H2585" s="324">
        <v>0.7</v>
      </c>
      <c r="I2585" s="324">
        <v>11</v>
      </c>
      <c r="J2585" s="326">
        <v>50</v>
      </c>
      <c r="K2585" s="326">
        <v>155</v>
      </c>
      <c r="L2585" s="326">
        <v>1</v>
      </c>
      <c r="M2585" s="324">
        <v>14</v>
      </c>
      <c r="N2585" s="324">
        <v>12.8</v>
      </c>
      <c r="O2585" s="324">
        <v>5</v>
      </c>
      <c r="P2585" s="324">
        <v>2</v>
      </c>
      <c r="Q2585" s="324" t="s">
        <v>293</v>
      </c>
      <c r="R2585" s="324">
        <v>1</v>
      </c>
      <c r="S2585" s="324">
        <v>0</v>
      </c>
      <c r="T2585" s="324">
        <v>400</v>
      </c>
      <c r="U2585" s="324">
        <v>1.5336000000000001</v>
      </c>
      <c r="V2585" s="324">
        <v>0</v>
      </c>
      <c r="W2585" s="324">
        <v>0</v>
      </c>
      <c r="X2585" s="324">
        <v>0</v>
      </c>
      <c r="Y2585" s="324">
        <v>0</v>
      </c>
      <c r="Z2585" s="324">
        <v>0</v>
      </c>
      <c r="AA2585" s="324">
        <v>0</v>
      </c>
      <c r="AB2585" s="324">
        <v>0</v>
      </c>
      <c r="AC2585" s="324">
        <v>0</v>
      </c>
      <c r="AD2585" s="324">
        <v>0</v>
      </c>
      <c r="AE2585" s="324">
        <v>0</v>
      </c>
      <c r="AF2585" s="324">
        <v>0</v>
      </c>
      <c r="AG2585" s="324">
        <v>0</v>
      </c>
      <c r="AH2585" s="324">
        <v>0</v>
      </c>
      <c r="AI2585" s="324">
        <v>101.26582278481013</v>
      </c>
      <c r="AJ2585" s="324">
        <v>17000000000</v>
      </c>
      <c r="AK2585" s="324">
        <v>50000000</v>
      </c>
      <c r="AL2585" s="324">
        <v>1200000</v>
      </c>
      <c r="AM2585" s="396">
        <v>1.7E-14</v>
      </c>
      <c r="AN2585" s="324">
        <v>0.59723999999999999</v>
      </c>
      <c r="AO2585" s="324">
        <v>1000000000</v>
      </c>
      <c r="AP2585" s="324">
        <v>0</v>
      </c>
      <c r="AQ2585" s="324">
        <v>0</v>
      </c>
      <c r="AR2585" s="324">
        <v>0</v>
      </c>
      <c r="AS2585" s="324">
        <v>7443550480</v>
      </c>
      <c r="AT2585" s="324">
        <v>0</v>
      </c>
      <c r="AU2585" s="324">
        <v>0</v>
      </c>
      <c r="AV2585" s="324">
        <v>0</v>
      </c>
    </row>
    <row r="2586" spans="1:48">
      <c r="A2586" s="324" t="s">
        <v>2347</v>
      </c>
      <c r="B2586" s="324">
        <v>7443550600</v>
      </c>
      <c r="C2586" s="324">
        <v>6</v>
      </c>
      <c r="D2586" s="324">
        <v>20</v>
      </c>
      <c r="E2586" s="395">
        <v>1.5070000000000002E-2</v>
      </c>
      <c r="F2586" s="324">
        <v>1.2330000000000001E-2</v>
      </c>
      <c r="G2586" s="324">
        <v>11.5</v>
      </c>
      <c r="H2586" s="324">
        <v>0.7</v>
      </c>
      <c r="I2586" s="324">
        <v>9.5</v>
      </c>
      <c r="J2586" s="326">
        <v>50</v>
      </c>
      <c r="K2586" s="326">
        <v>155</v>
      </c>
      <c r="L2586" s="326">
        <v>1</v>
      </c>
      <c r="M2586" s="324">
        <v>14</v>
      </c>
      <c r="N2586" s="324">
        <v>12.8</v>
      </c>
      <c r="O2586" s="324">
        <v>5</v>
      </c>
      <c r="P2586" s="324">
        <v>2</v>
      </c>
      <c r="Q2586" s="324" t="s">
        <v>293</v>
      </c>
      <c r="R2586" s="324">
        <v>1</v>
      </c>
      <c r="S2586" s="324">
        <v>0</v>
      </c>
      <c r="T2586" s="324">
        <v>400</v>
      </c>
      <c r="U2586" s="324">
        <v>1.5336000000000001</v>
      </c>
      <c r="V2586" s="324">
        <v>0</v>
      </c>
      <c r="W2586" s="324">
        <v>0</v>
      </c>
      <c r="X2586" s="324">
        <v>0</v>
      </c>
      <c r="Y2586" s="324">
        <v>0</v>
      </c>
      <c r="Z2586" s="324">
        <v>0</v>
      </c>
      <c r="AA2586" s="324">
        <v>0</v>
      </c>
      <c r="AB2586" s="324">
        <v>0</v>
      </c>
      <c r="AC2586" s="324">
        <v>0</v>
      </c>
      <c r="AD2586" s="324">
        <v>0</v>
      </c>
      <c r="AE2586" s="324">
        <v>0</v>
      </c>
      <c r="AF2586" s="324">
        <v>0</v>
      </c>
      <c r="AG2586" s="324">
        <v>0</v>
      </c>
      <c r="AH2586" s="324">
        <v>0</v>
      </c>
      <c r="AI2586" s="324">
        <v>111.69024571854058</v>
      </c>
      <c r="AJ2586" s="324">
        <v>17000000000</v>
      </c>
      <c r="AK2586" s="324">
        <v>50000000</v>
      </c>
      <c r="AL2586" s="324">
        <v>1200000</v>
      </c>
      <c r="AM2586" s="396">
        <v>1.7E-14</v>
      </c>
      <c r="AN2586" s="324">
        <v>0.59723999999999999</v>
      </c>
      <c r="AO2586" s="324">
        <v>1000000000</v>
      </c>
      <c r="AP2586" s="324">
        <v>0</v>
      </c>
      <c r="AQ2586" s="324">
        <v>0</v>
      </c>
      <c r="AR2586" s="324">
        <v>0</v>
      </c>
      <c r="AS2586" s="324">
        <v>7443550600</v>
      </c>
      <c r="AT2586" s="324">
        <v>0</v>
      </c>
      <c r="AU2586" s="324">
        <v>0</v>
      </c>
      <c r="AV2586" s="324">
        <v>0</v>
      </c>
    </row>
    <row r="2587" spans="1:48">
      <c r="A2587" s="324" t="s">
        <v>2347</v>
      </c>
      <c r="B2587" s="324">
        <v>7443550820</v>
      </c>
      <c r="C2587" s="324">
        <v>8.1999999999999993</v>
      </c>
      <c r="D2587" s="324">
        <v>20</v>
      </c>
      <c r="E2587" s="395">
        <v>1.2760000000000001E-2</v>
      </c>
      <c r="F2587" s="324">
        <v>1.044E-2</v>
      </c>
      <c r="G2587" s="324">
        <v>11</v>
      </c>
      <c r="H2587" s="324">
        <v>0.7</v>
      </c>
      <c r="I2587" s="324">
        <v>10</v>
      </c>
      <c r="J2587" s="326">
        <v>50</v>
      </c>
      <c r="K2587" s="326">
        <v>155</v>
      </c>
      <c r="L2587" s="326">
        <v>1</v>
      </c>
      <c r="M2587" s="324">
        <v>14</v>
      </c>
      <c r="N2587" s="324">
        <v>12.8</v>
      </c>
      <c r="O2587" s="324">
        <v>5</v>
      </c>
      <c r="P2587" s="324">
        <v>2</v>
      </c>
      <c r="Q2587" s="324" t="s">
        <v>293</v>
      </c>
      <c r="R2587" s="324">
        <v>1</v>
      </c>
      <c r="S2587" s="324">
        <v>0</v>
      </c>
      <c r="T2587" s="324">
        <v>800</v>
      </c>
      <c r="U2587" s="324">
        <v>1.5336000000000001</v>
      </c>
      <c r="V2587" s="324">
        <v>0</v>
      </c>
      <c r="W2587" s="324">
        <v>0</v>
      </c>
      <c r="X2587" s="324">
        <v>0</v>
      </c>
      <c r="Y2587" s="324">
        <v>0</v>
      </c>
      <c r="Z2587" s="324">
        <v>0</v>
      </c>
      <c r="AA2587" s="324">
        <v>0</v>
      </c>
      <c r="AB2587" s="324">
        <v>0</v>
      </c>
      <c r="AC2587" s="324">
        <v>0</v>
      </c>
      <c r="AD2587" s="324">
        <v>0</v>
      </c>
      <c r="AE2587" s="324">
        <v>0</v>
      </c>
      <c r="AF2587" s="324">
        <v>0</v>
      </c>
      <c r="AG2587" s="324">
        <v>0</v>
      </c>
      <c r="AH2587" s="324">
        <v>0</v>
      </c>
      <c r="AI2587" s="324">
        <v>136.57561625582943</v>
      </c>
      <c r="AJ2587" s="324">
        <v>17000000000</v>
      </c>
      <c r="AK2587" s="324">
        <v>50000000</v>
      </c>
      <c r="AL2587" s="324">
        <v>1200000</v>
      </c>
      <c r="AM2587" s="396">
        <v>1.7E-14</v>
      </c>
      <c r="AN2587" s="324">
        <v>0.59723999999999999</v>
      </c>
      <c r="AO2587" s="324">
        <v>1000000000</v>
      </c>
      <c r="AP2587" s="324">
        <v>0</v>
      </c>
      <c r="AQ2587" s="324">
        <v>0</v>
      </c>
      <c r="AR2587" s="324">
        <v>0</v>
      </c>
      <c r="AS2587" s="324">
        <v>7443550820</v>
      </c>
      <c r="AT2587" s="324">
        <v>0</v>
      </c>
      <c r="AU2587" s="324">
        <v>0</v>
      </c>
      <c r="AV2587" s="324">
        <v>0</v>
      </c>
    </row>
    <row r="2588" spans="1:48">
      <c r="A2588" s="324" t="s">
        <v>2347</v>
      </c>
      <c r="B2588" s="324">
        <v>7443550101</v>
      </c>
      <c r="C2588" s="324">
        <v>10</v>
      </c>
      <c r="D2588" s="324">
        <v>20</v>
      </c>
      <c r="E2588" s="395">
        <v>1.5510000000000001E-2</v>
      </c>
      <c r="F2588" s="324">
        <v>1.269E-2</v>
      </c>
      <c r="G2588" s="324">
        <v>10</v>
      </c>
      <c r="H2588" s="324">
        <v>0.7</v>
      </c>
      <c r="I2588" s="324">
        <v>8.5</v>
      </c>
      <c r="J2588" s="326">
        <v>50</v>
      </c>
      <c r="K2588" s="326">
        <v>155</v>
      </c>
      <c r="L2588" s="326">
        <v>1</v>
      </c>
      <c r="M2588" s="324">
        <v>14</v>
      </c>
      <c r="N2588" s="324">
        <v>12.8</v>
      </c>
      <c r="O2588" s="324">
        <v>5</v>
      </c>
      <c r="P2588" s="324">
        <v>2</v>
      </c>
      <c r="Q2588" s="324" t="s">
        <v>293</v>
      </c>
      <c r="R2588" s="324">
        <v>1</v>
      </c>
      <c r="S2588" s="324">
        <v>0</v>
      </c>
      <c r="T2588" s="324">
        <v>800</v>
      </c>
      <c r="U2588" s="324">
        <v>1.5336000000000001</v>
      </c>
      <c r="V2588" s="324">
        <v>0</v>
      </c>
      <c r="W2588" s="324">
        <v>0</v>
      </c>
      <c r="X2588" s="324">
        <v>0</v>
      </c>
      <c r="Y2588" s="324">
        <v>0</v>
      </c>
      <c r="Z2588" s="324">
        <v>0</v>
      </c>
      <c r="AA2588" s="324">
        <v>0</v>
      </c>
      <c r="AB2588" s="324">
        <v>0</v>
      </c>
      <c r="AC2588" s="324">
        <v>0</v>
      </c>
      <c r="AD2588" s="324">
        <v>0</v>
      </c>
      <c r="AE2588" s="324">
        <v>0</v>
      </c>
      <c r="AF2588" s="324">
        <v>0</v>
      </c>
      <c r="AG2588" s="324">
        <v>0</v>
      </c>
      <c r="AH2588" s="324">
        <v>0</v>
      </c>
      <c r="AI2588" s="324">
        <v>150.69318866787222</v>
      </c>
      <c r="AJ2588" s="324">
        <v>17000000000</v>
      </c>
      <c r="AK2588" s="324">
        <v>50000000</v>
      </c>
      <c r="AL2588" s="324">
        <v>1200000</v>
      </c>
      <c r="AM2588" s="396">
        <v>1.7E-14</v>
      </c>
      <c r="AN2588" s="324">
        <v>0.59723999999999999</v>
      </c>
      <c r="AO2588" s="324">
        <v>1000000000</v>
      </c>
      <c r="AP2588" s="324">
        <v>0</v>
      </c>
      <c r="AQ2588" s="324">
        <v>0</v>
      </c>
      <c r="AR2588" s="324">
        <v>0</v>
      </c>
      <c r="AS2588" s="324">
        <v>7443550101</v>
      </c>
      <c r="AT2588" s="324">
        <v>0</v>
      </c>
      <c r="AU2588" s="324">
        <v>0</v>
      </c>
      <c r="AV2588" s="324">
        <v>0</v>
      </c>
    </row>
    <row r="2589" spans="1:48">
      <c r="A2589" s="324" t="s">
        <v>2347</v>
      </c>
      <c r="B2589" s="324">
        <v>744355122</v>
      </c>
      <c r="C2589" s="324">
        <v>0.2</v>
      </c>
      <c r="D2589" s="324">
        <v>20</v>
      </c>
      <c r="E2589" s="395">
        <v>4.0700000000000003E-4</v>
      </c>
      <c r="F2589" s="324">
        <v>3.3300000000000002E-4</v>
      </c>
      <c r="G2589" s="324">
        <v>65</v>
      </c>
      <c r="H2589" s="324">
        <v>0.7</v>
      </c>
      <c r="I2589" s="324">
        <v>32</v>
      </c>
      <c r="J2589" s="326">
        <v>50</v>
      </c>
      <c r="K2589" s="326">
        <v>155</v>
      </c>
      <c r="L2589" s="326">
        <v>1</v>
      </c>
      <c r="M2589" s="324">
        <v>14.2</v>
      </c>
      <c r="N2589" s="324">
        <v>12.8</v>
      </c>
      <c r="O2589" s="324">
        <v>6.5</v>
      </c>
      <c r="P2589" s="324">
        <v>2</v>
      </c>
      <c r="Q2589" s="324" t="s">
        <v>293</v>
      </c>
      <c r="R2589" s="324">
        <v>1</v>
      </c>
      <c r="S2589" s="324">
        <v>0</v>
      </c>
      <c r="T2589" s="324">
        <v>400</v>
      </c>
      <c r="U2589" s="324">
        <v>1.5975999999999999</v>
      </c>
      <c r="V2589" s="324">
        <v>0</v>
      </c>
      <c r="W2589" s="324">
        <v>0</v>
      </c>
      <c r="X2589" s="324">
        <v>0</v>
      </c>
      <c r="Y2589" s="324">
        <v>0</v>
      </c>
      <c r="Z2589" s="324">
        <v>0</v>
      </c>
      <c r="AA2589" s="324">
        <v>0</v>
      </c>
      <c r="AB2589" s="324">
        <v>0</v>
      </c>
      <c r="AC2589" s="324">
        <v>0</v>
      </c>
      <c r="AD2589" s="324">
        <v>0</v>
      </c>
      <c r="AE2589" s="324">
        <v>0</v>
      </c>
      <c r="AF2589" s="324">
        <v>0</v>
      </c>
      <c r="AG2589" s="324">
        <v>0</v>
      </c>
      <c r="AH2589" s="324">
        <v>0</v>
      </c>
      <c r="AI2589" s="324">
        <v>19.047619047619051</v>
      </c>
      <c r="AJ2589" s="324">
        <v>17000000000</v>
      </c>
      <c r="AK2589" s="324">
        <v>50000000</v>
      </c>
      <c r="AL2589" s="324">
        <v>1200000</v>
      </c>
      <c r="AM2589" s="396">
        <v>1.7E-14</v>
      </c>
      <c r="AN2589" s="324">
        <v>0.71399999999999997</v>
      </c>
      <c r="AO2589" s="324">
        <v>1000000000</v>
      </c>
      <c r="AP2589" s="324">
        <v>0</v>
      </c>
      <c r="AQ2589" s="324">
        <v>0</v>
      </c>
      <c r="AR2589" s="324">
        <v>0</v>
      </c>
      <c r="AS2589" s="324">
        <v>744355122</v>
      </c>
      <c r="AT2589" s="324">
        <v>0</v>
      </c>
      <c r="AU2589" s="324">
        <v>0</v>
      </c>
      <c r="AV2589" s="324">
        <v>0</v>
      </c>
    </row>
    <row r="2590" spans="1:48">
      <c r="A2590" s="324" t="s">
        <v>2347</v>
      </c>
      <c r="B2590" s="324">
        <v>744355147</v>
      </c>
      <c r="C2590" s="324">
        <v>0.47</v>
      </c>
      <c r="D2590" s="324">
        <v>20</v>
      </c>
      <c r="E2590" s="395">
        <v>7.0400000000000009E-4</v>
      </c>
      <c r="F2590" s="324">
        <v>5.7600000000000001E-4</v>
      </c>
      <c r="G2590" s="324">
        <v>50</v>
      </c>
      <c r="H2590" s="324">
        <v>0.7</v>
      </c>
      <c r="I2590" s="324">
        <v>30</v>
      </c>
      <c r="J2590" s="326">
        <v>50</v>
      </c>
      <c r="K2590" s="326">
        <v>155</v>
      </c>
      <c r="L2590" s="326">
        <v>1</v>
      </c>
      <c r="M2590" s="324">
        <v>14.2</v>
      </c>
      <c r="N2590" s="324">
        <v>12.8</v>
      </c>
      <c r="O2590" s="324">
        <v>6.5</v>
      </c>
      <c r="P2590" s="324">
        <v>2</v>
      </c>
      <c r="Q2590" s="324" t="s">
        <v>293</v>
      </c>
      <c r="R2590" s="324">
        <v>1</v>
      </c>
      <c r="S2590" s="324">
        <v>0</v>
      </c>
      <c r="T2590" s="324">
        <v>400</v>
      </c>
      <c r="U2590" s="324">
        <v>1.5975999999999999</v>
      </c>
      <c r="V2590" s="324">
        <v>0</v>
      </c>
      <c r="W2590" s="324">
        <v>0</v>
      </c>
      <c r="X2590" s="324">
        <v>0</v>
      </c>
      <c r="Y2590" s="324">
        <v>0</v>
      </c>
      <c r="Z2590" s="324">
        <v>0</v>
      </c>
      <c r="AA2590" s="324">
        <v>0</v>
      </c>
      <c r="AB2590" s="324">
        <v>0</v>
      </c>
      <c r="AC2590" s="324">
        <v>0</v>
      </c>
      <c r="AD2590" s="324">
        <v>0</v>
      </c>
      <c r="AE2590" s="324">
        <v>0</v>
      </c>
      <c r="AF2590" s="324">
        <v>0</v>
      </c>
      <c r="AG2590" s="324">
        <v>0</v>
      </c>
      <c r="AH2590" s="324">
        <v>0</v>
      </c>
      <c r="AI2590" s="324">
        <v>26.857142857142858</v>
      </c>
      <c r="AJ2590" s="324">
        <v>17000000000</v>
      </c>
      <c r="AK2590" s="324">
        <v>50000000</v>
      </c>
      <c r="AL2590" s="324">
        <v>1200000</v>
      </c>
      <c r="AM2590" s="396">
        <v>1.7E-14</v>
      </c>
      <c r="AN2590" s="324">
        <v>0.71399999999999997</v>
      </c>
      <c r="AO2590" s="324">
        <v>1000000000</v>
      </c>
      <c r="AP2590" s="324">
        <v>0</v>
      </c>
      <c r="AQ2590" s="324">
        <v>0</v>
      </c>
      <c r="AR2590" s="324">
        <v>0</v>
      </c>
      <c r="AS2590" s="324">
        <v>744355147</v>
      </c>
      <c r="AT2590" s="324">
        <v>0</v>
      </c>
      <c r="AU2590" s="324">
        <v>0</v>
      </c>
      <c r="AV2590" s="324">
        <v>0</v>
      </c>
    </row>
    <row r="2591" spans="1:48">
      <c r="A2591" s="324" t="s">
        <v>2347</v>
      </c>
      <c r="B2591" s="324">
        <v>744355182</v>
      </c>
      <c r="C2591" s="324">
        <v>0.82</v>
      </c>
      <c r="D2591" s="324">
        <v>20</v>
      </c>
      <c r="E2591" s="395">
        <v>1.1440000000000001E-3</v>
      </c>
      <c r="F2591" s="324">
        <v>9.3599999999999998E-4</v>
      </c>
      <c r="G2591" s="324">
        <v>35</v>
      </c>
      <c r="H2591" s="324">
        <v>0.7</v>
      </c>
      <c r="I2591" s="324">
        <v>27</v>
      </c>
      <c r="J2591" s="326">
        <v>50</v>
      </c>
      <c r="K2591" s="326">
        <v>155</v>
      </c>
      <c r="L2591" s="326">
        <v>1</v>
      </c>
      <c r="M2591" s="324">
        <v>14.2</v>
      </c>
      <c r="N2591" s="324">
        <v>12.8</v>
      </c>
      <c r="O2591" s="324">
        <v>6.5</v>
      </c>
      <c r="P2591" s="324">
        <v>2</v>
      </c>
      <c r="Q2591" s="324" t="s">
        <v>293</v>
      </c>
      <c r="R2591" s="324">
        <v>1</v>
      </c>
      <c r="S2591" s="324">
        <v>0</v>
      </c>
      <c r="T2591" s="324">
        <v>400</v>
      </c>
      <c r="U2591" s="324">
        <v>1.5975999999999999</v>
      </c>
      <c r="V2591" s="324">
        <v>0</v>
      </c>
      <c r="W2591" s="324">
        <v>0</v>
      </c>
      <c r="X2591" s="324">
        <v>0</v>
      </c>
      <c r="Y2591" s="324">
        <v>0</v>
      </c>
      <c r="Z2591" s="324">
        <v>0</v>
      </c>
      <c r="AA2591" s="324">
        <v>0</v>
      </c>
      <c r="AB2591" s="324">
        <v>0</v>
      </c>
      <c r="AC2591" s="324">
        <v>0</v>
      </c>
      <c r="AD2591" s="324">
        <v>0</v>
      </c>
      <c r="AE2591" s="324">
        <v>0</v>
      </c>
      <c r="AF2591" s="324">
        <v>0</v>
      </c>
      <c r="AG2591" s="324">
        <v>0</v>
      </c>
      <c r="AH2591" s="324">
        <v>0</v>
      </c>
      <c r="AI2591" s="324">
        <v>33.469387755102048</v>
      </c>
      <c r="AJ2591" s="324">
        <v>17000000000</v>
      </c>
      <c r="AK2591" s="324">
        <v>50000000</v>
      </c>
      <c r="AL2591" s="324">
        <v>1200000</v>
      </c>
      <c r="AM2591" s="396">
        <v>1.7E-14</v>
      </c>
      <c r="AN2591" s="324">
        <v>0.71399999999999997</v>
      </c>
      <c r="AO2591" s="324">
        <v>1000000000</v>
      </c>
      <c r="AP2591" s="324">
        <v>0</v>
      </c>
      <c r="AQ2591" s="324">
        <v>0</v>
      </c>
      <c r="AR2591" s="324">
        <v>0</v>
      </c>
      <c r="AS2591" s="324">
        <v>744355182</v>
      </c>
      <c r="AT2591" s="324">
        <v>0</v>
      </c>
      <c r="AU2591" s="324">
        <v>0</v>
      </c>
      <c r="AV2591" s="324">
        <v>0</v>
      </c>
    </row>
    <row r="2592" spans="1:48">
      <c r="A2592" s="324" t="s">
        <v>2347</v>
      </c>
      <c r="B2592" s="324">
        <v>7443551130</v>
      </c>
      <c r="C2592" s="324">
        <v>1.3</v>
      </c>
      <c r="D2592" s="324">
        <v>20</v>
      </c>
      <c r="E2592" s="395">
        <v>1.8700000000000001E-3</v>
      </c>
      <c r="F2592" s="324">
        <v>1.5299999999999999E-3</v>
      </c>
      <c r="G2592" s="324">
        <v>25</v>
      </c>
      <c r="H2592" s="324">
        <v>0.7</v>
      </c>
      <c r="I2592" s="324">
        <v>25</v>
      </c>
      <c r="J2592" s="326">
        <v>50</v>
      </c>
      <c r="K2592" s="326">
        <v>155</v>
      </c>
      <c r="L2592" s="326">
        <v>1</v>
      </c>
      <c r="M2592" s="324">
        <v>14.2</v>
      </c>
      <c r="N2592" s="324">
        <v>12.8</v>
      </c>
      <c r="O2592" s="324">
        <v>6.5</v>
      </c>
      <c r="P2592" s="324">
        <v>2</v>
      </c>
      <c r="Q2592" s="324" t="s">
        <v>293</v>
      </c>
      <c r="R2592" s="324">
        <v>1</v>
      </c>
      <c r="S2592" s="324">
        <v>0</v>
      </c>
      <c r="T2592" s="324">
        <v>400</v>
      </c>
      <c r="U2592" s="324">
        <v>1.5975999999999999</v>
      </c>
      <c r="V2592" s="324">
        <v>0</v>
      </c>
      <c r="W2592" s="324">
        <v>0</v>
      </c>
      <c r="X2592" s="324">
        <v>0</v>
      </c>
      <c r="Y2592" s="324">
        <v>0</v>
      </c>
      <c r="Z2592" s="324">
        <v>0</v>
      </c>
      <c r="AA2592" s="324">
        <v>0</v>
      </c>
      <c r="AB2592" s="324">
        <v>0</v>
      </c>
      <c r="AC2592" s="324">
        <v>0</v>
      </c>
      <c r="AD2592" s="324">
        <v>0</v>
      </c>
      <c r="AE2592" s="324">
        <v>0</v>
      </c>
      <c r="AF2592" s="324">
        <v>0</v>
      </c>
      <c r="AG2592" s="324">
        <v>0</v>
      </c>
      <c r="AH2592" s="324">
        <v>0</v>
      </c>
      <c r="AI2592" s="324">
        <v>41.269841269841272</v>
      </c>
      <c r="AJ2592" s="324">
        <v>17000000000</v>
      </c>
      <c r="AK2592" s="324">
        <v>50000000</v>
      </c>
      <c r="AL2592" s="324">
        <v>1200000</v>
      </c>
      <c r="AM2592" s="396">
        <v>1.7E-14</v>
      </c>
      <c r="AN2592" s="324">
        <v>0.71399999999999997</v>
      </c>
      <c r="AO2592" s="324">
        <v>1000000000</v>
      </c>
      <c r="AP2592" s="324">
        <v>0</v>
      </c>
      <c r="AQ2592" s="324">
        <v>0</v>
      </c>
      <c r="AR2592" s="324">
        <v>0</v>
      </c>
      <c r="AS2592" s="324">
        <v>7443551130</v>
      </c>
      <c r="AT2592" s="324">
        <v>0</v>
      </c>
      <c r="AU2592" s="324">
        <v>0</v>
      </c>
      <c r="AV2592" s="324">
        <v>0</v>
      </c>
    </row>
    <row r="2593" spans="1:48">
      <c r="A2593" s="324" t="s">
        <v>2347</v>
      </c>
      <c r="B2593" s="324">
        <v>7443551200</v>
      </c>
      <c r="C2593" s="324">
        <v>2</v>
      </c>
      <c r="D2593" s="324">
        <v>20</v>
      </c>
      <c r="E2593" s="395">
        <v>2.7500000000000003E-3</v>
      </c>
      <c r="F2593" s="324">
        <v>2.2500000000000003E-3</v>
      </c>
      <c r="G2593" s="324">
        <v>22</v>
      </c>
      <c r="H2593" s="324">
        <v>0.7</v>
      </c>
      <c r="I2593" s="324">
        <v>23</v>
      </c>
      <c r="J2593" s="326">
        <v>50</v>
      </c>
      <c r="K2593" s="326">
        <v>155</v>
      </c>
      <c r="L2593" s="326">
        <v>1</v>
      </c>
      <c r="M2593" s="324">
        <v>14.2</v>
      </c>
      <c r="N2593" s="324">
        <v>12.8</v>
      </c>
      <c r="O2593" s="324">
        <v>6.5</v>
      </c>
      <c r="P2593" s="324">
        <v>2</v>
      </c>
      <c r="Q2593" s="324" t="s">
        <v>293</v>
      </c>
      <c r="R2593" s="324">
        <v>1</v>
      </c>
      <c r="S2593" s="324">
        <v>0</v>
      </c>
      <c r="T2593" s="324">
        <v>400</v>
      </c>
      <c r="U2593" s="324">
        <v>1.5975999999999999</v>
      </c>
      <c r="V2593" s="324">
        <v>0</v>
      </c>
      <c r="W2593" s="324">
        <v>0</v>
      </c>
      <c r="X2593" s="324">
        <v>0</v>
      </c>
      <c r="Y2593" s="324">
        <v>0</v>
      </c>
      <c r="Z2593" s="324">
        <v>0</v>
      </c>
      <c r="AA2593" s="324">
        <v>0</v>
      </c>
      <c r="AB2593" s="324">
        <v>0</v>
      </c>
      <c r="AC2593" s="324">
        <v>0</v>
      </c>
      <c r="AD2593" s="324">
        <v>0</v>
      </c>
      <c r="AE2593" s="324">
        <v>0</v>
      </c>
      <c r="AF2593" s="324">
        <v>0</v>
      </c>
      <c r="AG2593" s="324">
        <v>0</v>
      </c>
      <c r="AH2593" s="324">
        <v>0</v>
      </c>
      <c r="AI2593" s="324">
        <v>51.948051948051955</v>
      </c>
      <c r="AJ2593" s="324">
        <v>17000000000</v>
      </c>
      <c r="AK2593" s="324">
        <v>50000000</v>
      </c>
      <c r="AL2593" s="324">
        <v>1200000</v>
      </c>
      <c r="AM2593" s="396">
        <v>1.7E-14</v>
      </c>
      <c r="AN2593" s="324">
        <v>0.71399999999999997</v>
      </c>
      <c r="AO2593" s="324">
        <v>1000000000</v>
      </c>
      <c r="AP2593" s="324">
        <v>0</v>
      </c>
      <c r="AQ2593" s="324">
        <v>0</v>
      </c>
      <c r="AR2593" s="324">
        <v>0</v>
      </c>
      <c r="AS2593" s="324">
        <v>7443551200</v>
      </c>
      <c r="AT2593" s="324">
        <v>0</v>
      </c>
      <c r="AU2593" s="324">
        <v>0</v>
      </c>
      <c r="AV2593" s="324">
        <v>0</v>
      </c>
    </row>
    <row r="2594" spans="1:48">
      <c r="A2594" s="324" t="s">
        <v>2347</v>
      </c>
      <c r="B2594" s="324">
        <v>7443551280</v>
      </c>
      <c r="C2594" s="324">
        <v>2.8</v>
      </c>
      <c r="D2594" s="324">
        <v>20</v>
      </c>
      <c r="E2594" s="395">
        <v>3.7400000000000003E-3</v>
      </c>
      <c r="F2594" s="324">
        <v>3.0599999999999998E-3</v>
      </c>
      <c r="G2594" s="324">
        <v>17.5</v>
      </c>
      <c r="H2594" s="324">
        <v>0.7</v>
      </c>
      <c r="I2594" s="324">
        <v>19</v>
      </c>
      <c r="J2594" s="326">
        <v>50</v>
      </c>
      <c r="K2594" s="326">
        <v>155</v>
      </c>
      <c r="L2594" s="326">
        <v>1</v>
      </c>
      <c r="M2594" s="324">
        <v>14.2</v>
      </c>
      <c r="N2594" s="324">
        <v>12.8</v>
      </c>
      <c r="O2594" s="324">
        <v>6.5</v>
      </c>
      <c r="P2594" s="324">
        <v>2</v>
      </c>
      <c r="Q2594" s="324" t="s">
        <v>293</v>
      </c>
      <c r="R2594" s="324">
        <v>1</v>
      </c>
      <c r="S2594" s="324">
        <v>0</v>
      </c>
      <c r="T2594" s="324">
        <v>400</v>
      </c>
      <c r="U2594" s="324">
        <v>1.5975999999999999</v>
      </c>
      <c r="V2594" s="324">
        <v>0</v>
      </c>
      <c r="W2594" s="324">
        <v>0</v>
      </c>
      <c r="X2594" s="324">
        <v>0</v>
      </c>
      <c r="Y2594" s="324">
        <v>0</v>
      </c>
      <c r="Z2594" s="324">
        <v>0</v>
      </c>
      <c r="AA2594" s="324">
        <v>0</v>
      </c>
      <c r="AB2594" s="324">
        <v>0</v>
      </c>
      <c r="AC2594" s="324">
        <v>0</v>
      </c>
      <c r="AD2594" s="324">
        <v>0</v>
      </c>
      <c r="AE2594" s="324">
        <v>0</v>
      </c>
      <c r="AF2594" s="324">
        <v>0</v>
      </c>
      <c r="AG2594" s="324">
        <v>0</v>
      </c>
      <c r="AH2594" s="324">
        <v>0</v>
      </c>
      <c r="AI2594" s="324">
        <v>61.53846153846154</v>
      </c>
      <c r="AJ2594" s="324">
        <v>17000000000</v>
      </c>
      <c r="AK2594" s="324">
        <v>50000000</v>
      </c>
      <c r="AL2594" s="324">
        <v>1200000</v>
      </c>
      <c r="AM2594" s="396">
        <v>1.7E-14</v>
      </c>
      <c r="AN2594" s="324">
        <v>0.71399999999999997</v>
      </c>
      <c r="AO2594" s="324">
        <v>1000000000</v>
      </c>
      <c r="AP2594" s="324">
        <v>0</v>
      </c>
      <c r="AQ2594" s="324">
        <v>0</v>
      </c>
      <c r="AR2594" s="324">
        <v>0</v>
      </c>
      <c r="AS2594" s="324">
        <v>7443551280</v>
      </c>
      <c r="AT2594" s="324">
        <v>0</v>
      </c>
      <c r="AU2594" s="324">
        <v>0</v>
      </c>
      <c r="AV2594" s="324">
        <v>0</v>
      </c>
    </row>
    <row r="2595" spans="1:48">
      <c r="A2595" s="324" t="s">
        <v>2347</v>
      </c>
      <c r="B2595" s="324">
        <v>7443551370</v>
      </c>
      <c r="C2595" s="324">
        <v>3.7</v>
      </c>
      <c r="D2595" s="324">
        <v>20</v>
      </c>
      <c r="E2595" s="395">
        <v>5.3900000000000007E-3</v>
      </c>
      <c r="F2595" s="324">
        <v>4.4099999999999999E-3</v>
      </c>
      <c r="G2595" s="324">
        <v>16</v>
      </c>
      <c r="H2595" s="324">
        <v>0.7</v>
      </c>
      <c r="I2595" s="324">
        <v>17</v>
      </c>
      <c r="J2595" s="326">
        <v>50</v>
      </c>
      <c r="K2595" s="326">
        <v>155</v>
      </c>
      <c r="L2595" s="326">
        <v>1</v>
      </c>
      <c r="M2595" s="324">
        <v>14.2</v>
      </c>
      <c r="N2595" s="324">
        <v>12.8</v>
      </c>
      <c r="O2595" s="324">
        <v>6.5</v>
      </c>
      <c r="P2595" s="324">
        <v>2</v>
      </c>
      <c r="Q2595" s="324" t="s">
        <v>293</v>
      </c>
      <c r="R2595" s="324">
        <v>1</v>
      </c>
      <c r="S2595" s="324">
        <v>0</v>
      </c>
      <c r="T2595" s="324">
        <v>400</v>
      </c>
      <c r="U2595" s="324">
        <v>1.5975999999999999</v>
      </c>
      <c r="V2595" s="324">
        <v>0</v>
      </c>
      <c r="W2595" s="324">
        <v>0</v>
      </c>
      <c r="X2595" s="324">
        <v>0</v>
      </c>
      <c r="Y2595" s="324">
        <v>0</v>
      </c>
      <c r="Z2595" s="324">
        <v>0</v>
      </c>
      <c r="AA2595" s="324">
        <v>0</v>
      </c>
      <c r="AB2595" s="324">
        <v>0</v>
      </c>
      <c r="AC2595" s="324">
        <v>0</v>
      </c>
      <c r="AD2595" s="324">
        <v>0</v>
      </c>
      <c r="AE2595" s="324">
        <v>0</v>
      </c>
      <c r="AF2595" s="324">
        <v>0</v>
      </c>
      <c r="AG2595" s="324">
        <v>0</v>
      </c>
      <c r="AH2595" s="324">
        <v>0</v>
      </c>
      <c r="AI2595" s="324">
        <v>70.476190476190482</v>
      </c>
      <c r="AJ2595" s="324">
        <v>17000000000</v>
      </c>
      <c r="AK2595" s="324">
        <v>50000000</v>
      </c>
      <c r="AL2595" s="324">
        <v>1200000</v>
      </c>
      <c r="AM2595" s="396">
        <v>1.7E-14</v>
      </c>
      <c r="AN2595" s="324">
        <v>0.71399999999999997</v>
      </c>
      <c r="AO2595" s="324">
        <v>1000000000</v>
      </c>
      <c r="AP2595" s="324">
        <v>0</v>
      </c>
      <c r="AQ2595" s="324">
        <v>0</v>
      </c>
      <c r="AR2595" s="324">
        <v>0</v>
      </c>
      <c r="AS2595" s="324">
        <v>7443551370</v>
      </c>
      <c r="AT2595" s="324">
        <v>0</v>
      </c>
      <c r="AU2595" s="324">
        <v>0</v>
      </c>
      <c r="AV2595" s="324">
        <v>0</v>
      </c>
    </row>
    <row r="2596" spans="1:48">
      <c r="A2596" s="324" t="s">
        <v>2347</v>
      </c>
      <c r="B2596" s="324">
        <v>7443551470</v>
      </c>
      <c r="C2596" s="324">
        <v>4.7</v>
      </c>
      <c r="D2596" s="324">
        <v>20</v>
      </c>
      <c r="E2596" s="395">
        <v>7.5900000000000004E-3</v>
      </c>
      <c r="F2596" s="324">
        <v>6.2100000000000002E-3</v>
      </c>
      <c r="G2596" s="324">
        <v>15</v>
      </c>
      <c r="H2596" s="324">
        <v>0.7</v>
      </c>
      <c r="I2596" s="324">
        <v>13</v>
      </c>
      <c r="J2596" s="326">
        <v>50</v>
      </c>
      <c r="K2596" s="326">
        <v>155</v>
      </c>
      <c r="L2596" s="326">
        <v>1</v>
      </c>
      <c r="M2596" s="324">
        <v>14.2</v>
      </c>
      <c r="N2596" s="324">
        <v>12.8</v>
      </c>
      <c r="O2596" s="324">
        <v>6.5</v>
      </c>
      <c r="P2596" s="324">
        <v>2</v>
      </c>
      <c r="Q2596" s="324" t="s">
        <v>293</v>
      </c>
      <c r="R2596" s="324">
        <v>1</v>
      </c>
      <c r="S2596" s="324">
        <v>0</v>
      </c>
      <c r="T2596" s="324">
        <v>400</v>
      </c>
      <c r="U2596" s="324">
        <v>1.5975999999999999</v>
      </c>
      <c r="V2596" s="324">
        <v>0</v>
      </c>
      <c r="W2596" s="324">
        <v>0</v>
      </c>
      <c r="X2596" s="324">
        <v>0</v>
      </c>
      <c r="Y2596" s="324">
        <v>0</v>
      </c>
      <c r="Z2596" s="324">
        <v>0</v>
      </c>
      <c r="AA2596" s="324">
        <v>0</v>
      </c>
      <c r="AB2596" s="324">
        <v>0</v>
      </c>
      <c r="AC2596" s="324">
        <v>0</v>
      </c>
      <c r="AD2596" s="324">
        <v>0</v>
      </c>
      <c r="AE2596" s="324">
        <v>0</v>
      </c>
      <c r="AF2596" s="324">
        <v>0</v>
      </c>
      <c r="AG2596" s="324">
        <v>0</v>
      </c>
      <c r="AH2596" s="324">
        <v>0</v>
      </c>
      <c r="AI2596" s="324">
        <v>78.991596638655466</v>
      </c>
      <c r="AJ2596" s="324">
        <v>17000000000</v>
      </c>
      <c r="AK2596" s="324">
        <v>50000000</v>
      </c>
      <c r="AL2596" s="324">
        <v>1200000</v>
      </c>
      <c r="AM2596" s="396">
        <v>1.7E-14</v>
      </c>
      <c r="AN2596" s="324">
        <v>0.71399999999999997</v>
      </c>
      <c r="AO2596" s="324">
        <v>1000000000</v>
      </c>
      <c r="AP2596" s="324">
        <v>0</v>
      </c>
      <c r="AQ2596" s="324">
        <v>0</v>
      </c>
      <c r="AR2596" s="324">
        <v>0</v>
      </c>
      <c r="AS2596" s="324">
        <v>7443551470</v>
      </c>
      <c r="AT2596" s="324">
        <v>0</v>
      </c>
      <c r="AU2596" s="324">
        <v>0</v>
      </c>
      <c r="AV2596" s="324">
        <v>0</v>
      </c>
    </row>
    <row r="2597" spans="1:48">
      <c r="A2597" s="324" t="s">
        <v>2347</v>
      </c>
      <c r="B2597" s="324">
        <v>7443551600</v>
      </c>
      <c r="C2597" s="324">
        <v>6</v>
      </c>
      <c r="D2597" s="324">
        <v>20</v>
      </c>
      <c r="E2597" s="395">
        <v>9.130000000000001E-3</v>
      </c>
      <c r="F2597" s="324">
        <v>7.4700000000000001E-3</v>
      </c>
      <c r="G2597" s="324">
        <v>14</v>
      </c>
      <c r="H2597" s="324">
        <v>0.7</v>
      </c>
      <c r="I2597" s="324">
        <v>12</v>
      </c>
      <c r="J2597" s="326">
        <v>50</v>
      </c>
      <c r="K2597" s="326">
        <v>155</v>
      </c>
      <c r="L2597" s="326">
        <v>1</v>
      </c>
      <c r="M2597" s="324">
        <v>14.2</v>
      </c>
      <c r="N2597" s="324">
        <v>12.8</v>
      </c>
      <c r="O2597" s="324">
        <v>6.5</v>
      </c>
      <c r="P2597" s="324">
        <v>2</v>
      </c>
      <c r="Q2597" s="324" t="s">
        <v>293</v>
      </c>
      <c r="R2597" s="324">
        <v>1</v>
      </c>
      <c r="S2597" s="324">
        <v>0</v>
      </c>
      <c r="T2597" s="324">
        <v>400</v>
      </c>
      <c r="U2597" s="324">
        <v>1.5975999999999999</v>
      </c>
      <c r="V2597" s="324">
        <v>0</v>
      </c>
      <c r="W2597" s="324">
        <v>0</v>
      </c>
      <c r="X2597" s="324">
        <v>0</v>
      </c>
      <c r="Y2597" s="324">
        <v>0</v>
      </c>
      <c r="Z2597" s="324">
        <v>0</v>
      </c>
      <c r="AA2597" s="324">
        <v>0</v>
      </c>
      <c r="AB2597" s="324">
        <v>0</v>
      </c>
      <c r="AC2597" s="324">
        <v>0</v>
      </c>
      <c r="AD2597" s="324">
        <v>0</v>
      </c>
      <c r="AE2597" s="324">
        <v>0</v>
      </c>
      <c r="AF2597" s="324">
        <v>0</v>
      </c>
      <c r="AG2597" s="324">
        <v>0</v>
      </c>
      <c r="AH2597" s="324">
        <v>0</v>
      </c>
      <c r="AI2597" s="324">
        <v>90.225563909774436</v>
      </c>
      <c r="AJ2597" s="324">
        <v>17000000000</v>
      </c>
      <c r="AK2597" s="324">
        <v>50000000</v>
      </c>
      <c r="AL2597" s="324">
        <v>1200000</v>
      </c>
      <c r="AM2597" s="396">
        <v>1.7E-14</v>
      </c>
      <c r="AN2597" s="324">
        <v>0.71399999999999997</v>
      </c>
      <c r="AO2597" s="324">
        <v>1000000000</v>
      </c>
      <c r="AP2597" s="324">
        <v>0</v>
      </c>
      <c r="AQ2597" s="324">
        <v>0</v>
      </c>
      <c r="AR2597" s="324">
        <v>0</v>
      </c>
      <c r="AS2597" s="324">
        <v>7443551600</v>
      </c>
      <c r="AT2597" s="324">
        <v>0</v>
      </c>
      <c r="AU2597" s="324">
        <v>0</v>
      </c>
      <c r="AV2597" s="324">
        <v>0</v>
      </c>
    </row>
    <row r="2598" spans="1:48">
      <c r="A2598" s="324" t="s">
        <v>2347</v>
      </c>
      <c r="B2598" s="324">
        <v>7443551730</v>
      </c>
      <c r="C2598" s="324">
        <v>7.3</v>
      </c>
      <c r="D2598" s="324">
        <v>20</v>
      </c>
      <c r="E2598" s="395">
        <v>6.4900000000000001E-3</v>
      </c>
      <c r="F2598" s="324">
        <v>5.3099999999999996E-3</v>
      </c>
      <c r="G2598" s="324">
        <v>12</v>
      </c>
      <c r="H2598" s="324">
        <v>0.7</v>
      </c>
      <c r="I2598" s="324">
        <v>13</v>
      </c>
      <c r="J2598" s="326">
        <v>50</v>
      </c>
      <c r="K2598" s="326">
        <v>155</v>
      </c>
      <c r="L2598" s="326">
        <v>1</v>
      </c>
      <c r="M2598" s="324">
        <v>14.2</v>
      </c>
      <c r="N2598" s="324">
        <v>12.8</v>
      </c>
      <c r="O2598" s="324">
        <v>6.5</v>
      </c>
      <c r="P2598" s="324">
        <v>2</v>
      </c>
      <c r="Q2598" s="324" t="s">
        <v>293</v>
      </c>
      <c r="R2598" s="324">
        <v>1</v>
      </c>
      <c r="S2598" s="324">
        <v>0</v>
      </c>
      <c r="T2598" s="324">
        <v>400</v>
      </c>
      <c r="U2598" s="324">
        <v>1.5975999999999999</v>
      </c>
      <c r="V2598" s="324">
        <v>0</v>
      </c>
      <c r="W2598" s="324">
        <v>0</v>
      </c>
      <c r="X2598" s="324">
        <v>0</v>
      </c>
      <c r="Y2598" s="324">
        <v>0</v>
      </c>
      <c r="Z2598" s="324">
        <v>0</v>
      </c>
      <c r="AA2598" s="324">
        <v>0</v>
      </c>
      <c r="AB2598" s="324">
        <v>0</v>
      </c>
      <c r="AC2598" s="324">
        <v>0</v>
      </c>
      <c r="AD2598" s="324">
        <v>0</v>
      </c>
      <c r="AE2598" s="324">
        <v>0</v>
      </c>
      <c r="AF2598" s="324">
        <v>0</v>
      </c>
      <c r="AG2598" s="324">
        <v>0</v>
      </c>
      <c r="AH2598" s="324">
        <v>0</v>
      </c>
      <c r="AI2598" s="324">
        <v>122.68907563025212</v>
      </c>
      <c r="AJ2598" s="324">
        <v>17000000000</v>
      </c>
      <c r="AK2598" s="324">
        <v>50000000</v>
      </c>
      <c r="AL2598" s="324">
        <v>1200000</v>
      </c>
      <c r="AM2598" s="396">
        <v>1.7E-14</v>
      </c>
      <c r="AN2598" s="324">
        <v>0.71399999999999997</v>
      </c>
      <c r="AO2598" s="324">
        <v>1000000000</v>
      </c>
      <c r="AP2598" s="324">
        <v>0</v>
      </c>
      <c r="AQ2598" s="324">
        <v>0</v>
      </c>
      <c r="AR2598" s="324">
        <v>0</v>
      </c>
      <c r="AS2598" s="324">
        <v>7443551730</v>
      </c>
      <c r="AT2598" s="324">
        <v>0</v>
      </c>
      <c r="AU2598" s="324">
        <v>0</v>
      </c>
      <c r="AV2598" s="324">
        <v>0</v>
      </c>
    </row>
    <row r="2599" spans="1:48">
      <c r="A2599" s="324" t="s">
        <v>2347</v>
      </c>
      <c r="B2599" s="324">
        <v>7443551920</v>
      </c>
      <c r="C2599" s="324">
        <v>9.1999999999999993</v>
      </c>
      <c r="D2599" s="324">
        <v>20</v>
      </c>
      <c r="E2599" s="395">
        <v>8.3600000000000011E-3</v>
      </c>
      <c r="F2599" s="324">
        <v>6.8399999999999997E-3</v>
      </c>
      <c r="G2599" s="324">
        <v>10.5</v>
      </c>
      <c r="H2599" s="324">
        <v>0.7</v>
      </c>
      <c r="I2599" s="324">
        <v>12</v>
      </c>
      <c r="J2599" s="326">
        <v>50</v>
      </c>
      <c r="K2599" s="326">
        <v>155</v>
      </c>
      <c r="L2599" s="326">
        <v>1</v>
      </c>
      <c r="M2599" s="324">
        <v>14.2</v>
      </c>
      <c r="N2599" s="324">
        <v>12.8</v>
      </c>
      <c r="O2599" s="324">
        <v>6.5</v>
      </c>
      <c r="P2599" s="324">
        <v>2</v>
      </c>
      <c r="Q2599" s="324" t="s">
        <v>293</v>
      </c>
      <c r="R2599" s="324">
        <v>1</v>
      </c>
      <c r="S2599" s="324">
        <v>0</v>
      </c>
      <c r="T2599" s="324">
        <v>400</v>
      </c>
      <c r="U2599" s="324">
        <v>1.5975999999999999</v>
      </c>
      <c r="V2599" s="324">
        <v>0</v>
      </c>
      <c r="W2599" s="324">
        <v>0</v>
      </c>
      <c r="X2599" s="324">
        <v>0</v>
      </c>
      <c r="Y2599" s="324">
        <v>0</v>
      </c>
      <c r="Z2599" s="324">
        <v>0</v>
      </c>
      <c r="AA2599" s="324">
        <v>0</v>
      </c>
      <c r="AB2599" s="324">
        <v>0</v>
      </c>
      <c r="AC2599" s="324">
        <v>0</v>
      </c>
      <c r="AD2599" s="324">
        <v>0</v>
      </c>
      <c r="AE2599" s="324">
        <v>0</v>
      </c>
      <c r="AF2599" s="324">
        <v>0</v>
      </c>
      <c r="AG2599" s="324">
        <v>0</v>
      </c>
      <c r="AH2599" s="324">
        <v>0</v>
      </c>
      <c r="AI2599" s="324">
        <v>138.34586466165413</v>
      </c>
      <c r="AJ2599" s="324">
        <v>17000000000</v>
      </c>
      <c r="AK2599" s="324">
        <v>50000000</v>
      </c>
      <c r="AL2599" s="324">
        <v>1200000</v>
      </c>
      <c r="AM2599" s="396">
        <v>1.7E-14</v>
      </c>
      <c r="AN2599" s="324">
        <v>0.71399999999999997</v>
      </c>
      <c r="AO2599" s="324">
        <v>1000000000</v>
      </c>
      <c r="AP2599" s="324">
        <v>0</v>
      </c>
      <c r="AQ2599" s="324">
        <v>0</v>
      </c>
      <c r="AR2599" s="324">
        <v>0</v>
      </c>
      <c r="AS2599" s="324">
        <v>7443551920</v>
      </c>
      <c r="AT2599" s="324">
        <v>0</v>
      </c>
      <c r="AU2599" s="324">
        <v>0</v>
      </c>
      <c r="AV2599" s="324">
        <v>0</v>
      </c>
    </row>
    <row r="2600" spans="1:48">
      <c r="A2600" s="324" t="s">
        <v>2347</v>
      </c>
      <c r="B2600" s="324">
        <v>7443551111</v>
      </c>
      <c r="C2600" s="324">
        <v>11.3</v>
      </c>
      <c r="D2600" s="324">
        <v>20</v>
      </c>
      <c r="E2600" s="395">
        <v>1.0010000000000002E-2</v>
      </c>
      <c r="F2600" s="324">
        <v>8.1900000000000011E-3</v>
      </c>
      <c r="G2600" s="324">
        <v>9.5</v>
      </c>
      <c r="H2600" s="324">
        <v>0.7</v>
      </c>
      <c r="I2600" s="324">
        <v>11</v>
      </c>
      <c r="J2600" s="326">
        <v>50</v>
      </c>
      <c r="K2600" s="326">
        <v>155</v>
      </c>
      <c r="L2600" s="326">
        <v>1</v>
      </c>
      <c r="M2600" s="324">
        <v>14.2</v>
      </c>
      <c r="N2600" s="324">
        <v>12.8</v>
      </c>
      <c r="O2600" s="324">
        <v>6.5</v>
      </c>
      <c r="P2600" s="324">
        <v>2</v>
      </c>
      <c r="Q2600" s="324" t="s">
        <v>293</v>
      </c>
      <c r="R2600" s="324">
        <v>1</v>
      </c>
      <c r="S2600" s="324">
        <v>0</v>
      </c>
      <c r="T2600" s="324">
        <v>400</v>
      </c>
      <c r="U2600" s="324">
        <v>1.5975999999999999</v>
      </c>
      <c r="V2600" s="324">
        <v>0</v>
      </c>
      <c r="W2600" s="324">
        <v>0</v>
      </c>
      <c r="X2600" s="324">
        <v>0</v>
      </c>
      <c r="Y2600" s="324">
        <v>0</v>
      </c>
      <c r="Z2600" s="324">
        <v>0</v>
      </c>
      <c r="AA2600" s="324">
        <v>0</v>
      </c>
      <c r="AB2600" s="324">
        <v>0</v>
      </c>
      <c r="AC2600" s="324">
        <v>0</v>
      </c>
      <c r="AD2600" s="324">
        <v>0</v>
      </c>
      <c r="AE2600" s="324">
        <v>0</v>
      </c>
      <c r="AF2600" s="324">
        <v>0</v>
      </c>
      <c r="AG2600" s="324">
        <v>0</v>
      </c>
      <c r="AH2600" s="324">
        <v>0</v>
      </c>
      <c r="AI2600" s="324">
        <v>153.74149659863946</v>
      </c>
      <c r="AJ2600" s="324">
        <v>17000000000</v>
      </c>
      <c r="AK2600" s="324">
        <v>50000000</v>
      </c>
      <c r="AL2600" s="324">
        <v>1200000</v>
      </c>
      <c r="AM2600" s="396">
        <v>1.7E-14</v>
      </c>
      <c r="AN2600" s="324">
        <v>0.71399999999999997</v>
      </c>
      <c r="AO2600" s="324">
        <v>1000000000</v>
      </c>
      <c r="AP2600" s="324">
        <v>0</v>
      </c>
      <c r="AQ2600" s="324">
        <v>0</v>
      </c>
      <c r="AR2600" s="324">
        <v>0</v>
      </c>
      <c r="AS2600" s="324">
        <v>7443551111</v>
      </c>
      <c r="AT2600" s="324">
        <v>0</v>
      </c>
      <c r="AU2600" s="324">
        <v>0</v>
      </c>
      <c r="AV2600" s="324">
        <v>0</v>
      </c>
    </row>
    <row r="2601" spans="1:48">
      <c r="A2601" s="324" t="s">
        <v>2347</v>
      </c>
      <c r="B2601" s="324">
        <v>7443551131</v>
      </c>
      <c r="C2601" s="324">
        <v>13</v>
      </c>
      <c r="D2601" s="324">
        <v>20</v>
      </c>
      <c r="E2601" s="395">
        <v>1.21E-2</v>
      </c>
      <c r="F2601" s="324">
        <v>9.8999999999999991E-3</v>
      </c>
      <c r="G2601" s="324">
        <v>9</v>
      </c>
      <c r="H2601" s="324">
        <v>0.7</v>
      </c>
      <c r="I2601" s="324">
        <v>10</v>
      </c>
      <c r="J2601" s="326">
        <v>50</v>
      </c>
      <c r="K2601" s="326">
        <v>155</v>
      </c>
      <c r="L2601" s="326">
        <v>1</v>
      </c>
      <c r="M2601" s="324">
        <v>14.2</v>
      </c>
      <c r="N2601" s="324">
        <v>12.8</v>
      </c>
      <c r="O2601" s="324">
        <v>6.5</v>
      </c>
      <c r="P2601" s="324">
        <v>2</v>
      </c>
      <c r="Q2601" s="324" t="s">
        <v>293</v>
      </c>
      <c r="R2601" s="324">
        <v>1</v>
      </c>
      <c r="S2601" s="324">
        <v>0</v>
      </c>
      <c r="T2601" s="324">
        <v>400</v>
      </c>
      <c r="U2601" s="324">
        <v>1.5975999999999999</v>
      </c>
      <c r="V2601" s="324">
        <v>0</v>
      </c>
      <c r="W2601" s="324">
        <v>0</v>
      </c>
      <c r="X2601" s="324">
        <v>0</v>
      </c>
      <c r="Y2601" s="324">
        <v>0</v>
      </c>
      <c r="Z2601" s="324">
        <v>0</v>
      </c>
      <c r="AA2601" s="324">
        <v>0</v>
      </c>
      <c r="AB2601" s="324">
        <v>0</v>
      </c>
      <c r="AC2601" s="324">
        <v>0</v>
      </c>
      <c r="AD2601" s="324">
        <v>0</v>
      </c>
      <c r="AE2601" s="324">
        <v>0</v>
      </c>
      <c r="AF2601" s="324">
        <v>0</v>
      </c>
      <c r="AG2601" s="324">
        <v>0</v>
      </c>
      <c r="AH2601" s="324">
        <v>0</v>
      </c>
      <c r="AI2601" s="324">
        <v>161.4906832298137</v>
      </c>
      <c r="AJ2601" s="324">
        <v>17000000000</v>
      </c>
      <c r="AK2601" s="324">
        <v>50000000</v>
      </c>
      <c r="AL2601" s="324">
        <v>1200000</v>
      </c>
      <c r="AM2601" s="396">
        <v>1.7E-14</v>
      </c>
      <c r="AN2601" s="324">
        <v>0.71399999999999997</v>
      </c>
      <c r="AO2601" s="324">
        <v>1000000000</v>
      </c>
      <c r="AP2601" s="324">
        <v>0</v>
      </c>
      <c r="AQ2601" s="324">
        <v>0</v>
      </c>
      <c r="AR2601" s="324">
        <v>0</v>
      </c>
      <c r="AS2601" s="324">
        <v>7443551131</v>
      </c>
      <c r="AT2601" s="324">
        <v>0</v>
      </c>
      <c r="AU2601" s="324">
        <v>0</v>
      </c>
      <c r="AV2601" s="324">
        <v>0</v>
      </c>
    </row>
    <row r="2602" spans="1:48">
      <c r="A2602" s="324" t="s">
        <v>2347</v>
      </c>
      <c r="B2602" s="324">
        <v>7443551151</v>
      </c>
      <c r="C2602" s="324">
        <v>15.4</v>
      </c>
      <c r="D2602" s="324">
        <v>20</v>
      </c>
      <c r="E2602" s="395">
        <v>1.5400000000000002E-2</v>
      </c>
      <c r="F2602" s="324">
        <v>1.26E-2</v>
      </c>
      <c r="G2602" s="324">
        <v>8</v>
      </c>
      <c r="H2602" s="324">
        <v>0.7</v>
      </c>
      <c r="I2602" s="324">
        <v>9</v>
      </c>
      <c r="J2602" s="326">
        <v>50</v>
      </c>
      <c r="K2602" s="326">
        <v>155</v>
      </c>
      <c r="L2602" s="326">
        <v>1</v>
      </c>
      <c r="M2602" s="324">
        <v>14.2</v>
      </c>
      <c r="N2602" s="324">
        <v>12.8</v>
      </c>
      <c r="O2602" s="324">
        <v>6.5</v>
      </c>
      <c r="P2602" s="324">
        <v>2</v>
      </c>
      <c r="Q2602" s="324" t="s">
        <v>293</v>
      </c>
      <c r="R2602" s="324">
        <v>1</v>
      </c>
      <c r="S2602" s="324">
        <v>0</v>
      </c>
      <c r="T2602" s="324">
        <v>400</v>
      </c>
      <c r="U2602" s="324">
        <v>1.5975999999999999</v>
      </c>
      <c r="V2602" s="324">
        <v>0</v>
      </c>
      <c r="W2602" s="324">
        <v>0</v>
      </c>
      <c r="X2602" s="324">
        <v>0</v>
      </c>
      <c r="Y2602" s="324">
        <v>0</v>
      </c>
      <c r="Z2602" s="324">
        <v>0</v>
      </c>
      <c r="AA2602" s="324">
        <v>0</v>
      </c>
      <c r="AB2602" s="324">
        <v>0</v>
      </c>
      <c r="AC2602" s="324">
        <v>0</v>
      </c>
      <c r="AD2602" s="324">
        <v>0</v>
      </c>
      <c r="AE2602" s="324">
        <v>0</v>
      </c>
      <c r="AF2602" s="324">
        <v>0</v>
      </c>
      <c r="AG2602" s="324">
        <v>0</v>
      </c>
      <c r="AH2602" s="324">
        <v>0</v>
      </c>
      <c r="AI2602" s="324">
        <v>176</v>
      </c>
      <c r="AJ2602" s="324">
        <v>17000000000</v>
      </c>
      <c r="AK2602" s="324">
        <v>50000000</v>
      </c>
      <c r="AL2602" s="324">
        <v>1200000</v>
      </c>
      <c r="AM2602" s="396">
        <v>1.7E-14</v>
      </c>
      <c r="AN2602" s="324">
        <v>0.71399999999999997</v>
      </c>
      <c r="AO2602" s="324">
        <v>1000000000</v>
      </c>
      <c r="AP2602" s="324">
        <v>0</v>
      </c>
      <c r="AQ2602" s="324">
        <v>0</v>
      </c>
      <c r="AR2602" s="324">
        <v>0</v>
      </c>
      <c r="AS2602" s="324">
        <v>7443551151</v>
      </c>
      <c r="AT2602" s="324">
        <v>0</v>
      </c>
      <c r="AU2602" s="324">
        <v>0</v>
      </c>
      <c r="AV2602" s="324">
        <v>0</v>
      </c>
    </row>
    <row r="2603" spans="1:48">
      <c r="A2603" s="324" t="s">
        <v>2347</v>
      </c>
      <c r="B2603" s="324">
        <v>7443551181</v>
      </c>
      <c r="C2603" s="324">
        <v>18</v>
      </c>
      <c r="D2603" s="324">
        <v>20</v>
      </c>
      <c r="E2603" s="395">
        <v>2.4199999999999999E-2</v>
      </c>
      <c r="F2603" s="324">
        <v>1.9799999999999998E-2</v>
      </c>
      <c r="G2603" s="324">
        <v>7.5</v>
      </c>
      <c r="H2603" s="324">
        <v>0.7</v>
      </c>
      <c r="I2603" s="324">
        <v>7.5</v>
      </c>
      <c r="J2603" s="326">
        <v>50</v>
      </c>
      <c r="K2603" s="326">
        <v>155</v>
      </c>
      <c r="L2603" s="326">
        <v>1</v>
      </c>
      <c r="M2603" s="324">
        <v>14.2</v>
      </c>
      <c r="N2603" s="324">
        <v>12.8</v>
      </c>
      <c r="O2603" s="324">
        <v>6.5</v>
      </c>
      <c r="P2603" s="324">
        <v>2</v>
      </c>
      <c r="Q2603" s="324" t="s">
        <v>293</v>
      </c>
      <c r="R2603" s="324">
        <v>1</v>
      </c>
      <c r="S2603" s="324">
        <v>0</v>
      </c>
      <c r="T2603" s="324">
        <v>400</v>
      </c>
      <c r="U2603" s="324">
        <v>1.5975999999999999</v>
      </c>
      <c r="V2603" s="324">
        <v>0</v>
      </c>
      <c r="W2603" s="324">
        <v>0</v>
      </c>
      <c r="X2603" s="324">
        <v>0</v>
      </c>
      <c r="Y2603" s="324">
        <v>0</v>
      </c>
      <c r="Z2603" s="324">
        <v>0</v>
      </c>
      <c r="AA2603" s="324">
        <v>0</v>
      </c>
      <c r="AB2603" s="324">
        <v>0</v>
      </c>
      <c r="AC2603" s="324">
        <v>0</v>
      </c>
      <c r="AD2603" s="324">
        <v>0</v>
      </c>
      <c r="AE2603" s="324">
        <v>0</v>
      </c>
      <c r="AF2603" s="324">
        <v>0</v>
      </c>
      <c r="AG2603" s="324">
        <v>0</v>
      </c>
      <c r="AH2603" s="324">
        <v>0</v>
      </c>
      <c r="AI2603" s="324">
        <v>205.71428571428572</v>
      </c>
      <c r="AJ2603" s="324">
        <v>17000000000</v>
      </c>
      <c r="AK2603" s="324">
        <v>50000000</v>
      </c>
      <c r="AL2603" s="324">
        <v>1200000</v>
      </c>
      <c r="AM2603" s="396">
        <v>1.7E-14</v>
      </c>
      <c r="AN2603" s="324">
        <v>0.71399999999999997</v>
      </c>
      <c r="AO2603" s="324">
        <v>1000000000</v>
      </c>
      <c r="AP2603" s="324">
        <v>0</v>
      </c>
      <c r="AQ2603" s="324">
        <v>0</v>
      </c>
      <c r="AR2603" s="324">
        <v>0</v>
      </c>
      <c r="AS2603" s="324">
        <v>7443551181</v>
      </c>
      <c r="AT2603" s="324">
        <v>0</v>
      </c>
      <c r="AU2603" s="324">
        <v>0</v>
      </c>
      <c r="AV2603" s="324">
        <v>0</v>
      </c>
    </row>
    <row r="2604" spans="1:48">
      <c r="A2604" s="324" t="s">
        <v>2347</v>
      </c>
      <c r="B2604" s="324">
        <v>7443551221</v>
      </c>
      <c r="C2604" s="324">
        <v>22</v>
      </c>
      <c r="D2604" s="324">
        <v>20</v>
      </c>
      <c r="E2604" s="395">
        <v>2.7170000000000003E-2</v>
      </c>
      <c r="F2604" s="324">
        <v>2.223E-2</v>
      </c>
      <c r="G2604" s="324">
        <v>6.5</v>
      </c>
      <c r="H2604" s="324">
        <v>0.7</v>
      </c>
      <c r="I2604" s="324">
        <v>6</v>
      </c>
      <c r="J2604" s="326">
        <v>50</v>
      </c>
      <c r="K2604" s="326">
        <v>155</v>
      </c>
      <c r="L2604" s="326">
        <v>1</v>
      </c>
      <c r="M2604" s="324">
        <v>14.2</v>
      </c>
      <c r="N2604" s="324">
        <v>12.8</v>
      </c>
      <c r="O2604" s="324">
        <v>6.5</v>
      </c>
      <c r="P2604" s="324">
        <v>2</v>
      </c>
      <c r="Q2604" s="324" t="s">
        <v>293</v>
      </c>
      <c r="R2604" s="324">
        <v>1</v>
      </c>
      <c r="S2604" s="324">
        <v>0</v>
      </c>
      <c r="T2604" s="324">
        <v>400</v>
      </c>
      <c r="U2604" s="324">
        <v>1.5975999999999999</v>
      </c>
      <c r="V2604" s="324">
        <v>0</v>
      </c>
      <c r="W2604" s="324">
        <v>0</v>
      </c>
      <c r="X2604" s="324">
        <v>0</v>
      </c>
      <c r="Y2604" s="324">
        <v>0</v>
      </c>
      <c r="Z2604" s="324">
        <v>0</v>
      </c>
      <c r="AA2604" s="324">
        <v>0</v>
      </c>
      <c r="AB2604" s="324">
        <v>0</v>
      </c>
      <c r="AC2604" s="324">
        <v>0</v>
      </c>
      <c r="AD2604" s="324">
        <v>0</v>
      </c>
      <c r="AE2604" s="324">
        <v>0</v>
      </c>
      <c r="AF2604" s="324">
        <v>0</v>
      </c>
      <c r="AG2604" s="324">
        <v>0</v>
      </c>
      <c r="AH2604" s="324">
        <v>0</v>
      </c>
      <c r="AI2604" s="324">
        <v>216.74876847290645</v>
      </c>
      <c r="AJ2604" s="324">
        <v>17000000000</v>
      </c>
      <c r="AK2604" s="324">
        <v>50000000</v>
      </c>
      <c r="AL2604" s="324">
        <v>1200000</v>
      </c>
      <c r="AM2604" s="396">
        <v>1.7E-14</v>
      </c>
      <c r="AN2604" s="324">
        <v>0.71399999999999997</v>
      </c>
      <c r="AO2604" s="324">
        <v>1000000000</v>
      </c>
      <c r="AP2604" s="324">
        <v>0</v>
      </c>
      <c r="AQ2604" s="324">
        <v>0</v>
      </c>
      <c r="AR2604" s="324">
        <v>0</v>
      </c>
      <c r="AS2604" s="324">
        <v>7443551221</v>
      </c>
      <c r="AT2604" s="324">
        <v>0</v>
      </c>
      <c r="AU2604" s="324">
        <v>0</v>
      </c>
      <c r="AV2604" s="324">
        <v>0</v>
      </c>
    </row>
    <row r="2605" spans="1:48">
      <c r="A2605" s="324" t="s">
        <v>2347</v>
      </c>
      <c r="B2605" s="324">
        <v>7443556082</v>
      </c>
      <c r="C2605" s="324">
        <v>0.82</v>
      </c>
      <c r="D2605" s="324">
        <v>20</v>
      </c>
      <c r="E2605" s="395">
        <v>5.8320000000000008E-4</v>
      </c>
      <c r="F2605" s="324">
        <v>4.9680000000000004E-4</v>
      </c>
      <c r="G2605" s="324">
        <v>65</v>
      </c>
      <c r="H2605" s="324">
        <v>0.7</v>
      </c>
      <c r="I2605" s="324">
        <v>41.5</v>
      </c>
      <c r="J2605" s="326">
        <v>50</v>
      </c>
      <c r="K2605" s="326">
        <v>125</v>
      </c>
      <c r="L2605" s="326">
        <v>1</v>
      </c>
      <c r="M2605" s="324">
        <v>18.3</v>
      </c>
      <c r="N2605" s="324">
        <v>18.2</v>
      </c>
      <c r="O2605" s="324">
        <v>8.9</v>
      </c>
      <c r="P2605" s="324">
        <v>3</v>
      </c>
      <c r="Q2605" s="324" t="s">
        <v>293</v>
      </c>
      <c r="R2605" s="324">
        <v>1</v>
      </c>
      <c r="S2605" s="324">
        <v>0</v>
      </c>
      <c r="T2605" s="324">
        <v>150</v>
      </c>
      <c r="U2605" s="324">
        <v>3.1</v>
      </c>
      <c r="V2605" s="324">
        <v>0</v>
      </c>
      <c r="W2605" s="324">
        <v>0</v>
      </c>
      <c r="X2605" s="324">
        <v>0</v>
      </c>
      <c r="Y2605" s="324">
        <v>0</v>
      </c>
      <c r="Z2605" s="324">
        <v>0</v>
      </c>
      <c r="AA2605" s="324">
        <v>0</v>
      </c>
      <c r="AB2605" s="324">
        <v>0</v>
      </c>
      <c r="AC2605" s="324">
        <v>0</v>
      </c>
      <c r="AD2605" s="324">
        <v>0</v>
      </c>
      <c r="AE2605" s="324">
        <v>0</v>
      </c>
      <c r="AF2605" s="324">
        <v>0</v>
      </c>
      <c r="AG2605" s="324">
        <v>0</v>
      </c>
      <c r="AH2605" s="324">
        <v>0</v>
      </c>
      <c r="AI2605" s="324">
        <v>27.242524916943523</v>
      </c>
      <c r="AJ2605" s="324">
        <v>17000000000</v>
      </c>
      <c r="AK2605" s="324">
        <v>50000000</v>
      </c>
      <c r="AL2605" s="324">
        <v>1200000</v>
      </c>
      <c r="AM2605" s="396">
        <v>1.7E-14</v>
      </c>
      <c r="AN2605" s="324">
        <v>1.06253</v>
      </c>
      <c r="AO2605" s="324">
        <v>1000000000</v>
      </c>
      <c r="AP2605" s="324">
        <v>0</v>
      </c>
      <c r="AQ2605" s="324">
        <v>0</v>
      </c>
      <c r="AR2605" s="324">
        <v>0</v>
      </c>
      <c r="AS2605" s="324">
        <v>7443556082</v>
      </c>
      <c r="AT2605" s="324">
        <v>0</v>
      </c>
      <c r="AU2605" s="324">
        <v>0</v>
      </c>
      <c r="AV2605" s="324">
        <v>0</v>
      </c>
    </row>
    <row r="2606" spans="1:48">
      <c r="A2606" s="324" t="s">
        <v>2347</v>
      </c>
      <c r="B2606" s="324">
        <v>7443556130</v>
      </c>
      <c r="C2606" s="324">
        <v>1.3</v>
      </c>
      <c r="D2606" s="324">
        <v>20</v>
      </c>
      <c r="E2606" s="395">
        <v>1.0152E-3</v>
      </c>
      <c r="F2606" s="324">
        <v>8.6479999999999999E-4</v>
      </c>
      <c r="G2606" s="324">
        <v>62</v>
      </c>
      <c r="H2606" s="324">
        <v>0.7</v>
      </c>
      <c r="I2606" s="324">
        <v>34.5</v>
      </c>
      <c r="J2606" s="326">
        <v>50</v>
      </c>
      <c r="K2606" s="326">
        <v>125</v>
      </c>
      <c r="L2606" s="326">
        <v>1</v>
      </c>
      <c r="M2606" s="324">
        <v>18.3</v>
      </c>
      <c r="N2606" s="324">
        <v>18.2</v>
      </c>
      <c r="O2606" s="324">
        <v>8.9</v>
      </c>
      <c r="P2606" s="324">
        <v>3</v>
      </c>
      <c r="Q2606" s="324" t="s">
        <v>293</v>
      </c>
      <c r="R2606" s="324">
        <v>1</v>
      </c>
      <c r="S2606" s="324">
        <v>0</v>
      </c>
      <c r="T2606" s="324">
        <v>150</v>
      </c>
      <c r="U2606" s="324">
        <v>3.1</v>
      </c>
      <c r="V2606" s="324">
        <v>0</v>
      </c>
      <c r="W2606" s="324">
        <v>0</v>
      </c>
      <c r="X2606" s="324">
        <v>0</v>
      </c>
      <c r="Y2606" s="324">
        <v>0</v>
      </c>
      <c r="Z2606" s="324">
        <v>0</v>
      </c>
      <c r="AA2606" s="324">
        <v>0</v>
      </c>
      <c r="AB2606" s="324">
        <v>0</v>
      </c>
      <c r="AC2606" s="324">
        <v>0</v>
      </c>
      <c r="AD2606" s="324">
        <v>0</v>
      </c>
      <c r="AE2606" s="324">
        <v>0</v>
      </c>
      <c r="AF2606" s="324">
        <v>0</v>
      </c>
      <c r="AG2606" s="324">
        <v>0</v>
      </c>
      <c r="AH2606" s="324">
        <v>0</v>
      </c>
      <c r="AI2606" s="324">
        <v>33.591731266149871</v>
      </c>
      <c r="AJ2606" s="324">
        <v>17000000000</v>
      </c>
      <c r="AK2606" s="324">
        <v>50000000</v>
      </c>
      <c r="AL2606" s="324">
        <v>1200000</v>
      </c>
      <c r="AM2606" s="396">
        <v>1.7E-14</v>
      </c>
      <c r="AN2606" s="324">
        <v>1.06253</v>
      </c>
      <c r="AO2606" s="324">
        <v>1000000000</v>
      </c>
      <c r="AP2606" s="324">
        <v>0</v>
      </c>
      <c r="AQ2606" s="324">
        <v>0</v>
      </c>
      <c r="AR2606" s="324">
        <v>0</v>
      </c>
      <c r="AS2606" s="324">
        <v>7443556130</v>
      </c>
      <c r="AT2606" s="324">
        <v>0</v>
      </c>
      <c r="AU2606" s="324">
        <v>0</v>
      </c>
      <c r="AV2606" s="324">
        <v>0</v>
      </c>
    </row>
    <row r="2607" spans="1:48">
      <c r="A2607" s="324" t="s">
        <v>2347</v>
      </c>
      <c r="B2607" s="324">
        <v>7443556190</v>
      </c>
      <c r="C2607" s="324">
        <v>1.9</v>
      </c>
      <c r="D2607" s="324">
        <v>20</v>
      </c>
      <c r="E2607" s="395">
        <v>1.2960000000000001E-3</v>
      </c>
      <c r="F2607" s="324">
        <v>1.1039999999999999E-3</v>
      </c>
      <c r="G2607" s="324">
        <v>50</v>
      </c>
      <c r="H2607" s="324">
        <v>0.7</v>
      </c>
      <c r="I2607" s="324">
        <v>24</v>
      </c>
      <c r="J2607" s="326">
        <v>50</v>
      </c>
      <c r="K2607" s="326">
        <v>125</v>
      </c>
      <c r="L2607" s="326">
        <v>1</v>
      </c>
      <c r="M2607" s="324">
        <v>18.3</v>
      </c>
      <c r="N2607" s="324">
        <v>18.2</v>
      </c>
      <c r="O2607" s="324">
        <v>8.9</v>
      </c>
      <c r="P2607" s="324">
        <v>3</v>
      </c>
      <c r="Q2607" s="324" t="s">
        <v>293</v>
      </c>
      <c r="R2607" s="324">
        <v>1</v>
      </c>
      <c r="S2607" s="324">
        <v>0</v>
      </c>
      <c r="T2607" s="324">
        <v>150</v>
      </c>
      <c r="U2607" s="324">
        <v>3.1</v>
      </c>
      <c r="V2607" s="324">
        <v>0</v>
      </c>
      <c r="W2607" s="324">
        <v>0</v>
      </c>
      <c r="X2607" s="324">
        <v>0</v>
      </c>
      <c r="Y2607" s="324">
        <v>0</v>
      </c>
      <c r="Z2607" s="324">
        <v>0</v>
      </c>
      <c r="AA2607" s="324">
        <v>0</v>
      </c>
      <c r="AB2607" s="324">
        <v>0</v>
      </c>
      <c r="AC2607" s="324">
        <v>0</v>
      </c>
      <c r="AD2607" s="324">
        <v>0</v>
      </c>
      <c r="AE2607" s="324">
        <v>0</v>
      </c>
      <c r="AF2607" s="324">
        <v>0</v>
      </c>
      <c r="AG2607" s="324">
        <v>0</v>
      </c>
      <c r="AH2607" s="324">
        <v>0</v>
      </c>
      <c r="AI2607" s="324">
        <v>40.169133192389012</v>
      </c>
      <c r="AJ2607" s="324">
        <v>17000000000</v>
      </c>
      <c r="AK2607" s="324">
        <v>50000000</v>
      </c>
      <c r="AL2607" s="324">
        <v>1200000</v>
      </c>
      <c r="AM2607" s="396">
        <v>1.7E-14</v>
      </c>
      <c r="AN2607" s="324">
        <v>1.06253</v>
      </c>
      <c r="AO2607" s="324">
        <v>1000000000</v>
      </c>
      <c r="AP2607" s="324">
        <v>0</v>
      </c>
      <c r="AQ2607" s="324">
        <v>0</v>
      </c>
      <c r="AR2607" s="324">
        <v>0</v>
      </c>
      <c r="AS2607" s="324">
        <v>7443556190</v>
      </c>
      <c r="AT2607" s="324">
        <v>0</v>
      </c>
      <c r="AU2607" s="324">
        <v>0</v>
      </c>
      <c r="AV2607" s="324">
        <v>0</v>
      </c>
    </row>
    <row r="2608" spans="1:48">
      <c r="A2608" s="324" t="s">
        <v>2347</v>
      </c>
      <c r="B2608" s="324">
        <v>7443556260</v>
      </c>
      <c r="C2608" s="324">
        <v>2.6</v>
      </c>
      <c r="D2608" s="324">
        <v>20</v>
      </c>
      <c r="E2608" s="395">
        <v>1.7064000000000001E-3</v>
      </c>
      <c r="F2608" s="324">
        <v>1.4536E-3</v>
      </c>
      <c r="G2608" s="324">
        <v>50</v>
      </c>
      <c r="H2608" s="324">
        <v>0.7</v>
      </c>
      <c r="I2608" s="324">
        <v>31.5</v>
      </c>
      <c r="J2608" s="326">
        <v>50</v>
      </c>
      <c r="K2608" s="326">
        <v>125</v>
      </c>
      <c r="L2608" s="326">
        <v>1</v>
      </c>
      <c r="M2608" s="324">
        <v>18.3</v>
      </c>
      <c r="N2608" s="324">
        <v>18.2</v>
      </c>
      <c r="O2608" s="324">
        <v>8.9</v>
      </c>
      <c r="P2608" s="324">
        <v>3</v>
      </c>
      <c r="Q2608" s="324" t="s">
        <v>293</v>
      </c>
      <c r="R2608" s="324">
        <v>1</v>
      </c>
      <c r="S2608" s="324">
        <v>0</v>
      </c>
      <c r="T2608" s="324">
        <v>150</v>
      </c>
      <c r="U2608" s="324">
        <v>3.1</v>
      </c>
      <c r="V2608" s="324">
        <v>0</v>
      </c>
      <c r="W2608" s="324">
        <v>0</v>
      </c>
      <c r="X2608" s="324">
        <v>0</v>
      </c>
      <c r="Y2608" s="324">
        <v>0</v>
      </c>
      <c r="Z2608" s="324">
        <v>0</v>
      </c>
      <c r="AA2608" s="324">
        <v>0</v>
      </c>
      <c r="AB2608" s="324">
        <v>0</v>
      </c>
      <c r="AC2608" s="324">
        <v>0</v>
      </c>
      <c r="AD2608" s="324">
        <v>0</v>
      </c>
      <c r="AE2608" s="324">
        <v>0</v>
      </c>
      <c r="AF2608" s="324">
        <v>0</v>
      </c>
      <c r="AG2608" s="324">
        <v>0</v>
      </c>
      <c r="AH2608" s="324">
        <v>0</v>
      </c>
      <c r="AI2608" s="324">
        <v>46.511627906976749</v>
      </c>
      <c r="AJ2608" s="324">
        <v>17000000000</v>
      </c>
      <c r="AK2608" s="324">
        <v>50000000</v>
      </c>
      <c r="AL2608" s="324">
        <v>1200000</v>
      </c>
      <c r="AM2608" s="396">
        <v>1.7E-14</v>
      </c>
      <c r="AN2608" s="324">
        <v>1.06253</v>
      </c>
      <c r="AO2608" s="324">
        <v>1000000000</v>
      </c>
      <c r="AP2608" s="324">
        <v>0</v>
      </c>
      <c r="AQ2608" s="324">
        <v>0</v>
      </c>
      <c r="AR2608" s="324">
        <v>0</v>
      </c>
      <c r="AS2608" s="324">
        <v>7443556260</v>
      </c>
      <c r="AT2608" s="324">
        <v>0</v>
      </c>
      <c r="AU2608" s="324">
        <v>0</v>
      </c>
      <c r="AV2608" s="324">
        <v>0</v>
      </c>
    </row>
    <row r="2609" spans="1:48">
      <c r="A2609" s="324" t="s">
        <v>2347</v>
      </c>
      <c r="B2609" s="324">
        <v>7443556350</v>
      </c>
      <c r="C2609" s="324">
        <v>3.5</v>
      </c>
      <c r="D2609" s="324">
        <v>20</v>
      </c>
      <c r="E2609" s="395">
        <v>3.3480000000000003E-3</v>
      </c>
      <c r="F2609" s="324">
        <v>2.8519999999999999E-3</v>
      </c>
      <c r="G2609" s="324">
        <v>38</v>
      </c>
      <c r="H2609" s="324">
        <v>0.7</v>
      </c>
      <c r="I2609" s="324">
        <v>23.7</v>
      </c>
      <c r="J2609" s="326">
        <v>50</v>
      </c>
      <c r="K2609" s="326">
        <v>125</v>
      </c>
      <c r="L2609" s="326">
        <v>1</v>
      </c>
      <c r="M2609" s="324">
        <v>18.3</v>
      </c>
      <c r="N2609" s="324">
        <v>18.2</v>
      </c>
      <c r="O2609" s="324">
        <v>8.9</v>
      </c>
      <c r="P2609" s="324">
        <v>3</v>
      </c>
      <c r="Q2609" s="324" t="s">
        <v>293</v>
      </c>
      <c r="R2609" s="324">
        <v>1</v>
      </c>
      <c r="S2609" s="324">
        <v>0</v>
      </c>
      <c r="T2609" s="324">
        <v>150</v>
      </c>
      <c r="U2609" s="324">
        <v>3.1</v>
      </c>
      <c r="V2609" s="324">
        <v>0</v>
      </c>
      <c r="W2609" s="324">
        <v>0</v>
      </c>
      <c r="X2609" s="324">
        <v>0</v>
      </c>
      <c r="Y2609" s="324">
        <v>0</v>
      </c>
      <c r="Z2609" s="324">
        <v>0</v>
      </c>
      <c r="AA2609" s="324">
        <v>0</v>
      </c>
      <c r="AB2609" s="324">
        <v>0</v>
      </c>
      <c r="AC2609" s="324">
        <v>0</v>
      </c>
      <c r="AD2609" s="324">
        <v>0</v>
      </c>
      <c r="AE2609" s="324">
        <v>0</v>
      </c>
      <c r="AF2609" s="324">
        <v>0</v>
      </c>
      <c r="AG2609" s="324">
        <v>0</v>
      </c>
      <c r="AH2609" s="324">
        <v>0</v>
      </c>
      <c r="AI2609" s="324">
        <v>54.263565891472865</v>
      </c>
      <c r="AJ2609" s="324">
        <v>17000000000</v>
      </c>
      <c r="AK2609" s="324">
        <v>50000000</v>
      </c>
      <c r="AL2609" s="324">
        <v>1200000</v>
      </c>
      <c r="AM2609" s="396">
        <v>1.7E-14</v>
      </c>
      <c r="AN2609" s="324">
        <v>1.06253</v>
      </c>
      <c r="AO2609" s="324">
        <v>1000000000</v>
      </c>
      <c r="AP2609" s="324">
        <v>0</v>
      </c>
      <c r="AQ2609" s="324">
        <v>0</v>
      </c>
      <c r="AR2609" s="324">
        <v>0</v>
      </c>
      <c r="AS2609" s="324">
        <v>7443556350</v>
      </c>
      <c r="AT2609" s="324">
        <v>0</v>
      </c>
      <c r="AU2609" s="324">
        <v>0</v>
      </c>
      <c r="AV2609" s="324">
        <v>0</v>
      </c>
    </row>
    <row r="2610" spans="1:48">
      <c r="A2610" s="324" t="s">
        <v>2347</v>
      </c>
      <c r="B2610" s="324">
        <v>7443556450</v>
      </c>
      <c r="C2610" s="324">
        <v>4.5</v>
      </c>
      <c r="D2610" s="324">
        <v>20</v>
      </c>
      <c r="E2610" s="395">
        <v>3.6719999999999999E-3</v>
      </c>
      <c r="F2610" s="324">
        <v>3.1280000000000001E-3</v>
      </c>
      <c r="G2610" s="324">
        <v>37</v>
      </c>
      <c r="H2610" s="324">
        <v>0.7</v>
      </c>
      <c r="I2610" s="324">
        <v>20.5</v>
      </c>
      <c r="J2610" s="326">
        <v>50</v>
      </c>
      <c r="K2610" s="326">
        <v>125</v>
      </c>
      <c r="L2610" s="326">
        <v>1</v>
      </c>
      <c r="M2610" s="324">
        <v>18.3</v>
      </c>
      <c r="N2610" s="324">
        <v>18.2</v>
      </c>
      <c r="O2610" s="324">
        <v>8.9</v>
      </c>
      <c r="P2610" s="324">
        <v>3</v>
      </c>
      <c r="Q2610" s="324" t="s">
        <v>293</v>
      </c>
      <c r="R2610" s="324">
        <v>1</v>
      </c>
      <c r="S2610" s="324">
        <v>0</v>
      </c>
      <c r="T2610" s="324">
        <v>150</v>
      </c>
      <c r="U2610" s="324">
        <v>3.1</v>
      </c>
      <c r="V2610" s="324">
        <v>0</v>
      </c>
      <c r="W2610" s="324">
        <v>0</v>
      </c>
      <c r="X2610" s="324">
        <v>0</v>
      </c>
      <c r="Y2610" s="324">
        <v>0</v>
      </c>
      <c r="Z2610" s="324">
        <v>0</v>
      </c>
      <c r="AA2610" s="324">
        <v>0</v>
      </c>
      <c r="AB2610" s="324">
        <v>0</v>
      </c>
      <c r="AC2610" s="324">
        <v>0</v>
      </c>
      <c r="AD2610" s="324">
        <v>0</v>
      </c>
      <c r="AE2610" s="324">
        <v>0</v>
      </c>
      <c r="AF2610" s="324">
        <v>0</v>
      </c>
      <c r="AG2610" s="324">
        <v>0</v>
      </c>
      <c r="AH2610" s="324">
        <v>0</v>
      </c>
      <c r="AI2610" s="324">
        <v>61.559507523939814</v>
      </c>
      <c r="AJ2610" s="324">
        <v>17000000000</v>
      </c>
      <c r="AK2610" s="324">
        <v>50000000</v>
      </c>
      <c r="AL2610" s="324">
        <v>1200000</v>
      </c>
      <c r="AM2610" s="396">
        <v>1.7E-14</v>
      </c>
      <c r="AN2610" s="324">
        <v>1.06253</v>
      </c>
      <c r="AO2610" s="324">
        <v>1000000000</v>
      </c>
      <c r="AP2610" s="324">
        <v>0</v>
      </c>
      <c r="AQ2610" s="324">
        <v>0</v>
      </c>
      <c r="AR2610" s="324">
        <v>0</v>
      </c>
      <c r="AS2610" s="324">
        <v>7443556450</v>
      </c>
      <c r="AT2610" s="324">
        <v>0</v>
      </c>
      <c r="AU2610" s="324">
        <v>0</v>
      </c>
      <c r="AV2610" s="324">
        <v>0</v>
      </c>
    </row>
    <row r="2611" spans="1:48">
      <c r="A2611" s="324" t="s">
        <v>2347</v>
      </c>
      <c r="B2611" s="324">
        <v>7443556560</v>
      </c>
      <c r="C2611" s="324">
        <v>5.6</v>
      </c>
      <c r="D2611" s="324">
        <v>20</v>
      </c>
      <c r="E2611" s="395">
        <v>3.9960000000000004E-3</v>
      </c>
      <c r="F2611" s="324">
        <v>3.4040000000000003E-3</v>
      </c>
      <c r="G2611" s="324">
        <v>33</v>
      </c>
      <c r="H2611" s="324">
        <v>0.7</v>
      </c>
      <c r="I2611" s="324">
        <v>19</v>
      </c>
      <c r="J2611" s="326">
        <v>50</v>
      </c>
      <c r="K2611" s="326">
        <v>125</v>
      </c>
      <c r="L2611" s="326">
        <v>1</v>
      </c>
      <c r="M2611" s="324">
        <v>18.3</v>
      </c>
      <c r="N2611" s="324">
        <v>18.2</v>
      </c>
      <c r="O2611" s="324">
        <v>8.9</v>
      </c>
      <c r="P2611" s="324">
        <v>3</v>
      </c>
      <c r="Q2611" s="324" t="s">
        <v>293</v>
      </c>
      <c r="R2611" s="324">
        <v>1</v>
      </c>
      <c r="S2611" s="324">
        <v>0</v>
      </c>
      <c r="T2611" s="324">
        <v>150</v>
      </c>
      <c r="U2611" s="324">
        <v>3.1</v>
      </c>
      <c r="V2611" s="324">
        <v>0</v>
      </c>
      <c r="W2611" s="324">
        <v>0</v>
      </c>
      <c r="X2611" s="324">
        <v>0</v>
      </c>
      <c r="Y2611" s="324">
        <v>0</v>
      </c>
      <c r="Z2611" s="324">
        <v>0</v>
      </c>
      <c r="AA2611" s="324">
        <v>0</v>
      </c>
      <c r="AB2611" s="324">
        <v>0</v>
      </c>
      <c r="AC2611" s="324">
        <v>0</v>
      </c>
      <c r="AD2611" s="324">
        <v>0</v>
      </c>
      <c r="AE2611" s="324">
        <v>0</v>
      </c>
      <c r="AF2611" s="324">
        <v>0</v>
      </c>
      <c r="AG2611" s="324">
        <v>0</v>
      </c>
      <c r="AH2611" s="324">
        <v>0</v>
      </c>
      <c r="AI2611" s="324">
        <v>68.543451652386779</v>
      </c>
      <c r="AJ2611" s="324">
        <v>17000000000</v>
      </c>
      <c r="AK2611" s="324">
        <v>50000000</v>
      </c>
      <c r="AL2611" s="324">
        <v>1200000</v>
      </c>
      <c r="AM2611" s="396">
        <v>1.7E-14</v>
      </c>
      <c r="AN2611" s="324">
        <v>1.06253</v>
      </c>
      <c r="AO2611" s="324">
        <v>1000000000</v>
      </c>
      <c r="AP2611" s="324">
        <v>0</v>
      </c>
      <c r="AQ2611" s="324">
        <v>0</v>
      </c>
      <c r="AR2611" s="324">
        <v>0</v>
      </c>
      <c r="AS2611" s="324">
        <v>7443556560</v>
      </c>
      <c r="AT2611" s="324">
        <v>0</v>
      </c>
      <c r="AU2611" s="324">
        <v>0</v>
      </c>
      <c r="AV2611" s="324">
        <v>0</v>
      </c>
    </row>
    <row r="2612" spans="1:48">
      <c r="A2612" s="324" t="s">
        <v>2347</v>
      </c>
      <c r="B2612" s="324">
        <v>7443556680</v>
      </c>
      <c r="C2612" s="324">
        <v>6.8</v>
      </c>
      <c r="D2612" s="324">
        <v>20</v>
      </c>
      <c r="E2612" s="395">
        <v>4.4280000000000005E-3</v>
      </c>
      <c r="F2612" s="324">
        <v>3.7720000000000006E-3</v>
      </c>
      <c r="G2612" s="324">
        <v>27</v>
      </c>
      <c r="H2612" s="324">
        <v>0.7</v>
      </c>
      <c r="I2612" s="324">
        <v>21</v>
      </c>
      <c r="J2612" s="326">
        <v>50</v>
      </c>
      <c r="K2612" s="326">
        <v>125</v>
      </c>
      <c r="L2612" s="326">
        <v>1</v>
      </c>
      <c r="M2612" s="324">
        <v>18.3</v>
      </c>
      <c r="N2612" s="324">
        <v>18.2</v>
      </c>
      <c r="O2612" s="324">
        <v>8.9</v>
      </c>
      <c r="P2612" s="324">
        <v>3</v>
      </c>
      <c r="Q2612" s="324" t="s">
        <v>293</v>
      </c>
      <c r="R2612" s="324">
        <v>1</v>
      </c>
      <c r="S2612" s="324">
        <v>0</v>
      </c>
      <c r="T2612" s="324">
        <v>150</v>
      </c>
      <c r="U2612" s="324">
        <v>3.1</v>
      </c>
      <c r="V2612" s="324">
        <v>0</v>
      </c>
      <c r="W2612" s="324">
        <v>0</v>
      </c>
      <c r="X2612" s="324">
        <v>0</v>
      </c>
      <c r="Y2612" s="324">
        <v>0</v>
      </c>
      <c r="Z2612" s="324">
        <v>0</v>
      </c>
      <c r="AA2612" s="324">
        <v>0</v>
      </c>
      <c r="AB2612" s="324">
        <v>0</v>
      </c>
      <c r="AC2612" s="324">
        <v>0</v>
      </c>
      <c r="AD2612" s="324">
        <v>0</v>
      </c>
      <c r="AE2612" s="324">
        <v>0</v>
      </c>
      <c r="AF2612" s="324">
        <v>0</v>
      </c>
      <c r="AG2612" s="324">
        <v>0</v>
      </c>
      <c r="AH2612" s="324">
        <v>0</v>
      </c>
      <c r="AI2612" s="324">
        <v>75.304540420819492</v>
      </c>
      <c r="AJ2612" s="324">
        <v>17000000000</v>
      </c>
      <c r="AK2612" s="324">
        <v>50000000</v>
      </c>
      <c r="AL2612" s="324">
        <v>1200000</v>
      </c>
      <c r="AM2612" s="396">
        <v>1.7E-14</v>
      </c>
      <c r="AN2612" s="324">
        <v>1.06253</v>
      </c>
      <c r="AO2612" s="324">
        <v>1000000000</v>
      </c>
      <c r="AP2612" s="324">
        <v>0</v>
      </c>
      <c r="AQ2612" s="324">
        <v>0</v>
      </c>
      <c r="AR2612" s="324">
        <v>0</v>
      </c>
      <c r="AS2612" s="324">
        <v>7443556680</v>
      </c>
      <c r="AT2612" s="324">
        <v>0</v>
      </c>
      <c r="AU2612" s="324">
        <v>0</v>
      </c>
      <c r="AV2612" s="324">
        <v>0</v>
      </c>
    </row>
    <row r="2613" spans="1:48">
      <c r="A2613" s="324" t="s">
        <v>2347</v>
      </c>
      <c r="B2613" s="324">
        <v>74435561100</v>
      </c>
      <c r="C2613" s="324">
        <v>10</v>
      </c>
      <c r="D2613" s="324">
        <v>20</v>
      </c>
      <c r="E2613" s="395">
        <v>7.4520000000000003E-3</v>
      </c>
      <c r="F2613" s="324">
        <v>6.3480000000000003E-3</v>
      </c>
      <c r="G2613" s="324">
        <v>22</v>
      </c>
      <c r="H2613" s="324">
        <v>0.7</v>
      </c>
      <c r="I2613" s="324">
        <v>15</v>
      </c>
      <c r="J2613" s="326">
        <v>50</v>
      </c>
      <c r="K2613" s="326">
        <v>125</v>
      </c>
      <c r="L2613" s="326">
        <v>1</v>
      </c>
      <c r="M2613" s="324">
        <v>18.3</v>
      </c>
      <c r="N2613" s="324">
        <v>18.2</v>
      </c>
      <c r="O2613" s="324">
        <v>8.9</v>
      </c>
      <c r="P2613" s="324">
        <v>3</v>
      </c>
      <c r="Q2613" s="324" t="s">
        <v>293</v>
      </c>
      <c r="R2613" s="324">
        <v>1</v>
      </c>
      <c r="S2613" s="324">
        <v>0</v>
      </c>
      <c r="T2613" s="324">
        <v>150</v>
      </c>
      <c r="U2613" s="324">
        <v>3.1</v>
      </c>
      <c r="V2613" s="324">
        <v>0</v>
      </c>
      <c r="W2613" s="324">
        <v>0</v>
      </c>
      <c r="X2613" s="324">
        <v>0</v>
      </c>
      <c r="Y2613" s="324">
        <v>0</v>
      </c>
      <c r="Z2613" s="324">
        <v>0</v>
      </c>
      <c r="AA2613" s="324">
        <v>0</v>
      </c>
      <c r="AB2613" s="324">
        <v>0</v>
      </c>
      <c r="AC2613" s="324">
        <v>0</v>
      </c>
      <c r="AD2613" s="324">
        <v>0</v>
      </c>
      <c r="AE2613" s="324">
        <v>0</v>
      </c>
      <c r="AF2613" s="324">
        <v>0</v>
      </c>
      <c r="AG2613" s="324">
        <v>0</v>
      </c>
      <c r="AH2613" s="324">
        <v>0</v>
      </c>
      <c r="AI2613" s="324">
        <v>86.132644272179164</v>
      </c>
      <c r="AJ2613" s="324">
        <v>17000000000</v>
      </c>
      <c r="AK2613" s="324">
        <v>50000000</v>
      </c>
      <c r="AL2613" s="324">
        <v>1200000</v>
      </c>
      <c r="AM2613" s="396">
        <v>1.7E-14</v>
      </c>
      <c r="AN2613" s="324">
        <v>1.06253</v>
      </c>
      <c r="AO2613" s="324">
        <v>1000000000</v>
      </c>
      <c r="AP2613" s="324">
        <v>0</v>
      </c>
      <c r="AQ2613" s="324">
        <v>0</v>
      </c>
      <c r="AR2613" s="324">
        <v>0</v>
      </c>
      <c r="AS2613" s="324">
        <v>74435561100</v>
      </c>
      <c r="AT2613" s="324">
        <v>0</v>
      </c>
      <c r="AU2613" s="324">
        <v>0</v>
      </c>
      <c r="AV2613" s="324">
        <v>0</v>
      </c>
    </row>
    <row r="2614" spans="1:48">
      <c r="A2614" s="324" t="s">
        <v>2347</v>
      </c>
      <c r="B2614" s="324">
        <v>74435571100</v>
      </c>
      <c r="C2614" s="324">
        <v>10</v>
      </c>
      <c r="D2614" s="324">
        <v>20</v>
      </c>
      <c r="E2614" s="395">
        <v>7.4520000000000003E-3</v>
      </c>
      <c r="F2614" s="324">
        <v>6.3480000000000003E-3</v>
      </c>
      <c r="G2614" s="324">
        <v>18.5</v>
      </c>
      <c r="H2614" s="324">
        <v>0.7</v>
      </c>
      <c r="I2614" s="324">
        <v>16.5</v>
      </c>
      <c r="J2614" s="326">
        <v>50</v>
      </c>
      <c r="K2614" s="326">
        <v>125</v>
      </c>
      <c r="L2614" s="326">
        <v>1</v>
      </c>
      <c r="M2614" s="324">
        <v>18.3</v>
      </c>
      <c r="N2614" s="324">
        <v>18.2</v>
      </c>
      <c r="O2614" s="324">
        <v>8.9</v>
      </c>
      <c r="P2614" s="324">
        <v>102</v>
      </c>
      <c r="Q2614" s="324" t="s">
        <v>293</v>
      </c>
      <c r="R2614" s="324">
        <v>1</v>
      </c>
      <c r="S2614" s="324">
        <v>0</v>
      </c>
      <c r="T2614" s="324">
        <v>150</v>
      </c>
      <c r="U2614" s="324">
        <v>3.1</v>
      </c>
      <c r="V2614" s="324">
        <v>0</v>
      </c>
      <c r="W2614" s="324">
        <v>1.6201453000000003E-10</v>
      </c>
      <c r="X2614" s="324">
        <v>7.8480615288023854</v>
      </c>
      <c r="Y2614" s="324">
        <v>1.86</v>
      </c>
      <c r="Z2614" s="324">
        <v>3.03</v>
      </c>
      <c r="AA2614" s="324">
        <v>1.6201453000000003E-10</v>
      </c>
      <c r="AB2614" s="324">
        <v>7.8480615288023854</v>
      </c>
      <c r="AC2614" s="324">
        <v>1.86</v>
      </c>
      <c r="AD2614" s="324">
        <v>3.03</v>
      </c>
      <c r="AE2614" s="324">
        <v>1.6201453000000003E-10</v>
      </c>
      <c r="AF2614" s="324">
        <v>7.8480615288023854</v>
      </c>
      <c r="AG2614" s="324">
        <v>1.86</v>
      </c>
      <c r="AH2614" s="324">
        <v>3.03</v>
      </c>
      <c r="AI2614" s="324">
        <v>0</v>
      </c>
      <c r="AJ2614" s="324">
        <v>0</v>
      </c>
      <c r="AK2614" s="324">
        <v>0</v>
      </c>
      <c r="AL2614" s="324">
        <v>0</v>
      </c>
      <c r="AM2614" s="396">
        <v>0</v>
      </c>
      <c r="AN2614" s="324">
        <v>0</v>
      </c>
      <c r="AO2614" s="324">
        <v>1000000000</v>
      </c>
      <c r="AP2614" s="324">
        <v>0</v>
      </c>
      <c r="AQ2614" s="324">
        <v>0</v>
      </c>
      <c r="AR2614" s="324">
        <v>0</v>
      </c>
      <c r="AS2614" s="324">
        <v>74435571100</v>
      </c>
      <c r="AT2614" s="324">
        <v>0</v>
      </c>
      <c r="AU2614" s="324">
        <v>0</v>
      </c>
      <c r="AV2614" s="324">
        <v>0</v>
      </c>
    </row>
    <row r="2615" spans="1:48">
      <c r="A2615" s="324" t="s">
        <v>2347</v>
      </c>
      <c r="B2615" s="324">
        <v>74435571500</v>
      </c>
      <c r="C2615" s="324">
        <v>15</v>
      </c>
      <c r="D2615" s="324">
        <v>20</v>
      </c>
      <c r="E2615" s="395">
        <v>9.7199999999999995E-3</v>
      </c>
      <c r="F2615" s="324">
        <v>8.2799999999999992E-3</v>
      </c>
      <c r="G2615" s="324">
        <v>14</v>
      </c>
      <c r="H2615" s="324">
        <v>0.7</v>
      </c>
      <c r="I2615" s="324">
        <v>14</v>
      </c>
      <c r="J2615" s="326">
        <v>50</v>
      </c>
      <c r="K2615" s="326">
        <v>125</v>
      </c>
      <c r="L2615" s="326">
        <v>1</v>
      </c>
      <c r="M2615" s="324">
        <v>18.3</v>
      </c>
      <c r="N2615" s="324">
        <v>18.2</v>
      </c>
      <c r="O2615" s="324">
        <v>8.9</v>
      </c>
      <c r="P2615" s="324">
        <v>102</v>
      </c>
      <c r="Q2615" s="324" t="s">
        <v>293</v>
      </c>
      <c r="R2615" s="324">
        <v>1</v>
      </c>
      <c r="S2615" s="324">
        <v>0</v>
      </c>
      <c r="T2615" s="324">
        <v>150</v>
      </c>
      <c r="U2615" s="324">
        <v>3.1</v>
      </c>
      <c r="V2615" s="324">
        <v>0</v>
      </c>
      <c r="W2615" s="324">
        <v>1.6201453000000003E-10</v>
      </c>
      <c r="X2615" s="324">
        <v>10.02807862013638</v>
      </c>
      <c r="Y2615" s="324">
        <v>1.86</v>
      </c>
      <c r="Z2615" s="324">
        <v>3.03</v>
      </c>
      <c r="AA2615" s="324">
        <v>1.6201453000000003E-10</v>
      </c>
      <c r="AB2615" s="324">
        <v>10.02807862013638</v>
      </c>
      <c r="AC2615" s="324">
        <v>1.86</v>
      </c>
      <c r="AD2615" s="324">
        <v>3.03</v>
      </c>
      <c r="AE2615" s="324">
        <v>1.6201453000000003E-10</v>
      </c>
      <c r="AF2615" s="324">
        <v>10.02807862013638</v>
      </c>
      <c r="AG2615" s="324">
        <v>1.86</v>
      </c>
      <c r="AH2615" s="324">
        <v>3.03</v>
      </c>
      <c r="AI2615" s="324">
        <v>0</v>
      </c>
      <c r="AJ2615" s="324">
        <v>0</v>
      </c>
      <c r="AK2615" s="324">
        <v>0</v>
      </c>
      <c r="AL2615" s="324">
        <v>0</v>
      </c>
      <c r="AM2615" s="396">
        <v>0</v>
      </c>
      <c r="AN2615" s="324">
        <v>0</v>
      </c>
      <c r="AO2615" s="324">
        <v>1000000000</v>
      </c>
      <c r="AP2615" s="324">
        <v>0</v>
      </c>
      <c r="AQ2615" s="324">
        <v>0</v>
      </c>
      <c r="AR2615" s="324">
        <v>0</v>
      </c>
      <c r="AS2615" s="324">
        <v>74435571500</v>
      </c>
      <c r="AT2615" s="324">
        <v>0</v>
      </c>
      <c r="AU2615" s="324">
        <v>0</v>
      </c>
      <c r="AV2615" s="324">
        <v>0</v>
      </c>
    </row>
    <row r="2616" spans="1:48">
      <c r="A2616" s="324" t="s">
        <v>2347</v>
      </c>
      <c r="B2616" s="324">
        <v>74435572200</v>
      </c>
      <c r="C2616" s="324">
        <v>22</v>
      </c>
      <c r="D2616" s="324">
        <v>20</v>
      </c>
      <c r="E2616" s="395">
        <v>1.5768000000000001E-2</v>
      </c>
      <c r="F2616" s="324">
        <v>1.3432000000000001E-2</v>
      </c>
      <c r="G2616" s="324">
        <v>11</v>
      </c>
      <c r="H2616" s="324">
        <v>0.7</v>
      </c>
      <c r="I2616" s="324">
        <v>11</v>
      </c>
      <c r="J2616" s="326">
        <v>50</v>
      </c>
      <c r="K2616" s="326">
        <v>125</v>
      </c>
      <c r="L2616" s="326">
        <v>1</v>
      </c>
      <c r="M2616" s="324">
        <v>18.3</v>
      </c>
      <c r="N2616" s="324">
        <v>18.2</v>
      </c>
      <c r="O2616" s="324">
        <v>8.9</v>
      </c>
      <c r="P2616" s="324">
        <v>102</v>
      </c>
      <c r="Q2616" s="324" t="s">
        <v>293</v>
      </c>
      <c r="R2616" s="324">
        <v>1</v>
      </c>
      <c r="S2616" s="324">
        <v>0</v>
      </c>
      <c r="T2616" s="324">
        <v>150</v>
      </c>
      <c r="U2616" s="324">
        <v>3.1</v>
      </c>
      <c r="V2616" s="324">
        <v>0</v>
      </c>
      <c r="W2616" s="324">
        <v>1.6201453000000003E-10</v>
      </c>
      <c r="X2616" s="324">
        <v>12.033694344163658</v>
      </c>
      <c r="Y2616" s="324">
        <v>1.86</v>
      </c>
      <c r="Z2616" s="324">
        <v>3.03</v>
      </c>
      <c r="AA2616" s="324">
        <v>1.6201453000000003E-10</v>
      </c>
      <c r="AB2616" s="324">
        <v>12.033694344163658</v>
      </c>
      <c r="AC2616" s="324">
        <v>1.86</v>
      </c>
      <c r="AD2616" s="324">
        <v>3.03</v>
      </c>
      <c r="AE2616" s="324">
        <v>1.6201453000000003E-10</v>
      </c>
      <c r="AF2616" s="324">
        <v>12.033694344163658</v>
      </c>
      <c r="AG2616" s="324">
        <v>1.86</v>
      </c>
      <c r="AH2616" s="324">
        <v>3.03</v>
      </c>
      <c r="AI2616" s="324">
        <v>0</v>
      </c>
      <c r="AJ2616" s="324">
        <v>0</v>
      </c>
      <c r="AK2616" s="324">
        <v>0</v>
      </c>
      <c r="AL2616" s="324">
        <v>0</v>
      </c>
      <c r="AM2616" s="396">
        <v>0</v>
      </c>
      <c r="AN2616" s="324">
        <v>0</v>
      </c>
      <c r="AO2616" s="324">
        <v>1000000000</v>
      </c>
      <c r="AP2616" s="324">
        <v>0</v>
      </c>
      <c r="AQ2616" s="324">
        <v>0</v>
      </c>
      <c r="AR2616" s="324">
        <v>0</v>
      </c>
      <c r="AS2616" s="324">
        <v>74435572200</v>
      </c>
      <c r="AT2616" s="324">
        <v>0</v>
      </c>
      <c r="AU2616" s="324">
        <v>0</v>
      </c>
      <c r="AV2616" s="324">
        <v>0</v>
      </c>
    </row>
    <row r="2617" spans="1:48">
      <c r="A2617" s="324" t="s">
        <v>2347</v>
      </c>
      <c r="B2617" s="324">
        <v>74435573300</v>
      </c>
      <c r="C2617" s="324">
        <v>33</v>
      </c>
      <c r="D2617" s="324">
        <v>20</v>
      </c>
      <c r="E2617" s="395">
        <v>2.3436000000000002E-2</v>
      </c>
      <c r="F2617" s="324">
        <v>1.9964000000000003E-2</v>
      </c>
      <c r="G2617" s="324">
        <v>9</v>
      </c>
      <c r="H2617" s="324">
        <v>0.7</v>
      </c>
      <c r="I2617" s="324">
        <v>8.5</v>
      </c>
      <c r="J2617" s="326">
        <v>50</v>
      </c>
      <c r="K2617" s="326">
        <v>125</v>
      </c>
      <c r="L2617" s="326">
        <v>1</v>
      </c>
      <c r="M2617" s="324">
        <v>18.3</v>
      </c>
      <c r="N2617" s="324">
        <v>18.2</v>
      </c>
      <c r="O2617" s="324">
        <v>8.9</v>
      </c>
      <c r="P2617" s="324">
        <v>102</v>
      </c>
      <c r="Q2617" s="324" t="s">
        <v>293</v>
      </c>
      <c r="R2617" s="324">
        <v>1</v>
      </c>
      <c r="S2617" s="324">
        <v>0</v>
      </c>
      <c r="T2617" s="324">
        <v>150</v>
      </c>
      <c r="U2617" s="324">
        <v>3.1</v>
      </c>
      <c r="V2617" s="324">
        <v>0</v>
      </c>
      <c r="W2617" s="324">
        <v>1.6201453000000003E-10</v>
      </c>
      <c r="X2617" s="324">
        <v>14.528484635026855</v>
      </c>
      <c r="Y2617" s="324">
        <v>1.86</v>
      </c>
      <c r="Z2617" s="324">
        <v>3.03</v>
      </c>
      <c r="AA2617" s="324">
        <v>1.6201453000000003E-10</v>
      </c>
      <c r="AB2617" s="324">
        <v>14.528484635026855</v>
      </c>
      <c r="AC2617" s="324">
        <v>1.86</v>
      </c>
      <c r="AD2617" s="324">
        <v>3.03</v>
      </c>
      <c r="AE2617" s="324">
        <v>1.6201453000000003E-10</v>
      </c>
      <c r="AF2617" s="324">
        <v>14.528484635026855</v>
      </c>
      <c r="AG2617" s="324">
        <v>1.86</v>
      </c>
      <c r="AH2617" s="324">
        <v>3.03</v>
      </c>
      <c r="AI2617" s="324">
        <v>0</v>
      </c>
      <c r="AJ2617" s="324">
        <v>0</v>
      </c>
      <c r="AK2617" s="324">
        <v>0</v>
      </c>
      <c r="AL2617" s="324">
        <v>0</v>
      </c>
      <c r="AM2617" s="396">
        <v>0</v>
      </c>
      <c r="AN2617" s="324">
        <v>0</v>
      </c>
      <c r="AO2617" s="324">
        <v>1000000000</v>
      </c>
      <c r="AP2617" s="324">
        <v>0</v>
      </c>
      <c r="AQ2617" s="324">
        <v>0</v>
      </c>
      <c r="AR2617" s="324">
        <v>0</v>
      </c>
      <c r="AS2617" s="324">
        <v>74435573300</v>
      </c>
      <c r="AT2617" s="324">
        <v>0</v>
      </c>
      <c r="AU2617" s="324">
        <v>0</v>
      </c>
      <c r="AV2617" s="324">
        <v>0</v>
      </c>
    </row>
    <row r="2618" spans="1:48">
      <c r="A2618" s="324" t="s">
        <v>2347</v>
      </c>
      <c r="B2618" s="324">
        <v>74435574700</v>
      </c>
      <c r="C2618" s="324">
        <v>47</v>
      </c>
      <c r="D2618" s="324">
        <v>20</v>
      </c>
      <c r="E2618" s="395">
        <v>3.6180000000000004E-2</v>
      </c>
      <c r="F2618" s="324">
        <v>3.0820000000000004E-2</v>
      </c>
      <c r="G2618" s="324">
        <v>7</v>
      </c>
      <c r="H2618" s="324">
        <v>0.7</v>
      </c>
      <c r="I2618" s="324">
        <v>6.8</v>
      </c>
      <c r="J2618" s="326">
        <v>50</v>
      </c>
      <c r="K2618" s="326">
        <v>125</v>
      </c>
      <c r="L2618" s="326">
        <v>1</v>
      </c>
      <c r="M2618" s="324">
        <v>18.3</v>
      </c>
      <c r="N2618" s="324">
        <v>18.2</v>
      </c>
      <c r="O2618" s="324">
        <v>8.9</v>
      </c>
      <c r="P2618" s="324">
        <v>102</v>
      </c>
      <c r="Q2618" s="324" t="s">
        <v>293</v>
      </c>
      <c r="R2618" s="324">
        <v>1</v>
      </c>
      <c r="S2618" s="324">
        <v>0</v>
      </c>
      <c r="T2618" s="324">
        <v>150</v>
      </c>
      <c r="U2618" s="324">
        <v>3.1</v>
      </c>
      <c r="V2618" s="324">
        <v>0</v>
      </c>
      <c r="W2618" s="324">
        <v>1.6201453000000003E-10</v>
      </c>
      <c r="X2618" s="324">
        <v>18.852787805856394</v>
      </c>
      <c r="Y2618" s="324">
        <v>1.86</v>
      </c>
      <c r="Z2618" s="324">
        <v>3.03</v>
      </c>
      <c r="AA2618" s="324">
        <v>1.6201453000000003E-10</v>
      </c>
      <c r="AB2618" s="324">
        <v>18.852787805856394</v>
      </c>
      <c r="AC2618" s="324">
        <v>1.86</v>
      </c>
      <c r="AD2618" s="324">
        <v>3.03</v>
      </c>
      <c r="AE2618" s="324">
        <v>1.6201453000000003E-10</v>
      </c>
      <c r="AF2618" s="324">
        <v>18.852787805856394</v>
      </c>
      <c r="AG2618" s="324">
        <v>1.86</v>
      </c>
      <c r="AH2618" s="324">
        <v>3.03</v>
      </c>
      <c r="AI2618" s="324">
        <v>0</v>
      </c>
      <c r="AJ2618" s="324">
        <v>0</v>
      </c>
      <c r="AK2618" s="324">
        <v>0</v>
      </c>
      <c r="AL2618" s="324">
        <v>0</v>
      </c>
      <c r="AM2618" s="396">
        <v>0</v>
      </c>
      <c r="AN2618" s="324">
        <v>0</v>
      </c>
      <c r="AO2618" s="324">
        <v>1000000000</v>
      </c>
      <c r="AP2618" s="324">
        <v>0</v>
      </c>
      <c r="AQ2618" s="324">
        <v>0</v>
      </c>
      <c r="AR2618" s="324">
        <v>0</v>
      </c>
      <c r="AS2618" s="324">
        <v>74435574700</v>
      </c>
      <c r="AT2618" s="324">
        <v>0</v>
      </c>
      <c r="AU2618" s="324">
        <v>0</v>
      </c>
      <c r="AV2618" s="324">
        <v>0</v>
      </c>
    </row>
    <row r="2619" spans="1:48">
      <c r="A2619" s="324" t="s">
        <v>2347</v>
      </c>
      <c r="B2619" s="324">
        <v>7443340030</v>
      </c>
      <c r="C2619" s="324">
        <v>0.3</v>
      </c>
      <c r="D2619" s="324">
        <v>15</v>
      </c>
      <c r="E2619" s="395">
        <v>1.6099999999999999E-3</v>
      </c>
      <c r="F2619" s="324">
        <v>1.1899999999999999E-3</v>
      </c>
      <c r="G2619" s="324">
        <v>36</v>
      </c>
      <c r="H2619" s="324">
        <v>0.7</v>
      </c>
      <c r="I2619" s="324">
        <v>20.5</v>
      </c>
      <c r="J2619" s="326">
        <v>50</v>
      </c>
      <c r="K2619" s="326">
        <v>125</v>
      </c>
      <c r="L2619" s="326">
        <v>1</v>
      </c>
      <c r="M2619" s="324">
        <v>8.4</v>
      </c>
      <c r="N2619" s="324">
        <v>7.9</v>
      </c>
      <c r="O2619" s="324">
        <v>7.2</v>
      </c>
      <c r="P2619" s="324">
        <v>103</v>
      </c>
      <c r="Q2619" s="324" t="s">
        <v>293</v>
      </c>
      <c r="R2619" s="324">
        <v>1</v>
      </c>
      <c r="S2619" s="324">
        <v>0</v>
      </c>
      <c r="T2619" s="324">
        <v>500</v>
      </c>
      <c r="U2619" s="324">
        <v>0.72</v>
      </c>
      <c r="V2619" s="324">
        <v>0</v>
      </c>
      <c r="W2619" s="324">
        <v>4.0287600000000001E-7</v>
      </c>
      <c r="X2619" s="324">
        <v>6.0635459616783889</v>
      </c>
      <c r="Y2619" s="324">
        <v>0.72</v>
      </c>
      <c r="Z2619" s="324">
        <v>2.1</v>
      </c>
      <c r="AA2619" s="324">
        <v>4.0287600000000001E-7</v>
      </c>
      <c r="AB2619" s="324">
        <v>6.0635459616783889</v>
      </c>
      <c r="AC2619" s="324">
        <v>0.72</v>
      </c>
      <c r="AD2619" s="324">
        <v>2.1</v>
      </c>
      <c r="AE2619" s="324">
        <v>4.0287600000000001E-7</v>
      </c>
      <c r="AF2619" s="324">
        <v>6.0635459616783889</v>
      </c>
      <c r="AG2619" s="324">
        <v>0.72</v>
      </c>
      <c r="AH2619" s="324">
        <v>2.1</v>
      </c>
      <c r="AI2619" s="324">
        <v>0</v>
      </c>
      <c r="AJ2619" s="324">
        <v>0</v>
      </c>
      <c r="AK2619" s="324">
        <v>0</v>
      </c>
      <c r="AL2619" s="324">
        <v>0</v>
      </c>
      <c r="AM2619" s="396">
        <v>0</v>
      </c>
      <c r="AN2619" s="324">
        <v>0</v>
      </c>
      <c r="AO2619" s="324">
        <v>1000000000</v>
      </c>
      <c r="AP2619" s="324">
        <v>0</v>
      </c>
      <c r="AQ2619" s="324">
        <v>0</v>
      </c>
      <c r="AR2619" s="324">
        <v>0</v>
      </c>
      <c r="AS2619" s="324">
        <v>7443340030</v>
      </c>
      <c r="AT2619" s="324">
        <v>0</v>
      </c>
      <c r="AU2619" s="324">
        <v>0</v>
      </c>
      <c r="AV2619" s="324">
        <v>0</v>
      </c>
    </row>
    <row r="2620" spans="1:48">
      <c r="A2620" s="324" t="s">
        <v>2347</v>
      </c>
      <c r="B2620" s="324">
        <v>7443340047</v>
      </c>
      <c r="C2620" s="324">
        <v>0.47</v>
      </c>
      <c r="D2620" s="324">
        <v>15</v>
      </c>
      <c r="E2620" s="395">
        <v>1.9779999999999997E-3</v>
      </c>
      <c r="F2620" s="324">
        <v>1.462E-3</v>
      </c>
      <c r="G2620" s="324">
        <v>32</v>
      </c>
      <c r="H2620" s="324">
        <v>0.7</v>
      </c>
      <c r="I2620" s="324">
        <v>19</v>
      </c>
      <c r="J2620" s="326">
        <v>50</v>
      </c>
      <c r="K2620" s="326">
        <v>125</v>
      </c>
      <c r="L2620" s="326">
        <v>1</v>
      </c>
      <c r="M2620" s="324">
        <v>8.4</v>
      </c>
      <c r="N2620" s="324">
        <v>7.9</v>
      </c>
      <c r="O2620" s="324">
        <v>7.2</v>
      </c>
      <c r="P2620" s="324">
        <v>103</v>
      </c>
      <c r="Q2620" s="324" t="s">
        <v>293</v>
      </c>
      <c r="R2620" s="324">
        <v>1</v>
      </c>
      <c r="S2620" s="324">
        <v>0</v>
      </c>
      <c r="T2620" s="324">
        <v>500</v>
      </c>
      <c r="U2620" s="324">
        <v>0.72</v>
      </c>
      <c r="V2620" s="324">
        <v>0</v>
      </c>
      <c r="W2620" s="324">
        <v>4.0287600000000001E-7</v>
      </c>
      <c r="X2620" s="324">
        <v>7.3885430421932954</v>
      </c>
      <c r="Y2620" s="324">
        <v>0.72</v>
      </c>
      <c r="Z2620" s="324">
        <v>2.1</v>
      </c>
      <c r="AA2620" s="324">
        <v>4.0287600000000001E-7</v>
      </c>
      <c r="AB2620" s="324">
        <v>7.3885430421932954</v>
      </c>
      <c r="AC2620" s="324">
        <v>0.72</v>
      </c>
      <c r="AD2620" s="324">
        <v>2.1</v>
      </c>
      <c r="AE2620" s="324">
        <v>4.0287600000000001E-7</v>
      </c>
      <c r="AF2620" s="324">
        <v>7.3885430421932954</v>
      </c>
      <c r="AG2620" s="324">
        <v>0.72</v>
      </c>
      <c r="AH2620" s="324">
        <v>2.1</v>
      </c>
      <c r="AI2620" s="324">
        <v>0</v>
      </c>
      <c r="AJ2620" s="324">
        <v>0</v>
      </c>
      <c r="AK2620" s="324">
        <v>0</v>
      </c>
      <c r="AL2620" s="324">
        <v>0</v>
      </c>
      <c r="AM2620" s="396">
        <v>0</v>
      </c>
      <c r="AN2620" s="324">
        <v>0</v>
      </c>
      <c r="AO2620" s="324">
        <v>1000000000</v>
      </c>
      <c r="AP2620" s="324">
        <v>0</v>
      </c>
      <c r="AQ2620" s="324">
        <v>0</v>
      </c>
      <c r="AR2620" s="324">
        <v>0</v>
      </c>
      <c r="AS2620" s="324">
        <v>7443340047</v>
      </c>
      <c r="AT2620" s="324">
        <v>0</v>
      </c>
      <c r="AU2620" s="324">
        <v>0</v>
      </c>
      <c r="AV2620" s="324">
        <v>0</v>
      </c>
    </row>
    <row r="2621" spans="1:48">
      <c r="A2621" s="324" t="s">
        <v>2347</v>
      </c>
      <c r="B2621" s="324">
        <v>7443340068</v>
      </c>
      <c r="C2621" s="324">
        <v>0.68</v>
      </c>
      <c r="D2621" s="324">
        <v>15</v>
      </c>
      <c r="E2621" s="395">
        <v>1.892E-3</v>
      </c>
      <c r="F2621" s="324">
        <v>1.5479999999999999E-3</v>
      </c>
      <c r="G2621" s="324">
        <v>23.5</v>
      </c>
      <c r="H2621" s="324">
        <v>0.7</v>
      </c>
      <c r="I2621" s="324">
        <v>19</v>
      </c>
      <c r="J2621" s="326">
        <v>50</v>
      </c>
      <c r="K2621" s="326">
        <v>125</v>
      </c>
      <c r="L2621" s="326">
        <v>1</v>
      </c>
      <c r="M2621" s="324">
        <v>8.4</v>
      </c>
      <c r="N2621" s="324">
        <v>7.9</v>
      </c>
      <c r="O2621" s="324">
        <v>7.2</v>
      </c>
      <c r="P2621" s="324">
        <v>103</v>
      </c>
      <c r="Q2621" s="324" t="s">
        <v>293</v>
      </c>
      <c r="R2621" s="324">
        <v>1</v>
      </c>
      <c r="S2621" s="324">
        <v>0</v>
      </c>
      <c r="T2621" s="324">
        <v>500</v>
      </c>
      <c r="U2621" s="324">
        <v>0.72</v>
      </c>
      <c r="V2621" s="324">
        <v>0</v>
      </c>
      <c r="W2621" s="324">
        <v>4.0287600000000001E-7</v>
      </c>
      <c r="X2621" s="324">
        <v>10.689806954662643</v>
      </c>
      <c r="Y2621" s="324">
        <v>0.72</v>
      </c>
      <c r="Z2621" s="324">
        <v>2.1</v>
      </c>
      <c r="AA2621" s="324">
        <v>4.0287600000000001E-7</v>
      </c>
      <c r="AB2621" s="324">
        <v>10.689806954662643</v>
      </c>
      <c r="AC2621" s="324">
        <v>0.72</v>
      </c>
      <c r="AD2621" s="324">
        <v>2.1</v>
      </c>
      <c r="AE2621" s="324">
        <v>4.0287600000000001E-7</v>
      </c>
      <c r="AF2621" s="324">
        <v>10.689806954662643</v>
      </c>
      <c r="AG2621" s="324">
        <v>0.72</v>
      </c>
      <c r="AH2621" s="324">
        <v>2.1</v>
      </c>
      <c r="AI2621" s="324">
        <v>0</v>
      </c>
      <c r="AJ2621" s="324">
        <v>0</v>
      </c>
      <c r="AK2621" s="324">
        <v>0</v>
      </c>
      <c r="AL2621" s="324">
        <v>0</v>
      </c>
      <c r="AM2621" s="396">
        <v>0</v>
      </c>
      <c r="AN2621" s="324">
        <v>0</v>
      </c>
      <c r="AO2621" s="324">
        <v>1000000000</v>
      </c>
      <c r="AP2621" s="324">
        <v>0</v>
      </c>
      <c r="AQ2621" s="324">
        <v>0</v>
      </c>
      <c r="AR2621" s="324">
        <v>0</v>
      </c>
      <c r="AS2621" s="324">
        <v>7443340068</v>
      </c>
      <c r="AT2621" s="324">
        <v>0</v>
      </c>
      <c r="AU2621" s="324">
        <v>0</v>
      </c>
      <c r="AV2621" s="324">
        <v>0</v>
      </c>
    </row>
    <row r="2622" spans="1:48">
      <c r="A2622" s="324" t="s">
        <v>2347</v>
      </c>
      <c r="B2622" s="324">
        <v>7443340100</v>
      </c>
      <c r="C2622" s="324">
        <v>1</v>
      </c>
      <c r="D2622" s="324">
        <v>15</v>
      </c>
      <c r="E2622" s="395">
        <v>3.3924999999999997E-3</v>
      </c>
      <c r="F2622" s="324">
        <v>2.5074999999999997E-3</v>
      </c>
      <c r="G2622" s="324">
        <v>24</v>
      </c>
      <c r="H2622" s="324">
        <v>0.7</v>
      </c>
      <c r="I2622" s="324">
        <v>17</v>
      </c>
      <c r="J2622" s="326">
        <v>50</v>
      </c>
      <c r="K2622" s="326">
        <v>125</v>
      </c>
      <c r="L2622" s="326">
        <v>1</v>
      </c>
      <c r="M2622" s="324">
        <v>8.4</v>
      </c>
      <c r="N2622" s="324">
        <v>7.9</v>
      </c>
      <c r="O2622" s="324">
        <v>7.2</v>
      </c>
      <c r="P2622" s="324">
        <v>103</v>
      </c>
      <c r="Q2622" s="324" t="s">
        <v>293</v>
      </c>
      <c r="R2622" s="324">
        <v>1</v>
      </c>
      <c r="S2622" s="324">
        <v>0</v>
      </c>
      <c r="T2622" s="324">
        <v>500</v>
      </c>
      <c r="U2622" s="324">
        <v>0.72</v>
      </c>
      <c r="V2622" s="324">
        <v>0</v>
      </c>
      <c r="W2622" s="324">
        <v>5.4833999999999995E-7</v>
      </c>
      <c r="X2622" s="324">
        <v>9.4500094500094498</v>
      </c>
      <c r="Y2622" s="324">
        <v>0.72</v>
      </c>
      <c r="Z2622" s="324">
        <v>2.1</v>
      </c>
      <c r="AA2622" s="324">
        <v>5.4833999999999995E-7</v>
      </c>
      <c r="AB2622" s="324">
        <v>9.4500094500094498</v>
      </c>
      <c r="AC2622" s="324">
        <v>0.72</v>
      </c>
      <c r="AD2622" s="324">
        <v>2.1</v>
      </c>
      <c r="AE2622" s="324">
        <v>5.4833999999999995E-7</v>
      </c>
      <c r="AF2622" s="324">
        <v>9.4500094500094498</v>
      </c>
      <c r="AG2622" s="324">
        <v>0.72</v>
      </c>
      <c r="AH2622" s="324">
        <v>2.1</v>
      </c>
      <c r="AI2622" s="324">
        <v>0</v>
      </c>
      <c r="AJ2622" s="324">
        <v>0</v>
      </c>
      <c r="AK2622" s="324">
        <v>0</v>
      </c>
      <c r="AL2622" s="324">
        <v>0</v>
      </c>
      <c r="AM2622" s="396">
        <v>0</v>
      </c>
      <c r="AN2622" s="324">
        <v>0</v>
      </c>
      <c r="AO2622" s="324">
        <v>1000000000</v>
      </c>
      <c r="AP2622" s="324">
        <v>0</v>
      </c>
      <c r="AQ2622" s="324">
        <v>0</v>
      </c>
      <c r="AR2622" s="324">
        <v>0</v>
      </c>
      <c r="AS2622" s="324">
        <v>7443340100</v>
      </c>
      <c r="AT2622" s="324">
        <v>0</v>
      </c>
      <c r="AU2622" s="324">
        <v>0</v>
      </c>
      <c r="AV2622" s="324">
        <v>0</v>
      </c>
    </row>
    <row r="2623" spans="1:48">
      <c r="A2623" s="324" t="s">
        <v>2347</v>
      </c>
      <c r="B2623" s="324">
        <v>7443340150</v>
      </c>
      <c r="C2623" s="324">
        <v>1.5</v>
      </c>
      <c r="D2623" s="324">
        <v>15</v>
      </c>
      <c r="E2623" s="395">
        <v>5.0600000000000003E-3</v>
      </c>
      <c r="F2623" s="324">
        <v>3.7400000000000003E-3</v>
      </c>
      <c r="G2623" s="324">
        <v>18.5</v>
      </c>
      <c r="H2623" s="324">
        <v>0.7</v>
      </c>
      <c r="I2623" s="324">
        <v>16.5</v>
      </c>
      <c r="J2623" s="326">
        <v>50</v>
      </c>
      <c r="K2623" s="326">
        <v>125</v>
      </c>
      <c r="L2623" s="326">
        <v>1</v>
      </c>
      <c r="M2623" s="324">
        <v>8.4</v>
      </c>
      <c r="N2623" s="324">
        <v>7.9</v>
      </c>
      <c r="O2623" s="324">
        <v>7.2</v>
      </c>
      <c r="P2623" s="324">
        <v>103</v>
      </c>
      <c r="Q2623" s="324" t="s">
        <v>293</v>
      </c>
      <c r="R2623" s="324">
        <v>1</v>
      </c>
      <c r="S2623" s="324">
        <v>0</v>
      </c>
      <c r="T2623" s="324">
        <v>500</v>
      </c>
      <c r="U2623" s="324">
        <v>0.72</v>
      </c>
      <c r="V2623" s="324">
        <v>0</v>
      </c>
      <c r="W2623" s="324">
        <v>5.4833999999999995E-7</v>
      </c>
      <c r="X2623" s="324">
        <v>11.994242763473533</v>
      </c>
      <c r="Y2623" s="324">
        <v>0.72</v>
      </c>
      <c r="Z2623" s="324">
        <v>2.1</v>
      </c>
      <c r="AA2623" s="324">
        <v>5.4833999999999995E-7</v>
      </c>
      <c r="AB2623" s="324">
        <v>11.994242763473533</v>
      </c>
      <c r="AC2623" s="324">
        <v>0.72</v>
      </c>
      <c r="AD2623" s="324">
        <v>2.1</v>
      </c>
      <c r="AE2623" s="324">
        <v>5.4833999999999995E-7</v>
      </c>
      <c r="AF2623" s="324">
        <v>11.994242763473533</v>
      </c>
      <c r="AG2623" s="324">
        <v>0.72</v>
      </c>
      <c r="AH2623" s="324">
        <v>2.1</v>
      </c>
      <c r="AI2623" s="324">
        <v>0</v>
      </c>
      <c r="AJ2623" s="324">
        <v>0</v>
      </c>
      <c r="AK2623" s="324">
        <v>0</v>
      </c>
      <c r="AL2623" s="324">
        <v>0</v>
      </c>
      <c r="AM2623" s="396">
        <v>0</v>
      </c>
      <c r="AN2623" s="324">
        <v>0</v>
      </c>
      <c r="AO2623" s="324">
        <v>1000000000</v>
      </c>
      <c r="AP2623" s="324">
        <v>0</v>
      </c>
      <c r="AQ2623" s="324">
        <v>0</v>
      </c>
      <c r="AR2623" s="324">
        <v>0</v>
      </c>
      <c r="AS2623" s="324">
        <v>7443340150</v>
      </c>
      <c r="AT2623" s="324">
        <v>0</v>
      </c>
      <c r="AU2623" s="324">
        <v>0</v>
      </c>
      <c r="AV2623" s="324">
        <v>0</v>
      </c>
    </row>
    <row r="2624" spans="1:48">
      <c r="A2624" s="324" t="s">
        <v>2347</v>
      </c>
      <c r="B2624" s="324">
        <v>7443340220</v>
      </c>
      <c r="C2624" s="324">
        <v>2.2000000000000002</v>
      </c>
      <c r="D2624" s="324">
        <v>15</v>
      </c>
      <c r="E2624" s="395">
        <v>5.0600000000000003E-3</v>
      </c>
      <c r="F2624" s="324">
        <v>3.7400000000000003E-3</v>
      </c>
      <c r="G2624" s="324">
        <v>12.5</v>
      </c>
      <c r="H2624" s="324">
        <v>0.7</v>
      </c>
      <c r="I2624" s="324">
        <v>16.5</v>
      </c>
      <c r="J2624" s="326">
        <v>50</v>
      </c>
      <c r="K2624" s="326">
        <v>125</v>
      </c>
      <c r="L2624" s="326">
        <v>1</v>
      </c>
      <c r="M2624" s="324">
        <v>8.4</v>
      </c>
      <c r="N2624" s="324">
        <v>7.9</v>
      </c>
      <c r="O2624" s="324">
        <v>7.2</v>
      </c>
      <c r="P2624" s="324">
        <v>103</v>
      </c>
      <c r="Q2624" s="324" t="s">
        <v>293</v>
      </c>
      <c r="R2624" s="324">
        <v>1</v>
      </c>
      <c r="S2624" s="324">
        <v>0</v>
      </c>
      <c r="T2624" s="324">
        <v>500</v>
      </c>
      <c r="U2624" s="324">
        <v>0.72</v>
      </c>
      <c r="V2624" s="324">
        <v>0</v>
      </c>
      <c r="W2624" s="324">
        <v>5.4833999999999995E-7</v>
      </c>
      <c r="X2624" s="324">
        <v>17.591556053094514</v>
      </c>
      <c r="Y2624" s="324">
        <v>0.72</v>
      </c>
      <c r="Z2624" s="324">
        <v>2.1</v>
      </c>
      <c r="AA2624" s="324">
        <v>5.4833999999999995E-7</v>
      </c>
      <c r="AB2624" s="324">
        <v>17.591556053094514</v>
      </c>
      <c r="AC2624" s="324">
        <v>0.72</v>
      </c>
      <c r="AD2624" s="324">
        <v>2.1</v>
      </c>
      <c r="AE2624" s="324">
        <v>5.4833999999999995E-7</v>
      </c>
      <c r="AF2624" s="324">
        <v>17.591556053094514</v>
      </c>
      <c r="AG2624" s="324">
        <v>0.72</v>
      </c>
      <c r="AH2624" s="324">
        <v>2.1</v>
      </c>
      <c r="AI2624" s="324">
        <v>0</v>
      </c>
      <c r="AJ2624" s="324">
        <v>0</v>
      </c>
      <c r="AK2624" s="324">
        <v>0</v>
      </c>
      <c r="AL2624" s="324">
        <v>0</v>
      </c>
      <c r="AM2624" s="396">
        <v>0</v>
      </c>
      <c r="AN2624" s="324">
        <v>0</v>
      </c>
      <c r="AO2624" s="324">
        <v>1000000000</v>
      </c>
      <c r="AP2624" s="324">
        <v>0</v>
      </c>
      <c r="AQ2624" s="324">
        <v>0</v>
      </c>
      <c r="AR2624" s="324">
        <v>0</v>
      </c>
      <c r="AS2624" s="324">
        <v>7443340220</v>
      </c>
      <c r="AT2624" s="324">
        <v>0</v>
      </c>
      <c r="AU2624" s="324">
        <v>0</v>
      </c>
      <c r="AV2624" s="324">
        <v>0</v>
      </c>
    </row>
    <row r="2625" spans="1:48">
      <c r="A2625" s="324" t="s">
        <v>2347</v>
      </c>
      <c r="B2625" s="324">
        <v>7443340330</v>
      </c>
      <c r="C2625" s="324">
        <v>3.3</v>
      </c>
      <c r="D2625" s="324">
        <v>15</v>
      </c>
      <c r="E2625" s="395">
        <v>7.474999999999999E-3</v>
      </c>
      <c r="F2625" s="324">
        <v>5.5249999999999995E-3</v>
      </c>
      <c r="G2625" s="324">
        <v>8.5</v>
      </c>
      <c r="H2625" s="324">
        <v>0.7</v>
      </c>
      <c r="I2625" s="324">
        <v>14</v>
      </c>
      <c r="J2625" s="326">
        <v>50</v>
      </c>
      <c r="K2625" s="326">
        <v>125</v>
      </c>
      <c r="L2625" s="326">
        <v>1</v>
      </c>
      <c r="M2625" s="324">
        <v>8.4</v>
      </c>
      <c r="N2625" s="324">
        <v>7.9</v>
      </c>
      <c r="O2625" s="324">
        <v>7.2</v>
      </c>
      <c r="P2625" s="324">
        <v>103</v>
      </c>
      <c r="Q2625" s="324" t="s">
        <v>293</v>
      </c>
      <c r="R2625" s="324">
        <v>1</v>
      </c>
      <c r="S2625" s="324">
        <v>0</v>
      </c>
      <c r="T2625" s="324">
        <v>500</v>
      </c>
      <c r="U2625" s="324">
        <v>0.72</v>
      </c>
      <c r="V2625" s="324">
        <v>0</v>
      </c>
      <c r="W2625" s="324">
        <v>5.4833999999999995E-7</v>
      </c>
      <c r="X2625" s="324">
        <v>22.869022869022871</v>
      </c>
      <c r="Y2625" s="324">
        <v>0.72</v>
      </c>
      <c r="Z2625" s="324">
        <v>2.1</v>
      </c>
      <c r="AA2625" s="324">
        <v>5.4833999999999995E-7</v>
      </c>
      <c r="AB2625" s="324">
        <v>22.869022869022871</v>
      </c>
      <c r="AC2625" s="324">
        <v>0.72</v>
      </c>
      <c r="AD2625" s="324">
        <v>2.1</v>
      </c>
      <c r="AE2625" s="324">
        <v>5.4833999999999995E-7</v>
      </c>
      <c r="AF2625" s="324">
        <v>22.869022869022871</v>
      </c>
      <c r="AG2625" s="324">
        <v>0.72</v>
      </c>
      <c r="AH2625" s="324">
        <v>2.1</v>
      </c>
      <c r="AI2625" s="324">
        <v>0</v>
      </c>
      <c r="AJ2625" s="324">
        <v>0</v>
      </c>
      <c r="AK2625" s="324">
        <v>0</v>
      </c>
      <c r="AL2625" s="324">
        <v>0</v>
      </c>
      <c r="AM2625" s="396">
        <v>0</v>
      </c>
      <c r="AN2625" s="324">
        <v>0</v>
      </c>
      <c r="AO2625" s="324">
        <v>1000000000</v>
      </c>
      <c r="AP2625" s="324">
        <v>0</v>
      </c>
      <c r="AQ2625" s="324">
        <v>0</v>
      </c>
      <c r="AR2625" s="324">
        <v>0</v>
      </c>
      <c r="AS2625" s="324">
        <v>7443340330</v>
      </c>
      <c r="AT2625" s="324">
        <v>0</v>
      </c>
      <c r="AU2625" s="324">
        <v>0</v>
      </c>
      <c r="AV2625" s="324">
        <v>0</v>
      </c>
    </row>
    <row r="2626" spans="1:48">
      <c r="A2626" s="324" t="s">
        <v>2347</v>
      </c>
      <c r="B2626" s="324">
        <v>7443330022</v>
      </c>
      <c r="C2626" s="324">
        <v>0.22</v>
      </c>
      <c r="D2626" s="324">
        <v>15</v>
      </c>
      <c r="E2626" s="395">
        <v>6.8999999999999986E-4</v>
      </c>
      <c r="F2626" s="324">
        <v>5.0999999999999993E-4</v>
      </c>
      <c r="G2626" s="324">
        <v>60</v>
      </c>
      <c r="H2626" s="324">
        <v>0.7</v>
      </c>
      <c r="I2626" s="324">
        <v>21.5</v>
      </c>
      <c r="J2626" s="326">
        <v>50</v>
      </c>
      <c r="K2626" s="326">
        <v>125</v>
      </c>
      <c r="L2626" s="326">
        <v>1</v>
      </c>
      <c r="M2626" s="324">
        <v>10.9</v>
      </c>
      <c r="N2626" s="324">
        <v>10</v>
      </c>
      <c r="O2626" s="324">
        <v>9.3000000000000007</v>
      </c>
      <c r="P2626" s="324">
        <v>103</v>
      </c>
      <c r="Q2626" s="324" t="s">
        <v>293</v>
      </c>
      <c r="R2626" s="324">
        <v>1</v>
      </c>
      <c r="S2626" s="324">
        <v>0</v>
      </c>
      <c r="T2626" s="324">
        <v>400</v>
      </c>
      <c r="U2626" s="324">
        <v>0.88</v>
      </c>
      <c r="V2626" s="324">
        <v>0</v>
      </c>
      <c r="W2626" s="324">
        <v>1.2974400000000001E-6</v>
      </c>
      <c r="X2626" s="324">
        <v>2.767295597484277</v>
      </c>
      <c r="Y2626" s="324">
        <v>0.72</v>
      </c>
      <c r="Z2626" s="324">
        <v>2.1</v>
      </c>
      <c r="AA2626" s="324">
        <v>1.2974400000000001E-6</v>
      </c>
      <c r="AB2626" s="324">
        <v>2.767295597484277</v>
      </c>
      <c r="AC2626" s="324">
        <v>0.72</v>
      </c>
      <c r="AD2626" s="324">
        <v>2.1</v>
      </c>
      <c r="AE2626" s="324">
        <v>1.2974400000000001E-6</v>
      </c>
      <c r="AF2626" s="324">
        <v>2.767295597484277</v>
      </c>
      <c r="AG2626" s="324">
        <v>0.72</v>
      </c>
      <c r="AH2626" s="324">
        <v>2.1</v>
      </c>
      <c r="AI2626" s="324">
        <v>0</v>
      </c>
      <c r="AJ2626" s="324">
        <v>0</v>
      </c>
      <c r="AK2626" s="324">
        <v>0</v>
      </c>
      <c r="AL2626" s="324">
        <v>0</v>
      </c>
      <c r="AM2626" s="396">
        <v>0</v>
      </c>
      <c r="AN2626" s="324">
        <v>0</v>
      </c>
      <c r="AO2626" s="324">
        <v>1000000000</v>
      </c>
      <c r="AP2626" s="324">
        <v>0</v>
      </c>
      <c r="AQ2626" s="324">
        <v>0</v>
      </c>
      <c r="AR2626" s="324">
        <v>0</v>
      </c>
      <c r="AS2626" s="324">
        <v>7443330022</v>
      </c>
      <c r="AT2626" s="324">
        <v>0</v>
      </c>
      <c r="AU2626" s="324">
        <v>0</v>
      </c>
      <c r="AV2626" s="324">
        <v>0</v>
      </c>
    </row>
    <row r="2627" spans="1:48">
      <c r="A2627" s="324" t="s">
        <v>2347</v>
      </c>
      <c r="B2627" s="324">
        <v>7443330033</v>
      </c>
      <c r="C2627" s="324">
        <v>0.33</v>
      </c>
      <c r="D2627" s="324">
        <v>15</v>
      </c>
      <c r="E2627" s="395">
        <v>6.8999999999999986E-4</v>
      </c>
      <c r="F2627" s="324">
        <v>5.0999999999999993E-4</v>
      </c>
      <c r="G2627" s="324">
        <v>55</v>
      </c>
      <c r="H2627" s="324">
        <v>0.7</v>
      </c>
      <c r="I2627" s="324">
        <v>21.5</v>
      </c>
      <c r="J2627" s="326">
        <v>50</v>
      </c>
      <c r="K2627" s="326">
        <v>125</v>
      </c>
      <c r="L2627" s="326">
        <v>1</v>
      </c>
      <c r="M2627" s="324">
        <v>10.9</v>
      </c>
      <c r="N2627" s="324">
        <v>10</v>
      </c>
      <c r="O2627" s="324">
        <v>9.3000000000000007</v>
      </c>
      <c r="P2627" s="324">
        <v>103</v>
      </c>
      <c r="Q2627" s="324" t="s">
        <v>293</v>
      </c>
      <c r="R2627" s="324">
        <v>1</v>
      </c>
      <c r="S2627" s="324">
        <v>0</v>
      </c>
      <c r="T2627" s="324">
        <v>400</v>
      </c>
      <c r="U2627" s="324">
        <v>0.88</v>
      </c>
      <c r="V2627" s="324">
        <v>0</v>
      </c>
      <c r="W2627" s="324">
        <v>1.2974400000000001E-6</v>
      </c>
      <c r="X2627" s="324">
        <v>4.1509433962264151</v>
      </c>
      <c r="Y2627" s="324">
        <v>0.72</v>
      </c>
      <c r="Z2627" s="324">
        <v>2.1</v>
      </c>
      <c r="AA2627" s="324">
        <v>1.2974400000000001E-6</v>
      </c>
      <c r="AB2627" s="324">
        <v>4.1509433962264151</v>
      </c>
      <c r="AC2627" s="324">
        <v>0.72</v>
      </c>
      <c r="AD2627" s="324">
        <v>2.1</v>
      </c>
      <c r="AE2627" s="324">
        <v>1.2974400000000001E-6</v>
      </c>
      <c r="AF2627" s="324">
        <v>4.1509433962264151</v>
      </c>
      <c r="AG2627" s="324">
        <v>0.72</v>
      </c>
      <c r="AH2627" s="324">
        <v>2.1</v>
      </c>
      <c r="AI2627" s="324">
        <v>0</v>
      </c>
      <c r="AJ2627" s="324">
        <v>0</v>
      </c>
      <c r="AK2627" s="324">
        <v>0</v>
      </c>
      <c r="AL2627" s="324">
        <v>0</v>
      </c>
      <c r="AM2627" s="396">
        <v>0</v>
      </c>
      <c r="AN2627" s="324">
        <v>0</v>
      </c>
      <c r="AO2627" s="324">
        <v>1000000000</v>
      </c>
      <c r="AP2627" s="324">
        <v>0</v>
      </c>
      <c r="AQ2627" s="324">
        <v>0</v>
      </c>
      <c r="AR2627" s="324">
        <v>0</v>
      </c>
      <c r="AS2627" s="324">
        <v>7443330033</v>
      </c>
      <c r="AT2627" s="324">
        <v>0</v>
      </c>
      <c r="AU2627" s="324">
        <v>0</v>
      </c>
      <c r="AV2627" s="324">
        <v>0</v>
      </c>
    </row>
    <row r="2628" spans="1:48">
      <c r="A2628" s="324" t="s">
        <v>2347</v>
      </c>
      <c r="B2628" s="324">
        <v>7443330047</v>
      </c>
      <c r="C2628" s="324">
        <v>0.47</v>
      </c>
      <c r="D2628" s="324">
        <v>15</v>
      </c>
      <c r="E2628" s="395">
        <v>9.1999999999999992E-4</v>
      </c>
      <c r="F2628" s="324">
        <v>6.8000000000000005E-4</v>
      </c>
      <c r="G2628" s="324">
        <v>47</v>
      </c>
      <c r="H2628" s="324">
        <v>0.7</v>
      </c>
      <c r="I2628" s="324">
        <v>20.5</v>
      </c>
      <c r="J2628" s="326">
        <v>50</v>
      </c>
      <c r="K2628" s="326">
        <v>125</v>
      </c>
      <c r="L2628" s="326">
        <v>1</v>
      </c>
      <c r="M2628" s="324">
        <v>10.9</v>
      </c>
      <c r="N2628" s="324">
        <v>10</v>
      </c>
      <c r="O2628" s="324">
        <v>9.3000000000000007</v>
      </c>
      <c r="P2628" s="324">
        <v>103</v>
      </c>
      <c r="Q2628" s="324" t="s">
        <v>293</v>
      </c>
      <c r="R2628" s="324">
        <v>1</v>
      </c>
      <c r="S2628" s="324">
        <v>0</v>
      </c>
      <c r="T2628" s="324">
        <v>400</v>
      </c>
      <c r="U2628" s="324">
        <v>0.88</v>
      </c>
      <c r="V2628" s="324">
        <v>0</v>
      </c>
      <c r="W2628" s="324">
        <v>1.2974400000000001E-6</v>
      </c>
      <c r="X2628" s="324">
        <v>4.2228212039532789</v>
      </c>
      <c r="Y2628" s="324">
        <v>0.72</v>
      </c>
      <c r="Z2628" s="324">
        <v>2.1</v>
      </c>
      <c r="AA2628" s="324">
        <v>1.2974400000000001E-6</v>
      </c>
      <c r="AB2628" s="324">
        <v>4.2228212039532789</v>
      </c>
      <c r="AC2628" s="324">
        <v>0.72</v>
      </c>
      <c r="AD2628" s="324">
        <v>2.1</v>
      </c>
      <c r="AE2628" s="324">
        <v>1.2974400000000001E-6</v>
      </c>
      <c r="AF2628" s="324">
        <v>4.2228212039532789</v>
      </c>
      <c r="AG2628" s="324">
        <v>0.72</v>
      </c>
      <c r="AH2628" s="324">
        <v>2.1</v>
      </c>
      <c r="AI2628" s="324">
        <v>0</v>
      </c>
      <c r="AJ2628" s="324">
        <v>0</v>
      </c>
      <c r="AK2628" s="324">
        <v>0</v>
      </c>
      <c r="AL2628" s="324">
        <v>0</v>
      </c>
      <c r="AM2628" s="396">
        <v>0</v>
      </c>
      <c r="AN2628" s="324">
        <v>0</v>
      </c>
      <c r="AO2628" s="324">
        <v>1000000000</v>
      </c>
      <c r="AP2628" s="324">
        <v>0</v>
      </c>
      <c r="AQ2628" s="324">
        <v>0</v>
      </c>
      <c r="AR2628" s="324">
        <v>0</v>
      </c>
      <c r="AS2628" s="324">
        <v>7443330047</v>
      </c>
      <c r="AT2628" s="324">
        <v>0</v>
      </c>
      <c r="AU2628" s="324">
        <v>0</v>
      </c>
      <c r="AV2628" s="324">
        <v>0</v>
      </c>
    </row>
    <row r="2629" spans="1:48">
      <c r="A2629" s="324" t="s">
        <v>2347</v>
      </c>
      <c r="B2629" s="324">
        <v>7443330068</v>
      </c>
      <c r="C2629" s="324">
        <v>0.68</v>
      </c>
      <c r="D2629" s="324">
        <v>15</v>
      </c>
      <c r="E2629" s="395">
        <v>1.5525000000000001E-3</v>
      </c>
      <c r="F2629" s="324">
        <v>1.1475000000000001E-3</v>
      </c>
      <c r="G2629" s="324">
        <v>38</v>
      </c>
      <c r="H2629" s="324">
        <v>0.7</v>
      </c>
      <c r="I2629" s="324">
        <v>20</v>
      </c>
      <c r="J2629" s="326">
        <v>50</v>
      </c>
      <c r="K2629" s="326">
        <v>125</v>
      </c>
      <c r="L2629" s="326">
        <v>1</v>
      </c>
      <c r="M2629" s="324">
        <v>10.9</v>
      </c>
      <c r="N2629" s="324">
        <v>10</v>
      </c>
      <c r="O2629" s="324">
        <v>9.3000000000000007</v>
      </c>
      <c r="P2629" s="324">
        <v>103</v>
      </c>
      <c r="Q2629" s="324" t="s">
        <v>293</v>
      </c>
      <c r="R2629" s="324">
        <v>1</v>
      </c>
      <c r="S2629" s="324">
        <v>0</v>
      </c>
      <c r="T2629" s="324">
        <v>400</v>
      </c>
      <c r="U2629" s="324">
        <v>0.88</v>
      </c>
      <c r="V2629" s="324">
        <v>0</v>
      </c>
      <c r="W2629" s="324">
        <v>1.2974400000000001E-6</v>
      </c>
      <c r="X2629" s="324">
        <v>4.751921733053809</v>
      </c>
      <c r="Y2629" s="324">
        <v>0.72</v>
      </c>
      <c r="Z2629" s="324">
        <v>2.1</v>
      </c>
      <c r="AA2629" s="324">
        <v>1.2974400000000001E-6</v>
      </c>
      <c r="AB2629" s="324">
        <v>4.751921733053809</v>
      </c>
      <c r="AC2629" s="324">
        <v>0.72</v>
      </c>
      <c r="AD2629" s="324">
        <v>2.1</v>
      </c>
      <c r="AE2629" s="324">
        <v>1.2974400000000001E-6</v>
      </c>
      <c r="AF2629" s="324">
        <v>4.751921733053809</v>
      </c>
      <c r="AG2629" s="324">
        <v>0.72</v>
      </c>
      <c r="AH2629" s="324">
        <v>2.1</v>
      </c>
      <c r="AI2629" s="324">
        <v>0</v>
      </c>
      <c r="AJ2629" s="324">
        <v>0</v>
      </c>
      <c r="AK2629" s="324">
        <v>0</v>
      </c>
      <c r="AL2629" s="324">
        <v>0</v>
      </c>
      <c r="AM2629" s="396">
        <v>0</v>
      </c>
      <c r="AN2629" s="324">
        <v>0</v>
      </c>
      <c r="AO2629" s="324">
        <v>1000000000</v>
      </c>
      <c r="AP2629" s="324">
        <v>0</v>
      </c>
      <c r="AQ2629" s="324">
        <v>0</v>
      </c>
      <c r="AR2629" s="324">
        <v>0</v>
      </c>
      <c r="AS2629" s="324">
        <v>7443330068</v>
      </c>
      <c r="AT2629" s="324">
        <v>0</v>
      </c>
      <c r="AU2629" s="324">
        <v>0</v>
      </c>
      <c r="AV2629" s="324">
        <v>0</v>
      </c>
    </row>
    <row r="2630" spans="1:48">
      <c r="A2630" s="324" t="s">
        <v>2347</v>
      </c>
      <c r="B2630" s="324">
        <v>7443330082</v>
      </c>
      <c r="C2630" s="324">
        <v>0.82</v>
      </c>
      <c r="D2630" s="324">
        <v>15</v>
      </c>
      <c r="E2630" s="395">
        <v>1.5525000000000001E-3</v>
      </c>
      <c r="F2630" s="324">
        <v>1.1475000000000001E-3</v>
      </c>
      <c r="G2630" s="324">
        <v>36</v>
      </c>
      <c r="H2630" s="324">
        <v>0.7</v>
      </c>
      <c r="I2630" s="324">
        <v>20</v>
      </c>
      <c r="J2630" s="326">
        <v>50</v>
      </c>
      <c r="K2630" s="326">
        <v>125</v>
      </c>
      <c r="L2630" s="326">
        <v>1</v>
      </c>
      <c r="M2630" s="324">
        <v>10.9</v>
      </c>
      <c r="N2630" s="324">
        <v>10</v>
      </c>
      <c r="O2630" s="324">
        <v>9.3000000000000007</v>
      </c>
      <c r="P2630" s="324">
        <v>103</v>
      </c>
      <c r="Q2630" s="324" t="s">
        <v>293</v>
      </c>
      <c r="R2630" s="324">
        <v>1</v>
      </c>
      <c r="S2630" s="324">
        <v>0</v>
      </c>
      <c r="T2630" s="324">
        <v>400</v>
      </c>
      <c r="U2630" s="324">
        <v>0.88</v>
      </c>
      <c r="V2630" s="324">
        <v>0</v>
      </c>
      <c r="W2630" s="324">
        <v>1.2974400000000001E-6</v>
      </c>
      <c r="X2630" s="324">
        <v>5.7302585604472389</v>
      </c>
      <c r="Y2630" s="324">
        <v>0.72</v>
      </c>
      <c r="Z2630" s="324">
        <v>2.1</v>
      </c>
      <c r="AA2630" s="324">
        <v>1.2974400000000001E-6</v>
      </c>
      <c r="AB2630" s="324">
        <v>5.7302585604472389</v>
      </c>
      <c r="AC2630" s="324">
        <v>0.72</v>
      </c>
      <c r="AD2630" s="324">
        <v>2.1</v>
      </c>
      <c r="AE2630" s="324">
        <v>1.2974400000000001E-6</v>
      </c>
      <c r="AF2630" s="324">
        <v>5.7302585604472389</v>
      </c>
      <c r="AG2630" s="324">
        <v>0.72</v>
      </c>
      <c r="AH2630" s="324">
        <v>2.1</v>
      </c>
      <c r="AI2630" s="324">
        <v>0</v>
      </c>
      <c r="AJ2630" s="324">
        <v>0</v>
      </c>
      <c r="AK2630" s="324">
        <v>0</v>
      </c>
      <c r="AL2630" s="324">
        <v>0</v>
      </c>
      <c r="AM2630" s="396">
        <v>0</v>
      </c>
      <c r="AN2630" s="324">
        <v>0</v>
      </c>
      <c r="AO2630" s="324">
        <v>1000000000</v>
      </c>
      <c r="AP2630" s="324">
        <v>0</v>
      </c>
      <c r="AQ2630" s="324">
        <v>0</v>
      </c>
      <c r="AR2630" s="324">
        <v>0</v>
      </c>
      <c r="AS2630" s="324">
        <v>7443330082</v>
      </c>
      <c r="AT2630" s="324">
        <v>0</v>
      </c>
      <c r="AU2630" s="324">
        <v>0</v>
      </c>
      <c r="AV2630" s="324">
        <v>0</v>
      </c>
    </row>
    <row r="2631" spans="1:48">
      <c r="A2631" s="324" t="s">
        <v>2347</v>
      </c>
      <c r="B2631" s="324">
        <v>7443330100</v>
      </c>
      <c r="C2631" s="324">
        <v>1</v>
      </c>
      <c r="D2631" s="324">
        <v>15</v>
      </c>
      <c r="E2631" s="395">
        <v>1.5525000000000001E-3</v>
      </c>
      <c r="F2631" s="324">
        <v>1.1475000000000001E-3</v>
      </c>
      <c r="G2631" s="324">
        <v>27.5</v>
      </c>
      <c r="H2631" s="324">
        <v>0.7</v>
      </c>
      <c r="I2631" s="324">
        <v>20</v>
      </c>
      <c r="J2631" s="326">
        <v>50</v>
      </c>
      <c r="K2631" s="326">
        <v>125</v>
      </c>
      <c r="L2631" s="326">
        <v>1</v>
      </c>
      <c r="M2631" s="324">
        <v>10.9</v>
      </c>
      <c r="N2631" s="324">
        <v>10</v>
      </c>
      <c r="O2631" s="324">
        <v>9.3000000000000007</v>
      </c>
      <c r="P2631" s="324">
        <v>103</v>
      </c>
      <c r="Q2631" s="324" t="s">
        <v>293</v>
      </c>
      <c r="R2631" s="324">
        <v>1</v>
      </c>
      <c r="S2631" s="324">
        <v>0</v>
      </c>
      <c r="T2631" s="324">
        <v>400</v>
      </c>
      <c r="U2631" s="324">
        <v>0.88</v>
      </c>
      <c r="V2631" s="324">
        <v>0</v>
      </c>
      <c r="W2631" s="324">
        <v>1.2974400000000001E-6</v>
      </c>
      <c r="X2631" s="324">
        <v>6.9881201956673653</v>
      </c>
      <c r="Y2631" s="324">
        <v>0.72</v>
      </c>
      <c r="Z2631" s="324">
        <v>2.1</v>
      </c>
      <c r="AA2631" s="324">
        <v>1.2974400000000001E-6</v>
      </c>
      <c r="AB2631" s="324">
        <v>6.9881201956673653</v>
      </c>
      <c r="AC2631" s="324">
        <v>0.72</v>
      </c>
      <c r="AD2631" s="324">
        <v>2.1</v>
      </c>
      <c r="AE2631" s="324">
        <v>1.2974400000000001E-6</v>
      </c>
      <c r="AF2631" s="324">
        <v>6.9881201956673653</v>
      </c>
      <c r="AG2631" s="324">
        <v>0.72</v>
      </c>
      <c r="AH2631" s="324">
        <v>2.1</v>
      </c>
      <c r="AI2631" s="324">
        <v>0</v>
      </c>
      <c r="AJ2631" s="324">
        <v>0</v>
      </c>
      <c r="AK2631" s="324">
        <v>0</v>
      </c>
      <c r="AL2631" s="324">
        <v>0</v>
      </c>
      <c r="AM2631" s="396">
        <v>0</v>
      </c>
      <c r="AN2631" s="324">
        <v>0</v>
      </c>
      <c r="AO2631" s="324">
        <v>1000000000</v>
      </c>
      <c r="AP2631" s="324">
        <v>0</v>
      </c>
      <c r="AQ2631" s="324">
        <v>0</v>
      </c>
      <c r="AR2631" s="324">
        <v>0</v>
      </c>
      <c r="AS2631" s="324">
        <v>7443330100</v>
      </c>
      <c r="AT2631" s="324">
        <v>0</v>
      </c>
      <c r="AU2631" s="324">
        <v>0</v>
      </c>
      <c r="AV2631" s="324">
        <v>0</v>
      </c>
    </row>
    <row r="2632" spans="1:48">
      <c r="A2632" s="324" t="s">
        <v>2347</v>
      </c>
      <c r="B2632" s="324">
        <v>7443330150</v>
      </c>
      <c r="C2632" s="324">
        <v>1.5</v>
      </c>
      <c r="D2632" s="324">
        <v>15</v>
      </c>
      <c r="E2632" s="395">
        <v>2.875E-3</v>
      </c>
      <c r="F2632" s="324">
        <v>2.1250000000000002E-3</v>
      </c>
      <c r="G2632" s="324">
        <v>27</v>
      </c>
      <c r="H2632" s="324">
        <v>0.7</v>
      </c>
      <c r="I2632" s="324">
        <v>18</v>
      </c>
      <c r="J2632" s="326">
        <v>50</v>
      </c>
      <c r="K2632" s="326">
        <v>125</v>
      </c>
      <c r="L2632" s="326">
        <v>1</v>
      </c>
      <c r="M2632" s="324">
        <v>10.9</v>
      </c>
      <c r="N2632" s="324">
        <v>10</v>
      </c>
      <c r="O2632" s="324">
        <v>9.3000000000000007</v>
      </c>
      <c r="P2632" s="324">
        <v>103</v>
      </c>
      <c r="Q2632" s="324" t="s">
        <v>293</v>
      </c>
      <c r="R2632" s="324">
        <v>1</v>
      </c>
      <c r="S2632" s="324">
        <v>0</v>
      </c>
      <c r="T2632" s="324">
        <v>400</v>
      </c>
      <c r="U2632" s="324">
        <v>0.88</v>
      </c>
      <c r="V2632" s="324">
        <v>0</v>
      </c>
      <c r="W2632" s="324">
        <v>1.3790400000000003E-6</v>
      </c>
      <c r="X2632" s="324">
        <v>8.0688542227003754</v>
      </c>
      <c r="Y2632" s="324">
        <v>0.72</v>
      </c>
      <c r="Z2632" s="324">
        <v>2.1</v>
      </c>
      <c r="AA2632" s="324">
        <v>1.3790400000000003E-6</v>
      </c>
      <c r="AB2632" s="324">
        <v>8.0688542227003754</v>
      </c>
      <c r="AC2632" s="324">
        <v>0.72</v>
      </c>
      <c r="AD2632" s="324">
        <v>2.1</v>
      </c>
      <c r="AE2632" s="324">
        <v>1.3790400000000003E-6</v>
      </c>
      <c r="AF2632" s="324">
        <v>8.0688542227003754</v>
      </c>
      <c r="AG2632" s="324">
        <v>0.72</v>
      </c>
      <c r="AH2632" s="324">
        <v>2.1</v>
      </c>
      <c r="AI2632" s="324">
        <v>0</v>
      </c>
      <c r="AJ2632" s="324">
        <v>0</v>
      </c>
      <c r="AK2632" s="324">
        <v>0</v>
      </c>
      <c r="AL2632" s="324">
        <v>0</v>
      </c>
      <c r="AM2632" s="396">
        <v>0</v>
      </c>
      <c r="AN2632" s="324">
        <v>0</v>
      </c>
      <c r="AO2632" s="324">
        <v>1000000000</v>
      </c>
      <c r="AP2632" s="324">
        <v>0</v>
      </c>
      <c r="AQ2632" s="324">
        <v>0</v>
      </c>
      <c r="AR2632" s="324">
        <v>0</v>
      </c>
      <c r="AS2632" s="324">
        <v>7443330150</v>
      </c>
      <c r="AT2632" s="324">
        <v>0</v>
      </c>
      <c r="AU2632" s="324">
        <v>0</v>
      </c>
      <c r="AV2632" s="324">
        <v>0</v>
      </c>
    </row>
    <row r="2633" spans="1:48">
      <c r="A2633" s="324" t="s">
        <v>2347</v>
      </c>
      <c r="B2633" s="324">
        <v>7443330220</v>
      </c>
      <c r="C2633" s="324">
        <v>2.2000000000000002</v>
      </c>
      <c r="D2633" s="324">
        <v>15</v>
      </c>
      <c r="E2633" s="395">
        <v>4.2550000000000001E-3</v>
      </c>
      <c r="F2633" s="324">
        <v>3.1450000000000002E-3</v>
      </c>
      <c r="G2633" s="324">
        <v>22</v>
      </c>
      <c r="H2633" s="324">
        <v>0.7</v>
      </c>
      <c r="I2633" s="324">
        <v>16.5</v>
      </c>
      <c r="J2633" s="326">
        <v>50</v>
      </c>
      <c r="K2633" s="326">
        <v>125</v>
      </c>
      <c r="L2633" s="326">
        <v>1</v>
      </c>
      <c r="M2633" s="324">
        <v>10.9</v>
      </c>
      <c r="N2633" s="324">
        <v>10</v>
      </c>
      <c r="O2633" s="324">
        <v>9.3000000000000007</v>
      </c>
      <c r="P2633" s="324">
        <v>103</v>
      </c>
      <c r="Q2633" s="324" t="s">
        <v>293</v>
      </c>
      <c r="R2633" s="324">
        <v>1</v>
      </c>
      <c r="S2633" s="324">
        <v>0</v>
      </c>
      <c r="T2633" s="324">
        <v>400</v>
      </c>
      <c r="U2633" s="324">
        <v>0.88</v>
      </c>
      <c r="V2633" s="324">
        <v>0</v>
      </c>
      <c r="W2633" s="324">
        <v>1.3790400000000003E-6</v>
      </c>
      <c r="X2633" s="324">
        <v>10.013654984069184</v>
      </c>
      <c r="Y2633" s="324">
        <v>0.72</v>
      </c>
      <c r="Z2633" s="324">
        <v>2.1</v>
      </c>
      <c r="AA2633" s="324">
        <v>1.3790400000000003E-6</v>
      </c>
      <c r="AB2633" s="324">
        <v>10.013654984069184</v>
      </c>
      <c r="AC2633" s="324">
        <v>0.72</v>
      </c>
      <c r="AD2633" s="324">
        <v>2.1</v>
      </c>
      <c r="AE2633" s="324">
        <v>1.3790400000000003E-6</v>
      </c>
      <c r="AF2633" s="324">
        <v>10.013654984069184</v>
      </c>
      <c r="AG2633" s="324">
        <v>0.72</v>
      </c>
      <c r="AH2633" s="324">
        <v>2.1</v>
      </c>
      <c r="AI2633" s="324">
        <v>0</v>
      </c>
      <c r="AJ2633" s="324">
        <v>0</v>
      </c>
      <c r="AK2633" s="324">
        <v>0</v>
      </c>
      <c r="AL2633" s="324">
        <v>0</v>
      </c>
      <c r="AM2633" s="396">
        <v>0</v>
      </c>
      <c r="AN2633" s="324">
        <v>0</v>
      </c>
      <c r="AO2633" s="324">
        <v>1000000000</v>
      </c>
      <c r="AP2633" s="324">
        <v>0</v>
      </c>
      <c r="AQ2633" s="324">
        <v>0</v>
      </c>
      <c r="AR2633" s="324">
        <v>0</v>
      </c>
      <c r="AS2633" s="324">
        <v>7443330220</v>
      </c>
      <c r="AT2633" s="324">
        <v>0</v>
      </c>
      <c r="AU2633" s="324">
        <v>0</v>
      </c>
      <c r="AV2633" s="324">
        <v>0</v>
      </c>
    </row>
    <row r="2634" spans="1:48">
      <c r="A2634" s="324" t="s">
        <v>2347</v>
      </c>
      <c r="B2634" s="324">
        <v>7443330330</v>
      </c>
      <c r="C2634" s="324">
        <v>3.3</v>
      </c>
      <c r="D2634" s="324">
        <v>15</v>
      </c>
      <c r="E2634" s="395">
        <v>5.9400000000000008E-3</v>
      </c>
      <c r="F2634" s="324">
        <v>4.8600000000000006E-3</v>
      </c>
      <c r="G2634" s="324">
        <v>15.5</v>
      </c>
      <c r="H2634" s="324">
        <v>0.7</v>
      </c>
      <c r="I2634" s="324">
        <v>14</v>
      </c>
      <c r="J2634" s="326">
        <v>50</v>
      </c>
      <c r="K2634" s="326">
        <v>125</v>
      </c>
      <c r="L2634" s="326">
        <v>1</v>
      </c>
      <c r="M2634" s="324">
        <v>10.9</v>
      </c>
      <c r="N2634" s="324">
        <v>10</v>
      </c>
      <c r="O2634" s="324">
        <v>9.3000000000000007</v>
      </c>
      <c r="P2634" s="324">
        <v>103</v>
      </c>
      <c r="Q2634" s="324" t="s">
        <v>293</v>
      </c>
      <c r="R2634" s="324">
        <v>1</v>
      </c>
      <c r="S2634" s="324">
        <v>0</v>
      </c>
      <c r="T2634" s="324">
        <v>400</v>
      </c>
      <c r="U2634" s="324">
        <v>0.88</v>
      </c>
      <c r="V2634" s="324">
        <v>0</v>
      </c>
      <c r="W2634" s="324">
        <v>1.3790400000000003E-6</v>
      </c>
      <c r="X2634" s="324">
        <v>13.01775147928994</v>
      </c>
      <c r="Y2634" s="324">
        <v>0.72</v>
      </c>
      <c r="Z2634" s="324">
        <v>2.1</v>
      </c>
      <c r="AA2634" s="324">
        <v>1.3790400000000003E-6</v>
      </c>
      <c r="AB2634" s="324">
        <v>13.01775147928994</v>
      </c>
      <c r="AC2634" s="324">
        <v>0.72</v>
      </c>
      <c r="AD2634" s="324">
        <v>2.1</v>
      </c>
      <c r="AE2634" s="324">
        <v>1.3790400000000003E-6</v>
      </c>
      <c r="AF2634" s="324">
        <v>13.01775147928994</v>
      </c>
      <c r="AG2634" s="324">
        <v>0.72</v>
      </c>
      <c r="AH2634" s="324">
        <v>2.1</v>
      </c>
      <c r="AI2634" s="324">
        <v>0</v>
      </c>
      <c r="AJ2634" s="324">
        <v>0</v>
      </c>
      <c r="AK2634" s="324">
        <v>0</v>
      </c>
      <c r="AL2634" s="324">
        <v>0</v>
      </c>
      <c r="AM2634" s="396">
        <v>0</v>
      </c>
      <c r="AN2634" s="324">
        <v>0</v>
      </c>
      <c r="AO2634" s="324">
        <v>1000000000</v>
      </c>
      <c r="AP2634" s="324">
        <v>0</v>
      </c>
      <c r="AQ2634" s="324">
        <v>0</v>
      </c>
      <c r="AR2634" s="324">
        <v>0</v>
      </c>
      <c r="AS2634" s="324">
        <v>7443330330</v>
      </c>
      <c r="AT2634" s="324">
        <v>0</v>
      </c>
      <c r="AU2634" s="324">
        <v>0</v>
      </c>
      <c r="AV2634" s="324">
        <v>0</v>
      </c>
    </row>
    <row r="2635" spans="1:48">
      <c r="A2635" s="324" t="s">
        <v>2347</v>
      </c>
      <c r="B2635" s="324">
        <v>7443330470</v>
      </c>
      <c r="C2635" s="324">
        <v>4.7</v>
      </c>
      <c r="D2635" s="324">
        <v>15</v>
      </c>
      <c r="E2635" s="395">
        <v>9.4300000000000009E-3</v>
      </c>
      <c r="F2635" s="324">
        <v>6.9700000000000005E-3</v>
      </c>
      <c r="G2635" s="324">
        <v>15</v>
      </c>
      <c r="H2635" s="324">
        <v>0.7</v>
      </c>
      <c r="I2635" s="324">
        <v>13</v>
      </c>
      <c r="J2635" s="326">
        <v>50</v>
      </c>
      <c r="K2635" s="326">
        <v>125</v>
      </c>
      <c r="L2635" s="326">
        <v>1</v>
      </c>
      <c r="M2635" s="324">
        <v>10.9</v>
      </c>
      <c r="N2635" s="324">
        <v>10</v>
      </c>
      <c r="O2635" s="324">
        <v>9.3000000000000007</v>
      </c>
      <c r="P2635" s="324">
        <v>103</v>
      </c>
      <c r="Q2635" s="324" t="s">
        <v>293</v>
      </c>
      <c r="R2635" s="324">
        <v>1</v>
      </c>
      <c r="S2635" s="324">
        <v>0</v>
      </c>
      <c r="T2635" s="324">
        <v>400</v>
      </c>
      <c r="U2635" s="324">
        <v>0.88</v>
      </c>
      <c r="V2635" s="324">
        <v>0</v>
      </c>
      <c r="W2635" s="324">
        <v>1.9339199999999999E-6</v>
      </c>
      <c r="X2635" s="324">
        <v>11.66542566393646</v>
      </c>
      <c r="Y2635" s="324">
        <v>0.72</v>
      </c>
      <c r="Z2635" s="324">
        <v>2.1</v>
      </c>
      <c r="AA2635" s="324">
        <v>1.9339199999999999E-6</v>
      </c>
      <c r="AB2635" s="324">
        <v>11.66542566393646</v>
      </c>
      <c r="AC2635" s="324">
        <v>0.72</v>
      </c>
      <c r="AD2635" s="324">
        <v>2.1</v>
      </c>
      <c r="AE2635" s="324">
        <v>1.9339199999999999E-6</v>
      </c>
      <c r="AF2635" s="324">
        <v>11.66542566393646</v>
      </c>
      <c r="AG2635" s="324">
        <v>0.72</v>
      </c>
      <c r="AH2635" s="324">
        <v>2.1</v>
      </c>
      <c r="AI2635" s="324">
        <v>0</v>
      </c>
      <c r="AJ2635" s="324">
        <v>0</v>
      </c>
      <c r="AK2635" s="324">
        <v>0</v>
      </c>
      <c r="AL2635" s="324">
        <v>0</v>
      </c>
      <c r="AM2635" s="396">
        <v>0</v>
      </c>
      <c r="AN2635" s="324">
        <v>0</v>
      </c>
      <c r="AO2635" s="324">
        <v>1000000000</v>
      </c>
      <c r="AP2635" s="324">
        <v>0</v>
      </c>
      <c r="AQ2635" s="324">
        <v>0</v>
      </c>
      <c r="AR2635" s="324">
        <v>0</v>
      </c>
      <c r="AS2635" s="324">
        <v>7443330470</v>
      </c>
      <c r="AT2635" s="324">
        <v>0</v>
      </c>
      <c r="AU2635" s="324">
        <v>0</v>
      </c>
      <c r="AV2635" s="324">
        <v>0</v>
      </c>
    </row>
    <row r="2636" spans="1:48">
      <c r="A2636" s="324" t="s">
        <v>2347</v>
      </c>
      <c r="B2636" s="324">
        <v>7443330680</v>
      </c>
      <c r="C2636" s="324">
        <v>6.8</v>
      </c>
      <c r="D2636" s="324">
        <v>15</v>
      </c>
      <c r="E2636" s="395">
        <v>1.5179999999999999E-2</v>
      </c>
      <c r="F2636" s="324">
        <v>1.1219999999999999E-2</v>
      </c>
      <c r="G2636" s="324">
        <v>11</v>
      </c>
      <c r="H2636" s="324">
        <v>0.7</v>
      </c>
      <c r="I2636" s="324">
        <v>11.5</v>
      </c>
      <c r="J2636" s="326">
        <v>50</v>
      </c>
      <c r="K2636" s="326">
        <v>125</v>
      </c>
      <c r="L2636" s="326">
        <v>1</v>
      </c>
      <c r="M2636" s="324">
        <v>10.9</v>
      </c>
      <c r="N2636" s="324">
        <v>10</v>
      </c>
      <c r="O2636" s="324">
        <v>9.3000000000000007</v>
      </c>
      <c r="P2636" s="324">
        <v>103</v>
      </c>
      <c r="Q2636" s="324" t="s">
        <v>293</v>
      </c>
      <c r="R2636" s="324">
        <v>1</v>
      </c>
      <c r="S2636" s="324">
        <v>0</v>
      </c>
      <c r="T2636" s="324">
        <v>400</v>
      </c>
      <c r="U2636" s="324">
        <v>0.88</v>
      </c>
      <c r="V2636" s="324">
        <v>0</v>
      </c>
      <c r="W2636" s="324">
        <v>2.3011200000000004E-6</v>
      </c>
      <c r="X2636" s="324">
        <v>12.691302724897351</v>
      </c>
      <c r="Y2636" s="324">
        <v>0.72</v>
      </c>
      <c r="Z2636" s="324">
        <v>2.1</v>
      </c>
      <c r="AA2636" s="324">
        <v>2.3011200000000004E-6</v>
      </c>
      <c r="AB2636" s="324">
        <v>12.691302724897351</v>
      </c>
      <c r="AC2636" s="324">
        <v>0.72</v>
      </c>
      <c r="AD2636" s="324">
        <v>2.1</v>
      </c>
      <c r="AE2636" s="324">
        <v>2.3011200000000004E-6</v>
      </c>
      <c r="AF2636" s="324">
        <v>12.691302724897351</v>
      </c>
      <c r="AG2636" s="324">
        <v>0.72</v>
      </c>
      <c r="AH2636" s="324">
        <v>2.1</v>
      </c>
      <c r="AI2636" s="324">
        <v>0</v>
      </c>
      <c r="AJ2636" s="324">
        <v>0</v>
      </c>
      <c r="AK2636" s="324">
        <v>0</v>
      </c>
      <c r="AL2636" s="324">
        <v>0</v>
      </c>
      <c r="AM2636" s="396">
        <v>0</v>
      </c>
      <c r="AN2636" s="324">
        <v>0</v>
      </c>
      <c r="AO2636" s="324">
        <v>1000000000</v>
      </c>
      <c r="AP2636" s="324">
        <v>0</v>
      </c>
      <c r="AQ2636" s="324">
        <v>0</v>
      </c>
      <c r="AR2636" s="324">
        <v>0</v>
      </c>
      <c r="AS2636" s="324">
        <v>7443330680</v>
      </c>
      <c r="AT2636" s="324">
        <v>0</v>
      </c>
      <c r="AU2636" s="324">
        <v>0</v>
      </c>
      <c r="AV2636" s="324">
        <v>0</v>
      </c>
    </row>
    <row r="2637" spans="1:48">
      <c r="A2637" s="324" t="s">
        <v>2347</v>
      </c>
      <c r="B2637" s="324">
        <v>7443330820</v>
      </c>
      <c r="C2637" s="324">
        <v>8.1999999999999993</v>
      </c>
      <c r="D2637" s="324">
        <v>15</v>
      </c>
      <c r="E2637" s="395">
        <v>1.5179999999999999E-2</v>
      </c>
      <c r="F2637" s="324">
        <v>1.1219999999999999E-2</v>
      </c>
      <c r="G2637" s="324">
        <v>8</v>
      </c>
      <c r="H2637" s="324">
        <v>0.7</v>
      </c>
      <c r="I2637" s="324">
        <v>11.5</v>
      </c>
      <c r="J2637" s="326">
        <v>50</v>
      </c>
      <c r="K2637" s="326">
        <v>125</v>
      </c>
      <c r="L2637" s="326">
        <v>1</v>
      </c>
      <c r="M2637" s="324">
        <v>10.9</v>
      </c>
      <c r="N2637" s="324">
        <v>10</v>
      </c>
      <c r="O2637" s="324">
        <v>9.3000000000000007</v>
      </c>
      <c r="P2637" s="324">
        <v>103</v>
      </c>
      <c r="Q2637" s="324" t="s">
        <v>293</v>
      </c>
      <c r="R2637" s="324">
        <v>1</v>
      </c>
      <c r="S2637" s="324">
        <v>0</v>
      </c>
      <c r="T2637" s="324">
        <v>400</v>
      </c>
      <c r="U2637" s="324">
        <v>0.88</v>
      </c>
      <c r="V2637" s="324">
        <v>0</v>
      </c>
      <c r="W2637" s="324">
        <v>2.3011200000000004E-6</v>
      </c>
      <c r="X2637" s="324">
        <v>15.304217991787981</v>
      </c>
      <c r="Y2637" s="324">
        <v>0.72</v>
      </c>
      <c r="Z2637" s="324">
        <v>2.1</v>
      </c>
      <c r="AA2637" s="324">
        <v>2.3011200000000004E-6</v>
      </c>
      <c r="AB2637" s="324">
        <v>15.304217991787981</v>
      </c>
      <c r="AC2637" s="324">
        <v>0.72</v>
      </c>
      <c r="AD2637" s="324">
        <v>2.1</v>
      </c>
      <c r="AE2637" s="324">
        <v>2.3011200000000004E-6</v>
      </c>
      <c r="AF2637" s="324">
        <v>15.304217991787981</v>
      </c>
      <c r="AG2637" s="324">
        <v>0.72</v>
      </c>
      <c r="AH2637" s="324">
        <v>2.1</v>
      </c>
      <c r="AI2637" s="324">
        <v>0</v>
      </c>
      <c r="AJ2637" s="324">
        <v>0</v>
      </c>
      <c r="AK2637" s="324">
        <v>0</v>
      </c>
      <c r="AL2637" s="324">
        <v>0</v>
      </c>
      <c r="AM2637" s="396">
        <v>0</v>
      </c>
      <c r="AN2637" s="324">
        <v>0</v>
      </c>
      <c r="AO2637" s="324">
        <v>1000000000</v>
      </c>
      <c r="AP2637" s="324">
        <v>0</v>
      </c>
      <c r="AQ2637" s="324">
        <v>0</v>
      </c>
      <c r="AR2637" s="324">
        <v>0</v>
      </c>
      <c r="AS2637" s="324">
        <v>7443330820</v>
      </c>
      <c r="AT2637" s="324">
        <v>0</v>
      </c>
      <c r="AU2637" s="324">
        <v>0</v>
      </c>
      <c r="AV2637" s="324">
        <v>0</v>
      </c>
    </row>
    <row r="2638" spans="1:48">
      <c r="A2638" s="324" t="s">
        <v>2347</v>
      </c>
      <c r="B2638" s="324">
        <v>7443331000</v>
      </c>
      <c r="C2638" s="324">
        <v>10</v>
      </c>
      <c r="D2638" s="324">
        <v>15</v>
      </c>
      <c r="E2638" s="395">
        <v>2.2770000000000002E-2</v>
      </c>
      <c r="F2638" s="324">
        <v>1.8630000000000001E-2</v>
      </c>
      <c r="G2638" s="324">
        <v>8</v>
      </c>
      <c r="H2638" s="324">
        <v>0.7</v>
      </c>
      <c r="I2638" s="324">
        <v>9</v>
      </c>
      <c r="J2638" s="326">
        <v>50</v>
      </c>
      <c r="K2638" s="326">
        <v>125</v>
      </c>
      <c r="L2638" s="326">
        <v>1</v>
      </c>
      <c r="M2638" s="324">
        <v>10.9</v>
      </c>
      <c r="N2638" s="324">
        <v>10</v>
      </c>
      <c r="O2638" s="324">
        <v>9.3000000000000007</v>
      </c>
      <c r="P2638" s="324">
        <v>103</v>
      </c>
      <c r="Q2638" s="324" t="s">
        <v>293</v>
      </c>
      <c r="R2638" s="324">
        <v>1</v>
      </c>
      <c r="S2638" s="324">
        <v>0</v>
      </c>
      <c r="T2638" s="324">
        <v>400</v>
      </c>
      <c r="U2638" s="324">
        <v>0.88</v>
      </c>
      <c r="V2638" s="324">
        <v>0</v>
      </c>
      <c r="W2638" s="324">
        <v>2.3011200000000004E-6</v>
      </c>
      <c r="X2638" s="324">
        <v>16.886187098953059</v>
      </c>
      <c r="Y2638" s="324">
        <v>0.72</v>
      </c>
      <c r="Z2638" s="324">
        <v>2.1</v>
      </c>
      <c r="AA2638" s="324">
        <v>2.3011200000000004E-6</v>
      </c>
      <c r="AB2638" s="324">
        <v>16.886187098953059</v>
      </c>
      <c r="AC2638" s="324">
        <v>0.72</v>
      </c>
      <c r="AD2638" s="324">
        <v>2.1</v>
      </c>
      <c r="AE2638" s="324">
        <v>2.3011200000000004E-6</v>
      </c>
      <c r="AF2638" s="324">
        <v>16.886187098953059</v>
      </c>
      <c r="AG2638" s="324">
        <v>0.72</v>
      </c>
      <c r="AH2638" s="324">
        <v>2.1</v>
      </c>
      <c r="AI2638" s="324">
        <v>0</v>
      </c>
      <c r="AJ2638" s="324">
        <v>0</v>
      </c>
      <c r="AK2638" s="324">
        <v>0</v>
      </c>
      <c r="AL2638" s="324">
        <v>0</v>
      </c>
      <c r="AM2638" s="396">
        <v>0</v>
      </c>
      <c r="AN2638" s="324">
        <v>0</v>
      </c>
      <c r="AO2638" s="324">
        <v>1000000000</v>
      </c>
      <c r="AP2638" s="324">
        <v>0</v>
      </c>
      <c r="AQ2638" s="324">
        <v>0</v>
      </c>
      <c r="AR2638" s="324">
        <v>0</v>
      </c>
      <c r="AS2638" s="324">
        <v>7443331000</v>
      </c>
      <c r="AT2638" s="324">
        <v>0</v>
      </c>
      <c r="AU2638" s="324">
        <v>0</v>
      </c>
      <c r="AV2638" s="324">
        <v>0</v>
      </c>
    </row>
    <row r="2639" spans="1:48">
      <c r="A2639" s="324" t="s">
        <v>2347</v>
      </c>
      <c r="B2639" s="324">
        <v>7443320022</v>
      </c>
      <c r="C2639" s="324">
        <v>0.22</v>
      </c>
      <c r="D2639" s="324">
        <v>15</v>
      </c>
      <c r="E2639" s="395">
        <v>6.0949999999999991E-4</v>
      </c>
      <c r="F2639" s="324">
        <v>4.5049999999999995E-4</v>
      </c>
      <c r="G2639" s="324">
        <v>60</v>
      </c>
      <c r="H2639" s="324">
        <v>0.7</v>
      </c>
      <c r="I2639" s="324">
        <v>27</v>
      </c>
      <c r="J2639" s="326">
        <v>50</v>
      </c>
      <c r="K2639" s="326">
        <v>125</v>
      </c>
      <c r="L2639" s="326">
        <v>1</v>
      </c>
      <c r="M2639" s="324">
        <v>12.1</v>
      </c>
      <c r="N2639" s="324">
        <v>11.4</v>
      </c>
      <c r="O2639" s="324">
        <v>9.5</v>
      </c>
      <c r="P2639" s="324">
        <v>103</v>
      </c>
      <c r="Q2639" s="324" t="s">
        <v>293</v>
      </c>
      <c r="R2639" s="324">
        <v>1</v>
      </c>
      <c r="S2639" s="324">
        <v>0</v>
      </c>
      <c r="T2639" s="324">
        <v>300</v>
      </c>
      <c r="U2639" s="324">
        <v>1.06</v>
      </c>
      <c r="V2639" s="324">
        <v>0</v>
      </c>
      <c r="W2639" s="324">
        <v>1.3833E-6</v>
      </c>
      <c r="X2639" s="324">
        <v>2.767295597484277</v>
      </c>
      <c r="Y2639" s="324">
        <v>0.72</v>
      </c>
      <c r="Z2639" s="324">
        <v>2.1</v>
      </c>
      <c r="AA2639" s="324">
        <v>1.3833E-6</v>
      </c>
      <c r="AB2639" s="324">
        <v>2.767295597484277</v>
      </c>
      <c r="AC2639" s="324">
        <v>0.72</v>
      </c>
      <c r="AD2639" s="324">
        <v>2.1</v>
      </c>
      <c r="AE2639" s="324">
        <v>1.3833E-6</v>
      </c>
      <c r="AF2639" s="324">
        <v>2.767295597484277</v>
      </c>
      <c r="AG2639" s="324">
        <v>0.72</v>
      </c>
      <c r="AH2639" s="324">
        <v>2.1</v>
      </c>
      <c r="AI2639" s="324">
        <v>0</v>
      </c>
      <c r="AJ2639" s="324">
        <v>0</v>
      </c>
      <c r="AK2639" s="324">
        <v>0</v>
      </c>
      <c r="AL2639" s="324">
        <v>0</v>
      </c>
      <c r="AM2639" s="396">
        <v>0</v>
      </c>
      <c r="AN2639" s="324">
        <v>0</v>
      </c>
      <c r="AO2639" s="324">
        <v>1000000000</v>
      </c>
      <c r="AP2639" s="324">
        <v>0</v>
      </c>
      <c r="AQ2639" s="324">
        <v>0</v>
      </c>
      <c r="AR2639" s="324">
        <v>0</v>
      </c>
      <c r="AS2639" s="324">
        <v>7443320022</v>
      </c>
      <c r="AT2639" s="324">
        <v>0</v>
      </c>
      <c r="AU2639" s="324">
        <v>0</v>
      </c>
      <c r="AV2639" s="324">
        <v>0</v>
      </c>
    </row>
    <row r="2640" spans="1:48">
      <c r="A2640" s="324" t="s">
        <v>2347</v>
      </c>
      <c r="B2640" s="324">
        <v>7443320033</v>
      </c>
      <c r="C2640" s="324">
        <v>0.33</v>
      </c>
      <c r="D2640" s="324">
        <v>15</v>
      </c>
      <c r="E2640" s="395">
        <v>6.0949999999999991E-4</v>
      </c>
      <c r="F2640" s="324">
        <v>4.5049999999999995E-4</v>
      </c>
      <c r="G2640" s="324">
        <v>55</v>
      </c>
      <c r="H2640" s="324">
        <v>0.7</v>
      </c>
      <c r="I2640" s="324">
        <v>27</v>
      </c>
      <c r="J2640" s="326">
        <v>50</v>
      </c>
      <c r="K2640" s="326">
        <v>125</v>
      </c>
      <c r="L2640" s="326">
        <v>1</v>
      </c>
      <c r="M2640" s="324">
        <v>12.1</v>
      </c>
      <c r="N2640" s="324">
        <v>11.4</v>
      </c>
      <c r="O2640" s="324">
        <v>9.5</v>
      </c>
      <c r="P2640" s="324">
        <v>103</v>
      </c>
      <c r="Q2640" s="324" t="s">
        <v>293</v>
      </c>
      <c r="R2640" s="324">
        <v>1</v>
      </c>
      <c r="S2640" s="324">
        <v>0</v>
      </c>
      <c r="T2640" s="324">
        <v>300</v>
      </c>
      <c r="U2640" s="324">
        <v>1.06</v>
      </c>
      <c r="V2640" s="324">
        <v>0</v>
      </c>
      <c r="W2640" s="324">
        <v>1.3833E-6</v>
      </c>
      <c r="X2640" s="324">
        <v>4.1509433962264151</v>
      </c>
      <c r="Y2640" s="324">
        <v>0.72</v>
      </c>
      <c r="Z2640" s="324">
        <v>2.1</v>
      </c>
      <c r="AA2640" s="324">
        <v>1.3833E-6</v>
      </c>
      <c r="AB2640" s="324">
        <v>4.1509433962264151</v>
      </c>
      <c r="AC2640" s="324">
        <v>0.72</v>
      </c>
      <c r="AD2640" s="324">
        <v>2.1</v>
      </c>
      <c r="AE2640" s="324">
        <v>1.3833E-6</v>
      </c>
      <c r="AF2640" s="324">
        <v>4.1509433962264151</v>
      </c>
      <c r="AG2640" s="324">
        <v>0.72</v>
      </c>
      <c r="AH2640" s="324">
        <v>2.1</v>
      </c>
      <c r="AI2640" s="324">
        <v>0</v>
      </c>
      <c r="AJ2640" s="324">
        <v>0</v>
      </c>
      <c r="AK2640" s="324">
        <v>0</v>
      </c>
      <c r="AL2640" s="324">
        <v>0</v>
      </c>
      <c r="AM2640" s="396">
        <v>0</v>
      </c>
      <c r="AN2640" s="324">
        <v>0</v>
      </c>
      <c r="AO2640" s="324">
        <v>1000000000</v>
      </c>
      <c r="AP2640" s="324">
        <v>0</v>
      </c>
      <c r="AQ2640" s="324">
        <v>0</v>
      </c>
      <c r="AR2640" s="324">
        <v>0</v>
      </c>
      <c r="AS2640" s="324">
        <v>7443320033</v>
      </c>
      <c r="AT2640" s="324">
        <v>0</v>
      </c>
      <c r="AU2640" s="324">
        <v>0</v>
      </c>
      <c r="AV2640" s="324">
        <v>0</v>
      </c>
    </row>
    <row r="2641" spans="1:48">
      <c r="A2641" s="324" t="s">
        <v>2347</v>
      </c>
      <c r="B2641" s="324">
        <v>7443320047</v>
      </c>
      <c r="C2641" s="324">
        <v>0.47</v>
      </c>
      <c r="D2641" s="324">
        <v>15</v>
      </c>
      <c r="E2641" s="395">
        <v>8.2799999999999996E-4</v>
      </c>
      <c r="F2641" s="324">
        <v>6.1200000000000002E-4</v>
      </c>
      <c r="G2641" s="324">
        <v>48</v>
      </c>
      <c r="H2641" s="324">
        <v>0.7</v>
      </c>
      <c r="I2641" s="324">
        <v>26</v>
      </c>
      <c r="J2641" s="326">
        <v>50</v>
      </c>
      <c r="K2641" s="326">
        <v>125</v>
      </c>
      <c r="L2641" s="326">
        <v>1</v>
      </c>
      <c r="M2641" s="324">
        <v>12.1</v>
      </c>
      <c r="N2641" s="324">
        <v>11.4</v>
      </c>
      <c r="O2641" s="324">
        <v>9.5</v>
      </c>
      <c r="P2641" s="324">
        <v>103</v>
      </c>
      <c r="Q2641" s="324" t="s">
        <v>293</v>
      </c>
      <c r="R2641" s="324">
        <v>1</v>
      </c>
      <c r="S2641" s="324">
        <v>0</v>
      </c>
      <c r="T2641" s="324">
        <v>300</v>
      </c>
      <c r="U2641" s="324">
        <v>1.06</v>
      </c>
      <c r="V2641" s="324">
        <v>0</v>
      </c>
      <c r="W2641" s="324">
        <v>1.3833E-6</v>
      </c>
      <c r="X2641" s="324">
        <v>4.2228212039532789</v>
      </c>
      <c r="Y2641" s="324">
        <v>0.72</v>
      </c>
      <c r="Z2641" s="324">
        <v>2.1</v>
      </c>
      <c r="AA2641" s="324">
        <v>1.3833E-6</v>
      </c>
      <c r="AB2641" s="324">
        <v>4.2228212039532789</v>
      </c>
      <c r="AC2641" s="324">
        <v>0.72</v>
      </c>
      <c r="AD2641" s="324">
        <v>2.1</v>
      </c>
      <c r="AE2641" s="324">
        <v>1.3833E-6</v>
      </c>
      <c r="AF2641" s="324">
        <v>4.2228212039532789</v>
      </c>
      <c r="AG2641" s="324">
        <v>0.72</v>
      </c>
      <c r="AH2641" s="324">
        <v>2.1</v>
      </c>
      <c r="AI2641" s="324">
        <v>0</v>
      </c>
      <c r="AJ2641" s="324">
        <v>0</v>
      </c>
      <c r="AK2641" s="324">
        <v>0</v>
      </c>
      <c r="AL2641" s="324">
        <v>0</v>
      </c>
      <c r="AM2641" s="396">
        <v>0</v>
      </c>
      <c r="AN2641" s="324">
        <v>0</v>
      </c>
      <c r="AO2641" s="324">
        <v>1000000000</v>
      </c>
      <c r="AP2641" s="324">
        <v>0</v>
      </c>
      <c r="AQ2641" s="324">
        <v>0</v>
      </c>
      <c r="AR2641" s="324">
        <v>0</v>
      </c>
      <c r="AS2641" s="324">
        <v>7443320047</v>
      </c>
      <c r="AT2641" s="324">
        <v>0</v>
      </c>
      <c r="AU2641" s="324">
        <v>0</v>
      </c>
      <c r="AV2641" s="324">
        <v>0</v>
      </c>
    </row>
    <row r="2642" spans="1:48">
      <c r="A2642" s="324" t="s">
        <v>2347</v>
      </c>
      <c r="B2642" s="324">
        <v>7443320068</v>
      </c>
      <c r="C2642" s="324">
        <v>0.68</v>
      </c>
      <c r="D2642" s="324">
        <v>15</v>
      </c>
      <c r="E2642" s="395">
        <v>8.2799999999999996E-4</v>
      </c>
      <c r="F2642" s="324">
        <v>6.1200000000000002E-4</v>
      </c>
      <c r="G2642" s="324">
        <v>38</v>
      </c>
      <c r="H2642" s="324">
        <v>0.7</v>
      </c>
      <c r="I2642" s="324">
        <v>26</v>
      </c>
      <c r="J2642" s="326">
        <v>50</v>
      </c>
      <c r="K2642" s="326">
        <v>125</v>
      </c>
      <c r="L2642" s="326">
        <v>1</v>
      </c>
      <c r="M2642" s="324">
        <v>12.1</v>
      </c>
      <c r="N2642" s="324">
        <v>11.4</v>
      </c>
      <c r="O2642" s="324">
        <v>9.5</v>
      </c>
      <c r="P2642" s="324">
        <v>103</v>
      </c>
      <c r="Q2642" s="324" t="s">
        <v>293</v>
      </c>
      <c r="R2642" s="324">
        <v>1</v>
      </c>
      <c r="S2642" s="324">
        <v>0</v>
      </c>
      <c r="T2642" s="324">
        <v>300</v>
      </c>
      <c r="U2642" s="324">
        <v>1.06</v>
      </c>
      <c r="V2642" s="324">
        <v>0</v>
      </c>
      <c r="W2642" s="324">
        <v>1.3833E-6</v>
      </c>
      <c r="X2642" s="324">
        <v>6.1096136567834689</v>
      </c>
      <c r="Y2642" s="324">
        <v>0.72</v>
      </c>
      <c r="Z2642" s="324">
        <v>2.1</v>
      </c>
      <c r="AA2642" s="324">
        <v>1.3833E-6</v>
      </c>
      <c r="AB2642" s="324">
        <v>6.1096136567834689</v>
      </c>
      <c r="AC2642" s="324">
        <v>0.72</v>
      </c>
      <c r="AD2642" s="324">
        <v>2.1</v>
      </c>
      <c r="AE2642" s="324">
        <v>1.3833E-6</v>
      </c>
      <c r="AF2642" s="324">
        <v>6.1096136567834689</v>
      </c>
      <c r="AG2642" s="324">
        <v>0.72</v>
      </c>
      <c r="AH2642" s="324">
        <v>2.1</v>
      </c>
      <c r="AI2642" s="324">
        <v>0</v>
      </c>
      <c r="AJ2642" s="324">
        <v>0</v>
      </c>
      <c r="AK2642" s="324">
        <v>0</v>
      </c>
      <c r="AL2642" s="324">
        <v>0</v>
      </c>
      <c r="AM2642" s="396">
        <v>0</v>
      </c>
      <c r="AN2642" s="324">
        <v>0</v>
      </c>
      <c r="AO2642" s="324">
        <v>1000000000</v>
      </c>
      <c r="AP2642" s="324">
        <v>0</v>
      </c>
      <c r="AQ2642" s="324">
        <v>0</v>
      </c>
      <c r="AR2642" s="324">
        <v>0</v>
      </c>
      <c r="AS2642" s="324">
        <v>7443320068</v>
      </c>
      <c r="AT2642" s="324">
        <v>0</v>
      </c>
      <c r="AU2642" s="324">
        <v>0</v>
      </c>
      <c r="AV2642" s="324">
        <v>0</v>
      </c>
    </row>
    <row r="2643" spans="1:48">
      <c r="A2643" s="324" t="s">
        <v>2347</v>
      </c>
      <c r="B2643" s="324">
        <v>7443320082</v>
      </c>
      <c r="C2643" s="324">
        <v>0.82</v>
      </c>
      <c r="D2643" s="324">
        <v>15</v>
      </c>
      <c r="E2643" s="395">
        <v>1.3454999999999999E-3</v>
      </c>
      <c r="F2643" s="324">
        <v>9.9449999999999994E-4</v>
      </c>
      <c r="G2643" s="324">
        <v>36</v>
      </c>
      <c r="H2643" s="324">
        <v>0.7</v>
      </c>
      <c r="I2643" s="324">
        <v>24</v>
      </c>
      <c r="J2643" s="326">
        <v>50</v>
      </c>
      <c r="K2643" s="326">
        <v>125</v>
      </c>
      <c r="L2643" s="326">
        <v>1</v>
      </c>
      <c r="M2643" s="324">
        <v>12.1</v>
      </c>
      <c r="N2643" s="324">
        <v>11.4</v>
      </c>
      <c r="O2643" s="324">
        <v>9.5</v>
      </c>
      <c r="P2643" s="324">
        <v>103</v>
      </c>
      <c r="Q2643" s="324" t="s">
        <v>293</v>
      </c>
      <c r="R2643" s="324">
        <v>1</v>
      </c>
      <c r="S2643" s="324">
        <v>0</v>
      </c>
      <c r="T2643" s="324">
        <v>300</v>
      </c>
      <c r="U2643" s="324">
        <v>1.06</v>
      </c>
      <c r="V2643" s="324">
        <v>0</v>
      </c>
      <c r="W2643" s="324">
        <v>1.3833E-6</v>
      </c>
      <c r="X2643" s="324">
        <v>5.7302585604472389</v>
      </c>
      <c r="Y2643" s="324">
        <v>0.72</v>
      </c>
      <c r="Z2643" s="324">
        <v>2.1</v>
      </c>
      <c r="AA2643" s="324">
        <v>1.3833E-6</v>
      </c>
      <c r="AB2643" s="324">
        <v>5.7302585604472389</v>
      </c>
      <c r="AC2643" s="324">
        <v>0.72</v>
      </c>
      <c r="AD2643" s="324">
        <v>2.1</v>
      </c>
      <c r="AE2643" s="324">
        <v>1.3833E-6</v>
      </c>
      <c r="AF2643" s="324">
        <v>5.7302585604472389</v>
      </c>
      <c r="AG2643" s="324">
        <v>0.72</v>
      </c>
      <c r="AH2643" s="324">
        <v>2.1</v>
      </c>
      <c r="AI2643" s="324">
        <v>0</v>
      </c>
      <c r="AJ2643" s="324">
        <v>0</v>
      </c>
      <c r="AK2643" s="324">
        <v>0</v>
      </c>
      <c r="AL2643" s="324">
        <v>0</v>
      </c>
      <c r="AM2643" s="396">
        <v>0</v>
      </c>
      <c r="AN2643" s="324">
        <v>0</v>
      </c>
      <c r="AO2643" s="324">
        <v>1000000000</v>
      </c>
      <c r="AP2643" s="324">
        <v>0</v>
      </c>
      <c r="AQ2643" s="324">
        <v>0</v>
      </c>
      <c r="AR2643" s="324">
        <v>0</v>
      </c>
      <c r="AS2643" s="324">
        <v>7443320082</v>
      </c>
      <c r="AT2643" s="324">
        <v>0</v>
      </c>
      <c r="AU2643" s="324">
        <v>0</v>
      </c>
      <c r="AV2643" s="324">
        <v>0</v>
      </c>
    </row>
    <row r="2644" spans="1:48">
      <c r="A2644" s="324" t="s">
        <v>2347</v>
      </c>
      <c r="B2644" s="324">
        <v>7443320100</v>
      </c>
      <c r="C2644" s="324">
        <v>1</v>
      </c>
      <c r="D2644" s="324">
        <v>15</v>
      </c>
      <c r="E2644" s="395">
        <v>1.3454999999999999E-3</v>
      </c>
      <c r="F2644" s="324">
        <v>9.9449999999999994E-4</v>
      </c>
      <c r="G2644" s="324">
        <v>32</v>
      </c>
      <c r="H2644" s="324">
        <v>0.7</v>
      </c>
      <c r="I2644" s="324">
        <v>24</v>
      </c>
      <c r="J2644" s="326">
        <v>50</v>
      </c>
      <c r="K2644" s="326">
        <v>125</v>
      </c>
      <c r="L2644" s="326">
        <v>1</v>
      </c>
      <c r="M2644" s="324">
        <v>12.1</v>
      </c>
      <c r="N2644" s="324">
        <v>11.4</v>
      </c>
      <c r="O2644" s="324">
        <v>9.5</v>
      </c>
      <c r="P2644" s="324">
        <v>103</v>
      </c>
      <c r="Q2644" s="324" t="s">
        <v>293</v>
      </c>
      <c r="R2644" s="324">
        <v>1</v>
      </c>
      <c r="S2644" s="324">
        <v>0</v>
      </c>
      <c r="T2644" s="324">
        <v>300</v>
      </c>
      <c r="U2644" s="324">
        <v>1.06</v>
      </c>
      <c r="V2644" s="324">
        <v>0</v>
      </c>
      <c r="W2644" s="324">
        <v>1.3833E-6</v>
      </c>
      <c r="X2644" s="324">
        <v>6.9881201956673653</v>
      </c>
      <c r="Y2644" s="324">
        <v>0.72</v>
      </c>
      <c r="Z2644" s="324">
        <v>2.1</v>
      </c>
      <c r="AA2644" s="324">
        <v>1.3833E-6</v>
      </c>
      <c r="AB2644" s="324">
        <v>6.9881201956673653</v>
      </c>
      <c r="AC2644" s="324">
        <v>0.72</v>
      </c>
      <c r="AD2644" s="324">
        <v>2.1</v>
      </c>
      <c r="AE2644" s="324">
        <v>1.3833E-6</v>
      </c>
      <c r="AF2644" s="324">
        <v>6.9881201956673653</v>
      </c>
      <c r="AG2644" s="324">
        <v>0.72</v>
      </c>
      <c r="AH2644" s="324">
        <v>2.1</v>
      </c>
      <c r="AI2644" s="324">
        <v>0</v>
      </c>
      <c r="AJ2644" s="324">
        <v>0</v>
      </c>
      <c r="AK2644" s="324">
        <v>0</v>
      </c>
      <c r="AL2644" s="324">
        <v>0</v>
      </c>
      <c r="AM2644" s="396">
        <v>0</v>
      </c>
      <c r="AN2644" s="324">
        <v>0</v>
      </c>
      <c r="AO2644" s="324">
        <v>1000000000</v>
      </c>
      <c r="AP2644" s="324">
        <v>0</v>
      </c>
      <c r="AQ2644" s="324">
        <v>0</v>
      </c>
      <c r="AR2644" s="324">
        <v>0</v>
      </c>
      <c r="AS2644" s="324">
        <v>7443320100</v>
      </c>
      <c r="AT2644" s="324">
        <v>0</v>
      </c>
      <c r="AU2644" s="324">
        <v>0</v>
      </c>
      <c r="AV2644" s="324">
        <v>0</v>
      </c>
    </row>
    <row r="2645" spans="1:48">
      <c r="A2645" s="324" t="s">
        <v>2347</v>
      </c>
      <c r="B2645" s="324">
        <v>7443320150</v>
      </c>
      <c r="C2645" s="324">
        <v>1.5</v>
      </c>
      <c r="D2645" s="324">
        <v>15</v>
      </c>
      <c r="E2645" s="395">
        <v>2.4149999999999996E-3</v>
      </c>
      <c r="F2645" s="324">
        <v>1.7849999999999999E-3</v>
      </c>
      <c r="G2645" s="324">
        <v>27</v>
      </c>
      <c r="H2645" s="324">
        <v>0.7</v>
      </c>
      <c r="I2645" s="324">
        <v>19.5</v>
      </c>
      <c r="J2645" s="326">
        <v>50</v>
      </c>
      <c r="K2645" s="326">
        <v>125</v>
      </c>
      <c r="L2645" s="326">
        <v>1</v>
      </c>
      <c r="M2645" s="324">
        <v>12.1</v>
      </c>
      <c r="N2645" s="324">
        <v>11.4</v>
      </c>
      <c r="O2645" s="324">
        <v>9.5</v>
      </c>
      <c r="P2645" s="324">
        <v>103</v>
      </c>
      <c r="Q2645" s="324" t="s">
        <v>293</v>
      </c>
      <c r="R2645" s="324">
        <v>1</v>
      </c>
      <c r="S2645" s="324">
        <v>0</v>
      </c>
      <c r="T2645" s="324">
        <v>300</v>
      </c>
      <c r="U2645" s="324">
        <v>1.06</v>
      </c>
      <c r="V2645" s="324">
        <v>0</v>
      </c>
      <c r="W2645" s="324">
        <v>1.3833E-6</v>
      </c>
      <c r="X2645" s="324">
        <v>8.5763293310463116</v>
      </c>
      <c r="Y2645" s="324">
        <v>0.72</v>
      </c>
      <c r="Z2645" s="324">
        <v>2.1</v>
      </c>
      <c r="AA2645" s="324">
        <v>1.3833E-6</v>
      </c>
      <c r="AB2645" s="324">
        <v>8.5763293310463116</v>
      </c>
      <c r="AC2645" s="324">
        <v>0.72</v>
      </c>
      <c r="AD2645" s="324">
        <v>2.1</v>
      </c>
      <c r="AE2645" s="324">
        <v>1.3833E-6</v>
      </c>
      <c r="AF2645" s="324">
        <v>8.5763293310463116</v>
      </c>
      <c r="AG2645" s="324">
        <v>0.72</v>
      </c>
      <c r="AH2645" s="324">
        <v>2.1</v>
      </c>
      <c r="AI2645" s="324">
        <v>0</v>
      </c>
      <c r="AJ2645" s="324">
        <v>0</v>
      </c>
      <c r="AK2645" s="324">
        <v>0</v>
      </c>
      <c r="AL2645" s="324">
        <v>0</v>
      </c>
      <c r="AM2645" s="396">
        <v>0</v>
      </c>
      <c r="AN2645" s="324">
        <v>0</v>
      </c>
      <c r="AO2645" s="324">
        <v>1000000000</v>
      </c>
      <c r="AP2645" s="324">
        <v>0</v>
      </c>
      <c r="AQ2645" s="324">
        <v>0</v>
      </c>
      <c r="AR2645" s="324">
        <v>0</v>
      </c>
      <c r="AS2645" s="324">
        <v>7443320150</v>
      </c>
      <c r="AT2645" s="324">
        <v>0</v>
      </c>
      <c r="AU2645" s="324">
        <v>0</v>
      </c>
      <c r="AV2645" s="324">
        <v>0</v>
      </c>
    </row>
    <row r="2646" spans="1:48">
      <c r="A2646" s="324" t="s">
        <v>2347</v>
      </c>
      <c r="B2646" s="324">
        <v>7443320220</v>
      </c>
      <c r="C2646" s="324">
        <v>2.2000000000000002</v>
      </c>
      <c r="D2646" s="324">
        <v>15</v>
      </c>
      <c r="E2646" s="395">
        <v>3.5074999999999998E-3</v>
      </c>
      <c r="F2646" s="324">
        <v>2.5925000000000002E-3</v>
      </c>
      <c r="G2646" s="324">
        <v>23</v>
      </c>
      <c r="H2646" s="324">
        <v>0.7</v>
      </c>
      <c r="I2646" s="324">
        <v>18</v>
      </c>
      <c r="J2646" s="326">
        <v>50</v>
      </c>
      <c r="K2646" s="326">
        <v>125</v>
      </c>
      <c r="L2646" s="326">
        <v>1</v>
      </c>
      <c r="M2646" s="324">
        <v>12.1</v>
      </c>
      <c r="N2646" s="324">
        <v>11.4</v>
      </c>
      <c r="O2646" s="324">
        <v>9.5</v>
      </c>
      <c r="P2646" s="324">
        <v>103</v>
      </c>
      <c r="Q2646" s="324" t="s">
        <v>293</v>
      </c>
      <c r="R2646" s="324">
        <v>1</v>
      </c>
      <c r="S2646" s="324">
        <v>0</v>
      </c>
      <c r="T2646" s="324">
        <v>300</v>
      </c>
      <c r="U2646" s="324">
        <v>1.06</v>
      </c>
      <c r="V2646" s="324">
        <v>0</v>
      </c>
      <c r="W2646" s="324">
        <v>1.4703000000000001E-6</v>
      </c>
      <c r="X2646" s="324">
        <v>10.013654984069184</v>
      </c>
      <c r="Y2646" s="324">
        <v>0.72</v>
      </c>
      <c r="Z2646" s="324">
        <v>2.1</v>
      </c>
      <c r="AA2646" s="324">
        <v>1.4703000000000001E-6</v>
      </c>
      <c r="AB2646" s="324">
        <v>10.013654984069184</v>
      </c>
      <c r="AC2646" s="324">
        <v>0.72</v>
      </c>
      <c r="AD2646" s="324">
        <v>2.1</v>
      </c>
      <c r="AE2646" s="324">
        <v>1.4703000000000001E-6</v>
      </c>
      <c r="AF2646" s="324">
        <v>10.013654984069184</v>
      </c>
      <c r="AG2646" s="324">
        <v>0.72</v>
      </c>
      <c r="AH2646" s="324">
        <v>2.1</v>
      </c>
      <c r="AI2646" s="324">
        <v>0</v>
      </c>
      <c r="AJ2646" s="324">
        <v>0</v>
      </c>
      <c r="AK2646" s="324">
        <v>0</v>
      </c>
      <c r="AL2646" s="324">
        <v>0</v>
      </c>
      <c r="AM2646" s="396">
        <v>0</v>
      </c>
      <c r="AN2646" s="324">
        <v>0</v>
      </c>
      <c r="AO2646" s="324">
        <v>1000000000</v>
      </c>
      <c r="AP2646" s="324">
        <v>0</v>
      </c>
      <c r="AQ2646" s="324">
        <v>0</v>
      </c>
      <c r="AR2646" s="324">
        <v>0</v>
      </c>
      <c r="AS2646" s="324">
        <v>7443320220</v>
      </c>
      <c r="AT2646" s="324">
        <v>0</v>
      </c>
      <c r="AU2646" s="324">
        <v>0</v>
      </c>
      <c r="AV2646" s="324">
        <v>0</v>
      </c>
    </row>
    <row r="2647" spans="1:48">
      <c r="A2647" s="324" t="s">
        <v>2347</v>
      </c>
      <c r="B2647" s="324">
        <v>7443320330</v>
      </c>
      <c r="C2647" s="324">
        <v>3.3</v>
      </c>
      <c r="D2647" s="324">
        <v>15</v>
      </c>
      <c r="E2647" s="395">
        <v>5.0600000000000003E-3</v>
      </c>
      <c r="F2647" s="324">
        <v>3.7400000000000003E-3</v>
      </c>
      <c r="G2647" s="324">
        <v>17</v>
      </c>
      <c r="H2647" s="324">
        <v>0.7</v>
      </c>
      <c r="I2647" s="324">
        <v>17</v>
      </c>
      <c r="J2647" s="326">
        <v>50</v>
      </c>
      <c r="K2647" s="326">
        <v>125</v>
      </c>
      <c r="L2647" s="326">
        <v>1</v>
      </c>
      <c r="M2647" s="324">
        <v>12.1</v>
      </c>
      <c r="N2647" s="324">
        <v>11.4</v>
      </c>
      <c r="O2647" s="324">
        <v>9.5</v>
      </c>
      <c r="P2647" s="324">
        <v>103</v>
      </c>
      <c r="Q2647" s="324" t="s">
        <v>293</v>
      </c>
      <c r="R2647" s="324">
        <v>1</v>
      </c>
      <c r="S2647" s="324">
        <v>0</v>
      </c>
      <c r="T2647" s="324">
        <v>300</v>
      </c>
      <c r="U2647" s="324">
        <v>1.06</v>
      </c>
      <c r="V2647" s="324">
        <v>0</v>
      </c>
      <c r="W2647" s="324">
        <v>2.0618999999999997E-6</v>
      </c>
      <c r="X2647" s="324">
        <v>9.2827004219409286</v>
      </c>
      <c r="Y2647" s="324">
        <v>0.72</v>
      </c>
      <c r="Z2647" s="324">
        <v>2.1</v>
      </c>
      <c r="AA2647" s="324">
        <v>2.0618999999999997E-6</v>
      </c>
      <c r="AB2647" s="324">
        <v>9.2827004219409286</v>
      </c>
      <c r="AC2647" s="324">
        <v>0.72</v>
      </c>
      <c r="AD2647" s="324">
        <v>2.1</v>
      </c>
      <c r="AE2647" s="324">
        <v>2.0618999999999997E-6</v>
      </c>
      <c r="AF2647" s="324">
        <v>9.2827004219409286</v>
      </c>
      <c r="AG2647" s="324">
        <v>0.72</v>
      </c>
      <c r="AH2647" s="324">
        <v>2.1</v>
      </c>
      <c r="AI2647" s="324">
        <v>0</v>
      </c>
      <c r="AJ2647" s="324">
        <v>0</v>
      </c>
      <c r="AK2647" s="324">
        <v>0</v>
      </c>
      <c r="AL2647" s="324">
        <v>0</v>
      </c>
      <c r="AM2647" s="396">
        <v>0</v>
      </c>
      <c r="AN2647" s="324">
        <v>0</v>
      </c>
      <c r="AO2647" s="324">
        <v>1000000000</v>
      </c>
      <c r="AP2647" s="324">
        <v>0</v>
      </c>
      <c r="AQ2647" s="324">
        <v>0</v>
      </c>
      <c r="AR2647" s="324">
        <v>0</v>
      </c>
      <c r="AS2647" s="324">
        <v>7443320330</v>
      </c>
      <c r="AT2647" s="324">
        <v>0</v>
      </c>
      <c r="AU2647" s="324">
        <v>0</v>
      </c>
      <c r="AV2647" s="324">
        <v>0</v>
      </c>
    </row>
    <row r="2648" spans="1:48">
      <c r="A2648" s="324" t="s">
        <v>2347</v>
      </c>
      <c r="B2648" s="324">
        <v>7443320470</v>
      </c>
      <c r="C2648" s="324">
        <v>4.7</v>
      </c>
      <c r="D2648" s="324">
        <v>15</v>
      </c>
      <c r="E2648" s="395">
        <v>7.3024999999999991E-3</v>
      </c>
      <c r="F2648" s="324">
        <v>5.3974999999999995E-3</v>
      </c>
      <c r="G2648" s="324">
        <v>17</v>
      </c>
      <c r="H2648" s="324">
        <v>0.7</v>
      </c>
      <c r="I2648" s="324">
        <v>15.5</v>
      </c>
      <c r="J2648" s="326">
        <v>50</v>
      </c>
      <c r="K2648" s="326">
        <v>125</v>
      </c>
      <c r="L2648" s="326">
        <v>1</v>
      </c>
      <c r="M2648" s="324">
        <v>12.1</v>
      </c>
      <c r="N2648" s="324">
        <v>11.4</v>
      </c>
      <c r="O2648" s="324">
        <v>9.5</v>
      </c>
      <c r="P2648" s="324">
        <v>103</v>
      </c>
      <c r="Q2648" s="324" t="s">
        <v>293</v>
      </c>
      <c r="R2648" s="324">
        <v>1</v>
      </c>
      <c r="S2648" s="324">
        <v>0</v>
      </c>
      <c r="T2648" s="324">
        <v>300</v>
      </c>
      <c r="U2648" s="324">
        <v>1.06</v>
      </c>
      <c r="V2648" s="324">
        <v>0</v>
      </c>
      <c r="W2648" s="324">
        <v>2.0618999999999997E-6</v>
      </c>
      <c r="X2648" s="324">
        <v>11.66542566393646</v>
      </c>
      <c r="Y2648" s="324">
        <v>0.72</v>
      </c>
      <c r="Z2648" s="324">
        <v>2.1</v>
      </c>
      <c r="AA2648" s="324">
        <v>2.0618999999999997E-6</v>
      </c>
      <c r="AB2648" s="324">
        <v>11.66542566393646</v>
      </c>
      <c r="AC2648" s="324">
        <v>0.72</v>
      </c>
      <c r="AD2648" s="324">
        <v>2.1</v>
      </c>
      <c r="AE2648" s="324">
        <v>2.0618999999999997E-6</v>
      </c>
      <c r="AF2648" s="324">
        <v>11.66542566393646</v>
      </c>
      <c r="AG2648" s="324">
        <v>0.72</v>
      </c>
      <c r="AH2648" s="324">
        <v>2.1</v>
      </c>
      <c r="AI2648" s="324">
        <v>0</v>
      </c>
      <c r="AJ2648" s="324">
        <v>0</v>
      </c>
      <c r="AK2648" s="324">
        <v>0</v>
      </c>
      <c r="AL2648" s="324">
        <v>0</v>
      </c>
      <c r="AM2648" s="396">
        <v>0</v>
      </c>
      <c r="AN2648" s="324">
        <v>0</v>
      </c>
      <c r="AO2648" s="324">
        <v>1000000000</v>
      </c>
      <c r="AP2648" s="324">
        <v>0</v>
      </c>
      <c r="AQ2648" s="324">
        <v>0</v>
      </c>
      <c r="AR2648" s="324">
        <v>0</v>
      </c>
      <c r="AS2648" s="324">
        <v>7443320470</v>
      </c>
      <c r="AT2648" s="324">
        <v>0</v>
      </c>
      <c r="AU2648" s="324">
        <v>0</v>
      </c>
      <c r="AV2648" s="324">
        <v>0</v>
      </c>
    </row>
    <row r="2649" spans="1:48">
      <c r="A2649" s="324" t="s">
        <v>2347</v>
      </c>
      <c r="B2649" s="324">
        <v>7443320680</v>
      </c>
      <c r="C2649" s="324">
        <v>6.8</v>
      </c>
      <c r="D2649" s="324">
        <v>15</v>
      </c>
      <c r="E2649" s="395">
        <v>1.0326999999999999E-2</v>
      </c>
      <c r="F2649" s="324">
        <v>7.633E-3</v>
      </c>
      <c r="G2649" s="324">
        <v>13</v>
      </c>
      <c r="H2649" s="324">
        <v>0.7</v>
      </c>
      <c r="I2649" s="324">
        <v>13</v>
      </c>
      <c r="J2649" s="326">
        <v>50</v>
      </c>
      <c r="K2649" s="326">
        <v>125</v>
      </c>
      <c r="L2649" s="326">
        <v>1</v>
      </c>
      <c r="M2649" s="324">
        <v>12.1</v>
      </c>
      <c r="N2649" s="324">
        <v>11.4</v>
      </c>
      <c r="O2649" s="324">
        <v>9.5</v>
      </c>
      <c r="P2649" s="324">
        <v>103</v>
      </c>
      <c r="Q2649" s="324" t="s">
        <v>293</v>
      </c>
      <c r="R2649" s="324">
        <v>1</v>
      </c>
      <c r="S2649" s="324">
        <v>0</v>
      </c>
      <c r="T2649" s="324">
        <v>300</v>
      </c>
      <c r="U2649" s="324">
        <v>1.06</v>
      </c>
      <c r="V2649" s="324">
        <v>0</v>
      </c>
      <c r="W2649" s="324">
        <v>2.0618999999999997E-6</v>
      </c>
      <c r="X2649" s="324">
        <v>15.101043748612035</v>
      </c>
      <c r="Y2649" s="324">
        <v>0.72</v>
      </c>
      <c r="Z2649" s="324">
        <v>2.1</v>
      </c>
      <c r="AA2649" s="324">
        <v>2.0618999999999997E-6</v>
      </c>
      <c r="AB2649" s="324">
        <v>15.101043748612035</v>
      </c>
      <c r="AC2649" s="324">
        <v>0.72</v>
      </c>
      <c r="AD2649" s="324">
        <v>2.1</v>
      </c>
      <c r="AE2649" s="324">
        <v>2.0618999999999997E-6</v>
      </c>
      <c r="AF2649" s="324">
        <v>15.101043748612035</v>
      </c>
      <c r="AG2649" s="324">
        <v>0.72</v>
      </c>
      <c r="AH2649" s="324">
        <v>2.1</v>
      </c>
      <c r="AI2649" s="324">
        <v>0</v>
      </c>
      <c r="AJ2649" s="324">
        <v>0</v>
      </c>
      <c r="AK2649" s="324">
        <v>0</v>
      </c>
      <c r="AL2649" s="324">
        <v>0</v>
      </c>
      <c r="AM2649" s="396">
        <v>0</v>
      </c>
      <c r="AN2649" s="324">
        <v>0</v>
      </c>
      <c r="AO2649" s="324">
        <v>1000000000</v>
      </c>
      <c r="AP2649" s="324">
        <v>0</v>
      </c>
      <c r="AQ2649" s="324">
        <v>0</v>
      </c>
      <c r="AR2649" s="324">
        <v>0</v>
      </c>
      <c r="AS2649" s="324">
        <v>7443320680</v>
      </c>
      <c r="AT2649" s="324">
        <v>0</v>
      </c>
      <c r="AU2649" s="324">
        <v>0</v>
      </c>
      <c r="AV2649" s="324">
        <v>0</v>
      </c>
    </row>
    <row r="2650" spans="1:48">
      <c r="A2650" s="324" t="s">
        <v>2347</v>
      </c>
      <c r="B2650" s="324">
        <v>7443320820</v>
      </c>
      <c r="C2650" s="324">
        <v>8.1999999999999993</v>
      </c>
      <c r="D2650" s="324">
        <v>15</v>
      </c>
      <c r="E2650" s="395">
        <v>1.1384999999999999E-2</v>
      </c>
      <c r="F2650" s="324">
        <v>8.4150000000000006E-3</v>
      </c>
      <c r="G2650" s="324">
        <v>12</v>
      </c>
      <c r="H2650" s="324">
        <v>0.7</v>
      </c>
      <c r="I2650" s="324">
        <v>13</v>
      </c>
      <c r="J2650" s="326">
        <v>50</v>
      </c>
      <c r="K2650" s="326">
        <v>125</v>
      </c>
      <c r="L2650" s="326">
        <v>1</v>
      </c>
      <c r="M2650" s="324">
        <v>12.1</v>
      </c>
      <c r="N2650" s="324">
        <v>11.4</v>
      </c>
      <c r="O2650" s="324">
        <v>9.5</v>
      </c>
      <c r="P2650" s="324">
        <v>103</v>
      </c>
      <c r="Q2650" s="324" t="s">
        <v>293</v>
      </c>
      <c r="R2650" s="324">
        <v>1</v>
      </c>
      <c r="S2650" s="324">
        <v>0</v>
      </c>
      <c r="T2650" s="324">
        <v>300</v>
      </c>
      <c r="U2650" s="324">
        <v>1.06</v>
      </c>
      <c r="V2650" s="324">
        <v>0</v>
      </c>
      <c r="W2650" s="324">
        <v>2.4533999999999997E-6</v>
      </c>
      <c r="X2650" s="324">
        <v>15.304217991787981</v>
      </c>
      <c r="Y2650" s="324">
        <v>0.72</v>
      </c>
      <c r="Z2650" s="324">
        <v>2.1</v>
      </c>
      <c r="AA2650" s="324">
        <v>2.4533999999999997E-6</v>
      </c>
      <c r="AB2650" s="324">
        <v>15.304217991787981</v>
      </c>
      <c r="AC2650" s="324">
        <v>0.72</v>
      </c>
      <c r="AD2650" s="324">
        <v>2.1</v>
      </c>
      <c r="AE2650" s="324">
        <v>2.4533999999999997E-6</v>
      </c>
      <c r="AF2650" s="324">
        <v>15.304217991787981</v>
      </c>
      <c r="AG2650" s="324">
        <v>0.72</v>
      </c>
      <c r="AH2650" s="324">
        <v>2.1</v>
      </c>
      <c r="AI2650" s="324">
        <v>0</v>
      </c>
      <c r="AJ2650" s="324">
        <v>0</v>
      </c>
      <c r="AK2650" s="324">
        <v>0</v>
      </c>
      <c r="AL2650" s="324">
        <v>0</v>
      </c>
      <c r="AM2650" s="396">
        <v>0</v>
      </c>
      <c r="AN2650" s="324">
        <v>0</v>
      </c>
      <c r="AO2650" s="324">
        <v>1000000000</v>
      </c>
      <c r="AP2650" s="324">
        <v>0</v>
      </c>
      <c r="AQ2650" s="324">
        <v>0</v>
      </c>
      <c r="AR2650" s="324">
        <v>0</v>
      </c>
      <c r="AS2650" s="324">
        <v>7443320820</v>
      </c>
      <c r="AT2650" s="324">
        <v>0</v>
      </c>
      <c r="AU2650" s="324">
        <v>0</v>
      </c>
      <c r="AV2650" s="324">
        <v>0</v>
      </c>
    </row>
    <row r="2651" spans="1:48">
      <c r="A2651" s="324" t="s">
        <v>2347</v>
      </c>
      <c r="B2651" s="324">
        <v>7443321000</v>
      </c>
      <c r="C2651" s="324">
        <v>10</v>
      </c>
      <c r="D2651" s="324">
        <v>15</v>
      </c>
      <c r="E2651" s="395">
        <v>1.6559999999999998E-2</v>
      </c>
      <c r="F2651" s="324">
        <v>1.2239999999999999E-2</v>
      </c>
      <c r="G2651" s="324">
        <v>10</v>
      </c>
      <c r="H2651" s="324">
        <v>0.7</v>
      </c>
      <c r="I2651" s="324">
        <v>9</v>
      </c>
      <c r="J2651" s="326">
        <v>50</v>
      </c>
      <c r="K2651" s="326">
        <v>125</v>
      </c>
      <c r="L2651" s="326">
        <v>1</v>
      </c>
      <c r="M2651" s="324">
        <v>12.1</v>
      </c>
      <c r="N2651" s="324">
        <v>11.4</v>
      </c>
      <c r="O2651" s="324">
        <v>9.5</v>
      </c>
      <c r="P2651" s="324">
        <v>103</v>
      </c>
      <c r="Q2651" s="324" t="s">
        <v>293</v>
      </c>
      <c r="R2651" s="324">
        <v>1</v>
      </c>
      <c r="S2651" s="324">
        <v>0</v>
      </c>
      <c r="T2651" s="324">
        <v>300</v>
      </c>
      <c r="U2651" s="324">
        <v>1.06</v>
      </c>
      <c r="V2651" s="324">
        <v>0</v>
      </c>
      <c r="W2651" s="324">
        <v>2.4533999999999997E-6</v>
      </c>
      <c r="X2651" s="324">
        <v>16.886187098953059</v>
      </c>
      <c r="Y2651" s="324">
        <v>0.72</v>
      </c>
      <c r="Z2651" s="324">
        <v>2.1</v>
      </c>
      <c r="AA2651" s="324">
        <v>2.4533999999999997E-6</v>
      </c>
      <c r="AB2651" s="324">
        <v>16.886187098953059</v>
      </c>
      <c r="AC2651" s="324">
        <v>0.72</v>
      </c>
      <c r="AD2651" s="324">
        <v>2.1</v>
      </c>
      <c r="AE2651" s="324">
        <v>2.4533999999999997E-6</v>
      </c>
      <c r="AF2651" s="324">
        <v>16.886187098953059</v>
      </c>
      <c r="AG2651" s="324">
        <v>0.72</v>
      </c>
      <c r="AH2651" s="324">
        <v>2.1</v>
      </c>
      <c r="AI2651" s="324">
        <v>0</v>
      </c>
      <c r="AJ2651" s="324">
        <v>0</v>
      </c>
      <c r="AK2651" s="324">
        <v>0</v>
      </c>
      <c r="AL2651" s="324">
        <v>0</v>
      </c>
      <c r="AM2651" s="396">
        <v>0</v>
      </c>
      <c r="AN2651" s="324">
        <v>0</v>
      </c>
      <c r="AO2651" s="324">
        <v>1000000000</v>
      </c>
      <c r="AP2651" s="324">
        <v>0</v>
      </c>
      <c r="AQ2651" s="324">
        <v>0</v>
      </c>
      <c r="AR2651" s="324">
        <v>0</v>
      </c>
      <c r="AS2651" s="324">
        <v>7443321000</v>
      </c>
      <c r="AT2651" s="324">
        <v>0</v>
      </c>
      <c r="AU2651" s="324">
        <v>0</v>
      </c>
      <c r="AV2651" s="324">
        <v>0</v>
      </c>
    </row>
    <row r="2652" spans="1:48">
      <c r="A2652" s="324" t="s">
        <v>2347</v>
      </c>
      <c r="B2652" s="324">
        <v>7443310022</v>
      </c>
      <c r="C2652" s="324">
        <v>0.22</v>
      </c>
      <c r="D2652" s="324">
        <v>15</v>
      </c>
      <c r="E2652" s="395">
        <v>5.865E-4</v>
      </c>
      <c r="F2652" s="324">
        <v>4.3350000000000002E-4</v>
      </c>
      <c r="G2652" s="324">
        <v>85</v>
      </c>
      <c r="H2652" s="324">
        <v>0.7</v>
      </c>
      <c r="I2652" s="324">
        <v>27</v>
      </c>
      <c r="J2652" s="326">
        <v>50</v>
      </c>
      <c r="K2652" s="326">
        <v>125</v>
      </c>
      <c r="L2652" s="326">
        <v>1</v>
      </c>
      <c r="M2652" s="324">
        <v>12.1</v>
      </c>
      <c r="N2652" s="324">
        <v>11.4</v>
      </c>
      <c r="O2652" s="324">
        <v>9.5</v>
      </c>
      <c r="P2652" s="324">
        <v>4</v>
      </c>
      <c r="Q2652" s="324" t="s">
        <v>293</v>
      </c>
      <c r="R2652" s="324">
        <v>1</v>
      </c>
      <c r="S2652" s="324">
        <v>0</v>
      </c>
      <c r="T2652" s="324">
        <v>300</v>
      </c>
      <c r="U2652" s="324">
        <v>1.06</v>
      </c>
      <c r="V2652" s="324">
        <v>0</v>
      </c>
      <c r="W2652" s="324">
        <v>0</v>
      </c>
      <c r="X2652" s="324">
        <v>0</v>
      </c>
      <c r="Y2652" s="324">
        <v>0</v>
      </c>
      <c r="Z2652" s="324">
        <v>0</v>
      </c>
      <c r="AA2652" s="324">
        <v>0</v>
      </c>
      <c r="AB2652" s="324">
        <v>0</v>
      </c>
      <c r="AC2652" s="324">
        <v>0</v>
      </c>
      <c r="AD2652" s="324">
        <v>0</v>
      </c>
      <c r="AE2652" s="324">
        <v>0</v>
      </c>
      <c r="AF2652" s="324">
        <v>0</v>
      </c>
      <c r="AG2652" s="324">
        <v>0</v>
      </c>
      <c r="AH2652" s="324">
        <v>0</v>
      </c>
      <c r="AI2652" s="324">
        <v>28.94736842105263</v>
      </c>
      <c r="AJ2652" s="324">
        <v>4000000000</v>
      </c>
      <c r="AK2652" s="324">
        <v>300000000</v>
      </c>
      <c r="AL2652" s="324">
        <v>2700000</v>
      </c>
      <c r="AM2652" s="396">
        <v>8.0000000000000006E-15</v>
      </c>
      <c r="AN2652" s="324">
        <v>0.44079999999999997</v>
      </c>
      <c r="AO2652" s="324">
        <v>1000000000</v>
      </c>
      <c r="AP2652" s="324">
        <v>0</v>
      </c>
      <c r="AQ2652" s="324">
        <v>0</v>
      </c>
      <c r="AR2652" s="324">
        <v>0</v>
      </c>
      <c r="AS2652" s="324">
        <v>7443310022</v>
      </c>
      <c r="AT2652" s="324">
        <v>0</v>
      </c>
      <c r="AU2652" s="324">
        <v>0</v>
      </c>
      <c r="AV2652" s="324">
        <v>0</v>
      </c>
    </row>
    <row r="2653" spans="1:48">
      <c r="A2653" s="324" t="s">
        <v>2347</v>
      </c>
      <c r="B2653" s="324">
        <v>7443310033</v>
      </c>
      <c r="C2653" s="324">
        <v>0.33</v>
      </c>
      <c r="D2653" s="324">
        <v>15</v>
      </c>
      <c r="E2653" s="395">
        <v>5.865E-4</v>
      </c>
      <c r="F2653" s="324">
        <v>4.3350000000000002E-4</v>
      </c>
      <c r="G2653" s="324">
        <v>80</v>
      </c>
      <c r="H2653" s="324">
        <v>0.7</v>
      </c>
      <c r="I2653" s="324">
        <v>27</v>
      </c>
      <c r="J2653" s="326">
        <v>50</v>
      </c>
      <c r="K2653" s="326">
        <v>125</v>
      </c>
      <c r="L2653" s="326">
        <v>1</v>
      </c>
      <c r="M2653" s="324">
        <v>12.1</v>
      </c>
      <c r="N2653" s="324">
        <v>11.4</v>
      </c>
      <c r="O2653" s="324">
        <v>9.5</v>
      </c>
      <c r="P2653" s="324">
        <v>4</v>
      </c>
      <c r="Q2653" s="324" t="s">
        <v>293</v>
      </c>
      <c r="R2653" s="324">
        <v>1</v>
      </c>
      <c r="S2653" s="324">
        <v>0</v>
      </c>
      <c r="T2653" s="324">
        <v>300</v>
      </c>
      <c r="U2653" s="324">
        <v>1.06</v>
      </c>
      <c r="V2653" s="324">
        <v>0</v>
      </c>
      <c r="W2653" s="324">
        <v>0</v>
      </c>
      <c r="X2653" s="324">
        <v>0</v>
      </c>
      <c r="Y2653" s="324">
        <v>0</v>
      </c>
      <c r="Z2653" s="324">
        <v>0</v>
      </c>
      <c r="AA2653" s="324">
        <v>0</v>
      </c>
      <c r="AB2653" s="324">
        <v>0</v>
      </c>
      <c r="AC2653" s="324">
        <v>0</v>
      </c>
      <c r="AD2653" s="324">
        <v>0</v>
      </c>
      <c r="AE2653" s="324">
        <v>0</v>
      </c>
      <c r="AF2653" s="324">
        <v>0</v>
      </c>
      <c r="AG2653" s="324">
        <v>0</v>
      </c>
      <c r="AH2653" s="324">
        <v>0</v>
      </c>
      <c r="AI2653" s="324">
        <v>43.421052631578945</v>
      </c>
      <c r="AJ2653" s="324">
        <v>1000000000</v>
      </c>
      <c r="AK2653" s="324">
        <v>110000000</v>
      </c>
      <c r="AL2653" s="324">
        <v>2100000</v>
      </c>
      <c r="AM2653" s="396">
        <v>6.8999999999999996E-14</v>
      </c>
      <c r="AN2653" s="324">
        <v>0.44079999999999997</v>
      </c>
      <c r="AO2653" s="324">
        <v>1000000000</v>
      </c>
      <c r="AP2653" s="324">
        <v>0</v>
      </c>
      <c r="AQ2653" s="324">
        <v>0</v>
      </c>
      <c r="AR2653" s="324">
        <v>0</v>
      </c>
      <c r="AS2653" s="324">
        <v>7443310033</v>
      </c>
      <c r="AT2653" s="324">
        <v>0</v>
      </c>
      <c r="AU2653" s="324">
        <v>0</v>
      </c>
      <c r="AV2653" s="324">
        <v>0</v>
      </c>
    </row>
    <row r="2654" spans="1:48">
      <c r="A2654" s="324" t="s">
        <v>2347</v>
      </c>
      <c r="B2654" s="324">
        <v>7443310047</v>
      </c>
      <c r="C2654" s="324">
        <v>0.47</v>
      </c>
      <c r="D2654" s="324">
        <v>15</v>
      </c>
      <c r="E2654" s="395">
        <v>8.2799999999999996E-4</v>
      </c>
      <c r="F2654" s="324">
        <v>6.1200000000000002E-4</v>
      </c>
      <c r="G2654" s="324">
        <v>76</v>
      </c>
      <c r="H2654" s="324">
        <v>0.7</v>
      </c>
      <c r="I2654" s="324">
        <v>23</v>
      </c>
      <c r="J2654" s="326">
        <v>50</v>
      </c>
      <c r="K2654" s="326">
        <v>125</v>
      </c>
      <c r="L2654" s="326">
        <v>1</v>
      </c>
      <c r="M2654" s="324">
        <v>12.1</v>
      </c>
      <c r="N2654" s="324">
        <v>11.4</v>
      </c>
      <c r="O2654" s="324">
        <v>9.5</v>
      </c>
      <c r="P2654" s="324">
        <v>4</v>
      </c>
      <c r="Q2654" s="324" t="s">
        <v>293</v>
      </c>
      <c r="R2654" s="324">
        <v>1</v>
      </c>
      <c r="S2654" s="324">
        <v>0</v>
      </c>
      <c r="T2654" s="324">
        <v>300</v>
      </c>
      <c r="U2654" s="324">
        <v>1.06</v>
      </c>
      <c r="V2654" s="324">
        <v>0</v>
      </c>
      <c r="W2654" s="324">
        <v>0</v>
      </c>
      <c r="X2654" s="324">
        <v>0</v>
      </c>
      <c r="Y2654" s="324">
        <v>0</v>
      </c>
      <c r="Z2654" s="324">
        <v>0</v>
      </c>
      <c r="AA2654" s="324">
        <v>0</v>
      </c>
      <c r="AB2654" s="324">
        <v>0</v>
      </c>
      <c r="AC2654" s="324">
        <v>0</v>
      </c>
      <c r="AD2654" s="324">
        <v>0</v>
      </c>
      <c r="AE2654" s="324">
        <v>0</v>
      </c>
      <c r="AF2654" s="324">
        <v>0</v>
      </c>
      <c r="AG2654" s="324">
        <v>0</v>
      </c>
      <c r="AH2654" s="324">
        <v>0</v>
      </c>
      <c r="AI2654" s="324">
        <v>44.172932330827066</v>
      </c>
      <c r="AJ2654" s="324">
        <v>8000000000</v>
      </c>
      <c r="AK2654" s="324">
        <v>170000000</v>
      </c>
      <c r="AL2654" s="324">
        <v>900000</v>
      </c>
      <c r="AM2654" s="396">
        <v>3.1E-14</v>
      </c>
      <c r="AN2654" s="324">
        <v>0.44079999999999997</v>
      </c>
      <c r="AO2654" s="324">
        <v>1000000000</v>
      </c>
      <c r="AP2654" s="324">
        <v>0</v>
      </c>
      <c r="AQ2654" s="324">
        <v>0</v>
      </c>
      <c r="AR2654" s="324">
        <v>0</v>
      </c>
      <c r="AS2654" s="324">
        <v>7443310047</v>
      </c>
      <c r="AT2654" s="324">
        <v>0</v>
      </c>
      <c r="AU2654" s="324">
        <v>0</v>
      </c>
      <c r="AV2654" s="324">
        <v>0</v>
      </c>
    </row>
    <row r="2655" spans="1:48">
      <c r="A2655" s="324" t="s">
        <v>2347</v>
      </c>
      <c r="B2655" s="324">
        <v>7443310068</v>
      </c>
      <c r="C2655" s="324">
        <v>0.68</v>
      </c>
      <c r="D2655" s="324">
        <v>15</v>
      </c>
      <c r="E2655" s="395">
        <v>8.2799999999999996E-4</v>
      </c>
      <c r="F2655" s="324">
        <v>6.1200000000000002E-4</v>
      </c>
      <c r="G2655" s="324">
        <v>74</v>
      </c>
      <c r="H2655" s="324">
        <v>0.7</v>
      </c>
      <c r="I2655" s="324">
        <v>23</v>
      </c>
      <c r="J2655" s="326">
        <v>50</v>
      </c>
      <c r="K2655" s="326">
        <v>125</v>
      </c>
      <c r="L2655" s="326">
        <v>1</v>
      </c>
      <c r="M2655" s="324">
        <v>12.1</v>
      </c>
      <c r="N2655" s="324">
        <v>11.4</v>
      </c>
      <c r="O2655" s="324">
        <v>9.5</v>
      </c>
      <c r="P2655" s="324">
        <v>4</v>
      </c>
      <c r="Q2655" s="324" t="s">
        <v>293</v>
      </c>
      <c r="R2655" s="324">
        <v>1</v>
      </c>
      <c r="S2655" s="324">
        <v>0</v>
      </c>
      <c r="T2655" s="324">
        <v>300</v>
      </c>
      <c r="U2655" s="324">
        <v>1.06</v>
      </c>
      <c r="V2655" s="324">
        <v>0</v>
      </c>
      <c r="W2655" s="324">
        <v>0</v>
      </c>
      <c r="X2655" s="324">
        <v>0</v>
      </c>
      <c r="Y2655" s="324">
        <v>0</v>
      </c>
      <c r="Z2655" s="324">
        <v>0</v>
      </c>
      <c r="AA2655" s="324">
        <v>0</v>
      </c>
      <c r="AB2655" s="324">
        <v>0</v>
      </c>
      <c r="AC2655" s="324">
        <v>0</v>
      </c>
      <c r="AD2655" s="324">
        <v>0</v>
      </c>
      <c r="AE2655" s="324">
        <v>0</v>
      </c>
      <c r="AF2655" s="324">
        <v>0</v>
      </c>
      <c r="AG2655" s="324">
        <v>0</v>
      </c>
      <c r="AH2655" s="324">
        <v>0</v>
      </c>
      <c r="AI2655" s="324">
        <v>63.909774436090224</v>
      </c>
      <c r="AJ2655" s="324">
        <v>1000000000</v>
      </c>
      <c r="AK2655" s="324">
        <v>110000000</v>
      </c>
      <c r="AL2655" s="324">
        <v>2100000</v>
      </c>
      <c r="AM2655" s="396">
        <v>6.8999999999999996E-14</v>
      </c>
      <c r="AN2655" s="324">
        <v>0.44079999999999997</v>
      </c>
      <c r="AO2655" s="324">
        <v>1000000000</v>
      </c>
      <c r="AP2655" s="324">
        <v>0</v>
      </c>
      <c r="AQ2655" s="324">
        <v>0</v>
      </c>
      <c r="AR2655" s="324">
        <v>0</v>
      </c>
      <c r="AS2655" s="324">
        <v>7443310068</v>
      </c>
      <c r="AT2655" s="324">
        <v>0</v>
      </c>
      <c r="AU2655" s="324">
        <v>0</v>
      </c>
      <c r="AV2655" s="324">
        <v>0</v>
      </c>
    </row>
    <row r="2656" spans="1:48">
      <c r="A2656" s="324" t="s">
        <v>2347</v>
      </c>
      <c r="B2656" s="324">
        <v>7443310082</v>
      </c>
      <c r="C2656" s="324">
        <v>0.82</v>
      </c>
      <c r="D2656" s="324">
        <v>15</v>
      </c>
      <c r="E2656" s="395">
        <v>1.3224999999999999E-3</v>
      </c>
      <c r="F2656" s="324">
        <v>9.7749999999999985E-4</v>
      </c>
      <c r="G2656" s="324">
        <v>66</v>
      </c>
      <c r="H2656" s="324">
        <v>0.7</v>
      </c>
      <c r="I2656" s="324">
        <v>21</v>
      </c>
      <c r="J2656" s="326">
        <v>50</v>
      </c>
      <c r="K2656" s="326">
        <v>125</v>
      </c>
      <c r="L2656" s="326">
        <v>1</v>
      </c>
      <c r="M2656" s="324">
        <v>12.1</v>
      </c>
      <c r="N2656" s="324">
        <v>11.4</v>
      </c>
      <c r="O2656" s="324">
        <v>9.5</v>
      </c>
      <c r="P2656" s="324">
        <v>4</v>
      </c>
      <c r="Q2656" s="324" t="s">
        <v>293</v>
      </c>
      <c r="R2656" s="324">
        <v>1</v>
      </c>
      <c r="S2656" s="324">
        <v>0</v>
      </c>
      <c r="T2656" s="324">
        <v>300</v>
      </c>
      <c r="U2656" s="324">
        <v>1.06</v>
      </c>
      <c r="V2656" s="324">
        <v>0</v>
      </c>
      <c r="W2656" s="324">
        <v>0</v>
      </c>
      <c r="X2656" s="324">
        <v>0</v>
      </c>
      <c r="Y2656" s="324">
        <v>0</v>
      </c>
      <c r="Z2656" s="324">
        <v>0</v>
      </c>
      <c r="AA2656" s="324">
        <v>0</v>
      </c>
      <c r="AB2656" s="324">
        <v>0</v>
      </c>
      <c r="AC2656" s="324">
        <v>0</v>
      </c>
      <c r="AD2656" s="324">
        <v>0</v>
      </c>
      <c r="AE2656" s="324">
        <v>0</v>
      </c>
      <c r="AF2656" s="324">
        <v>0</v>
      </c>
      <c r="AG2656" s="324">
        <v>0</v>
      </c>
      <c r="AH2656" s="324">
        <v>0</v>
      </c>
      <c r="AI2656" s="324">
        <v>59.941520467836263</v>
      </c>
      <c r="AJ2656" s="324">
        <v>8000000000</v>
      </c>
      <c r="AK2656" s="324">
        <v>170000000</v>
      </c>
      <c r="AL2656" s="324">
        <v>900000</v>
      </c>
      <c r="AM2656" s="396">
        <v>3.1E-14</v>
      </c>
      <c r="AN2656" s="324">
        <v>0.44079999999999997</v>
      </c>
      <c r="AO2656" s="324">
        <v>1000000000</v>
      </c>
      <c r="AP2656" s="324">
        <v>0</v>
      </c>
      <c r="AQ2656" s="324">
        <v>0</v>
      </c>
      <c r="AR2656" s="324">
        <v>0</v>
      </c>
      <c r="AS2656" s="324">
        <v>7443310082</v>
      </c>
      <c r="AT2656" s="324">
        <v>0</v>
      </c>
      <c r="AU2656" s="324">
        <v>0</v>
      </c>
      <c r="AV2656" s="324">
        <v>0</v>
      </c>
    </row>
    <row r="2657" spans="1:48">
      <c r="A2657" s="324" t="s">
        <v>2347</v>
      </c>
      <c r="B2657" s="324">
        <v>7443310100</v>
      </c>
      <c r="C2657" s="324">
        <v>1</v>
      </c>
      <c r="D2657" s="324">
        <v>15</v>
      </c>
      <c r="E2657" s="395">
        <v>1.3224999999999999E-3</v>
      </c>
      <c r="F2657" s="324">
        <v>9.7749999999999985E-4</v>
      </c>
      <c r="G2657" s="324">
        <v>52</v>
      </c>
      <c r="H2657" s="324">
        <v>0.7</v>
      </c>
      <c r="I2657" s="324">
        <v>21</v>
      </c>
      <c r="J2657" s="326">
        <v>50</v>
      </c>
      <c r="K2657" s="326">
        <v>125</v>
      </c>
      <c r="L2657" s="326">
        <v>1</v>
      </c>
      <c r="M2657" s="324">
        <v>12.1</v>
      </c>
      <c r="N2657" s="324">
        <v>11.4</v>
      </c>
      <c r="O2657" s="324">
        <v>9.5</v>
      </c>
      <c r="P2657" s="324">
        <v>4</v>
      </c>
      <c r="Q2657" s="324" t="s">
        <v>293</v>
      </c>
      <c r="R2657" s="324">
        <v>1</v>
      </c>
      <c r="S2657" s="324">
        <v>0</v>
      </c>
      <c r="T2657" s="324">
        <v>300</v>
      </c>
      <c r="U2657" s="324">
        <v>1.06</v>
      </c>
      <c r="V2657" s="324">
        <v>0</v>
      </c>
      <c r="W2657" s="324">
        <v>0</v>
      </c>
      <c r="X2657" s="324">
        <v>0</v>
      </c>
      <c r="Y2657" s="324">
        <v>0</v>
      </c>
      <c r="Z2657" s="324">
        <v>0</v>
      </c>
      <c r="AA2657" s="324">
        <v>0</v>
      </c>
      <c r="AB2657" s="324">
        <v>0</v>
      </c>
      <c r="AC2657" s="324">
        <v>0</v>
      </c>
      <c r="AD2657" s="324">
        <v>0</v>
      </c>
      <c r="AE2657" s="324">
        <v>0</v>
      </c>
      <c r="AF2657" s="324">
        <v>0</v>
      </c>
      <c r="AG2657" s="324">
        <v>0</v>
      </c>
      <c r="AH2657" s="324">
        <v>0</v>
      </c>
      <c r="AI2657" s="324">
        <v>73.099415204678365</v>
      </c>
      <c r="AJ2657" s="324">
        <v>1000000000</v>
      </c>
      <c r="AK2657" s="324">
        <v>110000000</v>
      </c>
      <c r="AL2657" s="324">
        <v>2100000</v>
      </c>
      <c r="AM2657" s="396">
        <v>6.8999999999999996E-14</v>
      </c>
      <c r="AN2657" s="324">
        <v>0.44079999999999997</v>
      </c>
      <c r="AO2657" s="324">
        <v>1000000000</v>
      </c>
      <c r="AP2657" s="324">
        <v>0</v>
      </c>
      <c r="AQ2657" s="324">
        <v>0</v>
      </c>
      <c r="AR2657" s="324">
        <v>0</v>
      </c>
      <c r="AS2657" s="324">
        <v>7443310100</v>
      </c>
      <c r="AT2657" s="324">
        <v>0</v>
      </c>
      <c r="AU2657" s="324">
        <v>0</v>
      </c>
      <c r="AV2657" s="324">
        <v>0</v>
      </c>
    </row>
    <row r="2658" spans="1:48">
      <c r="A2658" s="324" t="s">
        <v>2347</v>
      </c>
      <c r="B2658" s="324">
        <v>7443310150</v>
      </c>
      <c r="C2658" s="324">
        <v>1.5</v>
      </c>
      <c r="D2658" s="324">
        <v>15</v>
      </c>
      <c r="E2658" s="395">
        <v>2.3E-3</v>
      </c>
      <c r="F2658" s="324">
        <v>1.6999999999999999E-3</v>
      </c>
      <c r="G2658" s="324">
        <v>50</v>
      </c>
      <c r="H2658" s="324">
        <v>0.7</v>
      </c>
      <c r="I2658" s="324">
        <v>18.5</v>
      </c>
      <c r="J2658" s="326">
        <v>50</v>
      </c>
      <c r="K2658" s="326">
        <v>125</v>
      </c>
      <c r="L2658" s="326">
        <v>1</v>
      </c>
      <c r="M2658" s="324">
        <v>12.1</v>
      </c>
      <c r="N2658" s="324">
        <v>11.4</v>
      </c>
      <c r="O2658" s="324">
        <v>9.5</v>
      </c>
      <c r="P2658" s="324">
        <v>4</v>
      </c>
      <c r="Q2658" s="324" t="s">
        <v>293</v>
      </c>
      <c r="R2658" s="324">
        <v>1</v>
      </c>
      <c r="S2658" s="324">
        <v>0</v>
      </c>
      <c r="T2658" s="324">
        <v>300</v>
      </c>
      <c r="U2658" s="324">
        <v>1.06</v>
      </c>
      <c r="V2658" s="324">
        <v>0</v>
      </c>
      <c r="W2658" s="324">
        <v>0</v>
      </c>
      <c r="X2658" s="324">
        <v>0</v>
      </c>
      <c r="Y2658" s="324">
        <v>0</v>
      </c>
      <c r="Z2658" s="324">
        <v>0</v>
      </c>
      <c r="AA2658" s="324">
        <v>0</v>
      </c>
      <c r="AB2658" s="324">
        <v>0</v>
      </c>
      <c r="AC2658" s="324">
        <v>0</v>
      </c>
      <c r="AD2658" s="324">
        <v>0</v>
      </c>
      <c r="AE2658" s="324">
        <v>0</v>
      </c>
      <c r="AF2658" s="324">
        <v>0</v>
      </c>
      <c r="AG2658" s="324">
        <v>0</v>
      </c>
      <c r="AH2658" s="324">
        <v>0</v>
      </c>
      <c r="AI2658" s="324">
        <v>89.712918660287087</v>
      </c>
      <c r="AJ2658" s="324">
        <v>1000000000</v>
      </c>
      <c r="AK2658" s="324">
        <v>110000000</v>
      </c>
      <c r="AL2658" s="324">
        <v>2100000</v>
      </c>
      <c r="AM2658" s="396">
        <v>6.8999999999999996E-14</v>
      </c>
      <c r="AN2658" s="324">
        <v>0.44079999999999997</v>
      </c>
      <c r="AO2658" s="324">
        <v>1000000000</v>
      </c>
      <c r="AP2658" s="324">
        <v>0</v>
      </c>
      <c r="AQ2658" s="324">
        <v>0</v>
      </c>
      <c r="AR2658" s="324">
        <v>0</v>
      </c>
      <c r="AS2658" s="324">
        <v>7443310150</v>
      </c>
      <c r="AT2658" s="324">
        <v>0</v>
      </c>
      <c r="AU2658" s="324">
        <v>0</v>
      </c>
      <c r="AV2658" s="324">
        <v>0</v>
      </c>
    </row>
    <row r="2659" spans="1:48">
      <c r="A2659" s="324" t="s">
        <v>2347</v>
      </c>
      <c r="B2659" s="324">
        <v>7443310220</v>
      </c>
      <c r="C2659" s="324">
        <v>2.2000000000000002</v>
      </c>
      <c r="D2659" s="324">
        <v>15</v>
      </c>
      <c r="E2659" s="395">
        <v>3.4499999999999999E-3</v>
      </c>
      <c r="F2659" s="324">
        <v>2.5500000000000002E-3</v>
      </c>
      <c r="G2659" s="324">
        <v>48</v>
      </c>
      <c r="H2659" s="324">
        <v>0.7</v>
      </c>
      <c r="I2659" s="324">
        <v>16</v>
      </c>
      <c r="J2659" s="326">
        <v>50</v>
      </c>
      <c r="K2659" s="326">
        <v>125</v>
      </c>
      <c r="L2659" s="326">
        <v>1</v>
      </c>
      <c r="M2659" s="324">
        <v>12.1</v>
      </c>
      <c r="N2659" s="324">
        <v>11.4</v>
      </c>
      <c r="O2659" s="324">
        <v>9.5</v>
      </c>
      <c r="P2659" s="324">
        <v>4</v>
      </c>
      <c r="Q2659" s="324" t="s">
        <v>293</v>
      </c>
      <c r="R2659" s="324">
        <v>1</v>
      </c>
      <c r="S2659" s="324">
        <v>0</v>
      </c>
      <c r="T2659" s="324">
        <v>300</v>
      </c>
      <c r="U2659" s="324">
        <v>1.06</v>
      </c>
      <c r="V2659" s="324">
        <v>0</v>
      </c>
      <c r="W2659" s="324">
        <v>0</v>
      </c>
      <c r="X2659" s="324">
        <v>0</v>
      </c>
      <c r="Y2659" s="324">
        <v>0</v>
      </c>
      <c r="Z2659" s="324">
        <v>0</v>
      </c>
      <c r="AA2659" s="324">
        <v>0</v>
      </c>
      <c r="AB2659" s="324">
        <v>0</v>
      </c>
      <c r="AC2659" s="324">
        <v>0</v>
      </c>
      <c r="AD2659" s="324">
        <v>0</v>
      </c>
      <c r="AE2659" s="324">
        <v>0</v>
      </c>
      <c r="AF2659" s="324">
        <v>0</v>
      </c>
      <c r="AG2659" s="324">
        <v>0</v>
      </c>
      <c r="AH2659" s="324">
        <v>0</v>
      </c>
      <c r="AI2659" s="324">
        <v>82.95625942684768</v>
      </c>
      <c r="AJ2659" s="324">
        <v>1000000000</v>
      </c>
      <c r="AK2659" s="324">
        <v>110000000</v>
      </c>
      <c r="AL2659" s="324">
        <v>2100000</v>
      </c>
      <c r="AM2659" s="396">
        <v>6.8999999999999996E-14</v>
      </c>
      <c r="AN2659" s="324">
        <v>0.5915999999999999</v>
      </c>
      <c r="AO2659" s="324">
        <v>1000000000</v>
      </c>
      <c r="AP2659" s="324">
        <v>0</v>
      </c>
      <c r="AQ2659" s="324">
        <v>0</v>
      </c>
      <c r="AR2659" s="324">
        <v>0</v>
      </c>
      <c r="AS2659" s="324">
        <v>7443310220</v>
      </c>
      <c r="AT2659" s="324">
        <v>0</v>
      </c>
      <c r="AU2659" s="324">
        <v>0</v>
      </c>
      <c r="AV2659" s="324">
        <v>0</v>
      </c>
    </row>
    <row r="2660" spans="1:48">
      <c r="A2660" s="324" t="s">
        <v>2347</v>
      </c>
      <c r="B2660" s="324">
        <v>7443310330</v>
      </c>
      <c r="C2660" s="324">
        <v>3.3</v>
      </c>
      <c r="D2660" s="324">
        <v>15</v>
      </c>
      <c r="E2660" s="395">
        <v>6.8999999999999999E-3</v>
      </c>
      <c r="F2660" s="324">
        <v>5.1000000000000004E-3</v>
      </c>
      <c r="G2660" s="324">
        <v>39</v>
      </c>
      <c r="H2660" s="324">
        <v>0.7</v>
      </c>
      <c r="I2660" s="324">
        <v>13</v>
      </c>
      <c r="J2660" s="326">
        <v>50</v>
      </c>
      <c r="K2660" s="326">
        <v>125</v>
      </c>
      <c r="L2660" s="326">
        <v>1</v>
      </c>
      <c r="M2660" s="324">
        <v>12.1</v>
      </c>
      <c r="N2660" s="324">
        <v>11.4</v>
      </c>
      <c r="O2660" s="324">
        <v>9.5</v>
      </c>
      <c r="P2660" s="324">
        <v>4</v>
      </c>
      <c r="Q2660" s="324" t="s">
        <v>293</v>
      </c>
      <c r="R2660" s="324">
        <v>1</v>
      </c>
      <c r="S2660" s="324">
        <v>0</v>
      </c>
      <c r="T2660" s="324">
        <v>300</v>
      </c>
      <c r="U2660" s="324">
        <v>1.06</v>
      </c>
      <c r="V2660" s="324">
        <v>0</v>
      </c>
      <c r="W2660" s="324">
        <v>0</v>
      </c>
      <c r="X2660" s="324">
        <v>0</v>
      </c>
      <c r="Y2660" s="324">
        <v>0</v>
      </c>
      <c r="Z2660" s="324">
        <v>0</v>
      </c>
      <c r="AA2660" s="324">
        <v>0</v>
      </c>
      <c r="AB2660" s="324">
        <v>0</v>
      </c>
      <c r="AC2660" s="324">
        <v>0</v>
      </c>
      <c r="AD2660" s="324">
        <v>0</v>
      </c>
      <c r="AE2660" s="324">
        <v>0</v>
      </c>
      <c r="AF2660" s="324">
        <v>0</v>
      </c>
      <c r="AG2660" s="324">
        <v>0</v>
      </c>
      <c r="AH2660" s="324">
        <v>0</v>
      </c>
      <c r="AI2660" s="324">
        <v>95.155709342560556</v>
      </c>
      <c r="AJ2660" s="324">
        <v>1000000000</v>
      </c>
      <c r="AK2660" s="324">
        <v>110000000</v>
      </c>
      <c r="AL2660" s="324">
        <v>2100000</v>
      </c>
      <c r="AM2660" s="396">
        <v>6.8999999999999996E-14</v>
      </c>
      <c r="AN2660" s="324">
        <v>0.5915999999999999</v>
      </c>
      <c r="AO2660" s="324">
        <v>1000000000</v>
      </c>
      <c r="AP2660" s="324">
        <v>0</v>
      </c>
      <c r="AQ2660" s="324">
        <v>0</v>
      </c>
      <c r="AR2660" s="324">
        <v>0</v>
      </c>
      <c r="AS2660" s="324">
        <v>7443310330</v>
      </c>
      <c r="AT2660" s="324">
        <v>0</v>
      </c>
      <c r="AU2660" s="324">
        <v>0</v>
      </c>
      <c r="AV2660" s="324">
        <v>0</v>
      </c>
    </row>
    <row r="2661" spans="1:48">
      <c r="A2661" s="324" t="s">
        <v>2347</v>
      </c>
      <c r="B2661" s="324">
        <v>7443310390</v>
      </c>
      <c r="C2661" s="324">
        <v>3.9</v>
      </c>
      <c r="D2661" s="324">
        <v>15</v>
      </c>
      <c r="E2661" s="395">
        <v>1.0234999999999999E-2</v>
      </c>
      <c r="F2661" s="324">
        <v>7.5649999999999997E-3</v>
      </c>
      <c r="G2661" s="324">
        <v>34</v>
      </c>
      <c r="H2661" s="324">
        <v>0.7</v>
      </c>
      <c r="I2661" s="324">
        <v>11.5</v>
      </c>
      <c r="J2661" s="326">
        <v>50</v>
      </c>
      <c r="K2661" s="326">
        <v>125</v>
      </c>
      <c r="L2661" s="326">
        <v>1</v>
      </c>
      <c r="M2661" s="324">
        <v>12.1</v>
      </c>
      <c r="N2661" s="324">
        <v>11.4</v>
      </c>
      <c r="O2661" s="324">
        <v>9.5</v>
      </c>
      <c r="P2661" s="324">
        <v>4</v>
      </c>
      <c r="Q2661" s="324" t="s">
        <v>293</v>
      </c>
      <c r="R2661" s="324">
        <v>1</v>
      </c>
      <c r="S2661" s="324">
        <v>0</v>
      </c>
      <c r="T2661" s="324">
        <v>300</v>
      </c>
      <c r="U2661" s="324">
        <v>1.06</v>
      </c>
      <c r="V2661" s="324">
        <v>0</v>
      </c>
      <c r="W2661" s="324">
        <v>0</v>
      </c>
      <c r="X2661" s="324">
        <v>0</v>
      </c>
      <c r="Y2661" s="324">
        <v>0</v>
      </c>
      <c r="Z2661" s="324">
        <v>0</v>
      </c>
      <c r="AA2661" s="324">
        <v>0</v>
      </c>
      <c r="AB2661" s="324">
        <v>0</v>
      </c>
      <c r="AC2661" s="324">
        <v>0</v>
      </c>
      <c r="AD2661" s="324">
        <v>0</v>
      </c>
      <c r="AE2661" s="324">
        <v>0</v>
      </c>
      <c r="AF2661" s="324">
        <v>0</v>
      </c>
      <c r="AG2661" s="324">
        <v>0</v>
      </c>
      <c r="AH2661" s="324">
        <v>0</v>
      </c>
      <c r="AI2661" s="324">
        <v>100.61919504643963</v>
      </c>
      <c r="AJ2661" s="324">
        <v>1000000000</v>
      </c>
      <c r="AK2661" s="324">
        <v>110000000</v>
      </c>
      <c r="AL2661" s="324">
        <v>2100000</v>
      </c>
      <c r="AM2661" s="396">
        <v>6.8999999999999996E-14</v>
      </c>
      <c r="AN2661" s="324">
        <v>0.5915999999999999</v>
      </c>
      <c r="AO2661" s="324">
        <v>1000000000</v>
      </c>
      <c r="AP2661" s="324">
        <v>0</v>
      </c>
      <c r="AQ2661" s="324">
        <v>0</v>
      </c>
      <c r="AR2661" s="324">
        <v>0</v>
      </c>
      <c r="AS2661" s="324">
        <v>7443310390</v>
      </c>
      <c r="AT2661" s="324">
        <v>0</v>
      </c>
      <c r="AU2661" s="324">
        <v>0</v>
      </c>
      <c r="AV2661" s="324">
        <v>0</v>
      </c>
    </row>
    <row r="2662" spans="1:48">
      <c r="A2662" s="324" t="s">
        <v>2347</v>
      </c>
      <c r="B2662" s="324">
        <v>7443310470</v>
      </c>
      <c r="C2662" s="324">
        <v>4.7</v>
      </c>
      <c r="D2662" s="324">
        <v>15</v>
      </c>
      <c r="E2662" s="395">
        <v>1.0234999999999999E-2</v>
      </c>
      <c r="F2662" s="324">
        <v>7.5649999999999997E-3</v>
      </c>
      <c r="G2662" s="324">
        <v>33</v>
      </c>
      <c r="H2662" s="324">
        <v>0.7</v>
      </c>
      <c r="I2662" s="324">
        <v>11.5</v>
      </c>
      <c r="J2662" s="326">
        <v>50</v>
      </c>
      <c r="K2662" s="326">
        <v>125</v>
      </c>
      <c r="L2662" s="326">
        <v>1</v>
      </c>
      <c r="M2662" s="324">
        <v>12.1</v>
      </c>
      <c r="N2662" s="324">
        <v>11.4</v>
      </c>
      <c r="O2662" s="324">
        <v>9.5</v>
      </c>
      <c r="P2662" s="324">
        <v>4</v>
      </c>
      <c r="Q2662" s="324" t="s">
        <v>293</v>
      </c>
      <c r="R2662" s="324">
        <v>1</v>
      </c>
      <c r="S2662" s="324">
        <v>0</v>
      </c>
      <c r="T2662" s="324">
        <v>300</v>
      </c>
      <c r="U2662" s="324">
        <v>1.06</v>
      </c>
      <c r="V2662" s="324">
        <v>0</v>
      </c>
      <c r="W2662" s="324">
        <v>0</v>
      </c>
      <c r="X2662" s="324">
        <v>0</v>
      </c>
      <c r="Y2662" s="324">
        <v>0</v>
      </c>
      <c r="Z2662" s="324">
        <v>0</v>
      </c>
      <c r="AA2662" s="324">
        <v>0</v>
      </c>
      <c r="AB2662" s="324">
        <v>0</v>
      </c>
      <c r="AC2662" s="324">
        <v>0</v>
      </c>
      <c r="AD2662" s="324">
        <v>0</v>
      </c>
      <c r="AE2662" s="324">
        <v>0</v>
      </c>
      <c r="AF2662" s="324">
        <v>0</v>
      </c>
      <c r="AG2662" s="324">
        <v>0</v>
      </c>
      <c r="AH2662" s="324">
        <v>0</v>
      </c>
      <c r="AI2662" s="324">
        <v>108.02114456446795</v>
      </c>
      <c r="AJ2662" s="324">
        <v>1000000000</v>
      </c>
      <c r="AK2662" s="324">
        <v>110000000</v>
      </c>
      <c r="AL2662" s="324">
        <v>2100000</v>
      </c>
      <c r="AM2662" s="396">
        <v>6.8999999999999996E-14</v>
      </c>
      <c r="AN2662" s="324">
        <v>0.66410000000000002</v>
      </c>
      <c r="AO2662" s="324">
        <v>1000000000</v>
      </c>
      <c r="AP2662" s="324">
        <v>0</v>
      </c>
      <c r="AQ2662" s="324">
        <v>0</v>
      </c>
      <c r="AR2662" s="324">
        <v>0</v>
      </c>
      <c r="AS2662" s="324">
        <v>7443310470</v>
      </c>
      <c r="AT2662" s="324">
        <v>0</v>
      </c>
      <c r="AU2662" s="324">
        <v>0</v>
      </c>
      <c r="AV2662" s="324">
        <v>0</v>
      </c>
    </row>
    <row r="2663" spans="1:48">
      <c r="A2663" s="324" t="s">
        <v>2347</v>
      </c>
      <c r="B2663" s="324">
        <v>7443630070</v>
      </c>
      <c r="C2663" s="324">
        <v>0.7</v>
      </c>
      <c r="D2663" s="324">
        <v>15</v>
      </c>
      <c r="E2663" s="395">
        <v>9.119000000000001E-4</v>
      </c>
      <c r="F2663" s="324">
        <v>7.4609999999999998E-4</v>
      </c>
      <c r="G2663" s="324">
        <v>75</v>
      </c>
      <c r="H2663" s="324">
        <v>0.7</v>
      </c>
      <c r="I2663" s="324">
        <v>32</v>
      </c>
      <c r="J2663" s="326">
        <v>50</v>
      </c>
      <c r="K2663" s="326">
        <v>125</v>
      </c>
      <c r="L2663" s="326">
        <v>1</v>
      </c>
      <c r="M2663" s="324">
        <v>21.5</v>
      </c>
      <c r="N2663" s="324">
        <v>20.5</v>
      </c>
      <c r="O2663" s="324">
        <v>14</v>
      </c>
      <c r="P2663" s="324">
        <v>102</v>
      </c>
      <c r="Q2663" s="324" t="s">
        <v>293</v>
      </c>
      <c r="R2663" s="324">
        <v>1</v>
      </c>
      <c r="S2663" s="324">
        <v>0</v>
      </c>
      <c r="T2663" s="324">
        <v>100</v>
      </c>
      <c r="U2663" s="324">
        <v>4.0999999999999996</v>
      </c>
      <c r="V2663" s="324">
        <v>0</v>
      </c>
      <c r="W2663" s="324">
        <v>2.5743959999999992E-10</v>
      </c>
      <c r="X2663" s="324">
        <v>2.1535148438701741</v>
      </c>
      <c r="Y2663" s="324">
        <v>1.82</v>
      </c>
      <c r="Z2663" s="324">
        <v>2.59</v>
      </c>
      <c r="AA2663" s="324">
        <v>2.5743959999999992E-10</v>
      </c>
      <c r="AB2663" s="324">
        <v>2.1535148438701741</v>
      </c>
      <c r="AC2663" s="324">
        <v>1.82</v>
      </c>
      <c r="AD2663" s="324">
        <v>2.59</v>
      </c>
      <c r="AE2663" s="324">
        <v>2.5743959999999992E-10</v>
      </c>
      <c r="AF2663" s="324">
        <v>2.1535148438701741</v>
      </c>
      <c r="AG2663" s="324">
        <v>1.82</v>
      </c>
      <c r="AH2663" s="324">
        <v>2.59</v>
      </c>
      <c r="AI2663" s="324">
        <v>0</v>
      </c>
      <c r="AJ2663" s="324">
        <v>0</v>
      </c>
      <c r="AK2663" s="324">
        <v>0</v>
      </c>
      <c r="AL2663" s="324">
        <v>0</v>
      </c>
      <c r="AM2663" s="396">
        <v>0</v>
      </c>
      <c r="AN2663" s="324">
        <v>0</v>
      </c>
      <c r="AO2663" s="324">
        <v>1000000000</v>
      </c>
      <c r="AP2663" s="324">
        <v>0</v>
      </c>
      <c r="AQ2663" s="324">
        <v>0</v>
      </c>
      <c r="AR2663" s="324">
        <v>0</v>
      </c>
      <c r="AS2663" s="324">
        <v>7443630070</v>
      </c>
      <c r="AT2663" s="324">
        <v>0</v>
      </c>
      <c r="AU2663" s="324">
        <v>0</v>
      </c>
      <c r="AV2663" s="324">
        <v>0</v>
      </c>
    </row>
    <row r="2664" spans="1:48">
      <c r="A2664" s="324" t="s">
        <v>2347</v>
      </c>
      <c r="B2664" s="324">
        <v>7443630140</v>
      </c>
      <c r="C2664" s="324">
        <v>1.4</v>
      </c>
      <c r="D2664" s="324">
        <v>15</v>
      </c>
      <c r="E2664" s="395">
        <v>1.1913000000000002E-3</v>
      </c>
      <c r="F2664" s="324">
        <v>9.747E-4</v>
      </c>
      <c r="G2664" s="324">
        <v>60</v>
      </c>
      <c r="H2664" s="324">
        <v>0.7</v>
      </c>
      <c r="I2664" s="324">
        <v>31.5</v>
      </c>
      <c r="J2664" s="326">
        <v>50</v>
      </c>
      <c r="K2664" s="326">
        <v>125</v>
      </c>
      <c r="L2664" s="326">
        <v>1</v>
      </c>
      <c r="M2664" s="324">
        <v>21.5</v>
      </c>
      <c r="N2664" s="324">
        <v>20.5</v>
      </c>
      <c r="O2664" s="324">
        <v>14</v>
      </c>
      <c r="P2664" s="324">
        <v>102</v>
      </c>
      <c r="Q2664" s="324" t="s">
        <v>293</v>
      </c>
      <c r="R2664" s="324">
        <v>1</v>
      </c>
      <c r="S2664" s="324">
        <v>0</v>
      </c>
      <c r="T2664" s="324">
        <v>100</v>
      </c>
      <c r="U2664" s="324">
        <v>4.0999999999999996</v>
      </c>
      <c r="V2664" s="324">
        <v>0</v>
      </c>
      <c r="W2664" s="324">
        <v>2.5743959999999992E-10</v>
      </c>
      <c r="X2664" s="324">
        <v>3.158488437676255</v>
      </c>
      <c r="Y2664" s="324">
        <v>1.82</v>
      </c>
      <c r="Z2664" s="324">
        <v>2.59</v>
      </c>
      <c r="AA2664" s="324">
        <v>2.5743959999999992E-10</v>
      </c>
      <c r="AB2664" s="324">
        <v>3.158488437676255</v>
      </c>
      <c r="AC2664" s="324">
        <v>1.82</v>
      </c>
      <c r="AD2664" s="324">
        <v>2.59</v>
      </c>
      <c r="AE2664" s="324">
        <v>2.5743959999999992E-10</v>
      </c>
      <c r="AF2664" s="324">
        <v>3.158488437676255</v>
      </c>
      <c r="AG2664" s="324">
        <v>1.82</v>
      </c>
      <c r="AH2664" s="324">
        <v>2.59</v>
      </c>
      <c r="AI2664" s="324">
        <v>0</v>
      </c>
      <c r="AJ2664" s="324">
        <v>0</v>
      </c>
      <c r="AK2664" s="324">
        <v>0</v>
      </c>
      <c r="AL2664" s="324">
        <v>0</v>
      </c>
      <c r="AM2664" s="396">
        <v>0</v>
      </c>
      <c r="AN2664" s="324">
        <v>0</v>
      </c>
      <c r="AO2664" s="324">
        <v>1000000000</v>
      </c>
      <c r="AP2664" s="324">
        <v>0</v>
      </c>
      <c r="AQ2664" s="324">
        <v>0</v>
      </c>
      <c r="AR2664" s="324">
        <v>0</v>
      </c>
      <c r="AS2664" s="324">
        <v>7443630140</v>
      </c>
      <c r="AT2664" s="324">
        <v>0</v>
      </c>
      <c r="AU2664" s="324">
        <v>0</v>
      </c>
      <c r="AV2664" s="324">
        <v>0</v>
      </c>
    </row>
    <row r="2665" spans="1:48">
      <c r="A2665" s="324" t="s">
        <v>2347</v>
      </c>
      <c r="B2665" s="324">
        <v>7443630220</v>
      </c>
      <c r="C2665" s="324">
        <v>2.2000000000000002</v>
      </c>
      <c r="D2665" s="324">
        <v>15</v>
      </c>
      <c r="E2665" s="395">
        <v>1.6500000000000002E-3</v>
      </c>
      <c r="F2665" s="324">
        <v>1.3500000000000001E-3</v>
      </c>
      <c r="G2665" s="324">
        <v>52</v>
      </c>
      <c r="H2665" s="324">
        <v>0.7</v>
      </c>
      <c r="I2665" s="324">
        <v>28</v>
      </c>
      <c r="J2665" s="326">
        <v>50</v>
      </c>
      <c r="K2665" s="326">
        <v>125</v>
      </c>
      <c r="L2665" s="326">
        <v>1</v>
      </c>
      <c r="M2665" s="324">
        <v>21.5</v>
      </c>
      <c r="N2665" s="324">
        <v>20.5</v>
      </c>
      <c r="O2665" s="324">
        <v>14</v>
      </c>
      <c r="P2665" s="324">
        <v>102</v>
      </c>
      <c r="Q2665" s="324" t="s">
        <v>293</v>
      </c>
      <c r="R2665" s="324">
        <v>1</v>
      </c>
      <c r="S2665" s="324">
        <v>0</v>
      </c>
      <c r="T2665" s="324">
        <v>100</v>
      </c>
      <c r="U2665" s="324">
        <v>4.0999999999999996</v>
      </c>
      <c r="V2665" s="324">
        <v>0</v>
      </c>
      <c r="W2665" s="324">
        <v>2.5743959999999992E-10</v>
      </c>
      <c r="X2665" s="324">
        <v>3.9184255053878352</v>
      </c>
      <c r="Y2665" s="324">
        <v>1.82</v>
      </c>
      <c r="Z2665" s="324">
        <v>2.59</v>
      </c>
      <c r="AA2665" s="324">
        <v>2.5743959999999992E-10</v>
      </c>
      <c r="AB2665" s="324">
        <v>3.9184255053878352</v>
      </c>
      <c r="AC2665" s="324">
        <v>1.82</v>
      </c>
      <c r="AD2665" s="324">
        <v>2.59</v>
      </c>
      <c r="AE2665" s="324">
        <v>2.5743959999999992E-10</v>
      </c>
      <c r="AF2665" s="324">
        <v>3.9184255053878352</v>
      </c>
      <c r="AG2665" s="324">
        <v>1.82</v>
      </c>
      <c r="AH2665" s="324">
        <v>2.59</v>
      </c>
      <c r="AI2665" s="324">
        <v>0</v>
      </c>
      <c r="AJ2665" s="324">
        <v>0</v>
      </c>
      <c r="AK2665" s="324">
        <v>0</v>
      </c>
      <c r="AL2665" s="324">
        <v>0</v>
      </c>
      <c r="AM2665" s="396">
        <v>0</v>
      </c>
      <c r="AN2665" s="324">
        <v>0</v>
      </c>
      <c r="AO2665" s="324">
        <v>1000000000</v>
      </c>
      <c r="AP2665" s="324">
        <v>0</v>
      </c>
      <c r="AQ2665" s="324">
        <v>0</v>
      </c>
      <c r="AR2665" s="324">
        <v>0</v>
      </c>
      <c r="AS2665" s="324">
        <v>7443630220</v>
      </c>
      <c r="AT2665" s="324">
        <v>0</v>
      </c>
      <c r="AU2665" s="324">
        <v>0</v>
      </c>
      <c r="AV2665" s="324">
        <v>0</v>
      </c>
    </row>
    <row r="2666" spans="1:48">
      <c r="A2666" s="324" t="s">
        <v>2347</v>
      </c>
      <c r="B2666" s="324">
        <v>7443630310</v>
      </c>
      <c r="C2666" s="324">
        <v>3.1</v>
      </c>
      <c r="D2666" s="324">
        <v>15</v>
      </c>
      <c r="E2666" s="395">
        <v>2.2935000000000004E-3</v>
      </c>
      <c r="F2666" s="324">
        <v>1.8765000000000001E-3</v>
      </c>
      <c r="G2666" s="324">
        <v>45</v>
      </c>
      <c r="H2666" s="324">
        <v>0.7</v>
      </c>
      <c r="I2666" s="324">
        <v>26</v>
      </c>
      <c r="J2666" s="326">
        <v>50</v>
      </c>
      <c r="K2666" s="326">
        <v>125</v>
      </c>
      <c r="L2666" s="326">
        <v>1</v>
      </c>
      <c r="M2666" s="324">
        <v>21.5</v>
      </c>
      <c r="N2666" s="324">
        <v>20.5</v>
      </c>
      <c r="O2666" s="324">
        <v>14</v>
      </c>
      <c r="P2666" s="324">
        <v>102</v>
      </c>
      <c r="Q2666" s="324" t="s">
        <v>293</v>
      </c>
      <c r="R2666" s="324">
        <v>1</v>
      </c>
      <c r="S2666" s="324">
        <v>0</v>
      </c>
      <c r="T2666" s="324">
        <v>100</v>
      </c>
      <c r="U2666" s="324">
        <v>4.0999999999999996</v>
      </c>
      <c r="V2666" s="324">
        <v>0</v>
      </c>
      <c r="W2666" s="324">
        <v>2.5743959999999992E-10</v>
      </c>
      <c r="X2666" s="324">
        <v>4.5611711910542194</v>
      </c>
      <c r="Y2666" s="324">
        <v>1.82</v>
      </c>
      <c r="Z2666" s="324">
        <v>2.59</v>
      </c>
      <c r="AA2666" s="324">
        <v>2.5743959999999992E-10</v>
      </c>
      <c r="AB2666" s="324">
        <v>4.5611711910542194</v>
      </c>
      <c r="AC2666" s="324">
        <v>1.82</v>
      </c>
      <c r="AD2666" s="324">
        <v>2.59</v>
      </c>
      <c r="AE2666" s="324">
        <v>2.5743959999999992E-10</v>
      </c>
      <c r="AF2666" s="324">
        <v>4.5611711910542194</v>
      </c>
      <c r="AG2666" s="324">
        <v>1.82</v>
      </c>
      <c r="AH2666" s="324">
        <v>2.59</v>
      </c>
      <c r="AI2666" s="324">
        <v>0</v>
      </c>
      <c r="AJ2666" s="324">
        <v>0</v>
      </c>
      <c r="AK2666" s="324">
        <v>0</v>
      </c>
      <c r="AL2666" s="324">
        <v>0</v>
      </c>
      <c r="AM2666" s="396">
        <v>0</v>
      </c>
      <c r="AN2666" s="324">
        <v>0</v>
      </c>
      <c r="AO2666" s="324">
        <v>1000000000</v>
      </c>
      <c r="AP2666" s="324">
        <v>0</v>
      </c>
      <c r="AQ2666" s="324">
        <v>0</v>
      </c>
      <c r="AR2666" s="324">
        <v>0</v>
      </c>
      <c r="AS2666" s="324">
        <v>7443630310</v>
      </c>
      <c r="AT2666" s="324">
        <v>0</v>
      </c>
      <c r="AU2666" s="324">
        <v>0</v>
      </c>
      <c r="AV2666" s="324">
        <v>0</v>
      </c>
    </row>
    <row r="2667" spans="1:48">
      <c r="A2667" s="324" t="s">
        <v>2347</v>
      </c>
      <c r="B2667" s="324">
        <v>7443630420</v>
      </c>
      <c r="C2667" s="324">
        <v>4.2</v>
      </c>
      <c r="D2667" s="324">
        <v>15</v>
      </c>
      <c r="E2667" s="395">
        <v>3.3418000000000002E-3</v>
      </c>
      <c r="F2667" s="324">
        <v>2.7342E-3</v>
      </c>
      <c r="G2667" s="324">
        <v>38</v>
      </c>
      <c r="H2667" s="324">
        <v>0.7</v>
      </c>
      <c r="I2667" s="324">
        <v>24</v>
      </c>
      <c r="J2667" s="326">
        <v>50</v>
      </c>
      <c r="K2667" s="326">
        <v>125</v>
      </c>
      <c r="L2667" s="326">
        <v>1</v>
      </c>
      <c r="M2667" s="324">
        <v>21.5</v>
      </c>
      <c r="N2667" s="324">
        <v>20.5</v>
      </c>
      <c r="O2667" s="324">
        <v>14</v>
      </c>
      <c r="P2667" s="324">
        <v>102</v>
      </c>
      <c r="Q2667" s="324" t="s">
        <v>293</v>
      </c>
      <c r="R2667" s="324">
        <v>1</v>
      </c>
      <c r="S2667" s="324">
        <v>0</v>
      </c>
      <c r="T2667" s="324">
        <v>100</v>
      </c>
      <c r="U2667" s="324">
        <v>4.0999999999999996</v>
      </c>
      <c r="V2667" s="324">
        <v>0</v>
      </c>
      <c r="W2667" s="324">
        <v>2.5743959999999992E-10</v>
      </c>
      <c r="X2667" s="324">
        <v>5.2641473961270915</v>
      </c>
      <c r="Y2667" s="324">
        <v>1.82</v>
      </c>
      <c r="Z2667" s="324">
        <v>2.59</v>
      </c>
      <c r="AA2667" s="324">
        <v>2.5743959999999992E-10</v>
      </c>
      <c r="AB2667" s="324">
        <v>5.2641473961270915</v>
      </c>
      <c r="AC2667" s="324">
        <v>1.82</v>
      </c>
      <c r="AD2667" s="324">
        <v>2.59</v>
      </c>
      <c r="AE2667" s="324">
        <v>2.5743959999999992E-10</v>
      </c>
      <c r="AF2667" s="324">
        <v>5.2641473961270915</v>
      </c>
      <c r="AG2667" s="324">
        <v>1.82</v>
      </c>
      <c r="AH2667" s="324">
        <v>2.59</v>
      </c>
      <c r="AI2667" s="324">
        <v>0</v>
      </c>
      <c r="AJ2667" s="324">
        <v>0</v>
      </c>
      <c r="AK2667" s="324">
        <v>0</v>
      </c>
      <c r="AL2667" s="324">
        <v>0</v>
      </c>
      <c r="AM2667" s="396">
        <v>0</v>
      </c>
      <c r="AN2667" s="324">
        <v>0</v>
      </c>
      <c r="AO2667" s="324">
        <v>1000000000</v>
      </c>
      <c r="AP2667" s="324">
        <v>0</v>
      </c>
      <c r="AQ2667" s="324">
        <v>0</v>
      </c>
      <c r="AR2667" s="324">
        <v>0</v>
      </c>
      <c r="AS2667" s="324">
        <v>7443630420</v>
      </c>
      <c r="AT2667" s="324">
        <v>0</v>
      </c>
      <c r="AU2667" s="324">
        <v>0</v>
      </c>
      <c r="AV2667" s="324">
        <v>0</v>
      </c>
    </row>
    <row r="2668" spans="1:48">
      <c r="A2668" s="324" t="s">
        <v>2347</v>
      </c>
      <c r="B2668" s="324">
        <v>7443630550</v>
      </c>
      <c r="C2668" s="324">
        <v>5.5</v>
      </c>
      <c r="D2668" s="324">
        <v>15</v>
      </c>
      <c r="E2668" s="395">
        <v>4.4000000000000003E-3</v>
      </c>
      <c r="F2668" s="324">
        <v>3.6000000000000003E-3</v>
      </c>
      <c r="G2668" s="324">
        <v>33</v>
      </c>
      <c r="H2668" s="324">
        <v>0.7</v>
      </c>
      <c r="I2668" s="324">
        <v>22</v>
      </c>
      <c r="J2668" s="326">
        <v>50</v>
      </c>
      <c r="K2668" s="326">
        <v>125</v>
      </c>
      <c r="L2668" s="326">
        <v>1</v>
      </c>
      <c r="M2668" s="324">
        <v>21.5</v>
      </c>
      <c r="N2668" s="324">
        <v>20.5</v>
      </c>
      <c r="O2668" s="324">
        <v>14</v>
      </c>
      <c r="P2668" s="324">
        <v>102</v>
      </c>
      <c r="Q2668" s="324" t="s">
        <v>293</v>
      </c>
      <c r="R2668" s="324">
        <v>1</v>
      </c>
      <c r="S2668" s="324">
        <v>0</v>
      </c>
      <c r="T2668" s="324">
        <v>100</v>
      </c>
      <c r="U2668" s="324">
        <v>4.0999999999999996</v>
      </c>
      <c r="V2668" s="324">
        <v>0</v>
      </c>
      <c r="W2668" s="324">
        <v>2.5743959999999992E-10</v>
      </c>
      <c r="X2668" s="324">
        <v>6.0040390808361996</v>
      </c>
      <c r="Y2668" s="324">
        <v>1.82</v>
      </c>
      <c r="Z2668" s="324">
        <v>2.59</v>
      </c>
      <c r="AA2668" s="324">
        <v>2.5743959999999992E-10</v>
      </c>
      <c r="AB2668" s="324">
        <v>6.0040390808361996</v>
      </c>
      <c r="AC2668" s="324">
        <v>1.82</v>
      </c>
      <c r="AD2668" s="324">
        <v>2.59</v>
      </c>
      <c r="AE2668" s="324">
        <v>2.5743959999999992E-10</v>
      </c>
      <c r="AF2668" s="324">
        <v>6.0040390808361996</v>
      </c>
      <c r="AG2668" s="324">
        <v>1.82</v>
      </c>
      <c r="AH2668" s="324">
        <v>2.59</v>
      </c>
      <c r="AI2668" s="324">
        <v>0</v>
      </c>
      <c r="AJ2668" s="324">
        <v>0</v>
      </c>
      <c r="AK2668" s="324">
        <v>0</v>
      </c>
      <c r="AL2668" s="324">
        <v>0</v>
      </c>
      <c r="AM2668" s="396">
        <v>0</v>
      </c>
      <c r="AN2668" s="324">
        <v>0</v>
      </c>
      <c r="AO2668" s="324">
        <v>1000000000</v>
      </c>
      <c r="AP2668" s="324">
        <v>0</v>
      </c>
      <c r="AQ2668" s="324">
        <v>0</v>
      </c>
      <c r="AR2668" s="324">
        <v>0</v>
      </c>
      <c r="AS2668" s="324">
        <v>7443630550</v>
      </c>
      <c r="AT2668" s="324">
        <v>0</v>
      </c>
      <c r="AU2668" s="324">
        <v>0</v>
      </c>
      <c r="AV2668" s="324">
        <v>0</v>
      </c>
    </row>
    <row r="2669" spans="1:48">
      <c r="A2669" s="324" t="s">
        <v>2347</v>
      </c>
      <c r="B2669" s="324">
        <v>7443630700</v>
      </c>
      <c r="C2669" s="324">
        <v>7</v>
      </c>
      <c r="D2669" s="324">
        <v>15</v>
      </c>
      <c r="E2669" s="395">
        <v>6.1688000000000003E-3</v>
      </c>
      <c r="F2669" s="324">
        <v>5.0472E-3</v>
      </c>
      <c r="G2669" s="324">
        <v>30</v>
      </c>
      <c r="H2669" s="324">
        <v>0.7</v>
      </c>
      <c r="I2669" s="324">
        <v>21</v>
      </c>
      <c r="J2669" s="326">
        <v>50</v>
      </c>
      <c r="K2669" s="326">
        <v>125</v>
      </c>
      <c r="L2669" s="326">
        <v>1</v>
      </c>
      <c r="M2669" s="324">
        <v>21.5</v>
      </c>
      <c r="N2669" s="324">
        <v>20.5</v>
      </c>
      <c r="O2669" s="324">
        <v>14</v>
      </c>
      <c r="P2669" s="324">
        <v>102</v>
      </c>
      <c r="Q2669" s="324" t="s">
        <v>293</v>
      </c>
      <c r="R2669" s="324">
        <v>1</v>
      </c>
      <c r="S2669" s="324">
        <v>0</v>
      </c>
      <c r="T2669" s="324">
        <v>100</v>
      </c>
      <c r="U2669" s="324">
        <v>4.0999999999999996</v>
      </c>
      <c r="V2669" s="324">
        <v>0</v>
      </c>
      <c r="W2669" s="324">
        <v>2.5743959999999992E-10</v>
      </c>
      <c r="X2669" s="324">
        <v>6.7681895093062607</v>
      </c>
      <c r="Y2669" s="324">
        <v>1.82</v>
      </c>
      <c r="Z2669" s="324">
        <v>2.59</v>
      </c>
      <c r="AA2669" s="324">
        <v>2.5743959999999992E-10</v>
      </c>
      <c r="AB2669" s="324">
        <v>6.7681895093062607</v>
      </c>
      <c r="AC2669" s="324">
        <v>1.82</v>
      </c>
      <c r="AD2669" s="324">
        <v>2.59</v>
      </c>
      <c r="AE2669" s="324">
        <v>2.5743959999999992E-10</v>
      </c>
      <c r="AF2669" s="324">
        <v>6.7681895093062607</v>
      </c>
      <c r="AG2669" s="324">
        <v>1.82</v>
      </c>
      <c r="AH2669" s="324">
        <v>2.59</v>
      </c>
      <c r="AI2669" s="324">
        <v>0</v>
      </c>
      <c r="AJ2669" s="324">
        <v>0</v>
      </c>
      <c r="AK2669" s="324">
        <v>0</v>
      </c>
      <c r="AL2669" s="324">
        <v>0</v>
      </c>
      <c r="AM2669" s="396">
        <v>0</v>
      </c>
      <c r="AN2669" s="324">
        <v>0</v>
      </c>
      <c r="AO2669" s="324">
        <v>1000000000</v>
      </c>
      <c r="AP2669" s="324">
        <v>0</v>
      </c>
      <c r="AQ2669" s="324">
        <v>0</v>
      </c>
      <c r="AR2669" s="324">
        <v>0</v>
      </c>
      <c r="AS2669" s="324">
        <v>7443630700</v>
      </c>
      <c r="AT2669" s="324">
        <v>0</v>
      </c>
      <c r="AU2669" s="324">
        <v>0</v>
      </c>
      <c r="AV2669" s="324">
        <v>0</v>
      </c>
    </row>
    <row r="2670" spans="1:48">
      <c r="A2670" s="324" t="s">
        <v>2347</v>
      </c>
      <c r="B2670" s="324">
        <v>7443630860</v>
      </c>
      <c r="C2670" s="324">
        <v>8.6</v>
      </c>
      <c r="D2670" s="324">
        <v>15</v>
      </c>
      <c r="E2670" s="395">
        <v>7.9045999999999995E-3</v>
      </c>
      <c r="F2670" s="324">
        <v>6.4673999999999999E-3</v>
      </c>
      <c r="G2670" s="324">
        <v>25</v>
      </c>
      <c r="H2670" s="324">
        <v>0.7</v>
      </c>
      <c r="I2670" s="324">
        <v>17</v>
      </c>
      <c r="J2670" s="326">
        <v>50</v>
      </c>
      <c r="K2670" s="326">
        <v>125</v>
      </c>
      <c r="L2670" s="326">
        <v>1</v>
      </c>
      <c r="M2670" s="324">
        <v>21.5</v>
      </c>
      <c r="N2670" s="324">
        <v>20.5</v>
      </c>
      <c r="O2670" s="324">
        <v>14</v>
      </c>
      <c r="P2670" s="324">
        <v>102</v>
      </c>
      <c r="Q2670" s="324" t="s">
        <v>293</v>
      </c>
      <c r="R2670" s="324">
        <v>1</v>
      </c>
      <c r="S2670" s="324">
        <v>0</v>
      </c>
      <c r="T2670" s="324">
        <v>100</v>
      </c>
      <c r="U2670" s="324">
        <v>4.0999999999999996</v>
      </c>
      <c r="V2670" s="324">
        <v>0</v>
      </c>
      <c r="W2670" s="324">
        <v>2.5743959999999992E-10</v>
      </c>
      <c r="X2670" s="324">
        <v>7.4623627923120308</v>
      </c>
      <c r="Y2670" s="324">
        <v>1.82</v>
      </c>
      <c r="Z2670" s="324">
        <v>2.59</v>
      </c>
      <c r="AA2670" s="324">
        <v>2.5743959999999992E-10</v>
      </c>
      <c r="AB2670" s="324">
        <v>7.4623627923120308</v>
      </c>
      <c r="AC2670" s="324">
        <v>1.82</v>
      </c>
      <c r="AD2670" s="324">
        <v>2.59</v>
      </c>
      <c r="AE2670" s="324">
        <v>2.5743959999999992E-10</v>
      </c>
      <c r="AF2670" s="324">
        <v>7.4623627923120308</v>
      </c>
      <c r="AG2670" s="324">
        <v>1.82</v>
      </c>
      <c r="AH2670" s="324">
        <v>2.59</v>
      </c>
      <c r="AI2670" s="324">
        <v>0</v>
      </c>
      <c r="AJ2670" s="324">
        <v>0</v>
      </c>
      <c r="AK2670" s="324">
        <v>0</v>
      </c>
      <c r="AL2670" s="324">
        <v>0</v>
      </c>
      <c r="AM2670" s="396">
        <v>0</v>
      </c>
      <c r="AN2670" s="324">
        <v>0</v>
      </c>
      <c r="AO2670" s="324">
        <v>1000000000</v>
      </c>
      <c r="AP2670" s="324">
        <v>0</v>
      </c>
      <c r="AQ2670" s="324">
        <v>0</v>
      </c>
      <c r="AR2670" s="324">
        <v>0</v>
      </c>
      <c r="AS2670" s="324">
        <v>7443630860</v>
      </c>
      <c r="AT2670" s="324">
        <v>0</v>
      </c>
      <c r="AU2670" s="324">
        <v>0</v>
      </c>
      <c r="AV2670" s="324">
        <v>0</v>
      </c>
    </row>
    <row r="2671" spans="1:48">
      <c r="A2671" s="324" t="s">
        <v>2347</v>
      </c>
      <c r="B2671" s="324">
        <v>7443631000</v>
      </c>
      <c r="C2671" s="324">
        <v>10</v>
      </c>
      <c r="D2671" s="324">
        <v>15</v>
      </c>
      <c r="E2671" s="395">
        <v>8.7560000000000016E-3</v>
      </c>
      <c r="F2671" s="324">
        <v>7.1640000000000002E-3</v>
      </c>
      <c r="G2671" s="324">
        <v>23</v>
      </c>
      <c r="H2671" s="324">
        <v>0.7</v>
      </c>
      <c r="I2671" s="324">
        <v>16</v>
      </c>
      <c r="J2671" s="326">
        <v>50</v>
      </c>
      <c r="K2671" s="326">
        <v>125</v>
      </c>
      <c r="L2671" s="326">
        <v>1</v>
      </c>
      <c r="M2671" s="324">
        <v>21.5</v>
      </c>
      <c r="N2671" s="324">
        <v>20.5</v>
      </c>
      <c r="O2671" s="324">
        <v>14</v>
      </c>
      <c r="P2671" s="324">
        <v>102</v>
      </c>
      <c r="Q2671" s="324" t="s">
        <v>293</v>
      </c>
      <c r="R2671" s="324">
        <v>1</v>
      </c>
      <c r="S2671" s="324">
        <v>0</v>
      </c>
      <c r="T2671" s="324">
        <v>100</v>
      </c>
      <c r="U2671" s="324">
        <v>4.0999999999999996</v>
      </c>
      <c r="V2671" s="324">
        <v>0</v>
      </c>
      <c r="W2671" s="324">
        <v>2.5743959999999992E-10</v>
      </c>
      <c r="X2671" s="324">
        <v>7.8699878015189073</v>
      </c>
      <c r="Y2671" s="324">
        <v>1.82</v>
      </c>
      <c r="Z2671" s="324">
        <v>2.59</v>
      </c>
      <c r="AA2671" s="324">
        <v>2.5743959999999992E-10</v>
      </c>
      <c r="AB2671" s="324">
        <v>7.8699878015189073</v>
      </c>
      <c r="AC2671" s="324">
        <v>1.82</v>
      </c>
      <c r="AD2671" s="324">
        <v>2.59</v>
      </c>
      <c r="AE2671" s="324">
        <v>2.5743959999999992E-10</v>
      </c>
      <c r="AF2671" s="324">
        <v>7.8699878015189073</v>
      </c>
      <c r="AG2671" s="324">
        <v>1.82</v>
      </c>
      <c r="AH2671" s="324">
        <v>2.59</v>
      </c>
      <c r="AI2671" s="324">
        <v>0</v>
      </c>
      <c r="AJ2671" s="324">
        <v>0</v>
      </c>
      <c r="AK2671" s="324">
        <v>0</v>
      </c>
      <c r="AL2671" s="324">
        <v>0</v>
      </c>
      <c r="AM2671" s="396">
        <v>0</v>
      </c>
      <c r="AN2671" s="324">
        <v>0</v>
      </c>
      <c r="AO2671" s="324">
        <v>1000000000</v>
      </c>
      <c r="AP2671" s="324">
        <v>0</v>
      </c>
      <c r="AQ2671" s="324">
        <v>0</v>
      </c>
      <c r="AR2671" s="324">
        <v>0</v>
      </c>
      <c r="AS2671" s="324">
        <v>7443631000</v>
      </c>
      <c r="AT2671" s="324">
        <v>0</v>
      </c>
      <c r="AU2671" s="324">
        <v>0</v>
      </c>
      <c r="AV2671" s="324">
        <v>0</v>
      </c>
    </row>
    <row r="2672" spans="1:48">
      <c r="A2672" s="324" t="s">
        <v>2347</v>
      </c>
      <c r="B2672" s="324">
        <v>7443631500</v>
      </c>
      <c r="C2672" s="324">
        <v>15</v>
      </c>
      <c r="D2672" s="324">
        <v>15</v>
      </c>
      <c r="E2672" s="395">
        <v>9.5700000000000004E-3</v>
      </c>
      <c r="F2672" s="324">
        <v>7.8300000000000002E-3</v>
      </c>
      <c r="G2672" s="324">
        <v>21</v>
      </c>
      <c r="H2672" s="324">
        <v>0.7</v>
      </c>
      <c r="I2672" s="324">
        <v>14</v>
      </c>
      <c r="J2672" s="326">
        <v>50</v>
      </c>
      <c r="K2672" s="326">
        <v>125</v>
      </c>
      <c r="L2672" s="326">
        <v>1</v>
      </c>
      <c r="M2672" s="324">
        <v>21.5</v>
      </c>
      <c r="N2672" s="324">
        <v>20.5</v>
      </c>
      <c r="O2672" s="324">
        <v>14</v>
      </c>
      <c r="P2672" s="324">
        <v>102</v>
      </c>
      <c r="Q2672" s="324" t="s">
        <v>293</v>
      </c>
      <c r="R2672" s="324">
        <v>1</v>
      </c>
      <c r="S2672" s="324">
        <v>0</v>
      </c>
      <c r="T2672" s="324">
        <v>100</v>
      </c>
      <c r="U2672" s="324">
        <v>4.0999999999999996</v>
      </c>
      <c r="V2672" s="324">
        <v>0</v>
      </c>
      <c r="W2672" s="324">
        <v>2.5743959999999992E-10</v>
      </c>
      <c r="X2672" s="324">
        <v>10.800302408467438</v>
      </c>
      <c r="Y2672" s="324">
        <v>1.82</v>
      </c>
      <c r="Z2672" s="324">
        <v>2.59</v>
      </c>
      <c r="AA2672" s="324">
        <v>2.5743959999999992E-10</v>
      </c>
      <c r="AB2672" s="324">
        <v>10.800302408467438</v>
      </c>
      <c r="AC2672" s="324">
        <v>1.82</v>
      </c>
      <c r="AD2672" s="324">
        <v>2.59</v>
      </c>
      <c r="AE2672" s="324">
        <v>2.5743959999999992E-10</v>
      </c>
      <c r="AF2672" s="324">
        <v>10.800302408467438</v>
      </c>
      <c r="AG2672" s="324">
        <v>1.82</v>
      </c>
      <c r="AH2672" s="324">
        <v>2.59</v>
      </c>
      <c r="AI2672" s="324">
        <v>0</v>
      </c>
      <c r="AJ2672" s="324">
        <v>0</v>
      </c>
      <c r="AK2672" s="324">
        <v>0</v>
      </c>
      <c r="AL2672" s="324">
        <v>0</v>
      </c>
      <c r="AM2672" s="396">
        <v>0</v>
      </c>
      <c r="AN2672" s="324">
        <v>0</v>
      </c>
      <c r="AO2672" s="324">
        <v>1000000000</v>
      </c>
      <c r="AP2672" s="324">
        <v>0</v>
      </c>
      <c r="AQ2672" s="324">
        <v>0</v>
      </c>
      <c r="AR2672" s="324">
        <v>0</v>
      </c>
      <c r="AS2672" s="324">
        <v>7443631500</v>
      </c>
      <c r="AT2672" s="324">
        <v>0</v>
      </c>
      <c r="AU2672" s="324">
        <v>0</v>
      </c>
      <c r="AV2672" s="324">
        <v>0</v>
      </c>
    </row>
    <row r="2673" spans="1:48">
      <c r="A2673" s="324" t="s">
        <v>2347</v>
      </c>
      <c r="B2673" s="324">
        <v>7443632200</v>
      </c>
      <c r="C2673" s="324">
        <v>22</v>
      </c>
      <c r="D2673" s="324">
        <v>15</v>
      </c>
      <c r="E2673" s="395">
        <v>1.1715000000000001E-2</v>
      </c>
      <c r="F2673" s="324">
        <v>9.5849999999999998E-3</v>
      </c>
      <c r="G2673" s="324">
        <v>15</v>
      </c>
      <c r="H2673" s="324">
        <v>0.7</v>
      </c>
      <c r="I2673" s="324">
        <v>12</v>
      </c>
      <c r="J2673" s="326">
        <v>50</v>
      </c>
      <c r="K2673" s="326">
        <v>125</v>
      </c>
      <c r="L2673" s="326">
        <v>1</v>
      </c>
      <c r="M2673" s="324">
        <v>21.5</v>
      </c>
      <c r="N2673" s="324">
        <v>20.5</v>
      </c>
      <c r="O2673" s="324">
        <v>14</v>
      </c>
      <c r="P2673" s="324">
        <v>102</v>
      </c>
      <c r="Q2673" s="324" t="s">
        <v>293</v>
      </c>
      <c r="R2673" s="324">
        <v>1</v>
      </c>
      <c r="S2673" s="324">
        <v>0</v>
      </c>
      <c r="T2673" s="324">
        <v>100</v>
      </c>
      <c r="U2673" s="324">
        <v>4.0999999999999996</v>
      </c>
      <c r="V2673" s="324">
        <v>0</v>
      </c>
      <c r="W2673" s="324">
        <v>2.5743959999999992E-10</v>
      </c>
      <c r="X2673" s="324">
        <v>14.598055804386053</v>
      </c>
      <c r="Y2673" s="324">
        <v>1.82</v>
      </c>
      <c r="Z2673" s="324">
        <v>2.59</v>
      </c>
      <c r="AA2673" s="324">
        <v>2.5743959999999992E-10</v>
      </c>
      <c r="AB2673" s="324">
        <v>14.598055804386053</v>
      </c>
      <c r="AC2673" s="324">
        <v>1.82</v>
      </c>
      <c r="AD2673" s="324">
        <v>2.59</v>
      </c>
      <c r="AE2673" s="324">
        <v>2.5743959999999992E-10</v>
      </c>
      <c r="AF2673" s="324">
        <v>14.598055804386053</v>
      </c>
      <c r="AG2673" s="324">
        <v>1.82</v>
      </c>
      <c r="AH2673" s="324">
        <v>2.59</v>
      </c>
      <c r="AI2673" s="324">
        <v>0</v>
      </c>
      <c r="AJ2673" s="324">
        <v>0</v>
      </c>
      <c r="AK2673" s="324">
        <v>0</v>
      </c>
      <c r="AL2673" s="324">
        <v>0</v>
      </c>
      <c r="AM2673" s="396">
        <v>0</v>
      </c>
      <c r="AN2673" s="324">
        <v>0</v>
      </c>
      <c r="AO2673" s="324">
        <v>1000000000</v>
      </c>
      <c r="AP2673" s="324">
        <v>0</v>
      </c>
      <c r="AQ2673" s="324">
        <v>0</v>
      </c>
      <c r="AR2673" s="324">
        <v>0</v>
      </c>
      <c r="AS2673" s="324">
        <v>7443632200</v>
      </c>
      <c r="AT2673" s="324">
        <v>0</v>
      </c>
      <c r="AU2673" s="324">
        <v>0</v>
      </c>
      <c r="AV2673" s="324">
        <v>0</v>
      </c>
    </row>
    <row r="2674" spans="1:48">
      <c r="A2674" s="324" t="s">
        <v>2347</v>
      </c>
      <c r="B2674" s="324">
        <v>7443633300</v>
      </c>
      <c r="C2674" s="324">
        <v>33</v>
      </c>
      <c r="D2674" s="324">
        <v>15</v>
      </c>
      <c r="E2674" s="395">
        <v>1.2540000000000001E-2</v>
      </c>
      <c r="F2674" s="324">
        <v>1.026E-2</v>
      </c>
      <c r="G2674" s="324">
        <v>11</v>
      </c>
      <c r="H2674" s="324">
        <v>0.7</v>
      </c>
      <c r="I2674" s="324">
        <v>12</v>
      </c>
      <c r="J2674" s="326">
        <v>50</v>
      </c>
      <c r="K2674" s="326">
        <v>125</v>
      </c>
      <c r="L2674" s="326">
        <v>1</v>
      </c>
      <c r="M2674" s="324">
        <v>21.5</v>
      </c>
      <c r="N2674" s="324">
        <v>20.5</v>
      </c>
      <c r="O2674" s="324">
        <v>14</v>
      </c>
      <c r="P2674" s="324">
        <v>102</v>
      </c>
      <c r="Q2674" s="324" t="s">
        <v>293</v>
      </c>
      <c r="R2674" s="324">
        <v>1</v>
      </c>
      <c r="S2674" s="324">
        <v>0</v>
      </c>
      <c r="T2674" s="324">
        <v>100</v>
      </c>
      <c r="U2674" s="324">
        <v>4.0999999999999996</v>
      </c>
      <c r="V2674" s="324">
        <v>0</v>
      </c>
      <c r="W2674" s="324">
        <v>2.5743959999999992E-10</v>
      </c>
      <c r="X2674" s="324">
        <v>20.304568527918786</v>
      </c>
      <c r="Y2674" s="324">
        <v>1.82</v>
      </c>
      <c r="Z2674" s="324">
        <v>2.59</v>
      </c>
      <c r="AA2674" s="324">
        <v>2.5743959999999992E-10</v>
      </c>
      <c r="AB2674" s="324">
        <v>20.304568527918786</v>
      </c>
      <c r="AC2674" s="324">
        <v>1.82</v>
      </c>
      <c r="AD2674" s="324">
        <v>2.59</v>
      </c>
      <c r="AE2674" s="324">
        <v>2.5743959999999992E-10</v>
      </c>
      <c r="AF2674" s="324">
        <v>20.304568527918786</v>
      </c>
      <c r="AG2674" s="324">
        <v>1.82</v>
      </c>
      <c r="AH2674" s="324">
        <v>2.59</v>
      </c>
      <c r="AI2674" s="324">
        <v>0</v>
      </c>
      <c r="AJ2674" s="324">
        <v>0</v>
      </c>
      <c r="AK2674" s="324">
        <v>0</v>
      </c>
      <c r="AL2674" s="324">
        <v>0</v>
      </c>
      <c r="AM2674" s="396">
        <v>0</v>
      </c>
      <c r="AN2674" s="324">
        <v>0</v>
      </c>
      <c r="AO2674" s="324">
        <v>1000000000</v>
      </c>
      <c r="AP2674" s="324">
        <v>0</v>
      </c>
      <c r="AQ2674" s="324">
        <v>0</v>
      </c>
      <c r="AR2674" s="324">
        <v>0</v>
      </c>
      <c r="AS2674" s="324">
        <v>7443633300</v>
      </c>
      <c r="AT2674" s="324">
        <v>0</v>
      </c>
      <c r="AU2674" s="324">
        <v>0</v>
      </c>
      <c r="AV2674" s="324">
        <v>0</v>
      </c>
    </row>
    <row r="2675" spans="1:48">
      <c r="A2675" s="324" t="s">
        <v>2347</v>
      </c>
      <c r="B2675" s="324">
        <v>7443634700</v>
      </c>
      <c r="C2675" s="324">
        <v>47</v>
      </c>
      <c r="D2675" s="324">
        <v>15</v>
      </c>
      <c r="E2675" s="395">
        <v>1.3420000000000001E-2</v>
      </c>
      <c r="F2675" s="324">
        <v>1.098E-2</v>
      </c>
      <c r="G2675" s="324">
        <v>8.5</v>
      </c>
      <c r="H2675" s="324">
        <v>0.7</v>
      </c>
      <c r="I2675" s="324">
        <v>12</v>
      </c>
      <c r="J2675" s="326">
        <v>50</v>
      </c>
      <c r="K2675" s="326">
        <v>125</v>
      </c>
      <c r="L2675" s="326">
        <v>1</v>
      </c>
      <c r="M2675" s="324">
        <v>21.5</v>
      </c>
      <c r="N2675" s="324">
        <v>20.5</v>
      </c>
      <c r="O2675" s="324">
        <v>14</v>
      </c>
      <c r="P2675" s="324">
        <v>102</v>
      </c>
      <c r="Q2675" s="324" t="s">
        <v>293</v>
      </c>
      <c r="R2675" s="324">
        <v>1</v>
      </c>
      <c r="S2675" s="324">
        <v>0</v>
      </c>
      <c r="T2675" s="324">
        <v>100</v>
      </c>
      <c r="U2675" s="324">
        <v>4.0999999999999996</v>
      </c>
      <c r="V2675" s="324">
        <v>0</v>
      </c>
      <c r="W2675" s="324">
        <v>2.5743959999999992E-10</v>
      </c>
      <c r="X2675" s="324">
        <v>26.958042960796124</v>
      </c>
      <c r="Y2675" s="324">
        <v>1.82</v>
      </c>
      <c r="Z2675" s="324">
        <v>2.59</v>
      </c>
      <c r="AA2675" s="324">
        <v>2.5743959999999992E-10</v>
      </c>
      <c r="AB2675" s="324">
        <v>26.958042960796124</v>
      </c>
      <c r="AC2675" s="324">
        <v>1.82</v>
      </c>
      <c r="AD2675" s="324">
        <v>2.59</v>
      </c>
      <c r="AE2675" s="324">
        <v>2.5743959999999992E-10</v>
      </c>
      <c r="AF2675" s="324">
        <v>26.958042960796124</v>
      </c>
      <c r="AG2675" s="324">
        <v>1.82</v>
      </c>
      <c r="AH2675" s="324">
        <v>2.59</v>
      </c>
      <c r="AI2675" s="324">
        <v>0</v>
      </c>
      <c r="AJ2675" s="324">
        <v>0</v>
      </c>
      <c r="AK2675" s="324">
        <v>0</v>
      </c>
      <c r="AL2675" s="324">
        <v>0</v>
      </c>
      <c r="AM2675" s="396">
        <v>0</v>
      </c>
      <c r="AN2675" s="324">
        <v>0</v>
      </c>
      <c r="AO2675" s="324">
        <v>1000000000</v>
      </c>
      <c r="AP2675" s="324">
        <v>0</v>
      </c>
      <c r="AQ2675" s="324">
        <v>0</v>
      </c>
      <c r="AR2675" s="324">
        <v>0</v>
      </c>
      <c r="AS2675" s="324">
        <v>7443634700</v>
      </c>
      <c r="AT2675" s="324">
        <v>0</v>
      </c>
      <c r="AU2675" s="324">
        <v>0</v>
      </c>
      <c r="AV2675" s="324">
        <v>0</v>
      </c>
    </row>
    <row r="2676" spans="1:48">
      <c r="A2676" s="324" t="s">
        <v>2347</v>
      </c>
      <c r="B2676" s="324">
        <v>744302007</v>
      </c>
      <c r="C2676" s="324">
        <v>7.1999999999999995E-2</v>
      </c>
      <c r="D2676" s="324">
        <v>20</v>
      </c>
      <c r="E2676" s="395">
        <v>2.5145000000000001E-4</v>
      </c>
      <c r="F2676" s="324">
        <v>2.1854999999999997E-4</v>
      </c>
      <c r="G2676" s="324">
        <v>60</v>
      </c>
      <c r="H2676" s="324">
        <v>0.8</v>
      </c>
      <c r="I2676" s="324">
        <v>30</v>
      </c>
      <c r="J2676" s="326">
        <v>50</v>
      </c>
      <c r="K2676" s="326">
        <v>125</v>
      </c>
      <c r="L2676" s="326">
        <v>1</v>
      </c>
      <c r="M2676" s="324">
        <v>7.15</v>
      </c>
      <c r="N2676" s="324">
        <v>7</v>
      </c>
      <c r="O2676" s="324">
        <v>5</v>
      </c>
      <c r="P2676" s="324">
        <v>102</v>
      </c>
      <c r="Q2676" s="324" t="s">
        <v>293</v>
      </c>
      <c r="R2676" s="324">
        <v>1</v>
      </c>
      <c r="S2676" s="324">
        <v>0</v>
      </c>
      <c r="T2676" s="324">
        <v>1000</v>
      </c>
      <c r="U2676" s="324">
        <v>1.24</v>
      </c>
      <c r="V2676" s="324">
        <v>0</v>
      </c>
      <c r="W2676" s="324">
        <v>1.2043499999999999E-11</v>
      </c>
      <c r="X2676" s="324">
        <v>1.0285714285714287</v>
      </c>
      <c r="Y2676" s="324">
        <v>1.45</v>
      </c>
      <c r="Z2676" s="324">
        <v>3.17</v>
      </c>
      <c r="AA2676" s="324">
        <v>1.2043499999999999E-11</v>
      </c>
      <c r="AB2676" s="324">
        <v>1.0285714285714287</v>
      </c>
      <c r="AC2676" s="324">
        <v>1.45</v>
      </c>
      <c r="AD2676" s="324">
        <v>3.17</v>
      </c>
      <c r="AE2676" s="324">
        <v>1.2043499999999999E-11</v>
      </c>
      <c r="AF2676" s="324">
        <v>1.0285714285714287</v>
      </c>
      <c r="AG2676" s="324">
        <v>1.45</v>
      </c>
      <c r="AH2676" s="324">
        <v>3.17</v>
      </c>
      <c r="AI2676" s="324">
        <v>0</v>
      </c>
      <c r="AJ2676" s="324">
        <v>0</v>
      </c>
      <c r="AK2676" s="324">
        <v>0</v>
      </c>
      <c r="AL2676" s="324">
        <v>0</v>
      </c>
      <c r="AM2676" s="396">
        <v>0</v>
      </c>
      <c r="AN2676" s="324">
        <v>0</v>
      </c>
      <c r="AO2676" s="324">
        <v>1000000000</v>
      </c>
      <c r="AP2676" s="324">
        <v>0</v>
      </c>
      <c r="AQ2676" s="324">
        <v>0</v>
      </c>
      <c r="AR2676" s="324">
        <v>0</v>
      </c>
      <c r="AS2676" s="324">
        <v>744302007</v>
      </c>
      <c r="AT2676" s="324">
        <v>0</v>
      </c>
      <c r="AU2676" s="324">
        <v>0</v>
      </c>
      <c r="AV2676" s="324">
        <v>0</v>
      </c>
    </row>
    <row r="2677" spans="1:48">
      <c r="A2677" s="324" t="s">
        <v>2347</v>
      </c>
      <c r="B2677" s="324">
        <v>744302010</v>
      </c>
      <c r="C2677" s="324">
        <v>0.105</v>
      </c>
      <c r="D2677" s="324">
        <v>20</v>
      </c>
      <c r="E2677" s="395">
        <v>2.5145000000000001E-4</v>
      </c>
      <c r="F2677" s="324">
        <v>2.1854999999999997E-4</v>
      </c>
      <c r="G2677" s="324">
        <v>45</v>
      </c>
      <c r="H2677" s="324">
        <v>0.8</v>
      </c>
      <c r="I2677" s="324">
        <v>30</v>
      </c>
      <c r="J2677" s="326">
        <v>50</v>
      </c>
      <c r="K2677" s="326">
        <v>125</v>
      </c>
      <c r="L2677" s="326">
        <v>1</v>
      </c>
      <c r="M2677" s="324">
        <v>7.15</v>
      </c>
      <c r="N2677" s="324">
        <v>7</v>
      </c>
      <c r="O2677" s="324">
        <v>5</v>
      </c>
      <c r="P2677" s="324">
        <v>102</v>
      </c>
      <c r="Q2677" s="324" t="s">
        <v>293</v>
      </c>
      <c r="R2677" s="324">
        <v>1</v>
      </c>
      <c r="S2677" s="324">
        <v>0</v>
      </c>
      <c r="T2677" s="324">
        <v>1000</v>
      </c>
      <c r="U2677" s="324">
        <v>1.24</v>
      </c>
      <c r="V2677" s="324">
        <v>0</v>
      </c>
      <c r="W2677" s="324">
        <v>1.2043499999999999E-11</v>
      </c>
      <c r="X2677" s="324">
        <v>1.5000000000000002</v>
      </c>
      <c r="Y2677" s="324">
        <v>1.45</v>
      </c>
      <c r="Z2677" s="324">
        <v>3.17</v>
      </c>
      <c r="AA2677" s="324">
        <v>1.2043499999999999E-11</v>
      </c>
      <c r="AB2677" s="324">
        <v>1.5000000000000002</v>
      </c>
      <c r="AC2677" s="324">
        <v>1.45</v>
      </c>
      <c r="AD2677" s="324">
        <v>3.17</v>
      </c>
      <c r="AE2677" s="324">
        <v>1.2043499999999999E-11</v>
      </c>
      <c r="AF2677" s="324">
        <v>1.5000000000000002</v>
      </c>
      <c r="AG2677" s="324">
        <v>1.45</v>
      </c>
      <c r="AH2677" s="324">
        <v>3.17</v>
      </c>
      <c r="AI2677" s="324">
        <v>0</v>
      </c>
      <c r="AJ2677" s="324">
        <v>0</v>
      </c>
      <c r="AK2677" s="324">
        <v>0</v>
      </c>
      <c r="AL2677" s="324">
        <v>0</v>
      </c>
      <c r="AM2677" s="396">
        <v>0</v>
      </c>
      <c r="AN2677" s="324">
        <v>0</v>
      </c>
      <c r="AO2677" s="324">
        <v>1000000000</v>
      </c>
      <c r="AP2677" s="324">
        <v>0</v>
      </c>
      <c r="AQ2677" s="324">
        <v>0</v>
      </c>
      <c r="AR2677" s="324">
        <v>0</v>
      </c>
      <c r="AS2677" s="324">
        <v>744302010</v>
      </c>
      <c r="AT2677" s="324">
        <v>0</v>
      </c>
      <c r="AU2677" s="324">
        <v>0</v>
      </c>
      <c r="AV2677" s="324">
        <v>0</v>
      </c>
    </row>
    <row r="2678" spans="1:48">
      <c r="A2678" s="324" t="s">
        <v>2347</v>
      </c>
      <c r="B2678" s="324">
        <v>744302015</v>
      </c>
      <c r="C2678" s="324">
        <v>0.15</v>
      </c>
      <c r="D2678" s="324">
        <v>20</v>
      </c>
      <c r="E2678" s="395">
        <v>2.5145000000000001E-4</v>
      </c>
      <c r="F2678" s="324">
        <v>2.1854999999999997E-4</v>
      </c>
      <c r="G2678" s="324">
        <v>32</v>
      </c>
      <c r="H2678" s="324">
        <v>0.8</v>
      </c>
      <c r="I2678" s="324">
        <v>30</v>
      </c>
      <c r="J2678" s="326">
        <v>50</v>
      </c>
      <c r="K2678" s="326">
        <v>125</v>
      </c>
      <c r="L2678" s="326">
        <v>1</v>
      </c>
      <c r="M2678" s="324">
        <v>7.15</v>
      </c>
      <c r="N2678" s="324">
        <v>7</v>
      </c>
      <c r="O2678" s="324">
        <v>5</v>
      </c>
      <c r="P2678" s="324">
        <v>102</v>
      </c>
      <c r="Q2678" s="324" t="s">
        <v>293</v>
      </c>
      <c r="R2678" s="324">
        <v>1</v>
      </c>
      <c r="S2678" s="324">
        <v>0</v>
      </c>
      <c r="T2678" s="324">
        <v>1000</v>
      </c>
      <c r="U2678" s="324">
        <v>1.24</v>
      </c>
      <c r="V2678" s="324">
        <v>0</v>
      </c>
      <c r="W2678" s="324">
        <v>1.2043499999999999E-11</v>
      </c>
      <c r="X2678" s="324">
        <v>2.1428571428571428</v>
      </c>
      <c r="Y2678" s="324">
        <v>1.45</v>
      </c>
      <c r="Z2678" s="324">
        <v>3.17</v>
      </c>
      <c r="AA2678" s="324">
        <v>1.2043499999999999E-11</v>
      </c>
      <c r="AB2678" s="324">
        <v>2.1428571428571428</v>
      </c>
      <c r="AC2678" s="324">
        <v>1.45</v>
      </c>
      <c r="AD2678" s="324">
        <v>3.17</v>
      </c>
      <c r="AE2678" s="324">
        <v>1.2043499999999999E-11</v>
      </c>
      <c r="AF2678" s="324">
        <v>2.1428571428571428</v>
      </c>
      <c r="AG2678" s="324">
        <v>1.45</v>
      </c>
      <c r="AH2678" s="324">
        <v>3.17</v>
      </c>
      <c r="AI2678" s="324">
        <v>0</v>
      </c>
      <c r="AJ2678" s="324">
        <v>0</v>
      </c>
      <c r="AK2678" s="324">
        <v>0</v>
      </c>
      <c r="AL2678" s="324">
        <v>0</v>
      </c>
      <c r="AM2678" s="396">
        <v>0</v>
      </c>
      <c r="AN2678" s="324">
        <v>0</v>
      </c>
      <c r="AO2678" s="324">
        <v>1000000000</v>
      </c>
      <c r="AP2678" s="324">
        <v>0</v>
      </c>
      <c r="AQ2678" s="324">
        <v>0</v>
      </c>
      <c r="AR2678" s="324">
        <v>0</v>
      </c>
      <c r="AS2678" s="324">
        <v>744302015</v>
      </c>
      <c r="AT2678" s="324">
        <v>0</v>
      </c>
      <c r="AU2678" s="324">
        <v>0</v>
      </c>
      <c r="AV2678" s="324">
        <v>0</v>
      </c>
    </row>
    <row r="2679" spans="1:48">
      <c r="A2679" s="324" t="s">
        <v>2347</v>
      </c>
      <c r="B2679" s="324">
        <v>744307012</v>
      </c>
      <c r="C2679" s="324">
        <v>0.12</v>
      </c>
      <c r="D2679" s="324">
        <v>20</v>
      </c>
      <c r="E2679" s="395">
        <v>3.5310000000000002E-4</v>
      </c>
      <c r="F2679" s="324">
        <v>3.0689999999999998E-4</v>
      </c>
      <c r="G2679" s="324">
        <v>48</v>
      </c>
      <c r="H2679" s="324">
        <v>0.8</v>
      </c>
      <c r="I2679" s="324">
        <v>29</v>
      </c>
      <c r="J2679" s="326">
        <v>50</v>
      </c>
      <c r="K2679" s="326">
        <v>125</v>
      </c>
      <c r="L2679" s="326">
        <v>1</v>
      </c>
      <c r="M2679" s="324">
        <v>7.4</v>
      </c>
      <c r="N2679" s="324">
        <v>7.2</v>
      </c>
      <c r="O2679" s="324">
        <v>7</v>
      </c>
      <c r="P2679" s="324">
        <v>102</v>
      </c>
      <c r="Q2679" s="324" t="s">
        <v>293</v>
      </c>
      <c r="R2679" s="324">
        <v>1</v>
      </c>
      <c r="S2679" s="324">
        <v>0</v>
      </c>
      <c r="T2679" s="324">
        <v>500</v>
      </c>
      <c r="U2679" s="324">
        <v>1.24</v>
      </c>
      <c r="V2679" s="324">
        <v>0</v>
      </c>
      <c r="W2679" s="324">
        <v>2.1144600000000003E-11</v>
      </c>
      <c r="X2679" s="324">
        <v>1.3333333333333333</v>
      </c>
      <c r="Y2679" s="324">
        <v>1.8</v>
      </c>
      <c r="Z2679" s="324">
        <v>2.66</v>
      </c>
      <c r="AA2679" s="324">
        <v>2.1144600000000003E-11</v>
      </c>
      <c r="AB2679" s="324">
        <v>1.3333333333333333</v>
      </c>
      <c r="AC2679" s="324">
        <v>1.8</v>
      </c>
      <c r="AD2679" s="324">
        <v>2.66</v>
      </c>
      <c r="AE2679" s="324">
        <v>2.1144600000000003E-11</v>
      </c>
      <c r="AF2679" s="324">
        <v>1.3333333333333333</v>
      </c>
      <c r="AG2679" s="324">
        <v>1.8</v>
      </c>
      <c r="AH2679" s="324">
        <v>2.66</v>
      </c>
      <c r="AI2679" s="324">
        <v>0</v>
      </c>
      <c r="AJ2679" s="324">
        <v>0</v>
      </c>
      <c r="AK2679" s="324">
        <v>0</v>
      </c>
      <c r="AL2679" s="324">
        <v>0</v>
      </c>
      <c r="AM2679" s="396">
        <v>0</v>
      </c>
      <c r="AN2679" s="324">
        <v>0</v>
      </c>
      <c r="AO2679" s="324">
        <v>1000000000</v>
      </c>
      <c r="AP2679" s="324">
        <v>0</v>
      </c>
      <c r="AQ2679" s="324">
        <v>0</v>
      </c>
      <c r="AR2679" s="324">
        <v>0</v>
      </c>
      <c r="AS2679" s="324">
        <v>744307012</v>
      </c>
      <c r="AT2679" s="324">
        <v>0</v>
      </c>
      <c r="AU2679" s="324">
        <v>0</v>
      </c>
      <c r="AV2679" s="324">
        <v>0</v>
      </c>
    </row>
    <row r="2680" spans="1:48">
      <c r="A2680" s="324" t="s">
        <v>2347</v>
      </c>
      <c r="B2680" s="324">
        <v>744307016</v>
      </c>
      <c r="C2680" s="324">
        <v>0.16</v>
      </c>
      <c r="D2680" s="324">
        <v>20</v>
      </c>
      <c r="E2680" s="395">
        <v>3.5310000000000002E-4</v>
      </c>
      <c r="F2680" s="324">
        <v>3.0689999999999998E-4</v>
      </c>
      <c r="G2680" s="324">
        <v>41</v>
      </c>
      <c r="H2680" s="324">
        <v>0.8</v>
      </c>
      <c r="I2680" s="324">
        <v>29</v>
      </c>
      <c r="J2680" s="326">
        <v>50</v>
      </c>
      <c r="K2680" s="326">
        <v>125</v>
      </c>
      <c r="L2680" s="326">
        <v>1</v>
      </c>
      <c r="M2680" s="324">
        <v>7.4</v>
      </c>
      <c r="N2680" s="324">
        <v>7.2</v>
      </c>
      <c r="O2680" s="324">
        <v>7</v>
      </c>
      <c r="P2680" s="324">
        <v>102</v>
      </c>
      <c r="Q2680" s="324" t="s">
        <v>293</v>
      </c>
      <c r="R2680" s="324">
        <v>1</v>
      </c>
      <c r="S2680" s="324">
        <v>0</v>
      </c>
      <c r="T2680" s="324">
        <v>500</v>
      </c>
      <c r="U2680" s="324">
        <v>1.24</v>
      </c>
      <c r="V2680" s="324">
        <v>0</v>
      </c>
      <c r="W2680" s="324">
        <v>2.1144600000000003E-11</v>
      </c>
      <c r="X2680" s="324">
        <v>1.7777777777777779</v>
      </c>
      <c r="Y2680" s="324">
        <v>1.8</v>
      </c>
      <c r="Z2680" s="324">
        <v>2.66</v>
      </c>
      <c r="AA2680" s="324">
        <v>2.1144600000000003E-11</v>
      </c>
      <c r="AB2680" s="324">
        <v>1.7777777777777779</v>
      </c>
      <c r="AC2680" s="324">
        <v>1.8</v>
      </c>
      <c r="AD2680" s="324">
        <v>2.66</v>
      </c>
      <c r="AE2680" s="324">
        <v>2.1144600000000003E-11</v>
      </c>
      <c r="AF2680" s="324">
        <v>1.7777777777777779</v>
      </c>
      <c r="AG2680" s="324">
        <v>1.8</v>
      </c>
      <c r="AH2680" s="324">
        <v>2.66</v>
      </c>
      <c r="AI2680" s="324">
        <v>0</v>
      </c>
      <c r="AJ2680" s="324">
        <v>0</v>
      </c>
      <c r="AK2680" s="324">
        <v>0</v>
      </c>
      <c r="AL2680" s="324">
        <v>0</v>
      </c>
      <c r="AM2680" s="396">
        <v>0</v>
      </c>
      <c r="AN2680" s="324">
        <v>0</v>
      </c>
      <c r="AO2680" s="324">
        <v>1000000000</v>
      </c>
      <c r="AP2680" s="324">
        <v>0</v>
      </c>
      <c r="AQ2680" s="324">
        <v>0</v>
      </c>
      <c r="AR2680" s="324">
        <v>0</v>
      </c>
      <c r="AS2680" s="324">
        <v>744307016</v>
      </c>
      <c r="AT2680" s="324">
        <v>0</v>
      </c>
      <c r="AU2680" s="324">
        <v>0</v>
      </c>
      <c r="AV2680" s="324">
        <v>0</v>
      </c>
    </row>
    <row r="2681" spans="1:48">
      <c r="A2681" s="324" t="s">
        <v>2347</v>
      </c>
      <c r="B2681" s="324">
        <v>744307022</v>
      </c>
      <c r="C2681" s="324">
        <v>0.22</v>
      </c>
      <c r="D2681" s="324">
        <v>20</v>
      </c>
      <c r="E2681" s="395">
        <v>3.5310000000000002E-4</v>
      </c>
      <c r="F2681" s="324">
        <v>3.0689999999999998E-4</v>
      </c>
      <c r="G2681" s="324">
        <v>29</v>
      </c>
      <c r="H2681" s="324">
        <v>0.8</v>
      </c>
      <c r="I2681" s="324">
        <v>29</v>
      </c>
      <c r="J2681" s="326">
        <v>50</v>
      </c>
      <c r="K2681" s="326">
        <v>125</v>
      </c>
      <c r="L2681" s="326">
        <v>1</v>
      </c>
      <c r="M2681" s="324">
        <v>7.4</v>
      </c>
      <c r="N2681" s="324">
        <v>7.2</v>
      </c>
      <c r="O2681" s="324">
        <v>7</v>
      </c>
      <c r="P2681" s="324">
        <v>102</v>
      </c>
      <c r="Q2681" s="324" t="s">
        <v>293</v>
      </c>
      <c r="R2681" s="324">
        <v>1</v>
      </c>
      <c r="S2681" s="324">
        <v>0</v>
      </c>
      <c r="T2681" s="324">
        <v>500</v>
      </c>
      <c r="U2681" s="324">
        <v>1.24</v>
      </c>
      <c r="V2681" s="324">
        <v>0</v>
      </c>
      <c r="W2681" s="324">
        <v>2.1144600000000003E-11</v>
      </c>
      <c r="X2681" s="324">
        <v>2.4444444444444446</v>
      </c>
      <c r="Y2681" s="324">
        <v>1.8</v>
      </c>
      <c r="Z2681" s="324">
        <v>2.66</v>
      </c>
      <c r="AA2681" s="324">
        <v>2.1144600000000003E-11</v>
      </c>
      <c r="AB2681" s="324">
        <v>2.4444444444444446</v>
      </c>
      <c r="AC2681" s="324">
        <v>1.8</v>
      </c>
      <c r="AD2681" s="324">
        <v>2.66</v>
      </c>
      <c r="AE2681" s="324">
        <v>2.1144600000000003E-11</v>
      </c>
      <c r="AF2681" s="324">
        <v>2.4444444444444446</v>
      </c>
      <c r="AG2681" s="324">
        <v>1.8</v>
      </c>
      <c r="AH2681" s="324">
        <v>2.66</v>
      </c>
      <c r="AI2681" s="324">
        <v>0</v>
      </c>
      <c r="AJ2681" s="324">
        <v>0</v>
      </c>
      <c r="AK2681" s="324">
        <v>0</v>
      </c>
      <c r="AL2681" s="324">
        <v>0</v>
      </c>
      <c r="AM2681" s="396">
        <v>0</v>
      </c>
      <c r="AN2681" s="324">
        <v>0</v>
      </c>
      <c r="AO2681" s="324">
        <v>1000000000</v>
      </c>
      <c r="AP2681" s="324">
        <v>0</v>
      </c>
      <c r="AQ2681" s="324">
        <v>0</v>
      </c>
      <c r="AR2681" s="324">
        <v>0</v>
      </c>
      <c r="AS2681" s="324">
        <v>744307022</v>
      </c>
      <c r="AT2681" s="324">
        <v>0</v>
      </c>
      <c r="AU2681" s="324">
        <v>0</v>
      </c>
      <c r="AV2681" s="324">
        <v>0</v>
      </c>
    </row>
    <row r="2682" spans="1:48">
      <c r="A2682" s="324" t="s">
        <v>2347</v>
      </c>
      <c r="B2682" s="324">
        <v>744303012</v>
      </c>
      <c r="C2682" s="324">
        <v>0.12</v>
      </c>
      <c r="D2682" s="324">
        <v>20</v>
      </c>
      <c r="E2682" s="395">
        <v>3.4775000000000002E-4</v>
      </c>
      <c r="F2682" s="324">
        <v>3.0224999999999995E-4</v>
      </c>
      <c r="G2682" s="324">
        <v>55</v>
      </c>
      <c r="H2682" s="324">
        <v>0.8</v>
      </c>
      <c r="I2682" s="324">
        <v>31</v>
      </c>
      <c r="J2682" s="326">
        <v>50</v>
      </c>
      <c r="K2682" s="326">
        <v>125</v>
      </c>
      <c r="L2682" s="326">
        <v>1</v>
      </c>
      <c r="M2682" s="324">
        <v>10.199999999999999</v>
      </c>
      <c r="N2682" s="324">
        <v>7</v>
      </c>
      <c r="O2682" s="324">
        <v>5</v>
      </c>
      <c r="P2682" s="324">
        <v>102</v>
      </c>
      <c r="Q2682" s="324" t="s">
        <v>293</v>
      </c>
      <c r="R2682" s="324">
        <v>1</v>
      </c>
      <c r="S2682" s="324">
        <v>0</v>
      </c>
      <c r="T2682" s="324">
        <v>1000</v>
      </c>
      <c r="U2682" s="324">
        <v>1.1000000000000001</v>
      </c>
      <c r="V2682" s="324">
        <v>0</v>
      </c>
      <c r="W2682" s="324">
        <v>1.7871000000000001E-11</v>
      </c>
      <c r="X2682" s="324">
        <v>1.7142857142857144</v>
      </c>
      <c r="Y2682" s="324">
        <v>1.45</v>
      </c>
      <c r="Z2682" s="324">
        <v>3.17</v>
      </c>
      <c r="AA2682" s="324">
        <v>1.7871000000000001E-11</v>
      </c>
      <c r="AB2682" s="324">
        <v>1.7142857142857144</v>
      </c>
      <c r="AC2682" s="324">
        <v>1.45</v>
      </c>
      <c r="AD2682" s="324">
        <v>3.17</v>
      </c>
      <c r="AE2682" s="324">
        <v>1.7871000000000001E-11</v>
      </c>
      <c r="AF2682" s="324">
        <v>1.7142857142857144</v>
      </c>
      <c r="AG2682" s="324">
        <v>1.45</v>
      </c>
      <c r="AH2682" s="324">
        <v>3.17</v>
      </c>
      <c r="AI2682" s="324">
        <v>0</v>
      </c>
      <c r="AJ2682" s="324">
        <v>0</v>
      </c>
      <c r="AK2682" s="324">
        <v>0</v>
      </c>
      <c r="AL2682" s="324">
        <v>0</v>
      </c>
      <c r="AM2682" s="396">
        <v>0</v>
      </c>
      <c r="AN2682" s="324">
        <v>0</v>
      </c>
      <c r="AO2682" s="324">
        <v>1000000000</v>
      </c>
      <c r="AP2682" s="324">
        <v>0</v>
      </c>
      <c r="AQ2682" s="324">
        <v>0</v>
      </c>
      <c r="AR2682" s="324">
        <v>0</v>
      </c>
      <c r="AS2682" s="324">
        <v>744303012</v>
      </c>
      <c r="AT2682" s="324">
        <v>0</v>
      </c>
      <c r="AU2682" s="324">
        <v>0</v>
      </c>
      <c r="AV2682" s="324">
        <v>0</v>
      </c>
    </row>
    <row r="2683" spans="1:48">
      <c r="A2683" s="324" t="s">
        <v>2347</v>
      </c>
      <c r="B2683" s="324">
        <v>744303015</v>
      </c>
      <c r="C2683" s="324">
        <v>0.155</v>
      </c>
      <c r="D2683" s="324">
        <v>20</v>
      </c>
      <c r="E2683" s="395">
        <v>3.4775000000000002E-4</v>
      </c>
      <c r="F2683" s="324">
        <v>3.0224999999999995E-4</v>
      </c>
      <c r="G2683" s="324">
        <v>42</v>
      </c>
      <c r="H2683" s="324">
        <v>0.8</v>
      </c>
      <c r="I2683" s="324">
        <v>31</v>
      </c>
      <c r="J2683" s="326">
        <v>50</v>
      </c>
      <c r="K2683" s="326">
        <v>125</v>
      </c>
      <c r="L2683" s="326">
        <v>1</v>
      </c>
      <c r="M2683" s="324">
        <v>10.199999999999999</v>
      </c>
      <c r="N2683" s="324">
        <v>7</v>
      </c>
      <c r="O2683" s="324">
        <v>5</v>
      </c>
      <c r="P2683" s="324">
        <v>102</v>
      </c>
      <c r="Q2683" s="324" t="s">
        <v>293</v>
      </c>
      <c r="R2683" s="324">
        <v>1</v>
      </c>
      <c r="S2683" s="324">
        <v>0</v>
      </c>
      <c r="T2683" s="324">
        <v>1000</v>
      </c>
      <c r="U2683" s="324">
        <v>1.1000000000000001</v>
      </c>
      <c r="V2683" s="324">
        <v>0</v>
      </c>
      <c r="W2683" s="324">
        <v>1.7871000000000001E-11</v>
      </c>
      <c r="X2683" s="324">
        <v>2.2142857142857144</v>
      </c>
      <c r="Y2683" s="324">
        <v>1.45</v>
      </c>
      <c r="Z2683" s="324">
        <v>3.17</v>
      </c>
      <c r="AA2683" s="324">
        <v>1.7871000000000001E-11</v>
      </c>
      <c r="AB2683" s="324">
        <v>2.2142857142857144</v>
      </c>
      <c r="AC2683" s="324">
        <v>1.45</v>
      </c>
      <c r="AD2683" s="324">
        <v>3.17</v>
      </c>
      <c r="AE2683" s="324">
        <v>1.7871000000000001E-11</v>
      </c>
      <c r="AF2683" s="324">
        <v>2.2142857142857144</v>
      </c>
      <c r="AG2683" s="324">
        <v>1.45</v>
      </c>
      <c r="AH2683" s="324">
        <v>3.17</v>
      </c>
      <c r="AI2683" s="324">
        <v>0</v>
      </c>
      <c r="AJ2683" s="324">
        <v>0</v>
      </c>
      <c r="AK2683" s="324">
        <v>0</v>
      </c>
      <c r="AL2683" s="324">
        <v>0</v>
      </c>
      <c r="AM2683" s="396">
        <v>0</v>
      </c>
      <c r="AN2683" s="324">
        <v>0</v>
      </c>
      <c r="AO2683" s="324">
        <v>1000000000</v>
      </c>
      <c r="AP2683" s="324">
        <v>0</v>
      </c>
      <c r="AQ2683" s="324">
        <v>0</v>
      </c>
      <c r="AR2683" s="324">
        <v>0</v>
      </c>
      <c r="AS2683" s="324">
        <v>744303015</v>
      </c>
      <c r="AT2683" s="324">
        <v>0</v>
      </c>
      <c r="AU2683" s="324">
        <v>0</v>
      </c>
      <c r="AV2683" s="324">
        <v>0</v>
      </c>
    </row>
    <row r="2684" spans="1:48">
      <c r="A2684" s="324" t="s">
        <v>2347</v>
      </c>
      <c r="B2684" s="324">
        <v>744303022</v>
      </c>
      <c r="C2684" s="324">
        <v>0.22</v>
      </c>
      <c r="D2684" s="324">
        <v>20</v>
      </c>
      <c r="E2684" s="395">
        <v>3.4775000000000002E-4</v>
      </c>
      <c r="F2684" s="324">
        <v>3.0224999999999995E-4</v>
      </c>
      <c r="G2684" s="324">
        <v>30</v>
      </c>
      <c r="H2684" s="324">
        <v>0.8</v>
      </c>
      <c r="I2684" s="324">
        <v>31</v>
      </c>
      <c r="J2684" s="326">
        <v>50</v>
      </c>
      <c r="K2684" s="326">
        <v>125</v>
      </c>
      <c r="L2684" s="326">
        <v>1</v>
      </c>
      <c r="M2684" s="324">
        <v>10.199999999999999</v>
      </c>
      <c r="N2684" s="324">
        <v>7</v>
      </c>
      <c r="O2684" s="324">
        <v>5</v>
      </c>
      <c r="P2684" s="324">
        <v>102</v>
      </c>
      <c r="Q2684" s="324" t="s">
        <v>293</v>
      </c>
      <c r="R2684" s="324">
        <v>1</v>
      </c>
      <c r="S2684" s="324">
        <v>0</v>
      </c>
      <c r="T2684" s="324">
        <v>1000</v>
      </c>
      <c r="U2684" s="324">
        <v>1.1000000000000001</v>
      </c>
      <c r="V2684" s="324">
        <v>0</v>
      </c>
      <c r="W2684" s="324">
        <v>1.7871000000000001E-11</v>
      </c>
      <c r="X2684" s="324">
        <v>3.1428571428571432</v>
      </c>
      <c r="Y2684" s="324">
        <v>1.45</v>
      </c>
      <c r="Z2684" s="324">
        <v>3.17</v>
      </c>
      <c r="AA2684" s="324">
        <v>1.7871000000000001E-11</v>
      </c>
      <c r="AB2684" s="324">
        <v>3.1428571428571432</v>
      </c>
      <c r="AC2684" s="324">
        <v>1.45</v>
      </c>
      <c r="AD2684" s="324">
        <v>3.17</v>
      </c>
      <c r="AE2684" s="324">
        <v>1.7871000000000001E-11</v>
      </c>
      <c r="AF2684" s="324">
        <v>3.1428571428571432</v>
      </c>
      <c r="AG2684" s="324">
        <v>1.45</v>
      </c>
      <c r="AH2684" s="324">
        <v>3.17</v>
      </c>
      <c r="AI2684" s="324">
        <v>0</v>
      </c>
      <c r="AJ2684" s="324">
        <v>0</v>
      </c>
      <c r="AK2684" s="324">
        <v>0</v>
      </c>
      <c r="AL2684" s="324">
        <v>0</v>
      </c>
      <c r="AM2684" s="396">
        <v>0</v>
      </c>
      <c r="AN2684" s="324">
        <v>0</v>
      </c>
      <c r="AO2684" s="324">
        <v>1000000000</v>
      </c>
      <c r="AP2684" s="324">
        <v>0</v>
      </c>
      <c r="AQ2684" s="324">
        <v>0</v>
      </c>
      <c r="AR2684" s="324">
        <v>0</v>
      </c>
      <c r="AS2684" s="324">
        <v>744303022</v>
      </c>
      <c r="AT2684" s="324">
        <v>0</v>
      </c>
      <c r="AU2684" s="324">
        <v>0</v>
      </c>
      <c r="AV2684" s="324">
        <v>0</v>
      </c>
    </row>
    <row r="2685" spans="1:48">
      <c r="A2685" s="324" t="s">
        <v>2347</v>
      </c>
      <c r="B2685" s="324">
        <v>744308015</v>
      </c>
      <c r="C2685" s="324">
        <v>0.15</v>
      </c>
      <c r="D2685" s="324">
        <v>20</v>
      </c>
      <c r="E2685" s="395">
        <v>3.9590000000000003E-4</v>
      </c>
      <c r="F2685" s="324">
        <v>3.4409999999999996E-4</v>
      </c>
      <c r="G2685" s="324">
        <v>58</v>
      </c>
      <c r="H2685" s="324">
        <v>0.8</v>
      </c>
      <c r="I2685" s="324">
        <v>27</v>
      </c>
      <c r="J2685" s="326">
        <v>50</v>
      </c>
      <c r="K2685" s="326">
        <v>125</v>
      </c>
      <c r="L2685" s="326">
        <v>1</v>
      </c>
      <c r="M2685" s="324">
        <v>10.5</v>
      </c>
      <c r="N2685" s="324">
        <v>7.6</v>
      </c>
      <c r="O2685" s="324">
        <v>7</v>
      </c>
      <c r="P2685" s="324">
        <v>102</v>
      </c>
      <c r="Q2685" s="324" t="s">
        <v>293</v>
      </c>
      <c r="R2685" s="324">
        <v>1</v>
      </c>
      <c r="S2685" s="324">
        <v>0</v>
      </c>
      <c r="T2685" s="324">
        <v>500</v>
      </c>
      <c r="U2685" s="324">
        <v>1.1000000000000001</v>
      </c>
      <c r="V2685" s="324">
        <v>0</v>
      </c>
      <c r="W2685" s="324">
        <v>3.5572680000000002E-11</v>
      </c>
      <c r="X2685" s="324">
        <v>1.4423076923076923</v>
      </c>
      <c r="Y2685" s="324">
        <v>1.8</v>
      </c>
      <c r="Z2685" s="324">
        <v>2.66</v>
      </c>
      <c r="AA2685" s="324">
        <v>3.5572680000000002E-11</v>
      </c>
      <c r="AB2685" s="324">
        <v>1.4423076923076923</v>
      </c>
      <c r="AC2685" s="324">
        <v>1.8</v>
      </c>
      <c r="AD2685" s="324">
        <v>2.66</v>
      </c>
      <c r="AE2685" s="324">
        <v>3.5572680000000002E-11</v>
      </c>
      <c r="AF2685" s="324">
        <v>1.4423076923076923</v>
      </c>
      <c r="AG2685" s="324">
        <v>1.8</v>
      </c>
      <c r="AH2685" s="324">
        <v>2.66</v>
      </c>
      <c r="AI2685" s="324">
        <v>0</v>
      </c>
      <c r="AJ2685" s="324">
        <v>0</v>
      </c>
      <c r="AK2685" s="324">
        <v>0</v>
      </c>
      <c r="AL2685" s="324">
        <v>0</v>
      </c>
      <c r="AM2685" s="396">
        <v>0</v>
      </c>
      <c r="AN2685" s="324">
        <v>0</v>
      </c>
      <c r="AO2685" s="324">
        <v>1000000000</v>
      </c>
      <c r="AP2685" s="324">
        <v>0</v>
      </c>
      <c r="AQ2685" s="324">
        <v>0</v>
      </c>
      <c r="AR2685" s="324">
        <v>0</v>
      </c>
      <c r="AS2685" s="324">
        <v>744308015</v>
      </c>
      <c r="AT2685" s="324">
        <v>0</v>
      </c>
      <c r="AU2685" s="324">
        <v>0</v>
      </c>
      <c r="AV2685" s="324">
        <v>0</v>
      </c>
    </row>
    <row r="2686" spans="1:48">
      <c r="A2686" s="324" t="s">
        <v>2347</v>
      </c>
      <c r="B2686" s="324">
        <v>744308020</v>
      </c>
      <c r="C2686" s="324">
        <v>0.2</v>
      </c>
      <c r="D2686" s="324">
        <v>20</v>
      </c>
      <c r="E2686" s="395">
        <v>3.9590000000000003E-4</v>
      </c>
      <c r="F2686" s="324">
        <v>3.4409999999999996E-4</v>
      </c>
      <c r="G2686" s="324">
        <v>48</v>
      </c>
      <c r="H2686" s="324">
        <v>0.8</v>
      </c>
      <c r="I2686" s="324">
        <v>27</v>
      </c>
      <c r="J2686" s="326">
        <v>50</v>
      </c>
      <c r="K2686" s="326">
        <v>125</v>
      </c>
      <c r="L2686" s="326">
        <v>1</v>
      </c>
      <c r="M2686" s="324">
        <v>10.5</v>
      </c>
      <c r="N2686" s="324">
        <v>7.6</v>
      </c>
      <c r="O2686" s="324">
        <v>7</v>
      </c>
      <c r="P2686" s="324">
        <v>102</v>
      </c>
      <c r="Q2686" s="324" t="s">
        <v>293</v>
      </c>
      <c r="R2686" s="324">
        <v>1</v>
      </c>
      <c r="S2686" s="324">
        <v>0</v>
      </c>
      <c r="T2686" s="324">
        <v>500</v>
      </c>
      <c r="U2686" s="324">
        <v>1.1000000000000001</v>
      </c>
      <c r="V2686" s="324">
        <v>0</v>
      </c>
      <c r="W2686" s="324">
        <v>3.5572680000000002E-11</v>
      </c>
      <c r="X2686" s="324">
        <v>1.9230769230769229</v>
      </c>
      <c r="Y2686" s="324">
        <v>1.8</v>
      </c>
      <c r="Z2686" s="324">
        <v>2.66</v>
      </c>
      <c r="AA2686" s="324">
        <v>3.5572680000000002E-11</v>
      </c>
      <c r="AB2686" s="324">
        <v>1.9230769230769229</v>
      </c>
      <c r="AC2686" s="324">
        <v>1.8</v>
      </c>
      <c r="AD2686" s="324">
        <v>2.66</v>
      </c>
      <c r="AE2686" s="324">
        <v>3.5572680000000002E-11</v>
      </c>
      <c r="AF2686" s="324">
        <v>1.9230769230769229</v>
      </c>
      <c r="AG2686" s="324">
        <v>1.8</v>
      </c>
      <c r="AH2686" s="324">
        <v>2.66</v>
      </c>
      <c r="AI2686" s="324">
        <v>0</v>
      </c>
      <c r="AJ2686" s="324">
        <v>0</v>
      </c>
      <c r="AK2686" s="324">
        <v>0</v>
      </c>
      <c r="AL2686" s="324">
        <v>0</v>
      </c>
      <c r="AM2686" s="396">
        <v>0</v>
      </c>
      <c r="AN2686" s="324">
        <v>0</v>
      </c>
      <c r="AO2686" s="324">
        <v>1000000000</v>
      </c>
      <c r="AP2686" s="324">
        <v>0</v>
      </c>
      <c r="AQ2686" s="324">
        <v>0</v>
      </c>
      <c r="AR2686" s="324">
        <v>0</v>
      </c>
      <c r="AS2686" s="324">
        <v>744308020</v>
      </c>
      <c r="AT2686" s="324">
        <v>0</v>
      </c>
      <c r="AU2686" s="324">
        <v>0</v>
      </c>
      <c r="AV2686" s="324">
        <v>0</v>
      </c>
    </row>
    <row r="2687" spans="1:48">
      <c r="A2687" s="324" t="s">
        <v>2347</v>
      </c>
      <c r="B2687" s="324">
        <v>744308025</v>
      </c>
      <c r="C2687" s="324">
        <v>0.25</v>
      </c>
      <c r="D2687" s="324">
        <v>20</v>
      </c>
      <c r="E2687" s="395">
        <v>3.9590000000000003E-4</v>
      </c>
      <c r="F2687" s="324">
        <v>3.4409999999999996E-4</v>
      </c>
      <c r="G2687" s="324">
        <v>44</v>
      </c>
      <c r="H2687" s="324">
        <v>0.8</v>
      </c>
      <c r="I2687" s="324">
        <v>27</v>
      </c>
      <c r="J2687" s="326">
        <v>50</v>
      </c>
      <c r="K2687" s="326">
        <v>125</v>
      </c>
      <c r="L2687" s="326">
        <v>1</v>
      </c>
      <c r="M2687" s="324">
        <v>10.5</v>
      </c>
      <c r="N2687" s="324">
        <v>7.6</v>
      </c>
      <c r="O2687" s="324">
        <v>7</v>
      </c>
      <c r="P2687" s="324">
        <v>102</v>
      </c>
      <c r="Q2687" s="324" t="s">
        <v>293</v>
      </c>
      <c r="R2687" s="324">
        <v>1</v>
      </c>
      <c r="S2687" s="324">
        <v>0</v>
      </c>
      <c r="T2687" s="324">
        <v>500</v>
      </c>
      <c r="U2687" s="324">
        <v>1.1000000000000001</v>
      </c>
      <c r="V2687" s="324">
        <v>0</v>
      </c>
      <c r="W2687" s="324">
        <v>3.5572680000000002E-11</v>
      </c>
      <c r="X2687" s="324">
        <v>2.4038461538461537</v>
      </c>
      <c r="Y2687" s="324">
        <v>1.8</v>
      </c>
      <c r="Z2687" s="324">
        <v>2.66</v>
      </c>
      <c r="AA2687" s="324">
        <v>3.5572680000000002E-11</v>
      </c>
      <c r="AB2687" s="324">
        <v>2.4038461538461537</v>
      </c>
      <c r="AC2687" s="324">
        <v>1.8</v>
      </c>
      <c r="AD2687" s="324">
        <v>2.66</v>
      </c>
      <c r="AE2687" s="324">
        <v>3.5572680000000002E-11</v>
      </c>
      <c r="AF2687" s="324">
        <v>2.4038461538461537</v>
      </c>
      <c r="AG2687" s="324">
        <v>1.8</v>
      </c>
      <c r="AH2687" s="324">
        <v>2.66</v>
      </c>
      <c r="AI2687" s="324">
        <v>0</v>
      </c>
      <c r="AJ2687" s="324">
        <v>0</v>
      </c>
      <c r="AK2687" s="324">
        <v>0</v>
      </c>
      <c r="AL2687" s="324">
        <v>0</v>
      </c>
      <c r="AM2687" s="396">
        <v>0</v>
      </c>
      <c r="AN2687" s="324">
        <v>0</v>
      </c>
      <c r="AO2687" s="324">
        <v>1000000000</v>
      </c>
      <c r="AP2687" s="324">
        <v>0</v>
      </c>
      <c r="AQ2687" s="324">
        <v>0</v>
      </c>
      <c r="AR2687" s="324">
        <v>0</v>
      </c>
      <c r="AS2687" s="324">
        <v>744308025</v>
      </c>
      <c r="AT2687" s="324">
        <v>0</v>
      </c>
      <c r="AU2687" s="324">
        <v>0</v>
      </c>
      <c r="AV2687" s="324">
        <v>0</v>
      </c>
    </row>
    <row r="2688" spans="1:48">
      <c r="A2688" s="324" t="s">
        <v>2347</v>
      </c>
      <c r="B2688" s="324">
        <v>744308033</v>
      </c>
      <c r="C2688" s="324">
        <v>0.33</v>
      </c>
      <c r="D2688" s="324">
        <v>20</v>
      </c>
      <c r="E2688" s="395">
        <v>3.9590000000000003E-4</v>
      </c>
      <c r="F2688" s="324">
        <v>3.4409999999999996E-4</v>
      </c>
      <c r="G2688" s="324">
        <v>30</v>
      </c>
      <c r="H2688" s="324">
        <v>0.8</v>
      </c>
      <c r="I2688" s="324">
        <v>27</v>
      </c>
      <c r="J2688" s="326">
        <v>50</v>
      </c>
      <c r="K2688" s="326">
        <v>125</v>
      </c>
      <c r="L2688" s="326">
        <v>1</v>
      </c>
      <c r="M2688" s="324">
        <v>10.5</v>
      </c>
      <c r="N2688" s="324">
        <v>7.6</v>
      </c>
      <c r="O2688" s="324">
        <v>7</v>
      </c>
      <c r="P2688" s="324">
        <v>102</v>
      </c>
      <c r="Q2688" s="324" t="s">
        <v>293</v>
      </c>
      <c r="R2688" s="324">
        <v>1</v>
      </c>
      <c r="S2688" s="324">
        <v>0</v>
      </c>
      <c r="T2688" s="324">
        <v>500</v>
      </c>
      <c r="U2688" s="324">
        <v>1.1000000000000001</v>
      </c>
      <c r="V2688" s="324">
        <v>0</v>
      </c>
      <c r="W2688" s="324">
        <v>3.5572680000000002E-11</v>
      </c>
      <c r="X2688" s="324">
        <v>3.1730769230769234</v>
      </c>
      <c r="Y2688" s="324">
        <v>1.8</v>
      </c>
      <c r="Z2688" s="324">
        <v>2.66</v>
      </c>
      <c r="AA2688" s="324">
        <v>3.5572680000000002E-11</v>
      </c>
      <c r="AB2688" s="324">
        <v>3.1730769230769234</v>
      </c>
      <c r="AC2688" s="324">
        <v>1.8</v>
      </c>
      <c r="AD2688" s="324">
        <v>2.66</v>
      </c>
      <c r="AE2688" s="324">
        <v>3.5572680000000002E-11</v>
      </c>
      <c r="AF2688" s="324">
        <v>3.1730769230769234</v>
      </c>
      <c r="AG2688" s="324">
        <v>1.8</v>
      </c>
      <c r="AH2688" s="324">
        <v>2.66</v>
      </c>
      <c r="AI2688" s="324">
        <v>0</v>
      </c>
      <c r="AJ2688" s="324">
        <v>0</v>
      </c>
      <c r="AK2688" s="324">
        <v>0</v>
      </c>
      <c r="AL2688" s="324">
        <v>0</v>
      </c>
      <c r="AM2688" s="396">
        <v>0</v>
      </c>
      <c r="AN2688" s="324">
        <v>0</v>
      </c>
      <c r="AO2688" s="324">
        <v>1000000000</v>
      </c>
      <c r="AP2688" s="324">
        <v>0</v>
      </c>
      <c r="AQ2688" s="324">
        <v>0</v>
      </c>
      <c r="AR2688" s="324">
        <v>0</v>
      </c>
      <c r="AS2688" s="324">
        <v>744308033</v>
      </c>
      <c r="AT2688" s="324">
        <v>0</v>
      </c>
      <c r="AU2688" s="324">
        <v>0</v>
      </c>
      <c r="AV2688" s="324">
        <v>0</v>
      </c>
    </row>
    <row r="2689" spans="1:48">
      <c r="A2689" s="324" t="s">
        <v>2347</v>
      </c>
      <c r="B2689" s="324">
        <v>744308040</v>
      </c>
      <c r="C2689" s="324">
        <v>0.4</v>
      </c>
      <c r="D2689" s="324">
        <v>20</v>
      </c>
      <c r="E2689" s="395">
        <v>3.9590000000000003E-4</v>
      </c>
      <c r="F2689" s="324">
        <v>3.4409999999999996E-4</v>
      </c>
      <c r="G2689" s="324">
        <v>26</v>
      </c>
      <c r="H2689" s="324">
        <v>0.8</v>
      </c>
      <c r="I2689" s="324">
        <v>27</v>
      </c>
      <c r="J2689" s="326">
        <v>50</v>
      </c>
      <c r="K2689" s="326">
        <v>125</v>
      </c>
      <c r="L2689" s="326">
        <v>1</v>
      </c>
      <c r="M2689" s="324">
        <v>10.5</v>
      </c>
      <c r="N2689" s="324">
        <v>7.6</v>
      </c>
      <c r="O2689" s="324">
        <v>7</v>
      </c>
      <c r="P2689" s="324">
        <v>102</v>
      </c>
      <c r="Q2689" s="324" t="s">
        <v>293</v>
      </c>
      <c r="R2689" s="324">
        <v>1</v>
      </c>
      <c r="S2689" s="324">
        <v>0</v>
      </c>
      <c r="T2689" s="324">
        <v>500</v>
      </c>
      <c r="U2689" s="324">
        <v>1.1000000000000001</v>
      </c>
      <c r="V2689" s="324">
        <v>0</v>
      </c>
      <c r="W2689" s="324">
        <v>3.5572680000000002E-11</v>
      </c>
      <c r="X2689" s="324">
        <v>3.8461538461538458</v>
      </c>
      <c r="Y2689" s="324">
        <v>1.8</v>
      </c>
      <c r="Z2689" s="324">
        <v>2.66</v>
      </c>
      <c r="AA2689" s="324">
        <v>3.5572680000000002E-11</v>
      </c>
      <c r="AB2689" s="324">
        <v>3.8461538461538458</v>
      </c>
      <c r="AC2689" s="324">
        <v>1.8</v>
      </c>
      <c r="AD2689" s="324">
        <v>2.66</v>
      </c>
      <c r="AE2689" s="324">
        <v>3.5572680000000002E-11</v>
      </c>
      <c r="AF2689" s="324">
        <v>3.8461538461538458</v>
      </c>
      <c r="AG2689" s="324">
        <v>1.8</v>
      </c>
      <c r="AH2689" s="324">
        <v>2.66</v>
      </c>
      <c r="AI2689" s="324">
        <v>0</v>
      </c>
      <c r="AJ2689" s="324">
        <v>0</v>
      </c>
      <c r="AK2689" s="324">
        <v>0</v>
      </c>
      <c r="AL2689" s="324">
        <v>0</v>
      </c>
      <c r="AM2689" s="396">
        <v>0</v>
      </c>
      <c r="AN2689" s="324">
        <v>0</v>
      </c>
      <c r="AO2689" s="324">
        <v>1000000000</v>
      </c>
      <c r="AP2689" s="324">
        <v>0</v>
      </c>
      <c r="AQ2689" s="324">
        <v>0</v>
      </c>
      <c r="AR2689" s="324">
        <v>0</v>
      </c>
      <c r="AS2689" s="324">
        <v>744308040</v>
      </c>
      <c r="AT2689" s="324">
        <v>0</v>
      </c>
      <c r="AU2689" s="324">
        <v>0</v>
      </c>
      <c r="AV2689" s="324">
        <v>0</v>
      </c>
    </row>
    <row r="2690" spans="1:48">
      <c r="A2690" s="324" t="s">
        <v>2347</v>
      </c>
      <c r="B2690" s="324">
        <v>744306020</v>
      </c>
      <c r="C2690" s="324">
        <v>0.2</v>
      </c>
      <c r="D2690" s="324">
        <v>20</v>
      </c>
      <c r="E2690" s="395">
        <v>3.21E-4</v>
      </c>
      <c r="F2690" s="324">
        <v>2.7899999999999995E-4</v>
      </c>
      <c r="G2690" s="324">
        <v>36</v>
      </c>
      <c r="H2690" s="324">
        <v>0.8</v>
      </c>
      <c r="I2690" s="324">
        <v>26</v>
      </c>
      <c r="J2690" s="326">
        <v>50</v>
      </c>
      <c r="K2690" s="326">
        <v>125</v>
      </c>
      <c r="L2690" s="326">
        <v>1</v>
      </c>
      <c r="M2690" s="324">
        <v>10.5</v>
      </c>
      <c r="N2690" s="324">
        <v>10.3</v>
      </c>
      <c r="O2690" s="324">
        <v>5</v>
      </c>
      <c r="P2690" s="324">
        <v>102</v>
      </c>
      <c r="Q2690" s="324" t="s">
        <v>293</v>
      </c>
      <c r="R2690" s="324">
        <v>1</v>
      </c>
      <c r="S2690" s="324">
        <v>0</v>
      </c>
      <c r="T2690" s="324">
        <v>700</v>
      </c>
      <c r="U2690" s="324">
        <v>1.24</v>
      </c>
      <c r="V2690" s="324">
        <v>0</v>
      </c>
      <c r="W2690" s="324">
        <v>3.1502690000000003E-11</v>
      </c>
      <c r="X2690" s="324">
        <v>2.1276595744680851</v>
      </c>
      <c r="Y2690" s="324">
        <v>1.8</v>
      </c>
      <c r="Z2690" s="324">
        <v>2.66</v>
      </c>
      <c r="AA2690" s="324">
        <v>3.1502690000000003E-11</v>
      </c>
      <c r="AB2690" s="324">
        <v>2.1276595744680851</v>
      </c>
      <c r="AC2690" s="324">
        <v>1.8</v>
      </c>
      <c r="AD2690" s="324">
        <v>2.66</v>
      </c>
      <c r="AE2690" s="324">
        <v>3.1502690000000003E-11</v>
      </c>
      <c r="AF2690" s="324">
        <v>2.1276595744680851</v>
      </c>
      <c r="AG2690" s="324">
        <v>1.8</v>
      </c>
      <c r="AH2690" s="324">
        <v>2.66</v>
      </c>
      <c r="AI2690" s="324">
        <v>0</v>
      </c>
      <c r="AJ2690" s="324">
        <v>0</v>
      </c>
      <c r="AK2690" s="324">
        <v>0</v>
      </c>
      <c r="AL2690" s="324">
        <v>0</v>
      </c>
      <c r="AM2690" s="396">
        <v>0</v>
      </c>
      <c r="AN2690" s="324">
        <v>0</v>
      </c>
      <c r="AO2690" s="324">
        <v>1000000000</v>
      </c>
      <c r="AP2690" s="324">
        <v>0</v>
      </c>
      <c r="AQ2690" s="324">
        <v>0</v>
      </c>
      <c r="AR2690" s="324">
        <v>0</v>
      </c>
      <c r="AS2690" s="324">
        <v>744306020</v>
      </c>
      <c r="AT2690" s="324">
        <v>0</v>
      </c>
      <c r="AU2690" s="324">
        <v>0</v>
      </c>
      <c r="AV2690" s="324">
        <v>0</v>
      </c>
    </row>
    <row r="2691" spans="1:48">
      <c r="A2691" s="324" t="s">
        <v>2347</v>
      </c>
      <c r="B2691" s="324">
        <v>744306025</v>
      </c>
      <c r="C2691" s="324">
        <v>0.25</v>
      </c>
      <c r="D2691" s="324">
        <v>20</v>
      </c>
      <c r="E2691" s="395">
        <v>3.21E-4</v>
      </c>
      <c r="F2691" s="324">
        <v>2.7899999999999995E-4</v>
      </c>
      <c r="G2691" s="324">
        <v>32</v>
      </c>
      <c r="H2691" s="324">
        <v>0.8</v>
      </c>
      <c r="I2691" s="324">
        <v>26</v>
      </c>
      <c r="J2691" s="326">
        <v>50</v>
      </c>
      <c r="K2691" s="326">
        <v>125</v>
      </c>
      <c r="L2691" s="326">
        <v>1</v>
      </c>
      <c r="M2691" s="324">
        <v>10.5</v>
      </c>
      <c r="N2691" s="324">
        <v>10.3</v>
      </c>
      <c r="O2691" s="324">
        <v>5</v>
      </c>
      <c r="P2691" s="324">
        <v>102</v>
      </c>
      <c r="Q2691" s="324" t="s">
        <v>293</v>
      </c>
      <c r="R2691" s="324">
        <v>1</v>
      </c>
      <c r="S2691" s="324">
        <v>0</v>
      </c>
      <c r="T2691" s="324">
        <v>700</v>
      </c>
      <c r="U2691" s="324">
        <v>1.24</v>
      </c>
      <c r="V2691" s="324">
        <v>0</v>
      </c>
      <c r="W2691" s="324">
        <v>3.1502690000000003E-11</v>
      </c>
      <c r="X2691" s="324">
        <v>2.6595744680851063</v>
      </c>
      <c r="Y2691" s="324">
        <v>1.8</v>
      </c>
      <c r="Z2691" s="324">
        <v>2.66</v>
      </c>
      <c r="AA2691" s="324">
        <v>3.1502690000000003E-11</v>
      </c>
      <c r="AB2691" s="324">
        <v>2.6595744680851063</v>
      </c>
      <c r="AC2691" s="324">
        <v>1.8</v>
      </c>
      <c r="AD2691" s="324">
        <v>2.66</v>
      </c>
      <c r="AE2691" s="324">
        <v>3.1502690000000003E-11</v>
      </c>
      <c r="AF2691" s="324">
        <v>2.6595744680851063</v>
      </c>
      <c r="AG2691" s="324">
        <v>1.8</v>
      </c>
      <c r="AH2691" s="324">
        <v>2.66</v>
      </c>
      <c r="AI2691" s="324">
        <v>0</v>
      </c>
      <c r="AJ2691" s="324">
        <v>0</v>
      </c>
      <c r="AK2691" s="324">
        <v>0</v>
      </c>
      <c r="AL2691" s="324">
        <v>0</v>
      </c>
      <c r="AM2691" s="396">
        <v>0</v>
      </c>
      <c r="AN2691" s="324">
        <v>0</v>
      </c>
      <c r="AO2691" s="324">
        <v>1000000000</v>
      </c>
      <c r="AP2691" s="324">
        <v>0</v>
      </c>
      <c r="AQ2691" s="324">
        <v>0</v>
      </c>
      <c r="AR2691" s="324">
        <v>0</v>
      </c>
      <c r="AS2691" s="324">
        <v>744306025</v>
      </c>
      <c r="AT2691" s="324">
        <v>0</v>
      </c>
      <c r="AU2691" s="324">
        <v>0</v>
      </c>
      <c r="AV2691" s="324">
        <v>0</v>
      </c>
    </row>
    <row r="2692" spans="1:48">
      <c r="A2692" s="324" t="s">
        <v>2347</v>
      </c>
      <c r="B2692" s="324">
        <v>744306030</v>
      </c>
      <c r="C2692" s="324">
        <v>0.3</v>
      </c>
      <c r="D2692" s="324">
        <v>20</v>
      </c>
      <c r="E2692" s="395">
        <v>3.21E-4</v>
      </c>
      <c r="F2692" s="324">
        <v>2.7899999999999995E-4</v>
      </c>
      <c r="G2692" s="324">
        <v>24</v>
      </c>
      <c r="H2692" s="324">
        <v>0.8</v>
      </c>
      <c r="I2692" s="324">
        <v>26</v>
      </c>
      <c r="J2692" s="326">
        <v>50</v>
      </c>
      <c r="K2692" s="326">
        <v>125</v>
      </c>
      <c r="L2692" s="326">
        <v>1</v>
      </c>
      <c r="M2692" s="324">
        <v>10.5</v>
      </c>
      <c r="N2692" s="324">
        <v>10.3</v>
      </c>
      <c r="O2692" s="324">
        <v>5</v>
      </c>
      <c r="P2692" s="324">
        <v>102</v>
      </c>
      <c r="Q2692" s="324" t="s">
        <v>293</v>
      </c>
      <c r="R2692" s="324">
        <v>1</v>
      </c>
      <c r="S2692" s="324">
        <v>0</v>
      </c>
      <c r="T2692" s="324">
        <v>700</v>
      </c>
      <c r="U2692" s="324">
        <v>1.24</v>
      </c>
      <c r="V2692" s="324">
        <v>0</v>
      </c>
      <c r="W2692" s="324">
        <v>3.1502690000000003E-11</v>
      </c>
      <c r="X2692" s="324">
        <v>3.191489361702128</v>
      </c>
      <c r="Y2692" s="324">
        <v>1.8</v>
      </c>
      <c r="Z2692" s="324">
        <v>2.66</v>
      </c>
      <c r="AA2692" s="324">
        <v>3.1502690000000003E-11</v>
      </c>
      <c r="AB2692" s="324">
        <v>3.191489361702128</v>
      </c>
      <c r="AC2692" s="324">
        <v>1.8</v>
      </c>
      <c r="AD2692" s="324">
        <v>2.66</v>
      </c>
      <c r="AE2692" s="324">
        <v>3.1502690000000003E-11</v>
      </c>
      <c r="AF2692" s="324">
        <v>3.191489361702128</v>
      </c>
      <c r="AG2692" s="324">
        <v>1.8</v>
      </c>
      <c r="AH2692" s="324">
        <v>2.66</v>
      </c>
      <c r="AI2692" s="324">
        <v>0</v>
      </c>
      <c r="AJ2692" s="324">
        <v>0</v>
      </c>
      <c r="AK2692" s="324">
        <v>0</v>
      </c>
      <c r="AL2692" s="324">
        <v>0</v>
      </c>
      <c r="AM2692" s="396">
        <v>0</v>
      </c>
      <c r="AN2692" s="324">
        <v>0</v>
      </c>
      <c r="AO2692" s="324">
        <v>1000000000</v>
      </c>
      <c r="AP2692" s="324">
        <v>0</v>
      </c>
      <c r="AQ2692" s="324">
        <v>0</v>
      </c>
      <c r="AR2692" s="324">
        <v>0</v>
      </c>
      <c r="AS2692" s="324">
        <v>744306030</v>
      </c>
      <c r="AT2692" s="324">
        <v>0</v>
      </c>
      <c r="AU2692" s="324">
        <v>0</v>
      </c>
      <c r="AV2692" s="324">
        <v>0</v>
      </c>
    </row>
    <row r="2693" spans="1:48">
      <c r="A2693" s="324" t="s">
        <v>2347</v>
      </c>
      <c r="B2693" s="324">
        <v>744301025</v>
      </c>
      <c r="C2693" s="324">
        <v>0.25</v>
      </c>
      <c r="D2693" s="324">
        <v>20</v>
      </c>
      <c r="E2693" s="395">
        <v>3.4240000000000003E-4</v>
      </c>
      <c r="F2693" s="324">
        <v>2.9760000000000002E-4</v>
      </c>
      <c r="G2693" s="324">
        <v>65</v>
      </c>
      <c r="H2693" s="324">
        <v>0.8</v>
      </c>
      <c r="I2693" s="324">
        <v>40</v>
      </c>
      <c r="J2693" s="326">
        <v>50</v>
      </c>
      <c r="K2693" s="326">
        <v>125</v>
      </c>
      <c r="L2693" s="326">
        <v>1</v>
      </c>
      <c r="M2693" s="324">
        <v>11.3</v>
      </c>
      <c r="N2693" s="324">
        <v>11</v>
      </c>
      <c r="O2693" s="324">
        <v>8.9</v>
      </c>
      <c r="P2693" s="324">
        <v>102</v>
      </c>
      <c r="Q2693" s="324" t="s">
        <v>293</v>
      </c>
      <c r="R2693" s="324">
        <v>1</v>
      </c>
      <c r="S2693" s="324">
        <v>0</v>
      </c>
      <c r="T2693" s="324">
        <v>300</v>
      </c>
      <c r="U2693" s="324">
        <v>1.24</v>
      </c>
      <c r="V2693" s="324">
        <v>0</v>
      </c>
      <c r="W2693" s="324">
        <v>6.7838925000000014E-11</v>
      </c>
      <c r="X2693" s="324">
        <v>1.3368983957219251</v>
      </c>
      <c r="Y2693" s="324">
        <v>1.8</v>
      </c>
      <c r="Z2693" s="324">
        <v>2.66</v>
      </c>
      <c r="AA2693" s="324">
        <v>6.7838925000000014E-11</v>
      </c>
      <c r="AB2693" s="324">
        <v>1.3368983957219251</v>
      </c>
      <c r="AC2693" s="324">
        <v>1.8</v>
      </c>
      <c r="AD2693" s="324">
        <v>2.66</v>
      </c>
      <c r="AE2693" s="324">
        <v>6.7838925000000014E-11</v>
      </c>
      <c r="AF2693" s="324">
        <v>1.3368983957219251</v>
      </c>
      <c r="AG2693" s="324">
        <v>1.8</v>
      </c>
      <c r="AH2693" s="324">
        <v>2.66</v>
      </c>
      <c r="AI2693" s="324">
        <v>0</v>
      </c>
      <c r="AJ2693" s="324">
        <v>0</v>
      </c>
      <c r="AK2693" s="324">
        <v>0</v>
      </c>
      <c r="AL2693" s="324">
        <v>0</v>
      </c>
      <c r="AM2693" s="396">
        <v>0</v>
      </c>
      <c r="AN2693" s="324">
        <v>0</v>
      </c>
      <c r="AO2693" s="324">
        <v>1000000000</v>
      </c>
      <c r="AP2693" s="324">
        <v>0</v>
      </c>
      <c r="AQ2693" s="324">
        <v>0</v>
      </c>
      <c r="AR2693" s="324">
        <v>0</v>
      </c>
      <c r="AS2693" s="324">
        <v>744301025</v>
      </c>
      <c r="AT2693" s="324">
        <v>0</v>
      </c>
      <c r="AU2693" s="324">
        <v>0</v>
      </c>
      <c r="AV2693" s="324">
        <v>0</v>
      </c>
    </row>
    <row r="2694" spans="1:48">
      <c r="A2694" s="324" t="s">
        <v>2347</v>
      </c>
      <c r="B2694" s="324">
        <v>744301033</v>
      </c>
      <c r="C2694" s="324">
        <v>0.33</v>
      </c>
      <c r="D2694" s="324">
        <v>20</v>
      </c>
      <c r="E2694" s="395">
        <v>3.4240000000000003E-4</v>
      </c>
      <c r="F2694" s="324">
        <v>2.9760000000000002E-4</v>
      </c>
      <c r="G2694" s="324">
        <v>46</v>
      </c>
      <c r="H2694" s="324">
        <v>0.8</v>
      </c>
      <c r="I2694" s="324">
        <v>40</v>
      </c>
      <c r="J2694" s="326">
        <v>50</v>
      </c>
      <c r="K2694" s="326">
        <v>125</v>
      </c>
      <c r="L2694" s="326">
        <v>1</v>
      </c>
      <c r="M2694" s="324">
        <v>11.3</v>
      </c>
      <c r="N2694" s="324">
        <v>11</v>
      </c>
      <c r="O2694" s="324">
        <v>8.9</v>
      </c>
      <c r="P2694" s="324">
        <v>102</v>
      </c>
      <c r="Q2694" s="324" t="s">
        <v>293</v>
      </c>
      <c r="R2694" s="324">
        <v>1</v>
      </c>
      <c r="S2694" s="324">
        <v>0</v>
      </c>
      <c r="T2694" s="324">
        <v>300</v>
      </c>
      <c r="U2694" s="324">
        <v>1.24</v>
      </c>
      <c r="V2694" s="324">
        <v>0</v>
      </c>
      <c r="W2694" s="324">
        <v>6.7838925000000014E-11</v>
      </c>
      <c r="X2694" s="324">
        <v>1.7647058823529411</v>
      </c>
      <c r="Y2694" s="324">
        <v>1.8</v>
      </c>
      <c r="Z2694" s="324">
        <v>2.66</v>
      </c>
      <c r="AA2694" s="324">
        <v>6.7838925000000014E-11</v>
      </c>
      <c r="AB2694" s="324">
        <v>1.7647058823529411</v>
      </c>
      <c r="AC2694" s="324">
        <v>1.8</v>
      </c>
      <c r="AD2694" s="324">
        <v>2.66</v>
      </c>
      <c r="AE2694" s="324">
        <v>6.7838925000000014E-11</v>
      </c>
      <c r="AF2694" s="324">
        <v>1.7647058823529411</v>
      </c>
      <c r="AG2694" s="324">
        <v>1.8</v>
      </c>
      <c r="AH2694" s="324">
        <v>2.66</v>
      </c>
      <c r="AI2694" s="324">
        <v>0</v>
      </c>
      <c r="AJ2694" s="324">
        <v>0</v>
      </c>
      <c r="AK2694" s="324">
        <v>0</v>
      </c>
      <c r="AL2694" s="324">
        <v>0</v>
      </c>
      <c r="AM2694" s="396">
        <v>0</v>
      </c>
      <c r="AN2694" s="324">
        <v>0</v>
      </c>
      <c r="AO2694" s="324">
        <v>1000000000</v>
      </c>
      <c r="AP2694" s="324">
        <v>0</v>
      </c>
      <c r="AQ2694" s="324">
        <v>0</v>
      </c>
      <c r="AR2694" s="324">
        <v>0</v>
      </c>
      <c r="AS2694" s="324">
        <v>744301033</v>
      </c>
      <c r="AT2694" s="324">
        <v>0</v>
      </c>
      <c r="AU2694" s="324">
        <v>0</v>
      </c>
      <c r="AV2694" s="324">
        <v>0</v>
      </c>
    </row>
    <row r="2695" spans="1:48">
      <c r="A2695" s="324" t="s">
        <v>2347</v>
      </c>
      <c r="B2695" s="324">
        <v>744301047</v>
      </c>
      <c r="C2695" s="324">
        <v>0.47</v>
      </c>
      <c r="D2695" s="324">
        <v>20</v>
      </c>
      <c r="E2695" s="395">
        <v>3.4240000000000003E-4</v>
      </c>
      <c r="F2695" s="324">
        <v>2.9760000000000002E-4</v>
      </c>
      <c r="G2695" s="324">
        <v>35</v>
      </c>
      <c r="H2695" s="324">
        <v>0.8</v>
      </c>
      <c r="I2695" s="324">
        <v>40</v>
      </c>
      <c r="J2695" s="326">
        <v>50</v>
      </c>
      <c r="K2695" s="326">
        <v>125</v>
      </c>
      <c r="L2695" s="326">
        <v>1</v>
      </c>
      <c r="M2695" s="324">
        <v>11.3</v>
      </c>
      <c r="N2695" s="324">
        <v>11</v>
      </c>
      <c r="O2695" s="324">
        <v>8.9</v>
      </c>
      <c r="P2695" s="324">
        <v>102</v>
      </c>
      <c r="Q2695" s="324" t="s">
        <v>293</v>
      </c>
      <c r="R2695" s="324">
        <v>1</v>
      </c>
      <c r="S2695" s="324">
        <v>0</v>
      </c>
      <c r="T2695" s="324">
        <v>300</v>
      </c>
      <c r="U2695" s="324">
        <v>1.24</v>
      </c>
      <c r="V2695" s="324">
        <v>0</v>
      </c>
      <c r="W2695" s="324">
        <v>6.7838925000000014E-11</v>
      </c>
      <c r="X2695" s="324">
        <v>2.5133689839572186</v>
      </c>
      <c r="Y2695" s="324">
        <v>1.8</v>
      </c>
      <c r="Z2695" s="324">
        <v>2.66</v>
      </c>
      <c r="AA2695" s="324">
        <v>6.7838925000000014E-11</v>
      </c>
      <c r="AB2695" s="324">
        <v>2.5133689839572186</v>
      </c>
      <c r="AC2695" s="324">
        <v>1.8</v>
      </c>
      <c r="AD2695" s="324">
        <v>2.66</v>
      </c>
      <c r="AE2695" s="324">
        <v>6.7838925000000014E-11</v>
      </c>
      <c r="AF2695" s="324">
        <v>2.5133689839572186</v>
      </c>
      <c r="AG2695" s="324">
        <v>1.8</v>
      </c>
      <c r="AH2695" s="324">
        <v>2.66</v>
      </c>
      <c r="AI2695" s="324">
        <v>0</v>
      </c>
      <c r="AJ2695" s="324">
        <v>0</v>
      </c>
      <c r="AK2695" s="324">
        <v>0</v>
      </c>
      <c r="AL2695" s="324">
        <v>0</v>
      </c>
      <c r="AM2695" s="396">
        <v>0</v>
      </c>
      <c r="AN2695" s="324">
        <v>0</v>
      </c>
      <c r="AO2695" s="324">
        <v>1000000000</v>
      </c>
      <c r="AP2695" s="324">
        <v>0</v>
      </c>
      <c r="AQ2695" s="324">
        <v>0</v>
      </c>
      <c r="AR2695" s="324">
        <v>0</v>
      </c>
      <c r="AS2695" s="324">
        <v>744301047</v>
      </c>
      <c r="AT2695" s="324">
        <v>0</v>
      </c>
      <c r="AU2695" s="324">
        <v>0</v>
      </c>
      <c r="AV2695" s="324">
        <v>0</v>
      </c>
    </row>
    <row r="2696" spans="1:48">
      <c r="A2696" s="324" t="s">
        <v>2347</v>
      </c>
      <c r="B2696" s="324">
        <v>744304010</v>
      </c>
      <c r="C2696" s="324">
        <v>0.1</v>
      </c>
      <c r="D2696" s="324">
        <v>20</v>
      </c>
      <c r="E2696" s="395">
        <v>1.8190000000000003E-4</v>
      </c>
      <c r="F2696" s="324">
        <v>1.5809999999999999E-4</v>
      </c>
      <c r="G2696" s="324">
        <v>52</v>
      </c>
      <c r="H2696" s="324">
        <v>0.8</v>
      </c>
      <c r="I2696" s="324">
        <v>26</v>
      </c>
      <c r="J2696" s="326">
        <v>50</v>
      </c>
      <c r="K2696" s="326">
        <v>125</v>
      </c>
      <c r="L2696" s="326">
        <v>1</v>
      </c>
      <c r="M2696" s="324">
        <v>12</v>
      </c>
      <c r="N2696" s="324">
        <v>12</v>
      </c>
      <c r="O2696" s="324">
        <v>4</v>
      </c>
      <c r="P2696" s="324">
        <v>102</v>
      </c>
      <c r="Q2696" s="324" t="s">
        <v>293</v>
      </c>
      <c r="R2696" s="324">
        <v>1</v>
      </c>
      <c r="S2696" s="324">
        <v>0</v>
      </c>
      <c r="T2696" s="324">
        <v>700</v>
      </c>
      <c r="U2696" s="324">
        <v>1.24</v>
      </c>
      <c r="V2696" s="324">
        <v>0</v>
      </c>
      <c r="W2696" s="324">
        <v>2.46642E-11</v>
      </c>
      <c r="X2696" s="324">
        <v>1.1363636363636365</v>
      </c>
      <c r="Y2696" s="324">
        <v>1.45</v>
      </c>
      <c r="Z2696" s="324">
        <v>3.17</v>
      </c>
      <c r="AA2696" s="324">
        <v>2.46642E-11</v>
      </c>
      <c r="AB2696" s="324">
        <v>1.1363636363636365</v>
      </c>
      <c r="AC2696" s="324">
        <v>1.45</v>
      </c>
      <c r="AD2696" s="324">
        <v>3.17</v>
      </c>
      <c r="AE2696" s="324">
        <v>2.46642E-11</v>
      </c>
      <c r="AF2696" s="324">
        <v>1.1363636363636365</v>
      </c>
      <c r="AG2696" s="324">
        <v>1.45</v>
      </c>
      <c r="AH2696" s="324">
        <v>3.17</v>
      </c>
      <c r="AI2696" s="324">
        <v>0</v>
      </c>
      <c r="AJ2696" s="324">
        <v>0</v>
      </c>
      <c r="AK2696" s="324">
        <v>0</v>
      </c>
      <c r="AL2696" s="324">
        <v>0</v>
      </c>
      <c r="AM2696" s="396">
        <v>0</v>
      </c>
      <c r="AN2696" s="324">
        <v>0</v>
      </c>
      <c r="AO2696" s="324">
        <v>1000000000</v>
      </c>
      <c r="AP2696" s="324">
        <v>0</v>
      </c>
      <c r="AQ2696" s="324">
        <v>0</v>
      </c>
      <c r="AR2696" s="324">
        <v>0</v>
      </c>
      <c r="AS2696" s="324">
        <v>744304010</v>
      </c>
      <c r="AT2696" s="324">
        <v>0</v>
      </c>
      <c r="AU2696" s="324">
        <v>0</v>
      </c>
      <c r="AV2696" s="324">
        <v>0</v>
      </c>
    </row>
    <row r="2697" spans="1:48">
      <c r="A2697" s="324" t="s">
        <v>2347</v>
      </c>
      <c r="B2697" s="324">
        <v>744304016</v>
      </c>
      <c r="C2697" s="324">
        <v>0.16</v>
      </c>
      <c r="D2697" s="324">
        <v>20</v>
      </c>
      <c r="E2697" s="395">
        <v>1.8190000000000003E-4</v>
      </c>
      <c r="F2697" s="324">
        <v>1.5809999999999999E-4</v>
      </c>
      <c r="G2697" s="324">
        <v>32</v>
      </c>
      <c r="H2697" s="324">
        <v>0.8</v>
      </c>
      <c r="I2697" s="324">
        <v>26</v>
      </c>
      <c r="J2697" s="326">
        <v>50</v>
      </c>
      <c r="K2697" s="326">
        <v>125</v>
      </c>
      <c r="L2697" s="326">
        <v>1</v>
      </c>
      <c r="M2697" s="324">
        <v>12</v>
      </c>
      <c r="N2697" s="324">
        <v>12</v>
      </c>
      <c r="O2697" s="324">
        <v>4</v>
      </c>
      <c r="P2697" s="324">
        <v>102</v>
      </c>
      <c r="Q2697" s="324" t="s">
        <v>293</v>
      </c>
      <c r="R2697" s="324">
        <v>1</v>
      </c>
      <c r="S2697" s="324">
        <v>0</v>
      </c>
      <c r="T2697" s="324">
        <v>700</v>
      </c>
      <c r="U2697" s="324">
        <v>1.24</v>
      </c>
      <c r="V2697" s="324">
        <v>0</v>
      </c>
      <c r="W2697" s="324">
        <v>2.46642E-11</v>
      </c>
      <c r="X2697" s="324">
        <v>1.8181818181818183</v>
      </c>
      <c r="Y2697" s="324">
        <v>1.45</v>
      </c>
      <c r="Z2697" s="324">
        <v>3.17</v>
      </c>
      <c r="AA2697" s="324">
        <v>2.46642E-11</v>
      </c>
      <c r="AB2697" s="324">
        <v>1.8181818181818183</v>
      </c>
      <c r="AC2697" s="324">
        <v>1.45</v>
      </c>
      <c r="AD2697" s="324">
        <v>3.17</v>
      </c>
      <c r="AE2697" s="324">
        <v>2.46642E-11</v>
      </c>
      <c r="AF2697" s="324">
        <v>1.8181818181818183</v>
      </c>
      <c r="AG2697" s="324">
        <v>1.45</v>
      </c>
      <c r="AH2697" s="324">
        <v>3.17</v>
      </c>
      <c r="AI2697" s="324">
        <v>0</v>
      </c>
      <c r="AJ2697" s="324">
        <v>0</v>
      </c>
      <c r="AK2697" s="324">
        <v>0</v>
      </c>
      <c r="AL2697" s="324">
        <v>0</v>
      </c>
      <c r="AM2697" s="396">
        <v>0</v>
      </c>
      <c r="AN2697" s="324">
        <v>0</v>
      </c>
      <c r="AO2697" s="324">
        <v>1000000000</v>
      </c>
      <c r="AP2697" s="324">
        <v>0</v>
      </c>
      <c r="AQ2697" s="324">
        <v>0</v>
      </c>
      <c r="AR2697" s="324">
        <v>0</v>
      </c>
      <c r="AS2697" s="324">
        <v>744304016</v>
      </c>
      <c r="AT2697" s="324">
        <v>0</v>
      </c>
      <c r="AU2697" s="324">
        <v>0</v>
      </c>
      <c r="AV2697" s="324">
        <v>0</v>
      </c>
    </row>
    <row r="2698" spans="1:48">
      <c r="A2698" s="324" t="s">
        <v>2347</v>
      </c>
      <c r="B2698" s="324">
        <v>744304022</v>
      </c>
      <c r="C2698" s="324">
        <v>0.22</v>
      </c>
      <c r="D2698" s="324">
        <v>20</v>
      </c>
      <c r="E2698" s="395">
        <v>1.8190000000000003E-4</v>
      </c>
      <c r="F2698" s="324">
        <v>1.5809999999999999E-4</v>
      </c>
      <c r="G2698" s="324">
        <v>23</v>
      </c>
      <c r="H2698" s="324">
        <v>0.8</v>
      </c>
      <c r="I2698" s="324">
        <v>26</v>
      </c>
      <c r="J2698" s="326">
        <v>50</v>
      </c>
      <c r="K2698" s="326">
        <v>125</v>
      </c>
      <c r="L2698" s="326">
        <v>1</v>
      </c>
      <c r="M2698" s="324">
        <v>12</v>
      </c>
      <c r="N2698" s="324">
        <v>12</v>
      </c>
      <c r="O2698" s="324">
        <v>4</v>
      </c>
      <c r="P2698" s="324">
        <v>102</v>
      </c>
      <c r="Q2698" s="324" t="s">
        <v>293</v>
      </c>
      <c r="R2698" s="324">
        <v>1</v>
      </c>
      <c r="S2698" s="324">
        <v>0</v>
      </c>
      <c r="T2698" s="324">
        <v>700</v>
      </c>
      <c r="U2698" s="324">
        <v>1.24</v>
      </c>
      <c r="V2698" s="324">
        <v>0</v>
      </c>
      <c r="W2698" s="324">
        <v>2.46642E-11</v>
      </c>
      <c r="X2698" s="324">
        <v>2.5</v>
      </c>
      <c r="Y2698" s="324">
        <v>1.45</v>
      </c>
      <c r="Z2698" s="324">
        <v>3.17</v>
      </c>
      <c r="AA2698" s="324">
        <v>2.46642E-11</v>
      </c>
      <c r="AB2698" s="324">
        <v>2.5</v>
      </c>
      <c r="AC2698" s="324">
        <v>1.45</v>
      </c>
      <c r="AD2698" s="324">
        <v>3.17</v>
      </c>
      <c r="AE2698" s="324">
        <v>2.46642E-11</v>
      </c>
      <c r="AF2698" s="324">
        <v>2.5</v>
      </c>
      <c r="AG2698" s="324">
        <v>1.45</v>
      </c>
      <c r="AH2698" s="324">
        <v>3.17</v>
      </c>
      <c r="AI2698" s="324">
        <v>0</v>
      </c>
      <c r="AJ2698" s="324">
        <v>0</v>
      </c>
      <c r="AK2698" s="324">
        <v>0</v>
      </c>
      <c r="AL2698" s="324">
        <v>0</v>
      </c>
      <c r="AM2698" s="396">
        <v>0</v>
      </c>
      <c r="AN2698" s="324">
        <v>0</v>
      </c>
      <c r="AO2698" s="324">
        <v>1000000000</v>
      </c>
      <c r="AP2698" s="324">
        <v>0</v>
      </c>
      <c r="AQ2698" s="324">
        <v>0</v>
      </c>
      <c r="AR2698" s="324">
        <v>0</v>
      </c>
      <c r="AS2698" s="324">
        <v>744304022</v>
      </c>
      <c r="AT2698" s="324">
        <v>0</v>
      </c>
      <c r="AU2698" s="324">
        <v>0</v>
      </c>
      <c r="AV2698" s="324">
        <v>0</v>
      </c>
    </row>
    <row r="2699" spans="1:48">
      <c r="A2699" s="324" t="s">
        <v>2347</v>
      </c>
      <c r="B2699" s="324">
        <v>744305022</v>
      </c>
      <c r="C2699" s="324">
        <v>0.22</v>
      </c>
      <c r="D2699" s="324">
        <v>20</v>
      </c>
      <c r="E2699" s="395">
        <v>1.6585000000000002E-4</v>
      </c>
      <c r="F2699" s="324">
        <v>1.4414999999999998E-4</v>
      </c>
      <c r="G2699" s="324">
        <v>42</v>
      </c>
      <c r="H2699" s="324">
        <v>0.8</v>
      </c>
      <c r="I2699" s="324">
        <v>28</v>
      </c>
      <c r="J2699" s="326">
        <v>50</v>
      </c>
      <c r="K2699" s="326">
        <v>125</v>
      </c>
      <c r="L2699" s="326">
        <v>1</v>
      </c>
      <c r="M2699" s="324">
        <v>13.5</v>
      </c>
      <c r="N2699" s="324">
        <v>13.3</v>
      </c>
      <c r="O2699" s="324">
        <v>5</v>
      </c>
      <c r="P2699" s="324">
        <v>102</v>
      </c>
      <c r="Q2699" s="324" t="s">
        <v>293</v>
      </c>
      <c r="R2699" s="324">
        <v>1</v>
      </c>
      <c r="S2699" s="324">
        <v>0</v>
      </c>
      <c r="T2699" s="324">
        <v>500</v>
      </c>
      <c r="U2699" s="324">
        <v>1.24</v>
      </c>
      <c r="V2699" s="324">
        <v>0</v>
      </c>
      <c r="W2699" s="324">
        <v>5.3531769999999996E-11</v>
      </c>
      <c r="X2699" s="324">
        <v>1.8032786885245904</v>
      </c>
      <c r="Y2699" s="324">
        <v>1.8</v>
      </c>
      <c r="Z2699" s="324">
        <v>2.66</v>
      </c>
      <c r="AA2699" s="324">
        <v>5.3531769999999996E-11</v>
      </c>
      <c r="AB2699" s="324">
        <v>1.8032786885245904</v>
      </c>
      <c r="AC2699" s="324">
        <v>1.8</v>
      </c>
      <c r="AD2699" s="324">
        <v>2.66</v>
      </c>
      <c r="AE2699" s="324">
        <v>5.3531769999999996E-11</v>
      </c>
      <c r="AF2699" s="324">
        <v>1.8032786885245904</v>
      </c>
      <c r="AG2699" s="324">
        <v>1.8</v>
      </c>
      <c r="AH2699" s="324">
        <v>2.66</v>
      </c>
      <c r="AI2699" s="324">
        <v>0</v>
      </c>
      <c r="AJ2699" s="324">
        <v>0</v>
      </c>
      <c r="AK2699" s="324">
        <v>0</v>
      </c>
      <c r="AL2699" s="324">
        <v>0</v>
      </c>
      <c r="AM2699" s="396">
        <v>0</v>
      </c>
      <c r="AN2699" s="324">
        <v>0</v>
      </c>
      <c r="AO2699" s="324">
        <v>1000000000</v>
      </c>
      <c r="AP2699" s="324">
        <v>0</v>
      </c>
      <c r="AQ2699" s="324">
        <v>0</v>
      </c>
      <c r="AR2699" s="324">
        <v>0</v>
      </c>
      <c r="AS2699" s="324">
        <v>744305022</v>
      </c>
      <c r="AT2699" s="324">
        <v>0</v>
      </c>
      <c r="AU2699" s="324">
        <v>0</v>
      </c>
      <c r="AV2699" s="324">
        <v>0</v>
      </c>
    </row>
    <row r="2700" spans="1:48">
      <c r="A2700" s="324" t="s">
        <v>2347</v>
      </c>
      <c r="B2700" s="324">
        <v>744305033</v>
      </c>
      <c r="C2700" s="324">
        <v>0.33</v>
      </c>
      <c r="D2700" s="324">
        <v>20</v>
      </c>
      <c r="E2700" s="395">
        <v>1.6585000000000002E-4</v>
      </c>
      <c r="F2700" s="324">
        <v>1.4414999999999998E-4</v>
      </c>
      <c r="G2700" s="324">
        <v>26</v>
      </c>
      <c r="H2700" s="324">
        <v>0.8</v>
      </c>
      <c r="I2700" s="324">
        <v>28</v>
      </c>
      <c r="J2700" s="326">
        <v>50</v>
      </c>
      <c r="K2700" s="326">
        <v>125</v>
      </c>
      <c r="L2700" s="326">
        <v>1</v>
      </c>
      <c r="M2700" s="324">
        <v>13.5</v>
      </c>
      <c r="N2700" s="324">
        <v>13.3</v>
      </c>
      <c r="O2700" s="324">
        <v>5</v>
      </c>
      <c r="P2700" s="324">
        <v>102</v>
      </c>
      <c r="Q2700" s="324" t="s">
        <v>293</v>
      </c>
      <c r="R2700" s="324">
        <v>1</v>
      </c>
      <c r="S2700" s="324">
        <v>0</v>
      </c>
      <c r="T2700" s="324">
        <v>500</v>
      </c>
      <c r="U2700" s="324">
        <v>1.24</v>
      </c>
      <c r="V2700" s="324">
        <v>0</v>
      </c>
      <c r="W2700" s="324">
        <v>5.3531769999999996E-11</v>
      </c>
      <c r="X2700" s="324">
        <v>2.7049180327868854</v>
      </c>
      <c r="Y2700" s="324">
        <v>1.8</v>
      </c>
      <c r="Z2700" s="324">
        <v>2.66</v>
      </c>
      <c r="AA2700" s="324">
        <v>5.3531769999999996E-11</v>
      </c>
      <c r="AB2700" s="324">
        <v>2.7049180327868854</v>
      </c>
      <c r="AC2700" s="324">
        <v>1.8</v>
      </c>
      <c r="AD2700" s="324">
        <v>2.66</v>
      </c>
      <c r="AE2700" s="324">
        <v>5.3531769999999996E-11</v>
      </c>
      <c r="AF2700" s="324">
        <v>2.7049180327868854</v>
      </c>
      <c r="AG2700" s="324">
        <v>1.8</v>
      </c>
      <c r="AH2700" s="324">
        <v>2.66</v>
      </c>
      <c r="AI2700" s="324">
        <v>0</v>
      </c>
      <c r="AJ2700" s="324">
        <v>0</v>
      </c>
      <c r="AK2700" s="324">
        <v>0</v>
      </c>
      <c r="AL2700" s="324">
        <v>0</v>
      </c>
      <c r="AM2700" s="396">
        <v>0</v>
      </c>
      <c r="AN2700" s="324">
        <v>0</v>
      </c>
      <c r="AO2700" s="324">
        <v>1000000000</v>
      </c>
      <c r="AP2700" s="324">
        <v>0</v>
      </c>
      <c r="AQ2700" s="324">
        <v>0</v>
      </c>
      <c r="AR2700" s="324">
        <v>0</v>
      </c>
      <c r="AS2700" s="324">
        <v>744305033</v>
      </c>
      <c r="AT2700" s="324">
        <v>0</v>
      </c>
      <c r="AU2700" s="324">
        <v>0</v>
      </c>
      <c r="AV2700" s="324">
        <v>0</v>
      </c>
    </row>
    <row r="2701" spans="1:48">
      <c r="A2701" s="324" t="s">
        <v>2347</v>
      </c>
      <c r="B2701" s="324">
        <v>744305040</v>
      </c>
      <c r="C2701" s="324">
        <v>0.4</v>
      </c>
      <c r="D2701" s="324">
        <v>20</v>
      </c>
      <c r="E2701" s="395">
        <v>1.6585000000000002E-4</v>
      </c>
      <c r="F2701" s="324">
        <v>1.4414999999999998E-4</v>
      </c>
      <c r="G2701" s="324">
        <v>20</v>
      </c>
      <c r="H2701" s="324">
        <v>0.8</v>
      </c>
      <c r="I2701" s="324">
        <v>28</v>
      </c>
      <c r="J2701" s="326">
        <v>50</v>
      </c>
      <c r="K2701" s="326">
        <v>125</v>
      </c>
      <c r="L2701" s="326">
        <v>1</v>
      </c>
      <c r="M2701" s="324">
        <v>13.5</v>
      </c>
      <c r="N2701" s="324">
        <v>13.3</v>
      </c>
      <c r="O2701" s="324">
        <v>5</v>
      </c>
      <c r="P2701" s="324">
        <v>102</v>
      </c>
      <c r="Q2701" s="324" t="s">
        <v>293</v>
      </c>
      <c r="R2701" s="324">
        <v>1</v>
      </c>
      <c r="S2701" s="324">
        <v>0</v>
      </c>
      <c r="T2701" s="324">
        <v>500</v>
      </c>
      <c r="U2701" s="324">
        <v>1.24</v>
      </c>
      <c r="V2701" s="324">
        <v>0</v>
      </c>
      <c r="W2701" s="324">
        <v>5.3531769999999996E-11</v>
      </c>
      <c r="X2701" s="324">
        <v>3.278688524590164</v>
      </c>
      <c r="Y2701" s="324">
        <v>1.8</v>
      </c>
      <c r="Z2701" s="324">
        <v>2.66</v>
      </c>
      <c r="AA2701" s="324">
        <v>5.3531769999999996E-11</v>
      </c>
      <c r="AB2701" s="324">
        <v>3.278688524590164</v>
      </c>
      <c r="AC2701" s="324">
        <v>1.8</v>
      </c>
      <c r="AD2701" s="324">
        <v>2.66</v>
      </c>
      <c r="AE2701" s="324">
        <v>5.3531769999999996E-11</v>
      </c>
      <c r="AF2701" s="324">
        <v>3.278688524590164</v>
      </c>
      <c r="AG2701" s="324">
        <v>1.8</v>
      </c>
      <c r="AH2701" s="324">
        <v>2.66</v>
      </c>
      <c r="AI2701" s="324">
        <v>0</v>
      </c>
      <c r="AJ2701" s="324">
        <v>0</v>
      </c>
      <c r="AK2701" s="324">
        <v>0</v>
      </c>
      <c r="AL2701" s="324">
        <v>0</v>
      </c>
      <c r="AM2701" s="396">
        <v>0</v>
      </c>
      <c r="AN2701" s="324">
        <v>0</v>
      </c>
      <c r="AO2701" s="324">
        <v>1000000000</v>
      </c>
      <c r="AP2701" s="324">
        <v>0</v>
      </c>
      <c r="AQ2701" s="324">
        <v>0</v>
      </c>
      <c r="AR2701" s="324">
        <v>0</v>
      </c>
      <c r="AS2701" s="324">
        <v>744305040</v>
      </c>
      <c r="AT2701" s="324">
        <v>0</v>
      </c>
      <c r="AU2701" s="324">
        <v>0</v>
      </c>
      <c r="AV2701" s="324">
        <v>0</v>
      </c>
    </row>
    <row r="2702" spans="1:48">
      <c r="A2702" s="324" t="s">
        <v>2347</v>
      </c>
      <c r="B2702" s="324">
        <v>744309025</v>
      </c>
      <c r="C2702" s="324">
        <v>0.25</v>
      </c>
      <c r="D2702" s="324">
        <v>20</v>
      </c>
      <c r="E2702" s="395">
        <v>1.7655000000000001E-4</v>
      </c>
      <c r="F2702" s="324">
        <v>1.5344999999999999E-4</v>
      </c>
      <c r="G2702" s="324">
        <v>81</v>
      </c>
      <c r="H2702" s="324">
        <v>0.8</v>
      </c>
      <c r="I2702" s="324">
        <v>50</v>
      </c>
      <c r="J2702" s="326">
        <v>50</v>
      </c>
      <c r="K2702" s="326">
        <v>125</v>
      </c>
      <c r="L2702" s="326">
        <v>1</v>
      </c>
      <c r="M2702" s="324">
        <v>14</v>
      </c>
      <c r="N2702" s="324">
        <v>13</v>
      </c>
      <c r="O2702" s="324">
        <v>9</v>
      </c>
      <c r="P2702" s="324">
        <v>102</v>
      </c>
      <c r="Q2702" s="324" t="s">
        <v>293</v>
      </c>
      <c r="R2702" s="324">
        <v>1</v>
      </c>
      <c r="S2702" s="324">
        <v>0</v>
      </c>
      <c r="T2702" s="324">
        <v>300</v>
      </c>
      <c r="U2702" s="324">
        <v>1.24</v>
      </c>
      <c r="V2702" s="324">
        <v>0</v>
      </c>
      <c r="W2702" s="324">
        <v>1.0267568999999999E-10</v>
      </c>
      <c r="X2702" s="324">
        <v>1.0683760683760684</v>
      </c>
      <c r="Y2702" s="324">
        <v>1.8</v>
      </c>
      <c r="Z2702" s="324">
        <v>2.66</v>
      </c>
      <c r="AA2702" s="324">
        <v>1.0267568999999999E-10</v>
      </c>
      <c r="AB2702" s="324">
        <v>1.0683760683760684</v>
      </c>
      <c r="AC2702" s="324">
        <v>1.8</v>
      </c>
      <c r="AD2702" s="324">
        <v>2.66</v>
      </c>
      <c r="AE2702" s="324">
        <v>1.0267568999999999E-10</v>
      </c>
      <c r="AF2702" s="324">
        <v>1.0683760683760684</v>
      </c>
      <c r="AG2702" s="324">
        <v>1.8</v>
      </c>
      <c r="AH2702" s="324">
        <v>2.66</v>
      </c>
      <c r="AI2702" s="324">
        <v>0</v>
      </c>
      <c r="AJ2702" s="324">
        <v>0</v>
      </c>
      <c r="AK2702" s="324">
        <v>0</v>
      </c>
      <c r="AL2702" s="324">
        <v>0</v>
      </c>
      <c r="AM2702" s="396">
        <v>0</v>
      </c>
      <c r="AN2702" s="324">
        <v>0</v>
      </c>
      <c r="AO2702" s="324">
        <v>1000000000</v>
      </c>
      <c r="AP2702" s="324">
        <v>0</v>
      </c>
      <c r="AQ2702" s="324">
        <v>0</v>
      </c>
      <c r="AR2702" s="324">
        <v>0</v>
      </c>
      <c r="AS2702" s="324">
        <v>744309025</v>
      </c>
      <c r="AT2702" s="324">
        <v>0</v>
      </c>
      <c r="AU2702" s="324">
        <v>0</v>
      </c>
      <c r="AV2702" s="324">
        <v>0</v>
      </c>
    </row>
    <row r="2703" spans="1:48">
      <c r="A2703" s="324" t="s">
        <v>2347</v>
      </c>
      <c r="B2703" s="324">
        <v>744309033</v>
      </c>
      <c r="C2703" s="324">
        <v>0.33</v>
      </c>
      <c r="D2703" s="324">
        <v>20</v>
      </c>
      <c r="E2703" s="395">
        <v>1.7655000000000001E-4</v>
      </c>
      <c r="F2703" s="324">
        <v>1.5344999999999999E-4</v>
      </c>
      <c r="G2703" s="324">
        <v>62.5</v>
      </c>
      <c r="H2703" s="324">
        <v>0.8</v>
      </c>
      <c r="I2703" s="324">
        <v>50</v>
      </c>
      <c r="J2703" s="326">
        <v>50</v>
      </c>
      <c r="K2703" s="326">
        <v>125</v>
      </c>
      <c r="L2703" s="326">
        <v>1</v>
      </c>
      <c r="M2703" s="324">
        <v>14</v>
      </c>
      <c r="N2703" s="324">
        <v>13</v>
      </c>
      <c r="O2703" s="324">
        <v>9</v>
      </c>
      <c r="P2703" s="324">
        <v>102</v>
      </c>
      <c r="Q2703" s="324" t="s">
        <v>293</v>
      </c>
      <c r="R2703" s="324">
        <v>1</v>
      </c>
      <c r="S2703" s="324">
        <v>0</v>
      </c>
      <c r="T2703" s="324">
        <v>300</v>
      </c>
      <c r="U2703" s="324">
        <v>1.24</v>
      </c>
      <c r="V2703" s="324">
        <v>0</v>
      </c>
      <c r="W2703" s="324">
        <v>1.0267568999999999E-10</v>
      </c>
      <c r="X2703" s="324">
        <v>1.4102564102564104</v>
      </c>
      <c r="Y2703" s="324">
        <v>1.8</v>
      </c>
      <c r="Z2703" s="324">
        <v>2.66</v>
      </c>
      <c r="AA2703" s="324">
        <v>1.0267568999999999E-10</v>
      </c>
      <c r="AB2703" s="324">
        <v>1.4102564102564104</v>
      </c>
      <c r="AC2703" s="324">
        <v>1.8</v>
      </c>
      <c r="AD2703" s="324">
        <v>2.66</v>
      </c>
      <c r="AE2703" s="324">
        <v>1.0267568999999999E-10</v>
      </c>
      <c r="AF2703" s="324">
        <v>1.4102564102564104</v>
      </c>
      <c r="AG2703" s="324">
        <v>1.8</v>
      </c>
      <c r="AH2703" s="324">
        <v>2.66</v>
      </c>
      <c r="AI2703" s="324">
        <v>0</v>
      </c>
      <c r="AJ2703" s="324">
        <v>0</v>
      </c>
      <c r="AK2703" s="324">
        <v>0</v>
      </c>
      <c r="AL2703" s="324">
        <v>0</v>
      </c>
      <c r="AM2703" s="396">
        <v>0</v>
      </c>
      <c r="AN2703" s="324">
        <v>0</v>
      </c>
      <c r="AO2703" s="324">
        <v>1000000000</v>
      </c>
      <c r="AP2703" s="324">
        <v>0</v>
      </c>
      <c r="AQ2703" s="324">
        <v>0</v>
      </c>
      <c r="AR2703" s="324">
        <v>0</v>
      </c>
      <c r="AS2703" s="324">
        <v>744309033</v>
      </c>
      <c r="AT2703" s="324">
        <v>0</v>
      </c>
      <c r="AU2703" s="324">
        <v>0</v>
      </c>
      <c r="AV2703" s="324">
        <v>0</v>
      </c>
    </row>
    <row r="2704" spans="1:48">
      <c r="A2704" s="324" t="s">
        <v>2347</v>
      </c>
      <c r="B2704" s="324">
        <v>744309047</v>
      </c>
      <c r="C2704" s="324">
        <v>0.47</v>
      </c>
      <c r="D2704" s="324">
        <v>20</v>
      </c>
      <c r="E2704" s="395">
        <v>1.7655000000000001E-4</v>
      </c>
      <c r="F2704" s="324">
        <v>1.5344999999999999E-4</v>
      </c>
      <c r="G2704" s="324">
        <v>40.5</v>
      </c>
      <c r="H2704" s="324">
        <v>0.8</v>
      </c>
      <c r="I2704" s="324">
        <v>50</v>
      </c>
      <c r="J2704" s="326">
        <v>50</v>
      </c>
      <c r="K2704" s="326">
        <v>125</v>
      </c>
      <c r="L2704" s="326">
        <v>1</v>
      </c>
      <c r="M2704" s="324">
        <v>14</v>
      </c>
      <c r="N2704" s="324">
        <v>13</v>
      </c>
      <c r="O2704" s="324">
        <v>9</v>
      </c>
      <c r="P2704" s="324">
        <v>102</v>
      </c>
      <c r="Q2704" s="324" t="s">
        <v>293</v>
      </c>
      <c r="R2704" s="324">
        <v>1</v>
      </c>
      <c r="S2704" s="324">
        <v>0</v>
      </c>
      <c r="T2704" s="324">
        <v>300</v>
      </c>
      <c r="U2704" s="324">
        <v>1.24</v>
      </c>
      <c r="V2704" s="324">
        <v>0</v>
      </c>
      <c r="W2704" s="324">
        <v>1.0267568999999999E-10</v>
      </c>
      <c r="X2704" s="324">
        <v>2.0085470085470085</v>
      </c>
      <c r="Y2704" s="324">
        <v>1.8</v>
      </c>
      <c r="Z2704" s="324">
        <v>2.66</v>
      </c>
      <c r="AA2704" s="324">
        <v>1.0267568999999999E-10</v>
      </c>
      <c r="AB2704" s="324">
        <v>2.0085470085470085</v>
      </c>
      <c r="AC2704" s="324">
        <v>1.8</v>
      </c>
      <c r="AD2704" s="324">
        <v>2.66</v>
      </c>
      <c r="AE2704" s="324">
        <v>1.0267568999999999E-10</v>
      </c>
      <c r="AF2704" s="324">
        <v>2.0085470085470085</v>
      </c>
      <c r="AG2704" s="324">
        <v>1.8</v>
      </c>
      <c r="AH2704" s="324">
        <v>2.66</v>
      </c>
      <c r="AI2704" s="324">
        <v>0</v>
      </c>
      <c r="AJ2704" s="324">
        <v>0</v>
      </c>
      <c r="AK2704" s="324">
        <v>0</v>
      </c>
      <c r="AL2704" s="324">
        <v>0</v>
      </c>
      <c r="AM2704" s="396">
        <v>0</v>
      </c>
      <c r="AN2704" s="324">
        <v>0</v>
      </c>
      <c r="AO2704" s="324">
        <v>1000000000</v>
      </c>
      <c r="AP2704" s="324">
        <v>0</v>
      </c>
      <c r="AQ2704" s="324">
        <v>0</v>
      </c>
      <c r="AR2704" s="324">
        <v>0</v>
      </c>
      <c r="AS2704" s="324">
        <v>744309047</v>
      </c>
      <c r="AT2704" s="324">
        <v>0</v>
      </c>
      <c r="AU2704" s="324">
        <v>0</v>
      </c>
      <c r="AV2704" s="324">
        <v>0</v>
      </c>
    </row>
    <row r="2705" spans="1:51">
      <c r="A2705" s="425" t="s">
        <v>24</v>
      </c>
      <c r="B2705" s="425" t="s">
        <v>2701</v>
      </c>
      <c r="C2705" s="425">
        <v>1</v>
      </c>
      <c r="D2705" s="425">
        <v>20</v>
      </c>
      <c r="E2705" s="425">
        <v>5.28E-2</v>
      </c>
      <c r="F2705" s="425">
        <v>3.5200000000000002E-2</v>
      </c>
      <c r="G2705" s="425">
        <v>1.4</v>
      </c>
      <c r="H2705" s="425">
        <v>0.7</v>
      </c>
      <c r="I2705" s="425">
        <v>2.0499999999999998</v>
      </c>
      <c r="J2705" s="425">
        <v>36</v>
      </c>
      <c r="K2705" s="425">
        <v>125</v>
      </c>
      <c r="L2705" s="425">
        <v>1</v>
      </c>
      <c r="M2705" s="425">
        <v>3</v>
      </c>
      <c r="N2705" s="425">
        <v>3</v>
      </c>
      <c r="O2705" s="425">
        <v>1.4</v>
      </c>
      <c r="P2705" s="425">
        <v>300</v>
      </c>
      <c r="Q2705" s="425" t="s">
        <v>293</v>
      </c>
      <c r="R2705" s="425">
        <v>1</v>
      </c>
      <c r="S2705" s="425">
        <v>0</v>
      </c>
      <c r="T2705" s="425">
        <v>3000</v>
      </c>
      <c r="U2705" s="425">
        <v>0.14299999999999999</v>
      </c>
      <c r="V2705" s="324">
        <v>0</v>
      </c>
      <c r="W2705" s="425">
        <v>1000000</v>
      </c>
      <c r="X2705" s="425">
        <v>1</v>
      </c>
      <c r="Y2705" s="425">
        <v>0</v>
      </c>
      <c r="Z2705" s="425">
        <v>0</v>
      </c>
      <c r="AA2705" s="425">
        <v>1000000</v>
      </c>
      <c r="AB2705" s="425">
        <v>1</v>
      </c>
      <c r="AC2705" s="425">
        <v>0</v>
      </c>
      <c r="AD2705" s="425">
        <v>0</v>
      </c>
      <c r="AE2705" s="425">
        <v>1.24E-6</v>
      </c>
      <c r="AF2705" s="425">
        <v>1</v>
      </c>
      <c r="AG2705" s="425">
        <v>1.48</v>
      </c>
      <c r="AH2705" s="425">
        <v>2.44</v>
      </c>
      <c r="AI2705" s="425">
        <v>0</v>
      </c>
      <c r="AJ2705" s="425">
        <v>0</v>
      </c>
      <c r="AK2705" s="425">
        <v>0</v>
      </c>
      <c r="AL2705" s="425">
        <v>0</v>
      </c>
      <c r="AM2705" s="426">
        <v>0</v>
      </c>
      <c r="AN2705" s="425">
        <v>0</v>
      </c>
      <c r="AO2705" s="425">
        <v>1000000000</v>
      </c>
      <c r="AP2705" s="425">
        <v>0</v>
      </c>
      <c r="AQ2705" s="425">
        <v>0</v>
      </c>
      <c r="AR2705" s="425">
        <v>0</v>
      </c>
      <c r="AS2705" s="425" t="s">
        <v>2702</v>
      </c>
      <c r="AT2705" s="425">
        <v>0</v>
      </c>
      <c r="AU2705" s="425">
        <v>0</v>
      </c>
      <c r="AV2705" s="425">
        <v>0</v>
      </c>
      <c r="AW2705" s="425"/>
    </row>
    <row r="2706" spans="1:51">
      <c r="A2706" s="425" t="s">
        <v>24</v>
      </c>
      <c r="B2706" s="425" t="s">
        <v>2703</v>
      </c>
      <c r="C2706" s="425">
        <v>2.2000000000000002</v>
      </c>
      <c r="D2706" s="425">
        <v>20</v>
      </c>
      <c r="E2706" s="425">
        <v>8.7599999999999997E-2</v>
      </c>
      <c r="F2706" s="425">
        <v>5.8400000000000007E-2</v>
      </c>
      <c r="G2706" s="425">
        <v>1.25</v>
      </c>
      <c r="H2706" s="425">
        <v>0.7</v>
      </c>
      <c r="I2706" s="425">
        <v>1.6</v>
      </c>
      <c r="J2706" s="425">
        <v>35</v>
      </c>
      <c r="K2706" s="425">
        <v>125</v>
      </c>
      <c r="L2706" s="425">
        <v>1</v>
      </c>
      <c r="M2706" s="425">
        <v>3</v>
      </c>
      <c r="N2706" s="425">
        <v>3</v>
      </c>
      <c r="O2706" s="425">
        <v>1.4</v>
      </c>
      <c r="P2706" s="425">
        <v>300</v>
      </c>
      <c r="Q2706" s="425" t="s">
        <v>293</v>
      </c>
      <c r="R2706" s="425">
        <v>1</v>
      </c>
      <c r="S2706" s="425">
        <v>0</v>
      </c>
      <c r="T2706" s="425">
        <v>3000</v>
      </c>
      <c r="U2706" s="425">
        <v>0.14299999999999999</v>
      </c>
      <c r="V2706" s="324">
        <v>0</v>
      </c>
      <c r="W2706" s="425">
        <v>1000000</v>
      </c>
      <c r="X2706" s="425">
        <v>1</v>
      </c>
      <c r="Y2706" s="425">
        <v>0</v>
      </c>
      <c r="Z2706" s="425">
        <v>0</v>
      </c>
      <c r="AA2706" s="425">
        <v>1000000</v>
      </c>
      <c r="AB2706" s="425">
        <v>1</v>
      </c>
      <c r="AC2706" s="425">
        <v>0</v>
      </c>
      <c r="AD2706" s="425">
        <v>0</v>
      </c>
      <c r="AE2706" s="425">
        <v>6.6200000000000001E-6</v>
      </c>
      <c r="AF2706" s="425">
        <v>1</v>
      </c>
      <c r="AG2706" s="425">
        <v>1.4</v>
      </c>
      <c r="AH2706" s="425">
        <v>2.36</v>
      </c>
      <c r="AI2706" s="425">
        <v>0</v>
      </c>
      <c r="AJ2706" s="425">
        <v>0</v>
      </c>
      <c r="AK2706" s="425">
        <v>0</v>
      </c>
      <c r="AL2706" s="425">
        <v>0</v>
      </c>
      <c r="AM2706" s="426">
        <v>0</v>
      </c>
      <c r="AN2706" s="425">
        <v>0</v>
      </c>
      <c r="AO2706" s="425">
        <v>1000000000</v>
      </c>
      <c r="AP2706" s="425">
        <v>0</v>
      </c>
      <c r="AQ2706" s="425">
        <v>0</v>
      </c>
      <c r="AR2706" s="425">
        <v>0</v>
      </c>
      <c r="AS2706" s="425" t="s">
        <v>2702</v>
      </c>
      <c r="AT2706" s="425">
        <v>0</v>
      </c>
      <c r="AU2706" s="425">
        <v>0</v>
      </c>
      <c r="AV2706" s="425">
        <v>0</v>
      </c>
      <c r="AW2706" s="425"/>
    </row>
    <row r="2707" spans="1:51">
      <c r="A2707" s="425" t="s">
        <v>24</v>
      </c>
      <c r="B2707" s="425" t="s">
        <v>2704</v>
      </c>
      <c r="C2707" s="425">
        <v>3.3</v>
      </c>
      <c r="D2707" s="425">
        <v>20</v>
      </c>
      <c r="E2707" s="425">
        <v>0.1104</v>
      </c>
      <c r="F2707" s="425">
        <v>7.3600000000000013E-2</v>
      </c>
      <c r="G2707" s="425">
        <v>1</v>
      </c>
      <c r="H2707" s="425">
        <v>0.7</v>
      </c>
      <c r="I2707" s="425">
        <v>1.45</v>
      </c>
      <c r="J2707" s="425">
        <v>34</v>
      </c>
      <c r="K2707" s="425">
        <v>125</v>
      </c>
      <c r="L2707" s="425">
        <v>1</v>
      </c>
      <c r="M2707" s="425">
        <v>3</v>
      </c>
      <c r="N2707" s="425">
        <v>3</v>
      </c>
      <c r="O2707" s="425">
        <v>1.4</v>
      </c>
      <c r="P2707" s="425">
        <v>300</v>
      </c>
      <c r="Q2707" s="425" t="s">
        <v>293</v>
      </c>
      <c r="R2707" s="425">
        <v>1</v>
      </c>
      <c r="S2707" s="425">
        <v>0</v>
      </c>
      <c r="T2707" s="425">
        <v>3000</v>
      </c>
      <c r="U2707" s="425">
        <v>0.14299999999999999</v>
      </c>
      <c r="V2707" s="324">
        <v>0</v>
      </c>
      <c r="W2707" s="425">
        <v>1000000</v>
      </c>
      <c r="X2707" s="425">
        <v>1</v>
      </c>
      <c r="Y2707" s="425">
        <v>0</v>
      </c>
      <c r="Z2707" s="425">
        <v>0</v>
      </c>
      <c r="AA2707" s="425">
        <v>1000000</v>
      </c>
      <c r="AB2707" s="425">
        <v>1</v>
      </c>
      <c r="AC2707" s="425">
        <v>0</v>
      </c>
      <c r="AD2707" s="425">
        <v>0</v>
      </c>
      <c r="AE2707" s="425">
        <v>1.2799999999999999E-5</v>
      </c>
      <c r="AF2707" s="425">
        <v>1</v>
      </c>
      <c r="AG2707" s="425">
        <v>1.36</v>
      </c>
      <c r="AH2707" s="425">
        <v>2.2999999999999998</v>
      </c>
      <c r="AI2707" s="425">
        <v>0</v>
      </c>
      <c r="AJ2707" s="425">
        <v>0</v>
      </c>
      <c r="AK2707" s="425">
        <v>0</v>
      </c>
      <c r="AL2707" s="425">
        <v>0</v>
      </c>
      <c r="AM2707" s="426">
        <v>0</v>
      </c>
      <c r="AN2707" s="425">
        <v>0</v>
      </c>
      <c r="AO2707" s="425">
        <v>1000000000</v>
      </c>
      <c r="AP2707" s="425">
        <v>0</v>
      </c>
      <c r="AQ2707" s="425">
        <v>0</v>
      </c>
      <c r="AR2707" s="425">
        <v>0</v>
      </c>
      <c r="AS2707" s="425" t="s">
        <v>2702</v>
      </c>
      <c r="AT2707" s="425">
        <v>0</v>
      </c>
      <c r="AU2707" s="425">
        <v>0</v>
      </c>
      <c r="AV2707" s="425">
        <v>0</v>
      </c>
      <c r="AW2707" s="425"/>
    </row>
    <row r="2708" spans="1:51">
      <c r="A2708" s="425" t="s">
        <v>24</v>
      </c>
      <c r="B2708" s="425" t="s">
        <v>2705</v>
      </c>
      <c r="C2708" s="425">
        <v>4.7</v>
      </c>
      <c r="D2708" s="425">
        <v>20</v>
      </c>
      <c r="E2708" s="425">
        <v>0.156</v>
      </c>
      <c r="F2708" s="425">
        <v>0.10400000000000001</v>
      </c>
      <c r="G2708" s="425">
        <v>0.88</v>
      </c>
      <c r="H2708" s="425">
        <v>0.7</v>
      </c>
      <c r="I2708" s="425">
        <v>1.25</v>
      </c>
      <c r="J2708" s="425">
        <v>37</v>
      </c>
      <c r="K2708" s="425">
        <v>125</v>
      </c>
      <c r="L2708" s="425">
        <v>1</v>
      </c>
      <c r="M2708" s="425">
        <v>3</v>
      </c>
      <c r="N2708" s="425">
        <v>3</v>
      </c>
      <c r="O2708" s="425">
        <v>1.4</v>
      </c>
      <c r="P2708" s="425">
        <v>300</v>
      </c>
      <c r="Q2708" s="425" t="s">
        <v>293</v>
      </c>
      <c r="R2708" s="425">
        <v>1</v>
      </c>
      <c r="S2708" s="425">
        <v>0</v>
      </c>
      <c r="T2708" s="425">
        <v>3000</v>
      </c>
      <c r="U2708" s="425">
        <v>0.14299999999999999</v>
      </c>
      <c r="V2708" s="324">
        <v>0</v>
      </c>
      <c r="W2708" s="425">
        <v>1000000</v>
      </c>
      <c r="X2708" s="425">
        <v>1</v>
      </c>
      <c r="Y2708" s="425">
        <v>0</v>
      </c>
      <c r="Z2708" s="425">
        <v>0</v>
      </c>
      <c r="AA2708" s="425">
        <v>1000000</v>
      </c>
      <c r="AB2708" s="425">
        <v>1</v>
      </c>
      <c r="AC2708" s="425">
        <v>0</v>
      </c>
      <c r="AD2708" s="425">
        <v>0</v>
      </c>
      <c r="AE2708" s="425">
        <v>9.7000000000000003E-6</v>
      </c>
      <c r="AF2708" s="425">
        <v>1</v>
      </c>
      <c r="AG2708" s="425">
        <v>1.45</v>
      </c>
      <c r="AH2708" s="425">
        <v>2.34</v>
      </c>
      <c r="AI2708" s="425">
        <v>0</v>
      </c>
      <c r="AJ2708" s="425">
        <v>0</v>
      </c>
      <c r="AK2708" s="425">
        <v>0</v>
      </c>
      <c r="AL2708" s="425">
        <v>0</v>
      </c>
      <c r="AM2708" s="426">
        <v>0</v>
      </c>
      <c r="AN2708" s="425">
        <v>0</v>
      </c>
      <c r="AO2708" s="425">
        <v>1000000000</v>
      </c>
      <c r="AP2708" s="425">
        <v>0</v>
      </c>
      <c r="AQ2708" s="425">
        <v>0</v>
      </c>
      <c r="AR2708" s="425">
        <v>0</v>
      </c>
      <c r="AS2708" s="425" t="s">
        <v>2702</v>
      </c>
      <c r="AT2708" s="425">
        <v>0</v>
      </c>
      <c r="AU2708" s="425">
        <v>0</v>
      </c>
      <c r="AV2708" s="425">
        <v>0</v>
      </c>
      <c r="AW2708" s="425"/>
    </row>
    <row r="2709" spans="1:51">
      <c r="A2709" s="425" t="s">
        <v>24</v>
      </c>
      <c r="B2709" s="425" t="s">
        <v>2706</v>
      </c>
      <c r="C2709" s="425">
        <v>6.8</v>
      </c>
      <c r="D2709" s="425">
        <v>20</v>
      </c>
      <c r="E2709" s="425">
        <v>0.24</v>
      </c>
      <c r="F2709" s="425">
        <v>0.16</v>
      </c>
      <c r="G2709" s="425">
        <v>0.82</v>
      </c>
      <c r="H2709" s="425">
        <v>0.7</v>
      </c>
      <c r="I2709" s="425">
        <v>1</v>
      </c>
      <c r="J2709" s="425">
        <v>37</v>
      </c>
      <c r="K2709" s="425">
        <v>125</v>
      </c>
      <c r="L2709" s="425">
        <v>1</v>
      </c>
      <c r="M2709" s="425">
        <v>3</v>
      </c>
      <c r="N2709" s="425">
        <v>3</v>
      </c>
      <c r="O2709" s="425">
        <v>1.4</v>
      </c>
      <c r="P2709" s="425">
        <v>300</v>
      </c>
      <c r="Q2709" s="425" t="s">
        <v>293</v>
      </c>
      <c r="R2709" s="425">
        <v>1</v>
      </c>
      <c r="S2709" s="425">
        <v>0</v>
      </c>
      <c r="T2709" s="425">
        <v>3000</v>
      </c>
      <c r="U2709" s="425">
        <v>0.14299999999999999</v>
      </c>
      <c r="V2709" s="324">
        <v>0</v>
      </c>
      <c r="W2709" s="425">
        <v>1000000</v>
      </c>
      <c r="X2709" s="425">
        <v>1</v>
      </c>
      <c r="Y2709" s="425">
        <v>0</v>
      </c>
      <c r="Z2709" s="425">
        <v>0</v>
      </c>
      <c r="AA2709" s="425">
        <v>1000000</v>
      </c>
      <c r="AB2709" s="425">
        <v>1</v>
      </c>
      <c r="AC2709" s="425">
        <v>0</v>
      </c>
      <c r="AD2709" s="425">
        <v>0</v>
      </c>
      <c r="AE2709" s="425">
        <v>7.8099999999999998E-6</v>
      </c>
      <c r="AF2709" s="425">
        <v>1</v>
      </c>
      <c r="AG2709" s="425">
        <v>1.52</v>
      </c>
      <c r="AH2709" s="425">
        <v>2.3199999999999998</v>
      </c>
      <c r="AI2709" s="425">
        <v>0</v>
      </c>
      <c r="AJ2709" s="425">
        <v>0</v>
      </c>
      <c r="AK2709" s="425">
        <v>0</v>
      </c>
      <c r="AL2709" s="425">
        <v>0</v>
      </c>
      <c r="AM2709" s="426">
        <v>0</v>
      </c>
      <c r="AN2709" s="425">
        <v>0</v>
      </c>
      <c r="AO2709" s="425">
        <v>1000000000</v>
      </c>
      <c r="AP2709" s="425">
        <v>0</v>
      </c>
      <c r="AQ2709" s="425">
        <v>0</v>
      </c>
      <c r="AR2709" s="425">
        <v>0</v>
      </c>
      <c r="AS2709" s="425" t="s">
        <v>2702</v>
      </c>
      <c r="AT2709" s="425">
        <v>0</v>
      </c>
      <c r="AU2709" s="425">
        <v>0</v>
      </c>
      <c r="AV2709" s="425">
        <v>0</v>
      </c>
      <c r="AW2709" s="425"/>
    </row>
    <row r="2710" spans="1:51">
      <c r="A2710" s="425" t="s">
        <v>24</v>
      </c>
      <c r="B2710" s="425" t="s">
        <v>2707</v>
      </c>
      <c r="C2710" s="425">
        <v>10</v>
      </c>
      <c r="D2710" s="425">
        <v>20</v>
      </c>
      <c r="E2710" s="425">
        <v>0.312</v>
      </c>
      <c r="F2710" s="425">
        <v>0.20800000000000002</v>
      </c>
      <c r="G2710" s="425">
        <v>0.55000000000000004</v>
      </c>
      <c r="H2710" s="425">
        <v>0.7</v>
      </c>
      <c r="I2710" s="425">
        <v>0.87</v>
      </c>
      <c r="J2710" s="425">
        <v>35</v>
      </c>
      <c r="K2710" s="425">
        <v>125</v>
      </c>
      <c r="L2710" s="425">
        <v>1</v>
      </c>
      <c r="M2710" s="425">
        <v>3</v>
      </c>
      <c r="N2710" s="425">
        <v>3</v>
      </c>
      <c r="O2710" s="425">
        <v>1.4</v>
      </c>
      <c r="P2710" s="425">
        <v>300</v>
      </c>
      <c r="Q2710" s="425" t="s">
        <v>293</v>
      </c>
      <c r="R2710" s="425">
        <v>1</v>
      </c>
      <c r="S2710" s="425">
        <v>0</v>
      </c>
      <c r="T2710" s="425">
        <v>3000</v>
      </c>
      <c r="U2710" s="425">
        <v>0.14299999999999999</v>
      </c>
      <c r="V2710" s="324">
        <v>0</v>
      </c>
      <c r="W2710" s="425">
        <v>1000000</v>
      </c>
      <c r="X2710" s="425">
        <v>1</v>
      </c>
      <c r="Y2710" s="425">
        <v>0</v>
      </c>
      <c r="Z2710" s="425">
        <v>0</v>
      </c>
      <c r="AA2710" s="425">
        <v>1000000</v>
      </c>
      <c r="AB2710" s="425">
        <v>1</v>
      </c>
      <c r="AC2710" s="425">
        <v>0</v>
      </c>
      <c r="AD2710" s="425">
        <v>0</v>
      </c>
      <c r="AE2710" s="425">
        <v>1.06E-5</v>
      </c>
      <c r="AF2710" s="425">
        <v>1</v>
      </c>
      <c r="AG2710" s="425">
        <v>1.52</v>
      </c>
      <c r="AH2710" s="425">
        <v>2.34</v>
      </c>
      <c r="AI2710" s="425">
        <v>0</v>
      </c>
      <c r="AJ2710" s="425">
        <v>0</v>
      </c>
      <c r="AK2710" s="425">
        <v>0</v>
      </c>
      <c r="AL2710" s="425">
        <v>0</v>
      </c>
      <c r="AM2710" s="426">
        <v>0</v>
      </c>
      <c r="AN2710" s="425">
        <v>0</v>
      </c>
      <c r="AO2710" s="425">
        <v>1000000000</v>
      </c>
      <c r="AP2710" s="425">
        <v>0</v>
      </c>
      <c r="AQ2710" s="425">
        <v>0</v>
      </c>
      <c r="AR2710" s="425">
        <v>0</v>
      </c>
      <c r="AS2710" s="425" t="s">
        <v>2702</v>
      </c>
      <c r="AT2710" s="425">
        <v>0</v>
      </c>
      <c r="AU2710" s="425">
        <v>0</v>
      </c>
      <c r="AV2710" s="425">
        <v>0</v>
      </c>
      <c r="AW2710" s="425"/>
    </row>
    <row r="2711" spans="1:51">
      <c r="A2711" s="425" t="s">
        <v>24</v>
      </c>
      <c r="B2711" s="425" t="s">
        <v>2708</v>
      </c>
      <c r="C2711" s="425">
        <v>15</v>
      </c>
      <c r="D2711" s="425">
        <v>20</v>
      </c>
      <c r="E2711" s="425">
        <v>0.432</v>
      </c>
      <c r="F2711" s="425">
        <v>0.28800000000000003</v>
      </c>
      <c r="G2711" s="425">
        <v>0.52</v>
      </c>
      <c r="H2711" s="425">
        <v>0.7</v>
      </c>
      <c r="I2711" s="425">
        <v>0.73</v>
      </c>
      <c r="J2711" s="425">
        <v>35</v>
      </c>
      <c r="K2711" s="425">
        <v>125</v>
      </c>
      <c r="L2711" s="425">
        <v>1</v>
      </c>
      <c r="M2711" s="425">
        <v>3</v>
      </c>
      <c r="N2711" s="425">
        <v>3</v>
      </c>
      <c r="O2711" s="425">
        <v>1.4</v>
      </c>
      <c r="P2711" s="425">
        <v>300</v>
      </c>
      <c r="Q2711" s="425" t="s">
        <v>293</v>
      </c>
      <c r="R2711" s="425">
        <v>1</v>
      </c>
      <c r="S2711" s="425">
        <v>0</v>
      </c>
      <c r="T2711" s="425">
        <v>3000</v>
      </c>
      <c r="U2711" s="425">
        <v>0.16</v>
      </c>
      <c r="V2711" s="324">
        <v>0</v>
      </c>
      <c r="W2711" s="425">
        <v>1000000</v>
      </c>
      <c r="X2711" s="425">
        <v>1</v>
      </c>
      <c r="Y2711" s="425">
        <v>0</v>
      </c>
      <c r="Z2711" s="425">
        <v>0</v>
      </c>
      <c r="AA2711" s="425">
        <v>1000000</v>
      </c>
      <c r="AB2711" s="425">
        <v>1</v>
      </c>
      <c r="AC2711" s="425">
        <v>0</v>
      </c>
      <c r="AD2711" s="425">
        <v>0</v>
      </c>
      <c r="AE2711" s="425">
        <v>2.0599999999999999E-5</v>
      </c>
      <c r="AF2711" s="425">
        <v>1</v>
      </c>
      <c r="AG2711" s="425">
        <v>1.47</v>
      </c>
      <c r="AH2711" s="425">
        <v>2.2799999999999998</v>
      </c>
      <c r="AI2711" s="425">
        <v>0</v>
      </c>
      <c r="AJ2711" s="425">
        <v>0</v>
      </c>
      <c r="AK2711" s="425">
        <v>0</v>
      </c>
      <c r="AL2711" s="425">
        <v>0</v>
      </c>
      <c r="AM2711" s="426">
        <v>0</v>
      </c>
      <c r="AN2711" s="425">
        <v>0</v>
      </c>
      <c r="AO2711" s="425">
        <v>1000000000</v>
      </c>
      <c r="AP2711" s="425">
        <v>0</v>
      </c>
      <c r="AQ2711" s="425">
        <v>0</v>
      </c>
      <c r="AR2711" s="425">
        <v>0</v>
      </c>
      <c r="AS2711" s="425" t="s">
        <v>2702</v>
      </c>
      <c r="AT2711" s="425">
        <v>0</v>
      </c>
      <c r="AU2711" s="425">
        <v>0</v>
      </c>
      <c r="AV2711" s="425">
        <v>0</v>
      </c>
      <c r="AY2711" s="425" t="s">
        <v>2709</v>
      </c>
    </row>
    <row r="2712" spans="1:51">
      <c r="A2712" s="425" t="s">
        <v>24</v>
      </c>
      <c r="B2712" s="425" t="s">
        <v>2710</v>
      </c>
      <c r="C2712" s="425">
        <v>22</v>
      </c>
      <c r="D2712" s="425">
        <v>20</v>
      </c>
      <c r="E2712" s="425">
        <v>0.61199999999999999</v>
      </c>
      <c r="F2712" s="425">
        <v>0.40800000000000003</v>
      </c>
      <c r="G2712" s="425">
        <v>0.41</v>
      </c>
      <c r="H2712" s="425">
        <v>0.7</v>
      </c>
      <c r="I2712" s="425">
        <v>0.65</v>
      </c>
      <c r="J2712" s="425">
        <v>37</v>
      </c>
      <c r="K2712" s="425">
        <v>125</v>
      </c>
      <c r="L2712" s="425">
        <v>1</v>
      </c>
      <c r="M2712" s="425">
        <v>3</v>
      </c>
      <c r="N2712" s="425">
        <v>3</v>
      </c>
      <c r="O2712" s="425">
        <v>1.4</v>
      </c>
      <c r="P2712" s="425">
        <v>300</v>
      </c>
      <c r="Q2712" s="425" t="s">
        <v>293</v>
      </c>
      <c r="R2712" s="425">
        <v>1</v>
      </c>
      <c r="S2712" s="425">
        <v>0</v>
      </c>
      <c r="T2712" s="425">
        <v>3000</v>
      </c>
      <c r="U2712" s="425">
        <v>0.14299999999999999</v>
      </c>
      <c r="V2712" s="324">
        <v>0</v>
      </c>
      <c r="W2712" s="425">
        <v>1000000</v>
      </c>
      <c r="X2712" s="425">
        <v>1</v>
      </c>
      <c r="Y2712" s="425">
        <v>0</v>
      </c>
      <c r="Z2712" s="425">
        <v>0</v>
      </c>
      <c r="AA2712" s="425">
        <v>1000000</v>
      </c>
      <c r="AB2712" s="425">
        <v>1</v>
      </c>
      <c r="AC2712" s="425">
        <v>0</v>
      </c>
      <c r="AD2712" s="425">
        <v>0</v>
      </c>
      <c r="AE2712" s="425">
        <v>5.5000000000000002E-5</v>
      </c>
      <c r="AF2712" s="425">
        <v>1</v>
      </c>
      <c r="AG2712" s="425">
        <v>1.51</v>
      </c>
      <c r="AH2712" s="425">
        <v>2.4700000000000002</v>
      </c>
      <c r="AI2712" s="425">
        <v>0</v>
      </c>
      <c r="AJ2712" s="425">
        <v>0</v>
      </c>
      <c r="AK2712" s="425">
        <v>0</v>
      </c>
      <c r="AL2712" s="425">
        <v>0</v>
      </c>
      <c r="AM2712" s="426">
        <v>0</v>
      </c>
      <c r="AN2712" s="425">
        <v>0</v>
      </c>
      <c r="AO2712" s="425">
        <v>1000000000</v>
      </c>
      <c r="AP2712" s="425">
        <v>0</v>
      </c>
      <c r="AQ2712" s="425">
        <v>0</v>
      </c>
      <c r="AR2712" s="425">
        <v>0</v>
      </c>
      <c r="AS2712" s="425" t="s">
        <v>2702</v>
      </c>
      <c r="AT2712" s="425">
        <v>0</v>
      </c>
      <c r="AU2712" s="425">
        <v>0</v>
      </c>
      <c r="AV2712" s="425">
        <v>0</v>
      </c>
      <c r="AY2712" s="425"/>
    </row>
    <row r="2713" spans="1:51">
      <c r="A2713" s="425" t="s">
        <v>24</v>
      </c>
      <c r="B2713" s="425" t="s">
        <v>2711</v>
      </c>
      <c r="C2713" s="425">
        <v>33</v>
      </c>
      <c r="D2713" s="425">
        <v>20</v>
      </c>
      <c r="E2713" s="425">
        <v>1.02</v>
      </c>
      <c r="F2713" s="425">
        <v>0.68</v>
      </c>
      <c r="G2713" s="425">
        <v>0.37</v>
      </c>
      <c r="H2713" s="425">
        <v>0.7</v>
      </c>
      <c r="I2713" s="425">
        <v>0.5</v>
      </c>
      <c r="J2713" s="425">
        <v>35</v>
      </c>
      <c r="K2713" s="425">
        <v>125</v>
      </c>
      <c r="L2713" s="425">
        <v>1</v>
      </c>
      <c r="M2713" s="425">
        <v>3</v>
      </c>
      <c r="N2713" s="425">
        <v>3</v>
      </c>
      <c r="O2713" s="425">
        <v>1.4</v>
      </c>
      <c r="P2713" s="425">
        <v>300</v>
      </c>
      <c r="Q2713" s="425" t="s">
        <v>293</v>
      </c>
      <c r="R2713" s="425">
        <v>1</v>
      </c>
      <c r="S2713" s="425">
        <v>0</v>
      </c>
      <c r="T2713" s="425">
        <v>3000</v>
      </c>
      <c r="U2713" s="425">
        <v>0.14299999999999999</v>
      </c>
      <c r="V2713" s="324">
        <v>0</v>
      </c>
      <c r="W2713" s="425">
        <v>1000000</v>
      </c>
      <c r="X2713" s="425">
        <v>1</v>
      </c>
      <c r="Y2713" s="425">
        <v>0</v>
      </c>
      <c r="Z2713" s="425">
        <v>0</v>
      </c>
      <c r="AA2713" s="425">
        <v>1000000</v>
      </c>
      <c r="AB2713" s="425">
        <v>1</v>
      </c>
      <c r="AC2713" s="425">
        <v>0</v>
      </c>
      <c r="AD2713" s="425">
        <v>0</v>
      </c>
      <c r="AE2713" s="425">
        <v>7.8800000000000004E-5</v>
      </c>
      <c r="AF2713" s="425">
        <v>1</v>
      </c>
      <c r="AG2713" s="425">
        <v>1.48</v>
      </c>
      <c r="AH2713" s="425">
        <v>2.38</v>
      </c>
      <c r="AI2713" s="425">
        <v>0</v>
      </c>
      <c r="AJ2713" s="425">
        <v>0</v>
      </c>
      <c r="AK2713" s="425">
        <v>0</v>
      </c>
      <c r="AL2713" s="425">
        <v>0</v>
      </c>
      <c r="AM2713" s="426">
        <v>0</v>
      </c>
      <c r="AN2713" s="425">
        <v>0</v>
      </c>
      <c r="AO2713" s="425">
        <v>1000000000</v>
      </c>
      <c r="AP2713" s="425">
        <v>0</v>
      </c>
      <c r="AQ2713" s="425">
        <v>0</v>
      </c>
      <c r="AR2713" s="425">
        <v>0</v>
      </c>
      <c r="AS2713" s="425" t="s">
        <v>2702</v>
      </c>
      <c r="AT2713" s="425">
        <v>0</v>
      </c>
      <c r="AU2713" s="425">
        <v>0</v>
      </c>
      <c r="AV2713" s="425">
        <v>0</v>
      </c>
      <c r="AY2713" s="425"/>
    </row>
    <row r="2714" spans="1:51">
      <c r="A2714" s="425" t="s">
        <v>24</v>
      </c>
      <c r="B2714" s="425" t="s">
        <v>2712</v>
      </c>
      <c r="C2714" s="425">
        <v>47</v>
      </c>
      <c r="D2714" s="425">
        <v>20</v>
      </c>
      <c r="E2714" s="425">
        <v>1.5</v>
      </c>
      <c r="F2714" s="425">
        <v>1.0000000000000002</v>
      </c>
      <c r="G2714" s="425">
        <v>0.31</v>
      </c>
      <c r="H2714" s="425">
        <v>0.7</v>
      </c>
      <c r="I2714" s="425">
        <v>0.41</v>
      </c>
      <c r="J2714" s="425">
        <v>37</v>
      </c>
      <c r="K2714" s="425">
        <v>125</v>
      </c>
      <c r="L2714" s="425">
        <v>1</v>
      </c>
      <c r="M2714" s="425">
        <v>3</v>
      </c>
      <c r="N2714" s="425">
        <v>3</v>
      </c>
      <c r="O2714" s="425">
        <v>1.4</v>
      </c>
      <c r="P2714" s="425">
        <v>300</v>
      </c>
      <c r="Q2714" s="425" t="s">
        <v>293</v>
      </c>
      <c r="R2714" s="425">
        <v>1</v>
      </c>
      <c r="S2714" s="425">
        <v>0</v>
      </c>
      <c r="T2714" s="425">
        <v>3000</v>
      </c>
      <c r="U2714" s="425">
        <v>0.14299999999999999</v>
      </c>
      <c r="V2714" s="324">
        <v>0</v>
      </c>
      <c r="W2714" s="425">
        <v>1000000</v>
      </c>
      <c r="X2714" s="425">
        <v>1</v>
      </c>
      <c r="Y2714" s="425">
        <v>0</v>
      </c>
      <c r="Z2714" s="425">
        <v>0</v>
      </c>
      <c r="AA2714" s="425">
        <v>1.94E-4</v>
      </c>
      <c r="AB2714" s="425">
        <v>1</v>
      </c>
      <c r="AC2714" s="425">
        <v>1.38</v>
      </c>
      <c r="AD2714" s="425">
        <v>2.33</v>
      </c>
      <c r="AE2714" s="425">
        <v>1.94E-4</v>
      </c>
      <c r="AF2714" s="425">
        <v>1</v>
      </c>
      <c r="AG2714" s="425">
        <v>1.38</v>
      </c>
      <c r="AH2714" s="425">
        <v>2.33</v>
      </c>
      <c r="AI2714" s="425">
        <v>0</v>
      </c>
      <c r="AJ2714" s="425">
        <v>0</v>
      </c>
      <c r="AK2714" s="425">
        <v>0</v>
      </c>
      <c r="AL2714" s="425">
        <v>0</v>
      </c>
      <c r="AM2714" s="426">
        <v>0</v>
      </c>
      <c r="AN2714" s="425">
        <v>0</v>
      </c>
      <c r="AO2714" s="425">
        <v>1000000000</v>
      </c>
      <c r="AP2714" s="425">
        <v>0</v>
      </c>
      <c r="AQ2714" s="425">
        <v>0</v>
      </c>
      <c r="AR2714" s="425">
        <v>0</v>
      </c>
      <c r="AS2714" s="425" t="s">
        <v>2702</v>
      </c>
      <c r="AT2714" s="425">
        <v>0</v>
      </c>
      <c r="AU2714" s="425">
        <v>0</v>
      </c>
      <c r="AV2714" s="425">
        <v>0</v>
      </c>
      <c r="AY2714" s="425"/>
    </row>
    <row r="2715" spans="1:51">
      <c r="A2715" s="425" t="s">
        <v>24</v>
      </c>
      <c r="B2715" s="425" t="s">
        <v>2713</v>
      </c>
      <c r="C2715" s="425">
        <v>100</v>
      </c>
      <c r="D2715" s="425">
        <v>20</v>
      </c>
      <c r="E2715" s="425">
        <v>4.2</v>
      </c>
      <c r="F2715" s="425">
        <v>2.8000000000000003</v>
      </c>
      <c r="G2715" s="425">
        <v>0.2</v>
      </c>
      <c r="H2715" s="425">
        <v>0.7</v>
      </c>
      <c r="I2715" s="425">
        <v>0.24</v>
      </c>
      <c r="J2715" s="425">
        <v>36</v>
      </c>
      <c r="K2715" s="425">
        <v>125</v>
      </c>
      <c r="L2715" s="425">
        <v>1</v>
      </c>
      <c r="M2715" s="425">
        <v>3</v>
      </c>
      <c r="N2715" s="425">
        <v>3</v>
      </c>
      <c r="O2715" s="425">
        <v>1.4</v>
      </c>
      <c r="P2715" s="425">
        <v>300</v>
      </c>
      <c r="Q2715" s="425" t="s">
        <v>293</v>
      </c>
      <c r="R2715" s="425">
        <v>1</v>
      </c>
      <c r="S2715" s="425">
        <v>0</v>
      </c>
      <c r="T2715" s="425">
        <v>3000</v>
      </c>
      <c r="U2715" s="425">
        <v>0.14299999999999999</v>
      </c>
      <c r="V2715" s="324">
        <v>0</v>
      </c>
      <c r="W2715" s="425">
        <v>1000000</v>
      </c>
      <c r="X2715" s="425">
        <v>1</v>
      </c>
      <c r="Y2715" s="425">
        <v>0</v>
      </c>
      <c r="Z2715" s="425">
        <v>0</v>
      </c>
      <c r="AA2715" s="425">
        <v>1.3899999999999999E-4</v>
      </c>
      <c r="AB2715" s="425">
        <v>1</v>
      </c>
      <c r="AC2715" s="425">
        <v>1.46</v>
      </c>
      <c r="AD2715" s="425">
        <v>2.1800000000000002</v>
      </c>
      <c r="AE2715" s="425">
        <v>1.3899999999999999E-4</v>
      </c>
      <c r="AF2715" s="425">
        <v>1</v>
      </c>
      <c r="AG2715" s="425">
        <v>1.46</v>
      </c>
      <c r="AH2715" s="425">
        <v>2.1800000000000002</v>
      </c>
      <c r="AI2715" s="425">
        <v>0</v>
      </c>
      <c r="AJ2715" s="425">
        <v>0</v>
      </c>
      <c r="AK2715" s="425">
        <v>0</v>
      </c>
      <c r="AL2715" s="425">
        <v>0</v>
      </c>
      <c r="AM2715" s="426">
        <v>0</v>
      </c>
      <c r="AN2715" s="425">
        <v>0</v>
      </c>
      <c r="AO2715" s="425">
        <v>1000000000</v>
      </c>
      <c r="AP2715" s="425">
        <v>0</v>
      </c>
      <c r="AQ2715" s="425">
        <v>0</v>
      </c>
      <c r="AR2715" s="425">
        <v>0</v>
      </c>
      <c r="AS2715" s="425" t="s">
        <v>2702</v>
      </c>
      <c r="AT2715" s="425">
        <v>0</v>
      </c>
      <c r="AU2715" s="425">
        <v>0</v>
      </c>
      <c r="AV2715" s="425">
        <v>0</v>
      </c>
      <c r="AY2715" s="425"/>
    </row>
    <row r="2716" spans="1:51">
      <c r="A2716" s="425" t="s">
        <v>24</v>
      </c>
      <c r="B2716" s="425" t="s">
        <v>2714</v>
      </c>
      <c r="C2716" s="425">
        <v>0.47</v>
      </c>
      <c r="D2716" s="425">
        <v>30</v>
      </c>
      <c r="E2716" s="425">
        <v>3.5999999999999997E-2</v>
      </c>
      <c r="F2716" s="425">
        <v>2.4E-2</v>
      </c>
      <c r="G2716" s="425">
        <v>3.4</v>
      </c>
      <c r="H2716" s="425">
        <v>0.7</v>
      </c>
      <c r="I2716" s="425">
        <v>2.5499999999999998</v>
      </c>
      <c r="J2716" s="425">
        <v>36</v>
      </c>
      <c r="K2716" s="425">
        <v>125</v>
      </c>
      <c r="L2716" s="425">
        <v>1</v>
      </c>
      <c r="M2716" s="425">
        <v>3.2</v>
      </c>
      <c r="N2716" s="425">
        <v>2.5</v>
      </c>
      <c r="O2716" s="425">
        <v>1.55</v>
      </c>
      <c r="P2716" s="425">
        <v>300</v>
      </c>
      <c r="Q2716" s="425" t="s">
        <v>293</v>
      </c>
      <c r="R2716" s="425">
        <v>1</v>
      </c>
      <c r="S2716" s="425">
        <v>0</v>
      </c>
      <c r="T2716" s="425">
        <v>2000</v>
      </c>
      <c r="U2716" s="425">
        <v>0.14099999999999999</v>
      </c>
      <c r="V2716" s="324">
        <v>0</v>
      </c>
      <c r="W2716" s="425">
        <v>1000000</v>
      </c>
      <c r="X2716" s="425">
        <v>1</v>
      </c>
      <c r="Y2716" s="425">
        <v>0</v>
      </c>
      <c r="Z2716" s="425">
        <v>0</v>
      </c>
      <c r="AA2716" s="425">
        <v>1000000</v>
      </c>
      <c r="AB2716" s="425">
        <v>1</v>
      </c>
      <c r="AC2716" s="425">
        <v>0</v>
      </c>
      <c r="AD2716" s="425">
        <v>0</v>
      </c>
      <c r="AE2716" s="425">
        <v>3.8800000000000001E-6</v>
      </c>
      <c r="AF2716" s="425">
        <v>1</v>
      </c>
      <c r="AG2716" s="425">
        <v>1.24</v>
      </c>
      <c r="AH2716" s="425">
        <v>2.2200000000000002</v>
      </c>
      <c r="AI2716" s="425">
        <v>0</v>
      </c>
      <c r="AJ2716" s="425">
        <v>0</v>
      </c>
      <c r="AK2716" s="425">
        <v>0</v>
      </c>
      <c r="AL2716" s="425">
        <v>0</v>
      </c>
      <c r="AM2716" s="426">
        <v>0</v>
      </c>
      <c r="AN2716" s="425">
        <v>0</v>
      </c>
      <c r="AO2716" s="425">
        <v>1000000000</v>
      </c>
      <c r="AP2716" s="425">
        <v>0</v>
      </c>
      <c r="AQ2716" s="425">
        <v>0</v>
      </c>
      <c r="AR2716" s="425">
        <v>0</v>
      </c>
      <c r="AS2716" s="425" t="s">
        <v>2715</v>
      </c>
      <c r="AT2716" s="425">
        <v>0</v>
      </c>
      <c r="AU2716" s="425">
        <v>0</v>
      </c>
      <c r="AV2716" s="425">
        <v>0</v>
      </c>
      <c r="AY2716" s="425"/>
    </row>
    <row r="2717" spans="1:51">
      <c r="A2717" s="425" t="s">
        <v>24</v>
      </c>
      <c r="B2717" s="425" t="s">
        <v>2716</v>
      </c>
      <c r="C2717" s="425">
        <v>1</v>
      </c>
      <c r="D2717" s="425">
        <v>30</v>
      </c>
      <c r="E2717" s="425">
        <v>5.3999999999999999E-2</v>
      </c>
      <c r="F2717" s="425">
        <v>3.6000000000000004E-2</v>
      </c>
      <c r="G2717" s="425">
        <v>2.2999999999999998</v>
      </c>
      <c r="H2717" s="425">
        <v>0.7</v>
      </c>
      <c r="I2717" s="425">
        <v>2.0499999999999998</v>
      </c>
      <c r="J2717" s="425">
        <v>35</v>
      </c>
      <c r="K2717" s="425">
        <v>125</v>
      </c>
      <c r="L2717" s="425">
        <v>1</v>
      </c>
      <c r="M2717" s="425">
        <v>3.2</v>
      </c>
      <c r="N2717" s="425">
        <v>2.5</v>
      </c>
      <c r="O2717" s="425">
        <v>1.55</v>
      </c>
      <c r="P2717" s="425">
        <v>300</v>
      </c>
      <c r="Q2717" s="425" t="s">
        <v>293</v>
      </c>
      <c r="R2717" s="425">
        <v>1</v>
      </c>
      <c r="S2717" s="425">
        <v>0</v>
      </c>
      <c r="T2717" s="425">
        <v>2000</v>
      </c>
      <c r="U2717" s="425">
        <v>0.14099999999999999</v>
      </c>
      <c r="V2717" s="324">
        <v>0</v>
      </c>
      <c r="W2717" s="425">
        <v>1000000</v>
      </c>
      <c r="X2717" s="425">
        <v>1</v>
      </c>
      <c r="Y2717" s="425">
        <v>0</v>
      </c>
      <c r="Z2717" s="425">
        <v>0</v>
      </c>
      <c r="AA2717" s="425">
        <v>1000000</v>
      </c>
      <c r="AB2717" s="425">
        <v>1</v>
      </c>
      <c r="AC2717" s="425">
        <v>0</v>
      </c>
      <c r="AD2717" s="425">
        <v>0</v>
      </c>
      <c r="AE2717" s="425">
        <v>8.8400000000000001E-6</v>
      </c>
      <c r="AF2717" s="425">
        <v>1</v>
      </c>
      <c r="AG2717" s="425">
        <v>1.25</v>
      </c>
      <c r="AH2717" s="425">
        <v>2.2599999999999998</v>
      </c>
      <c r="AI2717" s="425">
        <v>0</v>
      </c>
      <c r="AJ2717" s="425">
        <v>0</v>
      </c>
      <c r="AK2717" s="425">
        <v>0</v>
      </c>
      <c r="AL2717" s="425">
        <v>0</v>
      </c>
      <c r="AM2717" s="426">
        <v>0</v>
      </c>
      <c r="AN2717" s="425">
        <v>0</v>
      </c>
      <c r="AO2717" s="425">
        <v>1000000000</v>
      </c>
      <c r="AP2717" s="425">
        <v>0</v>
      </c>
      <c r="AQ2717" s="425">
        <v>0</v>
      </c>
      <c r="AR2717" s="425">
        <v>0</v>
      </c>
      <c r="AS2717" s="425" t="s">
        <v>2715</v>
      </c>
      <c r="AT2717" s="425">
        <v>0</v>
      </c>
      <c r="AU2717" s="425">
        <v>0</v>
      </c>
      <c r="AV2717" s="425">
        <v>0</v>
      </c>
      <c r="AY2717" s="425"/>
    </row>
    <row r="2718" spans="1:51">
      <c r="A2718" s="425" t="s">
        <v>24</v>
      </c>
      <c r="B2718" s="425" t="s">
        <v>2717</v>
      </c>
      <c r="C2718" s="425">
        <v>1.5</v>
      </c>
      <c r="D2718" s="425">
        <v>30</v>
      </c>
      <c r="E2718" s="425">
        <v>6.8400000000000002E-2</v>
      </c>
      <c r="F2718" s="425">
        <v>4.5600000000000009E-2</v>
      </c>
      <c r="G2718" s="425">
        <v>1.75</v>
      </c>
      <c r="H2718" s="425">
        <v>0.7</v>
      </c>
      <c r="I2718" s="425">
        <v>1.75</v>
      </c>
      <c r="J2718" s="425">
        <v>37</v>
      </c>
      <c r="K2718" s="425">
        <v>125</v>
      </c>
      <c r="L2718" s="425">
        <v>1</v>
      </c>
      <c r="M2718" s="425">
        <v>3.2</v>
      </c>
      <c r="N2718" s="425">
        <v>2.5</v>
      </c>
      <c r="O2718" s="425">
        <v>1.55</v>
      </c>
      <c r="P2718" s="425">
        <v>300</v>
      </c>
      <c r="Q2718" s="425" t="s">
        <v>293</v>
      </c>
      <c r="R2718" s="425">
        <v>1</v>
      </c>
      <c r="S2718" s="425">
        <v>0</v>
      </c>
      <c r="T2718" s="425">
        <v>2000</v>
      </c>
      <c r="U2718" s="425">
        <v>0.14099999999999999</v>
      </c>
      <c r="V2718" s="324">
        <v>0</v>
      </c>
      <c r="W2718" s="425">
        <v>1000000</v>
      </c>
      <c r="X2718" s="425">
        <v>1</v>
      </c>
      <c r="Y2718" s="425">
        <v>0</v>
      </c>
      <c r="Z2718" s="425">
        <v>0</v>
      </c>
      <c r="AA2718" s="425">
        <v>1000000</v>
      </c>
      <c r="AB2718" s="425">
        <v>1</v>
      </c>
      <c r="AC2718" s="425">
        <v>0</v>
      </c>
      <c r="AD2718" s="425">
        <v>0</v>
      </c>
      <c r="AE2718" s="425">
        <v>1.0499999999999999E-5</v>
      </c>
      <c r="AF2718" s="425">
        <v>1</v>
      </c>
      <c r="AG2718" s="425">
        <v>1.24</v>
      </c>
      <c r="AH2718" s="425">
        <v>2.2000000000000002</v>
      </c>
      <c r="AI2718" s="425">
        <v>0</v>
      </c>
      <c r="AJ2718" s="425">
        <v>0</v>
      </c>
      <c r="AK2718" s="425">
        <v>0</v>
      </c>
      <c r="AL2718" s="425">
        <v>0</v>
      </c>
      <c r="AM2718" s="426">
        <v>0</v>
      </c>
      <c r="AN2718" s="425">
        <v>0</v>
      </c>
      <c r="AO2718" s="425">
        <v>1000000000</v>
      </c>
      <c r="AP2718" s="425">
        <v>0</v>
      </c>
      <c r="AQ2718" s="425">
        <v>0</v>
      </c>
      <c r="AR2718" s="425">
        <v>0</v>
      </c>
      <c r="AS2718" s="425" t="s">
        <v>2715</v>
      </c>
      <c r="AT2718" s="425">
        <v>0</v>
      </c>
      <c r="AU2718" s="425">
        <v>0</v>
      </c>
      <c r="AV2718" s="425">
        <v>0</v>
      </c>
      <c r="AY2718" s="425"/>
    </row>
    <row r="2719" spans="1:51">
      <c r="A2719" s="425" t="s">
        <v>24</v>
      </c>
      <c r="B2719" s="425" t="s">
        <v>2718</v>
      </c>
      <c r="C2719" s="425">
        <v>2.2000000000000002</v>
      </c>
      <c r="D2719" s="425">
        <v>30</v>
      </c>
      <c r="E2719" s="425">
        <v>9.1200000000000003E-2</v>
      </c>
      <c r="F2719" s="425">
        <v>6.0800000000000014E-2</v>
      </c>
      <c r="G2719" s="425">
        <v>1.55</v>
      </c>
      <c r="H2719" s="425">
        <v>0.7</v>
      </c>
      <c r="I2719" s="425">
        <v>1.6</v>
      </c>
      <c r="J2719" s="425">
        <v>36</v>
      </c>
      <c r="K2719" s="425">
        <v>125</v>
      </c>
      <c r="L2719" s="425">
        <v>1</v>
      </c>
      <c r="M2719" s="425">
        <v>3.2</v>
      </c>
      <c r="N2719" s="425">
        <v>2.5</v>
      </c>
      <c r="O2719" s="425">
        <v>1.55</v>
      </c>
      <c r="P2719" s="425">
        <v>300</v>
      </c>
      <c r="Q2719" s="425" t="s">
        <v>293</v>
      </c>
      <c r="R2719" s="425">
        <v>1</v>
      </c>
      <c r="S2719" s="425">
        <v>0</v>
      </c>
      <c r="T2719" s="425">
        <v>2000</v>
      </c>
      <c r="U2719" s="425">
        <v>0.14099999999999999</v>
      </c>
      <c r="V2719" s="324">
        <v>0</v>
      </c>
      <c r="W2719" s="425">
        <v>1000000</v>
      </c>
      <c r="X2719" s="425">
        <v>1</v>
      </c>
      <c r="Y2719" s="425">
        <v>0</v>
      </c>
      <c r="Z2719" s="425">
        <v>0</v>
      </c>
      <c r="AA2719" s="425">
        <v>1000000</v>
      </c>
      <c r="AB2719" s="425">
        <v>1</v>
      </c>
      <c r="AC2719" s="425">
        <v>0</v>
      </c>
      <c r="AD2719" s="425">
        <v>0</v>
      </c>
      <c r="AE2719" s="425">
        <v>2.0400000000000001E-5</v>
      </c>
      <c r="AF2719" s="425">
        <v>1</v>
      </c>
      <c r="AG2719" s="425">
        <v>1.24</v>
      </c>
      <c r="AH2719" s="425">
        <v>2.2000000000000002</v>
      </c>
      <c r="AI2719" s="425">
        <v>0</v>
      </c>
      <c r="AJ2719" s="425">
        <v>0</v>
      </c>
      <c r="AK2719" s="425">
        <v>0</v>
      </c>
      <c r="AL2719" s="425">
        <v>0</v>
      </c>
      <c r="AM2719" s="426">
        <v>0</v>
      </c>
      <c r="AN2719" s="425">
        <v>0</v>
      </c>
      <c r="AO2719" s="425">
        <v>1000000000</v>
      </c>
      <c r="AP2719" s="425">
        <v>0</v>
      </c>
      <c r="AQ2719" s="425">
        <v>0</v>
      </c>
      <c r="AR2719" s="425">
        <v>0</v>
      </c>
      <c r="AS2719" s="425" t="s">
        <v>2715</v>
      </c>
      <c r="AT2719" s="425">
        <v>0</v>
      </c>
      <c r="AU2719" s="425">
        <v>0</v>
      </c>
      <c r="AV2719" s="425">
        <v>0</v>
      </c>
      <c r="AY2719" s="425"/>
    </row>
    <row r="2720" spans="1:51">
      <c r="A2720" s="425" t="s">
        <v>24</v>
      </c>
      <c r="B2720" s="425" t="s">
        <v>2719</v>
      </c>
      <c r="C2720" s="425">
        <v>3.3</v>
      </c>
      <c r="D2720" s="425">
        <v>30</v>
      </c>
      <c r="E2720" s="425">
        <v>0.14399999999999999</v>
      </c>
      <c r="F2720" s="425">
        <v>9.6000000000000002E-2</v>
      </c>
      <c r="G2720" s="425">
        <v>1.25</v>
      </c>
      <c r="H2720" s="425">
        <v>0.7</v>
      </c>
      <c r="I2720" s="425">
        <v>1.2</v>
      </c>
      <c r="J2720" s="425">
        <v>37</v>
      </c>
      <c r="K2720" s="425">
        <v>125</v>
      </c>
      <c r="L2720" s="425">
        <v>1</v>
      </c>
      <c r="M2720" s="425">
        <v>3.2</v>
      </c>
      <c r="N2720" s="425">
        <v>2.5</v>
      </c>
      <c r="O2720" s="425">
        <v>1.55</v>
      </c>
      <c r="P2720" s="425">
        <v>300</v>
      </c>
      <c r="Q2720" s="425" t="s">
        <v>293</v>
      </c>
      <c r="R2720" s="425">
        <v>1</v>
      </c>
      <c r="S2720" s="425">
        <v>0</v>
      </c>
      <c r="T2720" s="425">
        <v>2000</v>
      </c>
      <c r="U2720" s="425">
        <v>0.14099999999999999</v>
      </c>
      <c r="V2720" s="324">
        <v>0</v>
      </c>
      <c r="W2720" s="425">
        <v>1000000</v>
      </c>
      <c r="X2720" s="425">
        <v>1</v>
      </c>
      <c r="Y2720" s="425">
        <v>0</v>
      </c>
      <c r="Z2720" s="425">
        <v>0</v>
      </c>
      <c r="AA2720" s="425">
        <v>1000000</v>
      </c>
      <c r="AB2720" s="425">
        <v>1</v>
      </c>
      <c r="AC2720" s="425">
        <v>0</v>
      </c>
      <c r="AD2720" s="425">
        <v>0</v>
      </c>
      <c r="AE2720" s="425">
        <v>1.4600000000000001E-5</v>
      </c>
      <c r="AF2720" s="425">
        <v>1</v>
      </c>
      <c r="AG2720" s="425">
        <v>1.32</v>
      </c>
      <c r="AH2720" s="425">
        <v>2.2200000000000002</v>
      </c>
      <c r="AI2720" s="425">
        <v>0</v>
      </c>
      <c r="AJ2720" s="425">
        <v>0</v>
      </c>
      <c r="AK2720" s="425">
        <v>0</v>
      </c>
      <c r="AL2720" s="425">
        <v>0</v>
      </c>
      <c r="AM2720" s="426">
        <v>0</v>
      </c>
      <c r="AN2720" s="425">
        <v>0</v>
      </c>
      <c r="AO2720" s="425">
        <v>1000000000</v>
      </c>
      <c r="AP2720" s="425">
        <v>0</v>
      </c>
      <c r="AQ2720" s="425">
        <v>0</v>
      </c>
      <c r="AR2720" s="425">
        <v>0</v>
      </c>
      <c r="AS2720" s="425" t="s">
        <v>2715</v>
      </c>
      <c r="AT2720" s="425">
        <v>0</v>
      </c>
      <c r="AU2720" s="425">
        <v>0</v>
      </c>
      <c r="AV2720" s="425">
        <v>0</v>
      </c>
      <c r="AY2720" s="425"/>
    </row>
    <row r="2721" spans="1:51">
      <c r="A2721" s="425" t="s">
        <v>24</v>
      </c>
      <c r="B2721" s="425" t="s">
        <v>2720</v>
      </c>
      <c r="C2721" s="425">
        <v>4.7</v>
      </c>
      <c r="D2721" s="425">
        <v>30</v>
      </c>
      <c r="E2721" s="425">
        <v>0.216</v>
      </c>
      <c r="F2721" s="425">
        <v>0.14400000000000002</v>
      </c>
      <c r="G2721" s="425">
        <v>1</v>
      </c>
      <c r="H2721" s="425">
        <v>0.7</v>
      </c>
      <c r="I2721" s="425">
        <v>1</v>
      </c>
      <c r="J2721" s="425">
        <v>34</v>
      </c>
      <c r="K2721" s="425">
        <v>125</v>
      </c>
      <c r="L2721" s="425">
        <v>1</v>
      </c>
      <c r="M2721" s="425">
        <v>3.2</v>
      </c>
      <c r="N2721" s="425">
        <v>2.5</v>
      </c>
      <c r="O2721" s="425">
        <v>1.55</v>
      </c>
      <c r="P2721" s="425">
        <v>300</v>
      </c>
      <c r="Q2721" s="425" t="s">
        <v>293</v>
      </c>
      <c r="R2721" s="425">
        <v>1</v>
      </c>
      <c r="S2721" s="425">
        <v>0</v>
      </c>
      <c r="T2721" s="425">
        <v>2000</v>
      </c>
      <c r="U2721" s="425">
        <v>0.14099999999999999</v>
      </c>
      <c r="V2721" s="324">
        <v>0</v>
      </c>
      <c r="W2721" s="425">
        <v>1000000</v>
      </c>
      <c r="X2721" s="425">
        <v>1</v>
      </c>
      <c r="Y2721" s="425">
        <v>0</v>
      </c>
      <c r="Z2721" s="425">
        <v>0</v>
      </c>
      <c r="AA2721" s="425">
        <v>1000000</v>
      </c>
      <c r="AB2721" s="425">
        <v>1</v>
      </c>
      <c r="AC2721" s="425">
        <v>0</v>
      </c>
      <c r="AD2721" s="425">
        <v>0</v>
      </c>
      <c r="AE2721" s="425">
        <v>1.5299999999999999E-5</v>
      </c>
      <c r="AF2721" s="425">
        <v>1</v>
      </c>
      <c r="AG2721" s="425">
        <v>1.36</v>
      </c>
      <c r="AH2721" s="425">
        <v>2.2000000000000002</v>
      </c>
      <c r="AI2721" s="425">
        <v>0</v>
      </c>
      <c r="AJ2721" s="425">
        <v>0</v>
      </c>
      <c r="AK2721" s="425">
        <v>0</v>
      </c>
      <c r="AL2721" s="425">
        <v>0</v>
      </c>
      <c r="AM2721" s="426">
        <v>0</v>
      </c>
      <c r="AN2721" s="425">
        <v>0</v>
      </c>
      <c r="AO2721" s="425">
        <v>1000000000</v>
      </c>
      <c r="AP2721" s="425">
        <v>0</v>
      </c>
      <c r="AQ2721" s="425">
        <v>0</v>
      </c>
      <c r="AR2721" s="425">
        <v>0</v>
      </c>
      <c r="AS2721" s="425" t="s">
        <v>2715</v>
      </c>
      <c r="AT2721" s="425">
        <v>0</v>
      </c>
      <c r="AU2721" s="425">
        <v>0</v>
      </c>
      <c r="AV2721" s="425">
        <v>0</v>
      </c>
      <c r="AY2721" s="425"/>
    </row>
    <row r="2722" spans="1:51">
      <c r="A2722" s="425" t="s">
        <v>24</v>
      </c>
      <c r="B2722" s="425" t="s">
        <v>2721</v>
      </c>
      <c r="C2722" s="425">
        <v>6.8</v>
      </c>
      <c r="D2722" s="425">
        <v>30</v>
      </c>
      <c r="E2722" s="425">
        <v>0.28799999999999998</v>
      </c>
      <c r="F2722" s="425">
        <v>0.192</v>
      </c>
      <c r="G2722" s="425">
        <v>0.85</v>
      </c>
      <c r="H2722" s="425">
        <v>0.7</v>
      </c>
      <c r="I2722" s="425">
        <v>0.85</v>
      </c>
      <c r="J2722" s="425">
        <v>35</v>
      </c>
      <c r="K2722" s="425">
        <v>125</v>
      </c>
      <c r="L2722" s="425">
        <v>1</v>
      </c>
      <c r="M2722" s="425">
        <v>3.2</v>
      </c>
      <c r="N2722" s="425">
        <v>2.5</v>
      </c>
      <c r="O2722" s="425">
        <v>1.55</v>
      </c>
      <c r="P2722" s="425">
        <v>300</v>
      </c>
      <c r="Q2722" s="425" t="s">
        <v>293</v>
      </c>
      <c r="R2722" s="425">
        <v>1</v>
      </c>
      <c r="S2722" s="425">
        <v>0</v>
      </c>
      <c r="T2722" s="425">
        <v>2000</v>
      </c>
      <c r="U2722" s="425">
        <v>0.14099999999999999</v>
      </c>
      <c r="V2722" s="324">
        <v>0</v>
      </c>
      <c r="W2722" s="425">
        <v>1000000</v>
      </c>
      <c r="X2722" s="425">
        <v>1</v>
      </c>
      <c r="Y2722" s="425">
        <v>0</v>
      </c>
      <c r="Z2722" s="425">
        <v>0</v>
      </c>
      <c r="AA2722" s="425">
        <v>4.7200000000000002E-5</v>
      </c>
      <c r="AB2722" s="425">
        <v>1</v>
      </c>
      <c r="AC2722" s="425">
        <v>1.23</v>
      </c>
      <c r="AD2722" s="425">
        <v>2.2400000000000002</v>
      </c>
      <c r="AE2722" s="425">
        <v>4.7200000000000002E-5</v>
      </c>
      <c r="AF2722" s="425">
        <v>1</v>
      </c>
      <c r="AG2722" s="425">
        <v>1.23</v>
      </c>
      <c r="AH2722" s="425">
        <v>2.2400000000000002</v>
      </c>
      <c r="AI2722" s="425">
        <v>0</v>
      </c>
      <c r="AJ2722" s="425">
        <v>0</v>
      </c>
      <c r="AK2722" s="425">
        <v>0</v>
      </c>
      <c r="AL2722" s="425">
        <v>0</v>
      </c>
      <c r="AM2722" s="426">
        <v>0</v>
      </c>
      <c r="AN2722" s="425">
        <v>0</v>
      </c>
      <c r="AO2722" s="425">
        <v>1000000000</v>
      </c>
      <c r="AP2722" s="425">
        <v>0</v>
      </c>
      <c r="AQ2722" s="425">
        <v>0</v>
      </c>
      <c r="AR2722" s="425">
        <v>0</v>
      </c>
      <c r="AS2722" s="425" t="s">
        <v>2715</v>
      </c>
      <c r="AT2722" s="425">
        <v>0</v>
      </c>
      <c r="AU2722" s="425">
        <v>0</v>
      </c>
      <c r="AV2722" s="425">
        <v>0</v>
      </c>
      <c r="AY2722" s="425"/>
    </row>
    <row r="2723" spans="1:51">
      <c r="A2723" s="425" t="s">
        <v>24</v>
      </c>
      <c r="B2723" s="425" t="s">
        <v>2722</v>
      </c>
      <c r="C2723" s="425">
        <v>10</v>
      </c>
      <c r="D2723" s="425">
        <v>20</v>
      </c>
      <c r="E2723" s="425">
        <v>0.45600000000000002</v>
      </c>
      <c r="F2723" s="425">
        <v>0.30400000000000005</v>
      </c>
      <c r="G2723" s="425">
        <v>0.75</v>
      </c>
      <c r="H2723" s="425">
        <v>0.7</v>
      </c>
      <c r="I2723" s="425">
        <v>0.75</v>
      </c>
      <c r="J2723" s="425">
        <v>36</v>
      </c>
      <c r="K2723" s="425">
        <v>125</v>
      </c>
      <c r="L2723" s="425">
        <v>1</v>
      </c>
      <c r="M2723" s="425">
        <v>3.2</v>
      </c>
      <c r="N2723" s="425">
        <v>2.5</v>
      </c>
      <c r="O2723" s="425">
        <v>1.55</v>
      </c>
      <c r="P2723" s="425">
        <v>300</v>
      </c>
      <c r="Q2723" s="425" t="s">
        <v>293</v>
      </c>
      <c r="R2723" s="425">
        <v>1</v>
      </c>
      <c r="S2723" s="425">
        <v>0</v>
      </c>
      <c r="T2723" s="425">
        <v>2000</v>
      </c>
      <c r="U2723" s="425">
        <v>0.14099999999999999</v>
      </c>
      <c r="V2723" s="324">
        <v>0</v>
      </c>
      <c r="W2723" s="425">
        <v>1000000</v>
      </c>
      <c r="X2723" s="425">
        <v>1</v>
      </c>
      <c r="Y2723" s="425">
        <v>0</v>
      </c>
      <c r="Z2723" s="425">
        <v>0</v>
      </c>
      <c r="AA2723" s="425">
        <v>6.4499999999999996E-5</v>
      </c>
      <c r="AB2723" s="425">
        <v>1</v>
      </c>
      <c r="AC2723" s="425">
        <v>1.23</v>
      </c>
      <c r="AD2723" s="425">
        <v>2.23</v>
      </c>
      <c r="AE2723" s="425">
        <v>6.4499999999999996E-5</v>
      </c>
      <c r="AF2723" s="425">
        <v>1</v>
      </c>
      <c r="AG2723" s="425">
        <v>1.23</v>
      </c>
      <c r="AH2723" s="425">
        <v>2.23</v>
      </c>
      <c r="AI2723" s="425">
        <v>0</v>
      </c>
      <c r="AJ2723" s="425">
        <v>0</v>
      </c>
      <c r="AK2723" s="425">
        <v>0</v>
      </c>
      <c r="AL2723" s="425">
        <v>0</v>
      </c>
      <c r="AM2723" s="426">
        <v>0</v>
      </c>
      <c r="AN2723" s="425">
        <v>0</v>
      </c>
      <c r="AO2723" s="425">
        <v>1000000000</v>
      </c>
      <c r="AP2723" s="425">
        <v>0</v>
      </c>
      <c r="AQ2723" s="425">
        <v>0</v>
      </c>
      <c r="AR2723" s="425">
        <v>0</v>
      </c>
      <c r="AS2723" s="425" t="s">
        <v>2715</v>
      </c>
      <c r="AT2723" s="425">
        <v>0</v>
      </c>
      <c r="AU2723" s="425">
        <v>0</v>
      </c>
      <c r="AV2723" s="425">
        <v>0</v>
      </c>
      <c r="AY2723" s="425"/>
    </row>
    <row r="2724" spans="1:51">
      <c r="A2724" s="425" t="s">
        <v>24</v>
      </c>
      <c r="B2724" s="425" t="s">
        <v>2723</v>
      </c>
      <c r="C2724" s="425">
        <v>15</v>
      </c>
      <c r="D2724" s="425">
        <v>20</v>
      </c>
      <c r="E2724" s="425">
        <v>0.68400000000000005</v>
      </c>
      <c r="F2724" s="425">
        <v>0.45600000000000002</v>
      </c>
      <c r="G2724" s="425">
        <v>0.6</v>
      </c>
      <c r="H2724" s="425">
        <v>0.7</v>
      </c>
      <c r="I2724" s="425">
        <v>0.6</v>
      </c>
      <c r="J2724" s="425">
        <v>30</v>
      </c>
      <c r="K2724" s="425">
        <v>125</v>
      </c>
      <c r="L2724" s="425">
        <v>1</v>
      </c>
      <c r="M2724" s="425">
        <v>3.2</v>
      </c>
      <c r="N2724" s="425">
        <v>2.5</v>
      </c>
      <c r="O2724" s="425">
        <v>1.55</v>
      </c>
      <c r="P2724" s="425">
        <v>300</v>
      </c>
      <c r="Q2724" s="425" t="s">
        <v>293</v>
      </c>
      <c r="R2724" s="425">
        <v>1</v>
      </c>
      <c r="S2724" s="425">
        <v>0</v>
      </c>
      <c r="T2724" s="425">
        <v>2000</v>
      </c>
      <c r="U2724" s="425">
        <v>0.14000000000000001</v>
      </c>
      <c r="V2724" s="324">
        <v>0</v>
      </c>
      <c r="W2724" s="425">
        <v>1000000</v>
      </c>
      <c r="X2724" s="425">
        <v>1</v>
      </c>
      <c r="Y2724" s="425">
        <v>0</v>
      </c>
      <c r="Z2724" s="425">
        <v>0</v>
      </c>
      <c r="AA2724" s="425">
        <v>1.2300000000000001E-4</v>
      </c>
      <c r="AB2724" s="425">
        <v>1</v>
      </c>
      <c r="AC2724" s="425">
        <v>1.17</v>
      </c>
      <c r="AD2724" s="425">
        <v>2.2000000000000002</v>
      </c>
      <c r="AE2724" s="425">
        <v>1.2300000000000001E-4</v>
      </c>
      <c r="AF2724" s="425">
        <v>1</v>
      </c>
      <c r="AG2724" s="425">
        <v>1.17</v>
      </c>
      <c r="AH2724" s="425">
        <v>2.2000000000000002</v>
      </c>
      <c r="AI2724" s="425">
        <v>0</v>
      </c>
      <c r="AJ2724" s="425">
        <v>0</v>
      </c>
      <c r="AK2724" s="425">
        <v>0</v>
      </c>
      <c r="AL2724" s="425">
        <v>0</v>
      </c>
      <c r="AM2724" s="426">
        <v>0</v>
      </c>
      <c r="AN2724" s="425">
        <v>0</v>
      </c>
      <c r="AO2724" s="425">
        <v>1000000000</v>
      </c>
      <c r="AP2724" s="425">
        <v>0</v>
      </c>
      <c r="AQ2724" s="425">
        <v>0</v>
      </c>
      <c r="AR2724" s="425">
        <v>0</v>
      </c>
      <c r="AS2724" s="425" t="s">
        <v>2715</v>
      </c>
      <c r="AT2724" s="425">
        <v>0</v>
      </c>
      <c r="AU2724" s="425">
        <v>0</v>
      </c>
      <c r="AV2724" s="425">
        <v>0</v>
      </c>
      <c r="AY2724" s="425" t="s">
        <v>2709</v>
      </c>
    </row>
    <row r="2725" spans="1:51">
      <c r="A2725" s="425" t="s">
        <v>24</v>
      </c>
      <c r="B2725" s="425" t="s">
        <v>2724</v>
      </c>
      <c r="C2725" s="425">
        <v>22</v>
      </c>
      <c r="D2725" s="425">
        <v>20</v>
      </c>
      <c r="E2725" s="425">
        <v>0.97199999999999998</v>
      </c>
      <c r="F2725" s="425">
        <v>0.64800000000000013</v>
      </c>
      <c r="G2725" s="425">
        <v>0.5</v>
      </c>
      <c r="H2725" s="425">
        <v>0.7</v>
      </c>
      <c r="I2725" s="425">
        <v>0.5</v>
      </c>
      <c r="J2725" s="425">
        <v>35</v>
      </c>
      <c r="K2725" s="425">
        <v>125</v>
      </c>
      <c r="L2725" s="425">
        <v>1</v>
      </c>
      <c r="M2725" s="425">
        <v>3.2</v>
      </c>
      <c r="N2725" s="425">
        <v>2.5</v>
      </c>
      <c r="O2725" s="425">
        <v>1.55</v>
      </c>
      <c r="P2725" s="425">
        <v>300</v>
      </c>
      <c r="Q2725" s="425" t="s">
        <v>293</v>
      </c>
      <c r="R2725" s="425">
        <v>1</v>
      </c>
      <c r="S2725" s="425">
        <v>0</v>
      </c>
      <c r="T2725" s="425">
        <v>2000</v>
      </c>
      <c r="U2725" s="425">
        <v>0.14099999999999999</v>
      </c>
      <c r="V2725" s="324">
        <v>0</v>
      </c>
      <c r="W2725" s="425">
        <v>1000000</v>
      </c>
      <c r="X2725" s="425">
        <v>1</v>
      </c>
      <c r="Y2725" s="425">
        <v>0</v>
      </c>
      <c r="Z2725" s="425">
        <v>0</v>
      </c>
      <c r="AA2725" s="425">
        <v>2.7700000000000001E-4</v>
      </c>
      <c r="AB2725" s="425">
        <v>1</v>
      </c>
      <c r="AC2725" s="425">
        <v>1.06</v>
      </c>
      <c r="AD2725" s="425">
        <v>2.11</v>
      </c>
      <c r="AE2725" s="425">
        <v>2.7700000000000001E-4</v>
      </c>
      <c r="AF2725" s="425">
        <v>1</v>
      </c>
      <c r="AG2725" s="425">
        <v>1.06</v>
      </c>
      <c r="AH2725" s="425">
        <v>2.11</v>
      </c>
      <c r="AI2725" s="425">
        <v>0</v>
      </c>
      <c r="AJ2725" s="425">
        <v>0</v>
      </c>
      <c r="AK2725" s="425">
        <v>0</v>
      </c>
      <c r="AL2725" s="425">
        <v>0</v>
      </c>
      <c r="AM2725" s="426">
        <v>0</v>
      </c>
      <c r="AN2725" s="425">
        <v>0</v>
      </c>
      <c r="AO2725" s="425">
        <v>1000000000</v>
      </c>
      <c r="AP2725" s="425">
        <v>0</v>
      </c>
      <c r="AQ2725" s="425">
        <v>0</v>
      </c>
      <c r="AR2725" s="425">
        <v>0</v>
      </c>
      <c r="AS2725" s="425" t="s">
        <v>2715</v>
      </c>
      <c r="AT2725" s="425">
        <v>0</v>
      </c>
      <c r="AU2725" s="425">
        <v>0</v>
      </c>
      <c r="AV2725" s="425">
        <v>0</v>
      </c>
      <c r="AY2725" s="425"/>
    </row>
    <row r="2726" spans="1:51">
      <c r="A2726" s="425" t="s">
        <v>24</v>
      </c>
      <c r="B2726" s="425" t="s">
        <v>2725</v>
      </c>
      <c r="C2726" s="425">
        <v>33</v>
      </c>
      <c r="D2726" s="425">
        <v>20</v>
      </c>
      <c r="E2726" s="425">
        <v>1.38</v>
      </c>
      <c r="F2726" s="425">
        <v>0.91999999999999993</v>
      </c>
      <c r="G2726" s="425">
        <v>0.38</v>
      </c>
      <c r="H2726" s="425">
        <v>0.7</v>
      </c>
      <c r="I2726" s="425">
        <v>0.38</v>
      </c>
      <c r="J2726" s="425">
        <v>33</v>
      </c>
      <c r="K2726" s="425">
        <v>125</v>
      </c>
      <c r="L2726" s="425">
        <v>1</v>
      </c>
      <c r="M2726" s="425">
        <v>3.2</v>
      </c>
      <c r="N2726" s="425">
        <v>2.5</v>
      </c>
      <c r="O2726" s="425">
        <v>1.55</v>
      </c>
      <c r="P2726" s="425">
        <v>300</v>
      </c>
      <c r="Q2726" s="425" t="s">
        <v>293</v>
      </c>
      <c r="R2726" s="425">
        <v>1</v>
      </c>
      <c r="S2726" s="425">
        <v>0</v>
      </c>
      <c r="T2726" s="425">
        <v>2000</v>
      </c>
      <c r="U2726" s="425">
        <v>0.14000000000000001</v>
      </c>
      <c r="V2726" s="324">
        <v>0</v>
      </c>
      <c r="W2726" s="425">
        <v>1000000</v>
      </c>
      <c r="X2726" s="425">
        <v>1</v>
      </c>
      <c r="Y2726" s="425">
        <v>0</v>
      </c>
      <c r="Z2726" s="425">
        <v>0</v>
      </c>
      <c r="AA2726" s="425">
        <v>2.5599999999999999E-4</v>
      </c>
      <c r="AB2726" s="425">
        <v>1</v>
      </c>
      <c r="AC2726" s="425">
        <v>1.25</v>
      </c>
      <c r="AD2726" s="425">
        <v>2.29</v>
      </c>
      <c r="AE2726" s="425">
        <v>2.5599999999999999E-4</v>
      </c>
      <c r="AF2726" s="425">
        <v>1</v>
      </c>
      <c r="AG2726" s="425">
        <v>1.25</v>
      </c>
      <c r="AH2726" s="425">
        <v>2.29</v>
      </c>
      <c r="AI2726" s="425">
        <v>0</v>
      </c>
      <c r="AJ2726" s="425">
        <v>0</v>
      </c>
      <c r="AK2726" s="425">
        <v>0</v>
      </c>
      <c r="AL2726" s="425">
        <v>0</v>
      </c>
      <c r="AM2726" s="426">
        <v>0</v>
      </c>
      <c r="AN2726" s="425">
        <v>0</v>
      </c>
      <c r="AO2726" s="425">
        <v>1000000000</v>
      </c>
      <c r="AP2726" s="425">
        <v>0</v>
      </c>
      <c r="AQ2726" s="425">
        <v>0</v>
      </c>
      <c r="AR2726" s="425">
        <v>0</v>
      </c>
      <c r="AS2726" s="425" t="s">
        <v>2715</v>
      </c>
      <c r="AT2726" s="425">
        <v>0</v>
      </c>
      <c r="AU2726" s="425">
        <v>0</v>
      </c>
      <c r="AV2726" s="425">
        <v>0</v>
      </c>
      <c r="AY2726" s="425" t="s">
        <v>2709</v>
      </c>
    </row>
    <row r="2727" spans="1:51">
      <c r="A2727" s="425" t="s">
        <v>24</v>
      </c>
      <c r="B2727" s="425" t="s">
        <v>2726</v>
      </c>
      <c r="C2727" s="425">
        <v>47</v>
      </c>
      <c r="D2727" s="425">
        <v>20</v>
      </c>
      <c r="E2727" s="425">
        <v>2.1360000000000001</v>
      </c>
      <c r="F2727" s="425">
        <v>1.4240000000000002</v>
      </c>
      <c r="G2727" s="425">
        <v>0.33</v>
      </c>
      <c r="H2727" s="425">
        <v>0.7</v>
      </c>
      <c r="I2727" s="425">
        <v>0.33</v>
      </c>
      <c r="J2727" s="425">
        <v>29</v>
      </c>
      <c r="K2727" s="425">
        <v>125</v>
      </c>
      <c r="L2727" s="425">
        <v>1</v>
      </c>
      <c r="M2727" s="425">
        <v>3.2</v>
      </c>
      <c r="N2727" s="425">
        <v>2.5</v>
      </c>
      <c r="O2727" s="425">
        <v>1.55</v>
      </c>
      <c r="P2727" s="425">
        <v>300</v>
      </c>
      <c r="Q2727" s="425" t="s">
        <v>293</v>
      </c>
      <c r="R2727" s="425">
        <v>1</v>
      </c>
      <c r="S2727" s="425">
        <v>0</v>
      </c>
      <c r="T2727" s="425">
        <v>2000</v>
      </c>
      <c r="U2727" s="425">
        <v>0.14000000000000001</v>
      </c>
      <c r="V2727" s="324">
        <v>0</v>
      </c>
      <c r="W2727" s="425">
        <v>1000000</v>
      </c>
      <c r="X2727" s="425">
        <v>1</v>
      </c>
      <c r="Y2727" s="425">
        <v>0</v>
      </c>
      <c r="Z2727" s="425">
        <v>0</v>
      </c>
      <c r="AA2727" s="425">
        <v>2.5099999999999998E-4</v>
      </c>
      <c r="AB2727" s="425">
        <v>1</v>
      </c>
      <c r="AC2727" s="425">
        <v>1.29</v>
      </c>
      <c r="AD2727" s="425">
        <v>2.21</v>
      </c>
      <c r="AE2727" s="425">
        <v>1000000</v>
      </c>
      <c r="AF2727" s="425">
        <v>1</v>
      </c>
      <c r="AG2727" s="425">
        <v>0</v>
      </c>
      <c r="AH2727" s="425">
        <v>0</v>
      </c>
      <c r="AI2727" s="425">
        <v>0</v>
      </c>
      <c r="AJ2727" s="425">
        <v>0</v>
      </c>
      <c r="AK2727" s="425">
        <v>0</v>
      </c>
      <c r="AL2727" s="425">
        <v>0</v>
      </c>
      <c r="AM2727" s="426">
        <v>0</v>
      </c>
      <c r="AN2727" s="425">
        <v>0</v>
      </c>
      <c r="AO2727" s="425">
        <v>1000000000</v>
      </c>
      <c r="AP2727" s="425">
        <v>0</v>
      </c>
      <c r="AQ2727" s="425">
        <v>0</v>
      </c>
      <c r="AR2727" s="425">
        <v>0</v>
      </c>
      <c r="AS2727" s="425" t="s">
        <v>2715</v>
      </c>
      <c r="AT2727" s="425">
        <v>0</v>
      </c>
      <c r="AU2727" s="425">
        <v>0</v>
      </c>
      <c r="AV2727" s="425">
        <v>0</v>
      </c>
      <c r="AY2727" s="425" t="s">
        <v>2709</v>
      </c>
    </row>
    <row r="2728" spans="1:51">
      <c r="A2728" s="425" t="s">
        <v>24</v>
      </c>
      <c r="B2728" s="425" t="s">
        <v>2727</v>
      </c>
      <c r="C2728" s="425">
        <v>68</v>
      </c>
      <c r="D2728" s="425">
        <v>20</v>
      </c>
      <c r="E2728" s="425">
        <v>2.7360000000000002</v>
      </c>
      <c r="F2728" s="425">
        <v>1.8240000000000001</v>
      </c>
      <c r="G2728" s="425">
        <v>0.28000000000000003</v>
      </c>
      <c r="H2728" s="425">
        <v>0.7</v>
      </c>
      <c r="I2728" s="425">
        <v>0.28000000000000003</v>
      </c>
      <c r="J2728" s="425">
        <v>29</v>
      </c>
      <c r="K2728" s="425">
        <v>125</v>
      </c>
      <c r="L2728" s="425">
        <v>1</v>
      </c>
      <c r="M2728" s="425">
        <v>3.2</v>
      </c>
      <c r="N2728" s="425">
        <v>2.5</v>
      </c>
      <c r="O2728" s="425">
        <v>1.55</v>
      </c>
      <c r="P2728" s="425">
        <v>300</v>
      </c>
      <c r="Q2728" s="425" t="s">
        <v>293</v>
      </c>
      <c r="R2728" s="425">
        <v>1</v>
      </c>
      <c r="S2728" s="425">
        <v>0</v>
      </c>
      <c r="T2728" s="425">
        <v>2000</v>
      </c>
      <c r="U2728" s="425">
        <v>0.14000000000000001</v>
      </c>
      <c r="V2728" s="324">
        <v>0</v>
      </c>
      <c r="W2728" s="425">
        <v>1000000</v>
      </c>
      <c r="X2728" s="425">
        <v>1</v>
      </c>
      <c r="Y2728" s="425">
        <v>0</v>
      </c>
      <c r="Z2728" s="425">
        <v>0</v>
      </c>
      <c r="AA2728" s="425">
        <v>4.0099999999999999E-4</v>
      </c>
      <c r="AB2728" s="425">
        <v>1</v>
      </c>
      <c r="AC2728" s="425">
        <v>1.25</v>
      </c>
      <c r="AD2728" s="425">
        <v>2.14</v>
      </c>
      <c r="AE2728" s="425">
        <v>1000000</v>
      </c>
      <c r="AF2728" s="425">
        <v>1</v>
      </c>
      <c r="AG2728" s="425">
        <v>0</v>
      </c>
      <c r="AH2728" s="425">
        <v>0</v>
      </c>
      <c r="AI2728" s="425">
        <v>0</v>
      </c>
      <c r="AJ2728" s="425">
        <v>0</v>
      </c>
      <c r="AK2728" s="425">
        <v>0</v>
      </c>
      <c r="AL2728" s="425">
        <v>0</v>
      </c>
      <c r="AM2728" s="426">
        <v>0</v>
      </c>
      <c r="AN2728" s="425">
        <v>0</v>
      </c>
      <c r="AO2728" s="425">
        <v>1000000000</v>
      </c>
      <c r="AP2728" s="425">
        <v>0</v>
      </c>
      <c r="AQ2728" s="425">
        <v>0</v>
      </c>
      <c r="AR2728" s="425">
        <v>0</v>
      </c>
      <c r="AS2728" s="425" t="s">
        <v>2715</v>
      </c>
      <c r="AT2728" s="425">
        <v>0</v>
      </c>
      <c r="AU2728" s="425">
        <v>0</v>
      </c>
      <c r="AV2728" s="425">
        <v>0</v>
      </c>
      <c r="AY2728" s="425" t="s">
        <v>2709</v>
      </c>
    </row>
    <row r="2729" spans="1:51">
      <c r="A2729" s="425" t="s">
        <v>24</v>
      </c>
      <c r="B2729" s="425" t="s">
        <v>2728</v>
      </c>
      <c r="C2729" s="425">
        <v>100</v>
      </c>
      <c r="D2729" s="425">
        <v>20</v>
      </c>
      <c r="E2729" s="425">
        <v>3.24</v>
      </c>
      <c r="F2729" s="425">
        <v>2.1600000000000006</v>
      </c>
      <c r="G2729" s="425">
        <v>0.18</v>
      </c>
      <c r="H2729" s="425">
        <v>0.7</v>
      </c>
      <c r="I2729" s="425">
        <v>0.18</v>
      </c>
      <c r="J2729" s="425">
        <v>32</v>
      </c>
      <c r="K2729" s="425">
        <v>125</v>
      </c>
      <c r="L2729" s="425">
        <v>1</v>
      </c>
      <c r="M2729" s="425">
        <v>3.2</v>
      </c>
      <c r="N2729" s="425">
        <v>2.5</v>
      </c>
      <c r="O2729" s="425">
        <v>1.55</v>
      </c>
      <c r="P2729" s="425">
        <v>300</v>
      </c>
      <c r="Q2729" s="425" t="s">
        <v>293</v>
      </c>
      <c r="R2729" s="425">
        <v>1</v>
      </c>
      <c r="S2729" s="425">
        <v>0</v>
      </c>
      <c r="T2729" s="425">
        <v>2000</v>
      </c>
      <c r="U2729" s="425">
        <v>0.14000000000000001</v>
      </c>
      <c r="V2729" s="324">
        <v>0</v>
      </c>
      <c r="W2729" s="425">
        <v>1000000</v>
      </c>
      <c r="X2729" s="425">
        <v>1</v>
      </c>
      <c r="Y2729" s="425">
        <v>0</v>
      </c>
      <c r="Z2729" s="425">
        <v>0</v>
      </c>
      <c r="AA2729" s="425">
        <v>3.3799999999999998E-4</v>
      </c>
      <c r="AB2729" s="425">
        <v>1</v>
      </c>
      <c r="AC2729" s="425">
        <v>1.22</v>
      </c>
      <c r="AD2729" s="425">
        <v>1.91</v>
      </c>
      <c r="AE2729" s="425">
        <v>1000000</v>
      </c>
      <c r="AF2729" s="425">
        <v>1</v>
      </c>
      <c r="AG2729" s="425">
        <v>0</v>
      </c>
      <c r="AH2729" s="425">
        <v>0</v>
      </c>
      <c r="AI2729" s="425">
        <v>0</v>
      </c>
      <c r="AJ2729" s="425">
        <v>0</v>
      </c>
      <c r="AK2729" s="425">
        <v>0</v>
      </c>
      <c r="AL2729" s="425">
        <v>0</v>
      </c>
      <c r="AM2729" s="426">
        <v>0</v>
      </c>
      <c r="AN2729" s="425">
        <v>0</v>
      </c>
      <c r="AO2729" s="425">
        <v>1000000000</v>
      </c>
      <c r="AP2729" s="425">
        <v>0</v>
      </c>
      <c r="AQ2729" s="425">
        <v>0</v>
      </c>
      <c r="AR2729" s="425">
        <v>0</v>
      </c>
      <c r="AS2729" s="425" t="s">
        <v>2715</v>
      </c>
      <c r="AT2729" s="425">
        <v>0</v>
      </c>
      <c r="AU2729" s="425">
        <v>0</v>
      </c>
      <c r="AV2729" s="425">
        <v>0</v>
      </c>
      <c r="AY2729" s="425" t="s">
        <v>2709</v>
      </c>
    </row>
    <row r="2730" spans="1:51">
      <c r="A2730" s="425" t="s">
        <v>24</v>
      </c>
      <c r="B2730" s="425" t="s">
        <v>2729</v>
      </c>
      <c r="C2730" s="425">
        <v>120</v>
      </c>
      <c r="D2730" s="425">
        <v>20</v>
      </c>
      <c r="E2730" s="425">
        <v>5.2560000000000002</v>
      </c>
      <c r="F2730" s="425">
        <v>3.5040000000000004</v>
      </c>
      <c r="G2730" s="425">
        <v>0.17</v>
      </c>
      <c r="H2730" s="425">
        <v>0.7</v>
      </c>
      <c r="I2730" s="425">
        <v>0.17</v>
      </c>
      <c r="J2730" s="425">
        <v>31</v>
      </c>
      <c r="K2730" s="425">
        <v>125</v>
      </c>
      <c r="L2730" s="425">
        <v>1</v>
      </c>
      <c r="M2730" s="425">
        <v>3.2</v>
      </c>
      <c r="N2730" s="425">
        <v>2.5</v>
      </c>
      <c r="O2730" s="425">
        <v>1.55</v>
      </c>
      <c r="P2730" s="425">
        <v>300</v>
      </c>
      <c r="Q2730" s="425" t="s">
        <v>293</v>
      </c>
      <c r="R2730" s="425">
        <v>1</v>
      </c>
      <c r="S2730" s="425">
        <v>0</v>
      </c>
      <c r="T2730" s="425">
        <v>2000</v>
      </c>
      <c r="U2730" s="425">
        <v>0.14000000000000001</v>
      </c>
      <c r="V2730" s="324">
        <v>0</v>
      </c>
      <c r="W2730" s="425">
        <v>6.3299999999999994E-5</v>
      </c>
      <c r="X2730" s="425">
        <v>1</v>
      </c>
      <c r="Y2730" s="425">
        <v>1.64</v>
      </c>
      <c r="Z2730" s="425">
        <v>1.97</v>
      </c>
      <c r="AA2730" s="425">
        <v>1000000</v>
      </c>
      <c r="AB2730" s="425">
        <v>1</v>
      </c>
      <c r="AC2730" s="425">
        <v>0</v>
      </c>
      <c r="AD2730" s="425">
        <v>0</v>
      </c>
      <c r="AE2730" s="425">
        <v>1000000</v>
      </c>
      <c r="AF2730" s="425">
        <v>1</v>
      </c>
      <c r="AG2730" s="425">
        <v>0</v>
      </c>
      <c r="AH2730" s="425">
        <v>0</v>
      </c>
      <c r="AI2730" s="425">
        <v>0</v>
      </c>
      <c r="AJ2730" s="425">
        <v>0</v>
      </c>
      <c r="AK2730" s="425">
        <v>0</v>
      </c>
      <c r="AL2730" s="425">
        <v>0</v>
      </c>
      <c r="AM2730" s="426">
        <v>0</v>
      </c>
      <c r="AN2730" s="425">
        <v>0</v>
      </c>
      <c r="AO2730" s="425">
        <v>1000000000</v>
      </c>
      <c r="AP2730" s="425">
        <v>0</v>
      </c>
      <c r="AQ2730" s="425">
        <v>0</v>
      </c>
      <c r="AR2730" s="425">
        <v>0</v>
      </c>
      <c r="AS2730" s="425" t="s">
        <v>2715</v>
      </c>
      <c r="AT2730" s="425">
        <v>0</v>
      </c>
      <c r="AU2730" s="425">
        <v>0</v>
      </c>
      <c r="AV2730" s="425">
        <v>0</v>
      </c>
      <c r="AY2730" s="425" t="s">
        <v>2709</v>
      </c>
    </row>
    <row r="2731" spans="1:51">
      <c r="A2731" s="425" t="s">
        <v>24</v>
      </c>
      <c r="B2731" s="425" t="s">
        <v>2730</v>
      </c>
      <c r="C2731" s="425">
        <v>1</v>
      </c>
      <c r="D2731" s="425">
        <v>30</v>
      </c>
      <c r="E2731" s="425">
        <v>5.7599999999999998E-2</v>
      </c>
      <c r="F2731" s="425">
        <v>3.8400000000000004E-2</v>
      </c>
      <c r="G2731" s="425">
        <v>2</v>
      </c>
      <c r="H2731" s="425">
        <v>0.7</v>
      </c>
      <c r="I2731" s="425">
        <v>1.53</v>
      </c>
      <c r="J2731" s="425">
        <v>16</v>
      </c>
      <c r="K2731" s="425">
        <v>125</v>
      </c>
      <c r="L2731" s="425">
        <v>1</v>
      </c>
      <c r="M2731" s="425">
        <v>4</v>
      </c>
      <c r="N2731" s="425">
        <v>4</v>
      </c>
      <c r="O2731" s="425">
        <v>1.1000000000000001</v>
      </c>
      <c r="P2731" s="425">
        <v>300</v>
      </c>
      <c r="Q2731" s="425" t="s">
        <v>293</v>
      </c>
      <c r="R2731" s="425">
        <v>1</v>
      </c>
      <c r="S2731" s="425">
        <v>0</v>
      </c>
      <c r="T2731" s="425">
        <v>1000</v>
      </c>
      <c r="U2731" s="425">
        <v>0.16</v>
      </c>
      <c r="V2731" s="324">
        <v>0</v>
      </c>
      <c r="W2731" s="425">
        <v>1000000</v>
      </c>
      <c r="X2731" s="425">
        <v>1</v>
      </c>
      <c r="Y2731" s="425">
        <v>0</v>
      </c>
      <c r="Z2731" s="425">
        <v>0</v>
      </c>
      <c r="AA2731" s="425">
        <v>1000000</v>
      </c>
      <c r="AB2731" s="425">
        <v>1</v>
      </c>
      <c r="AC2731" s="425">
        <v>0</v>
      </c>
      <c r="AD2731" s="425">
        <v>0</v>
      </c>
      <c r="AE2731" s="425">
        <v>4.4499999999999997E-6</v>
      </c>
      <c r="AF2731" s="425">
        <v>1</v>
      </c>
      <c r="AG2731" s="425">
        <v>1.3</v>
      </c>
      <c r="AH2731" s="425">
        <v>2.38</v>
      </c>
      <c r="AI2731" s="425">
        <v>0</v>
      </c>
      <c r="AJ2731" s="425">
        <v>0</v>
      </c>
      <c r="AK2731" s="425">
        <v>0</v>
      </c>
      <c r="AL2731" s="425">
        <v>0</v>
      </c>
      <c r="AM2731" s="426">
        <v>0</v>
      </c>
      <c r="AN2731" s="425">
        <v>0</v>
      </c>
      <c r="AO2731" s="425">
        <v>1000000000</v>
      </c>
      <c r="AP2731" s="425">
        <v>0</v>
      </c>
      <c r="AQ2731" s="425">
        <v>0</v>
      </c>
      <c r="AR2731" s="425">
        <v>0</v>
      </c>
      <c r="AS2731" s="425" t="s">
        <v>2731</v>
      </c>
      <c r="AT2731" s="425">
        <v>0</v>
      </c>
      <c r="AU2731" s="425">
        <v>0</v>
      </c>
      <c r="AV2731" s="425">
        <v>0</v>
      </c>
      <c r="AY2731" s="425" t="s">
        <v>2709</v>
      </c>
    </row>
    <row r="2732" spans="1:51">
      <c r="A2732" s="425" t="s">
        <v>24</v>
      </c>
      <c r="B2732" s="425" t="s">
        <v>2732</v>
      </c>
      <c r="C2732" s="425">
        <v>1.5</v>
      </c>
      <c r="D2732" s="425">
        <v>20</v>
      </c>
      <c r="E2732" s="425">
        <v>7.3200000000000001E-2</v>
      </c>
      <c r="F2732" s="425">
        <v>4.8800000000000003E-2</v>
      </c>
      <c r="G2732" s="425">
        <v>1.6</v>
      </c>
      <c r="H2732" s="425">
        <v>0.7</v>
      </c>
      <c r="I2732" s="425">
        <v>1.38</v>
      </c>
      <c r="J2732" s="425">
        <v>14</v>
      </c>
      <c r="K2732" s="425">
        <v>125</v>
      </c>
      <c r="L2732" s="425">
        <v>1</v>
      </c>
      <c r="M2732" s="425">
        <v>4</v>
      </c>
      <c r="N2732" s="425">
        <v>4</v>
      </c>
      <c r="O2732" s="425">
        <v>1.1000000000000001</v>
      </c>
      <c r="P2732" s="425">
        <v>300</v>
      </c>
      <c r="Q2732" s="425" t="s">
        <v>293</v>
      </c>
      <c r="R2732" s="425">
        <v>1</v>
      </c>
      <c r="S2732" s="425">
        <v>0</v>
      </c>
      <c r="T2732" s="425">
        <v>1000</v>
      </c>
      <c r="U2732" s="425">
        <v>0.16</v>
      </c>
      <c r="V2732" s="324">
        <v>0</v>
      </c>
      <c r="W2732" s="425">
        <v>1000000</v>
      </c>
      <c r="X2732" s="425">
        <v>1</v>
      </c>
      <c r="Y2732" s="425">
        <v>0</v>
      </c>
      <c r="Z2732" s="425">
        <v>0</v>
      </c>
      <c r="AA2732" s="425">
        <v>1000000</v>
      </c>
      <c r="AB2732" s="425">
        <v>1</v>
      </c>
      <c r="AC2732" s="425">
        <v>0</v>
      </c>
      <c r="AD2732" s="425">
        <v>0</v>
      </c>
      <c r="AE2732" s="425">
        <v>7.1099999999999997E-6</v>
      </c>
      <c r="AF2732" s="425">
        <v>1</v>
      </c>
      <c r="AG2732" s="425">
        <v>1.29</v>
      </c>
      <c r="AH2732" s="425">
        <v>2.3199999999999998</v>
      </c>
      <c r="AI2732" s="425">
        <v>0</v>
      </c>
      <c r="AJ2732" s="425">
        <v>0</v>
      </c>
      <c r="AK2732" s="425">
        <v>0</v>
      </c>
      <c r="AL2732" s="425">
        <v>0</v>
      </c>
      <c r="AM2732" s="426">
        <v>0</v>
      </c>
      <c r="AN2732" s="425">
        <v>0</v>
      </c>
      <c r="AO2732" s="425">
        <v>1000000000</v>
      </c>
      <c r="AP2732" s="425">
        <v>0</v>
      </c>
      <c r="AQ2732" s="425">
        <v>0</v>
      </c>
      <c r="AR2732" s="425">
        <v>0</v>
      </c>
      <c r="AS2732" s="425" t="s">
        <v>2731</v>
      </c>
      <c r="AT2732" s="425">
        <v>0</v>
      </c>
      <c r="AU2732" s="425">
        <v>0</v>
      </c>
      <c r="AV2732" s="425">
        <v>0</v>
      </c>
      <c r="AY2732" s="425" t="s">
        <v>2709</v>
      </c>
    </row>
    <row r="2733" spans="1:51">
      <c r="A2733" s="425" t="s">
        <v>24</v>
      </c>
      <c r="B2733" s="425" t="s">
        <v>2733</v>
      </c>
      <c r="C2733" s="425">
        <v>2.2000000000000002</v>
      </c>
      <c r="D2733" s="425">
        <v>20</v>
      </c>
      <c r="E2733" s="425">
        <v>8.8800000000000004E-2</v>
      </c>
      <c r="F2733" s="425">
        <v>5.920000000000001E-2</v>
      </c>
      <c r="G2733" s="425">
        <v>1.32</v>
      </c>
      <c r="H2733" s="425">
        <v>0.7</v>
      </c>
      <c r="I2733" s="425">
        <v>1.23</v>
      </c>
      <c r="J2733" s="425">
        <v>13</v>
      </c>
      <c r="K2733" s="425">
        <v>125</v>
      </c>
      <c r="L2733" s="425">
        <v>1</v>
      </c>
      <c r="M2733" s="425">
        <v>4</v>
      </c>
      <c r="N2733" s="425">
        <v>4</v>
      </c>
      <c r="O2733" s="425">
        <v>1.1000000000000001</v>
      </c>
      <c r="P2733" s="425">
        <v>300</v>
      </c>
      <c r="Q2733" s="425" t="s">
        <v>293</v>
      </c>
      <c r="R2733" s="425">
        <v>1</v>
      </c>
      <c r="S2733" s="425">
        <v>0</v>
      </c>
      <c r="T2733" s="425">
        <v>1000</v>
      </c>
      <c r="U2733" s="425">
        <v>0.16</v>
      </c>
      <c r="V2733" s="324">
        <v>0</v>
      </c>
      <c r="W2733" s="425">
        <v>1000000</v>
      </c>
      <c r="X2733" s="425">
        <v>1</v>
      </c>
      <c r="Y2733" s="425">
        <v>0</v>
      </c>
      <c r="Z2733" s="425">
        <v>0</v>
      </c>
      <c r="AA2733" s="425">
        <v>1000000</v>
      </c>
      <c r="AB2733" s="425">
        <v>1</v>
      </c>
      <c r="AC2733" s="425">
        <v>0</v>
      </c>
      <c r="AD2733" s="425">
        <v>0</v>
      </c>
      <c r="AE2733" s="425">
        <v>1.3900000000000001E-5</v>
      </c>
      <c r="AF2733" s="425">
        <v>1</v>
      </c>
      <c r="AG2733" s="425">
        <v>1.26</v>
      </c>
      <c r="AH2733" s="425">
        <v>2.31</v>
      </c>
      <c r="AI2733" s="425">
        <v>0</v>
      </c>
      <c r="AJ2733" s="425">
        <v>0</v>
      </c>
      <c r="AK2733" s="425">
        <v>0</v>
      </c>
      <c r="AL2733" s="425">
        <v>0</v>
      </c>
      <c r="AM2733" s="426">
        <v>0</v>
      </c>
      <c r="AN2733" s="425">
        <v>0</v>
      </c>
      <c r="AO2733" s="425">
        <v>1000000000</v>
      </c>
      <c r="AP2733" s="425">
        <v>0</v>
      </c>
      <c r="AQ2733" s="425">
        <v>0</v>
      </c>
      <c r="AR2733" s="425">
        <v>0</v>
      </c>
      <c r="AS2733" s="425" t="s">
        <v>2731</v>
      </c>
      <c r="AT2733" s="425">
        <v>0</v>
      </c>
      <c r="AU2733" s="425">
        <v>0</v>
      </c>
      <c r="AV2733" s="425">
        <v>0</v>
      </c>
      <c r="AY2733" s="425" t="s">
        <v>2709</v>
      </c>
    </row>
    <row r="2734" spans="1:51">
      <c r="A2734" s="425" t="s">
        <v>24</v>
      </c>
      <c r="B2734" s="425" t="s">
        <v>2734</v>
      </c>
      <c r="C2734" s="425">
        <v>3.3</v>
      </c>
      <c r="D2734" s="425">
        <v>20</v>
      </c>
      <c r="E2734" s="425">
        <v>0.1056</v>
      </c>
      <c r="F2734" s="425">
        <v>7.0400000000000004E-2</v>
      </c>
      <c r="G2734" s="425">
        <v>0.9</v>
      </c>
      <c r="H2734" s="425">
        <v>0.7</v>
      </c>
      <c r="I2734" s="425">
        <v>1</v>
      </c>
      <c r="J2734" s="425">
        <v>10</v>
      </c>
      <c r="K2734" s="425">
        <v>125</v>
      </c>
      <c r="L2734" s="425">
        <v>1</v>
      </c>
      <c r="M2734" s="425">
        <v>4</v>
      </c>
      <c r="N2734" s="425">
        <v>4</v>
      </c>
      <c r="O2734" s="425">
        <v>1.1000000000000001</v>
      </c>
      <c r="P2734" s="425">
        <v>300</v>
      </c>
      <c r="Q2734" s="425" t="s">
        <v>293</v>
      </c>
      <c r="R2734" s="425">
        <v>1</v>
      </c>
      <c r="S2734" s="425">
        <v>0</v>
      </c>
      <c r="T2734" s="425">
        <v>1000</v>
      </c>
      <c r="U2734" s="425">
        <v>0.16</v>
      </c>
      <c r="V2734" s="324">
        <v>0</v>
      </c>
      <c r="W2734" s="425">
        <v>1000000</v>
      </c>
      <c r="X2734" s="425">
        <v>1</v>
      </c>
      <c r="Y2734" s="425">
        <v>0</v>
      </c>
      <c r="Z2734" s="425">
        <v>0</v>
      </c>
      <c r="AA2734" s="425">
        <v>1000000</v>
      </c>
      <c r="AB2734" s="425">
        <v>1</v>
      </c>
      <c r="AC2734" s="425">
        <v>0</v>
      </c>
      <c r="AD2734" s="425">
        <v>0</v>
      </c>
      <c r="AE2734" s="425">
        <v>2.27E-5</v>
      </c>
      <c r="AF2734" s="425">
        <v>1</v>
      </c>
      <c r="AG2734" s="425">
        <v>1.27</v>
      </c>
      <c r="AH2734" s="425">
        <v>2.2999999999999998</v>
      </c>
      <c r="AI2734" s="425">
        <v>0</v>
      </c>
      <c r="AJ2734" s="425">
        <v>0</v>
      </c>
      <c r="AK2734" s="425">
        <v>0</v>
      </c>
      <c r="AL2734" s="425">
        <v>0</v>
      </c>
      <c r="AM2734" s="426">
        <v>0</v>
      </c>
      <c r="AN2734" s="425">
        <v>0</v>
      </c>
      <c r="AO2734" s="425">
        <v>1000000000</v>
      </c>
      <c r="AP2734" s="425">
        <v>0</v>
      </c>
      <c r="AQ2734" s="425">
        <v>0</v>
      </c>
      <c r="AR2734" s="425">
        <v>0</v>
      </c>
      <c r="AS2734" s="425" t="s">
        <v>2731</v>
      </c>
      <c r="AT2734" s="425">
        <v>0</v>
      </c>
      <c r="AU2734" s="425">
        <v>0</v>
      </c>
      <c r="AV2734" s="425">
        <v>0</v>
      </c>
      <c r="AY2734" s="425" t="s">
        <v>2709</v>
      </c>
    </row>
    <row r="2735" spans="1:51">
      <c r="A2735" s="425" t="s">
        <v>24</v>
      </c>
      <c r="B2735" s="425" t="s">
        <v>2735</v>
      </c>
      <c r="C2735" s="425">
        <v>4.7</v>
      </c>
      <c r="D2735" s="425">
        <v>20</v>
      </c>
      <c r="E2735" s="425">
        <v>0.1404</v>
      </c>
      <c r="F2735" s="425">
        <v>9.3600000000000003E-2</v>
      </c>
      <c r="G2735" s="425">
        <v>0.84</v>
      </c>
      <c r="H2735" s="425">
        <v>0.7</v>
      </c>
      <c r="I2735" s="425">
        <v>0.98</v>
      </c>
      <c r="J2735" s="425">
        <v>14</v>
      </c>
      <c r="K2735" s="425">
        <v>125</v>
      </c>
      <c r="L2735" s="425">
        <v>1</v>
      </c>
      <c r="M2735" s="425">
        <v>4</v>
      </c>
      <c r="N2735" s="425">
        <v>4</v>
      </c>
      <c r="O2735" s="425">
        <v>1.1000000000000001</v>
      </c>
      <c r="P2735" s="425">
        <v>300</v>
      </c>
      <c r="Q2735" s="425" t="s">
        <v>293</v>
      </c>
      <c r="R2735" s="425">
        <v>1</v>
      </c>
      <c r="S2735" s="425">
        <v>0</v>
      </c>
      <c r="T2735" s="425">
        <v>1000</v>
      </c>
      <c r="U2735" s="425">
        <v>0.16</v>
      </c>
      <c r="V2735" s="324">
        <v>0</v>
      </c>
      <c r="W2735" s="425">
        <v>1000000</v>
      </c>
      <c r="X2735" s="425">
        <v>1</v>
      </c>
      <c r="Y2735" s="425">
        <v>0</v>
      </c>
      <c r="Z2735" s="425">
        <v>0</v>
      </c>
      <c r="AA2735" s="425">
        <v>1000000</v>
      </c>
      <c r="AB2735" s="425">
        <v>1</v>
      </c>
      <c r="AC2735" s="425">
        <v>0</v>
      </c>
      <c r="AD2735" s="425">
        <v>0</v>
      </c>
      <c r="AE2735" s="425">
        <v>3.6600000000000002E-5</v>
      </c>
      <c r="AF2735" s="425">
        <v>1</v>
      </c>
      <c r="AG2735" s="425">
        <v>1.31</v>
      </c>
      <c r="AH2735" s="425">
        <v>2.2999999999999998</v>
      </c>
      <c r="AI2735" s="425">
        <v>0</v>
      </c>
      <c r="AJ2735" s="425">
        <v>0</v>
      </c>
      <c r="AK2735" s="425">
        <v>0</v>
      </c>
      <c r="AL2735" s="425">
        <v>0</v>
      </c>
      <c r="AM2735" s="426">
        <v>0</v>
      </c>
      <c r="AN2735" s="425">
        <v>0</v>
      </c>
      <c r="AO2735" s="425">
        <v>1000000000</v>
      </c>
      <c r="AP2735" s="425">
        <v>0</v>
      </c>
      <c r="AQ2735" s="425">
        <v>0</v>
      </c>
      <c r="AR2735" s="425">
        <v>0</v>
      </c>
      <c r="AS2735" s="425" t="s">
        <v>2731</v>
      </c>
      <c r="AT2735" s="425">
        <v>0</v>
      </c>
      <c r="AU2735" s="425">
        <v>0</v>
      </c>
      <c r="AV2735" s="425">
        <v>0</v>
      </c>
      <c r="AY2735" s="425" t="s">
        <v>2709</v>
      </c>
    </row>
    <row r="2736" spans="1:51">
      <c r="A2736" s="425" t="s">
        <v>24</v>
      </c>
      <c r="B2736" s="425" t="s">
        <v>2736</v>
      </c>
      <c r="C2736" s="425">
        <v>6.8</v>
      </c>
      <c r="D2736" s="425">
        <v>20</v>
      </c>
      <c r="E2736" s="425">
        <v>0.1716</v>
      </c>
      <c r="F2736" s="425">
        <v>0.11440000000000002</v>
      </c>
      <c r="G2736" s="425">
        <v>0.72</v>
      </c>
      <c r="H2736" s="425">
        <v>0.7</v>
      </c>
      <c r="I2736" s="425">
        <v>0.86</v>
      </c>
      <c r="J2736" s="425">
        <v>11</v>
      </c>
      <c r="K2736" s="425">
        <v>125</v>
      </c>
      <c r="L2736" s="425">
        <v>1</v>
      </c>
      <c r="M2736" s="425">
        <v>4</v>
      </c>
      <c r="N2736" s="425">
        <v>4</v>
      </c>
      <c r="O2736" s="425">
        <v>1.1000000000000001</v>
      </c>
      <c r="P2736" s="425">
        <v>300</v>
      </c>
      <c r="Q2736" s="425" t="s">
        <v>293</v>
      </c>
      <c r="R2736" s="425">
        <v>1</v>
      </c>
      <c r="S2736" s="425">
        <v>0</v>
      </c>
      <c r="T2736" s="425">
        <v>1000</v>
      </c>
      <c r="U2736" s="425">
        <v>0.16</v>
      </c>
      <c r="V2736" s="324">
        <v>0</v>
      </c>
      <c r="W2736" s="425">
        <v>1000000</v>
      </c>
      <c r="X2736" s="425">
        <v>1</v>
      </c>
      <c r="Y2736" s="425">
        <v>0</v>
      </c>
      <c r="Z2736" s="425">
        <v>0</v>
      </c>
      <c r="AA2736" s="425">
        <v>1000000</v>
      </c>
      <c r="AB2736" s="425">
        <v>1</v>
      </c>
      <c r="AC2736" s="425">
        <v>0</v>
      </c>
      <c r="AD2736" s="425">
        <v>0</v>
      </c>
      <c r="AE2736" s="425">
        <v>3.54E-5</v>
      </c>
      <c r="AF2736" s="425">
        <v>1</v>
      </c>
      <c r="AG2736" s="425">
        <v>1.36</v>
      </c>
      <c r="AH2736" s="425">
        <v>2.2799999999999998</v>
      </c>
      <c r="AI2736" s="425">
        <v>0</v>
      </c>
      <c r="AJ2736" s="425">
        <v>0</v>
      </c>
      <c r="AK2736" s="425">
        <v>0</v>
      </c>
      <c r="AL2736" s="425">
        <v>0</v>
      </c>
      <c r="AM2736" s="426">
        <v>0</v>
      </c>
      <c r="AN2736" s="425">
        <v>0</v>
      </c>
      <c r="AO2736" s="425">
        <v>1000000000</v>
      </c>
      <c r="AP2736" s="425">
        <v>0</v>
      </c>
      <c r="AQ2736" s="425">
        <v>0</v>
      </c>
      <c r="AR2736" s="425">
        <v>0</v>
      </c>
      <c r="AS2736" s="425" t="s">
        <v>2731</v>
      </c>
      <c r="AT2736" s="425">
        <v>0</v>
      </c>
      <c r="AU2736" s="425">
        <v>0</v>
      </c>
      <c r="AV2736" s="425">
        <v>0</v>
      </c>
      <c r="AY2736" s="425" t="s">
        <v>2709</v>
      </c>
    </row>
    <row r="2737" spans="1:51">
      <c r="A2737" s="425" t="s">
        <v>24</v>
      </c>
      <c r="B2737" s="425" t="s">
        <v>2737</v>
      </c>
      <c r="C2737" s="425">
        <v>10</v>
      </c>
      <c r="D2737" s="425">
        <v>20</v>
      </c>
      <c r="E2737" s="425">
        <v>0.24840000000000001</v>
      </c>
      <c r="F2737" s="425">
        <v>0.16560000000000002</v>
      </c>
      <c r="G2737" s="425">
        <v>0.56000000000000005</v>
      </c>
      <c r="H2737" s="425">
        <v>0.7</v>
      </c>
      <c r="I2737" s="425">
        <v>0.79</v>
      </c>
      <c r="J2737" s="425">
        <v>13</v>
      </c>
      <c r="K2737" s="425">
        <v>125</v>
      </c>
      <c r="L2737" s="425">
        <v>1</v>
      </c>
      <c r="M2737" s="425">
        <v>4</v>
      </c>
      <c r="N2737" s="425">
        <v>4</v>
      </c>
      <c r="O2737" s="425">
        <v>1.1000000000000001</v>
      </c>
      <c r="P2737" s="425">
        <v>300</v>
      </c>
      <c r="Q2737" s="425" t="s">
        <v>293</v>
      </c>
      <c r="R2737" s="425">
        <v>1</v>
      </c>
      <c r="S2737" s="425">
        <v>0</v>
      </c>
      <c r="T2737" s="425">
        <v>1000</v>
      </c>
      <c r="U2737" s="425">
        <v>0.16</v>
      </c>
      <c r="V2737" s="324">
        <v>0</v>
      </c>
      <c r="W2737" s="425">
        <v>1000000</v>
      </c>
      <c r="X2737" s="425">
        <v>1</v>
      </c>
      <c r="Y2737" s="425">
        <v>0</v>
      </c>
      <c r="Z2737" s="425">
        <v>0</v>
      </c>
      <c r="AA2737" s="425">
        <v>1000000</v>
      </c>
      <c r="AB2737" s="425">
        <v>1</v>
      </c>
      <c r="AC2737" s="425">
        <v>0</v>
      </c>
      <c r="AD2737" s="425">
        <v>0</v>
      </c>
      <c r="AE2737" s="425">
        <v>4.6100000000000002E-5</v>
      </c>
      <c r="AF2737" s="425">
        <v>1</v>
      </c>
      <c r="AG2737" s="425">
        <v>1.38</v>
      </c>
      <c r="AH2737" s="425">
        <v>2.3199999999999998</v>
      </c>
      <c r="AI2737" s="425">
        <v>0</v>
      </c>
      <c r="AJ2737" s="425">
        <v>0</v>
      </c>
      <c r="AK2737" s="425">
        <v>0</v>
      </c>
      <c r="AL2737" s="425">
        <v>0</v>
      </c>
      <c r="AM2737" s="426">
        <v>0</v>
      </c>
      <c r="AN2737" s="425">
        <v>0</v>
      </c>
      <c r="AO2737" s="425">
        <v>1000000000</v>
      </c>
      <c r="AP2737" s="425">
        <v>0</v>
      </c>
      <c r="AQ2737" s="425">
        <v>0</v>
      </c>
      <c r="AR2737" s="425">
        <v>0</v>
      </c>
      <c r="AS2737" s="425" t="s">
        <v>2731</v>
      </c>
      <c r="AT2737" s="425">
        <v>0</v>
      </c>
      <c r="AU2737" s="425">
        <v>0</v>
      </c>
      <c r="AV2737" s="425">
        <v>0</v>
      </c>
      <c r="AY2737" s="425" t="s">
        <v>2709</v>
      </c>
    </row>
    <row r="2738" spans="1:51">
      <c r="A2738" s="425" t="s">
        <v>24</v>
      </c>
      <c r="B2738" s="425" t="s">
        <v>2738</v>
      </c>
      <c r="C2738" s="425">
        <v>15</v>
      </c>
      <c r="D2738" s="425">
        <v>20</v>
      </c>
      <c r="E2738" s="425">
        <v>0.46200000000000002</v>
      </c>
      <c r="F2738" s="425">
        <v>0.30800000000000005</v>
      </c>
      <c r="G2738" s="425">
        <v>0.43</v>
      </c>
      <c r="H2738" s="425">
        <v>0.7</v>
      </c>
      <c r="I2738" s="425">
        <v>0.61</v>
      </c>
      <c r="J2738" s="425">
        <v>18</v>
      </c>
      <c r="K2738" s="425">
        <v>125</v>
      </c>
      <c r="L2738" s="425">
        <v>1</v>
      </c>
      <c r="M2738" s="425">
        <v>4</v>
      </c>
      <c r="N2738" s="425">
        <v>4</v>
      </c>
      <c r="O2738" s="425">
        <v>1.1000000000000001</v>
      </c>
      <c r="P2738" s="425">
        <v>300</v>
      </c>
      <c r="Q2738" s="425" t="s">
        <v>293</v>
      </c>
      <c r="R2738" s="425">
        <v>1</v>
      </c>
      <c r="S2738" s="425">
        <v>0</v>
      </c>
      <c r="T2738" s="425">
        <v>1000</v>
      </c>
      <c r="U2738" s="425">
        <v>0.16</v>
      </c>
      <c r="V2738" s="324">
        <v>0</v>
      </c>
      <c r="W2738" s="425">
        <v>1000000</v>
      </c>
      <c r="X2738" s="425">
        <v>1</v>
      </c>
      <c r="Y2738" s="425">
        <v>0</v>
      </c>
      <c r="Z2738" s="425">
        <v>0</v>
      </c>
      <c r="AA2738" s="425">
        <v>3.0299999999999999E-4</v>
      </c>
      <c r="AB2738" s="425">
        <v>1</v>
      </c>
      <c r="AC2738" s="425">
        <v>1.2</v>
      </c>
      <c r="AD2738" s="425">
        <v>2.44</v>
      </c>
      <c r="AE2738" s="425">
        <v>3.0299999999999999E-4</v>
      </c>
      <c r="AF2738" s="425">
        <v>1</v>
      </c>
      <c r="AG2738" s="425">
        <v>1.2</v>
      </c>
      <c r="AH2738" s="425">
        <v>2.44</v>
      </c>
      <c r="AI2738" s="425">
        <v>0</v>
      </c>
      <c r="AJ2738" s="425">
        <v>0</v>
      </c>
      <c r="AK2738" s="425">
        <v>0</v>
      </c>
      <c r="AL2738" s="425">
        <v>0</v>
      </c>
      <c r="AM2738" s="426">
        <v>0</v>
      </c>
      <c r="AN2738" s="425">
        <v>0</v>
      </c>
      <c r="AO2738" s="425">
        <v>1000000000</v>
      </c>
      <c r="AP2738" s="425">
        <v>0</v>
      </c>
      <c r="AQ2738" s="425">
        <v>0</v>
      </c>
      <c r="AR2738" s="425">
        <v>0</v>
      </c>
      <c r="AS2738" s="425" t="s">
        <v>2731</v>
      </c>
      <c r="AT2738" s="425">
        <v>0</v>
      </c>
      <c r="AU2738" s="425">
        <v>0</v>
      </c>
      <c r="AV2738" s="425">
        <v>0</v>
      </c>
      <c r="AY2738" s="425" t="s">
        <v>2709</v>
      </c>
    </row>
    <row r="2739" spans="1:51">
      <c r="A2739" s="425" t="s">
        <v>24</v>
      </c>
      <c r="B2739" s="425" t="s">
        <v>2739</v>
      </c>
      <c r="C2739" s="425">
        <v>22</v>
      </c>
      <c r="D2739" s="425">
        <v>20</v>
      </c>
      <c r="E2739" s="425">
        <v>0.57599999999999996</v>
      </c>
      <c r="F2739" s="425">
        <v>0.38400000000000001</v>
      </c>
      <c r="G2739" s="425">
        <v>0.4</v>
      </c>
      <c r="H2739" s="425">
        <v>0.7</v>
      </c>
      <c r="I2739" s="425">
        <v>0.55000000000000004</v>
      </c>
      <c r="J2739" s="425">
        <v>18</v>
      </c>
      <c r="K2739" s="425">
        <v>125</v>
      </c>
      <c r="L2739" s="425">
        <v>1</v>
      </c>
      <c r="M2739" s="425">
        <v>4</v>
      </c>
      <c r="N2739" s="425">
        <v>4</v>
      </c>
      <c r="O2739" s="425">
        <v>1.1000000000000001</v>
      </c>
      <c r="P2739" s="425">
        <v>300</v>
      </c>
      <c r="Q2739" s="425" t="s">
        <v>293</v>
      </c>
      <c r="R2739" s="425">
        <v>1</v>
      </c>
      <c r="S2739" s="425">
        <v>0</v>
      </c>
      <c r="T2739" s="425">
        <v>1000</v>
      </c>
      <c r="U2739" s="425">
        <v>0.16</v>
      </c>
      <c r="V2739" s="324">
        <v>0</v>
      </c>
      <c r="W2739" s="425">
        <v>1000000</v>
      </c>
      <c r="X2739" s="425">
        <v>1</v>
      </c>
      <c r="Y2739" s="425">
        <v>0</v>
      </c>
      <c r="Z2739" s="425">
        <v>0</v>
      </c>
      <c r="AA2739" s="425">
        <v>2.9100000000000003E-4</v>
      </c>
      <c r="AB2739" s="425">
        <v>1</v>
      </c>
      <c r="AC2739" s="425">
        <v>1.26</v>
      </c>
      <c r="AD2739" s="425">
        <v>2.42</v>
      </c>
      <c r="AE2739" s="425">
        <v>2.9100000000000003E-4</v>
      </c>
      <c r="AF2739" s="425">
        <v>1</v>
      </c>
      <c r="AG2739" s="425">
        <v>1.26</v>
      </c>
      <c r="AH2739" s="425">
        <v>2.42</v>
      </c>
      <c r="AI2739" s="425">
        <v>0</v>
      </c>
      <c r="AJ2739" s="425">
        <v>0</v>
      </c>
      <c r="AK2739" s="425">
        <v>0</v>
      </c>
      <c r="AL2739" s="425">
        <v>0</v>
      </c>
      <c r="AM2739" s="426">
        <v>0</v>
      </c>
      <c r="AN2739" s="425">
        <v>0</v>
      </c>
      <c r="AO2739" s="425">
        <v>1000000000</v>
      </c>
      <c r="AP2739" s="425">
        <v>0</v>
      </c>
      <c r="AQ2739" s="425">
        <v>0</v>
      </c>
      <c r="AR2739" s="425">
        <v>0</v>
      </c>
      <c r="AS2739" s="425" t="s">
        <v>2731</v>
      </c>
      <c r="AT2739" s="425">
        <v>0</v>
      </c>
      <c r="AU2739" s="425">
        <v>0</v>
      </c>
      <c r="AV2739" s="425">
        <v>0</v>
      </c>
      <c r="AY2739" s="425" t="s">
        <v>2709</v>
      </c>
    </row>
    <row r="2740" spans="1:51">
      <c r="A2740" s="425" t="s">
        <v>24</v>
      </c>
      <c r="B2740" s="425" t="s">
        <v>2740</v>
      </c>
      <c r="C2740" s="425">
        <v>33</v>
      </c>
      <c r="D2740" s="425">
        <v>20</v>
      </c>
      <c r="E2740" s="425">
        <v>0.88800000000000001</v>
      </c>
      <c r="F2740" s="425">
        <v>0.59200000000000008</v>
      </c>
      <c r="G2740" s="425">
        <v>0.36</v>
      </c>
      <c r="H2740" s="425">
        <v>0.7</v>
      </c>
      <c r="I2740" s="425">
        <v>0.43</v>
      </c>
      <c r="J2740" s="425">
        <v>17</v>
      </c>
      <c r="K2740" s="425">
        <v>125</v>
      </c>
      <c r="L2740" s="425">
        <v>1</v>
      </c>
      <c r="M2740" s="425">
        <v>4</v>
      </c>
      <c r="N2740" s="425">
        <v>4</v>
      </c>
      <c r="O2740" s="425">
        <v>1.1000000000000001</v>
      </c>
      <c r="P2740" s="425">
        <v>300</v>
      </c>
      <c r="Q2740" s="425" t="s">
        <v>293</v>
      </c>
      <c r="R2740" s="425">
        <v>1</v>
      </c>
      <c r="S2740" s="425">
        <v>0</v>
      </c>
      <c r="T2740" s="425">
        <v>1000</v>
      </c>
      <c r="U2740" s="425">
        <v>0.16</v>
      </c>
      <c r="V2740" s="324">
        <v>0</v>
      </c>
      <c r="W2740" s="425">
        <v>1000000</v>
      </c>
      <c r="X2740" s="425">
        <v>1</v>
      </c>
      <c r="Y2740" s="425">
        <v>0</v>
      </c>
      <c r="Z2740" s="425">
        <v>0</v>
      </c>
      <c r="AA2740" s="425">
        <v>4.95E-4</v>
      </c>
      <c r="AB2740" s="425">
        <v>1</v>
      </c>
      <c r="AC2740" s="425">
        <v>1.23</v>
      </c>
      <c r="AD2740" s="425">
        <v>2.3199999999999998</v>
      </c>
      <c r="AE2740" s="425">
        <v>4.95E-4</v>
      </c>
      <c r="AF2740" s="425">
        <v>1</v>
      </c>
      <c r="AG2740" s="425">
        <v>1.23</v>
      </c>
      <c r="AH2740" s="425">
        <v>2.3199999999999998</v>
      </c>
      <c r="AI2740" s="425">
        <v>0</v>
      </c>
      <c r="AJ2740" s="425">
        <v>0</v>
      </c>
      <c r="AK2740" s="425">
        <v>0</v>
      </c>
      <c r="AL2740" s="425">
        <v>0</v>
      </c>
      <c r="AM2740" s="426">
        <v>0</v>
      </c>
      <c r="AN2740" s="425">
        <v>0</v>
      </c>
      <c r="AO2740" s="425">
        <v>1000000000</v>
      </c>
      <c r="AP2740" s="425">
        <v>0</v>
      </c>
      <c r="AQ2740" s="425">
        <v>0</v>
      </c>
      <c r="AR2740" s="425">
        <v>0</v>
      </c>
      <c r="AS2740" s="425" t="s">
        <v>2731</v>
      </c>
      <c r="AT2740" s="425">
        <v>0</v>
      </c>
      <c r="AU2740" s="425">
        <v>0</v>
      </c>
      <c r="AV2740" s="425">
        <v>0</v>
      </c>
      <c r="AY2740" s="425" t="s">
        <v>2709</v>
      </c>
    </row>
    <row r="2741" spans="1:51">
      <c r="A2741" s="425" t="s">
        <v>24</v>
      </c>
      <c r="B2741" s="425" t="s">
        <v>2741</v>
      </c>
      <c r="C2741" s="425">
        <v>47</v>
      </c>
      <c r="D2741" s="425">
        <v>20</v>
      </c>
      <c r="E2741" s="425">
        <v>1.2168000000000001</v>
      </c>
      <c r="F2741" s="425">
        <v>0.81120000000000014</v>
      </c>
      <c r="G2741" s="425">
        <v>0.3</v>
      </c>
      <c r="H2741" s="425">
        <v>0.7</v>
      </c>
      <c r="I2741" s="425">
        <v>0.38</v>
      </c>
      <c r="J2741" s="425">
        <v>17</v>
      </c>
      <c r="K2741" s="425">
        <v>125</v>
      </c>
      <c r="L2741" s="425">
        <v>1</v>
      </c>
      <c r="M2741" s="425">
        <v>4</v>
      </c>
      <c r="N2741" s="425">
        <v>4</v>
      </c>
      <c r="O2741" s="425">
        <v>1.1000000000000001</v>
      </c>
      <c r="P2741" s="425">
        <v>300</v>
      </c>
      <c r="Q2741" s="425" t="s">
        <v>293</v>
      </c>
      <c r="R2741" s="425">
        <v>1</v>
      </c>
      <c r="S2741" s="425">
        <v>0</v>
      </c>
      <c r="T2741" s="425">
        <v>1000</v>
      </c>
      <c r="U2741" s="425">
        <v>0.16</v>
      </c>
      <c r="V2741" s="324">
        <v>0</v>
      </c>
      <c r="W2741" s="425">
        <v>1000000</v>
      </c>
      <c r="X2741" s="425">
        <v>1</v>
      </c>
      <c r="Y2741" s="425">
        <v>0</v>
      </c>
      <c r="Z2741" s="425">
        <v>0</v>
      </c>
      <c r="AA2741" s="425">
        <v>5.5000000000000003E-4</v>
      </c>
      <c r="AB2741" s="425">
        <v>1</v>
      </c>
      <c r="AC2741" s="425">
        <v>1.25</v>
      </c>
      <c r="AD2741" s="425">
        <v>2.29</v>
      </c>
      <c r="AE2741" s="425">
        <v>5.5000000000000003E-4</v>
      </c>
      <c r="AF2741" s="425">
        <v>1</v>
      </c>
      <c r="AG2741" s="425">
        <v>1.25</v>
      </c>
      <c r="AH2741" s="425">
        <v>2.29</v>
      </c>
      <c r="AI2741" s="425">
        <v>0</v>
      </c>
      <c r="AJ2741" s="425">
        <v>0</v>
      </c>
      <c r="AK2741" s="425">
        <v>0</v>
      </c>
      <c r="AL2741" s="425">
        <v>0</v>
      </c>
      <c r="AM2741" s="426">
        <v>0</v>
      </c>
      <c r="AN2741" s="425">
        <v>0</v>
      </c>
      <c r="AO2741" s="425">
        <v>1000000000</v>
      </c>
      <c r="AP2741" s="425">
        <v>0</v>
      </c>
      <c r="AQ2741" s="425">
        <v>0</v>
      </c>
      <c r="AR2741" s="425">
        <v>0</v>
      </c>
      <c r="AS2741" s="425" t="s">
        <v>2731</v>
      </c>
      <c r="AT2741" s="425">
        <v>0</v>
      </c>
      <c r="AU2741" s="425">
        <v>0</v>
      </c>
      <c r="AV2741" s="425">
        <v>0</v>
      </c>
      <c r="AY2741" s="425" t="s">
        <v>2709</v>
      </c>
    </row>
    <row r="2742" spans="1:51">
      <c r="A2742" s="417" t="s">
        <v>81</v>
      </c>
      <c r="B2742" s="417" t="s">
        <v>2410</v>
      </c>
      <c r="C2742" s="418">
        <v>0.39</v>
      </c>
      <c r="D2742" s="418">
        <v>20</v>
      </c>
      <c r="E2742" s="419">
        <v>6.3899999999999998E-2</v>
      </c>
      <c r="F2742" s="409">
        <v>0</v>
      </c>
      <c r="G2742" s="418">
        <v>3.4</v>
      </c>
      <c r="H2742" s="418">
        <v>0.7</v>
      </c>
      <c r="I2742" s="418">
        <v>2.0499999999999998</v>
      </c>
      <c r="J2742" s="418">
        <v>40</v>
      </c>
      <c r="K2742" s="418">
        <v>125</v>
      </c>
      <c r="L2742" s="420">
        <v>1</v>
      </c>
      <c r="M2742" s="418">
        <v>3.0760000000000001</v>
      </c>
      <c r="N2742" s="418">
        <v>3.0760000000000001</v>
      </c>
      <c r="O2742" s="418">
        <v>1.4</v>
      </c>
      <c r="P2742" s="418">
        <v>100</v>
      </c>
      <c r="Q2742" s="417" t="s">
        <v>293</v>
      </c>
      <c r="R2742" s="418">
        <v>2</v>
      </c>
      <c r="S2742" s="418">
        <v>1</v>
      </c>
      <c r="T2742" s="418">
        <v>1000</v>
      </c>
      <c r="U2742" s="421">
        <v>0.6</v>
      </c>
      <c r="V2742" s="422">
        <v>0</v>
      </c>
      <c r="W2742" s="418">
        <v>1.9266600000000001E-7</v>
      </c>
      <c r="X2742" s="418">
        <v>0.37359899003246022</v>
      </c>
      <c r="Y2742" s="418">
        <v>1.58</v>
      </c>
      <c r="Z2742" s="418">
        <v>2.77</v>
      </c>
      <c r="AA2742" s="418">
        <v>1.6429799999999998E-7</v>
      </c>
      <c r="AB2742" s="418">
        <v>0.37359899003246022</v>
      </c>
      <c r="AC2742" s="418">
        <v>1.54</v>
      </c>
      <c r="AD2742" s="418">
        <v>2.68</v>
      </c>
      <c r="AE2742" s="418">
        <v>1.3435400000000001E-7</v>
      </c>
      <c r="AF2742" s="418">
        <v>0.37359899003246022</v>
      </c>
      <c r="AG2742" s="418">
        <v>1.69</v>
      </c>
      <c r="AH2742" s="418">
        <v>2.2999999999999998</v>
      </c>
      <c r="AI2742" s="425">
        <v>0</v>
      </c>
      <c r="AJ2742" s="425">
        <v>0</v>
      </c>
      <c r="AK2742" s="425">
        <v>0</v>
      </c>
      <c r="AL2742" s="425">
        <v>0</v>
      </c>
      <c r="AM2742" s="426">
        <v>0</v>
      </c>
      <c r="AN2742" s="425">
        <v>0</v>
      </c>
      <c r="AO2742" s="418">
        <v>1859504.1322314052</v>
      </c>
      <c r="AP2742" s="418">
        <v>3.0249999999999995E-3</v>
      </c>
      <c r="AQ2742" s="418">
        <v>5.4999999999999993E-2</v>
      </c>
      <c r="AR2742" s="418">
        <v>134.05836750828999</v>
      </c>
      <c r="AS2742" s="417" t="s">
        <v>2742</v>
      </c>
      <c r="AT2742" s="418">
        <v>0.89</v>
      </c>
      <c r="AU2742" s="418">
        <v>0.96</v>
      </c>
      <c r="AV2742" s="418">
        <v>0</v>
      </c>
      <c r="AW2742" s="418">
        <v>100</v>
      </c>
      <c r="AX2742" s="418"/>
      <c r="AY2742" s="418"/>
    </row>
    <row r="2743" spans="1:51">
      <c r="A2743" s="417" t="s">
        <v>81</v>
      </c>
      <c r="B2743" s="417" t="s">
        <v>2411</v>
      </c>
      <c r="C2743" s="418">
        <v>0.56000000000000005</v>
      </c>
      <c r="D2743" s="418">
        <v>20</v>
      </c>
      <c r="E2743" s="419">
        <v>7.1099999999999997E-2</v>
      </c>
      <c r="F2743" s="409">
        <v>0</v>
      </c>
      <c r="G2743" s="418">
        <v>2.8</v>
      </c>
      <c r="H2743" s="418">
        <v>0.7</v>
      </c>
      <c r="I2743" s="418">
        <v>1.94</v>
      </c>
      <c r="J2743" s="418">
        <v>40</v>
      </c>
      <c r="K2743" s="418">
        <v>125</v>
      </c>
      <c r="L2743" s="420">
        <v>1</v>
      </c>
      <c r="M2743" s="418">
        <v>3.0760000000000001</v>
      </c>
      <c r="N2743" s="418">
        <v>3.0760000000000001</v>
      </c>
      <c r="O2743" s="418">
        <v>1.4</v>
      </c>
      <c r="P2743" s="418">
        <v>100</v>
      </c>
      <c r="Q2743" s="417" t="s">
        <v>293</v>
      </c>
      <c r="R2743" s="418">
        <v>2</v>
      </c>
      <c r="S2743" s="418">
        <v>1</v>
      </c>
      <c r="T2743" s="418">
        <v>1000</v>
      </c>
      <c r="U2743" s="421">
        <v>0.6</v>
      </c>
      <c r="V2743" s="422">
        <v>0</v>
      </c>
      <c r="W2743" s="418">
        <v>1.9266600000000001E-7</v>
      </c>
      <c r="X2743" s="418">
        <v>0.45391910706345612</v>
      </c>
      <c r="Y2743" s="418">
        <v>1.58</v>
      </c>
      <c r="Z2743" s="418">
        <v>2.77</v>
      </c>
      <c r="AA2743" s="418">
        <v>1.6429799999999998E-7</v>
      </c>
      <c r="AB2743" s="418">
        <v>0.45391910706345612</v>
      </c>
      <c r="AC2743" s="418">
        <v>1.54</v>
      </c>
      <c r="AD2743" s="418">
        <v>2.68</v>
      </c>
      <c r="AE2743" s="418">
        <v>1.3435400000000001E-7</v>
      </c>
      <c r="AF2743" s="418">
        <v>0.45391910706345612</v>
      </c>
      <c r="AG2743" s="418">
        <v>1.69</v>
      </c>
      <c r="AH2743" s="418">
        <v>2.2999999999999998</v>
      </c>
      <c r="AI2743" s="425">
        <v>0</v>
      </c>
      <c r="AJ2743" s="425">
        <v>0</v>
      </c>
      <c r="AK2743" s="425">
        <v>0</v>
      </c>
      <c r="AL2743" s="425">
        <v>0</v>
      </c>
      <c r="AM2743" s="426">
        <v>0</v>
      </c>
      <c r="AN2743" s="425">
        <v>0</v>
      </c>
      <c r="AO2743" s="418">
        <v>2249999.9999999995</v>
      </c>
      <c r="AP2743" s="418">
        <v>2.5000000000000009E-3</v>
      </c>
      <c r="AQ2743" s="418">
        <v>5.000000000000001E-2</v>
      </c>
      <c r="AR2743" s="418">
        <v>134.53317588277369</v>
      </c>
      <c r="AS2743" s="417" t="s">
        <v>2742</v>
      </c>
      <c r="AT2743" s="418">
        <v>0.93</v>
      </c>
      <c r="AU2743" s="418">
        <v>0.97</v>
      </c>
      <c r="AV2743" s="418">
        <v>0</v>
      </c>
      <c r="AW2743" s="418">
        <v>100</v>
      </c>
      <c r="AX2743" s="418"/>
      <c r="AY2743" s="418"/>
    </row>
    <row r="2744" spans="1:51">
      <c r="A2744" s="417" t="s">
        <v>81</v>
      </c>
      <c r="B2744" s="417" t="s">
        <v>2412</v>
      </c>
      <c r="C2744" s="418">
        <v>1</v>
      </c>
      <c r="D2744" s="418">
        <v>20</v>
      </c>
      <c r="E2744" s="419">
        <v>0.11609999999999999</v>
      </c>
      <c r="F2744" s="409">
        <v>0</v>
      </c>
      <c r="G2744" s="418">
        <v>2.2000000000000002</v>
      </c>
      <c r="H2744" s="418">
        <v>0.7</v>
      </c>
      <c r="I2744" s="418">
        <v>1.52</v>
      </c>
      <c r="J2744" s="418">
        <v>40</v>
      </c>
      <c r="K2744" s="418">
        <v>125</v>
      </c>
      <c r="L2744" s="420">
        <v>1</v>
      </c>
      <c r="M2744" s="418">
        <v>3.0760000000000001</v>
      </c>
      <c r="N2744" s="418">
        <v>3.0760000000000001</v>
      </c>
      <c r="O2744" s="418">
        <v>1.4</v>
      </c>
      <c r="P2744" s="418">
        <v>100</v>
      </c>
      <c r="Q2744" s="417" t="s">
        <v>293</v>
      </c>
      <c r="R2744" s="418">
        <v>2</v>
      </c>
      <c r="S2744" s="418">
        <v>1</v>
      </c>
      <c r="T2744" s="418">
        <v>1000</v>
      </c>
      <c r="U2744" s="421">
        <v>0.6</v>
      </c>
      <c r="V2744" s="422">
        <v>0</v>
      </c>
      <c r="W2744" s="418">
        <v>1.9266600000000001E-7</v>
      </c>
      <c r="X2744" s="418">
        <v>0.61984751751069234</v>
      </c>
      <c r="Y2744" s="418">
        <v>1.58</v>
      </c>
      <c r="Z2744" s="418">
        <v>2.77</v>
      </c>
      <c r="AA2744" s="418">
        <v>1.6429799999999998E-7</v>
      </c>
      <c r="AB2744" s="418">
        <v>0.61984751751069234</v>
      </c>
      <c r="AC2744" s="418">
        <v>1.54</v>
      </c>
      <c r="AD2744" s="418">
        <v>2.68</v>
      </c>
      <c r="AE2744" s="418">
        <v>1.3435400000000001E-7</v>
      </c>
      <c r="AF2744" s="418">
        <v>0.61984751751069234</v>
      </c>
      <c r="AG2744" s="418">
        <v>1.69</v>
      </c>
      <c r="AH2744" s="418">
        <v>2.2999999999999998</v>
      </c>
      <c r="AI2744" s="425">
        <v>0</v>
      </c>
      <c r="AJ2744" s="425">
        <v>0</v>
      </c>
      <c r="AK2744" s="425">
        <v>0</v>
      </c>
      <c r="AL2744" s="425">
        <v>0</v>
      </c>
      <c r="AM2744" s="426">
        <v>0</v>
      </c>
      <c r="AN2744" s="425">
        <v>0</v>
      </c>
      <c r="AO2744" s="418">
        <v>2846944.4693991425</v>
      </c>
      <c r="AP2744" s="418">
        <v>1.9758025000000002E-3</v>
      </c>
      <c r="AQ2744" s="418">
        <v>4.4450000000000003E-2</v>
      </c>
      <c r="AR2744" s="418">
        <v>134.20946307771388</v>
      </c>
      <c r="AS2744" s="417" t="s">
        <v>2742</v>
      </c>
      <c r="AT2744" s="418">
        <v>0.95</v>
      </c>
      <c r="AU2744" s="418">
        <v>0.98</v>
      </c>
      <c r="AV2744" s="418">
        <v>0</v>
      </c>
      <c r="AW2744" s="418">
        <v>100</v>
      </c>
      <c r="AX2744" s="418"/>
      <c r="AY2744" s="418"/>
    </row>
    <row r="2745" spans="1:51">
      <c r="A2745" s="417" t="s">
        <v>81</v>
      </c>
      <c r="B2745" s="417" t="s">
        <v>2413</v>
      </c>
      <c r="C2745" s="418">
        <v>1.5</v>
      </c>
      <c r="D2745" s="418">
        <v>20</v>
      </c>
      <c r="E2745" s="419">
        <v>0.18360000000000001</v>
      </c>
      <c r="F2745" s="409">
        <v>0</v>
      </c>
      <c r="G2745" s="418">
        <v>1.8</v>
      </c>
      <c r="H2745" s="418">
        <v>0.7</v>
      </c>
      <c r="I2745" s="418">
        <v>1.2</v>
      </c>
      <c r="J2745" s="418">
        <v>40</v>
      </c>
      <c r="K2745" s="418">
        <v>125</v>
      </c>
      <c r="L2745" s="420">
        <v>1</v>
      </c>
      <c r="M2745" s="418">
        <v>3.0760000000000001</v>
      </c>
      <c r="N2745" s="418">
        <v>3.0760000000000001</v>
      </c>
      <c r="O2745" s="418">
        <v>1.4</v>
      </c>
      <c r="P2745" s="418">
        <v>100</v>
      </c>
      <c r="Q2745" s="417" t="s">
        <v>293</v>
      </c>
      <c r="R2745" s="418">
        <v>2</v>
      </c>
      <c r="S2745" s="418">
        <v>1</v>
      </c>
      <c r="T2745" s="418">
        <v>1000</v>
      </c>
      <c r="U2745" s="421">
        <v>0.6</v>
      </c>
      <c r="V2745" s="422">
        <v>0</v>
      </c>
      <c r="W2745" s="418">
        <v>1.9266600000000001E-7</v>
      </c>
      <c r="X2745" s="418">
        <v>0.75267198554869796</v>
      </c>
      <c r="Y2745" s="418">
        <v>1.58</v>
      </c>
      <c r="Z2745" s="418">
        <v>2.77</v>
      </c>
      <c r="AA2745" s="418">
        <v>1.6429799999999998E-7</v>
      </c>
      <c r="AB2745" s="418">
        <v>0.75267198554869796</v>
      </c>
      <c r="AC2745" s="418">
        <v>1.54</v>
      </c>
      <c r="AD2745" s="418">
        <v>2.68</v>
      </c>
      <c r="AE2745" s="418">
        <v>1.3435400000000001E-7</v>
      </c>
      <c r="AF2745" s="418">
        <v>0.75267198554869796</v>
      </c>
      <c r="AG2745" s="418">
        <v>1.69</v>
      </c>
      <c r="AH2745" s="418">
        <v>2.2999999999999998</v>
      </c>
      <c r="AI2745" s="425">
        <v>0</v>
      </c>
      <c r="AJ2745" s="425">
        <v>0</v>
      </c>
      <c r="AK2745" s="425">
        <v>0</v>
      </c>
      <c r="AL2745" s="425">
        <v>0</v>
      </c>
      <c r="AM2745" s="426">
        <v>0</v>
      </c>
      <c r="AN2745" s="425">
        <v>0</v>
      </c>
      <c r="AO2745" s="418">
        <v>3632729.43915501</v>
      </c>
      <c r="AP2745" s="418">
        <v>1.5484225000000002E-3</v>
      </c>
      <c r="AQ2745" s="418">
        <v>3.9350000000000003E-2</v>
      </c>
      <c r="AR2745" s="418">
        <v>136.16556906680833</v>
      </c>
      <c r="AS2745" s="417" t="s">
        <v>2742</v>
      </c>
      <c r="AT2745" s="418">
        <v>0.96</v>
      </c>
      <c r="AU2745" s="418">
        <v>0.99</v>
      </c>
      <c r="AV2745" s="418">
        <v>0</v>
      </c>
      <c r="AW2745" s="418">
        <v>100</v>
      </c>
      <c r="AX2745" s="418"/>
      <c r="AY2745" s="418"/>
    </row>
    <row r="2746" spans="1:51">
      <c r="A2746" s="417" t="s">
        <v>81</v>
      </c>
      <c r="B2746" s="417" t="s">
        <v>2414</v>
      </c>
      <c r="C2746" s="418">
        <v>1.8</v>
      </c>
      <c r="D2746" s="418">
        <v>20</v>
      </c>
      <c r="E2746" s="419">
        <v>0.2457</v>
      </c>
      <c r="F2746" s="409">
        <v>0</v>
      </c>
      <c r="G2746" s="418">
        <v>1.6</v>
      </c>
      <c r="H2746" s="418">
        <v>0.7</v>
      </c>
      <c r="I2746" s="418">
        <v>1.1000000000000001</v>
      </c>
      <c r="J2746" s="418">
        <v>40</v>
      </c>
      <c r="K2746" s="418">
        <v>125</v>
      </c>
      <c r="L2746" s="420">
        <v>1</v>
      </c>
      <c r="M2746" s="418">
        <v>3.0760000000000001</v>
      </c>
      <c r="N2746" s="418">
        <v>3.0760000000000001</v>
      </c>
      <c r="O2746" s="418">
        <v>1.4</v>
      </c>
      <c r="P2746" s="418">
        <v>100</v>
      </c>
      <c r="Q2746" s="417" t="s">
        <v>293</v>
      </c>
      <c r="R2746" s="418">
        <v>2</v>
      </c>
      <c r="S2746" s="418">
        <v>1</v>
      </c>
      <c r="T2746" s="418">
        <v>1000</v>
      </c>
      <c r="U2746" s="421">
        <v>0.6</v>
      </c>
      <c r="V2746" s="422">
        <v>0</v>
      </c>
      <c r="W2746" s="418">
        <v>1.9266600000000001E-7</v>
      </c>
      <c r="X2746" s="418">
        <v>0.82466667536367078</v>
      </c>
      <c r="Y2746" s="418">
        <v>1.58</v>
      </c>
      <c r="Z2746" s="418">
        <v>2.77</v>
      </c>
      <c r="AA2746" s="418">
        <v>1.6429799999999998E-7</v>
      </c>
      <c r="AB2746" s="418">
        <v>0.82466667536367078</v>
      </c>
      <c r="AC2746" s="418">
        <v>1.54</v>
      </c>
      <c r="AD2746" s="418">
        <v>2.68</v>
      </c>
      <c r="AE2746" s="418">
        <v>1.3435400000000001E-7</v>
      </c>
      <c r="AF2746" s="418">
        <v>0.82466667536367078</v>
      </c>
      <c r="AG2746" s="418">
        <v>1.69</v>
      </c>
      <c r="AH2746" s="418">
        <v>2.2999999999999998</v>
      </c>
      <c r="AI2746" s="425">
        <v>0</v>
      </c>
      <c r="AJ2746" s="425">
        <v>0</v>
      </c>
      <c r="AK2746" s="425">
        <v>0</v>
      </c>
      <c r="AL2746" s="425">
        <v>0</v>
      </c>
      <c r="AM2746" s="426">
        <v>0</v>
      </c>
      <c r="AN2746" s="425">
        <v>0</v>
      </c>
      <c r="AO2746" s="418">
        <v>4032193.0291446913</v>
      </c>
      <c r="AP2746" s="418">
        <v>1.3950225000000001E-3</v>
      </c>
      <c r="AQ2746" s="418">
        <v>3.7350000000000001E-2</v>
      </c>
      <c r="AR2746" s="418">
        <v>121.09102408676706</v>
      </c>
      <c r="AS2746" s="417" t="s">
        <v>2742</v>
      </c>
      <c r="AT2746" s="418">
        <v>0.96</v>
      </c>
      <c r="AU2746" s="418">
        <v>0.99</v>
      </c>
      <c r="AV2746" s="418">
        <v>0</v>
      </c>
      <c r="AW2746" s="418">
        <v>100</v>
      </c>
      <c r="AX2746" s="418"/>
      <c r="AY2746" s="418"/>
    </row>
    <row r="2747" spans="1:51">
      <c r="A2747" s="417" t="s">
        <v>81</v>
      </c>
      <c r="B2747" s="417" t="s">
        <v>2415</v>
      </c>
      <c r="C2747" s="418">
        <v>2.2000000000000002</v>
      </c>
      <c r="D2747" s="418">
        <v>20</v>
      </c>
      <c r="E2747" s="419">
        <v>0.27</v>
      </c>
      <c r="F2747" s="409">
        <v>0</v>
      </c>
      <c r="G2747" s="418">
        <v>1.6</v>
      </c>
      <c r="H2747" s="418">
        <v>0.7</v>
      </c>
      <c r="I2747" s="418">
        <v>1.05</v>
      </c>
      <c r="J2747" s="418">
        <v>40</v>
      </c>
      <c r="K2747" s="418">
        <v>125</v>
      </c>
      <c r="L2747" s="420">
        <v>1</v>
      </c>
      <c r="M2747" s="418">
        <v>3.0760000000000001</v>
      </c>
      <c r="N2747" s="418">
        <v>3.0760000000000001</v>
      </c>
      <c r="O2747" s="418">
        <v>1.4</v>
      </c>
      <c r="P2747" s="418">
        <v>100</v>
      </c>
      <c r="Q2747" s="417" t="s">
        <v>293</v>
      </c>
      <c r="R2747" s="418">
        <v>2</v>
      </c>
      <c r="S2747" s="418">
        <v>1</v>
      </c>
      <c r="T2747" s="418">
        <v>1000</v>
      </c>
      <c r="U2747" s="421">
        <v>0.6</v>
      </c>
      <c r="V2747" s="422">
        <v>0</v>
      </c>
      <c r="W2747" s="418">
        <v>1.9266600000000001E-7</v>
      </c>
      <c r="X2747" s="418">
        <v>0.92729190629450609</v>
      </c>
      <c r="Y2747" s="418">
        <v>1.58</v>
      </c>
      <c r="Z2747" s="418">
        <v>2.77</v>
      </c>
      <c r="AA2747" s="418">
        <v>1.6429799999999998E-7</v>
      </c>
      <c r="AB2747" s="418">
        <v>0.92729190629450609</v>
      </c>
      <c r="AC2747" s="418">
        <v>1.54</v>
      </c>
      <c r="AD2747" s="418">
        <v>2.68</v>
      </c>
      <c r="AE2747" s="418">
        <v>1.3435400000000001E-7</v>
      </c>
      <c r="AF2747" s="418">
        <v>0.92729190629450609</v>
      </c>
      <c r="AG2747" s="418">
        <v>1.69</v>
      </c>
      <c r="AH2747" s="418">
        <v>2.2999999999999998</v>
      </c>
      <c r="AI2747" s="425">
        <v>0</v>
      </c>
      <c r="AJ2747" s="425">
        <v>0</v>
      </c>
      <c r="AK2747" s="425">
        <v>0</v>
      </c>
      <c r="AL2747" s="425">
        <v>0</v>
      </c>
      <c r="AM2747" s="426">
        <v>0</v>
      </c>
      <c r="AN2747" s="425">
        <v>0</v>
      </c>
      <c r="AO2747" s="418">
        <v>4032193.0291446913</v>
      </c>
      <c r="AP2747" s="418">
        <v>1.3950225000000001E-3</v>
      </c>
      <c r="AQ2747" s="418">
        <v>3.7350000000000001E-2</v>
      </c>
      <c r="AR2747" s="418">
        <v>120.93726997305514</v>
      </c>
      <c r="AS2747" s="417" t="s">
        <v>2742</v>
      </c>
      <c r="AT2747" s="418">
        <v>0.97</v>
      </c>
      <c r="AU2747" s="418">
        <v>0.99</v>
      </c>
      <c r="AV2747" s="418">
        <v>0</v>
      </c>
      <c r="AW2747" s="418">
        <v>100</v>
      </c>
      <c r="AX2747" s="418"/>
      <c r="AY2747" s="418"/>
    </row>
    <row r="2748" spans="1:51">
      <c r="A2748" s="417" t="s">
        <v>81</v>
      </c>
      <c r="B2748" s="417" t="s">
        <v>2416</v>
      </c>
      <c r="C2748" s="418">
        <v>3.3</v>
      </c>
      <c r="D2748" s="418">
        <v>20</v>
      </c>
      <c r="E2748" s="419">
        <v>0.30330000000000001</v>
      </c>
      <c r="F2748" s="409">
        <v>0</v>
      </c>
      <c r="G2748" s="418">
        <v>1.2</v>
      </c>
      <c r="H2748" s="418">
        <v>0.7</v>
      </c>
      <c r="I2748" s="418">
        <v>0.94</v>
      </c>
      <c r="J2748" s="418">
        <v>40</v>
      </c>
      <c r="K2748" s="418">
        <v>125</v>
      </c>
      <c r="L2748" s="420">
        <v>1</v>
      </c>
      <c r="M2748" s="418">
        <v>3.0760000000000001</v>
      </c>
      <c r="N2748" s="418">
        <v>3.0760000000000001</v>
      </c>
      <c r="O2748" s="418">
        <v>1.4</v>
      </c>
      <c r="P2748" s="418">
        <v>100</v>
      </c>
      <c r="Q2748" s="417" t="s">
        <v>293</v>
      </c>
      <c r="R2748" s="418">
        <v>2</v>
      </c>
      <c r="S2748" s="418">
        <v>1</v>
      </c>
      <c r="T2748" s="418">
        <v>1000</v>
      </c>
      <c r="U2748" s="421">
        <v>0.6</v>
      </c>
      <c r="V2748" s="422">
        <v>0</v>
      </c>
      <c r="W2748" s="418">
        <v>1.7408400000000001E-7</v>
      </c>
      <c r="X2748" s="418">
        <v>1.4723597699175854</v>
      </c>
      <c r="Y2748" s="418">
        <v>1.58</v>
      </c>
      <c r="Z2748" s="418">
        <v>2.77</v>
      </c>
      <c r="AA2748" s="418">
        <v>1.4845199999999998E-7</v>
      </c>
      <c r="AB2748" s="418">
        <v>1.4723597699175854</v>
      </c>
      <c r="AC2748" s="418">
        <v>1.54</v>
      </c>
      <c r="AD2748" s="418">
        <v>2.68</v>
      </c>
      <c r="AE2748" s="418">
        <v>1.2139600000000001E-7</v>
      </c>
      <c r="AF2748" s="418">
        <v>1.4723597699175854</v>
      </c>
      <c r="AG2748" s="418">
        <v>1.69</v>
      </c>
      <c r="AH2748" s="418">
        <v>2.2999999999999998</v>
      </c>
      <c r="AI2748" s="425">
        <v>0</v>
      </c>
      <c r="AJ2748" s="425">
        <v>0</v>
      </c>
      <c r="AK2748" s="425">
        <v>0</v>
      </c>
      <c r="AL2748" s="425">
        <v>0</v>
      </c>
      <c r="AM2748" s="426">
        <v>0</v>
      </c>
      <c r="AN2748" s="425">
        <v>0</v>
      </c>
      <c r="AO2748" s="418">
        <v>4450853.673734623</v>
      </c>
      <c r="AP2748" s="418">
        <v>1.2638024999999998E-3</v>
      </c>
      <c r="AQ2748" s="418">
        <v>3.5549999999999998E-2</v>
      </c>
      <c r="AR2748" s="418">
        <v>134.33041902818837</v>
      </c>
      <c r="AS2748" s="417" t="s">
        <v>2742</v>
      </c>
      <c r="AT2748" s="418">
        <v>0.98</v>
      </c>
      <c r="AU2748" s="418">
        <v>0.99</v>
      </c>
      <c r="AV2748" s="418">
        <v>0</v>
      </c>
      <c r="AW2748" s="418">
        <v>100</v>
      </c>
      <c r="AX2748" s="418"/>
      <c r="AY2748" s="418"/>
    </row>
    <row r="2749" spans="1:51">
      <c r="A2749" s="417" t="s">
        <v>81</v>
      </c>
      <c r="B2749" s="417" t="s">
        <v>2417</v>
      </c>
      <c r="C2749" s="418">
        <v>4.7</v>
      </c>
      <c r="D2749" s="418">
        <v>20</v>
      </c>
      <c r="E2749" s="419">
        <v>0.45269999999999999</v>
      </c>
      <c r="F2749" s="409">
        <v>0</v>
      </c>
      <c r="G2749" s="418">
        <v>0.88</v>
      </c>
      <c r="H2749" s="418">
        <v>0.7</v>
      </c>
      <c r="I2749" s="418">
        <v>0.76</v>
      </c>
      <c r="J2749" s="418">
        <v>40</v>
      </c>
      <c r="K2749" s="418">
        <v>125</v>
      </c>
      <c r="L2749" s="420">
        <v>1</v>
      </c>
      <c r="M2749" s="418">
        <v>3.0760000000000001</v>
      </c>
      <c r="N2749" s="418">
        <v>3.0760000000000001</v>
      </c>
      <c r="O2749" s="418">
        <v>1.4</v>
      </c>
      <c r="P2749" s="418">
        <v>100</v>
      </c>
      <c r="Q2749" s="417" t="s">
        <v>293</v>
      </c>
      <c r="R2749" s="418">
        <v>2</v>
      </c>
      <c r="S2749" s="418">
        <v>1</v>
      </c>
      <c r="T2749" s="418">
        <v>1000</v>
      </c>
      <c r="U2749" s="421">
        <v>0.6</v>
      </c>
      <c r="V2749" s="422">
        <v>0</v>
      </c>
      <c r="W2749" s="418">
        <v>1.7408400000000001E-7</v>
      </c>
      <c r="X2749" s="418">
        <v>1.7569435943572711</v>
      </c>
      <c r="Y2749" s="418">
        <v>1.58</v>
      </c>
      <c r="Z2749" s="418">
        <v>2.77</v>
      </c>
      <c r="AA2749" s="418">
        <v>1.4845199999999998E-7</v>
      </c>
      <c r="AB2749" s="418">
        <v>1.7569435943572711</v>
      </c>
      <c r="AC2749" s="418">
        <v>1.54</v>
      </c>
      <c r="AD2749" s="418">
        <v>2.68</v>
      </c>
      <c r="AE2749" s="418">
        <v>1.2139600000000001E-7</v>
      </c>
      <c r="AF2749" s="418">
        <v>1.7569435943572711</v>
      </c>
      <c r="AG2749" s="418">
        <v>1.69</v>
      </c>
      <c r="AH2749" s="418">
        <v>2.2999999999999998</v>
      </c>
      <c r="AI2749" s="425">
        <v>0</v>
      </c>
      <c r="AJ2749" s="425">
        <v>0</v>
      </c>
      <c r="AK2749" s="425">
        <v>0</v>
      </c>
      <c r="AL2749" s="425">
        <v>0</v>
      </c>
      <c r="AM2749" s="426">
        <v>0</v>
      </c>
      <c r="AN2749" s="425">
        <v>0</v>
      </c>
      <c r="AO2749" s="418">
        <v>5580011.1600223202</v>
      </c>
      <c r="AP2749" s="418">
        <v>1.0080625000000001E-3</v>
      </c>
      <c r="AQ2749" s="418">
        <v>3.175E-2</v>
      </c>
      <c r="AR2749" s="418">
        <v>137.67808431754241</v>
      </c>
      <c r="AS2749" s="417" t="s">
        <v>2742</v>
      </c>
      <c r="AT2749" s="418">
        <v>0.98</v>
      </c>
      <c r="AU2749" s="418">
        <v>0.99</v>
      </c>
      <c r="AV2749" s="418">
        <v>0</v>
      </c>
      <c r="AW2749" s="418">
        <v>100</v>
      </c>
      <c r="AX2749" s="418"/>
      <c r="AY2749" s="418"/>
    </row>
    <row r="2750" spans="1:51">
      <c r="A2750" s="417" t="s">
        <v>81</v>
      </c>
      <c r="B2750" s="417" t="s">
        <v>2418</v>
      </c>
      <c r="C2750" s="418">
        <v>6.8</v>
      </c>
      <c r="D2750" s="418">
        <v>20</v>
      </c>
      <c r="E2750" s="419">
        <v>0.55979999999999996</v>
      </c>
      <c r="F2750" s="409">
        <v>0</v>
      </c>
      <c r="G2750" s="418">
        <v>0.79</v>
      </c>
      <c r="H2750" s="418">
        <v>0.7</v>
      </c>
      <c r="I2750" s="418">
        <v>0.69</v>
      </c>
      <c r="J2750" s="418">
        <v>40</v>
      </c>
      <c r="K2750" s="418">
        <v>125</v>
      </c>
      <c r="L2750" s="420">
        <v>1</v>
      </c>
      <c r="M2750" s="418">
        <v>3.0760000000000001</v>
      </c>
      <c r="N2750" s="418">
        <v>3.0760000000000001</v>
      </c>
      <c r="O2750" s="418">
        <v>1.4</v>
      </c>
      <c r="P2750" s="418">
        <v>100</v>
      </c>
      <c r="Q2750" s="417" t="s">
        <v>293</v>
      </c>
      <c r="R2750" s="418">
        <v>2</v>
      </c>
      <c r="S2750" s="418">
        <v>1</v>
      </c>
      <c r="T2750" s="418">
        <v>1000</v>
      </c>
      <c r="U2750" s="421">
        <v>0.6</v>
      </c>
      <c r="V2750" s="422">
        <v>0</v>
      </c>
      <c r="W2750" s="418">
        <v>1.7408400000000001E-7</v>
      </c>
      <c r="X2750" s="418">
        <v>2.0900569204656101</v>
      </c>
      <c r="Y2750" s="418">
        <v>1.58</v>
      </c>
      <c r="Z2750" s="418">
        <v>2.77</v>
      </c>
      <c r="AA2750" s="418">
        <v>1.4845199999999998E-7</v>
      </c>
      <c r="AB2750" s="418">
        <v>2.0900569204656101</v>
      </c>
      <c r="AC2750" s="418">
        <v>1.54</v>
      </c>
      <c r="AD2750" s="418">
        <v>2.68</v>
      </c>
      <c r="AE2750" s="418">
        <v>1.2139600000000001E-7</v>
      </c>
      <c r="AF2750" s="418">
        <v>2.0900569204656101</v>
      </c>
      <c r="AG2750" s="418">
        <v>1.69</v>
      </c>
      <c r="AH2750" s="418">
        <v>2.2999999999999998</v>
      </c>
      <c r="AI2750" s="425">
        <v>0</v>
      </c>
      <c r="AJ2750" s="425">
        <v>0</v>
      </c>
      <c r="AK2750" s="425">
        <v>0</v>
      </c>
      <c r="AL2750" s="425">
        <v>0</v>
      </c>
      <c r="AM2750" s="426">
        <v>0</v>
      </c>
      <c r="AN2750" s="425">
        <v>0</v>
      </c>
      <c r="AO2750" s="418">
        <v>5580011.1600223202</v>
      </c>
      <c r="AP2750" s="418">
        <v>1.0080625000000001E-3</v>
      </c>
      <c r="AQ2750" s="418">
        <v>3.175E-2</v>
      </c>
      <c r="AR2750" s="418">
        <v>135.0739010410727</v>
      </c>
      <c r="AS2750" s="417" t="s">
        <v>2742</v>
      </c>
      <c r="AT2750" s="418">
        <v>0.98</v>
      </c>
      <c r="AU2750" s="418">
        <v>0.99</v>
      </c>
      <c r="AV2750" s="418">
        <v>0</v>
      </c>
      <c r="AW2750" s="418">
        <v>100</v>
      </c>
      <c r="AX2750" s="418"/>
      <c r="AY2750" s="418"/>
    </row>
    <row r="2751" spans="1:51">
      <c r="A2751" s="417" t="s">
        <v>81</v>
      </c>
      <c r="B2751" s="417" t="s">
        <v>2419</v>
      </c>
      <c r="C2751" s="418">
        <v>10</v>
      </c>
      <c r="D2751" s="418">
        <v>20</v>
      </c>
      <c r="E2751" s="419">
        <v>0.93600000000000005</v>
      </c>
      <c r="F2751" s="409">
        <v>0</v>
      </c>
      <c r="G2751" s="418">
        <v>0.6</v>
      </c>
      <c r="H2751" s="418">
        <v>0.7</v>
      </c>
      <c r="I2751" s="418">
        <v>0.53</v>
      </c>
      <c r="J2751" s="418">
        <v>40</v>
      </c>
      <c r="K2751" s="418">
        <v>125</v>
      </c>
      <c r="L2751" s="420">
        <v>1</v>
      </c>
      <c r="M2751" s="418">
        <v>3.0760000000000001</v>
      </c>
      <c r="N2751" s="418">
        <v>3.0760000000000001</v>
      </c>
      <c r="O2751" s="418">
        <v>1.4</v>
      </c>
      <c r="P2751" s="418">
        <v>100</v>
      </c>
      <c r="Q2751" s="417" t="s">
        <v>293</v>
      </c>
      <c r="R2751" s="418">
        <v>2</v>
      </c>
      <c r="S2751" s="418">
        <v>1</v>
      </c>
      <c r="T2751" s="418">
        <v>1000</v>
      </c>
      <c r="U2751" s="421">
        <v>0.6</v>
      </c>
      <c r="V2751" s="422">
        <v>0</v>
      </c>
      <c r="W2751" s="418">
        <v>1.7408400000000001E-7</v>
      </c>
      <c r="X2751" s="418">
        <v>2.6096714423654062</v>
      </c>
      <c r="Y2751" s="418">
        <v>1.58</v>
      </c>
      <c r="Z2751" s="418">
        <v>2.77</v>
      </c>
      <c r="AA2751" s="418">
        <v>1.4845199999999998E-7</v>
      </c>
      <c r="AB2751" s="418">
        <v>2.6096714423654062</v>
      </c>
      <c r="AC2751" s="418">
        <v>1.54</v>
      </c>
      <c r="AD2751" s="418">
        <v>2.68</v>
      </c>
      <c r="AE2751" s="418">
        <v>1.2139600000000001E-7</v>
      </c>
      <c r="AF2751" s="418">
        <v>2.6096714423654062</v>
      </c>
      <c r="AG2751" s="418">
        <v>1.69</v>
      </c>
      <c r="AH2751" s="418">
        <v>2.2999999999999998</v>
      </c>
      <c r="AI2751" s="425">
        <v>0</v>
      </c>
      <c r="AJ2751" s="425">
        <v>0</v>
      </c>
      <c r="AK2751" s="425">
        <v>0</v>
      </c>
      <c r="AL2751" s="425">
        <v>0</v>
      </c>
      <c r="AM2751" s="426">
        <v>0</v>
      </c>
      <c r="AN2751" s="425">
        <v>0</v>
      </c>
      <c r="AO2751" s="418">
        <v>7920053.222757658</v>
      </c>
      <c r="AP2751" s="418">
        <v>7.102225E-4</v>
      </c>
      <c r="AQ2751" s="418">
        <v>2.665E-2</v>
      </c>
      <c r="AR2751" s="418">
        <v>136.92254903783521</v>
      </c>
      <c r="AS2751" s="417" t="s">
        <v>2742</v>
      </c>
      <c r="AT2751" s="418">
        <v>0.98</v>
      </c>
      <c r="AU2751" s="418">
        <v>0.99</v>
      </c>
      <c r="AV2751" s="418">
        <v>0</v>
      </c>
      <c r="AW2751" s="418">
        <v>100</v>
      </c>
      <c r="AX2751" s="418"/>
      <c r="AY2751" s="418"/>
    </row>
    <row r="2752" spans="1:51">
      <c r="A2752" s="417" t="s">
        <v>81</v>
      </c>
      <c r="B2752" s="417" t="s">
        <v>2420</v>
      </c>
      <c r="C2752" s="418">
        <v>15</v>
      </c>
      <c r="D2752" s="418">
        <v>20</v>
      </c>
      <c r="E2752" s="419">
        <v>1.278</v>
      </c>
      <c r="F2752" s="409">
        <v>0</v>
      </c>
      <c r="G2752" s="418">
        <v>0.51</v>
      </c>
      <c r="H2752" s="418">
        <v>0.7</v>
      </c>
      <c r="I2752" s="418">
        <v>0.46</v>
      </c>
      <c r="J2752" s="418">
        <v>40</v>
      </c>
      <c r="K2752" s="418">
        <v>125</v>
      </c>
      <c r="L2752" s="420">
        <v>1</v>
      </c>
      <c r="M2752" s="418">
        <v>3.0760000000000001</v>
      </c>
      <c r="N2752" s="418">
        <v>3.0760000000000001</v>
      </c>
      <c r="O2752" s="418">
        <v>1.4</v>
      </c>
      <c r="P2752" s="418">
        <v>100</v>
      </c>
      <c r="Q2752" s="417" t="s">
        <v>293</v>
      </c>
      <c r="R2752" s="418">
        <v>2</v>
      </c>
      <c r="S2752" s="418">
        <v>1</v>
      </c>
      <c r="T2752" s="418">
        <v>1000</v>
      </c>
      <c r="U2752" s="421">
        <v>0.6</v>
      </c>
      <c r="V2752" s="422">
        <v>0</v>
      </c>
      <c r="W2752" s="418">
        <v>1.7408400000000001E-7</v>
      </c>
      <c r="X2752" s="418">
        <v>3.0965504428067132</v>
      </c>
      <c r="Y2752" s="418">
        <v>1.58</v>
      </c>
      <c r="Z2752" s="418">
        <v>2.77</v>
      </c>
      <c r="AA2752" s="418">
        <v>1.4845199999999998E-7</v>
      </c>
      <c r="AB2752" s="418">
        <v>3.0965504428067132</v>
      </c>
      <c r="AC2752" s="418">
        <v>1.54</v>
      </c>
      <c r="AD2752" s="418">
        <v>2.68</v>
      </c>
      <c r="AE2752" s="418">
        <v>1.2139600000000001E-7</v>
      </c>
      <c r="AF2752" s="418">
        <v>3.0965504428067132</v>
      </c>
      <c r="AG2752" s="418">
        <v>1.69</v>
      </c>
      <c r="AH2752" s="418">
        <v>2.2999999999999998</v>
      </c>
      <c r="AI2752" s="425">
        <v>0</v>
      </c>
      <c r="AJ2752" s="425">
        <v>0</v>
      </c>
      <c r="AK2752" s="425">
        <v>0</v>
      </c>
      <c r="AL2752" s="425">
        <v>0</v>
      </c>
      <c r="AM2752" s="426">
        <v>0</v>
      </c>
      <c r="AN2752" s="425">
        <v>0</v>
      </c>
      <c r="AO2752" s="418">
        <v>8718767.4375348762</v>
      </c>
      <c r="AP2752" s="418">
        <v>6.4515999999999998E-4</v>
      </c>
      <c r="AQ2752" s="418">
        <v>2.5399999999999999E-2</v>
      </c>
      <c r="AR2752" s="418">
        <v>133.12388428086291</v>
      </c>
      <c r="AS2752" s="417" t="s">
        <v>2742</v>
      </c>
      <c r="AT2752" s="418">
        <v>0.98</v>
      </c>
      <c r="AU2752" s="418">
        <v>0.99</v>
      </c>
      <c r="AV2752" s="418">
        <v>0</v>
      </c>
      <c r="AW2752" s="418">
        <v>100</v>
      </c>
      <c r="AX2752" s="418"/>
      <c r="AY2752" s="418"/>
    </row>
    <row r="2753" spans="1:51">
      <c r="A2753" s="417" t="s">
        <v>81</v>
      </c>
      <c r="B2753" s="417" t="s">
        <v>2421</v>
      </c>
      <c r="C2753" s="418">
        <v>18</v>
      </c>
      <c r="D2753" s="418">
        <v>20</v>
      </c>
      <c r="E2753" s="419">
        <v>1.395</v>
      </c>
      <c r="F2753" s="409">
        <v>0</v>
      </c>
      <c r="G2753" s="418">
        <v>0.48</v>
      </c>
      <c r="H2753" s="418">
        <v>0.7</v>
      </c>
      <c r="I2753" s="418">
        <v>0.44</v>
      </c>
      <c r="J2753" s="418">
        <v>40</v>
      </c>
      <c r="K2753" s="418">
        <v>125</v>
      </c>
      <c r="L2753" s="420">
        <v>1</v>
      </c>
      <c r="M2753" s="418">
        <v>3.0760000000000001</v>
      </c>
      <c r="N2753" s="418">
        <v>3.0760000000000001</v>
      </c>
      <c r="O2753" s="418">
        <v>1.4</v>
      </c>
      <c r="P2753" s="418">
        <v>100</v>
      </c>
      <c r="Q2753" s="417" t="s">
        <v>293</v>
      </c>
      <c r="R2753" s="418">
        <v>2</v>
      </c>
      <c r="S2753" s="418">
        <v>1</v>
      </c>
      <c r="T2753" s="418">
        <v>1000</v>
      </c>
      <c r="U2753" s="421">
        <v>0.6</v>
      </c>
      <c r="V2753" s="422">
        <v>0</v>
      </c>
      <c r="W2753" s="418">
        <v>1.7408400000000001E-7</v>
      </c>
      <c r="X2753" s="418">
        <v>3.410447337009038</v>
      </c>
      <c r="Y2753" s="418">
        <v>1.58</v>
      </c>
      <c r="Z2753" s="418">
        <v>2.77</v>
      </c>
      <c r="AA2753" s="418">
        <v>1.4845199999999998E-7</v>
      </c>
      <c r="AB2753" s="418">
        <v>3.410447337009038</v>
      </c>
      <c r="AC2753" s="418">
        <v>1.54</v>
      </c>
      <c r="AD2753" s="418">
        <v>2.68</v>
      </c>
      <c r="AE2753" s="418">
        <v>1.2139600000000001E-7</v>
      </c>
      <c r="AF2753" s="418">
        <v>3.410447337009038</v>
      </c>
      <c r="AG2753" s="418">
        <v>1.69</v>
      </c>
      <c r="AH2753" s="418">
        <v>2.2999999999999998</v>
      </c>
      <c r="AI2753" s="425">
        <v>0</v>
      </c>
      <c r="AJ2753" s="425">
        <v>0</v>
      </c>
      <c r="AK2753" s="425">
        <v>0</v>
      </c>
      <c r="AL2753" s="425">
        <v>0</v>
      </c>
      <c r="AM2753" s="426">
        <v>0</v>
      </c>
      <c r="AN2753" s="425">
        <v>0</v>
      </c>
      <c r="AO2753" s="418">
        <v>8718767.4375348762</v>
      </c>
      <c r="AP2753" s="418">
        <v>6.4515999999999998E-4</v>
      </c>
      <c r="AQ2753" s="418">
        <v>2.5399999999999999E-2</v>
      </c>
      <c r="AR2753" s="418">
        <v>133.29779280203908</v>
      </c>
      <c r="AS2753" s="417" t="s">
        <v>2742</v>
      </c>
      <c r="AT2753" s="418">
        <v>0.98</v>
      </c>
      <c r="AU2753" s="418">
        <v>0.99</v>
      </c>
      <c r="AV2753" s="418">
        <v>0</v>
      </c>
      <c r="AW2753" s="418">
        <v>100</v>
      </c>
      <c r="AX2753" s="418"/>
      <c r="AY2753" s="418"/>
    </row>
    <row r="2754" spans="1:51">
      <c r="A2754" s="417" t="s">
        <v>81</v>
      </c>
      <c r="B2754" s="417" t="s">
        <v>2422</v>
      </c>
      <c r="C2754" s="418">
        <v>22</v>
      </c>
      <c r="D2754" s="418">
        <v>20</v>
      </c>
      <c r="E2754" s="419">
        <v>1.7010000000000001</v>
      </c>
      <c r="F2754" s="409">
        <v>0</v>
      </c>
      <c r="G2754" s="418">
        <v>0.44</v>
      </c>
      <c r="H2754" s="418">
        <v>0.7</v>
      </c>
      <c r="I2754" s="418">
        <v>0.4</v>
      </c>
      <c r="J2754" s="418">
        <v>40</v>
      </c>
      <c r="K2754" s="418">
        <v>125</v>
      </c>
      <c r="L2754" s="420">
        <v>1</v>
      </c>
      <c r="M2754" s="418">
        <v>3.0760000000000001</v>
      </c>
      <c r="N2754" s="418">
        <v>3.0760000000000001</v>
      </c>
      <c r="O2754" s="418">
        <v>1.4</v>
      </c>
      <c r="P2754" s="418">
        <v>100</v>
      </c>
      <c r="Q2754" s="417" t="s">
        <v>293</v>
      </c>
      <c r="R2754" s="418">
        <v>2</v>
      </c>
      <c r="S2754" s="418">
        <v>1</v>
      </c>
      <c r="T2754" s="418">
        <v>1000</v>
      </c>
      <c r="U2754" s="421">
        <v>0.6</v>
      </c>
      <c r="V2754" s="422">
        <v>0</v>
      </c>
      <c r="W2754" s="418">
        <v>1.7408400000000001E-7</v>
      </c>
      <c r="X2754" s="418">
        <v>3.8517429136684345</v>
      </c>
      <c r="Y2754" s="418">
        <v>1.58</v>
      </c>
      <c r="Z2754" s="418">
        <v>2.77</v>
      </c>
      <c r="AA2754" s="418">
        <v>1.4845199999999998E-7</v>
      </c>
      <c r="AB2754" s="418">
        <v>3.8517429136684345</v>
      </c>
      <c r="AC2754" s="418">
        <v>1.54</v>
      </c>
      <c r="AD2754" s="418">
        <v>2.68</v>
      </c>
      <c r="AE2754" s="418">
        <v>1.2139600000000001E-7</v>
      </c>
      <c r="AF2754" s="418">
        <v>3.8517429136684345</v>
      </c>
      <c r="AG2754" s="418">
        <v>1.69</v>
      </c>
      <c r="AH2754" s="418">
        <v>2.2999999999999998</v>
      </c>
      <c r="AI2754" s="425">
        <v>0</v>
      </c>
      <c r="AJ2754" s="425">
        <v>0</v>
      </c>
      <c r="AK2754" s="425">
        <v>0</v>
      </c>
      <c r="AL2754" s="425">
        <v>0</v>
      </c>
      <c r="AM2754" s="426">
        <v>0</v>
      </c>
      <c r="AN2754" s="425">
        <v>0</v>
      </c>
      <c r="AO2754" s="418">
        <v>9847516.6751282346</v>
      </c>
      <c r="AP2754" s="418">
        <v>5.7121000000000006E-4</v>
      </c>
      <c r="AQ2754" s="418">
        <v>2.3900000000000001E-2</v>
      </c>
      <c r="AR2754" s="418">
        <v>132.27512933419601</v>
      </c>
      <c r="AS2754" s="417" t="s">
        <v>2742</v>
      </c>
      <c r="AT2754" s="418">
        <v>0.98</v>
      </c>
      <c r="AU2754" s="418">
        <v>0.99</v>
      </c>
      <c r="AV2754" s="418">
        <v>0</v>
      </c>
      <c r="AW2754" s="418">
        <v>100</v>
      </c>
      <c r="AX2754" s="418"/>
      <c r="AY2754" s="418"/>
    </row>
    <row r="2755" spans="1:51">
      <c r="A2755" s="417" t="s">
        <v>81</v>
      </c>
      <c r="B2755" s="417" t="s">
        <v>2423</v>
      </c>
      <c r="C2755" s="418">
        <v>33</v>
      </c>
      <c r="D2755" s="418">
        <v>20</v>
      </c>
      <c r="E2755" s="419">
        <v>2.556</v>
      </c>
      <c r="F2755" s="409">
        <v>0</v>
      </c>
      <c r="G2755" s="418">
        <v>0.36</v>
      </c>
      <c r="H2755" s="418">
        <v>0.7</v>
      </c>
      <c r="I2755" s="418">
        <v>0.32</v>
      </c>
      <c r="J2755" s="418">
        <v>40</v>
      </c>
      <c r="K2755" s="418">
        <v>125</v>
      </c>
      <c r="L2755" s="420">
        <v>1</v>
      </c>
      <c r="M2755" s="418">
        <v>3.0760000000000001</v>
      </c>
      <c r="N2755" s="418">
        <v>3.0760000000000001</v>
      </c>
      <c r="O2755" s="418">
        <v>1.4</v>
      </c>
      <c r="P2755" s="418">
        <v>100</v>
      </c>
      <c r="Q2755" s="417" t="s">
        <v>293</v>
      </c>
      <c r="R2755" s="418">
        <v>2</v>
      </c>
      <c r="S2755" s="418">
        <v>1</v>
      </c>
      <c r="T2755" s="418">
        <v>1000</v>
      </c>
      <c r="U2755" s="421">
        <v>0.6</v>
      </c>
      <c r="V2755" s="422">
        <v>0</v>
      </c>
      <c r="W2755" s="418">
        <v>1.7408400000000001E-7</v>
      </c>
      <c r="X2755" s="418">
        <v>4.7054797450485522</v>
      </c>
      <c r="Y2755" s="418">
        <v>1.58</v>
      </c>
      <c r="Z2755" s="418">
        <v>2.77</v>
      </c>
      <c r="AA2755" s="418">
        <v>1.4845199999999998E-7</v>
      </c>
      <c r="AB2755" s="418">
        <v>4.7054797450485522</v>
      </c>
      <c r="AC2755" s="418">
        <v>1.54</v>
      </c>
      <c r="AD2755" s="418">
        <v>2.68</v>
      </c>
      <c r="AE2755" s="418">
        <v>1.2139600000000001E-7</v>
      </c>
      <c r="AF2755" s="418">
        <v>4.7054797450485522</v>
      </c>
      <c r="AG2755" s="418">
        <v>1.69</v>
      </c>
      <c r="AH2755" s="418">
        <v>2.2999999999999998</v>
      </c>
      <c r="AI2755" s="425">
        <v>0</v>
      </c>
      <c r="AJ2755" s="425">
        <v>0</v>
      </c>
      <c r="AK2755" s="425">
        <v>0</v>
      </c>
      <c r="AL2755" s="425">
        <v>0</v>
      </c>
      <c r="AM2755" s="426">
        <v>0</v>
      </c>
      <c r="AN2755" s="425">
        <v>0</v>
      </c>
      <c r="AO2755" s="418">
        <v>12574820.180071425</v>
      </c>
      <c r="AP2755" s="418">
        <v>4.4732249999999995E-4</v>
      </c>
      <c r="AQ2755" s="418">
        <v>2.1149999999999999E-2</v>
      </c>
      <c r="AR2755" s="418">
        <v>137.54402439006944</v>
      </c>
      <c r="AS2755" s="417" t="s">
        <v>2742</v>
      </c>
      <c r="AT2755" s="418">
        <v>0.98</v>
      </c>
      <c r="AU2755" s="418">
        <v>0.99</v>
      </c>
      <c r="AV2755" s="418">
        <v>0</v>
      </c>
      <c r="AW2755" s="418">
        <v>100</v>
      </c>
      <c r="AX2755" s="418"/>
      <c r="AY2755" s="418"/>
    </row>
    <row r="2756" spans="1:51">
      <c r="A2756" s="417" t="s">
        <v>81</v>
      </c>
      <c r="B2756" s="417" t="s">
        <v>2424</v>
      </c>
      <c r="C2756" s="418">
        <v>47</v>
      </c>
      <c r="D2756" s="418">
        <v>20</v>
      </c>
      <c r="E2756" s="419">
        <v>3.6269999999999998</v>
      </c>
      <c r="F2756" s="409">
        <v>0</v>
      </c>
      <c r="G2756" s="418">
        <v>0.3</v>
      </c>
      <c r="H2756" s="418">
        <v>0.7</v>
      </c>
      <c r="I2756" s="418">
        <v>0.27</v>
      </c>
      <c r="J2756" s="418">
        <v>40</v>
      </c>
      <c r="K2756" s="418">
        <v>125</v>
      </c>
      <c r="L2756" s="420">
        <v>1</v>
      </c>
      <c r="M2756" s="418">
        <v>3.0760000000000001</v>
      </c>
      <c r="N2756" s="418">
        <v>3.0760000000000001</v>
      </c>
      <c r="O2756" s="418">
        <v>1.4</v>
      </c>
      <c r="P2756" s="418">
        <v>100</v>
      </c>
      <c r="Q2756" s="417" t="s">
        <v>293</v>
      </c>
      <c r="R2756" s="418">
        <v>2</v>
      </c>
      <c r="S2756" s="418">
        <v>1</v>
      </c>
      <c r="T2756" s="418">
        <v>1000</v>
      </c>
      <c r="U2756" s="421">
        <v>0.6</v>
      </c>
      <c r="V2756" s="422">
        <v>0</v>
      </c>
      <c r="W2756" s="418">
        <v>1.7408400000000001E-7</v>
      </c>
      <c r="X2756" s="418">
        <v>5.8564788855245276</v>
      </c>
      <c r="Y2756" s="418">
        <v>1.58</v>
      </c>
      <c r="Z2756" s="418">
        <v>2.77</v>
      </c>
      <c r="AA2756" s="418">
        <v>1.4845199999999998E-7</v>
      </c>
      <c r="AB2756" s="418">
        <v>5.8564788855245276</v>
      </c>
      <c r="AC2756" s="418">
        <v>1.54</v>
      </c>
      <c r="AD2756" s="418">
        <v>2.68</v>
      </c>
      <c r="AE2756" s="418">
        <v>1.2139600000000001E-7</v>
      </c>
      <c r="AF2756" s="418">
        <v>5.8564788855245276</v>
      </c>
      <c r="AG2756" s="418">
        <v>1.69</v>
      </c>
      <c r="AH2756" s="418">
        <v>2.2999999999999998</v>
      </c>
      <c r="AI2756" s="425">
        <v>0</v>
      </c>
      <c r="AJ2756" s="425">
        <v>0</v>
      </c>
      <c r="AK2756" s="425">
        <v>0</v>
      </c>
      <c r="AL2756" s="425">
        <v>0</v>
      </c>
      <c r="AM2756" s="426">
        <v>0</v>
      </c>
      <c r="AN2756" s="425">
        <v>0</v>
      </c>
      <c r="AO2756" s="418">
        <v>14133077.053536097</v>
      </c>
      <c r="AP2756" s="418">
        <v>3.9800249999999996E-4</v>
      </c>
      <c r="AQ2756" s="418">
        <v>1.9949999999999999E-2</v>
      </c>
      <c r="AR2756" s="418">
        <v>136.15304536491087</v>
      </c>
      <c r="AS2756" s="417" t="s">
        <v>2742</v>
      </c>
      <c r="AT2756" s="418">
        <v>0.98</v>
      </c>
      <c r="AU2756" s="418">
        <v>0.99</v>
      </c>
      <c r="AV2756" s="418">
        <v>0</v>
      </c>
      <c r="AW2756" s="418">
        <v>100</v>
      </c>
      <c r="AX2756" s="418"/>
      <c r="AY2756" s="418"/>
    </row>
    <row r="2757" spans="1:51">
      <c r="A2757" s="417" t="s">
        <v>81</v>
      </c>
      <c r="B2757" s="417" t="s">
        <v>2425</v>
      </c>
      <c r="C2757" s="418">
        <v>68</v>
      </c>
      <c r="D2757" s="418">
        <v>20</v>
      </c>
      <c r="E2757" s="419">
        <v>5.4989999999999997</v>
      </c>
      <c r="F2757" s="409">
        <v>0</v>
      </c>
      <c r="G2757" s="418">
        <v>0.26</v>
      </c>
      <c r="H2757" s="418">
        <v>0.7</v>
      </c>
      <c r="I2757" s="418">
        <v>0.22</v>
      </c>
      <c r="J2757" s="418">
        <v>40</v>
      </c>
      <c r="K2757" s="418">
        <v>125</v>
      </c>
      <c r="L2757" s="420">
        <v>1</v>
      </c>
      <c r="M2757" s="418">
        <v>3.0760000000000001</v>
      </c>
      <c r="N2757" s="418">
        <v>3.0760000000000001</v>
      </c>
      <c r="O2757" s="418">
        <v>1.4</v>
      </c>
      <c r="P2757" s="418">
        <v>100</v>
      </c>
      <c r="Q2757" s="417" t="s">
        <v>293</v>
      </c>
      <c r="R2757" s="418">
        <v>2</v>
      </c>
      <c r="S2757" s="418">
        <v>1</v>
      </c>
      <c r="T2757" s="418">
        <v>1000</v>
      </c>
      <c r="U2757" s="421">
        <v>0.6</v>
      </c>
      <c r="V2757" s="422">
        <v>0</v>
      </c>
      <c r="W2757" s="418">
        <v>1.7408400000000001E-7</v>
      </c>
      <c r="X2757" s="418">
        <v>6.8651502761203815</v>
      </c>
      <c r="Y2757" s="418">
        <v>1.58</v>
      </c>
      <c r="Z2757" s="418">
        <v>2.77</v>
      </c>
      <c r="AA2757" s="418">
        <v>1.4845199999999998E-7</v>
      </c>
      <c r="AB2757" s="418">
        <v>6.8651502761203815</v>
      </c>
      <c r="AC2757" s="418">
        <v>1.54</v>
      </c>
      <c r="AD2757" s="418">
        <v>2.68</v>
      </c>
      <c r="AE2757" s="418">
        <v>1.2139600000000001E-7</v>
      </c>
      <c r="AF2757" s="418">
        <v>6.8651502761203815</v>
      </c>
      <c r="AG2757" s="418">
        <v>1.69</v>
      </c>
      <c r="AH2757" s="418">
        <v>2.2999999999999998</v>
      </c>
      <c r="AI2757" s="425">
        <v>0</v>
      </c>
      <c r="AJ2757" s="425">
        <v>0</v>
      </c>
      <c r="AK2757" s="425">
        <v>0</v>
      </c>
      <c r="AL2757" s="425">
        <v>0</v>
      </c>
      <c r="AM2757" s="426">
        <v>0</v>
      </c>
      <c r="AN2757" s="425">
        <v>0</v>
      </c>
      <c r="AO2757" s="418">
        <v>17753440.222194169</v>
      </c>
      <c r="AP2757" s="418">
        <v>3.1683999999999998E-4</v>
      </c>
      <c r="AQ2757" s="418">
        <v>1.78E-2</v>
      </c>
      <c r="AR2757" s="418">
        <v>135.26125562827824</v>
      </c>
      <c r="AS2757" s="417" t="s">
        <v>2742</v>
      </c>
      <c r="AT2757" s="418">
        <v>0.98</v>
      </c>
      <c r="AU2757" s="418">
        <v>0.99</v>
      </c>
      <c r="AV2757" s="418">
        <v>0</v>
      </c>
      <c r="AW2757" s="418">
        <v>100</v>
      </c>
      <c r="AX2757" s="418"/>
      <c r="AY2757" s="418"/>
    </row>
    <row r="2758" spans="1:51">
      <c r="A2758" s="417" t="s">
        <v>81</v>
      </c>
      <c r="B2758" s="417" t="s">
        <v>2426</v>
      </c>
      <c r="C2758" s="418">
        <v>100</v>
      </c>
      <c r="D2758" s="418">
        <v>20</v>
      </c>
      <c r="E2758" s="419">
        <v>7.6859999999999999</v>
      </c>
      <c r="F2758" s="409">
        <v>0</v>
      </c>
      <c r="G2758" s="418">
        <v>0.22</v>
      </c>
      <c r="H2758" s="418">
        <v>0.7</v>
      </c>
      <c r="I2758" s="418">
        <v>0.19</v>
      </c>
      <c r="J2758" s="418">
        <v>40</v>
      </c>
      <c r="K2758" s="418">
        <v>125</v>
      </c>
      <c r="L2758" s="420">
        <v>1</v>
      </c>
      <c r="M2758" s="418">
        <v>3.0760000000000001</v>
      </c>
      <c r="N2758" s="418">
        <v>3.0760000000000001</v>
      </c>
      <c r="O2758" s="418">
        <v>1.4</v>
      </c>
      <c r="P2758" s="418">
        <v>100</v>
      </c>
      <c r="Q2758" s="417" t="s">
        <v>293</v>
      </c>
      <c r="R2758" s="418">
        <v>2</v>
      </c>
      <c r="S2758" s="418">
        <v>1</v>
      </c>
      <c r="T2758" s="418">
        <v>1000</v>
      </c>
      <c r="U2758" s="421">
        <v>0.6</v>
      </c>
      <c r="V2758" s="422">
        <v>0</v>
      </c>
      <c r="W2758" s="418">
        <v>1.7408400000000001E-7</v>
      </c>
      <c r="X2758" s="418">
        <v>8.0884553476822507</v>
      </c>
      <c r="Y2758" s="418">
        <v>1.58</v>
      </c>
      <c r="Z2758" s="418">
        <v>2.77</v>
      </c>
      <c r="AA2758" s="418">
        <v>1.4845199999999998E-7</v>
      </c>
      <c r="AB2758" s="418">
        <v>8.0884553476822507</v>
      </c>
      <c r="AC2758" s="418">
        <v>1.54</v>
      </c>
      <c r="AD2758" s="418">
        <v>2.68</v>
      </c>
      <c r="AE2758" s="418">
        <v>1.2139600000000001E-7</v>
      </c>
      <c r="AF2758" s="418">
        <v>8.0884553476822507</v>
      </c>
      <c r="AG2758" s="418">
        <v>1.69</v>
      </c>
      <c r="AH2758" s="418">
        <v>2.2999999999999998</v>
      </c>
      <c r="AI2758" s="425">
        <v>0</v>
      </c>
      <c r="AJ2758" s="425">
        <v>0</v>
      </c>
      <c r="AK2758" s="425">
        <v>0</v>
      </c>
      <c r="AL2758" s="425">
        <v>0</v>
      </c>
      <c r="AM2758" s="426">
        <v>0</v>
      </c>
      <c r="AN2758" s="425">
        <v>0</v>
      </c>
      <c r="AO2758" s="418">
        <v>20290560.831101373</v>
      </c>
      <c r="AP2758" s="418">
        <v>2.7722250000000004E-4</v>
      </c>
      <c r="AQ2758" s="418">
        <v>1.6650000000000002E-2</v>
      </c>
      <c r="AR2758" s="418">
        <v>129.74628498297753</v>
      </c>
      <c r="AS2758" s="417" t="s">
        <v>2742</v>
      </c>
      <c r="AT2758" s="418">
        <v>0.98</v>
      </c>
      <c r="AU2758" s="418">
        <v>0.99</v>
      </c>
      <c r="AV2758" s="418">
        <v>0</v>
      </c>
      <c r="AW2758" s="418">
        <v>100</v>
      </c>
      <c r="AX2758" s="418"/>
      <c r="AY2758" s="418"/>
    </row>
    <row r="2759" spans="1:51">
      <c r="A2759" s="417" t="s">
        <v>81</v>
      </c>
      <c r="B2759" s="417" t="s">
        <v>2427</v>
      </c>
      <c r="C2759" s="418">
        <v>120</v>
      </c>
      <c r="D2759" s="418">
        <v>20</v>
      </c>
      <c r="E2759" s="419">
        <v>8.3070000000000004</v>
      </c>
      <c r="F2759" s="409">
        <v>0</v>
      </c>
      <c r="G2759" s="418">
        <v>0.2</v>
      </c>
      <c r="H2759" s="418">
        <v>0.7</v>
      </c>
      <c r="I2759" s="418">
        <v>0.18</v>
      </c>
      <c r="J2759" s="418">
        <v>40</v>
      </c>
      <c r="K2759" s="418">
        <v>125</v>
      </c>
      <c r="L2759" s="420">
        <v>1</v>
      </c>
      <c r="M2759" s="418">
        <v>3.0760000000000001</v>
      </c>
      <c r="N2759" s="418">
        <v>3.0760000000000001</v>
      </c>
      <c r="O2759" s="418">
        <v>1.4</v>
      </c>
      <c r="P2759" s="418">
        <v>100</v>
      </c>
      <c r="Q2759" s="417" t="s">
        <v>293</v>
      </c>
      <c r="R2759" s="418">
        <v>2</v>
      </c>
      <c r="S2759" s="418">
        <v>1</v>
      </c>
      <c r="T2759" s="418">
        <v>1000</v>
      </c>
      <c r="U2759" s="421">
        <v>0.6</v>
      </c>
      <c r="V2759" s="422">
        <v>0</v>
      </c>
      <c r="W2759" s="418">
        <v>1.7408400000000001E-7</v>
      </c>
      <c r="X2759" s="418">
        <v>8.9716272288886394</v>
      </c>
      <c r="Y2759" s="418">
        <v>1.58</v>
      </c>
      <c r="Z2759" s="418">
        <v>2.77</v>
      </c>
      <c r="AA2759" s="418">
        <v>1.4845199999999998E-7</v>
      </c>
      <c r="AB2759" s="418">
        <v>8.9716272288886394</v>
      </c>
      <c r="AC2759" s="418">
        <v>1.54</v>
      </c>
      <c r="AD2759" s="418">
        <v>2.68</v>
      </c>
      <c r="AE2759" s="418">
        <v>1.2139600000000001E-7</v>
      </c>
      <c r="AF2759" s="418">
        <v>8.9716272288886394</v>
      </c>
      <c r="AG2759" s="418">
        <v>1.69</v>
      </c>
      <c r="AH2759" s="418">
        <v>2.2999999999999998</v>
      </c>
      <c r="AI2759" s="425">
        <v>0</v>
      </c>
      <c r="AJ2759" s="425">
        <v>0</v>
      </c>
      <c r="AK2759" s="425">
        <v>0</v>
      </c>
      <c r="AL2759" s="425">
        <v>0</v>
      </c>
      <c r="AM2759" s="426">
        <v>0</v>
      </c>
      <c r="AN2759" s="425">
        <v>0</v>
      </c>
      <c r="AO2759" s="418">
        <v>22675736.961451244</v>
      </c>
      <c r="AP2759" s="418">
        <v>2.4806250000000002E-4</v>
      </c>
      <c r="AQ2759" s="418">
        <v>1.575E-2</v>
      </c>
      <c r="AR2759" s="418">
        <v>133.755998304287</v>
      </c>
      <c r="AS2759" s="417" t="s">
        <v>2742</v>
      </c>
      <c r="AT2759" s="418">
        <v>0.98</v>
      </c>
      <c r="AU2759" s="418">
        <v>0.99</v>
      </c>
      <c r="AV2759" s="418">
        <v>0</v>
      </c>
      <c r="AW2759" s="418">
        <v>100</v>
      </c>
      <c r="AX2759" s="418"/>
      <c r="AY2759" s="418"/>
    </row>
    <row r="2760" spans="1:51">
      <c r="A2760" s="417" t="s">
        <v>81</v>
      </c>
      <c r="B2760" s="417" t="s">
        <v>2428</v>
      </c>
      <c r="C2760" s="418">
        <v>150</v>
      </c>
      <c r="D2760" s="418">
        <v>20</v>
      </c>
      <c r="E2760" s="419">
        <v>11.16</v>
      </c>
      <c r="F2760" s="409">
        <v>0</v>
      </c>
      <c r="G2760" s="418">
        <v>0.18</v>
      </c>
      <c r="H2760" s="418">
        <v>0.7</v>
      </c>
      <c r="I2760" s="418">
        <v>0.16</v>
      </c>
      <c r="J2760" s="418">
        <v>40</v>
      </c>
      <c r="K2760" s="418">
        <v>125</v>
      </c>
      <c r="L2760" s="420">
        <v>1</v>
      </c>
      <c r="M2760" s="418">
        <v>3.0760000000000001</v>
      </c>
      <c r="N2760" s="418">
        <v>3.0760000000000001</v>
      </c>
      <c r="O2760" s="418">
        <v>1.4</v>
      </c>
      <c r="P2760" s="418">
        <v>100</v>
      </c>
      <c r="Q2760" s="417" t="s">
        <v>293</v>
      </c>
      <c r="R2760" s="418">
        <v>2</v>
      </c>
      <c r="S2760" s="418">
        <v>1</v>
      </c>
      <c r="T2760" s="418">
        <v>1000</v>
      </c>
      <c r="U2760" s="421">
        <v>0.6</v>
      </c>
      <c r="V2760" s="422">
        <v>0</v>
      </c>
      <c r="W2760" s="418">
        <v>1.7408400000000001E-7</v>
      </c>
      <c r="X2760" s="418">
        <v>10.220141855568954</v>
      </c>
      <c r="Y2760" s="418">
        <v>1.58</v>
      </c>
      <c r="Z2760" s="418">
        <v>2.77</v>
      </c>
      <c r="AA2760" s="418">
        <v>1.4845199999999998E-7</v>
      </c>
      <c r="AB2760" s="418">
        <v>10.220141855568954</v>
      </c>
      <c r="AC2760" s="418">
        <v>1.54</v>
      </c>
      <c r="AD2760" s="418">
        <v>2.68</v>
      </c>
      <c r="AE2760" s="418">
        <v>1.2139600000000001E-7</v>
      </c>
      <c r="AF2760" s="418">
        <v>10.220141855568954</v>
      </c>
      <c r="AG2760" s="418">
        <v>1.69</v>
      </c>
      <c r="AH2760" s="418">
        <v>2.2999999999999998</v>
      </c>
      <c r="AI2760" s="425">
        <v>0</v>
      </c>
      <c r="AJ2760" s="425">
        <v>0</v>
      </c>
      <c r="AK2760" s="425">
        <v>0</v>
      </c>
      <c r="AL2760" s="425">
        <v>0</v>
      </c>
      <c r="AM2760" s="426">
        <v>0</v>
      </c>
      <c r="AN2760" s="425">
        <v>0</v>
      </c>
      <c r="AO2760" s="418">
        <v>25167503.719197784</v>
      </c>
      <c r="AP2760" s="418">
        <v>2.2350249999999994E-4</v>
      </c>
      <c r="AQ2760" s="418">
        <v>1.4949999999999998E-2</v>
      </c>
      <c r="AR2760" s="418">
        <v>126.00807402560169</v>
      </c>
      <c r="AS2760" s="417" t="s">
        <v>2742</v>
      </c>
      <c r="AT2760" s="418">
        <v>0.98</v>
      </c>
      <c r="AU2760" s="418">
        <v>0.99</v>
      </c>
      <c r="AV2760" s="418">
        <v>0</v>
      </c>
      <c r="AW2760" s="418">
        <v>100</v>
      </c>
      <c r="AX2760" s="418"/>
      <c r="AY2760" s="418"/>
    </row>
    <row r="2761" spans="1:51">
      <c r="A2761" s="417" t="s">
        <v>81</v>
      </c>
      <c r="B2761" s="417" t="s">
        <v>2429</v>
      </c>
      <c r="C2761" s="418">
        <v>180</v>
      </c>
      <c r="D2761" s="418">
        <v>20</v>
      </c>
      <c r="E2761" s="419">
        <v>13.788</v>
      </c>
      <c r="F2761" s="409">
        <v>0</v>
      </c>
      <c r="G2761" s="418">
        <v>0.17</v>
      </c>
      <c r="H2761" s="418">
        <v>0.7</v>
      </c>
      <c r="I2761" s="418">
        <v>0.14000000000000001</v>
      </c>
      <c r="J2761" s="418">
        <v>40</v>
      </c>
      <c r="K2761" s="418">
        <v>125</v>
      </c>
      <c r="L2761" s="420">
        <v>1</v>
      </c>
      <c r="M2761" s="418">
        <v>3.0760000000000001</v>
      </c>
      <c r="N2761" s="418">
        <v>3.0760000000000001</v>
      </c>
      <c r="O2761" s="418">
        <v>1.4</v>
      </c>
      <c r="P2761" s="418">
        <v>100</v>
      </c>
      <c r="Q2761" s="417" t="s">
        <v>293</v>
      </c>
      <c r="R2761" s="418">
        <v>2</v>
      </c>
      <c r="S2761" s="418">
        <v>1</v>
      </c>
      <c r="T2761" s="418">
        <v>1000</v>
      </c>
      <c r="U2761" s="421">
        <v>0.6</v>
      </c>
      <c r="V2761" s="422">
        <v>0</v>
      </c>
      <c r="W2761" s="418">
        <v>1.7408400000000001E-7</v>
      </c>
      <c r="X2761" s="418">
        <v>10.777604138599989</v>
      </c>
      <c r="Y2761" s="418">
        <v>1.58</v>
      </c>
      <c r="Z2761" s="418">
        <v>2.77</v>
      </c>
      <c r="AA2761" s="418">
        <v>1.4845199999999998E-7</v>
      </c>
      <c r="AB2761" s="418">
        <v>10.777604138599989</v>
      </c>
      <c r="AC2761" s="418">
        <v>1.54</v>
      </c>
      <c r="AD2761" s="418">
        <v>2.68</v>
      </c>
      <c r="AE2761" s="418">
        <v>1.2139600000000001E-7</v>
      </c>
      <c r="AF2761" s="418">
        <v>10.777604138599989</v>
      </c>
      <c r="AG2761" s="418">
        <v>1.69</v>
      </c>
      <c r="AH2761" s="418">
        <v>2.2999999999999998</v>
      </c>
      <c r="AI2761" s="425">
        <v>0</v>
      </c>
      <c r="AJ2761" s="425">
        <v>0</v>
      </c>
      <c r="AK2761" s="425">
        <v>0</v>
      </c>
      <c r="AL2761" s="425">
        <v>0</v>
      </c>
      <c r="AM2761" s="426">
        <v>0</v>
      </c>
      <c r="AN2761" s="425">
        <v>0</v>
      </c>
      <c r="AO2761" s="418">
        <v>28495079.849545974</v>
      </c>
      <c r="AP2761" s="418">
        <v>1.9740250000000001E-4</v>
      </c>
      <c r="AQ2761" s="418">
        <v>1.405E-2</v>
      </c>
      <c r="AR2761" s="418">
        <v>133.21255547039235</v>
      </c>
      <c r="AS2761" s="417" t="s">
        <v>2742</v>
      </c>
      <c r="AT2761" s="418">
        <v>0.98</v>
      </c>
      <c r="AU2761" s="418">
        <v>0.99</v>
      </c>
      <c r="AV2761" s="418">
        <v>0</v>
      </c>
      <c r="AW2761" s="418">
        <v>100</v>
      </c>
      <c r="AX2761" s="418"/>
      <c r="AY2761" s="418"/>
    </row>
    <row r="2762" spans="1:51">
      <c r="A2762" s="417" t="s">
        <v>81</v>
      </c>
      <c r="B2762" s="417" t="s">
        <v>2430</v>
      </c>
      <c r="C2762" s="418">
        <v>220</v>
      </c>
      <c r="D2762" s="418">
        <v>20</v>
      </c>
      <c r="E2762" s="419">
        <v>16.704000000000001</v>
      </c>
      <c r="F2762" s="409">
        <v>0</v>
      </c>
      <c r="G2762" s="418">
        <v>0.15</v>
      </c>
      <c r="H2762" s="418">
        <v>0.7</v>
      </c>
      <c r="I2762" s="418">
        <v>0.13</v>
      </c>
      <c r="J2762" s="418">
        <v>40</v>
      </c>
      <c r="K2762" s="418">
        <v>125</v>
      </c>
      <c r="L2762" s="420">
        <v>1</v>
      </c>
      <c r="M2762" s="418">
        <v>3.0760000000000001</v>
      </c>
      <c r="N2762" s="418">
        <v>3.0760000000000001</v>
      </c>
      <c r="O2762" s="418">
        <v>1.4</v>
      </c>
      <c r="P2762" s="418">
        <v>100</v>
      </c>
      <c r="Q2762" s="417" t="s">
        <v>293</v>
      </c>
      <c r="R2762" s="418">
        <v>2</v>
      </c>
      <c r="S2762" s="418">
        <v>1</v>
      </c>
      <c r="T2762" s="418">
        <v>1000</v>
      </c>
      <c r="U2762" s="421">
        <v>0.6</v>
      </c>
      <c r="V2762" s="422">
        <v>0</v>
      </c>
      <c r="W2762" s="418">
        <v>1.7408400000000001E-7</v>
      </c>
      <c r="X2762" s="418">
        <v>12.31933968339297</v>
      </c>
      <c r="Y2762" s="418">
        <v>1.58</v>
      </c>
      <c r="Z2762" s="418">
        <v>2.77</v>
      </c>
      <c r="AA2762" s="418">
        <v>1.4845199999999998E-7</v>
      </c>
      <c r="AB2762" s="418">
        <v>12.31933968339297</v>
      </c>
      <c r="AC2762" s="418">
        <v>1.54</v>
      </c>
      <c r="AD2762" s="418">
        <v>2.68</v>
      </c>
      <c r="AE2762" s="418">
        <v>1.2139600000000001E-7</v>
      </c>
      <c r="AF2762" s="418">
        <v>12.31933968339297</v>
      </c>
      <c r="AG2762" s="418">
        <v>1.69</v>
      </c>
      <c r="AH2762" s="418">
        <v>2.2999999999999998</v>
      </c>
      <c r="AI2762" s="425">
        <v>0</v>
      </c>
      <c r="AJ2762" s="425">
        <v>0</v>
      </c>
      <c r="AK2762" s="425">
        <v>0</v>
      </c>
      <c r="AL2762" s="425">
        <v>0</v>
      </c>
      <c r="AM2762" s="426">
        <v>0</v>
      </c>
      <c r="AN2762" s="425">
        <v>0</v>
      </c>
      <c r="AO2762" s="418">
        <v>31799423.37045623</v>
      </c>
      <c r="AP2762" s="418">
        <v>1.7688999999999994E-4</v>
      </c>
      <c r="AQ2762" s="418">
        <v>1.3299999999999998E-2</v>
      </c>
      <c r="AR2762" s="418">
        <v>127.52500792366683</v>
      </c>
      <c r="AS2762" s="417" t="s">
        <v>2742</v>
      </c>
      <c r="AT2762" s="418">
        <v>0.98</v>
      </c>
      <c r="AU2762" s="418">
        <v>0.99</v>
      </c>
      <c r="AV2762" s="418">
        <v>0</v>
      </c>
      <c r="AW2762" s="418">
        <v>100</v>
      </c>
      <c r="AX2762" s="418"/>
      <c r="AY2762" s="418"/>
    </row>
    <row r="2763" spans="1:51">
      <c r="A2763" s="417" t="s">
        <v>81</v>
      </c>
      <c r="B2763" s="417" t="s">
        <v>2431</v>
      </c>
      <c r="C2763" s="418">
        <v>330</v>
      </c>
      <c r="D2763" s="418">
        <v>20</v>
      </c>
      <c r="E2763" s="419">
        <v>24.93</v>
      </c>
      <c r="F2763" s="409">
        <v>0</v>
      </c>
      <c r="G2763" s="418">
        <v>0.12</v>
      </c>
      <c r="H2763" s="418">
        <v>0.7</v>
      </c>
      <c r="I2763" s="418">
        <v>0.1</v>
      </c>
      <c r="J2763" s="418">
        <v>40</v>
      </c>
      <c r="K2763" s="418">
        <v>125</v>
      </c>
      <c r="L2763" s="420">
        <v>1</v>
      </c>
      <c r="M2763" s="418">
        <v>3.0760000000000001</v>
      </c>
      <c r="N2763" s="418">
        <v>3.0760000000000001</v>
      </c>
      <c r="O2763" s="418">
        <v>1.4</v>
      </c>
      <c r="P2763" s="418">
        <v>100</v>
      </c>
      <c r="Q2763" s="417" t="s">
        <v>293</v>
      </c>
      <c r="R2763" s="418">
        <v>2</v>
      </c>
      <c r="S2763" s="418">
        <v>1</v>
      </c>
      <c r="T2763" s="418">
        <v>1000</v>
      </c>
      <c r="U2763" s="421">
        <v>0.6</v>
      </c>
      <c r="V2763" s="422">
        <v>0</v>
      </c>
      <c r="W2763" s="418">
        <v>1.7408400000000001E-7</v>
      </c>
      <c r="X2763" s="418">
        <v>14.867476718883045</v>
      </c>
      <c r="Y2763" s="418">
        <v>1.58</v>
      </c>
      <c r="Z2763" s="418">
        <v>2.77</v>
      </c>
      <c r="AA2763" s="418">
        <v>1.4845199999999998E-7</v>
      </c>
      <c r="AB2763" s="418">
        <v>14.867476718883045</v>
      </c>
      <c r="AC2763" s="418">
        <v>1.54</v>
      </c>
      <c r="AD2763" s="418">
        <v>2.68</v>
      </c>
      <c r="AE2763" s="418">
        <v>1.2139600000000001E-7</v>
      </c>
      <c r="AF2763" s="418">
        <v>14.867476718883045</v>
      </c>
      <c r="AG2763" s="418">
        <v>1.69</v>
      </c>
      <c r="AH2763" s="418">
        <v>2.2999999999999998</v>
      </c>
      <c r="AI2763" s="425">
        <v>0</v>
      </c>
      <c r="AJ2763" s="425">
        <v>0</v>
      </c>
      <c r="AK2763" s="425">
        <v>0</v>
      </c>
      <c r="AL2763" s="425">
        <v>0</v>
      </c>
      <c r="AM2763" s="426">
        <v>0</v>
      </c>
      <c r="AN2763" s="425">
        <v>0</v>
      </c>
      <c r="AO2763" s="418">
        <v>35999999.999999993</v>
      </c>
      <c r="AP2763" s="418">
        <v>1.5625000000000006E-4</v>
      </c>
      <c r="AQ2763" s="418">
        <v>1.2500000000000002E-2</v>
      </c>
      <c r="AR2763" s="418">
        <v>144.40432384905984</v>
      </c>
      <c r="AS2763" s="417" t="s">
        <v>2742</v>
      </c>
      <c r="AT2763" s="418">
        <v>0.97</v>
      </c>
      <c r="AU2763" s="418">
        <v>0.99</v>
      </c>
      <c r="AV2763" s="418">
        <v>0</v>
      </c>
      <c r="AW2763" s="418">
        <v>100</v>
      </c>
      <c r="AX2763" s="418"/>
      <c r="AY2763" s="418"/>
    </row>
    <row r="2764" spans="1:51">
      <c r="A2764" s="417" t="s">
        <v>81</v>
      </c>
      <c r="B2764" s="417" t="s">
        <v>2432</v>
      </c>
      <c r="C2764" s="418">
        <v>0.33</v>
      </c>
      <c r="D2764" s="418">
        <v>20</v>
      </c>
      <c r="E2764" s="419">
        <v>3.78E-2</v>
      </c>
      <c r="F2764" s="409">
        <v>0</v>
      </c>
      <c r="G2764" s="418">
        <v>5.6</v>
      </c>
      <c r="H2764" s="418">
        <v>0.7</v>
      </c>
      <c r="I2764" s="418">
        <v>2.65</v>
      </c>
      <c r="J2764" s="418">
        <v>40</v>
      </c>
      <c r="K2764" s="418">
        <v>125</v>
      </c>
      <c r="L2764" s="420">
        <v>1</v>
      </c>
      <c r="M2764" s="418">
        <v>4.016</v>
      </c>
      <c r="N2764" s="418">
        <v>4.016</v>
      </c>
      <c r="O2764" s="418">
        <v>1.2</v>
      </c>
      <c r="P2764" s="418">
        <v>100</v>
      </c>
      <c r="Q2764" s="417" t="s">
        <v>293</v>
      </c>
      <c r="R2764" s="418">
        <v>2</v>
      </c>
      <c r="S2764" s="418">
        <v>1</v>
      </c>
      <c r="T2764" s="418">
        <v>1000</v>
      </c>
      <c r="U2764" s="421">
        <v>0.68</v>
      </c>
      <c r="V2764" s="422">
        <v>0</v>
      </c>
      <c r="W2764" s="418">
        <v>4.2054000000000003E-7</v>
      </c>
      <c r="X2764" s="418">
        <v>0.2570093560070264</v>
      </c>
      <c r="Y2764" s="418">
        <v>1.58</v>
      </c>
      <c r="Z2764" s="418">
        <v>2.77</v>
      </c>
      <c r="AA2764" s="418">
        <v>3.5861999999999996E-7</v>
      </c>
      <c r="AB2764" s="418">
        <v>0.2570093560070264</v>
      </c>
      <c r="AC2764" s="418">
        <v>1.54</v>
      </c>
      <c r="AD2764" s="418">
        <v>2.68</v>
      </c>
      <c r="AE2764" s="418">
        <v>2.9326000000000002E-7</v>
      </c>
      <c r="AF2764" s="418">
        <v>0.2570093560070264</v>
      </c>
      <c r="AG2764" s="418">
        <v>1.69</v>
      </c>
      <c r="AH2764" s="418">
        <v>2.2999999999999998</v>
      </c>
      <c r="AI2764" s="425">
        <v>0</v>
      </c>
      <c r="AJ2764" s="425">
        <v>0</v>
      </c>
      <c r="AK2764" s="425">
        <v>0</v>
      </c>
      <c r="AL2764" s="425">
        <v>0</v>
      </c>
      <c r="AM2764" s="426">
        <v>0</v>
      </c>
      <c r="AN2764" s="425">
        <v>0</v>
      </c>
      <c r="AO2764" s="418">
        <v>1112087.6833590404</v>
      </c>
      <c r="AP2764" s="418">
        <v>5.0580543999999986E-3</v>
      </c>
      <c r="AQ2764" s="418">
        <v>7.1119999999999989E-2</v>
      </c>
      <c r="AR2764" s="418">
        <v>135.61849721223766</v>
      </c>
      <c r="AS2764" s="417" t="s">
        <v>2743</v>
      </c>
      <c r="AT2764" s="418">
        <v>0.94</v>
      </c>
      <c r="AU2764" s="418">
        <v>0.96</v>
      </c>
      <c r="AV2764" s="418">
        <v>0</v>
      </c>
      <c r="AW2764" s="418">
        <v>100</v>
      </c>
      <c r="AX2764" s="418"/>
      <c r="AY2764" s="418"/>
    </row>
    <row r="2765" spans="1:51">
      <c r="A2765" s="417" t="s">
        <v>81</v>
      </c>
      <c r="B2765" s="417" t="s">
        <v>2433</v>
      </c>
      <c r="C2765" s="418">
        <v>0.56000000000000005</v>
      </c>
      <c r="D2765" s="418">
        <v>20</v>
      </c>
      <c r="E2765" s="419">
        <v>7.8299999999999995E-2</v>
      </c>
      <c r="F2765" s="409">
        <v>0</v>
      </c>
      <c r="G2765" s="418">
        <v>3.9</v>
      </c>
      <c r="H2765" s="418">
        <v>0.7</v>
      </c>
      <c r="I2765" s="418">
        <v>1.84</v>
      </c>
      <c r="J2765" s="418">
        <v>40</v>
      </c>
      <c r="K2765" s="418">
        <v>125</v>
      </c>
      <c r="L2765" s="420">
        <v>1</v>
      </c>
      <c r="M2765" s="418">
        <v>4.016</v>
      </c>
      <c r="N2765" s="418">
        <v>4.016</v>
      </c>
      <c r="O2765" s="418">
        <v>1.2</v>
      </c>
      <c r="P2765" s="418">
        <v>100</v>
      </c>
      <c r="Q2765" s="417" t="s">
        <v>293</v>
      </c>
      <c r="R2765" s="418">
        <v>2</v>
      </c>
      <c r="S2765" s="418">
        <v>1</v>
      </c>
      <c r="T2765" s="418">
        <v>1000</v>
      </c>
      <c r="U2765" s="421">
        <v>0.68</v>
      </c>
      <c r="V2765" s="422">
        <v>0</v>
      </c>
      <c r="W2765" s="418">
        <v>4.2054000000000003E-7</v>
      </c>
      <c r="X2765" s="418">
        <v>0.32710280513094964</v>
      </c>
      <c r="Y2765" s="418">
        <v>1.58</v>
      </c>
      <c r="Z2765" s="418">
        <v>2.77</v>
      </c>
      <c r="AA2765" s="418">
        <v>3.5861999999999996E-7</v>
      </c>
      <c r="AB2765" s="418">
        <v>0.32710280513094964</v>
      </c>
      <c r="AC2765" s="418">
        <v>1.54</v>
      </c>
      <c r="AD2765" s="418">
        <v>2.68</v>
      </c>
      <c r="AE2765" s="418">
        <v>2.9326000000000002E-7</v>
      </c>
      <c r="AF2765" s="418">
        <v>0.32710280513094964</v>
      </c>
      <c r="AG2765" s="418">
        <v>1.69</v>
      </c>
      <c r="AH2765" s="418">
        <v>2.2999999999999998</v>
      </c>
      <c r="AI2765" s="425">
        <v>0</v>
      </c>
      <c r="AJ2765" s="425">
        <v>0</v>
      </c>
      <c r="AK2765" s="425">
        <v>0</v>
      </c>
      <c r="AL2765" s="425">
        <v>0</v>
      </c>
      <c r="AM2765" s="426">
        <v>0</v>
      </c>
      <c r="AN2765" s="425">
        <v>0</v>
      </c>
      <c r="AO2765" s="418">
        <v>1513674.902349805</v>
      </c>
      <c r="AP2765" s="418">
        <v>3.7161215999999991E-3</v>
      </c>
      <c r="AQ2765" s="418">
        <v>6.0959999999999993E-2</v>
      </c>
      <c r="AR2765" s="418">
        <v>135.80166336581283</v>
      </c>
      <c r="AS2765" s="417" t="s">
        <v>2743</v>
      </c>
      <c r="AT2765" s="418">
        <v>0.95</v>
      </c>
      <c r="AU2765" s="418">
        <v>0.97</v>
      </c>
      <c r="AV2765" s="418">
        <v>0</v>
      </c>
      <c r="AW2765" s="418">
        <v>100</v>
      </c>
      <c r="AX2765" s="418"/>
      <c r="AY2765" s="418"/>
    </row>
    <row r="2766" spans="1:51">
      <c r="A2766" s="417" t="s">
        <v>81</v>
      </c>
      <c r="B2766" s="417" t="s">
        <v>2434</v>
      </c>
      <c r="C2766" s="418">
        <v>0.82</v>
      </c>
      <c r="D2766" s="418">
        <v>20</v>
      </c>
      <c r="E2766" s="419">
        <v>0.09</v>
      </c>
      <c r="F2766" s="409">
        <v>0</v>
      </c>
      <c r="G2766" s="418">
        <v>3.4</v>
      </c>
      <c r="H2766" s="418">
        <v>0.7</v>
      </c>
      <c r="I2766" s="418">
        <v>1.72</v>
      </c>
      <c r="J2766" s="418">
        <v>40</v>
      </c>
      <c r="K2766" s="418">
        <v>125</v>
      </c>
      <c r="L2766" s="420">
        <v>1</v>
      </c>
      <c r="M2766" s="418">
        <v>4.016</v>
      </c>
      <c r="N2766" s="418">
        <v>4.016</v>
      </c>
      <c r="O2766" s="418">
        <v>1.2</v>
      </c>
      <c r="P2766" s="418">
        <v>100</v>
      </c>
      <c r="Q2766" s="417" t="s">
        <v>293</v>
      </c>
      <c r="R2766" s="418">
        <v>2</v>
      </c>
      <c r="S2766" s="418">
        <v>1</v>
      </c>
      <c r="T2766" s="418">
        <v>1000</v>
      </c>
      <c r="U2766" s="421">
        <v>0.68</v>
      </c>
      <c r="V2766" s="422">
        <v>0</v>
      </c>
      <c r="W2766" s="418">
        <v>4.2054000000000003E-7</v>
      </c>
      <c r="X2766" s="418">
        <v>0.3831775667511414</v>
      </c>
      <c r="Y2766" s="418">
        <v>1.58</v>
      </c>
      <c r="Z2766" s="418">
        <v>2.77</v>
      </c>
      <c r="AA2766" s="418">
        <v>3.5861999999999996E-7</v>
      </c>
      <c r="AB2766" s="418">
        <v>0.3831775667511414</v>
      </c>
      <c r="AC2766" s="418">
        <v>1.54</v>
      </c>
      <c r="AD2766" s="418">
        <v>2.68</v>
      </c>
      <c r="AE2766" s="418">
        <v>2.9326000000000002E-7</v>
      </c>
      <c r="AF2766" s="418">
        <v>0.3831775667511414</v>
      </c>
      <c r="AG2766" s="418">
        <v>1.69</v>
      </c>
      <c r="AH2766" s="418">
        <v>2.2999999999999998</v>
      </c>
      <c r="AI2766" s="425">
        <v>0</v>
      </c>
      <c r="AJ2766" s="425">
        <v>0</v>
      </c>
      <c r="AK2766" s="425">
        <v>0</v>
      </c>
      <c r="AL2766" s="425">
        <v>0</v>
      </c>
      <c r="AM2766" s="426">
        <v>0</v>
      </c>
      <c r="AN2766" s="425">
        <v>0</v>
      </c>
      <c r="AO2766" s="418">
        <v>1722225.666673556</v>
      </c>
      <c r="AP2766" s="418">
        <v>3.2661224999999991E-3</v>
      </c>
      <c r="AQ2766" s="418">
        <v>5.7149999999999992E-2</v>
      </c>
      <c r="AR2766" s="418">
        <v>135.20821414698912</v>
      </c>
      <c r="AS2766" s="417" t="s">
        <v>2743</v>
      </c>
      <c r="AT2766" s="418">
        <v>0.97</v>
      </c>
      <c r="AU2766" s="418">
        <v>0.99</v>
      </c>
      <c r="AV2766" s="418">
        <v>0</v>
      </c>
      <c r="AW2766" s="418">
        <v>100</v>
      </c>
      <c r="AX2766" s="418"/>
      <c r="AY2766" s="418"/>
    </row>
    <row r="2767" spans="1:51">
      <c r="A2767" s="417" t="s">
        <v>81</v>
      </c>
      <c r="B2767" s="417" t="s">
        <v>2435</v>
      </c>
      <c r="C2767" s="418">
        <v>1.5</v>
      </c>
      <c r="D2767" s="418">
        <v>20</v>
      </c>
      <c r="E2767" s="419">
        <v>0.16650000000000001</v>
      </c>
      <c r="F2767" s="409">
        <v>0</v>
      </c>
      <c r="G2767" s="418">
        <v>2.91</v>
      </c>
      <c r="H2767" s="418">
        <v>0.7</v>
      </c>
      <c r="I2767" s="418">
        <v>1.62</v>
      </c>
      <c r="J2767" s="418">
        <v>40</v>
      </c>
      <c r="K2767" s="418">
        <v>125</v>
      </c>
      <c r="L2767" s="420">
        <v>1</v>
      </c>
      <c r="M2767" s="418">
        <v>4.016</v>
      </c>
      <c r="N2767" s="418">
        <v>4.016</v>
      </c>
      <c r="O2767" s="418">
        <v>1.2</v>
      </c>
      <c r="P2767" s="418">
        <v>100</v>
      </c>
      <c r="Q2767" s="417" t="s">
        <v>293</v>
      </c>
      <c r="R2767" s="418">
        <v>2</v>
      </c>
      <c r="S2767" s="418">
        <v>1</v>
      </c>
      <c r="T2767" s="418">
        <v>1000</v>
      </c>
      <c r="U2767" s="421">
        <v>0.68</v>
      </c>
      <c r="V2767" s="422">
        <v>0</v>
      </c>
      <c r="W2767" s="418">
        <v>4.2054000000000003E-7</v>
      </c>
      <c r="X2767" s="418">
        <v>0.50066755674232322</v>
      </c>
      <c r="Y2767" s="418">
        <v>1.58</v>
      </c>
      <c r="Z2767" s="418">
        <v>2.77</v>
      </c>
      <c r="AA2767" s="418">
        <v>3.5861999999999996E-7</v>
      </c>
      <c r="AB2767" s="418">
        <v>0.50066755674232322</v>
      </c>
      <c r="AC2767" s="418">
        <v>1.54</v>
      </c>
      <c r="AD2767" s="418">
        <v>2.68</v>
      </c>
      <c r="AE2767" s="418">
        <v>2.9326000000000002E-7</v>
      </c>
      <c r="AF2767" s="418">
        <v>0.50066755674232322</v>
      </c>
      <c r="AG2767" s="418">
        <v>1.69</v>
      </c>
      <c r="AH2767" s="418">
        <v>2.2999999999999998</v>
      </c>
      <c r="AI2767" s="425">
        <v>0</v>
      </c>
      <c r="AJ2767" s="425">
        <v>0</v>
      </c>
      <c r="AK2767" s="425">
        <v>0</v>
      </c>
      <c r="AL2767" s="425">
        <v>0</v>
      </c>
      <c r="AM2767" s="426">
        <v>0</v>
      </c>
      <c r="AN2767" s="425">
        <v>0</v>
      </c>
      <c r="AO2767" s="418">
        <v>2179691.859383719</v>
      </c>
      <c r="AP2767" s="418">
        <v>2.5806399999999999E-3</v>
      </c>
      <c r="AQ2767" s="418">
        <v>5.0799999999999998E-2</v>
      </c>
      <c r="AR2767" s="418">
        <v>82.38691211587151</v>
      </c>
      <c r="AS2767" s="417" t="s">
        <v>2743</v>
      </c>
      <c r="AT2767" s="418">
        <v>0.97</v>
      </c>
      <c r="AU2767" s="418">
        <v>0.99</v>
      </c>
      <c r="AV2767" s="418">
        <v>0</v>
      </c>
      <c r="AW2767" s="418">
        <v>100</v>
      </c>
      <c r="AX2767" s="418"/>
      <c r="AY2767" s="418"/>
    </row>
    <row r="2768" spans="1:51">
      <c r="A2768" s="417" t="s">
        <v>81</v>
      </c>
      <c r="B2768" s="417" t="s">
        <v>2436</v>
      </c>
      <c r="C2768" s="418">
        <v>2.2000000000000002</v>
      </c>
      <c r="D2768" s="418">
        <v>20</v>
      </c>
      <c r="E2768" s="419">
        <v>0.21149999999999999</v>
      </c>
      <c r="F2768" s="409">
        <v>0</v>
      </c>
      <c r="G2768" s="418">
        <v>2.5</v>
      </c>
      <c r="H2768" s="418">
        <v>0.7</v>
      </c>
      <c r="I2768" s="418">
        <v>0.35</v>
      </c>
      <c r="J2768" s="418">
        <v>40</v>
      </c>
      <c r="K2768" s="418">
        <v>125</v>
      </c>
      <c r="L2768" s="420">
        <v>1</v>
      </c>
      <c r="M2768" s="418">
        <v>4.016</v>
      </c>
      <c r="N2768" s="418">
        <v>4.016</v>
      </c>
      <c r="O2768" s="418">
        <v>1.2</v>
      </c>
      <c r="P2768" s="418">
        <v>100</v>
      </c>
      <c r="Q2768" s="417" t="s">
        <v>293</v>
      </c>
      <c r="R2768" s="418">
        <v>2</v>
      </c>
      <c r="S2768" s="418">
        <v>1</v>
      </c>
      <c r="T2768" s="418">
        <v>1000</v>
      </c>
      <c r="U2768" s="421">
        <v>0.68</v>
      </c>
      <c r="V2768" s="422">
        <v>0</v>
      </c>
      <c r="W2768" s="418">
        <v>4.2054000000000003E-7</v>
      </c>
      <c r="X2768" s="418">
        <v>0.64252337841230023</v>
      </c>
      <c r="Y2768" s="418">
        <v>1.58</v>
      </c>
      <c r="Z2768" s="418">
        <v>2.77</v>
      </c>
      <c r="AA2768" s="418">
        <v>3.5861999999999996E-7</v>
      </c>
      <c r="AB2768" s="418">
        <v>0.64252337841230023</v>
      </c>
      <c r="AC2768" s="418">
        <v>1.54</v>
      </c>
      <c r="AD2768" s="418">
        <v>2.68</v>
      </c>
      <c r="AE2768" s="418">
        <v>2.9326000000000002E-7</v>
      </c>
      <c r="AF2768" s="418">
        <v>0.64252337841230023</v>
      </c>
      <c r="AG2768" s="418">
        <v>1.69</v>
      </c>
      <c r="AH2768" s="418">
        <v>2.2999999999999998</v>
      </c>
      <c r="AI2768" s="425">
        <v>0</v>
      </c>
      <c r="AJ2768" s="425">
        <v>0</v>
      </c>
      <c r="AK2768" s="425">
        <v>0</v>
      </c>
      <c r="AL2768" s="425">
        <v>0</v>
      </c>
      <c r="AM2768" s="426">
        <v>0</v>
      </c>
      <c r="AN2768" s="425">
        <v>0</v>
      </c>
      <c r="AO2768" s="418">
        <v>2415171.0353282206</v>
      </c>
      <c r="AP2768" s="418">
        <v>2.3290275999999998E-3</v>
      </c>
      <c r="AQ2768" s="418">
        <v>4.8259999999999997E-2</v>
      </c>
      <c r="AR2768" s="418">
        <v>1389.4920178496443</v>
      </c>
      <c r="AS2768" s="417" t="s">
        <v>2743</v>
      </c>
      <c r="AT2768" s="418">
        <v>0.98</v>
      </c>
      <c r="AU2768" s="418">
        <v>0.99</v>
      </c>
      <c r="AV2768" s="418">
        <v>0</v>
      </c>
      <c r="AW2768" s="418">
        <v>100</v>
      </c>
      <c r="AX2768" s="418"/>
      <c r="AY2768" s="418"/>
    </row>
    <row r="2769" spans="1:51">
      <c r="A2769" s="417" t="s">
        <v>81</v>
      </c>
      <c r="B2769" s="417" t="s">
        <v>2437</v>
      </c>
      <c r="C2769" s="418">
        <v>3.3</v>
      </c>
      <c r="D2769" s="418">
        <v>20</v>
      </c>
      <c r="E2769" s="419">
        <v>0.28799999999999998</v>
      </c>
      <c r="F2769" s="409">
        <v>0</v>
      </c>
      <c r="G2769" s="418">
        <v>2</v>
      </c>
      <c r="H2769" s="418">
        <v>0.7</v>
      </c>
      <c r="I2769" s="418">
        <v>1.06</v>
      </c>
      <c r="J2769" s="418">
        <v>40</v>
      </c>
      <c r="K2769" s="418">
        <v>125</v>
      </c>
      <c r="L2769" s="420">
        <v>1</v>
      </c>
      <c r="M2769" s="418">
        <v>4.016</v>
      </c>
      <c r="N2769" s="418">
        <v>4.016</v>
      </c>
      <c r="O2769" s="418">
        <v>1.2</v>
      </c>
      <c r="P2769" s="418">
        <v>100</v>
      </c>
      <c r="Q2769" s="417" t="s">
        <v>293</v>
      </c>
      <c r="R2769" s="418">
        <v>2</v>
      </c>
      <c r="S2769" s="418">
        <v>1</v>
      </c>
      <c r="T2769" s="418">
        <v>1000</v>
      </c>
      <c r="U2769" s="421">
        <v>0.68</v>
      </c>
      <c r="V2769" s="422">
        <v>0</v>
      </c>
      <c r="W2769" s="418">
        <v>4.2054000000000003E-7</v>
      </c>
      <c r="X2769" s="418">
        <v>0.77102802624212241</v>
      </c>
      <c r="Y2769" s="418">
        <v>1.58</v>
      </c>
      <c r="Z2769" s="418">
        <v>2.77</v>
      </c>
      <c r="AA2769" s="418">
        <v>3.5861999999999996E-7</v>
      </c>
      <c r="AB2769" s="418">
        <v>0.77102802624212241</v>
      </c>
      <c r="AC2769" s="418">
        <v>1.54</v>
      </c>
      <c r="AD2769" s="418">
        <v>2.68</v>
      </c>
      <c r="AE2769" s="418">
        <v>2.9326000000000002E-7</v>
      </c>
      <c r="AF2769" s="418">
        <v>0.77102802624212241</v>
      </c>
      <c r="AG2769" s="418">
        <v>1.69</v>
      </c>
      <c r="AH2769" s="418">
        <v>2.2999999999999998</v>
      </c>
      <c r="AI2769" s="425">
        <v>0</v>
      </c>
      <c r="AJ2769" s="425">
        <v>0</v>
      </c>
      <c r="AK2769" s="425">
        <v>0</v>
      </c>
      <c r="AL2769" s="425">
        <v>0</v>
      </c>
      <c r="AM2769" s="426">
        <v>0</v>
      </c>
      <c r="AN2769" s="425">
        <v>0</v>
      </c>
      <c r="AO2769" s="418">
        <v>2846944.4693991435</v>
      </c>
      <c r="AP2769" s="418">
        <v>1.9758024999999998E-3</v>
      </c>
      <c r="AQ2769" s="418">
        <v>4.4449999999999996E-2</v>
      </c>
      <c r="AR2769" s="418">
        <v>111.2495694992528</v>
      </c>
      <c r="AS2769" s="417" t="s">
        <v>2743</v>
      </c>
      <c r="AT2769" s="418">
        <v>0.98</v>
      </c>
      <c r="AU2769" s="418">
        <v>0.99</v>
      </c>
      <c r="AV2769" s="418">
        <v>0</v>
      </c>
      <c r="AW2769" s="418">
        <v>100</v>
      </c>
      <c r="AX2769" s="418"/>
      <c r="AY2769" s="418"/>
    </row>
    <row r="2770" spans="1:51">
      <c r="A2770" s="417" t="s">
        <v>81</v>
      </c>
      <c r="B2770" s="417" t="s">
        <v>2438</v>
      </c>
      <c r="C2770" s="418">
        <v>4.7</v>
      </c>
      <c r="D2770" s="418">
        <v>20</v>
      </c>
      <c r="E2770" s="419">
        <v>0.45</v>
      </c>
      <c r="F2770" s="409">
        <v>0</v>
      </c>
      <c r="G2770" s="418">
        <v>1.8</v>
      </c>
      <c r="H2770" s="418">
        <v>0.7</v>
      </c>
      <c r="I2770" s="418">
        <v>0.92</v>
      </c>
      <c r="J2770" s="418">
        <v>40</v>
      </c>
      <c r="K2770" s="418">
        <v>125</v>
      </c>
      <c r="L2770" s="420">
        <v>1</v>
      </c>
      <c r="M2770" s="418">
        <v>4.016</v>
      </c>
      <c r="N2770" s="418">
        <v>4.016</v>
      </c>
      <c r="O2770" s="418">
        <v>1.2</v>
      </c>
      <c r="P2770" s="418">
        <v>100</v>
      </c>
      <c r="Q2770" s="417" t="s">
        <v>293</v>
      </c>
      <c r="R2770" s="418">
        <v>2</v>
      </c>
      <c r="S2770" s="418">
        <v>1</v>
      </c>
      <c r="T2770" s="418">
        <v>1000</v>
      </c>
      <c r="U2770" s="421">
        <v>0.68</v>
      </c>
      <c r="V2770" s="422">
        <v>0</v>
      </c>
      <c r="W2770" s="418">
        <v>4.2054000000000003E-7</v>
      </c>
      <c r="X2770" s="418">
        <v>0.91510899713106253</v>
      </c>
      <c r="Y2770" s="418">
        <v>1.58</v>
      </c>
      <c r="Z2770" s="418">
        <v>2.77</v>
      </c>
      <c r="AA2770" s="418">
        <v>3.5861999999999996E-7</v>
      </c>
      <c r="AB2770" s="418">
        <v>0.91510899713106253</v>
      </c>
      <c r="AC2770" s="418">
        <v>1.54</v>
      </c>
      <c r="AD2770" s="418">
        <v>2.68</v>
      </c>
      <c r="AE2770" s="418">
        <v>2.9326000000000002E-7</v>
      </c>
      <c r="AF2770" s="418">
        <v>0.91510899713106253</v>
      </c>
      <c r="AG2770" s="418">
        <v>1.69</v>
      </c>
      <c r="AH2770" s="418">
        <v>2.2999999999999998</v>
      </c>
      <c r="AI2770" s="425">
        <v>0</v>
      </c>
      <c r="AJ2770" s="425">
        <v>0</v>
      </c>
      <c r="AK2770" s="425">
        <v>0</v>
      </c>
      <c r="AL2770" s="425">
        <v>0</v>
      </c>
      <c r="AM2770" s="426">
        <v>0</v>
      </c>
      <c r="AN2770" s="425">
        <v>0</v>
      </c>
      <c r="AO2770" s="418">
        <v>3629039.5161435488</v>
      </c>
      <c r="AP2770" s="418">
        <v>1.5499968999999995E-3</v>
      </c>
      <c r="AQ2770" s="418">
        <v>3.9369999999999995E-2</v>
      </c>
      <c r="AR2770" s="418">
        <v>94.517954982884007</v>
      </c>
      <c r="AS2770" s="417" t="s">
        <v>2743</v>
      </c>
      <c r="AT2770" s="418">
        <v>0.98</v>
      </c>
      <c r="AU2770" s="418">
        <v>0.99</v>
      </c>
      <c r="AV2770" s="418">
        <v>0</v>
      </c>
      <c r="AW2770" s="418">
        <v>100</v>
      </c>
      <c r="AX2770" s="418"/>
      <c r="AY2770" s="418"/>
    </row>
    <row r="2771" spans="1:51">
      <c r="A2771" s="417" t="s">
        <v>81</v>
      </c>
      <c r="B2771" s="417" t="s">
        <v>2439</v>
      </c>
      <c r="C2771" s="418">
        <v>5.6</v>
      </c>
      <c r="D2771" s="418">
        <v>20</v>
      </c>
      <c r="E2771" s="419">
        <v>0.55800000000000005</v>
      </c>
      <c r="F2771" s="409">
        <v>0</v>
      </c>
      <c r="G2771" s="418">
        <v>1.6</v>
      </c>
      <c r="H2771" s="418">
        <v>0.7</v>
      </c>
      <c r="I2771" s="418">
        <v>0.78</v>
      </c>
      <c r="J2771" s="418">
        <v>40</v>
      </c>
      <c r="K2771" s="418">
        <v>125</v>
      </c>
      <c r="L2771" s="420">
        <v>1</v>
      </c>
      <c r="M2771" s="418">
        <v>4.016</v>
      </c>
      <c r="N2771" s="418">
        <v>4.016</v>
      </c>
      <c r="O2771" s="418">
        <v>1.2</v>
      </c>
      <c r="P2771" s="418">
        <v>100</v>
      </c>
      <c r="Q2771" s="417" t="s">
        <v>293</v>
      </c>
      <c r="R2771" s="418">
        <v>2</v>
      </c>
      <c r="S2771" s="418">
        <v>1</v>
      </c>
      <c r="T2771" s="418">
        <v>1000</v>
      </c>
      <c r="U2771" s="421">
        <v>0.68</v>
      </c>
      <c r="V2771" s="422">
        <v>0</v>
      </c>
      <c r="W2771" s="418">
        <v>4.2054000000000003E-7</v>
      </c>
      <c r="X2771" s="418">
        <v>0.93457942333654354</v>
      </c>
      <c r="Y2771" s="418">
        <v>1.58</v>
      </c>
      <c r="Z2771" s="418">
        <v>2.77</v>
      </c>
      <c r="AA2771" s="418">
        <v>3.5861999999999996E-7</v>
      </c>
      <c r="AB2771" s="418">
        <v>0.93457942333654354</v>
      </c>
      <c r="AC2771" s="418">
        <v>1.54</v>
      </c>
      <c r="AD2771" s="418">
        <v>2.68</v>
      </c>
      <c r="AE2771" s="418">
        <v>2.9326000000000002E-7</v>
      </c>
      <c r="AF2771" s="418">
        <v>0.93457942333654354</v>
      </c>
      <c r="AG2771" s="418">
        <v>1.69</v>
      </c>
      <c r="AH2771" s="418">
        <v>2.2999999999999998</v>
      </c>
      <c r="AI2771" s="425">
        <v>0</v>
      </c>
      <c r="AJ2771" s="425">
        <v>0</v>
      </c>
      <c r="AK2771" s="425">
        <v>0</v>
      </c>
      <c r="AL2771" s="425">
        <v>0</v>
      </c>
      <c r="AM2771" s="426">
        <v>0</v>
      </c>
      <c r="AN2771" s="425">
        <v>0</v>
      </c>
      <c r="AO2771" s="418">
        <v>3875007.7500154995</v>
      </c>
      <c r="AP2771" s="418">
        <v>1.4516100000000001E-3</v>
      </c>
      <c r="AQ2771" s="418">
        <v>3.8100000000000002E-2</v>
      </c>
      <c r="AR2771" s="418">
        <v>106.04229662877187</v>
      </c>
      <c r="AS2771" s="417" t="s">
        <v>2743</v>
      </c>
      <c r="AT2771" s="418">
        <v>0.98</v>
      </c>
      <c r="AU2771" s="418">
        <v>0.99</v>
      </c>
      <c r="AV2771" s="418">
        <v>0</v>
      </c>
      <c r="AW2771" s="418">
        <v>100</v>
      </c>
      <c r="AX2771" s="418"/>
      <c r="AY2771" s="418"/>
    </row>
    <row r="2772" spans="1:51">
      <c r="A2772" s="417" t="s">
        <v>81</v>
      </c>
      <c r="B2772" s="417" t="s">
        <v>2440</v>
      </c>
      <c r="C2772" s="418">
        <v>6.8</v>
      </c>
      <c r="D2772" s="418">
        <v>20</v>
      </c>
      <c r="E2772" s="419">
        <v>0.47699999999999998</v>
      </c>
      <c r="F2772" s="409">
        <v>0</v>
      </c>
      <c r="G2772" s="418">
        <v>1.6</v>
      </c>
      <c r="H2772" s="418">
        <v>0.7</v>
      </c>
      <c r="I2772" s="418">
        <v>0.86</v>
      </c>
      <c r="J2772" s="418">
        <v>40</v>
      </c>
      <c r="K2772" s="418">
        <v>125</v>
      </c>
      <c r="L2772" s="420">
        <v>1</v>
      </c>
      <c r="M2772" s="418">
        <v>4.016</v>
      </c>
      <c r="N2772" s="418">
        <v>4.016</v>
      </c>
      <c r="O2772" s="418">
        <v>1.2</v>
      </c>
      <c r="P2772" s="418">
        <v>100</v>
      </c>
      <c r="Q2772" s="417" t="s">
        <v>293</v>
      </c>
      <c r="R2772" s="418">
        <v>2</v>
      </c>
      <c r="S2772" s="418">
        <v>1</v>
      </c>
      <c r="T2772" s="418">
        <v>1000</v>
      </c>
      <c r="U2772" s="421">
        <v>0.68</v>
      </c>
      <c r="V2772" s="422">
        <v>0</v>
      </c>
      <c r="W2772" s="418">
        <v>3.9120000000000001E-7</v>
      </c>
      <c r="X2772" s="418">
        <v>1.4795474740502312</v>
      </c>
      <c r="Y2772" s="418">
        <v>1.58</v>
      </c>
      <c r="Z2772" s="418">
        <v>2.77</v>
      </c>
      <c r="AA2772" s="418">
        <v>3.3359999999999997E-7</v>
      </c>
      <c r="AB2772" s="418">
        <v>1.4795474740502312</v>
      </c>
      <c r="AC2772" s="418">
        <v>1.54</v>
      </c>
      <c r="AD2772" s="418">
        <v>2.68</v>
      </c>
      <c r="AE2772" s="418">
        <v>2.7280000000000001E-7</v>
      </c>
      <c r="AF2772" s="418">
        <v>1.4795474740502312</v>
      </c>
      <c r="AG2772" s="418">
        <v>1.69</v>
      </c>
      <c r="AH2772" s="418">
        <v>2.2999999999999998</v>
      </c>
      <c r="AI2772" s="425">
        <v>0</v>
      </c>
      <c r="AJ2772" s="425">
        <v>0</v>
      </c>
      <c r="AK2772" s="425">
        <v>0</v>
      </c>
      <c r="AL2772" s="425">
        <v>0</v>
      </c>
      <c r="AM2772" s="426">
        <v>0</v>
      </c>
      <c r="AN2772" s="425">
        <v>0</v>
      </c>
      <c r="AO2772" s="418">
        <v>3629039.5161435488</v>
      </c>
      <c r="AP2772" s="418">
        <v>1.5499968999999995E-3</v>
      </c>
      <c r="AQ2772" s="418">
        <v>3.9369999999999995E-2</v>
      </c>
      <c r="AR2772" s="418">
        <v>102.04394223433965</v>
      </c>
      <c r="AS2772" s="417" t="s">
        <v>2743</v>
      </c>
      <c r="AT2772" s="418">
        <v>0.98</v>
      </c>
      <c r="AU2772" s="418">
        <v>0.99</v>
      </c>
      <c r="AV2772" s="418">
        <v>0</v>
      </c>
      <c r="AW2772" s="418">
        <v>100</v>
      </c>
      <c r="AX2772" s="418"/>
      <c r="AY2772" s="418"/>
    </row>
    <row r="2773" spans="1:51">
      <c r="A2773" s="417" t="s">
        <v>81</v>
      </c>
      <c r="B2773" s="417" t="s">
        <v>2441</v>
      </c>
      <c r="C2773" s="418">
        <v>8.1999999999999993</v>
      </c>
      <c r="D2773" s="418">
        <v>20</v>
      </c>
      <c r="E2773" s="419">
        <v>0.54</v>
      </c>
      <c r="F2773" s="409">
        <v>0</v>
      </c>
      <c r="G2773" s="418">
        <v>1.3</v>
      </c>
      <c r="H2773" s="418">
        <v>0.7</v>
      </c>
      <c r="I2773" s="418">
        <v>0.78</v>
      </c>
      <c r="J2773" s="418">
        <v>40</v>
      </c>
      <c r="K2773" s="418">
        <v>125</v>
      </c>
      <c r="L2773" s="420">
        <v>1</v>
      </c>
      <c r="M2773" s="418">
        <v>4.016</v>
      </c>
      <c r="N2773" s="418">
        <v>4.016</v>
      </c>
      <c r="O2773" s="418">
        <v>1.2</v>
      </c>
      <c r="P2773" s="418">
        <v>100</v>
      </c>
      <c r="Q2773" s="417" t="s">
        <v>293</v>
      </c>
      <c r="R2773" s="418">
        <v>2</v>
      </c>
      <c r="S2773" s="418">
        <v>1</v>
      </c>
      <c r="T2773" s="418">
        <v>1000</v>
      </c>
      <c r="U2773" s="421">
        <v>0.68</v>
      </c>
      <c r="V2773" s="422">
        <v>0</v>
      </c>
      <c r="W2773" s="418">
        <v>3.9120000000000001E-7</v>
      </c>
      <c r="X2773" s="418">
        <v>1.5742589097805899</v>
      </c>
      <c r="Y2773" s="418">
        <v>1.58</v>
      </c>
      <c r="Z2773" s="418">
        <v>2.77</v>
      </c>
      <c r="AA2773" s="418">
        <v>3.3359999999999997E-7</v>
      </c>
      <c r="AB2773" s="418">
        <v>1.5742589097805899</v>
      </c>
      <c r="AC2773" s="418">
        <v>1.54</v>
      </c>
      <c r="AD2773" s="418">
        <v>2.68</v>
      </c>
      <c r="AE2773" s="418">
        <v>2.7280000000000001E-7</v>
      </c>
      <c r="AF2773" s="418">
        <v>1.5742589097805899</v>
      </c>
      <c r="AG2773" s="418">
        <v>1.69</v>
      </c>
      <c r="AH2773" s="418">
        <v>2.2999999999999998</v>
      </c>
      <c r="AI2773" s="425">
        <v>0</v>
      </c>
      <c r="AJ2773" s="425">
        <v>0</v>
      </c>
      <c r="AK2773" s="425">
        <v>0</v>
      </c>
      <c r="AL2773" s="425">
        <v>0</v>
      </c>
      <c r="AM2773" s="426">
        <v>0</v>
      </c>
      <c r="AN2773" s="425">
        <v>0</v>
      </c>
      <c r="AO2773" s="418">
        <v>3875007.7500154995</v>
      </c>
      <c r="AP2773" s="418">
        <v>1.4516100000000001E-3</v>
      </c>
      <c r="AQ2773" s="418">
        <v>3.8100000000000002E-2</v>
      </c>
      <c r="AR2773" s="418">
        <v>109.57703633827916</v>
      </c>
      <c r="AS2773" s="417" t="s">
        <v>2743</v>
      </c>
      <c r="AT2773" s="418">
        <v>0.98</v>
      </c>
      <c r="AU2773" s="418">
        <v>0.99</v>
      </c>
      <c r="AV2773" s="418">
        <v>0</v>
      </c>
      <c r="AW2773" s="418">
        <v>100</v>
      </c>
      <c r="AX2773" s="418"/>
      <c r="AY2773" s="418"/>
    </row>
    <row r="2774" spans="1:51">
      <c r="A2774" s="417" t="s">
        <v>81</v>
      </c>
      <c r="B2774" s="417" t="s">
        <v>2442</v>
      </c>
      <c r="C2774" s="418">
        <v>10</v>
      </c>
      <c r="D2774" s="418">
        <v>20</v>
      </c>
      <c r="E2774" s="419">
        <v>0.67500000000000004</v>
      </c>
      <c r="F2774" s="409">
        <v>0</v>
      </c>
      <c r="G2774" s="418">
        <v>1.1000000000000001</v>
      </c>
      <c r="H2774" s="418">
        <v>0.7</v>
      </c>
      <c r="I2774" s="418">
        <v>0.71</v>
      </c>
      <c r="J2774" s="418">
        <v>40</v>
      </c>
      <c r="K2774" s="418">
        <v>125</v>
      </c>
      <c r="L2774" s="420">
        <v>1</v>
      </c>
      <c r="M2774" s="418">
        <v>4.016</v>
      </c>
      <c r="N2774" s="418">
        <v>4.016</v>
      </c>
      <c r="O2774" s="418">
        <v>1.2</v>
      </c>
      <c r="P2774" s="418">
        <v>100</v>
      </c>
      <c r="Q2774" s="417" t="s">
        <v>293</v>
      </c>
      <c r="R2774" s="418">
        <v>2</v>
      </c>
      <c r="S2774" s="418">
        <v>1</v>
      </c>
      <c r="T2774" s="418">
        <v>1000</v>
      </c>
      <c r="U2774" s="421">
        <v>0.68</v>
      </c>
      <c r="V2774" s="422">
        <v>0</v>
      </c>
      <c r="W2774" s="418">
        <v>3.9120000000000001E-7</v>
      </c>
      <c r="X2774" s="418">
        <v>1.7177408272639825</v>
      </c>
      <c r="Y2774" s="418">
        <v>1.58</v>
      </c>
      <c r="Z2774" s="418">
        <v>2.77</v>
      </c>
      <c r="AA2774" s="418">
        <v>3.3359999999999997E-7</v>
      </c>
      <c r="AB2774" s="418">
        <v>1.7177408272639825</v>
      </c>
      <c r="AC2774" s="418">
        <v>1.54</v>
      </c>
      <c r="AD2774" s="418">
        <v>2.68</v>
      </c>
      <c r="AE2774" s="418">
        <v>2.7280000000000001E-7</v>
      </c>
      <c r="AF2774" s="418">
        <v>1.7177408272639825</v>
      </c>
      <c r="AG2774" s="418">
        <v>1.69</v>
      </c>
      <c r="AH2774" s="418">
        <v>2.2999999999999998</v>
      </c>
      <c r="AI2774" s="425">
        <v>0</v>
      </c>
      <c r="AJ2774" s="425">
        <v>0</v>
      </c>
      <c r="AK2774" s="425">
        <v>0</v>
      </c>
      <c r="AL2774" s="425">
        <v>0</v>
      </c>
      <c r="AM2774" s="426">
        <v>0</v>
      </c>
      <c r="AN2774" s="425">
        <v>0</v>
      </c>
      <c r="AO2774" s="418">
        <v>4448350.7334361617</v>
      </c>
      <c r="AP2774" s="418">
        <v>1.2645135999999996E-3</v>
      </c>
      <c r="AQ2774" s="418">
        <v>3.5559999999999994E-2</v>
      </c>
      <c r="AR2774" s="418">
        <v>105.79912032735828</v>
      </c>
      <c r="AS2774" s="417" t="s">
        <v>2743</v>
      </c>
      <c r="AT2774" s="418">
        <v>0.98</v>
      </c>
      <c r="AU2774" s="418">
        <v>0.99</v>
      </c>
      <c r="AV2774" s="418">
        <v>0</v>
      </c>
      <c r="AW2774" s="418">
        <v>100</v>
      </c>
      <c r="AX2774" s="418"/>
      <c r="AY2774" s="418"/>
    </row>
    <row r="2775" spans="1:51">
      <c r="A2775" s="417" t="s">
        <v>81</v>
      </c>
      <c r="B2775" s="417" t="s">
        <v>2443</v>
      </c>
      <c r="C2775" s="418">
        <v>15</v>
      </c>
      <c r="D2775" s="418">
        <v>20</v>
      </c>
      <c r="E2775" s="419">
        <v>1.0169999999999999</v>
      </c>
      <c r="F2775" s="409">
        <v>0</v>
      </c>
      <c r="G2775" s="418">
        <v>0.93</v>
      </c>
      <c r="H2775" s="418">
        <v>0.7</v>
      </c>
      <c r="I2775" s="418">
        <v>0.6</v>
      </c>
      <c r="J2775" s="418">
        <v>40</v>
      </c>
      <c r="K2775" s="418">
        <v>125</v>
      </c>
      <c r="L2775" s="420">
        <v>1</v>
      </c>
      <c r="M2775" s="418">
        <v>4.016</v>
      </c>
      <c r="N2775" s="418">
        <v>4.016</v>
      </c>
      <c r="O2775" s="418">
        <v>1.2</v>
      </c>
      <c r="P2775" s="418">
        <v>100</v>
      </c>
      <c r="Q2775" s="417" t="s">
        <v>293</v>
      </c>
      <c r="R2775" s="418">
        <v>2</v>
      </c>
      <c r="S2775" s="418">
        <v>1</v>
      </c>
      <c r="T2775" s="418">
        <v>1000</v>
      </c>
      <c r="U2775" s="421">
        <v>0.68</v>
      </c>
      <c r="V2775" s="422">
        <v>0</v>
      </c>
      <c r="W2775" s="418">
        <v>3.9120000000000001E-7</v>
      </c>
      <c r="X2775" s="418">
        <v>2.1285049381314565</v>
      </c>
      <c r="Y2775" s="418">
        <v>1.58</v>
      </c>
      <c r="Z2775" s="418">
        <v>2.77</v>
      </c>
      <c r="AA2775" s="418">
        <v>3.3359999999999997E-7</v>
      </c>
      <c r="AB2775" s="418">
        <v>2.1285049381314565</v>
      </c>
      <c r="AC2775" s="418">
        <v>1.54</v>
      </c>
      <c r="AD2775" s="418">
        <v>2.68</v>
      </c>
      <c r="AE2775" s="418">
        <v>2.7280000000000001E-7</v>
      </c>
      <c r="AF2775" s="418">
        <v>2.1285049381314565</v>
      </c>
      <c r="AG2775" s="418">
        <v>1.69</v>
      </c>
      <c r="AH2775" s="418">
        <v>2.2999999999999998</v>
      </c>
      <c r="AI2775" s="425">
        <v>0</v>
      </c>
      <c r="AJ2775" s="425">
        <v>0</v>
      </c>
      <c r="AK2775" s="425">
        <v>0</v>
      </c>
      <c r="AL2775" s="425">
        <v>0</v>
      </c>
      <c r="AM2775" s="426">
        <v>0</v>
      </c>
      <c r="AN2775" s="425">
        <v>0</v>
      </c>
      <c r="AO2775" s="418">
        <v>5580011.1600223202</v>
      </c>
      <c r="AP2775" s="418">
        <v>1.0080625000000001E-3</v>
      </c>
      <c r="AQ2775" s="418">
        <v>3.175E-2</v>
      </c>
      <c r="AR2775" s="418">
        <v>98.328409512973707</v>
      </c>
      <c r="AS2775" s="417" t="s">
        <v>2743</v>
      </c>
      <c r="AT2775" s="418">
        <v>0.98</v>
      </c>
      <c r="AU2775" s="418">
        <v>0.99</v>
      </c>
      <c r="AV2775" s="418">
        <v>0</v>
      </c>
      <c r="AW2775" s="418">
        <v>100</v>
      </c>
      <c r="AX2775" s="418"/>
      <c r="AY2775" s="418"/>
    </row>
    <row r="2776" spans="1:51">
      <c r="A2776" s="417" t="s">
        <v>81</v>
      </c>
      <c r="B2776" s="417" t="s">
        <v>2444</v>
      </c>
      <c r="C2776" s="418">
        <v>22</v>
      </c>
      <c r="D2776" s="418">
        <v>20</v>
      </c>
      <c r="E2776" s="419">
        <v>1.4670000000000001</v>
      </c>
      <c r="F2776" s="409">
        <v>0</v>
      </c>
      <c r="G2776" s="418">
        <v>0.84</v>
      </c>
      <c r="H2776" s="418">
        <v>0.7</v>
      </c>
      <c r="I2776" s="418">
        <v>0.48</v>
      </c>
      <c r="J2776" s="418">
        <v>40</v>
      </c>
      <c r="K2776" s="418">
        <v>125</v>
      </c>
      <c r="L2776" s="420">
        <v>1</v>
      </c>
      <c r="M2776" s="418">
        <v>4.016</v>
      </c>
      <c r="N2776" s="418">
        <v>4.016</v>
      </c>
      <c r="O2776" s="418">
        <v>1.2</v>
      </c>
      <c r="P2776" s="418">
        <v>100</v>
      </c>
      <c r="Q2776" s="417" t="s">
        <v>293</v>
      </c>
      <c r="R2776" s="418">
        <v>2</v>
      </c>
      <c r="S2776" s="418">
        <v>1</v>
      </c>
      <c r="T2776" s="418">
        <v>1000</v>
      </c>
      <c r="U2776" s="421">
        <v>0.68</v>
      </c>
      <c r="V2776" s="422">
        <v>0</v>
      </c>
      <c r="W2776" s="418">
        <v>3.9120000000000001E-7</v>
      </c>
      <c r="X2776" s="418">
        <v>2.5643416635583738</v>
      </c>
      <c r="Y2776" s="418">
        <v>1.58</v>
      </c>
      <c r="Z2776" s="418">
        <v>2.77</v>
      </c>
      <c r="AA2776" s="418">
        <v>3.3359999999999997E-7</v>
      </c>
      <c r="AB2776" s="418">
        <v>2.5643416635583738</v>
      </c>
      <c r="AC2776" s="418">
        <v>1.54</v>
      </c>
      <c r="AD2776" s="418">
        <v>2.68</v>
      </c>
      <c r="AE2776" s="418">
        <v>2.7280000000000001E-7</v>
      </c>
      <c r="AF2776" s="418">
        <v>2.5643416635583738</v>
      </c>
      <c r="AG2776" s="418">
        <v>1.69</v>
      </c>
      <c r="AH2776" s="418">
        <v>2.2999999999999998</v>
      </c>
      <c r="AI2776" s="425">
        <v>0</v>
      </c>
      <c r="AJ2776" s="425">
        <v>0</v>
      </c>
      <c r="AK2776" s="425">
        <v>0</v>
      </c>
      <c r="AL2776" s="425">
        <v>0</v>
      </c>
      <c r="AM2776" s="426">
        <v>0</v>
      </c>
      <c r="AN2776" s="425">
        <v>0</v>
      </c>
      <c r="AO2776" s="418">
        <v>7205592.9235825427</v>
      </c>
      <c r="AP2776" s="418">
        <v>7.8064360000000001E-4</v>
      </c>
      <c r="AQ2776" s="418">
        <v>2.794E-2</v>
      </c>
      <c r="AR2776" s="418">
        <v>106.50988919019113</v>
      </c>
      <c r="AS2776" s="417" t="s">
        <v>2743</v>
      </c>
      <c r="AT2776" s="418">
        <v>0.98</v>
      </c>
      <c r="AU2776" s="418">
        <v>0.99</v>
      </c>
      <c r="AV2776" s="418">
        <v>0</v>
      </c>
      <c r="AW2776" s="418">
        <v>100</v>
      </c>
      <c r="AX2776" s="418"/>
      <c r="AY2776" s="418"/>
    </row>
    <row r="2777" spans="1:51">
      <c r="A2777" s="417" t="s">
        <v>81</v>
      </c>
      <c r="B2777" s="417" t="s">
        <v>2445</v>
      </c>
      <c r="C2777" s="418">
        <v>33</v>
      </c>
      <c r="D2777" s="418">
        <v>20</v>
      </c>
      <c r="E2777" s="419">
        <v>1.647</v>
      </c>
      <c r="F2777" s="409">
        <v>0</v>
      </c>
      <c r="G2777" s="418">
        <v>0.57999999999999996</v>
      </c>
      <c r="H2777" s="418">
        <v>0.7</v>
      </c>
      <c r="I2777" s="418">
        <v>0.44</v>
      </c>
      <c r="J2777" s="418">
        <v>40</v>
      </c>
      <c r="K2777" s="418">
        <v>125</v>
      </c>
      <c r="L2777" s="420">
        <v>1</v>
      </c>
      <c r="M2777" s="418">
        <v>4.016</v>
      </c>
      <c r="N2777" s="418">
        <v>4.016</v>
      </c>
      <c r="O2777" s="418">
        <v>1.2</v>
      </c>
      <c r="P2777" s="418">
        <v>100</v>
      </c>
      <c r="Q2777" s="417" t="s">
        <v>293</v>
      </c>
      <c r="R2777" s="418">
        <v>2</v>
      </c>
      <c r="S2777" s="418">
        <v>1</v>
      </c>
      <c r="T2777" s="418">
        <v>1000</v>
      </c>
      <c r="U2777" s="421">
        <v>0.68</v>
      </c>
      <c r="V2777" s="422">
        <v>0</v>
      </c>
      <c r="W2777" s="418">
        <v>3.6772800000000002E-7</v>
      </c>
      <c r="X2777" s="418">
        <v>4.8685491723466408</v>
      </c>
      <c r="Y2777" s="418">
        <v>1.58</v>
      </c>
      <c r="Z2777" s="418">
        <v>2.77</v>
      </c>
      <c r="AA2777" s="418">
        <v>3.1358399999999998E-7</v>
      </c>
      <c r="AB2777" s="418">
        <v>4.8685491723466408</v>
      </c>
      <c r="AC2777" s="418">
        <v>1.54</v>
      </c>
      <c r="AD2777" s="418">
        <v>2.68</v>
      </c>
      <c r="AE2777" s="418">
        <v>2.5643200000000003E-7</v>
      </c>
      <c r="AF2777" s="418">
        <v>4.8685491723466408</v>
      </c>
      <c r="AG2777" s="418">
        <v>1.69</v>
      </c>
      <c r="AH2777" s="418">
        <v>2.2999999999999998</v>
      </c>
      <c r="AI2777" s="425">
        <v>0</v>
      </c>
      <c r="AJ2777" s="425">
        <v>0</v>
      </c>
      <c r="AK2777" s="425">
        <v>0</v>
      </c>
      <c r="AL2777" s="425">
        <v>0</v>
      </c>
      <c r="AM2777" s="426">
        <v>0</v>
      </c>
      <c r="AN2777" s="425">
        <v>0</v>
      </c>
      <c r="AO2777" s="418">
        <v>7908179.0816642884</v>
      </c>
      <c r="AP2777" s="418">
        <v>7.1128889999999979E-4</v>
      </c>
      <c r="AQ2777" s="418">
        <v>2.6669999999999996E-2</v>
      </c>
      <c r="AR2777" s="418">
        <v>112.90249597911311</v>
      </c>
      <c r="AS2777" s="417" t="s">
        <v>2743</v>
      </c>
      <c r="AT2777" s="418">
        <v>0.98</v>
      </c>
      <c r="AU2777" s="418">
        <v>0.99</v>
      </c>
      <c r="AV2777" s="418">
        <v>0</v>
      </c>
      <c r="AW2777" s="418">
        <v>100</v>
      </c>
      <c r="AX2777" s="418"/>
      <c r="AY2777" s="418"/>
    </row>
    <row r="2778" spans="1:51">
      <c r="A2778" s="417" t="s">
        <v>81</v>
      </c>
      <c r="B2778" s="417" t="s">
        <v>2446</v>
      </c>
      <c r="C2778" s="418">
        <v>47</v>
      </c>
      <c r="D2778" s="418">
        <v>20</v>
      </c>
      <c r="E2778" s="419">
        <v>2.2679999999999998</v>
      </c>
      <c r="F2778" s="409">
        <v>0</v>
      </c>
      <c r="G2778" s="418">
        <v>0.4</v>
      </c>
      <c r="H2778" s="418">
        <v>0.7</v>
      </c>
      <c r="I2778" s="418">
        <v>0.39</v>
      </c>
      <c r="J2778" s="418">
        <v>40</v>
      </c>
      <c r="K2778" s="418">
        <v>125</v>
      </c>
      <c r="L2778" s="420">
        <v>1</v>
      </c>
      <c r="M2778" s="418">
        <v>4.016</v>
      </c>
      <c r="N2778" s="418">
        <v>4.016</v>
      </c>
      <c r="O2778" s="418">
        <v>1.2</v>
      </c>
      <c r="P2778" s="418">
        <v>100</v>
      </c>
      <c r="Q2778" s="417" t="s">
        <v>293</v>
      </c>
      <c r="R2778" s="418">
        <v>2</v>
      </c>
      <c r="S2778" s="418">
        <v>1</v>
      </c>
      <c r="T2778" s="418">
        <v>1000</v>
      </c>
      <c r="U2778" s="421">
        <v>0.68</v>
      </c>
      <c r="V2778" s="422">
        <v>0</v>
      </c>
      <c r="W2778" s="418">
        <v>3.6772800000000002E-7</v>
      </c>
      <c r="X2778" s="418">
        <v>5.7205452775073029</v>
      </c>
      <c r="Y2778" s="418">
        <v>1.58</v>
      </c>
      <c r="Z2778" s="418">
        <v>2.77</v>
      </c>
      <c r="AA2778" s="418">
        <v>3.1358399999999998E-7</v>
      </c>
      <c r="AB2778" s="418">
        <v>5.7205452775073029</v>
      </c>
      <c r="AC2778" s="418">
        <v>1.54</v>
      </c>
      <c r="AD2778" s="418">
        <v>2.68</v>
      </c>
      <c r="AE2778" s="418">
        <v>2.5643200000000003E-7</v>
      </c>
      <c r="AF2778" s="418">
        <v>5.7205452775073029</v>
      </c>
      <c r="AG2778" s="418">
        <v>1.69</v>
      </c>
      <c r="AH2778" s="418">
        <v>2.2999999999999998</v>
      </c>
      <c r="AI2778" s="425">
        <v>0</v>
      </c>
      <c r="AJ2778" s="425">
        <v>0</v>
      </c>
      <c r="AK2778" s="425">
        <v>0</v>
      </c>
      <c r="AL2778" s="425">
        <v>0</v>
      </c>
      <c r="AM2778" s="426">
        <v>0</v>
      </c>
      <c r="AN2778" s="425">
        <v>0</v>
      </c>
      <c r="AO2778" s="418">
        <v>7908179.0816642884</v>
      </c>
      <c r="AP2778" s="418">
        <v>7.1128889999999979E-4</v>
      </c>
      <c r="AQ2778" s="418">
        <v>2.6669999999999996E-2</v>
      </c>
      <c r="AR2778" s="418">
        <v>104.35908716366751</v>
      </c>
      <c r="AS2778" s="417" t="s">
        <v>2743</v>
      </c>
      <c r="AT2778" s="418">
        <v>0.98</v>
      </c>
      <c r="AU2778" s="418">
        <v>0.99</v>
      </c>
      <c r="AV2778" s="418">
        <v>0</v>
      </c>
      <c r="AW2778" s="418">
        <v>100</v>
      </c>
      <c r="AX2778" s="418"/>
      <c r="AY2778" s="418"/>
    </row>
    <row r="2779" spans="1:51">
      <c r="A2779" s="417" t="s">
        <v>81</v>
      </c>
      <c r="B2779" s="417" t="s">
        <v>2447</v>
      </c>
      <c r="C2779" s="418">
        <v>68</v>
      </c>
      <c r="D2779" s="418">
        <v>20</v>
      </c>
      <c r="E2779" s="419">
        <v>2.907</v>
      </c>
      <c r="F2779" s="409">
        <v>0</v>
      </c>
      <c r="G2779" s="418">
        <v>0.37</v>
      </c>
      <c r="H2779" s="418">
        <v>0.7</v>
      </c>
      <c r="I2779" s="418">
        <v>0.36</v>
      </c>
      <c r="J2779" s="418">
        <v>40</v>
      </c>
      <c r="K2779" s="418">
        <v>125</v>
      </c>
      <c r="L2779" s="420">
        <v>1</v>
      </c>
      <c r="M2779" s="418">
        <v>4.016</v>
      </c>
      <c r="N2779" s="418">
        <v>4.016</v>
      </c>
      <c r="O2779" s="418">
        <v>1.2</v>
      </c>
      <c r="P2779" s="418">
        <v>100</v>
      </c>
      <c r="Q2779" s="417" t="s">
        <v>293</v>
      </c>
      <c r="R2779" s="418">
        <v>2</v>
      </c>
      <c r="S2779" s="418">
        <v>1</v>
      </c>
      <c r="T2779" s="418">
        <v>1000</v>
      </c>
      <c r="U2779" s="421">
        <v>0.68</v>
      </c>
      <c r="V2779" s="422">
        <v>0</v>
      </c>
      <c r="W2779" s="418">
        <v>3.6772800000000002E-7</v>
      </c>
      <c r="X2779" s="418">
        <v>6.8971113274910749</v>
      </c>
      <c r="Y2779" s="418">
        <v>1.58</v>
      </c>
      <c r="Z2779" s="418">
        <v>2.77</v>
      </c>
      <c r="AA2779" s="418">
        <v>3.1358399999999998E-7</v>
      </c>
      <c r="AB2779" s="418">
        <v>6.8971113274910749</v>
      </c>
      <c r="AC2779" s="418">
        <v>1.54</v>
      </c>
      <c r="AD2779" s="418">
        <v>2.68</v>
      </c>
      <c r="AE2779" s="418">
        <v>2.5643200000000003E-7</v>
      </c>
      <c r="AF2779" s="418">
        <v>6.8971113274910749</v>
      </c>
      <c r="AG2779" s="418">
        <v>1.69</v>
      </c>
      <c r="AH2779" s="418">
        <v>2.2999999999999998</v>
      </c>
      <c r="AI2779" s="425">
        <v>0</v>
      </c>
      <c r="AJ2779" s="425">
        <v>0</v>
      </c>
      <c r="AK2779" s="425">
        <v>0</v>
      </c>
      <c r="AL2779" s="425">
        <v>0</v>
      </c>
      <c r="AM2779" s="426">
        <v>0</v>
      </c>
      <c r="AN2779" s="425">
        <v>0</v>
      </c>
      <c r="AO2779" s="418">
        <v>9660684.1413128823</v>
      </c>
      <c r="AP2779" s="418">
        <v>5.8225689999999994E-4</v>
      </c>
      <c r="AQ2779" s="418">
        <v>2.4129999999999999E-2</v>
      </c>
      <c r="AR2779" s="418">
        <v>95.554782958953624</v>
      </c>
      <c r="AS2779" s="417" t="s">
        <v>2743</v>
      </c>
      <c r="AT2779" s="418">
        <v>0.98</v>
      </c>
      <c r="AU2779" s="418">
        <v>0.99</v>
      </c>
      <c r="AV2779" s="418">
        <v>0</v>
      </c>
      <c r="AW2779" s="418">
        <v>100</v>
      </c>
      <c r="AX2779" s="418"/>
      <c r="AY2779" s="418"/>
    </row>
    <row r="2780" spans="1:51">
      <c r="A2780" s="417" t="s">
        <v>81</v>
      </c>
      <c r="B2780" s="417" t="s">
        <v>2448</v>
      </c>
      <c r="C2780" s="418">
        <v>82</v>
      </c>
      <c r="D2780" s="418">
        <v>20</v>
      </c>
      <c r="E2780" s="419">
        <v>3.294</v>
      </c>
      <c r="F2780" s="409">
        <v>0</v>
      </c>
      <c r="G2780" s="418">
        <v>0.28999999999999998</v>
      </c>
      <c r="H2780" s="418">
        <v>0.7</v>
      </c>
      <c r="I2780" s="418">
        <v>0.31</v>
      </c>
      <c r="J2780" s="418">
        <v>40</v>
      </c>
      <c r="K2780" s="418">
        <v>125</v>
      </c>
      <c r="L2780" s="420">
        <v>1</v>
      </c>
      <c r="M2780" s="418">
        <v>4.016</v>
      </c>
      <c r="N2780" s="418">
        <v>4.016</v>
      </c>
      <c r="O2780" s="418">
        <v>1.2</v>
      </c>
      <c r="P2780" s="418">
        <v>100</v>
      </c>
      <c r="Q2780" s="417" t="s">
        <v>293</v>
      </c>
      <c r="R2780" s="418">
        <v>2</v>
      </c>
      <c r="S2780" s="418">
        <v>1</v>
      </c>
      <c r="T2780" s="418">
        <v>1000</v>
      </c>
      <c r="U2780" s="421">
        <v>0.68</v>
      </c>
      <c r="V2780" s="422">
        <v>0</v>
      </c>
      <c r="W2780" s="418">
        <v>3.6772800000000002E-7</v>
      </c>
      <c r="X2780" s="418">
        <v>7.8278633751455802</v>
      </c>
      <c r="Y2780" s="418">
        <v>1.58</v>
      </c>
      <c r="Z2780" s="418">
        <v>2.77</v>
      </c>
      <c r="AA2780" s="418">
        <v>3.1358399999999998E-7</v>
      </c>
      <c r="AB2780" s="418">
        <v>7.8278633751455802</v>
      </c>
      <c r="AC2780" s="418">
        <v>1.54</v>
      </c>
      <c r="AD2780" s="418">
        <v>2.68</v>
      </c>
      <c r="AE2780" s="418">
        <v>2.5643200000000003E-7</v>
      </c>
      <c r="AF2780" s="418">
        <v>7.8278633751455802</v>
      </c>
      <c r="AG2780" s="418">
        <v>1.69</v>
      </c>
      <c r="AH2780" s="418">
        <v>2.2999999999999998</v>
      </c>
      <c r="AI2780" s="425">
        <v>0</v>
      </c>
      <c r="AJ2780" s="425">
        <v>0</v>
      </c>
      <c r="AK2780" s="425">
        <v>0</v>
      </c>
      <c r="AL2780" s="425">
        <v>0</v>
      </c>
      <c r="AM2780" s="426">
        <v>0</v>
      </c>
      <c r="AN2780" s="425">
        <v>0</v>
      </c>
      <c r="AO2780" s="418">
        <v>9660684.1413128823</v>
      </c>
      <c r="AP2780" s="418">
        <v>5.8225689999999994E-4</v>
      </c>
      <c r="AQ2780" s="418">
        <v>2.4129999999999999E-2</v>
      </c>
      <c r="AR2780" s="418">
        <v>113.72488370687974</v>
      </c>
      <c r="AS2780" s="417" t="s">
        <v>2743</v>
      </c>
      <c r="AT2780" s="418">
        <v>0.98</v>
      </c>
      <c r="AU2780" s="418">
        <v>0.99</v>
      </c>
      <c r="AV2780" s="418">
        <v>0</v>
      </c>
      <c r="AW2780" s="418">
        <v>100</v>
      </c>
      <c r="AX2780" s="418"/>
      <c r="AY2780" s="418"/>
    </row>
    <row r="2781" spans="1:51">
      <c r="A2781" s="417" t="s">
        <v>81</v>
      </c>
      <c r="B2781" s="417" t="s">
        <v>2449</v>
      </c>
      <c r="C2781" s="418">
        <v>100</v>
      </c>
      <c r="D2781" s="418">
        <v>20</v>
      </c>
      <c r="E2781" s="419">
        <v>4.2839999999999998</v>
      </c>
      <c r="F2781" s="409">
        <v>0</v>
      </c>
      <c r="G2781" s="418">
        <v>0.28999999999999998</v>
      </c>
      <c r="H2781" s="418">
        <v>0.7</v>
      </c>
      <c r="I2781" s="418">
        <v>0.27</v>
      </c>
      <c r="J2781" s="418">
        <v>40</v>
      </c>
      <c r="K2781" s="418">
        <v>125</v>
      </c>
      <c r="L2781" s="420">
        <v>1</v>
      </c>
      <c r="M2781" s="418">
        <v>4.016</v>
      </c>
      <c r="N2781" s="418">
        <v>4.016</v>
      </c>
      <c r="O2781" s="418">
        <v>1.2</v>
      </c>
      <c r="P2781" s="418">
        <v>100</v>
      </c>
      <c r="Q2781" s="417" t="s">
        <v>293</v>
      </c>
      <c r="R2781" s="418">
        <v>2</v>
      </c>
      <c r="S2781" s="418">
        <v>1</v>
      </c>
      <c r="T2781" s="418">
        <v>1000</v>
      </c>
      <c r="U2781" s="421">
        <v>0.68</v>
      </c>
      <c r="V2781" s="422">
        <v>0</v>
      </c>
      <c r="W2781" s="418">
        <v>3.6772800000000002E-7</v>
      </c>
      <c r="X2781" s="418">
        <v>8.2517782582146459</v>
      </c>
      <c r="Y2781" s="418">
        <v>1.58</v>
      </c>
      <c r="Z2781" s="418">
        <v>2.77</v>
      </c>
      <c r="AA2781" s="418">
        <v>3.1358399999999998E-7</v>
      </c>
      <c r="AB2781" s="418">
        <v>8.2517782582146459</v>
      </c>
      <c r="AC2781" s="418">
        <v>1.54</v>
      </c>
      <c r="AD2781" s="418">
        <v>2.68</v>
      </c>
      <c r="AE2781" s="418">
        <v>2.5643200000000003E-7</v>
      </c>
      <c r="AF2781" s="418">
        <v>8.2517782582146459</v>
      </c>
      <c r="AG2781" s="418">
        <v>1.69</v>
      </c>
      <c r="AH2781" s="418">
        <v>2.2999999999999998</v>
      </c>
      <c r="AI2781" s="425">
        <v>0</v>
      </c>
      <c r="AJ2781" s="425">
        <v>0</v>
      </c>
      <c r="AK2781" s="425">
        <v>0</v>
      </c>
      <c r="AL2781" s="425">
        <v>0</v>
      </c>
      <c r="AM2781" s="426">
        <v>0</v>
      </c>
      <c r="AN2781" s="425">
        <v>0</v>
      </c>
      <c r="AO2781" s="418">
        <v>10763910.416709725</v>
      </c>
      <c r="AP2781" s="418">
        <v>5.2257959999999989E-4</v>
      </c>
      <c r="AQ2781" s="418">
        <v>2.2859999999999998E-2</v>
      </c>
      <c r="AR2781" s="418">
        <v>115.27243172329216</v>
      </c>
      <c r="AS2781" s="417" t="s">
        <v>2743</v>
      </c>
      <c r="AT2781" s="418">
        <v>0.98</v>
      </c>
      <c r="AU2781" s="418">
        <v>0.99</v>
      </c>
      <c r="AV2781" s="418">
        <v>0</v>
      </c>
      <c r="AW2781" s="418">
        <v>100</v>
      </c>
      <c r="AX2781" s="418"/>
      <c r="AY2781" s="418"/>
    </row>
    <row r="2782" spans="1:51">
      <c r="A2782" s="417" t="s">
        <v>81</v>
      </c>
      <c r="B2782" s="417" t="s">
        <v>2450</v>
      </c>
      <c r="C2782" s="418">
        <v>120</v>
      </c>
      <c r="D2782" s="418">
        <v>20</v>
      </c>
      <c r="E2782" s="419">
        <v>4.9859999999999998</v>
      </c>
      <c r="F2782" s="409">
        <v>0</v>
      </c>
      <c r="G2782" s="418">
        <v>0.27</v>
      </c>
      <c r="H2782" s="418">
        <v>0.7</v>
      </c>
      <c r="I2782" s="418">
        <v>0.27</v>
      </c>
      <c r="J2782" s="418">
        <v>40</v>
      </c>
      <c r="K2782" s="418">
        <v>125</v>
      </c>
      <c r="L2782" s="420">
        <v>1</v>
      </c>
      <c r="M2782" s="418">
        <v>4.016</v>
      </c>
      <c r="N2782" s="418">
        <v>4.016</v>
      </c>
      <c r="O2782" s="418">
        <v>1.2</v>
      </c>
      <c r="P2782" s="418">
        <v>100</v>
      </c>
      <c r="Q2782" s="417" t="s">
        <v>293</v>
      </c>
      <c r="R2782" s="418">
        <v>2</v>
      </c>
      <c r="S2782" s="418">
        <v>1</v>
      </c>
      <c r="T2782" s="418">
        <v>1000</v>
      </c>
      <c r="U2782" s="421">
        <v>0.68</v>
      </c>
      <c r="V2782" s="422">
        <v>0</v>
      </c>
      <c r="W2782" s="418">
        <v>3.6772800000000002E-7</v>
      </c>
      <c r="X2782" s="418">
        <v>9.2734269949459822</v>
      </c>
      <c r="Y2782" s="418">
        <v>1.58</v>
      </c>
      <c r="Z2782" s="418">
        <v>2.77</v>
      </c>
      <c r="AA2782" s="418">
        <v>3.1358399999999998E-7</v>
      </c>
      <c r="AB2782" s="418">
        <v>9.2734269949459822</v>
      </c>
      <c r="AC2782" s="418">
        <v>1.54</v>
      </c>
      <c r="AD2782" s="418">
        <v>2.68</v>
      </c>
      <c r="AE2782" s="418">
        <v>2.5643200000000003E-7</v>
      </c>
      <c r="AF2782" s="418">
        <v>9.2734269949459822</v>
      </c>
      <c r="AG2782" s="418">
        <v>1.69</v>
      </c>
      <c r="AH2782" s="418">
        <v>2.2999999999999998</v>
      </c>
      <c r="AI2782" s="425">
        <v>0</v>
      </c>
      <c r="AJ2782" s="425">
        <v>0</v>
      </c>
      <c r="AK2782" s="425">
        <v>0</v>
      </c>
      <c r="AL2782" s="425">
        <v>0</v>
      </c>
      <c r="AM2782" s="426">
        <v>0</v>
      </c>
      <c r="AN2782" s="425">
        <v>0</v>
      </c>
      <c r="AO2782" s="418">
        <v>10763910.416709725</v>
      </c>
      <c r="AP2782" s="418">
        <v>5.2257959999999989E-4</v>
      </c>
      <c r="AQ2782" s="418">
        <v>2.2859999999999998E-2</v>
      </c>
      <c r="AR2782" s="418">
        <v>99.042744614587974</v>
      </c>
      <c r="AS2782" s="417" t="s">
        <v>2743</v>
      </c>
      <c r="AT2782" s="418">
        <v>0.98</v>
      </c>
      <c r="AU2782" s="418">
        <v>0.99</v>
      </c>
      <c r="AV2782" s="418">
        <v>0</v>
      </c>
      <c r="AW2782" s="418">
        <v>100</v>
      </c>
      <c r="AX2782" s="418"/>
      <c r="AY2782" s="418"/>
    </row>
    <row r="2783" spans="1:51">
      <c r="A2783" s="417" t="s">
        <v>81</v>
      </c>
      <c r="B2783" s="417" t="s">
        <v>2451</v>
      </c>
      <c r="C2783" s="418">
        <v>150</v>
      </c>
      <c r="D2783" s="418">
        <v>20</v>
      </c>
      <c r="E2783" s="419">
        <v>6.21</v>
      </c>
      <c r="F2783" s="409">
        <v>0</v>
      </c>
      <c r="G2783" s="418">
        <v>0.27</v>
      </c>
      <c r="H2783" s="418">
        <v>0.7</v>
      </c>
      <c r="I2783" s="418">
        <v>0.23</v>
      </c>
      <c r="J2783" s="418">
        <v>40</v>
      </c>
      <c r="K2783" s="418">
        <v>125</v>
      </c>
      <c r="L2783" s="420">
        <v>1</v>
      </c>
      <c r="M2783" s="418">
        <v>4.016</v>
      </c>
      <c r="N2783" s="418">
        <v>4.016</v>
      </c>
      <c r="O2783" s="418">
        <v>1.2</v>
      </c>
      <c r="P2783" s="418">
        <v>100</v>
      </c>
      <c r="Q2783" s="417" t="s">
        <v>293</v>
      </c>
      <c r="R2783" s="418">
        <v>2</v>
      </c>
      <c r="S2783" s="418">
        <v>1</v>
      </c>
      <c r="T2783" s="418">
        <v>1000</v>
      </c>
      <c r="U2783" s="421">
        <v>0.68</v>
      </c>
      <c r="V2783" s="422">
        <v>0</v>
      </c>
      <c r="W2783" s="418">
        <v>3.6772800000000002E-7</v>
      </c>
      <c r="X2783" s="418">
        <v>10.285667265521072</v>
      </c>
      <c r="Y2783" s="418">
        <v>1.58</v>
      </c>
      <c r="Z2783" s="418">
        <v>2.77</v>
      </c>
      <c r="AA2783" s="418">
        <v>3.1358399999999998E-7</v>
      </c>
      <c r="AB2783" s="418">
        <v>10.285667265521072</v>
      </c>
      <c r="AC2783" s="418">
        <v>1.54</v>
      </c>
      <c r="AD2783" s="418">
        <v>2.68</v>
      </c>
      <c r="AE2783" s="418">
        <v>2.5643200000000003E-7</v>
      </c>
      <c r="AF2783" s="418">
        <v>10.285667265521072</v>
      </c>
      <c r="AG2783" s="418">
        <v>1.69</v>
      </c>
      <c r="AH2783" s="418">
        <v>2.2999999999999998</v>
      </c>
      <c r="AI2783" s="425">
        <v>0</v>
      </c>
      <c r="AJ2783" s="425">
        <v>0</v>
      </c>
      <c r="AK2783" s="425">
        <v>0</v>
      </c>
      <c r="AL2783" s="425">
        <v>0</v>
      </c>
      <c r="AM2783" s="426">
        <v>0</v>
      </c>
      <c r="AN2783" s="425">
        <v>0</v>
      </c>
      <c r="AO2783" s="418">
        <v>13623074.12114824</v>
      </c>
      <c r="AP2783" s="418">
        <v>4.1290240000000007E-4</v>
      </c>
      <c r="AQ2783" s="418">
        <v>2.0320000000000001E-2</v>
      </c>
      <c r="AR2783" s="418">
        <v>109.58603324813529</v>
      </c>
      <c r="AS2783" s="417" t="s">
        <v>2743</v>
      </c>
      <c r="AT2783" s="418">
        <v>0.98</v>
      </c>
      <c r="AU2783" s="418">
        <v>0.99</v>
      </c>
      <c r="AV2783" s="418">
        <v>0</v>
      </c>
      <c r="AW2783" s="418">
        <v>100</v>
      </c>
      <c r="AX2783" s="418"/>
      <c r="AY2783" s="418"/>
    </row>
    <row r="2784" spans="1:51">
      <c r="A2784" s="417" t="s">
        <v>81</v>
      </c>
      <c r="B2784" s="417" t="s">
        <v>2452</v>
      </c>
      <c r="C2784" s="418">
        <v>180</v>
      </c>
      <c r="D2784" s="418">
        <v>20</v>
      </c>
      <c r="E2784" s="419">
        <v>7.875</v>
      </c>
      <c r="F2784" s="409">
        <v>0</v>
      </c>
      <c r="G2784" s="418">
        <v>0.23</v>
      </c>
      <c r="H2784" s="418">
        <v>0.7</v>
      </c>
      <c r="I2784" s="418">
        <v>0.18</v>
      </c>
      <c r="J2784" s="418">
        <v>40</v>
      </c>
      <c r="K2784" s="418">
        <v>125</v>
      </c>
      <c r="L2784" s="420">
        <v>1</v>
      </c>
      <c r="M2784" s="418">
        <v>4.016</v>
      </c>
      <c r="N2784" s="418">
        <v>4.016</v>
      </c>
      <c r="O2784" s="418">
        <v>1.2</v>
      </c>
      <c r="P2784" s="418">
        <v>100</v>
      </c>
      <c r="Q2784" s="417" t="s">
        <v>293</v>
      </c>
      <c r="R2784" s="418">
        <v>2</v>
      </c>
      <c r="S2784" s="418">
        <v>1</v>
      </c>
      <c r="T2784" s="418">
        <v>1000</v>
      </c>
      <c r="U2784" s="421">
        <v>0.68</v>
      </c>
      <c r="V2784" s="422">
        <v>0</v>
      </c>
      <c r="W2784" s="418">
        <v>3.6772800000000002E-7</v>
      </c>
      <c r="X2784" s="418">
        <v>10.954235637779943</v>
      </c>
      <c r="Y2784" s="418">
        <v>1.58</v>
      </c>
      <c r="Z2784" s="418">
        <v>2.77</v>
      </c>
      <c r="AA2784" s="418">
        <v>3.1358399999999998E-7</v>
      </c>
      <c r="AB2784" s="418">
        <v>10.954235637779943</v>
      </c>
      <c r="AC2784" s="418">
        <v>1.54</v>
      </c>
      <c r="AD2784" s="418">
        <v>2.68</v>
      </c>
      <c r="AE2784" s="418">
        <v>2.5643200000000003E-7</v>
      </c>
      <c r="AF2784" s="418">
        <v>10.954235637779943</v>
      </c>
      <c r="AG2784" s="418">
        <v>1.69</v>
      </c>
      <c r="AH2784" s="418">
        <v>2.2999999999999998</v>
      </c>
      <c r="AI2784" s="425">
        <v>0</v>
      </c>
      <c r="AJ2784" s="425">
        <v>0</v>
      </c>
      <c r="AK2784" s="425">
        <v>0</v>
      </c>
      <c r="AL2784" s="425">
        <v>0</v>
      </c>
      <c r="AM2784" s="426">
        <v>0</v>
      </c>
      <c r="AN2784" s="425">
        <v>0</v>
      </c>
      <c r="AO2784" s="418">
        <v>13623074.12114824</v>
      </c>
      <c r="AP2784" s="418">
        <v>4.1290240000000007E-4</v>
      </c>
      <c r="AQ2784" s="418">
        <v>2.0320000000000001E-2</v>
      </c>
      <c r="AR2784" s="418">
        <v>141.09346321370654</v>
      </c>
      <c r="AS2784" s="417" t="s">
        <v>2743</v>
      </c>
      <c r="AT2784" s="418">
        <v>0.98</v>
      </c>
      <c r="AU2784" s="418">
        <v>0.99</v>
      </c>
      <c r="AV2784" s="418">
        <v>0</v>
      </c>
      <c r="AW2784" s="418">
        <v>100</v>
      </c>
      <c r="AX2784" s="418"/>
      <c r="AY2784" s="418"/>
    </row>
    <row r="2785" spans="1:51">
      <c r="A2785" s="417" t="s">
        <v>81</v>
      </c>
      <c r="B2785" s="417" t="s">
        <v>2453</v>
      </c>
      <c r="C2785" s="418">
        <v>220</v>
      </c>
      <c r="D2785" s="418">
        <v>20</v>
      </c>
      <c r="E2785" s="419">
        <v>10.116</v>
      </c>
      <c r="F2785" s="409">
        <v>0</v>
      </c>
      <c r="G2785" s="418">
        <v>0.17</v>
      </c>
      <c r="H2785" s="418">
        <v>0.7</v>
      </c>
      <c r="I2785" s="418">
        <v>0.17</v>
      </c>
      <c r="J2785" s="418">
        <v>40</v>
      </c>
      <c r="K2785" s="418">
        <v>125</v>
      </c>
      <c r="L2785" s="420">
        <v>1</v>
      </c>
      <c r="M2785" s="418">
        <v>4.016</v>
      </c>
      <c r="N2785" s="418">
        <v>4.016</v>
      </c>
      <c r="O2785" s="418">
        <v>1.2</v>
      </c>
      <c r="P2785" s="418">
        <v>100</v>
      </c>
      <c r="Q2785" s="417" t="s">
        <v>293</v>
      </c>
      <c r="R2785" s="418">
        <v>2</v>
      </c>
      <c r="S2785" s="418">
        <v>1</v>
      </c>
      <c r="T2785" s="418">
        <v>1000</v>
      </c>
      <c r="U2785" s="421">
        <v>0.68</v>
      </c>
      <c r="V2785" s="422">
        <v>0</v>
      </c>
      <c r="W2785" s="418">
        <v>3.6772800000000002E-7</v>
      </c>
      <c r="X2785" s="418">
        <v>12.034615931643382</v>
      </c>
      <c r="Y2785" s="418">
        <v>1.58</v>
      </c>
      <c r="Z2785" s="418">
        <v>2.77</v>
      </c>
      <c r="AA2785" s="418">
        <v>3.1358399999999998E-7</v>
      </c>
      <c r="AB2785" s="418">
        <v>12.034615931643382</v>
      </c>
      <c r="AC2785" s="418">
        <v>1.54</v>
      </c>
      <c r="AD2785" s="418">
        <v>2.68</v>
      </c>
      <c r="AE2785" s="418">
        <v>2.5643200000000003E-7</v>
      </c>
      <c r="AF2785" s="418">
        <v>12.034615931643382</v>
      </c>
      <c r="AG2785" s="418">
        <v>1.69</v>
      </c>
      <c r="AH2785" s="418">
        <v>2.2999999999999998</v>
      </c>
      <c r="AI2785" s="425">
        <v>0</v>
      </c>
      <c r="AJ2785" s="425">
        <v>0</v>
      </c>
      <c r="AK2785" s="425">
        <v>0</v>
      </c>
      <c r="AL2785" s="425">
        <v>0</v>
      </c>
      <c r="AM2785" s="426">
        <v>0</v>
      </c>
      <c r="AN2785" s="425">
        <v>0</v>
      </c>
      <c r="AO2785" s="418">
        <v>15500031.000061998</v>
      </c>
      <c r="AP2785" s="418">
        <v>3.6290250000000002E-4</v>
      </c>
      <c r="AQ2785" s="418">
        <v>1.9050000000000001E-2</v>
      </c>
      <c r="AR2785" s="418">
        <v>123.13906085855257</v>
      </c>
      <c r="AS2785" s="417" t="s">
        <v>2743</v>
      </c>
      <c r="AT2785" s="418">
        <v>0.98</v>
      </c>
      <c r="AU2785" s="418">
        <v>0.99</v>
      </c>
      <c r="AV2785" s="418">
        <v>0</v>
      </c>
      <c r="AW2785" s="418">
        <v>100</v>
      </c>
      <c r="AX2785" s="418"/>
      <c r="AY2785" s="418"/>
    </row>
    <row r="2786" spans="1:51">
      <c r="A2786" s="417" t="s">
        <v>81</v>
      </c>
      <c r="B2786" s="417" t="s">
        <v>2454</v>
      </c>
      <c r="C2786" s="418">
        <v>330</v>
      </c>
      <c r="D2786" s="418">
        <v>20</v>
      </c>
      <c r="E2786" s="419">
        <v>15.3</v>
      </c>
      <c r="F2786" s="409">
        <v>0</v>
      </c>
      <c r="G2786" s="418">
        <v>0.16</v>
      </c>
      <c r="H2786" s="418">
        <v>0.7</v>
      </c>
      <c r="I2786" s="418">
        <v>0.14000000000000001</v>
      </c>
      <c r="J2786" s="418">
        <v>40</v>
      </c>
      <c r="K2786" s="418">
        <v>125</v>
      </c>
      <c r="L2786" s="420">
        <v>1</v>
      </c>
      <c r="M2786" s="418">
        <v>4.016</v>
      </c>
      <c r="N2786" s="418">
        <v>4.016</v>
      </c>
      <c r="O2786" s="418">
        <v>1.2</v>
      </c>
      <c r="P2786" s="418">
        <v>100</v>
      </c>
      <c r="Q2786" s="417" t="s">
        <v>293</v>
      </c>
      <c r="R2786" s="418">
        <v>2</v>
      </c>
      <c r="S2786" s="418">
        <v>1</v>
      </c>
      <c r="T2786" s="418">
        <v>1000</v>
      </c>
      <c r="U2786" s="421">
        <v>0.68</v>
      </c>
      <c r="V2786" s="422">
        <v>0</v>
      </c>
      <c r="W2786" s="418">
        <v>3.6772800000000002E-7</v>
      </c>
      <c r="X2786" s="418">
        <v>15.44828102763838</v>
      </c>
      <c r="Y2786" s="418">
        <v>1.58</v>
      </c>
      <c r="Z2786" s="418">
        <v>2.77</v>
      </c>
      <c r="AA2786" s="418">
        <v>3.1358399999999998E-7</v>
      </c>
      <c r="AB2786" s="418">
        <v>15.44828102763838</v>
      </c>
      <c r="AC2786" s="418">
        <v>1.54</v>
      </c>
      <c r="AD2786" s="418">
        <v>2.68</v>
      </c>
      <c r="AE2786" s="418">
        <v>2.5643200000000003E-7</v>
      </c>
      <c r="AF2786" s="418">
        <v>15.44828102763838</v>
      </c>
      <c r="AG2786" s="418">
        <v>1.69</v>
      </c>
      <c r="AH2786" s="418">
        <v>2.2999999999999998</v>
      </c>
      <c r="AI2786" s="425">
        <v>0</v>
      </c>
      <c r="AJ2786" s="425">
        <v>0</v>
      </c>
      <c r="AK2786" s="425">
        <v>0</v>
      </c>
      <c r="AL2786" s="425">
        <v>0</v>
      </c>
      <c r="AM2786" s="426">
        <v>0</v>
      </c>
      <c r="AN2786" s="425">
        <v>0</v>
      </c>
      <c r="AO2786" s="418">
        <v>24218798.43759688</v>
      </c>
      <c r="AP2786" s="418">
        <v>2.3225759999999994E-4</v>
      </c>
      <c r="AQ2786" s="418">
        <v>1.5239999999999998E-2</v>
      </c>
      <c r="AR2786" s="418">
        <v>120.04801818548029</v>
      </c>
      <c r="AS2786" s="417" t="s">
        <v>2743</v>
      </c>
      <c r="AT2786" s="418">
        <v>0.98</v>
      </c>
      <c r="AU2786" s="418">
        <v>0.99</v>
      </c>
      <c r="AV2786" s="418">
        <v>0</v>
      </c>
      <c r="AW2786" s="418">
        <v>100</v>
      </c>
      <c r="AX2786" s="418"/>
      <c r="AY2786" s="418"/>
    </row>
    <row r="2787" spans="1:51">
      <c r="A2787" s="417" t="s">
        <v>81</v>
      </c>
      <c r="B2787" s="417" t="s">
        <v>2816</v>
      </c>
      <c r="C2787" s="418">
        <v>0.68</v>
      </c>
      <c r="D2787" s="418">
        <v>20</v>
      </c>
      <c r="E2787" s="419">
        <v>6.3E-2</v>
      </c>
      <c r="F2787" s="409">
        <v>0</v>
      </c>
      <c r="G2787" s="418">
        <v>2.8</v>
      </c>
      <c r="H2787" s="418">
        <v>0.7</v>
      </c>
      <c r="I2787" s="418">
        <v>2.76</v>
      </c>
      <c r="J2787" s="418">
        <v>40</v>
      </c>
      <c r="K2787" s="418">
        <v>125</v>
      </c>
      <c r="L2787" s="420">
        <v>1</v>
      </c>
      <c r="M2787" s="418">
        <v>4.8</v>
      </c>
      <c r="N2787" s="418">
        <v>4.8</v>
      </c>
      <c r="O2787" s="418">
        <v>0.9</v>
      </c>
      <c r="P2787" s="418">
        <v>100</v>
      </c>
      <c r="Q2787" s="417" t="s">
        <v>293</v>
      </c>
      <c r="R2787" s="418">
        <v>2</v>
      </c>
      <c r="S2787" s="418">
        <v>1</v>
      </c>
      <c r="T2787" s="418">
        <v>1000</v>
      </c>
      <c r="U2787" s="421">
        <v>0.62</v>
      </c>
      <c r="V2787" s="422">
        <v>0</v>
      </c>
      <c r="W2787" s="418">
        <v>4.1027100000000001E-7</v>
      </c>
      <c r="X2787" s="418">
        <v>0.59633430426427902</v>
      </c>
      <c r="Y2787" s="418">
        <v>1.58</v>
      </c>
      <c r="Z2787" s="418">
        <v>2.77</v>
      </c>
      <c r="AA2787" s="418">
        <v>3.4986299999999996E-7</v>
      </c>
      <c r="AB2787" s="418">
        <v>0.59633430426427902</v>
      </c>
      <c r="AC2787" s="418">
        <v>1.54</v>
      </c>
      <c r="AD2787" s="418">
        <v>2.68</v>
      </c>
      <c r="AE2787" s="418">
        <v>2.8609900000000003E-7</v>
      </c>
      <c r="AF2787" s="418">
        <v>0.59633430426427902</v>
      </c>
      <c r="AG2787" s="418">
        <v>1.69</v>
      </c>
      <c r="AH2787" s="418">
        <v>2.2999999999999998</v>
      </c>
      <c r="AI2787" s="425">
        <v>0</v>
      </c>
      <c r="AJ2787" s="425">
        <v>0</v>
      </c>
      <c r="AK2787" s="425">
        <v>0</v>
      </c>
      <c r="AL2787" s="425">
        <v>0</v>
      </c>
      <c r="AM2787" s="426">
        <v>0</v>
      </c>
      <c r="AN2787" s="425">
        <v>0</v>
      </c>
      <c r="AO2787" s="418">
        <v>1722225.666673556</v>
      </c>
      <c r="AP2787" s="418">
        <v>3.2661224999999991E-3</v>
      </c>
      <c r="AQ2787" s="418">
        <v>5.7149999999999992E-2</v>
      </c>
      <c r="AR2787" s="418">
        <v>75.014252907043002</v>
      </c>
      <c r="AS2787" s="417" t="s">
        <v>2817</v>
      </c>
      <c r="AT2787" s="418">
        <v>0.95</v>
      </c>
      <c r="AU2787" s="418">
        <v>0.98</v>
      </c>
      <c r="AV2787" s="418">
        <v>0</v>
      </c>
      <c r="AW2787" s="418">
        <v>100</v>
      </c>
      <c r="AX2787" s="418"/>
      <c r="AY2787" s="418"/>
    </row>
    <row r="2788" spans="1:51">
      <c r="A2788" s="417" t="s">
        <v>81</v>
      </c>
      <c r="B2788" s="417" t="s">
        <v>2818</v>
      </c>
      <c r="C2788" s="418">
        <v>1</v>
      </c>
      <c r="D2788" s="418">
        <v>20</v>
      </c>
      <c r="E2788" s="419">
        <v>0.09</v>
      </c>
      <c r="F2788" s="409">
        <v>0</v>
      </c>
      <c r="G2788" s="418">
        <v>2.2000000000000002</v>
      </c>
      <c r="H2788" s="418">
        <v>0.7</v>
      </c>
      <c r="I2788" s="418">
        <v>2.12</v>
      </c>
      <c r="J2788" s="418">
        <v>40</v>
      </c>
      <c r="K2788" s="418">
        <v>125</v>
      </c>
      <c r="L2788" s="420">
        <v>1</v>
      </c>
      <c r="M2788" s="418">
        <v>4.8</v>
      </c>
      <c r="N2788" s="418">
        <v>4.8</v>
      </c>
      <c r="O2788" s="418">
        <v>0.9</v>
      </c>
      <c r="P2788" s="418">
        <v>100</v>
      </c>
      <c r="Q2788" s="417" t="s">
        <v>293</v>
      </c>
      <c r="R2788" s="418">
        <v>2</v>
      </c>
      <c r="S2788" s="418">
        <v>1</v>
      </c>
      <c r="T2788" s="418">
        <v>1000</v>
      </c>
      <c r="U2788" s="421">
        <v>0.62</v>
      </c>
      <c r="V2788" s="422">
        <v>0</v>
      </c>
      <c r="W2788" s="418">
        <v>4.1027100000000001E-7</v>
      </c>
      <c r="X2788" s="418">
        <v>0.7175145296692258</v>
      </c>
      <c r="Y2788" s="418">
        <v>1.58</v>
      </c>
      <c r="Z2788" s="418">
        <v>2.77</v>
      </c>
      <c r="AA2788" s="418">
        <v>3.4986299999999996E-7</v>
      </c>
      <c r="AB2788" s="418">
        <v>0.7175145296692258</v>
      </c>
      <c r="AC2788" s="418">
        <v>1.54</v>
      </c>
      <c r="AD2788" s="418">
        <v>2.68</v>
      </c>
      <c r="AE2788" s="418">
        <v>2.8609900000000003E-7</v>
      </c>
      <c r="AF2788" s="418">
        <v>0.7175145296692258</v>
      </c>
      <c r="AG2788" s="418">
        <v>1.69</v>
      </c>
      <c r="AH2788" s="418">
        <v>2.2999999999999998</v>
      </c>
      <c r="AI2788" s="425">
        <v>0</v>
      </c>
      <c r="AJ2788" s="425">
        <v>0</v>
      </c>
      <c r="AK2788" s="425">
        <v>0</v>
      </c>
      <c r="AL2788" s="425">
        <v>0</v>
      </c>
      <c r="AM2788" s="426">
        <v>0</v>
      </c>
      <c r="AN2788" s="425">
        <v>0</v>
      </c>
      <c r="AO2788" s="418">
        <v>2179691.859383719</v>
      </c>
      <c r="AP2788" s="418">
        <v>2.5806399999999999E-3</v>
      </c>
      <c r="AQ2788" s="418">
        <v>5.0799999999999998E-2</v>
      </c>
      <c r="AR2788" s="418">
        <v>88.999652283906755</v>
      </c>
      <c r="AS2788" s="417" t="s">
        <v>2817</v>
      </c>
      <c r="AT2788" s="418">
        <v>0.95</v>
      </c>
      <c r="AU2788" s="418">
        <v>0.98</v>
      </c>
      <c r="AV2788" s="418">
        <v>0</v>
      </c>
      <c r="AW2788" s="418">
        <v>100</v>
      </c>
      <c r="AX2788" s="418"/>
      <c r="AY2788" s="418"/>
    </row>
    <row r="2789" spans="1:51">
      <c r="A2789" s="417" t="s">
        <v>81</v>
      </c>
      <c r="B2789" s="417" t="s">
        <v>2819</v>
      </c>
      <c r="C2789" s="418">
        <v>1.5</v>
      </c>
      <c r="D2789" s="418">
        <v>20</v>
      </c>
      <c r="E2789" s="419">
        <v>0.13500000000000001</v>
      </c>
      <c r="F2789" s="409">
        <v>0</v>
      </c>
      <c r="G2789" s="418">
        <v>1.8</v>
      </c>
      <c r="H2789" s="418">
        <v>0.7</v>
      </c>
      <c r="I2789" s="418">
        <v>1.7</v>
      </c>
      <c r="J2789" s="418">
        <v>40</v>
      </c>
      <c r="K2789" s="418">
        <v>125</v>
      </c>
      <c r="L2789" s="420">
        <v>1</v>
      </c>
      <c r="M2789" s="418">
        <v>4.8</v>
      </c>
      <c r="N2789" s="418">
        <v>4.8</v>
      </c>
      <c r="O2789" s="418">
        <v>0.9</v>
      </c>
      <c r="P2789" s="418">
        <v>100</v>
      </c>
      <c r="Q2789" s="417" t="s">
        <v>293</v>
      </c>
      <c r="R2789" s="418">
        <v>2</v>
      </c>
      <c r="S2789" s="418">
        <v>1</v>
      </c>
      <c r="T2789" s="418">
        <v>1000</v>
      </c>
      <c r="U2789" s="421">
        <v>0.62</v>
      </c>
      <c r="V2789" s="422">
        <v>0</v>
      </c>
      <c r="W2789" s="418">
        <v>4.1027100000000001E-7</v>
      </c>
      <c r="X2789" s="418">
        <v>0.9106915184263249</v>
      </c>
      <c r="Y2789" s="418">
        <v>1.58</v>
      </c>
      <c r="Z2789" s="418">
        <v>2.77</v>
      </c>
      <c r="AA2789" s="418">
        <v>3.4986299999999996E-7</v>
      </c>
      <c r="AB2789" s="418">
        <v>0.9106915184263249</v>
      </c>
      <c r="AC2789" s="418">
        <v>1.54</v>
      </c>
      <c r="AD2789" s="418">
        <v>2.68</v>
      </c>
      <c r="AE2789" s="418">
        <v>2.8609900000000003E-7</v>
      </c>
      <c r="AF2789" s="418">
        <v>0.9106915184263249</v>
      </c>
      <c r="AG2789" s="418">
        <v>1.69</v>
      </c>
      <c r="AH2789" s="418">
        <v>2.2999999999999998</v>
      </c>
      <c r="AI2789" s="425">
        <v>0</v>
      </c>
      <c r="AJ2789" s="425">
        <v>0</v>
      </c>
      <c r="AK2789" s="425">
        <v>0</v>
      </c>
      <c r="AL2789" s="425">
        <v>0</v>
      </c>
      <c r="AM2789" s="426">
        <v>0</v>
      </c>
      <c r="AN2789" s="425">
        <v>0</v>
      </c>
      <c r="AO2789" s="418">
        <v>2846944.4693991435</v>
      </c>
      <c r="AP2789" s="418">
        <v>1.9758024999999998E-3</v>
      </c>
      <c r="AQ2789" s="418">
        <v>4.4449999999999996E-2</v>
      </c>
      <c r="AR2789" s="418">
        <v>92.272194155948057</v>
      </c>
      <c r="AS2789" s="417" t="s">
        <v>2817</v>
      </c>
      <c r="AT2789" s="418">
        <v>0.97</v>
      </c>
      <c r="AU2789" s="418">
        <v>0.99</v>
      </c>
      <c r="AV2789" s="418">
        <v>0</v>
      </c>
      <c r="AW2789" s="418">
        <v>100</v>
      </c>
      <c r="AX2789" s="418"/>
      <c r="AY2789" s="418"/>
    </row>
    <row r="2790" spans="1:51">
      <c r="A2790" s="417" t="s">
        <v>81</v>
      </c>
      <c r="B2790" s="417" t="s">
        <v>2820</v>
      </c>
      <c r="C2790" s="418">
        <v>2.2000000000000002</v>
      </c>
      <c r="D2790" s="418">
        <v>20</v>
      </c>
      <c r="E2790" s="419">
        <v>0.18</v>
      </c>
      <c r="F2790" s="409">
        <v>0</v>
      </c>
      <c r="G2790" s="418">
        <v>1.6</v>
      </c>
      <c r="H2790" s="418">
        <v>0.7</v>
      </c>
      <c r="I2790" s="418">
        <v>1.56</v>
      </c>
      <c r="J2790" s="418">
        <v>40</v>
      </c>
      <c r="K2790" s="418">
        <v>125</v>
      </c>
      <c r="L2790" s="420">
        <v>1</v>
      </c>
      <c r="M2790" s="418">
        <v>4.8</v>
      </c>
      <c r="N2790" s="418">
        <v>4.8</v>
      </c>
      <c r="O2790" s="418">
        <v>0.9</v>
      </c>
      <c r="P2790" s="418">
        <v>100</v>
      </c>
      <c r="Q2790" s="417" t="s">
        <v>293</v>
      </c>
      <c r="R2790" s="418">
        <v>2</v>
      </c>
      <c r="S2790" s="418">
        <v>1</v>
      </c>
      <c r="T2790" s="418">
        <v>1000</v>
      </c>
      <c r="U2790" s="421">
        <v>0.62</v>
      </c>
      <c r="V2790" s="422">
        <v>0</v>
      </c>
      <c r="W2790" s="418">
        <v>4.1027100000000001E-7</v>
      </c>
      <c r="X2790" s="418">
        <v>1.0214030584909772</v>
      </c>
      <c r="Y2790" s="418">
        <v>1.58</v>
      </c>
      <c r="Z2790" s="418">
        <v>2.77</v>
      </c>
      <c r="AA2790" s="418">
        <v>3.4986299999999996E-7</v>
      </c>
      <c r="AB2790" s="418">
        <v>1.0214030584909772</v>
      </c>
      <c r="AC2790" s="418">
        <v>1.54</v>
      </c>
      <c r="AD2790" s="418">
        <v>2.68</v>
      </c>
      <c r="AE2790" s="418">
        <v>2.8609900000000003E-7</v>
      </c>
      <c r="AF2790" s="418">
        <v>1.0214030584909772</v>
      </c>
      <c r="AG2790" s="418">
        <v>1.69</v>
      </c>
      <c r="AH2790" s="418">
        <v>2.2999999999999998</v>
      </c>
      <c r="AI2790" s="425">
        <v>0</v>
      </c>
      <c r="AJ2790" s="425">
        <v>0</v>
      </c>
      <c r="AK2790" s="425">
        <v>0</v>
      </c>
      <c r="AL2790" s="425">
        <v>0</v>
      </c>
      <c r="AM2790" s="426">
        <v>0</v>
      </c>
      <c r="AN2790" s="425">
        <v>0</v>
      </c>
      <c r="AO2790" s="418">
        <v>2547485.0073147919</v>
      </c>
      <c r="AP2790" s="418">
        <v>2.2080600999999996E-3</v>
      </c>
      <c r="AQ2790" s="418">
        <v>4.6989999999999997E-2</v>
      </c>
      <c r="AR2790" s="418">
        <v>82.182779294740698</v>
      </c>
      <c r="AS2790" s="417" t="s">
        <v>2817</v>
      </c>
      <c r="AT2790" s="418">
        <v>0.97</v>
      </c>
      <c r="AU2790" s="418">
        <v>0.99</v>
      </c>
      <c r="AV2790" s="418">
        <v>0</v>
      </c>
      <c r="AW2790" s="418">
        <v>100</v>
      </c>
      <c r="AX2790" s="418"/>
      <c r="AY2790" s="418"/>
    </row>
    <row r="2791" spans="1:51">
      <c r="A2791" s="417" t="s">
        <v>81</v>
      </c>
      <c r="B2791" s="417" t="s">
        <v>2821</v>
      </c>
      <c r="C2791" s="418">
        <v>3.2</v>
      </c>
      <c r="D2791" s="418">
        <v>20</v>
      </c>
      <c r="E2791" s="419">
        <v>0.24299999999999999</v>
      </c>
      <c r="F2791" s="409">
        <v>0</v>
      </c>
      <c r="G2791" s="418">
        <v>1.3</v>
      </c>
      <c r="H2791" s="418">
        <v>0.7</v>
      </c>
      <c r="I2791" s="418">
        <v>1.34</v>
      </c>
      <c r="J2791" s="418">
        <v>40</v>
      </c>
      <c r="K2791" s="418">
        <v>125</v>
      </c>
      <c r="L2791" s="420">
        <v>1</v>
      </c>
      <c r="M2791" s="418">
        <v>4.8</v>
      </c>
      <c r="N2791" s="418">
        <v>4.8</v>
      </c>
      <c r="O2791" s="418">
        <v>0.9</v>
      </c>
      <c r="P2791" s="418">
        <v>100</v>
      </c>
      <c r="Q2791" s="417" t="s">
        <v>293</v>
      </c>
      <c r="R2791" s="418">
        <v>2</v>
      </c>
      <c r="S2791" s="418">
        <v>1</v>
      </c>
      <c r="T2791" s="418">
        <v>1000</v>
      </c>
      <c r="U2791" s="421">
        <v>0.62</v>
      </c>
      <c r="V2791" s="422">
        <v>0</v>
      </c>
      <c r="W2791" s="418">
        <v>4.1027100000000001E-7</v>
      </c>
      <c r="X2791" s="418">
        <v>1.2026910390813379</v>
      </c>
      <c r="Y2791" s="418">
        <v>1.58</v>
      </c>
      <c r="Z2791" s="418">
        <v>2.77</v>
      </c>
      <c r="AA2791" s="418">
        <v>3.4986299999999996E-7</v>
      </c>
      <c r="AB2791" s="418">
        <v>1.2026910390813379</v>
      </c>
      <c r="AC2791" s="418">
        <v>1.54</v>
      </c>
      <c r="AD2791" s="418">
        <v>2.68</v>
      </c>
      <c r="AE2791" s="418">
        <v>2.8609900000000003E-7</v>
      </c>
      <c r="AF2791" s="418">
        <v>1.2026910390813379</v>
      </c>
      <c r="AG2791" s="418">
        <v>1.69</v>
      </c>
      <c r="AH2791" s="418">
        <v>2.2999999999999998</v>
      </c>
      <c r="AI2791" s="425">
        <v>0</v>
      </c>
      <c r="AJ2791" s="425">
        <v>0</v>
      </c>
      <c r="AK2791" s="425">
        <v>0</v>
      </c>
      <c r="AL2791" s="425">
        <v>0</v>
      </c>
      <c r="AM2791" s="426">
        <v>0</v>
      </c>
      <c r="AN2791" s="425">
        <v>0</v>
      </c>
      <c r="AO2791" s="418">
        <v>2846944.4693991435</v>
      </c>
      <c r="AP2791" s="418">
        <v>1.9758024999999998E-3</v>
      </c>
      <c r="AQ2791" s="418">
        <v>4.4449999999999996E-2</v>
      </c>
      <c r="AR2791" s="418">
        <v>82.506201203333902</v>
      </c>
      <c r="AS2791" s="417" t="s">
        <v>2817</v>
      </c>
      <c r="AT2791" s="418">
        <v>0.98</v>
      </c>
      <c r="AU2791" s="418">
        <v>0.99</v>
      </c>
      <c r="AV2791" s="418">
        <v>0</v>
      </c>
      <c r="AW2791" s="418">
        <v>100</v>
      </c>
      <c r="AX2791" s="418"/>
      <c r="AY2791" s="418"/>
    </row>
    <row r="2792" spans="1:51">
      <c r="A2792" s="417" t="s">
        <v>81</v>
      </c>
      <c r="B2792" s="417" t="s">
        <v>2822</v>
      </c>
      <c r="C2792" s="418">
        <v>4.7</v>
      </c>
      <c r="D2792" s="418">
        <v>20</v>
      </c>
      <c r="E2792" s="419">
        <v>0.36</v>
      </c>
      <c r="F2792" s="409">
        <v>0</v>
      </c>
      <c r="G2792" s="418">
        <v>1.1000000000000001</v>
      </c>
      <c r="H2792" s="418">
        <v>0.7</v>
      </c>
      <c r="I2792" s="418">
        <v>1.06</v>
      </c>
      <c r="J2792" s="418">
        <v>40</v>
      </c>
      <c r="K2792" s="418">
        <v>125</v>
      </c>
      <c r="L2792" s="420">
        <v>1</v>
      </c>
      <c r="M2792" s="418">
        <v>4.8</v>
      </c>
      <c r="N2792" s="418">
        <v>4.8</v>
      </c>
      <c r="O2792" s="418">
        <v>0.9</v>
      </c>
      <c r="P2792" s="418">
        <v>100</v>
      </c>
      <c r="Q2792" s="417" t="s">
        <v>293</v>
      </c>
      <c r="R2792" s="418">
        <v>2</v>
      </c>
      <c r="S2792" s="418">
        <v>1</v>
      </c>
      <c r="T2792" s="418">
        <v>1000</v>
      </c>
      <c r="U2792" s="421">
        <v>0.62</v>
      </c>
      <c r="V2792" s="422">
        <v>0</v>
      </c>
      <c r="W2792" s="418">
        <v>4.1027100000000001E-7</v>
      </c>
      <c r="X2792" s="418">
        <v>1.4838199871397431</v>
      </c>
      <c r="Y2792" s="418">
        <v>1.58</v>
      </c>
      <c r="Z2792" s="418">
        <v>2.77</v>
      </c>
      <c r="AA2792" s="418">
        <v>3.4986299999999996E-7</v>
      </c>
      <c r="AB2792" s="418">
        <v>1.4838199871397431</v>
      </c>
      <c r="AC2792" s="418">
        <v>1.54</v>
      </c>
      <c r="AD2792" s="418">
        <v>2.68</v>
      </c>
      <c r="AE2792" s="418">
        <v>2.8609900000000003E-7</v>
      </c>
      <c r="AF2792" s="418">
        <v>1.4838199871397431</v>
      </c>
      <c r="AG2792" s="418">
        <v>1.69</v>
      </c>
      <c r="AH2792" s="418">
        <v>2.2999999999999998</v>
      </c>
      <c r="AI2792" s="425">
        <v>0</v>
      </c>
      <c r="AJ2792" s="425">
        <v>0</v>
      </c>
      <c r="AK2792" s="425">
        <v>0</v>
      </c>
      <c r="AL2792" s="425">
        <v>0</v>
      </c>
      <c r="AM2792" s="426">
        <v>0</v>
      </c>
      <c r="AN2792" s="425">
        <v>0</v>
      </c>
      <c r="AO2792" s="418">
        <v>3629039.5161435488</v>
      </c>
      <c r="AP2792" s="418">
        <v>1.5499968999999995E-3</v>
      </c>
      <c r="AQ2792" s="418">
        <v>3.9369999999999995E-2</v>
      </c>
      <c r="AR2792" s="418">
        <v>88.999652283906755</v>
      </c>
      <c r="AS2792" s="417" t="s">
        <v>2817</v>
      </c>
      <c r="AT2792" s="418">
        <v>0.98</v>
      </c>
      <c r="AU2792" s="418">
        <v>0.99</v>
      </c>
      <c r="AV2792" s="418">
        <v>0</v>
      </c>
      <c r="AW2792" s="418">
        <v>100</v>
      </c>
      <c r="AX2792" s="418"/>
      <c r="AY2792" s="418"/>
    </row>
    <row r="2793" spans="1:51">
      <c r="A2793" s="417" t="s">
        <v>81</v>
      </c>
      <c r="B2793" s="417" t="s">
        <v>2823</v>
      </c>
      <c r="C2793" s="418">
        <v>5.6</v>
      </c>
      <c r="D2793" s="418">
        <v>20</v>
      </c>
      <c r="E2793" s="419">
        <v>0.40500000000000003</v>
      </c>
      <c r="F2793" s="409">
        <v>0</v>
      </c>
      <c r="G2793" s="418">
        <v>0.94</v>
      </c>
      <c r="H2793" s="418">
        <v>0.7</v>
      </c>
      <c r="I2793" s="418">
        <v>0.99</v>
      </c>
      <c r="J2793" s="418">
        <v>40</v>
      </c>
      <c r="K2793" s="418">
        <v>125</v>
      </c>
      <c r="L2793" s="420">
        <v>1</v>
      </c>
      <c r="M2793" s="418">
        <v>4.8</v>
      </c>
      <c r="N2793" s="418">
        <v>4.8</v>
      </c>
      <c r="O2793" s="418">
        <v>0.9</v>
      </c>
      <c r="P2793" s="418">
        <v>100</v>
      </c>
      <c r="Q2793" s="417" t="s">
        <v>293</v>
      </c>
      <c r="R2793" s="418">
        <v>2</v>
      </c>
      <c r="S2793" s="418">
        <v>1</v>
      </c>
      <c r="T2793" s="418">
        <v>1000</v>
      </c>
      <c r="U2793" s="421">
        <v>0.62</v>
      </c>
      <c r="V2793" s="422">
        <v>0</v>
      </c>
      <c r="W2793" s="418">
        <v>4.1027100000000001E-7</v>
      </c>
      <c r="X2793" s="418">
        <v>1.636996084256356</v>
      </c>
      <c r="Y2793" s="418">
        <v>1.58</v>
      </c>
      <c r="Z2793" s="418">
        <v>2.77</v>
      </c>
      <c r="AA2793" s="418">
        <v>3.4986299999999996E-7</v>
      </c>
      <c r="AB2793" s="418">
        <v>1.636996084256356</v>
      </c>
      <c r="AC2793" s="418">
        <v>1.54</v>
      </c>
      <c r="AD2793" s="418">
        <v>2.68</v>
      </c>
      <c r="AE2793" s="418">
        <v>2.8609900000000003E-7</v>
      </c>
      <c r="AF2793" s="418">
        <v>1.636996084256356</v>
      </c>
      <c r="AG2793" s="418">
        <v>1.69</v>
      </c>
      <c r="AH2793" s="418">
        <v>2.2999999999999998</v>
      </c>
      <c r="AI2793" s="425">
        <v>0</v>
      </c>
      <c r="AJ2793" s="425">
        <v>0</v>
      </c>
      <c r="AK2793" s="425">
        <v>0</v>
      </c>
      <c r="AL2793" s="425">
        <v>0</v>
      </c>
      <c r="AM2793" s="426">
        <v>0</v>
      </c>
      <c r="AN2793" s="425">
        <v>0</v>
      </c>
      <c r="AO2793" s="418">
        <v>3875007.7500154995</v>
      </c>
      <c r="AP2793" s="418">
        <v>1.4516100000000001E-3</v>
      </c>
      <c r="AQ2793" s="418">
        <v>3.8100000000000002E-2</v>
      </c>
      <c r="AR2793" s="418">
        <v>90.693694042540415</v>
      </c>
      <c r="AS2793" s="417" t="s">
        <v>2817</v>
      </c>
      <c r="AT2793" s="418">
        <v>0.98</v>
      </c>
      <c r="AU2793" s="418">
        <v>0.99</v>
      </c>
      <c r="AV2793" s="418">
        <v>0</v>
      </c>
      <c r="AW2793" s="418">
        <v>100</v>
      </c>
      <c r="AX2793" s="418"/>
      <c r="AY2793" s="418"/>
    </row>
    <row r="2794" spans="1:51">
      <c r="A2794" s="417" t="s">
        <v>81</v>
      </c>
      <c r="B2794" s="417" t="s">
        <v>2824</v>
      </c>
      <c r="C2794" s="418">
        <v>6.8</v>
      </c>
      <c r="D2794" s="418">
        <v>20</v>
      </c>
      <c r="E2794" s="419">
        <v>0.47699999999999998</v>
      </c>
      <c r="F2794" s="409">
        <v>0</v>
      </c>
      <c r="G2794" s="418">
        <v>0.87</v>
      </c>
      <c r="H2794" s="418">
        <v>0.7</v>
      </c>
      <c r="I2794" s="418">
        <v>0.85</v>
      </c>
      <c r="J2794" s="418">
        <v>40</v>
      </c>
      <c r="K2794" s="418">
        <v>125</v>
      </c>
      <c r="L2794" s="420">
        <v>1</v>
      </c>
      <c r="M2794" s="418">
        <v>4.8</v>
      </c>
      <c r="N2794" s="418">
        <v>4.8</v>
      </c>
      <c r="O2794" s="418">
        <v>0.9</v>
      </c>
      <c r="P2794" s="418">
        <v>100</v>
      </c>
      <c r="Q2794" s="417" t="s">
        <v>293</v>
      </c>
      <c r="R2794" s="418">
        <v>2</v>
      </c>
      <c r="S2794" s="418">
        <v>1</v>
      </c>
      <c r="T2794" s="418">
        <v>1000</v>
      </c>
      <c r="U2794" s="421">
        <v>0.62</v>
      </c>
      <c r="V2794" s="422">
        <v>0</v>
      </c>
      <c r="W2794" s="418">
        <v>4.1027100000000001E-7</v>
      </c>
      <c r="X2794" s="418">
        <v>1.8506927008504646</v>
      </c>
      <c r="Y2794" s="418">
        <v>1.58</v>
      </c>
      <c r="Z2794" s="418">
        <v>2.77</v>
      </c>
      <c r="AA2794" s="418">
        <v>3.4986299999999996E-7</v>
      </c>
      <c r="AB2794" s="418">
        <v>1.8506927008504646</v>
      </c>
      <c r="AC2794" s="418">
        <v>1.54</v>
      </c>
      <c r="AD2794" s="418">
        <v>2.68</v>
      </c>
      <c r="AE2794" s="418">
        <v>2.8609900000000003E-7</v>
      </c>
      <c r="AF2794" s="418">
        <v>1.8506927008504646</v>
      </c>
      <c r="AG2794" s="418">
        <v>1.69</v>
      </c>
      <c r="AH2794" s="418">
        <v>2.2999999999999998</v>
      </c>
      <c r="AI2794" s="425">
        <v>0</v>
      </c>
      <c r="AJ2794" s="425">
        <v>0</v>
      </c>
      <c r="AK2794" s="425">
        <v>0</v>
      </c>
      <c r="AL2794" s="425">
        <v>0</v>
      </c>
      <c r="AM2794" s="426">
        <v>0</v>
      </c>
      <c r="AN2794" s="425">
        <v>0</v>
      </c>
      <c r="AO2794" s="418">
        <v>4448350.7334361617</v>
      </c>
      <c r="AP2794" s="418">
        <v>1.2645135999999996E-3</v>
      </c>
      <c r="AQ2794" s="418">
        <v>3.5559999999999994E-2</v>
      </c>
      <c r="AR2794" s="418">
        <v>104.45909751341156</v>
      </c>
      <c r="AS2794" s="417" t="s">
        <v>2817</v>
      </c>
      <c r="AT2794" s="418">
        <v>0.98</v>
      </c>
      <c r="AU2794" s="418">
        <v>0.99</v>
      </c>
      <c r="AV2794" s="418">
        <v>0</v>
      </c>
      <c r="AW2794" s="418">
        <v>100</v>
      </c>
      <c r="AX2794" s="418"/>
      <c r="AY2794" s="418"/>
    </row>
    <row r="2795" spans="1:51">
      <c r="A2795" s="417" t="s">
        <v>81</v>
      </c>
      <c r="B2795" s="417" t="s">
        <v>2825</v>
      </c>
      <c r="C2795" s="418">
        <v>8.1999999999999993</v>
      </c>
      <c r="D2795" s="418">
        <v>20</v>
      </c>
      <c r="E2795" s="419">
        <v>0.63</v>
      </c>
      <c r="F2795" s="409">
        <v>0</v>
      </c>
      <c r="G2795" s="418">
        <v>0.78</v>
      </c>
      <c r="H2795" s="418">
        <v>0.7</v>
      </c>
      <c r="I2795" s="418">
        <v>0.71</v>
      </c>
      <c r="J2795" s="418">
        <v>40</v>
      </c>
      <c r="K2795" s="418">
        <v>125</v>
      </c>
      <c r="L2795" s="420">
        <v>1</v>
      </c>
      <c r="M2795" s="418">
        <v>4.8</v>
      </c>
      <c r="N2795" s="418">
        <v>4.8</v>
      </c>
      <c r="O2795" s="418">
        <v>0.9</v>
      </c>
      <c r="P2795" s="418">
        <v>100</v>
      </c>
      <c r="Q2795" s="417" t="s">
        <v>293</v>
      </c>
      <c r="R2795" s="418">
        <v>2</v>
      </c>
      <c r="S2795" s="418">
        <v>1</v>
      </c>
      <c r="T2795" s="418">
        <v>1000</v>
      </c>
      <c r="U2795" s="421">
        <v>0.62</v>
      </c>
      <c r="V2795" s="422">
        <v>0</v>
      </c>
      <c r="W2795" s="418">
        <v>4.1027100000000001E-7</v>
      </c>
      <c r="X2795" s="418">
        <v>2.0877357764760895</v>
      </c>
      <c r="Y2795" s="418">
        <v>1.58</v>
      </c>
      <c r="Z2795" s="418">
        <v>2.77</v>
      </c>
      <c r="AA2795" s="418">
        <v>3.4986299999999996E-7</v>
      </c>
      <c r="AB2795" s="418">
        <v>2.0877357764760895</v>
      </c>
      <c r="AC2795" s="418">
        <v>1.54</v>
      </c>
      <c r="AD2795" s="418">
        <v>2.68</v>
      </c>
      <c r="AE2795" s="418">
        <v>2.8609900000000003E-7</v>
      </c>
      <c r="AF2795" s="418">
        <v>2.0877357764760895</v>
      </c>
      <c r="AG2795" s="418">
        <v>1.69</v>
      </c>
      <c r="AH2795" s="418">
        <v>2.2999999999999998</v>
      </c>
      <c r="AI2795" s="425">
        <v>0</v>
      </c>
      <c r="AJ2795" s="425">
        <v>0</v>
      </c>
      <c r="AK2795" s="425">
        <v>0</v>
      </c>
      <c r="AL2795" s="425">
        <v>0</v>
      </c>
      <c r="AM2795" s="426">
        <v>0</v>
      </c>
      <c r="AN2795" s="425">
        <v>0</v>
      </c>
      <c r="AO2795" s="418">
        <v>5580011.1600223202</v>
      </c>
      <c r="AP2795" s="418">
        <v>1.0080625000000001E-3</v>
      </c>
      <c r="AQ2795" s="418">
        <v>3.175E-2</v>
      </c>
      <c r="AR2795" s="418">
        <v>113.35620228118563</v>
      </c>
      <c r="AS2795" s="417" t="s">
        <v>2817</v>
      </c>
      <c r="AT2795" s="418">
        <v>0.98</v>
      </c>
      <c r="AU2795" s="418">
        <v>0.99</v>
      </c>
      <c r="AV2795" s="418">
        <v>0</v>
      </c>
      <c r="AW2795" s="418">
        <v>100</v>
      </c>
      <c r="AX2795" s="418"/>
      <c r="AY2795" s="418"/>
    </row>
    <row r="2796" spans="1:51">
      <c r="A2796" s="417" t="s">
        <v>81</v>
      </c>
      <c r="B2796" s="417" t="s">
        <v>2826</v>
      </c>
      <c r="C2796" s="418">
        <v>10</v>
      </c>
      <c r="D2796" s="418">
        <v>20</v>
      </c>
      <c r="E2796" s="419">
        <v>0.70199999999999996</v>
      </c>
      <c r="F2796" s="409">
        <v>0</v>
      </c>
      <c r="G2796" s="418">
        <v>0.7</v>
      </c>
      <c r="H2796" s="418">
        <v>0.7</v>
      </c>
      <c r="I2796" s="418">
        <v>0.71</v>
      </c>
      <c r="J2796" s="418">
        <v>40</v>
      </c>
      <c r="K2796" s="418">
        <v>125</v>
      </c>
      <c r="L2796" s="420">
        <v>1</v>
      </c>
      <c r="M2796" s="418">
        <v>4.8</v>
      </c>
      <c r="N2796" s="418">
        <v>4.8</v>
      </c>
      <c r="O2796" s="418">
        <v>0.9</v>
      </c>
      <c r="P2796" s="418">
        <v>100</v>
      </c>
      <c r="Q2796" s="417" t="s">
        <v>293</v>
      </c>
      <c r="R2796" s="418">
        <v>2</v>
      </c>
      <c r="S2796" s="418">
        <v>1</v>
      </c>
      <c r="T2796" s="418">
        <v>1000</v>
      </c>
      <c r="U2796" s="421">
        <v>0.62</v>
      </c>
      <c r="V2796" s="422">
        <v>0</v>
      </c>
      <c r="W2796" s="418">
        <v>4.1027100000000001E-7</v>
      </c>
      <c r="X2796" s="418">
        <v>2.2550456646747099</v>
      </c>
      <c r="Y2796" s="418">
        <v>1.58</v>
      </c>
      <c r="Z2796" s="418">
        <v>2.77</v>
      </c>
      <c r="AA2796" s="418">
        <v>3.4986299999999996E-7</v>
      </c>
      <c r="AB2796" s="418">
        <v>2.2550456646747099</v>
      </c>
      <c r="AC2796" s="418">
        <v>1.54</v>
      </c>
      <c r="AD2796" s="418">
        <v>2.68</v>
      </c>
      <c r="AE2796" s="418">
        <v>2.8609900000000003E-7</v>
      </c>
      <c r="AF2796" s="418">
        <v>2.2550456646747099</v>
      </c>
      <c r="AG2796" s="418">
        <v>1.69</v>
      </c>
      <c r="AH2796" s="418">
        <v>2.2999999999999998</v>
      </c>
      <c r="AI2796" s="425">
        <v>0</v>
      </c>
      <c r="AJ2796" s="425">
        <v>0</v>
      </c>
      <c r="AK2796" s="425">
        <v>0</v>
      </c>
      <c r="AL2796" s="425">
        <v>0</v>
      </c>
      <c r="AM2796" s="426">
        <v>0</v>
      </c>
      <c r="AN2796" s="425">
        <v>0</v>
      </c>
      <c r="AO2796" s="418">
        <v>5580011.1600223202</v>
      </c>
      <c r="AP2796" s="418">
        <v>1.0080625000000001E-3</v>
      </c>
      <c r="AQ2796" s="418">
        <v>3.175E-2</v>
      </c>
      <c r="AR2796" s="418">
        <v>101.72992712312214</v>
      </c>
      <c r="AS2796" s="417" t="s">
        <v>2817</v>
      </c>
      <c r="AT2796" s="418">
        <v>0.98</v>
      </c>
      <c r="AU2796" s="418">
        <v>0.99</v>
      </c>
      <c r="AV2796" s="418">
        <v>0</v>
      </c>
      <c r="AW2796" s="418">
        <v>100</v>
      </c>
      <c r="AX2796" s="418"/>
      <c r="AY2796" s="418"/>
    </row>
    <row r="2797" spans="1:51">
      <c r="A2797" s="417" t="s">
        <v>81</v>
      </c>
      <c r="B2797" s="417" t="s">
        <v>2827</v>
      </c>
      <c r="C2797" s="418">
        <v>15</v>
      </c>
      <c r="D2797" s="418">
        <v>20</v>
      </c>
      <c r="E2797" s="419">
        <v>1.071</v>
      </c>
      <c r="F2797" s="409">
        <v>0</v>
      </c>
      <c r="G2797" s="418">
        <v>0.56000000000000005</v>
      </c>
      <c r="H2797" s="418">
        <v>0.7</v>
      </c>
      <c r="I2797" s="418">
        <v>0.59</v>
      </c>
      <c r="J2797" s="418">
        <v>40</v>
      </c>
      <c r="K2797" s="418">
        <v>125</v>
      </c>
      <c r="L2797" s="420">
        <v>1</v>
      </c>
      <c r="M2797" s="418">
        <v>4.8</v>
      </c>
      <c r="N2797" s="418">
        <v>4.8</v>
      </c>
      <c r="O2797" s="418">
        <v>0.9</v>
      </c>
      <c r="P2797" s="418">
        <v>100</v>
      </c>
      <c r="Q2797" s="417" t="s">
        <v>293</v>
      </c>
      <c r="R2797" s="418">
        <v>2</v>
      </c>
      <c r="S2797" s="418">
        <v>1</v>
      </c>
      <c r="T2797" s="418">
        <v>1000</v>
      </c>
      <c r="U2797" s="421">
        <v>0.62</v>
      </c>
      <c r="V2797" s="422">
        <v>0</v>
      </c>
      <c r="W2797" s="418">
        <v>4.1027100000000001E-7</v>
      </c>
      <c r="X2797" s="418">
        <v>2.7532534278005176</v>
      </c>
      <c r="Y2797" s="418">
        <v>1.58</v>
      </c>
      <c r="Z2797" s="418">
        <v>2.77</v>
      </c>
      <c r="AA2797" s="418">
        <v>3.4986299999999996E-7</v>
      </c>
      <c r="AB2797" s="418">
        <v>2.7532534278005176</v>
      </c>
      <c r="AC2797" s="418">
        <v>1.54</v>
      </c>
      <c r="AD2797" s="418">
        <v>2.68</v>
      </c>
      <c r="AE2797" s="418">
        <v>2.8609900000000003E-7</v>
      </c>
      <c r="AF2797" s="418">
        <v>2.7532534278005176</v>
      </c>
      <c r="AG2797" s="418">
        <v>1.69</v>
      </c>
      <c r="AH2797" s="418">
        <v>2.2999999999999998</v>
      </c>
      <c r="AI2797" s="425">
        <v>0</v>
      </c>
      <c r="AJ2797" s="425">
        <v>0</v>
      </c>
      <c r="AK2797" s="425">
        <v>0</v>
      </c>
      <c r="AL2797" s="425">
        <v>0</v>
      </c>
      <c r="AM2797" s="426">
        <v>0</v>
      </c>
      <c r="AN2797" s="425">
        <v>0</v>
      </c>
      <c r="AO2797" s="418">
        <v>7205592.9235825427</v>
      </c>
      <c r="AP2797" s="418">
        <v>7.8064360000000001E-4</v>
      </c>
      <c r="AQ2797" s="418">
        <v>2.794E-2</v>
      </c>
      <c r="AR2797" s="418">
        <v>96.562616346353451</v>
      </c>
      <c r="AS2797" s="417" t="s">
        <v>2817</v>
      </c>
      <c r="AT2797" s="418">
        <v>0.98</v>
      </c>
      <c r="AU2797" s="418">
        <v>0.99</v>
      </c>
      <c r="AV2797" s="418">
        <v>0</v>
      </c>
      <c r="AW2797" s="418">
        <v>100</v>
      </c>
      <c r="AX2797" s="418"/>
      <c r="AY2797" s="418"/>
    </row>
    <row r="2798" spans="1:51">
      <c r="A2798" s="417" t="s">
        <v>81</v>
      </c>
      <c r="B2798" s="417" t="s">
        <v>2828</v>
      </c>
      <c r="C2798" s="418">
        <v>22</v>
      </c>
      <c r="D2798" s="418">
        <v>20</v>
      </c>
      <c r="E2798" s="419">
        <v>1.4219999999999999</v>
      </c>
      <c r="F2798" s="409">
        <v>0</v>
      </c>
      <c r="G2798" s="418">
        <v>0.48</v>
      </c>
      <c r="H2798" s="418">
        <v>0.7</v>
      </c>
      <c r="I2798" s="418">
        <v>0.49</v>
      </c>
      <c r="J2798" s="418">
        <v>40</v>
      </c>
      <c r="K2798" s="418">
        <v>125</v>
      </c>
      <c r="L2798" s="420">
        <v>1</v>
      </c>
      <c r="M2798" s="418">
        <v>4.8</v>
      </c>
      <c r="N2798" s="418">
        <v>4.8</v>
      </c>
      <c r="O2798" s="418">
        <v>0.9</v>
      </c>
      <c r="P2798" s="418">
        <v>100</v>
      </c>
      <c r="Q2798" s="417" t="s">
        <v>293</v>
      </c>
      <c r="R2798" s="418">
        <v>2</v>
      </c>
      <c r="S2798" s="418">
        <v>1</v>
      </c>
      <c r="T2798" s="418">
        <v>1000</v>
      </c>
      <c r="U2798" s="421">
        <v>0.62</v>
      </c>
      <c r="V2798" s="422">
        <v>0</v>
      </c>
      <c r="W2798" s="418">
        <v>4.1027100000000001E-7</v>
      </c>
      <c r="X2798" s="418">
        <v>3.2761984184896722</v>
      </c>
      <c r="Y2798" s="418">
        <v>1.58</v>
      </c>
      <c r="Z2798" s="418">
        <v>2.77</v>
      </c>
      <c r="AA2798" s="418">
        <v>3.4986299999999996E-7</v>
      </c>
      <c r="AB2798" s="418">
        <v>3.2761984184896722</v>
      </c>
      <c r="AC2798" s="418">
        <v>1.54</v>
      </c>
      <c r="AD2798" s="418">
        <v>2.68</v>
      </c>
      <c r="AE2798" s="418">
        <v>2.8609900000000003E-7</v>
      </c>
      <c r="AF2798" s="418">
        <v>3.2761984184896722</v>
      </c>
      <c r="AG2798" s="418">
        <v>1.69</v>
      </c>
      <c r="AH2798" s="418">
        <v>2.2999999999999998</v>
      </c>
      <c r="AI2798" s="425">
        <v>0</v>
      </c>
      <c r="AJ2798" s="425">
        <v>0</v>
      </c>
      <c r="AK2798" s="425">
        <v>0</v>
      </c>
      <c r="AL2798" s="425">
        <v>0</v>
      </c>
      <c r="AM2798" s="426">
        <v>0</v>
      </c>
      <c r="AN2798" s="425">
        <v>0</v>
      </c>
      <c r="AO2798" s="418">
        <v>7205592.9235825427</v>
      </c>
      <c r="AP2798" s="418">
        <v>7.8064360000000001E-4</v>
      </c>
      <c r="AQ2798" s="418">
        <v>2.794E-2</v>
      </c>
      <c r="AR2798" s="418">
        <v>105.44129122495484</v>
      </c>
      <c r="AS2798" s="417" t="s">
        <v>2817</v>
      </c>
      <c r="AT2798" s="418">
        <v>0.98</v>
      </c>
      <c r="AU2798" s="418">
        <v>0.99</v>
      </c>
      <c r="AV2798" s="418">
        <v>0</v>
      </c>
      <c r="AW2798" s="418">
        <v>100</v>
      </c>
      <c r="AX2798" s="418"/>
      <c r="AY2798" s="418"/>
    </row>
    <row r="2799" spans="1:51">
      <c r="A2799" s="417" t="s">
        <v>81</v>
      </c>
      <c r="B2799" s="417" t="s">
        <v>2829</v>
      </c>
      <c r="C2799" s="418">
        <v>33</v>
      </c>
      <c r="D2799" s="418">
        <v>20</v>
      </c>
      <c r="E2799" s="419">
        <v>2.25</v>
      </c>
      <c r="F2799" s="409">
        <v>0</v>
      </c>
      <c r="G2799" s="418">
        <v>0.39</v>
      </c>
      <c r="H2799" s="418">
        <v>0.7</v>
      </c>
      <c r="I2799" s="418">
        <v>0.42</v>
      </c>
      <c r="J2799" s="418">
        <v>40</v>
      </c>
      <c r="K2799" s="418">
        <v>125</v>
      </c>
      <c r="L2799" s="420">
        <v>1</v>
      </c>
      <c r="M2799" s="418">
        <v>4.8</v>
      </c>
      <c r="N2799" s="418">
        <v>4.8</v>
      </c>
      <c r="O2799" s="418">
        <v>0.9</v>
      </c>
      <c r="P2799" s="418">
        <v>100</v>
      </c>
      <c r="Q2799" s="417" t="s">
        <v>293</v>
      </c>
      <c r="R2799" s="418">
        <v>2</v>
      </c>
      <c r="S2799" s="418">
        <v>1</v>
      </c>
      <c r="T2799" s="418">
        <v>1000</v>
      </c>
      <c r="U2799" s="421">
        <v>0.62</v>
      </c>
      <c r="V2799" s="422">
        <v>0</v>
      </c>
      <c r="W2799" s="418">
        <v>4.1027100000000001E-7</v>
      </c>
      <c r="X2799" s="418">
        <v>4.0070426810758306</v>
      </c>
      <c r="Y2799" s="418">
        <v>1.58</v>
      </c>
      <c r="Z2799" s="418">
        <v>2.77</v>
      </c>
      <c r="AA2799" s="418">
        <v>3.4986299999999996E-7</v>
      </c>
      <c r="AB2799" s="418">
        <v>4.0070426810758306</v>
      </c>
      <c r="AC2799" s="418">
        <v>1.54</v>
      </c>
      <c r="AD2799" s="418">
        <v>2.68</v>
      </c>
      <c r="AE2799" s="418">
        <v>2.8609900000000003E-7</v>
      </c>
      <c r="AF2799" s="418">
        <v>4.0070426810758306</v>
      </c>
      <c r="AG2799" s="418">
        <v>1.69</v>
      </c>
      <c r="AH2799" s="418">
        <v>2.2999999999999998</v>
      </c>
      <c r="AI2799" s="425">
        <v>0</v>
      </c>
      <c r="AJ2799" s="425">
        <v>0</v>
      </c>
      <c r="AK2799" s="425">
        <v>0</v>
      </c>
      <c r="AL2799" s="425">
        <v>0</v>
      </c>
      <c r="AM2799" s="426">
        <v>0</v>
      </c>
      <c r="AN2799" s="425">
        <v>0</v>
      </c>
      <c r="AO2799" s="418">
        <v>9660684.1413128823</v>
      </c>
      <c r="AP2799" s="418">
        <v>5.8225689999999994E-4</v>
      </c>
      <c r="AQ2799" s="418">
        <v>2.4129999999999999E-2</v>
      </c>
      <c r="AR2799" s="418">
        <v>90.702953509565901</v>
      </c>
      <c r="AS2799" s="417" t="s">
        <v>2817</v>
      </c>
      <c r="AT2799" s="418">
        <v>0.98</v>
      </c>
      <c r="AU2799" s="418">
        <v>0.99</v>
      </c>
      <c r="AV2799" s="418">
        <v>0</v>
      </c>
      <c r="AW2799" s="418">
        <v>100</v>
      </c>
      <c r="AX2799" s="418"/>
      <c r="AY2799" s="418"/>
    </row>
    <row r="2800" spans="1:51">
      <c r="A2800" s="417" t="s">
        <v>81</v>
      </c>
      <c r="B2800" s="417" t="s">
        <v>2830</v>
      </c>
      <c r="C2800" s="418">
        <v>47</v>
      </c>
      <c r="D2800" s="418">
        <v>20</v>
      </c>
      <c r="E2800" s="419">
        <v>3.1320000000000001</v>
      </c>
      <c r="F2800" s="409">
        <v>0</v>
      </c>
      <c r="G2800" s="418">
        <v>0.33</v>
      </c>
      <c r="H2800" s="418">
        <v>0.7</v>
      </c>
      <c r="I2800" s="418">
        <v>0.35</v>
      </c>
      <c r="J2800" s="418">
        <v>40</v>
      </c>
      <c r="K2800" s="418">
        <v>125</v>
      </c>
      <c r="L2800" s="420">
        <v>1</v>
      </c>
      <c r="M2800" s="418">
        <v>4.8</v>
      </c>
      <c r="N2800" s="418">
        <v>4.8</v>
      </c>
      <c r="O2800" s="418">
        <v>0.9</v>
      </c>
      <c r="P2800" s="418">
        <v>100</v>
      </c>
      <c r="Q2800" s="417" t="s">
        <v>293</v>
      </c>
      <c r="R2800" s="418">
        <v>2</v>
      </c>
      <c r="S2800" s="418">
        <v>1</v>
      </c>
      <c r="T2800" s="418">
        <v>1000</v>
      </c>
      <c r="U2800" s="421">
        <v>0.62</v>
      </c>
      <c r="V2800" s="422">
        <v>0</v>
      </c>
      <c r="W2800" s="418">
        <v>4.1027100000000001E-7</v>
      </c>
      <c r="X2800" s="418">
        <v>4.9460668245198622</v>
      </c>
      <c r="Y2800" s="418">
        <v>1.58</v>
      </c>
      <c r="Z2800" s="418">
        <v>2.77</v>
      </c>
      <c r="AA2800" s="418">
        <v>3.4986299999999996E-7</v>
      </c>
      <c r="AB2800" s="418">
        <v>4.9460668245198622</v>
      </c>
      <c r="AC2800" s="418">
        <v>1.54</v>
      </c>
      <c r="AD2800" s="418">
        <v>2.68</v>
      </c>
      <c r="AE2800" s="418">
        <v>2.8609900000000003E-7</v>
      </c>
      <c r="AF2800" s="418">
        <v>4.9460668245198622</v>
      </c>
      <c r="AG2800" s="418">
        <v>1.69</v>
      </c>
      <c r="AH2800" s="418">
        <v>2.2999999999999998</v>
      </c>
      <c r="AI2800" s="425">
        <v>0</v>
      </c>
      <c r="AJ2800" s="425">
        <v>0</v>
      </c>
      <c r="AK2800" s="425">
        <v>0</v>
      </c>
      <c r="AL2800" s="425">
        <v>0</v>
      </c>
      <c r="AM2800" s="426">
        <v>0</v>
      </c>
      <c r="AN2800" s="425">
        <v>0</v>
      </c>
      <c r="AO2800" s="418">
        <v>11258738.943097722</v>
      </c>
      <c r="AP2800" s="418">
        <v>4.9961190400000003E-4</v>
      </c>
      <c r="AQ2800" s="418">
        <v>2.2352E-2</v>
      </c>
      <c r="AR2800" s="418">
        <v>93.830638384134261</v>
      </c>
      <c r="AS2800" s="417" t="s">
        <v>2817</v>
      </c>
      <c r="AT2800" s="418">
        <v>0.98</v>
      </c>
      <c r="AU2800" s="418">
        <v>0.99</v>
      </c>
      <c r="AV2800" s="418">
        <v>0</v>
      </c>
      <c r="AW2800" s="418">
        <v>100</v>
      </c>
      <c r="AX2800" s="418"/>
      <c r="AY2800" s="418"/>
    </row>
    <row r="2801" spans="1:51">
      <c r="A2801" s="417" t="s">
        <v>81</v>
      </c>
      <c r="B2801" s="417" t="s">
        <v>2831</v>
      </c>
      <c r="C2801" s="418">
        <v>68</v>
      </c>
      <c r="D2801" s="418">
        <v>20</v>
      </c>
      <c r="E2801" s="419">
        <v>4.59</v>
      </c>
      <c r="F2801" s="409">
        <v>0</v>
      </c>
      <c r="G2801" s="418">
        <v>0.27</v>
      </c>
      <c r="H2801" s="418">
        <v>0.7</v>
      </c>
      <c r="I2801" s="418">
        <v>0.26</v>
      </c>
      <c r="J2801" s="418">
        <v>40</v>
      </c>
      <c r="K2801" s="418">
        <v>125</v>
      </c>
      <c r="L2801" s="420">
        <v>1</v>
      </c>
      <c r="M2801" s="418">
        <v>4.8</v>
      </c>
      <c r="N2801" s="418">
        <v>4.8</v>
      </c>
      <c r="O2801" s="418">
        <v>0.9</v>
      </c>
      <c r="P2801" s="418">
        <v>100</v>
      </c>
      <c r="Q2801" s="417" t="s">
        <v>293</v>
      </c>
      <c r="R2801" s="418">
        <v>2</v>
      </c>
      <c r="S2801" s="418">
        <v>1</v>
      </c>
      <c r="T2801" s="418">
        <v>1000</v>
      </c>
      <c r="U2801" s="421">
        <v>0.62</v>
      </c>
      <c r="V2801" s="422">
        <v>0</v>
      </c>
      <c r="W2801" s="418">
        <v>4.1027100000000001E-7</v>
      </c>
      <c r="X2801" s="418">
        <v>5.8978117383800095</v>
      </c>
      <c r="Y2801" s="418">
        <v>1.58</v>
      </c>
      <c r="Z2801" s="418">
        <v>2.77</v>
      </c>
      <c r="AA2801" s="418">
        <v>3.4986299999999996E-7</v>
      </c>
      <c r="AB2801" s="418">
        <v>5.8978117383800095</v>
      </c>
      <c r="AC2801" s="418">
        <v>1.54</v>
      </c>
      <c r="AD2801" s="418">
        <v>2.68</v>
      </c>
      <c r="AE2801" s="418">
        <v>2.8609900000000003E-7</v>
      </c>
      <c r="AF2801" s="418">
        <v>5.8978117383800095</v>
      </c>
      <c r="AG2801" s="418">
        <v>1.69</v>
      </c>
      <c r="AH2801" s="418">
        <v>2.2999999999999998</v>
      </c>
      <c r="AI2801" s="425">
        <v>0</v>
      </c>
      <c r="AJ2801" s="425">
        <v>0</v>
      </c>
      <c r="AK2801" s="425">
        <v>0</v>
      </c>
      <c r="AL2801" s="425">
        <v>0</v>
      </c>
      <c r="AM2801" s="426">
        <v>0</v>
      </c>
      <c r="AN2801" s="425">
        <v>0</v>
      </c>
      <c r="AO2801" s="418">
        <v>14148675.301285857</v>
      </c>
      <c r="AP2801" s="418">
        <v>3.9756372099999991E-4</v>
      </c>
      <c r="AQ2801" s="418">
        <v>1.9938999999999998E-2</v>
      </c>
      <c r="AR2801" s="418">
        <v>116.0227511380746</v>
      </c>
      <c r="AS2801" s="417" t="s">
        <v>2817</v>
      </c>
      <c r="AT2801" s="418">
        <v>0.98</v>
      </c>
      <c r="AU2801" s="418">
        <v>0.99</v>
      </c>
      <c r="AV2801" s="418">
        <v>0</v>
      </c>
      <c r="AW2801" s="418">
        <v>100</v>
      </c>
      <c r="AX2801" s="418"/>
      <c r="AY2801" s="418"/>
    </row>
    <row r="2802" spans="1:51">
      <c r="A2802" s="417" t="s">
        <v>81</v>
      </c>
      <c r="B2802" s="417" t="s">
        <v>2832</v>
      </c>
      <c r="C2802" s="418">
        <v>100</v>
      </c>
      <c r="D2802" s="418">
        <v>20</v>
      </c>
      <c r="E2802" s="419">
        <v>7.2</v>
      </c>
      <c r="F2802" s="409">
        <v>0</v>
      </c>
      <c r="G2802" s="418">
        <v>0.22</v>
      </c>
      <c r="H2802" s="418">
        <v>0.7</v>
      </c>
      <c r="I2802" s="418">
        <v>0.21</v>
      </c>
      <c r="J2802" s="418">
        <v>40</v>
      </c>
      <c r="K2802" s="418">
        <v>125</v>
      </c>
      <c r="L2802" s="420">
        <v>1</v>
      </c>
      <c r="M2802" s="418">
        <v>4.8</v>
      </c>
      <c r="N2802" s="418">
        <v>4.8</v>
      </c>
      <c r="O2802" s="418">
        <v>0.9</v>
      </c>
      <c r="P2802" s="418">
        <v>100</v>
      </c>
      <c r="Q2802" s="417" t="s">
        <v>293</v>
      </c>
      <c r="R2802" s="418">
        <v>2</v>
      </c>
      <c r="S2802" s="418">
        <v>1</v>
      </c>
      <c r="T2802" s="418">
        <v>1000</v>
      </c>
      <c r="U2802" s="421">
        <v>0.62</v>
      </c>
      <c r="V2802" s="422">
        <v>0</v>
      </c>
      <c r="W2802" s="418">
        <v>4.1027100000000001E-7</v>
      </c>
      <c r="X2802" s="418">
        <v>6.8631824577056371</v>
      </c>
      <c r="Y2802" s="418">
        <v>1.58</v>
      </c>
      <c r="Z2802" s="418">
        <v>2.77</v>
      </c>
      <c r="AA2802" s="418">
        <v>3.4986299999999996E-7</v>
      </c>
      <c r="AB2802" s="418">
        <v>6.8631824577056371</v>
      </c>
      <c r="AC2802" s="418">
        <v>1.54</v>
      </c>
      <c r="AD2802" s="418">
        <v>2.68</v>
      </c>
      <c r="AE2802" s="418">
        <v>2.8609900000000003E-7</v>
      </c>
      <c r="AF2802" s="418">
        <v>6.8631824577056371</v>
      </c>
      <c r="AG2802" s="418">
        <v>1.69</v>
      </c>
      <c r="AH2802" s="418">
        <v>2.2999999999999998</v>
      </c>
      <c r="AI2802" s="425">
        <v>0</v>
      </c>
      <c r="AJ2802" s="425">
        <v>0</v>
      </c>
      <c r="AK2802" s="425">
        <v>0</v>
      </c>
      <c r="AL2802" s="425">
        <v>0</v>
      </c>
      <c r="AM2802" s="426">
        <v>0</v>
      </c>
      <c r="AN2802" s="425">
        <v>0</v>
      </c>
      <c r="AO2802" s="418">
        <v>17793402.933744647</v>
      </c>
      <c r="AP2802" s="418">
        <v>3.1612839999999991E-4</v>
      </c>
      <c r="AQ2802" s="418">
        <v>1.7779999999999997E-2</v>
      </c>
      <c r="AR2802" s="418">
        <v>113.37869188695738</v>
      </c>
      <c r="AS2802" s="417" t="s">
        <v>2817</v>
      </c>
      <c r="AT2802" s="418">
        <v>0.98</v>
      </c>
      <c r="AU2802" s="418">
        <v>0.99</v>
      </c>
      <c r="AV2802" s="418">
        <v>0</v>
      </c>
      <c r="AW2802" s="418">
        <v>100</v>
      </c>
      <c r="AX2802" s="418"/>
      <c r="AY2802" s="418"/>
    </row>
    <row r="2803" spans="1:51">
      <c r="A2803" s="417" t="s">
        <v>81</v>
      </c>
      <c r="B2803" s="417" t="s">
        <v>2833</v>
      </c>
      <c r="C2803" s="418">
        <v>150</v>
      </c>
      <c r="D2803" s="418">
        <v>20</v>
      </c>
      <c r="E2803" s="419">
        <v>10.53</v>
      </c>
      <c r="F2803" s="409">
        <v>0</v>
      </c>
      <c r="G2803" s="418">
        <v>0.18</v>
      </c>
      <c r="H2803" s="418">
        <v>0.7</v>
      </c>
      <c r="I2803" s="418">
        <v>0.16</v>
      </c>
      <c r="J2803" s="418">
        <v>40</v>
      </c>
      <c r="K2803" s="418">
        <v>125</v>
      </c>
      <c r="L2803" s="420">
        <v>1</v>
      </c>
      <c r="M2803" s="418">
        <v>4.8</v>
      </c>
      <c r="N2803" s="418">
        <v>4.8</v>
      </c>
      <c r="O2803" s="418">
        <v>0.9</v>
      </c>
      <c r="P2803" s="418">
        <v>100</v>
      </c>
      <c r="Q2803" s="417" t="s">
        <v>293</v>
      </c>
      <c r="R2803" s="418">
        <v>2</v>
      </c>
      <c r="S2803" s="418">
        <v>1</v>
      </c>
      <c r="T2803" s="418">
        <v>1000</v>
      </c>
      <c r="U2803" s="421">
        <v>0.62</v>
      </c>
      <c r="V2803" s="422">
        <v>0</v>
      </c>
      <c r="W2803" s="418">
        <v>4.1027100000000001E-7</v>
      </c>
      <c r="X2803" s="418">
        <v>8.6415983500308204</v>
      </c>
      <c r="Y2803" s="418">
        <v>1.58</v>
      </c>
      <c r="Z2803" s="418">
        <v>2.77</v>
      </c>
      <c r="AA2803" s="418">
        <v>3.4986299999999996E-7</v>
      </c>
      <c r="AB2803" s="418">
        <v>8.6415983500308204</v>
      </c>
      <c r="AC2803" s="418">
        <v>1.54</v>
      </c>
      <c r="AD2803" s="418">
        <v>2.68</v>
      </c>
      <c r="AE2803" s="418">
        <v>2.8609900000000003E-7</v>
      </c>
      <c r="AF2803" s="418">
        <v>8.6415983500308204</v>
      </c>
      <c r="AG2803" s="418">
        <v>1.69</v>
      </c>
      <c r="AH2803" s="418">
        <v>2.2999999999999998</v>
      </c>
      <c r="AI2803" s="425">
        <v>0</v>
      </c>
      <c r="AJ2803" s="425">
        <v>0</v>
      </c>
      <c r="AK2803" s="425">
        <v>0</v>
      </c>
      <c r="AL2803" s="425">
        <v>0</v>
      </c>
      <c r="AM2803" s="426">
        <v>0</v>
      </c>
      <c r="AN2803" s="425">
        <v>0</v>
      </c>
      <c r="AO2803" s="418">
        <v>22681496.975897182</v>
      </c>
      <c r="AP2803" s="418">
        <v>2.4799950399999993E-4</v>
      </c>
      <c r="AQ2803" s="418">
        <v>1.5747999999999998E-2</v>
      </c>
      <c r="AR2803" s="418">
        <v>133.5470166941254</v>
      </c>
      <c r="AS2803" s="417" t="s">
        <v>2817</v>
      </c>
      <c r="AT2803" s="418">
        <v>0.98</v>
      </c>
      <c r="AU2803" s="418">
        <v>0.99</v>
      </c>
      <c r="AV2803" s="418">
        <v>0</v>
      </c>
      <c r="AW2803" s="418">
        <v>100</v>
      </c>
      <c r="AX2803" s="418"/>
      <c r="AY2803" s="418"/>
    </row>
    <row r="2804" spans="1:51">
      <c r="A2804" s="417" t="s">
        <v>81</v>
      </c>
      <c r="B2804" s="417" t="s">
        <v>2834</v>
      </c>
      <c r="C2804" s="418">
        <v>220</v>
      </c>
      <c r="D2804" s="418">
        <v>20</v>
      </c>
      <c r="E2804" s="419">
        <v>13.68</v>
      </c>
      <c r="F2804" s="409">
        <v>0</v>
      </c>
      <c r="G2804" s="418">
        <v>0.15</v>
      </c>
      <c r="H2804" s="418">
        <v>0.7</v>
      </c>
      <c r="I2804" s="418">
        <v>0.15</v>
      </c>
      <c r="J2804" s="418">
        <v>40</v>
      </c>
      <c r="K2804" s="418">
        <v>125</v>
      </c>
      <c r="L2804" s="420">
        <v>1</v>
      </c>
      <c r="M2804" s="418">
        <v>4.8</v>
      </c>
      <c r="N2804" s="418">
        <v>4.8</v>
      </c>
      <c r="O2804" s="418">
        <v>0.9</v>
      </c>
      <c r="P2804" s="418">
        <v>100</v>
      </c>
      <c r="Q2804" s="417" t="s">
        <v>293</v>
      </c>
      <c r="R2804" s="418">
        <v>2</v>
      </c>
      <c r="S2804" s="418">
        <v>1</v>
      </c>
      <c r="T2804" s="418">
        <v>1000</v>
      </c>
      <c r="U2804" s="421">
        <v>0.62</v>
      </c>
      <c r="V2804" s="422">
        <v>0</v>
      </c>
      <c r="W2804" s="418">
        <v>4.1027100000000001E-7</v>
      </c>
      <c r="X2804" s="418">
        <v>10.154299191810095</v>
      </c>
      <c r="Y2804" s="418">
        <v>1.58</v>
      </c>
      <c r="Z2804" s="418">
        <v>2.77</v>
      </c>
      <c r="AA2804" s="418">
        <v>3.4986299999999996E-7</v>
      </c>
      <c r="AB2804" s="418">
        <v>10.154299191810095</v>
      </c>
      <c r="AC2804" s="418">
        <v>1.54</v>
      </c>
      <c r="AD2804" s="418">
        <v>2.68</v>
      </c>
      <c r="AE2804" s="418">
        <v>2.8609900000000003E-7</v>
      </c>
      <c r="AF2804" s="418">
        <v>10.154299191810095</v>
      </c>
      <c r="AG2804" s="418">
        <v>1.69</v>
      </c>
      <c r="AH2804" s="418">
        <v>2.2999999999999998</v>
      </c>
      <c r="AI2804" s="425">
        <v>0</v>
      </c>
      <c r="AJ2804" s="425">
        <v>0</v>
      </c>
      <c r="AK2804" s="425">
        <v>0</v>
      </c>
      <c r="AL2804" s="425">
        <v>0</v>
      </c>
      <c r="AM2804" s="426">
        <v>0</v>
      </c>
      <c r="AN2804" s="425">
        <v>0</v>
      </c>
      <c r="AO2804" s="418">
        <v>22681496.975897182</v>
      </c>
      <c r="AP2804" s="418">
        <v>2.4799950399999993E-4</v>
      </c>
      <c r="AQ2804" s="418">
        <v>1.5747999999999998E-2</v>
      </c>
      <c r="AR2804" s="418">
        <v>116.95905650005736</v>
      </c>
      <c r="AS2804" s="417" t="s">
        <v>2817</v>
      </c>
      <c r="AT2804" s="418">
        <v>0.98</v>
      </c>
      <c r="AU2804" s="418">
        <v>0.99</v>
      </c>
      <c r="AV2804" s="418">
        <v>0</v>
      </c>
      <c r="AW2804" s="418">
        <v>100</v>
      </c>
      <c r="AX2804" s="418"/>
      <c r="AY2804" s="418"/>
    </row>
    <row r="2805" spans="1:51">
      <c r="A2805" s="417" t="s">
        <v>81</v>
      </c>
      <c r="B2805" s="417" t="s">
        <v>2835</v>
      </c>
      <c r="C2805" s="418">
        <v>1</v>
      </c>
      <c r="D2805" s="418">
        <v>30</v>
      </c>
      <c r="E2805" s="419">
        <v>3.78E-2</v>
      </c>
      <c r="F2805" s="409">
        <v>0</v>
      </c>
      <c r="G2805" s="418">
        <v>5</v>
      </c>
      <c r="H2805" s="418">
        <v>0.7</v>
      </c>
      <c r="I2805" s="418">
        <v>3.68</v>
      </c>
      <c r="J2805" s="418">
        <v>40</v>
      </c>
      <c r="K2805" s="418">
        <v>125</v>
      </c>
      <c r="L2805" s="420">
        <v>1</v>
      </c>
      <c r="M2805" s="418">
        <v>4.8</v>
      </c>
      <c r="N2805" s="418">
        <v>4.8</v>
      </c>
      <c r="O2805" s="418">
        <v>2.9</v>
      </c>
      <c r="P2805" s="418">
        <v>100</v>
      </c>
      <c r="Q2805" s="417" t="s">
        <v>293</v>
      </c>
      <c r="R2805" s="418">
        <v>2</v>
      </c>
      <c r="S2805" s="418">
        <v>1</v>
      </c>
      <c r="T2805" s="418">
        <v>750</v>
      </c>
      <c r="U2805" s="421">
        <v>0.6</v>
      </c>
      <c r="V2805" s="422">
        <v>0</v>
      </c>
      <c r="W2805" s="418">
        <v>9.5159400000000018E-7</v>
      </c>
      <c r="X2805" s="418">
        <v>0.42381860563678753</v>
      </c>
      <c r="Y2805" s="418">
        <v>1.58</v>
      </c>
      <c r="Z2805" s="418">
        <v>2.77</v>
      </c>
      <c r="AA2805" s="418">
        <v>8.1148200000000001E-7</v>
      </c>
      <c r="AB2805" s="418">
        <v>0.42381860563678753</v>
      </c>
      <c r="AC2805" s="418">
        <v>1.54</v>
      </c>
      <c r="AD2805" s="418">
        <v>2.68</v>
      </c>
      <c r="AE2805" s="418">
        <v>6.6358600000000013E-7</v>
      </c>
      <c r="AF2805" s="418">
        <v>0.42381860563678753</v>
      </c>
      <c r="AG2805" s="418">
        <v>1.69</v>
      </c>
      <c r="AH2805" s="418">
        <v>2.2999999999999998</v>
      </c>
      <c r="AI2805" s="425">
        <v>0</v>
      </c>
      <c r="AJ2805" s="425">
        <v>0</v>
      </c>
      <c r="AK2805" s="425">
        <v>0</v>
      </c>
      <c r="AL2805" s="425">
        <v>0</v>
      </c>
      <c r="AM2805" s="426">
        <v>0</v>
      </c>
      <c r="AN2805" s="425">
        <v>0</v>
      </c>
      <c r="AO2805" s="418">
        <v>878686.56462936511</v>
      </c>
      <c r="AP2805" s="418">
        <v>6.4016000999999999E-3</v>
      </c>
      <c r="AQ2805" s="418">
        <v>8.0009999999999998E-2</v>
      </c>
      <c r="AR2805" s="418">
        <v>70.325860310398355</v>
      </c>
      <c r="AS2805" s="417" t="s">
        <v>2836</v>
      </c>
      <c r="AT2805" s="418">
        <v>0.95</v>
      </c>
      <c r="AU2805" s="418">
        <v>0.99</v>
      </c>
      <c r="AV2805" s="418">
        <v>0</v>
      </c>
      <c r="AW2805" s="418">
        <v>100</v>
      </c>
      <c r="AX2805" s="418"/>
      <c r="AY2805" s="418"/>
    </row>
    <row r="2806" spans="1:51">
      <c r="A2806" s="417" t="s">
        <v>81</v>
      </c>
      <c r="B2806" s="417" t="s">
        <v>2837</v>
      </c>
      <c r="C2806" s="418">
        <v>1.5</v>
      </c>
      <c r="D2806" s="418">
        <v>20</v>
      </c>
      <c r="E2806" s="419">
        <v>4.3200000000000002E-2</v>
      </c>
      <c r="F2806" s="409">
        <v>0</v>
      </c>
      <c r="G2806" s="418">
        <v>4.3</v>
      </c>
      <c r="H2806" s="418">
        <v>0.7</v>
      </c>
      <c r="I2806" s="418">
        <v>3.11</v>
      </c>
      <c r="J2806" s="418">
        <v>40</v>
      </c>
      <c r="K2806" s="418">
        <v>125</v>
      </c>
      <c r="L2806" s="420">
        <v>1</v>
      </c>
      <c r="M2806" s="418">
        <v>4.8</v>
      </c>
      <c r="N2806" s="418">
        <v>4.8</v>
      </c>
      <c r="O2806" s="418">
        <v>2.9</v>
      </c>
      <c r="P2806" s="418">
        <v>100</v>
      </c>
      <c r="Q2806" s="417" t="s">
        <v>293</v>
      </c>
      <c r="R2806" s="418">
        <v>2</v>
      </c>
      <c r="S2806" s="418">
        <v>1</v>
      </c>
      <c r="T2806" s="418">
        <v>750</v>
      </c>
      <c r="U2806" s="421">
        <v>0.6</v>
      </c>
      <c r="V2806" s="422">
        <v>0</v>
      </c>
      <c r="W2806" s="418">
        <v>9.5159400000000018E-7</v>
      </c>
      <c r="X2806" s="418">
        <v>0.55096418732782371</v>
      </c>
      <c r="Y2806" s="418">
        <v>1.58</v>
      </c>
      <c r="Z2806" s="418">
        <v>2.77</v>
      </c>
      <c r="AA2806" s="418">
        <v>8.1148200000000001E-7</v>
      </c>
      <c r="AB2806" s="418">
        <v>0.55096418732782371</v>
      </c>
      <c r="AC2806" s="418">
        <v>1.54</v>
      </c>
      <c r="AD2806" s="418">
        <v>2.68</v>
      </c>
      <c r="AE2806" s="418">
        <v>6.6358600000000013E-7</v>
      </c>
      <c r="AF2806" s="418">
        <v>0.55096418732782371</v>
      </c>
      <c r="AG2806" s="418">
        <v>1.69</v>
      </c>
      <c r="AH2806" s="418">
        <v>2.2999999999999998</v>
      </c>
      <c r="AI2806" s="425">
        <v>0</v>
      </c>
      <c r="AJ2806" s="425">
        <v>0</v>
      </c>
      <c r="AK2806" s="425">
        <v>0</v>
      </c>
      <c r="AL2806" s="425">
        <v>0</v>
      </c>
      <c r="AM2806" s="426">
        <v>0</v>
      </c>
      <c r="AN2806" s="425">
        <v>0</v>
      </c>
      <c r="AO2806" s="418">
        <v>878686.56462936511</v>
      </c>
      <c r="AP2806" s="418">
        <v>6.4016000999999999E-3</v>
      </c>
      <c r="AQ2806" s="418">
        <v>8.0009999999999998E-2</v>
      </c>
      <c r="AR2806" s="418">
        <v>86.158474613419941</v>
      </c>
      <c r="AS2806" s="417" t="s">
        <v>2836</v>
      </c>
      <c r="AT2806" s="418">
        <v>0.97</v>
      </c>
      <c r="AU2806" s="418">
        <v>0.99</v>
      </c>
      <c r="AV2806" s="418">
        <v>0</v>
      </c>
      <c r="AW2806" s="418">
        <v>100</v>
      </c>
      <c r="AX2806" s="418"/>
      <c r="AY2806" s="418"/>
    </row>
    <row r="2807" spans="1:51">
      <c r="A2807" s="417" t="s">
        <v>81</v>
      </c>
      <c r="B2807" s="417" t="s">
        <v>2838</v>
      </c>
      <c r="C2807" s="418">
        <v>2.2000000000000002</v>
      </c>
      <c r="D2807" s="418">
        <v>20</v>
      </c>
      <c r="E2807" s="419">
        <v>6.0299999999999999E-2</v>
      </c>
      <c r="F2807" s="409">
        <v>0</v>
      </c>
      <c r="G2807" s="418">
        <v>3.4</v>
      </c>
      <c r="H2807" s="418">
        <v>0.7</v>
      </c>
      <c r="I2807" s="418">
        <v>3.04</v>
      </c>
      <c r="J2807" s="418">
        <v>40</v>
      </c>
      <c r="K2807" s="418">
        <v>125</v>
      </c>
      <c r="L2807" s="420">
        <v>1</v>
      </c>
      <c r="M2807" s="418">
        <v>4.8</v>
      </c>
      <c r="N2807" s="418">
        <v>4.8</v>
      </c>
      <c r="O2807" s="418">
        <v>2.9</v>
      </c>
      <c r="P2807" s="418">
        <v>100</v>
      </c>
      <c r="Q2807" s="417" t="s">
        <v>293</v>
      </c>
      <c r="R2807" s="418">
        <v>2</v>
      </c>
      <c r="S2807" s="418">
        <v>1</v>
      </c>
      <c r="T2807" s="418">
        <v>750</v>
      </c>
      <c r="U2807" s="421">
        <v>0.6</v>
      </c>
      <c r="V2807" s="422">
        <v>0</v>
      </c>
      <c r="W2807" s="418">
        <v>9.5159400000000018E-7</v>
      </c>
      <c r="X2807" s="418">
        <v>0.63795854652275363</v>
      </c>
      <c r="Y2807" s="418">
        <v>1.58</v>
      </c>
      <c r="Z2807" s="418">
        <v>2.77</v>
      </c>
      <c r="AA2807" s="418">
        <v>8.1148200000000001E-7</v>
      </c>
      <c r="AB2807" s="418">
        <v>0.63795854652275363</v>
      </c>
      <c r="AC2807" s="418">
        <v>1.54</v>
      </c>
      <c r="AD2807" s="418">
        <v>2.68</v>
      </c>
      <c r="AE2807" s="418">
        <v>6.6358600000000013E-7</v>
      </c>
      <c r="AF2807" s="418">
        <v>0.63795854652275363</v>
      </c>
      <c r="AG2807" s="418">
        <v>1.69</v>
      </c>
      <c r="AH2807" s="418">
        <v>2.2999999999999998</v>
      </c>
      <c r="AI2807" s="425">
        <v>0</v>
      </c>
      <c r="AJ2807" s="425">
        <v>0</v>
      </c>
      <c r="AK2807" s="425">
        <v>0</v>
      </c>
      <c r="AL2807" s="425">
        <v>0</v>
      </c>
      <c r="AM2807" s="426">
        <v>0</v>
      </c>
      <c r="AN2807" s="425">
        <v>0</v>
      </c>
      <c r="AO2807" s="418">
        <v>878686.56462936511</v>
      </c>
      <c r="AP2807" s="418">
        <v>6.4016000999999999E-3</v>
      </c>
      <c r="AQ2807" s="418">
        <v>8.0009999999999998E-2</v>
      </c>
      <c r="AR2807" s="418">
        <v>64.600818633672603</v>
      </c>
      <c r="AS2807" s="417" t="s">
        <v>2836</v>
      </c>
      <c r="AT2807" s="418">
        <v>0.98</v>
      </c>
      <c r="AU2807" s="418">
        <v>0.99</v>
      </c>
      <c r="AV2807" s="418">
        <v>0</v>
      </c>
      <c r="AW2807" s="418">
        <v>100</v>
      </c>
      <c r="AX2807" s="418"/>
      <c r="AY2807" s="418"/>
    </row>
    <row r="2808" spans="1:51">
      <c r="A2808" s="417" t="s">
        <v>81</v>
      </c>
      <c r="B2808" s="417" t="s">
        <v>2839</v>
      </c>
      <c r="C2808" s="418">
        <v>3.2</v>
      </c>
      <c r="D2808" s="418">
        <v>20</v>
      </c>
      <c r="E2808" s="419">
        <v>6.93E-2</v>
      </c>
      <c r="F2808" s="409">
        <v>0</v>
      </c>
      <c r="G2808" s="418">
        <v>2.8</v>
      </c>
      <c r="H2808" s="418">
        <v>0.7</v>
      </c>
      <c r="I2808" s="418">
        <v>2.62</v>
      </c>
      <c r="J2808" s="418">
        <v>40</v>
      </c>
      <c r="K2808" s="418">
        <v>125</v>
      </c>
      <c r="L2808" s="420">
        <v>1</v>
      </c>
      <c r="M2808" s="418">
        <v>4.8</v>
      </c>
      <c r="N2808" s="418">
        <v>4.8</v>
      </c>
      <c r="O2808" s="418">
        <v>2.9</v>
      </c>
      <c r="P2808" s="418">
        <v>100</v>
      </c>
      <c r="Q2808" s="417" t="s">
        <v>293</v>
      </c>
      <c r="R2808" s="418">
        <v>2</v>
      </c>
      <c r="S2808" s="418">
        <v>1</v>
      </c>
      <c r="T2808" s="418">
        <v>750</v>
      </c>
      <c r="U2808" s="421">
        <v>0.6</v>
      </c>
      <c r="V2808" s="422">
        <v>0</v>
      </c>
      <c r="W2808" s="418">
        <v>9.5159400000000018E-7</v>
      </c>
      <c r="X2808" s="418">
        <v>0.76655888074828504</v>
      </c>
      <c r="Y2808" s="418">
        <v>1.58</v>
      </c>
      <c r="Z2808" s="418">
        <v>2.77</v>
      </c>
      <c r="AA2808" s="418">
        <v>8.1148200000000001E-7</v>
      </c>
      <c r="AB2808" s="418">
        <v>0.76655888074828504</v>
      </c>
      <c r="AC2808" s="418">
        <v>1.54</v>
      </c>
      <c r="AD2808" s="418">
        <v>2.68</v>
      </c>
      <c r="AE2808" s="418">
        <v>6.6358600000000013E-7</v>
      </c>
      <c r="AF2808" s="418">
        <v>0.76655888074828504</v>
      </c>
      <c r="AG2808" s="418">
        <v>1.69</v>
      </c>
      <c r="AH2808" s="418">
        <v>2.2999999999999998</v>
      </c>
      <c r="AI2808" s="425">
        <v>0</v>
      </c>
      <c r="AJ2808" s="425">
        <v>0</v>
      </c>
      <c r="AK2808" s="425">
        <v>0</v>
      </c>
      <c r="AL2808" s="425">
        <v>0</v>
      </c>
      <c r="AM2808" s="426">
        <v>0</v>
      </c>
      <c r="AN2808" s="425">
        <v>0</v>
      </c>
      <c r="AO2808" s="418">
        <v>878686.56462936511</v>
      </c>
      <c r="AP2808" s="418">
        <v>6.4016000999999999E-3</v>
      </c>
      <c r="AQ2808" s="418">
        <v>8.0009999999999998E-2</v>
      </c>
      <c r="AR2808" s="418">
        <v>75.677490775148556</v>
      </c>
      <c r="AS2808" s="417" t="s">
        <v>2836</v>
      </c>
      <c r="AT2808" s="418">
        <v>0.98</v>
      </c>
      <c r="AU2808" s="418">
        <v>0.99</v>
      </c>
      <c r="AV2808" s="418">
        <v>0</v>
      </c>
      <c r="AW2808" s="418">
        <v>100</v>
      </c>
      <c r="AX2808" s="418"/>
      <c r="AY2808" s="418"/>
    </row>
    <row r="2809" spans="1:51">
      <c r="A2809" s="417" t="s">
        <v>81</v>
      </c>
      <c r="B2809" s="417" t="s">
        <v>2840</v>
      </c>
      <c r="C2809" s="418">
        <v>4.7</v>
      </c>
      <c r="D2809" s="418">
        <v>20</v>
      </c>
      <c r="E2809" s="419">
        <v>9.9900000000000003E-2</v>
      </c>
      <c r="F2809" s="409">
        <v>0</v>
      </c>
      <c r="G2809" s="418">
        <v>2.2000000000000002</v>
      </c>
      <c r="H2809" s="418">
        <v>0.7</v>
      </c>
      <c r="I2809" s="418">
        <v>2.0499999999999998</v>
      </c>
      <c r="J2809" s="418">
        <v>40</v>
      </c>
      <c r="K2809" s="418">
        <v>125</v>
      </c>
      <c r="L2809" s="420">
        <v>1</v>
      </c>
      <c r="M2809" s="418">
        <v>4.8</v>
      </c>
      <c r="N2809" s="418">
        <v>4.8</v>
      </c>
      <c r="O2809" s="418">
        <v>2.9</v>
      </c>
      <c r="P2809" s="418">
        <v>100</v>
      </c>
      <c r="Q2809" s="417" t="s">
        <v>293</v>
      </c>
      <c r="R2809" s="418">
        <v>2</v>
      </c>
      <c r="S2809" s="418">
        <v>1</v>
      </c>
      <c r="T2809" s="418">
        <v>750</v>
      </c>
      <c r="U2809" s="421">
        <v>0.6</v>
      </c>
      <c r="V2809" s="422">
        <v>0</v>
      </c>
      <c r="W2809" s="418">
        <v>9.5159400000000018E-7</v>
      </c>
      <c r="X2809" s="418">
        <v>0.9590857686491453</v>
      </c>
      <c r="Y2809" s="418">
        <v>1.58</v>
      </c>
      <c r="Z2809" s="418">
        <v>2.77</v>
      </c>
      <c r="AA2809" s="418">
        <v>8.1148200000000001E-7</v>
      </c>
      <c r="AB2809" s="418">
        <v>0.9590857686491453</v>
      </c>
      <c r="AC2809" s="418">
        <v>1.54</v>
      </c>
      <c r="AD2809" s="418">
        <v>2.68</v>
      </c>
      <c r="AE2809" s="418">
        <v>6.6358600000000013E-7</v>
      </c>
      <c r="AF2809" s="418">
        <v>0.9590857686491453</v>
      </c>
      <c r="AG2809" s="418">
        <v>1.69</v>
      </c>
      <c r="AH2809" s="418">
        <v>2.2999999999999998</v>
      </c>
      <c r="AI2809" s="425">
        <v>0</v>
      </c>
      <c r="AJ2809" s="425">
        <v>0</v>
      </c>
      <c r="AK2809" s="425">
        <v>0</v>
      </c>
      <c r="AL2809" s="425">
        <v>0</v>
      </c>
      <c r="AM2809" s="426">
        <v>0</v>
      </c>
      <c r="AN2809" s="425">
        <v>0</v>
      </c>
      <c r="AO2809" s="418">
        <v>1112087.6833590404</v>
      </c>
      <c r="AP2809" s="418">
        <v>5.0580543999999986E-3</v>
      </c>
      <c r="AQ2809" s="418">
        <v>7.1119999999999989E-2</v>
      </c>
      <c r="AR2809" s="418">
        <v>85.749047586064393</v>
      </c>
      <c r="AS2809" s="417" t="s">
        <v>2836</v>
      </c>
      <c r="AT2809" s="418">
        <v>0.98</v>
      </c>
      <c r="AU2809" s="418">
        <v>0.99</v>
      </c>
      <c r="AV2809" s="418">
        <v>0</v>
      </c>
      <c r="AW2809" s="418">
        <v>100</v>
      </c>
      <c r="AX2809" s="418"/>
      <c r="AY2809" s="418"/>
    </row>
    <row r="2810" spans="1:51">
      <c r="A2810" s="417" t="s">
        <v>81</v>
      </c>
      <c r="B2810" s="417" t="s">
        <v>2841</v>
      </c>
      <c r="C2810" s="418">
        <v>5.6</v>
      </c>
      <c r="D2810" s="418">
        <v>20</v>
      </c>
      <c r="E2810" s="419">
        <v>0.1125</v>
      </c>
      <c r="F2810" s="409">
        <v>0</v>
      </c>
      <c r="G2810" s="418">
        <v>2.1</v>
      </c>
      <c r="H2810" s="418">
        <v>0.7</v>
      </c>
      <c r="I2810" s="418">
        <v>1.91</v>
      </c>
      <c r="J2810" s="418">
        <v>40</v>
      </c>
      <c r="K2810" s="418">
        <v>125</v>
      </c>
      <c r="L2810" s="420">
        <v>1</v>
      </c>
      <c r="M2810" s="418">
        <v>4.8</v>
      </c>
      <c r="N2810" s="418">
        <v>4.8</v>
      </c>
      <c r="O2810" s="418">
        <v>2.9</v>
      </c>
      <c r="P2810" s="418">
        <v>100</v>
      </c>
      <c r="Q2810" s="417" t="s">
        <v>293</v>
      </c>
      <c r="R2810" s="418">
        <v>2</v>
      </c>
      <c r="S2810" s="418">
        <v>1</v>
      </c>
      <c r="T2810" s="418">
        <v>750</v>
      </c>
      <c r="U2810" s="421">
        <v>0.6</v>
      </c>
      <c r="V2810" s="422">
        <v>0</v>
      </c>
      <c r="W2810" s="418">
        <v>9.5159400000000018E-7</v>
      </c>
      <c r="X2810" s="418">
        <v>1.0639308263764735</v>
      </c>
      <c r="Y2810" s="418">
        <v>1.58</v>
      </c>
      <c r="Z2810" s="418">
        <v>2.77</v>
      </c>
      <c r="AA2810" s="418">
        <v>8.1148200000000001E-7</v>
      </c>
      <c r="AB2810" s="418">
        <v>1.0639308263764735</v>
      </c>
      <c r="AC2810" s="418">
        <v>1.54</v>
      </c>
      <c r="AD2810" s="418">
        <v>2.68</v>
      </c>
      <c r="AE2810" s="418">
        <v>6.6358600000000013E-7</v>
      </c>
      <c r="AF2810" s="418">
        <v>1.0639308263764735</v>
      </c>
      <c r="AG2810" s="418">
        <v>1.69</v>
      </c>
      <c r="AH2810" s="418">
        <v>2.2999999999999998</v>
      </c>
      <c r="AI2810" s="425">
        <v>0</v>
      </c>
      <c r="AJ2810" s="425">
        <v>0</v>
      </c>
      <c r="AK2810" s="425">
        <v>0</v>
      </c>
      <c r="AL2810" s="425">
        <v>0</v>
      </c>
      <c r="AM2810" s="426">
        <v>0</v>
      </c>
      <c r="AN2810" s="425">
        <v>0</v>
      </c>
      <c r="AO2810" s="418">
        <v>1112087.6833590404</v>
      </c>
      <c r="AP2810" s="418">
        <v>5.0580543999999986E-3</v>
      </c>
      <c r="AQ2810" s="418">
        <v>7.1119999999999989E-2</v>
      </c>
      <c r="AR2810" s="418">
        <v>87.716896791330555</v>
      </c>
      <c r="AS2810" s="417" t="s">
        <v>2836</v>
      </c>
      <c r="AT2810" s="418">
        <v>0.98</v>
      </c>
      <c r="AU2810" s="418">
        <v>0.99</v>
      </c>
      <c r="AV2810" s="418">
        <v>0</v>
      </c>
      <c r="AW2810" s="418">
        <v>100</v>
      </c>
      <c r="AX2810" s="418"/>
      <c r="AY2810" s="418"/>
    </row>
    <row r="2811" spans="1:51">
      <c r="A2811" s="417" t="s">
        <v>81</v>
      </c>
      <c r="B2811" s="417" t="s">
        <v>2842</v>
      </c>
      <c r="C2811" s="418">
        <v>6.8</v>
      </c>
      <c r="D2811" s="418">
        <v>20</v>
      </c>
      <c r="E2811" s="419">
        <v>0.1431</v>
      </c>
      <c r="F2811" s="409">
        <v>0</v>
      </c>
      <c r="G2811" s="418">
        <v>1.9</v>
      </c>
      <c r="H2811" s="418">
        <v>0.7</v>
      </c>
      <c r="I2811" s="418">
        <v>1.7</v>
      </c>
      <c r="J2811" s="418">
        <v>40</v>
      </c>
      <c r="K2811" s="418">
        <v>125</v>
      </c>
      <c r="L2811" s="420">
        <v>1</v>
      </c>
      <c r="M2811" s="418">
        <v>4.8</v>
      </c>
      <c r="N2811" s="418">
        <v>4.8</v>
      </c>
      <c r="O2811" s="418">
        <v>2.9</v>
      </c>
      <c r="P2811" s="418">
        <v>100</v>
      </c>
      <c r="Q2811" s="417" t="s">
        <v>293</v>
      </c>
      <c r="R2811" s="418">
        <v>2</v>
      </c>
      <c r="S2811" s="418">
        <v>1</v>
      </c>
      <c r="T2811" s="418">
        <v>750</v>
      </c>
      <c r="U2811" s="421">
        <v>0.6</v>
      </c>
      <c r="V2811" s="422">
        <v>0</v>
      </c>
      <c r="W2811" s="418">
        <v>9.5159400000000018E-7</v>
      </c>
      <c r="X2811" s="418">
        <v>1.1353201754294788</v>
      </c>
      <c r="Y2811" s="418">
        <v>1.58</v>
      </c>
      <c r="Z2811" s="418">
        <v>2.77</v>
      </c>
      <c r="AA2811" s="418">
        <v>8.1148200000000001E-7</v>
      </c>
      <c r="AB2811" s="418">
        <v>1.1353201754294788</v>
      </c>
      <c r="AC2811" s="418">
        <v>1.54</v>
      </c>
      <c r="AD2811" s="418">
        <v>2.68</v>
      </c>
      <c r="AE2811" s="418">
        <v>6.6358600000000013E-7</v>
      </c>
      <c r="AF2811" s="418">
        <v>1.1353201754294788</v>
      </c>
      <c r="AG2811" s="418">
        <v>1.69</v>
      </c>
      <c r="AH2811" s="418">
        <v>2.2999999999999998</v>
      </c>
      <c r="AI2811" s="425">
        <v>0</v>
      </c>
      <c r="AJ2811" s="425">
        <v>0</v>
      </c>
      <c r="AK2811" s="425">
        <v>0</v>
      </c>
      <c r="AL2811" s="425">
        <v>0</v>
      </c>
      <c r="AM2811" s="426">
        <v>0</v>
      </c>
      <c r="AN2811" s="425">
        <v>0</v>
      </c>
      <c r="AO2811" s="418">
        <v>1241547.516914899</v>
      </c>
      <c r="AP2811" s="418">
        <v>4.5306360999999989E-3</v>
      </c>
      <c r="AQ2811" s="418">
        <v>6.7309999999999995E-2</v>
      </c>
      <c r="AR2811" s="418">
        <v>87.049246296226713</v>
      </c>
      <c r="AS2811" s="417" t="s">
        <v>2836</v>
      </c>
      <c r="AT2811" s="418">
        <v>0.98</v>
      </c>
      <c r="AU2811" s="418">
        <v>0.99</v>
      </c>
      <c r="AV2811" s="418">
        <v>0</v>
      </c>
      <c r="AW2811" s="418">
        <v>100</v>
      </c>
      <c r="AX2811" s="418"/>
      <c r="AY2811" s="418"/>
    </row>
    <row r="2812" spans="1:51">
      <c r="A2812" s="417" t="s">
        <v>81</v>
      </c>
      <c r="B2812" s="417" t="s">
        <v>2843</v>
      </c>
      <c r="C2812" s="418">
        <v>10</v>
      </c>
      <c r="D2812" s="418">
        <v>20</v>
      </c>
      <c r="E2812" s="419">
        <v>0.189</v>
      </c>
      <c r="F2812" s="409">
        <v>0</v>
      </c>
      <c r="G2812" s="418">
        <v>1.3</v>
      </c>
      <c r="H2812" s="418">
        <v>0.7</v>
      </c>
      <c r="I2812" s="418">
        <v>1.48</v>
      </c>
      <c r="J2812" s="418">
        <v>40</v>
      </c>
      <c r="K2812" s="418">
        <v>125</v>
      </c>
      <c r="L2812" s="420">
        <v>1</v>
      </c>
      <c r="M2812" s="418">
        <v>4.8</v>
      </c>
      <c r="N2812" s="418">
        <v>4.8</v>
      </c>
      <c r="O2812" s="418">
        <v>2.9</v>
      </c>
      <c r="P2812" s="418">
        <v>100</v>
      </c>
      <c r="Q2812" s="417" t="s">
        <v>293</v>
      </c>
      <c r="R2812" s="418">
        <v>2</v>
      </c>
      <c r="S2812" s="418">
        <v>1</v>
      </c>
      <c r="T2812" s="418">
        <v>750</v>
      </c>
      <c r="U2812" s="421">
        <v>0.6</v>
      </c>
      <c r="V2812" s="422">
        <v>0</v>
      </c>
      <c r="W2812" s="418">
        <v>9.5159400000000018E-7</v>
      </c>
      <c r="X2812" s="418">
        <v>1.4127286854559582</v>
      </c>
      <c r="Y2812" s="418">
        <v>1.58</v>
      </c>
      <c r="Z2812" s="418">
        <v>2.77</v>
      </c>
      <c r="AA2812" s="418">
        <v>8.1148200000000001E-7</v>
      </c>
      <c r="AB2812" s="418">
        <v>1.4127286854559582</v>
      </c>
      <c r="AC2812" s="418">
        <v>1.54</v>
      </c>
      <c r="AD2812" s="418">
        <v>2.68</v>
      </c>
      <c r="AE2812" s="418">
        <v>6.6358600000000013E-7</v>
      </c>
      <c r="AF2812" s="418">
        <v>1.4127286854559582</v>
      </c>
      <c r="AG2812" s="418">
        <v>1.69</v>
      </c>
      <c r="AH2812" s="418">
        <v>2.2999999999999998</v>
      </c>
      <c r="AI2812" s="425">
        <v>0</v>
      </c>
      <c r="AJ2812" s="425">
        <v>0</v>
      </c>
      <c r="AK2812" s="425">
        <v>0</v>
      </c>
      <c r="AL2812" s="425">
        <v>0</v>
      </c>
      <c r="AM2812" s="426">
        <v>0</v>
      </c>
      <c r="AN2812" s="425">
        <v>0</v>
      </c>
      <c r="AO2812" s="418">
        <v>1395002.7900055801</v>
      </c>
      <c r="AP2812" s="418">
        <v>4.0322500000000002E-3</v>
      </c>
      <c r="AQ2812" s="418">
        <v>6.3500000000000001E-2</v>
      </c>
      <c r="AR2812" s="418">
        <v>86.959546892631025</v>
      </c>
      <c r="AS2812" s="417" t="s">
        <v>2836</v>
      </c>
      <c r="AT2812" s="418">
        <v>0.98</v>
      </c>
      <c r="AU2812" s="418">
        <v>0.99</v>
      </c>
      <c r="AV2812" s="418">
        <v>0</v>
      </c>
      <c r="AW2812" s="418">
        <v>100</v>
      </c>
      <c r="AX2812" s="418"/>
      <c r="AY2812" s="418"/>
    </row>
    <row r="2813" spans="1:51">
      <c r="A2813" s="417" t="s">
        <v>81</v>
      </c>
      <c r="B2813" s="417" t="s">
        <v>2844</v>
      </c>
      <c r="C2813" s="418">
        <v>15</v>
      </c>
      <c r="D2813" s="418">
        <v>20</v>
      </c>
      <c r="E2813" s="419">
        <v>0.26819999999999999</v>
      </c>
      <c r="F2813" s="409">
        <v>0</v>
      </c>
      <c r="G2813" s="418">
        <v>1.4</v>
      </c>
      <c r="H2813" s="418">
        <v>0.7</v>
      </c>
      <c r="I2813" s="418">
        <v>1.2</v>
      </c>
      <c r="J2813" s="418">
        <v>40</v>
      </c>
      <c r="K2813" s="418">
        <v>125</v>
      </c>
      <c r="L2813" s="420">
        <v>1</v>
      </c>
      <c r="M2813" s="418">
        <v>4.8</v>
      </c>
      <c r="N2813" s="418">
        <v>4.8</v>
      </c>
      <c r="O2813" s="418">
        <v>2.9</v>
      </c>
      <c r="P2813" s="418">
        <v>100</v>
      </c>
      <c r="Q2813" s="417" t="s">
        <v>293</v>
      </c>
      <c r="R2813" s="418">
        <v>2</v>
      </c>
      <c r="S2813" s="418">
        <v>1</v>
      </c>
      <c r="T2813" s="418">
        <v>750</v>
      </c>
      <c r="U2813" s="421">
        <v>0.6</v>
      </c>
      <c r="V2813" s="422">
        <v>0</v>
      </c>
      <c r="W2813" s="418">
        <v>8.4303599999999995E-7</v>
      </c>
      <c r="X2813" s="418">
        <v>2.4948854847562498</v>
      </c>
      <c r="Y2813" s="418">
        <v>1.58</v>
      </c>
      <c r="Z2813" s="418">
        <v>2.77</v>
      </c>
      <c r="AA2813" s="418">
        <v>7.1890799999999992E-7</v>
      </c>
      <c r="AB2813" s="418">
        <v>2.4948854847562498</v>
      </c>
      <c r="AC2813" s="418">
        <v>1.54</v>
      </c>
      <c r="AD2813" s="418">
        <v>2.68</v>
      </c>
      <c r="AE2813" s="418">
        <v>5.87884E-7</v>
      </c>
      <c r="AF2813" s="418">
        <v>2.4948854847562498</v>
      </c>
      <c r="AG2813" s="418">
        <v>1.69</v>
      </c>
      <c r="AH2813" s="418">
        <v>2.2999999999999998</v>
      </c>
      <c r="AI2813" s="425">
        <v>0</v>
      </c>
      <c r="AJ2813" s="425">
        <v>0</v>
      </c>
      <c r="AK2813" s="425">
        <v>0</v>
      </c>
      <c r="AL2813" s="425">
        <v>0</v>
      </c>
      <c r="AM2813" s="426">
        <v>0</v>
      </c>
      <c r="AN2813" s="425">
        <v>0</v>
      </c>
      <c r="AO2813" s="418">
        <v>1722225.666673556</v>
      </c>
      <c r="AP2813" s="418">
        <v>3.2661224999999991E-3</v>
      </c>
      <c r="AQ2813" s="418">
        <v>5.7149999999999992E-2</v>
      </c>
      <c r="AR2813" s="418">
        <v>93.214009519490162</v>
      </c>
      <c r="AS2813" s="417" t="s">
        <v>2836</v>
      </c>
      <c r="AT2813" s="418">
        <v>0.98</v>
      </c>
      <c r="AU2813" s="418">
        <v>0.99</v>
      </c>
      <c r="AV2813" s="418">
        <v>0</v>
      </c>
      <c r="AW2813" s="418">
        <v>100</v>
      </c>
      <c r="AX2813" s="418"/>
      <c r="AY2813" s="418"/>
    </row>
    <row r="2814" spans="1:51">
      <c r="A2814" s="417" t="s">
        <v>81</v>
      </c>
      <c r="B2814" s="417" t="s">
        <v>2845</v>
      </c>
      <c r="C2814" s="418">
        <v>22</v>
      </c>
      <c r="D2814" s="418">
        <v>20</v>
      </c>
      <c r="E2814" s="419">
        <v>0.40679999999999999</v>
      </c>
      <c r="F2814" s="409">
        <v>0</v>
      </c>
      <c r="G2814" s="418">
        <v>1.1000000000000001</v>
      </c>
      <c r="H2814" s="418">
        <v>0.7</v>
      </c>
      <c r="I2814" s="418">
        <v>0.99</v>
      </c>
      <c r="J2814" s="418">
        <v>40</v>
      </c>
      <c r="K2814" s="418">
        <v>125</v>
      </c>
      <c r="L2814" s="420">
        <v>1</v>
      </c>
      <c r="M2814" s="418">
        <v>4.8</v>
      </c>
      <c r="N2814" s="418">
        <v>4.8</v>
      </c>
      <c r="O2814" s="418">
        <v>2.9</v>
      </c>
      <c r="P2814" s="418">
        <v>100</v>
      </c>
      <c r="Q2814" s="417" t="s">
        <v>293</v>
      </c>
      <c r="R2814" s="418">
        <v>2</v>
      </c>
      <c r="S2814" s="418">
        <v>1</v>
      </c>
      <c r="T2814" s="418">
        <v>750</v>
      </c>
      <c r="U2814" s="421">
        <v>0.6</v>
      </c>
      <c r="V2814" s="422">
        <v>0</v>
      </c>
      <c r="W2814" s="418">
        <v>8.4303599999999995E-7</v>
      </c>
      <c r="X2814" s="418">
        <v>3.1455983070961837</v>
      </c>
      <c r="Y2814" s="418">
        <v>1.58</v>
      </c>
      <c r="Z2814" s="418">
        <v>2.77</v>
      </c>
      <c r="AA2814" s="418">
        <v>7.1890799999999992E-7</v>
      </c>
      <c r="AB2814" s="418">
        <v>3.1455983070961837</v>
      </c>
      <c r="AC2814" s="418">
        <v>1.54</v>
      </c>
      <c r="AD2814" s="418">
        <v>2.68</v>
      </c>
      <c r="AE2814" s="418">
        <v>5.87884E-7</v>
      </c>
      <c r="AF2814" s="418">
        <v>3.1455983070961837</v>
      </c>
      <c r="AG2814" s="418">
        <v>1.69</v>
      </c>
      <c r="AH2814" s="418">
        <v>2.2999999999999998</v>
      </c>
      <c r="AI2814" s="425">
        <v>0</v>
      </c>
      <c r="AJ2814" s="425">
        <v>0</v>
      </c>
      <c r="AK2814" s="425">
        <v>0</v>
      </c>
      <c r="AL2814" s="425">
        <v>0</v>
      </c>
      <c r="AM2814" s="426">
        <v>0</v>
      </c>
      <c r="AN2814" s="425">
        <v>0</v>
      </c>
      <c r="AO2814" s="418">
        <v>1722225.666673556</v>
      </c>
      <c r="AP2814" s="418">
        <v>3.2661224999999991E-3</v>
      </c>
      <c r="AQ2814" s="418">
        <v>5.7149999999999992E-2</v>
      </c>
      <c r="AR2814" s="418">
        <v>90.292393691136681</v>
      </c>
      <c r="AS2814" s="417" t="s">
        <v>2836</v>
      </c>
      <c r="AT2814" s="418">
        <v>0.98</v>
      </c>
      <c r="AU2814" s="418">
        <v>0.99</v>
      </c>
      <c r="AV2814" s="418">
        <v>0</v>
      </c>
      <c r="AW2814" s="418">
        <v>100</v>
      </c>
      <c r="AX2814" s="418"/>
      <c r="AY2814" s="418"/>
    </row>
    <row r="2815" spans="1:51">
      <c r="A2815" s="417" t="s">
        <v>81</v>
      </c>
      <c r="B2815" s="417" t="s">
        <v>2846</v>
      </c>
      <c r="C2815" s="418">
        <v>33</v>
      </c>
      <c r="D2815" s="418">
        <v>20</v>
      </c>
      <c r="E2815" s="419">
        <v>0.50849999999999995</v>
      </c>
      <c r="F2815" s="409">
        <v>0</v>
      </c>
      <c r="G2815" s="418">
        <v>0.85</v>
      </c>
      <c r="H2815" s="418">
        <v>0.7</v>
      </c>
      <c r="I2815" s="418">
        <v>0.85</v>
      </c>
      <c r="J2815" s="418">
        <v>40</v>
      </c>
      <c r="K2815" s="418">
        <v>125</v>
      </c>
      <c r="L2815" s="420">
        <v>1</v>
      </c>
      <c r="M2815" s="418">
        <v>4.8</v>
      </c>
      <c r="N2815" s="418">
        <v>4.8</v>
      </c>
      <c r="O2815" s="418">
        <v>2.9</v>
      </c>
      <c r="P2815" s="418">
        <v>100</v>
      </c>
      <c r="Q2815" s="417" t="s">
        <v>293</v>
      </c>
      <c r="R2815" s="418">
        <v>2</v>
      </c>
      <c r="S2815" s="418">
        <v>1</v>
      </c>
      <c r="T2815" s="418">
        <v>750</v>
      </c>
      <c r="U2815" s="421">
        <v>0.6</v>
      </c>
      <c r="V2815" s="422">
        <v>0</v>
      </c>
      <c r="W2815" s="418">
        <v>8.4303599999999995E-7</v>
      </c>
      <c r="X2815" s="418">
        <v>3.7880092289679395</v>
      </c>
      <c r="Y2815" s="418">
        <v>1.58</v>
      </c>
      <c r="Z2815" s="418">
        <v>2.77</v>
      </c>
      <c r="AA2815" s="418">
        <v>7.1890799999999992E-7</v>
      </c>
      <c r="AB2815" s="418">
        <v>3.7880092289679395</v>
      </c>
      <c r="AC2815" s="418">
        <v>1.54</v>
      </c>
      <c r="AD2815" s="418">
        <v>2.68</v>
      </c>
      <c r="AE2815" s="418">
        <v>5.87884E-7</v>
      </c>
      <c r="AF2815" s="418">
        <v>3.7880092289679395</v>
      </c>
      <c r="AG2815" s="418">
        <v>1.69</v>
      </c>
      <c r="AH2815" s="418">
        <v>2.2999999999999998</v>
      </c>
      <c r="AI2815" s="425">
        <v>0</v>
      </c>
      <c r="AJ2815" s="425">
        <v>0</v>
      </c>
      <c r="AK2815" s="425">
        <v>0</v>
      </c>
      <c r="AL2815" s="425">
        <v>0</v>
      </c>
      <c r="AM2815" s="426">
        <v>0</v>
      </c>
      <c r="AN2815" s="425">
        <v>0</v>
      </c>
      <c r="AO2815" s="418">
        <v>1977044.7704160721</v>
      </c>
      <c r="AP2815" s="418">
        <v>2.8451555999999992E-3</v>
      </c>
      <c r="AQ2815" s="418">
        <v>5.3339999999999992E-2</v>
      </c>
      <c r="AR2815" s="418">
        <v>97.988175092267952</v>
      </c>
      <c r="AS2815" s="417" t="s">
        <v>2836</v>
      </c>
      <c r="AT2815" s="418">
        <v>0.98</v>
      </c>
      <c r="AU2815" s="418">
        <v>0.99</v>
      </c>
      <c r="AV2815" s="418">
        <v>0</v>
      </c>
      <c r="AW2815" s="418">
        <v>100</v>
      </c>
      <c r="AX2815" s="418"/>
      <c r="AY2815" s="418"/>
    </row>
    <row r="2816" spans="1:51">
      <c r="A2816" s="417" t="s">
        <v>81</v>
      </c>
      <c r="B2816" s="417" t="s">
        <v>2847</v>
      </c>
      <c r="C2816" s="418">
        <v>47</v>
      </c>
      <c r="D2816" s="418">
        <v>20</v>
      </c>
      <c r="E2816" s="419">
        <v>0.72540000000000004</v>
      </c>
      <c r="F2816" s="409">
        <v>0</v>
      </c>
      <c r="G2816" s="418">
        <v>0.72</v>
      </c>
      <c r="H2816" s="418">
        <v>0.7</v>
      </c>
      <c r="I2816" s="418">
        <v>0.71</v>
      </c>
      <c r="J2816" s="418">
        <v>40</v>
      </c>
      <c r="K2816" s="418">
        <v>125</v>
      </c>
      <c r="L2816" s="420">
        <v>1</v>
      </c>
      <c r="M2816" s="418">
        <v>4.8</v>
      </c>
      <c r="N2816" s="418">
        <v>4.8</v>
      </c>
      <c r="O2816" s="418">
        <v>2.9</v>
      </c>
      <c r="P2816" s="418">
        <v>100</v>
      </c>
      <c r="Q2816" s="417" t="s">
        <v>293</v>
      </c>
      <c r="R2816" s="418">
        <v>2</v>
      </c>
      <c r="S2816" s="418">
        <v>1</v>
      </c>
      <c r="T2816" s="418">
        <v>750</v>
      </c>
      <c r="U2816" s="421">
        <v>0.6</v>
      </c>
      <c r="V2816" s="422">
        <v>0</v>
      </c>
      <c r="W2816" s="418">
        <v>8.4303599999999995E-7</v>
      </c>
      <c r="X2816" s="418">
        <v>4.5064480559950137</v>
      </c>
      <c r="Y2816" s="418">
        <v>1.58</v>
      </c>
      <c r="Z2816" s="418">
        <v>2.77</v>
      </c>
      <c r="AA2816" s="418">
        <v>7.1890799999999992E-7</v>
      </c>
      <c r="AB2816" s="418">
        <v>4.5064480559950137</v>
      </c>
      <c r="AC2816" s="418">
        <v>1.54</v>
      </c>
      <c r="AD2816" s="418">
        <v>2.68</v>
      </c>
      <c r="AE2816" s="418">
        <v>5.87884E-7</v>
      </c>
      <c r="AF2816" s="418">
        <v>4.5064480559950137</v>
      </c>
      <c r="AG2816" s="418">
        <v>1.69</v>
      </c>
      <c r="AH2816" s="418">
        <v>2.2999999999999998</v>
      </c>
      <c r="AI2816" s="425">
        <v>0</v>
      </c>
      <c r="AJ2816" s="425">
        <v>0</v>
      </c>
      <c r="AK2816" s="425">
        <v>0</v>
      </c>
      <c r="AL2816" s="425">
        <v>0</v>
      </c>
      <c r="AM2816" s="426">
        <v>0</v>
      </c>
      <c r="AN2816" s="425">
        <v>0</v>
      </c>
      <c r="AO2816" s="418">
        <v>2547485.0073147919</v>
      </c>
      <c r="AP2816" s="418">
        <v>2.2080600999999996E-3</v>
      </c>
      <c r="AQ2816" s="418">
        <v>4.6989999999999997E-2</v>
      </c>
      <c r="AR2816" s="418">
        <v>98.448313658615973</v>
      </c>
      <c r="AS2816" s="417" t="s">
        <v>2836</v>
      </c>
      <c r="AT2816" s="418">
        <v>0.98</v>
      </c>
      <c r="AU2816" s="418">
        <v>0.99</v>
      </c>
      <c r="AV2816" s="418">
        <v>0</v>
      </c>
      <c r="AW2816" s="418">
        <v>100</v>
      </c>
      <c r="AX2816" s="418"/>
      <c r="AY2816" s="418"/>
    </row>
    <row r="2817" spans="1:51">
      <c r="A2817" s="417" t="s">
        <v>81</v>
      </c>
      <c r="B2817" s="417" t="s">
        <v>2848</v>
      </c>
      <c r="C2817" s="418">
        <v>68</v>
      </c>
      <c r="D2817" s="418">
        <v>20</v>
      </c>
      <c r="E2817" s="419">
        <v>1.0169999999999999</v>
      </c>
      <c r="F2817" s="409">
        <v>0</v>
      </c>
      <c r="G2817" s="418">
        <v>0.55000000000000004</v>
      </c>
      <c r="H2817" s="418">
        <v>0.7</v>
      </c>
      <c r="I2817" s="418">
        <v>0.64</v>
      </c>
      <c r="J2817" s="418">
        <v>40</v>
      </c>
      <c r="K2817" s="418">
        <v>125</v>
      </c>
      <c r="L2817" s="420">
        <v>1</v>
      </c>
      <c r="M2817" s="418">
        <v>4.8</v>
      </c>
      <c r="N2817" s="418">
        <v>4.8</v>
      </c>
      <c r="O2817" s="418">
        <v>2.9</v>
      </c>
      <c r="P2817" s="418">
        <v>100</v>
      </c>
      <c r="Q2817" s="417" t="s">
        <v>293</v>
      </c>
      <c r="R2817" s="418">
        <v>2</v>
      </c>
      <c r="S2817" s="418">
        <v>1</v>
      </c>
      <c r="T2817" s="418">
        <v>750</v>
      </c>
      <c r="U2817" s="421">
        <v>0.6</v>
      </c>
      <c r="V2817" s="422">
        <v>0</v>
      </c>
      <c r="W2817" s="418">
        <v>8.4303599999999995E-7</v>
      </c>
      <c r="X2817" s="418">
        <v>5.3805556214937384</v>
      </c>
      <c r="Y2817" s="418">
        <v>1.58</v>
      </c>
      <c r="Z2817" s="418">
        <v>2.77</v>
      </c>
      <c r="AA2817" s="418">
        <v>7.1890799999999992E-7</v>
      </c>
      <c r="AB2817" s="418">
        <v>5.3805556214937384</v>
      </c>
      <c r="AC2817" s="418">
        <v>1.54</v>
      </c>
      <c r="AD2817" s="418">
        <v>2.68</v>
      </c>
      <c r="AE2817" s="418">
        <v>5.87884E-7</v>
      </c>
      <c r="AF2817" s="418">
        <v>5.3805556214937384</v>
      </c>
      <c r="AG2817" s="418">
        <v>1.69</v>
      </c>
      <c r="AH2817" s="418">
        <v>2.2999999999999998</v>
      </c>
      <c r="AI2817" s="425">
        <v>0</v>
      </c>
      <c r="AJ2817" s="425">
        <v>0</v>
      </c>
      <c r="AK2817" s="425">
        <v>0</v>
      </c>
      <c r="AL2817" s="425">
        <v>0</v>
      </c>
      <c r="AM2817" s="426">
        <v>0</v>
      </c>
      <c r="AN2817" s="425">
        <v>0</v>
      </c>
      <c r="AO2817" s="418">
        <v>3202485.7438144637</v>
      </c>
      <c r="AP2817" s="418">
        <v>1.7564480999999997E-3</v>
      </c>
      <c r="AQ2817" s="418">
        <v>4.1909999999999996E-2</v>
      </c>
      <c r="AR2817" s="418">
        <v>86.421464405012713</v>
      </c>
      <c r="AS2817" s="417" t="s">
        <v>2836</v>
      </c>
      <c r="AT2817" s="418">
        <v>0.98</v>
      </c>
      <c r="AU2817" s="418">
        <v>0.99</v>
      </c>
      <c r="AV2817" s="418">
        <v>0</v>
      </c>
      <c r="AW2817" s="418">
        <v>100</v>
      </c>
      <c r="AX2817" s="418"/>
      <c r="AY2817" s="418"/>
    </row>
    <row r="2818" spans="1:51">
      <c r="A2818" s="417" t="s">
        <v>81</v>
      </c>
      <c r="B2818" s="417" t="s">
        <v>2849</v>
      </c>
      <c r="C2818" s="418">
        <v>100</v>
      </c>
      <c r="D2818" s="418">
        <v>20</v>
      </c>
      <c r="E2818" s="419">
        <v>1.611</v>
      </c>
      <c r="F2818" s="409">
        <v>0</v>
      </c>
      <c r="G2818" s="418">
        <v>0.56000000000000005</v>
      </c>
      <c r="H2818" s="418">
        <v>0.7</v>
      </c>
      <c r="I2818" s="418">
        <v>0.49</v>
      </c>
      <c r="J2818" s="418">
        <v>40</v>
      </c>
      <c r="K2818" s="418">
        <v>125</v>
      </c>
      <c r="L2818" s="420">
        <v>1</v>
      </c>
      <c r="M2818" s="418">
        <v>4.8</v>
      </c>
      <c r="N2818" s="418">
        <v>4.8</v>
      </c>
      <c r="O2818" s="418">
        <v>2.9</v>
      </c>
      <c r="P2818" s="418">
        <v>100</v>
      </c>
      <c r="Q2818" s="417" t="s">
        <v>293</v>
      </c>
      <c r="R2818" s="418">
        <v>2</v>
      </c>
      <c r="S2818" s="418">
        <v>1</v>
      </c>
      <c r="T2818" s="418">
        <v>750</v>
      </c>
      <c r="U2818" s="421">
        <v>0.6</v>
      </c>
      <c r="V2818" s="422">
        <v>0</v>
      </c>
      <c r="W2818" s="418">
        <v>8.4303599999999995E-7</v>
      </c>
      <c r="X2818" s="418">
        <v>6.6259831302469507</v>
      </c>
      <c r="Y2818" s="418">
        <v>1.58</v>
      </c>
      <c r="Z2818" s="418">
        <v>2.77</v>
      </c>
      <c r="AA2818" s="418">
        <v>7.1890799999999992E-7</v>
      </c>
      <c r="AB2818" s="418">
        <v>6.6259831302469507</v>
      </c>
      <c r="AC2818" s="418">
        <v>1.54</v>
      </c>
      <c r="AD2818" s="418">
        <v>2.68</v>
      </c>
      <c r="AE2818" s="418">
        <v>5.87884E-7</v>
      </c>
      <c r="AF2818" s="418">
        <v>6.6259831302469507</v>
      </c>
      <c r="AG2818" s="418">
        <v>1.69</v>
      </c>
      <c r="AH2818" s="418">
        <v>2.2999999999999998</v>
      </c>
      <c r="AI2818" s="425">
        <v>0</v>
      </c>
      <c r="AJ2818" s="425">
        <v>0</v>
      </c>
      <c r="AK2818" s="425">
        <v>0</v>
      </c>
      <c r="AL2818" s="425">
        <v>0</v>
      </c>
      <c r="AM2818" s="426">
        <v>0</v>
      </c>
      <c r="AN2818" s="425">
        <v>0</v>
      </c>
      <c r="AO2818" s="418">
        <v>3202485.7438144637</v>
      </c>
      <c r="AP2818" s="418">
        <v>1.7564480999999997E-3</v>
      </c>
      <c r="AQ2818" s="418">
        <v>4.1909999999999996E-2</v>
      </c>
      <c r="AR2818" s="418">
        <v>93.071088385954297</v>
      </c>
      <c r="AS2818" s="417" t="s">
        <v>2836</v>
      </c>
      <c r="AT2818" s="418">
        <v>0.98</v>
      </c>
      <c r="AU2818" s="418">
        <v>0.99</v>
      </c>
      <c r="AV2818" s="418">
        <v>0</v>
      </c>
      <c r="AW2818" s="418">
        <v>100</v>
      </c>
      <c r="AX2818" s="418"/>
      <c r="AY2818" s="418"/>
    </row>
    <row r="2819" spans="1:51">
      <c r="A2819" s="417" t="s">
        <v>81</v>
      </c>
      <c r="B2819" s="417" t="s">
        <v>2850</v>
      </c>
      <c r="C2819" s="418">
        <v>150</v>
      </c>
      <c r="D2819" s="418">
        <v>20</v>
      </c>
      <c r="E2819" s="419">
        <v>2.1869999999999998</v>
      </c>
      <c r="F2819" s="409">
        <v>0</v>
      </c>
      <c r="G2819" s="418">
        <v>0.45</v>
      </c>
      <c r="H2819" s="418">
        <v>0.7</v>
      </c>
      <c r="I2819" s="418">
        <v>0.43</v>
      </c>
      <c r="J2819" s="418">
        <v>40</v>
      </c>
      <c r="K2819" s="418">
        <v>125</v>
      </c>
      <c r="L2819" s="420">
        <v>1</v>
      </c>
      <c r="M2819" s="418">
        <v>4.8</v>
      </c>
      <c r="N2819" s="418">
        <v>4.8</v>
      </c>
      <c r="O2819" s="418">
        <v>2.9</v>
      </c>
      <c r="P2819" s="418">
        <v>100</v>
      </c>
      <c r="Q2819" s="417" t="s">
        <v>293</v>
      </c>
      <c r="R2819" s="418">
        <v>2</v>
      </c>
      <c r="S2819" s="418">
        <v>1</v>
      </c>
      <c r="T2819" s="418">
        <v>750</v>
      </c>
      <c r="U2819" s="421">
        <v>0.6</v>
      </c>
      <c r="V2819" s="422">
        <v>0</v>
      </c>
      <c r="W2819" s="418">
        <v>8.4303599999999995E-7</v>
      </c>
      <c r="X2819" s="418">
        <v>7.9901561276507342</v>
      </c>
      <c r="Y2819" s="418">
        <v>1.58</v>
      </c>
      <c r="Z2819" s="418">
        <v>2.77</v>
      </c>
      <c r="AA2819" s="418">
        <v>7.1890799999999992E-7</v>
      </c>
      <c r="AB2819" s="418">
        <v>7.9901561276507342</v>
      </c>
      <c r="AC2819" s="418">
        <v>1.54</v>
      </c>
      <c r="AD2819" s="418">
        <v>2.68</v>
      </c>
      <c r="AE2819" s="418">
        <v>5.87884E-7</v>
      </c>
      <c r="AF2819" s="418">
        <v>7.9901561276507342</v>
      </c>
      <c r="AG2819" s="418">
        <v>1.69</v>
      </c>
      <c r="AH2819" s="418">
        <v>2.2999999999999998</v>
      </c>
      <c r="AI2819" s="425">
        <v>0</v>
      </c>
      <c r="AJ2819" s="425">
        <v>0</v>
      </c>
      <c r="AK2819" s="425">
        <v>0</v>
      </c>
      <c r="AL2819" s="425">
        <v>0</v>
      </c>
      <c r="AM2819" s="426">
        <v>0</v>
      </c>
      <c r="AN2819" s="425">
        <v>0</v>
      </c>
      <c r="AO2819" s="418">
        <v>4448350.7334361617</v>
      </c>
      <c r="AP2819" s="418">
        <v>1.2645135999999996E-3</v>
      </c>
      <c r="AQ2819" s="418">
        <v>3.5559999999999994E-2</v>
      </c>
      <c r="AR2819" s="418">
        <v>89.025983504391803</v>
      </c>
      <c r="AS2819" s="417" t="s">
        <v>2836</v>
      </c>
      <c r="AT2819" s="418">
        <v>0.98</v>
      </c>
      <c r="AU2819" s="418">
        <v>0.99</v>
      </c>
      <c r="AV2819" s="418">
        <v>0</v>
      </c>
      <c r="AW2819" s="418">
        <v>100</v>
      </c>
      <c r="AX2819" s="418"/>
      <c r="AY2819" s="418"/>
    </row>
    <row r="2820" spans="1:51">
      <c r="A2820" s="417" t="s">
        <v>81</v>
      </c>
      <c r="B2820" s="417" t="s">
        <v>2851</v>
      </c>
      <c r="C2820" s="418">
        <v>220</v>
      </c>
      <c r="D2820" s="418">
        <v>20</v>
      </c>
      <c r="E2820" s="419">
        <v>2.97</v>
      </c>
      <c r="F2820" s="409">
        <v>0</v>
      </c>
      <c r="G2820" s="418">
        <v>0.36</v>
      </c>
      <c r="H2820" s="418">
        <v>0.7</v>
      </c>
      <c r="I2820" s="418">
        <v>0.37</v>
      </c>
      <c r="J2820" s="418">
        <v>40</v>
      </c>
      <c r="K2820" s="418">
        <v>125</v>
      </c>
      <c r="L2820" s="420">
        <v>1</v>
      </c>
      <c r="M2820" s="418">
        <v>4.8</v>
      </c>
      <c r="N2820" s="418">
        <v>4.8</v>
      </c>
      <c r="O2820" s="418">
        <v>2.9</v>
      </c>
      <c r="P2820" s="418">
        <v>100</v>
      </c>
      <c r="Q2820" s="417" t="s">
        <v>293</v>
      </c>
      <c r="R2820" s="418">
        <v>2</v>
      </c>
      <c r="S2820" s="418">
        <v>1</v>
      </c>
      <c r="T2820" s="418">
        <v>750</v>
      </c>
      <c r="U2820" s="421">
        <v>0.6</v>
      </c>
      <c r="V2820" s="422">
        <v>0</v>
      </c>
      <c r="W2820" s="418">
        <v>8.4303599999999995E-7</v>
      </c>
      <c r="X2820" s="418">
        <v>9.6918434326747285</v>
      </c>
      <c r="Y2820" s="418">
        <v>1.58</v>
      </c>
      <c r="Z2820" s="418">
        <v>2.77</v>
      </c>
      <c r="AA2820" s="418">
        <v>7.1890799999999992E-7</v>
      </c>
      <c r="AB2820" s="418">
        <v>9.6918434326747285</v>
      </c>
      <c r="AC2820" s="418">
        <v>1.54</v>
      </c>
      <c r="AD2820" s="418">
        <v>2.68</v>
      </c>
      <c r="AE2820" s="418">
        <v>5.87884E-7</v>
      </c>
      <c r="AF2820" s="418">
        <v>9.6918434326747285</v>
      </c>
      <c r="AG2820" s="418">
        <v>1.69</v>
      </c>
      <c r="AH2820" s="418">
        <v>2.2999999999999998</v>
      </c>
      <c r="AI2820" s="425">
        <v>0</v>
      </c>
      <c r="AJ2820" s="425">
        <v>0</v>
      </c>
      <c r="AK2820" s="425">
        <v>0</v>
      </c>
      <c r="AL2820" s="425">
        <v>0</v>
      </c>
      <c r="AM2820" s="426">
        <v>0</v>
      </c>
      <c r="AN2820" s="425">
        <v>0</v>
      </c>
      <c r="AO2820" s="418">
        <v>5159033.986707028</v>
      </c>
      <c r="AP2820" s="418">
        <v>1.0903203999999996E-3</v>
      </c>
      <c r="AQ2820" s="418">
        <v>3.3019999999999994E-2</v>
      </c>
      <c r="AR2820" s="418">
        <v>88.540628078414215</v>
      </c>
      <c r="AS2820" s="417" t="s">
        <v>2836</v>
      </c>
      <c r="AT2820" s="418">
        <v>0.98</v>
      </c>
      <c r="AU2820" s="418">
        <v>0.99</v>
      </c>
      <c r="AV2820" s="418">
        <v>0</v>
      </c>
      <c r="AW2820" s="418">
        <v>100</v>
      </c>
      <c r="AX2820" s="418"/>
      <c r="AY2820" s="418"/>
    </row>
    <row r="2821" spans="1:51">
      <c r="A2821" s="417" t="s">
        <v>81</v>
      </c>
      <c r="B2821" s="417" t="s">
        <v>2852</v>
      </c>
      <c r="C2821" s="418">
        <v>330</v>
      </c>
      <c r="D2821" s="418">
        <v>20</v>
      </c>
      <c r="E2821" s="419">
        <v>4.1580000000000004</v>
      </c>
      <c r="F2821" s="409">
        <v>0</v>
      </c>
      <c r="G2821" s="418">
        <v>0.32</v>
      </c>
      <c r="H2821" s="418">
        <v>0.7</v>
      </c>
      <c r="I2821" s="418">
        <v>0.28000000000000003</v>
      </c>
      <c r="J2821" s="418">
        <v>40</v>
      </c>
      <c r="K2821" s="418">
        <v>125</v>
      </c>
      <c r="L2821" s="420">
        <v>1</v>
      </c>
      <c r="M2821" s="418">
        <v>4.8</v>
      </c>
      <c r="N2821" s="418">
        <v>4.8</v>
      </c>
      <c r="O2821" s="418">
        <v>2.9</v>
      </c>
      <c r="P2821" s="418">
        <v>100</v>
      </c>
      <c r="Q2821" s="417" t="s">
        <v>293</v>
      </c>
      <c r="R2821" s="418">
        <v>2</v>
      </c>
      <c r="S2821" s="418">
        <v>1</v>
      </c>
      <c r="T2821" s="418">
        <v>750</v>
      </c>
      <c r="U2821" s="421">
        <v>0.6</v>
      </c>
      <c r="V2821" s="422">
        <v>0</v>
      </c>
      <c r="W2821" s="418">
        <v>8.4303599999999995E-7</v>
      </c>
      <c r="X2821" s="418">
        <v>11.847958381353468</v>
      </c>
      <c r="Y2821" s="418">
        <v>1.58</v>
      </c>
      <c r="Z2821" s="418">
        <v>2.77</v>
      </c>
      <c r="AA2821" s="418">
        <v>7.1890799999999992E-7</v>
      </c>
      <c r="AB2821" s="418">
        <v>11.847958381353468</v>
      </c>
      <c r="AC2821" s="418">
        <v>1.54</v>
      </c>
      <c r="AD2821" s="418">
        <v>2.68</v>
      </c>
      <c r="AE2821" s="418">
        <v>5.87884E-7</v>
      </c>
      <c r="AF2821" s="418">
        <v>11.847958381353468</v>
      </c>
      <c r="AG2821" s="418">
        <v>1.69</v>
      </c>
      <c r="AH2821" s="418">
        <v>2.2999999999999998</v>
      </c>
      <c r="AI2821" s="425">
        <v>0</v>
      </c>
      <c r="AJ2821" s="425">
        <v>0</v>
      </c>
      <c r="AK2821" s="425">
        <v>0</v>
      </c>
      <c r="AL2821" s="425">
        <v>0</v>
      </c>
      <c r="AM2821" s="426">
        <v>0</v>
      </c>
      <c r="AN2821" s="425">
        <v>0</v>
      </c>
      <c r="AO2821" s="418">
        <v>6054699.60939922</v>
      </c>
      <c r="AP2821" s="418">
        <v>9.2903039999999977E-4</v>
      </c>
      <c r="AQ2821" s="418">
        <v>3.0479999999999997E-2</v>
      </c>
      <c r="AR2821" s="418">
        <v>110.43378569836256</v>
      </c>
      <c r="AS2821" s="417" t="s">
        <v>2836</v>
      </c>
      <c r="AT2821" s="418">
        <v>0.98</v>
      </c>
      <c r="AU2821" s="418">
        <v>0.99</v>
      </c>
      <c r="AV2821" s="418">
        <v>0</v>
      </c>
      <c r="AW2821" s="418">
        <v>100</v>
      </c>
      <c r="AX2821" s="418"/>
      <c r="AY2821" s="418"/>
    </row>
    <row r="2822" spans="1:51">
      <c r="A2822" s="417" t="s">
        <v>81</v>
      </c>
      <c r="B2822" s="417" t="s">
        <v>2853</v>
      </c>
      <c r="C2822" s="418">
        <v>470</v>
      </c>
      <c r="D2822" s="418">
        <v>20</v>
      </c>
      <c r="E2822" s="419">
        <v>6.7590000000000003</v>
      </c>
      <c r="F2822" s="409">
        <v>0</v>
      </c>
      <c r="G2822" s="418">
        <v>0.26</v>
      </c>
      <c r="H2822" s="418">
        <v>0.7</v>
      </c>
      <c r="I2822" s="418">
        <v>0.23</v>
      </c>
      <c r="J2822" s="418">
        <v>40</v>
      </c>
      <c r="K2822" s="418">
        <v>125</v>
      </c>
      <c r="L2822" s="420">
        <v>1</v>
      </c>
      <c r="M2822" s="418">
        <v>4.8</v>
      </c>
      <c r="N2822" s="418">
        <v>4.8</v>
      </c>
      <c r="O2822" s="418">
        <v>2.9</v>
      </c>
      <c r="P2822" s="418">
        <v>100</v>
      </c>
      <c r="Q2822" s="417" t="s">
        <v>293</v>
      </c>
      <c r="R2822" s="418">
        <v>2</v>
      </c>
      <c r="S2822" s="418">
        <v>1</v>
      </c>
      <c r="T2822" s="418">
        <v>750</v>
      </c>
      <c r="U2822" s="421">
        <v>0.6</v>
      </c>
      <c r="V2822" s="422">
        <v>0</v>
      </c>
      <c r="W2822" s="418">
        <v>8.4303599999999995E-7</v>
      </c>
      <c r="X2822" s="418">
        <v>14.134615673785101</v>
      </c>
      <c r="Y2822" s="418">
        <v>1.58</v>
      </c>
      <c r="Z2822" s="418">
        <v>2.77</v>
      </c>
      <c r="AA2822" s="418">
        <v>7.1890799999999992E-7</v>
      </c>
      <c r="AB2822" s="418">
        <v>14.134615673785101</v>
      </c>
      <c r="AC2822" s="418">
        <v>1.54</v>
      </c>
      <c r="AD2822" s="418">
        <v>2.68</v>
      </c>
      <c r="AE2822" s="418">
        <v>5.87884E-7</v>
      </c>
      <c r="AF2822" s="418">
        <v>14.134615673785101</v>
      </c>
      <c r="AG2822" s="418">
        <v>1.69</v>
      </c>
      <c r="AH2822" s="418">
        <v>2.2999999999999998</v>
      </c>
      <c r="AI2822" s="425">
        <v>0</v>
      </c>
      <c r="AJ2822" s="425">
        <v>0</v>
      </c>
      <c r="AK2822" s="425">
        <v>0</v>
      </c>
      <c r="AL2822" s="425">
        <v>0</v>
      </c>
      <c r="AM2822" s="426">
        <v>0</v>
      </c>
      <c r="AN2822" s="425">
        <v>0</v>
      </c>
      <c r="AO2822" s="418">
        <v>7205592.9235825427</v>
      </c>
      <c r="AP2822" s="418">
        <v>7.8064360000000001E-4</v>
      </c>
      <c r="AQ2822" s="418">
        <v>2.794E-2</v>
      </c>
      <c r="AR2822" s="418">
        <v>100.68490237258679</v>
      </c>
      <c r="AS2822" s="417" t="s">
        <v>2836</v>
      </c>
      <c r="AT2822" s="418">
        <v>0.98</v>
      </c>
      <c r="AU2822" s="418">
        <v>0.99</v>
      </c>
      <c r="AV2822" s="418">
        <v>0</v>
      </c>
      <c r="AW2822" s="418">
        <v>100</v>
      </c>
      <c r="AX2822" s="418"/>
      <c r="AY2822" s="418"/>
    </row>
    <row r="2823" spans="1:51">
      <c r="A2823" s="417" t="s">
        <v>81</v>
      </c>
      <c r="B2823" s="417" t="s">
        <v>2854</v>
      </c>
      <c r="C2823" s="418">
        <v>680</v>
      </c>
      <c r="D2823" s="418">
        <v>20</v>
      </c>
      <c r="E2823" s="419">
        <v>9.7200000000000006</v>
      </c>
      <c r="F2823" s="409">
        <v>0</v>
      </c>
      <c r="G2823" s="418">
        <v>0.21</v>
      </c>
      <c r="H2823" s="418">
        <v>0.7</v>
      </c>
      <c r="I2823" s="418">
        <v>0.19</v>
      </c>
      <c r="J2823" s="418">
        <v>40</v>
      </c>
      <c r="K2823" s="418">
        <v>125</v>
      </c>
      <c r="L2823" s="420">
        <v>1</v>
      </c>
      <c r="M2823" s="418">
        <v>4.8</v>
      </c>
      <c r="N2823" s="418">
        <v>4.8</v>
      </c>
      <c r="O2823" s="418">
        <v>2.9</v>
      </c>
      <c r="P2823" s="418">
        <v>100</v>
      </c>
      <c r="Q2823" s="417" t="s">
        <v>293</v>
      </c>
      <c r="R2823" s="418">
        <v>2</v>
      </c>
      <c r="S2823" s="418">
        <v>1</v>
      </c>
      <c r="T2823" s="418">
        <v>750</v>
      </c>
      <c r="U2823" s="421">
        <v>0.6</v>
      </c>
      <c r="V2823" s="422">
        <v>0</v>
      </c>
      <c r="W2823" s="418">
        <v>8.4303599999999995E-7</v>
      </c>
      <c r="X2823" s="418">
        <v>17.26471118423224</v>
      </c>
      <c r="Y2823" s="418">
        <v>1.58</v>
      </c>
      <c r="Z2823" s="418">
        <v>2.77</v>
      </c>
      <c r="AA2823" s="418">
        <v>7.1890799999999992E-7</v>
      </c>
      <c r="AB2823" s="418">
        <v>17.26471118423224</v>
      </c>
      <c r="AC2823" s="418">
        <v>1.54</v>
      </c>
      <c r="AD2823" s="418">
        <v>2.68</v>
      </c>
      <c r="AE2823" s="418">
        <v>5.87884E-7</v>
      </c>
      <c r="AF2823" s="418">
        <v>17.26471118423224</v>
      </c>
      <c r="AG2823" s="418">
        <v>1.69</v>
      </c>
      <c r="AH2823" s="418">
        <v>2.2999999999999998</v>
      </c>
      <c r="AI2823" s="425">
        <v>0</v>
      </c>
      <c r="AJ2823" s="425">
        <v>0</v>
      </c>
      <c r="AK2823" s="425">
        <v>0</v>
      </c>
      <c r="AL2823" s="425">
        <v>0</v>
      </c>
      <c r="AM2823" s="426">
        <v>0</v>
      </c>
      <c r="AN2823" s="425">
        <v>0</v>
      </c>
      <c r="AO2823" s="418">
        <v>8718767.4375348762</v>
      </c>
      <c r="AP2823" s="418">
        <v>6.4515999999999998E-4</v>
      </c>
      <c r="AQ2823" s="418">
        <v>2.5399999999999999E-2</v>
      </c>
      <c r="AR2823" s="418">
        <v>102.59567122561376</v>
      </c>
      <c r="AS2823" s="417" t="s">
        <v>2836</v>
      </c>
      <c r="AT2823" s="418">
        <v>0.98</v>
      </c>
      <c r="AU2823" s="418">
        <v>0.99</v>
      </c>
      <c r="AV2823" s="418">
        <v>0</v>
      </c>
      <c r="AW2823" s="418">
        <v>100</v>
      </c>
      <c r="AX2823" s="418"/>
      <c r="AY2823" s="418"/>
    </row>
    <row r="2824" spans="1:51">
      <c r="A2824" s="417" t="s">
        <v>81</v>
      </c>
      <c r="B2824" s="417" t="s">
        <v>2855</v>
      </c>
      <c r="C2824" s="418">
        <v>1000</v>
      </c>
      <c r="D2824" s="418">
        <v>20</v>
      </c>
      <c r="E2824" s="419">
        <v>14.85</v>
      </c>
      <c r="F2824" s="409">
        <v>0</v>
      </c>
      <c r="G2824" s="418">
        <v>0.17</v>
      </c>
      <c r="H2824" s="418">
        <v>0.7</v>
      </c>
      <c r="I2824" s="418">
        <v>0.15</v>
      </c>
      <c r="J2824" s="418">
        <v>40</v>
      </c>
      <c r="K2824" s="418">
        <v>125</v>
      </c>
      <c r="L2824" s="420">
        <v>1</v>
      </c>
      <c r="M2824" s="418">
        <v>4.8</v>
      </c>
      <c r="N2824" s="418">
        <v>4.8</v>
      </c>
      <c r="O2824" s="418">
        <v>2.9</v>
      </c>
      <c r="P2824" s="418">
        <v>100</v>
      </c>
      <c r="Q2824" s="417" t="s">
        <v>293</v>
      </c>
      <c r="R2824" s="418">
        <v>2</v>
      </c>
      <c r="S2824" s="418">
        <v>1</v>
      </c>
      <c r="T2824" s="418">
        <v>750</v>
      </c>
      <c r="U2824" s="421">
        <v>0.6</v>
      </c>
      <c r="V2824" s="422">
        <v>0</v>
      </c>
      <c r="W2824" s="418">
        <v>8.4303599999999995E-7</v>
      </c>
      <c r="X2824" s="418">
        <v>20.95105205707905</v>
      </c>
      <c r="Y2824" s="418">
        <v>1.58</v>
      </c>
      <c r="Z2824" s="418">
        <v>2.77</v>
      </c>
      <c r="AA2824" s="418">
        <v>7.1890799999999992E-7</v>
      </c>
      <c r="AB2824" s="418">
        <v>20.95105205707905</v>
      </c>
      <c r="AC2824" s="418">
        <v>1.54</v>
      </c>
      <c r="AD2824" s="418">
        <v>2.68</v>
      </c>
      <c r="AE2824" s="418">
        <v>5.87884E-7</v>
      </c>
      <c r="AF2824" s="418">
        <v>20.95105205707905</v>
      </c>
      <c r="AG2824" s="418">
        <v>1.69</v>
      </c>
      <c r="AH2824" s="418">
        <v>2.2999999999999998</v>
      </c>
      <c r="AI2824" s="425">
        <v>0</v>
      </c>
      <c r="AJ2824" s="425">
        <v>0</v>
      </c>
      <c r="AK2824" s="425">
        <v>0</v>
      </c>
      <c r="AL2824" s="425">
        <v>0</v>
      </c>
      <c r="AM2824" s="426">
        <v>0</v>
      </c>
      <c r="AN2824" s="425">
        <v>0</v>
      </c>
      <c r="AO2824" s="418">
        <v>11258738.943097722</v>
      </c>
      <c r="AP2824" s="418">
        <v>4.9961190400000003E-4</v>
      </c>
      <c r="AQ2824" s="418">
        <v>2.2352E-2</v>
      </c>
      <c r="AR2824" s="418">
        <v>107.7440991813759</v>
      </c>
      <c r="AS2824" s="417" t="s">
        <v>2836</v>
      </c>
      <c r="AT2824" s="418">
        <v>0.98</v>
      </c>
      <c r="AU2824" s="418">
        <v>0.99</v>
      </c>
      <c r="AV2824" s="418">
        <v>0</v>
      </c>
      <c r="AW2824" s="418">
        <v>100</v>
      </c>
      <c r="AX2824" s="418"/>
      <c r="AY2824" s="418"/>
    </row>
    <row r="2825" spans="1:51">
      <c r="A2825" s="417" t="s">
        <v>81</v>
      </c>
      <c r="B2825" s="417" t="s">
        <v>2856</v>
      </c>
      <c r="C2825" s="418">
        <v>6.8</v>
      </c>
      <c r="D2825" s="418">
        <v>20</v>
      </c>
      <c r="E2825" s="419">
        <v>9.7199999999999995E-2</v>
      </c>
      <c r="F2825" s="409">
        <v>0</v>
      </c>
      <c r="G2825" s="418">
        <v>3.12</v>
      </c>
      <c r="H2825" s="418">
        <v>0.7</v>
      </c>
      <c r="I2825" s="418">
        <v>3.2</v>
      </c>
      <c r="J2825" s="418">
        <v>40</v>
      </c>
      <c r="K2825" s="418">
        <v>125</v>
      </c>
      <c r="L2825" s="420">
        <v>1</v>
      </c>
      <c r="M2825" s="418">
        <v>6</v>
      </c>
      <c r="N2825" s="418">
        <v>6</v>
      </c>
      <c r="O2825" s="418">
        <v>3.5</v>
      </c>
      <c r="P2825" s="418">
        <v>100</v>
      </c>
      <c r="Q2825" s="417" t="s">
        <v>293</v>
      </c>
      <c r="R2825" s="418">
        <v>2</v>
      </c>
      <c r="S2825" s="418">
        <v>1</v>
      </c>
      <c r="T2825" s="418">
        <v>350</v>
      </c>
      <c r="U2825" s="421">
        <v>0.69</v>
      </c>
      <c r="V2825" s="422">
        <v>0</v>
      </c>
      <c r="W2825" s="418">
        <v>1.8806940000000001E-6</v>
      </c>
      <c r="X2825" s="418">
        <v>0.68793187357581553</v>
      </c>
      <c r="Y2825" s="418">
        <v>1.58</v>
      </c>
      <c r="Z2825" s="418">
        <v>2.77</v>
      </c>
      <c r="AA2825" s="418">
        <v>1.6037819999999999E-6</v>
      </c>
      <c r="AB2825" s="418">
        <v>0.68793187357581553</v>
      </c>
      <c r="AC2825" s="418">
        <v>1.54</v>
      </c>
      <c r="AD2825" s="418">
        <v>2.68</v>
      </c>
      <c r="AE2825" s="418">
        <v>1.3114860000000001E-6</v>
      </c>
      <c r="AF2825" s="418">
        <v>0.68793187357581553</v>
      </c>
      <c r="AG2825" s="418">
        <v>1.69</v>
      </c>
      <c r="AH2825" s="418">
        <v>2.2999999999999998</v>
      </c>
      <c r="AI2825" s="425">
        <v>0</v>
      </c>
      <c r="AJ2825" s="425">
        <v>0</v>
      </c>
      <c r="AK2825" s="425">
        <v>0</v>
      </c>
      <c r="AL2825" s="425">
        <v>0</v>
      </c>
      <c r="AM2825" s="426">
        <v>0</v>
      </c>
      <c r="AN2825" s="425">
        <v>0</v>
      </c>
      <c r="AO2825" s="418">
        <v>691828.40210552467</v>
      </c>
      <c r="AP2825" s="418">
        <v>8.1306289000000007E-3</v>
      </c>
      <c r="AQ2825" s="418">
        <v>9.017E-2</v>
      </c>
      <c r="AR2825" s="418">
        <v>36.168979465372587</v>
      </c>
      <c r="AS2825" s="417" t="s">
        <v>2857</v>
      </c>
      <c r="AT2825" s="418">
        <v>0.98</v>
      </c>
      <c r="AU2825" s="418">
        <v>0.99</v>
      </c>
      <c r="AV2825" s="418">
        <v>0</v>
      </c>
      <c r="AW2825" s="418">
        <v>100</v>
      </c>
      <c r="AX2825" s="418"/>
      <c r="AY2825" s="418"/>
    </row>
    <row r="2826" spans="1:51">
      <c r="A2826" s="417" t="s">
        <v>81</v>
      </c>
      <c r="B2826" s="417" t="s">
        <v>2858</v>
      </c>
      <c r="C2826" s="418">
        <v>10</v>
      </c>
      <c r="D2826" s="418">
        <v>20</v>
      </c>
      <c r="E2826" s="419">
        <v>0.126</v>
      </c>
      <c r="F2826" s="409">
        <v>0</v>
      </c>
      <c r="G2826" s="418">
        <v>2.8</v>
      </c>
      <c r="H2826" s="418">
        <v>0.7</v>
      </c>
      <c r="I2826" s="418">
        <v>2.8</v>
      </c>
      <c r="J2826" s="418">
        <v>40</v>
      </c>
      <c r="K2826" s="418">
        <v>125</v>
      </c>
      <c r="L2826" s="420">
        <v>1</v>
      </c>
      <c r="M2826" s="418">
        <v>6</v>
      </c>
      <c r="N2826" s="418">
        <v>6</v>
      </c>
      <c r="O2826" s="418">
        <v>3.5</v>
      </c>
      <c r="P2826" s="418">
        <v>100</v>
      </c>
      <c r="Q2826" s="417" t="s">
        <v>293</v>
      </c>
      <c r="R2826" s="418">
        <v>2</v>
      </c>
      <c r="S2826" s="418">
        <v>1</v>
      </c>
      <c r="T2826" s="418">
        <v>350</v>
      </c>
      <c r="U2826" s="421">
        <v>0.69</v>
      </c>
      <c r="V2826" s="422">
        <v>0</v>
      </c>
      <c r="W2826" s="418">
        <v>1.8806940000000001E-6</v>
      </c>
      <c r="X2826" s="418">
        <v>0.82772549311746257</v>
      </c>
      <c r="Y2826" s="418">
        <v>1.58</v>
      </c>
      <c r="Z2826" s="418">
        <v>2.77</v>
      </c>
      <c r="AA2826" s="418">
        <v>1.6037819999999999E-6</v>
      </c>
      <c r="AB2826" s="418">
        <v>0.82772549311746257</v>
      </c>
      <c r="AC2826" s="418">
        <v>1.54</v>
      </c>
      <c r="AD2826" s="418">
        <v>2.68</v>
      </c>
      <c r="AE2826" s="418">
        <v>1.3114860000000001E-6</v>
      </c>
      <c r="AF2826" s="418">
        <v>0.82772549311746257</v>
      </c>
      <c r="AG2826" s="418">
        <v>1.69</v>
      </c>
      <c r="AH2826" s="418">
        <v>2.2999999999999998</v>
      </c>
      <c r="AI2826" s="425">
        <v>0</v>
      </c>
      <c r="AJ2826" s="425">
        <v>0</v>
      </c>
      <c r="AK2826" s="425">
        <v>0</v>
      </c>
      <c r="AL2826" s="425">
        <v>0</v>
      </c>
      <c r="AM2826" s="426">
        <v>0</v>
      </c>
      <c r="AN2826" s="425">
        <v>0</v>
      </c>
      <c r="AO2826" s="418">
        <v>691828.40210552467</v>
      </c>
      <c r="AP2826" s="418">
        <v>8.1306289000000007E-3</v>
      </c>
      <c r="AQ2826" s="418">
        <v>9.017E-2</v>
      </c>
      <c r="AR2826" s="418">
        <v>36.44314977413714</v>
      </c>
      <c r="AS2826" s="417" t="s">
        <v>2857</v>
      </c>
      <c r="AT2826" s="418">
        <v>0.98</v>
      </c>
      <c r="AU2826" s="418">
        <v>0.99</v>
      </c>
      <c r="AV2826" s="418">
        <v>0</v>
      </c>
      <c r="AW2826" s="418">
        <v>100</v>
      </c>
      <c r="AX2826" s="418"/>
      <c r="AY2826" s="418"/>
    </row>
    <row r="2827" spans="1:51">
      <c r="A2827" s="417" t="s">
        <v>81</v>
      </c>
      <c r="B2827" s="417" t="s">
        <v>2859</v>
      </c>
      <c r="C2827" s="418">
        <v>22</v>
      </c>
      <c r="D2827" s="418">
        <v>20</v>
      </c>
      <c r="E2827" s="419">
        <v>0.27</v>
      </c>
      <c r="F2827" s="409">
        <v>0</v>
      </c>
      <c r="G2827" s="418">
        <v>1.73</v>
      </c>
      <c r="H2827" s="418">
        <v>0.7</v>
      </c>
      <c r="I2827" s="418">
        <v>1.7</v>
      </c>
      <c r="J2827" s="418">
        <v>40</v>
      </c>
      <c r="K2827" s="418">
        <v>125</v>
      </c>
      <c r="L2827" s="420">
        <v>1</v>
      </c>
      <c r="M2827" s="418">
        <v>6</v>
      </c>
      <c r="N2827" s="418">
        <v>6</v>
      </c>
      <c r="O2827" s="418">
        <v>3.5</v>
      </c>
      <c r="P2827" s="418">
        <v>100</v>
      </c>
      <c r="Q2827" s="417" t="s">
        <v>293</v>
      </c>
      <c r="R2827" s="418">
        <v>2</v>
      </c>
      <c r="S2827" s="418">
        <v>1</v>
      </c>
      <c r="T2827" s="418">
        <v>350</v>
      </c>
      <c r="U2827" s="421">
        <v>0.69</v>
      </c>
      <c r="V2827" s="422">
        <v>0</v>
      </c>
      <c r="W2827" s="418">
        <v>1.8806940000000001E-6</v>
      </c>
      <c r="X2827" s="418">
        <v>1.2263851183740366</v>
      </c>
      <c r="Y2827" s="418">
        <v>1.58</v>
      </c>
      <c r="Z2827" s="418">
        <v>2.77</v>
      </c>
      <c r="AA2827" s="418">
        <v>1.6037819999999999E-6</v>
      </c>
      <c r="AB2827" s="418">
        <v>1.2263851183740366</v>
      </c>
      <c r="AC2827" s="418">
        <v>1.54</v>
      </c>
      <c r="AD2827" s="418">
        <v>2.68</v>
      </c>
      <c r="AE2827" s="418">
        <v>1.3114860000000001E-6</v>
      </c>
      <c r="AF2827" s="418">
        <v>1.2263851183740366</v>
      </c>
      <c r="AG2827" s="418">
        <v>1.69</v>
      </c>
      <c r="AH2827" s="418">
        <v>2.2999999999999998</v>
      </c>
      <c r="AI2827" s="425">
        <v>0</v>
      </c>
      <c r="AJ2827" s="425">
        <v>0</v>
      </c>
      <c r="AK2827" s="425">
        <v>0</v>
      </c>
      <c r="AL2827" s="425">
        <v>0</v>
      </c>
      <c r="AM2827" s="426">
        <v>0</v>
      </c>
      <c r="AN2827" s="425">
        <v>0</v>
      </c>
      <c r="AO2827" s="418">
        <v>1112087.6833590404</v>
      </c>
      <c r="AP2827" s="418">
        <v>5.0580543999999986E-3</v>
      </c>
      <c r="AQ2827" s="418">
        <v>7.1119999999999989E-2</v>
      </c>
      <c r="AR2827" s="418">
        <v>46.136097077974028</v>
      </c>
      <c r="AS2827" s="417" t="s">
        <v>2857</v>
      </c>
      <c r="AT2827" s="418">
        <v>0.98</v>
      </c>
      <c r="AU2827" s="418">
        <v>0.99</v>
      </c>
      <c r="AV2827" s="418">
        <v>0</v>
      </c>
      <c r="AW2827" s="418">
        <v>100</v>
      </c>
      <c r="AX2827" s="418"/>
      <c r="AY2827" s="418"/>
    </row>
    <row r="2828" spans="1:51">
      <c r="A2828" s="417" t="s">
        <v>81</v>
      </c>
      <c r="B2828" s="417" t="s">
        <v>2860</v>
      </c>
      <c r="C2828" s="418">
        <v>47</v>
      </c>
      <c r="D2828" s="418">
        <v>20</v>
      </c>
      <c r="E2828" s="419">
        <v>0.55800000000000005</v>
      </c>
      <c r="F2828" s="409">
        <v>0</v>
      </c>
      <c r="G2828" s="418">
        <v>0.99</v>
      </c>
      <c r="H2828" s="418">
        <v>0.7</v>
      </c>
      <c r="I2828" s="418">
        <v>1.2</v>
      </c>
      <c r="J2828" s="418">
        <v>40</v>
      </c>
      <c r="K2828" s="418">
        <v>125</v>
      </c>
      <c r="L2828" s="420">
        <v>1</v>
      </c>
      <c r="M2828" s="418">
        <v>6</v>
      </c>
      <c r="N2828" s="418">
        <v>6</v>
      </c>
      <c r="O2828" s="418">
        <v>3.5</v>
      </c>
      <c r="P2828" s="418">
        <v>100</v>
      </c>
      <c r="Q2828" s="417" t="s">
        <v>293</v>
      </c>
      <c r="R2828" s="418">
        <v>2</v>
      </c>
      <c r="S2828" s="418">
        <v>1</v>
      </c>
      <c r="T2828" s="418">
        <v>350</v>
      </c>
      <c r="U2828" s="421">
        <v>0.69</v>
      </c>
      <c r="V2828" s="422">
        <v>0</v>
      </c>
      <c r="W2828" s="418">
        <v>1.8806940000000001E-6</v>
      </c>
      <c r="X2828" s="418">
        <v>1.8081721687678656</v>
      </c>
      <c r="Y2828" s="418">
        <v>1.58</v>
      </c>
      <c r="Z2828" s="418">
        <v>2.77</v>
      </c>
      <c r="AA2828" s="418">
        <v>1.6037819999999999E-6</v>
      </c>
      <c r="AB2828" s="418">
        <v>1.8081721687678656</v>
      </c>
      <c r="AC2828" s="418">
        <v>1.54</v>
      </c>
      <c r="AD2828" s="418">
        <v>2.68</v>
      </c>
      <c r="AE2828" s="418">
        <v>1.3114860000000001E-6</v>
      </c>
      <c r="AF2828" s="418">
        <v>1.8081721687678656</v>
      </c>
      <c r="AG2828" s="418">
        <v>1.69</v>
      </c>
      <c r="AH2828" s="418">
        <v>2.2999999999999998</v>
      </c>
      <c r="AI2828" s="425">
        <v>0</v>
      </c>
      <c r="AJ2828" s="425">
        <v>0</v>
      </c>
      <c r="AK2828" s="425">
        <v>0</v>
      </c>
      <c r="AL2828" s="425">
        <v>0</v>
      </c>
      <c r="AM2828" s="426">
        <v>0</v>
      </c>
      <c r="AN2828" s="425">
        <v>0</v>
      </c>
      <c r="AO2828" s="418">
        <v>1112087.6833590404</v>
      </c>
      <c r="AP2828" s="418">
        <v>5.0580543999999986E-3</v>
      </c>
      <c r="AQ2828" s="418">
        <v>7.1119999999999989E-2</v>
      </c>
      <c r="AR2828" s="418">
        <v>44.802863478325442</v>
      </c>
      <c r="AS2828" s="417" t="s">
        <v>2857</v>
      </c>
      <c r="AT2828" s="418">
        <v>0.98</v>
      </c>
      <c r="AU2828" s="418">
        <v>0.99</v>
      </c>
      <c r="AV2828" s="418">
        <v>0</v>
      </c>
      <c r="AW2828" s="418">
        <v>100</v>
      </c>
      <c r="AX2828" s="418"/>
      <c r="AY2828" s="418"/>
    </row>
    <row r="2829" spans="1:51">
      <c r="A2829" s="417" t="s">
        <v>81</v>
      </c>
      <c r="B2829" s="417" t="s">
        <v>2861</v>
      </c>
      <c r="C2829" s="418">
        <v>470</v>
      </c>
      <c r="D2829" s="418">
        <v>20</v>
      </c>
      <c r="E2829" s="419">
        <v>3.15</v>
      </c>
      <c r="F2829" s="409">
        <v>0</v>
      </c>
      <c r="G2829" s="418">
        <v>0.23</v>
      </c>
      <c r="H2829" s="418">
        <v>0.7</v>
      </c>
      <c r="I2829" s="418">
        <v>0.5</v>
      </c>
      <c r="J2829" s="418">
        <v>40</v>
      </c>
      <c r="K2829" s="418">
        <v>125</v>
      </c>
      <c r="L2829" s="420">
        <v>1</v>
      </c>
      <c r="M2829" s="418">
        <v>6</v>
      </c>
      <c r="N2829" s="418">
        <v>6</v>
      </c>
      <c r="O2829" s="418">
        <v>3.5</v>
      </c>
      <c r="P2829" s="418">
        <v>100</v>
      </c>
      <c r="Q2829" s="417" t="s">
        <v>293</v>
      </c>
      <c r="R2829" s="418">
        <v>2</v>
      </c>
      <c r="S2829" s="418">
        <v>1</v>
      </c>
      <c r="T2829" s="418">
        <v>350</v>
      </c>
      <c r="U2829" s="421">
        <v>0.69</v>
      </c>
      <c r="V2829" s="422">
        <v>0</v>
      </c>
      <c r="W2829" s="418">
        <v>1.525191E-6</v>
      </c>
      <c r="X2829" s="418">
        <v>9.2625986121868209</v>
      </c>
      <c r="Y2829" s="418">
        <v>1.58</v>
      </c>
      <c r="Z2829" s="418">
        <v>2.77</v>
      </c>
      <c r="AA2829" s="418">
        <v>1.3006229999999999E-6</v>
      </c>
      <c r="AB2829" s="418">
        <v>9.2625986121868209</v>
      </c>
      <c r="AC2829" s="418">
        <v>1.54</v>
      </c>
      <c r="AD2829" s="418">
        <v>2.68</v>
      </c>
      <c r="AE2829" s="418">
        <v>1.0635790000000001E-6</v>
      </c>
      <c r="AF2829" s="418">
        <v>9.2625986121868209</v>
      </c>
      <c r="AG2829" s="418">
        <v>1.69</v>
      </c>
      <c r="AH2829" s="418">
        <v>2.2999999999999998</v>
      </c>
      <c r="AI2829" s="425">
        <v>0</v>
      </c>
      <c r="AJ2829" s="425">
        <v>0</v>
      </c>
      <c r="AK2829" s="425">
        <v>0</v>
      </c>
      <c r="AL2829" s="425">
        <v>0</v>
      </c>
      <c r="AM2829" s="426">
        <v>0</v>
      </c>
      <c r="AN2829" s="425">
        <v>0</v>
      </c>
      <c r="AO2829" s="418">
        <v>1722225.666673556</v>
      </c>
      <c r="AP2829" s="418">
        <v>3.2661224999999991E-3</v>
      </c>
      <c r="AQ2829" s="418">
        <v>5.7149999999999992E-2</v>
      </c>
      <c r="AR2829" s="418">
        <v>45.714285714285715</v>
      </c>
      <c r="AS2829" s="417" t="s">
        <v>2857</v>
      </c>
      <c r="AT2829" s="418">
        <v>0.98</v>
      </c>
      <c r="AU2829" s="418">
        <v>0.99</v>
      </c>
      <c r="AV2829" s="418">
        <v>0</v>
      </c>
      <c r="AW2829" s="418">
        <v>100</v>
      </c>
      <c r="AX2829" s="418"/>
      <c r="AY2829" s="418"/>
    </row>
    <row r="2830" spans="1:51">
      <c r="A2830" s="417" t="s">
        <v>81</v>
      </c>
      <c r="B2830" s="417" t="s">
        <v>2862</v>
      </c>
      <c r="C2830" s="418">
        <v>1000</v>
      </c>
      <c r="D2830" s="418">
        <v>20</v>
      </c>
      <c r="E2830" s="419">
        <v>6.3</v>
      </c>
      <c r="F2830" s="409">
        <v>0</v>
      </c>
      <c r="G2830" s="418">
        <v>0.15</v>
      </c>
      <c r="H2830" s="418">
        <v>0.7</v>
      </c>
      <c r="I2830" s="418">
        <v>0.3</v>
      </c>
      <c r="J2830" s="418">
        <v>40</v>
      </c>
      <c r="K2830" s="418">
        <v>125</v>
      </c>
      <c r="L2830" s="420">
        <v>1</v>
      </c>
      <c r="M2830" s="418">
        <v>6</v>
      </c>
      <c r="N2830" s="418">
        <v>6</v>
      </c>
      <c r="O2830" s="418">
        <v>3.5</v>
      </c>
      <c r="P2830" s="418">
        <v>100</v>
      </c>
      <c r="Q2830" s="417" t="s">
        <v>293</v>
      </c>
      <c r="R2830" s="418">
        <v>2</v>
      </c>
      <c r="S2830" s="418">
        <v>1</v>
      </c>
      <c r="T2830" s="418">
        <v>350</v>
      </c>
      <c r="U2830" s="421">
        <v>0.69</v>
      </c>
      <c r="V2830" s="422">
        <v>0</v>
      </c>
      <c r="W2830" s="418">
        <v>1.525191E-6</v>
      </c>
      <c r="X2830" s="418">
        <v>14.196700970628447</v>
      </c>
      <c r="Y2830" s="418">
        <v>1.58</v>
      </c>
      <c r="Z2830" s="418">
        <v>2.77</v>
      </c>
      <c r="AA2830" s="418">
        <v>1.3006229999999999E-6</v>
      </c>
      <c r="AB2830" s="418">
        <v>14.196700970628447</v>
      </c>
      <c r="AC2830" s="418">
        <v>1.54</v>
      </c>
      <c r="AD2830" s="418">
        <v>2.68</v>
      </c>
      <c r="AE2830" s="418">
        <v>1.0635790000000001E-6</v>
      </c>
      <c r="AF2830" s="418">
        <v>14.196700970628447</v>
      </c>
      <c r="AG2830" s="418">
        <v>1.69</v>
      </c>
      <c r="AH2830" s="418">
        <v>2.2999999999999998</v>
      </c>
      <c r="AI2830" s="425">
        <v>0</v>
      </c>
      <c r="AJ2830" s="425">
        <v>0</v>
      </c>
      <c r="AK2830" s="425">
        <v>0</v>
      </c>
      <c r="AL2830" s="425">
        <v>0</v>
      </c>
      <c r="AM2830" s="426">
        <v>0</v>
      </c>
      <c r="AN2830" s="425">
        <v>0</v>
      </c>
      <c r="AO2830" s="418">
        <v>4448350.7334361617</v>
      </c>
      <c r="AP2830" s="418">
        <v>1.2645135999999996E-3</v>
      </c>
      <c r="AQ2830" s="418">
        <v>3.5559999999999994E-2</v>
      </c>
      <c r="AR2830" s="418">
        <v>63.492058446167938</v>
      </c>
      <c r="AS2830" s="417" t="s">
        <v>2857</v>
      </c>
      <c r="AT2830" s="418">
        <v>0.98</v>
      </c>
      <c r="AU2830" s="418">
        <v>0.99</v>
      </c>
      <c r="AV2830" s="418">
        <v>0</v>
      </c>
      <c r="AW2830" s="418">
        <v>100</v>
      </c>
      <c r="AX2830" s="418"/>
      <c r="AY2830" s="418"/>
    </row>
    <row r="2831" spans="1:51">
      <c r="A2831" s="417" t="s">
        <v>81</v>
      </c>
      <c r="B2831" s="417" t="s">
        <v>2863</v>
      </c>
      <c r="C2831" s="418">
        <v>1500</v>
      </c>
      <c r="D2831" s="418">
        <v>20</v>
      </c>
      <c r="E2831" s="419">
        <v>9.7200000000000006</v>
      </c>
      <c r="F2831" s="409">
        <v>0</v>
      </c>
      <c r="G2831" s="418">
        <v>0.13</v>
      </c>
      <c r="H2831" s="418">
        <v>0.7</v>
      </c>
      <c r="I2831" s="418">
        <v>0.27</v>
      </c>
      <c r="J2831" s="418">
        <v>40</v>
      </c>
      <c r="K2831" s="418">
        <v>125</v>
      </c>
      <c r="L2831" s="420">
        <v>1</v>
      </c>
      <c r="M2831" s="418">
        <v>6</v>
      </c>
      <c r="N2831" s="418">
        <v>6</v>
      </c>
      <c r="O2831" s="418">
        <v>3.5</v>
      </c>
      <c r="P2831" s="418">
        <v>100</v>
      </c>
      <c r="Q2831" s="417" t="s">
        <v>293</v>
      </c>
      <c r="R2831" s="418">
        <v>2</v>
      </c>
      <c r="S2831" s="418">
        <v>1</v>
      </c>
      <c r="T2831" s="418">
        <v>350</v>
      </c>
      <c r="U2831" s="421">
        <v>0.69</v>
      </c>
      <c r="V2831" s="422">
        <v>0</v>
      </c>
      <c r="W2831" s="418">
        <v>1.525191E-6</v>
      </c>
      <c r="X2831" s="418">
        <v>17.213935943501568</v>
      </c>
      <c r="Y2831" s="418">
        <v>1.58</v>
      </c>
      <c r="Z2831" s="418">
        <v>2.77</v>
      </c>
      <c r="AA2831" s="418">
        <v>1.3006229999999999E-6</v>
      </c>
      <c r="AB2831" s="418">
        <v>17.213935943501568</v>
      </c>
      <c r="AC2831" s="418">
        <v>1.54</v>
      </c>
      <c r="AD2831" s="418">
        <v>2.68</v>
      </c>
      <c r="AE2831" s="418">
        <v>1.0635790000000001E-6</v>
      </c>
      <c r="AF2831" s="418">
        <v>17.213935943501568</v>
      </c>
      <c r="AG2831" s="418">
        <v>1.69</v>
      </c>
      <c r="AH2831" s="418">
        <v>2.2999999999999998</v>
      </c>
      <c r="AI2831" s="425">
        <v>0</v>
      </c>
      <c r="AJ2831" s="425">
        <v>0</v>
      </c>
      <c r="AK2831" s="425">
        <v>0</v>
      </c>
      <c r="AL2831" s="425">
        <v>0</v>
      </c>
      <c r="AM2831" s="426">
        <v>0</v>
      </c>
      <c r="AN2831" s="425">
        <v>0</v>
      </c>
      <c r="AO2831" s="418">
        <v>5580011.1600223202</v>
      </c>
      <c r="AP2831" s="418">
        <v>1.0080625000000001E-3</v>
      </c>
      <c r="AQ2831" s="418">
        <v>3.175E-2</v>
      </c>
      <c r="AR2831" s="418">
        <v>50.80525849039838</v>
      </c>
      <c r="AS2831" s="417" t="s">
        <v>2857</v>
      </c>
      <c r="AT2831" s="418">
        <v>0.98</v>
      </c>
      <c r="AU2831" s="418">
        <v>0.99</v>
      </c>
      <c r="AV2831" s="418">
        <v>0</v>
      </c>
      <c r="AW2831" s="418">
        <v>100</v>
      </c>
      <c r="AX2831" s="418"/>
      <c r="AY2831" s="418"/>
    </row>
    <row r="2832" spans="1:51">
      <c r="A2832" s="417" t="s">
        <v>81</v>
      </c>
      <c r="B2832" s="417" t="s">
        <v>2864</v>
      </c>
      <c r="C2832" s="418">
        <v>2000</v>
      </c>
      <c r="D2832" s="418">
        <v>20</v>
      </c>
      <c r="E2832" s="419">
        <v>14.4</v>
      </c>
      <c r="F2832" s="409">
        <v>0</v>
      </c>
      <c r="G2832" s="418">
        <v>0.12</v>
      </c>
      <c r="H2832" s="418">
        <v>0.7</v>
      </c>
      <c r="I2832" s="418">
        <v>0.22</v>
      </c>
      <c r="J2832" s="418">
        <v>40</v>
      </c>
      <c r="K2832" s="418">
        <v>125</v>
      </c>
      <c r="L2832" s="420">
        <v>1</v>
      </c>
      <c r="M2832" s="418">
        <v>6</v>
      </c>
      <c r="N2832" s="418">
        <v>6</v>
      </c>
      <c r="O2832" s="418">
        <v>3.5</v>
      </c>
      <c r="P2832" s="418">
        <v>100</v>
      </c>
      <c r="Q2832" s="417" t="s">
        <v>293</v>
      </c>
      <c r="R2832" s="418">
        <v>2</v>
      </c>
      <c r="S2832" s="418">
        <v>1</v>
      </c>
      <c r="T2832" s="418">
        <v>350</v>
      </c>
      <c r="U2832" s="421">
        <v>0.69</v>
      </c>
      <c r="V2832" s="422">
        <v>0</v>
      </c>
      <c r="W2832" s="418">
        <v>1.525191E-6</v>
      </c>
      <c r="X2832" s="418">
        <v>20.712703411692946</v>
      </c>
      <c r="Y2832" s="418">
        <v>1.58</v>
      </c>
      <c r="Z2832" s="418">
        <v>2.77</v>
      </c>
      <c r="AA2832" s="418">
        <v>1.3006229999999999E-6</v>
      </c>
      <c r="AB2832" s="418">
        <v>20.712703411692946</v>
      </c>
      <c r="AC2832" s="418">
        <v>1.54</v>
      </c>
      <c r="AD2832" s="418">
        <v>2.68</v>
      </c>
      <c r="AE2832" s="418">
        <v>1.0635790000000001E-6</v>
      </c>
      <c r="AF2832" s="418">
        <v>20.712703411692946</v>
      </c>
      <c r="AG2832" s="418">
        <v>1.69</v>
      </c>
      <c r="AH2832" s="418">
        <v>2.2999999999999998</v>
      </c>
      <c r="AI2832" s="425">
        <v>0</v>
      </c>
      <c r="AJ2832" s="425">
        <v>0</v>
      </c>
      <c r="AK2832" s="425">
        <v>0</v>
      </c>
      <c r="AL2832" s="425">
        <v>0</v>
      </c>
      <c r="AM2832" s="426">
        <v>0</v>
      </c>
      <c r="AN2832" s="425">
        <v>0</v>
      </c>
      <c r="AO2832" s="418">
        <v>7205592.9235825427</v>
      </c>
      <c r="AP2832" s="418">
        <v>7.8064360000000001E-4</v>
      </c>
      <c r="AQ2832" s="418">
        <v>2.794E-2</v>
      </c>
      <c r="AR2832" s="418">
        <v>51.652893121756627</v>
      </c>
      <c r="AS2832" s="417" t="s">
        <v>2857</v>
      </c>
      <c r="AT2832" s="418">
        <v>0.98</v>
      </c>
      <c r="AU2832" s="418">
        <v>0.99</v>
      </c>
      <c r="AV2832" s="418">
        <v>0</v>
      </c>
      <c r="AW2832" s="418">
        <v>100</v>
      </c>
      <c r="AX2832" s="418"/>
      <c r="AY2832" s="418"/>
    </row>
    <row r="2833" spans="1:51">
      <c r="A2833" s="417" t="s">
        <v>81</v>
      </c>
      <c r="B2833" s="417" t="s">
        <v>2865</v>
      </c>
      <c r="C2833" s="418">
        <v>10</v>
      </c>
      <c r="D2833" s="418">
        <v>20</v>
      </c>
      <c r="E2833" s="419">
        <v>5.2200000000000003E-2</v>
      </c>
      <c r="F2833" s="409">
        <v>0</v>
      </c>
      <c r="G2833" s="418">
        <v>10.66</v>
      </c>
      <c r="H2833" s="418">
        <v>0.7</v>
      </c>
      <c r="I2833" s="418">
        <v>3.62</v>
      </c>
      <c r="J2833" s="418">
        <v>40</v>
      </c>
      <c r="K2833" s="418">
        <v>125</v>
      </c>
      <c r="L2833" s="420">
        <v>1</v>
      </c>
      <c r="M2833" s="418">
        <v>12.3</v>
      </c>
      <c r="N2833" s="418">
        <v>12.3</v>
      </c>
      <c r="O2833" s="418">
        <v>8.0500000000000007</v>
      </c>
      <c r="P2833" s="418">
        <v>100</v>
      </c>
      <c r="Q2833" s="417" t="s">
        <v>293</v>
      </c>
      <c r="R2833" s="418">
        <v>2</v>
      </c>
      <c r="S2833" s="418">
        <v>0</v>
      </c>
      <c r="T2833" s="418">
        <v>500</v>
      </c>
      <c r="U2833" s="421">
        <v>0.77</v>
      </c>
      <c r="V2833" s="422">
        <v>0</v>
      </c>
      <c r="W2833" s="418">
        <v>8.4619369999999999E-4</v>
      </c>
      <c r="X2833" s="418">
        <v>0.13521882462388884</v>
      </c>
      <c r="Y2833" s="418">
        <v>1.48</v>
      </c>
      <c r="Z2833" s="418">
        <v>1.79</v>
      </c>
      <c r="AA2833" s="418">
        <v>1.4887579000000001E-3</v>
      </c>
      <c r="AB2833" s="418">
        <v>0.13521882462388884</v>
      </c>
      <c r="AC2833" s="418">
        <v>1.21</v>
      </c>
      <c r="AD2833" s="418">
        <v>2.0099999999999998</v>
      </c>
      <c r="AE2833" s="418">
        <v>1.2489275999999999E-3</v>
      </c>
      <c r="AF2833" s="418">
        <v>0.13521882462388884</v>
      </c>
      <c r="AG2833" s="418">
        <v>1.28</v>
      </c>
      <c r="AH2833" s="418">
        <v>2.2799999999999998</v>
      </c>
      <c r="AI2833" s="425">
        <v>0</v>
      </c>
      <c r="AJ2833" s="425">
        <v>0</v>
      </c>
      <c r="AK2833" s="425">
        <v>0</v>
      </c>
      <c r="AL2833" s="425">
        <v>0</v>
      </c>
      <c r="AM2833" s="426">
        <v>0</v>
      </c>
      <c r="AN2833" s="425">
        <v>0</v>
      </c>
      <c r="AO2833" s="418">
        <v>108845.13513978809</v>
      </c>
      <c r="AP2833" s="418">
        <v>5.167892889999999E-2</v>
      </c>
      <c r="AQ2833" s="418">
        <v>0.22732999999999998</v>
      </c>
      <c r="AR2833" s="418">
        <v>52.627761352159062</v>
      </c>
      <c r="AS2833" s="417" t="s">
        <v>2866</v>
      </c>
      <c r="AT2833" s="418">
        <v>0.8</v>
      </c>
      <c r="AU2833" s="418">
        <v>0.8</v>
      </c>
      <c r="AV2833" s="418">
        <v>0</v>
      </c>
      <c r="AW2833" s="418">
        <v>500</v>
      </c>
      <c r="AX2833" s="418"/>
      <c r="AY2833" s="418"/>
    </row>
    <row r="2834" spans="1:51">
      <c r="A2834" s="417" t="s">
        <v>81</v>
      </c>
      <c r="B2834" s="417" t="s">
        <v>2867</v>
      </c>
      <c r="C2834" s="418">
        <v>22</v>
      </c>
      <c r="D2834" s="418">
        <v>20</v>
      </c>
      <c r="E2834" s="419">
        <v>8.6400000000000005E-2</v>
      </c>
      <c r="F2834" s="409">
        <v>0</v>
      </c>
      <c r="G2834" s="418">
        <v>7.26</v>
      </c>
      <c r="H2834" s="418">
        <v>0.7</v>
      </c>
      <c r="I2834" s="418">
        <v>2.81</v>
      </c>
      <c r="J2834" s="418">
        <v>40</v>
      </c>
      <c r="K2834" s="418">
        <v>125</v>
      </c>
      <c r="L2834" s="420">
        <v>1</v>
      </c>
      <c r="M2834" s="418">
        <v>12.3</v>
      </c>
      <c r="N2834" s="418">
        <v>12.3</v>
      </c>
      <c r="O2834" s="418">
        <v>8.0500000000000007</v>
      </c>
      <c r="P2834" s="418">
        <v>100</v>
      </c>
      <c r="Q2834" s="417" t="s">
        <v>293</v>
      </c>
      <c r="R2834" s="418">
        <v>2</v>
      </c>
      <c r="S2834" s="418">
        <v>0</v>
      </c>
      <c r="T2834" s="418">
        <v>500</v>
      </c>
      <c r="U2834" s="421">
        <v>0.77</v>
      </c>
      <c r="V2834" s="422">
        <v>0</v>
      </c>
      <c r="W2834" s="418">
        <v>8.4619369999999999E-4</v>
      </c>
      <c r="X2834" s="418">
        <v>0.19548778645625073</v>
      </c>
      <c r="Y2834" s="418">
        <v>1.48</v>
      </c>
      <c r="Z2834" s="418">
        <v>1.79</v>
      </c>
      <c r="AA2834" s="418">
        <v>1.4887579000000001E-3</v>
      </c>
      <c r="AB2834" s="418">
        <v>0.19548778645625073</v>
      </c>
      <c r="AC2834" s="418">
        <v>1.21</v>
      </c>
      <c r="AD2834" s="418">
        <v>2.0099999999999998</v>
      </c>
      <c r="AE2834" s="418">
        <v>1.2489275999999999E-3</v>
      </c>
      <c r="AF2834" s="418">
        <v>0.19548778645625073</v>
      </c>
      <c r="AG2834" s="418">
        <v>1.28</v>
      </c>
      <c r="AH2834" s="418">
        <v>2.2799999999999998</v>
      </c>
      <c r="AI2834" s="425">
        <v>0</v>
      </c>
      <c r="AJ2834" s="425">
        <v>0</v>
      </c>
      <c r="AK2834" s="425">
        <v>0</v>
      </c>
      <c r="AL2834" s="425">
        <v>0</v>
      </c>
      <c r="AM2834" s="426">
        <v>0</v>
      </c>
      <c r="AN2834" s="425">
        <v>0</v>
      </c>
      <c r="AO2834" s="418">
        <v>137949.72410165539</v>
      </c>
      <c r="AP2834" s="418">
        <v>4.0775724899999997E-2</v>
      </c>
      <c r="AQ2834" s="418">
        <v>0.20193</v>
      </c>
      <c r="AR2834" s="418">
        <v>52.768668078437571</v>
      </c>
      <c r="AS2834" s="417" t="s">
        <v>2866</v>
      </c>
      <c r="AT2834" s="418">
        <v>0.82</v>
      </c>
      <c r="AU2834" s="418">
        <v>0.82</v>
      </c>
      <c r="AV2834" s="418">
        <v>0</v>
      </c>
      <c r="AW2834" s="418">
        <v>500</v>
      </c>
      <c r="AX2834" s="418"/>
      <c r="AY2834" s="418"/>
    </row>
    <row r="2835" spans="1:51">
      <c r="A2835" s="417" t="s">
        <v>81</v>
      </c>
      <c r="B2835" s="417" t="s">
        <v>2868</v>
      </c>
      <c r="C2835" s="418">
        <v>33</v>
      </c>
      <c r="D2835" s="418">
        <v>20</v>
      </c>
      <c r="E2835" s="419">
        <v>0.13500000000000001</v>
      </c>
      <c r="F2835" s="409">
        <v>0</v>
      </c>
      <c r="G2835" s="418">
        <v>6.52</v>
      </c>
      <c r="H2835" s="418">
        <v>0.7</v>
      </c>
      <c r="I2835" s="418">
        <v>2.25</v>
      </c>
      <c r="J2835" s="418">
        <v>40</v>
      </c>
      <c r="K2835" s="418">
        <v>125</v>
      </c>
      <c r="L2835" s="420">
        <v>1</v>
      </c>
      <c r="M2835" s="418">
        <v>12.3</v>
      </c>
      <c r="N2835" s="418">
        <v>12.3</v>
      </c>
      <c r="O2835" s="418">
        <v>8.0500000000000007</v>
      </c>
      <c r="P2835" s="418">
        <v>100</v>
      </c>
      <c r="Q2835" s="417" t="s">
        <v>293</v>
      </c>
      <c r="R2835" s="418">
        <v>2</v>
      </c>
      <c r="S2835" s="418">
        <v>0</v>
      </c>
      <c r="T2835" s="418">
        <v>500</v>
      </c>
      <c r="U2835" s="421">
        <v>0.77</v>
      </c>
      <c r="V2835" s="422">
        <v>0</v>
      </c>
      <c r="W2835" s="418">
        <v>8.4619369999999999E-4</v>
      </c>
      <c r="X2835" s="418">
        <v>0.23867694858030611</v>
      </c>
      <c r="Y2835" s="418">
        <v>1.48</v>
      </c>
      <c r="Z2835" s="418">
        <v>1.79</v>
      </c>
      <c r="AA2835" s="418">
        <v>1.4887579000000001E-3</v>
      </c>
      <c r="AB2835" s="418">
        <v>0.23867694858030611</v>
      </c>
      <c r="AC2835" s="418">
        <v>1.21</v>
      </c>
      <c r="AD2835" s="418">
        <v>2.0099999999999998</v>
      </c>
      <c r="AE2835" s="418">
        <v>1.2489275999999999E-3</v>
      </c>
      <c r="AF2835" s="418">
        <v>0.23867694858030611</v>
      </c>
      <c r="AG2835" s="418">
        <v>1.28</v>
      </c>
      <c r="AH2835" s="418">
        <v>2.2799999999999998</v>
      </c>
      <c r="AI2835" s="425">
        <v>0</v>
      </c>
      <c r="AJ2835" s="425">
        <v>0</v>
      </c>
      <c r="AK2835" s="425">
        <v>0</v>
      </c>
      <c r="AL2835" s="425">
        <v>0</v>
      </c>
      <c r="AM2835" s="426">
        <v>0</v>
      </c>
      <c r="AN2835" s="425">
        <v>0</v>
      </c>
      <c r="AO2835" s="418">
        <v>219671.64115734128</v>
      </c>
      <c r="AP2835" s="418">
        <v>2.56064004E-2</v>
      </c>
      <c r="AQ2835" s="418">
        <v>0.16002</v>
      </c>
      <c r="AR2835" s="418">
        <v>52.674895026229294</v>
      </c>
      <c r="AS2835" s="417" t="s">
        <v>2866</v>
      </c>
      <c r="AT2835" s="418">
        <v>0.85</v>
      </c>
      <c r="AU2835" s="418">
        <v>0.85</v>
      </c>
      <c r="AV2835" s="418">
        <v>0</v>
      </c>
      <c r="AW2835" s="418">
        <v>500</v>
      </c>
      <c r="AX2835" s="418"/>
      <c r="AY2835" s="418"/>
    </row>
    <row r="2836" spans="1:51">
      <c r="A2836" s="417" t="s">
        <v>81</v>
      </c>
      <c r="B2836" s="417" t="s">
        <v>2869</v>
      </c>
      <c r="C2836" s="418">
        <v>47</v>
      </c>
      <c r="D2836" s="418">
        <v>20</v>
      </c>
      <c r="E2836" s="419">
        <v>0.16200000000000001</v>
      </c>
      <c r="F2836" s="409">
        <v>0</v>
      </c>
      <c r="G2836" s="418">
        <v>4.5999999999999996</v>
      </c>
      <c r="H2836" s="418">
        <v>0.7</v>
      </c>
      <c r="I2836" s="418">
        <v>2.0499999999999998</v>
      </c>
      <c r="J2836" s="418">
        <v>40</v>
      </c>
      <c r="K2836" s="418">
        <v>125</v>
      </c>
      <c r="L2836" s="420">
        <v>1</v>
      </c>
      <c r="M2836" s="418">
        <v>12.3</v>
      </c>
      <c r="N2836" s="418">
        <v>12.3</v>
      </c>
      <c r="O2836" s="418">
        <v>8.0500000000000007</v>
      </c>
      <c r="P2836" s="418">
        <v>100</v>
      </c>
      <c r="Q2836" s="417" t="s">
        <v>293</v>
      </c>
      <c r="R2836" s="418">
        <v>2</v>
      </c>
      <c r="S2836" s="418">
        <v>0</v>
      </c>
      <c r="T2836" s="418">
        <v>500</v>
      </c>
      <c r="U2836" s="421">
        <v>0.77</v>
      </c>
      <c r="V2836" s="422">
        <v>0</v>
      </c>
      <c r="W2836" s="418">
        <v>8.4619369999999999E-4</v>
      </c>
      <c r="X2836" s="418">
        <v>0.28661088121259576</v>
      </c>
      <c r="Y2836" s="418">
        <v>1.48</v>
      </c>
      <c r="Z2836" s="418">
        <v>1.79</v>
      </c>
      <c r="AA2836" s="418">
        <v>1.4887579000000001E-3</v>
      </c>
      <c r="AB2836" s="418">
        <v>0.28661088121259576</v>
      </c>
      <c r="AC2836" s="418">
        <v>1.21</v>
      </c>
      <c r="AD2836" s="418">
        <v>2.0099999999999998</v>
      </c>
      <c r="AE2836" s="418">
        <v>1.2489275999999999E-3</v>
      </c>
      <c r="AF2836" s="418">
        <v>0.28661088121259576</v>
      </c>
      <c r="AG2836" s="418">
        <v>1.28</v>
      </c>
      <c r="AH2836" s="418">
        <v>2.2799999999999998</v>
      </c>
      <c r="AI2836" s="425">
        <v>0</v>
      </c>
      <c r="AJ2836" s="425">
        <v>0</v>
      </c>
      <c r="AK2836" s="425">
        <v>0</v>
      </c>
      <c r="AL2836" s="425">
        <v>0</v>
      </c>
      <c r="AM2836" s="426">
        <v>0</v>
      </c>
      <c r="AN2836" s="425">
        <v>0</v>
      </c>
      <c r="AO2836" s="418">
        <v>219671.64115734128</v>
      </c>
      <c r="AP2836" s="418">
        <v>2.56064004E-2</v>
      </c>
      <c r="AQ2836" s="418">
        <v>0.16002</v>
      </c>
      <c r="AR2836" s="418">
        <v>52.878577925006006</v>
      </c>
      <c r="AS2836" s="417" t="s">
        <v>2866</v>
      </c>
      <c r="AT2836" s="418">
        <v>0.83</v>
      </c>
      <c r="AU2836" s="418">
        <v>0.83</v>
      </c>
      <c r="AV2836" s="418">
        <v>0</v>
      </c>
      <c r="AW2836" s="418">
        <v>500</v>
      </c>
      <c r="AX2836" s="418"/>
      <c r="AY2836" s="418"/>
    </row>
    <row r="2837" spans="1:51">
      <c r="A2837" s="417" t="s">
        <v>81</v>
      </c>
      <c r="B2837" s="417" t="s">
        <v>2455</v>
      </c>
      <c r="C2837" s="418">
        <v>4.7</v>
      </c>
      <c r="D2837" s="418">
        <v>20</v>
      </c>
      <c r="E2837" s="419">
        <v>3.2399999999999998E-2</v>
      </c>
      <c r="F2837" s="409">
        <v>0</v>
      </c>
      <c r="G2837" s="418">
        <v>10.3</v>
      </c>
      <c r="H2837" s="418">
        <v>0.7</v>
      </c>
      <c r="I2837" s="418">
        <v>4.47</v>
      </c>
      <c r="J2837" s="418">
        <v>40</v>
      </c>
      <c r="K2837" s="418">
        <v>125</v>
      </c>
      <c r="L2837" s="420">
        <v>1</v>
      </c>
      <c r="M2837" s="418">
        <v>12.3</v>
      </c>
      <c r="N2837" s="418">
        <v>12.3</v>
      </c>
      <c r="O2837" s="418">
        <v>6</v>
      </c>
      <c r="P2837" s="418">
        <v>100</v>
      </c>
      <c r="Q2837" s="417" t="s">
        <v>293</v>
      </c>
      <c r="R2837" s="418">
        <v>2</v>
      </c>
      <c r="S2837" s="418">
        <v>0</v>
      </c>
      <c r="T2837" s="418">
        <v>500</v>
      </c>
      <c r="U2837" s="421">
        <v>0.65</v>
      </c>
      <c r="V2837" s="422">
        <v>0</v>
      </c>
      <c r="W2837" s="418">
        <v>6.5324709999999995E-4</v>
      </c>
      <c r="X2837" s="418">
        <v>0.15966029076059912</v>
      </c>
      <c r="Y2837" s="418">
        <v>1.48</v>
      </c>
      <c r="Z2837" s="418">
        <v>1.79</v>
      </c>
      <c r="AA2837" s="418">
        <v>1.1492956999999999E-3</v>
      </c>
      <c r="AB2837" s="418">
        <v>0.15966029076059912</v>
      </c>
      <c r="AC2837" s="418">
        <v>1.21</v>
      </c>
      <c r="AD2837" s="418">
        <v>2.0099999999999998</v>
      </c>
      <c r="AE2837" s="418">
        <v>9.6415079999999983E-4</v>
      </c>
      <c r="AF2837" s="418">
        <v>0.15966029076059912</v>
      </c>
      <c r="AG2837" s="418">
        <v>1.28</v>
      </c>
      <c r="AH2837" s="418">
        <v>2.2799999999999998</v>
      </c>
      <c r="AI2837" s="425">
        <v>0</v>
      </c>
      <c r="AJ2837" s="425">
        <v>0</v>
      </c>
      <c r="AK2837" s="425">
        <v>0</v>
      </c>
      <c r="AL2837" s="425">
        <v>0</v>
      </c>
      <c r="AM2837" s="426">
        <v>0</v>
      </c>
      <c r="AN2837" s="425">
        <v>0</v>
      </c>
      <c r="AO2837" s="418">
        <v>108845.13513978809</v>
      </c>
      <c r="AP2837" s="418">
        <v>5.167892889999999E-2</v>
      </c>
      <c r="AQ2837" s="418">
        <v>0.22732999999999998</v>
      </c>
      <c r="AR2837" s="418">
        <v>55.608669441638618</v>
      </c>
      <c r="AS2837" s="417" t="s">
        <v>2744</v>
      </c>
      <c r="AT2837" s="418">
        <v>0.98</v>
      </c>
      <c r="AU2837" s="418">
        <v>0.99</v>
      </c>
      <c r="AV2837" s="418">
        <v>0</v>
      </c>
      <c r="AW2837" s="418">
        <v>500</v>
      </c>
      <c r="AX2837" s="418"/>
      <c r="AY2837" s="418"/>
    </row>
    <row r="2838" spans="1:51">
      <c r="A2838" s="417" t="s">
        <v>81</v>
      </c>
      <c r="B2838" s="417" t="s">
        <v>2456</v>
      </c>
      <c r="C2838" s="418">
        <v>5.6</v>
      </c>
      <c r="D2838" s="418">
        <v>20</v>
      </c>
      <c r="E2838" s="419">
        <v>3.5999999999999997E-2</v>
      </c>
      <c r="F2838" s="409">
        <v>0</v>
      </c>
      <c r="G2838" s="418">
        <v>9.66</v>
      </c>
      <c r="H2838" s="418">
        <v>0.7</v>
      </c>
      <c r="I2838" s="418">
        <v>4.24</v>
      </c>
      <c r="J2838" s="418">
        <v>40</v>
      </c>
      <c r="K2838" s="418">
        <v>125</v>
      </c>
      <c r="L2838" s="420">
        <v>1</v>
      </c>
      <c r="M2838" s="418">
        <v>12.3</v>
      </c>
      <c r="N2838" s="418">
        <v>12.3</v>
      </c>
      <c r="O2838" s="418">
        <v>6</v>
      </c>
      <c r="P2838" s="418">
        <v>100</v>
      </c>
      <c r="Q2838" s="417" t="s">
        <v>293</v>
      </c>
      <c r="R2838" s="418">
        <v>2</v>
      </c>
      <c r="S2838" s="418">
        <v>0</v>
      </c>
      <c r="T2838" s="418">
        <v>500</v>
      </c>
      <c r="U2838" s="421">
        <v>0.65</v>
      </c>
      <c r="V2838" s="422">
        <v>0</v>
      </c>
      <c r="W2838" s="418">
        <v>6.5324709999999995E-4</v>
      </c>
      <c r="X2838" s="418">
        <v>0.16785312565402977</v>
      </c>
      <c r="Y2838" s="418">
        <v>1.48</v>
      </c>
      <c r="Z2838" s="418">
        <v>1.79</v>
      </c>
      <c r="AA2838" s="418">
        <v>1.1492956999999999E-3</v>
      </c>
      <c r="AB2838" s="418">
        <v>0.16785312565402977</v>
      </c>
      <c r="AC2838" s="418">
        <v>1.21</v>
      </c>
      <c r="AD2838" s="418">
        <v>2.0099999999999998</v>
      </c>
      <c r="AE2838" s="418">
        <v>9.6415079999999983E-4</v>
      </c>
      <c r="AF2838" s="418">
        <v>0.16785312565402977</v>
      </c>
      <c r="AG2838" s="418">
        <v>1.28</v>
      </c>
      <c r="AH2838" s="418">
        <v>2.2799999999999998</v>
      </c>
      <c r="AI2838" s="425">
        <v>0</v>
      </c>
      <c r="AJ2838" s="425">
        <v>0</v>
      </c>
      <c r="AK2838" s="425">
        <v>0</v>
      </c>
      <c r="AL2838" s="425">
        <v>0</v>
      </c>
      <c r="AM2838" s="426">
        <v>0</v>
      </c>
      <c r="AN2838" s="425">
        <v>0</v>
      </c>
      <c r="AO2838" s="418">
        <v>108845.13513978809</v>
      </c>
      <c r="AP2838" s="418">
        <v>5.167892889999999E-2</v>
      </c>
      <c r="AQ2838" s="418">
        <v>0.22732999999999998</v>
      </c>
      <c r="AR2838" s="418">
        <v>55.6247847496264</v>
      </c>
      <c r="AS2838" s="417" t="s">
        <v>2744</v>
      </c>
      <c r="AT2838" s="418">
        <v>0.98</v>
      </c>
      <c r="AU2838" s="418">
        <v>0.99</v>
      </c>
      <c r="AV2838" s="418">
        <v>0</v>
      </c>
      <c r="AW2838" s="418">
        <v>500</v>
      </c>
      <c r="AX2838" s="418"/>
      <c r="AY2838" s="418"/>
    </row>
    <row r="2839" spans="1:51">
      <c r="A2839" s="417" t="s">
        <v>81</v>
      </c>
      <c r="B2839" s="417" t="s">
        <v>2457</v>
      </c>
      <c r="C2839" s="418">
        <v>6.8</v>
      </c>
      <c r="D2839" s="418">
        <v>20</v>
      </c>
      <c r="E2839" s="419">
        <v>4.3200000000000002E-2</v>
      </c>
      <c r="F2839" s="409">
        <v>0</v>
      </c>
      <c r="G2839" s="418">
        <v>9.2100000000000009</v>
      </c>
      <c r="H2839" s="418">
        <v>0.7</v>
      </c>
      <c r="I2839" s="418">
        <v>3.88</v>
      </c>
      <c r="J2839" s="418">
        <v>40</v>
      </c>
      <c r="K2839" s="418">
        <v>125</v>
      </c>
      <c r="L2839" s="420">
        <v>1</v>
      </c>
      <c r="M2839" s="418">
        <v>12.3</v>
      </c>
      <c r="N2839" s="418">
        <v>12.3</v>
      </c>
      <c r="O2839" s="418">
        <v>6</v>
      </c>
      <c r="P2839" s="418">
        <v>100</v>
      </c>
      <c r="Q2839" s="417" t="s">
        <v>293</v>
      </c>
      <c r="R2839" s="418">
        <v>2</v>
      </c>
      <c r="S2839" s="418">
        <v>0</v>
      </c>
      <c r="T2839" s="418">
        <v>500</v>
      </c>
      <c r="U2839" s="421">
        <v>0.65</v>
      </c>
      <c r="V2839" s="422">
        <v>0</v>
      </c>
      <c r="W2839" s="418">
        <v>6.5324709999999995E-4</v>
      </c>
      <c r="X2839" s="418">
        <v>0.18236675000294639</v>
      </c>
      <c r="Y2839" s="418">
        <v>1.48</v>
      </c>
      <c r="Z2839" s="418">
        <v>1.79</v>
      </c>
      <c r="AA2839" s="418">
        <v>1.1492956999999999E-3</v>
      </c>
      <c r="AB2839" s="418">
        <v>0.18236675000294639</v>
      </c>
      <c r="AC2839" s="418">
        <v>1.21</v>
      </c>
      <c r="AD2839" s="418">
        <v>2.0099999999999998</v>
      </c>
      <c r="AE2839" s="418">
        <v>9.6415079999999983E-4</v>
      </c>
      <c r="AF2839" s="418">
        <v>0.18236675000294639</v>
      </c>
      <c r="AG2839" s="418">
        <v>1.28</v>
      </c>
      <c r="AH2839" s="418">
        <v>2.2799999999999998</v>
      </c>
      <c r="AI2839" s="425">
        <v>0</v>
      </c>
      <c r="AJ2839" s="425">
        <v>0</v>
      </c>
      <c r="AK2839" s="425">
        <v>0</v>
      </c>
      <c r="AL2839" s="425">
        <v>0</v>
      </c>
      <c r="AM2839" s="426">
        <v>0</v>
      </c>
      <c r="AN2839" s="425">
        <v>0</v>
      </c>
      <c r="AO2839" s="418">
        <v>108845.13513978809</v>
      </c>
      <c r="AP2839" s="418">
        <v>5.167892889999999E-2</v>
      </c>
      <c r="AQ2839" s="418">
        <v>0.22732999999999998</v>
      </c>
      <c r="AR2839" s="418">
        <v>55.35479839324357</v>
      </c>
      <c r="AS2839" s="417" t="s">
        <v>2744</v>
      </c>
      <c r="AT2839" s="418">
        <v>0.98</v>
      </c>
      <c r="AU2839" s="418">
        <v>0.99</v>
      </c>
      <c r="AV2839" s="418">
        <v>0</v>
      </c>
      <c r="AW2839" s="418">
        <v>500</v>
      </c>
      <c r="AX2839" s="418"/>
      <c r="AY2839" s="418"/>
    </row>
    <row r="2840" spans="1:51">
      <c r="A2840" s="417" t="s">
        <v>81</v>
      </c>
      <c r="B2840" s="417" t="s">
        <v>2458</v>
      </c>
      <c r="C2840" s="418">
        <v>8.1999999999999993</v>
      </c>
      <c r="D2840" s="418">
        <v>20</v>
      </c>
      <c r="E2840" s="419">
        <v>4.6800000000000001E-2</v>
      </c>
      <c r="F2840" s="409">
        <v>0</v>
      </c>
      <c r="G2840" s="418">
        <v>8.5500000000000007</v>
      </c>
      <c r="H2840" s="418">
        <v>0.7</v>
      </c>
      <c r="I2840" s="418">
        <v>3.72</v>
      </c>
      <c r="J2840" s="418">
        <v>40</v>
      </c>
      <c r="K2840" s="418">
        <v>125</v>
      </c>
      <c r="L2840" s="420">
        <v>1</v>
      </c>
      <c r="M2840" s="418">
        <v>12.3</v>
      </c>
      <c r="N2840" s="418">
        <v>12.3</v>
      </c>
      <c r="O2840" s="418">
        <v>6</v>
      </c>
      <c r="P2840" s="418">
        <v>100</v>
      </c>
      <c r="Q2840" s="417" t="s">
        <v>293</v>
      </c>
      <c r="R2840" s="418">
        <v>2</v>
      </c>
      <c r="S2840" s="418">
        <v>0</v>
      </c>
      <c r="T2840" s="418">
        <v>500</v>
      </c>
      <c r="U2840" s="421">
        <v>0.65</v>
      </c>
      <c r="V2840" s="422">
        <v>0</v>
      </c>
      <c r="W2840" s="418">
        <v>6.5324709999999995E-4</v>
      </c>
      <c r="X2840" s="418">
        <v>0.1989687548502308</v>
      </c>
      <c r="Y2840" s="418">
        <v>1.48</v>
      </c>
      <c r="Z2840" s="418">
        <v>1.79</v>
      </c>
      <c r="AA2840" s="418">
        <v>1.1492956999999999E-3</v>
      </c>
      <c r="AB2840" s="418">
        <v>0.1989687548502308</v>
      </c>
      <c r="AC2840" s="418">
        <v>1.21</v>
      </c>
      <c r="AD2840" s="418">
        <v>2.0099999999999998</v>
      </c>
      <c r="AE2840" s="418">
        <v>9.6415079999999983E-4</v>
      </c>
      <c r="AF2840" s="418">
        <v>0.1989687548502308</v>
      </c>
      <c r="AG2840" s="418">
        <v>1.28</v>
      </c>
      <c r="AH2840" s="418">
        <v>2.2799999999999998</v>
      </c>
      <c r="AI2840" s="425">
        <v>0</v>
      </c>
      <c r="AJ2840" s="425">
        <v>0</v>
      </c>
      <c r="AK2840" s="425">
        <v>0</v>
      </c>
      <c r="AL2840" s="425">
        <v>0</v>
      </c>
      <c r="AM2840" s="426">
        <v>0</v>
      </c>
      <c r="AN2840" s="425">
        <v>0</v>
      </c>
      <c r="AO2840" s="418">
        <v>137949.72410165539</v>
      </c>
      <c r="AP2840" s="418">
        <v>4.0775724899999997E-2</v>
      </c>
      <c r="AQ2840" s="418">
        <v>0.20193</v>
      </c>
      <c r="AR2840" s="418">
        <v>55.586682096739729</v>
      </c>
      <c r="AS2840" s="417" t="s">
        <v>2744</v>
      </c>
      <c r="AT2840" s="418">
        <v>0.98</v>
      </c>
      <c r="AU2840" s="418">
        <v>0.99</v>
      </c>
      <c r="AV2840" s="418">
        <v>0</v>
      </c>
      <c r="AW2840" s="418">
        <v>500</v>
      </c>
      <c r="AX2840" s="418"/>
      <c r="AY2840" s="418"/>
    </row>
    <row r="2841" spans="1:51">
      <c r="A2841" s="417" t="s">
        <v>81</v>
      </c>
      <c r="B2841" s="417" t="s">
        <v>2459</v>
      </c>
      <c r="C2841" s="418">
        <v>10</v>
      </c>
      <c r="D2841" s="418">
        <v>20</v>
      </c>
      <c r="E2841" s="419">
        <v>5.3999999999999999E-2</v>
      </c>
      <c r="F2841" s="409">
        <v>0</v>
      </c>
      <c r="G2841" s="418">
        <v>7.4</v>
      </c>
      <c r="H2841" s="418">
        <v>0.7</v>
      </c>
      <c r="I2841" s="418">
        <v>3.46</v>
      </c>
      <c r="J2841" s="418">
        <v>40</v>
      </c>
      <c r="K2841" s="418">
        <v>125</v>
      </c>
      <c r="L2841" s="420">
        <v>1</v>
      </c>
      <c r="M2841" s="418">
        <v>12.3</v>
      </c>
      <c r="N2841" s="418">
        <v>12.3</v>
      </c>
      <c r="O2841" s="418">
        <v>6</v>
      </c>
      <c r="P2841" s="418">
        <v>100</v>
      </c>
      <c r="Q2841" s="417" t="s">
        <v>293</v>
      </c>
      <c r="R2841" s="418">
        <v>2</v>
      </c>
      <c r="S2841" s="418">
        <v>0</v>
      </c>
      <c r="T2841" s="418">
        <v>500</v>
      </c>
      <c r="U2841" s="421">
        <v>0.65</v>
      </c>
      <c r="V2841" s="422">
        <v>0</v>
      </c>
      <c r="W2841" s="418">
        <v>6.5324709999999995E-4</v>
      </c>
      <c r="X2841" s="418">
        <v>0.22154527831625587</v>
      </c>
      <c r="Y2841" s="418">
        <v>1.48</v>
      </c>
      <c r="Z2841" s="418">
        <v>1.79</v>
      </c>
      <c r="AA2841" s="418">
        <v>1.1492956999999999E-3</v>
      </c>
      <c r="AB2841" s="418">
        <v>0.22154527831625587</v>
      </c>
      <c r="AC2841" s="418">
        <v>1.21</v>
      </c>
      <c r="AD2841" s="418">
        <v>2.0099999999999998</v>
      </c>
      <c r="AE2841" s="418">
        <v>9.6415079999999983E-4</v>
      </c>
      <c r="AF2841" s="418">
        <v>0.22154527831625587</v>
      </c>
      <c r="AG2841" s="418">
        <v>1.28</v>
      </c>
      <c r="AH2841" s="418">
        <v>2.2799999999999998</v>
      </c>
      <c r="AI2841" s="425">
        <v>0</v>
      </c>
      <c r="AJ2841" s="425">
        <v>0</v>
      </c>
      <c r="AK2841" s="425">
        <v>0</v>
      </c>
      <c r="AL2841" s="425">
        <v>0</v>
      </c>
      <c r="AM2841" s="426">
        <v>0</v>
      </c>
      <c r="AN2841" s="425">
        <v>0</v>
      </c>
      <c r="AO2841" s="418">
        <v>137949.72410165539</v>
      </c>
      <c r="AP2841" s="418">
        <v>4.0775724899999997E-2</v>
      </c>
      <c r="AQ2841" s="418">
        <v>0.20193</v>
      </c>
      <c r="AR2841" s="418">
        <v>55.687348964853989</v>
      </c>
      <c r="AS2841" s="417" t="s">
        <v>2744</v>
      </c>
      <c r="AT2841" s="418">
        <v>0.98</v>
      </c>
      <c r="AU2841" s="418">
        <v>0.99</v>
      </c>
      <c r="AV2841" s="418">
        <v>0</v>
      </c>
      <c r="AW2841" s="418">
        <v>500</v>
      </c>
      <c r="AX2841" s="418"/>
      <c r="AY2841" s="418"/>
    </row>
    <row r="2842" spans="1:51">
      <c r="A2842" s="417" t="s">
        <v>81</v>
      </c>
      <c r="B2842" s="417" t="s">
        <v>2460</v>
      </c>
      <c r="C2842" s="418">
        <v>12</v>
      </c>
      <c r="D2842" s="418">
        <v>20</v>
      </c>
      <c r="E2842" s="419">
        <v>6.6600000000000006E-2</v>
      </c>
      <c r="F2842" s="409">
        <v>0</v>
      </c>
      <c r="G2842" s="418">
        <v>6.86</v>
      </c>
      <c r="H2842" s="418">
        <v>0.7</v>
      </c>
      <c r="I2842" s="418">
        <v>3.12</v>
      </c>
      <c r="J2842" s="418">
        <v>40</v>
      </c>
      <c r="K2842" s="418">
        <v>125</v>
      </c>
      <c r="L2842" s="420">
        <v>1</v>
      </c>
      <c r="M2842" s="418">
        <v>12.3</v>
      </c>
      <c r="N2842" s="418">
        <v>12.3</v>
      </c>
      <c r="O2842" s="418">
        <v>6</v>
      </c>
      <c r="P2842" s="418">
        <v>100</v>
      </c>
      <c r="Q2842" s="417" t="s">
        <v>293</v>
      </c>
      <c r="R2842" s="418">
        <v>2</v>
      </c>
      <c r="S2842" s="418">
        <v>0</v>
      </c>
      <c r="T2842" s="418">
        <v>500</v>
      </c>
      <c r="U2842" s="421">
        <v>0.65</v>
      </c>
      <c r="V2842" s="422">
        <v>0</v>
      </c>
      <c r="W2842" s="418">
        <v>6.5324709999999995E-4</v>
      </c>
      <c r="X2842" s="418">
        <v>0.2445859872611465</v>
      </c>
      <c r="Y2842" s="418">
        <v>1.48</v>
      </c>
      <c r="Z2842" s="418">
        <v>1.79</v>
      </c>
      <c r="AA2842" s="418">
        <v>1.1492956999999999E-3</v>
      </c>
      <c r="AB2842" s="418">
        <v>0.2445859872611465</v>
      </c>
      <c r="AC2842" s="418">
        <v>1.21</v>
      </c>
      <c r="AD2842" s="418">
        <v>2.0099999999999998</v>
      </c>
      <c r="AE2842" s="418">
        <v>9.6415079999999983E-4</v>
      </c>
      <c r="AF2842" s="418">
        <v>0.2445859872611465</v>
      </c>
      <c r="AG2842" s="418">
        <v>1.28</v>
      </c>
      <c r="AH2842" s="418">
        <v>2.2799999999999998</v>
      </c>
      <c r="AI2842" s="425">
        <v>0</v>
      </c>
      <c r="AJ2842" s="425">
        <v>0</v>
      </c>
      <c r="AK2842" s="425">
        <v>0</v>
      </c>
      <c r="AL2842" s="425">
        <v>0</v>
      </c>
      <c r="AM2842" s="426">
        <v>0</v>
      </c>
      <c r="AN2842" s="425">
        <v>0</v>
      </c>
      <c r="AO2842" s="418">
        <v>137949.72410165539</v>
      </c>
      <c r="AP2842" s="418">
        <v>4.0775724899999997E-2</v>
      </c>
      <c r="AQ2842" s="418">
        <v>0.20193</v>
      </c>
      <c r="AR2842" s="418">
        <v>55.528905040695761</v>
      </c>
      <c r="AS2842" s="417" t="s">
        <v>2744</v>
      </c>
      <c r="AT2842" s="418">
        <v>0.98</v>
      </c>
      <c r="AU2842" s="418">
        <v>0.99</v>
      </c>
      <c r="AV2842" s="418">
        <v>0</v>
      </c>
      <c r="AW2842" s="418">
        <v>500</v>
      </c>
      <c r="AX2842" s="418"/>
      <c r="AY2842" s="418"/>
    </row>
    <row r="2843" spans="1:51">
      <c r="A2843" s="417" t="s">
        <v>81</v>
      </c>
      <c r="B2843" s="417" t="s">
        <v>2461</v>
      </c>
      <c r="C2843" s="418">
        <v>15</v>
      </c>
      <c r="D2843" s="418">
        <v>20</v>
      </c>
      <c r="E2843" s="419">
        <v>7.6499999999999999E-2</v>
      </c>
      <c r="F2843" s="409">
        <v>0</v>
      </c>
      <c r="G2843" s="418">
        <v>6.09</v>
      </c>
      <c r="H2843" s="418">
        <v>0.7</v>
      </c>
      <c r="I2843" s="418">
        <v>2.92</v>
      </c>
      <c r="J2843" s="418">
        <v>40</v>
      </c>
      <c r="K2843" s="418">
        <v>125</v>
      </c>
      <c r="L2843" s="420">
        <v>1</v>
      </c>
      <c r="M2843" s="418">
        <v>12.3</v>
      </c>
      <c r="N2843" s="418">
        <v>12.3</v>
      </c>
      <c r="O2843" s="418">
        <v>6</v>
      </c>
      <c r="P2843" s="418">
        <v>100</v>
      </c>
      <c r="Q2843" s="417" t="s">
        <v>293</v>
      </c>
      <c r="R2843" s="418">
        <v>2</v>
      </c>
      <c r="S2843" s="418">
        <v>0</v>
      </c>
      <c r="T2843" s="418">
        <v>500</v>
      </c>
      <c r="U2843" s="421">
        <v>0.65</v>
      </c>
      <c r="V2843" s="422">
        <v>0</v>
      </c>
      <c r="W2843" s="418">
        <v>6.5324709999999995E-4</v>
      </c>
      <c r="X2843" s="418">
        <v>0.28308563340410475</v>
      </c>
      <c r="Y2843" s="418">
        <v>1.48</v>
      </c>
      <c r="Z2843" s="418">
        <v>1.79</v>
      </c>
      <c r="AA2843" s="418">
        <v>1.1492956999999999E-3</v>
      </c>
      <c r="AB2843" s="418">
        <v>0.28308563340410475</v>
      </c>
      <c r="AC2843" s="418">
        <v>1.21</v>
      </c>
      <c r="AD2843" s="418">
        <v>2.0099999999999998</v>
      </c>
      <c r="AE2843" s="418">
        <v>9.6415079999999983E-4</v>
      </c>
      <c r="AF2843" s="418">
        <v>0.28308563340410475</v>
      </c>
      <c r="AG2843" s="418">
        <v>1.28</v>
      </c>
      <c r="AH2843" s="418">
        <v>2.2799999999999998</v>
      </c>
      <c r="AI2843" s="425">
        <v>0</v>
      </c>
      <c r="AJ2843" s="425">
        <v>0</v>
      </c>
      <c r="AK2843" s="425">
        <v>0</v>
      </c>
      <c r="AL2843" s="425">
        <v>0</v>
      </c>
      <c r="AM2843" s="426">
        <v>0</v>
      </c>
      <c r="AN2843" s="425">
        <v>0</v>
      </c>
      <c r="AO2843" s="418">
        <v>172957.10052638117</v>
      </c>
      <c r="AP2843" s="418">
        <v>3.2522515600000003E-2</v>
      </c>
      <c r="AQ2843" s="418">
        <v>0.18034</v>
      </c>
      <c r="AR2843" s="418">
        <v>55.191898779453659</v>
      </c>
      <c r="AS2843" s="417" t="s">
        <v>2744</v>
      </c>
      <c r="AT2843" s="418">
        <v>0.98</v>
      </c>
      <c r="AU2843" s="418">
        <v>0.99</v>
      </c>
      <c r="AV2843" s="418">
        <v>0</v>
      </c>
      <c r="AW2843" s="418">
        <v>500</v>
      </c>
      <c r="AX2843" s="418"/>
      <c r="AY2843" s="418"/>
    </row>
    <row r="2844" spans="1:51">
      <c r="A2844" s="417" t="s">
        <v>81</v>
      </c>
      <c r="B2844" s="417" t="s">
        <v>2462</v>
      </c>
      <c r="C2844" s="418">
        <v>18</v>
      </c>
      <c r="D2844" s="418">
        <v>20</v>
      </c>
      <c r="E2844" s="419">
        <v>8.7300000000000003E-2</v>
      </c>
      <c r="F2844" s="409">
        <v>0</v>
      </c>
      <c r="G2844" s="418">
        <v>5.3</v>
      </c>
      <c r="H2844" s="418">
        <v>0.7</v>
      </c>
      <c r="I2844" s="418">
        <v>2.73</v>
      </c>
      <c r="J2844" s="418">
        <v>40</v>
      </c>
      <c r="K2844" s="418">
        <v>125</v>
      </c>
      <c r="L2844" s="420">
        <v>1</v>
      </c>
      <c r="M2844" s="418">
        <v>12.3</v>
      </c>
      <c r="N2844" s="418">
        <v>12.3</v>
      </c>
      <c r="O2844" s="418">
        <v>6</v>
      </c>
      <c r="P2844" s="418">
        <v>100</v>
      </c>
      <c r="Q2844" s="417" t="s">
        <v>293</v>
      </c>
      <c r="R2844" s="418">
        <v>2</v>
      </c>
      <c r="S2844" s="418">
        <v>0</v>
      </c>
      <c r="T2844" s="418">
        <v>500</v>
      </c>
      <c r="U2844" s="421">
        <v>0.65</v>
      </c>
      <c r="V2844" s="422">
        <v>0</v>
      </c>
      <c r="W2844" s="418">
        <v>6.5324709999999995E-4</v>
      </c>
      <c r="X2844" s="418">
        <v>0.2958701458804191</v>
      </c>
      <c r="Y2844" s="418">
        <v>1.48</v>
      </c>
      <c r="Z2844" s="418">
        <v>1.79</v>
      </c>
      <c r="AA2844" s="418">
        <v>1.1492956999999999E-3</v>
      </c>
      <c r="AB2844" s="418">
        <v>0.2958701458804191</v>
      </c>
      <c r="AC2844" s="418">
        <v>1.21</v>
      </c>
      <c r="AD2844" s="418">
        <v>2.0099999999999998</v>
      </c>
      <c r="AE2844" s="418">
        <v>9.6415079999999983E-4</v>
      </c>
      <c r="AF2844" s="418">
        <v>0.2958701458804191</v>
      </c>
      <c r="AG2844" s="418">
        <v>1.28</v>
      </c>
      <c r="AH2844" s="418">
        <v>2.2799999999999998</v>
      </c>
      <c r="AI2844" s="425">
        <v>0</v>
      </c>
      <c r="AJ2844" s="425">
        <v>0</v>
      </c>
      <c r="AK2844" s="425">
        <v>0</v>
      </c>
      <c r="AL2844" s="425">
        <v>0</v>
      </c>
      <c r="AM2844" s="426">
        <v>0</v>
      </c>
      <c r="AN2844" s="425">
        <v>0</v>
      </c>
      <c r="AO2844" s="418">
        <v>172957.10052638117</v>
      </c>
      <c r="AP2844" s="418">
        <v>3.2522515600000003E-2</v>
      </c>
      <c r="AQ2844" s="418">
        <v>0.18034</v>
      </c>
      <c r="AR2844" s="418">
        <v>55.33028969871242</v>
      </c>
      <c r="AS2844" s="417" t="s">
        <v>2744</v>
      </c>
      <c r="AT2844" s="418">
        <v>0.98</v>
      </c>
      <c r="AU2844" s="418">
        <v>0.99</v>
      </c>
      <c r="AV2844" s="418">
        <v>0</v>
      </c>
      <c r="AW2844" s="418">
        <v>500</v>
      </c>
      <c r="AX2844" s="418"/>
      <c r="AY2844" s="418"/>
    </row>
    <row r="2845" spans="1:51">
      <c r="A2845" s="417" t="s">
        <v>81</v>
      </c>
      <c r="B2845" s="417" t="s">
        <v>2463</v>
      </c>
      <c r="C2845" s="418">
        <v>22</v>
      </c>
      <c r="D2845" s="418">
        <v>20</v>
      </c>
      <c r="E2845" s="419">
        <v>0.10440000000000001</v>
      </c>
      <c r="F2845" s="409">
        <v>0</v>
      </c>
      <c r="G2845" s="418">
        <v>5.01</v>
      </c>
      <c r="H2845" s="418">
        <v>0.7</v>
      </c>
      <c r="I2845" s="418">
        <v>2.4900000000000002</v>
      </c>
      <c r="J2845" s="418">
        <v>40</v>
      </c>
      <c r="K2845" s="418">
        <v>125</v>
      </c>
      <c r="L2845" s="420">
        <v>1</v>
      </c>
      <c r="M2845" s="418">
        <v>12.3</v>
      </c>
      <c r="N2845" s="418">
        <v>12.3</v>
      </c>
      <c r="O2845" s="418">
        <v>6</v>
      </c>
      <c r="P2845" s="418">
        <v>100</v>
      </c>
      <c r="Q2845" s="417" t="s">
        <v>293</v>
      </c>
      <c r="R2845" s="418">
        <v>2</v>
      </c>
      <c r="S2845" s="418">
        <v>0</v>
      </c>
      <c r="T2845" s="418">
        <v>500</v>
      </c>
      <c r="U2845" s="421">
        <v>0.65</v>
      </c>
      <c r="V2845" s="422">
        <v>0</v>
      </c>
      <c r="W2845" s="418">
        <v>6.5324709999999995E-4</v>
      </c>
      <c r="X2845" s="418">
        <v>0.33970276008492567</v>
      </c>
      <c r="Y2845" s="418">
        <v>1.48</v>
      </c>
      <c r="Z2845" s="418">
        <v>1.79</v>
      </c>
      <c r="AA2845" s="418">
        <v>1.1492956999999999E-3</v>
      </c>
      <c r="AB2845" s="418">
        <v>0.33970276008492567</v>
      </c>
      <c r="AC2845" s="418">
        <v>1.21</v>
      </c>
      <c r="AD2845" s="418">
        <v>2.0099999999999998</v>
      </c>
      <c r="AE2845" s="418">
        <v>9.6415079999999983E-4</v>
      </c>
      <c r="AF2845" s="418">
        <v>0.33970276008492567</v>
      </c>
      <c r="AG2845" s="418">
        <v>1.28</v>
      </c>
      <c r="AH2845" s="418">
        <v>2.2799999999999998</v>
      </c>
      <c r="AI2845" s="425">
        <v>0</v>
      </c>
      <c r="AJ2845" s="425">
        <v>0</v>
      </c>
      <c r="AK2845" s="425">
        <v>0</v>
      </c>
      <c r="AL2845" s="425">
        <v>0</v>
      </c>
      <c r="AM2845" s="426">
        <v>0</v>
      </c>
      <c r="AN2845" s="425">
        <v>0</v>
      </c>
      <c r="AO2845" s="418">
        <v>172957.10052638117</v>
      </c>
      <c r="AP2845" s="418">
        <v>3.2522515600000003E-2</v>
      </c>
      <c r="AQ2845" s="418">
        <v>0.18034</v>
      </c>
      <c r="AR2845" s="418">
        <v>55.616456748729973</v>
      </c>
      <c r="AS2845" s="417" t="s">
        <v>2744</v>
      </c>
      <c r="AT2845" s="418">
        <v>0.98</v>
      </c>
      <c r="AU2845" s="418">
        <v>0.99</v>
      </c>
      <c r="AV2845" s="418">
        <v>0</v>
      </c>
      <c r="AW2845" s="418">
        <v>500</v>
      </c>
      <c r="AX2845" s="418"/>
      <c r="AY2845" s="418"/>
    </row>
    <row r="2846" spans="1:51">
      <c r="A2846" s="417" t="s">
        <v>81</v>
      </c>
      <c r="B2846" s="417" t="s">
        <v>2464</v>
      </c>
      <c r="C2846" s="418">
        <v>27</v>
      </c>
      <c r="D2846" s="418">
        <v>20</v>
      </c>
      <c r="E2846" s="419">
        <v>0.1116</v>
      </c>
      <c r="F2846" s="409">
        <v>0</v>
      </c>
      <c r="G2846" s="418">
        <v>4.66</v>
      </c>
      <c r="H2846" s="418">
        <v>0.7</v>
      </c>
      <c r="I2846" s="418">
        <v>2.41</v>
      </c>
      <c r="J2846" s="418">
        <v>40</v>
      </c>
      <c r="K2846" s="418">
        <v>125</v>
      </c>
      <c r="L2846" s="420">
        <v>1</v>
      </c>
      <c r="M2846" s="418">
        <v>12.3</v>
      </c>
      <c r="N2846" s="418">
        <v>12.3</v>
      </c>
      <c r="O2846" s="418">
        <v>6</v>
      </c>
      <c r="P2846" s="418">
        <v>100</v>
      </c>
      <c r="Q2846" s="417" t="s">
        <v>293</v>
      </c>
      <c r="R2846" s="418">
        <v>2</v>
      </c>
      <c r="S2846" s="418">
        <v>0</v>
      </c>
      <c r="T2846" s="418">
        <v>500</v>
      </c>
      <c r="U2846" s="421">
        <v>0.65</v>
      </c>
      <c r="V2846" s="422">
        <v>0</v>
      </c>
      <c r="W2846" s="418">
        <v>6.5324709999999995E-4</v>
      </c>
      <c r="X2846" s="418">
        <v>0.37183680495782401</v>
      </c>
      <c r="Y2846" s="418">
        <v>1.48</v>
      </c>
      <c r="Z2846" s="418">
        <v>1.79</v>
      </c>
      <c r="AA2846" s="418">
        <v>1.1492956999999999E-3</v>
      </c>
      <c r="AB2846" s="418">
        <v>0.37183680495782401</v>
      </c>
      <c r="AC2846" s="418">
        <v>1.21</v>
      </c>
      <c r="AD2846" s="418">
        <v>2.0099999999999998</v>
      </c>
      <c r="AE2846" s="418">
        <v>9.6415079999999983E-4</v>
      </c>
      <c r="AF2846" s="418">
        <v>0.37183680495782401</v>
      </c>
      <c r="AG2846" s="418">
        <v>1.28</v>
      </c>
      <c r="AH2846" s="418">
        <v>2.2799999999999998</v>
      </c>
      <c r="AI2846" s="425">
        <v>0</v>
      </c>
      <c r="AJ2846" s="425">
        <v>0</v>
      </c>
      <c r="AK2846" s="425">
        <v>0</v>
      </c>
      <c r="AL2846" s="425">
        <v>0</v>
      </c>
      <c r="AM2846" s="426">
        <v>0</v>
      </c>
      <c r="AN2846" s="425">
        <v>0</v>
      </c>
      <c r="AO2846" s="418">
        <v>219671.64115734128</v>
      </c>
      <c r="AP2846" s="418">
        <v>2.56064004E-2</v>
      </c>
      <c r="AQ2846" s="418">
        <v>0.16002</v>
      </c>
      <c r="AR2846" s="418">
        <v>55.539785378396729</v>
      </c>
      <c r="AS2846" s="417" t="s">
        <v>2744</v>
      </c>
      <c r="AT2846" s="418">
        <v>0.98</v>
      </c>
      <c r="AU2846" s="418">
        <v>0.99</v>
      </c>
      <c r="AV2846" s="418">
        <v>0</v>
      </c>
      <c r="AW2846" s="418">
        <v>500</v>
      </c>
      <c r="AX2846" s="418"/>
      <c r="AY2846" s="418"/>
    </row>
    <row r="2847" spans="1:51">
      <c r="A2847" s="417" t="s">
        <v>81</v>
      </c>
      <c r="B2847" s="417" t="s">
        <v>2465</v>
      </c>
      <c r="C2847" s="418">
        <v>33</v>
      </c>
      <c r="D2847" s="418">
        <v>20</v>
      </c>
      <c r="E2847" s="419">
        <v>0.1206</v>
      </c>
      <c r="F2847" s="409">
        <v>0</v>
      </c>
      <c r="G2847" s="418">
        <v>4.22</v>
      </c>
      <c r="H2847" s="418">
        <v>0.7</v>
      </c>
      <c r="I2847" s="418">
        <v>2.3199999999999998</v>
      </c>
      <c r="J2847" s="418">
        <v>40</v>
      </c>
      <c r="K2847" s="418">
        <v>125</v>
      </c>
      <c r="L2847" s="420">
        <v>1</v>
      </c>
      <c r="M2847" s="418">
        <v>12.3</v>
      </c>
      <c r="N2847" s="418">
        <v>12.3</v>
      </c>
      <c r="O2847" s="418">
        <v>6</v>
      </c>
      <c r="P2847" s="418">
        <v>100</v>
      </c>
      <c r="Q2847" s="417" t="s">
        <v>293</v>
      </c>
      <c r="R2847" s="418">
        <v>2</v>
      </c>
      <c r="S2847" s="418">
        <v>0</v>
      </c>
      <c r="T2847" s="418">
        <v>500</v>
      </c>
      <c r="U2847" s="421">
        <v>0.65</v>
      </c>
      <c r="V2847" s="422">
        <v>0</v>
      </c>
      <c r="W2847" s="418">
        <v>6.5324709999999995E-4</v>
      </c>
      <c r="X2847" s="418">
        <v>0.41012894205375172</v>
      </c>
      <c r="Y2847" s="418">
        <v>1.48</v>
      </c>
      <c r="Z2847" s="418">
        <v>1.79</v>
      </c>
      <c r="AA2847" s="418">
        <v>1.1492956999999999E-3</v>
      </c>
      <c r="AB2847" s="418">
        <v>0.41012894205375172</v>
      </c>
      <c r="AC2847" s="418">
        <v>1.21</v>
      </c>
      <c r="AD2847" s="418">
        <v>2.0099999999999998</v>
      </c>
      <c r="AE2847" s="418">
        <v>9.6415079999999983E-4</v>
      </c>
      <c r="AF2847" s="418">
        <v>0.41012894205375172</v>
      </c>
      <c r="AG2847" s="418">
        <v>1.28</v>
      </c>
      <c r="AH2847" s="418">
        <v>2.2799999999999998</v>
      </c>
      <c r="AI2847" s="425">
        <v>0</v>
      </c>
      <c r="AJ2847" s="425">
        <v>0</v>
      </c>
      <c r="AK2847" s="425">
        <v>0</v>
      </c>
      <c r="AL2847" s="425">
        <v>0</v>
      </c>
      <c r="AM2847" s="426">
        <v>0</v>
      </c>
      <c r="AN2847" s="425">
        <v>0</v>
      </c>
      <c r="AO2847" s="418">
        <v>219671.64115734128</v>
      </c>
      <c r="AP2847" s="418">
        <v>2.56064004E-2</v>
      </c>
      <c r="AQ2847" s="418">
        <v>0.16002</v>
      </c>
      <c r="AR2847" s="418">
        <v>55.459919818263955</v>
      </c>
      <c r="AS2847" s="417" t="s">
        <v>2744</v>
      </c>
      <c r="AT2847" s="418">
        <v>0.98</v>
      </c>
      <c r="AU2847" s="418">
        <v>0.99</v>
      </c>
      <c r="AV2847" s="418">
        <v>0</v>
      </c>
      <c r="AW2847" s="418">
        <v>500</v>
      </c>
      <c r="AX2847" s="418"/>
      <c r="AY2847" s="418"/>
    </row>
    <row r="2848" spans="1:51">
      <c r="A2848" s="417" t="s">
        <v>81</v>
      </c>
      <c r="B2848" s="417" t="s">
        <v>2466</v>
      </c>
      <c r="C2848" s="418">
        <v>39</v>
      </c>
      <c r="D2848" s="418">
        <v>20</v>
      </c>
      <c r="E2848" s="419">
        <v>0.1278</v>
      </c>
      <c r="F2848" s="409">
        <v>0</v>
      </c>
      <c r="G2848" s="418">
        <v>3.8</v>
      </c>
      <c r="H2848" s="418">
        <v>0.7</v>
      </c>
      <c r="I2848" s="418">
        <v>2.25</v>
      </c>
      <c r="J2848" s="418">
        <v>40</v>
      </c>
      <c r="K2848" s="418">
        <v>125</v>
      </c>
      <c r="L2848" s="420">
        <v>1</v>
      </c>
      <c r="M2848" s="418">
        <v>12.3</v>
      </c>
      <c r="N2848" s="418">
        <v>12.3</v>
      </c>
      <c r="O2848" s="418">
        <v>6</v>
      </c>
      <c r="P2848" s="418">
        <v>100</v>
      </c>
      <c r="Q2848" s="417" t="s">
        <v>293</v>
      </c>
      <c r="R2848" s="418">
        <v>2</v>
      </c>
      <c r="S2848" s="418">
        <v>0</v>
      </c>
      <c r="T2848" s="418">
        <v>500</v>
      </c>
      <c r="U2848" s="421">
        <v>0.65</v>
      </c>
      <c r="V2848" s="422">
        <v>0</v>
      </c>
      <c r="W2848" s="418">
        <v>6.5324709999999995E-4</v>
      </c>
      <c r="X2848" s="418">
        <v>0.44161358811040341</v>
      </c>
      <c r="Y2848" s="418">
        <v>1.48</v>
      </c>
      <c r="Z2848" s="418">
        <v>1.79</v>
      </c>
      <c r="AA2848" s="418">
        <v>1.1492956999999999E-3</v>
      </c>
      <c r="AB2848" s="418">
        <v>0.44161358811040341</v>
      </c>
      <c r="AC2848" s="418">
        <v>1.21</v>
      </c>
      <c r="AD2848" s="418">
        <v>2.0099999999999998</v>
      </c>
      <c r="AE2848" s="418">
        <v>9.6415079999999983E-4</v>
      </c>
      <c r="AF2848" s="418">
        <v>0.44161358811040341</v>
      </c>
      <c r="AG2848" s="418">
        <v>1.28</v>
      </c>
      <c r="AH2848" s="418">
        <v>2.2799999999999998</v>
      </c>
      <c r="AI2848" s="425">
        <v>0</v>
      </c>
      <c r="AJ2848" s="425">
        <v>0</v>
      </c>
      <c r="AK2848" s="425">
        <v>0</v>
      </c>
      <c r="AL2848" s="425">
        <v>0</v>
      </c>
      <c r="AM2848" s="426">
        <v>0</v>
      </c>
      <c r="AN2848" s="425">
        <v>0</v>
      </c>
      <c r="AO2848" s="418">
        <v>219671.64115734128</v>
      </c>
      <c r="AP2848" s="418">
        <v>2.56064004E-2</v>
      </c>
      <c r="AQ2848" s="418">
        <v>0.16002</v>
      </c>
      <c r="AR2848" s="418">
        <v>55.642495135283411</v>
      </c>
      <c r="AS2848" s="417" t="s">
        <v>2744</v>
      </c>
      <c r="AT2848" s="418">
        <v>0.98</v>
      </c>
      <c r="AU2848" s="418">
        <v>0.99</v>
      </c>
      <c r="AV2848" s="418">
        <v>0</v>
      </c>
      <c r="AW2848" s="418">
        <v>500</v>
      </c>
      <c r="AX2848" s="418"/>
      <c r="AY2848" s="418"/>
    </row>
    <row r="2849" spans="1:51">
      <c r="A2849" s="417" t="s">
        <v>81</v>
      </c>
      <c r="B2849" s="417" t="s">
        <v>2467</v>
      </c>
      <c r="C2849" s="418">
        <v>47</v>
      </c>
      <c r="D2849" s="418">
        <v>20</v>
      </c>
      <c r="E2849" s="419">
        <v>0.15659999999999999</v>
      </c>
      <c r="F2849" s="409">
        <v>0</v>
      </c>
      <c r="G2849" s="418">
        <v>3.25</v>
      </c>
      <c r="H2849" s="418">
        <v>0.7</v>
      </c>
      <c r="I2849" s="418">
        <v>2.0299999999999998</v>
      </c>
      <c r="J2849" s="418">
        <v>40</v>
      </c>
      <c r="K2849" s="418">
        <v>125</v>
      </c>
      <c r="L2849" s="420">
        <v>1</v>
      </c>
      <c r="M2849" s="418">
        <v>12.3</v>
      </c>
      <c r="N2849" s="418">
        <v>12.3</v>
      </c>
      <c r="O2849" s="418">
        <v>6</v>
      </c>
      <c r="P2849" s="418">
        <v>100</v>
      </c>
      <c r="Q2849" s="417" t="s">
        <v>293</v>
      </c>
      <c r="R2849" s="418">
        <v>2</v>
      </c>
      <c r="S2849" s="418">
        <v>0</v>
      </c>
      <c r="T2849" s="418">
        <v>500</v>
      </c>
      <c r="U2849" s="421">
        <v>0.65</v>
      </c>
      <c r="V2849" s="422">
        <v>0</v>
      </c>
      <c r="W2849" s="418">
        <v>6.5324709999999995E-4</v>
      </c>
      <c r="X2849" s="418">
        <v>0.48875601195892365</v>
      </c>
      <c r="Y2849" s="418">
        <v>1.48</v>
      </c>
      <c r="Z2849" s="418">
        <v>1.79</v>
      </c>
      <c r="AA2849" s="418">
        <v>1.1492956999999999E-3</v>
      </c>
      <c r="AB2849" s="418">
        <v>0.48875601195892365</v>
      </c>
      <c r="AC2849" s="418">
        <v>1.21</v>
      </c>
      <c r="AD2849" s="418">
        <v>2.0099999999999998</v>
      </c>
      <c r="AE2849" s="418">
        <v>9.6415079999999983E-4</v>
      </c>
      <c r="AF2849" s="418">
        <v>0.48875601195892365</v>
      </c>
      <c r="AG2849" s="418">
        <v>1.28</v>
      </c>
      <c r="AH2849" s="418">
        <v>2.2799999999999998</v>
      </c>
      <c r="AI2849" s="425">
        <v>0</v>
      </c>
      <c r="AJ2849" s="425">
        <v>0</v>
      </c>
      <c r="AK2849" s="425">
        <v>0</v>
      </c>
      <c r="AL2849" s="425">
        <v>0</v>
      </c>
      <c r="AM2849" s="426">
        <v>0</v>
      </c>
      <c r="AN2849" s="425">
        <v>0</v>
      </c>
      <c r="AO2849" s="418">
        <v>273122.95207251556</v>
      </c>
      <c r="AP2849" s="418">
        <v>2.0595120099999992E-2</v>
      </c>
      <c r="AQ2849" s="418">
        <v>0.14350999999999997</v>
      </c>
      <c r="AR2849" s="418">
        <v>55.785161145864883</v>
      </c>
      <c r="AS2849" s="417" t="s">
        <v>2744</v>
      </c>
      <c r="AT2849" s="418">
        <v>0.98</v>
      </c>
      <c r="AU2849" s="418">
        <v>0.99</v>
      </c>
      <c r="AV2849" s="418">
        <v>0</v>
      </c>
      <c r="AW2849" s="418">
        <v>500</v>
      </c>
      <c r="AX2849" s="418"/>
      <c r="AY2849" s="418"/>
    </row>
    <row r="2850" spans="1:51">
      <c r="A2850" s="417" t="s">
        <v>81</v>
      </c>
      <c r="B2850" s="417" t="s">
        <v>2468</v>
      </c>
      <c r="C2850" s="418">
        <v>56</v>
      </c>
      <c r="D2850" s="418">
        <v>20</v>
      </c>
      <c r="E2850" s="419">
        <v>0.1782</v>
      </c>
      <c r="F2850" s="409">
        <v>0</v>
      </c>
      <c r="G2850" s="418">
        <v>3.07</v>
      </c>
      <c r="H2850" s="418">
        <v>0.7</v>
      </c>
      <c r="I2850" s="418">
        <v>1.91</v>
      </c>
      <c r="J2850" s="418">
        <v>40</v>
      </c>
      <c r="K2850" s="418">
        <v>125</v>
      </c>
      <c r="L2850" s="420">
        <v>1</v>
      </c>
      <c r="M2850" s="418">
        <v>12.3</v>
      </c>
      <c r="N2850" s="418">
        <v>12.3</v>
      </c>
      <c r="O2850" s="418">
        <v>6</v>
      </c>
      <c r="P2850" s="418">
        <v>100</v>
      </c>
      <c r="Q2850" s="417" t="s">
        <v>293</v>
      </c>
      <c r="R2850" s="418">
        <v>2</v>
      </c>
      <c r="S2850" s="418">
        <v>0</v>
      </c>
      <c r="T2850" s="418">
        <v>500</v>
      </c>
      <c r="U2850" s="421">
        <v>0.65</v>
      </c>
      <c r="V2850" s="422">
        <v>0</v>
      </c>
      <c r="W2850" s="418">
        <v>6.5324709999999995E-4</v>
      </c>
      <c r="X2850" s="418">
        <v>0.53839682730441041</v>
      </c>
      <c r="Y2850" s="418">
        <v>1.48</v>
      </c>
      <c r="Z2850" s="418">
        <v>1.79</v>
      </c>
      <c r="AA2850" s="418">
        <v>1.1492956999999999E-3</v>
      </c>
      <c r="AB2850" s="418">
        <v>0.53839682730441041</v>
      </c>
      <c r="AC2850" s="418">
        <v>1.21</v>
      </c>
      <c r="AD2850" s="418">
        <v>2.0099999999999998</v>
      </c>
      <c r="AE2850" s="418">
        <v>9.6415079999999983E-4</v>
      </c>
      <c r="AF2850" s="418">
        <v>0.53839682730441041</v>
      </c>
      <c r="AG2850" s="418">
        <v>1.28</v>
      </c>
      <c r="AH2850" s="418">
        <v>2.2799999999999998</v>
      </c>
      <c r="AI2850" s="425">
        <v>0</v>
      </c>
      <c r="AJ2850" s="425">
        <v>0</v>
      </c>
      <c r="AK2850" s="425">
        <v>0</v>
      </c>
      <c r="AL2850" s="425">
        <v>0</v>
      </c>
      <c r="AM2850" s="426">
        <v>0</v>
      </c>
      <c r="AN2850" s="425">
        <v>0</v>
      </c>
      <c r="AO2850" s="418">
        <v>273122.95207251556</v>
      </c>
      <c r="AP2850" s="418">
        <v>2.0595120099999992E-2</v>
      </c>
      <c r="AQ2850" s="418">
        <v>0.14350999999999997</v>
      </c>
      <c r="AR2850" s="418">
        <v>55.376829082470771</v>
      </c>
      <c r="AS2850" s="417" t="s">
        <v>2744</v>
      </c>
      <c r="AT2850" s="418">
        <v>0.98</v>
      </c>
      <c r="AU2850" s="418">
        <v>0.99</v>
      </c>
      <c r="AV2850" s="418">
        <v>0</v>
      </c>
      <c r="AW2850" s="418">
        <v>500</v>
      </c>
      <c r="AX2850" s="418"/>
      <c r="AY2850" s="418"/>
    </row>
    <row r="2851" spans="1:51">
      <c r="A2851" s="417" t="s">
        <v>81</v>
      </c>
      <c r="B2851" s="417" t="s">
        <v>2469</v>
      </c>
      <c r="C2851" s="418">
        <v>68</v>
      </c>
      <c r="D2851" s="418">
        <v>20</v>
      </c>
      <c r="E2851" s="419">
        <v>0.19439999999999999</v>
      </c>
      <c r="F2851" s="409">
        <v>0</v>
      </c>
      <c r="G2851" s="418">
        <v>2.83</v>
      </c>
      <c r="H2851" s="418">
        <v>0.7</v>
      </c>
      <c r="I2851" s="418">
        <v>1.83</v>
      </c>
      <c r="J2851" s="418">
        <v>40</v>
      </c>
      <c r="K2851" s="418">
        <v>125</v>
      </c>
      <c r="L2851" s="420">
        <v>1</v>
      </c>
      <c r="M2851" s="418">
        <v>12.3</v>
      </c>
      <c r="N2851" s="418">
        <v>12.3</v>
      </c>
      <c r="O2851" s="418">
        <v>6</v>
      </c>
      <c r="P2851" s="418">
        <v>100</v>
      </c>
      <c r="Q2851" s="417" t="s">
        <v>293</v>
      </c>
      <c r="R2851" s="418">
        <v>2</v>
      </c>
      <c r="S2851" s="418">
        <v>0</v>
      </c>
      <c r="T2851" s="418">
        <v>500</v>
      </c>
      <c r="U2851" s="421">
        <v>0.65</v>
      </c>
      <c r="V2851" s="422">
        <v>0</v>
      </c>
      <c r="W2851" s="418">
        <v>6.5324709999999995E-4</v>
      </c>
      <c r="X2851" s="418">
        <v>0.58728273777393925</v>
      </c>
      <c r="Y2851" s="418">
        <v>1.48</v>
      </c>
      <c r="Z2851" s="418">
        <v>1.79</v>
      </c>
      <c r="AA2851" s="418">
        <v>1.1492956999999999E-3</v>
      </c>
      <c r="AB2851" s="418">
        <v>0.58728273777393925</v>
      </c>
      <c r="AC2851" s="418">
        <v>1.21</v>
      </c>
      <c r="AD2851" s="418">
        <v>2.0099999999999998</v>
      </c>
      <c r="AE2851" s="418">
        <v>9.6415079999999983E-4</v>
      </c>
      <c r="AF2851" s="418">
        <v>0.58728273777393925</v>
      </c>
      <c r="AG2851" s="418">
        <v>1.28</v>
      </c>
      <c r="AH2851" s="418">
        <v>2.2799999999999998</v>
      </c>
      <c r="AI2851" s="425">
        <v>0</v>
      </c>
      <c r="AJ2851" s="425">
        <v>0</v>
      </c>
      <c r="AK2851" s="425">
        <v>0</v>
      </c>
      <c r="AL2851" s="425">
        <v>0</v>
      </c>
      <c r="AM2851" s="426">
        <v>0</v>
      </c>
      <c r="AN2851" s="425">
        <v>0</v>
      </c>
      <c r="AO2851" s="418">
        <v>273122.95207251556</v>
      </c>
      <c r="AP2851" s="418">
        <v>2.0595120099999992E-2</v>
      </c>
      <c r="AQ2851" s="418">
        <v>0.14350999999999997</v>
      </c>
      <c r="AR2851" s="418">
        <v>55.297313056853909</v>
      </c>
      <c r="AS2851" s="417" t="s">
        <v>2744</v>
      </c>
      <c r="AT2851" s="418">
        <v>0.98</v>
      </c>
      <c r="AU2851" s="418">
        <v>0.99</v>
      </c>
      <c r="AV2851" s="418">
        <v>0</v>
      </c>
      <c r="AW2851" s="418">
        <v>500</v>
      </c>
      <c r="AX2851" s="418"/>
      <c r="AY2851" s="418"/>
    </row>
    <row r="2852" spans="1:51">
      <c r="A2852" s="417" t="s">
        <v>81</v>
      </c>
      <c r="B2852" s="417" t="s">
        <v>2470</v>
      </c>
      <c r="C2852" s="418">
        <v>82</v>
      </c>
      <c r="D2852" s="418">
        <v>20</v>
      </c>
      <c r="E2852" s="419">
        <v>0.24660000000000001</v>
      </c>
      <c r="F2852" s="409">
        <v>0</v>
      </c>
      <c r="G2852" s="418">
        <v>2.5499999999999998</v>
      </c>
      <c r="H2852" s="418">
        <v>0.7</v>
      </c>
      <c r="I2852" s="418">
        <v>1.62</v>
      </c>
      <c r="J2852" s="418">
        <v>40</v>
      </c>
      <c r="K2852" s="418">
        <v>125</v>
      </c>
      <c r="L2852" s="420">
        <v>1</v>
      </c>
      <c r="M2852" s="418">
        <v>12.3</v>
      </c>
      <c r="N2852" s="418">
        <v>12.3</v>
      </c>
      <c r="O2852" s="418">
        <v>6</v>
      </c>
      <c r="P2852" s="418">
        <v>100</v>
      </c>
      <c r="Q2852" s="417" t="s">
        <v>293</v>
      </c>
      <c r="R2852" s="418">
        <v>2</v>
      </c>
      <c r="S2852" s="418">
        <v>0</v>
      </c>
      <c r="T2852" s="418">
        <v>500</v>
      </c>
      <c r="U2852" s="421">
        <v>0.65</v>
      </c>
      <c r="V2852" s="422">
        <v>0</v>
      </c>
      <c r="W2852" s="418">
        <v>6.5324709999999995E-4</v>
      </c>
      <c r="X2852" s="418">
        <v>0.66322919826104532</v>
      </c>
      <c r="Y2852" s="418">
        <v>1.48</v>
      </c>
      <c r="Z2852" s="418">
        <v>1.79</v>
      </c>
      <c r="AA2852" s="418">
        <v>1.1492956999999999E-3</v>
      </c>
      <c r="AB2852" s="418">
        <v>0.66322919826104532</v>
      </c>
      <c r="AC2852" s="418">
        <v>1.21</v>
      </c>
      <c r="AD2852" s="418">
        <v>2.0099999999999998</v>
      </c>
      <c r="AE2852" s="418">
        <v>9.6415079999999983E-4</v>
      </c>
      <c r="AF2852" s="418">
        <v>0.66322919826104532</v>
      </c>
      <c r="AG2852" s="418">
        <v>1.28</v>
      </c>
      <c r="AH2852" s="418">
        <v>2.2799999999999998</v>
      </c>
      <c r="AI2852" s="425">
        <v>0</v>
      </c>
      <c r="AJ2852" s="425">
        <v>0</v>
      </c>
      <c r="AK2852" s="425">
        <v>0</v>
      </c>
      <c r="AL2852" s="425">
        <v>0</v>
      </c>
      <c r="AM2852" s="426">
        <v>0</v>
      </c>
      <c r="AN2852" s="425">
        <v>0</v>
      </c>
      <c r="AO2852" s="418">
        <v>348750.69750139501</v>
      </c>
      <c r="AP2852" s="418">
        <v>1.6129000000000001E-2</v>
      </c>
      <c r="AQ2852" s="418">
        <v>0.127</v>
      </c>
      <c r="AR2852" s="418">
        <v>55.626202729666659</v>
      </c>
      <c r="AS2852" s="417" t="s">
        <v>2744</v>
      </c>
      <c r="AT2852" s="418">
        <v>0.98</v>
      </c>
      <c r="AU2852" s="418">
        <v>0.99</v>
      </c>
      <c r="AV2852" s="418">
        <v>0</v>
      </c>
      <c r="AW2852" s="418">
        <v>500</v>
      </c>
      <c r="AX2852" s="418"/>
      <c r="AY2852" s="418"/>
    </row>
    <row r="2853" spans="1:51">
      <c r="A2853" s="417" t="s">
        <v>81</v>
      </c>
      <c r="B2853" s="417" t="s">
        <v>2471</v>
      </c>
      <c r="C2853" s="418">
        <v>100</v>
      </c>
      <c r="D2853" s="418">
        <v>20</v>
      </c>
      <c r="E2853" s="419">
        <v>0.2898</v>
      </c>
      <c r="F2853" s="409">
        <v>0</v>
      </c>
      <c r="G2853" s="418">
        <v>2.2000000000000002</v>
      </c>
      <c r="H2853" s="418">
        <v>0.7</v>
      </c>
      <c r="I2853" s="418">
        <v>1.5</v>
      </c>
      <c r="J2853" s="418">
        <v>40</v>
      </c>
      <c r="K2853" s="418">
        <v>125</v>
      </c>
      <c r="L2853" s="420">
        <v>1</v>
      </c>
      <c r="M2853" s="418">
        <v>12.3</v>
      </c>
      <c r="N2853" s="418">
        <v>12.3</v>
      </c>
      <c r="O2853" s="418">
        <v>6</v>
      </c>
      <c r="P2853" s="418">
        <v>100</v>
      </c>
      <c r="Q2853" s="417" t="s">
        <v>293</v>
      </c>
      <c r="R2853" s="418">
        <v>2</v>
      </c>
      <c r="S2853" s="418">
        <v>0</v>
      </c>
      <c r="T2853" s="418">
        <v>500</v>
      </c>
      <c r="U2853" s="421">
        <v>0.65</v>
      </c>
      <c r="V2853" s="422">
        <v>0</v>
      </c>
      <c r="W2853" s="418">
        <v>6.5324709999999995E-4</v>
      </c>
      <c r="X2853" s="418">
        <v>0.71768188750336415</v>
      </c>
      <c r="Y2853" s="418">
        <v>1.48</v>
      </c>
      <c r="Z2853" s="418">
        <v>1.79</v>
      </c>
      <c r="AA2853" s="418">
        <v>1.1492956999999999E-3</v>
      </c>
      <c r="AB2853" s="418">
        <v>0.71768188750336415</v>
      </c>
      <c r="AC2853" s="418">
        <v>1.21</v>
      </c>
      <c r="AD2853" s="418">
        <v>2.0099999999999998</v>
      </c>
      <c r="AE2853" s="418">
        <v>9.6415079999999983E-4</v>
      </c>
      <c r="AF2853" s="418">
        <v>0.71768188750336415</v>
      </c>
      <c r="AG2853" s="418">
        <v>1.28</v>
      </c>
      <c r="AH2853" s="418">
        <v>2.2799999999999998</v>
      </c>
      <c r="AI2853" s="425">
        <v>0</v>
      </c>
      <c r="AJ2853" s="425">
        <v>0</v>
      </c>
      <c r="AK2853" s="425">
        <v>0</v>
      </c>
      <c r="AL2853" s="425">
        <v>0</v>
      </c>
      <c r="AM2853" s="426">
        <v>0</v>
      </c>
      <c r="AN2853" s="425">
        <v>0</v>
      </c>
      <c r="AO2853" s="418">
        <v>348750.69750139501</v>
      </c>
      <c r="AP2853" s="418">
        <v>1.6129000000000001E-2</v>
      </c>
      <c r="AQ2853" s="418">
        <v>0.127</v>
      </c>
      <c r="AR2853" s="418">
        <v>55.210490524532503</v>
      </c>
      <c r="AS2853" s="417" t="s">
        <v>2744</v>
      </c>
      <c r="AT2853" s="418">
        <v>0.98</v>
      </c>
      <c r="AU2853" s="418">
        <v>0.99</v>
      </c>
      <c r="AV2853" s="418">
        <v>0</v>
      </c>
      <c r="AW2853" s="418">
        <v>500</v>
      </c>
      <c r="AX2853" s="418"/>
      <c r="AY2853" s="418"/>
    </row>
    <row r="2854" spans="1:51">
      <c r="A2854" s="417" t="s">
        <v>81</v>
      </c>
      <c r="B2854" s="417" t="s">
        <v>2472</v>
      </c>
      <c r="C2854" s="418">
        <v>120</v>
      </c>
      <c r="D2854" s="418">
        <v>20</v>
      </c>
      <c r="E2854" s="419">
        <v>0.37619999999999998</v>
      </c>
      <c r="F2854" s="409">
        <v>0</v>
      </c>
      <c r="G2854" s="418">
        <v>2.0499999999999998</v>
      </c>
      <c r="H2854" s="418">
        <v>0.7</v>
      </c>
      <c r="I2854" s="418">
        <v>1.31</v>
      </c>
      <c r="J2854" s="418">
        <v>40</v>
      </c>
      <c r="K2854" s="418">
        <v>125</v>
      </c>
      <c r="L2854" s="420">
        <v>1</v>
      </c>
      <c r="M2854" s="418">
        <v>12.3</v>
      </c>
      <c r="N2854" s="418">
        <v>12.3</v>
      </c>
      <c r="O2854" s="418">
        <v>6</v>
      </c>
      <c r="P2854" s="418">
        <v>100</v>
      </c>
      <c r="Q2854" s="417" t="s">
        <v>293</v>
      </c>
      <c r="R2854" s="418">
        <v>2</v>
      </c>
      <c r="S2854" s="418">
        <v>0</v>
      </c>
      <c r="T2854" s="418">
        <v>500</v>
      </c>
      <c r="U2854" s="421">
        <v>0.65</v>
      </c>
      <c r="V2854" s="422">
        <v>0</v>
      </c>
      <c r="W2854" s="418">
        <v>6.5324709999999995E-4</v>
      </c>
      <c r="X2854" s="418">
        <v>0.79411034825047555</v>
      </c>
      <c r="Y2854" s="418">
        <v>1.48</v>
      </c>
      <c r="Z2854" s="418">
        <v>1.79</v>
      </c>
      <c r="AA2854" s="418">
        <v>1.1492956999999999E-3</v>
      </c>
      <c r="AB2854" s="418">
        <v>0.79411034825047555</v>
      </c>
      <c r="AC2854" s="418">
        <v>1.21</v>
      </c>
      <c r="AD2854" s="418">
        <v>2.0099999999999998</v>
      </c>
      <c r="AE2854" s="418">
        <v>9.6415079999999983E-4</v>
      </c>
      <c r="AF2854" s="418">
        <v>0.79411034825047555</v>
      </c>
      <c r="AG2854" s="418">
        <v>1.28</v>
      </c>
      <c r="AH2854" s="418">
        <v>2.2799999999999998</v>
      </c>
      <c r="AI2854" s="425">
        <v>0</v>
      </c>
      <c r="AJ2854" s="425">
        <v>0</v>
      </c>
      <c r="AK2854" s="425">
        <v>0</v>
      </c>
      <c r="AL2854" s="425">
        <v>0</v>
      </c>
      <c r="AM2854" s="426">
        <v>0</v>
      </c>
      <c r="AN2854" s="425">
        <v>0</v>
      </c>
      <c r="AO2854" s="418">
        <v>440286.19808281161</v>
      </c>
      <c r="AP2854" s="418">
        <v>1.2775780899999999E-2</v>
      </c>
      <c r="AQ2854" s="418">
        <v>0.11302999999999999</v>
      </c>
      <c r="AR2854" s="418">
        <v>55.762359635937408</v>
      </c>
      <c r="AS2854" s="417" t="s">
        <v>2744</v>
      </c>
      <c r="AT2854" s="418">
        <v>0.98</v>
      </c>
      <c r="AU2854" s="418">
        <v>0.99</v>
      </c>
      <c r="AV2854" s="418">
        <v>0</v>
      </c>
      <c r="AW2854" s="418">
        <v>500</v>
      </c>
      <c r="AX2854" s="418"/>
      <c r="AY2854" s="418"/>
    </row>
    <row r="2855" spans="1:51">
      <c r="A2855" s="417" t="s">
        <v>81</v>
      </c>
      <c r="B2855" s="417" t="s">
        <v>2473</v>
      </c>
      <c r="C2855" s="418">
        <v>150</v>
      </c>
      <c r="D2855" s="418">
        <v>20</v>
      </c>
      <c r="E2855" s="419">
        <v>0.4284</v>
      </c>
      <c r="F2855" s="409">
        <v>0</v>
      </c>
      <c r="G2855" s="418">
        <v>1.82</v>
      </c>
      <c r="H2855" s="418">
        <v>0.7</v>
      </c>
      <c r="I2855" s="418">
        <v>1.23</v>
      </c>
      <c r="J2855" s="418">
        <v>40</v>
      </c>
      <c r="K2855" s="418">
        <v>125</v>
      </c>
      <c r="L2855" s="420">
        <v>1</v>
      </c>
      <c r="M2855" s="418">
        <v>12.3</v>
      </c>
      <c r="N2855" s="418">
        <v>12.3</v>
      </c>
      <c r="O2855" s="418">
        <v>6</v>
      </c>
      <c r="P2855" s="418">
        <v>100</v>
      </c>
      <c r="Q2855" s="417" t="s">
        <v>293</v>
      </c>
      <c r="R2855" s="418">
        <v>2</v>
      </c>
      <c r="S2855" s="418">
        <v>0</v>
      </c>
      <c r="T2855" s="418">
        <v>500</v>
      </c>
      <c r="U2855" s="421">
        <v>0.65</v>
      </c>
      <c r="V2855" s="422">
        <v>0</v>
      </c>
      <c r="W2855" s="418">
        <v>6.5324709999999995E-4</v>
      </c>
      <c r="X2855" s="418">
        <v>0.87854162090929055</v>
      </c>
      <c r="Y2855" s="418">
        <v>1.48</v>
      </c>
      <c r="Z2855" s="418">
        <v>1.79</v>
      </c>
      <c r="AA2855" s="418">
        <v>1.1492956999999999E-3</v>
      </c>
      <c r="AB2855" s="418">
        <v>0.87854162090929055</v>
      </c>
      <c r="AC2855" s="418">
        <v>1.21</v>
      </c>
      <c r="AD2855" s="418">
        <v>2.0099999999999998</v>
      </c>
      <c r="AE2855" s="418">
        <v>9.6415079999999983E-4</v>
      </c>
      <c r="AF2855" s="418">
        <v>0.87854162090929055</v>
      </c>
      <c r="AG2855" s="418">
        <v>1.28</v>
      </c>
      <c r="AH2855" s="418">
        <v>2.2799999999999998</v>
      </c>
      <c r="AI2855" s="425">
        <v>0</v>
      </c>
      <c r="AJ2855" s="425">
        <v>0</v>
      </c>
      <c r="AK2855" s="425">
        <v>0</v>
      </c>
      <c r="AL2855" s="425">
        <v>0</v>
      </c>
      <c r="AM2855" s="426">
        <v>0</v>
      </c>
      <c r="AN2855" s="425">
        <v>0</v>
      </c>
      <c r="AO2855" s="418">
        <v>440286.19808281161</v>
      </c>
      <c r="AP2855" s="418">
        <v>1.2775780899999999E-2</v>
      </c>
      <c r="AQ2855" s="418">
        <v>0.11302999999999999</v>
      </c>
      <c r="AR2855" s="418">
        <v>55.544721331882066</v>
      </c>
      <c r="AS2855" s="417" t="s">
        <v>2744</v>
      </c>
      <c r="AT2855" s="418">
        <v>0.98</v>
      </c>
      <c r="AU2855" s="418">
        <v>0.99</v>
      </c>
      <c r="AV2855" s="418">
        <v>0</v>
      </c>
      <c r="AW2855" s="418">
        <v>500</v>
      </c>
      <c r="AX2855" s="418"/>
      <c r="AY2855" s="418"/>
    </row>
    <row r="2856" spans="1:51">
      <c r="A2856" s="417" t="s">
        <v>81</v>
      </c>
      <c r="B2856" s="417" t="s">
        <v>2474</v>
      </c>
      <c r="C2856" s="418">
        <v>180</v>
      </c>
      <c r="D2856" s="418">
        <v>20</v>
      </c>
      <c r="E2856" s="419">
        <v>0.4824</v>
      </c>
      <c r="F2856" s="409">
        <v>0</v>
      </c>
      <c r="G2856" s="418">
        <v>1.6</v>
      </c>
      <c r="H2856" s="418">
        <v>0.7</v>
      </c>
      <c r="I2856" s="418">
        <v>1.1599999999999999</v>
      </c>
      <c r="J2856" s="418">
        <v>40</v>
      </c>
      <c r="K2856" s="418">
        <v>125</v>
      </c>
      <c r="L2856" s="420">
        <v>1</v>
      </c>
      <c r="M2856" s="418">
        <v>12.3</v>
      </c>
      <c r="N2856" s="418">
        <v>12.3</v>
      </c>
      <c r="O2856" s="418">
        <v>6</v>
      </c>
      <c r="P2856" s="418">
        <v>100</v>
      </c>
      <c r="Q2856" s="417" t="s">
        <v>293</v>
      </c>
      <c r="R2856" s="418">
        <v>2</v>
      </c>
      <c r="S2856" s="418">
        <v>0</v>
      </c>
      <c r="T2856" s="418">
        <v>500</v>
      </c>
      <c r="U2856" s="421">
        <v>0.65</v>
      </c>
      <c r="V2856" s="422">
        <v>0</v>
      </c>
      <c r="W2856" s="418">
        <v>6.5324709999999995E-4</v>
      </c>
      <c r="X2856" s="418">
        <v>0.96547100234663086</v>
      </c>
      <c r="Y2856" s="418">
        <v>1.48</v>
      </c>
      <c r="Z2856" s="418">
        <v>1.79</v>
      </c>
      <c r="AA2856" s="418">
        <v>1.1492956999999999E-3</v>
      </c>
      <c r="AB2856" s="418">
        <v>0.96547100234663086</v>
      </c>
      <c r="AC2856" s="418">
        <v>1.21</v>
      </c>
      <c r="AD2856" s="418">
        <v>2.0099999999999998</v>
      </c>
      <c r="AE2856" s="418">
        <v>9.6415079999999983E-4</v>
      </c>
      <c r="AF2856" s="418">
        <v>0.96547100234663086</v>
      </c>
      <c r="AG2856" s="418">
        <v>1.28</v>
      </c>
      <c r="AH2856" s="418">
        <v>2.2799999999999998</v>
      </c>
      <c r="AI2856" s="425">
        <v>0</v>
      </c>
      <c r="AJ2856" s="425">
        <v>0</v>
      </c>
      <c r="AK2856" s="425">
        <v>0</v>
      </c>
      <c r="AL2856" s="425">
        <v>0</v>
      </c>
      <c r="AM2856" s="426">
        <v>0</v>
      </c>
      <c r="AN2856" s="425">
        <v>0</v>
      </c>
      <c r="AO2856" s="418">
        <v>440286.19808281161</v>
      </c>
      <c r="AP2856" s="418">
        <v>1.2775780899999999E-2</v>
      </c>
      <c r="AQ2856" s="418">
        <v>0.11302999999999999</v>
      </c>
      <c r="AR2856" s="418">
        <v>55.459919818263955</v>
      </c>
      <c r="AS2856" s="417" t="s">
        <v>2744</v>
      </c>
      <c r="AT2856" s="418">
        <v>0.98</v>
      </c>
      <c r="AU2856" s="418">
        <v>0.99</v>
      </c>
      <c r="AV2856" s="418">
        <v>0</v>
      </c>
      <c r="AW2856" s="418">
        <v>500</v>
      </c>
      <c r="AX2856" s="418"/>
      <c r="AY2856" s="418"/>
    </row>
    <row r="2857" spans="1:51">
      <c r="A2857" s="417" t="s">
        <v>81</v>
      </c>
      <c r="B2857" s="417" t="s">
        <v>2475</v>
      </c>
      <c r="C2857" s="418">
        <v>220</v>
      </c>
      <c r="D2857" s="418">
        <v>20</v>
      </c>
      <c r="E2857" s="419">
        <v>0.62190000000000001</v>
      </c>
      <c r="F2857" s="409">
        <v>0</v>
      </c>
      <c r="G2857" s="418">
        <v>1.51</v>
      </c>
      <c r="H2857" s="418">
        <v>0.7</v>
      </c>
      <c r="I2857" s="418">
        <v>1.02</v>
      </c>
      <c r="J2857" s="418">
        <v>40</v>
      </c>
      <c r="K2857" s="418">
        <v>125</v>
      </c>
      <c r="L2857" s="420">
        <v>1</v>
      </c>
      <c r="M2857" s="418">
        <v>12.3</v>
      </c>
      <c r="N2857" s="418">
        <v>12.3</v>
      </c>
      <c r="O2857" s="418">
        <v>6</v>
      </c>
      <c r="P2857" s="418">
        <v>100</v>
      </c>
      <c r="Q2857" s="417" t="s">
        <v>293</v>
      </c>
      <c r="R2857" s="418">
        <v>2</v>
      </c>
      <c r="S2857" s="418">
        <v>0</v>
      </c>
      <c r="T2857" s="418">
        <v>500</v>
      </c>
      <c r="U2857" s="421">
        <v>0.65</v>
      </c>
      <c r="V2857" s="422">
        <v>0</v>
      </c>
      <c r="W2857" s="418">
        <v>6.5324709999999995E-4</v>
      </c>
      <c r="X2857" s="418">
        <v>1.0676372459811949</v>
      </c>
      <c r="Y2857" s="418">
        <v>1.48</v>
      </c>
      <c r="Z2857" s="418">
        <v>1.79</v>
      </c>
      <c r="AA2857" s="418">
        <v>1.1492956999999999E-3</v>
      </c>
      <c r="AB2857" s="418">
        <v>1.0676372459811949</v>
      </c>
      <c r="AC2857" s="418">
        <v>1.21</v>
      </c>
      <c r="AD2857" s="418">
        <v>2.0099999999999998</v>
      </c>
      <c r="AE2857" s="418">
        <v>9.6415079999999983E-4</v>
      </c>
      <c r="AF2857" s="418">
        <v>1.0676372459811949</v>
      </c>
      <c r="AG2857" s="418">
        <v>1.28</v>
      </c>
      <c r="AH2857" s="418">
        <v>2.2799999999999998</v>
      </c>
      <c r="AI2857" s="425">
        <v>0</v>
      </c>
      <c r="AJ2857" s="425">
        <v>0</v>
      </c>
      <c r="AK2857" s="425">
        <v>0</v>
      </c>
      <c r="AL2857" s="425">
        <v>0</v>
      </c>
      <c r="AM2857" s="426">
        <v>0</v>
      </c>
      <c r="AN2857" s="425">
        <v>0</v>
      </c>
      <c r="AO2857" s="418">
        <v>544922.96484592976</v>
      </c>
      <c r="AP2857" s="418">
        <v>1.032256E-2</v>
      </c>
      <c r="AQ2857" s="418">
        <v>0.1016</v>
      </c>
      <c r="AR2857" s="418">
        <v>55.639296000546331</v>
      </c>
      <c r="AS2857" s="417" t="s">
        <v>2744</v>
      </c>
      <c r="AT2857" s="418">
        <v>0.98</v>
      </c>
      <c r="AU2857" s="418">
        <v>0.99</v>
      </c>
      <c r="AV2857" s="418">
        <v>0</v>
      </c>
      <c r="AW2857" s="418">
        <v>500</v>
      </c>
      <c r="AX2857" s="418"/>
      <c r="AY2857" s="418"/>
    </row>
    <row r="2858" spans="1:51">
      <c r="A2858" s="417" t="s">
        <v>81</v>
      </c>
      <c r="B2858" s="417" t="s">
        <v>2476</v>
      </c>
      <c r="C2858" s="418">
        <v>270</v>
      </c>
      <c r="D2858" s="418">
        <v>20</v>
      </c>
      <c r="E2858" s="419">
        <v>0.72540000000000004</v>
      </c>
      <c r="F2858" s="409">
        <v>0</v>
      </c>
      <c r="G2858" s="418">
        <v>1.41</v>
      </c>
      <c r="H2858" s="418">
        <v>0.7</v>
      </c>
      <c r="I2858" s="418">
        <v>0.95</v>
      </c>
      <c r="J2858" s="418">
        <v>40</v>
      </c>
      <c r="K2858" s="418">
        <v>125</v>
      </c>
      <c r="L2858" s="420">
        <v>1</v>
      </c>
      <c r="M2858" s="418">
        <v>12.3</v>
      </c>
      <c r="N2858" s="418">
        <v>12.3</v>
      </c>
      <c r="O2858" s="418">
        <v>6</v>
      </c>
      <c r="P2858" s="418">
        <v>100</v>
      </c>
      <c r="Q2858" s="417" t="s">
        <v>293</v>
      </c>
      <c r="R2858" s="418">
        <v>2</v>
      </c>
      <c r="S2858" s="418">
        <v>0</v>
      </c>
      <c r="T2858" s="418">
        <v>500</v>
      </c>
      <c r="U2858" s="421">
        <v>0.65</v>
      </c>
      <c r="V2858" s="422">
        <v>0</v>
      </c>
      <c r="W2858" s="418">
        <v>6.5324709999999995E-4</v>
      </c>
      <c r="X2858" s="418">
        <v>1.1758941695247427</v>
      </c>
      <c r="Y2858" s="418">
        <v>1.48</v>
      </c>
      <c r="Z2858" s="418">
        <v>1.79</v>
      </c>
      <c r="AA2858" s="418">
        <v>1.1492956999999999E-3</v>
      </c>
      <c r="AB2858" s="418">
        <v>1.1758941695247427</v>
      </c>
      <c r="AC2858" s="418">
        <v>1.21</v>
      </c>
      <c r="AD2858" s="418">
        <v>2.0099999999999998</v>
      </c>
      <c r="AE2858" s="418">
        <v>9.6415079999999983E-4</v>
      </c>
      <c r="AF2858" s="418">
        <v>1.1758941695247427</v>
      </c>
      <c r="AG2858" s="418">
        <v>1.28</v>
      </c>
      <c r="AH2858" s="418">
        <v>2.2799999999999998</v>
      </c>
      <c r="AI2858" s="425">
        <v>0</v>
      </c>
      <c r="AJ2858" s="425">
        <v>0</v>
      </c>
      <c r="AK2858" s="425">
        <v>0</v>
      </c>
      <c r="AL2858" s="425">
        <v>0</v>
      </c>
      <c r="AM2858" s="426">
        <v>0</v>
      </c>
      <c r="AN2858" s="425">
        <v>0</v>
      </c>
      <c r="AO2858" s="418">
        <v>544922.96484592976</v>
      </c>
      <c r="AP2858" s="418">
        <v>1.032256E-2</v>
      </c>
      <c r="AQ2858" s="418">
        <v>0.1016</v>
      </c>
      <c r="AR2858" s="418">
        <v>54.989244499825041</v>
      </c>
      <c r="AS2858" s="417" t="s">
        <v>2744</v>
      </c>
      <c r="AT2858" s="418">
        <v>0.98</v>
      </c>
      <c r="AU2858" s="418">
        <v>0.99</v>
      </c>
      <c r="AV2858" s="418">
        <v>0</v>
      </c>
      <c r="AW2858" s="418">
        <v>500</v>
      </c>
      <c r="AX2858" s="418"/>
      <c r="AY2858" s="418"/>
    </row>
    <row r="2859" spans="1:51">
      <c r="A2859" s="417" t="s">
        <v>81</v>
      </c>
      <c r="B2859" s="417" t="s">
        <v>2477</v>
      </c>
      <c r="C2859" s="418">
        <v>330</v>
      </c>
      <c r="D2859" s="418">
        <v>20</v>
      </c>
      <c r="E2859" s="419">
        <v>0.98099999999999998</v>
      </c>
      <c r="F2859" s="409">
        <v>0</v>
      </c>
      <c r="G2859" s="418">
        <v>1.28</v>
      </c>
      <c r="H2859" s="418">
        <v>0.7</v>
      </c>
      <c r="I2859" s="418">
        <v>0.81</v>
      </c>
      <c r="J2859" s="418">
        <v>40</v>
      </c>
      <c r="K2859" s="418">
        <v>125</v>
      </c>
      <c r="L2859" s="420">
        <v>1</v>
      </c>
      <c r="M2859" s="418">
        <v>12.3</v>
      </c>
      <c r="N2859" s="418">
        <v>12.3</v>
      </c>
      <c r="O2859" s="418">
        <v>6</v>
      </c>
      <c r="P2859" s="418">
        <v>100</v>
      </c>
      <c r="Q2859" s="417" t="s">
        <v>293</v>
      </c>
      <c r="R2859" s="418">
        <v>2</v>
      </c>
      <c r="S2859" s="418">
        <v>0</v>
      </c>
      <c r="T2859" s="418">
        <v>500</v>
      </c>
      <c r="U2859" s="421">
        <v>0.65</v>
      </c>
      <c r="V2859" s="422">
        <v>0</v>
      </c>
      <c r="W2859" s="418">
        <v>6.5324709999999995E-4</v>
      </c>
      <c r="X2859" s="418">
        <v>1.3240383168664427</v>
      </c>
      <c r="Y2859" s="418">
        <v>1.48</v>
      </c>
      <c r="Z2859" s="418">
        <v>1.79</v>
      </c>
      <c r="AA2859" s="418">
        <v>1.1492956999999999E-3</v>
      </c>
      <c r="AB2859" s="418">
        <v>1.3240383168664427</v>
      </c>
      <c r="AC2859" s="418">
        <v>1.21</v>
      </c>
      <c r="AD2859" s="418">
        <v>2.0099999999999998</v>
      </c>
      <c r="AE2859" s="418">
        <v>9.6415079999999983E-4</v>
      </c>
      <c r="AF2859" s="418">
        <v>1.3240383168664427</v>
      </c>
      <c r="AG2859" s="418">
        <v>1.28</v>
      </c>
      <c r="AH2859" s="418">
        <v>2.2799999999999998</v>
      </c>
      <c r="AI2859" s="425">
        <v>0</v>
      </c>
      <c r="AJ2859" s="425">
        <v>0</v>
      </c>
      <c r="AK2859" s="425">
        <v>0</v>
      </c>
      <c r="AL2859" s="425">
        <v>0</v>
      </c>
      <c r="AM2859" s="426">
        <v>0</v>
      </c>
      <c r="AN2859" s="425">
        <v>0</v>
      </c>
      <c r="AO2859" s="418">
        <v>691828.40210552467</v>
      </c>
      <c r="AP2859" s="418">
        <v>8.1306289000000007E-3</v>
      </c>
      <c r="AQ2859" s="418">
        <v>9.017E-2</v>
      </c>
      <c r="AR2859" s="418">
        <v>55.932398059176641</v>
      </c>
      <c r="AS2859" s="417" t="s">
        <v>2744</v>
      </c>
      <c r="AT2859" s="418">
        <v>0.98</v>
      </c>
      <c r="AU2859" s="418">
        <v>0.99</v>
      </c>
      <c r="AV2859" s="418">
        <v>0</v>
      </c>
      <c r="AW2859" s="418">
        <v>500</v>
      </c>
      <c r="AX2859" s="418"/>
      <c r="AY2859" s="418"/>
    </row>
    <row r="2860" spans="1:51">
      <c r="A2860" s="417" t="s">
        <v>81</v>
      </c>
      <c r="B2860" s="417" t="s">
        <v>2478</v>
      </c>
      <c r="C2860" s="418">
        <v>390</v>
      </c>
      <c r="D2860" s="418">
        <v>20</v>
      </c>
      <c r="E2860" s="419">
        <v>1.08</v>
      </c>
      <c r="F2860" s="409">
        <v>0</v>
      </c>
      <c r="G2860" s="418">
        <v>1.1599999999999999</v>
      </c>
      <c r="H2860" s="418">
        <v>0.7</v>
      </c>
      <c r="I2860" s="418">
        <v>0.77</v>
      </c>
      <c r="J2860" s="418">
        <v>40</v>
      </c>
      <c r="K2860" s="418">
        <v>125</v>
      </c>
      <c r="L2860" s="420">
        <v>1</v>
      </c>
      <c r="M2860" s="418">
        <v>12.3</v>
      </c>
      <c r="N2860" s="418">
        <v>12.3</v>
      </c>
      <c r="O2860" s="418">
        <v>6</v>
      </c>
      <c r="P2860" s="418">
        <v>100</v>
      </c>
      <c r="Q2860" s="417" t="s">
        <v>293</v>
      </c>
      <c r="R2860" s="418">
        <v>2</v>
      </c>
      <c r="S2860" s="418">
        <v>0</v>
      </c>
      <c r="T2860" s="418">
        <v>500</v>
      </c>
      <c r="U2860" s="421">
        <v>0.65</v>
      </c>
      <c r="V2860" s="422">
        <v>0</v>
      </c>
      <c r="W2860" s="418">
        <v>6.5324709999999995E-4</v>
      </c>
      <c r="X2860" s="418">
        <v>1.4296842780552628</v>
      </c>
      <c r="Y2860" s="418">
        <v>1.48</v>
      </c>
      <c r="Z2860" s="418">
        <v>1.79</v>
      </c>
      <c r="AA2860" s="418">
        <v>1.1492956999999999E-3</v>
      </c>
      <c r="AB2860" s="418">
        <v>1.4296842780552628</v>
      </c>
      <c r="AC2860" s="418">
        <v>1.21</v>
      </c>
      <c r="AD2860" s="418">
        <v>2.0099999999999998</v>
      </c>
      <c r="AE2860" s="418">
        <v>9.6415079999999983E-4</v>
      </c>
      <c r="AF2860" s="418">
        <v>1.4296842780552628</v>
      </c>
      <c r="AG2860" s="418">
        <v>1.28</v>
      </c>
      <c r="AH2860" s="418">
        <v>2.2799999999999998</v>
      </c>
      <c r="AI2860" s="425">
        <v>0</v>
      </c>
      <c r="AJ2860" s="425">
        <v>0</v>
      </c>
      <c r="AK2860" s="425">
        <v>0</v>
      </c>
      <c r="AL2860" s="425">
        <v>0</v>
      </c>
      <c r="AM2860" s="426">
        <v>0</v>
      </c>
      <c r="AN2860" s="425">
        <v>0</v>
      </c>
      <c r="AO2860" s="418">
        <v>691828.40210552467</v>
      </c>
      <c r="AP2860" s="418">
        <v>8.1306289000000007E-3</v>
      </c>
      <c r="AQ2860" s="418">
        <v>9.017E-2</v>
      </c>
      <c r="AR2860" s="418">
        <v>56.220835992865268</v>
      </c>
      <c r="AS2860" s="417" t="s">
        <v>2744</v>
      </c>
      <c r="AT2860" s="418">
        <v>0.98</v>
      </c>
      <c r="AU2860" s="418">
        <v>0.99</v>
      </c>
      <c r="AV2860" s="418">
        <v>0</v>
      </c>
      <c r="AW2860" s="418">
        <v>500</v>
      </c>
      <c r="AX2860" s="418"/>
      <c r="AY2860" s="418"/>
    </row>
    <row r="2861" spans="1:51">
      <c r="A2861" s="417" t="s">
        <v>81</v>
      </c>
      <c r="B2861" s="417" t="s">
        <v>2479</v>
      </c>
      <c r="C2861" s="418">
        <v>470</v>
      </c>
      <c r="D2861" s="418">
        <v>20</v>
      </c>
      <c r="E2861" s="419">
        <v>1.431</v>
      </c>
      <c r="F2861" s="409">
        <v>0</v>
      </c>
      <c r="G2861" s="418">
        <v>1</v>
      </c>
      <c r="H2861" s="418">
        <v>0.7</v>
      </c>
      <c r="I2861" s="418">
        <v>0.67</v>
      </c>
      <c r="J2861" s="418">
        <v>40</v>
      </c>
      <c r="K2861" s="418">
        <v>125</v>
      </c>
      <c r="L2861" s="420">
        <v>1</v>
      </c>
      <c r="M2861" s="418">
        <v>12.3</v>
      </c>
      <c r="N2861" s="418">
        <v>12.3</v>
      </c>
      <c r="O2861" s="418">
        <v>6</v>
      </c>
      <c r="P2861" s="418">
        <v>100</v>
      </c>
      <c r="Q2861" s="417" t="s">
        <v>293</v>
      </c>
      <c r="R2861" s="418">
        <v>2</v>
      </c>
      <c r="S2861" s="418">
        <v>0</v>
      </c>
      <c r="T2861" s="418">
        <v>500</v>
      </c>
      <c r="U2861" s="421">
        <v>0.65</v>
      </c>
      <c r="V2861" s="422">
        <v>0</v>
      </c>
      <c r="W2861" s="418">
        <v>6.5324709999999995E-4</v>
      </c>
      <c r="X2861" s="418">
        <v>1.5860294427806132</v>
      </c>
      <c r="Y2861" s="418">
        <v>1.48</v>
      </c>
      <c r="Z2861" s="418">
        <v>1.79</v>
      </c>
      <c r="AA2861" s="418">
        <v>1.1492956999999999E-3</v>
      </c>
      <c r="AB2861" s="418">
        <v>1.5860294427806132</v>
      </c>
      <c r="AC2861" s="418">
        <v>1.21</v>
      </c>
      <c r="AD2861" s="418">
        <v>2.0099999999999998</v>
      </c>
      <c r="AE2861" s="418">
        <v>9.6415079999999983E-4</v>
      </c>
      <c r="AF2861" s="418">
        <v>1.5860294427806132</v>
      </c>
      <c r="AG2861" s="418">
        <v>1.28</v>
      </c>
      <c r="AH2861" s="418">
        <v>2.2799999999999998</v>
      </c>
      <c r="AI2861" s="425">
        <v>0</v>
      </c>
      <c r="AJ2861" s="425">
        <v>0</v>
      </c>
      <c r="AK2861" s="425">
        <v>0</v>
      </c>
      <c r="AL2861" s="425">
        <v>0</v>
      </c>
      <c r="AM2861" s="426">
        <v>0</v>
      </c>
      <c r="AN2861" s="425">
        <v>0</v>
      </c>
      <c r="AO2861" s="418">
        <v>878686.56462936511</v>
      </c>
      <c r="AP2861" s="418">
        <v>6.4016000999999999E-3</v>
      </c>
      <c r="AQ2861" s="418">
        <v>8.0009999999999998E-2</v>
      </c>
      <c r="AR2861" s="418">
        <v>56.041949037597981</v>
      </c>
      <c r="AS2861" s="417" t="s">
        <v>2744</v>
      </c>
      <c r="AT2861" s="418">
        <v>0.98</v>
      </c>
      <c r="AU2861" s="418">
        <v>0.99</v>
      </c>
      <c r="AV2861" s="418">
        <v>0</v>
      </c>
      <c r="AW2861" s="418">
        <v>500</v>
      </c>
      <c r="AX2861" s="418"/>
      <c r="AY2861" s="418"/>
    </row>
    <row r="2862" spans="1:51">
      <c r="A2862" s="417" t="s">
        <v>81</v>
      </c>
      <c r="B2862" s="417" t="s">
        <v>2480</v>
      </c>
      <c r="C2862" s="418">
        <v>560</v>
      </c>
      <c r="D2862" s="418">
        <v>20</v>
      </c>
      <c r="E2862" s="419">
        <v>1.629</v>
      </c>
      <c r="F2862" s="409">
        <v>0</v>
      </c>
      <c r="G2862" s="418">
        <v>0.95</v>
      </c>
      <c r="H2862" s="418">
        <v>0.7</v>
      </c>
      <c r="I2862" s="418">
        <v>0.63</v>
      </c>
      <c r="J2862" s="418">
        <v>40</v>
      </c>
      <c r="K2862" s="418">
        <v>125</v>
      </c>
      <c r="L2862" s="420">
        <v>1</v>
      </c>
      <c r="M2862" s="418">
        <v>12.3</v>
      </c>
      <c r="N2862" s="418">
        <v>12.3</v>
      </c>
      <c r="O2862" s="418">
        <v>6</v>
      </c>
      <c r="P2862" s="418">
        <v>100</v>
      </c>
      <c r="Q2862" s="417" t="s">
        <v>293</v>
      </c>
      <c r="R2862" s="418">
        <v>2</v>
      </c>
      <c r="S2862" s="418">
        <v>0</v>
      </c>
      <c r="T2862" s="418">
        <v>500</v>
      </c>
      <c r="U2862" s="421">
        <v>0.65</v>
      </c>
      <c r="V2862" s="422">
        <v>0</v>
      </c>
      <c r="W2862" s="418">
        <v>6.5324709999999995E-4</v>
      </c>
      <c r="X2862" s="418">
        <v>1.7086845417445364</v>
      </c>
      <c r="Y2862" s="418">
        <v>1.48</v>
      </c>
      <c r="Z2862" s="418">
        <v>1.79</v>
      </c>
      <c r="AA2862" s="418">
        <v>1.1492956999999999E-3</v>
      </c>
      <c r="AB2862" s="418">
        <v>1.7086845417445364</v>
      </c>
      <c r="AC2862" s="418">
        <v>1.21</v>
      </c>
      <c r="AD2862" s="418">
        <v>2.0099999999999998</v>
      </c>
      <c r="AE2862" s="418">
        <v>9.6415079999999983E-4</v>
      </c>
      <c r="AF2862" s="418">
        <v>1.7086845417445364</v>
      </c>
      <c r="AG2862" s="418">
        <v>1.28</v>
      </c>
      <c r="AH2862" s="418">
        <v>2.2799999999999998</v>
      </c>
      <c r="AI2862" s="425">
        <v>0</v>
      </c>
      <c r="AJ2862" s="425">
        <v>0</v>
      </c>
      <c r="AK2862" s="425">
        <v>0</v>
      </c>
      <c r="AL2862" s="425">
        <v>0</v>
      </c>
      <c r="AM2862" s="426">
        <v>0</v>
      </c>
      <c r="AN2862" s="425">
        <v>0</v>
      </c>
      <c r="AO2862" s="418">
        <v>878686.56462936511</v>
      </c>
      <c r="AP2862" s="418">
        <v>6.4016000999999999E-3</v>
      </c>
      <c r="AQ2862" s="418">
        <v>8.0009999999999998E-2</v>
      </c>
      <c r="AR2862" s="418">
        <v>55.680142471624848</v>
      </c>
      <c r="AS2862" s="417" t="s">
        <v>2744</v>
      </c>
      <c r="AT2862" s="418">
        <v>0.98</v>
      </c>
      <c r="AU2862" s="418">
        <v>0.99</v>
      </c>
      <c r="AV2862" s="418">
        <v>0</v>
      </c>
      <c r="AW2862" s="418">
        <v>500</v>
      </c>
      <c r="AX2862" s="418"/>
      <c r="AY2862" s="418"/>
    </row>
    <row r="2863" spans="1:51">
      <c r="A2863" s="417" t="s">
        <v>81</v>
      </c>
      <c r="B2863" s="417" t="s">
        <v>2481</v>
      </c>
      <c r="C2863" s="418">
        <v>680</v>
      </c>
      <c r="D2863" s="418">
        <v>20</v>
      </c>
      <c r="E2863" s="419">
        <v>1.8540000000000001</v>
      </c>
      <c r="F2863" s="409">
        <v>0</v>
      </c>
      <c r="G2863" s="418">
        <v>0.88</v>
      </c>
      <c r="H2863" s="418">
        <v>0.7</v>
      </c>
      <c r="I2863" s="418">
        <v>0.59</v>
      </c>
      <c r="J2863" s="418">
        <v>40</v>
      </c>
      <c r="K2863" s="418">
        <v>125</v>
      </c>
      <c r="L2863" s="420">
        <v>1</v>
      </c>
      <c r="M2863" s="418">
        <v>12.3</v>
      </c>
      <c r="N2863" s="418">
        <v>12.3</v>
      </c>
      <c r="O2863" s="418">
        <v>6</v>
      </c>
      <c r="P2863" s="418">
        <v>100</v>
      </c>
      <c r="Q2863" s="417" t="s">
        <v>293</v>
      </c>
      <c r="R2863" s="418">
        <v>2</v>
      </c>
      <c r="S2863" s="418">
        <v>0</v>
      </c>
      <c r="T2863" s="418">
        <v>500</v>
      </c>
      <c r="U2863" s="421">
        <v>0.65</v>
      </c>
      <c r="V2863" s="422">
        <v>0</v>
      </c>
      <c r="W2863" s="418">
        <v>6.5324709999999995E-4</v>
      </c>
      <c r="X2863" s="418">
        <v>1.8934252201454875</v>
      </c>
      <c r="Y2863" s="418">
        <v>1.48</v>
      </c>
      <c r="Z2863" s="418">
        <v>1.79</v>
      </c>
      <c r="AA2863" s="418">
        <v>1.1492956999999999E-3</v>
      </c>
      <c r="AB2863" s="418">
        <v>1.8934252201454875</v>
      </c>
      <c r="AC2863" s="418">
        <v>1.21</v>
      </c>
      <c r="AD2863" s="418">
        <v>2.0099999999999998</v>
      </c>
      <c r="AE2863" s="418">
        <v>9.6415079999999983E-4</v>
      </c>
      <c r="AF2863" s="418">
        <v>1.8934252201454875</v>
      </c>
      <c r="AG2863" s="418">
        <v>1.28</v>
      </c>
      <c r="AH2863" s="418">
        <v>2.2799999999999998</v>
      </c>
      <c r="AI2863" s="425">
        <v>0</v>
      </c>
      <c r="AJ2863" s="425">
        <v>0</v>
      </c>
      <c r="AK2863" s="425">
        <v>0</v>
      </c>
      <c r="AL2863" s="425">
        <v>0</v>
      </c>
      <c r="AM2863" s="426">
        <v>0</v>
      </c>
      <c r="AN2863" s="425">
        <v>0</v>
      </c>
      <c r="AO2863" s="418">
        <v>878686.56462936511</v>
      </c>
      <c r="AP2863" s="418">
        <v>6.4016000999999999E-3</v>
      </c>
      <c r="AQ2863" s="418">
        <v>8.0009999999999998E-2</v>
      </c>
      <c r="AR2863" s="418">
        <v>55.781321441432354</v>
      </c>
      <c r="AS2863" s="417" t="s">
        <v>2744</v>
      </c>
      <c r="AT2863" s="418">
        <v>0.98</v>
      </c>
      <c r="AU2863" s="418">
        <v>0.99</v>
      </c>
      <c r="AV2863" s="418">
        <v>0</v>
      </c>
      <c r="AW2863" s="418">
        <v>500</v>
      </c>
      <c r="AX2863" s="418"/>
      <c r="AY2863" s="418"/>
    </row>
    <row r="2864" spans="1:51">
      <c r="A2864" s="417" t="s">
        <v>81</v>
      </c>
      <c r="B2864" s="417" t="s">
        <v>2482</v>
      </c>
      <c r="C2864" s="418">
        <v>820</v>
      </c>
      <c r="D2864" s="418">
        <v>20</v>
      </c>
      <c r="E2864" s="419">
        <v>2.3849999999999998</v>
      </c>
      <c r="F2864" s="409">
        <v>0</v>
      </c>
      <c r="G2864" s="418">
        <v>0.79</v>
      </c>
      <c r="H2864" s="418">
        <v>0.7</v>
      </c>
      <c r="I2864" s="418">
        <v>0.52</v>
      </c>
      <c r="J2864" s="418">
        <v>40</v>
      </c>
      <c r="K2864" s="418">
        <v>125</v>
      </c>
      <c r="L2864" s="420">
        <v>1</v>
      </c>
      <c r="M2864" s="418">
        <v>12.3</v>
      </c>
      <c r="N2864" s="418">
        <v>12.3</v>
      </c>
      <c r="O2864" s="418">
        <v>6</v>
      </c>
      <c r="P2864" s="418">
        <v>100</v>
      </c>
      <c r="Q2864" s="417" t="s">
        <v>293</v>
      </c>
      <c r="R2864" s="418">
        <v>2</v>
      </c>
      <c r="S2864" s="418">
        <v>0</v>
      </c>
      <c r="T2864" s="418">
        <v>500</v>
      </c>
      <c r="U2864" s="421">
        <v>0.65</v>
      </c>
      <c r="V2864" s="422">
        <v>0</v>
      </c>
      <c r="W2864" s="418">
        <v>6.5324709999999995E-4</v>
      </c>
      <c r="X2864" s="418">
        <v>2.099670326153058</v>
      </c>
      <c r="Y2864" s="418">
        <v>1.48</v>
      </c>
      <c r="Z2864" s="418">
        <v>1.79</v>
      </c>
      <c r="AA2864" s="418">
        <v>1.1492956999999999E-3</v>
      </c>
      <c r="AB2864" s="418">
        <v>2.099670326153058</v>
      </c>
      <c r="AC2864" s="418">
        <v>1.21</v>
      </c>
      <c r="AD2864" s="418">
        <v>2.0099999999999998</v>
      </c>
      <c r="AE2864" s="418">
        <v>9.6415079999999983E-4</v>
      </c>
      <c r="AF2864" s="418">
        <v>2.099670326153058</v>
      </c>
      <c r="AG2864" s="418">
        <v>1.28</v>
      </c>
      <c r="AH2864" s="418">
        <v>2.2799999999999998</v>
      </c>
      <c r="AI2864" s="425">
        <v>0</v>
      </c>
      <c r="AJ2864" s="425">
        <v>0</v>
      </c>
      <c r="AK2864" s="425">
        <v>0</v>
      </c>
      <c r="AL2864" s="425">
        <v>0</v>
      </c>
      <c r="AM2864" s="426">
        <v>0</v>
      </c>
      <c r="AN2864" s="425">
        <v>0</v>
      </c>
      <c r="AO2864" s="418">
        <v>1112087.6833590404</v>
      </c>
      <c r="AP2864" s="418">
        <v>5.0580543999999986E-3</v>
      </c>
      <c r="AQ2864" s="418">
        <v>7.1119999999999989E-2</v>
      </c>
      <c r="AR2864" s="418">
        <v>55.82226400423442</v>
      </c>
      <c r="AS2864" s="417" t="s">
        <v>2744</v>
      </c>
      <c r="AT2864" s="418">
        <v>0.98</v>
      </c>
      <c r="AU2864" s="418">
        <v>0.99</v>
      </c>
      <c r="AV2864" s="418">
        <v>0</v>
      </c>
      <c r="AW2864" s="418">
        <v>500</v>
      </c>
      <c r="AX2864" s="418"/>
      <c r="AY2864" s="418"/>
    </row>
    <row r="2865" spans="1:51">
      <c r="A2865" s="417" t="s">
        <v>81</v>
      </c>
      <c r="B2865" s="417" t="s">
        <v>2483</v>
      </c>
      <c r="C2865" s="418">
        <v>1000</v>
      </c>
      <c r="D2865" s="418">
        <v>20</v>
      </c>
      <c r="E2865" s="419">
        <v>2.754</v>
      </c>
      <c r="F2865" s="409">
        <v>0</v>
      </c>
      <c r="G2865" s="418">
        <v>0.69</v>
      </c>
      <c r="H2865" s="418">
        <v>0.7</v>
      </c>
      <c r="I2865" s="418">
        <v>0.49</v>
      </c>
      <c r="J2865" s="418">
        <v>40</v>
      </c>
      <c r="K2865" s="418">
        <v>125</v>
      </c>
      <c r="L2865" s="420">
        <v>1</v>
      </c>
      <c r="M2865" s="418">
        <v>12.3</v>
      </c>
      <c r="N2865" s="418">
        <v>12.3</v>
      </c>
      <c r="O2865" s="418">
        <v>6</v>
      </c>
      <c r="P2865" s="418">
        <v>100</v>
      </c>
      <c r="Q2865" s="417" t="s">
        <v>293</v>
      </c>
      <c r="R2865" s="418">
        <v>2</v>
      </c>
      <c r="S2865" s="418">
        <v>0</v>
      </c>
      <c r="T2865" s="418">
        <v>500</v>
      </c>
      <c r="U2865" s="421">
        <v>0.65</v>
      </c>
      <c r="V2865" s="422">
        <v>0</v>
      </c>
      <c r="W2865" s="418">
        <v>6.5324709999999995E-4</v>
      </c>
      <c r="X2865" s="418">
        <v>2.3056748422053777</v>
      </c>
      <c r="Y2865" s="418">
        <v>1.48</v>
      </c>
      <c r="Z2865" s="418">
        <v>1.79</v>
      </c>
      <c r="AA2865" s="418">
        <v>1.1492956999999999E-3</v>
      </c>
      <c r="AB2865" s="418">
        <v>2.3056748422053777</v>
      </c>
      <c r="AC2865" s="418">
        <v>1.21</v>
      </c>
      <c r="AD2865" s="418">
        <v>2.0099999999999998</v>
      </c>
      <c r="AE2865" s="418">
        <v>9.6415079999999983E-4</v>
      </c>
      <c r="AF2865" s="418">
        <v>2.3056748422053777</v>
      </c>
      <c r="AG2865" s="418">
        <v>1.28</v>
      </c>
      <c r="AH2865" s="418">
        <v>2.2799999999999998</v>
      </c>
      <c r="AI2865" s="425">
        <v>0</v>
      </c>
      <c r="AJ2865" s="425">
        <v>0</v>
      </c>
      <c r="AK2865" s="425">
        <v>0</v>
      </c>
      <c r="AL2865" s="425">
        <v>0</v>
      </c>
      <c r="AM2865" s="426">
        <v>0</v>
      </c>
      <c r="AN2865" s="425">
        <v>0</v>
      </c>
      <c r="AO2865" s="418">
        <v>1112087.6833590404</v>
      </c>
      <c r="AP2865" s="418">
        <v>5.0580543999999986E-3</v>
      </c>
      <c r="AQ2865" s="418">
        <v>7.1119999999999989E-2</v>
      </c>
      <c r="AR2865" s="418">
        <v>54.443545024759011</v>
      </c>
      <c r="AS2865" s="417" t="s">
        <v>2744</v>
      </c>
      <c r="AT2865" s="418">
        <v>0.98</v>
      </c>
      <c r="AU2865" s="418">
        <v>0.99</v>
      </c>
      <c r="AV2865" s="418">
        <v>0</v>
      </c>
      <c r="AW2865" s="418">
        <v>500</v>
      </c>
      <c r="AX2865" s="418"/>
      <c r="AY2865" s="418"/>
    </row>
    <row r="2866" spans="1:51">
      <c r="A2866" s="417" t="s">
        <v>81</v>
      </c>
      <c r="B2866" s="417" t="s">
        <v>2870</v>
      </c>
      <c r="C2866" s="418">
        <v>4.7</v>
      </c>
      <c r="D2866" s="418">
        <v>20</v>
      </c>
      <c r="E2866" s="419">
        <v>3.2399999999999998E-2</v>
      </c>
      <c r="F2866" s="409">
        <v>0</v>
      </c>
      <c r="G2866" s="418">
        <v>11.08</v>
      </c>
      <c r="H2866" s="418">
        <v>0.7</v>
      </c>
      <c r="I2866" s="418">
        <v>4.47</v>
      </c>
      <c r="J2866" s="418">
        <v>40</v>
      </c>
      <c r="K2866" s="418">
        <v>165</v>
      </c>
      <c r="L2866" s="420">
        <v>1</v>
      </c>
      <c r="M2866" s="418">
        <v>12.3</v>
      </c>
      <c r="N2866" s="418">
        <v>12.3</v>
      </c>
      <c r="O2866" s="418">
        <v>6</v>
      </c>
      <c r="P2866" s="418">
        <v>100</v>
      </c>
      <c r="Q2866" s="417" t="s">
        <v>293</v>
      </c>
      <c r="R2866" s="418">
        <v>2</v>
      </c>
      <c r="S2866" s="418">
        <v>0</v>
      </c>
      <c r="T2866" s="418">
        <v>500</v>
      </c>
      <c r="U2866" s="421">
        <v>0.87</v>
      </c>
      <c r="V2866" s="422">
        <v>0</v>
      </c>
      <c r="W2866" s="418">
        <v>6.5324709999999995E-4</v>
      </c>
      <c r="X2866" s="418">
        <v>0.15966029076059912</v>
      </c>
      <c r="Y2866" s="418">
        <v>1.48</v>
      </c>
      <c r="Z2866" s="418">
        <v>1.79</v>
      </c>
      <c r="AA2866" s="418">
        <v>1.1492956999999999E-3</v>
      </c>
      <c r="AB2866" s="418">
        <v>0.15966029076059912</v>
      </c>
      <c r="AC2866" s="418">
        <v>1.21</v>
      </c>
      <c r="AD2866" s="418">
        <v>2.0099999999999998</v>
      </c>
      <c r="AE2866" s="418">
        <v>9.6415079999999983E-4</v>
      </c>
      <c r="AF2866" s="418">
        <v>0.15966029076059912</v>
      </c>
      <c r="AG2866" s="418">
        <v>1.28</v>
      </c>
      <c r="AH2866" s="418">
        <v>2.2799999999999998</v>
      </c>
      <c r="AI2866" s="425">
        <v>0</v>
      </c>
      <c r="AJ2866" s="425">
        <v>0</v>
      </c>
      <c r="AK2866" s="425">
        <v>0</v>
      </c>
      <c r="AL2866" s="425">
        <v>0</v>
      </c>
      <c r="AM2866" s="426">
        <v>0</v>
      </c>
      <c r="AN2866" s="425">
        <v>0</v>
      </c>
      <c r="AO2866" s="418">
        <v>108845.13513978809</v>
      </c>
      <c r="AP2866" s="418">
        <v>5.167892889999999E-2</v>
      </c>
      <c r="AQ2866" s="418">
        <v>0.22732999999999998</v>
      </c>
      <c r="AR2866" s="418">
        <v>55.608669441638618</v>
      </c>
      <c r="AS2866" s="417" t="s">
        <v>2871</v>
      </c>
      <c r="AT2866" s="418">
        <v>0.97</v>
      </c>
      <c r="AU2866" s="418">
        <v>0.99</v>
      </c>
      <c r="AV2866" s="418">
        <v>0</v>
      </c>
      <c r="AW2866" s="418">
        <v>500</v>
      </c>
      <c r="AX2866" s="418"/>
      <c r="AY2866" s="418"/>
    </row>
    <row r="2867" spans="1:51">
      <c r="A2867" s="417" t="s">
        <v>81</v>
      </c>
      <c r="B2867" s="417" t="s">
        <v>2872</v>
      </c>
      <c r="C2867" s="418">
        <v>5.6</v>
      </c>
      <c r="D2867" s="418">
        <v>20</v>
      </c>
      <c r="E2867" s="419">
        <v>3.5999999999999997E-2</v>
      </c>
      <c r="F2867" s="409">
        <v>0</v>
      </c>
      <c r="G2867" s="418">
        <v>9.84</v>
      </c>
      <c r="H2867" s="418">
        <v>0.7</v>
      </c>
      <c r="I2867" s="418">
        <v>4.24</v>
      </c>
      <c r="J2867" s="418">
        <v>40</v>
      </c>
      <c r="K2867" s="418">
        <v>165</v>
      </c>
      <c r="L2867" s="420">
        <v>1</v>
      </c>
      <c r="M2867" s="418">
        <v>12.3</v>
      </c>
      <c r="N2867" s="418">
        <v>12.3</v>
      </c>
      <c r="O2867" s="418">
        <v>6</v>
      </c>
      <c r="P2867" s="418">
        <v>100</v>
      </c>
      <c r="Q2867" s="417" t="s">
        <v>293</v>
      </c>
      <c r="R2867" s="418">
        <v>2</v>
      </c>
      <c r="S2867" s="418">
        <v>0</v>
      </c>
      <c r="T2867" s="418">
        <v>500</v>
      </c>
      <c r="U2867" s="421">
        <v>0.87</v>
      </c>
      <c r="V2867" s="422">
        <v>0</v>
      </c>
      <c r="W2867" s="418">
        <v>6.5324709999999995E-4</v>
      </c>
      <c r="X2867" s="418">
        <v>0.16785312565402977</v>
      </c>
      <c r="Y2867" s="418">
        <v>1.48</v>
      </c>
      <c r="Z2867" s="418">
        <v>1.79</v>
      </c>
      <c r="AA2867" s="418">
        <v>1.1492956999999999E-3</v>
      </c>
      <c r="AB2867" s="418">
        <v>0.16785312565402977</v>
      </c>
      <c r="AC2867" s="418">
        <v>1.21</v>
      </c>
      <c r="AD2867" s="418">
        <v>2.0099999999999998</v>
      </c>
      <c r="AE2867" s="418">
        <v>9.6415079999999983E-4</v>
      </c>
      <c r="AF2867" s="418">
        <v>0.16785312565402977</v>
      </c>
      <c r="AG2867" s="418">
        <v>1.28</v>
      </c>
      <c r="AH2867" s="418">
        <v>2.2799999999999998</v>
      </c>
      <c r="AI2867" s="425">
        <v>0</v>
      </c>
      <c r="AJ2867" s="425">
        <v>0</v>
      </c>
      <c r="AK2867" s="425">
        <v>0</v>
      </c>
      <c r="AL2867" s="425">
        <v>0</v>
      </c>
      <c r="AM2867" s="426">
        <v>0</v>
      </c>
      <c r="AN2867" s="425">
        <v>0</v>
      </c>
      <c r="AO2867" s="418">
        <v>108845.13513978809</v>
      </c>
      <c r="AP2867" s="418">
        <v>5.167892889999999E-2</v>
      </c>
      <c r="AQ2867" s="418">
        <v>0.22732999999999998</v>
      </c>
      <c r="AR2867" s="418">
        <v>55.6247847496264</v>
      </c>
      <c r="AS2867" s="417" t="s">
        <v>2871</v>
      </c>
      <c r="AT2867" s="418">
        <v>0.98</v>
      </c>
      <c r="AU2867" s="418">
        <v>0.99</v>
      </c>
      <c r="AV2867" s="418">
        <v>0</v>
      </c>
      <c r="AW2867" s="418">
        <v>500</v>
      </c>
      <c r="AX2867" s="418"/>
      <c r="AY2867" s="418"/>
    </row>
    <row r="2868" spans="1:51">
      <c r="A2868" s="417" t="s">
        <v>81</v>
      </c>
      <c r="B2868" s="417" t="s">
        <v>2873</v>
      </c>
      <c r="C2868" s="418">
        <v>6.8</v>
      </c>
      <c r="D2868" s="418">
        <v>20</v>
      </c>
      <c r="E2868" s="419">
        <v>4.3200000000000002E-2</v>
      </c>
      <c r="F2868" s="409">
        <v>0</v>
      </c>
      <c r="G2868" s="418">
        <v>8.64</v>
      </c>
      <c r="H2868" s="418">
        <v>0.7</v>
      </c>
      <c r="I2868" s="418">
        <v>3.88</v>
      </c>
      <c r="J2868" s="418">
        <v>40</v>
      </c>
      <c r="K2868" s="418">
        <v>165</v>
      </c>
      <c r="L2868" s="420">
        <v>1</v>
      </c>
      <c r="M2868" s="418">
        <v>12.3</v>
      </c>
      <c r="N2868" s="418">
        <v>12.3</v>
      </c>
      <c r="O2868" s="418">
        <v>6</v>
      </c>
      <c r="P2868" s="418">
        <v>100</v>
      </c>
      <c r="Q2868" s="417" t="s">
        <v>293</v>
      </c>
      <c r="R2868" s="418">
        <v>2</v>
      </c>
      <c r="S2868" s="418">
        <v>0</v>
      </c>
      <c r="T2868" s="418">
        <v>500</v>
      </c>
      <c r="U2868" s="421">
        <v>0.87</v>
      </c>
      <c r="V2868" s="422">
        <v>0</v>
      </c>
      <c r="W2868" s="418">
        <v>6.5324709999999995E-4</v>
      </c>
      <c r="X2868" s="418">
        <v>0.18236675000294639</v>
      </c>
      <c r="Y2868" s="418">
        <v>1.48</v>
      </c>
      <c r="Z2868" s="418">
        <v>1.79</v>
      </c>
      <c r="AA2868" s="418">
        <v>1.1492956999999999E-3</v>
      </c>
      <c r="AB2868" s="418">
        <v>0.18236675000294639</v>
      </c>
      <c r="AC2868" s="418">
        <v>1.21</v>
      </c>
      <c r="AD2868" s="418">
        <v>2.0099999999999998</v>
      </c>
      <c r="AE2868" s="418">
        <v>9.6415079999999983E-4</v>
      </c>
      <c r="AF2868" s="418">
        <v>0.18236675000294639</v>
      </c>
      <c r="AG2868" s="418">
        <v>1.28</v>
      </c>
      <c r="AH2868" s="418">
        <v>2.2799999999999998</v>
      </c>
      <c r="AI2868" s="425">
        <v>0</v>
      </c>
      <c r="AJ2868" s="425">
        <v>0</v>
      </c>
      <c r="AK2868" s="425">
        <v>0</v>
      </c>
      <c r="AL2868" s="425">
        <v>0</v>
      </c>
      <c r="AM2868" s="426">
        <v>0</v>
      </c>
      <c r="AN2868" s="425">
        <v>0</v>
      </c>
      <c r="AO2868" s="418">
        <v>108845.13513978809</v>
      </c>
      <c r="AP2868" s="418">
        <v>5.167892889999999E-2</v>
      </c>
      <c r="AQ2868" s="418">
        <v>0.22732999999999998</v>
      </c>
      <c r="AR2868" s="418">
        <v>55.35479839324357</v>
      </c>
      <c r="AS2868" s="417" t="s">
        <v>2871</v>
      </c>
      <c r="AT2868" s="418">
        <v>0.98</v>
      </c>
      <c r="AU2868" s="418">
        <v>0.99</v>
      </c>
      <c r="AV2868" s="418">
        <v>0</v>
      </c>
      <c r="AW2868" s="418">
        <v>500</v>
      </c>
      <c r="AX2868" s="418"/>
      <c r="AY2868" s="418"/>
    </row>
    <row r="2869" spans="1:51">
      <c r="A2869" s="417" t="s">
        <v>81</v>
      </c>
      <c r="B2869" s="417" t="s">
        <v>2874</v>
      </c>
      <c r="C2869" s="418">
        <v>8.1999999999999993</v>
      </c>
      <c r="D2869" s="418">
        <v>20</v>
      </c>
      <c r="E2869" s="419">
        <v>4.6800000000000001E-2</v>
      </c>
      <c r="F2869" s="409">
        <v>0</v>
      </c>
      <c r="G2869" s="418">
        <v>7.98</v>
      </c>
      <c r="H2869" s="418">
        <v>0.7</v>
      </c>
      <c r="I2869" s="418">
        <v>3.72</v>
      </c>
      <c r="J2869" s="418">
        <v>40</v>
      </c>
      <c r="K2869" s="418">
        <v>165</v>
      </c>
      <c r="L2869" s="420">
        <v>1</v>
      </c>
      <c r="M2869" s="418">
        <v>12.3</v>
      </c>
      <c r="N2869" s="418">
        <v>12.3</v>
      </c>
      <c r="O2869" s="418">
        <v>6</v>
      </c>
      <c r="P2869" s="418">
        <v>100</v>
      </c>
      <c r="Q2869" s="417" t="s">
        <v>293</v>
      </c>
      <c r="R2869" s="418">
        <v>2</v>
      </c>
      <c r="S2869" s="418">
        <v>0</v>
      </c>
      <c r="T2869" s="418">
        <v>500</v>
      </c>
      <c r="U2869" s="421">
        <v>0.87</v>
      </c>
      <c r="V2869" s="422">
        <v>0</v>
      </c>
      <c r="W2869" s="418">
        <v>6.5324709999999995E-4</v>
      </c>
      <c r="X2869" s="418">
        <v>0.1989687548502308</v>
      </c>
      <c r="Y2869" s="418">
        <v>1.48</v>
      </c>
      <c r="Z2869" s="418">
        <v>1.79</v>
      </c>
      <c r="AA2869" s="418">
        <v>1.1492956999999999E-3</v>
      </c>
      <c r="AB2869" s="418">
        <v>0.1989687548502308</v>
      </c>
      <c r="AC2869" s="418">
        <v>1.21</v>
      </c>
      <c r="AD2869" s="418">
        <v>2.0099999999999998</v>
      </c>
      <c r="AE2869" s="418">
        <v>9.6415079999999983E-4</v>
      </c>
      <c r="AF2869" s="418">
        <v>0.1989687548502308</v>
      </c>
      <c r="AG2869" s="418">
        <v>1.28</v>
      </c>
      <c r="AH2869" s="418">
        <v>2.2799999999999998</v>
      </c>
      <c r="AI2869" s="425">
        <v>0</v>
      </c>
      <c r="AJ2869" s="425">
        <v>0</v>
      </c>
      <c r="AK2869" s="425">
        <v>0</v>
      </c>
      <c r="AL2869" s="425">
        <v>0</v>
      </c>
      <c r="AM2869" s="426">
        <v>0</v>
      </c>
      <c r="AN2869" s="425">
        <v>0</v>
      </c>
      <c r="AO2869" s="418">
        <v>137949.72410165539</v>
      </c>
      <c r="AP2869" s="418">
        <v>4.0775724899999997E-2</v>
      </c>
      <c r="AQ2869" s="418">
        <v>0.20193</v>
      </c>
      <c r="AR2869" s="418">
        <v>55.586682096739729</v>
      </c>
      <c r="AS2869" s="417" t="s">
        <v>2871</v>
      </c>
      <c r="AT2869" s="418">
        <v>0.98</v>
      </c>
      <c r="AU2869" s="418">
        <v>0.99</v>
      </c>
      <c r="AV2869" s="418">
        <v>0</v>
      </c>
      <c r="AW2869" s="418">
        <v>500</v>
      </c>
      <c r="AX2869" s="418"/>
      <c r="AY2869" s="418"/>
    </row>
    <row r="2870" spans="1:51">
      <c r="A2870" s="417" t="s">
        <v>81</v>
      </c>
      <c r="B2870" s="417" t="s">
        <v>2875</v>
      </c>
      <c r="C2870" s="418">
        <v>10</v>
      </c>
      <c r="D2870" s="418">
        <v>20</v>
      </c>
      <c r="E2870" s="419">
        <v>5.3999999999999999E-2</v>
      </c>
      <c r="F2870" s="409">
        <v>0</v>
      </c>
      <c r="G2870" s="418">
        <v>6.88</v>
      </c>
      <c r="H2870" s="418">
        <v>0.7</v>
      </c>
      <c r="I2870" s="418">
        <v>3.46</v>
      </c>
      <c r="J2870" s="418">
        <v>40</v>
      </c>
      <c r="K2870" s="418">
        <v>165</v>
      </c>
      <c r="L2870" s="420">
        <v>1</v>
      </c>
      <c r="M2870" s="418">
        <v>12.3</v>
      </c>
      <c r="N2870" s="418">
        <v>12.3</v>
      </c>
      <c r="O2870" s="418">
        <v>6</v>
      </c>
      <c r="P2870" s="418">
        <v>100</v>
      </c>
      <c r="Q2870" s="417" t="s">
        <v>293</v>
      </c>
      <c r="R2870" s="418">
        <v>2</v>
      </c>
      <c r="S2870" s="418">
        <v>0</v>
      </c>
      <c r="T2870" s="418">
        <v>500</v>
      </c>
      <c r="U2870" s="421">
        <v>0.87</v>
      </c>
      <c r="V2870" s="422">
        <v>0</v>
      </c>
      <c r="W2870" s="418">
        <v>6.5324709999999995E-4</v>
      </c>
      <c r="X2870" s="418">
        <v>0.22154527831625587</v>
      </c>
      <c r="Y2870" s="418">
        <v>1.48</v>
      </c>
      <c r="Z2870" s="418">
        <v>1.79</v>
      </c>
      <c r="AA2870" s="418">
        <v>1.1492956999999999E-3</v>
      </c>
      <c r="AB2870" s="418">
        <v>0.22154527831625587</v>
      </c>
      <c r="AC2870" s="418">
        <v>1.21</v>
      </c>
      <c r="AD2870" s="418">
        <v>2.0099999999999998</v>
      </c>
      <c r="AE2870" s="418">
        <v>9.6415079999999983E-4</v>
      </c>
      <c r="AF2870" s="418">
        <v>0.22154527831625587</v>
      </c>
      <c r="AG2870" s="418">
        <v>1.28</v>
      </c>
      <c r="AH2870" s="418">
        <v>2.2799999999999998</v>
      </c>
      <c r="AI2870" s="425">
        <v>0</v>
      </c>
      <c r="AJ2870" s="425">
        <v>0</v>
      </c>
      <c r="AK2870" s="425">
        <v>0</v>
      </c>
      <c r="AL2870" s="425">
        <v>0</v>
      </c>
      <c r="AM2870" s="426">
        <v>0</v>
      </c>
      <c r="AN2870" s="425">
        <v>0</v>
      </c>
      <c r="AO2870" s="418">
        <v>137949.72410165539</v>
      </c>
      <c r="AP2870" s="418">
        <v>4.0775724899999997E-2</v>
      </c>
      <c r="AQ2870" s="418">
        <v>0.20193</v>
      </c>
      <c r="AR2870" s="418">
        <v>55.687348964853989</v>
      </c>
      <c r="AS2870" s="417" t="s">
        <v>2871</v>
      </c>
      <c r="AT2870" s="418">
        <v>0.98</v>
      </c>
      <c r="AU2870" s="418">
        <v>0.99</v>
      </c>
      <c r="AV2870" s="418">
        <v>0</v>
      </c>
      <c r="AW2870" s="418">
        <v>500</v>
      </c>
      <c r="AX2870" s="418"/>
      <c r="AY2870" s="418"/>
    </row>
    <row r="2871" spans="1:51">
      <c r="A2871" s="417" t="s">
        <v>81</v>
      </c>
      <c r="B2871" s="417" t="s">
        <v>2876</v>
      </c>
      <c r="C2871" s="418">
        <v>12</v>
      </c>
      <c r="D2871" s="418">
        <v>20</v>
      </c>
      <c r="E2871" s="419">
        <v>6.6600000000000006E-2</v>
      </c>
      <c r="F2871" s="409">
        <v>0</v>
      </c>
      <c r="G2871" s="418">
        <v>6.7</v>
      </c>
      <c r="H2871" s="418">
        <v>0.7</v>
      </c>
      <c r="I2871" s="418">
        <v>3.12</v>
      </c>
      <c r="J2871" s="418">
        <v>40</v>
      </c>
      <c r="K2871" s="418">
        <v>165</v>
      </c>
      <c r="L2871" s="420">
        <v>1</v>
      </c>
      <c r="M2871" s="418">
        <v>12.3</v>
      </c>
      <c r="N2871" s="418">
        <v>12.3</v>
      </c>
      <c r="O2871" s="418">
        <v>6</v>
      </c>
      <c r="P2871" s="418">
        <v>100</v>
      </c>
      <c r="Q2871" s="417" t="s">
        <v>293</v>
      </c>
      <c r="R2871" s="418">
        <v>2</v>
      </c>
      <c r="S2871" s="418">
        <v>0</v>
      </c>
      <c r="T2871" s="418">
        <v>500</v>
      </c>
      <c r="U2871" s="421">
        <v>0.87</v>
      </c>
      <c r="V2871" s="422">
        <v>0</v>
      </c>
      <c r="W2871" s="418">
        <v>6.5324709999999995E-4</v>
      </c>
      <c r="X2871" s="418">
        <v>0.2445859872611465</v>
      </c>
      <c r="Y2871" s="418">
        <v>1.48</v>
      </c>
      <c r="Z2871" s="418">
        <v>1.79</v>
      </c>
      <c r="AA2871" s="418">
        <v>1.1492956999999999E-3</v>
      </c>
      <c r="AB2871" s="418">
        <v>0.2445859872611465</v>
      </c>
      <c r="AC2871" s="418">
        <v>1.21</v>
      </c>
      <c r="AD2871" s="418">
        <v>2.0099999999999998</v>
      </c>
      <c r="AE2871" s="418">
        <v>9.6415079999999983E-4</v>
      </c>
      <c r="AF2871" s="418">
        <v>0.2445859872611465</v>
      </c>
      <c r="AG2871" s="418">
        <v>1.28</v>
      </c>
      <c r="AH2871" s="418">
        <v>2.2799999999999998</v>
      </c>
      <c r="AI2871" s="425">
        <v>0</v>
      </c>
      <c r="AJ2871" s="425">
        <v>0</v>
      </c>
      <c r="AK2871" s="425">
        <v>0</v>
      </c>
      <c r="AL2871" s="425">
        <v>0</v>
      </c>
      <c r="AM2871" s="426">
        <v>0</v>
      </c>
      <c r="AN2871" s="425">
        <v>0</v>
      </c>
      <c r="AO2871" s="418">
        <v>137949.72410165539</v>
      </c>
      <c r="AP2871" s="418">
        <v>4.0775724899999997E-2</v>
      </c>
      <c r="AQ2871" s="418">
        <v>0.20193</v>
      </c>
      <c r="AR2871" s="418">
        <v>55.528905040695761</v>
      </c>
      <c r="AS2871" s="417" t="s">
        <v>2871</v>
      </c>
      <c r="AT2871" s="418">
        <v>0.98</v>
      </c>
      <c r="AU2871" s="418">
        <v>0.99</v>
      </c>
      <c r="AV2871" s="418">
        <v>0</v>
      </c>
      <c r="AW2871" s="418">
        <v>500</v>
      </c>
      <c r="AX2871" s="418"/>
      <c r="AY2871" s="418"/>
    </row>
    <row r="2872" spans="1:51">
      <c r="A2872" s="417" t="s">
        <v>81</v>
      </c>
      <c r="B2872" s="417" t="s">
        <v>2877</v>
      </c>
      <c r="C2872" s="418">
        <v>15</v>
      </c>
      <c r="D2872" s="418">
        <v>20</v>
      </c>
      <c r="E2872" s="419">
        <v>7.6499999999999999E-2</v>
      </c>
      <c r="F2872" s="409">
        <v>0</v>
      </c>
      <c r="G2872" s="418">
        <v>5.8</v>
      </c>
      <c r="H2872" s="418">
        <v>0.7</v>
      </c>
      <c r="I2872" s="418">
        <v>2.92</v>
      </c>
      <c r="J2872" s="418">
        <v>40</v>
      </c>
      <c r="K2872" s="418">
        <v>165</v>
      </c>
      <c r="L2872" s="420">
        <v>1</v>
      </c>
      <c r="M2872" s="418">
        <v>12.3</v>
      </c>
      <c r="N2872" s="418">
        <v>12.3</v>
      </c>
      <c r="O2872" s="418">
        <v>6</v>
      </c>
      <c r="P2872" s="418">
        <v>100</v>
      </c>
      <c r="Q2872" s="417" t="s">
        <v>293</v>
      </c>
      <c r="R2872" s="418">
        <v>2</v>
      </c>
      <c r="S2872" s="418">
        <v>0</v>
      </c>
      <c r="T2872" s="418">
        <v>500</v>
      </c>
      <c r="U2872" s="421">
        <v>0.87</v>
      </c>
      <c r="V2872" s="422">
        <v>0</v>
      </c>
      <c r="W2872" s="418">
        <v>6.5324709999999995E-4</v>
      </c>
      <c r="X2872" s="418">
        <v>0.28308563340410475</v>
      </c>
      <c r="Y2872" s="418">
        <v>1.48</v>
      </c>
      <c r="Z2872" s="418">
        <v>1.79</v>
      </c>
      <c r="AA2872" s="418">
        <v>1.1492956999999999E-3</v>
      </c>
      <c r="AB2872" s="418">
        <v>0.28308563340410475</v>
      </c>
      <c r="AC2872" s="418">
        <v>1.21</v>
      </c>
      <c r="AD2872" s="418">
        <v>2.0099999999999998</v>
      </c>
      <c r="AE2872" s="418">
        <v>9.6415079999999983E-4</v>
      </c>
      <c r="AF2872" s="418">
        <v>0.28308563340410475</v>
      </c>
      <c r="AG2872" s="418">
        <v>1.28</v>
      </c>
      <c r="AH2872" s="418">
        <v>2.2799999999999998</v>
      </c>
      <c r="AI2872" s="425">
        <v>0</v>
      </c>
      <c r="AJ2872" s="425">
        <v>0</v>
      </c>
      <c r="AK2872" s="425">
        <v>0</v>
      </c>
      <c r="AL2872" s="425">
        <v>0</v>
      </c>
      <c r="AM2872" s="426">
        <v>0</v>
      </c>
      <c r="AN2872" s="425">
        <v>0</v>
      </c>
      <c r="AO2872" s="418">
        <v>172957.10052638117</v>
      </c>
      <c r="AP2872" s="418">
        <v>3.2522515600000003E-2</v>
      </c>
      <c r="AQ2872" s="418">
        <v>0.18034</v>
      </c>
      <c r="AR2872" s="418">
        <v>55.191898779453659</v>
      </c>
      <c r="AS2872" s="417" t="s">
        <v>2871</v>
      </c>
      <c r="AT2872" s="418">
        <v>0.98</v>
      </c>
      <c r="AU2872" s="418">
        <v>0.99</v>
      </c>
      <c r="AV2872" s="418">
        <v>0</v>
      </c>
      <c r="AW2872" s="418">
        <v>500</v>
      </c>
      <c r="AX2872" s="418"/>
      <c r="AY2872" s="418"/>
    </row>
    <row r="2873" spans="1:51">
      <c r="A2873" s="417" t="s">
        <v>81</v>
      </c>
      <c r="B2873" s="417" t="s">
        <v>2878</v>
      </c>
      <c r="C2873" s="418">
        <v>18</v>
      </c>
      <c r="D2873" s="418">
        <v>20</v>
      </c>
      <c r="E2873" s="419">
        <v>8.7300000000000003E-2</v>
      </c>
      <c r="F2873" s="409">
        <v>0</v>
      </c>
      <c r="G2873" s="418">
        <v>5.68</v>
      </c>
      <c r="H2873" s="418">
        <v>0.7</v>
      </c>
      <c r="I2873" s="418">
        <v>2.73</v>
      </c>
      <c r="J2873" s="418">
        <v>40</v>
      </c>
      <c r="K2873" s="418">
        <v>165</v>
      </c>
      <c r="L2873" s="420">
        <v>1</v>
      </c>
      <c r="M2873" s="418">
        <v>12.3</v>
      </c>
      <c r="N2873" s="418">
        <v>12.3</v>
      </c>
      <c r="O2873" s="418">
        <v>6</v>
      </c>
      <c r="P2873" s="418">
        <v>100</v>
      </c>
      <c r="Q2873" s="417" t="s">
        <v>293</v>
      </c>
      <c r="R2873" s="418">
        <v>2</v>
      </c>
      <c r="S2873" s="418">
        <v>0</v>
      </c>
      <c r="T2873" s="418">
        <v>500</v>
      </c>
      <c r="U2873" s="421">
        <v>0.87</v>
      </c>
      <c r="V2873" s="422">
        <v>0</v>
      </c>
      <c r="W2873" s="418">
        <v>6.5324709999999995E-4</v>
      </c>
      <c r="X2873" s="418">
        <v>0.2958701458804191</v>
      </c>
      <c r="Y2873" s="418">
        <v>1.48</v>
      </c>
      <c r="Z2873" s="418">
        <v>1.79</v>
      </c>
      <c r="AA2873" s="418">
        <v>1.1492956999999999E-3</v>
      </c>
      <c r="AB2873" s="418">
        <v>0.2958701458804191</v>
      </c>
      <c r="AC2873" s="418">
        <v>1.21</v>
      </c>
      <c r="AD2873" s="418">
        <v>2.0099999999999998</v>
      </c>
      <c r="AE2873" s="418">
        <v>9.6415079999999983E-4</v>
      </c>
      <c r="AF2873" s="418">
        <v>0.2958701458804191</v>
      </c>
      <c r="AG2873" s="418">
        <v>1.28</v>
      </c>
      <c r="AH2873" s="418">
        <v>2.2799999999999998</v>
      </c>
      <c r="AI2873" s="425">
        <v>0</v>
      </c>
      <c r="AJ2873" s="425">
        <v>0</v>
      </c>
      <c r="AK2873" s="425">
        <v>0</v>
      </c>
      <c r="AL2873" s="425">
        <v>0</v>
      </c>
      <c r="AM2873" s="426">
        <v>0</v>
      </c>
      <c r="AN2873" s="425">
        <v>0</v>
      </c>
      <c r="AO2873" s="418">
        <v>172957.10052638117</v>
      </c>
      <c r="AP2873" s="418">
        <v>3.2522515600000003E-2</v>
      </c>
      <c r="AQ2873" s="418">
        <v>0.18034</v>
      </c>
      <c r="AR2873" s="418">
        <v>55.33028969871242</v>
      </c>
      <c r="AS2873" s="417" t="s">
        <v>2871</v>
      </c>
      <c r="AT2873" s="418">
        <v>0.98</v>
      </c>
      <c r="AU2873" s="418">
        <v>0.99</v>
      </c>
      <c r="AV2873" s="418">
        <v>0</v>
      </c>
      <c r="AW2873" s="418">
        <v>500</v>
      </c>
      <c r="AX2873" s="418"/>
      <c r="AY2873" s="418"/>
    </row>
    <row r="2874" spans="1:51">
      <c r="A2874" s="417" t="s">
        <v>81</v>
      </c>
      <c r="B2874" s="417" t="s">
        <v>2879</v>
      </c>
      <c r="C2874" s="418">
        <v>22</v>
      </c>
      <c r="D2874" s="418">
        <v>20</v>
      </c>
      <c r="E2874" s="419">
        <v>0.10440000000000001</v>
      </c>
      <c r="F2874" s="409">
        <v>0</v>
      </c>
      <c r="G2874" s="418">
        <v>5.0199999999999996</v>
      </c>
      <c r="H2874" s="418">
        <v>0.7</v>
      </c>
      <c r="I2874" s="418">
        <v>2.4900000000000002</v>
      </c>
      <c r="J2874" s="418">
        <v>40</v>
      </c>
      <c r="K2874" s="418">
        <v>165</v>
      </c>
      <c r="L2874" s="420">
        <v>1</v>
      </c>
      <c r="M2874" s="418">
        <v>12.3</v>
      </c>
      <c r="N2874" s="418">
        <v>12.3</v>
      </c>
      <c r="O2874" s="418">
        <v>6</v>
      </c>
      <c r="P2874" s="418">
        <v>100</v>
      </c>
      <c r="Q2874" s="417" t="s">
        <v>293</v>
      </c>
      <c r="R2874" s="418">
        <v>2</v>
      </c>
      <c r="S2874" s="418">
        <v>0</v>
      </c>
      <c r="T2874" s="418">
        <v>500</v>
      </c>
      <c r="U2874" s="421">
        <v>0.87</v>
      </c>
      <c r="V2874" s="422">
        <v>0</v>
      </c>
      <c r="W2874" s="418">
        <v>6.5324709999999995E-4</v>
      </c>
      <c r="X2874" s="418">
        <v>0.33970276008492567</v>
      </c>
      <c r="Y2874" s="418">
        <v>1.48</v>
      </c>
      <c r="Z2874" s="418">
        <v>1.79</v>
      </c>
      <c r="AA2874" s="418">
        <v>1.1492956999999999E-3</v>
      </c>
      <c r="AB2874" s="418">
        <v>0.33970276008492567</v>
      </c>
      <c r="AC2874" s="418">
        <v>1.21</v>
      </c>
      <c r="AD2874" s="418">
        <v>2.0099999999999998</v>
      </c>
      <c r="AE2874" s="418">
        <v>9.6415079999999983E-4</v>
      </c>
      <c r="AF2874" s="418">
        <v>0.33970276008492567</v>
      </c>
      <c r="AG2874" s="418">
        <v>1.28</v>
      </c>
      <c r="AH2874" s="418">
        <v>2.2799999999999998</v>
      </c>
      <c r="AI2874" s="425">
        <v>0</v>
      </c>
      <c r="AJ2874" s="425">
        <v>0</v>
      </c>
      <c r="AK2874" s="425">
        <v>0</v>
      </c>
      <c r="AL2874" s="425">
        <v>0</v>
      </c>
      <c r="AM2874" s="426">
        <v>0</v>
      </c>
      <c r="AN2874" s="425">
        <v>0</v>
      </c>
      <c r="AO2874" s="418">
        <v>172957.10052638117</v>
      </c>
      <c r="AP2874" s="418">
        <v>3.2522515600000003E-2</v>
      </c>
      <c r="AQ2874" s="418">
        <v>0.18034</v>
      </c>
      <c r="AR2874" s="418">
        <v>55.616456748729973</v>
      </c>
      <c r="AS2874" s="417" t="s">
        <v>2871</v>
      </c>
      <c r="AT2874" s="418">
        <v>0.98</v>
      </c>
      <c r="AU2874" s="418">
        <v>0.99</v>
      </c>
      <c r="AV2874" s="418">
        <v>0</v>
      </c>
      <c r="AW2874" s="418">
        <v>500</v>
      </c>
      <c r="AX2874" s="418"/>
      <c r="AY2874" s="418"/>
    </row>
    <row r="2875" spans="1:51">
      <c r="A2875" s="417" t="s">
        <v>81</v>
      </c>
      <c r="B2875" s="417" t="s">
        <v>2880</v>
      </c>
      <c r="C2875" s="418">
        <v>27</v>
      </c>
      <c r="D2875" s="418">
        <v>20</v>
      </c>
      <c r="E2875" s="419">
        <v>0.1116</v>
      </c>
      <c r="F2875" s="409">
        <v>0</v>
      </c>
      <c r="G2875" s="418">
        <v>4.5</v>
      </c>
      <c r="H2875" s="418">
        <v>0.7</v>
      </c>
      <c r="I2875" s="418">
        <v>2.41</v>
      </c>
      <c r="J2875" s="418">
        <v>40</v>
      </c>
      <c r="K2875" s="418">
        <v>165</v>
      </c>
      <c r="L2875" s="420">
        <v>1</v>
      </c>
      <c r="M2875" s="418">
        <v>12.3</v>
      </c>
      <c r="N2875" s="418">
        <v>12.3</v>
      </c>
      <c r="O2875" s="418">
        <v>6</v>
      </c>
      <c r="P2875" s="418">
        <v>100</v>
      </c>
      <c r="Q2875" s="417" t="s">
        <v>293</v>
      </c>
      <c r="R2875" s="418">
        <v>2</v>
      </c>
      <c r="S2875" s="418">
        <v>0</v>
      </c>
      <c r="T2875" s="418">
        <v>500</v>
      </c>
      <c r="U2875" s="421">
        <v>0.87</v>
      </c>
      <c r="V2875" s="422">
        <v>0</v>
      </c>
      <c r="W2875" s="418">
        <v>6.5324709999999995E-4</v>
      </c>
      <c r="X2875" s="418">
        <v>0.37183680495782401</v>
      </c>
      <c r="Y2875" s="418">
        <v>1.48</v>
      </c>
      <c r="Z2875" s="418">
        <v>1.79</v>
      </c>
      <c r="AA2875" s="418">
        <v>1.1492956999999999E-3</v>
      </c>
      <c r="AB2875" s="418">
        <v>0.37183680495782401</v>
      </c>
      <c r="AC2875" s="418">
        <v>1.21</v>
      </c>
      <c r="AD2875" s="418">
        <v>2.0099999999999998</v>
      </c>
      <c r="AE2875" s="418">
        <v>9.6415079999999983E-4</v>
      </c>
      <c r="AF2875" s="418">
        <v>0.37183680495782401</v>
      </c>
      <c r="AG2875" s="418">
        <v>1.28</v>
      </c>
      <c r="AH2875" s="418">
        <v>2.2799999999999998</v>
      </c>
      <c r="AI2875" s="425">
        <v>0</v>
      </c>
      <c r="AJ2875" s="425">
        <v>0</v>
      </c>
      <c r="AK2875" s="425">
        <v>0</v>
      </c>
      <c r="AL2875" s="425">
        <v>0</v>
      </c>
      <c r="AM2875" s="426">
        <v>0</v>
      </c>
      <c r="AN2875" s="425">
        <v>0</v>
      </c>
      <c r="AO2875" s="418">
        <v>108845.13513978809</v>
      </c>
      <c r="AP2875" s="418">
        <v>5.167892889999999E-2</v>
      </c>
      <c r="AQ2875" s="418">
        <v>0.22732999999999998</v>
      </c>
      <c r="AR2875" s="418">
        <v>55.539785378396729</v>
      </c>
      <c r="AS2875" s="417" t="s">
        <v>2871</v>
      </c>
      <c r="AT2875" s="418">
        <v>0.98</v>
      </c>
      <c r="AU2875" s="418">
        <v>0.99</v>
      </c>
      <c r="AV2875" s="418">
        <v>0</v>
      </c>
      <c r="AW2875" s="418">
        <v>500</v>
      </c>
      <c r="AX2875" s="418"/>
      <c r="AY2875" s="418"/>
    </row>
    <row r="2876" spans="1:51">
      <c r="A2876" s="417" t="s">
        <v>81</v>
      </c>
      <c r="B2876" s="417" t="s">
        <v>2881</v>
      </c>
      <c r="C2876" s="418">
        <v>33</v>
      </c>
      <c r="D2876" s="418">
        <v>20</v>
      </c>
      <c r="E2876" s="419">
        <v>0.1206</v>
      </c>
      <c r="F2876" s="409">
        <v>0</v>
      </c>
      <c r="G2876" s="418">
        <v>4.1399999999999997</v>
      </c>
      <c r="H2876" s="418">
        <v>0.7</v>
      </c>
      <c r="I2876" s="418">
        <v>2.3199999999999998</v>
      </c>
      <c r="J2876" s="418">
        <v>40</v>
      </c>
      <c r="K2876" s="418">
        <v>165</v>
      </c>
      <c r="L2876" s="420">
        <v>1</v>
      </c>
      <c r="M2876" s="418">
        <v>12.3</v>
      </c>
      <c r="N2876" s="418">
        <v>12.3</v>
      </c>
      <c r="O2876" s="418">
        <v>6</v>
      </c>
      <c r="P2876" s="418">
        <v>100</v>
      </c>
      <c r="Q2876" s="417" t="s">
        <v>293</v>
      </c>
      <c r="R2876" s="418">
        <v>2</v>
      </c>
      <c r="S2876" s="418">
        <v>0</v>
      </c>
      <c r="T2876" s="418">
        <v>500</v>
      </c>
      <c r="U2876" s="421">
        <v>0.87</v>
      </c>
      <c r="V2876" s="422">
        <v>0</v>
      </c>
      <c r="W2876" s="418">
        <v>6.5324709999999995E-4</v>
      </c>
      <c r="X2876" s="418">
        <v>0.41012894205375172</v>
      </c>
      <c r="Y2876" s="418">
        <v>1.48</v>
      </c>
      <c r="Z2876" s="418">
        <v>1.79</v>
      </c>
      <c r="AA2876" s="418">
        <v>1.1492956999999999E-3</v>
      </c>
      <c r="AB2876" s="418">
        <v>0.41012894205375172</v>
      </c>
      <c r="AC2876" s="418">
        <v>1.21</v>
      </c>
      <c r="AD2876" s="418">
        <v>2.0099999999999998</v>
      </c>
      <c r="AE2876" s="418">
        <v>9.6415079999999983E-4</v>
      </c>
      <c r="AF2876" s="418">
        <v>0.41012894205375172</v>
      </c>
      <c r="AG2876" s="418">
        <v>1.28</v>
      </c>
      <c r="AH2876" s="418">
        <v>2.2799999999999998</v>
      </c>
      <c r="AI2876" s="425">
        <v>0</v>
      </c>
      <c r="AJ2876" s="425">
        <v>0</v>
      </c>
      <c r="AK2876" s="425">
        <v>0</v>
      </c>
      <c r="AL2876" s="425">
        <v>0</v>
      </c>
      <c r="AM2876" s="426">
        <v>0</v>
      </c>
      <c r="AN2876" s="425">
        <v>0</v>
      </c>
      <c r="AO2876" s="418">
        <v>108845.13513978809</v>
      </c>
      <c r="AP2876" s="418">
        <v>5.167892889999999E-2</v>
      </c>
      <c r="AQ2876" s="418">
        <v>0.22732999999999998</v>
      </c>
      <c r="AR2876" s="418">
        <v>55.459919818263955</v>
      </c>
      <c r="AS2876" s="417" t="s">
        <v>2871</v>
      </c>
      <c r="AT2876" s="418">
        <v>0.98</v>
      </c>
      <c r="AU2876" s="418">
        <v>0.99</v>
      </c>
      <c r="AV2876" s="418">
        <v>0</v>
      </c>
      <c r="AW2876" s="418">
        <v>500</v>
      </c>
      <c r="AX2876" s="418"/>
      <c r="AY2876" s="418"/>
    </row>
    <row r="2877" spans="1:51">
      <c r="A2877" s="417" t="s">
        <v>81</v>
      </c>
      <c r="B2877" s="417" t="s">
        <v>2882</v>
      </c>
      <c r="C2877" s="418">
        <v>39</v>
      </c>
      <c r="D2877" s="418">
        <v>20</v>
      </c>
      <c r="E2877" s="419">
        <v>0.1278</v>
      </c>
      <c r="F2877" s="409">
        <v>0</v>
      </c>
      <c r="G2877" s="418">
        <v>3.82</v>
      </c>
      <c r="H2877" s="418">
        <v>0.7</v>
      </c>
      <c r="I2877" s="418">
        <v>2.25</v>
      </c>
      <c r="J2877" s="418">
        <v>40</v>
      </c>
      <c r="K2877" s="418">
        <v>165</v>
      </c>
      <c r="L2877" s="420">
        <v>1</v>
      </c>
      <c r="M2877" s="418">
        <v>12.3</v>
      </c>
      <c r="N2877" s="418">
        <v>12.3</v>
      </c>
      <c r="O2877" s="418">
        <v>6</v>
      </c>
      <c r="P2877" s="418">
        <v>100</v>
      </c>
      <c r="Q2877" s="417" t="s">
        <v>293</v>
      </c>
      <c r="R2877" s="418">
        <v>2</v>
      </c>
      <c r="S2877" s="418">
        <v>0</v>
      </c>
      <c r="T2877" s="418">
        <v>500</v>
      </c>
      <c r="U2877" s="421">
        <v>0.87</v>
      </c>
      <c r="V2877" s="422">
        <v>0</v>
      </c>
      <c r="W2877" s="418">
        <v>6.5324709999999995E-4</v>
      </c>
      <c r="X2877" s="418">
        <v>0.44161358811040341</v>
      </c>
      <c r="Y2877" s="418">
        <v>1.48</v>
      </c>
      <c r="Z2877" s="418">
        <v>1.79</v>
      </c>
      <c r="AA2877" s="418">
        <v>1.1492956999999999E-3</v>
      </c>
      <c r="AB2877" s="418">
        <v>0.44161358811040341</v>
      </c>
      <c r="AC2877" s="418">
        <v>1.21</v>
      </c>
      <c r="AD2877" s="418">
        <v>2.0099999999999998</v>
      </c>
      <c r="AE2877" s="418">
        <v>9.6415079999999983E-4</v>
      </c>
      <c r="AF2877" s="418">
        <v>0.44161358811040341</v>
      </c>
      <c r="AG2877" s="418">
        <v>1.28</v>
      </c>
      <c r="AH2877" s="418">
        <v>2.2799999999999998</v>
      </c>
      <c r="AI2877" s="425">
        <v>0</v>
      </c>
      <c r="AJ2877" s="425">
        <v>0</v>
      </c>
      <c r="AK2877" s="425">
        <v>0</v>
      </c>
      <c r="AL2877" s="425">
        <v>0</v>
      </c>
      <c r="AM2877" s="426">
        <v>0</v>
      </c>
      <c r="AN2877" s="425">
        <v>0</v>
      </c>
      <c r="AO2877" s="418">
        <v>108845.13513978809</v>
      </c>
      <c r="AP2877" s="418">
        <v>5.167892889999999E-2</v>
      </c>
      <c r="AQ2877" s="418">
        <v>0.22732999999999998</v>
      </c>
      <c r="AR2877" s="418">
        <v>55.642495135283411</v>
      </c>
      <c r="AS2877" s="417" t="s">
        <v>2871</v>
      </c>
      <c r="AT2877" s="418">
        <v>0.98</v>
      </c>
      <c r="AU2877" s="418">
        <v>0.99</v>
      </c>
      <c r="AV2877" s="418">
        <v>0</v>
      </c>
      <c r="AW2877" s="418">
        <v>500</v>
      </c>
      <c r="AX2877" s="418"/>
      <c r="AY2877" s="418"/>
    </row>
    <row r="2878" spans="1:51">
      <c r="A2878" s="417" t="s">
        <v>81</v>
      </c>
      <c r="B2878" s="417" t="s">
        <v>2883</v>
      </c>
      <c r="C2878" s="418">
        <v>47</v>
      </c>
      <c r="D2878" s="418">
        <v>20</v>
      </c>
      <c r="E2878" s="419">
        <v>0.15659999999999999</v>
      </c>
      <c r="F2878" s="409">
        <v>0</v>
      </c>
      <c r="G2878" s="418">
        <v>3.4</v>
      </c>
      <c r="H2878" s="418">
        <v>0.7</v>
      </c>
      <c r="I2878" s="418">
        <v>2.0299999999999998</v>
      </c>
      <c r="J2878" s="418">
        <v>40</v>
      </c>
      <c r="K2878" s="418">
        <v>165</v>
      </c>
      <c r="L2878" s="420">
        <v>1</v>
      </c>
      <c r="M2878" s="418">
        <v>12.3</v>
      </c>
      <c r="N2878" s="418">
        <v>12.3</v>
      </c>
      <c r="O2878" s="418">
        <v>6</v>
      </c>
      <c r="P2878" s="418">
        <v>100</v>
      </c>
      <c r="Q2878" s="417" t="s">
        <v>293</v>
      </c>
      <c r="R2878" s="418">
        <v>2</v>
      </c>
      <c r="S2878" s="418">
        <v>0</v>
      </c>
      <c r="T2878" s="418">
        <v>500</v>
      </c>
      <c r="U2878" s="421">
        <v>0.87</v>
      </c>
      <c r="V2878" s="422">
        <v>0</v>
      </c>
      <c r="W2878" s="418">
        <v>6.5324709999999995E-4</v>
      </c>
      <c r="X2878" s="418">
        <v>0.48875601195892365</v>
      </c>
      <c r="Y2878" s="418">
        <v>1.48</v>
      </c>
      <c r="Z2878" s="418">
        <v>1.79</v>
      </c>
      <c r="AA2878" s="418">
        <v>1.1492956999999999E-3</v>
      </c>
      <c r="AB2878" s="418">
        <v>0.48875601195892365</v>
      </c>
      <c r="AC2878" s="418">
        <v>1.21</v>
      </c>
      <c r="AD2878" s="418">
        <v>2.0099999999999998</v>
      </c>
      <c r="AE2878" s="418">
        <v>9.6415079999999983E-4</v>
      </c>
      <c r="AF2878" s="418">
        <v>0.48875601195892365</v>
      </c>
      <c r="AG2878" s="418">
        <v>1.28</v>
      </c>
      <c r="AH2878" s="418">
        <v>2.2799999999999998</v>
      </c>
      <c r="AI2878" s="425">
        <v>0</v>
      </c>
      <c r="AJ2878" s="425">
        <v>0</v>
      </c>
      <c r="AK2878" s="425">
        <v>0</v>
      </c>
      <c r="AL2878" s="425">
        <v>0</v>
      </c>
      <c r="AM2878" s="426">
        <v>0</v>
      </c>
      <c r="AN2878" s="425">
        <v>0</v>
      </c>
      <c r="AO2878" s="418">
        <v>137949.72410165539</v>
      </c>
      <c r="AP2878" s="418">
        <v>4.0775724899999997E-2</v>
      </c>
      <c r="AQ2878" s="418">
        <v>0.20193</v>
      </c>
      <c r="AR2878" s="418">
        <v>55.785161145864883</v>
      </c>
      <c r="AS2878" s="417" t="s">
        <v>2871</v>
      </c>
      <c r="AT2878" s="418">
        <v>0.98</v>
      </c>
      <c r="AU2878" s="418">
        <v>0.99</v>
      </c>
      <c r="AV2878" s="418">
        <v>0</v>
      </c>
      <c r="AW2878" s="418">
        <v>500</v>
      </c>
      <c r="AX2878" s="418"/>
      <c r="AY2878" s="418"/>
    </row>
    <row r="2879" spans="1:51">
      <c r="A2879" s="417" t="s">
        <v>81</v>
      </c>
      <c r="B2879" s="417" t="s">
        <v>2884</v>
      </c>
      <c r="C2879" s="418">
        <v>56</v>
      </c>
      <c r="D2879" s="418">
        <v>20</v>
      </c>
      <c r="E2879" s="419">
        <v>0.1782</v>
      </c>
      <c r="F2879" s="409">
        <v>0</v>
      </c>
      <c r="G2879" s="418">
        <v>3.14</v>
      </c>
      <c r="H2879" s="418">
        <v>0.7</v>
      </c>
      <c r="I2879" s="418">
        <v>1.91</v>
      </c>
      <c r="J2879" s="418">
        <v>40</v>
      </c>
      <c r="K2879" s="418">
        <v>165</v>
      </c>
      <c r="L2879" s="420">
        <v>1</v>
      </c>
      <c r="M2879" s="418">
        <v>12.3</v>
      </c>
      <c r="N2879" s="418">
        <v>12.3</v>
      </c>
      <c r="O2879" s="418">
        <v>6</v>
      </c>
      <c r="P2879" s="418">
        <v>100</v>
      </c>
      <c r="Q2879" s="417" t="s">
        <v>293</v>
      </c>
      <c r="R2879" s="418">
        <v>2</v>
      </c>
      <c r="S2879" s="418">
        <v>0</v>
      </c>
      <c r="T2879" s="418">
        <v>500</v>
      </c>
      <c r="U2879" s="421">
        <v>0.87</v>
      </c>
      <c r="V2879" s="422">
        <v>0</v>
      </c>
      <c r="W2879" s="418">
        <v>6.5324709999999995E-4</v>
      </c>
      <c r="X2879" s="418">
        <v>0.53839682730441041</v>
      </c>
      <c r="Y2879" s="418">
        <v>1.48</v>
      </c>
      <c r="Z2879" s="418">
        <v>1.79</v>
      </c>
      <c r="AA2879" s="418">
        <v>1.1492956999999999E-3</v>
      </c>
      <c r="AB2879" s="418">
        <v>0.53839682730441041</v>
      </c>
      <c r="AC2879" s="418">
        <v>1.21</v>
      </c>
      <c r="AD2879" s="418">
        <v>2.0099999999999998</v>
      </c>
      <c r="AE2879" s="418">
        <v>9.6415079999999983E-4</v>
      </c>
      <c r="AF2879" s="418">
        <v>0.53839682730441041</v>
      </c>
      <c r="AG2879" s="418">
        <v>1.28</v>
      </c>
      <c r="AH2879" s="418">
        <v>2.2799999999999998</v>
      </c>
      <c r="AI2879" s="425">
        <v>0</v>
      </c>
      <c r="AJ2879" s="425">
        <v>0</v>
      </c>
      <c r="AK2879" s="425">
        <v>0</v>
      </c>
      <c r="AL2879" s="425">
        <v>0</v>
      </c>
      <c r="AM2879" s="426">
        <v>0</v>
      </c>
      <c r="AN2879" s="425">
        <v>0</v>
      </c>
      <c r="AO2879" s="418">
        <v>137949.72410165539</v>
      </c>
      <c r="AP2879" s="418">
        <v>4.0775724899999997E-2</v>
      </c>
      <c r="AQ2879" s="418">
        <v>0.20193</v>
      </c>
      <c r="AR2879" s="418">
        <v>55.376829082470771</v>
      </c>
      <c r="AS2879" s="417" t="s">
        <v>2871</v>
      </c>
      <c r="AT2879" s="418">
        <v>0.98</v>
      </c>
      <c r="AU2879" s="418">
        <v>0.99</v>
      </c>
      <c r="AV2879" s="418">
        <v>0</v>
      </c>
      <c r="AW2879" s="418">
        <v>500</v>
      </c>
      <c r="AX2879" s="418"/>
      <c r="AY2879" s="418"/>
    </row>
    <row r="2880" spans="1:51">
      <c r="A2880" s="417" t="s">
        <v>81</v>
      </c>
      <c r="B2880" s="417" t="s">
        <v>2885</v>
      </c>
      <c r="C2880" s="418">
        <v>68</v>
      </c>
      <c r="D2880" s="418">
        <v>20</v>
      </c>
      <c r="E2880" s="419">
        <v>0.19439999999999999</v>
      </c>
      <c r="F2880" s="409">
        <v>0</v>
      </c>
      <c r="G2880" s="418">
        <v>2.88</v>
      </c>
      <c r="H2880" s="418">
        <v>0.7</v>
      </c>
      <c r="I2880" s="418">
        <v>1.83</v>
      </c>
      <c r="J2880" s="418">
        <v>40</v>
      </c>
      <c r="K2880" s="418">
        <v>165</v>
      </c>
      <c r="L2880" s="420">
        <v>1</v>
      </c>
      <c r="M2880" s="418">
        <v>12.3</v>
      </c>
      <c r="N2880" s="418">
        <v>12.3</v>
      </c>
      <c r="O2880" s="418">
        <v>6</v>
      </c>
      <c r="P2880" s="418">
        <v>100</v>
      </c>
      <c r="Q2880" s="417" t="s">
        <v>293</v>
      </c>
      <c r="R2880" s="418">
        <v>2</v>
      </c>
      <c r="S2880" s="418">
        <v>0</v>
      </c>
      <c r="T2880" s="418">
        <v>500</v>
      </c>
      <c r="U2880" s="421">
        <v>0.87</v>
      </c>
      <c r="V2880" s="422">
        <v>0</v>
      </c>
      <c r="W2880" s="418">
        <v>6.5324709999999995E-4</v>
      </c>
      <c r="X2880" s="418">
        <v>0.58728273777393925</v>
      </c>
      <c r="Y2880" s="418">
        <v>1.48</v>
      </c>
      <c r="Z2880" s="418">
        <v>1.79</v>
      </c>
      <c r="AA2880" s="418">
        <v>1.1492956999999999E-3</v>
      </c>
      <c r="AB2880" s="418">
        <v>0.58728273777393925</v>
      </c>
      <c r="AC2880" s="418">
        <v>1.21</v>
      </c>
      <c r="AD2880" s="418">
        <v>2.0099999999999998</v>
      </c>
      <c r="AE2880" s="418">
        <v>9.6415079999999983E-4</v>
      </c>
      <c r="AF2880" s="418">
        <v>0.58728273777393925</v>
      </c>
      <c r="AG2880" s="418">
        <v>1.28</v>
      </c>
      <c r="AH2880" s="418">
        <v>2.2799999999999998</v>
      </c>
      <c r="AI2880" s="425">
        <v>0</v>
      </c>
      <c r="AJ2880" s="425">
        <v>0</v>
      </c>
      <c r="AK2880" s="425">
        <v>0</v>
      </c>
      <c r="AL2880" s="425">
        <v>0</v>
      </c>
      <c r="AM2880" s="426">
        <v>0</v>
      </c>
      <c r="AN2880" s="425">
        <v>0</v>
      </c>
      <c r="AO2880" s="418">
        <v>137949.72410165539</v>
      </c>
      <c r="AP2880" s="418">
        <v>4.0775724899999997E-2</v>
      </c>
      <c r="AQ2880" s="418">
        <v>0.20193</v>
      </c>
      <c r="AR2880" s="418">
        <v>55.297313056853909</v>
      </c>
      <c r="AS2880" s="417" t="s">
        <v>2871</v>
      </c>
      <c r="AT2880" s="418">
        <v>0.98</v>
      </c>
      <c r="AU2880" s="418">
        <v>0.99</v>
      </c>
      <c r="AV2880" s="418">
        <v>0</v>
      </c>
      <c r="AW2880" s="418">
        <v>500</v>
      </c>
      <c r="AX2880" s="418"/>
      <c r="AY2880" s="418"/>
    </row>
    <row r="2881" spans="1:51">
      <c r="A2881" s="417" t="s">
        <v>81</v>
      </c>
      <c r="B2881" s="417" t="s">
        <v>2886</v>
      </c>
      <c r="C2881" s="418">
        <v>82</v>
      </c>
      <c r="D2881" s="418">
        <v>20</v>
      </c>
      <c r="E2881" s="419">
        <v>0.24660000000000001</v>
      </c>
      <c r="F2881" s="409">
        <v>0</v>
      </c>
      <c r="G2881" s="418">
        <v>2.6</v>
      </c>
      <c r="H2881" s="418">
        <v>0.7</v>
      </c>
      <c r="I2881" s="418">
        <v>1.62</v>
      </c>
      <c r="J2881" s="418">
        <v>40</v>
      </c>
      <c r="K2881" s="418">
        <v>165</v>
      </c>
      <c r="L2881" s="420">
        <v>1</v>
      </c>
      <c r="M2881" s="418">
        <v>12.3</v>
      </c>
      <c r="N2881" s="418">
        <v>12.3</v>
      </c>
      <c r="O2881" s="418">
        <v>6</v>
      </c>
      <c r="P2881" s="418">
        <v>100</v>
      </c>
      <c r="Q2881" s="417" t="s">
        <v>293</v>
      </c>
      <c r="R2881" s="418">
        <v>2</v>
      </c>
      <c r="S2881" s="418">
        <v>0</v>
      </c>
      <c r="T2881" s="418">
        <v>500</v>
      </c>
      <c r="U2881" s="421">
        <v>0.87</v>
      </c>
      <c r="V2881" s="422">
        <v>0</v>
      </c>
      <c r="W2881" s="418">
        <v>6.5324709999999995E-4</v>
      </c>
      <c r="X2881" s="418">
        <v>0.66322919826104532</v>
      </c>
      <c r="Y2881" s="418">
        <v>1.48</v>
      </c>
      <c r="Z2881" s="418">
        <v>1.79</v>
      </c>
      <c r="AA2881" s="418">
        <v>1.1492956999999999E-3</v>
      </c>
      <c r="AB2881" s="418">
        <v>0.66322919826104532</v>
      </c>
      <c r="AC2881" s="418">
        <v>1.21</v>
      </c>
      <c r="AD2881" s="418">
        <v>2.0099999999999998</v>
      </c>
      <c r="AE2881" s="418">
        <v>9.6415079999999983E-4</v>
      </c>
      <c r="AF2881" s="418">
        <v>0.66322919826104532</v>
      </c>
      <c r="AG2881" s="418">
        <v>1.28</v>
      </c>
      <c r="AH2881" s="418">
        <v>2.2799999999999998</v>
      </c>
      <c r="AI2881" s="425">
        <v>0</v>
      </c>
      <c r="AJ2881" s="425">
        <v>0</v>
      </c>
      <c r="AK2881" s="425">
        <v>0</v>
      </c>
      <c r="AL2881" s="425">
        <v>0</v>
      </c>
      <c r="AM2881" s="426">
        <v>0</v>
      </c>
      <c r="AN2881" s="425">
        <v>0</v>
      </c>
      <c r="AO2881" s="418">
        <v>172957.10052638117</v>
      </c>
      <c r="AP2881" s="418">
        <v>3.2522515600000003E-2</v>
      </c>
      <c r="AQ2881" s="418">
        <v>0.18034</v>
      </c>
      <c r="AR2881" s="418">
        <v>55.626202729666659</v>
      </c>
      <c r="AS2881" s="417" t="s">
        <v>2871</v>
      </c>
      <c r="AT2881" s="418">
        <v>0.98</v>
      </c>
      <c r="AU2881" s="418">
        <v>0.99</v>
      </c>
      <c r="AV2881" s="418">
        <v>0</v>
      </c>
      <c r="AW2881" s="418">
        <v>500</v>
      </c>
      <c r="AX2881" s="418"/>
      <c r="AY2881" s="418"/>
    </row>
    <row r="2882" spans="1:51">
      <c r="A2882" s="417" t="s">
        <v>81</v>
      </c>
      <c r="B2882" s="417" t="s">
        <v>2887</v>
      </c>
      <c r="C2882" s="418">
        <v>100</v>
      </c>
      <c r="D2882" s="418">
        <v>20</v>
      </c>
      <c r="E2882" s="419">
        <v>0.2898</v>
      </c>
      <c r="F2882" s="409">
        <v>0</v>
      </c>
      <c r="G2882" s="418">
        <v>2.38</v>
      </c>
      <c r="H2882" s="418">
        <v>0.7</v>
      </c>
      <c r="I2882" s="418">
        <v>1.5</v>
      </c>
      <c r="J2882" s="418">
        <v>40</v>
      </c>
      <c r="K2882" s="418">
        <v>165</v>
      </c>
      <c r="L2882" s="420">
        <v>1</v>
      </c>
      <c r="M2882" s="418">
        <v>12.3</v>
      </c>
      <c r="N2882" s="418">
        <v>12.3</v>
      </c>
      <c r="O2882" s="418">
        <v>6</v>
      </c>
      <c r="P2882" s="418">
        <v>100</v>
      </c>
      <c r="Q2882" s="417" t="s">
        <v>293</v>
      </c>
      <c r="R2882" s="418">
        <v>2</v>
      </c>
      <c r="S2882" s="418">
        <v>0</v>
      </c>
      <c r="T2882" s="418">
        <v>500</v>
      </c>
      <c r="U2882" s="421">
        <v>0.87</v>
      </c>
      <c r="V2882" s="422">
        <v>0</v>
      </c>
      <c r="W2882" s="418">
        <v>6.5324709999999995E-4</v>
      </c>
      <c r="X2882" s="418">
        <v>0.71768188750336415</v>
      </c>
      <c r="Y2882" s="418">
        <v>1.48</v>
      </c>
      <c r="Z2882" s="418">
        <v>1.79</v>
      </c>
      <c r="AA2882" s="418">
        <v>1.1492956999999999E-3</v>
      </c>
      <c r="AB2882" s="418">
        <v>0.71768188750336415</v>
      </c>
      <c r="AC2882" s="418">
        <v>1.21</v>
      </c>
      <c r="AD2882" s="418">
        <v>2.0099999999999998</v>
      </c>
      <c r="AE2882" s="418">
        <v>9.6415079999999983E-4</v>
      </c>
      <c r="AF2882" s="418">
        <v>0.71768188750336415</v>
      </c>
      <c r="AG2882" s="418">
        <v>1.28</v>
      </c>
      <c r="AH2882" s="418">
        <v>2.2799999999999998</v>
      </c>
      <c r="AI2882" s="425">
        <v>0</v>
      </c>
      <c r="AJ2882" s="425">
        <v>0</v>
      </c>
      <c r="AK2882" s="425">
        <v>0</v>
      </c>
      <c r="AL2882" s="425">
        <v>0</v>
      </c>
      <c r="AM2882" s="426">
        <v>0</v>
      </c>
      <c r="AN2882" s="425">
        <v>0</v>
      </c>
      <c r="AO2882" s="418">
        <v>172957.10052638117</v>
      </c>
      <c r="AP2882" s="418">
        <v>3.2522515600000003E-2</v>
      </c>
      <c r="AQ2882" s="418">
        <v>0.18034</v>
      </c>
      <c r="AR2882" s="418">
        <v>55.210490524532503</v>
      </c>
      <c r="AS2882" s="417" t="s">
        <v>2871</v>
      </c>
      <c r="AT2882" s="418">
        <v>0.98</v>
      </c>
      <c r="AU2882" s="418">
        <v>0.99</v>
      </c>
      <c r="AV2882" s="418">
        <v>0</v>
      </c>
      <c r="AW2882" s="418">
        <v>500</v>
      </c>
      <c r="AX2882" s="418"/>
      <c r="AY2882" s="418"/>
    </row>
    <row r="2883" spans="1:51">
      <c r="A2883" s="417" t="s">
        <v>81</v>
      </c>
      <c r="B2883" s="417" t="s">
        <v>2888</v>
      </c>
      <c r="C2883" s="418">
        <v>120</v>
      </c>
      <c r="D2883" s="418">
        <v>20</v>
      </c>
      <c r="E2883" s="419">
        <v>0.37619999999999998</v>
      </c>
      <c r="F2883" s="409">
        <v>0</v>
      </c>
      <c r="G2883" s="418">
        <v>2.04</v>
      </c>
      <c r="H2883" s="418">
        <v>0.7</v>
      </c>
      <c r="I2883" s="418">
        <v>1.31</v>
      </c>
      <c r="J2883" s="418">
        <v>40</v>
      </c>
      <c r="K2883" s="418">
        <v>165</v>
      </c>
      <c r="L2883" s="420">
        <v>1</v>
      </c>
      <c r="M2883" s="418">
        <v>12.3</v>
      </c>
      <c r="N2883" s="418">
        <v>12.3</v>
      </c>
      <c r="O2883" s="418">
        <v>6</v>
      </c>
      <c r="P2883" s="418">
        <v>100</v>
      </c>
      <c r="Q2883" s="417" t="s">
        <v>293</v>
      </c>
      <c r="R2883" s="418">
        <v>2</v>
      </c>
      <c r="S2883" s="418">
        <v>0</v>
      </c>
      <c r="T2883" s="418">
        <v>500</v>
      </c>
      <c r="U2883" s="421">
        <v>0.87</v>
      </c>
      <c r="V2883" s="422">
        <v>0</v>
      </c>
      <c r="W2883" s="418">
        <v>6.5324709999999995E-4</v>
      </c>
      <c r="X2883" s="418">
        <v>0.79411034825047555</v>
      </c>
      <c r="Y2883" s="418">
        <v>1.48</v>
      </c>
      <c r="Z2883" s="418">
        <v>1.79</v>
      </c>
      <c r="AA2883" s="418">
        <v>1.1492956999999999E-3</v>
      </c>
      <c r="AB2883" s="418">
        <v>0.79411034825047555</v>
      </c>
      <c r="AC2883" s="418">
        <v>1.21</v>
      </c>
      <c r="AD2883" s="418">
        <v>2.0099999999999998</v>
      </c>
      <c r="AE2883" s="418">
        <v>9.6415079999999983E-4</v>
      </c>
      <c r="AF2883" s="418">
        <v>0.79411034825047555</v>
      </c>
      <c r="AG2883" s="418">
        <v>1.28</v>
      </c>
      <c r="AH2883" s="418">
        <v>2.2799999999999998</v>
      </c>
      <c r="AI2883" s="425">
        <v>0</v>
      </c>
      <c r="AJ2883" s="425">
        <v>0</v>
      </c>
      <c r="AK2883" s="425">
        <v>0</v>
      </c>
      <c r="AL2883" s="425">
        <v>0</v>
      </c>
      <c r="AM2883" s="426">
        <v>0</v>
      </c>
      <c r="AN2883" s="425">
        <v>0</v>
      </c>
      <c r="AO2883" s="418">
        <v>219671.64115734128</v>
      </c>
      <c r="AP2883" s="418">
        <v>2.56064004E-2</v>
      </c>
      <c r="AQ2883" s="418">
        <v>0.16002</v>
      </c>
      <c r="AR2883" s="418">
        <v>55.762359635937408</v>
      </c>
      <c r="AS2883" s="417" t="s">
        <v>2871</v>
      </c>
      <c r="AT2883" s="418">
        <v>0.98</v>
      </c>
      <c r="AU2883" s="418">
        <v>0.99</v>
      </c>
      <c r="AV2883" s="418">
        <v>0</v>
      </c>
      <c r="AW2883" s="418">
        <v>500</v>
      </c>
      <c r="AX2883" s="418"/>
      <c r="AY2883" s="418"/>
    </row>
    <row r="2884" spans="1:51">
      <c r="A2884" s="417" t="s">
        <v>81</v>
      </c>
      <c r="B2884" s="417" t="s">
        <v>2889</v>
      </c>
      <c r="C2884" s="418">
        <v>150</v>
      </c>
      <c r="D2884" s="418">
        <v>20</v>
      </c>
      <c r="E2884" s="419">
        <v>0.4284</v>
      </c>
      <c r="F2884" s="409">
        <v>0</v>
      </c>
      <c r="G2884" s="418">
        <v>1.92</v>
      </c>
      <c r="H2884" s="418">
        <v>0.7</v>
      </c>
      <c r="I2884" s="418">
        <v>1.23</v>
      </c>
      <c r="J2884" s="418">
        <v>40</v>
      </c>
      <c r="K2884" s="418">
        <v>165</v>
      </c>
      <c r="L2884" s="420">
        <v>1</v>
      </c>
      <c r="M2884" s="418">
        <v>12.3</v>
      </c>
      <c r="N2884" s="418">
        <v>12.3</v>
      </c>
      <c r="O2884" s="418">
        <v>6</v>
      </c>
      <c r="P2884" s="418">
        <v>100</v>
      </c>
      <c r="Q2884" s="417" t="s">
        <v>293</v>
      </c>
      <c r="R2884" s="418">
        <v>2</v>
      </c>
      <c r="S2884" s="418">
        <v>0</v>
      </c>
      <c r="T2884" s="418">
        <v>500</v>
      </c>
      <c r="U2884" s="421">
        <v>0.87</v>
      </c>
      <c r="V2884" s="422">
        <v>0</v>
      </c>
      <c r="W2884" s="418">
        <v>6.5324709999999995E-4</v>
      </c>
      <c r="X2884" s="418">
        <v>0.87854162090929055</v>
      </c>
      <c r="Y2884" s="418">
        <v>1.48</v>
      </c>
      <c r="Z2884" s="418">
        <v>1.79</v>
      </c>
      <c r="AA2884" s="418">
        <v>1.1492956999999999E-3</v>
      </c>
      <c r="AB2884" s="418">
        <v>0.87854162090929055</v>
      </c>
      <c r="AC2884" s="418">
        <v>1.21</v>
      </c>
      <c r="AD2884" s="418">
        <v>2.0099999999999998</v>
      </c>
      <c r="AE2884" s="418">
        <v>9.6415079999999983E-4</v>
      </c>
      <c r="AF2884" s="418">
        <v>0.87854162090929055</v>
      </c>
      <c r="AG2884" s="418">
        <v>1.28</v>
      </c>
      <c r="AH2884" s="418">
        <v>2.2799999999999998</v>
      </c>
      <c r="AI2884" s="425">
        <v>0</v>
      </c>
      <c r="AJ2884" s="425">
        <v>0</v>
      </c>
      <c r="AK2884" s="425">
        <v>0</v>
      </c>
      <c r="AL2884" s="425">
        <v>0</v>
      </c>
      <c r="AM2884" s="426">
        <v>0</v>
      </c>
      <c r="AN2884" s="425">
        <v>0</v>
      </c>
      <c r="AO2884" s="418">
        <v>219671.64115734128</v>
      </c>
      <c r="AP2884" s="418">
        <v>2.56064004E-2</v>
      </c>
      <c r="AQ2884" s="418">
        <v>0.16002</v>
      </c>
      <c r="AR2884" s="418">
        <v>55.544721331882066</v>
      </c>
      <c r="AS2884" s="417" t="s">
        <v>2871</v>
      </c>
      <c r="AT2884" s="418">
        <v>0.98</v>
      </c>
      <c r="AU2884" s="418">
        <v>0.99</v>
      </c>
      <c r="AV2884" s="418">
        <v>0</v>
      </c>
      <c r="AW2884" s="418">
        <v>500</v>
      </c>
      <c r="AX2884" s="418"/>
      <c r="AY2884" s="418"/>
    </row>
    <row r="2885" spans="1:51">
      <c r="A2885" s="417" t="s">
        <v>81</v>
      </c>
      <c r="B2885" s="417" t="s">
        <v>2890</v>
      </c>
      <c r="C2885" s="418">
        <v>180</v>
      </c>
      <c r="D2885" s="418">
        <v>20</v>
      </c>
      <c r="E2885" s="419">
        <v>0.4824</v>
      </c>
      <c r="F2885" s="409">
        <v>0</v>
      </c>
      <c r="G2885" s="418">
        <v>1.78</v>
      </c>
      <c r="H2885" s="418">
        <v>0.7</v>
      </c>
      <c r="I2885" s="418">
        <v>1.1599999999999999</v>
      </c>
      <c r="J2885" s="418">
        <v>40</v>
      </c>
      <c r="K2885" s="418">
        <v>165</v>
      </c>
      <c r="L2885" s="420">
        <v>1</v>
      </c>
      <c r="M2885" s="418">
        <v>12.3</v>
      </c>
      <c r="N2885" s="418">
        <v>12.3</v>
      </c>
      <c r="O2885" s="418">
        <v>6</v>
      </c>
      <c r="P2885" s="418">
        <v>100</v>
      </c>
      <c r="Q2885" s="417" t="s">
        <v>293</v>
      </c>
      <c r="R2885" s="418">
        <v>2</v>
      </c>
      <c r="S2885" s="418">
        <v>0</v>
      </c>
      <c r="T2885" s="418">
        <v>500</v>
      </c>
      <c r="U2885" s="421">
        <v>0.87</v>
      </c>
      <c r="V2885" s="422">
        <v>0</v>
      </c>
      <c r="W2885" s="418">
        <v>6.5324709999999995E-4</v>
      </c>
      <c r="X2885" s="418">
        <v>0.96547100234663086</v>
      </c>
      <c r="Y2885" s="418">
        <v>1.48</v>
      </c>
      <c r="Z2885" s="418">
        <v>1.79</v>
      </c>
      <c r="AA2885" s="418">
        <v>1.1492956999999999E-3</v>
      </c>
      <c r="AB2885" s="418">
        <v>0.96547100234663086</v>
      </c>
      <c r="AC2885" s="418">
        <v>1.21</v>
      </c>
      <c r="AD2885" s="418">
        <v>2.0099999999999998</v>
      </c>
      <c r="AE2885" s="418">
        <v>9.6415079999999983E-4</v>
      </c>
      <c r="AF2885" s="418">
        <v>0.96547100234663086</v>
      </c>
      <c r="AG2885" s="418">
        <v>1.28</v>
      </c>
      <c r="AH2885" s="418">
        <v>2.2799999999999998</v>
      </c>
      <c r="AI2885" s="425">
        <v>0</v>
      </c>
      <c r="AJ2885" s="425">
        <v>0</v>
      </c>
      <c r="AK2885" s="425">
        <v>0</v>
      </c>
      <c r="AL2885" s="425">
        <v>0</v>
      </c>
      <c r="AM2885" s="426">
        <v>0</v>
      </c>
      <c r="AN2885" s="425">
        <v>0</v>
      </c>
      <c r="AO2885" s="418">
        <v>219671.64115734128</v>
      </c>
      <c r="AP2885" s="418">
        <v>2.56064004E-2</v>
      </c>
      <c r="AQ2885" s="418">
        <v>0.16002</v>
      </c>
      <c r="AR2885" s="418">
        <v>55.459919818263955</v>
      </c>
      <c r="AS2885" s="417" t="s">
        <v>2871</v>
      </c>
      <c r="AT2885" s="418">
        <v>0.98</v>
      </c>
      <c r="AU2885" s="418">
        <v>0.99</v>
      </c>
      <c r="AV2885" s="418">
        <v>0</v>
      </c>
      <c r="AW2885" s="418">
        <v>500</v>
      </c>
      <c r="AX2885" s="418"/>
      <c r="AY2885" s="418"/>
    </row>
    <row r="2886" spans="1:51">
      <c r="A2886" s="417" t="s">
        <v>81</v>
      </c>
      <c r="B2886" s="417" t="s">
        <v>2891</v>
      </c>
      <c r="C2886" s="418">
        <v>220</v>
      </c>
      <c r="D2886" s="418">
        <v>20</v>
      </c>
      <c r="E2886" s="419">
        <v>0.62190000000000001</v>
      </c>
      <c r="F2886" s="409">
        <v>0</v>
      </c>
      <c r="G2886" s="418">
        <v>1.6</v>
      </c>
      <c r="H2886" s="418">
        <v>0.7</v>
      </c>
      <c r="I2886" s="418">
        <v>1.02</v>
      </c>
      <c r="J2886" s="418">
        <v>40</v>
      </c>
      <c r="K2886" s="418">
        <v>165</v>
      </c>
      <c r="L2886" s="420">
        <v>1</v>
      </c>
      <c r="M2886" s="418">
        <v>12.3</v>
      </c>
      <c r="N2886" s="418">
        <v>12.3</v>
      </c>
      <c r="O2886" s="418">
        <v>6</v>
      </c>
      <c r="P2886" s="418">
        <v>100</v>
      </c>
      <c r="Q2886" s="417" t="s">
        <v>293</v>
      </c>
      <c r="R2886" s="418">
        <v>2</v>
      </c>
      <c r="S2886" s="418">
        <v>0</v>
      </c>
      <c r="T2886" s="418">
        <v>500</v>
      </c>
      <c r="U2886" s="421">
        <v>0.87</v>
      </c>
      <c r="V2886" s="422">
        <v>0</v>
      </c>
      <c r="W2886" s="418">
        <v>6.5324709999999995E-4</v>
      </c>
      <c r="X2886" s="418">
        <v>1.0676372459811949</v>
      </c>
      <c r="Y2886" s="418">
        <v>1.48</v>
      </c>
      <c r="Z2886" s="418">
        <v>1.79</v>
      </c>
      <c r="AA2886" s="418">
        <v>1.1492956999999999E-3</v>
      </c>
      <c r="AB2886" s="418">
        <v>1.0676372459811949</v>
      </c>
      <c r="AC2886" s="418">
        <v>1.21</v>
      </c>
      <c r="AD2886" s="418">
        <v>2.0099999999999998</v>
      </c>
      <c r="AE2886" s="418">
        <v>9.6415079999999983E-4</v>
      </c>
      <c r="AF2886" s="418">
        <v>1.0676372459811949</v>
      </c>
      <c r="AG2886" s="418">
        <v>1.28</v>
      </c>
      <c r="AH2886" s="418">
        <v>2.2799999999999998</v>
      </c>
      <c r="AI2886" s="425">
        <v>0</v>
      </c>
      <c r="AJ2886" s="425">
        <v>0</v>
      </c>
      <c r="AK2886" s="425">
        <v>0</v>
      </c>
      <c r="AL2886" s="425">
        <v>0</v>
      </c>
      <c r="AM2886" s="426">
        <v>0</v>
      </c>
      <c r="AN2886" s="425">
        <v>0</v>
      </c>
      <c r="AO2886" s="418">
        <v>273122.95207251556</v>
      </c>
      <c r="AP2886" s="418">
        <v>2.0595120099999992E-2</v>
      </c>
      <c r="AQ2886" s="418">
        <v>0.14350999999999997</v>
      </c>
      <c r="AR2886" s="418">
        <v>55.639296000546331</v>
      </c>
      <c r="AS2886" s="417" t="s">
        <v>2871</v>
      </c>
      <c r="AT2886" s="418">
        <v>0.98</v>
      </c>
      <c r="AU2886" s="418">
        <v>0.99</v>
      </c>
      <c r="AV2886" s="418">
        <v>0</v>
      </c>
      <c r="AW2886" s="418">
        <v>500</v>
      </c>
      <c r="AX2886" s="418"/>
      <c r="AY2886" s="418"/>
    </row>
    <row r="2887" spans="1:51">
      <c r="A2887" s="417" t="s">
        <v>81</v>
      </c>
      <c r="B2887" s="417" t="s">
        <v>2892</v>
      </c>
      <c r="C2887" s="418">
        <v>270</v>
      </c>
      <c r="D2887" s="418">
        <v>20</v>
      </c>
      <c r="E2887" s="419">
        <v>0.72540000000000004</v>
      </c>
      <c r="F2887" s="409">
        <v>0</v>
      </c>
      <c r="G2887" s="418">
        <v>1.4</v>
      </c>
      <c r="H2887" s="418">
        <v>0.7</v>
      </c>
      <c r="I2887" s="418">
        <v>0.95</v>
      </c>
      <c r="J2887" s="418">
        <v>40</v>
      </c>
      <c r="K2887" s="418">
        <v>165</v>
      </c>
      <c r="L2887" s="420">
        <v>1</v>
      </c>
      <c r="M2887" s="418">
        <v>12.3</v>
      </c>
      <c r="N2887" s="418">
        <v>12.3</v>
      </c>
      <c r="O2887" s="418">
        <v>6</v>
      </c>
      <c r="P2887" s="418">
        <v>100</v>
      </c>
      <c r="Q2887" s="417" t="s">
        <v>293</v>
      </c>
      <c r="R2887" s="418">
        <v>2</v>
      </c>
      <c r="S2887" s="418">
        <v>0</v>
      </c>
      <c r="T2887" s="418">
        <v>500</v>
      </c>
      <c r="U2887" s="421">
        <v>0.87</v>
      </c>
      <c r="V2887" s="422">
        <v>0</v>
      </c>
      <c r="W2887" s="418">
        <v>6.5324709999999995E-4</v>
      </c>
      <c r="X2887" s="418">
        <v>1.1758941695247427</v>
      </c>
      <c r="Y2887" s="418">
        <v>1.48</v>
      </c>
      <c r="Z2887" s="418">
        <v>1.79</v>
      </c>
      <c r="AA2887" s="418">
        <v>1.1492956999999999E-3</v>
      </c>
      <c r="AB2887" s="418">
        <v>1.1758941695247427</v>
      </c>
      <c r="AC2887" s="418">
        <v>1.21</v>
      </c>
      <c r="AD2887" s="418">
        <v>2.0099999999999998</v>
      </c>
      <c r="AE2887" s="418">
        <v>9.6415079999999983E-4</v>
      </c>
      <c r="AF2887" s="418">
        <v>1.1758941695247427</v>
      </c>
      <c r="AG2887" s="418">
        <v>1.28</v>
      </c>
      <c r="AH2887" s="418">
        <v>2.2799999999999998</v>
      </c>
      <c r="AI2887" s="425">
        <v>0</v>
      </c>
      <c r="AJ2887" s="425">
        <v>0</v>
      </c>
      <c r="AK2887" s="425">
        <v>0</v>
      </c>
      <c r="AL2887" s="425">
        <v>0</v>
      </c>
      <c r="AM2887" s="426">
        <v>0</v>
      </c>
      <c r="AN2887" s="425">
        <v>0</v>
      </c>
      <c r="AO2887" s="418">
        <v>273122.95207251556</v>
      </c>
      <c r="AP2887" s="418">
        <v>2.0595120099999992E-2</v>
      </c>
      <c r="AQ2887" s="418">
        <v>0.14350999999999997</v>
      </c>
      <c r="AR2887" s="418">
        <v>54.989244499825041</v>
      </c>
      <c r="AS2887" s="417" t="s">
        <v>2871</v>
      </c>
      <c r="AT2887" s="418">
        <v>0.98</v>
      </c>
      <c r="AU2887" s="418">
        <v>0.99</v>
      </c>
      <c r="AV2887" s="418">
        <v>0</v>
      </c>
      <c r="AW2887" s="418">
        <v>500</v>
      </c>
      <c r="AX2887" s="418"/>
      <c r="AY2887" s="418"/>
    </row>
    <row r="2888" spans="1:51">
      <c r="A2888" s="417" t="s">
        <v>81</v>
      </c>
      <c r="B2888" s="417" t="s">
        <v>2893</v>
      </c>
      <c r="C2888" s="418">
        <v>330</v>
      </c>
      <c r="D2888" s="418">
        <v>20</v>
      </c>
      <c r="E2888" s="419">
        <v>0.98099999999999998</v>
      </c>
      <c r="F2888" s="409">
        <v>0</v>
      </c>
      <c r="G2888" s="418">
        <v>1.26</v>
      </c>
      <c r="H2888" s="418">
        <v>0.7</v>
      </c>
      <c r="I2888" s="418">
        <v>0.81</v>
      </c>
      <c r="J2888" s="418">
        <v>40</v>
      </c>
      <c r="K2888" s="418">
        <v>165</v>
      </c>
      <c r="L2888" s="420">
        <v>1</v>
      </c>
      <c r="M2888" s="418">
        <v>12.3</v>
      </c>
      <c r="N2888" s="418">
        <v>12.3</v>
      </c>
      <c r="O2888" s="418">
        <v>6</v>
      </c>
      <c r="P2888" s="418">
        <v>100</v>
      </c>
      <c r="Q2888" s="417" t="s">
        <v>293</v>
      </c>
      <c r="R2888" s="418">
        <v>2</v>
      </c>
      <c r="S2888" s="418">
        <v>0</v>
      </c>
      <c r="T2888" s="418">
        <v>500</v>
      </c>
      <c r="U2888" s="421">
        <v>0.87</v>
      </c>
      <c r="V2888" s="422">
        <v>0</v>
      </c>
      <c r="W2888" s="418">
        <v>6.5324709999999995E-4</v>
      </c>
      <c r="X2888" s="418">
        <v>1.3240383168664427</v>
      </c>
      <c r="Y2888" s="418">
        <v>1.48</v>
      </c>
      <c r="Z2888" s="418">
        <v>1.79</v>
      </c>
      <c r="AA2888" s="418">
        <v>1.1492956999999999E-3</v>
      </c>
      <c r="AB2888" s="418">
        <v>1.3240383168664427</v>
      </c>
      <c r="AC2888" s="418">
        <v>1.21</v>
      </c>
      <c r="AD2888" s="418">
        <v>2.0099999999999998</v>
      </c>
      <c r="AE2888" s="418">
        <v>9.6415079999999983E-4</v>
      </c>
      <c r="AF2888" s="418">
        <v>1.3240383168664427</v>
      </c>
      <c r="AG2888" s="418">
        <v>1.28</v>
      </c>
      <c r="AH2888" s="418">
        <v>2.2799999999999998</v>
      </c>
      <c r="AI2888" s="425">
        <v>0</v>
      </c>
      <c r="AJ2888" s="425">
        <v>0</v>
      </c>
      <c r="AK2888" s="425">
        <v>0</v>
      </c>
      <c r="AL2888" s="425">
        <v>0</v>
      </c>
      <c r="AM2888" s="426">
        <v>0</v>
      </c>
      <c r="AN2888" s="425">
        <v>0</v>
      </c>
      <c r="AO2888" s="418">
        <v>348750.69750139501</v>
      </c>
      <c r="AP2888" s="418">
        <v>1.6129000000000001E-2</v>
      </c>
      <c r="AQ2888" s="418">
        <v>0.127</v>
      </c>
      <c r="AR2888" s="418">
        <v>55.932398059176641</v>
      </c>
      <c r="AS2888" s="417" t="s">
        <v>2871</v>
      </c>
      <c r="AT2888" s="418">
        <v>0.98</v>
      </c>
      <c r="AU2888" s="418">
        <v>0.99</v>
      </c>
      <c r="AV2888" s="418">
        <v>0</v>
      </c>
      <c r="AW2888" s="418">
        <v>500</v>
      </c>
      <c r="AX2888" s="418"/>
      <c r="AY2888" s="418"/>
    </row>
    <row r="2889" spans="1:51">
      <c r="A2889" s="417" t="s">
        <v>81</v>
      </c>
      <c r="B2889" s="417" t="s">
        <v>2894</v>
      </c>
      <c r="C2889" s="418">
        <v>390</v>
      </c>
      <c r="D2889" s="418">
        <v>20</v>
      </c>
      <c r="E2889" s="419">
        <v>1.08</v>
      </c>
      <c r="F2889" s="409">
        <v>0</v>
      </c>
      <c r="G2889" s="418">
        <v>1.23</v>
      </c>
      <c r="H2889" s="418">
        <v>0.7</v>
      </c>
      <c r="I2889" s="418">
        <v>0.77</v>
      </c>
      <c r="J2889" s="418">
        <v>40</v>
      </c>
      <c r="K2889" s="418">
        <v>165</v>
      </c>
      <c r="L2889" s="420">
        <v>1</v>
      </c>
      <c r="M2889" s="418">
        <v>12.3</v>
      </c>
      <c r="N2889" s="418">
        <v>12.3</v>
      </c>
      <c r="O2889" s="418">
        <v>6</v>
      </c>
      <c r="P2889" s="418">
        <v>100</v>
      </c>
      <c r="Q2889" s="417" t="s">
        <v>293</v>
      </c>
      <c r="R2889" s="418">
        <v>2</v>
      </c>
      <c r="S2889" s="418">
        <v>0</v>
      </c>
      <c r="T2889" s="418">
        <v>500</v>
      </c>
      <c r="U2889" s="421">
        <v>0.87</v>
      </c>
      <c r="V2889" s="422">
        <v>0</v>
      </c>
      <c r="W2889" s="418">
        <v>6.5324709999999995E-4</v>
      </c>
      <c r="X2889" s="418">
        <v>1.4296842780552628</v>
      </c>
      <c r="Y2889" s="418">
        <v>1.48</v>
      </c>
      <c r="Z2889" s="418">
        <v>1.79</v>
      </c>
      <c r="AA2889" s="418">
        <v>1.1492956999999999E-3</v>
      </c>
      <c r="AB2889" s="418">
        <v>1.4296842780552628</v>
      </c>
      <c r="AC2889" s="418">
        <v>1.21</v>
      </c>
      <c r="AD2889" s="418">
        <v>2.0099999999999998</v>
      </c>
      <c r="AE2889" s="418">
        <v>9.6415079999999983E-4</v>
      </c>
      <c r="AF2889" s="418">
        <v>1.4296842780552628</v>
      </c>
      <c r="AG2889" s="418">
        <v>1.28</v>
      </c>
      <c r="AH2889" s="418">
        <v>2.2799999999999998</v>
      </c>
      <c r="AI2889" s="425">
        <v>0</v>
      </c>
      <c r="AJ2889" s="425">
        <v>0</v>
      </c>
      <c r="AK2889" s="425">
        <v>0</v>
      </c>
      <c r="AL2889" s="425">
        <v>0</v>
      </c>
      <c r="AM2889" s="426">
        <v>0</v>
      </c>
      <c r="AN2889" s="425">
        <v>0</v>
      </c>
      <c r="AO2889" s="418">
        <v>348750.69750139501</v>
      </c>
      <c r="AP2889" s="418">
        <v>1.6129000000000001E-2</v>
      </c>
      <c r="AQ2889" s="418">
        <v>0.127</v>
      </c>
      <c r="AR2889" s="418">
        <v>56.220835992865268</v>
      </c>
      <c r="AS2889" s="417" t="s">
        <v>2871</v>
      </c>
      <c r="AT2889" s="418">
        <v>0.98</v>
      </c>
      <c r="AU2889" s="418">
        <v>0.99</v>
      </c>
      <c r="AV2889" s="418">
        <v>0</v>
      </c>
      <c r="AW2889" s="418">
        <v>500</v>
      </c>
      <c r="AX2889" s="418"/>
      <c r="AY2889" s="418"/>
    </row>
    <row r="2890" spans="1:51">
      <c r="A2890" s="417" t="s">
        <v>81</v>
      </c>
      <c r="B2890" s="417" t="s">
        <v>2895</v>
      </c>
      <c r="C2890" s="418">
        <v>470</v>
      </c>
      <c r="D2890" s="418">
        <v>20</v>
      </c>
      <c r="E2890" s="419">
        <v>1.431</v>
      </c>
      <c r="F2890" s="409">
        <v>0</v>
      </c>
      <c r="G2890" s="418">
        <v>1.0900000000000001</v>
      </c>
      <c r="H2890" s="418">
        <v>0.7</v>
      </c>
      <c r="I2890" s="418">
        <v>0.67</v>
      </c>
      <c r="J2890" s="418">
        <v>40</v>
      </c>
      <c r="K2890" s="418">
        <v>165</v>
      </c>
      <c r="L2890" s="420">
        <v>1</v>
      </c>
      <c r="M2890" s="418">
        <v>12.3</v>
      </c>
      <c r="N2890" s="418">
        <v>12.3</v>
      </c>
      <c r="O2890" s="418">
        <v>6</v>
      </c>
      <c r="P2890" s="418">
        <v>100</v>
      </c>
      <c r="Q2890" s="417" t="s">
        <v>293</v>
      </c>
      <c r="R2890" s="418">
        <v>2</v>
      </c>
      <c r="S2890" s="418">
        <v>0</v>
      </c>
      <c r="T2890" s="418">
        <v>500</v>
      </c>
      <c r="U2890" s="421">
        <v>0.87</v>
      </c>
      <c r="V2890" s="422">
        <v>0</v>
      </c>
      <c r="W2890" s="418">
        <v>6.5324709999999995E-4</v>
      </c>
      <c r="X2890" s="418">
        <v>1.5860294427806132</v>
      </c>
      <c r="Y2890" s="418">
        <v>1.48</v>
      </c>
      <c r="Z2890" s="418">
        <v>1.79</v>
      </c>
      <c r="AA2890" s="418">
        <v>1.1492956999999999E-3</v>
      </c>
      <c r="AB2890" s="418">
        <v>1.5860294427806132</v>
      </c>
      <c r="AC2890" s="418">
        <v>1.21</v>
      </c>
      <c r="AD2890" s="418">
        <v>2.0099999999999998</v>
      </c>
      <c r="AE2890" s="418">
        <v>9.6415079999999983E-4</v>
      </c>
      <c r="AF2890" s="418">
        <v>1.5860294427806132</v>
      </c>
      <c r="AG2890" s="418">
        <v>1.28</v>
      </c>
      <c r="AH2890" s="418">
        <v>2.2799999999999998</v>
      </c>
      <c r="AI2890" s="425">
        <v>0</v>
      </c>
      <c r="AJ2890" s="425">
        <v>0</v>
      </c>
      <c r="AK2890" s="425">
        <v>0</v>
      </c>
      <c r="AL2890" s="425">
        <v>0</v>
      </c>
      <c r="AM2890" s="426">
        <v>0</v>
      </c>
      <c r="AN2890" s="425">
        <v>0</v>
      </c>
      <c r="AO2890" s="418">
        <v>440286.19808281161</v>
      </c>
      <c r="AP2890" s="418">
        <v>1.2775780899999999E-2</v>
      </c>
      <c r="AQ2890" s="418">
        <v>0.11302999999999999</v>
      </c>
      <c r="AR2890" s="418">
        <v>56.041949037597981</v>
      </c>
      <c r="AS2890" s="417" t="s">
        <v>2871</v>
      </c>
      <c r="AT2890" s="418">
        <v>0.98</v>
      </c>
      <c r="AU2890" s="418">
        <v>0.99</v>
      </c>
      <c r="AV2890" s="418">
        <v>0</v>
      </c>
      <c r="AW2890" s="418">
        <v>500</v>
      </c>
      <c r="AX2890" s="418"/>
      <c r="AY2890" s="418"/>
    </row>
    <row r="2891" spans="1:51">
      <c r="A2891" s="417" t="s">
        <v>81</v>
      </c>
      <c r="B2891" s="417" t="s">
        <v>2896</v>
      </c>
      <c r="C2891" s="418">
        <v>560</v>
      </c>
      <c r="D2891" s="418">
        <v>20</v>
      </c>
      <c r="E2891" s="419">
        <v>1.629</v>
      </c>
      <c r="F2891" s="409">
        <v>0</v>
      </c>
      <c r="G2891" s="418">
        <v>0.94799999999999995</v>
      </c>
      <c r="H2891" s="418">
        <v>0.7</v>
      </c>
      <c r="I2891" s="418">
        <v>0.63</v>
      </c>
      <c r="J2891" s="418">
        <v>40</v>
      </c>
      <c r="K2891" s="418">
        <v>165</v>
      </c>
      <c r="L2891" s="420">
        <v>1</v>
      </c>
      <c r="M2891" s="418">
        <v>12.3</v>
      </c>
      <c r="N2891" s="418">
        <v>12.3</v>
      </c>
      <c r="O2891" s="418">
        <v>6</v>
      </c>
      <c r="P2891" s="418">
        <v>100</v>
      </c>
      <c r="Q2891" s="417" t="s">
        <v>293</v>
      </c>
      <c r="R2891" s="418">
        <v>2</v>
      </c>
      <c r="S2891" s="418">
        <v>0</v>
      </c>
      <c r="T2891" s="418">
        <v>500</v>
      </c>
      <c r="U2891" s="421">
        <v>0.87</v>
      </c>
      <c r="V2891" s="422">
        <v>0</v>
      </c>
      <c r="W2891" s="418">
        <v>6.5324709999999995E-4</v>
      </c>
      <c r="X2891" s="418">
        <v>1.7086845417445364</v>
      </c>
      <c r="Y2891" s="418">
        <v>1.48</v>
      </c>
      <c r="Z2891" s="418">
        <v>1.79</v>
      </c>
      <c r="AA2891" s="418">
        <v>1.1492956999999999E-3</v>
      </c>
      <c r="AB2891" s="418">
        <v>1.7086845417445364</v>
      </c>
      <c r="AC2891" s="418">
        <v>1.21</v>
      </c>
      <c r="AD2891" s="418">
        <v>2.0099999999999998</v>
      </c>
      <c r="AE2891" s="418">
        <v>9.6415079999999983E-4</v>
      </c>
      <c r="AF2891" s="418">
        <v>1.7086845417445364</v>
      </c>
      <c r="AG2891" s="418">
        <v>1.28</v>
      </c>
      <c r="AH2891" s="418">
        <v>2.2799999999999998</v>
      </c>
      <c r="AI2891" s="425">
        <v>0</v>
      </c>
      <c r="AJ2891" s="425">
        <v>0</v>
      </c>
      <c r="AK2891" s="425">
        <v>0</v>
      </c>
      <c r="AL2891" s="425">
        <v>0</v>
      </c>
      <c r="AM2891" s="426">
        <v>0</v>
      </c>
      <c r="AN2891" s="425">
        <v>0</v>
      </c>
      <c r="AO2891" s="418">
        <v>440286.19808281161</v>
      </c>
      <c r="AP2891" s="418">
        <v>1.2775780899999999E-2</v>
      </c>
      <c r="AQ2891" s="418">
        <v>0.11302999999999999</v>
      </c>
      <c r="AR2891" s="418">
        <v>55.680142471624848</v>
      </c>
      <c r="AS2891" s="417" t="s">
        <v>2871</v>
      </c>
      <c r="AT2891" s="418">
        <v>0.98</v>
      </c>
      <c r="AU2891" s="418">
        <v>0.99</v>
      </c>
      <c r="AV2891" s="418">
        <v>0</v>
      </c>
      <c r="AW2891" s="418">
        <v>500</v>
      </c>
      <c r="AX2891" s="418"/>
      <c r="AY2891" s="418"/>
    </row>
    <row r="2892" spans="1:51">
      <c r="A2892" s="417" t="s">
        <v>81</v>
      </c>
      <c r="B2892" s="417" t="s">
        <v>2897</v>
      </c>
      <c r="C2892" s="418">
        <v>680</v>
      </c>
      <c r="D2892" s="418">
        <v>20</v>
      </c>
      <c r="E2892" s="419">
        <v>1.8540000000000001</v>
      </c>
      <c r="F2892" s="409">
        <v>0</v>
      </c>
      <c r="G2892" s="418">
        <v>0.874</v>
      </c>
      <c r="H2892" s="418">
        <v>0.7</v>
      </c>
      <c r="I2892" s="418">
        <v>0.59</v>
      </c>
      <c r="J2892" s="418">
        <v>40</v>
      </c>
      <c r="K2892" s="418">
        <v>165</v>
      </c>
      <c r="L2892" s="420">
        <v>1</v>
      </c>
      <c r="M2892" s="418">
        <v>12.3</v>
      </c>
      <c r="N2892" s="418">
        <v>12.3</v>
      </c>
      <c r="O2892" s="418">
        <v>6</v>
      </c>
      <c r="P2892" s="418">
        <v>100</v>
      </c>
      <c r="Q2892" s="417" t="s">
        <v>293</v>
      </c>
      <c r="R2892" s="418">
        <v>2</v>
      </c>
      <c r="S2892" s="418">
        <v>0</v>
      </c>
      <c r="T2892" s="418">
        <v>500</v>
      </c>
      <c r="U2892" s="421">
        <v>0.87</v>
      </c>
      <c r="V2892" s="422">
        <v>0</v>
      </c>
      <c r="W2892" s="418">
        <v>6.5324709999999995E-4</v>
      </c>
      <c r="X2892" s="418">
        <v>1.8934252201454875</v>
      </c>
      <c r="Y2892" s="418">
        <v>1.48</v>
      </c>
      <c r="Z2892" s="418">
        <v>1.79</v>
      </c>
      <c r="AA2892" s="418">
        <v>1.1492956999999999E-3</v>
      </c>
      <c r="AB2892" s="418">
        <v>1.8934252201454875</v>
      </c>
      <c r="AC2892" s="418">
        <v>1.21</v>
      </c>
      <c r="AD2892" s="418">
        <v>2.0099999999999998</v>
      </c>
      <c r="AE2892" s="418">
        <v>9.6415079999999983E-4</v>
      </c>
      <c r="AF2892" s="418">
        <v>1.8934252201454875</v>
      </c>
      <c r="AG2892" s="418">
        <v>1.28</v>
      </c>
      <c r="AH2892" s="418">
        <v>2.2799999999999998</v>
      </c>
      <c r="AI2892" s="425">
        <v>0</v>
      </c>
      <c r="AJ2892" s="425">
        <v>0</v>
      </c>
      <c r="AK2892" s="425">
        <v>0</v>
      </c>
      <c r="AL2892" s="425">
        <v>0</v>
      </c>
      <c r="AM2892" s="426">
        <v>0</v>
      </c>
      <c r="AN2892" s="425">
        <v>0</v>
      </c>
      <c r="AO2892" s="418">
        <v>440286.19808281161</v>
      </c>
      <c r="AP2892" s="418">
        <v>1.2775780899999999E-2</v>
      </c>
      <c r="AQ2892" s="418">
        <v>0.11302999999999999</v>
      </c>
      <c r="AR2892" s="418">
        <v>55.781321441432354</v>
      </c>
      <c r="AS2892" s="417" t="s">
        <v>2871</v>
      </c>
      <c r="AT2892" s="418">
        <v>0.98</v>
      </c>
      <c r="AU2892" s="418">
        <v>0.99</v>
      </c>
      <c r="AV2892" s="418">
        <v>0</v>
      </c>
      <c r="AW2892" s="418">
        <v>500</v>
      </c>
      <c r="AX2892" s="418"/>
      <c r="AY2892" s="418"/>
    </row>
    <row r="2893" spans="1:51">
      <c r="A2893" s="417" t="s">
        <v>81</v>
      </c>
      <c r="B2893" s="417" t="s">
        <v>2898</v>
      </c>
      <c r="C2893" s="418">
        <v>820</v>
      </c>
      <c r="D2893" s="418">
        <v>20</v>
      </c>
      <c r="E2893" s="419">
        <v>2.3849999999999998</v>
      </c>
      <c r="F2893" s="409">
        <v>0</v>
      </c>
      <c r="G2893" s="418">
        <v>0.80200000000000005</v>
      </c>
      <c r="H2893" s="418">
        <v>0.7</v>
      </c>
      <c r="I2893" s="418">
        <v>0.52</v>
      </c>
      <c r="J2893" s="418">
        <v>40</v>
      </c>
      <c r="K2893" s="418">
        <v>165</v>
      </c>
      <c r="L2893" s="420">
        <v>1</v>
      </c>
      <c r="M2893" s="418">
        <v>12.3</v>
      </c>
      <c r="N2893" s="418">
        <v>12.3</v>
      </c>
      <c r="O2893" s="418">
        <v>6</v>
      </c>
      <c r="P2893" s="418">
        <v>100</v>
      </c>
      <c r="Q2893" s="417" t="s">
        <v>293</v>
      </c>
      <c r="R2893" s="418">
        <v>2</v>
      </c>
      <c r="S2893" s="418">
        <v>0</v>
      </c>
      <c r="T2893" s="418">
        <v>500</v>
      </c>
      <c r="U2893" s="421">
        <v>0.87</v>
      </c>
      <c r="V2893" s="422">
        <v>0</v>
      </c>
      <c r="W2893" s="418">
        <v>6.5324709999999995E-4</v>
      </c>
      <c r="X2893" s="418">
        <v>2.099670326153058</v>
      </c>
      <c r="Y2893" s="418">
        <v>1.48</v>
      </c>
      <c r="Z2893" s="418">
        <v>1.79</v>
      </c>
      <c r="AA2893" s="418">
        <v>1.1492956999999999E-3</v>
      </c>
      <c r="AB2893" s="418">
        <v>2.099670326153058</v>
      </c>
      <c r="AC2893" s="418">
        <v>1.21</v>
      </c>
      <c r="AD2893" s="418">
        <v>2.0099999999999998</v>
      </c>
      <c r="AE2893" s="418">
        <v>9.6415079999999983E-4</v>
      </c>
      <c r="AF2893" s="418">
        <v>2.099670326153058</v>
      </c>
      <c r="AG2893" s="418">
        <v>1.28</v>
      </c>
      <c r="AH2893" s="418">
        <v>2.2799999999999998</v>
      </c>
      <c r="AI2893" s="425">
        <v>0</v>
      </c>
      <c r="AJ2893" s="425">
        <v>0</v>
      </c>
      <c r="AK2893" s="425">
        <v>0</v>
      </c>
      <c r="AL2893" s="425">
        <v>0</v>
      </c>
      <c r="AM2893" s="426">
        <v>0</v>
      </c>
      <c r="AN2893" s="425">
        <v>0</v>
      </c>
      <c r="AO2893" s="418">
        <v>544922.96484592976</v>
      </c>
      <c r="AP2893" s="418">
        <v>1.032256E-2</v>
      </c>
      <c r="AQ2893" s="418">
        <v>0.1016</v>
      </c>
      <c r="AR2893" s="418">
        <v>55.82226400423442</v>
      </c>
      <c r="AS2893" s="417" t="s">
        <v>2871</v>
      </c>
      <c r="AT2893" s="418">
        <v>0.98</v>
      </c>
      <c r="AU2893" s="418">
        <v>0.99</v>
      </c>
      <c r="AV2893" s="418">
        <v>0</v>
      </c>
      <c r="AW2893" s="418">
        <v>500</v>
      </c>
      <c r="AX2893" s="418"/>
      <c r="AY2893" s="418"/>
    </row>
    <row r="2894" spans="1:51">
      <c r="A2894" s="417" t="s">
        <v>81</v>
      </c>
      <c r="B2894" s="417" t="s">
        <v>2899</v>
      </c>
      <c r="C2894" s="418">
        <v>1000</v>
      </c>
      <c r="D2894" s="418">
        <v>20</v>
      </c>
      <c r="E2894" s="419">
        <v>2.754</v>
      </c>
      <c r="F2894" s="409">
        <v>0</v>
      </c>
      <c r="G2894" s="418">
        <v>0.72799999999999998</v>
      </c>
      <c r="H2894" s="418">
        <v>0.7</v>
      </c>
      <c r="I2894" s="418">
        <v>0.49</v>
      </c>
      <c r="J2894" s="418">
        <v>40</v>
      </c>
      <c r="K2894" s="418">
        <v>165</v>
      </c>
      <c r="L2894" s="420">
        <v>1</v>
      </c>
      <c r="M2894" s="418">
        <v>12.3</v>
      </c>
      <c r="N2894" s="418">
        <v>12.3</v>
      </c>
      <c r="O2894" s="418">
        <v>6</v>
      </c>
      <c r="P2894" s="418">
        <v>100</v>
      </c>
      <c r="Q2894" s="417" t="s">
        <v>293</v>
      </c>
      <c r="R2894" s="418">
        <v>2</v>
      </c>
      <c r="S2894" s="418">
        <v>0</v>
      </c>
      <c r="T2894" s="418">
        <v>500</v>
      </c>
      <c r="U2894" s="421">
        <v>0.87</v>
      </c>
      <c r="V2894" s="422">
        <v>0</v>
      </c>
      <c r="W2894" s="418">
        <v>6.5324709999999995E-4</v>
      </c>
      <c r="X2894" s="418">
        <v>2.3056748422053777</v>
      </c>
      <c r="Y2894" s="418">
        <v>1.48</v>
      </c>
      <c r="Z2894" s="418">
        <v>1.79</v>
      </c>
      <c r="AA2894" s="418">
        <v>1.1492956999999999E-3</v>
      </c>
      <c r="AB2894" s="418">
        <v>2.3056748422053777</v>
      </c>
      <c r="AC2894" s="418">
        <v>1.21</v>
      </c>
      <c r="AD2894" s="418">
        <v>2.0099999999999998</v>
      </c>
      <c r="AE2894" s="418">
        <v>9.6415079999999983E-4</v>
      </c>
      <c r="AF2894" s="418">
        <v>2.3056748422053777</v>
      </c>
      <c r="AG2894" s="418">
        <v>1.28</v>
      </c>
      <c r="AH2894" s="418">
        <v>2.2799999999999998</v>
      </c>
      <c r="AI2894" s="425">
        <v>0</v>
      </c>
      <c r="AJ2894" s="425">
        <v>0</v>
      </c>
      <c r="AK2894" s="425">
        <v>0</v>
      </c>
      <c r="AL2894" s="425">
        <v>0</v>
      </c>
      <c r="AM2894" s="426">
        <v>0</v>
      </c>
      <c r="AN2894" s="425">
        <v>0</v>
      </c>
      <c r="AO2894" s="418">
        <v>544922.96484592976</v>
      </c>
      <c r="AP2894" s="418">
        <v>1.032256E-2</v>
      </c>
      <c r="AQ2894" s="418">
        <v>0.1016</v>
      </c>
      <c r="AR2894" s="418">
        <v>54.443545024759011</v>
      </c>
      <c r="AS2894" s="417" t="s">
        <v>2871</v>
      </c>
      <c r="AT2894" s="418">
        <v>0.98</v>
      </c>
      <c r="AU2894" s="418">
        <v>0.99</v>
      </c>
      <c r="AV2894" s="418">
        <v>0</v>
      </c>
      <c r="AW2894" s="418">
        <v>500</v>
      </c>
      <c r="AX2894" s="418"/>
      <c r="AY2894" s="418"/>
    </row>
    <row r="2895" spans="1:51">
      <c r="A2895" s="417" t="s">
        <v>81</v>
      </c>
      <c r="B2895" s="417" t="s">
        <v>2484</v>
      </c>
      <c r="C2895" s="418">
        <v>4.7</v>
      </c>
      <c r="D2895" s="418">
        <v>20</v>
      </c>
      <c r="E2895" s="419">
        <v>3.4200000000000001E-2</v>
      </c>
      <c r="F2895" s="409">
        <v>0</v>
      </c>
      <c r="G2895" s="418">
        <v>14.9</v>
      </c>
      <c r="H2895" s="418">
        <v>0.7</v>
      </c>
      <c r="I2895" s="418">
        <v>4.47</v>
      </c>
      <c r="J2895" s="418">
        <v>40</v>
      </c>
      <c r="K2895" s="418">
        <v>125</v>
      </c>
      <c r="L2895" s="420">
        <v>1</v>
      </c>
      <c r="M2895" s="418">
        <v>12.3</v>
      </c>
      <c r="N2895" s="418">
        <v>12.3</v>
      </c>
      <c r="O2895" s="418">
        <v>8.0500000000000007</v>
      </c>
      <c r="P2895" s="418">
        <v>100</v>
      </c>
      <c r="Q2895" s="417" t="s">
        <v>293</v>
      </c>
      <c r="R2895" s="418">
        <v>2</v>
      </c>
      <c r="S2895" s="418">
        <v>0</v>
      </c>
      <c r="T2895" s="418">
        <v>500</v>
      </c>
      <c r="U2895" s="421">
        <v>0.76</v>
      </c>
      <c r="V2895" s="422">
        <v>0</v>
      </c>
      <c r="W2895" s="418">
        <v>1.3228006E-3</v>
      </c>
      <c r="X2895" s="418">
        <v>8.5983260874415712E-2</v>
      </c>
      <c r="Y2895" s="418">
        <v>1.48</v>
      </c>
      <c r="Z2895" s="418">
        <v>1.79</v>
      </c>
      <c r="AA2895" s="418">
        <v>2.3272801999999998E-3</v>
      </c>
      <c r="AB2895" s="418">
        <v>8.5983260874415712E-2</v>
      </c>
      <c r="AC2895" s="418">
        <v>1.21</v>
      </c>
      <c r="AD2895" s="418">
        <v>2.0099999999999998</v>
      </c>
      <c r="AE2895" s="418">
        <v>1.9523688E-3</v>
      </c>
      <c r="AF2895" s="418">
        <v>8.5983260874415712E-2</v>
      </c>
      <c r="AG2895" s="418">
        <v>1.28</v>
      </c>
      <c r="AH2895" s="418">
        <v>2.2799999999999998</v>
      </c>
      <c r="AI2895" s="425">
        <v>0</v>
      </c>
      <c r="AJ2895" s="425">
        <v>0</v>
      </c>
      <c r="AK2895" s="425">
        <v>0</v>
      </c>
      <c r="AL2895" s="425">
        <v>0</v>
      </c>
      <c r="AM2895" s="426">
        <v>0</v>
      </c>
      <c r="AN2895" s="425">
        <v>0</v>
      </c>
      <c r="AO2895" s="418">
        <v>108845.13513978809</v>
      </c>
      <c r="AP2895" s="418">
        <v>5.167892889999999E-2</v>
      </c>
      <c r="AQ2895" s="418">
        <v>0.22732999999999998</v>
      </c>
      <c r="AR2895" s="418">
        <v>52.681896791916799</v>
      </c>
      <c r="AS2895" s="417" t="s">
        <v>2745</v>
      </c>
      <c r="AT2895" s="418">
        <v>0.98</v>
      </c>
      <c r="AU2895" s="418">
        <v>0.99</v>
      </c>
      <c r="AV2895" s="418">
        <v>0</v>
      </c>
      <c r="AW2895" s="418">
        <v>500</v>
      </c>
      <c r="AX2895" s="418"/>
      <c r="AY2895" s="418"/>
    </row>
    <row r="2896" spans="1:51">
      <c r="A2896" s="417" t="s">
        <v>81</v>
      </c>
      <c r="B2896" s="417" t="s">
        <v>2485</v>
      </c>
      <c r="C2896" s="418">
        <v>5.6</v>
      </c>
      <c r="D2896" s="418">
        <v>20</v>
      </c>
      <c r="E2896" s="419">
        <v>4.1399999999999999E-2</v>
      </c>
      <c r="F2896" s="409">
        <v>0</v>
      </c>
      <c r="G2896" s="418">
        <v>13.4</v>
      </c>
      <c r="H2896" s="418">
        <v>0.7</v>
      </c>
      <c r="I2896" s="418">
        <v>4.0599999999999996</v>
      </c>
      <c r="J2896" s="418">
        <v>40</v>
      </c>
      <c r="K2896" s="418">
        <v>125</v>
      </c>
      <c r="L2896" s="420">
        <v>1</v>
      </c>
      <c r="M2896" s="418">
        <v>12.3</v>
      </c>
      <c r="N2896" s="418">
        <v>12.3</v>
      </c>
      <c r="O2896" s="418">
        <v>8.0500000000000007</v>
      </c>
      <c r="P2896" s="418">
        <v>100</v>
      </c>
      <c r="Q2896" s="417" t="s">
        <v>293</v>
      </c>
      <c r="R2896" s="418">
        <v>2</v>
      </c>
      <c r="S2896" s="418">
        <v>0</v>
      </c>
      <c r="T2896" s="418">
        <v>500</v>
      </c>
      <c r="U2896" s="421">
        <v>0.76</v>
      </c>
      <c r="V2896" s="422">
        <v>0</v>
      </c>
      <c r="W2896" s="418">
        <v>1.3228006E-3</v>
      </c>
      <c r="X2896" s="418">
        <v>9.1664127973479087E-2</v>
      </c>
      <c r="Y2896" s="418">
        <v>1.48</v>
      </c>
      <c r="Z2896" s="418">
        <v>1.79</v>
      </c>
      <c r="AA2896" s="418">
        <v>2.3272801999999998E-3</v>
      </c>
      <c r="AB2896" s="418">
        <v>9.1664127973479087E-2</v>
      </c>
      <c r="AC2896" s="418">
        <v>1.21</v>
      </c>
      <c r="AD2896" s="418">
        <v>2.0099999999999998</v>
      </c>
      <c r="AE2896" s="418">
        <v>1.9523688E-3</v>
      </c>
      <c r="AF2896" s="418">
        <v>9.1664127973479087E-2</v>
      </c>
      <c r="AG2896" s="418">
        <v>1.28</v>
      </c>
      <c r="AH2896" s="418">
        <v>2.2799999999999998</v>
      </c>
      <c r="AI2896" s="425">
        <v>0</v>
      </c>
      <c r="AJ2896" s="425">
        <v>0</v>
      </c>
      <c r="AK2896" s="425">
        <v>0</v>
      </c>
      <c r="AL2896" s="425">
        <v>0</v>
      </c>
      <c r="AM2896" s="426">
        <v>0</v>
      </c>
      <c r="AN2896" s="425">
        <v>0</v>
      </c>
      <c r="AO2896" s="418">
        <v>108845.13513978809</v>
      </c>
      <c r="AP2896" s="418">
        <v>5.167892889999999E-2</v>
      </c>
      <c r="AQ2896" s="418">
        <v>0.22732999999999998</v>
      </c>
      <c r="AR2896" s="418">
        <v>52.753357289183825</v>
      </c>
      <c r="AS2896" s="417" t="s">
        <v>2745</v>
      </c>
      <c r="AT2896" s="418">
        <v>0.98</v>
      </c>
      <c r="AU2896" s="418">
        <v>0.99</v>
      </c>
      <c r="AV2896" s="418">
        <v>0</v>
      </c>
      <c r="AW2896" s="418">
        <v>500</v>
      </c>
      <c r="AX2896" s="418"/>
      <c r="AY2896" s="418"/>
    </row>
    <row r="2897" spans="1:51">
      <c r="A2897" s="417" t="s">
        <v>81</v>
      </c>
      <c r="B2897" s="417" t="s">
        <v>2486</v>
      </c>
      <c r="C2897" s="418">
        <v>6.8</v>
      </c>
      <c r="D2897" s="418">
        <v>20</v>
      </c>
      <c r="E2897" s="419">
        <v>4.3200000000000002E-2</v>
      </c>
      <c r="F2897" s="409">
        <v>0</v>
      </c>
      <c r="G2897" s="418">
        <v>13.1</v>
      </c>
      <c r="H2897" s="418">
        <v>0.7</v>
      </c>
      <c r="I2897" s="418">
        <v>3.98</v>
      </c>
      <c r="J2897" s="418">
        <v>40</v>
      </c>
      <c r="K2897" s="418">
        <v>125</v>
      </c>
      <c r="L2897" s="420">
        <v>1</v>
      </c>
      <c r="M2897" s="418">
        <v>12.3</v>
      </c>
      <c r="N2897" s="418">
        <v>12.3</v>
      </c>
      <c r="O2897" s="418">
        <v>8.0500000000000007</v>
      </c>
      <c r="P2897" s="418">
        <v>100</v>
      </c>
      <c r="Q2897" s="417" t="s">
        <v>293</v>
      </c>
      <c r="R2897" s="418">
        <v>2</v>
      </c>
      <c r="S2897" s="418">
        <v>0</v>
      </c>
      <c r="T2897" s="418">
        <v>500</v>
      </c>
      <c r="U2897" s="421">
        <v>0.76</v>
      </c>
      <c r="V2897" s="422">
        <v>0</v>
      </c>
      <c r="W2897" s="418">
        <v>1.3228006E-3</v>
      </c>
      <c r="X2897" s="418">
        <v>0.10070583221127583</v>
      </c>
      <c r="Y2897" s="418">
        <v>1.48</v>
      </c>
      <c r="Z2897" s="418">
        <v>1.79</v>
      </c>
      <c r="AA2897" s="418">
        <v>2.3272801999999998E-3</v>
      </c>
      <c r="AB2897" s="418">
        <v>0.10070583221127583</v>
      </c>
      <c r="AC2897" s="418">
        <v>1.21</v>
      </c>
      <c r="AD2897" s="418">
        <v>2.0099999999999998</v>
      </c>
      <c r="AE2897" s="418">
        <v>1.9523688E-3</v>
      </c>
      <c r="AF2897" s="418">
        <v>0.10070583221127583</v>
      </c>
      <c r="AG2897" s="418">
        <v>1.28</v>
      </c>
      <c r="AH2897" s="418">
        <v>2.2799999999999998</v>
      </c>
      <c r="AI2897" s="425">
        <v>0</v>
      </c>
      <c r="AJ2897" s="425">
        <v>0</v>
      </c>
      <c r="AK2897" s="425">
        <v>0</v>
      </c>
      <c r="AL2897" s="425">
        <v>0</v>
      </c>
      <c r="AM2897" s="426">
        <v>0</v>
      </c>
      <c r="AN2897" s="425">
        <v>0</v>
      </c>
      <c r="AO2897" s="418">
        <v>108845.13513978809</v>
      </c>
      <c r="AP2897" s="418">
        <v>5.167892889999999E-2</v>
      </c>
      <c r="AQ2897" s="418">
        <v>0.22732999999999998</v>
      </c>
      <c r="AR2897" s="418">
        <v>52.608098160557269</v>
      </c>
      <c r="AS2897" s="417" t="s">
        <v>2745</v>
      </c>
      <c r="AT2897" s="418">
        <v>0.98</v>
      </c>
      <c r="AU2897" s="418">
        <v>0.99</v>
      </c>
      <c r="AV2897" s="418">
        <v>0</v>
      </c>
      <c r="AW2897" s="418">
        <v>500</v>
      </c>
      <c r="AX2897" s="418"/>
      <c r="AY2897" s="418"/>
    </row>
    <row r="2898" spans="1:51">
      <c r="A2898" s="417" t="s">
        <v>81</v>
      </c>
      <c r="B2898" s="417" t="s">
        <v>2487</v>
      </c>
      <c r="C2898" s="418">
        <v>8.1999999999999993</v>
      </c>
      <c r="D2898" s="418">
        <v>20</v>
      </c>
      <c r="E2898" s="419">
        <v>4.4999999999999998E-2</v>
      </c>
      <c r="F2898" s="409">
        <v>0</v>
      </c>
      <c r="G2898" s="418">
        <v>10.8</v>
      </c>
      <c r="H2898" s="418">
        <v>0.7</v>
      </c>
      <c r="I2898" s="418">
        <v>3.9</v>
      </c>
      <c r="J2898" s="418">
        <v>40</v>
      </c>
      <c r="K2898" s="418">
        <v>125</v>
      </c>
      <c r="L2898" s="420">
        <v>1</v>
      </c>
      <c r="M2898" s="418">
        <v>12.3</v>
      </c>
      <c r="N2898" s="418">
        <v>12.3</v>
      </c>
      <c r="O2898" s="418">
        <v>8.0500000000000007</v>
      </c>
      <c r="P2898" s="418">
        <v>100</v>
      </c>
      <c r="Q2898" s="417" t="s">
        <v>293</v>
      </c>
      <c r="R2898" s="418">
        <v>2</v>
      </c>
      <c r="S2898" s="418">
        <v>0</v>
      </c>
      <c r="T2898" s="418">
        <v>500</v>
      </c>
      <c r="U2898" s="421">
        <v>0.76</v>
      </c>
      <c r="V2898" s="422">
        <v>0</v>
      </c>
      <c r="W2898" s="418">
        <v>1.3228006E-3</v>
      </c>
      <c r="X2898" s="418">
        <v>0.11087943361249444</v>
      </c>
      <c r="Y2898" s="418">
        <v>1.48</v>
      </c>
      <c r="Z2898" s="418">
        <v>1.79</v>
      </c>
      <c r="AA2898" s="418">
        <v>2.3272801999999998E-3</v>
      </c>
      <c r="AB2898" s="418">
        <v>0.11087943361249444</v>
      </c>
      <c r="AC2898" s="418">
        <v>1.21</v>
      </c>
      <c r="AD2898" s="418">
        <v>2.0099999999999998</v>
      </c>
      <c r="AE2898" s="418">
        <v>1.9523688E-3</v>
      </c>
      <c r="AF2898" s="418">
        <v>0.11087943361249444</v>
      </c>
      <c r="AG2898" s="418">
        <v>1.28</v>
      </c>
      <c r="AH2898" s="418">
        <v>2.2799999999999998</v>
      </c>
      <c r="AI2898" s="425">
        <v>0</v>
      </c>
      <c r="AJ2898" s="425">
        <v>0</v>
      </c>
      <c r="AK2898" s="425">
        <v>0</v>
      </c>
      <c r="AL2898" s="425">
        <v>0</v>
      </c>
      <c r="AM2898" s="426">
        <v>0</v>
      </c>
      <c r="AN2898" s="425">
        <v>0</v>
      </c>
      <c r="AO2898" s="418">
        <v>108845.13513978809</v>
      </c>
      <c r="AP2898" s="418">
        <v>5.167892889999999E-2</v>
      </c>
      <c r="AQ2898" s="418">
        <v>0.22732999999999998</v>
      </c>
      <c r="AR2898" s="418">
        <v>52.596972317815457</v>
      </c>
      <c r="AS2898" s="417" t="s">
        <v>2745</v>
      </c>
      <c r="AT2898" s="418">
        <v>0.98</v>
      </c>
      <c r="AU2898" s="418">
        <v>0.99</v>
      </c>
      <c r="AV2898" s="418">
        <v>0</v>
      </c>
      <c r="AW2898" s="418">
        <v>500</v>
      </c>
      <c r="AX2898" s="418"/>
      <c r="AY2898" s="418"/>
    </row>
    <row r="2899" spans="1:51">
      <c r="A2899" s="417" t="s">
        <v>81</v>
      </c>
      <c r="B2899" s="417" t="s">
        <v>2488</v>
      </c>
      <c r="C2899" s="418">
        <v>10</v>
      </c>
      <c r="D2899" s="418">
        <v>20</v>
      </c>
      <c r="E2899" s="419">
        <v>5.2200000000000003E-2</v>
      </c>
      <c r="F2899" s="409">
        <v>0</v>
      </c>
      <c r="G2899" s="418">
        <v>10.5</v>
      </c>
      <c r="H2899" s="418">
        <v>0.7</v>
      </c>
      <c r="I2899" s="418">
        <v>3.62</v>
      </c>
      <c r="J2899" s="418">
        <v>40</v>
      </c>
      <c r="K2899" s="418">
        <v>125</v>
      </c>
      <c r="L2899" s="420">
        <v>1</v>
      </c>
      <c r="M2899" s="418">
        <v>12.3</v>
      </c>
      <c r="N2899" s="418">
        <v>12.3</v>
      </c>
      <c r="O2899" s="418">
        <v>8.0500000000000007</v>
      </c>
      <c r="P2899" s="418">
        <v>100</v>
      </c>
      <c r="Q2899" s="417" t="s">
        <v>293</v>
      </c>
      <c r="R2899" s="418">
        <v>2</v>
      </c>
      <c r="S2899" s="418">
        <v>0</v>
      </c>
      <c r="T2899" s="418">
        <v>500</v>
      </c>
      <c r="U2899" s="421">
        <v>0.76</v>
      </c>
      <c r="V2899" s="422">
        <v>0</v>
      </c>
      <c r="W2899" s="418">
        <v>1.3228006E-3</v>
      </c>
      <c r="X2899" s="418">
        <v>0.12440131865397774</v>
      </c>
      <c r="Y2899" s="418">
        <v>1.48</v>
      </c>
      <c r="Z2899" s="418">
        <v>1.79</v>
      </c>
      <c r="AA2899" s="418">
        <v>2.3272801999999998E-3</v>
      </c>
      <c r="AB2899" s="418">
        <v>0.12440131865397774</v>
      </c>
      <c r="AC2899" s="418">
        <v>1.21</v>
      </c>
      <c r="AD2899" s="418">
        <v>2.0099999999999998</v>
      </c>
      <c r="AE2899" s="418">
        <v>1.9523688E-3</v>
      </c>
      <c r="AF2899" s="418">
        <v>0.12440131865397774</v>
      </c>
      <c r="AG2899" s="418">
        <v>1.28</v>
      </c>
      <c r="AH2899" s="418">
        <v>2.2799999999999998</v>
      </c>
      <c r="AI2899" s="425">
        <v>0</v>
      </c>
      <c r="AJ2899" s="425">
        <v>0</v>
      </c>
      <c r="AK2899" s="425">
        <v>0</v>
      </c>
      <c r="AL2899" s="425">
        <v>0</v>
      </c>
      <c r="AM2899" s="426">
        <v>0</v>
      </c>
      <c r="AN2899" s="425">
        <v>0</v>
      </c>
      <c r="AO2899" s="418">
        <v>108845.13513978809</v>
      </c>
      <c r="AP2899" s="418">
        <v>5.167892889999999E-2</v>
      </c>
      <c r="AQ2899" s="418">
        <v>0.22732999999999998</v>
      </c>
      <c r="AR2899" s="418">
        <v>52.627761352159062</v>
      </c>
      <c r="AS2899" s="417" t="s">
        <v>2745</v>
      </c>
      <c r="AT2899" s="418">
        <v>0.98</v>
      </c>
      <c r="AU2899" s="418">
        <v>0.99</v>
      </c>
      <c r="AV2899" s="418">
        <v>0</v>
      </c>
      <c r="AW2899" s="418">
        <v>500</v>
      </c>
      <c r="AX2899" s="418"/>
      <c r="AY2899" s="418"/>
    </row>
    <row r="2900" spans="1:51">
      <c r="A2900" s="417" t="s">
        <v>81</v>
      </c>
      <c r="B2900" s="417" t="s">
        <v>2489</v>
      </c>
      <c r="C2900" s="418">
        <v>12</v>
      </c>
      <c r="D2900" s="418">
        <v>20</v>
      </c>
      <c r="E2900" s="419">
        <v>5.5800000000000002E-2</v>
      </c>
      <c r="F2900" s="409">
        <v>0</v>
      </c>
      <c r="G2900" s="418">
        <v>9.6</v>
      </c>
      <c r="H2900" s="418">
        <v>0.7</v>
      </c>
      <c r="I2900" s="418">
        <v>3.5</v>
      </c>
      <c r="J2900" s="418">
        <v>40</v>
      </c>
      <c r="K2900" s="418">
        <v>125</v>
      </c>
      <c r="L2900" s="420">
        <v>1</v>
      </c>
      <c r="M2900" s="418">
        <v>12.3</v>
      </c>
      <c r="N2900" s="418">
        <v>12.3</v>
      </c>
      <c r="O2900" s="418">
        <v>8.0500000000000007</v>
      </c>
      <c r="P2900" s="418">
        <v>100</v>
      </c>
      <c r="Q2900" s="417" t="s">
        <v>293</v>
      </c>
      <c r="R2900" s="418">
        <v>2</v>
      </c>
      <c r="S2900" s="418">
        <v>0</v>
      </c>
      <c r="T2900" s="418">
        <v>500</v>
      </c>
      <c r="U2900" s="421">
        <v>0.76</v>
      </c>
      <c r="V2900" s="422">
        <v>0</v>
      </c>
      <c r="W2900" s="418">
        <v>1.3228006E-3</v>
      </c>
      <c r="X2900" s="418">
        <v>0.13822368739330859</v>
      </c>
      <c r="Y2900" s="418">
        <v>1.48</v>
      </c>
      <c r="Z2900" s="418">
        <v>1.79</v>
      </c>
      <c r="AA2900" s="418">
        <v>2.3272801999999998E-3</v>
      </c>
      <c r="AB2900" s="418">
        <v>0.13822368739330859</v>
      </c>
      <c r="AC2900" s="418">
        <v>1.21</v>
      </c>
      <c r="AD2900" s="418">
        <v>2.0099999999999998</v>
      </c>
      <c r="AE2900" s="418">
        <v>1.9523688E-3</v>
      </c>
      <c r="AF2900" s="418">
        <v>0.13822368739330859</v>
      </c>
      <c r="AG2900" s="418">
        <v>1.28</v>
      </c>
      <c r="AH2900" s="418">
        <v>2.2799999999999998</v>
      </c>
      <c r="AI2900" s="425">
        <v>0</v>
      </c>
      <c r="AJ2900" s="425">
        <v>0</v>
      </c>
      <c r="AK2900" s="425">
        <v>0</v>
      </c>
      <c r="AL2900" s="425">
        <v>0</v>
      </c>
      <c r="AM2900" s="426">
        <v>0</v>
      </c>
      <c r="AN2900" s="425">
        <v>0</v>
      </c>
      <c r="AO2900" s="418">
        <v>108845.13513978809</v>
      </c>
      <c r="AP2900" s="418">
        <v>5.167892889999999E-2</v>
      </c>
      <c r="AQ2900" s="418">
        <v>0.22732999999999998</v>
      </c>
      <c r="AR2900" s="418">
        <v>52.666228642170339</v>
      </c>
      <c r="AS2900" s="417" t="s">
        <v>2745</v>
      </c>
      <c r="AT2900" s="418">
        <v>0.98</v>
      </c>
      <c r="AU2900" s="418">
        <v>0.99</v>
      </c>
      <c r="AV2900" s="418">
        <v>0</v>
      </c>
      <c r="AW2900" s="418">
        <v>500</v>
      </c>
      <c r="AX2900" s="418"/>
      <c r="AY2900" s="418"/>
    </row>
    <row r="2901" spans="1:51">
      <c r="A2901" s="417" t="s">
        <v>81</v>
      </c>
      <c r="B2901" s="417" t="s">
        <v>2490</v>
      </c>
      <c r="C2901" s="418">
        <v>15</v>
      </c>
      <c r="D2901" s="418">
        <v>20</v>
      </c>
      <c r="E2901" s="419">
        <v>6.4799999999999996E-2</v>
      </c>
      <c r="F2901" s="409">
        <v>0</v>
      </c>
      <c r="G2901" s="418">
        <v>9.1</v>
      </c>
      <c r="H2901" s="418">
        <v>0.7</v>
      </c>
      <c r="I2901" s="418">
        <v>3.25</v>
      </c>
      <c r="J2901" s="418">
        <v>40</v>
      </c>
      <c r="K2901" s="418">
        <v>125</v>
      </c>
      <c r="L2901" s="420">
        <v>1</v>
      </c>
      <c r="M2901" s="418">
        <v>12.3</v>
      </c>
      <c r="N2901" s="418">
        <v>12.3</v>
      </c>
      <c r="O2901" s="418">
        <v>8.0500000000000007</v>
      </c>
      <c r="P2901" s="418">
        <v>100</v>
      </c>
      <c r="Q2901" s="417" t="s">
        <v>293</v>
      </c>
      <c r="R2901" s="418">
        <v>2</v>
      </c>
      <c r="S2901" s="418">
        <v>0</v>
      </c>
      <c r="T2901" s="418">
        <v>500</v>
      </c>
      <c r="U2901" s="421">
        <v>0.76</v>
      </c>
      <c r="V2901" s="422">
        <v>0</v>
      </c>
      <c r="W2901" s="418">
        <v>1.3228006E-3</v>
      </c>
      <c r="X2901" s="418">
        <v>0.16086377412152292</v>
      </c>
      <c r="Y2901" s="418">
        <v>1.48</v>
      </c>
      <c r="Z2901" s="418">
        <v>1.79</v>
      </c>
      <c r="AA2901" s="418">
        <v>2.3272801999999998E-3</v>
      </c>
      <c r="AB2901" s="418">
        <v>0.16086377412152292</v>
      </c>
      <c r="AC2901" s="418">
        <v>1.21</v>
      </c>
      <c r="AD2901" s="418">
        <v>2.0099999999999998</v>
      </c>
      <c r="AE2901" s="418">
        <v>1.9523688E-3</v>
      </c>
      <c r="AF2901" s="418">
        <v>0.16086377412152292</v>
      </c>
      <c r="AG2901" s="418">
        <v>1.28</v>
      </c>
      <c r="AH2901" s="418">
        <v>2.2799999999999998</v>
      </c>
      <c r="AI2901" s="425">
        <v>0</v>
      </c>
      <c r="AJ2901" s="425">
        <v>0</v>
      </c>
      <c r="AK2901" s="425">
        <v>0</v>
      </c>
      <c r="AL2901" s="425">
        <v>0</v>
      </c>
      <c r="AM2901" s="426">
        <v>0</v>
      </c>
      <c r="AN2901" s="425">
        <v>0</v>
      </c>
      <c r="AO2901" s="418">
        <v>137949.72410165539</v>
      </c>
      <c r="AP2901" s="418">
        <v>4.0775724899999997E-2</v>
      </c>
      <c r="AQ2901" s="418">
        <v>0.20193</v>
      </c>
      <c r="AR2901" s="418">
        <v>52.596977938082887</v>
      </c>
      <c r="AS2901" s="417" t="s">
        <v>2745</v>
      </c>
      <c r="AT2901" s="418">
        <v>0.98</v>
      </c>
      <c r="AU2901" s="418">
        <v>0.99</v>
      </c>
      <c r="AV2901" s="418">
        <v>0</v>
      </c>
      <c r="AW2901" s="418">
        <v>500</v>
      </c>
      <c r="AX2901" s="418"/>
      <c r="AY2901" s="418"/>
    </row>
    <row r="2902" spans="1:51">
      <c r="A2902" s="417" t="s">
        <v>81</v>
      </c>
      <c r="B2902" s="417" t="s">
        <v>2491</v>
      </c>
      <c r="C2902" s="418">
        <v>18</v>
      </c>
      <c r="D2902" s="418">
        <v>20</v>
      </c>
      <c r="E2902" s="419">
        <v>7.1999999999999995E-2</v>
      </c>
      <c r="F2902" s="409">
        <v>0</v>
      </c>
      <c r="G2902" s="418">
        <v>8</v>
      </c>
      <c r="H2902" s="418">
        <v>0.7</v>
      </c>
      <c r="I2902" s="418">
        <v>3.08</v>
      </c>
      <c r="J2902" s="418">
        <v>40</v>
      </c>
      <c r="K2902" s="418">
        <v>125</v>
      </c>
      <c r="L2902" s="420">
        <v>1</v>
      </c>
      <c r="M2902" s="418">
        <v>12.3</v>
      </c>
      <c r="N2902" s="418">
        <v>12.3</v>
      </c>
      <c r="O2902" s="418">
        <v>8.0500000000000007</v>
      </c>
      <c r="P2902" s="418">
        <v>100</v>
      </c>
      <c r="Q2902" s="417" t="s">
        <v>293</v>
      </c>
      <c r="R2902" s="418">
        <v>2</v>
      </c>
      <c r="S2902" s="418">
        <v>0</v>
      </c>
      <c r="T2902" s="418">
        <v>500</v>
      </c>
      <c r="U2902" s="421">
        <v>0.76</v>
      </c>
      <c r="V2902" s="422">
        <v>0</v>
      </c>
      <c r="W2902" s="418">
        <v>1.3228006E-3</v>
      </c>
      <c r="X2902" s="418">
        <v>0.16963816180087871</v>
      </c>
      <c r="Y2902" s="418">
        <v>1.48</v>
      </c>
      <c r="Z2902" s="418">
        <v>1.79</v>
      </c>
      <c r="AA2902" s="418">
        <v>2.3272801999999998E-3</v>
      </c>
      <c r="AB2902" s="418">
        <v>0.16963816180087871</v>
      </c>
      <c r="AC2902" s="418">
        <v>1.21</v>
      </c>
      <c r="AD2902" s="418">
        <v>2.0099999999999998</v>
      </c>
      <c r="AE2902" s="418">
        <v>1.9523688E-3</v>
      </c>
      <c r="AF2902" s="418">
        <v>0.16963816180087871</v>
      </c>
      <c r="AG2902" s="418">
        <v>1.28</v>
      </c>
      <c r="AH2902" s="418">
        <v>2.2799999999999998</v>
      </c>
      <c r="AI2902" s="425">
        <v>0</v>
      </c>
      <c r="AJ2902" s="425">
        <v>0</v>
      </c>
      <c r="AK2902" s="425">
        <v>0</v>
      </c>
      <c r="AL2902" s="425">
        <v>0</v>
      </c>
      <c r="AM2902" s="426">
        <v>0</v>
      </c>
      <c r="AN2902" s="425">
        <v>0</v>
      </c>
      <c r="AO2902" s="418">
        <v>137949.72410165539</v>
      </c>
      <c r="AP2902" s="418">
        <v>4.0775724899999997E-2</v>
      </c>
      <c r="AQ2902" s="418">
        <v>0.20193</v>
      </c>
      <c r="AR2902" s="418">
        <v>52.707037015794619</v>
      </c>
      <c r="AS2902" s="417" t="s">
        <v>2745</v>
      </c>
      <c r="AT2902" s="418">
        <v>0.98</v>
      </c>
      <c r="AU2902" s="418">
        <v>0.99</v>
      </c>
      <c r="AV2902" s="418">
        <v>0</v>
      </c>
      <c r="AW2902" s="418">
        <v>500</v>
      </c>
      <c r="AX2902" s="418"/>
      <c r="AY2902" s="418"/>
    </row>
    <row r="2903" spans="1:51">
      <c r="A2903" s="417" t="s">
        <v>81</v>
      </c>
      <c r="B2903" s="417" t="s">
        <v>2492</v>
      </c>
      <c r="C2903" s="418">
        <v>22</v>
      </c>
      <c r="D2903" s="418">
        <v>20</v>
      </c>
      <c r="E2903" s="419">
        <v>8.6400000000000005E-2</v>
      </c>
      <c r="F2903" s="409">
        <v>0</v>
      </c>
      <c r="G2903" s="418">
        <v>6.8</v>
      </c>
      <c r="H2903" s="418">
        <v>0.7</v>
      </c>
      <c r="I2903" s="418">
        <v>2.81</v>
      </c>
      <c r="J2903" s="418">
        <v>40</v>
      </c>
      <c r="K2903" s="418">
        <v>125</v>
      </c>
      <c r="L2903" s="420">
        <v>1</v>
      </c>
      <c r="M2903" s="418">
        <v>12.3</v>
      </c>
      <c r="N2903" s="418">
        <v>12.3</v>
      </c>
      <c r="O2903" s="418">
        <v>8.0500000000000007</v>
      </c>
      <c r="P2903" s="418">
        <v>100</v>
      </c>
      <c r="Q2903" s="417" t="s">
        <v>293</v>
      </c>
      <c r="R2903" s="418">
        <v>2</v>
      </c>
      <c r="S2903" s="418">
        <v>0</v>
      </c>
      <c r="T2903" s="418">
        <v>500</v>
      </c>
      <c r="U2903" s="421">
        <v>0.76</v>
      </c>
      <c r="V2903" s="422">
        <v>0</v>
      </c>
      <c r="W2903" s="418">
        <v>1.3228006E-3</v>
      </c>
      <c r="X2903" s="418">
        <v>0.18492087908023719</v>
      </c>
      <c r="Y2903" s="418">
        <v>1.48</v>
      </c>
      <c r="Z2903" s="418">
        <v>1.79</v>
      </c>
      <c r="AA2903" s="418">
        <v>2.3272801999999998E-3</v>
      </c>
      <c r="AB2903" s="418">
        <v>0.18492087908023719</v>
      </c>
      <c r="AC2903" s="418">
        <v>1.21</v>
      </c>
      <c r="AD2903" s="418">
        <v>2.0099999999999998</v>
      </c>
      <c r="AE2903" s="418">
        <v>1.9523688E-3</v>
      </c>
      <c r="AF2903" s="418">
        <v>0.18492087908023719</v>
      </c>
      <c r="AG2903" s="418">
        <v>1.28</v>
      </c>
      <c r="AH2903" s="418">
        <v>2.2799999999999998</v>
      </c>
      <c r="AI2903" s="425">
        <v>0</v>
      </c>
      <c r="AJ2903" s="425">
        <v>0</v>
      </c>
      <c r="AK2903" s="425">
        <v>0</v>
      </c>
      <c r="AL2903" s="425">
        <v>0</v>
      </c>
      <c r="AM2903" s="426">
        <v>0</v>
      </c>
      <c r="AN2903" s="425">
        <v>0</v>
      </c>
      <c r="AO2903" s="418">
        <v>137949.72410165539</v>
      </c>
      <c r="AP2903" s="418">
        <v>4.0775724899999997E-2</v>
      </c>
      <c r="AQ2903" s="418">
        <v>0.20193</v>
      </c>
      <c r="AR2903" s="418">
        <v>52.768668078437571</v>
      </c>
      <c r="AS2903" s="417" t="s">
        <v>2745</v>
      </c>
      <c r="AT2903" s="418">
        <v>0.98</v>
      </c>
      <c r="AU2903" s="418">
        <v>0.99</v>
      </c>
      <c r="AV2903" s="418">
        <v>0</v>
      </c>
      <c r="AW2903" s="418">
        <v>500</v>
      </c>
      <c r="AX2903" s="418"/>
      <c r="AY2903" s="418"/>
    </row>
    <row r="2904" spans="1:51">
      <c r="A2904" s="417" t="s">
        <v>81</v>
      </c>
      <c r="B2904" s="417" t="s">
        <v>2493</v>
      </c>
      <c r="C2904" s="418">
        <v>27</v>
      </c>
      <c r="D2904" s="418">
        <v>20</v>
      </c>
      <c r="E2904" s="419">
        <v>0.108</v>
      </c>
      <c r="F2904" s="409">
        <v>0</v>
      </c>
      <c r="G2904" s="418">
        <v>6.5</v>
      </c>
      <c r="H2904" s="418">
        <v>0.7</v>
      </c>
      <c r="I2904" s="418">
        <v>2.52</v>
      </c>
      <c r="J2904" s="418">
        <v>40</v>
      </c>
      <c r="K2904" s="418">
        <v>125</v>
      </c>
      <c r="L2904" s="420">
        <v>1</v>
      </c>
      <c r="M2904" s="418">
        <v>12.3</v>
      </c>
      <c r="N2904" s="418">
        <v>12.3</v>
      </c>
      <c r="O2904" s="418">
        <v>8.0500000000000007</v>
      </c>
      <c r="P2904" s="418">
        <v>100</v>
      </c>
      <c r="Q2904" s="417" t="s">
        <v>293</v>
      </c>
      <c r="R2904" s="418">
        <v>2</v>
      </c>
      <c r="S2904" s="418">
        <v>0</v>
      </c>
      <c r="T2904" s="418">
        <v>500</v>
      </c>
      <c r="U2904" s="421">
        <v>0.76</v>
      </c>
      <c r="V2904" s="422">
        <v>0</v>
      </c>
      <c r="W2904" s="418">
        <v>1.3228006E-3</v>
      </c>
      <c r="X2904" s="418">
        <v>0.21530997459342299</v>
      </c>
      <c r="Y2904" s="418">
        <v>1.48</v>
      </c>
      <c r="Z2904" s="418">
        <v>1.79</v>
      </c>
      <c r="AA2904" s="418">
        <v>2.3272801999999998E-3</v>
      </c>
      <c r="AB2904" s="418">
        <v>0.21530997459342299</v>
      </c>
      <c r="AC2904" s="418">
        <v>1.21</v>
      </c>
      <c r="AD2904" s="418">
        <v>2.0099999999999998</v>
      </c>
      <c r="AE2904" s="418">
        <v>1.9523688E-3</v>
      </c>
      <c r="AF2904" s="418">
        <v>0.21530997459342299</v>
      </c>
      <c r="AG2904" s="418">
        <v>1.28</v>
      </c>
      <c r="AH2904" s="418">
        <v>2.2799999999999998</v>
      </c>
      <c r="AI2904" s="425">
        <v>0</v>
      </c>
      <c r="AJ2904" s="425">
        <v>0</v>
      </c>
      <c r="AK2904" s="425">
        <v>0</v>
      </c>
      <c r="AL2904" s="425">
        <v>0</v>
      </c>
      <c r="AM2904" s="426">
        <v>0</v>
      </c>
      <c r="AN2904" s="425">
        <v>0</v>
      </c>
      <c r="AO2904" s="418">
        <v>172957.10052638117</v>
      </c>
      <c r="AP2904" s="418">
        <v>3.2522515600000003E-2</v>
      </c>
      <c r="AQ2904" s="418">
        <v>0.18034</v>
      </c>
      <c r="AR2904" s="418">
        <v>52.490133823036359</v>
      </c>
      <c r="AS2904" s="417" t="s">
        <v>2745</v>
      </c>
      <c r="AT2904" s="418">
        <v>0.98</v>
      </c>
      <c r="AU2904" s="418">
        <v>0.99</v>
      </c>
      <c r="AV2904" s="418">
        <v>0</v>
      </c>
      <c r="AW2904" s="418">
        <v>500</v>
      </c>
      <c r="AX2904" s="418"/>
      <c r="AY2904" s="418"/>
    </row>
    <row r="2905" spans="1:51">
      <c r="A2905" s="417" t="s">
        <v>81</v>
      </c>
      <c r="B2905" s="417" t="s">
        <v>2494</v>
      </c>
      <c r="C2905" s="418">
        <v>33</v>
      </c>
      <c r="D2905" s="418">
        <v>20</v>
      </c>
      <c r="E2905" s="419">
        <v>0.13500000000000001</v>
      </c>
      <c r="F2905" s="409">
        <v>0</v>
      </c>
      <c r="G2905" s="418">
        <v>5.6</v>
      </c>
      <c r="H2905" s="418">
        <v>0.7</v>
      </c>
      <c r="I2905" s="418">
        <v>2.25</v>
      </c>
      <c r="J2905" s="418">
        <v>40</v>
      </c>
      <c r="K2905" s="418">
        <v>125</v>
      </c>
      <c r="L2905" s="420">
        <v>1</v>
      </c>
      <c r="M2905" s="418">
        <v>12.3</v>
      </c>
      <c r="N2905" s="418">
        <v>12.3</v>
      </c>
      <c r="O2905" s="418">
        <v>8.0500000000000007</v>
      </c>
      <c r="P2905" s="418">
        <v>100</v>
      </c>
      <c r="Q2905" s="417" t="s">
        <v>293</v>
      </c>
      <c r="R2905" s="418">
        <v>2</v>
      </c>
      <c r="S2905" s="418">
        <v>0</v>
      </c>
      <c r="T2905" s="418">
        <v>500</v>
      </c>
      <c r="U2905" s="421">
        <v>0.76</v>
      </c>
      <c r="V2905" s="422">
        <v>0</v>
      </c>
      <c r="W2905" s="418">
        <v>1.3228006E-3</v>
      </c>
      <c r="X2905" s="418">
        <v>0.23867694858030611</v>
      </c>
      <c r="Y2905" s="418">
        <v>1.48</v>
      </c>
      <c r="Z2905" s="418">
        <v>1.79</v>
      </c>
      <c r="AA2905" s="418">
        <v>2.3272801999999998E-3</v>
      </c>
      <c r="AB2905" s="418">
        <v>0.23867694858030611</v>
      </c>
      <c r="AC2905" s="418">
        <v>1.21</v>
      </c>
      <c r="AD2905" s="418">
        <v>2.0099999999999998</v>
      </c>
      <c r="AE2905" s="418">
        <v>1.9523688E-3</v>
      </c>
      <c r="AF2905" s="418">
        <v>0.23867694858030611</v>
      </c>
      <c r="AG2905" s="418">
        <v>1.28</v>
      </c>
      <c r="AH2905" s="418">
        <v>2.2799999999999998</v>
      </c>
      <c r="AI2905" s="425">
        <v>0</v>
      </c>
      <c r="AJ2905" s="425">
        <v>0</v>
      </c>
      <c r="AK2905" s="425">
        <v>0</v>
      </c>
      <c r="AL2905" s="425">
        <v>0</v>
      </c>
      <c r="AM2905" s="426">
        <v>0</v>
      </c>
      <c r="AN2905" s="425">
        <v>0</v>
      </c>
      <c r="AO2905" s="418">
        <v>219671.64115734128</v>
      </c>
      <c r="AP2905" s="418">
        <v>2.56064004E-2</v>
      </c>
      <c r="AQ2905" s="418">
        <v>0.16002</v>
      </c>
      <c r="AR2905" s="418">
        <v>52.674895026229294</v>
      </c>
      <c r="AS2905" s="417" t="s">
        <v>2745</v>
      </c>
      <c r="AT2905" s="418">
        <v>0.98</v>
      </c>
      <c r="AU2905" s="418">
        <v>0.99</v>
      </c>
      <c r="AV2905" s="418">
        <v>0</v>
      </c>
      <c r="AW2905" s="418">
        <v>500</v>
      </c>
      <c r="AX2905" s="418"/>
      <c r="AY2905" s="418"/>
    </row>
    <row r="2906" spans="1:51">
      <c r="A2906" s="417" t="s">
        <v>81</v>
      </c>
      <c r="B2906" s="417" t="s">
        <v>2495</v>
      </c>
      <c r="C2906" s="418">
        <v>39</v>
      </c>
      <c r="D2906" s="418">
        <v>20</v>
      </c>
      <c r="E2906" s="419">
        <v>0.14399999999999999</v>
      </c>
      <c r="F2906" s="409">
        <v>0</v>
      </c>
      <c r="G2906" s="418">
        <v>5.5</v>
      </c>
      <c r="H2906" s="418">
        <v>0.7</v>
      </c>
      <c r="I2906" s="418">
        <v>2.1800000000000002</v>
      </c>
      <c r="J2906" s="418">
        <v>40</v>
      </c>
      <c r="K2906" s="418">
        <v>125</v>
      </c>
      <c r="L2906" s="420">
        <v>1</v>
      </c>
      <c r="M2906" s="418">
        <v>12.3</v>
      </c>
      <c r="N2906" s="418">
        <v>12.3</v>
      </c>
      <c r="O2906" s="418">
        <v>8.0500000000000007</v>
      </c>
      <c r="P2906" s="418">
        <v>100</v>
      </c>
      <c r="Q2906" s="417" t="s">
        <v>293</v>
      </c>
      <c r="R2906" s="418">
        <v>2</v>
      </c>
      <c r="S2906" s="418">
        <v>0</v>
      </c>
      <c r="T2906" s="418">
        <v>500</v>
      </c>
      <c r="U2906" s="421">
        <v>0.76</v>
      </c>
      <c r="V2906" s="422">
        <v>0</v>
      </c>
      <c r="W2906" s="418">
        <v>1.3228006E-3</v>
      </c>
      <c r="X2906" s="418">
        <v>0.25806656529282618</v>
      </c>
      <c r="Y2906" s="418">
        <v>1.48</v>
      </c>
      <c r="Z2906" s="418">
        <v>1.79</v>
      </c>
      <c r="AA2906" s="418">
        <v>2.3272801999999998E-3</v>
      </c>
      <c r="AB2906" s="418">
        <v>0.25806656529282618</v>
      </c>
      <c r="AC2906" s="418">
        <v>1.21</v>
      </c>
      <c r="AD2906" s="418">
        <v>2.0099999999999998</v>
      </c>
      <c r="AE2906" s="418">
        <v>1.9523688E-3</v>
      </c>
      <c r="AF2906" s="418">
        <v>0.25806656529282618</v>
      </c>
      <c r="AG2906" s="418">
        <v>1.28</v>
      </c>
      <c r="AH2906" s="418">
        <v>2.2799999999999998</v>
      </c>
      <c r="AI2906" s="425">
        <v>0</v>
      </c>
      <c r="AJ2906" s="425">
        <v>0</v>
      </c>
      <c r="AK2906" s="425">
        <v>0</v>
      </c>
      <c r="AL2906" s="425">
        <v>0</v>
      </c>
      <c r="AM2906" s="426">
        <v>0</v>
      </c>
      <c r="AN2906" s="425">
        <v>0</v>
      </c>
      <c r="AO2906" s="418">
        <v>219671.64115734128</v>
      </c>
      <c r="AP2906" s="418">
        <v>2.56064004E-2</v>
      </c>
      <c r="AQ2906" s="418">
        <v>0.16002</v>
      </c>
      <c r="AR2906" s="418">
        <v>52.604997533172934</v>
      </c>
      <c r="AS2906" s="417" t="s">
        <v>2745</v>
      </c>
      <c r="AT2906" s="418">
        <v>0.98</v>
      </c>
      <c r="AU2906" s="418">
        <v>0.99</v>
      </c>
      <c r="AV2906" s="418">
        <v>0</v>
      </c>
      <c r="AW2906" s="418">
        <v>500</v>
      </c>
      <c r="AX2906" s="418"/>
      <c r="AY2906" s="418"/>
    </row>
    <row r="2907" spans="1:51">
      <c r="A2907" s="417" t="s">
        <v>81</v>
      </c>
      <c r="B2907" s="417" t="s">
        <v>2496</v>
      </c>
      <c r="C2907" s="418">
        <v>47</v>
      </c>
      <c r="D2907" s="418">
        <v>20</v>
      </c>
      <c r="E2907" s="419">
        <v>0.16200000000000001</v>
      </c>
      <c r="F2907" s="409">
        <v>0</v>
      </c>
      <c r="G2907" s="418">
        <v>5.2</v>
      </c>
      <c r="H2907" s="418">
        <v>0.7</v>
      </c>
      <c r="I2907" s="418">
        <v>2.0499999999999998</v>
      </c>
      <c r="J2907" s="418">
        <v>40</v>
      </c>
      <c r="K2907" s="418">
        <v>125</v>
      </c>
      <c r="L2907" s="420">
        <v>1</v>
      </c>
      <c r="M2907" s="418">
        <v>12.3</v>
      </c>
      <c r="N2907" s="418">
        <v>12.3</v>
      </c>
      <c r="O2907" s="418">
        <v>8.0500000000000007</v>
      </c>
      <c r="P2907" s="418">
        <v>100</v>
      </c>
      <c r="Q2907" s="417" t="s">
        <v>293</v>
      </c>
      <c r="R2907" s="418">
        <v>2</v>
      </c>
      <c r="S2907" s="418">
        <v>0</v>
      </c>
      <c r="T2907" s="418">
        <v>500</v>
      </c>
      <c r="U2907" s="421">
        <v>0.76</v>
      </c>
      <c r="V2907" s="422">
        <v>0</v>
      </c>
      <c r="W2907" s="418">
        <v>1.3228006E-3</v>
      </c>
      <c r="X2907" s="418">
        <v>0.27579537626117706</v>
      </c>
      <c r="Y2907" s="418">
        <v>1.48</v>
      </c>
      <c r="Z2907" s="418">
        <v>1.79</v>
      </c>
      <c r="AA2907" s="418">
        <v>2.3272801999999998E-3</v>
      </c>
      <c r="AB2907" s="418">
        <v>0.27579537626117706</v>
      </c>
      <c r="AC2907" s="418">
        <v>1.21</v>
      </c>
      <c r="AD2907" s="418">
        <v>2.0099999999999998</v>
      </c>
      <c r="AE2907" s="418">
        <v>1.9523688E-3</v>
      </c>
      <c r="AF2907" s="418">
        <v>0.27579537626117706</v>
      </c>
      <c r="AG2907" s="418">
        <v>1.28</v>
      </c>
      <c r="AH2907" s="418">
        <v>2.2799999999999998</v>
      </c>
      <c r="AI2907" s="425">
        <v>0</v>
      </c>
      <c r="AJ2907" s="425">
        <v>0</v>
      </c>
      <c r="AK2907" s="425">
        <v>0</v>
      </c>
      <c r="AL2907" s="425">
        <v>0</v>
      </c>
      <c r="AM2907" s="426">
        <v>0</v>
      </c>
      <c r="AN2907" s="425">
        <v>0</v>
      </c>
      <c r="AO2907" s="418">
        <v>219671.64115734128</v>
      </c>
      <c r="AP2907" s="418">
        <v>2.56064004E-2</v>
      </c>
      <c r="AQ2907" s="418">
        <v>0.16002</v>
      </c>
      <c r="AR2907" s="418">
        <v>52.878577925006006</v>
      </c>
      <c r="AS2907" s="417" t="s">
        <v>2745</v>
      </c>
      <c r="AT2907" s="418">
        <v>0.98</v>
      </c>
      <c r="AU2907" s="418">
        <v>0.99</v>
      </c>
      <c r="AV2907" s="418">
        <v>0</v>
      </c>
      <c r="AW2907" s="418">
        <v>500</v>
      </c>
      <c r="AX2907" s="418"/>
      <c r="AY2907" s="418"/>
    </row>
    <row r="2908" spans="1:51">
      <c r="A2908" s="417" t="s">
        <v>81</v>
      </c>
      <c r="B2908" s="417" t="s">
        <v>2497</v>
      </c>
      <c r="C2908" s="418">
        <v>56</v>
      </c>
      <c r="D2908" s="418">
        <v>20</v>
      </c>
      <c r="E2908" s="419">
        <v>0.17100000000000001</v>
      </c>
      <c r="F2908" s="409">
        <v>0</v>
      </c>
      <c r="G2908" s="418">
        <v>4.5</v>
      </c>
      <c r="H2908" s="418">
        <v>0.7</v>
      </c>
      <c r="I2908" s="418">
        <v>2</v>
      </c>
      <c r="J2908" s="418">
        <v>40</v>
      </c>
      <c r="K2908" s="418">
        <v>125</v>
      </c>
      <c r="L2908" s="420">
        <v>1</v>
      </c>
      <c r="M2908" s="418">
        <v>12.3</v>
      </c>
      <c r="N2908" s="418">
        <v>12.3</v>
      </c>
      <c r="O2908" s="418">
        <v>8.0500000000000007</v>
      </c>
      <c r="P2908" s="418">
        <v>100</v>
      </c>
      <c r="Q2908" s="417" t="s">
        <v>293</v>
      </c>
      <c r="R2908" s="418">
        <v>2</v>
      </c>
      <c r="S2908" s="418">
        <v>0</v>
      </c>
      <c r="T2908" s="418">
        <v>500</v>
      </c>
      <c r="U2908" s="421">
        <v>0.76</v>
      </c>
      <c r="V2908" s="422">
        <v>0</v>
      </c>
      <c r="W2908" s="418">
        <v>1.3228006E-3</v>
      </c>
      <c r="X2908" s="418">
        <v>0.30554709844836636</v>
      </c>
      <c r="Y2908" s="418">
        <v>1.48</v>
      </c>
      <c r="Z2908" s="418">
        <v>1.79</v>
      </c>
      <c r="AA2908" s="418">
        <v>2.3272801999999998E-3</v>
      </c>
      <c r="AB2908" s="418">
        <v>0.30554709844836636</v>
      </c>
      <c r="AC2908" s="418">
        <v>1.21</v>
      </c>
      <c r="AD2908" s="418">
        <v>2.0099999999999998</v>
      </c>
      <c r="AE2908" s="418">
        <v>1.9523688E-3</v>
      </c>
      <c r="AF2908" s="418">
        <v>0.30554709844836636</v>
      </c>
      <c r="AG2908" s="418">
        <v>1.28</v>
      </c>
      <c r="AH2908" s="418">
        <v>2.2799999999999998</v>
      </c>
      <c r="AI2908" s="425">
        <v>0</v>
      </c>
      <c r="AJ2908" s="425">
        <v>0</v>
      </c>
      <c r="AK2908" s="425">
        <v>0</v>
      </c>
      <c r="AL2908" s="425">
        <v>0</v>
      </c>
      <c r="AM2908" s="426">
        <v>0</v>
      </c>
      <c r="AN2908" s="425">
        <v>0</v>
      </c>
      <c r="AO2908" s="418">
        <v>219671.64115734128</v>
      </c>
      <c r="AP2908" s="418">
        <v>2.56064004E-2</v>
      </c>
      <c r="AQ2908" s="418">
        <v>0.16002</v>
      </c>
      <c r="AR2908" s="418">
        <v>52.631579607807708</v>
      </c>
      <c r="AS2908" s="417" t="s">
        <v>2745</v>
      </c>
      <c r="AT2908" s="418">
        <v>0.98</v>
      </c>
      <c r="AU2908" s="418">
        <v>0.99</v>
      </c>
      <c r="AV2908" s="418">
        <v>0</v>
      </c>
      <c r="AW2908" s="418">
        <v>500</v>
      </c>
      <c r="AX2908" s="418"/>
      <c r="AY2908" s="418"/>
    </row>
    <row r="2909" spans="1:51">
      <c r="A2909" s="417" t="s">
        <v>81</v>
      </c>
      <c r="B2909" s="417" t="s">
        <v>2498</v>
      </c>
      <c r="C2909" s="418">
        <v>68</v>
      </c>
      <c r="D2909" s="418">
        <v>20</v>
      </c>
      <c r="E2909" s="419">
        <v>0.189</v>
      </c>
      <c r="F2909" s="409">
        <v>0</v>
      </c>
      <c r="G2909" s="418">
        <v>4.0999999999999996</v>
      </c>
      <c r="H2909" s="418">
        <v>0.7</v>
      </c>
      <c r="I2909" s="418">
        <v>1.9</v>
      </c>
      <c r="J2909" s="418">
        <v>40</v>
      </c>
      <c r="K2909" s="418">
        <v>125</v>
      </c>
      <c r="L2909" s="420">
        <v>1</v>
      </c>
      <c r="M2909" s="418">
        <v>12.3</v>
      </c>
      <c r="N2909" s="418">
        <v>12.3</v>
      </c>
      <c r="O2909" s="418">
        <v>8.0500000000000007</v>
      </c>
      <c r="P2909" s="418">
        <v>100</v>
      </c>
      <c r="Q2909" s="417" t="s">
        <v>293</v>
      </c>
      <c r="R2909" s="418">
        <v>2</v>
      </c>
      <c r="S2909" s="418">
        <v>0</v>
      </c>
      <c r="T2909" s="418">
        <v>500</v>
      </c>
      <c r="U2909" s="421">
        <v>0.76</v>
      </c>
      <c r="V2909" s="422">
        <v>0</v>
      </c>
      <c r="W2909" s="418">
        <v>1.3228006E-3</v>
      </c>
      <c r="X2909" s="418">
        <v>0.33568609795517801</v>
      </c>
      <c r="Y2909" s="418">
        <v>1.48</v>
      </c>
      <c r="Z2909" s="418">
        <v>1.79</v>
      </c>
      <c r="AA2909" s="418">
        <v>2.3272801999999998E-3</v>
      </c>
      <c r="AB2909" s="418">
        <v>0.33568609795517801</v>
      </c>
      <c r="AC2909" s="418">
        <v>1.21</v>
      </c>
      <c r="AD2909" s="418">
        <v>2.0099999999999998</v>
      </c>
      <c r="AE2909" s="418">
        <v>1.9523688E-3</v>
      </c>
      <c r="AF2909" s="418">
        <v>0.33568609795517801</v>
      </c>
      <c r="AG2909" s="418">
        <v>1.28</v>
      </c>
      <c r="AH2909" s="418">
        <v>2.2799999999999998</v>
      </c>
      <c r="AI2909" s="425">
        <v>0</v>
      </c>
      <c r="AJ2909" s="425">
        <v>0</v>
      </c>
      <c r="AK2909" s="425">
        <v>0</v>
      </c>
      <c r="AL2909" s="425">
        <v>0</v>
      </c>
      <c r="AM2909" s="426">
        <v>0</v>
      </c>
      <c r="AN2909" s="425">
        <v>0</v>
      </c>
      <c r="AO2909" s="418">
        <v>219671.64115734128</v>
      </c>
      <c r="AP2909" s="418">
        <v>2.56064004E-2</v>
      </c>
      <c r="AQ2909" s="418">
        <v>0.16002</v>
      </c>
      <c r="AR2909" s="418">
        <v>52.76349063807811</v>
      </c>
      <c r="AS2909" s="417" t="s">
        <v>2745</v>
      </c>
      <c r="AT2909" s="418">
        <v>0.98</v>
      </c>
      <c r="AU2909" s="418">
        <v>0.99</v>
      </c>
      <c r="AV2909" s="418">
        <v>0</v>
      </c>
      <c r="AW2909" s="418">
        <v>500</v>
      </c>
      <c r="AX2909" s="418"/>
      <c r="AY2909" s="418"/>
    </row>
    <row r="2910" spans="1:51">
      <c r="A2910" s="417" t="s">
        <v>81</v>
      </c>
      <c r="B2910" s="417" t="s">
        <v>2499</v>
      </c>
      <c r="C2910" s="418">
        <v>82</v>
      </c>
      <c r="D2910" s="418">
        <v>20</v>
      </c>
      <c r="E2910" s="419">
        <v>0.252</v>
      </c>
      <c r="F2910" s="409">
        <v>0</v>
      </c>
      <c r="G2910" s="418">
        <v>3.8</v>
      </c>
      <c r="H2910" s="418">
        <v>0.7</v>
      </c>
      <c r="I2910" s="418">
        <v>1.65</v>
      </c>
      <c r="J2910" s="418">
        <v>40</v>
      </c>
      <c r="K2910" s="418">
        <v>125</v>
      </c>
      <c r="L2910" s="420">
        <v>1</v>
      </c>
      <c r="M2910" s="418">
        <v>12.3</v>
      </c>
      <c r="N2910" s="418">
        <v>12.3</v>
      </c>
      <c r="O2910" s="418">
        <v>8.0500000000000007</v>
      </c>
      <c r="P2910" s="418">
        <v>100</v>
      </c>
      <c r="Q2910" s="417" t="s">
        <v>293</v>
      </c>
      <c r="R2910" s="418">
        <v>2</v>
      </c>
      <c r="S2910" s="418">
        <v>0</v>
      </c>
      <c r="T2910" s="418">
        <v>500</v>
      </c>
      <c r="U2910" s="421">
        <v>0.76</v>
      </c>
      <c r="V2910" s="422">
        <v>0</v>
      </c>
      <c r="W2910" s="418">
        <v>1.3228006E-3</v>
      </c>
      <c r="X2910" s="418">
        <v>0.36959812063862946</v>
      </c>
      <c r="Y2910" s="418">
        <v>1.48</v>
      </c>
      <c r="Z2910" s="418">
        <v>1.79</v>
      </c>
      <c r="AA2910" s="418">
        <v>2.3272801999999998E-3</v>
      </c>
      <c r="AB2910" s="418">
        <v>0.36959812063862946</v>
      </c>
      <c r="AC2910" s="418">
        <v>1.21</v>
      </c>
      <c r="AD2910" s="418">
        <v>2.0099999999999998</v>
      </c>
      <c r="AE2910" s="418">
        <v>1.9523688E-3</v>
      </c>
      <c r="AF2910" s="418">
        <v>0.36959812063862946</v>
      </c>
      <c r="AG2910" s="418">
        <v>1.28</v>
      </c>
      <c r="AH2910" s="418">
        <v>2.2799999999999998</v>
      </c>
      <c r="AI2910" s="425">
        <v>0</v>
      </c>
      <c r="AJ2910" s="425">
        <v>0</v>
      </c>
      <c r="AK2910" s="425">
        <v>0</v>
      </c>
      <c r="AL2910" s="425">
        <v>0</v>
      </c>
      <c r="AM2910" s="426">
        <v>0</v>
      </c>
      <c r="AN2910" s="425">
        <v>0</v>
      </c>
      <c r="AO2910" s="418">
        <v>273122.95207251556</v>
      </c>
      <c r="AP2910" s="418">
        <v>2.0595120099999992E-2</v>
      </c>
      <c r="AQ2910" s="418">
        <v>0.14350999999999997</v>
      </c>
      <c r="AR2910" s="418">
        <v>52.472781038528012</v>
      </c>
      <c r="AS2910" s="417" t="s">
        <v>2745</v>
      </c>
      <c r="AT2910" s="418">
        <v>0.98</v>
      </c>
      <c r="AU2910" s="418">
        <v>0.99</v>
      </c>
      <c r="AV2910" s="418">
        <v>0</v>
      </c>
      <c r="AW2910" s="418">
        <v>500</v>
      </c>
      <c r="AX2910" s="418"/>
      <c r="AY2910" s="418"/>
    </row>
    <row r="2911" spans="1:51">
      <c r="A2911" s="417" t="s">
        <v>81</v>
      </c>
      <c r="B2911" s="417" t="s">
        <v>2500</v>
      </c>
      <c r="C2911" s="418">
        <v>100</v>
      </c>
      <c r="D2911" s="418">
        <v>20</v>
      </c>
      <c r="E2911" s="419">
        <v>0.27</v>
      </c>
      <c r="F2911" s="409">
        <v>0</v>
      </c>
      <c r="G2911" s="418">
        <v>3.4</v>
      </c>
      <c r="H2911" s="418">
        <v>0.7</v>
      </c>
      <c r="I2911" s="418">
        <v>1.59</v>
      </c>
      <c r="J2911" s="418">
        <v>40</v>
      </c>
      <c r="K2911" s="418">
        <v>125</v>
      </c>
      <c r="L2911" s="420">
        <v>1</v>
      </c>
      <c r="M2911" s="418">
        <v>12.3</v>
      </c>
      <c r="N2911" s="418">
        <v>12.3</v>
      </c>
      <c r="O2911" s="418">
        <v>8.0500000000000007</v>
      </c>
      <c r="P2911" s="418">
        <v>100</v>
      </c>
      <c r="Q2911" s="417" t="s">
        <v>293</v>
      </c>
      <c r="R2911" s="418">
        <v>2</v>
      </c>
      <c r="S2911" s="418">
        <v>0</v>
      </c>
      <c r="T2911" s="418">
        <v>500</v>
      </c>
      <c r="U2911" s="421">
        <v>0.76</v>
      </c>
      <c r="V2911" s="422">
        <v>0</v>
      </c>
      <c r="W2911" s="418">
        <v>1.3228006E-3</v>
      </c>
      <c r="X2911" s="418">
        <v>0.40390038524018745</v>
      </c>
      <c r="Y2911" s="418">
        <v>1.48</v>
      </c>
      <c r="Z2911" s="418">
        <v>1.79</v>
      </c>
      <c r="AA2911" s="418">
        <v>2.3272801999999998E-3</v>
      </c>
      <c r="AB2911" s="418">
        <v>0.40390038524018745</v>
      </c>
      <c r="AC2911" s="418">
        <v>1.21</v>
      </c>
      <c r="AD2911" s="418">
        <v>2.0099999999999998</v>
      </c>
      <c r="AE2911" s="418">
        <v>1.9523688E-3</v>
      </c>
      <c r="AF2911" s="418">
        <v>0.40390038524018745</v>
      </c>
      <c r="AG2911" s="418">
        <v>1.28</v>
      </c>
      <c r="AH2911" s="418">
        <v>2.2799999999999998</v>
      </c>
      <c r="AI2911" s="425">
        <v>0</v>
      </c>
      <c r="AJ2911" s="425">
        <v>0</v>
      </c>
      <c r="AK2911" s="425">
        <v>0</v>
      </c>
      <c r="AL2911" s="425">
        <v>0</v>
      </c>
      <c r="AM2911" s="426">
        <v>0</v>
      </c>
      <c r="AN2911" s="425">
        <v>0</v>
      </c>
      <c r="AO2911" s="418">
        <v>273122.95207251556</v>
      </c>
      <c r="AP2911" s="418">
        <v>2.0595120099999992E-2</v>
      </c>
      <c r="AQ2911" s="418">
        <v>0.14350999999999997</v>
      </c>
      <c r="AR2911" s="418">
        <v>52.740525468555461</v>
      </c>
      <c r="AS2911" s="417" t="s">
        <v>2745</v>
      </c>
      <c r="AT2911" s="418">
        <v>0.98</v>
      </c>
      <c r="AU2911" s="418">
        <v>0.99</v>
      </c>
      <c r="AV2911" s="418">
        <v>0</v>
      </c>
      <c r="AW2911" s="418">
        <v>500</v>
      </c>
      <c r="AX2911" s="418"/>
      <c r="AY2911" s="418"/>
    </row>
    <row r="2912" spans="1:51">
      <c r="A2912" s="417" t="s">
        <v>81</v>
      </c>
      <c r="B2912" s="417" t="s">
        <v>2501</v>
      </c>
      <c r="C2912" s="418">
        <v>120</v>
      </c>
      <c r="D2912" s="418">
        <v>20</v>
      </c>
      <c r="E2912" s="419">
        <v>0.36899999999999999</v>
      </c>
      <c r="F2912" s="409">
        <v>0</v>
      </c>
      <c r="G2912" s="418">
        <v>3.2</v>
      </c>
      <c r="H2912" s="418">
        <v>0.7</v>
      </c>
      <c r="I2912" s="418">
        <v>1.36</v>
      </c>
      <c r="J2912" s="418">
        <v>40</v>
      </c>
      <c r="K2912" s="418">
        <v>125</v>
      </c>
      <c r="L2912" s="420">
        <v>1</v>
      </c>
      <c r="M2912" s="418">
        <v>12.3</v>
      </c>
      <c r="N2912" s="418">
        <v>12.3</v>
      </c>
      <c r="O2912" s="418">
        <v>8.0500000000000007</v>
      </c>
      <c r="P2912" s="418">
        <v>100</v>
      </c>
      <c r="Q2912" s="417" t="s">
        <v>293</v>
      </c>
      <c r="R2912" s="418">
        <v>2</v>
      </c>
      <c r="S2912" s="418">
        <v>0</v>
      </c>
      <c r="T2912" s="418">
        <v>500</v>
      </c>
      <c r="U2912" s="421">
        <v>0.76</v>
      </c>
      <c r="V2912" s="422">
        <v>0</v>
      </c>
      <c r="W2912" s="418">
        <v>1.3228006E-3</v>
      </c>
      <c r="X2912" s="418">
        <v>0.43906347760227438</v>
      </c>
      <c r="Y2912" s="418">
        <v>1.48</v>
      </c>
      <c r="Z2912" s="418">
        <v>1.79</v>
      </c>
      <c r="AA2912" s="418">
        <v>2.3272801999999998E-3</v>
      </c>
      <c r="AB2912" s="418">
        <v>0.43906347760227438</v>
      </c>
      <c r="AC2912" s="418">
        <v>1.21</v>
      </c>
      <c r="AD2912" s="418">
        <v>2.0099999999999998</v>
      </c>
      <c r="AE2912" s="418">
        <v>1.9523688E-3</v>
      </c>
      <c r="AF2912" s="418">
        <v>0.43906347760227438</v>
      </c>
      <c r="AG2912" s="418">
        <v>1.28</v>
      </c>
      <c r="AH2912" s="418">
        <v>2.2799999999999998</v>
      </c>
      <c r="AI2912" s="425">
        <v>0</v>
      </c>
      <c r="AJ2912" s="425">
        <v>0</v>
      </c>
      <c r="AK2912" s="425">
        <v>0</v>
      </c>
      <c r="AL2912" s="425">
        <v>0</v>
      </c>
      <c r="AM2912" s="426">
        <v>0</v>
      </c>
      <c r="AN2912" s="425">
        <v>0</v>
      </c>
      <c r="AO2912" s="418">
        <v>348750.69750139501</v>
      </c>
      <c r="AP2912" s="418">
        <v>1.6129000000000001E-2</v>
      </c>
      <c r="AQ2912" s="418">
        <v>0.127</v>
      </c>
      <c r="AR2912" s="418">
        <v>52.747066613516843</v>
      </c>
      <c r="AS2912" s="417" t="s">
        <v>2745</v>
      </c>
      <c r="AT2912" s="418">
        <v>0.98</v>
      </c>
      <c r="AU2912" s="418">
        <v>0.99</v>
      </c>
      <c r="AV2912" s="418">
        <v>0</v>
      </c>
      <c r="AW2912" s="418">
        <v>500</v>
      </c>
      <c r="AX2912" s="418"/>
      <c r="AY2912" s="418"/>
    </row>
    <row r="2913" spans="1:51">
      <c r="A2913" s="417" t="s">
        <v>81</v>
      </c>
      <c r="B2913" s="417" t="s">
        <v>2502</v>
      </c>
      <c r="C2913" s="418">
        <v>150</v>
      </c>
      <c r="D2913" s="418">
        <v>20</v>
      </c>
      <c r="E2913" s="419">
        <v>0.41399999999999998</v>
      </c>
      <c r="F2913" s="409">
        <v>0</v>
      </c>
      <c r="G2913" s="418">
        <v>2.8</v>
      </c>
      <c r="H2913" s="418">
        <v>0.7</v>
      </c>
      <c r="I2913" s="418">
        <v>1.29</v>
      </c>
      <c r="J2913" s="418">
        <v>40</v>
      </c>
      <c r="K2913" s="418">
        <v>125</v>
      </c>
      <c r="L2913" s="420">
        <v>1</v>
      </c>
      <c r="M2913" s="418">
        <v>12.3</v>
      </c>
      <c r="N2913" s="418">
        <v>12.3</v>
      </c>
      <c r="O2913" s="418">
        <v>8.0500000000000007</v>
      </c>
      <c r="P2913" s="418">
        <v>100</v>
      </c>
      <c r="Q2913" s="417" t="s">
        <v>293</v>
      </c>
      <c r="R2913" s="418">
        <v>2</v>
      </c>
      <c r="S2913" s="418">
        <v>0</v>
      </c>
      <c r="T2913" s="418">
        <v>500</v>
      </c>
      <c r="U2913" s="421">
        <v>0.76</v>
      </c>
      <c r="V2913" s="422">
        <v>0</v>
      </c>
      <c r="W2913" s="418">
        <v>1.3228006E-3</v>
      </c>
      <c r="X2913" s="418">
        <v>0.50161822037894244</v>
      </c>
      <c r="Y2913" s="418">
        <v>1.48</v>
      </c>
      <c r="Z2913" s="418">
        <v>1.79</v>
      </c>
      <c r="AA2913" s="418">
        <v>2.3272801999999998E-3</v>
      </c>
      <c r="AB2913" s="418">
        <v>0.50161822037894244</v>
      </c>
      <c r="AC2913" s="418">
        <v>1.21</v>
      </c>
      <c r="AD2913" s="418">
        <v>2.0099999999999998</v>
      </c>
      <c r="AE2913" s="418">
        <v>1.9523688E-3</v>
      </c>
      <c r="AF2913" s="418">
        <v>0.50161822037894244</v>
      </c>
      <c r="AG2913" s="418">
        <v>1.28</v>
      </c>
      <c r="AH2913" s="418">
        <v>2.2799999999999998</v>
      </c>
      <c r="AI2913" s="425">
        <v>0</v>
      </c>
      <c r="AJ2913" s="425">
        <v>0</v>
      </c>
      <c r="AK2913" s="425">
        <v>0</v>
      </c>
      <c r="AL2913" s="425">
        <v>0</v>
      </c>
      <c r="AM2913" s="426">
        <v>0</v>
      </c>
      <c r="AN2913" s="425">
        <v>0</v>
      </c>
      <c r="AO2913" s="418">
        <v>348750.69750139501</v>
      </c>
      <c r="AP2913" s="418">
        <v>1.6129000000000001E-2</v>
      </c>
      <c r="AQ2913" s="418">
        <v>0.127</v>
      </c>
      <c r="AR2913" s="418">
        <v>52.254386938601151</v>
      </c>
      <c r="AS2913" s="417" t="s">
        <v>2745</v>
      </c>
      <c r="AT2913" s="418">
        <v>0.98</v>
      </c>
      <c r="AU2913" s="418">
        <v>0.99</v>
      </c>
      <c r="AV2913" s="418">
        <v>0</v>
      </c>
      <c r="AW2913" s="418">
        <v>500</v>
      </c>
      <c r="AX2913" s="418"/>
      <c r="AY2913" s="418"/>
    </row>
    <row r="2914" spans="1:51">
      <c r="A2914" s="417" t="s">
        <v>81</v>
      </c>
      <c r="B2914" s="417" t="s">
        <v>2503</v>
      </c>
      <c r="C2914" s="418">
        <v>180</v>
      </c>
      <c r="D2914" s="418">
        <v>20</v>
      </c>
      <c r="E2914" s="419">
        <v>0.45900000000000002</v>
      </c>
      <c r="F2914" s="409">
        <v>0</v>
      </c>
      <c r="G2914" s="418">
        <v>2.5</v>
      </c>
      <c r="H2914" s="418">
        <v>0.7</v>
      </c>
      <c r="I2914" s="418">
        <v>1.22</v>
      </c>
      <c r="J2914" s="418">
        <v>40</v>
      </c>
      <c r="K2914" s="418">
        <v>125</v>
      </c>
      <c r="L2914" s="420">
        <v>1</v>
      </c>
      <c r="M2914" s="418">
        <v>12.3</v>
      </c>
      <c r="N2914" s="418">
        <v>12.3</v>
      </c>
      <c r="O2914" s="418">
        <v>8.0500000000000007</v>
      </c>
      <c r="P2914" s="418">
        <v>100</v>
      </c>
      <c r="Q2914" s="417" t="s">
        <v>293</v>
      </c>
      <c r="R2914" s="418">
        <v>2</v>
      </c>
      <c r="S2914" s="418">
        <v>0</v>
      </c>
      <c r="T2914" s="418">
        <v>500</v>
      </c>
      <c r="U2914" s="421">
        <v>0.76</v>
      </c>
      <c r="V2914" s="422">
        <v>0</v>
      </c>
      <c r="W2914" s="418">
        <v>1.3228006E-3</v>
      </c>
      <c r="X2914" s="418">
        <v>0.54350090674067941</v>
      </c>
      <c r="Y2914" s="418">
        <v>1.48</v>
      </c>
      <c r="Z2914" s="418">
        <v>1.79</v>
      </c>
      <c r="AA2914" s="418">
        <v>2.3272801999999998E-3</v>
      </c>
      <c r="AB2914" s="418">
        <v>0.54350090674067941</v>
      </c>
      <c r="AC2914" s="418">
        <v>1.21</v>
      </c>
      <c r="AD2914" s="418">
        <v>2.0099999999999998</v>
      </c>
      <c r="AE2914" s="418">
        <v>1.9523688E-3</v>
      </c>
      <c r="AF2914" s="418">
        <v>0.54350090674067941</v>
      </c>
      <c r="AG2914" s="418">
        <v>1.28</v>
      </c>
      <c r="AH2914" s="418">
        <v>2.2799999999999998</v>
      </c>
      <c r="AI2914" s="425">
        <v>0</v>
      </c>
      <c r="AJ2914" s="425">
        <v>0</v>
      </c>
      <c r="AK2914" s="425">
        <v>0</v>
      </c>
      <c r="AL2914" s="425">
        <v>0</v>
      </c>
      <c r="AM2914" s="426">
        <v>0</v>
      </c>
      <c r="AN2914" s="425">
        <v>0</v>
      </c>
      <c r="AO2914" s="418">
        <v>348750.69750139501</v>
      </c>
      <c r="AP2914" s="418">
        <v>1.6129000000000001E-2</v>
      </c>
      <c r="AQ2914" s="418">
        <v>0.127</v>
      </c>
      <c r="AR2914" s="418">
        <v>52.695088912293336</v>
      </c>
      <c r="AS2914" s="417" t="s">
        <v>2745</v>
      </c>
      <c r="AT2914" s="418">
        <v>0.98</v>
      </c>
      <c r="AU2914" s="418">
        <v>0.99</v>
      </c>
      <c r="AV2914" s="418">
        <v>0</v>
      </c>
      <c r="AW2914" s="418">
        <v>500</v>
      </c>
      <c r="AX2914" s="418"/>
      <c r="AY2914" s="418"/>
    </row>
    <row r="2915" spans="1:51">
      <c r="A2915" s="417" t="s">
        <v>81</v>
      </c>
      <c r="B2915" s="417" t="s">
        <v>2504</v>
      </c>
      <c r="C2915" s="418">
        <v>220</v>
      </c>
      <c r="D2915" s="418">
        <v>20</v>
      </c>
      <c r="E2915" s="419">
        <v>0.621</v>
      </c>
      <c r="F2915" s="409">
        <v>0</v>
      </c>
      <c r="G2915" s="418">
        <v>2.2999999999999998</v>
      </c>
      <c r="H2915" s="418">
        <v>0.7</v>
      </c>
      <c r="I2915" s="418">
        <v>1.05</v>
      </c>
      <c r="J2915" s="418">
        <v>40</v>
      </c>
      <c r="K2915" s="418">
        <v>125</v>
      </c>
      <c r="L2915" s="420">
        <v>1</v>
      </c>
      <c r="M2915" s="418">
        <v>12.3</v>
      </c>
      <c r="N2915" s="418">
        <v>12.3</v>
      </c>
      <c r="O2915" s="418">
        <v>8.0500000000000007</v>
      </c>
      <c r="P2915" s="418">
        <v>100</v>
      </c>
      <c r="Q2915" s="417" t="s">
        <v>293</v>
      </c>
      <c r="R2915" s="418">
        <v>2</v>
      </c>
      <c r="S2915" s="418">
        <v>0</v>
      </c>
      <c r="T2915" s="418">
        <v>500</v>
      </c>
      <c r="U2915" s="421">
        <v>0.76</v>
      </c>
      <c r="V2915" s="422">
        <v>0</v>
      </c>
      <c r="W2915" s="418">
        <v>1.3228006E-3</v>
      </c>
      <c r="X2915" s="418">
        <v>0.59496282834511083</v>
      </c>
      <c r="Y2915" s="418">
        <v>1.48</v>
      </c>
      <c r="Z2915" s="418">
        <v>1.79</v>
      </c>
      <c r="AA2915" s="418">
        <v>2.3272801999999998E-3</v>
      </c>
      <c r="AB2915" s="418">
        <v>0.59496282834511083</v>
      </c>
      <c r="AC2915" s="418">
        <v>1.21</v>
      </c>
      <c r="AD2915" s="418">
        <v>2.0099999999999998</v>
      </c>
      <c r="AE2915" s="418">
        <v>1.9523688E-3</v>
      </c>
      <c r="AF2915" s="418">
        <v>0.59496282834511083</v>
      </c>
      <c r="AG2915" s="418">
        <v>1.28</v>
      </c>
      <c r="AH2915" s="418">
        <v>2.2799999999999998</v>
      </c>
      <c r="AI2915" s="425">
        <v>0</v>
      </c>
      <c r="AJ2915" s="425">
        <v>0</v>
      </c>
      <c r="AK2915" s="425">
        <v>0</v>
      </c>
      <c r="AL2915" s="425">
        <v>0</v>
      </c>
      <c r="AM2915" s="426">
        <v>0</v>
      </c>
      <c r="AN2915" s="425">
        <v>0</v>
      </c>
      <c r="AO2915" s="418">
        <v>440286.19808281161</v>
      </c>
      <c r="AP2915" s="418">
        <v>1.2775780899999999E-2</v>
      </c>
      <c r="AQ2915" s="418">
        <v>0.11302999999999999</v>
      </c>
      <c r="AR2915" s="418">
        <v>52.581423998500043</v>
      </c>
      <c r="AS2915" s="417" t="s">
        <v>2745</v>
      </c>
      <c r="AT2915" s="418">
        <v>0.98</v>
      </c>
      <c r="AU2915" s="418">
        <v>0.99</v>
      </c>
      <c r="AV2915" s="418">
        <v>0</v>
      </c>
      <c r="AW2915" s="418">
        <v>500</v>
      </c>
      <c r="AX2915" s="418"/>
      <c r="AY2915" s="418"/>
    </row>
    <row r="2916" spans="1:51">
      <c r="A2916" s="417" t="s">
        <v>81</v>
      </c>
      <c r="B2916" s="417" t="s">
        <v>2505</v>
      </c>
      <c r="C2916" s="418">
        <v>270</v>
      </c>
      <c r="D2916" s="418">
        <v>20</v>
      </c>
      <c r="E2916" s="419">
        <v>0.81</v>
      </c>
      <c r="F2916" s="409">
        <v>0</v>
      </c>
      <c r="G2916" s="418">
        <v>2.1</v>
      </c>
      <c r="H2916" s="418">
        <v>0.7</v>
      </c>
      <c r="I2916" s="418">
        <v>0.92</v>
      </c>
      <c r="J2916" s="418">
        <v>40</v>
      </c>
      <c r="K2916" s="418">
        <v>125</v>
      </c>
      <c r="L2916" s="420">
        <v>1</v>
      </c>
      <c r="M2916" s="418">
        <v>12.3</v>
      </c>
      <c r="N2916" s="418">
        <v>12.3</v>
      </c>
      <c r="O2916" s="418">
        <v>8.0500000000000007</v>
      </c>
      <c r="P2916" s="418">
        <v>100</v>
      </c>
      <c r="Q2916" s="417" t="s">
        <v>293</v>
      </c>
      <c r="R2916" s="418">
        <v>2</v>
      </c>
      <c r="S2916" s="418">
        <v>0</v>
      </c>
      <c r="T2916" s="418">
        <v>500</v>
      </c>
      <c r="U2916" s="421">
        <v>0.76</v>
      </c>
      <c r="V2916" s="422">
        <v>0</v>
      </c>
      <c r="W2916" s="418">
        <v>1.3228006E-3</v>
      </c>
      <c r="X2916" s="418">
        <v>0.68269016334499977</v>
      </c>
      <c r="Y2916" s="418">
        <v>1.48</v>
      </c>
      <c r="Z2916" s="418">
        <v>1.79</v>
      </c>
      <c r="AA2916" s="418">
        <v>2.3272801999999998E-3</v>
      </c>
      <c r="AB2916" s="418">
        <v>0.68269016334499977</v>
      </c>
      <c r="AC2916" s="418">
        <v>1.21</v>
      </c>
      <c r="AD2916" s="418">
        <v>2.0099999999999998</v>
      </c>
      <c r="AE2916" s="418">
        <v>1.9523688E-3</v>
      </c>
      <c r="AF2916" s="418">
        <v>0.68269016334499977</v>
      </c>
      <c r="AG2916" s="418">
        <v>1.28</v>
      </c>
      <c r="AH2916" s="418">
        <v>2.2799999999999998</v>
      </c>
      <c r="AI2916" s="425">
        <v>0</v>
      </c>
      <c r="AJ2916" s="425">
        <v>0</v>
      </c>
      <c r="AK2916" s="425">
        <v>0</v>
      </c>
      <c r="AL2916" s="425">
        <v>0</v>
      </c>
      <c r="AM2916" s="426">
        <v>0</v>
      </c>
      <c r="AN2916" s="425">
        <v>0</v>
      </c>
      <c r="AO2916" s="418">
        <v>544922.96484592976</v>
      </c>
      <c r="AP2916" s="418">
        <v>1.032256E-2</v>
      </c>
      <c r="AQ2916" s="418">
        <v>0.1016</v>
      </c>
      <c r="AR2916" s="418">
        <v>52.50997638153045</v>
      </c>
      <c r="AS2916" s="417" t="s">
        <v>2745</v>
      </c>
      <c r="AT2916" s="418">
        <v>0.98</v>
      </c>
      <c r="AU2916" s="418">
        <v>0.99</v>
      </c>
      <c r="AV2916" s="418">
        <v>0</v>
      </c>
      <c r="AW2916" s="418">
        <v>500</v>
      </c>
      <c r="AX2916" s="418"/>
      <c r="AY2916" s="418"/>
    </row>
    <row r="2917" spans="1:51">
      <c r="A2917" s="417" t="s">
        <v>81</v>
      </c>
      <c r="B2917" s="417" t="s">
        <v>2506</v>
      </c>
      <c r="C2917" s="418">
        <v>330</v>
      </c>
      <c r="D2917" s="418">
        <v>20</v>
      </c>
      <c r="E2917" s="419">
        <v>0.91800000000000004</v>
      </c>
      <c r="F2917" s="409">
        <v>0</v>
      </c>
      <c r="G2917" s="418">
        <v>1.9</v>
      </c>
      <c r="H2917" s="418">
        <v>0.7</v>
      </c>
      <c r="I2917" s="418">
        <v>0.86</v>
      </c>
      <c r="J2917" s="418">
        <v>40</v>
      </c>
      <c r="K2917" s="418">
        <v>125</v>
      </c>
      <c r="L2917" s="420">
        <v>1</v>
      </c>
      <c r="M2917" s="418">
        <v>12.3</v>
      </c>
      <c r="N2917" s="418">
        <v>12.3</v>
      </c>
      <c r="O2917" s="418">
        <v>8.0500000000000007</v>
      </c>
      <c r="P2917" s="418">
        <v>100</v>
      </c>
      <c r="Q2917" s="417" t="s">
        <v>293</v>
      </c>
      <c r="R2917" s="418">
        <v>2</v>
      </c>
      <c r="S2917" s="418">
        <v>0</v>
      </c>
      <c r="T2917" s="418">
        <v>500</v>
      </c>
      <c r="U2917" s="421">
        <v>0.76</v>
      </c>
      <c r="V2917" s="422">
        <v>0</v>
      </c>
      <c r="W2917" s="418">
        <v>1.3228006E-3</v>
      </c>
      <c r="X2917" s="418">
        <v>0.74913202839074189</v>
      </c>
      <c r="Y2917" s="418">
        <v>1.48</v>
      </c>
      <c r="Z2917" s="418">
        <v>1.79</v>
      </c>
      <c r="AA2917" s="418">
        <v>2.3272801999999998E-3</v>
      </c>
      <c r="AB2917" s="418">
        <v>0.74913202839074189</v>
      </c>
      <c r="AC2917" s="418">
        <v>1.21</v>
      </c>
      <c r="AD2917" s="418">
        <v>2.0099999999999998</v>
      </c>
      <c r="AE2917" s="418">
        <v>1.9523688E-3</v>
      </c>
      <c r="AF2917" s="418">
        <v>0.74913202839074189</v>
      </c>
      <c r="AG2917" s="418">
        <v>1.28</v>
      </c>
      <c r="AH2917" s="418">
        <v>2.2799999999999998</v>
      </c>
      <c r="AI2917" s="425">
        <v>0</v>
      </c>
      <c r="AJ2917" s="425">
        <v>0</v>
      </c>
      <c r="AK2917" s="425">
        <v>0</v>
      </c>
      <c r="AL2917" s="425">
        <v>0</v>
      </c>
      <c r="AM2917" s="426">
        <v>0</v>
      </c>
      <c r="AN2917" s="425">
        <v>0</v>
      </c>
      <c r="AO2917" s="418">
        <v>544922.96484592976</v>
      </c>
      <c r="AP2917" s="418">
        <v>1.032256E-2</v>
      </c>
      <c r="AQ2917" s="418">
        <v>0.1016</v>
      </c>
      <c r="AR2917" s="418">
        <v>53.0228308588526</v>
      </c>
      <c r="AS2917" s="417" t="s">
        <v>2745</v>
      </c>
      <c r="AT2917" s="418">
        <v>0.98</v>
      </c>
      <c r="AU2917" s="418">
        <v>0.99</v>
      </c>
      <c r="AV2917" s="418">
        <v>0</v>
      </c>
      <c r="AW2917" s="418">
        <v>500</v>
      </c>
      <c r="AX2917" s="418"/>
      <c r="AY2917" s="418"/>
    </row>
    <row r="2918" spans="1:51">
      <c r="A2918" s="417" t="s">
        <v>81</v>
      </c>
      <c r="B2918" s="417" t="s">
        <v>2507</v>
      </c>
      <c r="C2918" s="418">
        <v>390</v>
      </c>
      <c r="D2918" s="418">
        <v>20</v>
      </c>
      <c r="E2918" s="419">
        <v>1.008</v>
      </c>
      <c r="F2918" s="409">
        <v>0</v>
      </c>
      <c r="G2918" s="418">
        <v>1.7</v>
      </c>
      <c r="H2918" s="418">
        <v>0.7</v>
      </c>
      <c r="I2918" s="418">
        <v>0.82</v>
      </c>
      <c r="J2918" s="418">
        <v>40</v>
      </c>
      <c r="K2918" s="418">
        <v>125</v>
      </c>
      <c r="L2918" s="420">
        <v>1</v>
      </c>
      <c r="M2918" s="418">
        <v>12.3</v>
      </c>
      <c r="N2918" s="418">
        <v>12.3</v>
      </c>
      <c r="O2918" s="418">
        <v>8.0500000000000007</v>
      </c>
      <c r="P2918" s="418">
        <v>100</v>
      </c>
      <c r="Q2918" s="417" t="s">
        <v>293</v>
      </c>
      <c r="R2918" s="418">
        <v>2</v>
      </c>
      <c r="S2918" s="418">
        <v>0</v>
      </c>
      <c r="T2918" s="418">
        <v>500</v>
      </c>
      <c r="U2918" s="421">
        <v>0.76</v>
      </c>
      <c r="V2918" s="422">
        <v>0</v>
      </c>
      <c r="W2918" s="418">
        <v>1.3228006E-3</v>
      </c>
      <c r="X2918" s="418">
        <v>0.81403547441361279</v>
      </c>
      <c r="Y2918" s="418">
        <v>1.48</v>
      </c>
      <c r="Z2918" s="418">
        <v>1.79</v>
      </c>
      <c r="AA2918" s="418">
        <v>2.3272801999999998E-3</v>
      </c>
      <c r="AB2918" s="418">
        <v>0.81403547441361279</v>
      </c>
      <c r="AC2918" s="418">
        <v>1.21</v>
      </c>
      <c r="AD2918" s="418">
        <v>2.0099999999999998</v>
      </c>
      <c r="AE2918" s="418">
        <v>1.9523688E-3</v>
      </c>
      <c r="AF2918" s="418">
        <v>0.81403547441361279</v>
      </c>
      <c r="AG2918" s="418">
        <v>1.28</v>
      </c>
      <c r="AH2918" s="418">
        <v>2.2799999999999998</v>
      </c>
      <c r="AI2918" s="425">
        <v>0</v>
      </c>
      <c r="AJ2918" s="425">
        <v>0</v>
      </c>
      <c r="AK2918" s="425">
        <v>0</v>
      </c>
      <c r="AL2918" s="425">
        <v>0</v>
      </c>
      <c r="AM2918" s="426">
        <v>0</v>
      </c>
      <c r="AN2918" s="425">
        <v>0</v>
      </c>
      <c r="AO2918" s="418">
        <v>544922.96484592976</v>
      </c>
      <c r="AP2918" s="418">
        <v>1.032256E-2</v>
      </c>
      <c r="AQ2918" s="418">
        <v>0.1016</v>
      </c>
      <c r="AR2918" s="418">
        <v>53.114643345148906</v>
      </c>
      <c r="AS2918" s="417" t="s">
        <v>2745</v>
      </c>
      <c r="AT2918" s="418">
        <v>0.98</v>
      </c>
      <c r="AU2918" s="418">
        <v>0.99</v>
      </c>
      <c r="AV2918" s="418">
        <v>0</v>
      </c>
      <c r="AW2918" s="418">
        <v>500</v>
      </c>
      <c r="AX2918" s="418"/>
      <c r="AY2918" s="418"/>
    </row>
    <row r="2919" spans="1:51">
      <c r="A2919" s="417" t="s">
        <v>81</v>
      </c>
      <c r="B2919" s="417" t="s">
        <v>2508</v>
      </c>
      <c r="C2919" s="418">
        <v>470</v>
      </c>
      <c r="D2919" s="418">
        <v>20</v>
      </c>
      <c r="E2919" s="419">
        <v>1.2869999999999999</v>
      </c>
      <c r="F2919" s="409">
        <v>0</v>
      </c>
      <c r="G2919" s="418">
        <v>1.6</v>
      </c>
      <c r="H2919" s="418">
        <v>0.7</v>
      </c>
      <c r="I2919" s="418">
        <v>0.7</v>
      </c>
      <c r="J2919" s="418">
        <v>40</v>
      </c>
      <c r="K2919" s="418">
        <v>125</v>
      </c>
      <c r="L2919" s="420">
        <v>1</v>
      </c>
      <c r="M2919" s="418">
        <v>12.3</v>
      </c>
      <c r="N2919" s="418">
        <v>12.3</v>
      </c>
      <c r="O2919" s="418">
        <v>8.0500000000000007</v>
      </c>
      <c r="P2919" s="418">
        <v>100</v>
      </c>
      <c r="Q2919" s="417" t="s">
        <v>293</v>
      </c>
      <c r="R2919" s="418">
        <v>2</v>
      </c>
      <c r="S2919" s="418">
        <v>0</v>
      </c>
      <c r="T2919" s="418">
        <v>500</v>
      </c>
      <c r="U2919" s="421">
        <v>0.76</v>
      </c>
      <c r="V2919" s="422">
        <v>0</v>
      </c>
      <c r="W2919" s="418">
        <v>1.3228006E-3</v>
      </c>
      <c r="X2919" s="418">
        <v>0.89675797189217088</v>
      </c>
      <c r="Y2919" s="418">
        <v>1.48</v>
      </c>
      <c r="Z2919" s="418">
        <v>1.79</v>
      </c>
      <c r="AA2919" s="418">
        <v>2.3272801999999998E-3</v>
      </c>
      <c r="AB2919" s="418">
        <v>0.89675797189217088</v>
      </c>
      <c r="AC2919" s="418">
        <v>1.21</v>
      </c>
      <c r="AD2919" s="418">
        <v>2.0099999999999998</v>
      </c>
      <c r="AE2919" s="418">
        <v>1.9523688E-3</v>
      </c>
      <c r="AF2919" s="418">
        <v>0.89675797189217088</v>
      </c>
      <c r="AG2919" s="418">
        <v>1.28</v>
      </c>
      <c r="AH2919" s="418">
        <v>2.2799999999999998</v>
      </c>
      <c r="AI2919" s="425">
        <v>0</v>
      </c>
      <c r="AJ2919" s="425">
        <v>0</v>
      </c>
      <c r="AK2919" s="425">
        <v>0</v>
      </c>
      <c r="AL2919" s="425">
        <v>0</v>
      </c>
      <c r="AM2919" s="426">
        <v>0</v>
      </c>
      <c r="AN2919" s="425">
        <v>0</v>
      </c>
      <c r="AO2919" s="418">
        <v>691828.40210552467</v>
      </c>
      <c r="AP2919" s="418">
        <v>8.1306289000000007E-3</v>
      </c>
      <c r="AQ2919" s="418">
        <v>9.017E-2</v>
      </c>
      <c r="AR2919" s="418">
        <v>57.085775409709257</v>
      </c>
      <c r="AS2919" s="417" t="s">
        <v>2745</v>
      </c>
      <c r="AT2919" s="418">
        <v>0.98</v>
      </c>
      <c r="AU2919" s="418">
        <v>0.99</v>
      </c>
      <c r="AV2919" s="418">
        <v>0</v>
      </c>
      <c r="AW2919" s="418">
        <v>500</v>
      </c>
      <c r="AX2919" s="418"/>
      <c r="AY2919" s="418"/>
    </row>
    <row r="2920" spans="1:51">
      <c r="A2920" s="417" t="s">
        <v>81</v>
      </c>
      <c r="B2920" s="417" t="s">
        <v>2509</v>
      </c>
      <c r="C2920" s="418">
        <v>560</v>
      </c>
      <c r="D2920" s="418">
        <v>20</v>
      </c>
      <c r="E2920" s="419">
        <v>1.5209999999999999</v>
      </c>
      <c r="F2920" s="409">
        <v>0</v>
      </c>
      <c r="G2920" s="418">
        <v>1.5</v>
      </c>
      <c r="H2920" s="418">
        <v>0.7</v>
      </c>
      <c r="I2920" s="418">
        <v>0.67</v>
      </c>
      <c r="J2920" s="418">
        <v>40</v>
      </c>
      <c r="K2920" s="418">
        <v>125</v>
      </c>
      <c r="L2920" s="420">
        <v>1</v>
      </c>
      <c r="M2920" s="418">
        <v>12.3</v>
      </c>
      <c r="N2920" s="418">
        <v>12.3</v>
      </c>
      <c r="O2920" s="418">
        <v>8.0500000000000007</v>
      </c>
      <c r="P2920" s="418">
        <v>100</v>
      </c>
      <c r="Q2920" s="417" t="s">
        <v>293</v>
      </c>
      <c r="R2920" s="418">
        <v>2</v>
      </c>
      <c r="S2920" s="418">
        <v>0</v>
      </c>
      <c r="T2920" s="418">
        <v>500</v>
      </c>
      <c r="U2920" s="421">
        <v>0.76</v>
      </c>
      <c r="V2920" s="422">
        <v>0</v>
      </c>
      <c r="W2920" s="418">
        <v>1.3228006E-3</v>
      </c>
      <c r="X2920" s="418">
        <v>0.97297120734954645</v>
      </c>
      <c r="Y2920" s="418">
        <v>1.48</v>
      </c>
      <c r="Z2920" s="418">
        <v>1.79</v>
      </c>
      <c r="AA2920" s="418">
        <v>2.3272801999999998E-3</v>
      </c>
      <c r="AB2920" s="418">
        <v>0.97297120734954645</v>
      </c>
      <c r="AC2920" s="418">
        <v>1.21</v>
      </c>
      <c r="AD2920" s="418">
        <v>2.0099999999999998</v>
      </c>
      <c r="AE2920" s="418">
        <v>1.9523688E-3</v>
      </c>
      <c r="AF2920" s="418">
        <v>0.97297120734954645</v>
      </c>
      <c r="AG2920" s="418">
        <v>1.28</v>
      </c>
      <c r="AH2920" s="418">
        <v>2.2799999999999998</v>
      </c>
      <c r="AI2920" s="425">
        <v>0</v>
      </c>
      <c r="AJ2920" s="425">
        <v>0</v>
      </c>
      <c r="AK2920" s="425">
        <v>0</v>
      </c>
      <c r="AL2920" s="425">
        <v>0</v>
      </c>
      <c r="AM2920" s="426">
        <v>0</v>
      </c>
      <c r="AN2920" s="425">
        <v>0</v>
      </c>
      <c r="AO2920" s="418">
        <v>691828.40210552467</v>
      </c>
      <c r="AP2920" s="418">
        <v>8.1306289000000007E-3</v>
      </c>
      <c r="AQ2920" s="418">
        <v>9.017E-2</v>
      </c>
      <c r="AR2920" s="418">
        <v>52.725856700227766</v>
      </c>
      <c r="AS2920" s="417" t="s">
        <v>2745</v>
      </c>
      <c r="AT2920" s="418">
        <v>0.98</v>
      </c>
      <c r="AU2920" s="418">
        <v>0.99</v>
      </c>
      <c r="AV2920" s="418">
        <v>0</v>
      </c>
      <c r="AW2920" s="418">
        <v>500</v>
      </c>
      <c r="AX2920" s="418"/>
      <c r="AY2920" s="418"/>
    </row>
    <row r="2921" spans="1:51">
      <c r="A2921" s="417" t="s">
        <v>81</v>
      </c>
      <c r="B2921" s="417" t="s">
        <v>2510</v>
      </c>
      <c r="C2921" s="418">
        <v>680</v>
      </c>
      <c r="D2921" s="418">
        <v>20</v>
      </c>
      <c r="E2921" s="419">
        <v>2.0609999999999999</v>
      </c>
      <c r="F2921" s="409">
        <v>0</v>
      </c>
      <c r="G2921" s="418">
        <v>1.3</v>
      </c>
      <c r="H2921" s="418">
        <v>0.7</v>
      </c>
      <c r="I2921" s="418">
        <v>0.57999999999999996</v>
      </c>
      <c r="J2921" s="418">
        <v>40</v>
      </c>
      <c r="K2921" s="418">
        <v>125</v>
      </c>
      <c r="L2921" s="420">
        <v>1</v>
      </c>
      <c r="M2921" s="418">
        <v>12.3</v>
      </c>
      <c r="N2921" s="418">
        <v>12.3</v>
      </c>
      <c r="O2921" s="418">
        <v>8.0500000000000007</v>
      </c>
      <c r="P2921" s="418">
        <v>100</v>
      </c>
      <c r="Q2921" s="417" t="s">
        <v>293</v>
      </c>
      <c r="R2921" s="418">
        <v>2</v>
      </c>
      <c r="S2921" s="418">
        <v>0</v>
      </c>
      <c r="T2921" s="418">
        <v>500</v>
      </c>
      <c r="U2921" s="421">
        <v>0.76</v>
      </c>
      <c r="V2921" s="422">
        <v>0</v>
      </c>
      <c r="W2921" s="418">
        <v>1.3228006E-3</v>
      </c>
      <c r="X2921" s="418">
        <v>1.0627248327224228</v>
      </c>
      <c r="Y2921" s="418">
        <v>1.48</v>
      </c>
      <c r="Z2921" s="418">
        <v>1.79</v>
      </c>
      <c r="AA2921" s="418">
        <v>2.3272801999999998E-3</v>
      </c>
      <c r="AB2921" s="418">
        <v>1.0627248327224228</v>
      </c>
      <c r="AC2921" s="418">
        <v>1.21</v>
      </c>
      <c r="AD2921" s="418">
        <v>2.0099999999999998</v>
      </c>
      <c r="AE2921" s="418">
        <v>1.9523688E-3</v>
      </c>
      <c r="AF2921" s="418">
        <v>1.0627248327224228</v>
      </c>
      <c r="AG2921" s="418">
        <v>1.28</v>
      </c>
      <c r="AH2921" s="418">
        <v>2.2799999999999998</v>
      </c>
      <c r="AI2921" s="425">
        <v>0</v>
      </c>
      <c r="AJ2921" s="425">
        <v>0</v>
      </c>
      <c r="AK2921" s="425">
        <v>0</v>
      </c>
      <c r="AL2921" s="425">
        <v>0</v>
      </c>
      <c r="AM2921" s="426">
        <v>0</v>
      </c>
      <c r="AN2921" s="425">
        <v>0</v>
      </c>
      <c r="AO2921" s="418">
        <v>878686.56462936511</v>
      </c>
      <c r="AP2921" s="418">
        <v>6.4016000999999999E-3</v>
      </c>
      <c r="AQ2921" s="418">
        <v>8.0009999999999998E-2</v>
      </c>
      <c r="AR2921" s="418">
        <v>51.924049359380987</v>
      </c>
      <c r="AS2921" s="417" t="s">
        <v>2745</v>
      </c>
      <c r="AT2921" s="418">
        <v>0.98</v>
      </c>
      <c r="AU2921" s="418">
        <v>0.99</v>
      </c>
      <c r="AV2921" s="418">
        <v>0</v>
      </c>
      <c r="AW2921" s="418">
        <v>500</v>
      </c>
      <c r="AX2921" s="418"/>
      <c r="AY2921" s="418"/>
    </row>
    <row r="2922" spans="1:51">
      <c r="A2922" s="417" t="s">
        <v>81</v>
      </c>
      <c r="B2922" s="417" t="s">
        <v>2511</v>
      </c>
      <c r="C2922" s="418">
        <v>820</v>
      </c>
      <c r="D2922" s="418">
        <v>20</v>
      </c>
      <c r="E2922" s="419">
        <v>2.2949999999999999</v>
      </c>
      <c r="F2922" s="409">
        <v>0</v>
      </c>
      <c r="G2922" s="418">
        <v>1.2</v>
      </c>
      <c r="H2922" s="418">
        <v>0.7</v>
      </c>
      <c r="I2922" s="418">
        <v>0.55000000000000004</v>
      </c>
      <c r="J2922" s="418">
        <v>40</v>
      </c>
      <c r="K2922" s="418">
        <v>125</v>
      </c>
      <c r="L2922" s="420">
        <v>1</v>
      </c>
      <c r="M2922" s="418">
        <v>12.3</v>
      </c>
      <c r="N2922" s="418">
        <v>12.3</v>
      </c>
      <c r="O2922" s="418">
        <v>8.0500000000000007</v>
      </c>
      <c r="P2922" s="418">
        <v>100</v>
      </c>
      <c r="Q2922" s="417" t="s">
        <v>293</v>
      </c>
      <c r="R2922" s="418">
        <v>2</v>
      </c>
      <c r="S2922" s="418">
        <v>0</v>
      </c>
      <c r="T2922" s="418">
        <v>500</v>
      </c>
      <c r="U2922" s="421">
        <v>0.76</v>
      </c>
      <c r="V2922" s="422">
        <v>0</v>
      </c>
      <c r="W2922" s="418">
        <v>1.3228006E-3</v>
      </c>
      <c r="X2922" s="418">
        <v>1.1644872294093807</v>
      </c>
      <c r="Y2922" s="418">
        <v>1.48</v>
      </c>
      <c r="Z2922" s="418">
        <v>1.79</v>
      </c>
      <c r="AA2922" s="418">
        <v>2.3272801999999998E-3</v>
      </c>
      <c r="AB2922" s="418">
        <v>1.1644872294093807</v>
      </c>
      <c r="AC2922" s="418">
        <v>1.21</v>
      </c>
      <c r="AD2922" s="418">
        <v>2.0099999999999998</v>
      </c>
      <c r="AE2922" s="418">
        <v>1.9523688E-3</v>
      </c>
      <c r="AF2922" s="418">
        <v>1.1644872294093807</v>
      </c>
      <c r="AG2922" s="418">
        <v>1.28</v>
      </c>
      <c r="AH2922" s="418">
        <v>2.2799999999999998</v>
      </c>
      <c r="AI2922" s="425">
        <v>0</v>
      </c>
      <c r="AJ2922" s="425">
        <v>0</v>
      </c>
      <c r="AK2922" s="425">
        <v>0</v>
      </c>
      <c r="AL2922" s="425">
        <v>0</v>
      </c>
      <c r="AM2922" s="426">
        <v>0</v>
      </c>
      <c r="AN2922" s="425">
        <v>0</v>
      </c>
      <c r="AO2922" s="418">
        <v>878686.56462936511</v>
      </c>
      <c r="AP2922" s="418">
        <v>6.4016000999999999E-3</v>
      </c>
      <c r="AQ2922" s="418">
        <v>8.0009999999999998E-2</v>
      </c>
      <c r="AR2922" s="418">
        <v>51.855451646769204</v>
      </c>
      <c r="AS2922" s="417" t="s">
        <v>2745</v>
      </c>
      <c r="AT2922" s="418">
        <v>0.98</v>
      </c>
      <c r="AU2922" s="418">
        <v>0.99</v>
      </c>
      <c r="AV2922" s="418">
        <v>0</v>
      </c>
      <c r="AW2922" s="418">
        <v>500</v>
      </c>
      <c r="AX2922" s="418"/>
      <c r="AY2922" s="418"/>
    </row>
    <row r="2923" spans="1:51">
      <c r="A2923" s="417" t="s">
        <v>81</v>
      </c>
      <c r="B2923" s="417" t="s">
        <v>2512</v>
      </c>
      <c r="C2923" s="418">
        <v>1000</v>
      </c>
      <c r="D2923" s="418">
        <v>20</v>
      </c>
      <c r="E2923" s="419">
        <v>2.5470000000000002</v>
      </c>
      <c r="F2923" s="409">
        <v>0</v>
      </c>
      <c r="G2923" s="418">
        <v>1.1000000000000001</v>
      </c>
      <c r="H2923" s="418">
        <v>0.7</v>
      </c>
      <c r="I2923" s="418">
        <v>0.52</v>
      </c>
      <c r="J2923" s="418">
        <v>40</v>
      </c>
      <c r="K2923" s="418">
        <v>125</v>
      </c>
      <c r="L2923" s="420">
        <v>1</v>
      </c>
      <c r="M2923" s="418">
        <v>12.3</v>
      </c>
      <c r="N2923" s="418">
        <v>12.3</v>
      </c>
      <c r="O2923" s="418">
        <v>8.0500000000000007</v>
      </c>
      <c r="P2923" s="418">
        <v>100</v>
      </c>
      <c r="Q2923" s="417" t="s">
        <v>293</v>
      </c>
      <c r="R2923" s="418">
        <v>2</v>
      </c>
      <c r="S2923" s="418">
        <v>0</v>
      </c>
      <c r="T2923" s="418">
        <v>500</v>
      </c>
      <c r="U2923" s="421">
        <v>0.76</v>
      </c>
      <c r="V2923" s="422">
        <v>0</v>
      </c>
      <c r="W2923" s="418">
        <v>1.3228006E-3</v>
      </c>
      <c r="X2923" s="418">
        <v>1.3012690235771727</v>
      </c>
      <c r="Y2923" s="418">
        <v>1.48</v>
      </c>
      <c r="Z2923" s="418">
        <v>1.79</v>
      </c>
      <c r="AA2923" s="418">
        <v>2.3272801999999998E-3</v>
      </c>
      <c r="AB2923" s="418">
        <v>1.3012690235771727</v>
      </c>
      <c r="AC2923" s="418">
        <v>1.21</v>
      </c>
      <c r="AD2923" s="418">
        <v>2.0099999999999998</v>
      </c>
      <c r="AE2923" s="418">
        <v>1.9523688E-3</v>
      </c>
      <c r="AF2923" s="418">
        <v>1.3012690235771727</v>
      </c>
      <c r="AG2923" s="418">
        <v>1.28</v>
      </c>
      <c r="AH2923" s="418">
        <v>2.2799999999999998</v>
      </c>
      <c r="AI2923" s="425">
        <v>0</v>
      </c>
      <c r="AJ2923" s="425">
        <v>0</v>
      </c>
      <c r="AK2923" s="425">
        <v>0</v>
      </c>
      <c r="AL2923" s="425">
        <v>0</v>
      </c>
      <c r="AM2923" s="426">
        <v>0</v>
      </c>
      <c r="AN2923" s="425">
        <v>0</v>
      </c>
      <c r="AO2923" s="418">
        <v>878686.56462936511</v>
      </c>
      <c r="AP2923" s="418">
        <v>6.4016000999999999E-3</v>
      </c>
      <c r="AQ2923" s="418">
        <v>8.0009999999999998E-2</v>
      </c>
      <c r="AR2923" s="418">
        <v>52.271734601718734</v>
      </c>
      <c r="AS2923" s="417" t="s">
        <v>2745</v>
      </c>
      <c r="AT2923" s="418">
        <v>0.98</v>
      </c>
      <c r="AU2923" s="418">
        <v>0.99</v>
      </c>
      <c r="AV2923" s="418">
        <v>0</v>
      </c>
      <c r="AW2923" s="418">
        <v>500</v>
      </c>
      <c r="AX2923" s="418"/>
      <c r="AY2923" s="418"/>
    </row>
    <row r="2924" spans="1:51">
      <c r="A2924" s="417" t="s">
        <v>81</v>
      </c>
      <c r="B2924" s="417" t="s">
        <v>2900</v>
      </c>
      <c r="C2924" s="418">
        <v>4.7</v>
      </c>
      <c r="D2924" s="418">
        <v>20</v>
      </c>
      <c r="E2924" s="419">
        <v>3.4200000000000001E-2</v>
      </c>
      <c r="F2924" s="409">
        <v>0</v>
      </c>
      <c r="G2924" s="418">
        <v>16.36</v>
      </c>
      <c r="H2924" s="418">
        <v>0.7</v>
      </c>
      <c r="I2924" s="418">
        <v>4.47</v>
      </c>
      <c r="J2924" s="418">
        <v>40</v>
      </c>
      <c r="K2924" s="418">
        <v>165</v>
      </c>
      <c r="L2924" s="420">
        <v>1</v>
      </c>
      <c r="M2924" s="418">
        <v>12.3</v>
      </c>
      <c r="N2924" s="418">
        <v>12.3</v>
      </c>
      <c r="O2924" s="418">
        <v>8.0500000000000007</v>
      </c>
      <c r="P2924" s="418">
        <v>100</v>
      </c>
      <c r="Q2924" s="417" t="s">
        <v>293</v>
      </c>
      <c r="R2924" s="418">
        <v>2</v>
      </c>
      <c r="S2924" s="418">
        <v>0</v>
      </c>
      <c r="T2924" s="418">
        <v>500</v>
      </c>
      <c r="U2924" s="421">
        <v>0.9</v>
      </c>
      <c r="V2924" s="422">
        <v>0</v>
      </c>
      <c r="W2924" s="418">
        <v>1.3228006E-3</v>
      </c>
      <c r="X2924" s="418">
        <v>8.5983260874415712E-2</v>
      </c>
      <c r="Y2924" s="418">
        <v>1.48</v>
      </c>
      <c r="Z2924" s="418">
        <v>1.79</v>
      </c>
      <c r="AA2924" s="418">
        <v>2.3272801999999998E-3</v>
      </c>
      <c r="AB2924" s="418">
        <v>8.5983260874415712E-2</v>
      </c>
      <c r="AC2924" s="418">
        <v>1.21</v>
      </c>
      <c r="AD2924" s="418">
        <v>2.0099999999999998</v>
      </c>
      <c r="AE2924" s="418">
        <v>1.9523688E-3</v>
      </c>
      <c r="AF2924" s="418">
        <v>8.5983260874415712E-2</v>
      </c>
      <c r="AG2924" s="418">
        <v>1.28</v>
      </c>
      <c r="AH2924" s="418">
        <v>2.2799999999999998</v>
      </c>
      <c r="AI2924" s="425">
        <v>0</v>
      </c>
      <c r="AJ2924" s="425">
        <v>0</v>
      </c>
      <c r="AK2924" s="425">
        <v>0</v>
      </c>
      <c r="AL2924" s="425">
        <v>0</v>
      </c>
      <c r="AM2924" s="426">
        <v>0</v>
      </c>
      <c r="AN2924" s="425">
        <v>0</v>
      </c>
      <c r="AO2924" s="418">
        <v>108845.13513978809</v>
      </c>
      <c r="AP2924" s="418">
        <v>5.167892889999999E-2</v>
      </c>
      <c r="AQ2924" s="418">
        <v>0.22732999999999998</v>
      </c>
      <c r="AR2924" s="418">
        <v>52.681896791916799</v>
      </c>
      <c r="AS2924" s="417" t="s">
        <v>2901</v>
      </c>
      <c r="AT2924" s="418">
        <v>0.98</v>
      </c>
      <c r="AU2924" s="418">
        <v>0.99</v>
      </c>
      <c r="AV2924" s="418">
        <v>0</v>
      </c>
      <c r="AW2924" s="418">
        <v>500</v>
      </c>
      <c r="AX2924" s="418"/>
      <c r="AY2924" s="418"/>
    </row>
    <row r="2925" spans="1:51">
      <c r="A2925" s="417" t="s">
        <v>81</v>
      </c>
      <c r="B2925" s="417" t="s">
        <v>2902</v>
      </c>
      <c r="C2925" s="418">
        <v>5.6</v>
      </c>
      <c r="D2925" s="418">
        <v>20</v>
      </c>
      <c r="E2925" s="419">
        <v>4.1399999999999999E-2</v>
      </c>
      <c r="F2925" s="409">
        <v>0</v>
      </c>
      <c r="G2925" s="418">
        <v>15.74</v>
      </c>
      <c r="H2925" s="418">
        <v>0.7</v>
      </c>
      <c r="I2925" s="418">
        <v>4.0599999999999996</v>
      </c>
      <c r="J2925" s="418">
        <v>40</v>
      </c>
      <c r="K2925" s="418">
        <v>165</v>
      </c>
      <c r="L2925" s="420">
        <v>1</v>
      </c>
      <c r="M2925" s="418">
        <v>12.3</v>
      </c>
      <c r="N2925" s="418">
        <v>12.3</v>
      </c>
      <c r="O2925" s="418">
        <v>8.0500000000000007</v>
      </c>
      <c r="P2925" s="418">
        <v>100</v>
      </c>
      <c r="Q2925" s="417" t="s">
        <v>293</v>
      </c>
      <c r="R2925" s="418">
        <v>2</v>
      </c>
      <c r="S2925" s="418">
        <v>0</v>
      </c>
      <c r="T2925" s="418">
        <v>500</v>
      </c>
      <c r="U2925" s="421">
        <v>0.9</v>
      </c>
      <c r="V2925" s="422">
        <v>0</v>
      </c>
      <c r="W2925" s="418">
        <v>1.3228006E-3</v>
      </c>
      <c r="X2925" s="418">
        <v>9.1664127973479087E-2</v>
      </c>
      <c r="Y2925" s="418">
        <v>1.48</v>
      </c>
      <c r="Z2925" s="418">
        <v>1.79</v>
      </c>
      <c r="AA2925" s="418">
        <v>2.3272801999999998E-3</v>
      </c>
      <c r="AB2925" s="418">
        <v>9.1664127973479087E-2</v>
      </c>
      <c r="AC2925" s="418">
        <v>1.21</v>
      </c>
      <c r="AD2925" s="418">
        <v>2.0099999999999998</v>
      </c>
      <c r="AE2925" s="418">
        <v>1.9523688E-3</v>
      </c>
      <c r="AF2925" s="418">
        <v>9.1664127973479087E-2</v>
      </c>
      <c r="AG2925" s="418">
        <v>1.28</v>
      </c>
      <c r="AH2925" s="418">
        <v>2.2799999999999998</v>
      </c>
      <c r="AI2925" s="425">
        <v>0</v>
      </c>
      <c r="AJ2925" s="425">
        <v>0</v>
      </c>
      <c r="AK2925" s="425">
        <v>0</v>
      </c>
      <c r="AL2925" s="425">
        <v>0</v>
      </c>
      <c r="AM2925" s="426">
        <v>0</v>
      </c>
      <c r="AN2925" s="425">
        <v>0</v>
      </c>
      <c r="AO2925" s="418">
        <v>108845.13513978809</v>
      </c>
      <c r="AP2925" s="418">
        <v>5.167892889999999E-2</v>
      </c>
      <c r="AQ2925" s="418">
        <v>0.22732999999999998</v>
      </c>
      <c r="AR2925" s="418">
        <v>52.753357289183825</v>
      </c>
      <c r="AS2925" s="417" t="s">
        <v>2901</v>
      </c>
      <c r="AT2925" s="418">
        <v>0.98</v>
      </c>
      <c r="AU2925" s="418">
        <v>0.99</v>
      </c>
      <c r="AV2925" s="418">
        <v>0</v>
      </c>
      <c r="AW2925" s="418">
        <v>500</v>
      </c>
      <c r="AX2925" s="418"/>
      <c r="AY2925" s="418"/>
    </row>
    <row r="2926" spans="1:51">
      <c r="A2926" s="417" t="s">
        <v>81</v>
      </c>
      <c r="B2926" s="417" t="s">
        <v>2903</v>
      </c>
      <c r="C2926" s="418">
        <v>6.8</v>
      </c>
      <c r="D2926" s="418">
        <v>20</v>
      </c>
      <c r="E2926" s="419">
        <v>4.3200000000000002E-2</v>
      </c>
      <c r="F2926" s="409">
        <v>0</v>
      </c>
      <c r="G2926" s="418">
        <v>14.2</v>
      </c>
      <c r="H2926" s="418">
        <v>0.7</v>
      </c>
      <c r="I2926" s="418">
        <v>3.98</v>
      </c>
      <c r="J2926" s="418">
        <v>40</v>
      </c>
      <c r="K2926" s="418">
        <v>165</v>
      </c>
      <c r="L2926" s="420">
        <v>1</v>
      </c>
      <c r="M2926" s="418">
        <v>12.3</v>
      </c>
      <c r="N2926" s="418">
        <v>12.3</v>
      </c>
      <c r="O2926" s="418">
        <v>8.0500000000000007</v>
      </c>
      <c r="P2926" s="418">
        <v>100</v>
      </c>
      <c r="Q2926" s="417" t="s">
        <v>293</v>
      </c>
      <c r="R2926" s="418">
        <v>2</v>
      </c>
      <c r="S2926" s="418">
        <v>0</v>
      </c>
      <c r="T2926" s="418">
        <v>500</v>
      </c>
      <c r="U2926" s="421">
        <v>0.9</v>
      </c>
      <c r="V2926" s="422">
        <v>0</v>
      </c>
      <c r="W2926" s="418">
        <v>1.3228006E-3</v>
      </c>
      <c r="X2926" s="418">
        <v>0.10070583221127583</v>
      </c>
      <c r="Y2926" s="418">
        <v>1.48</v>
      </c>
      <c r="Z2926" s="418">
        <v>1.79</v>
      </c>
      <c r="AA2926" s="418">
        <v>2.3272801999999998E-3</v>
      </c>
      <c r="AB2926" s="418">
        <v>0.10070583221127583</v>
      </c>
      <c r="AC2926" s="418">
        <v>1.21</v>
      </c>
      <c r="AD2926" s="418">
        <v>2.0099999999999998</v>
      </c>
      <c r="AE2926" s="418">
        <v>1.9523688E-3</v>
      </c>
      <c r="AF2926" s="418">
        <v>0.10070583221127583</v>
      </c>
      <c r="AG2926" s="418">
        <v>1.28</v>
      </c>
      <c r="AH2926" s="418">
        <v>2.2799999999999998</v>
      </c>
      <c r="AI2926" s="425">
        <v>0</v>
      </c>
      <c r="AJ2926" s="425">
        <v>0</v>
      </c>
      <c r="AK2926" s="425">
        <v>0</v>
      </c>
      <c r="AL2926" s="425">
        <v>0</v>
      </c>
      <c r="AM2926" s="426">
        <v>0</v>
      </c>
      <c r="AN2926" s="425">
        <v>0</v>
      </c>
      <c r="AO2926" s="418">
        <v>108845.13513978809</v>
      </c>
      <c r="AP2926" s="418">
        <v>5.167892889999999E-2</v>
      </c>
      <c r="AQ2926" s="418">
        <v>0.22732999999999998</v>
      </c>
      <c r="AR2926" s="418">
        <v>52.608098160557269</v>
      </c>
      <c r="AS2926" s="417" t="s">
        <v>2901</v>
      </c>
      <c r="AT2926" s="418">
        <v>0.98</v>
      </c>
      <c r="AU2926" s="418">
        <v>0.99</v>
      </c>
      <c r="AV2926" s="418">
        <v>0</v>
      </c>
      <c r="AW2926" s="418">
        <v>500</v>
      </c>
      <c r="AX2926" s="418"/>
      <c r="AY2926" s="418"/>
    </row>
    <row r="2927" spans="1:51">
      <c r="A2927" s="417" t="s">
        <v>81</v>
      </c>
      <c r="B2927" s="417" t="s">
        <v>2904</v>
      </c>
      <c r="C2927" s="418">
        <v>8.1999999999999993</v>
      </c>
      <c r="D2927" s="418">
        <v>20</v>
      </c>
      <c r="E2927" s="419">
        <v>4.4999999999999998E-2</v>
      </c>
      <c r="F2927" s="409">
        <v>0</v>
      </c>
      <c r="G2927" s="418">
        <v>12.2</v>
      </c>
      <c r="H2927" s="418">
        <v>0.7</v>
      </c>
      <c r="I2927" s="418">
        <v>3.9</v>
      </c>
      <c r="J2927" s="418">
        <v>40</v>
      </c>
      <c r="K2927" s="418">
        <v>165</v>
      </c>
      <c r="L2927" s="420">
        <v>1</v>
      </c>
      <c r="M2927" s="418">
        <v>12.3</v>
      </c>
      <c r="N2927" s="418">
        <v>12.3</v>
      </c>
      <c r="O2927" s="418">
        <v>8.0500000000000007</v>
      </c>
      <c r="P2927" s="418">
        <v>100</v>
      </c>
      <c r="Q2927" s="417" t="s">
        <v>293</v>
      </c>
      <c r="R2927" s="418">
        <v>2</v>
      </c>
      <c r="S2927" s="418">
        <v>0</v>
      </c>
      <c r="T2927" s="418">
        <v>500</v>
      </c>
      <c r="U2927" s="421">
        <v>0.9</v>
      </c>
      <c r="V2927" s="422">
        <v>0</v>
      </c>
      <c r="W2927" s="418">
        <v>1.3228006E-3</v>
      </c>
      <c r="X2927" s="418">
        <v>0.11087943361249444</v>
      </c>
      <c r="Y2927" s="418">
        <v>1.48</v>
      </c>
      <c r="Z2927" s="418">
        <v>1.79</v>
      </c>
      <c r="AA2927" s="418">
        <v>2.3272801999999998E-3</v>
      </c>
      <c r="AB2927" s="418">
        <v>0.11087943361249444</v>
      </c>
      <c r="AC2927" s="418">
        <v>1.21</v>
      </c>
      <c r="AD2927" s="418">
        <v>2.0099999999999998</v>
      </c>
      <c r="AE2927" s="418">
        <v>1.9523688E-3</v>
      </c>
      <c r="AF2927" s="418">
        <v>0.11087943361249444</v>
      </c>
      <c r="AG2927" s="418">
        <v>1.28</v>
      </c>
      <c r="AH2927" s="418">
        <v>2.2799999999999998</v>
      </c>
      <c r="AI2927" s="425">
        <v>0</v>
      </c>
      <c r="AJ2927" s="425">
        <v>0</v>
      </c>
      <c r="AK2927" s="425">
        <v>0</v>
      </c>
      <c r="AL2927" s="425">
        <v>0</v>
      </c>
      <c r="AM2927" s="426">
        <v>0</v>
      </c>
      <c r="AN2927" s="425">
        <v>0</v>
      </c>
      <c r="AO2927" s="418">
        <v>108845.13513978809</v>
      </c>
      <c r="AP2927" s="418">
        <v>5.167892889999999E-2</v>
      </c>
      <c r="AQ2927" s="418">
        <v>0.22732999999999998</v>
      </c>
      <c r="AR2927" s="418">
        <v>52.596972317815457</v>
      </c>
      <c r="AS2927" s="417" t="s">
        <v>2901</v>
      </c>
      <c r="AT2927" s="418">
        <v>0.98</v>
      </c>
      <c r="AU2927" s="418">
        <v>0.99</v>
      </c>
      <c r="AV2927" s="418">
        <v>0</v>
      </c>
      <c r="AW2927" s="418">
        <v>500</v>
      </c>
      <c r="AX2927" s="418"/>
      <c r="AY2927" s="418"/>
    </row>
    <row r="2928" spans="1:51">
      <c r="A2928" s="417" t="s">
        <v>81</v>
      </c>
      <c r="B2928" s="417" t="s">
        <v>2905</v>
      </c>
      <c r="C2928" s="418">
        <v>10</v>
      </c>
      <c r="D2928" s="418">
        <v>20</v>
      </c>
      <c r="E2928" s="419">
        <v>5.2200000000000003E-2</v>
      </c>
      <c r="F2928" s="409">
        <v>0</v>
      </c>
      <c r="G2928" s="418">
        <v>10.66</v>
      </c>
      <c r="H2928" s="418">
        <v>0.7</v>
      </c>
      <c r="I2928" s="418">
        <v>3.62</v>
      </c>
      <c r="J2928" s="418">
        <v>40</v>
      </c>
      <c r="K2928" s="418">
        <v>165</v>
      </c>
      <c r="L2928" s="420">
        <v>1</v>
      </c>
      <c r="M2928" s="418">
        <v>12.3</v>
      </c>
      <c r="N2928" s="418">
        <v>12.3</v>
      </c>
      <c r="O2928" s="418">
        <v>8.0500000000000007</v>
      </c>
      <c r="P2928" s="418">
        <v>100</v>
      </c>
      <c r="Q2928" s="417" t="s">
        <v>293</v>
      </c>
      <c r="R2928" s="418">
        <v>2</v>
      </c>
      <c r="S2928" s="418">
        <v>0</v>
      </c>
      <c r="T2928" s="418">
        <v>500</v>
      </c>
      <c r="U2928" s="421">
        <v>0.9</v>
      </c>
      <c r="V2928" s="422">
        <v>0</v>
      </c>
      <c r="W2928" s="418">
        <v>1.3228006E-3</v>
      </c>
      <c r="X2928" s="418">
        <v>0.12440131865397774</v>
      </c>
      <c r="Y2928" s="418">
        <v>1.48</v>
      </c>
      <c r="Z2928" s="418">
        <v>1.79</v>
      </c>
      <c r="AA2928" s="418">
        <v>2.3272801999999998E-3</v>
      </c>
      <c r="AB2928" s="418">
        <v>0.12440131865397774</v>
      </c>
      <c r="AC2928" s="418">
        <v>1.21</v>
      </c>
      <c r="AD2928" s="418">
        <v>2.0099999999999998</v>
      </c>
      <c r="AE2928" s="418">
        <v>1.9523688E-3</v>
      </c>
      <c r="AF2928" s="418">
        <v>0.12440131865397774</v>
      </c>
      <c r="AG2928" s="418">
        <v>1.28</v>
      </c>
      <c r="AH2928" s="418">
        <v>2.2799999999999998</v>
      </c>
      <c r="AI2928" s="425">
        <v>0</v>
      </c>
      <c r="AJ2928" s="425">
        <v>0</v>
      </c>
      <c r="AK2928" s="425">
        <v>0</v>
      </c>
      <c r="AL2928" s="425">
        <v>0</v>
      </c>
      <c r="AM2928" s="426">
        <v>0</v>
      </c>
      <c r="AN2928" s="425">
        <v>0</v>
      </c>
      <c r="AO2928" s="418">
        <v>108845.13513978809</v>
      </c>
      <c r="AP2928" s="418">
        <v>5.167892889999999E-2</v>
      </c>
      <c r="AQ2928" s="418">
        <v>0.22732999999999998</v>
      </c>
      <c r="AR2928" s="418">
        <v>52.627761352159062</v>
      </c>
      <c r="AS2928" s="417" t="s">
        <v>2901</v>
      </c>
      <c r="AT2928" s="418">
        <v>0.98</v>
      </c>
      <c r="AU2928" s="418">
        <v>0.99</v>
      </c>
      <c r="AV2928" s="418">
        <v>0</v>
      </c>
      <c r="AW2928" s="418">
        <v>500</v>
      </c>
      <c r="AX2928" s="418"/>
      <c r="AY2928" s="418"/>
    </row>
    <row r="2929" spans="1:51">
      <c r="A2929" s="417" t="s">
        <v>81</v>
      </c>
      <c r="B2929" s="417" t="s">
        <v>2906</v>
      </c>
      <c r="C2929" s="418">
        <v>12</v>
      </c>
      <c r="D2929" s="418">
        <v>20</v>
      </c>
      <c r="E2929" s="419">
        <v>5.5800000000000002E-2</v>
      </c>
      <c r="F2929" s="409">
        <v>0</v>
      </c>
      <c r="G2929" s="418">
        <v>9.74</v>
      </c>
      <c r="H2929" s="418">
        <v>0.7</v>
      </c>
      <c r="I2929" s="418">
        <v>3.5</v>
      </c>
      <c r="J2929" s="418">
        <v>40</v>
      </c>
      <c r="K2929" s="418">
        <v>165</v>
      </c>
      <c r="L2929" s="420">
        <v>1</v>
      </c>
      <c r="M2929" s="418">
        <v>12.3</v>
      </c>
      <c r="N2929" s="418">
        <v>12.3</v>
      </c>
      <c r="O2929" s="418">
        <v>8.0500000000000007</v>
      </c>
      <c r="P2929" s="418">
        <v>100</v>
      </c>
      <c r="Q2929" s="417" t="s">
        <v>293</v>
      </c>
      <c r="R2929" s="418">
        <v>2</v>
      </c>
      <c r="S2929" s="418">
        <v>0</v>
      </c>
      <c r="T2929" s="418">
        <v>500</v>
      </c>
      <c r="U2929" s="421">
        <v>0.9</v>
      </c>
      <c r="V2929" s="422">
        <v>0</v>
      </c>
      <c r="W2929" s="418">
        <v>1.3228006E-3</v>
      </c>
      <c r="X2929" s="418">
        <v>0.13822368739330859</v>
      </c>
      <c r="Y2929" s="418">
        <v>1.48</v>
      </c>
      <c r="Z2929" s="418">
        <v>1.79</v>
      </c>
      <c r="AA2929" s="418">
        <v>2.3272801999999998E-3</v>
      </c>
      <c r="AB2929" s="418">
        <v>0.13822368739330859</v>
      </c>
      <c r="AC2929" s="418">
        <v>1.21</v>
      </c>
      <c r="AD2929" s="418">
        <v>2.0099999999999998</v>
      </c>
      <c r="AE2929" s="418">
        <v>1.9523688E-3</v>
      </c>
      <c r="AF2929" s="418">
        <v>0.13822368739330859</v>
      </c>
      <c r="AG2929" s="418">
        <v>1.28</v>
      </c>
      <c r="AH2929" s="418">
        <v>2.2799999999999998</v>
      </c>
      <c r="AI2929" s="425">
        <v>0</v>
      </c>
      <c r="AJ2929" s="425">
        <v>0</v>
      </c>
      <c r="AK2929" s="425">
        <v>0</v>
      </c>
      <c r="AL2929" s="425">
        <v>0</v>
      </c>
      <c r="AM2929" s="426">
        <v>0</v>
      </c>
      <c r="AN2929" s="425">
        <v>0</v>
      </c>
      <c r="AO2929" s="418">
        <v>108845.13513978809</v>
      </c>
      <c r="AP2929" s="418">
        <v>5.167892889999999E-2</v>
      </c>
      <c r="AQ2929" s="418">
        <v>0.22732999999999998</v>
      </c>
      <c r="AR2929" s="418">
        <v>52.666228642170339</v>
      </c>
      <c r="AS2929" s="417" t="s">
        <v>2901</v>
      </c>
      <c r="AT2929" s="418">
        <v>0.98</v>
      </c>
      <c r="AU2929" s="418">
        <v>0.99</v>
      </c>
      <c r="AV2929" s="418">
        <v>0</v>
      </c>
      <c r="AW2929" s="418">
        <v>500</v>
      </c>
      <c r="AX2929" s="418"/>
      <c r="AY2929" s="418"/>
    </row>
    <row r="2930" spans="1:51">
      <c r="A2930" s="417" t="s">
        <v>81</v>
      </c>
      <c r="B2930" s="417" t="s">
        <v>2907</v>
      </c>
      <c r="C2930" s="418">
        <v>15</v>
      </c>
      <c r="D2930" s="418">
        <v>20</v>
      </c>
      <c r="E2930" s="419">
        <v>6.4799999999999996E-2</v>
      </c>
      <c r="F2930" s="409">
        <v>0</v>
      </c>
      <c r="G2930" s="418">
        <v>9.0299999999999994</v>
      </c>
      <c r="H2930" s="418">
        <v>0.7</v>
      </c>
      <c r="I2930" s="418">
        <v>3.25</v>
      </c>
      <c r="J2930" s="418">
        <v>40</v>
      </c>
      <c r="K2930" s="418">
        <v>165</v>
      </c>
      <c r="L2930" s="420">
        <v>1</v>
      </c>
      <c r="M2930" s="418">
        <v>12.3</v>
      </c>
      <c r="N2930" s="418">
        <v>12.3</v>
      </c>
      <c r="O2930" s="418">
        <v>8.0500000000000007</v>
      </c>
      <c r="P2930" s="418">
        <v>100</v>
      </c>
      <c r="Q2930" s="417" t="s">
        <v>293</v>
      </c>
      <c r="R2930" s="418">
        <v>2</v>
      </c>
      <c r="S2930" s="418">
        <v>0</v>
      </c>
      <c r="T2930" s="418">
        <v>500</v>
      </c>
      <c r="U2930" s="421">
        <v>0.9</v>
      </c>
      <c r="V2930" s="422">
        <v>0</v>
      </c>
      <c r="W2930" s="418">
        <v>1.3228006E-3</v>
      </c>
      <c r="X2930" s="418">
        <v>0.16086377412152292</v>
      </c>
      <c r="Y2930" s="418">
        <v>1.48</v>
      </c>
      <c r="Z2930" s="418">
        <v>1.79</v>
      </c>
      <c r="AA2930" s="418">
        <v>2.3272801999999998E-3</v>
      </c>
      <c r="AB2930" s="418">
        <v>0.16086377412152292</v>
      </c>
      <c r="AC2930" s="418">
        <v>1.21</v>
      </c>
      <c r="AD2930" s="418">
        <v>2.0099999999999998</v>
      </c>
      <c r="AE2930" s="418">
        <v>1.9523688E-3</v>
      </c>
      <c r="AF2930" s="418">
        <v>0.16086377412152292</v>
      </c>
      <c r="AG2930" s="418">
        <v>1.28</v>
      </c>
      <c r="AH2930" s="418">
        <v>2.2799999999999998</v>
      </c>
      <c r="AI2930" s="425">
        <v>0</v>
      </c>
      <c r="AJ2930" s="425">
        <v>0</v>
      </c>
      <c r="AK2930" s="425">
        <v>0</v>
      </c>
      <c r="AL2930" s="425">
        <v>0</v>
      </c>
      <c r="AM2930" s="426">
        <v>0</v>
      </c>
      <c r="AN2930" s="425">
        <v>0</v>
      </c>
      <c r="AO2930" s="418">
        <v>137949.72410165539</v>
      </c>
      <c r="AP2930" s="418">
        <v>4.0775724899999997E-2</v>
      </c>
      <c r="AQ2930" s="418">
        <v>0.20193</v>
      </c>
      <c r="AR2930" s="418">
        <v>52.596977938082887</v>
      </c>
      <c r="AS2930" s="417" t="s">
        <v>2901</v>
      </c>
      <c r="AT2930" s="418">
        <v>0.98</v>
      </c>
      <c r="AU2930" s="418">
        <v>0.99</v>
      </c>
      <c r="AV2930" s="418">
        <v>0</v>
      </c>
      <c r="AW2930" s="418">
        <v>500</v>
      </c>
      <c r="AX2930" s="418"/>
      <c r="AY2930" s="418"/>
    </row>
    <row r="2931" spans="1:51">
      <c r="A2931" s="417" t="s">
        <v>81</v>
      </c>
      <c r="B2931" s="417" t="s">
        <v>2908</v>
      </c>
      <c r="C2931" s="418">
        <v>18</v>
      </c>
      <c r="D2931" s="418">
        <v>20</v>
      </c>
      <c r="E2931" s="419">
        <v>7.1999999999999995E-2</v>
      </c>
      <c r="F2931" s="409">
        <v>0</v>
      </c>
      <c r="G2931" s="418">
        <v>7.86</v>
      </c>
      <c r="H2931" s="418">
        <v>0.7</v>
      </c>
      <c r="I2931" s="418">
        <v>3.08</v>
      </c>
      <c r="J2931" s="418">
        <v>40</v>
      </c>
      <c r="K2931" s="418">
        <v>165</v>
      </c>
      <c r="L2931" s="420">
        <v>1</v>
      </c>
      <c r="M2931" s="418">
        <v>12.3</v>
      </c>
      <c r="N2931" s="418">
        <v>12.3</v>
      </c>
      <c r="O2931" s="418">
        <v>8.0500000000000007</v>
      </c>
      <c r="P2931" s="418">
        <v>100</v>
      </c>
      <c r="Q2931" s="417" t="s">
        <v>293</v>
      </c>
      <c r="R2931" s="418">
        <v>2</v>
      </c>
      <c r="S2931" s="418">
        <v>0</v>
      </c>
      <c r="T2931" s="418">
        <v>500</v>
      </c>
      <c r="U2931" s="421">
        <v>0.9</v>
      </c>
      <c r="V2931" s="422">
        <v>0</v>
      </c>
      <c r="W2931" s="418">
        <v>1.3228006E-3</v>
      </c>
      <c r="X2931" s="418">
        <v>0.16963816180087871</v>
      </c>
      <c r="Y2931" s="418">
        <v>1.48</v>
      </c>
      <c r="Z2931" s="418">
        <v>1.79</v>
      </c>
      <c r="AA2931" s="418">
        <v>2.3272801999999998E-3</v>
      </c>
      <c r="AB2931" s="418">
        <v>0.16963816180087871</v>
      </c>
      <c r="AC2931" s="418">
        <v>1.21</v>
      </c>
      <c r="AD2931" s="418">
        <v>2.0099999999999998</v>
      </c>
      <c r="AE2931" s="418">
        <v>1.9523688E-3</v>
      </c>
      <c r="AF2931" s="418">
        <v>0.16963816180087871</v>
      </c>
      <c r="AG2931" s="418">
        <v>1.28</v>
      </c>
      <c r="AH2931" s="418">
        <v>2.2799999999999998</v>
      </c>
      <c r="AI2931" s="425">
        <v>0</v>
      </c>
      <c r="AJ2931" s="425">
        <v>0</v>
      </c>
      <c r="AK2931" s="425">
        <v>0</v>
      </c>
      <c r="AL2931" s="425">
        <v>0</v>
      </c>
      <c r="AM2931" s="426">
        <v>0</v>
      </c>
      <c r="AN2931" s="425">
        <v>0</v>
      </c>
      <c r="AO2931" s="418">
        <v>137949.72410165539</v>
      </c>
      <c r="AP2931" s="418">
        <v>4.0775724899999997E-2</v>
      </c>
      <c r="AQ2931" s="418">
        <v>0.20193</v>
      </c>
      <c r="AR2931" s="418">
        <v>52.707037015794619</v>
      </c>
      <c r="AS2931" s="417" t="s">
        <v>2901</v>
      </c>
      <c r="AT2931" s="418">
        <v>0.98</v>
      </c>
      <c r="AU2931" s="418">
        <v>0.99</v>
      </c>
      <c r="AV2931" s="418">
        <v>0</v>
      </c>
      <c r="AW2931" s="418">
        <v>500</v>
      </c>
      <c r="AX2931" s="418"/>
      <c r="AY2931" s="418"/>
    </row>
    <row r="2932" spans="1:51">
      <c r="A2932" s="417" t="s">
        <v>81</v>
      </c>
      <c r="B2932" s="417" t="s">
        <v>2909</v>
      </c>
      <c r="C2932" s="418">
        <v>22</v>
      </c>
      <c r="D2932" s="418">
        <v>20</v>
      </c>
      <c r="E2932" s="419">
        <v>8.6400000000000005E-2</v>
      </c>
      <c r="F2932" s="409">
        <v>0</v>
      </c>
      <c r="G2932" s="418">
        <v>7.26</v>
      </c>
      <c r="H2932" s="418">
        <v>0.7</v>
      </c>
      <c r="I2932" s="418">
        <v>2.81</v>
      </c>
      <c r="J2932" s="418">
        <v>40</v>
      </c>
      <c r="K2932" s="418">
        <v>165</v>
      </c>
      <c r="L2932" s="420">
        <v>1</v>
      </c>
      <c r="M2932" s="418">
        <v>12.3</v>
      </c>
      <c r="N2932" s="418">
        <v>12.3</v>
      </c>
      <c r="O2932" s="418">
        <v>8.0500000000000007</v>
      </c>
      <c r="P2932" s="418">
        <v>100</v>
      </c>
      <c r="Q2932" s="417" t="s">
        <v>293</v>
      </c>
      <c r="R2932" s="418">
        <v>2</v>
      </c>
      <c r="S2932" s="418">
        <v>0</v>
      </c>
      <c r="T2932" s="418">
        <v>500</v>
      </c>
      <c r="U2932" s="421">
        <v>0.9</v>
      </c>
      <c r="V2932" s="422">
        <v>0</v>
      </c>
      <c r="W2932" s="418">
        <v>1.3228006E-3</v>
      </c>
      <c r="X2932" s="418">
        <v>0.18492087908023719</v>
      </c>
      <c r="Y2932" s="418">
        <v>1.48</v>
      </c>
      <c r="Z2932" s="418">
        <v>1.79</v>
      </c>
      <c r="AA2932" s="418">
        <v>2.3272801999999998E-3</v>
      </c>
      <c r="AB2932" s="418">
        <v>0.18492087908023719</v>
      </c>
      <c r="AC2932" s="418">
        <v>1.21</v>
      </c>
      <c r="AD2932" s="418">
        <v>2.0099999999999998</v>
      </c>
      <c r="AE2932" s="418">
        <v>1.9523688E-3</v>
      </c>
      <c r="AF2932" s="418">
        <v>0.18492087908023719</v>
      </c>
      <c r="AG2932" s="418">
        <v>1.28</v>
      </c>
      <c r="AH2932" s="418">
        <v>2.2799999999999998</v>
      </c>
      <c r="AI2932" s="425">
        <v>0</v>
      </c>
      <c r="AJ2932" s="425">
        <v>0</v>
      </c>
      <c r="AK2932" s="425">
        <v>0</v>
      </c>
      <c r="AL2932" s="425">
        <v>0</v>
      </c>
      <c r="AM2932" s="426">
        <v>0</v>
      </c>
      <c r="AN2932" s="425">
        <v>0</v>
      </c>
      <c r="AO2932" s="418">
        <v>137949.72410165539</v>
      </c>
      <c r="AP2932" s="418">
        <v>4.0775724899999997E-2</v>
      </c>
      <c r="AQ2932" s="418">
        <v>0.20193</v>
      </c>
      <c r="AR2932" s="418">
        <v>52.768668078437571</v>
      </c>
      <c r="AS2932" s="417" t="s">
        <v>2901</v>
      </c>
      <c r="AT2932" s="418">
        <v>0.98</v>
      </c>
      <c r="AU2932" s="418">
        <v>0.99</v>
      </c>
      <c r="AV2932" s="418">
        <v>0</v>
      </c>
      <c r="AW2932" s="418">
        <v>500</v>
      </c>
      <c r="AX2932" s="418"/>
      <c r="AY2932" s="418"/>
    </row>
    <row r="2933" spans="1:51">
      <c r="A2933" s="417" t="s">
        <v>81</v>
      </c>
      <c r="B2933" s="417" t="s">
        <v>2910</v>
      </c>
      <c r="C2933" s="418">
        <v>27</v>
      </c>
      <c r="D2933" s="418">
        <v>20</v>
      </c>
      <c r="E2933" s="419">
        <v>0.108</v>
      </c>
      <c r="F2933" s="409">
        <v>0</v>
      </c>
      <c r="G2933" s="418">
        <v>7.02</v>
      </c>
      <c r="H2933" s="418">
        <v>0.7</v>
      </c>
      <c r="I2933" s="418">
        <v>2.52</v>
      </c>
      <c r="J2933" s="418">
        <v>40</v>
      </c>
      <c r="K2933" s="418">
        <v>165</v>
      </c>
      <c r="L2933" s="420">
        <v>1</v>
      </c>
      <c r="M2933" s="418">
        <v>12.3</v>
      </c>
      <c r="N2933" s="418">
        <v>12.3</v>
      </c>
      <c r="O2933" s="418">
        <v>8.0500000000000007</v>
      </c>
      <c r="P2933" s="418">
        <v>100</v>
      </c>
      <c r="Q2933" s="417" t="s">
        <v>293</v>
      </c>
      <c r="R2933" s="418">
        <v>2</v>
      </c>
      <c r="S2933" s="418">
        <v>0</v>
      </c>
      <c r="T2933" s="418">
        <v>500</v>
      </c>
      <c r="U2933" s="421">
        <v>0.9</v>
      </c>
      <c r="V2933" s="422">
        <v>0</v>
      </c>
      <c r="W2933" s="418">
        <v>1.3228006E-3</v>
      </c>
      <c r="X2933" s="418">
        <v>0.21530997459342299</v>
      </c>
      <c r="Y2933" s="418">
        <v>1.48</v>
      </c>
      <c r="Z2933" s="418">
        <v>1.79</v>
      </c>
      <c r="AA2933" s="418">
        <v>2.3272801999999998E-3</v>
      </c>
      <c r="AB2933" s="418">
        <v>0.21530997459342299</v>
      </c>
      <c r="AC2933" s="418">
        <v>1.21</v>
      </c>
      <c r="AD2933" s="418">
        <v>2.0099999999999998</v>
      </c>
      <c r="AE2933" s="418">
        <v>1.9523688E-3</v>
      </c>
      <c r="AF2933" s="418">
        <v>0.21530997459342299</v>
      </c>
      <c r="AG2933" s="418">
        <v>1.28</v>
      </c>
      <c r="AH2933" s="418">
        <v>2.2799999999999998</v>
      </c>
      <c r="AI2933" s="425">
        <v>0</v>
      </c>
      <c r="AJ2933" s="425">
        <v>0</v>
      </c>
      <c r="AK2933" s="425">
        <v>0</v>
      </c>
      <c r="AL2933" s="425">
        <v>0</v>
      </c>
      <c r="AM2933" s="426">
        <v>0</v>
      </c>
      <c r="AN2933" s="425">
        <v>0</v>
      </c>
      <c r="AO2933" s="418">
        <v>172957.10052638117</v>
      </c>
      <c r="AP2933" s="418">
        <v>3.2522515600000003E-2</v>
      </c>
      <c r="AQ2933" s="418">
        <v>0.18034</v>
      </c>
      <c r="AR2933" s="418">
        <v>52.490133823036359</v>
      </c>
      <c r="AS2933" s="417" t="s">
        <v>2901</v>
      </c>
      <c r="AT2933" s="418">
        <v>0.98</v>
      </c>
      <c r="AU2933" s="418">
        <v>0.99</v>
      </c>
      <c r="AV2933" s="418">
        <v>0</v>
      </c>
      <c r="AW2933" s="418">
        <v>500</v>
      </c>
      <c r="AX2933" s="418"/>
      <c r="AY2933" s="418"/>
    </row>
    <row r="2934" spans="1:51">
      <c r="A2934" s="417" t="s">
        <v>81</v>
      </c>
      <c r="B2934" s="417" t="s">
        <v>2911</v>
      </c>
      <c r="C2934" s="418">
        <v>33</v>
      </c>
      <c r="D2934" s="418">
        <v>20</v>
      </c>
      <c r="E2934" s="419">
        <v>0.13500000000000001</v>
      </c>
      <c r="F2934" s="409">
        <v>0</v>
      </c>
      <c r="G2934" s="418">
        <v>6.52</v>
      </c>
      <c r="H2934" s="418">
        <v>0.7</v>
      </c>
      <c r="I2934" s="418">
        <v>2.25</v>
      </c>
      <c r="J2934" s="418">
        <v>40</v>
      </c>
      <c r="K2934" s="418">
        <v>165</v>
      </c>
      <c r="L2934" s="420">
        <v>1</v>
      </c>
      <c r="M2934" s="418">
        <v>12.3</v>
      </c>
      <c r="N2934" s="418">
        <v>12.3</v>
      </c>
      <c r="O2934" s="418">
        <v>8.0500000000000007</v>
      </c>
      <c r="P2934" s="418">
        <v>100</v>
      </c>
      <c r="Q2934" s="417" t="s">
        <v>293</v>
      </c>
      <c r="R2934" s="418">
        <v>2</v>
      </c>
      <c r="S2934" s="418">
        <v>0</v>
      </c>
      <c r="T2934" s="418">
        <v>500</v>
      </c>
      <c r="U2934" s="421">
        <v>0.9</v>
      </c>
      <c r="V2934" s="422">
        <v>0</v>
      </c>
      <c r="W2934" s="418">
        <v>1.3228006E-3</v>
      </c>
      <c r="X2934" s="418">
        <v>0.23867694858030611</v>
      </c>
      <c r="Y2934" s="418">
        <v>1.48</v>
      </c>
      <c r="Z2934" s="418">
        <v>1.79</v>
      </c>
      <c r="AA2934" s="418">
        <v>2.3272801999999998E-3</v>
      </c>
      <c r="AB2934" s="418">
        <v>0.23867694858030611</v>
      </c>
      <c r="AC2934" s="418">
        <v>1.21</v>
      </c>
      <c r="AD2934" s="418">
        <v>2.0099999999999998</v>
      </c>
      <c r="AE2934" s="418">
        <v>1.9523688E-3</v>
      </c>
      <c r="AF2934" s="418">
        <v>0.23867694858030611</v>
      </c>
      <c r="AG2934" s="418">
        <v>1.28</v>
      </c>
      <c r="AH2934" s="418">
        <v>2.2799999999999998</v>
      </c>
      <c r="AI2934" s="425">
        <v>0</v>
      </c>
      <c r="AJ2934" s="425">
        <v>0</v>
      </c>
      <c r="AK2934" s="425">
        <v>0</v>
      </c>
      <c r="AL2934" s="425">
        <v>0</v>
      </c>
      <c r="AM2934" s="426">
        <v>0</v>
      </c>
      <c r="AN2934" s="425">
        <v>0</v>
      </c>
      <c r="AO2934" s="418">
        <v>108845.13513978809</v>
      </c>
      <c r="AP2934" s="418">
        <v>5.167892889999999E-2</v>
      </c>
      <c r="AQ2934" s="418">
        <v>0.22732999999999998</v>
      </c>
      <c r="AR2934" s="418">
        <v>52.674895026229294</v>
      </c>
      <c r="AS2934" s="417" t="s">
        <v>2901</v>
      </c>
      <c r="AT2934" s="418">
        <v>0.98</v>
      </c>
      <c r="AU2934" s="418">
        <v>0.99</v>
      </c>
      <c r="AV2934" s="418">
        <v>0</v>
      </c>
      <c r="AW2934" s="418">
        <v>500</v>
      </c>
      <c r="AX2934" s="418"/>
      <c r="AY2934" s="418"/>
    </row>
    <row r="2935" spans="1:51">
      <c r="A2935" s="417" t="s">
        <v>81</v>
      </c>
      <c r="B2935" s="417" t="s">
        <v>2912</v>
      </c>
      <c r="C2935" s="418">
        <v>39</v>
      </c>
      <c r="D2935" s="418">
        <v>20</v>
      </c>
      <c r="E2935" s="419">
        <v>0.14399999999999999</v>
      </c>
      <c r="F2935" s="409">
        <v>0</v>
      </c>
      <c r="G2935" s="418">
        <v>5.6</v>
      </c>
      <c r="H2935" s="418">
        <v>0.7</v>
      </c>
      <c r="I2935" s="418">
        <v>2.1800000000000002</v>
      </c>
      <c r="J2935" s="418">
        <v>40</v>
      </c>
      <c r="K2935" s="418">
        <v>165</v>
      </c>
      <c r="L2935" s="420">
        <v>1</v>
      </c>
      <c r="M2935" s="418">
        <v>12.3</v>
      </c>
      <c r="N2935" s="418">
        <v>12.3</v>
      </c>
      <c r="O2935" s="418">
        <v>8.0500000000000007</v>
      </c>
      <c r="P2935" s="418">
        <v>100</v>
      </c>
      <c r="Q2935" s="417" t="s">
        <v>293</v>
      </c>
      <c r="R2935" s="418">
        <v>2</v>
      </c>
      <c r="S2935" s="418">
        <v>0</v>
      </c>
      <c r="T2935" s="418">
        <v>500</v>
      </c>
      <c r="U2935" s="421">
        <v>0.9</v>
      </c>
      <c r="V2935" s="422">
        <v>0</v>
      </c>
      <c r="W2935" s="418">
        <v>1.3228006E-3</v>
      </c>
      <c r="X2935" s="418">
        <v>0.25806656529282618</v>
      </c>
      <c r="Y2935" s="418">
        <v>1.48</v>
      </c>
      <c r="Z2935" s="418">
        <v>1.79</v>
      </c>
      <c r="AA2935" s="418">
        <v>2.3272801999999998E-3</v>
      </c>
      <c r="AB2935" s="418">
        <v>0.25806656529282618</v>
      </c>
      <c r="AC2935" s="418">
        <v>1.21</v>
      </c>
      <c r="AD2935" s="418">
        <v>2.0099999999999998</v>
      </c>
      <c r="AE2935" s="418">
        <v>1.9523688E-3</v>
      </c>
      <c r="AF2935" s="418">
        <v>0.25806656529282618</v>
      </c>
      <c r="AG2935" s="418">
        <v>1.28</v>
      </c>
      <c r="AH2935" s="418">
        <v>2.2799999999999998</v>
      </c>
      <c r="AI2935" s="425">
        <v>0</v>
      </c>
      <c r="AJ2935" s="425">
        <v>0</v>
      </c>
      <c r="AK2935" s="425">
        <v>0</v>
      </c>
      <c r="AL2935" s="425">
        <v>0</v>
      </c>
      <c r="AM2935" s="426">
        <v>0</v>
      </c>
      <c r="AN2935" s="425">
        <v>0</v>
      </c>
      <c r="AO2935" s="418">
        <v>108845.13513978809</v>
      </c>
      <c r="AP2935" s="418">
        <v>5.167892889999999E-2</v>
      </c>
      <c r="AQ2935" s="418">
        <v>0.22732999999999998</v>
      </c>
      <c r="AR2935" s="418">
        <v>52.604997533172934</v>
      </c>
      <c r="AS2935" s="417" t="s">
        <v>2901</v>
      </c>
      <c r="AT2935" s="418">
        <v>0.98</v>
      </c>
      <c r="AU2935" s="418">
        <v>0.99</v>
      </c>
      <c r="AV2935" s="418">
        <v>0</v>
      </c>
      <c r="AW2935" s="418">
        <v>500</v>
      </c>
      <c r="AX2935" s="418"/>
      <c r="AY2935" s="418"/>
    </row>
    <row r="2936" spans="1:51">
      <c r="A2936" s="417" t="s">
        <v>81</v>
      </c>
      <c r="B2936" s="417" t="s">
        <v>2913</v>
      </c>
      <c r="C2936" s="418">
        <v>47</v>
      </c>
      <c r="D2936" s="418">
        <v>20</v>
      </c>
      <c r="E2936" s="419">
        <v>0.16200000000000001</v>
      </c>
      <c r="F2936" s="409">
        <v>0</v>
      </c>
      <c r="G2936" s="418">
        <v>4.5999999999999996</v>
      </c>
      <c r="H2936" s="418">
        <v>0.7</v>
      </c>
      <c r="I2936" s="418">
        <v>2.0499999999999998</v>
      </c>
      <c r="J2936" s="418">
        <v>40</v>
      </c>
      <c r="K2936" s="418">
        <v>165</v>
      </c>
      <c r="L2936" s="420">
        <v>1</v>
      </c>
      <c r="M2936" s="418">
        <v>12.3</v>
      </c>
      <c r="N2936" s="418">
        <v>12.3</v>
      </c>
      <c r="O2936" s="418">
        <v>8.0500000000000007</v>
      </c>
      <c r="P2936" s="418">
        <v>100</v>
      </c>
      <c r="Q2936" s="417" t="s">
        <v>293</v>
      </c>
      <c r="R2936" s="418">
        <v>2</v>
      </c>
      <c r="S2936" s="418">
        <v>0</v>
      </c>
      <c r="T2936" s="418">
        <v>500</v>
      </c>
      <c r="U2936" s="421">
        <v>0.9</v>
      </c>
      <c r="V2936" s="422">
        <v>0</v>
      </c>
      <c r="W2936" s="418">
        <v>1.3228006E-3</v>
      </c>
      <c r="X2936" s="418">
        <v>0.27579537626117706</v>
      </c>
      <c r="Y2936" s="418">
        <v>1.48</v>
      </c>
      <c r="Z2936" s="418">
        <v>1.79</v>
      </c>
      <c r="AA2936" s="418">
        <v>2.3272801999999998E-3</v>
      </c>
      <c r="AB2936" s="418">
        <v>0.27579537626117706</v>
      </c>
      <c r="AC2936" s="418">
        <v>1.21</v>
      </c>
      <c r="AD2936" s="418">
        <v>2.0099999999999998</v>
      </c>
      <c r="AE2936" s="418">
        <v>1.9523688E-3</v>
      </c>
      <c r="AF2936" s="418">
        <v>0.27579537626117706</v>
      </c>
      <c r="AG2936" s="418">
        <v>1.28</v>
      </c>
      <c r="AH2936" s="418">
        <v>2.2799999999999998</v>
      </c>
      <c r="AI2936" s="425">
        <v>0</v>
      </c>
      <c r="AJ2936" s="425">
        <v>0</v>
      </c>
      <c r="AK2936" s="425">
        <v>0</v>
      </c>
      <c r="AL2936" s="425">
        <v>0</v>
      </c>
      <c r="AM2936" s="426">
        <v>0</v>
      </c>
      <c r="AN2936" s="425">
        <v>0</v>
      </c>
      <c r="AO2936" s="418">
        <v>108845.13513978809</v>
      </c>
      <c r="AP2936" s="418">
        <v>5.167892889999999E-2</v>
      </c>
      <c r="AQ2936" s="418">
        <v>0.22732999999999998</v>
      </c>
      <c r="AR2936" s="418">
        <v>52.878577925006006</v>
      </c>
      <c r="AS2936" s="417" t="s">
        <v>2901</v>
      </c>
      <c r="AT2936" s="418">
        <v>0.98</v>
      </c>
      <c r="AU2936" s="418">
        <v>0.99</v>
      </c>
      <c r="AV2936" s="418">
        <v>0</v>
      </c>
      <c r="AW2936" s="418">
        <v>500</v>
      </c>
      <c r="AX2936" s="418"/>
      <c r="AY2936" s="418"/>
    </row>
    <row r="2937" spans="1:51">
      <c r="A2937" s="417" t="s">
        <v>81</v>
      </c>
      <c r="B2937" s="417" t="s">
        <v>2914</v>
      </c>
      <c r="C2937" s="418">
        <v>56</v>
      </c>
      <c r="D2937" s="418">
        <v>20</v>
      </c>
      <c r="E2937" s="419">
        <v>0.17100000000000001</v>
      </c>
      <c r="F2937" s="409">
        <v>0</v>
      </c>
      <c r="G2937" s="418">
        <v>4.5</v>
      </c>
      <c r="H2937" s="418">
        <v>0.7</v>
      </c>
      <c r="I2937" s="418">
        <v>2</v>
      </c>
      <c r="J2937" s="418">
        <v>40</v>
      </c>
      <c r="K2937" s="418">
        <v>165</v>
      </c>
      <c r="L2937" s="420">
        <v>1</v>
      </c>
      <c r="M2937" s="418">
        <v>12.3</v>
      </c>
      <c r="N2937" s="418">
        <v>12.3</v>
      </c>
      <c r="O2937" s="418">
        <v>8.0500000000000007</v>
      </c>
      <c r="P2937" s="418">
        <v>100</v>
      </c>
      <c r="Q2937" s="417" t="s">
        <v>293</v>
      </c>
      <c r="R2937" s="418">
        <v>2</v>
      </c>
      <c r="S2937" s="418">
        <v>0</v>
      </c>
      <c r="T2937" s="418">
        <v>500</v>
      </c>
      <c r="U2937" s="421">
        <v>0.9</v>
      </c>
      <c r="V2937" s="422">
        <v>0</v>
      </c>
      <c r="W2937" s="418">
        <v>1.3228006E-3</v>
      </c>
      <c r="X2937" s="418">
        <v>0.30554709844836636</v>
      </c>
      <c r="Y2937" s="418">
        <v>1.48</v>
      </c>
      <c r="Z2937" s="418">
        <v>1.79</v>
      </c>
      <c r="AA2937" s="418">
        <v>2.3272801999999998E-3</v>
      </c>
      <c r="AB2937" s="418">
        <v>0.30554709844836636</v>
      </c>
      <c r="AC2937" s="418">
        <v>1.21</v>
      </c>
      <c r="AD2937" s="418">
        <v>2.0099999999999998</v>
      </c>
      <c r="AE2937" s="418">
        <v>1.9523688E-3</v>
      </c>
      <c r="AF2937" s="418">
        <v>0.30554709844836636</v>
      </c>
      <c r="AG2937" s="418">
        <v>1.28</v>
      </c>
      <c r="AH2937" s="418">
        <v>2.2799999999999998</v>
      </c>
      <c r="AI2937" s="425">
        <v>0</v>
      </c>
      <c r="AJ2937" s="425">
        <v>0</v>
      </c>
      <c r="AK2937" s="425">
        <v>0</v>
      </c>
      <c r="AL2937" s="425">
        <v>0</v>
      </c>
      <c r="AM2937" s="426">
        <v>0</v>
      </c>
      <c r="AN2937" s="425">
        <v>0</v>
      </c>
      <c r="AO2937" s="418">
        <v>108845.13513978809</v>
      </c>
      <c r="AP2937" s="418">
        <v>5.167892889999999E-2</v>
      </c>
      <c r="AQ2937" s="418">
        <v>0.22732999999999998</v>
      </c>
      <c r="AR2937" s="418">
        <v>52.631579607807708</v>
      </c>
      <c r="AS2937" s="417" t="s">
        <v>2901</v>
      </c>
      <c r="AT2937" s="418">
        <v>0.98</v>
      </c>
      <c r="AU2937" s="418">
        <v>0.99</v>
      </c>
      <c r="AV2937" s="418">
        <v>0</v>
      </c>
      <c r="AW2937" s="418">
        <v>500</v>
      </c>
      <c r="AX2937" s="418"/>
      <c r="AY2937" s="418"/>
    </row>
    <row r="2938" spans="1:51">
      <c r="A2938" s="417" t="s">
        <v>81</v>
      </c>
      <c r="B2938" s="417" t="s">
        <v>2915</v>
      </c>
      <c r="C2938" s="418">
        <v>68</v>
      </c>
      <c r="D2938" s="418">
        <v>20</v>
      </c>
      <c r="E2938" s="419">
        <v>0.189</v>
      </c>
      <c r="F2938" s="409">
        <v>0</v>
      </c>
      <c r="G2938" s="418">
        <v>4.32</v>
      </c>
      <c r="H2938" s="418">
        <v>0.7</v>
      </c>
      <c r="I2938" s="418">
        <v>1.9</v>
      </c>
      <c r="J2938" s="418">
        <v>40</v>
      </c>
      <c r="K2938" s="418">
        <v>165</v>
      </c>
      <c r="L2938" s="420">
        <v>1</v>
      </c>
      <c r="M2938" s="418">
        <v>12.3</v>
      </c>
      <c r="N2938" s="418">
        <v>12.3</v>
      </c>
      <c r="O2938" s="418">
        <v>8.0500000000000007</v>
      </c>
      <c r="P2938" s="418">
        <v>100</v>
      </c>
      <c r="Q2938" s="417" t="s">
        <v>293</v>
      </c>
      <c r="R2938" s="418">
        <v>2</v>
      </c>
      <c r="S2938" s="418">
        <v>0</v>
      </c>
      <c r="T2938" s="418">
        <v>500</v>
      </c>
      <c r="U2938" s="421">
        <v>0.9</v>
      </c>
      <c r="V2938" s="422">
        <v>0</v>
      </c>
      <c r="W2938" s="418">
        <v>1.3228006E-3</v>
      </c>
      <c r="X2938" s="418">
        <v>0.33568609795517801</v>
      </c>
      <c r="Y2938" s="418">
        <v>1.48</v>
      </c>
      <c r="Z2938" s="418">
        <v>1.79</v>
      </c>
      <c r="AA2938" s="418">
        <v>2.3272801999999998E-3</v>
      </c>
      <c r="AB2938" s="418">
        <v>0.33568609795517801</v>
      </c>
      <c r="AC2938" s="418">
        <v>1.21</v>
      </c>
      <c r="AD2938" s="418">
        <v>2.0099999999999998</v>
      </c>
      <c r="AE2938" s="418">
        <v>1.9523688E-3</v>
      </c>
      <c r="AF2938" s="418">
        <v>0.33568609795517801</v>
      </c>
      <c r="AG2938" s="418">
        <v>1.28</v>
      </c>
      <c r="AH2938" s="418">
        <v>2.2799999999999998</v>
      </c>
      <c r="AI2938" s="425">
        <v>0</v>
      </c>
      <c r="AJ2938" s="425">
        <v>0</v>
      </c>
      <c r="AK2938" s="425">
        <v>0</v>
      </c>
      <c r="AL2938" s="425">
        <v>0</v>
      </c>
      <c r="AM2938" s="426">
        <v>0</v>
      </c>
      <c r="AN2938" s="425">
        <v>0</v>
      </c>
      <c r="AO2938" s="418">
        <v>108845.13513978809</v>
      </c>
      <c r="AP2938" s="418">
        <v>5.167892889999999E-2</v>
      </c>
      <c r="AQ2938" s="418">
        <v>0.22732999999999998</v>
      </c>
      <c r="AR2938" s="418">
        <v>52.76349063807811</v>
      </c>
      <c r="AS2938" s="417" t="s">
        <v>2901</v>
      </c>
      <c r="AT2938" s="418">
        <v>0.98</v>
      </c>
      <c r="AU2938" s="418">
        <v>0.99</v>
      </c>
      <c r="AV2938" s="418">
        <v>0</v>
      </c>
      <c r="AW2938" s="418">
        <v>500</v>
      </c>
      <c r="AX2938" s="418"/>
      <c r="AY2938" s="418"/>
    </row>
    <row r="2939" spans="1:51">
      <c r="A2939" s="417" t="s">
        <v>81</v>
      </c>
      <c r="B2939" s="417" t="s">
        <v>2916</v>
      </c>
      <c r="C2939" s="418">
        <v>82</v>
      </c>
      <c r="D2939" s="418">
        <v>20</v>
      </c>
      <c r="E2939" s="419">
        <v>0.252</v>
      </c>
      <c r="F2939" s="409">
        <v>0</v>
      </c>
      <c r="G2939" s="418">
        <v>4.0199999999999996</v>
      </c>
      <c r="H2939" s="418">
        <v>0.7</v>
      </c>
      <c r="I2939" s="418">
        <v>1.65</v>
      </c>
      <c r="J2939" s="418">
        <v>40</v>
      </c>
      <c r="K2939" s="418">
        <v>165</v>
      </c>
      <c r="L2939" s="420">
        <v>1</v>
      </c>
      <c r="M2939" s="418">
        <v>12.3</v>
      </c>
      <c r="N2939" s="418">
        <v>12.3</v>
      </c>
      <c r="O2939" s="418">
        <v>8.0500000000000007</v>
      </c>
      <c r="P2939" s="418">
        <v>100</v>
      </c>
      <c r="Q2939" s="417" t="s">
        <v>293</v>
      </c>
      <c r="R2939" s="418">
        <v>2</v>
      </c>
      <c r="S2939" s="418">
        <v>0</v>
      </c>
      <c r="T2939" s="418">
        <v>500</v>
      </c>
      <c r="U2939" s="421">
        <v>0.9</v>
      </c>
      <c r="V2939" s="422">
        <v>0</v>
      </c>
      <c r="W2939" s="418">
        <v>1.3228006E-3</v>
      </c>
      <c r="X2939" s="418">
        <v>0.36959812063862946</v>
      </c>
      <c r="Y2939" s="418">
        <v>1.48</v>
      </c>
      <c r="Z2939" s="418">
        <v>1.79</v>
      </c>
      <c r="AA2939" s="418">
        <v>2.3272801999999998E-3</v>
      </c>
      <c r="AB2939" s="418">
        <v>0.36959812063862946</v>
      </c>
      <c r="AC2939" s="418">
        <v>1.21</v>
      </c>
      <c r="AD2939" s="418">
        <v>2.0099999999999998</v>
      </c>
      <c r="AE2939" s="418">
        <v>1.9523688E-3</v>
      </c>
      <c r="AF2939" s="418">
        <v>0.36959812063862946</v>
      </c>
      <c r="AG2939" s="418">
        <v>1.28</v>
      </c>
      <c r="AH2939" s="418">
        <v>2.2799999999999998</v>
      </c>
      <c r="AI2939" s="425">
        <v>0</v>
      </c>
      <c r="AJ2939" s="425">
        <v>0</v>
      </c>
      <c r="AK2939" s="425">
        <v>0</v>
      </c>
      <c r="AL2939" s="425">
        <v>0</v>
      </c>
      <c r="AM2939" s="426">
        <v>0</v>
      </c>
      <c r="AN2939" s="425">
        <v>0</v>
      </c>
      <c r="AO2939" s="418">
        <v>137949.72410165539</v>
      </c>
      <c r="AP2939" s="418">
        <v>4.0775724899999997E-2</v>
      </c>
      <c r="AQ2939" s="418">
        <v>0.20193</v>
      </c>
      <c r="AR2939" s="418">
        <v>52.472781038528012</v>
      </c>
      <c r="AS2939" s="417" t="s">
        <v>2901</v>
      </c>
      <c r="AT2939" s="418">
        <v>0.98</v>
      </c>
      <c r="AU2939" s="418">
        <v>0.99</v>
      </c>
      <c r="AV2939" s="418">
        <v>0</v>
      </c>
      <c r="AW2939" s="418">
        <v>500</v>
      </c>
      <c r="AX2939" s="418"/>
      <c r="AY2939" s="418"/>
    </row>
    <row r="2940" spans="1:51">
      <c r="A2940" s="417" t="s">
        <v>81</v>
      </c>
      <c r="B2940" s="417" t="s">
        <v>2917</v>
      </c>
      <c r="C2940" s="418">
        <v>100</v>
      </c>
      <c r="D2940" s="418">
        <v>20</v>
      </c>
      <c r="E2940" s="419">
        <v>0.27</v>
      </c>
      <c r="F2940" s="409">
        <v>0</v>
      </c>
      <c r="G2940" s="418">
        <v>3.46</v>
      </c>
      <c r="H2940" s="418">
        <v>0.7</v>
      </c>
      <c r="I2940" s="418">
        <v>1.59</v>
      </c>
      <c r="J2940" s="418">
        <v>40</v>
      </c>
      <c r="K2940" s="418">
        <v>165</v>
      </c>
      <c r="L2940" s="420">
        <v>1</v>
      </c>
      <c r="M2940" s="418">
        <v>12.3</v>
      </c>
      <c r="N2940" s="418">
        <v>12.3</v>
      </c>
      <c r="O2940" s="418">
        <v>8.0500000000000007</v>
      </c>
      <c r="P2940" s="418">
        <v>100</v>
      </c>
      <c r="Q2940" s="417" t="s">
        <v>293</v>
      </c>
      <c r="R2940" s="418">
        <v>2</v>
      </c>
      <c r="S2940" s="418">
        <v>0</v>
      </c>
      <c r="T2940" s="418">
        <v>500</v>
      </c>
      <c r="U2940" s="421">
        <v>0.9</v>
      </c>
      <c r="V2940" s="422">
        <v>0</v>
      </c>
      <c r="W2940" s="418">
        <v>1.3228006E-3</v>
      </c>
      <c r="X2940" s="418">
        <v>0.40390038524018745</v>
      </c>
      <c r="Y2940" s="418">
        <v>1.48</v>
      </c>
      <c r="Z2940" s="418">
        <v>1.79</v>
      </c>
      <c r="AA2940" s="418">
        <v>2.3272801999999998E-3</v>
      </c>
      <c r="AB2940" s="418">
        <v>0.40390038524018745</v>
      </c>
      <c r="AC2940" s="418">
        <v>1.21</v>
      </c>
      <c r="AD2940" s="418">
        <v>2.0099999999999998</v>
      </c>
      <c r="AE2940" s="418">
        <v>1.9523688E-3</v>
      </c>
      <c r="AF2940" s="418">
        <v>0.40390038524018745</v>
      </c>
      <c r="AG2940" s="418">
        <v>1.28</v>
      </c>
      <c r="AH2940" s="418">
        <v>2.2799999999999998</v>
      </c>
      <c r="AI2940" s="425">
        <v>0</v>
      </c>
      <c r="AJ2940" s="425">
        <v>0</v>
      </c>
      <c r="AK2940" s="425">
        <v>0</v>
      </c>
      <c r="AL2940" s="425">
        <v>0</v>
      </c>
      <c r="AM2940" s="426">
        <v>0</v>
      </c>
      <c r="AN2940" s="425">
        <v>0</v>
      </c>
      <c r="AO2940" s="418">
        <v>137949.72410165539</v>
      </c>
      <c r="AP2940" s="418">
        <v>4.0775724899999997E-2</v>
      </c>
      <c r="AQ2940" s="418">
        <v>0.20193</v>
      </c>
      <c r="AR2940" s="418">
        <v>52.740525468555461</v>
      </c>
      <c r="AS2940" s="417" t="s">
        <v>2901</v>
      </c>
      <c r="AT2940" s="418">
        <v>0.98</v>
      </c>
      <c r="AU2940" s="418">
        <v>0.99</v>
      </c>
      <c r="AV2940" s="418">
        <v>0</v>
      </c>
      <c r="AW2940" s="418">
        <v>500</v>
      </c>
      <c r="AX2940" s="418"/>
      <c r="AY2940" s="418"/>
    </row>
    <row r="2941" spans="1:51">
      <c r="A2941" s="417" t="s">
        <v>81</v>
      </c>
      <c r="B2941" s="417" t="s">
        <v>2918</v>
      </c>
      <c r="C2941" s="418">
        <v>120</v>
      </c>
      <c r="D2941" s="418">
        <v>20</v>
      </c>
      <c r="E2941" s="419">
        <v>0.36899999999999999</v>
      </c>
      <c r="F2941" s="409">
        <v>0</v>
      </c>
      <c r="G2941" s="418">
        <v>3.16</v>
      </c>
      <c r="H2941" s="418">
        <v>0.7</v>
      </c>
      <c r="I2941" s="418">
        <v>1.36</v>
      </c>
      <c r="J2941" s="418">
        <v>40</v>
      </c>
      <c r="K2941" s="418">
        <v>165</v>
      </c>
      <c r="L2941" s="420">
        <v>1</v>
      </c>
      <c r="M2941" s="418">
        <v>12.3</v>
      </c>
      <c r="N2941" s="418">
        <v>12.3</v>
      </c>
      <c r="O2941" s="418">
        <v>8.0500000000000007</v>
      </c>
      <c r="P2941" s="418">
        <v>100</v>
      </c>
      <c r="Q2941" s="417" t="s">
        <v>293</v>
      </c>
      <c r="R2941" s="418">
        <v>2</v>
      </c>
      <c r="S2941" s="418">
        <v>0</v>
      </c>
      <c r="T2941" s="418">
        <v>500</v>
      </c>
      <c r="U2941" s="421">
        <v>0.9</v>
      </c>
      <c r="V2941" s="422">
        <v>0</v>
      </c>
      <c r="W2941" s="418">
        <v>1.3228006E-3</v>
      </c>
      <c r="X2941" s="418">
        <v>0.43906347760227438</v>
      </c>
      <c r="Y2941" s="418">
        <v>1.48</v>
      </c>
      <c r="Z2941" s="418">
        <v>1.79</v>
      </c>
      <c r="AA2941" s="418">
        <v>2.3272801999999998E-3</v>
      </c>
      <c r="AB2941" s="418">
        <v>0.43906347760227438</v>
      </c>
      <c r="AC2941" s="418">
        <v>1.21</v>
      </c>
      <c r="AD2941" s="418">
        <v>2.0099999999999998</v>
      </c>
      <c r="AE2941" s="418">
        <v>1.9523688E-3</v>
      </c>
      <c r="AF2941" s="418">
        <v>0.43906347760227438</v>
      </c>
      <c r="AG2941" s="418">
        <v>1.28</v>
      </c>
      <c r="AH2941" s="418">
        <v>2.2799999999999998</v>
      </c>
      <c r="AI2941" s="425">
        <v>0</v>
      </c>
      <c r="AJ2941" s="425">
        <v>0</v>
      </c>
      <c r="AK2941" s="425">
        <v>0</v>
      </c>
      <c r="AL2941" s="425">
        <v>0</v>
      </c>
      <c r="AM2941" s="426">
        <v>0</v>
      </c>
      <c r="AN2941" s="425">
        <v>0</v>
      </c>
      <c r="AO2941" s="418">
        <v>172957.10052638117</v>
      </c>
      <c r="AP2941" s="418">
        <v>3.2522515600000003E-2</v>
      </c>
      <c r="AQ2941" s="418">
        <v>0.18034</v>
      </c>
      <c r="AR2941" s="418">
        <v>52.747066613516843</v>
      </c>
      <c r="AS2941" s="417" t="s">
        <v>2901</v>
      </c>
      <c r="AT2941" s="418">
        <v>0.98</v>
      </c>
      <c r="AU2941" s="418">
        <v>0.99</v>
      </c>
      <c r="AV2941" s="418">
        <v>0</v>
      </c>
      <c r="AW2941" s="418">
        <v>500</v>
      </c>
      <c r="AX2941" s="418"/>
      <c r="AY2941" s="418"/>
    </row>
    <row r="2942" spans="1:51">
      <c r="A2942" s="417" t="s">
        <v>81</v>
      </c>
      <c r="B2942" s="417" t="s">
        <v>2919</v>
      </c>
      <c r="C2942" s="418">
        <v>150</v>
      </c>
      <c r="D2942" s="418">
        <v>20</v>
      </c>
      <c r="E2942" s="419">
        <v>0.41399999999999998</v>
      </c>
      <c r="F2942" s="409">
        <v>0</v>
      </c>
      <c r="G2942" s="418">
        <v>2.7</v>
      </c>
      <c r="H2942" s="418">
        <v>0.7</v>
      </c>
      <c r="I2942" s="418">
        <v>1.29</v>
      </c>
      <c r="J2942" s="418">
        <v>40</v>
      </c>
      <c r="K2942" s="418">
        <v>165</v>
      </c>
      <c r="L2942" s="420">
        <v>1</v>
      </c>
      <c r="M2942" s="418">
        <v>12.3</v>
      </c>
      <c r="N2942" s="418">
        <v>12.3</v>
      </c>
      <c r="O2942" s="418">
        <v>8.0500000000000007</v>
      </c>
      <c r="P2942" s="418">
        <v>100</v>
      </c>
      <c r="Q2942" s="417" t="s">
        <v>293</v>
      </c>
      <c r="R2942" s="418">
        <v>2</v>
      </c>
      <c r="S2942" s="418">
        <v>0</v>
      </c>
      <c r="T2942" s="418">
        <v>500</v>
      </c>
      <c r="U2942" s="421">
        <v>0.9</v>
      </c>
      <c r="V2942" s="422">
        <v>0</v>
      </c>
      <c r="W2942" s="418">
        <v>1.3228006E-3</v>
      </c>
      <c r="X2942" s="418">
        <v>0.50161822037894244</v>
      </c>
      <c r="Y2942" s="418">
        <v>1.48</v>
      </c>
      <c r="Z2942" s="418">
        <v>1.79</v>
      </c>
      <c r="AA2942" s="418">
        <v>2.3272801999999998E-3</v>
      </c>
      <c r="AB2942" s="418">
        <v>0.50161822037894244</v>
      </c>
      <c r="AC2942" s="418">
        <v>1.21</v>
      </c>
      <c r="AD2942" s="418">
        <v>2.0099999999999998</v>
      </c>
      <c r="AE2942" s="418">
        <v>1.9523688E-3</v>
      </c>
      <c r="AF2942" s="418">
        <v>0.50161822037894244</v>
      </c>
      <c r="AG2942" s="418">
        <v>1.28</v>
      </c>
      <c r="AH2942" s="418">
        <v>2.2799999999999998</v>
      </c>
      <c r="AI2942" s="425">
        <v>0</v>
      </c>
      <c r="AJ2942" s="425">
        <v>0</v>
      </c>
      <c r="AK2942" s="425">
        <v>0</v>
      </c>
      <c r="AL2942" s="425">
        <v>0</v>
      </c>
      <c r="AM2942" s="426">
        <v>0</v>
      </c>
      <c r="AN2942" s="425">
        <v>0</v>
      </c>
      <c r="AO2942" s="418">
        <v>172957.10052638117</v>
      </c>
      <c r="AP2942" s="418">
        <v>3.2522515600000003E-2</v>
      </c>
      <c r="AQ2942" s="418">
        <v>0.18034</v>
      </c>
      <c r="AR2942" s="418">
        <v>52.254386938601151</v>
      </c>
      <c r="AS2942" s="417" t="s">
        <v>2901</v>
      </c>
      <c r="AT2942" s="418">
        <v>0.98</v>
      </c>
      <c r="AU2942" s="418">
        <v>0.99</v>
      </c>
      <c r="AV2942" s="418">
        <v>0</v>
      </c>
      <c r="AW2942" s="418">
        <v>500</v>
      </c>
      <c r="AX2942" s="418"/>
      <c r="AY2942" s="418"/>
    </row>
    <row r="2943" spans="1:51">
      <c r="A2943" s="417" t="s">
        <v>81</v>
      </c>
      <c r="B2943" s="417" t="s">
        <v>2920</v>
      </c>
      <c r="C2943" s="418">
        <v>180</v>
      </c>
      <c r="D2943" s="418">
        <v>20</v>
      </c>
      <c r="E2943" s="419">
        <v>0.45900000000000002</v>
      </c>
      <c r="F2943" s="409">
        <v>0</v>
      </c>
      <c r="G2943" s="418">
        <v>2.58</v>
      </c>
      <c r="H2943" s="418">
        <v>0.7</v>
      </c>
      <c r="I2943" s="418">
        <v>1.22</v>
      </c>
      <c r="J2943" s="418">
        <v>40</v>
      </c>
      <c r="K2943" s="418">
        <v>165</v>
      </c>
      <c r="L2943" s="420">
        <v>1</v>
      </c>
      <c r="M2943" s="418">
        <v>12.3</v>
      </c>
      <c r="N2943" s="418">
        <v>12.3</v>
      </c>
      <c r="O2943" s="418">
        <v>8.0500000000000007</v>
      </c>
      <c r="P2943" s="418">
        <v>100</v>
      </c>
      <c r="Q2943" s="417" t="s">
        <v>293</v>
      </c>
      <c r="R2943" s="418">
        <v>2</v>
      </c>
      <c r="S2943" s="418">
        <v>0</v>
      </c>
      <c r="T2943" s="418">
        <v>500</v>
      </c>
      <c r="U2943" s="421">
        <v>0.9</v>
      </c>
      <c r="V2943" s="422">
        <v>0</v>
      </c>
      <c r="W2943" s="418">
        <v>1.3228006E-3</v>
      </c>
      <c r="X2943" s="418">
        <v>0.54350090674067941</v>
      </c>
      <c r="Y2943" s="418">
        <v>1.48</v>
      </c>
      <c r="Z2943" s="418">
        <v>1.79</v>
      </c>
      <c r="AA2943" s="418">
        <v>2.3272801999999998E-3</v>
      </c>
      <c r="AB2943" s="418">
        <v>0.54350090674067941</v>
      </c>
      <c r="AC2943" s="418">
        <v>1.21</v>
      </c>
      <c r="AD2943" s="418">
        <v>2.0099999999999998</v>
      </c>
      <c r="AE2943" s="418">
        <v>1.9523688E-3</v>
      </c>
      <c r="AF2943" s="418">
        <v>0.54350090674067941</v>
      </c>
      <c r="AG2943" s="418">
        <v>1.28</v>
      </c>
      <c r="AH2943" s="418">
        <v>2.2799999999999998</v>
      </c>
      <c r="AI2943" s="425">
        <v>0</v>
      </c>
      <c r="AJ2943" s="425">
        <v>0</v>
      </c>
      <c r="AK2943" s="425">
        <v>0</v>
      </c>
      <c r="AL2943" s="425">
        <v>0</v>
      </c>
      <c r="AM2943" s="426">
        <v>0</v>
      </c>
      <c r="AN2943" s="425">
        <v>0</v>
      </c>
      <c r="AO2943" s="418">
        <v>172957.10052638117</v>
      </c>
      <c r="AP2943" s="418">
        <v>3.2522515600000003E-2</v>
      </c>
      <c r="AQ2943" s="418">
        <v>0.18034</v>
      </c>
      <c r="AR2943" s="418">
        <v>52.695088912293336</v>
      </c>
      <c r="AS2943" s="417" t="s">
        <v>2901</v>
      </c>
      <c r="AT2943" s="418">
        <v>0.98</v>
      </c>
      <c r="AU2943" s="418">
        <v>0.99</v>
      </c>
      <c r="AV2943" s="418">
        <v>0</v>
      </c>
      <c r="AW2943" s="418">
        <v>500</v>
      </c>
      <c r="AX2943" s="418"/>
      <c r="AY2943" s="418"/>
    </row>
    <row r="2944" spans="1:51">
      <c r="A2944" s="417" t="s">
        <v>81</v>
      </c>
      <c r="B2944" s="417" t="s">
        <v>2921</v>
      </c>
      <c r="C2944" s="418">
        <v>220</v>
      </c>
      <c r="D2944" s="418">
        <v>20</v>
      </c>
      <c r="E2944" s="419">
        <v>0.621</v>
      </c>
      <c r="F2944" s="409">
        <v>0</v>
      </c>
      <c r="G2944" s="418">
        <v>2.2799999999999998</v>
      </c>
      <c r="H2944" s="418">
        <v>0.7</v>
      </c>
      <c r="I2944" s="418">
        <v>1.05</v>
      </c>
      <c r="J2944" s="418">
        <v>40</v>
      </c>
      <c r="K2944" s="418">
        <v>165</v>
      </c>
      <c r="L2944" s="420">
        <v>1</v>
      </c>
      <c r="M2944" s="418">
        <v>12.3</v>
      </c>
      <c r="N2944" s="418">
        <v>12.3</v>
      </c>
      <c r="O2944" s="418">
        <v>8.0500000000000007</v>
      </c>
      <c r="P2944" s="418">
        <v>100</v>
      </c>
      <c r="Q2944" s="417" t="s">
        <v>293</v>
      </c>
      <c r="R2944" s="418">
        <v>2</v>
      </c>
      <c r="S2944" s="418">
        <v>0</v>
      </c>
      <c r="T2944" s="418">
        <v>500</v>
      </c>
      <c r="U2944" s="421">
        <v>0.9</v>
      </c>
      <c r="V2944" s="422">
        <v>0</v>
      </c>
      <c r="W2944" s="418">
        <v>1.3228006E-3</v>
      </c>
      <c r="X2944" s="418">
        <v>0.59496282834511083</v>
      </c>
      <c r="Y2944" s="418">
        <v>1.48</v>
      </c>
      <c r="Z2944" s="418">
        <v>1.79</v>
      </c>
      <c r="AA2944" s="418">
        <v>2.3272801999999998E-3</v>
      </c>
      <c r="AB2944" s="418">
        <v>0.59496282834511083</v>
      </c>
      <c r="AC2944" s="418">
        <v>1.21</v>
      </c>
      <c r="AD2944" s="418">
        <v>2.0099999999999998</v>
      </c>
      <c r="AE2944" s="418">
        <v>1.9523688E-3</v>
      </c>
      <c r="AF2944" s="418">
        <v>0.59496282834511083</v>
      </c>
      <c r="AG2944" s="418">
        <v>1.28</v>
      </c>
      <c r="AH2944" s="418">
        <v>2.2799999999999998</v>
      </c>
      <c r="AI2944" s="425">
        <v>0</v>
      </c>
      <c r="AJ2944" s="425">
        <v>0</v>
      </c>
      <c r="AK2944" s="425">
        <v>0</v>
      </c>
      <c r="AL2944" s="425">
        <v>0</v>
      </c>
      <c r="AM2944" s="426">
        <v>0</v>
      </c>
      <c r="AN2944" s="425">
        <v>0</v>
      </c>
      <c r="AO2944" s="418">
        <v>219671.64115734128</v>
      </c>
      <c r="AP2944" s="418">
        <v>2.56064004E-2</v>
      </c>
      <c r="AQ2944" s="418">
        <v>0.16002</v>
      </c>
      <c r="AR2944" s="418">
        <v>52.581423998500043</v>
      </c>
      <c r="AS2944" s="417" t="s">
        <v>2901</v>
      </c>
      <c r="AT2944" s="418">
        <v>0.98</v>
      </c>
      <c r="AU2944" s="418">
        <v>0.99</v>
      </c>
      <c r="AV2944" s="418">
        <v>0</v>
      </c>
      <c r="AW2944" s="418">
        <v>500</v>
      </c>
      <c r="AX2944" s="418"/>
      <c r="AY2944" s="418"/>
    </row>
    <row r="2945" spans="1:51">
      <c r="A2945" s="417" t="s">
        <v>81</v>
      </c>
      <c r="B2945" s="417" t="s">
        <v>2922</v>
      </c>
      <c r="C2945" s="418">
        <v>270</v>
      </c>
      <c r="D2945" s="418">
        <v>20</v>
      </c>
      <c r="E2945" s="419">
        <v>0.81</v>
      </c>
      <c r="F2945" s="409">
        <v>0</v>
      </c>
      <c r="G2945" s="418">
        <v>2.1</v>
      </c>
      <c r="H2945" s="418">
        <v>0.7</v>
      </c>
      <c r="I2945" s="418">
        <v>0.92</v>
      </c>
      <c r="J2945" s="418">
        <v>40</v>
      </c>
      <c r="K2945" s="418">
        <v>165</v>
      </c>
      <c r="L2945" s="420">
        <v>1</v>
      </c>
      <c r="M2945" s="418">
        <v>12.3</v>
      </c>
      <c r="N2945" s="418">
        <v>12.3</v>
      </c>
      <c r="O2945" s="418">
        <v>8.0500000000000007</v>
      </c>
      <c r="P2945" s="418">
        <v>100</v>
      </c>
      <c r="Q2945" s="417" t="s">
        <v>293</v>
      </c>
      <c r="R2945" s="418">
        <v>2</v>
      </c>
      <c r="S2945" s="418">
        <v>0</v>
      </c>
      <c r="T2945" s="418">
        <v>500</v>
      </c>
      <c r="U2945" s="421">
        <v>0.9</v>
      </c>
      <c r="V2945" s="422">
        <v>0</v>
      </c>
      <c r="W2945" s="418">
        <v>1.3228006E-3</v>
      </c>
      <c r="X2945" s="418">
        <v>0.68269016334499977</v>
      </c>
      <c r="Y2945" s="418">
        <v>1.48</v>
      </c>
      <c r="Z2945" s="418">
        <v>1.79</v>
      </c>
      <c r="AA2945" s="418">
        <v>2.3272801999999998E-3</v>
      </c>
      <c r="AB2945" s="418">
        <v>0.68269016334499977</v>
      </c>
      <c r="AC2945" s="418">
        <v>1.21</v>
      </c>
      <c r="AD2945" s="418">
        <v>2.0099999999999998</v>
      </c>
      <c r="AE2945" s="418">
        <v>1.9523688E-3</v>
      </c>
      <c r="AF2945" s="418">
        <v>0.68269016334499977</v>
      </c>
      <c r="AG2945" s="418">
        <v>1.28</v>
      </c>
      <c r="AH2945" s="418">
        <v>2.2799999999999998</v>
      </c>
      <c r="AI2945" s="425">
        <v>0</v>
      </c>
      <c r="AJ2945" s="425">
        <v>0</v>
      </c>
      <c r="AK2945" s="425">
        <v>0</v>
      </c>
      <c r="AL2945" s="425">
        <v>0</v>
      </c>
      <c r="AM2945" s="426">
        <v>0</v>
      </c>
      <c r="AN2945" s="425">
        <v>0</v>
      </c>
      <c r="AO2945" s="418">
        <v>273122.95207251556</v>
      </c>
      <c r="AP2945" s="418">
        <v>2.0595120099999992E-2</v>
      </c>
      <c r="AQ2945" s="418">
        <v>0.14350999999999997</v>
      </c>
      <c r="AR2945" s="418">
        <v>52.50997638153045</v>
      </c>
      <c r="AS2945" s="417" t="s">
        <v>2901</v>
      </c>
      <c r="AT2945" s="418">
        <v>0.98</v>
      </c>
      <c r="AU2945" s="418">
        <v>0.99</v>
      </c>
      <c r="AV2945" s="418">
        <v>0</v>
      </c>
      <c r="AW2945" s="418">
        <v>500</v>
      </c>
      <c r="AX2945" s="418"/>
      <c r="AY2945" s="418"/>
    </row>
    <row r="2946" spans="1:51">
      <c r="A2946" s="417" t="s">
        <v>81</v>
      </c>
      <c r="B2946" s="417" t="s">
        <v>2923</v>
      </c>
      <c r="C2946" s="418">
        <v>330</v>
      </c>
      <c r="D2946" s="418">
        <v>20</v>
      </c>
      <c r="E2946" s="419">
        <v>0.91800000000000004</v>
      </c>
      <c r="F2946" s="409">
        <v>0</v>
      </c>
      <c r="G2946" s="418">
        <v>1.84</v>
      </c>
      <c r="H2946" s="418">
        <v>0.7</v>
      </c>
      <c r="I2946" s="418">
        <v>0.86</v>
      </c>
      <c r="J2946" s="418">
        <v>40</v>
      </c>
      <c r="K2946" s="418">
        <v>165</v>
      </c>
      <c r="L2946" s="420">
        <v>1</v>
      </c>
      <c r="M2946" s="418">
        <v>12.3</v>
      </c>
      <c r="N2946" s="418">
        <v>12.3</v>
      </c>
      <c r="O2946" s="418">
        <v>8.0500000000000007</v>
      </c>
      <c r="P2946" s="418">
        <v>100</v>
      </c>
      <c r="Q2946" s="417" t="s">
        <v>293</v>
      </c>
      <c r="R2946" s="418">
        <v>2</v>
      </c>
      <c r="S2946" s="418">
        <v>0</v>
      </c>
      <c r="T2946" s="418">
        <v>500</v>
      </c>
      <c r="U2946" s="421">
        <v>0.9</v>
      </c>
      <c r="V2946" s="422">
        <v>0</v>
      </c>
      <c r="W2946" s="418">
        <v>1.3228006E-3</v>
      </c>
      <c r="X2946" s="418">
        <v>0.74913202839074189</v>
      </c>
      <c r="Y2946" s="418">
        <v>1.48</v>
      </c>
      <c r="Z2946" s="418">
        <v>1.79</v>
      </c>
      <c r="AA2946" s="418">
        <v>2.3272801999999998E-3</v>
      </c>
      <c r="AB2946" s="418">
        <v>0.74913202839074189</v>
      </c>
      <c r="AC2946" s="418">
        <v>1.21</v>
      </c>
      <c r="AD2946" s="418">
        <v>2.0099999999999998</v>
      </c>
      <c r="AE2946" s="418">
        <v>1.9523688E-3</v>
      </c>
      <c r="AF2946" s="418">
        <v>0.74913202839074189</v>
      </c>
      <c r="AG2946" s="418">
        <v>1.28</v>
      </c>
      <c r="AH2946" s="418">
        <v>2.2799999999999998</v>
      </c>
      <c r="AI2946" s="425">
        <v>0</v>
      </c>
      <c r="AJ2946" s="425">
        <v>0</v>
      </c>
      <c r="AK2946" s="425">
        <v>0</v>
      </c>
      <c r="AL2946" s="425">
        <v>0</v>
      </c>
      <c r="AM2946" s="426">
        <v>0</v>
      </c>
      <c r="AN2946" s="425">
        <v>0</v>
      </c>
      <c r="AO2946" s="418">
        <v>273122.95207251556</v>
      </c>
      <c r="AP2946" s="418">
        <v>2.0595120099999992E-2</v>
      </c>
      <c r="AQ2946" s="418">
        <v>0.14350999999999997</v>
      </c>
      <c r="AR2946" s="418">
        <v>53.0228308588526</v>
      </c>
      <c r="AS2946" s="417" t="s">
        <v>2901</v>
      </c>
      <c r="AT2946" s="418">
        <v>0.98</v>
      </c>
      <c r="AU2946" s="418">
        <v>0.99</v>
      </c>
      <c r="AV2946" s="418">
        <v>0</v>
      </c>
      <c r="AW2946" s="418">
        <v>500</v>
      </c>
      <c r="AX2946" s="418"/>
      <c r="AY2946" s="418"/>
    </row>
    <row r="2947" spans="1:51">
      <c r="A2947" s="417" t="s">
        <v>81</v>
      </c>
      <c r="B2947" s="417" t="s">
        <v>2924</v>
      </c>
      <c r="C2947" s="418">
        <v>390</v>
      </c>
      <c r="D2947" s="418">
        <v>20</v>
      </c>
      <c r="E2947" s="419">
        <v>1.008</v>
      </c>
      <c r="F2947" s="409">
        <v>0</v>
      </c>
      <c r="G2947" s="418">
        <v>1.7</v>
      </c>
      <c r="H2947" s="418">
        <v>0.7</v>
      </c>
      <c r="I2947" s="418">
        <v>0.82</v>
      </c>
      <c r="J2947" s="418">
        <v>40</v>
      </c>
      <c r="K2947" s="418">
        <v>165</v>
      </c>
      <c r="L2947" s="420">
        <v>1</v>
      </c>
      <c r="M2947" s="418">
        <v>12.3</v>
      </c>
      <c r="N2947" s="418">
        <v>12.3</v>
      </c>
      <c r="O2947" s="418">
        <v>8.0500000000000007</v>
      </c>
      <c r="P2947" s="418">
        <v>100</v>
      </c>
      <c r="Q2947" s="417" t="s">
        <v>293</v>
      </c>
      <c r="R2947" s="418">
        <v>2</v>
      </c>
      <c r="S2947" s="418">
        <v>0</v>
      </c>
      <c r="T2947" s="418">
        <v>500</v>
      </c>
      <c r="U2947" s="421">
        <v>0.9</v>
      </c>
      <c r="V2947" s="422">
        <v>0</v>
      </c>
      <c r="W2947" s="418">
        <v>1.3228006E-3</v>
      </c>
      <c r="X2947" s="418">
        <v>0.81403547441361279</v>
      </c>
      <c r="Y2947" s="418">
        <v>1.48</v>
      </c>
      <c r="Z2947" s="418">
        <v>1.79</v>
      </c>
      <c r="AA2947" s="418">
        <v>2.3272801999999998E-3</v>
      </c>
      <c r="AB2947" s="418">
        <v>0.81403547441361279</v>
      </c>
      <c r="AC2947" s="418">
        <v>1.21</v>
      </c>
      <c r="AD2947" s="418">
        <v>2.0099999999999998</v>
      </c>
      <c r="AE2947" s="418">
        <v>1.9523688E-3</v>
      </c>
      <c r="AF2947" s="418">
        <v>0.81403547441361279</v>
      </c>
      <c r="AG2947" s="418">
        <v>1.28</v>
      </c>
      <c r="AH2947" s="418">
        <v>2.2799999999999998</v>
      </c>
      <c r="AI2947" s="425">
        <v>0</v>
      </c>
      <c r="AJ2947" s="425">
        <v>0</v>
      </c>
      <c r="AK2947" s="425">
        <v>0</v>
      </c>
      <c r="AL2947" s="425">
        <v>0</v>
      </c>
      <c r="AM2947" s="426">
        <v>0</v>
      </c>
      <c r="AN2947" s="425">
        <v>0</v>
      </c>
      <c r="AO2947" s="418">
        <v>273122.95207251556</v>
      </c>
      <c r="AP2947" s="418">
        <v>2.0595120099999992E-2</v>
      </c>
      <c r="AQ2947" s="418">
        <v>0.14350999999999997</v>
      </c>
      <c r="AR2947" s="418">
        <v>53.114643345148906</v>
      </c>
      <c r="AS2947" s="417" t="s">
        <v>2901</v>
      </c>
      <c r="AT2947" s="418">
        <v>0.98</v>
      </c>
      <c r="AU2947" s="418">
        <v>0.99</v>
      </c>
      <c r="AV2947" s="418">
        <v>0</v>
      </c>
      <c r="AW2947" s="418">
        <v>500</v>
      </c>
      <c r="AX2947" s="418"/>
      <c r="AY2947" s="418"/>
    </row>
    <row r="2948" spans="1:51">
      <c r="A2948" s="417" t="s">
        <v>81</v>
      </c>
      <c r="B2948" s="417" t="s">
        <v>2925</v>
      </c>
      <c r="C2948" s="418">
        <v>470</v>
      </c>
      <c r="D2948" s="418">
        <v>20</v>
      </c>
      <c r="E2948" s="419">
        <v>1.2869999999999999</v>
      </c>
      <c r="F2948" s="409">
        <v>0</v>
      </c>
      <c r="G2948" s="418">
        <v>1.6</v>
      </c>
      <c r="H2948" s="418">
        <v>0.7</v>
      </c>
      <c r="I2948" s="418">
        <v>0.7</v>
      </c>
      <c r="J2948" s="418">
        <v>40</v>
      </c>
      <c r="K2948" s="418">
        <v>165</v>
      </c>
      <c r="L2948" s="420">
        <v>1</v>
      </c>
      <c r="M2948" s="418">
        <v>12.3</v>
      </c>
      <c r="N2948" s="418">
        <v>12.3</v>
      </c>
      <c r="O2948" s="418">
        <v>8.0500000000000007</v>
      </c>
      <c r="P2948" s="418">
        <v>100</v>
      </c>
      <c r="Q2948" s="417" t="s">
        <v>293</v>
      </c>
      <c r="R2948" s="418">
        <v>2</v>
      </c>
      <c r="S2948" s="418">
        <v>0</v>
      </c>
      <c r="T2948" s="418">
        <v>500</v>
      </c>
      <c r="U2948" s="421">
        <v>0.9</v>
      </c>
      <c r="V2948" s="422">
        <v>0</v>
      </c>
      <c r="W2948" s="418">
        <v>1.3228006E-3</v>
      </c>
      <c r="X2948" s="418">
        <v>0.89675797189217088</v>
      </c>
      <c r="Y2948" s="418">
        <v>1.48</v>
      </c>
      <c r="Z2948" s="418">
        <v>1.79</v>
      </c>
      <c r="AA2948" s="418">
        <v>2.3272801999999998E-3</v>
      </c>
      <c r="AB2948" s="418">
        <v>0.89675797189217088</v>
      </c>
      <c r="AC2948" s="418">
        <v>1.21</v>
      </c>
      <c r="AD2948" s="418">
        <v>2.0099999999999998</v>
      </c>
      <c r="AE2948" s="418">
        <v>1.9523688E-3</v>
      </c>
      <c r="AF2948" s="418">
        <v>0.89675797189217088</v>
      </c>
      <c r="AG2948" s="418">
        <v>1.28</v>
      </c>
      <c r="AH2948" s="418">
        <v>2.2799999999999998</v>
      </c>
      <c r="AI2948" s="425">
        <v>0</v>
      </c>
      <c r="AJ2948" s="425">
        <v>0</v>
      </c>
      <c r="AK2948" s="425">
        <v>0</v>
      </c>
      <c r="AL2948" s="425">
        <v>0</v>
      </c>
      <c r="AM2948" s="426">
        <v>0</v>
      </c>
      <c r="AN2948" s="425">
        <v>0</v>
      </c>
      <c r="AO2948" s="418">
        <v>348750.69750139501</v>
      </c>
      <c r="AP2948" s="418">
        <v>1.6129000000000001E-2</v>
      </c>
      <c r="AQ2948" s="418">
        <v>0.127</v>
      </c>
      <c r="AR2948" s="418">
        <v>57.085775409709257</v>
      </c>
      <c r="AS2948" s="417" t="s">
        <v>2901</v>
      </c>
      <c r="AT2948" s="418">
        <v>0.98</v>
      </c>
      <c r="AU2948" s="418">
        <v>0.99</v>
      </c>
      <c r="AV2948" s="418">
        <v>0</v>
      </c>
      <c r="AW2948" s="418">
        <v>500</v>
      </c>
      <c r="AX2948" s="418"/>
      <c r="AY2948" s="418"/>
    </row>
    <row r="2949" spans="1:51">
      <c r="A2949" s="417" t="s">
        <v>81</v>
      </c>
      <c r="B2949" s="417" t="s">
        <v>2926</v>
      </c>
      <c r="C2949" s="418">
        <v>560</v>
      </c>
      <c r="D2949" s="418">
        <v>20</v>
      </c>
      <c r="E2949" s="419">
        <v>1.5209999999999999</v>
      </c>
      <c r="F2949" s="409">
        <v>0</v>
      </c>
      <c r="G2949" s="418">
        <v>1.46</v>
      </c>
      <c r="H2949" s="418">
        <v>0.7</v>
      </c>
      <c r="I2949" s="418">
        <v>0.67</v>
      </c>
      <c r="J2949" s="418">
        <v>40</v>
      </c>
      <c r="K2949" s="418">
        <v>165</v>
      </c>
      <c r="L2949" s="420">
        <v>1</v>
      </c>
      <c r="M2949" s="418">
        <v>12.3</v>
      </c>
      <c r="N2949" s="418">
        <v>12.3</v>
      </c>
      <c r="O2949" s="418">
        <v>8.0500000000000007</v>
      </c>
      <c r="P2949" s="418">
        <v>100</v>
      </c>
      <c r="Q2949" s="417" t="s">
        <v>293</v>
      </c>
      <c r="R2949" s="418">
        <v>2</v>
      </c>
      <c r="S2949" s="418">
        <v>0</v>
      </c>
      <c r="T2949" s="418">
        <v>500</v>
      </c>
      <c r="U2949" s="421">
        <v>0.9</v>
      </c>
      <c r="V2949" s="422">
        <v>0</v>
      </c>
      <c r="W2949" s="418">
        <v>1.3228006E-3</v>
      </c>
      <c r="X2949" s="418">
        <v>0.97297120734954645</v>
      </c>
      <c r="Y2949" s="418">
        <v>1.48</v>
      </c>
      <c r="Z2949" s="418">
        <v>1.79</v>
      </c>
      <c r="AA2949" s="418">
        <v>2.3272801999999998E-3</v>
      </c>
      <c r="AB2949" s="418">
        <v>0.97297120734954645</v>
      </c>
      <c r="AC2949" s="418">
        <v>1.21</v>
      </c>
      <c r="AD2949" s="418">
        <v>2.0099999999999998</v>
      </c>
      <c r="AE2949" s="418">
        <v>1.9523688E-3</v>
      </c>
      <c r="AF2949" s="418">
        <v>0.97297120734954645</v>
      </c>
      <c r="AG2949" s="418">
        <v>1.28</v>
      </c>
      <c r="AH2949" s="418">
        <v>2.2799999999999998</v>
      </c>
      <c r="AI2949" s="425">
        <v>0</v>
      </c>
      <c r="AJ2949" s="425">
        <v>0</v>
      </c>
      <c r="AK2949" s="425">
        <v>0</v>
      </c>
      <c r="AL2949" s="425">
        <v>0</v>
      </c>
      <c r="AM2949" s="426">
        <v>0</v>
      </c>
      <c r="AN2949" s="425">
        <v>0</v>
      </c>
      <c r="AO2949" s="418">
        <v>348750.69750139501</v>
      </c>
      <c r="AP2949" s="418">
        <v>1.6129000000000001E-2</v>
      </c>
      <c r="AQ2949" s="418">
        <v>0.127</v>
      </c>
      <c r="AR2949" s="418">
        <v>52.725856700227766</v>
      </c>
      <c r="AS2949" s="417" t="s">
        <v>2901</v>
      </c>
      <c r="AT2949" s="418">
        <v>0.98</v>
      </c>
      <c r="AU2949" s="418">
        <v>0.99</v>
      </c>
      <c r="AV2949" s="418">
        <v>0</v>
      </c>
      <c r="AW2949" s="418">
        <v>500</v>
      </c>
      <c r="AX2949" s="418"/>
      <c r="AY2949" s="418"/>
    </row>
    <row r="2950" spans="1:51">
      <c r="A2950" s="417" t="s">
        <v>81</v>
      </c>
      <c r="B2950" s="417" t="s">
        <v>2927</v>
      </c>
      <c r="C2950" s="418">
        <v>680</v>
      </c>
      <c r="D2950" s="418">
        <v>20</v>
      </c>
      <c r="E2950" s="419">
        <v>2.0609999999999999</v>
      </c>
      <c r="F2950" s="409">
        <v>0</v>
      </c>
      <c r="G2950" s="418">
        <v>1.22</v>
      </c>
      <c r="H2950" s="418">
        <v>0.7</v>
      </c>
      <c r="I2950" s="418">
        <v>0.57999999999999996</v>
      </c>
      <c r="J2950" s="418">
        <v>40</v>
      </c>
      <c r="K2950" s="418">
        <v>165</v>
      </c>
      <c r="L2950" s="420">
        <v>1</v>
      </c>
      <c r="M2950" s="418">
        <v>12.3</v>
      </c>
      <c r="N2950" s="418">
        <v>12.3</v>
      </c>
      <c r="O2950" s="418">
        <v>8.0500000000000007</v>
      </c>
      <c r="P2950" s="418">
        <v>100</v>
      </c>
      <c r="Q2950" s="417" t="s">
        <v>293</v>
      </c>
      <c r="R2950" s="418">
        <v>2</v>
      </c>
      <c r="S2950" s="418">
        <v>0</v>
      </c>
      <c r="T2950" s="418">
        <v>500</v>
      </c>
      <c r="U2950" s="421">
        <v>0.9</v>
      </c>
      <c r="V2950" s="422">
        <v>0</v>
      </c>
      <c r="W2950" s="418">
        <v>1.3228006E-3</v>
      </c>
      <c r="X2950" s="418">
        <v>1.0627248327224228</v>
      </c>
      <c r="Y2950" s="418">
        <v>1.48</v>
      </c>
      <c r="Z2950" s="418">
        <v>1.79</v>
      </c>
      <c r="AA2950" s="418">
        <v>2.3272801999999998E-3</v>
      </c>
      <c r="AB2950" s="418">
        <v>1.0627248327224228</v>
      </c>
      <c r="AC2950" s="418">
        <v>1.21</v>
      </c>
      <c r="AD2950" s="418">
        <v>2.0099999999999998</v>
      </c>
      <c r="AE2950" s="418">
        <v>1.9523688E-3</v>
      </c>
      <c r="AF2950" s="418">
        <v>1.0627248327224228</v>
      </c>
      <c r="AG2950" s="418">
        <v>1.28</v>
      </c>
      <c r="AH2950" s="418">
        <v>2.2799999999999998</v>
      </c>
      <c r="AI2950" s="425">
        <v>0</v>
      </c>
      <c r="AJ2950" s="425">
        <v>0</v>
      </c>
      <c r="AK2950" s="425">
        <v>0</v>
      </c>
      <c r="AL2950" s="425">
        <v>0</v>
      </c>
      <c r="AM2950" s="426">
        <v>0</v>
      </c>
      <c r="AN2950" s="425">
        <v>0</v>
      </c>
      <c r="AO2950" s="418">
        <v>440286.19808281161</v>
      </c>
      <c r="AP2950" s="418">
        <v>1.2775780899999999E-2</v>
      </c>
      <c r="AQ2950" s="418">
        <v>0.11302999999999999</v>
      </c>
      <c r="AR2950" s="418">
        <v>51.924049359380987</v>
      </c>
      <c r="AS2950" s="417" t="s">
        <v>2901</v>
      </c>
      <c r="AT2950" s="418">
        <v>0.98</v>
      </c>
      <c r="AU2950" s="418">
        <v>0.99</v>
      </c>
      <c r="AV2950" s="418">
        <v>0</v>
      </c>
      <c r="AW2950" s="418">
        <v>500</v>
      </c>
      <c r="AX2950" s="418"/>
      <c r="AY2950" s="418"/>
    </row>
    <row r="2951" spans="1:51">
      <c r="A2951" s="417" t="s">
        <v>81</v>
      </c>
      <c r="B2951" s="417" t="s">
        <v>2928</v>
      </c>
      <c r="C2951" s="418">
        <v>820</v>
      </c>
      <c r="D2951" s="418">
        <v>20</v>
      </c>
      <c r="E2951" s="419">
        <v>2.2949999999999999</v>
      </c>
      <c r="F2951" s="409">
        <v>0</v>
      </c>
      <c r="G2951" s="418">
        <v>1.18</v>
      </c>
      <c r="H2951" s="418">
        <v>0.7</v>
      </c>
      <c r="I2951" s="418">
        <v>0.55000000000000004</v>
      </c>
      <c r="J2951" s="418">
        <v>40</v>
      </c>
      <c r="K2951" s="418">
        <v>165</v>
      </c>
      <c r="L2951" s="420">
        <v>1</v>
      </c>
      <c r="M2951" s="418">
        <v>12.3</v>
      </c>
      <c r="N2951" s="418">
        <v>12.3</v>
      </c>
      <c r="O2951" s="418">
        <v>8.0500000000000007</v>
      </c>
      <c r="P2951" s="418">
        <v>100</v>
      </c>
      <c r="Q2951" s="417" t="s">
        <v>293</v>
      </c>
      <c r="R2951" s="418">
        <v>2</v>
      </c>
      <c r="S2951" s="418">
        <v>0</v>
      </c>
      <c r="T2951" s="418">
        <v>500</v>
      </c>
      <c r="U2951" s="421">
        <v>0.9</v>
      </c>
      <c r="V2951" s="422">
        <v>0</v>
      </c>
      <c r="W2951" s="418">
        <v>1.3228006E-3</v>
      </c>
      <c r="X2951" s="418">
        <v>1.1644872294093807</v>
      </c>
      <c r="Y2951" s="418">
        <v>1.48</v>
      </c>
      <c r="Z2951" s="418">
        <v>1.79</v>
      </c>
      <c r="AA2951" s="418">
        <v>2.3272801999999998E-3</v>
      </c>
      <c r="AB2951" s="418">
        <v>1.1644872294093807</v>
      </c>
      <c r="AC2951" s="418">
        <v>1.21</v>
      </c>
      <c r="AD2951" s="418">
        <v>2.0099999999999998</v>
      </c>
      <c r="AE2951" s="418">
        <v>1.9523688E-3</v>
      </c>
      <c r="AF2951" s="418">
        <v>1.1644872294093807</v>
      </c>
      <c r="AG2951" s="418">
        <v>1.28</v>
      </c>
      <c r="AH2951" s="418">
        <v>2.2799999999999998</v>
      </c>
      <c r="AI2951" s="425">
        <v>0</v>
      </c>
      <c r="AJ2951" s="425">
        <v>0</v>
      </c>
      <c r="AK2951" s="425">
        <v>0</v>
      </c>
      <c r="AL2951" s="425">
        <v>0</v>
      </c>
      <c r="AM2951" s="426">
        <v>0</v>
      </c>
      <c r="AN2951" s="425">
        <v>0</v>
      </c>
      <c r="AO2951" s="418">
        <v>440286.19808281161</v>
      </c>
      <c r="AP2951" s="418">
        <v>1.2775780899999999E-2</v>
      </c>
      <c r="AQ2951" s="418">
        <v>0.11302999999999999</v>
      </c>
      <c r="AR2951" s="418">
        <v>51.855451646769204</v>
      </c>
      <c r="AS2951" s="417" t="s">
        <v>2901</v>
      </c>
      <c r="AT2951" s="418">
        <v>0.98</v>
      </c>
      <c r="AU2951" s="418">
        <v>0.99</v>
      </c>
      <c r="AV2951" s="418">
        <v>0</v>
      </c>
      <c r="AW2951" s="418">
        <v>500</v>
      </c>
      <c r="AX2951" s="418"/>
      <c r="AY2951" s="418"/>
    </row>
    <row r="2952" spans="1:51">
      <c r="A2952" s="417" t="s">
        <v>81</v>
      </c>
      <c r="B2952" s="417" t="s">
        <v>2929</v>
      </c>
      <c r="C2952" s="418">
        <v>1000</v>
      </c>
      <c r="D2952" s="418">
        <v>20</v>
      </c>
      <c r="E2952" s="419">
        <v>2.5470000000000002</v>
      </c>
      <c r="F2952" s="409">
        <v>0</v>
      </c>
      <c r="G2952" s="418">
        <v>1.05</v>
      </c>
      <c r="H2952" s="418">
        <v>0.7</v>
      </c>
      <c r="I2952" s="418">
        <v>0.52</v>
      </c>
      <c r="J2952" s="418">
        <v>40</v>
      </c>
      <c r="K2952" s="418">
        <v>165</v>
      </c>
      <c r="L2952" s="420">
        <v>1</v>
      </c>
      <c r="M2952" s="418">
        <v>12.3</v>
      </c>
      <c r="N2952" s="418">
        <v>12.3</v>
      </c>
      <c r="O2952" s="418">
        <v>8.0500000000000007</v>
      </c>
      <c r="P2952" s="418">
        <v>100</v>
      </c>
      <c r="Q2952" s="417" t="s">
        <v>293</v>
      </c>
      <c r="R2952" s="418">
        <v>2</v>
      </c>
      <c r="S2952" s="418">
        <v>0</v>
      </c>
      <c r="T2952" s="418">
        <v>500</v>
      </c>
      <c r="U2952" s="421">
        <v>0.9</v>
      </c>
      <c r="V2952" s="422">
        <v>0</v>
      </c>
      <c r="W2952" s="418">
        <v>1.3228006E-3</v>
      </c>
      <c r="X2952" s="418">
        <v>1.3012690235771727</v>
      </c>
      <c r="Y2952" s="418">
        <v>1.48</v>
      </c>
      <c r="Z2952" s="418">
        <v>1.79</v>
      </c>
      <c r="AA2952" s="418">
        <v>2.3272801999999998E-3</v>
      </c>
      <c r="AB2952" s="418">
        <v>1.3012690235771727</v>
      </c>
      <c r="AC2952" s="418">
        <v>1.21</v>
      </c>
      <c r="AD2952" s="418">
        <v>2.0099999999999998</v>
      </c>
      <c r="AE2952" s="418">
        <v>1.9523688E-3</v>
      </c>
      <c r="AF2952" s="418">
        <v>1.3012690235771727</v>
      </c>
      <c r="AG2952" s="418">
        <v>1.28</v>
      </c>
      <c r="AH2952" s="418">
        <v>2.2799999999999998</v>
      </c>
      <c r="AI2952" s="425">
        <v>0</v>
      </c>
      <c r="AJ2952" s="425">
        <v>0</v>
      </c>
      <c r="AK2952" s="425">
        <v>0</v>
      </c>
      <c r="AL2952" s="425">
        <v>0</v>
      </c>
      <c r="AM2952" s="426">
        <v>0</v>
      </c>
      <c r="AN2952" s="425">
        <v>0</v>
      </c>
      <c r="AO2952" s="418">
        <v>440286.19808281161</v>
      </c>
      <c r="AP2952" s="418">
        <v>1.2775780899999999E-2</v>
      </c>
      <c r="AQ2952" s="418">
        <v>0.11302999999999999</v>
      </c>
      <c r="AR2952" s="418">
        <v>52.271734601718734</v>
      </c>
      <c r="AS2952" s="417" t="s">
        <v>2901</v>
      </c>
      <c r="AT2952" s="418">
        <v>0.98</v>
      </c>
      <c r="AU2952" s="418">
        <v>0.99</v>
      </c>
      <c r="AV2952" s="418">
        <v>0</v>
      </c>
      <c r="AW2952" s="418">
        <v>500</v>
      </c>
      <c r="AX2952" s="418"/>
      <c r="AY2952" s="418"/>
    </row>
    <row r="2953" spans="1:51">
      <c r="A2953" s="417" t="s">
        <v>81</v>
      </c>
      <c r="B2953" s="417" t="s">
        <v>3101</v>
      </c>
      <c r="C2953" s="418">
        <v>10</v>
      </c>
      <c r="D2953" s="418">
        <v>20</v>
      </c>
      <c r="E2953" s="419">
        <v>2.6000000536441803E-2</v>
      </c>
      <c r="F2953" s="409">
        <v>0</v>
      </c>
      <c r="G2953" s="418">
        <v>14.5</v>
      </c>
      <c r="H2953" s="418">
        <v>0.7</v>
      </c>
      <c r="I2953" s="418">
        <v>5.2</v>
      </c>
      <c r="J2953" s="418">
        <v>40</v>
      </c>
      <c r="K2953" s="418">
        <v>125</v>
      </c>
      <c r="L2953" s="420">
        <v>1</v>
      </c>
      <c r="M2953" s="418">
        <v>15.1</v>
      </c>
      <c r="N2953" s="418">
        <v>15.1</v>
      </c>
      <c r="O2953" s="418">
        <v>8.6</v>
      </c>
      <c r="P2953" s="418">
        <v>100</v>
      </c>
      <c r="Q2953" s="417" t="s">
        <v>293</v>
      </c>
      <c r="R2953" s="418">
        <v>2</v>
      </c>
      <c r="S2953" s="418">
        <v>0</v>
      </c>
      <c r="T2953" s="418">
        <v>300</v>
      </c>
      <c r="U2953" s="421">
        <v>1.27</v>
      </c>
      <c r="V2953" s="422">
        <v>0</v>
      </c>
      <c r="W2953" s="418">
        <v>2.1054704E-3</v>
      </c>
      <c r="X2953" s="418">
        <v>0.10488777008600797</v>
      </c>
      <c r="Y2953" s="418">
        <v>1.48</v>
      </c>
      <c r="Z2953" s="418">
        <v>1.79</v>
      </c>
      <c r="AA2953" s="418">
        <v>3.7042768000000001E-3</v>
      </c>
      <c r="AB2953" s="418">
        <v>0.10488777008600797</v>
      </c>
      <c r="AC2953" s="418">
        <v>1.21</v>
      </c>
      <c r="AD2953" s="418">
        <v>2.0099999999999998</v>
      </c>
      <c r="AE2953" s="418">
        <v>3.1075391999999999E-3</v>
      </c>
      <c r="AF2953" s="418">
        <v>0.10488777008600797</v>
      </c>
      <c r="AG2953" s="418">
        <v>1.28</v>
      </c>
      <c r="AH2953" s="418">
        <v>2.2799999999999998</v>
      </c>
      <c r="AI2953" s="425">
        <v>0</v>
      </c>
      <c r="AJ2953" s="425">
        <v>0</v>
      </c>
      <c r="AK2953" s="425">
        <v>0</v>
      </c>
      <c r="AL2953" s="425">
        <v>0</v>
      </c>
      <c r="AM2953" s="426">
        <v>0</v>
      </c>
      <c r="AN2953" s="425">
        <v>0</v>
      </c>
      <c r="AO2953" s="418">
        <v>137949.72410165539</v>
      </c>
      <c r="AP2953" s="418">
        <v>4.0775724899999997E-2</v>
      </c>
      <c r="AQ2953" s="418">
        <v>0.20193</v>
      </c>
      <c r="AR2953" s="418">
        <v>47.719034629832862</v>
      </c>
      <c r="AS2953" s="417" t="s">
        <v>3102</v>
      </c>
      <c r="AT2953" s="418">
        <v>0.97</v>
      </c>
      <c r="AU2953" s="418">
        <v>0.99</v>
      </c>
      <c r="AV2953" s="418">
        <v>0</v>
      </c>
      <c r="AW2953" s="418">
        <v>500</v>
      </c>
      <c r="AX2953" s="418"/>
      <c r="AY2953" s="418"/>
    </row>
    <row r="2954" spans="1:51">
      <c r="A2954" s="417" t="s">
        <v>81</v>
      </c>
      <c r="B2954" s="417" t="s">
        <v>3103</v>
      </c>
      <c r="C2954" s="418">
        <v>12</v>
      </c>
      <c r="D2954" s="418">
        <v>20</v>
      </c>
      <c r="E2954" s="419">
        <v>2.8999999165534973E-2</v>
      </c>
      <c r="F2954" s="409">
        <v>0</v>
      </c>
      <c r="G2954" s="418">
        <v>13.2</v>
      </c>
      <c r="H2954" s="418">
        <v>0.7</v>
      </c>
      <c r="I2954" s="418">
        <v>5</v>
      </c>
      <c r="J2954" s="418">
        <v>40</v>
      </c>
      <c r="K2954" s="418">
        <v>125</v>
      </c>
      <c r="L2954" s="420">
        <v>1</v>
      </c>
      <c r="M2954" s="418">
        <v>15.1</v>
      </c>
      <c r="N2954" s="418">
        <v>15.1</v>
      </c>
      <c r="O2954" s="418">
        <v>8.6</v>
      </c>
      <c r="P2954" s="418">
        <v>100</v>
      </c>
      <c r="Q2954" s="417" t="s">
        <v>293</v>
      </c>
      <c r="R2954" s="418">
        <v>2</v>
      </c>
      <c r="S2954" s="418">
        <v>0</v>
      </c>
      <c r="T2954" s="418">
        <v>300</v>
      </c>
      <c r="U2954" s="421">
        <v>1.27</v>
      </c>
      <c r="V2954" s="422">
        <v>0</v>
      </c>
      <c r="W2954" s="418">
        <v>2.1054704E-3</v>
      </c>
      <c r="X2954" s="418">
        <v>0.11492051331162613</v>
      </c>
      <c r="Y2954" s="418">
        <v>1.48</v>
      </c>
      <c r="Z2954" s="418">
        <v>1.79</v>
      </c>
      <c r="AA2954" s="418">
        <v>3.7042768000000001E-3</v>
      </c>
      <c r="AB2954" s="418">
        <v>0.11492051331162613</v>
      </c>
      <c r="AC2954" s="418">
        <v>1.21</v>
      </c>
      <c r="AD2954" s="418">
        <v>2.0099999999999998</v>
      </c>
      <c r="AE2954" s="418">
        <v>3.1075391999999999E-3</v>
      </c>
      <c r="AF2954" s="418">
        <v>0.11492051331162613</v>
      </c>
      <c r="AG2954" s="418">
        <v>1.28</v>
      </c>
      <c r="AH2954" s="418">
        <v>2.2799999999999998</v>
      </c>
      <c r="AI2954" s="425">
        <v>0</v>
      </c>
      <c r="AJ2954" s="425">
        <v>0</v>
      </c>
      <c r="AK2954" s="425">
        <v>0</v>
      </c>
      <c r="AL2954" s="425">
        <v>0</v>
      </c>
      <c r="AM2954" s="426">
        <v>0</v>
      </c>
      <c r="AN2954" s="425">
        <v>0</v>
      </c>
      <c r="AO2954" s="418">
        <v>137949.72410165539</v>
      </c>
      <c r="AP2954" s="418">
        <v>4.0775724899999997E-2</v>
      </c>
      <c r="AQ2954" s="418">
        <v>0.20193</v>
      </c>
      <c r="AR2954" s="418">
        <v>43.243242685946356</v>
      </c>
      <c r="AS2954" s="417" t="s">
        <v>3102</v>
      </c>
      <c r="AT2954" s="418">
        <v>0.97</v>
      </c>
      <c r="AU2954" s="418">
        <v>0.99</v>
      </c>
      <c r="AV2954" s="418">
        <v>0</v>
      </c>
      <c r="AW2954" s="418">
        <v>500</v>
      </c>
      <c r="AX2954" s="418"/>
      <c r="AY2954" s="418"/>
    </row>
    <row r="2955" spans="1:51">
      <c r="A2955" s="417" t="s">
        <v>81</v>
      </c>
      <c r="B2955" s="417" t="s">
        <v>3104</v>
      </c>
      <c r="C2955" s="418">
        <v>15</v>
      </c>
      <c r="D2955" s="418">
        <v>20</v>
      </c>
      <c r="E2955" s="419">
        <v>3.9000000804662704E-2</v>
      </c>
      <c r="F2955" s="409">
        <v>0</v>
      </c>
      <c r="G2955" s="418">
        <v>11.8</v>
      </c>
      <c r="H2955" s="418">
        <v>0.7</v>
      </c>
      <c r="I2955" s="418">
        <v>4.5</v>
      </c>
      <c r="J2955" s="418">
        <v>40</v>
      </c>
      <c r="K2955" s="418">
        <v>125</v>
      </c>
      <c r="L2955" s="420">
        <v>1</v>
      </c>
      <c r="M2955" s="418">
        <v>15.1</v>
      </c>
      <c r="N2955" s="418">
        <v>15.1</v>
      </c>
      <c r="O2955" s="418">
        <v>8.6</v>
      </c>
      <c r="P2955" s="418">
        <v>100</v>
      </c>
      <c r="Q2955" s="417" t="s">
        <v>293</v>
      </c>
      <c r="R2955" s="418">
        <v>2</v>
      </c>
      <c r="S2955" s="418">
        <v>0</v>
      </c>
      <c r="T2955" s="418">
        <v>300</v>
      </c>
      <c r="U2955" s="421">
        <v>1.27</v>
      </c>
      <c r="V2955" s="422">
        <v>0</v>
      </c>
      <c r="W2955" s="418">
        <v>2.1054704E-3</v>
      </c>
      <c r="X2955" s="418">
        <v>0.12236906510034262</v>
      </c>
      <c r="Y2955" s="418">
        <v>1.48</v>
      </c>
      <c r="Z2955" s="418">
        <v>1.79</v>
      </c>
      <c r="AA2955" s="418">
        <v>3.7042768000000001E-3</v>
      </c>
      <c r="AB2955" s="418">
        <v>0.12236906510034262</v>
      </c>
      <c r="AC2955" s="418">
        <v>1.21</v>
      </c>
      <c r="AD2955" s="418">
        <v>2.0099999999999998</v>
      </c>
      <c r="AE2955" s="418">
        <v>3.1075391999999999E-3</v>
      </c>
      <c r="AF2955" s="418">
        <v>0.12236906510034262</v>
      </c>
      <c r="AG2955" s="418">
        <v>1.28</v>
      </c>
      <c r="AH2955" s="418">
        <v>2.2799999999999998</v>
      </c>
      <c r="AI2955" s="425">
        <v>0</v>
      </c>
      <c r="AJ2955" s="425">
        <v>0</v>
      </c>
      <c r="AK2955" s="425">
        <v>0</v>
      </c>
      <c r="AL2955" s="425">
        <v>0</v>
      </c>
      <c r="AM2955" s="426">
        <v>0</v>
      </c>
      <c r="AN2955" s="425">
        <v>0</v>
      </c>
      <c r="AO2955" s="418">
        <v>172957.10052638117</v>
      </c>
      <c r="AP2955" s="418">
        <v>3.2522515600000003E-2</v>
      </c>
      <c r="AQ2955" s="418">
        <v>0.18034</v>
      </c>
      <c r="AR2955" s="418">
        <v>43.89574585519108</v>
      </c>
      <c r="AS2955" s="417" t="s">
        <v>3102</v>
      </c>
      <c r="AT2955" s="418">
        <v>0.98</v>
      </c>
      <c r="AU2955" s="418">
        <v>0.99</v>
      </c>
      <c r="AV2955" s="418">
        <v>0</v>
      </c>
      <c r="AW2955" s="418">
        <v>500</v>
      </c>
      <c r="AX2955" s="418"/>
      <c r="AY2955" s="418"/>
    </row>
    <row r="2956" spans="1:51">
      <c r="A2956" s="417" t="s">
        <v>81</v>
      </c>
      <c r="B2956" s="417" t="s">
        <v>3105</v>
      </c>
      <c r="C2956" s="418">
        <v>18</v>
      </c>
      <c r="D2956" s="418">
        <v>20</v>
      </c>
      <c r="E2956" s="419">
        <v>4.1999999433755875E-2</v>
      </c>
      <c r="F2956" s="409">
        <v>0</v>
      </c>
      <c r="G2956" s="418">
        <v>10.8</v>
      </c>
      <c r="H2956" s="418">
        <v>0.7</v>
      </c>
      <c r="I2956" s="418">
        <v>4.3</v>
      </c>
      <c r="J2956" s="418">
        <v>40</v>
      </c>
      <c r="K2956" s="418">
        <v>125</v>
      </c>
      <c r="L2956" s="420">
        <v>1</v>
      </c>
      <c r="M2956" s="418">
        <v>15.1</v>
      </c>
      <c r="N2956" s="418">
        <v>15.1</v>
      </c>
      <c r="O2956" s="418">
        <v>8.6</v>
      </c>
      <c r="P2956" s="418">
        <v>100</v>
      </c>
      <c r="Q2956" s="417" t="s">
        <v>293</v>
      </c>
      <c r="R2956" s="418">
        <v>2</v>
      </c>
      <c r="S2956" s="418">
        <v>0</v>
      </c>
      <c r="T2956" s="418">
        <v>300</v>
      </c>
      <c r="U2956" s="421">
        <v>1.27</v>
      </c>
      <c r="V2956" s="422">
        <v>0</v>
      </c>
      <c r="W2956" s="418">
        <v>2.1054704E-3</v>
      </c>
      <c r="X2956" s="418">
        <v>0.13671578307762419</v>
      </c>
      <c r="Y2956" s="418">
        <v>1.48</v>
      </c>
      <c r="Z2956" s="418">
        <v>1.79</v>
      </c>
      <c r="AA2956" s="418">
        <v>3.7042768000000001E-3</v>
      </c>
      <c r="AB2956" s="418">
        <v>0.13671578307762419</v>
      </c>
      <c r="AC2956" s="418">
        <v>1.21</v>
      </c>
      <c r="AD2956" s="418">
        <v>2.0099999999999998</v>
      </c>
      <c r="AE2956" s="418">
        <v>3.1075391999999999E-3</v>
      </c>
      <c r="AF2956" s="418">
        <v>0.13671578307762419</v>
      </c>
      <c r="AG2956" s="418">
        <v>1.28</v>
      </c>
      <c r="AH2956" s="418">
        <v>2.2799999999999998</v>
      </c>
      <c r="AI2956" s="425">
        <v>0</v>
      </c>
      <c r="AJ2956" s="425">
        <v>0</v>
      </c>
      <c r="AK2956" s="425">
        <v>0</v>
      </c>
      <c r="AL2956" s="425">
        <v>0</v>
      </c>
      <c r="AM2956" s="426">
        <v>0</v>
      </c>
      <c r="AN2956" s="425">
        <v>0</v>
      </c>
      <c r="AO2956" s="418">
        <v>172957.10052638117</v>
      </c>
      <c r="AP2956" s="418">
        <v>3.2522515600000003E-2</v>
      </c>
      <c r="AQ2956" s="418">
        <v>0.18034</v>
      </c>
      <c r="AR2956" s="418">
        <v>45.069402496564486</v>
      </c>
      <c r="AS2956" s="417" t="s">
        <v>3102</v>
      </c>
      <c r="AT2956" s="418">
        <v>0.98</v>
      </c>
      <c r="AU2956" s="418">
        <v>0.99</v>
      </c>
      <c r="AV2956" s="418">
        <v>0</v>
      </c>
      <c r="AW2956" s="418">
        <v>500</v>
      </c>
      <c r="AX2956" s="418"/>
      <c r="AY2956" s="418"/>
    </row>
    <row r="2957" spans="1:51">
      <c r="A2957" s="417" t="s">
        <v>81</v>
      </c>
      <c r="B2957" s="417" t="s">
        <v>3106</v>
      </c>
      <c r="C2957" s="418">
        <v>22</v>
      </c>
      <c r="D2957" s="418">
        <v>20</v>
      </c>
      <c r="E2957" s="419">
        <v>5.4000001400709152E-2</v>
      </c>
      <c r="F2957" s="409">
        <v>0</v>
      </c>
      <c r="G2957" s="418">
        <v>9.8000000000000007</v>
      </c>
      <c r="H2957" s="418">
        <v>0.7</v>
      </c>
      <c r="I2957" s="418">
        <v>3.45</v>
      </c>
      <c r="J2957" s="418">
        <v>40</v>
      </c>
      <c r="K2957" s="418">
        <v>125</v>
      </c>
      <c r="L2957" s="420">
        <v>1</v>
      </c>
      <c r="M2957" s="418">
        <v>15.1</v>
      </c>
      <c r="N2957" s="418">
        <v>15.1</v>
      </c>
      <c r="O2957" s="418">
        <v>8.6</v>
      </c>
      <c r="P2957" s="418">
        <v>100</v>
      </c>
      <c r="Q2957" s="417" t="s">
        <v>293</v>
      </c>
      <c r="R2957" s="418">
        <v>2</v>
      </c>
      <c r="S2957" s="418">
        <v>0</v>
      </c>
      <c r="T2957" s="418">
        <v>300</v>
      </c>
      <c r="U2957" s="421">
        <v>1.27</v>
      </c>
      <c r="V2957" s="422">
        <v>0</v>
      </c>
      <c r="W2957" s="418">
        <v>2.1054704E-3</v>
      </c>
      <c r="X2957" s="418">
        <v>0.15631661219269574</v>
      </c>
      <c r="Y2957" s="418">
        <v>1.48</v>
      </c>
      <c r="Z2957" s="418">
        <v>1.79</v>
      </c>
      <c r="AA2957" s="418">
        <v>3.7042768000000001E-3</v>
      </c>
      <c r="AB2957" s="418">
        <v>0.15631661219269574</v>
      </c>
      <c r="AC2957" s="418">
        <v>1.21</v>
      </c>
      <c r="AD2957" s="418">
        <v>2.0099999999999998</v>
      </c>
      <c r="AE2957" s="418">
        <v>3.1075391999999999E-3</v>
      </c>
      <c r="AF2957" s="418">
        <v>0.15631661219269574</v>
      </c>
      <c r="AG2957" s="418">
        <v>1.28</v>
      </c>
      <c r="AH2957" s="418">
        <v>2.2799999999999998</v>
      </c>
      <c r="AI2957" s="425">
        <v>0</v>
      </c>
      <c r="AJ2957" s="425">
        <v>0</v>
      </c>
      <c r="AK2957" s="425">
        <v>0</v>
      </c>
      <c r="AL2957" s="425">
        <v>0</v>
      </c>
      <c r="AM2957" s="426">
        <v>0</v>
      </c>
      <c r="AN2957" s="425">
        <v>0</v>
      </c>
      <c r="AO2957" s="418">
        <v>219671.64115734128</v>
      </c>
      <c r="AP2957" s="418">
        <v>2.56064004E-2</v>
      </c>
      <c r="AQ2957" s="418">
        <v>0.16002</v>
      </c>
      <c r="AR2957" s="418">
        <v>51.702131564450831</v>
      </c>
      <c r="AS2957" s="417" t="s">
        <v>3102</v>
      </c>
      <c r="AT2957" s="418">
        <v>0.98</v>
      </c>
      <c r="AU2957" s="418">
        <v>0.99</v>
      </c>
      <c r="AV2957" s="418">
        <v>0</v>
      </c>
      <c r="AW2957" s="418">
        <v>500</v>
      </c>
      <c r="AX2957" s="418"/>
      <c r="AY2957" s="418"/>
    </row>
    <row r="2958" spans="1:51">
      <c r="A2958" s="417" t="s">
        <v>81</v>
      </c>
      <c r="B2958" s="417" t="s">
        <v>3107</v>
      </c>
      <c r="C2958" s="418">
        <v>33</v>
      </c>
      <c r="D2958" s="418">
        <v>20</v>
      </c>
      <c r="E2958" s="419">
        <v>8.2999996840953827E-2</v>
      </c>
      <c r="F2958" s="409">
        <v>0</v>
      </c>
      <c r="G2958" s="418">
        <v>8</v>
      </c>
      <c r="H2958" s="418">
        <v>0.7</v>
      </c>
      <c r="I2958" s="418">
        <v>3.05</v>
      </c>
      <c r="J2958" s="418">
        <v>40</v>
      </c>
      <c r="K2958" s="418">
        <v>125</v>
      </c>
      <c r="L2958" s="420">
        <v>1</v>
      </c>
      <c r="M2958" s="418">
        <v>15.1</v>
      </c>
      <c r="N2958" s="418">
        <v>15.1</v>
      </c>
      <c r="O2958" s="418">
        <v>8.6</v>
      </c>
      <c r="P2958" s="418">
        <v>100</v>
      </c>
      <c r="Q2958" s="417" t="s">
        <v>293</v>
      </c>
      <c r="R2958" s="418">
        <v>2</v>
      </c>
      <c r="S2958" s="418">
        <v>0</v>
      </c>
      <c r="T2958" s="418">
        <v>300</v>
      </c>
      <c r="U2958" s="421">
        <v>1.27</v>
      </c>
      <c r="V2958" s="422">
        <v>0</v>
      </c>
      <c r="W2958" s="418">
        <v>2.1054704E-3</v>
      </c>
      <c r="X2958" s="418">
        <v>0.18637749915282956</v>
      </c>
      <c r="Y2958" s="418">
        <v>1.48</v>
      </c>
      <c r="Z2958" s="418">
        <v>1.79</v>
      </c>
      <c r="AA2958" s="418">
        <v>3.7042768000000001E-3</v>
      </c>
      <c r="AB2958" s="418">
        <v>0.18637749915282956</v>
      </c>
      <c r="AC2958" s="418">
        <v>1.21</v>
      </c>
      <c r="AD2958" s="418">
        <v>2.0099999999999998</v>
      </c>
      <c r="AE2958" s="418">
        <v>3.1075391999999999E-3</v>
      </c>
      <c r="AF2958" s="418">
        <v>0.18637749915282956</v>
      </c>
      <c r="AG2958" s="418">
        <v>1.28</v>
      </c>
      <c r="AH2958" s="418">
        <v>2.2799999999999998</v>
      </c>
      <c r="AI2958" s="425">
        <v>0</v>
      </c>
      <c r="AJ2958" s="425">
        <v>0</v>
      </c>
      <c r="AK2958" s="425">
        <v>0</v>
      </c>
      <c r="AL2958" s="425">
        <v>0</v>
      </c>
      <c r="AM2958" s="426">
        <v>0</v>
      </c>
      <c r="AN2958" s="425">
        <v>0</v>
      </c>
      <c r="AO2958" s="418">
        <v>137949.72410165539</v>
      </c>
      <c r="AP2958" s="418">
        <v>4.0775724899999997E-2</v>
      </c>
      <c r="AQ2958" s="418">
        <v>0.20193</v>
      </c>
      <c r="AR2958" s="418">
        <v>45.262311209668383</v>
      </c>
      <c r="AS2958" s="417" t="s">
        <v>3102</v>
      </c>
      <c r="AT2958" s="418">
        <v>0.98</v>
      </c>
      <c r="AU2958" s="418">
        <v>0.99</v>
      </c>
      <c r="AV2958" s="418">
        <v>0</v>
      </c>
      <c r="AW2958" s="418">
        <v>500</v>
      </c>
      <c r="AX2958" s="418"/>
      <c r="AY2958" s="418"/>
    </row>
    <row r="2959" spans="1:51">
      <c r="A2959" s="417" t="s">
        <v>81</v>
      </c>
      <c r="B2959" s="417" t="s">
        <v>3108</v>
      </c>
      <c r="C2959" s="418">
        <v>47</v>
      </c>
      <c r="D2959" s="418">
        <v>20</v>
      </c>
      <c r="E2959" s="419">
        <v>0.10000000149011612</v>
      </c>
      <c r="F2959" s="409">
        <v>0</v>
      </c>
      <c r="G2959" s="418">
        <v>6.7</v>
      </c>
      <c r="H2959" s="418">
        <v>0.7</v>
      </c>
      <c r="I2959" s="418">
        <v>2.8</v>
      </c>
      <c r="J2959" s="418">
        <v>40</v>
      </c>
      <c r="K2959" s="418">
        <v>125</v>
      </c>
      <c r="L2959" s="420">
        <v>1</v>
      </c>
      <c r="M2959" s="418">
        <v>15.1</v>
      </c>
      <c r="N2959" s="418">
        <v>15.1</v>
      </c>
      <c r="O2959" s="418">
        <v>8.6</v>
      </c>
      <c r="P2959" s="418">
        <v>100</v>
      </c>
      <c r="Q2959" s="417" t="s">
        <v>293</v>
      </c>
      <c r="R2959" s="418">
        <v>2</v>
      </c>
      <c r="S2959" s="418">
        <v>0</v>
      </c>
      <c r="T2959" s="418">
        <v>300</v>
      </c>
      <c r="U2959" s="421">
        <v>1.27</v>
      </c>
      <c r="V2959" s="422">
        <v>0</v>
      </c>
      <c r="W2959" s="418">
        <v>2.1054704E-3</v>
      </c>
      <c r="X2959" s="418">
        <v>0.22026431718061673</v>
      </c>
      <c r="Y2959" s="418">
        <v>1.48</v>
      </c>
      <c r="Z2959" s="418">
        <v>1.79</v>
      </c>
      <c r="AA2959" s="418">
        <v>3.7042768000000001E-3</v>
      </c>
      <c r="AB2959" s="418">
        <v>0.22026431718061673</v>
      </c>
      <c r="AC2959" s="418">
        <v>1.21</v>
      </c>
      <c r="AD2959" s="418">
        <v>2.0099999999999998</v>
      </c>
      <c r="AE2959" s="418">
        <v>3.1075391999999999E-3</v>
      </c>
      <c r="AF2959" s="418">
        <v>0.22026431718061673</v>
      </c>
      <c r="AG2959" s="418">
        <v>1.28</v>
      </c>
      <c r="AH2959" s="418">
        <v>2.2799999999999998</v>
      </c>
      <c r="AI2959" s="425">
        <v>0</v>
      </c>
      <c r="AJ2959" s="425">
        <v>0</v>
      </c>
      <c r="AK2959" s="425">
        <v>0</v>
      </c>
      <c r="AL2959" s="425">
        <v>0</v>
      </c>
      <c r="AM2959" s="426">
        <v>0</v>
      </c>
      <c r="AN2959" s="425">
        <v>0</v>
      </c>
      <c r="AO2959" s="418">
        <v>137949.72410165539</v>
      </c>
      <c r="AP2959" s="418">
        <v>4.0775724899999997E-2</v>
      </c>
      <c r="AQ2959" s="418">
        <v>0.20193</v>
      </c>
      <c r="AR2959" s="418">
        <v>44.365573022149668</v>
      </c>
      <c r="AS2959" s="417" t="s">
        <v>3102</v>
      </c>
      <c r="AT2959" s="418">
        <v>0.98</v>
      </c>
      <c r="AU2959" s="418">
        <v>0.99</v>
      </c>
      <c r="AV2959" s="418">
        <v>0</v>
      </c>
      <c r="AW2959" s="418">
        <v>500</v>
      </c>
      <c r="AX2959" s="418"/>
      <c r="AY2959" s="418"/>
    </row>
    <row r="2960" spans="1:51">
      <c r="A2960" s="417" t="s">
        <v>81</v>
      </c>
      <c r="B2960" s="417" t="s">
        <v>3109</v>
      </c>
      <c r="C2960" s="418">
        <v>68</v>
      </c>
      <c r="D2960" s="418">
        <v>20</v>
      </c>
      <c r="E2960" s="419">
        <v>0.14499999582767487</v>
      </c>
      <c r="F2960" s="409">
        <v>0</v>
      </c>
      <c r="G2960" s="418">
        <v>5.5</v>
      </c>
      <c r="H2960" s="418">
        <v>0.7</v>
      </c>
      <c r="I2960" s="418">
        <v>2.2000000000000002</v>
      </c>
      <c r="J2960" s="418">
        <v>40</v>
      </c>
      <c r="K2960" s="418">
        <v>125</v>
      </c>
      <c r="L2960" s="420">
        <v>1</v>
      </c>
      <c r="M2960" s="418">
        <v>15.1</v>
      </c>
      <c r="N2960" s="418">
        <v>15.1</v>
      </c>
      <c r="O2960" s="418">
        <v>8.6</v>
      </c>
      <c r="P2960" s="418">
        <v>100</v>
      </c>
      <c r="Q2960" s="417" t="s">
        <v>293</v>
      </c>
      <c r="R2960" s="418">
        <v>2</v>
      </c>
      <c r="S2960" s="418">
        <v>0</v>
      </c>
      <c r="T2960" s="418">
        <v>300</v>
      </c>
      <c r="U2960" s="421">
        <v>1.27</v>
      </c>
      <c r="V2960" s="422">
        <v>0</v>
      </c>
      <c r="W2960" s="418">
        <v>2.1054704E-3</v>
      </c>
      <c r="X2960" s="418">
        <v>0.2723267921505807</v>
      </c>
      <c r="Y2960" s="418">
        <v>1.48</v>
      </c>
      <c r="Z2960" s="418">
        <v>1.79</v>
      </c>
      <c r="AA2960" s="418">
        <v>3.7042768000000001E-3</v>
      </c>
      <c r="AB2960" s="418">
        <v>0.2723267921505807</v>
      </c>
      <c r="AC2960" s="418">
        <v>1.21</v>
      </c>
      <c r="AD2960" s="418">
        <v>2.0099999999999998</v>
      </c>
      <c r="AE2960" s="418">
        <v>3.1075391999999999E-3</v>
      </c>
      <c r="AF2960" s="418">
        <v>0.2723267921505807</v>
      </c>
      <c r="AG2960" s="418">
        <v>1.28</v>
      </c>
      <c r="AH2960" s="418">
        <v>2.2799999999999998</v>
      </c>
      <c r="AI2960" s="425">
        <v>0</v>
      </c>
      <c r="AJ2960" s="425">
        <v>0</v>
      </c>
      <c r="AK2960" s="425">
        <v>0</v>
      </c>
      <c r="AL2960" s="425">
        <v>0</v>
      </c>
      <c r="AM2960" s="426">
        <v>0</v>
      </c>
      <c r="AN2960" s="425">
        <v>0</v>
      </c>
      <c r="AO2960" s="418">
        <v>172957.10052638117</v>
      </c>
      <c r="AP2960" s="418">
        <v>3.2522515600000003E-2</v>
      </c>
      <c r="AQ2960" s="418">
        <v>0.18034</v>
      </c>
      <c r="AR2960" s="418">
        <v>50.087649231892932</v>
      </c>
      <c r="AS2960" s="417" t="s">
        <v>3102</v>
      </c>
      <c r="AT2960" s="418">
        <v>0.98</v>
      </c>
      <c r="AU2960" s="418">
        <v>0.99</v>
      </c>
      <c r="AV2960" s="418">
        <v>0</v>
      </c>
      <c r="AW2960" s="418">
        <v>500</v>
      </c>
      <c r="AX2960" s="418"/>
      <c r="AY2960" s="418"/>
    </row>
    <row r="2961" spans="1:51">
      <c r="A2961" s="417" t="s">
        <v>81</v>
      </c>
      <c r="B2961" s="417" t="s">
        <v>3110</v>
      </c>
      <c r="C2961" s="418">
        <v>100</v>
      </c>
      <c r="D2961" s="418">
        <v>10</v>
      </c>
      <c r="E2961" s="419">
        <v>0.23000000417232513</v>
      </c>
      <c r="F2961" s="409">
        <v>0</v>
      </c>
      <c r="G2961" s="418">
        <v>4.5999999999999996</v>
      </c>
      <c r="H2961" s="418">
        <v>0.7</v>
      </c>
      <c r="I2961" s="418">
        <v>1.75</v>
      </c>
      <c r="J2961" s="418">
        <v>40</v>
      </c>
      <c r="K2961" s="418">
        <v>125</v>
      </c>
      <c r="L2961" s="420">
        <v>1</v>
      </c>
      <c r="M2961" s="418">
        <v>15.1</v>
      </c>
      <c r="N2961" s="418">
        <v>15.1</v>
      </c>
      <c r="O2961" s="418">
        <v>8.6</v>
      </c>
      <c r="P2961" s="418">
        <v>100</v>
      </c>
      <c r="Q2961" s="417" t="s">
        <v>293</v>
      </c>
      <c r="R2961" s="418">
        <v>2</v>
      </c>
      <c r="S2961" s="418">
        <v>0</v>
      </c>
      <c r="T2961" s="418">
        <v>300</v>
      </c>
      <c r="U2961" s="421">
        <v>1.27</v>
      </c>
      <c r="V2961" s="422">
        <v>0</v>
      </c>
      <c r="W2961" s="418">
        <v>2.1054704E-3</v>
      </c>
      <c r="X2961" s="418">
        <v>0.31922364808785036</v>
      </c>
      <c r="Y2961" s="418">
        <v>1.48</v>
      </c>
      <c r="Z2961" s="418">
        <v>1.79</v>
      </c>
      <c r="AA2961" s="418">
        <v>3.7042768000000001E-3</v>
      </c>
      <c r="AB2961" s="418">
        <v>0.31922364808785036</v>
      </c>
      <c r="AC2961" s="418">
        <v>1.21</v>
      </c>
      <c r="AD2961" s="418">
        <v>2.0099999999999998</v>
      </c>
      <c r="AE2961" s="418">
        <v>3.1075391999999999E-3</v>
      </c>
      <c r="AF2961" s="418">
        <v>0.31922364808785036</v>
      </c>
      <c r="AG2961" s="418">
        <v>1.28</v>
      </c>
      <c r="AH2961" s="418">
        <v>2.2799999999999998</v>
      </c>
      <c r="AI2961" s="425">
        <v>0</v>
      </c>
      <c r="AJ2961" s="425">
        <v>0</v>
      </c>
      <c r="AK2961" s="425">
        <v>0</v>
      </c>
      <c r="AL2961" s="425">
        <v>0</v>
      </c>
      <c r="AM2961" s="426">
        <v>0</v>
      </c>
      <c r="AN2961" s="425">
        <v>0</v>
      </c>
      <c r="AO2961" s="418">
        <v>219671.64115734128</v>
      </c>
      <c r="AP2961" s="418">
        <v>2.56064004E-2</v>
      </c>
      <c r="AQ2961" s="418">
        <v>0.16002</v>
      </c>
      <c r="AR2961" s="418">
        <v>50.235480649533827</v>
      </c>
      <c r="AS2961" s="417" t="s">
        <v>3102</v>
      </c>
      <c r="AT2961" s="418">
        <v>0.98</v>
      </c>
      <c r="AU2961" s="418">
        <v>0.99</v>
      </c>
      <c r="AV2961" s="418">
        <v>0</v>
      </c>
      <c r="AW2961" s="418">
        <v>500</v>
      </c>
      <c r="AX2961" s="418"/>
      <c r="AY2961" s="418"/>
    </row>
    <row r="2962" spans="1:51">
      <c r="A2962" s="417" t="s">
        <v>81</v>
      </c>
      <c r="B2962" s="417" t="s">
        <v>3111</v>
      </c>
      <c r="C2962" s="418">
        <v>150</v>
      </c>
      <c r="D2962" s="418">
        <v>10</v>
      </c>
      <c r="E2962" s="419">
        <v>0.34000000357627869</v>
      </c>
      <c r="F2962" s="409">
        <v>0</v>
      </c>
      <c r="G2962" s="418">
        <v>3.75</v>
      </c>
      <c r="H2962" s="418">
        <v>0.7</v>
      </c>
      <c r="I2962" s="418">
        <v>1.5</v>
      </c>
      <c r="J2962" s="418">
        <v>40</v>
      </c>
      <c r="K2962" s="418">
        <v>125</v>
      </c>
      <c r="L2962" s="420">
        <v>1</v>
      </c>
      <c r="M2962" s="418">
        <v>15.1</v>
      </c>
      <c r="N2962" s="418">
        <v>15.1</v>
      </c>
      <c r="O2962" s="418">
        <v>8.6</v>
      </c>
      <c r="P2962" s="418">
        <v>100</v>
      </c>
      <c r="Q2962" s="417" t="s">
        <v>293</v>
      </c>
      <c r="R2962" s="418">
        <v>2</v>
      </c>
      <c r="S2962" s="418">
        <v>0</v>
      </c>
      <c r="T2962" s="418">
        <v>300</v>
      </c>
      <c r="U2962" s="421">
        <v>1.27</v>
      </c>
      <c r="V2962" s="422">
        <v>0</v>
      </c>
      <c r="W2962" s="418">
        <v>2.1054704E-3</v>
      </c>
      <c r="X2962" s="418">
        <v>0.3980680430975001</v>
      </c>
      <c r="Y2962" s="418">
        <v>1.48</v>
      </c>
      <c r="Z2962" s="418">
        <v>1.79</v>
      </c>
      <c r="AA2962" s="418">
        <v>3.7042768000000001E-3</v>
      </c>
      <c r="AB2962" s="418">
        <v>0.3980680430975001</v>
      </c>
      <c r="AC2962" s="418">
        <v>1.21</v>
      </c>
      <c r="AD2962" s="418">
        <v>2.0099999999999998</v>
      </c>
      <c r="AE2962" s="418">
        <v>3.1075391999999999E-3</v>
      </c>
      <c r="AF2962" s="418">
        <v>0.3980680430975001</v>
      </c>
      <c r="AG2962" s="418">
        <v>1.28</v>
      </c>
      <c r="AH2962" s="418">
        <v>2.2799999999999998</v>
      </c>
      <c r="AI2962" s="425">
        <v>0</v>
      </c>
      <c r="AJ2962" s="425">
        <v>0</v>
      </c>
      <c r="AK2962" s="425">
        <v>0</v>
      </c>
      <c r="AL2962" s="425">
        <v>0</v>
      </c>
      <c r="AM2962" s="426">
        <v>0</v>
      </c>
      <c r="AN2962" s="425">
        <v>0</v>
      </c>
      <c r="AO2962" s="418">
        <v>273122.95207251556</v>
      </c>
      <c r="AP2962" s="418">
        <v>2.0595120099999992E-2</v>
      </c>
      <c r="AQ2962" s="418">
        <v>0.14350999999999997</v>
      </c>
      <c r="AR2962" s="418">
        <v>46.783626318051297</v>
      </c>
      <c r="AS2962" s="417" t="s">
        <v>3102</v>
      </c>
      <c r="AT2962" s="418">
        <v>0.98</v>
      </c>
      <c r="AU2962" s="418">
        <v>0.99</v>
      </c>
      <c r="AV2962" s="418">
        <v>0</v>
      </c>
      <c r="AW2962" s="418">
        <v>500</v>
      </c>
      <c r="AX2962" s="418"/>
      <c r="AY2962" s="418"/>
    </row>
    <row r="2963" spans="1:51">
      <c r="A2963" s="417" t="s">
        <v>81</v>
      </c>
      <c r="B2963" s="417" t="s">
        <v>3112</v>
      </c>
      <c r="C2963" s="418">
        <v>220</v>
      </c>
      <c r="D2963" s="418">
        <v>10</v>
      </c>
      <c r="E2963" s="419">
        <v>0.41999998688697815</v>
      </c>
      <c r="F2963" s="409">
        <v>0</v>
      </c>
      <c r="G2963" s="418">
        <v>3.1</v>
      </c>
      <c r="H2963" s="418">
        <v>0.7</v>
      </c>
      <c r="I2963" s="418">
        <v>1.3</v>
      </c>
      <c r="J2963" s="418">
        <v>40</v>
      </c>
      <c r="K2963" s="418">
        <v>125</v>
      </c>
      <c r="L2963" s="420">
        <v>1</v>
      </c>
      <c r="M2963" s="418">
        <v>15.1</v>
      </c>
      <c r="N2963" s="418">
        <v>15.1</v>
      </c>
      <c r="O2963" s="418">
        <v>8.6</v>
      </c>
      <c r="P2963" s="418">
        <v>100</v>
      </c>
      <c r="Q2963" s="417" t="s">
        <v>293</v>
      </c>
      <c r="R2963" s="418">
        <v>2</v>
      </c>
      <c r="S2963" s="418">
        <v>0</v>
      </c>
      <c r="T2963" s="418">
        <v>300</v>
      </c>
      <c r="U2963" s="421">
        <v>1.27</v>
      </c>
      <c r="V2963" s="422">
        <v>0</v>
      </c>
      <c r="W2963" s="418">
        <v>2.1054704E-3</v>
      </c>
      <c r="X2963" s="418">
        <v>0.47978366118550186</v>
      </c>
      <c r="Y2963" s="418">
        <v>1.48</v>
      </c>
      <c r="Z2963" s="418">
        <v>1.79</v>
      </c>
      <c r="AA2963" s="418">
        <v>3.7042768000000001E-3</v>
      </c>
      <c r="AB2963" s="418">
        <v>0.47978366118550186</v>
      </c>
      <c r="AC2963" s="418">
        <v>1.21</v>
      </c>
      <c r="AD2963" s="418">
        <v>2.0099999999999998</v>
      </c>
      <c r="AE2963" s="418">
        <v>3.1075391999999999E-3</v>
      </c>
      <c r="AF2963" s="418">
        <v>0.47978366118550186</v>
      </c>
      <c r="AG2963" s="418">
        <v>1.28</v>
      </c>
      <c r="AH2963" s="418">
        <v>2.2799999999999998</v>
      </c>
      <c r="AI2963" s="425">
        <v>0</v>
      </c>
      <c r="AJ2963" s="425">
        <v>0</v>
      </c>
      <c r="AK2963" s="425">
        <v>0</v>
      </c>
      <c r="AL2963" s="425">
        <v>0</v>
      </c>
      <c r="AM2963" s="426">
        <v>0</v>
      </c>
      <c r="AN2963" s="425">
        <v>0</v>
      </c>
      <c r="AO2963" s="418">
        <v>273122.95207251556</v>
      </c>
      <c r="AP2963" s="418">
        <v>2.0595120099999992E-2</v>
      </c>
      <c r="AQ2963" s="418">
        <v>0.14350999999999997</v>
      </c>
      <c r="AR2963" s="418">
        <v>51.453566000464207</v>
      </c>
      <c r="AS2963" s="417" t="s">
        <v>3102</v>
      </c>
      <c r="AT2963" s="418">
        <v>0.98</v>
      </c>
      <c r="AU2963" s="418">
        <v>0.99</v>
      </c>
      <c r="AV2963" s="418">
        <v>0</v>
      </c>
      <c r="AW2963" s="418">
        <v>500</v>
      </c>
      <c r="AX2963" s="418"/>
      <c r="AY2963" s="418"/>
    </row>
    <row r="2964" spans="1:51">
      <c r="A2964" s="417" t="s">
        <v>81</v>
      </c>
      <c r="B2964" s="417" t="s">
        <v>3113</v>
      </c>
      <c r="C2964" s="418">
        <v>470</v>
      </c>
      <c r="D2964" s="418">
        <v>10</v>
      </c>
      <c r="E2964" s="419">
        <v>0.94999998807907104</v>
      </c>
      <c r="F2964" s="409">
        <v>0</v>
      </c>
      <c r="G2964" s="418">
        <v>2.12</v>
      </c>
      <c r="H2964" s="418">
        <v>0.7</v>
      </c>
      <c r="I2964" s="418">
        <v>0.92</v>
      </c>
      <c r="J2964" s="418">
        <v>40</v>
      </c>
      <c r="K2964" s="418">
        <v>125</v>
      </c>
      <c r="L2964" s="420">
        <v>1</v>
      </c>
      <c r="M2964" s="418">
        <v>15.1</v>
      </c>
      <c r="N2964" s="418">
        <v>15.1</v>
      </c>
      <c r="O2964" s="418">
        <v>8.6</v>
      </c>
      <c r="P2964" s="418">
        <v>100</v>
      </c>
      <c r="Q2964" s="417" t="s">
        <v>293</v>
      </c>
      <c r="R2964" s="418">
        <v>2</v>
      </c>
      <c r="S2964" s="418">
        <v>0</v>
      </c>
      <c r="T2964" s="418">
        <v>300</v>
      </c>
      <c r="U2964" s="421">
        <v>1.27</v>
      </c>
      <c r="V2964" s="422">
        <v>0</v>
      </c>
      <c r="W2964" s="418">
        <v>2.1054704E-3</v>
      </c>
      <c r="X2964" s="418">
        <v>0.7139602005164819</v>
      </c>
      <c r="Y2964" s="418">
        <v>1.48</v>
      </c>
      <c r="Z2964" s="418">
        <v>1.79</v>
      </c>
      <c r="AA2964" s="418">
        <v>3.7042768000000001E-3</v>
      </c>
      <c r="AB2964" s="418">
        <v>0.7139602005164819</v>
      </c>
      <c r="AC2964" s="418">
        <v>1.21</v>
      </c>
      <c r="AD2964" s="418">
        <v>2.0099999999999998</v>
      </c>
      <c r="AE2964" s="418">
        <v>3.1075391999999999E-3</v>
      </c>
      <c r="AF2964" s="418">
        <v>0.7139602005164819</v>
      </c>
      <c r="AG2964" s="418">
        <v>1.28</v>
      </c>
      <c r="AH2964" s="418">
        <v>2.2799999999999998</v>
      </c>
      <c r="AI2964" s="425">
        <v>0</v>
      </c>
      <c r="AJ2964" s="425">
        <v>0</v>
      </c>
      <c r="AK2964" s="425">
        <v>0</v>
      </c>
      <c r="AL2964" s="425">
        <v>0</v>
      </c>
      <c r="AM2964" s="426">
        <v>0</v>
      </c>
      <c r="AN2964" s="425">
        <v>0</v>
      </c>
      <c r="AO2964" s="418">
        <v>440286.19808281161</v>
      </c>
      <c r="AP2964" s="418">
        <v>1.2775780899999999E-2</v>
      </c>
      <c r="AQ2964" s="418">
        <v>0.11302999999999999</v>
      </c>
      <c r="AR2964" s="418">
        <v>45.441326177779843</v>
      </c>
      <c r="AS2964" s="417" t="s">
        <v>3102</v>
      </c>
      <c r="AT2964" s="418">
        <v>0.98</v>
      </c>
      <c r="AU2964" s="418">
        <v>0.99</v>
      </c>
      <c r="AV2964" s="418">
        <v>0</v>
      </c>
      <c r="AW2964" s="418">
        <v>500</v>
      </c>
      <c r="AX2964" s="418"/>
      <c r="AY2964" s="418"/>
    </row>
    <row r="2965" spans="1:51">
      <c r="A2965" s="417" t="s">
        <v>81</v>
      </c>
      <c r="B2965" s="417" t="s">
        <v>3114</v>
      </c>
      <c r="C2965" s="418">
        <v>1000</v>
      </c>
      <c r="D2965" s="418">
        <v>10</v>
      </c>
      <c r="E2965" s="419">
        <v>2.2000000476837158</v>
      </c>
      <c r="F2965" s="409">
        <v>0</v>
      </c>
      <c r="G2965" s="418">
        <v>1.45</v>
      </c>
      <c r="H2965" s="418">
        <v>0.7</v>
      </c>
      <c r="I2965" s="418">
        <v>0.6</v>
      </c>
      <c r="J2965" s="418">
        <v>40</v>
      </c>
      <c r="K2965" s="418">
        <v>125</v>
      </c>
      <c r="L2965" s="420">
        <v>1</v>
      </c>
      <c r="M2965" s="418">
        <v>15.1</v>
      </c>
      <c r="N2965" s="418">
        <v>15.1</v>
      </c>
      <c r="O2965" s="418">
        <v>8.6</v>
      </c>
      <c r="P2965" s="418">
        <v>100</v>
      </c>
      <c r="Q2965" s="417" t="s">
        <v>293</v>
      </c>
      <c r="R2965" s="418">
        <v>2</v>
      </c>
      <c r="S2965" s="418">
        <v>0</v>
      </c>
      <c r="T2965" s="418">
        <v>300</v>
      </c>
      <c r="U2965" s="421">
        <v>1.27</v>
      </c>
      <c r="V2965" s="422">
        <v>0</v>
      </c>
      <c r="W2965" s="418">
        <v>2.1054704E-3</v>
      </c>
      <c r="X2965" s="418">
        <v>1.043906716495814</v>
      </c>
      <c r="Y2965" s="418">
        <v>1.48</v>
      </c>
      <c r="Z2965" s="418">
        <v>1.79</v>
      </c>
      <c r="AA2965" s="418">
        <v>3.7042768000000001E-3</v>
      </c>
      <c r="AB2965" s="418">
        <v>1.043906716495814</v>
      </c>
      <c r="AC2965" s="418">
        <v>1.21</v>
      </c>
      <c r="AD2965" s="418">
        <v>2.0099999999999998</v>
      </c>
      <c r="AE2965" s="418">
        <v>3.1075391999999999E-3</v>
      </c>
      <c r="AF2965" s="418">
        <v>1.043906716495814</v>
      </c>
      <c r="AG2965" s="418">
        <v>1.28</v>
      </c>
      <c r="AH2965" s="418">
        <v>2.2799999999999998</v>
      </c>
      <c r="AI2965" s="425">
        <v>0</v>
      </c>
      <c r="AJ2965" s="425">
        <v>0</v>
      </c>
      <c r="AK2965" s="425">
        <v>0</v>
      </c>
      <c r="AL2965" s="425">
        <v>0</v>
      </c>
      <c r="AM2965" s="426">
        <v>0</v>
      </c>
      <c r="AN2965" s="425">
        <v>0</v>
      </c>
      <c r="AO2965" s="418">
        <v>691828.40210552467</v>
      </c>
      <c r="AP2965" s="418">
        <v>8.1306289000000007E-3</v>
      </c>
      <c r="AQ2965" s="418">
        <v>9.017E-2</v>
      </c>
      <c r="AR2965" s="418">
        <v>46.29629077734814</v>
      </c>
      <c r="AS2965" s="417" t="s">
        <v>3102</v>
      </c>
      <c r="AT2965" s="418">
        <v>0.98</v>
      </c>
      <c r="AU2965" s="418">
        <v>0.99</v>
      </c>
      <c r="AV2965" s="418">
        <v>0</v>
      </c>
      <c r="AW2965" s="418">
        <v>500</v>
      </c>
      <c r="AX2965" s="418"/>
      <c r="AY2965" s="418"/>
    </row>
    <row r="2966" spans="1:51">
      <c r="A2966" s="417" t="s">
        <v>81</v>
      </c>
      <c r="B2966" s="417" t="s">
        <v>2513</v>
      </c>
      <c r="C2966" s="418">
        <v>2.5</v>
      </c>
      <c r="D2966" s="418">
        <v>20</v>
      </c>
      <c r="E2966" s="419">
        <v>2.9700000000000001E-2</v>
      </c>
      <c r="F2966" s="409">
        <v>0</v>
      </c>
      <c r="G2966" s="418">
        <v>6.3</v>
      </c>
      <c r="H2966" s="418">
        <v>0.7</v>
      </c>
      <c r="I2966" s="418">
        <v>3.06</v>
      </c>
      <c r="J2966" s="418">
        <v>40</v>
      </c>
      <c r="K2966" s="418">
        <v>125</v>
      </c>
      <c r="L2966" s="420">
        <v>1</v>
      </c>
      <c r="M2966" s="418">
        <v>7.5</v>
      </c>
      <c r="N2966" s="418">
        <v>7.5</v>
      </c>
      <c r="O2966" s="418">
        <v>4.5999999999999996</v>
      </c>
      <c r="P2966" s="418">
        <v>100</v>
      </c>
      <c r="Q2966" s="417" t="s">
        <v>293</v>
      </c>
      <c r="R2966" s="418">
        <v>2</v>
      </c>
      <c r="S2966" s="418">
        <v>0</v>
      </c>
      <c r="T2966" s="418">
        <v>250</v>
      </c>
      <c r="U2966" s="421">
        <v>0.72</v>
      </c>
      <c r="V2966" s="422">
        <v>0</v>
      </c>
      <c r="W2966" s="418">
        <v>6.2714250000000007E-6</v>
      </c>
      <c r="X2966" s="418">
        <v>0.21231422505307854</v>
      </c>
      <c r="Y2966" s="418">
        <v>1.58</v>
      </c>
      <c r="Z2966" s="418">
        <v>2.77</v>
      </c>
      <c r="AA2966" s="418">
        <v>5.3480249999999995E-6</v>
      </c>
      <c r="AB2966" s="418">
        <v>0.21231422505307854</v>
      </c>
      <c r="AC2966" s="418">
        <v>1.54</v>
      </c>
      <c r="AD2966" s="418">
        <v>2.68</v>
      </c>
      <c r="AE2966" s="418">
        <v>4.3733250000000002E-6</v>
      </c>
      <c r="AF2966" s="418">
        <v>0.21231422505307854</v>
      </c>
      <c r="AG2966" s="418">
        <v>1.69</v>
      </c>
      <c r="AH2966" s="418">
        <v>2.2999999999999998</v>
      </c>
      <c r="AI2966" s="425">
        <v>0</v>
      </c>
      <c r="AJ2966" s="425">
        <v>0</v>
      </c>
      <c r="AK2966" s="425">
        <v>0</v>
      </c>
      <c r="AL2966" s="425">
        <v>0</v>
      </c>
      <c r="AM2966" s="426">
        <v>0</v>
      </c>
      <c r="AN2966" s="425">
        <v>0</v>
      </c>
      <c r="AO2966" s="418">
        <v>691828.40210552467</v>
      </c>
      <c r="AP2966" s="418">
        <v>8.1306289000000007E-3</v>
      </c>
      <c r="AQ2966" s="418">
        <v>9.017E-2</v>
      </c>
      <c r="AR2966" s="418">
        <v>129.45034645022545</v>
      </c>
      <c r="AS2966" s="417" t="s">
        <v>2930</v>
      </c>
      <c r="AT2966" s="418">
        <v>0.97</v>
      </c>
      <c r="AU2966" s="418">
        <v>0.99</v>
      </c>
      <c r="AV2966" s="418">
        <v>0</v>
      </c>
      <c r="AW2966" s="418">
        <v>200</v>
      </c>
      <c r="AX2966" s="418"/>
      <c r="AY2966" s="418"/>
    </row>
    <row r="2967" spans="1:51">
      <c r="A2967" s="417" t="s">
        <v>81</v>
      </c>
      <c r="B2967" s="417" t="s">
        <v>2514</v>
      </c>
      <c r="C2967" s="418">
        <v>3.3</v>
      </c>
      <c r="D2967" s="418">
        <v>20</v>
      </c>
      <c r="E2967" s="419">
        <v>3.3300000000000003E-2</v>
      </c>
      <c r="F2967" s="409">
        <v>0</v>
      </c>
      <c r="G2967" s="418">
        <v>5.4</v>
      </c>
      <c r="H2967" s="418">
        <v>0.7</v>
      </c>
      <c r="I2967" s="418">
        <v>2.89</v>
      </c>
      <c r="J2967" s="418">
        <v>40</v>
      </c>
      <c r="K2967" s="418">
        <v>125</v>
      </c>
      <c r="L2967" s="420">
        <v>1</v>
      </c>
      <c r="M2967" s="418">
        <v>7.5</v>
      </c>
      <c r="N2967" s="418">
        <v>7.5</v>
      </c>
      <c r="O2967" s="418">
        <v>4.5999999999999996</v>
      </c>
      <c r="P2967" s="418">
        <v>100</v>
      </c>
      <c r="Q2967" s="417" t="s">
        <v>293</v>
      </c>
      <c r="R2967" s="418">
        <v>2</v>
      </c>
      <c r="S2967" s="418">
        <v>0</v>
      </c>
      <c r="T2967" s="418">
        <v>250</v>
      </c>
      <c r="U2967" s="421">
        <v>0.72</v>
      </c>
      <c r="V2967" s="422">
        <v>0</v>
      </c>
      <c r="W2967" s="418">
        <v>6.2714250000000007E-6</v>
      </c>
      <c r="X2967" s="418">
        <v>0.24728362325337461</v>
      </c>
      <c r="Y2967" s="418">
        <v>1.58</v>
      </c>
      <c r="Z2967" s="418">
        <v>2.77</v>
      </c>
      <c r="AA2967" s="418">
        <v>5.3480249999999995E-6</v>
      </c>
      <c r="AB2967" s="418">
        <v>0.24728362325337461</v>
      </c>
      <c r="AC2967" s="418">
        <v>1.54</v>
      </c>
      <c r="AD2967" s="418">
        <v>2.68</v>
      </c>
      <c r="AE2967" s="418">
        <v>4.3733250000000002E-6</v>
      </c>
      <c r="AF2967" s="418">
        <v>0.24728362325337461</v>
      </c>
      <c r="AG2967" s="418">
        <v>1.69</v>
      </c>
      <c r="AH2967" s="418">
        <v>2.2999999999999998</v>
      </c>
      <c r="AI2967" s="425">
        <v>0</v>
      </c>
      <c r="AJ2967" s="425">
        <v>0</v>
      </c>
      <c r="AK2967" s="425">
        <v>0</v>
      </c>
      <c r="AL2967" s="425">
        <v>0</v>
      </c>
      <c r="AM2967" s="426">
        <v>0</v>
      </c>
      <c r="AN2967" s="425">
        <v>0</v>
      </c>
      <c r="AO2967" s="418">
        <v>691828.40210552467</v>
      </c>
      <c r="AP2967" s="418">
        <v>8.1306289000000007E-3</v>
      </c>
      <c r="AQ2967" s="418">
        <v>9.017E-2</v>
      </c>
      <c r="AR2967" s="418">
        <v>129.43822375980787</v>
      </c>
      <c r="AS2967" s="417" t="s">
        <v>2930</v>
      </c>
      <c r="AT2967" s="418">
        <v>0.98</v>
      </c>
      <c r="AU2967" s="418">
        <v>0.99</v>
      </c>
      <c r="AV2967" s="418">
        <v>0</v>
      </c>
      <c r="AW2967" s="418">
        <v>200</v>
      </c>
      <c r="AX2967" s="418"/>
      <c r="AY2967" s="418"/>
    </row>
    <row r="2968" spans="1:51">
      <c r="A2968" s="417" t="s">
        <v>81</v>
      </c>
      <c r="B2968" s="417" t="s">
        <v>2515</v>
      </c>
      <c r="C2968" s="418">
        <v>4.7</v>
      </c>
      <c r="D2968" s="418">
        <v>20</v>
      </c>
      <c r="E2968" s="419">
        <v>4.5900000000000003E-2</v>
      </c>
      <c r="F2968" s="409">
        <v>0</v>
      </c>
      <c r="G2968" s="418">
        <v>4.5999999999999996</v>
      </c>
      <c r="H2968" s="418">
        <v>0.7</v>
      </c>
      <c r="I2968" s="418">
        <v>2.46</v>
      </c>
      <c r="J2968" s="418">
        <v>40</v>
      </c>
      <c r="K2968" s="418">
        <v>125</v>
      </c>
      <c r="L2968" s="420">
        <v>1</v>
      </c>
      <c r="M2968" s="418">
        <v>7.5</v>
      </c>
      <c r="N2968" s="418">
        <v>7.5</v>
      </c>
      <c r="O2968" s="418">
        <v>4.5999999999999996</v>
      </c>
      <c r="P2968" s="418">
        <v>100</v>
      </c>
      <c r="Q2968" s="417" t="s">
        <v>293</v>
      </c>
      <c r="R2968" s="418">
        <v>2</v>
      </c>
      <c r="S2968" s="418">
        <v>0</v>
      </c>
      <c r="T2968" s="418">
        <v>250</v>
      </c>
      <c r="U2968" s="421">
        <v>0.72</v>
      </c>
      <c r="V2968" s="422">
        <v>0</v>
      </c>
      <c r="W2968" s="418">
        <v>6.2714250000000007E-6</v>
      </c>
      <c r="X2968" s="418">
        <v>0.28510766207249844</v>
      </c>
      <c r="Y2968" s="418">
        <v>1.58</v>
      </c>
      <c r="Z2968" s="418">
        <v>2.77</v>
      </c>
      <c r="AA2968" s="418">
        <v>5.3480249999999995E-6</v>
      </c>
      <c r="AB2968" s="418">
        <v>0.28510766207249844</v>
      </c>
      <c r="AC2968" s="418">
        <v>1.54</v>
      </c>
      <c r="AD2968" s="418">
        <v>2.68</v>
      </c>
      <c r="AE2968" s="418">
        <v>4.3733250000000002E-6</v>
      </c>
      <c r="AF2968" s="418">
        <v>0.28510766207249844</v>
      </c>
      <c r="AG2968" s="418">
        <v>1.69</v>
      </c>
      <c r="AH2968" s="418">
        <v>2.2999999999999998</v>
      </c>
      <c r="AI2968" s="425">
        <v>0</v>
      </c>
      <c r="AJ2968" s="425">
        <v>0</v>
      </c>
      <c r="AK2968" s="425">
        <v>0</v>
      </c>
      <c r="AL2968" s="425">
        <v>0</v>
      </c>
      <c r="AM2968" s="426">
        <v>0</v>
      </c>
      <c r="AN2968" s="425">
        <v>0</v>
      </c>
      <c r="AO2968" s="418">
        <v>878686.56462936511</v>
      </c>
      <c r="AP2968" s="418">
        <v>6.4016000999999999E-3</v>
      </c>
      <c r="AQ2968" s="418">
        <v>8.0009999999999998E-2</v>
      </c>
      <c r="AR2968" s="418">
        <v>129.60435518407033</v>
      </c>
      <c r="AS2968" s="417" t="s">
        <v>2930</v>
      </c>
      <c r="AT2968" s="418">
        <v>0.98</v>
      </c>
      <c r="AU2968" s="418">
        <v>0.99</v>
      </c>
      <c r="AV2968" s="418">
        <v>0</v>
      </c>
      <c r="AW2968" s="418">
        <v>200</v>
      </c>
      <c r="AX2968" s="418"/>
      <c r="AY2968" s="418"/>
    </row>
    <row r="2969" spans="1:51">
      <c r="A2969" s="417" t="s">
        <v>81</v>
      </c>
      <c r="B2969" s="417" t="s">
        <v>2516</v>
      </c>
      <c r="C2969" s="418">
        <v>5.6</v>
      </c>
      <c r="D2969" s="418">
        <v>20</v>
      </c>
      <c r="E2969" s="419">
        <v>5.67E-2</v>
      </c>
      <c r="F2969" s="409">
        <v>0</v>
      </c>
      <c r="G2969" s="418">
        <v>4.2</v>
      </c>
      <c r="H2969" s="418">
        <v>0.7</v>
      </c>
      <c r="I2969" s="418">
        <v>2.2200000000000002</v>
      </c>
      <c r="J2969" s="418">
        <v>40</v>
      </c>
      <c r="K2969" s="418">
        <v>125</v>
      </c>
      <c r="L2969" s="420">
        <v>1</v>
      </c>
      <c r="M2969" s="418">
        <v>7.5</v>
      </c>
      <c r="N2969" s="418">
        <v>7.5</v>
      </c>
      <c r="O2969" s="418">
        <v>4.5999999999999996</v>
      </c>
      <c r="P2969" s="418">
        <v>100</v>
      </c>
      <c r="Q2969" s="417" t="s">
        <v>293</v>
      </c>
      <c r="R2969" s="418">
        <v>2</v>
      </c>
      <c r="S2969" s="418">
        <v>0</v>
      </c>
      <c r="T2969" s="418">
        <v>250</v>
      </c>
      <c r="U2969" s="421">
        <v>0.72</v>
      </c>
      <c r="V2969" s="422">
        <v>0</v>
      </c>
      <c r="W2969" s="418">
        <v>6.2714250000000007E-6</v>
      </c>
      <c r="X2969" s="418">
        <v>0.31016338436070717</v>
      </c>
      <c r="Y2969" s="418">
        <v>1.58</v>
      </c>
      <c r="Z2969" s="418">
        <v>2.77</v>
      </c>
      <c r="AA2969" s="418">
        <v>5.3480249999999995E-6</v>
      </c>
      <c r="AB2969" s="418">
        <v>0.31016338436070717</v>
      </c>
      <c r="AC2969" s="418">
        <v>1.54</v>
      </c>
      <c r="AD2969" s="418">
        <v>2.68</v>
      </c>
      <c r="AE2969" s="418">
        <v>4.3733250000000002E-6</v>
      </c>
      <c r="AF2969" s="418">
        <v>0.31016338436070717</v>
      </c>
      <c r="AG2969" s="418">
        <v>1.69</v>
      </c>
      <c r="AH2969" s="418">
        <v>2.2999999999999998</v>
      </c>
      <c r="AI2969" s="425">
        <v>0</v>
      </c>
      <c r="AJ2969" s="425">
        <v>0</v>
      </c>
      <c r="AK2969" s="425">
        <v>0</v>
      </c>
      <c r="AL2969" s="425">
        <v>0</v>
      </c>
      <c r="AM2969" s="426">
        <v>0</v>
      </c>
      <c r="AN2969" s="425">
        <v>0</v>
      </c>
      <c r="AO2969" s="418">
        <v>691828.40210552467</v>
      </c>
      <c r="AP2969" s="418">
        <v>8.1306289000000007E-3</v>
      </c>
      <c r="AQ2969" s="418">
        <v>9.017E-2</v>
      </c>
      <c r="AR2969" s="418">
        <v>128.82895226516433</v>
      </c>
      <c r="AS2969" s="417" t="s">
        <v>2930</v>
      </c>
      <c r="AT2969" s="418">
        <v>0.98</v>
      </c>
      <c r="AU2969" s="418">
        <v>0.99</v>
      </c>
      <c r="AV2969" s="418">
        <v>0</v>
      </c>
      <c r="AW2969" s="418">
        <v>200</v>
      </c>
      <c r="AX2969" s="418"/>
      <c r="AY2969" s="418"/>
    </row>
    <row r="2970" spans="1:51">
      <c r="A2970" s="417" t="s">
        <v>81</v>
      </c>
      <c r="B2970" s="417" t="s">
        <v>2517</v>
      </c>
      <c r="C2970" s="418">
        <v>6.8</v>
      </c>
      <c r="D2970" s="418">
        <v>20</v>
      </c>
      <c r="E2970" s="419">
        <v>6.3E-2</v>
      </c>
      <c r="F2970" s="409">
        <v>0</v>
      </c>
      <c r="G2970" s="418">
        <v>3.9</v>
      </c>
      <c r="H2970" s="418">
        <v>0.7</v>
      </c>
      <c r="I2970" s="418">
        <v>2.1</v>
      </c>
      <c r="J2970" s="418">
        <v>40</v>
      </c>
      <c r="K2970" s="418">
        <v>125</v>
      </c>
      <c r="L2970" s="420">
        <v>1</v>
      </c>
      <c r="M2970" s="418">
        <v>7.5</v>
      </c>
      <c r="N2970" s="418">
        <v>7.5</v>
      </c>
      <c r="O2970" s="418">
        <v>4.5999999999999996</v>
      </c>
      <c r="P2970" s="418">
        <v>100</v>
      </c>
      <c r="Q2970" s="417" t="s">
        <v>293</v>
      </c>
      <c r="R2970" s="418">
        <v>2</v>
      </c>
      <c r="S2970" s="418">
        <v>0</v>
      </c>
      <c r="T2970" s="418">
        <v>250</v>
      </c>
      <c r="U2970" s="421">
        <v>0.72</v>
      </c>
      <c r="V2970" s="422">
        <v>0</v>
      </c>
      <c r="W2970" s="418">
        <v>6.2714250000000007E-6</v>
      </c>
      <c r="X2970" s="418">
        <v>0.34649682500559814</v>
      </c>
      <c r="Y2970" s="418">
        <v>1.58</v>
      </c>
      <c r="Z2970" s="418">
        <v>2.77</v>
      </c>
      <c r="AA2970" s="418">
        <v>5.3480249999999995E-6</v>
      </c>
      <c r="AB2970" s="418">
        <v>0.34649682500559814</v>
      </c>
      <c r="AC2970" s="418">
        <v>1.54</v>
      </c>
      <c r="AD2970" s="418">
        <v>2.68</v>
      </c>
      <c r="AE2970" s="418">
        <v>4.3733250000000002E-6</v>
      </c>
      <c r="AF2970" s="418">
        <v>0.34649682500559814</v>
      </c>
      <c r="AG2970" s="418">
        <v>1.69</v>
      </c>
      <c r="AH2970" s="418">
        <v>2.2999999999999998</v>
      </c>
      <c r="AI2970" s="425">
        <v>0</v>
      </c>
      <c r="AJ2970" s="425">
        <v>0</v>
      </c>
      <c r="AK2970" s="425">
        <v>0</v>
      </c>
      <c r="AL2970" s="425">
        <v>0</v>
      </c>
      <c r="AM2970" s="426">
        <v>0</v>
      </c>
      <c r="AN2970" s="425">
        <v>0</v>
      </c>
      <c r="AO2970" s="418">
        <v>691828.40210552467</v>
      </c>
      <c r="AP2970" s="418">
        <v>8.1306289000000007E-3</v>
      </c>
      <c r="AQ2970" s="418">
        <v>9.017E-2</v>
      </c>
      <c r="AR2970" s="418">
        <v>129.57565099691047</v>
      </c>
      <c r="AS2970" s="417" t="s">
        <v>2930</v>
      </c>
      <c r="AT2970" s="418">
        <v>0.98</v>
      </c>
      <c r="AU2970" s="418">
        <v>0.99</v>
      </c>
      <c r="AV2970" s="418">
        <v>0</v>
      </c>
      <c r="AW2970" s="418">
        <v>200</v>
      </c>
      <c r="AX2970" s="418"/>
      <c r="AY2970" s="418"/>
    </row>
    <row r="2971" spans="1:51">
      <c r="A2971" s="417" t="s">
        <v>81</v>
      </c>
      <c r="B2971" s="417" t="s">
        <v>2518</v>
      </c>
      <c r="C2971" s="418">
        <v>8.1999999999999993</v>
      </c>
      <c r="D2971" s="418">
        <v>20</v>
      </c>
      <c r="E2971" s="419">
        <v>6.7500000000000004E-2</v>
      </c>
      <c r="F2971" s="409">
        <v>0</v>
      </c>
      <c r="G2971" s="418">
        <v>3.5</v>
      </c>
      <c r="H2971" s="418">
        <v>0.7</v>
      </c>
      <c r="I2971" s="418">
        <v>2.0299999999999998</v>
      </c>
      <c r="J2971" s="418">
        <v>40</v>
      </c>
      <c r="K2971" s="418">
        <v>125</v>
      </c>
      <c r="L2971" s="420">
        <v>1</v>
      </c>
      <c r="M2971" s="418">
        <v>7.5</v>
      </c>
      <c r="N2971" s="418">
        <v>7.5</v>
      </c>
      <c r="O2971" s="418">
        <v>4.5999999999999996</v>
      </c>
      <c r="P2971" s="418">
        <v>100</v>
      </c>
      <c r="Q2971" s="417" t="s">
        <v>293</v>
      </c>
      <c r="R2971" s="418">
        <v>2</v>
      </c>
      <c r="S2971" s="418">
        <v>0</v>
      </c>
      <c r="T2971" s="418">
        <v>250</v>
      </c>
      <c r="U2971" s="421">
        <v>0.72</v>
      </c>
      <c r="V2971" s="422">
        <v>0</v>
      </c>
      <c r="W2971" s="418">
        <v>6.2714250000000007E-6</v>
      </c>
      <c r="X2971" s="418">
        <v>0.38688368998655986</v>
      </c>
      <c r="Y2971" s="418">
        <v>1.58</v>
      </c>
      <c r="Z2971" s="418">
        <v>2.77</v>
      </c>
      <c r="AA2971" s="418">
        <v>5.3480249999999995E-6</v>
      </c>
      <c r="AB2971" s="418">
        <v>0.38688368998655986</v>
      </c>
      <c r="AC2971" s="418">
        <v>1.54</v>
      </c>
      <c r="AD2971" s="418">
        <v>2.68</v>
      </c>
      <c r="AE2971" s="418">
        <v>4.3733250000000002E-6</v>
      </c>
      <c r="AF2971" s="418">
        <v>0.38688368998655986</v>
      </c>
      <c r="AG2971" s="418">
        <v>1.69</v>
      </c>
      <c r="AH2971" s="418">
        <v>2.2999999999999998</v>
      </c>
      <c r="AI2971" s="425">
        <v>0</v>
      </c>
      <c r="AJ2971" s="425">
        <v>0</v>
      </c>
      <c r="AK2971" s="425">
        <v>0</v>
      </c>
      <c r="AL2971" s="425">
        <v>0</v>
      </c>
      <c r="AM2971" s="426">
        <v>0</v>
      </c>
      <c r="AN2971" s="425">
        <v>0</v>
      </c>
      <c r="AO2971" s="418">
        <v>691828.40210552467</v>
      </c>
      <c r="AP2971" s="418">
        <v>8.1306289000000007E-3</v>
      </c>
      <c r="AQ2971" s="418">
        <v>9.017E-2</v>
      </c>
      <c r="AR2971" s="418">
        <v>129.42156499159432</v>
      </c>
      <c r="AS2971" s="417" t="s">
        <v>2930</v>
      </c>
      <c r="AT2971" s="418">
        <v>0.98</v>
      </c>
      <c r="AU2971" s="418">
        <v>0.99</v>
      </c>
      <c r="AV2971" s="418">
        <v>0</v>
      </c>
      <c r="AW2971" s="418">
        <v>200</v>
      </c>
      <c r="AX2971" s="418"/>
      <c r="AY2971" s="418"/>
    </row>
    <row r="2972" spans="1:51">
      <c r="A2972" s="417" t="s">
        <v>81</v>
      </c>
      <c r="B2972" s="417" t="s">
        <v>2519</v>
      </c>
      <c r="C2972" s="418">
        <v>10</v>
      </c>
      <c r="D2972" s="418">
        <v>20</v>
      </c>
      <c r="E2972" s="419">
        <v>0.09</v>
      </c>
      <c r="F2972" s="409">
        <v>0</v>
      </c>
      <c r="G2972" s="418">
        <v>3</v>
      </c>
      <c r="H2972" s="418">
        <v>0.7</v>
      </c>
      <c r="I2972" s="418">
        <v>1.76</v>
      </c>
      <c r="J2972" s="418">
        <v>40</v>
      </c>
      <c r="K2972" s="418">
        <v>125</v>
      </c>
      <c r="L2972" s="420">
        <v>1</v>
      </c>
      <c r="M2972" s="418">
        <v>7.5</v>
      </c>
      <c r="N2972" s="418">
        <v>7.5</v>
      </c>
      <c r="O2972" s="418">
        <v>4.5999999999999996</v>
      </c>
      <c r="P2972" s="418">
        <v>100</v>
      </c>
      <c r="Q2972" s="417" t="s">
        <v>293</v>
      </c>
      <c r="R2972" s="418">
        <v>2</v>
      </c>
      <c r="S2972" s="418">
        <v>0</v>
      </c>
      <c r="T2972" s="418">
        <v>250</v>
      </c>
      <c r="U2972" s="421">
        <v>0.72</v>
      </c>
      <c r="V2972" s="422">
        <v>0</v>
      </c>
      <c r="W2972" s="418">
        <v>6.2714250000000007E-6</v>
      </c>
      <c r="X2972" s="418">
        <v>0.41093075816724878</v>
      </c>
      <c r="Y2972" s="418">
        <v>1.58</v>
      </c>
      <c r="Z2972" s="418">
        <v>2.77</v>
      </c>
      <c r="AA2972" s="418">
        <v>5.3480249999999995E-6</v>
      </c>
      <c r="AB2972" s="418">
        <v>0.41093075816724878</v>
      </c>
      <c r="AC2972" s="418">
        <v>1.54</v>
      </c>
      <c r="AD2972" s="418">
        <v>2.68</v>
      </c>
      <c r="AE2972" s="418">
        <v>4.3733250000000002E-6</v>
      </c>
      <c r="AF2972" s="418">
        <v>0.41093075816724878</v>
      </c>
      <c r="AG2972" s="418">
        <v>1.69</v>
      </c>
      <c r="AH2972" s="418">
        <v>2.2999999999999998</v>
      </c>
      <c r="AI2972" s="425">
        <v>0</v>
      </c>
      <c r="AJ2972" s="425">
        <v>0</v>
      </c>
      <c r="AK2972" s="425">
        <v>0</v>
      </c>
      <c r="AL2972" s="425">
        <v>0</v>
      </c>
      <c r="AM2972" s="426">
        <v>0</v>
      </c>
      <c r="AN2972" s="425">
        <v>0</v>
      </c>
      <c r="AO2972" s="418">
        <v>878686.56462936511</v>
      </c>
      <c r="AP2972" s="418">
        <v>6.4016000999999999E-3</v>
      </c>
      <c r="AQ2972" s="418">
        <v>8.0009999999999998E-2</v>
      </c>
      <c r="AR2972" s="418">
        <v>129.13223088017136</v>
      </c>
      <c r="AS2972" s="417" t="s">
        <v>2930</v>
      </c>
      <c r="AT2972" s="418">
        <v>0.98</v>
      </c>
      <c r="AU2972" s="418">
        <v>0.99</v>
      </c>
      <c r="AV2972" s="418">
        <v>0</v>
      </c>
      <c r="AW2972" s="418">
        <v>200</v>
      </c>
      <c r="AX2972" s="418"/>
      <c r="AY2972" s="418"/>
    </row>
    <row r="2973" spans="1:51">
      <c r="A2973" s="417" t="s">
        <v>81</v>
      </c>
      <c r="B2973" s="417" t="s">
        <v>2520</v>
      </c>
      <c r="C2973" s="418">
        <v>12</v>
      </c>
      <c r="D2973" s="418">
        <v>20</v>
      </c>
      <c r="E2973" s="419">
        <v>0.108</v>
      </c>
      <c r="F2973" s="409">
        <v>0</v>
      </c>
      <c r="G2973" s="418">
        <v>2.7</v>
      </c>
      <c r="H2973" s="418">
        <v>0.7</v>
      </c>
      <c r="I2973" s="418">
        <v>1.61</v>
      </c>
      <c r="J2973" s="418">
        <v>40</v>
      </c>
      <c r="K2973" s="418">
        <v>125</v>
      </c>
      <c r="L2973" s="420">
        <v>1</v>
      </c>
      <c r="M2973" s="418">
        <v>7.5</v>
      </c>
      <c r="N2973" s="418">
        <v>7.5</v>
      </c>
      <c r="O2973" s="418">
        <v>4.5999999999999996</v>
      </c>
      <c r="P2973" s="418">
        <v>100</v>
      </c>
      <c r="Q2973" s="417" t="s">
        <v>293</v>
      </c>
      <c r="R2973" s="418">
        <v>2</v>
      </c>
      <c r="S2973" s="418">
        <v>0</v>
      </c>
      <c r="T2973" s="418">
        <v>250</v>
      </c>
      <c r="U2973" s="421">
        <v>0.72</v>
      </c>
      <c r="V2973" s="422">
        <v>0</v>
      </c>
      <c r="W2973" s="418">
        <v>6.2714250000000007E-6</v>
      </c>
      <c r="X2973" s="418">
        <v>0.46323103647944408</v>
      </c>
      <c r="Y2973" s="418">
        <v>1.58</v>
      </c>
      <c r="Z2973" s="418">
        <v>2.77</v>
      </c>
      <c r="AA2973" s="418">
        <v>5.3480249999999995E-6</v>
      </c>
      <c r="AB2973" s="418">
        <v>0.46323103647944408</v>
      </c>
      <c r="AC2973" s="418">
        <v>1.54</v>
      </c>
      <c r="AD2973" s="418">
        <v>2.68</v>
      </c>
      <c r="AE2973" s="418">
        <v>4.3733250000000002E-6</v>
      </c>
      <c r="AF2973" s="418">
        <v>0.46323103647944408</v>
      </c>
      <c r="AG2973" s="418">
        <v>1.69</v>
      </c>
      <c r="AH2973" s="418">
        <v>2.2999999999999998</v>
      </c>
      <c r="AI2973" s="425">
        <v>0</v>
      </c>
      <c r="AJ2973" s="425">
        <v>0</v>
      </c>
      <c r="AK2973" s="425">
        <v>0</v>
      </c>
      <c r="AL2973" s="425">
        <v>0</v>
      </c>
      <c r="AM2973" s="426">
        <v>0</v>
      </c>
      <c r="AN2973" s="425">
        <v>0</v>
      </c>
      <c r="AO2973" s="418">
        <v>878686.56462936511</v>
      </c>
      <c r="AP2973" s="418">
        <v>6.4016000999999999E-3</v>
      </c>
      <c r="AQ2973" s="418">
        <v>8.0009999999999998E-2</v>
      </c>
      <c r="AR2973" s="418">
        <v>128.59586237431853</v>
      </c>
      <c r="AS2973" s="417" t="s">
        <v>2930</v>
      </c>
      <c r="AT2973" s="418">
        <v>0.98</v>
      </c>
      <c r="AU2973" s="418">
        <v>0.99</v>
      </c>
      <c r="AV2973" s="418">
        <v>0</v>
      </c>
      <c r="AW2973" s="418">
        <v>200</v>
      </c>
      <c r="AX2973" s="418"/>
      <c r="AY2973" s="418"/>
    </row>
    <row r="2974" spans="1:51">
      <c r="A2974" s="417" t="s">
        <v>81</v>
      </c>
      <c r="B2974" s="417" t="s">
        <v>2521</v>
      </c>
      <c r="C2974" s="418">
        <v>15</v>
      </c>
      <c r="D2974" s="418">
        <v>20</v>
      </c>
      <c r="E2974" s="419">
        <v>0.11700000000000001</v>
      </c>
      <c r="F2974" s="409">
        <v>0</v>
      </c>
      <c r="G2974" s="418">
        <v>2.4</v>
      </c>
      <c r="H2974" s="418">
        <v>0.7</v>
      </c>
      <c r="I2974" s="418">
        <v>1.54</v>
      </c>
      <c r="J2974" s="418">
        <v>40</v>
      </c>
      <c r="K2974" s="418">
        <v>125</v>
      </c>
      <c r="L2974" s="420">
        <v>1</v>
      </c>
      <c r="M2974" s="418">
        <v>7.5</v>
      </c>
      <c r="N2974" s="418">
        <v>7.5</v>
      </c>
      <c r="O2974" s="418">
        <v>4.5999999999999996</v>
      </c>
      <c r="P2974" s="418">
        <v>100</v>
      </c>
      <c r="Q2974" s="417" t="s">
        <v>293</v>
      </c>
      <c r="R2974" s="418">
        <v>2</v>
      </c>
      <c r="S2974" s="418">
        <v>0</v>
      </c>
      <c r="T2974" s="418">
        <v>250</v>
      </c>
      <c r="U2974" s="421">
        <v>0.72</v>
      </c>
      <c r="V2974" s="422">
        <v>0</v>
      </c>
      <c r="W2974" s="418">
        <v>6.2714250000000007E-6</v>
      </c>
      <c r="X2974" s="418">
        <v>0.4899559039686428</v>
      </c>
      <c r="Y2974" s="418">
        <v>1.58</v>
      </c>
      <c r="Z2974" s="418">
        <v>2.77</v>
      </c>
      <c r="AA2974" s="418">
        <v>5.3480249999999995E-6</v>
      </c>
      <c r="AB2974" s="418">
        <v>0.4899559039686428</v>
      </c>
      <c r="AC2974" s="418">
        <v>1.54</v>
      </c>
      <c r="AD2974" s="418">
        <v>2.68</v>
      </c>
      <c r="AE2974" s="418">
        <v>4.3733250000000002E-6</v>
      </c>
      <c r="AF2974" s="418">
        <v>0.4899559039686428</v>
      </c>
      <c r="AG2974" s="418">
        <v>1.69</v>
      </c>
      <c r="AH2974" s="418">
        <v>2.2999999999999998</v>
      </c>
      <c r="AI2974" s="425">
        <v>0</v>
      </c>
      <c r="AJ2974" s="425">
        <v>0</v>
      </c>
      <c r="AK2974" s="425">
        <v>0</v>
      </c>
      <c r="AL2974" s="425">
        <v>0</v>
      </c>
      <c r="AM2974" s="426">
        <v>0</v>
      </c>
      <c r="AN2974" s="425">
        <v>0</v>
      </c>
      <c r="AO2974" s="418">
        <v>878686.56462936511</v>
      </c>
      <c r="AP2974" s="418">
        <v>6.4016000999999999E-3</v>
      </c>
      <c r="AQ2974" s="418">
        <v>8.0009999999999998E-2</v>
      </c>
      <c r="AR2974" s="418">
        <v>129.74040066703549</v>
      </c>
      <c r="AS2974" s="417" t="s">
        <v>2930</v>
      </c>
      <c r="AT2974" s="418">
        <v>0.98</v>
      </c>
      <c r="AU2974" s="418">
        <v>0.99</v>
      </c>
      <c r="AV2974" s="418">
        <v>0</v>
      </c>
      <c r="AW2974" s="418">
        <v>200</v>
      </c>
      <c r="AX2974" s="418"/>
      <c r="AY2974" s="418"/>
    </row>
    <row r="2975" spans="1:51">
      <c r="A2975" s="417" t="s">
        <v>81</v>
      </c>
      <c r="B2975" s="417" t="s">
        <v>2522</v>
      </c>
      <c r="C2975" s="418">
        <v>18</v>
      </c>
      <c r="D2975" s="418">
        <v>20</v>
      </c>
      <c r="E2975" s="419">
        <v>0.153</v>
      </c>
      <c r="F2975" s="409">
        <v>0</v>
      </c>
      <c r="G2975" s="418">
        <v>2.2999999999999998</v>
      </c>
      <c r="H2975" s="418">
        <v>0.7</v>
      </c>
      <c r="I2975" s="418">
        <v>1.35</v>
      </c>
      <c r="J2975" s="418">
        <v>40</v>
      </c>
      <c r="K2975" s="418">
        <v>125</v>
      </c>
      <c r="L2975" s="420">
        <v>1</v>
      </c>
      <c r="M2975" s="418">
        <v>7.5</v>
      </c>
      <c r="N2975" s="418">
        <v>7.5</v>
      </c>
      <c r="O2975" s="418">
        <v>4.5999999999999996</v>
      </c>
      <c r="P2975" s="418">
        <v>100</v>
      </c>
      <c r="Q2975" s="417" t="s">
        <v>293</v>
      </c>
      <c r="R2975" s="418">
        <v>2</v>
      </c>
      <c r="S2975" s="418">
        <v>0</v>
      </c>
      <c r="T2975" s="418">
        <v>250</v>
      </c>
      <c r="U2975" s="421">
        <v>0.72</v>
      </c>
      <c r="V2975" s="422">
        <v>0</v>
      </c>
      <c r="W2975" s="418">
        <v>6.2714250000000007E-6</v>
      </c>
      <c r="X2975" s="418">
        <v>0.55926673916420688</v>
      </c>
      <c r="Y2975" s="418">
        <v>1.58</v>
      </c>
      <c r="Z2975" s="418">
        <v>2.77</v>
      </c>
      <c r="AA2975" s="418">
        <v>5.3480249999999995E-6</v>
      </c>
      <c r="AB2975" s="418">
        <v>0.55926673916420688</v>
      </c>
      <c r="AC2975" s="418">
        <v>1.54</v>
      </c>
      <c r="AD2975" s="418">
        <v>2.68</v>
      </c>
      <c r="AE2975" s="418">
        <v>4.3733250000000002E-6</v>
      </c>
      <c r="AF2975" s="418">
        <v>0.55926673916420688</v>
      </c>
      <c r="AG2975" s="418">
        <v>1.69</v>
      </c>
      <c r="AH2975" s="418">
        <v>2.2999999999999998</v>
      </c>
      <c r="AI2975" s="425">
        <v>0</v>
      </c>
      <c r="AJ2975" s="425">
        <v>0</v>
      </c>
      <c r="AK2975" s="425">
        <v>0</v>
      </c>
      <c r="AL2975" s="425">
        <v>0</v>
      </c>
      <c r="AM2975" s="426">
        <v>0</v>
      </c>
      <c r="AN2975" s="425">
        <v>0</v>
      </c>
      <c r="AO2975" s="418">
        <v>1112087.6833590404</v>
      </c>
      <c r="AP2975" s="418">
        <v>5.0580543999999986E-3</v>
      </c>
      <c r="AQ2975" s="418">
        <v>7.1119999999999989E-2</v>
      </c>
      <c r="AR2975" s="418">
        <v>129.10513408024062</v>
      </c>
      <c r="AS2975" s="417" t="s">
        <v>2930</v>
      </c>
      <c r="AT2975" s="418">
        <v>0.98</v>
      </c>
      <c r="AU2975" s="418">
        <v>0.99</v>
      </c>
      <c r="AV2975" s="418">
        <v>0</v>
      </c>
      <c r="AW2975" s="418">
        <v>200</v>
      </c>
      <c r="AX2975" s="418"/>
      <c r="AY2975" s="418"/>
    </row>
    <row r="2976" spans="1:51">
      <c r="A2976" s="417" t="s">
        <v>81</v>
      </c>
      <c r="B2976" s="417" t="s">
        <v>2523</v>
      </c>
      <c r="C2976" s="418">
        <v>22</v>
      </c>
      <c r="D2976" s="418">
        <v>20</v>
      </c>
      <c r="E2976" s="419">
        <v>0.19800000000000001</v>
      </c>
      <c r="F2976" s="409">
        <v>0</v>
      </c>
      <c r="G2976" s="418">
        <v>2.1</v>
      </c>
      <c r="H2976" s="418">
        <v>0.7</v>
      </c>
      <c r="I2976" s="418">
        <v>1.19</v>
      </c>
      <c r="J2976" s="418">
        <v>40</v>
      </c>
      <c r="K2976" s="418">
        <v>125</v>
      </c>
      <c r="L2976" s="420">
        <v>1</v>
      </c>
      <c r="M2976" s="418">
        <v>7.5</v>
      </c>
      <c r="N2976" s="418">
        <v>7.5</v>
      </c>
      <c r="O2976" s="418">
        <v>4.5999999999999996</v>
      </c>
      <c r="P2976" s="418">
        <v>100</v>
      </c>
      <c r="Q2976" s="417" t="s">
        <v>293</v>
      </c>
      <c r="R2976" s="418">
        <v>2</v>
      </c>
      <c r="S2976" s="418">
        <v>0</v>
      </c>
      <c r="T2976" s="418">
        <v>250</v>
      </c>
      <c r="U2976" s="421">
        <v>0.72</v>
      </c>
      <c r="V2976" s="422">
        <v>0</v>
      </c>
      <c r="W2976" s="418">
        <v>6.2714250000000007E-6</v>
      </c>
      <c r="X2976" s="418">
        <v>0.62278839348903037</v>
      </c>
      <c r="Y2976" s="418">
        <v>1.58</v>
      </c>
      <c r="Z2976" s="418">
        <v>2.77</v>
      </c>
      <c r="AA2976" s="418">
        <v>5.3480249999999995E-6</v>
      </c>
      <c r="AB2976" s="418">
        <v>0.62278839348903037</v>
      </c>
      <c r="AC2976" s="418">
        <v>1.54</v>
      </c>
      <c r="AD2976" s="418">
        <v>2.68</v>
      </c>
      <c r="AE2976" s="418">
        <v>4.3733250000000002E-6</v>
      </c>
      <c r="AF2976" s="418">
        <v>0.62278839348903037</v>
      </c>
      <c r="AG2976" s="418">
        <v>1.69</v>
      </c>
      <c r="AH2976" s="418">
        <v>2.2999999999999998</v>
      </c>
      <c r="AI2976" s="425">
        <v>0</v>
      </c>
      <c r="AJ2976" s="425">
        <v>0</v>
      </c>
      <c r="AK2976" s="425">
        <v>0</v>
      </c>
      <c r="AL2976" s="425">
        <v>0</v>
      </c>
      <c r="AM2976" s="426">
        <v>0</v>
      </c>
      <c r="AN2976" s="425">
        <v>0</v>
      </c>
      <c r="AO2976" s="418">
        <v>691828.40210552467</v>
      </c>
      <c r="AP2976" s="418">
        <v>8.1306289000000007E-3</v>
      </c>
      <c r="AQ2976" s="418">
        <v>9.017E-2</v>
      </c>
      <c r="AR2976" s="418">
        <v>128.39359177892828</v>
      </c>
      <c r="AS2976" s="417" t="s">
        <v>2930</v>
      </c>
      <c r="AT2976" s="418">
        <v>0.98</v>
      </c>
      <c r="AU2976" s="418">
        <v>0.99</v>
      </c>
      <c r="AV2976" s="418">
        <v>0</v>
      </c>
      <c r="AW2976" s="418">
        <v>200</v>
      </c>
      <c r="AX2976" s="418"/>
      <c r="AY2976" s="418"/>
    </row>
    <row r="2977" spans="1:51">
      <c r="A2977" s="417" t="s">
        <v>81</v>
      </c>
      <c r="B2977" s="417" t="s">
        <v>2524</v>
      </c>
      <c r="C2977" s="418">
        <v>27</v>
      </c>
      <c r="D2977" s="418">
        <v>20</v>
      </c>
      <c r="E2977" s="419">
        <v>0.22500000000000001</v>
      </c>
      <c r="F2977" s="409">
        <v>0</v>
      </c>
      <c r="G2977" s="418">
        <v>1.9</v>
      </c>
      <c r="H2977" s="418">
        <v>0.7</v>
      </c>
      <c r="I2977" s="418">
        <v>1.1100000000000001</v>
      </c>
      <c r="J2977" s="418">
        <v>40</v>
      </c>
      <c r="K2977" s="418">
        <v>125</v>
      </c>
      <c r="L2977" s="420">
        <v>1</v>
      </c>
      <c r="M2977" s="418">
        <v>7.5</v>
      </c>
      <c r="N2977" s="418">
        <v>7.5</v>
      </c>
      <c r="O2977" s="418">
        <v>4.5999999999999996</v>
      </c>
      <c r="P2977" s="418">
        <v>100</v>
      </c>
      <c r="Q2977" s="417" t="s">
        <v>293</v>
      </c>
      <c r="R2977" s="418">
        <v>2</v>
      </c>
      <c r="S2977" s="418">
        <v>0</v>
      </c>
      <c r="T2977" s="418">
        <v>250</v>
      </c>
      <c r="U2977" s="421">
        <v>0.72</v>
      </c>
      <c r="V2977" s="422">
        <v>0</v>
      </c>
      <c r="W2977" s="418">
        <v>6.2714250000000007E-6</v>
      </c>
      <c r="X2977" s="418">
        <v>0.67440989134507312</v>
      </c>
      <c r="Y2977" s="418">
        <v>1.58</v>
      </c>
      <c r="Z2977" s="418">
        <v>2.77</v>
      </c>
      <c r="AA2977" s="418">
        <v>5.3480249999999995E-6</v>
      </c>
      <c r="AB2977" s="418">
        <v>0.67440989134507312</v>
      </c>
      <c r="AC2977" s="418">
        <v>1.54</v>
      </c>
      <c r="AD2977" s="418">
        <v>2.68</v>
      </c>
      <c r="AE2977" s="418">
        <v>4.3733250000000002E-6</v>
      </c>
      <c r="AF2977" s="418">
        <v>0.67440989134507312</v>
      </c>
      <c r="AG2977" s="418">
        <v>1.69</v>
      </c>
      <c r="AH2977" s="418">
        <v>2.2999999999999998</v>
      </c>
      <c r="AI2977" s="425">
        <v>0</v>
      </c>
      <c r="AJ2977" s="425">
        <v>0</v>
      </c>
      <c r="AK2977" s="425">
        <v>0</v>
      </c>
      <c r="AL2977" s="425">
        <v>0</v>
      </c>
      <c r="AM2977" s="426">
        <v>0</v>
      </c>
      <c r="AN2977" s="425">
        <v>0</v>
      </c>
      <c r="AO2977" s="418">
        <v>691828.40210552467</v>
      </c>
      <c r="AP2977" s="418">
        <v>8.1306289000000007E-3</v>
      </c>
      <c r="AQ2977" s="418">
        <v>9.017E-2</v>
      </c>
      <c r="AR2977" s="418">
        <v>129.85958597192032</v>
      </c>
      <c r="AS2977" s="417" t="s">
        <v>2930</v>
      </c>
      <c r="AT2977" s="418">
        <v>0.98</v>
      </c>
      <c r="AU2977" s="418">
        <v>0.99</v>
      </c>
      <c r="AV2977" s="418">
        <v>0</v>
      </c>
      <c r="AW2977" s="418">
        <v>200</v>
      </c>
      <c r="AX2977" s="418"/>
      <c r="AY2977" s="418"/>
    </row>
    <row r="2978" spans="1:51">
      <c r="A2978" s="417" t="s">
        <v>81</v>
      </c>
      <c r="B2978" s="417" t="s">
        <v>2525</v>
      </c>
      <c r="C2978" s="418">
        <v>33</v>
      </c>
      <c r="D2978" s="418">
        <v>20</v>
      </c>
      <c r="E2978" s="419">
        <v>0.24299999999999999</v>
      </c>
      <c r="F2978" s="409">
        <v>0</v>
      </c>
      <c r="G2978" s="418">
        <v>1.7</v>
      </c>
      <c r="H2978" s="418">
        <v>0.7</v>
      </c>
      <c r="I2978" s="418">
        <v>1.07</v>
      </c>
      <c r="J2978" s="418">
        <v>40</v>
      </c>
      <c r="K2978" s="418">
        <v>125</v>
      </c>
      <c r="L2978" s="420">
        <v>1</v>
      </c>
      <c r="M2978" s="418">
        <v>7.5</v>
      </c>
      <c r="N2978" s="418">
        <v>7.5</v>
      </c>
      <c r="O2978" s="418">
        <v>4.5999999999999996</v>
      </c>
      <c r="P2978" s="418">
        <v>100</v>
      </c>
      <c r="Q2978" s="417" t="s">
        <v>293</v>
      </c>
      <c r="R2978" s="418">
        <v>2</v>
      </c>
      <c r="S2978" s="418">
        <v>0</v>
      </c>
      <c r="T2978" s="418">
        <v>250</v>
      </c>
      <c r="U2978" s="421">
        <v>0.72</v>
      </c>
      <c r="V2978" s="422">
        <v>0</v>
      </c>
      <c r="W2978" s="418">
        <v>6.2714250000000007E-6</v>
      </c>
      <c r="X2978" s="418">
        <v>0.76433121019108285</v>
      </c>
      <c r="Y2978" s="418">
        <v>1.58</v>
      </c>
      <c r="Z2978" s="418">
        <v>2.77</v>
      </c>
      <c r="AA2978" s="418">
        <v>5.3480249999999995E-6</v>
      </c>
      <c r="AB2978" s="418">
        <v>0.76433121019108285</v>
      </c>
      <c r="AC2978" s="418">
        <v>1.54</v>
      </c>
      <c r="AD2978" s="418">
        <v>2.68</v>
      </c>
      <c r="AE2978" s="418">
        <v>4.3733250000000002E-6</v>
      </c>
      <c r="AF2978" s="418">
        <v>0.76433121019108285</v>
      </c>
      <c r="AG2978" s="418">
        <v>1.69</v>
      </c>
      <c r="AH2978" s="418">
        <v>2.2999999999999998</v>
      </c>
      <c r="AI2978" s="425">
        <v>0</v>
      </c>
      <c r="AJ2978" s="425">
        <v>0</v>
      </c>
      <c r="AK2978" s="425">
        <v>0</v>
      </c>
      <c r="AL2978" s="425">
        <v>0</v>
      </c>
      <c r="AM2978" s="426">
        <v>0</v>
      </c>
      <c r="AN2978" s="425">
        <v>0</v>
      </c>
      <c r="AO2978" s="418">
        <v>691828.40210552467</v>
      </c>
      <c r="AP2978" s="418">
        <v>8.1306289000000007E-3</v>
      </c>
      <c r="AQ2978" s="418">
        <v>9.017E-2</v>
      </c>
      <c r="AR2978" s="418">
        <v>129.39831228634529</v>
      </c>
      <c r="AS2978" s="417" t="s">
        <v>2930</v>
      </c>
      <c r="AT2978" s="418">
        <v>0.98</v>
      </c>
      <c r="AU2978" s="418">
        <v>0.99</v>
      </c>
      <c r="AV2978" s="418">
        <v>0</v>
      </c>
      <c r="AW2978" s="418">
        <v>200</v>
      </c>
      <c r="AX2978" s="418"/>
      <c r="AY2978" s="418"/>
    </row>
    <row r="2979" spans="1:51">
      <c r="A2979" s="417" t="s">
        <v>81</v>
      </c>
      <c r="B2979" s="417" t="s">
        <v>2526</v>
      </c>
      <c r="C2979" s="418">
        <v>39</v>
      </c>
      <c r="D2979" s="418">
        <v>20</v>
      </c>
      <c r="E2979" s="419">
        <v>0.34200000000000003</v>
      </c>
      <c r="F2979" s="409">
        <v>0</v>
      </c>
      <c r="G2979" s="418">
        <v>1.5</v>
      </c>
      <c r="H2979" s="418">
        <v>0.7</v>
      </c>
      <c r="I2979" s="418">
        <v>0.9</v>
      </c>
      <c r="J2979" s="418">
        <v>40</v>
      </c>
      <c r="K2979" s="418">
        <v>125</v>
      </c>
      <c r="L2979" s="420">
        <v>1</v>
      </c>
      <c r="M2979" s="418">
        <v>7.5</v>
      </c>
      <c r="N2979" s="418">
        <v>7.5</v>
      </c>
      <c r="O2979" s="418">
        <v>4.5999999999999996</v>
      </c>
      <c r="P2979" s="418">
        <v>100</v>
      </c>
      <c r="Q2979" s="417" t="s">
        <v>293</v>
      </c>
      <c r="R2979" s="418">
        <v>2</v>
      </c>
      <c r="S2979" s="418">
        <v>0</v>
      </c>
      <c r="T2979" s="418">
        <v>250</v>
      </c>
      <c r="U2979" s="421">
        <v>0.72</v>
      </c>
      <c r="V2979" s="422">
        <v>0</v>
      </c>
      <c r="W2979" s="418">
        <v>6.2714250000000007E-6</v>
      </c>
      <c r="X2979" s="418">
        <v>0.81445128954787516</v>
      </c>
      <c r="Y2979" s="418">
        <v>1.58</v>
      </c>
      <c r="Z2979" s="418">
        <v>2.77</v>
      </c>
      <c r="AA2979" s="418">
        <v>5.3480249999999995E-6</v>
      </c>
      <c r="AB2979" s="418">
        <v>0.81445128954787516</v>
      </c>
      <c r="AC2979" s="418">
        <v>1.54</v>
      </c>
      <c r="AD2979" s="418">
        <v>2.68</v>
      </c>
      <c r="AE2979" s="418">
        <v>4.3733250000000002E-6</v>
      </c>
      <c r="AF2979" s="418">
        <v>0.81445128954787516</v>
      </c>
      <c r="AG2979" s="418">
        <v>1.69</v>
      </c>
      <c r="AH2979" s="418">
        <v>2.2999999999999998</v>
      </c>
      <c r="AI2979" s="425">
        <v>0</v>
      </c>
      <c r="AJ2979" s="425">
        <v>0</v>
      </c>
      <c r="AK2979" s="425">
        <v>0</v>
      </c>
      <c r="AL2979" s="425">
        <v>0</v>
      </c>
      <c r="AM2979" s="426">
        <v>0</v>
      </c>
      <c r="AN2979" s="425">
        <v>0</v>
      </c>
      <c r="AO2979" s="418">
        <v>878686.56462936511</v>
      </c>
      <c r="AP2979" s="418">
        <v>6.4016000999999999E-3</v>
      </c>
      <c r="AQ2979" s="418">
        <v>8.0009999999999998E-2</v>
      </c>
      <c r="AR2979" s="418">
        <v>129.95452443538085</v>
      </c>
      <c r="AS2979" s="417" t="s">
        <v>2930</v>
      </c>
      <c r="AT2979" s="418">
        <v>0.98</v>
      </c>
      <c r="AU2979" s="418">
        <v>0.99</v>
      </c>
      <c r="AV2979" s="418">
        <v>0</v>
      </c>
      <c r="AW2979" s="418">
        <v>200</v>
      </c>
      <c r="AX2979" s="418"/>
      <c r="AY2979" s="418"/>
    </row>
    <row r="2980" spans="1:51">
      <c r="A2980" s="417" t="s">
        <v>81</v>
      </c>
      <c r="B2980" s="417" t="s">
        <v>2527</v>
      </c>
      <c r="C2980" s="418">
        <v>47</v>
      </c>
      <c r="D2980" s="418">
        <v>20</v>
      </c>
      <c r="E2980" s="419">
        <v>0.378</v>
      </c>
      <c r="F2980" s="409">
        <v>0</v>
      </c>
      <c r="G2980" s="418">
        <v>1.4</v>
      </c>
      <c r="H2980" s="418">
        <v>0.7</v>
      </c>
      <c r="I2980" s="418">
        <v>0.86</v>
      </c>
      <c r="J2980" s="418">
        <v>40</v>
      </c>
      <c r="K2980" s="418">
        <v>125</v>
      </c>
      <c r="L2980" s="420">
        <v>1</v>
      </c>
      <c r="M2980" s="418">
        <v>7.5</v>
      </c>
      <c r="N2980" s="418">
        <v>7.5</v>
      </c>
      <c r="O2980" s="418">
        <v>4.5999999999999996</v>
      </c>
      <c r="P2980" s="418">
        <v>100</v>
      </c>
      <c r="Q2980" s="417" t="s">
        <v>293</v>
      </c>
      <c r="R2980" s="418">
        <v>2</v>
      </c>
      <c r="S2980" s="418">
        <v>0</v>
      </c>
      <c r="T2980" s="418">
        <v>250</v>
      </c>
      <c r="U2980" s="421">
        <v>0.72</v>
      </c>
      <c r="V2980" s="422">
        <v>0</v>
      </c>
      <c r="W2980" s="418">
        <v>6.2714250000000007E-6</v>
      </c>
      <c r="X2980" s="418">
        <v>0.89362106664131569</v>
      </c>
      <c r="Y2980" s="418">
        <v>1.58</v>
      </c>
      <c r="Z2980" s="418">
        <v>2.77</v>
      </c>
      <c r="AA2980" s="418">
        <v>5.3480249999999995E-6</v>
      </c>
      <c r="AB2980" s="418">
        <v>0.89362106664131569</v>
      </c>
      <c r="AC2980" s="418">
        <v>1.54</v>
      </c>
      <c r="AD2980" s="418">
        <v>2.68</v>
      </c>
      <c r="AE2980" s="418">
        <v>4.3733250000000002E-6</v>
      </c>
      <c r="AF2980" s="418">
        <v>0.89362106664131569</v>
      </c>
      <c r="AG2980" s="418">
        <v>1.69</v>
      </c>
      <c r="AH2980" s="418">
        <v>2.2999999999999998</v>
      </c>
      <c r="AI2980" s="425">
        <v>0</v>
      </c>
      <c r="AJ2980" s="425">
        <v>0</v>
      </c>
      <c r="AK2980" s="425">
        <v>0</v>
      </c>
      <c r="AL2980" s="425">
        <v>0</v>
      </c>
      <c r="AM2980" s="426">
        <v>0</v>
      </c>
      <c r="AN2980" s="425">
        <v>0</v>
      </c>
      <c r="AO2980" s="418">
        <v>878686.56462936511</v>
      </c>
      <c r="AP2980" s="418">
        <v>6.4016000999999999E-3</v>
      </c>
      <c r="AQ2980" s="418">
        <v>8.0009999999999998E-2</v>
      </c>
      <c r="AR2980" s="418">
        <v>128.7697336982375</v>
      </c>
      <c r="AS2980" s="417" t="s">
        <v>2930</v>
      </c>
      <c r="AT2980" s="418">
        <v>0.98</v>
      </c>
      <c r="AU2980" s="418">
        <v>0.99</v>
      </c>
      <c r="AV2980" s="418">
        <v>0</v>
      </c>
      <c r="AW2980" s="418">
        <v>200</v>
      </c>
      <c r="AX2980" s="418"/>
      <c r="AY2980" s="418"/>
    </row>
    <row r="2981" spans="1:51">
      <c r="A2981" s="417" t="s">
        <v>81</v>
      </c>
      <c r="B2981" s="417" t="s">
        <v>2528</v>
      </c>
      <c r="C2981" s="418">
        <v>56</v>
      </c>
      <c r="D2981" s="418">
        <v>20</v>
      </c>
      <c r="E2981" s="419">
        <v>0.41399999999999998</v>
      </c>
      <c r="F2981" s="409">
        <v>0</v>
      </c>
      <c r="G2981" s="418">
        <v>1.3</v>
      </c>
      <c r="H2981" s="418">
        <v>0.7</v>
      </c>
      <c r="I2981" s="418">
        <v>0.82</v>
      </c>
      <c r="J2981" s="418">
        <v>40</v>
      </c>
      <c r="K2981" s="418">
        <v>125</v>
      </c>
      <c r="L2981" s="420">
        <v>1</v>
      </c>
      <c r="M2981" s="418">
        <v>7.5</v>
      </c>
      <c r="N2981" s="418">
        <v>7.5</v>
      </c>
      <c r="O2981" s="418">
        <v>4.5999999999999996</v>
      </c>
      <c r="P2981" s="418">
        <v>100</v>
      </c>
      <c r="Q2981" s="417" t="s">
        <v>293</v>
      </c>
      <c r="R2981" s="418">
        <v>2</v>
      </c>
      <c r="S2981" s="418">
        <v>0</v>
      </c>
      <c r="T2981" s="418">
        <v>250</v>
      </c>
      <c r="U2981" s="421">
        <v>0.72</v>
      </c>
      <c r="V2981" s="422">
        <v>0</v>
      </c>
      <c r="W2981" s="418">
        <v>6.2714250000000007E-6</v>
      </c>
      <c r="X2981" s="418">
        <v>0.97722711805252593</v>
      </c>
      <c r="Y2981" s="418">
        <v>1.58</v>
      </c>
      <c r="Z2981" s="418">
        <v>2.77</v>
      </c>
      <c r="AA2981" s="418">
        <v>5.3480249999999995E-6</v>
      </c>
      <c r="AB2981" s="418">
        <v>0.97722711805252593</v>
      </c>
      <c r="AC2981" s="418">
        <v>1.54</v>
      </c>
      <c r="AD2981" s="418">
        <v>2.68</v>
      </c>
      <c r="AE2981" s="418">
        <v>4.3733250000000002E-6</v>
      </c>
      <c r="AF2981" s="418">
        <v>0.97722711805252593</v>
      </c>
      <c r="AG2981" s="418">
        <v>1.69</v>
      </c>
      <c r="AH2981" s="418">
        <v>2.2999999999999998</v>
      </c>
      <c r="AI2981" s="425">
        <v>0</v>
      </c>
      <c r="AJ2981" s="425">
        <v>0</v>
      </c>
      <c r="AK2981" s="425">
        <v>0</v>
      </c>
      <c r="AL2981" s="425">
        <v>0</v>
      </c>
      <c r="AM2981" s="426">
        <v>0</v>
      </c>
      <c r="AN2981" s="425">
        <v>0</v>
      </c>
      <c r="AO2981" s="418">
        <v>878686.56462936511</v>
      </c>
      <c r="AP2981" s="418">
        <v>6.4016000999999999E-3</v>
      </c>
      <c r="AQ2981" s="418">
        <v>8.0009999999999998E-2</v>
      </c>
      <c r="AR2981" s="418">
        <v>129.32260808844606</v>
      </c>
      <c r="AS2981" s="417" t="s">
        <v>2930</v>
      </c>
      <c r="AT2981" s="418">
        <v>0.98</v>
      </c>
      <c r="AU2981" s="418">
        <v>0.99</v>
      </c>
      <c r="AV2981" s="418">
        <v>0</v>
      </c>
      <c r="AW2981" s="418">
        <v>200</v>
      </c>
      <c r="AX2981" s="418"/>
      <c r="AY2981" s="418"/>
    </row>
    <row r="2982" spans="1:51">
      <c r="A2982" s="417" t="s">
        <v>81</v>
      </c>
      <c r="B2982" s="417" t="s">
        <v>2529</v>
      </c>
      <c r="C2982" s="418">
        <v>68</v>
      </c>
      <c r="D2982" s="418">
        <v>20</v>
      </c>
      <c r="E2982" s="419">
        <v>0.54</v>
      </c>
      <c r="F2982" s="409">
        <v>0</v>
      </c>
      <c r="G2982" s="418">
        <v>1.2</v>
      </c>
      <c r="H2982" s="418">
        <v>0.7</v>
      </c>
      <c r="I2982" s="418">
        <v>0.72</v>
      </c>
      <c r="J2982" s="418">
        <v>40</v>
      </c>
      <c r="K2982" s="418">
        <v>125</v>
      </c>
      <c r="L2982" s="420">
        <v>1</v>
      </c>
      <c r="M2982" s="418">
        <v>7.5</v>
      </c>
      <c r="N2982" s="418">
        <v>7.5</v>
      </c>
      <c r="O2982" s="418">
        <v>4.5999999999999996</v>
      </c>
      <c r="P2982" s="418">
        <v>100</v>
      </c>
      <c r="Q2982" s="417" t="s">
        <v>293</v>
      </c>
      <c r="R2982" s="418">
        <v>2</v>
      </c>
      <c r="S2982" s="418">
        <v>0</v>
      </c>
      <c r="T2982" s="418">
        <v>250</v>
      </c>
      <c r="U2982" s="421">
        <v>0.72</v>
      </c>
      <c r="V2982" s="422">
        <v>0</v>
      </c>
      <c r="W2982" s="418">
        <v>6.2714250000000007E-6</v>
      </c>
      <c r="X2982" s="418">
        <v>1.0965089091348867</v>
      </c>
      <c r="Y2982" s="418">
        <v>1.58</v>
      </c>
      <c r="Z2982" s="418">
        <v>2.77</v>
      </c>
      <c r="AA2982" s="418">
        <v>5.3480249999999995E-6</v>
      </c>
      <c r="AB2982" s="418">
        <v>1.0965089091348867</v>
      </c>
      <c r="AC2982" s="418">
        <v>1.54</v>
      </c>
      <c r="AD2982" s="418">
        <v>2.68</v>
      </c>
      <c r="AE2982" s="418">
        <v>4.3733250000000002E-6</v>
      </c>
      <c r="AF2982" s="418">
        <v>1.0965089091348867</v>
      </c>
      <c r="AG2982" s="418">
        <v>1.69</v>
      </c>
      <c r="AH2982" s="418">
        <v>2.2999999999999998</v>
      </c>
      <c r="AI2982" s="425">
        <v>0</v>
      </c>
      <c r="AJ2982" s="425">
        <v>0</v>
      </c>
      <c r="AK2982" s="425">
        <v>0</v>
      </c>
      <c r="AL2982" s="425">
        <v>0</v>
      </c>
      <c r="AM2982" s="426">
        <v>0</v>
      </c>
      <c r="AN2982" s="425">
        <v>0</v>
      </c>
      <c r="AO2982" s="418">
        <v>1112087.6833590404</v>
      </c>
      <c r="AP2982" s="418">
        <v>5.0580543999999986E-3</v>
      </c>
      <c r="AQ2982" s="418">
        <v>7.1119999999999989E-2</v>
      </c>
      <c r="AR2982" s="418">
        <v>128.60080771485596</v>
      </c>
      <c r="AS2982" s="417" t="s">
        <v>2930</v>
      </c>
      <c r="AT2982" s="418">
        <v>0.98</v>
      </c>
      <c r="AU2982" s="418">
        <v>0.99</v>
      </c>
      <c r="AV2982" s="418">
        <v>0</v>
      </c>
      <c r="AW2982" s="418">
        <v>200</v>
      </c>
      <c r="AX2982" s="418"/>
      <c r="AY2982" s="418"/>
    </row>
    <row r="2983" spans="1:51">
      <c r="A2983" s="417" t="s">
        <v>81</v>
      </c>
      <c r="B2983" s="417" t="s">
        <v>2530</v>
      </c>
      <c r="C2983" s="418">
        <v>82</v>
      </c>
      <c r="D2983" s="418">
        <v>20</v>
      </c>
      <c r="E2983" s="419">
        <v>0.61199999999999999</v>
      </c>
      <c r="F2983" s="409">
        <v>0</v>
      </c>
      <c r="G2983" s="418">
        <v>1.1000000000000001</v>
      </c>
      <c r="H2983" s="418">
        <v>0.7</v>
      </c>
      <c r="I2983" s="418">
        <v>0.67</v>
      </c>
      <c r="J2983" s="418">
        <v>40</v>
      </c>
      <c r="K2983" s="418">
        <v>125</v>
      </c>
      <c r="L2983" s="420">
        <v>1</v>
      </c>
      <c r="M2983" s="418">
        <v>7.5</v>
      </c>
      <c r="N2983" s="418">
        <v>7.5</v>
      </c>
      <c r="O2983" s="418">
        <v>4.5999999999999996</v>
      </c>
      <c r="P2983" s="418">
        <v>100</v>
      </c>
      <c r="Q2983" s="417" t="s">
        <v>293</v>
      </c>
      <c r="R2983" s="418">
        <v>2</v>
      </c>
      <c r="S2983" s="418">
        <v>0</v>
      </c>
      <c r="T2983" s="418">
        <v>250</v>
      </c>
      <c r="U2983" s="421">
        <v>0.72</v>
      </c>
      <c r="V2983" s="422">
        <v>0</v>
      </c>
      <c r="W2983" s="418">
        <v>6.2714250000000007E-6</v>
      </c>
      <c r="X2983" s="418">
        <v>1.1736921205181419</v>
      </c>
      <c r="Y2983" s="418">
        <v>1.58</v>
      </c>
      <c r="Z2983" s="418">
        <v>2.77</v>
      </c>
      <c r="AA2983" s="418">
        <v>5.3480249999999995E-6</v>
      </c>
      <c r="AB2983" s="418">
        <v>1.1736921205181419</v>
      </c>
      <c r="AC2983" s="418">
        <v>1.54</v>
      </c>
      <c r="AD2983" s="418">
        <v>2.68</v>
      </c>
      <c r="AE2983" s="418">
        <v>4.3733250000000002E-6</v>
      </c>
      <c r="AF2983" s="418">
        <v>1.1736921205181419</v>
      </c>
      <c r="AG2983" s="418">
        <v>1.69</v>
      </c>
      <c r="AH2983" s="418">
        <v>2.2999999999999998</v>
      </c>
      <c r="AI2983" s="425">
        <v>0</v>
      </c>
      <c r="AJ2983" s="425">
        <v>0</v>
      </c>
      <c r="AK2983" s="425">
        <v>0</v>
      </c>
      <c r="AL2983" s="425">
        <v>0</v>
      </c>
      <c r="AM2983" s="426">
        <v>0</v>
      </c>
      <c r="AN2983" s="425">
        <v>0</v>
      </c>
      <c r="AO2983" s="418">
        <v>1112087.6833590404</v>
      </c>
      <c r="AP2983" s="418">
        <v>5.0580543999999986E-3</v>
      </c>
      <c r="AQ2983" s="418">
        <v>7.1119999999999989E-2</v>
      </c>
      <c r="AR2983" s="418">
        <v>131.03926456340704</v>
      </c>
      <c r="AS2983" s="417" t="s">
        <v>2930</v>
      </c>
      <c r="AT2983" s="418">
        <v>0.98</v>
      </c>
      <c r="AU2983" s="418">
        <v>0.99</v>
      </c>
      <c r="AV2983" s="418">
        <v>0</v>
      </c>
      <c r="AW2983" s="418">
        <v>200</v>
      </c>
      <c r="AX2983" s="418"/>
      <c r="AY2983" s="418"/>
    </row>
    <row r="2984" spans="1:51">
      <c r="A2984" s="417" t="s">
        <v>81</v>
      </c>
      <c r="B2984" s="417" t="s">
        <v>2531</v>
      </c>
      <c r="C2984" s="418">
        <v>100</v>
      </c>
      <c r="D2984" s="418">
        <v>20</v>
      </c>
      <c r="E2984" s="419">
        <v>0.69299999999999995</v>
      </c>
      <c r="F2984" s="409">
        <v>0</v>
      </c>
      <c r="G2984" s="418">
        <v>0.98</v>
      </c>
      <c r="H2984" s="418">
        <v>0.7</v>
      </c>
      <c r="I2984" s="418">
        <v>0.63</v>
      </c>
      <c r="J2984" s="418">
        <v>40</v>
      </c>
      <c r="K2984" s="418">
        <v>125</v>
      </c>
      <c r="L2984" s="420">
        <v>1</v>
      </c>
      <c r="M2984" s="418">
        <v>7.5</v>
      </c>
      <c r="N2984" s="418">
        <v>7.5</v>
      </c>
      <c r="O2984" s="418">
        <v>4.5999999999999996</v>
      </c>
      <c r="P2984" s="418">
        <v>100</v>
      </c>
      <c r="Q2984" s="417" t="s">
        <v>293</v>
      </c>
      <c r="R2984" s="418">
        <v>2</v>
      </c>
      <c r="S2984" s="418">
        <v>0</v>
      </c>
      <c r="T2984" s="418">
        <v>250</v>
      </c>
      <c r="U2984" s="421">
        <v>0.72</v>
      </c>
      <c r="V2984" s="422">
        <v>0</v>
      </c>
      <c r="W2984" s="418">
        <v>6.2714250000000007E-6</v>
      </c>
      <c r="X2984" s="418">
        <v>1.286752879109567</v>
      </c>
      <c r="Y2984" s="418">
        <v>1.58</v>
      </c>
      <c r="Z2984" s="418">
        <v>2.77</v>
      </c>
      <c r="AA2984" s="418">
        <v>5.3480249999999995E-6</v>
      </c>
      <c r="AB2984" s="418">
        <v>1.286752879109567</v>
      </c>
      <c r="AC2984" s="418">
        <v>1.54</v>
      </c>
      <c r="AD2984" s="418">
        <v>2.68</v>
      </c>
      <c r="AE2984" s="418">
        <v>4.3733250000000002E-6</v>
      </c>
      <c r="AF2984" s="418">
        <v>1.286752879109567</v>
      </c>
      <c r="AG2984" s="418">
        <v>1.69</v>
      </c>
      <c r="AH2984" s="418">
        <v>2.2999999999999998</v>
      </c>
      <c r="AI2984" s="425">
        <v>0</v>
      </c>
      <c r="AJ2984" s="425">
        <v>0</v>
      </c>
      <c r="AK2984" s="425">
        <v>0</v>
      </c>
      <c r="AL2984" s="425">
        <v>0</v>
      </c>
      <c r="AM2984" s="426">
        <v>0</v>
      </c>
      <c r="AN2984" s="425">
        <v>0</v>
      </c>
      <c r="AO2984" s="418">
        <v>1112087.6833590404</v>
      </c>
      <c r="AP2984" s="418">
        <v>5.0580543999999986E-3</v>
      </c>
      <c r="AQ2984" s="418">
        <v>7.1119999999999989E-2</v>
      </c>
      <c r="AR2984" s="418">
        <v>130.88448984937816</v>
      </c>
      <c r="AS2984" s="417" t="s">
        <v>2930</v>
      </c>
      <c r="AT2984" s="418">
        <v>0.98</v>
      </c>
      <c r="AU2984" s="418">
        <v>0.99</v>
      </c>
      <c r="AV2984" s="418">
        <v>0</v>
      </c>
      <c r="AW2984" s="418">
        <v>200</v>
      </c>
      <c r="AX2984" s="418"/>
      <c r="AY2984" s="418"/>
    </row>
    <row r="2985" spans="1:51">
      <c r="A2985" s="417" t="s">
        <v>81</v>
      </c>
      <c r="B2985" s="417" t="s">
        <v>2532</v>
      </c>
      <c r="C2985" s="418">
        <v>120</v>
      </c>
      <c r="D2985" s="418">
        <v>20</v>
      </c>
      <c r="E2985" s="419">
        <v>0.92700000000000005</v>
      </c>
      <c r="F2985" s="409">
        <v>0</v>
      </c>
      <c r="G2985" s="418">
        <v>0.9</v>
      </c>
      <c r="H2985" s="418">
        <v>0.7</v>
      </c>
      <c r="I2985" s="418">
        <v>0.55000000000000004</v>
      </c>
      <c r="J2985" s="418">
        <v>40</v>
      </c>
      <c r="K2985" s="418">
        <v>125</v>
      </c>
      <c r="L2985" s="420">
        <v>1</v>
      </c>
      <c r="M2985" s="418">
        <v>7.5</v>
      </c>
      <c r="N2985" s="418">
        <v>7.5</v>
      </c>
      <c r="O2985" s="418">
        <v>4.5999999999999996</v>
      </c>
      <c r="P2985" s="418">
        <v>100</v>
      </c>
      <c r="Q2985" s="417" t="s">
        <v>293</v>
      </c>
      <c r="R2985" s="418">
        <v>2</v>
      </c>
      <c r="S2985" s="418">
        <v>0</v>
      </c>
      <c r="T2985" s="418">
        <v>250</v>
      </c>
      <c r="U2985" s="421">
        <v>0.72</v>
      </c>
      <c r="V2985" s="422">
        <v>0</v>
      </c>
      <c r="W2985" s="418">
        <v>6.2714250000000007E-6</v>
      </c>
      <c r="X2985" s="418">
        <v>1.402442587506574</v>
      </c>
      <c r="Y2985" s="418">
        <v>1.58</v>
      </c>
      <c r="Z2985" s="418">
        <v>2.77</v>
      </c>
      <c r="AA2985" s="418">
        <v>5.3480249999999995E-6</v>
      </c>
      <c r="AB2985" s="418">
        <v>1.402442587506574</v>
      </c>
      <c r="AC2985" s="418">
        <v>1.54</v>
      </c>
      <c r="AD2985" s="418">
        <v>2.68</v>
      </c>
      <c r="AE2985" s="418">
        <v>4.3733250000000002E-6</v>
      </c>
      <c r="AF2985" s="418">
        <v>1.402442587506574</v>
      </c>
      <c r="AG2985" s="418">
        <v>1.69</v>
      </c>
      <c r="AH2985" s="418">
        <v>2.2999999999999998</v>
      </c>
      <c r="AI2985" s="425">
        <v>0</v>
      </c>
      <c r="AJ2985" s="425">
        <v>0</v>
      </c>
      <c r="AK2985" s="425">
        <v>0</v>
      </c>
      <c r="AL2985" s="425">
        <v>0</v>
      </c>
      <c r="AM2985" s="426">
        <v>0</v>
      </c>
      <c r="AN2985" s="425">
        <v>0</v>
      </c>
      <c r="AO2985" s="418">
        <v>1395002.7900055801</v>
      </c>
      <c r="AP2985" s="418">
        <v>4.0322500000000002E-3</v>
      </c>
      <c r="AQ2985" s="418">
        <v>6.3500000000000001E-2</v>
      </c>
      <c r="AR2985" s="418">
        <v>128.38000281512831</v>
      </c>
      <c r="AS2985" s="417" t="s">
        <v>2930</v>
      </c>
      <c r="AT2985" s="418">
        <v>0.98</v>
      </c>
      <c r="AU2985" s="418">
        <v>0.99</v>
      </c>
      <c r="AV2985" s="418">
        <v>0</v>
      </c>
      <c r="AW2985" s="418">
        <v>200</v>
      </c>
      <c r="AX2985" s="418"/>
      <c r="AY2985" s="418"/>
    </row>
    <row r="2986" spans="1:51">
      <c r="A2986" s="417" t="s">
        <v>81</v>
      </c>
      <c r="B2986" s="417" t="s">
        <v>2533</v>
      </c>
      <c r="C2986" s="418">
        <v>150</v>
      </c>
      <c r="D2986" s="418">
        <v>20</v>
      </c>
      <c r="E2986" s="419">
        <v>1.2150000000000001</v>
      </c>
      <c r="F2986" s="409">
        <v>0</v>
      </c>
      <c r="G2986" s="418">
        <v>0.8</v>
      </c>
      <c r="H2986" s="418">
        <v>0.7</v>
      </c>
      <c r="I2986" s="418">
        <v>0.48</v>
      </c>
      <c r="J2986" s="418">
        <v>40</v>
      </c>
      <c r="K2986" s="418">
        <v>125</v>
      </c>
      <c r="L2986" s="420">
        <v>1</v>
      </c>
      <c r="M2986" s="418">
        <v>7.5</v>
      </c>
      <c r="N2986" s="418">
        <v>7.5</v>
      </c>
      <c r="O2986" s="418">
        <v>4.5999999999999996</v>
      </c>
      <c r="P2986" s="418">
        <v>100</v>
      </c>
      <c r="Q2986" s="417" t="s">
        <v>293</v>
      </c>
      <c r="R2986" s="418">
        <v>2</v>
      </c>
      <c r="S2986" s="418">
        <v>0</v>
      </c>
      <c r="T2986" s="418">
        <v>250</v>
      </c>
      <c r="U2986" s="421">
        <v>0.72</v>
      </c>
      <c r="V2986" s="422">
        <v>0</v>
      </c>
      <c r="W2986" s="418">
        <v>6.2714250000000007E-6</v>
      </c>
      <c r="X2986" s="418">
        <v>1.6057378365358883</v>
      </c>
      <c r="Y2986" s="418">
        <v>1.58</v>
      </c>
      <c r="Z2986" s="418">
        <v>2.77</v>
      </c>
      <c r="AA2986" s="418">
        <v>5.3480249999999995E-6</v>
      </c>
      <c r="AB2986" s="418">
        <v>1.6057378365358883</v>
      </c>
      <c r="AC2986" s="418">
        <v>1.54</v>
      </c>
      <c r="AD2986" s="418">
        <v>2.68</v>
      </c>
      <c r="AE2986" s="418">
        <v>4.3733250000000002E-6</v>
      </c>
      <c r="AF2986" s="418">
        <v>1.6057378365358883</v>
      </c>
      <c r="AG2986" s="418">
        <v>1.69</v>
      </c>
      <c r="AH2986" s="418">
        <v>2.2999999999999998</v>
      </c>
      <c r="AI2986" s="425">
        <v>0</v>
      </c>
      <c r="AJ2986" s="425">
        <v>0</v>
      </c>
      <c r="AK2986" s="425">
        <v>0</v>
      </c>
      <c r="AL2986" s="425">
        <v>0</v>
      </c>
      <c r="AM2986" s="426">
        <v>0</v>
      </c>
      <c r="AN2986" s="425">
        <v>0</v>
      </c>
      <c r="AO2986" s="418">
        <v>1722225.666673556</v>
      </c>
      <c r="AP2986" s="418">
        <v>3.2661224999999991E-3</v>
      </c>
      <c r="AQ2986" s="418">
        <v>5.7149999999999992E-2</v>
      </c>
      <c r="AR2986" s="418">
        <v>128.60082652300017</v>
      </c>
      <c r="AS2986" s="417" t="s">
        <v>2930</v>
      </c>
      <c r="AT2986" s="418">
        <v>0.98</v>
      </c>
      <c r="AU2986" s="418">
        <v>0.99</v>
      </c>
      <c r="AV2986" s="418">
        <v>0</v>
      </c>
      <c r="AW2986" s="418">
        <v>200</v>
      </c>
      <c r="AX2986" s="418"/>
      <c r="AY2986" s="418"/>
    </row>
    <row r="2987" spans="1:51">
      <c r="A2987" s="417" t="s">
        <v>81</v>
      </c>
      <c r="B2987" s="417" t="s">
        <v>2534</v>
      </c>
      <c r="C2987" s="418">
        <v>180</v>
      </c>
      <c r="D2987" s="418">
        <v>20</v>
      </c>
      <c r="E2987" s="419">
        <v>1.3680000000000001</v>
      </c>
      <c r="F2987" s="409">
        <v>0</v>
      </c>
      <c r="G2987" s="418">
        <v>0.73</v>
      </c>
      <c r="H2987" s="418">
        <v>0.7</v>
      </c>
      <c r="I2987" s="418">
        <v>0.45</v>
      </c>
      <c r="J2987" s="418">
        <v>40</v>
      </c>
      <c r="K2987" s="418">
        <v>125</v>
      </c>
      <c r="L2987" s="420">
        <v>1</v>
      </c>
      <c r="M2987" s="418">
        <v>7.5</v>
      </c>
      <c r="N2987" s="418">
        <v>7.5</v>
      </c>
      <c r="O2987" s="418">
        <v>4.5999999999999996</v>
      </c>
      <c r="P2987" s="418">
        <v>100</v>
      </c>
      <c r="Q2987" s="417" t="s">
        <v>293</v>
      </c>
      <c r="R2987" s="418">
        <v>2</v>
      </c>
      <c r="S2987" s="418">
        <v>0</v>
      </c>
      <c r="T2987" s="418">
        <v>250</v>
      </c>
      <c r="U2987" s="421">
        <v>0.72</v>
      </c>
      <c r="V2987" s="422">
        <v>0</v>
      </c>
      <c r="W2987" s="418">
        <v>6.2714250000000007E-6</v>
      </c>
      <c r="X2987" s="418">
        <v>1.7503768172314873</v>
      </c>
      <c r="Y2987" s="418">
        <v>1.58</v>
      </c>
      <c r="Z2987" s="418">
        <v>2.77</v>
      </c>
      <c r="AA2987" s="418">
        <v>5.3480249999999995E-6</v>
      </c>
      <c r="AB2987" s="418">
        <v>1.7503768172314873</v>
      </c>
      <c r="AC2987" s="418">
        <v>1.54</v>
      </c>
      <c r="AD2987" s="418">
        <v>2.68</v>
      </c>
      <c r="AE2987" s="418">
        <v>4.3733250000000002E-6</v>
      </c>
      <c r="AF2987" s="418">
        <v>1.7503768172314873</v>
      </c>
      <c r="AG2987" s="418">
        <v>1.69</v>
      </c>
      <c r="AH2987" s="418">
        <v>2.2999999999999998</v>
      </c>
      <c r="AI2987" s="425">
        <v>0</v>
      </c>
      <c r="AJ2987" s="425">
        <v>0</v>
      </c>
      <c r="AK2987" s="425">
        <v>0</v>
      </c>
      <c r="AL2987" s="425">
        <v>0</v>
      </c>
      <c r="AM2987" s="426">
        <v>0</v>
      </c>
      <c r="AN2987" s="425">
        <v>0</v>
      </c>
      <c r="AO2987" s="418">
        <v>1722225.666673556</v>
      </c>
      <c r="AP2987" s="418">
        <v>3.2661224999999991E-3</v>
      </c>
      <c r="AQ2987" s="418">
        <v>5.7149999999999992E-2</v>
      </c>
      <c r="AR2987" s="418">
        <v>129.95452443538085</v>
      </c>
      <c r="AS2987" s="417" t="s">
        <v>2930</v>
      </c>
      <c r="AT2987" s="418">
        <v>0.98</v>
      </c>
      <c r="AU2987" s="418">
        <v>0.99</v>
      </c>
      <c r="AV2987" s="418">
        <v>0</v>
      </c>
      <c r="AW2987" s="418">
        <v>200</v>
      </c>
      <c r="AX2987" s="418"/>
      <c r="AY2987" s="418"/>
    </row>
    <row r="2988" spans="1:51">
      <c r="A2988" s="417" t="s">
        <v>81</v>
      </c>
      <c r="B2988" s="417" t="s">
        <v>2535</v>
      </c>
      <c r="C2988" s="418">
        <v>220</v>
      </c>
      <c r="D2988" s="418">
        <v>20</v>
      </c>
      <c r="E2988" s="419">
        <v>1.548</v>
      </c>
      <c r="F2988" s="409">
        <v>0</v>
      </c>
      <c r="G2988" s="418">
        <v>0.66</v>
      </c>
      <c r="H2988" s="418">
        <v>0.7</v>
      </c>
      <c r="I2988" s="418">
        <v>0.42</v>
      </c>
      <c r="J2988" s="418">
        <v>40</v>
      </c>
      <c r="K2988" s="418">
        <v>125</v>
      </c>
      <c r="L2988" s="420">
        <v>1</v>
      </c>
      <c r="M2988" s="418">
        <v>7.5</v>
      </c>
      <c r="N2988" s="418">
        <v>7.5</v>
      </c>
      <c r="O2988" s="418">
        <v>4.5999999999999996</v>
      </c>
      <c r="P2988" s="418">
        <v>100</v>
      </c>
      <c r="Q2988" s="417" t="s">
        <v>293</v>
      </c>
      <c r="R2988" s="418">
        <v>2</v>
      </c>
      <c r="S2988" s="418">
        <v>0</v>
      </c>
      <c r="T2988" s="418">
        <v>250</v>
      </c>
      <c r="U2988" s="421">
        <v>0.72</v>
      </c>
      <c r="V2988" s="422">
        <v>0</v>
      </c>
      <c r="W2988" s="418">
        <v>6.2714250000000007E-6</v>
      </c>
      <c r="X2988" s="418">
        <v>1.9327915660004393</v>
      </c>
      <c r="Y2988" s="418">
        <v>1.58</v>
      </c>
      <c r="Z2988" s="418">
        <v>2.77</v>
      </c>
      <c r="AA2988" s="418">
        <v>5.3480249999999995E-6</v>
      </c>
      <c r="AB2988" s="418">
        <v>1.9327915660004393</v>
      </c>
      <c r="AC2988" s="418">
        <v>1.54</v>
      </c>
      <c r="AD2988" s="418">
        <v>2.68</v>
      </c>
      <c r="AE2988" s="418">
        <v>4.3733250000000002E-6</v>
      </c>
      <c r="AF2988" s="418">
        <v>1.9327915660004393</v>
      </c>
      <c r="AG2988" s="418">
        <v>1.69</v>
      </c>
      <c r="AH2988" s="418">
        <v>2.2999999999999998</v>
      </c>
      <c r="AI2988" s="425">
        <v>0</v>
      </c>
      <c r="AJ2988" s="425">
        <v>0</v>
      </c>
      <c r="AK2988" s="425">
        <v>0</v>
      </c>
      <c r="AL2988" s="425">
        <v>0</v>
      </c>
      <c r="AM2988" s="426">
        <v>0</v>
      </c>
      <c r="AN2988" s="425">
        <v>0</v>
      </c>
      <c r="AO2988" s="418">
        <v>1722225.666673556</v>
      </c>
      <c r="AP2988" s="418">
        <v>3.2661224999999991E-3</v>
      </c>
      <c r="AQ2988" s="418">
        <v>5.7149999999999992E-2</v>
      </c>
      <c r="AR2988" s="418">
        <v>131.83568604771253</v>
      </c>
      <c r="AS2988" s="417" t="s">
        <v>2930</v>
      </c>
      <c r="AT2988" s="418">
        <v>0.98</v>
      </c>
      <c r="AU2988" s="418">
        <v>0.99</v>
      </c>
      <c r="AV2988" s="418">
        <v>0</v>
      </c>
      <c r="AW2988" s="418">
        <v>200</v>
      </c>
      <c r="AX2988" s="418"/>
      <c r="AY2988" s="418"/>
    </row>
    <row r="2989" spans="1:51">
      <c r="A2989" s="417" t="s">
        <v>81</v>
      </c>
      <c r="B2989" s="417" t="s">
        <v>2536</v>
      </c>
      <c r="C2989" s="418">
        <v>270</v>
      </c>
      <c r="D2989" s="418">
        <v>20</v>
      </c>
      <c r="E2989" s="419">
        <v>2.169</v>
      </c>
      <c r="F2989" s="409">
        <v>0</v>
      </c>
      <c r="G2989" s="418">
        <v>0.6</v>
      </c>
      <c r="H2989" s="418">
        <v>0.7</v>
      </c>
      <c r="I2989" s="418">
        <v>0.36</v>
      </c>
      <c r="J2989" s="418">
        <v>40</v>
      </c>
      <c r="K2989" s="418">
        <v>125</v>
      </c>
      <c r="L2989" s="420">
        <v>1</v>
      </c>
      <c r="M2989" s="418">
        <v>7.5</v>
      </c>
      <c r="N2989" s="418">
        <v>7.5</v>
      </c>
      <c r="O2989" s="418">
        <v>4.5999999999999996</v>
      </c>
      <c r="P2989" s="418">
        <v>100</v>
      </c>
      <c r="Q2989" s="417" t="s">
        <v>293</v>
      </c>
      <c r="R2989" s="418">
        <v>2</v>
      </c>
      <c r="S2989" s="418">
        <v>0</v>
      </c>
      <c r="T2989" s="418">
        <v>250</v>
      </c>
      <c r="U2989" s="421">
        <v>0.72</v>
      </c>
      <c r="V2989" s="422">
        <v>0</v>
      </c>
      <c r="W2989" s="418">
        <v>6.2714250000000007E-6</v>
      </c>
      <c r="X2989" s="418">
        <v>2.1363294694781816</v>
      </c>
      <c r="Y2989" s="418">
        <v>1.58</v>
      </c>
      <c r="Z2989" s="418">
        <v>2.77</v>
      </c>
      <c r="AA2989" s="418">
        <v>5.3480249999999995E-6</v>
      </c>
      <c r="AB2989" s="418">
        <v>2.1363294694781816</v>
      </c>
      <c r="AC2989" s="418">
        <v>1.54</v>
      </c>
      <c r="AD2989" s="418">
        <v>2.68</v>
      </c>
      <c r="AE2989" s="418">
        <v>4.3733250000000002E-6</v>
      </c>
      <c r="AF2989" s="418">
        <v>2.1363294694781816</v>
      </c>
      <c r="AG2989" s="418">
        <v>1.69</v>
      </c>
      <c r="AH2989" s="418">
        <v>2.2999999999999998</v>
      </c>
      <c r="AI2989" s="425">
        <v>0</v>
      </c>
      <c r="AJ2989" s="425">
        <v>0</v>
      </c>
      <c r="AK2989" s="425">
        <v>0</v>
      </c>
      <c r="AL2989" s="425">
        <v>0</v>
      </c>
      <c r="AM2989" s="426">
        <v>0</v>
      </c>
      <c r="AN2989" s="425">
        <v>0</v>
      </c>
      <c r="AO2989" s="418">
        <v>2179691.859383719</v>
      </c>
      <c r="AP2989" s="418">
        <v>2.5806399999999999E-3</v>
      </c>
      <c r="AQ2989" s="418">
        <v>5.0799999999999998E-2</v>
      </c>
      <c r="AR2989" s="418">
        <v>128.0671949327334</v>
      </c>
      <c r="AS2989" s="417" t="s">
        <v>2930</v>
      </c>
      <c r="AT2989" s="418">
        <v>0.98</v>
      </c>
      <c r="AU2989" s="418">
        <v>0.99</v>
      </c>
      <c r="AV2989" s="418">
        <v>0</v>
      </c>
      <c r="AW2989" s="418">
        <v>200</v>
      </c>
      <c r="AX2989" s="418"/>
      <c r="AY2989" s="418"/>
    </row>
    <row r="2990" spans="1:51">
      <c r="A2990" s="417" t="s">
        <v>81</v>
      </c>
      <c r="B2990" s="417" t="s">
        <v>2537</v>
      </c>
      <c r="C2990" s="418">
        <v>330</v>
      </c>
      <c r="D2990" s="418">
        <v>20</v>
      </c>
      <c r="E2990" s="419">
        <v>2.4300000000000002</v>
      </c>
      <c r="F2990" s="409">
        <v>0</v>
      </c>
      <c r="G2990" s="418">
        <v>0.54</v>
      </c>
      <c r="H2990" s="418">
        <v>0.7</v>
      </c>
      <c r="I2990" s="418">
        <v>0.34</v>
      </c>
      <c r="J2990" s="418">
        <v>40</v>
      </c>
      <c r="K2990" s="418">
        <v>125</v>
      </c>
      <c r="L2990" s="420">
        <v>1</v>
      </c>
      <c r="M2990" s="418">
        <v>7.5</v>
      </c>
      <c r="N2990" s="418">
        <v>7.5</v>
      </c>
      <c r="O2990" s="418">
        <v>4.5999999999999996</v>
      </c>
      <c r="P2990" s="418">
        <v>100</v>
      </c>
      <c r="Q2990" s="417" t="s">
        <v>293</v>
      </c>
      <c r="R2990" s="418">
        <v>2</v>
      </c>
      <c r="S2990" s="418">
        <v>0</v>
      </c>
      <c r="T2990" s="418">
        <v>250</v>
      </c>
      <c r="U2990" s="421">
        <v>0.72</v>
      </c>
      <c r="V2990" s="422">
        <v>0</v>
      </c>
      <c r="W2990" s="418">
        <v>6.2714250000000007E-6</v>
      </c>
      <c r="X2990" s="418">
        <v>2.3485037184642206</v>
      </c>
      <c r="Y2990" s="418">
        <v>1.58</v>
      </c>
      <c r="Z2990" s="418">
        <v>2.77</v>
      </c>
      <c r="AA2990" s="418">
        <v>5.3480249999999995E-6</v>
      </c>
      <c r="AB2990" s="418">
        <v>2.3485037184642206</v>
      </c>
      <c r="AC2990" s="418">
        <v>1.54</v>
      </c>
      <c r="AD2990" s="418">
        <v>2.68</v>
      </c>
      <c r="AE2990" s="418">
        <v>4.3733250000000002E-6</v>
      </c>
      <c r="AF2990" s="418">
        <v>2.3485037184642206</v>
      </c>
      <c r="AG2990" s="418">
        <v>1.69</v>
      </c>
      <c r="AH2990" s="418">
        <v>2.2999999999999998</v>
      </c>
      <c r="AI2990" s="425">
        <v>0</v>
      </c>
      <c r="AJ2990" s="425">
        <v>0</v>
      </c>
      <c r="AK2990" s="425">
        <v>0</v>
      </c>
      <c r="AL2990" s="425">
        <v>0</v>
      </c>
      <c r="AM2990" s="426">
        <v>0</v>
      </c>
      <c r="AN2990" s="425">
        <v>0</v>
      </c>
      <c r="AO2990" s="418">
        <v>2179691.859383719</v>
      </c>
      <c r="AP2990" s="418">
        <v>2.5806399999999999E-3</v>
      </c>
      <c r="AQ2990" s="418">
        <v>5.0799999999999998E-2</v>
      </c>
      <c r="AR2990" s="418">
        <v>128.15583253907883</v>
      </c>
      <c r="AS2990" s="417" t="s">
        <v>2930</v>
      </c>
      <c r="AT2990" s="418">
        <v>0.98</v>
      </c>
      <c r="AU2990" s="418">
        <v>0.99</v>
      </c>
      <c r="AV2990" s="418">
        <v>0</v>
      </c>
      <c r="AW2990" s="418">
        <v>200</v>
      </c>
      <c r="AX2990" s="418"/>
      <c r="AY2990" s="418"/>
    </row>
    <row r="2991" spans="1:51">
      <c r="A2991" s="417" t="s">
        <v>81</v>
      </c>
      <c r="B2991" s="417" t="s">
        <v>2538</v>
      </c>
      <c r="C2991" s="418">
        <v>390</v>
      </c>
      <c r="D2991" s="418">
        <v>20</v>
      </c>
      <c r="E2991" s="419">
        <v>2.7450000000000001</v>
      </c>
      <c r="F2991" s="409">
        <v>0</v>
      </c>
      <c r="G2991" s="418">
        <v>0.5</v>
      </c>
      <c r="H2991" s="418">
        <v>0.7</v>
      </c>
      <c r="I2991" s="418">
        <v>0.32</v>
      </c>
      <c r="J2991" s="418">
        <v>40</v>
      </c>
      <c r="K2991" s="418">
        <v>125</v>
      </c>
      <c r="L2991" s="420">
        <v>1</v>
      </c>
      <c r="M2991" s="418">
        <v>7.5</v>
      </c>
      <c r="N2991" s="418">
        <v>7.5</v>
      </c>
      <c r="O2991" s="418">
        <v>4.5999999999999996</v>
      </c>
      <c r="P2991" s="418">
        <v>100</v>
      </c>
      <c r="Q2991" s="417" t="s">
        <v>293</v>
      </c>
      <c r="R2991" s="418">
        <v>2</v>
      </c>
      <c r="S2991" s="418">
        <v>0</v>
      </c>
      <c r="T2991" s="418">
        <v>250</v>
      </c>
      <c r="U2991" s="421">
        <v>0.72</v>
      </c>
      <c r="V2991" s="422">
        <v>0</v>
      </c>
      <c r="W2991" s="418">
        <v>6.2714250000000007E-6</v>
      </c>
      <c r="X2991" s="418">
        <v>2.547770700636943</v>
      </c>
      <c r="Y2991" s="418">
        <v>1.58</v>
      </c>
      <c r="Z2991" s="418">
        <v>2.77</v>
      </c>
      <c r="AA2991" s="418">
        <v>5.3480249999999995E-6</v>
      </c>
      <c r="AB2991" s="418">
        <v>2.547770700636943</v>
      </c>
      <c r="AC2991" s="418">
        <v>1.54</v>
      </c>
      <c r="AD2991" s="418">
        <v>2.68</v>
      </c>
      <c r="AE2991" s="418">
        <v>4.3733250000000002E-6</v>
      </c>
      <c r="AF2991" s="418">
        <v>2.547770700636943</v>
      </c>
      <c r="AG2991" s="418">
        <v>1.69</v>
      </c>
      <c r="AH2991" s="418">
        <v>2.2999999999999998</v>
      </c>
      <c r="AI2991" s="425">
        <v>0</v>
      </c>
      <c r="AJ2991" s="425">
        <v>0</v>
      </c>
      <c r="AK2991" s="425">
        <v>0</v>
      </c>
      <c r="AL2991" s="425">
        <v>0</v>
      </c>
      <c r="AM2991" s="426">
        <v>0</v>
      </c>
      <c r="AN2991" s="425">
        <v>0</v>
      </c>
      <c r="AO2991" s="418">
        <v>2179691.859383719</v>
      </c>
      <c r="AP2991" s="418">
        <v>2.5806399999999999E-3</v>
      </c>
      <c r="AQ2991" s="418">
        <v>5.0799999999999998E-2</v>
      </c>
      <c r="AR2991" s="418">
        <v>128.07377821945329</v>
      </c>
      <c r="AS2991" s="417" t="s">
        <v>2930</v>
      </c>
      <c r="AT2991" s="418">
        <v>0.98</v>
      </c>
      <c r="AU2991" s="418">
        <v>0.99</v>
      </c>
      <c r="AV2991" s="418">
        <v>0</v>
      </c>
      <c r="AW2991" s="418">
        <v>200</v>
      </c>
    </row>
    <row r="2992" spans="1:51">
      <c r="A2992" s="417" t="s">
        <v>81</v>
      </c>
      <c r="B2992" s="417" t="s">
        <v>2539</v>
      </c>
      <c r="C2992" s="418">
        <v>470</v>
      </c>
      <c r="D2992" s="418">
        <v>20</v>
      </c>
      <c r="E2992" s="419">
        <v>3.6</v>
      </c>
      <c r="F2992" s="409">
        <v>0</v>
      </c>
      <c r="G2992" s="418">
        <v>0.46</v>
      </c>
      <c r="H2992" s="418">
        <v>0.7</v>
      </c>
      <c r="I2992" s="418">
        <v>0.28000000000000003</v>
      </c>
      <c r="J2992" s="418">
        <v>40</v>
      </c>
      <c r="K2992" s="418">
        <v>125</v>
      </c>
      <c r="L2992" s="420">
        <v>1</v>
      </c>
      <c r="M2992" s="418">
        <v>7.5</v>
      </c>
      <c r="N2992" s="418">
        <v>7.5</v>
      </c>
      <c r="O2992" s="418">
        <v>4.5999999999999996</v>
      </c>
      <c r="P2992" s="418">
        <v>100</v>
      </c>
      <c r="Q2992" s="417" t="s">
        <v>293</v>
      </c>
      <c r="R2992" s="418">
        <v>2</v>
      </c>
      <c r="S2992" s="418">
        <v>0</v>
      </c>
      <c r="T2992" s="418">
        <v>250</v>
      </c>
      <c r="U2992" s="421">
        <v>0.72</v>
      </c>
      <c r="V2992" s="422">
        <v>0</v>
      </c>
      <c r="W2992" s="418">
        <v>6.2714250000000007E-6</v>
      </c>
      <c r="X2992" s="418">
        <v>2.8923966891288964</v>
      </c>
      <c r="Y2992" s="418">
        <v>1.58</v>
      </c>
      <c r="Z2992" s="418">
        <v>2.77</v>
      </c>
      <c r="AA2992" s="418">
        <v>5.3480249999999995E-6</v>
      </c>
      <c r="AB2992" s="418">
        <v>2.8923966891288964</v>
      </c>
      <c r="AC2992" s="418">
        <v>1.54</v>
      </c>
      <c r="AD2992" s="418">
        <v>2.68</v>
      </c>
      <c r="AE2992" s="418">
        <v>4.3733250000000002E-6</v>
      </c>
      <c r="AF2992" s="418">
        <v>2.8923966891288964</v>
      </c>
      <c r="AG2992" s="418">
        <v>1.69</v>
      </c>
      <c r="AH2992" s="418">
        <v>2.2999999999999998</v>
      </c>
      <c r="AI2992" s="425">
        <v>0</v>
      </c>
      <c r="AJ2992" s="425">
        <v>0</v>
      </c>
      <c r="AK2992" s="425">
        <v>0</v>
      </c>
      <c r="AL2992" s="425">
        <v>0</v>
      </c>
      <c r="AM2992" s="426">
        <v>0</v>
      </c>
      <c r="AN2992" s="425">
        <v>0</v>
      </c>
      <c r="AO2992" s="418">
        <v>2846944.4693991435</v>
      </c>
      <c r="AP2992" s="418">
        <v>1.9758024999999998E-3</v>
      </c>
      <c r="AQ2992" s="418">
        <v>4.4449999999999996E-2</v>
      </c>
      <c r="AR2992" s="418">
        <v>127.5510193220728</v>
      </c>
      <c r="AS2992" s="417" t="s">
        <v>2930</v>
      </c>
      <c r="AT2992" s="418">
        <v>0.98</v>
      </c>
      <c r="AU2992" s="418">
        <v>0.99</v>
      </c>
      <c r="AV2992" s="418">
        <v>0</v>
      </c>
      <c r="AW2992" s="418">
        <v>200</v>
      </c>
    </row>
    <row r="2993" spans="1:103">
      <c r="A2993" s="417" t="s">
        <v>81</v>
      </c>
      <c r="B2993" s="417" t="s">
        <v>2540</v>
      </c>
      <c r="C2993" s="418">
        <v>560</v>
      </c>
      <c r="D2993" s="418">
        <v>20</v>
      </c>
      <c r="E2993" s="419">
        <v>3.9870000000000001</v>
      </c>
      <c r="F2993" s="409">
        <v>0</v>
      </c>
      <c r="G2993" s="418">
        <v>0.42</v>
      </c>
      <c r="H2993" s="418">
        <v>0.7</v>
      </c>
      <c r="I2993" s="418">
        <v>0.26</v>
      </c>
      <c r="J2993" s="418">
        <v>40</v>
      </c>
      <c r="K2993" s="418">
        <v>125</v>
      </c>
      <c r="L2993" s="420">
        <v>1</v>
      </c>
      <c r="M2993" s="418">
        <v>7.5</v>
      </c>
      <c r="N2993" s="418">
        <v>7.5</v>
      </c>
      <c r="O2993" s="418">
        <v>4.5999999999999996</v>
      </c>
      <c r="P2993" s="418">
        <v>100</v>
      </c>
      <c r="Q2993" s="417" t="s">
        <v>293</v>
      </c>
      <c r="R2993" s="418">
        <v>2</v>
      </c>
      <c r="S2993" s="418">
        <v>0</v>
      </c>
      <c r="T2993" s="418">
        <v>250</v>
      </c>
      <c r="U2993" s="421">
        <v>0.72</v>
      </c>
      <c r="V2993" s="422">
        <v>0</v>
      </c>
      <c r="W2993" s="418">
        <v>6.2714250000000007E-6</v>
      </c>
      <c r="X2993" s="418">
        <v>3.1426246527680348</v>
      </c>
      <c r="Y2993" s="418">
        <v>1.58</v>
      </c>
      <c r="Z2993" s="418">
        <v>2.77</v>
      </c>
      <c r="AA2993" s="418">
        <v>5.3480249999999995E-6</v>
      </c>
      <c r="AB2993" s="418">
        <v>3.1426246527680348</v>
      </c>
      <c r="AC2993" s="418">
        <v>1.54</v>
      </c>
      <c r="AD2993" s="418">
        <v>2.68</v>
      </c>
      <c r="AE2993" s="418">
        <v>4.3733250000000002E-6</v>
      </c>
      <c r="AF2993" s="418">
        <v>3.1426246527680348</v>
      </c>
      <c r="AG2993" s="418">
        <v>1.69</v>
      </c>
      <c r="AH2993" s="418">
        <v>2.2999999999999998</v>
      </c>
      <c r="AI2993" s="425">
        <v>0</v>
      </c>
      <c r="AJ2993" s="425">
        <v>0</v>
      </c>
      <c r="AK2993" s="425">
        <v>0</v>
      </c>
      <c r="AL2993" s="425">
        <v>0</v>
      </c>
      <c r="AM2993" s="426">
        <v>0</v>
      </c>
      <c r="AN2993" s="425">
        <v>0</v>
      </c>
      <c r="AO2993" s="418">
        <v>2846944.4693991435</v>
      </c>
      <c r="AP2993" s="418">
        <v>1.9758024999999998E-3</v>
      </c>
      <c r="AQ2993" s="418">
        <v>4.4449999999999996E-2</v>
      </c>
      <c r="AR2993" s="418">
        <v>133.57021279192671</v>
      </c>
      <c r="AS2993" s="417" t="s">
        <v>2930</v>
      </c>
      <c r="AT2993" s="418">
        <v>0.98</v>
      </c>
      <c r="AU2993" s="418">
        <v>0.99</v>
      </c>
      <c r="AV2993" s="418">
        <v>0</v>
      </c>
      <c r="AW2993" s="418">
        <v>200</v>
      </c>
    </row>
    <row r="2994" spans="1:103">
      <c r="A2994" s="417" t="s">
        <v>81</v>
      </c>
      <c r="B2994" s="417" t="s">
        <v>2541</v>
      </c>
      <c r="C2994" s="418">
        <v>680</v>
      </c>
      <c r="D2994" s="418">
        <v>20</v>
      </c>
      <c r="E2994" s="419">
        <v>4.5</v>
      </c>
      <c r="F2994" s="409">
        <v>0</v>
      </c>
      <c r="G2994" s="418">
        <v>0.38</v>
      </c>
      <c r="H2994" s="418">
        <v>0.7</v>
      </c>
      <c r="I2994" s="418">
        <v>0.25</v>
      </c>
      <c r="J2994" s="418">
        <v>40</v>
      </c>
      <c r="K2994" s="418">
        <v>125</v>
      </c>
      <c r="L2994" s="420">
        <v>1</v>
      </c>
      <c r="M2994" s="418">
        <v>7.5</v>
      </c>
      <c r="N2994" s="418">
        <v>7.5</v>
      </c>
      <c r="O2994" s="418">
        <v>4.5999999999999996</v>
      </c>
      <c r="P2994" s="418">
        <v>100</v>
      </c>
      <c r="Q2994" s="417" t="s">
        <v>293</v>
      </c>
      <c r="R2994" s="418">
        <v>2</v>
      </c>
      <c r="S2994" s="418">
        <v>0</v>
      </c>
      <c r="T2994" s="418">
        <v>250</v>
      </c>
      <c r="U2994" s="421">
        <v>0.72</v>
      </c>
      <c r="V2994" s="422">
        <v>0</v>
      </c>
      <c r="W2994" s="418">
        <v>6.2714250000000007E-6</v>
      </c>
      <c r="X2994" s="418">
        <v>3.4788836876167082</v>
      </c>
      <c r="Y2994" s="418">
        <v>1.58</v>
      </c>
      <c r="Z2994" s="418">
        <v>2.77</v>
      </c>
      <c r="AA2994" s="418">
        <v>5.3480249999999995E-6</v>
      </c>
      <c r="AB2994" s="418">
        <v>3.4788836876167082</v>
      </c>
      <c r="AC2994" s="418">
        <v>1.54</v>
      </c>
      <c r="AD2994" s="418">
        <v>2.68</v>
      </c>
      <c r="AE2994" s="418">
        <v>4.3733250000000002E-6</v>
      </c>
      <c r="AF2994" s="418">
        <v>3.4788836876167082</v>
      </c>
      <c r="AG2994" s="418">
        <v>1.69</v>
      </c>
      <c r="AH2994" s="418">
        <v>2.2999999999999998</v>
      </c>
      <c r="AI2994" s="425">
        <v>0</v>
      </c>
      <c r="AJ2994" s="425">
        <v>0</v>
      </c>
      <c r="AK2994" s="425">
        <v>0</v>
      </c>
      <c r="AL2994" s="425">
        <v>0</v>
      </c>
      <c r="AM2994" s="426">
        <v>0</v>
      </c>
      <c r="AN2994" s="425">
        <v>0</v>
      </c>
      <c r="AO2994" s="418">
        <v>2846944.4693991435</v>
      </c>
      <c r="AP2994" s="418">
        <v>1.9758024999999998E-3</v>
      </c>
      <c r="AQ2994" s="418">
        <v>4.4449999999999996E-2</v>
      </c>
      <c r="AR2994" s="418">
        <v>128</v>
      </c>
      <c r="AS2994" s="417" t="s">
        <v>2930</v>
      </c>
      <c r="AT2994" s="418">
        <v>0.98</v>
      </c>
      <c r="AU2994" s="418">
        <v>0.99</v>
      </c>
      <c r="AV2994" s="418">
        <v>0</v>
      </c>
      <c r="AW2994" s="418">
        <v>200</v>
      </c>
    </row>
    <row r="2995" spans="1:103">
      <c r="A2995" s="417" t="s">
        <v>81</v>
      </c>
      <c r="B2995" s="417" t="s">
        <v>2542</v>
      </c>
      <c r="C2995" s="418">
        <v>820</v>
      </c>
      <c r="D2995" s="418">
        <v>20</v>
      </c>
      <c r="E2995" s="419">
        <v>6.12</v>
      </c>
      <c r="F2995" s="409">
        <v>0</v>
      </c>
      <c r="G2995" s="418">
        <v>0.35</v>
      </c>
      <c r="H2995" s="418">
        <v>0.7</v>
      </c>
      <c r="I2995" s="418">
        <v>0.21</v>
      </c>
      <c r="J2995" s="418">
        <v>40</v>
      </c>
      <c r="K2995" s="418">
        <v>125</v>
      </c>
      <c r="L2995" s="420">
        <v>1</v>
      </c>
      <c r="M2995" s="418">
        <v>7.5</v>
      </c>
      <c r="N2995" s="418">
        <v>7.5</v>
      </c>
      <c r="O2995" s="418">
        <v>4.5999999999999996</v>
      </c>
      <c r="P2995" s="418">
        <v>100</v>
      </c>
      <c r="Q2995" s="417" t="s">
        <v>293</v>
      </c>
      <c r="R2995" s="418">
        <v>2</v>
      </c>
      <c r="S2995" s="418">
        <v>0</v>
      </c>
      <c r="T2995" s="418">
        <v>250</v>
      </c>
      <c r="U2995" s="421">
        <v>0.72</v>
      </c>
      <c r="V2995" s="422">
        <v>0</v>
      </c>
      <c r="W2995" s="418">
        <v>6.2714250000000007E-6</v>
      </c>
      <c r="X2995" s="418">
        <v>3.7710685460691211</v>
      </c>
      <c r="Y2995" s="418">
        <v>1.58</v>
      </c>
      <c r="Z2995" s="418">
        <v>2.77</v>
      </c>
      <c r="AA2995" s="418">
        <v>5.3480249999999995E-6</v>
      </c>
      <c r="AB2995" s="418">
        <v>3.7710685460691211</v>
      </c>
      <c r="AC2995" s="418">
        <v>1.54</v>
      </c>
      <c r="AD2995" s="418">
        <v>2.68</v>
      </c>
      <c r="AE2995" s="418">
        <v>4.3733250000000002E-6</v>
      </c>
      <c r="AF2995" s="418">
        <v>3.7710685460691211</v>
      </c>
      <c r="AG2995" s="418">
        <v>1.69</v>
      </c>
      <c r="AH2995" s="418">
        <v>2.2999999999999998</v>
      </c>
      <c r="AI2995" s="425">
        <v>0</v>
      </c>
      <c r="AJ2995" s="425">
        <v>0</v>
      </c>
      <c r="AK2995" s="425">
        <v>0</v>
      </c>
      <c r="AL2995" s="425">
        <v>0</v>
      </c>
      <c r="AM2995" s="426">
        <v>0</v>
      </c>
      <c r="AN2995" s="425">
        <v>0</v>
      </c>
      <c r="AO2995" s="418">
        <v>3629039.5161435488</v>
      </c>
      <c r="AP2995" s="418">
        <v>1.5499968999999995E-3</v>
      </c>
      <c r="AQ2995" s="418">
        <v>3.9369999999999995E-2</v>
      </c>
      <c r="AR2995" s="418">
        <v>133.38669259620096</v>
      </c>
      <c r="AS2995" s="417" t="s">
        <v>2930</v>
      </c>
      <c r="AT2995" s="418">
        <v>0.98</v>
      </c>
      <c r="AU2995" s="418">
        <v>0.99</v>
      </c>
      <c r="AV2995" s="418">
        <v>0</v>
      </c>
      <c r="AW2995" s="418">
        <v>200</v>
      </c>
    </row>
    <row r="2996" spans="1:103">
      <c r="A2996" s="417" t="s">
        <v>81</v>
      </c>
      <c r="B2996" s="417" t="s">
        <v>2543</v>
      </c>
      <c r="C2996" s="418">
        <v>1000</v>
      </c>
      <c r="D2996" s="418">
        <v>20</v>
      </c>
      <c r="E2996" s="419">
        <v>7.02</v>
      </c>
      <c r="F2996" s="409">
        <v>0</v>
      </c>
      <c r="G2996" s="418">
        <v>0.31</v>
      </c>
      <c r="H2996" s="418">
        <v>0.7</v>
      </c>
      <c r="I2996" s="418">
        <v>0.2</v>
      </c>
      <c r="J2996" s="418">
        <v>40</v>
      </c>
      <c r="K2996" s="418">
        <v>125</v>
      </c>
      <c r="L2996" s="420">
        <v>1</v>
      </c>
      <c r="M2996" s="418">
        <v>7.5</v>
      </c>
      <c r="N2996" s="418">
        <v>7.5</v>
      </c>
      <c r="O2996" s="418">
        <v>4.5999999999999996</v>
      </c>
      <c r="P2996" s="418">
        <v>100</v>
      </c>
      <c r="Q2996" s="417" t="s">
        <v>293</v>
      </c>
      <c r="R2996" s="418">
        <v>2</v>
      </c>
      <c r="S2996" s="418">
        <v>0</v>
      </c>
      <c r="T2996" s="418">
        <v>250</v>
      </c>
      <c r="U2996" s="421">
        <v>0.72</v>
      </c>
      <c r="V2996" s="422">
        <v>0</v>
      </c>
      <c r="W2996" s="418">
        <v>6.2714250000000007E-6</v>
      </c>
      <c r="X2996" s="418">
        <v>4.0960943740143776</v>
      </c>
      <c r="Y2996" s="418">
        <v>1.58</v>
      </c>
      <c r="Z2996" s="418">
        <v>2.77</v>
      </c>
      <c r="AA2996" s="418">
        <v>5.3480249999999995E-6</v>
      </c>
      <c r="AB2996" s="418">
        <v>4.0960943740143776</v>
      </c>
      <c r="AC2996" s="418">
        <v>1.54</v>
      </c>
      <c r="AD2996" s="418">
        <v>2.68</v>
      </c>
      <c r="AE2996" s="418">
        <v>4.3733250000000002E-6</v>
      </c>
      <c r="AF2996" s="418">
        <v>4.0960943740143776</v>
      </c>
      <c r="AG2996" s="418">
        <v>1.69</v>
      </c>
      <c r="AH2996" s="418">
        <v>2.2999999999999998</v>
      </c>
      <c r="AI2996" s="425">
        <v>0</v>
      </c>
      <c r="AJ2996" s="425">
        <v>0</v>
      </c>
      <c r="AK2996" s="425">
        <v>0</v>
      </c>
      <c r="AL2996" s="425">
        <v>0</v>
      </c>
      <c r="AM2996" s="426">
        <v>0</v>
      </c>
      <c r="AN2996" s="425">
        <v>0</v>
      </c>
      <c r="AO2996" s="418">
        <v>3629039.5161435488</v>
      </c>
      <c r="AP2996" s="418">
        <v>1.5499968999999995E-3</v>
      </c>
      <c r="AQ2996" s="418">
        <v>3.9369999999999995E-2</v>
      </c>
      <c r="AR2996" s="418">
        <v>128.20512124929385</v>
      </c>
      <c r="AS2996" s="417" t="s">
        <v>2930</v>
      </c>
      <c r="AT2996" s="418">
        <v>0.98</v>
      </c>
      <c r="AU2996" s="418">
        <v>0.99</v>
      </c>
      <c r="AV2996" s="418">
        <v>0</v>
      </c>
      <c r="AW2996" s="418">
        <v>200</v>
      </c>
    </row>
    <row r="2997" spans="1:103">
      <c r="A2997" s="417" t="s">
        <v>81</v>
      </c>
      <c r="B2997" s="417" t="s">
        <v>2931</v>
      </c>
      <c r="C2997" s="418">
        <v>1</v>
      </c>
      <c r="D2997" s="418">
        <v>20</v>
      </c>
      <c r="E2997" s="419">
        <v>0.14849999999999999</v>
      </c>
      <c r="F2997" s="409">
        <v>0</v>
      </c>
      <c r="G2997" s="418">
        <v>1.3</v>
      </c>
      <c r="H2997" s="418">
        <v>0.7</v>
      </c>
      <c r="I2997" s="418">
        <v>1.1299999999999999</v>
      </c>
      <c r="J2997" s="418">
        <v>40</v>
      </c>
      <c r="K2997" s="418">
        <v>125</v>
      </c>
      <c r="L2997" s="420">
        <v>1</v>
      </c>
      <c r="M2997" s="418">
        <v>2.29</v>
      </c>
      <c r="N2997" s="418">
        <v>1.52</v>
      </c>
      <c r="O2997" s="418">
        <v>1.5</v>
      </c>
      <c r="P2997" s="418">
        <v>100</v>
      </c>
      <c r="Q2997" s="417" t="s">
        <v>293</v>
      </c>
      <c r="R2997" s="418">
        <v>2</v>
      </c>
      <c r="S2997" s="418">
        <v>1</v>
      </c>
      <c r="T2997" s="418">
        <v>2000</v>
      </c>
      <c r="U2997" s="421">
        <v>0.33</v>
      </c>
      <c r="V2997" s="422">
        <v>0</v>
      </c>
      <c r="W2997" s="418">
        <v>3.7399999999999998E-6</v>
      </c>
      <c r="X2997" s="418">
        <v>1.0497585555322275</v>
      </c>
      <c r="Y2997" s="418">
        <v>1.48</v>
      </c>
      <c r="Z2997" s="418">
        <v>1.79</v>
      </c>
      <c r="AA2997" s="418">
        <v>6.5799999999999997E-6</v>
      </c>
      <c r="AB2997" s="418">
        <v>1.0497585555322275</v>
      </c>
      <c r="AC2997" s="418">
        <v>1.21</v>
      </c>
      <c r="AD2997" s="418">
        <v>2.0099999999999998</v>
      </c>
      <c r="AE2997" s="418">
        <v>5.5199999999999997E-6</v>
      </c>
      <c r="AF2997" s="418">
        <v>1.0497585555322275</v>
      </c>
      <c r="AG2997" s="418">
        <v>1.28</v>
      </c>
      <c r="AH2997" s="418">
        <v>2.2799999999999998</v>
      </c>
      <c r="AI2997" s="425">
        <v>0</v>
      </c>
      <c r="AJ2997" s="425">
        <v>0</v>
      </c>
      <c r="AK2997" s="425">
        <v>0</v>
      </c>
      <c r="AL2997" s="425">
        <v>0</v>
      </c>
      <c r="AM2997" s="426">
        <v>0</v>
      </c>
      <c r="AN2997" s="425">
        <v>0</v>
      </c>
      <c r="AO2997" s="418">
        <v>3875007.7500154995</v>
      </c>
      <c r="AP2997" s="418">
        <v>1.4516100000000001E-3</v>
      </c>
      <c r="AQ2997" s="418">
        <v>3.8100000000000002E-2</v>
      </c>
      <c r="AR2997" s="418">
        <v>189.85373548212971</v>
      </c>
      <c r="AS2997" s="417" t="s">
        <v>2932</v>
      </c>
      <c r="AT2997" s="418">
        <v>0.95</v>
      </c>
      <c r="AU2997" s="418">
        <v>0.97</v>
      </c>
      <c r="AV2997" s="418">
        <v>0</v>
      </c>
      <c r="AW2997" s="418">
        <v>250</v>
      </c>
    </row>
    <row r="2998" spans="1:103">
      <c r="A2998" s="417" t="s">
        <v>81</v>
      </c>
      <c r="B2998" s="417" t="s">
        <v>2933</v>
      </c>
      <c r="C2998" s="418">
        <v>1.2</v>
      </c>
      <c r="D2998" s="418">
        <v>20</v>
      </c>
      <c r="E2998" s="419">
        <v>0.1575</v>
      </c>
      <c r="F2998" s="409">
        <v>0</v>
      </c>
      <c r="G2998" s="418">
        <v>1.2</v>
      </c>
      <c r="H2998" s="418">
        <v>0.7</v>
      </c>
      <c r="I2998" s="418">
        <v>1.06</v>
      </c>
      <c r="J2998" s="418">
        <v>40</v>
      </c>
      <c r="K2998" s="418">
        <v>125</v>
      </c>
      <c r="L2998" s="420">
        <v>1</v>
      </c>
      <c r="M2998" s="418">
        <v>2.29</v>
      </c>
      <c r="N2998" s="418">
        <v>1.52</v>
      </c>
      <c r="O2998" s="418">
        <v>1.5</v>
      </c>
      <c r="P2998" s="418">
        <v>100</v>
      </c>
      <c r="Q2998" s="417" t="s">
        <v>293</v>
      </c>
      <c r="R2998" s="418">
        <v>2</v>
      </c>
      <c r="S2998" s="418">
        <v>1</v>
      </c>
      <c r="T2998" s="418">
        <v>2000</v>
      </c>
      <c r="U2998" s="421">
        <v>0.33</v>
      </c>
      <c r="V2998" s="422">
        <v>0</v>
      </c>
      <c r="W2998" s="418">
        <v>3.7399999999999998E-6</v>
      </c>
      <c r="X2998" s="418">
        <v>1.1547344569704734</v>
      </c>
      <c r="Y2998" s="418">
        <v>1.48</v>
      </c>
      <c r="Z2998" s="418">
        <v>1.79</v>
      </c>
      <c r="AA2998" s="418">
        <v>6.5799999999999997E-6</v>
      </c>
      <c r="AB2998" s="418">
        <v>1.1547344569704734</v>
      </c>
      <c r="AC2998" s="418">
        <v>1.21</v>
      </c>
      <c r="AD2998" s="418">
        <v>2.0099999999999998</v>
      </c>
      <c r="AE2998" s="418">
        <v>5.5199999999999997E-6</v>
      </c>
      <c r="AF2998" s="418">
        <v>1.1547344569704734</v>
      </c>
      <c r="AG2998" s="418">
        <v>1.28</v>
      </c>
      <c r="AH2998" s="418">
        <v>2.2799999999999998</v>
      </c>
      <c r="AI2998" s="425">
        <v>0</v>
      </c>
      <c r="AJ2998" s="425">
        <v>0</v>
      </c>
      <c r="AK2998" s="425">
        <v>0</v>
      </c>
      <c r="AL2998" s="425">
        <v>0</v>
      </c>
      <c r="AM2998" s="426">
        <v>0</v>
      </c>
      <c r="AN2998" s="425">
        <v>0</v>
      </c>
      <c r="AO2998" s="418">
        <v>3875007.7500154995</v>
      </c>
      <c r="AP2998" s="418">
        <v>1.4516100000000001E-3</v>
      </c>
      <c r="AQ2998" s="418">
        <v>3.8100000000000002E-2</v>
      </c>
      <c r="AR2998" s="418">
        <v>203.42778314459434</v>
      </c>
      <c r="AS2998" s="417" t="s">
        <v>2932</v>
      </c>
      <c r="AT2998" s="418">
        <v>0.97</v>
      </c>
      <c r="AU2998" s="418">
        <v>0.99</v>
      </c>
      <c r="AV2998" s="418">
        <v>0</v>
      </c>
      <c r="AW2998" s="418">
        <v>250</v>
      </c>
    </row>
    <row r="2999" spans="1:103">
      <c r="A2999" s="417" t="s">
        <v>81</v>
      </c>
      <c r="B2999" s="417" t="s">
        <v>2934</v>
      </c>
      <c r="C2999" s="418">
        <v>1.8</v>
      </c>
      <c r="D2999" s="418">
        <v>20</v>
      </c>
      <c r="E2999" s="419">
        <v>0.2646</v>
      </c>
      <c r="F2999" s="409">
        <v>0</v>
      </c>
      <c r="G2999" s="418">
        <v>1</v>
      </c>
      <c r="H2999" s="418">
        <v>0.7</v>
      </c>
      <c r="I2999" s="418">
        <v>0.69</v>
      </c>
      <c r="J2999" s="418">
        <v>40</v>
      </c>
      <c r="K2999" s="418">
        <v>125</v>
      </c>
      <c r="L2999" s="420">
        <v>1</v>
      </c>
      <c r="M2999" s="418">
        <v>2.29</v>
      </c>
      <c r="N2999" s="418">
        <v>1.52</v>
      </c>
      <c r="O2999" s="418">
        <v>1.5</v>
      </c>
      <c r="P2999" s="418">
        <v>100</v>
      </c>
      <c r="Q2999" s="417" t="s">
        <v>293</v>
      </c>
      <c r="R2999" s="418">
        <v>2</v>
      </c>
      <c r="S2999" s="418">
        <v>1</v>
      </c>
      <c r="T2999" s="418">
        <v>2000</v>
      </c>
      <c r="U2999" s="421">
        <v>0.33</v>
      </c>
      <c r="V2999" s="422">
        <v>0</v>
      </c>
      <c r="W2999" s="418">
        <v>3.7399999999999998E-6</v>
      </c>
      <c r="X2999" s="418">
        <v>1.4846584892084167</v>
      </c>
      <c r="Y2999" s="418">
        <v>1.48</v>
      </c>
      <c r="Z2999" s="418">
        <v>1.79</v>
      </c>
      <c r="AA2999" s="418">
        <v>6.5799999999999997E-6</v>
      </c>
      <c r="AB2999" s="418">
        <v>1.4846584892084167</v>
      </c>
      <c r="AC2999" s="418">
        <v>1.21</v>
      </c>
      <c r="AD2999" s="418">
        <v>2.0099999999999998</v>
      </c>
      <c r="AE2999" s="418">
        <v>5.5199999999999997E-6</v>
      </c>
      <c r="AF2999" s="418">
        <v>1.4846584892084167</v>
      </c>
      <c r="AG2999" s="418">
        <v>1.28</v>
      </c>
      <c r="AH2999" s="418">
        <v>2.2799999999999998</v>
      </c>
      <c r="AI2999" s="425">
        <v>0</v>
      </c>
      <c r="AJ2999" s="425">
        <v>0</v>
      </c>
      <c r="AK2999" s="425">
        <v>0</v>
      </c>
      <c r="AL2999" s="425">
        <v>0</v>
      </c>
      <c r="AM2999" s="426">
        <v>0</v>
      </c>
      <c r="AN2999" s="425">
        <v>0</v>
      </c>
      <c r="AO2999" s="418">
        <v>5580011.1600223202</v>
      </c>
      <c r="AP2999" s="418">
        <v>1.0080625000000001E-3</v>
      </c>
      <c r="AQ2999" s="418">
        <v>3.175E-2</v>
      </c>
      <c r="AR2999" s="418">
        <v>285.76858395141676</v>
      </c>
      <c r="AS2999" s="417" t="s">
        <v>2932</v>
      </c>
      <c r="AT2999" s="418">
        <v>0.97</v>
      </c>
      <c r="AU2999" s="418">
        <v>0.99</v>
      </c>
      <c r="AV2999" s="418">
        <v>0</v>
      </c>
      <c r="AW2999" s="418">
        <v>250</v>
      </c>
    </row>
    <row r="3000" spans="1:103">
      <c r="A3000" s="417" t="s">
        <v>81</v>
      </c>
      <c r="B3000" s="417" t="s">
        <v>2935</v>
      </c>
      <c r="C3000" s="418">
        <v>2.7</v>
      </c>
      <c r="D3000" s="418">
        <v>20</v>
      </c>
      <c r="E3000" s="419">
        <v>0.42930000000000001</v>
      </c>
      <c r="F3000" s="409">
        <v>0</v>
      </c>
      <c r="G3000" s="418">
        <v>0.88</v>
      </c>
      <c r="H3000" s="418">
        <v>0.7</v>
      </c>
      <c r="I3000" s="418">
        <v>0.57999999999999996</v>
      </c>
      <c r="J3000" s="418">
        <v>40</v>
      </c>
      <c r="K3000" s="418">
        <v>125</v>
      </c>
      <c r="L3000" s="420">
        <v>1</v>
      </c>
      <c r="M3000" s="418">
        <v>2.29</v>
      </c>
      <c r="N3000" s="418">
        <v>1.52</v>
      </c>
      <c r="O3000" s="418">
        <v>1.5</v>
      </c>
      <c r="P3000" s="418">
        <v>100</v>
      </c>
      <c r="Q3000" s="417" t="s">
        <v>293</v>
      </c>
      <c r="R3000" s="418">
        <v>2</v>
      </c>
      <c r="S3000" s="418">
        <v>1</v>
      </c>
      <c r="T3000" s="418">
        <v>2000</v>
      </c>
      <c r="U3000" s="421">
        <v>0.33</v>
      </c>
      <c r="V3000" s="422">
        <v>0</v>
      </c>
      <c r="W3000" s="418">
        <v>3.7399999999999998E-6</v>
      </c>
      <c r="X3000" s="418">
        <v>1.8339899794074963</v>
      </c>
      <c r="Y3000" s="418">
        <v>1.48</v>
      </c>
      <c r="Z3000" s="418">
        <v>1.79</v>
      </c>
      <c r="AA3000" s="418">
        <v>6.5799999999999997E-6</v>
      </c>
      <c r="AB3000" s="418">
        <v>1.8339899794074963</v>
      </c>
      <c r="AC3000" s="418">
        <v>1.21</v>
      </c>
      <c r="AD3000" s="418">
        <v>2.0099999999999998</v>
      </c>
      <c r="AE3000" s="418">
        <v>5.5199999999999997E-6</v>
      </c>
      <c r="AF3000" s="418">
        <v>1.8339899794074963</v>
      </c>
      <c r="AG3000" s="418">
        <v>1.28</v>
      </c>
      <c r="AH3000" s="418">
        <v>2.2799999999999998</v>
      </c>
      <c r="AI3000" s="425">
        <v>0</v>
      </c>
      <c r="AJ3000" s="425">
        <v>0</v>
      </c>
      <c r="AK3000" s="425">
        <v>0</v>
      </c>
      <c r="AL3000" s="425">
        <v>0</v>
      </c>
      <c r="AM3000" s="426">
        <v>0</v>
      </c>
      <c r="AN3000" s="425">
        <v>0</v>
      </c>
      <c r="AO3000" s="418">
        <v>7205592.9235825427</v>
      </c>
      <c r="AP3000" s="418">
        <v>7.8064360000000001E-4</v>
      </c>
      <c r="AQ3000" s="418">
        <v>2.794E-2</v>
      </c>
      <c r="AR3000" s="418">
        <v>249.27897594905471</v>
      </c>
      <c r="AS3000" s="417" t="s">
        <v>2932</v>
      </c>
      <c r="AT3000" s="418">
        <v>0.97</v>
      </c>
      <c r="AU3000" s="418">
        <v>0.99</v>
      </c>
      <c r="AV3000" s="418">
        <v>0</v>
      </c>
      <c r="AW3000" s="418">
        <v>250</v>
      </c>
    </row>
    <row r="3001" spans="1:103">
      <c r="A3001" s="417" t="s">
        <v>81</v>
      </c>
      <c r="B3001" s="417" t="s">
        <v>2936</v>
      </c>
      <c r="C3001" s="418">
        <v>3.3</v>
      </c>
      <c r="D3001" s="418">
        <v>20</v>
      </c>
      <c r="E3001" s="419">
        <v>0.60299999999999998</v>
      </c>
      <c r="F3001" s="409">
        <v>0</v>
      </c>
      <c r="G3001" s="418">
        <v>0.77</v>
      </c>
      <c r="H3001" s="418">
        <v>0.7</v>
      </c>
      <c r="I3001" s="418">
        <v>0.52500000000000002</v>
      </c>
      <c r="J3001" s="418">
        <v>40</v>
      </c>
      <c r="K3001" s="418">
        <v>125</v>
      </c>
      <c r="L3001" s="420">
        <v>1</v>
      </c>
      <c r="M3001" s="418">
        <v>2.29</v>
      </c>
      <c r="N3001" s="418">
        <v>1.52</v>
      </c>
      <c r="O3001" s="418">
        <v>1.5</v>
      </c>
      <c r="P3001" s="418">
        <v>100</v>
      </c>
      <c r="Q3001" s="417" t="s">
        <v>293</v>
      </c>
      <c r="R3001" s="418">
        <v>2</v>
      </c>
      <c r="S3001" s="418">
        <v>1</v>
      </c>
      <c r="T3001" s="418">
        <v>2000</v>
      </c>
      <c r="U3001" s="421">
        <v>0.33</v>
      </c>
      <c r="V3001" s="422">
        <v>0</v>
      </c>
      <c r="W3001" s="418">
        <v>3.7399999999999998E-6</v>
      </c>
      <c r="X3001" s="418">
        <v>4.2340261127999543</v>
      </c>
      <c r="Y3001" s="418">
        <v>1.48</v>
      </c>
      <c r="Z3001" s="418">
        <v>1.79</v>
      </c>
      <c r="AA3001" s="418">
        <v>6.5799999999999997E-6</v>
      </c>
      <c r="AB3001" s="418">
        <v>4.2340261127999543</v>
      </c>
      <c r="AC3001" s="418">
        <v>1.21</v>
      </c>
      <c r="AD3001" s="418">
        <v>2.0099999999999998</v>
      </c>
      <c r="AE3001" s="418">
        <v>5.5199999999999997E-6</v>
      </c>
      <c r="AF3001" s="418">
        <v>4.2340261127999543</v>
      </c>
      <c r="AG3001" s="418">
        <v>1.28</v>
      </c>
      <c r="AH3001" s="418">
        <v>2.2799999999999998</v>
      </c>
      <c r="AI3001" s="425">
        <v>0</v>
      </c>
      <c r="AJ3001" s="425">
        <v>0</v>
      </c>
      <c r="AK3001" s="425">
        <v>0</v>
      </c>
      <c r="AL3001" s="425">
        <v>0</v>
      </c>
      <c r="AM3001" s="426">
        <v>0</v>
      </c>
      <c r="AN3001" s="425">
        <v>0</v>
      </c>
      <c r="AO3001" s="418">
        <v>8718767.4375348762</v>
      </c>
      <c r="AP3001" s="418">
        <v>6.4515999999999998E-4</v>
      </c>
      <c r="AQ3001" s="418">
        <v>2.5399999999999999E-2</v>
      </c>
      <c r="AR3001" s="418">
        <v>216.60406883497637</v>
      </c>
      <c r="AS3001" s="417" t="s">
        <v>2932</v>
      </c>
      <c r="AT3001" s="418">
        <v>0.97</v>
      </c>
      <c r="AU3001" s="418">
        <v>0.99</v>
      </c>
      <c r="AV3001" s="418">
        <v>0</v>
      </c>
      <c r="AW3001" s="418">
        <v>250</v>
      </c>
    </row>
    <row r="3002" spans="1:103">
      <c r="A3002" s="417" t="s">
        <v>81</v>
      </c>
      <c r="B3002" s="417" t="s">
        <v>2937</v>
      </c>
      <c r="C3002" s="418">
        <v>4.7</v>
      </c>
      <c r="D3002" s="418">
        <v>20</v>
      </c>
      <c r="E3002" s="419">
        <v>0.9</v>
      </c>
      <c r="F3002" s="409">
        <v>0</v>
      </c>
      <c r="G3002" s="418">
        <v>0.6</v>
      </c>
      <c r="H3002" s="418">
        <v>0.7</v>
      </c>
      <c r="I3002" s="418">
        <v>0.37</v>
      </c>
      <c r="J3002" s="418">
        <v>40</v>
      </c>
      <c r="K3002" s="418">
        <v>125</v>
      </c>
      <c r="L3002" s="420">
        <v>1</v>
      </c>
      <c r="M3002" s="418">
        <v>2.29</v>
      </c>
      <c r="N3002" s="418">
        <v>1.52</v>
      </c>
      <c r="O3002" s="418">
        <v>1.5</v>
      </c>
      <c r="P3002" s="418">
        <v>100</v>
      </c>
      <c r="Q3002" s="417" t="s">
        <v>293</v>
      </c>
      <c r="R3002" s="418">
        <v>2</v>
      </c>
      <c r="S3002" s="418">
        <v>1</v>
      </c>
      <c r="T3002" s="418">
        <v>2000</v>
      </c>
      <c r="U3002" s="421">
        <v>0.33</v>
      </c>
      <c r="V3002" s="422">
        <v>0</v>
      </c>
      <c r="W3002" s="418">
        <v>3.7399999999999998E-6</v>
      </c>
      <c r="X3002" s="418">
        <v>2.35967457037109</v>
      </c>
      <c r="Y3002" s="418">
        <v>1.48</v>
      </c>
      <c r="Z3002" s="418">
        <v>1.79</v>
      </c>
      <c r="AA3002" s="418">
        <v>6.5799999999999997E-6</v>
      </c>
      <c r="AB3002" s="418">
        <v>2.35967457037109</v>
      </c>
      <c r="AC3002" s="418">
        <v>1.21</v>
      </c>
      <c r="AD3002" s="418">
        <v>2.0099999999999998</v>
      </c>
      <c r="AE3002" s="418">
        <v>5.5199999999999997E-6</v>
      </c>
      <c r="AF3002" s="418">
        <v>2.35967457037109</v>
      </c>
      <c r="AG3002" s="418">
        <v>1.28</v>
      </c>
      <c r="AH3002" s="418">
        <v>2.2799999999999998</v>
      </c>
      <c r="AI3002" s="425">
        <v>0</v>
      </c>
      <c r="AJ3002" s="425">
        <v>0</v>
      </c>
      <c r="AK3002" s="425">
        <v>0</v>
      </c>
      <c r="AL3002" s="425">
        <v>0</v>
      </c>
      <c r="AM3002" s="426">
        <v>0</v>
      </c>
      <c r="AN3002" s="425">
        <v>0</v>
      </c>
      <c r="AO3002" s="418">
        <v>11258738.943097722</v>
      </c>
      <c r="AP3002" s="418">
        <v>4.9961190400000003E-4</v>
      </c>
      <c r="AQ3002" s="418">
        <v>2.2352E-2</v>
      </c>
      <c r="AR3002" s="418">
        <v>292.18406843682072</v>
      </c>
      <c r="AS3002" s="417" t="s">
        <v>2932</v>
      </c>
      <c r="AT3002" s="418">
        <v>0.97</v>
      </c>
      <c r="AU3002" s="418">
        <v>0.99</v>
      </c>
      <c r="AV3002" s="418">
        <v>0</v>
      </c>
      <c r="AW3002" s="418">
        <v>250</v>
      </c>
    </row>
    <row r="3003" spans="1:103">
      <c r="A3003" s="417" t="s">
        <v>81</v>
      </c>
      <c r="B3003" s="417" t="s">
        <v>2938</v>
      </c>
      <c r="C3003" s="418">
        <v>6.8</v>
      </c>
      <c r="D3003" s="418">
        <v>20</v>
      </c>
      <c r="E3003" s="419">
        <v>1.575</v>
      </c>
      <c r="F3003" s="409">
        <v>0</v>
      </c>
      <c r="G3003" s="418">
        <v>0.47</v>
      </c>
      <c r="H3003" s="418">
        <v>0.7</v>
      </c>
      <c r="I3003" s="418">
        <v>0.26500000000000001</v>
      </c>
      <c r="J3003" s="418">
        <v>40</v>
      </c>
      <c r="K3003" s="418">
        <v>125</v>
      </c>
      <c r="L3003" s="420">
        <v>1</v>
      </c>
      <c r="M3003" s="418">
        <v>2.29</v>
      </c>
      <c r="N3003" s="418">
        <v>1.52</v>
      </c>
      <c r="O3003" s="418">
        <v>1.5</v>
      </c>
      <c r="P3003" s="418">
        <v>100</v>
      </c>
      <c r="Q3003" s="417" t="s">
        <v>293</v>
      </c>
      <c r="R3003" s="418">
        <v>2</v>
      </c>
      <c r="S3003" s="418">
        <v>1</v>
      </c>
      <c r="T3003" s="418">
        <v>2000</v>
      </c>
      <c r="U3003" s="421">
        <v>0.33</v>
      </c>
      <c r="V3003" s="422">
        <v>0</v>
      </c>
      <c r="W3003" s="418">
        <v>3.7399999999999998E-6</v>
      </c>
      <c r="X3003" s="418">
        <v>2.908220079862657</v>
      </c>
      <c r="Y3003" s="418">
        <v>1.48</v>
      </c>
      <c r="Z3003" s="418">
        <v>1.79</v>
      </c>
      <c r="AA3003" s="418">
        <v>6.5799999999999997E-6</v>
      </c>
      <c r="AB3003" s="418">
        <v>2.908220079862657</v>
      </c>
      <c r="AC3003" s="418">
        <v>1.21</v>
      </c>
      <c r="AD3003" s="418">
        <v>2.0099999999999998</v>
      </c>
      <c r="AE3003" s="418">
        <v>5.5199999999999997E-6</v>
      </c>
      <c r="AF3003" s="418">
        <v>2.908220079862657</v>
      </c>
      <c r="AG3003" s="418">
        <v>1.28</v>
      </c>
      <c r="AH3003" s="418">
        <v>2.2799999999999998</v>
      </c>
      <c r="AI3003" s="425">
        <v>0</v>
      </c>
      <c r="AJ3003" s="425">
        <v>0</v>
      </c>
      <c r="AK3003" s="425">
        <v>0</v>
      </c>
      <c r="AL3003" s="425">
        <v>0</v>
      </c>
      <c r="AM3003" s="426">
        <v>0</v>
      </c>
      <c r="AN3003" s="425">
        <v>0</v>
      </c>
      <c r="AO3003" s="418">
        <v>17793402.933744647</v>
      </c>
      <c r="AP3003" s="418">
        <v>3.1612839999999991E-4</v>
      </c>
      <c r="AQ3003" s="418">
        <v>1.7779999999999997E-2</v>
      </c>
      <c r="AR3003" s="418">
        <v>325.48444748838369</v>
      </c>
      <c r="AS3003" s="417" t="s">
        <v>2932</v>
      </c>
      <c r="AT3003" s="418">
        <v>0.97</v>
      </c>
      <c r="AU3003" s="418">
        <v>0.99</v>
      </c>
      <c r="AV3003" s="418">
        <v>0</v>
      </c>
      <c r="AW3003" s="418">
        <v>250</v>
      </c>
    </row>
    <row r="3004" spans="1:103">
      <c r="A3004" s="417" t="s">
        <v>81</v>
      </c>
      <c r="B3004" s="417" t="s">
        <v>2939</v>
      </c>
      <c r="C3004" s="418">
        <v>8.1999999999999993</v>
      </c>
      <c r="D3004" s="418">
        <v>20</v>
      </c>
      <c r="E3004" s="419">
        <v>2.25</v>
      </c>
      <c r="F3004" s="409">
        <v>0</v>
      </c>
      <c r="G3004" s="418">
        <v>0.42</v>
      </c>
      <c r="H3004" s="418">
        <v>0.7</v>
      </c>
      <c r="I3004" s="418">
        <v>0.21</v>
      </c>
      <c r="J3004" s="418">
        <v>40</v>
      </c>
      <c r="K3004" s="418">
        <v>125</v>
      </c>
      <c r="L3004" s="420">
        <v>1</v>
      </c>
      <c r="M3004" s="418">
        <v>2.29</v>
      </c>
      <c r="N3004" s="418">
        <v>1.52</v>
      </c>
      <c r="O3004" s="418">
        <v>1.5</v>
      </c>
      <c r="P3004" s="418">
        <v>100</v>
      </c>
      <c r="Q3004" s="417" t="s">
        <v>293</v>
      </c>
      <c r="R3004" s="418">
        <v>2</v>
      </c>
      <c r="S3004" s="418">
        <v>1</v>
      </c>
      <c r="T3004" s="418">
        <v>2000</v>
      </c>
      <c r="U3004" s="421">
        <v>0.33</v>
      </c>
      <c r="V3004" s="422">
        <v>0</v>
      </c>
      <c r="W3004" s="418">
        <v>3.7399999999999998E-6</v>
      </c>
      <c r="X3004" s="418">
        <v>3.2651110174664084</v>
      </c>
      <c r="Y3004" s="418">
        <v>1.48</v>
      </c>
      <c r="Z3004" s="418">
        <v>1.79</v>
      </c>
      <c r="AA3004" s="418">
        <v>6.5799999999999997E-6</v>
      </c>
      <c r="AB3004" s="418">
        <v>3.2651110174664084</v>
      </c>
      <c r="AC3004" s="418">
        <v>1.21</v>
      </c>
      <c r="AD3004" s="418">
        <v>2.0099999999999998</v>
      </c>
      <c r="AE3004" s="418">
        <v>5.5199999999999997E-6</v>
      </c>
      <c r="AF3004" s="418">
        <v>3.2651110174664084</v>
      </c>
      <c r="AG3004" s="418">
        <v>1.28</v>
      </c>
      <c r="AH3004" s="418">
        <v>2.2799999999999998</v>
      </c>
      <c r="AI3004" s="425">
        <v>0</v>
      </c>
      <c r="AJ3004" s="425">
        <v>0</v>
      </c>
      <c r="AK3004" s="425">
        <v>0</v>
      </c>
      <c r="AL3004" s="425">
        <v>0</v>
      </c>
      <c r="AM3004" s="426">
        <v>0</v>
      </c>
      <c r="AN3004" s="425">
        <v>0</v>
      </c>
      <c r="AO3004" s="418">
        <v>22681496.975897182</v>
      </c>
      <c r="AP3004" s="418">
        <v>2.4799950399999993E-4</v>
      </c>
      <c r="AQ3004" s="418">
        <v>1.5747999999999998E-2</v>
      </c>
      <c r="AR3004" s="418">
        <v>362.81181403826361</v>
      </c>
      <c r="AS3004" s="417" t="s">
        <v>2932</v>
      </c>
      <c r="AT3004" s="418">
        <v>0.97</v>
      </c>
      <c r="AU3004" s="418">
        <v>0.99</v>
      </c>
      <c r="AV3004" s="418">
        <v>0</v>
      </c>
      <c r="AW3004" s="418">
        <v>250</v>
      </c>
    </row>
    <row r="3005" spans="1:103">
      <c r="A3005" s="417" t="s">
        <v>81</v>
      </c>
      <c r="B3005" s="417" t="s">
        <v>2940</v>
      </c>
      <c r="C3005" s="418">
        <v>10</v>
      </c>
      <c r="D3005" s="418">
        <v>20</v>
      </c>
      <c r="E3005" s="419">
        <v>3.06</v>
      </c>
      <c r="F3005" s="409">
        <v>0</v>
      </c>
      <c r="G3005" s="418">
        <v>0.37</v>
      </c>
      <c r="H3005" s="418">
        <v>0.7</v>
      </c>
      <c r="I3005" s="418">
        <v>0.185</v>
      </c>
      <c r="J3005" s="418">
        <v>40</v>
      </c>
      <c r="K3005" s="418">
        <v>125</v>
      </c>
      <c r="L3005" s="420">
        <v>1</v>
      </c>
      <c r="M3005" s="418">
        <v>2.29</v>
      </c>
      <c r="N3005" s="418">
        <v>1.52</v>
      </c>
      <c r="O3005" s="418">
        <v>1.5</v>
      </c>
      <c r="P3005" s="418">
        <v>100</v>
      </c>
      <c r="Q3005" s="417" t="s">
        <v>293</v>
      </c>
      <c r="R3005" s="418">
        <v>2</v>
      </c>
      <c r="S3005" s="418">
        <v>1</v>
      </c>
      <c r="T3005" s="418">
        <v>2000</v>
      </c>
      <c r="U3005" s="421">
        <v>0.33</v>
      </c>
      <c r="V3005" s="422">
        <v>0</v>
      </c>
      <c r="W3005" s="418">
        <v>3.7399999999999998E-6</v>
      </c>
      <c r="X3005" s="418">
        <v>3.6085450346420327</v>
      </c>
      <c r="Y3005" s="418">
        <v>1.48</v>
      </c>
      <c r="Z3005" s="418">
        <v>1.79</v>
      </c>
      <c r="AA3005" s="418">
        <v>6.5799999999999997E-6</v>
      </c>
      <c r="AB3005" s="418">
        <v>3.6085450346420327</v>
      </c>
      <c r="AC3005" s="418">
        <v>1.21</v>
      </c>
      <c r="AD3005" s="418">
        <v>2.0099999999999998</v>
      </c>
      <c r="AE3005" s="418">
        <v>5.5199999999999997E-6</v>
      </c>
      <c r="AF3005" s="418">
        <v>3.6085450346420327</v>
      </c>
      <c r="AG3005" s="418">
        <v>1.28</v>
      </c>
      <c r="AH3005" s="418">
        <v>2.2799999999999998</v>
      </c>
      <c r="AI3005" s="425">
        <v>0</v>
      </c>
      <c r="AJ3005" s="425">
        <v>0</v>
      </c>
      <c r="AK3005" s="425">
        <v>0</v>
      </c>
      <c r="AL3005" s="425">
        <v>0</v>
      </c>
      <c r="AM3005" s="426">
        <v>0</v>
      </c>
      <c r="AN3005" s="425">
        <v>0</v>
      </c>
      <c r="AO3005" s="418">
        <v>28822371.694330171</v>
      </c>
      <c r="AP3005" s="418">
        <v>1.951609E-4</v>
      </c>
      <c r="AQ3005" s="418">
        <v>1.397E-2</v>
      </c>
      <c r="AR3005" s="418">
        <v>343.74595322503359</v>
      </c>
      <c r="AS3005" s="417" t="s">
        <v>2932</v>
      </c>
      <c r="AT3005" s="418">
        <v>0.97</v>
      </c>
      <c r="AU3005" s="418">
        <v>0.99</v>
      </c>
      <c r="AV3005" s="418">
        <v>0</v>
      </c>
      <c r="AW3005" s="418">
        <v>250</v>
      </c>
    </row>
    <row r="3006" spans="1:103">
      <c r="A3006" s="413" t="s">
        <v>81</v>
      </c>
      <c r="B3006" s="413" t="s">
        <v>3755</v>
      </c>
      <c r="C3006" s="413">
        <v>0.39</v>
      </c>
      <c r="D3006" s="413">
        <v>20</v>
      </c>
      <c r="E3006" s="423">
        <v>6.3E-2</v>
      </c>
      <c r="F3006" s="409">
        <v>0</v>
      </c>
      <c r="G3006" s="413">
        <v>2.4</v>
      </c>
      <c r="H3006" s="413">
        <v>70</v>
      </c>
      <c r="I3006" s="413">
        <v>1.39</v>
      </c>
      <c r="J3006" s="413">
        <v>40</v>
      </c>
      <c r="K3006" s="413">
        <v>125</v>
      </c>
      <c r="L3006" s="413">
        <v>1</v>
      </c>
      <c r="M3006" s="413">
        <v>3.32</v>
      </c>
      <c r="N3006" s="413">
        <v>2.23</v>
      </c>
      <c r="O3006" s="413">
        <v>1.5</v>
      </c>
      <c r="P3006" s="413">
        <v>1</v>
      </c>
      <c r="Q3006" s="413" t="s">
        <v>293</v>
      </c>
      <c r="R3006" s="413">
        <v>2</v>
      </c>
      <c r="S3006" s="413">
        <v>1</v>
      </c>
      <c r="T3006" s="413">
        <v>1000</v>
      </c>
      <c r="U3006" s="414">
        <v>0.31</v>
      </c>
      <c r="V3006" s="414">
        <v>0</v>
      </c>
      <c r="W3006" s="413">
        <v>6.0008299999999998E-6</v>
      </c>
      <c r="X3006" s="413">
        <v>0.51999998092651356</v>
      </c>
      <c r="Y3006" s="413">
        <v>1.48</v>
      </c>
      <c r="Z3006" s="413">
        <v>1.79</v>
      </c>
      <c r="AA3006" s="413">
        <v>1.0557609999999999E-5</v>
      </c>
      <c r="AB3006" s="413">
        <v>0.51999998092651356</v>
      </c>
      <c r="AC3006" s="413">
        <v>1.21</v>
      </c>
      <c r="AD3006" s="413">
        <v>2.0099999999999998</v>
      </c>
      <c r="AE3006" s="413">
        <v>8.856839999999999E-6</v>
      </c>
      <c r="AF3006" s="413">
        <v>0.51999998092651356</v>
      </c>
      <c r="AG3006" s="413">
        <v>1.28</v>
      </c>
      <c r="AH3006" s="413">
        <v>2.2799999999999998</v>
      </c>
      <c r="AI3006" s="409">
        <v>0</v>
      </c>
      <c r="AJ3006" s="409">
        <v>0</v>
      </c>
      <c r="AK3006" s="409">
        <v>0</v>
      </c>
      <c r="AL3006" s="409">
        <v>0</v>
      </c>
      <c r="AM3006" s="409">
        <v>0</v>
      </c>
      <c r="AN3006" s="409">
        <v>0</v>
      </c>
      <c r="AO3006" s="413">
        <v>2846944.4693991425</v>
      </c>
      <c r="AP3006" s="413">
        <v>1.9758025000000002E-3</v>
      </c>
      <c r="AQ3006" s="413">
        <v>4.4450000000000003E-2</v>
      </c>
      <c r="AR3006" s="413">
        <v>295.75517869540164</v>
      </c>
      <c r="AS3006" s="413" t="s">
        <v>3756</v>
      </c>
      <c r="AT3006" s="413">
        <v>0.85</v>
      </c>
      <c r="AU3006" s="413">
        <v>0.92</v>
      </c>
      <c r="AV3006" s="413">
        <v>0</v>
      </c>
      <c r="AW3006" s="413">
        <v>250</v>
      </c>
      <c r="AX3006" s="324"/>
      <c r="AY3006" s="324"/>
      <c r="AZ3006" s="324"/>
      <c r="BA3006" s="324"/>
      <c r="BB3006" s="324"/>
      <c r="BC3006" s="324"/>
      <c r="BD3006" s="324"/>
      <c r="BE3006" s="324"/>
      <c r="BF3006" s="324"/>
      <c r="BG3006" s="324"/>
      <c r="BH3006" s="324"/>
      <c r="BI3006" s="324"/>
      <c r="BJ3006" s="324"/>
      <c r="BK3006" s="324"/>
      <c r="BL3006" s="324"/>
      <c r="BM3006" s="324"/>
      <c r="BN3006" s="324"/>
      <c r="BO3006" s="324"/>
      <c r="BP3006" s="324"/>
      <c r="BQ3006" s="324"/>
      <c r="BR3006" s="324"/>
      <c r="BS3006" s="324"/>
      <c r="BT3006" s="324"/>
      <c r="BU3006" s="324"/>
      <c r="BV3006" s="324"/>
      <c r="BW3006" s="324"/>
      <c r="BX3006" s="324"/>
      <c r="BY3006" s="324"/>
      <c r="BZ3006" s="324"/>
      <c r="CA3006" s="324"/>
      <c r="CB3006" s="324"/>
      <c r="CC3006" s="324"/>
      <c r="CD3006" s="324"/>
      <c r="CE3006" s="324"/>
      <c r="CF3006" s="324"/>
      <c r="CG3006" s="324"/>
      <c r="CH3006" s="324"/>
      <c r="CI3006" s="324"/>
      <c r="CJ3006" s="324"/>
      <c r="CK3006" s="324"/>
      <c r="CL3006" s="324"/>
      <c r="CM3006" s="324"/>
      <c r="CN3006" s="324"/>
      <c r="CO3006" s="324"/>
      <c r="CP3006" s="324"/>
      <c r="CQ3006" s="324"/>
      <c r="CR3006" s="324"/>
      <c r="CS3006" s="324"/>
      <c r="CT3006" s="324"/>
      <c r="CU3006" s="324"/>
      <c r="CV3006" s="324"/>
      <c r="CW3006" s="324"/>
      <c r="CX3006" s="324"/>
      <c r="CY3006" s="324"/>
    </row>
    <row r="3007" spans="1:103">
      <c r="A3007" s="413" t="s">
        <v>81</v>
      </c>
      <c r="B3007" s="413" t="s">
        <v>3757</v>
      </c>
      <c r="C3007" s="413">
        <v>1</v>
      </c>
      <c r="D3007" s="413">
        <v>20</v>
      </c>
      <c r="E3007" s="423">
        <v>0.11070000000000001</v>
      </c>
      <c r="F3007" s="409">
        <v>0</v>
      </c>
      <c r="G3007" s="413">
        <v>1.65</v>
      </c>
      <c r="H3007" s="413">
        <v>70</v>
      </c>
      <c r="I3007" s="413">
        <v>1.2</v>
      </c>
      <c r="J3007" s="413">
        <v>40</v>
      </c>
      <c r="K3007" s="413">
        <v>125</v>
      </c>
      <c r="L3007" s="413">
        <v>1</v>
      </c>
      <c r="M3007" s="413">
        <v>3.32</v>
      </c>
      <c r="N3007" s="413">
        <v>2.23</v>
      </c>
      <c r="O3007" s="413">
        <v>1.5</v>
      </c>
      <c r="P3007" s="413">
        <v>1</v>
      </c>
      <c r="Q3007" s="413" t="s">
        <v>293</v>
      </c>
      <c r="R3007" s="413">
        <v>2</v>
      </c>
      <c r="S3007" s="413">
        <v>1</v>
      </c>
      <c r="T3007" s="413">
        <v>1000</v>
      </c>
      <c r="U3007" s="414">
        <v>0.31</v>
      </c>
      <c r="V3007" s="414">
        <v>0</v>
      </c>
      <c r="W3007" s="413">
        <v>6.0008299999999998E-6</v>
      </c>
      <c r="X3007" s="413">
        <v>0.72727272727272729</v>
      </c>
      <c r="Y3007" s="413">
        <v>1.48</v>
      </c>
      <c r="Z3007" s="413">
        <v>1.79</v>
      </c>
      <c r="AA3007" s="413">
        <v>1.0557609999999999E-5</v>
      </c>
      <c r="AB3007" s="413">
        <v>0.72727272727272729</v>
      </c>
      <c r="AC3007" s="413">
        <v>1.21</v>
      </c>
      <c r="AD3007" s="413">
        <v>2.0099999999999998</v>
      </c>
      <c r="AE3007" s="413">
        <v>8.856839999999999E-6</v>
      </c>
      <c r="AF3007" s="413">
        <v>0.72727272727272729</v>
      </c>
      <c r="AG3007" s="413">
        <v>1.28</v>
      </c>
      <c r="AH3007" s="413">
        <v>2.2799999999999998</v>
      </c>
      <c r="AI3007" s="409">
        <v>0</v>
      </c>
      <c r="AJ3007" s="409">
        <v>0</v>
      </c>
      <c r="AK3007" s="409">
        <v>0</v>
      </c>
      <c r="AL3007" s="409">
        <v>0</v>
      </c>
      <c r="AM3007" s="409">
        <v>0</v>
      </c>
      <c r="AN3007" s="409">
        <v>0</v>
      </c>
      <c r="AO3007" s="413">
        <v>2846944.4693991425</v>
      </c>
      <c r="AP3007" s="413">
        <v>1.9758025000000002E-3</v>
      </c>
      <c r="AQ3007" s="413">
        <v>4.4450000000000003E-2</v>
      </c>
      <c r="AR3007" s="413">
        <v>225.83556750349669</v>
      </c>
      <c r="AS3007" s="413" t="s">
        <v>3756</v>
      </c>
      <c r="AT3007" s="413">
        <v>0.9</v>
      </c>
      <c r="AU3007" s="413">
        <v>0.97</v>
      </c>
      <c r="AV3007" s="413">
        <v>0</v>
      </c>
      <c r="AW3007" s="413">
        <v>250</v>
      </c>
      <c r="AX3007" s="324"/>
      <c r="AY3007" s="324"/>
      <c r="AZ3007" s="324"/>
      <c r="BA3007" s="324"/>
      <c r="BB3007" s="324"/>
      <c r="BC3007" s="324"/>
      <c r="BD3007" s="324"/>
      <c r="BE3007" s="324"/>
      <c r="BF3007" s="324"/>
      <c r="BG3007" s="324"/>
      <c r="BH3007" s="324"/>
      <c r="BI3007" s="324"/>
      <c r="BJ3007" s="324"/>
      <c r="BK3007" s="324"/>
      <c r="BL3007" s="324"/>
      <c r="BM3007" s="324"/>
      <c r="BN3007" s="324"/>
      <c r="BO3007" s="324"/>
      <c r="BP3007" s="324"/>
      <c r="BQ3007" s="324"/>
      <c r="BR3007" s="324"/>
      <c r="BS3007" s="324"/>
      <c r="BT3007" s="324"/>
      <c r="BU3007" s="324"/>
      <c r="BV3007" s="324"/>
      <c r="BW3007" s="324"/>
      <c r="BX3007" s="324"/>
      <c r="BY3007" s="324"/>
      <c r="BZ3007" s="324"/>
      <c r="CA3007" s="324"/>
      <c r="CB3007" s="324"/>
      <c r="CC3007" s="324"/>
      <c r="CD3007" s="324"/>
      <c r="CE3007" s="324"/>
      <c r="CF3007" s="324"/>
      <c r="CG3007" s="324"/>
      <c r="CH3007" s="324"/>
      <c r="CI3007" s="324"/>
      <c r="CJ3007" s="324"/>
      <c r="CK3007" s="324"/>
      <c r="CL3007" s="324"/>
      <c r="CM3007" s="324"/>
      <c r="CN3007" s="324"/>
      <c r="CO3007" s="324"/>
      <c r="CP3007" s="324"/>
      <c r="CQ3007" s="324"/>
      <c r="CR3007" s="324"/>
      <c r="CS3007" s="324"/>
      <c r="CT3007" s="324"/>
      <c r="CU3007" s="324"/>
      <c r="CV3007" s="324"/>
      <c r="CW3007" s="324"/>
      <c r="CX3007" s="324"/>
      <c r="CY3007" s="324"/>
    </row>
    <row r="3008" spans="1:103">
      <c r="A3008" s="413" t="s">
        <v>81</v>
      </c>
      <c r="B3008" s="413" t="s">
        <v>3758</v>
      </c>
      <c r="C3008" s="413">
        <v>1.8</v>
      </c>
      <c r="D3008" s="413">
        <v>20</v>
      </c>
      <c r="E3008" s="423">
        <v>0.22500000000000001</v>
      </c>
      <c r="F3008" s="409">
        <v>0</v>
      </c>
      <c r="G3008" s="413">
        <v>1.3</v>
      </c>
      <c r="H3008" s="413">
        <v>70</v>
      </c>
      <c r="I3008" s="413">
        <v>0.85</v>
      </c>
      <c r="J3008" s="413">
        <v>40</v>
      </c>
      <c r="K3008" s="413">
        <v>125</v>
      </c>
      <c r="L3008" s="413">
        <v>1</v>
      </c>
      <c r="M3008" s="413">
        <v>3.32</v>
      </c>
      <c r="N3008" s="413">
        <v>2.23</v>
      </c>
      <c r="O3008" s="413">
        <v>1.5</v>
      </c>
      <c r="P3008" s="413">
        <v>1</v>
      </c>
      <c r="Q3008" s="413" t="s">
        <v>293</v>
      </c>
      <c r="R3008" s="413">
        <v>2</v>
      </c>
      <c r="S3008" s="413">
        <v>1</v>
      </c>
      <c r="T3008" s="413">
        <v>1000</v>
      </c>
      <c r="U3008" s="414">
        <v>0.31</v>
      </c>
      <c r="V3008" s="414">
        <v>0</v>
      </c>
      <c r="W3008" s="413">
        <v>6.0008299999999998E-6</v>
      </c>
      <c r="X3008" s="413">
        <v>1.1076922783484826</v>
      </c>
      <c r="Y3008" s="413">
        <v>1.48</v>
      </c>
      <c r="Z3008" s="413">
        <v>1.79</v>
      </c>
      <c r="AA3008" s="413">
        <v>1.0557609999999999E-5</v>
      </c>
      <c r="AB3008" s="413">
        <v>1.1076922783484826</v>
      </c>
      <c r="AC3008" s="413">
        <v>1.21</v>
      </c>
      <c r="AD3008" s="413">
        <v>2.0099999999999998</v>
      </c>
      <c r="AE3008" s="413">
        <v>8.856839999999999E-6</v>
      </c>
      <c r="AF3008" s="413">
        <v>1.1076922783484826</v>
      </c>
      <c r="AG3008" s="413">
        <v>1.28</v>
      </c>
      <c r="AH3008" s="413">
        <v>2.2799999999999998</v>
      </c>
      <c r="AI3008" s="409">
        <v>0</v>
      </c>
      <c r="AJ3008" s="409">
        <v>0</v>
      </c>
      <c r="AK3008" s="409">
        <v>0</v>
      </c>
      <c r="AL3008" s="409">
        <v>0</v>
      </c>
      <c r="AM3008" s="409">
        <v>0</v>
      </c>
      <c r="AN3008" s="409">
        <v>0</v>
      </c>
      <c r="AO3008" s="413">
        <v>4448350.7334361598</v>
      </c>
      <c r="AP3008" s="413">
        <v>1.2645136000000001E-3</v>
      </c>
      <c r="AQ3008" s="413">
        <v>3.5560000000000001E-2</v>
      </c>
      <c r="AR3008" s="413">
        <v>221.45327477403751</v>
      </c>
      <c r="AS3008" s="413" t="s">
        <v>3756</v>
      </c>
      <c r="AT3008" s="413">
        <v>0.94</v>
      </c>
      <c r="AU3008" s="413">
        <v>0.98</v>
      </c>
      <c r="AV3008" s="413">
        <v>0</v>
      </c>
      <c r="AW3008" s="413">
        <v>250</v>
      </c>
      <c r="AX3008" s="324"/>
      <c r="AY3008" s="324"/>
      <c r="AZ3008" s="324"/>
      <c r="BA3008" s="324"/>
      <c r="BB3008" s="324"/>
      <c r="BC3008" s="324"/>
      <c r="BD3008" s="324"/>
      <c r="BE3008" s="324"/>
      <c r="BF3008" s="324"/>
      <c r="BG3008" s="324"/>
      <c r="BH3008" s="324"/>
      <c r="BI3008" s="324"/>
      <c r="BJ3008" s="324"/>
      <c r="BK3008" s="324"/>
      <c r="BL3008" s="324"/>
      <c r="BM3008" s="324"/>
      <c r="BN3008" s="324"/>
      <c r="BO3008" s="324"/>
      <c r="BP3008" s="324"/>
      <c r="BQ3008" s="324"/>
      <c r="BR3008" s="324"/>
      <c r="BS3008" s="324"/>
      <c r="BT3008" s="324"/>
      <c r="BU3008" s="324"/>
      <c r="BV3008" s="324"/>
      <c r="BW3008" s="324"/>
      <c r="BX3008" s="324"/>
      <c r="BY3008" s="324"/>
      <c r="BZ3008" s="324"/>
      <c r="CA3008" s="324"/>
      <c r="CB3008" s="324"/>
      <c r="CC3008" s="324"/>
      <c r="CD3008" s="324"/>
      <c r="CE3008" s="324"/>
      <c r="CF3008" s="324"/>
      <c r="CG3008" s="324"/>
      <c r="CH3008" s="324"/>
      <c r="CI3008" s="324"/>
      <c r="CJ3008" s="324"/>
      <c r="CK3008" s="324"/>
      <c r="CL3008" s="324"/>
      <c r="CM3008" s="324"/>
      <c r="CN3008" s="324"/>
      <c r="CO3008" s="324"/>
      <c r="CP3008" s="324"/>
      <c r="CQ3008" s="324"/>
      <c r="CR3008" s="324"/>
      <c r="CS3008" s="324"/>
      <c r="CT3008" s="324"/>
      <c r="CU3008" s="324"/>
      <c r="CV3008" s="324"/>
      <c r="CW3008" s="324"/>
      <c r="CX3008" s="324"/>
      <c r="CY3008" s="324"/>
    </row>
    <row r="3009" spans="1:103">
      <c r="A3009" s="413" t="s">
        <v>81</v>
      </c>
      <c r="B3009" s="413" t="s">
        <v>3759</v>
      </c>
      <c r="C3009" s="413">
        <v>2.2000000000000002</v>
      </c>
      <c r="D3009" s="413">
        <v>20</v>
      </c>
      <c r="E3009" s="423">
        <v>0.23849999999999999</v>
      </c>
      <c r="F3009" s="409">
        <v>0</v>
      </c>
      <c r="G3009" s="413">
        <v>1.1499999999999999</v>
      </c>
      <c r="H3009" s="413">
        <v>70</v>
      </c>
      <c r="I3009" s="413">
        <v>0.81</v>
      </c>
      <c r="J3009" s="413">
        <v>40</v>
      </c>
      <c r="K3009" s="413">
        <v>125</v>
      </c>
      <c r="L3009" s="413">
        <v>1</v>
      </c>
      <c r="M3009" s="413">
        <v>3.32</v>
      </c>
      <c r="N3009" s="413">
        <v>2.23</v>
      </c>
      <c r="O3009" s="413">
        <v>1.5</v>
      </c>
      <c r="P3009" s="413">
        <v>1</v>
      </c>
      <c r="Q3009" s="413" t="s">
        <v>293</v>
      </c>
      <c r="R3009" s="413">
        <v>2</v>
      </c>
      <c r="S3009" s="413">
        <v>1</v>
      </c>
      <c r="T3009" s="413">
        <v>1000</v>
      </c>
      <c r="U3009" s="414">
        <v>0.31</v>
      </c>
      <c r="V3009" s="414">
        <v>0</v>
      </c>
      <c r="W3009" s="413">
        <v>6.0008299999999998E-6</v>
      </c>
      <c r="X3009" s="413">
        <v>1.1733333587646484</v>
      </c>
      <c r="Y3009" s="413">
        <v>1.48</v>
      </c>
      <c r="Z3009" s="413">
        <v>1.79</v>
      </c>
      <c r="AA3009" s="413">
        <v>1.0557609999999999E-5</v>
      </c>
      <c r="AB3009" s="413">
        <v>1.1733333587646484</v>
      </c>
      <c r="AC3009" s="413">
        <v>1.21</v>
      </c>
      <c r="AD3009" s="413">
        <v>2.0099999999999998</v>
      </c>
      <c r="AE3009" s="413">
        <v>8.856839999999999E-6</v>
      </c>
      <c r="AF3009" s="413">
        <v>1.1733333587646484</v>
      </c>
      <c r="AG3009" s="413">
        <v>1.28</v>
      </c>
      <c r="AH3009" s="413">
        <v>2.2799999999999998</v>
      </c>
      <c r="AI3009" s="409">
        <v>0</v>
      </c>
      <c r="AJ3009" s="409">
        <v>0</v>
      </c>
      <c r="AK3009" s="409">
        <v>0</v>
      </c>
      <c r="AL3009" s="409">
        <v>0</v>
      </c>
      <c r="AM3009" s="409">
        <v>0</v>
      </c>
      <c r="AN3009" s="409">
        <v>0</v>
      </c>
      <c r="AO3009" s="413">
        <v>4448350.7334361598</v>
      </c>
      <c r="AP3009" s="413">
        <v>1.2645136000000001E-3</v>
      </c>
      <c r="AQ3009" s="413">
        <v>3.5560000000000001E-2</v>
      </c>
      <c r="AR3009" s="413">
        <v>230.06158129247191</v>
      </c>
      <c r="AS3009" s="413" t="s">
        <v>3756</v>
      </c>
      <c r="AT3009" s="413">
        <v>0.94</v>
      </c>
      <c r="AU3009" s="413">
        <v>0.98</v>
      </c>
      <c r="AV3009" s="413">
        <v>0</v>
      </c>
      <c r="AW3009" s="413">
        <v>250</v>
      </c>
      <c r="AX3009" s="324"/>
      <c r="AY3009" s="324"/>
      <c r="AZ3009" s="324"/>
      <c r="BA3009" s="324"/>
      <c r="BB3009" s="324"/>
      <c r="BC3009" s="324"/>
      <c r="BD3009" s="324"/>
      <c r="BE3009" s="324"/>
      <c r="BF3009" s="324"/>
      <c r="BG3009" s="324"/>
      <c r="BH3009" s="324"/>
      <c r="BI3009" s="324"/>
      <c r="BJ3009" s="324"/>
      <c r="BK3009" s="324"/>
      <c r="BL3009" s="324"/>
      <c r="BM3009" s="324"/>
      <c r="BN3009" s="324"/>
      <c r="BO3009" s="324"/>
      <c r="BP3009" s="324"/>
      <c r="BQ3009" s="324"/>
      <c r="BR3009" s="324"/>
      <c r="BS3009" s="324"/>
      <c r="BT3009" s="324"/>
      <c r="BU3009" s="324"/>
      <c r="BV3009" s="324"/>
      <c r="BW3009" s="324"/>
      <c r="BX3009" s="324"/>
      <c r="BY3009" s="324"/>
      <c r="BZ3009" s="324"/>
      <c r="CA3009" s="324"/>
      <c r="CB3009" s="324"/>
      <c r="CC3009" s="324"/>
      <c r="CD3009" s="324"/>
      <c r="CE3009" s="324"/>
      <c r="CF3009" s="324"/>
      <c r="CG3009" s="324"/>
      <c r="CH3009" s="324"/>
      <c r="CI3009" s="324"/>
      <c r="CJ3009" s="324"/>
      <c r="CK3009" s="324"/>
      <c r="CL3009" s="324"/>
      <c r="CM3009" s="324"/>
      <c r="CN3009" s="324"/>
      <c r="CO3009" s="324"/>
      <c r="CP3009" s="324"/>
      <c r="CQ3009" s="324"/>
      <c r="CR3009" s="324"/>
      <c r="CS3009" s="324"/>
      <c r="CT3009" s="324"/>
      <c r="CU3009" s="324"/>
      <c r="CV3009" s="324"/>
      <c r="CW3009" s="324"/>
      <c r="CX3009" s="324"/>
      <c r="CY3009" s="324"/>
    </row>
    <row r="3010" spans="1:103">
      <c r="A3010" s="413" t="s">
        <v>81</v>
      </c>
      <c r="B3010" s="413" t="s">
        <v>3760</v>
      </c>
      <c r="C3010" s="413">
        <v>3.3</v>
      </c>
      <c r="D3010" s="413">
        <v>20</v>
      </c>
      <c r="E3010" s="423">
        <v>0.32400000000000001</v>
      </c>
      <c r="F3010" s="409">
        <v>0</v>
      </c>
      <c r="G3010" s="413">
        <v>0.9</v>
      </c>
      <c r="H3010" s="413">
        <v>70</v>
      </c>
      <c r="I3010" s="413">
        <v>0.78</v>
      </c>
      <c r="J3010" s="413">
        <v>40</v>
      </c>
      <c r="K3010" s="413">
        <v>125</v>
      </c>
      <c r="L3010" s="413">
        <v>1</v>
      </c>
      <c r="M3010" s="413">
        <v>3.32</v>
      </c>
      <c r="N3010" s="413">
        <v>2.23</v>
      </c>
      <c r="O3010" s="413">
        <v>1.5</v>
      </c>
      <c r="P3010" s="413">
        <v>1</v>
      </c>
      <c r="Q3010" s="413" t="s">
        <v>293</v>
      </c>
      <c r="R3010" s="413">
        <v>2</v>
      </c>
      <c r="S3010" s="413">
        <v>1</v>
      </c>
      <c r="T3010" s="413">
        <v>1000</v>
      </c>
      <c r="U3010" s="414">
        <v>0.31</v>
      </c>
      <c r="V3010" s="414">
        <v>0</v>
      </c>
      <c r="W3010" s="413">
        <v>6.0008299999999998E-6</v>
      </c>
      <c r="X3010" s="413">
        <v>1.3894736641331722</v>
      </c>
      <c r="Y3010" s="413">
        <v>1.48</v>
      </c>
      <c r="Z3010" s="413">
        <v>1.79</v>
      </c>
      <c r="AA3010" s="413">
        <v>1.0557609999999999E-5</v>
      </c>
      <c r="AB3010" s="413">
        <v>1.3894736641331722</v>
      </c>
      <c r="AC3010" s="413">
        <v>1.21</v>
      </c>
      <c r="AD3010" s="413">
        <v>2.0099999999999998</v>
      </c>
      <c r="AE3010" s="413">
        <v>8.856839999999999E-6</v>
      </c>
      <c r="AF3010" s="413">
        <v>1.3894736641331722</v>
      </c>
      <c r="AG3010" s="413">
        <v>1.28</v>
      </c>
      <c r="AH3010" s="413">
        <v>2.2799999999999998</v>
      </c>
      <c r="AI3010" s="409">
        <v>0</v>
      </c>
      <c r="AJ3010" s="409">
        <v>0</v>
      </c>
      <c r="AK3010" s="409">
        <v>0</v>
      </c>
      <c r="AL3010" s="409">
        <v>0</v>
      </c>
      <c r="AM3010" s="409">
        <v>0</v>
      </c>
      <c r="AN3010" s="409">
        <v>0</v>
      </c>
      <c r="AO3010" s="413">
        <v>4448350.7334361598</v>
      </c>
      <c r="AP3010" s="413">
        <v>1.2645136000000001E-3</v>
      </c>
      <c r="AQ3010" s="413">
        <v>3.5560000000000001E-2</v>
      </c>
      <c r="AR3010" s="413">
        <v>182.62839389713193</v>
      </c>
      <c r="AS3010" s="413" t="s">
        <v>3756</v>
      </c>
      <c r="AT3010" s="413">
        <v>0.96</v>
      </c>
      <c r="AU3010" s="413">
        <v>0.99</v>
      </c>
      <c r="AV3010" s="413">
        <v>0</v>
      </c>
      <c r="AW3010" s="413">
        <v>250</v>
      </c>
      <c r="AX3010" s="324"/>
      <c r="AY3010" s="324"/>
      <c r="AZ3010" s="324"/>
      <c r="BA3010" s="324"/>
      <c r="BB3010" s="324"/>
      <c r="BC3010" s="324"/>
      <c r="BD3010" s="324"/>
      <c r="BE3010" s="324"/>
      <c r="BF3010" s="324"/>
      <c r="BG3010" s="324"/>
      <c r="BH3010" s="324"/>
      <c r="BI3010" s="324"/>
      <c r="BJ3010" s="324"/>
      <c r="BK3010" s="324"/>
      <c r="BL3010" s="324"/>
      <c r="BM3010" s="324"/>
      <c r="BN3010" s="324"/>
      <c r="BO3010" s="324"/>
      <c r="BP3010" s="324"/>
      <c r="BQ3010" s="324"/>
      <c r="BR3010" s="324"/>
      <c r="BS3010" s="324"/>
      <c r="BT3010" s="324"/>
      <c r="BU3010" s="324"/>
      <c r="BV3010" s="324"/>
      <c r="BW3010" s="324"/>
      <c r="BX3010" s="324"/>
      <c r="BY3010" s="324"/>
      <c r="BZ3010" s="324"/>
      <c r="CA3010" s="324"/>
      <c r="CB3010" s="324"/>
      <c r="CC3010" s="324"/>
      <c r="CD3010" s="324"/>
      <c r="CE3010" s="324"/>
      <c r="CF3010" s="324"/>
      <c r="CG3010" s="324"/>
      <c r="CH3010" s="324"/>
      <c r="CI3010" s="324"/>
      <c r="CJ3010" s="324"/>
      <c r="CK3010" s="324"/>
      <c r="CL3010" s="324"/>
      <c r="CM3010" s="324"/>
      <c r="CN3010" s="324"/>
      <c r="CO3010" s="324"/>
      <c r="CP3010" s="324"/>
      <c r="CQ3010" s="324"/>
      <c r="CR3010" s="324"/>
      <c r="CS3010" s="324"/>
      <c r="CT3010" s="324"/>
      <c r="CU3010" s="324"/>
      <c r="CV3010" s="324"/>
      <c r="CW3010" s="324"/>
      <c r="CX3010" s="324"/>
      <c r="CY3010" s="324"/>
    </row>
    <row r="3011" spans="1:103">
      <c r="A3011" s="413" t="s">
        <v>81</v>
      </c>
      <c r="B3011" s="413" t="s">
        <v>3761</v>
      </c>
      <c r="C3011" s="413">
        <v>4.7</v>
      </c>
      <c r="D3011" s="413">
        <v>20</v>
      </c>
      <c r="E3011" s="423">
        <v>0.40500000000000003</v>
      </c>
      <c r="F3011" s="409">
        <v>0</v>
      </c>
      <c r="G3011" s="413">
        <v>0.8</v>
      </c>
      <c r="H3011" s="413">
        <v>70</v>
      </c>
      <c r="I3011" s="413">
        <v>0.72</v>
      </c>
      <c r="J3011" s="413">
        <v>40</v>
      </c>
      <c r="K3011" s="413">
        <v>125</v>
      </c>
      <c r="L3011" s="413">
        <v>1</v>
      </c>
      <c r="M3011" s="413">
        <v>3.32</v>
      </c>
      <c r="N3011" s="413">
        <v>2.23</v>
      </c>
      <c r="O3011" s="413">
        <v>1.5</v>
      </c>
      <c r="P3011" s="413">
        <v>1</v>
      </c>
      <c r="Q3011" s="413" t="s">
        <v>293</v>
      </c>
      <c r="R3011" s="413">
        <v>2</v>
      </c>
      <c r="S3011" s="413">
        <v>1</v>
      </c>
      <c r="T3011" s="413">
        <v>1000</v>
      </c>
      <c r="U3011" s="414">
        <v>0.31</v>
      </c>
      <c r="V3011" s="414">
        <v>0</v>
      </c>
      <c r="W3011" s="413">
        <v>6.0008299999999998E-6</v>
      </c>
      <c r="X3011" s="413">
        <v>1.6347825423530908</v>
      </c>
      <c r="Y3011" s="413">
        <v>1.48</v>
      </c>
      <c r="Z3011" s="413">
        <v>1.79</v>
      </c>
      <c r="AA3011" s="413">
        <v>1.0557609999999999E-5</v>
      </c>
      <c r="AB3011" s="413">
        <v>1.6347825423530908</v>
      </c>
      <c r="AC3011" s="413">
        <v>1.21</v>
      </c>
      <c r="AD3011" s="413">
        <v>2.0099999999999998</v>
      </c>
      <c r="AE3011" s="413">
        <v>8.856839999999999E-6</v>
      </c>
      <c r="AF3011" s="413">
        <v>1.6347825423530908</v>
      </c>
      <c r="AG3011" s="413">
        <v>1.28</v>
      </c>
      <c r="AH3011" s="413">
        <v>2.2799999999999998</v>
      </c>
      <c r="AI3011" s="409">
        <v>0</v>
      </c>
      <c r="AJ3011" s="409">
        <v>0</v>
      </c>
      <c r="AK3011" s="409">
        <v>0</v>
      </c>
      <c r="AL3011" s="409">
        <v>0</v>
      </c>
      <c r="AM3011" s="409">
        <v>0</v>
      </c>
      <c r="AN3011" s="409">
        <v>0</v>
      </c>
      <c r="AO3011" s="413">
        <v>4448350.7334361598</v>
      </c>
      <c r="AP3011" s="413">
        <v>1.2645136000000001E-3</v>
      </c>
      <c r="AQ3011" s="413">
        <v>3.5560000000000001E-2</v>
      </c>
      <c r="AR3011" s="413">
        <v>171.46775497566819</v>
      </c>
      <c r="AS3011" s="413" t="s">
        <v>3756</v>
      </c>
      <c r="AT3011" s="413">
        <v>0.96</v>
      </c>
      <c r="AU3011" s="413">
        <v>0.99</v>
      </c>
      <c r="AV3011" s="413">
        <v>0</v>
      </c>
      <c r="AW3011" s="413">
        <v>250</v>
      </c>
      <c r="AX3011" s="324"/>
      <c r="AY3011" s="324"/>
      <c r="AZ3011" s="324"/>
      <c r="BA3011" s="324"/>
      <c r="BB3011" s="324"/>
      <c r="BC3011" s="324"/>
      <c r="BD3011" s="324"/>
      <c r="BE3011" s="324"/>
      <c r="BF3011" s="324"/>
      <c r="BG3011" s="324"/>
      <c r="BH3011" s="324"/>
      <c r="BI3011" s="324"/>
      <c r="BJ3011" s="324"/>
      <c r="BK3011" s="324"/>
      <c r="BL3011" s="324"/>
      <c r="BM3011" s="324"/>
      <c r="BN3011" s="324"/>
      <c r="BO3011" s="324"/>
      <c r="BP3011" s="324"/>
      <c r="BQ3011" s="324"/>
      <c r="BR3011" s="324"/>
      <c r="BS3011" s="324"/>
      <c r="BT3011" s="324"/>
      <c r="BU3011" s="324"/>
      <c r="BV3011" s="324"/>
      <c r="BW3011" s="324"/>
      <c r="BX3011" s="324"/>
      <c r="BY3011" s="324"/>
      <c r="BZ3011" s="324"/>
      <c r="CA3011" s="324"/>
      <c r="CB3011" s="324"/>
      <c r="CC3011" s="324"/>
      <c r="CD3011" s="324"/>
      <c r="CE3011" s="324"/>
      <c r="CF3011" s="324"/>
      <c r="CG3011" s="324"/>
      <c r="CH3011" s="324"/>
      <c r="CI3011" s="324"/>
      <c r="CJ3011" s="324"/>
      <c r="CK3011" s="324"/>
      <c r="CL3011" s="324"/>
      <c r="CM3011" s="324"/>
      <c r="CN3011" s="324"/>
      <c r="CO3011" s="324"/>
      <c r="CP3011" s="324"/>
      <c r="CQ3011" s="324"/>
      <c r="CR3011" s="324"/>
      <c r="CS3011" s="324"/>
      <c r="CT3011" s="324"/>
      <c r="CU3011" s="324"/>
      <c r="CV3011" s="324"/>
      <c r="CW3011" s="324"/>
      <c r="CX3011" s="324"/>
      <c r="CY3011" s="324"/>
    </row>
    <row r="3012" spans="1:103">
      <c r="A3012" s="413" t="s">
        <v>81</v>
      </c>
      <c r="B3012" s="413" t="s">
        <v>3762</v>
      </c>
      <c r="C3012" s="413">
        <v>6.8</v>
      </c>
      <c r="D3012" s="413">
        <v>20</v>
      </c>
      <c r="E3012" s="423">
        <v>0.56699999999999995</v>
      </c>
      <c r="F3012" s="409">
        <v>0</v>
      </c>
      <c r="G3012" s="413">
        <v>0.7</v>
      </c>
      <c r="H3012" s="413">
        <v>70</v>
      </c>
      <c r="I3012" s="413">
        <v>0.56999999999999995</v>
      </c>
      <c r="J3012" s="413">
        <v>40</v>
      </c>
      <c r="K3012" s="413">
        <v>125</v>
      </c>
      <c r="L3012" s="413">
        <v>1</v>
      </c>
      <c r="M3012" s="413">
        <v>3.32</v>
      </c>
      <c r="N3012" s="413">
        <v>2.23</v>
      </c>
      <c r="O3012" s="413">
        <v>1.5</v>
      </c>
      <c r="P3012" s="413">
        <v>1</v>
      </c>
      <c r="Q3012" s="413" t="s">
        <v>293</v>
      </c>
      <c r="R3012" s="413">
        <v>2</v>
      </c>
      <c r="S3012" s="413">
        <v>1</v>
      </c>
      <c r="T3012" s="413">
        <v>1000</v>
      </c>
      <c r="U3012" s="414">
        <v>0.31</v>
      </c>
      <c r="V3012" s="414">
        <v>0</v>
      </c>
      <c r="W3012" s="413">
        <v>6.0008299999999998E-6</v>
      </c>
      <c r="X3012" s="413">
        <v>2.0148148713288485</v>
      </c>
      <c r="Y3012" s="413">
        <v>1.48</v>
      </c>
      <c r="Z3012" s="413">
        <v>1.79</v>
      </c>
      <c r="AA3012" s="413">
        <v>1.0557609999999999E-5</v>
      </c>
      <c r="AB3012" s="413">
        <v>2.0148148713288485</v>
      </c>
      <c r="AC3012" s="413">
        <v>1.21</v>
      </c>
      <c r="AD3012" s="413">
        <v>2.0099999999999998</v>
      </c>
      <c r="AE3012" s="413">
        <v>8.856839999999999E-6</v>
      </c>
      <c r="AF3012" s="413">
        <v>2.0148148713288485</v>
      </c>
      <c r="AG3012" s="413">
        <v>1.28</v>
      </c>
      <c r="AH3012" s="413">
        <v>2.2799999999999998</v>
      </c>
      <c r="AI3012" s="409">
        <v>0</v>
      </c>
      <c r="AJ3012" s="409">
        <v>0</v>
      </c>
      <c r="AK3012" s="409">
        <v>0</v>
      </c>
      <c r="AL3012" s="409">
        <v>0</v>
      </c>
      <c r="AM3012" s="409">
        <v>0</v>
      </c>
      <c r="AN3012" s="409">
        <v>0</v>
      </c>
      <c r="AO3012" s="413">
        <v>5580011.1600223202</v>
      </c>
      <c r="AP3012" s="413">
        <v>1.0080625000000001E-3</v>
      </c>
      <c r="AQ3012" s="413">
        <v>3.175E-2</v>
      </c>
      <c r="AR3012" s="413">
        <v>195.42033107437931</v>
      </c>
      <c r="AS3012" s="413" t="s">
        <v>3756</v>
      </c>
      <c r="AT3012" s="413">
        <v>0.96</v>
      </c>
      <c r="AU3012" s="413">
        <v>0.99</v>
      </c>
      <c r="AV3012" s="413">
        <v>0</v>
      </c>
      <c r="AW3012" s="413">
        <v>250</v>
      </c>
      <c r="AX3012" s="324"/>
      <c r="AY3012" s="324"/>
      <c r="AZ3012" s="324"/>
      <c r="BA3012" s="324"/>
      <c r="BB3012" s="324"/>
      <c r="BC3012" s="324"/>
      <c r="BD3012" s="324"/>
      <c r="BE3012" s="324"/>
      <c r="BF3012" s="324"/>
      <c r="BG3012" s="324"/>
      <c r="BH3012" s="324"/>
      <c r="BI3012" s="324"/>
      <c r="BJ3012" s="324"/>
      <c r="BK3012" s="324"/>
      <c r="BL3012" s="324"/>
      <c r="BM3012" s="324"/>
      <c r="BN3012" s="324"/>
      <c r="BO3012" s="324"/>
      <c r="BP3012" s="324"/>
      <c r="BQ3012" s="324"/>
      <c r="BR3012" s="324"/>
      <c r="BS3012" s="324"/>
      <c r="BT3012" s="324"/>
      <c r="BU3012" s="324"/>
      <c r="BV3012" s="324"/>
      <c r="BW3012" s="324"/>
      <c r="BX3012" s="324"/>
      <c r="BY3012" s="324"/>
      <c r="BZ3012" s="324"/>
      <c r="CA3012" s="324"/>
      <c r="CB3012" s="324"/>
      <c r="CC3012" s="324"/>
      <c r="CD3012" s="324"/>
      <c r="CE3012" s="324"/>
      <c r="CF3012" s="324"/>
      <c r="CG3012" s="324"/>
      <c r="CH3012" s="324"/>
      <c r="CI3012" s="324"/>
      <c r="CJ3012" s="324"/>
      <c r="CK3012" s="324"/>
      <c r="CL3012" s="324"/>
      <c r="CM3012" s="324"/>
      <c r="CN3012" s="324"/>
      <c r="CO3012" s="324"/>
      <c r="CP3012" s="324"/>
      <c r="CQ3012" s="324"/>
      <c r="CR3012" s="324"/>
      <c r="CS3012" s="324"/>
      <c r="CT3012" s="324"/>
      <c r="CU3012" s="324"/>
      <c r="CV3012" s="324"/>
      <c r="CW3012" s="324"/>
      <c r="CX3012" s="324"/>
      <c r="CY3012" s="324"/>
    </row>
    <row r="3013" spans="1:103">
      <c r="A3013" s="413" t="s">
        <v>81</v>
      </c>
      <c r="B3013" s="413" t="s">
        <v>3763</v>
      </c>
      <c r="C3013" s="413">
        <v>10</v>
      </c>
      <c r="D3013" s="413">
        <v>20</v>
      </c>
      <c r="E3013" s="423">
        <v>1.125</v>
      </c>
      <c r="F3013" s="409">
        <v>0</v>
      </c>
      <c r="G3013" s="413">
        <v>0.55000000000000004</v>
      </c>
      <c r="H3013" s="413">
        <v>70</v>
      </c>
      <c r="I3013" s="413">
        <v>0.38</v>
      </c>
      <c r="J3013" s="413">
        <v>40</v>
      </c>
      <c r="K3013" s="413">
        <v>125</v>
      </c>
      <c r="L3013" s="413">
        <v>1</v>
      </c>
      <c r="M3013" s="413">
        <v>3.32</v>
      </c>
      <c r="N3013" s="413">
        <v>2.23</v>
      </c>
      <c r="O3013" s="413">
        <v>1.5</v>
      </c>
      <c r="P3013" s="413">
        <v>1</v>
      </c>
      <c r="Q3013" s="413" t="s">
        <v>293</v>
      </c>
      <c r="R3013" s="413">
        <v>2</v>
      </c>
      <c r="S3013" s="413">
        <v>1</v>
      </c>
      <c r="T3013" s="413">
        <v>1000</v>
      </c>
      <c r="U3013" s="414">
        <v>0.31</v>
      </c>
      <c r="V3013" s="414">
        <v>0</v>
      </c>
      <c r="W3013" s="413">
        <v>6.0008299999999998E-6</v>
      </c>
      <c r="X3013" s="413">
        <v>2.3529411764705883</v>
      </c>
      <c r="Y3013" s="413">
        <v>1.48</v>
      </c>
      <c r="Z3013" s="413">
        <v>1.79</v>
      </c>
      <c r="AA3013" s="413">
        <v>1.0557609999999999E-5</v>
      </c>
      <c r="AB3013" s="413">
        <v>2.3529411764705883</v>
      </c>
      <c r="AC3013" s="413">
        <v>1.21</v>
      </c>
      <c r="AD3013" s="413">
        <v>2.0099999999999998</v>
      </c>
      <c r="AE3013" s="413">
        <v>8.856839999999999E-6</v>
      </c>
      <c r="AF3013" s="413">
        <v>2.3529411764705883</v>
      </c>
      <c r="AG3013" s="413">
        <v>1.28</v>
      </c>
      <c r="AH3013" s="413">
        <v>2.2799999999999998</v>
      </c>
      <c r="AI3013" s="409">
        <v>0</v>
      </c>
      <c r="AJ3013" s="409">
        <v>0</v>
      </c>
      <c r="AK3013" s="409">
        <v>0</v>
      </c>
      <c r="AL3013" s="409">
        <v>0</v>
      </c>
      <c r="AM3013" s="409">
        <v>0</v>
      </c>
      <c r="AN3013" s="409">
        <v>0</v>
      </c>
      <c r="AO3013" s="413">
        <v>8718767.4375348762</v>
      </c>
      <c r="AP3013" s="413">
        <v>6.4515999999999998E-4</v>
      </c>
      <c r="AQ3013" s="413">
        <v>2.5399999999999999E-2</v>
      </c>
      <c r="AR3013" s="413">
        <v>221.60665376104001</v>
      </c>
      <c r="AS3013" s="413" t="s">
        <v>3756</v>
      </c>
      <c r="AT3013" s="413">
        <v>0.96</v>
      </c>
      <c r="AU3013" s="413">
        <v>0.99</v>
      </c>
      <c r="AV3013" s="413">
        <v>0</v>
      </c>
      <c r="AW3013" s="413">
        <v>250</v>
      </c>
      <c r="AX3013" s="324"/>
      <c r="AY3013" s="324"/>
      <c r="AZ3013" s="324"/>
      <c r="BA3013" s="324"/>
      <c r="BB3013" s="324"/>
      <c r="BC3013" s="324"/>
      <c r="BD3013" s="324"/>
      <c r="BE3013" s="324"/>
      <c r="BF3013" s="324"/>
      <c r="BG3013" s="324"/>
      <c r="BH3013" s="324"/>
      <c r="BI3013" s="324"/>
      <c r="BJ3013" s="324"/>
      <c r="BK3013" s="324"/>
      <c r="BL3013" s="324"/>
      <c r="BM3013" s="324"/>
      <c r="BN3013" s="324"/>
      <c r="BO3013" s="324"/>
      <c r="BP3013" s="324"/>
      <c r="BQ3013" s="324"/>
      <c r="BR3013" s="324"/>
      <c r="BS3013" s="324"/>
      <c r="BT3013" s="324"/>
      <c r="BU3013" s="324"/>
      <c r="BV3013" s="324"/>
      <c r="BW3013" s="324"/>
      <c r="BX3013" s="324"/>
      <c r="BY3013" s="324"/>
      <c r="BZ3013" s="324"/>
      <c r="CA3013" s="324"/>
      <c r="CB3013" s="324"/>
      <c r="CC3013" s="324"/>
      <c r="CD3013" s="324"/>
      <c r="CE3013" s="324"/>
      <c r="CF3013" s="324"/>
      <c r="CG3013" s="324"/>
      <c r="CH3013" s="324"/>
      <c r="CI3013" s="324"/>
      <c r="CJ3013" s="324"/>
      <c r="CK3013" s="324"/>
      <c r="CL3013" s="324"/>
      <c r="CM3013" s="324"/>
      <c r="CN3013" s="324"/>
      <c r="CO3013" s="324"/>
      <c r="CP3013" s="324"/>
      <c r="CQ3013" s="324"/>
      <c r="CR3013" s="324"/>
      <c r="CS3013" s="324"/>
      <c r="CT3013" s="324"/>
      <c r="CU3013" s="324"/>
      <c r="CV3013" s="324"/>
      <c r="CW3013" s="324"/>
      <c r="CX3013" s="324"/>
      <c r="CY3013" s="324"/>
    </row>
    <row r="3014" spans="1:103">
      <c r="A3014" s="324" t="s">
        <v>2347</v>
      </c>
      <c r="B3014" s="324">
        <v>744878004</v>
      </c>
      <c r="C3014" s="324">
        <v>4.7</v>
      </c>
      <c r="D3014" s="324">
        <v>20</v>
      </c>
      <c r="E3014" s="324">
        <v>7.4749999999999997E-2</v>
      </c>
      <c r="F3014" s="324">
        <v>0</v>
      </c>
      <c r="G3014" s="324">
        <v>3</v>
      </c>
      <c r="H3014" s="324">
        <v>0.9</v>
      </c>
      <c r="I3014" s="324">
        <v>1.3</v>
      </c>
      <c r="J3014" s="324">
        <v>40</v>
      </c>
      <c r="K3014" s="324">
        <v>125</v>
      </c>
      <c r="L3014" s="324">
        <v>1</v>
      </c>
      <c r="M3014" s="324">
        <v>7.3</v>
      </c>
      <c r="N3014" s="324">
        <v>7.3</v>
      </c>
      <c r="O3014" s="324">
        <v>4</v>
      </c>
      <c r="P3014" s="324">
        <v>101</v>
      </c>
      <c r="Q3014" s="324" t="s">
        <v>293</v>
      </c>
      <c r="R3014" s="324">
        <v>2</v>
      </c>
      <c r="S3014" s="424">
        <v>1</v>
      </c>
      <c r="T3014" s="424">
        <v>1</v>
      </c>
      <c r="U3014" s="324">
        <v>1.18</v>
      </c>
      <c r="V3014" s="324">
        <v>0</v>
      </c>
      <c r="W3014" s="324">
        <v>1.7331000000000001E-7</v>
      </c>
      <c r="X3014" s="324">
        <v>42.228212039532792</v>
      </c>
      <c r="Y3014" s="324">
        <v>0.72</v>
      </c>
      <c r="Z3014" s="324">
        <v>2.1</v>
      </c>
      <c r="AA3014" s="324">
        <v>1.7331000000000001E-7</v>
      </c>
      <c r="AB3014" s="324">
        <v>42.228212039532792</v>
      </c>
      <c r="AC3014" s="324">
        <v>0.72</v>
      </c>
      <c r="AD3014" s="324">
        <v>2.1</v>
      </c>
      <c r="AE3014" s="324">
        <v>1.7331000000000001E-7</v>
      </c>
      <c r="AF3014" s="324">
        <v>42.228212039532792</v>
      </c>
      <c r="AG3014" s="324">
        <v>0.72</v>
      </c>
      <c r="AH3014" s="324">
        <v>2.1</v>
      </c>
      <c r="AI3014" s="324">
        <v>0</v>
      </c>
      <c r="AJ3014" s="324">
        <v>0</v>
      </c>
      <c r="AK3014" s="324">
        <v>0</v>
      </c>
      <c r="AL3014" s="324">
        <v>0</v>
      </c>
      <c r="AM3014" s="396">
        <v>0</v>
      </c>
      <c r="AN3014" s="324">
        <v>0</v>
      </c>
      <c r="AO3014" s="324">
        <v>1000000000</v>
      </c>
      <c r="AP3014" s="324">
        <v>0</v>
      </c>
      <c r="AQ3014" s="324">
        <v>0</v>
      </c>
      <c r="AR3014" s="424">
        <v>0</v>
      </c>
      <c r="AS3014" s="424" t="s">
        <v>2746</v>
      </c>
      <c r="AT3014" s="324">
        <v>0.91800000000000004</v>
      </c>
      <c r="AU3014" s="324">
        <v>0.91800000000000004</v>
      </c>
      <c r="AV3014" s="424">
        <v>0</v>
      </c>
      <c r="AW3014" s="324">
        <v>80</v>
      </c>
    </row>
    <row r="3015" spans="1:103">
      <c r="A3015" s="324" t="s">
        <v>2347</v>
      </c>
      <c r="B3015" s="324">
        <v>744878006</v>
      </c>
      <c r="C3015" s="324">
        <v>6.8</v>
      </c>
      <c r="D3015" s="324">
        <v>20</v>
      </c>
      <c r="E3015" s="324">
        <v>0.1353</v>
      </c>
      <c r="F3015" s="324">
        <v>0</v>
      </c>
      <c r="G3015" s="324">
        <v>2.5</v>
      </c>
      <c r="H3015" s="324">
        <v>0.9</v>
      </c>
      <c r="I3015" s="324">
        <v>1.2</v>
      </c>
      <c r="J3015" s="324">
        <v>40</v>
      </c>
      <c r="K3015" s="324">
        <v>125</v>
      </c>
      <c r="L3015" s="324">
        <v>1</v>
      </c>
      <c r="M3015" s="324">
        <v>7.3</v>
      </c>
      <c r="N3015" s="324">
        <v>7.3</v>
      </c>
      <c r="O3015" s="324">
        <v>4</v>
      </c>
      <c r="P3015" s="324">
        <v>101</v>
      </c>
      <c r="Q3015" s="324" t="s">
        <v>293</v>
      </c>
      <c r="R3015" s="324">
        <v>2</v>
      </c>
      <c r="S3015" s="424">
        <v>1</v>
      </c>
      <c r="T3015" s="424">
        <v>1</v>
      </c>
      <c r="U3015" s="324">
        <v>1.18</v>
      </c>
      <c r="V3015" s="324">
        <v>0</v>
      </c>
      <c r="W3015" s="324">
        <v>1.7331000000000001E-7</v>
      </c>
      <c r="X3015" s="324">
        <v>51.320754716981135</v>
      </c>
      <c r="Y3015" s="324">
        <v>0.72</v>
      </c>
      <c r="Z3015" s="324">
        <v>2.1</v>
      </c>
      <c r="AA3015" s="324">
        <v>1.7331000000000001E-7</v>
      </c>
      <c r="AB3015" s="324">
        <v>51.320754716981135</v>
      </c>
      <c r="AC3015" s="324">
        <v>0.72</v>
      </c>
      <c r="AD3015" s="324">
        <v>2.1</v>
      </c>
      <c r="AE3015" s="324">
        <v>1.7331000000000001E-7</v>
      </c>
      <c r="AF3015" s="324">
        <v>51.320754716981135</v>
      </c>
      <c r="AG3015" s="324">
        <v>0.72</v>
      </c>
      <c r="AH3015" s="324">
        <v>2.1</v>
      </c>
      <c r="AI3015" s="324">
        <v>0</v>
      </c>
      <c r="AJ3015" s="324">
        <v>0</v>
      </c>
      <c r="AK3015" s="324">
        <v>0</v>
      </c>
      <c r="AL3015" s="324">
        <v>0</v>
      </c>
      <c r="AM3015" s="396">
        <v>0</v>
      </c>
      <c r="AN3015" s="324">
        <v>0</v>
      </c>
      <c r="AO3015" s="324">
        <v>1000000000</v>
      </c>
      <c r="AP3015" s="324">
        <v>0</v>
      </c>
      <c r="AQ3015" s="324">
        <v>0</v>
      </c>
      <c r="AR3015" s="424">
        <v>0</v>
      </c>
      <c r="AS3015" s="424" t="s">
        <v>2746</v>
      </c>
      <c r="AT3015" s="324">
        <v>0.93</v>
      </c>
      <c r="AU3015" s="324">
        <v>0.93</v>
      </c>
      <c r="AV3015" s="424">
        <v>0</v>
      </c>
      <c r="AW3015" s="324">
        <v>80</v>
      </c>
    </row>
    <row r="3016" spans="1:103">
      <c r="A3016" s="324" t="s">
        <v>2347</v>
      </c>
      <c r="B3016" s="324">
        <v>744878100</v>
      </c>
      <c r="C3016" s="324">
        <v>10</v>
      </c>
      <c r="D3016" s="324">
        <v>20</v>
      </c>
      <c r="E3016" s="324">
        <v>0.15</v>
      </c>
      <c r="F3016" s="324">
        <v>0</v>
      </c>
      <c r="G3016" s="324">
        <v>2</v>
      </c>
      <c r="H3016" s="324">
        <v>0.9</v>
      </c>
      <c r="I3016" s="324">
        <v>1</v>
      </c>
      <c r="J3016" s="324">
        <v>40</v>
      </c>
      <c r="K3016" s="324">
        <v>125</v>
      </c>
      <c r="L3016" s="324">
        <v>1</v>
      </c>
      <c r="M3016" s="324">
        <v>7.3</v>
      </c>
      <c r="N3016" s="324">
        <v>7.3</v>
      </c>
      <c r="O3016" s="324">
        <v>4</v>
      </c>
      <c r="P3016" s="324">
        <v>101</v>
      </c>
      <c r="Q3016" s="324" t="s">
        <v>293</v>
      </c>
      <c r="R3016" s="324">
        <v>2</v>
      </c>
      <c r="S3016" s="424">
        <v>1</v>
      </c>
      <c r="T3016" s="424">
        <v>1</v>
      </c>
      <c r="U3016" s="324">
        <v>1.18</v>
      </c>
      <c r="V3016" s="324">
        <v>0</v>
      </c>
      <c r="W3016" s="324">
        <v>1.7331000000000001E-7</v>
      </c>
      <c r="X3016" s="324">
        <v>60.864272671941571</v>
      </c>
      <c r="Y3016" s="324">
        <v>0.72</v>
      </c>
      <c r="Z3016" s="324">
        <v>2.1</v>
      </c>
      <c r="AA3016" s="324">
        <v>1.7331000000000001E-7</v>
      </c>
      <c r="AB3016" s="324">
        <v>60.864272671941571</v>
      </c>
      <c r="AC3016" s="324">
        <v>0.72</v>
      </c>
      <c r="AD3016" s="324">
        <v>2.1</v>
      </c>
      <c r="AE3016" s="324">
        <v>1.7331000000000001E-7</v>
      </c>
      <c r="AF3016" s="324">
        <v>60.864272671941571</v>
      </c>
      <c r="AG3016" s="324">
        <v>0.72</v>
      </c>
      <c r="AH3016" s="324">
        <v>2.1</v>
      </c>
      <c r="AI3016" s="324">
        <v>0</v>
      </c>
      <c r="AJ3016" s="324">
        <v>0</v>
      </c>
      <c r="AK3016" s="324">
        <v>0</v>
      </c>
      <c r="AL3016" s="324">
        <v>0</v>
      </c>
      <c r="AM3016" s="396">
        <v>0</v>
      </c>
      <c r="AN3016" s="324">
        <v>0</v>
      </c>
      <c r="AO3016" s="324">
        <v>1000000000</v>
      </c>
      <c r="AP3016" s="324">
        <v>0</v>
      </c>
      <c r="AQ3016" s="324">
        <v>0</v>
      </c>
      <c r="AR3016" s="424">
        <v>0</v>
      </c>
      <c r="AS3016" s="424" t="s">
        <v>2746</v>
      </c>
      <c r="AT3016" s="324">
        <v>0.90800000000000003</v>
      </c>
      <c r="AU3016" s="324">
        <v>0.90800000000000003</v>
      </c>
      <c r="AV3016" s="424">
        <v>0</v>
      </c>
      <c r="AW3016" s="324">
        <v>80</v>
      </c>
    </row>
    <row r="3017" spans="1:103">
      <c r="A3017" s="324" t="s">
        <v>2347</v>
      </c>
      <c r="B3017" s="324">
        <v>744878220</v>
      </c>
      <c r="C3017" s="324">
        <v>22</v>
      </c>
      <c r="D3017" s="324">
        <v>20</v>
      </c>
      <c r="E3017" s="324">
        <v>0.2989</v>
      </c>
      <c r="F3017" s="324">
        <v>0</v>
      </c>
      <c r="G3017" s="324">
        <v>1.5</v>
      </c>
      <c r="H3017" s="324">
        <v>0.9</v>
      </c>
      <c r="I3017" s="324">
        <v>0.7</v>
      </c>
      <c r="J3017" s="324">
        <v>40</v>
      </c>
      <c r="K3017" s="324">
        <v>125</v>
      </c>
      <c r="L3017" s="324">
        <v>1</v>
      </c>
      <c r="M3017" s="324">
        <v>7.3</v>
      </c>
      <c r="N3017" s="324">
        <v>7.3</v>
      </c>
      <c r="O3017" s="324">
        <v>4</v>
      </c>
      <c r="P3017" s="324">
        <v>101</v>
      </c>
      <c r="Q3017" s="324" t="s">
        <v>293</v>
      </c>
      <c r="R3017" s="324">
        <v>2</v>
      </c>
      <c r="S3017" s="424">
        <v>1</v>
      </c>
      <c r="T3017" s="424">
        <v>1</v>
      </c>
      <c r="U3017" s="324">
        <v>1.18</v>
      </c>
      <c r="V3017" s="324">
        <v>0</v>
      </c>
      <c r="W3017" s="324">
        <v>1.7331000000000001E-7</v>
      </c>
      <c r="X3017" s="324">
        <v>92.24318658280923</v>
      </c>
      <c r="Y3017" s="324">
        <v>0.72</v>
      </c>
      <c r="Z3017" s="324">
        <v>2.1</v>
      </c>
      <c r="AA3017" s="324">
        <v>1.7331000000000001E-7</v>
      </c>
      <c r="AB3017" s="324">
        <v>92.24318658280923</v>
      </c>
      <c r="AC3017" s="324">
        <v>0.72</v>
      </c>
      <c r="AD3017" s="324">
        <v>2.1</v>
      </c>
      <c r="AE3017" s="324">
        <v>1.7331000000000001E-7</v>
      </c>
      <c r="AF3017" s="324">
        <v>92.24318658280923</v>
      </c>
      <c r="AG3017" s="324">
        <v>0.72</v>
      </c>
      <c r="AH3017" s="324">
        <v>2.1</v>
      </c>
      <c r="AI3017" s="324">
        <v>0</v>
      </c>
      <c r="AJ3017" s="324">
        <v>0</v>
      </c>
      <c r="AK3017" s="324">
        <v>0</v>
      </c>
      <c r="AL3017" s="324">
        <v>0</v>
      </c>
      <c r="AM3017" s="396">
        <v>0</v>
      </c>
      <c r="AN3017" s="324">
        <v>0</v>
      </c>
      <c r="AO3017" s="324">
        <v>1000000000</v>
      </c>
      <c r="AP3017" s="324">
        <v>0</v>
      </c>
      <c r="AQ3017" s="324">
        <v>0</v>
      </c>
      <c r="AR3017" s="424">
        <v>0</v>
      </c>
      <c r="AS3017" s="424" t="s">
        <v>2746</v>
      </c>
      <c r="AT3017" s="324">
        <v>0.95799999999999996</v>
      </c>
      <c r="AU3017" s="324">
        <v>0.95799999999999996</v>
      </c>
      <c r="AV3017" s="424">
        <v>0</v>
      </c>
      <c r="AW3017" s="324">
        <v>80</v>
      </c>
    </row>
    <row r="3018" spans="1:103">
      <c r="A3018" s="324" t="s">
        <v>2347</v>
      </c>
      <c r="B3018" s="324">
        <v>744877004</v>
      </c>
      <c r="C3018" s="324">
        <v>4.7</v>
      </c>
      <c r="D3018" s="324">
        <v>20</v>
      </c>
      <c r="E3018" s="324">
        <v>6.3960000000000003E-2</v>
      </c>
      <c r="F3018" s="324">
        <v>0</v>
      </c>
      <c r="G3018" s="324">
        <v>3.3</v>
      </c>
      <c r="H3018" s="324">
        <v>0.9</v>
      </c>
      <c r="I3018" s="324">
        <v>1.55</v>
      </c>
      <c r="J3018" s="324">
        <v>40</v>
      </c>
      <c r="K3018" s="324">
        <v>125</v>
      </c>
      <c r="L3018" s="324">
        <v>1</v>
      </c>
      <c r="M3018" s="324">
        <v>7.3</v>
      </c>
      <c r="N3018" s="324">
        <v>7.3</v>
      </c>
      <c r="O3018" s="324">
        <v>4.8</v>
      </c>
      <c r="P3018" s="324">
        <v>101</v>
      </c>
      <c r="Q3018" s="324" t="s">
        <v>293</v>
      </c>
      <c r="R3018" s="324">
        <v>2</v>
      </c>
      <c r="S3018" s="424">
        <v>1</v>
      </c>
      <c r="T3018" s="424">
        <v>1</v>
      </c>
      <c r="U3018" s="324">
        <v>1.22</v>
      </c>
      <c r="V3018" s="324">
        <v>0</v>
      </c>
      <c r="W3018" s="324">
        <v>2.3062500000000002E-7</v>
      </c>
      <c r="X3018" s="324">
        <v>33.227288794627079</v>
      </c>
      <c r="Y3018" s="324">
        <v>0.72</v>
      </c>
      <c r="Z3018" s="324">
        <v>2.1</v>
      </c>
      <c r="AA3018" s="324">
        <v>2.3062500000000002E-7</v>
      </c>
      <c r="AB3018" s="324">
        <v>33.227288794627079</v>
      </c>
      <c r="AC3018" s="324">
        <v>0.72</v>
      </c>
      <c r="AD3018" s="324">
        <v>2.1</v>
      </c>
      <c r="AE3018" s="324">
        <v>2.3062500000000002E-7</v>
      </c>
      <c r="AF3018" s="324">
        <v>33.227288794627079</v>
      </c>
      <c r="AG3018" s="324">
        <v>0.72</v>
      </c>
      <c r="AH3018" s="324">
        <v>2.1</v>
      </c>
      <c r="AI3018" s="324">
        <v>0</v>
      </c>
      <c r="AJ3018" s="324">
        <v>0</v>
      </c>
      <c r="AK3018" s="324">
        <v>0</v>
      </c>
      <c r="AL3018" s="324">
        <v>0</v>
      </c>
      <c r="AM3018" s="396">
        <v>0</v>
      </c>
      <c r="AN3018" s="324">
        <v>0</v>
      </c>
      <c r="AO3018" s="324">
        <v>1000000000</v>
      </c>
      <c r="AP3018" s="324">
        <v>0</v>
      </c>
      <c r="AQ3018" s="324">
        <v>0</v>
      </c>
      <c r="AR3018" s="424">
        <v>0</v>
      </c>
      <c r="AS3018" s="424" t="s">
        <v>2746</v>
      </c>
      <c r="AT3018" s="324">
        <v>0.93600000000000005</v>
      </c>
      <c r="AU3018" s="324">
        <v>0.93600000000000005</v>
      </c>
      <c r="AV3018" s="424">
        <v>0</v>
      </c>
      <c r="AW3018" s="324">
        <v>80</v>
      </c>
    </row>
    <row r="3019" spans="1:103">
      <c r="A3019" s="324" t="s">
        <v>2347</v>
      </c>
      <c r="B3019" s="324">
        <v>744877100</v>
      </c>
      <c r="C3019" s="324">
        <v>10</v>
      </c>
      <c r="D3019" s="324">
        <v>20</v>
      </c>
      <c r="E3019" s="324">
        <v>0.11990000000000001</v>
      </c>
      <c r="F3019" s="324">
        <v>0</v>
      </c>
      <c r="G3019" s="324">
        <v>2.8</v>
      </c>
      <c r="H3019" s="324">
        <v>0.9</v>
      </c>
      <c r="I3019" s="324">
        <v>1.1000000000000001</v>
      </c>
      <c r="J3019" s="324">
        <v>40</v>
      </c>
      <c r="K3019" s="324">
        <v>125</v>
      </c>
      <c r="L3019" s="324">
        <v>1</v>
      </c>
      <c r="M3019" s="324">
        <v>7.3</v>
      </c>
      <c r="N3019" s="324">
        <v>7.3</v>
      </c>
      <c r="O3019" s="324">
        <v>4.8</v>
      </c>
      <c r="P3019" s="324">
        <v>101</v>
      </c>
      <c r="Q3019" s="324" t="s">
        <v>293</v>
      </c>
      <c r="R3019" s="324">
        <v>2</v>
      </c>
      <c r="S3019" s="424">
        <v>1</v>
      </c>
      <c r="T3019" s="424">
        <v>1</v>
      </c>
      <c r="U3019" s="324">
        <v>1.22</v>
      </c>
      <c r="V3019" s="324">
        <v>0</v>
      </c>
      <c r="W3019" s="324">
        <v>2.3062500000000002E-7</v>
      </c>
      <c r="X3019" s="324">
        <v>52.452137424600053</v>
      </c>
      <c r="Y3019" s="324">
        <v>0.72</v>
      </c>
      <c r="Z3019" s="324">
        <v>2.1</v>
      </c>
      <c r="AA3019" s="324">
        <v>2.3062500000000002E-7</v>
      </c>
      <c r="AB3019" s="324">
        <v>52.452137424600053</v>
      </c>
      <c r="AC3019" s="324">
        <v>0.72</v>
      </c>
      <c r="AD3019" s="324">
        <v>2.1</v>
      </c>
      <c r="AE3019" s="324">
        <v>2.3062500000000002E-7</v>
      </c>
      <c r="AF3019" s="324">
        <v>52.452137424600053</v>
      </c>
      <c r="AG3019" s="324">
        <v>0.72</v>
      </c>
      <c r="AH3019" s="324">
        <v>2.1</v>
      </c>
      <c r="AI3019" s="324">
        <v>0</v>
      </c>
      <c r="AJ3019" s="324">
        <v>0</v>
      </c>
      <c r="AK3019" s="324">
        <v>0</v>
      </c>
      <c r="AL3019" s="324">
        <v>0</v>
      </c>
      <c r="AM3019" s="396">
        <v>0</v>
      </c>
      <c r="AN3019" s="324">
        <v>0</v>
      </c>
      <c r="AO3019" s="324">
        <v>1000000000</v>
      </c>
      <c r="AP3019" s="324">
        <v>0</v>
      </c>
      <c r="AQ3019" s="324">
        <v>0</v>
      </c>
      <c r="AR3019" s="424">
        <v>0</v>
      </c>
      <c r="AS3019" s="424" t="s">
        <v>2746</v>
      </c>
      <c r="AT3019" s="324">
        <v>0.93899999999999995</v>
      </c>
      <c r="AU3019" s="324">
        <v>0.93899999999999995</v>
      </c>
      <c r="AV3019" s="424">
        <v>0</v>
      </c>
      <c r="AW3019" s="324">
        <v>80</v>
      </c>
    </row>
    <row r="3020" spans="1:103">
      <c r="A3020" s="324" t="s">
        <v>2347</v>
      </c>
      <c r="B3020" s="324">
        <v>744877220</v>
      </c>
      <c r="C3020" s="324">
        <v>22</v>
      </c>
      <c r="D3020" s="324">
        <v>20</v>
      </c>
      <c r="E3020" s="324">
        <v>0.26014999999999999</v>
      </c>
      <c r="F3020" s="324">
        <v>0</v>
      </c>
      <c r="G3020" s="324">
        <v>1.8</v>
      </c>
      <c r="H3020" s="324">
        <v>0.9</v>
      </c>
      <c r="I3020" s="324">
        <v>0.8</v>
      </c>
      <c r="J3020" s="324">
        <v>40</v>
      </c>
      <c r="K3020" s="324">
        <v>125</v>
      </c>
      <c r="L3020" s="324">
        <v>1</v>
      </c>
      <c r="M3020" s="324">
        <v>7.3</v>
      </c>
      <c r="N3020" s="324">
        <v>7.3</v>
      </c>
      <c r="O3020" s="324">
        <v>4.8</v>
      </c>
      <c r="P3020" s="324">
        <v>101</v>
      </c>
      <c r="Q3020" s="324" t="s">
        <v>293</v>
      </c>
      <c r="R3020" s="324">
        <v>2</v>
      </c>
      <c r="S3020" s="424">
        <v>1</v>
      </c>
      <c r="T3020" s="424">
        <v>1</v>
      </c>
      <c r="U3020" s="324">
        <v>1.22</v>
      </c>
      <c r="V3020" s="324">
        <v>0</v>
      </c>
      <c r="W3020" s="324">
        <v>2.3062500000000002E-7</v>
      </c>
      <c r="X3020" s="324">
        <v>76.111399411866458</v>
      </c>
      <c r="Y3020" s="324">
        <v>0.72</v>
      </c>
      <c r="Z3020" s="324">
        <v>2.1</v>
      </c>
      <c r="AA3020" s="324">
        <v>2.3062500000000002E-7</v>
      </c>
      <c r="AB3020" s="324">
        <v>76.111399411866458</v>
      </c>
      <c r="AC3020" s="324">
        <v>0.72</v>
      </c>
      <c r="AD3020" s="324">
        <v>2.1</v>
      </c>
      <c r="AE3020" s="324">
        <v>2.3062500000000002E-7</v>
      </c>
      <c r="AF3020" s="324">
        <v>76.111399411866458</v>
      </c>
      <c r="AG3020" s="324">
        <v>0.72</v>
      </c>
      <c r="AH3020" s="324">
        <v>2.1</v>
      </c>
      <c r="AI3020" s="324">
        <v>0</v>
      </c>
      <c r="AJ3020" s="324">
        <v>0</v>
      </c>
      <c r="AK3020" s="324">
        <v>0</v>
      </c>
      <c r="AL3020" s="324">
        <v>0</v>
      </c>
      <c r="AM3020" s="396">
        <v>0</v>
      </c>
      <c r="AN3020" s="324">
        <v>0</v>
      </c>
      <c r="AO3020" s="324">
        <v>1000000000</v>
      </c>
      <c r="AP3020" s="324">
        <v>0</v>
      </c>
      <c r="AQ3020" s="324">
        <v>0</v>
      </c>
      <c r="AR3020" s="424">
        <v>0</v>
      </c>
      <c r="AS3020" s="424" t="s">
        <v>2746</v>
      </c>
      <c r="AT3020" s="324">
        <v>0.93899999999999995</v>
      </c>
      <c r="AU3020" s="324">
        <v>0.93899999999999995</v>
      </c>
      <c r="AV3020" s="424">
        <v>0</v>
      </c>
      <c r="AW3020" s="324">
        <v>80</v>
      </c>
    </row>
    <row r="3021" spans="1:103">
      <c r="A3021" s="324" t="s">
        <v>2347</v>
      </c>
      <c r="B3021" s="324">
        <v>744871004</v>
      </c>
      <c r="C3021" s="324">
        <v>4.7</v>
      </c>
      <c r="D3021" s="324">
        <v>20</v>
      </c>
      <c r="E3021" s="324">
        <v>2.8059999999999998E-2</v>
      </c>
      <c r="F3021" s="324">
        <v>0</v>
      </c>
      <c r="G3021" s="324">
        <v>8</v>
      </c>
      <c r="H3021" s="324">
        <v>0.9</v>
      </c>
      <c r="I3021" s="324">
        <v>3</v>
      </c>
      <c r="J3021" s="324">
        <v>40</v>
      </c>
      <c r="K3021" s="324">
        <v>125</v>
      </c>
      <c r="L3021" s="324">
        <v>1</v>
      </c>
      <c r="M3021" s="324">
        <v>12.5</v>
      </c>
      <c r="N3021" s="324">
        <v>12.5</v>
      </c>
      <c r="O3021" s="324">
        <v>6.5</v>
      </c>
      <c r="P3021" s="324">
        <v>101</v>
      </c>
      <c r="Q3021" s="324" t="s">
        <v>293</v>
      </c>
      <c r="R3021" s="324">
        <v>2</v>
      </c>
      <c r="S3021" s="424">
        <v>0</v>
      </c>
      <c r="T3021" s="424">
        <v>1</v>
      </c>
      <c r="U3021" s="324">
        <v>1.36</v>
      </c>
      <c r="V3021" s="324">
        <v>0</v>
      </c>
      <c r="W3021" s="324">
        <v>1.0935E-6</v>
      </c>
      <c r="X3021" s="324">
        <v>17.407407407407408</v>
      </c>
      <c r="Y3021" s="324">
        <v>0.72</v>
      </c>
      <c r="Z3021" s="324">
        <v>2.1</v>
      </c>
      <c r="AA3021" s="324">
        <v>1.0935E-6</v>
      </c>
      <c r="AB3021" s="324">
        <v>17.407407407407408</v>
      </c>
      <c r="AC3021" s="324">
        <v>0.72</v>
      </c>
      <c r="AD3021" s="324">
        <v>2.1</v>
      </c>
      <c r="AE3021" s="324">
        <v>1.0935E-6</v>
      </c>
      <c r="AF3021" s="324">
        <v>17.407407407407408</v>
      </c>
      <c r="AG3021" s="324">
        <v>0.72</v>
      </c>
      <c r="AH3021" s="324">
        <v>2.1</v>
      </c>
      <c r="AI3021" s="324">
        <v>0</v>
      </c>
      <c r="AJ3021" s="324">
        <v>0</v>
      </c>
      <c r="AK3021" s="324">
        <v>0</v>
      </c>
      <c r="AL3021" s="324">
        <v>0</v>
      </c>
      <c r="AM3021" s="396">
        <v>0</v>
      </c>
      <c r="AN3021" s="324">
        <v>0</v>
      </c>
      <c r="AO3021" s="324">
        <v>1000000000</v>
      </c>
      <c r="AP3021" s="324">
        <v>0</v>
      </c>
      <c r="AQ3021" s="324">
        <v>0</v>
      </c>
      <c r="AR3021" s="424">
        <v>0</v>
      </c>
      <c r="AS3021" s="424" t="s">
        <v>2746</v>
      </c>
      <c r="AT3021" s="324">
        <v>0.92300000000000004</v>
      </c>
      <c r="AU3021" s="324">
        <v>0.92300000000000004</v>
      </c>
      <c r="AV3021" s="424">
        <v>0</v>
      </c>
      <c r="AW3021" s="324">
        <v>80</v>
      </c>
    </row>
    <row r="3022" spans="1:103">
      <c r="A3022" s="324" t="s">
        <v>2347</v>
      </c>
      <c r="B3022" s="324">
        <v>744871006</v>
      </c>
      <c r="C3022" s="324">
        <v>6.8</v>
      </c>
      <c r="D3022" s="324">
        <v>20</v>
      </c>
      <c r="E3022" s="324">
        <v>2.9970000000000004E-2</v>
      </c>
      <c r="F3022" s="324">
        <v>0</v>
      </c>
      <c r="G3022" s="324">
        <v>6.5</v>
      </c>
      <c r="H3022" s="324">
        <v>0.9</v>
      </c>
      <c r="I3022" s="324">
        <v>2.8</v>
      </c>
      <c r="J3022" s="324">
        <v>40</v>
      </c>
      <c r="K3022" s="324">
        <v>125</v>
      </c>
      <c r="L3022" s="324">
        <v>1</v>
      </c>
      <c r="M3022" s="324">
        <v>12.5</v>
      </c>
      <c r="N3022" s="324">
        <v>12.5</v>
      </c>
      <c r="O3022" s="324">
        <v>6.5</v>
      </c>
      <c r="P3022" s="324">
        <v>101</v>
      </c>
      <c r="Q3022" s="324" t="s">
        <v>293</v>
      </c>
      <c r="R3022" s="324">
        <v>2</v>
      </c>
      <c r="S3022" s="424">
        <v>0</v>
      </c>
      <c r="T3022" s="424">
        <v>1</v>
      </c>
      <c r="U3022" s="324">
        <v>1.36</v>
      </c>
      <c r="V3022" s="324">
        <v>0</v>
      </c>
      <c r="W3022" s="324">
        <v>1.0935E-6</v>
      </c>
      <c r="X3022" s="324">
        <v>22.222222222222221</v>
      </c>
      <c r="Y3022" s="324">
        <v>0.72</v>
      </c>
      <c r="Z3022" s="324">
        <v>2.1</v>
      </c>
      <c r="AA3022" s="324">
        <v>1.0935E-6</v>
      </c>
      <c r="AB3022" s="324">
        <v>22.222222222222221</v>
      </c>
      <c r="AC3022" s="324">
        <v>0.72</v>
      </c>
      <c r="AD3022" s="324">
        <v>2.1</v>
      </c>
      <c r="AE3022" s="324">
        <v>1.0935E-6</v>
      </c>
      <c r="AF3022" s="324">
        <v>22.222222222222221</v>
      </c>
      <c r="AG3022" s="324">
        <v>0.72</v>
      </c>
      <c r="AH3022" s="324">
        <v>2.1</v>
      </c>
      <c r="AI3022" s="324">
        <v>0</v>
      </c>
      <c r="AJ3022" s="324">
        <v>0</v>
      </c>
      <c r="AK3022" s="324">
        <v>0</v>
      </c>
      <c r="AL3022" s="324">
        <v>0</v>
      </c>
      <c r="AM3022" s="396">
        <v>0</v>
      </c>
      <c r="AN3022" s="324">
        <v>0</v>
      </c>
      <c r="AO3022" s="324">
        <v>1000000000</v>
      </c>
      <c r="AP3022" s="324">
        <v>0</v>
      </c>
      <c r="AQ3022" s="324">
        <v>0</v>
      </c>
      <c r="AR3022" s="424">
        <v>0</v>
      </c>
      <c r="AS3022" s="424" t="s">
        <v>2746</v>
      </c>
      <c r="AT3022" s="324">
        <v>0.92800000000000005</v>
      </c>
      <c r="AU3022" s="324">
        <v>0.92800000000000005</v>
      </c>
      <c r="AV3022" s="424">
        <v>0</v>
      </c>
      <c r="AW3022" s="324">
        <v>80</v>
      </c>
    </row>
    <row r="3023" spans="1:103">
      <c r="A3023" s="324" t="s">
        <v>2347</v>
      </c>
      <c r="B3023" s="324">
        <v>744871100</v>
      </c>
      <c r="C3023" s="324">
        <v>10</v>
      </c>
      <c r="D3023" s="324">
        <v>20</v>
      </c>
      <c r="E3023" s="324">
        <v>5.0160000000000003E-2</v>
      </c>
      <c r="F3023" s="324">
        <v>0</v>
      </c>
      <c r="G3023" s="324">
        <v>5</v>
      </c>
      <c r="H3023" s="324">
        <v>0.9</v>
      </c>
      <c r="I3023" s="324">
        <v>2</v>
      </c>
      <c r="J3023" s="324">
        <v>40</v>
      </c>
      <c r="K3023" s="324">
        <v>125</v>
      </c>
      <c r="L3023" s="324">
        <v>1</v>
      </c>
      <c r="M3023" s="324">
        <v>12.5</v>
      </c>
      <c r="N3023" s="324">
        <v>12.5</v>
      </c>
      <c r="O3023" s="324">
        <v>6.5</v>
      </c>
      <c r="P3023" s="324">
        <v>101</v>
      </c>
      <c r="Q3023" s="324" t="s">
        <v>293</v>
      </c>
      <c r="R3023" s="324">
        <v>2</v>
      </c>
      <c r="S3023" s="424">
        <v>0</v>
      </c>
      <c r="T3023" s="424">
        <v>1</v>
      </c>
      <c r="U3023" s="324">
        <v>1.36</v>
      </c>
      <c r="V3023" s="324">
        <v>0</v>
      </c>
      <c r="W3023" s="324">
        <v>1.0935E-6</v>
      </c>
      <c r="X3023" s="324">
        <v>24.154589371980677</v>
      </c>
      <c r="Y3023" s="324">
        <v>0.72</v>
      </c>
      <c r="Z3023" s="324">
        <v>2.1</v>
      </c>
      <c r="AA3023" s="324">
        <v>1.0935E-6</v>
      </c>
      <c r="AB3023" s="324">
        <v>24.154589371980677</v>
      </c>
      <c r="AC3023" s="324">
        <v>0.72</v>
      </c>
      <c r="AD3023" s="324">
        <v>2.1</v>
      </c>
      <c r="AE3023" s="324">
        <v>1.0935E-6</v>
      </c>
      <c r="AF3023" s="324">
        <v>24.154589371980677</v>
      </c>
      <c r="AG3023" s="324">
        <v>0.72</v>
      </c>
      <c r="AH3023" s="324">
        <v>2.1</v>
      </c>
      <c r="AI3023" s="324">
        <v>0</v>
      </c>
      <c r="AJ3023" s="324">
        <v>0</v>
      </c>
      <c r="AK3023" s="324">
        <v>0</v>
      </c>
      <c r="AL3023" s="324">
        <v>0</v>
      </c>
      <c r="AM3023" s="396">
        <v>0</v>
      </c>
      <c r="AN3023" s="324">
        <v>0</v>
      </c>
      <c r="AO3023" s="324">
        <v>1000000000</v>
      </c>
      <c r="AP3023" s="324">
        <v>0</v>
      </c>
      <c r="AQ3023" s="324">
        <v>0</v>
      </c>
      <c r="AR3023" s="424">
        <v>0</v>
      </c>
      <c r="AS3023" s="424" t="s">
        <v>2746</v>
      </c>
      <c r="AT3023" s="324">
        <v>0.94699999999999995</v>
      </c>
      <c r="AU3023" s="324">
        <v>0.94699999999999995</v>
      </c>
      <c r="AV3023" s="424">
        <v>0</v>
      </c>
      <c r="AW3023" s="324">
        <v>80</v>
      </c>
    </row>
    <row r="3024" spans="1:103">
      <c r="A3024" s="324" t="s">
        <v>2347</v>
      </c>
      <c r="B3024" s="324">
        <v>744871220</v>
      </c>
      <c r="C3024" s="324">
        <v>22</v>
      </c>
      <c r="D3024" s="324">
        <v>20</v>
      </c>
      <c r="E3024" s="324">
        <v>8.9780000000000013E-2</v>
      </c>
      <c r="F3024" s="324">
        <v>0</v>
      </c>
      <c r="G3024" s="324">
        <v>3</v>
      </c>
      <c r="H3024" s="324">
        <v>0.9</v>
      </c>
      <c r="I3024" s="324">
        <v>1.85</v>
      </c>
      <c r="J3024" s="324">
        <v>40</v>
      </c>
      <c r="K3024" s="324">
        <v>125</v>
      </c>
      <c r="L3024" s="324">
        <v>1</v>
      </c>
      <c r="M3024" s="324">
        <v>12.5</v>
      </c>
      <c r="N3024" s="324">
        <v>12.5</v>
      </c>
      <c r="O3024" s="324">
        <v>6.5</v>
      </c>
      <c r="P3024" s="324">
        <v>101</v>
      </c>
      <c r="Q3024" s="324" t="s">
        <v>293</v>
      </c>
      <c r="R3024" s="324">
        <v>2</v>
      </c>
      <c r="S3024" s="424">
        <v>0</v>
      </c>
      <c r="T3024" s="424">
        <v>1</v>
      </c>
      <c r="U3024" s="324">
        <v>1.36</v>
      </c>
      <c r="V3024" s="324">
        <v>0</v>
      </c>
      <c r="W3024" s="324">
        <v>1.0935E-6</v>
      </c>
      <c r="X3024" s="324">
        <v>37.037037037037038</v>
      </c>
      <c r="Y3024" s="324">
        <v>0.72</v>
      </c>
      <c r="Z3024" s="324">
        <v>2.1</v>
      </c>
      <c r="AA3024" s="324">
        <v>1.0935E-6</v>
      </c>
      <c r="AB3024" s="324">
        <v>37.037037037037038</v>
      </c>
      <c r="AC3024" s="324">
        <v>0.72</v>
      </c>
      <c r="AD3024" s="324">
        <v>2.1</v>
      </c>
      <c r="AE3024" s="324">
        <v>1.0935E-6</v>
      </c>
      <c r="AF3024" s="324">
        <v>37.037037037037038</v>
      </c>
      <c r="AG3024" s="324">
        <v>0.72</v>
      </c>
      <c r="AH3024" s="324">
        <v>2.1</v>
      </c>
      <c r="AI3024" s="324">
        <v>0</v>
      </c>
      <c r="AJ3024" s="324">
        <v>0</v>
      </c>
      <c r="AK3024" s="324">
        <v>0</v>
      </c>
      <c r="AL3024" s="324">
        <v>0</v>
      </c>
      <c r="AM3024" s="396">
        <v>0</v>
      </c>
      <c r="AN3024" s="324">
        <v>0</v>
      </c>
      <c r="AO3024" s="324">
        <v>1000000000</v>
      </c>
      <c r="AP3024" s="324">
        <v>0</v>
      </c>
      <c r="AQ3024" s="324">
        <v>0</v>
      </c>
      <c r="AR3024" s="424">
        <v>0</v>
      </c>
      <c r="AS3024" s="424" t="s">
        <v>2746</v>
      </c>
      <c r="AT3024" s="324">
        <v>0.92700000000000005</v>
      </c>
      <c r="AU3024" s="324">
        <v>0.92700000000000005</v>
      </c>
      <c r="AV3024" s="424">
        <v>0</v>
      </c>
      <c r="AW3024" s="324">
        <v>80</v>
      </c>
    </row>
    <row r="3025" spans="1:49">
      <c r="A3025" s="324" t="s">
        <v>2347</v>
      </c>
      <c r="B3025" s="324">
        <v>744871330</v>
      </c>
      <c r="C3025" s="324">
        <v>33</v>
      </c>
      <c r="D3025" s="324">
        <v>20</v>
      </c>
      <c r="E3025" s="324">
        <v>0.16999999999999998</v>
      </c>
      <c r="F3025" s="324">
        <v>0</v>
      </c>
      <c r="G3025" s="324">
        <v>2.8</v>
      </c>
      <c r="H3025" s="324">
        <v>0.9</v>
      </c>
      <c r="I3025" s="324">
        <v>1.2</v>
      </c>
      <c r="J3025" s="324">
        <v>40</v>
      </c>
      <c r="K3025" s="324">
        <v>125</v>
      </c>
      <c r="L3025" s="324">
        <v>1</v>
      </c>
      <c r="M3025" s="324">
        <v>12.5</v>
      </c>
      <c r="N3025" s="324">
        <v>12.5</v>
      </c>
      <c r="O3025" s="324">
        <v>6.5</v>
      </c>
      <c r="P3025" s="324">
        <v>101</v>
      </c>
      <c r="Q3025" s="324" t="s">
        <v>293</v>
      </c>
      <c r="R3025" s="324">
        <v>2</v>
      </c>
      <c r="S3025" s="424">
        <v>0</v>
      </c>
      <c r="T3025" s="424">
        <v>1</v>
      </c>
      <c r="U3025" s="324">
        <v>1.36</v>
      </c>
      <c r="V3025" s="324">
        <v>0</v>
      </c>
      <c r="W3025" s="324">
        <v>1.0935E-6</v>
      </c>
      <c r="X3025" s="324">
        <v>44.715447154471548</v>
      </c>
      <c r="Y3025" s="324">
        <v>0.72</v>
      </c>
      <c r="Z3025" s="324">
        <v>2.1</v>
      </c>
      <c r="AA3025" s="324">
        <v>1.0935E-6</v>
      </c>
      <c r="AB3025" s="324">
        <v>44.715447154471548</v>
      </c>
      <c r="AC3025" s="324">
        <v>0.72</v>
      </c>
      <c r="AD3025" s="324">
        <v>2.1</v>
      </c>
      <c r="AE3025" s="324">
        <v>1.0935E-6</v>
      </c>
      <c r="AF3025" s="324">
        <v>44.715447154471548</v>
      </c>
      <c r="AG3025" s="324">
        <v>0.72</v>
      </c>
      <c r="AH3025" s="324">
        <v>2.1</v>
      </c>
      <c r="AI3025" s="324">
        <v>0</v>
      </c>
      <c r="AJ3025" s="324">
        <v>0</v>
      </c>
      <c r="AK3025" s="324">
        <v>0</v>
      </c>
      <c r="AL3025" s="324">
        <v>0</v>
      </c>
      <c r="AM3025" s="396">
        <v>0</v>
      </c>
      <c r="AN3025" s="324">
        <v>0</v>
      </c>
      <c r="AO3025" s="324">
        <v>1000000000</v>
      </c>
      <c r="AP3025" s="324">
        <v>0</v>
      </c>
      <c r="AQ3025" s="324">
        <v>0</v>
      </c>
      <c r="AR3025" s="424">
        <v>0</v>
      </c>
      <c r="AS3025" s="424" t="s">
        <v>2746</v>
      </c>
      <c r="AT3025" s="324">
        <v>0.92400000000000004</v>
      </c>
      <c r="AU3025" s="324">
        <v>0.92400000000000004</v>
      </c>
      <c r="AV3025" s="424">
        <v>0</v>
      </c>
      <c r="AW3025" s="324">
        <v>80</v>
      </c>
    </row>
    <row r="3026" spans="1:49">
      <c r="A3026" s="324" t="s">
        <v>2347</v>
      </c>
      <c r="B3026" s="324">
        <v>744871470</v>
      </c>
      <c r="C3026" s="324">
        <v>47</v>
      </c>
      <c r="D3026" s="324">
        <v>20</v>
      </c>
      <c r="E3026" s="324">
        <v>0.17979999999999999</v>
      </c>
      <c r="F3026" s="324">
        <v>0</v>
      </c>
      <c r="G3026" s="324">
        <v>2.4</v>
      </c>
      <c r="H3026" s="324">
        <v>0.9</v>
      </c>
      <c r="I3026" s="324">
        <v>1.1000000000000001</v>
      </c>
      <c r="J3026" s="324">
        <v>40</v>
      </c>
      <c r="K3026" s="324">
        <v>125</v>
      </c>
      <c r="L3026" s="324">
        <v>1</v>
      </c>
      <c r="M3026" s="324">
        <v>12.5</v>
      </c>
      <c r="N3026" s="324">
        <v>12.5</v>
      </c>
      <c r="O3026" s="324">
        <v>6.5</v>
      </c>
      <c r="P3026" s="324">
        <v>101</v>
      </c>
      <c r="Q3026" s="324" t="s">
        <v>293</v>
      </c>
      <c r="R3026" s="324">
        <v>2</v>
      </c>
      <c r="S3026" s="424">
        <v>0</v>
      </c>
      <c r="T3026" s="424">
        <v>1</v>
      </c>
      <c r="U3026" s="324">
        <v>1.36</v>
      </c>
      <c r="V3026" s="324">
        <v>0</v>
      </c>
      <c r="W3026" s="324">
        <v>1.0935E-6</v>
      </c>
      <c r="X3026" s="324">
        <v>53.287981859410429</v>
      </c>
      <c r="Y3026" s="324">
        <v>0.72</v>
      </c>
      <c r="Z3026" s="324">
        <v>2.1</v>
      </c>
      <c r="AA3026" s="324">
        <v>1.0935E-6</v>
      </c>
      <c r="AB3026" s="324">
        <v>53.287981859410429</v>
      </c>
      <c r="AC3026" s="324">
        <v>0.72</v>
      </c>
      <c r="AD3026" s="324">
        <v>2.1</v>
      </c>
      <c r="AE3026" s="324">
        <v>1.0935E-6</v>
      </c>
      <c r="AF3026" s="324">
        <v>53.287981859410429</v>
      </c>
      <c r="AG3026" s="324">
        <v>0.72</v>
      </c>
      <c r="AH3026" s="324">
        <v>2.1</v>
      </c>
      <c r="AI3026" s="324">
        <v>0</v>
      </c>
      <c r="AJ3026" s="324">
        <v>0</v>
      </c>
      <c r="AK3026" s="324">
        <v>0</v>
      </c>
      <c r="AL3026" s="324">
        <v>0</v>
      </c>
      <c r="AM3026" s="396">
        <v>0</v>
      </c>
      <c r="AN3026" s="324">
        <v>0</v>
      </c>
      <c r="AO3026" s="324">
        <v>1000000000</v>
      </c>
      <c r="AP3026" s="324">
        <v>0</v>
      </c>
      <c r="AQ3026" s="324">
        <v>0</v>
      </c>
      <c r="AR3026" s="424">
        <v>0</v>
      </c>
      <c r="AS3026" s="424" t="s">
        <v>2746</v>
      </c>
      <c r="AT3026" s="324">
        <v>0.93799999999999994</v>
      </c>
      <c r="AU3026" s="324">
        <v>0.93799999999999994</v>
      </c>
      <c r="AV3026" s="424">
        <v>0</v>
      </c>
      <c r="AW3026" s="324">
        <v>80</v>
      </c>
    </row>
    <row r="3027" spans="1:49">
      <c r="A3027" s="324" t="s">
        <v>2347</v>
      </c>
      <c r="B3027" s="324">
        <v>744870002</v>
      </c>
      <c r="C3027" s="324">
        <v>2.4</v>
      </c>
      <c r="D3027" s="324">
        <v>30</v>
      </c>
      <c r="E3027" s="324">
        <v>1.806E-2</v>
      </c>
      <c r="F3027" s="324">
        <v>0</v>
      </c>
      <c r="G3027" s="324">
        <v>15</v>
      </c>
      <c r="H3027" s="324">
        <v>0.9</v>
      </c>
      <c r="I3027" s="324">
        <v>7.8</v>
      </c>
      <c r="J3027" s="324">
        <v>40</v>
      </c>
      <c r="K3027" s="324">
        <v>125</v>
      </c>
      <c r="L3027" s="324">
        <v>1</v>
      </c>
      <c r="M3027" s="324">
        <v>12.5</v>
      </c>
      <c r="N3027" s="324">
        <v>12.5</v>
      </c>
      <c r="O3027" s="324">
        <v>8.5</v>
      </c>
      <c r="P3027" s="324">
        <v>101</v>
      </c>
      <c r="Q3027" s="324" t="s">
        <v>293</v>
      </c>
      <c r="R3027" s="324">
        <v>2</v>
      </c>
      <c r="S3027" s="424">
        <v>0</v>
      </c>
      <c r="T3027" s="424">
        <v>1</v>
      </c>
      <c r="U3027" s="324">
        <v>1.4</v>
      </c>
      <c r="V3027" s="324">
        <v>0</v>
      </c>
      <c r="W3027" s="324">
        <v>1.8889199999999999E-6</v>
      </c>
      <c r="X3027" s="324">
        <v>8.2644628099173563</v>
      </c>
      <c r="Y3027" s="324">
        <v>0.72</v>
      </c>
      <c r="Z3027" s="324">
        <v>2.1</v>
      </c>
      <c r="AA3027" s="324">
        <v>1.8889199999999999E-6</v>
      </c>
      <c r="AB3027" s="324">
        <v>8.2644628099173563</v>
      </c>
      <c r="AC3027" s="324">
        <v>0.72</v>
      </c>
      <c r="AD3027" s="324">
        <v>2.1</v>
      </c>
      <c r="AE3027" s="324">
        <v>1.8889199999999999E-6</v>
      </c>
      <c r="AF3027" s="324">
        <v>8.2644628099173563</v>
      </c>
      <c r="AG3027" s="324">
        <v>0.72</v>
      </c>
      <c r="AH3027" s="324">
        <v>2.1</v>
      </c>
      <c r="AI3027" s="324">
        <v>0</v>
      </c>
      <c r="AJ3027" s="324">
        <v>0</v>
      </c>
      <c r="AK3027" s="324">
        <v>0</v>
      </c>
      <c r="AL3027" s="324">
        <v>0</v>
      </c>
      <c r="AM3027" s="396">
        <v>0</v>
      </c>
      <c r="AN3027" s="324">
        <v>0</v>
      </c>
      <c r="AO3027" s="324">
        <v>1000000000</v>
      </c>
      <c r="AP3027" s="324">
        <v>0</v>
      </c>
      <c r="AQ3027" s="324">
        <v>0</v>
      </c>
      <c r="AR3027" s="424">
        <v>0</v>
      </c>
      <c r="AS3027" s="424" t="s">
        <v>2746</v>
      </c>
      <c r="AT3027" s="324">
        <v>0.89600000000000002</v>
      </c>
      <c r="AU3027" s="324">
        <v>0.89600000000000002</v>
      </c>
      <c r="AV3027" s="424">
        <v>0</v>
      </c>
      <c r="AW3027" s="324">
        <v>80</v>
      </c>
    </row>
    <row r="3028" spans="1:49">
      <c r="A3028" s="324" t="s">
        <v>2347</v>
      </c>
      <c r="B3028" s="324">
        <v>744870004</v>
      </c>
      <c r="C3028" s="324">
        <v>4.7</v>
      </c>
      <c r="D3028" s="324">
        <v>20</v>
      </c>
      <c r="E3028" s="324">
        <v>0.03</v>
      </c>
      <c r="F3028" s="324">
        <v>0</v>
      </c>
      <c r="G3028" s="324">
        <v>8</v>
      </c>
      <c r="H3028" s="324">
        <v>0.9</v>
      </c>
      <c r="I3028" s="324">
        <v>3.6</v>
      </c>
      <c r="J3028" s="324">
        <v>40</v>
      </c>
      <c r="K3028" s="324">
        <v>125</v>
      </c>
      <c r="L3028" s="324">
        <v>1</v>
      </c>
      <c r="M3028" s="324">
        <v>12.5</v>
      </c>
      <c r="N3028" s="324">
        <v>12.5</v>
      </c>
      <c r="O3028" s="324">
        <v>8.5</v>
      </c>
      <c r="P3028" s="324">
        <v>101</v>
      </c>
      <c r="Q3028" s="324" t="s">
        <v>293</v>
      </c>
      <c r="R3028" s="324">
        <v>2</v>
      </c>
      <c r="S3028" s="424">
        <v>0</v>
      </c>
      <c r="T3028" s="424">
        <v>1</v>
      </c>
      <c r="U3028" s="324">
        <v>1.4</v>
      </c>
      <c r="V3028" s="324">
        <v>0</v>
      </c>
      <c r="W3028" s="324">
        <v>1.8889199999999999E-6</v>
      </c>
      <c r="X3028" s="324">
        <v>11.868686868686869</v>
      </c>
      <c r="Y3028" s="324">
        <v>0.72</v>
      </c>
      <c r="Z3028" s="324">
        <v>2.1</v>
      </c>
      <c r="AA3028" s="324">
        <v>1.8889199999999999E-6</v>
      </c>
      <c r="AB3028" s="324">
        <v>11.868686868686869</v>
      </c>
      <c r="AC3028" s="324">
        <v>0.72</v>
      </c>
      <c r="AD3028" s="324">
        <v>2.1</v>
      </c>
      <c r="AE3028" s="324">
        <v>1.8889199999999999E-6</v>
      </c>
      <c r="AF3028" s="324">
        <v>11.868686868686869</v>
      </c>
      <c r="AG3028" s="324">
        <v>0.72</v>
      </c>
      <c r="AH3028" s="324">
        <v>2.1</v>
      </c>
      <c r="AI3028" s="324">
        <v>0</v>
      </c>
      <c r="AJ3028" s="324">
        <v>0</v>
      </c>
      <c r="AK3028" s="324">
        <v>0</v>
      </c>
      <c r="AL3028" s="324">
        <v>0</v>
      </c>
      <c r="AM3028" s="396">
        <v>0</v>
      </c>
      <c r="AN3028" s="324">
        <v>0</v>
      </c>
      <c r="AO3028" s="324">
        <v>1000000000</v>
      </c>
      <c r="AP3028" s="324">
        <v>0</v>
      </c>
      <c r="AQ3028" s="324">
        <v>0</v>
      </c>
      <c r="AR3028" s="424">
        <v>0</v>
      </c>
      <c r="AS3028" s="424" t="s">
        <v>2746</v>
      </c>
      <c r="AT3028" s="324">
        <v>0.92800000000000005</v>
      </c>
      <c r="AU3028" s="324">
        <v>0.92800000000000005</v>
      </c>
      <c r="AV3028" s="424">
        <v>0</v>
      </c>
      <c r="AW3028" s="324">
        <v>80</v>
      </c>
    </row>
    <row r="3029" spans="1:49">
      <c r="A3029" s="324" t="s">
        <v>2347</v>
      </c>
      <c r="B3029" s="324">
        <v>744870100</v>
      </c>
      <c r="C3029" s="324">
        <v>10</v>
      </c>
      <c r="D3029" s="324">
        <v>20</v>
      </c>
      <c r="E3029" s="324">
        <v>4.4079999999999994E-2</v>
      </c>
      <c r="F3029" s="324">
        <v>0</v>
      </c>
      <c r="G3029" s="324">
        <v>7</v>
      </c>
      <c r="H3029" s="324">
        <v>0.9</v>
      </c>
      <c r="I3029" s="324">
        <v>2.7</v>
      </c>
      <c r="J3029" s="324">
        <v>40</v>
      </c>
      <c r="K3029" s="324">
        <v>125</v>
      </c>
      <c r="L3029" s="324">
        <v>1</v>
      </c>
      <c r="M3029" s="324">
        <v>12.5</v>
      </c>
      <c r="N3029" s="324">
        <v>12.5</v>
      </c>
      <c r="O3029" s="324">
        <v>8.5</v>
      </c>
      <c r="P3029" s="324">
        <v>101</v>
      </c>
      <c r="Q3029" s="324" t="s">
        <v>293</v>
      </c>
      <c r="R3029" s="324">
        <v>2</v>
      </c>
      <c r="S3029" s="424">
        <v>0</v>
      </c>
      <c r="T3029" s="424">
        <v>1</v>
      </c>
      <c r="U3029" s="324">
        <v>1.4</v>
      </c>
      <c r="V3029" s="324">
        <v>0</v>
      </c>
      <c r="W3029" s="324">
        <v>1.8889199999999999E-6</v>
      </c>
      <c r="X3029" s="324">
        <v>16.469038208168644</v>
      </c>
      <c r="Y3029" s="324">
        <v>0.72</v>
      </c>
      <c r="Z3029" s="324">
        <v>2.1</v>
      </c>
      <c r="AA3029" s="324">
        <v>1.8889199999999999E-6</v>
      </c>
      <c r="AB3029" s="324">
        <v>16.469038208168644</v>
      </c>
      <c r="AC3029" s="324">
        <v>0.72</v>
      </c>
      <c r="AD3029" s="324">
        <v>2.1</v>
      </c>
      <c r="AE3029" s="324">
        <v>1.8889199999999999E-6</v>
      </c>
      <c r="AF3029" s="324">
        <v>16.469038208168644</v>
      </c>
      <c r="AG3029" s="324">
        <v>0.72</v>
      </c>
      <c r="AH3029" s="324">
        <v>2.1</v>
      </c>
      <c r="AI3029" s="324">
        <v>0</v>
      </c>
      <c r="AJ3029" s="324">
        <v>0</v>
      </c>
      <c r="AK3029" s="324">
        <v>0</v>
      </c>
      <c r="AL3029" s="324">
        <v>0</v>
      </c>
      <c r="AM3029" s="396">
        <v>0</v>
      </c>
      <c r="AN3029" s="324">
        <v>0</v>
      </c>
      <c r="AO3029" s="324">
        <v>1000000000</v>
      </c>
      <c r="AP3029" s="324">
        <v>0</v>
      </c>
      <c r="AQ3029" s="324">
        <v>0</v>
      </c>
      <c r="AR3029" s="424">
        <v>0</v>
      </c>
      <c r="AS3029" s="424" t="s">
        <v>2746</v>
      </c>
      <c r="AT3029" s="324">
        <v>0.95299999999999996</v>
      </c>
      <c r="AU3029" s="324">
        <v>0.95299999999999996</v>
      </c>
      <c r="AV3029" s="424">
        <v>0</v>
      </c>
      <c r="AW3029" s="324">
        <v>80</v>
      </c>
    </row>
    <row r="3030" spans="1:49">
      <c r="A3030" s="324" t="s">
        <v>2347</v>
      </c>
      <c r="B3030" s="324">
        <v>744870220</v>
      </c>
      <c r="C3030" s="324">
        <v>22</v>
      </c>
      <c r="D3030" s="324">
        <v>20</v>
      </c>
      <c r="E3030" s="324">
        <v>7.9979999999999996E-2</v>
      </c>
      <c r="F3030" s="324">
        <v>0</v>
      </c>
      <c r="G3030" s="324">
        <v>5.2</v>
      </c>
      <c r="H3030" s="324">
        <v>0.9</v>
      </c>
      <c r="I3030" s="324">
        <v>2.4500000000000002</v>
      </c>
      <c r="J3030" s="324">
        <v>40</v>
      </c>
      <c r="K3030" s="324">
        <v>125</v>
      </c>
      <c r="L3030" s="324">
        <v>1</v>
      </c>
      <c r="M3030" s="324">
        <v>12.5</v>
      </c>
      <c r="N3030" s="324">
        <v>12.5</v>
      </c>
      <c r="O3030" s="324">
        <v>8.5</v>
      </c>
      <c r="P3030" s="324">
        <v>101</v>
      </c>
      <c r="Q3030" s="324" t="s">
        <v>293</v>
      </c>
      <c r="R3030" s="324">
        <v>2</v>
      </c>
      <c r="S3030" s="424">
        <v>0</v>
      </c>
      <c r="T3030" s="424">
        <v>1</v>
      </c>
      <c r="U3030" s="324">
        <v>1.4</v>
      </c>
      <c r="V3030" s="324">
        <v>0</v>
      </c>
      <c r="W3030" s="324">
        <v>1.8889199999999999E-6</v>
      </c>
      <c r="X3030" s="324">
        <v>25.252525252525253</v>
      </c>
      <c r="Y3030" s="324">
        <v>0.72</v>
      </c>
      <c r="Z3030" s="324">
        <v>2.1</v>
      </c>
      <c r="AA3030" s="324">
        <v>1.8889199999999999E-6</v>
      </c>
      <c r="AB3030" s="324">
        <v>25.252525252525253</v>
      </c>
      <c r="AC3030" s="324">
        <v>0.72</v>
      </c>
      <c r="AD3030" s="324">
        <v>2.1</v>
      </c>
      <c r="AE3030" s="324">
        <v>1.8889199999999999E-6</v>
      </c>
      <c r="AF3030" s="324">
        <v>25.252525252525253</v>
      </c>
      <c r="AG3030" s="324">
        <v>0.72</v>
      </c>
      <c r="AH3030" s="324">
        <v>2.1</v>
      </c>
      <c r="AI3030" s="324">
        <v>0</v>
      </c>
      <c r="AJ3030" s="324">
        <v>0</v>
      </c>
      <c r="AK3030" s="324">
        <v>0</v>
      </c>
      <c r="AL3030" s="324">
        <v>0</v>
      </c>
      <c r="AM3030" s="396">
        <v>0</v>
      </c>
      <c r="AN3030" s="324">
        <v>0</v>
      </c>
      <c r="AO3030" s="324">
        <v>1000000000</v>
      </c>
      <c r="AP3030" s="324">
        <v>0</v>
      </c>
      <c r="AQ3030" s="324">
        <v>0</v>
      </c>
      <c r="AR3030" s="424">
        <v>0</v>
      </c>
      <c r="AS3030" s="424" t="s">
        <v>2746</v>
      </c>
      <c r="AT3030" s="324">
        <v>0.95899999999999996</v>
      </c>
      <c r="AU3030" s="324">
        <v>0.95899999999999996</v>
      </c>
      <c r="AV3030" s="424">
        <v>0</v>
      </c>
      <c r="AW3030" s="324">
        <v>80</v>
      </c>
    </row>
    <row r="3031" spans="1:49">
      <c r="A3031" s="324" t="s">
        <v>2347</v>
      </c>
      <c r="B3031" s="324">
        <v>744870470</v>
      </c>
      <c r="C3031" s="324">
        <v>47</v>
      </c>
      <c r="D3031" s="324">
        <v>20</v>
      </c>
      <c r="E3031" s="324">
        <v>0.15</v>
      </c>
      <c r="F3031" s="324">
        <v>0</v>
      </c>
      <c r="G3031" s="324">
        <v>3.1</v>
      </c>
      <c r="H3031" s="324">
        <v>0.9</v>
      </c>
      <c r="I3031" s="324">
        <v>1.45</v>
      </c>
      <c r="J3031" s="324">
        <v>40</v>
      </c>
      <c r="K3031" s="324">
        <v>125</v>
      </c>
      <c r="L3031" s="324">
        <v>1</v>
      </c>
      <c r="M3031" s="324">
        <v>12.5</v>
      </c>
      <c r="N3031" s="324">
        <v>12.5</v>
      </c>
      <c r="O3031" s="324">
        <v>8.5</v>
      </c>
      <c r="P3031" s="324">
        <v>101</v>
      </c>
      <c r="Q3031" s="324" t="s">
        <v>293</v>
      </c>
      <c r="R3031" s="324">
        <v>2</v>
      </c>
      <c r="S3031" s="424">
        <v>0</v>
      </c>
      <c r="T3031" s="424">
        <v>1</v>
      </c>
      <c r="U3031" s="324">
        <v>1.4</v>
      </c>
      <c r="V3031" s="324">
        <v>0</v>
      </c>
      <c r="W3031" s="324">
        <v>1.8889199999999999E-6</v>
      </c>
      <c r="X3031" s="324">
        <v>36.332714904143472</v>
      </c>
      <c r="Y3031" s="324">
        <v>0.72</v>
      </c>
      <c r="Z3031" s="324">
        <v>2.1</v>
      </c>
      <c r="AA3031" s="324">
        <v>1.8889199999999999E-6</v>
      </c>
      <c r="AB3031" s="324">
        <v>36.332714904143472</v>
      </c>
      <c r="AC3031" s="324">
        <v>0.72</v>
      </c>
      <c r="AD3031" s="324">
        <v>2.1</v>
      </c>
      <c r="AE3031" s="324">
        <v>1.8889199999999999E-6</v>
      </c>
      <c r="AF3031" s="324">
        <v>36.332714904143472</v>
      </c>
      <c r="AG3031" s="324">
        <v>0.72</v>
      </c>
      <c r="AH3031" s="324">
        <v>2.1</v>
      </c>
      <c r="AI3031" s="324">
        <v>0</v>
      </c>
      <c r="AJ3031" s="324">
        <v>0</v>
      </c>
      <c r="AK3031" s="324">
        <v>0</v>
      </c>
      <c r="AL3031" s="324">
        <v>0</v>
      </c>
      <c r="AM3031" s="396">
        <v>0</v>
      </c>
      <c r="AN3031" s="324">
        <v>0</v>
      </c>
      <c r="AO3031" s="324">
        <v>1000000000</v>
      </c>
      <c r="AP3031" s="324">
        <v>0</v>
      </c>
      <c r="AQ3031" s="324">
        <v>0</v>
      </c>
      <c r="AR3031" s="424">
        <v>0</v>
      </c>
      <c r="AS3031" s="424" t="s">
        <v>2746</v>
      </c>
      <c r="AT3031" s="324">
        <v>0.95699999999999996</v>
      </c>
      <c r="AU3031" s="324">
        <v>0.95699999999999996</v>
      </c>
      <c r="AV3031" s="424">
        <v>0</v>
      </c>
      <c r="AW3031" s="324">
        <v>80</v>
      </c>
    </row>
    <row r="3032" spans="1:49">
      <c r="A3032" s="324" t="s">
        <v>2347</v>
      </c>
      <c r="B3032" s="324">
        <v>744870101</v>
      </c>
      <c r="C3032" s="324">
        <v>100</v>
      </c>
      <c r="D3032" s="324">
        <v>20</v>
      </c>
      <c r="E3032" s="324">
        <v>0.29900000000000004</v>
      </c>
      <c r="F3032" s="324">
        <v>0</v>
      </c>
      <c r="G3032" s="324">
        <v>2</v>
      </c>
      <c r="H3032" s="324">
        <v>0.9</v>
      </c>
      <c r="I3032" s="324">
        <v>1.4</v>
      </c>
      <c r="J3032" s="324">
        <v>40</v>
      </c>
      <c r="K3032" s="324">
        <v>125</v>
      </c>
      <c r="L3032" s="324">
        <v>1</v>
      </c>
      <c r="M3032" s="324">
        <v>12.5</v>
      </c>
      <c r="N3032" s="324">
        <v>12.5</v>
      </c>
      <c r="O3032" s="324">
        <v>8.5</v>
      </c>
      <c r="P3032" s="324">
        <v>101</v>
      </c>
      <c r="Q3032" s="324" t="s">
        <v>293</v>
      </c>
      <c r="R3032" s="324">
        <v>2</v>
      </c>
      <c r="S3032" s="424">
        <v>0</v>
      </c>
      <c r="T3032" s="424">
        <v>1</v>
      </c>
      <c r="U3032" s="324">
        <v>1.4</v>
      </c>
      <c r="V3032" s="324">
        <v>0</v>
      </c>
      <c r="W3032" s="324">
        <v>1.8889199999999999E-6</v>
      </c>
      <c r="X3032" s="324">
        <v>53.350405463081522</v>
      </c>
      <c r="Y3032" s="324">
        <v>0.72</v>
      </c>
      <c r="Z3032" s="324">
        <v>2.1</v>
      </c>
      <c r="AA3032" s="324">
        <v>1.8889199999999999E-6</v>
      </c>
      <c r="AB3032" s="324">
        <v>53.350405463081522</v>
      </c>
      <c r="AC3032" s="324">
        <v>0.72</v>
      </c>
      <c r="AD3032" s="324">
        <v>2.1</v>
      </c>
      <c r="AE3032" s="324">
        <v>1.8889199999999999E-6</v>
      </c>
      <c r="AF3032" s="324">
        <v>53.350405463081522</v>
      </c>
      <c r="AG3032" s="324">
        <v>0.72</v>
      </c>
      <c r="AH3032" s="324">
        <v>2.1</v>
      </c>
      <c r="AI3032" s="324">
        <v>0</v>
      </c>
      <c r="AJ3032" s="324">
        <v>0</v>
      </c>
      <c r="AK3032" s="324">
        <v>0</v>
      </c>
      <c r="AL3032" s="324">
        <v>0</v>
      </c>
      <c r="AM3032" s="396">
        <v>0</v>
      </c>
      <c r="AN3032" s="324">
        <v>0</v>
      </c>
      <c r="AO3032" s="324">
        <v>1000000000</v>
      </c>
      <c r="AP3032" s="324">
        <v>0</v>
      </c>
      <c r="AQ3032" s="324">
        <v>0</v>
      </c>
      <c r="AR3032" s="424">
        <v>0</v>
      </c>
      <c r="AS3032" s="424" t="s">
        <v>2746</v>
      </c>
      <c r="AT3032" s="324">
        <v>0.95</v>
      </c>
      <c r="AU3032" s="324">
        <v>0.95</v>
      </c>
      <c r="AV3032" s="424">
        <v>0</v>
      </c>
      <c r="AW3032" s="324">
        <v>80</v>
      </c>
    </row>
    <row r="3033" spans="1:49">
      <c r="A3033" s="324" t="s">
        <v>2347</v>
      </c>
      <c r="B3033" s="324">
        <v>744870151</v>
      </c>
      <c r="C3033" s="324">
        <v>150</v>
      </c>
      <c r="D3033" s="324">
        <v>20</v>
      </c>
      <c r="E3033" s="324">
        <v>0.4012</v>
      </c>
      <c r="F3033" s="324">
        <v>0</v>
      </c>
      <c r="G3033" s="324">
        <v>1.7</v>
      </c>
      <c r="H3033" s="324">
        <v>0.9</v>
      </c>
      <c r="I3033" s="324">
        <v>1</v>
      </c>
      <c r="J3033" s="324">
        <v>40</v>
      </c>
      <c r="K3033" s="324">
        <v>125</v>
      </c>
      <c r="L3033" s="324">
        <v>1</v>
      </c>
      <c r="M3033" s="324">
        <v>12.5</v>
      </c>
      <c r="N3033" s="324">
        <v>12.5</v>
      </c>
      <c r="O3033" s="324">
        <v>8.5</v>
      </c>
      <c r="P3033" s="324">
        <v>101</v>
      </c>
      <c r="Q3033" s="324" t="s">
        <v>293</v>
      </c>
      <c r="R3033" s="324">
        <v>2</v>
      </c>
      <c r="S3033" s="424">
        <v>0</v>
      </c>
      <c r="T3033" s="424">
        <v>1</v>
      </c>
      <c r="U3033" s="324">
        <v>1.4</v>
      </c>
      <c r="V3033" s="324">
        <v>0</v>
      </c>
      <c r="W3033" s="324">
        <v>1.8889199999999999E-6</v>
      </c>
      <c r="X3033" s="324">
        <v>68.455640744797364</v>
      </c>
      <c r="Y3033" s="324">
        <v>0.72</v>
      </c>
      <c r="Z3033" s="324">
        <v>2.1</v>
      </c>
      <c r="AA3033" s="324">
        <v>1.8889199999999999E-6</v>
      </c>
      <c r="AB3033" s="324">
        <v>68.455640744797364</v>
      </c>
      <c r="AC3033" s="324">
        <v>0.72</v>
      </c>
      <c r="AD3033" s="324">
        <v>2.1</v>
      </c>
      <c r="AE3033" s="324">
        <v>1.8889199999999999E-6</v>
      </c>
      <c r="AF3033" s="324">
        <v>68.455640744797364</v>
      </c>
      <c r="AG3033" s="324">
        <v>0.72</v>
      </c>
      <c r="AH3033" s="324">
        <v>2.1</v>
      </c>
      <c r="AI3033" s="324">
        <v>0</v>
      </c>
      <c r="AJ3033" s="324">
        <v>0</v>
      </c>
      <c r="AK3033" s="324">
        <v>0</v>
      </c>
      <c r="AL3033" s="324">
        <v>0</v>
      </c>
      <c r="AM3033" s="396">
        <v>0</v>
      </c>
      <c r="AN3033" s="324">
        <v>0</v>
      </c>
      <c r="AO3033" s="324">
        <v>1000000000</v>
      </c>
      <c r="AP3033" s="324">
        <v>0</v>
      </c>
      <c r="AQ3033" s="324">
        <v>0</v>
      </c>
      <c r="AR3033" s="424">
        <v>0</v>
      </c>
      <c r="AS3033" s="424" t="s">
        <v>2746</v>
      </c>
      <c r="AT3033" s="324">
        <v>0.95299999999999996</v>
      </c>
      <c r="AU3033" s="324">
        <v>0.95299999999999996</v>
      </c>
      <c r="AV3033" s="424">
        <v>0</v>
      </c>
      <c r="AW3033" s="324">
        <v>80</v>
      </c>
    </row>
    <row r="3034" spans="1:49">
      <c r="A3034" s="324" t="s">
        <v>2347</v>
      </c>
      <c r="B3034" s="324">
        <v>744870221</v>
      </c>
      <c r="C3034" s="324">
        <v>220</v>
      </c>
      <c r="D3034" s="324">
        <v>20</v>
      </c>
      <c r="E3034" s="324">
        <v>0.65190000000000003</v>
      </c>
      <c r="F3034" s="324">
        <v>0</v>
      </c>
      <c r="G3034" s="324">
        <v>1.4</v>
      </c>
      <c r="H3034" s="324">
        <v>0.9</v>
      </c>
      <c r="I3034" s="324">
        <v>0.9</v>
      </c>
      <c r="J3034" s="324">
        <v>40</v>
      </c>
      <c r="K3034" s="324">
        <v>125</v>
      </c>
      <c r="L3034" s="324">
        <v>1</v>
      </c>
      <c r="M3034" s="324">
        <v>12.5</v>
      </c>
      <c r="N3034" s="324">
        <v>12.5</v>
      </c>
      <c r="O3034" s="324">
        <v>8.5</v>
      </c>
      <c r="P3034" s="324">
        <v>101</v>
      </c>
      <c r="Q3034" s="324" t="s">
        <v>293</v>
      </c>
      <c r="R3034" s="324">
        <v>2</v>
      </c>
      <c r="S3034" s="424">
        <v>0</v>
      </c>
      <c r="T3034" s="424">
        <v>1</v>
      </c>
      <c r="U3034" s="324">
        <v>1.4</v>
      </c>
      <c r="V3034" s="324">
        <v>0</v>
      </c>
      <c r="W3034" s="324">
        <v>1.8889199999999999E-6</v>
      </c>
      <c r="X3034" s="324">
        <v>76.452599388379198</v>
      </c>
      <c r="Y3034" s="324">
        <v>0.72</v>
      </c>
      <c r="Z3034" s="324">
        <v>2.1</v>
      </c>
      <c r="AA3034" s="324">
        <v>1.8889199999999999E-6</v>
      </c>
      <c r="AB3034" s="324">
        <v>76.452599388379198</v>
      </c>
      <c r="AC3034" s="324">
        <v>0.72</v>
      </c>
      <c r="AD3034" s="324">
        <v>2.1</v>
      </c>
      <c r="AE3034" s="324">
        <v>1.8889199999999999E-6</v>
      </c>
      <c r="AF3034" s="324">
        <v>76.452599388379198</v>
      </c>
      <c r="AG3034" s="324">
        <v>0.72</v>
      </c>
      <c r="AH3034" s="324">
        <v>2.1</v>
      </c>
      <c r="AI3034" s="324">
        <v>0</v>
      </c>
      <c r="AJ3034" s="324">
        <v>0</v>
      </c>
      <c r="AK3034" s="324">
        <v>0</v>
      </c>
      <c r="AL3034" s="324">
        <v>0</v>
      </c>
      <c r="AM3034" s="396">
        <v>0</v>
      </c>
      <c r="AN3034" s="324">
        <v>0</v>
      </c>
      <c r="AO3034" s="324">
        <v>1000000000</v>
      </c>
      <c r="AP3034" s="324">
        <v>0</v>
      </c>
      <c r="AQ3034" s="324">
        <v>0</v>
      </c>
      <c r="AR3034" s="424">
        <v>0</v>
      </c>
      <c r="AS3034" s="424" t="s">
        <v>2746</v>
      </c>
      <c r="AT3034" s="324">
        <v>0.96</v>
      </c>
      <c r="AU3034" s="324">
        <v>0.96</v>
      </c>
      <c r="AV3034" s="424">
        <v>0</v>
      </c>
      <c r="AW3034" s="324">
        <v>80</v>
      </c>
    </row>
    <row r="3035" spans="1:49">
      <c r="A3035" s="324" t="s">
        <v>2347</v>
      </c>
      <c r="B3035" s="324">
        <v>7448709100</v>
      </c>
      <c r="C3035" s="324">
        <v>10</v>
      </c>
      <c r="D3035" s="324">
        <v>20</v>
      </c>
      <c r="E3035" s="324">
        <v>3.993E-2</v>
      </c>
      <c r="F3035" s="324">
        <v>0</v>
      </c>
      <c r="G3035" s="324">
        <v>8</v>
      </c>
      <c r="H3035" s="324">
        <v>0.9</v>
      </c>
      <c r="I3035" s="324">
        <v>3.2</v>
      </c>
      <c r="J3035" s="324">
        <v>40</v>
      </c>
      <c r="K3035" s="324">
        <v>125</v>
      </c>
      <c r="L3035" s="324">
        <v>1</v>
      </c>
      <c r="M3035" s="324">
        <v>12.5</v>
      </c>
      <c r="N3035" s="324">
        <v>12.5</v>
      </c>
      <c r="O3035" s="324">
        <v>10.5</v>
      </c>
      <c r="P3035" s="324">
        <v>101</v>
      </c>
      <c r="Q3035" s="324" t="s">
        <v>293</v>
      </c>
      <c r="R3035" s="324">
        <v>2</v>
      </c>
      <c r="S3035" s="424">
        <v>0</v>
      </c>
      <c r="T3035" s="424">
        <v>1</v>
      </c>
      <c r="U3035" s="324">
        <v>1.56</v>
      </c>
      <c r="V3035" s="324">
        <v>0</v>
      </c>
      <c r="W3035" s="324">
        <v>2.7754920000000006E-6</v>
      </c>
      <c r="X3035" s="324">
        <v>13.111658887082394</v>
      </c>
      <c r="Y3035" s="324">
        <v>0.72</v>
      </c>
      <c r="Z3035" s="324">
        <v>2.1</v>
      </c>
      <c r="AA3035" s="324">
        <v>2.7754920000000006E-6</v>
      </c>
      <c r="AB3035" s="324">
        <v>13.111658887082394</v>
      </c>
      <c r="AC3035" s="324">
        <v>0.72</v>
      </c>
      <c r="AD3035" s="324">
        <v>2.1</v>
      </c>
      <c r="AE3035" s="324">
        <v>2.7754920000000006E-6</v>
      </c>
      <c r="AF3035" s="324">
        <v>13.111658887082394</v>
      </c>
      <c r="AG3035" s="324">
        <v>0.72</v>
      </c>
      <c r="AH3035" s="324">
        <v>2.1</v>
      </c>
      <c r="AI3035" s="324">
        <v>0</v>
      </c>
      <c r="AJ3035" s="324">
        <v>0</v>
      </c>
      <c r="AK3035" s="324">
        <v>0</v>
      </c>
      <c r="AL3035" s="324">
        <v>0</v>
      </c>
      <c r="AM3035" s="396">
        <v>0</v>
      </c>
      <c r="AN3035" s="324">
        <v>0</v>
      </c>
      <c r="AO3035" s="324">
        <v>1000000000</v>
      </c>
      <c r="AP3035" s="324">
        <v>0</v>
      </c>
      <c r="AQ3035" s="324">
        <v>0</v>
      </c>
      <c r="AR3035" s="424">
        <v>0</v>
      </c>
      <c r="AS3035" s="424" t="s">
        <v>2746</v>
      </c>
      <c r="AT3035" s="324">
        <v>0.96</v>
      </c>
      <c r="AU3035" s="324">
        <v>0.96</v>
      </c>
      <c r="AV3035" s="424">
        <v>0</v>
      </c>
      <c r="AW3035" s="324">
        <v>80</v>
      </c>
    </row>
    <row r="3036" spans="1:49">
      <c r="A3036" s="324" t="s">
        <v>2347</v>
      </c>
      <c r="B3036" s="324">
        <v>7448709220</v>
      </c>
      <c r="C3036" s="324">
        <v>22</v>
      </c>
      <c r="D3036" s="324">
        <v>20</v>
      </c>
      <c r="E3036" s="324">
        <v>0.08</v>
      </c>
      <c r="F3036" s="324">
        <v>0</v>
      </c>
      <c r="G3036" s="324">
        <v>5</v>
      </c>
      <c r="H3036" s="324">
        <v>0.9</v>
      </c>
      <c r="I3036" s="324">
        <v>2.5</v>
      </c>
      <c r="J3036" s="324">
        <v>40</v>
      </c>
      <c r="K3036" s="324">
        <v>125</v>
      </c>
      <c r="L3036" s="324">
        <v>1</v>
      </c>
      <c r="M3036" s="324">
        <v>12.5</v>
      </c>
      <c r="N3036" s="324">
        <v>12.5</v>
      </c>
      <c r="O3036" s="324">
        <v>10.5</v>
      </c>
      <c r="P3036" s="324">
        <v>101</v>
      </c>
      <c r="Q3036" s="324" t="s">
        <v>293</v>
      </c>
      <c r="R3036" s="324">
        <v>2</v>
      </c>
      <c r="S3036" s="424">
        <v>0</v>
      </c>
      <c r="T3036" s="424">
        <v>1</v>
      </c>
      <c r="U3036" s="324">
        <v>1.56</v>
      </c>
      <c r="V3036" s="324">
        <v>0</v>
      </c>
      <c r="W3036" s="324">
        <v>2.7754920000000006E-6</v>
      </c>
      <c r="X3036" s="324">
        <v>20.10454362685967</v>
      </c>
      <c r="Y3036" s="324">
        <v>0.72</v>
      </c>
      <c r="Z3036" s="324">
        <v>2.1</v>
      </c>
      <c r="AA3036" s="324">
        <v>2.7754920000000006E-6</v>
      </c>
      <c r="AB3036" s="324">
        <v>20.10454362685967</v>
      </c>
      <c r="AC3036" s="324">
        <v>0.72</v>
      </c>
      <c r="AD3036" s="324">
        <v>2.1</v>
      </c>
      <c r="AE3036" s="324">
        <v>2.7754920000000006E-6</v>
      </c>
      <c r="AF3036" s="324">
        <v>20.10454362685967</v>
      </c>
      <c r="AG3036" s="324">
        <v>0.72</v>
      </c>
      <c r="AH3036" s="324">
        <v>2.1</v>
      </c>
      <c r="AI3036" s="324">
        <v>0</v>
      </c>
      <c r="AJ3036" s="324">
        <v>0</v>
      </c>
      <c r="AK3036" s="324">
        <v>0</v>
      </c>
      <c r="AL3036" s="324">
        <v>0</v>
      </c>
      <c r="AM3036" s="396">
        <v>0</v>
      </c>
      <c r="AN3036" s="324">
        <v>0</v>
      </c>
      <c r="AO3036" s="324">
        <v>1000000000</v>
      </c>
      <c r="AP3036" s="324">
        <v>0</v>
      </c>
      <c r="AQ3036" s="324">
        <v>0</v>
      </c>
      <c r="AR3036" s="424">
        <v>0</v>
      </c>
      <c r="AS3036" s="424" t="s">
        <v>2746</v>
      </c>
      <c r="AT3036" s="324">
        <v>0.97</v>
      </c>
      <c r="AU3036" s="324">
        <v>0.97</v>
      </c>
      <c r="AV3036" s="424">
        <v>0</v>
      </c>
      <c r="AW3036" s="324">
        <v>80</v>
      </c>
    </row>
    <row r="3037" spans="1:49">
      <c r="A3037" s="324" t="s">
        <v>2347</v>
      </c>
      <c r="B3037" s="324">
        <v>7448709330</v>
      </c>
      <c r="C3037" s="324">
        <v>33</v>
      </c>
      <c r="D3037" s="324">
        <v>20</v>
      </c>
      <c r="E3037" s="324">
        <v>0.1</v>
      </c>
      <c r="F3037" s="324">
        <v>0</v>
      </c>
      <c r="G3037" s="324">
        <v>4.4000000000000004</v>
      </c>
      <c r="H3037" s="324">
        <v>0.9</v>
      </c>
      <c r="I3037" s="324">
        <v>2</v>
      </c>
      <c r="J3037" s="324">
        <v>40</v>
      </c>
      <c r="K3037" s="324">
        <v>125</v>
      </c>
      <c r="L3037" s="324">
        <v>1</v>
      </c>
      <c r="M3037" s="324">
        <v>12.5</v>
      </c>
      <c r="N3037" s="324">
        <v>12.5</v>
      </c>
      <c r="O3037" s="324">
        <v>10.5</v>
      </c>
      <c r="P3037" s="324">
        <v>101</v>
      </c>
      <c r="Q3037" s="324" t="s">
        <v>293</v>
      </c>
      <c r="R3037" s="324">
        <v>2</v>
      </c>
      <c r="S3037" s="424">
        <v>0</v>
      </c>
      <c r="T3037" s="424">
        <v>1</v>
      </c>
      <c r="U3037" s="324">
        <v>1.56</v>
      </c>
      <c r="V3037" s="324">
        <v>0</v>
      </c>
      <c r="W3037" s="324">
        <v>2.7754920000000006E-6</v>
      </c>
      <c r="X3037" s="324">
        <v>24.272558769013504</v>
      </c>
      <c r="Y3037" s="324">
        <v>0.72</v>
      </c>
      <c r="Z3037" s="324">
        <v>2.1</v>
      </c>
      <c r="AA3037" s="324">
        <v>2.7754920000000006E-6</v>
      </c>
      <c r="AB3037" s="324">
        <v>24.272558769013504</v>
      </c>
      <c r="AC3037" s="324">
        <v>0.72</v>
      </c>
      <c r="AD3037" s="324">
        <v>2.1</v>
      </c>
      <c r="AE3037" s="324">
        <v>2.7754920000000006E-6</v>
      </c>
      <c r="AF3037" s="324">
        <v>24.272558769013504</v>
      </c>
      <c r="AG3037" s="324">
        <v>0.72</v>
      </c>
      <c r="AH3037" s="324">
        <v>2.1</v>
      </c>
      <c r="AI3037" s="324">
        <v>0</v>
      </c>
      <c r="AJ3037" s="324">
        <v>0</v>
      </c>
      <c r="AK3037" s="324">
        <v>0</v>
      </c>
      <c r="AL3037" s="324">
        <v>0</v>
      </c>
      <c r="AM3037" s="396">
        <v>0</v>
      </c>
      <c r="AN3037" s="324">
        <v>0</v>
      </c>
      <c r="AO3037" s="324">
        <v>1000000000</v>
      </c>
      <c r="AP3037" s="324">
        <v>0</v>
      </c>
      <c r="AQ3037" s="324">
        <v>0</v>
      </c>
      <c r="AR3037" s="424">
        <v>0</v>
      </c>
      <c r="AS3037" s="424" t="s">
        <v>2746</v>
      </c>
      <c r="AT3037" s="324">
        <v>0.97199999999999998</v>
      </c>
      <c r="AU3037" s="324">
        <v>0.97199999999999998</v>
      </c>
      <c r="AV3037" s="424">
        <v>0</v>
      </c>
      <c r="AW3037" s="324">
        <v>80</v>
      </c>
    </row>
    <row r="3038" spans="1:49">
      <c r="A3038" s="324" t="s">
        <v>2347</v>
      </c>
      <c r="B3038" s="324">
        <v>7448709470</v>
      </c>
      <c r="C3038" s="324">
        <v>47</v>
      </c>
      <c r="D3038" s="324">
        <v>20</v>
      </c>
      <c r="E3038" s="324">
        <v>0.13038</v>
      </c>
      <c r="F3038" s="324">
        <v>0</v>
      </c>
      <c r="G3038" s="324">
        <v>3.6</v>
      </c>
      <c r="H3038" s="324">
        <v>0.9</v>
      </c>
      <c r="I3038" s="324">
        <v>1.9</v>
      </c>
      <c r="J3038" s="324">
        <v>40</v>
      </c>
      <c r="K3038" s="324">
        <v>125</v>
      </c>
      <c r="L3038" s="324">
        <v>1</v>
      </c>
      <c r="M3038" s="324">
        <v>12.5</v>
      </c>
      <c r="N3038" s="324">
        <v>12.5</v>
      </c>
      <c r="O3038" s="324">
        <v>10.5</v>
      </c>
      <c r="P3038" s="324">
        <v>101</v>
      </c>
      <c r="Q3038" s="324" t="s">
        <v>293</v>
      </c>
      <c r="R3038" s="324">
        <v>2</v>
      </c>
      <c r="S3038" s="424">
        <v>0</v>
      </c>
      <c r="T3038" s="424">
        <v>1</v>
      </c>
      <c r="U3038" s="324">
        <v>1.56</v>
      </c>
      <c r="V3038" s="324">
        <v>0</v>
      </c>
      <c r="W3038" s="324">
        <v>2.7754920000000006E-6</v>
      </c>
      <c r="X3038" s="324">
        <v>28.92592501415524</v>
      </c>
      <c r="Y3038" s="324">
        <v>0.72</v>
      </c>
      <c r="Z3038" s="324">
        <v>2.1</v>
      </c>
      <c r="AA3038" s="324">
        <v>2.7754920000000006E-6</v>
      </c>
      <c r="AB3038" s="324">
        <v>28.92592501415524</v>
      </c>
      <c r="AC3038" s="324">
        <v>0.72</v>
      </c>
      <c r="AD3038" s="324">
        <v>2.1</v>
      </c>
      <c r="AE3038" s="324">
        <v>2.7754920000000006E-6</v>
      </c>
      <c r="AF3038" s="324">
        <v>28.92592501415524</v>
      </c>
      <c r="AG3038" s="324">
        <v>0.72</v>
      </c>
      <c r="AH3038" s="324">
        <v>2.1</v>
      </c>
      <c r="AI3038" s="324">
        <v>0</v>
      </c>
      <c r="AJ3038" s="324">
        <v>0</v>
      </c>
      <c r="AK3038" s="324">
        <v>0</v>
      </c>
      <c r="AL3038" s="324">
        <v>0</v>
      </c>
      <c r="AM3038" s="396">
        <v>0</v>
      </c>
      <c r="AN3038" s="324">
        <v>0</v>
      </c>
      <c r="AO3038" s="324">
        <v>1000000000</v>
      </c>
      <c r="AP3038" s="324">
        <v>0</v>
      </c>
      <c r="AQ3038" s="324">
        <v>0</v>
      </c>
      <c r="AR3038" s="424">
        <v>0</v>
      </c>
      <c r="AS3038" s="424" t="s">
        <v>2746</v>
      </c>
      <c r="AT3038" s="324">
        <v>0.97199999999999998</v>
      </c>
      <c r="AU3038" s="324">
        <v>0.97199999999999998</v>
      </c>
      <c r="AV3038" s="424">
        <v>0</v>
      </c>
      <c r="AW3038" s="324">
        <v>80</v>
      </c>
    </row>
    <row r="3039" spans="1:49">
      <c r="A3039" s="324" t="s">
        <v>2347</v>
      </c>
      <c r="B3039" s="324">
        <v>74437324010</v>
      </c>
      <c r="C3039" s="324">
        <v>1</v>
      </c>
      <c r="D3039" s="324">
        <v>20</v>
      </c>
      <c r="E3039" s="395">
        <v>2.7060000000000001E-2</v>
      </c>
      <c r="F3039" s="324">
        <v>1.6939999999999997E-2</v>
      </c>
      <c r="G3039" s="324">
        <v>9</v>
      </c>
      <c r="H3039" s="324">
        <v>0.8</v>
      </c>
      <c r="I3039" s="324">
        <v>5</v>
      </c>
      <c r="J3039" s="324">
        <v>40</v>
      </c>
      <c r="K3039" s="324">
        <v>125</v>
      </c>
      <c r="L3039" s="324">
        <v>1</v>
      </c>
      <c r="M3039" s="324">
        <v>4.45</v>
      </c>
      <c r="N3039" s="324">
        <v>4.0599999999999996</v>
      </c>
      <c r="O3039" s="324">
        <v>1.8</v>
      </c>
      <c r="P3039" s="324">
        <v>104</v>
      </c>
      <c r="Q3039" s="324" t="s">
        <v>293</v>
      </c>
      <c r="R3039" s="324">
        <v>1</v>
      </c>
      <c r="S3039" s="324">
        <v>0</v>
      </c>
      <c r="T3039" s="324">
        <v>3000</v>
      </c>
      <c r="U3039" s="324">
        <v>1.4</v>
      </c>
      <c r="V3039" s="324">
        <v>0</v>
      </c>
      <c r="W3039" s="324">
        <v>3.27731E-11</v>
      </c>
      <c r="X3039" s="324">
        <v>353.58919687277887</v>
      </c>
      <c r="Y3039" s="324">
        <v>1.19</v>
      </c>
      <c r="Z3039" s="324">
        <v>2.12</v>
      </c>
      <c r="AA3039" s="324">
        <v>3.27731E-11</v>
      </c>
      <c r="AB3039" s="324">
        <v>353.58919687277887</v>
      </c>
      <c r="AC3039" s="324">
        <v>1.19</v>
      </c>
      <c r="AD3039" s="324">
        <v>2.12</v>
      </c>
      <c r="AE3039" s="324">
        <v>3.27731E-11</v>
      </c>
      <c r="AF3039" s="324">
        <v>353.58919687277887</v>
      </c>
      <c r="AG3039" s="324">
        <v>1.19</v>
      </c>
      <c r="AH3039" s="324">
        <v>2.12</v>
      </c>
      <c r="AI3039" s="324">
        <v>0</v>
      </c>
      <c r="AJ3039" s="324">
        <v>0</v>
      </c>
      <c r="AK3039" s="324">
        <v>0</v>
      </c>
      <c r="AL3039" s="324">
        <v>0</v>
      </c>
      <c r="AM3039" s="324">
        <v>0</v>
      </c>
      <c r="AN3039" s="324">
        <v>0</v>
      </c>
      <c r="AO3039" s="326">
        <v>1000000000</v>
      </c>
      <c r="AP3039" s="324">
        <v>0</v>
      </c>
      <c r="AQ3039" s="324">
        <v>0</v>
      </c>
      <c r="AR3039" s="324">
        <v>63.02</v>
      </c>
      <c r="AS3039" s="324" t="s">
        <v>3815</v>
      </c>
      <c r="AT3039" s="324">
        <v>0</v>
      </c>
      <c r="AU3039" s="324">
        <v>0</v>
      </c>
      <c r="AV3039" s="324">
        <v>0</v>
      </c>
    </row>
    <row r="3040" spans="1:49">
      <c r="A3040" s="324" t="s">
        <v>2347</v>
      </c>
      <c r="B3040" s="324">
        <v>74437324012</v>
      </c>
      <c r="C3040" s="324">
        <v>1.2</v>
      </c>
      <c r="D3040" s="324">
        <v>20</v>
      </c>
      <c r="E3040" s="395">
        <v>3.0000000000000002E-2</v>
      </c>
      <c r="F3040" s="324">
        <v>0.02</v>
      </c>
      <c r="G3040" s="324">
        <v>8.5</v>
      </c>
      <c r="H3040" s="324">
        <v>0.8</v>
      </c>
      <c r="I3040" s="324">
        <v>4.7</v>
      </c>
      <c r="J3040" s="324">
        <v>40</v>
      </c>
      <c r="K3040" s="324">
        <v>125</v>
      </c>
      <c r="L3040" s="324">
        <v>1</v>
      </c>
      <c r="M3040" s="324">
        <v>4.45</v>
      </c>
      <c r="N3040" s="324">
        <v>4.0599999999999996</v>
      </c>
      <c r="O3040" s="324">
        <v>1.8</v>
      </c>
      <c r="P3040" s="324">
        <v>104</v>
      </c>
      <c r="Q3040" s="324" t="s">
        <v>293</v>
      </c>
      <c r="R3040" s="324">
        <v>1</v>
      </c>
      <c r="S3040" s="324">
        <v>0</v>
      </c>
      <c r="T3040" s="324">
        <v>3000</v>
      </c>
      <c r="U3040" s="324">
        <v>1.4</v>
      </c>
      <c r="V3040" s="324">
        <v>0</v>
      </c>
      <c r="W3040" s="324">
        <v>4.8689999999999995E-11</v>
      </c>
      <c r="X3040" s="324">
        <v>409.67575913535774</v>
      </c>
      <c r="Y3040" s="324">
        <v>1.1000000000000001</v>
      </c>
      <c r="Z3040" s="324">
        <v>2.12</v>
      </c>
      <c r="AA3040" s="324">
        <v>4.8689999999999995E-11</v>
      </c>
      <c r="AB3040" s="324">
        <v>409.67575913535774</v>
      </c>
      <c r="AC3040" s="324">
        <v>1.1000000000000001</v>
      </c>
      <c r="AD3040" s="324">
        <v>2.12</v>
      </c>
      <c r="AE3040" s="324">
        <v>4.8689999999999995E-11</v>
      </c>
      <c r="AF3040" s="324">
        <v>409.67575913535774</v>
      </c>
      <c r="AG3040" s="324">
        <v>1.1000000000000001</v>
      </c>
      <c r="AH3040" s="324">
        <v>2.12</v>
      </c>
      <c r="AI3040" s="324">
        <v>0</v>
      </c>
      <c r="AJ3040" s="324">
        <v>0</v>
      </c>
      <c r="AK3040" s="324">
        <v>0</v>
      </c>
      <c r="AL3040" s="324">
        <v>0</v>
      </c>
      <c r="AM3040" s="324">
        <v>0</v>
      </c>
      <c r="AN3040" s="324">
        <v>0</v>
      </c>
      <c r="AO3040" s="326">
        <v>1000000000</v>
      </c>
      <c r="AP3040" s="324">
        <v>0</v>
      </c>
      <c r="AQ3040" s="324">
        <v>0</v>
      </c>
      <c r="AR3040" s="324">
        <v>62.77</v>
      </c>
      <c r="AS3040" s="324" t="s">
        <v>3815</v>
      </c>
      <c r="AT3040" s="324">
        <v>0</v>
      </c>
      <c r="AU3040" s="324">
        <v>0</v>
      </c>
      <c r="AV3040" s="324">
        <v>0</v>
      </c>
    </row>
    <row r="3041" spans="1:48">
      <c r="A3041" s="324" t="s">
        <v>2347</v>
      </c>
      <c r="B3041" s="324">
        <v>74437324015</v>
      </c>
      <c r="C3041" s="324">
        <v>1.5</v>
      </c>
      <c r="D3041" s="324">
        <v>20</v>
      </c>
      <c r="E3041" s="395">
        <v>4.2108E-2</v>
      </c>
      <c r="F3041" s="324">
        <v>2.7491999999999999E-2</v>
      </c>
      <c r="G3041" s="324">
        <v>8</v>
      </c>
      <c r="H3041" s="324">
        <v>0.8</v>
      </c>
      <c r="I3041" s="324">
        <v>3.8</v>
      </c>
      <c r="J3041" s="324">
        <v>40</v>
      </c>
      <c r="K3041" s="324">
        <v>125</v>
      </c>
      <c r="L3041" s="324">
        <v>1</v>
      </c>
      <c r="M3041" s="324">
        <v>4.45</v>
      </c>
      <c r="N3041" s="324">
        <v>4.0599999999999996</v>
      </c>
      <c r="O3041" s="324">
        <v>1.8</v>
      </c>
      <c r="P3041" s="324">
        <v>104</v>
      </c>
      <c r="Q3041" s="324" t="s">
        <v>293</v>
      </c>
      <c r="R3041" s="324">
        <v>1</v>
      </c>
      <c r="S3041" s="324">
        <v>0</v>
      </c>
      <c r="T3041" s="324">
        <v>3000</v>
      </c>
      <c r="U3041" s="324">
        <v>1.4</v>
      </c>
      <c r="V3041" s="324">
        <v>0</v>
      </c>
      <c r="W3041" s="324">
        <v>9.4248000000000006E-11</v>
      </c>
      <c r="X3041" s="324">
        <v>362.21332362577363</v>
      </c>
      <c r="Y3041" s="324">
        <v>1.1000000000000001</v>
      </c>
      <c r="Z3041" s="324">
        <v>2.12</v>
      </c>
      <c r="AA3041" s="324">
        <v>9.4248000000000006E-11</v>
      </c>
      <c r="AB3041" s="324">
        <v>362.21332362577363</v>
      </c>
      <c r="AC3041" s="324">
        <v>1.1000000000000001</v>
      </c>
      <c r="AD3041" s="324">
        <v>2.12</v>
      </c>
      <c r="AE3041" s="324">
        <v>9.4248000000000006E-11</v>
      </c>
      <c r="AF3041" s="324">
        <v>362.21332362577363</v>
      </c>
      <c r="AG3041" s="324">
        <v>1.1000000000000001</v>
      </c>
      <c r="AH3041" s="324">
        <v>2.12</v>
      </c>
      <c r="AI3041" s="324">
        <v>0</v>
      </c>
      <c r="AJ3041" s="324">
        <v>0</v>
      </c>
      <c r="AK3041" s="324">
        <v>0</v>
      </c>
      <c r="AL3041" s="324">
        <v>0</v>
      </c>
      <c r="AM3041" s="324">
        <v>0</v>
      </c>
      <c r="AN3041" s="324">
        <v>0</v>
      </c>
      <c r="AO3041" s="326">
        <v>1000000000</v>
      </c>
      <c r="AP3041" s="324">
        <v>0</v>
      </c>
      <c r="AQ3041" s="324">
        <v>0</v>
      </c>
      <c r="AR3041" s="324">
        <v>68.98</v>
      </c>
      <c r="AS3041" s="324" t="s">
        <v>3815</v>
      </c>
      <c r="AT3041" s="324">
        <v>0</v>
      </c>
      <c r="AU3041" s="324">
        <v>0</v>
      </c>
      <c r="AV3041" s="324">
        <v>0</v>
      </c>
    </row>
    <row r="3042" spans="1:48">
      <c r="A3042" s="324" t="s">
        <v>2347</v>
      </c>
      <c r="B3042" s="324">
        <v>74437324022</v>
      </c>
      <c r="C3042" s="324">
        <v>2.2000000000000002</v>
      </c>
      <c r="D3042" s="324">
        <v>20</v>
      </c>
      <c r="E3042" s="395">
        <v>6.1199999999999997E-2</v>
      </c>
      <c r="F3042" s="324">
        <v>4.0799999999999996E-2</v>
      </c>
      <c r="G3042" s="324">
        <v>6.5</v>
      </c>
      <c r="H3042" s="324">
        <v>0.8</v>
      </c>
      <c r="I3042" s="324">
        <v>3.25</v>
      </c>
      <c r="J3042" s="324">
        <v>40</v>
      </c>
      <c r="K3042" s="324">
        <v>125</v>
      </c>
      <c r="L3042" s="324">
        <v>1</v>
      </c>
      <c r="M3042" s="324">
        <v>4.45</v>
      </c>
      <c r="N3042" s="324">
        <v>4.0599999999999996</v>
      </c>
      <c r="O3042" s="324">
        <v>1.8</v>
      </c>
      <c r="P3042" s="324">
        <v>104</v>
      </c>
      <c r="Q3042" s="324" t="s">
        <v>293</v>
      </c>
      <c r="R3042" s="324">
        <v>1</v>
      </c>
      <c r="S3042" s="324">
        <v>0</v>
      </c>
      <c r="T3042" s="324">
        <v>3000</v>
      </c>
      <c r="U3042" s="324">
        <v>1.4</v>
      </c>
      <c r="V3042" s="324">
        <v>0</v>
      </c>
      <c r="W3042" s="324">
        <v>4.42595E-11</v>
      </c>
      <c r="X3042" s="324">
        <v>410.96404768609779</v>
      </c>
      <c r="Y3042" s="324">
        <v>1.19</v>
      </c>
      <c r="Z3042" s="324">
        <v>2.12</v>
      </c>
      <c r="AA3042" s="324">
        <v>4.42595E-11</v>
      </c>
      <c r="AB3042" s="324">
        <v>410.96404768609779</v>
      </c>
      <c r="AC3042" s="324">
        <v>1.19</v>
      </c>
      <c r="AD3042" s="324">
        <v>2.12</v>
      </c>
      <c r="AE3042" s="324">
        <v>4.42595E-11</v>
      </c>
      <c r="AF3042" s="324">
        <v>410.96404768609779</v>
      </c>
      <c r="AG3042" s="324">
        <v>1.19</v>
      </c>
      <c r="AH3042" s="324">
        <v>2.12</v>
      </c>
      <c r="AI3042" s="324">
        <v>0</v>
      </c>
      <c r="AJ3042" s="324">
        <v>0</v>
      </c>
      <c r="AK3042" s="324">
        <v>0</v>
      </c>
      <c r="AL3042" s="324">
        <v>0</v>
      </c>
      <c r="AM3042" s="324">
        <v>0</v>
      </c>
      <c r="AN3042" s="324">
        <v>0</v>
      </c>
      <c r="AO3042" s="326">
        <v>1000000000</v>
      </c>
      <c r="AP3042" s="324">
        <v>0</v>
      </c>
      <c r="AQ3042" s="324">
        <v>0</v>
      </c>
      <c r="AR3042" s="324">
        <v>64.349999999999994</v>
      </c>
      <c r="AS3042" s="324" t="s">
        <v>3815</v>
      </c>
      <c r="AT3042" s="324">
        <v>0</v>
      </c>
      <c r="AU3042" s="324">
        <v>0</v>
      </c>
      <c r="AV3042" s="324">
        <v>0</v>
      </c>
    </row>
    <row r="3043" spans="1:48">
      <c r="A3043" s="324" t="s">
        <v>2347</v>
      </c>
      <c r="B3043" s="324">
        <v>74437324033</v>
      </c>
      <c r="C3043" s="324">
        <v>3.3</v>
      </c>
      <c r="D3043" s="324">
        <v>20</v>
      </c>
      <c r="E3043" s="395">
        <v>7.5900000000000009E-2</v>
      </c>
      <c r="F3043" s="324">
        <v>6.2100000000000002E-2</v>
      </c>
      <c r="G3043" s="324">
        <v>4.2</v>
      </c>
      <c r="H3043" s="324">
        <v>0.8</v>
      </c>
      <c r="I3043" s="324">
        <v>2.5</v>
      </c>
      <c r="J3043" s="324">
        <v>40</v>
      </c>
      <c r="K3043" s="324">
        <v>125</v>
      </c>
      <c r="L3043" s="324">
        <v>1</v>
      </c>
      <c r="M3043" s="324">
        <v>4.45</v>
      </c>
      <c r="N3043" s="324">
        <v>4.0599999999999996</v>
      </c>
      <c r="O3043" s="324">
        <v>1.8</v>
      </c>
      <c r="P3043" s="324">
        <v>104</v>
      </c>
      <c r="Q3043" s="324" t="s">
        <v>293</v>
      </c>
      <c r="R3043" s="324">
        <v>1</v>
      </c>
      <c r="S3043" s="324">
        <v>0</v>
      </c>
      <c r="T3043" s="324">
        <v>3000</v>
      </c>
      <c r="U3043" s="324">
        <v>1.4</v>
      </c>
      <c r="V3043" s="324">
        <v>0</v>
      </c>
      <c r="W3043" s="324">
        <v>4.4956500000000001E-11</v>
      </c>
      <c r="X3043" s="324">
        <v>680.65920398009951</v>
      </c>
      <c r="Y3043" s="324">
        <v>1.19</v>
      </c>
      <c r="Z3043" s="324">
        <v>2.12</v>
      </c>
      <c r="AA3043" s="324">
        <v>4.4956500000000001E-11</v>
      </c>
      <c r="AB3043" s="324">
        <v>680.65920398009951</v>
      </c>
      <c r="AC3043" s="324">
        <v>1.19</v>
      </c>
      <c r="AD3043" s="324">
        <v>2.12</v>
      </c>
      <c r="AE3043" s="324">
        <v>4.4956500000000001E-11</v>
      </c>
      <c r="AF3043" s="324">
        <v>680.65920398009951</v>
      </c>
      <c r="AG3043" s="324">
        <v>1.19</v>
      </c>
      <c r="AH3043" s="324">
        <v>2.12</v>
      </c>
      <c r="AI3043" s="324">
        <v>0</v>
      </c>
      <c r="AJ3043" s="324">
        <v>0</v>
      </c>
      <c r="AK3043" s="324">
        <v>0</v>
      </c>
      <c r="AL3043" s="324">
        <v>0</v>
      </c>
      <c r="AM3043" s="324">
        <v>0</v>
      </c>
      <c r="AN3043" s="324">
        <v>0</v>
      </c>
      <c r="AO3043" s="326">
        <v>1000000000</v>
      </c>
      <c r="AP3043" s="324">
        <v>0</v>
      </c>
      <c r="AQ3043" s="324">
        <v>0</v>
      </c>
      <c r="AR3043" s="324">
        <v>80.38</v>
      </c>
      <c r="AS3043" s="324" t="s">
        <v>3815</v>
      </c>
      <c r="AT3043" s="324">
        <v>0</v>
      </c>
      <c r="AU3043" s="324">
        <v>0</v>
      </c>
      <c r="AV3043" s="324">
        <v>0</v>
      </c>
    </row>
    <row r="3044" spans="1:48">
      <c r="A3044" s="324" t="s">
        <v>2347</v>
      </c>
      <c r="B3044" s="324">
        <v>74437324047</v>
      </c>
      <c r="C3044" s="324">
        <v>4.7</v>
      </c>
      <c r="D3044" s="324">
        <v>20</v>
      </c>
      <c r="E3044" s="395">
        <v>0.10545</v>
      </c>
      <c r="F3044" s="324">
        <v>8.455E-2</v>
      </c>
      <c r="G3044" s="324">
        <v>4</v>
      </c>
      <c r="H3044" s="324">
        <v>0.8</v>
      </c>
      <c r="I3044" s="324">
        <v>2.2000000000000002</v>
      </c>
      <c r="J3044" s="324">
        <v>40</v>
      </c>
      <c r="K3044" s="324">
        <v>125</v>
      </c>
      <c r="L3044" s="324">
        <v>1</v>
      </c>
      <c r="M3044" s="324">
        <v>4.45</v>
      </c>
      <c r="N3044" s="324">
        <v>4.0599999999999996</v>
      </c>
      <c r="O3044" s="324">
        <v>1.8</v>
      </c>
      <c r="P3044" s="324">
        <v>104</v>
      </c>
      <c r="Q3044" s="324" t="s">
        <v>293</v>
      </c>
      <c r="R3044" s="324">
        <v>1</v>
      </c>
      <c r="S3044" s="324">
        <v>0</v>
      </c>
      <c r="T3044" s="324">
        <v>3000</v>
      </c>
      <c r="U3044" s="324">
        <v>1.4</v>
      </c>
      <c r="V3044" s="324">
        <v>0</v>
      </c>
      <c r="W3044" s="324">
        <v>5.8349999999999998E-11</v>
      </c>
      <c r="X3044" s="324">
        <v>877.96864732939059</v>
      </c>
      <c r="Y3044" s="324">
        <v>1.1000000000000001</v>
      </c>
      <c r="Z3044" s="324">
        <v>2.12</v>
      </c>
      <c r="AA3044" s="324">
        <v>5.8349999999999998E-11</v>
      </c>
      <c r="AB3044" s="324">
        <v>877.96864732939059</v>
      </c>
      <c r="AC3044" s="324">
        <v>1.1000000000000001</v>
      </c>
      <c r="AD3044" s="324">
        <v>2.12</v>
      </c>
      <c r="AE3044" s="324">
        <v>5.8349999999999998E-11</v>
      </c>
      <c r="AF3044" s="324">
        <v>877.96864732939059</v>
      </c>
      <c r="AG3044" s="324">
        <v>1.1000000000000001</v>
      </c>
      <c r="AH3044" s="324">
        <v>2.12</v>
      </c>
      <c r="AI3044" s="324">
        <v>0</v>
      </c>
      <c r="AJ3044" s="324">
        <v>0</v>
      </c>
      <c r="AK3044" s="324">
        <v>0</v>
      </c>
      <c r="AL3044" s="324">
        <v>0</v>
      </c>
      <c r="AM3044" s="324">
        <v>0</v>
      </c>
      <c r="AN3044" s="324">
        <v>0</v>
      </c>
      <c r="AO3044" s="326">
        <v>1000000000</v>
      </c>
      <c r="AP3044" s="324">
        <v>0</v>
      </c>
      <c r="AQ3044" s="324">
        <v>0</v>
      </c>
      <c r="AR3044" s="324">
        <v>75.39</v>
      </c>
      <c r="AS3044" s="324" t="s">
        <v>3815</v>
      </c>
      <c r="AT3044" s="324">
        <v>0</v>
      </c>
      <c r="AU3044" s="324">
        <v>0</v>
      </c>
      <c r="AV3044" s="324">
        <v>0</v>
      </c>
    </row>
    <row r="3045" spans="1:48">
      <c r="A3045" s="324" t="s">
        <v>2347</v>
      </c>
      <c r="B3045" s="324">
        <v>74437324056</v>
      </c>
      <c r="C3045" s="324">
        <v>5.6</v>
      </c>
      <c r="D3045" s="324">
        <v>20</v>
      </c>
      <c r="E3045" s="395">
        <v>0.12479999999999999</v>
      </c>
      <c r="F3045" s="324">
        <v>0.1152</v>
      </c>
      <c r="G3045" s="324">
        <v>3.8</v>
      </c>
      <c r="H3045" s="324">
        <v>0.8</v>
      </c>
      <c r="I3045" s="324">
        <v>2</v>
      </c>
      <c r="J3045" s="324">
        <v>40</v>
      </c>
      <c r="K3045" s="324">
        <v>125</v>
      </c>
      <c r="L3045" s="324">
        <v>1</v>
      </c>
      <c r="M3045" s="324">
        <v>4.45</v>
      </c>
      <c r="N3045" s="324">
        <v>4.0599999999999996</v>
      </c>
      <c r="O3045" s="324">
        <v>1.8</v>
      </c>
      <c r="P3045" s="324">
        <v>104</v>
      </c>
      <c r="Q3045" s="324" t="s">
        <v>293</v>
      </c>
      <c r="R3045" s="324">
        <v>1</v>
      </c>
      <c r="S3045" s="324">
        <v>0</v>
      </c>
      <c r="T3045" s="324">
        <v>3000</v>
      </c>
      <c r="U3045" s="324">
        <v>1.4</v>
      </c>
      <c r="V3045" s="324">
        <v>0</v>
      </c>
      <c r="W3045" s="324">
        <v>5.7974999999999999E-11</v>
      </c>
      <c r="X3045" s="324">
        <v>955.91010464916792</v>
      </c>
      <c r="Y3045" s="324">
        <v>1.1000000000000001</v>
      </c>
      <c r="Z3045" s="324">
        <v>2.12</v>
      </c>
      <c r="AA3045" s="324">
        <v>5.7974999999999999E-11</v>
      </c>
      <c r="AB3045" s="324">
        <v>955.91010464916792</v>
      </c>
      <c r="AC3045" s="324">
        <v>1.1000000000000001</v>
      </c>
      <c r="AD3045" s="324">
        <v>2.12</v>
      </c>
      <c r="AE3045" s="324">
        <v>5.7974999999999999E-11</v>
      </c>
      <c r="AF3045" s="324">
        <v>955.91010464916792</v>
      </c>
      <c r="AG3045" s="324">
        <v>1.1000000000000001</v>
      </c>
      <c r="AH3045" s="324">
        <v>2.12</v>
      </c>
      <c r="AI3045" s="324">
        <v>0</v>
      </c>
      <c r="AJ3045" s="324">
        <v>0</v>
      </c>
      <c r="AK3045" s="324">
        <v>0</v>
      </c>
      <c r="AL3045" s="324">
        <v>0</v>
      </c>
      <c r="AM3045" s="324">
        <v>0</v>
      </c>
      <c r="AN3045" s="324">
        <v>0</v>
      </c>
      <c r="AO3045" s="326">
        <v>1000000000</v>
      </c>
      <c r="AP3045" s="324">
        <v>0</v>
      </c>
      <c r="AQ3045" s="324">
        <v>0</v>
      </c>
      <c r="AR3045" s="324">
        <v>72.209999999999994</v>
      </c>
      <c r="AS3045" s="324" t="s">
        <v>3815</v>
      </c>
      <c r="AT3045" s="324">
        <v>0</v>
      </c>
      <c r="AU3045" s="324">
        <v>0</v>
      </c>
      <c r="AV3045" s="324">
        <v>0</v>
      </c>
    </row>
    <row r="3046" spans="1:48">
      <c r="A3046" s="324" t="s">
        <v>2347</v>
      </c>
      <c r="B3046" s="324">
        <v>74437324068</v>
      </c>
      <c r="C3046" s="324">
        <v>6.8</v>
      </c>
      <c r="D3046" s="324">
        <v>20</v>
      </c>
      <c r="E3046" s="395">
        <v>0.17249999999999999</v>
      </c>
      <c r="F3046" s="324">
        <v>0.1275</v>
      </c>
      <c r="G3046" s="324">
        <v>3.5</v>
      </c>
      <c r="H3046" s="324">
        <v>0.8</v>
      </c>
      <c r="I3046" s="324">
        <v>1.75</v>
      </c>
      <c r="J3046" s="324">
        <v>40</v>
      </c>
      <c r="K3046" s="324">
        <v>125</v>
      </c>
      <c r="L3046" s="324">
        <v>1</v>
      </c>
      <c r="M3046" s="324">
        <v>4.45</v>
      </c>
      <c r="N3046" s="324">
        <v>4.0599999999999996</v>
      </c>
      <c r="O3046" s="324">
        <v>1.8</v>
      </c>
      <c r="P3046" s="324">
        <v>104</v>
      </c>
      <c r="Q3046" s="324" t="s">
        <v>293</v>
      </c>
      <c r="R3046" s="324">
        <v>1</v>
      </c>
      <c r="S3046" s="324">
        <v>0</v>
      </c>
      <c r="T3046" s="324">
        <v>3000</v>
      </c>
      <c r="U3046" s="324">
        <v>1.4</v>
      </c>
      <c r="V3046" s="324">
        <v>0</v>
      </c>
      <c r="W3046" s="324">
        <v>4.5304999999999999E-11</v>
      </c>
      <c r="X3046" s="324">
        <v>1224.0615106286746</v>
      </c>
      <c r="Y3046" s="324">
        <v>1.19</v>
      </c>
      <c r="Z3046" s="324">
        <v>2.12</v>
      </c>
      <c r="AA3046" s="324">
        <v>4.5304999999999999E-11</v>
      </c>
      <c r="AB3046" s="324">
        <v>1224.0615106286746</v>
      </c>
      <c r="AC3046" s="324">
        <v>1.19</v>
      </c>
      <c r="AD3046" s="324">
        <v>2.12</v>
      </c>
      <c r="AE3046" s="324">
        <v>4.5304999999999999E-11</v>
      </c>
      <c r="AF3046" s="324">
        <v>1224.0615106286746</v>
      </c>
      <c r="AG3046" s="324">
        <v>1.19</v>
      </c>
      <c r="AH3046" s="324">
        <v>2.12</v>
      </c>
      <c r="AI3046" s="324">
        <v>0</v>
      </c>
      <c r="AJ3046" s="324">
        <v>0</v>
      </c>
      <c r="AK3046" s="324">
        <v>0</v>
      </c>
      <c r="AL3046" s="324">
        <v>0</v>
      </c>
      <c r="AM3046" s="324">
        <v>0</v>
      </c>
      <c r="AN3046" s="324">
        <v>0</v>
      </c>
      <c r="AO3046" s="326">
        <v>1000000000</v>
      </c>
      <c r="AP3046" s="324">
        <v>0</v>
      </c>
      <c r="AQ3046" s="324">
        <v>0</v>
      </c>
      <c r="AR3046" s="324">
        <v>75.45</v>
      </c>
      <c r="AS3046" s="324" t="s">
        <v>3815</v>
      </c>
      <c r="AT3046" s="324">
        <v>0</v>
      </c>
      <c r="AU3046" s="324">
        <v>0</v>
      </c>
      <c r="AV3046" s="324">
        <v>0</v>
      </c>
    </row>
    <row r="3047" spans="1:48">
      <c r="A3047" s="324" t="s">
        <v>2347</v>
      </c>
      <c r="B3047" s="324">
        <v>74437324082</v>
      </c>
      <c r="C3047" s="324">
        <v>8.1999999999999993</v>
      </c>
      <c r="D3047" s="324">
        <v>20</v>
      </c>
      <c r="E3047" s="395">
        <v>0.18012</v>
      </c>
      <c r="F3047" s="324">
        <v>0.13588</v>
      </c>
      <c r="G3047" s="324">
        <v>2.8</v>
      </c>
      <c r="H3047" s="324">
        <v>0.8</v>
      </c>
      <c r="I3047" s="324">
        <v>1.6</v>
      </c>
      <c r="J3047" s="324">
        <v>40</v>
      </c>
      <c r="K3047" s="324">
        <v>125</v>
      </c>
      <c r="L3047" s="324">
        <v>1</v>
      </c>
      <c r="M3047" s="324">
        <v>4.45</v>
      </c>
      <c r="N3047" s="324">
        <v>4.0599999999999996</v>
      </c>
      <c r="O3047" s="324">
        <v>1.8</v>
      </c>
      <c r="P3047" s="324">
        <v>104</v>
      </c>
      <c r="Q3047" s="324" t="s">
        <v>293</v>
      </c>
      <c r="R3047" s="324">
        <v>1</v>
      </c>
      <c r="S3047" s="324">
        <v>0</v>
      </c>
      <c r="T3047" s="324">
        <v>3000</v>
      </c>
      <c r="U3047" s="324">
        <v>1.4</v>
      </c>
      <c r="V3047" s="324">
        <v>0</v>
      </c>
      <c r="W3047" s="324">
        <v>4.5304999999999999E-11</v>
      </c>
      <c r="X3047" s="324">
        <v>1309.4206387417748</v>
      </c>
      <c r="Y3047" s="324">
        <v>1.19</v>
      </c>
      <c r="Z3047" s="324">
        <v>2.12</v>
      </c>
      <c r="AA3047" s="324">
        <v>4.5304999999999999E-11</v>
      </c>
      <c r="AB3047" s="324">
        <v>1309.4206387417748</v>
      </c>
      <c r="AC3047" s="324">
        <v>1.19</v>
      </c>
      <c r="AD3047" s="324">
        <v>2.12</v>
      </c>
      <c r="AE3047" s="324">
        <v>4.5304999999999999E-11</v>
      </c>
      <c r="AF3047" s="324">
        <v>1309.4206387417748</v>
      </c>
      <c r="AG3047" s="324">
        <v>1.19</v>
      </c>
      <c r="AH3047" s="324">
        <v>2.12</v>
      </c>
      <c r="AI3047" s="324">
        <v>0</v>
      </c>
      <c r="AJ3047" s="324">
        <v>0</v>
      </c>
      <c r="AK3047" s="324">
        <v>0</v>
      </c>
      <c r="AL3047" s="324">
        <v>0</v>
      </c>
      <c r="AM3047" s="324">
        <v>0</v>
      </c>
      <c r="AN3047" s="324">
        <v>0</v>
      </c>
      <c r="AO3047" s="326">
        <v>1000000000</v>
      </c>
      <c r="AP3047" s="324">
        <v>0</v>
      </c>
      <c r="AQ3047" s="324">
        <v>0</v>
      </c>
      <c r="AR3047" s="324">
        <v>85.7</v>
      </c>
      <c r="AS3047" s="324" t="s">
        <v>3815</v>
      </c>
      <c r="AT3047" s="324">
        <v>0</v>
      </c>
      <c r="AU3047" s="324">
        <v>0</v>
      </c>
      <c r="AV3047" s="324">
        <v>0</v>
      </c>
    </row>
    <row r="3048" spans="1:48">
      <c r="A3048" s="324" t="s">
        <v>2347</v>
      </c>
      <c r="B3048" s="324">
        <v>74437324100</v>
      </c>
      <c r="C3048" s="324">
        <v>10</v>
      </c>
      <c r="D3048" s="324">
        <v>20</v>
      </c>
      <c r="E3048" s="395">
        <v>0.24295</v>
      </c>
      <c r="F3048" s="324">
        <v>0.18704999999999999</v>
      </c>
      <c r="G3048" s="324">
        <v>2.4</v>
      </c>
      <c r="H3048" s="324">
        <v>0.8</v>
      </c>
      <c r="I3048" s="324">
        <v>1.5</v>
      </c>
      <c r="J3048" s="324">
        <v>40</v>
      </c>
      <c r="K3048" s="324">
        <v>125</v>
      </c>
      <c r="L3048" s="324">
        <v>1</v>
      </c>
      <c r="M3048" s="324">
        <v>4.45</v>
      </c>
      <c r="N3048" s="324">
        <v>4.0599999999999996</v>
      </c>
      <c r="O3048" s="324">
        <v>1.8</v>
      </c>
      <c r="P3048" s="324">
        <v>104</v>
      </c>
      <c r="Q3048" s="324" t="s">
        <v>293</v>
      </c>
      <c r="R3048" s="324">
        <v>1</v>
      </c>
      <c r="S3048" s="324">
        <v>0</v>
      </c>
      <c r="T3048" s="324">
        <v>3000</v>
      </c>
      <c r="U3048" s="324">
        <v>1.4</v>
      </c>
      <c r="V3048" s="324">
        <v>0</v>
      </c>
      <c r="W3048" s="324">
        <v>5.7112499999999999E-11</v>
      </c>
      <c r="X3048" s="324">
        <v>1375.0690989496961</v>
      </c>
      <c r="Y3048" s="324">
        <v>1.1000000000000001</v>
      </c>
      <c r="Z3048" s="324">
        <v>2.12</v>
      </c>
      <c r="AA3048" s="324">
        <v>5.7112499999999999E-11</v>
      </c>
      <c r="AB3048" s="324">
        <v>1375.0690989496961</v>
      </c>
      <c r="AC3048" s="324">
        <v>1.1000000000000001</v>
      </c>
      <c r="AD3048" s="324">
        <v>2.12</v>
      </c>
      <c r="AE3048" s="324">
        <v>5.7112499999999999E-11</v>
      </c>
      <c r="AF3048" s="324">
        <v>1375.0690989496961</v>
      </c>
      <c r="AG3048" s="324">
        <v>1.1000000000000001</v>
      </c>
      <c r="AH3048" s="324">
        <v>2.12</v>
      </c>
      <c r="AI3048" s="324">
        <v>0</v>
      </c>
      <c r="AJ3048" s="324">
        <v>0</v>
      </c>
      <c r="AK3048" s="324">
        <v>0</v>
      </c>
      <c r="AL3048" s="324">
        <v>0</v>
      </c>
      <c r="AM3048" s="324">
        <v>0</v>
      </c>
      <c r="AN3048" s="324">
        <v>0</v>
      </c>
      <c r="AO3048" s="326">
        <v>1000000000</v>
      </c>
      <c r="AP3048" s="324">
        <v>0</v>
      </c>
      <c r="AQ3048" s="324">
        <v>0</v>
      </c>
      <c r="AR3048" s="324">
        <v>71.650000000000006</v>
      </c>
      <c r="AS3048" s="324" t="s">
        <v>3815</v>
      </c>
      <c r="AT3048" s="324">
        <v>0</v>
      </c>
      <c r="AU3048" s="324">
        <v>0</v>
      </c>
      <c r="AV3048" s="324">
        <v>0</v>
      </c>
    </row>
    <row r="3049" spans="1:48">
      <c r="A3049" s="311" t="s">
        <v>17</v>
      </c>
      <c r="B3049" s="311" t="s">
        <v>5060</v>
      </c>
      <c r="C3049" s="311">
        <v>0.47</v>
      </c>
      <c r="D3049" s="311">
        <v>20</v>
      </c>
      <c r="E3049" s="311">
        <v>1.6E-2</v>
      </c>
      <c r="F3049" s="399">
        <v>0</v>
      </c>
      <c r="G3049" s="311">
        <v>10</v>
      </c>
      <c r="H3049" s="311">
        <v>0.7</v>
      </c>
      <c r="I3049" s="311">
        <v>6.5</v>
      </c>
      <c r="J3049" s="311">
        <v>40</v>
      </c>
      <c r="K3049" s="311">
        <v>125</v>
      </c>
      <c r="L3049" s="311">
        <v>1</v>
      </c>
      <c r="M3049" s="404">
        <v>4.4000000000000004</v>
      </c>
      <c r="N3049" s="404">
        <v>4.0999999999999996</v>
      </c>
      <c r="O3049" s="311">
        <v>1.5</v>
      </c>
      <c r="P3049" s="324">
        <v>404</v>
      </c>
      <c r="Q3049" s="311" t="s">
        <v>293</v>
      </c>
      <c r="R3049" s="399">
        <v>1</v>
      </c>
      <c r="S3049" s="399">
        <v>0</v>
      </c>
      <c r="T3049" s="399">
        <v>1000</v>
      </c>
      <c r="U3049" s="399">
        <v>0.61</v>
      </c>
      <c r="V3049" s="399">
        <v>0</v>
      </c>
      <c r="W3049" s="427">
        <v>1.0437E-2</v>
      </c>
      <c r="X3049" s="427">
        <v>1.2337000000000001E-2</v>
      </c>
      <c r="Y3049" s="427">
        <v>1.28</v>
      </c>
      <c r="Z3049" s="427">
        <v>2.76</v>
      </c>
      <c r="AA3049" s="311">
        <v>1.0437E-2</v>
      </c>
      <c r="AB3049" s="311">
        <v>1.2337000000000001E-2</v>
      </c>
      <c r="AC3049" s="311">
        <v>1.28</v>
      </c>
      <c r="AD3049" s="311">
        <v>2.76</v>
      </c>
      <c r="AE3049" s="311">
        <v>1.0437E-2</v>
      </c>
      <c r="AF3049" s="311">
        <v>1.2337000000000001E-2</v>
      </c>
      <c r="AG3049" s="311">
        <v>1.28</v>
      </c>
      <c r="AH3049" s="311">
        <v>2.76</v>
      </c>
      <c r="AI3049" s="311">
        <v>0</v>
      </c>
      <c r="AJ3049" s="311">
        <v>0</v>
      </c>
      <c r="AK3049" s="311">
        <v>0</v>
      </c>
      <c r="AL3049" s="311">
        <v>0</v>
      </c>
      <c r="AM3049" s="311">
        <v>0</v>
      </c>
      <c r="AN3049" s="311">
        <v>0</v>
      </c>
      <c r="AO3049" s="428">
        <v>1000000000</v>
      </c>
      <c r="AP3049" s="311">
        <v>0</v>
      </c>
      <c r="AQ3049" s="311">
        <v>0</v>
      </c>
      <c r="AR3049" s="311">
        <v>41</v>
      </c>
      <c r="AS3049" s="311" t="s">
        <v>5061</v>
      </c>
      <c r="AT3049" s="390">
        <v>0</v>
      </c>
      <c r="AU3049" s="390">
        <v>0</v>
      </c>
      <c r="AV3049" s="390">
        <v>0</v>
      </c>
    </row>
    <row r="3050" spans="1:48">
      <c r="A3050" s="311" t="s">
        <v>17</v>
      </c>
      <c r="B3050" s="311" t="s">
        <v>5062</v>
      </c>
      <c r="C3050" s="311">
        <v>1</v>
      </c>
      <c r="D3050" s="311">
        <v>20</v>
      </c>
      <c r="E3050" s="311">
        <v>3.3599999999999998E-2</v>
      </c>
      <c r="F3050" s="399">
        <v>0</v>
      </c>
      <c r="G3050" s="311">
        <v>6.7</v>
      </c>
      <c r="H3050" s="311">
        <v>0.7</v>
      </c>
      <c r="I3050" s="311">
        <v>4.5</v>
      </c>
      <c r="J3050" s="311">
        <v>40</v>
      </c>
      <c r="K3050" s="311">
        <v>125</v>
      </c>
      <c r="L3050" s="311">
        <v>1</v>
      </c>
      <c r="M3050" s="404">
        <v>4.4000000000000004</v>
      </c>
      <c r="N3050" s="404">
        <v>4.0999999999999996</v>
      </c>
      <c r="O3050" s="311">
        <v>1.5</v>
      </c>
      <c r="P3050" s="324">
        <v>404</v>
      </c>
      <c r="Q3050" s="311" t="s">
        <v>293</v>
      </c>
      <c r="R3050" s="399">
        <v>1</v>
      </c>
      <c r="S3050" s="399">
        <v>0</v>
      </c>
      <c r="T3050" s="399">
        <v>1000</v>
      </c>
      <c r="U3050" s="399">
        <v>0.61</v>
      </c>
      <c r="V3050" s="399">
        <v>0</v>
      </c>
      <c r="W3050" s="427">
        <v>1.0784E-2</v>
      </c>
      <c r="X3050" s="427">
        <v>1.5939999999999999E-2</v>
      </c>
      <c r="Y3050" s="427">
        <v>1.28</v>
      </c>
      <c r="Z3050" s="427">
        <v>2.76</v>
      </c>
      <c r="AA3050" s="311">
        <v>1.0784E-2</v>
      </c>
      <c r="AB3050" s="311">
        <v>1.5939999999999999E-2</v>
      </c>
      <c r="AC3050" s="311">
        <v>1.28</v>
      </c>
      <c r="AD3050" s="311">
        <v>2.76</v>
      </c>
      <c r="AE3050" s="311">
        <v>1.0784E-2</v>
      </c>
      <c r="AF3050" s="311">
        <v>1.5939999999999999E-2</v>
      </c>
      <c r="AG3050" s="311">
        <v>1.28</v>
      </c>
      <c r="AH3050" s="311">
        <v>2.76</v>
      </c>
      <c r="AI3050" s="311">
        <v>0</v>
      </c>
      <c r="AJ3050" s="311">
        <v>0</v>
      </c>
      <c r="AK3050" s="311">
        <v>0</v>
      </c>
      <c r="AL3050" s="311">
        <v>0</v>
      </c>
      <c r="AM3050" s="311">
        <v>0</v>
      </c>
      <c r="AN3050" s="311">
        <v>0</v>
      </c>
      <c r="AO3050" s="428">
        <v>1000000000</v>
      </c>
      <c r="AP3050" s="311">
        <v>0</v>
      </c>
      <c r="AQ3050" s="311">
        <v>0</v>
      </c>
      <c r="AR3050" s="311">
        <v>41</v>
      </c>
      <c r="AS3050" s="311" t="s">
        <v>5061</v>
      </c>
      <c r="AT3050" s="390">
        <v>0</v>
      </c>
      <c r="AU3050" s="390">
        <v>0</v>
      </c>
      <c r="AV3050" s="390">
        <v>0</v>
      </c>
    </row>
    <row r="3051" spans="1:48">
      <c r="A3051" s="311" t="s">
        <v>17</v>
      </c>
      <c r="B3051" s="311" t="s">
        <v>5063</v>
      </c>
      <c r="C3051" s="311">
        <v>1.5</v>
      </c>
      <c r="D3051" s="311">
        <v>20</v>
      </c>
      <c r="E3051" s="311">
        <v>4.9000000000000002E-2</v>
      </c>
      <c r="F3051" s="399">
        <v>0</v>
      </c>
      <c r="G3051" s="311">
        <v>4.4000000000000004</v>
      </c>
      <c r="H3051" s="311">
        <v>0.7</v>
      </c>
      <c r="I3051" s="311">
        <v>3.7</v>
      </c>
      <c r="J3051" s="311">
        <v>40</v>
      </c>
      <c r="K3051" s="311">
        <v>125</v>
      </c>
      <c r="L3051" s="311">
        <v>1</v>
      </c>
      <c r="M3051" s="404">
        <v>4.4000000000000004</v>
      </c>
      <c r="N3051" s="404">
        <v>4.0999999999999996</v>
      </c>
      <c r="O3051" s="311">
        <v>1.5</v>
      </c>
      <c r="P3051" s="324">
        <v>404</v>
      </c>
      <c r="Q3051" s="311" t="s">
        <v>293</v>
      </c>
      <c r="R3051" s="399">
        <v>1</v>
      </c>
      <c r="S3051" s="399">
        <v>0</v>
      </c>
      <c r="T3051" s="399">
        <v>1000</v>
      </c>
      <c r="U3051" s="399">
        <v>0.61</v>
      </c>
      <c r="V3051" s="399">
        <v>0</v>
      </c>
      <c r="W3051" s="427">
        <v>1.1266E-2</v>
      </c>
      <c r="X3051" s="427">
        <v>1.9439999999999999E-2</v>
      </c>
      <c r="Y3051" s="427">
        <v>1.28</v>
      </c>
      <c r="Z3051" s="427">
        <v>2.76</v>
      </c>
      <c r="AA3051" s="311">
        <v>1.1266E-2</v>
      </c>
      <c r="AB3051" s="311">
        <v>1.9439999999999999E-2</v>
      </c>
      <c r="AC3051" s="311">
        <v>1.28</v>
      </c>
      <c r="AD3051" s="311">
        <v>2.76</v>
      </c>
      <c r="AE3051" s="311">
        <v>1.1266E-2</v>
      </c>
      <c r="AF3051" s="311">
        <v>1.9439999999999999E-2</v>
      </c>
      <c r="AG3051" s="311">
        <v>1.28</v>
      </c>
      <c r="AH3051" s="311">
        <v>2.76</v>
      </c>
      <c r="AI3051" s="311">
        <v>0</v>
      </c>
      <c r="AJ3051" s="311">
        <v>0</v>
      </c>
      <c r="AK3051" s="311">
        <v>0</v>
      </c>
      <c r="AL3051" s="311">
        <v>0</v>
      </c>
      <c r="AM3051" s="311">
        <v>0</v>
      </c>
      <c r="AN3051" s="311">
        <v>0</v>
      </c>
      <c r="AO3051" s="428">
        <v>1000000000</v>
      </c>
      <c r="AP3051" s="311">
        <v>0</v>
      </c>
      <c r="AQ3051" s="311">
        <v>0</v>
      </c>
      <c r="AR3051" s="311">
        <v>41</v>
      </c>
      <c r="AS3051" s="311" t="s">
        <v>5061</v>
      </c>
      <c r="AT3051" s="390">
        <v>0</v>
      </c>
      <c r="AU3051" s="390">
        <v>0</v>
      </c>
      <c r="AV3051" s="390">
        <v>0</v>
      </c>
    </row>
    <row r="3052" spans="1:48">
      <c r="A3052" s="311" t="s">
        <v>17</v>
      </c>
      <c r="B3052" s="311" t="s">
        <v>5064</v>
      </c>
      <c r="C3052" s="311">
        <v>2.2000000000000002</v>
      </c>
      <c r="D3052" s="311">
        <v>20</v>
      </c>
      <c r="E3052" s="311">
        <v>6.2700000000000006E-2</v>
      </c>
      <c r="F3052" s="399">
        <v>0</v>
      </c>
      <c r="G3052" s="311">
        <v>4.3</v>
      </c>
      <c r="H3052" s="311">
        <v>0.7</v>
      </c>
      <c r="I3052" s="311">
        <v>3.3</v>
      </c>
      <c r="J3052" s="311">
        <v>40</v>
      </c>
      <c r="K3052" s="311">
        <v>125</v>
      </c>
      <c r="L3052" s="311">
        <v>1</v>
      </c>
      <c r="M3052" s="404">
        <v>4.4000000000000004</v>
      </c>
      <c r="N3052" s="404">
        <v>4.0999999999999996</v>
      </c>
      <c r="O3052" s="311">
        <v>1.5</v>
      </c>
      <c r="P3052" s="324">
        <v>404</v>
      </c>
      <c r="Q3052" s="311" t="s">
        <v>293</v>
      </c>
      <c r="R3052" s="399">
        <v>1</v>
      </c>
      <c r="S3052" s="399">
        <v>0</v>
      </c>
      <c r="T3052" s="399">
        <v>1000</v>
      </c>
      <c r="U3052" s="399">
        <v>0.61</v>
      </c>
      <c r="V3052" s="399">
        <v>0</v>
      </c>
      <c r="W3052" s="427">
        <v>1.0481000000000001E-2</v>
      </c>
      <c r="X3052" s="427">
        <v>2.5871999999999999E-2</v>
      </c>
      <c r="Y3052" s="427">
        <v>1.28</v>
      </c>
      <c r="Z3052" s="427">
        <v>2.76</v>
      </c>
      <c r="AA3052" s="311">
        <v>1.0481000000000001E-2</v>
      </c>
      <c r="AB3052" s="311">
        <v>2.5871999999999999E-2</v>
      </c>
      <c r="AC3052" s="311">
        <v>1.28</v>
      </c>
      <c r="AD3052" s="311">
        <v>2.76</v>
      </c>
      <c r="AE3052" s="311">
        <v>1.0481000000000001E-2</v>
      </c>
      <c r="AF3052" s="311">
        <v>2.5871999999999999E-2</v>
      </c>
      <c r="AG3052" s="311">
        <v>1.28</v>
      </c>
      <c r="AH3052" s="311">
        <v>2.76</v>
      </c>
      <c r="AI3052" s="311">
        <v>0</v>
      </c>
      <c r="AJ3052" s="311">
        <v>0</v>
      </c>
      <c r="AK3052" s="311">
        <v>0</v>
      </c>
      <c r="AL3052" s="311">
        <v>0</v>
      </c>
      <c r="AM3052" s="311">
        <v>0</v>
      </c>
      <c r="AN3052" s="311">
        <v>0</v>
      </c>
      <c r="AO3052" s="428">
        <v>1000000000</v>
      </c>
      <c r="AP3052" s="311">
        <v>0</v>
      </c>
      <c r="AQ3052" s="311">
        <v>0</v>
      </c>
      <c r="AR3052" s="311">
        <v>41</v>
      </c>
      <c r="AS3052" s="311" t="s">
        <v>5061</v>
      </c>
      <c r="AT3052" s="390">
        <v>0</v>
      </c>
      <c r="AU3052" s="390">
        <v>0</v>
      </c>
      <c r="AV3052" s="390">
        <v>0</v>
      </c>
    </row>
    <row r="3053" spans="1:48">
      <c r="A3053" s="311" t="s">
        <v>17</v>
      </c>
      <c r="B3053" s="311" t="s">
        <v>5065</v>
      </c>
      <c r="C3053" s="311">
        <v>3.3</v>
      </c>
      <c r="D3053" s="311">
        <v>20</v>
      </c>
      <c r="E3053" s="311">
        <v>0.1166</v>
      </c>
      <c r="F3053" s="399">
        <v>0</v>
      </c>
      <c r="G3053" s="311">
        <v>2.9</v>
      </c>
      <c r="H3053" s="311">
        <v>0.7</v>
      </c>
      <c r="I3053" s="311">
        <v>2.4</v>
      </c>
      <c r="J3053" s="311">
        <v>40</v>
      </c>
      <c r="K3053" s="311">
        <v>125</v>
      </c>
      <c r="L3053" s="311">
        <v>1</v>
      </c>
      <c r="M3053" s="404">
        <v>4.4000000000000004</v>
      </c>
      <c r="N3053" s="404">
        <v>4.0999999999999996</v>
      </c>
      <c r="O3053" s="311">
        <v>1.5</v>
      </c>
      <c r="P3053" s="324">
        <v>404</v>
      </c>
      <c r="Q3053" s="311" t="s">
        <v>293</v>
      </c>
      <c r="R3053" s="399">
        <v>1</v>
      </c>
      <c r="S3053" s="399">
        <v>0</v>
      </c>
      <c r="T3053" s="399">
        <v>1000</v>
      </c>
      <c r="U3053" s="399">
        <v>0.61</v>
      </c>
      <c r="V3053" s="399">
        <v>0</v>
      </c>
      <c r="W3053" s="427">
        <v>1.1831E-2</v>
      </c>
      <c r="X3053" s="427">
        <v>2.7708E-2</v>
      </c>
      <c r="Y3053" s="427">
        <v>1.28</v>
      </c>
      <c r="Z3053" s="427">
        <v>2.76</v>
      </c>
      <c r="AA3053" s="311">
        <v>1.1831E-2</v>
      </c>
      <c r="AB3053" s="311">
        <v>2.7708E-2</v>
      </c>
      <c r="AC3053" s="311">
        <v>1.28</v>
      </c>
      <c r="AD3053" s="311">
        <v>2.76</v>
      </c>
      <c r="AE3053" s="311">
        <v>1.1831E-2</v>
      </c>
      <c r="AF3053" s="311">
        <v>2.7708E-2</v>
      </c>
      <c r="AG3053" s="311">
        <v>1.28</v>
      </c>
      <c r="AH3053" s="311">
        <v>2.76</v>
      </c>
      <c r="AI3053" s="311">
        <v>0</v>
      </c>
      <c r="AJ3053" s="311">
        <v>0</v>
      </c>
      <c r="AK3053" s="311">
        <v>0</v>
      </c>
      <c r="AL3053" s="311">
        <v>0</v>
      </c>
      <c r="AM3053" s="311">
        <v>0</v>
      </c>
      <c r="AN3053" s="311">
        <v>0</v>
      </c>
      <c r="AO3053" s="428">
        <v>1000000000</v>
      </c>
      <c r="AP3053" s="311">
        <v>0</v>
      </c>
      <c r="AQ3053" s="311">
        <v>0</v>
      </c>
      <c r="AR3053" s="311">
        <v>41</v>
      </c>
      <c r="AS3053" s="311" t="s">
        <v>5061</v>
      </c>
      <c r="AT3053" s="390">
        <v>0</v>
      </c>
      <c r="AU3053" s="390">
        <v>0</v>
      </c>
      <c r="AV3053" s="390">
        <v>0</v>
      </c>
    </row>
    <row r="3054" spans="1:48">
      <c r="A3054" s="311" t="s">
        <v>17</v>
      </c>
      <c r="B3054" s="311" t="s">
        <v>5066</v>
      </c>
      <c r="C3054" s="311">
        <v>4.7</v>
      </c>
      <c r="D3054" s="311">
        <v>20</v>
      </c>
      <c r="E3054" s="311">
        <v>0.2036</v>
      </c>
      <c r="F3054" s="399">
        <v>0</v>
      </c>
      <c r="G3054" s="311">
        <v>2.7</v>
      </c>
      <c r="H3054" s="311">
        <v>0.7</v>
      </c>
      <c r="I3054" s="311">
        <v>1.9</v>
      </c>
      <c r="J3054" s="311">
        <v>40</v>
      </c>
      <c r="K3054" s="311">
        <v>125</v>
      </c>
      <c r="L3054" s="311">
        <v>1</v>
      </c>
      <c r="M3054" s="404">
        <v>4.4000000000000004</v>
      </c>
      <c r="N3054" s="404">
        <v>4.0999999999999996</v>
      </c>
      <c r="O3054" s="311">
        <v>1.5</v>
      </c>
      <c r="P3054" s="324">
        <v>404</v>
      </c>
      <c r="Q3054" s="311" t="s">
        <v>293</v>
      </c>
      <c r="R3054" s="399">
        <v>1</v>
      </c>
      <c r="S3054" s="399">
        <v>0</v>
      </c>
      <c r="T3054" s="399">
        <v>1000</v>
      </c>
      <c r="U3054" s="399">
        <v>0.61</v>
      </c>
      <c r="V3054" s="399">
        <v>0</v>
      </c>
      <c r="W3054" s="427">
        <v>1.0761E-2</v>
      </c>
      <c r="X3054" s="427">
        <v>3.7018000000000002E-2</v>
      </c>
      <c r="Y3054" s="427">
        <v>1.28</v>
      </c>
      <c r="Z3054" s="427">
        <v>2.76</v>
      </c>
      <c r="AA3054" s="311">
        <v>1.0761E-2</v>
      </c>
      <c r="AB3054" s="311">
        <v>3.7018000000000002E-2</v>
      </c>
      <c r="AC3054" s="311">
        <v>1.28</v>
      </c>
      <c r="AD3054" s="311">
        <v>2.76</v>
      </c>
      <c r="AE3054" s="311">
        <v>1.0761E-2</v>
      </c>
      <c r="AF3054" s="311">
        <v>3.7018000000000002E-2</v>
      </c>
      <c r="AG3054" s="311">
        <v>1.28</v>
      </c>
      <c r="AH3054" s="311">
        <v>2.76</v>
      </c>
      <c r="AI3054" s="311">
        <v>0</v>
      </c>
      <c r="AJ3054" s="311">
        <v>0</v>
      </c>
      <c r="AK3054" s="311">
        <v>0</v>
      </c>
      <c r="AL3054" s="311">
        <v>0</v>
      </c>
      <c r="AM3054" s="311">
        <v>0</v>
      </c>
      <c r="AN3054" s="311">
        <v>0</v>
      </c>
      <c r="AO3054" s="428">
        <v>1000000000</v>
      </c>
      <c r="AP3054" s="311">
        <v>0</v>
      </c>
      <c r="AQ3054" s="311">
        <v>0</v>
      </c>
      <c r="AR3054" s="311">
        <v>41</v>
      </c>
      <c r="AS3054" s="311" t="s">
        <v>5061</v>
      </c>
      <c r="AT3054" s="390">
        <v>0</v>
      </c>
      <c r="AU3054" s="390">
        <v>0</v>
      </c>
      <c r="AV3054" s="390">
        <v>0</v>
      </c>
    </row>
    <row r="3055" spans="1:48">
      <c r="A3055" s="311" t="s">
        <v>17</v>
      </c>
      <c r="B3055" s="311" t="s">
        <v>5067</v>
      </c>
      <c r="C3055" s="311">
        <v>6.8</v>
      </c>
      <c r="D3055" s="311">
        <v>20</v>
      </c>
      <c r="E3055" s="311">
        <v>0.2346</v>
      </c>
      <c r="F3055" s="399">
        <v>0</v>
      </c>
      <c r="G3055" s="311">
        <v>1.9</v>
      </c>
      <c r="H3055" s="311">
        <v>0.7</v>
      </c>
      <c r="I3055" s="311">
        <v>1.7</v>
      </c>
      <c r="J3055" s="311">
        <v>40</v>
      </c>
      <c r="K3055" s="311">
        <v>125</v>
      </c>
      <c r="L3055" s="311">
        <v>1</v>
      </c>
      <c r="M3055" s="404">
        <v>4.4000000000000004</v>
      </c>
      <c r="N3055" s="404">
        <v>4.0999999999999996</v>
      </c>
      <c r="O3055" s="311">
        <v>1.5</v>
      </c>
      <c r="P3055" s="324">
        <v>404</v>
      </c>
      <c r="Q3055" s="311" t="s">
        <v>293</v>
      </c>
      <c r="R3055" s="399">
        <v>1</v>
      </c>
      <c r="S3055" s="399">
        <v>0</v>
      </c>
      <c r="T3055" s="399">
        <v>1000</v>
      </c>
      <c r="U3055" s="399">
        <v>0.61</v>
      </c>
      <c r="V3055" s="399">
        <v>0</v>
      </c>
      <c r="W3055" s="427">
        <v>1.2211E-2</v>
      </c>
      <c r="X3055" s="427">
        <v>3.9281000000000003E-2</v>
      </c>
      <c r="Y3055" s="427">
        <v>1.28</v>
      </c>
      <c r="Z3055" s="427">
        <v>2.76</v>
      </c>
      <c r="AA3055" s="311">
        <v>1.2211E-2</v>
      </c>
      <c r="AB3055" s="311">
        <v>3.9281000000000003E-2</v>
      </c>
      <c r="AC3055" s="311">
        <v>1.28</v>
      </c>
      <c r="AD3055" s="311">
        <v>2.76</v>
      </c>
      <c r="AE3055" s="311">
        <v>1.2211E-2</v>
      </c>
      <c r="AF3055" s="311">
        <v>3.9281000000000003E-2</v>
      </c>
      <c r="AG3055" s="311">
        <v>1.28</v>
      </c>
      <c r="AH3055" s="311">
        <v>2.76</v>
      </c>
      <c r="AI3055" s="311">
        <v>0</v>
      </c>
      <c r="AJ3055" s="311">
        <v>0</v>
      </c>
      <c r="AK3055" s="311">
        <v>0</v>
      </c>
      <c r="AL3055" s="311">
        <v>0</v>
      </c>
      <c r="AM3055" s="311">
        <v>0</v>
      </c>
      <c r="AN3055" s="311">
        <v>0</v>
      </c>
      <c r="AO3055" s="428">
        <v>1000000000</v>
      </c>
      <c r="AP3055" s="311">
        <v>0</v>
      </c>
      <c r="AQ3055" s="311">
        <v>0</v>
      </c>
      <c r="AR3055" s="311">
        <v>41</v>
      </c>
      <c r="AS3055" s="311" t="s">
        <v>5061</v>
      </c>
      <c r="AT3055" s="390">
        <v>0</v>
      </c>
      <c r="AU3055" s="390">
        <v>0</v>
      </c>
      <c r="AV3055" s="390">
        <v>0</v>
      </c>
    </row>
    <row r="3056" spans="1:48">
      <c r="A3056" s="311" t="s">
        <v>17</v>
      </c>
      <c r="B3056" s="311" t="s">
        <v>5068</v>
      </c>
      <c r="C3056" s="311">
        <v>10</v>
      </c>
      <c r="D3056" s="311">
        <v>20</v>
      </c>
      <c r="E3056" s="311">
        <v>0.34499999999999997</v>
      </c>
      <c r="F3056" s="399">
        <v>0</v>
      </c>
      <c r="G3056" s="311">
        <v>1.4</v>
      </c>
      <c r="H3056" s="311">
        <v>0.7</v>
      </c>
      <c r="I3056" s="311">
        <v>1.4</v>
      </c>
      <c r="J3056" s="311">
        <v>40</v>
      </c>
      <c r="K3056" s="311">
        <v>125</v>
      </c>
      <c r="L3056" s="311">
        <v>1</v>
      </c>
      <c r="M3056" s="404">
        <v>4.4000000000000004</v>
      </c>
      <c r="N3056" s="404">
        <v>4.0999999999999996</v>
      </c>
      <c r="O3056" s="311">
        <v>1.5</v>
      </c>
      <c r="P3056" s="324">
        <v>404</v>
      </c>
      <c r="Q3056" s="311" t="s">
        <v>293</v>
      </c>
      <c r="R3056" s="399">
        <v>1</v>
      </c>
      <c r="S3056" s="399">
        <v>0</v>
      </c>
      <c r="T3056" s="399">
        <v>1000</v>
      </c>
      <c r="U3056" s="399">
        <v>0.61</v>
      </c>
      <c r="V3056" s="399">
        <v>0</v>
      </c>
      <c r="W3056" s="427">
        <v>1.2211E-2</v>
      </c>
      <c r="X3056" s="427">
        <v>4.5071E-2</v>
      </c>
      <c r="Y3056" s="427">
        <v>1.28</v>
      </c>
      <c r="Z3056" s="427">
        <v>2.76</v>
      </c>
      <c r="AA3056" s="311">
        <v>1.2211E-2</v>
      </c>
      <c r="AB3056" s="311">
        <v>4.5071E-2</v>
      </c>
      <c r="AC3056" s="311">
        <v>1.28</v>
      </c>
      <c r="AD3056" s="311">
        <v>2.76</v>
      </c>
      <c r="AE3056" s="311">
        <v>1.2211E-2</v>
      </c>
      <c r="AF3056" s="311">
        <v>4.5071E-2</v>
      </c>
      <c r="AG3056" s="311">
        <v>1.28</v>
      </c>
      <c r="AH3056" s="311">
        <v>2.76</v>
      </c>
      <c r="AI3056" s="311">
        <v>0</v>
      </c>
      <c r="AJ3056" s="311">
        <v>0</v>
      </c>
      <c r="AK3056" s="311">
        <v>0</v>
      </c>
      <c r="AL3056" s="311">
        <v>0</v>
      </c>
      <c r="AM3056" s="311">
        <v>0</v>
      </c>
      <c r="AN3056" s="311">
        <v>0</v>
      </c>
      <c r="AO3056" s="428">
        <v>1000000000</v>
      </c>
      <c r="AP3056" s="311">
        <v>0</v>
      </c>
      <c r="AQ3056" s="311">
        <v>0</v>
      </c>
      <c r="AR3056" s="311">
        <v>41</v>
      </c>
      <c r="AS3056" s="311" t="s">
        <v>5061</v>
      </c>
      <c r="AT3056" s="390">
        <v>0</v>
      </c>
      <c r="AU3056" s="390">
        <v>0</v>
      </c>
      <c r="AV3056" s="390">
        <v>0</v>
      </c>
    </row>
    <row r="3057" spans="1:51">
      <c r="A3057" s="311" t="s">
        <v>17</v>
      </c>
      <c r="B3057" s="311" t="s">
        <v>5069</v>
      </c>
      <c r="C3057" s="311">
        <v>0.47</v>
      </c>
      <c r="D3057" s="311">
        <v>20</v>
      </c>
      <c r="E3057" s="311">
        <v>1.18E-2</v>
      </c>
      <c r="F3057" s="399">
        <v>0</v>
      </c>
      <c r="G3057" s="311">
        <v>10.6</v>
      </c>
      <c r="H3057" s="311">
        <v>0.7</v>
      </c>
      <c r="I3057" s="311">
        <v>7.1</v>
      </c>
      <c r="J3057" s="311">
        <v>40</v>
      </c>
      <c r="K3057" s="311">
        <v>125</v>
      </c>
      <c r="L3057" s="311">
        <v>1</v>
      </c>
      <c r="M3057" s="404">
        <v>4.4000000000000004</v>
      </c>
      <c r="N3057" s="404">
        <v>4.0999999999999996</v>
      </c>
      <c r="O3057" s="311">
        <v>2</v>
      </c>
      <c r="P3057" s="324">
        <v>404</v>
      </c>
      <c r="Q3057" s="311" t="s">
        <v>293</v>
      </c>
      <c r="R3057" s="399">
        <v>1</v>
      </c>
      <c r="S3057" s="399">
        <v>0</v>
      </c>
      <c r="T3057" s="399">
        <v>500</v>
      </c>
      <c r="U3057" s="399">
        <v>0.7</v>
      </c>
      <c r="V3057" s="399">
        <v>0</v>
      </c>
      <c r="W3057" s="427">
        <v>1.6362999999999999E-2</v>
      </c>
      <c r="X3057" s="427">
        <v>8.7080000000000005E-3</v>
      </c>
      <c r="Y3057" s="427">
        <v>1.28</v>
      </c>
      <c r="Z3057" s="427">
        <v>2.76</v>
      </c>
      <c r="AA3057" s="427">
        <v>1.6362999999999999E-2</v>
      </c>
      <c r="AB3057" s="427">
        <v>8.7080000000000005E-3</v>
      </c>
      <c r="AC3057" s="427">
        <v>1.28</v>
      </c>
      <c r="AD3057" s="427">
        <v>2.76</v>
      </c>
      <c r="AE3057" s="427">
        <v>1.6362999999999999E-2</v>
      </c>
      <c r="AF3057" s="427">
        <v>8.7080000000000005E-3</v>
      </c>
      <c r="AG3057" s="427">
        <v>1.28</v>
      </c>
      <c r="AH3057" s="427">
        <v>2.76</v>
      </c>
      <c r="AI3057" s="311">
        <v>0</v>
      </c>
      <c r="AJ3057" s="311">
        <v>0</v>
      </c>
      <c r="AK3057" s="311">
        <v>0</v>
      </c>
      <c r="AL3057" s="311">
        <v>0</v>
      </c>
      <c r="AM3057" s="311">
        <v>0</v>
      </c>
      <c r="AN3057" s="311">
        <v>0</v>
      </c>
      <c r="AO3057" s="428">
        <v>1000000000</v>
      </c>
      <c r="AP3057" s="311">
        <v>0</v>
      </c>
      <c r="AQ3057" s="311">
        <v>0</v>
      </c>
      <c r="AR3057" s="311">
        <v>41</v>
      </c>
      <c r="AS3057" s="311" t="s">
        <v>5070</v>
      </c>
      <c r="AT3057" s="390">
        <v>0</v>
      </c>
      <c r="AU3057" s="390">
        <v>0</v>
      </c>
      <c r="AV3057" s="390">
        <v>0</v>
      </c>
    </row>
    <row r="3058" spans="1:51">
      <c r="A3058" s="311" t="s">
        <v>17</v>
      </c>
      <c r="B3058" s="311" t="s">
        <v>5071</v>
      </c>
      <c r="C3058" s="311">
        <v>1</v>
      </c>
      <c r="D3058" s="311">
        <v>20</v>
      </c>
      <c r="E3058" s="311">
        <v>2.81E-2</v>
      </c>
      <c r="F3058" s="399">
        <v>0</v>
      </c>
      <c r="G3058" s="311">
        <v>6.7</v>
      </c>
      <c r="H3058" s="311">
        <v>0.7</v>
      </c>
      <c r="I3058" s="311">
        <v>5.3</v>
      </c>
      <c r="J3058" s="311">
        <v>40</v>
      </c>
      <c r="K3058" s="311">
        <v>125</v>
      </c>
      <c r="L3058" s="311">
        <v>1</v>
      </c>
      <c r="M3058" s="404">
        <v>4.4000000000000004</v>
      </c>
      <c r="N3058" s="404">
        <v>4.0999999999999996</v>
      </c>
      <c r="O3058" s="311">
        <v>2</v>
      </c>
      <c r="P3058" s="324">
        <v>404</v>
      </c>
      <c r="Q3058" s="311" t="s">
        <v>293</v>
      </c>
      <c r="R3058" s="399">
        <v>1</v>
      </c>
      <c r="S3058" s="399">
        <v>0</v>
      </c>
      <c r="T3058" s="399">
        <v>500</v>
      </c>
      <c r="U3058" s="399">
        <v>0.7</v>
      </c>
      <c r="V3058" s="399">
        <v>0</v>
      </c>
      <c r="W3058" s="427">
        <v>1.5435000000000001E-2</v>
      </c>
      <c r="X3058" s="427">
        <v>1.3448E-2</v>
      </c>
      <c r="Y3058" s="427">
        <v>1.28</v>
      </c>
      <c r="Z3058" s="427">
        <v>2.76</v>
      </c>
      <c r="AA3058" s="427">
        <v>1.5435000000000001E-2</v>
      </c>
      <c r="AB3058" s="427">
        <v>1.3448E-2</v>
      </c>
      <c r="AC3058" s="427">
        <v>1.28</v>
      </c>
      <c r="AD3058" s="427">
        <v>2.76</v>
      </c>
      <c r="AE3058" s="427">
        <v>1.5435000000000001E-2</v>
      </c>
      <c r="AF3058" s="427">
        <v>1.3448E-2</v>
      </c>
      <c r="AG3058" s="427">
        <v>1.28</v>
      </c>
      <c r="AH3058" s="427">
        <v>2.76</v>
      </c>
      <c r="AI3058" s="311">
        <v>0</v>
      </c>
      <c r="AJ3058" s="311">
        <v>0</v>
      </c>
      <c r="AK3058" s="311">
        <v>0</v>
      </c>
      <c r="AL3058" s="311">
        <v>0</v>
      </c>
      <c r="AM3058" s="311">
        <v>0</v>
      </c>
      <c r="AN3058" s="311">
        <v>0</v>
      </c>
      <c r="AO3058" s="428">
        <v>1000000000</v>
      </c>
      <c r="AP3058" s="311">
        <v>0</v>
      </c>
      <c r="AQ3058" s="311">
        <v>0</v>
      </c>
      <c r="AR3058" s="311">
        <v>41</v>
      </c>
      <c r="AS3058" s="311" t="s">
        <v>5070</v>
      </c>
      <c r="AT3058" s="390">
        <v>0</v>
      </c>
      <c r="AU3058" s="390">
        <v>0</v>
      </c>
      <c r="AV3058" s="390">
        <v>0</v>
      </c>
    </row>
    <row r="3059" spans="1:51">
      <c r="A3059" s="311" t="s">
        <v>17</v>
      </c>
      <c r="B3059" s="311" t="s">
        <v>5072</v>
      </c>
      <c r="C3059" s="311">
        <v>1.5</v>
      </c>
      <c r="D3059" s="311">
        <v>20</v>
      </c>
      <c r="E3059" s="311">
        <v>3.9899999999999998E-2</v>
      </c>
      <c r="F3059" s="399">
        <v>0</v>
      </c>
      <c r="G3059" s="311">
        <v>4.3</v>
      </c>
      <c r="H3059" s="311">
        <v>0.7</v>
      </c>
      <c r="I3059" s="311">
        <v>4.5</v>
      </c>
      <c r="J3059" s="311">
        <v>40</v>
      </c>
      <c r="K3059" s="311">
        <v>125</v>
      </c>
      <c r="L3059" s="311">
        <v>1</v>
      </c>
      <c r="M3059" s="404">
        <v>4.4000000000000004</v>
      </c>
      <c r="N3059" s="404">
        <v>4.0999999999999996</v>
      </c>
      <c r="O3059" s="311">
        <v>2</v>
      </c>
      <c r="P3059" s="324">
        <v>404</v>
      </c>
      <c r="Q3059" s="311" t="s">
        <v>293</v>
      </c>
      <c r="R3059" s="399">
        <v>1</v>
      </c>
      <c r="S3059" s="399">
        <v>0</v>
      </c>
      <c r="T3059" s="399">
        <v>500</v>
      </c>
      <c r="U3059" s="399">
        <v>0.7</v>
      </c>
      <c r="V3059" s="399">
        <v>0</v>
      </c>
      <c r="W3059" s="427">
        <v>1.6185999999999999E-2</v>
      </c>
      <c r="X3059" s="427">
        <v>1.4253E-2</v>
      </c>
      <c r="Y3059" s="427">
        <v>1.28</v>
      </c>
      <c r="Z3059" s="427">
        <v>2.76</v>
      </c>
      <c r="AA3059" s="427">
        <v>1.6185999999999999E-2</v>
      </c>
      <c r="AB3059" s="427">
        <v>1.4253E-2</v>
      </c>
      <c r="AC3059" s="427">
        <v>1.28</v>
      </c>
      <c r="AD3059" s="427">
        <v>2.76</v>
      </c>
      <c r="AE3059" s="427">
        <v>1.6185999999999999E-2</v>
      </c>
      <c r="AF3059" s="427">
        <v>1.4253E-2</v>
      </c>
      <c r="AG3059" s="427">
        <v>1.28</v>
      </c>
      <c r="AH3059" s="427">
        <v>2.76</v>
      </c>
      <c r="AI3059" s="311">
        <v>0</v>
      </c>
      <c r="AJ3059" s="311">
        <v>0</v>
      </c>
      <c r="AK3059" s="311">
        <v>0</v>
      </c>
      <c r="AL3059" s="311">
        <v>0</v>
      </c>
      <c r="AM3059" s="311">
        <v>0</v>
      </c>
      <c r="AN3059" s="311">
        <v>0</v>
      </c>
      <c r="AO3059" s="428">
        <v>1000000000</v>
      </c>
      <c r="AP3059" s="311">
        <v>0</v>
      </c>
      <c r="AQ3059" s="311">
        <v>0</v>
      </c>
      <c r="AR3059" s="311">
        <v>41</v>
      </c>
      <c r="AS3059" s="311" t="s">
        <v>5070</v>
      </c>
      <c r="AT3059" s="390">
        <v>0</v>
      </c>
      <c r="AU3059" s="390">
        <v>0</v>
      </c>
      <c r="AV3059" s="390">
        <v>0</v>
      </c>
    </row>
    <row r="3060" spans="1:51">
      <c r="A3060" s="311" t="s">
        <v>17</v>
      </c>
      <c r="B3060" s="311" t="s">
        <v>5073</v>
      </c>
      <c r="C3060" s="311">
        <v>2.2000000000000002</v>
      </c>
      <c r="D3060" s="311">
        <v>20</v>
      </c>
      <c r="E3060" s="311">
        <v>6.1600000000000002E-2</v>
      </c>
      <c r="F3060" s="399">
        <v>0</v>
      </c>
      <c r="G3060" s="311">
        <v>3.8</v>
      </c>
      <c r="H3060" s="311">
        <v>0.7</v>
      </c>
      <c r="I3060" s="311">
        <v>4.2</v>
      </c>
      <c r="J3060" s="311">
        <v>40</v>
      </c>
      <c r="K3060" s="311">
        <v>125</v>
      </c>
      <c r="L3060" s="311">
        <v>1</v>
      </c>
      <c r="M3060" s="404">
        <v>4.4000000000000004</v>
      </c>
      <c r="N3060" s="404">
        <v>4.0999999999999996</v>
      </c>
      <c r="O3060" s="311">
        <v>2</v>
      </c>
      <c r="P3060" s="324">
        <v>404</v>
      </c>
      <c r="Q3060" s="311" t="s">
        <v>293</v>
      </c>
      <c r="R3060" s="399">
        <v>1</v>
      </c>
      <c r="S3060" s="399">
        <v>0</v>
      </c>
      <c r="T3060" s="399">
        <v>500</v>
      </c>
      <c r="U3060" s="399">
        <v>0.7</v>
      </c>
      <c r="V3060" s="399">
        <v>0</v>
      </c>
      <c r="W3060" s="427">
        <v>1.5938999999999998E-2</v>
      </c>
      <c r="X3060" s="427">
        <v>1.7708000000000002E-2</v>
      </c>
      <c r="Y3060" s="427">
        <v>1.28</v>
      </c>
      <c r="Z3060" s="427">
        <v>2.76</v>
      </c>
      <c r="AA3060" s="427">
        <v>1.5938999999999998E-2</v>
      </c>
      <c r="AB3060" s="427">
        <v>1.7708000000000002E-2</v>
      </c>
      <c r="AC3060" s="427">
        <v>1.28</v>
      </c>
      <c r="AD3060" s="427">
        <v>2.76</v>
      </c>
      <c r="AE3060" s="427">
        <v>1.5938999999999998E-2</v>
      </c>
      <c r="AF3060" s="427">
        <v>1.7708000000000002E-2</v>
      </c>
      <c r="AG3060" s="427">
        <v>1.28</v>
      </c>
      <c r="AH3060" s="427">
        <v>2.76</v>
      </c>
      <c r="AI3060" s="311">
        <v>0</v>
      </c>
      <c r="AJ3060" s="311">
        <v>0</v>
      </c>
      <c r="AK3060" s="311">
        <v>0</v>
      </c>
      <c r="AL3060" s="311">
        <v>0</v>
      </c>
      <c r="AM3060" s="311">
        <v>0</v>
      </c>
      <c r="AN3060" s="311">
        <v>0</v>
      </c>
      <c r="AO3060" s="428">
        <v>1000000000</v>
      </c>
      <c r="AP3060" s="311">
        <v>0</v>
      </c>
      <c r="AQ3060" s="311">
        <v>0</v>
      </c>
      <c r="AR3060" s="311">
        <v>41</v>
      </c>
      <c r="AS3060" s="311" t="s">
        <v>5070</v>
      </c>
      <c r="AT3060" s="390">
        <v>0</v>
      </c>
      <c r="AU3060" s="390">
        <v>0</v>
      </c>
      <c r="AV3060" s="390">
        <v>0</v>
      </c>
    </row>
    <row r="3061" spans="1:51">
      <c r="A3061" s="311" t="s">
        <v>17</v>
      </c>
      <c r="B3061" s="311" t="s">
        <v>5074</v>
      </c>
      <c r="C3061" s="311">
        <v>3.3</v>
      </c>
      <c r="D3061" s="311">
        <v>20</v>
      </c>
      <c r="E3061" s="311">
        <v>7.4300000000000005E-2</v>
      </c>
      <c r="F3061" s="399">
        <v>0</v>
      </c>
      <c r="G3061" s="311">
        <v>3.5</v>
      </c>
      <c r="H3061" s="311">
        <v>0.7</v>
      </c>
      <c r="I3061" s="311">
        <v>3.5</v>
      </c>
      <c r="J3061" s="311">
        <v>40</v>
      </c>
      <c r="K3061" s="311">
        <v>125</v>
      </c>
      <c r="L3061" s="311">
        <v>1</v>
      </c>
      <c r="M3061" s="404">
        <v>4.4000000000000004</v>
      </c>
      <c r="N3061" s="404">
        <v>4.0999999999999996</v>
      </c>
      <c r="O3061" s="311">
        <v>2</v>
      </c>
      <c r="P3061" s="324">
        <v>404</v>
      </c>
      <c r="Q3061" s="311" t="s">
        <v>293</v>
      </c>
      <c r="R3061" s="399">
        <v>1</v>
      </c>
      <c r="S3061" s="399">
        <v>0</v>
      </c>
      <c r="T3061" s="399">
        <v>500</v>
      </c>
      <c r="U3061" s="399">
        <v>0.7</v>
      </c>
      <c r="V3061" s="399">
        <v>0</v>
      </c>
      <c r="W3061" s="427">
        <v>1.6677999999999998E-2</v>
      </c>
      <c r="X3061" s="427">
        <v>2.2592999999999999E-2</v>
      </c>
      <c r="Y3061" s="427">
        <v>1.28</v>
      </c>
      <c r="Z3061" s="427">
        <v>2.76</v>
      </c>
      <c r="AA3061" s="427">
        <v>1.6677999999999998E-2</v>
      </c>
      <c r="AB3061" s="427">
        <v>2.2592999999999999E-2</v>
      </c>
      <c r="AC3061" s="427">
        <v>1.28</v>
      </c>
      <c r="AD3061" s="427">
        <v>2.76</v>
      </c>
      <c r="AE3061" s="427">
        <v>1.6677999999999998E-2</v>
      </c>
      <c r="AF3061" s="427">
        <v>2.2592999999999999E-2</v>
      </c>
      <c r="AG3061" s="427">
        <v>1.28</v>
      </c>
      <c r="AH3061" s="427">
        <v>2.76</v>
      </c>
      <c r="AI3061" s="311">
        <v>0</v>
      </c>
      <c r="AJ3061" s="311">
        <v>0</v>
      </c>
      <c r="AK3061" s="311">
        <v>0</v>
      </c>
      <c r="AL3061" s="311">
        <v>0</v>
      </c>
      <c r="AM3061" s="311">
        <v>0</v>
      </c>
      <c r="AN3061" s="311">
        <v>0</v>
      </c>
      <c r="AO3061" s="428">
        <v>1000000000</v>
      </c>
      <c r="AP3061" s="311">
        <v>0</v>
      </c>
      <c r="AQ3061" s="311">
        <v>0</v>
      </c>
      <c r="AR3061" s="311">
        <v>41</v>
      </c>
      <c r="AS3061" s="311" t="s">
        <v>5070</v>
      </c>
      <c r="AT3061" s="390">
        <v>0</v>
      </c>
      <c r="AU3061" s="390">
        <v>0</v>
      </c>
      <c r="AV3061" s="390">
        <v>0</v>
      </c>
    </row>
    <row r="3062" spans="1:51">
      <c r="A3062" s="311" t="s">
        <v>17</v>
      </c>
      <c r="B3062" s="311" t="s">
        <v>5075</v>
      </c>
      <c r="C3062" s="311">
        <v>4.7</v>
      </c>
      <c r="D3062" s="311">
        <v>20</v>
      </c>
      <c r="E3062" s="311">
        <v>0.1472</v>
      </c>
      <c r="F3062" s="399">
        <v>0</v>
      </c>
      <c r="G3062" s="311">
        <v>2.6</v>
      </c>
      <c r="H3062" s="311">
        <v>0.7</v>
      </c>
      <c r="I3062" s="311">
        <v>2.2999999999999998</v>
      </c>
      <c r="J3062" s="311">
        <v>40</v>
      </c>
      <c r="K3062" s="311">
        <v>125</v>
      </c>
      <c r="L3062" s="311">
        <v>1</v>
      </c>
      <c r="M3062" s="404">
        <v>4.4000000000000004</v>
      </c>
      <c r="N3062" s="404">
        <v>4.0999999999999996</v>
      </c>
      <c r="O3062" s="311">
        <v>2</v>
      </c>
      <c r="P3062" s="324">
        <v>404</v>
      </c>
      <c r="Q3062" s="311" t="s">
        <v>293</v>
      </c>
      <c r="R3062" s="399">
        <v>1</v>
      </c>
      <c r="S3062" s="399">
        <v>0</v>
      </c>
      <c r="T3062" s="399">
        <v>500</v>
      </c>
      <c r="U3062" s="399">
        <v>0.7</v>
      </c>
      <c r="V3062" s="399">
        <v>0</v>
      </c>
      <c r="W3062" s="427">
        <v>1.4552000000000001E-2</v>
      </c>
      <c r="X3062" s="427">
        <v>2.5614000000000001E-2</v>
      </c>
      <c r="Y3062" s="427">
        <v>1.28</v>
      </c>
      <c r="Z3062" s="427">
        <v>2.76</v>
      </c>
      <c r="AA3062" s="427">
        <v>1.4552000000000001E-2</v>
      </c>
      <c r="AB3062" s="427">
        <v>2.5614000000000001E-2</v>
      </c>
      <c r="AC3062" s="427">
        <v>1.28</v>
      </c>
      <c r="AD3062" s="427">
        <v>2.76</v>
      </c>
      <c r="AE3062" s="427">
        <v>1.4552000000000001E-2</v>
      </c>
      <c r="AF3062" s="427">
        <v>2.5614000000000001E-2</v>
      </c>
      <c r="AG3062" s="427">
        <v>1.28</v>
      </c>
      <c r="AH3062" s="427">
        <v>2.76</v>
      </c>
      <c r="AI3062" s="311">
        <v>0</v>
      </c>
      <c r="AJ3062" s="311">
        <v>0</v>
      </c>
      <c r="AK3062" s="311">
        <v>0</v>
      </c>
      <c r="AL3062" s="311">
        <v>0</v>
      </c>
      <c r="AM3062" s="311">
        <v>0</v>
      </c>
      <c r="AN3062" s="311">
        <v>0</v>
      </c>
      <c r="AO3062" s="428">
        <v>1000000000</v>
      </c>
      <c r="AP3062" s="311">
        <v>0</v>
      </c>
      <c r="AQ3062" s="311">
        <v>0</v>
      </c>
      <c r="AR3062" s="311">
        <v>41</v>
      </c>
      <c r="AS3062" s="311" t="s">
        <v>5070</v>
      </c>
      <c r="AT3062" s="390">
        <v>0</v>
      </c>
      <c r="AU3062" s="390">
        <v>0</v>
      </c>
      <c r="AV3062" s="390">
        <v>0</v>
      </c>
    </row>
    <row r="3063" spans="1:51">
      <c r="A3063" s="311" t="s">
        <v>17</v>
      </c>
      <c r="B3063" s="311" t="s">
        <v>5076</v>
      </c>
      <c r="C3063" s="311">
        <v>6.8</v>
      </c>
      <c r="D3063" s="311">
        <v>20</v>
      </c>
      <c r="E3063" s="311">
        <v>0.19320000000000001</v>
      </c>
      <c r="F3063" s="399">
        <v>0</v>
      </c>
      <c r="G3063" s="311">
        <v>2</v>
      </c>
      <c r="H3063" s="311">
        <v>0.7</v>
      </c>
      <c r="I3063" s="311">
        <v>2</v>
      </c>
      <c r="J3063" s="311">
        <v>40</v>
      </c>
      <c r="K3063" s="311">
        <v>125</v>
      </c>
      <c r="L3063" s="311">
        <v>1</v>
      </c>
      <c r="M3063" s="404">
        <v>4.4000000000000004</v>
      </c>
      <c r="N3063" s="404">
        <v>4.0999999999999996</v>
      </c>
      <c r="O3063" s="311">
        <v>2</v>
      </c>
      <c r="P3063" s="324">
        <v>404</v>
      </c>
      <c r="Q3063" s="311" t="s">
        <v>293</v>
      </c>
      <c r="R3063" s="399">
        <v>1</v>
      </c>
      <c r="S3063" s="399">
        <v>0</v>
      </c>
      <c r="T3063" s="399">
        <v>500</v>
      </c>
      <c r="U3063" s="399">
        <v>0.7</v>
      </c>
      <c r="V3063" s="399">
        <v>0</v>
      </c>
      <c r="W3063" s="427">
        <v>1.5789999999999998E-2</v>
      </c>
      <c r="X3063" s="427">
        <v>3.3140000000000003E-2</v>
      </c>
      <c r="Y3063" s="427">
        <v>1.28</v>
      </c>
      <c r="Z3063" s="427">
        <v>2.76</v>
      </c>
      <c r="AA3063" s="427">
        <v>1.5789999999999998E-2</v>
      </c>
      <c r="AB3063" s="427">
        <v>3.3140000000000003E-2</v>
      </c>
      <c r="AC3063" s="427">
        <v>1.28</v>
      </c>
      <c r="AD3063" s="427">
        <v>2.76</v>
      </c>
      <c r="AE3063" s="427">
        <v>1.5789999999999998E-2</v>
      </c>
      <c r="AF3063" s="427">
        <v>3.3140000000000003E-2</v>
      </c>
      <c r="AG3063" s="427">
        <v>1.28</v>
      </c>
      <c r="AH3063" s="427">
        <v>2.76</v>
      </c>
      <c r="AI3063" s="311">
        <v>0</v>
      </c>
      <c r="AJ3063" s="311">
        <v>0</v>
      </c>
      <c r="AK3063" s="311">
        <v>0</v>
      </c>
      <c r="AL3063" s="311">
        <v>0</v>
      </c>
      <c r="AM3063" s="311">
        <v>0</v>
      </c>
      <c r="AN3063" s="311">
        <v>0</v>
      </c>
      <c r="AO3063" s="428">
        <v>1000000000</v>
      </c>
      <c r="AP3063" s="311">
        <v>0</v>
      </c>
      <c r="AQ3063" s="311">
        <v>0</v>
      </c>
      <c r="AR3063" s="311">
        <v>41</v>
      </c>
      <c r="AS3063" s="311" t="s">
        <v>5070</v>
      </c>
      <c r="AT3063" s="390">
        <v>0</v>
      </c>
      <c r="AU3063" s="390">
        <v>0</v>
      </c>
      <c r="AV3063" s="390">
        <v>0</v>
      </c>
    </row>
    <row r="3064" spans="1:51">
      <c r="A3064" s="311" t="s">
        <v>17</v>
      </c>
      <c r="B3064" s="311" t="s">
        <v>5077</v>
      </c>
      <c r="C3064" s="311">
        <v>10</v>
      </c>
      <c r="D3064" s="311">
        <v>20</v>
      </c>
      <c r="E3064" s="311">
        <v>0.28410000000000002</v>
      </c>
      <c r="F3064" s="399">
        <v>0</v>
      </c>
      <c r="G3064" s="311">
        <v>1.7</v>
      </c>
      <c r="H3064" s="311">
        <v>0.7</v>
      </c>
      <c r="I3064" s="311">
        <v>1.7</v>
      </c>
      <c r="J3064" s="311">
        <v>40</v>
      </c>
      <c r="K3064" s="311">
        <v>125</v>
      </c>
      <c r="L3064" s="311">
        <v>1</v>
      </c>
      <c r="M3064" s="404">
        <v>4.4000000000000004</v>
      </c>
      <c r="N3064" s="404">
        <v>4.0999999999999996</v>
      </c>
      <c r="O3064" s="311">
        <v>2</v>
      </c>
      <c r="P3064" s="324">
        <v>404</v>
      </c>
      <c r="Q3064" s="311" t="s">
        <v>293</v>
      </c>
      <c r="R3064" s="399">
        <v>1</v>
      </c>
      <c r="S3064" s="399">
        <v>0</v>
      </c>
      <c r="T3064" s="399">
        <v>500</v>
      </c>
      <c r="U3064" s="399">
        <v>0.7</v>
      </c>
      <c r="V3064" s="399">
        <v>0</v>
      </c>
      <c r="W3064" s="427">
        <v>1.5413E-2</v>
      </c>
      <c r="X3064" s="427">
        <v>4.0784000000000001E-2</v>
      </c>
      <c r="Y3064" s="427">
        <v>1.28</v>
      </c>
      <c r="Z3064" s="427">
        <v>2.76</v>
      </c>
      <c r="AA3064" s="427">
        <v>1.5413E-2</v>
      </c>
      <c r="AB3064" s="427">
        <v>4.0784000000000001E-2</v>
      </c>
      <c r="AC3064" s="427">
        <v>1.28</v>
      </c>
      <c r="AD3064" s="427">
        <v>2.76</v>
      </c>
      <c r="AE3064" s="427">
        <v>1.5413E-2</v>
      </c>
      <c r="AF3064" s="427">
        <v>4.0784000000000001E-2</v>
      </c>
      <c r="AG3064" s="427">
        <v>1.28</v>
      </c>
      <c r="AH3064" s="427">
        <v>2.76</v>
      </c>
      <c r="AI3064" s="311">
        <v>0</v>
      </c>
      <c r="AJ3064" s="311">
        <v>0</v>
      </c>
      <c r="AK3064" s="311">
        <v>0</v>
      </c>
      <c r="AL3064" s="311">
        <v>0</v>
      </c>
      <c r="AM3064" s="311">
        <v>0</v>
      </c>
      <c r="AN3064" s="311">
        <v>0</v>
      </c>
      <c r="AO3064" s="428">
        <v>1000000000</v>
      </c>
      <c r="AP3064" s="311">
        <v>0</v>
      </c>
      <c r="AQ3064" s="311">
        <v>0</v>
      </c>
      <c r="AR3064" s="311">
        <v>41</v>
      </c>
      <c r="AS3064" s="311" t="s">
        <v>5070</v>
      </c>
      <c r="AT3064" s="390">
        <v>0</v>
      </c>
      <c r="AU3064" s="390">
        <v>0</v>
      </c>
      <c r="AV3064" s="390">
        <v>0</v>
      </c>
    </row>
    <row r="3066" spans="1:51">
      <c r="A3066" s="311"/>
      <c r="B3066" s="311"/>
      <c r="C3066" s="311"/>
      <c r="D3066" s="311"/>
      <c r="E3066" s="311"/>
      <c r="F3066" s="311"/>
      <c r="G3066" s="311"/>
      <c r="H3066" s="311"/>
      <c r="I3066" s="311"/>
      <c r="J3066" s="311"/>
      <c r="K3066" s="311"/>
      <c r="L3066" s="311"/>
      <c r="M3066" s="311"/>
      <c r="N3066" s="311"/>
      <c r="O3066" s="311"/>
      <c r="P3066" s="311"/>
      <c r="Q3066" s="311"/>
      <c r="R3066" s="311"/>
      <c r="S3066" s="311"/>
      <c r="T3066" s="311"/>
      <c r="U3066" s="311"/>
      <c r="V3066" s="311"/>
      <c r="W3066" s="311"/>
      <c r="X3066" s="311"/>
      <c r="Y3066" s="311"/>
      <c r="Z3066" s="311"/>
      <c r="AA3066" s="311"/>
      <c r="AB3066" s="311"/>
      <c r="AC3066" s="311"/>
      <c r="AD3066" s="311"/>
      <c r="AE3066" s="311"/>
      <c r="AF3066" s="311"/>
      <c r="AG3066" s="311"/>
      <c r="AH3066" s="311"/>
      <c r="AI3066" s="311"/>
      <c r="AJ3066" s="311"/>
      <c r="AK3066" s="311"/>
      <c r="AL3066" s="311"/>
      <c r="AM3066" s="311"/>
      <c r="AN3066" s="311"/>
      <c r="AO3066" s="311"/>
      <c r="AP3066" s="311"/>
      <c r="AQ3066" s="311"/>
      <c r="AR3066" s="311"/>
      <c r="AS3066" s="311"/>
      <c r="AT3066" s="311"/>
      <c r="AU3066" s="311"/>
    </row>
    <row r="3067" spans="1:51">
      <c r="A3067" s="311"/>
      <c r="B3067" s="311"/>
      <c r="C3067" s="311"/>
      <c r="D3067" s="311"/>
      <c r="E3067" s="311"/>
      <c r="F3067" s="311"/>
      <c r="G3067" s="311"/>
      <c r="H3067" s="311"/>
      <c r="I3067" s="311"/>
      <c r="J3067" s="311"/>
      <c r="K3067" s="311"/>
      <c r="L3067" s="311"/>
      <c r="M3067" s="311"/>
      <c r="N3067" s="311"/>
      <c r="O3067" s="311"/>
      <c r="P3067" s="311"/>
      <c r="Q3067" s="311"/>
      <c r="R3067" s="311"/>
      <c r="S3067" s="311"/>
      <c r="T3067" s="311"/>
      <c r="U3067" s="311"/>
      <c r="V3067" s="311"/>
      <c r="W3067" s="311"/>
      <c r="X3067" s="311"/>
      <c r="Y3067" s="311"/>
      <c r="Z3067" s="311"/>
      <c r="AA3067" s="311"/>
      <c r="AB3067" s="311"/>
      <c r="AC3067" s="311"/>
      <c r="AD3067" s="311"/>
      <c r="AE3067" s="311"/>
      <c r="AF3067" s="311"/>
      <c r="AG3067" s="311"/>
      <c r="AH3067" s="311"/>
      <c r="AI3067" s="311"/>
      <c r="AJ3067" s="311"/>
      <c r="AK3067" s="311"/>
      <c r="AL3067" s="311"/>
      <c r="AM3067" s="311"/>
      <c r="AN3067" s="311"/>
      <c r="AO3067" s="311"/>
      <c r="AP3067" s="311"/>
      <c r="AQ3067" s="311"/>
      <c r="AR3067" s="311"/>
      <c r="AS3067" s="311"/>
      <c r="AT3067" s="311"/>
      <c r="AU3067" s="311"/>
    </row>
    <row r="3068" spans="1:51">
      <c r="A3068" s="311"/>
      <c r="B3068" s="311"/>
      <c r="C3068" s="311"/>
      <c r="D3068" s="311"/>
      <c r="E3068" s="311"/>
      <c r="F3068" s="311"/>
      <c r="G3068" s="311"/>
      <c r="H3068" s="311"/>
      <c r="I3068" s="311"/>
      <c r="J3068" s="311"/>
      <c r="K3068" s="311"/>
      <c r="L3068" s="311"/>
      <c r="M3068" s="311"/>
      <c r="N3068" s="311"/>
      <c r="O3068" s="311"/>
      <c r="P3068" s="311"/>
      <c r="Q3068" s="311"/>
      <c r="R3068" s="311"/>
      <c r="S3068" s="311"/>
      <c r="T3068" s="311"/>
      <c r="U3068" s="311"/>
      <c r="V3068" s="311"/>
      <c r="W3068" s="311"/>
      <c r="X3068" s="311"/>
      <c r="Y3068" s="311"/>
      <c r="Z3068" s="311"/>
      <c r="AA3068" s="311"/>
      <c r="AB3068" s="311"/>
      <c r="AC3068" s="311"/>
      <c r="AD3068" s="311"/>
      <c r="AE3068" s="311"/>
      <c r="AF3068" s="311"/>
      <c r="AG3068" s="311"/>
      <c r="AH3068" s="311"/>
      <c r="AI3068" s="311"/>
      <c r="AJ3068" s="311"/>
      <c r="AK3068" s="311"/>
      <c r="AL3068" s="311"/>
      <c r="AM3068" s="311"/>
      <c r="AN3068" s="311"/>
      <c r="AO3068" s="311"/>
      <c r="AP3068" s="311"/>
      <c r="AQ3068" s="311"/>
      <c r="AR3068" s="311"/>
      <c r="AS3068" s="311"/>
      <c r="AT3068" s="311"/>
      <c r="AU3068" s="311"/>
    </row>
    <row r="3069" spans="1:51">
      <c r="A3069" s="311"/>
      <c r="B3069" s="311" t="s">
        <v>7032</v>
      </c>
      <c r="C3069" s="311"/>
      <c r="D3069" s="311"/>
      <c r="E3069" s="311"/>
      <c r="F3069" s="311"/>
      <c r="G3069" s="311"/>
      <c r="H3069" s="311"/>
      <c r="I3069" s="311"/>
      <c r="J3069" s="311"/>
      <c r="K3069" s="311"/>
      <c r="L3069" s="311"/>
      <c r="M3069" s="311"/>
      <c r="N3069" s="311"/>
      <c r="O3069" s="311"/>
      <c r="P3069" s="311"/>
      <c r="Q3069" s="311"/>
      <c r="R3069" s="311"/>
      <c r="S3069" s="311"/>
      <c r="T3069" s="311"/>
      <c r="U3069" s="311"/>
      <c r="V3069" s="311"/>
      <c r="W3069" s="311"/>
      <c r="X3069" s="311"/>
      <c r="Y3069" s="311"/>
      <c r="Z3069" s="311"/>
      <c r="AA3069" s="311"/>
      <c r="AB3069" s="311"/>
      <c r="AC3069" s="311"/>
      <c r="AD3069" s="311"/>
      <c r="AE3069" s="311"/>
      <c r="AF3069" s="311"/>
      <c r="AG3069" s="311"/>
      <c r="AH3069" s="311"/>
      <c r="AI3069" s="311"/>
      <c r="AJ3069" s="311"/>
      <c r="AK3069" s="311"/>
      <c r="AL3069" s="311"/>
      <c r="AM3069" s="311"/>
      <c r="AN3069" s="311"/>
      <c r="AO3069" s="311"/>
      <c r="AP3069" s="311"/>
      <c r="AQ3069" s="311"/>
      <c r="AR3069" s="311"/>
      <c r="AS3069" s="311"/>
      <c r="AT3069" s="311"/>
      <c r="AU3069" s="311"/>
    </row>
    <row r="3070" spans="1:51">
      <c r="A3070" s="311" t="s">
        <v>81</v>
      </c>
      <c r="B3070" s="311" t="s">
        <v>7033</v>
      </c>
      <c r="C3070" s="311">
        <v>10</v>
      </c>
      <c r="D3070" s="311">
        <v>20</v>
      </c>
      <c r="E3070" s="311">
        <v>2.78</v>
      </c>
      <c r="F3070" s="399">
        <v>0</v>
      </c>
      <c r="G3070" s="311">
        <v>0.24</v>
      </c>
      <c r="H3070" s="311">
        <v>0.7</v>
      </c>
      <c r="I3070" s="311">
        <v>0.28999999999999998</v>
      </c>
      <c r="J3070" s="311">
        <v>40</v>
      </c>
      <c r="K3070" s="311">
        <v>125</v>
      </c>
      <c r="L3070" s="311">
        <v>1</v>
      </c>
      <c r="M3070" s="311">
        <v>2.2000000000000002</v>
      </c>
      <c r="N3070" s="311">
        <v>2.1</v>
      </c>
      <c r="O3070" s="311">
        <v>0.5</v>
      </c>
      <c r="P3070" s="311">
        <v>100</v>
      </c>
      <c r="Q3070" s="311" t="s">
        <v>293</v>
      </c>
      <c r="R3070" s="399">
        <v>1</v>
      </c>
      <c r="S3070" s="311">
        <v>0</v>
      </c>
      <c r="T3070" s="311">
        <v>2000</v>
      </c>
      <c r="U3070" s="311">
        <v>0.55000000000000004</v>
      </c>
      <c r="V3070" s="311">
        <v>0</v>
      </c>
      <c r="W3070" s="311">
        <v>1.7592959999999999E-6</v>
      </c>
      <c r="X3070" s="311">
        <v>4.4091710758377429</v>
      </c>
      <c r="Y3070" s="311">
        <v>1.48</v>
      </c>
      <c r="Z3070" s="311">
        <v>1.79</v>
      </c>
      <c r="AA3070" s="311">
        <v>3.0952320000000001E-6</v>
      </c>
      <c r="AB3070" s="311">
        <v>4.4091710758377429</v>
      </c>
      <c r="AC3070" s="311">
        <v>1.21</v>
      </c>
      <c r="AD3070" s="311">
        <v>2.0099999999999998</v>
      </c>
      <c r="AE3070" s="311">
        <v>2.5966080000000001E-6</v>
      </c>
      <c r="AF3070" s="311">
        <v>4.4091710758377429</v>
      </c>
      <c r="AG3070" s="311">
        <v>1.28</v>
      </c>
      <c r="AH3070" s="311">
        <v>2.2799999999999998</v>
      </c>
      <c r="AI3070" s="311"/>
      <c r="AJ3070" s="311"/>
      <c r="AK3070" s="311"/>
      <c r="AL3070" s="311"/>
      <c r="AM3070" s="311"/>
      <c r="AN3070" s="311"/>
      <c r="AO3070" s="311">
        <v>28822372</v>
      </c>
      <c r="AP3070" s="311">
        <v>2.0000000000000001E-4</v>
      </c>
      <c r="AQ3070" s="311">
        <v>1.397E-2</v>
      </c>
      <c r="AR3070" s="311">
        <v>153</v>
      </c>
      <c r="AS3070" s="311" t="s">
        <v>3073</v>
      </c>
      <c r="AT3070" s="390">
        <v>0</v>
      </c>
      <c r="AU3070" s="390">
        <v>0</v>
      </c>
      <c r="AV3070" s="390">
        <v>0</v>
      </c>
      <c r="AY3070" s="311" t="s">
        <v>3558</v>
      </c>
    </row>
    <row r="3071" spans="1:51">
      <c r="A3071" s="311" t="s">
        <v>81</v>
      </c>
      <c r="B3071" s="311" t="s">
        <v>7034</v>
      </c>
      <c r="C3071" s="311">
        <v>0.15</v>
      </c>
      <c r="D3071" s="311">
        <v>20</v>
      </c>
      <c r="E3071" s="311">
        <v>1.4E-3</v>
      </c>
      <c r="F3071" s="399">
        <v>0</v>
      </c>
      <c r="G3071" s="311">
        <v>41</v>
      </c>
      <c r="H3071" s="311">
        <v>30</v>
      </c>
      <c r="I3071" s="311">
        <v>33.299999999999997</v>
      </c>
      <c r="J3071" s="311">
        <v>40</v>
      </c>
      <c r="K3071" s="311">
        <v>125</v>
      </c>
      <c r="L3071" s="311">
        <v>1</v>
      </c>
      <c r="M3071" s="311">
        <v>6.76</v>
      </c>
      <c r="N3071" s="311">
        <v>6.56</v>
      </c>
      <c r="O3071" s="311">
        <v>3.1</v>
      </c>
      <c r="P3071" s="311">
        <v>0</v>
      </c>
      <c r="Q3071" s="311" t="s">
        <v>293</v>
      </c>
      <c r="R3071" s="399">
        <v>1</v>
      </c>
      <c r="S3071" s="311">
        <v>0</v>
      </c>
      <c r="T3071" s="311">
        <v>400</v>
      </c>
      <c r="U3071" s="311">
        <v>0</v>
      </c>
      <c r="V3071" s="311">
        <v>0</v>
      </c>
      <c r="W3071" s="311">
        <v>0</v>
      </c>
      <c r="X3071" s="311">
        <v>0</v>
      </c>
      <c r="Y3071" s="311">
        <v>0</v>
      </c>
      <c r="Z3071" s="311">
        <v>0</v>
      </c>
      <c r="AA3071" s="311">
        <v>0</v>
      </c>
      <c r="AB3071" s="311">
        <v>0</v>
      </c>
      <c r="AC3071" s="311">
        <v>0</v>
      </c>
      <c r="AD3071" s="311">
        <v>0</v>
      </c>
      <c r="AE3071" s="311">
        <v>0</v>
      </c>
      <c r="AF3071" s="311">
        <v>0</v>
      </c>
      <c r="AG3071" s="311">
        <v>0</v>
      </c>
      <c r="AH3071" s="311">
        <v>0</v>
      </c>
      <c r="AI3071" s="311">
        <v>80.624355005159956</v>
      </c>
      <c r="AJ3071" s="311">
        <v>6900000000</v>
      </c>
      <c r="AK3071" s="311">
        <v>60000000</v>
      </c>
      <c r="AL3071" s="311">
        <v>1100000</v>
      </c>
      <c r="AM3071" s="311">
        <v>2.5000000000000001E-14</v>
      </c>
      <c r="AN3071" s="311">
        <v>4.00921E-3</v>
      </c>
      <c r="AO3071" s="311">
        <v>183673</v>
      </c>
      <c r="AP3071" s="311">
        <v>3.0630000000000001E-2</v>
      </c>
      <c r="AQ3071" s="311">
        <v>0.17499999999999999</v>
      </c>
      <c r="AR3071" s="311">
        <v>24</v>
      </c>
      <c r="AS3071" s="311" t="s">
        <v>7035</v>
      </c>
      <c r="AT3071" s="390">
        <v>0</v>
      </c>
      <c r="AU3071" s="390">
        <v>0</v>
      </c>
      <c r="AV3071" s="390">
        <v>0</v>
      </c>
      <c r="AY3071" s="311" t="s">
        <v>3558</v>
      </c>
    </row>
    <row r="3072" spans="1:51">
      <c r="A3072" s="311" t="s">
        <v>81</v>
      </c>
      <c r="B3072" s="311" t="s">
        <v>7036</v>
      </c>
      <c r="C3072" s="311">
        <v>0.28000000000000003</v>
      </c>
      <c r="D3072" s="311">
        <v>20</v>
      </c>
      <c r="E3072" s="311">
        <v>2.0999999999999999E-3</v>
      </c>
      <c r="F3072" s="399">
        <v>0</v>
      </c>
      <c r="G3072" s="311">
        <v>35</v>
      </c>
      <c r="H3072" s="311">
        <v>30</v>
      </c>
      <c r="I3072" s="311">
        <v>26.7</v>
      </c>
      <c r="J3072" s="311">
        <v>40</v>
      </c>
      <c r="K3072" s="311">
        <v>125</v>
      </c>
      <c r="L3072" s="311">
        <v>1</v>
      </c>
      <c r="M3072" s="311">
        <v>6.76</v>
      </c>
      <c r="N3072" s="311">
        <v>6.56</v>
      </c>
      <c r="O3072" s="311">
        <v>3.1</v>
      </c>
      <c r="P3072" s="311">
        <v>0</v>
      </c>
      <c r="Q3072" s="311" t="s">
        <v>293</v>
      </c>
      <c r="R3072" s="399">
        <v>1</v>
      </c>
      <c r="S3072" s="311">
        <v>0</v>
      </c>
      <c r="T3072" s="311">
        <v>400</v>
      </c>
      <c r="U3072" s="311">
        <v>0</v>
      </c>
      <c r="V3072" s="311">
        <v>0</v>
      </c>
      <c r="W3072" s="311">
        <v>0</v>
      </c>
      <c r="X3072" s="311">
        <v>0</v>
      </c>
      <c r="Y3072" s="311">
        <v>0</v>
      </c>
      <c r="Z3072" s="311">
        <v>0</v>
      </c>
      <c r="AA3072" s="311">
        <v>0</v>
      </c>
      <c r="AB3072" s="311">
        <v>0</v>
      </c>
      <c r="AC3072" s="311">
        <v>0</v>
      </c>
      <c r="AD3072" s="311">
        <v>0</v>
      </c>
      <c r="AE3072" s="311">
        <v>0</v>
      </c>
      <c r="AF3072" s="311">
        <v>0</v>
      </c>
      <c r="AG3072" s="311">
        <v>0</v>
      </c>
      <c r="AH3072" s="311">
        <v>0</v>
      </c>
      <c r="AI3072" s="311">
        <v>90.299277605779153</v>
      </c>
      <c r="AJ3072" s="311">
        <v>6900000000</v>
      </c>
      <c r="AK3072" s="311">
        <v>60000000</v>
      </c>
      <c r="AL3072" s="311">
        <v>1100000</v>
      </c>
      <c r="AM3072" s="311">
        <v>2.5000000000000001E-14</v>
      </c>
      <c r="AN3072" s="311">
        <v>4.00921E-3</v>
      </c>
      <c r="AO3072" s="311">
        <v>183673</v>
      </c>
      <c r="AP3072" s="311">
        <v>3.0630000000000001E-2</v>
      </c>
      <c r="AQ3072" s="311">
        <v>0.17499999999999999</v>
      </c>
      <c r="AR3072" s="311">
        <v>24</v>
      </c>
      <c r="AS3072" s="311" t="s">
        <v>7035</v>
      </c>
      <c r="AT3072" s="390">
        <v>0</v>
      </c>
      <c r="AU3072" s="390">
        <v>0</v>
      </c>
      <c r="AV3072" s="390">
        <v>0</v>
      </c>
      <c r="AY3072" s="311" t="s">
        <v>3558</v>
      </c>
    </row>
    <row r="3073" spans="1:51">
      <c r="A3073" s="311" t="s">
        <v>81</v>
      </c>
      <c r="B3073" s="311" t="s">
        <v>7037</v>
      </c>
      <c r="C3073" s="311">
        <v>0.47</v>
      </c>
      <c r="D3073" s="311">
        <v>20</v>
      </c>
      <c r="E3073" s="311">
        <v>3.0000000000000001E-3</v>
      </c>
      <c r="F3073" s="399">
        <v>0</v>
      </c>
      <c r="G3073" s="311">
        <v>24</v>
      </c>
      <c r="H3073" s="311">
        <v>30</v>
      </c>
      <c r="I3073" s="311">
        <v>22.3</v>
      </c>
      <c r="J3073" s="311">
        <v>40</v>
      </c>
      <c r="K3073" s="311">
        <v>125</v>
      </c>
      <c r="L3073" s="311">
        <v>1</v>
      </c>
      <c r="M3073" s="311">
        <v>6.76</v>
      </c>
      <c r="N3073" s="311">
        <v>6.56</v>
      </c>
      <c r="O3073" s="311">
        <v>3.1</v>
      </c>
      <c r="P3073" s="311">
        <v>0</v>
      </c>
      <c r="Q3073" s="311" t="s">
        <v>293</v>
      </c>
      <c r="R3073" s="399">
        <v>1</v>
      </c>
      <c r="S3073" s="311">
        <v>0</v>
      </c>
      <c r="T3073" s="311">
        <v>400</v>
      </c>
      <c r="U3073" s="311">
        <v>0</v>
      </c>
      <c r="V3073" s="311">
        <v>0</v>
      </c>
      <c r="W3073" s="311">
        <v>0</v>
      </c>
      <c r="X3073" s="311">
        <v>0</v>
      </c>
      <c r="Y3073" s="311">
        <v>0</v>
      </c>
      <c r="Z3073" s="311">
        <v>0</v>
      </c>
      <c r="AA3073" s="311">
        <v>0</v>
      </c>
      <c r="AB3073" s="311">
        <v>0</v>
      </c>
      <c r="AC3073" s="311">
        <v>0</v>
      </c>
      <c r="AD3073" s="311">
        <v>0</v>
      </c>
      <c r="AE3073" s="311">
        <v>0</v>
      </c>
      <c r="AF3073" s="311">
        <v>0</v>
      </c>
      <c r="AG3073" s="311">
        <v>0</v>
      </c>
      <c r="AH3073" s="311">
        <v>0</v>
      </c>
      <c r="AI3073" s="311">
        <v>108.26699100692909</v>
      </c>
      <c r="AJ3073" s="311">
        <v>6900000000</v>
      </c>
      <c r="AK3073" s="311">
        <v>60000000</v>
      </c>
      <c r="AL3073" s="311">
        <v>1100000</v>
      </c>
      <c r="AM3073" s="311">
        <v>2.5000000000000001E-14</v>
      </c>
      <c r="AN3073" s="311">
        <v>4.00921E-3</v>
      </c>
      <c r="AO3073" s="311">
        <v>250000</v>
      </c>
      <c r="AP3073" s="311">
        <v>2.2499999999999999E-2</v>
      </c>
      <c r="AQ3073" s="311">
        <v>0.15</v>
      </c>
      <c r="AR3073" s="311">
        <v>24</v>
      </c>
      <c r="AS3073" s="311" t="s">
        <v>7035</v>
      </c>
      <c r="AT3073" s="390">
        <v>0</v>
      </c>
      <c r="AU3073" s="390">
        <v>0</v>
      </c>
      <c r="AV3073" s="390">
        <v>0</v>
      </c>
      <c r="AY3073" s="311" t="s">
        <v>3558</v>
      </c>
    </row>
    <row r="3074" spans="1:51">
      <c r="A3074" s="311" t="s">
        <v>81</v>
      </c>
      <c r="B3074" s="311" t="s">
        <v>7038</v>
      </c>
      <c r="C3074" s="311">
        <v>0.82</v>
      </c>
      <c r="D3074" s="311">
        <v>20</v>
      </c>
      <c r="E3074" s="311">
        <v>5.1000000000000004E-3</v>
      </c>
      <c r="F3074" s="399">
        <v>0</v>
      </c>
      <c r="G3074" s="311">
        <v>19</v>
      </c>
      <c r="H3074" s="311">
        <v>30</v>
      </c>
      <c r="I3074" s="311">
        <v>16</v>
      </c>
      <c r="J3074" s="311">
        <v>40</v>
      </c>
      <c r="K3074" s="311">
        <v>125</v>
      </c>
      <c r="L3074" s="311">
        <v>1</v>
      </c>
      <c r="M3074" s="311">
        <v>6.76</v>
      </c>
      <c r="N3074" s="311">
        <v>6.56</v>
      </c>
      <c r="O3074" s="311">
        <v>3.1</v>
      </c>
      <c r="P3074" s="311">
        <v>0</v>
      </c>
      <c r="Q3074" s="311" t="s">
        <v>293</v>
      </c>
      <c r="R3074" s="399">
        <v>1</v>
      </c>
      <c r="S3074" s="311">
        <v>0</v>
      </c>
      <c r="T3074" s="311">
        <v>400</v>
      </c>
      <c r="U3074" s="311">
        <v>0</v>
      </c>
      <c r="V3074" s="311">
        <v>0</v>
      </c>
      <c r="W3074" s="311">
        <v>0</v>
      </c>
      <c r="X3074" s="311">
        <v>0</v>
      </c>
      <c r="Y3074" s="311">
        <v>0</v>
      </c>
      <c r="Z3074" s="311">
        <v>0</v>
      </c>
      <c r="AA3074" s="311">
        <v>0</v>
      </c>
      <c r="AB3074" s="311">
        <v>0</v>
      </c>
      <c r="AC3074" s="311">
        <v>0</v>
      </c>
      <c r="AD3074" s="311">
        <v>0</v>
      </c>
      <c r="AE3074" s="311">
        <v>0</v>
      </c>
      <c r="AF3074" s="311">
        <v>0</v>
      </c>
      <c r="AG3074" s="311">
        <v>0</v>
      </c>
      <c r="AH3074" s="311">
        <v>0</v>
      </c>
      <c r="AI3074" s="311">
        <v>146.91549134273592</v>
      </c>
      <c r="AJ3074" s="311">
        <v>6900000000</v>
      </c>
      <c r="AK3074" s="311">
        <v>60000000</v>
      </c>
      <c r="AL3074" s="311">
        <v>1100000</v>
      </c>
      <c r="AM3074" s="311">
        <v>2.5000000000000001E-14</v>
      </c>
      <c r="AN3074" s="311">
        <v>4.00921E-3</v>
      </c>
      <c r="AO3074" s="311">
        <v>562500</v>
      </c>
      <c r="AP3074" s="311">
        <v>0.01</v>
      </c>
      <c r="AQ3074" s="311">
        <v>0.1</v>
      </c>
      <c r="AR3074" s="311">
        <v>28</v>
      </c>
      <c r="AS3074" s="311" t="s">
        <v>7035</v>
      </c>
      <c r="AT3074" s="390">
        <v>0</v>
      </c>
      <c r="AU3074" s="390">
        <v>0</v>
      </c>
      <c r="AV3074" s="390">
        <v>0</v>
      </c>
      <c r="AY3074" s="311" t="s">
        <v>3558</v>
      </c>
    </row>
    <row r="3075" spans="1:51">
      <c r="A3075" s="311" t="s">
        <v>81</v>
      </c>
      <c r="B3075" s="311" t="s">
        <v>7039</v>
      </c>
      <c r="C3075" s="311">
        <v>1</v>
      </c>
      <c r="D3075" s="311">
        <v>20</v>
      </c>
      <c r="E3075" s="311">
        <v>6.3E-3</v>
      </c>
      <c r="F3075" s="399">
        <v>0</v>
      </c>
      <c r="G3075" s="311">
        <v>18.5</v>
      </c>
      <c r="H3075" s="311">
        <v>30</v>
      </c>
      <c r="I3075" s="311">
        <v>16</v>
      </c>
      <c r="J3075" s="311">
        <v>40</v>
      </c>
      <c r="K3075" s="311">
        <v>125</v>
      </c>
      <c r="L3075" s="311">
        <v>1</v>
      </c>
      <c r="M3075" s="311">
        <v>6.76</v>
      </c>
      <c r="N3075" s="311">
        <v>6.56</v>
      </c>
      <c r="O3075" s="311">
        <v>3.1</v>
      </c>
      <c r="P3075" s="311">
        <v>0</v>
      </c>
      <c r="Q3075" s="311" t="s">
        <v>293</v>
      </c>
      <c r="R3075" s="399">
        <v>1</v>
      </c>
      <c r="S3075" s="311">
        <v>0</v>
      </c>
      <c r="T3075" s="311">
        <v>400</v>
      </c>
      <c r="U3075" s="311">
        <v>0</v>
      </c>
      <c r="V3075" s="311">
        <v>0</v>
      </c>
      <c r="W3075" s="311">
        <v>0</v>
      </c>
      <c r="X3075" s="311">
        <v>0</v>
      </c>
      <c r="Y3075" s="311">
        <v>0</v>
      </c>
      <c r="Z3075" s="311">
        <v>0</v>
      </c>
      <c r="AA3075" s="311">
        <v>0</v>
      </c>
      <c r="AB3075" s="311">
        <v>0</v>
      </c>
      <c r="AC3075" s="311">
        <v>0</v>
      </c>
      <c r="AD3075" s="311">
        <v>0</v>
      </c>
      <c r="AE3075" s="311">
        <v>0</v>
      </c>
      <c r="AF3075" s="311">
        <v>0</v>
      </c>
      <c r="AG3075" s="311">
        <v>0</v>
      </c>
      <c r="AH3075" s="311">
        <v>0</v>
      </c>
      <c r="AI3075" s="311">
        <v>146.5897363730181</v>
      </c>
      <c r="AJ3075" s="311">
        <v>6900000000</v>
      </c>
      <c r="AK3075" s="311">
        <v>60000000</v>
      </c>
      <c r="AL3075" s="311">
        <v>1100000</v>
      </c>
      <c r="AM3075" s="311">
        <v>2.5000000000000001E-14</v>
      </c>
      <c r="AN3075" s="311">
        <v>4.00921E-3</v>
      </c>
      <c r="AO3075" s="311">
        <v>562500</v>
      </c>
      <c r="AP3075" s="311">
        <v>0.01</v>
      </c>
      <c r="AQ3075" s="311">
        <v>0.1</v>
      </c>
      <c r="AR3075" s="311">
        <v>22</v>
      </c>
      <c r="AS3075" s="311" t="s">
        <v>7035</v>
      </c>
      <c r="AT3075" s="390">
        <v>0</v>
      </c>
      <c r="AU3075" s="390">
        <v>0</v>
      </c>
      <c r="AV3075" s="390">
        <v>0</v>
      </c>
      <c r="AY3075" s="311" t="s">
        <v>3558</v>
      </c>
    </row>
    <row r="3076" spans="1:51">
      <c r="A3076" s="311" t="s">
        <v>81</v>
      </c>
      <c r="B3076" s="311" t="s">
        <v>7040</v>
      </c>
      <c r="C3076" s="311">
        <v>1.5</v>
      </c>
      <c r="D3076" s="311">
        <v>20</v>
      </c>
      <c r="E3076" s="311">
        <v>9.5999999999999992E-3</v>
      </c>
      <c r="F3076" s="399">
        <v>0</v>
      </c>
      <c r="G3076" s="311">
        <v>14.9</v>
      </c>
      <c r="H3076" s="311">
        <v>30</v>
      </c>
      <c r="I3076" s="311">
        <v>14</v>
      </c>
      <c r="J3076" s="311">
        <v>40</v>
      </c>
      <c r="K3076" s="311">
        <v>125</v>
      </c>
      <c r="L3076" s="311">
        <v>1</v>
      </c>
      <c r="M3076" s="311">
        <v>6.76</v>
      </c>
      <c r="N3076" s="311">
        <v>6.56</v>
      </c>
      <c r="O3076" s="311">
        <v>3.1</v>
      </c>
      <c r="P3076" s="311">
        <v>0</v>
      </c>
      <c r="Q3076" s="311" t="s">
        <v>293</v>
      </c>
      <c r="R3076" s="399">
        <v>1</v>
      </c>
      <c r="S3076" s="311">
        <v>0</v>
      </c>
      <c r="T3076" s="311">
        <v>400</v>
      </c>
      <c r="U3076" s="311">
        <v>0</v>
      </c>
      <c r="V3076" s="311">
        <v>0</v>
      </c>
      <c r="W3076" s="311">
        <v>0</v>
      </c>
      <c r="X3076" s="311">
        <v>0</v>
      </c>
      <c r="Y3076" s="311">
        <v>0</v>
      </c>
      <c r="Z3076" s="311">
        <v>0</v>
      </c>
      <c r="AA3076" s="311">
        <v>0</v>
      </c>
      <c r="AB3076" s="311">
        <v>0</v>
      </c>
      <c r="AC3076" s="311">
        <v>0</v>
      </c>
      <c r="AD3076" s="311">
        <v>0</v>
      </c>
      <c r="AE3076" s="311">
        <v>0</v>
      </c>
      <c r="AF3076" s="311">
        <v>0</v>
      </c>
      <c r="AG3076" s="311">
        <v>0</v>
      </c>
      <c r="AH3076" s="311">
        <v>0</v>
      </c>
      <c r="AI3076" s="311">
        <v>186.05620385806142</v>
      </c>
      <c r="AJ3076" s="311">
        <v>6900000000</v>
      </c>
      <c r="AK3076" s="311">
        <v>60000000</v>
      </c>
      <c r="AL3076" s="311">
        <v>1100000</v>
      </c>
      <c r="AM3076" s="311">
        <v>2.5000000000000001E-14</v>
      </c>
      <c r="AN3076" s="311">
        <v>4.00921E-3</v>
      </c>
      <c r="AO3076" s="311">
        <v>1000000</v>
      </c>
      <c r="AP3076" s="311">
        <v>5.6299999999999996E-3</v>
      </c>
      <c r="AQ3076" s="311">
        <v>7.4999999999999997E-2</v>
      </c>
      <c r="AR3076" s="311">
        <v>19</v>
      </c>
      <c r="AS3076" s="311" t="s">
        <v>7035</v>
      </c>
      <c r="AT3076" s="390">
        <v>0</v>
      </c>
      <c r="AU3076" s="390">
        <v>0</v>
      </c>
      <c r="AV3076" s="390">
        <v>0</v>
      </c>
      <c r="AY3076" s="311" t="s">
        <v>3558</v>
      </c>
    </row>
    <row r="3077" spans="1:51">
      <c r="A3077" s="311" t="s">
        <v>81</v>
      </c>
      <c r="B3077" s="311" t="s">
        <v>7041</v>
      </c>
      <c r="C3077" s="311">
        <v>2.2000000000000002</v>
      </c>
      <c r="D3077" s="311">
        <v>20</v>
      </c>
      <c r="E3077" s="311">
        <v>1.2699999999999999E-2</v>
      </c>
      <c r="F3077" s="399">
        <v>0</v>
      </c>
      <c r="G3077" s="311">
        <v>12.6</v>
      </c>
      <c r="H3077" s="311">
        <v>30</v>
      </c>
      <c r="I3077" s="311">
        <v>10</v>
      </c>
      <c r="J3077" s="311">
        <v>40</v>
      </c>
      <c r="K3077" s="311">
        <v>125</v>
      </c>
      <c r="L3077" s="311">
        <v>1</v>
      </c>
      <c r="M3077" s="311">
        <v>6.76</v>
      </c>
      <c r="N3077" s="311">
        <v>6.56</v>
      </c>
      <c r="O3077" s="311">
        <v>3.1</v>
      </c>
      <c r="P3077" s="311">
        <v>0</v>
      </c>
      <c r="Q3077" s="311" t="s">
        <v>293</v>
      </c>
      <c r="R3077" s="399">
        <v>1</v>
      </c>
      <c r="S3077" s="311">
        <v>0</v>
      </c>
      <c r="T3077" s="311">
        <v>400</v>
      </c>
      <c r="U3077" s="311">
        <v>0</v>
      </c>
      <c r="V3077" s="311">
        <v>0</v>
      </c>
      <c r="W3077" s="311">
        <v>0</v>
      </c>
      <c r="X3077" s="311">
        <v>0</v>
      </c>
      <c r="Y3077" s="311">
        <v>0</v>
      </c>
      <c r="Z3077" s="311">
        <v>0</v>
      </c>
      <c r="AA3077" s="311">
        <v>0</v>
      </c>
      <c r="AB3077" s="311">
        <v>0</v>
      </c>
      <c r="AC3077" s="311">
        <v>0</v>
      </c>
      <c r="AD3077" s="311">
        <v>0</v>
      </c>
      <c r="AE3077" s="311">
        <v>0</v>
      </c>
      <c r="AF3077" s="311">
        <v>0</v>
      </c>
      <c r="AG3077" s="311">
        <v>0</v>
      </c>
      <c r="AH3077" s="311">
        <v>0</v>
      </c>
      <c r="AI3077" s="311">
        <v>236.4981080151359</v>
      </c>
      <c r="AJ3077" s="311">
        <v>6900000000</v>
      </c>
      <c r="AK3077" s="311">
        <v>60000000</v>
      </c>
      <c r="AL3077" s="311">
        <v>1100000</v>
      </c>
      <c r="AM3077" s="311">
        <v>2.5000000000000001E-14</v>
      </c>
      <c r="AN3077" s="311">
        <v>4.00921E-3</v>
      </c>
      <c r="AO3077" s="311">
        <v>1562500</v>
      </c>
      <c r="AP3077" s="311">
        <v>3.5999999999999999E-3</v>
      </c>
      <c r="AQ3077" s="311">
        <v>0.06</v>
      </c>
      <c r="AR3077" s="311">
        <v>29</v>
      </c>
      <c r="AS3077" s="311" t="s">
        <v>7035</v>
      </c>
      <c r="AT3077" s="390">
        <v>0</v>
      </c>
      <c r="AU3077" s="390">
        <v>0</v>
      </c>
      <c r="AV3077" s="390">
        <v>0</v>
      </c>
      <c r="AY3077" s="311" t="s">
        <v>3558</v>
      </c>
    </row>
    <row r="3078" spans="1:51">
      <c r="A3078" s="311" t="s">
        <v>81</v>
      </c>
      <c r="B3078" s="311" t="s">
        <v>7042</v>
      </c>
      <c r="C3078" s="311">
        <v>3.3</v>
      </c>
      <c r="D3078" s="311">
        <v>20</v>
      </c>
      <c r="E3078" s="311">
        <v>1.9900000000000001E-2</v>
      </c>
      <c r="F3078" s="399">
        <v>0</v>
      </c>
      <c r="G3078" s="311">
        <v>10</v>
      </c>
      <c r="H3078" s="311">
        <v>30</v>
      </c>
      <c r="I3078" s="311">
        <v>8</v>
      </c>
      <c r="J3078" s="311">
        <v>40</v>
      </c>
      <c r="K3078" s="311">
        <v>125</v>
      </c>
      <c r="L3078" s="311">
        <v>1</v>
      </c>
      <c r="M3078" s="311">
        <v>6.76</v>
      </c>
      <c r="N3078" s="311">
        <v>6.56</v>
      </c>
      <c r="O3078" s="311">
        <v>3.1</v>
      </c>
      <c r="P3078" s="311">
        <v>0</v>
      </c>
      <c r="Q3078" s="311" t="s">
        <v>293</v>
      </c>
      <c r="R3078" s="399">
        <v>1</v>
      </c>
      <c r="S3078" s="311">
        <v>0</v>
      </c>
      <c r="T3078" s="311">
        <v>400</v>
      </c>
      <c r="U3078" s="311">
        <v>0</v>
      </c>
      <c r="V3078" s="311">
        <v>0</v>
      </c>
      <c r="W3078" s="311">
        <v>0</v>
      </c>
      <c r="X3078" s="311">
        <v>0</v>
      </c>
      <c r="Y3078" s="311">
        <v>0</v>
      </c>
      <c r="Z3078" s="311">
        <v>0</v>
      </c>
      <c r="AA3078" s="311">
        <v>0</v>
      </c>
      <c r="AB3078" s="311">
        <v>0</v>
      </c>
      <c r="AC3078" s="311">
        <v>0</v>
      </c>
      <c r="AD3078" s="311">
        <v>0</v>
      </c>
      <c r="AE3078" s="311">
        <v>0</v>
      </c>
      <c r="AF3078" s="311">
        <v>0</v>
      </c>
      <c r="AG3078" s="311">
        <v>0</v>
      </c>
      <c r="AH3078" s="311">
        <v>0</v>
      </c>
      <c r="AI3078" s="311">
        <v>280.06354896529251</v>
      </c>
      <c r="AJ3078" s="311">
        <v>6900000000</v>
      </c>
      <c r="AK3078" s="311">
        <v>60000000</v>
      </c>
      <c r="AL3078" s="311">
        <v>1100000</v>
      </c>
      <c r="AM3078" s="311">
        <v>2.5000000000000001E-14</v>
      </c>
      <c r="AN3078" s="311">
        <v>4.00921E-3</v>
      </c>
      <c r="AO3078" s="311">
        <v>2250000</v>
      </c>
      <c r="AP3078" s="311">
        <v>2.5000000000000001E-3</v>
      </c>
      <c r="AQ3078" s="311">
        <v>0.05</v>
      </c>
      <c r="AR3078" s="311">
        <v>30</v>
      </c>
      <c r="AS3078" s="311" t="s">
        <v>7035</v>
      </c>
      <c r="AT3078" s="390">
        <v>0</v>
      </c>
      <c r="AU3078" s="390">
        <v>0</v>
      </c>
      <c r="AV3078" s="390">
        <v>0</v>
      </c>
      <c r="AY3078" s="311" t="s">
        <v>3558</v>
      </c>
    </row>
    <row r="3079" spans="1:51">
      <c r="A3079" s="311" t="s">
        <v>81</v>
      </c>
      <c r="B3079" s="311" t="s">
        <v>7043</v>
      </c>
      <c r="C3079" s="311">
        <v>0.33</v>
      </c>
      <c r="D3079" s="311">
        <v>20</v>
      </c>
      <c r="E3079" s="311">
        <v>2E-3</v>
      </c>
      <c r="F3079" s="399">
        <v>0</v>
      </c>
      <c r="G3079" s="311">
        <v>30</v>
      </c>
      <c r="H3079" s="311">
        <v>30</v>
      </c>
      <c r="I3079" s="311">
        <v>31.8</v>
      </c>
      <c r="J3079" s="311">
        <v>40</v>
      </c>
      <c r="K3079" s="311">
        <v>125</v>
      </c>
      <c r="L3079" s="311">
        <v>1</v>
      </c>
      <c r="M3079" s="311">
        <v>6.76</v>
      </c>
      <c r="N3079" s="311">
        <v>6.56</v>
      </c>
      <c r="O3079" s="311">
        <v>6.1</v>
      </c>
      <c r="P3079" s="311">
        <v>0</v>
      </c>
      <c r="Q3079" s="311" t="s">
        <v>293</v>
      </c>
      <c r="R3079" s="399">
        <v>1</v>
      </c>
      <c r="S3079" s="311">
        <v>0</v>
      </c>
      <c r="T3079" s="311">
        <v>250</v>
      </c>
      <c r="U3079" s="311">
        <v>0</v>
      </c>
      <c r="V3079" s="311">
        <v>0</v>
      </c>
      <c r="W3079" s="311">
        <v>0</v>
      </c>
      <c r="X3079" s="311">
        <v>0</v>
      </c>
      <c r="Y3079" s="311">
        <v>0</v>
      </c>
      <c r="Z3079" s="311">
        <v>0</v>
      </c>
      <c r="AA3079" s="311">
        <v>0</v>
      </c>
      <c r="AB3079" s="311">
        <v>0</v>
      </c>
      <c r="AC3079" s="311">
        <v>0</v>
      </c>
      <c r="AD3079" s="311">
        <v>0</v>
      </c>
      <c r="AE3079" s="311">
        <v>0</v>
      </c>
      <c r="AF3079" s="311">
        <v>0</v>
      </c>
      <c r="AG3079" s="311">
        <v>0</v>
      </c>
      <c r="AH3079" s="311">
        <v>0</v>
      </c>
      <c r="AI3079" s="311">
        <v>106.42414860681114</v>
      </c>
      <c r="AJ3079" s="311">
        <v>6900000000</v>
      </c>
      <c r="AK3079" s="311">
        <v>60000000</v>
      </c>
      <c r="AL3079" s="311">
        <v>1100000</v>
      </c>
      <c r="AM3079" s="311">
        <v>2.5000000000000001E-14</v>
      </c>
      <c r="AN3079" s="311">
        <v>6.3157710000000004E-3</v>
      </c>
      <c r="AO3079" s="311">
        <v>183673</v>
      </c>
      <c r="AP3079" s="311">
        <v>3.0630000000000001E-2</v>
      </c>
      <c r="AQ3079" s="311">
        <v>0.17499999999999999</v>
      </c>
      <c r="AR3079" s="311">
        <v>18</v>
      </c>
      <c r="AS3079" s="311" t="s">
        <v>7044</v>
      </c>
      <c r="AT3079" s="390">
        <v>0</v>
      </c>
      <c r="AU3079" s="390">
        <v>0</v>
      </c>
      <c r="AV3079" s="390">
        <v>0</v>
      </c>
      <c r="AY3079" s="311" t="s">
        <v>3558</v>
      </c>
    </row>
    <row r="3080" spans="1:51">
      <c r="A3080" s="311" t="s">
        <v>81</v>
      </c>
      <c r="B3080" s="311" t="s">
        <v>7045</v>
      </c>
      <c r="C3080" s="311">
        <v>0.56000000000000005</v>
      </c>
      <c r="D3080" s="311">
        <v>20</v>
      </c>
      <c r="E3080" s="311">
        <v>2.5999999999999999E-3</v>
      </c>
      <c r="F3080" s="399">
        <v>0</v>
      </c>
      <c r="G3080" s="311">
        <v>23</v>
      </c>
      <c r="H3080" s="311">
        <v>30</v>
      </c>
      <c r="I3080" s="311">
        <v>27.7</v>
      </c>
      <c r="J3080" s="311">
        <v>40</v>
      </c>
      <c r="K3080" s="311">
        <v>125</v>
      </c>
      <c r="L3080" s="311">
        <v>1</v>
      </c>
      <c r="M3080" s="311">
        <v>6.76</v>
      </c>
      <c r="N3080" s="311">
        <v>6.56</v>
      </c>
      <c r="O3080" s="311">
        <v>6.1</v>
      </c>
      <c r="P3080" s="311">
        <v>0</v>
      </c>
      <c r="Q3080" s="311" t="s">
        <v>293</v>
      </c>
      <c r="R3080" s="399">
        <v>1</v>
      </c>
      <c r="S3080" s="311">
        <v>0</v>
      </c>
      <c r="T3080" s="311">
        <v>250</v>
      </c>
      <c r="U3080" s="311">
        <v>0</v>
      </c>
      <c r="V3080" s="311">
        <v>0</v>
      </c>
      <c r="W3080" s="311">
        <v>0</v>
      </c>
      <c r="X3080" s="311">
        <v>0</v>
      </c>
      <c r="Y3080" s="311">
        <v>0</v>
      </c>
      <c r="Z3080" s="311">
        <v>0</v>
      </c>
      <c r="AA3080" s="311">
        <v>0</v>
      </c>
      <c r="AB3080" s="311">
        <v>0</v>
      </c>
      <c r="AC3080" s="311">
        <v>0</v>
      </c>
      <c r="AD3080" s="311">
        <v>0</v>
      </c>
      <c r="AE3080" s="311">
        <v>0</v>
      </c>
      <c r="AF3080" s="311">
        <v>0</v>
      </c>
      <c r="AG3080" s="311">
        <v>0</v>
      </c>
      <c r="AH3080" s="311">
        <v>0</v>
      </c>
      <c r="AI3080" s="311">
        <v>128.99896800825596</v>
      </c>
      <c r="AJ3080" s="311">
        <v>6900000000</v>
      </c>
      <c r="AK3080" s="311">
        <v>60000000</v>
      </c>
      <c r="AL3080" s="311">
        <v>1100000</v>
      </c>
      <c r="AM3080" s="311">
        <v>2.5000000000000001E-14</v>
      </c>
      <c r="AN3080" s="311">
        <v>6.3157710000000004E-3</v>
      </c>
      <c r="AO3080" s="311">
        <v>183673</v>
      </c>
      <c r="AP3080" s="311">
        <v>3.0630000000000001E-2</v>
      </c>
      <c r="AQ3080" s="311">
        <v>0.17499999999999999</v>
      </c>
      <c r="AR3080" s="311">
        <v>18</v>
      </c>
      <c r="AS3080" s="311" t="s">
        <v>7044</v>
      </c>
      <c r="AT3080" s="390">
        <v>0</v>
      </c>
      <c r="AU3080" s="390">
        <v>0</v>
      </c>
      <c r="AV3080" s="390">
        <v>0</v>
      </c>
      <c r="AY3080" s="311" t="s">
        <v>3558</v>
      </c>
    </row>
    <row r="3081" spans="1:51">
      <c r="A3081" s="311" t="s">
        <v>81</v>
      </c>
      <c r="B3081" s="311" t="s">
        <v>7046</v>
      </c>
      <c r="C3081" s="311">
        <v>0.82</v>
      </c>
      <c r="D3081" s="311">
        <v>20</v>
      </c>
      <c r="E3081" s="311">
        <v>3.0000000000000001E-3</v>
      </c>
      <c r="F3081" s="399">
        <v>0</v>
      </c>
      <c r="G3081" s="311">
        <v>20</v>
      </c>
      <c r="H3081" s="311">
        <v>30</v>
      </c>
      <c r="I3081" s="311">
        <v>25.7</v>
      </c>
      <c r="J3081" s="311">
        <v>40</v>
      </c>
      <c r="K3081" s="311">
        <v>125</v>
      </c>
      <c r="L3081" s="311">
        <v>1</v>
      </c>
      <c r="M3081" s="311">
        <v>6.76</v>
      </c>
      <c r="N3081" s="311">
        <v>6.56</v>
      </c>
      <c r="O3081" s="311">
        <v>6.1</v>
      </c>
      <c r="P3081" s="311">
        <v>0</v>
      </c>
      <c r="Q3081" s="311" t="s">
        <v>293</v>
      </c>
      <c r="R3081" s="399">
        <v>1</v>
      </c>
      <c r="S3081" s="311">
        <v>0</v>
      </c>
      <c r="T3081" s="311">
        <v>250</v>
      </c>
      <c r="U3081" s="311">
        <v>0</v>
      </c>
      <c r="V3081" s="311">
        <v>0</v>
      </c>
      <c r="W3081" s="311">
        <v>0</v>
      </c>
      <c r="X3081" s="311">
        <v>0</v>
      </c>
      <c r="Y3081" s="311">
        <v>0</v>
      </c>
      <c r="Z3081" s="311">
        <v>0</v>
      </c>
      <c r="AA3081" s="311">
        <v>0</v>
      </c>
      <c r="AB3081" s="311">
        <v>0</v>
      </c>
      <c r="AC3081" s="311">
        <v>0</v>
      </c>
      <c r="AD3081" s="311">
        <v>0</v>
      </c>
      <c r="AE3081" s="311">
        <v>0</v>
      </c>
      <c r="AF3081" s="311">
        <v>0</v>
      </c>
      <c r="AG3081" s="311">
        <v>0</v>
      </c>
      <c r="AH3081" s="311">
        <v>0</v>
      </c>
      <c r="AI3081" s="311">
        <v>146.91549134273592</v>
      </c>
      <c r="AJ3081" s="311">
        <v>6900000000</v>
      </c>
      <c r="AK3081" s="311">
        <v>60000000</v>
      </c>
      <c r="AL3081" s="311">
        <v>1100000</v>
      </c>
      <c r="AM3081" s="311">
        <v>2.5000000000000001E-14</v>
      </c>
      <c r="AN3081" s="311">
        <v>6.3157710000000004E-3</v>
      </c>
      <c r="AO3081" s="311">
        <v>183673</v>
      </c>
      <c r="AP3081" s="311">
        <v>3.0630000000000001E-2</v>
      </c>
      <c r="AQ3081" s="311">
        <v>0.17499999999999999</v>
      </c>
      <c r="AR3081" s="311">
        <v>18</v>
      </c>
      <c r="AS3081" s="311" t="s">
        <v>7044</v>
      </c>
      <c r="AT3081" s="390">
        <v>0</v>
      </c>
      <c r="AU3081" s="390">
        <v>0</v>
      </c>
      <c r="AV3081" s="390">
        <v>0</v>
      </c>
      <c r="AY3081" s="311" t="s">
        <v>3558</v>
      </c>
    </row>
    <row r="3082" spans="1:51">
      <c r="A3082" s="311" t="s">
        <v>81</v>
      </c>
      <c r="B3082" s="311" t="s">
        <v>7047</v>
      </c>
      <c r="C3082" s="311">
        <v>1</v>
      </c>
      <c r="D3082" s="311">
        <v>20</v>
      </c>
      <c r="E3082" s="311">
        <v>3.7000000000000002E-3</v>
      </c>
      <c r="F3082" s="399">
        <v>0</v>
      </c>
      <c r="G3082" s="311">
        <v>20</v>
      </c>
      <c r="H3082" s="311">
        <v>30</v>
      </c>
      <c r="I3082" s="311">
        <v>23.2</v>
      </c>
      <c r="J3082" s="311">
        <v>40</v>
      </c>
      <c r="K3082" s="311">
        <v>125</v>
      </c>
      <c r="L3082" s="311">
        <v>1</v>
      </c>
      <c r="M3082" s="311">
        <v>6.76</v>
      </c>
      <c r="N3082" s="311">
        <v>6.56</v>
      </c>
      <c r="O3082" s="311">
        <v>6.1</v>
      </c>
      <c r="P3082" s="311">
        <v>0</v>
      </c>
      <c r="Q3082" s="311" t="s">
        <v>293</v>
      </c>
      <c r="R3082" s="399">
        <v>1</v>
      </c>
      <c r="S3082" s="311">
        <v>0</v>
      </c>
      <c r="T3082" s="311">
        <v>250</v>
      </c>
      <c r="U3082" s="311">
        <v>0</v>
      </c>
      <c r="V3082" s="311">
        <v>0</v>
      </c>
      <c r="W3082" s="311">
        <v>0</v>
      </c>
      <c r="X3082" s="311">
        <v>0</v>
      </c>
      <c r="Y3082" s="311">
        <v>0</v>
      </c>
      <c r="Z3082" s="311">
        <v>0</v>
      </c>
      <c r="AA3082" s="311">
        <v>0</v>
      </c>
      <c r="AB3082" s="311">
        <v>0</v>
      </c>
      <c r="AC3082" s="311">
        <v>0</v>
      </c>
      <c r="AD3082" s="311">
        <v>0</v>
      </c>
      <c r="AE3082" s="311">
        <v>0</v>
      </c>
      <c r="AF3082" s="311">
        <v>0</v>
      </c>
      <c r="AG3082" s="311">
        <v>0</v>
      </c>
      <c r="AH3082" s="311">
        <v>0</v>
      </c>
      <c r="AI3082" s="311">
        <v>146.5897363730181</v>
      </c>
      <c r="AJ3082" s="311">
        <v>6900000000</v>
      </c>
      <c r="AK3082" s="311">
        <v>60000000</v>
      </c>
      <c r="AL3082" s="311">
        <v>1100000</v>
      </c>
      <c r="AM3082" s="311">
        <v>2.5000000000000001E-14</v>
      </c>
      <c r="AN3082" s="311">
        <v>6.3157710000000004E-3</v>
      </c>
      <c r="AO3082" s="311">
        <v>183673</v>
      </c>
      <c r="AP3082" s="311">
        <v>3.0630000000000001E-2</v>
      </c>
      <c r="AQ3082" s="311">
        <v>0.17499999999999999</v>
      </c>
      <c r="AR3082" s="311">
        <v>18</v>
      </c>
      <c r="AS3082" s="311" t="s">
        <v>7044</v>
      </c>
      <c r="AT3082" s="390">
        <v>0</v>
      </c>
      <c r="AU3082" s="390">
        <v>0</v>
      </c>
      <c r="AV3082" s="390">
        <v>0</v>
      </c>
      <c r="AY3082" s="311" t="s">
        <v>3558</v>
      </c>
    </row>
    <row r="3083" spans="1:51">
      <c r="A3083" s="311" t="s">
        <v>81</v>
      </c>
      <c r="B3083" s="311" t="s">
        <v>7048</v>
      </c>
      <c r="C3083" s="311">
        <v>1.5</v>
      </c>
      <c r="D3083" s="311">
        <v>20</v>
      </c>
      <c r="E3083" s="311">
        <v>4.3E-3</v>
      </c>
      <c r="F3083" s="399">
        <v>0</v>
      </c>
      <c r="G3083" s="311">
        <v>19</v>
      </c>
      <c r="H3083" s="311">
        <v>30</v>
      </c>
      <c r="I3083" s="311">
        <v>21.6</v>
      </c>
      <c r="J3083" s="311">
        <v>40</v>
      </c>
      <c r="K3083" s="311">
        <v>125</v>
      </c>
      <c r="L3083" s="311">
        <v>1</v>
      </c>
      <c r="M3083" s="311">
        <v>6.76</v>
      </c>
      <c r="N3083" s="311">
        <v>6.56</v>
      </c>
      <c r="O3083" s="311">
        <v>6.1</v>
      </c>
      <c r="P3083" s="311">
        <v>0</v>
      </c>
      <c r="Q3083" s="311" t="s">
        <v>293</v>
      </c>
      <c r="R3083" s="399">
        <v>1</v>
      </c>
      <c r="S3083" s="311">
        <v>0</v>
      </c>
      <c r="T3083" s="311">
        <v>250</v>
      </c>
      <c r="U3083" s="311">
        <v>0</v>
      </c>
      <c r="V3083" s="311">
        <v>0</v>
      </c>
      <c r="W3083" s="311">
        <v>0</v>
      </c>
      <c r="X3083" s="311">
        <v>0</v>
      </c>
      <c r="Y3083" s="311">
        <v>0</v>
      </c>
      <c r="Z3083" s="311">
        <v>0</v>
      </c>
      <c r="AA3083" s="311">
        <v>0</v>
      </c>
      <c r="AB3083" s="311">
        <v>0</v>
      </c>
      <c r="AC3083" s="311">
        <v>0</v>
      </c>
      <c r="AD3083" s="311">
        <v>0</v>
      </c>
      <c r="AE3083" s="311">
        <v>0</v>
      </c>
      <c r="AF3083" s="311">
        <v>0</v>
      </c>
      <c r="AG3083" s="311">
        <v>0</v>
      </c>
      <c r="AH3083" s="311">
        <v>0</v>
      </c>
      <c r="AI3083" s="311">
        <v>186.05620385806142</v>
      </c>
      <c r="AJ3083" s="311">
        <v>6900000000</v>
      </c>
      <c r="AK3083" s="311">
        <v>60000000</v>
      </c>
      <c r="AL3083" s="311">
        <v>1100000</v>
      </c>
      <c r="AM3083" s="311">
        <v>2.5000000000000001E-14</v>
      </c>
      <c r="AN3083" s="311">
        <v>6.3157710000000004E-3</v>
      </c>
      <c r="AO3083" s="311">
        <v>183673</v>
      </c>
      <c r="AP3083" s="311">
        <v>3.0630000000000001E-2</v>
      </c>
      <c r="AQ3083" s="311">
        <v>0.17499999999999999</v>
      </c>
      <c r="AR3083" s="311">
        <v>18</v>
      </c>
      <c r="AS3083" s="311" t="s">
        <v>7044</v>
      </c>
      <c r="AT3083" s="390">
        <v>0</v>
      </c>
      <c r="AU3083" s="390">
        <v>0</v>
      </c>
      <c r="AV3083" s="390">
        <v>0</v>
      </c>
      <c r="AY3083" s="311" t="s">
        <v>3558</v>
      </c>
    </row>
    <row r="3084" spans="1:51">
      <c r="A3084" s="311" t="s">
        <v>81</v>
      </c>
      <c r="B3084" s="311" t="s">
        <v>7049</v>
      </c>
      <c r="C3084" s="311">
        <v>2.2000000000000002</v>
      </c>
      <c r="D3084" s="311">
        <v>20</v>
      </c>
      <c r="E3084" s="311">
        <v>6.1000000000000004E-3</v>
      </c>
      <c r="F3084" s="399">
        <v>0</v>
      </c>
      <c r="G3084" s="311">
        <v>16</v>
      </c>
      <c r="H3084" s="311">
        <v>30</v>
      </c>
      <c r="I3084" s="311">
        <v>18.100000000000001</v>
      </c>
      <c r="J3084" s="311">
        <v>40</v>
      </c>
      <c r="K3084" s="311">
        <v>125</v>
      </c>
      <c r="L3084" s="311">
        <v>1</v>
      </c>
      <c r="M3084" s="311">
        <v>6.76</v>
      </c>
      <c r="N3084" s="311">
        <v>6.56</v>
      </c>
      <c r="O3084" s="311">
        <v>6.1</v>
      </c>
      <c r="P3084" s="311">
        <v>0</v>
      </c>
      <c r="Q3084" s="311" t="s">
        <v>293</v>
      </c>
      <c r="R3084" s="399">
        <v>1</v>
      </c>
      <c r="S3084" s="311">
        <v>0</v>
      </c>
      <c r="T3084" s="311">
        <v>250</v>
      </c>
      <c r="U3084" s="311">
        <v>0</v>
      </c>
      <c r="V3084" s="311">
        <v>0</v>
      </c>
      <c r="W3084" s="311">
        <v>0</v>
      </c>
      <c r="X3084" s="311">
        <v>0</v>
      </c>
      <c r="Y3084" s="311">
        <v>0</v>
      </c>
      <c r="Z3084" s="311">
        <v>0</v>
      </c>
      <c r="AA3084" s="311">
        <v>0</v>
      </c>
      <c r="AB3084" s="311">
        <v>0</v>
      </c>
      <c r="AC3084" s="311">
        <v>0</v>
      </c>
      <c r="AD3084" s="311">
        <v>0</v>
      </c>
      <c r="AE3084" s="311">
        <v>0</v>
      </c>
      <c r="AF3084" s="311">
        <v>0</v>
      </c>
      <c r="AG3084" s="311">
        <v>0</v>
      </c>
      <c r="AH3084" s="311">
        <v>0</v>
      </c>
      <c r="AI3084" s="311">
        <v>208.67480118982579</v>
      </c>
      <c r="AJ3084" s="311">
        <v>6900000000</v>
      </c>
      <c r="AK3084" s="311">
        <v>60000000</v>
      </c>
      <c r="AL3084" s="311">
        <v>1100000</v>
      </c>
      <c r="AM3084" s="311">
        <v>2.5000000000000001E-14</v>
      </c>
      <c r="AN3084" s="311">
        <v>6.3157710000000004E-3</v>
      </c>
      <c r="AO3084" s="311">
        <v>250000</v>
      </c>
      <c r="AP3084" s="311">
        <v>2.2499999999999999E-2</v>
      </c>
      <c r="AQ3084" s="311">
        <v>0.15</v>
      </c>
      <c r="AR3084" s="311">
        <v>18</v>
      </c>
      <c r="AS3084" s="311" t="s">
        <v>7044</v>
      </c>
      <c r="AT3084" s="390">
        <v>0</v>
      </c>
      <c r="AU3084" s="390">
        <v>0</v>
      </c>
      <c r="AV3084" s="390">
        <v>0</v>
      </c>
      <c r="AY3084" s="311" t="s">
        <v>3558</v>
      </c>
    </row>
    <row r="3085" spans="1:51">
      <c r="A3085" s="311" t="s">
        <v>81</v>
      </c>
      <c r="B3085" s="311" t="s">
        <v>7050</v>
      </c>
      <c r="C3085" s="311">
        <v>2.7</v>
      </c>
      <c r="D3085" s="311">
        <v>20</v>
      </c>
      <c r="E3085" s="311">
        <v>6.8999999999999999E-3</v>
      </c>
      <c r="F3085" s="399">
        <v>0</v>
      </c>
      <c r="G3085" s="311">
        <v>13.8</v>
      </c>
      <c r="H3085" s="311">
        <v>30</v>
      </c>
      <c r="I3085" s="311">
        <v>17</v>
      </c>
      <c r="J3085" s="311">
        <v>40</v>
      </c>
      <c r="K3085" s="311">
        <v>125</v>
      </c>
      <c r="L3085" s="311">
        <v>1</v>
      </c>
      <c r="M3085" s="311">
        <v>6.76</v>
      </c>
      <c r="N3085" s="311">
        <v>6.56</v>
      </c>
      <c r="O3085" s="311">
        <v>6.1</v>
      </c>
      <c r="P3085" s="311">
        <v>0</v>
      </c>
      <c r="Q3085" s="311" t="s">
        <v>293</v>
      </c>
      <c r="R3085" s="399">
        <v>1</v>
      </c>
      <c r="S3085" s="311">
        <v>0</v>
      </c>
      <c r="T3085" s="311">
        <v>250</v>
      </c>
      <c r="U3085" s="311">
        <v>0</v>
      </c>
      <c r="V3085" s="311">
        <v>0</v>
      </c>
      <c r="W3085" s="311">
        <v>0</v>
      </c>
      <c r="X3085" s="311">
        <v>0</v>
      </c>
      <c r="Y3085" s="311">
        <v>0</v>
      </c>
      <c r="Z3085" s="311">
        <v>0</v>
      </c>
      <c r="AA3085" s="311">
        <v>0</v>
      </c>
      <c r="AB3085" s="311">
        <v>0</v>
      </c>
      <c r="AC3085" s="311">
        <v>0</v>
      </c>
      <c r="AD3085" s="311">
        <v>0</v>
      </c>
      <c r="AE3085" s="311">
        <v>0</v>
      </c>
      <c r="AF3085" s="311">
        <v>0</v>
      </c>
      <c r="AG3085" s="311">
        <v>0</v>
      </c>
      <c r="AH3085" s="311">
        <v>0</v>
      </c>
      <c r="AI3085" s="311">
        <v>229.14290369887567</v>
      </c>
      <c r="AJ3085" s="311">
        <v>6900000000</v>
      </c>
      <c r="AK3085" s="311">
        <v>60000000</v>
      </c>
      <c r="AL3085" s="311">
        <v>1100000</v>
      </c>
      <c r="AM3085" s="311">
        <v>2.5000000000000001E-14</v>
      </c>
      <c r="AN3085" s="311">
        <v>6.3157710000000004E-3</v>
      </c>
      <c r="AO3085" s="311">
        <v>250000</v>
      </c>
      <c r="AP3085" s="311">
        <v>2.2499999999999999E-2</v>
      </c>
      <c r="AQ3085" s="311">
        <v>0.15</v>
      </c>
      <c r="AR3085" s="311">
        <v>18</v>
      </c>
      <c r="AS3085" s="311" t="s">
        <v>7044</v>
      </c>
      <c r="AT3085" s="390">
        <v>0</v>
      </c>
      <c r="AU3085" s="390">
        <v>0</v>
      </c>
      <c r="AV3085" s="390">
        <v>0</v>
      </c>
      <c r="AY3085" s="311" t="s">
        <v>3558</v>
      </c>
    </row>
    <row r="3086" spans="1:51">
      <c r="A3086" s="311" t="s">
        <v>81</v>
      </c>
      <c r="B3086" s="311" t="s">
        <v>7051</v>
      </c>
      <c r="C3086" s="311">
        <v>4.7</v>
      </c>
      <c r="D3086" s="311">
        <v>20</v>
      </c>
      <c r="E3086" s="311">
        <v>1.37E-2</v>
      </c>
      <c r="F3086" s="399">
        <v>0</v>
      </c>
      <c r="G3086" s="311">
        <v>11.4</v>
      </c>
      <c r="H3086" s="311">
        <v>30</v>
      </c>
      <c r="I3086" s="311">
        <v>12.1</v>
      </c>
      <c r="J3086" s="311">
        <v>40</v>
      </c>
      <c r="K3086" s="311">
        <v>125</v>
      </c>
      <c r="L3086" s="311">
        <v>1</v>
      </c>
      <c r="M3086" s="311">
        <v>6.76</v>
      </c>
      <c r="N3086" s="311">
        <v>6.56</v>
      </c>
      <c r="O3086" s="311">
        <v>6.1</v>
      </c>
      <c r="P3086" s="311">
        <v>0</v>
      </c>
      <c r="Q3086" s="311" t="s">
        <v>293</v>
      </c>
      <c r="R3086" s="399">
        <v>1</v>
      </c>
      <c r="S3086" s="311">
        <v>0</v>
      </c>
      <c r="T3086" s="311">
        <v>250</v>
      </c>
      <c r="U3086" s="311">
        <v>0</v>
      </c>
      <c r="V3086" s="311">
        <v>0</v>
      </c>
      <c r="W3086" s="311">
        <v>0</v>
      </c>
      <c r="X3086" s="311">
        <v>0</v>
      </c>
      <c r="Y3086" s="311">
        <v>0</v>
      </c>
      <c r="Z3086" s="311">
        <v>0</v>
      </c>
      <c r="AA3086" s="311">
        <v>0</v>
      </c>
      <c r="AB3086" s="311">
        <v>0</v>
      </c>
      <c r="AC3086" s="311">
        <v>0</v>
      </c>
      <c r="AD3086" s="311">
        <v>0</v>
      </c>
      <c r="AE3086" s="311">
        <v>0</v>
      </c>
      <c r="AF3086" s="311">
        <v>0</v>
      </c>
      <c r="AG3086" s="311">
        <v>0</v>
      </c>
      <c r="AH3086" s="311">
        <v>0</v>
      </c>
      <c r="AI3086" s="311">
        <v>303.14757481940143</v>
      </c>
      <c r="AJ3086" s="311">
        <v>6900000000</v>
      </c>
      <c r="AK3086" s="311">
        <v>60000000</v>
      </c>
      <c r="AL3086" s="311">
        <v>1100000</v>
      </c>
      <c r="AM3086" s="311">
        <v>2.5000000000000001E-14</v>
      </c>
      <c r="AN3086" s="311">
        <v>6.3157710000000004E-3</v>
      </c>
      <c r="AO3086" s="311">
        <v>562500</v>
      </c>
      <c r="AP3086" s="311">
        <v>0.01</v>
      </c>
      <c r="AQ3086" s="311">
        <v>0.1</v>
      </c>
      <c r="AR3086" s="311">
        <v>18</v>
      </c>
      <c r="AS3086" s="311" t="s">
        <v>7044</v>
      </c>
      <c r="AT3086" s="390">
        <v>0</v>
      </c>
      <c r="AU3086" s="390">
        <v>0</v>
      </c>
      <c r="AV3086" s="390">
        <v>0</v>
      </c>
      <c r="AY3086" s="311" t="s">
        <v>3558</v>
      </c>
    </row>
    <row r="3087" spans="1:51">
      <c r="A3087" s="311" t="s">
        <v>81</v>
      </c>
      <c r="B3087" s="311" t="s">
        <v>7052</v>
      </c>
      <c r="C3087" s="311">
        <v>6.8</v>
      </c>
      <c r="D3087" s="311">
        <v>20</v>
      </c>
      <c r="E3087" s="311">
        <v>2.0799999999999999E-2</v>
      </c>
      <c r="F3087" s="399">
        <v>0</v>
      </c>
      <c r="G3087" s="311">
        <v>7.9</v>
      </c>
      <c r="H3087" s="311">
        <v>30</v>
      </c>
      <c r="I3087" s="311">
        <v>9.8000000000000007</v>
      </c>
      <c r="J3087" s="311">
        <v>40</v>
      </c>
      <c r="K3087" s="311">
        <v>125</v>
      </c>
      <c r="L3087" s="311">
        <v>1</v>
      </c>
      <c r="M3087" s="311">
        <v>6.76</v>
      </c>
      <c r="N3087" s="311">
        <v>6.56</v>
      </c>
      <c r="O3087" s="311">
        <v>6.1</v>
      </c>
      <c r="P3087" s="311">
        <v>0</v>
      </c>
      <c r="Q3087" s="311" t="s">
        <v>293</v>
      </c>
      <c r="R3087" s="399">
        <v>1</v>
      </c>
      <c r="S3087" s="311">
        <v>0</v>
      </c>
      <c r="T3087" s="311">
        <v>250</v>
      </c>
      <c r="U3087" s="311">
        <v>0</v>
      </c>
      <c r="V3087" s="311">
        <v>0</v>
      </c>
      <c r="W3087" s="311">
        <v>0</v>
      </c>
      <c r="X3087" s="311">
        <v>0</v>
      </c>
      <c r="Y3087" s="311">
        <v>0</v>
      </c>
      <c r="Z3087" s="311">
        <v>0</v>
      </c>
      <c r="AA3087" s="311">
        <v>0</v>
      </c>
      <c r="AB3087" s="311">
        <v>0</v>
      </c>
      <c r="AC3087" s="311">
        <v>0</v>
      </c>
      <c r="AD3087" s="311">
        <v>0</v>
      </c>
      <c r="AE3087" s="311">
        <v>0</v>
      </c>
      <c r="AF3087" s="311">
        <v>0</v>
      </c>
      <c r="AG3087" s="311">
        <v>0</v>
      </c>
      <c r="AH3087" s="311">
        <v>0</v>
      </c>
      <c r="AI3087" s="311">
        <v>378.10042347247429</v>
      </c>
      <c r="AJ3087" s="311">
        <v>6900000000</v>
      </c>
      <c r="AK3087" s="311">
        <v>60000000</v>
      </c>
      <c r="AL3087" s="311">
        <v>1100000</v>
      </c>
      <c r="AM3087" s="311">
        <v>2.5000000000000001E-14</v>
      </c>
      <c r="AN3087" s="311">
        <v>6.3157710000000004E-3</v>
      </c>
      <c r="AO3087" s="311">
        <v>1000000</v>
      </c>
      <c r="AP3087" s="311">
        <v>5.6299999999999996E-3</v>
      </c>
      <c r="AQ3087" s="311">
        <v>7.4999999999999997E-2</v>
      </c>
      <c r="AR3087" s="311">
        <v>18</v>
      </c>
      <c r="AS3087" s="311" t="s">
        <v>7044</v>
      </c>
      <c r="AT3087" s="390">
        <v>0</v>
      </c>
      <c r="AU3087" s="390">
        <v>0</v>
      </c>
      <c r="AV3087" s="390">
        <v>0</v>
      </c>
      <c r="AY3087" s="311" t="s">
        <v>3558</v>
      </c>
    </row>
    <row r="3088" spans="1:51">
      <c r="A3088" s="311" t="s">
        <v>81</v>
      </c>
      <c r="B3088" s="311" t="s">
        <v>7053</v>
      </c>
      <c r="C3088" s="311">
        <v>8.1999999999999993</v>
      </c>
      <c r="D3088" s="311">
        <v>20</v>
      </c>
      <c r="E3088" s="311">
        <v>2.2700000000000001E-2</v>
      </c>
      <c r="F3088" s="399">
        <v>0</v>
      </c>
      <c r="G3088" s="311">
        <v>7.6</v>
      </c>
      <c r="H3088" s="311">
        <v>30</v>
      </c>
      <c r="I3088" s="311">
        <v>9.4</v>
      </c>
      <c r="J3088" s="311">
        <v>40</v>
      </c>
      <c r="K3088" s="311">
        <v>125</v>
      </c>
      <c r="L3088" s="311">
        <v>1</v>
      </c>
      <c r="M3088" s="311">
        <v>6.76</v>
      </c>
      <c r="N3088" s="311">
        <v>6.56</v>
      </c>
      <c r="O3088" s="311">
        <v>6.1</v>
      </c>
      <c r="P3088" s="311">
        <v>0</v>
      </c>
      <c r="Q3088" s="311" t="s">
        <v>293</v>
      </c>
      <c r="R3088" s="399">
        <v>1</v>
      </c>
      <c r="S3088" s="311">
        <v>0</v>
      </c>
      <c r="T3088" s="311">
        <v>250</v>
      </c>
      <c r="U3088" s="311">
        <v>0</v>
      </c>
      <c r="V3088" s="311">
        <v>0</v>
      </c>
      <c r="W3088" s="311">
        <v>0</v>
      </c>
      <c r="X3088" s="311">
        <v>0</v>
      </c>
      <c r="Y3088" s="311">
        <v>0</v>
      </c>
      <c r="Z3088" s="311">
        <v>0</v>
      </c>
      <c r="AA3088" s="311">
        <v>0</v>
      </c>
      <c r="AB3088" s="311">
        <v>0</v>
      </c>
      <c r="AC3088" s="311">
        <v>0</v>
      </c>
      <c r="AD3088" s="311">
        <v>0</v>
      </c>
      <c r="AE3088" s="311">
        <v>0</v>
      </c>
      <c r="AF3088" s="311">
        <v>0</v>
      </c>
      <c r="AG3088" s="311">
        <v>0</v>
      </c>
      <c r="AH3088" s="311">
        <v>0</v>
      </c>
      <c r="AI3088" s="311">
        <v>400.67861275291614</v>
      </c>
      <c r="AJ3088" s="311">
        <v>6900000000</v>
      </c>
      <c r="AK3088" s="311">
        <v>60000000</v>
      </c>
      <c r="AL3088" s="311">
        <v>1100000</v>
      </c>
      <c r="AM3088" s="311">
        <v>2.5000000000000001E-14</v>
      </c>
      <c r="AN3088" s="311">
        <v>6.3157710000000004E-3</v>
      </c>
      <c r="AO3088" s="311">
        <v>1000000</v>
      </c>
      <c r="AP3088" s="311">
        <v>5.6299999999999996E-3</v>
      </c>
      <c r="AQ3088" s="311">
        <v>7.4999999999999997E-2</v>
      </c>
      <c r="AR3088" s="311">
        <v>18</v>
      </c>
      <c r="AS3088" s="311" t="s">
        <v>7044</v>
      </c>
      <c r="AT3088" s="390">
        <v>0</v>
      </c>
      <c r="AU3088" s="390">
        <v>0</v>
      </c>
      <c r="AV3088" s="390">
        <v>0</v>
      </c>
      <c r="AY3088" s="311" t="s">
        <v>3558</v>
      </c>
    </row>
    <row r="3089" spans="1:51">
      <c r="A3089" s="311" t="s">
        <v>81</v>
      </c>
      <c r="B3089" s="311" t="s">
        <v>7054</v>
      </c>
      <c r="C3089" s="311">
        <v>12</v>
      </c>
      <c r="D3089" s="311">
        <v>20</v>
      </c>
      <c r="E3089" s="311">
        <v>3.6700000000000003E-2</v>
      </c>
      <c r="F3089" s="399">
        <v>0</v>
      </c>
      <c r="G3089" s="311">
        <v>5.8</v>
      </c>
      <c r="H3089" s="311">
        <v>30</v>
      </c>
      <c r="I3089" s="311">
        <v>7.4</v>
      </c>
      <c r="J3089" s="311">
        <v>40</v>
      </c>
      <c r="K3089" s="311">
        <v>125</v>
      </c>
      <c r="L3089" s="311">
        <v>1</v>
      </c>
      <c r="M3089" s="311">
        <v>6.76</v>
      </c>
      <c r="N3089" s="311">
        <v>6.56</v>
      </c>
      <c r="O3089" s="311">
        <v>6.1</v>
      </c>
      <c r="P3089" s="311">
        <v>0</v>
      </c>
      <c r="Q3089" s="311" t="s">
        <v>293</v>
      </c>
      <c r="R3089" s="399">
        <v>1</v>
      </c>
      <c r="S3089" s="311">
        <v>0</v>
      </c>
      <c r="T3089" s="311">
        <v>250</v>
      </c>
      <c r="U3089" s="311">
        <v>0</v>
      </c>
      <c r="V3089" s="311">
        <v>0</v>
      </c>
      <c r="W3089" s="311">
        <v>0</v>
      </c>
      <c r="X3089" s="311">
        <v>0</v>
      </c>
      <c r="Y3089" s="311">
        <v>0</v>
      </c>
      <c r="Z3089" s="311">
        <v>0</v>
      </c>
      <c r="AA3089" s="311">
        <v>0</v>
      </c>
      <c r="AB3089" s="311">
        <v>0</v>
      </c>
      <c r="AC3089" s="311">
        <v>0</v>
      </c>
      <c r="AD3089" s="311">
        <v>0</v>
      </c>
      <c r="AE3089" s="311">
        <v>0</v>
      </c>
      <c r="AF3089" s="311">
        <v>0</v>
      </c>
      <c r="AG3089" s="311">
        <v>0</v>
      </c>
      <c r="AH3089" s="311">
        <v>0</v>
      </c>
      <c r="AI3089" s="311">
        <v>471.94744393264364</v>
      </c>
      <c r="AJ3089" s="311">
        <v>6900000000</v>
      </c>
      <c r="AK3089" s="311">
        <v>60000000</v>
      </c>
      <c r="AL3089" s="311">
        <v>1100000</v>
      </c>
      <c r="AM3089" s="311">
        <v>2.5000000000000001E-14</v>
      </c>
      <c r="AN3089" s="311">
        <v>6.3157710000000004E-3</v>
      </c>
      <c r="AO3089" s="311">
        <v>1562500</v>
      </c>
      <c r="AP3089" s="311">
        <v>3.5999999999999999E-3</v>
      </c>
      <c r="AQ3089" s="311">
        <v>0.06</v>
      </c>
      <c r="AR3089" s="311">
        <v>18</v>
      </c>
      <c r="AS3089" s="311" t="s">
        <v>7044</v>
      </c>
      <c r="AT3089" s="390">
        <v>0</v>
      </c>
      <c r="AU3089" s="390">
        <v>0</v>
      </c>
      <c r="AV3089" s="390">
        <v>0</v>
      </c>
      <c r="AY3089" s="311" t="s">
        <v>3558</v>
      </c>
    </row>
    <row r="3090" spans="1:51">
      <c r="A3090" s="311" t="s">
        <v>81</v>
      </c>
      <c r="B3090" s="311" t="s">
        <v>7055</v>
      </c>
      <c r="C3090" s="311">
        <v>7.1999999999999995E-2</v>
      </c>
      <c r="D3090" s="311">
        <v>20</v>
      </c>
      <c r="E3090" s="311">
        <v>2.8999999999999998E-3</v>
      </c>
      <c r="F3090" s="399">
        <v>0</v>
      </c>
      <c r="G3090" s="311">
        <v>16</v>
      </c>
      <c r="H3090" s="311">
        <v>30</v>
      </c>
      <c r="I3090" s="311">
        <v>23.6</v>
      </c>
      <c r="J3090" s="311">
        <v>40</v>
      </c>
      <c r="K3090" s="311">
        <v>125</v>
      </c>
      <c r="L3090" s="311">
        <v>1</v>
      </c>
      <c r="M3090" s="311">
        <v>3.65</v>
      </c>
      <c r="N3090" s="311">
        <v>3.35</v>
      </c>
      <c r="O3090" s="311">
        <v>1.5</v>
      </c>
      <c r="P3090" s="311">
        <v>0</v>
      </c>
      <c r="Q3090" s="311" t="s">
        <v>293</v>
      </c>
      <c r="R3090" s="399">
        <v>1</v>
      </c>
      <c r="S3090" s="311">
        <v>0</v>
      </c>
      <c r="T3090" s="311">
        <v>1000</v>
      </c>
      <c r="U3090" s="311">
        <v>0.83</v>
      </c>
      <c r="V3090" s="311">
        <v>0</v>
      </c>
      <c r="W3090" s="311">
        <v>0</v>
      </c>
      <c r="X3090" s="311">
        <v>0</v>
      </c>
      <c r="Y3090" s="311">
        <v>0</v>
      </c>
      <c r="Z3090" s="311">
        <v>0</v>
      </c>
      <c r="AA3090" s="311">
        <v>0</v>
      </c>
      <c r="AB3090" s="311">
        <v>0</v>
      </c>
      <c r="AC3090" s="311">
        <v>0</v>
      </c>
      <c r="AD3090" s="311">
        <v>0</v>
      </c>
      <c r="AE3090" s="311">
        <v>0</v>
      </c>
      <c r="AF3090" s="311">
        <v>0</v>
      </c>
      <c r="AG3090" s="311">
        <v>0</v>
      </c>
      <c r="AH3090" s="311">
        <v>0</v>
      </c>
      <c r="AI3090" s="311">
        <v>23.900097592065169</v>
      </c>
      <c r="AJ3090" s="311">
        <v>6900000000</v>
      </c>
      <c r="AK3090" s="311">
        <v>60000000</v>
      </c>
      <c r="AL3090" s="311">
        <v>1100000</v>
      </c>
      <c r="AM3090" s="311">
        <v>2.5000000000000001E-14</v>
      </c>
      <c r="AN3090" s="311">
        <v>0.13</v>
      </c>
      <c r="AO3090" s="311">
        <v>1000000</v>
      </c>
      <c r="AP3090" s="311">
        <v>5.6299999999999996E-3</v>
      </c>
      <c r="AQ3090" s="311">
        <v>7.4999999999999997E-2</v>
      </c>
      <c r="AR3090" s="311">
        <v>23</v>
      </c>
      <c r="AS3090" s="311" t="s">
        <v>7056</v>
      </c>
      <c r="AT3090" s="390">
        <v>0</v>
      </c>
      <c r="AU3090" s="390">
        <v>0</v>
      </c>
      <c r="AV3090" s="390">
        <v>0</v>
      </c>
      <c r="AY3090" s="311" t="s">
        <v>3558</v>
      </c>
    </row>
    <row r="3091" spans="1:51">
      <c r="A3091" s="311" t="s">
        <v>81</v>
      </c>
      <c r="B3091" s="311" t="s">
        <v>7057</v>
      </c>
      <c r="C3091" s="311">
        <v>0.15</v>
      </c>
      <c r="D3091" s="311">
        <v>20</v>
      </c>
      <c r="E3091" s="311">
        <v>4.7999999999999996E-3</v>
      </c>
      <c r="F3091" s="399">
        <v>0</v>
      </c>
      <c r="G3091" s="311">
        <v>12.5</v>
      </c>
      <c r="H3091" s="311">
        <v>30</v>
      </c>
      <c r="I3091" s="311">
        <v>17.5</v>
      </c>
      <c r="J3091" s="311">
        <v>40</v>
      </c>
      <c r="K3091" s="311">
        <v>125</v>
      </c>
      <c r="L3091" s="311">
        <v>1</v>
      </c>
      <c r="M3091" s="311">
        <v>3.65</v>
      </c>
      <c r="N3091" s="311">
        <v>3.35</v>
      </c>
      <c r="O3091" s="311">
        <v>1.5</v>
      </c>
      <c r="P3091" s="311">
        <v>0</v>
      </c>
      <c r="Q3091" s="311" t="s">
        <v>293</v>
      </c>
      <c r="R3091" s="399">
        <v>1</v>
      </c>
      <c r="S3091" s="311">
        <v>0</v>
      </c>
      <c r="T3091" s="311">
        <v>1000</v>
      </c>
      <c r="U3091" s="311">
        <v>0.83</v>
      </c>
      <c r="V3091" s="311">
        <v>0</v>
      </c>
      <c r="W3091" s="311">
        <v>0</v>
      </c>
      <c r="X3091" s="311">
        <v>0</v>
      </c>
      <c r="Y3091" s="311">
        <v>0</v>
      </c>
      <c r="Z3091" s="311">
        <v>0</v>
      </c>
      <c r="AA3091" s="311">
        <v>0</v>
      </c>
      <c r="AB3091" s="311">
        <v>0</v>
      </c>
      <c r="AC3091" s="311">
        <v>0</v>
      </c>
      <c r="AD3091" s="311">
        <v>0</v>
      </c>
      <c r="AE3091" s="311">
        <v>0</v>
      </c>
      <c r="AF3091" s="311">
        <v>0</v>
      </c>
      <c r="AG3091" s="311">
        <v>0</v>
      </c>
      <c r="AH3091" s="311">
        <v>0</v>
      </c>
      <c r="AI3091" s="311">
        <v>33.800150974007686</v>
      </c>
      <c r="AJ3091" s="311">
        <v>6900000000</v>
      </c>
      <c r="AK3091" s="311">
        <v>60000000</v>
      </c>
      <c r="AL3091" s="311">
        <v>1100000</v>
      </c>
      <c r="AM3091" s="311">
        <v>2.5000000000000001E-14</v>
      </c>
      <c r="AN3091" s="311">
        <v>0.13</v>
      </c>
      <c r="AO3091" s="311">
        <v>1562500</v>
      </c>
      <c r="AP3091" s="311">
        <v>3.5999999999999999E-3</v>
      </c>
      <c r="AQ3091" s="311">
        <v>0.06</v>
      </c>
      <c r="AR3091" s="311">
        <v>25</v>
      </c>
      <c r="AS3091" s="311" t="s">
        <v>7056</v>
      </c>
      <c r="AT3091" s="390">
        <v>0</v>
      </c>
      <c r="AU3091" s="390">
        <v>0</v>
      </c>
      <c r="AV3091" s="390">
        <v>0</v>
      </c>
      <c r="AY3091" s="311" t="s">
        <v>3558</v>
      </c>
    </row>
    <row r="3092" spans="1:51">
      <c r="A3092" s="311" t="s">
        <v>81</v>
      </c>
      <c r="B3092" s="311" t="s">
        <v>7058</v>
      </c>
      <c r="C3092" s="311">
        <v>0.22</v>
      </c>
      <c r="D3092" s="311">
        <v>20</v>
      </c>
      <c r="E3092" s="311">
        <v>7.7999999999999996E-3</v>
      </c>
      <c r="F3092" s="399">
        <v>0</v>
      </c>
      <c r="G3092" s="311">
        <v>10</v>
      </c>
      <c r="H3092" s="311">
        <v>30</v>
      </c>
      <c r="I3092" s="311">
        <v>12.7</v>
      </c>
      <c r="J3092" s="311">
        <v>40</v>
      </c>
      <c r="K3092" s="311">
        <v>125</v>
      </c>
      <c r="L3092" s="311">
        <v>1</v>
      </c>
      <c r="M3092" s="311">
        <v>3.65</v>
      </c>
      <c r="N3092" s="311">
        <v>3.35</v>
      </c>
      <c r="O3092" s="311">
        <v>1.5</v>
      </c>
      <c r="P3092" s="311">
        <v>0</v>
      </c>
      <c r="Q3092" s="311" t="s">
        <v>293</v>
      </c>
      <c r="R3092" s="399">
        <v>1</v>
      </c>
      <c r="S3092" s="311">
        <v>0</v>
      </c>
      <c r="T3092" s="311">
        <v>1000</v>
      </c>
      <c r="U3092" s="311">
        <v>0.83</v>
      </c>
      <c r="V3092" s="311">
        <v>0</v>
      </c>
      <c r="W3092" s="311">
        <v>0</v>
      </c>
      <c r="X3092" s="311">
        <v>0</v>
      </c>
      <c r="Y3092" s="311">
        <v>0</v>
      </c>
      <c r="Z3092" s="311">
        <v>0</v>
      </c>
      <c r="AA3092" s="311">
        <v>0</v>
      </c>
      <c r="AB3092" s="311">
        <v>0</v>
      </c>
      <c r="AC3092" s="311">
        <v>0</v>
      </c>
      <c r="AD3092" s="311">
        <v>0</v>
      </c>
      <c r="AE3092" s="311">
        <v>0</v>
      </c>
      <c r="AF3092" s="311">
        <v>0</v>
      </c>
      <c r="AG3092" s="311">
        <v>0</v>
      </c>
      <c r="AH3092" s="311">
        <v>0</v>
      </c>
      <c r="AI3092" s="311">
        <v>41.199967789116087</v>
      </c>
      <c r="AJ3092" s="311">
        <v>6900000000</v>
      </c>
      <c r="AK3092" s="311">
        <v>60000000</v>
      </c>
      <c r="AL3092" s="311">
        <v>1100000</v>
      </c>
      <c r="AM3092" s="311">
        <v>2.5000000000000001E-14</v>
      </c>
      <c r="AN3092" s="311">
        <v>0.13</v>
      </c>
      <c r="AO3092" s="311">
        <v>2250000</v>
      </c>
      <c r="AP3092" s="311">
        <v>2.5000000000000001E-3</v>
      </c>
      <c r="AQ3092" s="311">
        <v>0.05</v>
      </c>
      <c r="AR3092" s="311">
        <v>29</v>
      </c>
      <c r="AS3092" s="311" t="s">
        <v>7056</v>
      </c>
      <c r="AT3092" s="390">
        <v>0</v>
      </c>
      <c r="AU3092" s="390">
        <v>0</v>
      </c>
      <c r="AV3092" s="390">
        <v>0</v>
      </c>
      <c r="AY3092" s="311" t="s">
        <v>3558</v>
      </c>
    </row>
    <row r="3093" spans="1:51">
      <c r="A3093" s="311" t="s">
        <v>81</v>
      </c>
      <c r="B3093" s="311" t="s">
        <v>7059</v>
      </c>
      <c r="C3093" s="311">
        <v>0.35</v>
      </c>
      <c r="D3093" s="311">
        <v>20</v>
      </c>
      <c r="E3093" s="311">
        <v>1.18E-2</v>
      </c>
      <c r="F3093" s="399">
        <v>0</v>
      </c>
      <c r="G3093" s="311">
        <v>8</v>
      </c>
      <c r="H3093" s="311">
        <v>30</v>
      </c>
      <c r="I3093" s="311">
        <v>11.4</v>
      </c>
      <c r="J3093" s="311">
        <v>40</v>
      </c>
      <c r="K3093" s="311">
        <v>125</v>
      </c>
      <c r="L3093" s="311">
        <v>1</v>
      </c>
      <c r="M3093" s="311">
        <v>3.65</v>
      </c>
      <c r="N3093" s="311">
        <v>3.35</v>
      </c>
      <c r="O3093" s="311">
        <v>1.5</v>
      </c>
      <c r="P3093" s="311">
        <v>0</v>
      </c>
      <c r="Q3093" s="311" t="s">
        <v>293</v>
      </c>
      <c r="R3093" s="399">
        <v>1</v>
      </c>
      <c r="S3093" s="311">
        <v>0</v>
      </c>
      <c r="T3093" s="311">
        <v>1000</v>
      </c>
      <c r="U3093" s="311">
        <v>0.83</v>
      </c>
      <c r="V3093" s="311">
        <v>0</v>
      </c>
      <c r="W3093" s="311">
        <v>0</v>
      </c>
      <c r="X3093" s="311">
        <v>0</v>
      </c>
      <c r="Y3093" s="311">
        <v>0</v>
      </c>
      <c r="Z3093" s="311">
        <v>0</v>
      </c>
      <c r="AA3093" s="311">
        <v>0</v>
      </c>
      <c r="AB3093" s="311">
        <v>0</v>
      </c>
      <c r="AC3093" s="311">
        <v>0</v>
      </c>
      <c r="AD3093" s="311">
        <v>0</v>
      </c>
      <c r="AE3093" s="311">
        <v>0</v>
      </c>
      <c r="AF3093" s="311">
        <v>0</v>
      </c>
      <c r="AG3093" s="311">
        <v>0</v>
      </c>
      <c r="AH3093" s="311">
        <v>0</v>
      </c>
      <c r="AI3093" s="311">
        <v>50.099698399815637</v>
      </c>
      <c r="AJ3093" s="311">
        <v>6900000000</v>
      </c>
      <c r="AK3093" s="311">
        <v>60000000</v>
      </c>
      <c r="AL3093" s="311">
        <v>1100000</v>
      </c>
      <c r="AM3093" s="311">
        <v>2.5000000000000001E-14</v>
      </c>
      <c r="AN3093" s="311">
        <v>0.13</v>
      </c>
      <c r="AO3093" s="311">
        <v>3515625</v>
      </c>
      <c r="AP3093" s="311">
        <v>1.6000000000000001E-3</v>
      </c>
      <c r="AQ3093" s="311">
        <v>0.04</v>
      </c>
      <c r="AR3093" s="311">
        <v>24</v>
      </c>
      <c r="AS3093" s="311" t="s">
        <v>7056</v>
      </c>
      <c r="AT3093" s="390">
        <v>0</v>
      </c>
      <c r="AU3093" s="390">
        <v>0</v>
      </c>
      <c r="AV3093" s="390">
        <v>0</v>
      </c>
      <c r="AY3093" s="311" t="s">
        <v>3558</v>
      </c>
    </row>
    <row r="3094" spans="1:51">
      <c r="A3094" s="311" t="s">
        <v>81</v>
      </c>
      <c r="B3094" s="311" t="s">
        <v>7060</v>
      </c>
      <c r="C3094" s="311">
        <v>0.56000000000000005</v>
      </c>
      <c r="D3094" s="311">
        <v>20</v>
      </c>
      <c r="E3094" s="311">
        <v>2.1499999999999998E-2</v>
      </c>
      <c r="F3094" s="399">
        <v>0</v>
      </c>
      <c r="G3094" s="311">
        <v>6.5</v>
      </c>
      <c r="H3094" s="311">
        <v>30</v>
      </c>
      <c r="I3094" s="311">
        <v>8.1</v>
      </c>
      <c r="J3094" s="311">
        <v>40</v>
      </c>
      <c r="K3094" s="311">
        <v>125</v>
      </c>
      <c r="L3094" s="311">
        <v>1</v>
      </c>
      <c r="M3094" s="311">
        <v>3.65</v>
      </c>
      <c r="N3094" s="311">
        <v>3.35</v>
      </c>
      <c r="O3094" s="311">
        <v>1.5</v>
      </c>
      <c r="P3094" s="311">
        <v>0</v>
      </c>
      <c r="Q3094" s="311" t="s">
        <v>293</v>
      </c>
      <c r="R3094" s="399">
        <v>1</v>
      </c>
      <c r="S3094" s="311">
        <v>0</v>
      </c>
      <c r="T3094" s="311">
        <v>1000</v>
      </c>
      <c r="U3094" s="311">
        <v>0.83</v>
      </c>
      <c r="V3094" s="311">
        <v>0</v>
      </c>
      <c r="W3094" s="311">
        <v>0</v>
      </c>
      <c r="X3094" s="311">
        <v>0</v>
      </c>
      <c r="Y3094" s="311">
        <v>0</v>
      </c>
      <c r="Z3094" s="311">
        <v>0</v>
      </c>
      <c r="AA3094" s="311">
        <v>0</v>
      </c>
      <c r="AB3094" s="311">
        <v>0</v>
      </c>
      <c r="AC3094" s="311">
        <v>0</v>
      </c>
      <c r="AD3094" s="311">
        <v>0</v>
      </c>
      <c r="AE3094" s="311">
        <v>0</v>
      </c>
      <c r="AF3094" s="311">
        <v>0</v>
      </c>
      <c r="AG3094" s="311">
        <v>0</v>
      </c>
      <c r="AH3094" s="311">
        <v>0</v>
      </c>
      <c r="AI3094" s="311">
        <v>66.500020781256509</v>
      </c>
      <c r="AJ3094" s="311">
        <v>6900000000</v>
      </c>
      <c r="AK3094" s="311">
        <v>60000000</v>
      </c>
      <c r="AL3094" s="311">
        <v>1100000</v>
      </c>
      <c r="AM3094" s="311">
        <v>2.5000000000000001E-14</v>
      </c>
      <c r="AN3094" s="311">
        <v>0.13</v>
      </c>
      <c r="AO3094" s="311">
        <v>6250000</v>
      </c>
      <c r="AP3094" s="311">
        <v>8.9999999999999998E-4</v>
      </c>
      <c r="AQ3094" s="311">
        <v>0.03</v>
      </c>
      <c r="AR3094" s="311">
        <v>26</v>
      </c>
      <c r="AS3094" s="311" t="s">
        <v>7056</v>
      </c>
      <c r="AT3094" s="390">
        <v>0</v>
      </c>
      <c r="AU3094" s="390">
        <v>0</v>
      </c>
      <c r="AV3094" s="390">
        <v>0</v>
      </c>
      <c r="AY3094" s="311" t="s">
        <v>3558</v>
      </c>
    </row>
    <row r="3095" spans="1:51">
      <c r="A3095" s="311"/>
      <c r="B3095" s="311"/>
      <c r="C3095" s="311"/>
      <c r="D3095" s="311"/>
      <c r="E3095" s="311"/>
      <c r="F3095" s="399"/>
      <c r="G3095" s="311"/>
      <c r="H3095" s="311"/>
      <c r="I3095" s="311"/>
      <c r="J3095" s="311"/>
      <c r="K3095" s="311"/>
      <c r="L3095" s="311"/>
      <c r="M3095" s="311"/>
      <c r="N3095" s="311"/>
      <c r="O3095" s="311"/>
      <c r="P3095" s="311"/>
      <c r="Q3095" s="311"/>
      <c r="R3095" s="311"/>
      <c r="S3095" s="311"/>
      <c r="T3095" s="311"/>
      <c r="U3095" s="311"/>
      <c r="V3095" s="311"/>
      <c r="W3095" s="311"/>
      <c r="X3095" s="311"/>
      <c r="Y3095" s="311"/>
      <c r="Z3095" s="311"/>
      <c r="AA3095" s="311"/>
      <c r="AB3095" s="311"/>
      <c r="AC3095" s="311"/>
      <c r="AD3095" s="311"/>
      <c r="AE3095" s="311"/>
      <c r="AF3095" s="311"/>
      <c r="AG3095" s="311"/>
      <c r="AH3095" s="311"/>
      <c r="AI3095" s="311"/>
      <c r="AJ3095" s="311"/>
      <c r="AK3095" s="311"/>
      <c r="AL3095" s="311"/>
      <c r="AM3095" s="311"/>
      <c r="AN3095" s="311"/>
      <c r="AO3095" s="311"/>
      <c r="AP3095" s="311"/>
      <c r="AQ3095" s="311"/>
      <c r="AR3095" s="311"/>
      <c r="AS3095" s="311"/>
      <c r="AT3095" s="311"/>
      <c r="AU3095" s="311"/>
    </row>
    <row r="3096" spans="1:51">
      <c r="A3096" s="311"/>
      <c r="B3096" s="311"/>
      <c r="C3096" s="311"/>
      <c r="D3096" s="311"/>
      <c r="E3096" s="311"/>
      <c r="F3096" s="399"/>
      <c r="G3096" s="311"/>
      <c r="H3096" s="311"/>
      <c r="I3096" s="311"/>
      <c r="J3096" s="311"/>
      <c r="K3096" s="311"/>
      <c r="L3096" s="311"/>
      <c r="M3096" s="311"/>
      <c r="N3096" s="311"/>
      <c r="O3096" s="311"/>
      <c r="P3096" s="311"/>
      <c r="Q3096" s="311"/>
      <c r="R3096" s="311"/>
      <c r="S3096" s="311"/>
      <c r="T3096" s="311"/>
      <c r="U3096" s="311"/>
      <c r="V3096" s="311"/>
      <c r="W3096" s="311"/>
      <c r="X3096" s="311"/>
      <c r="Y3096" s="311"/>
      <c r="Z3096" s="311"/>
      <c r="AA3096" s="311"/>
      <c r="AB3096" s="311"/>
      <c r="AC3096" s="311"/>
      <c r="AD3096" s="311"/>
      <c r="AE3096" s="311"/>
      <c r="AF3096" s="311"/>
      <c r="AG3096" s="311"/>
      <c r="AH3096" s="311"/>
      <c r="AI3096" s="311"/>
      <c r="AJ3096" s="311"/>
      <c r="AK3096" s="311"/>
      <c r="AL3096" s="311"/>
      <c r="AM3096" s="311"/>
      <c r="AN3096" s="311"/>
      <c r="AO3096" s="311"/>
      <c r="AP3096" s="311"/>
      <c r="AQ3096" s="311"/>
      <c r="AR3096" s="311"/>
      <c r="AS3096" s="311"/>
      <c r="AT3096" s="311"/>
      <c r="AU3096" s="311"/>
    </row>
    <row r="3097" spans="1:51">
      <c r="A3097" s="311"/>
      <c r="B3097" s="311"/>
      <c r="C3097" s="311"/>
      <c r="D3097" s="311"/>
      <c r="E3097" s="311"/>
      <c r="F3097" s="311"/>
      <c r="G3097" s="311"/>
      <c r="H3097" s="311"/>
      <c r="I3097" s="311"/>
      <c r="J3097" s="311"/>
      <c r="K3097" s="311"/>
      <c r="L3097" s="311"/>
      <c r="M3097" s="311"/>
      <c r="N3097" s="311"/>
      <c r="O3097" s="311"/>
      <c r="P3097" s="311"/>
      <c r="Q3097" s="311"/>
      <c r="R3097" s="311"/>
      <c r="S3097" s="311"/>
      <c r="T3097" s="311"/>
      <c r="U3097" s="311"/>
      <c r="V3097" s="311"/>
      <c r="W3097" s="311"/>
      <c r="X3097" s="311"/>
      <c r="Y3097" s="311"/>
      <c r="Z3097" s="311"/>
      <c r="AA3097" s="311"/>
      <c r="AB3097" s="311"/>
      <c r="AC3097" s="311"/>
      <c r="AD3097" s="311"/>
      <c r="AE3097" s="311"/>
      <c r="AF3097" s="311"/>
      <c r="AG3097" s="311"/>
      <c r="AH3097" s="311"/>
      <c r="AI3097" s="311"/>
      <c r="AJ3097" s="311"/>
      <c r="AK3097" s="311"/>
      <c r="AL3097" s="311"/>
      <c r="AM3097" s="311"/>
      <c r="AN3097" s="311"/>
      <c r="AO3097" s="311"/>
      <c r="AP3097" s="311"/>
      <c r="AQ3097" s="311"/>
      <c r="AR3097" s="311"/>
      <c r="AS3097" s="311"/>
      <c r="AT3097" s="311"/>
      <c r="AU3097" s="311"/>
    </row>
    <row r="3098" spans="1:51">
      <c r="A3098" s="311"/>
      <c r="B3098" s="311"/>
      <c r="C3098" s="311"/>
      <c r="D3098" s="311"/>
      <c r="E3098" s="311"/>
      <c r="F3098" s="311"/>
      <c r="G3098" s="311"/>
      <c r="H3098" s="311"/>
      <c r="I3098" s="311"/>
      <c r="J3098" s="311"/>
      <c r="K3098" s="311"/>
      <c r="L3098" s="311"/>
      <c r="M3098" s="311"/>
      <c r="N3098" s="311"/>
      <c r="O3098" s="311"/>
      <c r="P3098" s="311"/>
      <c r="Q3098" s="311"/>
      <c r="R3098" s="311"/>
      <c r="S3098" s="311"/>
      <c r="T3098" s="311"/>
      <c r="U3098" s="311"/>
      <c r="V3098" s="311"/>
      <c r="W3098" s="311"/>
      <c r="X3098" s="311"/>
      <c r="Y3098" s="311"/>
      <c r="Z3098" s="311"/>
      <c r="AA3098" s="311"/>
      <c r="AB3098" s="311"/>
      <c r="AC3098" s="311"/>
      <c r="AD3098" s="311"/>
      <c r="AE3098" s="311"/>
      <c r="AF3098" s="311"/>
      <c r="AG3098" s="311"/>
      <c r="AH3098" s="311"/>
      <c r="AI3098" s="311"/>
      <c r="AJ3098" s="311"/>
      <c r="AK3098" s="311"/>
      <c r="AL3098" s="311"/>
      <c r="AM3098" s="311"/>
      <c r="AN3098" s="311"/>
      <c r="AO3098" s="311"/>
      <c r="AP3098" s="311"/>
      <c r="AQ3098" s="311"/>
      <c r="AR3098" s="311"/>
      <c r="AS3098" s="311"/>
      <c r="AT3098" s="311"/>
      <c r="AU3098" s="311"/>
    </row>
    <row r="3099" spans="1:51">
      <c r="A3099" s="311"/>
      <c r="B3099" s="311"/>
      <c r="C3099" s="311"/>
      <c r="D3099" s="311"/>
      <c r="E3099" s="311"/>
      <c r="F3099" s="311"/>
      <c r="G3099" s="311"/>
      <c r="H3099" s="311"/>
      <c r="I3099" s="311"/>
      <c r="J3099" s="311"/>
      <c r="K3099" s="311"/>
      <c r="L3099" s="311"/>
      <c r="M3099" s="311"/>
      <c r="N3099" s="311"/>
      <c r="O3099" s="311"/>
      <c r="P3099" s="311"/>
      <c r="Q3099" s="311"/>
      <c r="R3099" s="311"/>
      <c r="S3099" s="311"/>
      <c r="T3099" s="311"/>
      <c r="U3099" s="311"/>
      <c r="V3099" s="311"/>
      <c r="W3099" s="311"/>
      <c r="X3099" s="311"/>
      <c r="Y3099" s="311"/>
      <c r="Z3099" s="311"/>
      <c r="AA3099" s="311"/>
      <c r="AB3099" s="311"/>
      <c r="AC3099" s="311"/>
      <c r="AD3099" s="311"/>
      <c r="AE3099" s="311"/>
      <c r="AF3099" s="311"/>
      <c r="AG3099" s="311"/>
      <c r="AH3099" s="311"/>
      <c r="AI3099" s="311"/>
      <c r="AJ3099" s="311"/>
      <c r="AK3099" s="311"/>
      <c r="AL3099" s="311"/>
      <c r="AM3099" s="311"/>
      <c r="AN3099" s="311"/>
      <c r="AO3099" s="311"/>
      <c r="AP3099" s="311"/>
      <c r="AQ3099" s="311"/>
      <c r="AR3099" s="311"/>
      <c r="AS3099" s="311"/>
      <c r="AT3099" s="311"/>
      <c r="AU3099" s="311"/>
    </row>
    <row r="3100" spans="1:51">
      <c r="A3100" s="311"/>
      <c r="B3100" s="349" t="s">
        <v>4163</v>
      </c>
      <c r="C3100" s="311"/>
      <c r="D3100" s="311"/>
      <c r="E3100" s="311"/>
      <c r="F3100" s="311"/>
      <c r="G3100" s="311"/>
      <c r="H3100" s="311"/>
      <c r="I3100" s="311"/>
      <c r="J3100" s="311"/>
      <c r="K3100" s="311"/>
      <c r="L3100" s="311"/>
      <c r="M3100" s="311"/>
      <c r="N3100" s="311"/>
      <c r="O3100" s="311"/>
      <c r="P3100" s="311"/>
      <c r="Q3100" s="311"/>
      <c r="R3100" s="311"/>
      <c r="S3100" s="311"/>
      <c r="T3100" s="311"/>
      <c r="U3100" s="311"/>
      <c r="V3100" s="311"/>
      <c r="W3100" s="311"/>
      <c r="X3100" s="311"/>
      <c r="Y3100" s="311"/>
      <c r="Z3100" s="311"/>
      <c r="AA3100" s="311"/>
      <c r="AB3100" s="311"/>
      <c r="AC3100" s="311"/>
      <c r="AD3100" s="311"/>
      <c r="AE3100" s="311"/>
      <c r="AF3100" s="311"/>
      <c r="AG3100" s="311"/>
      <c r="AH3100" s="311"/>
      <c r="AI3100" s="311"/>
      <c r="AJ3100" s="311"/>
      <c r="AK3100" s="311"/>
      <c r="AL3100" s="311"/>
      <c r="AM3100" s="311"/>
      <c r="AN3100" s="311"/>
      <c r="AO3100" s="311"/>
      <c r="AP3100" s="311"/>
      <c r="AQ3100" s="311"/>
      <c r="AR3100" s="311"/>
      <c r="AS3100" s="311"/>
      <c r="AT3100" s="311"/>
      <c r="AU3100" s="311"/>
    </row>
    <row r="3101" spans="1:51" s="390" customFormat="1">
      <c r="A3101" s="399" t="s">
        <v>81</v>
      </c>
      <c r="B3101" s="399" t="s">
        <v>2044</v>
      </c>
      <c r="C3101" s="399">
        <v>1.2</v>
      </c>
      <c r="D3101" s="399">
        <v>20</v>
      </c>
      <c r="E3101" s="403">
        <v>8.5000000000000006E-3</v>
      </c>
      <c r="F3101" s="399">
        <v>0</v>
      </c>
      <c r="G3101" s="399">
        <v>12.5</v>
      </c>
      <c r="H3101" s="399">
        <v>0.7</v>
      </c>
      <c r="I3101" s="399">
        <v>11.1</v>
      </c>
      <c r="J3101" s="399">
        <v>40</v>
      </c>
      <c r="K3101" s="399">
        <v>165</v>
      </c>
      <c r="L3101" s="403">
        <v>1</v>
      </c>
      <c r="M3101" s="404">
        <v>5.679999828338623</v>
      </c>
      <c r="N3101" s="404">
        <v>5.4800000190734863</v>
      </c>
      <c r="O3101" s="404">
        <v>3.0999999046325684</v>
      </c>
      <c r="P3101" s="399">
        <v>0</v>
      </c>
      <c r="Q3101" s="399" t="s">
        <v>293</v>
      </c>
      <c r="R3101" s="399">
        <v>1</v>
      </c>
      <c r="S3101" s="399">
        <v>0</v>
      </c>
      <c r="T3101" s="399">
        <v>0</v>
      </c>
      <c r="U3101" s="404">
        <v>0.55000000000000004</v>
      </c>
      <c r="V3101" s="404">
        <v>0</v>
      </c>
      <c r="W3101" s="407">
        <v>0</v>
      </c>
      <c r="X3101" s="407">
        <v>0</v>
      </c>
      <c r="Y3101" s="324">
        <v>0</v>
      </c>
      <c r="Z3101" s="324">
        <v>0</v>
      </c>
      <c r="AA3101" s="407">
        <v>0</v>
      </c>
      <c r="AB3101" s="407">
        <v>0</v>
      </c>
      <c r="AC3101" s="324">
        <v>0</v>
      </c>
      <c r="AD3101" s="324">
        <v>0</v>
      </c>
      <c r="AE3101" s="407">
        <v>0</v>
      </c>
      <c r="AF3101" s="407">
        <v>0</v>
      </c>
      <c r="AG3101" s="324">
        <v>0</v>
      </c>
      <c r="AH3101" s="324">
        <v>0</v>
      </c>
      <c r="AI3101" s="404">
        <v>271.94544042326402</v>
      </c>
      <c r="AJ3101" s="399">
        <v>17000000000</v>
      </c>
      <c r="AK3101" s="399">
        <v>50000000</v>
      </c>
      <c r="AL3101" s="399">
        <v>1200000</v>
      </c>
      <c r="AM3101" s="405">
        <v>1.7E-14</v>
      </c>
      <c r="AN3101" s="399">
        <v>3.9045999999999997E-2</v>
      </c>
      <c r="AO3101" s="403">
        <v>1565421</v>
      </c>
      <c r="AP3101" s="403">
        <v>3.5899999999999999E-3</v>
      </c>
      <c r="AQ3101" s="403">
        <v>5.994E-2</v>
      </c>
      <c r="AR3101" s="403">
        <v>35</v>
      </c>
      <c r="AS3101" s="399" t="s">
        <v>2040</v>
      </c>
      <c r="AT3101" s="390">
        <v>0</v>
      </c>
      <c r="AU3101" s="390">
        <v>0</v>
      </c>
      <c r="AV3101" s="390">
        <v>0</v>
      </c>
      <c r="AY3101" s="390" t="s">
        <v>3558</v>
      </c>
    </row>
    <row r="3102" spans="1:51" s="390" customFormat="1">
      <c r="A3102" s="399" t="s">
        <v>81</v>
      </c>
      <c r="B3102" s="399" t="s">
        <v>1314</v>
      </c>
      <c r="C3102" s="399">
        <v>220</v>
      </c>
      <c r="D3102" s="399">
        <v>20</v>
      </c>
      <c r="E3102" s="403">
        <v>11.5</v>
      </c>
      <c r="F3102" s="399">
        <v>0</v>
      </c>
      <c r="G3102" s="399">
        <v>7.5999999999999998E-2</v>
      </c>
      <c r="H3102" s="399">
        <v>0.7</v>
      </c>
      <c r="I3102" s="399">
        <v>0.14499999999999999</v>
      </c>
      <c r="J3102" s="399">
        <v>40</v>
      </c>
      <c r="K3102" s="399">
        <v>125</v>
      </c>
      <c r="L3102" s="403">
        <v>1</v>
      </c>
      <c r="M3102" s="404">
        <v>3</v>
      </c>
      <c r="N3102" s="404">
        <v>3</v>
      </c>
      <c r="O3102" s="404">
        <v>0.80000001192092896</v>
      </c>
      <c r="P3102" s="399">
        <v>100</v>
      </c>
      <c r="Q3102" s="399" t="s">
        <v>293</v>
      </c>
      <c r="R3102" s="399">
        <v>1</v>
      </c>
      <c r="S3102" s="399">
        <v>0</v>
      </c>
      <c r="T3102" s="399">
        <v>0</v>
      </c>
      <c r="U3102" s="404">
        <v>0.43</v>
      </c>
      <c r="V3102" s="404">
        <v>0.16</v>
      </c>
      <c r="W3102" s="405">
        <v>1.1247E-7</v>
      </c>
      <c r="X3102" s="405">
        <v>33.328283593394943</v>
      </c>
      <c r="Y3102" s="399">
        <v>1.58</v>
      </c>
      <c r="Z3102" s="399">
        <v>2.77</v>
      </c>
      <c r="AA3102" s="405">
        <v>9.590999999999999E-8</v>
      </c>
      <c r="AB3102" s="405">
        <v>33.328283593394943</v>
      </c>
      <c r="AC3102" s="399">
        <v>1.54</v>
      </c>
      <c r="AD3102" s="399">
        <v>2.68</v>
      </c>
      <c r="AE3102" s="405">
        <v>7.8430000000000008E-8</v>
      </c>
      <c r="AF3102" s="405">
        <v>33.328283593394943</v>
      </c>
      <c r="AG3102" s="399">
        <v>1.69</v>
      </c>
      <c r="AH3102" s="399">
        <v>2.2999999999999998</v>
      </c>
      <c r="AI3102" s="324">
        <v>0</v>
      </c>
      <c r="AJ3102" s="324">
        <v>0</v>
      </c>
      <c r="AK3102" s="324">
        <v>0</v>
      </c>
      <c r="AL3102" s="324">
        <v>0</v>
      </c>
      <c r="AM3102" s="324">
        <v>0</v>
      </c>
      <c r="AN3102" s="324">
        <v>0</v>
      </c>
      <c r="AO3102" s="403">
        <v>22681497</v>
      </c>
      <c r="AP3102" s="403">
        <v>2.5000000000000001E-4</v>
      </c>
      <c r="AQ3102" s="403">
        <v>1.575E-2</v>
      </c>
      <c r="AR3102" s="403">
        <v>165</v>
      </c>
      <c r="AS3102" s="399" t="s">
        <v>1313</v>
      </c>
      <c r="AT3102" s="390">
        <v>0</v>
      </c>
      <c r="AU3102" s="390">
        <v>0</v>
      </c>
      <c r="AV3102" s="390">
        <v>0</v>
      </c>
      <c r="AY3102" s="390" t="s">
        <v>3533</v>
      </c>
    </row>
    <row r="3103" spans="1:51" s="390" customFormat="1">
      <c r="A3103" s="399" t="s">
        <v>81</v>
      </c>
      <c r="B3103" s="399" t="s">
        <v>1315</v>
      </c>
      <c r="C3103" s="399">
        <v>330</v>
      </c>
      <c r="D3103" s="399">
        <v>20</v>
      </c>
      <c r="E3103" s="403">
        <v>18</v>
      </c>
      <c r="F3103" s="399">
        <v>0</v>
      </c>
      <c r="G3103" s="399">
        <v>6.6000000000000003E-2</v>
      </c>
      <c r="H3103" s="399">
        <v>0.7</v>
      </c>
      <c r="I3103" s="399">
        <v>0.13</v>
      </c>
      <c r="J3103" s="399">
        <v>40</v>
      </c>
      <c r="K3103" s="399">
        <v>125</v>
      </c>
      <c r="L3103" s="403">
        <v>1</v>
      </c>
      <c r="M3103" s="404">
        <v>3</v>
      </c>
      <c r="N3103" s="404">
        <v>3</v>
      </c>
      <c r="O3103" s="404">
        <v>0.80000001192092896</v>
      </c>
      <c r="P3103" s="399">
        <v>100</v>
      </c>
      <c r="Q3103" s="399" t="s">
        <v>293</v>
      </c>
      <c r="R3103" s="399">
        <v>1</v>
      </c>
      <c r="S3103" s="399">
        <v>0</v>
      </c>
      <c r="T3103" s="399">
        <v>0</v>
      </c>
      <c r="U3103" s="404">
        <v>0.43</v>
      </c>
      <c r="V3103" s="404">
        <v>0.16</v>
      </c>
      <c r="W3103" s="405">
        <v>1.1247E-7</v>
      </c>
      <c r="X3103" s="405">
        <v>40.189989039093895</v>
      </c>
      <c r="Y3103" s="399">
        <v>1.58</v>
      </c>
      <c r="Z3103" s="399">
        <v>2.77</v>
      </c>
      <c r="AA3103" s="405">
        <v>9.590999999999999E-8</v>
      </c>
      <c r="AB3103" s="405">
        <v>40.189989039093895</v>
      </c>
      <c r="AC3103" s="399">
        <v>1.54</v>
      </c>
      <c r="AD3103" s="399">
        <v>2.68</v>
      </c>
      <c r="AE3103" s="405">
        <v>7.8430000000000008E-8</v>
      </c>
      <c r="AF3103" s="405">
        <v>40.189989039093895</v>
      </c>
      <c r="AG3103" s="399">
        <v>1.69</v>
      </c>
      <c r="AH3103" s="399">
        <v>2.2999999999999998</v>
      </c>
      <c r="AI3103" s="324">
        <v>0</v>
      </c>
      <c r="AJ3103" s="324">
        <v>0</v>
      </c>
      <c r="AK3103" s="324">
        <v>0</v>
      </c>
      <c r="AL3103" s="324">
        <v>0</v>
      </c>
      <c r="AM3103" s="324">
        <v>0</v>
      </c>
      <c r="AN3103" s="324">
        <v>0</v>
      </c>
      <c r="AO3103" s="403">
        <v>24627547</v>
      </c>
      <c r="AP3103" s="403">
        <v>2.3000000000000001E-4</v>
      </c>
      <c r="AQ3103" s="403">
        <v>1.511E-2</v>
      </c>
      <c r="AR3103" s="403">
        <v>131</v>
      </c>
      <c r="AS3103" s="399" t="s">
        <v>1313</v>
      </c>
      <c r="AT3103" s="390">
        <v>0</v>
      </c>
      <c r="AU3103" s="390">
        <v>0</v>
      </c>
      <c r="AV3103" s="390">
        <v>0</v>
      </c>
      <c r="AY3103" s="390" t="s">
        <v>3533</v>
      </c>
    </row>
    <row r="3104" spans="1:51" s="390" customFormat="1">
      <c r="A3104" s="399" t="s">
        <v>81</v>
      </c>
      <c r="B3104" s="399" t="s">
        <v>1317</v>
      </c>
      <c r="C3104" s="399">
        <v>330</v>
      </c>
      <c r="D3104" s="399">
        <v>20</v>
      </c>
      <c r="E3104" s="403">
        <v>18.5</v>
      </c>
      <c r="F3104" s="399">
        <v>0</v>
      </c>
      <c r="G3104" s="399">
        <v>0.115</v>
      </c>
      <c r="H3104" s="399">
        <v>0.7</v>
      </c>
      <c r="I3104" s="399">
        <v>0.11</v>
      </c>
      <c r="J3104" s="399">
        <v>40</v>
      </c>
      <c r="K3104" s="399">
        <v>125</v>
      </c>
      <c r="L3104" s="403">
        <v>1</v>
      </c>
      <c r="M3104" s="404">
        <v>3</v>
      </c>
      <c r="N3104" s="404">
        <v>3</v>
      </c>
      <c r="O3104" s="404">
        <v>0.9</v>
      </c>
      <c r="P3104" s="399">
        <v>100</v>
      </c>
      <c r="Q3104" s="399" t="s">
        <v>293</v>
      </c>
      <c r="R3104" s="399">
        <v>1</v>
      </c>
      <c r="S3104" s="399">
        <v>0</v>
      </c>
      <c r="T3104" s="399">
        <v>0</v>
      </c>
      <c r="U3104" s="404">
        <v>0.43</v>
      </c>
      <c r="V3104" s="404">
        <v>0.16</v>
      </c>
      <c r="W3104" s="405">
        <v>1.4670000000000001E-7</v>
      </c>
      <c r="X3104" s="405">
        <v>22.850020772746156</v>
      </c>
      <c r="Y3104" s="399">
        <v>1.58</v>
      </c>
      <c r="Z3104" s="399">
        <v>2.77</v>
      </c>
      <c r="AA3104" s="405">
        <v>1.251E-7</v>
      </c>
      <c r="AB3104" s="405">
        <v>22.850020772746156</v>
      </c>
      <c r="AC3104" s="399">
        <v>1.54</v>
      </c>
      <c r="AD3104" s="399">
        <v>2.68</v>
      </c>
      <c r="AE3104" s="405">
        <v>1.0230000000000001E-7</v>
      </c>
      <c r="AF3104" s="405">
        <v>22.850020772746156</v>
      </c>
      <c r="AG3104" s="399">
        <v>1.69</v>
      </c>
      <c r="AH3104" s="399">
        <v>2.2999999999999998</v>
      </c>
      <c r="AI3104" s="324">
        <v>0</v>
      </c>
      <c r="AJ3104" s="324">
        <v>0</v>
      </c>
      <c r="AK3104" s="324">
        <v>0</v>
      </c>
      <c r="AL3104" s="324">
        <v>0</v>
      </c>
      <c r="AM3104" s="324">
        <v>0</v>
      </c>
      <c r="AN3104" s="324">
        <v>0</v>
      </c>
      <c r="AO3104" s="403">
        <v>31632716</v>
      </c>
      <c r="AP3104" s="403">
        <v>1.8000000000000001E-4</v>
      </c>
      <c r="AQ3104" s="403">
        <v>1.3339999999999999E-2</v>
      </c>
      <c r="AR3104" s="403">
        <v>179</v>
      </c>
      <c r="AS3104" s="399" t="s">
        <v>1316</v>
      </c>
      <c r="AT3104" s="390">
        <v>0</v>
      </c>
      <c r="AU3104" s="390">
        <v>0</v>
      </c>
      <c r="AV3104" s="390">
        <v>0</v>
      </c>
      <c r="AY3104" s="390" t="s">
        <v>3533</v>
      </c>
    </row>
    <row r="3105" spans="1:51" s="390" customFormat="1">
      <c r="A3105" s="324" t="s">
        <v>81</v>
      </c>
      <c r="B3105" s="324" t="s">
        <v>1319</v>
      </c>
      <c r="C3105" s="324">
        <v>330</v>
      </c>
      <c r="D3105" s="324">
        <v>20</v>
      </c>
      <c r="E3105" s="324">
        <v>23</v>
      </c>
      <c r="F3105" s="399">
        <v>0</v>
      </c>
      <c r="G3105" s="324">
        <v>0.11</v>
      </c>
      <c r="H3105" s="324">
        <v>0.7</v>
      </c>
      <c r="I3105" s="324">
        <v>9.5000000000000001E-2</v>
      </c>
      <c r="J3105" s="324">
        <v>40</v>
      </c>
      <c r="K3105" s="324">
        <v>125</v>
      </c>
      <c r="L3105" s="324">
        <v>1</v>
      </c>
      <c r="M3105" s="324">
        <v>3</v>
      </c>
      <c r="N3105" s="324">
        <v>3</v>
      </c>
      <c r="O3105" s="324">
        <v>1.5</v>
      </c>
      <c r="P3105" s="324">
        <v>100</v>
      </c>
      <c r="Q3105" s="324" t="s">
        <v>293</v>
      </c>
      <c r="R3105" s="399">
        <v>1</v>
      </c>
      <c r="S3105" s="399">
        <v>0</v>
      </c>
      <c r="T3105" s="399">
        <v>0</v>
      </c>
      <c r="U3105" s="406">
        <v>0.35</v>
      </c>
      <c r="V3105" s="406">
        <v>0</v>
      </c>
      <c r="W3105" s="407">
        <v>1.74E-7</v>
      </c>
      <c r="X3105" s="407">
        <v>14.9</v>
      </c>
      <c r="Y3105" s="324">
        <v>1.58</v>
      </c>
      <c r="Z3105" s="324">
        <v>2.77</v>
      </c>
      <c r="AA3105" s="407">
        <v>1.48E-7</v>
      </c>
      <c r="AB3105" s="407">
        <v>14.9</v>
      </c>
      <c r="AC3105" s="324">
        <v>1.54</v>
      </c>
      <c r="AD3105" s="324">
        <v>2.68</v>
      </c>
      <c r="AE3105" s="407">
        <v>1.2100000000000001E-7</v>
      </c>
      <c r="AF3105" s="407">
        <v>14.9</v>
      </c>
      <c r="AG3105" s="324">
        <v>1.69</v>
      </c>
      <c r="AH3105" s="324">
        <v>2.2999999999999998</v>
      </c>
      <c r="AI3105" s="324">
        <v>0</v>
      </c>
      <c r="AJ3105" s="324">
        <v>0</v>
      </c>
      <c r="AK3105" s="324">
        <v>0</v>
      </c>
      <c r="AL3105" s="324">
        <v>0</v>
      </c>
      <c r="AM3105" s="324">
        <v>0</v>
      </c>
      <c r="AN3105" s="324">
        <v>0</v>
      </c>
      <c r="AO3105" s="324">
        <v>34875070</v>
      </c>
      <c r="AP3105" s="324">
        <v>1.6000000000000001E-4</v>
      </c>
      <c r="AQ3105" s="324">
        <v>1.2699999999999999E-2</v>
      </c>
      <c r="AR3105" s="324">
        <v>193</v>
      </c>
      <c r="AS3105" s="324" t="s">
        <v>1318</v>
      </c>
      <c r="AT3105" s="390">
        <v>0</v>
      </c>
      <c r="AU3105" s="390">
        <v>0</v>
      </c>
      <c r="AV3105" s="390">
        <v>0</v>
      </c>
      <c r="AY3105" s="390" t="s">
        <v>3549</v>
      </c>
    </row>
    <row r="3106" spans="1:51" s="390" customFormat="1">
      <c r="A3106" s="324" t="s">
        <v>81</v>
      </c>
      <c r="B3106" s="324" t="s">
        <v>1319</v>
      </c>
      <c r="C3106" s="324">
        <v>330</v>
      </c>
      <c r="D3106" s="324">
        <v>20</v>
      </c>
      <c r="E3106" s="324">
        <v>23</v>
      </c>
      <c r="F3106" s="399">
        <v>0</v>
      </c>
      <c r="G3106" s="324">
        <v>0.11</v>
      </c>
      <c r="H3106" s="324">
        <v>0.7</v>
      </c>
      <c r="I3106" s="324">
        <v>9.5000000000000001E-2</v>
      </c>
      <c r="J3106" s="324">
        <v>40</v>
      </c>
      <c r="K3106" s="324">
        <v>125</v>
      </c>
      <c r="L3106" s="324">
        <v>1</v>
      </c>
      <c r="M3106" s="324">
        <v>3</v>
      </c>
      <c r="N3106" s="324">
        <v>3</v>
      </c>
      <c r="O3106" s="324">
        <v>1.5</v>
      </c>
      <c r="P3106" s="324">
        <v>100</v>
      </c>
      <c r="Q3106" s="324" t="s">
        <v>293</v>
      </c>
      <c r="R3106" s="399">
        <v>1</v>
      </c>
      <c r="S3106" s="399">
        <v>0</v>
      </c>
      <c r="T3106" s="399">
        <v>0</v>
      </c>
      <c r="U3106" s="406">
        <v>0.35</v>
      </c>
      <c r="V3106" s="406">
        <v>0</v>
      </c>
      <c r="W3106" s="407">
        <v>1.74E-7</v>
      </c>
      <c r="X3106" s="407">
        <v>14.9</v>
      </c>
      <c r="Y3106" s="324">
        <v>1.58</v>
      </c>
      <c r="Z3106" s="324">
        <v>2.77</v>
      </c>
      <c r="AA3106" s="407">
        <v>1.48E-7</v>
      </c>
      <c r="AB3106" s="407">
        <v>14.9</v>
      </c>
      <c r="AC3106" s="324">
        <v>1.54</v>
      </c>
      <c r="AD3106" s="324">
        <v>2.68</v>
      </c>
      <c r="AE3106" s="407">
        <v>1.2100000000000001E-7</v>
      </c>
      <c r="AF3106" s="407">
        <v>14.9</v>
      </c>
      <c r="AG3106" s="324">
        <v>1.69</v>
      </c>
      <c r="AH3106" s="324">
        <v>2.2999999999999998</v>
      </c>
      <c r="AI3106" s="324">
        <v>0</v>
      </c>
      <c r="AJ3106" s="324">
        <v>0</v>
      </c>
      <c r="AK3106" s="324">
        <v>0</v>
      </c>
      <c r="AL3106" s="324">
        <v>0</v>
      </c>
      <c r="AM3106" s="324">
        <v>0</v>
      </c>
      <c r="AN3106" s="324">
        <v>0</v>
      </c>
      <c r="AO3106" s="324">
        <v>34875070</v>
      </c>
      <c r="AP3106" s="324">
        <v>1.6000000000000001E-4</v>
      </c>
      <c r="AQ3106" s="324">
        <v>1.2699999999999999E-2</v>
      </c>
      <c r="AR3106" s="324">
        <v>193</v>
      </c>
      <c r="AS3106" s="324" t="s">
        <v>1318</v>
      </c>
      <c r="AT3106" s="390">
        <v>0</v>
      </c>
      <c r="AU3106" s="390">
        <v>0</v>
      </c>
      <c r="AV3106" s="390">
        <v>0</v>
      </c>
      <c r="AY3106" s="390" t="s">
        <v>3549</v>
      </c>
    </row>
    <row r="3107" spans="1:51" s="390" customFormat="1">
      <c r="A3107" s="399" t="s">
        <v>81</v>
      </c>
      <c r="B3107" s="399" t="s">
        <v>1321</v>
      </c>
      <c r="C3107" s="399">
        <v>1000</v>
      </c>
      <c r="D3107" s="399">
        <v>20</v>
      </c>
      <c r="E3107" s="403">
        <v>31</v>
      </c>
      <c r="F3107" s="399">
        <v>0</v>
      </c>
      <c r="G3107" s="399">
        <v>0.1</v>
      </c>
      <c r="H3107" s="399">
        <v>0.7</v>
      </c>
      <c r="I3107" s="399">
        <v>0.1</v>
      </c>
      <c r="J3107" s="399">
        <v>40</v>
      </c>
      <c r="K3107" s="399">
        <v>125</v>
      </c>
      <c r="L3107" s="403">
        <v>1</v>
      </c>
      <c r="M3107" s="404">
        <v>3.3</v>
      </c>
      <c r="N3107" s="404">
        <v>3.3</v>
      </c>
      <c r="O3107" s="404">
        <v>1.3999999761581421</v>
      </c>
      <c r="P3107" s="399">
        <v>100</v>
      </c>
      <c r="Q3107" s="399" t="s">
        <v>293</v>
      </c>
      <c r="R3107" s="399">
        <v>1</v>
      </c>
      <c r="S3107" s="399">
        <v>0</v>
      </c>
      <c r="T3107" s="399">
        <v>0</v>
      </c>
      <c r="U3107" s="404">
        <v>0.43</v>
      </c>
      <c r="V3107" s="404">
        <v>0.16</v>
      </c>
      <c r="W3107" s="405">
        <v>2.2983000000000001E-7</v>
      </c>
      <c r="X3107" s="405">
        <v>30.185034260013886</v>
      </c>
      <c r="Y3107" s="399">
        <v>1.58</v>
      </c>
      <c r="Z3107" s="399">
        <v>2.77</v>
      </c>
      <c r="AA3107" s="405">
        <v>1.9599E-7</v>
      </c>
      <c r="AB3107" s="405">
        <v>30.185034260013886</v>
      </c>
      <c r="AC3107" s="399">
        <v>1.54</v>
      </c>
      <c r="AD3107" s="399">
        <v>2.68</v>
      </c>
      <c r="AE3107" s="405">
        <v>1.6027000000000002E-7</v>
      </c>
      <c r="AF3107" s="405">
        <v>30.185034260013886</v>
      </c>
      <c r="AG3107" s="399">
        <v>1.69</v>
      </c>
      <c r="AH3107" s="399">
        <v>2.2999999999999998</v>
      </c>
      <c r="AI3107" s="324">
        <v>0</v>
      </c>
      <c r="AJ3107" s="324">
        <v>0</v>
      </c>
      <c r="AK3107" s="324">
        <v>0</v>
      </c>
      <c r="AL3107" s="324">
        <v>0</v>
      </c>
      <c r="AM3107" s="324">
        <v>0</v>
      </c>
      <c r="AN3107" s="324">
        <v>0</v>
      </c>
      <c r="AO3107" s="403">
        <v>28822372</v>
      </c>
      <c r="AP3107" s="403">
        <v>2.0000000000000001E-4</v>
      </c>
      <c r="AQ3107" s="403">
        <v>1.397E-2</v>
      </c>
      <c r="AR3107" s="403">
        <v>129</v>
      </c>
      <c r="AS3107" s="399" t="s">
        <v>1320</v>
      </c>
      <c r="AT3107" s="390">
        <v>0</v>
      </c>
      <c r="AU3107" s="390">
        <v>0</v>
      </c>
      <c r="AV3107" s="390">
        <v>0</v>
      </c>
      <c r="AY3107" s="390" t="s">
        <v>3533</v>
      </c>
    </row>
    <row r="3108" spans="1:51" s="390" customFormat="1">
      <c r="A3108" s="399" t="s">
        <v>81</v>
      </c>
      <c r="B3108" s="399" t="s">
        <v>1322</v>
      </c>
      <c r="C3108" s="399">
        <v>1500</v>
      </c>
      <c r="D3108" s="399">
        <v>20</v>
      </c>
      <c r="E3108" s="403">
        <v>44</v>
      </c>
      <c r="F3108" s="399">
        <v>0</v>
      </c>
      <c r="G3108" s="399">
        <v>0.09</v>
      </c>
      <c r="H3108" s="399">
        <v>0.7</v>
      </c>
      <c r="I3108" s="399">
        <v>0.08</v>
      </c>
      <c r="J3108" s="399">
        <v>40</v>
      </c>
      <c r="K3108" s="399">
        <v>125</v>
      </c>
      <c r="L3108" s="403">
        <v>1</v>
      </c>
      <c r="M3108" s="404">
        <v>3.3</v>
      </c>
      <c r="N3108" s="404">
        <v>3.3</v>
      </c>
      <c r="O3108" s="404">
        <v>1.3999999761581421</v>
      </c>
      <c r="P3108" s="399">
        <v>100</v>
      </c>
      <c r="Q3108" s="399" t="s">
        <v>293</v>
      </c>
      <c r="R3108" s="399">
        <v>1</v>
      </c>
      <c r="S3108" s="399">
        <v>0</v>
      </c>
      <c r="T3108" s="399">
        <v>0</v>
      </c>
      <c r="U3108" s="404">
        <v>0.43</v>
      </c>
      <c r="V3108" s="404">
        <v>0.16</v>
      </c>
      <c r="W3108" s="405">
        <v>2.2983000000000001E-7</v>
      </c>
      <c r="X3108" s="405">
        <v>36.670333700036679</v>
      </c>
      <c r="Y3108" s="399">
        <v>1.58</v>
      </c>
      <c r="Z3108" s="399">
        <v>2.77</v>
      </c>
      <c r="AA3108" s="405">
        <v>1.9599E-7</v>
      </c>
      <c r="AB3108" s="405">
        <v>36.670333700036679</v>
      </c>
      <c r="AC3108" s="399">
        <v>1.54</v>
      </c>
      <c r="AD3108" s="399">
        <v>2.68</v>
      </c>
      <c r="AE3108" s="405">
        <v>1.6027000000000002E-7</v>
      </c>
      <c r="AF3108" s="405">
        <v>36.670333700036679</v>
      </c>
      <c r="AG3108" s="399">
        <v>1.69</v>
      </c>
      <c r="AH3108" s="399">
        <v>2.2999999999999998</v>
      </c>
      <c r="AI3108" s="324">
        <v>0</v>
      </c>
      <c r="AJ3108" s="324">
        <v>0</v>
      </c>
      <c r="AK3108" s="324">
        <v>0</v>
      </c>
      <c r="AL3108" s="324">
        <v>0</v>
      </c>
      <c r="AM3108" s="324">
        <v>0</v>
      </c>
      <c r="AN3108" s="324">
        <v>0</v>
      </c>
      <c r="AO3108" s="403">
        <v>31632716</v>
      </c>
      <c r="AP3108" s="403">
        <v>1.8000000000000001E-4</v>
      </c>
      <c r="AQ3108" s="403">
        <v>1.3339999999999999E-2</v>
      </c>
      <c r="AR3108" s="403">
        <v>142</v>
      </c>
      <c r="AS3108" s="399" t="s">
        <v>1320</v>
      </c>
      <c r="AT3108" s="390">
        <v>0</v>
      </c>
      <c r="AU3108" s="390">
        <v>0</v>
      </c>
      <c r="AV3108" s="390">
        <v>0</v>
      </c>
      <c r="AY3108" s="390" t="s">
        <v>3533</v>
      </c>
    </row>
    <row r="3109" spans="1:51" s="390" customFormat="1">
      <c r="A3109" s="324" t="s">
        <v>81</v>
      </c>
      <c r="B3109" s="324" t="s">
        <v>1324</v>
      </c>
      <c r="C3109" s="324">
        <v>1</v>
      </c>
      <c r="D3109" s="324">
        <v>30</v>
      </c>
      <c r="E3109" s="324">
        <v>0.06</v>
      </c>
      <c r="F3109" s="399">
        <v>0</v>
      </c>
      <c r="G3109" s="324">
        <v>3</v>
      </c>
      <c r="H3109" s="324">
        <v>0.7</v>
      </c>
      <c r="I3109" s="324">
        <v>2.4</v>
      </c>
      <c r="J3109" s="324">
        <v>40</v>
      </c>
      <c r="K3109" s="324">
        <v>125</v>
      </c>
      <c r="L3109" s="324">
        <v>1</v>
      </c>
      <c r="M3109" s="324">
        <v>4</v>
      </c>
      <c r="N3109" s="324">
        <v>4</v>
      </c>
      <c r="O3109" s="324">
        <v>1.2</v>
      </c>
      <c r="P3109" s="324">
        <v>100</v>
      </c>
      <c r="Q3109" s="324" t="s">
        <v>293</v>
      </c>
      <c r="R3109" s="399">
        <v>1</v>
      </c>
      <c r="S3109" s="399">
        <v>0</v>
      </c>
      <c r="T3109" s="399">
        <v>0</v>
      </c>
      <c r="U3109" s="406">
        <v>0.35</v>
      </c>
      <c r="V3109" s="406">
        <v>0</v>
      </c>
      <c r="W3109" s="407">
        <v>4.2100000000000002E-7</v>
      </c>
      <c r="X3109" s="407">
        <v>0.35899999999999999</v>
      </c>
      <c r="Y3109" s="324">
        <v>1.58</v>
      </c>
      <c r="Z3109" s="324">
        <v>2.77</v>
      </c>
      <c r="AA3109" s="407">
        <v>3.5900000000000003E-7</v>
      </c>
      <c r="AB3109" s="407">
        <v>0.35899999999999999</v>
      </c>
      <c r="AC3109" s="324">
        <v>1.54</v>
      </c>
      <c r="AD3109" s="324">
        <v>2.68</v>
      </c>
      <c r="AE3109" s="407">
        <v>2.9299999999999999E-7</v>
      </c>
      <c r="AF3109" s="407">
        <v>0.35899999999999999</v>
      </c>
      <c r="AG3109" s="324">
        <v>1.69</v>
      </c>
      <c r="AH3109" s="324">
        <v>2.2999999999999998</v>
      </c>
      <c r="AI3109" s="324">
        <v>0</v>
      </c>
      <c r="AJ3109" s="324">
        <v>0</v>
      </c>
      <c r="AK3109" s="324">
        <v>0</v>
      </c>
      <c r="AL3109" s="324">
        <v>0</v>
      </c>
      <c r="AM3109" s="324">
        <v>0</v>
      </c>
      <c r="AN3109" s="324">
        <v>0</v>
      </c>
      <c r="AO3109" s="324">
        <v>1112088</v>
      </c>
      <c r="AP3109" s="324">
        <v>5.0600000000000003E-3</v>
      </c>
      <c r="AQ3109" s="324">
        <v>7.1120000000000003E-2</v>
      </c>
      <c r="AR3109" s="324">
        <v>116</v>
      </c>
      <c r="AS3109" s="324" t="s">
        <v>1323</v>
      </c>
      <c r="AT3109" s="390">
        <v>0</v>
      </c>
      <c r="AU3109" s="390">
        <v>0</v>
      </c>
      <c r="AV3109" s="390">
        <v>0</v>
      </c>
      <c r="AY3109" s="390" t="s">
        <v>3533</v>
      </c>
    </row>
    <row r="3110" spans="1:51" s="390" customFormat="1">
      <c r="A3110" s="324" t="s">
        <v>81</v>
      </c>
      <c r="B3110" s="324" t="s">
        <v>1325</v>
      </c>
      <c r="C3110" s="324">
        <v>3300</v>
      </c>
      <c r="D3110" s="324">
        <v>20</v>
      </c>
      <c r="E3110" s="324">
        <v>65</v>
      </c>
      <c r="F3110" s="399">
        <v>0</v>
      </c>
      <c r="G3110" s="324">
        <v>0.08</v>
      </c>
      <c r="H3110" s="324">
        <v>0.7</v>
      </c>
      <c r="I3110" s="324">
        <v>6.5000000000000002E-2</v>
      </c>
      <c r="J3110" s="324">
        <v>40</v>
      </c>
      <c r="K3110" s="324">
        <v>125</v>
      </c>
      <c r="L3110" s="324">
        <v>1</v>
      </c>
      <c r="M3110" s="324">
        <v>4</v>
      </c>
      <c r="N3110" s="324">
        <v>4</v>
      </c>
      <c r="O3110" s="324">
        <v>1.2</v>
      </c>
      <c r="P3110" s="324">
        <v>100</v>
      </c>
      <c r="Q3110" s="324" t="s">
        <v>293</v>
      </c>
      <c r="R3110" s="399">
        <v>1</v>
      </c>
      <c r="S3110" s="399">
        <v>0</v>
      </c>
      <c r="T3110" s="399">
        <v>0</v>
      </c>
      <c r="U3110" s="406">
        <v>0.35</v>
      </c>
      <c r="V3110" s="406">
        <v>0</v>
      </c>
      <c r="W3110" s="407">
        <v>3.6800000000000001E-7</v>
      </c>
      <c r="X3110" s="407">
        <v>486</v>
      </c>
      <c r="Y3110" s="324">
        <v>1.58</v>
      </c>
      <c r="Z3110" s="324">
        <v>2.77</v>
      </c>
      <c r="AA3110" s="407">
        <v>3.1399999999999998E-7</v>
      </c>
      <c r="AB3110" s="407">
        <v>486</v>
      </c>
      <c r="AC3110" s="324">
        <v>1.54</v>
      </c>
      <c r="AD3110" s="324">
        <v>2.68</v>
      </c>
      <c r="AE3110" s="407">
        <v>2.5600000000000002E-7</v>
      </c>
      <c r="AF3110" s="407">
        <v>486</v>
      </c>
      <c r="AG3110" s="324">
        <v>1.69</v>
      </c>
      <c r="AH3110" s="324">
        <v>2.2999999999999998</v>
      </c>
      <c r="AI3110" s="324">
        <v>0</v>
      </c>
      <c r="AJ3110" s="324">
        <v>0</v>
      </c>
      <c r="AK3110" s="324">
        <v>0</v>
      </c>
      <c r="AL3110" s="324">
        <v>0</v>
      </c>
      <c r="AM3110" s="324">
        <v>0</v>
      </c>
      <c r="AN3110" s="324">
        <v>0</v>
      </c>
      <c r="AO3110" s="324">
        <v>28822372</v>
      </c>
      <c r="AP3110" s="324">
        <v>2.0000000000000001E-4</v>
      </c>
      <c r="AQ3110" s="324">
        <v>1.397E-2</v>
      </c>
      <c r="AR3110" s="324">
        <v>146</v>
      </c>
      <c r="AS3110" s="324" t="s">
        <v>1323</v>
      </c>
      <c r="AT3110" s="390">
        <v>0</v>
      </c>
      <c r="AU3110" s="390">
        <v>0</v>
      </c>
      <c r="AV3110" s="390">
        <v>0</v>
      </c>
      <c r="AY3110" s="390" t="s">
        <v>3549</v>
      </c>
    </row>
    <row r="3111" spans="1:51" s="390" customFormat="1">
      <c r="A3111" s="324" t="s">
        <v>81</v>
      </c>
      <c r="B3111" s="324" t="s">
        <v>1327</v>
      </c>
      <c r="C3111" s="324">
        <v>1</v>
      </c>
      <c r="D3111" s="324">
        <v>30</v>
      </c>
      <c r="E3111" s="324">
        <v>4.2000000000000003E-2</v>
      </c>
      <c r="F3111" s="399">
        <v>0</v>
      </c>
      <c r="G3111" s="324">
        <v>4.0999999999999996</v>
      </c>
      <c r="H3111" s="324">
        <v>0.7</v>
      </c>
      <c r="I3111" s="324">
        <v>2.5</v>
      </c>
      <c r="J3111" s="324">
        <v>40</v>
      </c>
      <c r="K3111" s="324">
        <v>125</v>
      </c>
      <c r="L3111" s="324">
        <v>1</v>
      </c>
      <c r="M3111" s="324">
        <v>4</v>
      </c>
      <c r="N3111" s="324">
        <v>4</v>
      </c>
      <c r="O3111" s="324">
        <v>1.8</v>
      </c>
      <c r="P3111" s="324">
        <v>100</v>
      </c>
      <c r="Q3111" s="324" t="s">
        <v>293</v>
      </c>
      <c r="R3111" s="399">
        <v>1</v>
      </c>
      <c r="S3111" s="399">
        <v>0</v>
      </c>
      <c r="T3111" s="399">
        <v>0</v>
      </c>
      <c r="U3111" s="406">
        <v>0.35</v>
      </c>
      <c r="V3111" s="406">
        <v>0</v>
      </c>
      <c r="W3111" s="407">
        <v>1.06E-6</v>
      </c>
      <c r="X3111" s="407">
        <v>0.42499999999999999</v>
      </c>
      <c r="Y3111" s="324">
        <v>1.58</v>
      </c>
      <c r="Z3111" s="324">
        <v>2.77</v>
      </c>
      <c r="AA3111" s="407">
        <v>9.0100000000000003E-7</v>
      </c>
      <c r="AB3111" s="407">
        <v>0.42499999999999999</v>
      </c>
      <c r="AC3111" s="324">
        <v>1.54</v>
      </c>
      <c r="AD3111" s="324">
        <v>2.68</v>
      </c>
      <c r="AE3111" s="407">
        <v>7.37E-7</v>
      </c>
      <c r="AF3111" s="407">
        <v>0.42499999999999999</v>
      </c>
      <c r="AG3111" s="324">
        <v>1.69</v>
      </c>
      <c r="AH3111" s="324">
        <v>2.2999999999999998</v>
      </c>
      <c r="AI3111" s="324">
        <v>0</v>
      </c>
      <c r="AJ3111" s="324">
        <v>0</v>
      </c>
      <c r="AK3111" s="324">
        <v>0</v>
      </c>
      <c r="AL3111" s="324">
        <v>0</v>
      </c>
      <c r="AM3111" s="324">
        <v>0</v>
      </c>
      <c r="AN3111" s="324">
        <v>0</v>
      </c>
      <c r="AO3111" s="324">
        <v>1112088</v>
      </c>
      <c r="AP3111" s="324">
        <v>5.0600000000000003E-3</v>
      </c>
      <c r="AQ3111" s="324">
        <v>7.1120000000000003E-2</v>
      </c>
      <c r="AR3111" s="324">
        <v>152</v>
      </c>
      <c r="AS3111" s="324" t="s">
        <v>1326</v>
      </c>
      <c r="AT3111" s="390">
        <v>0</v>
      </c>
      <c r="AU3111" s="390">
        <v>0</v>
      </c>
      <c r="AV3111" s="390">
        <v>0</v>
      </c>
      <c r="AY3111" s="390" t="s">
        <v>3549</v>
      </c>
    </row>
    <row r="3112" spans="1:51" s="390" customFormat="1">
      <c r="A3112" s="324" t="s">
        <v>81</v>
      </c>
      <c r="B3112" s="324" t="s">
        <v>1328</v>
      </c>
      <c r="C3112" s="324">
        <v>1500</v>
      </c>
      <c r="D3112" s="324">
        <v>20</v>
      </c>
      <c r="E3112" s="324">
        <v>25</v>
      </c>
      <c r="F3112" s="399">
        <v>0</v>
      </c>
      <c r="G3112" s="324">
        <v>0.105</v>
      </c>
      <c r="H3112" s="324">
        <v>0.7</v>
      </c>
      <c r="I3112" s="324">
        <v>0.11</v>
      </c>
      <c r="J3112" s="324">
        <v>40</v>
      </c>
      <c r="K3112" s="324">
        <v>125</v>
      </c>
      <c r="L3112" s="324">
        <v>1</v>
      </c>
      <c r="M3112" s="324">
        <v>4</v>
      </c>
      <c r="N3112" s="324">
        <v>4</v>
      </c>
      <c r="O3112" s="324">
        <v>1.8</v>
      </c>
      <c r="P3112" s="324">
        <v>100</v>
      </c>
      <c r="Q3112" s="324" t="s">
        <v>293</v>
      </c>
      <c r="R3112" s="399">
        <v>1</v>
      </c>
      <c r="S3112" s="399">
        <v>0</v>
      </c>
      <c r="T3112" s="399">
        <v>0</v>
      </c>
      <c r="U3112" s="406">
        <v>0.35</v>
      </c>
      <c r="V3112" s="406">
        <v>0</v>
      </c>
      <c r="W3112" s="407">
        <v>9.3900000000000003E-7</v>
      </c>
      <c r="X3112" s="407">
        <v>21.5</v>
      </c>
      <c r="Y3112" s="324">
        <v>1.58</v>
      </c>
      <c r="Z3112" s="324">
        <v>2.77</v>
      </c>
      <c r="AA3112" s="407">
        <v>8.0100000000000004E-7</v>
      </c>
      <c r="AB3112" s="407">
        <v>21.5</v>
      </c>
      <c r="AC3112" s="324">
        <v>1.54</v>
      </c>
      <c r="AD3112" s="324">
        <v>2.68</v>
      </c>
      <c r="AE3112" s="407">
        <v>6.5499999999999998E-7</v>
      </c>
      <c r="AF3112" s="407">
        <v>21.5</v>
      </c>
      <c r="AG3112" s="324">
        <v>1.69</v>
      </c>
      <c r="AH3112" s="324">
        <v>2.2999999999999998</v>
      </c>
      <c r="AI3112" s="324">
        <v>0</v>
      </c>
      <c r="AJ3112" s="324">
        <v>0</v>
      </c>
      <c r="AK3112" s="324">
        <v>0</v>
      </c>
      <c r="AL3112" s="324">
        <v>0</v>
      </c>
      <c r="AM3112" s="324">
        <v>0</v>
      </c>
      <c r="AN3112" s="324">
        <v>0</v>
      </c>
      <c r="AO3112" s="324">
        <v>14705292</v>
      </c>
      <c r="AP3112" s="324">
        <v>3.8000000000000002E-4</v>
      </c>
      <c r="AQ3112" s="324">
        <v>1.9560000000000001E-2</v>
      </c>
      <c r="AR3112" s="324">
        <v>132</v>
      </c>
      <c r="AS3112" s="324" t="s">
        <v>1326</v>
      </c>
      <c r="AT3112" s="390">
        <v>0</v>
      </c>
      <c r="AU3112" s="390">
        <v>0</v>
      </c>
      <c r="AV3112" s="390">
        <v>0</v>
      </c>
      <c r="AY3112" s="390" t="s">
        <v>3549</v>
      </c>
    </row>
    <row r="3113" spans="1:51" s="390" customFormat="1">
      <c r="A3113" s="324" t="s">
        <v>81</v>
      </c>
      <c r="B3113" s="324" t="s">
        <v>1329</v>
      </c>
      <c r="C3113" s="324">
        <v>1800</v>
      </c>
      <c r="D3113" s="324">
        <v>20</v>
      </c>
      <c r="E3113" s="324">
        <v>31.5</v>
      </c>
      <c r="F3113" s="399">
        <v>0</v>
      </c>
      <c r="G3113" s="324">
        <v>0.1</v>
      </c>
      <c r="H3113" s="324">
        <v>0.7</v>
      </c>
      <c r="I3113" s="324">
        <v>9.5000000000000001E-2</v>
      </c>
      <c r="J3113" s="324">
        <v>40</v>
      </c>
      <c r="K3113" s="324">
        <v>125</v>
      </c>
      <c r="L3113" s="324">
        <v>1</v>
      </c>
      <c r="M3113" s="324">
        <v>4</v>
      </c>
      <c r="N3113" s="324">
        <v>4</v>
      </c>
      <c r="O3113" s="324">
        <v>1.8</v>
      </c>
      <c r="P3113" s="324">
        <v>100</v>
      </c>
      <c r="Q3113" s="324" t="s">
        <v>293</v>
      </c>
      <c r="R3113" s="399">
        <v>1</v>
      </c>
      <c r="S3113" s="399">
        <v>0</v>
      </c>
      <c r="T3113" s="399">
        <v>0</v>
      </c>
      <c r="U3113" s="406">
        <v>0.35</v>
      </c>
      <c r="V3113" s="406">
        <v>0</v>
      </c>
      <c r="W3113" s="407">
        <v>9.3900000000000003E-7</v>
      </c>
      <c r="X3113" s="407">
        <v>23.8</v>
      </c>
      <c r="Y3113" s="324">
        <v>1.58</v>
      </c>
      <c r="Z3113" s="324">
        <v>2.77</v>
      </c>
      <c r="AA3113" s="407">
        <v>8.0100000000000004E-7</v>
      </c>
      <c r="AB3113" s="407">
        <v>23.8</v>
      </c>
      <c r="AC3113" s="324">
        <v>1.54</v>
      </c>
      <c r="AD3113" s="324">
        <v>2.68</v>
      </c>
      <c r="AE3113" s="407">
        <v>6.5499999999999998E-7</v>
      </c>
      <c r="AF3113" s="407">
        <v>23.8</v>
      </c>
      <c r="AG3113" s="324">
        <v>1.69</v>
      </c>
      <c r="AH3113" s="324">
        <v>2.2999999999999998</v>
      </c>
      <c r="AI3113" s="324">
        <v>0</v>
      </c>
      <c r="AJ3113" s="324">
        <v>0</v>
      </c>
      <c r="AK3113" s="324">
        <v>0</v>
      </c>
      <c r="AL3113" s="324">
        <v>0</v>
      </c>
      <c r="AM3113" s="324">
        <v>0</v>
      </c>
      <c r="AN3113" s="324">
        <v>0</v>
      </c>
      <c r="AO3113" s="324">
        <v>17793403</v>
      </c>
      <c r="AP3113" s="324">
        <v>3.2000000000000003E-4</v>
      </c>
      <c r="AQ3113" s="324">
        <v>1.7780000000000001E-2</v>
      </c>
      <c r="AR3113" s="324">
        <v>141</v>
      </c>
      <c r="AS3113" s="324" t="s">
        <v>1326</v>
      </c>
      <c r="AT3113" s="390">
        <v>0</v>
      </c>
      <c r="AU3113" s="390">
        <v>0</v>
      </c>
      <c r="AV3113" s="390">
        <v>0</v>
      </c>
      <c r="AY3113" s="390" t="s">
        <v>3549</v>
      </c>
    </row>
    <row r="3114" spans="1:51" s="390" customFormat="1">
      <c r="A3114" s="324" t="s">
        <v>81</v>
      </c>
      <c r="B3114" s="324" t="s">
        <v>1330</v>
      </c>
      <c r="C3114" s="324">
        <v>2200</v>
      </c>
      <c r="D3114" s="324">
        <v>20</v>
      </c>
      <c r="E3114" s="324">
        <v>32.5</v>
      </c>
      <c r="F3114" s="399">
        <v>0</v>
      </c>
      <c r="G3114" s="324">
        <v>0.1</v>
      </c>
      <c r="H3114" s="324">
        <v>0.7</v>
      </c>
      <c r="I3114" s="324">
        <v>0.09</v>
      </c>
      <c r="J3114" s="324">
        <v>40</v>
      </c>
      <c r="K3114" s="324">
        <v>125</v>
      </c>
      <c r="L3114" s="324">
        <v>1</v>
      </c>
      <c r="M3114" s="324">
        <v>4</v>
      </c>
      <c r="N3114" s="324">
        <v>4</v>
      </c>
      <c r="O3114" s="324">
        <v>1.8</v>
      </c>
      <c r="P3114" s="324">
        <v>100</v>
      </c>
      <c r="Q3114" s="324" t="s">
        <v>293</v>
      </c>
      <c r="R3114" s="399">
        <v>1</v>
      </c>
      <c r="S3114" s="399">
        <v>0</v>
      </c>
      <c r="T3114" s="399">
        <v>0</v>
      </c>
      <c r="U3114" s="406">
        <v>0.35</v>
      </c>
      <c r="V3114" s="406">
        <v>0</v>
      </c>
      <c r="W3114" s="407">
        <v>9.3900000000000003E-7</v>
      </c>
      <c r="X3114" s="407">
        <v>26.3</v>
      </c>
      <c r="Y3114" s="324">
        <v>1.58</v>
      </c>
      <c r="Z3114" s="324">
        <v>2.77</v>
      </c>
      <c r="AA3114" s="407">
        <v>8.0100000000000004E-7</v>
      </c>
      <c r="AB3114" s="407">
        <v>26.3</v>
      </c>
      <c r="AC3114" s="324">
        <v>1.54</v>
      </c>
      <c r="AD3114" s="324">
        <v>2.68</v>
      </c>
      <c r="AE3114" s="407">
        <v>6.5499999999999998E-7</v>
      </c>
      <c r="AF3114" s="407">
        <v>26.3</v>
      </c>
      <c r="AG3114" s="324">
        <v>1.69</v>
      </c>
      <c r="AH3114" s="324">
        <v>2.2999999999999998</v>
      </c>
      <c r="AI3114" s="324">
        <v>0</v>
      </c>
      <c r="AJ3114" s="324">
        <v>0</v>
      </c>
      <c r="AK3114" s="324">
        <v>0</v>
      </c>
      <c r="AL3114" s="324">
        <v>0</v>
      </c>
      <c r="AM3114" s="324">
        <v>0</v>
      </c>
      <c r="AN3114" s="324">
        <v>0</v>
      </c>
      <c r="AO3114" s="324">
        <v>17793403</v>
      </c>
      <c r="AP3114" s="324">
        <v>3.2000000000000003E-4</v>
      </c>
      <c r="AQ3114" s="324">
        <v>1.7780000000000001E-2</v>
      </c>
      <c r="AR3114" s="324">
        <v>152</v>
      </c>
      <c r="AS3114" s="324" t="s">
        <v>1326</v>
      </c>
      <c r="AT3114" s="390">
        <v>0</v>
      </c>
      <c r="AU3114" s="390">
        <v>0</v>
      </c>
      <c r="AV3114" s="390">
        <v>0</v>
      </c>
      <c r="AY3114" s="390" t="s">
        <v>3549</v>
      </c>
    </row>
    <row r="3115" spans="1:51" s="390" customFormat="1">
      <c r="A3115" s="324" t="s">
        <v>81</v>
      </c>
      <c r="B3115" s="324" t="s">
        <v>1331</v>
      </c>
      <c r="C3115" s="324">
        <v>3300</v>
      </c>
      <c r="D3115" s="324">
        <v>20</v>
      </c>
      <c r="E3115" s="324">
        <v>48</v>
      </c>
      <c r="F3115" s="399">
        <v>0</v>
      </c>
      <c r="G3115" s="324">
        <v>9.4E-2</v>
      </c>
      <c r="H3115" s="324">
        <v>0.7</v>
      </c>
      <c r="I3115" s="324">
        <v>7.4999999999999997E-2</v>
      </c>
      <c r="J3115" s="324">
        <v>40</v>
      </c>
      <c r="K3115" s="324">
        <v>125</v>
      </c>
      <c r="L3115" s="324">
        <v>1</v>
      </c>
      <c r="M3115" s="324">
        <v>4</v>
      </c>
      <c r="N3115" s="324">
        <v>4</v>
      </c>
      <c r="O3115" s="324">
        <v>1.8</v>
      </c>
      <c r="P3115" s="324">
        <v>100</v>
      </c>
      <c r="Q3115" s="324" t="s">
        <v>293</v>
      </c>
      <c r="R3115" s="399">
        <v>1</v>
      </c>
      <c r="S3115" s="399">
        <v>0</v>
      </c>
      <c r="T3115" s="399">
        <v>0</v>
      </c>
      <c r="U3115" s="406">
        <v>0.35</v>
      </c>
      <c r="V3115" s="406">
        <v>0</v>
      </c>
      <c r="W3115" s="407">
        <v>9.3900000000000003E-7</v>
      </c>
      <c r="X3115" s="407">
        <v>32.799999999999997</v>
      </c>
      <c r="Y3115" s="324">
        <v>1.58</v>
      </c>
      <c r="Z3115" s="324">
        <v>2.77</v>
      </c>
      <c r="AA3115" s="407">
        <v>8.0100000000000004E-7</v>
      </c>
      <c r="AB3115" s="407">
        <v>32.799999999999997</v>
      </c>
      <c r="AC3115" s="324">
        <v>1.54</v>
      </c>
      <c r="AD3115" s="324">
        <v>2.68</v>
      </c>
      <c r="AE3115" s="407">
        <v>6.5499999999999998E-7</v>
      </c>
      <c r="AF3115" s="407">
        <v>32.799999999999997</v>
      </c>
      <c r="AG3115" s="324">
        <v>1.69</v>
      </c>
      <c r="AH3115" s="324">
        <v>2.2999999999999998</v>
      </c>
      <c r="AI3115" s="324">
        <v>0</v>
      </c>
      <c r="AJ3115" s="324">
        <v>0</v>
      </c>
      <c r="AK3115" s="324">
        <v>0</v>
      </c>
      <c r="AL3115" s="324">
        <v>0</v>
      </c>
      <c r="AM3115" s="324">
        <v>0</v>
      </c>
      <c r="AN3115" s="324">
        <v>0</v>
      </c>
      <c r="AO3115" s="324">
        <v>22681497</v>
      </c>
      <c r="AP3115" s="324">
        <v>2.5000000000000001E-4</v>
      </c>
      <c r="AQ3115" s="324">
        <v>1.575E-2</v>
      </c>
      <c r="AR3115" s="324">
        <v>148</v>
      </c>
      <c r="AS3115" s="324" t="s">
        <v>1326</v>
      </c>
      <c r="AT3115" s="390">
        <v>0</v>
      </c>
      <c r="AU3115" s="390">
        <v>0</v>
      </c>
      <c r="AV3115" s="390">
        <v>0</v>
      </c>
      <c r="AY3115" s="390" t="s">
        <v>3549</v>
      </c>
    </row>
    <row r="3116" spans="1:51" s="390" customFormat="1">
      <c r="A3116" s="399" t="s">
        <v>81</v>
      </c>
      <c r="B3116" s="399" t="s">
        <v>1333</v>
      </c>
      <c r="C3116" s="399">
        <v>1500</v>
      </c>
      <c r="D3116" s="399">
        <v>20</v>
      </c>
      <c r="E3116" s="403">
        <v>26.4</v>
      </c>
      <c r="F3116" s="399">
        <v>0</v>
      </c>
      <c r="G3116" s="399">
        <v>0.1</v>
      </c>
      <c r="H3116" s="399">
        <v>0.7</v>
      </c>
      <c r="I3116" s="399">
        <v>0.11</v>
      </c>
      <c r="J3116" s="399">
        <v>40</v>
      </c>
      <c r="K3116" s="399">
        <v>125</v>
      </c>
      <c r="L3116" s="403">
        <v>1</v>
      </c>
      <c r="M3116" s="404">
        <v>4.3</v>
      </c>
      <c r="N3116" s="404">
        <v>4.3</v>
      </c>
      <c r="O3116" s="404">
        <v>1.3999999761581421</v>
      </c>
      <c r="P3116" s="399">
        <v>100</v>
      </c>
      <c r="Q3116" s="399" t="s">
        <v>293</v>
      </c>
      <c r="R3116" s="399">
        <v>1</v>
      </c>
      <c r="S3116" s="399">
        <v>0</v>
      </c>
      <c r="T3116" s="399">
        <v>0</v>
      </c>
      <c r="U3116" s="404">
        <v>0.33</v>
      </c>
      <c r="V3116" s="404">
        <v>0</v>
      </c>
      <c r="W3116" s="405">
        <v>4.0684799999999996E-7</v>
      </c>
      <c r="X3116" s="405">
        <v>23.186577753869841</v>
      </c>
      <c r="Y3116" s="399">
        <v>1.58</v>
      </c>
      <c r="Z3116" s="399">
        <v>2.77</v>
      </c>
      <c r="AA3116" s="405">
        <v>3.4694399999999996E-7</v>
      </c>
      <c r="AB3116" s="405">
        <v>23.186577753869841</v>
      </c>
      <c r="AC3116" s="399">
        <v>1.54</v>
      </c>
      <c r="AD3116" s="399">
        <v>2.68</v>
      </c>
      <c r="AE3116" s="405">
        <v>2.8371199999999999E-7</v>
      </c>
      <c r="AF3116" s="405">
        <v>23.186577753869841</v>
      </c>
      <c r="AG3116" s="399">
        <v>1.69</v>
      </c>
      <c r="AH3116" s="399">
        <v>2.2999999999999998</v>
      </c>
      <c r="AI3116" s="324">
        <v>0</v>
      </c>
      <c r="AJ3116" s="324">
        <v>0</v>
      </c>
      <c r="AK3116" s="324">
        <v>0</v>
      </c>
      <c r="AL3116" s="324">
        <v>0</v>
      </c>
      <c r="AM3116" s="324">
        <v>0</v>
      </c>
      <c r="AN3116" s="324">
        <v>0</v>
      </c>
      <c r="AO3116" s="403">
        <v>11652601</v>
      </c>
      <c r="AP3116" s="403">
        <v>4.8000000000000001E-4</v>
      </c>
      <c r="AQ3116" s="403">
        <v>2.197E-2</v>
      </c>
      <c r="AR3116" s="403">
        <v>125</v>
      </c>
      <c r="AS3116" s="399" t="s">
        <v>1332</v>
      </c>
      <c r="AT3116" s="390">
        <v>0</v>
      </c>
      <c r="AU3116" s="390">
        <v>0</v>
      </c>
      <c r="AV3116" s="390">
        <v>0</v>
      </c>
      <c r="AY3116" s="390" t="s">
        <v>3533</v>
      </c>
    </row>
    <row r="3117" spans="1:51" s="390" customFormat="1">
      <c r="A3117" s="399" t="s">
        <v>81</v>
      </c>
      <c r="B3117" s="399" t="s">
        <v>1334</v>
      </c>
      <c r="C3117" s="399">
        <v>1800</v>
      </c>
      <c r="D3117" s="399">
        <v>20</v>
      </c>
      <c r="E3117" s="403">
        <v>35</v>
      </c>
      <c r="F3117" s="399">
        <v>0</v>
      </c>
      <c r="G3117" s="399">
        <v>9.7000000000000003E-2</v>
      </c>
      <c r="H3117" s="399">
        <v>0.7</v>
      </c>
      <c r="I3117" s="399">
        <v>0.1</v>
      </c>
      <c r="J3117" s="399">
        <v>40</v>
      </c>
      <c r="K3117" s="399">
        <v>125</v>
      </c>
      <c r="L3117" s="403">
        <v>1</v>
      </c>
      <c r="M3117" s="404">
        <v>4.3</v>
      </c>
      <c r="N3117" s="404">
        <v>4.3</v>
      </c>
      <c r="O3117" s="404">
        <v>1.3999999761581421</v>
      </c>
      <c r="P3117" s="399">
        <v>100</v>
      </c>
      <c r="Q3117" s="399" t="s">
        <v>293</v>
      </c>
      <c r="R3117" s="399">
        <v>1</v>
      </c>
      <c r="S3117" s="399">
        <v>0</v>
      </c>
      <c r="T3117" s="399">
        <v>0</v>
      </c>
      <c r="U3117" s="404">
        <v>0.33</v>
      </c>
      <c r="V3117" s="404">
        <v>0</v>
      </c>
      <c r="W3117" s="405">
        <v>4.0684799999999996E-7</v>
      </c>
      <c r="X3117" s="405">
        <v>26.280978703646923</v>
      </c>
      <c r="Y3117" s="399">
        <v>1.58</v>
      </c>
      <c r="Z3117" s="399">
        <v>2.77</v>
      </c>
      <c r="AA3117" s="405">
        <v>3.4694399999999996E-7</v>
      </c>
      <c r="AB3117" s="405">
        <v>26.280978703646923</v>
      </c>
      <c r="AC3117" s="399">
        <v>1.54</v>
      </c>
      <c r="AD3117" s="399">
        <v>2.68</v>
      </c>
      <c r="AE3117" s="405">
        <v>2.8371199999999999E-7</v>
      </c>
      <c r="AF3117" s="405">
        <v>26.280978703646923</v>
      </c>
      <c r="AG3117" s="399">
        <v>1.69</v>
      </c>
      <c r="AH3117" s="399">
        <v>2.2999999999999998</v>
      </c>
      <c r="AI3117" s="324">
        <v>0</v>
      </c>
      <c r="AJ3117" s="324">
        <v>0</v>
      </c>
      <c r="AK3117" s="324">
        <v>0</v>
      </c>
      <c r="AL3117" s="324">
        <v>0</v>
      </c>
      <c r="AM3117" s="324">
        <v>0</v>
      </c>
      <c r="AN3117" s="324">
        <v>0</v>
      </c>
      <c r="AO3117" s="403">
        <v>13970145</v>
      </c>
      <c r="AP3117" s="403">
        <v>4.0000000000000002E-4</v>
      </c>
      <c r="AQ3117" s="403">
        <v>2.0070000000000001E-2</v>
      </c>
      <c r="AR3117" s="403">
        <v>114</v>
      </c>
      <c r="AS3117" s="399" t="s">
        <v>1332</v>
      </c>
      <c r="AT3117" s="390">
        <v>0</v>
      </c>
      <c r="AU3117" s="390">
        <v>0</v>
      </c>
      <c r="AV3117" s="390">
        <v>0</v>
      </c>
      <c r="AY3117" s="390" t="s">
        <v>3533</v>
      </c>
    </row>
    <row r="3118" spans="1:51" s="390" customFormat="1">
      <c r="A3118" s="399" t="s">
        <v>81</v>
      </c>
      <c r="B3118" s="399" t="s">
        <v>1335</v>
      </c>
      <c r="C3118" s="399">
        <v>2200</v>
      </c>
      <c r="D3118" s="399">
        <v>20</v>
      </c>
      <c r="E3118" s="403">
        <v>42.5</v>
      </c>
      <c r="F3118" s="399">
        <v>0</v>
      </c>
      <c r="G3118" s="399">
        <v>9.1999999999999998E-2</v>
      </c>
      <c r="H3118" s="399">
        <v>0.7</v>
      </c>
      <c r="I3118" s="399">
        <v>0.08</v>
      </c>
      <c r="J3118" s="399">
        <v>40</v>
      </c>
      <c r="K3118" s="399">
        <v>125</v>
      </c>
      <c r="L3118" s="403">
        <v>1</v>
      </c>
      <c r="M3118" s="404">
        <v>4.3</v>
      </c>
      <c r="N3118" s="404">
        <v>4.3</v>
      </c>
      <c r="O3118" s="404">
        <v>1.3999999761581421</v>
      </c>
      <c r="P3118" s="399">
        <v>100</v>
      </c>
      <c r="Q3118" s="399" t="s">
        <v>293</v>
      </c>
      <c r="R3118" s="399">
        <v>1</v>
      </c>
      <c r="S3118" s="399">
        <v>0</v>
      </c>
      <c r="T3118" s="399">
        <v>0</v>
      </c>
      <c r="U3118" s="404">
        <v>0.33</v>
      </c>
      <c r="V3118" s="404">
        <v>0</v>
      </c>
      <c r="W3118" s="405">
        <v>4.0684799999999996E-7</v>
      </c>
      <c r="X3118" s="405">
        <v>28.914421199002195</v>
      </c>
      <c r="Y3118" s="399">
        <v>1.58</v>
      </c>
      <c r="Z3118" s="399">
        <v>2.77</v>
      </c>
      <c r="AA3118" s="405">
        <v>3.4694399999999996E-7</v>
      </c>
      <c r="AB3118" s="405">
        <v>28.914421199002195</v>
      </c>
      <c r="AC3118" s="399">
        <v>1.54</v>
      </c>
      <c r="AD3118" s="399">
        <v>2.68</v>
      </c>
      <c r="AE3118" s="405">
        <v>2.8371199999999999E-7</v>
      </c>
      <c r="AF3118" s="405">
        <v>28.914421199002195</v>
      </c>
      <c r="AG3118" s="399">
        <v>1.69</v>
      </c>
      <c r="AH3118" s="399">
        <v>2.2999999999999998</v>
      </c>
      <c r="AI3118" s="324">
        <v>0</v>
      </c>
      <c r="AJ3118" s="324">
        <v>0</v>
      </c>
      <c r="AK3118" s="324">
        <v>0</v>
      </c>
      <c r="AL3118" s="324">
        <v>0</v>
      </c>
      <c r="AM3118" s="324">
        <v>0</v>
      </c>
      <c r="AN3118" s="324">
        <v>0</v>
      </c>
      <c r="AO3118" s="403">
        <v>15921781</v>
      </c>
      <c r="AP3118" s="403">
        <v>3.5E-4</v>
      </c>
      <c r="AQ3118" s="403">
        <v>1.8800000000000001E-2</v>
      </c>
      <c r="AR3118" s="403">
        <v>147</v>
      </c>
      <c r="AS3118" s="399" t="s">
        <v>1332</v>
      </c>
      <c r="AT3118" s="390">
        <v>0</v>
      </c>
      <c r="AU3118" s="390">
        <v>0</v>
      </c>
      <c r="AV3118" s="390">
        <v>0</v>
      </c>
      <c r="AY3118" s="390" t="s">
        <v>3533</v>
      </c>
    </row>
    <row r="3119" spans="1:51" s="390" customFormat="1">
      <c r="A3119" s="399" t="s">
        <v>81</v>
      </c>
      <c r="B3119" s="399" t="s">
        <v>1336</v>
      </c>
      <c r="C3119" s="399">
        <v>3300</v>
      </c>
      <c r="D3119" s="399">
        <v>20</v>
      </c>
      <c r="E3119" s="403">
        <v>56</v>
      </c>
      <c r="F3119" s="399">
        <v>0</v>
      </c>
      <c r="G3119" s="399">
        <v>8.3000000000000004E-2</v>
      </c>
      <c r="H3119" s="399">
        <v>0.7</v>
      </c>
      <c r="I3119" s="399">
        <v>7.0000000000000007E-2</v>
      </c>
      <c r="J3119" s="399">
        <v>40</v>
      </c>
      <c r="K3119" s="399">
        <v>125</v>
      </c>
      <c r="L3119" s="403">
        <v>1</v>
      </c>
      <c r="M3119" s="404">
        <v>4.3</v>
      </c>
      <c r="N3119" s="404">
        <v>4.3</v>
      </c>
      <c r="O3119" s="404">
        <v>1.3999999761581421</v>
      </c>
      <c r="P3119" s="399">
        <v>100</v>
      </c>
      <c r="Q3119" s="399" t="s">
        <v>293</v>
      </c>
      <c r="R3119" s="399">
        <v>1</v>
      </c>
      <c r="S3119" s="399">
        <v>0</v>
      </c>
      <c r="T3119" s="399">
        <v>0</v>
      </c>
      <c r="U3119" s="404">
        <v>0.33</v>
      </c>
      <c r="V3119" s="404">
        <v>0</v>
      </c>
      <c r="W3119" s="405">
        <v>4.0684799999999996E-7</v>
      </c>
      <c r="X3119" s="405">
        <v>36.661534051899402</v>
      </c>
      <c r="Y3119" s="399">
        <v>1.58</v>
      </c>
      <c r="Z3119" s="399">
        <v>2.77</v>
      </c>
      <c r="AA3119" s="405">
        <v>3.4694399999999996E-7</v>
      </c>
      <c r="AB3119" s="405">
        <v>36.661534051899402</v>
      </c>
      <c r="AC3119" s="399">
        <v>1.54</v>
      </c>
      <c r="AD3119" s="399">
        <v>2.68</v>
      </c>
      <c r="AE3119" s="405">
        <v>2.8371199999999999E-7</v>
      </c>
      <c r="AF3119" s="405">
        <v>36.661534051899402</v>
      </c>
      <c r="AG3119" s="399">
        <v>1.69</v>
      </c>
      <c r="AH3119" s="399">
        <v>2.2999999999999998</v>
      </c>
      <c r="AI3119" s="324">
        <v>0</v>
      </c>
      <c r="AJ3119" s="324">
        <v>0</v>
      </c>
      <c r="AK3119" s="324">
        <v>0</v>
      </c>
      <c r="AL3119" s="324">
        <v>0</v>
      </c>
      <c r="AM3119" s="324">
        <v>0</v>
      </c>
      <c r="AN3119" s="324">
        <v>0</v>
      </c>
      <c r="AO3119" s="403">
        <v>17793403</v>
      </c>
      <c r="AP3119" s="403">
        <v>3.2000000000000003E-4</v>
      </c>
      <c r="AQ3119" s="403">
        <v>1.7780000000000001E-2</v>
      </c>
      <c r="AR3119" s="403">
        <v>146</v>
      </c>
      <c r="AS3119" s="399" t="s">
        <v>1332</v>
      </c>
      <c r="AT3119" s="390">
        <v>0</v>
      </c>
      <c r="AU3119" s="390">
        <v>0</v>
      </c>
      <c r="AV3119" s="390">
        <v>0</v>
      </c>
      <c r="AY3119" s="390" t="s">
        <v>3533</v>
      </c>
    </row>
    <row r="3120" spans="1:51" s="390" customFormat="1">
      <c r="A3120" s="399" t="s">
        <v>81</v>
      </c>
      <c r="B3120" s="399" t="s">
        <v>1338</v>
      </c>
      <c r="C3120" s="399">
        <v>1000</v>
      </c>
      <c r="D3120" s="399">
        <v>20</v>
      </c>
      <c r="E3120" s="403">
        <v>28</v>
      </c>
      <c r="F3120" s="399">
        <v>0</v>
      </c>
      <c r="G3120" s="399">
        <v>0.1</v>
      </c>
      <c r="H3120" s="399">
        <v>0.7</v>
      </c>
      <c r="I3120" s="399">
        <v>0.11</v>
      </c>
      <c r="J3120" s="399">
        <v>40</v>
      </c>
      <c r="K3120" s="399">
        <v>125</v>
      </c>
      <c r="L3120" s="403">
        <v>1</v>
      </c>
      <c r="M3120" s="404">
        <v>4.8</v>
      </c>
      <c r="N3120" s="404">
        <v>4.8</v>
      </c>
      <c r="O3120" s="404">
        <v>1</v>
      </c>
      <c r="P3120" s="399">
        <v>100</v>
      </c>
      <c r="Q3120" s="399" t="s">
        <v>293</v>
      </c>
      <c r="R3120" s="399">
        <v>1</v>
      </c>
      <c r="S3120" s="399">
        <v>0</v>
      </c>
      <c r="T3120" s="399">
        <v>0</v>
      </c>
      <c r="U3120" s="404">
        <v>0.57999999999999996</v>
      </c>
      <c r="V3120" s="404">
        <v>0.22</v>
      </c>
      <c r="W3120" s="405">
        <v>4.0587000000000002E-7</v>
      </c>
      <c r="X3120" s="405">
        <v>22.895345376285</v>
      </c>
      <c r="Y3120" s="399">
        <v>1.58</v>
      </c>
      <c r="Z3120" s="399">
        <v>2.77</v>
      </c>
      <c r="AA3120" s="405">
        <v>3.4610999999999997E-7</v>
      </c>
      <c r="AB3120" s="405">
        <v>22.895345376285</v>
      </c>
      <c r="AC3120" s="399">
        <v>1.54</v>
      </c>
      <c r="AD3120" s="399">
        <v>2.68</v>
      </c>
      <c r="AE3120" s="405">
        <v>2.8303000000000001E-7</v>
      </c>
      <c r="AF3120" s="405">
        <v>22.895345376285</v>
      </c>
      <c r="AG3120" s="399">
        <v>1.69</v>
      </c>
      <c r="AH3120" s="399">
        <v>2.2999999999999998</v>
      </c>
      <c r="AI3120" s="324">
        <v>0</v>
      </c>
      <c r="AJ3120" s="324">
        <v>0</v>
      </c>
      <c r="AK3120" s="324">
        <v>0</v>
      </c>
      <c r="AL3120" s="324">
        <v>0</v>
      </c>
      <c r="AM3120" s="324">
        <v>0</v>
      </c>
      <c r="AN3120" s="324">
        <v>0</v>
      </c>
      <c r="AO3120" s="403">
        <v>17793403</v>
      </c>
      <c r="AP3120" s="403">
        <v>3.2000000000000003E-4</v>
      </c>
      <c r="AQ3120" s="403">
        <v>1.7780000000000001E-2</v>
      </c>
      <c r="AR3120" s="403">
        <v>118</v>
      </c>
      <c r="AS3120" s="399" t="s">
        <v>1337</v>
      </c>
      <c r="AT3120" s="390">
        <v>0</v>
      </c>
      <c r="AU3120" s="390">
        <v>0</v>
      </c>
      <c r="AV3120" s="390">
        <v>0</v>
      </c>
      <c r="AY3120" s="390" t="s">
        <v>3533</v>
      </c>
    </row>
    <row r="3121" spans="1:51" s="390" customFormat="1">
      <c r="A3121" s="324" t="s">
        <v>81</v>
      </c>
      <c r="B3121" s="324" t="s">
        <v>1340</v>
      </c>
      <c r="C3121" s="324">
        <v>3300</v>
      </c>
      <c r="D3121" s="324">
        <v>20</v>
      </c>
      <c r="E3121" s="324">
        <v>55</v>
      </c>
      <c r="F3121" s="399">
        <v>0</v>
      </c>
      <c r="G3121" s="324">
        <v>7.5999999999999998E-2</v>
      </c>
      <c r="H3121" s="324">
        <v>0.7</v>
      </c>
      <c r="I3121" s="324">
        <v>7.4999999999999997E-2</v>
      </c>
      <c r="J3121" s="324">
        <v>40</v>
      </c>
      <c r="K3121" s="324">
        <v>125</v>
      </c>
      <c r="L3121" s="324">
        <v>1</v>
      </c>
      <c r="M3121" s="324">
        <v>5</v>
      </c>
      <c r="N3121" s="324">
        <v>5</v>
      </c>
      <c r="O3121" s="324">
        <v>1.5</v>
      </c>
      <c r="P3121" s="324">
        <v>100</v>
      </c>
      <c r="Q3121" s="324" t="s">
        <v>293</v>
      </c>
      <c r="R3121" s="399">
        <v>1</v>
      </c>
      <c r="S3121" s="399">
        <v>0</v>
      </c>
      <c r="T3121" s="399">
        <v>0</v>
      </c>
      <c r="U3121" s="406">
        <v>0.46</v>
      </c>
      <c r="V3121" s="406">
        <v>0</v>
      </c>
      <c r="W3121" s="407">
        <v>4.4299999999999998E-7</v>
      </c>
      <c r="X3121" s="407">
        <v>37.9</v>
      </c>
      <c r="Y3121" s="324">
        <v>1.58</v>
      </c>
      <c r="Z3121" s="324">
        <v>2.77</v>
      </c>
      <c r="AA3121" s="407">
        <v>3.7800000000000002E-7</v>
      </c>
      <c r="AB3121" s="407">
        <v>37.9</v>
      </c>
      <c r="AC3121" s="324">
        <v>1.54</v>
      </c>
      <c r="AD3121" s="324">
        <v>2.68</v>
      </c>
      <c r="AE3121" s="407">
        <v>3.0899999999999997E-7</v>
      </c>
      <c r="AF3121" s="407">
        <v>37.9</v>
      </c>
      <c r="AG3121" s="324">
        <v>1.69</v>
      </c>
      <c r="AH3121" s="324">
        <v>2.2999999999999998</v>
      </c>
      <c r="AI3121" s="324">
        <v>0</v>
      </c>
      <c r="AJ3121" s="324">
        <v>0</v>
      </c>
      <c r="AK3121" s="324">
        <v>0</v>
      </c>
      <c r="AL3121" s="324">
        <v>0</v>
      </c>
      <c r="AM3121" s="324">
        <v>0</v>
      </c>
      <c r="AN3121" s="324">
        <v>0</v>
      </c>
      <c r="AO3121" s="324">
        <v>22681497</v>
      </c>
      <c r="AP3121" s="324">
        <v>2.5000000000000001E-4</v>
      </c>
      <c r="AQ3121" s="324">
        <v>1.575E-2</v>
      </c>
      <c r="AR3121" s="324">
        <v>129</v>
      </c>
      <c r="AS3121" s="324" t="s">
        <v>1339</v>
      </c>
      <c r="AT3121" s="390">
        <v>0</v>
      </c>
      <c r="AU3121" s="390">
        <v>0</v>
      </c>
      <c r="AV3121" s="390">
        <v>0</v>
      </c>
      <c r="AY3121" s="390" t="s">
        <v>3549</v>
      </c>
    </row>
    <row r="3122" spans="1:51" s="390" customFormat="1">
      <c r="A3122" s="324" t="s">
        <v>81</v>
      </c>
      <c r="B3122" s="324" t="s">
        <v>1341</v>
      </c>
      <c r="C3122" s="324">
        <v>4700</v>
      </c>
      <c r="D3122" s="324">
        <v>20</v>
      </c>
      <c r="E3122" s="324">
        <v>80</v>
      </c>
      <c r="F3122" s="399">
        <v>0</v>
      </c>
      <c r="G3122" s="324">
        <v>7.1999999999999995E-2</v>
      </c>
      <c r="H3122" s="324">
        <v>0.7</v>
      </c>
      <c r="I3122" s="324">
        <v>6.5000000000000002E-2</v>
      </c>
      <c r="J3122" s="324">
        <v>40</v>
      </c>
      <c r="K3122" s="324">
        <v>125</v>
      </c>
      <c r="L3122" s="324">
        <v>1</v>
      </c>
      <c r="M3122" s="324">
        <v>5</v>
      </c>
      <c r="N3122" s="324">
        <v>5</v>
      </c>
      <c r="O3122" s="324">
        <v>1.5</v>
      </c>
      <c r="P3122" s="324">
        <v>100</v>
      </c>
      <c r="Q3122" s="324" t="s">
        <v>293</v>
      </c>
      <c r="R3122" s="399">
        <v>1</v>
      </c>
      <c r="S3122" s="399">
        <v>0</v>
      </c>
      <c r="T3122" s="399">
        <v>0</v>
      </c>
      <c r="U3122" s="406">
        <v>0.46</v>
      </c>
      <c r="V3122" s="406">
        <v>0</v>
      </c>
      <c r="W3122" s="407">
        <v>4.4299999999999998E-7</v>
      </c>
      <c r="X3122" s="407">
        <v>42.8</v>
      </c>
      <c r="Y3122" s="324">
        <v>1.58</v>
      </c>
      <c r="Z3122" s="324">
        <v>2.77</v>
      </c>
      <c r="AA3122" s="407">
        <v>3.7800000000000002E-7</v>
      </c>
      <c r="AB3122" s="407">
        <v>42.8</v>
      </c>
      <c r="AC3122" s="324">
        <v>1.54</v>
      </c>
      <c r="AD3122" s="324">
        <v>2.68</v>
      </c>
      <c r="AE3122" s="407">
        <v>3.0899999999999997E-7</v>
      </c>
      <c r="AF3122" s="407">
        <v>42.8</v>
      </c>
      <c r="AG3122" s="324">
        <v>1.69</v>
      </c>
      <c r="AH3122" s="324">
        <v>2.2999999999999998</v>
      </c>
      <c r="AI3122" s="324">
        <v>0</v>
      </c>
      <c r="AJ3122" s="324">
        <v>0</v>
      </c>
      <c r="AK3122" s="324">
        <v>0</v>
      </c>
      <c r="AL3122" s="324">
        <v>0</v>
      </c>
      <c r="AM3122" s="324">
        <v>0</v>
      </c>
      <c r="AN3122" s="324">
        <v>0</v>
      </c>
      <c r="AO3122" s="324">
        <v>22681497</v>
      </c>
      <c r="AP3122" s="324">
        <v>2.5000000000000001E-4</v>
      </c>
      <c r="AQ3122" s="324">
        <v>1.575E-2</v>
      </c>
      <c r="AR3122" s="324">
        <v>118</v>
      </c>
      <c r="AS3122" s="324" t="s">
        <v>1339</v>
      </c>
      <c r="AT3122" s="390">
        <v>0</v>
      </c>
      <c r="AU3122" s="390">
        <v>0</v>
      </c>
      <c r="AV3122" s="390">
        <v>0</v>
      </c>
      <c r="AY3122" s="390" t="s">
        <v>3549</v>
      </c>
    </row>
    <row r="3123" spans="1:51" s="390" customFormat="1">
      <c r="A3123" s="399" t="s">
        <v>81</v>
      </c>
      <c r="B3123" s="399" t="s">
        <v>2112</v>
      </c>
      <c r="C3123" s="399">
        <v>1</v>
      </c>
      <c r="D3123" s="399">
        <v>20</v>
      </c>
      <c r="E3123" s="403">
        <v>3.5000000000000003E-2</v>
      </c>
      <c r="F3123" s="399">
        <v>0</v>
      </c>
      <c r="G3123" s="399">
        <v>2.5</v>
      </c>
      <c r="H3123" s="399">
        <v>0.7</v>
      </c>
      <c r="I3123" s="399">
        <v>2.6</v>
      </c>
      <c r="J3123" s="399">
        <v>40</v>
      </c>
      <c r="K3123" s="399">
        <v>125</v>
      </c>
      <c r="L3123" s="403">
        <v>1</v>
      </c>
      <c r="M3123" s="404">
        <v>3</v>
      </c>
      <c r="N3123" s="404">
        <v>3</v>
      </c>
      <c r="O3123" s="404">
        <v>1.2</v>
      </c>
      <c r="P3123" s="399">
        <v>100</v>
      </c>
      <c r="Q3123" s="399" t="s">
        <v>293</v>
      </c>
      <c r="R3123" s="399">
        <v>1</v>
      </c>
      <c r="S3123" s="399">
        <v>0</v>
      </c>
      <c r="T3123" s="399">
        <v>0</v>
      </c>
      <c r="U3123" s="404">
        <v>0.43</v>
      </c>
      <c r="V3123" s="404">
        <v>0.26</v>
      </c>
      <c r="W3123" s="405">
        <v>1.058794E-5</v>
      </c>
      <c r="X3123" s="405">
        <v>0.58218739447853474</v>
      </c>
      <c r="Y3123" s="399">
        <v>1.48</v>
      </c>
      <c r="Z3123" s="399">
        <v>1.79</v>
      </c>
      <c r="AA3123" s="405">
        <v>1.862798E-5</v>
      </c>
      <c r="AB3123" s="405">
        <v>0.58218739447853474</v>
      </c>
      <c r="AC3123" s="399">
        <v>1.21</v>
      </c>
      <c r="AD3123" s="399">
        <v>2.0099999999999998</v>
      </c>
      <c r="AE3123" s="405">
        <v>1.562712E-5</v>
      </c>
      <c r="AF3123" s="405">
        <v>0.58218739447853474</v>
      </c>
      <c r="AG3123" s="399">
        <v>1.28</v>
      </c>
      <c r="AH3123" s="399">
        <v>2.2799999999999998</v>
      </c>
      <c r="AI3123" s="324">
        <v>0</v>
      </c>
      <c r="AJ3123" s="324">
        <v>0</v>
      </c>
      <c r="AK3123" s="324">
        <v>0</v>
      </c>
      <c r="AL3123" s="324">
        <v>0</v>
      </c>
      <c r="AM3123" s="324">
        <v>0</v>
      </c>
      <c r="AN3123" s="324">
        <v>0</v>
      </c>
      <c r="AO3123" s="403">
        <v>878687</v>
      </c>
      <c r="AP3123" s="403">
        <v>6.4000000000000003E-3</v>
      </c>
      <c r="AQ3123" s="403">
        <v>8.0009999999999998E-2</v>
      </c>
      <c r="AR3123" s="403">
        <v>141</v>
      </c>
      <c r="AS3123" s="399" t="s">
        <v>2109</v>
      </c>
      <c r="AT3123" s="390">
        <v>0</v>
      </c>
      <c r="AU3123" s="390">
        <v>0</v>
      </c>
      <c r="AV3123" s="390">
        <v>0</v>
      </c>
      <c r="AY3123" s="390" t="s">
        <v>3533</v>
      </c>
    </row>
    <row r="3124" spans="1:51" s="390" customFormat="1">
      <c r="A3124" s="399" t="s">
        <v>81</v>
      </c>
      <c r="B3124" s="399" t="s">
        <v>2108</v>
      </c>
      <c r="C3124" s="399">
        <v>0.22</v>
      </c>
      <c r="D3124" s="399">
        <v>20</v>
      </c>
      <c r="E3124" s="403">
        <v>1.4E-2</v>
      </c>
      <c r="F3124" s="399">
        <v>0</v>
      </c>
      <c r="G3124" s="399">
        <v>4.0999999999999996</v>
      </c>
      <c r="H3124" s="399">
        <v>0.7</v>
      </c>
      <c r="I3124" s="399">
        <v>3.5</v>
      </c>
      <c r="J3124" s="399">
        <v>40</v>
      </c>
      <c r="K3124" s="399">
        <v>125</v>
      </c>
      <c r="L3124" s="403">
        <v>1</v>
      </c>
      <c r="M3124" s="404">
        <v>3</v>
      </c>
      <c r="N3124" s="404">
        <v>3</v>
      </c>
      <c r="O3124" s="404">
        <v>1.2</v>
      </c>
      <c r="P3124" s="399">
        <v>100</v>
      </c>
      <c r="Q3124" s="399" t="s">
        <v>293</v>
      </c>
      <c r="R3124" s="399">
        <v>1</v>
      </c>
      <c r="S3124" s="399">
        <v>0</v>
      </c>
      <c r="T3124" s="399">
        <v>0</v>
      </c>
      <c r="U3124" s="404">
        <v>0.43</v>
      </c>
      <c r="V3124" s="404">
        <v>0.26</v>
      </c>
      <c r="W3124" s="405">
        <v>1.058794E-5</v>
      </c>
      <c r="X3124" s="405">
        <v>0.29885619421293108</v>
      </c>
      <c r="Y3124" s="399">
        <v>1.48</v>
      </c>
      <c r="Z3124" s="399">
        <v>1.79</v>
      </c>
      <c r="AA3124" s="405">
        <v>1.862798E-5</v>
      </c>
      <c r="AB3124" s="405">
        <v>0.29885619421293108</v>
      </c>
      <c r="AC3124" s="399">
        <v>1.21</v>
      </c>
      <c r="AD3124" s="399">
        <v>2.0099999999999998</v>
      </c>
      <c r="AE3124" s="405">
        <v>1.562712E-5</v>
      </c>
      <c r="AF3124" s="405">
        <v>0.29885619421293108</v>
      </c>
      <c r="AG3124" s="399">
        <v>1.28</v>
      </c>
      <c r="AH3124" s="399">
        <v>2.2799999999999998</v>
      </c>
      <c r="AI3124" s="324">
        <v>0</v>
      </c>
      <c r="AJ3124" s="324">
        <v>0</v>
      </c>
      <c r="AK3124" s="324">
        <v>0</v>
      </c>
      <c r="AL3124" s="324">
        <v>0</v>
      </c>
      <c r="AM3124" s="324">
        <v>0</v>
      </c>
      <c r="AN3124" s="324">
        <v>0</v>
      </c>
      <c r="AO3124" s="403">
        <v>878687</v>
      </c>
      <c r="AP3124" s="403">
        <v>6.4000000000000003E-3</v>
      </c>
      <c r="AQ3124" s="403">
        <v>8.0009999999999998E-2</v>
      </c>
      <c r="AR3124" s="403">
        <v>172</v>
      </c>
      <c r="AS3124" s="399" t="s">
        <v>2109</v>
      </c>
      <c r="AT3124" s="390">
        <v>0</v>
      </c>
      <c r="AU3124" s="390">
        <v>0</v>
      </c>
      <c r="AV3124" s="390">
        <v>0</v>
      </c>
      <c r="AY3124" s="390" t="s">
        <v>3533</v>
      </c>
    </row>
    <row r="3125" spans="1:51" s="390" customFormat="1">
      <c r="A3125" s="399" t="s">
        <v>81</v>
      </c>
      <c r="B3125" s="399" t="s">
        <v>2110</v>
      </c>
      <c r="C3125" s="399">
        <v>0.36</v>
      </c>
      <c r="D3125" s="399">
        <v>20</v>
      </c>
      <c r="E3125" s="403">
        <v>1.9E-2</v>
      </c>
      <c r="F3125" s="399">
        <v>0</v>
      </c>
      <c r="G3125" s="399">
        <v>3.5</v>
      </c>
      <c r="H3125" s="399">
        <v>0.7</v>
      </c>
      <c r="I3125" s="399">
        <v>3</v>
      </c>
      <c r="J3125" s="399">
        <v>40</v>
      </c>
      <c r="K3125" s="399">
        <v>125</v>
      </c>
      <c r="L3125" s="403">
        <v>1</v>
      </c>
      <c r="M3125" s="404">
        <v>3</v>
      </c>
      <c r="N3125" s="404">
        <v>3</v>
      </c>
      <c r="O3125" s="404">
        <v>1.2</v>
      </c>
      <c r="P3125" s="399">
        <v>100</v>
      </c>
      <c r="Q3125" s="399" t="s">
        <v>293</v>
      </c>
      <c r="R3125" s="399">
        <v>1</v>
      </c>
      <c r="S3125" s="399">
        <v>0</v>
      </c>
      <c r="T3125" s="399">
        <v>0</v>
      </c>
      <c r="U3125" s="404">
        <v>0.43</v>
      </c>
      <c r="V3125" s="404">
        <v>0.26</v>
      </c>
      <c r="W3125" s="405">
        <v>1.058794E-5</v>
      </c>
      <c r="X3125" s="405">
        <v>0.36677807309592747</v>
      </c>
      <c r="Y3125" s="399">
        <v>1.48</v>
      </c>
      <c r="Z3125" s="399">
        <v>1.79</v>
      </c>
      <c r="AA3125" s="405">
        <v>1.862798E-5</v>
      </c>
      <c r="AB3125" s="405">
        <v>0.36677807309592747</v>
      </c>
      <c r="AC3125" s="399">
        <v>1.21</v>
      </c>
      <c r="AD3125" s="399">
        <v>2.0099999999999998</v>
      </c>
      <c r="AE3125" s="405">
        <v>1.562712E-5</v>
      </c>
      <c r="AF3125" s="405">
        <v>0.36677807309592747</v>
      </c>
      <c r="AG3125" s="399">
        <v>1.28</v>
      </c>
      <c r="AH3125" s="399">
        <v>2.2799999999999998</v>
      </c>
      <c r="AI3125" s="324">
        <v>0</v>
      </c>
      <c r="AJ3125" s="324">
        <v>0</v>
      </c>
      <c r="AK3125" s="324">
        <v>0</v>
      </c>
      <c r="AL3125" s="324">
        <v>0</v>
      </c>
      <c r="AM3125" s="324">
        <v>0</v>
      </c>
      <c r="AN3125" s="324">
        <v>0</v>
      </c>
      <c r="AO3125" s="403">
        <v>878687</v>
      </c>
      <c r="AP3125" s="403">
        <v>6.4000000000000003E-3</v>
      </c>
      <c r="AQ3125" s="403">
        <v>8.0009999999999998E-2</v>
      </c>
      <c r="AR3125" s="403">
        <v>193</v>
      </c>
      <c r="AS3125" s="399" t="s">
        <v>2109</v>
      </c>
      <c r="AT3125" s="390">
        <v>0</v>
      </c>
      <c r="AU3125" s="390">
        <v>0</v>
      </c>
      <c r="AV3125" s="390">
        <v>0</v>
      </c>
      <c r="AY3125" s="390" t="s">
        <v>3533</v>
      </c>
    </row>
    <row r="3126" spans="1:51" s="390" customFormat="1">
      <c r="A3126" s="399" t="s">
        <v>81</v>
      </c>
      <c r="B3126" s="399" t="s">
        <v>2111</v>
      </c>
      <c r="C3126" s="399">
        <v>0.6</v>
      </c>
      <c r="D3126" s="399">
        <v>20</v>
      </c>
      <c r="E3126" s="403">
        <v>2.3E-2</v>
      </c>
      <c r="F3126" s="399">
        <v>0</v>
      </c>
      <c r="G3126" s="399">
        <v>3</v>
      </c>
      <c r="H3126" s="399">
        <v>0.7</v>
      </c>
      <c r="I3126" s="399">
        <v>2.8</v>
      </c>
      <c r="J3126" s="399">
        <v>40</v>
      </c>
      <c r="K3126" s="399">
        <v>125</v>
      </c>
      <c r="L3126" s="403">
        <v>1</v>
      </c>
      <c r="M3126" s="404">
        <v>3</v>
      </c>
      <c r="N3126" s="404">
        <v>3</v>
      </c>
      <c r="O3126" s="404">
        <v>1.2</v>
      </c>
      <c r="P3126" s="399">
        <v>100</v>
      </c>
      <c r="Q3126" s="399" t="s">
        <v>293</v>
      </c>
      <c r="R3126" s="399">
        <v>1</v>
      </c>
      <c r="S3126" s="399">
        <v>0</v>
      </c>
      <c r="T3126" s="399">
        <v>0</v>
      </c>
      <c r="U3126" s="404">
        <v>0.43</v>
      </c>
      <c r="V3126" s="404">
        <v>0.26</v>
      </c>
      <c r="W3126" s="405">
        <v>1.058794E-5</v>
      </c>
      <c r="X3126" s="405">
        <v>0.48903743079456996</v>
      </c>
      <c r="Y3126" s="399">
        <v>1.48</v>
      </c>
      <c r="Z3126" s="399">
        <v>1.79</v>
      </c>
      <c r="AA3126" s="405">
        <v>1.862798E-5</v>
      </c>
      <c r="AB3126" s="405">
        <v>0.48903743079456996</v>
      </c>
      <c r="AC3126" s="399">
        <v>1.21</v>
      </c>
      <c r="AD3126" s="399">
        <v>2.0099999999999998</v>
      </c>
      <c r="AE3126" s="405">
        <v>1.562712E-5</v>
      </c>
      <c r="AF3126" s="405">
        <v>0.48903743079456996</v>
      </c>
      <c r="AG3126" s="399">
        <v>1.28</v>
      </c>
      <c r="AH3126" s="399">
        <v>2.2799999999999998</v>
      </c>
      <c r="AI3126" s="324">
        <v>0</v>
      </c>
      <c r="AJ3126" s="324">
        <v>0</v>
      </c>
      <c r="AK3126" s="324">
        <v>0</v>
      </c>
      <c r="AL3126" s="324">
        <v>0</v>
      </c>
      <c r="AM3126" s="324">
        <v>0</v>
      </c>
      <c r="AN3126" s="324">
        <v>0</v>
      </c>
      <c r="AO3126" s="403">
        <v>878687</v>
      </c>
      <c r="AP3126" s="403">
        <v>6.4000000000000003E-3</v>
      </c>
      <c r="AQ3126" s="403">
        <v>8.0009999999999998E-2</v>
      </c>
      <c r="AR3126" s="403">
        <v>176</v>
      </c>
      <c r="AS3126" s="399" t="s">
        <v>2109</v>
      </c>
      <c r="AT3126" s="390">
        <v>0</v>
      </c>
      <c r="AU3126" s="390">
        <v>0</v>
      </c>
      <c r="AV3126" s="390">
        <v>0</v>
      </c>
      <c r="AY3126" s="390" t="s">
        <v>3533</v>
      </c>
    </row>
    <row r="3127" spans="1:51">
      <c r="A3127" s="311"/>
      <c r="B3127" s="311"/>
      <c r="C3127" s="311"/>
      <c r="D3127" s="311"/>
      <c r="E3127" s="311"/>
      <c r="F3127" s="311"/>
      <c r="G3127" s="311"/>
      <c r="H3127" s="311"/>
      <c r="I3127" s="311"/>
      <c r="J3127" s="311"/>
      <c r="K3127" s="311"/>
      <c r="L3127" s="311"/>
      <c r="M3127" s="311"/>
      <c r="N3127" s="311"/>
      <c r="O3127" s="311"/>
      <c r="P3127" s="311"/>
      <c r="Q3127" s="311"/>
      <c r="R3127" s="311"/>
      <c r="S3127" s="311"/>
      <c r="T3127" s="311"/>
      <c r="U3127" s="311"/>
      <c r="V3127" s="311"/>
      <c r="W3127" s="311"/>
      <c r="X3127" s="311"/>
      <c r="Y3127" s="311"/>
      <c r="Z3127" s="311"/>
      <c r="AA3127" s="311"/>
      <c r="AB3127" s="311"/>
      <c r="AC3127" s="311"/>
      <c r="AD3127" s="311"/>
      <c r="AE3127" s="311"/>
      <c r="AF3127" s="311"/>
      <c r="AG3127" s="311"/>
      <c r="AH3127" s="311"/>
      <c r="AI3127" s="311"/>
      <c r="AJ3127" s="311"/>
      <c r="AK3127" s="311"/>
      <c r="AL3127" s="311"/>
      <c r="AM3127" s="311"/>
      <c r="AN3127" s="311"/>
      <c r="AO3127" s="311"/>
      <c r="AP3127" s="311"/>
      <c r="AQ3127" s="311"/>
      <c r="AR3127" s="311"/>
      <c r="AS3127" s="311"/>
      <c r="AT3127" s="311"/>
      <c r="AU3127" s="311"/>
    </row>
    <row r="3128" spans="1:51" s="390" customFormat="1">
      <c r="A3128" s="324" t="s">
        <v>81</v>
      </c>
      <c r="B3128" s="324" t="s">
        <v>3554</v>
      </c>
      <c r="C3128" s="324">
        <v>1</v>
      </c>
      <c r="D3128" s="324">
        <v>20</v>
      </c>
      <c r="E3128" s="324">
        <v>4.4999999999999997E-3</v>
      </c>
      <c r="F3128" s="399">
        <v>0</v>
      </c>
      <c r="G3128" s="324">
        <v>10.6</v>
      </c>
      <c r="H3128" s="324">
        <v>0.7</v>
      </c>
      <c r="I3128" s="324">
        <v>14.5</v>
      </c>
      <c r="J3128" s="324">
        <v>40</v>
      </c>
      <c r="K3128" s="324">
        <v>125</v>
      </c>
      <c r="L3128" s="324">
        <v>1</v>
      </c>
      <c r="M3128" s="324">
        <v>7.35</v>
      </c>
      <c r="N3128" s="324">
        <v>7.15</v>
      </c>
      <c r="O3128" s="324">
        <v>4.0999999999999996</v>
      </c>
      <c r="P3128" s="324">
        <v>100</v>
      </c>
      <c r="Q3128" s="324" t="s">
        <v>293</v>
      </c>
      <c r="R3128" s="399">
        <v>1</v>
      </c>
      <c r="S3128" s="399">
        <v>0</v>
      </c>
      <c r="T3128" s="399">
        <v>0</v>
      </c>
      <c r="U3128" s="406">
        <v>0.62</v>
      </c>
      <c r="V3128" s="406">
        <v>0</v>
      </c>
      <c r="W3128" s="407">
        <v>4.33E-6</v>
      </c>
      <c r="X3128" s="407">
        <v>0.125</v>
      </c>
      <c r="Y3128" s="324">
        <v>1.58</v>
      </c>
      <c r="Z3128" s="324">
        <v>2.77</v>
      </c>
      <c r="AA3128" s="407">
        <v>3.6899999999999998E-6</v>
      </c>
      <c r="AB3128" s="407">
        <v>0.125</v>
      </c>
      <c r="AC3128" s="324">
        <v>1.54</v>
      </c>
      <c r="AD3128" s="324">
        <v>2.68</v>
      </c>
      <c r="AE3128" s="407">
        <v>3.0199999999999999E-6</v>
      </c>
      <c r="AF3128" s="407">
        <v>0.125</v>
      </c>
      <c r="AG3128" s="324">
        <v>1.69</v>
      </c>
      <c r="AH3128" s="324">
        <v>2.2999999999999998</v>
      </c>
      <c r="AI3128" s="324">
        <v>0</v>
      </c>
      <c r="AJ3128" s="324">
        <v>0</v>
      </c>
      <c r="AK3128" s="324">
        <v>0</v>
      </c>
      <c r="AL3128" s="324">
        <v>0</v>
      </c>
      <c r="AM3128" s="324">
        <v>0</v>
      </c>
      <c r="AN3128" s="324">
        <v>0</v>
      </c>
      <c r="AO3128" s="324">
        <v>250000</v>
      </c>
      <c r="AP3128" s="324">
        <v>2.2499999999999999E-2</v>
      </c>
      <c r="AQ3128" s="324">
        <v>0.15</v>
      </c>
      <c r="AR3128" s="324">
        <v>40</v>
      </c>
      <c r="AS3128" s="324" t="s">
        <v>3555</v>
      </c>
      <c r="AT3128" s="390">
        <v>0</v>
      </c>
      <c r="AU3128" s="390">
        <v>0</v>
      </c>
      <c r="AV3128" s="390">
        <v>0</v>
      </c>
      <c r="AY3128" s="390" t="s">
        <v>3533</v>
      </c>
    </row>
    <row r="3129" spans="1:51" s="390" customFormat="1">
      <c r="A3129" s="324" t="s">
        <v>81</v>
      </c>
      <c r="B3129" s="324" t="s">
        <v>3556</v>
      </c>
      <c r="C3129" s="324">
        <v>1.5</v>
      </c>
      <c r="D3129" s="324">
        <v>20</v>
      </c>
      <c r="E3129" s="324">
        <v>6.1999999999999998E-3</v>
      </c>
      <c r="F3129" s="399">
        <v>0</v>
      </c>
      <c r="G3129" s="324">
        <v>9.8000000000000007</v>
      </c>
      <c r="H3129" s="324">
        <v>0.7</v>
      </c>
      <c r="I3129" s="324">
        <v>9.75</v>
      </c>
      <c r="J3129" s="324">
        <v>40</v>
      </c>
      <c r="K3129" s="324">
        <v>125</v>
      </c>
      <c r="L3129" s="324">
        <v>1</v>
      </c>
      <c r="M3129" s="324">
        <v>7.35</v>
      </c>
      <c r="N3129" s="324">
        <v>7.15</v>
      </c>
      <c r="O3129" s="324">
        <v>4.0999999999999996</v>
      </c>
      <c r="P3129" s="324">
        <v>100</v>
      </c>
      <c r="Q3129" s="324" t="s">
        <v>293</v>
      </c>
      <c r="R3129" s="399">
        <v>1</v>
      </c>
      <c r="S3129" s="399">
        <v>0</v>
      </c>
      <c r="T3129" s="399">
        <v>0</v>
      </c>
      <c r="U3129" s="406">
        <v>0.62</v>
      </c>
      <c r="V3129" s="406">
        <v>0</v>
      </c>
      <c r="W3129" s="407">
        <v>4.33E-6</v>
      </c>
      <c r="X3129" s="407">
        <v>0.187</v>
      </c>
      <c r="Y3129" s="324">
        <v>1.58</v>
      </c>
      <c r="Z3129" s="324">
        <v>2.77</v>
      </c>
      <c r="AA3129" s="407">
        <v>3.6899999999999998E-6</v>
      </c>
      <c r="AB3129" s="407">
        <v>0.187</v>
      </c>
      <c r="AC3129" s="324">
        <v>1.54</v>
      </c>
      <c r="AD3129" s="324">
        <v>2.68</v>
      </c>
      <c r="AE3129" s="407">
        <v>3.0199999999999999E-6</v>
      </c>
      <c r="AF3129" s="407">
        <v>0.187</v>
      </c>
      <c r="AG3129" s="324">
        <v>1.69</v>
      </c>
      <c r="AH3129" s="324">
        <v>2.2999999999999998</v>
      </c>
      <c r="AI3129" s="324">
        <v>0</v>
      </c>
      <c r="AJ3129" s="324">
        <v>0</v>
      </c>
      <c r="AK3129" s="324">
        <v>0</v>
      </c>
      <c r="AL3129" s="324">
        <v>0</v>
      </c>
      <c r="AM3129" s="324">
        <v>0</v>
      </c>
      <c r="AN3129" s="324">
        <v>0</v>
      </c>
      <c r="AO3129" s="324">
        <v>562500</v>
      </c>
      <c r="AP3129" s="324">
        <v>0.01</v>
      </c>
      <c r="AQ3129" s="324">
        <v>0.1</v>
      </c>
      <c r="AR3129" s="324">
        <v>57</v>
      </c>
      <c r="AS3129" s="324" t="s">
        <v>3555</v>
      </c>
      <c r="AT3129" s="390">
        <v>0</v>
      </c>
      <c r="AU3129" s="390">
        <v>0</v>
      </c>
      <c r="AV3129" s="390">
        <v>0</v>
      </c>
      <c r="AY3129" s="390" t="s">
        <v>3533</v>
      </c>
    </row>
    <row r="3130" spans="1:51" s="390" customFormat="1">
      <c r="A3130" s="324" t="s">
        <v>81</v>
      </c>
      <c r="B3130" s="324" t="s">
        <v>3557</v>
      </c>
      <c r="C3130" s="324">
        <v>2.2000000000000002</v>
      </c>
      <c r="D3130" s="324">
        <v>20</v>
      </c>
      <c r="E3130" s="324">
        <v>8.2000000000000007E-3</v>
      </c>
      <c r="F3130" s="399">
        <v>0</v>
      </c>
      <c r="G3130" s="324">
        <v>8.1999999999999993</v>
      </c>
      <c r="H3130" s="324">
        <v>0.7</v>
      </c>
      <c r="I3130" s="324">
        <v>9</v>
      </c>
      <c r="J3130" s="324">
        <v>40</v>
      </c>
      <c r="K3130" s="324">
        <v>125</v>
      </c>
      <c r="L3130" s="324">
        <v>1</v>
      </c>
      <c r="M3130" s="324">
        <v>7.35</v>
      </c>
      <c r="N3130" s="324">
        <v>7.15</v>
      </c>
      <c r="O3130" s="324">
        <v>4.0999999999999996</v>
      </c>
      <c r="P3130" s="324">
        <v>100</v>
      </c>
      <c r="Q3130" s="324" t="s">
        <v>293</v>
      </c>
      <c r="R3130" s="399">
        <v>1</v>
      </c>
      <c r="S3130" s="399">
        <v>0</v>
      </c>
      <c r="T3130" s="399">
        <v>0</v>
      </c>
      <c r="U3130" s="406">
        <v>0.62</v>
      </c>
      <c r="V3130" s="406">
        <v>0</v>
      </c>
      <c r="W3130" s="407">
        <v>4.33E-6</v>
      </c>
      <c r="X3130" s="407">
        <v>0.17699999999999999</v>
      </c>
      <c r="Y3130" s="324">
        <v>1.58</v>
      </c>
      <c r="Z3130" s="324">
        <v>2.77</v>
      </c>
      <c r="AA3130" s="407">
        <v>3.6899999999999998E-6</v>
      </c>
      <c r="AB3130" s="407">
        <v>0.17699999999999999</v>
      </c>
      <c r="AC3130" s="324">
        <v>1.54</v>
      </c>
      <c r="AD3130" s="324">
        <v>2.68</v>
      </c>
      <c r="AE3130" s="407">
        <v>3.0199999999999999E-6</v>
      </c>
      <c r="AF3130" s="407">
        <v>0.17699999999999999</v>
      </c>
      <c r="AG3130" s="324">
        <v>1.69</v>
      </c>
      <c r="AH3130" s="324">
        <v>2.2999999999999998</v>
      </c>
      <c r="AI3130" s="324">
        <v>0</v>
      </c>
      <c r="AJ3130" s="324">
        <v>0</v>
      </c>
      <c r="AK3130" s="324">
        <v>0</v>
      </c>
      <c r="AL3130" s="324">
        <v>0</v>
      </c>
      <c r="AM3130" s="324">
        <v>0</v>
      </c>
      <c r="AN3130" s="324">
        <v>0</v>
      </c>
      <c r="AO3130" s="324">
        <v>562500</v>
      </c>
      <c r="AP3130" s="324">
        <v>0.01</v>
      </c>
      <c r="AQ3130" s="324">
        <v>0.1</v>
      </c>
      <c r="AR3130" s="324">
        <v>51</v>
      </c>
      <c r="AS3130" s="324" t="s">
        <v>3555</v>
      </c>
      <c r="AT3130" s="390">
        <v>0</v>
      </c>
      <c r="AU3130" s="390">
        <v>0</v>
      </c>
      <c r="AV3130" s="390">
        <v>0</v>
      </c>
      <c r="AY3130" s="390" t="s">
        <v>3558</v>
      </c>
    </row>
    <row r="3131" spans="1:51" s="390" customFormat="1">
      <c r="A3131" s="324" t="s">
        <v>81</v>
      </c>
      <c r="B3131" s="324" t="s">
        <v>3559</v>
      </c>
      <c r="C3131" s="324">
        <v>3.3</v>
      </c>
      <c r="D3131" s="324">
        <v>20</v>
      </c>
      <c r="E3131" s="324">
        <v>1.52E-2</v>
      </c>
      <c r="F3131" s="399">
        <v>0</v>
      </c>
      <c r="G3131" s="324">
        <v>6.9</v>
      </c>
      <c r="H3131" s="324">
        <v>0.7</v>
      </c>
      <c r="I3131" s="324">
        <v>8.5</v>
      </c>
      <c r="J3131" s="324">
        <v>40</v>
      </c>
      <c r="K3131" s="324">
        <v>125</v>
      </c>
      <c r="L3131" s="324">
        <v>1</v>
      </c>
      <c r="M3131" s="324">
        <v>7.35</v>
      </c>
      <c r="N3131" s="324">
        <v>7.15</v>
      </c>
      <c r="O3131" s="324">
        <v>4.0999999999999996</v>
      </c>
      <c r="P3131" s="324">
        <v>100</v>
      </c>
      <c r="Q3131" s="324" t="s">
        <v>293</v>
      </c>
      <c r="R3131" s="399">
        <v>1</v>
      </c>
      <c r="S3131" s="399">
        <v>0</v>
      </c>
      <c r="T3131" s="399">
        <v>0</v>
      </c>
      <c r="U3131" s="406">
        <v>0.62</v>
      </c>
      <c r="V3131" s="406">
        <v>0</v>
      </c>
      <c r="W3131" s="407">
        <v>4.33E-6</v>
      </c>
      <c r="X3131" s="407">
        <v>0.26600000000000001</v>
      </c>
      <c r="Y3131" s="324">
        <v>1.58</v>
      </c>
      <c r="Z3131" s="324">
        <v>2.77</v>
      </c>
      <c r="AA3131" s="407">
        <v>3.6899999999999998E-6</v>
      </c>
      <c r="AB3131" s="407">
        <v>0.26600000000000001</v>
      </c>
      <c r="AC3131" s="324">
        <v>1.54</v>
      </c>
      <c r="AD3131" s="324">
        <v>2.68</v>
      </c>
      <c r="AE3131" s="407">
        <v>3.0199999999999999E-6</v>
      </c>
      <c r="AF3131" s="407">
        <v>0.26600000000000001</v>
      </c>
      <c r="AG3131" s="324">
        <v>1.69</v>
      </c>
      <c r="AH3131" s="324">
        <v>2.2999999999999998</v>
      </c>
      <c r="AI3131" s="324">
        <v>0</v>
      </c>
      <c r="AJ3131" s="324">
        <v>0</v>
      </c>
      <c r="AK3131" s="324">
        <v>0</v>
      </c>
      <c r="AL3131" s="324">
        <v>0</v>
      </c>
      <c r="AM3131" s="324">
        <v>0</v>
      </c>
      <c r="AN3131" s="324">
        <v>0</v>
      </c>
      <c r="AO3131" s="324">
        <v>1562760</v>
      </c>
      <c r="AP3131" s="324">
        <v>3.5999999999999999E-3</v>
      </c>
      <c r="AQ3131" s="324">
        <v>0.06</v>
      </c>
      <c r="AR3131" s="324">
        <v>32</v>
      </c>
      <c r="AS3131" s="324" t="s">
        <v>3555</v>
      </c>
      <c r="AT3131" s="390">
        <v>0</v>
      </c>
      <c r="AU3131" s="390">
        <v>0</v>
      </c>
      <c r="AV3131" s="390">
        <v>0</v>
      </c>
      <c r="AY3131" s="390" t="s">
        <v>3558</v>
      </c>
    </row>
    <row r="3132" spans="1:51" s="390" customFormat="1">
      <c r="A3132" s="324" t="s">
        <v>81</v>
      </c>
      <c r="B3132" s="324" t="s">
        <v>3560</v>
      </c>
      <c r="C3132" s="324">
        <v>4.7</v>
      </c>
      <c r="D3132" s="324">
        <v>20</v>
      </c>
      <c r="E3132" s="324">
        <v>2.2200000000000001E-2</v>
      </c>
      <c r="F3132" s="399">
        <v>0</v>
      </c>
      <c r="G3132" s="324">
        <v>5</v>
      </c>
      <c r="H3132" s="324">
        <v>0.7</v>
      </c>
      <c r="I3132" s="324">
        <v>7.25</v>
      </c>
      <c r="J3132" s="324">
        <v>40</v>
      </c>
      <c r="K3132" s="324">
        <v>125</v>
      </c>
      <c r="L3132" s="324">
        <v>1</v>
      </c>
      <c r="M3132" s="324">
        <v>7.35</v>
      </c>
      <c r="N3132" s="324">
        <v>7.15</v>
      </c>
      <c r="O3132" s="324">
        <v>4.0999999999999996</v>
      </c>
      <c r="P3132" s="324">
        <v>100</v>
      </c>
      <c r="Q3132" s="324" t="s">
        <v>293</v>
      </c>
      <c r="R3132" s="399">
        <v>1</v>
      </c>
      <c r="S3132" s="399">
        <v>0</v>
      </c>
      <c r="T3132" s="399">
        <v>0</v>
      </c>
      <c r="U3132" s="406">
        <v>0.62</v>
      </c>
      <c r="V3132" s="406">
        <v>0</v>
      </c>
      <c r="W3132" s="407">
        <v>4.33E-6</v>
      </c>
      <c r="X3132" s="407">
        <v>0.379</v>
      </c>
      <c r="Y3132" s="324">
        <v>1.58</v>
      </c>
      <c r="Z3132" s="324">
        <v>2.77</v>
      </c>
      <c r="AA3132" s="407">
        <v>3.6899999999999998E-6</v>
      </c>
      <c r="AB3132" s="407">
        <v>0.379</v>
      </c>
      <c r="AC3132" s="324">
        <v>1.54</v>
      </c>
      <c r="AD3132" s="324">
        <v>2.68</v>
      </c>
      <c r="AE3132" s="407">
        <v>3.0199999999999999E-6</v>
      </c>
      <c r="AF3132" s="407">
        <v>0.379</v>
      </c>
      <c r="AG3132" s="324">
        <v>1.69</v>
      </c>
      <c r="AH3132" s="324">
        <v>2.2999999999999998</v>
      </c>
      <c r="AI3132" s="324">
        <v>0</v>
      </c>
      <c r="AJ3132" s="324">
        <v>0</v>
      </c>
      <c r="AK3132" s="324">
        <v>0</v>
      </c>
      <c r="AL3132" s="324">
        <v>0</v>
      </c>
      <c r="AM3132" s="324">
        <v>0</v>
      </c>
      <c r="AN3132" s="324">
        <v>0</v>
      </c>
      <c r="AO3132" s="324">
        <v>35156</v>
      </c>
      <c r="AP3132" s="324">
        <v>0.16</v>
      </c>
      <c r="AQ3132" s="324">
        <v>0.4</v>
      </c>
      <c r="AR3132" s="324">
        <v>31</v>
      </c>
      <c r="AS3132" s="324" t="s">
        <v>3555</v>
      </c>
      <c r="AT3132" s="390">
        <v>0</v>
      </c>
      <c r="AU3132" s="390">
        <v>0</v>
      </c>
      <c r="AV3132" s="390">
        <v>0</v>
      </c>
      <c r="AY3132" s="390" t="s">
        <v>3558</v>
      </c>
    </row>
    <row r="3133" spans="1:51" s="390" customFormat="1">
      <c r="A3133" s="324" t="s">
        <v>81</v>
      </c>
      <c r="B3133" s="324" t="s">
        <v>3561</v>
      </c>
      <c r="C3133" s="324">
        <v>0.78</v>
      </c>
      <c r="D3133" s="324">
        <v>20</v>
      </c>
      <c r="E3133" s="324">
        <v>2.7000000000000001E-3</v>
      </c>
      <c r="F3133" s="399">
        <v>0</v>
      </c>
      <c r="G3133" s="324">
        <v>11.3</v>
      </c>
      <c r="H3133" s="324">
        <v>0.7</v>
      </c>
      <c r="I3133" s="324">
        <v>15.75</v>
      </c>
      <c r="J3133" s="324">
        <v>40</v>
      </c>
      <c r="K3133" s="324">
        <v>125</v>
      </c>
      <c r="L3133" s="324">
        <v>1</v>
      </c>
      <c r="M3133" s="324">
        <v>7.35</v>
      </c>
      <c r="N3133" s="324">
        <v>7.15</v>
      </c>
      <c r="O3133" s="324">
        <v>4.0999999999999996</v>
      </c>
      <c r="P3133" s="324">
        <v>100</v>
      </c>
      <c r="Q3133" s="324" t="s">
        <v>293</v>
      </c>
      <c r="R3133" s="399">
        <v>1</v>
      </c>
      <c r="S3133" s="399">
        <v>0</v>
      </c>
      <c r="T3133" s="399">
        <v>0</v>
      </c>
      <c r="U3133" s="406">
        <v>0.62</v>
      </c>
      <c r="V3133" s="406">
        <v>0</v>
      </c>
      <c r="W3133" s="407">
        <v>4.33E-6</v>
      </c>
      <c r="X3133" s="407">
        <v>0.153</v>
      </c>
      <c r="Y3133" s="324">
        <v>1.58</v>
      </c>
      <c r="Z3133" s="324">
        <v>2.77</v>
      </c>
      <c r="AA3133" s="407">
        <v>3.6899999999999998E-6</v>
      </c>
      <c r="AB3133" s="407">
        <v>0.153</v>
      </c>
      <c r="AC3133" s="324">
        <v>1.54</v>
      </c>
      <c r="AD3133" s="324">
        <v>2.68</v>
      </c>
      <c r="AE3133" s="407">
        <v>3.0199999999999999E-6</v>
      </c>
      <c r="AF3133" s="407">
        <v>0.153</v>
      </c>
      <c r="AG3133" s="324">
        <v>1.69</v>
      </c>
      <c r="AH3133" s="324">
        <v>2.2999999999999998</v>
      </c>
      <c r="AI3133" s="324">
        <v>0</v>
      </c>
      <c r="AJ3133" s="324">
        <v>0</v>
      </c>
      <c r="AK3133" s="324">
        <v>0</v>
      </c>
      <c r="AL3133" s="324">
        <v>0</v>
      </c>
      <c r="AM3133" s="324">
        <v>0</v>
      </c>
      <c r="AN3133" s="324">
        <v>0</v>
      </c>
      <c r="AO3133" s="324">
        <v>250000</v>
      </c>
      <c r="AP3133" s="324">
        <v>2.2499999999999999E-2</v>
      </c>
      <c r="AQ3133" s="324">
        <v>0.15</v>
      </c>
      <c r="AR3133" s="324">
        <v>50</v>
      </c>
      <c r="AS3133" s="324" t="s">
        <v>3555</v>
      </c>
      <c r="AT3133" s="390">
        <v>0</v>
      </c>
      <c r="AU3133" s="390">
        <v>0</v>
      </c>
      <c r="AV3133" s="390">
        <v>0</v>
      </c>
      <c r="AY3133" s="390" t="s">
        <v>3558</v>
      </c>
    </row>
    <row r="3134" spans="1:51">
      <c r="A3134" s="311"/>
      <c r="B3134" s="311"/>
      <c r="C3134" s="311"/>
      <c r="D3134" s="311"/>
      <c r="E3134" s="311"/>
      <c r="F3134" s="311"/>
      <c r="G3134" s="311"/>
      <c r="H3134" s="311"/>
      <c r="I3134" s="311"/>
      <c r="J3134" s="311"/>
      <c r="K3134" s="311"/>
      <c r="L3134" s="311"/>
      <c r="M3134" s="311"/>
      <c r="N3134" s="311"/>
      <c r="O3134" s="311"/>
      <c r="P3134" s="311"/>
      <c r="Q3134" s="311"/>
      <c r="R3134" s="311"/>
      <c r="S3134" s="311"/>
      <c r="T3134" s="311"/>
      <c r="U3134" s="311"/>
      <c r="V3134" s="311"/>
      <c r="W3134" s="311"/>
      <c r="X3134" s="311"/>
      <c r="Y3134" s="311"/>
      <c r="Z3134" s="311"/>
      <c r="AA3134" s="311"/>
      <c r="AB3134" s="311"/>
      <c r="AC3134" s="311"/>
      <c r="AD3134" s="311"/>
      <c r="AE3134" s="311"/>
      <c r="AF3134" s="311"/>
      <c r="AG3134" s="311"/>
      <c r="AH3134" s="311"/>
      <c r="AI3134" s="311"/>
      <c r="AJ3134" s="311"/>
      <c r="AK3134" s="311"/>
      <c r="AL3134" s="311"/>
      <c r="AM3134" s="311"/>
      <c r="AN3134" s="311"/>
      <c r="AO3134" s="311"/>
      <c r="AP3134" s="311"/>
      <c r="AQ3134" s="311"/>
      <c r="AR3134" s="311"/>
      <c r="AS3134" s="311"/>
      <c r="AT3134" s="311"/>
      <c r="AU3134" s="311"/>
    </row>
    <row r="3135" spans="1:51">
      <c r="A3135" s="311"/>
      <c r="B3135" s="311"/>
      <c r="C3135" s="311"/>
      <c r="D3135" s="311"/>
      <c r="E3135" s="311"/>
      <c r="F3135" s="311"/>
      <c r="G3135" s="311"/>
      <c r="H3135" s="311"/>
      <c r="I3135" s="311"/>
      <c r="J3135" s="311"/>
      <c r="K3135" s="311"/>
      <c r="L3135" s="311"/>
      <c r="M3135" s="311"/>
      <c r="N3135" s="311"/>
      <c r="O3135" s="311"/>
      <c r="P3135" s="311"/>
      <c r="Q3135" s="311"/>
      <c r="R3135" s="311"/>
      <c r="S3135" s="311"/>
      <c r="T3135" s="311"/>
      <c r="U3135" s="311"/>
      <c r="V3135" s="311"/>
      <c r="W3135" s="311"/>
      <c r="X3135" s="311"/>
      <c r="Y3135" s="311"/>
      <c r="Z3135" s="311"/>
      <c r="AA3135" s="311"/>
      <c r="AB3135" s="311"/>
      <c r="AC3135" s="311"/>
      <c r="AD3135" s="311"/>
      <c r="AE3135" s="311"/>
      <c r="AF3135" s="311"/>
      <c r="AG3135" s="311"/>
      <c r="AH3135" s="311"/>
      <c r="AI3135" s="311"/>
      <c r="AJ3135" s="311"/>
      <c r="AK3135" s="311"/>
      <c r="AL3135" s="311"/>
      <c r="AM3135" s="311"/>
      <c r="AN3135" s="311"/>
      <c r="AO3135" s="311"/>
      <c r="AP3135" s="311"/>
      <c r="AQ3135" s="311"/>
      <c r="AR3135" s="311"/>
      <c r="AS3135" s="311"/>
      <c r="AT3135" s="311"/>
      <c r="AU3135" s="311"/>
    </row>
    <row r="3136" spans="1:51">
      <c r="A3136" s="311"/>
      <c r="B3136" s="311"/>
      <c r="C3136" s="311"/>
      <c r="D3136" s="311"/>
      <c r="E3136" s="311"/>
      <c r="F3136" s="311"/>
      <c r="G3136" s="311"/>
      <c r="H3136" s="311"/>
      <c r="I3136" s="311"/>
      <c r="J3136" s="311"/>
      <c r="K3136" s="311"/>
      <c r="L3136" s="311"/>
      <c r="M3136" s="311"/>
      <c r="N3136" s="311"/>
      <c r="O3136" s="311"/>
      <c r="P3136" s="311"/>
      <c r="Q3136" s="311"/>
      <c r="R3136" s="311"/>
      <c r="S3136" s="311"/>
      <c r="T3136" s="311"/>
      <c r="U3136" s="311"/>
      <c r="V3136" s="311"/>
      <c r="W3136" s="311"/>
      <c r="X3136" s="311"/>
      <c r="Y3136" s="311"/>
      <c r="Z3136" s="311"/>
      <c r="AA3136" s="311"/>
      <c r="AB3136" s="311"/>
      <c r="AC3136" s="311"/>
      <c r="AD3136" s="311"/>
      <c r="AE3136" s="311"/>
      <c r="AF3136" s="311"/>
      <c r="AG3136" s="311"/>
      <c r="AH3136" s="311"/>
      <c r="AI3136" s="311"/>
      <c r="AJ3136" s="311"/>
      <c r="AK3136" s="311"/>
      <c r="AL3136" s="311"/>
      <c r="AM3136" s="311"/>
      <c r="AN3136" s="311"/>
      <c r="AO3136" s="311"/>
      <c r="AP3136" s="311"/>
      <c r="AQ3136" s="311"/>
      <c r="AR3136" s="311"/>
      <c r="AS3136" s="311"/>
      <c r="AT3136" s="311"/>
      <c r="AU3136" s="311"/>
    </row>
    <row r="3137" spans="1:47">
      <c r="A3137" s="311"/>
      <c r="B3137" s="311"/>
      <c r="C3137" s="311"/>
      <c r="D3137" s="311"/>
      <c r="E3137" s="311"/>
      <c r="F3137" s="311"/>
      <c r="G3137" s="311"/>
      <c r="H3137" s="311"/>
      <c r="I3137" s="311"/>
      <c r="J3137" s="311"/>
      <c r="K3137" s="311"/>
      <c r="L3137" s="311"/>
      <c r="M3137" s="311"/>
      <c r="N3137" s="311"/>
      <c r="O3137" s="311"/>
      <c r="P3137" s="311"/>
      <c r="Q3137" s="311"/>
      <c r="R3137" s="311"/>
      <c r="S3137" s="311"/>
      <c r="T3137" s="311"/>
      <c r="U3137" s="311"/>
      <c r="V3137" s="311"/>
      <c r="W3137" s="311"/>
      <c r="X3137" s="311"/>
      <c r="Y3137" s="311"/>
      <c r="Z3137" s="311"/>
      <c r="AA3137" s="311"/>
      <c r="AB3137" s="311"/>
      <c r="AC3137" s="311"/>
      <c r="AD3137" s="311"/>
      <c r="AE3137" s="311"/>
      <c r="AF3137" s="311"/>
      <c r="AG3137" s="311"/>
      <c r="AH3137" s="311"/>
      <c r="AI3137" s="311"/>
      <c r="AJ3137" s="311"/>
      <c r="AK3137" s="311"/>
      <c r="AL3137" s="311"/>
      <c r="AM3137" s="311"/>
      <c r="AN3137" s="311"/>
      <c r="AO3137" s="311"/>
      <c r="AP3137" s="311"/>
      <c r="AQ3137" s="311"/>
      <c r="AR3137" s="311"/>
      <c r="AS3137" s="311"/>
      <c r="AT3137" s="311"/>
      <c r="AU3137" s="311"/>
    </row>
    <row r="3138" spans="1:47">
      <c r="A3138" s="311"/>
      <c r="B3138" s="311"/>
      <c r="C3138" s="311"/>
      <c r="D3138" s="311"/>
      <c r="E3138" s="311"/>
      <c r="F3138" s="311"/>
      <c r="G3138" s="311"/>
      <c r="H3138" s="311"/>
      <c r="I3138" s="311"/>
      <c r="J3138" s="311"/>
      <c r="K3138" s="311"/>
      <c r="L3138" s="311"/>
      <c r="M3138" s="311"/>
      <c r="N3138" s="311"/>
      <c r="O3138" s="311"/>
      <c r="P3138" s="311"/>
      <c r="Q3138" s="311"/>
      <c r="R3138" s="311"/>
      <c r="S3138" s="311"/>
      <c r="T3138" s="311"/>
      <c r="U3138" s="311"/>
      <c r="V3138" s="311"/>
      <c r="W3138" s="311"/>
      <c r="X3138" s="311"/>
      <c r="Y3138" s="311"/>
      <c r="Z3138" s="311"/>
      <c r="AA3138" s="311"/>
      <c r="AB3138" s="311"/>
      <c r="AC3138" s="311"/>
      <c r="AD3138" s="311"/>
      <c r="AE3138" s="311"/>
      <c r="AF3138" s="311"/>
      <c r="AG3138" s="311"/>
      <c r="AH3138" s="311"/>
      <c r="AI3138" s="311"/>
      <c r="AJ3138" s="311"/>
      <c r="AK3138" s="311"/>
      <c r="AL3138" s="311"/>
      <c r="AM3138" s="311"/>
      <c r="AN3138" s="311"/>
      <c r="AO3138" s="311"/>
      <c r="AP3138" s="311"/>
      <c r="AQ3138" s="311"/>
      <c r="AR3138" s="311"/>
      <c r="AS3138" s="311"/>
      <c r="AT3138" s="311"/>
      <c r="AU3138" s="311"/>
    </row>
    <row r="3139" spans="1:47">
      <c r="A3139" s="311"/>
      <c r="B3139" s="311"/>
      <c r="C3139" s="311"/>
      <c r="D3139" s="311"/>
      <c r="E3139" s="311"/>
      <c r="F3139" s="311"/>
      <c r="G3139" s="311"/>
      <c r="H3139" s="311"/>
      <c r="I3139" s="311"/>
      <c r="J3139" s="311"/>
      <c r="K3139" s="311"/>
      <c r="L3139" s="311"/>
      <c r="M3139" s="311"/>
      <c r="N3139" s="311"/>
      <c r="O3139" s="311"/>
      <c r="P3139" s="311"/>
      <c r="Q3139" s="311"/>
      <c r="R3139" s="311"/>
      <c r="S3139" s="311"/>
      <c r="T3139" s="311"/>
      <c r="U3139" s="311"/>
      <c r="V3139" s="311"/>
      <c r="W3139" s="311"/>
      <c r="X3139" s="311"/>
      <c r="Y3139" s="311"/>
      <c r="Z3139" s="311"/>
      <c r="AA3139" s="311"/>
      <c r="AB3139" s="311"/>
      <c r="AC3139" s="311"/>
      <c r="AD3139" s="311"/>
      <c r="AE3139" s="311"/>
      <c r="AF3139" s="311"/>
      <c r="AG3139" s="311"/>
      <c r="AH3139" s="311"/>
      <c r="AI3139" s="311"/>
      <c r="AJ3139" s="311"/>
      <c r="AK3139" s="311"/>
      <c r="AL3139" s="311"/>
      <c r="AM3139" s="311"/>
      <c r="AN3139" s="311"/>
      <c r="AO3139" s="311"/>
      <c r="AP3139" s="311"/>
      <c r="AQ3139" s="311"/>
      <c r="AR3139" s="311"/>
      <c r="AS3139" s="311"/>
      <c r="AT3139" s="311"/>
      <c r="AU3139" s="311"/>
    </row>
    <row r="3140" spans="1:47">
      <c r="A3140" s="311"/>
      <c r="B3140" s="311"/>
      <c r="C3140" s="311"/>
      <c r="D3140" s="311"/>
      <c r="E3140" s="311"/>
      <c r="F3140" s="311"/>
      <c r="G3140" s="311"/>
      <c r="H3140" s="311"/>
      <c r="I3140" s="311"/>
      <c r="J3140" s="311"/>
      <c r="K3140" s="311"/>
      <c r="L3140" s="311"/>
      <c r="M3140" s="311"/>
      <c r="N3140" s="311"/>
      <c r="O3140" s="311"/>
      <c r="P3140" s="311"/>
      <c r="Q3140" s="311"/>
      <c r="R3140" s="311"/>
      <c r="S3140" s="311"/>
      <c r="T3140" s="311"/>
      <c r="U3140" s="311"/>
      <c r="V3140" s="311"/>
      <c r="W3140" s="311"/>
      <c r="X3140" s="311"/>
      <c r="Y3140" s="311"/>
      <c r="Z3140" s="311"/>
      <c r="AA3140" s="311"/>
      <c r="AB3140" s="311"/>
      <c r="AC3140" s="311"/>
      <c r="AD3140" s="311"/>
      <c r="AE3140" s="311"/>
      <c r="AF3140" s="311"/>
      <c r="AG3140" s="311"/>
      <c r="AH3140" s="311"/>
      <c r="AI3140" s="311"/>
      <c r="AJ3140" s="311"/>
      <c r="AK3140" s="311"/>
      <c r="AL3140" s="311"/>
      <c r="AM3140" s="311"/>
      <c r="AN3140" s="311"/>
      <c r="AO3140" s="311"/>
      <c r="AP3140" s="311"/>
      <c r="AQ3140" s="311"/>
      <c r="AR3140" s="311"/>
      <c r="AS3140" s="311"/>
      <c r="AT3140" s="311"/>
      <c r="AU3140" s="311"/>
    </row>
    <row r="3141" spans="1:47">
      <c r="A3141" s="311"/>
      <c r="B3141" s="311"/>
      <c r="C3141" s="311"/>
      <c r="D3141" s="311"/>
      <c r="E3141" s="311"/>
      <c r="F3141" s="311"/>
      <c r="G3141" s="311"/>
      <c r="H3141" s="311"/>
      <c r="I3141" s="311"/>
      <c r="J3141" s="311"/>
      <c r="K3141" s="311"/>
      <c r="L3141" s="311"/>
      <c r="M3141" s="311"/>
      <c r="N3141" s="311"/>
      <c r="O3141" s="311"/>
      <c r="P3141" s="311"/>
      <c r="Q3141" s="311"/>
      <c r="R3141" s="311"/>
      <c r="S3141" s="311"/>
      <c r="T3141" s="311"/>
      <c r="U3141" s="311"/>
      <c r="V3141" s="311"/>
      <c r="W3141" s="311"/>
      <c r="X3141" s="311"/>
      <c r="Y3141" s="311"/>
      <c r="Z3141" s="311"/>
      <c r="AA3141" s="311"/>
      <c r="AB3141" s="311"/>
      <c r="AC3141" s="311"/>
      <c r="AD3141" s="311"/>
      <c r="AE3141" s="311"/>
      <c r="AF3141" s="311"/>
      <c r="AG3141" s="311"/>
      <c r="AH3141" s="311"/>
      <c r="AI3141" s="311"/>
      <c r="AJ3141" s="311"/>
      <c r="AK3141" s="311"/>
      <c r="AL3141" s="311"/>
      <c r="AM3141" s="311"/>
      <c r="AN3141" s="311"/>
      <c r="AO3141" s="311"/>
      <c r="AP3141" s="311"/>
      <c r="AQ3141" s="311"/>
      <c r="AR3141" s="311"/>
      <c r="AS3141" s="311"/>
      <c r="AT3141" s="311"/>
      <c r="AU3141" s="311"/>
    </row>
    <row r="3142" spans="1:47">
      <c r="A3142" s="311"/>
      <c r="B3142" s="311"/>
      <c r="C3142" s="311"/>
      <c r="D3142" s="311"/>
      <c r="E3142" s="311"/>
      <c r="F3142" s="311"/>
      <c r="G3142" s="311"/>
      <c r="H3142" s="311"/>
      <c r="I3142" s="311"/>
      <c r="J3142" s="311"/>
      <c r="K3142" s="311"/>
      <c r="L3142" s="311"/>
      <c r="M3142" s="311"/>
      <c r="N3142" s="311"/>
      <c r="O3142" s="311"/>
      <c r="P3142" s="311"/>
      <c r="Q3142" s="311"/>
      <c r="R3142" s="311"/>
      <c r="S3142" s="311"/>
      <c r="T3142" s="311"/>
      <c r="U3142" s="311"/>
      <c r="V3142" s="311"/>
      <c r="W3142" s="311"/>
      <c r="X3142" s="311"/>
      <c r="Y3142" s="311"/>
      <c r="Z3142" s="311"/>
      <c r="AA3142" s="311"/>
      <c r="AB3142" s="311"/>
      <c r="AC3142" s="311"/>
      <c r="AD3142" s="311"/>
      <c r="AE3142" s="311"/>
      <c r="AF3142" s="311"/>
      <c r="AG3142" s="311"/>
      <c r="AH3142" s="311"/>
      <c r="AI3142" s="311"/>
      <c r="AJ3142" s="311"/>
      <c r="AK3142" s="311"/>
      <c r="AL3142" s="311"/>
      <c r="AM3142" s="311"/>
      <c r="AN3142" s="311"/>
      <c r="AO3142" s="311"/>
      <c r="AP3142" s="311"/>
      <c r="AQ3142" s="311"/>
      <c r="AR3142" s="311"/>
      <c r="AS3142" s="311"/>
      <c r="AT3142" s="311"/>
      <c r="AU3142" s="311"/>
    </row>
    <row r="3143" spans="1:47">
      <c r="A3143" s="311"/>
      <c r="B3143" s="311"/>
      <c r="C3143" s="311"/>
      <c r="D3143" s="311"/>
      <c r="E3143" s="311"/>
      <c r="F3143" s="311"/>
      <c r="G3143" s="311"/>
      <c r="H3143" s="311"/>
      <c r="I3143" s="311"/>
      <c r="J3143" s="311"/>
      <c r="K3143" s="311"/>
      <c r="L3143" s="311"/>
      <c r="M3143" s="311"/>
      <c r="N3143" s="311"/>
      <c r="O3143" s="311"/>
      <c r="P3143" s="311"/>
      <c r="Q3143" s="311"/>
      <c r="R3143" s="311"/>
      <c r="S3143" s="311"/>
      <c r="T3143" s="311"/>
      <c r="U3143" s="311"/>
      <c r="V3143" s="311"/>
      <c r="W3143" s="311"/>
      <c r="X3143" s="311"/>
      <c r="Y3143" s="311"/>
      <c r="Z3143" s="311"/>
      <c r="AA3143" s="311"/>
      <c r="AB3143" s="311"/>
      <c r="AC3143" s="311"/>
      <c r="AD3143" s="311"/>
      <c r="AE3143" s="311"/>
      <c r="AF3143" s="311"/>
      <c r="AG3143" s="311"/>
      <c r="AH3143" s="311"/>
      <c r="AI3143" s="311"/>
      <c r="AJ3143" s="311"/>
      <c r="AK3143" s="311"/>
      <c r="AL3143" s="311"/>
      <c r="AM3143" s="311"/>
      <c r="AN3143" s="311"/>
      <c r="AO3143" s="311"/>
      <c r="AP3143" s="311"/>
      <c r="AQ3143" s="311"/>
      <c r="AR3143" s="311"/>
      <c r="AS3143" s="311"/>
      <c r="AT3143" s="311"/>
      <c r="AU3143" s="311"/>
    </row>
    <row r="3144" spans="1:47">
      <c r="A3144" s="311"/>
      <c r="B3144" s="311"/>
      <c r="C3144" s="311"/>
      <c r="D3144" s="311"/>
      <c r="E3144" s="311"/>
      <c r="F3144" s="311"/>
      <c r="G3144" s="311"/>
      <c r="H3144" s="311"/>
      <c r="I3144" s="311"/>
      <c r="J3144" s="311"/>
      <c r="K3144" s="311"/>
      <c r="L3144" s="311"/>
      <c r="M3144" s="311"/>
      <c r="N3144" s="311"/>
      <c r="O3144" s="311"/>
      <c r="P3144" s="311"/>
      <c r="Q3144" s="311"/>
      <c r="R3144" s="311"/>
      <c r="S3144" s="311"/>
      <c r="T3144" s="311"/>
      <c r="U3144" s="311"/>
      <c r="V3144" s="311"/>
      <c r="W3144" s="311"/>
      <c r="X3144" s="311"/>
      <c r="Y3144" s="311"/>
      <c r="Z3144" s="311"/>
      <c r="AA3144" s="311"/>
      <c r="AB3144" s="311"/>
      <c r="AC3144" s="311"/>
      <c r="AD3144" s="311"/>
      <c r="AE3144" s="311"/>
      <c r="AF3144" s="311"/>
      <c r="AG3144" s="311"/>
      <c r="AH3144" s="311"/>
      <c r="AI3144" s="311"/>
      <c r="AJ3144" s="311"/>
      <c r="AK3144" s="311"/>
      <c r="AL3144" s="311"/>
      <c r="AM3144" s="311"/>
      <c r="AN3144" s="311"/>
      <c r="AO3144" s="311"/>
      <c r="AP3144" s="311"/>
      <c r="AQ3144" s="311"/>
      <c r="AR3144" s="311"/>
      <c r="AS3144" s="311"/>
      <c r="AT3144" s="311"/>
      <c r="AU3144" s="311"/>
    </row>
    <row r="3145" spans="1:47">
      <c r="A3145" s="311"/>
      <c r="B3145" s="311"/>
      <c r="C3145" s="311"/>
      <c r="D3145" s="311"/>
      <c r="E3145" s="311"/>
      <c r="F3145" s="311"/>
      <c r="G3145" s="311"/>
      <c r="H3145" s="311"/>
      <c r="I3145" s="311"/>
      <c r="J3145" s="311"/>
      <c r="K3145" s="311"/>
      <c r="L3145" s="311"/>
      <c r="M3145" s="311"/>
      <c r="N3145" s="311"/>
      <c r="O3145" s="311"/>
      <c r="P3145" s="311"/>
      <c r="Q3145" s="311"/>
      <c r="R3145" s="311"/>
      <c r="S3145" s="311"/>
      <c r="T3145" s="311"/>
      <c r="U3145" s="311"/>
      <c r="V3145" s="311"/>
      <c r="W3145" s="311"/>
      <c r="X3145" s="311"/>
      <c r="Y3145" s="311"/>
      <c r="Z3145" s="311"/>
      <c r="AA3145" s="311"/>
      <c r="AB3145" s="311"/>
      <c r="AC3145" s="311"/>
      <c r="AD3145" s="311"/>
      <c r="AE3145" s="311"/>
      <c r="AF3145" s="311"/>
      <c r="AG3145" s="311"/>
      <c r="AH3145" s="311"/>
      <c r="AI3145" s="311"/>
      <c r="AJ3145" s="311"/>
      <c r="AK3145" s="311"/>
      <c r="AL3145" s="311"/>
      <c r="AM3145" s="311"/>
      <c r="AN3145" s="311"/>
      <c r="AO3145" s="311"/>
      <c r="AP3145" s="311"/>
      <c r="AQ3145" s="311"/>
      <c r="AR3145" s="311"/>
      <c r="AS3145" s="311"/>
      <c r="AT3145" s="311"/>
      <c r="AU3145" s="311"/>
    </row>
    <row r="3146" spans="1:47">
      <c r="A3146" s="311"/>
      <c r="B3146" s="311"/>
      <c r="C3146" s="311"/>
      <c r="D3146" s="311"/>
      <c r="E3146" s="311"/>
      <c r="F3146" s="311"/>
      <c r="G3146" s="311"/>
      <c r="H3146" s="311"/>
      <c r="I3146" s="311"/>
      <c r="J3146" s="311"/>
      <c r="K3146" s="311"/>
      <c r="L3146" s="311"/>
      <c r="M3146" s="311"/>
      <c r="N3146" s="311"/>
      <c r="O3146" s="311"/>
      <c r="P3146" s="311"/>
      <c r="Q3146" s="311"/>
      <c r="R3146" s="311"/>
      <c r="S3146" s="311"/>
      <c r="T3146" s="311"/>
      <c r="U3146" s="311"/>
      <c r="V3146" s="311"/>
      <c r="W3146" s="311"/>
      <c r="X3146" s="311"/>
      <c r="Y3146" s="311"/>
      <c r="Z3146" s="311"/>
      <c r="AA3146" s="311"/>
      <c r="AB3146" s="311"/>
      <c r="AC3146" s="311"/>
      <c r="AD3146" s="311"/>
      <c r="AE3146" s="311"/>
      <c r="AF3146" s="311"/>
      <c r="AG3146" s="311"/>
      <c r="AH3146" s="311"/>
      <c r="AI3146" s="311"/>
      <c r="AJ3146" s="311"/>
      <c r="AK3146" s="311"/>
      <c r="AL3146" s="311"/>
      <c r="AM3146" s="311"/>
      <c r="AN3146" s="311"/>
      <c r="AO3146" s="311"/>
      <c r="AP3146" s="311"/>
      <c r="AQ3146" s="311"/>
      <c r="AR3146" s="311"/>
      <c r="AS3146" s="311"/>
      <c r="AT3146" s="311"/>
      <c r="AU3146" s="311"/>
    </row>
    <row r="3147" spans="1:47">
      <c r="A3147" s="311"/>
      <c r="B3147" s="311"/>
      <c r="C3147" s="311"/>
      <c r="D3147" s="311"/>
      <c r="E3147" s="311"/>
      <c r="F3147" s="311"/>
      <c r="G3147" s="311"/>
      <c r="H3147" s="311"/>
      <c r="I3147" s="311"/>
      <c r="J3147" s="311"/>
      <c r="K3147" s="311"/>
      <c r="L3147" s="311"/>
      <c r="M3147" s="311"/>
      <c r="N3147" s="311"/>
      <c r="O3147" s="311"/>
      <c r="P3147" s="311"/>
      <c r="Q3147" s="311"/>
      <c r="R3147" s="311"/>
      <c r="S3147" s="311"/>
      <c r="T3147" s="311"/>
      <c r="U3147" s="311"/>
      <c r="V3147" s="311"/>
      <c r="W3147" s="311"/>
      <c r="X3147" s="311"/>
      <c r="Y3147" s="311"/>
      <c r="Z3147" s="311"/>
      <c r="AA3147" s="311"/>
      <c r="AB3147" s="311"/>
      <c r="AC3147" s="311"/>
      <c r="AD3147" s="311"/>
      <c r="AE3147" s="311"/>
      <c r="AF3147" s="311"/>
      <c r="AG3147" s="311"/>
      <c r="AH3147" s="311"/>
      <c r="AI3147" s="311"/>
      <c r="AJ3147" s="311"/>
      <c r="AK3147" s="311"/>
      <c r="AL3147" s="311"/>
      <c r="AM3147" s="311"/>
      <c r="AN3147" s="311"/>
      <c r="AO3147" s="311"/>
      <c r="AP3147" s="311"/>
      <c r="AQ3147" s="311"/>
      <c r="AR3147" s="311"/>
      <c r="AS3147" s="311"/>
      <c r="AT3147" s="311"/>
      <c r="AU3147" s="311"/>
    </row>
    <row r="3148" spans="1:47">
      <c r="A3148" s="311"/>
      <c r="B3148" s="311"/>
      <c r="C3148" s="311"/>
      <c r="D3148" s="311"/>
      <c r="E3148" s="311"/>
      <c r="F3148" s="311"/>
      <c r="G3148" s="311"/>
      <c r="H3148" s="311"/>
      <c r="I3148" s="311"/>
      <c r="J3148" s="311"/>
      <c r="K3148" s="311"/>
      <c r="L3148" s="311"/>
      <c r="M3148" s="311"/>
      <c r="N3148" s="311"/>
      <c r="O3148" s="311"/>
      <c r="P3148" s="311"/>
      <c r="Q3148" s="311"/>
      <c r="R3148" s="311"/>
      <c r="S3148" s="311"/>
      <c r="T3148" s="311"/>
      <c r="U3148" s="311"/>
      <c r="V3148" s="311"/>
      <c r="W3148" s="311"/>
      <c r="X3148" s="311"/>
      <c r="Y3148" s="311"/>
      <c r="Z3148" s="311"/>
      <c r="AA3148" s="311"/>
      <c r="AB3148" s="311"/>
      <c r="AC3148" s="311"/>
      <c r="AD3148" s="311"/>
      <c r="AE3148" s="311"/>
      <c r="AF3148" s="311"/>
      <c r="AG3148" s="311"/>
      <c r="AH3148" s="311"/>
      <c r="AI3148" s="311"/>
      <c r="AJ3148" s="311"/>
      <c r="AK3148" s="311"/>
      <c r="AL3148" s="311"/>
      <c r="AM3148" s="311"/>
      <c r="AN3148" s="311"/>
      <c r="AO3148" s="311"/>
      <c r="AP3148" s="311"/>
      <c r="AQ3148" s="311"/>
      <c r="AR3148" s="311"/>
      <c r="AS3148" s="311"/>
      <c r="AT3148" s="311"/>
      <c r="AU3148" s="311"/>
    </row>
    <row r="3149" spans="1:47">
      <c r="A3149" s="311"/>
      <c r="B3149" s="311"/>
      <c r="C3149" s="311"/>
      <c r="D3149" s="311"/>
      <c r="E3149" s="311"/>
      <c r="F3149" s="311"/>
      <c r="G3149" s="311"/>
      <c r="H3149" s="311"/>
      <c r="I3149" s="311"/>
      <c r="J3149" s="311"/>
      <c r="K3149" s="311"/>
      <c r="L3149" s="311"/>
      <c r="M3149" s="311"/>
      <c r="N3149" s="311"/>
      <c r="O3149" s="311"/>
      <c r="P3149" s="311"/>
      <c r="Q3149" s="311"/>
      <c r="R3149" s="311"/>
      <c r="S3149" s="311"/>
      <c r="T3149" s="311"/>
      <c r="U3149" s="311"/>
      <c r="V3149" s="311"/>
      <c r="W3149" s="311"/>
      <c r="X3149" s="311"/>
      <c r="Y3149" s="311"/>
      <c r="Z3149" s="311"/>
      <c r="AA3149" s="311"/>
      <c r="AB3149" s="311"/>
      <c r="AC3149" s="311"/>
      <c r="AD3149" s="311"/>
      <c r="AE3149" s="311"/>
      <c r="AF3149" s="311"/>
      <c r="AG3149" s="311"/>
      <c r="AH3149" s="311"/>
      <c r="AI3149" s="311"/>
      <c r="AJ3149" s="311"/>
      <c r="AK3149" s="311"/>
      <c r="AL3149" s="311"/>
      <c r="AM3149" s="311"/>
      <c r="AN3149" s="311"/>
      <c r="AO3149" s="311"/>
      <c r="AP3149" s="311"/>
      <c r="AQ3149" s="311"/>
      <c r="AR3149" s="311"/>
      <c r="AS3149" s="311"/>
      <c r="AT3149" s="311"/>
      <c r="AU3149" s="311"/>
    </row>
    <row r="3150" spans="1:47">
      <c r="A3150" s="311"/>
      <c r="B3150" s="311"/>
      <c r="C3150" s="311"/>
      <c r="D3150" s="311"/>
      <c r="E3150" s="311"/>
      <c r="F3150" s="311"/>
      <c r="G3150" s="311"/>
      <c r="H3150" s="311"/>
      <c r="I3150" s="311"/>
      <c r="J3150" s="311"/>
      <c r="K3150" s="311"/>
      <c r="L3150" s="311"/>
      <c r="M3150" s="311"/>
      <c r="N3150" s="311"/>
      <c r="O3150" s="311"/>
      <c r="P3150" s="311"/>
      <c r="Q3150" s="311"/>
      <c r="R3150" s="311"/>
      <c r="S3150" s="311"/>
      <c r="T3150" s="311"/>
      <c r="U3150" s="311"/>
      <c r="V3150" s="311"/>
      <c r="W3150" s="311"/>
      <c r="X3150" s="311"/>
      <c r="Y3150" s="311"/>
      <c r="Z3150" s="311"/>
      <c r="AA3150" s="311"/>
      <c r="AB3150" s="311"/>
      <c r="AC3150" s="311"/>
      <c r="AD3150" s="311"/>
      <c r="AE3150" s="311"/>
      <c r="AF3150" s="311"/>
      <c r="AG3150" s="311"/>
      <c r="AH3150" s="311"/>
      <c r="AI3150" s="311"/>
      <c r="AJ3150" s="311"/>
      <c r="AK3150" s="311"/>
      <c r="AL3150" s="311"/>
      <c r="AM3150" s="311"/>
      <c r="AN3150" s="311"/>
      <c r="AO3150" s="311"/>
      <c r="AP3150" s="311"/>
      <c r="AQ3150" s="311"/>
      <c r="AR3150" s="311"/>
      <c r="AS3150" s="311"/>
      <c r="AT3150" s="311"/>
      <c r="AU3150" s="311"/>
    </row>
    <row r="3151" spans="1:47">
      <c r="A3151" s="311"/>
      <c r="B3151" s="311"/>
      <c r="C3151" s="311"/>
      <c r="D3151" s="311"/>
      <c r="E3151" s="311"/>
      <c r="F3151" s="311"/>
      <c r="G3151" s="311"/>
      <c r="H3151" s="311"/>
      <c r="I3151" s="311"/>
      <c r="J3151" s="311"/>
      <c r="K3151" s="311"/>
      <c r="L3151" s="311"/>
      <c r="M3151" s="311"/>
      <c r="N3151" s="311"/>
      <c r="O3151" s="311"/>
      <c r="P3151" s="311"/>
      <c r="Q3151" s="311"/>
      <c r="R3151" s="311"/>
      <c r="S3151" s="311"/>
      <c r="T3151" s="311"/>
      <c r="U3151" s="311"/>
      <c r="V3151" s="311"/>
      <c r="W3151" s="311"/>
      <c r="X3151" s="311"/>
      <c r="Y3151" s="311"/>
      <c r="Z3151" s="311"/>
      <c r="AA3151" s="311"/>
      <c r="AB3151" s="311"/>
      <c r="AC3151" s="311"/>
      <c r="AD3151" s="311"/>
      <c r="AE3151" s="311"/>
      <c r="AF3151" s="311"/>
      <c r="AG3151" s="311"/>
      <c r="AH3151" s="311"/>
      <c r="AI3151" s="311"/>
      <c r="AJ3151" s="311"/>
      <c r="AK3151" s="311"/>
      <c r="AL3151" s="311"/>
      <c r="AM3151" s="311"/>
      <c r="AN3151" s="311"/>
      <c r="AO3151" s="311"/>
      <c r="AP3151" s="311"/>
      <c r="AQ3151" s="311"/>
      <c r="AR3151" s="311"/>
      <c r="AS3151" s="311"/>
      <c r="AT3151" s="311"/>
      <c r="AU3151" s="311"/>
    </row>
    <row r="3152" spans="1:47">
      <c r="A3152" s="311"/>
      <c r="B3152" s="311"/>
      <c r="C3152" s="311"/>
      <c r="D3152" s="311"/>
      <c r="E3152" s="311"/>
      <c r="F3152" s="311"/>
      <c r="G3152" s="311"/>
      <c r="H3152" s="311"/>
      <c r="I3152" s="311"/>
      <c r="J3152" s="311"/>
      <c r="K3152" s="311"/>
      <c r="L3152" s="311"/>
      <c r="M3152" s="311"/>
      <c r="N3152" s="311"/>
      <c r="O3152" s="311"/>
      <c r="P3152" s="311"/>
      <c r="Q3152" s="311"/>
      <c r="R3152" s="311"/>
      <c r="S3152" s="311"/>
      <c r="T3152" s="311"/>
      <c r="U3152" s="311"/>
      <c r="V3152" s="311"/>
      <c r="W3152" s="311"/>
      <c r="X3152" s="311"/>
      <c r="Y3152" s="311"/>
      <c r="Z3152" s="311"/>
      <c r="AA3152" s="311"/>
      <c r="AB3152" s="311"/>
      <c r="AC3152" s="311"/>
      <c r="AD3152" s="311"/>
      <c r="AE3152" s="311"/>
      <c r="AF3152" s="311"/>
      <c r="AG3152" s="311"/>
      <c r="AH3152" s="311"/>
      <c r="AI3152" s="311"/>
      <c r="AJ3152" s="311"/>
      <c r="AK3152" s="311"/>
      <c r="AL3152" s="311"/>
      <c r="AM3152" s="311"/>
      <c r="AN3152" s="311"/>
      <c r="AO3152" s="311"/>
      <c r="AP3152" s="311"/>
      <c r="AQ3152" s="311"/>
      <c r="AR3152" s="311"/>
      <c r="AS3152" s="311"/>
      <c r="AT3152" s="311"/>
      <c r="AU3152" s="311"/>
    </row>
    <row r="3153" spans="1:47">
      <c r="A3153" s="311"/>
      <c r="B3153" s="311"/>
      <c r="C3153" s="311"/>
      <c r="D3153" s="311"/>
      <c r="E3153" s="311"/>
      <c r="F3153" s="311"/>
      <c r="G3153" s="311"/>
      <c r="H3153" s="311"/>
      <c r="I3153" s="311"/>
      <c r="J3153" s="311"/>
      <c r="K3153" s="311"/>
      <c r="L3153" s="311"/>
      <c r="M3153" s="311"/>
      <c r="N3153" s="311"/>
      <c r="O3153" s="311"/>
      <c r="P3153" s="311"/>
      <c r="Q3153" s="311"/>
      <c r="R3153" s="311"/>
      <c r="S3153" s="311"/>
      <c r="T3153" s="311"/>
      <c r="U3153" s="311"/>
      <c r="V3153" s="311"/>
      <c r="W3153" s="311"/>
      <c r="X3153" s="311"/>
      <c r="Y3153" s="311"/>
      <c r="Z3153" s="311"/>
      <c r="AA3153" s="311"/>
      <c r="AB3153" s="311"/>
      <c r="AC3153" s="311"/>
      <c r="AD3153" s="311"/>
      <c r="AE3153" s="311"/>
      <c r="AF3153" s="311"/>
      <c r="AG3153" s="311"/>
      <c r="AH3153" s="311"/>
      <c r="AI3153" s="311"/>
      <c r="AJ3153" s="311"/>
      <c r="AK3153" s="311"/>
      <c r="AL3153" s="311"/>
      <c r="AM3153" s="311"/>
      <c r="AN3153" s="311"/>
      <c r="AO3153" s="311"/>
      <c r="AP3153" s="311"/>
      <c r="AQ3153" s="311"/>
      <c r="AR3153" s="311"/>
      <c r="AS3153" s="311"/>
      <c r="AT3153" s="311"/>
      <c r="AU3153" s="311"/>
    </row>
    <row r="3154" spans="1:47">
      <c r="A3154" s="311"/>
      <c r="B3154" s="311"/>
      <c r="C3154" s="311"/>
      <c r="D3154" s="311"/>
      <c r="E3154" s="311"/>
      <c r="F3154" s="311"/>
      <c r="G3154" s="311"/>
      <c r="H3154" s="311"/>
      <c r="I3154" s="311"/>
      <c r="J3154" s="311"/>
      <c r="K3154" s="311"/>
      <c r="L3154" s="311"/>
      <c r="M3154" s="311"/>
      <c r="N3154" s="311"/>
      <c r="O3154" s="311"/>
      <c r="P3154" s="311"/>
      <c r="Q3154" s="311"/>
      <c r="R3154" s="311"/>
      <c r="S3154" s="311"/>
      <c r="T3154" s="311"/>
      <c r="U3154" s="311"/>
      <c r="V3154" s="311"/>
      <c r="W3154" s="311"/>
      <c r="X3154" s="311"/>
      <c r="Y3154" s="311"/>
      <c r="Z3154" s="311"/>
      <c r="AA3154" s="311"/>
      <c r="AB3154" s="311"/>
      <c r="AC3154" s="311"/>
      <c r="AD3154" s="311"/>
      <c r="AE3154" s="311"/>
      <c r="AF3154" s="311"/>
      <c r="AG3154" s="311"/>
      <c r="AH3154" s="311"/>
      <c r="AI3154" s="311"/>
      <c r="AJ3154" s="311"/>
      <c r="AK3154" s="311"/>
      <c r="AL3154" s="311"/>
      <c r="AM3154" s="311"/>
      <c r="AN3154" s="311"/>
      <c r="AO3154" s="311"/>
      <c r="AP3154" s="311"/>
      <c r="AQ3154" s="311"/>
      <c r="AR3154" s="311"/>
      <c r="AS3154" s="311"/>
      <c r="AT3154" s="311"/>
      <c r="AU3154" s="311"/>
    </row>
    <row r="3155" spans="1:47">
      <c r="A3155" s="311"/>
      <c r="B3155" s="311"/>
      <c r="C3155" s="311"/>
      <c r="D3155" s="311"/>
      <c r="E3155" s="311"/>
      <c r="F3155" s="311"/>
      <c r="G3155" s="311"/>
      <c r="H3155" s="311"/>
      <c r="I3155" s="311"/>
      <c r="J3155" s="311"/>
      <c r="K3155" s="311"/>
      <c r="L3155" s="311"/>
      <c r="M3155" s="311"/>
      <c r="N3155" s="311"/>
      <c r="O3155" s="311"/>
      <c r="P3155" s="311"/>
      <c r="Q3155" s="311"/>
      <c r="R3155" s="311"/>
      <c r="S3155" s="311"/>
      <c r="T3155" s="311"/>
      <c r="U3155" s="311"/>
      <c r="V3155" s="311"/>
      <c r="W3155" s="311"/>
      <c r="X3155" s="311"/>
      <c r="Y3155" s="311"/>
      <c r="Z3155" s="311"/>
      <c r="AA3155" s="311"/>
      <c r="AB3155" s="311"/>
      <c r="AC3155" s="311"/>
      <c r="AD3155" s="311"/>
      <c r="AE3155" s="311"/>
      <c r="AF3155" s="311"/>
      <c r="AG3155" s="311"/>
      <c r="AH3155" s="311"/>
      <c r="AI3155" s="311"/>
      <c r="AJ3155" s="311"/>
      <c r="AK3155" s="311"/>
      <c r="AL3155" s="311"/>
      <c r="AM3155" s="311"/>
      <c r="AN3155" s="311"/>
      <c r="AO3155" s="311"/>
      <c r="AP3155" s="311"/>
      <c r="AQ3155" s="311"/>
      <c r="AR3155" s="311"/>
      <c r="AS3155" s="311"/>
      <c r="AT3155" s="311"/>
      <c r="AU3155" s="311"/>
    </row>
    <row r="3156" spans="1:47">
      <c r="A3156" s="311"/>
      <c r="B3156" s="311"/>
      <c r="C3156" s="311"/>
      <c r="D3156" s="311"/>
      <c r="E3156" s="311"/>
      <c r="F3156" s="311"/>
      <c r="G3156" s="311"/>
      <c r="H3156" s="311"/>
      <c r="I3156" s="311"/>
      <c r="J3156" s="311"/>
      <c r="K3156" s="311"/>
      <c r="L3156" s="311"/>
      <c r="M3156" s="311"/>
      <c r="N3156" s="311"/>
      <c r="O3156" s="311"/>
      <c r="P3156" s="311"/>
      <c r="Q3156" s="311"/>
      <c r="R3156" s="311"/>
      <c r="S3156" s="311"/>
      <c r="T3156" s="311"/>
      <c r="U3156" s="311"/>
      <c r="V3156" s="311"/>
      <c r="W3156" s="311"/>
      <c r="X3156" s="311"/>
      <c r="Y3156" s="311"/>
      <c r="Z3156" s="311"/>
      <c r="AA3156" s="311"/>
      <c r="AB3156" s="311"/>
      <c r="AC3156" s="311"/>
      <c r="AD3156" s="311"/>
      <c r="AE3156" s="311"/>
      <c r="AF3156" s="311"/>
      <c r="AG3156" s="311"/>
      <c r="AH3156" s="311"/>
      <c r="AI3156" s="311"/>
      <c r="AJ3156" s="311"/>
      <c r="AK3156" s="311"/>
      <c r="AL3156" s="311"/>
      <c r="AM3156" s="311"/>
      <c r="AN3156" s="311"/>
      <c r="AO3156" s="311"/>
      <c r="AP3156" s="311"/>
      <c r="AQ3156" s="311"/>
      <c r="AR3156" s="311"/>
      <c r="AS3156" s="311"/>
      <c r="AT3156" s="311"/>
      <c r="AU3156" s="311"/>
    </row>
    <row r="3157" spans="1:47">
      <c r="A3157" s="311"/>
      <c r="B3157" s="311"/>
      <c r="C3157" s="311"/>
      <c r="D3157" s="311"/>
      <c r="E3157" s="311"/>
      <c r="F3157" s="311"/>
      <c r="G3157" s="311"/>
      <c r="H3157" s="311"/>
      <c r="I3157" s="311"/>
      <c r="J3157" s="311"/>
      <c r="K3157" s="311"/>
      <c r="L3157" s="311"/>
      <c r="M3157" s="311"/>
      <c r="N3157" s="311"/>
      <c r="O3157" s="311"/>
      <c r="P3157" s="311"/>
      <c r="Q3157" s="311"/>
      <c r="R3157" s="311"/>
      <c r="S3157" s="311"/>
      <c r="T3157" s="311"/>
      <c r="U3157" s="311"/>
      <c r="V3157" s="311"/>
      <c r="W3157" s="311"/>
      <c r="X3157" s="311"/>
      <c r="Y3157" s="311"/>
      <c r="Z3157" s="311"/>
      <c r="AA3157" s="311"/>
      <c r="AB3157" s="311"/>
      <c r="AC3157" s="311"/>
      <c r="AD3157" s="311"/>
      <c r="AE3157" s="311"/>
      <c r="AF3157" s="311"/>
      <c r="AG3157" s="311"/>
      <c r="AH3157" s="311"/>
      <c r="AI3157" s="311"/>
      <c r="AJ3157" s="311"/>
      <c r="AK3157" s="311"/>
      <c r="AL3157" s="311"/>
      <c r="AM3157" s="311"/>
      <c r="AN3157" s="311"/>
      <c r="AO3157" s="311"/>
      <c r="AP3157" s="311"/>
      <c r="AQ3157" s="311"/>
      <c r="AR3157" s="311"/>
      <c r="AS3157" s="311"/>
      <c r="AT3157" s="311"/>
      <c r="AU3157" s="311"/>
    </row>
    <row r="3158" spans="1:47">
      <c r="A3158" s="311"/>
      <c r="B3158" s="311"/>
      <c r="C3158" s="311"/>
      <c r="D3158" s="311"/>
      <c r="E3158" s="311"/>
      <c r="F3158" s="311"/>
      <c r="G3158" s="311"/>
      <c r="H3158" s="311"/>
      <c r="I3158" s="311"/>
      <c r="J3158" s="311"/>
      <c r="K3158" s="311"/>
      <c r="L3158" s="311"/>
      <c r="M3158" s="311"/>
      <c r="N3158" s="311"/>
      <c r="O3158" s="311"/>
      <c r="P3158" s="311"/>
      <c r="Q3158" s="311"/>
      <c r="R3158" s="311"/>
      <c r="S3158" s="311"/>
      <c r="T3158" s="311"/>
      <c r="U3158" s="311"/>
      <c r="V3158" s="311"/>
      <c r="W3158" s="311"/>
      <c r="X3158" s="311"/>
      <c r="Y3158" s="311"/>
      <c r="Z3158" s="311"/>
      <c r="AA3158" s="311"/>
      <c r="AB3158" s="311"/>
      <c r="AC3158" s="311"/>
      <c r="AD3158" s="311"/>
      <c r="AE3158" s="311"/>
      <c r="AF3158" s="311"/>
      <c r="AG3158" s="311"/>
      <c r="AH3158" s="311"/>
      <c r="AI3158" s="311"/>
      <c r="AJ3158" s="311"/>
      <c r="AK3158" s="311"/>
      <c r="AL3158" s="311"/>
      <c r="AM3158" s="311"/>
      <c r="AN3158" s="311"/>
      <c r="AO3158" s="311"/>
      <c r="AP3158" s="311"/>
      <c r="AQ3158" s="311"/>
      <c r="AR3158" s="311"/>
      <c r="AS3158" s="311"/>
      <c r="AT3158" s="311"/>
      <c r="AU3158" s="311"/>
    </row>
    <row r="3159" spans="1:47">
      <c r="A3159" s="311"/>
      <c r="B3159" s="311"/>
      <c r="C3159" s="311"/>
      <c r="D3159" s="311"/>
      <c r="E3159" s="311"/>
      <c r="F3159" s="311"/>
      <c r="G3159" s="311"/>
      <c r="H3159" s="311"/>
      <c r="I3159" s="311"/>
      <c r="J3159" s="311"/>
      <c r="K3159" s="311"/>
      <c r="L3159" s="311"/>
      <c r="M3159" s="311"/>
      <c r="N3159" s="311"/>
      <c r="O3159" s="311"/>
      <c r="P3159" s="311"/>
      <c r="Q3159" s="311"/>
      <c r="R3159" s="311"/>
      <c r="S3159" s="311"/>
      <c r="T3159" s="311"/>
      <c r="U3159" s="311"/>
      <c r="V3159" s="311"/>
      <c r="W3159" s="311"/>
      <c r="X3159" s="311"/>
      <c r="Y3159" s="311"/>
      <c r="Z3159" s="311"/>
      <c r="AA3159" s="311"/>
      <c r="AB3159" s="311"/>
      <c r="AC3159" s="311"/>
      <c r="AD3159" s="311"/>
      <c r="AE3159" s="311"/>
      <c r="AF3159" s="311"/>
      <c r="AG3159" s="311"/>
      <c r="AH3159" s="311"/>
      <c r="AI3159" s="311"/>
      <c r="AJ3159" s="311"/>
      <c r="AK3159" s="311"/>
      <c r="AL3159" s="311"/>
      <c r="AM3159" s="311"/>
      <c r="AN3159" s="311"/>
      <c r="AO3159" s="311"/>
      <c r="AP3159" s="311"/>
      <c r="AQ3159" s="311"/>
      <c r="AR3159" s="311"/>
      <c r="AS3159" s="311"/>
      <c r="AT3159" s="311"/>
      <c r="AU3159" s="311"/>
    </row>
    <row r="3160" spans="1:47">
      <c r="A3160" s="311"/>
      <c r="B3160" s="311"/>
      <c r="C3160" s="311"/>
      <c r="D3160" s="311"/>
      <c r="E3160" s="311"/>
      <c r="F3160" s="311"/>
      <c r="G3160" s="311"/>
      <c r="H3160" s="311"/>
      <c r="I3160" s="311"/>
      <c r="J3160" s="311"/>
      <c r="K3160" s="311"/>
      <c r="L3160" s="311"/>
      <c r="M3160" s="311"/>
      <c r="N3160" s="311"/>
      <c r="O3160" s="311"/>
      <c r="P3160" s="311"/>
      <c r="Q3160" s="311"/>
      <c r="R3160" s="311"/>
      <c r="S3160" s="311"/>
      <c r="T3160" s="311"/>
      <c r="U3160" s="311"/>
      <c r="V3160" s="311"/>
      <c r="W3160" s="311"/>
      <c r="X3160" s="311"/>
      <c r="Y3160" s="311"/>
      <c r="Z3160" s="311"/>
      <c r="AA3160" s="311"/>
      <c r="AB3160" s="311"/>
      <c r="AC3160" s="311"/>
      <c r="AD3160" s="311"/>
      <c r="AE3160" s="311"/>
      <c r="AF3160" s="311"/>
      <c r="AG3160" s="311"/>
      <c r="AH3160" s="311"/>
      <c r="AI3160" s="311"/>
      <c r="AJ3160" s="311"/>
      <c r="AK3160" s="311"/>
      <c r="AL3160" s="311"/>
      <c r="AM3160" s="311"/>
      <c r="AN3160" s="311"/>
      <c r="AO3160" s="311"/>
      <c r="AP3160" s="311"/>
      <c r="AQ3160" s="311"/>
      <c r="AR3160" s="311"/>
      <c r="AS3160" s="311"/>
      <c r="AT3160" s="311"/>
      <c r="AU3160" s="311"/>
    </row>
    <row r="3161" spans="1:47">
      <c r="A3161" s="311"/>
      <c r="B3161" s="311"/>
      <c r="C3161" s="311"/>
      <c r="D3161" s="311"/>
      <c r="E3161" s="311"/>
      <c r="F3161" s="311"/>
      <c r="G3161" s="311"/>
      <c r="H3161" s="311"/>
      <c r="I3161" s="311"/>
      <c r="J3161" s="311"/>
      <c r="K3161" s="311"/>
      <c r="L3161" s="311"/>
      <c r="M3161" s="311"/>
      <c r="N3161" s="311"/>
      <c r="O3161" s="311"/>
      <c r="P3161" s="311"/>
      <c r="Q3161" s="311"/>
      <c r="R3161" s="311"/>
      <c r="S3161" s="311"/>
      <c r="T3161" s="311"/>
      <c r="U3161" s="311"/>
      <c r="V3161" s="311"/>
      <c r="W3161" s="311"/>
      <c r="X3161" s="311"/>
      <c r="Y3161" s="311"/>
      <c r="Z3161" s="311"/>
      <c r="AA3161" s="311"/>
      <c r="AB3161" s="311"/>
      <c r="AC3161" s="311"/>
      <c r="AD3161" s="311"/>
      <c r="AE3161" s="311"/>
      <c r="AF3161" s="311"/>
      <c r="AG3161" s="311"/>
      <c r="AH3161" s="311"/>
      <c r="AI3161" s="311"/>
      <c r="AJ3161" s="311"/>
      <c r="AK3161" s="311"/>
      <c r="AL3161" s="311"/>
      <c r="AM3161" s="311"/>
      <c r="AN3161" s="311"/>
      <c r="AO3161" s="311"/>
      <c r="AP3161" s="311"/>
      <c r="AQ3161" s="311"/>
      <c r="AR3161" s="311"/>
      <c r="AS3161" s="311"/>
      <c r="AT3161" s="311"/>
      <c r="AU3161" s="311"/>
    </row>
    <row r="3162" spans="1:47">
      <c r="A3162" s="311"/>
      <c r="B3162" s="311"/>
      <c r="C3162" s="311"/>
      <c r="D3162" s="311"/>
      <c r="E3162" s="311"/>
      <c r="F3162" s="311"/>
      <c r="G3162" s="311"/>
      <c r="H3162" s="311"/>
      <c r="I3162" s="311"/>
      <c r="J3162" s="311"/>
      <c r="K3162" s="311"/>
      <c r="L3162" s="311"/>
      <c r="M3162" s="311"/>
      <c r="N3162" s="311"/>
      <c r="O3162" s="311"/>
      <c r="P3162" s="311"/>
      <c r="Q3162" s="311"/>
      <c r="R3162" s="311"/>
      <c r="S3162" s="311"/>
      <c r="T3162" s="311"/>
      <c r="U3162" s="311"/>
      <c r="V3162" s="311"/>
      <c r="W3162" s="311"/>
      <c r="X3162" s="311"/>
      <c r="Y3162" s="311"/>
      <c r="Z3162" s="311"/>
      <c r="AA3162" s="311"/>
      <c r="AB3162" s="311"/>
      <c r="AC3162" s="311"/>
      <c r="AD3162" s="311"/>
      <c r="AE3162" s="311"/>
      <c r="AF3162" s="311"/>
      <c r="AG3162" s="311"/>
      <c r="AH3162" s="311"/>
      <c r="AI3162" s="311"/>
      <c r="AJ3162" s="311"/>
      <c r="AK3162" s="311"/>
      <c r="AL3162" s="311"/>
      <c r="AM3162" s="311"/>
      <c r="AN3162" s="311"/>
      <c r="AO3162" s="311"/>
      <c r="AP3162" s="311"/>
      <c r="AQ3162" s="311"/>
      <c r="AR3162" s="311"/>
      <c r="AS3162" s="311"/>
      <c r="AT3162" s="311"/>
      <c r="AU3162" s="311"/>
    </row>
    <row r="3163" spans="1:47">
      <c r="A3163" s="311"/>
      <c r="B3163" s="311"/>
      <c r="C3163" s="311"/>
      <c r="D3163" s="311"/>
      <c r="E3163" s="311"/>
      <c r="F3163" s="311"/>
      <c r="G3163" s="311"/>
      <c r="H3163" s="311"/>
      <c r="I3163" s="311"/>
      <c r="J3163" s="311"/>
      <c r="K3163" s="311"/>
      <c r="L3163" s="311"/>
      <c r="M3163" s="311"/>
      <c r="N3163" s="311"/>
      <c r="O3163" s="311"/>
      <c r="P3163" s="311"/>
      <c r="Q3163" s="311"/>
      <c r="R3163" s="311"/>
      <c r="S3163" s="311"/>
      <c r="T3163" s="311"/>
      <c r="U3163" s="311"/>
      <c r="V3163" s="311"/>
      <c r="W3163" s="311"/>
      <c r="X3163" s="311"/>
      <c r="Y3163" s="311"/>
      <c r="Z3163" s="311"/>
      <c r="AA3163" s="311"/>
      <c r="AB3163" s="311"/>
      <c r="AC3163" s="311"/>
      <c r="AD3163" s="311"/>
      <c r="AE3163" s="311"/>
      <c r="AF3163" s="311"/>
      <c r="AG3163" s="311"/>
      <c r="AH3163" s="311"/>
      <c r="AI3163" s="311"/>
      <c r="AJ3163" s="311"/>
      <c r="AK3163" s="311"/>
      <c r="AL3163" s="311"/>
      <c r="AM3163" s="311"/>
      <c r="AN3163" s="311"/>
      <c r="AO3163" s="311"/>
      <c r="AP3163" s="311"/>
      <c r="AQ3163" s="311"/>
      <c r="AR3163" s="311"/>
      <c r="AS3163" s="311"/>
      <c r="AT3163" s="311"/>
      <c r="AU3163" s="311"/>
    </row>
    <row r="3164" spans="1:47">
      <c r="A3164" s="311"/>
      <c r="B3164" s="311"/>
      <c r="C3164" s="311"/>
      <c r="D3164" s="311"/>
      <c r="E3164" s="311"/>
      <c r="F3164" s="311"/>
      <c r="G3164" s="311"/>
      <c r="H3164" s="311"/>
      <c r="I3164" s="311"/>
      <c r="J3164" s="311"/>
      <c r="K3164" s="311"/>
      <c r="L3164" s="311"/>
      <c r="M3164" s="311"/>
      <c r="N3164" s="311"/>
      <c r="O3164" s="311"/>
      <c r="P3164" s="311"/>
      <c r="Q3164" s="311"/>
      <c r="R3164" s="311"/>
      <c r="S3164" s="311"/>
      <c r="T3164" s="311"/>
      <c r="U3164" s="311"/>
      <c r="V3164" s="311"/>
      <c r="W3164" s="311"/>
      <c r="X3164" s="311"/>
      <c r="Y3164" s="311"/>
      <c r="Z3164" s="311"/>
      <c r="AA3164" s="311"/>
      <c r="AB3164" s="311"/>
      <c r="AC3164" s="311"/>
      <c r="AD3164" s="311"/>
      <c r="AE3164" s="311"/>
      <c r="AF3164" s="311"/>
      <c r="AG3164" s="311"/>
      <c r="AH3164" s="311"/>
      <c r="AI3164" s="311"/>
      <c r="AJ3164" s="311"/>
      <c r="AK3164" s="311"/>
      <c r="AL3164" s="311"/>
      <c r="AM3164" s="311"/>
      <c r="AN3164" s="311"/>
      <c r="AO3164" s="311"/>
      <c r="AP3164" s="311"/>
      <c r="AQ3164" s="311"/>
      <c r="AR3164" s="311"/>
      <c r="AS3164" s="311"/>
      <c r="AT3164" s="311"/>
      <c r="AU3164" s="311"/>
    </row>
    <row r="3165" spans="1:47">
      <c r="A3165" s="311"/>
      <c r="B3165" s="311"/>
      <c r="C3165" s="311"/>
      <c r="D3165" s="311"/>
      <c r="E3165" s="311"/>
      <c r="F3165" s="311"/>
      <c r="G3165" s="311"/>
      <c r="H3165" s="311"/>
      <c r="I3165" s="311"/>
      <c r="J3165" s="311"/>
      <c r="K3165" s="311"/>
      <c r="L3165" s="311"/>
      <c r="M3165" s="311"/>
      <c r="N3165" s="311"/>
      <c r="O3165" s="311"/>
      <c r="P3165" s="311"/>
      <c r="Q3165" s="311"/>
      <c r="R3165" s="311"/>
      <c r="S3165" s="311"/>
      <c r="T3165" s="311"/>
      <c r="U3165" s="311"/>
      <c r="V3165" s="311"/>
      <c r="W3165" s="311"/>
      <c r="X3165" s="311"/>
      <c r="Y3165" s="311"/>
      <c r="Z3165" s="311"/>
      <c r="AA3165" s="311"/>
      <c r="AB3165" s="311"/>
      <c r="AC3165" s="311"/>
      <c r="AD3165" s="311"/>
      <c r="AE3165" s="311"/>
      <c r="AF3165" s="311"/>
      <c r="AG3165" s="311"/>
      <c r="AH3165" s="311"/>
      <c r="AI3165" s="311"/>
      <c r="AJ3165" s="311"/>
      <c r="AK3165" s="311"/>
      <c r="AL3165" s="311"/>
      <c r="AM3165" s="311"/>
      <c r="AN3165" s="311"/>
      <c r="AO3165" s="311"/>
      <c r="AP3165" s="311"/>
      <c r="AQ3165" s="311"/>
      <c r="AR3165" s="311"/>
      <c r="AS3165" s="311"/>
      <c r="AT3165" s="311"/>
      <c r="AU3165" s="311"/>
    </row>
    <row r="3166" spans="1:47">
      <c r="A3166" s="311"/>
      <c r="B3166" s="311"/>
      <c r="C3166" s="311"/>
      <c r="D3166" s="311"/>
      <c r="E3166" s="311"/>
      <c r="F3166" s="311"/>
      <c r="G3166" s="311"/>
      <c r="H3166" s="311"/>
      <c r="I3166" s="311"/>
      <c r="J3166" s="311"/>
      <c r="K3166" s="311"/>
      <c r="L3166" s="311"/>
      <c r="M3166" s="311"/>
      <c r="N3166" s="311"/>
      <c r="O3166" s="311"/>
      <c r="P3166" s="311"/>
      <c r="Q3166" s="311"/>
      <c r="R3166" s="311"/>
      <c r="S3166" s="311"/>
      <c r="T3166" s="311"/>
      <c r="U3166" s="311"/>
      <c r="V3166" s="311"/>
      <c r="W3166" s="311"/>
      <c r="X3166" s="311"/>
      <c r="Y3166" s="311"/>
      <c r="Z3166" s="311"/>
      <c r="AA3166" s="311"/>
      <c r="AB3166" s="311"/>
      <c r="AC3166" s="311"/>
      <c r="AD3166" s="311"/>
      <c r="AE3166" s="311"/>
      <c r="AF3166" s="311"/>
      <c r="AG3166" s="311"/>
      <c r="AH3166" s="311"/>
      <c r="AI3166" s="311"/>
      <c r="AJ3166" s="311"/>
      <c r="AK3166" s="311"/>
      <c r="AL3166" s="311"/>
      <c r="AM3166" s="311"/>
      <c r="AN3166" s="311"/>
      <c r="AO3166" s="311"/>
      <c r="AP3166" s="311"/>
      <c r="AQ3166" s="311"/>
      <c r="AR3166" s="311"/>
      <c r="AS3166" s="311"/>
      <c r="AT3166" s="311"/>
      <c r="AU3166" s="311"/>
    </row>
    <row r="3167" spans="1:47">
      <c r="A3167" s="311"/>
      <c r="B3167" s="311"/>
      <c r="C3167" s="311"/>
      <c r="D3167" s="311"/>
      <c r="E3167" s="311"/>
      <c r="F3167" s="311"/>
      <c r="G3167" s="311"/>
      <c r="H3167" s="311"/>
      <c r="I3167" s="311"/>
      <c r="J3167" s="311"/>
      <c r="K3167" s="311"/>
      <c r="L3167" s="311"/>
      <c r="M3167" s="311"/>
      <c r="N3167" s="311"/>
      <c r="O3167" s="311"/>
      <c r="P3167" s="311"/>
      <c r="Q3167" s="311"/>
      <c r="R3167" s="311"/>
      <c r="S3167" s="311"/>
      <c r="T3167" s="311"/>
      <c r="U3167" s="311"/>
      <c r="V3167" s="311"/>
      <c r="W3167" s="311"/>
      <c r="X3167" s="311"/>
      <c r="Y3167" s="311"/>
      <c r="Z3167" s="311"/>
      <c r="AA3167" s="311"/>
      <c r="AB3167" s="311"/>
      <c r="AC3167" s="311"/>
      <c r="AD3167" s="311"/>
      <c r="AE3167" s="311"/>
      <c r="AF3167" s="311"/>
      <c r="AG3167" s="311"/>
      <c r="AH3167" s="311"/>
      <c r="AI3167" s="311"/>
      <c r="AJ3167" s="311"/>
      <c r="AK3167" s="311"/>
      <c r="AL3167" s="311"/>
      <c r="AM3167" s="311"/>
      <c r="AN3167" s="311"/>
      <c r="AO3167" s="311"/>
      <c r="AP3167" s="311"/>
      <c r="AQ3167" s="311"/>
      <c r="AR3167" s="311"/>
      <c r="AS3167" s="311"/>
      <c r="AT3167" s="311"/>
      <c r="AU3167" s="311"/>
    </row>
    <row r="3168" spans="1:47">
      <c r="A3168" s="311"/>
      <c r="B3168" s="311"/>
      <c r="C3168" s="311"/>
      <c r="D3168" s="311"/>
      <c r="E3168" s="311"/>
      <c r="F3168" s="311"/>
      <c r="G3168" s="311"/>
      <c r="H3168" s="311"/>
      <c r="I3168" s="311"/>
      <c r="J3168" s="311"/>
      <c r="K3168" s="311"/>
      <c r="L3168" s="311"/>
      <c r="M3168" s="311"/>
      <c r="N3168" s="311"/>
      <c r="O3168" s="311"/>
      <c r="P3168" s="311"/>
      <c r="Q3168" s="311"/>
      <c r="R3168" s="311"/>
      <c r="S3168" s="311"/>
      <c r="T3168" s="311"/>
      <c r="U3168" s="311"/>
      <c r="V3168" s="311"/>
      <c r="W3168" s="311"/>
      <c r="X3168" s="311"/>
      <c r="Y3168" s="311"/>
      <c r="Z3168" s="311"/>
      <c r="AA3168" s="311"/>
      <c r="AB3168" s="311"/>
      <c r="AC3168" s="311"/>
      <c r="AD3168" s="311"/>
      <c r="AE3168" s="311"/>
      <c r="AF3168" s="311"/>
      <c r="AG3168" s="311"/>
      <c r="AH3168" s="311"/>
      <c r="AI3168" s="311"/>
      <c r="AJ3168" s="311"/>
      <c r="AK3168" s="311"/>
      <c r="AL3168" s="311"/>
      <c r="AM3168" s="311"/>
      <c r="AN3168" s="311"/>
      <c r="AO3168" s="311"/>
      <c r="AP3168" s="311"/>
      <c r="AQ3168" s="311"/>
      <c r="AR3168" s="311"/>
      <c r="AS3168" s="311"/>
      <c r="AT3168" s="311"/>
      <c r="AU3168" s="311"/>
    </row>
    <row r="3169" spans="1:47">
      <c r="A3169" s="311"/>
      <c r="B3169" s="311"/>
      <c r="C3169" s="311"/>
      <c r="D3169" s="311"/>
      <c r="E3169" s="311"/>
      <c r="F3169" s="311"/>
      <c r="G3169" s="311"/>
      <c r="H3169" s="311"/>
      <c r="I3169" s="311"/>
      <c r="J3169" s="311"/>
      <c r="K3169" s="311"/>
      <c r="L3169" s="311"/>
      <c r="M3169" s="311"/>
      <c r="N3169" s="311"/>
      <c r="O3169" s="311"/>
      <c r="P3169" s="311"/>
      <c r="Q3169" s="311"/>
      <c r="R3169" s="311"/>
      <c r="S3169" s="311"/>
      <c r="T3169" s="311"/>
      <c r="U3169" s="311"/>
      <c r="V3169" s="311"/>
      <c r="W3169" s="311"/>
      <c r="X3169" s="311"/>
      <c r="Y3169" s="311"/>
      <c r="Z3169" s="311"/>
      <c r="AA3169" s="311"/>
      <c r="AB3169" s="311"/>
      <c r="AC3169" s="311"/>
      <c r="AD3169" s="311"/>
      <c r="AE3169" s="311"/>
      <c r="AF3169" s="311"/>
      <c r="AG3169" s="311"/>
      <c r="AH3169" s="311"/>
      <c r="AI3169" s="311"/>
      <c r="AJ3169" s="311"/>
      <c r="AK3169" s="311"/>
      <c r="AL3169" s="311"/>
      <c r="AM3169" s="311"/>
      <c r="AN3169" s="311"/>
      <c r="AO3169" s="311"/>
      <c r="AP3169" s="311"/>
      <c r="AQ3169" s="311"/>
      <c r="AR3169" s="311"/>
      <c r="AS3169" s="311"/>
      <c r="AT3169" s="311"/>
      <c r="AU3169" s="311"/>
    </row>
    <row r="3170" spans="1:47">
      <c r="A3170" s="311"/>
      <c r="B3170" s="311"/>
      <c r="C3170" s="311"/>
      <c r="D3170" s="311"/>
      <c r="E3170" s="311"/>
      <c r="F3170" s="311"/>
      <c r="G3170" s="311"/>
      <c r="H3170" s="311"/>
      <c r="I3170" s="311"/>
      <c r="J3170" s="311"/>
      <c r="K3170" s="311"/>
      <c r="L3170" s="311"/>
      <c r="M3170" s="311"/>
      <c r="N3170" s="311"/>
      <c r="O3170" s="311"/>
      <c r="P3170" s="311"/>
      <c r="Q3170" s="311"/>
      <c r="R3170" s="311"/>
      <c r="S3170" s="311"/>
      <c r="T3170" s="311"/>
      <c r="U3170" s="311"/>
      <c r="V3170" s="311"/>
      <c r="W3170" s="311"/>
      <c r="X3170" s="311"/>
      <c r="Y3170" s="311"/>
      <c r="Z3170" s="311"/>
      <c r="AA3170" s="311"/>
      <c r="AB3170" s="311"/>
      <c r="AC3170" s="311"/>
      <c r="AD3170" s="311"/>
      <c r="AE3170" s="311"/>
      <c r="AF3170" s="311"/>
      <c r="AG3170" s="311"/>
      <c r="AH3170" s="311"/>
      <c r="AI3170" s="311"/>
      <c r="AJ3170" s="311"/>
      <c r="AK3170" s="311"/>
      <c r="AL3170" s="311"/>
      <c r="AM3170" s="311"/>
      <c r="AN3170" s="311"/>
      <c r="AO3170" s="311"/>
      <c r="AP3170" s="311"/>
      <c r="AQ3170" s="311"/>
      <c r="AR3170" s="311"/>
      <c r="AS3170" s="311"/>
      <c r="AT3170" s="311"/>
      <c r="AU3170" s="311"/>
    </row>
    <row r="3171" spans="1:47">
      <c r="A3171" s="311"/>
      <c r="B3171" s="311"/>
      <c r="C3171" s="311"/>
      <c r="D3171" s="311"/>
      <c r="E3171" s="311"/>
      <c r="F3171" s="311"/>
      <c r="G3171" s="311"/>
      <c r="H3171" s="311"/>
      <c r="I3171" s="311"/>
      <c r="J3171" s="311"/>
      <c r="K3171" s="311"/>
      <c r="L3171" s="311"/>
      <c r="M3171" s="311"/>
      <c r="N3171" s="311"/>
      <c r="O3171" s="311"/>
      <c r="P3171" s="311"/>
      <c r="Q3171" s="311"/>
      <c r="R3171" s="311"/>
      <c r="S3171" s="311"/>
      <c r="T3171" s="311"/>
      <c r="U3171" s="311"/>
      <c r="V3171" s="311"/>
      <c r="W3171" s="311"/>
      <c r="X3171" s="311"/>
      <c r="Y3171" s="311"/>
      <c r="Z3171" s="311"/>
      <c r="AA3171" s="311"/>
      <c r="AB3171" s="311"/>
      <c r="AC3171" s="311"/>
      <c r="AD3171" s="311"/>
      <c r="AE3171" s="311"/>
      <c r="AF3171" s="311"/>
      <c r="AG3171" s="311"/>
      <c r="AH3171" s="311"/>
      <c r="AI3171" s="311"/>
      <c r="AJ3171" s="311"/>
      <c r="AK3171" s="311"/>
      <c r="AL3171" s="311"/>
      <c r="AM3171" s="311"/>
      <c r="AN3171" s="311"/>
      <c r="AO3171" s="311"/>
      <c r="AP3171" s="311"/>
      <c r="AQ3171" s="311"/>
      <c r="AR3171" s="311"/>
      <c r="AS3171" s="311"/>
      <c r="AT3171" s="311"/>
      <c r="AU3171" s="311"/>
    </row>
    <row r="3172" spans="1:47">
      <c r="A3172" s="311"/>
      <c r="B3172" s="311"/>
      <c r="C3172" s="311"/>
      <c r="D3172" s="311"/>
      <c r="E3172" s="311"/>
      <c r="F3172" s="311"/>
      <c r="G3172" s="311"/>
      <c r="H3172" s="311"/>
      <c r="I3172" s="311"/>
      <c r="J3172" s="311"/>
      <c r="K3172" s="311"/>
      <c r="L3172" s="311"/>
      <c r="M3172" s="311"/>
      <c r="N3172" s="311"/>
      <c r="O3172" s="311"/>
      <c r="P3172" s="311"/>
      <c r="Q3172" s="311"/>
      <c r="R3172" s="311"/>
      <c r="S3172" s="311"/>
      <c r="T3172" s="311"/>
      <c r="U3172" s="311"/>
      <c r="V3172" s="311"/>
      <c r="W3172" s="311"/>
      <c r="X3172" s="311"/>
      <c r="Y3172" s="311"/>
      <c r="Z3172" s="311"/>
      <c r="AA3172" s="311"/>
      <c r="AB3172" s="311"/>
      <c r="AC3172" s="311"/>
      <c r="AD3172" s="311"/>
      <c r="AE3172" s="311"/>
      <c r="AF3172" s="311"/>
      <c r="AG3172" s="311"/>
      <c r="AH3172" s="311"/>
      <c r="AI3172" s="311"/>
      <c r="AJ3172" s="311"/>
      <c r="AK3172" s="311"/>
      <c r="AL3172" s="311"/>
      <c r="AM3172" s="311"/>
      <c r="AN3172" s="311"/>
      <c r="AO3172" s="311"/>
      <c r="AP3172" s="311"/>
      <c r="AQ3172" s="311"/>
      <c r="AR3172" s="311"/>
      <c r="AS3172" s="311"/>
      <c r="AT3172" s="311"/>
      <c r="AU3172" s="311"/>
    </row>
    <row r="3173" spans="1:47">
      <c r="A3173" s="311"/>
      <c r="B3173" s="311"/>
      <c r="C3173" s="311"/>
      <c r="D3173" s="311"/>
      <c r="E3173" s="311"/>
      <c r="F3173" s="311"/>
      <c r="G3173" s="311"/>
      <c r="H3173" s="311"/>
      <c r="I3173" s="311"/>
      <c r="J3173" s="311"/>
      <c r="K3173" s="311"/>
      <c r="L3173" s="311"/>
      <c r="M3173" s="311"/>
      <c r="N3173" s="311"/>
      <c r="O3173" s="311"/>
      <c r="P3173" s="311"/>
      <c r="Q3173" s="311"/>
      <c r="R3173" s="311"/>
      <c r="S3173" s="311"/>
      <c r="T3173" s="311"/>
      <c r="U3173" s="311"/>
      <c r="V3173" s="311"/>
      <c r="W3173" s="311"/>
      <c r="X3173" s="311"/>
      <c r="Y3173" s="311"/>
      <c r="Z3173" s="311"/>
      <c r="AA3173" s="311"/>
      <c r="AB3173" s="311"/>
      <c r="AC3173" s="311"/>
      <c r="AD3173" s="311"/>
      <c r="AE3173" s="311"/>
      <c r="AF3173" s="311"/>
      <c r="AG3173" s="311"/>
      <c r="AH3173" s="311"/>
      <c r="AI3173" s="311"/>
      <c r="AJ3173" s="311"/>
      <c r="AK3173" s="311"/>
      <c r="AL3173" s="311"/>
      <c r="AM3173" s="311"/>
      <c r="AN3173" s="311"/>
      <c r="AO3173" s="311"/>
      <c r="AP3173" s="311"/>
      <c r="AQ3173" s="311"/>
      <c r="AR3173" s="311"/>
      <c r="AS3173" s="311"/>
      <c r="AT3173" s="311"/>
      <c r="AU3173" s="311"/>
    </row>
    <row r="3174" spans="1:47">
      <c r="A3174" s="311"/>
      <c r="B3174" s="311"/>
      <c r="C3174" s="311"/>
      <c r="D3174" s="311"/>
      <c r="E3174" s="311"/>
      <c r="F3174" s="311"/>
      <c r="G3174" s="311"/>
      <c r="H3174" s="311"/>
      <c r="I3174" s="311"/>
      <c r="J3174" s="311"/>
      <c r="K3174" s="311"/>
      <c r="L3174" s="311"/>
      <c r="M3174" s="311"/>
      <c r="N3174" s="311"/>
      <c r="O3174" s="311"/>
      <c r="P3174" s="311"/>
      <c r="Q3174" s="311"/>
      <c r="R3174" s="311"/>
      <c r="S3174" s="311"/>
      <c r="T3174" s="311"/>
      <c r="U3174" s="311"/>
      <c r="V3174" s="311"/>
      <c r="W3174" s="311"/>
      <c r="X3174" s="311"/>
      <c r="Y3174" s="311"/>
      <c r="Z3174" s="311"/>
      <c r="AA3174" s="311"/>
      <c r="AB3174" s="311"/>
      <c r="AC3174" s="311"/>
      <c r="AD3174" s="311"/>
      <c r="AE3174" s="311"/>
      <c r="AF3174" s="311"/>
      <c r="AG3174" s="311"/>
      <c r="AH3174" s="311"/>
      <c r="AI3174" s="311"/>
      <c r="AJ3174" s="311"/>
      <c r="AK3174" s="311"/>
      <c r="AL3174" s="311"/>
      <c r="AM3174" s="311"/>
      <c r="AN3174" s="311"/>
      <c r="AO3174" s="311"/>
      <c r="AP3174" s="311"/>
      <c r="AQ3174" s="311"/>
      <c r="AR3174" s="311"/>
      <c r="AS3174" s="311"/>
      <c r="AT3174" s="311"/>
      <c r="AU3174" s="311"/>
    </row>
    <row r="3175" spans="1:47">
      <c r="A3175" s="311"/>
      <c r="B3175" s="311"/>
      <c r="C3175" s="311"/>
      <c r="D3175" s="311"/>
      <c r="E3175" s="311"/>
      <c r="F3175" s="311"/>
      <c r="G3175" s="311"/>
      <c r="H3175" s="311"/>
      <c r="I3175" s="311"/>
      <c r="J3175" s="311"/>
      <c r="K3175" s="311"/>
      <c r="L3175" s="311"/>
      <c r="M3175" s="311"/>
      <c r="N3175" s="311"/>
      <c r="O3175" s="311"/>
      <c r="P3175" s="311"/>
      <c r="Q3175" s="311"/>
      <c r="R3175" s="311"/>
      <c r="S3175" s="311"/>
      <c r="T3175" s="311"/>
      <c r="U3175" s="311"/>
      <c r="V3175" s="311"/>
      <c r="W3175" s="311"/>
      <c r="X3175" s="311"/>
      <c r="Y3175" s="311"/>
      <c r="Z3175" s="311"/>
      <c r="AA3175" s="311"/>
      <c r="AB3175" s="311"/>
      <c r="AC3175" s="311"/>
      <c r="AD3175" s="311"/>
      <c r="AE3175" s="311"/>
      <c r="AF3175" s="311"/>
      <c r="AG3175" s="311"/>
      <c r="AH3175" s="311"/>
      <c r="AI3175" s="311"/>
      <c r="AJ3175" s="311"/>
      <c r="AK3175" s="311"/>
      <c r="AL3175" s="311"/>
      <c r="AM3175" s="311"/>
      <c r="AN3175" s="311"/>
      <c r="AO3175" s="311"/>
      <c r="AP3175" s="311"/>
      <c r="AQ3175" s="311"/>
      <c r="AR3175" s="311"/>
      <c r="AS3175" s="311"/>
      <c r="AT3175" s="311"/>
      <c r="AU3175" s="311"/>
    </row>
    <row r="3176" spans="1:47">
      <c r="A3176" s="311"/>
      <c r="B3176" s="311"/>
      <c r="C3176" s="311"/>
      <c r="D3176" s="311"/>
      <c r="E3176" s="311"/>
      <c r="F3176" s="311"/>
      <c r="G3176" s="311"/>
      <c r="H3176" s="311"/>
      <c r="I3176" s="311"/>
      <c r="J3176" s="311"/>
      <c r="K3176" s="311"/>
      <c r="L3176" s="311"/>
      <c r="M3176" s="311"/>
      <c r="N3176" s="311"/>
      <c r="O3176" s="311"/>
      <c r="P3176" s="311"/>
      <c r="Q3176" s="311"/>
      <c r="R3176" s="311"/>
      <c r="S3176" s="311"/>
      <c r="T3176" s="311"/>
      <c r="U3176" s="311"/>
      <c r="V3176" s="311"/>
      <c r="W3176" s="311"/>
      <c r="X3176" s="311"/>
      <c r="Y3176" s="311"/>
      <c r="Z3176" s="311"/>
      <c r="AA3176" s="311"/>
      <c r="AB3176" s="311"/>
      <c r="AC3176" s="311"/>
      <c r="AD3176" s="311"/>
      <c r="AE3176" s="311"/>
      <c r="AF3176" s="311"/>
      <c r="AG3176" s="311"/>
      <c r="AH3176" s="311"/>
      <c r="AI3176" s="311"/>
      <c r="AJ3176" s="311"/>
      <c r="AK3176" s="311"/>
      <c r="AL3176" s="311"/>
      <c r="AM3176" s="311"/>
      <c r="AN3176" s="311"/>
      <c r="AO3176" s="311"/>
      <c r="AP3176" s="311"/>
      <c r="AQ3176" s="311"/>
      <c r="AR3176" s="311"/>
      <c r="AS3176" s="311"/>
      <c r="AT3176" s="311"/>
      <c r="AU3176" s="311"/>
    </row>
    <row r="3177" spans="1:47">
      <c r="A3177" s="311"/>
      <c r="B3177" s="311"/>
      <c r="C3177" s="311"/>
      <c r="D3177" s="311"/>
      <c r="E3177" s="311"/>
      <c r="F3177" s="311"/>
      <c r="G3177" s="311"/>
      <c r="H3177" s="311"/>
      <c r="I3177" s="311"/>
      <c r="J3177" s="311"/>
      <c r="K3177" s="311"/>
      <c r="L3177" s="311"/>
      <c r="M3177" s="311"/>
      <c r="N3177" s="311"/>
      <c r="O3177" s="311"/>
      <c r="P3177" s="311"/>
      <c r="Q3177" s="311"/>
      <c r="R3177" s="311"/>
      <c r="S3177" s="311"/>
      <c r="T3177" s="311"/>
      <c r="U3177" s="311"/>
      <c r="V3177" s="311"/>
      <c r="W3177" s="311"/>
      <c r="X3177" s="311"/>
      <c r="Y3177" s="311"/>
      <c r="Z3177" s="311"/>
      <c r="AA3177" s="311"/>
      <c r="AB3177" s="311"/>
      <c r="AC3177" s="311"/>
      <c r="AD3177" s="311"/>
      <c r="AE3177" s="311"/>
      <c r="AF3177" s="311"/>
      <c r="AG3177" s="311"/>
      <c r="AH3177" s="311"/>
      <c r="AI3177" s="311"/>
      <c r="AJ3177" s="311"/>
      <c r="AK3177" s="311"/>
      <c r="AL3177" s="311"/>
      <c r="AM3177" s="311"/>
      <c r="AN3177" s="311"/>
      <c r="AO3177" s="311"/>
      <c r="AP3177" s="311"/>
      <c r="AQ3177" s="311"/>
      <c r="AR3177" s="311"/>
      <c r="AS3177" s="311"/>
      <c r="AT3177" s="311"/>
      <c r="AU3177" s="311"/>
    </row>
    <row r="3178" spans="1:47">
      <c r="A3178" s="311"/>
      <c r="B3178" s="311"/>
      <c r="C3178" s="311"/>
      <c r="D3178" s="311"/>
      <c r="E3178" s="311"/>
      <c r="F3178" s="311"/>
      <c r="G3178" s="311"/>
      <c r="H3178" s="311"/>
      <c r="I3178" s="311"/>
      <c r="J3178" s="311"/>
      <c r="K3178" s="311"/>
      <c r="L3178" s="311"/>
      <c r="M3178" s="311"/>
      <c r="N3178" s="311"/>
      <c r="O3178" s="311"/>
      <c r="P3178" s="311"/>
      <c r="Q3178" s="311"/>
      <c r="R3178" s="311"/>
      <c r="S3178" s="311"/>
      <c r="T3178" s="311"/>
      <c r="U3178" s="311"/>
      <c r="V3178" s="311"/>
      <c r="W3178" s="311"/>
      <c r="X3178" s="311"/>
      <c r="Y3178" s="311"/>
      <c r="Z3178" s="311"/>
      <c r="AA3178" s="311"/>
      <c r="AB3178" s="311"/>
      <c r="AC3178" s="311"/>
      <c r="AD3178" s="311"/>
      <c r="AE3178" s="311"/>
      <c r="AF3178" s="311"/>
      <c r="AG3178" s="311"/>
      <c r="AH3178" s="311"/>
      <c r="AI3178" s="311"/>
      <c r="AJ3178" s="311"/>
      <c r="AK3178" s="311"/>
      <c r="AL3178" s="311"/>
      <c r="AM3178" s="311"/>
      <c r="AN3178" s="311"/>
      <c r="AO3178" s="311"/>
      <c r="AP3178" s="311"/>
      <c r="AQ3178" s="311"/>
      <c r="AR3178" s="311"/>
      <c r="AS3178" s="311"/>
      <c r="AT3178" s="311"/>
      <c r="AU3178" s="311"/>
    </row>
    <row r="3179" spans="1:47">
      <c r="A3179" s="311"/>
      <c r="B3179" s="311"/>
      <c r="C3179" s="311"/>
      <c r="D3179" s="311"/>
      <c r="E3179" s="311"/>
      <c r="F3179" s="311"/>
      <c r="G3179" s="311"/>
      <c r="H3179" s="311"/>
      <c r="I3179" s="311"/>
      <c r="J3179" s="311"/>
      <c r="K3179" s="311"/>
      <c r="L3179" s="311"/>
      <c r="M3179" s="311"/>
      <c r="N3179" s="311"/>
      <c r="O3179" s="311"/>
      <c r="P3179" s="311"/>
      <c r="Q3179" s="311"/>
      <c r="R3179" s="311"/>
      <c r="S3179" s="311"/>
      <c r="T3179" s="311"/>
      <c r="U3179" s="311"/>
      <c r="V3179" s="311"/>
      <c r="W3179" s="311"/>
      <c r="X3179" s="311"/>
      <c r="Y3179" s="311"/>
      <c r="Z3179" s="311"/>
      <c r="AA3179" s="311"/>
      <c r="AB3179" s="311"/>
      <c r="AC3179" s="311"/>
      <c r="AD3179" s="311"/>
      <c r="AE3179" s="311"/>
      <c r="AF3179" s="311"/>
      <c r="AG3179" s="311"/>
      <c r="AH3179" s="311"/>
      <c r="AI3179" s="311"/>
      <c r="AJ3179" s="311"/>
      <c r="AK3179" s="311"/>
      <c r="AL3179" s="311"/>
      <c r="AM3179" s="311"/>
      <c r="AN3179" s="311"/>
      <c r="AO3179" s="311"/>
      <c r="AP3179" s="311"/>
      <c r="AQ3179" s="311"/>
      <c r="AR3179" s="311"/>
      <c r="AS3179" s="311"/>
      <c r="AT3179" s="311"/>
      <c r="AU3179" s="311"/>
    </row>
    <row r="3180" spans="1:47">
      <c r="A3180" s="311"/>
      <c r="B3180" s="311"/>
      <c r="C3180" s="311"/>
      <c r="D3180" s="311"/>
      <c r="E3180" s="311"/>
      <c r="F3180" s="311"/>
      <c r="G3180" s="311"/>
      <c r="H3180" s="311"/>
      <c r="I3180" s="311"/>
      <c r="J3180" s="311"/>
      <c r="K3180" s="311"/>
      <c r="L3180" s="311"/>
      <c r="M3180" s="311"/>
      <c r="N3180" s="311"/>
      <c r="O3180" s="311"/>
      <c r="P3180" s="311"/>
      <c r="Q3180" s="311"/>
      <c r="R3180" s="311"/>
      <c r="S3180" s="311"/>
      <c r="T3180" s="311"/>
      <c r="U3180" s="311"/>
      <c r="V3180" s="311"/>
      <c r="W3180" s="311"/>
      <c r="X3180" s="311"/>
      <c r="Y3180" s="311"/>
      <c r="Z3180" s="311"/>
      <c r="AA3180" s="311"/>
      <c r="AB3180" s="311"/>
      <c r="AC3180" s="311"/>
      <c r="AD3180" s="311"/>
      <c r="AE3180" s="311"/>
      <c r="AF3180" s="311"/>
      <c r="AG3180" s="311"/>
      <c r="AH3180" s="311"/>
      <c r="AI3180" s="311"/>
      <c r="AJ3180" s="311"/>
      <c r="AK3180" s="311"/>
      <c r="AL3180" s="311"/>
      <c r="AM3180" s="311"/>
      <c r="AN3180" s="311"/>
      <c r="AO3180" s="311"/>
      <c r="AP3180" s="311"/>
      <c r="AQ3180" s="311"/>
      <c r="AR3180" s="311"/>
      <c r="AS3180" s="311"/>
      <c r="AT3180" s="311"/>
      <c r="AU3180" s="311"/>
    </row>
    <row r="3181" spans="1:47">
      <c r="A3181" s="311"/>
      <c r="B3181" s="311"/>
      <c r="C3181" s="311"/>
      <c r="D3181" s="311"/>
      <c r="E3181" s="311"/>
      <c r="F3181" s="311"/>
      <c r="G3181" s="311"/>
      <c r="H3181" s="311"/>
      <c r="I3181" s="311"/>
      <c r="J3181" s="311"/>
      <c r="K3181" s="311"/>
      <c r="L3181" s="311"/>
      <c r="M3181" s="311"/>
      <c r="N3181" s="311"/>
      <c r="O3181" s="311"/>
      <c r="P3181" s="311"/>
      <c r="Q3181" s="311"/>
      <c r="R3181" s="311"/>
      <c r="S3181" s="311"/>
      <c r="T3181" s="311"/>
      <c r="U3181" s="311"/>
      <c r="V3181" s="311"/>
      <c r="W3181" s="311"/>
      <c r="X3181" s="311"/>
      <c r="Y3181" s="311"/>
      <c r="Z3181" s="311"/>
      <c r="AA3181" s="311"/>
      <c r="AB3181" s="311"/>
      <c r="AC3181" s="311"/>
      <c r="AD3181" s="311"/>
      <c r="AE3181" s="311"/>
      <c r="AF3181" s="311"/>
      <c r="AG3181" s="311"/>
      <c r="AH3181" s="311"/>
      <c r="AI3181" s="311"/>
      <c r="AJ3181" s="311"/>
      <c r="AK3181" s="311"/>
      <c r="AL3181" s="311"/>
      <c r="AM3181" s="311"/>
      <c r="AN3181" s="311"/>
      <c r="AO3181" s="311"/>
      <c r="AP3181" s="311"/>
      <c r="AQ3181" s="311"/>
      <c r="AR3181" s="311"/>
      <c r="AS3181" s="311"/>
      <c r="AT3181" s="311"/>
      <c r="AU3181" s="311"/>
    </row>
    <row r="3182" spans="1:47">
      <c r="A3182" s="311"/>
      <c r="B3182" s="311"/>
      <c r="C3182" s="311"/>
      <c r="D3182" s="311"/>
      <c r="E3182" s="311"/>
      <c r="F3182" s="311"/>
      <c r="G3182" s="311"/>
      <c r="H3182" s="311"/>
      <c r="I3182" s="311"/>
      <c r="J3182" s="311"/>
      <c r="K3182" s="311"/>
      <c r="L3182" s="311"/>
      <c r="M3182" s="311"/>
      <c r="N3182" s="311"/>
      <c r="O3182" s="311"/>
      <c r="P3182" s="311"/>
      <c r="Q3182" s="311"/>
      <c r="R3182" s="311"/>
      <c r="S3182" s="311"/>
      <c r="T3182" s="311"/>
      <c r="U3182" s="311"/>
      <c r="V3182" s="311"/>
      <c r="W3182" s="311"/>
      <c r="X3182" s="311"/>
      <c r="Y3182" s="311"/>
      <c r="Z3182" s="311"/>
      <c r="AA3182" s="311"/>
      <c r="AB3182" s="311"/>
      <c r="AC3182" s="311"/>
      <c r="AD3182" s="311"/>
      <c r="AE3182" s="311"/>
      <c r="AF3182" s="311"/>
      <c r="AG3182" s="311"/>
      <c r="AH3182" s="311"/>
      <c r="AI3182" s="311"/>
      <c r="AJ3182" s="311"/>
      <c r="AK3182" s="311"/>
      <c r="AL3182" s="311"/>
      <c r="AM3182" s="311"/>
      <c r="AN3182" s="311"/>
      <c r="AO3182" s="311"/>
      <c r="AP3182" s="311"/>
      <c r="AQ3182" s="311"/>
      <c r="AR3182" s="311"/>
      <c r="AS3182" s="311"/>
      <c r="AT3182" s="311"/>
      <c r="AU3182" s="311"/>
    </row>
    <row r="3183" spans="1:47">
      <c r="A3183" s="311"/>
      <c r="B3183" s="311"/>
      <c r="C3183" s="311"/>
      <c r="D3183" s="311"/>
      <c r="E3183" s="311"/>
      <c r="F3183" s="311"/>
      <c r="G3183" s="311"/>
      <c r="H3183" s="311"/>
      <c r="I3183" s="311"/>
      <c r="J3183" s="311"/>
      <c r="K3183" s="311"/>
      <c r="L3183" s="311"/>
      <c r="M3183" s="311"/>
      <c r="N3183" s="311"/>
      <c r="O3183" s="311"/>
      <c r="P3183" s="311"/>
      <c r="Q3183" s="311"/>
      <c r="R3183" s="311"/>
      <c r="S3183" s="311"/>
      <c r="T3183" s="311"/>
      <c r="U3183" s="311"/>
      <c r="V3183" s="311"/>
      <c r="W3183" s="311"/>
      <c r="X3183" s="311"/>
      <c r="Y3183" s="311"/>
      <c r="Z3183" s="311"/>
      <c r="AA3183" s="311"/>
      <c r="AB3183" s="311"/>
      <c r="AC3183" s="311"/>
      <c r="AD3183" s="311"/>
      <c r="AE3183" s="311"/>
      <c r="AF3183" s="311"/>
      <c r="AG3183" s="311"/>
      <c r="AH3183" s="311"/>
      <c r="AI3183" s="311"/>
      <c r="AJ3183" s="311"/>
      <c r="AK3183" s="311"/>
      <c r="AL3183" s="311"/>
      <c r="AM3183" s="311"/>
      <c r="AN3183" s="311"/>
      <c r="AO3183" s="311"/>
      <c r="AP3183" s="311"/>
      <c r="AQ3183" s="311"/>
      <c r="AR3183" s="311"/>
      <c r="AS3183" s="311"/>
      <c r="AT3183" s="311"/>
      <c r="AU3183" s="311"/>
    </row>
    <row r="3184" spans="1:47">
      <c r="A3184" s="311"/>
      <c r="B3184" s="311"/>
      <c r="C3184" s="311"/>
      <c r="D3184" s="311"/>
      <c r="E3184" s="311"/>
      <c r="F3184" s="311"/>
      <c r="G3184" s="311"/>
      <c r="H3184" s="311"/>
      <c r="I3184" s="311"/>
      <c r="J3184" s="311"/>
      <c r="K3184" s="311"/>
      <c r="L3184" s="311"/>
      <c r="M3184" s="311"/>
      <c r="N3184" s="311"/>
      <c r="O3184" s="311"/>
      <c r="P3184" s="311"/>
      <c r="Q3184" s="311"/>
      <c r="R3184" s="311"/>
      <c r="S3184" s="311"/>
      <c r="T3184" s="311"/>
      <c r="U3184" s="311"/>
      <c r="V3184" s="311"/>
      <c r="W3184" s="311"/>
      <c r="X3184" s="311"/>
      <c r="Y3184" s="311"/>
      <c r="Z3184" s="311"/>
      <c r="AA3184" s="311"/>
      <c r="AB3184" s="311"/>
      <c r="AC3184" s="311"/>
      <c r="AD3184" s="311"/>
      <c r="AE3184" s="311"/>
      <c r="AF3184" s="311"/>
      <c r="AG3184" s="311"/>
      <c r="AH3184" s="311"/>
      <c r="AI3184" s="311"/>
      <c r="AJ3184" s="311"/>
      <c r="AK3184" s="311"/>
      <c r="AL3184" s="311"/>
      <c r="AM3184" s="311"/>
      <c r="AN3184" s="311"/>
      <c r="AO3184" s="311"/>
      <c r="AP3184" s="311"/>
      <c r="AQ3184" s="311"/>
      <c r="AR3184" s="311"/>
      <c r="AS3184" s="311"/>
      <c r="AT3184" s="311"/>
      <c r="AU3184" s="311"/>
    </row>
    <row r="3185" spans="1:47">
      <c r="A3185" s="311"/>
      <c r="B3185" s="311"/>
      <c r="C3185" s="311"/>
      <c r="D3185" s="311"/>
      <c r="E3185" s="311"/>
      <c r="F3185" s="311"/>
      <c r="G3185" s="311"/>
      <c r="H3185" s="311"/>
      <c r="I3185" s="311"/>
      <c r="J3185" s="311"/>
      <c r="K3185" s="311"/>
      <c r="L3185" s="311"/>
      <c r="M3185" s="311"/>
      <c r="N3185" s="311"/>
      <c r="O3185" s="311"/>
      <c r="P3185" s="311"/>
      <c r="Q3185" s="311"/>
      <c r="R3185" s="311"/>
      <c r="S3185" s="311"/>
      <c r="T3185" s="311"/>
      <c r="U3185" s="311"/>
      <c r="V3185" s="311"/>
      <c r="W3185" s="311"/>
      <c r="X3185" s="311"/>
      <c r="Y3185" s="311"/>
      <c r="Z3185" s="311"/>
      <c r="AA3185" s="311"/>
      <c r="AB3185" s="311"/>
      <c r="AC3185" s="311"/>
      <c r="AD3185" s="311"/>
      <c r="AE3185" s="311"/>
      <c r="AF3185" s="311"/>
      <c r="AG3185" s="311"/>
      <c r="AH3185" s="311"/>
      <c r="AI3185" s="311"/>
      <c r="AJ3185" s="311"/>
      <c r="AK3185" s="311"/>
      <c r="AL3185" s="311"/>
      <c r="AM3185" s="311"/>
      <c r="AN3185" s="311"/>
      <c r="AO3185" s="311"/>
      <c r="AP3185" s="311"/>
      <c r="AQ3185" s="311"/>
      <c r="AR3185" s="311"/>
      <c r="AS3185" s="311"/>
      <c r="AT3185" s="311"/>
      <c r="AU3185" s="311"/>
    </row>
    <row r="3186" spans="1:47">
      <c r="A3186" s="311"/>
      <c r="B3186" s="311"/>
      <c r="C3186" s="311"/>
      <c r="D3186" s="311"/>
      <c r="E3186" s="311"/>
      <c r="F3186" s="311"/>
      <c r="G3186" s="311"/>
      <c r="H3186" s="311"/>
      <c r="I3186" s="311"/>
      <c r="J3186" s="311"/>
      <c r="K3186" s="311"/>
      <c r="L3186" s="311"/>
      <c r="M3186" s="311"/>
      <c r="N3186" s="311"/>
      <c r="O3186" s="311"/>
      <c r="P3186" s="311"/>
      <c r="Q3186" s="311"/>
      <c r="R3186" s="311"/>
      <c r="S3186" s="311"/>
      <c r="T3186" s="311"/>
      <c r="U3186" s="311"/>
      <c r="V3186" s="311"/>
      <c r="W3186" s="311"/>
      <c r="X3186" s="311"/>
      <c r="Y3186" s="311"/>
      <c r="Z3186" s="311"/>
      <c r="AA3186" s="311"/>
      <c r="AB3186" s="311"/>
      <c r="AC3186" s="311"/>
      <c r="AD3186" s="311"/>
      <c r="AE3186" s="311"/>
      <c r="AF3186" s="311"/>
      <c r="AG3186" s="311"/>
      <c r="AH3186" s="311"/>
      <c r="AI3186" s="311"/>
      <c r="AJ3186" s="311"/>
      <c r="AK3186" s="311"/>
      <c r="AL3186" s="311"/>
      <c r="AM3186" s="311"/>
      <c r="AN3186" s="311"/>
      <c r="AO3186" s="311"/>
      <c r="AP3186" s="311"/>
      <c r="AQ3186" s="311"/>
      <c r="AR3186" s="311"/>
      <c r="AS3186" s="311"/>
      <c r="AT3186" s="311"/>
      <c r="AU3186" s="311"/>
    </row>
    <row r="3187" spans="1:47">
      <c r="A3187" s="311"/>
      <c r="B3187" s="311"/>
      <c r="C3187" s="311"/>
      <c r="D3187" s="311"/>
      <c r="E3187" s="311"/>
      <c r="F3187" s="311"/>
      <c r="G3187" s="311"/>
      <c r="H3187" s="311"/>
      <c r="I3187" s="311"/>
      <c r="J3187" s="311"/>
      <c r="K3187" s="311"/>
      <c r="L3187" s="311"/>
      <c r="M3187" s="311"/>
      <c r="N3187" s="311"/>
      <c r="O3187" s="311"/>
      <c r="P3187" s="311"/>
      <c r="Q3187" s="311"/>
      <c r="R3187" s="311"/>
      <c r="S3187" s="311"/>
      <c r="T3187" s="311"/>
      <c r="U3187" s="311"/>
      <c r="V3187" s="311"/>
      <c r="W3187" s="311"/>
      <c r="X3187" s="311"/>
      <c r="Y3187" s="311"/>
      <c r="Z3187" s="311"/>
      <c r="AA3187" s="311"/>
      <c r="AB3187" s="311"/>
      <c r="AC3187" s="311"/>
      <c r="AD3187" s="311"/>
      <c r="AE3187" s="311"/>
      <c r="AF3187" s="311"/>
      <c r="AG3187" s="311"/>
      <c r="AH3187" s="311"/>
      <c r="AI3187" s="311"/>
      <c r="AJ3187" s="311"/>
      <c r="AK3187" s="311"/>
      <c r="AL3187" s="311"/>
      <c r="AM3187" s="311"/>
      <c r="AN3187" s="311"/>
      <c r="AO3187" s="311"/>
      <c r="AP3187" s="311"/>
      <c r="AQ3187" s="311"/>
      <c r="AR3187" s="311"/>
      <c r="AS3187" s="311"/>
      <c r="AT3187" s="311"/>
      <c r="AU3187" s="311"/>
    </row>
    <row r="3188" spans="1:47">
      <c r="A3188" s="311"/>
      <c r="B3188" s="311"/>
      <c r="C3188" s="311"/>
      <c r="D3188" s="311"/>
      <c r="E3188" s="311"/>
      <c r="F3188" s="311"/>
      <c r="G3188" s="311"/>
      <c r="H3188" s="311"/>
      <c r="I3188" s="311"/>
      <c r="J3188" s="311"/>
      <c r="K3188" s="311"/>
      <c r="L3188" s="311"/>
      <c r="M3188" s="311"/>
      <c r="N3188" s="311"/>
      <c r="O3188" s="311"/>
      <c r="P3188" s="311"/>
      <c r="Q3188" s="311"/>
      <c r="R3188" s="311"/>
      <c r="S3188" s="311"/>
      <c r="T3188" s="311"/>
      <c r="U3188" s="311"/>
      <c r="V3188" s="311"/>
      <c r="W3188" s="311"/>
      <c r="X3188" s="311"/>
      <c r="Y3188" s="311"/>
      <c r="Z3188" s="311"/>
      <c r="AA3188" s="311"/>
      <c r="AB3188" s="311"/>
      <c r="AC3188" s="311"/>
      <c r="AD3188" s="311"/>
      <c r="AE3188" s="311"/>
      <c r="AF3188" s="311"/>
      <c r="AG3188" s="311"/>
      <c r="AH3188" s="311"/>
      <c r="AI3188" s="311"/>
      <c r="AJ3188" s="311"/>
      <c r="AK3188" s="311"/>
      <c r="AL3188" s="311"/>
      <c r="AM3188" s="311"/>
      <c r="AN3188" s="311"/>
      <c r="AO3188" s="311"/>
      <c r="AP3188" s="311"/>
      <c r="AQ3188" s="311"/>
      <c r="AR3188" s="311"/>
      <c r="AS3188" s="311"/>
      <c r="AT3188" s="311"/>
      <c r="AU3188" s="311"/>
    </row>
    <row r="3189" spans="1:47">
      <c r="A3189" s="311"/>
      <c r="B3189" s="311"/>
      <c r="C3189" s="311"/>
      <c r="D3189" s="311"/>
      <c r="E3189" s="311"/>
      <c r="F3189" s="311"/>
      <c r="G3189" s="311"/>
      <c r="H3189" s="311"/>
      <c r="I3189" s="311"/>
      <c r="J3189" s="311"/>
      <c r="K3189" s="311"/>
      <c r="L3189" s="311"/>
      <c r="M3189" s="311"/>
      <c r="N3189" s="311"/>
      <c r="O3189" s="311"/>
      <c r="P3189" s="311"/>
      <c r="Q3189" s="311"/>
      <c r="R3189" s="311"/>
      <c r="S3189" s="311"/>
      <c r="T3189" s="311"/>
      <c r="U3189" s="311"/>
      <c r="V3189" s="311"/>
      <c r="W3189" s="311"/>
      <c r="X3189" s="311"/>
      <c r="Y3189" s="311"/>
      <c r="Z3189" s="311"/>
      <c r="AA3189" s="311"/>
      <c r="AB3189" s="311"/>
      <c r="AC3189" s="311"/>
      <c r="AD3189" s="311"/>
      <c r="AE3189" s="311"/>
      <c r="AF3189" s="311"/>
      <c r="AG3189" s="311"/>
      <c r="AH3189" s="311"/>
      <c r="AI3189" s="311"/>
      <c r="AJ3189" s="311"/>
      <c r="AK3189" s="311"/>
      <c r="AL3189" s="311"/>
      <c r="AM3189" s="311"/>
      <c r="AN3189" s="311"/>
      <c r="AO3189" s="311"/>
      <c r="AP3189" s="311"/>
      <c r="AQ3189" s="311"/>
      <c r="AR3189" s="311"/>
      <c r="AS3189" s="311"/>
      <c r="AT3189" s="311"/>
      <c r="AU3189" s="311"/>
    </row>
    <row r="3190" spans="1:47">
      <c r="A3190" s="311"/>
      <c r="B3190" s="311"/>
      <c r="C3190" s="311"/>
      <c r="D3190" s="311"/>
      <c r="E3190" s="311"/>
      <c r="F3190" s="311"/>
      <c r="G3190" s="311"/>
      <c r="H3190" s="311"/>
      <c r="I3190" s="311"/>
      <c r="J3190" s="311"/>
      <c r="K3190" s="311"/>
      <c r="L3190" s="311"/>
      <c r="M3190" s="311"/>
      <c r="N3190" s="311"/>
      <c r="O3190" s="311"/>
      <c r="P3190" s="311"/>
      <c r="Q3190" s="311"/>
      <c r="R3190" s="311"/>
      <c r="S3190" s="311"/>
      <c r="T3190" s="311"/>
      <c r="U3190" s="311"/>
      <c r="V3190" s="311"/>
      <c r="W3190" s="311"/>
      <c r="X3190" s="311"/>
      <c r="Y3190" s="311"/>
      <c r="Z3190" s="311"/>
      <c r="AA3190" s="311"/>
      <c r="AB3190" s="311"/>
      <c r="AC3190" s="311"/>
      <c r="AD3190" s="311"/>
      <c r="AE3190" s="311"/>
      <c r="AF3190" s="311"/>
      <c r="AG3190" s="311"/>
      <c r="AH3190" s="311"/>
      <c r="AI3190" s="311"/>
      <c r="AJ3190" s="311"/>
      <c r="AK3190" s="311"/>
      <c r="AL3190" s="311"/>
      <c r="AM3190" s="311"/>
      <c r="AN3190" s="311"/>
      <c r="AO3190" s="311"/>
      <c r="AP3190" s="311"/>
      <c r="AQ3190" s="311"/>
      <c r="AR3190" s="311"/>
      <c r="AS3190" s="311"/>
      <c r="AT3190" s="311"/>
      <c r="AU3190" s="311"/>
    </row>
    <row r="3191" spans="1:47">
      <c r="A3191" s="311"/>
      <c r="B3191" s="311"/>
      <c r="C3191" s="311"/>
      <c r="D3191" s="311"/>
      <c r="E3191" s="311"/>
      <c r="F3191" s="311"/>
      <c r="G3191" s="311"/>
      <c r="H3191" s="311"/>
      <c r="I3191" s="311"/>
      <c r="J3191" s="311"/>
      <c r="K3191" s="311"/>
      <c r="L3191" s="311"/>
      <c r="M3191" s="311"/>
      <c r="N3191" s="311"/>
      <c r="O3191" s="311"/>
      <c r="P3191" s="311"/>
      <c r="Q3191" s="311"/>
      <c r="R3191" s="311"/>
      <c r="S3191" s="311"/>
      <c r="T3191" s="311"/>
      <c r="U3191" s="311"/>
      <c r="V3191" s="311"/>
      <c r="W3191" s="311"/>
      <c r="X3191" s="311"/>
      <c r="Y3191" s="311"/>
      <c r="Z3191" s="311"/>
      <c r="AA3191" s="311"/>
      <c r="AB3191" s="311"/>
      <c r="AC3191" s="311"/>
      <c r="AD3191" s="311"/>
      <c r="AE3191" s="311"/>
      <c r="AF3191" s="311"/>
      <c r="AG3191" s="311"/>
      <c r="AH3191" s="311"/>
      <c r="AI3191" s="311"/>
      <c r="AJ3191" s="311"/>
      <c r="AK3191" s="311"/>
      <c r="AL3191" s="311"/>
      <c r="AM3191" s="311"/>
      <c r="AN3191" s="311"/>
      <c r="AO3191" s="311"/>
      <c r="AP3191" s="311"/>
      <c r="AQ3191" s="311"/>
      <c r="AR3191" s="311"/>
      <c r="AS3191" s="311"/>
      <c r="AT3191" s="311"/>
      <c r="AU3191" s="311"/>
    </row>
    <row r="3192" spans="1:47">
      <c r="A3192" s="311"/>
      <c r="B3192" s="311"/>
      <c r="C3192" s="311"/>
      <c r="D3192" s="311"/>
      <c r="E3192" s="311"/>
      <c r="F3192" s="311"/>
      <c r="G3192" s="311"/>
      <c r="H3192" s="311"/>
      <c r="I3192" s="311"/>
      <c r="J3192" s="311"/>
      <c r="K3192" s="311"/>
      <c r="L3192" s="311"/>
      <c r="M3192" s="311"/>
      <c r="N3192" s="311"/>
      <c r="O3192" s="311"/>
      <c r="P3192" s="311"/>
      <c r="Q3192" s="311"/>
      <c r="R3192" s="311"/>
      <c r="S3192" s="311"/>
      <c r="T3192" s="311"/>
      <c r="U3192" s="311"/>
      <c r="V3192" s="311"/>
      <c r="W3192" s="311"/>
      <c r="X3192" s="311"/>
      <c r="Y3192" s="311"/>
      <c r="Z3192" s="311"/>
      <c r="AA3192" s="311"/>
      <c r="AB3192" s="311"/>
      <c r="AC3192" s="311"/>
      <c r="AD3192" s="311"/>
      <c r="AE3192" s="311"/>
      <c r="AF3192" s="311"/>
      <c r="AG3192" s="311"/>
      <c r="AH3192" s="311"/>
      <c r="AI3192" s="311"/>
      <c r="AJ3192" s="311"/>
      <c r="AK3192" s="311"/>
      <c r="AL3192" s="311"/>
      <c r="AM3192" s="311"/>
      <c r="AN3192" s="311"/>
      <c r="AO3192" s="311"/>
      <c r="AP3192" s="311"/>
      <c r="AQ3192" s="311"/>
      <c r="AR3192" s="311"/>
      <c r="AS3192" s="311"/>
      <c r="AT3192" s="311"/>
      <c r="AU3192" s="311"/>
    </row>
    <row r="3193" spans="1:47">
      <c r="A3193" s="311"/>
      <c r="B3193" s="311"/>
      <c r="C3193" s="311"/>
      <c r="D3193" s="311"/>
      <c r="E3193" s="311"/>
      <c r="F3193" s="311"/>
      <c r="G3193" s="311"/>
      <c r="H3193" s="311"/>
      <c r="I3193" s="311"/>
      <c r="J3193" s="311"/>
      <c r="K3193" s="311"/>
      <c r="L3193" s="311"/>
      <c r="M3193" s="311"/>
      <c r="N3193" s="311"/>
      <c r="O3193" s="311"/>
      <c r="P3193" s="311"/>
      <c r="Q3193" s="311"/>
      <c r="R3193" s="311"/>
      <c r="S3193" s="311"/>
      <c r="T3193" s="311"/>
      <c r="U3193" s="311"/>
      <c r="V3193" s="311"/>
      <c r="W3193" s="311"/>
      <c r="X3193" s="311"/>
      <c r="Y3193" s="311"/>
      <c r="Z3193" s="311"/>
      <c r="AA3193" s="311"/>
      <c r="AB3193" s="311"/>
      <c r="AC3193" s="311"/>
      <c r="AD3193" s="311"/>
      <c r="AE3193" s="311"/>
      <c r="AF3193" s="311"/>
      <c r="AG3193" s="311"/>
      <c r="AH3193" s="311"/>
      <c r="AI3193" s="311"/>
      <c r="AJ3193" s="311"/>
      <c r="AK3193" s="311"/>
      <c r="AL3193" s="311"/>
      <c r="AM3193" s="311"/>
      <c r="AN3193" s="311"/>
      <c r="AO3193" s="311"/>
      <c r="AP3193" s="311"/>
      <c r="AQ3193" s="311"/>
      <c r="AR3193" s="311"/>
      <c r="AS3193" s="311"/>
      <c r="AT3193" s="311"/>
      <c r="AU3193" s="311"/>
    </row>
    <row r="3194" spans="1:47">
      <c r="A3194" s="311"/>
      <c r="B3194" s="311"/>
      <c r="C3194" s="311"/>
      <c r="D3194" s="311"/>
      <c r="E3194" s="311"/>
      <c r="F3194" s="311"/>
      <c r="G3194" s="311"/>
      <c r="H3194" s="311"/>
      <c r="I3194" s="311"/>
      <c r="J3194" s="311"/>
      <c r="K3194" s="311"/>
      <c r="L3194" s="311"/>
      <c r="M3194" s="311"/>
      <c r="N3194" s="311"/>
      <c r="O3194" s="311"/>
      <c r="P3194" s="311"/>
      <c r="Q3194" s="311"/>
      <c r="R3194" s="311"/>
      <c r="S3194" s="311"/>
      <c r="T3194" s="311"/>
      <c r="U3194" s="311"/>
      <c r="V3194" s="311"/>
      <c r="W3194" s="311"/>
      <c r="X3194" s="311"/>
      <c r="Y3194" s="311"/>
      <c r="Z3194" s="311"/>
      <c r="AA3194" s="311"/>
      <c r="AB3194" s="311"/>
      <c r="AC3194" s="311"/>
      <c r="AD3194" s="311"/>
      <c r="AE3194" s="311"/>
      <c r="AF3194" s="311"/>
      <c r="AG3194" s="311"/>
      <c r="AH3194" s="311"/>
      <c r="AI3194" s="311"/>
      <c r="AJ3194" s="311"/>
      <c r="AK3194" s="311"/>
      <c r="AL3194" s="311"/>
      <c r="AM3194" s="311"/>
      <c r="AN3194" s="311"/>
      <c r="AO3194" s="311"/>
      <c r="AP3194" s="311"/>
      <c r="AQ3194" s="311"/>
      <c r="AR3194" s="311"/>
      <c r="AS3194" s="311"/>
      <c r="AT3194" s="311"/>
      <c r="AU3194" s="311"/>
    </row>
    <row r="3195" spans="1:47">
      <c r="A3195" s="311"/>
      <c r="B3195" s="311"/>
      <c r="C3195" s="311"/>
      <c r="D3195" s="311"/>
      <c r="E3195" s="311"/>
      <c r="F3195" s="311"/>
      <c r="G3195" s="311"/>
      <c r="H3195" s="311"/>
      <c r="I3195" s="311"/>
      <c r="J3195" s="311"/>
      <c r="K3195" s="311"/>
      <c r="L3195" s="311"/>
      <c r="M3195" s="311"/>
      <c r="N3195" s="311"/>
      <c r="O3195" s="311"/>
      <c r="P3195" s="311"/>
      <c r="Q3195" s="311"/>
      <c r="R3195" s="311"/>
      <c r="S3195" s="311"/>
      <c r="T3195" s="311"/>
      <c r="U3195" s="311"/>
      <c r="V3195" s="311"/>
      <c r="W3195" s="311"/>
      <c r="X3195" s="311"/>
      <c r="Y3195" s="311"/>
      <c r="Z3195" s="311"/>
      <c r="AA3195" s="311"/>
      <c r="AB3195" s="311"/>
      <c r="AC3195" s="311"/>
      <c r="AD3195" s="311"/>
      <c r="AE3195" s="311"/>
      <c r="AF3195" s="311"/>
      <c r="AG3195" s="311"/>
      <c r="AH3195" s="311"/>
      <c r="AI3195" s="311"/>
      <c r="AJ3195" s="311"/>
      <c r="AK3195" s="311"/>
      <c r="AL3195" s="311"/>
      <c r="AM3195" s="311"/>
      <c r="AN3195" s="311"/>
      <c r="AO3195" s="311"/>
      <c r="AP3195" s="311"/>
      <c r="AQ3195" s="311"/>
      <c r="AR3195" s="311"/>
      <c r="AS3195" s="311"/>
      <c r="AT3195" s="311"/>
      <c r="AU3195" s="311"/>
    </row>
    <row r="3196" spans="1:47">
      <c r="A3196" s="311"/>
      <c r="B3196" s="311"/>
      <c r="C3196" s="311"/>
      <c r="D3196" s="311"/>
      <c r="E3196" s="311"/>
      <c r="F3196" s="311"/>
      <c r="G3196" s="311"/>
      <c r="H3196" s="311"/>
      <c r="I3196" s="311"/>
      <c r="J3196" s="311"/>
      <c r="K3196" s="311"/>
      <c r="L3196" s="311"/>
      <c r="M3196" s="311"/>
      <c r="N3196" s="311"/>
      <c r="O3196" s="311"/>
      <c r="P3196" s="311"/>
      <c r="Q3196" s="311"/>
      <c r="R3196" s="311"/>
      <c r="S3196" s="311"/>
      <c r="T3196" s="311"/>
      <c r="U3196" s="311"/>
      <c r="V3196" s="311"/>
      <c r="W3196" s="311"/>
      <c r="X3196" s="311"/>
      <c r="Y3196" s="311"/>
      <c r="Z3196" s="311"/>
      <c r="AA3196" s="311"/>
      <c r="AB3196" s="311"/>
      <c r="AC3196" s="311"/>
      <c r="AD3196" s="311"/>
      <c r="AE3196" s="311"/>
      <c r="AF3196" s="311"/>
      <c r="AG3196" s="311"/>
      <c r="AH3196" s="311"/>
      <c r="AI3196" s="311"/>
      <c r="AJ3196" s="311"/>
      <c r="AK3196" s="311"/>
      <c r="AL3196" s="311"/>
      <c r="AM3196" s="311"/>
      <c r="AN3196" s="311"/>
      <c r="AO3196" s="311"/>
      <c r="AP3196" s="311"/>
      <c r="AQ3196" s="311"/>
      <c r="AR3196" s="311"/>
      <c r="AS3196" s="311"/>
      <c r="AT3196" s="311"/>
      <c r="AU3196" s="311"/>
    </row>
    <row r="3197" spans="1:47">
      <c r="A3197" s="311"/>
      <c r="B3197" s="311"/>
      <c r="C3197" s="311"/>
      <c r="D3197" s="311"/>
      <c r="E3197" s="311"/>
      <c r="F3197" s="311"/>
      <c r="G3197" s="311"/>
      <c r="H3197" s="311"/>
      <c r="I3197" s="311"/>
      <c r="J3197" s="311"/>
      <c r="K3197" s="311"/>
      <c r="L3197" s="311"/>
      <c r="M3197" s="311"/>
      <c r="N3197" s="311"/>
      <c r="O3197" s="311"/>
      <c r="P3197" s="311"/>
      <c r="Q3197" s="311"/>
      <c r="R3197" s="311"/>
      <c r="S3197" s="311"/>
      <c r="T3197" s="311"/>
      <c r="U3197" s="311"/>
      <c r="V3197" s="311"/>
      <c r="W3197" s="311"/>
      <c r="X3197" s="311"/>
      <c r="Y3197" s="311"/>
      <c r="Z3197" s="311"/>
      <c r="AA3197" s="311"/>
      <c r="AB3197" s="311"/>
      <c r="AC3197" s="311"/>
      <c r="AD3197" s="311"/>
      <c r="AE3197" s="311"/>
      <c r="AF3197" s="311"/>
      <c r="AG3197" s="311"/>
      <c r="AH3197" s="311"/>
      <c r="AI3197" s="311"/>
      <c r="AJ3197" s="311"/>
      <c r="AK3197" s="311"/>
      <c r="AL3197" s="311"/>
      <c r="AM3197" s="311"/>
      <c r="AN3197" s="311"/>
      <c r="AO3197" s="311"/>
      <c r="AP3197" s="311"/>
      <c r="AQ3197" s="311"/>
      <c r="AR3197" s="311"/>
      <c r="AS3197" s="311"/>
      <c r="AT3197" s="311"/>
      <c r="AU3197" s="311"/>
    </row>
    <row r="3198" spans="1:47">
      <c r="A3198" s="311"/>
      <c r="B3198" s="311"/>
      <c r="C3198" s="311"/>
      <c r="D3198" s="311"/>
      <c r="E3198" s="311"/>
      <c r="F3198" s="311"/>
      <c r="G3198" s="311"/>
      <c r="H3198" s="311"/>
      <c r="I3198" s="311"/>
      <c r="J3198" s="311"/>
      <c r="K3198" s="311"/>
      <c r="L3198" s="311"/>
      <c r="M3198" s="311"/>
      <c r="N3198" s="311"/>
      <c r="O3198" s="311"/>
      <c r="P3198" s="311"/>
      <c r="Q3198" s="311"/>
      <c r="R3198" s="311"/>
      <c r="S3198" s="311"/>
      <c r="T3198" s="311"/>
      <c r="U3198" s="311"/>
      <c r="V3198" s="311"/>
      <c r="W3198" s="311"/>
      <c r="X3198" s="311"/>
      <c r="Y3198" s="311"/>
      <c r="Z3198" s="311"/>
      <c r="AA3198" s="311"/>
      <c r="AB3198" s="311"/>
      <c r="AC3198" s="311"/>
      <c r="AD3198" s="311"/>
      <c r="AE3198" s="311"/>
      <c r="AF3198" s="311"/>
      <c r="AG3198" s="311"/>
      <c r="AH3198" s="311"/>
      <c r="AI3198" s="311"/>
      <c r="AJ3198" s="311"/>
      <c r="AK3198" s="311"/>
      <c r="AL3198" s="311"/>
      <c r="AM3198" s="311"/>
      <c r="AN3198" s="311"/>
      <c r="AO3198" s="311"/>
      <c r="AP3198" s="311"/>
      <c r="AQ3198" s="311"/>
      <c r="AR3198" s="311"/>
      <c r="AS3198" s="311"/>
      <c r="AT3198" s="311"/>
      <c r="AU3198" s="311"/>
    </row>
    <row r="3199" spans="1:47">
      <c r="A3199" s="311"/>
      <c r="B3199" s="311"/>
      <c r="C3199" s="311"/>
      <c r="D3199" s="311"/>
      <c r="E3199" s="311"/>
      <c r="F3199" s="311"/>
      <c r="G3199" s="311"/>
      <c r="H3199" s="311"/>
      <c r="I3199" s="311"/>
      <c r="J3199" s="311"/>
      <c r="K3199" s="311"/>
      <c r="L3199" s="311"/>
      <c r="M3199" s="311"/>
      <c r="N3199" s="311"/>
      <c r="O3199" s="311"/>
      <c r="P3199" s="311"/>
      <c r="Q3199" s="311"/>
      <c r="R3199" s="311"/>
      <c r="S3199" s="311"/>
      <c r="T3199" s="311"/>
      <c r="U3199" s="311"/>
      <c r="V3199" s="311"/>
      <c r="W3199" s="311"/>
      <c r="X3199" s="311"/>
      <c r="Y3199" s="311"/>
      <c r="Z3199" s="311"/>
      <c r="AA3199" s="311"/>
      <c r="AB3199" s="311"/>
      <c r="AC3199" s="311"/>
      <c r="AD3199" s="311"/>
      <c r="AE3199" s="311"/>
      <c r="AF3199" s="311"/>
      <c r="AG3199" s="311"/>
      <c r="AH3199" s="311"/>
      <c r="AI3199" s="311"/>
      <c r="AJ3199" s="311"/>
      <c r="AK3199" s="311"/>
      <c r="AL3199" s="311"/>
      <c r="AM3199" s="311"/>
      <c r="AN3199" s="311"/>
      <c r="AO3199" s="311"/>
      <c r="AP3199" s="311"/>
      <c r="AQ3199" s="311"/>
      <c r="AR3199" s="311"/>
      <c r="AS3199" s="311"/>
      <c r="AT3199" s="311"/>
      <c r="AU3199" s="311"/>
    </row>
    <row r="3200" spans="1:47">
      <c r="A3200" s="311"/>
      <c r="B3200" s="311"/>
      <c r="C3200" s="311"/>
      <c r="D3200" s="311"/>
      <c r="E3200" s="311"/>
      <c r="F3200" s="311"/>
      <c r="G3200" s="311"/>
      <c r="H3200" s="311"/>
      <c r="I3200" s="311"/>
      <c r="J3200" s="311"/>
      <c r="K3200" s="311"/>
      <c r="L3200" s="311"/>
      <c r="M3200" s="311"/>
      <c r="N3200" s="311"/>
      <c r="O3200" s="311"/>
      <c r="P3200" s="311"/>
      <c r="Q3200" s="311"/>
      <c r="R3200" s="311"/>
      <c r="S3200" s="311"/>
      <c r="T3200" s="311"/>
      <c r="U3200" s="311"/>
      <c r="V3200" s="311"/>
      <c r="W3200" s="311"/>
      <c r="X3200" s="311"/>
      <c r="Y3200" s="311"/>
      <c r="Z3200" s="311"/>
      <c r="AA3200" s="311"/>
      <c r="AB3200" s="311"/>
      <c r="AC3200" s="311"/>
      <c r="AD3200" s="311"/>
      <c r="AE3200" s="311"/>
      <c r="AF3200" s="311"/>
      <c r="AG3200" s="311"/>
      <c r="AH3200" s="311"/>
      <c r="AI3200" s="311"/>
      <c r="AJ3200" s="311"/>
      <c r="AK3200" s="311"/>
      <c r="AL3200" s="311"/>
      <c r="AM3200" s="311"/>
      <c r="AN3200" s="311"/>
      <c r="AO3200" s="311"/>
      <c r="AP3200" s="311"/>
      <c r="AQ3200" s="311"/>
      <c r="AR3200" s="311"/>
      <c r="AS3200" s="311"/>
      <c r="AT3200" s="311"/>
      <c r="AU3200" s="311"/>
    </row>
    <row r="3201" spans="1:47">
      <c r="A3201" s="311"/>
      <c r="B3201" s="311"/>
      <c r="C3201" s="311"/>
      <c r="D3201" s="311"/>
      <c r="E3201" s="311"/>
      <c r="F3201" s="311"/>
      <c r="G3201" s="311"/>
      <c r="H3201" s="311"/>
      <c r="I3201" s="311"/>
      <c r="J3201" s="311"/>
      <c r="K3201" s="311"/>
      <c r="L3201" s="311"/>
      <c r="M3201" s="311"/>
      <c r="N3201" s="311"/>
      <c r="O3201" s="311"/>
      <c r="P3201" s="311"/>
      <c r="Q3201" s="311"/>
      <c r="R3201" s="311"/>
      <c r="S3201" s="311"/>
      <c r="T3201" s="311"/>
      <c r="U3201" s="311"/>
      <c r="V3201" s="311"/>
      <c r="W3201" s="311"/>
      <c r="X3201" s="311"/>
      <c r="Y3201" s="311"/>
      <c r="Z3201" s="311"/>
      <c r="AA3201" s="311"/>
      <c r="AB3201" s="311"/>
      <c r="AC3201" s="311"/>
      <c r="AD3201" s="311"/>
      <c r="AE3201" s="311"/>
      <c r="AF3201" s="311"/>
      <c r="AG3201" s="311"/>
      <c r="AH3201" s="311"/>
      <c r="AI3201" s="311"/>
      <c r="AJ3201" s="311"/>
      <c r="AK3201" s="311"/>
      <c r="AL3201" s="311"/>
      <c r="AM3201" s="311"/>
      <c r="AN3201" s="311"/>
      <c r="AO3201" s="311"/>
      <c r="AP3201" s="311"/>
      <c r="AQ3201" s="311"/>
      <c r="AR3201" s="311"/>
      <c r="AS3201" s="311"/>
      <c r="AT3201" s="311"/>
      <c r="AU3201" s="311"/>
    </row>
    <row r="3202" spans="1:47">
      <c r="A3202" s="311"/>
      <c r="B3202" s="311"/>
      <c r="C3202" s="311"/>
      <c r="D3202" s="311"/>
      <c r="E3202" s="311"/>
      <c r="F3202" s="311"/>
      <c r="G3202" s="311"/>
      <c r="H3202" s="311"/>
      <c r="I3202" s="311"/>
      <c r="J3202" s="311"/>
      <c r="K3202" s="311"/>
      <c r="L3202" s="311"/>
      <c r="M3202" s="311"/>
      <c r="N3202" s="311"/>
      <c r="O3202" s="311"/>
      <c r="P3202" s="311"/>
      <c r="Q3202" s="311"/>
      <c r="R3202" s="311"/>
      <c r="S3202" s="311"/>
      <c r="T3202" s="311"/>
      <c r="U3202" s="311"/>
      <c r="V3202" s="311"/>
      <c r="W3202" s="311"/>
      <c r="X3202" s="311"/>
      <c r="Y3202" s="311"/>
      <c r="Z3202" s="311"/>
      <c r="AA3202" s="311"/>
      <c r="AB3202" s="311"/>
      <c r="AC3202" s="311"/>
      <c r="AD3202" s="311"/>
      <c r="AE3202" s="311"/>
      <c r="AF3202" s="311"/>
      <c r="AG3202" s="311"/>
      <c r="AH3202" s="311"/>
      <c r="AI3202" s="311"/>
      <c r="AJ3202" s="311"/>
      <c r="AK3202" s="311"/>
      <c r="AL3202" s="311"/>
      <c r="AM3202" s="311"/>
      <c r="AN3202" s="311"/>
      <c r="AO3202" s="311"/>
      <c r="AP3202" s="311"/>
      <c r="AQ3202" s="311"/>
      <c r="AR3202" s="311"/>
      <c r="AS3202" s="311"/>
      <c r="AT3202" s="311"/>
      <c r="AU3202" s="311"/>
    </row>
    <row r="3203" spans="1:47">
      <c r="A3203" s="311"/>
      <c r="B3203" s="311"/>
      <c r="C3203" s="311"/>
      <c r="D3203" s="311"/>
      <c r="E3203" s="311"/>
      <c r="F3203" s="311"/>
      <c r="G3203" s="311"/>
      <c r="H3203" s="311"/>
      <c r="I3203" s="311"/>
      <c r="J3203" s="311"/>
      <c r="K3203" s="311"/>
      <c r="L3203" s="311"/>
      <c r="M3203" s="311"/>
      <c r="N3203" s="311"/>
      <c r="O3203" s="311"/>
      <c r="P3203" s="311"/>
      <c r="Q3203" s="311"/>
      <c r="R3203" s="311"/>
      <c r="S3203" s="311"/>
      <c r="T3203" s="311"/>
      <c r="U3203" s="311"/>
      <c r="V3203" s="311"/>
      <c r="W3203" s="311"/>
      <c r="X3203" s="311"/>
      <c r="Y3203" s="311"/>
      <c r="Z3203" s="311"/>
      <c r="AA3203" s="311"/>
      <c r="AB3203" s="311"/>
      <c r="AC3203" s="311"/>
      <c r="AD3203" s="311"/>
      <c r="AE3203" s="311"/>
      <c r="AF3203" s="311"/>
      <c r="AG3203" s="311"/>
      <c r="AH3203" s="311"/>
      <c r="AI3203" s="311"/>
      <c r="AJ3203" s="311"/>
      <c r="AK3203" s="311"/>
      <c r="AL3203" s="311"/>
      <c r="AM3203" s="311"/>
      <c r="AN3203" s="311"/>
      <c r="AO3203" s="311"/>
      <c r="AP3203" s="311"/>
      <c r="AQ3203" s="311"/>
      <c r="AR3203" s="311"/>
      <c r="AS3203" s="311"/>
      <c r="AT3203" s="311"/>
      <c r="AU3203" s="311"/>
    </row>
    <row r="3204" spans="1:47">
      <c r="A3204" s="311"/>
      <c r="B3204" s="311"/>
      <c r="C3204" s="311"/>
      <c r="D3204" s="311"/>
      <c r="E3204" s="311"/>
      <c r="F3204" s="311"/>
      <c r="G3204" s="311"/>
      <c r="H3204" s="311"/>
      <c r="I3204" s="311"/>
      <c r="J3204" s="311"/>
      <c r="K3204" s="311"/>
      <c r="L3204" s="311"/>
      <c r="M3204" s="311"/>
      <c r="N3204" s="311"/>
      <c r="O3204" s="311"/>
      <c r="P3204" s="311"/>
      <c r="Q3204" s="311"/>
      <c r="R3204" s="311"/>
      <c r="S3204" s="311"/>
      <c r="T3204" s="311"/>
      <c r="U3204" s="311"/>
      <c r="V3204" s="311"/>
      <c r="W3204" s="311"/>
      <c r="X3204" s="311"/>
      <c r="Y3204" s="311"/>
      <c r="Z3204" s="311"/>
      <c r="AA3204" s="311"/>
      <c r="AB3204" s="311"/>
      <c r="AC3204" s="311"/>
      <c r="AD3204" s="311"/>
      <c r="AE3204" s="311"/>
      <c r="AF3204" s="311"/>
      <c r="AG3204" s="311"/>
      <c r="AH3204" s="311"/>
      <c r="AI3204" s="311"/>
      <c r="AJ3204" s="311"/>
      <c r="AK3204" s="311"/>
      <c r="AL3204" s="311"/>
      <c r="AM3204" s="311"/>
      <c r="AN3204" s="311"/>
      <c r="AO3204" s="311"/>
      <c r="AP3204" s="311"/>
      <c r="AQ3204" s="311"/>
      <c r="AR3204" s="311"/>
      <c r="AS3204" s="311"/>
      <c r="AT3204" s="311"/>
      <c r="AU3204" s="311"/>
    </row>
    <row r="3205" spans="1:47">
      <c r="A3205" s="311"/>
      <c r="B3205" s="311"/>
      <c r="C3205" s="311"/>
      <c r="D3205" s="311"/>
      <c r="E3205" s="311"/>
      <c r="F3205" s="311"/>
      <c r="G3205" s="311"/>
      <c r="H3205" s="311"/>
      <c r="I3205" s="311"/>
      <c r="J3205" s="311"/>
      <c r="K3205" s="311"/>
      <c r="L3205" s="311"/>
      <c r="M3205" s="311"/>
      <c r="N3205" s="311"/>
      <c r="O3205" s="311"/>
      <c r="P3205" s="311"/>
      <c r="Q3205" s="311"/>
      <c r="R3205" s="311"/>
      <c r="S3205" s="311"/>
      <c r="T3205" s="311"/>
      <c r="U3205" s="311"/>
      <c r="V3205" s="311"/>
      <c r="W3205" s="311"/>
      <c r="X3205" s="311"/>
      <c r="Y3205" s="311"/>
      <c r="Z3205" s="311"/>
      <c r="AA3205" s="311"/>
      <c r="AB3205" s="311"/>
      <c r="AC3205" s="311"/>
      <c r="AD3205" s="311"/>
      <c r="AE3205" s="311"/>
      <c r="AF3205" s="311"/>
      <c r="AG3205" s="311"/>
      <c r="AH3205" s="311"/>
      <c r="AI3205" s="311"/>
      <c r="AJ3205" s="311"/>
      <c r="AK3205" s="311"/>
      <c r="AL3205" s="311"/>
      <c r="AM3205" s="311"/>
      <c r="AN3205" s="311"/>
      <c r="AO3205" s="311"/>
      <c r="AP3205" s="311"/>
      <c r="AQ3205" s="311"/>
      <c r="AR3205" s="311"/>
      <c r="AS3205" s="311"/>
      <c r="AT3205" s="311"/>
      <c r="AU3205" s="311"/>
    </row>
    <row r="3206" spans="1:47">
      <c r="A3206" s="311"/>
      <c r="B3206" s="311"/>
      <c r="C3206" s="311"/>
      <c r="D3206" s="311"/>
      <c r="E3206" s="311"/>
      <c r="F3206" s="311"/>
      <c r="G3206" s="311"/>
      <c r="H3206" s="311"/>
      <c r="I3206" s="311"/>
      <c r="J3206" s="311"/>
      <c r="K3206" s="311"/>
      <c r="L3206" s="311"/>
      <c r="M3206" s="311"/>
      <c r="N3206" s="311"/>
      <c r="O3206" s="311"/>
      <c r="P3206" s="311"/>
      <c r="Q3206" s="311"/>
      <c r="R3206" s="311"/>
      <c r="S3206" s="311"/>
      <c r="T3206" s="311"/>
      <c r="U3206" s="311"/>
      <c r="V3206" s="311"/>
      <c r="W3206" s="311"/>
      <c r="X3206" s="311"/>
      <c r="Y3206" s="311"/>
      <c r="Z3206" s="311"/>
      <c r="AA3206" s="311"/>
      <c r="AB3206" s="311"/>
      <c r="AC3206" s="311"/>
      <c r="AD3206" s="311"/>
      <c r="AE3206" s="311"/>
      <c r="AF3206" s="311"/>
      <c r="AG3206" s="311"/>
      <c r="AH3206" s="311"/>
      <c r="AI3206" s="311"/>
      <c r="AJ3206" s="311"/>
      <c r="AK3206" s="311"/>
      <c r="AL3206" s="311"/>
      <c r="AM3206" s="311"/>
      <c r="AN3206" s="311"/>
      <c r="AO3206" s="311"/>
      <c r="AP3206" s="311"/>
      <c r="AQ3206" s="311"/>
      <c r="AR3206" s="311"/>
      <c r="AS3206" s="311"/>
      <c r="AT3206" s="311"/>
      <c r="AU3206" s="311"/>
    </row>
    <row r="3207" spans="1:47">
      <c r="A3207" s="311"/>
      <c r="B3207" s="311"/>
      <c r="C3207" s="311"/>
      <c r="D3207" s="311"/>
      <c r="E3207" s="311"/>
      <c r="F3207" s="311"/>
      <c r="G3207" s="311"/>
      <c r="H3207" s="311"/>
      <c r="I3207" s="311"/>
      <c r="J3207" s="311"/>
      <c r="K3207" s="311"/>
      <c r="L3207" s="311"/>
      <c r="M3207" s="311"/>
      <c r="N3207" s="311"/>
      <c r="O3207" s="311"/>
      <c r="P3207" s="311"/>
      <c r="Q3207" s="311"/>
      <c r="R3207" s="311"/>
      <c r="S3207" s="311"/>
      <c r="T3207" s="311"/>
      <c r="U3207" s="311"/>
      <c r="V3207" s="311"/>
      <c r="W3207" s="311"/>
      <c r="X3207" s="311"/>
      <c r="Y3207" s="311"/>
      <c r="Z3207" s="311"/>
      <c r="AA3207" s="311"/>
      <c r="AB3207" s="311"/>
      <c r="AC3207" s="311"/>
      <c r="AD3207" s="311"/>
      <c r="AE3207" s="311"/>
      <c r="AF3207" s="311"/>
      <c r="AG3207" s="311"/>
      <c r="AH3207" s="311"/>
      <c r="AI3207" s="311"/>
      <c r="AJ3207" s="311"/>
      <c r="AK3207" s="311"/>
      <c r="AL3207" s="311"/>
      <c r="AM3207" s="311"/>
      <c r="AN3207" s="311"/>
      <c r="AO3207" s="311"/>
      <c r="AP3207" s="311"/>
      <c r="AQ3207" s="311"/>
      <c r="AR3207" s="311"/>
      <c r="AS3207" s="311"/>
      <c r="AT3207" s="311"/>
      <c r="AU3207" s="311"/>
    </row>
    <row r="3208" spans="1:47">
      <c r="A3208" s="311"/>
      <c r="B3208" s="311"/>
      <c r="C3208" s="311"/>
      <c r="D3208" s="311"/>
      <c r="E3208" s="311"/>
      <c r="F3208" s="311"/>
      <c r="G3208" s="311"/>
      <c r="H3208" s="311"/>
      <c r="I3208" s="311"/>
      <c r="J3208" s="311"/>
      <c r="K3208" s="311"/>
      <c r="L3208" s="311"/>
      <c r="M3208" s="311"/>
      <c r="N3208" s="311"/>
      <c r="O3208" s="311"/>
      <c r="P3208" s="311"/>
      <c r="Q3208" s="311"/>
      <c r="R3208" s="311"/>
      <c r="S3208" s="311"/>
      <c r="T3208" s="311"/>
      <c r="U3208" s="311"/>
      <c r="V3208" s="311"/>
      <c r="W3208" s="311"/>
      <c r="X3208" s="311"/>
      <c r="Y3208" s="311"/>
      <c r="Z3208" s="311"/>
      <c r="AA3208" s="311"/>
      <c r="AB3208" s="311"/>
      <c r="AC3208" s="311"/>
      <c r="AD3208" s="311"/>
      <c r="AE3208" s="311"/>
      <c r="AF3208" s="311"/>
      <c r="AG3208" s="311"/>
      <c r="AH3208" s="311"/>
      <c r="AI3208" s="311"/>
      <c r="AJ3208" s="311"/>
      <c r="AK3208" s="311"/>
      <c r="AL3208" s="311"/>
      <c r="AM3208" s="311"/>
      <c r="AN3208" s="311"/>
      <c r="AO3208" s="311"/>
      <c r="AP3208" s="311"/>
      <c r="AQ3208" s="311"/>
      <c r="AR3208" s="311"/>
      <c r="AS3208" s="311"/>
      <c r="AT3208" s="311"/>
      <c r="AU3208" s="311"/>
    </row>
    <row r="3209" spans="1:47">
      <c r="A3209" s="311"/>
      <c r="B3209" s="311"/>
      <c r="C3209" s="311"/>
      <c r="D3209" s="311"/>
      <c r="E3209" s="311"/>
      <c r="F3209" s="311"/>
      <c r="G3209" s="311"/>
      <c r="H3209" s="311"/>
      <c r="I3209" s="311"/>
      <c r="J3209" s="311"/>
      <c r="K3209" s="311"/>
      <c r="L3209" s="311"/>
      <c r="M3209" s="311"/>
      <c r="N3209" s="311"/>
      <c r="O3209" s="311"/>
      <c r="P3209" s="311"/>
      <c r="Q3209" s="311"/>
      <c r="R3209" s="311"/>
      <c r="S3209" s="311"/>
      <c r="T3209" s="311"/>
      <c r="U3209" s="311"/>
      <c r="V3209" s="311"/>
      <c r="W3209" s="311"/>
      <c r="X3209" s="311"/>
      <c r="Y3209" s="311"/>
      <c r="Z3209" s="311"/>
      <c r="AA3209" s="311"/>
      <c r="AB3209" s="311"/>
      <c r="AC3209" s="311"/>
      <c r="AD3209" s="311"/>
      <c r="AE3209" s="311"/>
      <c r="AF3209" s="311"/>
      <c r="AG3209" s="311"/>
      <c r="AH3209" s="311"/>
      <c r="AI3209" s="311"/>
      <c r="AJ3209" s="311"/>
      <c r="AK3209" s="311"/>
      <c r="AL3209" s="311"/>
      <c r="AM3209" s="311"/>
      <c r="AN3209" s="311"/>
      <c r="AO3209" s="311"/>
      <c r="AP3209" s="311"/>
      <c r="AQ3209" s="311"/>
      <c r="AR3209" s="311"/>
      <c r="AS3209" s="311"/>
      <c r="AT3209" s="311"/>
      <c r="AU3209" s="311"/>
    </row>
    <row r="3210" spans="1:47">
      <c r="A3210" s="311"/>
      <c r="B3210" s="311"/>
      <c r="C3210" s="311"/>
      <c r="D3210" s="311"/>
      <c r="E3210" s="311"/>
      <c r="F3210" s="311"/>
      <c r="G3210" s="311"/>
      <c r="H3210" s="311"/>
      <c r="I3210" s="311"/>
      <c r="J3210" s="311"/>
      <c r="K3210" s="311"/>
      <c r="L3210" s="311"/>
      <c r="M3210" s="311"/>
      <c r="N3210" s="311"/>
      <c r="O3210" s="311"/>
      <c r="P3210" s="311"/>
      <c r="Q3210" s="311"/>
      <c r="R3210" s="311"/>
      <c r="S3210" s="311"/>
      <c r="T3210" s="311"/>
      <c r="U3210" s="311"/>
      <c r="V3210" s="311"/>
      <c r="W3210" s="311"/>
      <c r="X3210" s="311"/>
      <c r="Y3210" s="311"/>
      <c r="Z3210" s="311"/>
      <c r="AA3210" s="311"/>
      <c r="AB3210" s="311"/>
      <c r="AC3210" s="311"/>
      <c r="AD3210" s="311"/>
      <c r="AE3210" s="311"/>
      <c r="AF3210" s="311"/>
      <c r="AG3210" s="311"/>
      <c r="AH3210" s="311"/>
      <c r="AI3210" s="311"/>
      <c r="AJ3210" s="311"/>
      <c r="AK3210" s="311"/>
      <c r="AL3210" s="311"/>
      <c r="AM3210" s="311"/>
      <c r="AN3210" s="311"/>
      <c r="AO3210" s="311"/>
      <c r="AP3210" s="311"/>
      <c r="AQ3210" s="311"/>
      <c r="AR3210" s="311"/>
      <c r="AS3210" s="311"/>
      <c r="AT3210" s="311"/>
      <c r="AU3210" s="311"/>
    </row>
    <row r="3211" spans="1:47">
      <c r="A3211" s="311"/>
      <c r="B3211" s="311"/>
      <c r="C3211" s="311"/>
      <c r="D3211" s="311"/>
      <c r="E3211" s="311"/>
      <c r="F3211" s="311"/>
      <c r="G3211" s="311"/>
      <c r="H3211" s="311"/>
      <c r="I3211" s="311"/>
      <c r="J3211" s="311"/>
      <c r="K3211" s="311"/>
      <c r="L3211" s="311"/>
      <c r="M3211" s="311"/>
      <c r="N3211" s="311"/>
      <c r="O3211" s="311"/>
      <c r="P3211" s="311"/>
      <c r="Q3211" s="311"/>
      <c r="R3211" s="311"/>
      <c r="S3211" s="311"/>
      <c r="T3211" s="311"/>
      <c r="U3211" s="311"/>
      <c r="V3211" s="311"/>
      <c r="W3211" s="311"/>
      <c r="X3211" s="311"/>
      <c r="Y3211" s="311"/>
      <c r="Z3211" s="311"/>
      <c r="AA3211" s="311"/>
      <c r="AB3211" s="311"/>
      <c r="AC3211" s="311"/>
      <c r="AD3211" s="311"/>
      <c r="AE3211" s="311"/>
      <c r="AF3211" s="311"/>
      <c r="AG3211" s="311"/>
      <c r="AH3211" s="311"/>
      <c r="AI3211" s="311"/>
      <c r="AJ3211" s="311"/>
      <c r="AK3211" s="311"/>
      <c r="AL3211" s="311"/>
      <c r="AM3211" s="311"/>
      <c r="AN3211" s="311"/>
      <c r="AO3211" s="311"/>
      <c r="AP3211" s="311"/>
      <c r="AQ3211" s="311"/>
      <c r="AR3211" s="311"/>
      <c r="AS3211" s="311"/>
      <c r="AT3211" s="311"/>
      <c r="AU3211" s="311"/>
    </row>
    <row r="3212" spans="1:47">
      <c r="A3212" s="311"/>
      <c r="B3212" s="311"/>
      <c r="C3212" s="311"/>
      <c r="D3212" s="311"/>
      <c r="E3212" s="311"/>
      <c r="F3212" s="311"/>
      <c r="G3212" s="311"/>
      <c r="H3212" s="311"/>
      <c r="I3212" s="311"/>
      <c r="J3212" s="311"/>
      <c r="K3212" s="311"/>
      <c r="L3212" s="311"/>
      <c r="M3212" s="311"/>
      <c r="N3212" s="311"/>
      <c r="O3212" s="311"/>
      <c r="P3212" s="311"/>
      <c r="Q3212" s="311"/>
      <c r="R3212" s="311"/>
      <c r="S3212" s="311"/>
      <c r="T3212" s="311"/>
      <c r="U3212" s="311"/>
      <c r="V3212" s="311"/>
      <c r="W3212" s="311"/>
      <c r="X3212" s="311"/>
      <c r="Y3212" s="311"/>
      <c r="Z3212" s="311"/>
      <c r="AA3212" s="311"/>
      <c r="AB3212" s="311"/>
      <c r="AC3212" s="311"/>
      <c r="AD3212" s="311"/>
      <c r="AE3212" s="311"/>
      <c r="AF3212" s="311"/>
      <c r="AG3212" s="311"/>
      <c r="AH3212" s="311"/>
      <c r="AI3212" s="311"/>
      <c r="AJ3212" s="311"/>
      <c r="AK3212" s="311"/>
      <c r="AL3212" s="311"/>
      <c r="AM3212" s="311"/>
      <c r="AN3212" s="311"/>
      <c r="AO3212" s="311"/>
      <c r="AP3212" s="311"/>
      <c r="AQ3212" s="311"/>
      <c r="AR3212" s="311"/>
      <c r="AS3212" s="311"/>
      <c r="AT3212" s="311"/>
      <c r="AU3212" s="311"/>
    </row>
    <row r="3213" spans="1:47">
      <c r="A3213" s="311"/>
      <c r="B3213" s="311"/>
      <c r="C3213" s="311"/>
      <c r="D3213" s="311"/>
      <c r="E3213" s="311"/>
      <c r="F3213" s="311"/>
      <c r="G3213" s="311"/>
      <c r="H3213" s="311"/>
      <c r="I3213" s="311"/>
      <c r="J3213" s="311"/>
      <c r="K3213" s="311"/>
      <c r="L3213" s="311"/>
      <c r="M3213" s="311"/>
      <c r="N3213" s="311"/>
      <c r="O3213" s="311"/>
      <c r="P3213" s="311"/>
      <c r="Q3213" s="311"/>
      <c r="R3213" s="311"/>
      <c r="S3213" s="311"/>
      <c r="T3213" s="311"/>
      <c r="U3213" s="311"/>
      <c r="V3213" s="311"/>
      <c r="W3213" s="311"/>
      <c r="X3213" s="311"/>
      <c r="Y3213" s="311"/>
      <c r="Z3213" s="311"/>
      <c r="AA3213" s="311"/>
      <c r="AB3213" s="311"/>
      <c r="AC3213" s="311"/>
      <c r="AD3213" s="311"/>
      <c r="AE3213" s="311"/>
      <c r="AF3213" s="311"/>
      <c r="AG3213" s="311"/>
      <c r="AH3213" s="311"/>
      <c r="AI3213" s="311"/>
      <c r="AJ3213" s="311"/>
      <c r="AK3213" s="311"/>
      <c r="AL3213" s="311"/>
      <c r="AM3213" s="311"/>
      <c r="AN3213" s="311"/>
      <c r="AO3213" s="311"/>
      <c r="AP3213" s="311"/>
      <c r="AQ3213" s="311"/>
      <c r="AR3213" s="311"/>
      <c r="AS3213" s="311"/>
      <c r="AT3213" s="311"/>
      <c r="AU3213" s="311"/>
    </row>
    <row r="3214" spans="1:47">
      <c r="A3214" s="311"/>
      <c r="B3214" s="311"/>
      <c r="C3214" s="311"/>
      <c r="D3214" s="311"/>
      <c r="E3214" s="311"/>
      <c r="F3214" s="311"/>
      <c r="G3214" s="311"/>
      <c r="H3214" s="311"/>
      <c r="I3214" s="311"/>
      <c r="J3214" s="311"/>
      <c r="K3214" s="311"/>
      <c r="L3214" s="311"/>
      <c r="M3214" s="311"/>
      <c r="N3214" s="311"/>
      <c r="O3214" s="311"/>
      <c r="P3214" s="311"/>
      <c r="Q3214" s="311"/>
      <c r="R3214" s="311"/>
      <c r="S3214" s="311"/>
      <c r="T3214" s="311"/>
      <c r="U3214" s="311"/>
      <c r="V3214" s="311"/>
      <c r="W3214" s="311"/>
      <c r="X3214" s="311"/>
      <c r="Y3214" s="311"/>
      <c r="Z3214" s="311"/>
      <c r="AA3214" s="311"/>
      <c r="AB3214" s="311"/>
      <c r="AC3214" s="311"/>
      <c r="AD3214" s="311"/>
      <c r="AE3214" s="311"/>
      <c r="AF3214" s="311"/>
      <c r="AG3214" s="311"/>
      <c r="AH3214" s="311"/>
      <c r="AI3214" s="311"/>
      <c r="AJ3214" s="311"/>
      <c r="AK3214" s="311"/>
      <c r="AL3214" s="311"/>
      <c r="AM3214" s="311"/>
      <c r="AN3214" s="311"/>
      <c r="AO3214" s="311"/>
      <c r="AP3214" s="311"/>
      <c r="AQ3214" s="311"/>
      <c r="AR3214" s="311"/>
      <c r="AS3214" s="311"/>
      <c r="AT3214" s="311"/>
      <c r="AU3214" s="311"/>
    </row>
    <row r="3215" spans="1:47">
      <c r="A3215" s="311"/>
      <c r="B3215" s="311"/>
      <c r="C3215" s="311"/>
      <c r="D3215" s="311"/>
      <c r="E3215" s="311"/>
      <c r="F3215" s="311"/>
      <c r="G3215" s="311"/>
      <c r="H3215" s="311"/>
      <c r="I3215" s="311"/>
      <c r="J3215" s="311"/>
      <c r="K3215" s="311"/>
      <c r="L3215" s="311"/>
      <c r="M3215" s="311"/>
      <c r="N3215" s="311"/>
      <c r="O3215" s="311"/>
      <c r="P3215" s="311"/>
      <c r="Q3215" s="311"/>
      <c r="R3215" s="311"/>
      <c r="S3215" s="311"/>
      <c r="T3215" s="311"/>
      <c r="U3215" s="311"/>
      <c r="V3215" s="311"/>
      <c r="W3215" s="311"/>
      <c r="X3215" s="311"/>
      <c r="Y3215" s="311"/>
      <c r="Z3215" s="311"/>
      <c r="AA3215" s="311"/>
      <c r="AB3215" s="311"/>
      <c r="AC3215" s="311"/>
      <c r="AD3215" s="311"/>
      <c r="AE3215" s="311"/>
      <c r="AF3215" s="311"/>
      <c r="AG3215" s="311"/>
      <c r="AH3215" s="311"/>
      <c r="AI3215" s="311"/>
      <c r="AJ3215" s="311"/>
      <c r="AK3215" s="311"/>
      <c r="AL3215" s="311"/>
      <c r="AM3215" s="311"/>
      <c r="AN3215" s="311"/>
      <c r="AO3215" s="311"/>
      <c r="AP3215" s="311"/>
      <c r="AQ3215" s="311"/>
      <c r="AR3215" s="311"/>
      <c r="AS3215" s="311"/>
      <c r="AT3215" s="311"/>
      <c r="AU3215" s="311"/>
    </row>
    <row r="3216" spans="1:47">
      <c r="A3216" s="311"/>
      <c r="B3216" s="311"/>
      <c r="C3216" s="311"/>
      <c r="D3216" s="311"/>
      <c r="E3216" s="311"/>
      <c r="F3216" s="311"/>
      <c r="G3216" s="311"/>
      <c r="H3216" s="311"/>
      <c r="I3216" s="311"/>
      <c r="J3216" s="311"/>
      <c r="K3216" s="311"/>
      <c r="L3216" s="311"/>
      <c r="M3216" s="311"/>
      <c r="N3216" s="311"/>
      <c r="O3216" s="311"/>
      <c r="P3216" s="311"/>
      <c r="Q3216" s="311"/>
      <c r="R3216" s="311"/>
      <c r="S3216" s="311"/>
      <c r="T3216" s="311"/>
      <c r="U3216" s="311"/>
      <c r="V3216" s="311"/>
      <c r="W3216" s="311"/>
      <c r="X3216" s="311"/>
      <c r="Y3216" s="311"/>
      <c r="Z3216" s="311"/>
      <c r="AA3216" s="311"/>
      <c r="AB3216" s="311"/>
      <c r="AC3216" s="311"/>
      <c r="AD3216" s="311"/>
      <c r="AE3216" s="311"/>
      <c r="AF3216" s="311"/>
      <c r="AG3216" s="311"/>
      <c r="AH3216" s="311"/>
      <c r="AI3216" s="311"/>
      <c r="AJ3216" s="311"/>
      <c r="AK3216" s="311"/>
      <c r="AL3216" s="311"/>
      <c r="AM3216" s="311"/>
      <c r="AN3216" s="311"/>
      <c r="AO3216" s="311"/>
      <c r="AP3216" s="311"/>
      <c r="AQ3216" s="311"/>
      <c r="AR3216" s="311"/>
      <c r="AS3216" s="311"/>
      <c r="AT3216" s="311"/>
      <c r="AU3216" s="311"/>
    </row>
    <row r="3217" spans="1:47">
      <c r="A3217" s="311"/>
      <c r="B3217" s="311"/>
      <c r="C3217" s="311"/>
      <c r="D3217" s="311"/>
      <c r="E3217" s="311"/>
      <c r="F3217" s="311"/>
      <c r="G3217" s="311"/>
      <c r="H3217" s="311"/>
      <c r="I3217" s="311"/>
      <c r="J3217" s="311"/>
      <c r="K3217" s="311"/>
      <c r="L3217" s="311"/>
      <c r="M3217" s="311"/>
      <c r="N3217" s="311"/>
      <c r="O3217" s="311"/>
      <c r="P3217" s="311"/>
      <c r="Q3217" s="311"/>
      <c r="R3217" s="311"/>
      <c r="S3217" s="311"/>
      <c r="T3217" s="311"/>
      <c r="U3217" s="311"/>
      <c r="V3217" s="311"/>
      <c r="W3217" s="311"/>
      <c r="X3217" s="311"/>
      <c r="Y3217" s="311"/>
      <c r="Z3217" s="311"/>
      <c r="AA3217" s="311"/>
      <c r="AB3217" s="311"/>
      <c r="AC3217" s="311"/>
      <c r="AD3217" s="311"/>
      <c r="AE3217" s="311"/>
      <c r="AF3217" s="311"/>
      <c r="AG3217" s="311"/>
      <c r="AH3217" s="311"/>
      <c r="AI3217" s="311"/>
      <c r="AJ3217" s="311"/>
      <c r="AK3217" s="311"/>
      <c r="AL3217" s="311"/>
      <c r="AM3217" s="311"/>
      <c r="AN3217" s="311"/>
      <c r="AO3217" s="311"/>
      <c r="AP3217" s="311"/>
      <c r="AQ3217" s="311"/>
      <c r="AR3217" s="311"/>
      <c r="AS3217" s="311"/>
      <c r="AT3217" s="311"/>
      <c r="AU3217" s="311"/>
    </row>
    <row r="3218" spans="1:47">
      <c r="A3218" s="311"/>
      <c r="B3218" s="311"/>
      <c r="C3218" s="311"/>
      <c r="D3218" s="311"/>
      <c r="E3218" s="311"/>
      <c r="F3218" s="311"/>
      <c r="G3218" s="311"/>
      <c r="H3218" s="311"/>
      <c r="I3218" s="311"/>
      <c r="J3218" s="311"/>
      <c r="K3218" s="311"/>
      <c r="L3218" s="311"/>
      <c r="M3218" s="311"/>
      <c r="N3218" s="311"/>
      <c r="O3218" s="311"/>
      <c r="P3218" s="311"/>
      <c r="Q3218" s="311"/>
      <c r="R3218" s="311"/>
      <c r="S3218" s="311"/>
      <c r="T3218" s="311"/>
      <c r="U3218" s="311"/>
      <c r="V3218" s="311"/>
      <c r="W3218" s="311"/>
      <c r="X3218" s="311"/>
      <c r="Y3218" s="311"/>
      <c r="Z3218" s="311"/>
      <c r="AA3218" s="311"/>
      <c r="AB3218" s="311"/>
      <c r="AC3218" s="311"/>
      <c r="AD3218" s="311"/>
      <c r="AE3218" s="311"/>
      <c r="AF3218" s="311"/>
      <c r="AG3218" s="311"/>
      <c r="AH3218" s="311"/>
      <c r="AI3218" s="311"/>
      <c r="AJ3218" s="311"/>
      <c r="AK3218" s="311"/>
      <c r="AL3218" s="311"/>
      <c r="AM3218" s="311"/>
      <c r="AN3218" s="311"/>
      <c r="AO3218" s="311"/>
      <c r="AP3218" s="311"/>
      <c r="AQ3218" s="311"/>
      <c r="AR3218" s="311"/>
      <c r="AS3218" s="311"/>
      <c r="AT3218" s="311"/>
      <c r="AU3218" s="311"/>
    </row>
    <row r="3219" spans="1:47">
      <c r="A3219" s="311"/>
      <c r="B3219" s="311"/>
      <c r="C3219" s="311"/>
      <c r="D3219" s="311"/>
      <c r="E3219" s="311"/>
      <c r="F3219" s="311"/>
      <c r="G3219" s="311"/>
      <c r="H3219" s="311"/>
      <c r="I3219" s="311"/>
      <c r="J3219" s="311"/>
      <c r="K3219" s="311"/>
      <c r="L3219" s="311"/>
      <c r="M3219" s="311"/>
      <c r="N3219" s="311"/>
      <c r="O3219" s="311"/>
      <c r="P3219" s="311"/>
      <c r="Q3219" s="311"/>
      <c r="R3219" s="311"/>
      <c r="S3219" s="311"/>
      <c r="T3219" s="311"/>
      <c r="U3219" s="311"/>
      <c r="V3219" s="311"/>
      <c r="W3219" s="311"/>
      <c r="X3219" s="311"/>
      <c r="Y3219" s="311"/>
      <c r="Z3219" s="311"/>
      <c r="AA3219" s="311"/>
      <c r="AB3219" s="311"/>
      <c r="AC3219" s="311"/>
      <c r="AD3219" s="311"/>
      <c r="AE3219" s="311"/>
      <c r="AF3219" s="311"/>
      <c r="AG3219" s="311"/>
      <c r="AH3219" s="311"/>
      <c r="AI3219" s="311"/>
      <c r="AJ3219" s="311"/>
      <c r="AK3219" s="311"/>
      <c r="AL3219" s="311"/>
      <c r="AM3219" s="311"/>
      <c r="AN3219" s="311"/>
      <c r="AO3219" s="311"/>
      <c r="AP3219" s="311"/>
      <c r="AQ3219" s="311"/>
      <c r="AR3219" s="311"/>
      <c r="AS3219" s="311"/>
      <c r="AT3219" s="311"/>
      <c r="AU3219" s="311"/>
    </row>
    <row r="3220" spans="1:47">
      <c r="A3220" s="311"/>
      <c r="B3220" s="311"/>
      <c r="C3220" s="311"/>
      <c r="D3220" s="311"/>
      <c r="E3220" s="311"/>
      <c r="F3220" s="311"/>
      <c r="G3220" s="311"/>
      <c r="H3220" s="311"/>
      <c r="I3220" s="311"/>
      <c r="J3220" s="311"/>
      <c r="K3220" s="311"/>
      <c r="L3220" s="311"/>
      <c r="M3220" s="311"/>
      <c r="N3220" s="311"/>
      <c r="O3220" s="311"/>
      <c r="P3220" s="311"/>
      <c r="Q3220" s="311"/>
      <c r="R3220" s="311"/>
      <c r="S3220" s="311"/>
      <c r="T3220" s="311"/>
      <c r="U3220" s="311"/>
      <c r="V3220" s="311"/>
      <c r="W3220" s="311"/>
      <c r="X3220" s="311"/>
      <c r="Y3220" s="311"/>
      <c r="Z3220" s="311"/>
      <c r="AA3220" s="311"/>
      <c r="AB3220" s="311"/>
      <c r="AC3220" s="311"/>
      <c r="AD3220" s="311"/>
      <c r="AE3220" s="311"/>
      <c r="AF3220" s="311"/>
      <c r="AG3220" s="311"/>
      <c r="AH3220" s="311"/>
      <c r="AI3220" s="311"/>
      <c r="AJ3220" s="311"/>
      <c r="AK3220" s="311"/>
      <c r="AL3220" s="311"/>
      <c r="AM3220" s="311"/>
      <c r="AN3220" s="311"/>
      <c r="AO3220" s="311"/>
      <c r="AP3220" s="311"/>
      <c r="AQ3220" s="311"/>
      <c r="AR3220" s="311"/>
      <c r="AS3220" s="311"/>
      <c r="AT3220" s="311"/>
      <c r="AU3220" s="311"/>
    </row>
    <row r="3221" spans="1:47">
      <c r="A3221" s="311"/>
      <c r="B3221" s="311"/>
      <c r="C3221" s="311"/>
      <c r="D3221" s="311"/>
      <c r="E3221" s="311"/>
      <c r="F3221" s="311"/>
      <c r="G3221" s="311"/>
      <c r="H3221" s="311"/>
      <c r="I3221" s="311"/>
      <c r="J3221" s="311"/>
      <c r="K3221" s="311"/>
      <c r="L3221" s="311"/>
      <c r="M3221" s="311"/>
      <c r="N3221" s="311"/>
      <c r="O3221" s="311"/>
      <c r="P3221" s="311"/>
      <c r="Q3221" s="311"/>
      <c r="R3221" s="311"/>
      <c r="S3221" s="311"/>
      <c r="T3221" s="311"/>
      <c r="U3221" s="311"/>
      <c r="V3221" s="311"/>
      <c r="W3221" s="311"/>
      <c r="X3221" s="311"/>
      <c r="Y3221" s="311"/>
      <c r="Z3221" s="311"/>
      <c r="AA3221" s="311"/>
      <c r="AB3221" s="311"/>
      <c r="AC3221" s="311"/>
      <c r="AD3221" s="311"/>
      <c r="AE3221" s="311"/>
      <c r="AF3221" s="311"/>
      <c r="AG3221" s="311"/>
      <c r="AH3221" s="311"/>
      <c r="AI3221" s="311"/>
      <c r="AJ3221" s="311"/>
      <c r="AK3221" s="311"/>
      <c r="AL3221" s="311"/>
      <c r="AM3221" s="311"/>
      <c r="AN3221" s="311"/>
      <c r="AO3221" s="311"/>
      <c r="AP3221" s="311"/>
      <c r="AQ3221" s="311"/>
      <c r="AR3221" s="311"/>
      <c r="AS3221" s="311"/>
      <c r="AT3221" s="311"/>
      <c r="AU3221" s="311"/>
    </row>
    <row r="3222" spans="1:47">
      <c r="A3222" s="311"/>
      <c r="B3222" s="311"/>
      <c r="C3222" s="311"/>
      <c r="D3222" s="311"/>
      <c r="E3222" s="311"/>
      <c r="F3222" s="311"/>
      <c r="G3222" s="311"/>
      <c r="H3222" s="311"/>
      <c r="I3222" s="311"/>
      <c r="J3222" s="311"/>
      <c r="K3222" s="311"/>
      <c r="L3222" s="311"/>
      <c r="M3222" s="311"/>
      <c r="N3222" s="311"/>
      <c r="O3222" s="311"/>
      <c r="P3222" s="311"/>
      <c r="Q3222" s="311"/>
      <c r="R3222" s="311"/>
      <c r="S3222" s="311"/>
      <c r="T3222" s="311"/>
      <c r="U3222" s="311"/>
      <c r="V3222" s="311"/>
      <c r="W3222" s="311"/>
      <c r="X3222" s="311"/>
      <c r="Y3222" s="311"/>
      <c r="Z3222" s="311"/>
      <c r="AA3222" s="311"/>
      <c r="AB3222" s="311"/>
      <c r="AC3222" s="311"/>
      <c r="AD3222" s="311"/>
      <c r="AE3222" s="311"/>
      <c r="AF3222" s="311"/>
      <c r="AG3222" s="311"/>
      <c r="AH3222" s="311"/>
      <c r="AI3222" s="311"/>
      <c r="AJ3222" s="311"/>
      <c r="AK3222" s="311"/>
      <c r="AL3222" s="311"/>
      <c r="AM3222" s="311"/>
      <c r="AN3222" s="311"/>
      <c r="AO3222" s="311"/>
      <c r="AP3222" s="311"/>
      <c r="AQ3222" s="311"/>
      <c r="AR3222" s="311"/>
      <c r="AS3222" s="311"/>
      <c r="AT3222" s="311"/>
      <c r="AU3222" s="311"/>
    </row>
    <row r="3223" spans="1:47">
      <c r="A3223" s="311"/>
      <c r="B3223" s="311"/>
      <c r="C3223" s="311"/>
      <c r="D3223" s="311"/>
      <c r="E3223" s="311"/>
      <c r="F3223" s="311"/>
      <c r="G3223" s="311"/>
      <c r="H3223" s="311"/>
      <c r="I3223" s="311"/>
      <c r="J3223" s="311"/>
      <c r="K3223" s="311"/>
      <c r="L3223" s="311"/>
      <c r="M3223" s="311"/>
      <c r="N3223" s="311"/>
      <c r="O3223" s="311"/>
      <c r="P3223" s="311"/>
      <c r="Q3223" s="311"/>
      <c r="R3223" s="311"/>
      <c r="S3223" s="311"/>
      <c r="T3223" s="311"/>
      <c r="U3223" s="311"/>
      <c r="V3223" s="311"/>
      <c r="W3223" s="311"/>
      <c r="X3223" s="311"/>
      <c r="Y3223" s="311"/>
      <c r="Z3223" s="311"/>
      <c r="AA3223" s="311"/>
      <c r="AB3223" s="311"/>
      <c r="AC3223" s="311"/>
      <c r="AD3223" s="311"/>
      <c r="AE3223" s="311"/>
      <c r="AF3223" s="311"/>
      <c r="AG3223" s="311"/>
      <c r="AH3223" s="311"/>
      <c r="AI3223" s="311"/>
      <c r="AJ3223" s="311"/>
      <c r="AK3223" s="311"/>
      <c r="AL3223" s="311"/>
      <c r="AM3223" s="311"/>
      <c r="AN3223" s="311"/>
      <c r="AO3223" s="311"/>
      <c r="AP3223" s="311"/>
      <c r="AQ3223" s="311"/>
      <c r="AR3223" s="311"/>
      <c r="AS3223" s="311"/>
      <c r="AT3223" s="311"/>
      <c r="AU3223" s="311"/>
    </row>
    <row r="3224" spans="1:47">
      <c r="A3224" s="311"/>
      <c r="B3224" s="311"/>
      <c r="C3224" s="311"/>
      <c r="D3224" s="311"/>
      <c r="E3224" s="311"/>
      <c r="F3224" s="311"/>
      <c r="G3224" s="311"/>
      <c r="H3224" s="311"/>
      <c r="I3224" s="311"/>
      <c r="J3224" s="311"/>
      <c r="K3224" s="311"/>
      <c r="L3224" s="311"/>
      <c r="M3224" s="311"/>
      <c r="N3224" s="311"/>
      <c r="O3224" s="311"/>
      <c r="P3224" s="311"/>
      <c r="Q3224" s="311"/>
      <c r="R3224" s="311"/>
      <c r="S3224" s="311"/>
      <c r="T3224" s="311"/>
      <c r="U3224" s="311"/>
      <c r="V3224" s="311"/>
      <c r="W3224" s="311"/>
      <c r="X3224" s="311"/>
      <c r="Y3224" s="311"/>
      <c r="Z3224" s="311"/>
      <c r="AA3224" s="311"/>
      <c r="AB3224" s="311"/>
      <c r="AC3224" s="311"/>
      <c r="AD3224" s="311"/>
      <c r="AE3224" s="311"/>
      <c r="AF3224" s="311"/>
      <c r="AG3224" s="311"/>
      <c r="AH3224" s="311"/>
      <c r="AI3224" s="311"/>
      <c r="AJ3224" s="311"/>
      <c r="AK3224" s="311"/>
      <c r="AL3224" s="311"/>
      <c r="AM3224" s="311"/>
      <c r="AN3224" s="311"/>
      <c r="AO3224" s="311"/>
      <c r="AP3224" s="311"/>
      <c r="AQ3224" s="311"/>
      <c r="AR3224" s="311"/>
      <c r="AS3224" s="311"/>
      <c r="AT3224" s="311"/>
      <c r="AU3224" s="311"/>
    </row>
    <row r="3225" spans="1:47">
      <c r="A3225" s="311"/>
      <c r="B3225" s="311"/>
      <c r="C3225" s="311"/>
      <c r="D3225" s="311"/>
      <c r="E3225" s="311"/>
      <c r="F3225" s="311"/>
      <c r="G3225" s="311"/>
      <c r="H3225" s="311"/>
      <c r="I3225" s="311"/>
      <c r="J3225" s="311"/>
      <c r="K3225" s="311"/>
      <c r="L3225" s="311"/>
      <c r="M3225" s="311"/>
      <c r="N3225" s="311"/>
      <c r="O3225" s="311"/>
      <c r="P3225" s="311"/>
      <c r="Q3225" s="311"/>
      <c r="R3225" s="311"/>
      <c r="S3225" s="311"/>
      <c r="T3225" s="311"/>
      <c r="U3225" s="311"/>
      <c r="V3225" s="311"/>
      <c r="W3225" s="311"/>
      <c r="X3225" s="311"/>
      <c r="Y3225" s="311"/>
      <c r="Z3225" s="311"/>
      <c r="AA3225" s="311"/>
      <c r="AB3225" s="311"/>
      <c r="AC3225" s="311"/>
      <c r="AD3225" s="311"/>
      <c r="AE3225" s="311"/>
      <c r="AF3225" s="311"/>
      <c r="AG3225" s="311"/>
      <c r="AH3225" s="311"/>
      <c r="AI3225" s="311"/>
      <c r="AJ3225" s="311"/>
      <c r="AK3225" s="311"/>
      <c r="AL3225" s="311"/>
      <c r="AM3225" s="311"/>
      <c r="AN3225" s="311"/>
      <c r="AO3225" s="311"/>
      <c r="AP3225" s="311"/>
      <c r="AQ3225" s="311"/>
      <c r="AR3225" s="311"/>
      <c r="AS3225" s="311"/>
      <c r="AT3225" s="311"/>
      <c r="AU3225" s="311"/>
    </row>
    <row r="3226" spans="1:47">
      <c r="A3226" s="311"/>
      <c r="B3226" s="311"/>
      <c r="C3226" s="311"/>
      <c r="D3226" s="311"/>
      <c r="E3226" s="311"/>
      <c r="F3226" s="311"/>
      <c r="G3226" s="311"/>
      <c r="H3226" s="311"/>
      <c r="I3226" s="311"/>
      <c r="J3226" s="311"/>
      <c r="K3226" s="311"/>
      <c r="L3226" s="311"/>
      <c r="M3226" s="311"/>
      <c r="N3226" s="311"/>
      <c r="O3226" s="311"/>
      <c r="P3226" s="311"/>
      <c r="Q3226" s="311"/>
      <c r="R3226" s="311"/>
      <c r="S3226" s="311"/>
      <c r="T3226" s="311"/>
      <c r="U3226" s="311"/>
      <c r="V3226" s="311"/>
      <c r="W3226" s="311"/>
      <c r="X3226" s="311"/>
      <c r="Y3226" s="311"/>
      <c r="Z3226" s="311"/>
      <c r="AA3226" s="311"/>
      <c r="AB3226" s="311"/>
      <c r="AC3226" s="311"/>
      <c r="AD3226" s="311"/>
      <c r="AE3226" s="311"/>
      <c r="AF3226" s="311"/>
      <c r="AG3226" s="311"/>
      <c r="AH3226" s="311"/>
      <c r="AI3226" s="311"/>
      <c r="AJ3226" s="311"/>
      <c r="AK3226" s="311"/>
      <c r="AL3226" s="311"/>
      <c r="AM3226" s="311"/>
      <c r="AN3226" s="311"/>
      <c r="AO3226" s="311"/>
      <c r="AP3226" s="311"/>
      <c r="AQ3226" s="311"/>
      <c r="AR3226" s="311"/>
      <c r="AS3226" s="311"/>
      <c r="AT3226" s="311"/>
      <c r="AU3226" s="311"/>
    </row>
    <row r="3227" spans="1:47">
      <c r="A3227" s="311"/>
      <c r="B3227" s="311"/>
      <c r="C3227" s="311"/>
      <c r="D3227" s="311"/>
      <c r="E3227" s="311"/>
      <c r="F3227" s="311"/>
      <c r="G3227" s="311"/>
      <c r="H3227" s="311"/>
      <c r="I3227" s="311"/>
      <c r="J3227" s="311"/>
      <c r="K3227" s="311"/>
      <c r="L3227" s="311"/>
      <c r="M3227" s="311"/>
      <c r="N3227" s="311"/>
      <c r="O3227" s="311"/>
      <c r="P3227" s="311"/>
      <c r="Q3227" s="311"/>
      <c r="R3227" s="311"/>
      <c r="S3227" s="311"/>
      <c r="T3227" s="311"/>
      <c r="U3227" s="311"/>
      <c r="V3227" s="311"/>
      <c r="W3227" s="311"/>
      <c r="X3227" s="311"/>
      <c r="Y3227" s="311"/>
      <c r="Z3227" s="311"/>
      <c r="AA3227" s="311"/>
      <c r="AB3227" s="311"/>
      <c r="AC3227" s="311"/>
      <c r="AD3227" s="311"/>
      <c r="AE3227" s="311"/>
      <c r="AF3227" s="311"/>
      <c r="AG3227" s="311"/>
      <c r="AH3227" s="311"/>
      <c r="AI3227" s="311"/>
      <c r="AJ3227" s="311"/>
      <c r="AK3227" s="311"/>
      <c r="AL3227" s="311"/>
      <c r="AM3227" s="311"/>
      <c r="AN3227" s="311"/>
      <c r="AO3227" s="311"/>
      <c r="AP3227" s="311"/>
      <c r="AQ3227" s="311"/>
      <c r="AR3227" s="311"/>
      <c r="AS3227" s="311"/>
      <c r="AT3227" s="311"/>
      <c r="AU3227" s="311"/>
    </row>
    <row r="3228" spans="1:47">
      <c r="A3228" s="311"/>
      <c r="B3228" s="311"/>
      <c r="C3228" s="311"/>
      <c r="D3228" s="311"/>
      <c r="E3228" s="311"/>
      <c r="F3228" s="311"/>
      <c r="G3228" s="311"/>
      <c r="H3228" s="311"/>
      <c r="I3228" s="311"/>
      <c r="J3228" s="311"/>
      <c r="K3228" s="311"/>
      <c r="L3228" s="311"/>
      <c r="M3228" s="311"/>
      <c r="N3228" s="311"/>
      <c r="O3228" s="311"/>
      <c r="P3228" s="311"/>
      <c r="Q3228" s="311"/>
      <c r="R3228" s="311"/>
      <c r="S3228" s="311"/>
      <c r="T3228" s="311"/>
      <c r="U3228" s="311"/>
      <c r="V3228" s="311"/>
      <c r="W3228" s="311"/>
      <c r="X3228" s="311"/>
      <c r="Y3228" s="311"/>
      <c r="Z3228" s="311"/>
      <c r="AA3228" s="311"/>
      <c r="AB3228" s="311"/>
      <c r="AC3228" s="311"/>
      <c r="AD3228" s="311"/>
      <c r="AE3228" s="311"/>
      <c r="AF3228" s="311"/>
      <c r="AG3228" s="311"/>
      <c r="AH3228" s="311"/>
      <c r="AI3228" s="311"/>
      <c r="AJ3228" s="311"/>
      <c r="AK3228" s="311"/>
      <c r="AL3228" s="311"/>
      <c r="AM3228" s="311"/>
      <c r="AN3228" s="311"/>
      <c r="AO3228" s="311"/>
      <c r="AP3228" s="311"/>
      <c r="AQ3228" s="311"/>
      <c r="AR3228" s="311"/>
      <c r="AS3228" s="311"/>
      <c r="AT3228" s="311"/>
      <c r="AU3228" s="311"/>
    </row>
    <row r="3229" spans="1:47">
      <c r="A3229" s="311"/>
      <c r="B3229" s="311"/>
      <c r="C3229" s="311"/>
      <c r="D3229" s="311"/>
      <c r="E3229" s="311"/>
      <c r="F3229" s="311"/>
      <c r="G3229" s="311"/>
      <c r="H3229" s="311"/>
      <c r="I3229" s="311"/>
      <c r="J3229" s="311"/>
      <c r="K3229" s="311"/>
      <c r="L3229" s="311"/>
      <c r="M3229" s="311"/>
      <c r="N3229" s="311"/>
      <c r="O3229" s="311"/>
      <c r="P3229" s="311"/>
      <c r="Q3229" s="311"/>
      <c r="R3229" s="311"/>
      <c r="S3229" s="311"/>
      <c r="T3229" s="311"/>
      <c r="U3229" s="311"/>
      <c r="V3229" s="311"/>
      <c r="W3229" s="311"/>
      <c r="X3229" s="311"/>
      <c r="Y3229" s="311"/>
      <c r="Z3229" s="311"/>
      <c r="AA3229" s="311"/>
      <c r="AB3229" s="311"/>
      <c r="AC3229" s="311"/>
      <c r="AD3229" s="311"/>
      <c r="AE3229" s="311"/>
      <c r="AF3229" s="311"/>
      <c r="AG3229" s="311"/>
      <c r="AH3229" s="311"/>
      <c r="AI3229" s="311"/>
      <c r="AJ3229" s="311"/>
      <c r="AK3229" s="311"/>
      <c r="AL3229" s="311"/>
      <c r="AM3229" s="311"/>
      <c r="AN3229" s="311"/>
      <c r="AO3229" s="311"/>
      <c r="AP3229" s="311"/>
      <c r="AQ3229" s="311"/>
      <c r="AR3229" s="311"/>
      <c r="AS3229" s="311"/>
      <c r="AT3229" s="311"/>
      <c r="AU3229" s="311"/>
    </row>
    <row r="3230" spans="1:47">
      <c r="A3230" s="311"/>
      <c r="B3230" s="311"/>
      <c r="C3230" s="311"/>
      <c r="D3230" s="311"/>
      <c r="E3230" s="311"/>
      <c r="F3230" s="311"/>
      <c r="G3230" s="311"/>
      <c r="H3230" s="311"/>
      <c r="I3230" s="311"/>
      <c r="J3230" s="311"/>
      <c r="K3230" s="311"/>
      <c r="L3230" s="311"/>
      <c r="M3230" s="311"/>
      <c r="N3230" s="311"/>
      <c r="O3230" s="311"/>
      <c r="P3230" s="311"/>
      <c r="Q3230" s="311"/>
      <c r="R3230" s="311"/>
      <c r="S3230" s="311"/>
      <c r="T3230" s="311"/>
      <c r="U3230" s="311"/>
      <c r="V3230" s="311"/>
      <c r="W3230" s="311"/>
      <c r="X3230" s="311"/>
      <c r="Y3230" s="311"/>
      <c r="Z3230" s="311"/>
      <c r="AA3230" s="311"/>
      <c r="AB3230" s="311"/>
      <c r="AC3230" s="311"/>
      <c r="AD3230" s="311"/>
      <c r="AE3230" s="311"/>
      <c r="AF3230" s="311"/>
      <c r="AG3230" s="311"/>
      <c r="AH3230" s="311"/>
      <c r="AI3230" s="311"/>
      <c r="AJ3230" s="311"/>
      <c r="AK3230" s="311"/>
      <c r="AL3230" s="311"/>
      <c r="AM3230" s="311"/>
      <c r="AN3230" s="311"/>
      <c r="AO3230" s="311"/>
      <c r="AP3230" s="311"/>
      <c r="AQ3230" s="311"/>
      <c r="AR3230" s="311"/>
      <c r="AS3230" s="311"/>
      <c r="AT3230" s="311"/>
      <c r="AU3230" s="311"/>
    </row>
    <row r="3231" spans="1:47">
      <c r="A3231" s="311"/>
      <c r="B3231" s="311"/>
      <c r="C3231" s="311"/>
      <c r="D3231" s="311"/>
      <c r="E3231" s="311"/>
      <c r="F3231" s="311"/>
      <c r="G3231" s="311"/>
      <c r="H3231" s="311"/>
      <c r="I3231" s="311"/>
      <c r="J3231" s="311"/>
      <c r="K3231" s="311"/>
      <c r="L3231" s="311"/>
      <c r="M3231" s="311"/>
      <c r="N3231" s="311"/>
      <c r="O3231" s="311"/>
      <c r="P3231" s="311"/>
      <c r="Q3231" s="311"/>
      <c r="R3231" s="311"/>
      <c r="S3231" s="311"/>
      <c r="T3231" s="311"/>
      <c r="U3231" s="311"/>
      <c r="V3231" s="311"/>
      <c r="W3231" s="311"/>
      <c r="X3231" s="311"/>
      <c r="Y3231" s="311"/>
      <c r="Z3231" s="311"/>
      <c r="AA3231" s="311"/>
      <c r="AB3231" s="311"/>
      <c r="AC3231" s="311"/>
      <c r="AD3231" s="311"/>
      <c r="AE3231" s="311"/>
      <c r="AF3231" s="311"/>
      <c r="AG3231" s="311"/>
      <c r="AH3231" s="311"/>
      <c r="AI3231" s="311"/>
      <c r="AJ3231" s="311"/>
      <c r="AK3231" s="311"/>
      <c r="AL3231" s="311"/>
      <c r="AM3231" s="311"/>
      <c r="AN3231" s="311"/>
      <c r="AO3231" s="311"/>
      <c r="AP3231" s="311"/>
      <c r="AQ3231" s="311"/>
      <c r="AR3231" s="311"/>
      <c r="AS3231" s="311"/>
      <c r="AT3231" s="311"/>
      <c r="AU3231" s="311"/>
    </row>
    <row r="3232" spans="1:47">
      <c r="A3232" s="311"/>
      <c r="B3232" s="311"/>
      <c r="C3232" s="311"/>
      <c r="D3232" s="311"/>
      <c r="E3232" s="311"/>
      <c r="F3232" s="311"/>
      <c r="G3232" s="311"/>
      <c r="H3232" s="311"/>
      <c r="I3232" s="311"/>
      <c r="J3232" s="311"/>
      <c r="K3232" s="311"/>
      <c r="L3232" s="311"/>
      <c r="M3232" s="311"/>
      <c r="N3232" s="311"/>
      <c r="O3232" s="311"/>
      <c r="P3232" s="311"/>
      <c r="Q3232" s="311"/>
      <c r="R3232" s="311"/>
      <c r="S3232" s="311"/>
      <c r="T3232" s="311"/>
      <c r="U3232" s="311"/>
      <c r="V3232" s="311"/>
      <c r="W3232" s="311"/>
      <c r="X3232" s="311"/>
      <c r="Y3232" s="311"/>
      <c r="Z3232" s="311"/>
      <c r="AA3232" s="311"/>
      <c r="AB3232" s="311"/>
      <c r="AC3232" s="311"/>
      <c r="AD3232" s="311"/>
      <c r="AE3232" s="311"/>
      <c r="AF3232" s="311"/>
      <c r="AG3232" s="311"/>
      <c r="AH3232" s="311"/>
      <c r="AI3232" s="311"/>
      <c r="AJ3232" s="311"/>
      <c r="AK3232" s="311"/>
      <c r="AL3232" s="311"/>
      <c r="AM3232" s="311"/>
      <c r="AN3232" s="311"/>
      <c r="AO3232" s="311"/>
      <c r="AP3232" s="311"/>
      <c r="AQ3232" s="311"/>
      <c r="AR3232" s="311"/>
      <c r="AS3232" s="311"/>
      <c r="AT3232" s="311"/>
      <c r="AU3232" s="311"/>
    </row>
    <row r="3233" spans="1:47">
      <c r="A3233" s="311"/>
      <c r="B3233" s="311"/>
      <c r="C3233" s="311"/>
      <c r="D3233" s="311"/>
      <c r="E3233" s="311"/>
      <c r="F3233" s="311"/>
      <c r="G3233" s="311"/>
      <c r="H3233" s="311"/>
      <c r="I3233" s="311"/>
      <c r="J3233" s="311"/>
      <c r="K3233" s="311"/>
      <c r="L3233" s="311"/>
      <c r="M3233" s="311"/>
      <c r="N3233" s="311"/>
      <c r="O3233" s="311"/>
      <c r="P3233" s="311"/>
      <c r="Q3233" s="311"/>
      <c r="R3233" s="311"/>
      <c r="S3233" s="311"/>
      <c r="T3233" s="311"/>
      <c r="U3233" s="311"/>
      <c r="V3233" s="311"/>
      <c r="W3233" s="311"/>
      <c r="X3233" s="311"/>
      <c r="Y3233" s="311"/>
      <c r="Z3233" s="311"/>
      <c r="AA3233" s="311"/>
      <c r="AB3233" s="311"/>
      <c r="AC3233" s="311"/>
      <c r="AD3233" s="311"/>
      <c r="AE3233" s="311"/>
      <c r="AF3233" s="311"/>
      <c r="AG3233" s="311"/>
      <c r="AH3233" s="311"/>
      <c r="AI3233" s="311"/>
      <c r="AJ3233" s="311"/>
      <c r="AK3233" s="311"/>
      <c r="AL3233" s="311"/>
      <c r="AM3233" s="311"/>
      <c r="AN3233" s="311"/>
      <c r="AO3233" s="311"/>
      <c r="AP3233" s="311"/>
      <c r="AQ3233" s="311"/>
      <c r="AR3233" s="311"/>
      <c r="AS3233" s="311"/>
      <c r="AT3233" s="311"/>
      <c r="AU3233" s="311"/>
    </row>
    <row r="3234" spans="1:47">
      <c r="A3234" s="311"/>
      <c r="B3234" s="311"/>
      <c r="C3234" s="311"/>
      <c r="D3234" s="311"/>
      <c r="E3234" s="311"/>
      <c r="F3234" s="311"/>
      <c r="G3234" s="311"/>
      <c r="H3234" s="311"/>
      <c r="I3234" s="311"/>
      <c r="J3234" s="311"/>
      <c r="K3234" s="311"/>
      <c r="L3234" s="311"/>
      <c r="M3234" s="311"/>
      <c r="N3234" s="311"/>
      <c r="O3234" s="311"/>
      <c r="P3234" s="311"/>
      <c r="Q3234" s="311"/>
      <c r="R3234" s="311"/>
      <c r="S3234" s="311"/>
      <c r="T3234" s="311"/>
      <c r="U3234" s="311"/>
      <c r="V3234" s="311"/>
      <c r="W3234" s="311"/>
      <c r="X3234" s="311"/>
      <c r="Y3234" s="311"/>
      <c r="Z3234" s="311"/>
      <c r="AA3234" s="311"/>
      <c r="AB3234" s="311"/>
      <c r="AC3234" s="311"/>
      <c r="AD3234" s="311"/>
      <c r="AE3234" s="311"/>
      <c r="AF3234" s="311"/>
      <c r="AG3234" s="311"/>
      <c r="AH3234" s="311"/>
      <c r="AI3234" s="311"/>
      <c r="AJ3234" s="311"/>
      <c r="AK3234" s="311"/>
      <c r="AL3234" s="311"/>
      <c r="AM3234" s="311"/>
      <c r="AN3234" s="311"/>
      <c r="AO3234" s="311"/>
      <c r="AP3234" s="311"/>
      <c r="AQ3234" s="311"/>
      <c r="AR3234" s="311"/>
      <c r="AS3234" s="311"/>
      <c r="AT3234" s="311"/>
      <c r="AU3234" s="311"/>
    </row>
    <row r="3235" spans="1:47">
      <c r="A3235" s="311"/>
      <c r="B3235" s="311"/>
      <c r="C3235" s="311"/>
      <c r="D3235" s="311"/>
      <c r="E3235" s="311"/>
      <c r="F3235" s="311"/>
      <c r="G3235" s="311"/>
      <c r="H3235" s="311"/>
      <c r="I3235" s="311"/>
      <c r="J3235" s="311"/>
      <c r="K3235" s="311"/>
      <c r="L3235" s="311"/>
      <c r="M3235" s="311"/>
      <c r="N3235" s="311"/>
      <c r="O3235" s="311"/>
      <c r="P3235" s="311"/>
      <c r="Q3235" s="311"/>
      <c r="R3235" s="311"/>
      <c r="S3235" s="311"/>
      <c r="T3235" s="311"/>
      <c r="U3235" s="311"/>
      <c r="V3235" s="311"/>
      <c r="W3235" s="311"/>
      <c r="X3235" s="311"/>
      <c r="Y3235" s="311"/>
      <c r="Z3235" s="311"/>
      <c r="AA3235" s="311"/>
      <c r="AB3235" s="311"/>
      <c r="AC3235" s="311"/>
      <c r="AD3235" s="311"/>
      <c r="AE3235" s="311"/>
      <c r="AF3235" s="311"/>
      <c r="AG3235" s="311"/>
      <c r="AH3235" s="311"/>
      <c r="AI3235" s="311"/>
      <c r="AJ3235" s="311"/>
      <c r="AK3235" s="311"/>
      <c r="AL3235" s="311"/>
      <c r="AM3235" s="311"/>
      <c r="AN3235" s="311"/>
      <c r="AO3235" s="311"/>
      <c r="AP3235" s="311"/>
      <c r="AQ3235" s="311"/>
      <c r="AR3235" s="311"/>
      <c r="AS3235" s="311"/>
      <c r="AT3235" s="311"/>
      <c r="AU3235" s="311"/>
    </row>
    <row r="3236" spans="1:47">
      <c r="A3236" s="311"/>
      <c r="B3236" s="311"/>
      <c r="C3236" s="311"/>
      <c r="D3236" s="311"/>
      <c r="E3236" s="311"/>
      <c r="F3236" s="311"/>
      <c r="G3236" s="311"/>
      <c r="H3236" s="311"/>
      <c r="I3236" s="311"/>
      <c r="J3236" s="311"/>
      <c r="K3236" s="311"/>
      <c r="L3236" s="311"/>
      <c r="M3236" s="311"/>
      <c r="N3236" s="311"/>
      <c r="O3236" s="311"/>
      <c r="P3236" s="311"/>
      <c r="Q3236" s="311"/>
      <c r="R3236" s="311"/>
      <c r="S3236" s="311"/>
      <c r="T3236" s="311"/>
      <c r="U3236" s="311"/>
      <c r="V3236" s="311"/>
      <c r="W3236" s="311"/>
      <c r="X3236" s="311"/>
      <c r="Y3236" s="311"/>
      <c r="Z3236" s="311"/>
      <c r="AA3236" s="311"/>
      <c r="AB3236" s="311"/>
      <c r="AC3236" s="311"/>
      <c r="AD3236" s="311"/>
      <c r="AE3236" s="311"/>
      <c r="AF3236" s="311"/>
      <c r="AG3236" s="311"/>
      <c r="AH3236" s="311"/>
      <c r="AI3236" s="311"/>
      <c r="AJ3236" s="311"/>
      <c r="AK3236" s="311"/>
      <c r="AL3236" s="311"/>
      <c r="AM3236" s="311"/>
      <c r="AN3236" s="311"/>
      <c r="AO3236" s="311"/>
      <c r="AP3236" s="311"/>
      <c r="AQ3236" s="311"/>
      <c r="AR3236" s="311"/>
      <c r="AS3236" s="311"/>
      <c r="AT3236" s="311"/>
      <c r="AU3236" s="311"/>
    </row>
    <row r="3237" spans="1:47">
      <c r="A3237" s="311"/>
      <c r="B3237" s="311"/>
      <c r="C3237" s="311"/>
      <c r="D3237" s="311"/>
      <c r="E3237" s="311"/>
      <c r="F3237" s="311"/>
      <c r="G3237" s="311"/>
      <c r="H3237" s="311"/>
      <c r="I3237" s="311"/>
      <c r="J3237" s="311"/>
      <c r="K3237" s="311"/>
      <c r="L3237" s="311"/>
      <c r="M3237" s="311"/>
      <c r="N3237" s="311"/>
      <c r="O3237" s="311"/>
      <c r="P3237" s="311"/>
      <c r="Q3237" s="311"/>
      <c r="R3237" s="311"/>
      <c r="S3237" s="311"/>
      <c r="T3237" s="311"/>
      <c r="U3237" s="311"/>
      <c r="V3237" s="311"/>
      <c r="W3237" s="311"/>
      <c r="X3237" s="311"/>
      <c r="Y3237" s="311"/>
      <c r="Z3237" s="311"/>
      <c r="AA3237" s="311"/>
      <c r="AB3237" s="311"/>
      <c r="AC3237" s="311"/>
      <c r="AD3237" s="311"/>
      <c r="AE3237" s="311"/>
      <c r="AF3237" s="311"/>
      <c r="AG3237" s="311"/>
      <c r="AH3237" s="311"/>
      <c r="AI3237" s="311"/>
      <c r="AJ3237" s="311"/>
      <c r="AK3237" s="311"/>
      <c r="AL3237" s="311"/>
      <c r="AM3237" s="311"/>
      <c r="AN3237" s="311"/>
      <c r="AO3237" s="311"/>
      <c r="AP3237" s="311"/>
      <c r="AQ3237" s="311"/>
      <c r="AR3237" s="311"/>
      <c r="AS3237" s="311"/>
      <c r="AT3237" s="311"/>
      <c r="AU3237" s="311"/>
    </row>
    <row r="3238" spans="1:47">
      <c r="A3238" s="311"/>
      <c r="B3238" s="311"/>
      <c r="C3238" s="311"/>
      <c r="D3238" s="311"/>
      <c r="E3238" s="311"/>
      <c r="F3238" s="311"/>
      <c r="G3238" s="311"/>
      <c r="H3238" s="311"/>
      <c r="I3238" s="311"/>
      <c r="J3238" s="311"/>
      <c r="K3238" s="311"/>
      <c r="L3238" s="311"/>
      <c r="M3238" s="311"/>
      <c r="N3238" s="311"/>
      <c r="O3238" s="311"/>
      <c r="P3238" s="311"/>
      <c r="Q3238" s="311"/>
      <c r="R3238" s="311"/>
      <c r="S3238" s="311"/>
      <c r="T3238" s="311"/>
      <c r="U3238" s="311"/>
      <c r="V3238" s="311"/>
      <c r="W3238" s="311"/>
      <c r="X3238" s="311"/>
      <c r="Y3238" s="311"/>
      <c r="Z3238" s="311"/>
      <c r="AA3238" s="311"/>
      <c r="AB3238" s="311"/>
      <c r="AC3238" s="311"/>
      <c r="AD3238" s="311"/>
      <c r="AE3238" s="311"/>
      <c r="AF3238" s="311"/>
      <c r="AG3238" s="311"/>
      <c r="AH3238" s="311"/>
      <c r="AI3238" s="311"/>
      <c r="AJ3238" s="311"/>
      <c r="AK3238" s="311"/>
      <c r="AL3238" s="311"/>
      <c r="AM3238" s="311"/>
      <c r="AN3238" s="311"/>
      <c r="AO3238" s="311"/>
      <c r="AP3238" s="311"/>
      <c r="AQ3238" s="311"/>
      <c r="AR3238" s="311"/>
      <c r="AS3238" s="311"/>
      <c r="AT3238" s="311"/>
      <c r="AU3238" s="311"/>
    </row>
    <row r="3239" spans="1:47">
      <c r="A3239" s="311"/>
      <c r="B3239" s="311"/>
      <c r="C3239" s="311"/>
      <c r="D3239" s="311"/>
      <c r="E3239" s="311"/>
      <c r="F3239" s="311"/>
      <c r="G3239" s="311"/>
      <c r="H3239" s="311"/>
      <c r="I3239" s="311"/>
      <c r="J3239" s="311"/>
      <c r="K3239" s="311"/>
      <c r="L3239" s="311"/>
      <c r="M3239" s="311"/>
      <c r="N3239" s="311"/>
      <c r="O3239" s="311"/>
      <c r="P3239" s="311"/>
      <c r="Q3239" s="311"/>
      <c r="R3239" s="311"/>
      <c r="S3239" s="311"/>
      <c r="T3239" s="311"/>
      <c r="U3239" s="311"/>
      <c r="V3239" s="311"/>
      <c r="W3239" s="311"/>
      <c r="X3239" s="311"/>
      <c r="Y3239" s="311"/>
      <c r="Z3239" s="311"/>
      <c r="AA3239" s="311"/>
      <c r="AB3239" s="311"/>
      <c r="AC3239" s="311"/>
      <c r="AD3239" s="311"/>
      <c r="AE3239" s="311"/>
      <c r="AF3239" s="311"/>
      <c r="AG3239" s="311"/>
      <c r="AH3239" s="311"/>
      <c r="AI3239" s="311"/>
      <c r="AJ3239" s="311"/>
      <c r="AK3239" s="311"/>
      <c r="AL3239" s="311"/>
      <c r="AM3239" s="311"/>
      <c r="AN3239" s="311"/>
      <c r="AO3239" s="311"/>
      <c r="AP3239" s="311"/>
      <c r="AQ3239" s="311"/>
      <c r="AR3239" s="311"/>
      <c r="AS3239" s="311"/>
      <c r="AT3239" s="311"/>
      <c r="AU3239" s="311"/>
    </row>
    <row r="3240" spans="1:47">
      <c r="A3240" s="311"/>
      <c r="B3240" s="311"/>
      <c r="C3240" s="311"/>
      <c r="D3240" s="311"/>
      <c r="E3240" s="311"/>
      <c r="F3240" s="311"/>
      <c r="G3240" s="311"/>
      <c r="H3240" s="311"/>
      <c r="I3240" s="311"/>
      <c r="J3240" s="311"/>
      <c r="K3240" s="311"/>
      <c r="L3240" s="311"/>
      <c r="M3240" s="311"/>
      <c r="N3240" s="311"/>
      <c r="O3240" s="311"/>
      <c r="P3240" s="311"/>
      <c r="Q3240" s="311"/>
      <c r="R3240" s="311"/>
      <c r="S3240" s="311"/>
      <c r="T3240" s="311"/>
      <c r="U3240" s="311"/>
      <c r="V3240" s="311"/>
      <c r="W3240" s="311"/>
      <c r="X3240" s="311"/>
      <c r="Y3240" s="311"/>
      <c r="Z3240" s="311"/>
      <c r="AA3240" s="311"/>
      <c r="AB3240" s="311"/>
      <c r="AC3240" s="311"/>
      <c r="AD3240" s="311"/>
      <c r="AE3240" s="311"/>
      <c r="AF3240" s="311"/>
      <c r="AG3240" s="311"/>
      <c r="AH3240" s="311"/>
      <c r="AI3240" s="311"/>
      <c r="AJ3240" s="311"/>
      <c r="AK3240" s="311"/>
      <c r="AL3240" s="311"/>
      <c r="AM3240" s="311"/>
      <c r="AN3240" s="311"/>
      <c r="AO3240" s="311"/>
      <c r="AP3240" s="311"/>
      <c r="AQ3240" s="311"/>
      <c r="AR3240" s="311"/>
      <c r="AS3240" s="311"/>
      <c r="AT3240" s="311"/>
      <c r="AU3240" s="311"/>
    </row>
    <row r="3241" spans="1:47">
      <c r="A3241" s="311"/>
      <c r="B3241" s="311"/>
      <c r="C3241" s="311"/>
      <c r="D3241" s="311"/>
      <c r="E3241" s="311"/>
      <c r="F3241" s="311"/>
      <c r="G3241" s="311"/>
      <c r="H3241" s="311"/>
      <c r="I3241" s="311"/>
      <c r="J3241" s="311"/>
      <c r="K3241" s="311"/>
      <c r="L3241" s="311"/>
      <c r="M3241" s="311"/>
      <c r="N3241" s="311"/>
      <c r="O3241" s="311"/>
      <c r="P3241" s="311"/>
      <c r="Q3241" s="311"/>
      <c r="R3241" s="311"/>
      <c r="S3241" s="311"/>
      <c r="T3241" s="311"/>
      <c r="U3241" s="311"/>
      <c r="V3241" s="311"/>
      <c r="W3241" s="311"/>
      <c r="X3241" s="311"/>
      <c r="Y3241" s="311"/>
      <c r="Z3241" s="311"/>
      <c r="AA3241" s="311"/>
      <c r="AB3241" s="311"/>
      <c r="AC3241" s="311"/>
      <c r="AD3241" s="311"/>
      <c r="AE3241" s="311"/>
      <c r="AF3241" s="311"/>
      <c r="AG3241" s="311"/>
      <c r="AH3241" s="311"/>
      <c r="AI3241" s="311"/>
      <c r="AJ3241" s="311"/>
      <c r="AK3241" s="311"/>
      <c r="AL3241" s="311"/>
      <c r="AM3241" s="311"/>
      <c r="AN3241" s="311"/>
      <c r="AO3241" s="311"/>
      <c r="AP3241" s="311"/>
      <c r="AQ3241" s="311"/>
      <c r="AR3241" s="311"/>
      <c r="AS3241" s="311"/>
      <c r="AT3241" s="311"/>
      <c r="AU3241" s="311"/>
    </row>
    <row r="3242" spans="1:47">
      <c r="A3242" s="311"/>
      <c r="B3242" s="311"/>
      <c r="C3242" s="311"/>
      <c r="D3242" s="311"/>
      <c r="E3242" s="311"/>
      <c r="F3242" s="311"/>
      <c r="G3242" s="311"/>
      <c r="H3242" s="311"/>
      <c r="I3242" s="311"/>
      <c r="J3242" s="311"/>
      <c r="K3242" s="311"/>
      <c r="L3242" s="311"/>
      <c r="M3242" s="311"/>
      <c r="N3242" s="311"/>
      <c r="O3242" s="311"/>
      <c r="P3242" s="311"/>
      <c r="Q3242" s="311"/>
      <c r="R3242" s="311"/>
      <c r="S3242" s="311"/>
      <c r="T3242" s="311"/>
      <c r="U3242" s="311"/>
      <c r="V3242" s="311"/>
      <c r="W3242" s="311"/>
      <c r="X3242" s="311"/>
      <c r="Y3242" s="311"/>
      <c r="Z3242" s="311"/>
      <c r="AA3242" s="311"/>
      <c r="AB3242" s="311"/>
      <c r="AC3242" s="311"/>
      <c r="AD3242" s="311"/>
      <c r="AE3242" s="311"/>
      <c r="AF3242" s="311"/>
      <c r="AG3242" s="311"/>
      <c r="AH3242" s="311"/>
      <c r="AI3242" s="311"/>
      <c r="AJ3242" s="311"/>
      <c r="AK3242" s="311"/>
      <c r="AL3242" s="311"/>
      <c r="AM3242" s="311"/>
      <c r="AN3242" s="311"/>
      <c r="AO3242" s="311"/>
      <c r="AP3242" s="311"/>
      <c r="AQ3242" s="311"/>
      <c r="AR3242" s="311"/>
      <c r="AS3242" s="311"/>
      <c r="AT3242" s="311"/>
      <c r="AU3242" s="311"/>
    </row>
    <row r="3243" spans="1:47">
      <c r="A3243" s="311"/>
      <c r="B3243" s="311"/>
      <c r="C3243" s="311"/>
      <c r="D3243" s="311"/>
      <c r="E3243" s="311"/>
      <c r="F3243" s="311"/>
      <c r="G3243" s="311"/>
      <c r="H3243" s="311"/>
      <c r="I3243" s="311"/>
      <c r="J3243" s="311"/>
      <c r="K3243" s="311"/>
      <c r="L3243" s="311"/>
      <c r="M3243" s="311"/>
      <c r="N3243" s="311"/>
      <c r="O3243" s="311"/>
      <c r="P3243" s="311"/>
      <c r="Q3243" s="311"/>
      <c r="R3243" s="311"/>
      <c r="S3243" s="311"/>
      <c r="T3243" s="311"/>
      <c r="U3243" s="311"/>
      <c r="V3243" s="311"/>
      <c r="W3243" s="311"/>
      <c r="X3243" s="311"/>
      <c r="Y3243" s="311"/>
      <c r="Z3243" s="311"/>
      <c r="AA3243" s="311"/>
      <c r="AB3243" s="311"/>
      <c r="AC3243" s="311"/>
      <c r="AD3243" s="311"/>
      <c r="AE3243" s="311"/>
      <c r="AF3243" s="311"/>
      <c r="AG3243" s="311"/>
      <c r="AH3243" s="311"/>
      <c r="AI3243" s="311"/>
      <c r="AJ3243" s="311"/>
      <c r="AK3243" s="311"/>
      <c r="AL3243" s="311"/>
      <c r="AM3243" s="311"/>
      <c r="AN3243" s="311"/>
      <c r="AO3243" s="311"/>
      <c r="AP3243" s="311"/>
      <c r="AQ3243" s="311"/>
      <c r="AR3243" s="311"/>
      <c r="AS3243" s="311"/>
      <c r="AT3243" s="311"/>
      <c r="AU3243" s="311"/>
    </row>
    <row r="3244" spans="1:47">
      <c r="A3244" s="311"/>
      <c r="B3244" s="311"/>
      <c r="C3244" s="311"/>
      <c r="D3244" s="311"/>
      <c r="E3244" s="311"/>
      <c r="F3244" s="311"/>
      <c r="G3244" s="311"/>
      <c r="H3244" s="311"/>
      <c r="I3244" s="311"/>
      <c r="J3244" s="311"/>
      <c r="K3244" s="311"/>
      <c r="L3244" s="311"/>
      <c r="M3244" s="311"/>
      <c r="N3244" s="311"/>
      <c r="O3244" s="311"/>
      <c r="P3244" s="311"/>
      <c r="Q3244" s="311"/>
      <c r="R3244" s="311"/>
      <c r="S3244" s="311"/>
      <c r="T3244" s="311"/>
      <c r="U3244" s="311"/>
      <c r="V3244" s="311"/>
      <c r="W3244" s="311"/>
      <c r="X3244" s="311"/>
      <c r="Y3244" s="311"/>
      <c r="Z3244" s="311"/>
      <c r="AA3244" s="311"/>
      <c r="AB3244" s="311"/>
      <c r="AC3244" s="311"/>
      <c r="AD3244" s="311"/>
      <c r="AE3244" s="311"/>
      <c r="AF3244" s="311"/>
      <c r="AG3244" s="311"/>
      <c r="AH3244" s="311"/>
      <c r="AI3244" s="311"/>
      <c r="AJ3244" s="311"/>
      <c r="AK3244" s="311"/>
      <c r="AL3244" s="311"/>
      <c r="AM3244" s="311"/>
      <c r="AN3244" s="311"/>
      <c r="AO3244" s="311"/>
      <c r="AP3244" s="311"/>
      <c r="AQ3244" s="311"/>
      <c r="AR3244" s="311"/>
      <c r="AS3244" s="311"/>
      <c r="AT3244" s="311"/>
      <c r="AU3244" s="311"/>
    </row>
    <row r="3245" spans="1:47">
      <c r="A3245" s="311"/>
      <c r="B3245" s="311"/>
      <c r="C3245" s="311"/>
      <c r="D3245" s="311"/>
      <c r="E3245" s="311"/>
      <c r="F3245" s="311"/>
      <c r="G3245" s="311"/>
      <c r="H3245" s="311"/>
      <c r="I3245" s="311"/>
      <c r="J3245" s="311"/>
      <c r="K3245" s="311"/>
      <c r="L3245" s="311"/>
      <c r="M3245" s="311"/>
      <c r="N3245" s="311"/>
      <c r="O3245" s="311"/>
      <c r="P3245" s="311"/>
      <c r="Q3245" s="311"/>
      <c r="R3245" s="311"/>
      <c r="S3245" s="311"/>
      <c r="T3245" s="311"/>
      <c r="U3245" s="311"/>
      <c r="V3245" s="311"/>
      <c r="W3245" s="311"/>
      <c r="X3245" s="311"/>
      <c r="Y3245" s="311"/>
      <c r="Z3245" s="311"/>
      <c r="AA3245" s="311"/>
      <c r="AB3245" s="311"/>
      <c r="AC3245" s="311"/>
      <c r="AD3245" s="311"/>
      <c r="AE3245" s="311"/>
      <c r="AF3245" s="311"/>
      <c r="AG3245" s="311"/>
      <c r="AH3245" s="311"/>
      <c r="AI3245" s="311"/>
      <c r="AJ3245" s="311"/>
      <c r="AK3245" s="311"/>
      <c r="AL3245" s="311"/>
      <c r="AM3245" s="311"/>
      <c r="AN3245" s="311"/>
      <c r="AO3245" s="311"/>
      <c r="AP3245" s="311"/>
      <c r="AQ3245" s="311"/>
      <c r="AR3245" s="311"/>
      <c r="AS3245" s="311"/>
      <c r="AT3245" s="311"/>
      <c r="AU3245" s="311"/>
    </row>
    <row r="3246" spans="1:47">
      <c r="A3246" s="311"/>
      <c r="B3246" s="311"/>
      <c r="C3246" s="311"/>
      <c r="D3246" s="311"/>
      <c r="E3246" s="311"/>
      <c r="F3246" s="311"/>
      <c r="G3246" s="311"/>
      <c r="H3246" s="311"/>
      <c r="I3246" s="311"/>
      <c r="J3246" s="311"/>
      <c r="K3246" s="311"/>
      <c r="L3246" s="311"/>
      <c r="M3246" s="311"/>
      <c r="N3246" s="311"/>
      <c r="O3246" s="311"/>
      <c r="P3246" s="311"/>
      <c r="Q3246" s="311"/>
      <c r="R3246" s="311"/>
      <c r="S3246" s="311"/>
      <c r="T3246" s="311"/>
      <c r="U3246" s="311"/>
      <c r="V3246" s="311"/>
      <c r="W3246" s="311"/>
      <c r="X3246" s="311"/>
      <c r="Y3246" s="311"/>
      <c r="Z3246" s="311"/>
      <c r="AA3246" s="311"/>
      <c r="AB3246" s="311"/>
      <c r="AC3246" s="311"/>
      <c r="AD3246" s="311"/>
      <c r="AE3246" s="311"/>
      <c r="AF3246" s="311"/>
      <c r="AG3246" s="311"/>
      <c r="AH3246" s="311"/>
      <c r="AI3246" s="311"/>
      <c r="AJ3246" s="311"/>
      <c r="AK3246" s="311"/>
      <c r="AL3246" s="311"/>
      <c r="AM3246" s="311"/>
      <c r="AN3246" s="311"/>
      <c r="AO3246" s="311"/>
      <c r="AP3246" s="311"/>
      <c r="AQ3246" s="311"/>
      <c r="AR3246" s="311"/>
      <c r="AS3246" s="311"/>
      <c r="AT3246" s="311"/>
      <c r="AU3246" s="311"/>
    </row>
    <row r="3247" spans="1:47">
      <c r="A3247" s="311"/>
      <c r="B3247" s="311"/>
      <c r="C3247" s="311"/>
      <c r="D3247" s="311"/>
      <c r="E3247" s="311"/>
      <c r="F3247" s="311"/>
      <c r="G3247" s="311"/>
      <c r="H3247" s="311"/>
      <c r="I3247" s="311"/>
      <c r="J3247" s="311"/>
      <c r="K3247" s="311"/>
      <c r="L3247" s="311"/>
      <c r="M3247" s="311"/>
      <c r="N3247" s="311"/>
      <c r="O3247" s="311"/>
      <c r="P3247" s="311"/>
      <c r="Q3247" s="311"/>
      <c r="R3247" s="311"/>
      <c r="S3247" s="311"/>
      <c r="T3247" s="311"/>
      <c r="U3247" s="311"/>
      <c r="V3247" s="311"/>
      <c r="W3247" s="311"/>
      <c r="X3247" s="311"/>
      <c r="Y3247" s="311"/>
      <c r="Z3247" s="311"/>
      <c r="AA3247" s="311"/>
      <c r="AB3247" s="311"/>
      <c r="AC3247" s="311"/>
      <c r="AD3247" s="311"/>
      <c r="AE3247" s="311"/>
      <c r="AF3247" s="311"/>
      <c r="AG3247" s="311"/>
      <c r="AH3247" s="311"/>
      <c r="AI3247" s="311"/>
      <c r="AJ3247" s="311"/>
      <c r="AK3247" s="311"/>
      <c r="AL3247" s="311"/>
      <c r="AM3247" s="311"/>
      <c r="AN3247" s="311"/>
      <c r="AO3247" s="311"/>
      <c r="AP3247" s="311"/>
      <c r="AQ3247" s="311"/>
      <c r="AR3247" s="311"/>
      <c r="AS3247" s="311"/>
      <c r="AT3247" s="311"/>
      <c r="AU3247" s="311"/>
    </row>
    <row r="3248" spans="1:47">
      <c r="A3248" s="311"/>
      <c r="B3248" s="311"/>
      <c r="C3248" s="311"/>
      <c r="D3248" s="311"/>
      <c r="E3248" s="311"/>
      <c r="F3248" s="311"/>
      <c r="G3248" s="311"/>
      <c r="H3248" s="311"/>
      <c r="I3248" s="311"/>
      <c r="J3248" s="311"/>
      <c r="K3248" s="311"/>
      <c r="L3248" s="311"/>
      <c r="M3248" s="311"/>
      <c r="N3248" s="311"/>
      <c r="O3248" s="311"/>
      <c r="P3248" s="311"/>
      <c r="Q3248" s="311"/>
      <c r="R3248" s="311"/>
      <c r="S3248" s="311"/>
      <c r="T3248" s="311"/>
      <c r="U3248" s="311"/>
      <c r="V3248" s="311"/>
      <c r="W3248" s="311"/>
      <c r="X3248" s="311"/>
      <c r="Y3248" s="311"/>
      <c r="Z3248" s="311"/>
      <c r="AA3248" s="311"/>
      <c r="AB3248" s="311"/>
      <c r="AC3248" s="311"/>
      <c r="AD3248" s="311"/>
      <c r="AE3248" s="311"/>
      <c r="AF3248" s="311"/>
      <c r="AG3248" s="311"/>
      <c r="AH3248" s="311"/>
      <c r="AI3248" s="311"/>
      <c r="AJ3248" s="311"/>
      <c r="AK3248" s="311"/>
      <c r="AL3248" s="311"/>
      <c r="AM3248" s="311"/>
      <c r="AN3248" s="311"/>
      <c r="AO3248" s="311"/>
      <c r="AP3248" s="311"/>
      <c r="AQ3248" s="311"/>
      <c r="AR3248" s="311"/>
      <c r="AS3248" s="311"/>
      <c r="AT3248" s="311"/>
      <c r="AU3248" s="311"/>
    </row>
    <row r="3249" spans="1:47">
      <c r="A3249" s="311"/>
      <c r="B3249" s="311"/>
      <c r="C3249" s="311"/>
      <c r="D3249" s="311"/>
      <c r="E3249" s="311"/>
      <c r="F3249" s="311"/>
      <c r="G3249" s="311"/>
      <c r="H3249" s="311"/>
      <c r="I3249" s="311"/>
      <c r="J3249" s="311"/>
      <c r="K3249" s="311"/>
      <c r="L3249" s="311"/>
      <c r="M3249" s="311"/>
      <c r="N3249" s="311"/>
      <c r="O3249" s="311"/>
      <c r="P3249" s="311"/>
      <c r="Q3249" s="311"/>
      <c r="R3249" s="311"/>
      <c r="S3249" s="311"/>
      <c r="T3249" s="311"/>
      <c r="U3249" s="311"/>
      <c r="V3249" s="311"/>
      <c r="W3249" s="311"/>
      <c r="X3249" s="311"/>
      <c r="Y3249" s="311"/>
      <c r="Z3249" s="311"/>
      <c r="AA3249" s="311"/>
      <c r="AB3249" s="311"/>
      <c r="AC3249" s="311"/>
      <c r="AD3249" s="311"/>
      <c r="AE3249" s="311"/>
      <c r="AF3249" s="311"/>
      <c r="AG3249" s="311"/>
      <c r="AH3249" s="311"/>
      <c r="AI3249" s="311"/>
      <c r="AJ3249" s="311"/>
      <c r="AK3249" s="311"/>
      <c r="AL3249" s="311"/>
      <c r="AM3249" s="311"/>
      <c r="AN3249" s="311"/>
      <c r="AO3249" s="311"/>
      <c r="AP3249" s="311"/>
      <c r="AQ3249" s="311"/>
      <c r="AR3249" s="311"/>
      <c r="AS3249" s="311"/>
      <c r="AT3249" s="311"/>
      <c r="AU3249" s="311"/>
    </row>
    <row r="3250" spans="1:47">
      <c r="A3250" s="311"/>
      <c r="B3250" s="311"/>
      <c r="C3250" s="311"/>
      <c r="D3250" s="311"/>
      <c r="E3250" s="311"/>
      <c r="F3250" s="311"/>
      <c r="G3250" s="311"/>
      <c r="H3250" s="311"/>
      <c r="I3250" s="311"/>
      <c r="J3250" s="311"/>
      <c r="K3250" s="311"/>
      <c r="L3250" s="311"/>
      <c r="M3250" s="311"/>
      <c r="N3250" s="311"/>
      <c r="O3250" s="311"/>
      <c r="P3250" s="311"/>
      <c r="Q3250" s="311"/>
      <c r="R3250" s="311"/>
      <c r="S3250" s="311"/>
      <c r="T3250" s="311"/>
      <c r="U3250" s="311"/>
      <c r="V3250" s="311"/>
      <c r="W3250" s="311"/>
      <c r="X3250" s="311"/>
      <c r="Y3250" s="311"/>
      <c r="Z3250" s="311"/>
      <c r="AA3250" s="311"/>
      <c r="AB3250" s="311"/>
      <c r="AC3250" s="311"/>
      <c r="AD3250" s="311"/>
      <c r="AE3250" s="311"/>
      <c r="AF3250" s="311"/>
      <c r="AG3250" s="311"/>
      <c r="AH3250" s="311"/>
      <c r="AI3250" s="311"/>
      <c r="AJ3250" s="311"/>
      <c r="AK3250" s="311"/>
      <c r="AL3250" s="311"/>
      <c r="AM3250" s="311"/>
      <c r="AN3250" s="311"/>
      <c r="AO3250" s="311"/>
      <c r="AP3250" s="311"/>
      <c r="AQ3250" s="311"/>
      <c r="AR3250" s="311"/>
      <c r="AS3250" s="311"/>
      <c r="AT3250" s="311"/>
      <c r="AU3250" s="311"/>
    </row>
    <row r="3251" spans="1:47">
      <c r="A3251" s="311"/>
      <c r="B3251" s="311"/>
      <c r="C3251" s="311"/>
      <c r="D3251" s="311"/>
      <c r="E3251" s="311"/>
      <c r="F3251" s="311"/>
      <c r="G3251" s="311"/>
      <c r="H3251" s="311"/>
      <c r="I3251" s="311"/>
      <c r="J3251" s="311"/>
      <c r="K3251" s="311"/>
      <c r="L3251" s="311"/>
      <c r="M3251" s="311"/>
      <c r="N3251" s="311"/>
      <c r="O3251" s="311"/>
      <c r="P3251" s="311"/>
      <c r="Q3251" s="311"/>
      <c r="R3251" s="311"/>
      <c r="S3251" s="311"/>
      <c r="T3251" s="311"/>
      <c r="U3251" s="311"/>
      <c r="V3251" s="311"/>
      <c r="W3251" s="311"/>
      <c r="X3251" s="311"/>
      <c r="Y3251" s="311"/>
      <c r="Z3251" s="311"/>
      <c r="AA3251" s="311"/>
      <c r="AB3251" s="311"/>
      <c r="AC3251" s="311"/>
      <c r="AD3251" s="311"/>
      <c r="AE3251" s="311"/>
      <c r="AF3251" s="311"/>
      <c r="AG3251" s="311"/>
      <c r="AH3251" s="311"/>
      <c r="AI3251" s="311"/>
      <c r="AJ3251" s="311"/>
      <c r="AK3251" s="311"/>
      <c r="AL3251" s="311"/>
      <c r="AM3251" s="311"/>
      <c r="AN3251" s="311"/>
      <c r="AO3251" s="311"/>
      <c r="AP3251" s="311"/>
      <c r="AQ3251" s="311"/>
      <c r="AR3251" s="311"/>
      <c r="AS3251" s="311"/>
      <c r="AT3251" s="311"/>
      <c r="AU3251" s="311"/>
    </row>
    <row r="3252" spans="1:47">
      <c r="A3252" s="311"/>
      <c r="B3252" s="311"/>
      <c r="C3252" s="311"/>
      <c r="D3252" s="311"/>
      <c r="E3252" s="311"/>
      <c r="F3252" s="311"/>
      <c r="G3252" s="311"/>
      <c r="H3252" s="311"/>
      <c r="I3252" s="311"/>
      <c r="J3252" s="311"/>
      <c r="K3252" s="311"/>
      <c r="L3252" s="311"/>
      <c r="M3252" s="311"/>
      <c r="N3252" s="311"/>
      <c r="O3252" s="311"/>
      <c r="P3252" s="311"/>
      <c r="Q3252" s="311"/>
      <c r="R3252" s="311"/>
      <c r="S3252" s="311"/>
      <c r="T3252" s="311"/>
      <c r="U3252" s="311"/>
      <c r="V3252" s="311"/>
      <c r="W3252" s="311"/>
      <c r="X3252" s="311"/>
      <c r="Y3252" s="311"/>
      <c r="Z3252" s="311"/>
      <c r="AA3252" s="311"/>
      <c r="AB3252" s="311"/>
      <c r="AC3252" s="311"/>
      <c r="AD3252" s="311"/>
      <c r="AE3252" s="311"/>
      <c r="AF3252" s="311"/>
      <c r="AG3252" s="311"/>
      <c r="AH3252" s="311"/>
      <c r="AI3252" s="311"/>
      <c r="AJ3252" s="311"/>
      <c r="AK3252" s="311"/>
      <c r="AL3252" s="311"/>
      <c r="AM3252" s="311"/>
      <c r="AN3252" s="311"/>
      <c r="AO3252" s="311"/>
      <c r="AP3252" s="311"/>
      <c r="AQ3252" s="311"/>
      <c r="AR3252" s="311"/>
      <c r="AS3252" s="311"/>
      <c r="AT3252" s="311"/>
      <c r="AU3252" s="311"/>
    </row>
    <row r="3253" spans="1:47">
      <c r="A3253" s="311"/>
      <c r="B3253" s="311"/>
      <c r="C3253" s="311"/>
      <c r="D3253" s="311"/>
      <c r="E3253" s="311"/>
      <c r="F3253" s="311"/>
      <c r="G3253" s="311"/>
      <c r="H3253" s="311"/>
      <c r="I3253" s="311"/>
      <c r="J3253" s="311"/>
      <c r="K3253" s="311"/>
      <c r="L3253" s="311"/>
      <c r="M3253" s="311"/>
      <c r="N3253" s="311"/>
      <c r="O3253" s="311"/>
      <c r="P3253" s="311"/>
      <c r="Q3253" s="311"/>
      <c r="R3253" s="311"/>
      <c r="S3253" s="311"/>
      <c r="T3253" s="311"/>
      <c r="U3253" s="311"/>
      <c r="V3253" s="311"/>
      <c r="W3253" s="311"/>
      <c r="X3253" s="311"/>
      <c r="Y3253" s="311"/>
      <c r="Z3253" s="311"/>
      <c r="AA3253" s="311"/>
      <c r="AB3253" s="311"/>
      <c r="AC3253" s="311"/>
      <c r="AD3253" s="311"/>
      <c r="AE3253" s="311"/>
      <c r="AF3253" s="311"/>
      <c r="AG3253" s="311"/>
      <c r="AH3253" s="311"/>
      <c r="AI3253" s="311"/>
      <c r="AJ3253" s="311"/>
      <c r="AK3253" s="311"/>
      <c r="AL3253" s="311"/>
      <c r="AM3253" s="311"/>
      <c r="AN3253" s="311"/>
      <c r="AO3253" s="311"/>
      <c r="AP3253" s="311"/>
      <c r="AQ3253" s="311"/>
      <c r="AR3253" s="311"/>
      <c r="AS3253" s="311"/>
      <c r="AT3253" s="311"/>
      <c r="AU3253" s="311"/>
    </row>
    <row r="3254" spans="1:47">
      <c r="A3254" s="311"/>
      <c r="B3254" s="311"/>
      <c r="C3254" s="311"/>
      <c r="D3254" s="311"/>
      <c r="E3254" s="311"/>
      <c r="F3254" s="311"/>
      <c r="G3254" s="311"/>
      <c r="H3254" s="311"/>
      <c r="I3254" s="311"/>
      <c r="J3254" s="311"/>
      <c r="K3254" s="311"/>
      <c r="L3254" s="311"/>
      <c r="M3254" s="311"/>
      <c r="N3254" s="311"/>
      <c r="O3254" s="311"/>
      <c r="P3254" s="311"/>
      <c r="Q3254" s="311"/>
      <c r="R3254" s="311"/>
      <c r="S3254" s="311"/>
      <c r="T3254" s="311"/>
      <c r="U3254" s="311"/>
      <c r="V3254" s="311"/>
      <c r="W3254" s="311"/>
      <c r="X3254" s="311"/>
      <c r="Y3254" s="311"/>
      <c r="Z3254" s="311"/>
      <c r="AA3254" s="311"/>
      <c r="AB3254" s="311"/>
      <c r="AC3254" s="311"/>
      <c r="AD3254" s="311"/>
      <c r="AE3254" s="311"/>
      <c r="AF3254" s="311"/>
      <c r="AG3254" s="311"/>
      <c r="AH3254" s="311"/>
      <c r="AI3254" s="311"/>
      <c r="AJ3254" s="311"/>
      <c r="AK3254" s="311"/>
      <c r="AL3254" s="311"/>
      <c r="AM3254" s="311"/>
      <c r="AN3254" s="311"/>
      <c r="AO3254" s="311"/>
      <c r="AP3254" s="311"/>
      <c r="AQ3254" s="311"/>
      <c r="AR3254" s="311"/>
      <c r="AS3254" s="311"/>
      <c r="AT3254" s="311"/>
      <c r="AU3254" s="311"/>
    </row>
    <row r="3255" spans="1:47">
      <c r="A3255" s="311"/>
      <c r="B3255" s="311"/>
      <c r="C3255" s="311"/>
      <c r="D3255" s="311"/>
      <c r="E3255" s="311"/>
      <c r="F3255" s="311"/>
      <c r="G3255" s="311"/>
      <c r="H3255" s="311"/>
      <c r="I3255" s="311"/>
      <c r="J3255" s="311"/>
      <c r="K3255" s="311"/>
      <c r="L3255" s="311"/>
      <c r="M3255" s="311"/>
      <c r="N3255" s="311"/>
      <c r="O3255" s="311"/>
      <c r="P3255" s="311"/>
      <c r="Q3255" s="311"/>
      <c r="R3255" s="311"/>
      <c r="S3255" s="311"/>
      <c r="T3255" s="311"/>
      <c r="U3255" s="311"/>
      <c r="V3255" s="311"/>
      <c r="W3255" s="311"/>
      <c r="X3255" s="311"/>
      <c r="Y3255" s="311"/>
      <c r="Z3255" s="311"/>
      <c r="AA3255" s="311"/>
      <c r="AB3255" s="311"/>
      <c r="AC3255" s="311"/>
      <c r="AD3255" s="311"/>
      <c r="AE3255" s="311"/>
      <c r="AF3255" s="311"/>
      <c r="AG3255" s="311"/>
      <c r="AH3255" s="311"/>
      <c r="AI3255" s="311"/>
      <c r="AJ3255" s="311"/>
      <c r="AK3255" s="311"/>
      <c r="AL3255" s="311"/>
      <c r="AM3255" s="311"/>
      <c r="AN3255" s="311"/>
      <c r="AO3255" s="311"/>
      <c r="AP3255" s="311"/>
      <c r="AQ3255" s="311"/>
      <c r="AR3255" s="311"/>
      <c r="AS3255" s="311"/>
      <c r="AT3255" s="311"/>
      <c r="AU3255" s="311"/>
    </row>
    <row r="3256" spans="1:47">
      <c r="A3256" s="311"/>
      <c r="B3256" s="311"/>
      <c r="C3256" s="311"/>
      <c r="D3256" s="311"/>
      <c r="E3256" s="311"/>
      <c r="F3256" s="311"/>
      <c r="G3256" s="311"/>
      <c r="H3256" s="311"/>
      <c r="I3256" s="311"/>
      <c r="J3256" s="311"/>
      <c r="K3256" s="311"/>
      <c r="L3256" s="311"/>
      <c r="M3256" s="311"/>
      <c r="N3256" s="311"/>
      <c r="O3256" s="311"/>
      <c r="P3256" s="311"/>
      <c r="Q3256" s="311"/>
      <c r="R3256" s="311"/>
      <c r="S3256" s="311"/>
      <c r="T3256" s="311"/>
      <c r="U3256" s="311"/>
      <c r="V3256" s="311"/>
      <c r="W3256" s="311"/>
      <c r="X3256" s="311"/>
      <c r="Y3256" s="311"/>
      <c r="Z3256" s="311"/>
      <c r="AA3256" s="311"/>
      <c r="AB3256" s="311"/>
      <c r="AC3256" s="311"/>
      <c r="AD3256" s="311"/>
      <c r="AE3256" s="311"/>
      <c r="AF3256" s="311"/>
      <c r="AG3256" s="311"/>
      <c r="AH3256" s="311"/>
      <c r="AI3256" s="311"/>
      <c r="AJ3256" s="311"/>
      <c r="AK3256" s="311"/>
      <c r="AL3256" s="311"/>
      <c r="AM3256" s="311"/>
      <c r="AN3256" s="311"/>
      <c r="AO3256" s="311"/>
      <c r="AP3256" s="311"/>
      <c r="AQ3256" s="311"/>
      <c r="AR3256" s="311"/>
      <c r="AS3256" s="311"/>
      <c r="AT3256" s="311"/>
      <c r="AU3256" s="311"/>
    </row>
    <row r="3257" spans="1:47">
      <c r="A3257" s="311"/>
      <c r="B3257" s="311"/>
      <c r="C3257" s="311"/>
      <c r="D3257" s="311"/>
      <c r="E3257" s="311"/>
      <c r="F3257" s="311"/>
      <c r="G3257" s="311"/>
      <c r="H3257" s="311"/>
      <c r="I3257" s="311"/>
      <c r="J3257" s="311"/>
      <c r="K3257" s="311"/>
      <c r="L3257" s="311"/>
      <c r="M3257" s="311"/>
      <c r="N3257" s="311"/>
      <c r="O3257" s="311"/>
      <c r="P3257" s="311"/>
      <c r="Q3257" s="311"/>
      <c r="R3257" s="311"/>
      <c r="S3257" s="311"/>
      <c r="T3257" s="311"/>
      <c r="U3257" s="311"/>
      <c r="V3257" s="311"/>
      <c r="W3257" s="311"/>
      <c r="X3257" s="311"/>
      <c r="Y3257" s="311"/>
      <c r="Z3257" s="311"/>
      <c r="AA3257" s="311"/>
      <c r="AB3257" s="311"/>
      <c r="AC3257" s="311"/>
      <c r="AD3257" s="311"/>
      <c r="AE3257" s="311"/>
      <c r="AF3257" s="311"/>
      <c r="AG3257" s="311"/>
      <c r="AH3257" s="311"/>
      <c r="AI3257" s="311"/>
      <c r="AJ3257" s="311"/>
      <c r="AK3257" s="311"/>
      <c r="AL3257" s="311"/>
      <c r="AM3257" s="311"/>
      <c r="AN3257" s="311"/>
      <c r="AO3257" s="311"/>
      <c r="AP3257" s="311"/>
      <c r="AQ3257" s="311"/>
      <c r="AR3257" s="311"/>
      <c r="AS3257" s="311"/>
      <c r="AT3257" s="311"/>
      <c r="AU3257" s="311"/>
    </row>
    <row r="3258" spans="1:47">
      <c r="A3258" s="311"/>
      <c r="B3258" s="311"/>
      <c r="C3258" s="311"/>
      <c r="D3258" s="311"/>
      <c r="E3258" s="311"/>
      <c r="F3258" s="311"/>
      <c r="G3258" s="311"/>
      <c r="H3258" s="311"/>
      <c r="I3258" s="311"/>
      <c r="J3258" s="311"/>
      <c r="K3258" s="311"/>
      <c r="L3258" s="311"/>
      <c r="M3258" s="311"/>
      <c r="N3258" s="311"/>
      <c r="O3258" s="311"/>
      <c r="P3258" s="311"/>
      <c r="Q3258" s="311"/>
      <c r="R3258" s="311"/>
      <c r="S3258" s="311"/>
      <c r="T3258" s="311"/>
      <c r="U3258" s="311"/>
      <c r="V3258" s="311"/>
      <c r="W3258" s="311"/>
      <c r="X3258" s="311"/>
      <c r="Y3258" s="311"/>
      <c r="Z3258" s="311"/>
      <c r="AA3258" s="311"/>
      <c r="AB3258" s="311"/>
      <c r="AC3258" s="311"/>
      <c r="AD3258" s="311"/>
      <c r="AE3258" s="311"/>
      <c r="AF3258" s="311"/>
      <c r="AG3258" s="311"/>
      <c r="AH3258" s="311"/>
      <c r="AI3258" s="311"/>
      <c r="AJ3258" s="311"/>
      <c r="AK3258" s="311"/>
      <c r="AL3258" s="311"/>
      <c r="AM3258" s="311"/>
      <c r="AN3258" s="311"/>
      <c r="AO3258" s="311"/>
      <c r="AP3258" s="311"/>
      <c r="AQ3258" s="311"/>
      <c r="AR3258" s="311"/>
      <c r="AS3258" s="311"/>
      <c r="AT3258" s="311"/>
      <c r="AU3258" s="311"/>
    </row>
    <row r="3259" spans="1:47">
      <c r="A3259" s="311"/>
      <c r="B3259" s="311"/>
      <c r="C3259" s="311"/>
      <c r="D3259" s="311"/>
      <c r="E3259" s="311"/>
      <c r="F3259" s="311"/>
      <c r="G3259" s="311"/>
      <c r="H3259" s="311"/>
      <c r="I3259" s="311"/>
      <c r="J3259" s="311"/>
      <c r="K3259" s="311"/>
      <c r="L3259" s="311"/>
      <c r="M3259" s="311"/>
      <c r="N3259" s="311"/>
      <c r="O3259" s="311"/>
      <c r="P3259" s="311"/>
      <c r="Q3259" s="311"/>
      <c r="R3259" s="311"/>
      <c r="S3259" s="311"/>
      <c r="T3259" s="311"/>
      <c r="U3259" s="311"/>
      <c r="V3259" s="311"/>
      <c r="W3259" s="311"/>
      <c r="X3259" s="311"/>
      <c r="Y3259" s="311"/>
      <c r="Z3259" s="311"/>
      <c r="AA3259" s="311"/>
      <c r="AB3259" s="311"/>
      <c r="AC3259" s="311"/>
      <c r="AD3259" s="311"/>
      <c r="AE3259" s="311"/>
      <c r="AF3259" s="311"/>
      <c r="AG3259" s="311"/>
      <c r="AH3259" s="311"/>
      <c r="AI3259" s="311"/>
      <c r="AJ3259" s="311"/>
      <c r="AK3259" s="311"/>
      <c r="AL3259" s="311"/>
      <c r="AM3259" s="311"/>
      <c r="AN3259" s="311"/>
      <c r="AO3259" s="311"/>
      <c r="AP3259" s="311"/>
      <c r="AQ3259" s="311"/>
      <c r="AR3259" s="311"/>
      <c r="AS3259" s="311"/>
      <c r="AT3259" s="311"/>
      <c r="AU3259" s="311"/>
    </row>
    <row r="3260" spans="1:47">
      <c r="A3260" s="311"/>
      <c r="B3260" s="311"/>
      <c r="C3260" s="311"/>
      <c r="D3260" s="311"/>
      <c r="E3260" s="311"/>
      <c r="F3260" s="311"/>
      <c r="G3260" s="311"/>
      <c r="H3260" s="311"/>
      <c r="I3260" s="311"/>
      <c r="J3260" s="311"/>
      <c r="K3260" s="311"/>
      <c r="L3260" s="311"/>
      <c r="M3260" s="311"/>
      <c r="N3260" s="311"/>
      <c r="O3260" s="311"/>
      <c r="P3260" s="311"/>
      <c r="Q3260" s="311"/>
      <c r="R3260" s="311"/>
      <c r="S3260" s="311"/>
      <c r="T3260" s="311"/>
      <c r="U3260" s="311"/>
      <c r="V3260" s="311"/>
      <c r="W3260" s="311"/>
      <c r="X3260" s="311"/>
      <c r="Y3260" s="311"/>
      <c r="Z3260" s="311"/>
      <c r="AA3260" s="311"/>
      <c r="AB3260" s="311"/>
      <c r="AC3260" s="311"/>
      <c r="AD3260" s="311"/>
      <c r="AE3260" s="311"/>
      <c r="AF3260" s="311"/>
      <c r="AG3260" s="311"/>
      <c r="AH3260" s="311"/>
      <c r="AI3260" s="311"/>
      <c r="AJ3260" s="311"/>
      <c r="AK3260" s="311"/>
      <c r="AL3260" s="311"/>
      <c r="AM3260" s="311"/>
      <c r="AN3260" s="311"/>
      <c r="AO3260" s="311"/>
      <c r="AP3260" s="311"/>
      <c r="AQ3260" s="311"/>
      <c r="AR3260" s="311"/>
      <c r="AS3260" s="311"/>
      <c r="AT3260" s="311"/>
      <c r="AU3260" s="311"/>
    </row>
    <row r="3261" spans="1:47">
      <c r="A3261" s="311"/>
      <c r="B3261" s="311"/>
      <c r="C3261" s="311"/>
      <c r="D3261" s="311"/>
      <c r="E3261" s="311"/>
      <c r="F3261" s="311"/>
      <c r="G3261" s="311"/>
      <c r="H3261" s="311"/>
      <c r="I3261" s="311"/>
      <c r="J3261" s="311"/>
      <c r="K3261" s="311"/>
      <c r="L3261" s="311"/>
      <c r="M3261" s="311"/>
      <c r="N3261" s="311"/>
      <c r="O3261" s="311"/>
      <c r="P3261" s="311"/>
      <c r="Q3261" s="311"/>
      <c r="R3261" s="311"/>
      <c r="S3261" s="311"/>
      <c r="T3261" s="311"/>
      <c r="U3261" s="311"/>
      <c r="V3261" s="311"/>
      <c r="W3261" s="311"/>
      <c r="X3261" s="311"/>
      <c r="Y3261" s="311"/>
      <c r="Z3261" s="311"/>
      <c r="AA3261" s="311"/>
      <c r="AB3261" s="311"/>
      <c r="AC3261" s="311"/>
      <c r="AD3261" s="311"/>
      <c r="AE3261" s="311"/>
      <c r="AF3261" s="311"/>
      <c r="AG3261" s="311"/>
      <c r="AH3261" s="311"/>
      <c r="AI3261" s="311"/>
      <c r="AJ3261" s="311"/>
      <c r="AK3261" s="311"/>
      <c r="AL3261" s="311"/>
      <c r="AM3261" s="311"/>
      <c r="AN3261" s="311"/>
      <c r="AO3261" s="311"/>
      <c r="AP3261" s="311"/>
      <c r="AQ3261" s="311"/>
      <c r="AR3261" s="311"/>
      <c r="AS3261" s="311"/>
      <c r="AT3261" s="311"/>
      <c r="AU3261" s="311"/>
    </row>
    <row r="3262" spans="1:47">
      <c r="A3262" s="311"/>
      <c r="B3262" s="311"/>
      <c r="C3262" s="311"/>
      <c r="D3262" s="311"/>
      <c r="E3262" s="311"/>
      <c r="F3262" s="311"/>
      <c r="G3262" s="311"/>
      <c r="H3262" s="311"/>
      <c r="I3262" s="311"/>
      <c r="J3262" s="311"/>
      <c r="K3262" s="311"/>
      <c r="L3262" s="311"/>
      <c r="M3262" s="311"/>
      <c r="N3262" s="311"/>
      <c r="O3262" s="311"/>
      <c r="P3262" s="311"/>
      <c r="Q3262" s="311"/>
      <c r="R3262" s="311"/>
      <c r="S3262" s="311"/>
      <c r="T3262" s="311"/>
      <c r="U3262" s="311"/>
      <c r="V3262" s="311"/>
      <c r="W3262" s="311"/>
      <c r="X3262" s="311"/>
      <c r="Y3262" s="311"/>
      <c r="Z3262" s="311"/>
      <c r="AA3262" s="311"/>
      <c r="AB3262" s="311"/>
      <c r="AC3262" s="311"/>
      <c r="AD3262" s="311"/>
      <c r="AE3262" s="311"/>
      <c r="AF3262" s="311"/>
      <c r="AG3262" s="311"/>
      <c r="AH3262" s="311"/>
      <c r="AI3262" s="311"/>
      <c r="AJ3262" s="311"/>
      <c r="AK3262" s="311"/>
      <c r="AL3262" s="311"/>
      <c r="AM3262" s="311"/>
      <c r="AN3262" s="311"/>
      <c r="AO3262" s="311"/>
      <c r="AP3262" s="311"/>
      <c r="AQ3262" s="311"/>
      <c r="AR3262" s="311"/>
      <c r="AS3262" s="311"/>
      <c r="AT3262" s="311"/>
      <c r="AU3262" s="311"/>
    </row>
    <row r="3263" spans="1:47">
      <c r="A3263" s="311"/>
      <c r="B3263" s="311"/>
      <c r="C3263" s="311"/>
      <c r="D3263" s="311"/>
      <c r="E3263" s="311"/>
      <c r="F3263" s="311"/>
      <c r="G3263" s="311"/>
      <c r="H3263" s="311"/>
      <c r="I3263" s="311"/>
      <c r="J3263" s="311"/>
      <c r="K3263" s="311"/>
      <c r="L3263" s="311"/>
      <c r="M3263" s="311"/>
      <c r="N3263" s="311"/>
      <c r="O3263" s="311"/>
      <c r="P3263" s="311"/>
      <c r="Q3263" s="311"/>
      <c r="R3263" s="311"/>
      <c r="S3263" s="311"/>
      <c r="T3263" s="311"/>
      <c r="U3263" s="311"/>
      <c r="V3263" s="311"/>
      <c r="W3263" s="311"/>
      <c r="X3263" s="311"/>
      <c r="Y3263" s="311"/>
      <c r="Z3263" s="311"/>
      <c r="AA3263" s="311"/>
      <c r="AB3263" s="311"/>
      <c r="AC3263" s="311"/>
      <c r="AD3263" s="311"/>
      <c r="AE3263" s="311"/>
      <c r="AF3263" s="311"/>
      <c r="AG3263" s="311"/>
      <c r="AH3263" s="311"/>
      <c r="AI3263" s="311"/>
      <c r="AJ3263" s="311"/>
      <c r="AK3263" s="311"/>
      <c r="AL3263" s="311"/>
      <c r="AM3263" s="311"/>
      <c r="AN3263" s="311"/>
      <c r="AO3263" s="311"/>
      <c r="AP3263" s="311"/>
      <c r="AQ3263" s="311"/>
      <c r="AR3263" s="311"/>
      <c r="AS3263" s="311"/>
      <c r="AT3263" s="311"/>
      <c r="AU3263" s="311"/>
    </row>
    <row r="3264" spans="1:47">
      <c r="A3264" s="311"/>
      <c r="B3264" s="311"/>
      <c r="C3264" s="311"/>
      <c r="D3264" s="311"/>
      <c r="E3264" s="311"/>
      <c r="F3264" s="311"/>
      <c r="G3264" s="311"/>
      <c r="H3264" s="311"/>
      <c r="I3264" s="311"/>
      <c r="J3264" s="311"/>
      <c r="K3264" s="311"/>
      <c r="L3264" s="311"/>
      <c r="M3264" s="311"/>
      <c r="N3264" s="311"/>
      <c r="O3264" s="311"/>
      <c r="P3264" s="311"/>
      <c r="Q3264" s="311"/>
      <c r="R3264" s="311"/>
      <c r="S3264" s="311"/>
      <c r="T3264" s="311"/>
      <c r="U3264" s="311"/>
      <c r="V3264" s="311"/>
      <c r="W3264" s="311"/>
      <c r="X3264" s="311"/>
      <c r="Y3264" s="311"/>
      <c r="Z3264" s="311"/>
      <c r="AA3264" s="311"/>
      <c r="AB3264" s="311"/>
      <c r="AC3264" s="311"/>
      <c r="AD3264" s="311"/>
      <c r="AE3264" s="311"/>
      <c r="AF3264" s="311"/>
      <c r="AG3264" s="311"/>
      <c r="AH3264" s="311"/>
      <c r="AI3264" s="311"/>
      <c r="AJ3264" s="311"/>
      <c r="AK3264" s="311"/>
      <c r="AL3264" s="311"/>
      <c r="AM3264" s="311"/>
      <c r="AN3264" s="311"/>
      <c r="AO3264" s="311"/>
      <c r="AP3264" s="311"/>
      <c r="AQ3264" s="311"/>
      <c r="AR3264" s="311"/>
      <c r="AS3264" s="311"/>
      <c r="AT3264" s="311"/>
      <c r="AU3264" s="311"/>
    </row>
    <row r="3265" spans="1:47">
      <c r="A3265" s="311"/>
      <c r="B3265" s="311"/>
      <c r="C3265" s="311"/>
      <c r="D3265" s="311"/>
      <c r="E3265" s="311"/>
      <c r="F3265" s="311"/>
      <c r="G3265" s="311"/>
      <c r="H3265" s="311"/>
      <c r="I3265" s="311"/>
      <c r="J3265" s="311"/>
      <c r="K3265" s="311"/>
      <c r="L3265" s="311"/>
      <c r="M3265" s="311"/>
      <c r="N3265" s="311"/>
      <c r="O3265" s="311"/>
      <c r="P3265" s="311"/>
      <c r="Q3265" s="311"/>
      <c r="R3265" s="311"/>
      <c r="S3265" s="311"/>
      <c r="T3265" s="311"/>
      <c r="U3265" s="311"/>
      <c r="V3265" s="311"/>
      <c r="W3265" s="311"/>
      <c r="X3265" s="311"/>
      <c r="Y3265" s="311"/>
      <c r="Z3265" s="311"/>
      <c r="AA3265" s="311"/>
      <c r="AB3265" s="311"/>
      <c r="AC3265" s="311"/>
      <c r="AD3265" s="311"/>
      <c r="AE3265" s="311"/>
      <c r="AF3265" s="311"/>
      <c r="AG3265" s="311"/>
      <c r="AH3265" s="311"/>
      <c r="AI3265" s="311"/>
      <c r="AJ3265" s="311"/>
      <c r="AK3265" s="311"/>
      <c r="AL3265" s="311"/>
      <c r="AM3265" s="311"/>
      <c r="AN3265" s="311"/>
      <c r="AO3265" s="311"/>
      <c r="AP3265" s="311"/>
      <c r="AQ3265" s="311"/>
      <c r="AR3265" s="311"/>
      <c r="AS3265" s="311"/>
      <c r="AT3265" s="311"/>
      <c r="AU3265" s="311"/>
    </row>
    <row r="3266" spans="1:47">
      <c r="A3266" s="311"/>
      <c r="B3266" s="311"/>
      <c r="C3266" s="311"/>
      <c r="D3266" s="311"/>
      <c r="E3266" s="311"/>
      <c r="F3266" s="311"/>
      <c r="G3266" s="311"/>
      <c r="H3266" s="311"/>
      <c r="I3266" s="311"/>
      <c r="J3266" s="311"/>
      <c r="K3266" s="311"/>
      <c r="L3266" s="311"/>
      <c r="M3266" s="311"/>
      <c r="N3266" s="311"/>
      <c r="O3266" s="311"/>
      <c r="P3266" s="311"/>
      <c r="Q3266" s="311"/>
      <c r="R3266" s="311"/>
      <c r="S3266" s="311"/>
      <c r="T3266" s="311"/>
      <c r="U3266" s="311"/>
      <c r="V3266" s="311"/>
      <c r="W3266" s="311"/>
      <c r="X3266" s="311"/>
      <c r="Y3266" s="311"/>
      <c r="Z3266" s="311"/>
      <c r="AA3266" s="311"/>
      <c r="AB3266" s="311"/>
      <c r="AC3266" s="311"/>
      <c r="AD3266" s="311"/>
      <c r="AE3266" s="311"/>
      <c r="AF3266" s="311"/>
      <c r="AG3266" s="311"/>
      <c r="AH3266" s="311"/>
      <c r="AI3266" s="311"/>
      <c r="AJ3266" s="311"/>
      <c r="AK3266" s="311"/>
      <c r="AL3266" s="311"/>
      <c r="AM3266" s="311"/>
      <c r="AN3266" s="311"/>
      <c r="AO3266" s="311"/>
      <c r="AP3266" s="311"/>
      <c r="AQ3266" s="311"/>
      <c r="AR3266" s="311"/>
      <c r="AS3266" s="311"/>
      <c r="AT3266" s="311"/>
      <c r="AU3266" s="311"/>
    </row>
    <row r="3267" spans="1:47">
      <c r="A3267" s="311"/>
      <c r="B3267" s="311"/>
      <c r="C3267" s="311"/>
      <c r="D3267" s="311"/>
      <c r="E3267" s="311"/>
      <c r="F3267" s="311"/>
      <c r="G3267" s="311"/>
      <c r="H3267" s="311"/>
      <c r="I3267" s="311"/>
      <c r="J3267" s="311"/>
      <c r="K3267" s="311"/>
      <c r="L3267" s="311"/>
      <c r="M3267" s="311"/>
      <c r="N3267" s="311"/>
      <c r="O3267" s="311"/>
      <c r="P3267" s="311"/>
      <c r="Q3267" s="311"/>
      <c r="R3267" s="311"/>
      <c r="S3267" s="311"/>
      <c r="T3267" s="311"/>
      <c r="U3267" s="311"/>
      <c r="V3267" s="311"/>
      <c r="W3267" s="311"/>
      <c r="X3267" s="311"/>
      <c r="Y3267" s="311"/>
      <c r="Z3267" s="311"/>
      <c r="AA3267" s="311"/>
      <c r="AB3267" s="311"/>
      <c r="AC3267" s="311"/>
      <c r="AD3267" s="311"/>
      <c r="AE3267" s="311"/>
      <c r="AF3267" s="311"/>
      <c r="AG3267" s="311"/>
      <c r="AH3267" s="311"/>
      <c r="AI3267" s="311"/>
      <c r="AJ3267" s="311"/>
      <c r="AK3267" s="311"/>
      <c r="AL3267" s="311"/>
      <c r="AM3267" s="311"/>
      <c r="AN3267" s="311"/>
      <c r="AO3267" s="311"/>
      <c r="AP3267" s="311"/>
      <c r="AQ3267" s="311"/>
      <c r="AR3267" s="311"/>
      <c r="AS3267" s="311"/>
      <c r="AT3267" s="311"/>
      <c r="AU3267" s="311"/>
    </row>
    <row r="3268" spans="1:47">
      <c r="A3268" s="311"/>
      <c r="B3268" s="311"/>
      <c r="C3268" s="311"/>
      <c r="D3268" s="311"/>
      <c r="E3268" s="311"/>
      <c r="F3268" s="311"/>
      <c r="G3268" s="311"/>
      <c r="H3268" s="311"/>
      <c r="I3268" s="311"/>
      <c r="J3268" s="311"/>
      <c r="K3268" s="311"/>
      <c r="L3268" s="311"/>
      <c r="M3268" s="311"/>
      <c r="N3268" s="311"/>
      <c r="O3268" s="311"/>
      <c r="P3268" s="311"/>
      <c r="Q3268" s="311"/>
      <c r="R3268" s="311"/>
      <c r="S3268" s="311"/>
      <c r="T3268" s="311"/>
      <c r="U3268" s="311"/>
      <c r="V3268" s="311"/>
      <c r="W3268" s="311"/>
      <c r="X3268" s="311"/>
      <c r="Y3268" s="311"/>
      <c r="Z3268" s="311"/>
      <c r="AA3268" s="311"/>
      <c r="AB3268" s="311"/>
      <c r="AC3268" s="311"/>
      <c r="AD3268" s="311"/>
      <c r="AE3268" s="311"/>
      <c r="AF3268" s="311"/>
      <c r="AG3268" s="311"/>
      <c r="AH3268" s="311"/>
      <c r="AI3268" s="311"/>
      <c r="AJ3268" s="311"/>
      <c r="AK3268" s="311"/>
      <c r="AL3268" s="311"/>
      <c r="AM3268" s="311"/>
      <c r="AN3268" s="311"/>
      <c r="AO3268" s="311"/>
      <c r="AP3268" s="311"/>
      <c r="AQ3268" s="311"/>
      <c r="AR3268" s="311"/>
      <c r="AS3268" s="311"/>
      <c r="AT3268" s="311"/>
      <c r="AU3268" s="311"/>
    </row>
    <row r="3269" spans="1:47">
      <c r="A3269" s="311"/>
      <c r="B3269" s="311"/>
      <c r="C3269" s="311"/>
      <c r="D3269" s="311"/>
      <c r="E3269" s="311"/>
      <c r="F3269" s="311"/>
      <c r="G3269" s="311"/>
      <c r="H3269" s="311"/>
      <c r="I3269" s="311"/>
      <c r="J3269" s="311"/>
      <c r="K3269" s="311"/>
      <c r="L3269" s="311"/>
      <c r="M3269" s="311"/>
      <c r="N3269" s="311"/>
      <c r="O3269" s="311"/>
      <c r="P3269" s="311"/>
      <c r="Q3269" s="311"/>
      <c r="R3269" s="311"/>
      <c r="S3269" s="311"/>
      <c r="T3269" s="311"/>
      <c r="U3269" s="311"/>
      <c r="V3269" s="311"/>
      <c r="W3269" s="311"/>
      <c r="X3269" s="311"/>
      <c r="Y3269" s="311"/>
      <c r="Z3269" s="311"/>
      <c r="AA3269" s="311"/>
      <c r="AB3269" s="311"/>
      <c r="AC3269" s="311"/>
      <c r="AD3269" s="311"/>
      <c r="AE3269" s="311"/>
      <c r="AF3269" s="311"/>
      <c r="AG3269" s="311"/>
      <c r="AH3269" s="311"/>
      <c r="AI3269" s="311"/>
      <c r="AJ3269" s="311"/>
      <c r="AK3269" s="311"/>
      <c r="AL3269" s="311"/>
      <c r="AM3269" s="311"/>
      <c r="AN3269" s="311"/>
      <c r="AO3269" s="311"/>
      <c r="AP3269" s="311"/>
      <c r="AQ3269" s="311"/>
      <c r="AR3269" s="311"/>
      <c r="AS3269" s="311"/>
      <c r="AT3269" s="311"/>
      <c r="AU3269" s="311"/>
    </row>
    <row r="3270" spans="1:47">
      <c r="A3270" s="311"/>
      <c r="B3270" s="311"/>
      <c r="C3270" s="311"/>
      <c r="D3270" s="311"/>
      <c r="E3270" s="311"/>
      <c r="F3270" s="311"/>
      <c r="G3270" s="311"/>
      <c r="H3270" s="311"/>
      <c r="I3270" s="311"/>
      <c r="J3270" s="311"/>
      <c r="K3270" s="311"/>
      <c r="L3270" s="311"/>
      <c r="M3270" s="311"/>
      <c r="N3270" s="311"/>
      <c r="O3270" s="311"/>
      <c r="P3270" s="311"/>
      <c r="Q3270" s="311"/>
      <c r="R3270" s="311"/>
      <c r="S3270" s="311"/>
      <c r="T3270" s="311"/>
      <c r="U3270" s="311"/>
      <c r="V3270" s="311"/>
      <c r="W3270" s="311"/>
      <c r="X3270" s="311"/>
      <c r="Y3270" s="311"/>
      <c r="Z3270" s="311"/>
      <c r="AA3270" s="311"/>
      <c r="AB3270" s="311"/>
      <c r="AC3270" s="311"/>
      <c r="AD3270" s="311"/>
      <c r="AE3270" s="311"/>
      <c r="AF3270" s="311"/>
      <c r="AG3270" s="311"/>
      <c r="AH3270" s="311"/>
      <c r="AI3270" s="311"/>
      <c r="AJ3270" s="311"/>
      <c r="AK3270" s="311"/>
      <c r="AL3270" s="311"/>
      <c r="AM3270" s="311"/>
      <c r="AN3270" s="311"/>
      <c r="AO3270" s="311"/>
      <c r="AP3270" s="311"/>
      <c r="AQ3270" s="311"/>
      <c r="AR3270" s="311"/>
      <c r="AS3270" s="311"/>
      <c r="AT3270" s="311"/>
      <c r="AU3270" s="311"/>
    </row>
    <row r="3271" spans="1:47">
      <c r="A3271" s="311"/>
      <c r="B3271" s="311"/>
      <c r="C3271" s="311"/>
      <c r="D3271" s="311"/>
      <c r="E3271" s="311"/>
      <c r="F3271" s="311"/>
      <c r="G3271" s="311"/>
      <c r="H3271" s="311"/>
      <c r="I3271" s="311"/>
      <c r="J3271" s="311"/>
      <c r="K3271" s="311"/>
      <c r="L3271" s="311"/>
      <c r="M3271" s="311"/>
      <c r="N3271" s="311"/>
      <c r="O3271" s="311"/>
      <c r="P3271" s="311"/>
      <c r="Q3271" s="311"/>
      <c r="R3271" s="311"/>
      <c r="S3271" s="311"/>
      <c r="T3271" s="311"/>
      <c r="U3271" s="311"/>
      <c r="V3271" s="311"/>
      <c r="W3271" s="311"/>
      <c r="X3271" s="311"/>
      <c r="Y3271" s="311"/>
      <c r="Z3271" s="311"/>
      <c r="AA3271" s="311"/>
      <c r="AB3271" s="311"/>
      <c r="AC3271" s="311"/>
      <c r="AD3271" s="311"/>
      <c r="AE3271" s="311"/>
      <c r="AF3271" s="311"/>
      <c r="AG3271" s="311"/>
      <c r="AH3271" s="311"/>
      <c r="AI3271" s="311"/>
      <c r="AJ3271" s="311"/>
      <c r="AK3271" s="311"/>
      <c r="AL3271" s="311"/>
      <c r="AM3271" s="311"/>
      <c r="AN3271" s="311"/>
      <c r="AO3271" s="311"/>
      <c r="AP3271" s="311"/>
      <c r="AQ3271" s="311"/>
      <c r="AR3271" s="311"/>
      <c r="AS3271" s="311"/>
      <c r="AT3271" s="311"/>
      <c r="AU3271" s="311"/>
    </row>
    <row r="3272" spans="1:47">
      <c r="A3272" s="311"/>
      <c r="B3272" s="311"/>
      <c r="C3272" s="311"/>
      <c r="D3272" s="311"/>
      <c r="E3272" s="311"/>
      <c r="F3272" s="311"/>
      <c r="G3272" s="311"/>
      <c r="H3272" s="311"/>
      <c r="I3272" s="311"/>
      <c r="J3272" s="311"/>
      <c r="K3272" s="311"/>
      <c r="L3272" s="311"/>
      <c r="M3272" s="311"/>
      <c r="N3272" s="311"/>
      <c r="O3272" s="311"/>
      <c r="P3272" s="311"/>
      <c r="Q3272" s="311"/>
      <c r="R3272" s="311"/>
      <c r="S3272" s="311"/>
      <c r="T3272" s="311"/>
      <c r="U3272" s="311"/>
      <c r="V3272" s="311"/>
      <c r="W3272" s="311"/>
      <c r="X3272" s="311"/>
      <c r="Y3272" s="311"/>
      <c r="Z3272" s="311"/>
      <c r="AA3272" s="311"/>
      <c r="AB3272" s="311"/>
      <c r="AC3272" s="311"/>
      <c r="AD3272" s="311"/>
      <c r="AE3272" s="311"/>
      <c r="AF3272" s="311"/>
      <c r="AG3272" s="311"/>
      <c r="AH3272" s="311"/>
      <c r="AI3272" s="311"/>
      <c r="AJ3272" s="311"/>
      <c r="AK3272" s="311"/>
      <c r="AL3272" s="311"/>
      <c r="AM3272" s="311"/>
      <c r="AN3272" s="311"/>
      <c r="AO3272" s="311"/>
      <c r="AP3272" s="311"/>
      <c r="AQ3272" s="311"/>
      <c r="AR3272" s="311"/>
      <c r="AS3272" s="311"/>
      <c r="AT3272" s="311"/>
      <c r="AU3272" s="311"/>
    </row>
    <row r="3273" spans="1:47">
      <c r="A3273" s="311"/>
      <c r="B3273" s="311"/>
      <c r="C3273" s="311"/>
      <c r="D3273" s="311"/>
      <c r="E3273" s="311"/>
      <c r="F3273" s="311"/>
      <c r="G3273" s="311"/>
      <c r="H3273" s="311"/>
      <c r="I3273" s="311"/>
      <c r="J3273" s="311"/>
      <c r="K3273" s="311"/>
      <c r="L3273" s="311"/>
      <c r="M3273" s="311"/>
      <c r="N3273" s="311"/>
      <c r="O3273" s="311"/>
      <c r="P3273" s="311"/>
      <c r="Q3273" s="311"/>
      <c r="R3273" s="311"/>
      <c r="S3273" s="311"/>
      <c r="T3273" s="311"/>
      <c r="U3273" s="311"/>
      <c r="V3273" s="311"/>
      <c r="W3273" s="311"/>
      <c r="X3273" s="311"/>
      <c r="Y3273" s="311"/>
      <c r="Z3273" s="311"/>
      <c r="AA3273" s="311"/>
      <c r="AB3273" s="311"/>
      <c r="AC3273" s="311"/>
      <c r="AD3273" s="311"/>
      <c r="AE3273" s="311"/>
      <c r="AF3273" s="311"/>
      <c r="AG3273" s="311"/>
      <c r="AH3273" s="311"/>
      <c r="AI3273" s="311"/>
      <c r="AJ3273" s="311"/>
      <c r="AK3273" s="311"/>
      <c r="AL3273" s="311"/>
      <c r="AM3273" s="311"/>
      <c r="AN3273" s="311"/>
      <c r="AO3273" s="311"/>
      <c r="AP3273" s="311"/>
      <c r="AQ3273" s="311"/>
      <c r="AR3273" s="311"/>
      <c r="AS3273" s="311"/>
      <c r="AT3273" s="311"/>
      <c r="AU3273" s="311"/>
    </row>
    <row r="3274" spans="1:47">
      <c r="A3274" s="311"/>
      <c r="B3274" s="311"/>
      <c r="C3274" s="311"/>
      <c r="D3274" s="311"/>
      <c r="E3274" s="311"/>
      <c r="F3274" s="311"/>
      <c r="G3274" s="311"/>
      <c r="H3274" s="311"/>
      <c r="I3274" s="311"/>
      <c r="J3274" s="311"/>
      <c r="K3274" s="311"/>
      <c r="L3274" s="311"/>
      <c r="M3274" s="311"/>
      <c r="N3274" s="311"/>
      <c r="O3274" s="311"/>
      <c r="P3274" s="311"/>
      <c r="Q3274" s="311"/>
      <c r="R3274" s="311"/>
      <c r="S3274" s="311"/>
      <c r="T3274" s="311"/>
      <c r="U3274" s="311"/>
      <c r="V3274" s="311"/>
      <c r="W3274" s="311"/>
      <c r="X3274" s="311"/>
      <c r="Y3274" s="311"/>
      <c r="Z3274" s="311"/>
      <c r="AA3274" s="311"/>
      <c r="AB3274" s="311"/>
      <c r="AC3274" s="311"/>
      <c r="AD3274" s="311"/>
      <c r="AE3274" s="311"/>
      <c r="AF3274" s="311"/>
      <c r="AG3274" s="311"/>
      <c r="AH3274" s="311"/>
      <c r="AI3274" s="311"/>
      <c r="AJ3274" s="311"/>
      <c r="AK3274" s="311"/>
      <c r="AL3274" s="311"/>
      <c r="AM3274" s="311"/>
      <c r="AN3274" s="311"/>
      <c r="AO3274" s="311"/>
      <c r="AP3274" s="311"/>
      <c r="AQ3274" s="311"/>
      <c r="AR3274" s="311"/>
      <c r="AS3274" s="311"/>
      <c r="AT3274" s="311"/>
      <c r="AU3274" s="311"/>
    </row>
    <row r="3275" spans="1:47">
      <c r="A3275" s="311"/>
      <c r="B3275" s="311"/>
      <c r="C3275" s="311"/>
      <c r="D3275" s="311"/>
      <c r="E3275" s="311"/>
      <c r="F3275" s="311"/>
      <c r="G3275" s="311"/>
      <c r="H3275" s="311"/>
      <c r="I3275" s="311"/>
      <c r="J3275" s="311"/>
      <c r="K3275" s="311"/>
      <c r="L3275" s="311"/>
      <c r="M3275" s="311"/>
      <c r="N3275" s="311"/>
      <c r="O3275" s="311"/>
      <c r="P3275" s="311"/>
      <c r="Q3275" s="311"/>
      <c r="R3275" s="311"/>
      <c r="S3275" s="311"/>
      <c r="T3275" s="311"/>
      <c r="U3275" s="311"/>
      <c r="V3275" s="311"/>
      <c r="W3275" s="311"/>
      <c r="X3275" s="311"/>
      <c r="Y3275" s="311"/>
      <c r="Z3275" s="311"/>
      <c r="AA3275" s="311"/>
      <c r="AB3275" s="311"/>
      <c r="AC3275" s="311"/>
      <c r="AD3275" s="311"/>
      <c r="AE3275" s="311"/>
      <c r="AF3275" s="311"/>
      <c r="AG3275" s="311"/>
      <c r="AH3275" s="311"/>
      <c r="AI3275" s="311"/>
      <c r="AJ3275" s="311"/>
      <c r="AK3275" s="311"/>
      <c r="AL3275" s="311"/>
      <c r="AM3275" s="311"/>
      <c r="AN3275" s="311"/>
      <c r="AO3275" s="311"/>
      <c r="AP3275" s="311"/>
      <c r="AQ3275" s="311"/>
      <c r="AR3275" s="311"/>
      <c r="AS3275" s="311"/>
      <c r="AT3275" s="311"/>
      <c r="AU3275" s="311"/>
    </row>
    <row r="3276" spans="1:47">
      <c r="A3276" s="311"/>
      <c r="B3276" s="311"/>
      <c r="C3276" s="311"/>
      <c r="D3276" s="311"/>
      <c r="E3276" s="311"/>
      <c r="F3276" s="311"/>
      <c r="G3276" s="311"/>
      <c r="H3276" s="311"/>
      <c r="I3276" s="311"/>
      <c r="J3276" s="311"/>
      <c r="K3276" s="311"/>
      <c r="L3276" s="311"/>
      <c r="M3276" s="311"/>
      <c r="N3276" s="311"/>
      <c r="O3276" s="311"/>
      <c r="P3276" s="311"/>
      <c r="Q3276" s="311"/>
      <c r="R3276" s="311"/>
      <c r="S3276" s="311"/>
      <c r="T3276" s="311"/>
      <c r="U3276" s="311"/>
      <c r="V3276" s="311"/>
      <c r="W3276" s="311"/>
      <c r="X3276" s="311"/>
      <c r="Y3276" s="311"/>
      <c r="Z3276" s="311"/>
      <c r="AA3276" s="311"/>
      <c r="AB3276" s="311"/>
      <c r="AC3276" s="311"/>
      <c r="AD3276" s="311"/>
      <c r="AE3276" s="311"/>
      <c r="AF3276" s="311"/>
      <c r="AG3276" s="311"/>
      <c r="AH3276" s="311"/>
      <c r="AI3276" s="311"/>
      <c r="AJ3276" s="311"/>
      <c r="AK3276" s="311"/>
      <c r="AL3276" s="311"/>
      <c r="AM3276" s="311"/>
      <c r="AN3276" s="311"/>
      <c r="AO3276" s="311"/>
      <c r="AP3276" s="311"/>
      <c r="AQ3276" s="311"/>
      <c r="AR3276" s="311"/>
      <c r="AS3276" s="311"/>
      <c r="AT3276" s="311"/>
      <c r="AU3276" s="311"/>
    </row>
    <row r="3277" spans="1:47">
      <c r="A3277" s="311"/>
      <c r="B3277" s="311"/>
      <c r="C3277" s="311"/>
      <c r="D3277" s="311"/>
      <c r="E3277" s="311"/>
      <c r="F3277" s="311"/>
      <c r="G3277" s="311"/>
      <c r="H3277" s="311"/>
      <c r="I3277" s="311"/>
      <c r="J3277" s="311"/>
      <c r="K3277" s="311"/>
      <c r="L3277" s="311"/>
      <c r="M3277" s="311"/>
      <c r="N3277" s="311"/>
      <c r="O3277" s="311"/>
      <c r="P3277" s="311"/>
      <c r="Q3277" s="311"/>
      <c r="R3277" s="311"/>
      <c r="S3277" s="311"/>
      <c r="T3277" s="311"/>
      <c r="U3277" s="311"/>
      <c r="V3277" s="311"/>
      <c r="W3277" s="311"/>
      <c r="X3277" s="311"/>
      <c r="Y3277" s="311"/>
      <c r="Z3277" s="311"/>
      <c r="AA3277" s="311"/>
      <c r="AB3277" s="311"/>
      <c r="AC3277" s="311"/>
      <c r="AD3277" s="311"/>
      <c r="AE3277" s="311"/>
      <c r="AF3277" s="311"/>
      <c r="AG3277" s="311"/>
      <c r="AH3277" s="311"/>
      <c r="AI3277" s="311"/>
      <c r="AJ3277" s="311"/>
      <c r="AK3277" s="311"/>
      <c r="AL3277" s="311"/>
      <c r="AM3277" s="311"/>
      <c r="AN3277" s="311"/>
      <c r="AO3277" s="311"/>
      <c r="AP3277" s="311"/>
      <c r="AQ3277" s="311"/>
      <c r="AR3277" s="311"/>
      <c r="AS3277" s="311"/>
      <c r="AT3277" s="311"/>
      <c r="AU3277" s="311"/>
    </row>
    <row r="3278" spans="1:47">
      <c r="A3278" s="311"/>
      <c r="B3278" s="311"/>
      <c r="C3278" s="311"/>
      <c r="D3278" s="311"/>
      <c r="E3278" s="311"/>
      <c r="F3278" s="311"/>
      <c r="G3278" s="311"/>
      <c r="H3278" s="311"/>
      <c r="I3278" s="311"/>
      <c r="J3278" s="311"/>
      <c r="K3278" s="311"/>
      <c r="L3278" s="311"/>
      <c r="M3278" s="311"/>
      <c r="N3278" s="311"/>
      <c r="O3278" s="311"/>
      <c r="P3278" s="311"/>
      <c r="Q3278" s="311"/>
      <c r="R3278" s="311"/>
      <c r="S3278" s="311"/>
      <c r="T3278" s="311"/>
      <c r="U3278" s="311"/>
      <c r="V3278" s="311"/>
      <c r="W3278" s="311"/>
      <c r="X3278" s="311"/>
      <c r="Y3278" s="311"/>
      <c r="Z3278" s="311"/>
      <c r="AA3278" s="311"/>
      <c r="AB3278" s="311"/>
      <c r="AC3278" s="311"/>
      <c r="AD3278" s="311"/>
      <c r="AE3278" s="311"/>
      <c r="AF3278" s="311"/>
      <c r="AG3278" s="311"/>
      <c r="AH3278" s="311"/>
      <c r="AI3278" s="311"/>
      <c r="AJ3278" s="311"/>
      <c r="AK3278" s="311"/>
      <c r="AL3278" s="311"/>
      <c r="AM3278" s="311"/>
      <c r="AN3278" s="311"/>
      <c r="AO3278" s="311"/>
      <c r="AP3278" s="311"/>
      <c r="AQ3278" s="311"/>
      <c r="AR3278" s="311"/>
      <c r="AS3278" s="311"/>
      <c r="AT3278" s="311"/>
      <c r="AU3278" s="311"/>
    </row>
    <row r="3279" spans="1:47">
      <c r="A3279" s="311"/>
      <c r="B3279" s="311"/>
      <c r="C3279" s="311"/>
      <c r="D3279" s="311"/>
      <c r="E3279" s="311"/>
      <c r="F3279" s="311"/>
      <c r="G3279" s="311"/>
      <c r="H3279" s="311"/>
      <c r="I3279" s="311"/>
      <c r="J3279" s="311"/>
      <c r="K3279" s="311"/>
      <c r="L3279" s="311"/>
      <c r="M3279" s="311"/>
      <c r="N3279" s="311"/>
      <c r="O3279" s="311"/>
      <c r="P3279" s="311"/>
      <c r="Q3279" s="311"/>
      <c r="R3279" s="311"/>
      <c r="S3279" s="311"/>
      <c r="T3279" s="311"/>
      <c r="U3279" s="311"/>
      <c r="V3279" s="311"/>
      <c r="W3279" s="311"/>
      <c r="X3279" s="311"/>
      <c r="Y3279" s="311"/>
      <c r="Z3279" s="311"/>
      <c r="AA3279" s="311"/>
      <c r="AB3279" s="311"/>
      <c r="AC3279" s="311"/>
      <c r="AD3279" s="311"/>
      <c r="AE3279" s="311"/>
      <c r="AF3279" s="311"/>
      <c r="AG3279" s="311"/>
      <c r="AH3279" s="311"/>
      <c r="AI3279" s="311"/>
      <c r="AJ3279" s="311"/>
      <c r="AK3279" s="311"/>
      <c r="AL3279" s="311"/>
      <c r="AM3279" s="311"/>
      <c r="AN3279" s="311"/>
      <c r="AO3279" s="311"/>
      <c r="AP3279" s="311"/>
      <c r="AQ3279" s="311"/>
      <c r="AR3279" s="311"/>
      <c r="AS3279" s="311"/>
      <c r="AT3279" s="311"/>
      <c r="AU3279" s="311"/>
    </row>
    <row r="3280" spans="1:47">
      <c r="A3280" s="311"/>
      <c r="B3280" s="311"/>
      <c r="C3280" s="311"/>
      <c r="D3280" s="311"/>
      <c r="E3280" s="311"/>
      <c r="F3280" s="311"/>
      <c r="G3280" s="311"/>
      <c r="H3280" s="311"/>
      <c r="I3280" s="311"/>
      <c r="J3280" s="311"/>
      <c r="K3280" s="311"/>
      <c r="L3280" s="311"/>
      <c r="M3280" s="311"/>
      <c r="N3280" s="311"/>
      <c r="O3280" s="311"/>
      <c r="P3280" s="311"/>
      <c r="Q3280" s="311"/>
      <c r="R3280" s="311"/>
      <c r="S3280" s="311"/>
      <c r="T3280" s="311"/>
      <c r="U3280" s="311"/>
      <c r="V3280" s="311"/>
      <c r="W3280" s="311"/>
      <c r="X3280" s="311"/>
      <c r="Y3280" s="311"/>
      <c r="Z3280" s="311"/>
      <c r="AA3280" s="311"/>
      <c r="AB3280" s="311"/>
      <c r="AC3280" s="311"/>
      <c r="AD3280" s="311"/>
      <c r="AE3280" s="311"/>
      <c r="AF3280" s="311"/>
      <c r="AG3280" s="311"/>
      <c r="AH3280" s="311"/>
      <c r="AI3280" s="311"/>
      <c r="AJ3280" s="311"/>
      <c r="AK3280" s="311"/>
      <c r="AL3280" s="311"/>
      <c r="AM3280" s="311"/>
      <c r="AN3280" s="311"/>
      <c r="AO3280" s="311"/>
      <c r="AP3280" s="311"/>
      <c r="AQ3280" s="311"/>
      <c r="AR3280" s="311"/>
      <c r="AS3280" s="311"/>
      <c r="AT3280" s="311"/>
      <c r="AU3280" s="311"/>
    </row>
    <row r="3281" spans="1:47">
      <c r="A3281" s="311"/>
      <c r="B3281" s="311"/>
      <c r="C3281" s="311"/>
      <c r="D3281" s="311"/>
      <c r="E3281" s="311"/>
      <c r="F3281" s="311"/>
      <c r="G3281" s="311"/>
      <c r="H3281" s="311"/>
      <c r="I3281" s="311"/>
      <c r="J3281" s="311"/>
      <c r="K3281" s="311"/>
      <c r="L3281" s="311"/>
      <c r="M3281" s="311"/>
      <c r="N3281" s="311"/>
      <c r="O3281" s="311"/>
      <c r="P3281" s="311"/>
      <c r="Q3281" s="311"/>
      <c r="R3281" s="311"/>
      <c r="S3281" s="311"/>
      <c r="T3281" s="311"/>
      <c r="U3281" s="311"/>
      <c r="V3281" s="311"/>
      <c r="W3281" s="311"/>
      <c r="X3281" s="311"/>
      <c r="Y3281" s="311"/>
      <c r="Z3281" s="311"/>
      <c r="AA3281" s="311"/>
      <c r="AB3281" s="311"/>
      <c r="AC3281" s="311"/>
      <c r="AD3281" s="311"/>
      <c r="AE3281" s="311"/>
      <c r="AF3281" s="311"/>
      <c r="AG3281" s="311"/>
      <c r="AH3281" s="311"/>
      <c r="AI3281" s="311"/>
      <c r="AJ3281" s="311"/>
      <c r="AK3281" s="311"/>
      <c r="AL3281" s="311"/>
      <c r="AM3281" s="311"/>
      <c r="AN3281" s="311"/>
      <c r="AO3281" s="311"/>
      <c r="AP3281" s="311"/>
      <c r="AQ3281" s="311"/>
      <c r="AR3281" s="311"/>
      <c r="AS3281" s="311"/>
      <c r="AT3281" s="311"/>
      <c r="AU3281" s="311"/>
    </row>
    <row r="3282" spans="1:47">
      <c r="A3282" s="311"/>
      <c r="B3282" s="311"/>
      <c r="C3282" s="311"/>
      <c r="D3282" s="311"/>
      <c r="E3282" s="311"/>
      <c r="F3282" s="311"/>
      <c r="G3282" s="311"/>
      <c r="H3282" s="311"/>
      <c r="I3282" s="311"/>
      <c r="J3282" s="311"/>
      <c r="K3282" s="311"/>
      <c r="L3282" s="311"/>
      <c r="M3282" s="311"/>
      <c r="N3282" s="311"/>
      <c r="O3282" s="311"/>
      <c r="P3282" s="311"/>
      <c r="Q3282" s="311"/>
      <c r="R3282" s="311"/>
      <c r="S3282" s="311"/>
      <c r="T3282" s="311"/>
      <c r="U3282" s="311"/>
      <c r="V3282" s="311"/>
      <c r="W3282" s="311"/>
      <c r="X3282" s="311"/>
      <c r="Y3282" s="311"/>
      <c r="Z3282" s="311"/>
      <c r="AA3282" s="311"/>
      <c r="AB3282" s="311"/>
      <c r="AC3282" s="311"/>
      <c r="AD3282" s="311"/>
      <c r="AE3282" s="311"/>
      <c r="AF3282" s="311"/>
      <c r="AG3282" s="311"/>
      <c r="AH3282" s="311"/>
      <c r="AI3282" s="311"/>
      <c r="AJ3282" s="311"/>
      <c r="AK3282" s="311"/>
      <c r="AL3282" s="311"/>
      <c r="AM3282" s="311"/>
      <c r="AN3282" s="311"/>
      <c r="AO3282" s="311"/>
      <c r="AP3282" s="311"/>
      <c r="AQ3282" s="311"/>
      <c r="AR3282" s="311"/>
      <c r="AS3282" s="311"/>
      <c r="AT3282" s="311"/>
      <c r="AU3282" s="311"/>
    </row>
    <row r="3283" spans="1:47">
      <c r="A3283" s="311"/>
      <c r="B3283" s="311"/>
      <c r="C3283" s="311"/>
      <c r="D3283" s="311"/>
      <c r="E3283" s="311"/>
      <c r="F3283" s="311"/>
      <c r="G3283" s="311"/>
      <c r="H3283" s="311"/>
      <c r="I3283" s="311"/>
      <c r="J3283" s="311"/>
      <c r="K3283" s="311"/>
      <c r="L3283" s="311"/>
      <c r="M3283" s="311"/>
      <c r="N3283" s="311"/>
      <c r="O3283" s="311"/>
      <c r="P3283" s="311"/>
      <c r="Q3283" s="311"/>
      <c r="R3283" s="311"/>
      <c r="S3283" s="311"/>
      <c r="T3283" s="311"/>
      <c r="U3283" s="311"/>
      <c r="V3283" s="311"/>
      <c r="W3283" s="311"/>
      <c r="X3283" s="311"/>
      <c r="Y3283" s="311"/>
      <c r="Z3283" s="311"/>
      <c r="AA3283" s="311"/>
      <c r="AB3283" s="311"/>
      <c r="AC3283" s="311"/>
      <c r="AD3283" s="311"/>
      <c r="AE3283" s="311"/>
      <c r="AF3283" s="311"/>
      <c r="AG3283" s="311"/>
      <c r="AH3283" s="311"/>
      <c r="AI3283" s="311"/>
      <c r="AJ3283" s="311"/>
      <c r="AK3283" s="311"/>
      <c r="AL3283" s="311"/>
      <c r="AM3283" s="311"/>
      <c r="AN3283" s="311"/>
      <c r="AO3283" s="311"/>
      <c r="AP3283" s="311"/>
      <c r="AQ3283" s="311"/>
      <c r="AR3283" s="311"/>
      <c r="AS3283" s="311"/>
      <c r="AT3283" s="311"/>
      <c r="AU3283" s="311"/>
    </row>
    <row r="3284" spans="1:47">
      <c r="A3284" s="311"/>
      <c r="B3284" s="311"/>
      <c r="C3284" s="311"/>
      <c r="D3284" s="311"/>
      <c r="E3284" s="311"/>
      <c r="F3284" s="311"/>
      <c r="G3284" s="311"/>
      <c r="H3284" s="311"/>
      <c r="I3284" s="311"/>
      <c r="J3284" s="311"/>
      <c r="K3284" s="311"/>
      <c r="L3284" s="311"/>
      <c r="M3284" s="311"/>
      <c r="N3284" s="311"/>
      <c r="O3284" s="311"/>
      <c r="P3284" s="311"/>
      <c r="Q3284" s="311"/>
      <c r="R3284" s="311"/>
      <c r="S3284" s="311"/>
      <c r="T3284" s="311"/>
      <c r="U3284" s="311"/>
      <c r="V3284" s="311"/>
      <c r="W3284" s="311"/>
      <c r="X3284" s="311"/>
      <c r="Y3284" s="311"/>
      <c r="Z3284" s="311"/>
      <c r="AA3284" s="311"/>
      <c r="AB3284" s="311"/>
      <c r="AC3284" s="311"/>
      <c r="AD3284" s="311"/>
      <c r="AE3284" s="311"/>
      <c r="AF3284" s="311"/>
      <c r="AG3284" s="311"/>
      <c r="AH3284" s="311"/>
      <c r="AI3284" s="311"/>
      <c r="AJ3284" s="311"/>
      <c r="AK3284" s="311"/>
      <c r="AL3284" s="311"/>
      <c r="AM3284" s="311"/>
      <c r="AN3284" s="311"/>
      <c r="AO3284" s="311"/>
      <c r="AP3284" s="311"/>
      <c r="AQ3284" s="311"/>
      <c r="AR3284" s="311"/>
      <c r="AS3284" s="311"/>
      <c r="AT3284" s="311"/>
      <c r="AU3284" s="311"/>
    </row>
    <row r="3285" spans="1:47">
      <c r="A3285" s="311"/>
      <c r="B3285" s="311"/>
      <c r="C3285" s="311"/>
      <c r="D3285" s="311"/>
      <c r="E3285" s="311"/>
      <c r="F3285" s="311"/>
      <c r="G3285" s="311"/>
      <c r="H3285" s="311"/>
      <c r="I3285" s="311"/>
      <c r="J3285" s="311"/>
      <c r="K3285" s="311"/>
      <c r="L3285" s="311"/>
      <c r="M3285" s="311"/>
      <c r="N3285" s="311"/>
      <c r="O3285" s="311"/>
      <c r="P3285" s="311"/>
      <c r="Q3285" s="311"/>
      <c r="R3285" s="311"/>
      <c r="S3285" s="311"/>
      <c r="T3285" s="311"/>
      <c r="U3285" s="311"/>
      <c r="V3285" s="311"/>
      <c r="W3285" s="311"/>
      <c r="X3285" s="311"/>
      <c r="Y3285" s="311"/>
      <c r="Z3285" s="311"/>
      <c r="AA3285" s="311"/>
      <c r="AB3285" s="311"/>
      <c r="AC3285" s="311"/>
      <c r="AD3285" s="311"/>
      <c r="AE3285" s="311"/>
      <c r="AF3285" s="311"/>
      <c r="AG3285" s="311"/>
      <c r="AH3285" s="311"/>
      <c r="AI3285" s="311"/>
      <c r="AJ3285" s="311"/>
      <c r="AK3285" s="311"/>
      <c r="AL3285" s="311"/>
      <c r="AM3285" s="311"/>
      <c r="AN3285" s="311"/>
      <c r="AO3285" s="311"/>
      <c r="AP3285" s="311"/>
      <c r="AQ3285" s="311"/>
      <c r="AR3285" s="311"/>
      <c r="AS3285" s="311"/>
      <c r="AT3285" s="311"/>
      <c r="AU3285" s="311"/>
    </row>
    <row r="3286" spans="1:47">
      <c r="A3286" s="311"/>
      <c r="B3286" s="311"/>
      <c r="C3286" s="311"/>
      <c r="D3286" s="311"/>
      <c r="E3286" s="311"/>
      <c r="F3286" s="311"/>
      <c r="G3286" s="311"/>
      <c r="H3286" s="311"/>
      <c r="I3286" s="311"/>
      <c r="J3286" s="311"/>
      <c r="K3286" s="311"/>
      <c r="L3286" s="311"/>
      <c r="M3286" s="311"/>
      <c r="N3286" s="311"/>
      <c r="O3286" s="311"/>
      <c r="P3286" s="311"/>
      <c r="Q3286" s="311"/>
      <c r="R3286" s="311"/>
      <c r="S3286" s="311"/>
      <c r="T3286" s="311"/>
      <c r="U3286" s="311"/>
      <c r="V3286" s="311"/>
      <c r="W3286" s="311"/>
      <c r="X3286" s="311"/>
      <c r="Y3286" s="311"/>
      <c r="Z3286" s="311"/>
      <c r="AA3286" s="311"/>
      <c r="AB3286" s="311"/>
      <c r="AC3286" s="311"/>
      <c r="AD3286" s="311"/>
      <c r="AE3286" s="311"/>
      <c r="AF3286" s="311"/>
      <c r="AG3286" s="311"/>
      <c r="AH3286" s="311"/>
      <c r="AI3286" s="311"/>
      <c r="AJ3286" s="311"/>
      <c r="AK3286" s="311"/>
      <c r="AL3286" s="311"/>
      <c r="AM3286" s="311"/>
      <c r="AN3286" s="311"/>
      <c r="AO3286" s="311"/>
      <c r="AP3286" s="311"/>
      <c r="AQ3286" s="311"/>
      <c r="AR3286" s="311"/>
      <c r="AS3286" s="311"/>
      <c r="AT3286" s="311"/>
      <c r="AU3286" s="311"/>
    </row>
    <row r="3287" spans="1:47">
      <c r="A3287" s="311"/>
      <c r="B3287" s="311"/>
      <c r="C3287" s="311"/>
      <c r="D3287" s="311"/>
      <c r="E3287" s="311"/>
      <c r="F3287" s="311"/>
      <c r="G3287" s="311"/>
      <c r="H3287" s="311"/>
      <c r="I3287" s="311"/>
      <c r="J3287" s="311"/>
      <c r="K3287" s="311"/>
      <c r="L3287" s="311"/>
      <c r="M3287" s="311"/>
      <c r="N3287" s="311"/>
      <c r="O3287" s="311"/>
      <c r="P3287" s="311"/>
      <c r="Q3287" s="311"/>
      <c r="R3287" s="311"/>
      <c r="S3287" s="311"/>
      <c r="T3287" s="311"/>
      <c r="U3287" s="311"/>
      <c r="V3287" s="311"/>
      <c r="W3287" s="311"/>
      <c r="X3287" s="311"/>
      <c r="Y3287" s="311"/>
      <c r="Z3287" s="311"/>
      <c r="AA3287" s="311"/>
      <c r="AB3287" s="311"/>
      <c r="AC3287" s="311"/>
      <c r="AD3287" s="311"/>
      <c r="AE3287" s="311"/>
      <c r="AF3287" s="311"/>
      <c r="AG3287" s="311"/>
      <c r="AH3287" s="311"/>
      <c r="AI3287" s="311"/>
      <c r="AJ3287" s="311"/>
      <c r="AK3287" s="311"/>
      <c r="AL3287" s="311"/>
      <c r="AM3287" s="311"/>
      <c r="AN3287" s="311"/>
      <c r="AO3287" s="311"/>
      <c r="AP3287" s="311"/>
      <c r="AQ3287" s="311"/>
      <c r="AR3287" s="311"/>
      <c r="AS3287" s="311"/>
      <c r="AT3287" s="311"/>
      <c r="AU3287" s="311"/>
    </row>
    <row r="3288" spans="1:47">
      <c r="A3288" s="311"/>
      <c r="B3288" s="311"/>
      <c r="C3288" s="311"/>
      <c r="D3288" s="311"/>
      <c r="E3288" s="311"/>
      <c r="F3288" s="311"/>
      <c r="G3288" s="311"/>
      <c r="H3288" s="311"/>
      <c r="I3288" s="311"/>
      <c r="J3288" s="311"/>
      <c r="K3288" s="311"/>
      <c r="L3288" s="311"/>
      <c r="M3288" s="311"/>
      <c r="N3288" s="311"/>
      <c r="O3288" s="311"/>
      <c r="P3288" s="311"/>
      <c r="Q3288" s="311"/>
      <c r="R3288" s="311"/>
      <c r="S3288" s="311"/>
      <c r="T3288" s="311"/>
      <c r="U3288" s="311"/>
      <c r="V3288" s="311"/>
      <c r="W3288" s="311"/>
      <c r="X3288" s="311"/>
      <c r="Y3288" s="311"/>
      <c r="Z3288" s="311"/>
      <c r="AA3288" s="311"/>
      <c r="AB3288" s="311"/>
      <c r="AC3288" s="311"/>
      <c r="AD3288" s="311"/>
      <c r="AE3288" s="311"/>
      <c r="AF3288" s="311"/>
      <c r="AG3288" s="311"/>
      <c r="AH3288" s="311"/>
      <c r="AI3288" s="311"/>
      <c r="AJ3288" s="311"/>
      <c r="AK3288" s="311"/>
      <c r="AL3288" s="311"/>
      <c r="AM3288" s="311"/>
      <c r="AN3288" s="311"/>
      <c r="AO3288" s="311"/>
      <c r="AP3288" s="311"/>
      <c r="AQ3288" s="311"/>
      <c r="AR3288" s="311"/>
      <c r="AS3288" s="311"/>
      <c r="AT3288" s="311"/>
      <c r="AU3288" s="311"/>
    </row>
    <row r="3289" spans="1:47">
      <c r="A3289" s="311"/>
      <c r="B3289" s="311"/>
      <c r="C3289" s="311"/>
      <c r="D3289" s="311"/>
      <c r="E3289" s="311"/>
      <c r="F3289" s="311"/>
      <c r="G3289" s="311"/>
      <c r="H3289" s="311"/>
      <c r="I3289" s="311"/>
      <c r="J3289" s="311"/>
      <c r="K3289" s="311"/>
      <c r="L3289" s="311"/>
      <c r="M3289" s="311"/>
      <c r="N3289" s="311"/>
      <c r="O3289" s="311"/>
      <c r="P3289" s="311"/>
      <c r="Q3289" s="311"/>
      <c r="R3289" s="311"/>
      <c r="S3289" s="311"/>
      <c r="T3289" s="311"/>
      <c r="U3289" s="311"/>
      <c r="V3289" s="311"/>
      <c r="W3289" s="311"/>
      <c r="X3289" s="311"/>
      <c r="Y3289" s="311"/>
      <c r="Z3289" s="311"/>
      <c r="AA3289" s="311"/>
      <c r="AB3289" s="311"/>
      <c r="AC3289" s="311"/>
      <c r="AD3289" s="311"/>
      <c r="AE3289" s="311"/>
      <c r="AF3289" s="311"/>
      <c r="AG3289" s="311"/>
      <c r="AH3289" s="311"/>
      <c r="AI3289" s="311"/>
      <c r="AJ3289" s="311"/>
      <c r="AK3289" s="311"/>
      <c r="AL3289" s="311"/>
      <c r="AM3289" s="311"/>
      <c r="AN3289" s="311"/>
      <c r="AO3289" s="311"/>
      <c r="AP3289" s="311"/>
      <c r="AQ3289" s="311"/>
      <c r="AR3289" s="311"/>
      <c r="AS3289" s="311"/>
      <c r="AT3289" s="311"/>
      <c r="AU3289" s="311"/>
    </row>
    <row r="3290" spans="1:47">
      <c r="A3290" s="311"/>
      <c r="B3290" s="311"/>
      <c r="C3290" s="311"/>
      <c r="D3290" s="311"/>
      <c r="E3290" s="311"/>
      <c r="F3290" s="311"/>
      <c r="G3290" s="311"/>
      <c r="H3290" s="311"/>
      <c r="I3290" s="311"/>
      <c r="J3290" s="311"/>
      <c r="K3290" s="311"/>
      <c r="L3290" s="311"/>
      <c r="M3290" s="311"/>
      <c r="N3290" s="311"/>
      <c r="O3290" s="311"/>
      <c r="P3290" s="311"/>
      <c r="Q3290" s="311"/>
      <c r="R3290" s="311"/>
      <c r="S3290" s="311"/>
      <c r="T3290" s="311"/>
      <c r="U3290" s="311"/>
      <c r="V3290" s="311"/>
      <c r="W3290" s="311"/>
      <c r="X3290" s="311"/>
      <c r="Y3290" s="311"/>
      <c r="Z3290" s="311"/>
      <c r="AA3290" s="311"/>
      <c r="AB3290" s="311"/>
      <c r="AC3290" s="311"/>
      <c r="AD3290" s="311"/>
      <c r="AE3290" s="311"/>
      <c r="AF3290" s="311"/>
      <c r="AG3290" s="311"/>
      <c r="AH3290" s="311"/>
      <c r="AI3290" s="311"/>
      <c r="AJ3290" s="311"/>
      <c r="AK3290" s="311"/>
      <c r="AL3290" s="311"/>
      <c r="AM3290" s="311"/>
      <c r="AN3290" s="311"/>
      <c r="AO3290" s="311"/>
      <c r="AP3290" s="311"/>
      <c r="AQ3290" s="311"/>
      <c r="AR3290" s="311"/>
      <c r="AS3290" s="311"/>
      <c r="AT3290" s="311"/>
      <c r="AU3290" s="311"/>
    </row>
    <row r="3291" spans="1:47">
      <c r="A3291" s="311"/>
      <c r="B3291" s="311"/>
      <c r="C3291" s="311"/>
      <c r="D3291" s="311"/>
      <c r="E3291" s="311"/>
      <c r="F3291" s="311"/>
      <c r="G3291" s="311"/>
      <c r="H3291" s="311"/>
      <c r="I3291" s="311"/>
      <c r="J3291" s="311"/>
      <c r="K3291" s="311"/>
      <c r="L3291" s="311"/>
      <c r="M3291" s="311"/>
      <c r="N3291" s="311"/>
      <c r="O3291" s="311"/>
      <c r="P3291" s="311"/>
      <c r="Q3291" s="311"/>
      <c r="R3291" s="311"/>
      <c r="S3291" s="311"/>
      <c r="T3291" s="311"/>
      <c r="U3291" s="311"/>
      <c r="V3291" s="311"/>
      <c r="W3291" s="311"/>
      <c r="X3291" s="311"/>
      <c r="Y3291" s="311"/>
      <c r="Z3291" s="311"/>
      <c r="AA3291" s="311"/>
      <c r="AB3291" s="311"/>
      <c r="AC3291" s="311"/>
      <c r="AD3291" s="311"/>
      <c r="AE3291" s="311"/>
      <c r="AF3291" s="311"/>
      <c r="AG3291" s="311"/>
      <c r="AH3291" s="311"/>
      <c r="AI3291" s="311"/>
      <c r="AJ3291" s="311"/>
      <c r="AK3291" s="311"/>
      <c r="AL3291" s="311"/>
      <c r="AM3291" s="311"/>
      <c r="AN3291" s="311"/>
      <c r="AO3291" s="311"/>
      <c r="AP3291" s="311"/>
      <c r="AQ3291" s="311"/>
      <c r="AR3291" s="311"/>
      <c r="AS3291" s="311"/>
      <c r="AT3291" s="311"/>
      <c r="AU3291" s="311"/>
    </row>
    <row r="3292" spans="1:47">
      <c r="A3292" s="311"/>
      <c r="B3292" s="311"/>
      <c r="C3292" s="311"/>
      <c r="D3292" s="311"/>
      <c r="E3292" s="311"/>
      <c r="F3292" s="311"/>
      <c r="G3292" s="311"/>
      <c r="H3292" s="311"/>
      <c r="I3292" s="311"/>
      <c r="J3292" s="311"/>
      <c r="K3292" s="311"/>
      <c r="L3292" s="311"/>
      <c r="M3292" s="311"/>
      <c r="N3292" s="311"/>
      <c r="O3292" s="311"/>
      <c r="P3292" s="311"/>
      <c r="Q3292" s="311"/>
      <c r="R3292" s="311"/>
      <c r="S3292" s="311"/>
      <c r="T3292" s="311"/>
      <c r="U3292" s="311"/>
      <c r="V3292" s="311"/>
      <c r="W3292" s="311"/>
      <c r="X3292" s="311"/>
      <c r="Y3292" s="311"/>
      <c r="Z3292" s="311"/>
      <c r="AA3292" s="311"/>
      <c r="AB3292" s="311"/>
      <c r="AC3292" s="311"/>
      <c r="AD3292" s="311"/>
      <c r="AE3292" s="311"/>
      <c r="AF3292" s="311"/>
      <c r="AG3292" s="311"/>
      <c r="AH3292" s="311"/>
      <c r="AI3292" s="311"/>
      <c r="AJ3292" s="311"/>
      <c r="AK3292" s="311"/>
      <c r="AL3292" s="311"/>
      <c r="AM3292" s="311"/>
      <c r="AN3292" s="311"/>
      <c r="AO3292" s="311"/>
      <c r="AP3292" s="311"/>
      <c r="AQ3292" s="311"/>
      <c r="AR3292" s="311"/>
      <c r="AS3292" s="311"/>
      <c r="AT3292" s="311"/>
      <c r="AU3292" s="311"/>
    </row>
    <row r="3293" spans="1:47">
      <c r="A3293" s="311"/>
      <c r="B3293" s="311"/>
      <c r="C3293" s="311"/>
      <c r="D3293" s="311"/>
      <c r="E3293" s="311"/>
      <c r="F3293" s="311"/>
      <c r="G3293" s="311"/>
      <c r="H3293" s="311"/>
      <c r="I3293" s="311"/>
      <c r="J3293" s="311"/>
      <c r="K3293" s="311"/>
      <c r="L3293" s="311"/>
      <c r="M3293" s="311"/>
      <c r="N3293" s="311"/>
      <c r="O3293" s="311"/>
      <c r="P3293" s="311"/>
      <c r="Q3293" s="311"/>
      <c r="R3293" s="311"/>
      <c r="S3293" s="311"/>
      <c r="T3293" s="311"/>
      <c r="U3293" s="311"/>
      <c r="V3293" s="311"/>
      <c r="W3293" s="311"/>
      <c r="X3293" s="311"/>
      <c r="Y3293" s="311"/>
      <c r="Z3293" s="311"/>
      <c r="AA3293" s="311"/>
      <c r="AB3293" s="311"/>
      <c r="AC3293" s="311"/>
      <c r="AD3293" s="311"/>
      <c r="AE3293" s="311"/>
      <c r="AF3293" s="311"/>
      <c r="AG3293" s="311"/>
      <c r="AH3293" s="311"/>
      <c r="AI3293" s="311"/>
      <c r="AJ3293" s="311"/>
      <c r="AK3293" s="311"/>
      <c r="AL3293" s="311"/>
      <c r="AM3293" s="311"/>
      <c r="AN3293" s="311"/>
      <c r="AO3293" s="311"/>
      <c r="AP3293" s="311"/>
      <c r="AQ3293" s="311"/>
      <c r="AR3293" s="311"/>
      <c r="AS3293" s="311"/>
      <c r="AT3293" s="311"/>
      <c r="AU3293" s="311"/>
    </row>
    <row r="3294" spans="1:47">
      <c r="A3294" s="311"/>
      <c r="B3294" s="311"/>
      <c r="C3294" s="311"/>
      <c r="D3294" s="311"/>
      <c r="E3294" s="311"/>
      <c r="F3294" s="311"/>
      <c r="G3294" s="311"/>
      <c r="H3294" s="311"/>
      <c r="I3294" s="311"/>
      <c r="J3294" s="311"/>
      <c r="K3294" s="311"/>
      <c r="L3294" s="311"/>
      <c r="M3294" s="311"/>
      <c r="N3294" s="311"/>
      <c r="O3294" s="311"/>
      <c r="P3294" s="311"/>
      <c r="Q3294" s="311"/>
      <c r="R3294" s="311"/>
      <c r="S3294" s="311"/>
      <c r="T3294" s="311"/>
      <c r="U3294" s="311"/>
      <c r="V3294" s="311"/>
      <c r="W3294" s="311"/>
      <c r="X3294" s="311"/>
      <c r="Y3294" s="311"/>
      <c r="Z3294" s="311"/>
      <c r="AA3294" s="311"/>
      <c r="AB3294" s="311"/>
      <c r="AC3294" s="311"/>
      <c r="AD3294" s="311"/>
      <c r="AE3294" s="311"/>
      <c r="AF3294" s="311"/>
      <c r="AG3294" s="311"/>
      <c r="AH3294" s="311"/>
      <c r="AI3294" s="311"/>
      <c r="AJ3294" s="311"/>
      <c r="AK3294" s="311"/>
      <c r="AL3294" s="311"/>
      <c r="AM3294" s="311"/>
      <c r="AN3294" s="311"/>
      <c r="AO3294" s="311"/>
      <c r="AP3294" s="311"/>
      <c r="AQ3294" s="311"/>
      <c r="AR3294" s="311"/>
      <c r="AS3294" s="311"/>
      <c r="AT3294" s="311"/>
      <c r="AU3294" s="311"/>
    </row>
    <row r="3295" spans="1:47">
      <c r="A3295" s="311"/>
      <c r="B3295" s="311"/>
      <c r="C3295" s="311"/>
      <c r="D3295" s="311"/>
      <c r="E3295" s="311"/>
      <c r="F3295" s="311"/>
      <c r="G3295" s="311"/>
      <c r="H3295" s="311"/>
      <c r="I3295" s="311"/>
      <c r="J3295" s="311"/>
      <c r="K3295" s="311"/>
      <c r="L3295" s="311"/>
      <c r="M3295" s="311"/>
      <c r="N3295" s="311"/>
      <c r="O3295" s="311"/>
      <c r="P3295" s="311"/>
      <c r="Q3295" s="311"/>
      <c r="R3295" s="311"/>
      <c r="S3295" s="311"/>
      <c r="T3295" s="311"/>
      <c r="U3295" s="311"/>
      <c r="V3295" s="311"/>
      <c r="W3295" s="311"/>
      <c r="X3295" s="311"/>
      <c r="Y3295" s="311"/>
      <c r="Z3295" s="311"/>
      <c r="AA3295" s="311"/>
      <c r="AB3295" s="311"/>
      <c r="AC3295" s="311"/>
      <c r="AD3295" s="311"/>
      <c r="AE3295" s="311"/>
      <c r="AF3295" s="311"/>
      <c r="AG3295" s="311"/>
      <c r="AH3295" s="311"/>
      <c r="AI3295" s="311"/>
      <c r="AJ3295" s="311"/>
      <c r="AK3295" s="311"/>
      <c r="AL3295" s="311"/>
      <c r="AM3295" s="311"/>
      <c r="AN3295" s="311"/>
      <c r="AO3295" s="311"/>
      <c r="AP3295" s="311"/>
      <c r="AQ3295" s="311"/>
      <c r="AR3295" s="311"/>
      <c r="AS3295" s="311"/>
      <c r="AT3295" s="311"/>
      <c r="AU3295" s="311"/>
    </row>
    <row r="3296" spans="1:47">
      <c r="A3296" s="311"/>
      <c r="B3296" s="311"/>
      <c r="C3296" s="311"/>
      <c r="D3296" s="311"/>
      <c r="E3296" s="311"/>
      <c r="F3296" s="311"/>
      <c r="G3296" s="311"/>
      <c r="H3296" s="311"/>
      <c r="I3296" s="311"/>
      <c r="J3296" s="311"/>
      <c r="K3296" s="311"/>
      <c r="L3296" s="311"/>
      <c r="M3296" s="311"/>
      <c r="N3296" s="311"/>
      <c r="O3296" s="311"/>
      <c r="P3296" s="311"/>
      <c r="Q3296" s="311"/>
      <c r="R3296" s="311"/>
      <c r="S3296" s="311"/>
      <c r="T3296" s="311"/>
      <c r="U3296" s="311"/>
      <c r="V3296" s="311"/>
      <c r="W3296" s="311"/>
      <c r="X3296" s="311"/>
      <c r="Y3296" s="311"/>
      <c r="Z3296" s="311"/>
      <c r="AA3296" s="311"/>
      <c r="AB3296" s="311"/>
      <c r="AC3296" s="311"/>
      <c r="AD3296" s="311"/>
      <c r="AE3296" s="311"/>
      <c r="AF3296" s="311"/>
      <c r="AG3296" s="311"/>
      <c r="AH3296" s="311"/>
      <c r="AI3296" s="311"/>
      <c r="AJ3296" s="311"/>
      <c r="AK3296" s="311"/>
      <c r="AL3296" s="311"/>
      <c r="AM3296" s="311"/>
      <c r="AN3296" s="311"/>
      <c r="AO3296" s="311"/>
      <c r="AP3296" s="311"/>
      <c r="AQ3296" s="311"/>
      <c r="AR3296" s="311"/>
      <c r="AS3296" s="311"/>
      <c r="AT3296" s="311"/>
      <c r="AU3296" s="311"/>
    </row>
    <row r="3297" spans="1:47">
      <c r="A3297" s="311"/>
      <c r="B3297" s="311"/>
      <c r="C3297" s="311"/>
      <c r="D3297" s="311"/>
      <c r="E3297" s="311"/>
      <c r="F3297" s="311"/>
      <c r="G3297" s="311"/>
      <c r="H3297" s="311"/>
      <c r="I3297" s="311"/>
      <c r="J3297" s="311"/>
      <c r="K3297" s="311"/>
      <c r="L3297" s="311"/>
      <c r="M3297" s="311"/>
      <c r="N3297" s="311"/>
      <c r="O3297" s="311"/>
      <c r="P3297" s="311"/>
      <c r="Q3297" s="311"/>
      <c r="R3297" s="311"/>
      <c r="S3297" s="311"/>
      <c r="T3297" s="311"/>
      <c r="U3297" s="311"/>
      <c r="V3297" s="311"/>
      <c r="W3297" s="311"/>
      <c r="X3297" s="311"/>
      <c r="Y3297" s="311"/>
      <c r="Z3297" s="311"/>
      <c r="AA3297" s="311"/>
      <c r="AB3297" s="311"/>
      <c r="AC3297" s="311"/>
      <c r="AD3297" s="311"/>
      <c r="AE3297" s="311"/>
      <c r="AF3297" s="311"/>
      <c r="AG3297" s="311"/>
      <c r="AH3297" s="311"/>
      <c r="AI3297" s="311"/>
      <c r="AJ3297" s="311"/>
      <c r="AK3297" s="311"/>
      <c r="AL3297" s="311"/>
      <c r="AM3297" s="311"/>
      <c r="AN3297" s="311"/>
      <c r="AO3297" s="311"/>
      <c r="AP3297" s="311"/>
      <c r="AQ3297" s="311"/>
      <c r="AR3297" s="311"/>
      <c r="AS3297" s="311"/>
      <c r="AT3297" s="311"/>
      <c r="AU3297" s="311"/>
    </row>
    <row r="3298" spans="1:47">
      <c r="A3298" s="311"/>
      <c r="B3298" s="311"/>
      <c r="C3298" s="311"/>
      <c r="D3298" s="311"/>
      <c r="E3298" s="311"/>
      <c r="F3298" s="311"/>
      <c r="G3298" s="311"/>
      <c r="H3298" s="311"/>
      <c r="I3298" s="311"/>
      <c r="J3298" s="311"/>
      <c r="K3298" s="311"/>
      <c r="L3298" s="311"/>
      <c r="M3298" s="311"/>
      <c r="N3298" s="311"/>
      <c r="O3298" s="311"/>
      <c r="P3298" s="311"/>
      <c r="Q3298" s="311"/>
      <c r="R3298" s="311"/>
      <c r="S3298" s="311"/>
      <c r="T3298" s="311"/>
      <c r="U3298" s="311"/>
      <c r="V3298" s="311"/>
      <c r="W3298" s="311"/>
      <c r="X3298" s="311"/>
      <c r="Y3298" s="311"/>
      <c r="Z3298" s="311"/>
      <c r="AA3298" s="311"/>
      <c r="AB3298" s="311"/>
      <c r="AC3298" s="311"/>
      <c r="AD3298" s="311"/>
      <c r="AE3298" s="311"/>
      <c r="AF3298" s="311"/>
      <c r="AG3298" s="311"/>
      <c r="AH3298" s="311"/>
      <c r="AI3298" s="311"/>
      <c r="AJ3298" s="311"/>
      <c r="AK3298" s="311"/>
      <c r="AL3298" s="311"/>
      <c r="AM3298" s="311"/>
      <c r="AN3298" s="311"/>
      <c r="AO3298" s="311"/>
      <c r="AP3298" s="311"/>
      <c r="AQ3298" s="311"/>
      <c r="AR3298" s="311"/>
      <c r="AS3298" s="311"/>
      <c r="AT3298" s="311"/>
      <c r="AU3298" s="311"/>
    </row>
    <row r="3299" spans="1:47">
      <c r="A3299" s="311"/>
      <c r="B3299" s="311"/>
      <c r="C3299" s="311"/>
      <c r="D3299" s="311"/>
      <c r="E3299" s="311"/>
      <c r="F3299" s="311"/>
      <c r="G3299" s="311"/>
      <c r="H3299" s="311"/>
      <c r="I3299" s="311"/>
      <c r="J3299" s="311"/>
      <c r="K3299" s="311"/>
      <c r="L3299" s="311"/>
      <c r="M3299" s="311"/>
      <c r="N3299" s="311"/>
      <c r="O3299" s="311"/>
      <c r="P3299" s="311"/>
      <c r="Q3299" s="311"/>
      <c r="R3299" s="311"/>
      <c r="S3299" s="311"/>
      <c r="T3299" s="311"/>
      <c r="U3299" s="311"/>
      <c r="V3299" s="311"/>
      <c r="W3299" s="311"/>
      <c r="X3299" s="311"/>
      <c r="Y3299" s="311"/>
      <c r="Z3299" s="311"/>
      <c r="AA3299" s="311"/>
      <c r="AB3299" s="311"/>
      <c r="AC3299" s="311"/>
      <c r="AD3299" s="311"/>
      <c r="AE3299" s="311"/>
      <c r="AF3299" s="311"/>
      <c r="AG3299" s="311"/>
      <c r="AH3299" s="311"/>
      <c r="AI3299" s="311"/>
      <c r="AJ3299" s="311"/>
      <c r="AK3299" s="311"/>
      <c r="AL3299" s="311"/>
      <c r="AM3299" s="311"/>
      <c r="AN3299" s="311"/>
      <c r="AO3299" s="311"/>
      <c r="AP3299" s="311"/>
      <c r="AQ3299" s="311"/>
      <c r="AR3299" s="311"/>
      <c r="AS3299" s="311"/>
      <c r="AT3299" s="311"/>
      <c r="AU3299" s="311"/>
    </row>
    <row r="3300" spans="1:47">
      <c r="A3300" s="311"/>
      <c r="B3300" s="311"/>
      <c r="C3300" s="311"/>
      <c r="D3300" s="311"/>
      <c r="E3300" s="311"/>
      <c r="F3300" s="311"/>
      <c r="G3300" s="311"/>
      <c r="H3300" s="311"/>
      <c r="I3300" s="311"/>
      <c r="J3300" s="311"/>
      <c r="K3300" s="311"/>
      <c r="L3300" s="311"/>
      <c r="M3300" s="311"/>
      <c r="N3300" s="311"/>
      <c r="O3300" s="311"/>
      <c r="P3300" s="311"/>
      <c r="Q3300" s="311"/>
      <c r="R3300" s="311"/>
      <c r="S3300" s="311"/>
      <c r="T3300" s="311"/>
      <c r="U3300" s="311"/>
      <c r="V3300" s="311"/>
      <c r="W3300" s="311"/>
      <c r="X3300" s="311"/>
      <c r="Y3300" s="311"/>
      <c r="Z3300" s="311"/>
      <c r="AA3300" s="311"/>
      <c r="AB3300" s="311"/>
      <c r="AC3300" s="311"/>
      <c r="AD3300" s="311"/>
      <c r="AE3300" s="311"/>
      <c r="AF3300" s="311"/>
      <c r="AG3300" s="311"/>
      <c r="AH3300" s="311"/>
      <c r="AI3300" s="311"/>
      <c r="AJ3300" s="311"/>
      <c r="AK3300" s="311"/>
      <c r="AL3300" s="311"/>
      <c r="AM3300" s="311"/>
      <c r="AN3300" s="311"/>
      <c r="AO3300" s="311"/>
      <c r="AP3300" s="311"/>
      <c r="AQ3300" s="311"/>
      <c r="AR3300" s="311"/>
      <c r="AS3300" s="311"/>
      <c r="AT3300" s="311"/>
      <c r="AU3300" s="311"/>
    </row>
    <row r="3301" spans="1:47">
      <c r="A3301" s="311"/>
      <c r="B3301" s="311"/>
      <c r="C3301" s="311"/>
      <c r="D3301" s="311"/>
      <c r="E3301" s="311"/>
      <c r="F3301" s="311"/>
      <c r="G3301" s="311"/>
      <c r="H3301" s="311"/>
      <c r="I3301" s="311"/>
      <c r="J3301" s="311"/>
      <c r="K3301" s="311"/>
      <c r="L3301" s="311"/>
      <c r="M3301" s="311"/>
      <c r="N3301" s="311"/>
      <c r="O3301" s="311"/>
      <c r="P3301" s="311"/>
      <c r="Q3301" s="311"/>
      <c r="R3301" s="311"/>
      <c r="S3301" s="311"/>
      <c r="T3301" s="311"/>
      <c r="U3301" s="311"/>
      <c r="V3301" s="311"/>
      <c r="W3301" s="311"/>
      <c r="X3301" s="311"/>
      <c r="Y3301" s="311"/>
      <c r="Z3301" s="311"/>
      <c r="AA3301" s="311"/>
      <c r="AB3301" s="311"/>
      <c r="AC3301" s="311"/>
      <c r="AD3301" s="311"/>
      <c r="AE3301" s="311"/>
      <c r="AF3301" s="311"/>
      <c r="AG3301" s="311"/>
      <c r="AH3301" s="311"/>
      <c r="AI3301" s="311"/>
      <c r="AJ3301" s="311"/>
      <c r="AK3301" s="311"/>
      <c r="AL3301" s="311"/>
      <c r="AM3301" s="311"/>
      <c r="AN3301" s="311"/>
      <c r="AO3301" s="311"/>
      <c r="AP3301" s="311"/>
      <c r="AQ3301" s="311"/>
      <c r="AR3301" s="311"/>
      <c r="AS3301" s="311"/>
      <c r="AT3301" s="311"/>
      <c r="AU3301" s="311"/>
    </row>
    <row r="3302" spans="1:47">
      <c r="A3302" s="311"/>
      <c r="B3302" s="311"/>
      <c r="C3302" s="311"/>
      <c r="D3302" s="311"/>
      <c r="E3302" s="311"/>
      <c r="F3302" s="311"/>
      <c r="G3302" s="311"/>
      <c r="H3302" s="311"/>
      <c r="I3302" s="311"/>
      <c r="J3302" s="311"/>
      <c r="K3302" s="311"/>
      <c r="L3302" s="311"/>
      <c r="M3302" s="311"/>
      <c r="N3302" s="311"/>
      <c r="O3302" s="311"/>
      <c r="P3302" s="311"/>
      <c r="Q3302" s="311"/>
      <c r="R3302" s="311"/>
      <c r="S3302" s="311"/>
      <c r="T3302" s="311"/>
      <c r="U3302" s="311"/>
      <c r="V3302" s="311"/>
      <c r="W3302" s="311"/>
      <c r="X3302" s="311"/>
      <c r="Y3302" s="311"/>
      <c r="Z3302" s="311"/>
      <c r="AA3302" s="311"/>
      <c r="AB3302" s="311"/>
      <c r="AC3302" s="311"/>
      <c r="AD3302" s="311"/>
      <c r="AE3302" s="311"/>
      <c r="AF3302" s="311"/>
      <c r="AG3302" s="311"/>
      <c r="AH3302" s="311"/>
      <c r="AI3302" s="311"/>
      <c r="AJ3302" s="311"/>
      <c r="AK3302" s="311"/>
      <c r="AL3302" s="311"/>
      <c r="AM3302" s="311"/>
      <c r="AN3302" s="311"/>
      <c r="AO3302" s="311"/>
      <c r="AP3302" s="311"/>
      <c r="AQ3302" s="311"/>
      <c r="AR3302" s="311"/>
      <c r="AS3302" s="311"/>
      <c r="AT3302" s="311"/>
      <c r="AU3302" s="311"/>
    </row>
    <row r="3303" spans="1:47">
      <c r="A3303" s="311"/>
      <c r="B3303" s="311"/>
      <c r="C3303" s="311"/>
      <c r="D3303" s="311"/>
      <c r="E3303" s="311"/>
      <c r="F3303" s="311"/>
      <c r="G3303" s="311"/>
      <c r="H3303" s="311"/>
      <c r="I3303" s="311"/>
      <c r="J3303" s="311"/>
      <c r="K3303" s="311"/>
      <c r="L3303" s="311"/>
      <c r="M3303" s="311"/>
      <c r="N3303" s="311"/>
      <c r="O3303" s="311"/>
      <c r="P3303" s="311"/>
      <c r="Q3303" s="311"/>
      <c r="R3303" s="311"/>
      <c r="S3303" s="311"/>
      <c r="T3303" s="311"/>
      <c r="U3303" s="311"/>
      <c r="V3303" s="311"/>
      <c r="W3303" s="311"/>
      <c r="X3303" s="311"/>
      <c r="Y3303" s="311"/>
      <c r="Z3303" s="311"/>
      <c r="AA3303" s="311"/>
      <c r="AB3303" s="311"/>
      <c r="AC3303" s="311"/>
      <c r="AD3303" s="311"/>
      <c r="AE3303" s="311"/>
      <c r="AF3303" s="311"/>
      <c r="AG3303" s="311"/>
      <c r="AH3303" s="311"/>
      <c r="AI3303" s="311"/>
      <c r="AJ3303" s="311"/>
      <c r="AK3303" s="311"/>
      <c r="AL3303" s="311"/>
      <c r="AM3303" s="311"/>
      <c r="AN3303" s="311"/>
      <c r="AO3303" s="311"/>
      <c r="AP3303" s="311"/>
      <c r="AQ3303" s="311"/>
      <c r="AR3303" s="311"/>
      <c r="AS3303" s="311"/>
      <c r="AT3303" s="311"/>
      <c r="AU3303" s="311"/>
    </row>
    <row r="3304" spans="1:47">
      <c r="A3304" s="311"/>
      <c r="B3304" s="311"/>
      <c r="C3304" s="311"/>
      <c r="D3304" s="311"/>
      <c r="E3304" s="311"/>
      <c r="F3304" s="311"/>
      <c r="G3304" s="311"/>
      <c r="H3304" s="311"/>
      <c r="I3304" s="311"/>
      <c r="J3304" s="311"/>
      <c r="K3304" s="311"/>
      <c r="L3304" s="311"/>
      <c r="M3304" s="311"/>
      <c r="N3304" s="311"/>
      <c r="O3304" s="311"/>
      <c r="P3304" s="311"/>
      <c r="Q3304" s="311"/>
      <c r="R3304" s="311"/>
      <c r="S3304" s="311"/>
      <c r="T3304" s="311"/>
      <c r="U3304" s="311"/>
      <c r="V3304" s="311"/>
      <c r="W3304" s="311"/>
      <c r="X3304" s="311"/>
      <c r="Y3304" s="311"/>
      <c r="Z3304" s="311"/>
      <c r="AA3304" s="311"/>
      <c r="AB3304" s="311"/>
      <c r="AC3304" s="311"/>
      <c r="AD3304" s="311"/>
      <c r="AE3304" s="311"/>
      <c r="AF3304" s="311"/>
      <c r="AG3304" s="311"/>
      <c r="AH3304" s="311"/>
      <c r="AI3304" s="311"/>
      <c r="AJ3304" s="311"/>
      <c r="AK3304" s="311"/>
      <c r="AL3304" s="311"/>
      <c r="AM3304" s="311"/>
      <c r="AN3304" s="311"/>
      <c r="AO3304" s="311"/>
      <c r="AP3304" s="311"/>
      <c r="AQ3304" s="311"/>
      <c r="AR3304" s="311"/>
      <c r="AS3304" s="311"/>
      <c r="AT3304" s="311"/>
      <c r="AU3304" s="311"/>
    </row>
    <row r="3305" spans="1:47">
      <c r="A3305" s="311"/>
      <c r="B3305" s="311"/>
      <c r="C3305" s="311"/>
      <c r="D3305" s="311"/>
      <c r="E3305" s="311"/>
      <c r="F3305" s="311"/>
      <c r="G3305" s="311"/>
      <c r="H3305" s="311"/>
      <c r="I3305" s="311"/>
      <c r="J3305" s="311"/>
      <c r="K3305" s="311"/>
      <c r="L3305" s="311"/>
      <c r="M3305" s="311"/>
      <c r="N3305" s="311"/>
      <c r="O3305" s="311"/>
      <c r="P3305" s="311"/>
      <c r="Q3305" s="311"/>
      <c r="R3305" s="311"/>
      <c r="S3305" s="311"/>
      <c r="T3305" s="311"/>
      <c r="U3305" s="311"/>
      <c r="V3305" s="311"/>
      <c r="W3305" s="311"/>
      <c r="X3305" s="311"/>
      <c r="Y3305" s="311"/>
      <c r="Z3305" s="311"/>
      <c r="AA3305" s="311"/>
      <c r="AB3305" s="311"/>
      <c r="AC3305" s="311"/>
      <c r="AD3305" s="311"/>
      <c r="AE3305" s="311"/>
      <c r="AF3305" s="311"/>
      <c r="AG3305" s="311"/>
      <c r="AH3305" s="311"/>
      <c r="AI3305" s="311"/>
      <c r="AJ3305" s="311"/>
      <c r="AK3305" s="311"/>
      <c r="AL3305" s="311"/>
      <c r="AM3305" s="311"/>
      <c r="AN3305" s="311"/>
      <c r="AO3305" s="311"/>
      <c r="AP3305" s="311"/>
      <c r="AQ3305" s="311"/>
      <c r="AR3305" s="311"/>
      <c r="AS3305" s="311"/>
      <c r="AT3305" s="311"/>
      <c r="AU3305" s="311"/>
    </row>
    <row r="3306" spans="1:47">
      <c r="A3306" s="311"/>
      <c r="B3306" s="311"/>
      <c r="C3306" s="311"/>
      <c r="D3306" s="311"/>
      <c r="E3306" s="311"/>
      <c r="F3306" s="311"/>
      <c r="G3306" s="311"/>
      <c r="H3306" s="311"/>
      <c r="I3306" s="311"/>
      <c r="J3306" s="311"/>
      <c r="K3306" s="311"/>
      <c r="L3306" s="311"/>
      <c r="M3306" s="311"/>
      <c r="N3306" s="311"/>
      <c r="O3306" s="311"/>
      <c r="P3306" s="311"/>
      <c r="Q3306" s="311"/>
      <c r="R3306" s="311"/>
      <c r="S3306" s="311"/>
      <c r="T3306" s="311"/>
      <c r="U3306" s="311"/>
      <c r="V3306" s="311"/>
      <c r="W3306" s="311"/>
      <c r="X3306" s="311"/>
      <c r="Y3306" s="311"/>
      <c r="Z3306" s="311"/>
      <c r="AA3306" s="311"/>
      <c r="AB3306" s="311"/>
      <c r="AC3306" s="311"/>
      <c r="AD3306" s="311"/>
      <c r="AE3306" s="311"/>
      <c r="AF3306" s="311"/>
      <c r="AG3306" s="311"/>
      <c r="AH3306" s="311"/>
      <c r="AI3306" s="311"/>
      <c r="AJ3306" s="311"/>
      <c r="AK3306" s="311"/>
      <c r="AL3306" s="311"/>
      <c r="AM3306" s="311"/>
      <c r="AN3306" s="311"/>
      <c r="AO3306" s="311"/>
      <c r="AP3306" s="311"/>
      <c r="AQ3306" s="311"/>
      <c r="AR3306" s="311"/>
      <c r="AS3306" s="311"/>
      <c r="AT3306" s="311"/>
      <c r="AU3306" s="311"/>
    </row>
    <row r="3307" spans="1:47">
      <c r="A3307" s="311"/>
      <c r="B3307" s="311"/>
      <c r="C3307" s="311"/>
      <c r="D3307" s="311"/>
      <c r="E3307" s="311"/>
      <c r="F3307" s="311"/>
      <c r="G3307" s="311"/>
      <c r="H3307" s="311"/>
      <c r="I3307" s="311"/>
      <c r="J3307" s="311"/>
      <c r="K3307" s="311"/>
      <c r="L3307" s="311"/>
      <c r="M3307" s="311"/>
      <c r="N3307" s="311"/>
      <c r="O3307" s="311"/>
      <c r="P3307" s="311"/>
      <c r="Q3307" s="311"/>
      <c r="R3307" s="311"/>
      <c r="S3307" s="311"/>
      <c r="T3307" s="311"/>
      <c r="U3307" s="311"/>
      <c r="V3307" s="311"/>
      <c r="W3307" s="311"/>
      <c r="X3307" s="311"/>
      <c r="Y3307" s="311"/>
      <c r="Z3307" s="311"/>
      <c r="AA3307" s="311"/>
      <c r="AB3307" s="311"/>
      <c r="AC3307" s="311"/>
      <c r="AD3307" s="311"/>
      <c r="AE3307" s="311"/>
      <c r="AF3307" s="311"/>
      <c r="AG3307" s="311"/>
      <c r="AH3307" s="311"/>
      <c r="AI3307" s="311"/>
      <c r="AJ3307" s="311"/>
      <c r="AK3307" s="311"/>
      <c r="AL3307" s="311"/>
      <c r="AM3307" s="311"/>
      <c r="AN3307" s="311"/>
      <c r="AO3307" s="311"/>
      <c r="AP3307" s="311"/>
      <c r="AQ3307" s="311"/>
      <c r="AR3307" s="311"/>
      <c r="AS3307" s="311"/>
      <c r="AT3307" s="311"/>
      <c r="AU3307" s="311"/>
    </row>
    <row r="3308" spans="1:47">
      <c r="A3308" s="311"/>
      <c r="B3308" s="311"/>
      <c r="C3308" s="311"/>
      <c r="D3308" s="311"/>
      <c r="E3308" s="311"/>
      <c r="F3308" s="311"/>
      <c r="G3308" s="311"/>
      <c r="H3308" s="311"/>
      <c r="I3308" s="311"/>
      <c r="J3308" s="311"/>
      <c r="K3308" s="311"/>
      <c r="L3308" s="311"/>
      <c r="M3308" s="311"/>
      <c r="N3308" s="311"/>
      <c r="O3308" s="311"/>
      <c r="P3308" s="311"/>
      <c r="Q3308" s="311"/>
      <c r="R3308" s="311"/>
      <c r="S3308" s="311"/>
      <c r="T3308" s="311"/>
      <c r="U3308" s="311"/>
      <c r="V3308" s="311"/>
      <c r="W3308" s="311"/>
      <c r="X3308" s="311"/>
      <c r="Y3308" s="311"/>
      <c r="Z3308" s="311"/>
      <c r="AA3308" s="311"/>
      <c r="AB3308" s="311"/>
      <c r="AC3308" s="311"/>
      <c r="AD3308" s="311"/>
      <c r="AE3308" s="311"/>
      <c r="AF3308" s="311"/>
      <c r="AG3308" s="311"/>
      <c r="AH3308" s="311"/>
      <c r="AI3308" s="311"/>
      <c r="AJ3308" s="311"/>
      <c r="AK3308" s="311"/>
      <c r="AL3308" s="311"/>
      <c r="AM3308" s="311"/>
      <c r="AN3308" s="311"/>
      <c r="AO3308" s="311"/>
      <c r="AP3308" s="311"/>
      <c r="AQ3308" s="311"/>
      <c r="AR3308" s="311"/>
      <c r="AS3308" s="311"/>
      <c r="AT3308" s="311"/>
      <c r="AU3308" s="311"/>
    </row>
    <row r="3309" spans="1:47">
      <c r="A3309" s="311"/>
      <c r="B3309" s="311"/>
      <c r="C3309" s="311"/>
      <c r="D3309" s="311"/>
      <c r="E3309" s="311"/>
      <c r="F3309" s="311"/>
      <c r="G3309" s="311"/>
      <c r="H3309" s="311"/>
      <c r="I3309" s="311"/>
      <c r="J3309" s="311"/>
      <c r="K3309" s="311"/>
      <c r="L3309" s="311"/>
      <c r="M3309" s="311"/>
      <c r="N3309" s="311"/>
      <c r="O3309" s="311"/>
      <c r="P3309" s="311"/>
      <c r="Q3309" s="311"/>
      <c r="R3309" s="311"/>
      <c r="S3309" s="311"/>
      <c r="T3309" s="311"/>
      <c r="U3309" s="311"/>
      <c r="V3309" s="311"/>
      <c r="W3309" s="311"/>
      <c r="X3309" s="311"/>
      <c r="Y3309" s="311"/>
      <c r="Z3309" s="311"/>
      <c r="AA3309" s="311"/>
      <c r="AB3309" s="311"/>
      <c r="AC3309" s="311"/>
      <c r="AD3309" s="311"/>
      <c r="AE3309" s="311"/>
      <c r="AF3309" s="311"/>
      <c r="AG3309" s="311"/>
      <c r="AH3309" s="311"/>
      <c r="AI3309" s="311"/>
      <c r="AJ3309" s="311"/>
      <c r="AK3309" s="311"/>
      <c r="AL3309" s="311"/>
      <c r="AM3309" s="311"/>
      <c r="AN3309" s="311"/>
      <c r="AO3309" s="311"/>
      <c r="AP3309" s="311"/>
      <c r="AQ3309" s="311"/>
      <c r="AR3309" s="311"/>
      <c r="AS3309" s="311"/>
      <c r="AT3309" s="311"/>
      <c r="AU3309" s="311"/>
    </row>
    <row r="3310" spans="1:47">
      <c r="A3310" s="311"/>
      <c r="B3310" s="311"/>
      <c r="C3310" s="311"/>
      <c r="D3310" s="311"/>
      <c r="E3310" s="311"/>
      <c r="F3310" s="311"/>
      <c r="G3310" s="311"/>
      <c r="H3310" s="311"/>
      <c r="I3310" s="311"/>
      <c r="J3310" s="311"/>
      <c r="K3310" s="311"/>
      <c r="L3310" s="311"/>
      <c r="M3310" s="311"/>
      <c r="N3310" s="311"/>
      <c r="O3310" s="311"/>
      <c r="P3310" s="311"/>
      <c r="Q3310" s="311"/>
      <c r="R3310" s="311"/>
      <c r="S3310" s="311"/>
      <c r="T3310" s="311"/>
      <c r="U3310" s="311"/>
      <c r="V3310" s="311"/>
      <c r="W3310" s="311"/>
      <c r="X3310" s="311"/>
      <c r="Y3310" s="311"/>
      <c r="Z3310" s="311"/>
      <c r="AA3310" s="311"/>
      <c r="AB3310" s="311"/>
      <c r="AC3310" s="311"/>
      <c r="AD3310" s="311"/>
      <c r="AE3310" s="311"/>
      <c r="AF3310" s="311"/>
      <c r="AG3310" s="311"/>
      <c r="AH3310" s="311"/>
      <c r="AI3310" s="311"/>
      <c r="AJ3310" s="311"/>
      <c r="AK3310" s="311"/>
      <c r="AL3310" s="311"/>
      <c r="AM3310" s="311"/>
      <c r="AN3310" s="311"/>
      <c r="AO3310" s="311"/>
      <c r="AP3310" s="311"/>
      <c r="AQ3310" s="311"/>
      <c r="AR3310" s="311"/>
      <c r="AS3310" s="311"/>
      <c r="AT3310" s="311"/>
      <c r="AU3310" s="311"/>
    </row>
    <row r="3311" spans="1:47">
      <c r="A3311" s="311"/>
      <c r="B3311" s="311"/>
      <c r="C3311" s="311"/>
      <c r="D3311" s="311"/>
      <c r="E3311" s="311"/>
      <c r="F3311" s="311"/>
      <c r="G3311" s="311"/>
      <c r="H3311" s="311"/>
      <c r="I3311" s="311"/>
      <c r="J3311" s="311"/>
      <c r="K3311" s="311"/>
      <c r="L3311" s="311"/>
      <c r="M3311" s="311"/>
      <c r="N3311" s="311"/>
      <c r="O3311" s="311"/>
      <c r="P3311" s="311"/>
      <c r="Q3311" s="311"/>
      <c r="R3311" s="311"/>
      <c r="S3311" s="311"/>
      <c r="T3311" s="311"/>
      <c r="U3311" s="311"/>
      <c r="V3311" s="311"/>
      <c r="W3311" s="311"/>
      <c r="X3311" s="311"/>
      <c r="Y3311" s="311"/>
      <c r="Z3311" s="311"/>
      <c r="AA3311" s="311"/>
      <c r="AB3311" s="311"/>
      <c r="AC3311" s="311"/>
      <c r="AD3311" s="311"/>
      <c r="AE3311" s="311"/>
      <c r="AF3311" s="311"/>
      <c r="AG3311" s="311"/>
      <c r="AH3311" s="311"/>
      <c r="AI3311" s="311"/>
      <c r="AJ3311" s="311"/>
      <c r="AK3311" s="311"/>
      <c r="AL3311" s="311"/>
      <c r="AM3311" s="311"/>
      <c r="AN3311" s="311"/>
      <c r="AO3311" s="311"/>
      <c r="AP3311" s="311"/>
      <c r="AQ3311" s="311"/>
      <c r="AR3311" s="311"/>
      <c r="AS3311" s="311"/>
      <c r="AT3311" s="311"/>
      <c r="AU3311" s="311"/>
    </row>
    <row r="3312" spans="1:47">
      <c r="A3312" s="311"/>
      <c r="B3312" s="311"/>
      <c r="C3312" s="311"/>
      <c r="D3312" s="311"/>
      <c r="E3312" s="311"/>
      <c r="F3312" s="311"/>
      <c r="G3312" s="311"/>
      <c r="H3312" s="311"/>
      <c r="I3312" s="311"/>
      <c r="J3312" s="311"/>
      <c r="K3312" s="311"/>
      <c r="L3312" s="311"/>
      <c r="M3312" s="311"/>
      <c r="N3312" s="311"/>
      <c r="O3312" s="311"/>
      <c r="P3312" s="311"/>
      <c r="Q3312" s="311"/>
      <c r="R3312" s="311"/>
      <c r="S3312" s="311"/>
      <c r="T3312" s="311"/>
      <c r="U3312" s="311"/>
      <c r="V3312" s="311"/>
      <c r="W3312" s="311"/>
      <c r="X3312" s="311"/>
      <c r="Y3312" s="311"/>
      <c r="Z3312" s="311"/>
      <c r="AA3312" s="311"/>
      <c r="AB3312" s="311"/>
      <c r="AC3312" s="311"/>
      <c r="AD3312" s="311"/>
      <c r="AE3312" s="311"/>
      <c r="AF3312" s="311"/>
      <c r="AG3312" s="311"/>
      <c r="AH3312" s="311"/>
      <c r="AI3312" s="311"/>
      <c r="AJ3312" s="311"/>
      <c r="AK3312" s="311"/>
      <c r="AL3312" s="311"/>
      <c r="AM3312" s="311"/>
      <c r="AN3312" s="311"/>
      <c r="AO3312" s="311"/>
      <c r="AP3312" s="311"/>
      <c r="AQ3312" s="311"/>
      <c r="AR3312" s="311"/>
      <c r="AS3312" s="311"/>
      <c r="AT3312" s="311"/>
      <c r="AU3312" s="311"/>
    </row>
    <row r="3313" spans="1:47">
      <c r="A3313" s="311"/>
      <c r="B3313" s="311"/>
      <c r="C3313" s="311"/>
      <c r="D3313" s="311"/>
      <c r="E3313" s="311"/>
      <c r="F3313" s="311"/>
      <c r="G3313" s="311"/>
      <c r="H3313" s="311"/>
      <c r="I3313" s="311"/>
      <c r="J3313" s="311"/>
      <c r="K3313" s="311"/>
      <c r="L3313" s="311"/>
      <c r="M3313" s="311"/>
      <c r="N3313" s="311"/>
      <c r="O3313" s="311"/>
      <c r="P3313" s="311"/>
      <c r="Q3313" s="311"/>
      <c r="R3313" s="311"/>
      <c r="S3313" s="311"/>
      <c r="T3313" s="311"/>
      <c r="U3313" s="311"/>
      <c r="V3313" s="311"/>
      <c r="W3313" s="311"/>
      <c r="X3313" s="311"/>
      <c r="Y3313" s="311"/>
      <c r="Z3313" s="311"/>
      <c r="AA3313" s="311"/>
      <c r="AB3313" s="311"/>
      <c r="AC3313" s="311"/>
      <c r="AD3313" s="311"/>
      <c r="AE3313" s="311"/>
      <c r="AF3313" s="311"/>
      <c r="AG3313" s="311"/>
      <c r="AH3313" s="311"/>
      <c r="AI3313" s="311"/>
      <c r="AJ3313" s="311"/>
      <c r="AK3313" s="311"/>
      <c r="AL3313" s="311"/>
      <c r="AM3313" s="311"/>
      <c r="AN3313" s="311"/>
      <c r="AO3313" s="311"/>
      <c r="AP3313" s="311"/>
      <c r="AQ3313" s="311"/>
      <c r="AR3313" s="311"/>
      <c r="AS3313" s="311"/>
      <c r="AT3313" s="311"/>
      <c r="AU3313" s="311"/>
    </row>
    <row r="3314" spans="1:47">
      <c r="A3314" s="311"/>
      <c r="B3314" s="311"/>
      <c r="C3314" s="311"/>
      <c r="D3314" s="311"/>
      <c r="E3314" s="311"/>
      <c r="F3314" s="311"/>
      <c r="G3314" s="311"/>
      <c r="H3314" s="311"/>
      <c r="I3314" s="311"/>
      <c r="J3314" s="311"/>
      <c r="K3314" s="311"/>
      <c r="L3314" s="311"/>
      <c r="M3314" s="311"/>
      <c r="N3314" s="311"/>
      <c r="O3314" s="311"/>
      <c r="P3314" s="311"/>
      <c r="Q3314" s="311"/>
      <c r="R3314" s="311"/>
      <c r="S3314" s="311"/>
      <c r="T3314" s="311"/>
      <c r="U3314" s="311"/>
      <c r="V3314" s="311"/>
      <c r="W3314" s="311"/>
      <c r="X3314" s="311"/>
      <c r="Y3314" s="311"/>
      <c r="Z3314" s="311"/>
      <c r="AA3314" s="311"/>
      <c r="AB3314" s="311"/>
      <c r="AC3314" s="311"/>
      <c r="AD3314" s="311"/>
      <c r="AE3314" s="311"/>
      <c r="AF3314" s="311"/>
      <c r="AG3314" s="311"/>
      <c r="AH3314" s="311"/>
      <c r="AI3314" s="311"/>
      <c r="AJ3314" s="311"/>
      <c r="AK3314" s="311"/>
      <c r="AL3314" s="311"/>
      <c r="AM3314" s="311"/>
      <c r="AN3314" s="311"/>
      <c r="AO3314" s="311"/>
      <c r="AP3314" s="311"/>
      <c r="AQ3314" s="311"/>
      <c r="AR3314" s="311"/>
      <c r="AS3314" s="311"/>
      <c r="AT3314" s="311"/>
      <c r="AU3314" s="311"/>
    </row>
    <row r="3315" spans="1:47">
      <c r="A3315" s="311"/>
      <c r="B3315" s="311"/>
      <c r="C3315" s="311"/>
      <c r="D3315" s="311"/>
      <c r="E3315" s="311"/>
      <c r="F3315" s="311"/>
      <c r="G3315" s="311"/>
      <c r="H3315" s="311"/>
      <c r="I3315" s="311"/>
      <c r="J3315" s="311"/>
      <c r="K3315" s="311"/>
      <c r="L3315" s="311"/>
      <c r="M3315" s="311"/>
      <c r="N3315" s="311"/>
      <c r="O3315" s="311"/>
      <c r="P3315" s="311"/>
      <c r="Q3315" s="311"/>
      <c r="R3315" s="311"/>
      <c r="S3315" s="311"/>
      <c r="T3315" s="311"/>
      <c r="U3315" s="311"/>
      <c r="V3315" s="311"/>
      <c r="W3315" s="311"/>
      <c r="X3315" s="311"/>
      <c r="Y3315" s="311"/>
      <c r="Z3315" s="311"/>
      <c r="AA3315" s="311"/>
      <c r="AB3315" s="311"/>
      <c r="AC3315" s="311"/>
      <c r="AD3315" s="311"/>
      <c r="AE3315" s="311"/>
      <c r="AF3315" s="311"/>
      <c r="AG3315" s="311"/>
      <c r="AH3315" s="311"/>
      <c r="AI3315" s="311"/>
      <c r="AJ3315" s="311"/>
      <c r="AK3315" s="311"/>
      <c r="AL3315" s="311"/>
      <c r="AM3315" s="311"/>
      <c r="AN3315" s="311"/>
      <c r="AO3315" s="311"/>
      <c r="AP3315" s="311"/>
      <c r="AQ3315" s="311"/>
      <c r="AR3315" s="311"/>
      <c r="AS3315" s="311"/>
      <c r="AT3315" s="311"/>
      <c r="AU3315" s="311"/>
    </row>
    <row r="3316" spans="1:47">
      <c r="A3316" s="311"/>
      <c r="B3316" s="311"/>
      <c r="C3316" s="311"/>
      <c r="D3316" s="311"/>
      <c r="E3316" s="311"/>
      <c r="F3316" s="311"/>
      <c r="G3316" s="311"/>
      <c r="H3316" s="311"/>
      <c r="I3316" s="311"/>
      <c r="J3316" s="311"/>
      <c r="K3316" s="311"/>
      <c r="L3316" s="311"/>
      <c r="M3316" s="311"/>
      <c r="N3316" s="311"/>
      <c r="O3316" s="311"/>
      <c r="P3316" s="311"/>
      <c r="Q3316" s="311"/>
      <c r="R3316" s="311"/>
      <c r="S3316" s="311"/>
      <c r="T3316" s="311"/>
      <c r="U3316" s="311"/>
      <c r="V3316" s="311"/>
      <c r="W3316" s="311"/>
      <c r="X3316" s="311"/>
      <c r="Y3316" s="311"/>
      <c r="Z3316" s="311"/>
      <c r="AA3316" s="311"/>
      <c r="AB3316" s="311"/>
      <c r="AC3316" s="311"/>
      <c r="AD3316" s="311"/>
      <c r="AE3316" s="311"/>
      <c r="AF3316" s="311"/>
      <c r="AG3316" s="311"/>
      <c r="AH3316" s="311"/>
      <c r="AI3316" s="311"/>
      <c r="AJ3316" s="311"/>
      <c r="AK3316" s="311"/>
      <c r="AL3316" s="311"/>
      <c r="AM3316" s="311"/>
      <c r="AN3316" s="311"/>
      <c r="AO3316" s="311"/>
      <c r="AP3316" s="311"/>
      <c r="AQ3316" s="311"/>
      <c r="AR3316" s="311"/>
      <c r="AS3316" s="311"/>
      <c r="AT3316" s="311"/>
      <c r="AU3316" s="311"/>
    </row>
    <row r="3317" spans="1:47">
      <c r="A3317" s="311"/>
      <c r="B3317" s="311"/>
      <c r="C3317" s="311"/>
      <c r="D3317" s="311"/>
      <c r="E3317" s="311"/>
      <c r="F3317" s="311"/>
      <c r="G3317" s="311"/>
      <c r="H3317" s="311"/>
      <c r="I3317" s="311"/>
      <c r="J3317" s="311"/>
      <c r="K3317" s="311"/>
      <c r="L3317" s="311"/>
      <c r="M3317" s="311"/>
      <c r="N3317" s="311"/>
      <c r="O3317" s="311"/>
      <c r="P3317" s="311"/>
      <c r="Q3317" s="311"/>
      <c r="R3317" s="311"/>
      <c r="S3317" s="311"/>
      <c r="T3317" s="311"/>
      <c r="U3317" s="311"/>
      <c r="V3317" s="311"/>
      <c r="W3317" s="311"/>
      <c r="X3317" s="311"/>
      <c r="Y3317" s="311"/>
      <c r="Z3317" s="311"/>
      <c r="AA3317" s="311"/>
      <c r="AB3317" s="311"/>
      <c r="AC3317" s="311"/>
      <c r="AD3317" s="311"/>
      <c r="AE3317" s="311"/>
      <c r="AF3317" s="311"/>
      <c r="AG3317" s="311"/>
      <c r="AH3317" s="311"/>
      <c r="AI3317" s="311"/>
      <c r="AJ3317" s="311"/>
      <c r="AK3317" s="311"/>
      <c r="AL3317" s="311"/>
      <c r="AM3317" s="311"/>
      <c r="AN3317" s="311"/>
      <c r="AO3317" s="311"/>
      <c r="AP3317" s="311"/>
      <c r="AQ3317" s="311"/>
      <c r="AR3317" s="311"/>
      <c r="AS3317" s="311"/>
      <c r="AT3317" s="311"/>
      <c r="AU3317" s="311"/>
    </row>
    <row r="3318" spans="1:47">
      <c r="A3318" s="311"/>
      <c r="B3318" s="311"/>
      <c r="C3318" s="311"/>
      <c r="D3318" s="311"/>
      <c r="E3318" s="311"/>
      <c r="F3318" s="311"/>
      <c r="G3318" s="311"/>
      <c r="H3318" s="311"/>
      <c r="I3318" s="311"/>
      <c r="J3318" s="311"/>
      <c r="K3318" s="311"/>
      <c r="L3318" s="311"/>
      <c r="M3318" s="311"/>
      <c r="N3318" s="311"/>
      <c r="O3318" s="311"/>
      <c r="P3318" s="311"/>
      <c r="Q3318" s="311"/>
      <c r="R3318" s="311"/>
      <c r="S3318" s="311"/>
      <c r="T3318" s="311"/>
      <c r="U3318" s="311"/>
      <c r="V3318" s="311"/>
      <c r="W3318" s="311"/>
      <c r="X3318" s="311"/>
      <c r="Y3318" s="311"/>
      <c r="Z3318" s="311"/>
      <c r="AA3318" s="311"/>
      <c r="AB3318" s="311"/>
      <c r="AC3318" s="311"/>
      <c r="AD3318" s="311"/>
      <c r="AE3318" s="311"/>
      <c r="AF3318" s="311"/>
      <c r="AG3318" s="311"/>
      <c r="AH3318" s="311"/>
      <c r="AI3318" s="311"/>
      <c r="AJ3318" s="311"/>
      <c r="AK3318" s="311"/>
      <c r="AL3318" s="311"/>
      <c r="AM3318" s="311"/>
      <c r="AN3318" s="311"/>
      <c r="AO3318" s="311"/>
      <c r="AP3318" s="311"/>
      <c r="AQ3318" s="311"/>
      <c r="AR3318" s="311"/>
      <c r="AS3318" s="311"/>
      <c r="AT3318" s="311"/>
      <c r="AU3318" s="311"/>
    </row>
    <row r="3319" spans="1:47">
      <c r="A3319" s="311"/>
      <c r="B3319" s="311"/>
      <c r="C3319" s="311"/>
      <c r="D3319" s="311"/>
      <c r="E3319" s="311"/>
      <c r="F3319" s="311"/>
      <c r="G3319" s="311"/>
      <c r="H3319" s="311"/>
      <c r="I3319" s="311"/>
      <c r="J3319" s="311"/>
      <c r="K3319" s="311"/>
      <c r="L3319" s="311"/>
      <c r="M3319" s="311"/>
      <c r="N3319" s="311"/>
      <c r="O3319" s="311"/>
      <c r="P3319" s="311"/>
      <c r="Q3319" s="311"/>
      <c r="R3319" s="311"/>
      <c r="S3319" s="311"/>
      <c r="T3319" s="311"/>
      <c r="U3319" s="311"/>
      <c r="V3319" s="311"/>
      <c r="W3319" s="311"/>
      <c r="X3319" s="311"/>
      <c r="Y3319" s="311"/>
      <c r="Z3319" s="311"/>
      <c r="AA3319" s="311"/>
      <c r="AB3319" s="311"/>
      <c r="AC3319" s="311"/>
      <c r="AD3319" s="311"/>
      <c r="AE3319" s="311"/>
      <c r="AF3319" s="311"/>
      <c r="AG3319" s="311"/>
      <c r="AH3319" s="311"/>
      <c r="AI3319" s="311"/>
      <c r="AJ3319" s="311"/>
      <c r="AK3319" s="311"/>
      <c r="AL3319" s="311"/>
      <c r="AM3319" s="311"/>
      <c r="AN3319" s="311"/>
      <c r="AO3319" s="311"/>
      <c r="AP3319" s="311"/>
      <c r="AQ3319" s="311"/>
      <c r="AR3319" s="311"/>
      <c r="AS3319" s="311"/>
      <c r="AT3319" s="311"/>
      <c r="AU3319" s="311"/>
    </row>
    <row r="3320" spans="1:47">
      <c r="A3320" s="311"/>
      <c r="B3320" s="311"/>
      <c r="C3320" s="311"/>
      <c r="D3320" s="311"/>
      <c r="E3320" s="311"/>
      <c r="F3320" s="311"/>
      <c r="G3320" s="311"/>
      <c r="H3320" s="311"/>
      <c r="I3320" s="311"/>
      <c r="J3320" s="311"/>
      <c r="K3320" s="311"/>
      <c r="L3320" s="311"/>
      <c r="M3320" s="311"/>
      <c r="N3320" s="311"/>
      <c r="O3320" s="311"/>
      <c r="P3320" s="311"/>
      <c r="Q3320" s="311"/>
      <c r="R3320" s="311"/>
      <c r="S3320" s="311"/>
      <c r="T3320" s="311"/>
      <c r="U3320" s="311"/>
      <c r="V3320" s="311"/>
      <c r="W3320" s="311"/>
      <c r="X3320" s="311"/>
      <c r="Y3320" s="311"/>
      <c r="Z3320" s="311"/>
      <c r="AA3320" s="311"/>
      <c r="AB3320" s="311"/>
      <c r="AC3320" s="311"/>
      <c r="AD3320" s="311"/>
      <c r="AE3320" s="311"/>
      <c r="AF3320" s="311"/>
      <c r="AG3320" s="311"/>
      <c r="AH3320" s="311"/>
      <c r="AI3320" s="311"/>
      <c r="AJ3320" s="311"/>
      <c r="AK3320" s="311"/>
      <c r="AL3320" s="311"/>
      <c r="AM3320" s="311"/>
      <c r="AN3320" s="311"/>
      <c r="AO3320" s="311"/>
      <c r="AP3320" s="311"/>
      <c r="AQ3320" s="311"/>
      <c r="AR3320" s="311"/>
      <c r="AS3320" s="311"/>
      <c r="AT3320" s="311"/>
      <c r="AU3320" s="311"/>
    </row>
    <row r="3321" spans="1:47">
      <c r="A3321" s="311"/>
      <c r="B3321" s="311"/>
      <c r="C3321" s="311"/>
      <c r="D3321" s="311"/>
      <c r="E3321" s="311"/>
      <c r="F3321" s="311"/>
      <c r="G3321" s="311"/>
      <c r="H3321" s="311"/>
      <c r="I3321" s="311"/>
      <c r="J3321" s="311"/>
      <c r="K3321" s="311"/>
      <c r="L3321" s="311"/>
      <c r="M3321" s="311"/>
      <c r="N3321" s="311"/>
      <c r="O3321" s="311"/>
      <c r="P3321" s="311"/>
      <c r="Q3321" s="311"/>
      <c r="R3321" s="311"/>
      <c r="S3321" s="311"/>
      <c r="T3321" s="311"/>
      <c r="U3321" s="311"/>
      <c r="V3321" s="311"/>
      <c r="W3321" s="311"/>
      <c r="X3321" s="311"/>
      <c r="Y3321" s="311"/>
      <c r="Z3321" s="311"/>
      <c r="AA3321" s="311"/>
      <c r="AB3321" s="311"/>
      <c r="AC3321" s="311"/>
      <c r="AD3321" s="311"/>
      <c r="AE3321" s="311"/>
      <c r="AF3321" s="311"/>
      <c r="AG3321" s="311"/>
      <c r="AH3321" s="311"/>
      <c r="AI3321" s="311"/>
      <c r="AJ3321" s="311"/>
      <c r="AK3321" s="311"/>
      <c r="AL3321" s="311"/>
      <c r="AM3321" s="311"/>
      <c r="AN3321" s="311"/>
      <c r="AO3321" s="311"/>
      <c r="AP3321" s="311"/>
      <c r="AQ3321" s="311"/>
      <c r="AR3321" s="311"/>
      <c r="AS3321" s="311"/>
      <c r="AT3321" s="311"/>
      <c r="AU3321" s="311"/>
    </row>
    <row r="3322" spans="1:47">
      <c r="A3322" s="311"/>
      <c r="B3322" s="311"/>
      <c r="C3322" s="311"/>
      <c r="D3322" s="311"/>
      <c r="E3322" s="311"/>
      <c r="F3322" s="311"/>
      <c r="G3322" s="311"/>
      <c r="H3322" s="311"/>
      <c r="I3322" s="311"/>
      <c r="J3322" s="311"/>
      <c r="K3322" s="311"/>
      <c r="L3322" s="311"/>
      <c r="M3322" s="311"/>
      <c r="N3322" s="311"/>
      <c r="O3322" s="311"/>
      <c r="P3322" s="311"/>
      <c r="Q3322" s="311"/>
      <c r="R3322" s="311"/>
      <c r="S3322" s="311"/>
      <c r="T3322" s="311"/>
      <c r="U3322" s="311"/>
      <c r="V3322" s="311"/>
      <c r="W3322" s="311"/>
      <c r="X3322" s="311"/>
      <c r="Y3322" s="311"/>
      <c r="Z3322" s="311"/>
      <c r="AA3322" s="311"/>
      <c r="AB3322" s="311"/>
      <c r="AC3322" s="311"/>
      <c r="AD3322" s="311"/>
      <c r="AE3322" s="311"/>
      <c r="AF3322" s="311"/>
      <c r="AG3322" s="311"/>
      <c r="AH3322" s="311"/>
      <c r="AI3322" s="311"/>
      <c r="AJ3322" s="311"/>
      <c r="AK3322" s="311"/>
      <c r="AL3322" s="311"/>
      <c r="AM3322" s="311"/>
      <c r="AN3322" s="311"/>
      <c r="AO3322" s="311"/>
      <c r="AP3322" s="311"/>
      <c r="AQ3322" s="311"/>
      <c r="AR3322" s="311"/>
      <c r="AS3322" s="311"/>
      <c r="AT3322" s="311"/>
      <c r="AU3322" s="311"/>
    </row>
    <row r="3323" spans="1:47">
      <c r="A3323" s="311"/>
      <c r="B3323" s="311"/>
      <c r="C3323" s="311"/>
      <c r="D3323" s="311"/>
      <c r="E3323" s="311"/>
      <c r="F3323" s="311"/>
      <c r="G3323" s="311"/>
      <c r="H3323" s="311"/>
      <c r="I3323" s="311"/>
      <c r="J3323" s="311"/>
      <c r="K3323" s="311"/>
      <c r="L3323" s="311"/>
      <c r="M3323" s="311"/>
      <c r="N3323" s="311"/>
      <c r="O3323" s="311"/>
      <c r="P3323" s="311"/>
      <c r="Q3323" s="311"/>
      <c r="R3323" s="311"/>
      <c r="S3323" s="311"/>
      <c r="T3323" s="311"/>
      <c r="U3323" s="311"/>
      <c r="V3323" s="311"/>
      <c r="W3323" s="311"/>
      <c r="X3323" s="311"/>
      <c r="Y3323" s="311"/>
      <c r="Z3323" s="311"/>
      <c r="AA3323" s="311"/>
      <c r="AB3323" s="311"/>
      <c r="AC3323" s="311"/>
      <c r="AD3323" s="311"/>
      <c r="AE3323" s="311"/>
      <c r="AF3323" s="311"/>
      <c r="AG3323" s="311"/>
      <c r="AH3323" s="311"/>
      <c r="AI3323" s="311"/>
      <c r="AJ3323" s="311"/>
      <c r="AK3323" s="311"/>
      <c r="AL3323" s="311"/>
      <c r="AM3323" s="311"/>
      <c r="AN3323" s="311"/>
      <c r="AO3323" s="311"/>
      <c r="AP3323" s="311"/>
      <c r="AQ3323" s="311"/>
      <c r="AR3323" s="311"/>
      <c r="AS3323" s="311"/>
      <c r="AT3323" s="311"/>
      <c r="AU3323" s="311"/>
    </row>
    <row r="3324" spans="1:47">
      <c r="A3324" s="311"/>
      <c r="B3324" s="311"/>
      <c r="C3324" s="311"/>
      <c r="D3324" s="311"/>
      <c r="E3324" s="311"/>
      <c r="F3324" s="311"/>
      <c r="G3324" s="311"/>
      <c r="H3324" s="311"/>
      <c r="I3324" s="311"/>
      <c r="J3324" s="311"/>
      <c r="K3324" s="311"/>
      <c r="L3324" s="311"/>
      <c r="M3324" s="311"/>
      <c r="N3324" s="311"/>
      <c r="O3324" s="311"/>
      <c r="P3324" s="311"/>
      <c r="Q3324" s="311"/>
      <c r="R3324" s="311"/>
      <c r="S3324" s="311"/>
      <c r="T3324" s="311"/>
      <c r="U3324" s="311"/>
      <c r="V3324" s="311"/>
      <c r="W3324" s="311"/>
      <c r="X3324" s="311"/>
      <c r="Y3324" s="311"/>
      <c r="Z3324" s="311"/>
      <c r="AA3324" s="311"/>
      <c r="AB3324" s="311"/>
      <c r="AC3324" s="311"/>
      <c r="AD3324" s="311"/>
      <c r="AE3324" s="311"/>
      <c r="AF3324" s="311"/>
      <c r="AG3324" s="311"/>
      <c r="AH3324" s="311"/>
      <c r="AI3324" s="311"/>
      <c r="AJ3324" s="311"/>
      <c r="AK3324" s="311"/>
      <c r="AL3324" s="311"/>
      <c r="AM3324" s="311"/>
      <c r="AN3324" s="311"/>
      <c r="AO3324" s="311"/>
      <c r="AP3324" s="311"/>
      <c r="AQ3324" s="311"/>
      <c r="AR3324" s="311"/>
      <c r="AS3324" s="311"/>
      <c r="AT3324" s="311"/>
      <c r="AU3324" s="311"/>
    </row>
    <row r="3325" spans="1:47">
      <c r="A3325" s="311"/>
      <c r="B3325" s="311"/>
      <c r="C3325" s="311"/>
      <c r="D3325" s="311"/>
      <c r="E3325" s="311"/>
      <c r="F3325" s="311"/>
      <c r="G3325" s="311"/>
      <c r="H3325" s="311"/>
      <c r="I3325" s="311"/>
      <c r="J3325" s="311"/>
      <c r="K3325" s="311"/>
      <c r="L3325" s="311"/>
      <c r="M3325" s="311"/>
      <c r="N3325" s="311"/>
      <c r="O3325" s="311"/>
      <c r="P3325" s="311"/>
      <c r="Q3325" s="311"/>
      <c r="R3325" s="311"/>
      <c r="S3325" s="311"/>
      <c r="T3325" s="311"/>
      <c r="U3325" s="311"/>
      <c r="V3325" s="311"/>
      <c r="W3325" s="311"/>
      <c r="X3325" s="311"/>
      <c r="Y3325" s="311"/>
      <c r="Z3325" s="311"/>
      <c r="AA3325" s="311"/>
      <c r="AB3325" s="311"/>
      <c r="AC3325" s="311"/>
      <c r="AD3325" s="311"/>
      <c r="AE3325" s="311"/>
      <c r="AF3325" s="311"/>
      <c r="AG3325" s="311"/>
      <c r="AH3325" s="311"/>
      <c r="AI3325" s="311"/>
      <c r="AJ3325" s="311"/>
      <c r="AK3325" s="311"/>
      <c r="AL3325" s="311"/>
      <c r="AM3325" s="311"/>
      <c r="AN3325" s="311"/>
      <c r="AO3325" s="311"/>
      <c r="AP3325" s="311"/>
      <c r="AQ3325" s="311"/>
      <c r="AR3325" s="311"/>
      <c r="AS3325" s="311"/>
      <c r="AT3325" s="311"/>
      <c r="AU3325" s="311"/>
    </row>
    <row r="3326" spans="1:47">
      <c r="A3326" s="311"/>
      <c r="B3326" s="311"/>
      <c r="C3326" s="311"/>
      <c r="D3326" s="311"/>
      <c r="E3326" s="311"/>
      <c r="F3326" s="311"/>
      <c r="G3326" s="311"/>
      <c r="H3326" s="311"/>
      <c r="I3326" s="311"/>
      <c r="J3326" s="311"/>
      <c r="K3326" s="311"/>
      <c r="L3326" s="311"/>
      <c r="M3326" s="311"/>
      <c r="N3326" s="311"/>
      <c r="O3326" s="311"/>
      <c r="P3326" s="311"/>
      <c r="Q3326" s="311"/>
      <c r="R3326" s="311"/>
      <c r="S3326" s="311"/>
      <c r="T3326" s="311"/>
      <c r="U3326" s="311"/>
      <c r="V3326" s="311"/>
      <c r="W3326" s="311"/>
      <c r="X3326" s="311"/>
      <c r="Y3326" s="311"/>
      <c r="Z3326" s="311"/>
      <c r="AA3326" s="311"/>
      <c r="AB3326" s="311"/>
      <c r="AC3326" s="311"/>
      <c r="AD3326" s="311"/>
      <c r="AE3326" s="311"/>
      <c r="AF3326" s="311"/>
      <c r="AG3326" s="311"/>
      <c r="AH3326" s="311"/>
      <c r="AI3326" s="311"/>
      <c r="AJ3326" s="311"/>
      <c r="AK3326" s="311"/>
      <c r="AL3326" s="311"/>
      <c r="AM3326" s="311"/>
      <c r="AN3326" s="311"/>
      <c r="AO3326" s="311"/>
      <c r="AP3326" s="311"/>
      <c r="AQ3326" s="311"/>
      <c r="AR3326" s="311"/>
      <c r="AS3326" s="311"/>
      <c r="AT3326" s="311"/>
      <c r="AU3326" s="311"/>
    </row>
    <row r="3327" spans="1:47">
      <c r="A3327" s="311"/>
      <c r="B3327" s="311"/>
      <c r="C3327" s="311"/>
      <c r="D3327" s="311"/>
      <c r="E3327" s="311"/>
      <c r="F3327" s="311"/>
      <c r="G3327" s="311"/>
      <c r="H3327" s="311"/>
      <c r="I3327" s="311"/>
      <c r="J3327" s="311"/>
      <c r="K3327" s="311"/>
      <c r="L3327" s="311"/>
      <c r="M3327" s="311"/>
      <c r="N3327" s="311"/>
      <c r="O3327" s="311"/>
      <c r="P3327" s="311"/>
      <c r="Q3327" s="311"/>
      <c r="R3327" s="311"/>
      <c r="S3327" s="311"/>
      <c r="T3327" s="311"/>
      <c r="U3327" s="311"/>
      <c r="V3327" s="311"/>
      <c r="W3327" s="311"/>
      <c r="X3327" s="311"/>
      <c r="Y3327" s="311"/>
      <c r="Z3327" s="311"/>
      <c r="AA3327" s="311"/>
      <c r="AB3327" s="311"/>
      <c r="AC3327" s="311"/>
      <c r="AD3327" s="311"/>
      <c r="AE3327" s="311"/>
      <c r="AF3327" s="311"/>
      <c r="AG3327" s="311"/>
      <c r="AH3327" s="311"/>
      <c r="AI3327" s="311"/>
      <c r="AJ3327" s="311"/>
      <c r="AK3327" s="311"/>
      <c r="AL3327" s="311"/>
      <c r="AM3327" s="311"/>
      <c r="AN3327" s="311"/>
      <c r="AO3327" s="311"/>
      <c r="AP3327" s="311"/>
      <c r="AQ3327" s="311"/>
      <c r="AR3327" s="311"/>
      <c r="AS3327" s="311"/>
      <c r="AT3327" s="311"/>
      <c r="AU3327" s="311"/>
    </row>
    <row r="3328" spans="1:47">
      <c r="A3328" s="311"/>
      <c r="B3328" s="311"/>
      <c r="C3328" s="311"/>
      <c r="D3328" s="311"/>
      <c r="E3328" s="311"/>
      <c r="F3328" s="311"/>
      <c r="G3328" s="311"/>
      <c r="H3328" s="311"/>
      <c r="I3328" s="311"/>
      <c r="J3328" s="311"/>
      <c r="K3328" s="311"/>
      <c r="L3328" s="311"/>
      <c r="M3328" s="311"/>
      <c r="N3328" s="311"/>
      <c r="O3328" s="311"/>
      <c r="P3328" s="311"/>
      <c r="Q3328" s="311"/>
      <c r="R3328" s="311"/>
      <c r="S3328" s="311"/>
      <c r="T3328" s="311"/>
      <c r="U3328" s="311"/>
      <c r="V3328" s="311"/>
      <c r="W3328" s="311"/>
      <c r="X3328" s="311"/>
      <c r="Y3328" s="311"/>
      <c r="Z3328" s="311"/>
      <c r="AA3328" s="311"/>
      <c r="AB3328" s="311"/>
      <c r="AC3328" s="311"/>
      <c r="AD3328" s="311"/>
      <c r="AE3328" s="311"/>
      <c r="AF3328" s="311"/>
      <c r="AG3328" s="311"/>
      <c r="AH3328" s="311"/>
      <c r="AI3328" s="311"/>
      <c r="AJ3328" s="311"/>
      <c r="AK3328" s="311"/>
      <c r="AL3328" s="311"/>
      <c r="AM3328" s="311"/>
      <c r="AN3328" s="311"/>
      <c r="AO3328" s="311"/>
      <c r="AP3328" s="311"/>
      <c r="AQ3328" s="311"/>
      <c r="AR3328" s="311"/>
      <c r="AS3328" s="311"/>
      <c r="AT3328" s="311"/>
      <c r="AU3328" s="311"/>
    </row>
    <row r="3329" spans="1:47">
      <c r="A3329" s="311"/>
      <c r="B3329" s="311"/>
      <c r="C3329" s="311"/>
      <c r="D3329" s="311"/>
      <c r="E3329" s="311"/>
      <c r="F3329" s="311"/>
      <c r="G3329" s="311"/>
      <c r="H3329" s="311"/>
      <c r="I3329" s="311"/>
      <c r="J3329" s="311"/>
      <c r="K3329" s="311"/>
      <c r="L3329" s="311"/>
      <c r="M3329" s="311"/>
      <c r="N3329" s="311"/>
      <c r="O3329" s="311"/>
      <c r="P3329" s="311"/>
      <c r="Q3329" s="311"/>
      <c r="R3329" s="311"/>
      <c r="S3329" s="311"/>
      <c r="T3329" s="311"/>
      <c r="U3329" s="311"/>
      <c r="V3329" s="311"/>
      <c r="W3329" s="311"/>
      <c r="X3329" s="311"/>
      <c r="Y3329" s="311"/>
      <c r="Z3329" s="311"/>
      <c r="AA3329" s="311"/>
      <c r="AB3329" s="311"/>
      <c r="AC3329" s="311"/>
      <c r="AD3329" s="311"/>
      <c r="AE3329" s="311"/>
      <c r="AF3329" s="311"/>
      <c r="AG3329" s="311"/>
      <c r="AH3329" s="311"/>
      <c r="AI3329" s="311"/>
      <c r="AJ3329" s="311"/>
      <c r="AK3329" s="311"/>
      <c r="AL3329" s="311"/>
      <c r="AM3329" s="311"/>
      <c r="AN3329" s="311"/>
      <c r="AO3329" s="311"/>
      <c r="AP3329" s="311"/>
      <c r="AQ3329" s="311"/>
      <c r="AR3329" s="311"/>
      <c r="AS3329" s="311"/>
      <c r="AT3329" s="311"/>
      <c r="AU3329" s="311"/>
    </row>
    <row r="3330" spans="1:47">
      <c r="A3330" s="311"/>
      <c r="B3330" s="311"/>
      <c r="C3330" s="311"/>
      <c r="D3330" s="311"/>
      <c r="E3330" s="311"/>
      <c r="F3330" s="311"/>
      <c r="G3330" s="311"/>
      <c r="H3330" s="311"/>
      <c r="I3330" s="311"/>
      <c r="J3330" s="311"/>
      <c r="K3330" s="311"/>
      <c r="L3330" s="311"/>
      <c r="M3330" s="311"/>
      <c r="N3330" s="311"/>
      <c r="O3330" s="311"/>
      <c r="P3330" s="311"/>
      <c r="Q3330" s="311"/>
      <c r="R3330" s="311"/>
      <c r="S3330" s="311"/>
      <c r="T3330" s="311"/>
      <c r="U3330" s="311"/>
      <c r="V3330" s="311"/>
      <c r="W3330" s="311"/>
      <c r="X3330" s="311"/>
      <c r="Y3330" s="311"/>
      <c r="Z3330" s="311"/>
      <c r="AA3330" s="311"/>
      <c r="AB3330" s="311"/>
      <c r="AC3330" s="311"/>
      <c r="AD3330" s="311"/>
      <c r="AE3330" s="311"/>
      <c r="AF3330" s="311"/>
      <c r="AG3330" s="311"/>
      <c r="AH3330" s="311"/>
      <c r="AI3330" s="311"/>
      <c r="AJ3330" s="311"/>
      <c r="AK3330" s="311"/>
      <c r="AL3330" s="311"/>
      <c r="AM3330" s="311"/>
      <c r="AN3330" s="311"/>
      <c r="AO3330" s="311"/>
      <c r="AP3330" s="311"/>
      <c r="AQ3330" s="311"/>
      <c r="AR3330" s="311"/>
      <c r="AS3330" s="311"/>
      <c r="AT3330" s="311"/>
      <c r="AU3330" s="311"/>
    </row>
    <row r="3331" spans="1:47">
      <c r="A3331" s="311"/>
      <c r="B3331" s="311"/>
      <c r="C3331" s="311"/>
      <c r="D3331" s="311"/>
      <c r="E3331" s="311"/>
      <c r="F3331" s="311"/>
      <c r="G3331" s="311"/>
      <c r="H3331" s="311"/>
      <c r="I3331" s="311"/>
      <c r="J3331" s="311"/>
      <c r="K3331" s="311"/>
      <c r="L3331" s="311"/>
      <c r="M3331" s="311"/>
      <c r="N3331" s="311"/>
      <c r="O3331" s="311"/>
      <c r="P3331" s="311"/>
      <c r="Q3331" s="311"/>
      <c r="R3331" s="311"/>
      <c r="S3331" s="311"/>
      <c r="T3331" s="311"/>
      <c r="U3331" s="311"/>
      <c r="V3331" s="311"/>
      <c r="W3331" s="311"/>
      <c r="X3331" s="311"/>
      <c r="Y3331" s="311"/>
      <c r="Z3331" s="311"/>
      <c r="AA3331" s="311"/>
      <c r="AB3331" s="311"/>
      <c r="AC3331" s="311"/>
      <c r="AD3331" s="311"/>
      <c r="AE3331" s="311"/>
      <c r="AF3331" s="311"/>
      <c r="AG3331" s="311"/>
      <c r="AH3331" s="311"/>
      <c r="AI3331" s="311"/>
      <c r="AJ3331" s="311"/>
      <c r="AK3331" s="311"/>
      <c r="AL3331" s="311"/>
      <c r="AM3331" s="311"/>
      <c r="AN3331" s="311"/>
      <c r="AO3331" s="311"/>
      <c r="AP3331" s="311"/>
      <c r="AQ3331" s="311"/>
      <c r="AR3331" s="311"/>
      <c r="AS3331" s="311"/>
      <c r="AT3331" s="311"/>
      <c r="AU3331" s="311"/>
    </row>
    <row r="3332" spans="1:47">
      <c r="A3332" s="311"/>
      <c r="B3332" s="311"/>
      <c r="C3332" s="311"/>
      <c r="D3332" s="311"/>
      <c r="E3332" s="311"/>
      <c r="F3332" s="311"/>
      <c r="G3332" s="311"/>
      <c r="H3332" s="311"/>
      <c r="I3332" s="311"/>
      <c r="J3332" s="311"/>
      <c r="K3332" s="311"/>
      <c r="L3332" s="311"/>
      <c r="M3332" s="311"/>
      <c r="N3332" s="311"/>
      <c r="O3332" s="311"/>
      <c r="P3332" s="311"/>
      <c r="Q3332" s="311"/>
      <c r="R3332" s="311"/>
      <c r="S3332" s="311"/>
      <c r="T3332" s="311"/>
      <c r="U3332" s="311"/>
      <c r="V3332" s="311"/>
      <c r="W3332" s="311"/>
      <c r="X3332" s="311"/>
      <c r="Y3332" s="311"/>
      <c r="Z3332" s="311"/>
      <c r="AA3332" s="311"/>
      <c r="AB3332" s="311"/>
      <c r="AC3332" s="311"/>
      <c r="AD3332" s="311"/>
      <c r="AE3332" s="311"/>
      <c r="AF3332" s="311"/>
      <c r="AG3332" s="311"/>
      <c r="AH3332" s="311"/>
      <c r="AI3332" s="311"/>
      <c r="AJ3332" s="311"/>
      <c r="AK3332" s="311"/>
      <c r="AL3332" s="311"/>
      <c r="AM3332" s="311"/>
      <c r="AN3332" s="311"/>
      <c r="AO3332" s="311"/>
      <c r="AP3332" s="311"/>
      <c r="AQ3332" s="311"/>
      <c r="AR3332" s="311"/>
      <c r="AS3332" s="311"/>
      <c r="AT3332" s="311"/>
      <c r="AU3332" s="311"/>
    </row>
    <row r="3333" spans="1:47">
      <c r="A3333" s="311"/>
      <c r="B3333" s="311"/>
      <c r="C3333" s="311"/>
      <c r="D3333" s="311"/>
      <c r="E3333" s="311"/>
      <c r="F3333" s="311"/>
      <c r="G3333" s="311"/>
      <c r="H3333" s="311"/>
      <c r="I3333" s="311"/>
      <c r="J3333" s="311"/>
      <c r="K3333" s="311"/>
      <c r="L3333" s="311"/>
      <c r="M3333" s="311"/>
      <c r="N3333" s="311"/>
      <c r="O3333" s="311"/>
      <c r="P3333" s="311"/>
      <c r="Q3333" s="311"/>
      <c r="R3333" s="311"/>
      <c r="S3333" s="311"/>
      <c r="T3333" s="311"/>
      <c r="U3333" s="311"/>
      <c r="V3333" s="311"/>
      <c r="W3333" s="311"/>
      <c r="X3333" s="311"/>
      <c r="Y3333" s="311"/>
      <c r="Z3333" s="311"/>
      <c r="AA3333" s="311"/>
      <c r="AB3333" s="311"/>
      <c r="AC3333" s="311"/>
      <c r="AD3333" s="311"/>
      <c r="AE3333" s="311"/>
      <c r="AF3333" s="311"/>
      <c r="AG3333" s="311"/>
      <c r="AH3333" s="311"/>
      <c r="AI3333" s="311"/>
      <c r="AJ3333" s="311"/>
      <c r="AK3333" s="311"/>
      <c r="AL3333" s="311"/>
      <c r="AM3333" s="311"/>
      <c r="AN3333" s="311"/>
      <c r="AO3333" s="311"/>
      <c r="AP3333" s="311"/>
      <c r="AQ3333" s="311"/>
      <c r="AR3333" s="311"/>
      <c r="AS3333" s="311"/>
      <c r="AT3333" s="311"/>
      <c r="AU3333" s="311"/>
    </row>
    <row r="3334" spans="1:47">
      <c r="A3334" s="311"/>
      <c r="B3334" s="311"/>
      <c r="C3334" s="311"/>
      <c r="D3334" s="311"/>
      <c r="E3334" s="311"/>
      <c r="F3334" s="311"/>
      <c r="G3334" s="311"/>
      <c r="H3334" s="311"/>
      <c r="I3334" s="311"/>
      <c r="J3334" s="311"/>
      <c r="K3334" s="311"/>
      <c r="L3334" s="311"/>
      <c r="M3334" s="311"/>
      <c r="N3334" s="311"/>
      <c r="O3334" s="311"/>
      <c r="P3334" s="311"/>
      <c r="Q3334" s="311"/>
      <c r="R3334" s="311"/>
      <c r="S3334" s="311"/>
      <c r="T3334" s="311"/>
      <c r="U3334" s="311"/>
      <c r="V3334" s="311"/>
      <c r="W3334" s="311"/>
      <c r="X3334" s="311"/>
      <c r="Y3334" s="311"/>
      <c r="Z3334" s="311"/>
      <c r="AA3334" s="311"/>
      <c r="AB3334" s="311"/>
      <c r="AC3334" s="311"/>
      <c r="AD3334" s="311"/>
      <c r="AE3334" s="311"/>
      <c r="AF3334" s="311"/>
      <c r="AG3334" s="311"/>
      <c r="AH3334" s="311"/>
      <c r="AI3334" s="311"/>
      <c r="AJ3334" s="311"/>
      <c r="AK3334" s="311"/>
      <c r="AL3334" s="311"/>
      <c r="AM3334" s="311"/>
      <c r="AN3334" s="311"/>
      <c r="AO3334" s="311"/>
      <c r="AP3334" s="311"/>
      <c r="AQ3334" s="311"/>
      <c r="AR3334" s="311"/>
      <c r="AS3334" s="311"/>
      <c r="AT3334" s="311"/>
      <c r="AU3334" s="311"/>
    </row>
    <row r="3335" spans="1:47">
      <c r="A3335" s="311"/>
      <c r="B3335" s="311"/>
      <c r="C3335" s="311"/>
      <c r="D3335" s="311"/>
      <c r="E3335" s="311"/>
      <c r="F3335" s="311"/>
      <c r="G3335" s="311"/>
      <c r="H3335" s="311"/>
      <c r="I3335" s="311"/>
      <c r="J3335" s="311"/>
      <c r="K3335" s="311"/>
      <c r="L3335" s="311"/>
      <c r="M3335" s="311"/>
      <c r="N3335" s="311"/>
      <c r="O3335" s="311"/>
      <c r="P3335" s="311"/>
      <c r="Q3335" s="311"/>
      <c r="R3335" s="311"/>
      <c r="S3335" s="311"/>
      <c r="T3335" s="311"/>
      <c r="U3335" s="311"/>
      <c r="V3335" s="311"/>
      <c r="W3335" s="311"/>
      <c r="X3335" s="311"/>
      <c r="Y3335" s="311"/>
      <c r="Z3335" s="311"/>
      <c r="AA3335" s="311"/>
      <c r="AB3335" s="311"/>
      <c r="AC3335" s="311"/>
      <c r="AD3335" s="311"/>
      <c r="AE3335" s="311"/>
      <c r="AF3335" s="311"/>
      <c r="AG3335" s="311"/>
      <c r="AH3335" s="311"/>
      <c r="AI3335" s="311"/>
      <c r="AJ3335" s="311"/>
      <c r="AK3335" s="311"/>
      <c r="AL3335" s="311"/>
      <c r="AM3335" s="311"/>
      <c r="AN3335" s="311"/>
      <c r="AO3335" s="311"/>
      <c r="AP3335" s="311"/>
      <c r="AQ3335" s="311"/>
      <c r="AR3335" s="311"/>
      <c r="AS3335" s="311"/>
      <c r="AT3335" s="311"/>
      <c r="AU3335" s="311"/>
    </row>
    <row r="3336" spans="1:47">
      <c r="A3336" s="311"/>
      <c r="B3336" s="311"/>
      <c r="C3336" s="311"/>
      <c r="D3336" s="311"/>
      <c r="E3336" s="311"/>
      <c r="F3336" s="311"/>
      <c r="G3336" s="311"/>
      <c r="H3336" s="311"/>
      <c r="I3336" s="311"/>
      <c r="J3336" s="311"/>
      <c r="K3336" s="311"/>
      <c r="L3336" s="311"/>
      <c r="M3336" s="311"/>
      <c r="N3336" s="311"/>
      <c r="O3336" s="311"/>
      <c r="P3336" s="311"/>
      <c r="Q3336" s="311"/>
      <c r="R3336" s="311"/>
      <c r="S3336" s="311"/>
      <c r="T3336" s="311"/>
      <c r="U3336" s="311"/>
      <c r="V3336" s="311"/>
      <c r="W3336" s="311"/>
      <c r="X3336" s="311"/>
      <c r="Y3336" s="311"/>
      <c r="Z3336" s="311"/>
      <c r="AA3336" s="311"/>
      <c r="AB3336" s="311"/>
      <c r="AC3336" s="311"/>
      <c r="AD3336" s="311"/>
      <c r="AE3336" s="311"/>
      <c r="AF3336" s="311"/>
      <c r="AG3336" s="311"/>
      <c r="AH3336" s="311"/>
      <c r="AI3336" s="311"/>
      <c r="AJ3336" s="311"/>
      <c r="AK3336" s="311"/>
      <c r="AL3336" s="311"/>
      <c r="AM3336" s="311"/>
      <c r="AN3336" s="311"/>
      <c r="AO3336" s="311"/>
      <c r="AP3336" s="311"/>
      <c r="AQ3336" s="311"/>
      <c r="AR3336" s="311"/>
      <c r="AS3336" s="311"/>
      <c r="AT3336" s="311"/>
      <c r="AU3336" s="311"/>
    </row>
    <row r="3337" spans="1:47">
      <c r="A3337" s="311"/>
      <c r="B3337" s="311"/>
      <c r="C3337" s="311"/>
      <c r="D3337" s="311"/>
      <c r="E3337" s="311"/>
      <c r="F3337" s="311"/>
      <c r="G3337" s="311"/>
      <c r="H3337" s="311"/>
      <c r="I3337" s="311"/>
      <c r="J3337" s="311"/>
      <c r="K3337" s="311"/>
      <c r="L3337" s="311"/>
      <c r="M3337" s="311"/>
      <c r="N3337" s="311"/>
      <c r="O3337" s="311"/>
      <c r="P3337" s="311"/>
      <c r="Q3337" s="311"/>
      <c r="R3337" s="311"/>
      <c r="S3337" s="311"/>
      <c r="T3337" s="311"/>
      <c r="U3337" s="311"/>
      <c r="V3337" s="311"/>
      <c r="W3337" s="311"/>
      <c r="X3337" s="311"/>
      <c r="Y3337" s="311"/>
      <c r="Z3337" s="311"/>
      <c r="AA3337" s="311"/>
      <c r="AB3337" s="311"/>
      <c r="AC3337" s="311"/>
      <c r="AD3337" s="311"/>
      <c r="AE3337" s="311"/>
      <c r="AF3337" s="311"/>
      <c r="AG3337" s="311"/>
      <c r="AH3337" s="311"/>
      <c r="AI3337" s="311"/>
      <c r="AJ3337" s="311"/>
      <c r="AK3337" s="311"/>
      <c r="AL3337" s="311"/>
      <c r="AM3337" s="311"/>
      <c r="AN3337" s="311"/>
      <c r="AO3337" s="311"/>
      <c r="AP3337" s="311"/>
      <c r="AQ3337" s="311"/>
      <c r="AR3337" s="311"/>
      <c r="AS3337" s="311"/>
      <c r="AT3337" s="311"/>
      <c r="AU3337" s="311"/>
    </row>
    <row r="3338" spans="1:47">
      <c r="A3338" s="311"/>
      <c r="B3338" s="311"/>
      <c r="C3338" s="311"/>
      <c r="D3338" s="311"/>
      <c r="E3338" s="311"/>
      <c r="F3338" s="311"/>
      <c r="G3338" s="311"/>
      <c r="H3338" s="311"/>
      <c r="I3338" s="311"/>
      <c r="J3338" s="311"/>
      <c r="K3338" s="311"/>
      <c r="L3338" s="311"/>
      <c r="M3338" s="311"/>
      <c r="N3338" s="311"/>
      <c r="O3338" s="311"/>
      <c r="P3338" s="311"/>
      <c r="Q3338" s="311"/>
      <c r="R3338" s="311"/>
      <c r="S3338" s="311"/>
      <c r="T3338" s="311"/>
      <c r="U3338" s="311"/>
      <c r="V3338" s="311"/>
      <c r="W3338" s="311"/>
      <c r="X3338" s="311"/>
      <c r="Y3338" s="311"/>
      <c r="Z3338" s="311"/>
      <c r="AA3338" s="311"/>
      <c r="AB3338" s="311"/>
      <c r="AC3338" s="311"/>
      <c r="AD3338" s="311"/>
      <c r="AE3338" s="311"/>
      <c r="AF3338" s="311"/>
      <c r="AG3338" s="311"/>
      <c r="AH3338" s="311"/>
      <c r="AI3338" s="311"/>
      <c r="AJ3338" s="311"/>
      <c r="AK3338" s="311"/>
      <c r="AL3338" s="311"/>
      <c r="AM3338" s="311"/>
      <c r="AN3338" s="311"/>
      <c r="AO3338" s="311"/>
      <c r="AP3338" s="311"/>
      <c r="AQ3338" s="311"/>
      <c r="AR3338" s="311"/>
      <c r="AS3338" s="311"/>
      <c r="AT3338" s="311"/>
      <c r="AU3338" s="311"/>
    </row>
    <row r="3339" spans="1:47">
      <c r="A3339" s="311"/>
      <c r="B3339" s="311"/>
      <c r="C3339" s="311"/>
      <c r="D3339" s="311"/>
      <c r="E3339" s="311"/>
      <c r="F3339" s="311"/>
      <c r="G3339" s="311"/>
      <c r="H3339" s="311"/>
      <c r="I3339" s="311"/>
      <c r="J3339" s="311"/>
      <c r="K3339" s="311"/>
      <c r="L3339" s="311"/>
      <c r="M3339" s="311"/>
      <c r="N3339" s="311"/>
      <c r="O3339" s="311"/>
      <c r="P3339" s="311"/>
      <c r="Q3339" s="311"/>
      <c r="R3339" s="311"/>
      <c r="S3339" s="311"/>
      <c r="T3339" s="311"/>
      <c r="U3339" s="311"/>
      <c r="V3339" s="311"/>
      <c r="W3339" s="311"/>
      <c r="X3339" s="311"/>
      <c r="Y3339" s="311"/>
      <c r="Z3339" s="311"/>
      <c r="AA3339" s="311"/>
      <c r="AB3339" s="311"/>
      <c r="AC3339" s="311"/>
      <c r="AD3339" s="311"/>
      <c r="AE3339" s="311"/>
      <c r="AF3339" s="311"/>
      <c r="AG3339" s="311"/>
      <c r="AH3339" s="311"/>
      <c r="AI3339" s="311"/>
      <c r="AJ3339" s="311"/>
      <c r="AK3339" s="311"/>
      <c r="AL3339" s="311"/>
      <c r="AM3339" s="311"/>
      <c r="AN3339" s="311"/>
      <c r="AO3339" s="311"/>
      <c r="AP3339" s="311"/>
      <c r="AQ3339" s="311"/>
      <c r="AR3339" s="311"/>
      <c r="AS3339" s="311"/>
      <c r="AT3339" s="311"/>
      <c r="AU3339" s="311"/>
    </row>
    <row r="3340" spans="1:47">
      <c r="A3340" s="311"/>
      <c r="B3340" s="311"/>
      <c r="C3340" s="311"/>
      <c r="D3340" s="311"/>
      <c r="E3340" s="311"/>
      <c r="F3340" s="311"/>
      <c r="G3340" s="311"/>
      <c r="H3340" s="311"/>
      <c r="I3340" s="311"/>
      <c r="J3340" s="311"/>
      <c r="K3340" s="311"/>
      <c r="L3340" s="311"/>
      <c r="M3340" s="311"/>
      <c r="N3340" s="311"/>
      <c r="O3340" s="311"/>
      <c r="P3340" s="311"/>
      <c r="Q3340" s="311"/>
      <c r="R3340" s="311"/>
      <c r="S3340" s="311"/>
      <c r="T3340" s="311"/>
      <c r="U3340" s="311"/>
      <c r="V3340" s="311"/>
      <c r="W3340" s="311"/>
      <c r="X3340" s="311"/>
      <c r="Y3340" s="311"/>
      <c r="Z3340" s="311"/>
      <c r="AA3340" s="311"/>
      <c r="AB3340" s="311"/>
      <c r="AC3340" s="311"/>
      <c r="AD3340" s="311"/>
      <c r="AE3340" s="311"/>
      <c r="AF3340" s="311"/>
      <c r="AG3340" s="311"/>
      <c r="AH3340" s="311"/>
      <c r="AI3340" s="311"/>
      <c r="AJ3340" s="311"/>
      <c r="AK3340" s="311"/>
      <c r="AL3340" s="311"/>
      <c r="AM3340" s="311"/>
      <c r="AN3340" s="311"/>
      <c r="AO3340" s="311"/>
      <c r="AP3340" s="311"/>
      <c r="AQ3340" s="311"/>
      <c r="AR3340" s="311"/>
      <c r="AS3340" s="311"/>
      <c r="AT3340" s="311"/>
      <c r="AU3340" s="311"/>
    </row>
    <row r="3341" spans="1:47">
      <c r="A3341" s="311"/>
      <c r="B3341" s="311"/>
      <c r="C3341" s="311"/>
      <c r="D3341" s="311"/>
      <c r="E3341" s="311"/>
      <c r="F3341" s="311"/>
      <c r="G3341" s="311"/>
      <c r="H3341" s="311"/>
      <c r="I3341" s="311"/>
      <c r="J3341" s="311"/>
      <c r="K3341" s="311"/>
      <c r="L3341" s="311"/>
      <c r="M3341" s="311"/>
      <c r="N3341" s="311"/>
      <c r="O3341" s="311"/>
      <c r="P3341" s="311"/>
      <c r="Q3341" s="311"/>
      <c r="R3341" s="311"/>
      <c r="S3341" s="311"/>
      <c r="T3341" s="311"/>
      <c r="U3341" s="311"/>
      <c r="V3341" s="311"/>
      <c r="W3341" s="311"/>
      <c r="X3341" s="311"/>
      <c r="Y3341" s="311"/>
      <c r="Z3341" s="311"/>
      <c r="AA3341" s="311"/>
      <c r="AB3341" s="311"/>
      <c r="AC3341" s="311"/>
      <c r="AD3341" s="311"/>
      <c r="AE3341" s="311"/>
      <c r="AF3341" s="311"/>
      <c r="AG3341" s="311"/>
      <c r="AH3341" s="311"/>
      <c r="AI3341" s="311"/>
      <c r="AJ3341" s="311"/>
      <c r="AK3341" s="311"/>
      <c r="AL3341" s="311"/>
      <c r="AM3341" s="311"/>
      <c r="AN3341" s="311"/>
      <c r="AO3341" s="311"/>
      <c r="AP3341" s="311"/>
      <c r="AQ3341" s="311"/>
      <c r="AR3341" s="311"/>
      <c r="AS3341" s="311"/>
      <c r="AT3341" s="311"/>
      <c r="AU3341" s="311"/>
    </row>
    <row r="3342" spans="1:47">
      <c r="A3342" s="311"/>
      <c r="B3342" s="311"/>
      <c r="C3342" s="311"/>
      <c r="D3342" s="311"/>
      <c r="E3342" s="311"/>
      <c r="F3342" s="311"/>
      <c r="G3342" s="311"/>
      <c r="H3342" s="311"/>
      <c r="I3342" s="311"/>
      <c r="J3342" s="311"/>
      <c r="K3342" s="311"/>
      <c r="L3342" s="311"/>
      <c r="M3342" s="311"/>
      <c r="N3342" s="311"/>
      <c r="O3342" s="311"/>
      <c r="P3342" s="311"/>
      <c r="Q3342" s="311"/>
      <c r="R3342" s="311"/>
      <c r="S3342" s="311"/>
      <c r="T3342" s="311"/>
      <c r="U3342" s="311"/>
      <c r="V3342" s="311"/>
      <c r="W3342" s="311"/>
      <c r="X3342" s="311"/>
      <c r="Y3342" s="311"/>
      <c r="Z3342" s="311"/>
      <c r="AA3342" s="311"/>
      <c r="AB3342" s="311"/>
      <c r="AC3342" s="311"/>
      <c r="AD3342" s="311"/>
      <c r="AE3342" s="311"/>
      <c r="AF3342" s="311"/>
      <c r="AG3342" s="311"/>
      <c r="AH3342" s="311"/>
      <c r="AI3342" s="311"/>
      <c r="AJ3342" s="311"/>
      <c r="AK3342" s="311"/>
      <c r="AL3342" s="311"/>
      <c r="AM3342" s="311"/>
      <c r="AN3342" s="311"/>
      <c r="AO3342" s="311"/>
      <c r="AP3342" s="311"/>
      <c r="AQ3342" s="311"/>
      <c r="AR3342" s="311"/>
      <c r="AS3342" s="311"/>
      <c r="AT3342" s="311"/>
      <c r="AU3342" s="311"/>
    </row>
    <row r="3343" spans="1:47">
      <c r="A3343" s="311"/>
      <c r="B3343" s="311"/>
      <c r="C3343" s="311"/>
      <c r="D3343" s="311"/>
      <c r="E3343" s="311"/>
      <c r="F3343" s="311"/>
      <c r="G3343" s="311"/>
      <c r="H3343" s="311"/>
      <c r="I3343" s="311"/>
      <c r="J3343" s="311"/>
      <c r="K3343" s="311"/>
      <c r="L3343" s="311"/>
      <c r="M3343" s="311"/>
      <c r="N3343" s="311"/>
      <c r="O3343" s="311"/>
      <c r="P3343" s="311"/>
      <c r="Q3343" s="311"/>
      <c r="R3343" s="311"/>
      <c r="S3343" s="311"/>
      <c r="T3343" s="311"/>
      <c r="U3343" s="311"/>
      <c r="V3343" s="311"/>
      <c r="W3343" s="311"/>
      <c r="X3343" s="311"/>
      <c r="Y3343" s="311"/>
      <c r="Z3343" s="311"/>
      <c r="AA3343" s="311"/>
      <c r="AB3343" s="311"/>
      <c r="AC3343" s="311"/>
      <c r="AD3343" s="311"/>
      <c r="AE3343" s="311"/>
      <c r="AF3343" s="311"/>
      <c r="AG3343" s="311"/>
      <c r="AH3343" s="311"/>
      <c r="AI3343" s="311"/>
      <c r="AJ3343" s="311"/>
      <c r="AK3343" s="311"/>
      <c r="AL3343" s="311"/>
      <c r="AM3343" s="311"/>
      <c r="AN3343" s="311"/>
      <c r="AO3343" s="311"/>
      <c r="AP3343" s="311"/>
      <c r="AQ3343" s="311"/>
      <c r="AR3343" s="311"/>
      <c r="AS3343" s="311"/>
      <c r="AT3343" s="311"/>
      <c r="AU3343" s="311"/>
    </row>
    <row r="3344" spans="1:47">
      <c r="A3344" s="311"/>
      <c r="B3344" s="311"/>
      <c r="C3344" s="311"/>
      <c r="D3344" s="311"/>
      <c r="E3344" s="311"/>
      <c r="F3344" s="311"/>
      <c r="G3344" s="311"/>
      <c r="H3344" s="311"/>
      <c r="I3344" s="311"/>
      <c r="J3344" s="311"/>
      <c r="K3344" s="311"/>
      <c r="L3344" s="311"/>
      <c r="M3344" s="311"/>
      <c r="N3344" s="311"/>
      <c r="O3344" s="311"/>
      <c r="P3344" s="311"/>
      <c r="Q3344" s="311"/>
      <c r="R3344" s="311"/>
      <c r="S3344" s="311"/>
      <c r="T3344" s="311"/>
      <c r="U3344" s="311"/>
      <c r="V3344" s="311"/>
      <c r="W3344" s="311"/>
      <c r="X3344" s="311"/>
      <c r="Y3344" s="311"/>
      <c r="Z3344" s="311"/>
      <c r="AA3344" s="311"/>
      <c r="AB3344" s="311"/>
      <c r="AC3344" s="311"/>
      <c r="AD3344" s="311"/>
      <c r="AE3344" s="311"/>
      <c r="AF3344" s="311"/>
      <c r="AG3344" s="311"/>
      <c r="AH3344" s="311"/>
      <c r="AI3344" s="311"/>
      <c r="AJ3344" s="311"/>
      <c r="AK3344" s="311"/>
      <c r="AL3344" s="311"/>
      <c r="AM3344" s="311"/>
      <c r="AN3344" s="311"/>
      <c r="AO3344" s="311"/>
      <c r="AP3344" s="311"/>
      <c r="AQ3344" s="311"/>
      <c r="AR3344" s="311"/>
      <c r="AS3344" s="311"/>
      <c r="AT3344" s="311"/>
      <c r="AU3344" s="311"/>
    </row>
    <row r="3345" spans="1:47">
      <c r="A3345" s="311"/>
      <c r="B3345" s="311"/>
      <c r="C3345" s="311"/>
      <c r="D3345" s="311"/>
      <c r="E3345" s="311"/>
      <c r="F3345" s="311"/>
      <c r="G3345" s="311"/>
      <c r="H3345" s="311"/>
      <c r="I3345" s="311"/>
      <c r="J3345" s="311"/>
      <c r="K3345" s="311"/>
      <c r="L3345" s="311"/>
      <c r="M3345" s="311"/>
      <c r="N3345" s="311"/>
      <c r="O3345" s="311"/>
      <c r="P3345" s="311"/>
      <c r="Q3345" s="311"/>
      <c r="R3345" s="311"/>
      <c r="S3345" s="311"/>
      <c r="T3345" s="311"/>
      <c r="U3345" s="311"/>
      <c r="V3345" s="311"/>
      <c r="W3345" s="311"/>
      <c r="X3345" s="311"/>
      <c r="Y3345" s="311"/>
      <c r="Z3345" s="311"/>
      <c r="AA3345" s="311"/>
      <c r="AB3345" s="311"/>
      <c r="AC3345" s="311"/>
      <c r="AD3345" s="311"/>
      <c r="AE3345" s="311"/>
      <c r="AF3345" s="311"/>
      <c r="AG3345" s="311"/>
      <c r="AH3345" s="311"/>
      <c r="AI3345" s="311"/>
      <c r="AJ3345" s="311"/>
      <c r="AK3345" s="311"/>
      <c r="AL3345" s="311"/>
      <c r="AM3345" s="311"/>
      <c r="AN3345" s="311"/>
      <c r="AO3345" s="311"/>
      <c r="AP3345" s="311"/>
      <c r="AQ3345" s="311"/>
      <c r="AR3345" s="311"/>
      <c r="AS3345" s="311"/>
      <c r="AT3345" s="311"/>
      <c r="AU3345" s="311"/>
    </row>
    <row r="3346" spans="1:47">
      <c r="A3346" s="311"/>
      <c r="B3346" s="311"/>
      <c r="C3346" s="311"/>
      <c r="D3346" s="311"/>
      <c r="E3346" s="311"/>
      <c r="F3346" s="311"/>
      <c r="G3346" s="311"/>
      <c r="H3346" s="311"/>
      <c r="I3346" s="311"/>
      <c r="J3346" s="311"/>
      <c r="K3346" s="311"/>
      <c r="L3346" s="311"/>
      <c r="M3346" s="311"/>
      <c r="N3346" s="311"/>
      <c r="O3346" s="311"/>
      <c r="P3346" s="311"/>
      <c r="Q3346" s="311"/>
      <c r="R3346" s="311"/>
      <c r="S3346" s="311"/>
      <c r="T3346" s="311"/>
      <c r="U3346" s="311"/>
      <c r="V3346" s="311"/>
      <c r="W3346" s="311"/>
      <c r="X3346" s="311"/>
      <c r="Y3346" s="311"/>
      <c r="Z3346" s="311"/>
      <c r="AA3346" s="311"/>
      <c r="AB3346" s="311"/>
      <c r="AC3346" s="311"/>
      <c r="AD3346" s="311"/>
      <c r="AE3346" s="311"/>
      <c r="AF3346" s="311"/>
      <c r="AG3346" s="311"/>
      <c r="AH3346" s="311"/>
      <c r="AI3346" s="311"/>
      <c r="AJ3346" s="311"/>
      <c r="AK3346" s="311"/>
      <c r="AL3346" s="311"/>
      <c r="AM3346" s="311"/>
      <c r="AN3346" s="311"/>
      <c r="AO3346" s="311"/>
      <c r="AP3346" s="311"/>
      <c r="AQ3346" s="311"/>
      <c r="AR3346" s="311"/>
      <c r="AS3346" s="311"/>
      <c r="AT3346" s="311"/>
      <c r="AU3346" s="311"/>
    </row>
    <row r="3347" spans="1:47">
      <c r="A3347" s="311"/>
      <c r="B3347" s="311"/>
      <c r="C3347" s="311"/>
      <c r="D3347" s="311"/>
      <c r="E3347" s="311"/>
      <c r="F3347" s="311"/>
      <c r="G3347" s="311"/>
      <c r="H3347" s="311"/>
      <c r="I3347" s="311"/>
      <c r="J3347" s="311"/>
      <c r="K3347" s="311"/>
      <c r="L3347" s="311"/>
      <c r="M3347" s="311"/>
      <c r="N3347" s="311"/>
      <c r="O3347" s="311"/>
      <c r="P3347" s="311"/>
      <c r="Q3347" s="311"/>
      <c r="R3347" s="311"/>
      <c r="S3347" s="311"/>
      <c r="T3347" s="311"/>
      <c r="U3347" s="311"/>
      <c r="V3347" s="311"/>
      <c r="W3347" s="311"/>
      <c r="X3347" s="311"/>
      <c r="Y3347" s="311"/>
      <c r="Z3347" s="311"/>
      <c r="AA3347" s="311"/>
      <c r="AB3347" s="311"/>
      <c r="AC3347" s="311"/>
      <c r="AD3347" s="311"/>
      <c r="AE3347" s="311"/>
      <c r="AF3347" s="311"/>
      <c r="AG3347" s="311"/>
      <c r="AH3347" s="311"/>
      <c r="AI3347" s="311"/>
      <c r="AJ3347" s="311"/>
      <c r="AK3347" s="311"/>
      <c r="AL3347" s="311"/>
      <c r="AM3347" s="311"/>
      <c r="AN3347" s="311"/>
      <c r="AO3347" s="311"/>
      <c r="AP3347" s="311"/>
      <c r="AQ3347" s="311"/>
      <c r="AR3347" s="311"/>
      <c r="AS3347" s="311"/>
      <c r="AT3347" s="311"/>
      <c r="AU3347" s="311"/>
    </row>
    <row r="3348" spans="1:47">
      <c r="A3348" s="311"/>
      <c r="B3348" s="311"/>
      <c r="C3348" s="311"/>
      <c r="D3348" s="311"/>
      <c r="E3348" s="311"/>
      <c r="F3348" s="311"/>
      <c r="G3348" s="311"/>
      <c r="H3348" s="311"/>
      <c r="I3348" s="311"/>
      <c r="J3348" s="311"/>
      <c r="K3348" s="311"/>
      <c r="L3348" s="311"/>
      <c r="M3348" s="311"/>
      <c r="N3348" s="311"/>
      <c r="O3348" s="311"/>
      <c r="P3348" s="311"/>
      <c r="Q3348" s="311"/>
      <c r="R3348" s="311"/>
      <c r="S3348" s="311"/>
      <c r="T3348" s="311"/>
      <c r="U3348" s="311"/>
      <c r="V3348" s="311"/>
      <c r="W3348" s="311"/>
      <c r="X3348" s="311"/>
      <c r="Y3348" s="311"/>
      <c r="Z3348" s="311"/>
      <c r="AA3348" s="311"/>
      <c r="AB3348" s="311"/>
      <c r="AC3348" s="311"/>
      <c r="AD3348" s="311"/>
      <c r="AE3348" s="311"/>
      <c r="AF3348" s="311"/>
      <c r="AG3348" s="311"/>
      <c r="AH3348" s="311"/>
      <c r="AI3348" s="311"/>
      <c r="AJ3348" s="311"/>
      <c r="AK3348" s="311"/>
      <c r="AL3348" s="311"/>
      <c r="AM3348" s="311"/>
      <c r="AN3348" s="311"/>
      <c r="AO3348" s="311"/>
      <c r="AP3348" s="311"/>
      <c r="AQ3348" s="311"/>
      <c r="AR3348" s="311"/>
      <c r="AS3348" s="311"/>
      <c r="AT3348" s="311"/>
      <c r="AU3348" s="311"/>
    </row>
    <row r="3349" spans="1:47">
      <c r="A3349" s="311"/>
      <c r="B3349" s="311"/>
      <c r="C3349" s="311"/>
      <c r="D3349" s="311"/>
      <c r="E3349" s="311"/>
      <c r="F3349" s="311"/>
      <c r="G3349" s="311"/>
      <c r="H3349" s="311"/>
      <c r="I3349" s="311"/>
      <c r="J3349" s="311"/>
      <c r="K3349" s="311"/>
      <c r="L3349" s="311"/>
      <c r="M3349" s="311"/>
      <c r="N3349" s="311"/>
      <c r="O3349" s="311"/>
      <c r="P3349" s="311"/>
      <c r="Q3349" s="311"/>
      <c r="R3349" s="311"/>
      <c r="S3349" s="311"/>
      <c r="T3349" s="311"/>
      <c r="U3349" s="311"/>
      <c r="V3349" s="311"/>
      <c r="W3349" s="311"/>
      <c r="X3349" s="311"/>
      <c r="Y3349" s="311"/>
      <c r="Z3349" s="311"/>
      <c r="AA3349" s="311"/>
      <c r="AB3349" s="311"/>
      <c r="AC3349" s="311"/>
      <c r="AD3349" s="311"/>
      <c r="AE3349" s="311"/>
      <c r="AF3349" s="311"/>
      <c r="AG3349" s="311"/>
      <c r="AH3349" s="311"/>
      <c r="AI3349" s="311"/>
      <c r="AJ3349" s="311"/>
      <c r="AK3349" s="311"/>
      <c r="AL3349" s="311"/>
      <c r="AM3349" s="311"/>
      <c r="AN3349" s="311"/>
      <c r="AO3349" s="311"/>
      <c r="AP3349" s="311"/>
      <c r="AQ3349" s="311"/>
      <c r="AR3349" s="311"/>
      <c r="AS3349" s="311"/>
      <c r="AT3349" s="311"/>
      <c r="AU3349" s="311"/>
    </row>
    <row r="3350" spans="1:47">
      <c r="A3350" s="311"/>
      <c r="B3350" s="311"/>
      <c r="C3350" s="311"/>
      <c r="D3350" s="311"/>
      <c r="E3350" s="311"/>
      <c r="F3350" s="311"/>
      <c r="G3350" s="311"/>
      <c r="H3350" s="311"/>
      <c r="I3350" s="311"/>
      <c r="J3350" s="311"/>
      <c r="K3350" s="311"/>
      <c r="L3350" s="311"/>
      <c r="M3350" s="311"/>
      <c r="N3350" s="311"/>
      <c r="O3350" s="311"/>
      <c r="P3350" s="311"/>
      <c r="Q3350" s="311"/>
      <c r="R3350" s="311"/>
      <c r="S3350" s="311"/>
      <c r="T3350" s="311"/>
      <c r="U3350" s="311"/>
      <c r="V3350" s="311"/>
      <c r="W3350" s="311"/>
      <c r="X3350" s="311"/>
      <c r="Y3350" s="311"/>
      <c r="Z3350" s="311"/>
      <c r="AA3350" s="311"/>
      <c r="AB3350" s="311"/>
      <c r="AC3350" s="311"/>
      <c r="AD3350" s="311"/>
      <c r="AE3350" s="311"/>
      <c r="AF3350" s="311"/>
      <c r="AG3350" s="311"/>
      <c r="AH3350" s="311"/>
      <c r="AI3350" s="311"/>
      <c r="AJ3350" s="311"/>
      <c r="AK3350" s="311"/>
      <c r="AL3350" s="311"/>
      <c r="AM3350" s="311"/>
      <c r="AN3350" s="311"/>
      <c r="AO3350" s="311"/>
      <c r="AP3350" s="311"/>
      <c r="AQ3350" s="311"/>
      <c r="AR3350" s="311"/>
      <c r="AS3350" s="311"/>
      <c r="AT3350" s="311"/>
      <c r="AU3350" s="311"/>
    </row>
    <row r="3351" spans="1:47">
      <c r="A3351" s="311"/>
      <c r="B3351" s="311"/>
      <c r="C3351" s="311"/>
      <c r="D3351" s="311"/>
      <c r="E3351" s="311"/>
      <c r="F3351" s="311"/>
      <c r="G3351" s="311"/>
      <c r="H3351" s="311"/>
      <c r="I3351" s="311"/>
      <c r="J3351" s="311"/>
      <c r="K3351" s="311"/>
      <c r="L3351" s="311"/>
      <c r="M3351" s="311"/>
      <c r="N3351" s="311"/>
      <c r="O3351" s="311"/>
      <c r="P3351" s="311"/>
      <c r="Q3351" s="311"/>
      <c r="R3351" s="311"/>
      <c r="S3351" s="311"/>
      <c r="T3351" s="311"/>
      <c r="U3351" s="311"/>
      <c r="V3351" s="311"/>
      <c r="W3351" s="311"/>
      <c r="X3351" s="311"/>
      <c r="Y3351" s="311"/>
      <c r="Z3351" s="311"/>
      <c r="AA3351" s="311"/>
      <c r="AB3351" s="311"/>
      <c r="AC3351" s="311"/>
      <c r="AD3351" s="311"/>
      <c r="AE3351" s="311"/>
      <c r="AF3351" s="311"/>
      <c r="AG3351" s="311"/>
      <c r="AH3351" s="311"/>
      <c r="AI3351" s="311"/>
      <c r="AJ3351" s="311"/>
      <c r="AK3351" s="311"/>
      <c r="AL3351" s="311"/>
      <c r="AM3351" s="311"/>
      <c r="AN3351" s="311"/>
      <c r="AO3351" s="311"/>
      <c r="AP3351" s="311"/>
      <c r="AQ3351" s="311"/>
      <c r="AR3351" s="311"/>
      <c r="AS3351" s="311"/>
      <c r="AT3351" s="311"/>
      <c r="AU3351" s="311"/>
    </row>
    <row r="3352" spans="1:47">
      <c r="A3352" s="311"/>
      <c r="B3352" s="311"/>
      <c r="C3352" s="311"/>
      <c r="D3352" s="311"/>
      <c r="E3352" s="311"/>
      <c r="F3352" s="311"/>
      <c r="G3352" s="311"/>
      <c r="H3352" s="311"/>
      <c r="I3352" s="311"/>
      <c r="J3352" s="311"/>
      <c r="K3352" s="311"/>
      <c r="L3352" s="311"/>
      <c r="M3352" s="311"/>
      <c r="N3352" s="311"/>
      <c r="O3352" s="311"/>
      <c r="P3352" s="311"/>
      <c r="Q3352" s="311"/>
      <c r="R3352" s="311"/>
      <c r="S3352" s="311"/>
      <c r="T3352" s="311"/>
      <c r="U3352" s="311"/>
      <c r="V3352" s="311"/>
      <c r="W3352" s="311"/>
      <c r="X3352" s="311"/>
      <c r="Y3352" s="311"/>
      <c r="Z3352" s="311"/>
      <c r="AA3352" s="311"/>
      <c r="AB3352" s="311"/>
      <c r="AC3352" s="311"/>
      <c r="AD3352" s="311"/>
      <c r="AE3352" s="311"/>
      <c r="AF3352" s="311"/>
      <c r="AG3352" s="311"/>
      <c r="AH3352" s="311"/>
      <c r="AI3352" s="311"/>
      <c r="AJ3352" s="311"/>
      <c r="AK3352" s="311"/>
      <c r="AL3352" s="311"/>
      <c r="AM3352" s="311"/>
      <c r="AN3352" s="311"/>
      <c r="AO3352" s="311"/>
      <c r="AP3352" s="311"/>
      <c r="AQ3352" s="311"/>
      <c r="AR3352" s="311"/>
      <c r="AS3352" s="311"/>
      <c r="AT3352" s="311"/>
      <c r="AU3352" s="311"/>
    </row>
    <row r="3353" spans="1:47">
      <c r="A3353" s="311"/>
      <c r="B3353" s="311"/>
      <c r="C3353" s="311"/>
      <c r="D3353" s="311"/>
      <c r="E3353" s="311"/>
      <c r="F3353" s="311"/>
      <c r="G3353" s="311"/>
      <c r="H3353" s="311"/>
      <c r="I3353" s="311"/>
      <c r="J3353" s="311"/>
      <c r="K3353" s="311"/>
      <c r="L3353" s="311"/>
      <c r="M3353" s="311"/>
      <c r="N3353" s="311"/>
      <c r="O3353" s="311"/>
      <c r="P3353" s="311"/>
      <c r="Q3353" s="311"/>
      <c r="R3353" s="311"/>
      <c r="S3353" s="311"/>
      <c r="T3353" s="311"/>
      <c r="U3353" s="311"/>
      <c r="V3353" s="311"/>
      <c r="W3353" s="311"/>
      <c r="X3353" s="311"/>
      <c r="Y3353" s="311"/>
      <c r="Z3353" s="311"/>
      <c r="AA3353" s="311"/>
      <c r="AB3353" s="311"/>
      <c r="AC3353" s="311"/>
      <c r="AD3353" s="311"/>
      <c r="AE3353" s="311"/>
      <c r="AF3353" s="311"/>
      <c r="AG3353" s="311"/>
      <c r="AH3353" s="311"/>
      <c r="AI3353" s="311"/>
      <c r="AJ3353" s="311"/>
      <c r="AK3353" s="311"/>
      <c r="AL3353" s="311"/>
      <c r="AM3353" s="311"/>
      <c r="AN3353" s="311"/>
      <c r="AO3353" s="311"/>
      <c r="AP3353" s="311"/>
      <c r="AQ3353" s="311"/>
      <c r="AR3353" s="311"/>
      <c r="AS3353" s="311"/>
      <c r="AT3353" s="311"/>
      <c r="AU3353" s="311"/>
    </row>
    <row r="3354" spans="1:47">
      <c r="A3354" s="311"/>
      <c r="B3354" s="311"/>
      <c r="C3354" s="311"/>
      <c r="D3354" s="311"/>
      <c r="E3354" s="311"/>
      <c r="F3354" s="311"/>
      <c r="G3354" s="311"/>
      <c r="H3354" s="311"/>
      <c r="I3354" s="311"/>
      <c r="J3354" s="311"/>
      <c r="K3354" s="311"/>
      <c r="L3354" s="311"/>
      <c r="M3354" s="311"/>
      <c r="N3354" s="311"/>
      <c r="O3354" s="311"/>
      <c r="P3354" s="311"/>
      <c r="Q3354" s="311"/>
      <c r="R3354" s="311"/>
      <c r="S3354" s="311"/>
      <c r="T3354" s="311"/>
      <c r="U3354" s="311"/>
      <c r="V3354" s="311"/>
      <c r="W3354" s="311"/>
      <c r="X3354" s="311"/>
      <c r="Y3354" s="311"/>
      <c r="Z3354" s="311"/>
      <c r="AA3354" s="311"/>
      <c r="AB3354" s="311"/>
      <c r="AC3354" s="311"/>
      <c r="AD3354" s="311"/>
      <c r="AE3354" s="311"/>
      <c r="AF3354" s="311"/>
      <c r="AG3354" s="311"/>
      <c r="AH3354" s="311"/>
      <c r="AI3354" s="311"/>
      <c r="AJ3354" s="311"/>
      <c r="AK3354" s="311"/>
      <c r="AL3354" s="311"/>
      <c r="AM3354" s="311"/>
      <c r="AN3354" s="311"/>
      <c r="AO3354" s="311"/>
      <c r="AP3354" s="311"/>
      <c r="AQ3354" s="311"/>
      <c r="AR3354" s="311"/>
      <c r="AS3354" s="311"/>
      <c r="AT3354" s="311"/>
      <c r="AU3354" s="311"/>
    </row>
    <row r="3355" spans="1:47">
      <c r="A3355" s="311"/>
      <c r="B3355" s="311"/>
      <c r="C3355" s="311"/>
      <c r="D3355" s="311"/>
      <c r="E3355" s="311"/>
      <c r="F3355" s="311"/>
      <c r="G3355" s="311"/>
      <c r="H3355" s="311"/>
      <c r="I3355" s="311"/>
      <c r="J3355" s="311"/>
      <c r="K3355" s="311"/>
      <c r="L3355" s="311"/>
      <c r="M3355" s="311"/>
      <c r="N3355" s="311"/>
      <c r="O3355" s="311"/>
      <c r="P3355" s="311"/>
      <c r="Q3355" s="311"/>
      <c r="R3355" s="311"/>
      <c r="S3355" s="311"/>
      <c r="T3355" s="311"/>
      <c r="U3355" s="311"/>
      <c r="V3355" s="311"/>
      <c r="W3355" s="311"/>
      <c r="X3355" s="311"/>
      <c r="Y3355" s="311"/>
      <c r="Z3355" s="311"/>
      <c r="AA3355" s="311"/>
      <c r="AB3355" s="311"/>
      <c r="AC3355" s="311"/>
      <c r="AD3355" s="311"/>
      <c r="AE3355" s="311"/>
      <c r="AF3355" s="311"/>
      <c r="AG3355" s="311"/>
      <c r="AH3355" s="311"/>
      <c r="AI3355" s="311"/>
      <c r="AJ3355" s="311"/>
      <c r="AK3355" s="311"/>
      <c r="AL3355" s="311"/>
      <c r="AM3355" s="311"/>
      <c r="AN3355" s="311"/>
      <c r="AO3355" s="311"/>
      <c r="AP3355" s="311"/>
      <c r="AQ3355" s="311"/>
      <c r="AR3355" s="311"/>
      <c r="AS3355" s="311"/>
      <c r="AT3355" s="311"/>
      <c r="AU3355" s="311"/>
    </row>
    <row r="3356" spans="1:47">
      <c r="A3356" s="311"/>
      <c r="B3356" s="311"/>
      <c r="C3356" s="311"/>
      <c r="D3356" s="311"/>
      <c r="E3356" s="311"/>
      <c r="F3356" s="311"/>
      <c r="G3356" s="311"/>
      <c r="H3356" s="311"/>
      <c r="I3356" s="311"/>
      <c r="J3356" s="311"/>
      <c r="K3356" s="311"/>
      <c r="L3356" s="311"/>
      <c r="M3356" s="311"/>
      <c r="N3356" s="311"/>
      <c r="O3356" s="311"/>
      <c r="P3356" s="311"/>
      <c r="Q3356" s="311"/>
      <c r="R3356" s="311"/>
      <c r="S3356" s="311"/>
      <c r="T3356" s="311"/>
      <c r="U3356" s="311"/>
      <c r="V3356" s="311"/>
      <c r="W3356" s="311"/>
      <c r="X3356" s="311"/>
      <c r="Y3356" s="311"/>
      <c r="Z3356" s="311"/>
      <c r="AA3356" s="311"/>
      <c r="AB3356" s="311"/>
      <c r="AC3356" s="311"/>
      <c r="AD3356" s="311"/>
      <c r="AE3356" s="311"/>
      <c r="AF3356" s="311"/>
      <c r="AG3356" s="311"/>
      <c r="AH3356" s="311"/>
      <c r="AI3356" s="311"/>
      <c r="AJ3356" s="311"/>
      <c r="AK3356" s="311"/>
      <c r="AL3356" s="311"/>
      <c r="AM3356" s="311"/>
      <c r="AN3356" s="311"/>
      <c r="AO3356" s="311"/>
      <c r="AP3356" s="311"/>
      <c r="AQ3356" s="311"/>
      <c r="AR3356" s="311"/>
      <c r="AS3356" s="311"/>
      <c r="AT3356" s="311"/>
      <c r="AU3356" s="311"/>
    </row>
    <row r="3357" spans="1:47">
      <c r="A3357" s="311"/>
      <c r="B3357" s="311"/>
      <c r="C3357" s="311"/>
      <c r="D3357" s="311"/>
      <c r="E3357" s="311"/>
      <c r="F3357" s="311"/>
      <c r="G3357" s="311"/>
      <c r="H3357" s="311"/>
      <c r="I3357" s="311"/>
      <c r="J3357" s="311"/>
      <c r="K3357" s="311"/>
      <c r="L3357" s="311"/>
      <c r="M3357" s="311"/>
      <c r="N3357" s="311"/>
      <c r="O3357" s="311"/>
      <c r="P3357" s="311"/>
      <c r="Q3357" s="311"/>
      <c r="R3357" s="311"/>
      <c r="S3357" s="311"/>
      <c r="T3357" s="311"/>
      <c r="U3357" s="311"/>
      <c r="V3357" s="311"/>
      <c r="W3357" s="311"/>
      <c r="X3357" s="311"/>
      <c r="Y3357" s="311"/>
      <c r="Z3357" s="311"/>
      <c r="AA3357" s="311"/>
      <c r="AB3357" s="311"/>
      <c r="AC3357" s="311"/>
      <c r="AD3357" s="311"/>
      <c r="AE3357" s="311"/>
      <c r="AF3357" s="311"/>
      <c r="AG3357" s="311"/>
      <c r="AH3357" s="311"/>
      <c r="AI3357" s="311"/>
      <c r="AJ3357" s="311"/>
      <c r="AK3357" s="311"/>
      <c r="AL3357" s="311"/>
      <c r="AM3357" s="311"/>
      <c r="AN3357" s="311"/>
      <c r="AO3357" s="311"/>
      <c r="AP3357" s="311"/>
      <c r="AQ3357" s="311"/>
      <c r="AR3357" s="311"/>
      <c r="AS3357" s="311"/>
      <c r="AT3357" s="311"/>
      <c r="AU3357" s="311"/>
    </row>
    <row r="3358" spans="1:47">
      <c r="A3358" s="311"/>
      <c r="B3358" s="311"/>
      <c r="C3358" s="311"/>
      <c r="D3358" s="311"/>
      <c r="E3358" s="311"/>
      <c r="F3358" s="311"/>
      <c r="G3358" s="311"/>
      <c r="H3358" s="311"/>
      <c r="I3358" s="311"/>
      <c r="J3358" s="311"/>
      <c r="K3358" s="311"/>
      <c r="L3358" s="311"/>
      <c r="M3358" s="311"/>
      <c r="N3358" s="311"/>
      <c r="O3358" s="311"/>
      <c r="P3358" s="311"/>
      <c r="Q3358" s="311"/>
      <c r="R3358" s="311"/>
      <c r="S3358" s="311"/>
      <c r="T3358" s="311"/>
      <c r="U3358" s="311"/>
      <c r="V3358" s="311"/>
      <c r="W3358" s="311"/>
      <c r="X3358" s="311"/>
      <c r="Y3358" s="311"/>
      <c r="Z3358" s="311"/>
      <c r="AA3358" s="311"/>
      <c r="AB3358" s="311"/>
      <c r="AC3358" s="311"/>
      <c r="AD3358" s="311"/>
      <c r="AE3358" s="311"/>
      <c r="AF3358" s="311"/>
      <c r="AG3358" s="311"/>
      <c r="AH3358" s="311"/>
      <c r="AI3358" s="311"/>
      <c r="AJ3358" s="311"/>
      <c r="AK3358" s="311"/>
      <c r="AL3358" s="311"/>
      <c r="AM3358" s="311"/>
      <c r="AN3358" s="311"/>
      <c r="AO3358" s="311"/>
      <c r="AP3358" s="311"/>
      <c r="AQ3358" s="311"/>
      <c r="AR3358" s="311"/>
      <c r="AS3358" s="311"/>
      <c r="AT3358" s="311"/>
      <c r="AU3358" s="311"/>
    </row>
    <row r="3359" spans="1:47">
      <c r="A3359" s="311"/>
      <c r="B3359" s="311"/>
      <c r="C3359" s="311"/>
      <c r="D3359" s="311"/>
      <c r="E3359" s="311"/>
      <c r="F3359" s="311"/>
      <c r="G3359" s="311"/>
      <c r="H3359" s="311"/>
      <c r="I3359" s="311"/>
      <c r="J3359" s="311"/>
      <c r="K3359" s="311"/>
      <c r="L3359" s="311"/>
      <c r="M3359" s="311"/>
      <c r="N3359" s="311"/>
      <c r="O3359" s="311"/>
      <c r="P3359" s="311"/>
      <c r="Q3359" s="311"/>
      <c r="R3359" s="311"/>
      <c r="S3359" s="311"/>
      <c r="T3359" s="311"/>
      <c r="U3359" s="311"/>
      <c r="V3359" s="311"/>
      <c r="W3359" s="311"/>
      <c r="X3359" s="311"/>
      <c r="Y3359" s="311"/>
      <c r="Z3359" s="311"/>
      <c r="AA3359" s="311"/>
      <c r="AB3359" s="311"/>
      <c r="AC3359" s="311"/>
      <c r="AD3359" s="311"/>
      <c r="AE3359" s="311"/>
      <c r="AF3359" s="311"/>
      <c r="AG3359" s="311"/>
      <c r="AH3359" s="311"/>
      <c r="AI3359" s="311"/>
      <c r="AJ3359" s="311"/>
      <c r="AK3359" s="311"/>
      <c r="AL3359" s="311"/>
      <c r="AM3359" s="311"/>
      <c r="AN3359" s="311"/>
      <c r="AO3359" s="311"/>
      <c r="AP3359" s="311"/>
      <c r="AQ3359" s="311"/>
      <c r="AR3359" s="311"/>
      <c r="AS3359" s="311"/>
      <c r="AT3359" s="311"/>
      <c r="AU3359" s="311"/>
    </row>
    <row r="3360" spans="1:47">
      <c r="A3360" s="311"/>
      <c r="B3360" s="311"/>
      <c r="C3360" s="311"/>
      <c r="D3360" s="311"/>
      <c r="E3360" s="311"/>
      <c r="F3360" s="311"/>
      <c r="G3360" s="311"/>
      <c r="H3360" s="311"/>
      <c r="I3360" s="311"/>
      <c r="J3360" s="311"/>
      <c r="K3360" s="311"/>
      <c r="L3360" s="311"/>
      <c r="M3360" s="311"/>
      <c r="N3360" s="311"/>
      <c r="O3360" s="311"/>
      <c r="P3360" s="311"/>
      <c r="Q3360" s="311"/>
      <c r="R3360" s="311"/>
      <c r="S3360" s="311"/>
      <c r="T3360" s="311"/>
      <c r="U3360" s="311"/>
      <c r="V3360" s="311"/>
      <c r="W3360" s="311"/>
      <c r="X3360" s="311"/>
      <c r="Y3360" s="311"/>
      <c r="Z3360" s="311"/>
      <c r="AA3360" s="311"/>
      <c r="AB3360" s="311"/>
      <c r="AC3360" s="311"/>
      <c r="AD3360" s="311"/>
      <c r="AE3360" s="311"/>
      <c r="AF3360" s="311"/>
      <c r="AG3360" s="311"/>
      <c r="AH3360" s="311"/>
      <c r="AI3360" s="311"/>
      <c r="AJ3360" s="311"/>
      <c r="AK3360" s="311"/>
      <c r="AL3360" s="311"/>
      <c r="AM3360" s="311"/>
      <c r="AN3360" s="311"/>
      <c r="AO3360" s="311"/>
      <c r="AP3360" s="311"/>
      <c r="AQ3360" s="311"/>
      <c r="AR3360" s="311"/>
      <c r="AS3360" s="311"/>
      <c r="AT3360" s="311"/>
      <c r="AU3360" s="311"/>
    </row>
    <row r="3361" spans="1:47">
      <c r="A3361" s="311"/>
      <c r="B3361" s="311"/>
      <c r="C3361" s="311"/>
      <c r="D3361" s="311"/>
      <c r="E3361" s="311"/>
      <c r="F3361" s="311"/>
      <c r="G3361" s="311"/>
      <c r="H3361" s="311"/>
      <c r="I3361" s="311"/>
      <c r="J3361" s="311"/>
      <c r="K3361" s="311"/>
      <c r="L3361" s="311"/>
      <c r="M3361" s="311"/>
      <c r="N3361" s="311"/>
      <c r="O3361" s="311"/>
      <c r="P3361" s="311"/>
      <c r="Q3361" s="311"/>
      <c r="R3361" s="311"/>
      <c r="S3361" s="311"/>
      <c r="T3361" s="311"/>
      <c r="U3361" s="311"/>
      <c r="V3361" s="311"/>
      <c r="W3361" s="311"/>
      <c r="X3361" s="311"/>
      <c r="Y3361" s="311"/>
      <c r="Z3361" s="311"/>
      <c r="AA3361" s="311"/>
      <c r="AB3361" s="311"/>
      <c r="AC3361" s="311"/>
      <c r="AD3361" s="311"/>
      <c r="AE3361" s="311"/>
      <c r="AF3361" s="311"/>
      <c r="AG3361" s="311"/>
      <c r="AH3361" s="311"/>
      <c r="AI3361" s="311"/>
      <c r="AJ3361" s="311"/>
      <c r="AK3361" s="311"/>
      <c r="AL3361" s="311"/>
      <c r="AM3361" s="311"/>
      <c r="AN3361" s="311"/>
      <c r="AO3361" s="311"/>
      <c r="AP3361" s="311"/>
      <c r="AQ3361" s="311"/>
      <c r="AR3361" s="311"/>
      <c r="AS3361" s="311"/>
      <c r="AT3361" s="311"/>
      <c r="AU3361" s="311"/>
    </row>
    <row r="3362" spans="1:47">
      <c r="A3362" s="311"/>
      <c r="B3362" s="311"/>
      <c r="C3362" s="311"/>
      <c r="D3362" s="311"/>
      <c r="E3362" s="311"/>
      <c r="F3362" s="311"/>
      <c r="G3362" s="311"/>
      <c r="H3362" s="311"/>
      <c r="I3362" s="311"/>
      <c r="J3362" s="311"/>
      <c r="K3362" s="311"/>
      <c r="L3362" s="311"/>
      <c r="M3362" s="311"/>
      <c r="N3362" s="311"/>
      <c r="O3362" s="311"/>
      <c r="P3362" s="311"/>
      <c r="Q3362" s="311"/>
      <c r="R3362" s="311"/>
      <c r="S3362" s="311"/>
      <c r="T3362" s="311"/>
      <c r="U3362" s="311"/>
      <c r="V3362" s="311"/>
      <c r="W3362" s="311"/>
      <c r="X3362" s="311"/>
      <c r="Y3362" s="311"/>
      <c r="Z3362" s="311"/>
      <c r="AA3362" s="311"/>
      <c r="AB3362" s="311"/>
      <c r="AC3362" s="311"/>
      <c r="AD3362" s="311"/>
      <c r="AE3362" s="311"/>
      <c r="AF3362" s="311"/>
      <c r="AG3362" s="311"/>
      <c r="AH3362" s="311"/>
      <c r="AI3362" s="311"/>
      <c r="AJ3362" s="311"/>
      <c r="AK3362" s="311"/>
      <c r="AL3362" s="311"/>
      <c r="AM3362" s="311"/>
      <c r="AN3362" s="311"/>
      <c r="AO3362" s="311"/>
      <c r="AP3362" s="311"/>
      <c r="AQ3362" s="311"/>
      <c r="AR3362" s="311"/>
      <c r="AS3362" s="311"/>
      <c r="AT3362" s="311"/>
      <c r="AU3362" s="311"/>
    </row>
    <row r="3363" spans="1:47">
      <c r="A3363" s="311"/>
      <c r="B3363" s="311"/>
      <c r="C3363" s="311"/>
      <c r="D3363" s="311"/>
      <c r="E3363" s="311"/>
      <c r="F3363" s="311"/>
      <c r="G3363" s="311"/>
      <c r="H3363" s="311"/>
      <c r="I3363" s="311"/>
      <c r="J3363" s="311"/>
      <c r="K3363" s="311"/>
      <c r="L3363" s="311"/>
      <c r="M3363" s="311"/>
      <c r="N3363" s="311"/>
      <c r="O3363" s="311"/>
      <c r="P3363" s="311"/>
      <c r="Q3363" s="311"/>
      <c r="R3363" s="311"/>
      <c r="S3363" s="311"/>
      <c r="T3363" s="311"/>
      <c r="U3363" s="311"/>
      <c r="V3363" s="311"/>
      <c r="W3363" s="311"/>
      <c r="X3363" s="311"/>
      <c r="Y3363" s="311"/>
      <c r="Z3363" s="311"/>
      <c r="AA3363" s="311"/>
      <c r="AB3363" s="311"/>
      <c r="AC3363" s="311"/>
      <c r="AD3363" s="311"/>
      <c r="AE3363" s="311"/>
      <c r="AF3363" s="311"/>
      <c r="AG3363" s="311"/>
      <c r="AH3363" s="311"/>
      <c r="AI3363" s="311"/>
      <c r="AJ3363" s="311"/>
      <c r="AK3363" s="311"/>
      <c r="AL3363" s="311"/>
      <c r="AM3363" s="311"/>
      <c r="AN3363" s="311"/>
      <c r="AO3363" s="311"/>
      <c r="AP3363" s="311"/>
      <c r="AQ3363" s="311"/>
      <c r="AR3363" s="311"/>
      <c r="AS3363" s="311"/>
      <c r="AT3363" s="311"/>
      <c r="AU3363" s="311"/>
    </row>
    <row r="3364" spans="1:47">
      <c r="A3364" s="311"/>
      <c r="B3364" s="311"/>
      <c r="C3364" s="311"/>
      <c r="D3364" s="311"/>
      <c r="E3364" s="311"/>
      <c r="F3364" s="311"/>
      <c r="G3364" s="311"/>
      <c r="H3364" s="311"/>
      <c r="I3364" s="311"/>
      <c r="J3364" s="311"/>
      <c r="K3364" s="311"/>
      <c r="L3364" s="311"/>
      <c r="M3364" s="311"/>
      <c r="N3364" s="311"/>
      <c r="O3364" s="311"/>
      <c r="P3364" s="311"/>
      <c r="Q3364" s="311"/>
      <c r="R3364" s="311"/>
      <c r="S3364" s="311"/>
      <c r="T3364" s="311"/>
      <c r="U3364" s="311"/>
      <c r="V3364" s="311"/>
      <c r="W3364" s="311"/>
      <c r="X3364" s="311"/>
      <c r="Y3364" s="311"/>
      <c r="Z3364" s="311"/>
      <c r="AA3364" s="311"/>
      <c r="AB3364" s="311"/>
      <c r="AC3364" s="311"/>
      <c r="AD3364" s="311"/>
      <c r="AE3364" s="311"/>
      <c r="AF3364" s="311"/>
      <c r="AG3364" s="311"/>
      <c r="AH3364" s="311"/>
      <c r="AI3364" s="311"/>
      <c r="AJ3364" s="311"/>
      <c r="AK3364" s="311"/>
      <c r="AL3364" s="311"/>
      <c r="AM3364" s="311"/>
      <c r="AN3364" s="311"/>
      <c r="AO3364" s="311"/>
      <c r="AP3364" s="311"/>
      <c r="AQ3364" s="311"/>
      <c r="AR3364" s="311"/>
      <c r="AS3364" s="311"/>
      <c r="AT3364" s="311"/>
      <c r="AU3364" s="311"/>
    </row>
    <row r="3365" spans="1:47">
      <c r="A3365" s="311"/>
      <c r="B3365" s="311"/>
      <c r="C3365" s="311"/>
      <c r="D3365" s="311"/>
      <c r="E3365" s="311"/>
      <c r="F3365" s="311"/>
      <c r="G3365" s="311"/>
      <c r="H3365" s="311"/>
      <c r="I3365" s="311"/>
      <c r="J3365" s="311"/>
      <c r="K3365" s="311"/>
      <c r="L3365" s="311"/>
      <c r="M3365" s="311"/>
      <c r="N3365" s="311"/>
      <c r="O3365" s="311"/>
      <c r="P3365" s="311"/>
      <c r="Q3365" s="311"/>
      <c r="R3365" s="311"/>
      <c r="S3365" s="311"/>
      <c r="T3365" s="311"/>
      <c r="U3365" s="311"/>
      <c r="V3365" s="311"/>
      <c r="W3365" s="311"/>
      <c r="X3365" s="311"/>
      <c r="Y3365" s="311"/>
      <c r="Z3365" s="311"/>
      <c r="AA3365" s="311"/>
      <c r="AB3365" s="311"/>
      <c r="AC3365" s="311"/>
      <c r="AD3365" s="311"/>
      <c r="AE3365" s="311"/>
      <c r="AF3365" s="311"/>
      <c r="AG3365" s="311"/>
      <c r="AH3365" s="311"/>
      <c r="AI3365" s="311"/>
      <c r="AJ3365" s="311"/>
      <c r="AK3365" s="311"/>
      <c r="AL3365" s="311"/>
      <c r="AM3365" s="311"/>
      <c r="AN3365" s="311"/>
      <c r="AO3365" s="311"/>
      <c r="AP3365" s="311"/>
      <c r="AQ3365" s="311"/>
      <c r="AR3365" s="311"/>
      <c r="AS3365" s="311"/>
      <c r="AT3365" s="311"/>
      <c r="AU3365" s="311"/>
    </row>
    <row r="3366" spans="1:47">
      <c r="A3366" s="311"/>
      <c r="B3366" s="311"/>
      <c r="C3366" s="311"/>
      <c r="D3366" s="311"/>
      <c r="E3366" s="311"/>
      <c r="F3366" s="311"/>
      <c r="G3366" s="311"/>
      <c r="H3366" s="311"/>
      <c r="I3366" s="311"/>
      <c r="J3366" s="311"/>
      <c r="K3366" s="311"/>
      <c r="L3366" s="311"/>
      <c r="M3366" s="311"/>
      <c r="N3366" s="311"/>
      <c r="O3366" s="311"/>
      <c r="P3366" s="311"/>
      <c r="Q3366" s="311"/>
      <c r="R3366" s="311"/>
      <c r="S3366" s="311"/>
      <c r="T3366" s="311"/>
      <c r="U3366" s="311"/>
      <c r="V3366" s="311"/>
      <c r="W3366" s="311"/>
      <c r="X3366" s="311"/>
      <c r="Y3366" s="311"/>
      <c r="Z3366" s="311"/>
      <c r="AA3366" s="311"/>
      <c r="AB3366" s="311"/>
      <c r="AC3366" s="311"/>
      <c r="AD3366" s="311"/>
      <c r="AE3366" s="311"/>
      <c r="AF3366" s="311"/>
      <c r="AG3366" s="311"/>
      <c r="AH3366" s="311"/>
      <c r="AI3366" s="311"/>
      <c r="AJ3366" s="311"/>
      <c r="AK3366" s="311"/>
      <c r="AL3366" s="311"/>
      <c r="AM3366" s="311"/>
      <c r="AN3366" s="311"/>
      <c r="AO3366" s="311"/>
      <c r="AP3366" s="311"/>
      <c r="AQ3366" s="311"/>
      <c r="AR3366" s="311"/>
      <c r="AS3366" s="311"/>
      <c r="AT3366" s="311"/>
      <c r="AU3366" s="311"/>
    </row>
    <row r="3367" spans="1:47">
      <c r="A3367" s="311"/>
      <c r="B3367" s="311"/>
      <c r="C3367" s="311"/>
      <c r="D3367" s="311"/>
      <c r="E3367" s="311"/>
      <c r="F3367" s="311"/>
      <c r="G3367" s="311"/>
      <c r="H3367" s="311"/>
      <c r="I3367" s="311"/>
      <c r="J3367" s="311"/>
      <c r="K3367" s="311"/>
      <c r="L3367" s="311"/>
      <c r="M3367" s="311"/>
      <c r="N3367" s="311"/>
      <c r="O3367" s="311"/>
      <c r="P3367" s="311"/>
      <c r="Q3367" s="311"/>
      <c r="R3367" s="311"/>
      <c r="S3367" s="311"/>
      <c r="T3367" s="311"/>
      <c r="U3367" s="311"/>
      <c r="V3367" s="311"/>
      <c r="W3367" s="311"/>
      <c r="X3367" s="311"/>
      <c r="Y3367" s="311"/>
      <c r="Z3367" s="311"/>
      <c r="AA3367" s="311"/>
      <c r="AB3367" s="311"/>
      <c r="AC3367" s="311"/>
      <c r="AD3367" s="311"/>
      <c r="AE3367" s="311"/>
      <c r="AF3367" s="311"/>
      <c r="AG3367" s="311"/>
      <c r="AH3367" s="311"/>
      <c r="AI3367" s="311"/>
      <c r="AJ3367" s="311"/>
      <c r="AK3367" s="311"/>
      <c r="AL3367" s="311"/>
      <c r="AM3367" s="311"/>
      <c r="AN3367" s="311"/>
      <c r="AO3367" s="311"/>
      <c r="AP3367" s="311"/>
      <c r="AQ3367" s="311"/>
      <c r="AR3367" s="311"/>
      <c r="AS3367" s="311"/>
      <c r="AT3367" s="311"/>
      <c r="AU3367" s="311"/>
    </row>
    <row r="3368" spans="1:47">
      <c r="A3368" s="311"/>
      <c r="B3368" s="311"/>
      <c r="C3368" s="311"/>
      <c r="D3368" s="311"/>
      <c r="E3368" s="311"/>
      <c r="F3368" s="311"/>
      <c r="G3368" s="311"/>
      <c r="H3368" s="311"/>
      <c r="I3368" s="311"/>
      <c r="J3368" s="311"/>
      <c r="K3368" s="311"/>
      <c r="L3368" s="311"/>
      <c r="M3368" s="311"/>
      <c r="N3368" s="311"/>
      <c r="O3368" s="311"/>
      <c r="P3368" s="311"/>
      <c r="Q3368" s="311"/>
      <c r="R3368" s="311"/>
      <c r="S3368" s="311"/>
      <c r="T3368" s="311"/>
      <c r="U3368" s="311"/>
      <c r="V3368" s="311"/>
      <c r="W3368" s="311"/>
      <c r="X3368" s="311"/>
      <c r="Y3368" s="311"/>
      <c r="Z3368" s="311"/>
      <c r="AA3368" s="311"/>
      <c r="AB3368" s="311"/>
      <c r="AC3368" s="311"/>
      <c r="AD3368" s="311"/>
      <c r="AE3368" s="311"/>
      <c r="AF3368" s="311"/>
      <c r="AG3368" s="311"/>
      <c r="AH3368" s="311"/>
      <c r="AI3368" s="311"/>
      <c r="AJ3368" s="311"/>
      <c r="AK3368" s="311"/>
      <c r="AL3368" s="311"/>
      <c r="AM3368" s="311"/>
      <c r="AN3368" s="311"/>
      <c r="AO3368" s="311"/>
      <c r="AP3368" s="311"/>
      <c r="AQ3368" s="311"/>
      <c r="AR3368" s="311"/>
      <c r="AS3368" s="311"/>
      <c r="AT3368" s="311"/>
      <c r="AU3368" s="311"/>
    </row>
    <row r="3369" spans="1:47">
      <c r="A3369" s="311"/>
      <c r="B3369" s="311"/>
      <c r="C3369" s="311"/>
      <c r="D3369" s="311"/>
      <c r="E3369" s="311"/>
      <c r="F3369" s="311"/>
      <c r="G3369" s="311"/>
      <c r="H3369" s="311"/>
      <c r="I3369" s="311"/>
      <c r="J3369" s="311"/>
      <c r="K3369" s="311"/>
      <c r="L3369" s="311"/>
      <c r="M3369" s="311"/>
      <c r="N3369" s="311"/>
      <c r="O3369" s="311"/>
      <c r="P3369" s="311"/>
      <c r="Q3369" s="311"/>
      <c r="R3369" s="311"/>
      <c r="S3369" s="311"/>
      <c r="T3369" s="311"/>
      <c r="U3369" s="311"/>
      <c r="V3369" s="311"/>
      <c r="W3369" s="311"/>
      <c r="X3369" s="311"/>
      <c r="Y3369" s="311"/>
      <c r="Z3369" s="311"/>
      <c r="AA3369" s="311"/>
      <c r="AB3369" s="311"/>
      <c r="AC3369" s="311"/>
      <c r="AD3369" s="311"/>
      <c r="AE3369" s="311"/>
      <c r="AF3369" s="311"/>
      <c r="AG3369" s="311"/>
      <c r="AH3369" s="311"/>
      <c r="AI3369" s="311"/>
      <c r="AJ3369" s="311"/>
      <c r="AK3369" s="311"/>
      <c r="AL3369" s="311"/>
      <c r="AM3369" s="311"/>
      <c r="AN3369" s="311"/>
      <c r="AO3369" s="311"/>
      <c r="AP3369" s="311"/>
      <c r="AQ3369" s="311"/>
      <c r="AR3369" s="311"/>
      <c r="AS3369" s="311"/>
      <c r="AT3369" s="311"/>
      <c r="AU3369" s="311"/>
    </row>
    <row r="3370" spans="1:47">
      <c r="A3370" s="311"/>
      <c r="B3370" s="311"/>
      <c r="C3370" s="311"/>
      <c r="D3370" s="311"/>
      <c r="E3370" s="311"/>
      <c r="F3370" s="311"/>
      <c r="G3370" s="311"/>
      <c r="H3370" s="311"/>
      <c r="I3370" s="311"/>
      <c r="J3370" s="311"/>
      <c r="K3370" s="311"/>
      <c r="L3370" s="311"/>
      <c r="M3370" s="311"/>
      <c r="N3370" s="311"/>
      <c r="O3370" s="311"/>
      <c r="P3370" s="311"/>
      <c r="Q3370" s="311"/>
      <c r="R3370" s="311"/>
      <c r="S3370" s="311"/>
      <c r="T3370" s="311"/>
      <c r="U3370" s="311"/>
      <c r="V3370" s="311"/>
      <c r="W3370" s="311"/>
      <c r="X3370" s="311"/>
      <c r="Y3370" s="311"/>
      <c r="Z3370" s="311"/>
      <c r="AA3370" s="311"/>
      <c r="AB3370" s="311"/>
      <c r="AC3370" s="311"/>
      <c r="AD3370" s="311"/>
      <c r="AE3370" s="311"/>
      <c r="AF3370" s="311"/>
      <c r="AG3370" s="311"/>
      <c r="AH3370" s="311"/>
      <c r="AI3370" s="311"/>
      <c r="AJ3370" s="311"/>
      <c r="AK3370" s="311"/>
      <c r="AL3370" s="311"/>
      <c r="AM3370" s="311"/>
      <c r="AN3370" s="311"/>
      <c r="AO3370" s="311"/>
      <c r="AP3370" s="311"/>
      <c r="AQ3370" s="311"/>
      <c r="AR3370" s="311"/>
      <c r="AS3370" s="311"/>
      <c r="AT3370" s="311"/>
      <c r="AU3370" s="311"/>
    </row>
    <row r="3371" spans="1:47">
      <c r="A3371" s="311"/>
      <c r="B3371" s="311"/>
      <c r="C3371" s="311"/>
      <c r="D3371" s="311"/>
      <c r="E3371" s="311"/>
      <c r="F3371" s="311"/>
      <c r="G3371" s="311"/>
      <c r="H3371" s="311"/>
      <c r="I3371" s="311"/>
      <c r="J3371" s="311"/>
      <c r="K3371" s="311"/>
      <c r="L3371" s="311"/>
      <c r="M3371" s="311"/>
      <c r="N3371" s="311"/>
      <c r="O3371" s="311"/>
      <c r="P3371" s="311"/>
      <c r="Q3371" s="311"/>
      <c r="R3371" s="311"/>
      <c r="S3371" s="311"/>
      <c r="T3371" s="311"/>
      <c r="U3371" s="311"/>
      <c r="V3371" s="311"/>
      <c r="W3371" s="311"/>
      <c r="X3371" s="311"/>
      <c r="Y3371" s="311"/>
      <c r="Z3371" s="311"/>
      <c r="AA3371" s="311"/>
      <c r="AB3371" s="311"/>
      <c r="AC3371" s="311"/>
      <c r="AD3371" s="311"/>
      <c r="AE3371" s="311"/>
      <c r="AF3371" s="311"/>
      <c r="AG3371" s="311"/>
      <c r="AH3371" s="311"/>
      <c r="AI3371" s="311"/>
      <c r="AJ3371" s="311"/>
      <c r="AK3371" s="311"/>
      <c r="AL3371" s="311"/>
      <c r="AM3371" s="311"/>
      <c r="AN3371" s="311"/>
      <c r="AO3371" s="311"/>
      <c r="AP3371" s="311"/>
      <c r="AQ3371" s="311"/>
      <c r="AR3371" s="311"/>
      <c r="AS3371" s="311"/>
      <c r="AT3371" s="311"/>
      <c r="AU3371" s="311"/>
    </row>
    <row r="3372" spans="1:47">
      <c r="A3372" s="311"/>
      <c r="B3372" s="311"/>
      <c r="C3372" s="311"/>
      <c r="D3372" s="311"/>
      <c r="E3372" s="311"/>
      <c r="F3372" s="311"/>
      <c r="G3372" s="311"/>
      <c r="H3372" s="311"/>
      <c r="I3372" s="311"/>
      <c r="J3372" s="311"/>
      <c r="K3372" s="311"/>
      <c r="L3372" s="311"/>
      <c r="M3372" s="311"/>
      <c r="N3372" s="311"/>
      <c r="O3372" s="311"/>
      <c r="P3372" s="311"/>
      <c r="Q3372" s="311"/>
      <c r="R3372" s="311"/>
      <c r="S3372" s="311"/>
      <c r="T3372" s="311"/>
      <c r="U3372" s="311"/>
      <c r="V3372" s="311"/>
      <c r="W3372" s="311"/>
      <c r="X3372" s="311"/>
      <c r="Y3372" s="311"/>
      <c r="Z3372" s="311"/>
      <c r="AA3372" s="311"/>
      <c r="AB3372" s="311"/>
      <c r="AC3372" s="311"/>
      <c r="AD3372" s="311"/>
      <c r="AE3372" s="311"/>
      <c r="AF3372" s="311"/>
      <c r="AG3372" s="311"/>
      <c r="AH3372" s="311"/>
      <c r="AI3372" s="311"/>
      <c r="AJ3372" s="311"/>
      <c r="AK3372" s="311"/>
      <c r="AL3372" s="311"/>
      <c r="AM3372" s="311"/>
      <c r="AN3372" s="311"/>
      <c r="AO3372" s="311"/>
      <c r="AP3372" s="311"/>
      <c r="AQ3372" s="311"/>
      <c r="AR3372" s="311"/>
      <c r="AS3372" s="311"/>
      <c r="AT3372" s="311"/>
      <c r="AU3372" s="311"/>
    </row>
    <row r="3373" spans="1:47">
      <c r="A3373" s="311"/>
      <c r="B3373" s="311"/>
      <c r="C3373" s="311"/>
      <c r="D3373" s="311"/>
      <c r="E3373" s="311"/>
      <c r="F3373" s="311"/>
      <c r="G3373" s="311"/>
      <c r="H3373" s="311"/>
      <c r="I3373" s="311"/>
      <c r="J3373" s="311"/>
      <c r="K3373" s="311"/>
      <c r="L3373" s="311"/>
      <c r="M3373" s="311"/>
      <c r="N3373" s="311"/>
      <c r="O3373" s="311"/>
      <c r="P3373" s="311"/>
      <c r="Q3373" s="311"/>
      <c r="R3373" s="311"/>
      <c r="S3373" s="311"/>
      <c r="T3373" s="311"/>
      <c r="U3373" s="311"/>
      <c r="V3373" s="311"/>
      <c r="W3373" s="311"/>
      <c r="X3373" s="311"/>
      <c r="Y3373" s="311"/>
      <c r="Z3373" s="311"/>
      <c r="AA3373" s="311"/>
      <c r="AB3373" s="311"/>
      <c r="AC3373" s="311"/>
      <c r="AD3373" s="311"/>
      <c r="AE3373" s="311"/>
      <c r="AF3373" s="311"/>
      <c r="AG3373" s="311"/>
      <c r="AH3373" s="311"/>
      <c r="AI3373" s="311"/>
      <c r="AJ3373" s="311"/>
      <c r="AK3373" s="311"/>
      <c r="AL3373" s="311"/>
      <c r="AM3373" s="311"/>
      <c r="AN3373" s="311"/>
      <c r="AO3373" s="311"/>
      <c r="AP3373" s="311"/>
      <c r="AQ3373" s="311"/>
      <c r="AR3373" s="311"/>
      <c r="AS3373" s="311"/>
      <c r="AT3373" s="311"/>
      <c r="AU3373" s="311"/>
    </row>
    <row r="3374" spans="1:47">
      <c r="A3374" s="311"/>
      <c r="B3374" s="311"/>
      <c r="C3374" s="311"/>
      <c r="D3374" s="311"/>
      <c r="E3374" s="311"/>
      <c r="F3374" s="311"/>
      <c r="G3374" s="311"/>
      <c r="H3374" s="311"/>
      <c r="I3374" s="311"/>
      <c r="J3374" s="311"/>
      <c r="K3374" s="311"/>
      <c r="L3374" s="311"/>
      <c r="M3374" s="311"/>
      <c r="N3374" s="311"/>
      <c r="O3374" s="311"/>
      <c r="P3374" s="311"/>
      <c r="Q3374" s="311"/>
      <c r="R3374" s="311"/>
      <c r="S3374" s="311"/>
      <c r="T3374" s="311"/>
      <c r="U3374" s="311"/>
      <c r="V3374" s="311"/>
      <c r="W3374" s="311"/>
      <c r="X3374" s="311"/>
      <c r="Y3374" s="311"/>
      <c r="Z3374" s="311"/>
      <c r="AA3374" s="311"/>
      <c r="AB3374" s="311"/>
      <c r="AC3374" s="311"/>
      <c r="AD3374" s="311"/>
      <c r="AE3374" s="311"/>
      <c r="AF3374" s="311"/>
      <c r="AG3374" s="311"/>
      <c r="AH3374" s="311"/>
      <c r="AI3374" s="311"/>
      <c r="AJ3374" s="311"/>
      <c r="AK3374" s="311"/>
      <c r="AL3374" s="311"/>
      <c r="AM3374" s="311"/>
      <c r="AN3374" s="311"/>
      <c r="AO3374" s="311"/>
      <c r="AP3374" s="311"/>
      <c r="AQ3374" s="311"/>
      <c r="AR3374" s="311"/>
      <c r="AS3374" s="311"/>
      <c r="AT3374" s="311"/>
      <c r="AU3374" s="311"/>
    </row>
    <row r="3375" spans="1:47">
      <c r="A3375" s="311"/>
      <c r="B3375" s="311"/>
      <c r="C3375" s="311"/>
      <c r="D3375" s="311"/>
      <c r="E3375" s="311"/>
      <c r="F3375" s="311"/>
      <c r="G3375" s="311"/>
      <c r="H3375" s="311"/>
      <c r="I3375" s="311"/>
      <c r="J3375" s="311"/>
      <c r="K3375" s="311"/>
      <c r="L3375" s="311"/>
      <c r="M3375" s="311"/>
      <c r="N3375" s="311"/>
      <c r="O3375" s="311"/>
      <c r="P3375" s="311"/>
      <c r="Q3375" s="311"/>
      <c r="R3375" s="311"/>
      <c r="S3375" s="311"/>
      <c r="T3375" s="311"/>
      <c r="U3375" s="311"/>
      <c r="V3375" s="311"/>
      <c r="W3375" s="311"/>
      <c r="X3375" s="311"/>
      <c r="Y3375" s="311"/>
      <c r="Z3375" s="311"/>
      <c r="AA3375" s="311"/>
      <c r="AB3375" s="311"/>
      <c r="AC3375" s="311"/>
      <c r="AD3375" s="311"/>
      <c r="AE3375" s="311"/>
      <c r="AF3375" s="311"/>
      <c r="AG3375" s="311"/>
      <c r="AH3375" s="311"/>
      <c r="AI3375" s="311"/>
      <c r="AJ3375" s="311"/>
      <c r="AK3375" s="311"/>
      <c r="AL3375" s="311"/>
      <c r="AM3375" s="311"/>
      <c r="AN3375" s="311"/>
      <c r="AO3375" s="311"/>
      <c r="AP3375" s="311"/>
      <c r="AQ3375" s="311"/>
      <c r="AR3375" s="311"/>
      <c r="AS3375" s="311"/>
      <c r="AT3375" s="311"/>
      <c r="AU3375" s="311"/>
    </row>
    <row r="3376" spans="1:47">
      <c r="A3376" s="311"/>
      <c r="B3376" s="311"/>
      <c r="C3376" s="311"/>
      <c r="D3376" s="311"/>
      <c r="E3376" s="311"/>
      <c r="F3376" s="311"/>
      <c r="G3376" s="311"/>
      <c r="H3376" s="311"/>
      <c r="I3376" s="311"/>
      <c r="J3376" s="311"/>
      <c r="K3376" s="311"/>
      <c r="L3376" s="311"/>
      <c r="M3376" s="311"/>
      <c r="N3376" s="311"/>
      <c r="O3376" s="311"/>
      <c r="P3376" s="311"/>
      <c r="Q3376" s="311"/>
      <c r="R3376" s="311"/>
      <c r="S3376" s="311"/>
      <c r="T3376" s="311"/>
      <c r="U3376" s="311"/>
      <c r="V3376" s="311"/>
      <c r="W3376" s="311"/>
      <c r="X3376" s="311"/>
      <c r="Y3376" s="311"/>
      <c r="Z3376" s="311"/>
      <c r="AA3376" s="311"/>
      <c r="AB3376" s="311"/>
      <c r="AC3376" s="311"/>
      <c r="AD3376" s="311"/>
      <c r="AE3376" s="311"/>
      <c r="AF3376" s="311"/>
      <c r="AG3376" s="311"/>
      <c r="AH3376" s="311"/>
      <c r="AI3376" s="311"/>
      <c r="AJ3376" s="311"/>
      <c r="AK3376" s="311"/>
      <c r="AL3376" s="311"/>
      <c r="AM3376" s="311"/>
      <c r="AN3376" s="311"/>
      <c r="AO3376" s="311"/>
      <c r="AP3376" s="311"/>
      <c r="AQ3376" s="311"/>
      <c r="AR3376" s="311"/>
      <c r="AS3376" s="311"/>
      <c r="AT3376" s="311"/>
      <c r="AU3376" s="311"/>
    </row>
    <row r="3377" spans="1:47">
      <c r="A3377" s="311"/>
      <c r="B3377" s="311"/>
      <c r="C3377" s="311"/>
      <c r="D3377" s="311"/>
      <c r="E3377" s="311"/>
      <c r="F3377" s="311"/>
      <c r="G3377" s="311"/>
      <c r="H3377" s="311"/>
      <c r="I3377" s="311"/>
      <c r="J3377" s="311"/>
      <c r="K3377" s="311"/>
      <c r="L3377" s="311"/>
      <c r="M3377" s="311"/>
      <c r="N3377" s="311"/>
      <c r="O3377" s="311"/>
      <c r="P3377" s="311"/>
      <c r="Q3377" s="311"/>
      <c r="R3377" s="311"/>
      <c r="S3377" s="311"/>
      <c r="T3377" s="311"/>
      <c r="U3377" s="311"/>
      <c r="V3377" s="311"/>
      <c r="W3377" s="311"/>
      <c r="X3377" s="311"/>
      <c r="Y3377" s="311"/>
      <c r="Z3377" s="311"/>
      <c r="AA3377" s="311"/>
      <c r="AB3377" s="311"/>
      <c r="AC3377" s="311"/>
      <c r="AD3377" s="311"/>
      <c r="AE3377" s="311"/>
      <c r="AF3377" s="311"/>
      <c r="AG3377" s="311"/>
      <c r="AH3377" s="311"/>
      <c r="AI3377" s="311"/>
      <c r="AJ3377" s="311"/>
      <c r="AK3377" s="311"/>
      <c r="AL3377" s="311"/>
      <c r="AM3377" s="311"/>
      <c r="AN3377" s="311"/>
      <c r="AO3377" s="311"/>
      <c r="AP3377" s="311"/>
      <c r="AQ3377" s="311"/>
      <c r="AR3377" s="311"/>
      <c r="AS3377" s="311"/>
      <c r="AT3377" s="311"/>
      <c r="AU3377" s="311"/>
    </row>
    <row r="3378" spans="1:47">
      <c r="A3378" s="311"/>
      <c r="B3378" s="311"/>
      <c r="C3378" s="311"/>
      <c r="D3378" s="311"/>
      <c r="E3378" s="311"/>
      <c r="F3378" s="311"/>
      <c r="G3378" s="311"/>
      <c r="H3378" s="311"/>
      <c r="I3378" s="311"/>
      <c r="J3378" s="311"/>
      <c r="K3378" s="311"/>
      <c r="L3378" s="311"/>
      <c r="M3378" s="311"/>
      <c r="N3378" s="311"/>
      <c r="O3378" s="311"/>
      <c r="P3378" s="311"/>
      <c r="Q3378" s="311"/>
      <c r="R3378" s="311"/>
      <c r="S3378" s="311"/>
      <c r="T3378" s="311"/>
      <c r="U3378" s="311"/>
      <c r="V3378" s="311"/>
      <c r="W3378" s="311"/>
      <c r="X3378" s="311"/>
      <c r="Y3378" s="311"/>
      <c r="Z3378" s="311"/>
      <c r="AA3378" s="311"/>
      <c r="AB3378" s="311"/>
      <c r="AC3378" s="311"/>
      <c r="AD3378" s="311"/>
      <c r="AE3378" s="311"/>
      <c r="AF3378" s="311"/>
      <c r="AG3378" s="311"/>
      <c r="AH3378" s="311"/>
      <c r="AI3378" s="311"/>
      <c r="AJ3378" s="311"/>
      <c r="AK3378" s="311"/>
      <c r="AL3378" s="311"/>
      <c r="AM3378" s="311"/>
      <c r="AN3378" s="311"/>
      <c r="AO3378" s="311"/>
      <c r="AP3378" s="311"/>
      <c r="AQ3378" s="311"/>
      <c r="AR3378" s="311"/>
      <c r="AS3378" s="311"/>
      <c r="AT3378" s="311"/>
      <c r="AU3378" s="311"/>
    </row>
    <row r="3379" spans="1:47">
      <c r="A3379" s="311"/>
      <c r="B3379" s="311"/>
      <c r="C3379" s="311"/>
      <c r="D3379" s="311"/>
      <c r="E3379" s="311"/>
      <c r="F3379" s="311"/>
      <c r="G3379" s="311"/>
      <c r="H3379" s="311"/>
      <c r="I3379" s="311"/>
      <c r="J3379" s="311"/>
      <c r="K3379" s="311"/>
      <c r="L3379" s="311"/>
      <c r="M3379" s="311"/>
      <c r="N3379" s="311"/>
      <c r="O3379" s="311"/>
      <c r="P3379" s="311"/>
      <c r="Q3379" s="311"/>
      <c r="R3379" s="311"/>
      <c r="S3379" s="311"/>
      <c r="T3379" s="311"/>
      <c r="U3379" s="311"/>
      <c r="V3379" s="311"/>
      <c r="W3379" s="311"/>
      <c r="X3379" s="311"/>
      <c r="Y3379" s="311"/>
      <c r="Z3379" s="311"/>
      <c r="AA3379" s="311"/>
      <c r="AB3379" s="311"/>
      <c r="AC3379" s="311"/>
      <c r="AD3379" s="311"/>
      <c r="AE3379" s="311"/>
      <c r="AF3379" s="311"/>
      <c r="AG3379" s="311"/>
      <c r="AH3379" s="311"/>
      <c r="AI3379" s="311"/>
      <c r="AJ3379" s="311"/>
      <c r="AK3379" s="311"/>
      <c r="AL3379" s="311"/>
      <c r="AM3379" s="311"/>
      <c r="AN3379" s="311"/>
      <c r="AO3379" s="311"/>
      <c r="AP3379" s="311"/>
      <c r="AQ3379" s="311"/>
      <c r="AR3379" s="311"/>
      <c r="AS3379" s="311"/>
      <c r="AT3379" s="311"/>
      <c r="AU3379" s="311"/>
    </row>
    <row r="3380" spans="1:47">
      <c r="A3380" s="311"/>
      <c r="B3380" s="311"/>
      <c r="C3380" s="311"/>
      <c r="D3380" s="311"/>
      <c r="E3380" s="311"/>
      <c r="F3380" s="311"/>
      <c r="G3380" s="311"/>
      <c r="H3380" s="311"/>
      <c r="I3380" s="311"/>
      <c r="J3380" s="311"/>
      <c r="K3380" s="311"/>
      <c r="L3380" s="311"/>
      <c r="M3380" s="311"/>
      <c r="N3380" s="311"/>
      <c r="O3380" s="311"/>
      <c r="P3380" s="311"/>
      <c r="Q3380" s="311"/>
      <c r="R3380" s="311"/>
      <c r="S3380" s="311"/>
      <c r="T3380" s="311"/>
      <c r="U3380" s="311"/>
      <c r="V3380" s="311"/>
      <c r="W3380" s="311"/>
      <c r="X3380" s="311"/>
      <c r="Y3380" s="311"/>
      <c r="Z3380" s="311"/>
      <c r="AA3380" s="311"/>
      <c r="AB3380" s="311"/>
      <c r="AC3380" s="311"/>
      <c r="AD3380" s="311"/>
      <c r="AE3380" s="311"/>
      <c r="AF3380" s="311"/>
      <c r="AG3380" s="311"/>
      <c r="AH3380" s="311"/>
      <c r="AI3380" s="311"/>
      <c r="AJ3380" s="311"/>
      <c r="AK3380" s="311"/>
      <c r="AL3380" s="311"/>
      <c r="AM3380" s="311"/>
      <c r="AN3380" s="311"/>
      <c r="AO3380" s="311"/>
      <c r="AP3380" s="311"/>
      <c r="AQ3380" s="311"/>
      <c r="AR3380" s="311"/>
      <c r="AS3380" s="311"/>
      <c r="AT3380" s="311"/>
      <c r="AU3380" s="311"/>
    </row>
    <row r="3381" spans="1:47">
      <c r="A3381" s="311"/>
      <c r="B3381" s="311"/>
      <c r="C3381" s="311"/>
      <c r="D3381" s="311"/>
      <c r="E3381" s="311"/>
      <c r="F3381" s="311"/>
      <c r="G3381" s="311"/>
      <c r="H3381" s="311"/>
      <c r="I3381" s="311"/>
      <c r="J3381" s="311"/>
      <c r="K3381" s="311"/>
      <c r="L3381" s="311"/>
      <c r="M3381" s="311"/>
      <c r="N3381" s="311"/>
      <c r="O3381" s="311"/>
      <c r="P3381" s="311"/>
      <c r="Q3381" s="311"/>
      <c r="R3381" s="311"/>
      <c r="S3381" s="311"/>
      <c r="T3381" s="311"/>
      <c r="U3381" s="311"/>
      <c r="V3381" s="311"/>
      <c r="W3381" s="311"/>
      <c r="X3381" s="311"/>
      <c r="Y3381" s="311"/>
      <c r="Z3381" s="311"/>
      <c r="AA3381" s="311"/>
      <c r="AB3381" s="311"/>
      <c r="AC3381" s="311"/>
      <c r="AD3381" s="311"/>
      <c r="AE3381" s="311"/>
      <c r="AF3381" s="311"/>
      <c r="AG3381" s="311"/>
      <c r="AH3381" s="311"/>
      <c r="AI3381" s="311"/>
      <c r="AJ3381" s="311"/>
      <c r="AK3381" s="311"/>
      <c r="AL3381" s="311"/>
      <c r="AM3381" s="311"/>
      <c r="AN3381" s="311"/>
      <c r="AO3381" s="311"/>
      <c r="AP3381" s="311"/>
      <c r="AQ3381" s="311"/>
      <c r="AR3381" s="311"/>
      <c r="AS3381" s="311"/>
      <c r="AT3381" s="311"/>
      <c r="AU3381" s="311"/>
    </row>
    <row r="3382" spans="1:47">
      <c r="A3382" s="311"/>
      <c r="B3382" s="311"/>
      <c r="C3382" s="311"/>
      <c r="D3382" s="311"/>
      <c r="E3382" s="311"/>
      <c r="F3382" s="311"/>
      <c r="G3382" s="311"/>
      <c r="H3382" s="311"/>
      <c r="I3382" s="311"/>
      <c r="J3382" s="311"/>
      <c r="K3382" s="311"/>
      <c r="L3382" s="311"/>
      <c r="M3382" s="311"/>
      <c r="N3382" s="311"/>
      <c r="O3382" s="311"/>
      <c r="P3382" s="311"/>
      <c r="Q3382" s="311"/>
      <c r="R3382" s="311"/>
      <c r="S3382" s="311"/>
      <c r="T3382" s="311"/>
      <c r="U3382" s="311"/>
      <c r="V3382" s="311"/>
      <c r="W3382" s="311"/>
      <c r="X3382" s="311"/>
      <c r="Y3382" s="311"/>
      <c r="Z3382" s="311"/>
      <c r="AA3382" s="311"/>
      <c r="AB3382" s="311"/>
      <c r="AC3382" s="311"/>
      <c r="AD3382" s="311"/>
      <c r="AE3382" s="311"/>
      <c r="AF3382" s="311"/>
      <c r="AG3382" s="311"/>
      <c r="AH3382" s="311"/>
      <c r="AI3382" s="311"/>
      <c r="AJ3382" s="311"/>
      <c r="AK3382" s="311"/>
      <c r="AL3382" s="311"/>
      <c r="AM3382" s="311"/>
      <c r="AN3382" s="311"/>
      <c r="AO3382" s="311"/>
      <c r="AP3382" s="311"/>
      <c r="AQ3382" s="311"/>
      <c r="AR3382" s="311"/>
      <c r="AS3382" s="311"/>
      <c r="AT3382" s="311"/>
      <c r="AU3382" s="311"/>
    </row>
    <row r="3383" spans="1:47">
      <c r="A3383" s="311"/>
      <c r="B3383" s="311"/>
      <c r="C3383" s="311"/>
      <c r="D3383" s="311"/>
      <c r="E3383" s="311"/>
      <c r="F3383" s="311"/>
      <c r="G3383" s="311"/>
      <c r="H3383" s="311"/>
      <c r="I3383" s="311"/>
      <c r="J3383" s="311"/>
      <c r="K3383" s="311"/>
      <c r="L3383" s="311"/>
      <c r="M3383" s="311"/>
      <c r="N3383" s="311"/>
      <c r="O3383" s="311"/>
      <c r="P3383" s="311"/>
      <c r="Q3383" s="311"/>
      <c r="R3383" s="311"/>
      <c r="S3383" s="311"/>
      <c r="T3383" s="311"/>
      <c r="U3383" s="311"/>
      <c r="V3383" s="311"/>
      <c r="W3383" s="311"/>
      <c r="X3383" s="311"/>
      <c r="Y3383" s="311"/>
      <c r="Z3383" s="311"/>
      <c r="AA3383" s="311"/>
      <c r="AB3383" s="311"/>
      <c r="AC3383" s="311"/>
      <c r="AD3383" s="311"/>
      <c r="AE3383" s="311"/>
      <c r="AF3383" s="311"/>
      <c r="AG3383" s="311"/>
      <c r="AH3383" s="311"/>
      <c r="AI3383" s="311"/>
      <c r="AJ3383" s="311"/>
      <c r="AK3383" s="311"/>
      <c r="AL3383" s="311"/>
      <c r="AM3383" s="311"/>
      <c r="AN3383" s="311"/>
      <c r="AO3383" s="311"/>
      <c r="AP3383" s="311"/>
      <c r="AQ3383" s="311"/>
      <c r="AR3383" s="311"/>
      <c r="AS3383" s="311"/>
      <c r="AT3383" s="311"/>
      <c r="AU3383" s="311"/>
    </row>
    <row r="3384" spans="1:47">
      <c r="A3384" s="311"/>
      <c r="B3384" s="311"/>
      <c r="C3384" s="311"/>
      <c r="D3384" s="311"/>
      <c r="E3384" s="311"/>
      <c r="F3384" s="311"/>
      <c r="G3384" s="311"/>
      <c r="H3384" s="311"/>
      <c r="I3384" s="311"/>
      <c r="J3384" s="311"/>
      <c r="K3384" s="311"/>
      <c r="L3384" s="311"/>
      <c r="M3384" s="311"/>
      <c r="N3384" s="311"/>
      <c r="O3384" s="311"/>
      <c r="P3384" s="311"/>
      <c r="Q3384" s="311"/>
      <c r="R3384" s="311"/>
      <c r="S3384" s="311"/>
      <c r="T3384" s="311"/>
      <c r="U3384" s="311"/>
      <c r="V3384" s="311"/>
      <c r="W3384" s="311"/>
      <c r="X3384" s="311"/>
      <c r="Y3384" s="311"/>
      <c r="Z3384" s="311"/>
      <c r="AA3384" s="311"/>
      <c r="AB3384" s="311"/>
      <c r="AC3384" s="311"/>
      <c r="AD3384" s="311"/>
      <c r="AE3384" s="311"/>
      <c r="AF3384" s="311"/>
      <c r="AG3384" s="311"/>
      <c r="AH3384" s="311"/>
      <c r="AI3384" s="311"/>
      <c r="AJ3384" s="311"/>
      <c r="AK3384" s="311"/>
      <c r="AL3384" s="311"/>
      <c r="AM3384" s="311"/>
      <c r="AN3384" s="311"/>
      <c r="AO3384" s="311"/>
      <c r="AP3384" s="311"/>
      <c r="AQ3384" s="311"/>
      <c r="AR3384" s="311"/>
      <c r="AS3384" s="311"/>
      <c r="AT3384" s="311"/>
      <c r="AU3384" s="311"/>
    </row>
    <row r="3385" spans="1:47">
      <c r="A3385" s="311"/>
      <c r="B3385" s="311"/>
      <c r="C3385" s="311"/>
      <c r="D3385" s="311"/>
      <c r="E3385" s="311"/>
      <c r="F3385" s="311"/>
      <c r="G3385" s="311"/>
      <c r="H3385" s="311"/>
      <c r="I3385" s="311"/>
      <c r="J3385" s="311"/>
      <c r="K3385" s="311"/>
      <c r="L3385" s="311"/>
      <c r="M3385" s="311"/>
      <c r="N3385" s="311"/>
      <c r="O3385" s="311"/>
      <c r="P3385" s="311"/>
      <c r="Q3385" s="311"/>
      <c r="R3385" s="311"/>
      <c r="S3385" s="311"/>
      <c r="T3385" s="311"/>
      <c r="U3385" s="311"/>
      <c r="V3385" s="311"/>
      <c r="W3385" s="311"/>
      <c r="X3385" s="311"/>
      <c r="Y3385" s="311"/>
      <c r="Z3385" s="311"/>
      <c r="AA3385" s="311"/>
      <c r="AB3385" s="311"/>
      <c r="AC3385" s="311"/>
      <c r="AD3385" s="311"/>
      <c r="AE3385" s="311"/>
      <c r="AF3385" s="311"/>
      <c r="AG3385" s="311"/>
      <c r="AH3385" s="311"/>
      <c r="AI3385" s="311"/>
      <c r="AJ3385" s="311"/>
      <c r="AK3385" s="311"/>
      <c r="AL3385" s="311"/>
      <c r="AM3385" s="311"/>
      <c r="AN3385" s="311"/>
      <c r="AO3385" s="311"/>
      <c r="AP3385" s="311"/>
      <c r="AQ3385" s="311"/>
      <c r="AR3385" s="311"/>
      <c r="AS3385" s="311"/>
      <c r="AT3385" s="311"/>
      <c r="AU3385" s="311"/>
    </row>
    <row r="3386" spans="1:47">
      <c r="A3386" s="311"/>
      <c r="B3386" s="311"/>
      <c r="C3386" s="311"/>
      <c r="D3386" s="311"/>
      <c r="E3386" s="311"/>
      <c r="F3386" s="311"/>
      <c r="G3386" s="311"/>
      <c r="H3386" s="311"/>
      <c r="I3386" s="311"/>
      <c r="J3386" s="311"/>
      <c r="K3386" s="311"/>
      <c r="L3386" s="311"/>
      <c r="M3386" s="311"/>
      <c r="N3386" s="311"/>
      <c r="O3386" s="311"/>
      <c r="P3386" s="311"/>
      <c r="Q3386" s="311"/>
      <c r="R3386" s="311"/>
      <c r="S3386" s="311"/>
      <c r="T3386" s="311"/>
      <c r="U3386" s="311"/>
      <c r="V3386" s="311"/>
      <c r="W3386" s="311"/>
      <c r="X3386" s="311"/>
      <c r="Y3386" s="311"/>
      <c r="Z3386" s="311"/>
      <c r="AA3386" s="311"/>
      <c r="AB3386" s="311"/>
      <c r="AC3386" s="311"/>
      <c r="AD3386" s="311"/>
      <c r="AE3386" s="311"/>
      <c r="AF3386" s="311"/>
      <c r="AG3386" s="311"/>
      <c r="AH3386" s="311"/>
      <c r="AI3386" s="311"/>
      <c r="AJ3386" s="311"/>
      <c r="AK3386" s="311"/>
      <c r="AL3386" s="311"/>
      <c r="AM3386" s="311"/>
      <c r="AN3386" s="311"/>
      <c r="AO3386" s="311"/>
      <c r="AP3386" s="311"/>
      <c r="AQ3386" s="311"/>
      <c r="AR3386" s="311"/>
      <c r="AS3386" s="311"/>
      <c r="AT3386" s="311"/>
      <c r="AU3386" s="311"/>
    </row>
    <row r="3387" spans="1:47">
      <c r="A3387" s="311"/>
      <c r="B3387" s="311"/>
      <c r="C3387" s="311"/>
      <c r="D3387" s="311"/>
      <c r="E3387" s="311"/>
      <c r="F3387" s="311"/>
      <c r="G3387" s="311"/>
      <c r="H3387" s="311"/>
      <c r="I3387" s="311"/>
      <c r="J3387" s="311"/>
      <c r="K3387" s="311"/>
      <c r="L3387" s="311"/>
      <c r="M3387" s="311"/>
      <c r="N3387" s="311"/>
      <c r="O3387" s="311"/>
      <c r="P3387" s="311"/>
      <c r="Q3387" s="311"/>
      <c r="R3387" s="311"/>
      <c r="S3387" s="311"/>
      <c r="T3387" s="311"/>
      <c r="U3387" s="311"/>
      <c r="V3387" s="311"/>
      <c r="W3387" s="311"/>
      <c r="X3387" s="311"/>
      <c r="Y3387" s="311"/>
      <c r="Z3387" s="311"/>
      <c r="AA3387" s="311"/>
      <c r="AB3387" s="311"/>
      <c r="AC3387" s="311"/>
      <c r="AD3387" s="311"/>
      <c r="AE3387" s="311"/>
      <c r="AF3387" s="311"/>
      <c r="AG3387" s="311"/>
      <c r="AH3387" s="311"/>
      <c r="AI3387" s="311"/>
      <c r="AJ3387" s="311"/>
      <c r="AK3387" s="311"/>
      <c r="AL3387" s="311"/>
      <c r="AM3387" s="311"/>
      <c r="AN3387" s="311"/>
      <c r="AO3387" s="311"/>
      <c r="AP3387" s="311"/>
      <c r="AQ3387" s="311"/>
      <c r="AR3387" s="311"/>
      <c r="AS3387" s="311"/>
      <c r="AT3387" s="311"/>
      <c r="AU3387" s="311"/>
    </row>
    <row r="3388" spans="1:47">
      <c r="A3388" s="311"/>
      <c r="B3388" s="311"/>
      <c r="C3388" s="311"/>
      <c r="D3388" s="311"/>
      <c r="E3388" s="311"/>
      <c r="F3388" s="311"/>
      <c r="G3388" s="311"/>
      <c r="H3388" s="311"/>
      <c r="I3388" s="311"/>
      <c r="J3388" s="311"/>
      <c r="K3388" s="311"/>
      <c r="L3388" s="311"/>
      <c r="M3388" s="311"/>
      <c r="N3388" s="311"/>
      <c r="O3388" s="311"/>
      <c r="P3388" s="311"/>
      <c r="Q3388" s="311"/>
      <c r="R3388" s="311"/>
      <c r="S3388" s="311"/>
      <c r="T3388" s="311"/>
      <c r="U3388" s="311"/>
      <c r="V3388" s="311"/>
      <c r="W3388" s="311"/>
      <c r="X3388" s="311"/>
      <c r="Y3388" s="311"/>
      <c r="Z3388" s="311"/>
      <c r="AA3388" s="311"/>
      <c r="AB3388" s="311"/>
      <c r="AC3388" s="311"/>
      <c r="AD3388" s="311"/>
      <c r="AE3388" s="311"/>
      <c r="AF3388" s="311"/>
      <c r="AG3388" s="311"/>
      <c r="AH3388" s="311"/>
      <c r="AI3388" s="311"/>
      <c r="AJ3388" s="311"/>
      <c r="AK3388" s="311"/>
      <c r="AL3388" s="311"/>
      <c r="AM3388" s="311"/>
      <c r="AN3388" s="311"/>
      <c r="AO3388" s="311"/>
      <c r="AP3388" s="311"/>
      <c r="AQ3388" s="311"/>
      <c r="AR3388" s="311"/>
      <c r="AS3388" s="311"/>
      <c r="AT3388" s="311"/>
      <c r="AU3388" s="311"/>
    </row>
    <row r="3389" spans="1:47">
      <c r="A3389" s="311"/>
      <c r="B3389" s="311"/>
      <c r="C3389" s="311"/>
      <c r="D3389" s="311"/>
      <c r="E3389" s="311"/>
      <c r="F3389" s="311"/>
      <c r="G3389" s="311"/>
      <c r="H3389" s="311"/>
      <c r="I3389" s="311"/>
      <c r="J3389" s="311"/>
      <c r="K3389" s="311"/>
      <c r="L3389" s="311"/>
      <c r="M3389" s="311"/>
      <c r="N3389" s="311"/>
      <c r="O3389" s="311"/>
      <c r="P3389" s="311"/>
      <c r="Q3389" s="311"/>
      <c r="R3389" s="311"/>
      <c r="S3389" s="311"/>
      <c r="T3389" s="311"/>
      <c r="U3389" s="311"/>
      <c r="V3389" s="311"/>
      <c r="W3389" s="311"/>
      <c r="X3389" s="311"/>
      <c r="Y3389" s="311"/>
      <c r="Z3389" s="311"/>
      <c r="AA3389" s="311"/>
      <c r="AB3389" s="311"/>
      <c r="AC3389" s="311"/>
      <c r="AD3389" s="311"/>
      <c r="AE3389" s="311"/>
      <c r="AF3389" s="311"/>
      <c r="AG3389" s="311"/>
      <c r="AH3389" s="311"/>
      <c r="AI3389" s="311"/>
      <c r="AJ3389" s="311"/>
      <c r="AK3389" s="311"/>
      <c r="AL3389" s="311"/>
      <c r="AM3389" s="311"/>
      <c r="AN3389" s="311"/>
      <c r="AO3389" s="311"/>
      <c r="AP3389" s="311"/>
      <c r="AQ3389" s="311"/>
      <c r="AR3389" s="311"/>
      <c r="AS3389" s="311"/>
      <c r="AT3389" s="311"/>
      <c r="AU3389" s="311"/>
    </row>
    <row r="3390" spans="1:47">
      <c r="A3390" s="311"/>
      <c r="B3390" s="311"/>
      <c r="C3390" s="311"/>
      <c r="D3390" s="311"/>
      <c r="E3390" s="311"/>
      <c r="F3390" s="311"/>
      <c r="G3390" s="311"/>
      <c r="H3390" s="311"/>
      <c r="I3390" s="311"/>
      <c r="J3390" s="311"/>
      <c r="K3390" s="311"/>
      <c r="L3390" s="311"/>
      <c r="M3390" s="311"/>
      <c r="N3390" s="311"/>
      <c r="O3390" s="311"/>
      <c r="P3390" s="311"/>
      <c r="Q3390" s="311"/>
      <c r="R3390" s="311"/>
      <c r="S3390" s="311"/>
      <c r="T3390" s="311"/>
      <c r="U3390" s="311"/>
      <c r="V3390" s="311"/>
      <c r="W3390" s="311"/>
      <c r="X3390" s="311"/>
      <c r="Y3390" s="311"/>
      <c r="Z3390" s="311"/>
      <c r="AA3390" s="311"/>
      <c r="AB3390" s="311"/>
      <c r="AC3390" s="311"/>
      <c r="AD3390" s="311"/>
      <c r="AE3390" s="311"/>
      <c r="AF3390" s="311"/>
      <c r="AG3390" s="311"/>
      <c r="AH3390" s="311"/>
      <c r="AI3390" s="311"/>
      <c r="AJ3390" s="311"/>
      <c r="AK3390" s="311"/>
      <c r="AL3390" s="311"/>
      <c r="AM3390" s="311"/>
      <c r="AN3390" s="311"/>
      <c r="AO3390" s="311"/>
      <c r="AP3390" s="311"/>
      <c r="AQ3390" s="311"/>
      <c r="AR3390" s="311"/>
      <c r="AS3390" s="311"/>
      <c r="AT3390" s="311"/>
      <c r="AU3390" s="311"/>
    </row>
    <row r="3391" spans="1:47">
      <c r="A3391" s="311"/>
      <c r="B3391" s="311"/>
      <c r="C3391" s="311"/>
      <c r="D3391" s="311"/>
      <c r="E3391" s="311"/>
      <c r="F3391" s="311"/>
      <c r="G3391" s="311"/>
      <c r="H3391" s="311"/>
      <c r="I3391" s="311"/>
      <c r="J3391" s="311"/>
      <c r="K3391" s="311"/>
      <c r="L3391" s="311"/>
      <c r="M3391" s="311"/>
      <c r="N3391" s="311"/>
      <c r="O3391" s="311"/>
      <c r="P3391" s="311"/>
      <c r="Q3391" s="311"/>
      <c r="R3391" s="311"/>
      <c r="S3391" s="311"/>
      <c r="T3391" s="311"/>
      <c r="U3391" s="311"/>
      <c r="V3391" s="311"/>
      <c r="W3391" s="311"/>
      <c r="X3391" s="311"/>
      <c r="Y3391" s="311"/>
      <c r="Z3391" s="311"/>
      <c r="AA3391" s="311"/>
      <c r="AB3391" s="311"/>
      <c r="AC3391" s="311"/>
      <c r="AD3391" s="311"/>
      <c r="AE3391" s="311"/>
      <c r="AF3391" s="311"/>
      <c r="AG3391" s="311"/>
      <c r="AH3391" s="311"/>
      <c r="AI3391" s="311"/>
      <c r="AJ3391" s="311"/>
      <c r="AK3391" s="311"/>
      <c r="AL3391" s="311"/>
      <c r="AM3391" s="311"/>
      <c r="AN3391" s="311"/>
      <c r="AO3391" s="311"/>
      <c r="AP3391" s="311"/>
      <c r="AQ3391" s="311"/>
      <c r="AR3391" s="311"/>
      <c r="AS3391" s="311"/>
      <c r="AT3391" s="311"/>
      <c r="AU3391" s="311"/>
    </row>
    <row r="3392" spans="1:47">
      <c r="A3392" s="311"/>
      <c r="B3392" s="311"/>
      <c r="C3392" s="311"/>
      <c r="D3392" s="311"/>
      <c r="E3392" s="311"/>
      <c r="F3392" s="311"/>
      <c r="G3392" s="311"/>
      <c r="H3392" s="311"/>
      <c r="I3392" s="311"/>
      <c r="J3392" s="311"/>
      <c r="K3392" s="311"/>
      <c r="L3392" s="311"/>
      <c r="M3392" s="311"/>
      <c r="N3392" s="311"/>
      <c r="O3392" s="311"/>
      <c r="P3392" s="311"/>
      <c r="Q3392" s="311"/>
      <c r="R3392" s="311"/>
      <c r="S3392" s="311"/>
      <c r="T3392" s="311"/>
      <c r="U3392" s="311"/>
      <c r="V3392" s="311"/>
      <c r="W3392" s="311"/>
      <c r="X3392" s="311"/>
      <c r="Y3392" s="311"/>
      <c r="Z3392" s="311"/>
      <c r="AA3392" s="311"/>
      <c r="AB3392" s="311"/>
      <c r="AC3392" s="311"/>
      <c r="AD3392" s="311"/>
      <c r="AE3392" s="311"/>
      <c r="AF3392" s="311"/>
      <c r="AG3392" s="311"/>
      <c r="AH3392" s="311"/>
      <c r="AI3392" s="311"/>
      <c r="AJ3392" s="311"/>
      <c r="AK3392" s="311"/>
      <c r="AL3392" s="311"/>
      <c r="AM3392" s="311"/>
      <c r="AN3392" s="311"/>
      <c r="AO3392" s="311"/>
      <c r="AP3392" s="311"/>
      <c r="AQ3392" s="311"/>
      <c r="AR3392" s="311"/>
      <c r="AS3392" s="311"/>
      <c r="AT3392" s="311"/>
      <c r="AU3392" s="311"/>
    </row>
    <row r="3393" spans="1:47">
      <c r="A3393" s="311"/>
      <c r="B3393" s="311"/>
      <c r="C3393" s="311"/>
      <c r="D3393" s="311"/>
      <c r="E3393" s="311"/>
      <c r="F3393" s="311"/>
      <c r="G3393" s="311"/>
      <c r="H3393" s="311"/>
      <c r="I3393" s="311"/>
      <c r="J3393" s="311"/>
      <c r="K3393" s="311"/>
      <c r="L3393" s="311"/>
      <c r="M3393" s="311"/>
      <c r="N3393" s="311"/>
      <c r="O3393" s="311"/>
      <c r="P3393" s="311"/>
      <c r="Q3393" s="311"/>
      <c r="R3393" s="311"/>
      <c r="S3393" s="311"/>
      <c r="T3393" s="311"/>
      <c r="U3393" s="311"/>
      <c r="V3393" s="311"/>
      <c r="W3393" s="311"/>
      <c r="X3393" s="311"/>
      <c r="Y3393" s="311"/>
      <c r="Z3393" s="311"/>
      <c r="AA3393" s="311"/>
      <c r="AB3393" s="311"/>
      <c r="AC3393" s="311"/>
      <c r="AD3393" s="311"/>
      <c r="AE3393" s="311"/>
      <c r="AF3393" s="311"/>
      <c r="AG3393" s="311"/>
      <c r="AH3393" s="311"/>
      <c r="AI3393" s="311"/>
      <c r="AJ3393" s="311"/>
      <c r="AK3393" s="311"/>
      <c r="AL3393" s="311"/>
      <c r="AM3393" s="311"/>
      <c r="AN3393" s="311"/>
      <c r="AO3393" s="311"/>
      <c r="AP3393" s="311"/>
      <c r="AQ3393" s="311"/>
      <c r="AR3393" s="311"/>
      <c r="AS3393" s="311"/>
      <c r="AT3393" s="311"/>
      <c r="AU3393" s="311"/>
    </row>
    <row r="3394" spans="1:47">
      <c r="A3394" s="311"/>
      <c r="B3394" s="311"/>
      <c r="C3394" s="311"/>
      <c r="D3394" s="311"/>
      <c r="E3394" s="311"/>
      <c r="F3394" s="311"/>
      <c r="G3394" s="311"/>
      <c r="H3394" s="311"/>
      <c r="I3394" s="311"/>
      <c r="J3394" s="311"/>
      <c r="K3394" s="311"/>
      <c r="L3394" s="311"/>
      <c r="M3394" s="311"/>
      <c r="N3394" s="311"/>
      <c r="O3394" s="311"/>
      <c r="P3394" s="311"/>
      <c r="Q3394" s="311"/>
      <c r="R3394" s="311"/>
      <c r="S3394" s="311"/>
      <c r="T3394" s="311"/>
      <c r="U3394" s="311"/>
      <c r="V3394" s="311"/>
      <c r="W3394" s="311"/>
      <c r="X3394" s="311"/>
      <c r="Y3394" s="311"/>
      <c r="Z3394" s="311"/>
      <c r="AA3394" s="311"/>
      <c r="AB3394" s="311"/>
      <c r="AC3394" s="311"/>
      <c r="AD3394" s="311"/>
      <c r="AE3394" s="311"/>
      <c r="AF3394" s="311"/>
      <c r="AG3394" s="311"/>
      <c r="AH3394" s="311"/>
      <c r="AI3394" s="311"/>
      <c r="AJ3394" s="311"/>
      <c r="AK3394" s="311"/>
      <c r="AL3394" s="311"/>
      <c r="AM3394" s="311"/>
      <c r="AN3394" s="311"/>
      <c r="AO3394" s="311"/>
      <c r="AP3394" s="311"/>
      <c r="AQ3394" s="311"/>
      <c r="AR3394" s="311"/>
      <c r="AS3394" s="311"/>
      <c r="AT3394" s="311"/>
      <c r="AU3394" s="311"/>
    </row>
    <row r="3395" spans="1:47">
      <c r="A3395" s="311"/>
      <c r="B3395" s="311"/>
      <c r="C3395" s="311"/>
      <c r="D3395" s="311"/>
      <c r="E3395" s="311"/>
      <c r="F3395" s="311"/>
      <c r="G3395" s="311"/>
      <c r="H3395" s="311"/>
      <c r="I3395" s="311"/>
      <c r="J3395" s="311"/>
      <c r="K3395" s="311"/>
      <c r="L3395" s="311"/>
      <c r="M3395" s="311"/>
      <c r="N3395" s="311"/>
      <c r="O3395" s="311"/>
      <c r="P3395" s="311"/>
      <c r="Q3395" s="311"/>
      <c r="R3395" s="311"/>
      <c r="S3395" s="311"/>
      <c r="T3395" s="311"/>
      <c r="U3395" s="311"/>
      <c r="V3395" s="311"/>
      <c r="W3395" s="311"/>
      <c r="X3395" s="311"/>
      <c r="Y3395" s="311"/>
      <c r="Z3395" s="311"/>
      <c r="AA3395" s="311"/>
      <c r="AB3395" s="311"/>
      <c r="AC3395" s="311"/>
      <c r="AD3395" s="311"/>
      <c r="AE3395" s="311"/>
      <c r="AF3395" s="311"/>
      <c r="AG3395" s="311"/>
      <c r="AH3395" s="311"/>
      <c r="AI3395" s="311"/>
      <c r="AJ3395" s="311"/>
      <c r="AK3395" s="311"/>
      <c r="AL3395" s="311"/>
      <c r="AM3395" s="311"/>
      <c r="AN3395" s="311"/>
      <c r="AO3395" s="311"/>
      <c r="AP3395" s="311"/>
      <c r="AQ3395" s="311"/>
      <c r="AR3395" s="311"/>
      <c r="AS3395" s="311"/>
      <c r="AT3395" s="311"/>
      <c r="AU3395" s="311"/>
    </row>
    <row r="3396" spans="1:47">
      <c r="A3396" s="311"/>
      <c r="B3396" s="311"/>
      <c r="C3396" s="311"/>
      <c r="D3396" s="311"/>
      <c r="E3396" s="311"/>
      <c r="F3396" s="311"/>
      <c r="G3396" s="311"/>
      <c r="H3396" s="311"/>
      <c r="I3396" s="311"/>
      <c r="J3396" s="311"/>
      <c r="K3396" s="311"/>
      <c r="L3396" s="311"/>
      <c r="M3396" s="311"/>
      <c r="N3396" s="311"/>
      <c r="O3396" s="311"/>
      <c r="P3396" s="311"/>
      <c r="Q3396" s="311"/>
      <c r="R3396" s="311"/>
      <c r="S3396" s="311"/>
      <c r="T3396" s="311"/>
      <c r="U3396" s="311"/>
      <c r="V3396" s="311"/>
      <c r="W3396" s="311"/>
      <c r="X3396" s="311"/>
      <c r="Y3396" s="311"/>
      <c r="Z3396" s="311"/>
      <c r="AA3396" s="311"/>
      <c r="AB3396" s="311"/>
      <c r="AC3396" s="311"/>
      <c r="AD3396" s="311"/>
      <c r="AE3396" s="311"/>
      <c r="AF3396" s="311"/>
      <c r="AG3396" s="311"/>
      <c r="AH3396" s="311"/>
      <c r="AI3396" s="311"/>
      <c r="AJ3396" s="311"/>
      <c r="AK3396" s="311"/>
      <c r="AL3396" s="311"/>
      <c r="AM3396" s="311"/>
      <c r="AN3396" s="311"/>
      <c r="AO3396" s="311"/>
      <c r="AP3396" s="311"/>
      <c r="AQ3396" s="311"/>
      <c r="AR3396" s="311"/>
      <c r="AS3396" s="311"/>
      <c r="AT3396" s="311"/>
      <c r="AU3396" s="311"/>
    </row>
    <row r="3397" spans="1:47">
      <c r="A3397" s="311"/>
      <c r="B3397" s="311"/>
      <c r="C3397" s="311"/>
      <c r="D3397" s="311"/>
      <c r="E3397" s="311"/>
      <c r="F3397" s="311"/>
      <c r="G3397" s="311"/>
      <c r="H3397" s="311"/>
      <c r="I3397" s="311"/>
      <c r="J3397" s="311"/>
      <c r="K3397" s="311"/>
      <c r="L3397" s="311"/>
      <c r="M3397" s="311"/>
      <c r="N3397" s="311"/>
      <c r="O3397" s="311"/>
      <c r="P3397" s="311"/>
      <c r="Q3397" s="311"/>
      <c r="R3397" s="311"/>
      <c r="S3397" s="311"/>
      <c r="T3397" s="311"/>
      <c r="U3397" s="311"/>
      <c r="V3397" s="311"/>
      <c r="W3397" s="311"/>
      <c r="X3397" s="311"/>
      <c r="Y3397" s="311"/>
      <c r="Z3397" s="311"/>
      <c r="AA3397" s="311"/>
      <c r="AB3397" s="311"/>
      <c r="AC3397" s="311"/>
      <c r="AD3397" s="311"/>
      <c r="AE3397" s="311"/>
      <c r="AF3397" s="311"/>
      <c r="AG3397" s="311"/>
      <c r="AH3397" s="311"/>
      <c r="AI3397" s="311"/>
      <c r="AJ3397" s="311"/>
      <c r="AK3397" s="311"/>
      <c r="AL3397" s="311"/>
      <c r="AM3397" s="311"/>
      <c r="AN3397" s="311"/>
      <c r="AO3397" s="311"/>
      <c r="AP3397" s="311"/>
      <c r="AQ3397" s="311"/>
      <c r="AR3397" s="311"/>
      <c r="AS3397" s="311"/>
      <c r="AT3397" s="311"/>
      <c r="AU3397" s="311"/>
    </row>
    <row r="3398" spans="1:47">
      <c r="A3398" s="311"/>
      <c r="B3398" s="311"/>
      <c r="C3398" s="311"/>
      <c r="D3398" s="311"/>
      <c r="E3398" s="311"/>
      <c r="F3398" s="311"/>
      <c r="G3398" s="311"/>
      <c r="H3398" s="311"/>
      <c r="I3398" s="311"/>
      <c r="J3398" s="311"/>
      <c r="K3398" s="311"/>
      <c r="L3398" s="311"/>
      <c r="M3398" s="311"/>
      <c r="N3398" s="311"/>
      <c r="O3398" s="311"/>
      <c r="P3398" s="311"/>
      <c r="Q3398" s="311"/>
      <c r="R3398" s="311"/>
      <c r="S3398" s="311"/>
      <c r="T3398" s="311"/>
      <c r="U3398" s="311"/>
      <c r="V3398" s="311"/>
      <c r="W3398" s="311"/>
      <c r="X3398" s="311"/>
      <c r="Y3398" s="311"/>
      <c r="Z3398" s="311"/>
      <c r="AA3398" s="311"/>
      <c r="AB3398" s="311"/>
      <c r="AC3398" s="311"/>
      <c r="AD3398" s="311"/>
      <c r="AE3398" s="311"/>
      <c r="AF3398" s="311"/>
      <c r="AG3398" s="311"/>
      <c r="AH3398" s="311"/>
      <c r="AI3398" s="311"/>
      <c r="AJ3398" s="311"/>
      <c r="AK3398" s="311"/>
      <c r="AL3398" s="311"/>
      <c r="AM3398" s="311"/>
      <c r="AN3398" s="311"/>
      <c r="AO3398" s="311"/>
      <c r="AP3398" s="311"/>
      <c r="AQ3398" s="311"/>
      <c r="AR3398" s="311"/>
      <c r="AS3398" s="311"/>
      <c r="AT3398" s="311"/>
      <c r="AU3398" s="311"/>
    </row>
    <row r="3399" spans="1:47">
      <c r="A3399" s="311"/>
      <c r="B3399" s="311"/>
      <c r="C3399" s="311"/>
      <c r="D3399" s="311"/>
      <c r="E3399" s="311"/>
      <c r="F3399" s="311"/>
      <c r="G3399" s="311"/>
      <c r="H3399" s="311"/>
      <c r="I3399" s="311"/>
      <c r="J3399" s="311"/>
      <c r="K3399" s="311"/>
      <c r="L3399" s="311"/>
      <c r="M3399" s="311"/>
      <c r="N3399" s="311"/>
      <c r="O3399" s="311"/>
      <c r="P3399" s="311"/>
      <c r="Q3399" s="311"/>
      <c r="R3399" s="311"/>
      <c r="S3399" s="311"/>
      <c r="T3399" s="311"/>
      <c r="U3399" s="311"/>
      <c r="V3399" s="311"/>
      <c r="W3399" s="311"/>
      <c r="X3399" s="311"/>
      <c r="Y3399" s="311"/>
      <c r="Z3399" s="311"/>
      <c r="AA3399" s="311"/>
      <c r="AB3399" s="311"/>
      <c r="AC3399" s="311"/>
      <c r="AD3399" s="311"/>
      <c r="AE3399" s="311"/>
      <c r="AF3399" s="311"/>
      <c r="AG3399" s="311"/>
      <c r="AH3399" s="311"/>
      <c r="AI3399" s="311"/>
      <c r="AJ3399" s="311"/>
      <c r="AK3399" s="311"/>
      <c r="AL3399" s="311"/>
      <c r="AM3399" s="311"/>
      <c r="AN3399" s="311"/>
      <c r="AO3399" s="311"/>
      <c r="AP3399" s="311"/>
      <c r="AQ3399" s="311"/>
      <c r="AR3399" s="311"/>
      <c r="AS3399" s="311"/>
      <c r="AT3399" s="311"/>
      <c r="AU3399" s="311"/>
    </row>
    <row r="3400" spans="1:47">
      <c r="A3400" s="311"/>
      <c r="B3400" s="311"/>
      <c r="C3400" s="311"/>
      <c r="D3400" s="311"/>
      <c r="E3400" s="311"/>
      <c r="F3400" s="311"/>
      <c r="G3400" s="311"/>
      <c r="H3400" s="311"/>
      <c r="I3400" s="311"/>
      <c r="J3400" s="311"/>
      <c r="K3400" s="311"/>
      <c r="L3400" s="311"/>
      <c r="M3400" s="311"/>
      <c r="N3400" s="311"/>
      <c r="O3400" s="311"/>
      <c r="P3400" s="311"/>
      <c r="Q3400" s="311"/>
      <c r="R3400" s="311"/>
      <c r="S3400" s="311"/>
      <c r="T3400" s="311"/>
      <c r="U3400" s="311"/>
      <c r="V3400" s="311"/>
      <c r="W3400" s="311"/>
      <c r="X3400" s="311"/>
      <c r="Y3400" s="311"/>
      <c r="Z3400" s="311"/>
      <c r="AA3400" s="311"/>
      <c r="AB3400" s="311"/>
      <c r="AC3400" s="311"/>
      <c r="AD3400" s="311"/>
      <c r="AE3400" s="311"/>
      <c r="AF3400" s="311"/>
      <c r="AG3400" s="311"/>
      <c r="AH3400" s="311"/>
      <c r="AI3400" s="311"/>
      <c r="AJ3400" s="311"/>
      <c r="AK3400" s="311"/>
      <c r="AL3400" s="311"/>
      <c r="AM3400" s="311"/>
      <c r="AN3400" s="311"/>
      <c r="AO3400" s="311"/>
      <c r="AP3400" s="311"/>
      <c r="AQ3400" s="311"/>
      <c r="AR3400" s="311"/>
      <c r="AS3400" s="311"/>
      <c r="AT3400" s="311"/>
      <c r="AU3400" s="311"/>
    </row>
    <row r="3401" spans="1:47">
      <c r="A3401" s="311"/>
      <c r="B3401" s="311"/>
      <c r="C3401" s="311"/>
      <c r="D3401" s="311"/>
      <c r="E3401" s="311"/>
      <c r="F3401" s="311"/>
      <c r="G3401" s="311"/>
      <c r="H3401" s="311"/>
      <c r="I3401" s="311"/>
      <c r="J3401" s="311"/>
      <c r="K3401" s="311"/>
      <c r="L3401" s="311"/>
      <c r="M3401" s="311"/>
      <c r="N3401" s="311"/>
      <c r="O3401" s="311"/>
      <c r="P3401" s="311"/>
      <c r="Q3401" s="311"/>
      <c r="R3401" s="311"/>
      <c r="S3401" s="311"/>
      <c r="T3401" s="311"/>
      <c r="U3401" s="311"/>
      <c r="V3401" s="311"/>
      <c r="W3401" s="311"/>
      <c r="X3401" s="311"/>
      <c r="Y3401" s="311"/>
      <c r="Z3401" s="311"/>
      <c r="AA3401" s="311"/>
      <c r="AB3401" s="311"/>
      <c r="AC3401" s="311"/>
      <c r="AD3401" s="311"/>
      <c r="AE3401" s="311"/>
      <c r="AF3401" s="311"/>
      <c r="AG3401" s="311"/>
      <c r="AH3401" s="311"/>
      <c r="AI3401" s="311"/>
      <c r="AJ3401" s="311"/>
      <c r="AK3401" s="311"/>
      <c r="AL3401" s="311"/>
      <c r="AM3401" s="311"/>
      <c r="AN3401" s="311"/>
      <c r="AO3401" s="311"/>
      <c r="AP3401" s="311"/>
      <c r="AQ3401" s="311"/>
      <c r="AR3401" s="311"/>
      <c r="AS3401" s="311"/>
      <c r="AT3401" s="311"/>
      <c r="AU3401" s="311"/>
    </row>
    <row r="3402" spans="1:47">
      <c r="A3402" s="311"/>
      <c r="B3402" s="311"/>
      <c r="C3402" s="311"/>
      <c r="D3402" s="311"/>
      <c r="E3402" s="311"/>
      <c r="F3402" s="311"/>
      <c r="G3402" s="311"/>
      <c r="H3402" s="311"/>
      <c r="I3402" s="311"/>
      <c r="J3402" s="311"/>
      <c r="K3402" s="311"/>
      <c r="L3402" s="311"/>
      <c r="M3402" s="311"/>
      <c r="N3402" s="311"/>
      <c r="O3402" s="311"/>
      <c r="P3402" s="311"/>
      <c r="Q3402" s="311"/>
      <c r="R3402" s="311"/>
      <c r="S3402" s="311"/>
      <c r="T3402" s="311"/>
      <c r="U3402" s="311"/>
      <c r="V3402" s="311"/>
      <c r="W3402" s="311"/>
      <c r="X3402" s="311"/>
      <c r="Y3402" s="311"/>
      <c r="Z3402" s="311"/>
      <c r="AA3402" s="311"/>
      <c r="AB3402" s="311"/>
      <c r="AC3402" s="311"/>
      <c r="AD3402" s="311"/>
      <c r="AE3402" s="311"/>
      <c r="AF3402" s="311"/>
      <c r="AG3402" s="311"/>
      <c r="AH3402" s="311"/>
      <c r="AI3402" s="311"/>
      <c r="AJ3402" s="311"/>
      <c r="AK3402" s="311"/>
      <c r="AL3402" s="311"/>
      <c r="AM3402" s="311"/>
      <c r="AN3402" s="311"/>
      <c r="AO3402" s="311"/>
      <c r="AP3402" s="311"/>
      <c r="AQ3402" s="311"/>
      <c r="AR3402" s="311"/>
      <c r="AS3402" s="311"/>
      <c r="AT3402" s="311"/>
      <c r="AU3402" s="311"/>
    </row>
    <row r="3403" spans="1:47">
      <c r="A3403" s="311"/>
      <c r="B3403" s="311"/>
      <c r="C3403" s="311"/>
      <c r="D3403" s="311"/>
      <c r="E3403" s="311"/>
      <c r="F3403" s="311"/>
      <c r="G3403" s="311"/>
      <c r="H3403" s="311"/>
      <c r="I3403" s="311"/>
      <c r="J3403" s="311"/>
      <c r="K3403" s="311"/>
      <c r="L3403" s="311"/>
      <c r="M3403" s="311"/>
      <c r="N3403" s="311"/>
      <c r="O3403" s="311"/>
      <c r="P3403" s="311"/>
      <c r="Q3403" s="311"/>
      <c r="R3403" s="311"/>
      <c r="S3403" s="311"/>
      <c r="T3403" s="311"/>
      <c r="U3403" s="311"/>
      <c r="V3403" s="311"/>
      <c r="W3403" s="311"/>
      <c r="X3403" s="311"/>
      <c r="Y3403" s="311"/>
      <c r="Z3403" s="311"/>
      <c r="AA3403" s="311"/>
      <c r="AB3403" s="311"/>
      <c r="AC3403" s="311"/>
      <c r="AD3403" s="311"/>
      <c r="AE3403" s="311"/>
      <c r="AF3403" s="311"/>
      <c r="AG3403" s="311"/>
      <c r="AH3403" s="311"/>
      <c r="AI3403" s="311"/>
      <c r="AJ3403" s="311"/>
      <c r="AK3403" s="311"/>
      <c r="AL3403" s="311"/>
      <c r="AM3403" s="311"/>
      <c r="AN3403" s="311"/>
      <c r="AO3403" s="311"/>
      <c r="AP3403" s="311"/>
      <c r="AQ3403" s="311"/>
      <c r="AR3403" s="311"/>
      <c r="AS3403" s="311"/>
      <c r="AT3403" s="311"/>
      <c r="AU3403" s="311"/>
    </row>
    <row r="3404" spans="1:47">
      <c r="A3404" s="311"/>
      <c r="B3404" s="311"/>
      <c r="C3404" s="311"/>
      <c r="D3404" s="311"/>
      <c r="E3404" s="311"/>
      <c r="F3404" s="311"/>
      <c r="G3404" s="311"/>
      <c r="H3404" s="311"/>
      <c r="I3404" s="311"/>
      <c r="J3404" s="311"/>
      <c r="K3404" s="311"/>
      <c r="L3404" s="311"/>
      <c r="M3404" s="311"/>
      <c r="N3404" s="311"/>
      <c r="O3404" s="311"/>
      <c r="P3404" s="311"/>
      <c r="Q3404" s="311"/>
      <c r="R3404" s="311"/>
      <c r="S3404" s="311"/>
      <c r="T3404" s="311"/>
      <c r="U3404" s="311"/>
      <c r="V3404" s="311"/>
      <c r="W3404" s="311"/>
      <c r="X3404" s="311"/>
      <c r="Y3404" s="311"/>
      <c r="Z3404" s="311"/>
      <c r="AA3404" s="311"/>
      <c r="AB3404" s="311"/>
      <c r="AC3404" s="311"/>
      <c r="AD3404" s="311"/>
      <c r="AE3404" s="311"/>
      <c r="AF3404" s="311"/>
      <c r="AG3404" s="311"/>
      <c r="AH3404" s="311"/>
      <c r="AI3404" s="311"/>
      <c r="AJ3404" s="311"/>
      <c r="AK3404" s="311"/>
      <c r="AL3404" s="311"/>
      <c r="AM3404" s="311"/>
      <c r="AN3404" s="311"/>
      <c r="AO3404" s="311"/>
      <c r="AP3404" s="311"/>
      <c r="AQ3404" s="311"/>
      <c r="AR3404" s="311"/>
      <c r="AS3404" s="311"/>
      <c r="AT3404" s="311"/>
      <c r="AU3404" s="311"/>
    </row>
    <row r="3405" spans="1:47">
      <c r="A3405" s="311"/>
      <c r="B3405" s="311"/>
      <c r="C3405" s="311"/>
      <c r="D3405" s="311"/>
      <c r="E3405" s="311"/>
      <c r="F3405" s="311"/>
      <c r="G3405" s="311"/>
      <c r="H3405" s="311"/>
      <c r="I3405" s="311"/>
      <c r="J3405" s="311"/>
      <c r="K3405" s="311"/>
      <c r="L3405" s="311"/>
      <c r="M3405" s="311"/>
      <c r="N3405" s="311"/>
      <c r="O3405" s="311"/>
      <c r="P3405" s="311"/>
      <c r="Q3405" s="311"/>
      <c r="R3405" s="311"/>
      <c r="S3405" s="311"/>
      <c r="T3405" s="311"/>
      <c r="U3405" s="311"/>
      <c r="V3405" s="311"/>
      <c r="W3405" s="311"/>
      <c r="X3405" s="311"/>
      <c r="Y3405" s="311"/>
      <c r="Z3405" s="311"/>
      <c r="AA3405" s="311"/>
      <c r="AB3405" s="311"/>
      <c r="AC3405" s="311"/>
      <c r="AD3405" s="311"/>
      <c r="AE3405" s="311"/>
      <c r="AF3405" s="311"/>
      <c r="AG3405" s="311"/>
      <c r="AH3405" s="311"/>
      <c r="AI3405" s="311"/>
      <c r="AJ3405" s="311"/>
      <c r="AK3405" s="311"/>
      <c r="AL3405" s="311"/>
      <c r="AM3405" s="311"/>
      <c r="AN3405" s="311"/>
      <c r="AO3405" s="311"/>
      <c r="AP3405" s="311"/>
      <c r="AQ3405" s="311"/>
      <c r="AR3405" s="311"/>
      <c r="AS3405" s="311"/>
      <c r="AT3405" s="311"/>
      <c r="AU3405" s="311"/>
    </row>
    <row r="3406" spans="1:47">
      <c r="A3406" s="311"/>
      <c r="B3406" s="311"/>
      <c r="C3406" s="311"/>
      <c r="D3406" s="311"/>
      <c r="E3406" s="311"/>
      <c r="F3406" s="311"/>
      <c r="G3406" s="311"/>
      <c r="H3406" s="311"/>
      <c r="I3406" s="311"/>
      <c r="J3406" s="311"/>
      <c r="K3406" s="311"/>
      <c r="L3406" s="311"/>
      <c r="M3406" s="311"/>
      <c r="N3406" s="311"/>
      <c r="O3406" s="311"/>
      <c r="P3406" s="311"/>
      <c r="Q3406" s="311"/>
      <c r="R3406" s="311"/>
      <c r="S3406" s="311"/>
      <c r="T3406" s="311"/>
      <c r="U3406" s="311"/>
      <c r="V3406" s="311"/>
      <c r="W3406" s="311"/>
      <c r="X3406" s="311"/>
      <c r="Y3406" s="311"/>
      <c r="Z3406" s="311"/>
      <c r="AA3406" s="311"/>
      <c r="AB3406" s="311"/>
      <c r="AC3406" s="311"/>
      <c r="AD3406" s="311"/>
      <c r="AE3406" s="311"/>
      <c r="AF3406" s="311"/>
      <c r="AG3406" s="311"/>
      <c r="AH3406" s="311"/>
      <c r="AI3406" s="311"/>
      <c r="AJ3406" s="311"/>
      <c r="AK3406" s="311"/>
      <c r="AL3406" s="311"/>
      <c r="AM3406" s="311"/>
      <c r="AN3406" s="311"/>
      <c r="AO3406" s="311"/>
      <c r="AP3406" s="311"/>
      <c r="AQ3406" s="311"/>
      <c r="AR3406" s="311"/>
      <c r="AS3406" s="311"/>
      <c r="AT3406" s="311"/>
      <c r="AU3406" s="311"/>
    </row>
    <row r="3407" spans="1:47">
      <c r="A3407" s="311"/>
      <c r="B3407" s="311"/>
      <c r="C3407" s="311"/>
      <c r="D3407" s="311"/>
      <c r="E3407" s="311"/>
      <c r="F3407" s="311"/>
      <c r="G3407" s="311"/>
      <c r="H3407" s="311"/>
      <c r="I3407" s="311"/>
      <c r="J3407" s="311"/>
      <c r="K3407" s="311"/>
      <c r="L3407" s="311"/>
      <c r="M3407" s="311"/>
      <c r="N3407" s="311"/>
      <c r="O3407" s="311"/>
      <c r="P3407" s="311"/>
      <c r="Q3407" s="311"/>
      <c r="R3407" s="311"/>
      <c r="S3407" s="311"/>
      <c r="T3407" s="311"/>
      <c r="U3407" s="311"/>
      <c r="V3407" s="311"/>
      <c r="W3407" s="311"/>
      <c r="X3407" s="311"/>
      <c r="Y3407" s="311"/>
      <c r="Z3407" s="311"/>
      <c r="AA3407" s="311"/>
      <c r="AB3407" s="311"/>
      <c r="AC3407" s="311"/>
      <c r="AD3407" s="311"/>
      <c r="AE3407" s="311"/>
      <c r="AF3407" s="311"/>
      <c r="AG3407" s="311"/>
      <c r="AH3407" s="311"/>
      <c r="AI3407" s="311"/>
      <c r="AJ3407" s="311"/>
      <c r="AK3407" s="311"/>
      <c r="AL3407" s="311"/>
      <c r="AM3407" s="311"/>
      <c r="AN3407" s="311"/>
      <c r="AO3407" s="311"/>
      <c r="AP3407" s="311"/>
      <c r="AQ3407" s="311"/>
      <c r="AR3407" s="311"/>
      <c r="AS3407" s="311"/>
      <c r="AT3407" s="311"/>
      <c r="AU3407" s="311"/>
    </row>
    <row r="3408" spans="1:47">
      <c r="A3408" s="311"/>
      <c r="B3408" s="311"/>
      <c r="C3408" s="311"/>
      <c r="D3408" s="311"/>
      <c r="E3408" s="311"/>
      <c r="F3408" s="311"/>
      <c r="G3408" s="311"/>
      <c r="H3408" s="311"/>
      <c r="I3408" s="311"/>
      <c r="J3408" s="311"/>
      <c r="K3408" s="311"/>
      <c r="L3408" s="311"/>
      <c r="M3408" s="311"/>
      <c r="N3408" s="311"/>
      <c r="O3408" s="311"/>
      <c r="P3408" s="311"/>
      <c r="Q3408" s="311"/>
      <c r="R3408" s="311"/>
      <c r="S3408" s="311"/>
      <c r="T3408" s="311"/>
      <c r="U3408" s="311"/>
      <c r="V3408" s="311"/>
      <c r="W3408" s="311"/>
      <c r="X3408" s="311"/>
      <c r="Y3408" s="311"/>
      <c r="Z3408" s="311"/>
      <c r="AA3408" s="311"/>
      <c r="AB3408" s="311"/>
      <c r="AC3408" s="311"/>
      <c r="AD3408" s="311"/>
      <c r="AE3408" s="311"/>
      <c r="AF3408" s="311"/>
      <c r="AG3408" s="311"/>
      <c r="AH3408" s="311"/>
      <c r="AI3408" s="311"/>
      <c r="AJ3408" s="311"/>
      <c r="AK3408" s="311"/>
      <c r="AL3408" s="311"/>
      <c r="AM3408" s="311"/>
      <c r="AN3408" s="311"/>
      <c r="AO3408" s="311"/>
      <c r="AP3408" s="311"/>
      <c r="AQ3408" s="311"/>
      <c r="AR3408" s="311"/>
      <c r="AS3408" s="311"/>
      <c r="AT3408" s="311"/>
      <c r="AU3408" s="311"/>
    </row>
    <row r="3409" spans="1:47">
      <c r="A3409" s="311"/>
      <c r="B3409" s="311"/>
      <c r="C3409" s="311"/>
      <c r="D3409" s="311"/>
      <c r="E3409" s="311"/>
      <c r="F3409" s="311"/>
      <c r="G3409" s="311"/>
      <c r="H3409" s="311"/>
      <c r="I3409" s="311"/>
      <c r="J3409" s="311"/>
      <c r="K3409" s="311"/>
      <c r="L3409" s="311"/>
      <c r="M3409" s="311"/>
      <c r="N3409" s="311"/>
      <c r="O3409" s="311"/>
      <c r="P3409" s="311"/>
      <c r="Q3409" s="311"/>
      <c r="R3409" s="311"/>
      <c r="S3409" s="311"/>
      <c r="T3409" s="311"/>
      <c r="U3409" s="311"/>
      <c r="V3409" s="311"/>
      <c r="W3409" s="311"/>
      <c r="X3409" s="311"/>
      <c r="Y3409" s="311"/>
      <c r="Z3409" s="311"/>
      <c r="AA3409" s="311"/>
      <c r="AB3409" s="311"/>
      <c r="AC3409" s="311"/>
      <c r="AD3409" s="311"/>
      <c r="AE3409" s="311"/>
      <c r="AF3409" s="311"/>
      <c r="AG3409" s="311"/>
      <c r="AH3409" s="311"/>
      <c r="AI3409" s="311"/>
      <c r="AJ3409" s="311"/>
      <c r="AK3409" s="311"/>
      <c r="AL3409" s="311"/>
      <c r="AM3409" s="311"/>
      <c r="AN3409" s="311"/>
      <c r="AO3409" s="311"/>
      <c r="AP3409" s="311"/>
      <c r="AQ3409" s="311"/>
      <c r="AR3409" s="311"/>
      <c r="AS3409" s="311"/>
      <c r="AT3409" s="311"/>
      <c r="AU3409" s="311"/>
    </row>
    <row r="3410" spans="1:47">
      <c r="A3410" s="311"/>
      <c r="B3410" s="311"/>
      <c r="C3410" s="311"/>
      <c r="D3410" s="311"/>
      <c r="E3410" s="311"/>
      <c r="F3410" s="311"/>
      <c r="G3410" s="311"/>
      <c r="H3410" s="311"/>
      <c r="I3410" s="311"/>
      <c r="J3410" s="311"/>
      <c r="K3410" s="311"/>
      <c r="L3410" s="311"/>
      <c r="M3410" s="311"/>
      <c r="N3410" s="311"/>
      <c r="O3410" s="311"/>
      <c r="P3410" s="311"/>
      <c r="Q3410" s="311"/>
      <c r="R3410" s="311"/>
      <c r="S3410" s="311"/>
      <c r="T3410" s="311"/>
      <c r="U3410" s="311"/>
      <c r="V3410" s="311"/>
      <c r="W3410" s="311"/>
      <c r="X3410" s="311"/>
      <c r="Y3410" s="311"/>
      <c r="Z3410" s="311"/>
      <c r="AA3410" s="311"/>
      <c r="AB3410" s="311"/>
      <c r="AC3410" s="311"/>
      <c r="AD3410" s="311"/>
      <c r="AE3410" s="311"/>
      <c r="AF3410" s="311"/>
      <c r="AG3410" s="311"/>
      <c r="AH3410" s="311"/>
      <c r="AI3410" s="311"/>
      <c r="AJ3410" s="311"/>
      <c r="AK3410" s="311"/>
      <c r="AL3410" s="311"/>
      <c r="AM3410" s="311"/>
      <c r="AN3410" s="311"/>
      <c r="AO3410" s="311"/>
      <c r="AP3410" s="311"/>
      <c r="AQ3410" s="311"/>
      <c r="AR3410" s="311"/>
      <c r="AS3410" s="311"/>
      <c r="AT3410" s="311"/>
      <c r="AU3410" s="311"/>
    </row>
    <row r="3411" spans="1:47">
      <c r="A3411" s="311"/>
      <c r="B3411" s="311"/>
      <c r="C3411" s="311"/>
      <c r="D3411" s="311"/>
      <c r="E3411" s="311"/>
      <c r="F3411" s="311"/>
      <c r="G3411" s="311"/>
      <c r="H3411" s="311"/>
      <c r="I3411" s="311"/>
      <c r="J3411" s="311"/>
      <c r="K3411" s="311"/>
      <c r="L3411" s="311"/>
      <c r="M3411" s="311"/>
      <c r="N3411" s="311"/>
      <c r="O3411" s="311"/>
      <c r="P3411" s="311"/>
      <c r="Q3411" s="311"/>
      <c r="R3411" s="311"/>
      <c r="S3411" s="311"/>
      <c r="T3411" s="311"/>
      <c r="U3411" s="311"/>
      <c r="V3411" s="311"/>
      <c r="W3411" s="311"/>
      <c r="X3411" s="311"/>
      <c r="Y3411" s="311"/>
      <c r="Z3411" s="311"/>
      <c r="AA3411" s="311"/>
      <c r="AB3411" s="311"/>
      <c r="AC3411" s="311"/>
      <c r="AD3411" s="311"/>
      <c r="AE3411" s="311"/>
      <c r="AF3411" s="311"/>
      <c r="AG3411" s="311"/>
      <c r="AH3411" s="311"/>
      <c r="AI3411" s="311"/>
      <c r="AJ3411" s="311"/>
      <c r="AK3411" s="311"/>
      <c r="AL3411" s="311"/>
      <c r="AM3411" s="311"/>
      <c r="AN3411" s="311"/>
      <c r="AO3411" s="311"/>
      <c r="AP3411" s="311"/>
      <c r="AQ3411" s="311"/>
      <c r="AR3411" s="311"/>
      <c r="AS3411" s="311"/>
      <c r="AT3411" s="311"/>
      <c r="AU3411" s="311"/>
    </row>
    <row r="3412" spans="1:47">
      <c r="A3412" s="311"/>
      <c r="B3412" s="311"/>
      <c r="C3412" s="311"/>
      <c r="D3412" s="311"/>
      <c r="E3412" s="311"/>
      <c r="F3412" s="311"/>
      <c r="G3412" s="311"/>
      <c r="H3412" s="311"/>
      <c r="I3412" s="311"/>
      <c r="J3412" s="311"/>
      <c r="K3412" s="311"/>
      <c r="L3412" s="311"/>
      <c r="M3412" s="311"/>
      <c r="N3412" s="311"/>
      <c r="O3412" s="311"/>
      <c r="P3412" s="311"/>
      <c r="Q3412" s="311"/>
      <c r="R3412" s="311"/>
      <c r="S3412" s="311"/>
      <c r="T3412" s="311"/>
      <c r="U3412" s="311"/>
      <c r="V3412" s="311"/>
      <c r="W3412" s="311"/>
      <c r="X3412" s="311"/>
      <c r="Y3412" s="311"/>
      <c r="Z3412" s="311"/>
      <c r="AA3412" s="311"/>
      <c r="AB3412" s="311"/>
      <c r="AC3412" s="311"/>
      <c r="AD3412" s="311"/>
      <c r="AE3412" s="311"/>
      <c r="AF3412" s="311"/>
      <c r="AG3412" s="311"/>
      <c r="AH3412" s="311"/>
      <c r="AI3412" s="311"/>
      <c r="AJ3412" s="311"/>
      <c r="AK3412" s="311"/>
      <c r="AL3412" s="311"/>
      <c r="AM3412" s="311"/>
      <c r="AN3412" s="311"/>
      <c r="AO3412" s="311"/>
      <c r="AP3412" s="311"/>
      <c r="AQ3412" s="311"/>
      <c r="AR3412" s="311"/>
      <c r="AS3412" s="311"/>
      <c r="AT3412" s="311"/>
      <c r="AU3412" s="311"/>
    </row>
    <row r="3413" spans="1:47">
      <c r="A3413" s="311"/>
      <c r="B3413" s="311"/>
      <c r="C3413" s="311"/>
      <c r="D3413" s="311"/>
      <c r="E3413" s="311"/>
      <c r="F3413" s="311"/>
      <c r="G3413" s="311"/>
      <c r="H3413" s="311"/>
      <c r="I3413" s="311"/>
      <c r="J3413" s="311"/>
      <c r="K3413" s="311"/>
      <c r="L3413" s="311"/>
      <c r="M3413" s="311"/>
      <c r="N3413" s="311"/>
      <c r="O3413" s="311"/>
      <c r="P3413" s="311"/>
      <c r="Q3413" s="311"/>
      <c r="R3413" s="311"/>
      <c r="S3413" s="311"/>
      <c r="T3413" s="311"/>
      <c r="U3413" s="311"/>
      <c r="V3413" s="311"/>
      <c r="W3413" s="311"/>
      <c r="X3413" s="311"/>
      <c r="Y3413" s="311"/>
      <c r="Z3413" s="311"/>
      <c r="AA3413" s="311"/>
      <c r="AB3413" s="311"/>
      <c r="AC3413" s="311"/>
      <c r="AD3413" s="311"/>
      <c r="AE3413" s="311"/>
      <c r="AF3413" s="311"/>
      <c r="AG3413" s="311"/>
      <c r="AH3413" s="311"/>
      <c r="AI3413" s="311"/>
      <c r="AJ3413" s="311"/>
      <c r="AK3413" s="311"/>
      <c r="AL3413" s="311"/>
      <c r="AM3413" s="311"/>
      <c r="AN3413" s="311"/>
      <c r="AO3413" s="311"/>
      <c r="AP3413" s="311"/>
      <c r="AQ3413" s="311"/>
      <c r="AR3413" s="311"/>
      <c r="AS3413" s="311"/>
      <c r="AT3413" s="311"/>
      <c r="AU3413" s="311"/>
    </row>
    <row r="3414" spans="1:47">
      <c r="A3414" s="311"/>
      <c r="B3414" s="311"/>
      <c r="C3414" s="311"/>
      <c r="D3414" s="311"/>
      <c r="E3414" s="311"/>
      <c r="F3414" s="311"/>
      <c r="G3414" s="311"/>
      <c r="H3414" s="311"/>
      <c r="I3414" s="311"/>
      <c r="J3414" s="311"/>
      <c r="K3414" s="311"/>
      <c r="L3414" s="311"/>
      <c r="M3414" s="311"/>
      <c r="N3414" s="311"/>
      <c r="O3414" s="311"/>
      <c r="P3414" s="311"/>
      <c r="Q3414" s="311"/>
      <c r="R3414" s="311"/>
      <c r="S3414" s="311"/>
      <c r="T3414" s="311"/>
      <c r="U3414" s="311"/>
      <c r="V3414" s="311"/>
      <c r="W3414" s="311"/>
      <c r="X3414" s="311"/>
      <c r="Y3414" s="311"/>
      <c r="Z3414" s="311"/>
      <c r="AA3414" s="311"/>
      <c r="AB3414" s="311"/>
      <c r="AC3414" s="311"/>
      <c r="AD3414" s="311"/>
      <c r="AE3414" s="311"/>
      <c r="AF3414" s="311"/>
      <c r="AG3414" s="311"/>
      <c r="AH3414" s="311"/>
      <c r="AI3414" s="311"/>
      <c r="AJ3414" s="311"/>
      <c r="AK3414" s="311"/>
      <c r="AL3414" s="311"/>
      <c r="AM3414" s="311"/>
      <c r="AN3414" s="311"/>
      <c r="AO3414" s="311"/>
      <c r="AP3414" s="311"/>
      <c r="AQ3414" s="311"/>
      <c r="AR3414" s="311"/>
      <c r="AS3414" s="311"/>
      <c r="AT3414" s="311"/>
      <c r="AU3414" s="311"/>
    </row>
    <row r="3415" spans="1:47">
      <c r="A3415" s="311"/>
      <c r="B3415" s="311"/>
      <c r="C3415" s="311"/>
      <c r="D3415" s="311"/>
      <c r="E3415" s="311"/>
      <c r="F3415" s="311"/>
      <c r="G3415" s="311"/>
      <c r="H3415" s="311"/>
      <c r="I3415" s="311"/>
      <c r="J3415" s="311"/>
      <c r="K3415" s="311"/>
      <c r="L3415" s="311"/>
      <c r="M3415" s="311"/>
      <c r="N3415" s="311"/>
      <c r="O3415" s="311"/>
      <c r="P3415" s="311"/>
      <c r="Q3415" s="311"/>
      <c r="R3415" s="311"/>
      <c r="S3415" s="311"/>
      <c r="T3415" s="311"/>
      <c r="U3415" s="311"/>
      <c r="V3415" s="311"/>
      <c r="W3415" s="311"/>
      <c r="X3415" s="311"/>
      <c r="Y3415" s="311"/>
      <c r="Z3415" s="311"/>
      <c r="AA3415" s="311"/>
      <c r="AB3415" s="311"/>
      <c r="AC3415" s="311"/>
      <c r="AD3415" s="311"/>
      <c r="AE3415" s="311"/>
      <c r="AF3415" s="311"/>
      <c r="AG3415" s="311"/>
      <c r="AH3415" s="311"/>
      <c r="AI3415" s="311"/>
      <c r="AJ3415" s="311"/>
      <c r="AK3415" s="311"/>
      <c r="AL3415" s="311"/>
      <c r="AM3415" s="311"/>
      <c r="AN3415" s="311"/>
      <c r="AO3415" s="311"/>
      <c r="AP3415" s="311"/>
      <c r="AQ3415" s="311"/>
      <c r="AR3415" s="311"/>
      <c r="AS3415" s="311"/>
      <c r="AT3415" s="311"/>
      <c r="AU3415" s="311"/>
    </row>
    <row r="3416" spans="1:47">
      <c r="A3416" s="311"/>
      <c r="B3416" s="311"/>
      <c r="C3416" s="311"/>
      <c r="D3416" s="311"/>
      <c r="E3416" s="311"/>
      <c r="F3416" s="311"/>
      <c r="G3416" s="311"/>
      <c r="H3416" s="311"/>
      <c r="I3416" s="311"/>
      <c r="J3416" s="311"/>
      <c r="K3416" s="311"/>
      <c r="L3416" s="311"/>
      <c r="M3416" s="311"/>
      <c r="N3416" s="311"/>
      <c r="O3416" s="311"/>
      <c r="P3416" s="311"/>
      <c r="Q3416" s="311"/>
      <c r="R3416" s="311"/>
      <c r="S3416" s="311"/>
      <c r="T3416" s="311"/>
      <c r="U3416" s="311"/>
      <c r="V3416" s="311"/>
      <c r="W3416" s="311"/>
      <c r="X3416" s="311"/>
      <c r="Y3416" s="311"/>
      <c r="Z3416" s="311"/>
      <c r="AA3416" s="311"/>
      <c r="AB3416" s="311"/>
      <c r="AC3416" s="311"/>
      <c r="AD3416" s="311"/>
      <c r="AE3416" s="311"/>
      <c r="AF3416" s="311"/>
      <c r="AG3416" s="311"/>
      <c r="AH3416" s="311"/>
      <c r="AI3416" s="311"/>
      <c r="AJ3416" s="311"/>
      <c r="AK3416" s="311"/>
      <c r="AL3416" s="311"/>
      <c r="AM3416" s="311"/>
      <c r="AN3416" s="311"/>
      <c r="AO3416" s="311"/>
      <c r="AP3416" s="311"/>
      <c r="AQ3416" s="311"/>
      <c r="AR3416" s="311"/>
      <c r="AS3416" s="311"/>
      <c r="AT3416" s="311"/>
      <c r="AU3416" s="311"/>
    </row>
    <row r="3417" spans="1:47">
      <c r="A3417" s="311"/>
      <c r="B3417" s="311"/>
      <c r="C3417" s="311"/>
      <c r="D3417" s="311"/>
      <c r="E3417" s="311"/>
      <c r="F3417" s="311"/>
      <c r="G3417" s="311"/>
      <c r="H3417" s="311"/>
      <c r="I3417" s="311"/>
      <c r="J3417" s="311"/>
      <c r="K3417" s="311"/>
      <c r="L3417" s="311"/>
      <c r="M3417" s="311"/>
      <c r="N3417" s="311"/>
      <c r="O3417" s="311"/>
      <c r="P3417" s="311"/>
      <c r="Q3417" s="311"/>
      <c r="R3417" s="311"/>
      <c r="S3417" s="311"/>
      <c r="T3417" s="311"/>
      <c r="U3417" s="311"/>
      <c r="V3417" s="311"/>
      <c r="W3417" s="311"/>
      <c r="X3417" s="311"/>
      <c r="Y3417" s="311"/>
      <c r="Z3417" s="311"/>
      <c r="AA3417" s="311"/>
      <c r="AB3417" s="311"/>
      <c r="AC3417" s="311"/>
      <c r="AD3417" s="311"/>
      <c r="AE3417" s="311"/>
      <c r="AF3417" s="311"/>
      <c r="AG3417" s="311"/>
      <c r="AH3417" s="311"/>
      <c r="AI3417" s="311"/>
      <c r="AJ3417" s="311"/>
      <c r="AK3417" s="311"/>
      <c r="AL3417" s="311"/>
      <c r="AM3417" s="311"/>
      <c r="AN3417" s="311"/>
      <c r="AO3417" s="311"/>
      <c r="AP3417" s="311"/>
      <c r="AQ3417" s="311"/>
      <c r="AR3417" s="311"/>
      <c r="AS3417" s="311"/>
      <c r="AT3417" s="311"/>
      <c r="AU3417" s="311"/>
    </row>
    <row r="3418" spans="1:47">
      <c r="A3418" s="311"/>
      <c r="B3418" s="311"/>
      <c r="C3418" s="311"/>
      <c r="D3418" s="311"/>
      <c r="E3418" s="311"/>
      <c r="F3418" s="311"/>
      <c r="G3418" s="311"/>
      <c r="H3418" s="311"/>
      <c r="I3418" s="311"/>
      <c r="J3418" s="311"/>
      <c r="K3418" s="311"/>
      <c r="L3418" s="311"/>
      <c r="M3418" s="311"/>
      <c r="N3418" s="311"/>
      <c r="O3418" s="311"/>
      <c r="P3418" s="311"/>
      <c r="Q3418" s="311"/>
      <c r="R3418" s="311"/>
      <c r="S3418" s="311"/>
      <c r="T3418" s="311"/>
      <c r="U3418" s="311"/>
      <c r="V3418" s="311"/>
      <c r="W3418" s="311"/>
      <c r="X3418" s="311"/>
      <c r="Y3418" s="311"/>
      <c r="Z3418" s="311"/>
      <c r="AA3418" s="311"/>
      <c r="AB3418" s="311"/>
      <c r="AC3418" s="311"/>
      <c r="AD3418" s="311"/>
      <c r="AE3418" s="311"/>
      <c r="AF3418" s="311"/>
      <c r="AG3418" s="311"/>
      <c r="AH3418" s="311"/>
      <c r="AI3418" s="311"/>
      <c r="AJ3418" s="311"/>
      <c r="AK3418" s="311"/>
      <c r="AL3418" s="311"/>
      <c r="AM3418" s="311"/>
      <c r="AN3418" s="311"/>
      <c r="AO3418" s="311"/>
      <c r="AP3418" s="311"/>
      <c r="AQ3418" s="311"/>
      <c r="AR3418" s="311"/>
      <c r="AS3418" s="311"/>
      <c r="AT3418" s="311"/>
      <c r="AU3418" s="311"/>
    </row>
    <row r="3419" spans="1:47">
      <c r="A3419" s="311"/>
      <c r="B3419" s="311"/>
      <c r="C3419" s="311"/>
      <c r="D3419" s="311"/>
      <c r="E3419" s="311"/>
      <c r="F3419" s="311"/>
      <c r="G3419" s="311"/>
      <c r="H3419" s="311"/>
      <c r="I3419" s="311"/>
      <c r="J3419" s="311"/>
      <c r="K3419" s="311"/>
      <c r="L3419" s="311"/>
      <c r="M3419" s="311"/>
      <c r="N3419" s="311"/>
      <c r="O3419" s="311"/>
      <c r="P3419" s="311"/>
      <c r="Q3419" s="311"/>
      <c r="R3419" s="311"/>
      <c r="S3419" s="311"/>
      <c r="T3419" s="311"/>
      <c r="U3419" s="311"/>
      <c r="V3419" s="311"/>
      <c r="W3419" s="311"/>
      <c r="X3419" s="311"/>
      <c r="Y3419" s="311"/>
      <c r="Z3419" s="311"/>
      <c r="AA3419" s="311"/>
      <c r="AB3419" s="311"/>
      <c r="AC3419" s="311"/>
      <c r="AD3419" s="311"/>
      <c r="AE3419" s="311"/>
      <c r="AF3419" s="311"/>
      <c r="AG3419" s="311"/>
      <c r="AH3419" s="311"/>
      <c r="AI3419" s="311"/>
      <c r="AJ3419" s="311"/>
      <c r="AK3419" s="311"/>
      <c r="AL3419" s="311"/>
      <c r="AM3419" s="311"/>
      <c r="AN3419" s="311"/>
      <c r="AO3419" s="311"/>
      <c r="AP3419" s="311"/>
      <c r="AQ3419" s="311"/>
      <c r="AR3419" s="311"/>
      <c r="AS3419" s="311"/>
      <c r="AT3419" s="311"/>
      <c r="AU3419" s="311"/>
    </row>
    <row r="3420" spans="1:47">
      <c r="A3420" s="311"/>
      <c r="B3420" s="311"/>
      <c r="C3420" s="311"/>
      <c r="D3420" s="311"/>
      <c r="E3420" s="311"/>
      <c r="F3420" s="311"/>
      <c r="G3420" s="311"/>
      <c r="H3420" s="311"/>
      <c r="I3420" s="311"/>
      <c r="J3420" s="311"/>
      <c r="K3420" s="311"/>
      <c r="L3420" s="311"/>
      <c r="M3420" s="311"/>
      <c r="N3420" s="311"/>
      <c r="O3420" s="311"/>
      <c r="P3420" s="311"/>
      <c r="Q3420" s="311"/>
      <c r="R3420" s="311"/>
      <c r="S3420" s="311"/>
      <c r="T3420" s="311"/>
      <c r="U3420" s="311"/>
      <c r="V3420" s="311"/>
      <c r="W3420" s="311"/>
      <c r="X3420" s="311"/>
      <c r="Y3420" s="311"/>
      <c r="Z3420" s="311"/>
      <c r="AA3420" s="311"/>
      <c r="AB3420" s="311"/>
      <c r="AC3420" s="311"/>
      <c r="AD3420" s="311"/>
      <c r="AE3420" s="311"/>
      <c r="AF3420" s="311"/>
      <c r="AG3420" s="311"/>
      <c r="AH3420" s="311"/>
      <c r="AI3420" s="311"/>
      <c r="AJ3420" s="311"/>
      <c r="AK3420" s="311"/>
      <c r="AL3420" s="311"/>
      <c r="AM3420" s="311"/>
      <c r="AN3420" s="311"/>
      <c r="AO3420" s="311"/>
      <c r="AP3420" s="311"/>
      <c r="AQ3420" s="311"/>
      <c r="AR3420" s="311"/>
      <c r="AS3420" s="311"/>
      <c r="AT3420" s="311"/>
      <c r="AU3420" s="311"/>
    </row>
    <row r="3421" spans="1:47">
      <c r="A3421" s="311"/>
      <c r="B3421" s="311"/>
      <c r="C3421" s="311"/>
      <c r="D3421" s="311"/>
      <c r="E3421" s="311"/>
      <c r="F3421" s="311"/>
      <c r="G3421" s="311"/>
      <c r="H3421" s="311"/>
      <c r="I3421" s="311"/>
      <c r="J3421" s="311"/>
      <c r="K3421" s="311"/>
      <c r="L3421" s="311"/>
      <c r="M3421" s="311"/>
      <c r="N3421" s="311"/>
      <c r="O3421" s="311"/>
      <c r="P3421" s="311"/>
      <c r="Q3421" s="311"/>
      <c r="R3421" s="311"/>
      <c r="S3421" s="311"/>
      <c r="T3421" s="311"/>
      <c r="U3421" s="311"/>
      <c r="V3421" s="311"/>
      <c r="W3421" s="311"/>
      <c r="X3421" s="311"/>
      <c r="Y3421" s="311"/>
      <c r="Z3421" s="311"/>
      <c r="AA3421" s="311"/>
      <c r="AB3421" s="311"/>
      <c r="AC3421" s="311"/>
      <c r="AD3421" s="311"/>
      <c r="AE3421" s="311"/>
      <c r="AF3421" s="311"/>
      <c r="AG3421" s="311"/>
      <c r="AH3421" s="311"/>
      <c r="AI3421" s="311"/>
      <c r="AJ3421" s="311"/>
      <c r="AK3421" s="311"/>
      <c r="AL3421" s="311"/>
      <c r="AM3421" s="311"/>
      <c r="AN3421" s="311"/>
      <c r="AO3421" s="311"/>
      <c r="AP3421" s="311"/>
      <c r="AQ3421" s="311"/>
      <c r="AR3421" s="311"/>
      <c r="AS3421" s="311"/>
      <c r="AT3421" s="311"/>
      <c r="AU3421" s="311"/>
    </row>
    <row r="3422" spans="1:47">
      <c r="A3422" s="311"/>
      <c r="B3422" s="311"/>
      <c r="C3422" s="311"/>
      <c r="D3422" s="311"/>
      <c r="E3422" s="311"/>
      <c r="F3422" s="311"/>
      <c r="G3422" s="311"/>
      <c r="H3422" s="311"/>
      <c r="I3422" s="311"/>
      <c r="J3422" s="311"/>
      <c r="K3422" s="311"/>
      <c r="L3422" s="311"/>
      <c r="M3422" s="311"/>
      <c r="N3422" s="311"/>
      <c r="O3422" s="311"/>
      <c r="P3422" s="311"/>
      <c r="Q3422" s="311"/>
      <c r="R3422" s="311"/>
      <c r="S3422" s="311"/>
      <c r="T3422" s="311"/>
      <c r="U3422" s="311"/>
      <c r="V3422" s="311"/>
      <c r="W3422" s="311"/>
      <c r="X3422" s="311"/>
      <c r="Y3422" s="311"/>
      <c r="Z3422" s="311"/>
      <c r="AA3422" s="311"/>
      <c r="AB3422" s="311"/>
      <c r="AC3422" s="311"/>
      <c r="AD3422" s="311"/>
      <c r="AE3422" s="311"/>
      <c r="AF3422" s="311"/>
      <c r="AG3422" s="311"/>
      <c r="AH3422" s="311"/>
      <c r="AI3422" s="311"/>
      <c r="AJ3422" s="311"/>
      <c r="AK3422" s="311"/>
      <c r="AL3422" s="311"/>
      <c r="AM3422" s="311"/>
      <c r="AN3422" s="311"/>
      <c r="AO3422" s="311"/>
      <c r="AP3422" s="311"/>
      <c r="AQ3422" s="311"/>
      <c r="AR3422" s="311"/>
      <c r="AS3422" s="311"/>
      <c r="AT3422" s="311"/>
      <c r="AU3422" s="311"/>
    </row>
    <row r="3423" spans="1:47">
      <c r="A3423" s="311"/>
      <c r="B3423" s="311"/>
      <c r="C3423" s="311"/>
      <c r="D3423" s="311"/>
      <c r="E3423" s="311"/>
      <c r="F3423" s="311"/>
      <c r="G3423" s="311"/>
      <c r="H3423" s="311"/>
      <c r="I3423" s="311"/>
      <c r="J3423" s="311"/>
      <c r="K3423" s="311"/>
      <c r="L3423" s="311"/>
      <c r="M3423" s="311"/>
      <c r="N3423" s="311"/>
      <c r="O3423" s="311"/>
      <c r="P3423" s="311"/>
      <c r="Q3423" s="311"/>
      <c r="R3423" s="311"/>
      <c r="S3423" s="311"/>
      <c r="T3423" s="311"/>
      <c r="U3423" s="311"/>
      <c r="V3423" s="311"/>
      <c r="W3423" s="311"/>
      <c r="X3423" s="311"/>
      <c r="Y3423" s="311"/>
      <c r="Z3423" s="311"/>
      <c r="AA3423" s="311"/>
      <c r="AB3423" s="311"/>
      <c r="AC3423" s="311"/>
      <c r="AD3423" s="311"/>
      <c r="AE3423" s="311"/>
      <c r="AF3423" s="311"/>
      <c r="AG3423" s="311"/>
      <c r="AH3423" s="311"/>
      <c r="AI3423" s="311"/>
      <c r="AJ3423" s="311"/>
      <c r="AK3423" s="311"/>
      <c r="AL3423" s="311"/>
      <c r="AM3423" s="311"/>
      <c r="AN3423" s="311"/>
      <c r="AO3423" s="311"/>
      <c r="AP3423" s="311"/>
      <c r="AQ3423" s="311"/>
      <c r="AR3423" s="311"/>
      <c r="AS3423" s="311"/>
      <c r="AT3423" s="311"/>
      <c r="AU3423" s="311"/>
    </row>
    <row r="3424" spans="1:47">
      <c r="A3424" s="311"/>
      <c r="B3424" s="311"/>
      <c r="C3424" s="311"/>
      <c r="D3424" s="311"/>
      <c r="E3424" s="311"/>
      <c r="F3424" s="311"/>
      <c r="G3424" s="311"/>
      <c r="H3424" s="311"/>
      <c r="I3424" s="311"/>
      <c r="J3424" s="311"/>
      <c r="K3424" s="311"/>
      <c r="L3424" s="311"/>
      <c r="M3424" s="311"/>
      <c r="N3424" s="311"/>
      <c r="O3424" s="311"/>
      <c r="P3424" s="311"/>
      <c r="Q3424" s="311"/>
      <c r="R3424" s="311"/>
      <c r="S3424" s="311"/>
      <c r="T3424" s="311"/>
      <c r="U3424" s="311"/>
      <c r="V3424" s="311"/>
      <c r="W3424" s="311"/>
      <c r="X3424" s="311"/>
      <c r="Y3424" s="311"/>
      <c r="Z3424" s="311"/>
      <c r="AA3424" s="311"/>
      <c r="AB3424" s="311"/>
      <c r="AC3424" s="311"/>
      <c r="AD3424" s="311"/>
      <c r="AE3424" s="311"/>
      <c r="AF3424" s="311"/>
      <c r="AG3424" s="311"/>
      <c r="AH3424" s="311"/>
      <c r="AI3424" s="311"/>
      <c r="AJ3424" s="311"/>
      <c r="AK3424" s="311"/>
      <c r="AL3424" s="311"/>
      <c r="AM3424" s="311"/>
      <c r="AN3424" s="311"/>
      <c r="AO3424" s="311"/>
      <c r="AP3424" s="311"/>
      <c r="AQ3424" s="311"/>
      <c r="AR3424" s="311"/>
      <c r="AS3424" s="311"/>
      <c r="AT3424" s="311"/>
      <c r="AU3424" s="311"/>
    </row>
    <row r="3425" spans="1:47">
      <c r="A3425" s="311"/>
      <c r="B3425" s="311"/>
      <c r="C3425" s="311"/>
      <c r="D3425" s="311"/>
      <c r="E3425" s="311"/>
      <c r="F3425" s="311"/>
      <c r="G3425" s="311"/>
      <c r="H3425" s="311"/>
      <c r="I3425" s="311"/>
      <c r="J3425" s="311"/>
      <c r="K3425" s="311"/>
      <c r="L3425" s="311"/>
      <c r="M3425" s="311"/>
      <c r="N3425" s="311"/>
      <c r="O3425" s="311"/>
      <c r="P3425" s="311"/>
      <c r="Q3425" s="311"/>
      <c r="R3425" s="311"/>
      <c r="S3425" s="311"/>
      <c r="T3425" s="311"/>
      <c r="U3425" s="311"/>
      <c r="V3425" s="311"/>
      <c r="W3425" s="311"/>
      <c r="X3425" s="311"/>
      <c r="Y3425" s="311"/>
      <c r="Z3425" s="311"/>
      <c r="AA3425" s="311"/>
      <c r="AB3425" s="311"/>
      <c r="AC3425" s="311"/>
      <c r="AD3425" s="311"/>
      <c r="AE3425" s="311"/>
      <c r="AF3425" s="311"/>
      <c r="AG3425" s="311"/>
      <c r="AH3425" s="311"/>
      <c r="AI3425" s="311"/>
      <c r="AJ3425" s="311"/>
      <c r="AK3425" s="311"/>
      <c r="AL3425" s="311"/>
      <c r="AM3425" s="311"/>
      <c r="AN3425" s="311"/>
      <c r="AO3425" s="311"/>
      <c r="AP3425" s="311"/>
      <c r="AQ3425" s="311"/>
      <c r="AR3425" s="311"/>
      <c r="AS3425" s="311"/>
      <c r="AT3425" s="311"/>
      <c r="AU3425" s="311"/>
    </row>
    <row r="3426" spans="1:47">
      <c r="A3426" s="311"/>
      <c r="B3426" s="311"/>
      <c r="C3426" s="311"/>
      <c r="D3426" s="311"/>
      <c r="E3426" s="311"/>
      <c r="F3426" s="311"/>
      <c r="G3426" s="311"/>
      <c r="H3426" s="311"/>
      <c r="I3426" s="311"/>
      <c r="J3426" s="311"/>
      <c r="K3426" s="311"/>
      <c r="L3426" s="311"/>
      <c r="M3426" s="311"/>
      <c r="N3426" s="311"/>
      <c r="O3426" s="311"/>
      <c r="P3426" s="311"/>
      <c r="Q3426" s="311"/>
      <c r="R3426" s="311"/>
      <c r="S3426" s="311"/>
      <c r="T3426" s="311"/>
      <c r="U3426" s="311"/>
      <c r="V3426" s="311"/>
      <c r="W3426" s="311"/>
      <c r="X3426" s="311"/>
      <c r="Y3426" s="311"/>
      <c r="Z3426" s="311"/>
      <c r="AA3426" s="311"/>
      <c r="AB3426" s="311"/>
      <c r="AC3426" s="311"/>
      <c r="AD3426" s="311"/>
      <c r="AE3426" s="311"/>
      <c r="AF3426" s="311"/>
      <c r="AG3426" s="311"/>
      <c r="AH3426" s="311"/>
      <c r="AI3426" s="311"/>
      <c r="AJ3426" s="311"/>
      <c r="AK3426" s="311"/>
      <c r="AL3426" s="311"/>
      <c r="AM3426" s="311"/>
      <c r="AN3426" s="311"/>
      <c r="AO3426" s="311"/>
      <c r="AP3426" s="311"/>
      <c r="AQ3426" s="311"/>
      <c r="AR3426" s="311"/>
      <c r="AS3426" s="311"/>
      <c r="AT3426" s="311"/>
      <c r="AU3426" s="311"/>
    </row>
    <row r="3427" spans="1:47">
      <c r="A3427" s="311"/>
      <c r="B3427" s="311"/>
      <c r="C3427" s="311"/>
      <c r="D3427" s="311"/>
      <c r="E3427" s="311"/>
      <c r="F3427" s="311"/>
      <c r="G3427" s="311"/>
      <c r="H3427" s="311"/>
      <c r="I3427" s="311"/>
      <c r="J3427" s="311"/>
      <c r="K3427" s="311"/>
      <c r="L3427" s="311"/>
      <c r="M3427" s="311"/>
      <c r="N3427" s="311"/>
      <c r="O3427" s="311"/>
      <c r="P3427" s="311"/>
      <c r="Q3427" s="311"/>
      <c r="R3427" s="311"/>
      <c r="S3427" s="311"/>
      <c r="T3427" s="311"/>
      <c r="U3427" s="311"/>
      <c r="V3427" s="311"/>
      <c r="W3427" s="311"/>
      <c r="X3427" s="311"/>
      <c r="Y3427" s="311"/>
      <c r="Z3427" s="311"/>
      <c r="AA3427" s="311"/>
      <c r="AB3427" s="311"/>
      <c r="AC3427" s="311"/>
      <c r="AD3427" s="311"/>
      <c r="AE3427" s="311"/>
      <c r="AF3427" s="311"/>
      <c r="AG3427" s="311"/>
      <c r="AH3427" s="311"/>
      <c r="AI3427" s="311"/>
      <c r="AJ3427" s="311"/>
      <c r="AK3427" s="311"/>
      <c r="AL3427" s="311"/>
      <c r="AM3427" s="311"/>
      <c r="AN3427" s="311"/>
      <c r="AO3427" s="311"/>
      <c r="AP3427" s="311"/>
      <c r="AQ3427" s="311"/>
      <c r="AR3427" s="311"/>
      <c r="AS3427" s="311"/>
      <c r="AT3427" s="311"/>
      <c r="AU3427" s="311"/>
    </row>
    <row r="3428" spans="1:47">
      <c r="A3428" s="311"/>
      <c r="B3428" s="311"/>
      <c r="C3428" s="311"/>
      <c r="D3428" s="311"/>
      <c r="E3428" s="311"/>
      <c r="F3428" s="311"/>
      <c r="G3428" s="311"/>
      <c r="H3428" s="311"/>
      <c r="I3428" s="311"/>
      <c r="J3428" s="311"/>
      <c r="K3428" s="311"/>
      <c r="L3428" s="311"/>
      <c r="M3428" s="311"/>
      <c r="N3428" s="311"/>
      <c r="O3428" s="311"/>
      <c r="P3428" s="311"/>
      <c r="Q3428" s="311"/>
      <c r="R3428" s="311"/>
      <c r="S3428" s="311"/>
      <c r="T3428" s="311"/>
      <c r="U3428" s="311"/>
      <c r="V3428" s="311"/>
      <c r="W3428" s="311"/>
      <c r="X3428" s="311"/>
      <c r="Y3428" s="311"/>
      <c r="Z3428" s="311"/>
      <c r="AA3428" s="311"/>
      <c r="AB3428" s="311"/>
      <c r="AC3428" s="311"/>
      <c r="AD3428" s="311"/>
      <c r="AE3428" s="311"/>
      <c r="AF3428" s="311"/>
      <c r="AG3428" s="311"/>
      <c r="AH3428" s="311"/>
      <c r="AI3428" s="311"/>
      <c r="AJ3428" s="311"/>
      <c r="AK3428" s="311"/>
      <c r="AL3428" s="311"/>
      <c r="AM3428" s="311"/>
      <c r="AN3428" s="311"/>
      <c r="AO3428" s="311"/>
      <c r="AP3428" s="311"/>
      <c r="AQ3428" s="311"/>
      <c r="AR3428" s="311"/>
      <c r="AS3428" s="311"/>
      <c r="AT3428" s="311"/>
      <c r="AU3428" s="311"/>
    </row>
    <row r="3429" spans="1:47">
      <c r="A3429" s="311"/>
      <c r="B3429" s="311"/>
      <c r="C3429" s="311"/>
      <c r="D3429" s="311"/>
      <c r="E3429" s="311"/>
      <c r="F3429" s="311"/>
      <c r="G3429" s="311"/>
      <c r="H3429" s="311"/>
      <c r="I3429" s="311"/>
      <c r="J3429" s="311"/>
      <c r="K3429" s="311"/>
      <c r="L3429" s="311"/>
      <c r="M3429" s="311"/>
      <c r="N3429" s="311"/>
      <c r="O3429" s="311"/>
      <c r="P3429" s="311"/>
      <c r="Q3429" s="311"/>
      <c r="R3429" s="311"/>
      <c r="S3429" s="311"/>
      <c r="T3429" s="311"/>
      <c r="U3429" s="311"/>
      <c r="V3429" s="311"/>
      <c r="W3429" s="311"/>
      <c r="X3429" s="311"/>
      <c r="Y3429" s="311"/>
      <c r="Z3429" s="311"/>
      <c r="AA3429" s="311"/>
      <c r="AB3429" s="311"/>
      <c r="AC3429" s="311"/>
      <c r="AD3429" s="311"/>
      <c r="AE3429" s="311"/>
      <c r="AF3429" s="311"/>
      <c r="AG3429" s="311"/>
      <c r="AH3429" s="311"/>
      <c r="AI3429" s="311"/>
      <c r="AJ3429" s="311"/>
      <c r="AK3429" s="311"/>
      <c r="AL3429" s="311"/>
      <c r="AM3429" s="311"/>
      <c r="AN3429" s="311"/>
      <c r="AO3429" s="311"/>
      <c r="AP3429" s="311"/>
      <c r="AQ3429" s="311"/>
      <c r="AR3429" s="311"/>
      <c r="AS3429" s="311"/>
      <c r="AT3429" s="311"/>
      <c r="AU3429" s="311"/>
    </row>
    <row r="3430" spans="1:47">
      <c r="A3430" s="311"/>
      <c r="B3430" s="311"/>
      <c r="C3430" s="311"/>
      <c r="D3430" s="311"/>
      <c r="E3430" s="311"/>
      <c r="F3430" s="311"/>
      <c r="G3430" s="311"/>
      <c r="H3430" s="311"/>
      <c r="I3430" s="311"/>
      <c r="J3430" s="311"/>
      <c r="K3430" s="311"/>
      <c r="L3430" s="311"/>
      <c r="M3430" s="311"/>
      <c r="N3430" s="311"/>
      <c r="O3430" s="311"/>
      <c r="P3430" s="311"/>
      <c r="Q3430" s="311"/>
      <c r="R3430" s="311"/>
      <c r="S3430" s="311"/>
      <c r="T3430" s="311"/>
      <c r="U3430" s="311"/>
      <c r="V3430" s="311"/>
      <c r="W3430" s="311"/>
      <c r="X3430" s="311"/>
      <c r="Y3430" s="311"/>
      <c r="Z3430" s="311"/>
      <c r="AA3430" s="311"/>
      <c r="AB3430" s="311"/>
      <c r="AC3430" s="311"/>
      <c r="AD3430" s="311"/>
      <c r="AE3430" s="311"/>
      <c r="AF3430" s="311"/>
      <c r="AG3430" s="311"/>
      <c r="AH3430" s="311"/>
      <c r="AI3430" s="311"/>
      <c r="AJ3430" s="311"/>
      <c r="AK3430" s="311"/>
      <c r="AL3430" s="311"/>
      <c r="AM3430" s="311"/>
      <c r="AN3430" s="311"/>
      <c r="AO3430" s="311"/>
      <c r="AP3430" s="311"/>
      <c r="AQ3430" s="311"/>
      <c r="AR3430" s="311"/>
      <c r="AS3430" s="311"/>
      <c r="AT3430" s="311"/>
      <c r="AU3430" s="311"/>
    </row>
    <row r="3431" spans="1:47">
      <c r="A3431" s="311"/>
      <c r="B3431" s="311"/>
      <c r="C3431" s="311"/>
      <c r="D3431" s="311"/>
      <c r="E3431" s="311"/>
      <c r="F3431" s="311"/>
      <c r="G3431" s="311"/>
      <c r="H3431" s="311"/>
      <c r="I3431" s="311"/>
      <c r="J3431" s="311"/>
      <c r="K3431" s="311"/>
      <c r="L3431" s="311"/>
      <c r="M3431" s="311"/>
      <c r="N3431" s="311"/>
      <c r="O3431" s="311"/>
      <c r="P3431" s="311"/>
      <c r="Q3431" s="311"/>
      <c r="R3431" s="311"/>
      <c r="S3431" s="311"/>
      <c r="T3431" s="311"/>
      <c r="U3431" s="311"/>
      <c r="V3431" s="311"/>
      <c r="W3431" s="311"/>
      <c r="X3431" s="311"/>
      <c r="Y3431" s="311"/>
      <c r="Z3431" s="311"/>
      <c r="AA3431" s="311"/>
      <c r="AB3431" s="311"/>
      <c r="AC3431" s="311"/>
      <c r="AD3431" s="311"/>
      <c r="AE3431" s="311"/>
      <c r="AF3431" s="311"/>
      <c r="AG3431" s="311"/>
      <c r="AH3431" s="311"/>
      <c r="AI3431" s="311"/>
      <c r="AJ3431" s="311"/>
      <c r="AK3431" s="311"/>
      <c r="AL3431" s="311"/>
      <c r="AM3431" s="311"/>
      <c r="AN3431" s="311"/>
      <c r="AO3431" s="311"/>
      <c r="AP3431" s="311"/>
      <c r="AQ3431" s="311"/>
      <c r="AR3431" s="311"/>
      <c r="AS3431" s="311"/>
      <c r="AT3431" s="311"/>
      <c r="AU3431" s="311"/>
    </row>
    <row r="3432" spans="1:47">
      <c r="A3432" s="311"/>
      <c r="B3432" s="311"/>
      <c r="C3432" s="311"/>
      <c r="D3432" s="311"/>
      <c r="E3432" s="311"/>
      <c r="F3432" s="311"/>
      <c r="G3432" s="311"/>
      <c r="H3432" s="311"/>
      <c r="I3432" s="311"/>
      <c r="J3432" s="311"/>
      <c r="K3432" s="311"/>
      <c r="L3432" s="311"/>
      <c r="M3432" s="311"/>
      <c r="N3432" s="311"/>
      <c r="O3432" s="311"/>
      <c r="P3432" s="311"/>
      <c r="Q3432" s="311"/>
      <c r="R3432" s="311"/>
      <c r="S3432" s="311"/>
      <c r="T3432" s="311"/>
      <c r="U3432" s="311"/>
      <c r="V3432" s="311"/>
      <c r="W3432" s="311"/>
      <c r="X3432" s="311"/>
      <c r="Y3432" s="311"/>
      <c r="Z3432" s="311"/>
      <c r="AA3432" s="311"/>
      <c r="AB3432" s="311"/>
      <c r="AC3432" s="311"/>
      <c r="AD3432" s="311"/>
      <c r="AE3432" s="311"/>
      <c r="AF3432" s="311"/>
      <c r="AG3432" s="311"/>
      <c r="AH3432" s="311"/>
      <c r="AI3432" s="311"/>
      <c r="AJ3432" s="311"/>
      <c r="AK3432" s="311"/>
      <c r="AL3432" s="311"/>
      <c r="AM3432" s="311"/>
      <c r="AN3432" s="311"/>
      <c r="AO3432" s="311"/>
      <c r="AP3432" s="311"/>
      <c r="AQ3432" s="311"/>
      <c r="AR3432" s="311"/>
      <c r="AS3432" s="311"/>
      <c r="AT3432" s="311"/>
      <c r="AU3432" s="311"/>
    </row>
    <row r="3433" spans="1:47">
      <c r="A3433" s="311"/>
      <c r="B3433" s="311"/>
      <c r="C3433" s="311"/>
      <c r="D3433" s="311"/>
      <c r="E3433" s="311"/>
      <c r="F3433" s="311"/>
      <c r="G3433" s="311"/>
      <c r="H3433" s="311"/>
      <c r="I3433" s="311"/>
      <c r="J3433" s="311"/>
      <c r="K3433" s="311"/>
      <c r="L3433" s="311"/>
      <c r="M3433" s="311"/>
      <c r="N3433" s="311"/>
      <c r="O3433" s="311"/>
      <c r="P3433" s="311"/>
      <c r="Q3433" s="311"/>
      <c r="R3433" s="311"/>
      <c r="S3433" s="311"/>
      <c r="T3433" s="311"/>
      <c r="U3433" s="311"/>
      <c r="V3433" s="311"/>
      <c r="W3433" s="311"/>
      <c r="X3433" s="311"/>
      <c r="Y3433" s="311"/>
      <c r="Z3433" s="311"/>
      <c r="AA3433" s="311"/>
      <c r="AB3433" s="311"/>
      <c r="AC3433" s="311"/>
      <c r="AD3433" s="311"/>
      <c r="AE3433" s="311"/>
      <c r="AF3433" s="311"/>
      <c r="AG3433" s="311"/>
      <c r="AH3433" s="311"/>
      <c r="AI3433" s="311"/>
      <c r="AJ3433" s="311"/>
      <c r="AK3433" s="311"/>
      <c r="AL3433" s="311"/>
      <c r="AM3433" s="311"/>
      <c r="AN3433" s="311"/>
      <c r="AO3433" s="311"/>
      <c r="AP3433" s="311"/>
      <c r="AQ3433" s="311"/>
      <c r="AR3433" s="311"/>
      <c r="AS3433" s="311"/>
      <c r="AT3433" s="311"/>
      <c r="AU3433" s="311"/>
    </row>
    <row r="3434" spans="1:47">
      <c r="A3434" s="311"/>
      <c r="B3434" s="311"/>
      <c r="C3434" s="311"/>
      <c r="D3434" s="311"/>
      <c r="E3434" s="311"/>
      <c r="F3434" s="311"/>
      <c r="G3434" s="311"/>
      <c r="H3434" s="311"/>
      <c r="I3434" s="311"/>
      <c r="J3434" s="311"/>
      <c r="K3434" s="311"/>
      <c r="L3434" s="311"/>
      <c r="M3434" s="311"/>
      <c r="N3434" s="311"/>
      <c r="O3434" s="311"/>
      <c r="P3434" s="311"/>
      <c r="Q3434" s="311"/>
      <c r="R3434" s="311"/>
      <c r="S3434" s="311"/>
      <c r="T3434" s="311"/>
      <c r="U3434" s="311"/>
      <c r="V3434" s="311"/>
      <c r="W3434" s="311"/>
      <c r="X3434" s="311"/>
      <c r="Y3434" s="311"/>
      <c r="Z3434" s="311"/>
      <c r="AA3434" s="311"/>
      <c r="AB3434" s="311"/>
      <c r="AC3434" s="311"/>
      <c r="AD3434" s="311"/>
      <c r="AE3434" s="311"/>
      <c r="AF3434" s="311"/>
      <c r="AG3434" s="311"/>
      <c r="AH3434" s="311"/>
      <c r="AI3434" s="311"/>
      <c r="AJ3434" s="311"/>
      <c r="AK3434" s="311"/>
      <c r="AL3434" s="311"/>
      <c r="AM3434" s="311"/>
      <c r="AN3434" s="311"/>
      <c r="AO3434" s="311"/>
      <c r="AP3434" s="311"/>
      <c r="AQ3434" s="311"/>
      <c r="AR3434" s="311"/>
      <c r="AS3434" s="311"/>
      <c r="AT3434" s="311"/>
      <c r="AU3434" s="311"/>
    </row>
    <row r="3435" spans="1:47">
      <c r="A3435" s="311"/>
      <c r="B3435" s="311"/>
      <c r="C3435" s="311"/>
      <c r="D3435" s="311"/>
      <c r="E3435" s="311"/>
      <c r="F3435" s="311"/>
      <c r="G3435" s="311"/>
      <c r="H3435" s="311"/>
      <c r="I3435" s="311"/>
      <c r="J3435" s="311"/>
      <c r="K3435" s="311"/>
      <c r="L3435" s="311"/>
      <c r="M3435" s="311"/>
      <c r="N3435" s="311"/>
      <c r="O3435" s="311"/>
      <c r="P3435" s="311"/>
      <c r="Q3435" s="311"/>
      <c r="R3435" s="311"/>
      <c r="S3435" s="311"/>
      <c r="T3435" s="311"/>
      <c r="U3435" s="311"/>
      <c r="V3435" s="311"/>
      <c r="W3435" s="311"/>
      <c r="X3435" s="311"/>
      <c r="Y3435" s="311"/>
      <c r="Z3435" s="311"/>
      <c r="AA3435" s="311"/>
      <c r="AB3435" s="311"/>
      <c r="AC3435" s="311"/>
      <c r="AD3435" s="311"/>
      <c r="AE3435" s="311"/>
      <c r="AF3435" s="311"/>
      <c r="AG3435" s="311"/>
      <c r="AH3435" s="311"/>
      <c r="AI3435" s="311"/>
      <c r="AJ3435" s="311"/>
      <c r="AK3435" s="311"/>
      <c r="AL3435" s="311"/>
      <c r="AM3435" s="311"/>
      <c r="AN3435" s="311"/>
      <c r="AO3435" s="311"/>
      <c r="AP3435" s="311"/>
      <c r="AQ3435" s="311"/>
      <c r="AR3435" s="311"/>
      <c r="AS3435" s="311"/>
      <c r="AT3435" s="311"/>
      <c r="AU3435" s="311"/>
    </row>
    <row r="3436" spans="1:47">
      <c r="A3436" s="311"/>
      <c r="B3436" s="311"/>
      <c r="C3436" s="311"/>
      <c r="D3436" s="311"/>
      <c r="E3436" s="311"/>
      <c r="F3436" s="311"/>
      <c r="G3436" s="311"/>
      <c r="H3436" s="311"/>
      <c r="I3436" s="311"/>
      <c r="J3436" s="311"/>
      <c r="K3436" s="311"/>
      <c r="L3436" s="311"/>
      <c r="M3436" s="311"/>
      <c r="N3436" s="311"/>
      <c r="O3436" s="311"/>
      <c r="P3436" s="311"/>
      <c r="Q3436" s="311"/>
      <c r="R3436" s="311"/>
      <c r="S3436" s="311"/>
      <c r="T3436" s="311"/>
      <c r="U3436" s="311"/>
      <c r="V3436" s="311"/>
      <c r="W3436" s="311"/>
      <c r="X3436" s="311"/>
      <c r="Y3436" s="311"/>
      <c r="Z3436" s="311"/>
      <c r="AA3436" s="311"/>
      <c r="AB3436" s="311"/>
      <c r="AC3436" s="311"/>
      <c r="AD3436" s="311"/>
      <c r="AE3436" s="311"/>
      <c r="AF3436" s="311"/>
      <c r="AG3436" s="311"/>
      <c r="AH3436" s="311"/>
      <c r="AI3436" s="311"/>
      <c r="AJ3436" s="311"/>
      <c r="AK3436" s="311"/>
      <c r="AL3436" s="311"/>
      <c r="AM3436" s="311"/>
      <c r="AN3436" s="311"/>
      <c r="AO3436" s="311"/>
      <c r="AP3436" s="311"/>
      <c r="AQ3436" s="311"/>
      <c r="AR3436" s="311"/>
      <c r="AS3436" s="311"/>
      <c r="AT3436" s="311"/>
      <c r="AU3436" s="311"/>
    </row>
    <row r="3437" spans="1:47">
      <c r="A3437" s="311"/>
      <c r="B3437" s="311"/>
      <c r="C3437" s="311"/>
      <c r="D3437" s="311"/>
      <c r="E3437" s="311"/>
      <c r="F3437" s="311"/>
      <c r="G3437" s="311"/>
      <c r="H3437" s="311"/>
      <c r="I3437" s="311"/>
      <c r="J3437" s="311"/>
      <c r="K3437" s="311"/>
      <c r="L3437" s="311"/>
      <c r="M3437" s="311"/>
      <c r="N3437" s="311"/>
      <c r="O3437" s="311"/>
      <c r="P3437" s="311"/>
      <c r="Q3437" s="311"/>
      <c r="R3437" s="311"/>
      <c r="S3437" s="311"/>
      <c r="T3437" s="311"/>
      <c r="U3437" s="311"/>
      <c r="V3437" s="311"/>
      <c r="W3437" s="311"/>
      <c r="X3437" s="311"/>
      <c r="Y3437" s="311"/>
      <c r="Z3437" s="311"/>
      <c r="AA3437" s="311"/>
      <c r="AB3437" s="311"/>
      <c r="AC3437" s="311"/>
      <c r="AD3437" s="311"/>
      <c r="AE3437" s="311"/>
      <c r="AF3437" s="311"/>
      <c r="AG3437" s="311"/>
      <c r="AH3437" s="311"/>
      <c r="AI3437" s="311"/>
      <c r="AJ3437" s="311"/>
      <c r="AK3437" s="311"/>
      <c r="AL3437" s="311"/>
      <c r="AM3437" s="311"/>
      <c r="AN3437" s="311"/>
      <c r="AO3437" s="311"/>
      <c r="AP3437" s="311"/>
      <c r="AQ3437" s="311"/>
      <c r="AR3437" s="311"/>
      <c r="AS3437" s="311"/>
      <c r="AT3437" s="311"/>
      <c r="AU3437" s="311"/>
    </row>
    <row r="3438" spans="1:47">
      <c r="A3438" s="311"/>
      <c r="B3438" s="311"/>
      <c r="C3438" s="311"/>
      <c r="D3438" s="311"/>
      <c r="E3438" s="311"/>
      <c r="F3438" s="311"/>
      <c r="G3438" s="311"/>
      <c r="H3438" s="311"/>
      <c r="I3438" s="311"/>
      <c r="J3438" s="311"/>
      <c r="K3438" s="311"/>
      <c r="L3438" s="311"/>
      <c r="M3438" s="311"/>
      <c r="N3438" s="311"/>
      <c r="O3438" s="311"/>
      <c r="P3438" s="311"/>
      <c r="Q3438" s="311"/>
      <c r="R3438" s="311"/>
      <c r="S3438" s="311"/>
      <c r="T3438" s="311"/>
      <c r="U3438" s="311"/>
      <c r="V3438" s="311"/>
      <c r="W3438" s="311"/>
      <c r="X3438" s="311"/>
      <c r="Y3438" s="311"/>
      <c r="Z3438" s="311"/>
      <c r="AA3438" s="311"/>
      <c r="AB3438" s="311"/>
      <c r="AC3438" s="311"/>
      <c r="AD3438" s="311"/>
      <c r="AE3438" s="311"/>
      <c r="AF3438" s="311"/>
      <c r="AG3438" s="311"/>
      <c r="AH3438" s="311"/>
      <c r="AI3438" s="311"/>
      <c r="AJ3438" s="311"/>
      <c r="AK3438" s="311"/>
      <c r="AL3438" s="311"/>
      <c r="AM3438" s="311"/>
      <c r="AN3438" s="311"/>
      <c r="AO3438" s="311"/>
      <c r="AP3438" s="311"/>
      <c r="AQ3438" s="311"/>
      <c r="AR3438" s="311"/>
      <c r="AS3438" s="311"/>
      <c r="AT3438" s="311"/>
      <c r="AU3438" s="311"/>
    </row>
    <row r="3439" spans="1:47">
      <c r="A3439" s="311"/>
      <c r="B3439" s="311"/>
      <c r="C3439" s="311"/>
      <c r="D3439" s="311"/>
      <c r="E3439" s="311"/>
      <c r="F3439" s="311"/>
      <c r="G3439" s="311"/>
      <c r="H3439" s="311"/>
      <c r="I3439" s="311"/>
      <c r="J3439" s="311"/>
      <c r="K3439" s="311"/>
      <c r="L3439" s="311"/>
      <c r="M3439" s="311"/>
      <c r="N3439" s="311"/>
      <c r="O3439" s="311"/>
      <c r="P3439" s="311"/>
      <c r="Q3439" s="311"/>
      <c r="R3439" s="311"/>
      <c r="S3439" s="311"/>
      <c r="T3439" s="311"/>
      <c r="U3439" s="311"/>
      <c r="V3439" s="311"/>
      <c r="W3439" s="311"/>
      <c r="X3439" s="311"/>
      <c r="Y3439" s="311"/>
      <c r="Z3439" s="311"/>
      <c r="AA3439" s="311"/>
      <c r="AB3439" s="311"/>
      <c r="AC3439" s="311"/>
      <c r="AD3439" s="311"/>
      <c r="AE3439" s="311"/>
      <c r="AF3439" s="311"/>
      <c r="AG3439" s="311"/>
      <c r="AH3439" s="311"/>
      <c r="AI3439" s="311"/>
      <c r="AJ3439" s="311"/>
      <c r="AK3439" s="311"/>
      <c r="AL3439" s="311"/>
      <c r="AM3439" s="311"/>
      <c r="AN3439" s="311"/>
      <c r="AO3439" s="311"/>
      <c r="AP3439" s="311"/>
      <c r="AQ3439" s="311"/>
      <c r="AR3439" s="311"/>
      <c r="AS3439" s="311"/>
      <c r="AT3439" s="311"/>
      <c r="AU3439" s="311"/>
    </row>
    <row r="3440" spans="1:47">
      <c r="A3440" s="311"/>
      <c r="B3440" s="311"/>
      <c r="C3440" s="311"/>
      <c r="D3440" s="311"/>
      <c r="E3440" s="311"/>
      <c r="F3440" s="311"/>
      <c r="G3440" s="311"/>
      <c r="H3440" s="311"/>
      <c r="I3440" s="311"/>
      <c r="J3440" s="311"/>
      <c r="K3440" s="311"/>
      <c r="L3440" s="311"/>
      <c r="M3440" s="311"/>
      <c r="N3440" s="311"/>
      <c r="O3440" s="311"/>
      <c r="P3440" s="311"/>
      <c r="Q3440" s="311"/>
      <c r="R3440" s="311"/>
      <c r="S3440" s="311"/>
      <c r="T3440" s="311"/>
      <c r="U3440" s="311"/>
      <c r="V3440" s="311"/>
      <c r="W3440" s="311"/>
      <c r="X3440" s="311"/>
      <c r="Y3440" s="311"/>
      <c r="Z3440" s="311"/>
      <c r="AA3440" s="311"/>
      <c r="AB3440" s="311"/>
      <c r="AC3440" s="311"/>
      <c r="AD3440" s="311"/>
      <c r="AE3440" s="311"/>
      <c r="AF3440" s="311"/>
      <c r="AG3440" s="311"/>
      <c r="AH3440" s="311"/>
      <c r="AI3440" s="311"/>
      <c r="AJ3440" s="311"/>
      <c r="AK3440" s="311"/>
      <c r="AL3440" s="311"/>
      <c r="AM3440" s="311"/>
      <c r="AN3440" s="311"/>
      <c r="AO3440" s="311"/>
      <c r="AP3440" s="311"/>
      <c r="AQ3440" s="311"/>
      <c r="AR3440" s="311"/>
      <c r="AS3440" s="311"/>
      <c r="AT3440" s="311"/>
      <c r="AU3440" s="311"/>
    </row>
    <row r="3441" spans="1:47">
      <c r="A3441" s="311"/>
      <c r="B3441" s="311"/>
      <c r="C3441" s="311"/>
      <c r="D3441" s="311"/>
      <c r="E3441" s="311"/>
      <c r="F3441" s="311"/>
      <c r="G3441" s="311"/>
      <c r="H3441" s="311"/>
      <c r="I3441" s="311"/>
      <c r="J3441" s="311"/>
      <c r="K3441" s="311"/>
      <c r="L3441" s="311"/>
      <c r="M3441" s="311"/>
      <c r="N3441" s="311"/>
      <c r="O3441" s="311"/>
      <c r="P3441" s="311"/>
      <c r="Q3441" s="311"/>
      <c r="R3441" s="311"/>
      <c r="S3441" s="311"/>
      <c r="T3441" s="311"/>
      <c r="U3441" s="311"/>
      <c r="V3441" s="311"/>
      <c r="W3441" s="311"/>
      <c r="X3441" s="311"/>
      <c r="Y3441" s="311"/>
      <c r="Z3441" s="311"/>
      <c r="AA3441" s="311"/>
      <c r="AB3441" s="311"/>
      <c r="AC3441" s="311"/>
      <c r="AD3441" s="311"/>
      <c r="AE3441" s="311"/>
      <c r="AF3441" s="311"/>
      <c r="AG3441" s="311"/>
      <c r="AH3441" s="311"/>
      <c r="AI3441" s="311"/>
      <c r="AJ3441" s="311"/>
      <c r="AK3441" s="311"/>
      <c r="AL3441" s="311"/>
      <c r="AM3441" s="311"/>
      <c r="AN3441" s="311"/>
      <c r="AO3441" s="311"/>
      <c r="AP3441" s="311"/>
      <c r="AQ3441" s="311"/>
      <c r="AR3441" s="311"/>
      <c r="AS3441" s="311"/>
      <c r="AT3441" s="311"/>
      <c r="AU3441" s="311"/>
    </row>
    <row r="3442" spans="1:47">
      <c r="A3442" s="311"/>
      <c r="B3442" s="311"/>
      <c r="C3442" s="311"/>
      <c r="D3442" s="311"/>
      <c r="E3442" s="311"/>
      <c r="F3442" s="311"/>
      <c r="G3442" s="311"/>
      <c r="H3442" s="311"/>
      <c r="I3442" s="311"/>
      <c r="J3442" s="311"/>
      <c r="K3442" s="311"/>
      <c r="L3442" s="311"/>
      <c r="M3442" s="311"/>
      <c r="N3442" s="311"/>
      <c r="O3442" s="311"/>
      <c r="P3442" s="311"/>
      <c r="Q3442" s="311"/>
      <c r="R3442" s="311"/>
      <c r="S3442" s="311"/>
      <c r="T3442" s="311"/>
      <c r="U3442" s="311"/>
      <c r="V3442" s="311"/>
      <c r="W3442" s="311"/>
      <c r="X3442" s="311"/>
      <c r="Y3442" s="311"/>
      <c r="Z3442" s="311"/>
      <c r="AA3442" s="311"/>
      <c r="AB3442" s="311"/>
      <c r="AC3442" s="311"/>
      <c r="AD3442" s="311"/>
      <c r="AE3442" s="311"/>
      <c r="AF3442" s="311"/>
      <c r="AG3442" s="311"/>
      <c r="AH3442" s="311"/>
      <c r="AI3442" s="311"/>
      <c r="AJ3442" s="311"/>
      <c r="AK3442" s="311"/>
      <c r="AL3442" s="311"/>
      <c r="AM3442" s="311"/>
      <c r="AN3442" s="311"/>
      <c r="AO3442" s="311"/>
      <c r="AP3442" s="311"/>
      <c r="AQ3442" s="311"/>
      <c r="AR3442" s="311"/>
      <c r="AS3442" s="311"/>
      <c r="AT3442" s="311"/>
      <c r="AU3442" s="311"/>
    </row>
    <row r="3443" spans="1:47">
      <c r="A3443" s="311"/>
      <c r="B3443" s="311"/>
      <c r="C3443" s="311"/>
      <c r="D3443" s="311"/>
      <c r="E3443" s="311"/>
      <c r="F3443" s="311"/>
      <c r="G3443" s="311"/>
      <c r="H3443" s="311"/>
      <c r="I3443" s="311"/>
      <c r="J3443" s="311"/>
      <c r="K3443" s="311"/>
      <c r="L3443" s="311"/>
      <c r="M3443" s="311"/>
      <c r="N3443" s="311"/>
      <c r="O3443" s="311"/>
      <c r="P3443" s="311"/>
      <c r="Q3443" s="311"/>
      <c r="R3443" s="311"/>
      <c r="S3443" s="311"/>
      <c r="T3443" s="311"/>
      <c r="U3443" s="311"/>
      <c r="V3443" s="311"/>
      <c r="W3443" s="311"/>
      <c r="X3443" s="311"/>
      <c r="Y3443" s="311"/>
      <c r="Z3443" s="311"/>
      <c r="AA3443" s="311"/>
      <c r="AB3443" s="311"/>
      <c r="AC3443" s="311"/>
      <c r="AD3443" s="311"/>
      <c r="AE3443" s="311"/>
      <c r="AF3443" s="311"/>
      <c r="AG3443" s="311"/>
      <c r="AH3443" s="311"/>
      <c r="AI3443" s="311"/>
      <c r="AJ3443" s="311"/>
      <c r="AK3443" s="311"/>
      <c r="AL3443" s="311"/>
      <c r="AM3443" s="311"/>
      <c r="AN3443" s="311"/>
      <c r="AO3443" s="311"/>
      <c r="AP3443" s="311"/>
      <c r="AQ3443" s="311"/>
      <c r="AR3443" s="311"/>
      <c r="AS3443" s="311"/>
      <c r="AT3443" s="311"/>
      <c r="AU3443" s="311"/>
    </row>
    <row r="3444" spans="1:47">
      <c r="A3444" s="311"/>
      <c r="B3444" s="311"/>
      <c r="C3444" s="311"/>
      <c r="D3444" s="311"/>
      <c r="E3444" s="311"/>
      <c r="F3444" s="311"/>
      <c r="G3444" s="311"/>
      <c r="H3444" s="311"/>
      <c r="I3444" s="311"/>
      <c r="J3444" s="311"/>
      <c r="K3444" s="311"/>
      <c r="L3444" s="311"/>
      <c r="M3444" s="311"/>
      <c r="N3444" s="311"/>
      <c r="O3444" s="311"/>
      <c r="P3444" s="311"/>
      <c r="Q3444" s="311"/>
      <c r="R3444" s="311"/>
      <c r="S3444" s="311"/>
      <c r="T3444" s="311"/>
      <c r="U3444" s="311"/>
      <c r="V3444" s="311"/>
      <c r="W3444" s="311"/>
      <c r="X3444" s="311"/>
      <c r="Y3444" s="311"/>
      <c r="Z3444" s="311"/>
      <c r="AA3444" s="311"/>
      <c r="AB3444" s="311"/>
      <c r="AC3444" s="311"/>
      <c r="AD3444" s="311"/>
      <c r="AE3444" s="311"/>
      <c r="AF3444" s="311"/>
      <c r="AG3444" s="311"/>
      <c r="AH3444" s="311"/>
      <c r="AI3444" s="311"/>
      <c r="AJ3444" s="311"/>
      <c r="AK3444" s="311"/>
      <c r="AL3444" s="311"/>
      <c r="AM3444" s="311"/>
      <c r="AN3444" s="311"/>
      <c r="AO3444" s="311"/>
      <c r="AP3444" s="311"/>
      <c r="AQ3444" s="311"/>
      <c r="AR3444" s="311"/>
      <c r="AS3444" s="311"/>
      <c r="AT3444" s="311"/>
      <c r="AU3444" s="311"/>
    </row>
    <row r="3445" spans="1:47">
      <c r="A3445" s="311"/>
      <c r="B3445" s="311"/>
      <c r="C3445" s="311"/>
      <c r="D3445" s="311"/>
      <c r="E3445" s="311"/>
      <c r="F3445" s="311"/>
      <c r="G3445" s="311"/>
      <c r="H3445" s="311"/>
      <c r="I3445" s="311"/>
      <c r="J3445" s="311"/>
      <c r="K3445" s="311"/>
      <c r="L3445" s="311"/>
      <c r="M3445" s="311"/>
      <c r="N3445" s="311"/>
      <c r="O3445" s="311"/>
      <c r="P3445" s="311"/>
      <c r="Q3445" s="311"/>
      <c r="R3445" s="311"/>
      <c r="S3445" s="311"/>
      <c r="T3445" s="311"/>
      <c r="U3445" s="311"/>
      <c r="V3445" s="311"/>
      <c r="W3445" s="311"/>
      <c r="X3445" s="311"/>
      <c r="Y3445" s="311"/>
      <c r="Z3445" s="311"/>
      <c r="AA3445" s="311"/>
      <c r="AB3445" s="311"/>
      <c r="AC3445" s="311"/>
      <c r="AD3445" s="311"/>
      <c r="AE3445" s="311"/>
      <c r="AF3445" s="311"/>
      <c r="AG3445" s="311"/>
      <c r="AH3445" s="311"/>
      <c r="AI3445" s="311"/>
      <c r="AJ3445" s="311"/>
      <c r="AK3445" s="311"/>
      <c r="AL3445" s="311"/>
      <c r="AM3445" s="311"/>
      <c r="AN3445" s="311"/>
      <c r="AO3445" s="311"/>
      <c r="AP3445" s="311"/>
      <c r="AQ3445" s="311"/>
      <c r="AR3445" s="311"/>
      <c r="AS3445" s="311"/>
      <c r="AT3445" s="311"/>
      <c r="AU3445" s="311"/>
    </row>
    <row r="3446" spans="1:47">
      <c r="A3446" s="311"/>
      <c r="B3446" s="311"/>
      <c r="C3446" s="311"/>
      <c r="D3446" s="311"/>
      <c r="E3446" s="311"/>
      <c r="F3446" s="311"/>
      <c r="G3446" s="311"/>
      <c r="H3446" s="311"/>
      <c r="I3446" s="311"/>
      <c r="J3446" s="311"/>
      <c r="K3446" s="311"/>
      <c r="L3446" s="311"/>
      <c r="M3446" s="311"/>
      <c r="N3446" s="311"/>
      <c r="O3446" s="311"/>
      <c r="P3446" s="311"/>
      <c r="Q3446" s="311"/>
      <c r="R3446" s="311"/>
      <c r="S3446" s="311"/>
      <c r="T3446" s="311"/>
      <c r="U3446" s="311"/>
      <c r="V3446" s="311"/>
      <c r="W3446" s="311"/>
      <c r="X3446" s="311"/>
      <c r="Y3446" s="311"/>
      <c r="Z3446" s="311"/>
      <c r="AA3446" s="311"/>
      <c r="AB3446" s="311"/>
      <c r="AC3446" s="311"/>
      <c r="AD3446" s="311"/>
      <c r="AE3446" s="311"/>
      <c r="AF3446" s="311"/>
      <c r="AG3446" s="311"/>
      <c r="AH3446" s="311"/>
      <c r="AI3446" s="311"/>
      <c r="AJ3446" s="311"/>
      <c r="AK3446" s="311"/>
      <c r="AL3446" s="311"/>
      <c r="AM3446" s="311"/>
      <c r="AN3446" s="311"/>
      <c r="AO3446" s="311"/>
      <c r="AP3446" s="311"/>
      <c r="AQ3446" s="311"/>
      <c r="AR3446" s="311"/>
      <c r="AS3446" s="311"/>
      <c r="AT3446" s="311"/>
      <c r="AU3446" s="311"/>
    </row>
    <row r="3447" spans="1:47">
      <c r="A3447" s="311"/>
      <c r="B3447" s="311"/>
      <c r="C3447" s="311"/>
      <c r="D3447" s="311"/>
      <c r="E3447" s="311"/>
      <c r="F3447" s="311"/>
      <c r="G3447" s="311"/>
      <c r="H3447" s="311"/>
      <c r="I3447" s="311"/>
      <c r="J3447" s="311"/>
      <c r="K3447" s="311"/>
      <c r="L3447" s="311"/>
      <c r="M3447" s="311"/>
      <c r="N3447" s="311"/>
      <c r="O3447" s="311"/>
      <c r="P3447" s="311"/>
      <c r="Q3447" s="311"/>
      <c r="R3447" s="311"/>
      <c r="S3447" s="311"/>
      <c r="T3447" s="311"/>
      <c r="U3447" s="311"/>
      <c r="V3447" s="311"/>
      <c r="W3447" s="311"/>
      <c r="X3447" s="311"/>
      <c r="Y3447" s="311"/>
      <c r="Z3447" s="311"/>
      <c r="AA3447" s="311"/>
      <c r="AB3447" s="311"/>
      <c r="AC3447" s="311"/>
      <c r="AD3447" s="311"/>
      <c r="AE3447" s="311"/>
      <c r="AF3447" s="311"/>
      <c r="AG3447" s="311"/>
      <c r="AH3447" s="311"/>
      <c r="AI3447" s="311"/>
      <c r="AJ3447" s="311"/>
      <c r="AK3447" s="311"/>
      <c r="AL3447" s="311"/>
      <c r="AM3447" s="311"/>
      <c r="AN3447" s="311"/>
      <c r="AO3447" s="311"/>
      <c r="AP3447" s="311"/>
      <c r="AQ3447" s="311"/>
      <c r="AR3447" s="311"/>
      <c r="AS3447" s="311"/>
      <c r="AT3447" s="311"/>
      <c r="AU3447" s="311"/>
    </row>
    <row r="3448" spans="1:47">
      <c r="A3448" s="311"/>
      <c r="B3448" s="311"/>
      <c r="C3448" s="311"/>
      <c r="D3448" s="311"/>
      <c r="E3448" s="311"/>
      <c r="F3448" s="311"/>
      <c r="G3448" s="311"/>
      <c r="H3448" s="311"/>
      <c r="I3448" s="311"/>
      <c r="J3448" s="311"/>
      <c r="K3448" s="311"/>
      <c r="L3448" s="311"/>
      <c r="M3448" s="311"/>
      <c r="N3448" s="311"/>
      <c r="O3448" s="311"/>
      <c r="P3448" s="311"/>
      <c r="Q3448" s="311"/>
      <c r="R3448" s="311"/>
      <c r="S3448" s="311"/>
      <c r="T3448" s="311"/>
      <c r="U3448" s="311"/>
      <c r="V3448" s="311"/>
      <c r="W3448" s="311"/>
      <c r="X3448" s="311"/>
      <c r="Y3448" s="311"/>
      <c r="Z3448" s="311"/>
      <c r="AA3448" s="311"/>
      <c r="AB3448" s="311"/>
      <c r="AC3448" s="311"/>
      <c r="AD3448" s="311"/>
      <c r="AE3448" s="311"/>
      <c r="AF3448" s="311"/>
      <c r="AG3448" s="311"/>
      <c r="AH3448" s="311"/>
      <c r="AI3448" s="311"/>
      <c r="AJ3448" s="311"/>
      <c r="AK3448" s="311"/>
      <c r="AL3448" s="311"/>
      <c r="AM3448" s="311"/>
      <c r="AN3448" s="311"/>
      <c r="AO3448" s="311"/>
      <c r="AP3448" s="311"/>
      <c r="AQ3448" s="311"/>
      <c r="AR3448" s="311"/>
      <c r="AS3448" s="311"/>
      <c r="AT3448" s="311"/>
      <c r="AU3448" s="311"/>
    </row>
    <row r="3449" spans="1:47">
      <c r="A3449" s="311"/>
      <c r="B3449" s="311"/>
      <c r="C3449" s="311"/>
      <c r="D3449" s="311"/>
      <c r="E3449" s="311"/>
      <c r="F3449" s="311"/>
      <c r="G3449" s="311"/>
      <c r="H3449" s="311"/>
      <c r="I3449" s="311"/>
      <c r="J3449" s="311"/>
      <c r="K3449" s="311"/>
      <c r="L3449" s="311"/>
      <c r="M3449" s="311"/>
      <c r="N3449" s="311"/>
      <c r="O3449" s="311"/>
      <c r="P3449" s="311"/>
      <c r="Q3449" s="311"/>
      <c r="R3449" s="311"/>
      <c r="S3449" s="311"/>
      <c r="T3449" s="311"/>
      <c r="U3449" s="311"/>
      <c r="V3449" s="311"/>
      <c r="W3449" s="311"/>
      <c r="X3449" s="311"/>
      <c r="Y3449" s="311"/>
      <c r="Z3449" s="311"/>
      <c r="AA3449" s="311"/>
      <c r="AB3449" s="311"/>
      <c r="AC3449" s="311"/>
      <c r="AD3449" s="311"/>
      <c r="AE3449" s="311"/>
      <c r="AF3449" s="311"/>
      <c r="AG3449" s="311"/>
      <c r="AH3449" s="311"/>
      <c r="AI3449" s="311"/>
      <c r="AJ3449" s="311"/>
      <c r="AK3449" s="311"/>
      <c r="AL3449" s="311"/>
      <c r="AM3449" s="311"/>
      <c r="AN3449" s="311"/>
      <c r="AO3449" s="311"/>
      <c r="AP3449" s="311"/>
      <c r="AQ3449" s="311"/>
      <c r="AR3449" s="311"/>
      <c r="AS3449" s="311"/>
      <c r="AT3449" s="311"/>
      <c r="AU3449" s="311"/>
    </row>
    <row r="3450" spans="1:47">
      <c r="A3450" s="311"/>
      <c r="B3450" s="311"/>
      <c r="C3450" s="311"/>
      <c r="D3450" s="311"/>
      <c r="E3450" s="311"/>
      <c r="F3450" s="311"/>
      <c r="G3450" s="311"/>
      <c r="H3450" s="311"/>
      <c r="I3450" s="311"/>
      <c r="J3450" s="311"/>
      <c r="K3450" s="311"/>
      <c r="L3450" s="311"/>
      <c r="M3450" s="311"/>
      <c r="N3450" s="311"/>
      <c r="O3450" s="311"/>
      <c r="P3450" s="311"/>
      <c r="Q3450" s="311"/>
      <c r="R3450" s="311"/>
      <c r="S3450" s="311"/>
      <c r="T3450" s="311"/>
      <c r="U3450" s="311"/>
      <c r="V3450" s="311"/>
      <c r="W3450" s="311"/>
      <c r="X3450" s="311"/>
      <c r="Y3450" s="311"/>
      <c r="Z3450" s="311"/>
      <c r="AA3450" s="311"/>
      <c r="AB3450" s="311"/>
      <c r="AC3450" s="311"/>
      <c r="AD3450" s="311"/>
      <c r="AE3450" s="311"/>
      <c r="AF3450" s="311"/>
      <c r="AG3450" s="311"/>
      <c r="AH3450" s="311"/>
      <c r="AI3450" s="311"/>
      <c r="AJ3450" s="311"/>
      <c r="AK3450" s="311"/>
      <c r="AL3450" s="311"/>
      <c r="AM3450" s="311"/>
      <c r="AN3450" s="311"/>
      <c r="AO3450" s="311"/>
      <c r="AP3450" s="311"/>
      <c r="AQ3450" s="311"/>
      <c r="AR3450" s="311"/>
      <c r="AS3450" s="311"/>
      <c r="AT3450" s="311"/>
      <c r="AU3450" s="311"/>
    </row>
    <row r="3451" spans="1:47">
      <c r="A3451" s="311"/>
      <c r="B3451" s="311"/>
      <c r="C3451" s="311"/>
      <c r="D3451" s="311"/>
      <c r="E3451" s="311"/>
      <c r="F3451" s="311"/>
      <c r="G3451" s="311"/>
      <c r="H3451" s="311"/>
      <c r="I3451" s="311"/>
      <c r="J3451" s="311"/>
      <c r="K3451" s="311"/>
      <c r="L3451" s="311"/>
      <c r="M3451" s="311"/>
      <c r="N3451" s="311"/>
      <c r="O3451" s="311"/>
      <c r="P3451" s="311"/>
      <c r="Q3451" s="311"/>
      <c r="R3451" s="311"/>
      <c r="S3451" s="311"/>
      <c r="T3451" s="311"/>
      <c r="U3451" s="311"/>
      <c r="V3451" s="311"/>
      <c r="W3451" s="311"/>
      <c r="X3451" s="311"/>
      <c r="Y3451" s="311"/>
      <c r="Z3451" s="311"/>
      <c r="AA3451" s="311"/>
      <c r="AB3451" s="311"/>
      <c r="AC3451" s="311"/>
      <c r="AD3451" s="311"/>
      <c r="AE3451" s="311"/>
      <c r="AF3451" s="311"/>
      <c r="AG3451" s="311"/>
      <c r="AH3451" s="311"/>
      <c r="AI3451" s="311"/>
      <c r="AJ3451" s="311"/>
      <c r="AK3451" s="311"/>
      <c r="AL3451" s="311"/>
      <c r="AM3451" s="311"/>
      <c r="AN3451" s="311"/>
      <c r="AO3451" s="311"/>
      <c r="AP3451" s="311"/>
      <c r="AQ3451" s="311"/>
      <c r="AR3451" s="311"/>
      <c r="AS3451" s="311"/>
      <c r="AT3451" s="311"/>
      <c r="AU3451" s="311"/>
    </row>
    <row r="3452" spans="1:47">
      <c r="A3452" s="311"/>
      <c r="B3452" s="311"/>
      <c r="C3452" s="311"/>
      <c r="D3452" s="311"/>
      <c r="E3452" s="311"/>
      <c r="F3452" s="311"/>
      <c r="G3452" s="311"/>
      <c r="H3452" s="311"/>
      <c r="I3452" s="311"/>
      <c r="J3452" s="311"/>
      <c r="K3452" s="311"/>
      <c r="L3452" s="311"/>
      <c r="M3452" s="311"/>
      <c r="N3452" s="311"/>
      <c r="O3452" s="311"/>
      <c r="P3452" s="311"/>
      <c r="Q3452" s="311"/>
      <c r="R3452" s="311"/>
      <c r="S3452" s="311"/>
      <c r="T3452" s="311"/>
      <c r="U3452" s="311"/>
      <c r="V3452" s="311"/>
      <c r="W3452" s="311"/>
      <c r="X3452" s="311"/>
      <c r="Y3452" s="311"/>
      <c r="Z3452" s="311"/>
      <c r="AA3452" s="311"/>
      <c r="AB3452" s="311"/>
      <c r="AC3452" s="311"/>
      <c r="AD3452" s="311"/>
      <c r="AE3452" s="311"/>
      <c r="AF3452" s="311"/>
      <c r="AG3452" s="311"/>
      <c r="AH3452" s="311"/>
      <c r="AI3452" s="311"/>
      <c r="AJ3452" s="311"/>
      <c r="AK3452" s="311"/>
      <c r="AL3452" s="311"/>
      <c r="AM3452" s="311"/>
      <c r="AN3452" s="311"/>
      <c r="AO3452" s="311"/>
      <c r="AP3452" s="311"/>
      <c r="AQ3452" s="311"/>
      <c r="AR3452" s="311"/>
      <c r="AS3452" s="311"/>
      <c r="AT3452" s="311"/>
      <c r="AU3452" s="311"/>
    </row>
    <row r="3453" spans="1:47">
      <c r="A3453" s="311"/>
      <c r="B3453" s="311"/>
      <c r="C3453" s="311"/>
      <c r="D3453" s="311"/>
      <c r="E3453" s="311"/>
      <c r="F3453" s="311"/>
      <c r="G3453" s="311"/>
      <c r="H3453" s="311"/>
      <c r="I3453" s="311"/>
      <c r="J3453" s="311"/>
      <c r="K3453" s="311"/>
      <c r="L3453" s="311"/>
      <c r="M3453" s="311"/>
      <c r="N3453" s="311"/>
      <c r="O3453" s="311"/>
      <c r="P3453" s="311"/>
      <c r="Q3453" s="311"/>
      <c r="R3453" s="311"/>
      <c r="S3453" s="311"/>
      <c r="T3453" s="311"/>
      <c r="U3453" s="311"/>
      <c r="V3453" s="311"/>
      <c r="W3453" s="311"/>
      <c r="X3453" s="311"/>
      <c r="Y3453" s="311"/>
      <c r="Z3453" s="311"/>
      <c r="AA3453" s="311"/>
      <c r="AB3453" s="311"/>
      <c r="AC3453" s="311"/>
      <c r="AD3453" s="311"/>
      <c r="AE3453" s="311"/>
      <c r="AF3453" s="311"/>
      <c r="AG3453" s="311"/>
      <c r="AH3453" s="311"/>
      <c r="AI3453" s="311"/>
      <c r="AJ3453" s="311"/>
      <c r="AK3453" s="311"/>
      <c r="AL3453" s="311"/>
      <c r="AM3453" s="311"/>
      <c r="AN3453" s="311"/>
      <c r="AO3453" s="311"/>
      <c r="AP3453" s="311"/>
      <c r="AQ3453" s="311"/>
      <c r="AR3453" s="311"/>
      <c r="AS3453" s="311"/>
      <c r="AT3453" s="311"/>
      <c r="AU3453" s="311"/>
    </row>
    <row r="3454" spans="1:47">
      <c r="A3454" s="311"/>
      <c r="B3454" s="311"/>
      <c r="C3454" s="311"/>
      <c r="D3454" s="311"/>
      <c r="E3454" s="311"/>
      <c r="F3454" s="311"/>
      <c r="G3454" s="311"/>
      <c r="H3454" s="311"/>
      <c r="I3454" s="311"/>
      <c r="J3454" s="311"/>
      <c r="K3454" s="311"/>
      <c r="L3454" s="311"/>
      <c r="M3454" s="311"/>
      <c r="N3454" s="311"/>
      <c r="O3454" s="311"/>
      <c r="P3454" s="311"/>
      <c r="Q3454" s="311"/>
      <c r="R3454" s="311"/>
      <c r="S3454" s="311"/>
      <c r="T3454" s="311"/>
      <c r="U3454" s="311"/>
      <c r="V3454" s="311"/>
      <c r="W3454" s="311"/>
      <c r="X3454" s="311"/>
      <c r="Y3454" s="311"/>
      <c r="Z3454" s="311"/>
      <c r="AA3454" s="311"/>
      <c r="AB3454" s="311"/>
      <c r="AC3454" s="311"/>
      <c r="AD3454" s="311"/>
      <c r="AE3454" s="311"/>
      <c r="AF3454" s="311"/>
      <c r="AG3454" s="311"/>
      <c r="AH3454" s="311"/>
      <c r="AI3454" s="311"/>
      <c r="AJ3454" s="311"/>
      <c r="AK3454" s="311"/>
      <c r="AL3454" s="311"/>
      <c r="AM3454" s="311"/>
      <c r="AN3454" s="311"/>
      <c r="AO3454" s="311"/>
      <c r="AP3454" s="311"/>
      <c r="AQ3454" s="311"/>
      <c r="AR3454" s="311"/>
      <c r="AS3454" s="311"/>
      <c r="AT3454" s="311"/>
      <c r="AU3454" s="311"/>
    </row>
    <row r="3455" spans="1:47">
      <c r="A3455" s="311"/>
      <c r="B3455" s="311"/>
      <c r="C3455" s="311"/>
      <c r="D3455" s="311"/>
      <c r="E3455" s="311"/>
      <c r="F3455" s="311"/>
      <c r="G3455" s="311"/>
      <c r="H3455" s="311"/>
      <c r="I3455" s="311"/>
      <c r="J3455" s="311"/>
      <c r="K3455" s="311"/>
      <c r="L3455" s="311"/>
      <c r="M3455" s="311"/>
      <c r="N3455" s="311"/>
      <c r="O3455" s="311"/>
      <c r="P3455" s="311"/>
      <c r="Q3455" s="311"/>
      <c r="R3455" s="311"/>
      <c r="S3455" s="311"/>
      <c r="T3455" s="311"/>
      <c r="U3455" s="311"/>
      <c r="V3455" s="311"/>
      <c r="W3455" s="311"/>
      <c r="X3455" s="311"/>
      <c r="Y3455" s="311"/>
      <c r="Z3455" s="311"/>
      <c r="AA3455" s="311"/>
      <c r="AB3455" s="311"/>
      <c r="AC3455" s="311"/>
      <c r="AD3455" s="311"/>
      <c r="AE3455" s="311"/>
      <c r="AF3455" s="311"/>
      <c r="AG3455" s="311"/>
      <c r="AH3455" s="311"/>
      <c r="AI3455" s="311"/>
      <c r="AJ3455" s="311"/>
      <c r="AK3455" s="311"/>
      <c r="AL3455" s="311"/>
      <c r="AM3455" s="311"/>
      <c r="AN3455" s="311"/>
      <c r="AO3455" s="311"/>
      <c r="AP3455" s="311"/>
      <c r="AQ3455" s="311"/>
      <c r="AR3455" s="311"/>
      <c r="AS3455" s="311"/>
      <c r="AT3455" s="311"/>
      <c r="AU3455" s="311"/>
    </row>
    <row r="3456" spans="1:47">
      <c r="A3456" s="311"/>
      <c r="B3456" s="311"/>
      <c r="C3456" s="311"/>
      <c r="D3456" s="311"/>
      <c r="E3456" s="311"/>
      <c r="F3456" s="311"/>
      <c r="G3456" s="311"/>
      <c r="H3456" s="311"/>
      <c r="I3456" s="311"/>
      <c r="J3456" s="311"/>
      <c r="K3456" s="311"/>
      <c r="L3456" s="311"/>
      <c r="M3456" s="311"/>
      <c r="N3456" s="311"/>
      <c r="O3456" s="311"/>
      <c r="P3456" s="311"/>
      <c r="Q3456" s="311"/>
      <c r="R3456" s="311"/>
      <c r="S3456" s="311"/>
      <c r="T3456" s="311"/>
      <c r="U3456" s="311"/>
      <c r="V3456" s="311"/>
      <c r="W3456" s="311"/>
      <c r="X3456" s="311"/>
      <c r="Y3456" s="311"/>
      <c r="Z3456" s="311"/>
      <c r="AA3456" s="311"/>
      <c r="AB3456" s="311"/>
      <c r="AC3456" s="311"/>
      <c r="AD3456" s="311"/>
      <c r="AE3456" s="311"/>
      <c r="AF3456" s="311"/>
      <c r="AG3456" s="311"/>
      <c r="AH3456" s="311"/>
      <c r="AI3456" s="311"/>
      <c r="AJ3456" s="311"/>
      <c r="AK3456" s="311"/>
      <c r="AL3456" s="311"/>
      <c r="AM3456" s="311"/>
      <c r="AN3456" s="311"/>
      <c r="AO3456" s="311"/>
      <c r="AP3456" s="311"/>
      <c r="AQ3456" s="311"/>
      <c r="AR3456" s="311"/>
      <c r="AS3456" s="311"/>
      <c r="AT3456" s="311"/>
      <c r="AU3456" s="311"/>
    </row>
    <row r="3457" spans="1:47">
      <c r="A3457" s="311"/>
      <c r="B3457" s="311"/>
      <c r="C3457" s="311"/>
      <c r="D3457" s="311"/>
      <c r="E3457" s="311"/>
      <c r="F3457" s="311"/>
      <c r="G3457" s="311"/>
      <c r="H3457" s="311"/>
      <c r="I3457" s="311"/>
      <c r="J3457" s="311"/>
      <c r="K3457" s="311"/>
      <c r="L3457" s="311"/>
      <c r="M3457" s="311"/>
      <c r="N3457" s="311"/>
      <c r="O3457" s="311"/>
      <c r="P3457" s="311"/>
      <c r="Q3457" s="311"/>
      <c r="R3457" s="311"/>
      <c r="S3457" s="311"/>
      <c r="T3457" s="311"/>
      <c r="U3457" s="311"/>
      <c r="V3457" s="311"/>
      <c r="W3457" s="311"/>
      <c r="X3457" s="311"/>
      <c r="Y3457" s="311"/>
      <c r="Z3457" s="311"/>
      <c r="AA3457" s="311"/>
      <c r="AB3457" s="311"/>
      <c r="AC3457" s="311"/>
      <c r="AD3457" s="311"/>
      <c r="AE3457" s="311"/>
      <c r="AF3457" s="311"/>
      <c r="AG3457" s="311"/>
      <c r="AH3457" s="311"/>
      <c r="AI3457" s="311"/>
      <c r="AJ3457" s="311"/>
      <c r="AK3457" s="311"/>
      <c r="AL3457" s="311"/>
      <c r="AM3457" s="311"/>
      <c r="AN3457" s="311"/>
      <c r="AO3457" s="311"/>
      <c r="AP3457" s="311"/>
      <c r="AQ3457" s="311"/>
      <c r="AR3457" s="311"/>
      <c r="AS3457" s="311"/>
      <c r="AT3457" s="311"/>
      <c r="AU3457" s="311"/>
    </row>
    <row r="3458" spans="1:47">
      <c r="A3458" s="311"/>
      <c r="B3458" s="311"/>
      <c r="C3458" s="311"/>
      <c r="D3458" s="311"/>
      <c r="E3458" s="311"/>
      <c r="F3458" s="311"/>
      <c r="G3458" s="311"/>
      <c r="H3458" s="311"/>
      <c r="I3458" s="311"/>
      <c r="J3458" s="311"/>
      <c r="K3458" s="311"/>
      <c r="L3458" s="311"/>
      <c r="M3458" s="311"/>
      <c r="N3458" s="311"/>
      <c r="O3458" s="311"/>
      <c r="P3458" s="311"/>
      <c r="Q3458" s="311"/>
      <c r="R3458" s="311"/>
      <c r="S3458" s="311"/>
      <c r="T3458" s="311"/>
      <c r="U3458" s="311"/>
      <c r="V3458" s="311"/>
      <c r="W3458" s="311"/>
      <c r="X3458" s="311"/>
      <c r="Y3458" s="311"/>
      <c r="Z3458" s="311"/>
      <c r="AA3458" s="311"/>
      <c r="AB3458" s="311"/>
      <c r="AC3458" s="311"/>
      <c r="AD3458" s="311"/>
      <c r="AE3458" s="311"/>
      <c r="AF3458" s="311"/>
      <c r="AG3458" s="311"/>
      <c r="AH3458" s="311"/>
      <c r="AI3458" s="311"/>
      <c r="AJ3458" s="311"/>
      <c r="AK3458" s="311"/>
      <c r="AL3458" s="311"/>
      <c r="AM3458" s="311"/>
      <c r="AN3458" s="311"/>
      <c r="AO3458" s="311"/>
      <c r="AP3458" s="311"/>
      <c r="AQ3458" s="311"/>
      <c r="AR3458" s="311"/>
      <c r="AS3458" s="311"/>
      <c r="AT3458" s="311"/>
      <c r="AU3458" s="311"/>
    </row>
    <row r="3459" spans="1:47">
      <c r="A3459" s="311"/>
      <c r="B3459" s="311"/>
      <c r="C3459" s="311"/>
      <c r="D3459" s="311"/>
      <c r="E3459" s="311"/>
      <c r="F3459" s="311"/>
      <c r="G3459" s="311"/>
      <c r="H3459" s="311"/>
      <c r="I3459" s="311"/>
      <c r="J3459" s="311"/>
      <c r="K3459" s="311"/>
      <c r="L3459" s="311"/>
      <c r="M3459" s="311"/>
      <c r="N3459" s="311"/>
      <c r="O3459" s="311"/>
      <c r="P3459" s="311"/>
      <c r="Q3459" s="311"/>
      <c r="R3459" s="311"/>
      <c r="S3459" s="311"/>
      <c r="T3459" s="311"/>
      <c r="U3459" s="311"/>
      <c r="V3459" s="311"/>
      <c r="W3459" s="311"/>
      <c r="X3459" s="311"/>
      <c r="Y3459" s="311"/>
      <c r="Z3459" s="311"/>
      <c r="AA3459" s="311"/>
      <c r="AB3459" s="311"/>
      <c r="AC3459" s="311"/>
      <c r="AD3459" s="311"/>
      <c r="AE3459" s="311"/>
      <c r="AF3459" s="311"/>
      <c r="AG3459" s="311"/>
      <c r="AH3459" s="311"/>
      <c r="AI3459" s="311"/>
      <c r="AJ3459" s="311"/>
      <c r="AK3459" s="311"/>
      <c r="AL3459" s="311"/>
      <c r="AM3459" s="311"/>
      <c r="AN3459" s="311"/>
      <c r="AO3459" s="311"/>
      <c r="AP3459" s="311"/>
      <c r="AQ3459" s="311"/>
      <c r="AR3459" s="311"/>
      <c r="AS3459" s="311"/>
      <c r="AT3459" s="311"/>
      <c r="AU3459" s="311"/>
    </row>
    <row r="3460" spans="1:47">
      <c r="A3460" s="311"/>
      <c r="B3460" s="311"/>
      <c r="C3460" s="311"/>
      <c r="D3460" s="311"/>
      <c r="E3460" s="311"/>
      <c r="F3460" s="311"/>
      <c r="G3460" s="311"/>
      <c r="H3460" s="311"/>
      <c r="I3460" s="311"/>
      <c r="J3460" s="311"/>
      <c r="K3460" s="311"/>
      <c r="L3460" s="311"/>
      <c r="M3460" s="311"/>
      <c r="N3460" s="311"/>
      <c r="O3460" s="311"/>
      <c r="P3460" s="311"/>
      <c r="Q3460" s="311"/>
      <c r="R3460" s="311"/>
      <c r="S3460" s="311"/>
      <c r="T3460" s="311"/>
      <c r="U3460" s="311"/>
      <c r="V3460" s="311"/>
      <c r="W3460" s="311"/>
      <c r="X3460" s="311"/>
      <c r="Y3460" s="311"/>
      <c r="Z3460" s="311"/>
      <c r="AA3460" s="311"/>
      <c r="AB3460" s="311"/>
      <c r="AC3460" s="311"/>
      <c r="AD3460" s="311"/>
      <c r="AE3460" s="311"/>
      <c r="AF3460" s="311"/>
      <c r="AG3460" s="311"/>
      <c r="AH3460" s="311"/>
      <c r="AI3460" s="311"/>
      <c r="AJ3460" s="311"/>
      <c r="AK3460" s="311"/>
      <c r="AL3460" s="311"/>
      <c r="AM3460" s="311"/>
      <c r="AN3460" s="311"/>
      <c r="AO3460" s="311"/>
      <c r="AP3460" s="311"/>
      <c r="AQ3460" s="311"/>
      <c r="AR3460" s="311"/>
      <c r="AS3460" s="311"/>
      <c r="AT3460" s="311"/>
      <c r="AU3460" s="311"/>
    </row>
    <row r="3461" spans="1:47">
      <c r="A3461" s="311"/>
      <c r="B3461" s="311"/>
      <c r="C3461" s="311"/>
      <c r="D3461" s="311"/>
      <c r="E3461" s="311"/>
      <c r="F3461" s="311"/>
      <c r="G3461" s="311"/>
      <c r="H3461" s="311"/>
      <c r="I3461" s="311"/>
      <c r="J3461" s="311"/>
      <c r="K3461" s="311"/>
      <c r="L3461" s="311"/>
      <c r="M3461" s="311"/>
      <c r="N3461" s="311"/>
      <c r="O3461" s="311"/>
      <c r="P3461" s="311"/>
      <c r="Q3461" s="311"/>
      <c r="R3461" s="311"/>
      <c r="S3461" s="311"/>
      <c r="T3461" s="311"/>
      <c r="U3461" s="311"/>
      <c r="V3461" s="311"/>
      <c r="W3461" s="311"/>
      <c r="X3461" s="311"/>
      <c r="Y3461" s="311"/>
      <c r="Z3461" s="311"/>
      <c r="AA3461" s="311"/>
      <c r="AB3461" s="311"/>
      <c r="AC3461" s="311"/>
      <c r="AD3461" s="311"/>
      <c r="AE3461" s="311"/>
      <c r="AF3461" s="311"/>
      <c r="AG3461" s="311"/>
      <c r="AH3461" s="311"/>
      <c r="AI3461" s="311"/>
      <c r="AJ3461" s="311"/>
      <c r="AK3461" s="311"/>
      <c r="AL3461" s="311"/>
      <c r="AM3461" s="311"/>
      <c r="AN3461" s="311"/>
      <c r="AO3461" s="311"/>
      <c r="AP3461" s="311"/>
      <c r="AQ3461" s="311"/>
      <c r="AR3461" s="311"/>
      <c r="AS3461" s="311"/>
      <c r="AT3461" s="311"/>
      <c r="AU3461" s="311"/>
    </row>
    <row r="3462" spans="1:47">
      <c r="A3462" s="311"/>
      <c r="B3462" s="311"/>
      <c r="C3462" s="311"/>
      <c r="D3462" s="311"/>
      <c r="E3462" s="311"/>
      <c r="F3462" s="311"/>
      <c r="G3462" s="311"/>
      <c r="H3462" s="311"/>
      <c r="I3462" s="311"/>
      <c r="J3462" s="311"/>
      <c r="K3462" s="311"/>
      <c r="L3462" s="311"/>
      <c r="M3462" s="311"/>
      <c r="N3462" s="311"/>
      <c r="O3462" s="311"/>
      <c r="P3462" s="311"/>
      <c r="Q3462" s="311"/>
      <c r="R3462" s="311"/>
      <c r="S3462" s="311"/>
      <c r="T3462" s="311"/>
      <c r="U3462" s="311"/>
      <c r="V3462" s="311"/>
      <c r="W3462" s="311"/>
      <c r="X3462" s="311"/>
      <c r="Y3462" s="311"/>
      <c r="Z3462" s="311"/>
      <c r="AA3462" s="311"/>
      <c r="AB3462" s="311"/>
      <c r="AC3462" s="311"/>
      <c r="AD3462" s="311"/>
      <c r="AE3462" s="311"/>
      <c r="AF3462" s="311"/>
      <c r="AG3462" s="311"/>
      <c r="AH3462" s="311"/>
      <c r="AI3462" s="311"/>
      <c r="AJ3462" s="311"/>
      <c r="AK3462" s="311"/>
      <c r="AL3462" s="311"/>
      <c r="AM3462" s="311"/>
      <c r="AN3462" s="311"/>
      <c r="AO3462" s="311"/>
      <c r="AP3462" s="311"/>
      <c r="AQ3462" s="311"/>
      <c r="AR3462" s="311"/>
      <c r="AS3462" s="311"/>
      <c r="AT3462" s="311"/>
      <c r="AU3462" s="311"/>
    </row>
    <row r="3463" spans="1:47">
      <c r="A3463" s="311"/>
      <c r="B3463" s="311"/>
      <c r="C3463" s="311"/>
      <c r="D3463" s="311"/>
      <c r="E3463" s="311"/>
      <c r="F3463" s="311"/>
      <c r="G3463" s="311"/>
      <c r="H3463" s="311"/>
      <c r="I3463" s="311"/>
      <c r="J3463" s="311"/>
      <c r="K3463" s="311"/>
      <c r="L3463" s="311"/>
      <c r="M3463" s="311"/>
      <c r="N3463" s="311"/>
      <c r="O3463" s="311"/>
      <c r="P3463" s="311"/>
      <c r="Q3463" s="311"/>
      <c r="R3463" s="311"/>
      <c r="S3463" s="311"/>
      <c r="T3463" s="311"/>
      <c r="U3463" s="311"/>
      <c r="V3463" s="311"/>
      <c r="W3463" s="311"/>
      <c r="X3463" s="311"/>
      <c r="Y3463" s="311"/>
      <c r="Z3463" s="311"/>
      <c r="AA3463" s="311"/>
      <c r="AB3463" s="311"/>
      <c r="AC3463" s="311"/>
      <c r="AD3463" s="311"/>
      <c r="AE3463" s="311"/>
      <c r="AF3463" s="311"/>
      <c r="AG3463" s="311"/>
      <c r="AH3463" s="311"/>
      <c r="AI3463" s="311"/>
      <c r="AJ3463" s="311"/>
      <c r="AK3463" s="311"/>
      <c r="AL3463" s="311"/>
      <c r="AM3463" s="311"/>
      <c r="AN3463" s="311"/>
      <c r="AO3463" s="311"/>
      <c r="AP3463" s="311"/>
      <c r="AQ3463" s="311"/>
      <c r="AR3463" s="311"/>
      <c r="AS3463" s="311"/>
      <c r="AT3463" s="311"/>
      <c r="AU3463" s="311"/>
    </row>
    <row r="3464" spans="1:47">
      <c r="A3464" s="311"/>
      <c r="B3464" s="311"/>
      <c r="C3464" s="311"/>
      <c r="D3464" s="311"/>
      <c r="E3464" s="311"/>
      <c r="F3464" s="311"/>
      <c r="G3464" s="311"/>
      <c r="H3464" s="311"/>
      <c r="I3464" s="311"/>
      <c r="J3464" s="311"/>
      <c r="K3464" s="311"/>
      <c r="L3464" s="311"/>
      <c r="M3464" s="311"/>
      <c r="N3464" s="311"/>
      <c r="O3464" s="311"/>
      <c r="P3464" s="311"/>
      <c r="Q3464" s="311"/>
      <c r="R3464" s="311"/>
      <c r="S3464" s="311"/>
      <c r="T3464" s="311"/>
      <c r="U3464" s="311"/>
      <c r="V3464" s="311"/>
      <c r="W3464" s="311"/>
      <c r="X3464" s="311"/>
      <c r="Y3464" s="311"/>
      <c r="Z3464" s="311"/>
      <c r="AA3464" s="311"/>
      <c r="AB3464" s="311"/>
      <c r="AC3464" s="311"/>
      <c r="AD3464" s="311"/>
      <c r="AE3464" s="311"/>
      <c r="AF3464" s="311"/>
      <c r="AG3464" s="311"/>
      <c r="AH3464" s="311"/>
      <c r="AI3464" s="311"/>
      <c r="AJ3464" s="311"/>
      <c r="AK3464" s="311"/>
      <c r="AL3464" s="311"/>
      <c r="AM3464" s="311"/>
      <c r="AN3464" s="311"/>
      <c r="AO3464" s="311"/>
      <c r="AP3464" s="311"/>
      <c r="AQ3464" s="311"/>
      <c r="AR3464" s="311"/>
      <c r="AS3464" s="311"/>
      <c r="AT3464" s="311"/>
      <c r="AU3464" s="311"/>
    </row>
    <row r="3465" spans="1:47">
      <c r="A3465" s="311"/>
      <c r="B3465" s="311"/>
      <c r="C3465" s="311"/>
      <c r="D3465" s="311"/>
      <c r="E3465" s="311"/>
      <c r="F3465" s="311"/>
      <c r="G3465" s="311"/>
      <c r="H3465" s="311"/>
      <c r="I3465" s="311"/>
      <c r="J3465" s="311"/>
      <c r="K3465" s="311"/>
      <c r="L3465" s="311"/>
      <c r="M3465" s="311"/>
      <c r="N3465" s="311"/>
      <c r="O3465" s="311"/>
      <c r="P3465" s="311"/>
      <c r="Q3465" s="311"/>
      <c r="R3465" s="311"/>
      <c r="S3465" s="311"/>
      <c r="T3465" s="311"/>
      <c r="U3465" s="311"/>
      <c r="V3465" s="311"/>
      <c r="W3465" s="311"/>
      <c r="X3465" s="311"/>
      <c r="Y3465" s="311"/>
      <c r="Z3465" s="311"/>
      <c r="AA3465" s="311"/>
      <c r="AB3465" s="311"/>
      <c r="AC3465" s="311"/>
      <c r="AD3465" s="311"/>
      <c r="AE3465" s="311"/>
      <c r="AF3465" s="311"/>
      <c r="AG3465" s="311"/>
      <c r="AH3465" s="311"/>
      <c r="AI3465" s="311"/>
      <c r="AJ3465" s="311"/>
      <c r="AK3465" s="311"/>
      <c r="AL3465" s="311"/>
      <c r="AM3465" s="311"/>
      <c r="AN3465" s="311"/>
      <c r="AO3465" s="311"/>
      <c r="AP3465" s="311"/>
      <c r="AQ3465" s="311"/>
      <c r="AR3465" s="311"/>
      <c r="AS3465" s="311"/>
      <c r="AT3465" s="311"/>
      <c r="AU3465" s="311"/>
    </row>
    <row r="3466" spans="1:47">
      <c r="A3466" s="311"/>
      <c r="B3466" s="311"/>
      <c r="C3466" s="311"/>
      <c r="D3466" s="311"/>
      <c r="E3466" s="311"/>
      <c r="F3466" s="311"/>
      <c r="G3466" s="311"/>
      <c r="H3466" s="311"/>
      <c r="I3466" s="311"/>
      <c r="J3466" s="311"/>
      <c r="K3466" s="311"/>
      <c r="L3466" s="311"/>
      <c r="M3466" s="311"/>
      <c r="N3466" s="311"/>
      <c r="O3466" s="311"/>
      <c r="P3466" s="311"/>
      <c r="Q3466" s="311"/>
      <c r="R3466" s="311"/>
      <c r="S3466" s="311"/>
      <c r="T3466" s="311"/>
      <c r="U3466" s="311"/>
      <c r="V3466" s="311"/>
      <c r="W3466" s="311"/>
      <c r="X3466" s="311"/>
      <c r="Y3466" s="311"/>
      <c r="Z3466" s="311"/>
      <c r="AA3466" s="311"/>
      <c r="AB3466" s="311"/>
      <c r="AC3466" s="311"/>
      <c r="AD3466" s="311"/>
      <c r="AE3466" s="311"/>
      <c r="AF3466" s="311"/>
      <c r="AG3466" s="311"/>
      <c r="AH3466" s="311"/>
      <c r="AI3466" s="311"/>
      <c r="AJ3466" s="311"/>
      <c r="AK3466" s="311"/>
      <c r="AL3466" s="311"/>
      <c r="AM3466" s="311"/>
      <c r="AN3466" s="311"/>
      <c r="AO3466" s="311"/>
      <c r="AP3466" s="311"/>
      <c r="AQ3466" s="311"/>
      <c r="AR3466" s="311"/>
      <c r="AS3466" s="311"/>
      <c r="AT3466" s="311"/>
      <c r="AU3466" s="311"/>
    </row>
    <row r="3467" spans="1:47">
      <c r="A3467" s="311"/>
      <c r="B3467" s="311"/>
      <c r="C3467" s="311"/>
      <c r="D3467" s="311"/>
      <c r="E3467" s="311"/>
      <c r="F3467" s="311"/>
      <c r="G3467" s="311"/>
      <c r="H3467" s="311"/>
      <c r="I3467" s="311"/>
      <c r="J3467" s="311"/>
      <c r="K3467" s="311"/>
      <c r="L3467" s="311"/>
      <c r="M3467" s="311"/>
      <c r="N3467" s="311"/>
      <c r="O3467" s="311"/>
      <c r="P3467" s="311"/>
      <c r="Q3467" s="311"/>
      <c r="R3467" s="311"/>
      <c r="S3467" s="311"/>
      <c r="T3467" s="311"/>
      <c r="U3467" s="311"/>
      <c r="V3467" s="311"/>
      <c r="W3467" s="311"/>
      <c r="X3467" s="311"/>
      <c r="Y3467" s="311"/>
      <c r="Z3467" s="311"/>
      <c r="AA3467" s="311"/>
      <c r="AB3467" s="311"/>
      <c r="AC3467" s="311"/>
      <c r="AD3467" s="311"/>
      <c r="AE3467" s="311"/>
      <c r="AF3467" s="311"/>
      <c r="AG3467" s="311"/>
      <c r="AH3467" s="311"/>
      <c r="AI3467" s="311"/>
      <c r="AJ3467" s="311"/>
      <c r="AK3467" s="311"/>
      <c r="AL3467" s="311"/>
      <c r="AM3467" s="311"/>
      <c r="AN3467" s="311"/>
      <c r="AO3467" s="311"/>
      <c r="AP3467" s="311"/>
      <c r="AQ3467" s="311"/>
      <c r="AR3467" s="311"/>
      <c r="AS3467" s="311"/>
      <c r="AT3467" s="311"/>
      <c r="AU3467" s="311"/>
    </row>
    <row r="3468" spans="1:47">
      <c r="A3468" s="311"/>
      <c r="B3468" s="311"/>
      <c r="C3468" s="311"/>
      <c r="D3468" s="311"/>
      <c r="E3468" s="311"/>
      <c r="F3468" s="311"/>
      <c r="G3468" s="311"/>
      <c r="H3468" s="311"/>
      <c r="I3468" s="311"/>
      <c r="J3468" s="311"/>
      <c r="K3468" s="311"/>
      <c r="L3468" s="311"/>
      <c r="M3468" s="311"/>
      <c r="N3468" s="311"/>
      <c r="O3468" s="311"/>
      <c r="P3468" s="311"/>
      <c r="Q3468" s="311"/>
      <c r="R3468" s="311"/>
      <c r="S3468" s="311"/>
      <c r="T3468" s="311"/>
      <c r="U3468" s="311"/>
      <c r="V3468" s="311"/>
      <c r="W3468" s="311"/>
      <c r="X3468" s="311"/>
      <c r="Y3468" s="311"/>
      <c r="Z3468" s="311"/>
      <c r="AA3468" s="311"/>
      <c r="AB3468" s="311"/>
      <c r="AC3468" s="311"/>
      <c r="AD3468" s="311"/>
      <c r="AE3468" s="311"/>
      <c r="AF3468" s="311"/>
      <c r="AG3468" s="311"/>
      <c r="AH3468" s="311"/>
      <c r="AI3468" s="311"/>
      <c r="AJ3468" s="311"/>
      <c r="AK3468" s="311"/>
      <c r="AL3468" s="311"/>
      <c r="AM3468" s="311"/>
      <c r="AN3468" s="311"/>
      <c r="AO3468" s="311"/>
      <c r="AP3468" s="311"/>
      <c r="AQ3468" s="311"/>
      <c r="AR3468" s="311"/>
      <c r="AS3468" s="311"/>
      <c r="AT3468" s="311"/>
      <c r="AU3468" s="311"/>
    </row>
    <row r="3469" spans="1:47">
      <c r="A3469" s="311"/>
      <c r="B3469" s="311"/>
      <c r="C3469" s="311"/>
      <c r="D3469" s="311"/>
      <c r="E3469" s="311"/>
      <c r="F3469" s="311"/>
      <c r="G3469" s="311"/>
      <c r="H3469" s="311"/>
      <c r="I3469" s="311"/>
      <c r="J3469" s="311"/>
      <c r="K3469" s="311"/>
      <c r="L3469" s="311"/>
      <c r="M3469" s="311"/>
      <c r="N3469" s="311"/>
      <c r="O3469" s="311"/>
      <c r="P3469" s="311"/>
      <c r="Q3469" s="311"/>
      <c r="R3469" s="311"/>
      <c r="S3469" s="311"/>
      <c r="T3469" s="311"/>
      <c r="U3469" s="311"/>
      <c r="V3469" s="311"/>
      <c r="W3469" s="311"/>
      <c r="X3469" s="311"/>
      <c r="Y3469" s="311"/>
      <c r="Z3469" s="311"/>
      <c r="AA3469" s="311"/>
      <c r="AB3469" s="311"/>
      <c r="AC3469" s="311"/>
      <c r="AD3469" s="311"/>
      <c r="AE3469" s="311"/>
      <c r="AF3469" s="311"/>
      <c r="AG3469" s="311"/>
      <c r="AH3469" s="311"/>
      <c r="AI3469" s="311"/>
      <c r="AJ3469" s="311"/>
      <c r="AK3469" s="311"/>
      <c r="AL3469" s="311"/>
      <c r="AM3469" s="311"/>
      <c r="AN3469" s="311"/>
      <c r="AO3469" s="311"/>
      <c r="AP3469" s="311"/>
      <c r="AQ3469" s="311"/>
      <c r="AR3469" s="311"/>
      <c r="AS3469" s="311"/>
      <c r="AT3469" s="311"/>
      <c r="AU3469" s="311"/>
    </row>
    <row r="3470" spans="1:47">
      <c r="A3470" s="311"/>
      <c r="B3470" s="311"/>
      <c r="C3470" s="311"/>
      <c r="D3470" s="311"/>
      <c r="E3470" s="311"/>
      <c r="F3470" s="311"/>
      <c r="G3470" s="311"/>
      <c r="H3470" s="311"/>
      <c r="I3470" s="311"/>
      <c r="J3470" s="311"/>
      <c r="K3470" s="311"/>
      <c r="L3470" s="311"/>
      <c r="M3470" s="311"/>
      <c r="N3470" s="311"/>
      <c r="O3470" s="311"/>
      <c r="P3470" s="311"/>
      <c r="Q3470" s="311"/>
      <c r="R3470" s="311"/>
      <c r="S3470" s="311"/>
      <c r="T3470" s="311"/>
      <c r="U3470" s="311"/>
      <c r="V3470" s="311"/>
      <c r="W3470" s="311"/>
      <c r="X3470" s="311"/>
      <c r="Y3470" s="311"/>
      <c r="Z3470" s="311"/>
      <c r="AA3470" s="311"/>
      <c r="AB3470" s="311"/>
      <c r="AC3470" s="311"/>
      <c r="AD3470" s="311"/>
      <c r="AE3470" s="311"/>
      <c r="AF3470" s="311"/>
      <c r="AG3470" s="311"/>
      <c r="AH3470" s="311"/>
      <c r="AI3470" s="311"/>
      <c r="AJ3470" s="311"/>
      <c r="AK3470" s="311"/>
      <c r="AL3470" s="311"/>
      <c r="AM3470" s="311"/>
      <c r="AN3470" s="311"/>
      <c r="AO3470" s="311"/>
      <c r="AP3470" s="311"/>
      <c r="AQ3470" s="311"/>
      <c r="AR3470" s="311"/>
      <c r="AS3470" s="311"/>
      <c r="AT3470" s="311"/>
      <c r="AU3470" s="311"/>
    </row>
    <row r="3471" spans="1:47">
      <c r="A3471" s="311"/>
      <c r="B3471" s="311"/>
      <c r="C3471" s="311"/>
      <c r="D3471" s="311"/>
      <c r="E3471" s="311"/>
      <c r="F3471" s="311"/>
      <c r="G3471" s="311"/>
      <c r="H3471" s="311"/>
      <c r="I3471" s="311"/>
      <c r="J3471" s="311"/>
      <c r="K3471" s="311"/>
      <c r="L3471" s="311"/>
      <c r="M3471" s="311"/>
      <c r="N3471" s="311"/>
      <c r="O3471" s="311"/>
      <c r="P3471" s="311"/>
      <c r="Q3471" s="311"/>
      <c r="R3471" s="311"/>
      <c r="S3471" s="311"/>
      <c r="T3471" s="311"/>
      <c r="U3471" s="311"/>
      <c r="V3471" s="311"/>
      <c r="W3471" s="311"/>
      <c r="X3471" s="311"/>
      <c r="Y3471" s="311"/>
      <c r="Z3471" s="311"/>
      <c r="AA3471" s="311"/>
      <c r="AB3471" s="311"/>
      <c r="AC3471" s="311"/>
      <c r="AD3471" s="311"/>
      <c r="AE3471" s="311"/>
      <c r="AF3471" s="311"/>
      <c r="AG3471" s="311"/>
      <c r="AH3471" s="311"/>
      <c r="AI3471" s="311"/>
      <c r="AJ3471" s="311"/>
      <c r="AK3471" s="311"/>
      <c r="AL3471" s="311"/>
      <c r="AM3471" s="311"/>
      <c r="AN3471" s="311"/>
      <c r="AO3471" s="311"/>
      <c r="AP3471" s="311"/>
      <c r="AQ3471" s="311"/>
      <c r="AR3471" s="311"/>
      <c r="AS3471" s="311"/>
      <c r="AT3471" s="311"/>
      <c r="AU3471" s="311"/>
    </row>
    <row r="3472" spans="1:47">
      <c r="A3472" s="311"/>
      <c r="B3472" s="311"/>
      <c r="C3472" s="311"/>
      <c r="D3472" s="311"/>
      <c r="E3472" s="311"/>
      <c r="F3472" s="311"/>
      <c r="G3472" s="311"/>
      <c r="H3472" s="311"/>
      <c r="I3472" s="311"/>
      <c r="J3472" s="311"/>
      <c r="K3472" s="311"/>
      <c r="L3472" s="311"/>
      <c r="M3472" s="311"/>
      <c r="N3472" s="311"/>
      <c r="O3472" s="311"/>
      <c r="P3472" s="311"/>
      <c r="Q3472" s="311"/>
      <c r="R3472" s="311"/>
      <c r="S3472" s="311"/>
      <c r="T3472" s="311"/>
      <c r="U3472" s="311"/>
      <c r="V3472" s="311"/>
      <c r="W3472" s="311"/>
      <c r="X3472" s="311"/>
      <c r="Y3472" s="311"/>
      <c r="Z3472" s="311"/>
      <c r="AA3472" s="311"/>
      <c r="AB3472" s="311"/>
      <c r="AC3472" s="311"/>
      <c r="AD3472" s="311"/>
      <c r="AE3472" s="311"/>
      <c r="AF3472" s="311"/>
      <c r="AG3472" s="311"/>
      <c r="AH3472" s="311"/>
      <c r="AI3472" s="311"/>
      <c r="AJ3472" s="311"/>
      <c r="AK3472" s="311"/>
      <c r="AL3472" s="311"/>
      <c r="AM3472" s="311"/>
      <c r="AN3472" s="311"/>
      <c r="AO3472" s="311"/>
      <c r="AP3472" s="311"/>
      <c r="AQ3472" s="311"/>
      <c r="AR3472" s="311"/>
      <c r="AS3472" s="311"/>
      <c r="AT3472" s="311"/>
      <c r="AU3472" s="311"/>
    </row>
    <row r="3473" spans="1:47">
      <c r="A3473" s="311"/>
      <c r="B3473" s="311"/>
      <c r="C3473" s="311"/>
      <c r="D3473" s="311"/>
      <c r="E3473" s="311"/>
      <c r="F3473" s="311"/>
      <c r="G3473" s="311"/>
      <c r="H3473" s="311"/>
      <c r="I3473" s="311"/>
      <c r="J3473" s="311"/>
      <c r="K3473" s="311"/>
      <c r="L3473" s="311"/>
      <c r="M3473" s="311"/>
      <c r="N3473" s="311"/>
      <c r="O3473" s="311"/>
      <c r="P3473" s="311"/>
      <c r="Q3473" s="311"/>
      <c r="R3473" s="311"/>
      <c r="S3473" s="311"/>
      <c r="T3473" s="311"/>
      <c r="U3473" s="311"/>
      <c r="V3473" s="311"/>
      <c r="W3473" s="311"/>
      <c r="X3473" s="311"/>
      <c r="Y3473" s="311"/>
      <c r="Z3473" s="311"/>
      <c r="AA3473" s="311"/>
      <c r="AB3473" s="311"/>
      <c r="AC3473" s="311"/>
      <c r="AD3473" s="311"/>
      <c r="AE3473" s="311"/>
      <c r="AF3473" s="311"/>
      <c r="AG3473" s="311"/>
      <c r="AH3473" s="311"/>
      <c r="AI3473" s="311"/>
      <c r="AJ3473" s="311"/>
      <c r="AK3473" s="311"/>
      <c r="AL3473" s="311"/>
      <c r="AM3473" s="311"/>
      <c r="AN3473" s="311"/>
      <c r="AO3473" s="311"/>
      <c r="AP3473" s="311"/>
      <c r="AQ3473" s="311"/>
      <c r="AR3473" s="311"/>
      <c r="AS3473" s="311"/>
      <c r="AT3473" s="311"/>
      <c r="AU3473" s="311"/>
    </row>
    <row r="3474" spans="1:47">
      <c r="A3474" s="311"/>
      <c r="B3474" s="311"/>
      <c r="C3474" s="311"/>
      <c r="D3474" s="311"/>
      <c r="E3474" s="311"/>
      <c r="F3474" s="311"/>
      <c r="G3474" s="311"/>
      <c r="H3474" s="311"/>
      <c r="I3474" s="311"/>
      <c r="J3474" s="311"/>
      <c r="K3474" s="311"/>
      <c r="L3474" s="311"/>
      <c r="M3474" s="311"/>
      <c r="N3474" s="311"/>
      <c r="O3474" s="311"/>
      <c r="P3474" s="311"/>
      <c r="Q3474" s="311"/>
      <c r="R3474" s="311"/>
      <c r="S3474" s="311"/>
      <c r="T3474" s="311"/>
      <c r="U3474" s="311"/>
      <c r="V3474" s="311"/>
      <c r="W3474" s="311"/>
      <c r="X3474" s="311"/>
      <c r="Y3474" s="311"/>
      <c r="Z3474" s="311"/>
      <c r="AA3474" s="311"/>
      <c r="AB3474" s="311"/>
      <c r="AC3474" s="311"/>
      <c r="AD3474" s="311"/>
      <c r="AE3474" s="311"/>
      <c r="AF3474" s="311"/>
      <c r="AG3474" s="311"/>
      <c r="AH3474" s="311"/>
      <c r="AI3474" s="311"/>
      <c r="AJ3474" s="311"/>
      <c r="AK3474" s="311"/>
      <c r="AL3474" s="311"/>
      <c r="AM3474" s="311"/>
      <c r="AN3474" s="311"/>
      <c r="AO3474" s="311"/>
      <c r="AP3474" s="311"/>
      <c r="AQ3474" s="311"/>
      <c r="AR3474" s="311"/>
      <c r="AS3474" s="311"/>
      <c r="AT3474" s="311"/>
      <c r="AU3474" s="311"/>
    </row>
    <row r="3475" spans="1:47">
      <c r="A3475" s="311"/>
      <c r="B3475" s="311"/>
      <c r="C3475" s="311"/>
      <c r="D3475" s="311"/>
      <c r="E3475" s="311"/>
      <c r="F3475" s="311"/>
      <c r="G3475" s="311"/>
      <c r="H3475" s="311"/>
      <c r="I3475" s="311"/>
      <c r="J3475" s="311"/>
      <c r="K3475" s="311"/>
      <c r="L3475" s="311"/>
      <c r="M3475" s="311"/>
      <c r="N3475" s="311"/>
      <c r="O3475" s="311"/>
      <c r="P3475" s="311"/>
      <c r="Q3475" s="311"/>
      <c r="R3475" s="311"/>
      <c r="S3475" s="311"/>
      <c r="T3475" s="311"/>
      <c r="U3475" s="311"/>
      <c r="V3475" s="311"/>
      <c r="W3475" s="311"/>
      <c r="X3475" s="311"/>
      <c r="Y3475" s="311"/>
      <c r="Z3475" s="311"/>
      <c r="AA3475" s="311"/>
      <c r="AB3475" s="311"/>
      <c r="AC3475" s="311"/>
      <c r="AD3475" s="311"/>
      <c r="AE3475" s="311"/>
      <c r="AF3475" s="311"/>
      <c r="AG3475" s="311"/>
      <c r="AH3475" s="311"/>
      <c r="AI3475" s="311"/>
      <c r="AJ3475" s="311"/>
      <c r="AK3475" s="311"/>
      <c r="AL3475" s="311"/>
      <c r="AM3475" s="311"/>
      <c r="AN3475" s="311"/>
      <c r="AO3475" s="311"/>
      <c r="AP3475" s="311"/>
      <c r="AQ3475" s="311"/>
      <c r="AR3475" s="311"/>
      <c r="AS3475" s="311"/>
      <c r="AT3475" s="311"/>
      <c r="AU3475" s="311"/>
    </row>
    <row r="3476" spans="1:47">
      <c r="A3476" s="311"/>
      <c r="B3476" s="311"/>
      <c r="C3476" s="311"/>
      <c r="D3476" s="311"/>
      <c r="E3476" s="311"/>
      <c r="F3476" s="311"/>
      <c r="G3476" s="311"/>
      <c r="H3476" s="311"/>
      <c r="I3476" s="311"/>
      <c r="J3476" s="311"/>
      <c r="K3476" s="311"/>
      <c r="L3476" s="311"/>
      <c r="M3476" s="311"/>
      <c r="N3476" s="311"/>
      <c r="O3476" s="311"/>
      <c r="P3476" s="311"/>
      <c r="Q3476" s="311"/>
      <c r="R3476" s="311"/>
      <c r="S3476" s="311"/>
      <c r="T3476" s="311"/>
      <c r="U3476" s="311"/>
      <c r="V3476" s="311"/>
      <c r="W3476" s="311"/>
      <c r="X3476" s="311"/>
      <c r="Y3476" s="311"/>
      <c r="Z3476" s="311"/>
      <c r="AA3476" s="311"/>
      <c r="AB3476" s="311"/>
      <c r="AC3476" s="311"/>
      <c r="AD3476" s="311"/>
      <c r="AE3476" s="311"/>
      <c r="AF3476" s="311"/>
      <c r="AG3476" s="311"/>
      <c r="AH3476" s="311"/>
      <c r="AI3476" s="311"/>
      <c r="AJ3476" s="311"/>
      <c r="AK3476" s="311"/>
      <c r="AL3476" s="311"/>
      <c r="AM3476" s="311"/>
      <c r="AN3476" s="311"/>
      <c r="AO3476" s="311"/>
      <c r="AP3476" s="311"/>
      <c r="AQ3476" s="311"/>
      <c r="AR3476" s="311"/>
      <c r="AS3476" s="311"/>
      <c r="AT3476" s="311"/>
      <c r="AU3476" s="311"/>
    </row>
    <row r="3477" spans="1:47">
      <c r="A3477" s="311"/>
      <c r="B3477" s="311"/>
      <c r="C3477" s="311"/>
      <c r="D3477" s="311"/>
      <c r="E3477" s="311"/>
      <c r="F3477" s="311"/>
      <c r="G3477" s="311"/>
      <c r="H3477" s="311"/>
      <c r="I3477" s="311"/>
      <c r="J3477" s="311"/>
      <c r="K3477" s="311"/>
      <c r="L3477" s="311"/>
      <c r="M3477" s="311"/>
      <c r="N3477" s="311"/>
      <c r="O3477" s="311"/>
      <c r="P3477" s="311"/>
      <c r="Q3477" s="311"/>
      <c r="R3477" s="311"/>
      <c r="S3477" s="311"/>
      <c r="T3477" s="311"/>
      <c r="U3477" s="311"/>
      <c r="V3477" s="311"/>
      <c r="W3477" s="311"/>
      <c r="X3477" s="311"/>
      <c r="Y3477" s="311"/>
      <c r="Z3477" s="311"/>
      <c r="AA3477" s="311"/>
      <c r="AB3477" s="311"/>
      <c r="AC3477" s="311"/>
      <c r="AD3477" s="311"/>
      <c r="AE3477" s="311"/>
      <c r="AF3477" s="311"/>
      <c r="AG3477" s="311"/>
      <c r="AH3477" s="311"/>
      <c r="AI3477" s="311"/>
      <c r="AJ3477" s="311"/>
      <c r="AK3477" s="311"/>
      <c r="AL3477" s="311"/>
      <c r="AM3477" s="311"/>
      <c r="AN3477" s="311"/>
      <c r="AO3477" s="311"/>
      <c r="AP3477" s="311"/>
      <c r="AQ3477" s="311"/>
      <c r="AR3477" s="311"/>
      <c r="AS3477" s="311"/>
      <c r="AT3477" s="311"/>
      <c r="AU3477" s="311"/>
    </row>
    <row r="3478" spans="1:47">
      <c r="A3478" s="311"/>
      <c r="B3478" s="311"/>
      <c r="C3478" s="311"/>
      <c r="D3478" s="311"/>
      <c r="E3478" s="311"/>
      <c r="F3478" s="311"/>
      <c r="G3478" s="311"/>
      <c r="H3478" s="311"/>
      <c r="I3478" s="311"/>
      <c r="J3478" s="311"/>
      <c r="K3478" s="311"/>
      <c r="L3478" s="311"/>
      <c r="M3478" s="311"/>
      <c r="N3478" s="311"/>
      <c r="O3478" s="311"/>
      <c r="P3478" s="311"/>
      <c r="Q3478" s="311"/>
      <c r="R3478" s="311"/>
      <c r="S3478" s="311"/>
      <c r="T3478" s="311"/>
      <c r="U3478" s="311"/>
      <c r="V3478" s="311"/>
      <c r="W3478" s="311"/>
      <c r="X3478" s="311"/>
      <c r="Y3478" s="311"/>
      <c r="Z3478" s="311"/>
      <c r="AA3478" s="311"/>
      <c r="AB3478" s="311"/>
      <c r="AC3478" s="311"/>
      <c r="AD3478" s="311"/>
      <c r="AE3478" s="311"/>
      <c r="AF3478" s="311"/>
      <c r="AG3478" s="311"/>
      <c r="AH3478" s="311"/>
      <c r="AI3478" s="311"/>
      <c r="AJ3478" s="311"/>
      <c r="AK3478" s="311"/>
      <c r="AL3478" s="311"/>
      <c r="AM3478" s="311"/>
      <c r="AN3478" s="311"/>
      <c r="AO3478" s="311"/>
      <c r="AP3478" s="311"/>
      <c r="AQ3478" s="311"/>
      <c r="AR3478" s="311"/>
      <c r="AS3478" s="311"/>
      <c r="AT3478" s="311"/>
      <c r="AU3478" s="311"/>
    </row>
    <row r="3479" spans="1:47">
      <c r="A3479" s="311"/>
      <c r="B3479" s="311"/>
      <c r="C3479" s="311"/>
      <c r="D3479" s="311"/>
      <c r="E3479" s="311"/>
      <c r="F3479" s="311"/>
      <c r="G3479" s="311"/>
      <c r="H3479" s="311"/>
      <c r="I3479" s="311"/>
      <c r="J3479" s="311"/>
      <c r="K3479" s="311"/>
      <c r="L3479" s="311"/>
      <c r="M3479" s="311"/>
      <c r="N3479" s="311"/>
      <c r="O3479" s="311"/>
      <c r="P3479" s="311"/>
      <c r="Q3479" s="311"/>
      <c r="R3479" s="311"/>
      <c r="S3479" s="311"/>
      <c r="T3479" s="311"/>
      <c r="U3479" s="311"/>
      <c r="V3479" s="311"/>
      <c r="W3479" s="311"/>
      <c r="X3479" s="311"/>
      <c r="Y3479" s="311"/>
      <c r="Z3479" s="311"/>
      <c r="AA3479" s="311"/>
      <c r="AB3479" s="311"/>
      <c r="AC3479" s="311"/>
      <c r="AD3479" s="311"/>
      <c r="AE3479" s="311"/>
      <c r="AF3479" s="311"/>
      <c r="AG3479" s="311"/>
      <c r="AH3479" s="311"/>
      <c r="AI3479" s="311"/>
      <c r="AJ3479" s="311"/>
      <c r="AK3479" s="311"/>
      <c r="AL3479" s="311"/>
      <c r="AM3479" s="311"/>
      <c r="AN3479" s="311"/>
      <c r="AO3479" s="311"/>
      <c r="AP3479" s="311"/>
      <c r="AQ3479" s="311"/>
      <c r="AR3479" s="311"/>
      <c r="AS3479" s="311"/>
      <c r="AT3479" s="311"/>
      <c r="AU3479" s="311"/>
    </row>
    <row r="3480" spans="1:47">
      <c r="A3480" s="311"/>
      <c r="B3480" s="311"/>
      <c r="C3480" s="311"/>
      <c r="D3480" s="311"/>
      <c r="E3480" s="311"/>
      <c r="F3480" s="311"/>
      <c r="G3480" s="311"/>
      <c r="H3480" s="311"/>
      <c r="I3480" s="311"/>
      <c r="J3480" s="311"/>
      <c r="K3480" s="311"/>
      <c r="L3480" s="311"/>
      <c r="M3480" s="311"/>
      <c r="N3480" s="311"/>
      <c r="O3480" s="311"/>
      <c r="P3480" s="311"/>
      <c r="Q3480" s="311"/>
      <c r="R3480" s="311"/>
      <c r="S3480" s="311"/>
      <c r="T3480" s="311"/>
      <c r="U3480" s="311"/>
      <c r="V3480" s="311"/>
      <c r="W3480" s="311"/>
      <c r="X3480" s="311"/>
      <c r="Y3480" s="311"/>
      <c r="Z3480" s="311"/>
      <c r="AA3480" s="311"/>
      <c r="AB3480" s="311"/>
      <c r="AC3480" s="311"/>
      <c r="AD3480" s="311"/>
      <c r="AE3480" s="311"/>
      <c r="AF3480" s="311"/>
      <c r="AG3480" s="311"/>
      <c r="AH3480" s="311"/>
      <c r="AI3480" s="311"/>
      <c r="AJ3480" s="311"/>
      <c r="AK3480" s="311"/>
      <c r="AL3480" s="311"/>
      <c r="AM3480" s="311"/>
      <c r="AN3480" s="311"/>
      <c r="AO3480" s="311"/>
      <c r="AP3480" s="311"/>
      <c r="AQ3480" s="311"/>
      <c r="AR3480" s="311"/>
      <c r="AS3480" s="311"/>
      <c r="AT3480" s="311"/>
      <c r="AU3480" s="311"/>
    </row>
    <row r="3481" spans="1:47">
      <c r="A3481" s="311"/>
      <c r="B3481" s="311"/>
      <c r="C3481" s="311"/>
      <c r="D3481" s="311"/>
      <c r="E3481" s="311"/>
      <c r="F3481" s="311"/>
      <c r="G3481" s="311"/>
      <c r="H3481" s="311"/>
      <c r="I3481" s="311"/>
      <c r="J3481" s="311"/>
      <c r="K3481" s="311"/>
      <c r="L3481" s="311"/>
      <c r="M3481" s="311"/>
      <c r="N3481" s="311"/>
      <c r="O3481" s="311"/>
      <c r="P3481" s="311"/>
      <c r="Q3481" s="311"/>
      <c r="R3481" s="311"/>
      <c r="S3481" s="311"/>
      <c r="T3481" s="311"/>
      <c r="U3481" s="311"/>
      <c r="V3481" s="311"/>
      <c r="W3481" s="311"/>
      <c r="X3481" s="311"/>
      <c r="Y3481" s="311"/>
      <c r="Z3481" s="311"/>
      <c r="AA3481" s="311"/>
      <c r="AB3481" s="311"/>
      <c r="AC3481" s="311"/>
      <c r="AD3481" s="311"/>
      <c r="AE3481" s="311"/>
      <c r="AF3481" s="311"/>
      <c r="AG3481" s="311"/>
      <c r="AH3481" s="311"/>
      <c r="AI3481" s="311"/>
      <c r="AJ3481" s="311"/>
      <c r="AK3481" s="311"/>
      <c r="AL3481" s="311"/>
      <c r="AM3481" s="311"/>
      <c r="AN3481" s="311"/>
      <c r="AO3481" s="311"/>
      <c r="AP3481" s="311"/>
      <c r="AQ3481" s="311"/>
      <c r="AR3481" s="311"/>
      <c r="AS3481" s="311"/>
      <c r="AT3481" s="311"/>
      <c r="AU3481" s="311"/>
    </row>
    <row r="3482" spans="1:47">
      <c r="A3482" s="311"/>
      <c r="B3482" s="311"/>
      <c r="C3482" s="311"/>
      <c r="D3482" s="311"/>
      <c r="E3482" s="311"/>
      <c r="F3482" s="311"/>
      <c r="G3482" s="311"/>
      <c r="H3482" s="311"/>
      <c r="I3482" s="311"/>
      <c r="J3482" s="311"/>
      <c r="K3482" s="311"/>
      <c r="L3482" s="311"/>
      <c r="M3482" s="311"/>
      <c r="N3482" s="311"/>
      <c r="O3482" s="311"/>
      <c r="P3482" s="311"/>
      <c r="Q3482" s="311"/>
      <c r="R3482" s="311"/>
      <c r="S3482" s="311"/>
      <c r="T3482" s="311"/>
      <c r="U3482" s="311"/>
      <c r="V3482" s="311"/>
      <c r="W3482" s="311"/>
      <c r="X3482" s="311"/>
      <c r="Y3482" s="311"/>
      <c r="Z3482" s="311"/>
      <c r="AA3482" s="311"/>
      <c r="AB3482" s="311"/>
      <c r="AC3482" s="311"/>
      <c r="AD3482" s="311"/>
      <c r="AE3482" s="311"/>
      <c r="AF3482" s="311"/>
      <c r="AG3482" s="311"/>
      <c r="AH3482" s="311"/>
      <c r="AI3482" s="311"/>
      <c r="AJ3482" s="311"/>
      <c r="AK3482" s="311"/>
      <c r="AL3482" s="311"/>
      <c r="AM3482" s="311"/>
      <c r="AN3482" s="311"/>
      <c r="AO3482" s="311"/>
      <c r="AP3482" s="311"/>
      <c r="AQ3482" s="311"/>
      <c r="AR3482" s="311"/>
      <c r="AS3482" s="311"/>
      <c r="AT3482" s="311"/>
      <c r="AU3482" s="311"/>
    </row>
    <row r="3483" spans="1:47">
      <c r="A3483" s="311"/>
      <c r="B3483" s="311"/>
      <c r="C3483" s="311"/>
      <c r="D3483" s="311"/>
      <c r="E3483" s="311"/>
      <c r="F3483" s="311"/>
      <c r="G3483" s="311"/>
      <c r="H3483" s="311"/>
      <c r="I3483" s="311"/>
      <c r="J3483" s="311"/>
      <c r="K3483" s="311"/>
      <c r="L3483" s="311"/>
      <c r="M3483" s="311"/>
      <c r="N3483" s="311"/>
      <c r="O3483" s="311"/>
      <c r="P3483" s="311"/>
      <c r="Q3483" s="311"/>
      <c r="R3483" s="311"/>
      <c r="S3483" s="311"/>
      <c r="T3483" s="311"/>
      <c r="U3483" s="311"/>
      <c r="V3483" s="311"/>
      <c r="W3483" s="311"/>
      <c r="X3483" s="311"/>
      <c r="Y3483" s="311"/>
      <c r="Z3483" s="311"/>
      <c r="AA3483" s="311"/>
      <c r="AB3483" s="311"/>
      <c r="AC3483" s="311"/>
      <c r="AD3483" s="311"/>
      <c r="AE3483" s="311"/>
      <c r="AF3483" s="311"/>
      <c r="AG3483" s="311"/>
      <c r="AH3483" s="311"/>
      <c r="AI3483" s="311"/>
      <c r="AJ3483" s="311"/>
      <c r="AK3483" s="311"/>
      <c r="AL3483" s="311"/>
      <c r="AM3483" s="311"/>
      <c r="AN3483" s="311"/>
      <c r="AO3483" s="311"/>
      <c r="AP3483" s="311"/>
      <c r="AQ3483" s="311"/>
      <c r="AR3483" s="311"/>
      <c r="AS3483" s="311"/>
      <c r="AT3483" s="311"/>
      <c r="AU3483" s="311"/>
    </row>
    <row r="3484" spans="1:47">
      <c r="A3484" s="311"/>
      <c r="B3484" s="311"/>
      <c r="C3484" s="311"/>
      <c r="D3484" s="311"/>
      <c r="E3484" s="311"/>
      <c r="F3484" s="311"/>
      <c r="G3484" s="311"/>
      <c r="H3484" s="311"/>
      <c r="I3484" s="311"/>
      <c r="J3484" s="311"/>
      <c r="K3484" s="311"/>
      <c r="L3484" s="311"/>
      <c r="M3484" s="311"/>
      <c r="N3484" s="311"/>
      <c r="O3484" s="311"/>
      <c r="P3484" s="311"/>
      <c r="Q3484" s="311"/>
      <c r="R3484" s="311"/>
      <c r="S3484" s="311"/>
      <c r="T3484" s="311"/>
      <c r="U3484" s="311"/>
      <c r="V3484" s="311"/>
      <c r="W3484" s="311"/>
      <c r="X3484" s="311"/>
      <c r="Y3484" s="311"/>
      <c r="Z3484" s="311"/>
      <c r="AA3484" s="311"/>
      <c r="AB3484" s="311"/>
      <c r="AC3484" s="311"/>
      <c r="AD3484" s="311"/>
      <c r="AE3484" s="311"/>
      <c r="AF3484" s="311"/>
      <c r="AG3484" s="311"/>
      <c r="AH3484" s="311"/>
      <c r="AI3484" s="311"/>
      <c r="AJ3484" s="311"/>
      <c r="AK3484" s="311"/>
      <c r="AL3484" s="311"/>
      <c r="AM3484" s="311"/>
      <c r="AN3484" s="311"/>
      <c r="AO3484" s="311"/>
      <c r="AP3484" s="311"/>
      <c r="AQ3484" s="311"/>
      <c r="AR3484" s="311"/>
      <c r="AS3484" s="311"/>
      <c r="AT3484" s="311"/>
      <c r="AU3484" s="311"/>
    </row>
    <row r="3485" spans="1:47">
      <c r="A3485" s="311"/>
      <c r="B3485" s="311"/>
      <c r="C3485" s="311"/>
      <c r="D3485" s="311"/>
      <c r="E3485" s="311"/>
      <c r="F3485" s="311"/>
      <c r="G3485" s="311"/>
      <c r="H3485" s="311"/>
      <c r="I3485" s="311"/>
      <c r="J3485" s="311"/>
      <c r="K3485" s="311"/>
      <c r="L3485" s="311"/>
      <c r="M3485" s="311"/>
      <c r="N3485" s="311"/>
      <c r="O3485" s="311"/>
      <c r="P3485" s="311"/>
      <c r="Q3485" s="311"/>
      <c r="R3485" s="311"/>
      <c r="S3485" s="311"/>
      <c r="T3485" s="311"/>
      <c r="U3485" s="311"/>
      <c r="V3485" s="311"/>
      <c r="W3485" s="311"/>
      <c r="X3485" s="311"/>
      <c r="Y3485" s="311"/>
      <c r="Z3485" s="311"/>
      <c r="AA3485" s="311"/>
      <c r="AB3485" s="311"/>
      <c r="AC3485" s="311"/>
      <c r="AD3485" s="311"/>
      <c r="AE3485" s="311"/>
      <c r="AF3485" s="311"/>
      <c r="AG3485" s="311"/>
      <c r="AH3485" s="311"/>
      <c r="AI3485" s="311"/>
      <c r="AJ3485" s="311"/>
      <c r="AK3485" s="311"/>
      <c r="AL3485" s="311"/>
      <c r="AM3485" s="311"/>
      <c r="AN3485" s="311"/>
      <c r="AO3485" s="311"/>
      <c r="AP3485" s="311"/>
      <c r="AQ3485" s="311"/>
      <c r="AR3485" s="311"/>
      <c r="AS3485" s="311"/>
      <c r="AT3485" s="311"/>
      <c r="AU3485" s="311"/>
    </row>
    <row r="3486" spans="1:47">
      <c r="A3486" s="311"/>
      <c r="B3486" s="311"/>
      <c r="C3486" s="311"/>
      <c r="D3486" s="311"/>
      <c r="E3486" s="311"/>
      <c r="F3486" s="311"/>
      <c r="G3486" s="311"/>
      <c r="H3486" s="311"/>
      <c r="I3486" s="311"/>
      <c r="J3486" s="311"/>
      <c r="K3486" s="311"/>
      <c r="L3486" s="311"/>
      <c r="M3486" s="311"/>
      <c r="N3486" s="311"/>
      <c r="O3486" s="311"/>
      <c r="P3486" s="311"/>
      <c r="Q3486" s="311"/>
      <c r="R3486" s="311"/>
      <c r="S3486" s="311"/>
      <c r="T3486" s="311"/>
      <c r="U3486" s="311"/>
      <c r="V3486" s="311"/>
      <c r="W3486" s="311"/>
      <c r="X3486" s="311"/>
      <c r="Y3486" s="311"/>
      <c r="Z3486" s="311"/>
      <c r="AA3486" s="311"/>
      <c r="AB3486" s="311"/>
      <c r="AC3486" s="311"/>
      <c r="AD3486" s="311"/>
      <c r="AE3486" s="311"/>
      <c r="AF3486" s="311"/>
      <c r="AG3486" s="311"/>
      <c r="AH3486" s="311"/>
      <c r="AI3486" s="311"/>
      <c r="AJ3486" s="311"/>
      <c r="AK3486" s="311"/>
      <c r="AL3486" s="311"/>
      <c r="AM3486" s="311"/>
      <c r="AN3486" s="311"/>
      <c r="AO3486" s="311"/>
      <c r="AP3486" s="311"/>
      <c r="AQ3486" s="311"/>
      <c r="AR3486" s="311"/>
      <c r="AS3486" s="311"/>
      <c r="AT3486" s="311"/>
      <c r="AU3486" s="311"/>
    </row>
    <row r="3487" spans="1:47">
      <c r="A3487" s="311"/>
      <c r="B3487" s="311"/>
      <c r="C3487" s="311"/>
      <c r="D3487" s="311"/>
      <c r="E3487" s="311"/>
      <c r="F3487" s="311"/>
      <c r="G3487" s="311"/>
      <c r="H3487" s="311"/>
      <c r="I3487" s="311"/>
      <c r="J3487" s="311"/>
      <c r="K3487" s="311"/>
      <c r="L3487" s="311"/>
      <c r="M3487" s="311"/>
      <c r="N3487" s="311"/>
      <c r="O3487" s="311"/>
      <c r="P3487" s="311"/>
      <c r="Q3487" s="311"/>
      <c r="R3487" s="311"/>
      <c r="S3487" s="311"/>
      <c r="T3487" s="311"/>
      <c r="U3487" s="311"/>
      <c r="V3487" s="311"/>
      <c r="W3487" s="311"/>
      <c r="X3487" s="311"/>
      <c r="Y3487" s="311"/>
      <c r="Z3487" s="311"/>
      <c r="AA3487" s="311"/>
      <c r="AB3487" s="311"/>
      <c r="AC3487" s="311"/>
      <c r="AD3487" s="311"/>
      <c r="AE3487" s="311"/>
      <c r="AF3487" s="311"/>
      <c r="AG3487" s="311"/>
      <c r="AH3487" s="311"/>
      <c r="AI3487" s="311"/>
      <c r="AJ3487" s="311"/>
      <c r="AK3487" s="311"/>
      <c r="AL3487" s="311"/>
      <c r="AM3487" s="311"/>
      <c r="AN3487" s="311"/>
      <c r="AO3487" s="311"/>
      <c r="AP3487" s="311"/>
      <c r="AQ3487" s="311"/>
      <c r="AR3487" s="311"/>
      <c r="AS3487" s="311"/>
      <c r="AT3487" s="311"/>
      <c r="AU3487" s="311"/>
    </row>
    <row r="3488" spans="1:47">
      <c r="A3488" s="311"/>
      <c r="B3488" s="311"/>
      <c r="C3488" s="311"/>
      <c r="D3488" s="311"/>
      <c r="E3488" s="311"/>
      <c r="F3488" s="311"/>
      <c r="G3488" s="311"/>
      <c r="H3488" s="311"/>
      <c r="I3488" s="311"/>
      <c r="J3488" s="311"/>
      <c r="K3488" s="311"/>
      <c r="L3488" s="311"/>
      <c r="M3488" s="311"/>
      <c r="N3488" s="311"/>
      <c r="O3488" s="311"/>
      <c r="P3488" s="311"/>
      <c r="Q3488" s="311"/>
      <c r="R3488" s="311"/>
      <c r="S3488" s="311"/>
      <c r="T3488" s="311"/>
      <c r="U3488" s="311"/>
      <c r="V3488" s="311"/>
      <c r="W3488" s="311"/>
      <c r="X3488" s="311"/>
      <c r="Y3488" s="311"/>
      <c r="Z3488" s="311"/>
      <c r="AA3488" s="311"/>
      <c r="AB3488" s="311"/>
      <c r="AC3488" s="311"/>
      <c r="AD3488" s="311"/>
      <c r="AE3488" s="311"/>
      <c r="AF3488" s="311"/>
      <c r="AG3488" s="311"/>
      <c r="AH3488" s="311"/>
      <c r="AI3488" s="311"/>
      <c r="AJ3488" s="311"/>
      <c r="AK3488" s="311"/>
      <c r="AL3488" s="311"/>
      <c r="AM3488" s="311"/>
      <c r="AN3488" s="311"/>
      <c r="AO3488" s="311"/>
      <c r="AP3488" s="311"/>
      <c r="AQ3488" s="311"/>
      <c r="AR3488" s="311"/>
      <c r="AS3488" s="311"/>
      <c r="AT3488" s="311"/>
      <c r="AU3488" s="311"/>
    </row>
    <row r="3489" spans="1:47">
      <c r="A3489" s="311"/>
      <c r="B3489" s="311"/>
      <c r="C3489" s="311"/>
      <c r="D3489" s="311"/>
      <c r="E3489" s="311"/>
      <c r="F3489" s="311"/>
      <c r="G3489" s="311"/>
      <c r="H3489" s="311"/>
      <c r="I3489" s="311"/>
      <c r="J3489" s="311"/>
      <c r="K3489" s="311"/>
      <c r="L3489" s="311"/>
      <c r="M3489" s="311"/>
      <c r="N3489" s="311"/>
      <c r="O3489" s="311"/>
      <c r="P3489" s="311"/>
      <c r="Q3489" s="311"/>
      <c r="R3489" s="311"/>
      <c r="S3489" s="311"/>
      <c r="T3489" s="311"/>
      <c r="U3489" s="311"/>
      <c r="V3489" s="311"/>
      <c r="W3489" s="311"/>
      <c r="X3489" s="311"/>
      <c r="Y3489" s="311"/>
      <c r="Z3489" s="311"/>
      <c r="AA3489" s="311"/>
      <c r="AB3489" s="311"/>
      <c r="AC3489" s="311"/>
      <c r="AD3489" s="311"/>
      <c r="AE3489" s="311"/>
      <c r="AF3489" s="311"/>
      <c r="AG3489" s="311"/>
      <c r="AH3489" s="311"/>
      <c r="AI3489" s="311"/>
      <c r="AJ3489" s="311"/>
      <c r="AK3489" s="311"/>
      <c r="AL3489" s="311"/>
      <c r="AM3489" s="311"/>
      <c r="AN3489" s="311"/>
      <c r="AO3489" s="311"/>
      <c r="AP3489" s="311"/>
      <c r="AQ3489" s="311"/>
      <c r="AR3489" s="311"/>
      <c r="AS3489" s="311"/>
      <c r="AT3489" s="311"/>
      <c r="AU3489" s="311"/>
    </row>
    <row r="3490" spans="1:47">
      <c r="A3490" s="311"/>
      <c r="B3490" s="311"/>
      <c r="C3490" s="311"/>
      <c r="D3490" s="311"/>
      <c r="E3490" s="311"/>
      <c r="F3490" s="311"/>
      <c r="G3490" s="311"/>
      <c r="H3490" s="311"/>
      <c r="I3490" s="311"/>
      <c r="J3490" s="311"/>
      <c r="K3490" s="311"/>
      <c r="L3490" s="311"/>
      <c r="M3490" s="311"/>
      <c r="N3490" s="311"/>
      <c r="O3490" s="311"/>
      <c r="P3490" s="311"/>
      <c r="Q3490" s="311"/>
      <c r="R3490" s="311"/>
      <c r="S3490" s="311"/>
      <c r="T3490" s="311"/>
      <c r="U3490" s="311"/>
      <c r="V3490" s="311"/>
      <c r="W3490" s="311"/>
      <c r="X3490" s="311"/>
      <c r="Y3490" s="311"/>
      <c r="Z3490" s="311"/>
      <c r="AA3490" s="311"/>
      <c r="AB3490" s="311"/>
      <c r="AC3490" s="311"/>
      <c r="AD3490" s="311"/>
      <c r="AE3490" s="311"/>
      <c r="AF3490" s="311"/>
      <c r="AG3490" s="311"/>
      <c r="AH3490" s="311"/>
      <c r="AI3490" s="311"/>
      <c r="AJ3490" s="311"/>
      <c r="AK3490" s="311"/>
      <c r="AL3490" s="311"/>
      <c r="AM3490" s="311"/>
      <c r="AN3490" s="311"/>
      <c r="AO3490" s="311"/>
      <c r="AP3490" s="311"/>
      <c r="AQ3490" s="311"/>
      <c r="AR3490" s="311"/>
      <c r="AS3490" s="311"/>
      <c r="AT3490" s="311"/>
      <c r="AU3490" s="311"/>
    </row>
    <row r="3491" spans="1:47">
      <c r="A3491" s="311"/>
      <c r="B3491" s="311"/>
      <c r="C3491" s="311"/>
      <c r="D3491" s="311"/>
      <c r="E3491" s="311"/>
      <c r="F3491" s="311"/>
      <c r="G3491" s="311"/>
      <c r="H3491" s="311"/>
      <c r="I3491" s="311"/>
      <c r="J3491" s="311"/>
      <c r="K3491" s="311"/>
      <c r="L3491" s="311"/>
      <c r="M3491" s="311"/>
      <c r="N3491" s="311"/>
      <c r="O3491" s="311"/>
      <c r="P3491" s="311"/>
      <c r="Q3491" s="311"/>
      <c r="R3491" s="311"/>
      <c r="S3491" s="311"/>
      <c r="T3491" s="311"/>
      <c r="U3491" s="311"/>
      <c r="V3491" s="311"/>
      <c r="W3491" s="311"/>
      <c r="X3491" s="311"/>
      <c r="Y3491" s="311"/>
      <c r="Z3491" s="311"/>
      <c r="AA3491" s="311"/>
      <c r="AB3491" s="311"/>
      <c r="AC3491" s="311"/>
      <c r="AD3491" s="311"/>
      <c r="AE3491" s="311"/>
      <c r="AF3491" s="311"/>
      <c r="AG3491" s="311"/>
      <c r="AH3491" s="311"/>
      <c r="AI3491" s="311"/>
      <c r="AJ3491" s="311"/>
      <c r="AK3491" s="311"/>
      <c r="AL3491" s="311"/>
      <c r="AM3491" s="311"/>
      <c r="AN3491" s="311"/>
      <c r="AO3491" s="311"/>
      <c r="AP3491" s="311"/>
      <c r="AQ3491" s="311"/>
      <c r="AR3491" s="311"/>
      <c r="AS3491" s="311"/>
      <c r="AT3491" s="311"/>
      <c r="AU3491" s="311"/>
    </row>
    <row r="3492" spans="1:47">
      <c r="A3492" s="311"/>
      <c r="B3492" s="311"/>
      <c r="C3492" s="311"/>
      <c r="D3492" s="311"/>
      <c r="E3492" s="311"/>
      <c r="F3492" s="311"/>
      <c r="G3492" s="311"/>
      <c r="H3492" s="311"/>
      <c r="I3492" s="311"/>
      <c r="J3492" s="311"/>
      <c r="K3492" s="311"/>
      <c r="L3492" s="311"/>
      <c r="M3492" s="311"/>
      <c r="N3492" s="311"/>
      <c r="O3492" s="311"/>
      <c r="P3492" s="311"/>
      <c r="Q3492" s="311"/>
      <c r="R3492" s="311"/>
      <c r="S3492" s="311"/>
      <c r="T3492" s="311"/>
      <c r="U3492" s="311"/>
      <c r="V3492" s="311"/>
      <c r="W3492" s="311"/>
      <c r="X3492" s="311"/>
      <c r="Y3492" s="311"/>
      <c r="Z3492" s="311"/>
      <c r="AA3492" s="311"/>
      <c r="AB3492" s="311"/>
      <c r="AC3492" s="311"/>
      <c r="AD3492" s="311"/>
      <c r="AE3492" s="311"/>
      <c r="AF3492" s="311"/>
      <c r="AG3492" s="311"/>
      <c r="AH3492" s="311"/>
      <c r="AI3492" s="311"/>
      <c r="AJ3492" s="311"/>
      <c r="AK3492" s="311"/>
      <c r="AL3492" s="311"/>
      <c r="AM3492" s="311"/>
      <c r="AN3492" s="311"/>
      <c r="AO3492" s="311"/>
      <c r="AP3492" s="311"/>
      <c r="AQ3492" s="311"/>
      <c r="AR3492" s="311"/>
      <c r="AS3492" s="311"/>
      <c r="AT3492" s="311"/>
      <c r="AU3492" s="311"/>
    </row>
    <row r="3493" spans="1:47">
      <c r="A3493" s="311"/>
      <c r="B3493" s="311"/>
      <c r="C3493" s="311"/>
      <c r="D3493" s="311"/>
      <c r="E3493" s="311"/>
      <c r="F3493" s="311"/>
      <c r="G3493" s="311"/>
      <c r="H3493" s="311"/>
      <c r="I3493" s="311"/>
      <c r="J3493" s="311"/>
      <c r="K3493" s="311"/>
      <c r="L3493" s="311"/>
      <c r="M3493" s="311"/>
      <c r="N3493" s="311"/>
      <c r="O3493" s="311"/>
      <c r="P3493" s="311"/>
      <c r="Q3493" s="311"/>
      <c r="R3493" s="311"/>
      <c r="S3493" s="311"/>
      <c r="T3493" s="311"/>
      <c r="U3493" s="311"/>
      <c r="V3493" s="311"/>
      <c r="W3493" s="311"/>
      <c r="X3493" s="311"/>
      <c r="Y3493" s="311"/>
      <c r="Z3493" s="311"/>
      <c r="AA3493" s="311"/>
      <c r="AB3493" s="311"/>
      <c r="AC3493" s="311"/>
      <c r="AD3493" s="311"/>
      <c r="AE3493" s="311"/>
      <c r="AF3493" s="311"/>
      <c r="AG3493" s="311"/>
      <c r="AH3493" s="311"/>
      <c r="AI3493" s="311"/>
      <c r="AJ3493" s="311"/>
      <c r="AK3493" s="311"/>
      <c r="AL3493" s="311"/>
      <c r="AM3493" s="311"/>
      <c r="AN3493" s="311"/>
      <c r="AO3493" s="311"/>
      <c r="AP3493" s="311"/>
      <c r="AQ3493" s="311"/>
      <c r="AR3493" s="311"/>
      <c r="AS3493" s="311"/>
      <c r="AT3493" s="311"/>
      <c r="AU3493" s="311"/>
    </row>
    <row r="3494" spans="1:47">
      <c r="A3494" s="311"/>
      <c r="B3494" s="311"/>
      <c r="C3494" s="311"/>
      <c r="D3494" s="311"/>
      <c r="E3494" s="311"/>
      <c r="F3494" s="311"/>
      <c r="G3494" s="311"/>
      <c r="H3494" s="311"/>
      <c r="I3494" s="311"/>
      <c r="J3494" s="311"/>
      <c r="K3494" s="311"/>
      <c r="L3494" s="311"/>
      <c r="M3494" s="311"/>
      <c r="N3494" s="311"/>
      <c r="O3494" s="311"/>
      <c r="P3494" s="311"/>
      <c r="Q3494" s="311"/>
      <c r="R3494" s="311"/>
      <c r="S3494" s="311"/>
      <c r="T3494" s="311"/>
      <c r="U3494" s="311"/>
      <c r="V3494" s="311"/>
      <c r="W3494" s="311"/>
      <c r="X3494" s="311"/>
      <c r="Y3494" s="311"/>
      <c r="Z3494" s="311"/>
      <c r="AA3494" s="311"/>
      <c r="AB3494" s="311"/>
      <c r="AC3494" s="311"/>
      <c r="AD3494" s="311"/>
      <c r="AE3494" s="311"/>
      <c r="AF3494" s="311"/>
      <c r="AG3494" s="311"/>
      <c r="AH3494" s="311"/>
      <c r="AI3494" s="311"/>
      <c r="AJ3494" s="311"/>
      <c r="AK3494" s="311"/>
      <c r="AL3494" s="311"/>
      <c r="AM3494" s="311"/>
      <c r="AN3494" s="311"/>
      <c r="AO3494" s="311"/>
      <c r="AP3494" s="311"/>
      <c r="AQ3494" s="311"/>
      <c r="AR3494" s="311"/>
      <c r="AS3494" s="311"/>
      <c r="AT3494" s="311"/>
      <c r="AU3494" s="311"/>
    </row>
    <row r="3495" spans="1:47">
      <c r="A3495" s="311"/>
      <c r="B3495" s="311"/>
      <c r="C3495" s="311"/>
      <c r="D3495" s="311"/>
      <c r="E3495" s="311"/>
      <c r="F3495" s="311"/>
      <c r="G3495" s="311"/>
      <c r="H3495" s="311"/>
      <c r="I3495" s="311"/>
      <c r="J3495" s="311"/>
      <c r="K3495" s="311"/>
      <c r="L3495" s="311"/>
      <c r="M3495" s="311"/>
      <c r="N3495" s="311"/>
      <c r="O3495" s="311"/>
      <c r="P3495" s="311"/>
      <c r="Q3495" s="311"/>
      <c r="R3495" s="311"/>
      <c r="S3495" s="311"/>
      <c r="T3495" s="311"/>
      <c r="U3495" s="311"/>
      <c r="V3495" s="311"/>
      <c r="W3495" s="311"/>
      <c r="X3495" s="311"/>
      <c r="Y3495" s="311"/>
      <c r="Z3495" s="311"/>
      <c r="AA3495" s="311"/>
      <c r="AB3495" s="311"/>
      <c r="AC3495" s="311"/>
      <c r="AD3495" s="311"/>
      <c r="AE3495" s="311"/>
      <c r="AF3495" s="311"/>
      <c r="AG3495" s="311"/>
      <c r="AH3495" s="311"/>
      <c r="AI3495" s="311"/>
      <c r="AJ3495" s="311"/>
      <c r="AK3495" s="311"/>
      <c r="AL3495" s="311"/>
      <c r="AM3495" s="311"/>
      <c r="AN3495" s="311"/>
      <c r="AO3495" s="311"/>
      <c r="AP3495" s="311"/>
      <c r="AQ3495" s="311"/>
      <c r="AR3495" s="311"/>
      <c r="AS3495" s="311"/>
      <c r="AT3495" s="311"/>
      <c r="AU3495" s="311"/>
    </row>
    <row r="3496" spans="1:47">
      <c r="A3496" s="311"/>
      <c r="B3496" s="311"/>
      <c r="C3496" s="311"/>
      <c r="D3496" s="311"/>
      <c r="E3496" s="311"/>
      <c r="F3496" s="311"/>
      <c r="G3496" s="311"/>
      <c r="H3496" s="311"/>
      <c r="I3496" s="311"/>
      <c r="J3496" s="311"/>
      <c r="K3496" s="311"/>
      <c r="L3496" s="311"/>
      <c r="M3496" s="311"/>
      <c r="N3496" s="311"/>
      <c r="O3496" s="311"/>
      <c r="P3496" s="311"/>
      <c r="Q3496" s="311"/>
      <c r="R3496" s="311"/>
      <c r="S3496" s="311"/>
      <c r="T3496" s="311"/>
      <c r="U3496" s="311"/>
      <c r="V3496" s="311"/>
      <c r="W3496" s="311"/>
      <c r="X3496" s="311"/>
      <c r="Y3496" s="311"/>
      <c r="Z3496" s="311"/>
      <c r="AA3496" s="311"/>
      <c r="AB3496" s="311"/>
      <c r="AC3496" s="311"/>
      <c r="AD3496" s="311"/>
      <c r="AE3496" s="311"/>
      <c r="AF3496" s="311"/>
      <c r="AG3496" s="311"/>
      <c r="AH3496" s="311"/>
      <c r="AI3496" s="311"/>
      <c r="AJ3496" s="311"/>
      <c r="AK3496" s="311"/>
      <c r="AL3496" s="311"/>
      <c r="AM3496" s="311"/>
      <c r="AN3496" s="311"/>
      <c r="AO3496" s="311"/>
      <c r="AP3496" s="311"/>
      <c r="AQ3496" s="311"/>
      <c r="AR3496" s="311"/>
      <c r="AS3496" s="311"/>
      <c r="AT3496" s="311"/>
      <c r="AU3496" s="311"/>
    </row>
    <row r="3497" spans="1:47">
      <c r="A3497" s="311"/>
      <c r="B3497" s="311"/>
      <c r="C3497" s="311"/>
      <c r="D3497" s="311"/>
      <c r="E3497" s="311"/>
      <c r="F3497" s="311"/>
      <c r="G3497" s="311"/>
      <c r="H3497" s="311"/>
      <c r="I3497" s="311"/>
      <c r="J3497" s="311"/>
      <c r="K3497" s="311"/>
      <c r="L3497" s="311"/>
      <c r="M3497" s="311"/>
      <c r="N3497" s="311"/>
      <c r="O3497" s="311"/>
      <c r="P3497" s="311"/>
      <c r="Q3497" s="311"/>
      <c r="R3497" s="311"/>
      <c r="S3497" s="311"/>
      <c r="T3497" s="311"/>
      <c r="U3497" s="311"/>
      <c r="V3497" s="311"/>
      <c r="W3497" s="311"/>
      <c r="X3497" s="311"/>
      <c r="Y3497" s="311"/>
      <c r="Z3497" s="311"/>
      <c r="AA3497" s="311"/>
      <c r="AB3497" s="311"/>
      <c r="AC3497" s="311"/>
      <c r="AD3497" s="311"/>
      <c r="AE3497" s="311"/>
      <c r="AF3497" s="311"/>
      <c r="AG3497" s="311"/>
      <c r="AH3497" s="311"/>
      <c r="AI3497" s="311"/>
      <c r="AJ3497" s="311"/>
      <c r="AK3497" s="311"/>
      <c r="AL3497" s="311"/>
      <c r="AM3497" s="311"/>
      <c r="AN3497" s="311"/>
      <c r="AO3497" s="311"/>
      <c r="AP3497" s="311"/>
      <c r="AQ3497" s="311"/>
      <c r="AR3497" s="311"/>
      <c r="AS3497" s="311"/>
      <c r="AT3497" s="311"/>
      <c r="AU3497" s="311"/>
    </row>
    <row r="3498" spans="1:47">
      <c r="A3498" s="311"/>
      <c r="B3498" s="311"/>
      <c r="C3498" s="311"/>
      <c r="D3498" s="311"/>
      <c r="E3498" s="311"/>
      <c r="F3498" s="311"/>
      <c r="G3498" s="311"/>
      <c r="H3498" s="311"/>
      <c r="I3498" s="311"/>
      <c r="J3498" s="311"/>
      <c r="K3498" s="311"/>
      <c r="L3498" s="311"/>
      <c r="M3498" s="311"/>
      <c r="N3498" s="311"/>
      <c r="O3498" s="311"/>
      <c r="P3498" s="311"/>
      <c r="Q3498" s="311"/>
      <c r="R3498" s="311"/>
      <c r="S3498" s="311"/>
      <c r="T3498" s="311"/>
      <c r="U3498" s="311"/>
      <c r="V3498" s="311"/>
      <c r="W3498" s="311"/>
      <c r="X3498" s="311"/>
      <c r="Y3498" s="311"/>
      <c r="Z3498" s="311"/>
      <c r="AA3498" s="311"/>
      <c r="AB3498" s="311"/>
      <c r="AC3498" s="311"/>
      <c r="AD3498" s="311"/>
      <c r="AE3498" s="311"/>
      <c r="AF3498" s="311"/>
      <c r="AG3498" s="311"/>
      <c r="AH3498" s="311"/>
      <c r="AI3498" s="311"/>
      <c r="AJ3498" s="311"/>
      <c r="AK3498" s="311"/>
      <c r="AL3498" s="311"/>
      <c r="AM3498" s="311"/>
      <c r="AN3498" s="311"/>
      <c r="AO3498" s="311"/>
      <c r="AP3498" s="311"/>
      <c r="AQ3498" s="311"/>
      <c r="AR3498" s="311"/>
      <c r="AS3498" s="311"/>
      <c r="AT3498" s="311"/>
      <c r="AU3498" s="311"/>
    </row>
    <row r="3499" spans="1:47">
      <c r="A3499" s="311"/>
      <c r="B3499" s="311"/>
      <c r="C3499" s="311"/>
      <c r="D3499" s="311"/>
      <c r="E3499" s="311"/>
      <c r="F3499" s="311"/>
      <c r="G3499" s="311"/>
      <c r="H3499" s="311"/>
      <c r="I3499" s="311"/>
      <c r="J3499" s="311"/>
      <c r="K3499" s="311"/>
      <c r="L3499" s="311"/>
      <c r="M3499" s="311"/>
      <c r="N3499" s="311"/>
      <c r="O3499" s="311"/>
      <c r="P3499" s="311"/>
      <c r="Q3499" s="311"/>
      <c r="R3499" s="311"/>
      <c r="S3499" s="311"/>
      <c r="T3499" s="311"/>
      <c r="U3499" s="311"/>
      <c r="V3499" s="311"/>
      <c r="W3499" s="311"/>
      <c r="X3499" s="311"/>
      <c r="Y3499" s="311"/>
      <c r="Z3499" s="311"/>
      <c r="AA3499" s="311"/>
      <c r="AB3499" s="311"/>
      <c r="AC3499" s="311"/>
      <c r="AD3499" s="311"/>
      <c r="AE3499" s="311"/>
      <c r="AF3499" s="311"/>
      <c r="AG3499" s="311"/>
      <c r="AH3499" s="311"/>
      <c r="AI3499" s="311"/>
      <c r="AJ3499" s="311"/>
      <c r="AK3499" s="311"/>
      <c r="AL3499" s="311"/>
      <c r="AM3499" s="311"/>
      <c r="AN3499" s="311"/>
      <c r="AO3499" s="311"/>
      <c r="AP3499" s="311"/>
      <c r="AQ3499" s="311"/>
      <c r="AR3499" s="311"/>
      <c r="AS3499" s="311"/>
      <c r="AT3499" s="311"/>
      <c r="AU3499" s="311"/>
    </row>
    <row r="3500" spans="1:47">
      <c r="A3500" s="311"/>
      <c r="B3500" s="311"/>
      <c r="C3500" s="311"/>
      <c r="D3500" s="311"/>
      <c r="E3500" s="311"/>
      <c r="F3500" s="311"/>
      <c r="G3500" s="311"/>
      <c r="H3500" s="311"/>
      <c r="I3500" s="311"/>
      <c r="J3500" s="311"/>
      <c r="K3500" s="311"/>
      <c r="L3500" s="311"/>
      <c r="M3500" s="311"/>
      <c r="N3500" s="311"/>
      <c r="O3500" s="311"/>
      <c r="P3500" s="311"/>
      <c r="Q3500" s="311"/>
      <c r="R3500" s="311"/>
      <c r="S3500" s="311"/>
      <c r="T3500" s="311"/>
      <c r="U3500" s="311"/>
      <c r="V3500" s="311"/>
      <c r="W3500" s="311"/>
      <c r="X3500" s="311"/>
      <c r="Y3500" s="311"/>
      <c r="Z3500" s="311"/>
      <c r="AA3500" s="311"/>
      <c r="AB3500" s="311"/>
      <c r="AC3500" s="311"/>
      <c r="AD3500" s="311"/>
      <c r="AE3500" s="311"/>
      <c r="AF3500" s="311"/>
      <c r="AG3500" s="311"/>
      <c r="AH3500" s="311"/>
      <c r="AI3500" s="311"/>
      <c r="AJ3500" s="311"/>
      <c r="AK3500" s="311"/>
      <c r="AL3500" s="311"/>
      <c r="AM3500" s="311"/>
      <c r="AN3500" s="311"/>
      <c r="AO3500" s="311"/>
      <c r="AP3500" s="311"/>
      <c r="AQ3500" s="311"/>
      <c r="AR3500" s="311"/>
      <c r="AS3500" s="311"/>
      <c r="AT3500" s="311"/>
      <c r="AU3500" s="311"/>
    </row>
    <row r="3501" spans="1:47">
      <c r="A3501" s="311"/>
      <c r="B3501" s="311"/>
      <c r="C3501" s="311"/>
      <c r="D3501" s="311"/>
      <c r="E3501" s="311"/>
      <c r="F3501" s="311"/>
      <c r="G3501" s="311"/>
      <c r="H3501" s="311"/>
      <c r="I3501" s="311"/>
      <c r="J3501" s="311"/>
      <c r="K3501" s="311"/>
      <c r="L3501" s="311"/>
      <c r="M3501" s="311"/>
      <c r="N3501" s="311"/>
      <c r="O3501" s="311"/>
      <c r="P3501" s="311"/>
      <c r="Q3501" s="311"/>
      <c r="R3501" s="311"/>
      <c r="S3501" s="311"/>
      <c r="T3501" s="311"/>
      <c r="U3501" s="311"/>
      <c r="V3501" s="311"/>
      <c r="W3501" s="311"/>
      <c r="X3501" s="311"/>
      <c r="Y3501" s="311"/>
      <c r="Z3501" s="311"/>
      <c r="AA3501" s="311"/>
      <c r="AB3501" s="311"/>
      <c r="AC3501" s="311"/>
      <c r="AD3501" s="311"/>
      <c r="AE3501" s="311"/>
      <c r="AF3501" s="311"/>
      <c r="AG3501" s="311"/>
      <c r="AH3501" s="311"/>
      <c r="AI3501" s="311"/>
      <c r="AJ3501" s="311"/>
      <c r="AK3501" s="311"/>
      <c r="AL3501" s="311"/>
      <c r="AM3501" s="311"/>
      <c r="AN3501" s="311"/>
      <c r="AO3501" s="311"/>
      <c r="AP3501" s="311"/>
      <c r="AQ3501" s="311"/>
      <c r="AR3501" s="311"/>
      <c r="AS3501" s="311"/>
      <c r="AT3501" s="311"/>
      <c r="AU3501" s="311"/>
    </row>
    <row r="3502" spans="1:47">
      <c r="A3502" s="311"/>
      <c r="B3502" s="311"/>
      <c r="C3502" s="311"/>
      <c r="D3502" s="311"/>
      <c r="E3502" s="311"/>
      <c r="F3502" s="311"/>
      <c r="G3502" s="311"/>
      <c r="H3502" s="311"/>
      <c r="I3502" s="311"/>
      <c r="J3502" s="311"/>
      <c r="K3502" s="311"/>
      <c r="L3502" s="311"/>
      <c r="M3502" s="311"/>
      <c r="N3502" s="311"/>
      <c r="O3502" s="311"/>
      <c r="P3502" s="311"/>
      <c r="Q3502" s="311"/>
      <c r="R3502" s="311"/>
      <c r="S3502" s="311"/>
      <c r="T3502" s="311"/>
      <c r="U3502" s="311"/>
      <c r="V3502" s="311"/>
      <c r="W3502" s="311"/>
      <c r="X3502" s="311"/>
      <c r="Y3502" s="311"/>
      <c r="Z3502" s="311"/>
      <c r="AA3502" s="311"/>
      <c r="AB3502" s="311"/>
      <c r="AC3502" s="311"/>
      <c r="AD3502" s="311"/>
      <c r="AE3502" s="311"/>
      <c r="AF3502" s="311"/>
      <c r="AG3502" s="311"/>
      <c r="AH3502" s="311"/>
      <c r="AI3502" s="311"/>
      <c r="AJ3502" s="311"/>
      <c r="AK3502" s="311"/>
      <c r="AL3502" s="311"/>
      <c r="AM3502" s="311"/>
      <c r="AN3502" s="311"/>
      <c r="AO3502" s="311"/>
      <c r="AP3502" s="311"/>
      <c r="AQ3502" s="311"/>
      <c r="AR3502" s="311"/>
      <c r="AS3502" s="311"/>
      <c r="AT3502" s="311"/>
      <c r="AU3502" s="311"/>
    </row>
    <row r="3503" spans="1:47">
      <c r="A3503" s="311"/>
      <c r="B3503" s="311"/>
      <c r="C3503" s="311"/>
      <c r="D3503" s="311"/>
      <c r="E3503" s="311"/>
      <c r="F3503" s="311"/>
      <c r="G3503" s="311"/>
      <c r="H3503" s="311"/>
      <c r="I3503" s="311"/>
      <c r="J3503" s="311"/>
      <c r="K3503" s="311"/>
      <c r="L3503" s="311"/>
      <c r="M3503" s="311"/>
      <c r="N3503" s="311"/>
      <c r="O3503" s="311"/>
      <c r="P3503" s="311"/>
      <c r="Q3503" s="311"/>
      <c r="R3503" s="311"/>
      <c r="S3503" s="311"/>
      <c r="T3503" s="311"/>
      <c r="U3503" s="311"/>
      <c r="V3503" s="311"/>
      <c r="W3503" s="311"/>
      <c r="X3503" s="311"/>
      <c r="Y3503" s="311"/>
      <c r="Z3503" s="311"/>
      <c r="AA3503" s="311"/>
      <c r="AB3503" s="311"/>
      <c r="AC3503" s="311"/>
      <c r="AD3503" s="311"/>
      <c r="AE3503" s="311"/>
      <c r="AF3503" s="311"/>
      <c r="AG3503" s="311"/>
      <c r="AH3503" s="311"/>
      <c r="AI3503" s="311"/>
      <c r="AJ3503" s="311"/>
      <c r="AK3503" s="311"/>
      <c r="AL3503" s="311"/>
      <c r="AM3503" s="311"/>
      <c r="AN3503" s="311"/>
      <c r="AO3503" s="311"/>
      <c r="AP3503" s="311"/>
      <c r="AQ3503" s="311"/>
      <c r="AR3503" s="311"/>
      <c r="AS3503" s="311"/>
      <c r="AT3503" s="311"/>
      <c r="AU3503" s="311"/>
    </row>
    <row r="3504" spans="1:47">
      <c r="A3504" s="311"/>
      <c r="B3504" s="311"/>
      <c r="C3504" s="311"/>
      <c r="D3504" s="311"/>
      <c r="E3504" s="311"/>
      <c r="F3504" s="311"/>
      <c r="G3504" s="311"/>
      <c r="H3504" s="311"/>
      <c r="I3504" s="311"/>
      <c r="J3504" s="311"/>
      <c r="K3504" s="311"/>
      <c r="L3504" s="311"/>
      <c r="M3504" s="311"/>
      <c r="N3504" s="311"/>
      <c r="O3504" s="311"/>
      <c r="P3504" s="311"/>
      <c r="Q3504" s="311"/>
      <c r="R3504" s="311"/>
      <c r="S3504" s="311"/>
      <c r="T3504" s="311"/>
      <c r="U3504" s="311"/>
      <c r="V3504" s="311"/>
      <c r="W3504" s="311"/>
      <c r="X3504" s="311"/>
      <c r="Y3504" s="311"/>
      <c r="Z3504" s="311"/>
      <c r="AA3504" s="311"/>
      <c r="AB3504" s="311"/>
      <c r="AC3504" s="311"/>
      <c r="AD3504" s="311"/>
      <c r="AE3504" s="311"/>
      <c r="AF3504" s="311"/>
      <c r="AG3504" s="311"/>
      <c r="AH3504" s="311"/>
      <c r="AI3504" s="311"/>
      <c r="AJ3504" s="311"/>
      <c r="AK3504" s="311"/>
      <c r="AL3504" s="311"/>
      <c r="AM3504" s="311"/>
      <c r="AN3504" s="311"/>
      <c r="AO3504" s="311"/>
      <c r="AP3504" s="311"/>
      <c r="AQ3504" s="311"/>
      <c r="AR3504" s="311"/>
      <c r="AS3504" s="311"/>
      <c r="AT3504" s="311"/>
      <c r="AU3504" s="311"/>
    </row>
    <row r="3505" spans="1:103">
      <c r="A3505" s="311"/>
      <c r="B3505" s="311"/>
      <c r="C3505" s="311"/>
      <c r="D3505" s="311"/>
      <c r="E3505" s="311"/>
      <c r="F3505" s="311"/>
      <c r="G3505" s="311"/>
      <c r="H3505" s="311"/>
      <c r="I3505" s="311"/>
      <c r="J3505" s="311"/>
      <c r="K3505" s="311"/>
      <c r="L3505" s="311"/>
      <c r="M3505" s="311"/>
      <c r="N3505" s="311"/>
      <c r="O3505" s="311"/>
      <c r="P3505" s="311"/>
      <c r="Q3505" s="311"/>
      <c r="R3505" s="311"/>
      <c r="S3505" s="311"/>
      <c r="T3505" s="311"/>
      <c r="U3505" s="311"/>
      <c r="V3505" s="311"/>
      <c r="W3505" s="311"/>
      <c r="X3505" s="311"/>
      <c r="Y3505" s="311"/>
      <c r="Z3505" s="311"/>
      <c r="AA3505" s="311"/>
      <c r="AB3505" s="311"/>
      <c r="AC3505" s="311"/>
      <c r="AD3505" s="311"/>
      <c r="AE3505" s="311"/>
      <c r="AF3505" s="311"/>
      <c r="AG3505" s="311"/>
      <c r="AH3505" s="311"/>
      <c r="AI3505" s="311"/>
      <c r="AJ3505" s="311"/>
      <c r="AK3505" s="311"/>
      <c r="AL3505" s="311"/>
      <c r="AM3505" s="311"/>
      <c r="AN3505" s="311"/>
      <c r="AO3505" s="311"/>
      <c r="AP3505" s="311"/>
      <c r="AQ3505" s="311"/>
      <c r="AR3505" s="311"/>
      <c r="AS3505" s="311"/>
      <c r="AT3505" s="311"/>
      <c r="AU3505" s="311"/>
    </row>
    <row r="3506" spans="1:103">
      <c r="A3506" s="311"/>
      <c r="B3506" s="311"/>
      <c r="C3506" s="311"/>
      <c r="D3506" s="311"/>
      <c r="E3506" s="311"/>
      <c r="F3506" s="311"/>
      <c r="G3506" s="311"/>
      <c r="H3506" s="311"/>
      <c r="I3506" s="311"/>
      <c r="J3506" s="311"/>
      <c r="K3506" s="311"/>
      <c r="L3506" s="311"/>
      <c r="M3506" s="311"/>
      <c r="N3506" s="311"/>
      <c r="O3506" s="311"/>
      <c r="P3506" s="311"/>
      <c r="Q3506" s="311"/>
      <c r="R3506" s="311"/>
      <c r="S3506" s="311"/>
      <c r="T3506" s="311"/>
      <c r="U3506" s="311"/>
      <c r="V3506" s="311"/>
      <c r="W3506" s="311"/>
      <c r="X3506" s="311"/>
      <c r="Y3506" s="311"/>
      <c r="Z3506" s="311"/>
      <c r="AA3506" s="311"/>
      <c r="AB3506" s="311"/>
      <c r="AC3506" s="311"/>
      <c r="AD3506" s="311"/>
      <c r="AE3506" s="311"/>
      <c r="AF3506" s="311"/>
      <c r="AG3506" s="311"/>
      <c r="AH3506" s="311"/>
      <c r="AI3506" s="311"/>
      <c r="AJ3506" s="311"/>
      <c r="AK3506" s="311"/>
      <c r="AL3506" s="311"/>
      <c r="AM3506" s="311"/>
      <c r="AN3506" s="311"/>
      <c r="AO3506" s="311"/>
      <c r="AP3506" s="311"/>
      <c r="AQ3506" s="311"/>
      <c r="AR3506" s="311"/>
      <c r="AS3506" s="311"/>
      <c r="AT3506" s="311"/>
      <c r="AU3506" s="311"/>
    </row>
    <row r="3507" spans="1:103">
      <c r="A3507" s="311"/>
      <c r="B3507" s="311"/>
      <c r="C3507" s="311"/>
      <c r="D3507" s="311"/>
      <c r="E3507" s="311"/>
      <c r="F3507" s="311"/>
      <c r="G3507" s="311"/>
      <c r="H3507" s="311"/>
      <c r="I3507" s="311"/>
      <c r="J3507" s="311"/>
      <c r="K3507" s="311"/>
      <c r="L3507" s="311"/>
      <c r="M3507" s="311"/>
      <c r="N3507" s="311"/>
      <c r="O3507" s="311"/>
      <c r="P3507" s="311"/>
      <c r="Q3507" s="311"/>
      <c r="R3507" s="311"/>
      <c r="S3507" s="311"/>
      <c r="T3507" s="311"/>
      <c r="U3507" s="311"/>
      <c r="V3507" s="311"/>
      <c r="W3507" s="311"/>
      <c r="X3507" s="311"/>
      <c r="Y3507" s="311"/>
      <c r="Z3507" s="311"/>
      <c r="AA3507" s="311"/>
      <c r="AB3507" s="311"/>
      <c r="AC3507" s="311"/>
      <c r="AD3507" s="311"/>
      <c r="AE3507" s="311"/>
      <c r="AF3507" s="311"/>
      <c r="AG3507" s="311"/>
      <c r="AH3507" s="311"/>
      <c r="AI3507" s="311"/>
      <c r="AJ3507" s="311"/>
      <c r="AK3507" s="311"/>
      <c r="AL3507" s="311"/>
      <c r="AM3507" s="311"/>
      <c r="AN3507" s="311"/>
      <c r="AO3507" s="311"/>
      <c r="AP3507" s="311"/>
      <c r="AQ3507" s="311"/>
      <c r="AR3507" s="311"/>
      <c r="AS3507" s="311"/>
      <c r="AT3507" s="311"/>
      <c r="AU3507" s="311"/>
    </row>
    <row r="3508" spans="1:103">
      <c r="A3508" s="311"/>
      <c r="B3508" s="311"/>
      <c r="C3508" s="311"/>
      <c r="D3508" s="311"/>
      <c r="E3508" s="311"/>
      <c r="F3508" s="311"/>
      <c r="G3508" s="311"/>
      <c r="H3508" s="311"/>
      <c r="I3508" s="311"/>
      <c r="J3508" s="311"/>
      <c r="K3508" s="311"/>
      <c r="L3508" s="311"/>
      <c r="M3508" s="311"/>
      <c r="N3508" s="311"/>
      <c r="O3508" s="311"/>
      <c r="P3508" s="311"/>
      <c r="Q3508" s="311"/>
      <c r="R3508" s="311"/>
      <c r="S3508" s="311"/>
      <c r="T3508" s="311"/>
      <c r="U3508" s="311"/>
      <c r="V3508" s="311"/>
      <c r="W3508" s="311"/>
      <c r="X3508" s="311"/>
      <c r="Y3508" s="311"/>
      <c r="Z3508" s="311"/>
      <c r="AA3508" s="311"/>
      <c r="AB3508" s="311"/>
      <c r="AC3508" s="311"/>
      <c r="AD3508" s="311"/>
      <c r="AE3508" s="311"/>
      <c r="AF3508" s="311"/>
      <c r="AG3508" s="311"/>
      <c r="AH3508" s="311"/>
      <c r="AI3508" s="311"/>
      <c r="AJ3508" s="311"/>
      <c r="AK3508" s="311"/>
      <c r="AL3508" s="311"/>
      <c r="AM3508" s="311"/>
      <c r="AN3508" s="311"/>
      <c r="AO3508" s="311"/>
      <c r="AP3508" s="311"/>
      <c r="AQ3508" s="311"/>
      <c r="AR3508" s="311"/>
      <c r="AS3508" s="311"/>
      <c r="AT3508" s="311"/>
      <c r="AU3508" s="311"/>
    </row>
    <row r="3509" spans="1:103">
      <c r="A3509" s="311"/>
      <c r="B3509" s="311"/>
      <c r="C3509" s="311"/>
      <c r="D3509" s="311"/>
      <c r="E3509" s="311"/>
      <c r="F3509" s="311"/>
      <c r="G3509" s="311"/>
      <c r="H3509" s="311"/>
      <c r="I3509" s="311"/>
      <c r="J3509" s="311"/>
      <c r="K3509" s="311"/>
      <c r="L3509" s="311"/>
      <c r="M3509" s="311"/>
      <c r="N3509" s="311"/>
      <c r="O3509" s="311"/>
      <c r="P3509" s="311"/>
      <c r="Q3509" s="311"/>
      <c r="R3509" s="311"/>
      <c r="S3509" s="311"/>
      <c r="T3509" s="311"/>
      <c r="U3509" s="311"/>
      <c r="V3509" s="311"/>
      <c r="W3509" s="311"/>
      <c r="X3509" s="311"/>
      <c r="Y3509" s="311"/>
      <c r="Z3509" s="311"/>
      <c r="AA3509" s="311"/>
      <c r="AB3509" s="311"/>
      <c r="AC3509" s="311"/>
      <c r="AD3509" s="311"/>
      <c r="AE3509" s="311"/>
      <c r="AF3509" s="311"/>
      <c r="AG3509" s="311"/>
      <c r="AH3509" s="311"/>
      <c r="AI3509" s="311"/>
      <c r="AJ3509" s="311"/>
      <c r="AK3509" s="311"/>
      <c r="AL3509" s="311"/>
      <c r="AM3509" s="311"/>
      <c r="AN3509" s="311"/>
      <c r="AO3509" s="311"/>
      <c r="AP3509" s="311"/>
      <c r="AQ3509" s="311"/>
      <c r="AR3509" s="311"/>
      <c r="AS3509" s="311"/>
      <c r="AT3509" s="311"/>
      <c r="AU3509" s="311"/>
    </row>
    <row r="3510" spans="1:103">
      <c r="A3510" s="311"/>
      <c r="B3510" s="311"/>
      <c r="C3510" s="311"/>
      <c r="D3510" s="311"/>
      <c r="E3510" s="311"/>
      <c r="F3510" s="311"/>
      <c r="G3510" s="311"/>
      <c r="H3510" s="311"/>
      <c r="I3510" s="311"/>
      <c r="J3510" s="311"/>
      <c r="K3510" s="311"/>
      <c r="L3510" s="311"/>
      <c r="M3510" s="311"/>
      <c r="N3510" s="311"/>
      <c r="O3510" s="311"/>
      <c r="P3510" s="311"/>
      <c r="Q3510" s="311"/>
      <c r="R3510" s="311"/>
      <c r="S3510" s="311"/>
      <c r="T3510" s="311"/>
      <c r="U3510" s="311"/>
      <c r="V3510" s="311"/>
      <c r="W3510" s="311"/>
      <c r="X3510" s="311"/>
      <c r="Y3510" s="311"/>
      <c r="Z3510" s="311"/>
      <c r="AA3510" s="311"/>
      <c r="AB3510" s="311"/>
      <c r="AC3510" s="311"/>
      <c r="AD3510" s="311"/>
      <c r="AE3510" s="311"/>
      <c r="AF3510" s="311"/>
      <c r="AG3510" s="311"/>
      <c r="AH3510" s="311"/>
      <c r="AI3510" s="311"/>
      <c r="AJ3510" s="311"/>
      <c r="AK3510" s="311"/>
      <c r="AL3510" s="311"/>
      <c r="AM3510" s="311"/>
      <c r="AN3510" s="311"/>
      <c r="AO3510" s="311"/>
      <c r="AP3510" s="311"/>
      <c r="AQ3510" s="311"/>
      <c r="AR3510" s="311"/>
      <c r="AS3510" s="311"/>
      <c r="AT3510" s="311"/>
      <c r="AU3510" s="311"/>
    </row>
    <row r="3511" spans="1:103">
      <c r="A3511" s="311"/>
      <c r="B3511" s="311"/>
      <c r="C3511" s="311"/>
      <c r="D3511" s="311"/>
      <c r="E3511" s="311"/>
      <c r="F3511" s="311"/>
      <c r="G3511" s="311"/>
      <c r="H3511" s="311"/>
      <c r="I3511" s="311"/>
      <c r="J3511" s="311"/>
      <c r="K3511" s="311"/>
      <c r="L3511" s="311"/>
      <c r="M3511" s="311"/>
      <c r="N3511" s="311"/>
      <c r="O3511" s="311"/>
      <c r="P3511" s="311"/>
      <c r="Q3511" s="311"/>
      <c r="R3511" s="311"/>
      <c r="S3511" s="311"/>
      <c r="T3511" s="311"/>
      <c r="U3511" s="311"/>
      <c r="V3511" s="311"/>
      <c r="W3511" s="311"/>
      <c r="X3511" s="311"/>
      <c r="Y3511" s="311"/>
      <c r="Z3511" s="311"/>
      <c r="AA3511" s="311"/>
      <c r="AB3511" s="311"/>
      <c r="AC3511" s="311"/>
      <c r="AD3511" s="311"/>
      <c r="AE3511" s="311"/>
      <c r="AF3511" s="311"/>
      <c r="AG3511" s="311"/>
      <c r="AH3511" s="311"/>
      <c r="AI3511" s="311"/>
      <c r="AJ3511" s="311"/>
      <c r="AK3511" s="311"/>
      <c r="AL3511" s="311"/>
      <c r="AM3511" s="311"/>
      <c r="AN3511" s="311"/>
      <c r="AO3511" s="311"/>
      <c r="AP3511" s="311"/>
      <c r="AQ3511" s="311"/>
      <c r="AR3511" s="311"/>
      <c r="AS3511" s="311"/>
      <c r="AT3511" s="311"/>
      <c r="AU3511" s="311"/>
    </row>
    <row r="3512" spans="1:103">
      <c r="A3512" s="311"/>
      <c r="B3512" s="311"/>
      <c r="C3512" s="311"/>
      <c r="D3512" s="311"/>
      <c r="E3512" s="311"/>
      <c r="F3512" s="311"/>
      <c r="G3512" s="311"/>
      <c r="H3512" s="311"/>
      <c r="I3512" s="311"/>
      <c r="J3512" s="311"/>
      <c r="K3512" s="311"/>
      <c r="L3512" s="311"/>
      <c r="M3512" s="311"/>
      <c r="N3512" s="311"/>
      <c r="O3512" s="311"/>
      <c r="P3512" s="311"/>
      <c r="Q3512" s="311"/>
      <c r="R3512" s="311"/>
      <c r="S3512" s="311"/>
      <c r="T3512" s="311"/>
      <c r="U3512" s="311"/>
      <c r="V3512" s="311"/>
      <c r="W3512" s="311"/>
      <c r="X3512" s="311"/>
      <c r="Y3512" s="311"/>
      <c r="Z3512" s="311"/>
      <c r="AA3512" s="311"/>
      <c r="AB3512" s="311"/>
      <c r="AC3512" s="311"/>
      <c r="AD3512" s="311"/>
      <c r="AE3512" s="311"/>
      <c r="AF3512" s="311"/>
      <c r="AG3512" s="311"/>
      <c r="AH3512" s="311"/>
      <c r="AI3512" s="311"/>
      <c r="AJ3512" s="311"/>
      <c r="AK3512" s="311"/>
      <c r="AL3512" s="311"/>
      <c r="AM3512" s="311"/>
      <c r="AN3512" s="311"/>
      <c r="AO3512" s="311"/>
      <c r="AP3512" s="311"/>
      <c r="AQ3512" s="311"/>
      <c r="AR3512" s="311"/>
      <c r="AS3512" s="311"/>
      <c r="AT3512" s="311"/>
      <c r="AU3512" s="311"/>
    </row>
    <row r="3513" spans="1:103">
      <c r="A3513" s="311"/>
      <c r="B3513" s="311"/>
      <c r="C3513" s="311"/>
      <c r="D3513" s="311"/>
      <c r="E3513" s="311"/>
      <c r="F3513" s="311"/>
      <c r="G3513" s="311"/>
      <c r="H3513" s="311"/>
      <c r="I3513" s="311"/>
      <c r="J3513" s="311"/>
      <c r="K3513" s="311"/>
      <c r="L3513" s="311"/>
      <c r="M3513" s="311"/>
      <c r="N3513" s="311"/>
      <c r="O3513" s="311"/>
      <c r="P3513" s="311"/>
      <c r="Q3513" s="311"/>
      <c r="R3513" s="311"/>
      <c r="S3513" s="311"/>
      <c r="T3513" s="311"/>
      <c r="U3513" s="311"/>
      <c r="V3513" s="311"/>
      <c r="W3513" s="311"/>
      <c r="X3513" s="311"/>
      <c r="Y3513" s="311"/>
      <c r="Z3513" s="311"/>
      <c r="AA3513" s="311"/>
      <c r="AB3513" s="311"/>
      <c r="AC3513" s="311"/>
      <c r="AD3513" s="311"/>
      <c r="AE3513" s="311"/>
      <c r="AF3513" s="311"/>
      <c r="AG3513" s="311"/>
      <c r="AH3513" s="311"/>
      <c r="AI3513" s="311"/>
      <c r="AJ3513" s="311"/>
      <c r="AK3513" s="311"/>
      <c r="AL3513" s="311"/>
      <c r="AM3513" s="311"/>
      <c r="AN3513" s="311"/>
      <c r="AO3513" s="311"/>
      <c r="AP3513" s="311"/>
      <c r="AQ3513" s="311"/>
      <c r="AR3513" s="311"/>
      <c r="AS3513" s="311"/>
      <c r="AT3513" s="311"/>
      <c r="AU3513" s="311"/>
    </row>
    <row r="3514" spans="1:103" s="324" customFormat="1">
      <c r="A3514" s="311"/>
      <c r="B3514" s="311"/>
      <c r="C3514" s="311"/>
      <c r="D3514" s="311"/>
      <c r="E3514" s="311"/>
      <c r="F3514" s="311"/>
      <c r="G3514" s="311"/>
      <c r="H3514" s="311"/>
      <c r="I3514" s="311"/>
      <c r="J3514" s="311"/>
      <c r="K3514" s="311"/>
      <c r="L3514" s="311"/>
      <c r="M3514" s="311"/>
      <c r="N3514" s="311"/>
      <c r="O3514" s="311"/>
      <c r="P3514" s="311"/>
      <c r="Q3514" s="311"/>
      <c r="R3514" s="311"/>
      <c r="S3514" s="311"/>
      <c r="T3514" s="311"/>
      <c r="U3514" s="311"/>
      <c r="V3514" s="311"/>
      <c r="W3514" s="311"/>
      <c r="X3514" s="311"/>
      <c r="Y3514" s="311"/>
      <c r="Z3514" s="311"/>
      <c r="AA3514" s="311"/>
      <c r="AB3514" s="311"/>
      <c r="AC3514" s="311"/>
      <c r="AD3514" s="311"/>
      <c r="AE3514" s="311"/>
      <c r="AF3514" s="311"/>
      <c r="AG3514" s="311"/>
      <c r="AH3514" s="311"/>
      <c r="AI3514" s="311"/>
      <c r="AJ3514" s="311"/>
      <c r="AK3514" s="311"/>
      <c r="AL3514" s="311"/>
      <c r="AM3514" s="311"/>
      <c r="AN3514" s="311"/>
      <c r="AO3514" s="311"/>
      <c r="AP3514" s="311"/>
      <c r="AQ3514" s="311"/>
      <c r="AR3514" s="311"/>
      <c r="AS3514" s="311"/>
      <c r="AT3514" s="311"/>
      <c r="AU3514" s="311"/>
      <c r="AV3514" s="311"/>
      <c r="AW3514" s="311"/>
      <c r="AX3514" s="311"/>
      <c r="AY3514" s="311"/>
      <c r="AZ3514" s="311"/>
      <c r="BA3514" s="311"/>
      <c r="BB3514" s="311"/>
      <c r="BC3514" s="311"/>
      <c r="BD3514" s="311"/>
      <c r="BE3514" s="311"/>
      <c r="BF3514" s="311"/>
      <c r="BG3514" s="311"/>
      <c r="BH3514" s="311"/>
      <c r="BI3514" s="311"/>
      <c r="BJ3514" s="311"/>
      <c r="BK3514" s="311"/>
      <c r="BL3514" s="311"/>
      <c r="BM3514" s="311"/>
      <c r="BN3514" s="311"/>
      <c r="BO3514" s="311"/>
      <c r="BP3514" s="311"/>
      <c r="BQ3514" s="311"/>
      <c r="BR3514" s="311"/>
      <c r="BS3514" s="311"/>
      <c r="BT3514" s="311"/>
      <c r="BU3514" s="311"/>
      <c r="BV3514" s="311"/>
      <c r="BW3514" s="311"/>
      <c r="BX3514" s="311"/>
      <c r="BY3514" s="311"/>
      <c r="BZ3514" s="311"/>
      <c r="CA3514" s="311"/>
      <c r="CB3514" s="311"/>
      <c r="CC3514" s="311"/>
      <c r="CD3514" s="311"/>
      <c r="CE3514" s="311"/>
      <c r="CF3514" s="311"/>
      <c r="CG3514" s="311"/>
      <c r="CH3514" s="311"/>
      <c r="CI3514" s="311"/>
      <c r="CJ3514" s="311"/>
      <c r="CK3514" s="311"/>
      <c r="CL3514" s="311"/>
      <c r="CM3514" s="311"/>
      <c r="CN3514" s="311"/>
      <c r="CO3514" s="311"/>
      <c r="CP3514" s="311"/>
      <c r="CQ3514" s="311"/>
      <c r="CR3514" s="311"/>
      <c r="CS3514" s="311"/>
      <c r="CT3514" s="311"/>
      <c r="CU3514" s="311"/>
      <c r="CV3514" s="311"/>
      <c r="CW3514" s="311"/>
      <c r="CX3514" s="311"/>
      <c r="CY3514" s="311"/>
    </row>
    <row r="3515" spans="1:103" s="324" customFormat="1">
      <c r="A3515" s="311"/>
      <c r="B3515" s="311"/>
      <c r="C3515" s="311"/>
      <c r="D3515" s="311"/>
      <c r="E3515" s="311"/>
      <c r="F3515" s="311"/>
      <c r="G3515" s="311"/>
      <c r="H3515" s="311"/>
      <c r="I3515" s="311"/>
      <c r="J3515" s="311"/>
      <c r="K3515" s="311"/>
      <c r="L3515" s="311"/>
      <c r="M3515" s="311"/>
      <c r="N3515" s="311"/>
      <c r="O3515" s="311"/>
      <c r="P3515" s="311"/>
      <c r="Q3515" s="311"/>
      <c r="R3515" s="311"/>
      <c r="S3515" s="311"/>
      <c r="T3515" s="311"/>
      <c r="U3515" s="311"/>
      <c r="V3515" s="311"/>
      <c r="W3515" s="311"/>
      <c r="X3515" s="311"/>
      <c r="Y3515" s="311"/>
      <c r="Z3515" s="311"/>
      <c r="AA3515" s="311"/>
      <c r="AB3515" s="311"/>
      <c r="AC3515" s="311"/>
      <c r="AD3515" s="311"/>
      <c r="AE3515" s="311"/>
      <c r="AF3515" s="311"/>
      <c r="AG3515" s="311"/>
      <c r="AH3515" s="311"/>
      <c r="AI3515" s="311"/>
      <c r="AJ3515" s="311"/>
      <c r="AK3515" s="311"/>
      <c r="AL3515" s="311"/>
      <c r="AM3515" s="311"/>
      <c r="AN3515" s="311"/>
      <c r="AO3515" s="311"/>
      <c r="AP3515" s="311"/>
      <c r="AQ3515" s="311"/>
      <c r="AR3515" s="311"/>
      <c r="AS3515" s="311"/>
      <c r="AT3515" s="311"/>
      <c r="AU3515" s="311"/>
      <c r="AV3515" s="311"/>
      <c r="AW3515" s="311"/>
      <c r="AX3515" s="311"/>
      <c r="AY3515" s="311"/>
      <c r="AZ3515" s="311"/>
      <c r="BA3515" s="311"/>
      <c r="BB3515" s="311"/>
      <c r="BC3515" s="311"/>
      <c r="BD3515" s="311"/>
      <c r="BE3515" s="311"/>
      <c r="BF3515" s="311"/>
      <c r="BG3515" s="311"/>
      <c r="BH3515" s="311"/>
      <c r="BI3515" s="311"/>
      <c r="BJ3515" s="311"/>
      <c r="BK3515" s="311"/>
      <c r="BL3515" s="311"/>
      <c r="BM3515" s="311"/>
      <c r="BN3515" s="311"/>
      <c r="BO3515" s="311"/>
      <c r="BP3515" s="311"/>
      <c r="BQ3515" s="311"/>
      <c r="BR3515" s="311"/>
      <c r="BS3515" s="311"/>
      <c r="BT3515" s="311"/>
      <c r="BU3515" s="311"/>
      <c r="BV3515" s="311"/>
      <c r="BW3515" s="311"/>
      <c r="BX3515" s="311"/>
      <c r="BY3515" s="311"/>
      <c r="BZ3515" s="311"/>
      <c r="CA3515" s="311"/>
      <c r="CB3515" s="311"/>
      <c r="CC3515" s="311"/>
      <c r="CD3515" s="311"/>
      <c r="CE3515" s="311"/>
      <c r="CF3515" s="311"/>
      <c r="CG3515" s="311"/>
      <c r="CH3515" s="311"/>
      <c r="CI3515" s="311"/>
      <c r="CJ3515" s="311"/>
      <c r="CK3515" s="311"/>
      <c r="CL3515" s="311"/>
      <c r="CM3515" s="311"/>
      <c r="CN3515" s="311"/>
      <c r="CO3515" s="311"/>
      <c r="CP3515" s="311"/>
      <c r="CQ3515" s="311"/>
      <c r="CR3515" s="311"/>
      <c r="CS3515" s="311"/>
      <c r="CT3515" s="311"/>
      <c r="CU3515" s="311"/>
      <c r="CV3515" s="311"/>
      <c r="CW3515" s="311"/>
      <c r="CX3515" s="311"/>
      <c r="CY3515" s="311"/>
    </row>
    <row r="3516" spans="1:103" s="324" customFormat="1">
      <c r="A3516" s="311"/>
      <c r="B3516" s="311"/>
      <c r="C3516" s="311"/>
      <c r="D3516" s="311"/>
      <c r="E3516" s="311"/>
      <c r="F3516" s="311"/>
      <c r="G3516" s="311"/>
      <c r="H3516" s="311"/>
      <c r="I3516" s="311"/>
      <c r="J3516" s="311"/>
      <c r="K3516" s="311"/>
      <c r="L3516" s="311"/>
      <c r="M3516" s="311"/>
      <c r="N3516" s="311"/>
      <c r="O3516" s="311"/>
      <c r="P3516" s="311"/>
      <c r="Q3516" s="311"/>
      <c r="R3516" s="311"/>
      <c r="S3516" s="311"/>
      <c r="T3516" s="311"/>
      <c r="U3516" s="311"/>
      <c r="V3516" s="311"/>
      <c r="W3516" s="311"/>
      <c r="X3516" s="311"/>
      <c r="Y3516" s="311"/>
      <c r="Z3516" s="311"/>
      <c r="AA3516" s="311"/>
      <c r="AB3516" s="311"/>
      <c r="AC3516" s="311"/>
      <c r="AD3516" s="311"/>
      <c r="AE3516" s="311"/>
      <c r="AF3516" s="311"/>
      <c r="AG3516" s="311"/>
      <c r="AH3516" s="311"/>
      <c r="AI3516" s="311"/>
      <c r="AJ3516" s="311"/>
      <c r="AK3516" s="311"/>
      <c r="AL3516" s="311"/>
      <c r="AM3516" s="311"/>
      <c r="AN3516" s="311"/>
      <c r="AO3516" s="311"/>
      <c r="AP3516" s="311"/>
      <c r="AQ3516" s="311"/>
      <c r="AR3516" s="311"/>
      <c r="AS3516" s="311"/>
      <c r="AT3516" s="311"/>
      <c r="AU3516" s="311"/>
      <c r="AV3516" s="311"/>
      <c r="AW3516" s="311"/>
      <c r="AX3516" s="311"/>
      <c r="AY3516" s="311"/>
      <c r="AZ3516" s="311"/>
      <c r="BA3516" s="311"/>
      <c r="BB3516" s="311"/>
      <c r="BC3516" s="311"/>
      <c r="BD3516" s="311"/>
      <c r="BE3516" s="311"/>
      <c r="BF3516" s="311"/>
      <c r="BG3516" s="311"/>
      <c r="BH3516" s="311"/>
      <c r="BI3516" s="311"/>
      <c r="BJ3516" s="311"/>
      <c r="BK3516" s="311"/>
      <c r="BL3516" s="311"/>
      <c r="BM3516" s="311"/>
      <c r="BN3516" s="311"/>
      <c r="BO3516" s="311"/>
      <c r="BP3516" s="311"/>
      <c r="BQ3516" s="311"/>
      <c r="BR3516" s="311"/>
      <c r="BS3516" s="311"/>
      <c r="BT3516" s="311"/>
      <c r="BU3516" s="311"/>
      <c r="BV3516" s="311"/>
      <c r="BW3516" s="311"/>
      <c r="BX3516" s="311"/>
      <c r="BY3516" s="311"/>
      <c r="BZ3516" s="311"/>
      <c r="CA3516" s="311"/>
      <c r="CB3516" s="311"/>
      <c r="CC3516" s="311"/>
      <c r="CD3516" s="311"/>
      <c r="CE3516" s="311"/>
      <c r="CF3516" s="311"/>
      <c r="CG3516" s="311"/>
      <c r="CH3516" s="311"/>
      <c r="CI3516" s="311"/>
      <c r="CJ3516" s="311"/>
      <c r="CK3516" s="311"/>
      <c r="CL3516" s="311"/>
      <c r="CM3516" s="311"/>
      <c r="CN3516" s="311"/>
      <c r="CO3516" s="311"/>
      <c r="CP3516" s="311"/>
      <c r="CQ3516" s="311"/>
      <c r="CR3516" s="311"/>
      <c r="CS3516" s="311"/>
      <c r="CT3516" s="311"/>
      <c r="CU3516" s="311"/>
      <c r="CV3516" s="311"/>
      <c r="CW3516" s="311"/>
      <c r="CX3516" s="311"/>
      <c r="CY3516" s="311"/>
    </row>
    <row r="3517" spans="1:103" s="324" customFormat="1">
      <c r="A3517" s="311"/>
      <c r="B3517" s="311"/>
      <c r="C3517" s="311"/>
      <c r="D3517" s="311"/>
      <c r="E3517" s="311"/>
      <c r="F3517" s="311"/>
      <c r="G3517" s="311"/>
      <c r="H3517" s="311"/>
      <c r="I3517" s="311"/>
      <c r="J3517" s="311"/>
      <c r="K3517" s="311"/>
      <c r="L3517" s="311"/>
      <c r="M3517" s="311"/>
      <c r="N3517" s="311"/>
      <c r="O3517" s="311"/>
      <c r="P3517" s="311"/>
      <c r="Q3517" s="311"/>
      <c r="R3517" s="311"/>
      <c r="S3517" s="311"/>
      <c r="T3517" s="311"/>
      <c r="U3517" s="311"/>
      <c r="V3517" s="311"/>
      <c r="W3517" s="311"/>
      <c r="X3517" s="311"/>
      <c r="Y3517" s="311"/>
      <c r="Z3517" s="311"/>
      <c r="AA3517" s="311"/>
      <c r="AB3517" s="311"/>
      <c r="AC3517" s="311"/>
      <c r="AD3517" s="311"/>
      <c r="AE3517" s="311"/>
      <c r="AF3517" s="311"/>
      <c r="AG3517" s="311"/>
      <c r="AH3517" s="311"/>
      <c r="AI3517" s="311"/>
      <c r="AJ3517" s="311"/>
      <c r="AK3517" s="311"/>
      <c r="AL3517" s="311"/>
      <c r="AM3517" s="311"/>
      <c r="AN3517" s="311"/>
      <c r="AO3517" s="311"/>
      <c r="AP3517" s="311"/>
      <c r="AQ3517" s="311"/>
      <c r="AR3517" s="311"/>
      <c r="AS3517" s="311"/>
      <c r="AT3517" s="311"/>
      <c r="AU3517" s="311"/>
      <c r="AV3517" s="311"/>
      <c r="AW3517" s="311"/>
      <c r="AX3517" s="311"/>
      <c r="AY3517" s="311"/>
      <c r="AZ3517" s="311"/>
      <c r="BA3517" s="311"/>
      <c r="BB3517" s="311"/>
      <c r="BC3517" s="311"/>
      <c r="BD3517" s="311"/>
      <c r="BE3517" s="311"/>
      <c r="BF3517" s="311"/>
      <c r="BG3517" s="311"/>
      <c r="BH3517" s="311"/>
      <c r="BI3517" s="311"/>
      <c r="BJ3517" s="311"/>
      <c r="BK3517" s="311"/>
      <c r="BL3517" s="311"/>
      <c r="BM3517" s="311"/>
      <c r="BN3517" s="311"/>
      <c r="BO3517" s="311"/>
      <c r="BP3517" s="311"/>
      <c r="BQ3517" s="311"/>
      <c r="BR3517" s="311"/>
      <c r="BS3517" s="311"/>
      <c r="BT3517" s="311"/>
      <c r="BU3517" s="311"/>
      <c r="BV3517" s="311"/>
      <c r="BW3517" s="311"/>
      <c r="BX3517" s="311"/>
      <c r="BY3517" s="311"/>
      <c r="BZ3517" s="311"/>
      <c r="CA3517" s="311"/>
      <c r="CB3517" s="311"/>
      <c r="CC3517" s="311"/>
      <c r="CD3517" s="311"/>
      <c r="CE3517" s="311"/>
      <c r="CF3517" s="311"/>
      <c r="CG3517" s="311"/>
      <c r="CH3517" s="311"/>
      <c r="CI3517" s="311"/>
      <c r="CJ3517" s="311"/>
      <c r="CK3517" s="311"/>
      <c r="CL3517" s="311"/>
      <c r="CM3517" s="311"/>
      <c r="CN3517" s="311"/>
      <c r="CO3517" s="311"/>
      <c r="CP3517" s="311"/>
      <c r="CQ3517" s="311"/>
      <c r="CR3517" s="311"/>
      <c r="CS3517" s="311"/>
      <c r="CT3517" s="311"/>
      <c r="CU3517" s="311"/>
      <c r="CV3517" s="311"/>
      <c r="CW3517" s="311"/>
      <c r="CX3517" s="311"/>
      <c r="CY3517" s="311"/>
    </row>
    <row r="3518" spans="1:103" s="324" customFormat="1">
      <c r="A3518" s="311"/>
      <c r="B3518" s="311"/>
      <c r="C3518" s="311"/>
      <c r="D3518" s="311"/>
      <c r="E3518" s="311"/>
      <c r="F3518" s="311"/>
      <c r="G3518" s="311"/>
      <c r="H3518" s="311"/>
      <c r="I3518" s="311"/>
      <c r="J3518" s="311"/>
      <c r="K3518" s="311"/>
      <c r="L3518" s="311"/>
      <c r="M3518" s="311"/>
      <c r="N3518" s="311"/>
      <c r="O3518" s="311"/>
      <c r="P3518" s="311"/>
      <c r="Q3518" s="311"/>
      <c r="R3518" s="311"/>
      <c r="S3518" s="311"/>
      <c r="T3518" s="311"/>
      <c r="U3518" s="311"/>
      <c r="V3518" s="311"/>
      <c r="W3518" s="311"/>
      <c r="X3518" s="311"/>
      <c r="Y3518" s="311"/>
      <c r="Z3518" s="311"/>
      <c r="AA3518" s="311"/>
      <c r="AB3518" s="311"/>
      <c r="AC3518" s="311"/>
      <c r="AD3518" s="311"/>
      <c r="AE3518" s="311"/>
      <c r="AF3518" s="311"/>
      <c r="AG3518" s="311"/>
      <c r="AH3518" s="311"/>
      <c r="AI3518" s="311"/>
      <c r="AJ3518" s="311"/>
      <c r="AK3518" s="311"/>
      <c r="AL3518" s="311"/>
      <c r="AM3518" s="311"/>
      <c r="AN3518" s="311"/>
      <c r="AO3518" s="311"/>
      <c r="AP3518" s="311"/>
      <c r="AQ3518" s="311"/>
      <c r="AR3518" s="311"/>
      <c r="AS3518" s="311"/>
      <c r="AT3518" s="311"/>
      <c r="AU3518" s="311"/>
      <c r="AV3518" s="311"/>
      <c r="AW3518" s="311"/>
      <c r="AX3518" s="311"/>
      <c r="AY3518" s="311"/>
      <c r="AZ3518" s="311"/>
      <c r="BA3518" s="311"/>
      <c r="BB3518" s="311"/>
      <c r="BC3518" s="311"/>
      <c r="BD3518" s="311"/>
      <c r="BE3518" s="311"/>
      <c r="BF3518" s="311"/>
      <c r="BG3518" s="311"/>
      <c r="BH3518" s="311"/>
      <c r="BI3518" s="311"/>
      <c r="BJ3518" s="311"/>
      <c r="BK3518" s="311"/>
      <c r="BL3518" s="311"/>
      <c r="BM3518" s="311"/>
      <c r="BN3518" s="311"/>
      <c r="BO3518" s="311"/>
      <c r="BP3518" s="311"/>
      <c r="BQ3518" s="311"/>
      <c r="BR3518" s="311"/>
      <c r="BS3518" s="311"/>
      <c r="BT3518" s="311"/>
      <c r="BU3518" s="311"/>
      <c r="BV3518" s="311"/>
      <c r="BW3518" s="311"/>
      <c r="BX3518" s="311"/>
      <c r="BY3518" s="311"/>
      <c r="BZ3518" s="311"/>
      <c r="CA3518" s="311"/>
      <c r="CB3518" s="311"/>
      <c r="CC3518" s="311"/>
      <c r="CD3518" s="311"/>
      <c r="CE3518" s="311"/>
      <c r="CF3518" s="311"/>
      <c r="CG3518" s="311"/>
      <c r="CH3518" s="311"/>
      <c r="CI3518" s="311"/>
      <c r="CJ3518" s="311"/>
      <c r="CK3518" s="311"/>
      <c r="CL3518" s="311"/>
      <c r="CM3518" s="311"/>
      <c r="CN3518" s="311"/>
      <c r="CO3518" s="311"/>
      <c r="CP3518" s="311"/>
      <c r="CQ3518" s="311"/>
      <c r="CR3518" s="311"/>
      <c r="CS3518" s="311"/>
      <c r="CT3518" s="311"/>
      <c r="CU3518" s="311"/>
      <c r="CV3518" s="311"/>
      <c r="CW3518" s="311"/>
      <c r="CX3518" s="311"/>
      <c r="CY3518" s="311"/>
    </row>
    <row r="3519" spans="1:103" s="324" customFormat="1">
      <c r="A3519" s="311"/>
      <c r="B3519" s="311"/>
      <c r="C3519" s="311"/>
      <c r="D3519" s="311"/>
      <c r="E3519" s="311"/>
      <c r="F3519" s="311"/>
      <c r="G3519" s="311"/>
      <c r="H3519" s="311"/>
      <c r="I3519" s="311"/>
      <c r="J3519" s="311"/>
      <c r="K3519" s="311"/>
      <c r="L3519" s="311"/>
      <c r="M3519" s="311"/>
      <c r="N3519" s="311"/>
      <c r="O3519" s="311"/>
      <c r="P3519" s="311"/>
      <c r="Q3519" s="311"/>
      <c r="R3519" s="311"/>
      <c r="S3519" s="311"/>
      <c r="T3519" s="311"/>
      <c r="U3519" s="311"/>
      <c r="V3519" s="311"/>
      <c r="W3519" s="311"/>
      <c r="X3519" s="311"/>
      <c r="Y3519" s="311"/>
      <c r="Z3519" s="311"/>
      <c r="AA3519" s="311"/>
      <c r="AB3519" s="311"/>
      <c r="AC3519" s="311"/>
      <c r="AD3519" s="311"/>
      <c r="AE3519" s="311"/>
      <c r="AF3519" s="311"/>
      <c r="AG3519" s="311"/>
      <c r="AH3519" s="311"/>
      <c r="AI3519" s="311"/>
      <c r="AJ3519" s="311"/>
      <c r="AK3519" s="311"/>
      <c r="AL3519" s="311"/>
      <c r="AM3519" s="311"/>
      <c r="AN3519" s="311"/>
      <c r="AO3519" s="311"/>
      <c r="AP3519" s="311"/>
      <c r="AQ3519" s="311"/>
      <c r="AR3519" s="311"/>
      <c r="AS3519" s="311"/>
      <c r="AT3519" s="311"/>
      <c r="AU3519" s="311"/>
      <c r="AV3519" s="311"/>
      <c r="AW3519" s="311"/>
      <c r="AX3519" s="311"/>
      <c r="AY3519" s="311"/>
      <c r="AZ3519" s="311"/>
      <c r="BA3519" s="311"/>
      <c r="BB3519" s="311"/>
      <c r="BC3519" s="311"/>
      <c r="BD3519" s="311"/>
      <c r="BE3519" s="311"/>
      <c r="BF3519" s="311"/>
      <c r="BG3519" s="311"/>
      <c r="BH3519" s="311"/>
      <c r="BI3519" s="311"/>
      <c r="BJ3519" s="311"/>
      <c r="BK3519" s="311"/>
      <c r="BL3519" s="311"/>
      <c r="BM3519" s="311"/>
      <c r="BN3519" s="311"/>
      <c r="BO3519" s="311"/>
      <c r="BP3519" s="311"/>
      <c r="BQ3519" s="311"/>
      <c r="BR3519" s="311"/>
      <c r="BS3519" s="311"/>
      <c r="BT3519" s="311"/>
      <c r="BU3519" s="311"/>
      <c r="BV3519" s="311"/>
      <c r="BW3519" s="311"/>
      <c r="BX3519" s="311"/>
      <c r="BY3519" s="311"/>
      <c r="BZ3519" s="311"/>
      <c r="CA3519" s="311"/>
      <c r="CB3519" s="311"/>
      <c r="CC3519" s="311"/>
      <c r="CD3519" s="311"/>
      <c r="CE3519" s="311"/>
      <c r="CF3519" s="311"/>
      <c r="CG3519" s="311"/>
      <c r="CH3519" s="311"/>
      <c r="CI3519" s="311"/>
      <c r="CJ3519" s="311"/>
      <c r="CK3519" s="311"/>
      <c r="CL3519" s="311"/>
      <c r="CM3519" s="311"/>
      <c r="CN3519" s="311"/>
      <c r="CO3519" s="311"/>
      <c r="CP3519" s="311"/>
      <c r="CQ3519" s="311"/>
      <c r="CR3519" s="311"/>
      <c r="CS3519" s="311"/>
      <c r="CT3519" s="311"/>
      <c r="CU3519" s="311"/>
      <c r="CV3519" s="311"/>
      <c r="CW3519" s="311"/>
      <c r="CX3519" s="311"/>
      <c r="CY3519" s="311"/>
    </row>
    <row r="3520" spans="1:103" s="324" customFormat="1">
      <c r="A3520" s="311"/>
      <c r="B3520" s="311"/>
      <c r="C3520" s="311"/>
      <c r="D3520" s="311"/>
      <c r="E3520" s="311"/>
      <c r="F3520" s="311"/>
      <c r="G3520" s="311"/>
      <c r="H3520" s="311"/>
      <c r="I3520" s="311"/>
      <c r="J3520" s="311"/>
      <c r="K3520" s="311"/>
      <c r="L3520" s="311"/>
      <c r="M3520" s="311"/>
      <c r="N3520" s="311"/>
      <c r="O3520" s="311"/>
      <c r="P3520" s="311"/>
      <c r="Q3520" s="311"/>
      <c r="R3520" s="311"/>
      <c r="S3520" s="311"/>
      <c r="T3520" s="311"/>
      <c r="U3520" s="311"/>
      <c r="V3520" s="311"/>
      <c r="W3520" s="311"/>
      <c r="X3520" s="311"/>
      <c r="Y3520" s="311"/>
      <c r="Z3520" s="311"/>
      <c r="AA3520" s="311"/>
      <c r="AB3520" s="311"/>
      <c r="AC3520" s="311"/>
      <c r="AD3520" s="311"/>
      <c r="AE3520" s="311"/>
      <c r="AF3520" s="311"/>
      <c r="AG3520" s="311"/>
      <c r="AH3520" s="311"/>
      <c r="AI3520" s="311"/>
      <c r="AJ3520" s="311"/>
      <c r="AK3520" s="311"/>
      <c r="AL3520" s="311"/>
      <c r="AM3520" s="311"/>
      <c r="AN3520" s="311"/>
      <c r="AO3520" s="311"/>
      <c r="AP3520" s="311"/>
      <c r="AQ3520" s="311"/>
      <c r="AR3520" s="311"/>
      <c r="AS3520" s="311"/>
      <c r="AT3520" s="311"/>
      <c r="AU3520" s="311"/>
      <c r="AV3520" s="311"/>
      <c r="AW3520" s="311"/>
      <c r="AX3520" s="311"/>
      <c r="AY3520" s="311"/>
      <c r="AZ3520" s="311"/>
      <c r="BA3520" s="311"/>
      <c r="BB3520" s="311"/>
      <c r="BC3520" s="311"/>
      <c r="BD3520" s="311"/>
      <c r="BE3520" s="311"/>
      <c r="BF3520" s="311"/>
      <c r="BG3520" s="311"/>
      <c r="BH3520" s="311"/>
      <c r="BI3520" s="311"/>
      <c r="BJ3520" s="311"/>
      <c r="BK3520" s="311"/>
      <c r="BL3520" s="311"/>
      <c r="BM3520" s="311"/>
      <c r="BN3520" s="311"/>
      <c r="BO3520" s="311"/>
      <c r="BP3520" s="311"/>
      <c r="BQ3520" s="311"/>
      <c r="BR3520" s="311"/>
      <c r="BS3520" s="311"/>
      <c r="BT3520" s="311"/>
      <c r="BU3520" s="311"/>
      <c r="BV3520" s="311"/>
      <c r="BW3520" s="311"/>
      <c r="BX3520" s="311"/>
      <c r="BY3520" s="311"/>
      <c r="BZ3520" s="311"/>
      <c r="CA3520" s="311"/>
      <c r="CB3520" s="311"/>
      <c r="CC3520" s="311"/>
      <c r="CD3520" s="311"/>
      <c r="CE3520" s="311"/>
      <c r="CF3520" s="311"/>
      <c r="CG3520" s="311"/>
      <c r="CH3520" s="311"/>
      <c r="CI3520" s="311"/>
      <c r="CJ3520" s="311"/>
      <c r="CK3520" s="311"/>
      <c r="CL3520" s="311"/>
      <c r="CM3520" s="311"/>
      <c r="CN3520" s="311"/>
      <c r="CO3520" s="311"/>
      <c r="CP3520" s="311"/>
      <c r="CQ3520" s="311"/>
      <c r="CR3520" s="311"/>
      <c r="CS3520" s="311"/>
      <c r="CT3520" s="311"/>
      <c r="CU3520" s="311"/>
      <c r="CV3520" s="311"/>
      <c r="CW3520" s="311"/>
      <c r="CX3520" s="311"/>
      <c r="CY3520" s="311"/>
    </row>
    <row r="3521" spans="1:103" s="324" customFormat="1">
      <c r="A3521" s="311"/>
      <c r="B3521" s="311"/>
      <c r="C3521" s="311"/>
      <c r="D3521" s="311"/>
      <c r="E3521" s="311"/>
      <c r="F3521" s="311"/>
      <c r="G3521" s="311"/>
      <c r="H3521" s="311"/>
      <c r="I3521" s="311"/>
      <c r="J3521" s="311"/>
      <c r="K3521" s="311"/>
      <c r="L3521" s="311"/>
      <c r="M3521" s="311"/>
      <c r="N3521" s="311"/>
      <c r="O3521" s="311"/>
      <c r="P3521" s="311"/>
      <c r="Q3521" s="311"/>
      <c r="R3521" s="311"/>
      <c r="S3521" s="311"/>
      <c r="T3521" s="311"/>
      <c r="U3521" s="311"/>
      <c r="V3521" s="311"/>
      <c r="W3521" s="311"/>
      <c r="X3521" s="311"/>
      <c r="Y3521" s="311"/>
      <c r="Z3521" s="311"/>
      <c r="AA3521" s="311"/>
      <c r="AB3521" s="311"/>
      <c r="AC3521" s="311"/>
      <c r="AD3521" s="311"/>
      <c r="AE3521" s="311"/>
      <c r="AF3521" s="311"/>
      <c r="AG3521" s="311"/>
      <c r="AH3521" s="311"/>
      <c r="AI3521" s="311"/>
      <c r="AJ3521" s="311"/>
      <c r="AK3521" s="311"/>
      <c r="AL3521" s="311"/>
      <c r="AM3521" s="311"/>
      <c r="AN3521" s="311"/>
      <c r="AO3521" s="311"/>
      <c r="AP3521" s="311"/>
      <c r="AQ3521" s="311"/>
      <c r="AR3521" s="311"/>
      <c r="AS3521" s="311"/>
      <c r="AT3521" s="311"/>
      <c r="AU3521" s="311"/>
      <c r="AV3521" s="311"/>
      <c r="AW3521" s="311"/>
      <c r="AX3521" s="311"/>
      <c r="AY3521" s="311"/>
      <c r="AZ3521" s="311"/>
      <c r="BA3521" s="311"/>
      <c r="BB3521" s="311"/>
      <c r="BC3521" s="311"/>
      <c r="BD3521" s="311"/>
      <c r="BE3521" s="311"/>
      <c r="BF3521" s="311"/>
      <c r="BG3521" s="311"/>
      <c r="BH3521" s="311"/>
      <c r="BI3521" s="311"/>
      <c r="BJ3521" s="311"/>
      <c r="BK3521" s="311"/>
      <c r="BL3521" s="311"/>
      <c r="BM3521" s="311"/>
      <c r="BN3521" s="311"/>
      <c r="BO3521" s="311"/>
      <c r="BP3521" s="311"/>
      <c r="BQ3521" s="311"/>
      <c r="BR3521" s="311"/>
      <c r="BS3521" s="311"/>
      <c r="BT3521" s="311"/>
      <c r="BU3521" s="311"/>
      <c r="BV3521" s="311"/>
      <c r="BW3521" s="311"/>
      <c r="BX3521" s="311"/>
      <c r="BY3521" s="311"/>
      <c r="BZ3521" s="311"/>
      <c r="CA3521" s="311"/>
      <c r="CB3521" s="311"/>
      <c r="CC3521" s="311"/>
      <c r="CD3521" s="311"/>
      <c r="CE3521" s="311"/>
      <c r="CF3521" s="311"/>
      <c r="CG3521" s="311"/>
      <c r="CH3521" s="311"/>
      <c r="CI3521" s="311"/>
      <c r="CJ3521" s="311"/>
      <c r="CK3521" s="311"/>
      <c r="CL3521" s="311"/>
      <c r="CM3521" s="311"/>
      <c r="CN3521" s="311"/>
      <c r="CO3521" s="311"/>
      <c r="CP3521" s="311"/>
      <c r="CQ3521" s="311"/>
      <c r="CR3521" s="311"/>
      <c r="CS3521" s="311"/>
      <c r="CT3521" s="311"/>
      <c r="CU3521" s="311"/>
      <c r="CV3521" s="311"/>
      <c r="CW3521" s="311"/>
      <c r="CX3521" s="311"/>
      <c r="CY3521" s="311"/>
    </row>
    <row r="3522" spans="1:103">
      <c r="A3522" s="311"/>
      <c r="B3522" s="311"/>
      <c r="C3522" s="311"/>
      <c r="D3522" s="311"/>
      <c r="E3522" s="311"/>
      <c r="F3522" s="311"/>
      <c r="G3522" s="311"/>
      <c r="H3522" s="311"/>
      <c r="I3522" s="311"/>
      <c r="J3522" s="311"/>
      <c r="K3522" s="311"/>
      <c r="L3522" s="311"/>
      <c r="M3522" s="311"/>
      <c r="N3522" s="311"/>
      <c r="O3522" s="311"/>
      <c r="P3522" s="311"/>
      <c r="Q3522" s="311"/>
      <c r="R3522" s="311"/>
      <c r="S3522" s="311"/>
      <c r="T3522" s="311"/>
      <c r="U3522" s="311"/>
      <c r="V3522" s="311"/>
      <c r="W3522" s="311"/>
      <c r="X3522" s="311"/>
      <c r="Y3522" s="311"/>
      <c r="Z3522" s="311"/>
      <c r="AA3522" s="311"/>
      <c r="AB3522" s="311"/>
      <c r="AC3522" s="311"/>
      <c r="AD3522" s="311"/>
      <c r="AE3522" s="311"/>
      <c r="AF3522" s="311"/>
      <c r="AG3522" s="311"/>
      <c r="AH3522" s="311"/>
      <c r="AI3522" s="311"/>
      <c r="AJ3522" s="311"/>
      <c r="AK3522" s="311"/>
      <c r="AL3522" s="311"/>
      <c r="AM3522" s="311"/>
      <c r="AN3522" s="311"/>
      <c r="AO3522" s="311"/>
      <c r="AP3522" s="311"/>
      <c r="AQ3522" s="311"/>
      <c r="AR3522" s="311"/>
      <c r="AS3522" s="311"/>
      <c r="AT3522" s="311"/>
      <c r="AU3522" s="311"/>
    </row>
    <row r="3523" spans="1:103">
      <c r="A3523" s="311"/>
      <c r="B3523" s="311"/>
      <c r="C3523" s="311"/>
      <c r="D3523" s="311"/>
      <c r="E3523" s="311"/>
      <c r="F3523" s="311"/>
      <c r="G3523" s="311"/>
      <c r="H3523" s="311"/>
      <c r="I3523" s="311"/>
      <c r="J3523" s="311"/>
      <c r="K3523" s="311"/>
      <c r="L3523" s="311"/>
      <c r="M3523" s="311"/>
      <c r="N3523" s="311"/>
      <c r="O3523" s="311"/>
      <c r="P3523" s="311"/>
      <c r="Q3523" s="311"/>
      <c r="R3523" s="311"/>
      <c r="S3523" s="311"/>
      <c r="T3523" s="311"/>
      <c r="U3523" s="311"/>
      <c r="V3523" s="311"/>
      <c r="W3523" s="311"/>
      <c r="X3523" s="311"/>
      <c r="Y3523" s="311"/>
      <c r="Z3523" s="311"/>
      <c r="AA3523" s="311"/>
      <c r="AB3523" s="311"/>
      <c r="AC3523" s="311"/>
      <c r="AD3523" s="311"/>
      <c r="AE3523" s="311"/>
      <c r="AF3523" s="311"/>
      <c r="AG3523" s="311"/>
      <c r="AH3523" s="311"/>
      <c r="AI3523" s="311"/>
      <c r="AJ3523" s="311"/>
      <c r="AK3523" s="311"/>
      <c r="AL3523" s="311"/>
      <c r="AM3523" s="311"/>
      <c r="AN3523" s="311"/>
      <c r="AO3523" s="311"/>
      <c r="AP3523" s="311"/>
      <c r="AQ3523" s="311"/>
      <c r="AR3523" s="311"/>
      <c r="AS3523" s="311"/>
      <c r="AT3523" s="311"/>
      <c r="AU3523" s="311"/>
    </row>
    <row r="3524" spans="1:103">
      <c r="A3524" s="311"/>
      <c r="B3524" s="311"/>
      <c r="C3524" s="311"/>
      <c r="D3524" s="311"/>
      <c r="E3524" s="311"/>
      <c r="F3524" s="311"/>
      <c r="G3524" s="311"/>
      <c r="H3524" s="311"/>
      <c r="I3524" s="311"/>
      <c r="J3524" s="311"/>
      <c r="K3524" s="311"/>
      <c r="L3524" s="311"/>
      <c r="M3524" s="311"/>
      <c r="N3524" s="311"/>
      <c r="O3524" s="311"/>
      <c r="P3524" s="311"/>
      <c r="Q3524" s="311"/>
      <c r="R3524" s="311"/>
      <c r="S3524" s="311"/>
      <c r="T3524" s="311"/>
      <c r="U3524" s="311"/>
      <c r="V3524" s="311"/>
      <c r="W3524" s="311"/>
      <c r="X3524" s="311"/>
      <c r="Y3524" s="311"/>
      <c r="Z3524" s="311"/>
      <c r="AA3524" s="311"/>
      <c r="AB3524" s="311"/>
      <c r="AC3524" s="311"/>
      <c r="AD3524" s="311"/>
      <c r="AE3524" s="311"/>
      <c r="AF3524" s="311"/>
      <c r="AG3524" s="311"/>
      <c r="AH3524" s="311"/>
      <c r="AI3524" s="311"/>
      <c r="AJ3524" s="311"/>
      <c r="AK3524" s="311"/>
      <c r="AL3524" s="311"/>
      <c r="AM3524" s="311"/>
      <c r="AN3524" s="311"/>
      <c r="AO3524" s="311"/>
      <c r="AP3524" s="311"/>
      <c r="AQ3524" s="311"/>
      <c r="AR3524" s="311"/>
      <c r="AS3524" s="311"/>
      <c r="AT3524" s="311"/>
      <c r="AU3524" s="311"/>
    </row>
    <row r="3525" spans="1:103">
      <c r="A3525" s="311"/>
      <c r="B3525" s="311"/>
      <c r="C3525" s="311"/>
      <c r="D3525" s="311"/>
      <c r="E3525" s="311"/>
      <c r="F3525" s="311"/>
      <c r="G3525" s="311"/>
      <c r="H3525" s="311"/>
      <c r="I3525" s="311"/>
      <c r="J3525" s="311"/>
      <c r="K3525" s="311"/>
      <c r="L3525" s="311"/>
      <c r="M3525" s="311"/>
      <c r="N3525" s="311"/>
      <c r="O3525" s="311"/>
      <c r="P3525" s="311"/>
      <c r="Q3525" s="311"/>
      <c r="R3525" s="311"/>
      <c r="S3525" s="311"/>
      <c r="T3525" s="311"/>
      <c r="U3525" s="311"/>
      <c r="V3525" s="311"/>
      <c r="W3525" s="311"/>
      <c r="X3525" s="311"/>
      <c r="Y3525" s="311"/>
      <c r="Z3525" s="311"/>
      <c r="AA3525" s="311"/>
      <c r="AB3525" s="311"/>
      <c r="AC3525" s="311"/>
      <c r="AD3525" s="311"/>
      <c r="AE3525" s="311"/>
      <c r="AF3525" s="311"/>
      <c r="AG3525" s="311"/>
      <c r="AH3525" s="311"/>
      <c r="AI3525" s="311"/>
      <c r="AJ3525" s="311"/>
      <c r="AK3525" s="311"/>
      <c r="AL3525" s="311"/>
      <c r="AM3525" s="311"/>
      <c r="AN3525" s="311"/>
      <c r="AO3525" s="311"/>
      <c r="AP3525" s="311"/>
      <c r="AQ3525" s="311"/>
      <c r="AR3525" s="311"/>
      <c r="AS3525" s="311"/>
      <c r="AT3525" s="311"/>
      <c r="AU3525" s="311"/>
    </row>
    <row r="3526" spans="1:103">
      <c r="A3526" s="311"/>
      <c r="B3526" s="311"/>
      <c r="C3526" s="311"/>
      <c r="D3526" s="311"/>
      <c r="E3526" s="311"/>
      <c r="F3526" s="311"/>
      <c r="G3526" s="311"/>
      <c r="H3526" s="311"/>
      <c r="I3526" s="311"/>
      <c r="J3526" s="311"/>
      <c r="K3526" s="311"/>
      <c r="L3526" s="311"/>
      <c r="M3526" s="311"/>
      <c r="N3526" s="311"/>
      <c r="O3526" s="311"/>
      <c r="P3526" s="311"/>
      <c r="Q3526" s="311"/>
      <c r="R3526" s="311"/>
      <c r="S3526" s="311"/>
      <c r="T3526" s="311"/>
      <c r="U3526" s="311"/>
      <c r="V3526" s="311"/>
      <c r="W3526" s="311"/>
      <c r="X3526" s="311"/>
      <c r="Y3526" s="311"/>
      <c r="Z3526" s="311"/>
      <c r="AA3526" s="311"/>
      <c r="AB3526" s="311"/>
      <c r="AC3526" s="311"/>
      <c r="AD3526" s="311"/>
      <c r="AE3526" s="311"/>
      <c r="AF3526" s="311"/>
      <c r="AG3526" s="311"/>
      <c r="AH3526" s="311"/>
      <c r="AI3526" s="311"/>
      <c r="AJ3526" s="311"/>
      <c r="AK3526" s="311"/>
      <c r="AL3526" s="311"/>
      <c r="AM3526" s="311"/>
      <c r="AN3526" s="311"/>
      <c r="AO3526" s="311"/>
      <c r="AP3526" s="311"/>
      <c r="AQ3526" s="311"/>
      <c r="AR3526" s="311"/>
      <c r="AS3526" s="311"/>
      <c r="AT3526" s="311"/>
      <c r="AU3526" s="311"/>
    </row>
    <row r="3527" spans="1:103">
      <c r="A3527" s="311"/>
      <c r="B3527" s="311"/>
      <c r="C3527" s="311"/>
      <c r="D3527" s="311"/>
      <c r="E3527" s="311"/>
      <c r="F3527" s="311"/>
      <c r="G3527" s="311"/>
      <c r="H3527" s="311"/>
      <c r="I3527" s="311"/>
      <c r="J3527" s="311"/>
      <c r="K3527" s="311"/>
      <c r="L3527" s="311"/>
      <c r="M3527" s="311"/>
      <c r="N3527" s="311"/>
      <c r="O3527" s="311"/>
      <c r="P3527" s="311"/>
      <c r="Q3527" s="311"/>
      <c r="R3527" s="311"/>
      <c r="S3527" s="311"/>
      <c r="T3527" s="311"/>
      <c r="U3527" s="311"/>
      <c r="V3527" s="311"/>
      <c r="W3527" s="311"/>
      <c r="X3527" s="311"/>
      <c r="Y3527" s="311"/>
      <c r="Z3527" s="311"/>
      <c r="AA3527" s="311"/>
      <c r="AB3527" s="311"/>
      <c r="AC3527" s="311"/>
      <c r="AD3527" s="311"/>
      <c r="AE3527" s="311"/>
      <c r="AF3527" s="311"/>
      <c r="AG3527" s="311"/>
      <c r="AH3527" s="311"/>
      <c r="AI3527" s="311"/>
      <c r="AJ3527" s="311"/>
      <c r="AK3527" s="311"/>
      <c r="AL3527" s="311"/>
      <c r="AM3527" s="311"/>
      <c r="AN3527" s="311"/>
      <c r="AO3527" s="311"/>
      <c r="AP3527" s="311"/>
      <c r="AQ3527" s="311"/>
      <c r="AR3527" s="311"/>
      <c r="AS3527" s="311"/>
      <c r="AT3527" s="311"/>
      <c r="AU3527" s="311"/>
    </row>
    <row r="3528" spans="1:103">
      <c r="A3528" s="311"/>
      <c r="B3528" s="311"/>
      <c r="C3528" s="311"/>
      <c r="D3528" s="311"/>
      <c r="E3528" s="311"/>
      <c r="F3528" s="311"/>
      <c r="G3528" s="311"/>
      <c r="H3528" s="311"/>
      <c r="I3528" s="311"/>
      <c r="J3528" s="311"/>
      <c r="K3528" s="311"/>
      <c r="L3528" s="311"/>
      <c r="M3528" s="311"/>
      <c r="N3528" s="311"/>
      <c r="O3528" s="311"/>
      <c r="P3528" s="311"/>
      <c r="Q3528" s="311"/>
      <c r="R3528" s="311"/>
      <c r="S3528" s="311"/>
      <c r="T3528" s="311"/>
      <c r="U3528" s="311"/>
      <c r="V3528" s="311"/>
      <c r="W3528" s="311"/>
      <c r="X3528" s="311"/>
      <c r="Y3528" s="311"/>
      <c r="Z3528" s="311"/>
      <c r="AA3528" s="311"/>
      <c r="AB3528" s="311"/>
      <c r="AC3528" s="311"/>
      <c r="AD3528" s="311"/>
      <c r="AE3528" s="311"/>
      <c r="AF3528" s="311"/>
      <c r="AG3528" s="311"/>
      <c r="AH3528" s="311"/>
      <c r="AI3528" s="311"/>
      <c r="AJ3528" s="311"/>
      <c r="AK3528" s="311"/>
      <c r="AL3528" s="311"/>
      <c r="AM3528" s="311"/>
      <c r="AN3528" s="311"/>
      <c r="AO3528" s="311"/>
      <c r="AP3528" s="311"/>
      <c r="AQ3528" s="311"/>
      <c r="AR3528" s="311"/>
      <c r="AS3528" s="311"/>
      <c r="AT3528" s="311"/>
      <c r="AU3528" s="311"/>
    </row>
    <row r="3529" spans="1:103">
      <c r="A3529" s="311"/>
      <c r="B3529" s="311"/>
      <c r="C3529" s="311"/>
      <c r="D3529" s="311"/>
      <c r="E3529" s="311"/>
      <c r="F3529" s="311"/>
      <c r="G3529" s="311"/>
      <c r="H3529" s="311"/>
      <c r="I3529" s="311"/>
      <c r="J3529" s="311"/>
      <c r="K3529" s="311"/>
      <c r="L3529" s="311"/>
      <c r="M3529" s="311"/>
      <c r="N3529" s="311"/>
      <c r="O3529" s="311"/>
      <c r="P3529" s="311"/>
      <c r="Q3529" s="311"/>
      <c r="R3529" s="311"/>
      <c r="S3529" s="311"/>
      <c r="T3529" s="311"/>
      <c r="U3529" s="311"/>
      <c r="V3529" s="311"/>
      <c r="W3529" s="311"/>
      <c r="X3529" s="311"/>
      <c r="Y3529" s="311"/>
      <c r="Z3529" s="311"/>
      <c r="AA3529" s="311"/>
      <c r="AB3529" s="311"/>
      <c r="AC3529" s="311"/>
      <c r="AD3529" s="311"/>
      <c r="AE3529" s="311"/>
      <c r="AF3529" s="311"/>
      <c r="AG3529" s="311"/>
      <c r="AH3529" s="311"/>
      <c r="AI3529" s="311"/>
      <c r="AJ3529" s="311"/>
      <c r="AK3529" s="311"/>
      <c r="AL3529" s="311"/>
      <c r="AM3529" s="311"/>
      <c r="AN3529" s="311"/>
      <c r="AO3529" s="311"/>
      <c r="AP3529" s="311"/>
      <c r="AQ3529" s="311"/>
      <c r="AR3529" s="311"/>
      <c r="AS3529" s="311"/>
      <c r="AT3529" s="311"/>
      <c r="AU3529" s="311"/>
    </row>
    <row r="3530" spans="1:103">
      <c r="A3530" s="311"/>
      <c r="B3530" s="311"/>
      <c r="C3530" s="311"/>
      <c r="D3530" s="311"/>
      <c r="E3530" s="311"/>
      <c r="F3530" s="311"/>
      <c r="G3530" s="311"/>
      <c r="H3530" s="311"/>
      <c r="I3530" s="311"/>
      <c r="J3530" s="311"/>
      <c r="K3530" s="311"/>
      <c r="L3530" s="311"/>
      <c r="M3530" s="311"/>
      <c r="N3530" s="311"/>
      <c r="O3530" s="311"/>
      <c r="P3530" s="311"/>
      <c r="Q3530" s="311"/>
      <c r="R3530" s="311"/>
      <c r="S3530" s="311"/>
      <c r="T3530" s="311"/>
      <c r="U3530" s="311"/>
      <c r="V3530" s="311"/>
      <c r="W3530" s="311"/>
      <c r="X3530" s="311"/>
      <c r="Y3530" s="311"/>
      <c r="Z3530" s="311"/>
      <c r="AA3530" s="311"/>
      <c r="AB3530" s="311"/>
      <c r="AC3530" s="311"/>
      <c r="AD3530" s="311"/>
      <c r="AE3530" s="311"/>
      <c r="AF3530" s="311"/>
      <c r="AG3530" s="311"/>
      <c r="AH3530" s="311"/>
      <c r="AI3530" s="311"/>
      <c r="AJ3530" s="311"/>
      <c r="AK3530" s="311"/>
      <c r="AL3530" s="311"/>
      <c r="AM3530" s="311"/>
      <c r="AN3530" s="311"/>
      <c r="AO3530" s="311"/>
      <c r="AP3530" s="311"/>
      <c r="AQ3530" s="311"/>
      <c r="AR3530" s="311"/>
      <c r="AS3530" s="311"/>
      <c r="AT3530" s="311"/>
      <c r="AU3530" s="311"/>
    </row>
    <row r="3531" spans="1:103">
      <c r="A3531" s="311"/>
      <c r="B3531" s="311"/>
      <c r="C3531" s="311"/>
      <c r="D3531" s="311"/>
      <c r="E3531" s="311"/>
      <c r="F3531" s="311"/>
      <c r="G3531" s="311"/>
      <c r="H3531" s="311"/>
      <c r="I3531" s="311"/>
      <c r="J3531" s="311"/>
      <c r="K3531" s="311"/>
      <c r="L3531" s="311"/>
      <c r="M3531" s="311"/>
      <c r="N3531" s="311"/>
      <c r="O3531" s="311"/>
      <c r="P3531" s="311"/>
      <c r="Q3531" s="311"/>
      <c r="R3531" s="311"/>
      <c r="S3531" s="311"/>
      <c r="T3531" s="311"/>
      <c r="U3531" s="311"/>
      <c r="V3531" s="311"/>
      <c r="W3531" s="311"/>
      <c r="X3531" s="311"/>
      <c r="Y3531" s="311"/>
      <c r="Z3531" s="311"/>
      <c r="AA3531" s="311"/>
      <c r="AB3531" s="311"/>
      <c r="AC3531" s="311"/>
      <c r="AD3531" s="311"/>
      <c r="AE3531" s="311"/>
      <c r="AF3531" s="311"/>
      <c r="AG3531" s="311"/>
      <c r="AH3531" s="311"/>
      <c r="AI3531" s="311"/>
      <c r="AJ3531" s="311"/>
      <c r="AK3531" s="311"/>
      <c r="AL3531" s="311"/>
      <c r="AM3531" s="311"/>
      <c r="AN3531" s="311"/>
      <c r="AO3531" s="311"/>
      <c r="AP3531" s="311"/>
      <c r="AQ3531" s="311"/>
      <c r="AR3531" s="311"/>
      <c r="AS3531" s="311"/>
      <c r="AT3531" s="311"/>
      <c r="AU3531" s="311"/>
    </row>
    <row r="3532" spans="1:103">
      <c r="A3532" s="311"/>
      <c r="B3532" s="311"/>
      <c r="C3532" s="311"/>
      <c r="D3532" s="311"/>
      <c r="E3532" s="311"/>
      <c r="F3532" s="311"/>
      <c r="G3532" s="311"/>
      <c r="H3532" s="311"/>
      <c r="I3532" s="311"/>
      <c r="J3532" s="311"/>
      <c r="K3532" s="311"/>
      <c r="L3532" s="311"/>
      <c r="M3532" s="311"/>
      <c r="N3532" s="311"/>
      <c r="O3532" s="311"/>
      <c r="P3532" s="311"/>
      <c r="Q3532" s="311"/>
      <c r="R3532" s="311"/>
      <c r="S3532" s="311"/>
      <c r="T3532" s="311"/>
      <c r="U3532" s="311"/>
      <c r="V3532" s="311"/>
      <c r="W3532" s="311"/>
      <c r="X3532" s="311"/>
      <c r="Y3532" s="311"/>
      <c r="Z3532" s="311"/>
      <c r="AA3532" s="311"/>
      <c r="AB3532" s="311"/>
      <c r="AC3532" s="311"/>
      <c r="AD3532" s="311"/>
      <c r="AE3532" s="311"/>
      <c r="AF3532" s="311"/>
      <c r="AG3532" s="311"/>
      <c r="AH3532" s="311"/>
      <c r="AI3532" s="311"/>
      <c r="AJ3532" s="311"/>
      <c r="AK3532" s="311"/>
      <c r="AL3532" s="311"/>
      <c r="AM3532" s="311"/>
      <c r="AN3532" s="311"/>
      <c r="AO3532" s="311"/>
      <c r="AP3532" s="311"/>
      <c r="AQ3532" s="311"/>
      <c r="AR3532" s="311"/>
      <c r="AS3532" s="311"/>
      <c r="AT3532" s="311"/>
      <c r="AU3532" s="311"/>
    </row>
    <row r="3533" spans="1:103">
      <c r="A3533" s="311"/>
      <c r="B3533" s="311"/>
      <c r="C3533" s="311"/>
      <c r="D3533" s="311"/>
      <c r="E3533" s="311"/>
      <c r="F3533" s="311"/>
      <c r="G3533" s="311"/>
      <c r="H3533" s="311"/>
      <c r="I3533" s="311"/>
      <c r="J3533" s="311"/>
      <c r="K3533" s="311"/>
      <c r="L3533" s="311"/>
      <c r="M3533" s="311"/>
      <c r="N3533" s="311"/>
      <c r="O3533" s="311"/>
      <c r="P3533" s="311"/>
      <c r="Q3533" s="311"/>
      <c r="R3533" s="311"/>
      <c r="S3533" s="311"/>
      <c r="T3533" s="311"/>
      <c r="U3533" s="311"/>
      <c r="V3533" s="311"/>
      <c r="W3533" s="311"/>
      <c r="X3533" s="311"/>
      <c r="Y3533" s="311"/>
      <c r="Z3533" s="311"/>
      <c r="AA3533" s="311"/>
      <c r="AB3533" s="311"/>
      <c r="AC3533" s="311"/>
      <c r="AD3533" s="311"/>
      <c r="AE3533" s="311"/>
      <c r="AF3533" s="311"/>
      <c r="AG3533" s="311"/>
      <c r="AH3533" s="311"/>
      <c r="AI3533" s="311"/>
      <c r="AJ3533" s="311"/>
      <c r="AK3533" s="311"/>
      <c r="AL3533" s="311"/>
      <c r="AM3533" s="311"/>
      <c r="AN3533" s="311"/>
      <c r="AO3533" s="311"/>
      <c r="AP3533" s="311"/>
      <c r="AQ3533" s="311"/>
      <c r="AR3533" s="311"/>
      <c r="AS3533" s="311"/>
      <c r="AT3533" s="311"/>
      <c r="AU3533" s="311"/>
    </row>
    <row r="3534" spans="1:103">
      <c r="A3534" s="311"/>
      <c r="B3534" s="311"/>
      <c r="C3534" s="311"/>
      <c r="D3534" s="311"/>
      <c r="E3534" s="311"/>
      <c r="F3534" s="311"/>
      <c r="G3534" s="311"/>
      <c r="H3534" s="311"/>
      <c r="I3534" s="311"/>
      <c r="J3534" s="311"/>
      <c r="K3534" s="311"/>
      <c r="L3534" s="311"/>
      <c r="M3534" s="311"/>
      <c r="N3534" s="311"/>
      <c r="O3534" s="311"/>
      <c r="P3534" s="311"/>
      <c r="Q3534" s="311"/>
      <c r="R3534" s="311"/>
      <c r="S3534" s="311"/>
      <c r="T3534" s="311"/>
      <c r="U3534" s="311"/>
      <c r="V3534" s="311"/>
      <c r="W3534" s="311"/>
      <c r="X3534" s="311"/>
      <c r="Y3534" s="311"/>
      <c r="Z3534" s="311"/>
      <c r="AA3534" s="311"/>
      <c r="AB3534" s="311"/>
      <c r="AC3534" s="311"/>
      <c r="AD3534" s="311"/>
      <c r="AE3534" s="311"/>
      <c r="AF3534" s="311"/>
      <c r="AG3534" s="311"/>
      <c r="AH3534" s="311"/>
      <c r="AI3534" s="311"/>
      <c r="AJ3534" s="311"/>
      <c r="AK3534" s="311"/>
      <c r="AL3534" s="311"/>
      <c r="AM3534" s="311"/>
      <c r="AN3534" s="311"/>
      <c r="AO3534" s="311"/>
      <c r="AP3534" s="311"/>
      <c r="AQ3534" s="311"/>
      <c r="AR3534" s="311"/>
      <c r="AS3534" s="311"/>
      <c r="AT3534" s="311"/>
      <c r="AU3534" s="311"/>
    </row>
    <row r="3535" spans="1:103">
      <c r="A3535" s="311"/>
      <c r="B3535" s="311"/>
      <c r="C3535" s="311"/>
      <c r="D3535" s="311"/>
      <c r="E3535" s="311"/>
      <c r="F3535" s="311"/>
      <c r="G3535" s="311"/>
      <c r="H3535" s="311"/>
      <c r="I3535" s="311"/>
      <c r="J3535" s="311"/>
      <c r="K3535" s="311"/>
      <c r="L3535" s="311"/>
      <c r="M3535" s="311"/>
      <c r="N3535" s="311"/>
      <c r="O3535" s="311"/>
      <c r="P3535" s="311"/>
      <c r="Q3535" s="311"/>
      <c r="R3535" s="311"/>
      <c r="S3535" s="311"/>
      <c r="T3535" s="311"/>
      <c r="U3535" s="311"/>
      <c r="V3535" s="311"/>
      <c r="W3535" s="311"/>
      <c r="X3535" s="311"/>
      <c r="Y3535" s="311"/>
      <c r="Z3535" s="311"/>
      <c r="AA3535" s="311"/>
      <c r="AB3535" s="311"/>
      <c r="AC3535" s="311"/>
      <c r="AD3535" s="311"/>
      <c r="AE3535" s="311"/>
      <c r="AF3535" s="311"/>
      <c r="AG3535" s="311"/>
      <c r="AH3535" s="311"/>
      <c r="AI3535" s="311"/>
      <c r="AJ3535" s="311"/>
      <c r="AK3535" s="311"/>
      <c r="AL3535" s="311"/>
      <c r="AM3535" s="311"/>
      <c r="AN3535" s="311"/>
      <c r="AO3535" s="311"/>
      <c r="AP3535" s="311"/>
      <c r="AQ3535" s="311"/>
      <c r="AR3535" s="311"/>
      <c r="AS3535" s="311"/>
      <c r="AT3535" s="311"/>
      <c r="AU3535" s="311"/>
    </row>
    <row r="3536" spans="1:103">
      <c r="A3536" s="311"/>
      <c r="B3536" s="311"/>
      <c r="C3536" s="311"/>
      <c r="D3536" s="311"/>
      <c r="E3536" s="311"/>
      <c r="F3536" s="311"/>
      <c r="G3536" s="311"/>
      <c r="H3536" s="311"/>
      <c r="I3536" s="311"/>
      <c r="J3536" s="311"/>
      <c r="K3536" s="311"/>
      <c r="L3536" s="311"/>
      <c r="M3536" s="311"/>
      <c r="N3536" s="311"/>
      <c r="O3536" s="311"/>
      <c r="P3536" s="311"/>
      <c r="Q3536" s="311"/>
      <c r="R3536" s="311"/>
      <c r="S3536" s="311"/>
      <c r="T3536" s="311"/>
      <c r="U3536" s="311"/>
      <c r="V3536" s="311"/>
      <c r="W3536" s="311"/>
      <c r="X3536" s="311"/>
      <c r="Y3536" s="311"/>
      <c r="Z3536" s="311"/>
      <c r="AA3536" s="311"/>
      <c r="AB3536" s="311"/>
      <c r="AC3536" s="311"/>
      <c r="AD3536" s="311"/>
      <c r="AE3536" s="311"/>
      <c r="AF3536" s="311"/>
      <c r="AG3536" s="311"/>
      <c r="AH3536" s="311"/>
      <c r="AI3536" s="311"/>
      <c r="AJ3536" s="311"/>
      <c r="AK3536" s="311"/>
      <c r="AL3536" s="311"/>
      <c r="AM3536" s="311"/>
      <c r="AN3536" s="311"/>
      <c r="AO3536" s="311"/>
      <c r="AP3536" s="311"/>
      <c r="AQ3536" s="311"/>
      <c r="AR3536" s="311"/>
      <c r="AS3536" s="311"/>
      <c r="AT3536" s="311"/>
      <c r="AU3536" s="311"/>
    </row>
    <row r="3537" spans="1:47">
      <c r="A3537" s="311"/>
      <c r="B3537" s="311"/>
      <c r="C3537" s="311"/>
      <c r="D3537" s="311"/>
      <c r="E3537" s="311"/>
      <c r="F3537" s="311"/>
      <c r="G3537" s="311"/>
      <c r="H3537" s="311"/>
      <c r="I3537" s="311"/>
      <c r="J3537" s="311"/>
      <c r="K3537" s="311"/>
      <c r="L3537" s="311"/>
      <c r="M3537" s="311"/>
      <c r="N3537" s="311"/>
      <c r="O3537" s="311"/>
      <c r="P3537" s="311"/>
      <c r="Q3537" s="311"/>
      <c r="R3537" s="311"/>
      <c r="S3537" s="311"/>
      <c r="T3537" s="311"/>
      <c r="U3537" s="311"/>
      <c r="V3537" s="311"/>
      <c r="W3537" s="311"/>
      <c r="X3537" s="311"/>
      <c r="Y3537" s="311"/>
      <c r="Z3537" s="311"/>
      <c r="AA3537" s="311"/>
      <c r="AB3537" s="311"/>
      <c r="AC3537" s="311"/>
      <c r="AD3537" s="311"/>
      <c r="AE3537" s="311"/>
      <c r="AF3537" s="311"/>
      <c r="AG3537" s="311"/>
      <c r="AH3537" s="311"/>
      <c r="AI3537" s="311"/>
      <c r="AJ3537" s="311"/>
      <c r="AK3537" s="311"/>
      <c r="AL3537" s="311"/>
      <c r="AM3537" s="311"/>
      <c r="AN3537" s="311"/>
      <c r="AO3537" s="311"/>
      <c r="AP3537" s="311"/>
      <c r="AQ3537" s="311"/>
      <c r="AR3537" s="311"/>
      <c r="AS3537" s="311"/>
      <c r="AT3537" s="311"/>
      <c r="AU3537" s="311"/>
    </row>
    <row r="3538" spans="1:47">
      <c r="A3538" s="311"/>
      <c r="B3538" s="311"/>
      <c r="C3538" s="311"/>
      <c r="D3538" s="311"/>
      <c r="E3538" s="311"/>
      <c r="F3538" s="311"/>
      <c r="G3538" s="311"/>
      <c r="H3538" s="311"/>
      <c r="I3538" s="311"/>
      <c r="J3538" s="311"/>
      <c r="K3538" s="311"/>
      <c r="L3538" s="311"/>
      <c r="M3538" s="311"/>
      <c r="N3538" s="311"/>
      <c r="O3538" s="311"/>
      <c r="P3538" s="311"/>
      <c r="Q3538" s="311"/>
      <c r="R3538" s="311"/>
      <c r="S3538" s="311"/>
      <c r="T3538" s="311"/>
      <c r="U3538" s="311"/>
      <c r="V3538" s="311"/>
      <c r="W3538" s="311"/>
      <c r="X3538" s="311"/>
      <c r="Y3538" s="311"/>
      <c r="Z3538" s="311"/>
      <c r="AA3538" s="311"/>
      <c r="AB3538" s="311"/>
      <c r="AC3538" s="311"/>
      <c r="AD3538" s="311"/>
      <c r="AE3538" s="311"/>
      <c r="AF3538" s="311"/>
      <c r="AG3538" s="311"/>
      <c r="AH3538" s="311"/>
      <c r="AI3538" s="311"/>
      <c r="AJ3538" s="311"/>
      <c r="AK3538" s="311"/>
      <c r="AL3538" s="311"/>
      <c r="AM3538" s="311"/>
      <c r="AN3538" s="311"/>
      <c r="AO3538" s="311"/>
      <c r="AP3538" s="311"/>
      <c r="AQ3538" s="311"/>
      <c r="AR3538" s="311"/>
      <c r="AS3538" s="311"/>
      <c r="AT3538" s="311"/>
      <c r="AU3538" s="311"/>
    </row>
    <row r="3539" spans="1:47">
      <c r="A3539" s="311"/>
      <c r="B3539" s="311"/>
      <c r="C3539" s="311"/>
      <c r="D3539" s="311"/>
      <c r="E3539" s="311"/>
      <c r="F3539" s="311"/>
      <c r="G3539" s="311"/>
      <c r="H3539" s="311"/>
      <c r="I3539" s="311"/>
      <c r="J3539" s="311"/>
      <c r="K3539" s="311"/>
      <c r="L3539" s="311"/>
      <c r="M3539" s="311"/>
      <c r="N3539" s="311"/>
      <c r="O3539" s="311"/>
      <c r="P3539" s="311"/>
      <c r="Q3539" s="311"/>
      <c r="R3539" s="311"/>
      <c r="S3539" s="311"/>
      <c r="T3539" s="311"/>
      <c r="U3539" s="311"/>
      <c r="V3539" s="311"/>
      <c r="W3539" s="311"/>
      <c r="X3539" s="311"/>
      <c r="Y3539" s="311"/>
      <c r="Z3539" s="311"/>
      <c r="AA3539" s="311"/>
      <c r="AB3539" s="311"/>
      <c r="AC3539" s="311"/>
      <c r="AD3539" s="311"/>
      <c r="AE3539" s="311"/>
      <c r="AF3539" s="311"/>
      <c r="AG3539" s="311"/>
      <c r="AH3539" s="311"/>
      <c r="AI3539" s="311"/>
      <c r="AJ3539" s="311"/>
      <c r="AK3539" s="311"/>
      <c r="AL3539" s="311"/>
      <c r="AM3539" s="311"/>
      <c r="AN3539" s="311"/>
      <c r="AO3539" s="311"/>
      <c r="AP3539" s="311"/>
      <c r="AQ3539" s="311"/>
      <c r="AR3539" s="311"/>
      <c r="AS3539" s="311"/>
      <c r="AT3539" s="311"/>
      <c r="AU3539" s="311"/>
    </row>
    <row r="3540" spans="1:47">
      <c r="A3540" s="311"/>
      <c r="B3540" s="311"/>
      <c r="C3540" s="311"/>
      <c r="D3540" s="311"/>
      <c r="E3540" s="311"/>
      <c r="F3540" s="311"/>
      <c r="G3540" s="311"/>
      <c r="H3540" s="311"/>
      <c r="I3540" s="311"/>
      <c r="J3540" s="311"/>
      <c r="K3540" s="311"/>
      <c r="L3540" s="311"/>
      <c r="M3540" s="311"/>
      <c r="N3540" s="311"/>
      <c r="O3540" s="311"/>
      <c r="P3540" s="311"/>
      <c r="Q3540" s="311"/>
      <c r="R3540" s="311"/>
      <c r="S3540" s="311"/>
      <c r="T3540" s="311"/>
      <c r="U3540" s="311"/>
      <c r="V3540" s="311"/>
      <c r="W3540" s="311"/>
      <c r="X3540" s="311"/>
      <c r="Y3540" s="311"/>
      <c r="Z3540" s="311"/>
      <c r="AA3540" s="311"/>
      <c r="AB3540" s="311"/>
      <c r="AC3540" s="311"/>
      <c r="AD3540" s="311"/>
      <c r="AE3540" s="311"/>
      <c r="AF3540" s="311"/>
      <c r="AG3540" s="311"/>
      <c r="AH3540" s="311"/>
      <c r="AI3540" s="311"/>
      <c r="AJ3540" s="311"/>
      <c r="AK3540" s="311"/>
      <c r="AL3540" s="311"/>
      <c r="AM3540" s="311"/>
      <c r="AN3540" s="311"/>
      <c r="AO3540" s="311"/>
      <c r="AP3540" s="311"/>
      <c r="AQ3540" s="311"/>
      <c r="AR3540" s="311"/>
      <c r="AS3540" s="311"/>
      <c r="AT3540" s="311"/>
      <c r="AU3540" s="311"/>
    </row>
    <row r="3541" spans="1:47">
      <c r="A3541" s="311"/>
      <c r="B3541" s="311"/>
      <c r="C3541" s="311"/>
      <c r="D3541" s="311"/>
      <c r="E3541" s="311"/>
      <c r="F3541" s="311"/>
      <c r="G3541" s="311"/>
      <c r="H3541" s="311"/>
      <c r="I3541" s="311"/>
      <c r="J3541" s="311"/>
      <c r="K3541" s="311"/>
      <c r="L3541" s="311"/>
      <c r="M3541" s="311"/>
      <c r="N3541" s="311"/>
      <c r="O3541" s="311"/>
      <c r="P3541" s="311"/>
      <c r="Q3541" s="311"/>
      <c r="R3541" s="311"/>
      <c r="S3541" s="311"/>
      <c r="T3541" s="311"/>
      <c r="U3541" s="311"/>
      <c r="V3541" s="311"/>
      <c r="W3541" s="311"/>
      <c r="X3541" s="311"/>
      <c r="Y3541" s="311"/>
      <c r="Z3541" s="311"/>
      <c r="AA3541" s="311"/>
      <c r="AB3541" s="311"/>
      <c r="AC3541" s="311"/>
      <c r="AD3541" s="311"/>
      <c r="AE3541" s="311"/>
      <c r="AF3541" s="311"/>
      <c r="AG3541" s="311"/>
      <c r="AH3541" s="311"/>
      <c r="AI3541" s="311"/>
      <c r="AJ3541" s="311"/>
      <c r="AK3541" s="311"/>
      <c r="AL3541" s="311"/>
      <c r="AM3541" s="311"/>
      <c r="AN3541" s="311"/>
      <c r="AO3541" s="311"/>
      <c r="AP3541" s="311"/>
      <c r="AQ3541" s="311"/>
      <c r="AR3541" s="311"/>
      <c r="AS3541" s="311"/>
      <c r="AT3541" s="311"/>
      <c r="AU3541" s="311"/>
    </row>
    <row r="3542" spans="1:47">
      <c r="A3542" s="311"/>
      <c r="B3542" s="311"/>
      <c r="C3542" s="311"/>
      <c r="D3542" s="311"/>
      <c r="E3542" s="311"/>
      <c r="F3542" s="311"/>
      <c r="G3542" s="311"/>
      <c r="H3542" s="311"/>
      <c r="I3542" s="311"/>
      <c r="J3542" s="311"/>
      <c r="K3542" s="311"/>
      <c r="L3542" s="311"/>
      <c r="M3542" s="311"/>
      <c r="N3542" s="311"/>
      <c r="O3542" s="311"/>
      <c r="P3542" s="311"/>
      <c r="Q3542" s="311"/>
      <c r="R3542" s="311"/>
      <c r="S3542" s="311"/>
      <c r="T3542" s="311"/>
      <c r="U3542" s="311"/>
      <c r="V3542" s="311"/>
      <c r="W3542" s="311"/>
      <c r="X3542" s="311"/>
      <c r="Y3542" s="311"/>
      <c r="Z3542" s="311"/>
      <c r="AA3542" s="311"/>
      <c r="AB3542" s="311"/>
      <c r="AC3542" s="311"/>
      <c r="AD3542" s="311"/>
      <c r="AE3542" s="311"/>
      <c r="AF3542" s="311"/>
      <c r="AG3542" s="311"/>
      <c r="AH3542" s="311"/>
      <c r="AI3542" s="311"/>
      <c r="AJ3542" s="311"/>
      <c r="AK3542" s="311"/>
      <c r="AL3542" s="311"/>
      <c r="AM3542" s="311"/>
      <c r="AN3542" s="311"/>
      <c r="AO3542" s="311"/>
      <c r="AP3542" s="311"/>
      <c r="AQ3542" s="311"/>
      <c r="AR3542" s="311"/>
      <c r="AS3542" s="311"/>
      <c r="AT3542" s="311"/>
      <c r="AU3542" s="311"/>
    </row>
    <row r="3543" spans="1:47">
      <c r="A3543" s="311"/>
      <c r="B3543" s="311"/>
      <c r="C3543" s="311"/>
      <c r="D3543" s="311"/>
      <c r="E3543" s="311"/>
      <c r="F3543" s="311"/>
      <c r="G3543" s="311"/>
      <c r="H3543" s="311"/>
      <c r="I3543" s="311"/>
      <c r="J3543" s="311"/>
      <c r="K3543" s="311"/>
      <c r="L3543" s="311"/>
      <c r="M3543" s="311"/>
      <c r="N3543" s="311"/>
      <c r="O3543" s="311"/>
      <c r="P3543" s="311"/>
      <c r="Q3543" s="311"/>
      <c r="R3543" s="311"/>
      <c r="S3543" s="311"/>
      <c r="T3543" s="311"/>
      <c r="U3543" s="311"/>
      <c r="V3543" s="311"/>
      <c r="W3543" s="311"/>
      <c r="X3543" s="311"/>
      <c r="Y3543" s="311"/>
      <c r="Z3543" s="311"/>
      <c r="AA3543" s="311"/>
      <c r="AB3543" s="311"/>
      <c r="AC3543" s="311"/>
      <c r="AD3543" s="311"/>
      <c r="AE3543" s="311"/>
      <c r="AF3543" s="311"/>
      <c r="AG3543" s="311"/>
      <c r="AH3543" s="311"/>
      <c r="AI3543" s="311"/>
      <c r="AJ3543" s="311"/>
      <c r="AK3543" s="311"/>
      <c r="AL3543" s="311"/>
      <c r="AM3543" s="311"/>
      <c r="AN3543" s="311"/>
      <c r="AO3543" s="311"/>
      <c r="AP3543" s="311"/>
      <c r="AQ3543" s="311"/>
      <c r="AR3543" s="311"/>
      <c r="AS3543" s="311"/>
      <c r="AT3543" s="311"/>
      <c r="AU3543" s="311"/>
    </row>
    <row r="3544" spans="1:47">
      <c r="A3544" s="311"/>
      <c r="B3544" s="311"/>
      <c r="C3544" s="311"/>
      <c r="D3544" s="311"/>
      <c r="E3544" s="311"/>
      <c r="F3544" s="311"/>
      <c r="G3544" s="311"/>
      <c r="H3544" s="311"/>
      <c r="I3544" s="311"/>
      <c r="J3544" s="311"/>
      <c r="K3544" s="311"/>
      <c r="L3544" s="311"/>
      <c r="M3544" s="311"/>
      <c r="N3544" s="311"/>
      <c r="O3544" s="311"/>
      <c r="P3544" s="311"/>
      <c r="Q3544" s="311"/>
      <c r="R3544" s="311"/>
      <c r="S3544" s="311"/>
      <c r="T3544" s="311"/>
      <c r="U3544" s="311"/>
      <c r="V3544" s="311"/>
      <c r="W3544" s="311"/>
      <c r="X3544" s="311"/>
      <c r="Y3544" s="311"/>
      <c r="Z3544" s="311"/>
      <c r="AA3544" s="311"/>
      <c r="AB3544" s="311"/>
      <c r="AC3544" s="311"/>
      <c r="AD3544" s="311"/>
      <c r="AE3544" s="311"/>
      <c r="AF3544" s="311"/>
      <c r="AG3544" s="311"/>
      <c r="AH3544" s="311"/>
      <c r="AI3544" s="311"/>
      <c r="AJ3544" s="311"/>
      <c r="AK3544" s="311"/>
      <c r="AL3544" s="311"/>
      <c r="AM3544" s="311"/>
      <c r="AN3544" s="311"/>
      <c r="AO3544" s="311"/>
      <c r="AP3544" s="311"/>
      <c r="AQ3544" s="311"/>
      <c r="AR3544" s="311"/>
      <c r="AS3544" s="311"/>
      <c r="AT3544" s="311"/>
      <c r="AU3544" s="311"/>
    </row>
    <row r="3545" spans="1:47">
      <c r="A3545" s="311"/>
      <c r="B3545" s="311"/>
      <c r="C3545" s="311"/>
      <c r="D3545" s="311"/>
      <c r="E3545" s="311"/>
      <c r="F3545" s="311"/>
      <c r="G3545" s="311"/>
      <c r="H3545" s="311"/>
      <c r="I3545" s="311"/>
      <c r="J3545" s="311"/>
      <c r="K3545" s="311"/>
      <c r="L3545" s="311"/>
      <c r="M3545" s="311"/>
      <c r="N3545" s="311"/>
      <c r="O3545" s="311"/>
      <c r="P3545" s="311"/>
      <c r="Q3545" s="311"/>
      <c r="R3545" s="311"/>
      <c r="S3545" s="311"/>
      <c r="T3545" s="311"/>
      <c r="U3545" s="311"/>
      <c r="V3545" s="311"/>
      <c r="W3545" s="311"/>
      <c r="X3545" s="311"/>
      <c r="Y3545" s="311"/>
      <c r="Z3545" s="311"/>
      <c r="AA3545" s="311"/>
      <c r="AB3545" s="311"/>
      <c r="AC3545" s="311"/>
      <c r="AD3545" s="311"/>
      <c r="AE3545" s="311"/>
      <c r="AF3545" s="311"/>
      <c r="AG3545" s="311"/>
      <c r="AH3545" s="311"/>
      <c r="AI3545" s="311"/>
      <c r="AJ3545" s="311"/>
      <c r="AK3545" s="311"/>
      <c r="AL3545" s="311"/>
      <c r="AM3545" s="311"/>
      <c r="AN3545" s="311"/>
      <c r="AO3545" s="311"/>
      <c r="AP3545" s="311"/>
      <c r="AQ3545" s="311"/>
      <c r="AR3545" s="311"/>
      <c r="AS3545" s="311"/>
      <c r="AT3545" s="311"/>
      <c r="AU3545" s="311"/>
    </row>
    <row r="3546" spans="1:47">
      <c r="A3546" s="311"/>
      <c r="B3546" s="311"/>
      <c r="C3546" s="311"/>
      <c r="D3546" s="311"/>
      <c r="E3546" s="311"/>
      <c r="F3546" s="311"/>
      <c r="G3546" s="311"/>
      <c r="H3546" s="311"/>
      <c r="I3546" s="311"/>
      <c r="J3546" s="311"/>
      <c r="K3546" s="311"/>
      <c r="L3546" s="311"/>
      <c r="M3546" s="311"/>
      <c r="N3546" s="311"/>
      <c r="O3546" s="311"/>
      <c r="P3546" s="311"/>
      <c r="Q3546" s="311"/>
      <c r="R3546" s="311"/>
      <c r="S3546" s="311"/>
      <c r="T3546" s="311"/>
      <c r="U3546" s="311"/>
      <c r="V3546" s="311"/>
      <c r="W3546" s="311"/>
      <c r="X3546" s="311"/>
      <c r="Y3546" s="311"/>
      <c r="Z3546" s="311"/>
      <c r="AA3546" s="311"/>
      <c r="AB3546" s="311"/>
      <c r="AC3546" s="311"/>
      <c r="AD3546" s="311"/>
      <c r="AE3546" s="311"/>
      <c r="AF3546" s="311"/>
      <c r="AG3546" s="311"/>
      <c r="AH3546" s="311"/>
      <c r="AI3546" s="311"/>
      <c r="AJ3546" s="311"/>
      <c r="AK3546" s="311"/>
      <c r="AL3546" s="311"/>
      <c r="AM3546" s="311"/>
      <c r="AN3546" s="311"/>
      <c r="AO3546" s="311"/>
      <c r="AP3546" s="311"/>
      <c r="AQ3546" s="311"/>
      <c r="AR3546" s="311"/>
      <c r="AS3546" s="311"/>
      <c r="AT3546" s="311"/>
      <c r="AU3546" s="311"/>
    </row>
    <row r="3547" spans="1:47">
      <c r="A3547" s="311"/>
      <c r="B3547" s="311"/>
      <c r="C3547" s="311"/>
      <c r="D3547" s="311"/>
      <c r="E3547" s="311"/>
      <c r="F3547" s="311"/>
      <c r="G3547" s="311"/>
      <c r="H3547" s="311"/>
      <c r="I3547" s="311"/>
      <c r="J3547" s="311"/>
      <c r="K3547" s="311"/>
      <c r="L3547" s="311"/>
      <c r="M3547" s="311"/>
      <c r="N3547" s="311"/>
      <c r="O3547" s="311"/>
      <c r="P3547" s="311"/>
      <c r="Q3547" s="311"/>
      <c r="R3547" s="311"/>
      <c r="S3547" s="311"/>
      <c r="T3547" s="311"/>
      <c r="U3547" s="311"/>
      <c r="V3547" s="311"/>
      <c r="W3547" s="311"/>
      <c r="X3547" s="311"/>
      <c r="Y3547" s="311"/>
      <c r="Z3547" s="311"/>
      <c r="AA3547" s="311"/>
      <c r="AB3547" s="311"/>
      <c r="AC3547" s="311"/>
      <c r="AD3547" s="311"/>
      <c r="AE3547" s="311"/>
      <c r="AF3547" s="311"/>
      <c r="AG3547" s="311"/>
      <c r="AH3547" s="311"/>
      <c r="AI3547" s="311"/>
      <c r="AJ3547" s="311"/>
      <c r="AK3547" s="311"/>
      <c r="AL3547" s="311"/>
      <c r="AM3547" s="311"/>
      <c r="AN3547" s="311"/>
      <c r="AO3547" s="311"/>
      <c r="AP3547" s="311"/>
      <c r="AQ3547" s="311"/>
      <c r="AR3547" s="311"/>
      <c r="AS3547" s="311"/>
      <c r="AT3547" s="311"/>
      <c r="AU3547" s="311"/>
    </row>
    <row r="3548" spans="1:47">
      <c r="A3548" s="311"/>
      <c r="B3548" s="311"/>
      <c r="C3548" s="311"/>
      <c r="D3548" s="311"/>
      <c r="E3548" s="311"/>
      <c r="F3548" s="311"/>
      <c r="G3548" s="311"/>
      <c r="H3548" s="311"/>
      <c r="I3548" s="311"/>
      <c r="J3548" s="311"/>
      <c r="K3548" s="311"/>
      <c r="L3548" s="311"/>
      <c r="M3548" s="311"/>
      <c r="N3548" s="311"/>
      <c r="O3548" s="311"/>
      <c r="P3548" s="311"/>
      <c r="Q3548" s="311"/>
      <c r="R3548" s="311"/>
      <c r="S3548" s="311"/>
      <c r="T3548" s="311"/>
      <c r="U3548" s="311"/>
      <c r="V3548" s="311"/>
      <c r="W3548" s="311"/>
      <c r="X3548" s="311"/>
      <c r="Y3548" s="311"/>
      <c r="Z3548" s="311"/>
      <c r="AA3548" s="311"/>
      <c r="AB3548" s="311"/>
      <c r="AC3548" s="311"/>
      <c r="AD3548" s="311"/>
      <c r="AE3548" s="311"/>
      <c r="AF3548" s="311"/>
      <c r="AG3548" s="311"/>
      <c r="AH3548" s="311"/>
      <c r="AI3548" s="311"/>
      <c r="AJ3548" s="311"/>
      <c r="AK3548" s="311"/>
      <c r="AL3548" s="311"/>
      <c r="AM3548" s="311"/>
      <c r="AN3548" s="311"/>
      <c r="AO3548" s="311"/>
      <c r="AP3548" s="311"/>
      <c r="AQ3548" s="311"/>
      <c r="AR3548" s="311"/>
      <c r="AS3548" s="311"/>
      <c r="AT3548" s="311"/>
      <c r="AU3548" s="311"/>
    </row>
    <row r="3549" spans="1:47">
      <c r="A3549" s="311"/>
      <c r="B3549" s="311"/>
      <c r="C3549" s="311"/>
      <c r="D3549" s="311"/>
      <c r="E3549" s="311"/>
      <c r="F3549" s="311"/>
      <c r="G3549" s="311"/>
      <c r="H3549" s="311"/>
      <c r="I3549" s="311"/>
      <c r="J3549" s="311"/>
      <c r="K3549" s="311"/>
      <c r="L3549" s="311"/>
      <c r="M3549" s="311"/>
      <c r="N3549" s="311"/>
      <c r="O3549" s="311"/>
      <c r="P3549" s="311"/>
      <c r="Q3549" s="311"/>
      <c r="R3549" s="311"/>
      <c r="S3549" s="311"/>
      <c r="T3549" s="311"/>
      <c r="U3549" s="311"/>
      <c r="V3549" s="311"/>
      <c r="W3549" s="311"/>
      <c r="X3549" s="311"/>
      <c r="Y3549" s="311"/>
      <c r="Z3549" s="311"/>
      <c r="AA3549" s="311"/>
      <c r="AB3549" s="311"/>
      <c r="AC3549" s="311"/>
      <c r="AD3549" s="311"/>
      <c r="AE3549" s="311"/>
      <c r="AF3549" s="311"/>
      <c r="AG3549" s="311"/>
      <c r="AH3549" s="311"/>
      <c r="AI3549" s="311"/>
      <c r="AJ3549" s="311"/>
      <c r="AK3549" s="311"/>
      <c r="AL3549" s="311"/>
      <c r="AM3549" s="311"/>
      <c r="AN3549" s="311"/>
      <c r="AO3549" s="311"/>
      <c r="AP3549" s="311"/>
      <c r="AQ3549" s="311"/>
      <c r="AR3549" s="311"/>
      <c r="AS3549" s="311"/>
      <c r="AT3549" s="311"/>
      <c r="AU3549" s="311"/>
    </row>
    <row r="3550" spans="1:47">
      <c r="A3550" s="311"/>
      <c r="B3550" s="311"/>
      <c r="C3550" s="311"/>
      <c r="D3550" s="311"/>
      <c r="E3550" s="311"/>
      <c r="F3550" s="311"/>
      <c r="G3550" s="311"/>
      <c r="H3550" s="311"/>
      <c r="I3550" s="311"/>
      <c r="J3550" s="311"/>
      <c r="K3550" s="311"/>
      <c r="L3550" s="311"/>
      <c r="M3550" s="311"/>
      <c r="N3550" s="311"/>
      <c r="O3550" s="311"/>
      <c r="P3550" s="311"/>
      <c r="Q3550" s="311"/>
      <c r="R3550" s="311"/>
      <c r="S3550" s="311"/>
      <c r="T3550" s="311"/>
      <c r="U3550" s="311"/>
      <c r="V3550" s="311"/>
      <c r="W3550" s="311"/>
      <c r="X3550" s="311"/>
      <c r="Y3550" s="311"/>
      <c r="Z3550" s="311"/>
      <c r="AA3550" s="311"/>
      <c r="AB3550" s="311"/>
      <c r="AC3550" s="311"/>
      <c r="AD3550" s="311"/>
      <c r="AE3550" s="311"/>
      <c r="AF3550" s="311"/>
      <c r="AG3550" s="311"/>
      <c r="AH3550" s="311"/>
      <c r="AI3550" s="311"/>
      <c r="AJ3550" s="311"/>
      <c r="AK3550" s="311"/>
      <c r="AL3550" s="311"/>
      <c r="AM3550" s="311"/>
      <c r="AN3550" s="311"/>
      <c r="AO3550" s="311"/>
      <c r="AP3550" s="311"/>
      <c r="AQ3550" s="311"/>
      <c r="AR3550" s="311"/>
      <c r="AS3550" s="311"/>
      <c r="AT3550" s="311"/>
      <c r="AU3550" s="311"/>
    </row>
    <row r="3551" spans="1:47">
      <c r="A3551" s="311"/>
      <c r="B3551" s="311"/>
      <c r="C3551" s="311"/>
      <c r="D3551" s="311"/>
      <c r="E3551" s="311"/>
      <c r="F3551" s="311"/>
      <c r="G3551" s="311"/>
      <c r="H3551" s="311"/>
      <c r="I3551" s="311"/>
      <c r="J3551" s="311"/>
      <c r="K3551" s="311"/>
      <c r="L3551" s="311"/>
      <c r="M3551" s="311"/>
      <c r="N3551" s="311"/>
      <c r="O3551" s="311"/>
      <c r="P3551" s="311"/>
      <c r="Q3551" s="311"/>
      <c r="R3551" s="311"/>
      <c r="S3551" s="311"/>
      <c r="T3551" s="311"/>
      <c r="U3551" s="311"/>
      <c r="V3551" s="311"/>
      <c r="W3551" s="311"/>
      <c r="X3551" s="311"/>
      <c r="Y3551" s="311"/>
      <c r="Z3551" s="311"/>
      <c r="AA3551" s="311"/>
      <c r="AB3551" s="311"/>
      <c r="AC3551" s="311"/>
      <c r="AD3551" s="311"/>
      <c r="AE3551" s="311"/>
      <c r="AF3551" s="311"/>
      <c r="AG3551" s="311"/>
      <c r="AH3551" s="311"/>
      <c r="AI3551" s="311"/>
      <c r="AJ3551" s="311"/>
      <c r="AK3551" s="311"/>
      <c r="AL3551" s="311"/>
      <c r="AM3551" s="311"/>
      <c r="AN3551" s="311"/>
      <c r="AO3551" s="311"/>
      <c r="AP3551" s="311"/>
      <c r="AQ3551" s="311"/>
      <c r="AR3551" s="311"/>
      <c r="AS3551" s="311"/>
      <c r="AT3551" s="311"/>
      <c r="AU3551" s="311"/>
    </row>
    <row r="3552" spans="1:47">
      <c r="A3552" s="311"/>
      <c r="B3552" s="311"/>
      <c r="C3552" s="311"/>
      <c r="D3552" s="311"/>
      <c r="E3552" s="311"/>
      <c r="F3552" s="311"/>
      <c r="G3552" s="311"/>
      <c r="H3552" s="311"/>
      <c r="I3552" s="311"/>
      <c r="J3552" s="311"/>
      <c r="K3552" s="311"/>
      <c r="L3552" s="311"/>
      <c r="M3552" s="311"/>
      <c r="N3552" s="311"/>
      <c r="O3552" s="311"/>
      <c r="P3552" s="311"/>
      <c r="Q3552" s="311"/>
      <c r="R3552" s="311"/>
      <c r="S3552" s="311"/>
      <c r="T3552" s="311"/>
      <c r="U3552" s="311"/>
      <c r="V3552" s="311"/>
      <c r="W3552" s="311"/>
      <c r="X3552" s="311"/>
      <c r="Y3552" s="311"/>
      <c r="Z3552" s="311"/>
      <c r="AA3552" s="311"/>
      <c r="AB3552" s="311"/>
      <c r="AC3552" s="311"/>
      <c r="AD3552" s="311"/>
      <c r="AE3552" s="311"/>
      <c r="AF3552" s="311"/>
      <c r="AG3552" s="311"/>
      <c r="AH3552" s="311"/>
      <c r="AI3552" s="311"/>
      <c r="AJ3552" s="311"/>
      <c r="AK3552" s="311"/>
      <c r="AL3552" s="311"/>
      <c r="AM3552" s="311"/>
      <c r="AN3552" s="311"/>
      <c r="AO3552" s="311"/>
      <c r="AP3552" s="311"/>
      <c r="AQ3552" s="311"/>
      <c r="AR3552" s="311"/>
      <c r="AS3552" s="311"/>
      <c r="AT3552" s="311"/>
      <c r="AU3552" s="311"/>
    </row>
    <row r="3553" spans="1:47">
      <c r="A3553" s="311"/>
      <c r="B3553" s="311"/>
      <c r="C3553" s="311"/>
      <c r="D3553" s="311"/>
      <c r="E3553" s="311"/>
      <c r="F3553" s="311"/>
      <c r="G3553" s="311"/>
      <c r="H3553" s="311"/>
      <c r="I3553" s="311"/>
      <c r="J3553" s="311"/>
      <c r="K3553" s="311"/>
      <c r="L3553" s="311"/>
      <c r="M3553" s="311"/>
      <c r="N3553" s="311"/>
      <c r="O3553" s="311"/>
      <c r="P3553" s="311"/>
      <c r="Q3553" s="311"/>
      <c r="R3553" s="311"/>
      <c r="S3553" s="311"/>
      <c r="T3553" s="311"/>
      <c r="U3553" s="311"/>
      <c r="V3553" s="311"/>
      <c r="W3553" s="311"/>
      <c r="X3553" s="311"/>
      <c r="Y3553" s="311"/>
      <c r="Z3553" s="311"/>
      <c r="AA3553" s="311"/>
      <c r="AB3553" s="311"/>
      <c r="AC3553" s="311"/>
      <c r="AD3553" s="311"/>
      <c r="AE3553" s="311"/>
      <c r="AF3553" s="311"/>
      <c r="AG3553" s="311"/>
      <c r="AH3553" s="311"/>
      <c r="AI3553" s="311"/>
      <c r="AJ3553" s="311"/>
      <c r="AK3553" s="311"/>
      <c r="AL3553" s="311"/>
      <c r="AM3553" s="311"/>
      <c r="AN3553" s="311"/>
      <c r="AO3553" s="311"/>
      <c r="AP3553" s="311"/>
      <c r="AQ3553" s="311"/>
      <c r="AR3553" s="311"/>
      <c r="AS3553" s="311"/>
      <c r="AT3553" s="311"/>
      <c r="AU3553" s="311"/>
    </row>
    <row r="3554" spans="1:47">
      <c r="A3554" s="311"/>
      <c r="B3554" s="311"/>
      <c r="C3554" s="311"/>
      <c r="D3554" s="311"/>
      <c r="E3554" s="311"/>
      <c r="F3554" s="311"/>
      <c r="G3554" s="311"/>
      <c r="H3554" s="311"/>
      <c r="I3554" s="311"/>
      <c r="J3554" s="311"/>
      <c r="K3554" s="311"/>
      <c r="L3554" s="311"/>
      <c r="M3554" s="311"/>
      <c r="N3554" s="311"/>
      <c r="O3554" s="311"/>
      <c r="P3554" s="311"/>
      <c r="Q3554" s="311"/>
      <c r="R3554" s="311"/>
      <c r="S3554" s="311"/>
      <c r="T3554" s="311"/>
      <c r="U3554" s="311"/>
      <c r="V3554" s="311"/>
      <c r="W3554" s="311"/>
      <c r="X3554" s="311"/>
      <c r="Y3554" s="311"/>
      <c r="Z3554" s="311"/>
      <c r="AA3554" s="311"/>
      <c r="AB3554" s="311"/>
      <c r="AC3554" s="311"/>
      <c r="AD3554" s="311"/>
      <c r="AE3554" s="311"/>
      <c r="AF3554" s="311"/>
      <c r="AG3554" s="311"/>
      <c r="AH3554" s="311"/>
      <c r="AI3554" s="311"/>
      <c r="AJ3554" s="311"/>
      <c r="AK3554" s="311"/>
      <c r="AL3554" s="311"/>
      <c r="AM3554" s="311"/>
      <c r="AN3554" s="311"/>
      <c r="AO3554" s="311"/>
      <c r="AP3554" s="311"/>
      <c r="AQ3554" s="311"/>
      <c r="AR3554" s="311"/>
      <c r="AS3554" s="311"/>
      <c r="AT3554" s="311"/>
      <c r="AU3554" s="311"/>
    </row>
    <row r="3555" spans="1:47">
      <c r="A3555" s="311"/>
      <c r="B3555" s="311"/>
      <c r="C3555" s="311"/>
      <c r="D3555" s="311"/>
      <c r="E3555" s="311"/>
      <c r="F3555" s="311"/>
      <c r="G3555" s="311"/>
      <c r="H3555" s="311"/>
      <c r="I3555" s="311"/>
      <c r="J3555" s="311"/>
      <c r="K3555" s="311"/>
      <c r="L3555" s="311"/>
      <c r="M3555" s="311"/>
      <c r="N3555" s="311"/>
      <c r="O3555" s="311"/>
      <c r="P3555" s="311"/>
      <c r="Q3555" s="311"/>
      <c r="R3555" s="311"/>
      <c r="S3555" s="311"/>
      <c r="T3555" s="311"/>
      <c r="U3555" s="311"/>
      <c r="V3555" s="311"/>
      <c r="W3555" s="311"/>
      <c r="X3555" s="311"/>
      <c r="Y3555" s="311"/>
      <c r="Z3555" s="311"/>
      <c r="AA3555" s="311"/>
      <c r="AB3555" s="311"/>
      <c r="AC3555" s="311"/>
      <c r="AD3555" s="311"/>
      <c r="AE3555" s="311"/>
      <c r="AF3555" s="311"/>
      <c r="AG3555" s="311"/>
      <c r="AH3555" s="311"/>
      <c r="AI3555" s="311"/>
      <c r="AJ3555" s="311"/>
      <c r="AK3555" s="311"/>
      <c r="AL3555" s="311"/>
      <c r="AM3555" s="311"/>
      <c r="AN3555" s="311"/>
      <c r="AO3555" s="311"/>
      <c r="AP3555" s="311"/>
      <c r="AQ3555" s="311"/>
      <c r="AR3555" s="311"/>
      <c r="AS3555" s="311"/>
      <c r="AT3555" s="311"/>
      <c r="AU3555" s="311"/>
    </row>
    <row r="3556" spans="1:47">
      <c r="A3556" s="311"/>
      <c r="B3556" s="311"/>
      <c r="C3556" s="311"/>
      <c r="D3556" s="311"/>
      <c r="E3556" s="311"/>
      <c r="F3556" s="311"/>
      <c r="G3556" s="311"/>
      <c r="H3556" s="311"/>
      <c r="I3556" s="311"/>
      <c r="J3556" s="311"/>
      <c r="K3556" s="311"/>
      <c r="L3556" s="311"/>
      <c r="M3556" s="311"/>
      <c r="N3556" s="311"/>
      <c r="O3556" s="311"/>
      <c r="P3556" s="311"/>
      <c r="Q3556" s="311"/>
      <c r="R3556" s="311"/>
      <c r="S3556" s="311"/>
      <c r="T3556" s="311"/>
      <c r="U3556" s="311"/>
      <c r="V3556" s="311"/>
      <c r="W3556" s="311"/>
      <c r="X3556" s="311"/>
      <c r="Y3556" s="311"/>
      <c r="Z3556" s="311"/>
      <c r="AA3556" s="311"/>
      <c r="AB3556" s="311"/>
      <c r="AC3556" s="311"/>
      <c r="AD3556" s="311"/>
      <c r="AE3556" s="311"/>
      <c r="AF3556" s="311"/>
      <c r="AG3556" s="311"/>
      <c r="AH3556" s="311"/>
      <c r="AI3556" s="311"/>
      <c r="AJ3556" s="311"/>
      <c r="AK3556" s="311"/>
      <c r="AL3556" s="311"/>
      <c r="AM3556" s="311"/>
      <c r="AN3556" s="311"/>
      <c r="AO3556" s="311"/>
      <c r="AP3556" s="311"/>
      <c r="AQ3556" s="311"/>
      <c r="AR3556" s="311"/>
      <c r="AS3556" s="311"/>
      <c r="AT3556" s="311"/>
      <c r="AU3556" s="311"/>
    </row>
    <row r="3557" spans="1:47">
      <c r="A3557" s="311"/>
      <c r="B3557" s="311"/>
      <c r="C3557" s="311"/>
      <c r="D3557" s="311"/>
      <c r="E3557" s="311"/>
      <c r="F3557" s="311"/>
      <c r="G3557" s="311"/>
      <c r="H3557" s="311"/>
      <c r="I3557" s="311"/>
      <c r="J3557" s="311"/>
      <c r="K3557" s="311"/>
      <c r="L3557" s="311"/>
      <c r="M3557" s="311"/>
      <c r="N3557" s="311"/>
      <c r="O3557" s="311"/>
      <c r="P3557" s="311"/>
      <c r="Q3557" s="311"/>
      <c r="R3557" s="311"/>
      <c r="S3557" s="311"/>
      <c r="T3557" s="311"/>
      <c r="U3557" s="311"/>
      <c r="V3557" s="311"/>
      <c r="W3557" s="311"/>
      <c r="X3557" s="311"/>
      <c r="Y3557" s="311"/>
      <c r="Z3557" s="311"/>
      <c r="AA3557" s="311"/>
      <c r="AB3557" s="311"/>
      <c r="AC3557" s="311"/>
      <c r="AD3557" s="311"/>
      <c r="AE3557" s="311"/>
      <c r="AF3557" s="311"/>
      <c r="AG3557" s="311"/>
      <c r="AH3557" s="311"/>
      <c r="AI3557" s="311"/>
      <c r="AJ3557" s="311"/>
      <c r="AK3557" s="311"/>
      <c r="AL3557" s="311"/>
      <c r="AM3557" s="311"/>
      <c r="AN3557" s="311"/>
      <c r="AO3557" s="311"/>
      <c r="AP3557" s="311"/>
      <c r="AQ3557" s="311"/>
      <c r="AR3557" s="311"/>
      <c r="AS3557" s="311"/>
      <c r="AT3557" s="311"/>
      <c r="AU3557" s="311"/>
    </row>
    <row r="3558" spans="1:47">
      <c r="A3558" s="311"/>
      <c r="B3558" s="311"/>
      <c r="C3558" s="311"/>
      <c r="D3558" s="311"/>
      <c r="E3558" s="311"/>
      <c r="F3558" s="311"/>
      <c r="G3558" s="311"/>
      <c r="H3558" s="311"/>
      <c r="I3558" s="311"/>
      <c r="J3558" s="311"/>
      <c r="K3558" s="311"/>
      <c r="L3558" s="311"/>
      <c r="M3558" s="311"/>
      <c r="N3558" s="311"/>
      <c r="O3558" s="311"/>
      <c r="P3558" s="311"/>
      <c r="Q3558" s="311"/>
      <c r="R3558" s="311"/>
      <c r="S3558" s="311"/>
      <c r="T3558" s="311"/>
      <c r="U3558" s="311"/>
      <c r="V3558" s="311"/>
      <c r="W3558" s="311"/>
      <c r="X3558" s="311"/>
      <c r="Y3558" s="311"/>
      <c r="Z3558" s="311"/>
      <c r="AA3558" s="311"/>
      <c r="AB3558" s="311"/>
      <c r="AC3558" s="311"/>
      <c r="AD3558" s="311"/>
      <c r="AE3558" s="311"/>
      <c r="AF3558" s="311"/>
      <c r="AG3558" s="311"/>
      <c r="AH3558" s="311"/>
      <c r="AI3558" s="311"/>
      <c r="AJ3558" s="311"/>
      <c r="AK3558" s="311"/>
      <c r="AL3558" s="311"/>
      <c r="AM3558" s="311"/>
      <c r="AN3558" s="311"/>
      <c r="AO3558" s="311"/>
      <c r="AP3558" s="311"/>
      <c r="AQ3558" s="311"/>
      <c r="AR3558" s="311"/>
      <c r="AS3558" s="311"/>
      <c r="AT3558" s="311"/>
      <c r="AU3558" s="311"/>
    </row>
    <row r="3559" spans="1:47">
      <c r="A3559" s="311"/>
      <c r="B3559" s="311"/>
      <c r="C3559" s="311"/>
      <c r="D3559" s="311"/>
      <c r="E3559" s="311"/>
      <c r="F3559" s="311"/>
      <c r="G3559" s="311"/>
      <c r="H3559" s="311"/>
      <c r="I3559" s="311"/>
      <c r="J3559" s="311"/>
      <c r="K3559" s="311"/>
      <c r="L3559" s="311"/>
      <c r="M3559" s="311"/>
      <c r="N3559" s="311"/>
      <c r="O3559" s="311"/>
      <c r="P3559" s="311"/>
      <c r="Q3559" s="311"/>
      <c r="R3559" s="311"/>
      <c r="S3559" s="311"/>
      <c r="T3559" s="311"/>
      <c r="U3559" s="311"/>
      <c r="V3559" s="311"/>
      <c r="W3559" s="311"/>
      <c r="X3559" s="311"/>
      <c r="Y3559" s="311"/>
      <c r="Z3559" s="311"/>
      <c r="AA3559" s="311"/>
      <c r="AB3559" s="311"/>
      <c r="AC3559" s="311"/>
      <c r="AD3559" s="311"/>
      <c r="AE3559" s="311"/>
      <c r="AF3559" s="311"/>
      <c r="AG3559" s="311"/>
      <c r="AH3559" s="311"/>
      <c r="AI3559" s="311"/>
      <c r="AJ3559" s="311"/>
      <c r="AK3559" s="311"/>
      <c r="AL3559" s="311"/>
      <c r="AM3559" s="311"/>
      <c r="AN3559" s="311"/>
      <c r="AO3559" s="311"/>
      <c r="AP3559" s="311"/>
      <c r="AQ3559" s="311"/>
      <c r="AR3559" s="311"/>
      <c r="AS3559" s="311"/>
      <c r="AT3559" s="311"/>
      <c r="AU3559" s="311"/>
    </row>
    <row r="3560" spans="1:47">
      <c r="A3560" s="311"/>
      <c r="B3560" s="311"/>
      <c r="C3560" s="311"/>
      <c r="D3560" s="311"/>
      <c r="E3560" s="311"/>
      <c r="F3560" s="311"/>
      <c r="G3560" s="311"/>
      <c r="H3560" s="311"/>
      <c r="I3560" s="311"/>
      <c r="J3560" s="311"/>
      <c r="K3560" s="311"/>
      <c r="L3560" s="311"/>
      <c r="M3560" s="311"/>
      <c r="N3560" s="311"/>
      <c r="O3560" s="311"/>
      <c r="P3560" s="311"/>
      <c r="Q3560" s="311"/>
      <c r="R3560" s="311"/>
      <c r="S3560" s="311"/>
      <c r="T3560" s="311"/>
      <c r="U3560" s="311"/>
      <c r="V3560" s="311"/>
      <c r="W3560" s="311"/>
      <c r="X3560" s="311"/>
      <c r="Y3560" s="311"/>
      <c r="Z3560" s="311"/>
      <c r="AA3560" s="311"/>
      <c r="AB3560" s="311"/>
      <c r="AC3560" s="311"/>
      <c r="AD3560" s="311"/>
      <c r="AE3560" s="311"/>
      <c r="AF3560" s="311"/>
      <c r="AG3560" s="311"/>
      <c r="AH3560" s="311"/>
      <c r="AI3560" s="311"/>
      <c r="AJ3560" s="311"/>
      <c r="AK3560" s="311"/>
      <c r="AL3560" s="311"/>
      <c r="AM3560" s="311"/>
      <c r="AN3560" s="311"/>
      <c r="AO3560" s="311"/>
      <c r="AP3560" s="311"/>
      <c r="AQ3560" s="311"/>
      <c r="AR3560" s="311"/>
      <c r="AS3560" s="311"/>
      <c r="AT3560" s="311"/>
      <c r="AU3560" s="311"/>
    </row>
    <row r="3561" spans="1:47">
      <c r="A3561" s="311"/>
      <c r="B3561" s="311"/>
      <c r="C3561" s="311"/>
      <c r="D3561" s="311"/>
      <c r="E3561" s="311"/>
      <c r="F3561" s="311"/>
      <c r="G3561" s="311"/>
      <c r="H3561" s="311"/>
      <c r="I3561" s="311"/>
      <c r="J3561" s="311"/>
      <c r="K3561" s="311"/>
      <c r="L3561" s="311"/>
      <c r="M3561" s="311"/>
      <c r="N3561" s="311"/>
      <c r="O3561" s="311"/>
      <c r="P3561" s="311"/>
      <c r="Q3561" s="311"/>
      <c r="R3561" s="311"/>
      <c r="S3561" s="311"/>
      <c r="T3561" s="311"/>
      <c r="U3561" s="311"/>
      <c r="V3561" s="311"/>
      <c r="W3561" s="311"/>
      <c r="X3561" s="311"/>
      <c r="Y3561" s="311"/>
      <c r="Z3561" s="311"/>
      <c r="AA3561" s="311"/>
      <c r="AB3561" s="311"/>
      <c r="AC3561" s="311"/>
      <c r="AD3561" s="311"/>
      <c r="AE3561" s="311"/>
      <c r="AF3561" s="311"/>
      <c r="AG3561" s="311"/>
      <c r="AH3561" s="311"/>
      <c r="AI3561" s="311"/>
      <c r="AJ3561" s="311"/>
      <c r="AK3561" s="311"/>
      <c r="AL3561" s="311"/>
      <c r="AM3561" s="311"/>
      <c r="AN3561" s="311"/>
      <c r="AO3561" s="311"/>
      <c r="AP3561" s="311"/>
      <c r="AQ3561" s="311"/>
      <c r="AR3561" s="311"/>
      <c r="AS3561" s="311"/>
      <c r="AT3561" s="311"/>
      <c r="AU3561" s="311"/>
    </row>
    <row r="3562" spans="1:47">
      <c r="A3562" s="311"/>
      <c r="B3562" s="311"/>
      <c r="C3562" s="311"/>
      <c r="D3562" s="311"/>
      <c r="E3562" s="311"/>
      <c r="F3562" s="311"/>
      <c r="G3562" s="311"/>
      <c r="H3562" s="311"/>
      <c r="I3562" s="311"/>
      <c r="J3562" s="311"/>
      <c r="K3562" s="311"/>
      <c r="L3562" s="311"/>
      <c r="M3562" s="311"/>
      <c r="N3562" s="311"/>
      <c r="O3562" s="311"/>
      <c r="P3562" s="311"/>
      <c r="Q3562" s="311"/>
      <c r="R3562" s="311"/>
      <c r="S3562" s="311"/>
      <c r="T3562" s="311"/>
      <c r="U3562" s="311"/>
      <c r="V3562" s="311"/>
      <c r="W3562" s="311"/>
      <c r="X3562" s="311"/>
      <c r="Y3562" s="311"/>
      <c r="Z3562" s="311"/>
      <c r="AA3562" s="311"/>
      <c r="AB3562" s="311"/>
      <c r="AC3562" s="311"/>
      <c r="AD3562" s="311"/>
      <c r="AE3562" s="311"/>
      <c r="AF3562" s="311"/>
      <c r="AG3562" s="311"/>
      <c r="AH3562" s="311"/>
      <c r="AI3562" s="311"/>
      <c r="AJ3562" s="311"/>
      <c r="AK3562" s="311"/>
      <c r="AL3562" s="311"/>
      <c r="AM3562" s="311"/>
      <c r="AN3562" s="311"/>
      <c r="AO3562" s="311"/>
      <c r="AP3562" s="311"/>
      <c r="AQ3562" s="311"/>
      <c r="AR3562" s="311"/>
      <c r="AS3562" s="311"/>
      <c r="AT3562" s="311"/>
      <c r="AU3562" s="311"/>
    </row>
    <row r="3563" spans="1:47">
      <c r="A3563" s="311"/>
      <c r="B3563" s="311"/>
      <c r="C3563" s="311"/>
      <c r="D3563" s="311"/>
      <c r="E3563" s="311"/>
      <c r="F3563" s="311"/>
      <c r="G3563" s="311"/>
      <c r="H3563" s="311"/>
      <c r="I3563" s="311"/>
      <c r="J3563" s="311"/>
      <c r="K3563" s="311"/>
      <c r="L3563" s="311"/>
      <c r="M3563" s="311"/>
      <c r="N3563" s="311"/>
      <c r="O3563" s="311"/>
      <c r="P3563" s="311"/>
      <c r="Q3563" s="311"/>
      <c r="R3563" s="311"/>
      <c r="S3563" s="311"/>
      <c r="T3563" s="311"/>
      <c r="U3563" s="311"/>
      <c r="V3563" s="311"/>
      <c r="W3563" s="311"/>
      <c r="X3563" s="311"/>
      <c r="Y3563" s="311"/>
      <c r="Z3563" s="311"/>
      <c r="AA3563" s="311"/>
      <c r="AB3563" s="311"/>
      <c r="AC3563" s="311"/>
      <c r="AD3563" s="311"/>
      <c r="AE3563" s="311"/>
      <c r="AF3563" s="311"/>
      <c r="AG3563" s="311"/>
      <c r="AH3563" s="311"/>
      <c r="AI3563" s="311"/>
      <c r="AJ3563" s="311"/>
      <c r="AK3563" s="311"/>
      <c r="AL3563" s="311"/>
      <c r="AM3563" s="311"/>
      <c r="AN3563" s="311"/>
      <c r="AO3563" s="311"/>
      <c r="AP3563" s="311"/>
      <c r="AQ3563" s="311"/>
      <c r="AR3563" s="311"/>
      <c r="AS3563" s="311"/>
      <c r="AT3563" s="311"/>
      <c r="AU3563" s="311"/>
    </row>
    <row r="3564" spans="1:47">
      <c r="A3564" s="311"/>
      <c r="B3564" s="311"/>
      <c r="C3564" s="311"/>
      <c r="D3564" s="311"/>
      <c r="E3564" s="311"/>
      <c r="F3564" s="311"/>
      <c r="G3564" s="311"/>
      <c r="H3564" s="311"/>
      <c r="I3564" s="311"/>
      <c r="J3564" s="311"/>
      <c r="K3564" s="311"/>
      <c r="L3564" s="311"/>
      <c r="M3564" s="311"/>
      <c r="N3564" s="311"/>
      <c r="O3564" s="311"/>
      <c r="P3564" s="311"/>
      <c r="Q3564" s="311"/>
      <c r="R3564" s="311"/>
      <c r="S3564" s="311"/>
      <c r="T3564" s="311"/>
      <c r="U3564" s="311"/>
      <c r="V3564" s="311"/>
      <c r="W3564" s="311"/>
      <c r="X3564" s="311"/>
      <c r="Y3564" s="311"/>
      <c r="Z3564" s="311"/>
      <c r="AA3564" s="311"/>
      <c r="AB3564" s="311"/>
      <c r="AC3564" s="311"/>
      <c r="AD3564" s="311"/>
      <c r="AE3564" s="311"/>
      <c r="AF3564" s="311"/>
      <c r="AG3564" s="311"/>
      <c r="AH3564" s="311"/>
      <c r="AI3564" s="311"/>
      <c r="AJ3564" s="311"/>
      <c r="AK3564" s="311"/>
      <c r="AL3564" s="311"/>
      <c r="AM3564" s="311"/>
      <c r="AN3564" s="311"/>
      <c r="AO3564" s="311"/>
      <c r="AP3564" s="311"/>
      <c r="AQ3564" s="311"/>
      <c r="AR3564" s="311"/>
      <c r="AS3564" s="311"/>
      <c r="AT3564" s="311"/>
      <c r="AU3564" s="311"/>
    </row>
    <row r="3565" spans="1:47">
      <c r="A3565" s="311"/>
      <c r="B3565" s="311"/>
      <c r="C3565" s="311"/>
      <c r="D3565" s="311"/>
      <c r="E3565" s="311"/>
      <c r="F3565" s="311"/>
      <c r="G3565" s="311"/>
      <c r="H3565" s="311"/>
      <c r="I3565" s="311"/>
      <c r="J3565" s="311"/>
      <c r="K3565" s="311"/>
      <c r="L3565" s="311"/>
      <c r="M3565" s="311"/>
      <c r="N3565" s="311"/>
      <c r="O3565" s="311"/>
      <c r="P3565" s="311"/>
      <c r="Q3565" s="311"/>
      <c r="R3565" s="311"/>
      <c r="S3565" s="311"/>
      <c r="T3565" s="311"/>
      <c r="U3565" s="311"/>
      <c r="V3565" s="311"/>
      <c r="W3565" s="311"/>
      <c r="X3565" s="311"/>
      <c r="Y3565" s="311"/>
      <c r="Z3565" s="311"/>
      <c r="AA3565" s="311"/>
      <c r="AB3565" s="311"/>
      <c r="AC3565" s="311"/>
      <c r="AD3565" s="311"/>
      <c r="AE3565" s="311"/>
      <c r="AF3565" s="311"/>
      <c r="AG3565" s="311"/>
      <c r="AH3565" s="311"/>
      <c r="AI3565" s="311"/>
      <c r="AJ3565" s="311"/>
      <c r="AK3565" s="311"/>
      <c r="AL3565" s="311"/>
      <c r="AM3565" s="311"/>
      <c r="AN3565" s="311"/>
      <c r="AO3565" s="311"/>
      <c r="AP3565" s="311"/>
      <c r="AQ3565" s="311"/>
      <c r="AR3565" s="311"/>
      <c r="AS3565" s="311"/>
      <c r="AT3565" s="311"/>
      <c r="AU3565" s="311"/>
    </row>
    <row r="3566" spans="1:47">
      <c r="A3566" s="311"/>
      <c r="B3566" s="311"/>
      <c r="C3566" s="311"/>
      <c r="D3566" s="311"/>
      <c r="E3566" s="311"/>
      <c r="F3566" s="311"/>
      <c r="G3566" s="311"/>
      <c r="H3566" s="311"/>
      <c r="I3566" s="311"/>
      <c r="J3566" s="311"/>
      <c r="K3566" s="311"/>
      <c r="L3566" s="311"/>
      <c r="M3566" s="311"/>
      <c r="N3566" s="311"/>
      <c r="O3566" s="311"/>
      <c r="P3566" s="311"/>
      <c r="Q3566" s="311"/>
      <c r="R3566" s="311"/>
      <c r="S3566" s="311"/>
      <c r="T3566" s="311"/>
      <c r="U3566" s="311"/>
      <c r="V3566" s="311"/>
      <c r="W3566" s="311"/>
      <c r="X3566" s="311"/>
      <c r="Y3566" s="311"/>
      <c r="Z3566" s="311"/>
      <c r="AA3566" s="311"/>
      <c r="AB3566" s="311"/>
      <c r="AC3566" s="311"/>
      <c r="AD3566" s="311"/>
      <c r="AE3566" s="311"/>
      <c r="AF3566" s="311"/>
      <c r="AG3566" s="311"/>
      <c r="AH3566" s="311"/>
      <c r="AI3566" s="311"/>
      <c r="AJ3566" s="311"/>
      <c r="AK3566" s="311"/>
      <c r="AL3566" s="311"/>
      <c r="AM3566" s="311"/>
      <c r="AN3566" s="311"/>
      <c r="AO3566" s="311"/>
      <c r="AP3566" s="311"/>
      <c r="AQ3566" s="311"/>
      <c r="AR3566" s="311"/>
      <c r="AS3566" s="311"/>
      <c r="AT3566" s="311"/>
      <c r="AU3566" s="311"/>
    </row>
    <row r="3567" spans="1:47">
      <c r="A3567" s="311"/>
      <c r="B3567" s="311"/>
      <c r="C3567" s="311"/>
      <c r="D3567" s="311"/>
      <c r="E3567" s="311"/>
      <c r="F3567" s="311"/>
      <c r="G3567" s="311"/>
      <c r="H3567" s="311"/>
      <c r="I3567" s="311"/>
      <c r="J3567" s="311"/>
      <c r="K3567" s="311"/>
      <c r="L3567" s="311"/>
      <c r="M3567" s="311"/>
      <c r="N3567" s="311"/>
      <c r="O3567" s="311"/>
      <c r="P3567" s="311"/>
      <c r="Q3567" s="311"/>
      <c r="R3567" s="311"/>
      <c r="S3567" s="311"/>
      <c r="T3567" s="311"/>
      <c r="U3567" s="311"/>
      <c r="V3567" s="311"/>
      <c r="W3567" s="311"/>
      <c r="X3567" s="311"/>
      <c r="Y3567" s="311"/>
      <c r="Z3567" s="311"/>
      <c r="AA3567" s="311"/>
      <c r="AB3567" s="311"/>
      <c r="AC3567" s="311"/>
      <c r="AD3567" s="311"/>
      <c r="AE3567" s="311"/>
      <c r="AF3567" s="311"/>
      <c r="AG3567" s="311"/>
      <c r="AH3567" s="311"/>
      <c r="AI3567" s="311"/>
      <c r="AJ3567" s="311"/>
      <c r="AK3567" s="311"/>
      <c r="AL3567" s="311"/>
      <c r="AM3567" s="311"/>
      <c r="AN3567" s="311"/>
      <c r="AO3567" s="311"/>
      <c r="AP3567" s="311"/>
      <c r="AQ3567" s="311"/>
      <c r="AR3567" s="311"/>
      <c r="AS3567" s="311"/>
      <c r="AT3567" s="311"/>
      <c r="AU3567" s="311"/>
    </row>
    <row r="3568" spans="1:47">
      <c r="A3568" s="311"/>
      <c r="B3568" s="311"/>
      <c r="C3568" s="311"/>
      <c r="D3568" s="311"/>
      <c r="E3568" s="311"/>
      <c r="F3568" s="311"/>
      <c r="G3568" s="311"/>
      <c r="H3568" s="311"/>
      <c r="I3568" s="311"/>
      <c r="J3568" s="311"/>
      <c r="K3568" s="311"/>
      <c r="L3568" s="311"/>
      <c r="M3568" s="311"/>
      <c r="N3568" s="311"/>
      <c r="O3568" s="311"/>
      <c r="P3568" s="311"/>
      <c r="Q3568" s="311"/>
      <c r="R3568" s="311"/>
      <c r="S3568" s="311"/>
      <c r="T3568" s="311"/>
      <c r="U3568" s="311"/>
      <c r="V3568" s="311"/>
      <c r="W3568" s="311"/>
      <c r="X3568" s="311"/>
      <c r="Y3568" s="311"/>
      <c r="Z3568" s="311"/>
      <c r="AA3568" s="311"/>
      <c r="AB3568" s="311"/>
      <c r="AC3568" s="311"/>
      <c r="AD3568" s="311"/>
      <c r="AE3568" s="311"/>
      <c r="AF3568" s="311"/>
      <c r="AG3568" s="311"/>
      <c r="AH3568" s="311"/>
      <c r="AI3568" s="311"/>
      <c r="AJ3568" s="311"/>
      <c r="AK3568" s="311"/>
      <c r="AL3568" s="311"/>
      <c r="AM3568" s="311"/>
      <c r="AN3568" s="311"/>
      <c r="AO3568" s="311"/>
      <c r="AP3568" s="311"/>
      <c r="AQ3568" s="311"/>
      <c r="AR3568" s="311"/>
      <c r="AS3568" s="311"/>
      <c r="AT3568" s="311"/>
      <c r="AU3568" s="311"/>
    </row>
    <row r="3569" spans="1:47">
      <c r="A3569" s="311"/>
      <c r="B3569" s="311"/>
      <c r="C3569" s="311"/>
      <c r="D3569" s="311"/>
      <c r="E3569" s="311"/>
      <c r="F3569" s="311"/>
      <c r="G3569" s="311"/>
      <c r="H3569" s="311"/>
      <c r="I3569" s="311"/>
      <c r="J3569" s="311"/>
      <c r="K3569" s="311"/>
      <c r="L3569" s="311"/>
      <c r="M3569" s="311"/>
      <c r="N3569" s="311"/>
      <c r="O3569" s="311"/>
      <c r="P3569" s="311"/>
      <c r="Q3569" s="311"/>
      <c r="R3569" s="311"/>
      <c r="S3569" s="311"/>
      <c r="T3569" s="311"/>
      <c r="U3569" s="311"/>
      <c r="V3569" s="311"/>
      <c r="W3569" s="311"/>
      <c r="X3569" s="311"/>
      <c r="Y3569" s="311"/>
      <c r="Z3569" s="311"/>
      <c r="AA3569" s="311"/>
      <c r="AB3569" s="311"/>
      <c r="AC3569" s="311"/>
      <c r="AD3569" s="311"/>
      <c r="AE3569" s="311"/>
      <c r="AF3569" s="311"/>
      <c r="AG3569" s="311"/>
      <c r="AH3569" s="311"/>
      <c r="AI3569" s="311"/>
      <c r="AJ3569" s="311"/>
      <c r="AK3569" s="311"/>
      <c r="AL3569" s="311"/>
      <c r="AM3569" s="311"/>
      <c r="AN3569" s="311"/>
      <c r="AO3569" s="311"/>
      <c r="AP3569" s="311"/>
      <c r="AQ3569" s="311"/>
      <c r="AR3569" s="311"/>
      <c r="AS3569" s="311"/>
      <c r="AT3569" s="311"/>
      <c r="AU3569" s="311"/>
    </row>
    <row r="3570" spans="1:47">
      <c r="A3570" s="311"/>
      <c r="B3570" s="311"/>
      <c r="C3570" s="311"/>
      <c r="D3570" s="311"/>
      <c r="E3570" s="311"/>
      <c r="F3570" s="311"/>
      <c r="G3570" s="311"/>
      <c r="H3570" s="311"/>
      <c r="I3570" s="311"/>
      <c r="J3570" s="311"/>
      <c r="K3570" s="311"/>
      <c r="L3570" s="311"/>
      <c r="M3570" s="311"/>
      <c r="N3570" s="311"/>
      <c r="O3570" s="311"/>
      <c r="P3570" s="311"/>
      <c r="Q3570" s="311"/>
      <c r="R3570" s="311"/>
      <c r="S3570" s="311"/>
      <c r="T3570" s="311"/>
      <c r="U3570" s="311"/>
      <c r="V3570" s="311"/>
      <c r="W3570" s="311"/>
      <c r="X3570" s="311"/>
      <c r="Y3570" s="311"/>
      <c r="Z3570" s="311"/>
      <c r="AA3570" s="311"/>
      <c r="AB3570" s="311"/>
      <c r="AC3570" s="311"/>
      <c r="AD3570" s="311"/>
      <c r="AE3570" s="311"/>
      <c r="AF3570" s="311"/>
      <c r="AG3570" s="311"/>
      <c r="AH3570" s="311"/>
      <c r="AI3570" s="311"/>
      <c r="AJ3570" s="311"/>
      <c r="AK3570" s="311"/>
      <c r="AL3570" s="311"/>
      <c r="AM3570" s="311"/>
      <c r="AN3570" s="311"/>
      <c r="AO3570" s="311"/>
      <c r="AP3570" s="311"/>
      <c r="AQ3570" s="311"/>
      <c r="AR3570" s="311"/>
      <c r="AS3570" s="311"/>
      <c r="AT3570" s="311"/>
      <c r="AU3570" s="311"/>
    </row>
    <row r="3571" spans="1:47">
      <c r="A3571" s="311"/>
      <c r="B3571" s="311"/>
      <c r="C3571" s="311"/>
      <c r="D3571" s="311"/>
      <c r="E3571" s="311"/>
      <c r="F3571" s="311"/>
      <c r="G3571" s="311"/>
      <c r="H3571" s="311"/>
      <c r="I3571" s="311"/>
      <c r="J3571" s="311"/>
      <c r="K3571" s="311"/>
      <c r="L3571" s="311"/>
      <c r="M3571" s="311"/>
      <c r="N3571" s="311"/>
      <c r="O3571" s="311"/>
      <c r="P3571" s="311"/>
      <c r="Q3571" s="311"/>
      <c r="R3571" s="311"/>
      <c r="S3571" s="311"/>
      <c r="T3571" s="311"/>
      <c r="U3571" s="311"/>
      <c r="V3571" s="311"/>
      <c r="W3571" s="311"/>
      <c r="X3571" s="311"/>
      <c r="Y3571" s="311"/>
      <c r="Z3571" s="311"/>
      <c r="AA3571" s="311"/>
      <c r="AB3571" s="311"/>
      <c r="AC3571" s="311"/>
      <c r="AD3571" s="311"/>
      <c r="AE3571" s="311"/>
      <c r="AF3571" s="311"/>
      <c r="AG3571" s="311"/>
      <c r="AH3571" s="311"/>
      <c r="AI3571" s="311"/>
      <c r="AJ3571" s="311"/>
      <c r="AK3571" s="311"/>
      <c r="AL3571" s="311"/>
      <c r="AM3571" s="311"/>
      <c r="AN3571" s="311"/>
      <c r="AO3571" s="311"/>
      <c r="AP3571" s="311"/>
      <c r="AQ3571" s="311"/>
      <c r="AR3571" s="311"/>
      <c r="AS3571" s="311"/>
      <c r="AT3571" s="311"/>
      <c r="AU3571" s="311"/>
    </row>
    <row r="3572" spans="1:47">
      <c r="A3572" s="311"/>
      <c r="B3572" s="311"/>
      <c r="C3572" s="311"/>
      <c r="D3572" s="311"/>
      <c r="E3572" s="311"/>
      <c r="F3572" s="311"/>
      <c r="G3572" s="311"/>
      <c r="H3572" s="311"/>
      <c r="I3572" s="311"/>
      <c r="J3572" s="311"/>
      <c r="K3572" s="311"/>
      <c r="L3572" s="311"/>
      <c r="M3572" s="311"/>
      <c r="N3572" s="311"/>
      <c r="O3572" s="311"/>
      <c r="P3572" s="311"/>
      <c r="Q3572" s="311"/>
      <c r="R3572" s="311"/>
      <c r="S3572" s="311"/>
      <c r="T3572" s="311"/>
      <c r="U3572" s="311"/>
      <c r="V3572" s="311"/>
      <c r="W3572" s="311"/>
      <c r="X3572" s="311"/>
      <c r="Y3572" s="311"/>
      <c r="Z3572" s="311"/>
      <c r="AA3572" s="311"/>
      <c r="AB3572" s="311"/>
      <c r="AC3572" s="311"/>
      <c r="AD3572" s="311"/>
      <c r="AE3572" s="311"/>
      <c r="AF3572" s="311"/>
      <c r="AG3572" s="311"/>
      <c r="AH3572" s="311"/>
      <c r="AI3572" s="311"/>
      <c r="AJ3572" s="311"/>
      <c r="AK3572" s="311"/>
      <c r="AL3572" s="311"/>
      <c r="AM3572" s="311"/>
      <c r="AN3572" s="311"/>
      <c r="AO3572" s="311"/>
      <c r="AP3572" s="311"/>
      <c r="AQ3572" s="311"/>
      <c r="AR3572" s="311"/>
      <c r="AS3572" s="311"/>
      <c r="AT3572" s="311"/>
      <c r="AU3572" s="311"/>
    </row>
    <row r="3573" spans="1:47">
      <c r="A3573" s="311"/>
      <c r="B3573" s="311"/>
      <c r="C3573" s="311"/>
      <c r="D3573" s="311"/>
      <c r="E3573" s="311"/>
      <c r="F3573" s="311"/>
      <c r="G3573" s="311"/>
      <c r="H3573" s="311"/>
      <c r="I3573" s="311"/>
      <c r="J3573" s="311"/>
      <c r="K3573" s="311"/>
      <c r="L3573" s="311"/>
      <c r="M3573" s="311"/>
      <c r="N3573" s="311"/>
      <c r="O3573" s="311"/>
      <c r="P3573" s="311"/>
      <c r="Q3573" s="311"/>
      <c r="R3573" s="311"/>
      <c r="S3573" s="311"/>
      <c r="T3573" s="311"/>
      <c r="U3573" s="311"/>
      <c r="V3573" s="311"/>
      <c r="W3573" s="311"/>
      <c r="X3573" s="311"/>
      <c r="Y3573" s="311"/>
      <c r="Z3573" s="311"/>
      <c r="AA3573" s="311"/>
      <c r="AB3573" s="311"/>
      <c r="AC3573" s="311"/>
      <c r="AD3573" s="311"/>
      <c r="AE3573" s="311"/>
      <c r="AF3573" s="311"/>
      <c r="AG3573" s="311"/>
      <c r="AH3573" s="311"/>
      <c r="AI3573" s="311"/>
      <c r="AJ3573" s="311"/>
      <c r="AK3573" s="311"/>
      <c r="AL3573" s="311"/>
      <c r="AM3573" s="311"/>
      <c r="AN3573" s="311"/>
      <c r="AO3573" s="311"/>
      <c r="AP3573" s="311"/>
      <c r="AQ3573" s="311"/>
      <c r="AR3573" s="311"/>
      <c r="AS3573" s="311"/>
      <c r="AT3573" s="311"/>
      <c r="AU3573" s="311"/>
    </row>
    <row r="3574" spans="1:47">
      <c r="A3574" s="311"/>
      <c r="B3574" s="311"/>
      <c r="C3574" s="311"/>
      <c r="D3574" s="311"/>
      <c r="E3574" s="311"/>
      <c r="F3574" s="311"/>
      <c r="G3574" s="311"/>
      <c r="H3574" s="311"/>
      <c r="I3574" s="311"/>
      <c r="J3574" s="311"/>
      <c r="K3574" s="311"/>
      <c r="L3574" s="311"/>
      <c r="M3574" s="311"/>
      <c r="N3574" s="311"/>
      <c r="O3574" s="311"/>
      <c r="P3574" s="311"/>
      <c r="Q3574" s="311"/>
      <c r="R3574" s="311"/>
      <c r="S3574" s="311"/>
      <c r="T3574" s="311"/>
      <c r="U3574" s="311"/>
      <c r="V3574" s="311"/>
      <c r="W3574" s="311"/>
      <c r="X3574" s="311"/>
      <c r="Y3574" s="311"/>
      <c r="Z3574" s="311"/>
      <c r="AA3574" s="311"/>
      <c r="AB3574" s="311"/>
      <c r="AC3574" s="311"/>
      <c r="AD3574" s="311"/>
      <c r="AE3574" s="311"/>
      <c r="AF3574" s="311"/>
      <c r="AG3574" s="311"/>
      <c r="AH3574" s="311"/>
      <c r="AI3574" s="311"/>
      <c r="AJ3574" s="311"/>
      <c r="AK3574" s="311"/>
      <c r="AL3574" s="311"/>
      <c r="AM3574" s="311"/>
      <c r="AN3574" s="311"/>
      <c r="AO3574" s="311"/>
      <c r="AP3574" s="311"/>
      <c r="AQ3574" s="311"/>
      <c r="AR3574" s="311"/>
      <c r="AS3574" s="311"/>
      <c r="AT3574" s="311"/>
      <c r="AU3574" s="311"/>
    </row>
    <row r="3575" spans="1:47">
      <c r="A3575" s="311"/>
      <c r="B3575" s="311"/>
      <c r="C3575" s="311"/>
      <c r="D3575" s="311"/>
      <c r="E3575" s="311"/>
      <c r="F3575" s="311"/>
      <c r="G3575" s="311"/>
      <c r="H3575" s="311"/>
      <c r="I3575" s="311"/>
      <c r="J3575" s="311"/>
      <c r="K3575" s="311"/>
      <c r="L3575" s="311"/>
      <c r="M3575" s="311"/>
      <c r="N3575" s="311"/>
      <c r="O3575" s="311"/>
      <c r="P3575" s="311"/>
      <c r="Q3575" s="311"/>
      <c r="R3575" s="311"/>
      <c r="S3575" s="311"/>
      <c r="T3575" s="311"/>
      <c r="U3575" s="311"/>
      <c r="V3575" s="311"/>
      <c r="W3575" s="311"/>
      <c r="X3575" s="311"/>
      <c r="Y3575" s="311"/>
      <c r="Z3575" s="311"/>
      <c r="AA3575" s="311"/>
      <c r="AB3575" s="311"/>
      <c r="AC3575" s="311"/>
      <c r="AD3575" s="311"/>
      <c r="AE3575" s="311"/>
      <c r="AF3575" s="311"/>
      <c r="AG3575" s="311"/>
      <c r="AH3575" s="311"/>
      <c r="AI3575" s="311"/>
      <c r="AJ3575" s="311"/>
      <c r="AK3575" s="311"/>
      <c r="AL3575" s="311"/>
      <c r="AM3575" s="311"/>
      <c r="AN3575" s="311"/>
      <c r="AO3575" s="311"/>
      <c r="AP3575" s="311"/>
      <c r="AQ3575" s="311"/>
      <c r="AR3575" s="311"/>
      <c r="AS3575" s="311"/>
      <c r="AT3575" s="311"/>
      <c r="AU3575" s="311"/>
    </row>
    <row r="3576" spans="1:47">
      <c r="A3576" s="311"/>
      <c r="B3576" s="311"/>
      <c r="C3576" s="311"/>
      <c r="D3576" s="311"/>
      <c r="E3576" s="311"/>
      <c r="F3576" s="311"/>
      <c r="G3576" s="311"/>
      <c r="H3576" s="311"/>
      <c r="I3576" s="311"/>
      <c r="J3576" s="311"/>
      <c r="K3576" s="311"/>
      <c r="L3576" s="311"/>
      <c r="M3576" s="311"/>
      <c r="N3576" s="311"/>
      <c r="O3576" s="311"/>
      <c r="P3576" s="311"/>
      <c r="Q3576" s="311"/>
      <c r="R3576" s="311"/>
      <c r="S3576" s="311"/>
      <c r="T3576" s="311"/>
      <c r="U3576" s="311"/>
      <c r="V3576" s="311"/>
      <c r="W3576" s="311"/>
      <c r="X3576" s="311"/>
      <c r="Y3576" s="311"/>
      <c r="Z3576" s="311"/>
      <c r="AA3576" s="311"/>
      <c r="AB3576" s="311"/>
      <c r="AC3576" s="311"/>
      <c r="AD3576" s="311"/>
      <c r="AE3576" s="311"/>
      <c r="AF3576" s="311"/>
      <c r="AG3576" s="311"/>
      <c r="AH3576" s="311"/>
      <c r="AI3576" s="311"/>
      <c r="AJ3576" s="311"/>
      <c r="AK3576" s="311"/>
      <c r="AL3576" s="311"/>
      <c r="AM3576" s="311"/>
      <c r="AN3576" s="311"/>
      <c r="AO3576" s="311"/>
      <c r="AP3576" s="311"/>
      <c r="AQ3576" s="311"/>
      <c r="AR3576" s="311"/>
      <c r="AS3576" s="311"/>
      <c r="AT3576" s="311"/>
      <c r="AU3576" s="311"/>
    </row>
    <row r="3577" spans="1:47">
      <c r="A3577" s="311"/>
      <c r="B3577" s="311"/>
      <c r="C3577" s="311"/>
      <c r="D3577" s="311"/>
      <c r="E3577" s="311"/>
      <c r="F3577" s="311"/>
      <c r="G3577" s="311"/>
      <c r="H3577" s="311"/>
      <c r="I3577" s="311"/>
      <c r="J3577" s="311"/>
      <c r="K3577" s="311"/>
      <c r="L3577" s="311"/>
      <c r="M3577" s="311"/>
      <c r="N3577" s="311"/>
      <c r="O3577" s="311"/>
      <c r="P3577" s="311"/>
      <c r="Q3577" s="311"/>
      <c r="R3577" s="311"/>
      <c r="S3577" s="311"/>
      <c r="T3577" s="311"/>
      <c r="U3577" s="311"/>
      <c r="V3577" s="311"/>
      <c r="W3577" s="311"/>
      <c r="X3577" s="311"/>
      <c r="Y3577" s="311"/>
      <c r="Z3577" s="311"/>
      <c r="AA3577" s="311"/>
      <c r="AB3577" s="311"/>
      <c r="AC3577" s="311"/>
      <c r="AD3577" s="311"/>
      <c r="AE3577" s="311"/>
      <c r="AF3577" s="311"/>
      <c r="AG3577" s="311"/>
      <c r="AH3577" s="311"/>
      <c r="AI3577" s="311"/>
      <c r="AJ3577" s="311"/>
      <c r="AK3577" s="311"/>
      <c r="AL3577" s="311"/>
      <c r="AM3577" s="311"/>
      <c r="AN3577" s="311"/>
      <c r="AO3577" s="311"/>
      <c r="AP3577" s="311"/>
      <c r="AQ3577" s="311"/>
      <c r="AR3577" s="311"/>
      <c r="AS3577" s="311"/>
      <c r="AT3577" s="311"/>
      <c r="AU3577" s="311"/>
    </row>
  </sheetData>
  <sheetProtection algorithmName="SHA-512" hashValue="t2/aIqKzBgu1gjCHjiUn3H5l+zR1KTFG4QCe4zOFuYqqExxXl6lLjXE/ipYmaFCBdU/LsQZxu7GZHlbEbe7Djw==" saltValue="uydtEgCHxmgv1qhdoHoyIA==" spinCount="100000" sheet="1" objects="1" scenarios="1"/>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indexed="11"/>
  </sheetPr>
  <dimension ref="A1:AN259"/>
  <sheetViews>
    <sheetView zoomScale="115" zoomScaleNormal="115" workbookViewId="0">
      <pane xSplit="2" ySplit="1" topLeftCell="C50" activePane="bottomRight" state="frozen"/>
      <selection pane="topRight" activeCell="C1" sqref="C1"/>
      <selection pane="bottomLeft" activeCell="A2" sqref="A2"/>
      <selection pane="bottomRight"/>
    </sheetView>
  </sheetViews>
  <sheetFormatPr defaultRowHeight="12.75"/>
  <cols>
    <col min="1" max="1" width="10.85546875" style="311" customWidth="1"/>
    <col min="2" max="5" width="20.5703125" style="311" customWidth="1"/>
    <col min="6" max="6" width="17.85546875" style="311" customWidth="1"/>
    <col min="7" max="8" width="14.85546875" style="311" customWidth="1"/>
    <col min="9" max="9" width="13.85546875" style="311" customWidth="1"/>
    <col min="10" max="10" width="16.5703125" style="311" customWidth="1"/>
    <col min="11" max="11" width="13.85546875" style="311" customWidth="1"/>
    <col min="12" max="12" width="13" style="311" customWidth="1"/>
    <col min="13" max="13" width="15.42578125" style="311" customWidth="1"/>
    <col min="14" max="14" width="16.85546875" style="311" bestFit="1" customWidth="1"/>
    <col min="15" max="15" width="15.42578125" style="311" customWidth="1"/>
    <col min="16" max="16" width="17.42578125" style="311" bestFit="1" customWidth="1"/>
    <col min="17" max="17" width="16.140625" style="311" customWidth="1"/>
    <col min="18" max="18" width="11.140625" style="311" customWidth="1"/>
    <col min="19" max="19" width="10.42578125" style="311" customWidth="1"/>
    <col min="20" max="20" width="9.42578125" style="311" customWidth="1"/>
    <col min="21" max="21" width="11" style="311" customWidth="1"/>
    <col min="22" max="22" width="9.28515625" style="311" customWidth="1"/>
    <col min="23" max="23" width="14" style="311" customWidth="1"/>
    <col min="24" max="25" width="11.7109375" style="311" customWidth="1"/>
    <col min="26" max="26" width="14.7109375" style="311" bestFit="1" customWidth="1"/>
    <col min="27" max="28" width="11.140625" style="311" bestFit="1" customWidth="1"/>
    <col min="29" max="29" width="14.140625" style="311" bestFit="1" customWidth="1"/>
    <col min="30" max="30" width="11.5703125" style="311" bestFit="1" customWidth="1"/>
    <col min="31" max="31" width="7.5703125" style="311" bestFit="1" customWidth="1"/>
    <col min="32" max="32" width="11.7109375" style="311" bestFit="1" customWidth="1"/>
    <col min="33" max="33" width="6.7109375" style="311" bestFit="1" customWidth="1"/>
    <col min="34" max="34" width="8.28515625" style="311" bestFit="1" customWidth="1"/>
    <col min="35" max="35" width="11" style="311" bestFit="1" customWidth="1"/>
    <col min="36" max="36" width="10.28515625" style="311" bestFit="1" customWidth="1"/>
    <col min="37" max="37" width="10.7109375" style="311" bestFit="1" customWidth="1"/>
    <col min="38" max="38" width="9.85546875" style="311" bestFit="1" customWidth="1"/>
    <col min="39" max="39" width="12.85546875" style="311" bestFit="1" customWidth="1"/>
    <col min="40" max="40" width="8.7109375" style="311" bestFit="1" customWidth="1"/>
    <col min="41" max="41" width="7.5703125" style="311" bestFit="1" customWidth="1"/>
    <col min="42" max="42" width="5.5703125" style="311" bestFit="1" customWidth="1"/>
    <col min="43" max="43" width="6.5703125" style="311" bestFit="1" customWidth="1"/>
    <col min="44" max="256" width="9.140625" style="311"/>
    <col min="257" max="257" width="10.85546875" style="311" customWidth="1"/>
    <col min="258" max="261" width="20.5703125" style="311" customWidth="1"/>
    <col min="262" max="262" width="17.85546875" style="311" customWidth="1"/>
    <col min="263" max="264" width="14.85546875" style="311" customWidth="1"/>
    <col min="265" max="265" width="13.85546875" style="311" customWidth="1"/>
    <col min="266" max="266" width="16.5703125" style="311" customWidth="1"/>
    <col min="267" max="267" width="13.85546875" style="311" customWidth="1"/>
    <col min="268" max="268" width="13" style="311" customWidth="1"/>
    <col min="269" max="269" width="15.42578125" style="311" customWidth="1"/>
    <col min="270" max="270" width="16.85546875" style="311" bestFit="1" customWidth="1"/>
    <col min="271" max="271" width="15.42578125" style="311" customWidth="1"/>
    <col min="272" max="272" width="17.42578125" style="311" bestFit="1" customWidth="1"/>
    <col min="273" max="273" width="16.140625" style="311" customWidth="1"/>
    <col min="274" max="274" width="11.140625" style="311" customWidth="1"/>
    <col min="275" max="275" width="10.42578125" style="311" customWidth="1"/>
    <col min="276" max="276" width="9.42578125" style="311" customWidth="1"/>
    <col min="277" max="277" width="11" style="311" customWidth="1"/>
    <col min="278" max="278" width="9.28515625" style="311" customWidth="1"/>
    <col min="279" max="279" width="14" style="311" customWidth="1"/>
    <col min="280" max="281" width="11.7109375" style="311" customWidth="1"/>
    <col min="282" max="282" width="14.7109375" style="311" bestFit="1" customWidth="1"/>
    <col min="283" max="284" width="11.140625" style="311" bestFit="1" customWidth="1"/>
    <col min="285" max="285" width="14.140625" style="311" bestFit="1" customWidth="1"/>
    <col min="286" max="286" width="11.5703125" style="311" bestFit="1" customWidth="1"/>
    <col min="287" max="287" width="7.5703125" style="311" bestFit="1" customWidth="1"/>
    <col min="288" max="288" width="11.7109375" style="311" bestFit="1" customWidth="1"/>
    <col min="289" max="289" width="6.7109375" style="311" bestFit="1" customWidth="1"/>
    <col min="290" max="290" width="8.28515625" style="311" bestFit="1" customWidth="1"/>
    <col min="291" max="291" width="11" style="311" bestFit="1" customWidth="1"/>
    <col min="292" max="292" width="10.28515625" style="311" bestFit="1" customWidth="1"/>
    <col min="293" max="293" width="10.7109375" style="311" bestFit="1" customWidth="1"/>
    <col min="294" max="294" width="9.85546875" style="311" bestFit="1" customWidth="1"/>
    <col min="295" max="295" width="12.85546875" style="311" bestFit="1" customWidth="1"/>
    <col min="296" max="296" width="8.7109375" style="311" bestFit="1" customWidth="1"/>
    <col min="297" max="297" width="7.5703125" style="311" bestFit="1" customWidth="1"/>
    <col min="298" max="298" width="5.5703125" style="311" bestFit="1" customWidth="1"/>
    <col min="299" max="299" width="6.5703125" style="311" bestFit="1" customWidth="1"/>
    <col min="300" max="512" width="9.140625" style="311"/>
    <col min="513" max="513" width="10.85546875" style="311" customWidth="1"/>
    <col min="514" max="517" width="20.5703125" style="311" customWidth="1"/>
    <col min="518" max="518" width="17.85546875" style="311" customWidth="1"/>
    <col min="519" max="520" width="14.85546875" style="311" customWidth="1"/>
    <col min="521" max="521" width="13.85546875" style="311" customWidth="1"/>
    <col min="522" max="522" width="16.5703125" style="311" customWidth="1"/>
    <col min="523" max="523" width="13.85546875" style="311" customWidth="1"/>
    <col min="524" max="524" width="13" style="311" customWidth="1"/>
    <col min="525" max="525" width="15.42578125" style="311" customWidth="1"/>
    <col min="526" max="526" width="16.85546875" style="311" bestFit="1" customWidth="1"/>
    <col min="527" max="527" width="15.42578125" style="311" customWidth="1"/>
    <col min="528" max="528" width="17.42578125" style="311" bestFit="1" customWidth="1"/>
    <col min="529" max="529" width="16.140625" style="311" customWidth="1"/>
    <col min="530" max="530" width="11.140625" style="311" customWidth="1"/>
    <col min="531" max="531" width="10.42578125" style="311" customWidth="1"/>
    <col min="532" max="532" width="9.42578125" style="311" customWidth="1"/>
    <col min="533" max="533" width="11" style="311" customWidth="1"/>
    <col min="534" max="534" width="9.28515625" style="311" customWidth="1"/>
    <col min="535" max="535" width="14" style="311" customWidth="1"/>
    <col min="536" max="537" width="11.7109375" style="311" customWidth="1"/>
    <col min="538" max="538" width="14.7109375" style="311" bestFit="1" customWidth="1"/>
    <col min="539" max="540" width="11.140625" style="311" bestFit="1" customWidth="1"/>
    <col min="541" max="541" width="14.140625" style="311" bestFit="1" customWidth="1"/>
    <col min="542" max="542" width="11.5703125" style="311" bestFit="1" customWidth="1"/>
    <col min="543" max="543" width="7.5703125" style="311" bestFit="1" customWidth="1"/>
    <col min="544" max="544" width="11.7109375" style="311" bestFit="1" customWidth="1"/>
    <col min="545" max="545" width="6.7109375" style="311" bestFit="1" customWidth="1"/>
    <col min="546" max="546" width="8.28515625" style="311" bestFit="1" customWidth="1"/>
    <col min="547" max="547" width="11" style="311" bestFit="1" customWidth="1"/>
    <col min="548" max="548" width="10.28515625" style="311" bestFit="1" customWidth="1"/>
    <col min="549" max="549" width="10.7109375" style="311" bestFit="1" customWidth="1"/>
    <col min="550" max="550" width="9.85546875" style="311" bestFit="1" customWidth="1"/>
    <col min="551" max="551" width="12.85546875" style="311" bestFit="1" customWidth="1"/>
    <col min="552" max="552" width="8.7109375" style="311" bestFit="1" customWidth="1"/>
    <col min="553" max="553" width="7.5703125" style="311" bestFit="1" customWidth="1"/>
    <col min="554" max="554" width="5.5703125" style="311" bestFit="1" customWidth="1"/>
    <col min="555" max="555" width="6.5703125" style="311" bestFit="1" customWidth="1"/>
    <col min="556" max="768" width="9.140625" style="311"/>
    <col min="769" max="769" width="10.85546875" style="311" customWidth="1"/>
    <col min="770" max="773" width="20.5703125" style="311" customWidth="1"/>
    <col min="774" max="774" width="17.85546875" style="311" customWidth="1"/>
    <col min="775" max="776" width="14.85546875" style="311" customWidth="1"/>
    <col min="777" max="777" width="13.85546875" style="311" customWidth="1"/>
    <col min="778" max="778" width="16.5703125" style="311" customWidth="1"/>
    <col min="779" max="779" width="13.85546875" style="311" customWidth="1"/>
    <col min="780" max="780" width="13" style="311" customWidth="1"/>
    <col min="781" max="781" width="15.42578125" style="311" customWidth="1"/>
    <col min="782" max="782" width="16.85546875" style="311" bestFit="1" customWidth="1"/>
    <col min="783" max="783" width="15.42578125" style="311" customWidth="1"/>
    <col min="784" max="784" width="17.42578125" style="311" bestFit="1" customWidth="1"/>
    <col min="785" max="785" width="16.140625" style="311" customWidth="1"/>
    <col min="786" max="786" width="11.140625" style="311" customWidth="1"/>
    <col min="787" max="787" width="10.42578125" style="311" customWidth="1"/>
    <col min="788" max="788" width="9.42578125" style="311" customWidth="1"/>
    <col min="789" max="789" width="11" style="311" customWidth="1"/>
    <col min="790" max="790" width="9.28515625" style="311" customWidth="1"/>
    <col min="791" max="791" width="14" style="311" customWidth="1"/>
    <col min="792" max="793" width="11.7109375" style="311" customWidth="1"/>
    <col min="794" max="794" width="14.7109375" style="311" bestFit="1" customWidth="1"/>
    <col min="795" max="796" width="11.140625" style="311" bestFit="1" customWidth="1"/>
    <col min="797" max="797" width="14.140625" style="311" bestFit="1" customWidth="1"/>
    <col min="798" max="798" width="11.5703125" style="311" bestFit="1" customWidth="1"/>
    <col min="799" max="799" width="7.5703125" style="311" bestFit="1" customWidth="1"/>
    <col min="800" max="800" width="11.7109375" style="311" bestFit="1" customWidth="1"/>
    <col min="801" max="801" width="6.7109375" style="311" bestFit="1" customWidth="1"/>
    <col min="802" max="802" width="8.28515625" style="311" bestFit="1" customWidth="1"/>
    <col min="803" max="803" width="11" style="311" bestFit="1" customWidth="1"/>
    <col min="804" max="804" width="10.28515625" style="311" bestFit="1" customWidth="1"/>
    <col min="805" max="805" width="10.7109375" style="311" bestFit="1" customWidth="1"/>
    <col min="806" max="806" width="9.85546875" style="311" bestFit="1" customWidth="1"/>
    <col min="807" max="807" width="12.85546875" style="311" bestFit="1" customWidth="1"/>
    <col min="808" max="808" width="8.7109375" style="311" bestFit="1" customWidth="1"/>
    <col min="809" max="809" width="7.5703125" style="311" bestFit="1" customWidth="1"/>
    <col min="810" max="810" width="5.5703125" style="311" bestFit="1" customWidth="1"/>
    <col min="811" max="811" width="6.5703125" style="311" bestFit="1" customWidth="1"/>
    <col min="812" max="1024" width="9.140625" style="311"/>
    <col min="1025" max="1025" width="10.85546875" style="311" customWidth="1"/>
    <col min="1026" max="1029" width="20.5703125" style="311" customWidth="1"/>
    <col min="1030" max="1030" width="17.85546875" style="311" customWidth="1"/>
    <col min="1031" max="1032" width="14.85546875" style="311" customWidth="1"/>
    <col min="1033" max="1033" width="13.85546875" style="311" customWidth="1"/>
    <col min="1034" max="1034" width="16.5703125" style="311" customWidth="1"/>
    <col min="1035" max="1035" width="13.85546875" style="311" customWidth="1"/>
    <col min="1036" max="1036" width="13" style="311" customWidth="1"/>
    <col min="1037" max="1037" width="15.42578125" style="311" customWidth="1"/>
    <col min="1038" max="1038" width="16.85546875" style="311" bestFit="1" customWidth="1"/>
    <col min="1039" max="1039" width="15.42578125" style="311" customWidth="1"/>
    <col min="1040" max="1040" width="17.42578125" style="311" bestFit="1" customWidth="1"/>
    <col min="1041" max="1041" width="16.140625" style="311" customWidth="1"/>
    <col min="1042" max="1042" width="11.140625" style="311" customWidth="1"/>
    <col min="1043" max="1043" width="10.42578125" style="311" customWidth="1"/>
    <col min="1044" max="1044" width="9.42578125" style="311" customWidth="1"/>
    <col min="1045" max="1045" width="11" style="311" customWidth="1"/>
    <col min="1046" max="1046" width="9.28515625" style="311" customWidth="1"/>
    <col min="1047" max="1047" width="14" style="311" customWidth="1"/>
    <col min="1048" max="1049" width="11.7109375" style="311" customWidth="1"/>
    <col min="1050" max="1050" width="14.7109375" style="311" bestFit="1" customWidth="1"/>
    <col min="1051" max="1052" width="11.140625" style="311" bestFit="1" customWidth="1"/>
    <col min="1053" max="1053" width="14.140625" style="311" bestFit="1" customWidth="1"/>
    <col min="1054" max="1054" width="11.5703125" style="311" bestFit="1" customWidth="1"/>
    <col min="1055" max="1055" width="7.5703125" style="311" bestFit="1" customWidth="1"/>
    <col min="1056" max="1056" width="11.7109375" style="311" bestFit="1" customWidth="1"/>
    <col min="1057" max="1057" width="6.7109375" style="311" bestFit="1" customWidth="1"/>
    <col min="1058" max="1058" width="8.28515625" style="311" bestFit="1" customWidth="1"/>
    <col min="1059" max="1059" width="11" style="311" bestFit="1" customWidth="1"/>
    <col min="1060" max="1060" width="10.28515625" style="311" bestFit="1" customWidth="1"/>
    <col min="1061" max="1061" width="10.7109375" style="311" bestFit="1" customWidth="1"/>
    <col min="1062" max="1062" width="9.85546875" style="311" bestFit="1" customWidth="1"/>
    <col min="1063" max="1063" width="12.85546875" style="311" bestFit="1" customWidth="1"/>
    <col min="1064" max="1064" width="8.7109375" style="311" bestFit="1" customWidth="1"/>
    <col min="1065" max="1065" width="7.5703125" style="311" bestFit="1" customWidth="1"/>
    <col min="1066" max="1066" width="5.5703125" style="311" bestFit="1" customWidth="1"/>
    <col min="1067" max="1067" width="6.5703125" style="311" bestFit="1" customWidth="1"/>
    <col min="1068" max="1280" width="9.140625" style="311"/>
    <col min="1281" max="1281" width="10.85546875" style="311" customWidth="1"/>
    <col min="1282" max="1285" width="20.5703125" style="311" customWidth="1"/>
    <col min="1286" max="1286" width="17.85546875" style="311" customWidth="1"/>
    <col min="1287" max="1288" width="14.85546875" style="311" customWidth="1"/>
    <col min="1289" max="1289" width="13.85546875" style="311" customWidth="1"/>
    <col min="1290" max="1290" width="16.5703125" style="311" customWidth="1"/>
    <col min="1291" max="1291" width="13.85546875" style="311" customWidth="1"/>
    <col min="1292" max="1292" width="13" style="311" customWidth="1"/>
    <col min="1293" max="1293" width="15.42578125" style="311" customWidth="1"/>
    <col min="1294" max="1294" width="16.85546875" style="311" bestFit="1" customWidth="1"/>
    <col min="1295" max="1295" width="15.42578125" style="311" customWidth="1"/>
    <col min="1296" max="1296" width="17.42578125" style="311" bestFit="1" customWidth="1"/>
    <col min="1297" max="1297" width="16.140625" style="311" customWidth="1"/>
    <col min="1298" max="1298" width="11.140625" style="311" customWidth="1"/>
    <col min="1299" max="1299" width="10.42578125" style="311" customWidth="1"/>
    <col min="1300" max="1300" width="9.42578125" style="311" customWidth="1"/>
    <col min="1301" max="1301" width="11" style="311" customWidth="1"/>
    <col min="1302" max="1302" width="9.28515625" style="311" customWidth="1"/>
    <col min="1303" max="1303" width="14" style="311" customWidth="1"/>
    <col min="1304" max="1305" width="11.7109375" style="311" customWidth="1"/>
    <col min="1306" max="1306" width="14.7109375" style="311" bestFit="1" customWidth="1"/>
    <col min="1307" max="1308" width="11.140625" style="311" bestFit="1" customWidth="1"/>
    <col min="1309" max="1309" width="14.140625" style="311" bestFit="1" customWidth="1"/>
    <col min="1310" max="1310" width="11.5703125" style="311" bestFit="1" customWidth="1"/>
    <col min="1311" max="1311" width="7.5703125" style="311" bestFit="1" customWidth="1"/>
    <col min="1312" max="1312" width="11.7109375" style="311" bestFit="1" customWidth="1"/>
    <col min="1313" max="1313" width="6.7109375" style="311" bestFit="1" customWidth="1"/>
    <col min="1314" max="1314" width="8.28515625" style="311" bestFit="1" customWidth="1"/>
    <col min="1315" max="1315" width="11" style="311" bestFit="1" customWidth="1"/>
    <col min="1316" max="1316" width="10.28515625" style="311" bestFit="1" customWidth="1"/>
    <col min="1317" max="1317" width="10.7109375" style="311" bestFit="1" customWidth="1"/>
    <col min="1318" max="1318" width="9.85546875" style="311" bestFit="1" customWidth="1"/>
    <col min="1319" max="1319" width="12.85546875" style="311" bestFit="1" customWidth="1"/>
    <col min="1320" max="1320" width="8.7109375" style="311" bestFit="1" customWidth="1"/>
    <col min="1321" max="1321" width="7.5703125" style="311" bestFit="1" customWidth="1"/>
    <col min="1322" max="1322" width="5.5703125" style="311" bestFit="1" customWidth="1"/>
    <col min="1323" max="1323" width="6.5703125" style="311" bestFit="1" customWidth="1"/>
    <col min="1324" max="1536" width="9.140625" style="311"/>
    <col min="1537" max="1537" width="10.85546875" style="311" customWidth="1"/>
    <col min="1538" max="1541" width="20.5703125" style="311" customWidth="1"/>
    <col min="1542" max="1542" width="17.85546875" style="311" customWidth="1"/>
    <col min="1543" max="1544" width="14.85546875" style="311" customWidth="1"/>
    <col min="1545" max="1545" width="13.85546875" style="311" customWidth="1"/>
    <col min="1546" max="1546" width="16.5703125" style="311" customWidth="1"/>
    <col min="1547" max="1547" width="13.85546875" style="311" customWidth="1"/>
    <col min="1548" max="1548" width="13" style="311" customWidth="1"/>
    <col min="1549" max="1549" width="15.42578125" style="311" customWidth="1"/>
    <col min="1550" max="1550" width="16.85546875" style="311" bestFit="1" customWidth="1"/>
    <col min="1551" max="1551" width="15.42578125" style="311" customWidth="1"/>
    <col min="1552" max="1552" width="17.42578125" style="311" bestFit="1" customWidth="1"/>
    <col min="1553" max="1553" width="16.140625" style="311" customWidth="1"/>
    <col min="1554" max="1554" width="11.140625" style="311" customWidth="1"/>
    <col min="1555" max="1555" width="10.42578125" style="311" customWidth="1"/>
    <col min="1556" max="1556" width="9.42578125" style="311" customWidth="1"/>
    <col min="1557" max="1557" width="11" style="311" customWidth="1"/>
    <col min="1558" max="1558" width="9.28515625" style="311" customWidth="1"/>
    <col min="1559" max="1559" width="14" style="311" customWidth="1"/>
    <col min="1560" max="1561" width="11.7109375" style="311" customWidth="1"/>
    <col min="1562" max="1562" width="14.7109375" style="311" bestFit="1" customWidth="1"/>
    <col min="1563" max="1564" width="11.140625" style="311" bestFit="1" customWidth="1"/>
    <col min="1565" max="1565" width="14.140625" style="311" bestFit="1" customWidth="1"/>
    <col min="1566" max="1566" width="11.5703125" style="311" bestFit="1" customWidth="1"/>
    <col min="1567" max="1567" width="7.5703125" style="311" bestFit="1" customWidth="1"/>
    <col min="1568" max="1568" width="11.7109375" style="311" bestFit="1" customWidth="1"/>
    <col min="1569" max="1569" width="6.7109375" style="311" bestFit="1" customWidth="1"/>
    <col min="1570" max="1570" width="8.28515625" style="311" bestFit="1" customWidth="1"/>
    <col min="1571" max="1571" width="11" style="311" bestFit="1" customWidth="1"/>
    <col min="1572" max="1572" width="10.28515625" style="311" bestFit="1" customWidth="1"/>
    <col min="1573" max="1573" width="10.7109375" style="311" bestFit="1" customWidth="1"/>
    <col min="1574" max="1574" width="9.85546875" style="311" bestFit="1" customWidth="1"/>
    <col min="1575" max="1575" width="12.85546875" style="311" bestFit="1" customWidth="1"/>
    <col min="1576" max="1576" width="8.7109375" style="311" bestFit="1" customWidth="1"/>
    <col min="1577" max="1577" width="7.5703125" style="311" bestFit="1" customWidth="1"/>
    <col min="1578" max="1578" width="5.5703125" style="311" bestFit="1" customWidth="1"/>
    <col min="1579" max="1579" width="6.5703125" style="311" bestFit="1" customWidth="1"/>
    <col min="1580" max="1792" width="9.140625" style="311"/>
    <col min="1793" max="1793" width="10.85546875" style="311" customWidth="1"/>
    <col min="1794" max="1797" width="20.5703125" style="311" customWidth="1"/>
    <col min="1798" max="1798" width="17.85546875" style="311" customWidth="1"/>
    <col min="1799" max="1800" width="14.85546875" style="311" customWidth="1"/>
    <col min="1801" max="1801" width="13.85546875" style="311" customWidth="1"/>
    <col min="1802" max="1802" width="16.5703125" style="311" customWidth="1"/>
    <col min="1803" max="1803" width="13.85546875" style="311" customWidth="1"/>
    <col min="1804" max="1804" width="13" style="311" customWidth="1"/>
    <col min="1805" max="1805" width="15.42578125" style="311" customWidth="1"/>
    <col min="1806" max="1806" width="16.85546875" style="311" bestFit="1" customWidth="1"/>
    <col min="1807" max="1807" width="15.42578125" style="311" customWidth="1"/>
    <col min="1808" max="1808" width="17.42578125" style="311" bestFit="1" customWidth="1"/>
    <col min="1809" max="1809" width="16.140625" style="311" customWidth="1"/>
    <col min="1810" max="1810" width="11.140625" style="311" customWidth="1"/>
    <col min="1811" max="1811" width="10.42578125" style="311" customWidth="1"/>
    <col min="1812" max="1812" width="9.42578125" style="311" customWidth="1"/>
    <col min="1813" max="1813" width="11" style="311" customWidth="1"/>
    <col min="1814" max="1814" width="9.28515625" style="311" customWidth="1"/>
    <col min="1815" max="1815" width="14" style="311" customWidth="1"/>
    <col min="1816" max="1817" width="11.7109375" style="311" customWidth="1"/>
    <col min="1818" max="1818" width="14.7109375" style="311" bestFit="1" customWidth="1"/>
    <col min="1819" max="1820" width="11.140625" style="311" bestFit="1" customWidth="1"/>
    <col min="1821" max="1821" width="14.140625" style="311" bestFit="1" customWidth="1"/>
    <col min="1822" max="1822" width="11.5703125" style="311" bestFit="1" customWidth="1"/>
    <col min="1823" max="1823" width="7.5703125" style="311" bestFit="1" customWidth="1"/>
    <col min="1824" max="1824" width="11.7109375" style="311" bestFit="1" customWidth="1"/>
    <col min="1825" max="1825" width="6.7109375" style="311" bestFit="1" customWidth="1"/>
    <col min="1826" max="1826" width="8.28515625" style="311" bestFit="1" customWidth="1"/>
    <col min="1827" max="1827" width="11" style="311" bestFit="1" customWidth="1"/>
    <col min="1828" max="1828" width="10.28515625" style="311" bestFit="1" customWidth="1"/>
    <col min="1829" max="1829" width="10.7109375" style="311" bestFit="1" customWidth="1"/>
    <col min="1830" max="1830" width="9.85546875" style="311" bestFit="1" customWidth="1"/>
    <col min="1831" max="1831" width="12.85546875" style="311" bestFit="1" customWidth="1"/>
    <col min="1832" max="1832" width="8.7109375" style="311" bestFit="1" customWidth="1"/>
    <col min="1833" max="1833" width="7.5703125" style="311" bestFit="1" customWidth="1"/>
    <col min="1834" max="1834" width="5.5703125" style="311" bestFit="1" customWidth="1"/>
    <col min="1835" max="1835" width="6.5703125" style="311" bestFit="1" customWidth="1"/>
    <col min="1836" max="2048" width="9.140625" style="311"/>
    <col min="2049" max="2049" width="10.85546875" style="311" customWidth="1"/>
    <col min="2050" max="2053" width="20.5703125" style="311" customWidth="1"/>
    <col min="2054" max="2054" width="17.85546875" style="311" customWidth="1"/>
    <col min="2055" max="2056" width="14.85546875" style="311" customWidth="1"/>
    <col min="2057" max="2057" width="13.85546875" style="311" customWidth="1"/>
    <col min="2058" max="2058" width="16.5703125" style="311" customWidth="1"/>
    <col min="2059" max="2059" width="13.85546875" style="311" customWidth="1"/>
    <col min="2060" max="2060" width="13" style="311" customWidth="1"/>
    <col min="2061" max="2061" width="15.42578125" style="311" customWidth="1"/>
    <col min="2062" max="2062" width="16.85546875" style="311" bestFit="1" customWidth="1"/>
    <col min="2063" max="2063" width="15.42578125" style="311" customWidth="1"/>
    <col min="2064" max="2064" width="17.42578125" style="311" bestFit="1" customWidth="1"/>
    <col min="2065" max="2065" width="16.140625" style="311" customWidth="1"/>
    <col min="2066" max="2066" width="11.140625" style="311" customWidth="1"/>
    <col min="2067" max="2067" width="10.42578125" style="311" customWidth="1"/>
    <col min="2068" max="2068" width="9.42578125" style="311" customWidth="1"/>
    <col min="2069" max="2069" width="11" style="311" customWidth="1"/>
    <col min="2070" max="2070" width="9.28515625" style="311" customWidth="1"/>
    <col min="2071" max="2071" width="14" style="311" customWidth="1"/>
    <col min="2072" max="2073" width="11.7109375" style="311" customWidth="1"/>
    <col min="2074" max="2074" width="14.7109375" style="311" bestFit="1" customWidth="1"/>
    <col min="2075" max="2076" width="11.140625" style="311" bestFit="1" customWidth="1"/>
    <col min="2077" max="2077" width="14.140625" style="311" bestFit="1" customWidth="1"/>
    <col min="2078" max="2078" width="11.5703125" style="311" bestFit="1" customWidth="1"/>
    <col min="2079" max="2079" width="7.5703125" style="311" bestFit="1" customWidth="1"/>
    <col min="2080" max="2080" width="11.7109375" style="311" bestFit="1" customWidth="1"/>
    <col min="2081" max="2081" width="6.7109375" style="311" bestFit="1" customWidth="1"/>
    <col min="2082" max="2082" width="8.28515625" style="311" bestFit="1" customWidth="1"/>
    <col min="2083" max="2083" width="11" style="311" bestFit="1" customWidth="1"/>
    <col min="2084" max="2084" width="10.28515625" style="311" bestFit="1" customWidth="1"/>
    <col min="2085" max="2085" width="10.7109375" style="311" bestFit="1" customWidth="1"/>
    <col min="2086" max="2086" width="9.85546875" style="311" bestFit="1" customWidth="1"/>
    <col min="2087" max="2087" width="12.85546875" style="311" bestFit="1" customWidth="1"/>
    <col min="2088" max="2088" width="8.7109375" style="311" bestFit="1" customWidth="1"/>
    <col min="2089" max="2089" width="7.5703125" style="311" bestFit="1" customWidth="1"/>
    <col min="2090" max="2090" width="5.5703125" style="311" bestFit="1" customWidth="1"/>
    <col min="2091" max="2091" width="6.5703125" style="311" bestFit="1" customWidth="1"/>
    <col min="2092" max="2304" width="9.140625" style="311"/>
    <col min="2305" max="2305" width="10.85546875" style="311" customWidth="1"/>
    <col min="2306" max="2309" width="20.5703125" style="311" customWidth="1"/>
    <col min="2310" max="2310" width="17.85546875" style="311" customWidth="1"/>
    <col min="2311" max="2312" width="14.85546875" style="311" customWidth="1"/>
    <col min="2313" max="2313" width="13.85546875" style="311" customWidth="1"/>
    <col min="2314" max="2314" width="16.5703125" style="311" customWidth="1"/>
    <col min="2315" max="2315" width="13.85546875" style="311" customWidth="1"/>
    <col min="2316" max="2316" width="13" style="311" customWidth="1"/>
    <col min="2317" max="2317" width="15.42578125" style="311" customWidth="1"/>
    <col min="2318" max="2318" width="16.85546875" style="311" bestFit="1" customWidth="1"/>
    <col min="2319" max="2319" width="15.42578125" style="311" customWidth="1"/>
    <col min="2320" max="2320" width="17.42578125" style="311" bestFit="1" customWidth="1"/>
    <col min="2321" max="2321" width="16.140625" style="311" customWidth="1"/>
    <col min="2322" max="2322" width="11.140625" style="311" customWidth="1"/>
    <col min="2323" max="2323" width="10.42578125" style="311" customWidth="1"/>
    <col min="2324" max="2324" width="9.42578125" style="311" customWidth="1"/>
    <col min="2325" max="2325" width="11" style="311" customWidth="1"/>
    <col min="2326" max="2326" width="9.28515625" style="311" customWidth="1"/>
    <col min="2327" max="2327" width="14" style="311" customWidth="1"/>
    <col min="2328" max="2329" width="11.7109375" style="311" customWidth="1"/>
    <col min="2330" max="2330" width="14.7109375" style="311" bestFit="1" customWidth="1"/>
    <col min="2331" max="2332" width="11.140625" style="311" bestFit="1" customWidth="1"/>
    <col min="2333" max="2333" width="14.140625" style="311" bestFit="1" customWidth="1"/>
    <col min="2334" max="2334" width="11.5703125" style="311" bestFit="1" customWidth="1"/>
    <col min="2335" max="2335" width="7.5703125" style="311" bestFit="1" customWidth="1"/>
    <col min="2336" max="2336" width="11.7109375" style="311" bestFit="1" customWidth="1"/>
    <col min="2337" max="2337" width="6.7109375" style="311" bestFit="1" customWidth="1"/>
    <col min="2338" max="2338" width="8.28515625" style="311" bestFit="1" customWidth="1"/>
    <col min="2339" max="2339" width="11" style="311" bestFit="1" customWidth="1"/>
    <col min="2340" max="2340" width="10.28515625" style="311" bestFit="1" customWidth="1"/>
    <col min="2341" max="2341" width="10.7109375" style="311" bestFit="1" customWidth="1"/>
    <col min="2342" max="2342" width="9.85546875" style="311" bestFit="1" customWidth="1"/>
    <col min="2343" max="2343" width="12.85546875" style="311" bestFit="1" customWidth="1"/>
    <col min="2344" max="2344" width="8.7109375" style="311" bestFit="1" customWidth="1"/>
    <col min="2345" max="2345" width="7.5703125" style="311" bestFit="1" customWidth="1"/>
    <col min="2346" max="2346" width="5.5703125" style="311" bestFit="1" customWidth="1"/>
    <col min="2347" max="2347" width="6.5703125" style="311" bestFit="1" customWidth="1"/>
    <col min="2348" max="2560" width="9.140625" style="311"/>
    <col min="2561" max="2561" width="10.85546875" style="311" customWidth="1"/>
    <col min="2562" max="2565" width="20.5703125" style="311" customWidth="1"/>
    <col min="2566" max="2566" width="17.85546875" style="311" customWidth="1"/>
    <col min="2567" max="2568" width="14.85546875" style="311" customWidth="1"/>
    <col min="2569" max="2569" width="13.85546875" style="311" customWidth="1"/>
    <col min="2570" max="2570" width="16.5703125" style="311" customWidth="1"/>
    <col min="2571" max="2571" width="13.85546875" style="311" customWidth="1"/>
    <col min="2572" max="2572" width="13" style="311" customWidth="1"/>
    <col min="2573" max="2573" width="15.42578125" style="311" customWidth="1"/>
    <col min="2574" max="2574" width="16.85546875" style="311" bestFit="1" customWidth="1"/>
    <col min="2575" max="2575" width="15.42578125" style="311" customWidth="1"/>
    <col min="2576" max="2576" width="17.42578125" style="311" bestFit="1" customWidth="1"/>
    <col min="2577" max="2577" width="16.140625" style="311" customWidth="1"/>
    <col min="2578" max="2578" width="11.140625" style="311" customWidth="1"/>
    <col min="2579" max="2579" width="10.42578125" style="311" customWidth="1"/>
    <col min="2580" max="2580" width="9.42578125" style="311" customWidth="1"/>
    <col min="2581" max="2581" width="11" style="311" customWidth="1"/>
    <col min="2582" max="2582" width="9.28515625" style="311" customWidth="1"/>
    <col min="2583" max="2583" width="14" style="311" customWidth="1"/>
    <col min="2584" max="2585" width="11.7109375" style="311" customWidth="1"/>
    <col min="2586" max="2586" width="14.7109375" style="311" bestFit="1" customWidth="1"/>
    <col min="2587" max="2588" width="11.140625" style="311" bestFit="1" customWidth="1"/>
    <col min="2589" max="2589" width="14.140625" style="311" bestFit="1" customWidth="1"/>
    <col min="2590" max="2590" width="11.5703125" style="311" bestFit="1" customWidth="1"/>
    <col min="2591" max="2591" width="7.5703125" style="311" bestFit="1" customWidth="1"/>
    <col min="2592" max="2592" width="11.7109375" style="311" bestFit="1" customWidth="1"/>
    <col min="2593" max="2593" width="6.7109375" style="311" bestFit="1" customWidth="1"/>
    <col min="2594" max="2594" width="8.28515625" style="311" bestFit="1" customWidth="1"/>
    <col min="2595" max="2595" width="11" style="311" bestFit="1" customWidth="1"/>
    <col min="2596" max="2596" width="10.28515625" style="311" bestFit="1" customWidth="1"/>
    <col min="2597" max="2597" width="10.7109375" style="311" bestFit="1" customWidth="1"/>
    <col min="2598" max="2598" width="9.85546875" style="311" bestFit="1" customWidth="1"/>
    <col min="2599" max="2599" width="12.85546875" style="311" bestFit="1" customWidth="1"/>
    <col min="2600" max="2600" width="8.7109375" style="311" bestFit="1" customWidth="1"/>
    <col min="2601" max="2601" width="7.5703125" style="311" bestFit="1" customWidth="1"/>
    <col min="2602" max="2602" width="5.5703125" style="311" bestFit="1" customWidth="1"/>
    <col min="2603" max="2603" width="6.5703125" style="311" bestFit="1" customWidth="1"/>
    <col min="2604" max="2816" width="9.140625" style="311"/>
    <col min="2817" max="2817" width="10.85546875" style="311" customWidth="1"/>
    <col min="2818" max="2821" width="20.5703125" style="311" customWidth="1"/>
    <col min="2822" max="2822" width="17.85546875" style="311" customWidth="1"/>
    <col min="2823" max="2824" width="14.85546875" style="311" customWidth="1"/>
    <col min="2825" max="2825" width="13.85546875" style="311" customWidth="1"/>
    <col min="2826" max="2826" width="16.5703125" style="311" customWidth="1"/>
    <col min="2827" max="2827" width="13.85546875" style="311" customWidth="1"/>
    <col min="2828" max="2828" width="13" style="311" customWidth="1"/>
    <col min="2829" max="2829" width="15.42578125" style="311" customWidth="1"/>
    <col min="2830" max="2830" width="16.85546875" style="311" bestFit="1" customWidth="1"/>
    <col min="2831" max="2831" width="15.42578125" style="311" customWidth="1"/>
    <col min="2832" max="2832" width="17.42578125" style="311" bestFit="1" customWidth="1"/>
    <col min="2833" max="2833" width="16.140625" style="311" customWidth="1"/>
    <col min="2834" max="2834" width="11.140625" style="311" customWidth="1"/>
    <col min="2835" max="2835" width="10.42578125" style="311" customWidth="1"/>
    <col min="2836" max="2836" width="9.42578125" style="311" customWidth="1"/>
    <col min="2837" max="2837" width="11" style="311" customWidth="1"/>
    <col min="2838" max="2838" width="9.28515625" style="311" customWidth="1"/>
    <col min="2839" max="2839" width="14" style="311" customWidth="1"/>
    <col min="2840" max="2841" width="11.7109375" style="311" customWidth="1"/>
    <col min="2842" max="2842" width="14.7109375" style="311" bestFit="1" customWidth="1"/>
    <col min="2843" max="2844" width="11.140625" style="311" bestFit="1" customWidth="1"/>
    <col min="2845" max="2845" width="14.140625" style="311" bestFit="1" customWidth="1"/>
    <col min="2846" max="2846" width="11.5703125" style="311" bestFit="1" customWidth="1"/>
    <col min="2847" max="2847" width="7.5703125" style="311" bestFit="1" customWidth="1"/>
    <col min="2848" max="2848" width="11.7109375" style="311" bestFit="1" customWidth="1"/>
    <col min="2849" max="2849" width="6.7109375" style="311" bestFit="1" customWidth="1"/>
    <col min="2850" max="2850" width="8.28515625" style="311" bestFit="1" customWidth="1"/>
    <col min="2851" max="2851" width="11" style="311" bestFit="1" customWidth="1"/>
    <col min="2852" max="2852" width="10.28515625" style="311" bestFit="1" customWidth="1"/>
    <col min="2853" max="2853" width="10.7109375" style="311" bestFit="1" customWidth="1"/>
    <col min="2854" max="2854" width="9.85546875" style="311" bestFit="1" customWidth="1"/>
    <col min="2855" max="2855" width="12.85546875" style="311" bestFit="1" customWidth="1"/>
    <col min="2856" max="2856" width="8.7109375" style="311" bestFit="1" customWidth="1"/>
    <col min="2857" max="2857" width="7.5703125" style="311" bestFit="1" customWidth="1"/>
    <col min="2858" max="2858" width="5.5703125" style="311" bestFit="1" customWidth="1"/>
    <col min="2859" max="2859" width="6.5703125" style="311" bestFit="1" customWidth="1"/>
    <col min="2860" max="3072" width="9.140625" style="311"/>
    <col min="3073" max="3073" width="10.85546875" style="311" customWidth="1"/>
    <col min="3074" max="3077" width="20.5703125" style="311" customWidth="1"/>
    <col min="3078" max="3078" width="17.85546875" style="311" customWidth="1"/>
    <col min="3079" max="3080" width="14.85546875" style="311" customWidth="1"/>
    <col min="3081" max="3081" width="13.85546875" style="311" customWidth="1"/>
    <col min="3082" max="3082" width="16.5703125" style="311" customWidth="1"/>
    <col min="3083" max="3083" width="13.85546875" style="311" customWidth="1"/>
    <col min="3084" max="3084" width="13" style="311" customWidth="1"/>
    <col min="3085" max="3085" width="15.42578125" style="311" customWidth="1"/>
    <col min="3086" max="3086" width="16.85546875" style="311" bestFit="1" customWidth="1"/>
    <col min="3087" max="3087" width="15.42578125" style="311" customWidth="1"/>
    <col min="3088" max="3088" width="17.42578125" style="311" bestFit="1" customWidth="1"/>
    <col min="3089" max="3089" width="16.140625" style="311" customWidth="1"/>
    <col min="3090" max="3090" width="11.140625" style="311" customWidth="1"/>
    <col min="3091" max="3091" width="10.42578125" style="311" customWidth="1"/>
    <col min="3092" max="3092" width="9.42578125" style="311" customWidth="1"/>
    <col min="3093" max="3093" width="11" style="311" customWidth="1"/>
    <col min="3094" max="3094" width="9.28515625" style="311" customWidth="1"/>
    <col min="3095" max="3095" width="14" style="311" customWidth="1"/>
    <col min="3096" max="3097" width="11.7109375" style="311" customWidth="1"/>
    <col min="3098" max="3098" width="14.7109375" style="311" bestFit="1" customWidth="1"/>
    <col min="3099" max="3100" width="11.140625" style="311" bestFit="1" customWidth="1"/>
    <col min="3101" max="3101" width="14.140625" style="311" bestFit="1" customWidth="1"/>
    <col min="3102" max="3102" width="11.5703125" style="311" bestFit="1" customWidth="1"/>
    <col min="3103" max="3103" width="7.5703125" style="311" bestFit="1" customWidth="1"/>
    <col min="3104" max="3104" width="11.7109375" style="311" bestFit="1" customWidth="1"/>
    <col min="3105" max="3105" width="6.7109375" style="311" bestFit="1" customWidth="1"/>
    <col min="3106" max="3106" width="8.28515625" style="311" bestFit="1" customWidth="1"/>
    <col min="3107" max="3107" width="11" style="311" bestFit="1" customWidth="1"/>
    <col min="3108" max="3108" width="10.28515625" style="311" bestFit="1" customWidth="1"/>
    <col min="3109" max="3109" width="10.7109375" style="311" bestFit="1" customWidth="1"/>
    <col min="3110" max="3110" width="9.85546875" style="311" bestFit="1" customWidth="1"/>
    <col min="3111" max="3111" width="12.85546875" style="311" bestFit="1" customWidth="1"/>
    <col min="3112" max="3112" width="8.7109375" style="311" bestFit="1" customWidth="1"/>
    <col min="3113" max="3113" width="7.5703125" style="311" bestFit="1" customWidth="1"/>
    <col min="3114" max="3114" width="5.5703125" style="311" bestFit="1" customWidth="1"/>
    <col min="3115" max="3115" width="6.5703125" style="311" bestFit="1" customWidth="1"/>
    <col min="3116" max="3328" width="9.140625" style="311"/>
    <col min="3329" max="3329" width="10.85546875" style="311" customWidth="1"/>
    <col min="3330" max="3333" width="20.5703125" style="311" customWidth="1"/>
    <col min="3334" max="3334" width="17.85546875" style="311" customWidth="1"/>
    <col min="3335" max="3336" width="14.85546875" style="311" customWidth="1"/>
    <col min="3337" max="3337" width="13.85546875" style="311" customWidth="1"/>
    <col min="3338" max="3338" width="16.5703125" style="311" customWidth="1"/>
    <col min="3339" max="3339" width="13.85546875" style="311" customWidth="1"/>
    <col min="3340" max="3340" width="13" style="311" customWidth="1"/>
    <col min="3341" max="3341" width="15.42578125" style="311" customWidth="1"/>
    <col min="3342" max="3342" width="16.85546875" style="311" bestFit="1" customWidth="1"/>
    <col min="3343" max="3343" width="15.42578125" style="311" customWidth="1"/>
    <col min="3344" max="3344" width="17.42578125" style="311" bestFit="1" customWidth="1"/>
    <col min="3345" max="3345" width="16.140625" style="311" customWidth="1"/>
    <col min="3346" max="3346" width="11.140625" style="311" customWidth="1"/>
    <col min="3347" max="3347" width="10.42578125" style="311" customWidth="1"/>
    <col min="3348" max="3348" width="9.42578125" style="311" customWidth="1"/>
    <col min="3349" max="3349" width="11" style="311" customWidth="1"/>
    <col min="3350" max="3350" width="9.28515625" style="311" customWidth="1"/>
    <col min="3351" max="3351" width="14" style="311" customWidth="1"/>
    <col min="3352" max="3353" width="11.7109375" style="311" customWidth="1"/>
    <col min="3354" max="3354" width="14.7109375" style="311" bestFit="1" customWidth="1"/>
    <col min="3355" max="3356" width="11.140625" style="311" bestFit="1" customWidth="1"/>
    <col min="3357" max="3357" width="14.140625" style="311" bestFit="1" customWidth="1"/>
    <col min="3358" max="3358" width="11.5703125" style="311" bestFit="1" customWidth="1"/>
    <col min="3359" max="3359" width="7.5703125" style="311" bestFit="1" customWidth="1"/>
    <col min="3360" max="3360" width="11.7109375" style="311" bestFit="1" customWidth="1"/>
    <col min="3361" max="3361" width="6.7109375" style="311" bestFit="1" customWidth="1"/>
    <col min="3362" max="3362" width="8.28515625" style="311" bestFit="1" customWidth="1"/>
    <col min="3363" max="3363" width="11" style="311" bestFit="1" customWidth="1"/>
    <col min="3364" max="3364" width="10.28515625" style="311" bestFit="1" customWidth="1"/>
    <col min="3365" max="3365" width="10.7109375" style="311" bestFit="1" customWidth="1"/>
    <col min="3366" max="3366" width="9.85546875" style="311" bestFit="1" customWidth="1"/>
    <col min="3367" max="3367" width="12.85546875" style="311" bestFit="1" customWidth="1"/>
    <col min="3368" max="3368" width="8.7109375" style="311" bestFit="1" customWidth="1"/>
    <col min="3369" max="3369" width="7.5703125" style="311" bestFit="1" customWidth="1"/>
    <col min="3370" max="3370" width="5.5703125" style="311" bestFit="1" customWidth="1"/>
    <col min="3371" max="3371" width="6.5703125" style="311" bestFit="1" customWidth="1"/>
    <col min="3372" max="3584" width="9.140625" style="311"/>
    <col min="3585" max="3585" width="10.85546875" style="311" customWidth="1"/>
    <col min="3586" max="3589" width="20.5703125" style="311" customWidth="1"/>
    <col min="3590" max="3590" width="17.85546875" style="311" customWidth="1"/>
    <col min="3591" max="3592" width="14.85546875" style="311" customWidth="1"/>
    <col min="3593" max="3593" width="13.85546875" style="311" customWidth="1"/>
    <col min="3594" max="3594" width="16.5703125" style="311" customWidth="1"/>
    <col min="3595" max="3595" width="13.85546875" style="311" customWidth="1"/>
    <col min="3596" max="3596" width="13" style="311" customWidth="1"/>
    <col min="3597" max="3597" width="15.42578125" style="311" customWidth="1"/>
    <col min="3598" max="3598" width="16.85546875" style="311" bestFit="1" customWidth="1"/>
    <col min="3599" max="3599" width="15.42578125" style="311" customWidth="1"/>
    <col min="3600" max="3600" width="17.42578125" style="311" bestFit="1" customWidth="1"/>
    <col min="3601" max="3601" width="16.140625" style="311" customWidth="1"/>
    <col min="3602" max="3602" width="11.140625" style="311" customWidth="1"/>
    <col min="3603" max="3603" width="10.42578125" style="311" customWidth="1"/>
    <col min="3604" max="3604" width="9.42578125" style="311" customWidth="1"/>
    <col min="3605" max="3605" width="11" style="311" customWidth="1"/>
    <col min="3606" max="3606" width="9.28515625" style="311" customWidth="1"/>
    <col min="3607" max="3607" width="14" style="311" customWidth="1"/>
    <col min="3608" max="3609" width="11.7109375" style="311" customWidth="1"/>
    <col min="3610" max="3610" width="14.7109375" style="311" bestFit="1" customWidth="1"/>
    <col min="3611" max="3612" width="11.140625" style="311" bestFit="1" customWidth="1"/>
    <col min="3613" max="3613" width="14.140625" style="311" bestFit="1" customWidth="1"/>
    <col min="3614" max="3614" width="11.5703125" style="311" bestFit="1" customWidth="1"/>
    <col min="3615" max="3615" width="7.5703125" style="311" bestFit="1" customWidth="1"/>
    <col min="3616" max="3616" width="11.7109375" style="311" bestFit="1" customWidth="1"/>
    <col min="3617" max="3617" width="6.7109375" style="311" bestFit="1" customWidth="1"/>
    <col min="3618" max="3618" width="8.28515625" style="311" bestFit="1" customWidth="1"/>
    <col min="3619" max="3619" width="11" style="311" bestFit="1" customWidth="1"/>
    <col min="3620" max="3620" width="10.28515625" style="311" bestFit="1" customWidth="1"/>
    <col min="3621" max="3621" width="10.7109375" style="311" bestFit="1" customWidth="1"/>
    <col min="3622" max="3622" width="9.85546875" style="311" bestFit="1" customWidth="1"/>
    <col min="3623" max="3623" width="12.85546875" style="311" bestFit="1" customWidth="1"/>
    <col min="3624" max="3624" width="8.7109375" style="311" bestFit="1" customWidth="1"/>
    <col min="3625" max="3625" width="7.5703125" style="311" bestFit="1" customWidth="1"/>
    <col min="3626" max="3626" width="5.5703125" style="311" bestFit="1" customWidth="1"/>
    <col min="3627" max="3627" width="6.5703125" style="311" bestFit="1" customWidth="1"/>
    <col min="3628" max="3840" width="9.140625" style="311"/>
    <col min="3841" max="3841" width="10.85546875" style="311" customWidth="1"/>
    <col min="3842" max="3845" width="20.5703125" style="311" customWidth="1"/>
    <col min="3846" max="3846" width="17.85546875" style="311" customWidth="1"/>
    <col min="3847" max="3848" width="14.85546875" style="311" customWidth="1"/>
    <col min="3849" max="3849" width="13.85546875" style="311" customWidth="1"/>
    <col min="3850" max="3850" width="16.5703125" style="311" customWidth="1"/>
    <col min="3851" max="3851" width="13.85546875" style="311" customWidth="1"/>
    <col min="3852" max="3852" width="13" style="311" customWidth="1"/>
    <col min="3853" max="3853" width="15.42578125" style="311" customWidth="1"/>
    <col min="3854" max="3854" width="16.85546875" style="311" bestFit="1" customWidth="1"/>
    <col min="3855" max="3855" width="15.42578125" style="311" customWidth="1"/>
    <col min="3856" max="3856" width="17.42578125" style="311" bestFit="1" customWidth="1"/>
    <col min="3857" max="3857" width="16.140625" style="311" customWidth="1"/>
    <col min="3858" max="3858" width="11.140625" style="311" customWidth="1"/>
    <col min="3859" max="3859" width="10.42578125" style="311" customWidth="1"/>
    <col min="3860" max="3860" width="9.42578125" style="311" customWidth="1"/>
    <col min="3861" max="3861" width="11" style="311" customWidth="1"/>
    <col min="3862" max="3862" width="9.28515625" style="311" customWidth="1"/>
    <col min="3863" max="3863" width="14" style="311" customWidth="1"/>
    <col min="3864" max="3865" width="11.7109375" style="311" customWidth="1"/>
    <col min="3866" max="3866" width="14.7109375" style="311" bestFit="1" customWidth="1"/>
    <col min="3867" max="3868" width="11.140625" style="311" bestFit="1" customWidth="1"/>
    <col min="3869" max="3869" width="14.140625" style="311" bestFit="1" customWidth="1"/>
    <col min="3870" max="3870" width="11.5703125" style="311" bestFit="1" customWidth="1"/>
    <col min="3871" max="3871" width="7.5703125" style="311" bestFit="1" customWidth="1"/>
    <col min="3872" max="3872" width="11.7109375" style="311" bestFit="1" customWidth="1"/>
    <col min="3873" max="3873" width="6.7109375" style="311" bestFit="1" customWidth="1"/>
    <col min="3874" max="3874" width="8.28515625" style="311" bestFit="1" customWidth="1"/>
    <col min="3875" max="3875" width="11" style="311" bestFit="1" customWidth="1"/>
    <col min="3876" max="3876" width="10.28515625" style="311" bestFit="1" customWidth="1"/>
    <col min="3877" max="3877" width="10.7109375" style="311" bestFit="1" customWidth="1"/>
    <col min="3878" max="3878" width="9.85546875" style="311" bestFit="1" customWidth="1"/>
    <col min="3879" max="3879" width="12.85546875" style="311" bestFit="1" customWidth="1"/>
    <col min="3880" max="3880" width="8.7109375" style="311" bestFit="1" customWidth="1"/>
    <col min="3881" max="3881" width="7.5703125" style="311" bestFit="1" customWidth="1"/>
    <col min="3882" max="3882" width="5.5703125" style="311" bestFit="1" customWidth="1"/>
    <col min="3883" max="3883" width="6.5703125" style="311" bestFit="1" customWidth="1"/>
    <col min="3884" max="4096" width="9.140625" style="311"/>
    <col min="4097" max="4097" width="10.85546875" style="311" customWidth="1"/>
    <col min="4098" max="4101" width="20.5703125" style="311" customWidth="1"/>
    <col min="4102" max="4102" width="17.85546875" style="311" customWidth="1"/>
    <col min="4103" max="4104" width="14.85546875" style="311" customWidth="1"/>
    <col min="4105" max="4105" width="13.85546875" style="311" customWidth="1"/>
    <col min="4106" max="4106" width="16.5703125" style="311" customWidth="1"/>
    <col min="4107" max="4107" width="13.85546875" style="311" customWidth="1"/>
    <col min="4108" max="4108" width="13" style="311" customWidth="1"/>
    <col min="4109" max="4109" width="15.42578125" style="311" customWidth="1"/>
    <col min="4110" max="4110" width="16.85546875" style="311" bestFit="1" customWidth="1"/>
    <col min="4111" max="4111" width="15.42578125" style="311" customWidth="1"/>
    <col min="4112" max="4112" width="17.42578125" style="311" bestFit="1" customWidth="1"/>
    <col min="4113" max="4113" width="16.140625" style="311" customWidth="1"/>
    <col min="4114" max="4114" width="11.140625" style="311" customWidth="1"/>
    <col min="4115" max="4115" width="10.42578125" style="311" customWidth="1"/>
    <col min="4116" max="4116" width="9.42578125" style="311" customWidth="1"/>
    <col min="4117" max="4117" width="11" style="311" customWidth="1"/>
    <col min="4118" max="4118" width="9.28515625" style="311" customWidth="1"/>
    <col min="4119" max="4119" width="14" style="311" customWidth="1"/>
    <col min="4120" max="4121" width="11.7109375" style="311" customWidth="1"/>
    <col min="4122" max="4122" width="14.7109375" style="311" bestFit="1" customWidth="1"/>
    <col min="4123" max="4124" width="11.140625" style="311" bestFit="1" customWidth="1"/>
    <col min="4125" max="4125" width="14.140625" style="311" bestFit="1" customWidth="1"/>
    <col min="4126" max="4126" width="11.5703125" style="311" bestFit="1" customWidth="1"/>
    <col min="4127" max="4127" width="7.5703125" style="311" bestFit="1" customWidth="1"/>
    <col min="4128" max="4128" width="11.7109375" style="311" bestFit="1" customWidth="1"/>
    <col min="4129" max="4129" width="6.7109375" style="311" bestFit="1" customWidth="1"/>
    <col min="4130" max="4130" width="8.28515625" style="311" bestFit="1" customWidth="1"/>
    <col min="4131" max="4131" width="11" style="311" bestFit="1" customWidth="1"/>
    <col min="4132" max="4132" width="10.28515625" style="311" bestFit="1" customWidth="1"/>
    <col min="4133" max="4133" width="10.7109375" style="311" bestFit="1" customWidth="1"/>
    <col min="4134" max="4134" width="9.85546875" style="311" bestFit="1" customWidth="1"/>
    <col min="4135" max="4135" width="12.85546875" style="311" bestFit="1" customWidth="1"/>
    <col min="4136" max="4136" width="8.7109375" style="311" bestFit="1" customWidth="1"/>
    <col min="4137" max="4137" width="7.5703125" style="311" bestFit="1" customWidth="1"/>
    <col min="4138" max="4138" width="5.5703125" style="311" bestFit="1" customWidth="1"/>
    <col min="4139" max="4139" width="6.5703125" style="311" bestFit="1" customWidth="1"/>
    <col min="4140" max="4352" width="9.140625" style="311"/>
    <col min="4353" max="4353" width="10.85546875" style="311" customWidth="1"/>
    <col min="4354" max="4357" width="20.5703125" style="311" customWidth="1"/>
    <col min="4358" max="4358" width="17.85546875" style="311" customWidth="1"/>
    <col min="4359" max="4360" width="14.85546875" style="311" customWidth="1"/>
    <col min="4361" max="4361" width="13.85546875" style="311" customWidth="1"/>
    <col min="4362" max="4362" width="16.5703125" style="311" customWidth="1"/>
    <col min="4363" max="4363" width="13.85546875" style="311" customWidth="1"/>
    <col min="4364" max="4364" width="13" style="311" customWidth="1"/>
    <col min="4365" max="4365" width="15.42578125" style="311" customWidth="1"/>
    <col min="4366" max="4366" width="16.85546875" style="311" bestFit="1" customWidth="1"/>
    <col min="4367" max="4367" width="15.42578125" style="311" customWidth="1"/>
    <col min="4368" max="4368" width="17.42578125" style="311" bestFit="1" customWidth="1"/>
    <col min="4369" max="4369" width="16.140625" style="311" customWidth="1"/>
    <col min="4370" max="4370" width="11.140625" style="311" customWidth="1"/>
    <col min="4371" max="4371" width="10.42578125" style="311" customWidth="1"/>
    <col min="4372" max="4372" width="9.42578125" style="311" customWidth="1"/>
    <col min="4373" max="4373" width="11" style="311" customWidth="1"/>
    <col min="4374" max="4374" width="9.28515625" style="311" customWidth="1"/>
    <col min="4375" max="4375" width="14" style="311" customWidth="1"/>
    <col min="4376" max="4377" width="11.7109375" style="311" customWidth="1"/>
    <col min="4378" max="4378" width="14.7109375" style="311" bestFit="1" customWidth="1"/>
    <col min="4379" max="4380" width="11.140625" style="311" bestFit="1" customWidth="1"/>
    <col min="4381" max="4381" width="14.140625" style="311" bestFit="1" customWidth="1"/>
    <col min="4382" max="4382" width="11.5703125" style="311" bestFit="1" customWidth="1"/>
    <col min="4383" max="4383" width="7.5703125" style="311" bestFit="1" customWidth="1"/>
    <col min="4384" max="4384" width="11.7109375" style="311" bestFit="1" customWidth="1"/>
    <col min="4385" max="4385" width="6.7109375" style="311" bestFit="1" customWidth="1"/>
    <col min="4386" max="4386" width="8.28515625" style="311" bestFit="1" customWidth="1"/>
    <col min="4387" max="4387" width="11" style="311" bestFit="1" customWidth="1"/>
    <col min="4388" max="4388" width="10.28515625" style="311" bestFit="1" customWidth="1"/>
    <col min="4389" max="4389" width="10.7109375" style="311" bestFit="1" customWidth="1"/>
    <col min="4390" max="4390" width="9.85546875" style="311" bestFit="1" customWidth="1"/>
    <col min="4391" max="4391" width="12.85546875" style="311" bestFit="1" customWidth="1"/>
    <col min="4392" max="4392" width="8.7109375" style="311" bestFit="1" customWidth="1"/>
    <col min="4393" max="4393" width="7.5703125" style="311" bestFit="1" customWidth="1"/>
    <col min="4394" max="4394" width="5.5703125" style="311" bestFit="1" customWidth="1"/>
    <col min="4395" max="4395" width="6.5703125" style="311" bestFit="1" customWidth="1"/>
    <col min="4396" max="4608" width="9.140625" style="311"/>
    <col min="4609" max="4609" width="10.85546875" style="311" customWidth="1"/>
    <col min="4610" max="4613" width="20.5703125" style="311" customWidth="1"/>
    <col min="4614" max="4614" width="17.85546875" style="311" customWidth="1"/>
    <col min="4615" max="4616" width="14.85546875" style="311" customWidth="1"/>
    <col min="4617" max="4617" width="13.85546875" style="311" customWidth="1"/>
    <col min="4618" max="4618" width="16.5703125" style="311" customWidth="1"/>
    <col min="4619" max="4619" width="13.85546875" style="311" customWidth="1"/>
    <col min="4620" max="4620" width="13" style="311" customWidth="1"/>
    <col min="4621" max="4621" width="15.42578125" style="311" customWidth="1"/>
    <col min="4622" max="4622" width="16.85546875" style="311" bestFit="1" customWidth="1"/>
    <col min="4623" max="4623" width="15.42578125" style="311" customWidth="1"/>
    <col min="4624" max="4624" width="17.42578125" style="311" bestFit="1" customWidth="1"/>
    <col min="4625" max="4625" width="16.140625" style="311" customWidth="1"/>
    <col min="4626" max="4626" width="11.140625" style="311" customWidth="1"/>
    <col min="4627" max="4627" width="10.42578125" style="311" customWidth="1"/>
    <col min="4628" max="4628" width="9.42578125" style="311" customWidth="1"/>
    <col min="4629" max="4629" width="11" style="311" customWidth="1"/>
    <col min="4630" max="4630" width="9.28515625" style="311" customWidth="1"/>
    <col min="4631" max="4631" width="14" style="311" customWidth="1"/>
    <col min="4632" max="4633" width="11.7109375" style="311" customWidth="1"/>
    <col min="4634" max="4634" width="14.7109375" style="311" bestFit="1" customWidth="1"/>
    <col min="4635" max="4636" width="11.140625" style="311" bestFit="1" customWidth="1"/>
    <col min="4637" max="4637" width="14.140625" style="311" bestFit="1" customWidth="1"/>
    <col min="4638" max="4638" width="11.5703125" style="311" bestFit="1" customWidth="1"/>
    <col min="4639" max="4639" width="7.5703125" style="311" bestFit="1" customWidth="1"/>
    <col min="4640" max="4640" width="11.7109375" style="311" bestFit="1" customWidth="1"/>
    <col min="4641" max="4641" width="6.7109375" style="311" bestFit="1" customWidth="1"/>
    <col min="4642" max="4642" width="8.28515625" style="311" bestFit="1" customWidth="1"/>
    <col min="4643" max="4643" width="11" style="311" bestFit="1" customWidth="1"/>
    <col min="4644" max="4644" width="10.28515625" style="311" bestFit="1" customWidth="1"/>
    <col min="4645" max="4645" width="10.7109375" style="311" bestFit="1" customWidth="1"/>
    <col min="4646" max="4646" width="9.85546875" style="311" bestFit="1" customWidth="1"/>
    <col min="4647" max="4647" width="12.85546875" style="311" bestFit="1" customWidth="1"/>
    <col min="4648" max="4648" width="8.7109375" style="311" bestFit="1" customWidth="1"/>
    <col min="4649" max="4649" width="7.5703125" style="311" bestFit="1" customWidth="1"/>
    <col min="4650" max="4650" width="5.5703125" style="311" bestFit="1" customWidth="1"/>
    <col min="4651" max="4651" width="6.5703125" style="311" bestFit="1" customWidth="1"/>
    <col min="4652" max="4864" width="9.140625" style="311"/>
    <col min="4865" max="4865" width="10.85546875" style="311" customWidth="1"/>
    <col min="4866" max="4869" width="20.5703125" style="311" customWidth="1"/>
    <col min="4870" max="4870" width="17.85546875" style="311" customWidth="1"/>
    <col min="4871" max="4872" width="14.85546875" style="311" customWidth="1"/>
    <col min="4873" max="4873" width="13.85546875" style="311" customWidth="1"/>
    <col min="4874" max="4874" width="16.5703125" style="311" customWidth="1"/>
    <col min="4875" max="4875" width="13.85546875" style="311" customWidth="1"/>
    <col min="4876" max="4876" width="13" style="311" customWidth="1"/>
    <col min="4877" max="4877" width="15.42578125" style="311" customWidth="1"/>
    <col min="4878" max="4878" width="16.85546875" style="311" bestFit="1" customWidth="1"/>
    <col min="4879" max="4879" width="15.42578125" style="311" customWidth="1"/>
    <col min="4880" max="4880" width="17.42578125" style="311" bestFit="1" customWidth="1"/>
    <col min="4881" max="4881" width="16.140625" style="311" customWidth="1"/>
    <col min="4882" max="4882" width="11.140625" style="311" customWidth="1"/>
    <col min="4883" max="4883" width="10.42578125" style="311" customWidth="1"/>
    <col min="4884" max="4884" width="9.42578125" style="311" customWidth="1"/>
    <col min="4885" max="4885" width="11" style="311" customWidth="1"/>
    <col min="4886" max="4886" width="9.28515625" style="311" customWidth="1"/>
    <col min="4887" max="4887" width="14" style="311" customWidth="1"/>
    <col min="4888" max="4889" width="11.7109375" style="311" customWidth="1"/>
    <col min="4890" max="4890" width="14.7109375" style="311" bestFit="1" customWidth="1"/>
    <col min="4891" max="4892" width="11.140625" style="311" bestFit="1" customWidth="1"/>
    <col min="4893" max="4893" width="14.140625" style="311" bestFit="1" customWidth="1"/>
    <col min="4894" max="4894" width="11.5703125" style="311" bestFit="1" customWidth="1"/>
    <col min="4895" max="4895" width="7.5703125" style="311" bestFit="1" customWidth="1"/>
    <col min="4896" max="4896" width="11.7109375" style="311" bestFit="1" customWidth="1"/>
    <col min="4897" max="4897" width="6.7109375" style="311" bestFit="1" customWidth="1"/>
    <col min="4898" max="4898" width="8.28515625" style="311" bestFit="1" customWidth="1"/>
    <col min="4899" max="4899" width="11" style="311" bestFit="1" customWidth="1"/>
    <col min="4900" max="4900" width="10.28515625" style="311" bestFit="1" customWidth="1"/>
    <col min="4901" max="4901" width="10.7109375" style="311" bestFit="1" customWidth="1"/>
    <col min="4902" max="4902" width="9.85546875" style="311" bestFit="1" customWidth="1"/>
    <col min="4903" max="4903" width="12.85546875" style="311" bestFit="1" customWidth="1"/>
    <col min="4904" max="4904" width="8.7109375" style="311" bestFit="1" customWidth="1"/>
    <col min="4905" max="4905" width="7.5703125" style="311" bestFit="1" customWidth="1"/>
    <col min="4906" max="4906" width="5.5703125" style="311" bestFit="1" customWidth="1"/>
    <col min="4907" max="4907" width="6.5703125" style="311" bestFit="1" customWidth="1"/>
    <col min="4908" max="5120" width="9.140625" style="311"/>
    <col min="5121" max="5121" width="10.85546875" style="311" customWidth="1"/>
    <col min="5122" max="5125" width="20.5703125" style="311" customWidth="1"/>
    <col min="5126" max="5126" width="17.85546875" style="311" customWidth="1"/>
    <col min="5127" max="5128" width="14.85546875" style="311" customWidth="1"/>
    <col min="5129" max="5129" width="13.85546875" style="311" customWidth="1"/>
    <col min="5130" max="5130" width="16.5703125" style="311" customWidth="1"/>
    <col min="5131" max="5131" width="13.85546875" style="311" customWidth="1"/>
    <col min="5132" max="5132" width="13" style="311" customWidth="1"/>
    <col min="5133" max="5133" width="15.42578125" style="311" customWidth="1"/>
    <col min="5134" max="5134" width="16.85546875" style="311" bestFit="1" customWidth="1"/>
    <col min="5135" max="5135" width="15.42578125" style="311" customWidth="1"/>
    <col min="5136" max="5136" width="17.42578125" style="311" bestFit="1" customWidth="1"/>
    <col min="5137" max="5137" width="16.140625" style="311" customWidth="1"/>
    <col min="5138" max="5138" width="11.140625" style="311" customWidth="1"/>
    <col min="5139" max="5139" width="10.42578125" style="311" customWidth="1"/>
    <col min="5140" max="5140" width="9.42578125" style="311" customWidth="1"/>
    <col min="5141" max="5141" width="11" style="311" customWidth="1"/>
    <col min="5142" max="5142" width="9.28515625" style="311" customWidth="1"/>
    <col min="5143" max="5143" width="14" style="311" customWidth="1"/>
    <col min="5144" max="5145" width="11.7109375" style="311" customWidth="1"/>
    <col min="5146" max="5146" width="14.7109375" style="311" bestFit="1" customWidth="1"/>
    <col min="5147" max="5148" width="11.140625" style="311" bestFit="1" customWidth="1"/>
    <col min="5149" max="5149" width="14.140625" style="311" bestFit="1" customWidth="1"/>
    <col min="5150" max="5150" width="11.5703125" style="311" bestFit="1" customWidth="1"/>
    <col min="5151" max="5151" width="7.5703125" style="311" bestFit="1" customWidth="1"/>
    <col min="5152" max="5152" width="11.7109375" style="311" bestFit="1" customWidth="1"/>
    <col min="5153" max="5153" width="6.7109375" style="311" bestFit="1" customWidth="1"/>
    <col min="5154" max="5154" width="8.28515625" style="311" bestFit="1" customWidth="1"/>
    <col min="5155" max="5155" width="11" style="311" bestFit="1" customWidth="1"/>
    <col min="5156" max="5156" width="10.28515625" style="311" bestFit="1" customWidth="1"/>
    <col min="5157" max="5157" width="10.7109375" style="311" bestFit="1" customWidth="1"/>
    <col min="5158" max="5158" width="9.85546875" style="311" bestFit="1" customWidth="1"/>
    <col min="5159" max="5159" width="12.85546875" style="311" bestFit="1" customWidth="1"/>
    <col min="5160" max="5160" width="8.7109375" style="311" bestFit="1" customWidth="1"/>
    <col min="5161" max="5161" width="7.5703125" style="311" bestFit="1" customWidth="1"/>
    <col min="5162" max="5162" width="5.5703125" style="311" bestFit="1" customWidth="1"/>
    <col min="5163" max="5163" width="6.5703125" style="311" bestFit="1" customWidth="1"/>
    <col min="5164" max="5376" width="9.140625" style="311"/>
    <col min="5377" max="5377" width="10.85546875" style="311" customWidth="1"/>
    <col min="5378" max="5381" width="20.5703125" style="311" customWidth="1"/>
    <col min="5382" max="5382" width="17.85546875" style="311" customWidth="1"/>
    <col min="5383" max="5384" width="14.85546875" style="311" customWidth="1"/>
    <col min="5385" max="5385" width="13.85546875" style="311" customWidth="1"/>
    <col min="5386" max="5386" width="16.5703125" style="311" customWidth="1"/>
    <col min="5387" max="5387" width="13.85546875" style="311" customWidth="1"/>
    <col min="5388" max="5388" width="13" style="311" customWidth="1"/>
    <col min="5389" max="5389" width="15.42578125" style="311" customWidth="1"/>
    <col min="5390" max="5390" width="16.85546875" style="311" bestFit="1" customWidth="1"/>
    <col min="5391" max="5391" width="15.42578125" style="311" customWidth="1"/>
    <col min="5392" max="5392" width="17.42578125" style="311" bestFit="1" customWidth="1"/>
    <col min="5393" max="5393" width="16.140625" style="311" customWidth="1"/>
    <col min="5394" max="5394" width="11.140625" style="311" customWidth="1"/>
    <col min="5395" max="5395" width="10.42578125" style="311" customWidth="1"/>
    <col min="5396" max="5396" width="9.42578125" style="311" customWidth="1"/>
    <col min="5397" max="5397" width="11" style="311" customWidth="1"/>
    <col min="5398" max="5398" width="9.28515625" style="311" customWidth="1"/>
    <col min="5399" max="5399" width="14" style="311" customWidth="1"/>
    <col min="5400" max="5401" width="11.7109375" style="311" customWidth="1"/>
    <col min="5402" max="5402" width="14.7109375" style="311" bestFit="1" customWidth="1"/>
    <col min="5403" max="5404" width="11.140625" style="311" bestFit="1" customWidth="1"/>
    <col min="5405" max="5405" width="14.140625" style="311" bestFit="1" customWidth="1"/>
    <col min="5406" max="5406" width="11.5703125" style="311" bestFit="1" customWidth="1"/>
    <col min="5407" max="5407" width="7.5703125" style="311" bestFit="1" customWidth="1"/>
    <col min="5408" max="5408" width="11.7109375" style="311" bestFit="1" customWidth="1"/>
    <col min="5409" max="5409" width="6.7109375" style="311" bestFit="1" customWidth="1"/>
    <col min="5410" max="5410" width="8.28515625" style="311" bestFit="1" customWidth="1"/>
    <col min="5411" max="5411" width="11" style="311" bestFit="1" customWidth="1"/>
    <col min="5412" max="5412" width="10.28515625" style="311" bestFit="1" customWidth="1"/>
    <col min="5413" max="5413" width="10.7109375" style="311" bestFit="1" customWidth="1"/>
    <col min="5414" max="5414" width="9.85546875" style="311" bestFit="1" customWidth="1"/>
    <col min="5415" max="5415" width="12.85546875" style="311" bestFit="1" customWidth="1"/>
    <col min="5416" max="5416" width="8.7109375" style="311" bestFit="1" customWidth="1"/>
    <col min="5417" max="5417" width="7.5703125" style="311" bestFit="1" customWidth="1"/>
    <col min="5418" max="5418" width="5.5703125" style="311" bestFit="1" customWidth="1"/>
    <col min="5419" max="5419" width="6.5703125" style="311" bestFit="1" customWidth="1"/>
    <col min="5420" max="5632" width="9.140625" style="311"/>
    <col min="5633" max="5633" width="10.85546875" style="311" customWidth="1"/>
    <col min="5634" max="5637" width="20.5703125" style="311" customWidth="1"/>
    <col min="5638" max="5638" width="17.85546875" style="311" customWidth="1"/>
    <col min="5639" max="5640" width="14.85546875" style="311" customWidth="1"/>
    <col min="5641" max="5641" width="13.85546875" style="311" customWidth="1"/>
    <col min="5642" max="5642" width="16.5703125" style="311" customWidth="1"/>
    <col min="5643" max="5643" width="13.85546875" style="311" customWidth="1"/>
    <col min="5644" max="5644" width="13" style="311" customWidth="1"/>
    <col min="5645" max="5645" width="15.42578125" style="311" customWidth="1"/>
    <col min="5646" max="5646" width="16.85546875" style="311" bestFit="1" customWidth="1"/>
    <col min="5647" max="5647" width="15.42578125" style="311" customWidth="1"/>
    <col min="5648" max="5648" width="17.42578125" style="311" bestFit="1" customWidth="1"/>
    <col min="5649" max="5649" width="16.140625" style="311" customWidth="1"/>
    <col min="5650" max="5650" width="11.140625" style="311" customWidth="1"/>
    <col min="5651" max="5651" width="10.42578125" style="311" customWidth="1"/>
    <col min="5652" max="5652" width="9.42578125" style="311" customWidth="1"/>
    <col min="5653" max="5653" width="11" style="311" customWidth="1"/>
    <col min="5654" max="5654" width="9.28515625" style="311" customWidth="1"/>
    <col min="5655" max="5655" width="14" style="311" customWidth="1"/>
    <col min="5656" max="5657" width="11.7109375" style="311" customWidth="1"/>
    <col min="5658" max="5658" width="14.7109375" style="311" bestFit="1" customWidth="1"/>
    <col min="5659" max="5660" width="11.140625" style="311" bestFit="1" customWidth="1"/>
    <col min="5661" max="5661" width="14.140625" style="311" bestFit="1" customWidth="1"/>
    <col min="5662" max="5662" width="11.5703125" style="311" bestFit="1" customWidth="1"/>
    <col min="5663" max="5663" width="7.5703125" style="311" bestFit="1" customWidth="1"/>
    <col min="5664" max="5664" width="11.7109375" style="311" bestFit="1" customWidth="1"/>
    <col min="5665" max="5665" width="6.7109375" style="311" bestFit="1" customWidth="1"/>
    <col min="5666" max="5666" width="8.28515625" style="311" bestFit="1" customWidth="1"/>
    <col min="5667" max="5667" width="11" style="311" bestFit="1" customWidth="1"/>
    <col min="5668" max="5668" width="10.28515625" style="311" bestFit="1" customWidth="1"/>
    <col min="5669" max="5669" width="10.7109375" style="311" bestFit="1" customWidth="1"/>
    <col min="5670" max="5670" width="9.85546875" style="311" bestFit="1" customWidth="1"/>
    <col min="5671" max="5671" width="12.85546875" style="311" bestFit="1" customWidth="1"/>
    <col min="5672" max="5672" width="8.7109375" style="311" bestFit="1" customWidth="1"/>
    <col min="5673" max="5673" width="7.5703125" style="311" bestFit="1" customWidth="1"/>
    <col min="5674" max="5674" width="5.5703125" style="311" bestFit="1" customWidth="1"/>
    <col min="5675" max="5675" width="6.5703125" style="311" bestFit="1" customWidth="1"/>
    <col min="5676" max="5888" width="9.140625" style="311"/>
    <col min="5889" max="5889" width="10.85546875" style="311" customWidth="1"/>
    <col min="5890" max="5893" width="20.5703125" style="311" customWidth="1"/>
    <col min="5894" max="5894" width="17.85546875" style="311" customWidth="1"/>
    <col min="5895" max="5896" width="14.85546875" style="311" customWidth="1"/>
    <col min="5897" max="5897" width="13.85546875" style="311" customWidth="1"/>
    <col min="5898" max="5898" width="16.5703125" style="311" customWidth="1"/>
    <col min="5899" max="5899" width="13.85546875" style="311" customWidth="1"/>
    <col min="5900" max="5900" width="13" style="311" customWidth="1"/>
    <col min="5901" max="5901" width="15.42578125" style="311" customWidth="1"/>
    <col min="5902" max="5902" width="16.85546875" style="311" bestFit="1" customWidth="1"/>
    <col min="5903" max="5903" width="15.42578125" style="311" customWidth="1"/>
    <col min="5904" max="5904" width="17.42578125" style="311" bestFit="1" customWidth="1"/>
    <col min="5905" max="5905" width="16.140625" style="311" customWidth="1"/>
    <col min="5906" max="5906" width="11.140625" style="311" customWidth="1"/>
    <col min="5907" max="5907" width="10.42578125" style="311" customWidth="1"/>
    <col min="5908" max="5908" width="9.42578125" style="311" customWidth="1"/>
    <col min="5909" max="5909" width="11" style="311" customWidth="1"/>
    <col min="5910" max="5910" width="9.28515625" style="311" customWidth="1"/>
    <col min="5911" max="5911" width="14" style="311" customWidth="1"/>
    <col min="5912" max="5913" width="11.7109375" style="311" customWidth="1"/>
    <col min="5914" max="5914" width="14.7109375" style="311" bestFit="1" customWidth="1"/>
    <col min="5915" max="5916" width="11.140625" style="311" bestFit="1" customWidth="1"/>
    <col min="5917" max="5917" width="14.140625" style="311" bestFit="1" customWidth="1"/>
    <col min="5918" max="5918" width="11.5703125" style="311" bestFit="1" customWidth="1"/>
    <col min="5919" max="5919" width="7.5703125" style="311" bestFit="1" customWidth="1"/>
    <col min="5920" max="5920" width="11.7109375" style="311" bestFit="1" customWidth="1"/>
    <col min="5921" max="5921" width="6.7109375" style="311" bestFit="1" customWidth="1"/>
    <col min="5922" max="5922" width="8.28515625" style="311" bestFit="1" customWidth="1"/>
    <col min="5923" max="5923" width="11" style="311" bestFit="1" customWidth="1"/>
    <col min="5924" max="5924" width="10.28515625" style="311" bestFit="1" customWidth="1"/>
    <col min="5925" max="5925" width="10.7109375" style="311" bestFit="1" customWidth="1"/>
    <col min="5926" max="5926" width="9.85546875" style="311" bestFit="1" customWidth="1"/>
    <col min="5927" max="5927" width="12.85546875" style="311" bestFit="1" customWidth="1"/>
    <col min="5928" max="5928" width="8.7109375" style="311" bestFit="1" customWidth="1"/>
    <col min="5929" max="5929" width="7.5703125" style="311" bestFit="1" customWidth="1"/>
    <col min="5930" max="5930" width="5.5703125" style="311" bestFit="1" customWidth="1"/>
    <col min="5931" max="5931" width="6.5703125" style="311" bestFit="1" customWidth="1"/>
    <col min="5932" max="6144" width="9.140625" style="311"/>
    <col min="6145" max="6145" width="10.85546875" style="311" customWidth="1"/>
    <col min="6146" max="6149" width="20.5703125" style="311" customWidth="1"/>
    <col min="6150" max="6150" width="17.85546875" style="311" customWidth="1"/>
    <col min="6151" max="6152" width="14.85546875" style="311" customWidth="1"/>
    <col min="6153" max="6153" width="13.85546875" style="311" customWidth="1"/>
    <col min="6154" max="6154" width="16.5703125" style="311" customWidth="1"/>
    <col min="6155" max="6155" width="13.85546875" style="311" customWidth="1"/>
    <col min="6156" max="6156" width="13" style="311" customWidth="1"/>
    <col min="6157" max="6157" width="15.42578125" style="311" customWidth="1"/>
    <col min="6158" max="6158" width="16.85546875" style="311" bestFit="1" customWidth="1"/>
    <col min="6159" max="6159" width="15.42578125" style="311" customWidth="1"/>
    <col min="6160" max="6160" width="17.42578125" style="311" bestFit="1" customWidth="1"/>
    <col min="6161" max="6161" width="16.140625" style="311" customWidth="1"/>
    <col min="6162" max="6162" width="11.140625" style="311" customWidth="1"/>
    <col min="6163" max="6163" width="10.42578125" style="311" customWidth="1"/>
    <col min="6164" max="6164" width="9.42578125" style="311" customWidth="1"/>
    <col min="6165" max="6165" width="11" style="311" customWidth="1"/>
    <col min="6166" max="6166" width="9.28515625" style="311" customWidth="1"/>
    <col min="6167" max="6167" width="14" style="311" customWidth="1"/>
    <col min="6168" max="6169" width="11.7109375" style="311" customWidth="1"/>
    <col min="6170" max="6170" width="14.7109375" style="311" bestFit="1" customWidth="1"/>
    <col min="6171" max="6172" width="11.140625" style="311" bestFit="1" customWidth="1"/>
    <col min="6173" max="6173" width="14.140625" style="311" bestFit="1" customWidth="1"/>
    <col min="6174" max="6174" width="11.5703125" style="311" bestFit="1" customWidth="1"/>
    <col min="6175" max="6175" width="7.5703125" style="311" bestFit="1" customWidth="1"/>
    <col min="6176" max="6176" width="11.7109375" style="311" bestFit="1" customWidth="1"/>
    <col min="6177" max="6177" width="6.7109375" style="311" bestFit="1" customWidth="1"/>
    <col min="6178" max="6178" width="8.28515625" style="311" bestFit="1" customWidth="1"/>
    <col min="6179" max="6179" width="11" style="311" bestFit="1" customWidth="1"/>
    <col min="6180" max="6180" width="10.28515625" style="311" bestFit="1" customWidth="1"/>
    <col min="6181" max="6181" width="10.7109375" style="311" bestFit="1" customWidth="1"/>
    <col min="6182" max="6182" width="9.85546875" style="311" bestFit="1" customWidth="1"/>
    <col min="6183" max="6183" width="12.85546875" style="311" bestFit="1" customWidth="1"/>
    <col min="6184" max="6184" width="8.7109375" style="311" bestFit="1" customWidth="1"/>
    <col min="6185" max="6185" width="7.5703125" style="311" bestFit="1" customWidth="1"/>
    <col min="6186" max="6186" width="5.5703125" style="311" bestFit="1" customWidth="1"/>
    <col min="6187" max="6187" width="6.5703125" style="311" bestFit="1" customWidth="1"/>
    <col min="6188" max="6400" width="9.140625" style="311"/>
    <col min="6401" max="6401" width="10.85546875" style="311" customWidth="1"/>
    <col min="6402" max="6405" width="20.5703125" style="311" customWidth="1"/>
    <col min="6406" max="6406" width="17.85546875" style="311" customWidth="1"/>
    <col min="6407" max="6408" width="14.85546875" style="311" customWidth="1"/>
    <col min="6409" max="6409" width="13.85546875" style="311" customWidth="1"/>
    <col min="6410" max="6410" width="16.5703125" style="311" customWidth="1"/>
    <col min="6411" max="6411" width="13.85546875" style="311" customWidth="1"/>
    <col min="6412" max="6412" width="13" style="311" customWidth="1"/>
    <col min="6413" max="6413" width="15.42578125" style="311" customWidth="1"/>
    <col min="6414" max="6414" width="16.85546875" style="311" bestFit="1" customWidth="1"/>
    <col min="6415" max="6415" width="15.42578125" style="311" customWidth="1"/>
    <col min="6416" max="6416" width="17.42578125" style="311" bestFit="1" customWidth="1"/>
    <col min="6417" max="6417" width="16.140625" style="311" customWidth="1"/>
    <col min="6418" max="6418" width="11.140625" style="311" customWidth="1"/>
    <col min="6419" max="6419" width="10.42578125" style="311" customWidth="1"/>
    <col min="6420" max="6420" width="9.42578125" style="311" customWidth="1"/>
    <col min="6421" max="6421" width="11" style="311" customWidth="1"/>
    <col min="6422" max="6422" width="9.28515625" style="311" customWidth="1"/>
    <col min="6423" max="6423" width="14" style="311" customWidth="1"/>
    <col min="6424" max="6425" width="11.7109375" style="311" customWidth="1"/>
    <col min="6426" max="6426" width="14.7109375" style="311" bestFit="1" customWidth="1"/>
    <col min="6427" max="6428" width="11.140625" style="311" bestFit="1" customWidth="1"/>
    <col min="6429" max="6429" width="14.140625" style="311" bestFit="1" customWidth="1"/>
    <col min="6430" max="6430" width="11.5703125" style="311" bestFit="1" customWidth="1"/>
    <col min="6431" max="6431" width="7.5703125" style="311" bestFit="1" customWidth="1"/>
    <col min="6432" max="6432" width="11.7109375" style="311" bestFit="1" customWidth="1"/>
    <col min="6433" max="6433" width="6.7109375" style="311" bestFit="1" customWidth="1"/>
    <col min="6434" max="6434" width="8.28515625" style="311" bestFit="1" customWidth="1"/>
    <col min="6435" max="6435" width="11" style="311" bestFit="1" customWidth="1"/>
    <col min="6436" max="6436" width="10.28515625" style="311" bestFit="1" customWidth="1"/>
    <col min="6437" max="6437" width="10.7109375" style="311" bestFit="1" customWidth="1"/>
    <col min="6438" max="6438" width="9.85546875" style="311" bestFit="1" customWidth="1"/>
    <col min="6439" max="6439" width="12.85546875" style="311" bestFit="1" customWidth="1"/>
    <col min="6440" max="6440" width="8.7109375" style="311" bestFit="1" customWidth="1"/>
    <col min="6441" max="6441" width="7.5703125" style="311" bestFit="1" customWidth="1"/>
    <col min="6442" max="6442" width="5.5703125" style="311" bestFit="1" customWidth="1"/>
    <col min="6443" max="6443" width="6.5703125" style="311" bestFit="1" customWidth="1"/>
    <col min="6444" max="6656" width="9.140625" style="311"/>
    <col min="6657" max="6657" width="10.85546875" style="311" customWidth="1"/>
    <col min="6658" max="6661" width="20.5703125" style="311" customWidth="1"/>
    <col min="6662" max="6662" width="17.85546875" style="311" customWidth="1"/>
    <col min="6663" max="6664" width="14.85546875" style="311" customWidth="1"/>
    <col min="6665" max="6665" width="13.85546875" style="311" customWidth="1"/>
    <col min="6666" max="6666" width="16.5703125" style="311" customWidth="1"/>
    <col min="6667" max="6667" width="13.85546875" style="311" customWidth="1"/>
    <col min="6668" max="6668" width="13" style="311" customWidth="1"/>
    <col min="6669" max="6669" width="15.42578125" style="311" customWidth="1"/>
    <col min="6670" max="6670" width="16.85546875" style="311" bestFit="1" customWidth="1"/>
    <col min="6671" max="6671" width="15.42578125" style="311" customWidth="1"/>
    <col min="6672" max="6672" width="17.42578125" style="311" bestFit="1" customWidth="1"/>
    <col min="6673" max="6673" width="16.140625" style="311" customWidth="1"/>
    <col min="6674" max="6674" width="11.140625" style="311" customWidth="1"/>
    <col min="6675" max="6675" width="10.42578125" style="311" customWidth="1"/>
    <col min="6676" max="6676" width="9.42578125" style="311" customWidth="1"/>
    <col min="6677" max="6677" width="11" style="311" customWidth="1"/>
    <col min="6678" max="6678" width="9.28515625" style="311" customWidth="1"/>
    <col min="6679" max="6679" width="14" style="311" customWidth="1"/>
    <col min="6680" max="6681" width="11.7109375" style="311" customWidth="1"/>
    <col min="6682" max="6682" width="14.7109375" style="311" bestFit="1" customWidth="1"/>
    <col min="6683" max="6684" width="11.140625" style="311" bestFit="1" customWidth="1"/>
    <col min="6685" max="6685" width="14.140625" style="311" bestFit="1" customWidth="1"/>
    <col min="6686" max="6686" width="11.5703125" style="311" bestFit="1" customWidth="1"/>
    <col min="6687" max="6687" width="7.5703125" style="311" bestFit="1" customWidth="1"/>
    <col min="6688" max="6688" width="11.7109375" style="311" bestFit="1" customWidth="1"/>
    <col min="6689" max="6689" width="6.7109375" style="311" bestFit="1" customWidth="1"/>
    <col min="6690" max="6690" width="8.28515625" style="311" bestFit="1" customWidth="1"/>
    <col min="6691" max="6691" width="11" style="311" bestFit="1" customWidth="1"/>
    <col min="6692" max="6692" width="10.28515625" style="311" bestFit="1" customWidth="1"/>
    <col min="6693" max="6693" width="10.7109375" style="311" bestFit="1" customWidth="1"/>
    <col min="6694" max="6694" width="9.85546875" style="311" bestFit="1" customWidth="1"/>
    <col min="6695" max="6695" width="12.85546875" style="311" bestFit="1" customWidth="1"/>
    <col min="6696" max="6696" width="8.7109375" style="311" bestFit="1" customWidth="1"/>
    <col min="6697" max="6697" width="7.5703125" style="311" bestFit="1" customWidth="1"/>
    <col min="6698" max="6698" width="5.5703125" style="311" bestFit="1" customWidth="1"/>
    <col min="6699" max="6699" width="6.5703125" style="311" bestFit="1" customWidth="1"/>
    <col min="6700" max="6912" width="9.140625" style="311"/>
    <col min="6913" max="6913" width="10.85546875" style="311" customWidth="1"/>
    <col min="6914" max="6917" width="20.5703125" style="311" customWidth="1"/>
    <col min="6918" max="6918" width="17.85546875" style="311" customWidth="1"/>
    <col min="6919" max="6920" width="14.85546875" style="311" customWidth="1"/>
    <col min="6921" max="6921" width="13.85546875" style="311" customWidth="1"/>
    <col min="6922" max="6922" width="16.5703125" style="311" customWidth="1"/>
    <col min="6923" max="6923" width="13.85546875" style="311" customWidth="1"/>
    <col min="6924" max="6924" width="13" style="311" customWidth="1"/>
    <col min="6925" max="6925" width="15.42578125" style="311" customWidth="1"/>
    <col min="6926" max="6926" width="16.85546875" style="311" bestFit="1" customWidth="1"/>
    <col min="6927" max="6927" width="15.42578125" style="311" customWidth="1"/>
    <col min="6928" max="6928" width="17.42578125" style="311" bestFit="1" customWidth="1"/>
    <col min="6929" max="6929" width="16.140625" style="311" customWidth="1"/>
    <col min="6930" max="6930" width="11.140625" style="311" customWidth="1"/>
    <col min="6931" max="6931" width="10.42578125" style="311" customWidth="1"/>
    <col min="6932" max="6932" width="9.42578125" style="311" customWidth="1"/>
    <col min="6933" max="6933" width="11" style="311" customWidth="1"/>
    <col min="6934" max="6934" width="9.28515625" style="311" customWidth="1"/>
    <col min="6935" max="6935" width="14" style="311" customWidth="1"/>
    <col min="6936" max="6937" width="11.7109375" style="311" customWidth="1"/>
    <col min="6938" max="6938" width="14.7109375" style="311" bestFit="1" customWidth="1"/>
    <col min="6939" max="6940" width="11.140625" style="311" bestFit="1" customWidth="1"/>
    <col min="6941" max="6941" width="14.140625" style="311" bestFit="1" customWidth="1"/>
    <col min="6942" max="6942" width="11.5703125" style="311" bestFit="1" customWidth="1"/>
    <col min="6943" max="6943" width="7.5703125" style="311" bestFit="1" customWidth="1"/>
    <col min="6944" max="6944" width="11.7109375" style="311" bestFit="1" customWidth="1"/>
    <col min="6945" max="6945" width="6.7109375" style="311" bestFit="1" customWidth="1"/>
    <col min="6946" max="6946" width="8.28515625" style="311" bestFit="1" customWidth="1"/>
    <col min="6947" max="6947" width="11" style="311" bestFit="1" customWidth="1"/>
    <col min="6948" max="6948" width="10.28515625" style="311" bestFit="1" customWidth="1"/>
    <col min="6949" max="6949" width="10.7109375" style="311" bestFit="1" customWidth="1"/>
    <col min="6950" max="6950" width="9.85546875" style="311" bestFit="1" customWidth="1"/>
    <col min="6951" max="6951" width="12.85546875" style="311" bestFit="1" customWidth="1"/>
    <col min="6952" max="6952" width="8.7109375" style="311" bestFit="1" customWidth="1"/>
    <col min="6953" max="6953" width="7.5703125" style="311" bestFit="1" customWidth="1"/>
    <col min="6954" max="6954" width="5.5703125" style="311" bestFit="1" customWidth="1"/>
    <col min="6955" max="6955" width="6.5703125" style="311" bestFit="1" customWidth="1"/>
    <col min="6956" max="7168" width="9.140625" style="311"/>
    <col min="7169" max="7169" width="10.85546875" style="311" customWidth="1"/>
    <col min="7170" max="7173" width="20.5703125" style="311" customWidth="1"/>
    <col min="7174" max="7174" width="17.85546875" style="311" customWidth="1"/>
    <col min="7175" max="7176" width="14.85546875" style="311" customWidth="1"/>
    <col min="7177" max="7177" width="13.85546875" style="311" customWidth="1"/>
    <col min="7178" max="7178" width="16.5703125" style="311" customWidth="1"/>
    <col min="7179" max="7179" width="13.85546875" style="311" customWidth="1"/>
    <col min="7180" max="7180" width="13" style="311" customWidth="1"/>
    <col min="7181" max="7181" width="15.42578125" style="311" customWidth="1"/>
    <col min="7182" max="7182" width="16.85546875" style="311" bestFit="1" customWidth="1"/>
    <col min="7183" max="7183" width="15.42578125" style="311" customWidth="1"/>
    <col min="7184" max="7184" width="17.42578125" style="311" bestFit="1" customWidth="1"/>
    <col min="7185" max="7185" width="16.140625" style="311" customWidth="1"/>
    <col min="7186" max="7186" width="11.140625" style="311" customWidth="1"/>
    <col min="7187" max="7187" width="10.42578125" style="311" customWidth="1"/>
    <col min="7188" max="7188" width="9.42578125" style="311" customWidth="1"/>
    <col min="7189" max="7189" width="11" style="311" customWidth="1"/>
    <col min="7190" max="7190" width="9.28515625" style="311" customWidth="1"/>
    <col min="7191" max="7191" width="14" style="311" customWidth="1"/>
    <col min="7192" max="7193" width="11.7109375" style="311" customWidth="1"/>
    <col min="7194" max="7194" width="14.7109375" style="311" bestFit="1" customWidth="1"/>
    <col min="7195" max="7196" width="11.140625" style="311" bestFit="1" customWidth="1"/>
    <col min="7197" max="7197" width="14.140625" style="311" bestFit="1" customWidth="1"/>
    <col min="7198" max="7198" width="11.5703125" style="311" bestFit="1" customWidth="1"/>
    <col min="7199" max="7199" width="7.5703125" style="311" bestFit="1" customWidth="1"/>
    <col min="7200" max="7200" width="11.7109375" style="311" bestFit="1" customWidth="1"/>
    <col min="7201" max="7201" width="6.7109375" style="311" bestFit="1" customWidth="1"/>
    <col min="7202" max="7202" width="8.28515625" style="311" bestFit="1" customWidth="1"/>
    <col min="7203" max="7203" width="11" style="311" bestFit="1" customWidth="1"/>
    <col min="7204" max="7204" width="10.28515625" style="311" bestFit="1" customWidth="1"/>
    <col min="7205" max="7205" width="10.7109375" style="311" bestFit="1" customWidth="1"/>
    <col min="7206" max="7206" width="9.85546875" style="311" bestFit="1" customWidth="1"/>
    <col min="7207" max="7207" width="12.85546875" style="311" bestFit="1" customWidth="1"/>
    <col min="7208" max="7208" width="8.7109375" style="311" bestFit="1" customWidth="1"/>
    <col min="7209" max="7209" width="7.5703125" style="311" bestFit="1" customWidth="1"/>
    <col min="7210" max="7210" width="5.5703125" style="311" bestFit="1" customWidth="1"/>
    <col min="7211" max="7211" width="6.5703125" style="311" bestFit="1" customWidth="1"/>
    <col min="7212" max="7424" width="9.140625" style="311"/>
    <col min="7425" max="7425" width="10.85546875" style="311" customWidth="1"/>
    <col min="7426" max="7429" width="20.5703125" style="311" customWidth="1"/>
    <col min="7430" max="7430" width="17.85546875" style="311" customWidth="1"/>
    <col min="7431" max="7432" width="14.85546875" style="311" customWidth="1"/>
    <col min="7433" max="7433" width="13.85546875" style="311" customWidth="1"/>
    <col min="7434" max="7434" width="16.5703125" style="311" customWidth="1"/>
    <col min="7435" max="7435" width="13.85546875" style="311" customWidth="1"/>
    <col min="7436" max="7436" width="13" style="311" customWidth="1"/>
    <col min="7437" max="7437" width="15.42578125" style="311" customWidth="1"/>
    <col min="7438" max="7438" width="16.85546875" style="311" bestFit="1" customWidth="1"/>
    <col min="7439" max="7439" width="15.42578125" style="311" customWidth="1"/>
    <col min="7440" max="7440" width="17.42578125" style="311" bestFit="1" customWidth="1"/>
    <col min="7441" max="7441" width="16.140625" style="311" customWidth="1"/>
    <col min="7442" max="7442" width="11.140625" style="311" customWidth="1"/>
    <col min="7443" max="7443" width="10.42578125" style="311" customWidth="1"/>
    <col min="7444" max="7444" width="9.42578125" style="311" customWidth="1"/>
    <col min="7445" max="7445" width="11" style="311" customWidth="1"/>
    <col min="7446" max="7446" width="9.28515625" style="311" customWidth="1"/>
    <col min="7447" max="7447" width="14" style="311" customWidth="1"/>
    <col min="7448" max="7449" width="11.7109375" style="311" customWidth="1"/>
    <col min="7450" max="7450" width="14.7109375" style="311" bestFit="1" customWidth="1"/>
    <col min="7451" max="7452" width="11.140625" style="311" bestFit="1" customWidth="1"/>
    <col min="7453" max="7453" width="14.140625" style="311" bestFit="1" customWidth="1"/>
    <col min="7454" max="7454" width="11.5703125" style="311" bestFit="1" customWidth="1"/>
    <col min="7455" max="7455" width="7.5703125" style="311" bestFit="1" customWidth="1"/>
    <col min="7456" max="7456" width="11.7109375" style="311" bestFit="1" customWidth="1"/>
    <col min="7457" max="7457" width="6.7109375" style="311" bestFit="1" customWidth="1"/>
    <col min="7458" max="7458" width="8.28515625" style="311" bestFit="1" customWidth="1"/>
    <col min="7459" max="7459" width="11" style="311" bestFit="1" customWidth="1"/>
    <col min="7460" max="7460" width="10.28515625" style="311" bestFit="1" customWidth="1"/>
    <col min="7461" max="7461" width="10.7109375" style="311" bestFit="1" customWidth="1"/>
    <col min="7462" max="7462" width="9.85546875" style="311" bestFit="1" customWidth="1"/>
    <col min="7463" max="7463" width="12.85546875" style="311" bestFit="1" customWidth="1"/>
    <col min="7464" max="7464" width="8.7109375" style="311" bestFit="1" customWidth="1"/>
    <col min="7465" max="7465" width="7.5703125" style="311" bestFit="1" customWidth="1"/>
    <col min="7466" max="7466" width="5.5703125" style="311" bestFit="1" customWidth="1"/>
    <col min="7467" max="7467" width="6.5703125" style="311" bestFit="1" customWidth="1"/>
    <col min="7468" max="7680" width="9.140625" style="311"/>
    <col min="7681" max="7681" width="10.85546875" style="311" customWidth="1"/>
    <col min="7682" max="7685" width="20.5703125" style="311" customWidth="1"/>
    <col min="7686" max="7686" width="17.85546875" style="311" customWidth="1"/>
    <col min="7687" max="7688" width="14.85546875" style="311" customWidth="1"/>
    <col min="7689" max="7689" width="13.85546875" style="311" customWidth="1"/>
    <col min="7690" max="7690" width="16.5703125" style="311" customWidth="1"/>
    <col min="7691" max="7691" width="13.85546875" style="311" customWidth="1"/>
    <col min="7692" max="7692" width="13" style="311" customWidth="1"/>
    <col min="7693" max="7693" width="15.42578125" style="311" customWidth="1"/>
    <col min="7694" max="7694" width="16.85546875" style="311" bestFit="1" customWidth="1"/>
    <col min="7695" max="7695" width="15.42578125" style="311" customWidth="1"/>
    <col min="7696" max="7696" width="17.42578125" style="311" bestFit="1" customWidth="1"/>
    <col min="7697" max="7697" width="16.140625" style="311" customWidth="1"/>
    <col min="7698" max="7698" width="11.140625" style="311" customWidth="1"/>
    <col min="7699" max="7699" width="10.42578125" style="311" customWidth="1"/>
    <col min="7700" max="7700" width="9.42578125" style="311" customWidth="1"/>
    <col min="7701" max="7701" width="11" style="311" customWidth="1"/>
    <col min="7702" max="7702" width="9.28515625" style="311" customWidth="1"/>
    <col min="7703" max="7703" width="14" style="311" customWidth="1"/>
    <col min="7704" max="7705" width="11.7109375" style="311" customWidth="1"/>
    <col min="7706" max="7706" width="14.7109375" style="311" bestFit="1" customWidth="1"/>
    <col min="7707" max="7708" width="11.140625" style="311" bestFit="1" customWidth="1"/>
    <col min="7709" max="7709" width="14.140625" style="311" bestFit="1" customWidth="1"/>
    <col min="7710" max="7710" width="11.5703125" style="311" bestFit="1" customWidth="1"/>
    <col min="7711" max="7711" width="7.5703125" style="311" bestFit="1" customWidth="1"/>
    <col min="7712" max="7712" width="11.7109375" style="311" bestFit="1" customWidth="1"/>
    <col min="7713" max="7713" width="6.7109375" style="311" bestFit="1" customWidth="1"/>
    <col min="7714" max="7714" width="8.28515625" style="311" bestFit="1" customWidth="1"/>
    <col min="7715" max="7715" width="11" style="311" bestFit="1" customWidth="1"/>
    <col min="7716" max="7716" width="10.28515625" style="311" bestFit="1" customWidth="1"/>
    <col min="7717" max="7717" width="10.7109375" style="311" bestFit="1" customWidth="1"/>
    <col min="7718" max="7718" width="9.85546875" style="311" bestFit="1" customWidth="1"/>
    <col min="7719" max="7719" width="12.85546875" style="311" bestFit="1" customWidth="1"/>
    <col min="7720" max="7720" width="8.7109375" style="311" bestFit="1" customWidth="1"/>
    <col min="7721" max="7721" width="7.5703125" style="311" bestFit="1" customWidth="1"/>
    <col min="7722" max="7722" width="5.5703125" style="311" bestFit="1" customWidth="1"/>
    <col min="7723" max="7723" width="6.5703125" style="311" bestFit="1" customWidth="1"/>
    <col min="7724" max="7936" width="9.140625" style="311"/>
    <col min="7937" max="7937" width="10.85546875" style="311" customWidth="1"/>
    <col min="7938" max="7941" width="20.5703125" style="311" customWidth="1"/>
    <col min="7942" max="7942" width="17.85546875" style="311" customWidth="1"/>
    <col min="7943" max="7944" width="14.85546875" style="311" customWidth="1"/>
    <col min="7945" max="7945" width="13.85546875" style="311" customWidth="1"/>
    <col min="7946" max="7946" width="16.5703125" style="311" customWidth="1"/>
    <col min="7947" max="7947" width="13.85546875" style="311" customWidth="1"/>
    <col min="7948" max="7948" width="13" style="311" customWidth="1"/>
    <col min="7949" max="7949" width="15.42578125" style="311" customWidth="1"/>
    <col min="7950" max="7950" width="16.85546875" style="311" bestFit="1" customWidth="1"/>
    <col min="7951" max="7951" width="15.42578125" style="311" customWidth="1"/>
    <col min="7952" max="7952" width="17.42578125" style="311" bestFit="1" customWidth="1"/>
    <col min="7953" max="7953" width="16.140625" style="311" customWidth="1"/>
    <col min="7954" max="7954" width="11.140625" style="311" customWidth="1"/>
    <col min="7955" max="7955" width="10.42578125" style="311" customWidth="1"/>
    <col min="7956" max="7956" width="9.42578125" style="311" customWidth="1"/>
    <col min="7957" max="7957" width="11" style="311" customWidth="1"/>
    <col min="7958" max="7958" width="9.28515625" style="311" customWidth="1"/>
    <col min="7959" max="7959" width="14" style="311" customWidth="1"/>
    <col min="7960" max="7961" width="11.7109375" style="311" customWidth="1"/>
    <col min="7962" max="7962" width="14.7109375" style="311" bestFit="1" customWidth="1"/>
    <col min="7963" max="7964" width="11.140625" style="311" bestFit="1" customWidth="1"/>
    <col min="7965" max="7965" width="14.140625" style="311" bestFit="1" customWidth="1"/>
    <col min="7966" max="7966" width="11.5703125" style="311" bestFit="1" customWidth="1"/>
    <col min="7967" max="7967" width="7.5703125" style="311" bestFit="1" customWidth="1"/>
    <col min="7968" max="7968" width="11.7109375" style="311" bestFit="1" customWidth="1"/>
    <col min="7969" max="7969" width="6.7109375" style="311" bestFit="1" customWidth="1"/>
    <col min="7970" max="7970" width="8.28515625" style="311" bestFit="1" customWidth="1"/>
    <col min="7971" max="7971" width="11" style="311" bestFit="1" customWidth="1"/>
    <col min="7972" max="7972" width="10.28515625" style="311" bestFit="1" customWidth="1"/>
    <col min="7973" max="7973" width="10.7109375" style="311" bestFit="1" customWidth="1"/>
    <col min="7974" max="7974" width="9.85546875" style="311" bestFit="1" customWidth="1"/>
    <col min="7975" max="7975" width="12.85546875" style="311" bestFit="1" customWidth="1"/>
    <col min="7976" max="7976" width="8.7109375" style="311" bestFit="1" customWidth="1"/>
    <col min="7977" max="7977" width="7.5703125" style="311" bestFit="1" customWidth="1"/>
    <col min="7978" max="7978" width="5.5703125" style="311" bestFit="1" customWidth="1"/>
    <col min="7979" max="7979" width="6.5703125" style="311" bestFit="1" customWidth="1"/>
    <col min="7980" max="8192" width="9.140625" style="311"/>
    <col min="8193" max="8193" width="10.85546875" style="311" customWidth="1"/>
    <col min="8194" max="8197" width="20.5703125" style="311" customWidth="1"/>
    <col min="8198" max="8198" width="17.85546875" style="311" customWidth="1"/>
    <col min="8199" max="8200" width="14.85546875" style="311" customWidth="1"/>
    <col min="8201" max="8201" width="13.85546875" style="311" customWidth="1"/>
    <col min="8202" max="8202" width="16.5703125" style="311" customWidth="1"/>
    <col min="8203" max="8203" width="13.85546875" style="311" customWidth="1"/>
    <col min="8204" max="8204" width="13" style="311" customWidth="1"/>
    <col min="8205" max="8205" width="15.42578125" style="311" customWidth="1"/>
    <col min="8206" max="8206" width="16.85546875" style="311" bestFit="1" customWidth="1"/>
    <col min="8207" max="8207" width="15.42578125" style="311" customWidth="1"/>
    <col min="8208" max="8208" width="17.42578125" style="311" bestFit="1" customWidth="1"/>
    <col min="8209" max="8209" width="16.140625" style="311" customWidth="1"/>
    <col min="8210" max="8210" width="11.140625" style="311" customWidth="1"/>
    <col min="8211" max="8211" width="10.42578125" style="311" customWidth="1"/>
    <col min="8212" max="8212" width="9.42578125" style="311" customWidth="1"/>
    <col min="8213" max="8213" width="11" style="311" customWidth="1"/>
    <col min="8214" max="8214" width="9.28515625" style="311" customWidth="1"/>
    <col min="8215" max="8215" width="14" style="311" customWidth="1"/>
    <col min="8216" max="8217" width="11.7109375" style="311" customWidth="1"/>
    <col min="8218" max="8218" width="14.7109375" style="311" bestFit="1" customWidth="1"/>
    <col min="8219" max="8220" width="11.140625" style="311" bestFit="1" customWidth="1"/>
    <col min="8221" max="8221" width="14.140625" style="311" bestFit="1" customWidth="1"/>
    <col min="8222" max="8222" width="11.5703125" style="311" bestFit="1" customWidth="1"/>
    <col min="8223" max="8223" width="7.5703125" style="311" bestFit="1" customWidth="1"/>
    <col min="8224" max="8224" width="11.7109375" style="311" bestFit="1" customWidth="1"/>
    <col min="8225" max="8225" width="6.7109375" style="311" bestFit="1" customWidth="1"/>
    <col min="8226" max="8226" width="8.28515625" style="311" bestFit="1" customWidth="1"/>
    <col min="8227" max="8227" width="11" style="311" bestFit="1" customWidth="1"/>
    <col min="8228" max="8228" width="10.28515625" style="311" bestFit="1" customWidth="1"/>
    <col min="8229" max="8229" width="10.7109375" style="311" bestFit="1" customWidth="1"/>
    <col min="8230" max="8230" width="9.85546875" style="311" bestFit="1" customWidth="1"/>
    <col min="8231" max="8231" width="12.85546875" style="311" bestFit="1" customWidth="1"/>
    <col min="8232" max="8232" width="8.7109375" style="311" bestFit="1" customWidth="1"/>
    <col min="8233" max="8233" width="7.5703125" style="311" bestFit="1" customWidth="1"/>
    <col min="8234" max="8234" width="5.5703125" style="311" bestFit="1" customWidth="1"/>
    <col min="8235" max="8235" width="6.5703125" style="311" bestFit="1" customWidth="1"/>
    <col min="8236" max="8448" width="9.140625" style="311"/>
    <col min="8449" max="8449" width="10.85546875" style="311" customWidth="1"/>
    <col min="8450" max="8453" width="20.5703125" style="311" customWidth="1"/>
    <col min="8454" max="8454" width="17.85546875" style="311" customWidth="1"/>
    <col min="8455" max="8456" width="14.85546875" style="311" customWidth="1"/>
    <col min="8457" max="8457" width="13.85546875" style="311" customWidth="1"/>
    <col min="8458" max="8458" width="16.5703125" style="311" customWidth="1"/>
    <col min="8459" max="8459" width="13.85546875" style="311" customWidth="1"/>
    <col min="8460" max="8460" width="13" style="311" customWidth="1"/>
    <col min="8461" max="8461" width="15.42578125" style="311" customWidth="1"/>
    <col min="8462" max="8462" width="16.85546875" style="311" bestFit="1" customWidth="1"/>
    <col min="8463" max="8463" width="15.42578125" style="311" customWidth="1"/>
    <col min="8464" max="8464" width="17.42578125" style="311" bestFit="1" customWidth="1"/>
    <col min="8465" max="8465" width="16.140625" style="311" customWidth="1"/>
    <col min="8466" max="8466" width="11.140625" style="311" customWidth="1"/>
    <col min="8467" max="8467" width="10.42578125" style="311" customWidth="1"/>
    <col min="8468" max="8468" width="9.42578125" style="311" customWidth="1"/>
    <col min="8469" max="8469" width="11" style="311" customWidth="1"/>
    <col min="8470" max="8470" width="9.28515625" style="311" customWidth="1"/>
    <col min="8471" max="8471" width="14" style="311" customWidth="1"/>
    <col min="8472" max="8473" width="11.7109375" style="311" customWidth="1"/>
    <col min="8474" max="8474" width="14.7109375" style="311" bestFit="1" customWidth="1"/>
    <col min="8475" max="8476" width="11.140625" style="311" bestFit="1" customWidth="1"/>
    <col min="8477" max="8477" width="14.140625" style="311" bestFit="1" customWidth="1"/>
    <col min="8478" max="8478" width="11.5703125" style="311" bestFit="1" customWidth="1"/>
    <col min="8479" max="8479" width="7.5703125" style="311" bestFit="1" customWidth="1"/>
    <col min="8480" max="8480" width="11.7109375" style="311" bestFit="1" customWidth="1"/>
    <col min="8481" max="8481" width="6.7109375" style="311" bestFit="1" customWidth="1"/>
    <col min="8482" max="8482" width="8.28515625" style="311" bestFit="1" customWidth="1"/>
    <col min="8483" max="8483" width="11" style="311" bestFit="1" customWidth="1"/>
    <col min="8484" max="8484" width="10.28515625" style="311" bestFit="1" customWidth="1"/>
    <col min="8485" max="8485" width="10.7109375" style="311" bestFit="1" customWidth="1"/>
    <col min="8486" max="8486" width="9.85546875" style="311" bestFit="1" customWidth="1"/>
    <col min="8487" max="8487" width="12.85546875" style="311" bestFit="1" customWidth="1"/>
    <col min="8488" max="8488" width="8.7109375" style="311" bestFit="1" customWidth="1"/>
    <col min="8489" max="8489" width="7.5703125" style="311" bestFit="1" customWidth="1"/>
    <col min="8490" max="8490" width="5.5703125" style="311" bestFit="1" customWidth="1"/>
    <col min="8491" max="8491" width="6.5703125" style="311" bestFit="1" customWidth="1"/>
    <col min="8492" max="8704" width="9.140625" style="311"/>
    <col min="8705" max="8705" width="10.85546875" style="311" customWidth="1"/>
    <col min="8706" max="8709" width="20.5703125" style="311" customWidth="1"/>
    <col min="8710" max="8710" width="17.85546875" style="311" customWidth="1"/>
    <col min="8711" max="8712" width="14.85546875" style="311" customWidth="1"/>
    <col min="8713" max="8713" width="13.85546875" style="311" customWidth="1"/>
    <col min="8714" max="8714" width="16.5703125" style="311" customWidth="1"/>
    <col min="8715" max="8715" width="13.85546875" style="311" customWidth="1"/>
    <col min="8716" max="8716" width="13" style="311" customWidth="1"/>
    <col min="8717" max="8717" width="15.42578125" style="311" customWidth="1"/>
    <col min="8718" max="8718" width="16.85546875" style="311" bestFit="1" customWidth="1"/>
    <col min="8719" max="8719" width="15.42578125" style="311" customWidth="1"/>
    <col min="8720" max="8720" width="17.42578125" style="311" bestFit="1" customWidth="1"/>
    <col min="8721" max="8721" width="16.140625" style="311" customWidth="1"/>
    <col min="8722" max="8722" width="11.140625" style="311" customWidth="1"/>
    <col min="8723" max="8723" width="10.42578125" style="311" customWidth="1"/>
    <col min="8724" max="8724" width="9.42578125" style="311" customWidth="1"/>
    <col min="8725" max="8725" width="11" style="311" customWidth="1"/>
    <col min="8726" max="8726" width="9.28515625" style="311" customWidth="1"/>
    <col min="8727" max="8727" width="14" style="311" customWidth="1"/>
    <col min="8728" max="8729" width="11.7109375" style="311" customWidth="1"/>
    <col min="8730" max="8730" width="14.7109375" style="311" bestFit="1" customWidth="1"/>
    <col min="8731" max="8732" width="11.140625" style="311" bestFit="1" customWidth="1"/>
    <col min="8733" max="8733" width="14.140625" style="311" bestFit="1" customWidth="1"/>
    <col min="8734" max="8734" width="11.5703125" style="311" bestFit="1" customWidth="1"/>
    <col min="8735" max="8735" width="7.5703125" style="311" bestFit="1" customWidth="1"/>
    <col min="8736" max="8736" width="11.7109375" style="311" bestFit="1" customWidth="1"/>
    <col min="8737" max="8737" width="6.7109375" style="311" bestFit="1" customWidth="1"/>
    <col min="8738" max="8738" width="8.28515625" style="311" bestFit="1" customWidth="1"/>
    <col min="8739" max="8739" width="11" style="311" bestFit="1" customWidth="1"/>
    <col min="8740" max="8740" width="10.28515625" style="311" bestFit="1" customWidth="1"/>
    <col min="8741" max="8741" width="10.7109375" style="311" bestFit="1" customWidth="1"/>
    <col min="8742" max="8742" width="9.85546875" style="311" bestFit="1" customWidth="1"/>
    <col min="8743" max="8743" width="12.85546875" style="311" bestFit="1" customWidth="1"/>
    <col min="8744" max="8744" width="8.7109375" style="311" bestFit="1" customWidth="1"/>
    <col min="8745" max="8745" width="7.5703125" style="311" bestFit="1" customWidth="1"/>
    <col min="8746" max="8746" width="5.5703125" style="311" bestFit="1" customWidth="1"/>
    <col min="8747" max="8747" width="6.5703125" style="311" bestFit="1" customWidth="1"/>
    <col min="8748" max="8960" width="9.140625" style="311"/>
    <col min="8961" max="8961" width="10.85546875" style="311" customWidth="1"/>
    <col min="8962" max="8965" width="20.5703125" style="311" customWidth="1"/>
    <col min="8966" max="8966" width="17.85546875" style="311" customWidth="1"/>
    <col min="8967" max="8968" width="14.85546875" style="311" customWidth="1"/>
    <col min="8969" max="8969" width="13.85546875" style="311" customWidth="1"/>
    <col min="8970" max="8970" width="16.5703125" style="311" customWidth="1"/>
    <col min="8971" max="8971" width="13.85546875" style="311" customWidth="1"/>
    <col min="8972" max="8972" width="13" style="311" customWidth="1"/>
    <col min="8973" max="8973" width="15.42578125" style="311" customWidth="1"/>
    <col min="8974" max="8974" width="16.85546875" style="311" bestFit="1" customWidth="1"/>
    <col min="8975" max="8975" width="15.42578125" style="311" customWidth="1"/>
    <col min="8976" max="8976" width="17.42578125" style="311" bestFit="1" customWidth="1"/>
    <col min="8977" max="8977" width="16.140625" style="311" customWidth="1"/>
    <col min="8978" max="8978" width="11.140625" style="311" customWidth="1"/>
    <col min="8979" max="8979" width="10.42578125" style="311" customWidth="1"/>
    <col min="8980" max="8980" width="9.42578125" style="311" customWidth="1"/>
    <col min="8981" max="8981" width="11" style="311" customWidth="1"/>
    <col min="8982" max="8982" width="9.28515625" style="311" customWidth="1"/>
    <col min="8983" max="8983" width="14" style="311" customWidth="1"/>
    <col min="8984" max="8985" width="11.7109375" style="311" customWidth="1"/>
    <col min="8986" max="8986" width="14.7109375" style="311" bestFit="1" customWidth="1"/>
    <col min="8987" max="8988" width="11.140625" style="311" bestFit="1" customWidth="1"/>
    <col min="8989" max="8989" width="14.140625" style="311" bestFit="1" customWidth="1"/>
    <col min="8990" max="8990" width="11.5703125" style="311" bestFit="1" customWidth="1"/>
    <col min="8991" max="8991" width="7.5703125" style="311" bestFit="1" customWidth="1"/>
    <col min="8992" max="8992" width="11.7109375" style="311" bestFit="1" customWidth="1"/>
    <col min="8993" max="8993" width="6.7109375" style="311" bestFit="1" customWidth="1"/>
    <col min="8994" max="8994" width="8.28515625" style="311" bestFit="1" customWidth="1"/>
    <col min="8995" max="8995" width="11" style="311" bestFit="1" customWidth="1"/>
    <col min="8996" max="8996" width="10.28515625" style="311" bestFit="1" customWidth="1"/>
    <col min="8997" max="8997" width="10.7109375" style="311" bestFit="1" customWidth="1"/>
    <col min="8998" max="8998" width="9.85546875" style="311" bestFit="1" customWidth="1"/>
    <col min="8999" max="8999" width="12.85546875" style="311" bestFit="1" customWidth="1"/>
    <col min="9000" max="9000" width="8.7109375" style="311" bestFit="1" customWidth="1"/>
    <col min="9001" max="9001" width="7.5703125" style="311" bestFit="1" customWidth="1"/>
    <col min="9002" max="9002" width="5.5703125" style="311" bestFit="1" customWidth="1"/>
    <col min="9003" max="9003" width="6.5703125" style="311" bestFit="1" customWidth="1"/>
    <col min="9004" max="9216" width="9.140625" style="311"/>
    <col min="9217" max="9217" width="10.85546875" style="311" customWidth="1"/>
    <col min="9218" max="9221" width="20.5703125" style="311" customWidth="1"/>
    <col min="9222" max="9222" width="17.85546875" style="311" customWidth="1"/>
    <col min="9223" max="9224" width="14.85546875" style="311" customWidth="1"/>
    <col min="9225" max="9225" width="13.85546875" style="311" customWidth="1"/>
    <col min="9226" max="9226" width="16.5703125" style="311" customWidth="1"/>
    <col min="9227" max="9227" width="13.85546875" style="311" customWidth="1"/>
    <col min="9228" max="9228" width="13" style="311" customWidth="1"/>
    <col min="9229" max="9229" width="15.42578125" style="311" customWidth="1"/>
    <col min="9230" max="9230" width="16.85546875" style="311" bestFit="1" customWidth="1"/>
    <col min="9231" max="9231" width="15.42578125" style="311" customWidth="1"/>
    <col min="9232" max="9232" width="17.42578125" style="311" bestFit="1" customWidth="1"/>
    <col min="9233" max="9233" width="16.140625" style="311" customWidth="1"/>
    <col min="9234" max="9234" width="11.140625" style="311" customWidth="1"/>
    <col min="9235" max="9235" width="10.42578125" style="311" customWidth="1"/>
    <col min="9236" max="9236" width="9.42578125" style="311" customWidth="1"/>
    <col min="9237" max="9237" width="11" style="311" customWidth="1"/>
    <col min="9238" max="9238" width="9.28515625" style="311" customWidth="1"/>
    <col min="9239" max="9239" width="14" style="311" customWidth="1"/>
    <col min="9240" max="9241" width="11.7109375" style="311" customWidth="1"/>
    <col min="9242" max="9242" width="14.7109375" style="311" bestFit="1" customWidth="1"/>
    <col min="9243" max="9244" width="11.140625" style="311" bestFit="1" customWidth="1"/>
    <col min="9245" max="9245" width="14.140625" style="311" bestFit="1" customWidth="1"/>
    <col min="9246" max="9246" width="11.5703125" style="311" bestFit="1" customWidth="1"/>
    <col min="9247" max="9247" width="7.5703125" style="311" bestFit="1" customWidth="1"/>
    <col min="9248" max="9248" width="11.7109375" style="311" bestFit="1" customWidth="1"/>
    <col min="9249" max="9249" width="6.7109375" style="311" bestFit="1" customWidth="1"/>
    <col min="9250" max="9250" width="8.28515625" style="311" bestFit="1" customWidth="1"/>
    <col min="9251" max="9251" width="11" style="311" bestFit="1" customWidth="1"/>
    <col min="9252" max="9252" width="10.28515625" style="311" bestFit="1" customWidth="1"/>
    <col min="9253" max="9253" width="10.7109375" style="311" bestFit="1" customWidth="1"/>
    <col min="9254" max="9254" width="9.85546875" style="311" bestFit="1" customWidth="1"/>
    <col min="9255" max="9255" width="12.85546875" style="311" bestFit="1" customWidth="1"/>
    <col min="9256" max="9256" width="8.7109375" style="311" bestFit="1" customWidth="1"/>
    <col min="9257" max="9257" width="7.5703125" style="311" bestFit="1" customWidth="1"/>
    <col min="9258" max="9258" width="5.5703125" style="311" bestFit="1" customWidth="1"/>
    <col min="9259" max="9259" width="6.5703125" style="311" bestFit="1" customWidth="1"/>
    <col min="9260" max="9472" width="9.140625" style="311"/>
    <col min="9473" max="9473" width="10.85546875" style="311" customWidth="1"/>
    <col min="9474" max="9477" width="20.5703125" style="311" customWidth="1"/>
    <col min="9478" max="9478" width="17.85546875" style="311" customWidth="1"/>
    <col min="9479" max="9480" width="14.85546875" style="311" customWidth="1"/>
    <col min="9481" max="9481" width="13.85546875" style="311" customWidth="1"/>
    <col min="9482" max="9482" width="16.5703125" style="311" customWidth="1"/>
    <col min="9483" max="9483" width="13.85546875" style="311" customWidth="1"/>
    <col min="9484" max="9484" width="13" style="311" customWidth="1"/>
    <col min="9485" max="9485" width="15.42578125" style="311" customWidth="1"/>
    <col min="9486" max="9486" width="16.85546875" style="311" bestFit="1" customWidth="1"/>
    <col min="9487" max="9487" width="15.42578125" style="311" customWidth="1"/>
    <col min="9488" max="9488" width="17.42578125" style="311" bestFit="1" customWidth="1"/>
    <col min="9489" max="9489" width="16.140625" style="311" customWidth="1"/>
    <col min="9490" max="9490" width="11.140625" style="311" customWidth="1"/>
    <col min="9491" max="9491" width="10.42578125" style="311" customWidth="1"/>
    <col min="9492" max="9492" width="9.42578125" style="311" customWidth="1"/>
    <col min="9493" max="9493" width="11" style="311" customWidth="1"/>
    <col min="9494" max="9494" width="9.28515625" style="311" customWidth="1"/>
    <col min="9495" max="9495" width="14" style="311" customWidth="1"/>
    <col min="9496" max="9497" width="11.7109375" style="311" customWidth="1"/>
    <col min="9498" max="9498" width="14.7109375" style="311" bestFit="1" customWidth="1"/>
    <col min="9499" max="9500" width="11.140625" style="311" bestFit="1" customWidth="1"/>
    <col min="9501" max="9501" width="14.140625" style="311" bestFit="1" customWidth="1"/>
    <col min="9502" max="9502" width="11.5703125" style="311" bestFit="1" customWidth="1"/>
    <col min="9503" max="9503" width="7.5703125" style="311" bestFit="1" customWidth="1"/>
    <col min="9504" max="9504" width="11.7109375" style="311" bestFit="1" customWidth="1"/>
    <col min="9505" max="9505" width="6.7109375" style="311" bestFit="1" customWidth="1"/>
    <col min="9506" max="9506" width="8.28515625" style="311" bestFit="1" customWidth="1"/>
    <col min="9507" max="9507" width="11" style="311" bestFit="1" customWidth="1"/>
    <col min="9508" max="9508" width="10.28515625" style="311" bestFit="1" customWidth="1"/>
    <col min="9509" max="9509" width="10.7109375" style="311" bestFit="1" customWidth="1"/>
    <col min="9510" max="9510" width="9.85546875" style="311" bestFit="1" customWidth="1"/>
    <col min="9511" max="9511" width="12.85546875" style="311" bestFit="1" customWidth="1"/>
    <col min="9512" max="9512" width="8.7109375" style="311" bestFit="1" customWidth="1"/>
    <col min="9513" max="9513" width="7.5703125" style="311" bestFit="1" customWidth="1"/>
    <col min="9514" max="9514" width="5.5703125" style="311" bestFit="1" customWidth="1"/>
    <col min="9515" max="9515" width="6.5703125" style="311" bestFit="1" customWidth="1"/>
    <col min="9516" max="9728" width="9.140625" style="311"/>
    <col min="9729" max="9729" width="10.85546875" style="311" customWidth="1"/>
    <col min="9730" max="9733" width="20.5703125" style="311" customWidth="1"/>
    <col min="9734" max="9734" width="17.85546875" style="311" customWidth="1"/>
    <col min="9735" max="9736" width="14.85546875" style="311" customWidth="1"/>
    <col min="9737" max="9737" width="13.85546875" style="311" customWidth="1"/>
    <col min="9738" max="9738" width="16.5703125" style="311" customWidth="1"/>
    <col min="9739" max="9739" width="13.85546875" style="311" customWidth="1"/>
    <col min="9740" max="9740" width="13" style="311" customWidth="1"/>
    <col min="9741" max="9741" width="15.42578125" style="311" customWidth="1"/>
    <col min="9742" max="9742" width="16.85546875" style="311" bestFit="1" customWidth="1"/>
    <col min="9743" max="9743" width="15.42578125" style="311" customWidth="1"/>
    <col min="9744" max="9744" width="17.42578125" style="311" bestFit="1" customWidth="1"/>
    <col min="9745" max="9745" width="16.140625" style="311" customWidth="1"/>
    <col min="9746" max="9746" width="11.140625" style="311" customWidth="1"/>
    <col min="9747" max="9747" width="10.42578125" style="311" customWidth="1"/>
    <col min="9748" max="9748" width="9.42578125" style="311" customWidth="1"/>
    <col min="9749" max="9749" width="11" style="311" customWidth="1"/>
    <col min="9750" max="9750" width="9.28515625" style="311" customWidth="1"/>
    <col min="9751" max="9751" width="14" style="311" customWidth="1"/>
    <col min="9752" max="9753" width="11.7109375" style="311" customWidth="1"/>
    <col min="9754" max="9754" width="14.7109375" style="311" bestFit="1" customWidth="1"/>
    <col min="9755" max="9756" width="11.140625" style="311" bestFit="1" customWidth="1"/>
    <col min="9757" max="9757" width="14.140625" style="311" bestFit="1" customWidth="1"/>
    <col min="9758" max="9758" width="11.5703125" style="311" bestFit="1" customWidth="1"/>
    <col min="9759" max="9759" width="7.5703125" style="311" bestFit="1" customWidth="1"/>
    <col min="9760" max="9760" width="11.7109375" style="311" bestFit="1" customWidth="1"/>
    <col min="9761" max="9761" width="6.7109375" style="311" bestFit="1" customWidth="1"/>
    <col min="9762" max="9762" width="8.28515625" style="311" bestFit="1" customWidth="1"/>
    <col min="9763" max="9763" width="11" style="311" bestFit="1" customWidth="1"/>
    <col min="9764" max="9764" width="10.28515625" style="311" bestFit="1" customWidth="1"/>
    <col min="9765" max="9765" width="10.7109375" style="311" bestFit="1" customWidth="1"/>
    <col min="9766" max="9766" width="9.85546875" style="311" bestFit="1" customWidth="1"/>
    <col min="9767" max="9767" width="12.85546875" style="311" bestFit="1" customWidth="1"/>
    <col min="9768" max="9768" width="8.7109375" style="311" bestFit="1" customWidth="1"/>
    <col min="9769" max="9769" width="7.5703125" style="311" bestFit="1" customWidth="1"/>
    <col min="9770" max="9770" width="5.5703125" style="311" bestFit="1" customWidth="1"/>
    <col min="9771" max="9771" width="6.5703125" style="311" bestFit="1" customWidth="1"/>
    <col min="9772" max="9984" width="9.140625" style="311"/>
    <col min="9985" max="9985" width="10.85546875" style="311" customWidth="1"/>
    <col min="9986" max="9989" width="20.5703125" style="311" customWidth="1"/>
    <col min="9990" max="9990" width="17.85546875" style="311" customWidth="1"/>
    <col min="9991" max="9992" width="14.85546875" style="311" customWidth="1"/>
    <col min="9993" max="9993" width="13.85546875" style="311" customWidth="1"/>
    <col min="9994" max="9994" width="16.5703125" style="311" customWidth="1"/>
    <col min="9995" max="9995" width="13.85546875" style="311" customWidth="1"/>
    <col min="9996" max="9996" width="13" style="311" customWidth="1"/>
    <col min="9997" max="9997" width="15.42578125" style="311" customWidth="1"/>
    <col min="9998" max="9998" width="16.85546875" style="311" bestFit="1" customWidth="1"/>
    <col min="9999" max="9999" width="15.42578125" style="311" customWidth="1"/>
    <col min="10000" max="10000" width="17.42578125" style="311" bestFit="1" customWidth="1"/>
    <col min="10001" max="10001" width="16.140625" style="311" customWidth="1"/>
    <col min="10002" max="10002" width="11.140625" style="311" customWidth="1"/>
    <col min="10003" max="10003" width="10.42578125" style="311" customWidth="1"/>
    <col min="10004" max="10004" width="9.42578125" style="311" customWidth="1"/>
    <col min="10005" max="10005" width="11" style="311" customWidth="1"/>
    <col min="10006" max="10006" width="9.28515625" style="311" customWidth="1"/>
    <col min="10007" max="10007" width="14" style="311" customWidth="1"/>
    <col min="10008" max="10009" width="11.7109375" style="311" customWidth="1"/>
    <col min="10010" max="10010" width="14.7109375" style="311" bestFit="1" customWidth="1"/>
    <col min="10011" max="10012" width="11.140625" style="311" bestFit="1" customWidth="1"/>
    <col min="10013" max="10013" width="14.140625" style="311" bestFit="1" customWidth="1"/>
    <col min="10014" max="10014" width="11.5703125" style="311" bestFit="1" customWidth="1"/>
    <col min="10015" max="10015" width="7.5703125" style="311" bestFit="1" customWidth="1"/>
    <col min="10016" max="10016" width="11.7109375" style="311" bestFit="1" customWidth="1"/>
    <col min="10017" max="10017" width="6.7109375" style="311" bestFit="1" customWidth="1"/>
    <col min="10018" max="10018" width="8.28515625" style="311" bestFit="1" customWidth="1"/>
    <col min="10019" max="10019" width="11" style="311" bestFit="1" customWidth="1"/>
    <col min="10020" max="10020" width="10.28515625" style="311" bestFit="1" customWidth="1"/>
    <col min="10021" max="10021" width="10.7109375" style="311" bestFit="1" customWidth="1"/>
    <col min="10022" max="10022" width="9.85546875" style="311" bestFit="1" customWidth="1"/>
    <col min="10023" max="10023" width="12.85546875" style="311" bestFit="1" customWidth="1"/>
    <col min="10024" max="10024" width="8.7109375" style="311" bestFit="1" customWidth="1"/>
    <col min="10025" max="10025" width="7.5703125" style="311" bestFit="1" customWidth="1"/>
    <col min="10026" max="10026" width="5.5703125" style="311" bestFit="1" customWidth="1"/>
    <col min="10027" max="10027" width="6.5703125" style="311" bestFit="1" customWidth="1"/>
    <col min="10028" max="10240" width="9.140625" style="311"/>
    <col min="10241" max="10241" width="10.85546875" style="311" customWidth="1"/>
    <col min="10242" max="10245" width="20.5703125" style="311" customWidth="1"/>
    <col min="10246" max="10246" width="17.85546875" style="311" customWidth="1"/>
    <col min="10247" max="10248" width="14.85546875" style="311" customWidth="1"/>
    <col min="10249" max="10249" width="13.85546875" style="311" customWidth="1"/>
    <col min="10250" max="10250" width="16.5703125" style="311" customWidth="1"/>
    <col min="10251" max="10251" width="13.85546875" style="311" customWidth="1"/>
    <col min="10252" max="10252" width="13" style="311" customWidth="1"/>
    <col min="10253" max="10253" width="15.42578125" style="311" customWidth="1"/>
    <col min="10254" max="10254" width="16.85546875" style="311" bestFit="1" customWidth="1"/>
    <col min="10255" max="10255" width="15.42578125" style="311" customWidth="1"/>
    <col min="10256" max="10256" width="17.42578125" style="311" bestFit="1" customWidth="1"/>
    <col min="10257" max="10257" width="16.140625" style="311" customWidth="1"/>
    <col min="10258" max="10258" width="11.140625" style="311" customWidth="1"/>
    <col min="10259" max="10259" width="10.42578125" style="311" customWidth="1"/>
    <col min="10260" max="10260" width="9.42578125" style="311" customWidth="1"/>
    <col min="10261" max="10261" width="11" style="311" customWidth="1"/>
    <col min="10262" max="10262" width="9.28515625" style="311" customWidth="1"/>
    <col min="10263" max="10263" width="14" style="311" customWidth="1"/>
    <col min="10264" max="10265" width="11.7109375" style="311" customWidth="1"/>
    <col min="10266" max="10266" width="14.7109375" style="311" bestFit="1" customWidth="1"/>
    <col min="10267" max="10268" width="11.140625" style="311" bestFit="1" customWidth="1"/>
    <col min="10269" max="10269" width="14.140625" style="311" bestFit="1" customWidth="1"/>
    <col min="10270" max="10270" width="11.5703125" style="311" bestFit="1" customWidth="1"/>
    <col min="10271" max="10271" width="7.5703125" style="311" bestFit="1" customWidth="1"/>
    <col min="10272" max="10272" width="11.7109375" style="311" bestFit="1" customWidth="1"/>
    <col min="10273" max="10273" width="6.7109375" style="311" bestFit="1" customWidth="1"/>
    <col min="10274" max="10274" width="8.28515625" style="311" bestFit="1" customWidth="1"/>
    <col min="10275" max="10275" width="11" style="311" bestFit="1" customWidth="1"/>
    <col min="10276" max="10276" width="10.28515625" style="311" bestFit="1" customWidth="1"/>
    <col min="10277" max="10277" width="10.7109375" style="311" bestFit="1" customWidth="1"/>
    <col min="10278" max="10278" width="9.85546875" style="311" bestFit="1" customWidth="1"/>
    <col min="10279" max="10279" width="12.85546875" style="311" bestFit="1" customWidth="1"/>
    <col min="10280" max="10280" width="8.7109375" style="311" bestFit="1" customWidth="1"/>
    <col min="10281" max="10281" width="7.5703125" style="311" bestFit="1" customWidth="1"/>
    <col min="10282" max="10282" width="5.5703125" style="311" bestFit="1" customWidth="1"/>
    <col min="10283" max="10283" width="6.5703125" style="311" bestFit="1" customWidth="1"/>
    <col min="10284" max="10496" width="9.140625" style="311"/>
    <col min="10497" max="10497" width="10.85546875" style="311" customWidth="1"/>
    <col min="10498" max="10501" width="20.5703125" style="311" customWidth="1"/>
    <col min="10502" max="10502" width="17.85546875" style="311" customWidth="1"/>
    <col min="10503" max="10504" width="14.85546875" style="311" customWidth="1"/>
    <col min="10505" max="10505" width="13.85546875" style="311" customWidth="1"/>
    <col min="10506" max="10506" width="16.5703125" style="311" customWidth="1"/>
    <col min="10507" max="10507" width="13.85546875" style="311" customWidth="1"/>
    <col min="10508" max="10508" width="13" style="311" customWidth="1"/>
    <col min="10509" max="10509" width="15.42578125" style="311" customWidth="1"/>
    <col min="10510" max="10510" width="16.85546875" style="311" bestFit="1" customWidth="1"/>
    <col min="10511" max="10511" width="15.42578125" style="311" customWidth="1"/>
    <col min="10512" max="10512" width="17.42578125" style="311" bestFit="1" customWidth="1"/>
    <col min="10513" max="10513" width="16.140625" style="311" customWidth="1"/>
    <col min="10514" max="10514" width="11.140625" style="311" customWidth="1"/>
    <col min="10515" max="10515" width="10.42578125" style="311" customWidth="1"/>
    <col min="10516" max="10516" width="9.42578125" style="311" customWidth="1"/>
    <col min="10517" max="10517" width="11" style="311" customWidth="1"/>
    <col min="10518" max="10518" width="9.28515625" style="311" customWidth="1"/>
    <col min="10519" max="10519" width="14" style="311" customWidth="1"/>
    <col min="10520" max="10521" width="11.7109375" style="311" customWidth="1"/>
    <col min="10522" max="10522" width="14.7109375" style="311" bestFit="1" customWidth="1"/>
    <col min="10523" max="10524" width="11.140625" style="311" bestFit="1" customWidth="1"/>
    <col min="10525" max="10525" width="14.140625" style="311" bestFit="1" customWidth="1"/>
    <col min="10526" max="10526" width="11.5703125" style="311" bestFit="1" customWidth="1"/>
    <col min="10527" max="10527" width="7.5703125" style="311" bestFit="1" customWidth="1"/>
    <col min="10528" max="10528" width="11.7109375" style="311" bestFit="1" customWidth="1"/>
    <col min="10529" max="10529" width="6.7109375" style="311" bestFit="1" customWidth="1"/>
    <col min="10530" max="10530" width="8.28515625" style="311" bestFit="1" customWidth="1"/>
    <col min="10531" max="10531" width="11" style="311" bestFit="1" customWidth="1"/>
    <col min="10532" max="10532" width="10.28515625" style="311" bestFit="1" customWidth="1"/>
    <col min="10533" max="10533" width="10.7109375" style="311" bestFit="1" customWidth="1"/>
    <col min="10534" max="10534" width="9.85546875" style="311" bestFit="1" customWidth="1"/>
    <col min="10535" max="10535" width="12.85546875" style="311" bestFit="1" customWidth="1"/>
    <col min="10536" max="10536" width="8.7109375" style="311" bestFit="1" customWidth="1"/>
    <col min="10537" max="10537" width="7.5703125" style="311" bestFit="1" customWidth="1"/>
    <col min="10538" max="10538" width="5.5703125" style="311" bestFit="1" customWidth="1"/>
    <col min="10539" max="10539" width="6.5703125" style="311" bestFit="1" customWidth="1"/>
    <col min="10540" max="10752" width="9.140625" style="311"/>
    <col min="10753" max="10753" width="10.85546875" style="311" customWidth="1"/>
    <col min="10754" max="10757" width="20.5703125" style="311" customWidth="1"/>
    <col min="10758" max="10758" width="17.85546875" style="311" customWidth="1"/>
    <col min="10759" max="10760" width="14.85546875" style="311" customWidth="1"/>
    <col min="10761" max="10761" width="13.85546875" style="311" customWidth="1"/>
    <col min="10762" max="10762" width="16.5703125" style="311" customWidth="1"/>
    <col min="10763" max="10763" width="13.85546875" style="311" customWidth="1"/>
    <col min="10764" max="10764" width="13" style="311" customWidth="1"/>
    <col min="10765" max="10765" width="15.42578125" style="311" customWidth="1"/>
    <col min="10766" max="10766" width="16.85546875" style="311" bestFit="1" customWidth="1"/>
    <col min="10767" max="10767" width="15.42578125" style="311" customWidth="1"/>
    <col min="10768" max="10768" width="17.42578125" style="311" bestFit="1" customWidth="1"/>
    <col min="10769" max="10769" width="16.140625" style="311" customWidth="1"/>
    <col min="10770" max="10770" width="11.140625" style="311" customWidth="1"/>
    <col min="10771" max="10771" width="10.42578125" style="311" customWidth="1"/>
    <col min="10772" max="10772" width="9.42578125" style="311" customWidth="1"/>
    <col min="10773" max="10773" width="11" style="311" customWidth="1"/>
    <col min="10774" max="10774" width="9.28515625" style="311" customWidth="1"/>
    <col min="10775" max="10775" width="14" style="311" customWidth="1"/>
    <col min="10776" max="10777" width="11.7109375" style="311" customWidth="1"/>
    <col min="10778" max="10778" width="14.7109375" style="311" bestFit="1" customWidth="1"/>
    <col min="10779" max="10780" width="11.140625" style="311" bestFit="1" customWidth="1"/>
    <col min="10781" max="10781" width="14.140625" style="311" bestFit="1" customWidth="1"/>
    <col min="10782" max="10782" width="11.5703125" style="311" bestFit="1" customWidth="1"/>
    <col min="10783" max="10783" width="7.5703125" style="311" bestFit="1" customWidth="1"/>
    <col min="10784" max="10784" width="11.7109375" style="311" bestFit="1" customWidth="1"/>
    <col min="10785" max="10785" width="6.7109375" style="311" bestFit="1" customWidth="1"/>
    <col min="10786" max="10786" width="8.28515625" style="311" bestFit="1" customWidth="1"/>
    <col min="10787" max="10787" width="11" style="311" bestFit="1" customWidth="1"/>
    <col min="10788" max="10788" width="10.28515625" style="311" bestFit="1" customWidth="1"/>
    <col min="10789" max="10789" width="10.7109375" style="311" bestFit="1" customWidth="1"/>
    <col min="10790" max="10790" width="9.85546875" style="311" bestFit="1" customWidth="1"/>
    <col min="10791" max="10791" width="12.85546875" style="311" bestFit="1" customWidth="1"/>
    <col min="10792" max="10792" width="8.7109375" style="311" bestFit="1" customWidth="1"/>
    <col min="10793" max="10793" width="7.5703125" style="311" bestFit="1" customWidth="1"/>
    <col min="10794" max="10794" width="5.5703125" style="311" bestFit="1" customWidth="1"/>
    <col min="10795" max="10795" width="6.5703125" style="311" bestFit="1" customWidth="1"/>
    <col min="10796" max="11008" width="9.140625" style="311"/>
    <col min="11009" max="11009" width="10.85546875" style="311" customWidth="1"/>
    <col min="11010" max="11013" width="20.5703125" style="311" customWidth="1"/>
    <col min="11014" max="11014" width="17.85546875" style="311" customWidth="1"/>
    <col min="11015" max="11016" width="14.85546875" style="311" customWidth="1"/>
    <col min="11017" max="11017" width="13.85546875" style="311" customWidth="1"/>
    <col min="11018" max="11018" width="16.5703125" style="311" customWidth="1"/>
    <col min="11019" max="11019" width="13.85546875" style="311" customWidth="1"/>
    <col min="11020" max="11020" width="13" style="311" customWidth="1"/>
    <col min="11021" max="11021" width="15.42578125" style="311" customWidth="1"/>
    <col min="11022" max="11022" width="16.85546875" style="311" bestFit="1" customWidth="1"/>
    <col min="11023" max="11023" width="15.42578125" style="311" customWidth="1"/>
    <col min="11024" max="11024" width="17.42578125" style="311" bestFit="1" customWidth="1"/>
    <col min="11025" max="11025" width="16.140625" style="311" customWidth="1"/>
    <col min="11026" max="11026" width="11.140625" style="311" customWidth="1"/>
    <col min="11027" max="11027" width="10.42578125" style="311" customWidth="1"/>
    <col min="11028" max="11028" width="9.42578125" style="311" customWidth="1"/>
    <col min="11029" max="11029" width="11" style="311" customWidth="1"/>
    <col min="11030" max="11030" width="9.28515625" style="311" customWidth="1"/>
    <col min="11031" max="11031" width="14" style="311" customWidth="1"/>
    <col min="11032" max="11033" width="11.7109375" style="311" customWidth="1"/>
    <col min="11034" max="11034" width="14.7109375" style="311" bestFit="1" customWidth="1"/>
    <col min="11035" max="11036" width="11.140625" style="311" bestFit="1" customWidth="1"/>
    <col min="11037" max="11037" width="14.140625" style="311" bestFit="1" customWidth="1"/>
    <col min="11038" max="11038" width="11.5703125" style="311" bestFit="1" customWidth="1"/>
    <col min="11039" max="11039" width="7.5703125" style="311" bestFit="1" customWidth="1"/>
    <col min="11040" max="11040" width="11.7109375" style="311" bestFit="1" customWidth="1"/>
    <col min="11041" max="11041" width="6.7109375" style="311" bestFit="1" customWidth="1"/>
    <col min="11042" max="11042" width="8.28515625" style="311" bestFit="1" customWidth="1"/>
    <col min="11043" max="11043" width="11" style="311" bestFit="1" customWidth="1"/>
    <col min="11044" max="11044" width="10.28515625" style="311" bestFit="1" customWidth="1"/>
    <col min="11045" max="11045" width="10.7109375" style="311" bestFit="1" customWidth="1"/>
    <col min="11046" max="11046" width="9.85546875" style="311" bestFit="1" customWidth="1"/>
    <col min="11047" max="11047" width="12.85546875" style="311" bestFit="1" customWidth="1"/>
    <col min="11048" max="11048" width="8.7109375" style="311" bestFit="1" customWidth="1"/>
    <col min="11049" max="11049" width="7.5703125" style="311" bestFit="1" customWidth="1"/>
    <col min="11050" max="11050" width="5.5703125" style="311" bestFit="1" customWidth="1"/>
    <col min="11051" max="11051" width="6.5703125" style="311" bestFit="1" customWidth="1"/>
    <col min="11052" max="11264" width="9.140625" style="311"/>
    <col min="11265" max="11265" width="10.85546875" style="311" customWidth="1"/>
    <col min="11266" max="11269" width="20.5703125" style="311" customWidth="1"/>
    <col min="11270" max="11270" width="17.85546875" style="311" customWidth="1"/>
    <col min="11271" max="11272" width="14.85546875" style="311" customWidth="1"/>
    <col min="11273" max="11273" width="13.85546875" style="311" customWidth="1"/>
    <col min="11274" max="11274" width="16.5703125" style="311" customWidth="1"/>
    <col min="11275" max="11275" width="13.85546875" style="311" customWidth="1"/>
    <col min="11276" max="11276" width="13" style="311" customWidth="1"/>
    <col min="11277" max="11277" width="15.42578125" style="311" customWidth="1"/>
    <col min="11278" max="11278" width="16.85546875" style="311" bestFit="1" customWidth="1"/>
    <col min="11279" max="11279" width="15.42578125" style="311" customWidth="1"/>
    <col min="11280" max="11280" width="17.42578125" style="311" bestFit="1" customWidth="1"/>
    <col min="11281" max="11281" width="16.140625" style="311" customWidth="1"/>
    <col min="11282" max="11282" width="11.140625" style="311" customWidth="1"/>
    <col min="11283" max="11283" width="10.42578125" style="311" customWidth="1"/>
    <col min="11284" max="11284" width="9.42578125" style="311" customWidth="1"/>
    <col min="11285" max="11285" width="11" style="311" customWidth="1"/>
    <col min="11286" max="11286" width="9.28515625" style="311" customWidth="1"/>
    <col min="11287" max="11287" width="14" style="311" customWidth="1"/>
    <col min="11288" max="11289" width="11.7109375" style="311" customWidth="1"/>
    <col min="11290" max="11290" width="14.7109375" style="311" bestFit="1" customWidth="1"/>
    <col min="11291" max="11292" width="11.140625" style="311" bestFit="1" customWidth="1"/>
    <col min="11293" max="11293" width="14.140625" style="311" bestFit="1" customWidth="1"/>
    <col min="11294" max="11294" width="11.5703125" style="311" bestFit="1" customWidth="1"/>
    <col min="11295" max="11295" width="7.5703125" style="311" bestFit="1" customWidth="1"/>
    <col min="11296" max="11296" width="11.7109375" style="311" bestFit="1" customWidth="1"/>
    <col min="11297" max="11297" width="6.7109375" style="311" bestFit="1" customWidth="1"/>
    <col min="11298" max="11298" width="8.28515625" style="311" bestFit="1" customWidth="1"/>
    <col min="11299" max="11299" width="11" style="311" bestFit="1" customWidth="1"/>
    <col min="11300" max="11300" width="10.28515625" style="311" bestFit="1" customWidth="1"/>
    <col min="11301" max="11301" width="10.7109375" style="311" bestFit="1" customWidth="1"/>
    <col min="11302" max="11302" width="9.85546875" style="311" bestFit="1" customWidth="1"/>
    <col min="11303" max="11303" width="12.85546875" style="311" bestFit="1" customWidth="1"/>
    <col min="11304" max="11304" width="8.7109375" style="311" bestFit="1" customWidth="1"/>
    <col min="11305" max="11305" width="7.5703125" style="311" bestFit="1" customWidth="1"/>
    <col min="11306" max="11306" width="5.5703125" style="311" bestFit="1" customWidth="1"/>
    <col min="11307" max="11307" width="6.5703125" style="311" bestFit="1" customWidth="1"/>
    <col min="11308" max="11520" width="9.140625" style="311"/>
    <col min="11521" max="11521" width="10.85546875" style="311" customWidth="1"/>
    <col min="11522" max="11525" width="20.5703125" style="311" customWidth="1"/>
    <col min="11526" max="11526" width="17.85546875" style="311" customWidth="1"/>
    <col min="11527" max="11528" width="14.85546875" style="311" customWidth="1"/>
    <col min="11529" max="11529" width="13.85546875" style="311" customWidth="1"/>
    <col min="11530" max="11530" width="16.5703125" style="311" customWidth="1"/>
    <col min="11531" max="11531" width="13.85546875" style="311" customWidth="1"/>
    <col min="11532" max="11532" width="13" style="311" customWidth="1"/>
    <col min="11533" max="11533" width="15.42578125" style="311" customWidth="1"/>
    <col min="11534" max="11534" width="16.85546875" style="311" bestFit="1" customWidth="1"/>
    <col min="11535" max="11535" width="15.42578125" style="311" customWidth="1"/>
    <col min="11536" max="11536" width="17.42578125" style="311" bestFit="1" customWidth="1"/>
    <col min="11537" max="11537" width="16.140625" style="311" customWidth="1"/>
    <col min="11538" max="11538" width="11.140625" style="311" customWidth="1"/>
    <col min="11539" max="11539" width="10.42578125" style="311" customWidth="1"/>
    <col min="11540" max="11540" width="9.42578125" style="311" customWidth="1"/>
    <col min="11541" max="11541" width="11" style="311" customWidth="1"/>
    <col min="11542" max="11542" width="9.28515625" style="311" customWidth="1"/>
    <col min="11543" max="11543" width="14" style="311" customWidth="1"/>
    <col min="11544" max="11545" width="11.7109375" style="311" customWidth="1"/>
    <col min="11546" max="11546" width="14.7109375" style="311" bestFit="1" customWidth="1"/>
    <col min="11547" max="11548" width="11.140625" style="311" bestFit="1" customWidth="1"/>
    <col min="11549" max="11549" width="14.140625" style="311" bestFit="1" customWidth="1"/>
    <col min="11550" max="11550" width="11.5703125" style="311" bestFit="1" customWidth="1"/>
    <col min="11551" max="11551" width="7.5703125" style="311" bestFit="1" customWidth="1"/>
    <col min="11552" max="11552" width="11.7109375" style="311" bestFit="1" customWidth="1"/>
    <col min="11553" max="11553" width="6.7109375" style="311" bestFit="1" customWidth="1"/>
    <col min="11554" max="11554" width="8.28515625" style="311" bestFit="1" customWidth="1"/>
    <col min="11555" max="11555" width="11" style="311" bestFit="1" customWidth="1"/>
    <col min="11556" max="11556" width="10.28515625" style="311" bestFit="1" customWidth="1"/>
    <col min="11557" max="11557" width="10.7109375" style="311" bestFit="1" customWidth="1"/>
    <col min="11558" max="11558" width="9.85546875" style="311" bestFit="1" customWidth="1"/>
    <col min="11559" max="11559" width="12.85546875" style="311" bestFit="1" customWidth="1"/>
    <col min="11560" max="11560" width="8.7109375" style="311" bestFit="1" customWidth="1"/>
    <col min="11561" max="11561" width="7.5703125" style="311" bestFit="1" customWidth="1"/>
    <col min="11562" max="11562" width="5.5703125" style="311" bestFit="1" customWidth="1"/>
    <col min="11563" max="11563" width="6.5703125" style="311" bestFit="1" customWidth="1"/>
    <col min="11564" max="11776" width="9.140625" style="311"/>
    <col min="11777" max="11777" width="10.85546875" style="311" customWidth="1"/>
    <col min="11778" max="11781" width="20.5703125" style="311" customWidth="1"/>
    <col min="11782" max="11782" width="17.85546875" style="311" customWidth="1"/>
    <col min="11783" max="11784" width="14.85546875" style="311" customWidth="1"/>
    <col min="11785" max="11785" width="13.85546875" style="311" customWidth="1"/>
    <col min="11786" max="11786" width="16.5703125" style="311" customWidth="1"/>
    <col min="11787" max="11787" width="13.85546875" style="311" customWidth="1"/>
    <col min="11788" max="11788" width="13" style="311" customWidth="1"/>
    <col min="11789" max="11789" width="15.42578125" style="311" customWidth="1"/>
    <col min="11790" max="11790" width="16.85546875" style="311" bestFit="1" customWidth="1"/>
    <col min="11791" max="11791" width="15.42578125" style="311" customWidth="1"/>
    <col min="11792" max="11792" width="17.42578125" style="311" bestFit="1" customWidth="1"/>
    <col min="11793" max="11793" width="16.140625" style="311" customWidth="1"/>
    <col min="11794" max="11794" width="11.140625" style="311" customWidth="1"/>
    <col min="11795" max="11795" width="10.42578125" style="311" customWidth="1"/>
    <col min="11796" max="11796" width="9.42578125" style="311" customWidth="1"/>
    <col min="11797" max="11797" width="11" style="311" customWidth="1"/>
    <col min="11798" max="11798" width="9.28515625" style="311" customWidth="1"/>
    <col min="11799" max="11799" width="14" style="311" customWidth="1"/>
    <col min="11800" max="11801" width="11.7109375" style="311" customWidth="1"/>
    <col min="11802" max="11802" width="14.7109375" style="311" bestFit="1" customWidth="1"/>
    <col min="11803" max="11804" width="11.140625" style="311" bestFit="1" customWidth="1"/>
    <col min="11805" max="11805" width="14.140625" style="311" bestFit="1" customWidth="1"/>
    <col min="11806" max="11806" width="11.5703125" style="311" bestFit="1" customWidth="1"/>
    <col min="11807" max="11807" width="7.5703125" style="311" bestFit="1" customWidth="1"/>
    <col min="11808" max="11808" width="11.7109375" style="311" bestFit="1" customWidth="1"/>
    <col min="11809" max="11809" width="6.7109375" style="311" bestFit="1" customWidth="1"/>
    <col min="11810" max="11810" width="8.28515625" style="311" bestFit="1" customWidth="1"/>
    <col min="11811" max="11811" width="11" style="311" bestFit="1" customWidth="1"/>
    <col min="11812" max="11812" width="10.28515625" style="311" bestFit="1" customWidth="1"/>
    <col min="11813" max="11813" width="10.7109375" style="311" bestFit="1" customWidth="1"/>
    <col min="11814" max="11814" width="9.85546875" style="311" bestFit="1" customWidth="1"/>
    <col min="11815" max="11815" width="12.85546875" style="311" bestFit="1" customWidth="1"/>
    <col min="11816" max="11816" width="8.7109375" style="311" bestFit="1" customWidth="1"/>
    <col min="11817" max="11817" width="7.5703125" style="311" bestFit="1" customWidth="1"/>
    <col min="11818" max="11818" width="5.5703125" style="311" bestFit="1" customWidth="1"/>
    <col min="11819" max="11819" width="6.5703125" style="311" bestFit="1" customWidth="1"/>
    <col min="11820" max="12032" width="9.140625" style="311"/>
    <col min="12033" max="12033" width="10.85546875" style="311" customWidth="1"/>
    <col min="12034" max="12037" width="20.5703125" style="311" customWidth="1"/>
    <col min="12038" max="12038" width="17.85546875" style="311" customWidth="1"/>
    <col min="12039" max="12040" width="14.85546875" style="311" customWidth="1"/>
    <col min="12041" max="12041" width="13.85546875" style="311" customWidth="1"/>
    <col min="12042" max="12042" width="16.5703125" style="311" customWidth="1"/>
    <col min="12043" max="12043" width="13.85546875" style="311" customWidth="1"/>
    <col min="12044" max="12044" width="13" style="311" customWidth="1"/>
    <col min="12045" max="12045" width="15.42578125" style="311" customWidth="1"/>
    <col min="12046" max="12046" width="16.85546875" style="311" bestFit="1" customWidth="1"/>
    <col min="12047" max="12047" width="15.42578125" style="311" customWidth="1"/>
    <col min="12048" max="12048" width="17.42578125" style="311" bestFit="1" customWidth="1"/>
    <col min="12049" max="12049" width="16.140625" style="311" customWidth="1"/>
    <col min="12050" max="12050" width="11.140625" style="311" customWidth="1"/>
    <col min="12051" max="12051" width="10.42578125" style="311" customWidth="1"/>
    <col min="12052" max="12052" width="9.42578125" style="311" customWidth="1"/>
    <col min="12053" max="12053" width="11" style="311" customWidth="1"/>
    <col min="12054" max="12054" width="9.28515625" style="311" customWidth="1"/>
    <col min="12055" max="12055" width="14" style="311" customWidth="1"/>
    <col min="12056" max="12057" width="11.7109375" style="311" customWidth="1"/>
    <col min="12058" max="12058" width="14.7109375" style="311" bestFit="1" customWidth="1"/>
    <col min="12059" max="12060" width="11.140625" style="311" bestFit="1" customWidth="1"/>
    <col min="12061" max="12061" width="14.140625" style="311" bestFit="1" customWidth="1"/>
    <col min="12062" max="12062" width="11.5703125" style="311" bestFit="1" customWidth="1"/>
    <col min="12063" max="12063" width="7.5703125" style="311" bestFit="1" customWidth="1"/>
    <col min="12064" max="12064" width="11.7109375" style="311" bestFit="1" customWidth="1"/>
    <col min="12065" max="12065" width="6.7109375" style="311" bestFit="1" customWidth="1"/>
    <col min="12066" max="12066" width="8.28515625" style="311" bestFit="1" customWidth="1"/>
    <col min="12067" max="12067" width="11" style="311" bestFit="1" customWidth="1"/>
    <col min="12068" max="12068" width="10.28515625" style="311" bestFit="1" customWidth="1"/>
    <col min="12069" max="12069" width="10.7109375" style="311" bestFit="1" customWidth="1"/>
    <col min="12070" max="12070" width="9.85546875" style="311" bestFit="1" customWidth="1"/>
    <col min="12071" max="12071" width="12.85546875" style="311" bestFit="1" customWidth="1"/>
    <col min="12072" max="12072" width="8.7109375" style="311" bestFit="1" customWidth="1"/>
    <col min="12073" max="12073" width="7.5703125" style="311" bestFit="1" customWidth="1"/>
    <col min="12074" max="12074" width="5.5703125" style="311" bestFit="1" customWidth="1"/>
    <col min="12075" max="12075" width="6.5703125" style="311" bestFit="1" customWidth="1"/>
    <col min="12076" max="12288" width="9.140625" style="311"/>
    <col min="12289" max="12289" width="10.85546875" style="311" customWidth="1"/>
    <col min="12290" max="12293" width="20.5703125" style="311" customWidth="1"/>
    <col min="12294" max="12294" width="17.85546875" style="311" customWidth="1"/>
    <col min="12295" max="12296" width="14.85546875" style="311" customWidth="1"/>
    <col min="12297" max="12297" width="13.85546875" style="311" customWidth="1"/>
    <col min="12298" max="12298" width="16.5703125" style="311" customWidth="1"/>
    <col min="12299" max="12299" width="13.85546875" style="311" customWidth="1"/>
    <col min="12300" max="12300" width="13" style="311" customWidth="1"/>
    <col min="12301" max="12301" width="15.42578125" style="311" customWidth="1"/>
    <col min="12302" max="12302" width="16.85546875" style="311" bestFit="1" customWidth="1"/>
    <col min="12303" max="12303" width="15.42578125" style="311" customWidth="1"/>
    <col min="12304" max="12304" width="17.42578125" style="311" bestFit="1" customWidth="1"/>
    <col min="12305" max="12305" width="16.140625" style="311" customWidth="1"/>
    <col min="12306" max="12306" width="11.140625" style="311" customWidth="1"/>
    <col min="12307" max="12307" width="10.42578125" style="311" customWidth="1"/>
    <col min="12308" max="12308" width="9.42578125" style="311" customWidth="1"/>
    <col min="12309" max="12309" width="11" style="311" customWidth="1"/>
    <col min="12310" max="12310" width="9.28515625" style="311" customWidth="1"/>
    <col min="12311" max="12311" width="14" style="311" customWidth="1"/>
    <col min="12312" max="12313" width="11.7109375" style="311" customWidth="1"/>
    <col min="12314" max="12314" width="14.7109375" style="311" bestFit="1" customWidth="1"/>
    <col min="12315" max="12316" width="11.140625" style="311" bestFit="1" customWidth="1"/>
    <col min="12317" max="12317" width="14.140625" style="311" bestFit="1" customWidth="1"/>
    <col min="12318" max="12318" width="11.5703125" style="311" bestFit="1" customWidth="1"/>
    <col min="12319" max="12319" width="7.5703125" style="311" bestFit="1" customWidth="1"/>
    <col min="12320" max="12320" width="11.7109375" style="311" bestFit="1" customWidth="1"/>
    <col min="12321" max="12321" width="6.7109375" style="311" bestFit="1" customWidth="1"/>
    <col min="12322" max="12322" width="8.28515625" style="311" bestFit="1" customWidth="1"/>
    <col min="12323" max="12323" width="11" style="311" bestFit="1" customWidth="1"/>
    <col min="12324" max="12324" width="10.28515625" style="311" bestFit="1" customWidth="1"/>
    <col min="12325" max="12325" width="10.7109375" style="311" bestFit="1" customWidth="1"/>
    <col min="12326" max="12326" width="9.85546875" style="311" bestFit="1" customWidth="1"/>
    <col min="12327" max="12327" width="12.85546875" style="311" bestFit="1" customWidth="1"/>
    <col min="12328" max="12328" width="8.7109375" style="311" bestFit="1" customWidth="1"/>
    <col min="12329" max="12329" width="7.5703125" style="311" bestFit="1" customWidth="1"/>
    <col min="12330" max="12330" width="5.5703125" style="311" bestFit="1" customWidth="1"/>
    <col min="12331" max="12331" width="6.5703125" style="311" bestFit="1" customWidth="1"/>
    <col min="12332" max="12544" width="9.140625" style="311"/>
    <col min="12545" max="12545" width="10.85546875" style="311" customWidth="1"/>
    <col min="12546" max="12549" width="20.5703125" style="311" customWidth="1"/>
    <col min="12550" max="12550" width="17.85546875" style="311" customWidth="1"/>
    <col min="12551" max="12552" width="14.85546875" style="311" customWidth="1"/>
    <col min="12553" max="12553" width="13.85546875" style="311" customWidth="1"/>
    <col min="12554" max="12554" width="16.5703125" style="311" customWidth="1"/>
    <col min="12555" max="12555" width="13.85546875" style="311" customWidth="1"/>
    <col min="12556" max="12556" width="13" style="311" customWidth="1"/>
    <col min="12557" max="12557" width="15.42578125" style="311" customWidth="1"/>
    <col min="12558" max="12558" width="16.85546875" style="311" bestFit="1" customWidth="1"/>
    <col min="12559" max="12559" width="15.42578125" style="311" customWidth="1"/>
    <col min="12560" max="12560" width="17.42578125" style="311" bestFit="1" customWidth="1"/>
    <col min="12561" max="12561" width="16.140625" style="311" customWidth="1"/>
    <col min="12562" max="12562" width="11.140625" style="311" customWidth="1"/>
    <col min="12563" max="12563" width="10.42578125" style="311" customWidth="1"/>
    <col min="12564" max="12564" width="9.42578125" style="311" customWidth="1"/>
    <col min="12565" max="12565" width="11" style="311" customWidth="1"/>
    <col min="12566" max="12566" width="9.28515625" style="311" customWidth="1"/>
    <col min="12567" max="12567" width="14" style="311" customWidth="1"/>
    <col min="12568" max="12569" width="11.7109375" style="311" customWidth="1"/>
    <col min="12570" max="12570" width="14.7109375" style="311" bestFit="1" customWidth="1"/>
    <col min="12571" max="12572" width="11.140625" style="311" bestFit="1" customWidth="1"/>
    <col min="12573" max="12573" width="14.140625" style="311" bestFit="1" customWidth="1"/>
    <col min="12574" max="12574" width="11.5703125" style="311" bestFit="1" customWidth="1"/>
    <col min="12575" max="12575" width="7.5703125" style="311" bestFit="1" customWidth="1"/>
    <col min="12576" max="12576" width="11.7109375" style="311" bestFit="1" customWidth="1"/>
    <col min="12577" max="12577" width="6.7109375" style="311" bestFit="1" customWidth="1"/>
    <col min="12578" max="12578" width="8.28515625" style="311" bestFit="1" customWidth="1"/>
    <col min="12579" max="12579" width="11" style="311" bestFit="1" customWidth="1"/>
    <col min="12580" max="12580" width="10.28515625" style="311" bestFit="1" customWidth="1"/>
    <col min="12581" max="12581" width="10.7109375" style="311" bestFit="1" customWidth="1"/>
    <col min="12582" max="12582" width="9.85546875" style="311" bestFit="1" customWidth="1"/>
    <col min="12583" max="12583" width="12.85546875" style="311" bestFit="1" customWidth="1"/>
    <col min="12584" max="12584" width="8.7109375" style="311" bestFit="1" customWidth="1"/>
    <col min="12585" max="12585" width="7.5703125" style="311" bestFit="1" customWidth="1"/>
    <col min="12586" max="12586" width="5.5703125" style="311" bestFit="1" customWidth="1"/>
    <col min="12587" max="12587" width="6.5703125" style="311" bestFit="1" customWidth="1"/>
    <col min="12588" max="12800" width="9.140625" style="311"/>
    <col min="12801" max="12801" width="10.85546875" style="311" customWidth="1"/>
    <col min="12802" max="12805" width="20.5703125" style="311" customWidth="1"/>
    <col min="12806" max="12806" width="17.85546875" style="311" customWidth="1"/>
    <col min="12807" max="12808" width="14.85546875" style="311" customWidth="1"/>
    <col min="12809" max="12809" width="13.85546875" style="311" customWidth="1"/>
    <col min="12810" max="12810" width="16.5703125" style="311" customWidth="1"/>
    <col min="12811" max="12811" width="13.85546875" style="311" customWidth="1"/>
    <col min="12812" max="12812" width="13" style="311" customWidth="1"/>
    <col min="12813" max="12813" width="15.42578125" style="311" customWidth="1"/>
    <col min="12814" max="12814" width="16.85546875" style="311" bestFit="1" customWidth="1"/>
    <col min="12815" max="12815" width="15.42578125" style="311" customWidth="1"/>
    <col min="12816" max="12816" width="17.42578125" style="311" bestFit="1" customWidth="1"/>
    <col min="12817" max="12817" width="16.140625" style="311" customWidth="1"/>
    <col min="12818" max="12818" width="11.140625" style="311" customWidth="1"/>
    <col min="12819" max="12819" width="10.42578125" style="311" customWidth="1"/>
    <col min="12820" max="12820" width="9.42578125" style="311" customWidth="1"/>
    <col min="12821" max="12821" width="11" style="311" customWidth="1"/>
    <col min="12822" max="12822" width="9.28515625" style="311" customWidth="1"/>
    <col min="12823" max="12823" width="14" style="311" customWidth="1"/>
    <col min="12824" max="12825" width="11.7109375" style="311" customWidth="1"/>
    <col min="12826" max="12826" width="14.7109375" style="311" bestFit="1" customWidth="1"/>
    <col min="12827" max="12828" width="11.140625" style="311" bestFit="1" customWidth="1"/>
    <col min="12829" max="12829" width="14.140625" style="311" bestFit="1" customWidth="1"/>
    <col min="12830" max="12830" width="11.5703125" style="311" bestFit="1" customWidth="1"/>
    <col min="12831" max="12831" width="7.5703125" style="311" bestFit="1" customWidth="1"/>
    <col min="12832" max="12832" width="11.7109375" style="311" bestFit="1" customWidth="1"/>
    <col min="12833" max="12833" width="6.7109375" style="311" bestFit="1" customWidth="1"/>
    <col min="12834" max="12834" width="8.28515625" style="311" bestFit="1" customWidth="1"/>
    <col min="12835" max="12835" width="11" style="311" bestFit="1" customWidth="1"/>
    <col min="12836" max="12836" width="10.28515625" style="311" bestFit="1" customWidth="1"/>
    <col min="12837" max="12837" width="10.7109375" style="311" bestFit="1" customWidth="1"/>
    <col min="12838" max="12838" width="9.85546875" style="311" bestFit="1" customWidth="1"/>
    <col min="12839" max="12839" width="12.85546875" style="311" bestFit="1" customWidth="1"/>
    <col min="12840" max="12840" width="8.7109375" style="311" bestFit="1" customWidth="1"/>
    <col min="12841" max="12841" width="7.5703125" style="311" bestFit="1" customWidth="1"/>
    <col min="12842" max="12842" width="5.5703125" style="311" bestFit="1" customWidth="1"/>
    <col min="12843" max="12843" width="6.5703125" style="311" bestFit="1" customWidth="1"/>
    <col min="12844" max="13056" width="9.140625" style="311"/>
    <col min="13057" max="13057" width="10.85546875" style="311" customWidth="1"/>
    <col min="13058" max="13061" width="20.5703125" style="311" customWidth="1"/>
    <col min="13062" max="13062" width="17.85546875" style="311" customWidth="1"/>
    <col min="13063" max="13064" width="14.85546875" style="311" customWidth="1"/>
    <col min="13065" max="13065" width="13.85546875" style="311" customWidth="1"/>
    <col min="13066" max="13066" width="16.5703125" style="311" customWidth="1"/>
    <col min="13067" max="13067" width="13.85546875" style="311" customWidth="1"/>
    <col min="13068" max="13068" width="13" style="311" customWidth="1"/>
    <col min="13069" max="13069" width="15.42578125" style="311" customWidth="1"/>
    <col min="13070" max="13070" width="16.85546875" style="311" bestFit="1" customWidth="1"/>
    <col min="13071" max="13071" width="15.42578125" style="311" customWidth="1"/>
    <col min="13072" max="13072" width="17.42578125" style="311" bestFit="1" customWidth="1"/>
    <col min="13073" max="13073" width="16.140625" style="311" customWidth="1"/>
    <col min="13074" max="13074" width="11.140625" style="311" customWidth="1"/>
    <col min="13075" max="13075" width="10.42578125" style="311" customWidth="1"/>
    <col min="13076" max="13076" width="9.42578125" style="311" customWidth="1"/>
    <col min="13077" max="13077" width="11" style="311" customWidth="1"/>
    <col min="13078" max="13078" width="9.28515625" style="311" customWidth="1"/>
    <col min="13079" max="13079" width="14" style="311" customWidth="1"/>
    <col min="13080" max="13081" width="11.7109375" style="311" customWidth="1"/>
    <col min="13082" max="13082" width="14.7109375" style="311" bestFit="1" customWidth="1"/>
    <col min="13083" max="13084" width="11.140625" style="311" bestFit="1" customWidth="1"/>
    <col min="13085" max="13085" width="14.140625" style="311" bestFit="1" customWidth="1"/>
    <col min="13086" max="13086" width="11.5703125" style="311" bestFit="1" customWidth="1"/>
    <col min="13087" max="13087" width="7.5703125" style="311" bestFit="1" customWidth="1"/>
    <col min="13088" max="13088" width="11.7109375" style="311" bestFit="1" customWidth="1"/>
    <col min="13089" max="13089" width="6.7109375" style="311" bestFit="1" customWidth="1"/>
    <col min="13090" max="13090" width="8.28515625" style="311" bestFit="1" customWidth="1"/>
    <col min="13091" max="13091" width="11" style="311" bestFit="1" customWidth="1"/>
    <col min="13092" max="13092" width="10.28515625" style="311" bestFit="1" customWidth="1"/>
    <col min="13093" max="13093" width="10.7109375" style="311" bestFit="1" customWidth="1"/>
    <col min="13094" max="13094" width="9.85546875" style="311" bestFit="1" customWidth="1"/>
    <col min="13095" max="13095" width="12.85546875" style="311" bestFit="1" customWidth="1"/>
    <col min="13096" max="13096" width="8.7109375" style="311" bestFit="1" customWidth="1"/>
    <col min="13097" max="13097" width="7.5703125" style="311" bestFit="1" customWidth="1"/>
    <col min="13098" max="13098" width="5.5703125" style="311" bestFit="1" customWidth="1"/>
    <col min="13099" max="13099" width="6.5703125" style="311" bestFit="1" customWidth="1"/>
    <col min="13100" max="13312" width="9.140625" style="311"/>
    <col min="13313" max="13313" width="10.85546875" style="311" customWidth="1"/>
    <col min="13314" max="13317" width="20.5703125" style="311" customWidth="1"/>
    <col min="13318" max="13318" width="17.85546875" style="311" customWidth="1"/>
    <col min="13319" max="13320" width="14.85546875" style="311" customWidth="1"/>
    <col min="13321" max="13321" width="13.85546875" style="311" customWidth="1"/>
    <col min="13322" max="13322" width="16.5703125" style="311" customWidth="1"/>
    <col min="13323" max="13323" width="13.85546875" style="311" customWidth="1"/>
    <col min="13324" max="13324" width="13" style="311" customWidth="1"/>
    <col min="13325" max="13325" width="15.42578125" style="311" customWidth="1"/>
    <col min="13326" max="13326" width="16.85546875" style="311" bestFit="1" customWidth="1"/>
    <col min="13327" max="13327" width="15.42578125" style="311" customWidth="1"/>
    <col min="13328" max="13328" width="17.42578125" style="311" bestFit="1" customWidth="1"/>
    <col min="13329" max="13329" width="16.140625" style="311" customWidth="1"/>
    <col min="13330" max="13330" width="11.140625" style="311" customWidth="1"/>
    <col min="13331" max="13331" width="10.42578125" style="311" customWidth="1"/>
    <col min="13332" max="13332" width="9.42578125" style="311" customWidth="1"/>
    <col min="13333" max="13333" width="11" style="311" customWidth="1"/>
    <col min="13334" max="13334" width="9.28515625" style="311" customWidth="1"/>
    <col min="13335" max="13335" width="14" style="311" customWidth="1"/>
    <col min="13336" max="13337" width="11.7109375" style="311" customWidth="1"/>
    <col min="13338" max="13338" width="14.7109375" style="311" bestFit="1" customWidth="1"/>
    <col min="13339" max="13340" width="11.140625" style="311" bestFit="1" customWidth="1"/>
    <col min="13341" max="13341" width="14.140625" style="311" bestFit="1" customWidth="1"/>
    <col min="13342" max="13342" width="11.5703125" style="311" bestFit="1" customWidth="1"/>
    <col min="13343" max="13343" width="7.5703125" style="311" bestFit="1" customWidth="1"/>
    <col min="13344" max="13344" width="11.7109375" style="311" bestFit="1" customWidth="1"/>
    <col min="13345" max="13345" width="6.7109375" style="311" bestFit="1" customWidth="1"/>
    <col min="13346" max="13346" width="8.28515625" style="311" bestFit="1" customWidth="1"/>
    <col min="13347" max="13347" width="11" style="311" bestFit="1" customWidth="1"/>
    <col min="13348" max="13348" width="10.28515625" style="311" bestFit="1" customWidth="1"/>
    <col min="13349" max="13349" width="10.7109375" style="311" bestFit="1" customWidth="1"/>
    <col min="13350" max="13350" width="9.85546875" style="311" bestFit="1" customWidth="1"/>
    <col min="13351" max="13351" width="12.85546875" style="311" bestFit="1" customWidth="1"/>
    <col min="13352" max="13352" width="8.7109375" style="311" bestFit="1" customWidth="1"/>
    <col min="13353" max="13353" width="7.5703125" style="311" bestFit="1" customWidth="1"/>
    <col min="13354" max="13354" width="5.5703125" style="311" bestFit="1" customWidth="1"/>
    <col min="13355" max="13355" width="6.5703125" style="311" bestFit="1" customWidth="1"/>
    <col min="13356" max="13568" width="9.140625" style="311"/>
    <col min="13569" max="13569" width="10.85546875" style="311" customWidth="1"/>
    <col min="13570" max="13573" width="20.5703125" style="311" customWidth="1"/>
    <col min="13574" max="13574" width="17.85546875" style="311" customWidth="1"/>
    <col min="13575" max="13576" width="14.85546875" style="311" customWidth="1"/>
    <col min="13577" max="13577" width="13.85546875" style="311" customWidth="1"/>
    <col min="13578" max="13578" width="16.5703125" style="311" customWidth="1"/>
    <col min="13579" max="13579" width="13.85546875" style="311" customWidth="1"/>
    <col min="13580" max="13580" width="13" style="311" customWidth="1"/>
    <col min="13581" max="13581" width="15.42578125" style="311" customWidth="1"/>
    <col min="13582" max="13582" width="16.85546875" style="311" bestFit="1" customWidth="1"/>
    <col min="13583" max="13583" width="15.42578125" style="311" customWidth="1"/>
    <col min="13584" max="13584" width="17.42578125" style="311" bestFit="1" customWidth="1"/>
    <col min="13585" max="13585" width="16.140625" style="311" customWidth="1"/>
    <col min="13586" max="13586" width="11.140625" style="311" customWidth="1"/>
    <col min="13587" max="13587" width="10.42578125" style="311" customWidth="1"/>
    <col min="13588" max="13588" width="9.42578125" style="311" customWidth="1"/>
    <col min="13589" max="13589" width="11" style="311" customWidth="1"/>
    <col min="13590" max="13590" width="9.28515625" style="311" customWidth="1"/>
    <col min="13591" max="13591" width="14" style="311" customWidth="1"/>
    <col min="13592" max="13593" width="11.7109375" style="311" customWidth="1"/>
    <col min="13594" max="13594" width="14.7109375" style="311" bestFit="1" customWidth="1"/>
    <col min="13595" max="13596" width="11.140625" style="311" bestFit="1" customWidth="1"/>
    <col min="13597" max="13597" width="14.140625" style="311" bestFit="1" customWidth="1"/>
    <col min="13598" max="13598" width="11.5703125" style="311" bestFit="1" customWidth="1"/>
    <col min="13599" max="13599" width="7.5703125" style="311" bestFit="1" customWidth="1"/>
    <col min="13600" max="13600" width="11.7109375" style="311" bestFit="1" customWidth="1"/>
    <col min="13601" max="13601" width="6.7109375" style="311" bestFit="1" customWidth="1"/>
    <col min="13602" max="13602" width="8.28515625" style="311" bestFit="1" customWidth="1"/>
    <col min="13603" max="13603" width="11" style="311" bestFit="1" customWidth="1"/>
    <col min="13604" max="13604" width="10.28515625" style="311" bestFit="1" customWidth="1"/>
    <col min="13605" max="13605" width="10.7109375" style="311" bestFit="1" customWidth="1"/>
    <col min="13606" max="13606" width="9.85546875" style="311" bestFit="1" customWidth="1"/>
    <col min="13607" max="13607" width="12.85546875" style="311" bestFit="1" customWidth="1"/>
    <col min="13608" max="13608" width="8.7109375" style="311" bestFit="1" customWidth="1"/>
    <col min="13609" max="13609" width="7.5703125" style="311" bestFit="1" customWidth="1"/>
    <col min="13610" max="13610" width="5.5703125" style="311" bestFit="1" customWidth="1"/>
    <col min="13611" max="13611" width="6.5703125" style="311" bestFit="1" customWidth="1"/>
    <col min="13612" max="13824" width="9.140625" style="311"/>
    <col min="13825" max="13825" width="10.85546875" style="311" customWidth="1"/>
    <col min="13826" max="13829" width="20.5703125" style="311" customWidth="1"/>
    <col min="13830" max="13830" width="17.85546875" style="311" customWidth="1"/>
    <col min="13831" max="13832" width="14.85546875" style="311" customWidth="1"/>
    <col min="13833" max="13833" width="13.85546875" style="311" customWidth="1"/>
    <col min="13834" max="13834" width="16.5703125" style="311" customWidth="1"/>
    <col min="13835" max="13835" width="13.85546875" style="311" customWidth="1"/>
    <col min="13836" max="13836" width="13" style="311" customWidth="1"/>
    <col min="13837" max="13837" width="15.42578125" style="311" customWidth="1"/>
    <col min="13838" max="13838" width="16.85546875" style="311" bestFit="1" customWidth="1"/>
    <col min="13839" max="13839" width="15.42578125" style="311" customWidth="1"/>
    <col min="13840" max="13840" width="17.42578125" style="311" bestFit="1" customWidth="1"/>
    <col min="13841" max="13841" width="16.140625" style="311" customWidth="1"/>
    <col min="13842" max="13842" width="11.140625" style="311" customWidth="1"/>
    <col min="13843" max="13843" width="10.42578125" style="311" customWidth="1"/>
    <col min="13844" max="13844" width="9.42578125" style="311" customWidth="1"/>
    <col min="13845" max="13845" width="11" style="311" customWidth="1"/>
    <col min="13846" max="13846" width="9.28515625" style="311" customWidth="1"/>
    <col min="13847" max="13847" width="14" style="311" customWidth="1"/>
    <col min="13848" max="13849" width="11.7109375" style="311" customWidth="1"/>
    <col min="13850" max="13850" width="14.7109375" style="311" bestFit="1" customWidth="1"/>
    <col min="13851" max="13852" width="11.140625" style="311" bestFit="1" customWidth="1"/>
    <col min="13853" max="13853" width="14.140625" style="311" bestFit="1" customWidth="1"/>
    <col min="13854" max="13854" width="11.5703125" style="311" bestFit="1" customWidth="1"/>
    <col min="13855" max="13855" width="7.5703125" style="311" bestFit="1" customWidth="1"/>
    <col min="13856" max="13856" width="11.7109375" style="311" bestFit="1" customWidth="1"/>
    <col min="13857" max="13857" width="6.7109375" style="311" bestFit="1" customWidth="1"/>
    <col min="13858" max="13858" width="8.28515625" style="311" bestFit="1" customWidth="1"/>
    <col min="13859" max="13859" width="11" style="311" bestFit="1" customWidth="1"/>
    <col min="13860" max="13860" width="10.28515625" style="311" bestFit="1" customWidth="1"/>
    <col min="13861" max="13861" width="10.7109375" style="311" bestFit="1" customWidth="1"/>
    <col min="13862" max="13862" width="9.85546875" style="311" bestFit="1" customWidth="1"/>
    <col min="13863" max="13863" width="12.85546875" style="311" bestFit="1" customWidth="1"/>
    <col min="13864" max="13864" width="8.7109375" style="311" bestFit="1" customWidth="1"/>
    <col min="13865" max="13865" width="7.5703125" style="311" bestFit="1" customWidth="1"/>
    <col min="13866" max="13866" width="5.5703125" style="311" bestFit="1" customWidth="1"/>
    <col min="13867" max="13867" width="6.5703125" style="311" bestFit="1" customWidth="1"/>
    <col min="13868" max="14080" width="9.140625" style="311"/>
    <col min="14081" max="14081" width="10.85546875" style="311" customWidth="1"/>
    <col min="14082" max="14085" width="20.5703125" style="311" customWidth="1"/>
    <col min="14086" max="14086" width="17.85546875" style="311" customWidth="1"/>
    <col min="14087" max="14088" width="14.85546875" style="311" customWidth="1"/>
    <col min="14089" max="14089" width="13.85546875" style="311" customWidth="1"/>
    <col min="14090" max="14090" width="16.5703125" style="311" customWidth="1"/>
    <col min="14091" max="14091" width="13.85546875" style="311" customWidth="1"/>
    <col min="14092" max="14092" width="13" style="311" customWidth="1"/>
    <col min="14093" max="14093" width="15.42578125" style="311" customWidth="1"/>
    <col min="14094" max="14094" width="16.85546875" style="311" bestFit="1" customWidth="1"/>
    <col min="14095" max="14095" width="15.42578125" style="311" customWidth="1"/>
    <col min="14096" max="14096" width="17.42578125" style="311" bestFit="1" customWidth="1"/>
    <col min="14097" max="14097" width="16.140625" style="311" customWidth="1"/>
    <col min="14098" max="14098" width="11.140625" style="311" customWidth="1"/>
    <col min="14099" max="14099" width="10.42578125" style="311" customWidth="1"/>
    <col min="14100" max="14100" width="9.42578125" style="311" customWidth="1"/>
    <col min="14101" max="14101" width="11" style="311" customWidth="1"/>
    <col min="14102" max="14102" width="9.28515625" style="311" customWidth="1"/>
    <col min="14103" max="14103" width="14" style="311" customWidth="1"/>
    <col min="14104" max="14105" width="11.7109375" style="311" customWidth="1"/>
    <col min="14106" max="14106" width="14.7109375" style="311" bestFit="1" customWidth="1"/>
    <col min="14107" max="14108" width="11.140625" style="311" bestFit="1" customWidth="1"/>
    <col min="14109" max="14109" width="14.140625" style="311" bestFit="1" customWidth="1"/>
    <col min="14110" max="14110" width="11.5703125" style="311" bestFit="1" customWidth="1"/>
    <col min="14111" max="14111" width="7.5703125" style="311" bestFit="1" customWidth="1"/>
    <col min="14112" max="14112" width="11.7109375" style="311" bestFit="1" customWidth="1"/>
    <col min="14113" max="14113" width="6.7109375" style="311" bestFit="1" customWidth="1"/>
    <col min="14114" max="14114" width="8.28515625" style="311" bestFit="1" customWidth="1"/>
    <col min="14115" max="14115" width="11" style="311" bestFit="1" customWidth="1"/>
    <col min="14116" max="14116" width="10.28515625" style="311" bestFit="1" customWidth="1"/>
    <col min="14117" max="14117" width="10.7109375" style="311" bestFit="1" customWidth="1"/>
    <col min="14118" max="14118" width="9.85546875" style="311" bestFit="1" customWidth="1"/>
    <col min="14119" max="14119" width="12.85546875" style="311" bestFit="1" customWidth="1"/>
    <col min="14120" max="14120" width="8.7109375" style="311" bestFit="1" customWidth="1"/>
    <col min="14121" max="14121" width="7.5703125" style="311" bestFit="1" customWidth="1"/>
    <col min="14122" max="14122" width="5.5703125" style="311" bestFit="1" customWidth="1"/>
    <col min="14123" max="14123" width="6.5703125" style="311" bestFit="1" customWidth="1"/>
    <col min="14124" max="14336" width="9.140625" style="311"/>
    <col min="14337" max="14337" width="10.85546875" style="311" customWidth="1"/>
    <col min="14338" max="14341" width="20.5703125" style="311" customWidth="1"/>
    <col min="14342" max="14342" width="17.85546875" style="311" customWidth="1"/>
    <col min="14343" max="14344" width="14.85546875" style="311" customWidth="1"/>
    <col min="14345" max="14345" width="13.85546875" style="311" customWidth="1"/>
    <col min="14346" max="14346" width="16.5703125" style="311" customWidth="1"/>
    <col min="14347" max="14347" width="13.85546875" style="311" customWidth="1"/>
    <col min="14348" max="14348" width="13" style="311" customWidth="1"/>
    <col min="14349" max="14349" width="15.42578125" style="311" customWidth="1"/>
    <col min="14350" max="14350" width="16.85546875" style="311" bestFit="1" customWidth="1"/>
    <col min="14351" max="14351" width="15.42578125" style="311" customWidth="1"/>
    <col min="14352" max="14352" width="17.42578125" style="311" bestFit="1" customWidth="1"/>
    <col min="14353" max="14353" width="16.140625" style="311" customWidth="1"/>
    <col min="14354" max="14354" width="11.140625" style="311" customWidth="1"/>
    <col min="14355" max="14355" width="10.42578125" style="311" customWidth="1"/>
    <col min="14356" max="14356" width="9.42578125" style="311" customWidth="1"/>
    <col min="14357" max="14357" width="11" style="311" customWidth="1"/>
    <col min="14358" max="14358" width="9.28515625" style="311" customWidth="1"/>
    <col min="14359" max="14359" width="14" style="311" customWidth="1"/>
    <col min="14360" max="14361" width="11.7109375" style="311" customWidth="1"/>
    <col min="14362" max="14362" width="14.7109375" style="311" bestFit="1" customWidth="1"/>
    <col min="14363" max="14364" width="11.140625" style="311" bestFit="1" customWidth="1"/>
    <col min="14365" max="14365" width="14.140625" style="311" bestFit="1" customWidth="1"/>
    <col min="14366" max="14366" width="11.5703125" style="311" bestFit="1" customWidth="1"/>
    <col min="14367" max="14367" width="7.5703125" style="311" bestFit="1" customWidth="1"/>
    <col min="14368" max="14368" width="11.7109375" style="311" bestFit="1" customWidth="1"/>
    <col min="14369" max="14369" width="6.7109375" style="311" bestFit="1" customWidth="1"/>
    <col min="14370" max="14370" width="8.28515625" style="311" bestFit="1" customWidth="1"/>
    <col min="14371" max="14371" width="11" style="311" bestFit="1" customWidth="1"/>
    <col min="14372" max="14372" width="10.28515625" style="311" bestFit="1" customWidth="1"/>
    <col min="14373" max="14373" width="10.7109375" style="311" bestFit="1" customWidth="1"/>
    <col min="14374" max="14374" width="9.85546875" style="311" bestFit="1" customWidth="1"/>
    <col min="14375" max="14375" width="12.85546875" style="311" bestFit="1" customWidth="1"/>
    <col min="14376" max="14376" width="8.7109375" style="311" bestFit="1" customWidth="1"/>
    <col min="14377" max="14377" width="7.5703125" style="311" bestFit="1" customWidth="1"/>
    <col min="14378" max="14378" width="5.5703125" style="311" bestFit="1" customWidth="1"/>
    <col min="14379" max="14379" width="6.5703125" style="311" bestFit="1" customWidth="1"/>
    <col min="14380" max="14592" width="9.140625" style="311"/>
    <col min="14593" max="14593" width="10.85546875" style="311" customWidth="1"/>
    <col min="14594" max="14597" width="20.5703125" style="311" customWidth="1"/>
    <col min="14598" max="14598" width="17.85546875" style="311" customWidth="1"/>
    <col min="14599" max="14600" width="14.85546875" style="311" customWidth="1"/>
    <col min="14601" max="14601" width="13.85546875" style="311" customWidth="1"/>
    <col min="14602" max="14602" width="16.5703125" style="311" customWidth="1"/>
    <col min="14603" max="14603" width="13.85546875" style="311" customWidth="1"/>
    <col min="14604" max="14604" width="13" style="311" customWidth="1"/>
    <col min="14605" max="14605" width="15.42578125" style="311" customWidth="1"/>
    <col min="14606" max="14606" width="16.85546875" style="311" bestFit="1" customWidth="1"/>
    <col min="14607" max="14607" width="15.42578125" style="311" customWidth="1"/>
    <col min="14608" max="14608" width="17.42578125" style="311" bestFit="1" customWidth="1"/>
    <col min="14609" max="14609" width="16.140625" style="311" customWidth="1"/>
    <col min="14610" max="14610" width="11.140625" style="311" customWidth="1"/>
    <col min="14611" max="14611" width="10.42578125" style="311" customWidth="1"/>
    <col min="14612" max="14612" width="9.42578125" style="311" customWidth="1"/>
    <col min="14613" max="14613" width="11" style="311" customWidth="1"/>
    <col min="14614" max="14614" width="9.28515625" style="311" customWidth="1"/>
    <col min="14615" max="14615" width="14" style="311" customWidth="1"/>
    <col min="14616" max="14617" width="11.7109375" style="311" customWidth="1"/>
    <col min="14618" max="14618" width="14.7109375" style="311" bestFit="1" customWidth="1"/>
    <col min="14619" max="14620" width="11.140625" style="311" bestFit="1" customWidth="1"/>
    <col min="14621" max="14621" width="14.140625" style="311" bestFit="1" customWidth="1"/>
    <col min="14622" max="14622" width="11.5703125" style="311" bestFit="1" customWidth="1"/>
    <col min="14623" max="14623" width="7.5703125" style="311" bestFit="1" customWidth="1"/>
    <col min="14624" max="14624" width="11.7109375" style="311" bestFit="1" customWidth="1"/>
    <col min="14625" max="14625" width="6.7109375" style="311" bestFit="1" customWidth="1"/>
    <col min="14626" max="14626" width="8.28515625" style="311" bestFit="1" customWidth="1"/>
    <col min="14627" max="14627" width="11" style="311" bestFit="1" customWidth="1"/>
    <col min="14628" max="14628" width="10.28515625" style="311" bestFit="1" customWidth="1"/>
    <col min="14629" max="14629" width="10.7109375" style="311" bestFit="1" customWidth="1"/>
    <col min="14630" max="14630" width="9.85546875" style="311" bestFit="1" customWidth="1"/>
    <col min="14631" max="14631" width="12.85546875" style="311" bestFit="1" customWidth="1"/>
    <col min="14632" max="14632" width="8.7109375" style="311" bestFit="1" customWidth="1"/>
    <col min="14633" max="14633" width="7.5703125" style="311" bestFit="1" customWidth="1"/>
    <col min="14634" max="14634" width="5.5703125" style="311" bestFit="1" customWidth="1"/>
    <col min="14635" max="14635" width="6.5703125" style="311" bestFit="1" customWidth="1"/>
    <col min="14636" max="14848" width="9.140625" style="311"/>
    <col min="14849" max="14849" width="10.85546875" style="311" customWidth="1"/>
    <col min="14850" max="14853" width="20.5703125" style="311" customWidth="1"/>
    <col min="14854" max="14854" width="17.85546875" style="311" customWidth="1"/>
    <col min="14855" max="14856" width="14.85546875" style="311" customWidth="1"/>
    <col min="14857" max="14857" width="13.85546875" style="311" customWidth="1"/>
    <col min="14858" max="14858" width="16.5703125" style="311" customWidth="1"/>
    <col min="14859" max="14859" width="13.85546875" style="311" customWidth="1"/>
    <col min="14860" max="14860" width="13" style="311" customWidth="1"/>
    <col min="14861" max="14861" width="15.42578125" style="311" customWidth="1"/>
    <col min="14862" max="14862" width="16.85546875" style="311" bestFit="1" customWidth="1"/>
    <col min="14863" max="14863" width="15.42578125" style="311" customWidth="1"/>
    <col min="14864" max="14864" width="17.42578125" style="311" bestFit="1" customWidth="1"/>
    <col min="14865" max="14865" width="16.140625" style="311" customWidth="1"/>
    <col min="14866" max="14866" width="11.140625" style="311" customWidth="1"/>
    <col min="14867" max="14867" width="10.42578125" style="311" customWidth="1"/>
    <col min="14868" max="14868" width="9.42578125" style="311" customWidth="1"/>
    <col min="14869" max="14869" width="11" style="311" customWidth="1"/>
    <col min="14870" max="14870" width="9.28515625" style="311" customWidth="1"/>
    <col min="14871" max="14871" width="14" style="311" customWidth="1"/>
    <col min="14872" max="14873" width="11.7109375" style="311" customWidth="1"/>
    <col min="14874" max="14874" width="14.7109375" style="311" bestFit="1" customWidth="1"/>
    <col min="14875" max="14876" width="11.140625" style="311" bestFit="1" customWidth="1"/>
    <col min="14877" max="14877" width="14.140625" style="311" bestFit="1" customWidth="1"/>
    <col min="14878" max="14878" width="11.5703125" style="311" bestFit="1" customWidth="1"/>
    <col min="14879" max="14879" width="7.5703125" style="311" bestFit="1" customWidth="1"/>
    <col min="14880" max="14880" width="11.7109375" style="311" bestFit="1" customWidth="1"/>
    <col min="14881" max="14881" width="6.7109375" style="311" bestFit="1" customWidth="1"/>
    <col min="14882" max="14882" width="8.28515625" style="311" bestFit="1" customWidth="1"/>
    <col min="14883" max="14883" width="11" style="311" bestFit="1" customWidth="1"/>
    <col min="14884" max="14884" width="10.28515625" style="311" bestFit="1" customWidth="1"/>
    <col min="14885" max="14885" width="10.7109375" style="311" bestFit="1" customWidth="1"/>
    <col min="14886" max="14886" width="9.85546875" style="311" bestFit="1" customWidth="1"/>
    <col min="14887" max="14887" width="12.85546875" style="311" bestFit="1" customWidth="1"/>
    <col min="14888" max="14888" width="8.7109375" style="311" bestFit="1" customWidth="1"/>
    <col min="14889" max="14889" width="7.5703125" style="311" bestFit="1" customWidth="1"/>
    <col min="14890" max="14890" width="5.5703125" style="311" bestFit="1" customWidth="1"/>
    <col min="14891" max="14891" width="6.5703125" style="311" bestFit="1" customWidth="1"/>
    <col min="14892" max="15104" width="9.140625" style="311"/>
    <col min="15105" max="15105" width="10.85546875" style="311" customWidth="1"/>
    <col min="15106" max="15109" width="20.5703125" style="311" customWidth="1"/>
    <col min="15110" max="15110" width="17.85546875" style="311" customWidth="1"/>
    <col min="15111" max="15112" width="14.85546875" style="311" customWidth="1"/>
    <col min="15113" max="15113" width="13.85546875" style="311" customWidth="1"/>
    <col min="15114" max="15114" width="16.5703125" style="311" customWidth="1"/>
    <col min="15115" max="15115" width="13.85546875" style="311" customWidth="1"/>
    <col min="15116" max="15116" width="13" style="311" customWidth="1"/>
    <col min="15117" max="15117" width="15.42578125" style="311" customWidth="1"/>
    <col min="15118" max="15118" width="16.85546875" style="311" bestFit="1" customWidth="1"/>
    <col min="15119" max="15119" width="15.42578125" style="311" customWidth="1"/>
    <col min="15120" max="15120" width="17.42578125" style="311" bestFit="1" customWidth="1"/>
    <col min="15121" max="15121" width="16.140625" style="311" customWidth="1"/>
    <col min="15122" max="15122" width="11.140625" style="311" customWidth="1"/>
    <col min="15123" max="15123" width="10.42578125" style="311" customWidth="1"/>
    <col min="15124" max="15124" width="9.42578125" style="311" customWidth="1"/>
    <col min="15125" max="15125" width="11" style="311" customWidth="1"/>
    <col min="15126" max="15126" width="9.28515625" style="311" customWidth="1"/>
    <col min="15127" max="15127" width="14" style="311" customWidth="1"/>
    <col min="15128" max="15129" width="11.7109375" style="311" customWidth="1"/>
    <col min="15130" max="15130" width="14.7109375" style="311" bestFit="1" customWidth="1"/>
    <col min="15131" max="15132" width="11.140625" style="311" bestFit="1" customWidth="1"/>
    <col min="15133" max="15133" width="14.140625" style="311" bestFit="1" customWidth="1"/>
    <col min="15134" max="15134" width="11.5703125" style="311" bestFit="1" customWidth="1"/>
    <col min="15135" max="15135" width="7.5703125" style="311" bestFit="1" customWidth="1"/>
    <col min="15136" max="15136" width="11.7109375" style="311" bestFit="1" customWidth="1"/>
    <col min="15137" max="15137" width="6.7109375" style="311" bestFit="1" customWidth="1"/>
    <col min="15138" max="15138" width="8.28515625" style="311" bestFit="1" customWidth="1"/>
    <col min="15139" max="15139" width="11" style="311" bestFit="1" customWidth="1"/>
    <col min="15140" max="15140" width="10.28515625" style="311" bestFit="1" customWidth="1"/>
    <col min="15141" max="15141" width="10.7109375" style="311" bestFit="1" customWidth="1"/>
    <col min="15142" max="15142" width="9.85546875" style="311" bestFit="1" customWidth="1"/>
    <col min="15143" max="15143" width="12.85546875" style="311" bestFit="1" customWidth="1"/>
    <col min="15144" max="15144" width="8.7109375" style="311" bestFit="1" customWidth="1"/>
    <col min="15145" max="15145" width="7.5703125" style="311" bestFit="1" customWidth="1"/>
    <col min="15146" max="15146" width="5.5703125" style="311" bestFit="1" customWidth="1"/>
    <col min="15147" max="15147" width="6.5703125" style="311" bestFit="1" customWidth="1"/>
    <col min="15148" max="15360" width="9.140625" style="311"/>
    <col min="15361" max="15361" width="10.85546875" style="311" customWidth="1"/>
    <col min="15362" max="15365" width="20.5703125" style="311" customWidth="1"/>
    <col min="15366" max="15366" width="17.85546875" style="311" customWidth="1"/>
    <col min="15367" max="15368" width="14.85546875" style="311" customWidth="1"/>
    <col min="15369" max="15369" width="13.85546875" style="311" customWidth="1"/>
    <col min="15370" max="15370" width="16.5703125" style="311" customWidth="1"/>
    <col min="15371" max="15371" width="13.85546875" style="311" customWidth="1"/>
    <col min="15372" max="15372" width="13" style="311" customWidth="1"/>
    <col min="15373" max="15373" width="15.42578125" style="311" customWidth="1"/>
    <col min="15374" max="15374" width="16.85546875" style="311" bestFit="1" customWidth="1"/>
    <col min="15375" max="15375" width="15.42578125" style="311" customWidth="1"/>
    <col min="15376" max="15376" width="17.42578125" style="311" bestFit="1" customWidth="1"/>
    <col min="15377" max="15377" width="16.140625" style="311" customWidth="1"/>
    <col min="15378" max="15378" width="11.140625" style="311" customWidth="1"/>
    <col min="15379" max="15379" width="10.42578125" style="311" customWidth="1"/>
    <col min="15380" max="15380" width="9.42578125" style="311" customWidth="1"/>
    <col min="15381" max="15381" width="11" style="311" customWidth="1"/>
    <col min="15382" max="15382" width="9.28515625" style="311" customWidth="1"/>
    <col min="15383" max="15383" width="14" style="311" customWidth="1"/>
    <col min="15384" max="15385" width="11.7109375" style="311" customWidth="1"/>
    <col min="15386" max="15386" width="14.7109375" style="311" bestFit="1" customWidth="1"/>
    <col min="15387" max="15388" width="11.140625" style="311" bestFit="1" customWidth="1"/>
    <col min="15389" max="15389" width="14.140625" style="311" bestFit="1" customWidth="1"/>
    <col min="15390" max="15390" width="11.5703125" style="311" bestFit="1" customWidth="1"/>
    <col min="15391" max="15391" width="7.5703125" style="311" bestFit="1" customWidth="1"/>
    <col min="15392" max="15392" width="11.7109375" style="311" bestFit="1" customWidth="1"/>
    <col min="15393" max="15393" width="6.7109375" style="311" bestFit="1" customWidth="1"/>
    <col min="15394" max="15394" width="8.28515625" style="311" bestFit="1" customWidth="1"/>
    <col min="15395" max="15395" width="11" style="311" bestFit="1" customWidth="1"/>
    <col min="15396" max="15396" width="10.28515625" style="311" bestFit="1" customWidth="1"/>
    <col min="15397" max="15397" width="10.7109375" style="311" bestFit="1" customWidth="1"/>
    <col min="15398" max="15398" width="9.85546875" style="311" bestFit="1" customWidth="1"/>
    <col min="15399" max="15399" width="12.85546875" style="311" bestFit="1" customWidth="1"/>
    <col min="15400" max="15400" width="8.7109375" style="311" bestFit="1" customWidth="1"/>
    <col min="15401" max="15401" width="7.5703125" style="311" bestFit="1" customWidth="1"/>
    <col min="15402" max="15402" width="5.5703125" style="311" bestFit="1" customWidth="1"/>
    <col min="15403" max="15403" width="6.5703125" style="311" bestFit="1" customWidth="1"/>
    <col min="15404" max="15616" width="9.140625" style="311"/>
    <col min="15617" max="15617" width="10.85546875" style="311" customWidth="1"/>
    <col min="15618" max="15621" width="20.5703125" style="311" customWidth="1"/>
    <col min="15622" max="15622" width="17.85546875" style="311" customWidth="1"/>
    <col min="15623" max="15624" width="14.85546875" style="311" customWidth="1"/>
    <col min="15625" max="15625" width="13.85546875" style="311" customWidth="1"/>
    <col min="15626" max="15626" width="16.5703125" style="311" customWidth="1"/>
    <col min="15627" max="15627" width="13.85546875" style="311" customWidth="1"/>
    <col min="15628" max="15628" width="13" style="311" customWidth="1"/>
    <col min="15629" max="15629" width="15.42578125" style="311" customWidth="1"/>
    <col min="15630" max="15630" width="16.85546875" style="311" bestFit="1" customWidth="1"/>
    <col min="15631" max="15631" width="15.42578125" style="311" customWidth="1"/>
    <col min="15632" max="15632" width="17.42578125" style="311" bestFit="1" customWidth="1"/>
    <col min="15633" max="15633" width="16.140625" style="311" customWidth="1"/>
    <col min="15634" max="15634" width="11.140625" style="311" customWidth="1"/>
    <col min="15635" max="15635" width="10.42578125" style="311" customWidth="1"/>
    <col min="15636" max="15636" width="9.42578125" style="311" customWidth="1"/>
    <col min="15637" max="15637" width="11" style="311" customWidth="1"/>
    <col min="15638" max="15638" width="9.28515625" style="311" customWidth="1"/>
    <col min="15639" max="15639" width="14" style="311" customWidth="1"/>
    <col min="15640" max="15641" width="11.7109375" style="311" customWidth="1"/>
    <col min="15642" max="15642" width="14.7109375" style="311" bestFit="1" customWidth="1"/>
    <col min="15643" max="15644" width="11.140625" style="311" bestFit="1" customWidth="1"/>
    <col min="15645" max="15645" width="14.140625" style="311" bestFit="1" customWidth="1"/>
    <col min="15646" max="15646" width="11.5703125" style="311" bestFit="1" customWidth="1"/>
    <col min="15647" max="15647" width="7.5703125" style="311" bestFit="1" customWidth="1"/>
    <col min="15648" max="15648" width="11.7109375" style="311" bestFit="1" customWidth="1"/>
    <col min="15649" max="15649" width="6.7109375" style="311" bestFit="1" customWidth="1"/>
    <col min="15650" max="15650" width="8.28515625" style="311" bestFit="1" customWidth="1"/>
    <col min="15651" max="15651" width="11" style="311" bestFit="1" customWidth="1"/>
    <col min="15652" max="15652" width="10.28515625" style="311" bestFit="1" customWidth="1"/>
    <col min="15653" max="15653" width="10.7109375" style="311" bestFit="1" customWidth="1"/>
    <col min="15654" max="15654" width="9.85546875" style="311" bestFit="1" customWidth="1"/>
    <col min="15655" max="15655" width="12.85546875" style="311" bestFit="1" customWidth="1"/>
    <col min="15656" max="15656" width="8.7109375" style="311" bestFit="1" customWidth="1"/>
    <col min="15657" max="15657" width="7.5703125" style="311" bestFit="1" customWidth="1"/>
    <col min="15658" max="15658" width="5.5703125" style="311" bestFit="1" customWidth="1"/>
    <col min="15659" max="15659" width="6.5703125" style="311" bestFit="1" customWidth="1"/>
    <col min="15660" max="15872" width="9.140625" style="311"/>
    <col min="15873" max="15873" width="10.85546875" style="311" customWidth="1"/>
    <col min="15874" max="15877" width="20.5703125" style="311" customWidth="1"/>
    <col min="15878" max="15878" width="17.85546875" style="311" customWidth="1"/>
    <col min="15879" max="15880" width="14.85546875" style="311" customWidth="1"/>
    <col min="15881" max="15881" width="13.85546875" style="311" customWidth="1"/>
    <col min="15882" max="15882" width="16.5703125" style="311" customWidth="1"/>
    <col min="15883" max="15883" width="13.85546875" style="311" customWidth="1"/>
    <col min="15884" max="15884" width="13" style="311" customWidth="1"/>
    <col min="15885" max="15885" width="15.42578125" style="311" customWidth="1"/>
    <col min="15886" max="15886" width="16.85546875" style="311" bestFit="1" customWidth="1"/>
    <col min="15887" max="15887" width="15.42578125" style="311" customWidth="1"/>
    <col min="15888" max="15888" width="17.42578125" style="311" bestFit="1" customWidth="1"/>
    <col min="15889" max="15889" width="16.140625" style="311" customWidth="1"/>
    <col min="15890" max="15890" width="11.140625" style="311" customWidth="1"/>
    <col min="15891" max="15891" width="10.42578125" style="311" customWidth="1"/>
    <col min="15892" max="15892" width="9.42578125" style="311" customWidth="1"/>
    <col min="15893" max="15893" width="11" style="311" customWidth="1"/>
    <col min="15894" max="15894" width="9.28515625" style="311" customWidth="1"/>
    <col min="15895" max="15895" width="14" style="311" customWidth="1"/>
    <col min="15896" max="15897" width="11.7109375" style="311" customWidth="1"/>
    <col min="15898" max="15898" width="14.7109375" style="311" bestFit="1" customWidth="1"/>
    <col min="15899" max="15900" width="11.140625" style="311" bestFit="1" customWidth="1"/>
    <col min="15901" max="15901" width="14.140625" style="311" bestFit="1" customWidth="1"/>
    <col min="15902" max="15902" width="11.5703125" style="311" bestFit="1" customWidth="1"/>
    <col min="15903" max="15903" width="7.5703125" style="311" bestFit="1" customWidth="1"/>
    <col min="15904" max="15904" width="11.7109375" style="311" bestFit="1" customWidth="1"/>
    <col min="15905" max="15905" width="6.7109375" style="311" bestFit="1" customWidth="1"/>
    <col min="15906" max="15906" width="8.28515625" style="311" bestFit="1" customWidth="1"/>
    <col min="15907" max="15907" width="11" style="311" bestFit="1" customWidth="1"/>
    <col min="15908" max="15908" width="10.28515625" style="311" bestFit="1" customWidth="1"/>
    <col min="15909" max="15909" width="10.7109375" style="311" bestFit="1" customWidth="1"/>
    <col min="15910" max="15910" width="9.85546875" style="311" bestFit="1" customWidth="1"/>
    <col min="15911" max="15911" width="12.85546875" style="311" bestFit="1" customWidth="1"/>
    <col min="15912" max="15912" width="8.7109375" style="311" bestFit="1" customWidth="1"/>
    <col min="15913" max="15913" width="7.5703125" style="311" bestFit="1" customWidth="1"/>
    <col min="15914" max="15914" width="5.5703125" style="311" bestFit="1" customWidth="1"/>
    <col min="15915" max="15915" width="6.5703125" style="311" bestFit="1" customWidth="1"/>
    <col min="15916" max="16128" width="9.140625" style="311"/>
    <col min="16129" max="16129" width="10.85546875" style="311" customWidth="1"/>
    <col min="16130" max="16133" width="20.5703125" style="311" customWidth="1"/>
    <col min="16134" max="16134" width="17.85546875" style="311" customWidth="1"/>
    <col min="16135" max="16136" width="14.85546875" style="311" customWidth="1"/>
    <col min="16137" max="16137" width="13.85546875" style="311" customWidth="1"/>
    <col min="16138" max="16138" width="16.5703125" style="311" customWidth="1"/>
    <col min="16139" max="16139" width="13.85546875" style="311" customWidth="1"/>
    <col min="16140" max="16140" width="13" style="311" customWidth="1"/>
    <col min="16141" max="16141" width="15.42578125" style="311" customWidth="1"/>
    <col min="16142" max="16142" width="16.85546875" style="311" bestFit="1" customWidth="1"/>
    <col min="16143" max="16143" width="15.42578125" style="311" customWidth="1"/>
    <col min="16144" max="16144" width="17.42578125" style="311" bestFit="1" customWidth="1"/>
    <col min="16145" max="16145" width="16.140625" style="311" customWidth="1"/>
    <col min="16146" max="16146" width="11.140625" style="311" customWidth="1"/>
    <col min="16147" max="16147" width="10.42578125" style="311" customWidth="1"/>
    <col min="16148" max="16148" width="9.42578125" style="311" customWidth="1"/>
    <col min="16149" max="16149" width="11" style="311" customWidth="1"/>
    <col min="16150" max="16150" width="9.28515625" style="311" customWidth="1"/>
    <col min="16151" max="16151" width="14" style="311" customWidth="1"/>
    <col min="16152" max="16153" width="11.7109375" style="311" customWidth="1"/>
    <col min="16154" max="16154" width="14.7109375" style="311" bestFit="1" customWidth="1"/>
    <col min="16155" max="16156" width="11.140625" style="311" bestFit="1" customWidth="1"/>
    <col min="16157" max="16157" width="14.140625" style="311" bestFit="1" customWidth="1"/>
    <col min="16158" max="16158" width="11.5703125" style="311" bestFit="1" customWidth="1"/>
    <col min="16159" max="16159" width="7.5703125" style="311" bestFit="1" customWidth="1"/>
    <col min="16160" max="16160" width="11.7109375" style="311" bestFit="1" customWidth="1"/>
    <col min="16161" max="16161" width="6.7109375" style="311" bestFit="1" customWidth="1"/>
    <col min="16162" max="16162" width="8.28515625" style="311" bestFit="1" customWidth="1"/>
    <col min="16163" max="16163" width="11" style="311" bestFit="1" customWidth="1"/>
    <col min="16164" max="16164" width="10.28515625" style="311" bestFit="1" customWidth="1"/>
    <col min="16165" max="16165" width="10.7109375" style="311" bestFit="1" customWidth="1"/>
    <col min="16166" max="16166" width="9.85546875" style="311" bestFit="1" customWidth="1"/>
    <col min="16167" max="16167" width="12.85546875" style="311" bestFit="1" customWidth="1"/>
    <col min="16168" max="16168" width="8.7109375" style="311" bestFit="1" customWidth="1"/>
    <col min="16169" max="16169" width="7.5703125" style="311" bestFit="1" customWidth="1"/>
    <col min="16170" max="16170" width="5.5703125" style="311" bestFit="1" customWidth="1"/>
    <col min="16171" max="16171" width="6.5703125" style="311" bestFit="1" customWidth="1"/>
    <col min="16172" max="16384" width="9.140625" style="311"/>
  </cols>
  <sheetData>
    <row r="1" spans="1:40">
      <c r="A1" s="433" t="s">
        <v>2229</v>
      </c>
      <c r="B1" s="433" t="s">
        <v>2230</v>
      </c>
      <c r="C1" s="433" t="s">
        <v>2747</v>
      </c>
      <c r="D1" s="324" t="s">
        <v>2748</v>
      </c>
      <c r="E1" s="433" t="s">
        <v>87</v>
      </c>
      <c r="F1" s="443" t="s">
        <v>94</v>
      </c>
      <c r="G1" s="433" t="s">
        <v>2749</v>
      </c>
      <c r="H1" s="433" t="s">
        <v>2750</v>
      </c>
      <c r="I1" s="433" t="s">
        <v>2751</v>
      </c>
      <c r="J1" s="433" t="s">
        <v>2752</v>
      </c>
      <c r="K1" s="433" t="s">
        <v>2753</v>
      </c>
      <c r="L1" s="443" t="s">
        <v>95</v>
      </c>
      <c r="M1" s="443" t="s">
        <v>2754</v>
      </c>
      <c r="N1" s="433" t="s">
        <v>2755</v>
      </c>
      <c r="O1" s="433" t="s">
        <v>2756</v>
      </c>
      <c r="P1" s="433" t="s">
        <v>2757</v>
      </c>
      <c r="Q1" s="433" t="s">
        <v>2758</v>
      </c>
      <c r="R1" s="444" t="s">
        <v>2759</v>
      </c>
      <c r="S1" s="444" t="s">
        <v>2760</v>
      </c>
      <c r="T1" s="444" t="s">
        <v>2761</v>
      </c>
      <c r="U1" s="444" t="s">
        <v>2762</v>
      </c>
      <c r="V1" s="444" t="s">
        <v>2763</v>
      </c>
      <c r="W1" s="444" t="s">
        <v>2764</v>
      </c>
      <c r="X1" s="444" t="s">
        <v>2765</v>
      </c>
      <c r="Y1" s="444" t="s">
        <v>2766</v>
      </c>
      <c r="Z1" s="444" t="s">
        <v>2767</v>
      </c>
      <c r="AA1" s="433" t="s">
        <v>32</v>
      </c>
      <c r="AB1" s="433" t="s">
        <v>2768</v>
      </c>
      <c r="AC1" s="433" t="s">
        <v>89</v>
      </c>
      <c r="AD1" s="433" t="s">
        <v>90</v>
      </c>
      <c r="AE1" s="433" t="s">
        <v>91</v>
      </c>
      <c r="AF1" s="443" t="s">
        <v>2769</v>
      </c>
      <c r="AG1" s="443" t="s">
        <v>2770</v>
      </c>
      <c r="AH1" s="443" t="s">
        <v>2771</v>
      </c>
      <c r="AI1" s="443" t="s">
        <v>2772</v>
      </c>
      <c r="AJ1" s="443" t="s">
        <v>2773</v>
      </c>
      <c r="AK1" s="443" t="s">
        <v>2774</v>
      </c>
      <c r="AL1" s="433" t="s">
        <v>92</v>
      </c>
      <c r="AM1" s="433" t="s">
        <v>2775</v>
      </c>
      <c r="AN1" s="433" t="s">
        <v>93</v>
      </c>
    </row>
    <row r="2" spans="1:40">
      <c r="A2" s="429" t="s">
        <v>2236</v>
      </c>
      <c r="B2" s="430" t="s">
        <v>160</v>
      </c>
      <c r="C2" s="430">
        <v>0</v>
      </c>
      <c r="D2" s="324" t="s">
        <v>97</v>
      </c>
      <c r="E2" s="430">
        <v>20</v>
      </c>
      <c r="F2" s="430">
        <v>12</v>
      </c>
      <c r="G2" s="431">
        <v>4.4999999999999998E-2</v>
      </c>
      <c r="H2" s="430">
        <v>0.03</v>
      </c>
      <c r="I2" s="430">
        <v>100</v>
      </c>
      <c r="J2" s="430">
        <v>1.35</v>
      </c>
      <c r="K2" s="430">
        <v>3</v>
      </c>
      <c r="L2" s="430" t="s">
        <v>161</v>
      </c>
      <c r="M2" s="430">
        <v>0.7</v>
      </c>
      <c r="N2" s="430">
        <v>0.13</v>
      </c>
      <c r="O2" s="430">
        <v>1.25</v>
      </c>
      <c r="P2" s="430">
        <v>0.15</v>
      </c>
      <c r="Q2" s="430">
        <v>1.1499999999999999</v>
      </c>
      <c r="R2" s="430">
        <v>1.1000000000000001</v>
      </c>
      <c r="S2" s="430">
        <v>0.75</v>
      </c>
      <c r="T2" s="430">
        <v>0.6</v>
      </c>
      <c r="U2" s="430">
        <v>1.1000000000000001</v>
      </c>
      <c r="V2" s="430">
        <v>0.5</v>
      </c>
      <c r="W2" s="430">
        <v>0.2</v>
      </c>
      <c r="X2" s="430">
        <v>0.6</v>
      </c>
      <c r="Y2" s="430">
        <v>0.15</v>
      </c>
      <c r="Z2" s="430">
        <v>0.05</v>
      </c>
      <c r="AA2" s="430" t="s">
        <v>84</v>
      </c>
      <c r="AB2" s="430">
        <v>1</v>
      </c>
      <c r="AC2" s="430">
        <v>150</v>
      </c>
      <c r="AD2" s="430">
        <v>20</v>
      </c>
      <c r="AE2" s="431">
        <v>60</v>
      </c>
      <c r="AF2" s="430">
        <v>3</v>
      </c>
      <c r="AG2" s="430">
        <v>1.8</v>
      </c>
      <c r="AH2" s="430">
        <v>1.1000000000000001</v>
      </c>
      <c r="AI2" s="439">
        <v>40452</v>
      </c>
      <c r="AJ2" s="324" t="s">
        <v>135</v>
      </c>
      <c r="AK2" s="430">
        <v>3000</v>
      </c>
      <c r="AL2" s="432">
        <v>0.19600000000000001</v>
      </c>
      <c r="AM2" s="433"/>
      <c r="AN2" s="433"/>
    </row>
    <row r="3" spans="1:40">
      <c r="A3" s="429" t="s">
        <v>2236</v>
      </c>
      <c r="B3" s="430" t="s">
        <v>155</v>
      </c>
      <c r="C3" s="430">
        <v>0</v>
      </c>
      <c r="D3" s="324" t="s">
        <v>97</v>
      </c>
      <c r="E3" s="430">
        <v>20</v>
      </c>
      <c r="F3" s="430">
        <v>12</v>
      </c>
      <c r="G3" s="431">
        <v>5.5E-2</v>
      </c>
      <c r="H3" s="431">
        <v>4.4999999999999998E-2</v>
      </c>
      <c r="I3" s="430">
        <v>100</v>
      </c>
      <c r="J3" s="430">
        <v>1.35</v>
      </c>
      <c r="K3" s="430">
        <v>3</v>
      </c>
      <c r="L3" s="430" t="s">
        <v>156</v>
      </c>
      <c r="M3" s="430">
        <v>0.7</v>
      </c>
      <c r="N3" s="430">
        <v>0.1</v>
      </c>
      <c r="O3" s="430">
        <v>1.5</v>
      </c>
      <c r="P3" s="430">
        <v>0.15</v>
      </c>
      <c r="Q3" s="430">
        <v>1.4</v>
      </c>
      <c r="R3" s="430">
        <v>0.8</v>
      </c>
      <c r="S3" s="430">
        <v>0.55000000000000004</v>
      </c>
      <c r="T3" s="430">
        <v>0.46</v>
      </c>
      <c r="U3" s="430">
        <v>0.8</v>
      </c>
      <c r="V3" s="430">
        <v>0.36</v>
      </c>
      <c r="W3" s="430">
        <v>0.15</v>
      </c>
      <c r="X3" s="430">
        <v>0.4</v>
      </c>
      <c r="Y3" s="430">
        <v>0.11</v>
      </c>
      <c r="Z3" s="430">
        <v>0.04</v>
      </c>
      <c r="AA3" s="430" t="s">
        <v>2238</v>
      </c>
      <c r="AB3" s="430">
        <v>1</v>
      </c>
      <c r="AC3" s="430">
        <v>150</v>
      </c>
      <c r="AD3" s="430">
        <v>36</v>
      </c>
      <c r="AE3" s="431">
        <v>90</v>
      </c>
      <c r="AF3" s="430">
        <v>3.1</v>
      </c>
      <c r="AG3" s="430">
        <v>3</v>
      </c>
      <c r="AH3" s="430">
        <v>1.1000000000000001</v>
      </c>
      <c r="AI3" s="439">
        <v>40452</v>
      </c>
      <c r="AJ3" s="324" t="s">
        <v>135</v>
      </c>
      <c r="AK3" s="430">
        <v>3000</v>
      </c>
      <c r="AL3" s="432">
        <v>0.121</v>
      </c>
      <c r="AM3" s="433"/>
      <c r="AN3" s="433"/>
    </row>
    <row r="4" spans="1:40">
      <c r="A4" s="429" t="s">
        <v>2236</v>
      </c>
      <c r="B4" s="430" t="s">
        <v>2237</v>
      </c>
      <c r="C4" s="430">
        <v>0</v>
      </c>
      <c r="D4" s="324" t="s">
        <v>97</v>
      </c>
      <c r="E4" s="430">
        <v>30</v>
      </c>
      <c r="F4" s="430">
        <v>20</v>
      </c>
      <c r="G4" s="430">
        <v>100</v>
      </c>
      <c r="H4" s="430">
        <v>3.5000000000000003E-2</v>
      </c>
      <c r="I4" s="430">
        <v>2.5000000000000001E-2</v>
      </c>
      <c r="J4" s="430">
        <v>1.45</v>
      </c>
      <c r="K4" s="430">
        <v>2.8</v>
      </c>
      <c r="L4" s="440" t="s">
        <v>157</v>
      </c>
      <c r="M4" s="430">
        <v>0.7</v>
      </c>
      <c r="N4" s="430">
        <v>0.25</v>
      </c>
      <c r="O4" s="430">
        <v>2.6</v>
      </c>
      <c r="P4" s="430">
        <v>0.3</v>
      </c>
      <c r="Q4" s="430">
        <v>2.2000000000000002</v>
      </c>
      <c r="R4" s="430">
        <v>0.75</v>
      </c>
      <c r="S4" s="430">
        <v>0.69</v>
      </c>
      <c r="T4" s="430">
        <v>0.57999999999999996</v>
      </c>
      <c r="U4" s="430">
        <v>0.5</v>
      </c>
      <c r="V4" s="430">
        <v>0.26</v>
      </c>
      <c r="W4" s="430">
        <v>0.12</v>
      </c>
      <c r="X4" s="430">
        <v>0.3</v>
      </c>
      <c r="Y4" s="430">
        <v>0.13</v>
      </c>
      <c r="Z4" s="430">
        <v>7.0000000000000007E-2</v>
      </c>
      <c r="AA4" s="430" t="s">
        <v>2238</v>
      </c>
      <c r="AB4" s="430">
        <v>1</v>
      </c>
      <c r="AC4" s="430">
        <v>150</v>
      </c>
      <c r="AD4" s="430">
        <v>36</v>
      </c>
      <c r="AE4" s="431">
        <v>90</v>
      </c>
      <c r="AF4" s="430">
        <v>3.1</v>
      </c>
      <c r="AG4" s="430">
        <v>3</v>
      </c>
      <c r="AH4" s="430">
        <v>1.1000000000000001</v>
      </c>
      <c r="AI4" s="439">
        <v>40452</v>
      </c>
      <c r="AJ4" s="324" t="s">
        <v>135</v>
      </c>
      <c r="AK4" s="430">
        <v>3000</v>
      </c>
      <c r="AL4" s="432">
        <v>0.104</v>
      </c>
      <c r="AM4" s="433"/>
      <c r="AN4" s="433"/>
    </row>
    <row r="5" spans="1:40">
      <c r="A5" s="429" t="s">
        <v>2233</v>
      </c>
      <c r="B5" s="430" t="s">
        <v>208</v>
      </c>
      <c r="C5" s="430">
        <v>0</v>
      </c>
      <c r="D5" s="324" t="s">
        <v>97</v>
      </c>
      <c r="E5" s="430">
        <v>20</v>
      </c>
      <c r="F5" s="430">
        <v>12</v>
      </c>
      <c r="G5" s="431">
        <v>3.9E-2</v>
      </c>
      <c r="H5" s="434">
        <v>2.8000000000000001E-2</v>
      </c>
      <c r="I5" s="430">
        <v>2.5000000000000001E-2</v>
      </c>
      <c r="J5" s="430">
        <v>1.45</v>
      </c>
      <c r="K5" s="430">
        <v>1.7</v>
      </c>
      <c r="L5" s="430" t="s">
        <v>207</v>
      </c>
      <c r="M5" s="430">
        <v>0.7</v>
      </c>
      <c r="N5" s="430">
        <v>0.2</v>
      </c>
      <c r="O5" s="430">
        <v>1.7</v>
      </c>
      <c r="P5" s="430">
        <v>0.25</v>
      </c>
      <c r="Q5" s="430">
        <v>1.5</v>
      </c>
      <c r="R5" s="430">
        <v>1.1000000000000001</v>
      </c>
      <c r="S5" s="430">
        <v>0.85</v>
      </c>
      <c r="T5" s="430">
        <v>0.75</v>
      </c>
      <c r="U5" s="430">
        <v>0.6</v>
      </c>
      <c r="V5" s="430">
        <v>0.36</v>
      </c>
      <c r="W5" s="430">
        <v>0.15</v>
      </c>
      <c r="X5" s="430">
        <v>0.4</v>
      </c>
      <c r="Y5" s="430">
        <v>0.2</v>
      </c>
      <c r="Z5" s="430">
        <v>0.09</v>
      </c>
      <c r="AA5" s="430" t="s">
        <v>84</v>
      </c>
      <c r="AB5" s="430">
        <v>1</v>
      </c>
      <c r="AC5" s="430">
        <v>150</v>
      </c>
      <c r="AD5" s="430">
        <v>22</v>
      </c>
      <c r="AE5" s="431">
        <v>60</v>
      </c>
      <c r="AF5" s="430">
        <v>3</v>
      </c>
      <c r="AG5" s="430">
        <v>1.8</v>
      </c>
      <c r="AH5" s="430">
        <v>1.1000000000000001</v>
      </c>
      <c r="AI5" s="439">
        <v>40452</v>
      </c>
      <c r="AJ5" s="324" t="s">
        <v>135</v>
      </c>
      <c r="AK5" s="430">
        <v>1000</v>
      </c>
      <c r="AL5" s="430">
        <v>0.22700000000000001</v>
      </c>
      <c r="AM5" s="430"/>
      <c r="AN5" s="430"/>
    </row>
    <row r="6" spans="1:40">
      <c r="A6" s="429" t="s">
        <v>2233</v>
      </c>
      <c r="B6" s="430" t="s">
        <v>209</v>
      </c>
      <c r="C6" s="430">
        <v>0</v>
      </c>
      <c r="D6" s="324" t="s">
        <v>97</v>
      </c>
      <c r="E6" s="430">
        <v>12</v>
      </c>
      <c r="F6" s="430">
        <v>8</v>
      </c>
      <c r="G6" s="431">
        <v>2.3E-2</v>
      </c>
      <c r="H6" s="430">
        <v>0.02</v>
      </c>
      <c r="I6" s="430">
        <v>100</v>
      </c>
      <c r="J6" s="430">
        <v>1.4</v>
      </c>
      <c r="K6" s="430">
        <v>2.2000000000000002</v>
      </c>
      <c r="L6" s="430" t="s">
        <v>210</v>
      </c>
      <c r="M6" s="430">
        <v>0.7</v>
      </c>
      <c r="N6" s="430">
        <v>0.08</v>
      </c>
      <c r="O6" s="430">
        <v>1</v>
      </c>
      <c r="P6" s="430">
        <v>0.1</v>
      </c>
      <c r="Q6" s="430">
        <v>0.85</v>
      </c>
      <c r="R6" s="430">
        <v>1.4</v>
      </c>
      <c r="S6" s="430">
        <v>1.1000000000000001</v>
      </c>
      <c r="T6" s="430">
        <v>1.05</v>
      </c>
      <c r="U6" s="430">
        <v>0.9</v>
      </c>
      <c r="V6" s="430">
        <v>0.45</v>
      </c>
      <c r="W6" s="430">
        <v>0.25</v>
      </c>
      <c r="X6" s="430">
        <v>0.55000000000000004</v>
      </c>
      <c r="Y6" s="430">
        <v>0.25</v>
      </c>
      <c r="Z6" s="430">
        <v>0.12</v>
      </c>
      <c r="AA6" s="430" t="s">
        <v>84</v>
      </c>
      <c r="AB6" s="430">
        <v>1</v>
      </c>
      <c r="AC6" s="430">
        <v>150</v>
      </c>
      <c r="AD6" s="430">
        <v>20</v>
      </c>
      <c r="AE6" s="431">
        <v>60</v>
      </c>
      <c r="AF6" s="430">
        <v>3</v>
      </c>
      <c r="AG6" s="430">
        <v>1.8</v>
      </c>
      <c r="AH6" s="430">
        <v>1.1000000000000001</v>
      </c>
      <c r="AI6" s="439">
        <v>40452</v>
      </c>
      <c r="AJ6" s="324" t="s">
        <v>135</v>
      </c>
      <c r="AK6" s="430">
        <v>1000</v>
      </c>
      <c r="AL6" s="430">
        <v>0.29499999999999998</v>
      </c>
      <c r="AM6" s="430"/>
      <c r="AN6" s="430"/>
    </row>
    <row r="7" spans="1:40">
      <c r="A7" s="429" t="s">
        <v>2233</v>
      </c>
      <c r="B7" s="430" t="s">
        <v>211</v>
      </c>
      <c r="C7" s="430">
        <v>0</v>
      </c>
      <c r="D7" s="324" t="s">
        <v>97</v>
      </c>
      <c r="E7" s="430">
        <v>30</v>
      </c>
      <c r="F7" s="430">
        <v>25</v>
      </c>
      <c r="G7" s="430">
        <v>100</v>
      </c>
      <c r="H7" s="430">
        <v>0.03</v>
      </c>
      <c r="I7" s="430">
        <v>2.4E-2</v>
      </c>
      <c r="J7" s="430">
        <v>1.4</v>
      </c>
      <c r="K7" s="430">
        <v>2.2000000000000002</v>
      </c>
      <c r="L7" s="430" t="s">
        <v>212</v>
      </c>
      <c r="M7" s="430">
        <v>0.7</v>
      </c>
      <c r="N7" s="430">
        <v>7.0000000000000007E-2</v>
      </c>
      <c r="O7" s="430">
        <v>2.0499999999999998</v>
      </c>
      <c r="P7" s="430">
        <v>0.1</v>
      </c>
      <c r="Q7" s="430">
        <v>1.85</v>
      </c>
      <c r="R7" s="430">
        <v>1.35</v>
      </c>
      <c r="S7" s="430">
        <v>1.1499999999999999</v>
      </c>
      <c r="T7" s="430">
        <v>1.9</v>
      </c>
      <c r="U7" s="430">
        <v>0.9</v>
      </c>
      <c r="V7" s="430">
        <v>0.55000000000000004</v>
      </c>
      <c r="W7" s="430">
        <v>0.2</v>
      </c>
      <c r="X7" s="430">
        <v>0.6</v>
      </c>
      <c r="Y7" s="430">
        <v>0.4</v>
      </c>
      <c r="Z7" s="430">
        <v>0.15</v>
      </c>
      <c r="AA7" s="430" t="s">
        <v>84</v>
      </c>
      <c r="AB7" s="430">
        <v>1</v>
      </c>
      <c r="AC7" s="430">
        <v>150</v>
      </c>
      <c r="AD7" s="430">
        <v>20</v>
      </c>
      <c r="AE7" s="431">
        <v>60</v>
      </c>
      <c r="AF7" s="430">
        <v>3</v>
      </c>
      <c r="AG7" s="430">
        <v>1.8</v>
      </c>
      <c r="AH7" s="430">
        <v>1.1000000000000001</v>
      </c>
      <c r="AI7" s="439">
        <v>40452</v>
      </c>
      <c r="AJ7" s="324" t="s">
        <v>135</v>
      </c>
      <c r="AK7" s="430">
        <v>1000</v>
      </c>
      <c r="AL7" s="430">
        <v>0.22700000000000001</v>
      </c>
      <c r="AM7" s="430"/>
      <c r="AN7" s="430"/>
    </row>
    <row r="8" spans="1:40">
      <c r="A8" s="435" t="s">
        <v>2233</v>
      </c>
      <c r="B8" s="433" t="s">
        <v>2241</v>
      </c>
      <c r="C8" s="430">
        <v>0</v>
      </c>
      <c r="D8" s="324" t="s">
        <v>97</v>
      </c>
      <c r="E8" s="324">
        <v>30</v>
      </c>
      <c r="F8" s="324">
        <v>20</v>
      </c>
      <c r="G8" s="324">
        <v>100</v>
      </c>
      <c r="H8" s="433">
        <v>0.105</v>
      </c>
      <c r="I8" s="433">
        <v>7.0000000000000007E-2</v>
      </c>
      <c r="J8" s="324">
        <v>1.35</v>
      </c>
      <c r="K8" s="433">
        <v>3</v>
      </c>
      <c r="L8" s="324"/>
      <c r="M8" s="324"/>
      <c r="N8" s="324">
        <v>0.3</v>
      </c>
      <c r="O8" s="433">
        <v>3.4</v>
      </c>
      <c r="P8" s="433">
        <v>0.35</v>
      </c>
      <c r="Q8" s="433">
        <v>3.25</v>
      </c>
      <c r="R8" s="433">
        <v>0.32</v>
      </c>
      <c r="S8" s="433">
        <v>0.25</v>
      </c>
      <c r="T8" s="433">
        <v>0.22</v>
      </c>
      <c r="U8" s="433">
        <v>0.2</v>
      </c>
      <c r="V8" s="433">
        <v>0.1</v>
      </c>
      <c r="W8" s="433">
        <v>0.04</v>
      </c>
      <c r="X8" s="433">
        <v>0.13</v>
      </c>
      <c r="Y8" s="433">
        <v>0.06</v>
      </c>
      <c r="Z8" s="433">
        <v>0.03</v>
      </c>
      <c r="AA8" s="430" t="s">
        <v>2235</v>
      </c>
      <c r="AB8" s="430">
        <v>1</v>
      </c>
      <c r="AC8" s="430">
        <v>150</v>
      </c>
      <c r="AD8" s="430">
        <v>60</v>
      </c>
      <c r="AE8" s="431">
        <v>110</v>
      </c>
      <c r="AF8" s="430">
        <v>3.04</v>
      </c>
      <c r="AG8" s="430">
        <v>2.64</v>
      </c>
      <c r="AH8" s="430">
        <v>1.1000000000000001</v>
      </c>
      <c r="AI8" s="439">
        <v>40452</v>
      </c>
      <c r="AJ8" s="324" t="s">
        <v>135</v>
      </c>
      <c r="AK8" s="430">
        <v>1000</v>
      </c>
      <c r="AL8" s="430">
        <v>9.6000000000000002E-2</v>
      </c>
      <c r="AM8" s="430"/>
      <c r="AN8" s="430"/>
    </row>
    <row r="9" spans="1:40">
      <c r="A9" s="435" t="s">
        <v>2233</v>
      </c>
      <c r="B9" s="433" t="s">
        <v>2234</v>
      </c>
      <c r="C9" s="430">
        <v>0</v>
      </c>
      <c r="D9" s="324" t="s">
        <v>97</v>
      </c>
      <c r="E9" s="324">
        <v>30</v>
      </c>
      <c r="F9" s="324">
        <v>20</v>
      </c>
      <c r="G9" s="324">
        <v>100</v>
      </c>
      <c r="H9" s="433">
        <v>7.4999999999999997E-2</v>
      </c>
      <c r="I9" s="433">
        <v>0.06</v>
      </c>
      <c r="J9" s="324">
        <v>1.45</v>
      </c>
      <c r="K9" s="433">
        <v>5</v>
      </c>
      <c r="L9" s="324" t="s">
        <v>277</v>
      </c>
      <c r="M9" s="324">
        <v>0.7</v>
      </c>
      <c r="N9" s="324">
        <v>0.25</v>
      </c>
      <c r="O9" s="433">
        <v>2.65</v>
      </c>
      <c r="P9" s="433">
        <v>0.35</v>
      </c>
      <c r="Q9" s="433">
        <v>2.4</v>
      </c>
      <c r="R9" s="433">
        <v>0.28000000000000003</v>
      </c>
      <c r="S9" s="433">
        <v>0.25</v>
      </c>
      <c r="T9" s="433">
        <v>0.23</v>
      </c>
      <c r="U9" s="433">
        <v>0.2</v>
      </c>
      <c r="V9" s="433">
        <v>0.09</v>
      </c>
      <c r="W9" s="433">
        <v>0.04</v>
      </c>
      <c r="X9" s="433">
        <v>7.4999999999999997E-2</v>
      </c>
      <c r="Y9" s="433">
        <v>3.5000000000000003E-2</v>
      </c>
      <c r="Z9" s="433">
        <v>1.7999999999999999E-2</v>
      </c>
      <c r="AA9" s="430" t="s">
        <v>2235</v>
      </c>
      <c r="AB9" s="430">
        <v>1</v>
      </c>
      <c r="AC9" s="430">
        <v>150</v>
      </c>
      <c r="AD9" s="430">
        <v>60</v>
      </c>
      <c r="AE9" s="431">
        <v>110</v>
      </c>
      <c r="AF9" s="430">
        <v>3.04</v>
      </c>
      <c r="AG9" s="430">
        <v>2.64</v>
      </c>
      <c r="AH9" s="430">
        <v>1.1000000000000001</v>
      </c>
      <c r="AI9" s="439">
        <v>40162</v>
      </c>
      <c r="AJ9" s="324" t="s">
        <v>99</v>
      </c>
      <c r="AK9" s="430">
        <v>1000</v>
      </c>
      <c r="AL9" s="430">
        <v>0.11</v>
      </c>
      <c r="AM9" s="430"/>
      <c r="AN9" s="430"/>
    </row>
    <row r="10" spans="1:40">
      <c r="A10" s="435" t="s">
        <v>2233</v>
      </c>
      <c r="B10" s="433" t="s">
        <v>278</v>
      </c>
      <c r="C10" s="430">
        <v>0</v>
      </c>
      <c r="D10" s="324" t="s">
        <v>97</v>
      </c>
      <c r="E10" s="324">
        <v>30</v>
      </c>
      <c r="F10" s="324">
        <v>20</v>
      </c>
      <c r="G10" s="324">
        <v>100</v>
      </c>
      <c r="H10" s="433">
        <v>6.5000000000000002E-2</v>
      </c>
      <c r="I10" s="433">
        <v>4.7E-2</v>
      </c>
      <c r="J10" s="324">
        <v>1.45</v>
      </c>
      <c r="K10" s="433">
        <v>5</v>
      </c>
      <c r="L10" s="324" t="s">
        <v>279</v>
      </c>
      <c r="M10" s="324">
        <v>0.7</v>
      </c>
      <c r="N10" s="324">
        <v>0.3</v>
      </c>
      <c r="O10" s="433">
        <v>2.9</v>
      </c>
      <c r="P10" s="433">
        <v>0.35</v>
      </c>
      <c r="Q10" s="433">
        <v>2.6</v>
      </c>
      <c r="R10" s="433">
        <v>0.375</v>
      </c>
      <c r="S10" s="433">
        <v>0.33</v>
      </c>
      <c r="T10" s="433">
        <v>2.95</v>
      </c>
      <c r="U10" s="433">
        <v>2.5</v>
      </c>
      <c r="V10" s="433">
        <v>1.2</v>
      </c>
      <c r="W10" s="433">
        <v>0.06</v>
      </c>
      <c r="X10" s="433">
        <v>0.1</v>
      </c>
      <c r="Y10" s="433">
        <v>4.4999999999999998E-2</v>
      </c>
      <c r="Z10" s="433">
        <v>0.03</v>
      </c>
      <c r="AA10" s="430" t="s">
        <v>2235</v>
      </c>
      <c r="AB10" s="430">
        <v>1</v>
      </c>
      <c r="AC10" s="430">
        <v>150</v>
      </c>
      <c r="AD10" s="430">
        <v>60</v>
      </c>
      <c r="AE10" s="431">
        <v>110</v>
      </c>
      <c r="AF10" s="430">
        <v>3.04</v>
      </c>
      <c r="AG10" s="430">
        <v>2.64</v>
      </c>
      <c r="AH10" s="430">
        <v>1.1000000000000001</v>
      </c>
      <c r="AI10" s="439">
        <v>40452</v>
      </c>
      <c r="AJ10" s="324" t="s">
        <v>135</v>
      </c>
      <c r="AK10" s="430">
        <v>1000</v>
      </c>
      <c r="AL10" s="430">
        <v>0.193</v>
      </c>
      <c r="AM10" s="430"/>
      <c r="AN10" s="430"/>
    </row>
    <row r="11" spans="1:40">
      <c r="A11" s="429" t="s">
        <v>2233</v>
      </c>
      <c r="B11" s="430" t="s">
        <v>177</v>
      </c>
      <c r="C11" s="430">
        <v>0</v>
      </c>
      <c r="D11" s="324" t="s">
        <v>97</v>
      </c>
      <c r="E11" s="430">
        <v>20</v>
      </c>
      <c r="F11" s="430">
        <v>8</v>
      </c>
      <c r="G11" s="431">
        <v>3.6999999999999998E-2</v>
      </c>
      <c r="H11" s="430">
        <v>3.1E-2</v>
      </c>
      <c r="I11" s="430">
        <v>100</v>
      </c>
      <c r="J11" s="430">
        <v>1.4</v>
      </c>
      <c r="K11" s="430">
        <v>2.2000000000000002</v>
      </c>
      <c r="L11" s="430">
        <v>4.5</v>
      </c>
      <c r="M11" s="430">
        <v>0.7</v>
      </c>
      <c r="N11" s="430">
        <v>7.0000000000000007E-2</v>
      </c>
      <c r="O11" s="430">
        <v>0.95</v>
      </c>
      <c r="P11" s="430">
        <v>0.1</v>
      </c>
      <c r="Q11" s="430">
        <v>0.82</v>
      </c>
      <c r="R11" s="430">
        <v>1.1000000000000001</v>
      </c>
      <c r="S11" s="430">
        <v>0.8</v>
      </c>
      <c r="T11" s="430">
        <v>0.73</v>
      </c>
      <c r="U11" s="430">
        <v>0.56000000000000005</v>
      </c>
      <c r="V11" s="430">
        <v>0.2</v>
      </c>
      <c r="W11" s="430">
        <v>0.1</v>
      </c>
      <c r="X11" s="430">
        <v>0.4</v>
      </c>
      <c r="Y11" s="430">
        <v>0.13</v>
      </c>
      <c r="Z11" s="430">
        <v>0.06</v>
      </c>
      <c r="AA11" s="430" t="s">
        <v>2235</v>
      </c>
      <c r="AB11" s="430">
        <v>1</v>
      </c>
      <c r="AC11" s="430">
        <v>150</v>
      </c>
      <c r="AD11" s="430">
        <v>60</v>
      </c>
      <c r="AE11" s="431">
        <v>110</v>
      </c>
      <c r="AF11" s="430">
        <v>3.04</v>
      </c>
      <c r="AG11" s="430">
        <v>2.64</v>
      </c>
      <c r="AH11" s="430">
        <v>1.1000000000000001</v>
      </c>
      <c r="AI11" s="439">
        <v>40452</v>
      </c>
      <c r="AJ11" s="324" t="s">
        <v>135</v>
      </c>
      <c r="AK11" s="430">
        <v>1000</v>
      </c>
      <c r="AL11" s="430">
        <v>0.13800000000000001</v>
      </c>
      <c r="AM11" s="430"/>
      <c r="AN11" s="430"/>
    </row>
    <row r="12" spans="1:40">
      <c r="A12" s="429" t="s">
        <v>2233</v>
      </c>
      <c r="B12" s="430" t="s">
        <v>2245</v>
      </c>
      <c r="C12" s="430">
        <v>0</v>
      </c>
      <c r="D12" s="324" t="s">
        <v>97</v>
      </c>
      <c r="E12" s="430">
        <v>30</v>
      </c>
      <c r="F12" s="430">
        <v>20</v>
      </c>
      <c r="G12" s="430">
        <v>100</v>
      </c>
      <c r="H12" s="430">
        <v>0.08</v>
      </c>
      <c r="I12" s="430">
        <v>0.05</v>
      </c>
      <c r="J12" s="430">
        <v>1.4</v>
      </c>
      <c r="K12" s="430">
        <v>2.6</v>
      </c>
      <c r="L12" s="430">
        <v>2</v>
      </c>
      <c r="M12" s="430">
        <v>0.7</v>
      </c>
      <c r="N12" s="430">
        <v>0.3</v>
      </c>
      <c r="O12" s="430">
        <v>3.05</v>
      </c>
      <c r="P12" s="430">
        <v>0.35</v>
      </c>
      <c r="Q12" s="430">
        <v>2.85</v>
      </c>
      <c r="R12" s="430">
        <v>0.43</v>
      </c>
      <c r="S12" s="430">
        <v>0.38</v>
      </c>
      <c r="T12" s="430">
        <v>0.33</v>
      </c>
      <c r="U12" s="430">
        <v>0.23</v>
      </c>
      <c r="V12" s="430">
        <v>0.12</v>
      </c>
      <c r="W12" s="430">
        <v>5.5E-2</v>
      </c>
      <c r="X12" s="430">
        <v>0.12</v>
      </c>
      <c r="Y12" s="430">
        <v>0.06</v>
      </c>
      <c r="Z12" s="430">
        <v>0.03</v>
      </c>
      <c r="AA12" s="430" t="s">
        <v>2235</v>
      </c>
      <c r="AB12" s="430">
        <v>1</v>
      </c>
      <c r="AC12" s="430">
        <v>150</v>
      </c>
      <c r="AD12" s="430">
        <v>70</v>
      </c>
      <c r="AE12" s="431">
        <v>110</v>
      </c>
      <c r="AF12" s="430">
        <v>3.04</v>
      </c>
      <c r="AG12" s="430">
        <v>2.64</v>
      </c>
      <c r="AH12" s="430">
        <v>1.1000000000000001</v>
      </c>
      <c r="AI12" s="439">
        <v>40452</v>
      </c>
      <c r="AJ12" s="324" t="s">
        <v>135</v>
      </c>
      <c r="AK12" s="430">
        <v>1000</v>
      </c>
      <c r="AL12" s="430">
        <v>0.20399999999999999</v>
      </c>
      <c r="AM12" s="430"/>
      <c r="AN12" s="430"/>
    </row>
    <row r="13" spans="1:40">
      <c r="A13" s="435" t="s">
        <v>2233</v>
      </c>
      <c r="B13" s="433" t="s">
        <v>280</v>
      </c>
      <c r="C13" s="430">
        <v>0</v>
      </c>
      <c r="D13" s="324" t="s">
        <v>97</v>
      </c>
      <c r="E13" s="324">
        <v>30</v>
      </c>
      <c r="F13" s="324">
        <v>20</v>
      </c>
      <c r="G13" s="324">
        <v>100</v>
      </c>
      <c r="H13" s="433">
        <v>0.05</v>
      </c>
      <c r="I13" s="433">
        <v>0.04</v>
      </c>
      <c r="J13" s="324">
        <v>1.55</v>
      </c>
      <c r="K13" s="433">
        <v>3</v>
      </c>
      <c r="L13" s="439" t="s">
        <v>281</v>
      </c>
      <c r="M13" s="324">
        <v>0.7</v>
      </c>
      <c r="N13" s="324">
        <v>0.1</v>
      </c>
      <c r="O13" s="433">
        <v>2.6</v>
      </c>
      <c r="P13" s="433">
        <v>0.17</v>
      </c>
      <c r="Q13" s="433">
        <v>2.35</v>
      </c>
      <c r="R13" s="433">
        <v>0.4</v>
      </c>
      <c r="S13" s="433">
        <v>0.35</v>
      </c>
      <c r="T13" s="433">
        <v>0.32</v>
      </c>
      <c r="U13" s="433">
        <v>2.5</v>
      </c>
      <c r="V13" s="433">
        <v>1.2</v>
      </c>
      <c r="W13" s="433">
        <v>0.05</v>
      </c>
      <c r="X13" s="433">
        <v>0.1</v>
      </c>
      <c r="Y13" s="433">
        <v>4.4999999999999998E-2</v>
      </c>
      <c r="Z13" s="433">
        <v>2.5000000000000001E-2</v>
      </c>
      <c r="AA13" s="430" t="s">
        <v>2238</v>
      </c>
      <c r="AB13" s="430">
        <v>1</v>
      </c>
      <c r="AC13" s="430">
        <v>150</v>
      </c>
      <c r="AD13" s="430">
        <v>36</v>
      </c>
      <c r="AE13" s="431">
        <v>90</v>
      </c>
      <c r="AF13" s="430">
        <v>3.1</v>
      </c>
      <c r="AG13" s="430">
        <v>3</v>
      </c>
      <c r="AH13" s="430">
        <v>1.1000000000000001</v>
      </c>
      <c r="AI13" s="439">
        <v>40695</v>
      </c>
      <c r="AJ13" s="324" t="s">
        <v>2283</v>
      </c>
      <c r="AK13" s="430">
        <v>1000</v>
      </c>
      <c r="AL13" s="430">
        <v>0.11</v>
      </c>
      <c r="AM13" s="430"/>
      <c r="AN13" s="430"/>
    </row>
    <row r="14" spans="1:40">
      <c r="A14" s="429" t="s">
        <v>2233</v>
      </c>
      <c r="B14" s="430" t="s">
        <v>180</v>
      </c>
      <c r="C14" s="430">
        <v>0</v>
      </c>
      <c r="D14" s="324" t="s">
        <v>97</v>
      </c>
      <c r="E14" s="430">
        <v>60</v>
      </c>
      <c r="F14" s="430">
        <v>20</v>
      </c>
      <c r="G14" s="430">
        <v>100</v>
      </c>
      <c r="H14" s="430">
        <v>0.128</v>
      </c>
      <c r="I14" s="430">
        <v>0.1</v>
      </c>
      <c r="J14" s="430">
        <v>1.7</v>
      </c>
      <c r="K14" s="430">
        <v>2.2999999999999998</v>
      </c>
      <c r="L14" s="430" t="s">
        <v>181</v>
      </c>
      <c r="M14" s="430">
        <v>0.7</v>
      </c>
      <c r="N14" s="430">
        <v>0.1</v>
      </c>
      <c r="O14" s="430">
        <v>2.9</v>
      </c>
      <c r="P14" s="430">
        <v>0.12</v>
      </c>
      <c r="Q14" s="430">
        <v>2.7</v>
      </c>
      <c r="R14" s="430">
        <v>0.45</v>
      </c>
      <c r="S14" s="430">
        <v>0.35</v>
      </c>
      <c r="T14" s="430">
        <v>0.31</v>
      </c>
      <c r="U14" s="430">
        <v>0.25</v>
      </c>
      <c r="V14" s="430">
        <v>0.1</v>
      </c>
      <c r="W14" s="430">
        <v>0.03</v>
      </c>
      <c r="X14" s="430">
        <v>0.1</v>
      </c>
      <c r="Y14" s="430">
        <v>0.30499999999999999</v>
      </c>
      <c r="Z14" s="430">
        <v>1.4999999999999999E-2</v>
      </c>
      <c r="AA14" s="430" t="s">
        <v>2238</v>
      </c>
      <c r="AB14" s="430">
        <v>1</v>
      </c>
      <c r="AC14" s="430">
        <v>150</v>
      </c>
      <c r="AD14" s="430">
        <v>32</v>
      </c>
      <c r="AE14" s="431">
        <v>90</v>
      </c>
      <c r="AF14" s="430">
        <v>3.1</v>
      </c>
      <c r="AG14" s="430">
        <v>3</v>
      </c>
      <c r="AH14" s="430">
        <v>1.1000000000000001</v>
      </c>
      <c r="AI14" s="439">
        <v>40162</v>
      </c>
      <c r="AJ14" s="430" t="s">
        <v>99</v>
      </c>
      <c r="AK14" s="430">
        <v>1000</v>
      </c>
      <c r="AL14" s="430">
        <v>0.32300000000000001</v>
      </c>
      <c r="AM14" s="430"/>
      <c r="AN14" s="430"/>
    </row>
    <row r="15" spans="1:40">
      <c r="A15" s="429" t="s">
        <v>2233</v>
      </c>
      <c r="B15" s="430" t="s">
        <v>182</v>
      </c>
      <c r="C15" s="430">
        <v>0</v>
      </c>
      <c r="D15" s="324" t="s">
        <v>97</v>
      </c>
      <c r="E15" s="430">
        <v>20</v>
      </c>
      <c r="F15" s="430">
        <v>8</v>
      </c>
      <c r="G15" s="431">
        <v>3.2000000000000001E-2</v>
      </c>
      <c r="H15" s="430">
        <v>2.7E-2</v>
      </c>
      <c r="I15" s="430">
        <v>100</v>
      </c>
      <c r="J15" s="430">
        <v>1.5</v>
      </c>
      <c r="K15" s="430">
        <v>3.2</v>
      </c>
      <c r="L15" s="430">
        <v>1.8</v>
      </c>
      <c r="M15" s="430">
        <v>0.7</v>
      </c>
      <c r="N15" s="430">
        <v>0.1</v>
      </c>
      <c r="O15" s="430">
        <v>1.1499999999999999</v>
      </c>
      <c r="P15" s="430">
        <v>0.14000000000000001</v>
      </c>
      <c r="Q15" s="430">
        <v>0.95</v>
      </c>
      <c r="R15" s="430">
        <v>1.2</v>
      </c>
      <c r="S15" s="430">
        <v>0.9</v>
      </c>
      <c r="T15" s="430">
        <v>0.85</v>
      </c>
      <c r="U15" s="430">
        <v>0.5</v>
      </c>
      <c r="V15" s="430">
        <v>0.2</v>
      </c>
      <c r="W15" s="430">
        <v>0.1</v>
      </c>
      <c r="X15" s="430">
        <v>0.3</v>
      </c>
      <c r="Y15" s="430">
        <v>0.1</v>
      </c>
      <c r="Z15" s="430">
        <v>0.06</v>
      </c>
      <c r="AA15" s="430" t="s">
        <v>2238</v>
      </c>
      <c r="AB15" s="430">
        <v>1</v>
      </c>
      <c r="AC15" s="430">
        <v>150</v>
      </c>
      <c r="AD15" s="430">
        <v>36</v>
      </c>
      <c r="AE15" s="431">
        <v>90</v>
      </c>
      <c r="AF15" s="430">
        <v>3.1</v>
      </c>
      <c r="AG15" s="430">
        <v>3</v>
      </c>
      <c r="AH15" s="430">
        <v>1.1000000000000001</v>
      </c>
      <c r="AI15" s="439">
        <v>40162</v>
      </c>
      <c r="AJ15" s="430" t="s">
        <v>99</v>
      </c>
      <c r="AK15" s="430">
        <v>1000</v>
      </c>
      <c r="AL15" s="430">
        <v>0.30199999999999999</v>
      </c>
      <c r="AM15" s="430"/>
      <c r="AN15" s="430"/>
    </row>
    <row r="16" spans="1:40">
      <c r="A16" s="429" t="s">
        <v>100</v>
      </c>
      <c r="B16" s="433" t="s">
        <v>2284</v>
      </c>
      <c r="C16" s="430">
        <v>0</v>
      </c>
      <c r="D16" s="324" t="s">
        <v>97</v>
      </c>
      <c r="E16" s="433">
        <v>20</v>
      </c>
      <c r="F16" s="324">
        <v>12</v>
      </c>
      <c r="G16" s="324">
        <v>1.6E-2</v>
      </c>
      <c r="H16" s="433">
        <v>1.0999999999999999E-2</v>
      </c>
      <c r="I16" s="433">
        <v>8.9999999999999993E-3</v>
      </c>
      <c r="J16" s="324">
        <v>1.35</v>
      </c>
      <c r="K16" s="433">
        <v>3</v>
      </c>
      <c r="L16" s="439"/>
      <c r="M16" s="430"/>
      <c r="N16" s="324">
        <v>0.1</v>
      </c>
      <c r="O16" s="433">
        <v>1.5</v>
      </c>
      <c r="P16" s="433">
        <v>0.15</v>
      </c>
      <c r="Q16" s="433">
        <v>1.3</v>
      </c>
      <c r="R16" s="433">
        <v>2.4</v>
      </c>
      <c r="S16" s="433">
        <v>2</v>
      </c>
      <c r="T16" s="433">
        <v>1.7</v>
      </c>
      <c r="U16" s="433">
        <v>1.4</v>
      </c>
      <c r="V16" s="433">
        <v>0.7</v>
      </c>
      <c r="W16" s="433">
        <v>0.4</v>
      </c>
      <c r="X16" s="433">
        <v>0.7</v>
      </c>
      <c r="Y16" s="433">
        <v>0.35</v>
      </c>
      <c r="Z16" s="433">
        <v>0.2</v>
      </c>
      <c r="AA16" s="430" t="s">
        <v>2240</v>
      </c>
      <c r="AB16" s="430">
        <v>2</v>
      </c>
      <c r="AC16" s="430">
        <v>175</v>
      </c>
      <c r="AD16" s="430">
        <v>3.4</v>
      </c>
      <c r="AE16" s="430">
        <v>45</v>
      </c>
      <c r="AF16" s="430">
        <v>10.42</v>
      </c>
      <c r="AG16" s="430">
        <v>6.73</v>
      </c>
      <c r="AH16" s="430">
        <v>2.38</v>
      </c>
      <c r="AI16" s="439">
        <v>40695</v>
      </c>
      <c r="AJ16" s="324" t="s">
        <v>135</v>
      </c>
      <c r="AK16" s="430">
        <v>1000</v>
      </c>
      <c r="AL16" s="430">
        <v>0.36</v>
      </c>
      <c r="AM16" s="430"/>
      <c r="AN16" s="430"/>
    </row>
    <row r="17" spans="1:40">
      <c r="A17" s="429" t="s">
        <v>100</v>
      </c>
      <c r="B17" s="433" t="s">
        <v>3768</v>
      </c>
      <c r="C17" s="430">
        <v>0</v>
      </c>
      <c r="D17" s="324" t="s">
        <v>97</v>
      </c>
      <c r="E17" s="433">
        <v>25</v>
      </c>
      <c r="F17" s="324">
        <v>20</v>
      </c>
      <c r="G17" s="324">
        <v>100</v>
      </c>
      <c r="H17" s="433">
        <v>1.5699999999999999E-2</v>
      </c>
      <c r="I17" s="433">
        <v>1.1599999999999999E-2</v>
      </c>
      <c r="J17" s="324">
        <v>1.45</v>
      </c>
      <c r="K17" s="433">
        <v>1.3</v>
      </c>
      <c r="L17" s="430">
        <v>0</v>
      </c>
      <c r="M17" s="430">
        <v>0.7</v>
      </c>
      <c r="N17" s="324">
        <v>0.2</v>
      </c>
      <c r="O17" s="433">
        <v>2.2999999999999998</v>
      </c>
      <c r="P17" s="433">
        <v>0.3</v>
      </c>
      <c r="Q17" s="433">
        <v>2.1</v>
      </c>
      <c r="R17" s="433">
        <v>0.9</v>
      </c>
      <c r="S17" s="433">
        <v>0.75</v>
      </c>
      <c r="T17" s="433">
        <v>0.65</v>
      </c>
      <c r="U17" s="433">
        <v>0.55000000000000004</v>
      </c>
      <c r="V17" s="433">
        <v>0.33</v>
      </c>
      <c r="W17" s="433">
        <v>0.16</v>
      </c>
      <c r="X17" s="433">
        <v>0.3</v>
      </c>
      <c r="Y17" s="433">
        <v>0.18</v>
      </c>
      <c r="Z17" s="433">
        <v>0.1</v>
      </c>
      <c r="AA17" s="433" t="s">
        <v>2240</v>
      </c>
      <c r="AB17" s="433">
        <v>2</v>
      </c>
      <c r="AC17" s="433">
        <v>175</v>
      </c>
      <c r="AD17" s="433">
        <v>3.8</v>
      </c>
      <c r="AE17" s="433">
        <v>35</v>
      </c>
      <c r="AF17" s="430">
        <v>10.42</v>
      </c>
      <c r="AG17" s="430">
        <v>6.73</v>
      </c>
      <c r="AH17" s="430">
        <v>2.38</v>
      </c>
      <c r="AI17" s="439">
        <v>40695</v>
      </c>
      <c r="AJ17" s="324" t="s">
        <v>135</v>
      </c>
      <c r="AK17" s="430">
        <v>1000</v>
      </c>
      <c r="AL17" s="430">
        <v>0.22700000000000001</v>
      </c>
      <c r="AM17" s="430"/>
      <c r="AN17" s="430"/>
    </row>
    <row r="18" spans="1:40">
      <c r="A18" s="429" t="s">
        <v>100</v>
      </c>
      <c r="B18" s="433" t="s">
        <v>2285</v>
      </c>
      <c r="C18" s="430">
        <v>0</v>
      </c>
      <c r="D18" s="324" t="s">
        <v>97</v>
      </c>
      <c r="E18" s="433">
        <v>25</v>
      </c>
      <c r="F18" s="324">
        <v>20</v>
      </c>
      <c r="G18" s="324">
        <v>100</v>
      </c>
      <c r="H18" s="433">
        <v>1.2E-2</v>
      </c>
      <c r="I18" s="433">
        <v>8.5000000000000006E-3</v>
      </c>
      <c r="J18" s="324">
        <v>1.45</v>
      </c>
      <c r="K18" s="433">
        <v>0.9</v>
      </c>
      <c r="L18" s="439"/>
      <c r="M18" s="430"/>
      <c r="N18" s="324">
        <v>0.2</v>
      </c>
      <c r="O18" s="433">
        <v>2.7</v>
      </c>
      <c r="P18" s="433">
        <v>0.25</v>
      </c>
      <c r="Q18" s="433">
        <v>2.25</v>
      </c>
      <c r="R18" s="433">
        <v>1.5</v>
      </c>
      <c r="S18" s="433">
        <v>1.3</v>
      </c>
      <c r="T18" s="433">
        <v>1</v>
      </c>
      <c r="U18" s="433">
        <v>0.7</v>
      </c>
      <c r="V18" s="433">
        <v>0.45</v>
      </c>
      <c r="W18" s="433">
        <v>0.22</v>
      </c>
      <c r="X18" s="433">
        <v>0.43</v>
      </c>
      <c r="Y18" s="433">
        <v>0.28000000000000003</v>
      </c>
      <c r="Z18" s="433">
        <v>0.17</v>
      </c>
      <c r="AA18" s="430" t="s">
        <v>2240</v>
      </c>
      <c r="AB18" s="430">
        <v>2</v>
      </c>
      <c r="AC18" s="430">
        <v>175</v>
      </c>
      <c r="AD18" s="430">
        <v>3</v>
      </c>
      <c r="AE18" s="430">
        <v>50</v>
      </c>
      <c r="AF18" s="430">
        <v>10.42</v>
      </c>
      <c r="AG18" s="430">
        <v>6.73</v>
      </c>
      <c r="AH18" s="430">
        <v>2.38</v>
      </c>
      <c r="AI18" s="439">
        <v>40695</v>
      </c>
      <c r="AJ18" s="324" t="s">
        <v>135</v>
      </c>
      <c r="AK18" s="430">
        <v>1000</v>
      </c>
      <c r="AL18" s="430">
        <v>0.26500000000000001</v>
      </c>
      <c r="AM18" s="430"/>
      <c r="AN18" s="430"/>
    </row>
    <row r="19" spans="1:40">
      <c r="A19" s="435" t="s">
        <v>100</v>
      </c>
      <c r="B19" s="433" t="s">
        <v>854</v>
      </c>
      <c r="C19" s="430">
        <v>0</v>
      </c>
      <c r="D19" s="324" t="s">
        <v>97</v>
      </c>
      <c r="E19" s="433">
        <v>30</v>
      </c>
      <c r="F19" s="324">
        <v>20</v>
      </c>
      <c r="G19" s="324">
        <v>100</v>
      </c>
      <c r="H19" s="433">
        <v>1.15E-2</v>
      </c>
      <c r="I19" s="433">
        <v>8.5000000000000006E-3</v>
      </c>
      <c r="J19" s="324">
        <v>1.4</v>
      </c>
      <c r="K19" s="433">
        <v>0.9</v>
      </c>
      <c r="L19" s="439" t="s">
        <v>855</v>
      </c>
      <c r="M19" s="430">
        <v>0.7</v>
      </c>
      <c r="N19" s="324">
        <v>0.2</v>
      </c>
      <c r="O19" s="433">
        <v>2.6</v>
      </c>
      <c r="P19" s="433">
        <v>0.25</v>
      </c>
      <c r="Q19" s="433">
        <v>2.15</v>
      </c>
      <c r="R19" s="433">
        <v>1.5</v>
      </c>
      <c r="S19" s="433">
        <v>1.4</v>
      </c>
      <c r="T19" s="433">
        <v>1.2</v>
      </c>
      <c r="U19" s="433">
        <v>1.2</v>
      </c>
      <c r="V19" s="433">
        <v>0.9</v>
      </c>
      <c r="W19" s="433">
        <v>0.33</v>
      </c>
      <c r="X19" s="433">
        <v>0.3</v>
      </c>
      <c r="Y19" s="433">
        <v>0.18</v>
      </c>
      <c r="Z19" s="433">
        <v>4.4999999999999998E-2</v>
      </c>
      <c r="AA19" s="433" t="s">
        <v>2255</v>
      </c>
      <c r="AB19" s="433">
        <v>2</v>
      </c>
      <c r="AC19" s="433">
        <v>150</v>
      </c>
      <c r="AD19" s="433">
        <v>4.3</v>
      </c>
      <c r="AE19" s="433">
        <v>35</v>
      </c>
      <c r="AF19" s="324">
        <v>6.35</v>
      </c>
      <c r="AG19" s="324">
        <v>5.35</v>
      </c>
      <c r="AH19" s="324">
        <v>1.1000000000000001</v>
      </c>
      <c r="AI19" s="439">
        <v>40441</v>
      </c>
      <c r="AJ19" s="324" t="s">
        <v>99</v>
      </c>
      <c r="AK19" s="430">
        <v>1000</v>
      </c>
      <c r="AL19" s="430">
        <v>0.36</v>
      </c>
      <c r="AM19" s="430"/>
      <c r="AN19" s="430"/>
    </row>
    <row r="20" spans="1:40">
      <c r="A20" s="435" t="s">
        <v>100</v>
      </c>
      <c r="B20" s="433" t="s">
        <v>852</v>
      </c>
      <c r="C20" s="430">
        <v>0</v>
      </c>
      <c r="D20" s="324" t="s">
        <v>97</v>
      </c>
      <c r="E20" s="433">
        <v>30</v>
      </c>
      <c r="F20" s="324">
        <v>20</v>
      </c>
      <c r="G20" s="324">
        <v>100</v>
      </c>
      <c r="H20" s="433">
        <v>1.3599999999999999E-2</v>
      </c>
      <c r="I20" s="433">
        <v>9.2999999999999992E-3</v>
      </c>
      <c r="J20" s="324">
        <v>1.4</v>
      </c>
      <c r="K20" s="433">
        <v>1.1000000000000001</v>
      </c>
      <c r="L20" s="323" t="s">
        <v>853</v>
      </c>
      <c r="M20" s="429">
        <v>0.5</v>
      </c>
      <c r="N20" s="324">
        <v>0.2</v>
      </c>
      <c r="O20" s="433">
        <v>2.6</v>
      </c>
      <c r="P20" s="433">
        <v>0.25</v>
      </c>
      <c r="Q20" s="433">
        <v>2.15</v>
      </c>
      <c r="R20" s="433">
        <v>1.1000000000000001</v>
      </c>
      <c r="S20" s="433">
        <v>1.05</v>
      </c>
      <c r="T20" s="433">
        <v>1</v>
      </c>
      <c r="U20" s="433">
        <v>1.1000000000000001</v>
      </c>
      <c r="V20" s="433">
        <v>0.7</v>
      </c>
      <c r="W20" s="433">
        <v>0.2</v>
      </c>
      <c r="X20" s="433">
        <v>0.2</v>
      </c>
      <c r="Y20" s="433">
        <v>0.12</v>
      </c>
      <c r="Z20" s="433">
        <v>0.03</v>
      </c>
      <c r="AA20" s="433" t="s">
        <v>2255</v>
      </c>
      <c r="AB20" s="433">
        <v>2</v>
      </c>
      <c r="AC20" s="433">
        <v>150</v>
      </c>
      <c r="AD20" s="433">
        <v>4.3</v>
      </c>
      <c r="AE20" s="433">
        <v>35</v>
      </c>
      <c r="AF20" s="324">
        <v>6.35</v>
      </c>
      <c r="AG20" s="324">
        <v>5.35</v>
      </c>
      <c r="AH20" s="324">
        <v>1.1000000000000001</v>
      </c>
      <c r="AI20" s="439">
        <v>40441</v>
      </c>
      <c r="AJ20" s="324" t="s">
        <v>99</v>
      </c>
      <c r="AK20" s="430">
        <v>1000</v>
      </c>
      <c r="AL20" s="430">
        <v>0.23699999999999999</v>
      </c>
      <c r="AM20" s="430"/>
      <c r="AN20" s="430"/>
    </row>
    <row r="21" spans="1:40">
      <c r="A21" s="435" t="s">
        <v>100</v>
      </c>
      <c r="B21" s="433" t="s">
        <v>839</v>
      </c>
      <c r="C21" s="430">
        <v>0</v>
      </c>
      <c r="D21" s="324" t="s">
        <v>97</v>
      </c>
      <c r="E21" s="433">
        <v>20</v>
      </c>
      <c r="F21" s="324">
        <v>8</v>
      </c>
      <c r="G21" s="324">
        <v>7.0000000000000001E-3</v>
      </c>
      <c r="H21" s="433">
        <v>6.0000000000000001E-3</v>
      </c>
      <c r="I21" s="433">
        <v>100</v>
      </c>
      <c r="J21" s="324">
        <v>1.35</v>
      </c>
      <c r="K21" s="433">
        <v>3</v>
      </c>
      <c r="L21" s="324"/>
      <c r="M21" s="324"/>
      <c r="N21" s="324">
        <v>0.1</v>
      </c>
      <c r="O21" s="433">
        <v>0.95</v>
      </c>
      <c r="P21" s="433">
        <v>0.13</v>
      </c>
      <c r="Q21" s="433">
        <v>0.8</v>
      </c>
      <c r="R21" s="433">
        <v>9</v>
      </c>
      <c r="S21" s="433">
        <v>8.5</v>
      </c>
      <c r="T21" s="433">
        <v>7.5</v>
      </c>
      <c r="U21" s="433">
        <v>5.5</v>
      </c>
      <c r="V21" s="433">
        <v>3</v>
      </c>
      <c r="W21" s="433">
        <v>1.2</v>
      </c>
      <c r="X21" s="433">
        <v>3.2</v>
      </c>
      <c r="Y21" s="433">
        <v>1.6</v>
      </c>
      <c r="Z21" s="433">
        <v>0.6</v>
      </c>
      <c r="AA21" s="433" t="s">
        <v>2244</v>
      </c>
      <c r="AB21" s="433">
        <v>2</v>
      </c>
      <c r="AC21" s="433">
        <v>175</v>
      </c>
      <c r="AD21" s="433">
        <v>25</v>
      </c>
      <c r="AE21" s="433">
        <v>60</v>
      </c>
      <c r="AF21" s="430">
        <v>6.2</v>
      </c>
      <c r="AG21" s="430">
        <v>5</v>
      </c>
      <c r="AH21" s="430">
        <v>1.75</v>
      </c>
      <c r="AI21" s="439">
        <v>40452</v>
      </c>
      <c r="AJ21" s="430" t="s">
        <v>135</v>
      </c>
      <c r="AK21" s="430">
        <v>1000</v>
      </c>
      <c r="AL21" s="430">
        <v>0.6</v>
      </c>
      <c r="AM21" s="430"/>
      <c r="AN21" s="430"/>
    </row>
    <row r="22" spans="1:40">
      <c r="A22" s="429" t="s">
        <v>100</v>
      </c>
      <c r="B22" s="433" t="s">
        <v>2286</v>
      </c>
      <c r="C22" s="430">
        <v>0</v>
      </c>
      <c r="D22" s="324" t="s">
        <v>97</v>
      </c>
      <c r="E22" s="433">
        <v>30</v>
      </c>
      <c r="F22" s="324">
        <v>20</v>
      </c>
      <c r="G22" s="324">
        <v>100</v>
      </c>
      <c r="H22" s="433">
        <v>0.03</v>
      </c>
      <c r="I22" s="433">
        <v>2.1999999999999999E-2</v>
      </c>
      <c r="J22" s="324">
        <v>1.5</v>
      </c>
      <c r="K22" s="433">
        <v>3</v>
      </c>
      <c r="L22" s="439"/>
      <c r="M22" s="430"/>
      <c r="N22" s="324">
        <v>0.15</v>
      </c>
      <c r="O22" s="433">
        <v>2.2999999999999998</v>
      </c>
      <c r="P22" s="433">
        <v>0.2</v>
      </c>
      <c r="Q22" s="433">
        <v>2</v>
      </c>
      <c r="R22" s="433">
        <v>1.2</v>
      </c>
      <c r="S22" s="433">
        <v>0.9</v>
      </c>
      <c r="T22" s="433">
        <v>0.8</v>
      </c>
      <c r="U22" s="433">
        <v>0.7</v>
      </c>
      <c r="V22" s="433">
        <v>0.36</v>
      </c>
      <c r="W22" s="433">
        <v>0.15</v>
      </c>
      <c r="X22" s="433">
        <v>0.32</v>
      </c>
      <c r="Y22" s="433">
        <v>0.15</v>
      </c>
      <c r="Z22" s="433">
        <v>6.5000000000000002E-2</v>
      </c>
      <c r="AA22" s="430" t="s">
        <v>2244</v>
      </c>
      <c r="AB22" s="430">
        <v>2</v>
      </c>
      <c r="AC22" s="433">
        <v>150</v>
      </c>
      <c r="AD22" s="433">
        <v>25</v>
      </c>
      <c r="AE22" s="433">
        <v>50</v>
      </c>
      <c r="AF22" s="430">
        <v>3.1</v>
      </c>
      <c r="AG22" s="430">
        <v>5</v>
      </c>
      <c r="AH22" s="430">
        <v>1.75</v>
      </c>
      <c r="AI22" s="439">
        <v>40695</v>
      </c>
      <c r="AJ22" s="324" t="s">
        <v>135</v>
      </c>
      <c r="AK22" s="430">
        <v>1000</v>
      </c>
      <c r="AL22" s="430">
        <v>0.25900000000000001</v>
      </c>
      <c r="AM22" s="430"/>
      <c r="AN22" s="430"/>
    </row>
    <row r="23" spans="1:40">
      <c r="A23" s="429" t="s">
        <v>100</v>
      </c>
      <c r="B23" s="433" t="s">
        <v>2287</v>
      </c>
      <c r="C23" s="430">
        <v>0</v>
      </c>
      <c r="D23" s="324" t="s">
        <v>97</v>
      </c>
      <c r="E23" s="433">
        <v>30</v>
      </c>
      <c r="F23" s="324">
        <v>20</v>
      </c>
      <c r="G23" s="324">
        <v>100</v>
      </c>
      <c r="H23" s="433">
        <v>1.38E-2</v>
      </c>
      <c r="I23" s="433">
        <v>1.0999999999999999E-2</v>
      </c>
      <c r="J23" s="324">
        <v>1.4</v>
      </c>
      <c r="K23" s="433">
        <v>2.9</v>
      </c>
      <c r="L23" s="439"/>
      <c r="M23" s="430"/>
      <c r="N23" s="324">
        <v>0.2</v>
      </c>
      <c r="O23" s="433">
        <v>2.5</v>
      </c>
      <c r="P23" s="433">
        <v>0.3</v>
      </c>
      <c r="Q23" s="433">
        <v>2.15</v>
      </c>
      <c r="R23" s="433">
        <v>1.2</v>
      </c>
      <c r="S23" s="433">
        <v>1</v>
      </c>
      <c r="T23" s="433">
        <v>0.85</v>
      </c>
      <c r="U23" s="433">
        <v>0.7</v>
      </c>
      <c r="V23" s="433">
        <v>0.4</v>
      </c>
      <c r="W23" s="433">
        <v>0.15</v>
      </c>
      <c r="X23" s="433">
        <v>0.38</v>
      </c>
      <c r="Y23" s="433">
        <v>0.23</v>
      </c>
      <c r="Z23" s="433">
        <v>0.02</v>
      </c>
      <c r="AA23" s="430" t="s">
        <v>2244</v>
      </c>
      <c r="AB23" s="430">
        <v>2</v>
      </c>
      <c r="AC23" s="433">
        <v>150</v>
      </c>
      <c r="AD23" s="433">
        <v>25</v>
      </c>
      <c r="AE23" s="433">
        <v>50</v>
      </c>
      <c r="AF23" s="430">
        <v>3.1</v>
      </c>
      <c r="AG23" s="430">
        <v>5</v>
      </c>
      <c r="AH23" s="430">
        <v>1.75</v>
      </c>
      <c r="AI23" s="439">
        <v>40695</v>
      </c>
      <c r="AJ23" s="324" t="s">
        <v>135</v>
      </c>
      <c r="AK23" s="430">
        <v>1000</v>
      </c>
      <c r="AL23" s="430">
        <v>0.223</v>
      </c>
      <c r="AM23" s="430"/>
      <c r="AN23" s="430"/>
    </row>
    <row r="24" spans="1:40">
      <c r="A24" s="435" t="s">
        <v>100</v>
      </c>
      <c r="B24" s="433" t="s">
        <v>2977</v>
      </c>
      <c r="C24" s="430">
        <v>0</v>
      </c>
      <c r="D24" s="324" t="s">
        <v>97</v>
      </c>
      <c r="E24" s="433">
        <v>30</v>
      </c>
      <c r="F24" s="324">
        <v>12</v>
      </c>
      <c r="G24" s="324">
        <v>9.2999999999999992E-3</v>
      </c>
      <c r="H24" s="433">
        <v>6.1000000000000004E-3</v>
      </c>
      <c r="I24" s="433">
        <v>100</v>
      </c>
      <c r="J24" s="324">
        <v>1.5</v>
      </c>
      <c r="K24" s="433">
        <v>0.8</v>
      </c>
      <c r="L24" s="323"/>
      <c r="M24" s="429">
        <v>0.8</v>
      </c>
      <c r="N24" s="324">
        <v>0.2</v>
      </c>
      <c r="O24" s="433">
        <v>1.5</v>
      </c>
      <c r="P24" s="433">
        <v>0.25</v>
      </c>
      <c r="Q24" s="433">
        <v>1.25</v>
      </c>
      <c r="R24" s="433">
        <v>2.9</v>
      </c>
      <c r="S24" s="433">
        <v>2.8</v>
      </c>
      <c r="T24" s="433">
        <v>2.5</v>
      </c>
      <c r="U24" s="433">
        <v>2.1</v>
      </c>
      <c r="V24" s="433">
        <v>1.8</v>
      </c>
      <c r="W24" s="433">
        <v>0.6</v>
      </c>
      <c r="X24" s="433">
        <v>0.3</v>
      </c>
      <c r="Y24" s="433">
        <v>0.23</v>
      </c>
      <c r="Z24" s="433">
        <v>7.4999999999999997E-2</v>
      </c>
      <c r="AA24" s="433" t="s">
        <v>2253</v>
      </c>
      <c r="AB24" s="433">
        <v>2</v>
      </c>
      <c r="AC24" s="433">
        <v>150</v>
      </c>
      <c r="AD24" s="433">
        <v>3</v>
      </c>
      <c r="AE24" s="433">
        <v>45</v>
      </c>
      <c r="AF24" s="324">
        <v>3.3</v>
      </c>
      <c r="AG24" s="324">
        <v>3.3</v>
      </c>
      <c r="AH24" s="324">
        <v>1.1000000000000001</v>
      </c>
      <c r="AI24" s="439">
        <v>41114</v>
      </c>
      <c r="AJ24" s="324" t="s">
        <v>135</v>
      </c>
      <c r="AK24" s="430">
        <v>1000</v>
      </c>
      <c r="AL24" s="430">
        <v>0.63</v>
      </c>
      <c r="AM24" s="430"/>
      <c r="AN24" s="430"/>
    </row>
    <row r="25" spans="1:40">
      <c r="A25" s="429" t="s">
        <v>2251</v>
      </c>
      <c r="B25" s="430" t="s">
        <v>2288</v>
      </c>
      <c r="C25" s="430">
        <v>0</v>
      </c>
      <c r="D25" s="324" t="s">
        <v>97</v>
      </c>
      <c r="E25" s="430">
        <v>100</v>
      </c>
      <c r="F25" s="430">
        <v>20</v>
      </c>
      <c r="G25" s="430">
        <v>100</v>
      </c>
      <c r="H25" s="434">
        <v>4.2000000000000003E-2</v>
      </c>
      <c r="I25" s="430">
        <v>3.1E-2</v>
      </c>
      <c r="J25" s="430">
        <v>2</v>
      </c>
      <c r="K25" s="430">
        <v>3</v>
      </c>
      <c r="L25" s="430"/>
      <c r="M25" s="430">
        <v>0.7</v>
      </c>
      <c r="N25" s="430">
        <v>0.2</v>
      </c>
      <c r="O25" s="430">
        <v>2.7</v>
      </c>
      <c r="P25" s="430">
        <v>0.25</v>
      </c>
      <c r="Q25" s="430">
        <v>2.2999999999999998</v>
      </c>
      <c r="R25" s="430">
        <v>2</v>
      </c>
      <c r="S25" s="430">
        <v>1.75</v>
      </c>
      <c r="T25" s="430">
        <v>1.6</v>
      </c>
      <c r="U25" s="430">
        <v>1</v>
      </c>
      <c r="V25" s="430">
        <v>0.7</v>
      </c>
      <c r="W25" s="430">
        <v>0.1</v>
      </c>
      <c r="X25" s="430">
        <v>0.35</v>
      </c>
      <c r="Y25" s="430">
        <v>0.12</v>
      </c>
      <c r="Z25" s="430">
        <v>0.1</v>
      </c>
      <c r="AA25" s="430" t="s">
        <v>2240</v>
      </c>
      <c r="AB25" s="430">
        <v>2</v>
      </c>
      <c r="AC25" s="430">
        <v>175</v>
      </c>
      <c r="AD25" s="430">
        <v>2.6</v>
      </c>
      <c r="AE25" s="430">
        <v>35</v>
      </c>
      <c r="AF25" s="430">
        <v>10.42</v>
      </c>
      <c r="AG25" s="430">
        <v>6.73</v>
      </c>
      <c r="AH25" s="430">
        <v>2.38</v>
      </c>
      <c r="AI25" s="440">
        <v>40464</v>
      </c>
      <c r="AJ25" s="430" t="s">
        <v>135</v>
      </c>
      <c r="AK25" s="430">
        <v>1000</v>
      </c>
      <c r="AL25" s="430">
        <v>0.34683000000000003</v>
      </c>
      <c r="AM25" s="430"/>
      <c r="AN25" s="430"/>
    </row>
    <row r="26" spans="1:40">
      <c r="A26" s="435" t="s">
        <v>2251</v>
      </c>
      <c r="B26" s="430" t="s">
        <v>2289</v>
      </c>
      <c r="C26" s="430">
        <v>0</v>
      </c>
      <c r="D26" s="324" t="s">
        <v>97</v>
      </c>
      <c r="E26" s="430">
        <v>25</v>
      </c>
      <c r="F26" s="430">
        <v>20</v>
      </c>
      <c r="G26" s="430">
        <v>100</v>
      </c>
      <c r="H26" s="430">
        <v>1.2999999999999999E-3</v>
      </c>
      <c r="I26" s="430">
        <v>1E-3</v>
      </c>
      <c r="J26" s="430">
        <v>1.57</v>
      </c>
      <c r="K26" s="430">
        <v>0.6</v>
      </c>
      <c r="L26" s="430">
        <v>0</v>
      </c>
      <c r="M26" s="430">
        <v>0.7</v>
      </c>
      <c r="N26" s="430">
        <v>0.15</v>
      </c>
      <c r="O26" s="430">
        <v>2.15</v>
      </c>
      <c r="P26" s="430">
        <v>0.18</v>
      </c>
      <c r="Q26" s="430">
        <v>1.8</v>
      </c>
      <c r="R26" s="430">
        <v>5.5</v>
      </c>
      <c r="S26" s="430">
        <v>5</v>
      </c>
      <c r="T26" s="430">
        <v>4.7</v>
      </c>
      <c r="U26" s="430">
        <v>6</v>
      </c>
      <c r="V26" s="430">
        <v>4</v>
      </c>
      <c r="W26" s="430">
        <v>1.1000000000000001</v>
      </c>
      <c r="X26" s="430">
        <v>1</v>
      </c>
      <c r="Y26" s="430">
        <v>0.55000000000000004</v>
      </c>
      <c r="Z26" s="430">
        <v>0.12</v>
      </c>
      <c r="AA26" s="430" t="s">
        <v>2255</v>
      </c>
      <c r="AB26" s="430">
        <v>2</v>
      </c>
      <c r="AC26" s="430">
        <v>150</v>
      </c>
      <c r="AD26" s="430">
        <v>1.3</v>
      </c>
      <c r="AE26" s="431">
        <v>35</v>
      </c>
      <c r="AF26" s="430">
        <v>6.35</v>
      </c>
      <c r="AG26" s="430">
        <v>5.35</v>
      </c>
      <c r="AH26" s="430">
        <v>1.1000000000000001</v>
      </c>
      <c r="AI26" s="439">
        <v>40695</v>
      </c>
      <c r="AJ26" s="430" t="s">
        <v>2283</v>
      </c>
      <c r="AK26" s="430">
        <v>1000</v>
      </c>
      <c r="AL26" s="430">
        <v>0.77</v>
      </c>
      <c r="AM26" s="430"/>
      <c r="AN26" s="430"/>
    </row>
    <row r="27" spans="1:40">
      <c r="A27" s="435" t="s">
        <v>2251</v>
      </c>
      <c r="B27" s="430" t="s">
        <v>2290</v>
      </c>
      <c r="C27" s="430">
        <v>0</v>
      </c>
      <c r="D27" s="324" t="s">
        <v>97</v>
      </c>
      <c r="E27" s="430">
        <v>30</v>
      </c>
      <c r="F27" s="430">
        <v>20</v>
      </c>
      <c r="G27" s="430">
        <v>100</v>
      </c>
      <c r="H27" s="430">
        <v>1.4E-3</v>
      </c>
      <c r="I27" s="430">
        <v>1.1000000000000001E-3</v>
      </c>
      <c r="J27" s="430">
        <v>1.5</v>
      </c>
      <c r="K27" s="430">
        <v>0.6</v>
      </c>
      <c r="L27" s="430">
        <v>0</v>
      </c>
      <c r="M27" s="430">
        <v>0.7</v>
      </c>
      <c r="N27" s="430">
        <v>0.15</v>
      </c>
      <c r="O27" s="430">
        <v>2.1</v>
      </c>
      <c r="P27" s="430">
        <v>0.2</v>
      </c>
      <c r="Q27" s="430">
        <v>1.8</v>
      </c>
      <c r="R27" s="430">
        <v>6</v>
      </c>
      <c r="S27" s="430">
        <v>5.2</v>
      </c>
      <c r="T27" s="430">
        <v>4.7</v>
      </c>
      <c r="U27" s="430">
        <v>6.8</v>
      </c>
      <c r="V27" s="430">
        <v>4</v>
      </c>
      <c r="W27" s="430">
        <v>1</v>
      </c>
      <c r="X27" s="430">
        <v>1.5</v>
      </c>
      <c r="Y27" s="430">
        <v>0.75</v>
      </c>
      <c r="Z27" s="430">
        <v>0.15</v>
      </c>
      <c r="AA27" s="430" t="s">
        <v>2255</v>
      </c>
      <c r="AB27" s="430">
        <v>2</v>
      </c>
      <c r="AC27" s="430">
        <v>150</v>
      </c>
      <c r="AD27" s="430">
        <v>1.3</v>
      </c>
      <c r="AE27" s="431">
        <v>35</v>
      </c>
      <c r="AF27" s="430">
        <v>6.35</v>
      </c>
      <c r="AG27" s="430">
        <v>5.35</v>
      </c>
      <c r="AH27" s="430">
        <v>1.1000000000000001</v>
      </c>
      <c r="AI27" s="439">
        <v>40576</v>
      </c>
      <c r="AJ27" s="430" t="s">
        <v>135</v>
      </c>
      <c r="AK27" s="430">
        <v>1000</v>
      </c>
      <c r="AL27" s="430">
        <v>0.77</v>
      </c>
      <c r="AM27" s="430"/>
      <c r="AN27" s="430"/>
    </row>
    <row r="28" spans="1:40">
      <c r="A28" s="429" t="s">
        <v>2251</v>
      </c>
      <c r="B28" s="430" t="s">
        <v>98</v>
      </c>
      <c r="C28" s="430">
        <v>0</v>
      </c>
      <c r="D28" s="324" t="s">
        <v>97</v>
      </c>
      <c r="E28" s="430">
        <v>30</v>
      </c>
      <c r="F28" s="430">
        <v>20</v>
      </c>
      <c r="G28" s="430">
        <v>100</v>
      </c>
      <c r="H28" s="434">
        <v>2.3E-3</v>
      </c>
      <c r="I28" s="434">
        <v>1.6000000000000001E-3</v>
      </c>
      <c r="J28" s="430">
        <v>1.41</v>
      </c>
      <c r="K28" s="430">
        <v>1.5</v>
      </c>
      <c r="L28" s="430">
        <v>1</v>
      </c>
      <c r="M28" s="430">
        <v>0.7</v>
      </c>
      <c r="N28" s="430">
        <v>0.15</v>
      </c>
      <c r="O28" s="430">
        <v>2.2000000000000002</v>
      </c>
      <c r="P28" s="430">
        <v>0.2</v>
      </c>
      <c r="Q28" s="430">
        <v>1.75</v>
      </c>
      <c r="R28" s="430">
        <v>9</v>
      </c>
      <c r="S28" s="430">
        <v>8.5</v>
      </c>
      <c r="T28" s="430">
        <v>7.5</v>
      </c>
      <c r="U28" s="430">
        <v>8</v>
      </c>
      <c r="V28" s="430">
        <v>6.5</v>
      </c>
      <c r="W28" s="430">
        <v>1.5</v>
      </c>
      <c r="X28" s="430">
        <v>1.3</v>
      </c>
      <c r="Y28" s="430">
        <v>0.85</v>
      </c>
      <c r="Z28" s="430">
        <v>5.7000000000000002E-2</v>
      </c>
      <c r="AA28" s="430" t="s">
        <v>2255</v>
      </c>
      <c r="AB28" s="430">
        <v>2</v>
      </c>
      <c r="AC28" s="430">
        <v>150</v>
      </c>
      <c r="AD28" s="430">
        <v>1</v>
      </c>
      <c r="AE28" s="430">
        <v>40</v>
      </c>
      <c r="AF28" s="430">
        <v>6.35</v>
      </c>
      <c r="AG28" s="430">
        <v>5.35</v>
      </c>
      <c r="AH28" s="430">
        <v>1.1000000000000001</v>
      </c>
      <c r="AI28" s="440">
        <v>40162</v>
      </c>
      <c r="AJ28" s="430" t="s">
        <v>99</v>
      </c>
      <c r="AK28" s="430">
        <v>1000</v>
      </c>
      <c r="AL28" s="430">
        <v>0.85</v>
      </c>
      <c r="AM28" s="430"/>
      <c r="AN28" s="430"/>
    </row>
    <row r="29" spans="1:40">
      <c r="A29" s="435" t="s">
        <v>2251</v>
      </c>
      <c r="B29" s="433" t="s">
        <v>102</v>
      </c>
      <c r="C29" s="430">
        <v>0</v>
      </c>
      <c r="D29" s="324" t="s">
        <v>97</v>
      </c>
      <c r="E29" s="433">
        <v>30</v>
      </c>
      <c r="F29" s="324">
        <v>20</v>
      </c>
      <c r="G29" s="430">
        <v>100</v>
      </c>
      <c r="H29" s="433">
        <v>2E-3</v>
      </c>
      <c r="I29" s="433">
        <v>1.6000000000000001E-3</v>
      </c>
      <c r="J29" s="324">
        <v>1.4</v>
      </c>
      <c r="K29" s="433">
        <v>1.3</v>
      </c>
      <c r="L29" s="324">
        <v>30</v>
      </c>
      <c r="M29" s="324">
        <v>0.7</v>
      </c>
      <c r="N29" s="324">
        <v>0.2</v>
      </c>
      <c r="O29" s="433">
        <v>2.25</v>
      </c>
      <c r="P29" s="433">
        <v>0.25</v>
      </c>
      <c r="Q29" s="433">
        <v>2</v>
      </c>
      <c r="R29" s="433">
        <v>12</v>
      </c>
      <c r="S29" s="433">
        <v>11</v>
      </c>
      <c r="T29" s="433">
        <v>9.5</v>
      </c>
      <c r="U29" s="433">
        <v>9</v>
      </c>
      <c r="V29" s="433">
        <v>7</v>
      </c>
      <c r="W29" s="433">
        <v>1.6</v>
      </c>
      <c r="X29" s="433">
        <v>1.95</v>
      </c>
      <c r="Y29" s="433">
        <v>1.2</v>
      </c>
      <c r="Z29" s="433">
        <v>7.4999999999999997E-2</v>
      </c>
      <c r="AA29" s="433" t="s">
        <v>2255</v>
      </c>
      <c r="AB29" s="433">
        <v>2</v>
      </c>
      <c r="AC29" s="433">
        <v>150</v>
      </c>
      <c r="AD29" s="433">
        <v>2.5</v>
      </c>
      <c r="AE29" s="431">
        <v>35</v>
      </c>
      <c r="AF29" s="430">
        <v>6.35</v>
      </c>
      <c r="AG29" s="430">
        <v>5.35</v>
      </c>
      <c r="AH29" s="430">
        <v>1.1000000000000001</v>
      </c>
      <c r="AI29" s="439">
        <v>40452</v>
      </c>
      <c r="AJ29" s="430" t="s">
        <v>135</v>
      </c>
      <c r="AK29" s="430">
        <v>1000</v>
      </c>
      <c r="AL29" s="430">
        <v>0.85972999999999999</v>
      </c>
      <c r="AM29" s="430"/>
      <c r="AN29" s="430"/>
    </row>
    <row r="30" spans="1:40">
      <c r="A30" s="435" t="s">
        <v>2251</v>
      </c>
      <c r="B30" s="430" t="s">
        <v>2291</v>
      </c>
      <c r="C30" s="430">
        <v>0</v>
      </c>
      <c r="D30" s="324" t="s">
        <v>97</v>
      </c>
      <c r="E30" s="430">
        <v>25</v>
      </c>
      <c r="F30" s="430">
        <v>20</v>
      </c>
      <c r="G30" s="430">
        <v>100</v>
      </c>
      <c r="H30" s="430">
        <v>2.3E-3</v>
      </c>
      <c r="I30" s="430">
        <v>1.8E-3</v>
      </c>
      <c r="J30" s="430">
        <v>1.45</v>
      </c>
      <c r="K30" s="430">
        <v>0.8</v>
      </c>
      <c r="L30" s="430">
        <v>0</v>
      </c>
      <c r="M30" s="430">
        <v>0.7</v>
      </c>
      <c r="N30" s="430">
        <v>0.2</v>
      </c>
      <c r="O30" s="430">
        <v>2.15</v>
      </c>
      <c r="P30" s="430">
        <v>0.25</v>
      </c>
      <c r="Q30" s="430">
        <v>1.85</v>
      </c>
      <c r="R30" s="430">
        <v>3.3</v>
      </c>
      <c r="S30" s="430">
        <v>3</v>
      </c>
      <c r="T30" s="430">
        <v>2.9</v>
      </c>
      <c r="U30" s="430">
        <v>4</v>
      </c>
      <c r="V30" s="430">
        <v>2.5</v>
      </c>
      <c r="W30" s="430">
        <v>0.7</v>
      </c>
      <c r="X30" s="430">
        <v>0.65</v>
      </c>
      <c r="Y30" s="430">
        <v>0.32</v>
      </c>
      <c r="Z30" s="430">
        <v>7.0000000000000007E-2</v>
      </c>
      <c r="AA30" s="430" t="s">
        <v>2255</v>
      </c>
      <c r="AB30" s="430">
        <v>2</v>
      </c>
      <c r="AC30" s="430">
        <v>150</v>
      </c>
      <c r="AD30" s="430">
        <v>1.8</v>
      </c>
      <c r="AE30" s="431">
        <v>35</v>
      </c>
      <c r="AF30" s="430">
        <v>6.35</v>
      </c>
      <c r="AG30" s="430">
        <v>5.35</v>
      </c>
      <c r="AH30" s="430">
        <v>1.1000000000000001</v>
      </c>
      <c r="AI30" s="439">
        <v>40655</v>
      </c>
      <c r="AJ30" s="430" t="s">
        <v>99</v>
      </c>
      <c r="AK30" s="430">
        <v>5000</v>
      </c>
      <c r="AL30" s="430">
        <v>0.60182999999999998</v>
      </c>
      <c r="AM30" s="430"/>
      <c r="AN30" s="430"/>
    </row>
    <row r="31" spans="1:40">
      <c r="A31" s="435" t="s">
        <v>2251</v>
      </c>
      <c r="B31" s="433" t="s">
        <v>269</v>
      </c>
      <c r="C31" s="430">
        <v>0</v>
      </c>
      <c r="D31" s="324" t="s">
        <v>97</v>
      </c>
      <c r="E31" s="324">
        <v>20</v>
      </c>
      <c r="F31" s="324">
        <v>12</v>
      </c>
      <c r="G31" s="324">
        <v>3.0000000000000001E-3</v>
      </c>
      <c r="H31" s="433">
        <v>1.9E-3</v>
      </c>
      <c r="I31" s="433">
        <v>100</v>
      </c>
      <c r="J31" s="324">
        <v>1.5</v>
      </c>
      <c r="K31" s="433">
        <v>1.9</v>
      </c>
      <c r="L31" s="324" t="s">
        <v>270</v>
      </c>
      <c r="M31" s="324">
        <v>0.7</v>
      </c>
      <c r="N31" s="324">
        <v>0.15</v>
      </c>
      <c r="O31" s="433">
        <v>1.35</v>
      </c>
      <c r="P31" s="433">
        <v>0.2</v>
      </c>
      <c r="Q31" s="433">
        <v>1.1499999999999999</v>
      </c>
      <c r="R31" s="433">
        <v>10</v>
      </c>
      <c r="S31" s="433">
        <v>10</v>
      </c>
      <c r="T31" s="433">
        <v>9.5</v>
      </c>
      <c r="U31" s="433">
        <v>6.5</v>
      </c>
      <c r="V31" s="433">
        <v>4.5</v>
      </c>
      <c r="W31" s="433">
        <v>2</v>
      </c>
      <c r="X31" s="433">
        <v>1.9</v>
      </c>
      <c r="Y31" s="433">
        <v>0.8</v>
      </c>
      <c r="Z31" s="433">
        <v>0.2</v>
      </c>
      <c r="AA31" s="433" t="s">
        <v>2255</v>
      </c>
      <c r="AB31" s="433">
        <v>2</v>
      </c>
      <c r="AC31" s="433">
        <v>150</v>
      </c>
      <c r="AD31" s="433">
        <v>2.8</v>
      </c>
      <c r="AE31" s="431">
        <v>35</v>
      </c>
      <c r="AF31" s="430">
        <v>6.35</v>
      </c>
      <c r="AG31" s="430">
        <v>5.35</v>
      </c>
      <c r="AH31" s="430">
        <v>1.1000000000000001</v>
      </c>
      <c r="AI31" s="439">
        <v>40452</v>
      </c>
      <c r="AJ31" s="430" t="s">
        <v>135</v>
      </c>
      <c r="AK31" s="430">
        <v>5000</v>
      </c>
      <c r="AL31" s="430">
        <v>0.83109</v>
      </c>
      <c r="AM31" s="430"/>
      <c r="AN31" s="430"/>
    </row>
    <row r="32" spans="1:40">
      <c r="A32" s="429" t="s">
        <v>2251</v>
      </c>
      <c r="B32" s="430" t="s">
        <v>103</v>
      </c>
      <c r="C32" s="430">
        <v>0</v>
      </c>
      <c r="D32" s="324" t="s">
        <v>97</v>
      </c>
      <c r="E32" s="430">
        <v>30</v>
      </c>
      <c r="F32" s="430">
        <v>20</v>
      </c>
      <c r="G32" s="430">
        <v>100</v>
      </c>
      <c r="H32" s="434">
        <v>2.8999999999999998E-3</v>
      </c>
      <c r="I32" s="434">
        <v>2E-3</v>
      </c>
      <c r="J32" s="430">
        <v>1.48</v>
      </c>
      <c r="K32" s="430">
        <v>1.9</v>
      </c>
      <c r="L32" s="430">
        <v>0.83</v>
      </c>
      <c r="M32" s="430">
        <v>0.7</v>
      </c>
      <c r="N32" s="430">
        <v>0.15</v>
      </c>
      <c r="O32" s="430">
        <v>2.2000000000000002</v>
      </c>
      <c r="P32" s="430">
        <v>0.2</v>
      </c>
      <c r="Q32" s="430">
        <v>1.75</v>
      </c>
      <c r="R32" s="430">
        <v>6</v>
      </c>
      <c r="S32" s="430">
        <v>5.9</v>
      </c>
      <c r="T32" s="430">
        <v>5.2</v>
      </c>
      <c r="U32" s="430">
        <v>6</v>
      </c>
      <c r="V32" s="430">
        <v>4.8</v>
      </c>
      <c r="W32" s="430">
        <v>2</v>
      </c>
      <c r="X32" s="430">
        <v>1</v>
      </c>
      <c r="Y32" s="430">
        <v>0.55000000000000004</v>
      </c>
      <c r="Z32" s="430">
        <v>0.11</v>
      </c>
      <c r="AA32" s="430" t="s">
        <v>2255</v>
      </c>
      <c r="AB32" s="430">
        <v>2</v>
      </c>
      <c r="AC32" s="430">
        <v>150</v>
      </c>
      <c r="AD32" s="430">
        <v>1.3</v>
      </c>
      <c r="AE32" s="431">
        <v>35</v>
      </c>
      <c r="AF32" s="430">
        <v>6.35</v>
      </c>
      <c r="AG32" s="430">
        <v>5.35</v>
      </c>
      <c r="AH32" s="430">
        <v>1.1000000000000001</v>
      </c>
      <c r="AI32" s="440">
        <v>40162</v>
      </c>
      <c r="AJ32" s="430" t="s">
        <v>99</v>
      </c>
      <c r="AK32" s="430">
        <v>5000</v>
      </c>
      <c r="AL32" s="430">
        <v>0.54183999999999999</v>
      </c>
      <c r="AM32" s="430"/>
      <c r="AN32" s="430"/>
    </row>
    <row r="33" spans="1:40">
      <c r="A33" s="435" t="s">
        <v>2251</v>
      </c>
      <c r="B33" s="433" t="s">
        <v>104</v>
      </c>
      <c r="C33" s="430">
        <v>0</v>
      </c>
      <c r="D33" s="324" t="s">
        <v>97</v>
      </c>
      <c r="E33" s="433">
        <v>30</v>
      </c>
      <c r="F33" s="324">
        <v>20</v>
      </c>
      <c r="G33" s="430">
        <v>100</v>
      </c>
      <c r="H33" s="433">
        <v>2.5000000000000001E-3</v>
      </c>
      <c r="I33" s="433">
        <v>2E-3</v>
      </c>
      <c r="J33" s="324">
        <v>1.4</v>
      </c>
      <c r="K33" s="433">
        <v>1.9</v>
      </c>
      <c r="L33" s="324">
        <v>20</v>
      </c>
      <c r="M33" s="324">
        <v>0.7</v>
      </c>
      <c r="N33" s="324">
        <v>0.2</v>
      </c>
      <c r="O33" s="433">
        <v>2.1</v>
      </c>
      <c r="P33" s="433">
        <v>0.25</v>
      </c>
      <c r="Q33" s="433">
        <v>1.9</v>
      </c>
      <c r="R33" s="433">
        <v>8</v>
      </c>
      <c r="S33" s="433">
        <v>7.6</v>
      </c>
      <c r="T33" s="433">
        <v>7</v>
      </c>
      <c r="U33" s="433">
        <v>6.5</v>
      </c>
      <c r="V33" s="433">
        <v>5</v>
      </c>
      <c r="W33" s="433">
        <v>1.1000000000000001</v>
      </c>
      <c r="X33" s="433">
        <v>1.25</v>
      </c>
      <c r="Y33" s="433">
        <v>0.85</v>
      </c>
      <c r="Z33" s="433">
        <v>5.5E-2</v>
      </c>
      <c r="AA33" s="433" t="s">
        <v>2255</v>
      </c>
      <c r="AB33" s="433">
        <v>2</v>
      </c>
      <c r="AC33" s="433">
        <v>150</v>
      </c>
      <c r="AD33" s="433">
        <v>2.5</v>
      </c>
      <c r="AE33" s="431">
        <v>35</v>
      </c>
      <c r="AF33" s="430">
        <v>6.35</v>
      </c>
      <c r="AG33" s="430">
        <v>5.35</v>
      </c>
      <c r="AH33" s="430">
        <v>1.1000000000000001</v>
      </c>
      <c r="AI33" s="439">
        <v>40452</v>
      </c>
      <c r="AJ33" s="430" t="s">
        <v>135</v>
      </c>
      <c r="AK33" s="430">
        <v>1000</v>
      </c>
      <c r="AL33" s="430">
        <v>0.60868999999999995</v>
      </c>
      <c r="AM33" s="430"/>
      <c r="AN33" s="430"/>
    </row>
    <row r="34" spans="1:40">
      <c r="A34" s="435" t="s">
        <v>2251</v>
      </c>
      <c r="B34" s="430" t="s">
        <v>2292</v>
      </c>
      <c r="C34" s="430">
        <v>0</v>
      </c>
      <c r="D34" s="324" t="s">
        <v>97</v>
      </c>
      <c r="E34" s="430">
        <v>25</v>
      </c>
      <c r="F34" s="430">
        <v>20</v>
      </c>
      <c r="G34" s="430">
        <v>100</v>
      </c>
      <c r="H34" s="430">
        <v>3.3999999999999998E-3</v>
      </c>
      <c r="I34" s="430">
        <v>2.3999999999999998E-3</v>
      </c>
      <c r="J34" s="430">
        <v>1.47</v>
      </c>
      <c r="K34" s="430">
        <v>0.9</v>
      </c>
      <c r="L34" s="430">
        <v>0</v>
      </c>
      <c r="M34" s="430">
        <v>0.7</v>
      </c>
      <c r="N34" s="430">
        <v>0.2</v>
      </c>
      <c r="O34" s="430">
        <v>2.2000000000000002</v>
      </c>
      <c r="P34" s="430">
        <v>0.25</v>
      </c>
      <c r="Q34" s="430">
        <v>1.9</v>
      </c>
      <c r="R34" s="430">
        <v>2</v>
      </c>
      <c r="S34" s="430">
        <v>1.9</v>
      </c>
      <c r="T34" s="430">
        <v>1.75</v>
      </c>
      <c r="U34" s="430">
        <v>2.5</v>
      </c>
      <c r="V34" s="430">
        <v>1.5</v>
      </c>
      <c r="W34" s="430">
        <v>0.43</v>
      </c>
      <c r="X34" s="430">
        <v>0.4</v>
      </c>
      <c r="Y34" s="430">
        <v>0.2</v>
      </c>
      <c r="Z34" s="430">
        <v>4.7E-2</v>
      </c>
      <c r="AA34" s="430" t="s">
        <v>2255</v>
      </c>
      <c r="AB34" s="430">
        <v>2</v>
      </c>
      <c r="AC34" s="430">
        <v>150</v>
      </c>
      <c r="AD34" s="430">
        <v>2.6</v>
      </c>
      <c r="AE34" s="431">
        <v>35</v>
      </c>
      <c r="AF34" s="430">
        <v>6.35</v>
      </c>
      <c r="AG34" s="430">
        <v>5.35</v>
      </c>
      <c r="AH34" s="430">
        <v>1.1000000000000001</v>
      </c>
      <c r="AI34" s="439">
        <v>40655</v>
      </c>
      <c r="AJ34" s="430" t="s">
        <v>99</v>
      </c>
      <c r="AK34" s="430">
        <v>1000</v>
      </c>
      <c r="AL34" s="430">
        <v>0.43</v>
      </c>
      <c r="AM34" s="430"/>
      <c r="AN34" s="430"/>
    </row>
    <row r="35" spans="1:40">
      <c r="A35" s="429" t="s">
        <v>2251</v>
      </c>
      <c r="B35" s="430" t="s">
        <v>105</v>
      </c>
      <c r="C35" s="430">
        <v>0</v>
      </c>
      <c r="D35" s="324" t="s">
        <v>97</v>
      </c>
      <c r="E35" s="430">
        <v>30</v>
      </c>
      <c r="F35" s="430">
        <v>20</v>
      </c>
      <c r="G35" s="430">
        <v>100</v>
      </c>
      <c r="H35" s="430">
        <v>3.5999999999999999E-3</v>
      </c>
      <c r="I35" s="430">
        <v>2.5000000000000001E-3</v>
      </c>
      <c r="J35" s="430">
        <v>1.4</v>
      </c>
      <c r="K35" s="430">
        <v>1.6</v>
      </c>
      <c r="L35" s="430">
        <v>0.26</v>
      </c>
      <c r="M35" s="430">
        <v>0.7</v>
      </c>
      <c r="N35" s="430">
        <v>0.15</v>
      </c>
      <c r="O35" s="430">
        <v>2.2999999999999998</v>
      </c>
      <c r="P35" s="430">
        <v>0.22</v>
      </c>
      <c r="Q35" s="430">
        <v>1.75</v>
      </c>
      <c r="R35" s="430">
        <v>5.2</v>
      </c>
      <c r="S35" s="430">
        <v>5</v>
      </c>
      <c r="T35" s="430">
        <v>4.5</v>
      </c>
      <c r="U35" s="430">
        <v>5</v>
      </c>
      <c r="V35" s="430">
        <v>4</v>
      </c>
      <c r="W35" s="430">
        <v>0.85</v>
      </c>
      <c r="X35" s="430">
        <v>0.7</v>
      </c>
      <c r="Y35" s="430">
        <v>0.5</v>
      </c>
      <c r="Z35" s="430">
        <v>3.3000000000000002E-2</v>
      </c>
      <c r="AA35" s="430" t="s">
        <v>2255</v>
      </c>
      <c r="AB35" s="430">
        <v>2</v>
      </c>
      <c r="AC35" s="430">
        <v>150</v>
      </c>
      <c r="AD35" s="430">
        <v>2.5</v>
      </c>
      <c r="AE35" s="431">
        <v>35</v>
      </c>
      <c r="AF35" s="430">
        <v>6.35</v>
      </c>
      <c r="AG35" s="430">
        <v>5.35</v>
      </c>
      <c r="AH35" s="430">
        <v>1.1000000000000001</v>
      </c>
      <c r="AI35" s="440">
        <v>40162</v>
      </c>
      <c r="AJ35" s="430" t="s">
        <v>99</v>
      </c>
      <c r="AK35" s="430">
        <v>1000</v>
      </c>
      <c r="AL35" s="430">
        <v>0.49</v>
      </c>
      <c r="AM35" s="430"/>
      <c r="AN35" s="430"/>
    </row>
    <row r="36" spans="1:40">
      <c r="A36" s="435" t="s">
        <v>2251</v>
      </c>
      <c r="B36" s="433" t="s">
        <v>106</v>
      </c>
      <c r="C36" s="430">
        <v>0</v>
      </c>
      <c r="D36" s="324" t="s">
        <v>97</v>
      </c>
      <c r="E36" s="433">
        <v>30</v>
      </c>
      <c r="F36" s="324">
        <v>20</v>
      </c>
      <c r="G36" s="430">
        <v>100</v>
      </c>
      <c r="H36" s="433">
        <v>3.0000000000000001E-3</v>
      </c>
      <c r="I36" s="433">
        <v>2.5000000000000001E-3</v>
      </c>
      <c r="J36" s="324">
        <v>1.4</v>
      </c>
      <c r="K36" s="433">
        <v>1.6</v>
      </c>
      <c r="L36" s="324">
        <v>20</v>
      </c>
      <c r="M36" s="324">
        <v>0.7</v>
      </c>
      <c r="N36" s="324">
        <v>0.2</v>
      </c>
      <c r="O36" s="433">
        <v>2.25</v>
      </c>
      <c r="P36" s="433">
        <v>0.25</v>
      </c>
      <c r="Q36" s="433">
        <v>2</v>
      </c>
      <c r="R36" s="433">
        <v>6.7</v>
      </c>
      <c r="S36" s="433">
        <v>6</v>
      </c>
      <c r="T36" s="433">
        <v>5.8</v>
      </c>
      <c r="U36" s="433">
        <v>5</v>
      </c>
      <c r="V36" s="433">
        <v>4</v>
      </c>
      <c r="W36" s="433">
        <v>0.85</v>
      </c>
      <c r="X36" s="433">
        <v>1</v>
      </c>
      <c r="Y36" s="433">
        <v>0.65</v>
      </c>
      <c r="Z36" s="433">
        <v>4.4999999999999998E-2</v>
      </c>
      <c r="AA36" s="433" t="s">
        <v>2255</v>
      </c>
      <c r="AB36" s="433">
        <v>2</v>
      </c>
      <c r="AC36" s="433">
        <v>150</v>
      </c>
      <c r="AD36" s="433">
        <v>2.5</v>
      </c>
      <c r="AE36" s="431">
        <v>35</v>
      </c>
      <c r="AF36" s="430">
        <v>6.35</v>
      </c>
      <c r="AG36" s="430">
        <v>5.35</v>
      </c>
      <c r="AH36" s="430">
        <v>1.1000000000000001</v>
      </c>
      <c r="AI36" s="439">
        <v>40452</v>
      </c>
      <c r="AJ36" s="430" t="s">
        <v>135</v>
      </c>
      <c r="AK36" s="430">
        <v>1000</v>
      </c>
      <c r="AL36" s="430">
        <v>0.57118000000000002</v>
      </c>
      <c r="AM36" s="430"/>
      <c r="AN36" s="430"/>
    </row>
    <row r="37" spans="1:40">
      <c r="A37" s="435" t="s">
        <v>2251</v>
      </c>
      <c r="B37" s="433" t="s">
        <v>107</v>
      </c>
      <c r="C37" s="430">
        <v>0</v>
      </c>
      <c r="D37" s="324" t="s">
        <v>97</v>
      </c>
      <c r="E37" s="324">
        <v>20</v>
      </c>
      <c r="F37" s="324">
        <v>12</v>
      </c>
      <c r="G37" s="324">
        <v>4.4999999999999997E-3</v>
      </c>
      <c r="H37" s="433">
        <v>2.5999999999999999E-3</v>
      </c>
      <c r="I37" s="433">
        <v>100</v>
      </c>
      <c r="J37" s="324">
        <v>1.4</v>
      </c>
      <c r="K37" s="433">
        <v>1.5</v>
      </c>
      <c r="L37" s="324" t="s">
        <v>268</v>
      </c>
      <c r="M37" s="324">
        <v>0.7</v>
      </c>
      <c r="N37" s="324">
        <v>0.12</v>
      </c>
      <c r="O37" s="433">
        <v>1.4</v>
      </c>
      <c r="P37" s="433">
        <v>0.2</v>
      </c>
      <c r="Q37" s="433">
        <v>1.25</v>
      </c>
      <c r="R37" s="433">
        <v>6.8</v>
      </c>
      <c r="S37" s="433">
        <v>6</v>
      </c>
      <c r="T37" s="433">
        <v>5.9</v>
      </c>
      <c r="U37" s="433">
        <v>4</v>
      </c>
      <c r="V37" s="433">
        <v>2.9</v>
      </c>
      <c r="W37" s="433">
        <v>1.4</v>
      </c>
      <c r="X37" s="433">
        <v>1</v>
      </c>
      <c r="Y37" s="433">
        <v>0.5</v>
      </c>
      <c r="Z37" s="433">
        <v>0.2</v>
      </c>
      <c r="AA37" s="433" t="s">
        <v>2255</v>
      </c>
      <c r="AB37" s="433">
        <v>2</v>
      </c>
      <c r="AC37" s="433">
        <v>150</v>
      </c>
      <c r="AD37" s="433">
        <v>2.8</v>
      </c>
      <c r="AE37" s="431">
        <v>35</v>
      </c>
      <c r="AF37" s="430">
        <v>6.35</v>
      </c>
      <c r="AG37" s="430">
        <v>5.35</v>
      </c>
      <c r="AH37" s="430">
        <v>1.1000000000000001</v>
      </c>
      <c r="AI37" s="439">
        <v>40452</v>
      </c>
      <c r="AJ37" s="430" t="s">
        <v>135</v>
      </c>
      <c r="AK37" s="430">
        <v>1000</v>
      </c>
      <c r="AL37" s="430">
        <v>0.64263000000000003</v>
      </c>
      <c r="AM37" s="430"/>
      <c r="AN37" s="430"/>
    </row>
    <row r="38" spans="1:40">
      <c r="A38" s="435" t="s">
        <v>2251</v>
      </c>
      <c r="B38" s="433" t="s">
        <v>842</v>
      </c>
      <c r="C38" s="430">
        <v>0</v>
      </c>
      <c r="D38" s="324" t="s">
        <v>97</v>
      </c>
      <c r="E38" s="433">
        <v>60</v>
      </c>
      <c r="F38" s="324">
        <v>20</v>
      </c>
      <c r="G38" s="324">
        <v>100</v>
      </c>
      <c r="H38" s="433">
        <v>4.8000000000000001E-2</v>
      </c>
      <c r="I38" s="433">
        <v>2.8000000000000001E-2</v>
      </c>
      <c r="J38" s="324">
        <v>1.5</v>
      </c>
      <c r="K38" s="433">
        <v>1.3</v>
      </c>
      <c r="L38" s="324" t="s">
        <v>267</v>
      </c>
      <c r="M38" s="430">
        <v>0.7</v>
      </c>
      <c r="N38" s="324">
        <v>0.2</v>
      </c>
      <c r="O38" s="433">
        <v>2.5</v>
      </c>
      <c r="P38" s="433">
        <v>0.3</v>
      </c>
      <c r="Q38" s="433">
        <v>2.1</v>
      </c>
      <c r="R38" s="433">
        <v>10.1</v>
      </c>
      <c r="S38" s="433">
        <v>10</v>
      </c>
      <c r="T38" s="433">
        <v>9.9</v>
      </c>
      <c r="U38" s="433">
        <v>4.7</v>
      </c>
      <c r="V38" s="433">
        <v>4</v>
      </c>
      <c r="W38" s="433">
        <v>0.7</v>
      </c>
      <c r="X38" s="433">
        <v>0.65</v>
      </c>
      <c r="Y38" s="433">
        <v>0.4</v>
      </c>
      <c r="Z38" s="433">
        <v>2.8000000000000001E-2</v>
      </c>
      <c r="AA38" s="433" t="s">
        <v>2255</v>
      </c>
      <c r="AB38" s="433">
        <v>2</v>
      </c>
      <c r="AC38" s="433">
        <v>150</v>
      </c>
      <c r="AD38" s="433">
        <v>0.9</v>
      </c>
      <c r="AE38" s="431">
        <v>35</v>
      </c>
      <c r="AF38" s="324">
        <v>6.35</v>
      </c>
      <c r="AG38" s="324">
        <v>5.35</v>
      </c>
      <c r="AH38" s="324">
        <v>1.1000000000000001</v>
      </c>
      <c r="AI38" s="439">
        <v>40452</v>
      </c>
      <c r="AJ38" s="324" t="s">
        <v>135</v>
      </c>
      <c r="AK38" s="430">
        <v>1000</v>
      </c>
      <c r="AL38" s="430">
        <v>1.02274</v>
      </c>
      <c r="AM38" s="430"/>
      <c r="AN38" s="430"/>
    </row>
    <row r="39" spans="1:40">
      <c r="A39" s="429" t="s">
        <v>2251</v>
      </c>
      <c r="B39" s="430" t="s">
        <v>108</v>
      </c>
      <c r="C39" s="430">
        <v>0</v>
      </c>
      <c r="D39" s="324" t="s">
        <v>97</v>
      </c>
      <c r="E39" s="430">
        <v>30</v>
      </c>
      <c r="F39" s="430">
        <v>20</v>
      </c>
      <c r="G39" s="430">
        <v>100</v>
      </c>
      <c r="H39" s="434">
        <v>4.7000000000000002E-3</v>
      </c>
      <c r="I39" s="434">
        <v>3.0000000000000001E-3</v>
      </c>
      <c r="J39" s="430">
        <v>1.4</v>
      </c>
      <c r="K39" s="430">
        <v>1.5</v>
      </c>
      <c r="L39" s="430">
        <v>0.3</v>
      </c>
      <c r="M39" s="430">
        <v>0.7</v>
      </c>
      <c r="N39" s="430">
        <v>0.15</v>
      </c>
      <c r="O39" s="430">
        <v>2.2000000000000002</v>
      </c>
      <c r="P39" s="430">
        <v>0.23</v>
      </c>
      <c r="Q39" s="430">
        <v>1.75</v>
      </c>
      <c r="R39" s="430">
        <v>3.8</v>
      </c>
      <c r="S39" s="430">
        <v>3.5</v>
      </c>
      <c r="T39" s="430">
        <v>3.1</v>
      </c>
      <c r="U39" s="430">
        <v>3.8</v>
      </c>
      <c r="V39" s="430">
        <v>3</v>
      </c>
      <c r="W39" s="430">
        <v>6.5000000000000002E-2</v>
      </c>
      <c r="X39" s="430">
        <v>0.6</v>
      </c>
      <c r="Y39" s="430">
        <v>0.35</v>
      </c>
      <c r="Z39" s="430">
        <v>2.5000000000000001E-2</v>
      </c>
      <c r="AA39" s="430" t="s">
        <v>2255</v>
      </c>
      <c r="AB39" s="430">
        <v>2</v>
      </c>
      <c r="AC39" s="430">
        <v>150</v>
      </c>
      <c r="AD39" s="430">
        <v>2.5</v>
      </c>
      <c r="AE39" s="431">
        <v>35</v>
      </c>
      <c r="AF39" s="430">
        <v>6.35</v>
      </c>
      <c r="AG39" s="430">
        <v>5.35</v>
      </c>
      <c r="AH39" s="430">
        <v>1.1000000000000001</v>
      </c>
      <c r="AI39" s="440">
        <v>40162</v>
      </c>
      <c r="AJ39" s="430" t="s">
        <v>99</v>
      </c>
      <c r="AK39" s="430">
        <v>1000</v>
      </c>
      <c r="AL39" s="430">
        <v>0.4</v>
      </c>
      <c r="AM39" s="430"/>
      <c r="AN39" s="430"/>
    </row>
    <row r="40" spans="1:40">
      <c r="A40" s="435" t="s">
        <v>2251</v>
      </c>
      <c r="B40" s="433" t="s">
        <v>109</v>
      </c>
      <c r="C40" s="430">
        <v>0</v>
      </c>
      <c r="D40" s="324" t="s">
        <v>97</v>
      </c>
      <c r="E40" s="433">
        <v>30</v>
      </c>
      <c r="F40" s="324">
        <v>20</v>
      </c>
      <c r="G40" s="430">
        <v>100</v>
      </c>
      <c r="H40" s="433">
        <v>3.8E-3</v>
      </c>
      <c r="I40" s="433">
        <v>3.0000000000000001E-3</v>
      </c>
      <c r="J40" s="324">
        <v>1.4</v>
      </c>
      <c r="K40" s="433">
        <v>1.5</v>
      </c>
      <c r="L40" s="324">
        <v>20</v>
      </c>
      <c r="M40" s="324">
        <v>0.7</v>
      </c>
      <c r="N40" s="324">
        <v>0.2</v>
      </c>
      <c r="O40" s="433">
        <v>2.2000000000000002</v>
      </c>
      <c r="P40" s="433">
        <v>0.25</v>
      </c>
      <c r="Q40" s="433">
        <v>1.95</v>
      </c>
      <c r="R40" s="433">
        <v>5</v>
      </c>
      <c r="S40" s="433">
        <v>4.7</v>
      </c>
      <c r="T40" s="433">
        <v>4.2</v>
      </c>
      <c r="U40" s="433">
        <v>4</v>
      </c>
      <c r="V40" s="433">
        <v>3</v>
      </c>
      <c r="W40" s="433">
        <v>0.7</v>
      </c>
      <c r="X40" s="433">
        <v>0.75</v>
      </c>
      <c r="Y40" s="433">
        <v>0.5</v>
      </c>
      <c r="Z40" s="433">
        <v>3.3000000000000002E-2</v>
      </c>
      <c r="AA40" s="433" t="s">
        <v>2255</v>
      </c>
      <c r="AB40" s="433">
        <v>2</v>
      </c>
      <c r="AC40" s="433">
        <v>150</v>
      </c>
      <c r="AD40" s="433">
        <v>2.5</v>
      </c>
      <c r="AE40" s="431">
        <v>35</v>
      </c>
      <c r="AF40" s="430">
        <v>6.35</v>
      </c>
      <c r="AG40" s="430">
        <v>5.35</v>
      </c>
      <c r="AH40" s="430">
        <v>1.1000000000000001</v>
      </c>
      <c r="AI40" s="439">
        <v>40452</v>
      </c>
      <c r="AJ40" s="430" t="s">
        <v>135</v>
      </c>
      <c r="AK40" s="430">
        <v>1000</v>
      </c>
      <c r="AL40" s="430">
        <v>0.44718000000000002</v>
      </c>
      <c r="AM40" s="430"/>
      <c r="AN40" s="430"/>
    </row>
    <row r="41" spans="1:40">
      <c r="A41" s="435" t="s">
        <v>2251</v>
      </c>
      <c r="B41" s="430" t="s">
        <v>2293</v>
      </c>
      <c r="C41" s="430">
        <v>0</v>
      </c>
      <c r="D41" s="324" t="s">
        <v>97</v>
      </c>
      <c r="E41" s="430">
        <v>25</v>
      </c>
      <c r="F41" s="430">
        <v>20</v>
      </c>
      <c r="G41" s="430">
        <v>100</v>
      </c>
      <c r="H41" s="430">
        <v>4.7999999999999996E-3</v>
      </c>
      <c r="I41" s="430">
        <v>3.2000000000000002E-3</v>
      </c>
      <c r="J41" s="430">
        <v>1.5</v>
      </c>
      <c r="K41" s="430">
        <v>0.9</v>
      </c>
      <c r="L41" s="430">
        <v>0</v>
      </c>
      <c r="M41" s="430">
        <v>0.7</v>
      </c>
      <c r="N41" s="430">
        <v>0.2</v>
      </c>
      <c r="O41" s="430">
        <v>2.2000000000000002</v>
      </c>
      <c r="P41" s="430">
        <v>0.25</v>
      </c>
      <c r="Q41" s="430">
        <v>1.9</v>
      </c>
      <c r="R41" s="430">
        <v>1.45</v>
      </c>
      <c r="S41" s="430">
        <v>1.3</v>
      </c>
      <c r="T41" s="430">
        <v>1.2</v>
      </c>
      <c r="U41" s="430">
        <v>1.8</v>
      </c>
      <c r="V41" s="430">
        <v>1.1000000000000001</v>
      </c>
      <c r="W41" s="430">
        <v>0.3</v>
      </c>
      <c r="X41" s="430">
        <v>0.28000000000000003</v>
      </c>
      <c r="Y41" s="430">
        <v>0.15</v>
      </c>
      <c r="Z41" s="430">
        <v>3.3000000000000002E-2</v>
      </c>
      <c r="AA41" s="430" t="s">
        <v>2255</v>
      </c>
      <c r="AB41" s="430">
        <v>2</v>
      </c>
      <c r="AC41" s="430">
        <v>150</v>
      </c>
      <c r="AD41" s="430">
        <v>3.4</v>
      </c>
      <c r="AE41" s="431">
        <v>35</v>
      </c>
      <c r="AF41" s="430">
        <v>6.35</v>
      </c>
      <c r="AG41" s="430">
        <v>5.35</v>
      </c>
      <c r="AH41" s="430">
        <v>1.1000000000000001</v>
      </c>
      <c r="AI41" s="439">
        <v>40695</v>
      </c>
      <c r="AJ41" s="430" t="s">
        <v>2283</v>
      </c>
      <c r="AK41" s="430">
        <v>5000</v>
      </c>
      <c r="AL41" s="430">
        <v>0.38800000000000001</v>
      </c>
      <c r="AM41" s="430"/>
      <c r="AN41" s="430"/>
    </row>
    <row r="42" spans="1:40">
      <c r="A42" s="429" t="s">
        <v>2251</v>
      </c>
      <c r="B42" s="430" t="s">
        <v>110</v>
      </c>
      <c r="C42" s="430">
        <v>0</v>
      </c>
      <c r="D42" s="324" t="s">
        <v>97</v>
      </c>
      <c r="E42" s="430">
        <v>30</v>
      </c>
      <c r="F42" s="430">
        <v>20</v>
      </c>
      <c r="G42" s="430">
        <v>100</v>
      </c>
      <c r="H42" s="430">
        <v>6.4999999999999997E-3</v>
      </c>
      <c r="I42" s="430">
        <v>4.1999999999999997E-3</v>
      </c>
      <c r="J42" s="430">
        <v>1.43</v>
      </c>
      <c r="K42" s="430">
        <v>1.5</v>
      </c>
      <c r="L42" s="430">
        <v>0.28999999999999998</v>
      </c>
      <c r="M42" s="430">
        <v>0.7</v>
      </c>
      <c r="N42" s="430">
        <v>0.2</v>
      </c>
      <c r="O42" s="430">
        <v>2.2000000000000002</v>
      </c>
      <c r="P42" s="430">
        <v>0.22</v>
      </c>
      <c r="Q42" s="430">
        <v>1.9</v>
      </c>
      <c r="R42" s="430">
        <v>3</v>
      </c>
      <c r="S42" s="430">
        <v>2.8</v>
      </c>
      <c r="T42" s="430">
        <v>2.5</v>
      </c>
      <c r="U42" s="430">
        <v>3</v>
      </c>
      <c r="V42" s="430">
        <v>2.2999999999999998</v>
      </c>
      <c r="W42" s="430">
        <v>0.5</v>
      </c>
      <c r="X42" s="430">
        <v>0.4</v>
      </c>
      <c r="Y42" s="430">
        <v>0.28000000000000003</v>
      </c>
      <c r="Z42" s="430">
        <v>1.9E-2</v>
      </c>
      <c r="AA42" s="430" t="s">
        <v>2255</v>
      </c>
      <c r="AB42" s="430">
        <v>2</v>
      </c>
      <c r="AC42" s="430">
        <v>150</v>
      </c>
      <c r="AD42" s="430">
        <v>2.5</v>
      </c>
      <c r="AE42" s="431">
        <v>35</v>
      </c>
      <c r="AF42" s="430">
        <v>6.35</v>
      </c>
      <c r="AG42" s="430">
        <v>5.35</v>
      </c>
      <c r="AH42" s="430">
        <v>1.1000000000000001</v>
      </c>
      <c r="AI42" s="439">
        <v>40452</v>
      </c>
      <c r="AJ42" s="430" t="s">
        <v>135</v>
      </c>
      <c r="AK42" s="430">
        <v>1000</v>
      </c>
      <c r="AL42" s="430">
        <v>0.38951999999999998</v>
      </c>
      <c r="AM42" s="430"/>
      <c r="AN42" s="430"/>
    </row>
    <row r="43" spans="1:40">
      <c r="A43" s="435" t="s">
        <v>2251</v>
      </c>
      <c r="B43" s="433" t="s">
        <v>111</v>
      </c>
      <c r="C43" s="430">
        <v>0</v>
      </c>
      <c r="D43" s="324" t="s">
        <v>97</v>
      </c>
      <c r="E43" s="433">
        <v>30</v>
      </c>
      <c r="F43" s="324">
        <v>20</v>
      </c>
      <c r="G43" s="430">
        <v>100</v>
      </c>
      <c r="H43" s="433">
        <v>5.4000000000000003E-3</v>
      </c>
      <c r="I43" s="433">
        <v>4.1999999999999997E-3</v>
      </c>
      <c r="J43" s="324">
        <v>1.4</v>
      </c>
      <c r="K43" s="433">
        <v>1.5</v>
      </c>
      <c r="L43" s="324">
        <v>15</v>
      </c>
      <c r="M43" s="324">
        <v>0.7</v>
      </c>
      <c r="N43" s="324">
        <v>0.2</v>
      </c>
      <c r="O43" s="433">
        <v>2.25</v>
      </c>
      <c r="P43" s="433">
        <v>0.25</v>
      </c>
      <c r="Q43" s="433">
        <v>2</v>
      </c>
      <c r="R43" s="433">
        <v>3.8</v>
      </c>
      <c r="S43" s="433">
        <v>3.5</v>
      </c>
      <c r="T43" s="433">
        <v>3.1</v>
      </c>
      <c r="U43" s="433">
        <v>3</v>
      </c>
      <c r="V43" s="433">
        <v>2.5</v>
      </c>
      <c r="W43" s="433">
        <v>0.52</v>
      </c>
      <c r="X43" s="433">
        <v>0.56000000000000005</v>
      </c>
      <c r="Y43" s="433">
        <v>0.38</v>
      </c>
      <c r="Z43" s="433">
        <v>2.5000000000000001E-2</v>
      </c>
      <c r="AA43" s="433" t="s">
        <v>2255</v>
      </c>
      <c r="AB43" s="433">
        <v>2</v>
      </c>
      <c r="AC43" s="433">
        <v>150</v>
      </c>
      <c r="AD43" s="433">
        <v>2.5</v>
      </c>
      <c r="AE43" s="431">
        <v>35</v>
      </c>
      <c r="AF43" s="430">
        <v>6.35</v>
      </c>
      <c r="AG43" s="430">
        <v>5.35</v>
      </c>
      <c r="AH43" s="430">
        <v>1.1000000000000001</v>
      </c>
      <c r="AI43" s="439">
        <v>40452</v>
      </c>
      <c r="AJ43" s="430" t="s">
        <v>135</v>
      </c>
      <c r="AK43" s="430">
        <v>1000</v>
      </c>
      <c r="AL43" s="430">
        <v>0.38951999999999998</v>
      </c>
      <c r="AM43" s="430"/>
      <c r="AN43" s="430"/>
    </row>
    <row r="44" spans="1:40">
      <c r="A44" s="435" t="s">
        <v>2251</v>
      </c>
      <c r="B44" s="433" t="s">
        <v>266</v>
      </c>
      <c r="C44" s="430">
        <v>0</v>
      </c>
      <c r="D44" s="324" t="s">
        <v>97</v>
      </c>
      <c r="E44" s="324">
        <v>20</v>
      </c>
      <c r="F44" s="324">
        <v>12</v>
      </c>
      <c r="G44" s="324">
        <v>8.6999999999999994E-3</v>
      </c>
      <c r="H44" s="433">
        <v>4.5999999999999999E-3</v>
      </c>
      <c r="I44" s="433">
        <v>100</v>
      </c>
      <c r="J44" s="324">
        <v>1.4</v>
      </c>
      <c r="K44" s="433">
        <v>1.9</v>
      </c>
      <c r="L44" s="324" t="s">
        <v>267</v>
      </c>
      <c r="M44" s="324">
        <v>0.7</v>
      </c>
      <c r="N44" s="324">
        <v>0.15</v>
      </c>
      <c r="O44" s="433">
        <v>1.5</v>
      </c>
      <c r="P44" s="433">
        <v>0.25</v>
      </c>
      <c r="Q44" s="433">
        <v>1.25</v>
      </c>
      <c r="R44" s="433">
        <v>3.5</v>
      </c>
      <c r="S44" s="433">
        <v>3.2</v>
      </c>
      <c r="T44" s="433">
        <v>3</v>
      </c>
      <c r="U44" s="433">
        <v>2.2000000000000002</v>
      </c>
      <c r="V44" s="433">
        <v>1.6</v>
      </c>
      <c r="W44" s="433">
        <v>0.7</v>
      </c>
      <c r="X44" s="433">
        <v>0.7</v>
      </c>
      <c r="Y44" s="433">
        <v>0.3</v>
      </c>
      <c r="Z44" s="433">
        <v>0.13</v>
      </c>
      <c r="AA44" s="433" t="s">
        <v>2255</v>
      </c>
      <c r="AB44" s="433">
        <v>2</v>
      </c>
      <c r="AC44" s="433">
        <v>150</v>
      </c>
      <c r="AD44" s="433">
        <v>2</v>
      </c>
      <c r="AE44" s="431">
        <v>35</v>
      </c>
      <c r="AF44" s="430">
        <v>6.35</v>
      </c>
      <c r="AG44" s="430">
        <v>5.35</v>
      </c>
      <c r="AH44" s="430">
        <v>1.1000000000000001</v>
      </c>
      <c r="AI44" s="439">
        <v>40452</v>
      </c>
      <c r="AJ44" s="430" t="s">
        <v>135</v>
      </c>
      <c r="AK44" s="430">
        <v>1000</v>
      </c>
      <c r="AL44" s="430">
        <v>0.52034000000000002</v>
      </c>
      <c r="AM44" s="430"/>
      <c r="AN44" s="430"/>
    </row>
    <row r="45" spans="1:40">
      <c r="A45" s="429" t="s">
        <v>2251</v>
      </c>
      <c r="B45" s="430" t="s">
        <v>112</v>
      </c>
      <c r="C45" s="430">
        <v>0</v>
      </c>
      <c r="D45" s="324" t="s">
        <v>97</v>
      </c>
      <c r="E45" s="430">
        <v>30</v>
      </c>
      <c r="F45" s="430">
        <v>20</v>
      </c>
      <c r="G45" s="430">
        <v>100</v>
      </c>
      <c r="H45" s="430">
        <v>7.4999999999999997E-3</v>
      </c>
      <c r="I45" s="430">
        <v>5.0000000000000001E-3</v>
      </c>
      <c r="J45" s="430">
        <v>1.4</v>
      </c>
      <c r="K45" s="430">
        <v>1.4</v>
      </c>
      <c r="L45" s="430">
        <v>0.31</v>
      </c>
      <c r="M45" s="430">
        <v>0.7</v>
      </c>
      <c r="N45" s="430">
        <v>0.2</v>
      </c>
      <c r="O45" s="430">
        <v>2.2000000000000002</v>
      </c>
      <c r="P45" s="430">
        <v>0.25</v>
      </c>
      <c r="Q45" s="430">
        <v>1.9</v>
      </c>
      <c r="R45" s="430">
        <v>2.2999999999999998</v>
      </c>
      <c r="S45" s="430">
        <v>2.1</v>
      </c>
      <c r="T45" s="430">
        <v>2</v>
      </c>
      <c r="U45" s="430">
        <v>2.2999999999999998</v>
      </c>
      <c r="V45" s="430">
        <v>2</v>
      </c>
      <c r="W45" s="430">
        <v>0.43</v>
      </c>
      <c r="X45" s="430">
        <v>0.35</v>
      </c>
      <c r="Y45" s="430">
        <v>0.21</v>
      </c>
      <c r="Z45" s="430">
        <v>1.6E-2</v>
      </c>
      <c r="AA45" s="430" t="s">
        <v>2255</v>
      </c>
      <c r="AB45" s="430">
        <v>2</v>
      </c>
      <c r="AC45" s="430">
        <v>150</v>
      </c>
      <c r="AD45" s="430">
        <v>2.5</v>
      </c>
      <c r="AE45" s="431">
        <v>35</v>
      </c>
      <c r="AF45" s="430">
        <v>6.35</v>
      </c>
      <c r="AG45" s="430">
        <v>5.35</v>
      </c>
      <c r="AH45" s="430">
        <v>1.1000000000000001</v>
      </c>
      <c r="AI45" s="439">
        <v>40452</v>
      </c>
      <c r="AJ45" s="430" t="s">
        <v>135</v>
      </c>
      <c r="AK45" s="430">
        <v>1000</v>
      </c>
      <c r="AL45" s="430">
        <v>0.35310000000000002</v>
      </c>
      <c r="AM45" s="430"/>
      <c r="AN45" s="430"/>
    </row>
    <row r="46" spans="1:40">
      <c r="A46" s="435" t="s">
        <v>2251</v>
      </c>
      <c r="B46" s="433" t="s">
        <v>113</v>
      </c>
      <c r="C46" s="430">
        <v>0</v>
      </c>
      <c r="D46" s="324" t="s">
        <v>97</v>
      </c>
      <c r="E46" s="433">
        <v>30</v>
      </c>
      <c r="F46" s="324">
        <v>20</v>
      </c>
      <c r="G46" s="430">
        <v>100</v>
      </c>
      <c r="H46" s="433">
        <v>6.3E-3</v>
      </c>
      <c r="I46" s="433">
        <v>5.0000000000000001E-3</v>
      </c>
      <c r="J46" s="324">
        <v>1.4</v>
      </c>
      <c r="K46" s="433">
        <v>1.4</v>
      </c>
      <c r="L46" s="324">
        <v>15</v>
      </c>
      <c r="M46" s="324">
        <v>0.7</v>
      </c>
      <c r="N46" s="324">
        <v>0.2</v>
      </c>
      <c r="O46" s="433">
        <v>2.25</v>
      </c>
      <c r="P46" s="433">
        <v>0.25</v>
      </c>
      <c r="Q46" s="433">
        <v>2</v>
      </c>
      <c r="R46" s="433">
        <v>3</v>
      </c>
      <c r="S46" s="433">
        <v>2.9</v>
      </c>
      <c r="T46" s="433">
        <v>2.75</v>
      </c>
      <c r="U46" s="433">
        <v>2.6</v>
      </c>
      <c r="V46" s="433">
        <v>2</v>
      </c>
      <c r="W46" s="433">
        <v>0.45</v>
      </c>
      <c r="X46" s="433">
        <v>0.48</v>
      </c>
      <c r="Y46" s="433">
        <v>0.3</v>
      </c>
      <c r="Z46" s="433">
        <v>0.02</v>
      </c>
      <c r="AA46" s="433" t="s">
        <v>2255</v>
      </c>
      <c r="AB46" s="433">
        <v>2</v>
      </c>
      <c r="AC46" s="433">
        <v>150</v>
      </c>
      <c r="AD46" s="433">
        <v>2.5</v>
      </c>
      <c r="AE46" s="431">
        <v>35</v>
      </c>
      <c r="AF46" s="430">
        <v>6.35</v>
      </c>
      <c r="AG46" s="430">
        <v>5.35</v>
      </c>
      <c r="AH46" s="430">
        <v>1.1000000000000001</v>
      </c>
      <c r="AI46" s="439">
        <v>40452</v>
      </c>
      <c r="AJ46" s="430" t="s">
        <v>135</v>
      </c>
      <c r="AK46" s="430">
        <v>1000</v>
      </c>
      <c r="AL46" s="430">
        <v>0.35310000000000002</v>
      </c>
      <c r="AM46" s="430"/>
      <c r="AN46" s="430"/>
    </row>
    <row r="47" spans="1:40">
      <c r="A47" s="435" t="s">
        <v>2251</v>
      </c>
      <c r="B47" s="430" t="s">
        <v>2294</v>
      </c>
      <c r="C47" s="430">
        <v>0</v>
      </c>
      <c r="D47" s="324" t="s">
        <v>97</v>
      </c>
      <c r="E47" s="430">
        <v>25</v>
      </c>
      <c r="F47" s="430">
        <v>20</v>
      </c>
      <c r="G47" s="430">
        <v>100</v>
      </c>
      <c r="H47" s="430">
        <v>7.1000000000000004E-3</v>
      </c>
      <c r="I47" s="430">
        <v>5.0000000000000001E-3</v>
      </c>
      <c r="J47" s="430">
        <v>1.45</v>
      </c>
      <c r="K47" s="430">
        <v>0.65</v>
      </c>
      <c r="L47" s="430">
        <v>0</v>
      </c>
      <c r="M47" s="430">
        <v>0.7</v>
      </c>
      <c r="N47" s="430">
        <v>0.2</v>
      </c>
      <c r="O47" s="430">
        <v>2.2000000000000002</v>
      </c>
      <c r="P47" s="430">
        <v>0.25</v>
      </c>
      <c r="Q47" s="430">
        <v>1.9</v>
      </c>
      <c r="R47" s="430">
        <v>0.9</v>
      </c>
      <c r="S47" s="430">
        <v>0.8</v>
      </c>
      <c r="T47" s="430">
        <v>0.73</v>
      </c>
      <c r="U47" s="430">
        <v>1.2</v>
      </c>
      <c r="V47" s="430">
        <v>0.73</v>
      </c>
      <c r="W47" s="430">
        <v>0.22</v>
      </c>
      <c r="X47" s="430">
        <v>0.19</v>
      </c>
      <c r="Y47" s="430">
        <v>0.09</v>
      </c>
      <c r="Z47" s="430">
        <v>2.3E-2</v>
      </c>
      <c r="AA47" s="430" t="s">
        <v>2255</v>
      </c>
      <c r="AB47" s="430">
        <v>2</v>
      </c>
      <c r="AC47" s="430">
        <v>150</v>
      </c>
      <c r="AD47" s="430">
        <v>4.5</v>
      </c>
      <c r="AE47" s="431">
        <v>35</v>
      </c>
      <c r="AF47" s="430">
        <v>6.35</v>
      </c>
      <c r="AG47" s="430">
        <v>5.35</v>
      </c>
      <c r="AH47" s="430">
        <v>1.1000000000000001</v>
      </c>
      <c r="AI47" s="439">
        <v>40695</v>
      </c>
      <c r="AJ47" s="430" t="s">
        <v>2283</v>
      </c>
      <c r="AK47" s="430">
        <v>1000</v>
      </c>
      <c r="AL47" s="430">
        <v>0.35</v>
      </c>
      <c r="AM47" s="430"/>
      <c r="AN47" s="430"/>
    </row>
    <row r="48" spans="1:40">
      <c r="A48" s="435" t="s">
        <v>2251</v>
      </c>
      <c r="B48" s="430" t="s">
        <v>2295</v>
      </c>
      <c r="C48" s="430">
        <v>0</v>
      </c>
      <c r="D48" s="324" t="s">
        <v>97</v>
      </c>
      <c r="E48" s="430">
        <v>30</v>
      </c>
      <c r="F48" s="430">
        <v>20</v>
      </c>
      <c r="G48" s="430">
        <v>100</v>
      </c>
      <c r="H48" s="430">
        <v>6.7999999999999996E-3</v>
      </c>
      <c r="I48" s="430">
        <v>5.1999999999999998E-3</v>
      </c>
      <c r="J48" s="430">
        <v>1.47</v>
      </c>
      <c r="K48" s="430">
        <v>0.65</v>
      </c>
      <c r="L48" s="430">
        <v>0</v>
      </c>
      <c r="M48" s="430">
        <v>0.7</v>
      </c>
      <c r="N48" s="430">
        <v>0.2</v>
      </c>
      <c r="O48" s="430">
        <v>2.2000000000000002</v>
      </c>
      <c r="P48" s="430">
        <v>0.25</v>
      </c>
      <c r="Q48" s="430">
        <v>1.95</v>
      </c>
      <c r="R48" s="430">
        <v>1</v>
      </c>
      <c r="S48" s="430">
        <v>0.85</v>
      </c>
      <c r="T48" s="430">
        <v>0.76</v>
      </c>
      <c r="U48" s="430">
        <v>1.3</v>
      </c>
      <c r="V48" s="430">
        <v>0.8</v>
      </c>
      <c r="W48" s="430">
        <v>0.2</v>
      </c>
      <c r="X48" s="430">
        <v>0.25</v>
      </c>
      <c r="Y48" s="430">
        <v>0.14000000000000001</v>
      </c>
      <c r="Z48" s="430">
        <v>3.2000000000000001E-2</v>
      </c>
      <c r="AA48" s="430" t="s">
        <v>2255</v>
      </c>
      <c r="AB48" s="430">
        <v>2</v>
      </c>
      <c r="AC48" s="430">
        <v>150</v>
      </c>
      <c r="AD48" s="430">
        <v>4.5</v>
      </c>
      <c r="AE48" s="431">
        <v>35</v>
      </c>
      <c r="AF48" s="430">
        <v>6.35</v>
      </c>
      <c r="AG48" s="430">
        <v>5.35</v>
      </c>
      <c r="AH48" s="430">
        <v>1.1000000000000001</v>
      </c>
      <c r="AI48" s="439"/>
      <c r="AJ48" s="430"/>
      <c r="AK48" s="430">
        <v>1000</v>
      </c>
      <c r="AL48" s="430">
        <v>0.36</v>
      </c>
      <c r="AM48" s="430"/>
      <c r="AN48" s="430"/>
    </row>
    <row r="49" spans="1:40">
      <c r="A49" s="429" t="s">
        <v>2251</v>
      </c>
      <c r="B49" s="430" t="s">
        <v>114</v>
      </c>
      <c r="C49" s="430">
        <v>0</v>
      </c>
      <c r="D49" s="324" t="s">
        <v>97</v>
      </c>
      <c r="E49" s="430">
        <v>30</v>
      </c>
      <c r="F49" s="430">
        <v>20</v>
      </c>
      <c r="G49" s="430">
        <v>100</v>
      </c>
      <c r="H49" s="430">
        <v>8.5000000000000006E-3</v>
      </c>
      <c r="I49" s="430">
        <v>5.7000000000000002E-3</v>
      </c>
      <c r="J49" s="430">
        <v>1.4</v>
      </c>
      <c r="K49" s="430">
        <v>1.3</v>
      </c>
      <c r="L49" s="430">
        <v>0.25</v>
      </c>
      <c r="M49" s="430">
        <v>0.7</v>
      </c>
      <c r="N49" s="430">
        <v>0.2</v>
      </c>
      <c r="O49" s="430">
        <v>2.2999999999999998</v>
      </c>
      <c r="P49" s="430">
        <v>0.25</v>
      </c>
      <c r="Q49" s="430">
        <v>1.9</v>
      </c>
      <c r="R49" s="430">
        <v>2</v>
      </c>
      <c r="S49" s="430">
        <v>1.9</v>
      </c>
      <c r="T49" s="430">
        <v>1.8</v>
      </c>
      <c r="U49" s="430">
        <v>2.1</v>
      </c>
      <c r="V49" s="430">
        <v>1.7</v>
      </c>
      <c r="W49" s="430">
        <v>0.4</v>
      </c>
      <c r="X49" s="430">
        <v>0.3</v>
      </c>
      <c r="Y49" s="430">
        <v>0.2</v>
      </c>
      <c r="Z49" s="430">
        <v>1.2999999999999999E-2</v>
      </c>
      <c r="AA49" s="430" t="s">
        <v>2255</v>
      </c>
      <c r="AB49" s="430">
        <v>2</v>
      </c>
      <c r="AC49" s="430">
        <v>150</v>
      </c>
      <c r="AD49" s="430">
        <v>2.5</v>
      </c>
      <c r="AE49" s="431">
        <v>35</v>
      </c>
      <c r="AF49" s="430">
        <v>6.35</v>
      </c>
      <c r="AG49" s="430">
        <v>5.35</v>
      </c>
      <c r="AH49" s="430">
        <v>1.1000000000000001</v>
      </c>
      <c r="AI49" s="439">
        <v>40452</v>
      </c>
      <c r="AJ49" s="430" t="s">
        <v>135</v>
      </c>
      <c r="AK49" s="430">
        <v>5000</v>
      </c>
      <c r="AL49" s="430">
        <v>0.3</v>
      </c>
      <c r="AM49" s="430"/>
      <c r="AN49" s="430"/>
    </row>
    <row r="50" spans="1:40">
      <c r="A50" s="435" t="s">
        <v>2251</v>
      </c>
      <c r="B50" s="433" t="s">
        <v>115</v>
      </c>
      <c r="C50" s="430">
        <v>0</v>
      </c>
      <c r="D50" s="324" t="s">
        <v>97</v>
      </c>
      <c r="E50" s="433">
        <v>30</v>
      </c>
      <c r="F50" s="324">
        <v>20</v>
      </c>
      <c r="G50" s="430">
        <v>100</v>
      </c>
      <c r="H50" s="433">
        <v>7.1999999999999998E-3</v>
      </c>
      <c r="I50" s="433">
        <v>5.7000000000000002E-3</v>
      </c>
      <c r="J50" s="324">
        <v>1.4</v>
      </c>
      <c r="K50" s="433">
        <v>1.3</v>
      </c>
      <c r="L50" s="324">
        <v>10</v>
      </c>
      <c r="M50" s="324">
        <v>0.7</v>
      </c>
      <c r="N50" s="324">
        <v>0.2</v>
      </c>
      <c r="O50" s="433">
        <v>2.2999999999999998</v>
      </c>
      <c r="P50" s="433">
        <v>0.25</v>
      </c>
      <c r="Q50" s="433">
        <v>2</v>
      </c>
      <c r="R50" s="433">
        <v>2.7</v>
      </c>
      <c r="S50" s="433">
        <v>2.5</v>
      </c>
      <c r="T50" s="433">
        <v>2.2999999999999998</v>
      </c>
      <c r="U50" s="433">
        <v>2.2999999999999998</v>
      </c>
      <c r="V50" s="433">
        <v>1.85</v>
      </c>
      <c r="W50" s="433">
        <v>0.4</v>
      </c>
      <c r="X50" s="433">
        <v>0.4</v>
      </c>
      <c r="Y50" s="433">
        <v>0.27</v>
      </c>
      <c r="Z50" s="433">
        <v>1.7999999999999999E-2</v>
      </c>
      <c r="AA50" s="433" t="s">
        <v>2255</v>
      </c>
      <c r="AB50" s="433">
        <v>2</v>
      </c>
      <c r="AC50" s="433">
        <v>150</v>
      </c>
      <c r="AD50" s="433">
        <v>2.5</v>
      </c>
      <c r="AE50" s="431">
        <v>35</v>
      </c>
      <c r="AF50" s="430">
        <v>6.35</v>
      </c>
      <c r="AG50" s="430">
        <v>5.35</v>
      </c>
      <c r="AH50" s="430">
        <v>1.1000000000000001</v>
      </c>
      <c r="AI50" s="439">
        <v>40452</v>
      </c>
      <c r="AJ50" s="430" t="s">
        <v>135</v>
      </c>
      <c r="AK50" s="430">
        <v>1000</v>
      </c>
      <c r="AL50" s="430">
        <v>0.33792</v>
      </c>
      <c r="AM50" s="430"/>
      <c r="AN50" s="430"/>
    </row>
    <row r="51" spans="1:40">
      <c r="A51" s="429" t="s">
        <v>2251</v>
      </c>
      <c r="B51" s="430" t="s">
        <v>2277</v>
      </c>
      <c r="C51" s="430">
        <v>0</v>
      </c>
      <c r="D51" s="324" t="s">
        <v>97</v>
      </c>
      <c r="E51" s="430">
        <v>30</v>
      </c>
      <c r="F51" s="430">
        <v>20</v>
      </c>
      <c r="G51" s="430">
        <v>100</v>
      </c>
      <c r="H51" s="430">
        <v>1.2E-2</v>
      </c>
      <c r="I51" s="430">
        <v>8.0000000000000002E-3</v>
      </c>
      <c r="J51" s="430">
        <v>1.4</v>
      </c>
      <c r="K51" s="430">
        <v>1</v>
      </c>
      <c r="L51" s="430">
        <v>0.3</v>
      </c>
      <c r="M51" s="436">
        <v>0.7</v>
      </c>
      <c r="N51" s="436">
        <v>0.2</v>
      </c>
      <c r="O51" s="430">
        <v>2.4</v>
      </c>
      <c r="P51" s="430">
        <v>0.25</v>
      </c>
      <c r="Q51" s="430">
        <v>2.1</v>
      </c>
      <c r="R51" s="430">
        <v>1.4</v>
      </c>
      <c r="S51" s="430">
        <v>1.3</v>
      </c>
      <c r="T51" s="430">
        <v>1.2</v>
      </c>
      <c r="U51" s="430">
        <v>1.6</v>
      </c>
      <c r="V51" s="430">
        <v>1.3</v>
      </c>
      <c r="W51" s="430">
        <v>0.3</v>
      </c>
      <c r="X51" s="430">
        <v>0.2</v>
      </c>
      <c r="Y51" s="430">
        <v>0.13</v>
      </c>
      <c r="Z51" s="430">
        <v>0.09</v>
      </c>
      <c r="AA51" s="430" t="s">
        <v>2255</v>
      </c>
      <c r="AB51" s="430">
        <v>2</v>
      </c>
      <c r="AC51" s="430">
        <v>150</v>
      </c>
      <c r="AD51" s="430">
        <v>2.5</v>
      </c>
      <c r="AE51" s="431">
        <v>35</v>
      </c>
      <c r="AF51" s="430">
        <v>6.35</v>
      </c>
      <c r="AG51" s="430">
        <v>5.35</v>
      </c>
      <c r="AH51" s="430">
        <v>1.1000000000000001</v>
      </c>
      <c r="AI51" s="440">
        <v>40162</v>
      </c>
      <c r="AJ51" s="430" t="s">
        <v>99</v>
      </c>
      <c r="AK51" s="430">
        <v>1000</v>
      </c>
      <c r="AL51" s="430">
        <v>0.32240999999999997</v>
      </c>
      <c r="AM51" s="430"/>
      <c r="AN51" s="430"/>
    </row>
    <row r="52" spans="1:40">
      <c r="A52" s="435" t="s">
        <v>2251</v>
      </c>
      <c r="B52" s="433" t="s">
        <v>2276</v>
      </c>
      <c r="C52" s="430">
        <v>0</v>
      </c>
      <c r="D52" s="324" t="s">
        <v>97</v>
      </c>
      <c r="E52" s="433">
        <v>30</v>
      </c>
      <c r="F52" s="324">
        <v>20</v>
      </c>
      <c r="G52" s="430">
        <v>100</v>
      </c>
      <c r="H52" s="433">
        <v>1.0200000000000001E-2</v>
      </c>
      <c r="I52" s="433">
        <v>8.0000000000000002E-3</v>
      </c>
      <c r="J52" s="324">
        <v>1.4</v>
      </c>
      <c r="K52" s="433">
        <v>1</v>
      </c>
      <c r="L52" s="324">
        <v>10</v>
      </c>
      <c r="M52" s="324">
        <v>0.7</v>
      </c>
      <c r="N52" s="324">
        <v>0.25</v>
      </c>
      <c r="O52" s="433">
        <v>2.2000000000000002</v>
      </c>
      <c r="P52" s="433">
        <v>0.3</v>
      </c>
      <c r="Q52" s="433">
        <v>2</v>
      </c>
      <c r="R52" s="433">
        <v>1.9</v>
      </c>
      <c r="S52" s="433">
        <v>1.8</v>
      </c>
      <c r="T52" s="433">
        <v>1.7</v>
      </c>
      <c r="U52" s="433">
        <v>1.7</v>
      </c>
      <c r="V52" s="433">
        <v>1.3</v>
      </c>
      <c r="W52" s="433">
        <v>0.3</v>
      </c>
      <c r="X52" s="433">
        <v>0.28000000000000003</v>
      </c>
      <c r="Y52" s="433">
        <v>0.19</v>
      </c>
      <c r="Z52" s="433">
        <v>1.2999999999999999E-2</v>
      </c>
      <c r="AA52" s="433" t="s">
        <v>2255</v>
      </c>
      <c r="AB52" s="433">
        <v>2</v>
      </c>
      <c r="AC52" s="433">
        <v>150</v>
      </c>
      <c r="AD52" s="433">
        <v>2.5</v>
      </c>
      <c r="AE52" s="431">
        <v>35</v>
      </c>
      <c r="AF52" s="430">
        <v>6.35</v>
      </c>
      <c r="AG52" s="430">
        <v>5.35</v>
      </c>
      <c r="AH52" s="430">
        <v>1.1000000000000001</v>
      </c>
      <c r="AI52" s="439">
        <v>40452</v>
      </c>
      <c r="AJ52" s="430" t="s">
        <v>135</v>
      </c>
      <c r="AK52" s="430">
        <v>1000</v>
      </c>
      <c r="AL52" s="430">
        <v>0.32240999999999997</v>
      </c>
      <c r="AM52" s="430"/>
      <c r="AN52" s="430"/>
    </row>
    <row r="53" spans="1:40">
      <c r="A53" s="429" t="s">
        <v>2251</v>
      </c>
      <c r="B53" s="430" t="s">
        <v>2296</v>
      </c>
      <c r="C53" s="430">
        <v>0</v>
      </c>
      <c r="D53" s="324" t="s">
        <v>97</v>
      </c>
      <c r="E53" s="430">
        <v>100</v>
      </c>
      <c r="F53" s="430">
        <v>20</v>
      </c>
      <c r="G53" s="430">
        <v>100</v>
      </c>
      <c r="H53" s="434">
        <v>1.0999999999999999E-2</v>
      </c>
      <c r="I53" s="430">
        <v>8.2000000000000007E-3</v>
      </c>
      <c r="J53" s="430">
        <v>1.9</v>
      </c>
      <c r="K53" s="430">
        <v>1</v>
      </c>
      <c r="L53" s="430" t="s">
        <v>2297</v>
      </c>
      <c r="M53" s="430">
        <v>0.7</v>
      </c>
      <c r="N53" s="430">
        <v>0.2</v>
      </c>
      <c r="O53" s="430">
        <v>2.6</v>
      </c>
      <c r="P53" s="430">
        <v>0.15</v>
      </c>
      <c r="Q53" s="430">
        <v>2.25</v>
      </c>
      <c r="R53" s="430">
        <v>7</v>
      </c>
      <c r="S53" s="430">
        <v>6</v>
      </c>
      <c r="T53" s="430">
        <v>5.6</v>
      </c>
      <c r="U53" s="430">
        <v>4</v>
      </c>
      <c r="V53" s="430">
        <v>2.5</v>
      </c>
      <c r="W53" s="430">
        <v>0.47</v>
      </c>
      <c r="X53" s="430">
        <v>1.3</v>
      </c>
      <c r="Y53" s="430">
        <v>0.45</v>
      </c>
      <c r="Z53" s="430">
        <v>0.02</v>
      </c>
      <c r="AA53" s="433" t="s">
        <v>2255</v>
      </c>
      <c r="AB53" s="433">
        <v>2</v>
      </c>
      <c r="AC53" s="433">
        <v>150</v>
      </c>
      <c r="AD53" s="433">
        <v>2.5</v>
      </c>
      <c r="AE53" s="431">
        <v>40</v>
      </c>
      <c r="AF53" s="430">
        <v>6.35</v>
      </c>
      <c r="AG53" s="430">
        <v>5.35</v>
      </c>
      <c r="AH53" s="430">
        <v>1.1000000000000001</v>
      </c>
      <c r="AI53" s="440">
        <v>40497</v>
      </c>
      <c r="AJ53" s="430" t="s">
        <v>135</v>
      </c>
      <c r="AK53" s="430">
        <v>1000</v>
      </c>
      <c r="AL53" s="430">
        <v>1.31</v>
      </c>
      <c r="AM53" s="430"/>
      <c r="AN53" s="430"/>
    </row>
    <row r="54" spans="1:40">
      <c r="A54" s="435" t="s">
        <v>2251</v>
      </c>
      <c r="B54" s="430" t="s">
        <v>2298</v>
      </c>
      <c r="C54" s="430">
        <v>0</v>
      </c>
      <c r="D54" s="324" t="s">
        <v>97</v>
      </c>
      <c r="E54" s="430">
        <v>30</v>
      </c>
      <c r="F54" s="430">
        <v>20</v>
      </c>
      <c r="G54" s="430">
        <v>100</v>
      </c>
      <c r="H54" s="430">
        <v>2.3999999999999998E-3</v>
      </c>
      <c r="I54" s="430">
        <v>1.9E-3</v>
      </c>
      <c r="J54" s="430">
        <v>1.44</v>
      </c>
      <c r="K54" s="430">
        <v>0.8</v>
      </c>
      <c r="L54" s="430">
        <v>0</v>
      </c>
      <c r="M54" s="430">
        <v>0.7</v>
      </c>
      <c r="N54" s="430">
        <v>0.2</v>
      </c>
      <c r="O54" s="430">
        <v>2.15</v>
      </c>
      <c r="P54" s="430">
        <v>0.25</v>
      </c>
      <c r="Q54" s="430">
        <v>1.8</v>
      </c>
      <c r="R54" s="430">
        <v>3.6</v>
      </c>
      <c r="S54" s="430">
        <v>3.1</v>
      </c>
      <c r="T54" s="430">
        <v>2.85</v>
      </c>
      <c r="U54" s="430">
        <v>4</v>
      </c>
      <c r="V54" s="430">
        <v>2.6</v>
      </c>
      <c r="W54" s="430">
        <v>0.7</v>
      </c>
      <c r="X54" s="430">
        <v>0.9</v>
      </c>
      <c r="Y54" s="430">
        <v>0.47</v>
      </c>
      <c r="Z54" s="430">
        <v>0.1</v>
      </c>
      <c r="AA54" s="430" t="s">
        <v>2255</v>
      </c>
      <c r="AB54" s="430">
        <v>2</v>
      </c>
      <c r="AC54" s="430">
        <v>150</v>
      </c>
      <c r="AD54" s="430">
        <v>1.8</v>
      </c>
      <c r="AE54" s="431">
        <v>35</v>
      </c>
      <c r="AF54" s="430">
        <v>6.35</v>
      </c>
      <c r="AG54" s="430">
        <v>5.35</v>
      </c>
      <c r="AH54" s="430">
        <v>1.1000000000000001</v>
      </c>
      <c r="AI54" s="439">
        <v>40576</v>
      </c>
      <c r="AJ54" s="430" t="s">
        <v>135</v>
      </c>
      <c r="AK54" s="430">
        <v>1000</v>
      </c>
      <c r="AL54" s="430">
        <v>0.48</v>
      </c>
      <c r="AM54" s="430"/>
      <c r="AN54" s="430"/>
    </row>
    <row r="55" spans="1:40">
      <c r="A55" s="435" t="s">
        <v>2251</v>
      </c>
      <c r="B55" s="430" t="s">
        <v>2299</v>
      </c>
      <c r="C55" s="430">
        <v>0</v>
      </c>
      <c r="D55" s="324" t="s">
        <v>97</v>
      </c>
      <c r="E55" s="430">
        <v>30</v>
      </c>
      <c r="F55" s="430">
        <v>20</v>
      </c>
      <c r="G55" s="430">
        <v>100</v>
      </c>
      <c r="H55" s="430">
        <v>3.5000000000000001E-3</v>
      </c>
      <c r="I55" s="430">
        <v>2.5999999999999999E-3</v>
      </c>
      <c r="J55" s="430">
        <v>1.45</v>
      </c>
      <c r="K55" s="430">
        <v>0.9</v>
      </c>
      <c r="L55" s="430">
        <v>0</v>
      </c>
      <c r="M55" s="430">
        <v>0.7</v>
      </c>
      <c r="N55" s="430">
        <v>0.2</v>
      </c>
      <c r="O55" s="430">
        <v>2.2000000000000002</v>
      </c>
      <c r="P55" s="430">
        <v>0.25</v>
      </c>
      <c r="Q55" s="430">
        <v>1.85</v>
      </c>
      <c r="R55" s="430">
        <v>2.1</v>
      </c>
      <c r="S55" s="430">
        <v>1.95</v>
      </c>
      <c r="T55" s="430">
        <v>1.8</v>
      </c>
      <c r="U55" s="430">
        <v>2.7</v>
      </c>
      <c r="V55" s="430">
        <v>1.95</v>
      </c>
      <c r="W55" s="430">
        <v>0.45</v>
      </c>
      <c r="X55" s="430">
        <v>0.55000000000000004</v>
      </c>
      <c r="Y55" s="430">
        <v>0.28999999999999998</v>
      </c>
      <c r="Z55" s="430">
        <v>6.5000000000000002E-2</v>
      </c>
      <c r="AA55" s="430" t="s">
        <v>2255</v>
      </c>
      <c r="AB55" s="430">
        <v>2</v>
      </c>
      <c r="AC55" s="430">
        <v>150</v>
      </c>
      <c r="AD55" s="430">
        <v>2.6</v>
      </c>
      <c r="AE55" s="431">
        <v>35</v>
      </c>
      <c r="AF55" s="430">
        <v>6.35</v>
      </c>
      <c r="AG55" s="430">
        <v>5.35</v>
      </c>
      <c r="AH55" s="430">
        <v>1.1000000000000001</v>
      </c>
      <c r="AI55" s="439">
        <v>40576</v>
      </c>
      <c r="AJ55" s="430" t="s">
        <v>135</v>
      </c>
      <c r="AK55" s="430">
        <v>1000</v>
      </c>
      <c r="AL55" s="430">
        <v>0.43</v>
      </c>
      <c r="AM55" s="430"/>
      <c r="AN55" s="430"/>
    </row>
    <row r="56" spans="1:40">
      <c r="A56" s="435" t="s">
        <v>2251</v>
      </c>
      <c r="B56" s="430" t="s">
        <v>2300</v>
      </c>
      <c r="C56" s="430">
        <v>0</v>
      </c>
      <c r="D56" s="324" t="s">
        <v>97</v>
      </c>
      <c r="E56" s="430">
        <v>30</v>
      </c>
      <c r="F56" s="430">
        <v>20</v>
      </c>
      <c r="G56" s="430">
        <v>100</v>
      </c>
      <c r="H56" s="430">
        <v>5.1999999999999998E-3</v>
      </c>
      <c r="I56" s="430">
        <v>3.7000000000000002E-3</v>
      </c>
      <c r="J56" s="430">
        <v>1.47</v>
      </c>
      <c r="K56" s="430">
        <v>0.9</v>
      </c>
      <c r="L56" s="430">
        <v>0</v>
      </c>
      <c r="M56" s="430" t="s">
        <v>2301</v>
      </c>
      <c r="N56" s="430">
        <v>0.2</v>
      </c>
      <c r="O56" s="430">
        <v>2.2000000000000002</v>
      </c>
      <c r="P56" s="430">
        <v>0.25</v>
      </c>
      <c r="Q56" s="430">
        <v>1.85</v>
      </c>
      <c r="R56" s="430">
        <v>1.4</v>
      </c>
      <c r="S56" s="430">
        <v>1.2</v>
      </c>
      <c r="T56" s="430">
        <v>1</v>
      </c>
      <c r="U56" s="430">
        <v>2</v>
      </c>
      <c r="V56" s="430">
        <v>1.3</v>
      </c>
      <c r="W56" s="430">
        <v>0.3</v>
      </c>
      <c r="X56" s="430">
        <v>0.4</v>
      </c>
      <c r="Y56" s="430">
        <v>0.2</v>
      </c>
      <c r="Z56" s="430">
        <v>4.4999999999999998E-2</v>
      </c>
      <c r="AA56" s="430" t="s">
        <v>2255</v>
      </c>
      <c r="AB56" s="430">
        <v>2</v>
      </c>
      <c r="AC56" s="430">
        <v>150</v>
      </c>
      <c r="AD56" s="430">
        <v>3.4</v>
      </c>
      <c r="AE56" s="431">
        <v>35</v>
      </c>
      <c r="AF56" s="430">
        <v>6.35</v>
      </c>
      <c r="AG56" s="430">
        <v>5.35</v>
      </c>
      <c r="AH56" s="430">
        <v>1.1000000000000001</v>
      </c>
      <c r="AI56" s="439">
        <v>40655</v>
      </c>
      <c r="AJ56" s="430" t="s">
        <v>99</v>
      </c>
      <c r="AK56" s="430">
        <v>1000</v>
      </c>
      <c r="AL56" s="430">
        <v>0.39</v>
      </c>
      <c r="AM56" s="430"/>
      <c r="AN56" s="430"/>
    </row>
    <row r="57" spans="1:40">
      <c r="A57" s="435" t="s">
        <v>2251</v>
      </c>
      <c r="B57" s="430" t="s">
        <v>2302</v>
      </c>
      <c r="C57" s="430">
        <v>0</v>
      </c>
      <c r="D57" s="324" t="s">
        <v>97</v>
      </c>
      <c r="E57" s="430">
        <v>30</v>
      </c>
      <c r="F57" s="430">
        <v>20</v>
      </c>
      <c r="G57" s="430">
        <v>100</v>
      </c>
      <c r="H57" s="430">
        <v>6.4000000000000003E-3</v>
      </c>
      <c r="I57" s="430">
        <v>4.4999999999999997E-3</v>
      </c>
      <c r="J57" s="430">
        <v>1.47</v>
      </c>
      <c r="K57" s="430">
        <v>4</v>
      </c>
      <c r="L57" s="430">
        <v>0</v>
      </c>
      <c r="M57" s="430">
        <v>0.7</v>
      </c>
      <c r="N57" s="430">
        <v>0.2</v>
      </c>
      <c r="O57" s="430">
        <v>2.2000000000000002</v>
      </c>
      <c r="P57" s="430">
        <v>0.25</v>
      </c>
      <c r="Q57" s="430">
        <v>1.9</v>
      </c>
      <c r="R57" s="430">
        <v>1.1000000000000001</v>
      </c>
      <c r="S57" s="430">
        <v>0.97</v>
      </c>
      <c r="T57" s="430">
        <v>0.87</v>
      </c>
      <c r="U57" s="430">
        <v>1.5</v>
      </c>
      <c r="V57" s="430">
        <v>0.85</v>
      </c>
      <c r="W57" s="430">
        <v>0.25</v>
      </c>
      <c r="X57" s="430">
        <v>0.3</v>
      </c>
      <c r="Y57" s="430">
        <v>0.15</v>
      </c>
      <c r="Z57" s="430">
        <v>0.04</v>
      </c>
      <c r="AA57" s="430" t="s">
        <v>2255</v>
      </c>
      <c r="AB57" s="430">
        <v>2</v>
      </c>
      <c r="AC57" s="430">
        <v>150</v>
      </c>
      <c r="AD57" s="430">
        <v>4.2</v>
      </c>
      <c r="AE57" s="431">
        <v>35</v>
      </c>
      <c r="AF57" s="430">
        <v>6.35</v>
      </c>
      <c r="AG57" s="430">
        <v>5.35</v>
      </c>
      <c r="AH57" s="430">
        <v>1.1000000000000001</v>
      </c>
      <c r="AI57" s="439"/>
      <c r="AJ57" s="430"/>
      <c r="AK57" s="430">
        <v>5000</v>
      </c>
      <c r="AL57" s="430">
        <v>0.28999999999999998</v>
      </c>
      <c r="AM57" s="430"/>
      <c r="AN57" s="430"/>
    </row>
    <row r="58" spans="1:40">
      <c r="A58" s="435" t="s">
        <v>2251</v>
      </c>
      <c r="B58" s="430" t="s">
        <v>2304</v>
      </c>
      <c r="C58" s="430">
        <v>0</v>
      </c>
      <c r="D58" s="324" t="s">
        <v>97</v>
      </c>
      <c r="E58" s="430">
        <v>30</v>
      </c>
      <c r="F58" s="430">
        <v>20</v>
      </c>
      <c r="G58" s="430">
        <v>100</v>
      </c>
      <c r="H58" s="430">
        <v>1.18E-2</v>
      </c>
      <c r="I58" s="430">
        <v>9.1999999999999998E-3</v>
      </c>
      <c r="J58" s="430">
        <v>1.45</v>
      </c>
      <c r="K58" s="430">
        <v>3</v>
      </c>
      <c r="L58" s="430">
        <v>0</v>
      </c>
      <c r="M58" s="430">
        <v>0.7</v>
      </c>
      <c r="N58" s="430">
        <v>0.2</v>
      </c>
      <c r="O58" s="430">
        <v>2.25</v>
      </c>
      <c r="P58" s="430">
        <v>0.25</v>
      </c>
      <c r="Q58" s="430">
        <v>2</v>
      </c>
      <c r="R58" s="430">
        <v>1.3</v>
      </c>
      <c r="S58" s="430">
        <v>1.25</v>
      </c>
      <c r="T58" s="430">
        <v>1.1000000000000001</v>
      </c>
      <c r="U58" s="430">
        <v>1.3</v>
      </c>
      <c r="V58" s="430">
        <v>1</v>
      </c>
      <c r="W58" s="430">
        <v>0.2</v>
      </c>
      <c r="X58" s="430">
        <v>0.2</v>
      </c>
      <c r="Y58" s="430">
        <v>0.13</v>
      </c>
      <c r="Z58" s="430">
        <v>7.0000000000000001E-3</v>
      </c>
      <c r="AA58" s="430" t="s">
        <v>2255</v>
      </c>
      <c r="AB58" s="430">
        <v>2</v>
      </c>
      <c r="AC58" s="430">
        <v>150</v>
      </c>
      <c r="AD58" s="430">
        <v>4.5999999999999996</v>
      </c>
      <c r="AE58" s="431">
        <v>35</v>
      </c>
      <c r="AF58" s="430">
        <v>6.35</v>
      </c>
      <c r="AG58" s="430">
        <v>5.35</v>
      </c>
      <c r="AH58" s="430">
        <v>1.1000000000000001</v>
      </c>
      <c r="AI58" s="439">
        <v>40576</v>
      </c>
      <c r="AJ58" s="430" t="s">
        <v>135</v>
      </c>
      <c r="AK58" s="430">
        <v>1000</v>
      </c>
      <c r="AL58" s="430">
        <v>0.253</v>
      </c>
      <c r="AM58" s="430"/>
      <c r="AN58" s="430"/>
    </row>
    <row r="59" spans="1:40">
      <c r="A59" s="429" t="s">
        <v>2251</v>
      </c>
      <c r="B59" s="430" t="s">
        <v>2273</v>
      </c>
      <c r="C59" s="430">
        <v>0</v>
      </c>
      <c r="D59" s="324" t="s">
        <v>97</v>
      </c>
      <c r="E59" s="430">
        <v>30</v>
      </c>
      <c r="F59" s="430">
        <v>20</v>
      </c>
      <c r="G59" s="430">
        <v>100</v>
      </c>
      <c r="H59" s="430">
        <v>1.3299999999999999E-2</v>
      </c>
      <c r="I59" s="430">
        <v>8.9999999999999993E-3</v>
      </c>
      <c r="J59" s="430">
        <v>1.4</v>
      </c>
      <c r="K59" s="430">
        <v>1</v>
      </c>
      <c r="L59" s="430">
        <v>0.33</v>
      </c>
      <c r="M59" s="436">
        <v>0.7</v>
      </c>
      <c r="N59" s="436">
        <v>0.25</v>
      </c>
      <c r="O59" s="430">
        <v>2.5</v>
      </c>
      <c r="P59" s="430">
        <v>0.3</v>
      </c>
      <c r="Q59" s="430">
        <v>2.2000000000000002</v>
      </c>
      <c r="R59" s="430">
        <v>1.2</v>
      </c>
      <c r="S59" s="430">
        <v>1.1000000000000001</v>
      </c>
      <c r="T59" s="430">
        <v>1.05</v>
      </c>
      <c r="U59" s="430">
        <v>1.5</v>
      </c>
      <c r="V59" s="430">
        <v>1.2</v>
      </c>
      <c r="W59" s="430">
        <v>0.28000000000000003</v>
      </c>
      <c r="X59" s="430">
        <v>0.2</v>
      </c>
      <c r="Y59" s="430">
        <v>0.12</v>
      </c>
      <c r="Z59" s="430">
        <v>8.0000000000000002E-3</v>
      </c>
      <c r="AA59" s="430" t="s">
        <v>2255</v>
      </c>
      <c r="AB59" s="430">
        <v>2</v>
      </c>
      <c r="AC59" s="430">
        <v>150</v>
      </c>
      <c r="AD59" s="430">
        <v>2.5</v>
      </c>
      <c r="AE59" s="431">
        <v>35</v>
      </c>
      <c r="AF59" s="430">
        <v>6.35</v>
      </c>
      <c r="AG59" s="430">
        <v>5.35</v>
      </c>
      <c r="AH59" s="430">
        <v>1.1000000000000001</v>
      </c>
      <c r="AI59" s="439">
        <v>40452</v>
      </c>
      <c r="AJ59" s="430" t="s">
        <v>135</v>
      </c>
      <c r="AK59" s="430">
        <v>1000</v>
      </c>
      <c r="AL59" s="430">
        <v>0.30096000000000001</v>
      </c>
      <c r="AM59" s="430"/>
      <c r="AN59" s="430"/>
    </row>
    <row r="60" spans="1:40">
      <c r="A60" s="435" t="s">
        <v>2251</v>
      </c>
      <c r="B60" s="433" t="s">
        <v>2272</v>
      </c>
      <c r="C60" s="430">
        <v>0</v>
      </c>
      <c r="D60" s="324" t="s">
        <v>97</v>
      </c>
      <c r="E60" s="433">
        <v>30</v>
      </c>
      <c r="F60" s="324">
        <v>20</v>
      </c>
      <c r="G60" s="430">
        <v>100</v>
      </c>
      <c r="H60" s="433">
        <v>1.12E-2</v>
      </c>
      <c r="I60" s="433">
        <v>8.9999999999999993E-3</v>
      </c>
      <c r="J60" s="324">
        <v>1.4</v>
      </c>
      <c r="K60" s="433">
        <v>1</v>
      </c>
      <c r="L60" s="324">
        <v>10</v>
      </c>
      <c r="M60" s="324">
        <v>0.7</v>
      </c>
      <c r="N60" s="324">
        <v>0.2</v>
      </c>
      <c r="O60" s="433">
        <v>2.2000000000000002</v>
      </c>
      <c r="P60" s="433">
        <v>0.25</v>
      </c>
      <c r="Q60" s="433">
        <v>2</v>
      </c>
      <c r="R60" s="433">
        <v>1.7</v>
      </c>
      <c r="S60" s="433">
        <v>1.6</v>
      </c>
      <c r="T60" s="433">
        <v>1.5</v>
      </c>
      <c r="U60" s="433">
        <v>1.5</v>
      </c>
      <c r="V60" s="433">
        <v>1.2</v>
      </c>
      <c r="W60" s="433">
        <v>0.28000000000000003</v>
      </c>
      <c r="X60" s="433">
        <v>0.25</v>
      </c>
      <c r="Y60" s="433">
        <v>0.17</v>
      </c>
      <c r="Z60" s="433">
        <v>1.2E-2</v>
      </c>
      <c r="AA60" s="433" t="s">
        <v>2255</v>
      </c>
      <c r="AB60" s="433">
        <v>2</v>
      </c>
      <c r="AC60" s="433">
        <v>150</v>
      </c>
      <c r="AD60" s="433">
        <v>2.5</v>
      </c>
      <c r="AE60" s="431">
        <v>35</v>
      </c>
      <c r="AF60" s="430">
        <v>6.35</v>
      </c>
      <c r="AG60" s="430">
        <v>5.35</v>
      </c>
      <c r="AH60" s="430">
        <v>1.1000000000000001</v>
      </c>
      <c r="AI60" s="439">
        <v>40452</v>
      </c>
      <c r="AJ60" s="430" t="s">
        <v>135</v>
      </c>
      <c r="AK60" s="430">
        <v>1000</v>
      </c>
      <c r="AL60" s="430">
        <v>0.25600000000000001</v>
      </c>
      <c r="AM60" s="430"/>
      <c r="AN60" s="430"/>
    </row>
    <row r="61" spans="1:40">
      <c r="A61" s="435" t="s">
        <v>2251</v>
      </c>
      <c r="B61" s="433" t="s">
        <v>2270</v>
      </c>
      <c r="C61" s="430">
        <v>0</v>
      </c>
      <c r="D61" s="324" t="s">
        <v>97</v>
      </c>
      <c r="E61" s="433">
        <v>30</v>
      </c>
      <c r="F61" s="324">
        <v>20</v>
      </c>
      <c r="G61" s="430">
        <v>100</v>
      </c>
      <c r="H61" s="433">
        <v>1.2E-2</v>
      </c>
      <c r="I61" s="433">
        <v>0.01</v>
      </c>
      <c r="J61" s="324">
        <v>1.4</v>
      </c>
      <c r="K61" s="433">
        <v>0.9</v>
      </c>
      <c r="L61" s="324">
        <v>10</v>
      </c>
      <c r="M61" s="324">
        <v>0.7</v>
      </c>
      <c r="N61" s="324">
        <v>0.2</v>
      </c>
      <c r="O61" s="433">
        <v>2.2999999999999998</v>
      </c>
      <c r="P61" s="433">
        <v>0.25</v>
      </c>
      <c r="Q61" s="433">
        <v>2</v>
      </c>
      <c r="R61" s="433">
        <v>1.5</v>
      </c>
      <c r="S61" s="433">
        <v>1.4</v>
      </c>
      <c r="T61" s="433">
        <v>1.3</v>
      </c>
      <c r="U61" s="433">
        <v>1.5</v>
      </c>
      <c r="V61" s="433">
        <v>1.2</v>
      </c>
      <c r="W61" s="433">
        <v>0.26</v>
      </c>
      <c r="X61" s="433">
        <v>0.25</v>
      </c>
      <c r="Y61" s="433">
        <v>1.6</v>
      </c>
      <c r="Z61" s="433">
        <v>0.01</v>
      </c>
      <c r="AA61" s="433" t="s">
        <v>2255</v>
      </c>
      <c r="AB61" s="433">
        <v>2</v>
      </c>
      <c r="AC61" s="433">
        <v>150</v>
      </c>
      <c r="AD61" s="433">
        <v>2.5</v>
      </c>
      <c r="AE61" s="431">
        <v>35</v>
      </c>
      <c r="AF61" s="430">
        <v>6.35</v>
      </c>
      <c r="AG61" s="430">
        <v>5.35</v>
      </c>
      <c r="AH61" s="430">
        <v>1.1000000000000001</v>
      </c>
      <c r="AI61" s="440">
        <v>40162</v>
      </c>
      <c r="AJ61" s="430" t="s">
        <v>99</v>
      </c>
      <c r="AK61" s="430">
        <v>1000</v>
      </c>
      <c r="AL61" s="430">
        <v>0.28577999999999998</v>
      </c>
      <c r="AM61" s="430"/>
      <c r="AN61" s="430"/>
    </row>
    <row r="62" spans="1:40">
      <c r="A62" s="429" t="s">
        <v>2251</v>
      </c>
      <c r="B62" s="430" t="s">
        <v>2256</v>
      </c>
      <c r="C62" s="430">
        <v>0</v>
      </c>
      <c r="D62" s="324" t="s">
        <v>97</v>
      </c>
      <c r="E62" s="430">
        <v>30</v>
      </c>
      <c r="F62" s="430">
        <v>20</v>
      </c>
      <c r="G62" s="430">
        <v>100</v>
      </c>
      <c r="H62" s="430">
        <v>1.6500000000000001E-2</v>
      </c>
      <c r="I62" s="430">
        <v>1.2E-2</v>
      </c>
      <c r="J62" s="430">
        <v>1.4</v>
      </c>
      <c r="K62" s="430">
        <v>0.9</v>
      </c>
      <c r="L62" s="430">
        <v>0.4</v>
      </c>
      <c r="M62" s="436">
        <v>0.7</v>
      </c>
      <c r="N62" s="436">
        <v>0.28999999999999998</v>
      </c>
      <c r="O62" s="430">
        <v>2.5</v>
      </c>
      <c r="P62" s="430">
        <v>0.3</v>
      </c>
      <c r="Q62" s="430">
        <v>2.1</v>
      </c>
      <c r="R62" s="430">
        <v>1</v>
      </c>
      <c r="S62" s="430">
        <v>0.95</v>
      </c>
      <c r="T62" s="430">
        <v>0.88</v>
      </c>
      <c r="U62" s="430">
        <v>1.2</v>
      </c>
      <c r="V62" s="430">
        <v>0.95</v>
      </c>
      <c r="W62" s="430">
        <v>0.22</v>
      </c>
      <c r="X62" s="430">
        <v>0.15</v>
      </c>
      <c r="Y62" s="430">
        <v>0.1</v>
      </c>
      <c r="Z62" s="430">
        <v>6.4999999999999997E-3</v>
      </c>
      <c r="AA62" s="430" t="s">
        <v>2255</v>
      </c>
      <c r="AB62" s="430">
        <v>2</v>
      </c>
      <c r="AC62" s="430">
        <v>150</v>
      </c>
      <c r="AD62" s="430">
        <v>2.5</v>
      </c>
      <c r="AE62" s="431">
        <v>35</v>
      </c>
      <c r="AF62" s="430">
        <v>6.35</v>
      </c>
      <c r="AG62" s="430">
        <v>5.35</v>
      </c>
      <c r="AH62" s="430">
        <v>1.1000000000000001</v>
      </c>
      <c r="AI62" s="439">
        <v>40452</v>
      </c>
      <c r="AJ62" s="430" t="s">
        <v>135</v>
      </c>
      <c r="AK62" s="430">
        <v>1000</v>
      </c>
      <c r="AL62" s="430">
        <v>0.25492999999999999</v>
      </c>
      <c r="AM62" s="430"/>
      <c r="AN62" s="430"/>
    </row>
    <row r="63" spans="1:40">
      <c r="A63" s="435" t="s">
        <v>2251</v>
      </c>
      <c r="B63" s="433" t="s">
        <v>2254</v>
      </c>
      <c r="C63" s="430">
        <v>0</v>
      </c>
      <c r="D63" s="324" t="s">
        <v>97</v>
      </c>
      <c r="E63" s="433">
        <v>30</v>
      </c>
      <c r="F63" s="324">
        <v>20</v>
      </c>
      <c r="G63" s="430">
        <v>100</v>
      </c>
      <c r="H63" s="433">
        <v>1.4E-2</v>
      </c>
      <c r="I63" s="433">
        <v>1.2E-2</v>
      </c>
      <c r="J63" s="324">
        <v>1.4</v>
      </c>
      <c r="K63" s="433">
        <v>0.9</v>
      </c>
      <c r="L63" s="324">
        <v>10</v>
      </c>
      <c r="M63" s="324">
        <v>0.7</v>
      </c>
      <c r="N63" s="324">
        <v>0.3</v>
      </c>
      <c r="O63" s="433">
        <v>2.2000000000000002</v>
      </c>
      <c r="P63" s="433">
        <v>0.25</v>
      </c>
      <c r="Q63" s="433">
        <v>2</v>
      </c>
      <c r="R63" s="433">
        <v>1.3</v>
      </c>
      <c r="S63" s="433">
        <v>1.25</v>
      </c>
      <c r="T63" s="433">
        <v>1.2</v>
      </c>
      <c r="U63" s="433">
        <v>1.3</v>
      </c>
      <c r="V63" s="433">
        <v>1</v>
      </c>
      <c r="W63" s="433">
        <v>0.22</v>
      </c>
      <c r="X63" s="433">
        <v>0.2</v>
      </c>
      <c r="Y63" s="433">
        <v>0.13</v>
      </c>
      <c r="Z63" s="433">
        <v>0.09</v>
      </c>
      <c r="AA63" s="433" t="s">
        <v>2255</v>
      </c>
      <c r="AB63" s="433">
        <v>2</v>
      </c>
      <c r="AC63" s="433">
        <v>150</v>
      </c>
      <c r="AD63" s="433">
        <v>2.5</v>
      </c>
      <c r="AE63" s="431">
        <v>35</v>
      </c>
      <c r="AF63" s="430">
        <v>6.35</v>
      </c>
      <c r="AG63" s="430">
        <v>5.35</v>
      </c>
      <c r="AH63" s="430">
        <v>1.1000000000000001</v>
      </c>
      <c r="AI63" s="439">
        <v>40452</v>
      </c>
      <c r="AJ63" s="430" t="s">
        <v>135</v>
      </c>
      <c r="AK63" s="430">
        <v>1000</v>
      </c>
      <c r="AL63" s="430">
        <v>0.25492999999999999</v>
      </c>
      <c r="AM63" s="430"/>
      <c r="AN63" s="430"/>
    </row>
    <row r="64" spans="1:40">
      <c r="A64" s="429" t="s">
        <v>2251</v>
      </c>
      <c r="B64" s="430" t="s">
        <v>2307</v>
      </c>
      <c r="C64" s="430">
        <v>0</v>
      </c>
      <c r="D64" s="324" t="s">
        <v>97</v>
      </c>
      <c r="E64" s="430">
        <v>100</v>
      </c>
      <c r="F64" s="430">
        <v>20</v>
      </c>
      <c r="G64" s="430">
        <v>100</v>
      </c>
      <c r="H64" s="430">
        <v>3.5999999999999997E-2</v>
      </c>
      <c r="I64" s="430">
        <v>2.6499999999999999E-2</v>
      </c>
      <c r="J64" s="430">
        <v>1.9</v>
      </c>
      <c r="K64" s="430">
        <v>1.5</v>
      </c>
      <c r="L64" s="430" t="s">
        <v>2306</v>
      </c>
      <c r="M64" s="430">
        <v>0.7</v>
      </c>
      <c r="N64" s="430">
        <v>0.4</v>
      </c>
      <c r="O64" s="430">
        <v>2.8</v>
      </c>
      <c r="P64" s="430">
        <v>0.55000000000000004</v>
      </c>
      <c r="Q64" s="430">
        <v>2.4</v>
      </c>
      <c r="R64" s="430">
        <v>1.5</v>
      </c>
      <c r="S64" s="430">
        <v>1.3</v>
      </c>
      <c r="T64" s="430">
        <v>1.2</v>
      </c>
      <c r="U64" s="430">
        <v>1.4</v>
      </c>
      <c r="V64" s="430">
        <v>0.9</v>
      </c>
      <c r="W64" s="430">
        <v>0.2</v>
      </c>
      <c r="X64" s="430">
        <v>0.27</v>
      </c>
      <c r="Y64" s="430">
        <v>0.09</v>
      </c>
      <c r="Z64" s="430">
        <v>0.02</v>
      </c>
      <c r="AA64" s="430" t="s">
        <v>2255</v>
      </c>
      <c r="AB64" s="430">
        <v>2</v>
      </c>
      <c r="AC64" s="430">
        <v>150</v>
      </c>
      <c r="AD64" s="430">
        <v>2.5</v>
      </c>
      <c r="AE64" s="431">
        <v>40</v>
      </c>
      <c r="AF64" s="430">
        <v>6.35</v>
      </c>
      <c r="AG64" s="430">
        <v>5.35</v>
      </c>
      <c r="AH64" s="430">
        <v>1.1000000000000001</v>
      </c>
      <c r="AI64" s="440">
        <v>40497</v>
      </c>
      <c r="AJ64" s="430" t="s">
        <v>135</v>
      </c>
      <c r="AK64" s="430">
        <v>5000</v>
      </c>
      <c r="AL64" s="430">
        <v>0.52400000000000002</v>
      </c>
      <c r="AM64" s="430"/>
      <c r="AN64" s="430"/>
    </row>
    <row r="65" spans="1:40">
      <c r="A65" s="435" t="s">
        <v>2251</v>
      </c>
      <c r="B65" s="430" t="s">
        <v>2308</v>
      </c>
      <c r="C65" s="430">
        <v>0</v>
      </c>
      <c r="D65" s="324" t="s">
        <v>97</v>
      </c>
      <c r="E65" s="430">
        <v>25</v>
      </c>
      <c r="F65" s="430">
        <v>20</v>
      </c>
      <c r="G65" s="430">
        <v>100</v>
      </c>
      <c r="H65" s="430">
        <v>2.3999999999999998E-3</v>
      </c>
      <c r="I65" s="430">
        <v>1.8E-3</v>
      </c>
      <c r="J65" s="430">
        <v>1.44</v>
      </c>
      <c r="K65" s="430">
        <v>0.8</v>
      </c>
      <c r="L65" s="430">
        <v>0</v>
      </c>
      <c r="M65" s="430">
        <v>0.7</v>
      </c>
      <c r="N65" s="430">
        <v>0.2</v>
      </c>
      <c r="O65" s="430">
        <v>2.15</v>
      </c>
      <c r="P65" s="430">
        <v>0.25</v>
      </c>
      <c r="Q65" s="430">
        <v>1.85</v>
      </c>
      <c r="R65" s="430">
        <v>3.3</v>
      </c>
      <c r="S65" s="430">
        <v>3</v>
      </c>
      <c r="T65" s="430">
        <v>2.9</v>
      </c>
      <c r="U65" s="430">
        <v>4</v>
      </c>
      <c r="V65" s="430">
        <v>2.5</v>
      </c>
      <c r="W65" s="430">
        <v>0.7</v>
      </c>
      <c r="X65" s="430">
        <v>0.65</v>
      </c>
      <c r="Y65" s="430">
        <v>0.32</v>
      </c>
      <c r="Z65" s="430">
        <v>7.0000000000000007E-2</v>
      </c>
      <c r="AA65" s="433" t="s">
        <v>2253</v>
      </c>
      <c r="AB65" s="430">
        <v>2</v>
      </c>
      <c r="AC65" s="430">
        <v>150</v>
      </c>
      <c r="AD65" s="430">
        <v>1.8</v>
      </c>
      <c r="AE65" s="431">
        <v>45</v>
      </c>
      <c r="AF65" s="430">
        <v>3.4</v>
      </c>
      <c r="AG65" s="430">
        <v>3.4</v>
      </c>
      <c r="AH65" s="430">
        <v>1.1000000000000001</v>
      </c>
      <c r="AI65" s="439">
        <v>40655</v>
      </c>
      <c r="AJ65" s="430" t="s">
        <v>99</v>
      </c>
      <c r="AK65" s="430">
        <v>1000</v>
      </c>
      <c r="AL65" s="430">
        <v>0.69</v>
      </c>
      <c r="AM65" s="430"/>
      <c r="AN65" s="430"/>
    </row>
    <row r="66" spans="1:40">
      <c r="A66" s="435" t="s">
        <v>2251</v>
      </c>
      <c r="B66" s="430" t="s">
        <v>2309</v>
      </c>
      <c r="C66" s="430">
        <v>0</v>
      </c>
      <c r="D66" s="324" t="s">
        <v>97</v>
      </c>
      <c r="E66" s="430">
        <v>30</v>
      </c>
      <c r="F66" s="430">
        <v>20</v>
      </c>
      <c r="G66" s="430">
        <v>100</v>
      </c>
      <c r="H66" s="430">
        <v>2.5000000000000001E-3</v>
      </c>
      <c r="I66" s="430">
        <v>1.9E-3</v>
      </c>
      <c r="J66" s="430">
        <v>1.45</v>
      </c>
      <c r="K66" s="430">
        <v>0.8</v>
      </c>
      <c r="L66" s="430">
        <v>0</v>
      </c>
      <c r="M66" s="430">
        <v>0.7</v>
      </c>
      <c r="N66" s="430">
        <v>0.13</v>
      </c>
      <c r="O66" s="430">
        <v>2.1</v>
      </c>
      <c r="P66" s="430">
        <v>0.15</v>
      </c>
      <c r="Q66" s="430">
        <v>1.8</v>
      </c>
      <c r="R66" s="430">
        <v>3.6</v>
      </c>
      <c r="S66" s="430">
        <v>3.1</v>
      </c>
      <c r="T66" s="430">
        <v>2.9</v>
      </c>
      <c r="U66" s="430">
        <v>4</v>
      </c>
      <c r="V66" s="430">
        <v>2.5</v>
      </c>
      <c r="W66" s="430">
        <v>0.65</v>
      </c>
      <c r="X66" s="430">
        <v>0.9</v>
      </c>
      <c r="Y66" s="430">
        <v>0.45</v>
      </c>
      <c r="Z66" s="430">
        <v>0.09</v>
      </c>
      <c r="AA66" s="433" t="s">
        <v>2253</v>
      </c>
      <c r="AB66" s="430">
        <v>2</v>
      </c>
      <c r="AC66" s="430">
        <v>150</v>
      </c>
      <c r="AD66" s="430">
        <v>1.8</v>
      </c>
      <c r="AE66" s="431">
        <v>45</v>
      </c>
      <c r="AF66" s="430">
        <v>3.4</v>
      </c>
      <c r="AG66" s="430">
        <v>3.4</v>
      </c>
      <c r="AH66" s="430">
        <v>1.1000000000000001</v>
      </c>
      <c r="AI66" s="439">
        <v>40655</v>
      </c>
      <c r="AJ66" s="430" t="s">
        <v>99</v>
      </c>
      <c r="AK66" s="430">
        <v>1000</v>
      </c>
      <c r="AL66" s="430">
        <v>0.69</v>
      </c>
      <c r="AM66" s="430"/>
      <c r="AN66" s="430"/>
    </row>
    <row r="67" spans="1:40">
      <c r="A67" s="429" t="s">
        <v>2251</v>
      </c>
      <c r="B67" s="430" t="s">
        <v>117</v>
      </c>
      <c r="C67" s="430">
        <v>0</v>
      </c>
      <c r="D67" s="324" t="s">
        <v>97</v>
      </c>
      <c r="E67" s="430">
        <v>30</v>
      </c>
      <c r="F67" s="430">
        <v>20</v>
      </c>
      <c r="G67" s="430">
        <v>100</v>
      </c>
      <c r="H67" s="430">
        <v>5.7000000000000002E-3</v>
      </c>
      <c r="I67" s="430">
        <v>3.5000000000000001E-3</v>
      </c>
      <c r="J67" s="430">
        <v>1.4</v>
      </c>
      <c r="K67" s="430">
        <v>1.8</v>
      </c>
      <c r="L67" s="430">
        <v>0.5</v>
      </c>
      <c r="M67" s="430">
        <v>0.7</v>
      </c>
      <c r="N67" s="430">
        <v>0.2</v>
      </c>
      <c r="O67" s="430">
        <v>2.2000000000000002</v>
      </c>
      <c r="P67" s="430">
        <v>0.22</v>
      </c>
      <c r="Q67" s="430">
        <v>1.9</v>
      </c>
      <c r="R67" s="430">
        <v>3.9</v>
      </c>
      <c r="S67" s="430">
        <v>3.8</v>
      </c>
      <c r="T67" s="430">
        <v>3.2</v>
      </c>
      <c r="U67" s="430">
        <v>3.9</v>
      </c>
      <c r="V67" s="430">
        <v>3</v>
      </c>
      <c r="W67" s="430">
        <v>0.65</v>
      </c>
      <c r="X67" s="430">
        <v>0.57999999999999996</v>
      </c>
      <c r="Y67" s="430">
        <v>0.38</v>
      </c>
      <c r="Z67" s="430">
        <v>2.5000000000000001E-2</v>
      </c>
      <c r="AA67" s="430" t="s">
        <v>2253</v>
      </c>
      <c r="AB67" s="430">
        <v>2</v>
      </c>
      <c r="AC67" s="430">
        <v>150</v>
      </c>
      <c r="AD67" s="430">
        <v>2.1</v>
      </c>
      <c r="AE67" s="431">
        <v>45</v>
      </c>
      <c r="AF67" s="430">
        <v>3.4</v>
      </c>
      <c r="AG67" s="430">
        <v>3.4</v>
      </c>
      <c r="AH67" s="430">
        <v>1.1000000000000001</v>
      </c>
      <c r="AI67" s="439">
        <v>40452</v>
      </c>
      <c r="AJ67" s="430" t="s">
        <v>135</v>
      </c>
      <c r="AK67" s="430">
        <v>1000</v>
      </c>
      <c r="AL67" s="430">
        <v>0.43275999999999998</v>
      </c>
      <c r="AM67" s="430"/>
      <c r="AN67" s="430"/>
    </row>
    <row r="68" spans="1:40">
      <c r="A68" s="435" t="s">
        <v>2251</v>
      </c>
      <c r="B68" s="433" t="s">
        <v>118</v>
      </c>
      <c r="C68" s="430">
        <v>0</v>
      </c>
      <c r="D68" s="324" t="s">
        <v>97</v>
      </c>
      <c r="E68" s="433">
        <v>30</v>
      </c>
      <c r="F68" s="324">
        <v>20</v>
      </c>
      <c r="G68" s="430">
        <v>100</v>
      </c>
      <c r="H68" s="433">
        <v>4.3E-3</v>
      </c>
      <c r="I68" s="433">
        <v>3.5000000000000001E-3</v>
      </c>
      <c r="J68" s="324">
        <v>1.4</v>
      </c>
      <c r="K68" s="433">
        <v>1.8</v>
      </c>
      <c r="L68" s="433">
        <v>20</v>
      </c>
      <c r="M68" s="324">
        <v>0.7</v>
      </c>
      <c r="N68" s="433">
        <v>0.2</v>
      </c>
      <c r="O68" s="433">
        <v>2.1</v>
      </c>
      <c r="P68" s="433">
        <v>0.25</v>
      </c>
      <c r="Q68" s="433">
        <v>1.95</v>
      </c>
      <c r="R68" s="433">
        <v>5</v>
      </c>
      <c r="S68" s="433">
        <v>4.7</v>
      </c>
      <c r="T68" s="433">
        <v>4.2</v>
      </c>
      <c r="U68" s="433">
        <v>4</v>
      </c>
      <c r="V68" s="433">
        <v>3</v>
      </c>
      <c r="W68" s="433">
        <v>0.65</v>
      </c>
      <c r="X68" s="433">
        <v>0.75</v>
      </c>
      <c r="Y68" s="433">
        <v>0.45</v>
      </c>
      <c r="Z68" s="433">
        <v>3.3000000000000002E-2</v>
      </c>
      <c r="AA68" s="430" t="s">
        <v>2253</v>
      </c>
      <c r="AB68" s="430">
        <v>2</v>
      </c>
      <c r="AC68" s="430">
        <v>150</v>
      </c>
      <c r="AD68" s="430">
        <v>2.1</v>
      </c>
      <c r="AE68" s="431">
        <v>45</v>
      </c>
      <c r="AF68" s="430">
        <v>3.4</v>
      </c>
      <c r="AG68" s="430">
        <v>3.4</v>
      </c>
      <c r="AH68" s="430">
        <v>1.1000000000000001</v>
      </c>
      <c r="AI68" s="439">
        <v>40452</v>
      </c>
      <c r="AJ68" s="430" t="s">
        <v>135</v>
      </c>
      <c r="AK68" s="430">
        <v>1000</v>
      </c>
      <c r="AL68" s="430">
        <v>0.43275999999999998</v>
      </c>
      <c r="AM68" s="430"/>
      <c r="AN68" s="430"/>
    </row>
    <row r="69" spans="1:40">
      <c r="A69" s="435" t="s">
        <v>2251</v>
      </c>
      <c r="B69" s="430" t="s">
        <v>2310</v>
      </c>
      <c r="C69" s="430">
        <v>0</v>
      </c>
      <c r="D69" s="324" t="s">
        <v>97</v>
      </c>
      <c r="E69" s="430">
        <v>25</v>
      </c>
      <c r="F69" s="430">
        <v>20</v>
      </c>
      <c r="G69" s="430">
        <v>100</v>
      </c>
      <c r="H69" s="430">
        <v>5.1000000000000004E-3</v>
      </c>
      <c r="I69" s="430">
        <v>3.5999999999999999E-3</v>
      </c>
      <c r="J69" s="430">
        <v>1.49</v>
      </c>
      <c r="K69" s="430">
        <v>0.9</v>
      </c>
      <c r="L69" s="430">
        <v>0</v>
      </c>
      <c r="M69" s="430">
        <v>0.7</v>
      </c>
      <c r="N69" s="430">
        <v>0.13</v>
      </c>
      <c r="O69" s="430">
        <v>2.15</v>
      </c>
      <c r="P69" s="430">
        <v>0.18</v>
      </c>
      <c r="Q69" s="430">
        <v>1.8</v>
      </c>
      <c r="R69" s="430">
        <v>1.4</v>
      </c>
      <c r="S69" s="430">
        <v>1.3</v>
      </c>
      <c r="T69" s="430">
        <v>1.2</v>
      </c>
      <c r="U69" s="430">
        <v>1.8</v>
      </c>
      <c r="V69" s="430">
        <v>1</v>
      </c>
      <c r="W69" s="430">
        <v>0.3</v>
      </c>
      <c r="X69" s="430">
        <v>0.28000000000000003</v>
      </c>
      <c r="Y69" s="430">
        <v>0.14000000000000001</v>
      </c>
      <c r="Z69" s="430">
        <v>3.5000000000000003E-2</v>
      </c>
      <c r="AA69" s="433" t="s">
        <v>2253</v>
      </c>
      <c r="AB69" s="430">
        <v>2</v>
      </c>
      <c r="AC69" s="430">
        <v>150</v>
      </c>
      <c r="AD69" s="430">
        <v>3.4</v>
      </c>
      <c r="AE69" s="431">
        <v>45</v>
      </c>
      <c r="AF69" s="430">
        <v>3.4</v>
      </c>
      <c r="AG69" s="430">
        <v>3.4</v>
      </c>
      <c r="AH69" s="430">
        <v>1.1000000000000001</v>
      </c>
      <c r="AI69" s="439">
        <v>40655</v>
      </c>
      <c r="AJ69" s="430" t="s">
        <v>99</v>
      </c>
      <c r="AK69" s="430">
        <v>1000</v>
      </c>
      <c r="AL69" s="430">
        <v>0.39</v>
      </c>
      <c r="AM69" s="430"/>
      <c r="AN69" s="430"/>
    </row>
    <row r="70" spans="1:40">
      <c r="A70" s="429" t="s">
        <v>2251</v>
      </c>
      <c r="B70" s="430" t="s">
        <v>119</v>
      </c>
      <c r="C70" s="430">
        <v>0</v>
      </c>
      <c r="D70" s="324" t="s">
        <v>97</v>
      </c>
      <c r="E70" s="430">
        <v>30</v>
      </c>
      <c r="F70" s="430">
        <v>20</v>
      </c>
      <c r="G70" s="430">
        <v>100</v>
      </c>
      <c r="H70" s="430">
        <v>7.7999999999999996E-3</v>
      </c>
      <c r="I70" s="430">
        <v>5.0000000000000001E-3</v>
      </c>
      <c r="J70" s="430">
        <v>1.4</v>
      </c>
      <c r="K70" s="430">
        <v>1.4</v>
      </c>
      <c r="L70" s="430">
        <v>0.33</v>
      </c>
      <c r="M70" s="430">
        <v>0.7</v>
      </c>
      <c r="N70" s="430">
        <v>0.2</v>
      </c>
      <c r="O70" s="430">
        <v>2.2999999999999998</v>
      </c>
      <c r="P70" s="430">
        <v>0.22</v>
      </c>
      <c r="Q70" s="430">
        <v>2</v>
      </c>
      <c r="R70" s="430">
        <v>2.2999999999999998</v>
      </c>
      <c r="S70" s="430">
        <v>2.2000000000000002</v>
      </c>
      <c r="T70" s="430">
        <v>2</v>
      </c>
      <c r="U70" s="430">
        <v>2.4</v>
      </c>
      <c r="V70" s="430">
        <v>2</v>
      </c>
      <c r="W70" s="430">
        <v>0.43</v>
      </c>
      <c r="X70" s="430">
        <v>0.35</v>
      </c>
      <c r="Y70" s="430">
        <v>0.23</v>
      </c>
      <c r="Z70" s="430">
        <v>1.4999999999999999E-2</v>
      </c>
      <c r="AA70" s="430" t="s">
        <v>2253</v>
      </c>
      <c r="AB70" s="430">
        <v>2</v>
      </c>
      <c r="AC70" s="430">
        <v>150</v>
      </c>
      <c r="AD70" s="430">
        <v>2.1</v>
      </c>
      <c r="AE70" s="431">
        <v>45</v>
      </c>
      <c r="AF70" s="430">
        <v>3.4</v>
      </c>
      <c r="AG70" s="430">
        <v>3.4</v>
      </c>
      <c r="AH70" s="430">
        <v>1.1000000000000001</v>
      </c>
      <c r="AI70" s="439">
        <v>40452</v>
      </c>
      <c r="AJ70" s="430" t="s">
        <v>135</v>
      </c>
      <c r="AK70" s="430">
        <v>5000</v>
      </c>
      <c r="AL70" s="430">
        <v>0.28499999999999998</v>
      </c>
      <c r="AM70" s="430"/>
      <c r="AN70" s="430"/>
    </row>
    <row r="71" spans="1:40">
      <c r="A71" s="435" t="s">
        <v>2251</v>
      </c>
      <c r="B71" s="433" t="s">
        <v>2269</v>
      </c>
      <c r="C71" s="430">
        <v>0</v>
      </c>
      <c r="D71" s="324" t="s">
        <v>97</v>
      </c>
      <c r="E71" s="433">
        <v>30</v>
      </c>
      <c r="F71" s="324">
        <v>20</v>
      </c>
      <c r="G71" s="430">
        <v>100</v>
      </c>
      <c r="H71" s="433">
        <v>6.4000000000000003E-3</v>
      </c>
      <c r="I71" s="433">
        <v>5.0000000000000001E-3</v>
      </c>
      <c r="J71" s="324">
        <v>1.4</v>
      </c>
      <c r="K71" s="433">
        <v>1.4</v>
      </c>
      <c r="L71" s="433">
        <v>20</v>
      </c>
      <c r="M71" s="324">
        <v>0.7</v>
      </c>
      <c r="N71" s="433">
        <v>0.25</v>
      </c>
      <c r="O71" s="433">
        <v>2.2000000000000002</v>
      </c>
      <c r="P71" s="433">
        <v>0.3</v>
      </c>
      <c r="Q71" s="433">
        <v>2</v>
      </c>
      <c r="R71" s="433">
        <v>3</v>
      </c>
      <c r="S71" s="433">
        <v>2.9</v>
      </c>
      <c r="T71" s="433">
        <v>2.75</v>
      </c>
      <c r="U71" s="433">
        <v>2.6</v>
      </c>
      <c r="V71" s="433">
        <v>2</v>
      </c>
      <c r="W71" s="433">
        <v>0.45</v>
      </c>
      <c r="X71" s="433">
        <v>0.5</v>
      </c>
      <c r="Y71" s="433">
        <v>0.28000000000000003</v>
      </c>
      <c r="Z71" s="433">
        <v>0.02</v>
      </c>
      <c r="AA71" s="433" t="s">
        <v>2253</v>
      </c>
      <c r="AB71" s="433">
        <v>2</v>
      </c>
      <c r="AC71" s="430">
        <v>150</v>
      </c>
      <c r="AD71" s="430">
        <v>2.1</v>
      </c>
      <c r="AE71" s="431">
        <v>45</v>
      </c>
      <c r="AF71" s="430">
        <v>3.4</v>
      </c>
      <c r="AG71" s="430">
        <v>3.4</v>
      </c>
      <c r="AH71" s="430">
        <v>1.1000000000000001</v>
      </c>
      <c r="AI71" s="439">
        <v>40452</v>
      </c>
      <c r="AJ71" s="430" t="s">
        <v>135</v>
      </c>
      <c r="AK71" s="430">
        <v>5000</v>
      </c>
      <c r="AL71" s="430">
        <v>0.28499999999999998</v>
      </c>
      <c r="AM71" s="430"/>
      <c r="AN71" s="430"/>
    </row>
    <row r="72" spans="1:40">
      <c r="A72" s="429" t="s">
        <v>2251</v>
      </c>
      <c r="B72" s="430" t="s">
        <v>2263</v>
      </c>
      <c r="C72" s="430">
        <v>0</v>
      </c>
      <c r="D72" s="324" t="s">
        <v>97</v>
      </c>
      <c r="E72" s="430">
        <v>30</v>
      </c>
      <c r="F72" s="430">
        <v>20</v>
      </c>
      <c r="G72" s="430">
        <v>100</v>
      </c>
      <c r="H72" s="430">
        <v>8.9999999999999993E-3</v>
      </c>
      <c r="I72" s="430">
        <v>5.7999999999999996E-3</v>
      </c>
      <c r="J72" s="430">
        <v>1.4</v>
      </c>
      <c r="K72" s="430">
        <v>1.3</v>
      </c>
      <c r="L72" s="430">
        <v>0.25</v>
      </c>
      <c r="M72" s="430">
        <v>0.7</v>
      </c>
      <c r="N72" s="430">
        <v>0.2</v>
      </c>
      <c r="O72" s="430">
        <v>2.4</v>
      </c>
      <c r="P72" s="430">
        <v>0.22</v>
      </c>
      <c r="Q72" s="430">
        <v>2.1</v>
      </c>
      <c r="R72" s="430">
        <v>2</v>
      </c>
      <c r="S72" s="430">
        <v>1.95</v>
      </c>
      <c r="T72" s="430">
        <v>1.8</v>
      </c>
      <c r="U72" s="430">
        <v>2.2000000000000002</v>
      </c>
      <c r="V72" s="430">
        <v>1.7</v>
      </c>
      <c r="W72" s="430">
        <v>0.4</v>
      </c>
      <c r="X72" s="430">
        <v>0.3</v>
      </c>
      <c r="Y72" s="430">
        <v>0.2</v>
      </c>
      <c r="Z72" s="430">
        <v>1.2999999999999999E-2</v>
      </c>
      <c r="AA72" s="430" t="s">
        <v>2253</v>
      </c>
      <c r="AB72" s="430">
        <v>2</v>
      </c>
      <c r="AC72" s="430">
        <v>150</v>
      </c>
      <c r="AD72" s="430">
        <v>2.1</v>
      </c>
      <c r="AE72" s="431">
        <v>45</v>
      </c>
      <c r="AF72" s="430">
        <v>3.4</v>
      </c>
      <c r="AG72" s="430">
        <v>3.4</v>
      </c>
      <c r="AH72" s="430">
        <v>1.1000000000000001</v>
      </c>
      <c r="AI72" s="439">
        <v>40452</v>
      </c>
      <c r="AJ72" s="430" t="s">
        <v>135</v>
      </c>
      <c r="AK72" s="430">
        <v>1000</v>
      </c>
      <c r="AL72" s="430">
        <v>0.33792</v>
      </c>
      <c r="AM72" s="430"/>
      <c r="AN72" s="430"/>
    </row>
    <row r="73" spans="1:40">
      <c r="A73" s="435" t="s">
        <v>2251</v>
      </c>
      <c r="B73" s="433" t="s">
        <v>120</v>
      </c>
      <c r="C73" s="430">
        <v>0</v>
      </c>
      <c r="D73" s="324" t="s">
        <v>97</v>
      </c>
      <c r="E73" s="433">
        <v>30</v>
      </c>
      <c r="F73" s="324">
        <v>20</v>
      </c>
      <c r="G73" s="430">
        <v>100</v>
      </c>
      <c r="H73" s="433">
        <v>7.1999999999999998E-3</v>
      </c>
      <c r="I73" s="433">
        <v>5.7999999999999996E-3</v>
      </c>
      <c r="J73" s="324">
        <v>1.4</v>
      </c>
      <c r="K73" s="433">
        <v>1.3</v>
      </c>
      <c r="L73" s="433">
        <v>10</v>
      </c>
      <c r="M73" s="324">
        <v>0.7</v>
      </c>
      <c r="N73" s="433">
        <v>0.2</v>
      </c>
      <c r="O73" s="433">
        <v>2.2000000000000002</v>
      </c>
      <c r="P73" s="433">
        <v>0.25</v>
      </c>
      <c r="Q73" s="433">
        <v>2</v>
      </c>
      <c r="R73" s="433">
        <v>2.7</v>
      </c>
      <c r="S73" s="433">
        <v>2.6</v>
      </c>
      <c r="T73" s="433">
        <v>2.2999999999999998</v>
      </c>
      <c r="U73" s="433">
        <v>2.2999999999999998</v>
      </c>
      <c r="V73" s="433">
        <v>1.9</v>
      </c>
      <c r="W73" s="433">
        <v>0.4</v>
      </c>
      <c r="X73" s="433">
        <v>0.4</v>
      </c>
      <c r="Y73" s="433">
        <v>0.28000000000000003</v>
      </c>
      <c r="Z73" s="433">
        <v>1.9E-2</v>
      </c>
      <c r="AA73" s="433" t="s">
        <v>2253</v>
      </c>
      <c r="AB73" s="433">
        <v>2</v>
      </c>
      <c r="AC73" s="430">
        <v>150</v>
      </c>
      <c r="AD73" s="430">
        <v>2.1</v>
      </c>
      <c r="AE73" s="431">
        <v>45</v>
      </c>
      <c r="AF73" s="430">
        <v>3.4</v>
      </c>
      <c r="AG73" s="430">
        <v>3.4</v>
      </c>
      <c r="AH73" s="430">
        <v>1.1000000000000001</v>
      </c>
      <c r="AI73" s="439">
        <v>40452</v>
      </c>
      <c r="AJ73" s="430" t="s">
        <v>135</v>
      </c>
      <c r="AK73" s="430">
        <v>5000</v>
      </c>
      <c r="AL73" s="430">
        <v>0.27200000000000002</v>
      </c>
      <c r="AM73" s="430"/>
      <c r="AN73" s="430"/>
    </row>
    <row r="74" spans="1:40">
      <c r="A74" s="435" t="s">
        <v>2251</v>
      </c>
      <c r="B74" s="430" t="s">
        <v>2311</v>
      </c>
      <c r="C74" s="430">
        <v>0</v>
      </c>
      <c r="D74" s="324" t="s">
        <v>97</v>
      </c>
      <c r="E74" s="430">
        <v>25</v>
      </c>
      <c r="F74" s="430">
        <v>20</v>
      </c>
      <c r="G74" s="430">
        <v>100</v>
      </c>
      <c r="H74" s="430">
        <v>8.0999999999999996E-3</v>
      </c>
      <c r="I74" s="430">
        <v>6.0000000000000001E-3</v>
      </c>
      <c r="J74" s="430">
        <v>1.46</v>
      </c>
      <c r="K74" s="430">
        <v>1</v>
      </c>
      <c r="L74" s="430">
        <v>0</v>
      </c>
      <c r="M74" s="430">
        <v>0.7</v>
      </c>
      <c r="N74" s="430">
        <v>0.15</v>
      </c>
      <c r="O74" s="430">
        <v>2.2000000000000002</v>
      </c>
      <c r="P74" s="430">
        <v>0.2</v>
      </c>
      <c r="Q74" s="430">
        <v>1.85</v>
      </c>
      <c r="R74" s="430">
        <v>0.8</v>
      </c>
      <c r="S74" s="430">
        <v>0.7</v>
      </c>
      <c r="T74" s="430">
        <v>0.66</v>
      </c>
      <c r="U74" s="430">
        <v>1</v>
      </c>
      <c r="V74" s="430">
        <v>0.65</v>
      </c>
      <c r="W74" s="430">
        <v>0.2</v>
      </c>
      <c r="X74" s="430">
        <v>0.16</v>
      </c>
      <c r="Y74" s="430">
        <v>0.08</v>
      </c>
      <c r="Z74" s="430">
        <v>2.1999999999999999E-2</v>
      </c>
      <c r="AA74" s="433" t="s">
        <v>2253</v>
      </c>
      <c r="AB74" s="430">
        <v>2</v>
      </c>
      <c r="AC74" s="430">
        <v>150</v>
      </c>
      <c r="AD74" s="430">
        <v>4.9000000000000004</v>
      </c>
      <c r="AE74" s="431">
        <v>45</v>
      </c>
      <c r="AF74" s="430">
        <v>3.4</v>
      </c>
      <c r="AG74" s="430">
        <v>3.4</v>
      </c>
      <c r="AH74" s="430">
        <v>1.1000000000000001</v>
      </c>
      <c r="AI74" s="439">
        <v>40655</v>
      </c>
      <c r="AJ74" s="430" t="s">
        <v>99</v>
      </c>
      <c r="AK74" s="430">
        <v>1000</v>
      </c>
      <c r="AL74" s="430">
        <v>0.33100000000000002</v>
      </c>
      <c r="AM74" s="430"/>
      <c r="AN74" s="430"/>
    </row>
    <row r="75" spans="1:40">
      <c r="A75" s="435" t="s">
        <v>2251</v>
      </c>
      <c r="B75" s="433" t="s">
        <v>843</v>
      </c>
      <c r="C75" s="430">
        <v>0</v>
      </c>
      <c r="D75" s="324" t="s">
        <v>97</v>
      </c>
      <c r="E75" s="433">
        <v>60</v>
      </c>
      <c r="F75" s="324">
        <v>20</v>
      </c>
      <c r="G75" s="324">
        <v>100</v>
      </c>
      <c r="H75" s="433">
        <v>1.2E-2</v>
      </c>
      <c r="I75" s="433">
        <v>6.7000000000000004E-2</v>
      </c>
      <c r="J75" s="324">
        <v>1.5</v>
      </c>
      <c r="K75" s="433">
        <v>1</v>
      </c>
      <c r="L75" s="324" t="s">
        <v>844</v>
      </c>
      <c r="M75" s="430">
        <v>0.7</v>
      </c>
      <c r="N75" s="324">
        <v>0.15</v>
      </c>
      <c r="O75" s="433">
        <v>2.4</v>
      </c>
      <c r="P75" s="433">
        <v>0.2</v>
      </c>
      <c r="Q75" s="433">
        <v>2.1</v>
      </c>
      <c r="R75" s="433">
        <v>4</v>
      </c>
      <c r="S75" s="433">
        <v>3.9</v>
      </c>
      <c r="T75" s="433">
        <v>3.85</v>
      </c>
      <c r="U75" s="433">
        <v>2</v>
      </c>
      <c r="V75" s="433">
        <v>1.8</v>
      </c>
      <c r="W75" s="433">
        <v>0.32</v>
      </c>
      <c r="X75" s="433">
        <v>0.26</v>
      </c>
      <c r="Y75" s="433">
        <v>0.16</v>
      </c>
      <c r="Z75" s="433">
        <v>1.7000000000000001E-2</v>
      </c>
      <c r="AA75" s="433" t="s">
        <v>2253</v>
      </c>
      <c r="AB75" s="433">
        <v>2</v>
      </c>
      <c r="AC75" s="433">
        <v>150</v>
      </c>
      <c r="AD75" s="433">
        <v>1.8</v>
      </c>
      <c r="AE75" s="431">
        <v>45</v>
      </c>
      <c r="AF75" s="430">
        <v>3.4</v>
      </c>
      <c r="AG75" s="430">
        <v>3.4</v>
      </c>
      <c r="AH75" s="430">
        <v>1.1000000000000001</v>
      </c>
      <c r="AI75" s="439">
        <v>40452</v>
      </c>
      <c r="AJ75" s="324" t="s">
        <v>135</v>
      </c>
      <c r="AK75" s="430">
        <v>1000</v>
      </c>
      <c r="AL75" s="430">
        <v>0.46361000000000002</v>
      </c>
      <c r="AM75" s="430"/>
      <c r="AN75" s="430"/>
    </row>
    <row r="76" spans="1:40">
      <c r="A76" s="429" t="s">
        <v>2251</v>
      </c>
      <c r="B76" s="430" t="s">
        <v>2258</v>
      </c>
      <c r="C76" s="430">
        <v>0</v>
      </c>
      <c r="D76" s="324" t="s">
        <v>97</v>
      </c>
      <c r="E76" s="430">
        <v>30</v>
      </c>
      <c r="F76" s="430">
        <v>20</v>
      </c>
      <c r="G76" s="430">
        <v>100</v>
      </c>
      <c r="H76" s="430">
        <v>1.2999999999999999E-2</v>
      </c>
      <c r="I76" s="430">
        <v>8.8000000000000005E-3</v>
      </c>
      <c r="J76" s="430">
        <v>1.4</v>
      </c>
      <c r="K76" s="430">
        <v>1</v>
      </c>
      <c r="L76" s="430">
        <v>0.31</v>
      </c>
      <c r="M76" s="430">
        <v>0.7</v>
      </c>
      <c r="N76" s="430">
        <v>0.2</v>
      </c>
      <c r="O76" s="430">
        <v>2.5</v>
      </c>
      <c r="P76" s="430">
        <v>0.25</v>
      </c>
      <c r="Q76" s="430">
        <v>2.1</v>
      </c>
      <c r="R76" s="430">
        <v>1.4</v>
      </c>
      <c r="S76" s="430">
        <v>1.3</v>
      </c>
      <c r="T76" s="430">
        <v>1.2</v>
      </c>
      <c r="U76" s="430">
        <v>1.7</v>
      </c>
      <c r="V76" s="430">
        <v>1.3</v>
      </c>
      <c r="W76" s="430">
        <v>0.3</v>
      </c>
      <c r="X76" s="430">
        <v>0.2</v>
      </c>
      <c r="Y76" s="430">
        <v>0.13</v>
      </c>
      <c r="Z76" s="430">
        <v>8.9999999999999993E-3</v>
      </c>
      <c r="AA76" s="430" t="s">
        <v>2253</v>
      </c>
      <c r="AB76" s="430">
        <v>2</v>
      </c>
      <c r="AC76" s="430">
        <v>150</v>
      </c>
      <c r="AD76" s="430">
        <v>2.1</v>
      </c>
      <c r="AE76" s="431">
        <v>45</v>
      </c>
      <c r="AF76" s="430">
        <v>3.4</v>
      </c>
      <c r="AG76" s="430">
        <v>3.4</v>
      </c>
      <c r="AH76" s="430">
        <v>1.1000000000000001</v>
      </c>
      <c r="AI76" s="439">
        <v>40452</v>
      </c>
      <c r="AJ76" s="430" t="s">
        <v>135</v>
      </c>
      <c r="AK76" s="430">
        <v>5000</v>
      </c>
      <c r="AL76" s="430">
        <v>0.26</v>
      </c>
      <c r="AM76" s="430"/>
      <c r="AN76" s="430"/>
    </row>
    <row r="77" spans="1:40">
      <c r="A77" s="435" t="s">
        <v>2251</v>
      </c>
      <c r="B77" s="433" t="s">
        <v>2275</v>
      </c>
      <c r="C77" s="430">
        <v>0</v>
      </c>
      <c r="D77" s="324" t="s">
        <v>97</v>
      </c>
      <c r="E77" s="433">
        <v>30</v>
      </c>
      <c r="F77" s="324">
        <v>20</v>
      </c>
      <c r="G77" s="430">
        <v>100</v>
      </c>
      <c r="H77" s="433">
        <v>1.0999999999999999E-2</v>
      </c>
      <c r="I77" s="433">
        <v>8.8000000000000005E-3</v>
      </c>
      <c r="J77" s="324">
        <v>1.4</v>
      </c>
      <c r="K77" s="433">
        <v>1</v>
      </c>
      <c r="L77" s="433">
        <v>10</v>
      </c>
      <c r="M77" s="324">
        <v>0.7</v>
      </c>
      <c r="N77" s="433">
        <v>0.2</v>
      </c>
      <c r="O77" s="433">
        <v>2.2000000000000002</v>
      </c>
      <c r="P77" s="433">
        <v>0.25</v>
      </c>
      <c r="Q77" s="433">
        <v>2</v>
      </c>
      <c r="R77" s="433">
        <v>1.9</v>
      </c>
      <c r="S77" s="433">
        <v>1.8</v>
      </c>
      <c r="T77" s="433">
        <v>1.7</v>
      </c>
      <c r="U77" s="433">
        <v>1.7</v>
      </c>
      <c r="V77" s="433">
        <v>1.3</v>
      </c>
      <c r="W77" s="433">
        <v>0.3</v>
      </c>
      <c r="X77" s="433">
        <v>0.3</v>
      </c>
      <c r="Y77" s="433">
        <v>0.18</v>
      </c>
      <c r="Z77" s="433">
        <v>1.2999999999999999E-2</v>
      </c>
      <c r="AA77" s="433" t="s">
        <v>2253</v>
      </c>
      <c r="AB77" s="433">
        <v>2</v>
      </c>
      <c r="AC77" s="430">
        <v>150</v>
      </c>
      <c r="AD77" s="430">
        <v>2.1</v>
      </c>
      <c r="AE77" s="431">
        <v>45</v>
      </c>
      <c r="AF77" s="430">
        <v>3.4</v>
      </c>
      <c r="AG77" s="430">
        <v>3.4</v>
      </c>
      <c r="AH77" s="430">
        <v>1.1000000000000001</v>
      </c>
      <c r="AI77" s="439">
        <v>40452</v>
      </c>
      <c r="AJ77" s="430" t="s">
        <v>135</v>
      </c>
      <c r="AK77" s="430">
        <v>5000</v>
      </c>
      <c r="AL77" s="430">
        <v>0.26</v>
      </c>
      <c r="AM77" s="430"/>
      <c r="AN77" s="430"/>
    </row>
    <row r="78" spans="1:40">
      <c r="A78" s="435" t="s">
        <v>2251</v>
      </c>
      <c r="B78" s="430" t="s">
        <v>2313</v>
      </c>
      <c r="C78" s="430">
        <v>0</v>
      </c>
      <c r="D78" s="324" t="s">
        <v>97</v>
      </c>
      <c r="E78" s="430">
        <v>30</v>
      </c>
      <c r="F78" s="430">
        <v>20</v>
      </c>
      <c r="G78" s="430">
        <v>100</v>
      </c>
      <c r="H78" s="430">
        <v>2.5999999999999999E-3</v>
      </c>
      <c r="I78" s="430">
        <v>2E-3</v>
      </c>
      <c r="J78" s="430">
        <v>1.44</v>
      </c>
      <c r="K78" s="430">
        <v>1</v>
      </c>
      <c r="L78" s="430">
        <v>0</v>
      </c>
      <c r="M78" s="430">
        <v>0.7</v>
      </c>
      <c r="N78" s="430">
        <v>0.2</v>
      </c>
      <c r="O78" s="430">
        <v>2.15</v>
      </c>
      <c r="P78" s="430">
        <v>0.25</v>
      </c>
      <c r="Q78" s="430">
        <v>1.8</v>
      </c>
      <c r="R78" s="430">
        <v>3.6</v>
      </c>
      <c r="S78" s="430">
        <v>3.1</v>
      </c>
      <c r="T78" s="430">
        <v>2.85</v>
      </c>
      <c r="U78" s="430">
        <v>4</v>
      </c>
      <c r="V78" s="430">
        <v>2.6</v>
      </c>
      <c r="W78" s="430">
        <v>0.7</v>
      </c>
      <c r="X78" s="430">
        <v>0.9</v>
      </c>
      <c r="Y78" s="430">
        <v>0.47</v>
      </c>
      <c r="Z78" s="430">
        <v>0.1</v>
      </c>
      <c r="AA78" s="433" t="s">
        <v>2253</v>
      </c>
      <c r="AB78" s="430">
        <v>2</v>
      </c>
      <c r="AC78" s="430">
        <v>150</v>
      </c>
      <c r="AD78" s="430">
        <v>1.8</v>
      </c>
      <c r="AE78" s="431">
        <v>45</v>
      </c>
      <c r="AF78" s="430">
        <v>3.4</v>
      </c>
      <c r="AG78" s="430">
        <v>3.4</v>
      </c>
      <c r="AH78" s="430">
        <v>1.1000000000000001</v>
      </c>
      <c r="AI78" s="439">
        <v>40655</v>
      </c>
      <c r="AJ78" s="430" t="s">
        <v>99</v>
      </c>
      <c r="AK78" s="430">
        <v>1000</v>
      </c>
      <c r="AL78" s="430">
        <v>0.68</v>
      </c>
      <c r="AM78" s="430"/>
      <c r="AN78" s="430"/>
    </row>
    <row r="79" spans="1:40">
      <c r="A79" s="435" t="s">
        <v>2251</v>
      </c>
      <c r="B79" s="430" t="s">
        <v>2314</v>
      </c>
      <c r="C79" s="430">
        <v>0</v>
      </c>
      <c r="D79" s="324" t="s">
        <v>97</v>
      </c>
      <c r="E79" s="430">
        <v>30</v>
      </c>
      <c r="F79" s="430">
        <v>20</v>
      </c>
      <c r="G79" s="430">
        <v>100</v>
      </c>
      <c r="H79" s="430">
        <v>3.5000000000000001E-3</v>
      </c>
      <c r="I79" s="430">
        <v>2.5999999999999999E-3</v>
      </c>
      <c r="J79" s="430">
        <v>1.45</v>
      </c>
      <c r="K79" s="430">
        <v>0.9</v>
      </c>
      <c r="L79" s="430">
        <v>0</v>
      </c>
      <c r="M79" s="430">
        <v>0.7</v>
      </c>
      <c r="N79" s="430">
        <v>0.2</v>
      </c>
      <c r="O79" s="430">
        <v>2.2000000000000002</v>
      </c>
      <c r="P79" s="430">
        <v>0.25</v>
      </c>
      <c r="Q79" s="430">
        <v>1.85</v>
      </c>
      <c r="R79" s="430">
        <v>2.1</v>
      </c>
      <c r="S79" s="430">
        <v>1.95</v>
      </c>
      <c r="T79" s="430">
        <v>1.8</v>
      </c>
      <c r="U79" s="430">
        <v>2.7</v>
      </c>
      <c r="V79" s="430">
        <v>1.6</v>
      </c>
      <c r="W79" s="430">
        <v>0.45</v>
      </c>
      <c r="X79" s="430">
        <v>0.55000000000000004</v>
      </c>
      <c r="Y79" s="430">
        <v>0.28999999999999998</v>
      </c>
      <c r="Z79" s="430">
        <v>0.06</v>
      </c>
      <c r="AA79" s="433" t="s">
        <v>2253</v>
      </c>
      <c r="AB79" s="430">
        <v>2</v>
      </c>
      <c r="AC79" s="430">
        <v>150</v>
      </c>
      <c r="AD79" s="430">
        <v>2.6</v>
      </c>
      <c r="AE79" s="431">
        <v>45</v>
      </c>
      <c r="AF79" s="430">
        <v>3.4</v>
      </c>
      <c r="AG79" s="430">
        <v>3.4</v>
      </c>
      <c r="AH79" s="430">
        <v>1.1000000000000001</v>
      </c>
      <c r="AI79" s="439">
        <v>40655</v>
      </c>
      <c r="AJ79" s="430" t="s">
        <v>99</v>
      </c>
      <c r="AK79" s="430">
        <v>1000</v>
      </c>
      <c r="AL79" s="430">
        <v>0.42</v>
      </c>
      <c r="AM79" s="430"/>
      <c r="AN79" s="430"/>
    </row>
    <row r="80" spans="1:40">
      <c r="A80" s="435" t="s">
        <v>2251</v>
      </c>
      <c r="B80" s="430" t="s">
        <v>2315</v>
      </c>
      <c r="C80" s="430">
        <v>0</v>
      </c>
      <c r="D80" s="324" t="s">
        <v>97</v>
      </c>
      <c r="E80" s="430">
        <v>30</v>
      </c>
      <c r="F80" s="430">
        <v>20</v>
      </c>
      <c r="G80" s="430">
        <v>100</v>
      </c>
      <c r="H80" s="430">
        <v>5.4999999999999997E-3</v>
      </c>
      <c r="I80" s="430">
        <v>4.0000000000000001E-3</v>
      </c>
      <c r="J80" s="430">
        <v>1.47</v>
      </c>
      <c r="K80" s="430">
        <v>0.9</v>
      </c>
      <c r="L80" s="430">
        <v>0</v>
      </c>
      <c r="M80" s="430" t="s">
        <v>2301</v>
      </c>
      <c r="N80" s="430">
        <v>0.2</v>
      </c>
      <c r="O80" s="430">
        <v>2.2000000000000002</v>
      </c>
      <c r="P80" s="430">
        <v>0.25</v>
      </c>
      <c r="Q80" s="430">
        <v>1.85</v>
      </c>
      <c r="R80" s="430">
        <v>1.4</v>
      </c>
      <c r="S80" s="430">
        <v>1.2</v>
      </c>
      <c r="T80" s="430">
        <v>1</v>
      </c>
      <c r="U80" s="430">
        <v>2</v>
      </c>
      <c r="V80" s="430">
        <v>1.3</v>
      </c>
      <c r="W80" s="430">
        <v>0.3</v>
      </c>
      <c r="X80" s="430">
        <v>0.4</v>
      </c>
      <c r="Y80" s="430">
        <v>0.2</v>
      </c>
      <c r="Z80" s="430">
        <v>4.4999999999999998E-2</v>
      </c>
      <c r="AA80" s="433" t="s">
        <v>2253</v>
      </c>
      <c r="AB80" s="430">
        <v>2</v>
      </c>
      <c r="AC80" s="430">
        <v>150</v>
      </c>
      <c r="AD80" s="430">
        <v>3.4</v>
      </c>
      <c r="AE80" s="431">
        <v>45</v>
      </c>
      <c r="AF80" s="430">
        <v>3.4</v>
      </c>
      <c r="AG80" s="430">
        <v>3.4</v>
      </c>
      <c r="AH80" s="430">
        <v>1.1000000000000001</v>
      </c>
      <c r="AI80" s="439">
        <v>40655</v>
      </c>
      <c r="AJ80" s="430" t="s">
        <v>99</v>
      </c>
      <c r="AK80" s="430">
        <v>1000</v>
      </c>
      <c r="AL80" s="430">
        <v>0.39</v>
      </c>
      <c r="AM80" s="430"/>
      <c r="AN80" s="430"/>
    </row>
    <row r="81" spans="1:40">
      <c r="A81" s="435" t="s">
        <v>2251</v>
      </c>
      <c r="B81" s="430" t="s">
        <v>2316</v>
      </c>
      <c r="C81" s="430">
        <v>0</v>
      </c>
      <c r="D81" s="324" t="s">
        <v>97</v>
      </c>
      <c r="E81" s="430">
        <v>30</v>
      </c>
      <c r="F81" s="430">
        <v>20</v>
      </c>
      <c r="G81" s="430">
        <v>100</v>
      </c>
      <c r="H81" s="430">
        <v>1.4999999999999999E-2</v>
      </c>
      <c r="I81" s="430">
        <v>1.2E-2</v>
      </c>
      <c r="J81" s="430">
        <v>1.45</v>
      </c>
      <c r="K81" s="430">
        <v>3</v>
      </c>
      <c r="L81" s="430">
        <v>0</v>
      </c>
      <c r="M81" s="430">
        <v>0.7</v>
      </c>
      <c r="N81" s="430">
        <v>0.2</v>
      </c>
      <c r="O81" s="430">
        <v>2.25</v>
      </c>
      <c r="P81" s="430">
        <v>0.25</v>
      </c>
      <c r="Q81" s="430">
        <v>2</v>
      </c>
      <c r="R81" s="430">
        <v>1.1000000000000001</v>
      </c>
      <c r="S81" s="430">
        <v>1.05</v>
      </c>
      <c r="T81" s="430">
        <v>0.95</v>
      </c>
      <c r="U81" s="430">
        <v>1.1000000000000001</v>
      </c>
      <c r="V81" s="430">
        <v>0.87</v>
      </c>
      <c r="W81" s="430">
        <v>0.18</v>
      </c>
      <c r="X81" s="430">
        <v>0.18</v>
      </c>
      <c r="Y81" s="430">
        <v>0.11</v>
      </c>
      <c r="Z81" s="430">
        <v>6.0000000000000001E-3</v>
      </c>
      <c r="AA81" s="433" t="s">
        <v>2253</v>
      </c>
      <c r="AB81" s="430">
        <v>2</v>
      </c>
      <c r="AC81" s="430">
        <v>150</v>
      </c>
      <c r="AD81" s="430">
        <v>5.0999999999999996</v>
      </c>
      <c r="AE81" s="431">
        <v>45</v>
      </c>
      <c r="AF81" s="430">
        <v>3.4</v>
      </c>
      <c r="AG81" s="430">
        <v>3.4</v>
      </c>
      <c r="AH81" s="430">
        <v>1.1000000000000001</v>
      </c>
      <c r="AI81" s="439"/>
      <c r="AJ81" s="430"/>
      <c r="AK81" s="430">
        <v>5000</v>
      </c>
      <c r="AL81" s="430">
        <v>0.21099999999999999</v>
      </c>
      <c r="AM81" s="430"/>
      <c r="AN81" s="430"/>
    </row>
    <row r="82" spans="1:40">
      <c r="A82" s="429" t="s">
        <v>2251</v>
      </c>
      <c r="B82" s="430" t="s">
        <v>2268</v>
      </c>
      <c r="C82" s="430">
        <v>0</v>
      </c>
      <c r="D82" s="324" t="s">
        <v>97</v>
      </c>
      <c r="E82" s="430">
        <v>30</v>
      </c>
      <c r="F82" s="430">
        <v>20</v>
      </c>
      <c r="G82" s="430">
        <v>100</v>
      </c>
      <c r="H82" s="430">
        <v>1.4999999999999999E-2</v>
      </c>
      <c r="I82" s="430">
        <v>0.01</v>
      </c>
      <c r="J82" s="430">
        <v>1.4</v>
      </c>
      <c r="K82" s="430">
        <v>0.9</v>
      </c>
      <c r="L82" s="430">
        <v>0.36</v>
      </c>
      <c r="M82" s="430">
        <v>0.7</v>
      </c>
      <c r="N82" s="430">
        <v>0.2</v>
      </c>
      <c r="O82" s="430">
        <v>2.5</v>
      </c>
      <c r="P82" s="430">
        <v>0.25</v>
      </c>
      <c r="Q82" s="430">
        <v>2.2000000000000002</v>
      </c>
      <c r="R82" s="430">
        <v>1</v>
      </c>
      <c r="S82" s="430">
        <v>1</v>
      </c>
      <c r="T82" s="430">
        <v>0.95</v>
      </c>
      <c r="U82" s="430">
        <v>1.3</v>
      </c>
      <c r="V82" s="430">
        <v>1</v>
      </c>
      <c r="W82" s="430">
        <v>0.25</v>
      </c>
      <c r="X82" s="430">
        <v>0.18</v>
      </c>
      <c r="Y82" s="430">
        <v>0.11</v>
      </c>
      <c r="Z82" s="430">
        <v>7.4999999999999997E-3</v>
      </c>
      <c r="AA82" s="430" t="s">
        <v>2253</v>
      </c>
      <c r="AB82" s="430">
        <v>2</v>
      </c>
      <c r="AC82" s="430">
        <v>150</v>
      </c>
      <c r="AD82" s="430">
        <v>2.1</v>
      </c>
      <c r="AE82" s="431">
        <v>45</v>
      </c>
      <c r="AF82" s="430">
        <v>3.4</v>
      </c>
      <c r="AG82" s="430">
        <v>3.4</v>
      </c>
      <c r="AH82" s="430">
        <v>1.1000000000000001</v>
      </c>
      <c r="AI82" s="439">
        <v>40452</v>
      </c>
      <c r="AJ82" s="430" t="s">
        <v>135</v>
      </c>
      <c r="AK82" s="430">
        <v>5000</v>
      </c>
      <c r="AL82" s="430">
        <v>0.23</v>
      </c>
      <c r="AM82" s="430"/>
      <c r="AN82" s="430"/>
    </row>
    <row r="83" spans="1:40">
      <c r="A83" s="435" t="s">
        <v>2251</v>
      </c>
      <c r="B83" s="433" t="s">
        <v>2257</v>
      </c>
      <c r="C83" s="430">
        <v>0</v>
      </c>
      <c r="D83" s="324" t="s">
        <v>97</v>
      </c>
      <c r="E83" s="433">
        <v>30</v>
      </c>
      <c r="F83" s="324">
        <v>20</v>
      </c>
      <c r="G83" s="430">
        <v>100</v>
      </c>
      <c r="H83" s="433">
        <v>1.2999999999999999E-2</v>
      </c>
      <c r="I83" s="433">
        <v>0.01</v>
      </c>
      <c r="J83" s="324">
        <v>1.4</v>
      </c>
      <c r="K83" s="433">
        <v>0.9</v>
      </c>
      <c r="L83" s="433">
        <v>10</v>
      </c>
      <c r="M83" s="324">
        <v>0.7</v>
      </c>
      <c r="N83" s="433">
        <v>0.2</v>
      </c>
      <c r="O83" s="433">
        <v>2.2000000000000002</v>
      </c>
      <c r="P83" s="433">
        <v>0.3</v>
      </c>
      <c r="Q83" s="433">
        <v>2</v>
      </c>
      <c r="R83" s="433">
        <v>1.6</v>
      </c>
      <c r="S83" s="433">
        <v>1.5</v>
      </c>
      <c r="T83" s="433">
        <v>1.3</v>
      </c>
      <c r="U83" s="433">
        <v>1.5</v>
      </c>
      <c r="V83" s="433">
        <v>1.2</v>
      </c>
      <c r="W83" s="433">
        <v>0.26</v>
      </c>
      <c r="X83" s="433">
        <v>0.23</v>
      </c>
      <c r="Y83" s="433">
        <v>0.16</v>
      </c>
      <c r="Z83" s="433">
        <v>0.01</v>
      </c>
      <c r="AA83" s="433" t="s">
        <v>2253</v>
      </c>
      <c r="AB83" s="433">
        <v>2</v>
      </c>
      <c r="AC83" s="430">
        <v>150</v>
      </c>
      <c r="AD83" s="430">
        <v>2.1</v>
      </c>
      <c r="AE83" s="431">
        <v>45</v>
      </c>
      <c r="AF83" s="430">
        <v>3.4</v>
      </c>
      <c r="AG83" s="430">
        <v>3.4</v>
      </c>
      <c r="AH83" s="430">
        <v>1.1000000000000001</v>
      </c>
      <c r="AI83" s="439">
        <v>40452</v>
      </c>
      <c r="AJ83" s="430" t="s">
        <v>135</v>
      </c>
      <c r="AK83" s="430">
        <v>5000</v>
      </c>
      <c r="AL83" s="430">
        <v>0.23</v>
      </c>
      <c r="AM83" s="430"/>
      <c r="AN83" s="430"/>
    </row>
    <row r="84" spans="1:40">
      <c r="A84" s="429" t="s">
        <v>2251</v>
      </c>
      <c r="B84" s="430" t="s">
        <v>2265</v>
      </c>
      <c r="C84" s="430">
        <v>0</v>
      </c>
      <c r="D84" s="324" t="s">
        <v>97</v>
      </c>
      <c r="E84" s="430">
        <v>30</v>
      </c>
      <c r="F84" s="430">
        <v>20</v>
      </c>
      <c r="G84" s="430">
        <v>100</v>
      </c>
      <c r="H84" s="430">
        <v>2.1000000000000001E-2</v>
      </c>
      <c r="I84" s="430">
        <v>1.2999999999999999E-2</v>
      </c>
      <c r="J84" s="430">
        <v>1.4</v>
      </c>
      <c r="K84" s="430">
        <v>1.1000000000000001</v>
      </c>
      <c r="L84" s="430">
        <v>0.43</v>
      </c>
      <c r="M84" s="430">
        <v>0.7</v>
      </c>
      <c r="N84" s="430">
        <v>0.25</v>
      </c>
      <c r="O84" s="430">
        <v>2.5</v>
      </c>
      <c r="P84" s="430">
        <v>0.3</v>
      </c>
      <c r="Q84" s="430">
        <v>2.2000000000000002</v>
      </c>
      <c r="R84" s="430">
        <v>0.9</v>
      </c>
      <c r="S84" s="430">
        <v>0.8</v>
      </c>
      <c r="T84" s="430">
        <v>0.75</v>
      </c>
      <c r="U84" s="430">
        <v>1</v>
      </c>
      <c r="V84" s="430">
        <v>0.8</v>
      </c>
      <c r="W84" s="430">
        <v>0.2</v>
      </c>
      <c r="X84" s="430">
        <v>0.12</v>
      </c>
      <c r="Y84" s="430">
        <v>0.08</v>
      </c>
      <c r="Z84" s="430">
        <v>5.4999999999999997E-3</v>
      </c>
      <c r="AA84" s="430" t="s">
        <v>2253</v>
      </c>
      <c r="AB84" s="430">
        <v>2</v>
      </c>
      <c r="AC84" s="430">
        <v>150</v>
      </c>
      <c r="AD84" s="430">
        <v>2.1</v>
      </c>
      <c r="AE84" s="431">
        <v>45</v>
      </c>
      <c r="AF84" s="430">
        <v>3.4</v>
      </c>
      <c r="AG84" s="430">
        <v>3.4</v>
      </c>
      <c r="AH84" s="430">
        <v>1.1000000000000001</v>
      </c>
      <c r="AI84" s="439">
        <v>40452</v>
      </c>
      <c r="AJ84" s="430" t="s">
        <v>135</v>
      </c>
      <c r="AK84" s="430">
        <v>1000</v>
      </c>
      <c r="AL84" s="430">
        <v>0.27638000000000001</v>
      </c>
      <c r="AM84" s="430"/>
      <c r="AN84" s="430"/>
    </row>
    <row r="85" spans="1:40">
      <c r="A85" s="435" t="s">
        <v>2251</v>
      </c>
      <c r="B85" s="433" t="s">
        <v>2252</v>
      </c>
      <c r="C85" s="430">
        <v>0</v>
      </c>
      <c r="D85" s="324" t="s">
        <v>97</v>
      </c>
      <c r="E85" s="433">
        <v>30</v>
      </c>
      <c r="F85" s="324">
        <v>20</v>
      </c>
      <c r="G85" s="430">
        <v>100</v>
      </c>
      <c r="H85" s="433">
        <v>1.7000000000000001E-2</v>
      </c>
      <c r="I85" s="433">
        <v>1.2999999999999999E-2</v>
      </c>
      <c r="J85" s="324">
        <v>1.4</v>
      </c>
      <c r="K85" s="433">
        <v>1.1000000000000001</v>
      </c>
      <c r="L85" s="433">
        <v>10</v>
      </c>
      <c r="M85" s="324">
        <v>0.7</v>
      </c>
      <c r="N85" s="433">
        <v>0.25</v>
      </c>
      <c r="O85" s="433">
        <v>2.2000000000000002</v>
      </c>
      <c r="P85" s="433">
        <v>0.3</v>
      </c>
      <c r="Q85" s="433">
        <v>2</v>
      </c>
      <c r="R85" s="433">
        <v>1.1000000000000001</v>
      </c>
      <c r="S85" s="433">
        <v>1</v>
      </c>
      <c r="T85" s="433">
        <v>0.9</v>
      </c>
      <c r="U85" s="433">
        <v>1</v>
      </c>
      <c r="V85" s="433">
        <v>0.85</v>
      </c>
      <c r="W85" s="433">
        <v>0.2</v>
      </c>
      <c r="X85" s="433">
        <v>0.18</v>
      </c>
      <c r="Y85" s="433">
        <v>0.11</v>
      </c>
      <c r="Z85" s="433">
        <v>7.0000000000000001E-3</v>
      </c>
      <c r="AA85" s="433" t="s">
        <v>2253</v>
      </c>
      <c r="AB85" s="433">
        <v>2</v>
      </c>
      <c r="AC85" s="430">
        <v>150</v>
      </c>
      <c r="AD85" s="430">
        <v>2.1</v>
      </c>
      <c r="AE85" s="431">
        <v>45</v>
      </c>
      <c r="AF85" s="430">
        <v>3.4</v>
      </c>
      <c r="AG85" s="430">
        <v>3.4</v>
      </c>
      <c r="AH85" s="430">
        <v>1.1000000000000001</v>
      </c>
      <c r="AI85" s="439">
        <v>40452</v>
      </c>
      <c r="AJ85" s="430" t="s">
        <v>135</v>
      </c>
      <c r="AK85" s="430">
        <v>1000</v>
      </c>
      <c r="AL85" s="430">
        <v>0.23499999999999999</v>
      </c>
      <c r="AM85" s="430"/>
      <c r="AN85" s="430"/>
    </row>
    <row r="86" spans="1:40">
      <c r="A86" s="435" t="s">
        <v>2242</v>
      </c>
      <c r="B86" s="433" t="s">
        <v>2280</v>
      </c>
      <c r="C86" s="430">
        <v>0</v>
      </c>
      <c r="D86" s="324" t="s">
        <v>97</v>
      </c>
      <c r="E86" s="324">
        <v>30</v>
      </c>
      <c r="F86" s="324">
        <v>20</v>
      </c>
      <c r="G86" s="430">
        <v>100</v>
      </c>
      <c r="H86" s="433">
        <v>8.2000000000000007E-3</v>
      </c>
      <c r="I86" s="433">
        <v>6.4999999999999997E-3</v>
      </c>
      <c r="J86" s="433">
        <v>1.4</v>
      </c>
      <c r="K86" s="433">
        <v>2</v>
      </c>
      <c r="L86" s="433" t="s">
        <v>253</v>
      </c>
      <c r="M86" s="433">
        <v>0.7</v>
      </c>
      <c r="N86" s="433">
        <v>0.05</v>
      </c>
      <c r="O86" s="433">
        <v>2.2999999999999998</v>
      </c>
      <c r="P86" s="433">
        <v>7.0000000000000007E-2</v>
      </c>
      <c r="Q86" s="433">
        <v>2</v>
      </c>
      <c r="R86" s="433">
        <v>2.7</v>
      </c>
      <c r="S86" s="433">
        <v>2.5</v>
      </c>
      <c r="T86" s="433">
        <v>2.1</v>
      </c>
      <c r="U86" s="433">
        <v>0.9</v>
      </c>
      <c r="V86" s="433">
        <v>0.7</v>
      </c>
      <c r="W86" s="433">
        <v>0.38</v>
      </c>
      <c r="X86" s="433">
        <v>0.32</v>
      </c>
      <c r="Y86" s="433">
        <v>0.3</v>
      </c>
      <c r="Z86" s="433">
        <v>0.2</v>
      </c>
      <c r="AA86" s="433" t="s">
        <v>2240</v>
      </c>
      <c r="AB86" s="430">
        <v>2</v>
      </c>
      <c r="AC86" s="430">
        <v>150</v>
      </c>
      <c r="AD86" s="430">
        <v>1.9</v>
      </c>
      <c r="AE86" s="431">
        <v>35</v>
      </c>
      <c r="AF86" s="430">
        <v>10.42</v>
      </c>
      <c r="AG86" s="430">
        <v>6.73</v>
      </c>
      <c r="AH86" s="430">
        <v>2.38</v>
      </c>
      <c r="AI86" s="439">
        <v>40452</v>
      </c>
      <c r="AJ86" s="430" t="s">
        <v>135</v>
      </c>
      <c r="AK86" s="430">
        <v>1050</v>
      </c>
      <c r="AL86" s="430">
        <v>0.47899999999999998</v>
      </c>
      <c r="AM86" s="430"/>
      <c r="AN86" s="430"/>
    </row>
    <row r="87" spans="1:40">
      <c r="A87" s="429" t="s">
        <v>2242</v>
      </c>
      <c r="B87" s="430" t="s">
        <v>128</v>
      </c>
      <c r="C87" s="430">
        <v>0</v>
      </c>
      <c r="D87" s="324" t="s">
        <v>97</v>
      </c>
      <c r="E87" s="430">
        <v>100</v>
      </c>
      <c r="F87" s="430">
        <v>16</v>
      </c>
      <c r="G87" s="430">
        <v>100</v>
      </c>
      <c r="H87" s="430">
        <v>1.6E-2</v>
      </c>
      <c r="I87" s="430">
        <v>1.4E-2</v>
      </c>
      <c r="J87" s="430">
        <v>1.9</v>
      </c>
      <c r="K87" s="430">
        <v>2</v>
      </c>
      <c r="L87" s="430">
        <v>1.1000000000000001</v>
      </c>
      <c r="M87" s="430">
        <v>0.7</v>
      </c>
      <c r="N87" s="430">
        <v>0.1</v>
      </c>
      <c r="O87" s="430">
        <v>2.6</v>
      </c>
      <c r="P87" s="430">
        <v>0.15</v>
      </c>
      <c r="Q87" s="430">
        <v>2.2000000000000002</v>
      </c>
      <c r="R87" s="430">
        <v>5</v>
      </c>
      <c r="S87" s="430">
        <v>4.5</v>
      </c>
      <c r="T87" s="430">
        <v>3.9</v>
      </c>
      <c r="U87" s="430">
        <v>3.5</v>
      </c>
      <c r="V87" s="430">
        <v>1.2</v>
      </c>
      <c r="W87" s="430">
        <v>0.2</v>
      </c>
      <c r="X87" s="430">
        <v>1.5</v>
      </c>
      <c r="Y87" s="430">
        <v>0.4</v>
      </c>
      <c r="Z87" s="430">
        <v>0.09</v>
      </c>
      <c r="AA87" s="430" t="s">
        <v>2240</v>
      </c>
      <c r="AB87" s="430">
        <v>2</v>
      </c>
      <c r="AC87" s="430">
        <v>175</v>
      </c>
      <c r="AD87" s="430">
        <v>1.05</v>
      </c>
      <c r="AE87" s="430">
        <v>40</v>
      </c>
      <c r="AF87" s="430">
        <v>10.42</v>
      </c>
      <c r="AG87" s="430">
        <v>6.73</v>
      </c>
      <c r="AH87" s="430">
        <v>2.38</v>
      </c>
      <c r="AI87" s="439">
        <v>40452</v>
      </c>
      <c r="AJ87" s="430" t="s">
        <v>135</v>
      </c>
      <c r="AK87" s="430">
        <v>1000</v>
      </c>
      <c r="AL87" s="430">
        <v>0.78763000000000005</v>
      </c>
      <c r="AM87" s="430"/>
      <c r="AN87" s="430"/>
    </row>
    <row r="88" spans="1:40">
      <c r="A88" s="429" t="s">
        <v>2242</v>
      </c>
      <c r="B88" s="430" t="s">
        <v>131</v>
      </c>
      <c r="C88" s="430">
        <v>0</v>
      </c>
      <c r="D88" s="324" t="s">
        <v>97</v>
      </c>
      <c r="E88" s="430">
        <v>20</v>
      </c>
      <c r="F88" s="430">
        <v>20</v>
      </c>
      <c r="G88" s="430">
        <v>100</v>
      </c>
      <c r="H88" s="430">
        <v>1.55E-2</v>
      </c>
      <c r="I88" s="430">
        <v>1.0999999999999999E-2</v>
      </c>
      <c r="J88" s="430">
        <v>1.35</v>
      </c>
      <c r="K88" s="430">
        <v>2</v>
      </c>
      <c r="L88" s="430" t="s">
        <v>132</v>
      </c>
      <c r="M88" s="430">
        <v>0.7</v>
      </c>
      <c r="N88" s="430">
        <v>0.1</v>
      </c>
      <c r="O88" s="430">
        <v>2.5</v>
      </c>
      <c r="P88" s="430">
        <v>0.15</v>
      </c>
      <c r="Q88" s="430">
        <v>2.1</v>
      </c>
      <c r="R88" s="430">
        <v>0.9</v>
      </c>
      <c r="S88" s="430">
        <v>0.85</v>
      </c>
      <c r="T88" s="430">
        <v>0.7</v>
      </c>
      <c r="U88" s="430">
        <v>0.5</v>
      </c>
      <c r="V88" s="430">
        <v>0.4</v>
      </c>
      <c r="W88" s="430">
        <v>0.22</v>
      </c>
      <c r="X88" s="430">
        <v>0.2</v>
      </c>
      <c r="Y88" s="430">
        <v>0.17</v>
      </c>
      <c r="Z88" s="430">
        <v>0.14000000000000001</v>
      </c>
      <c r="AA88" s="430" t="s">
        <v>2240</v>
      </c>
      <c r="AB88" s="430">
        <v>2</v>
      </c>
      <c r="AC88" s="430">
        <v>175</v>
      </c>
      <c r="AD88" s="430">
        <v>3.75</v>
      </c>
      <c r="AE88" s="430">
        <v>40</v>
      </c>
      <c r="AF88" s="430">
        <v>10.42</v>
      </c>
      <c r="AG88" s="430">
        <v>6.73</v>
      </c>
      <c r="AH88" s="430">
        <v>2.38</v>
      </c>
      <c r="AI88" s="439">
        <v>40452</v>
      </c>
      <c r="AJ88" s="430" t="s">
        <v>135</v>
      </c>
      <c r="AK88" s="430">
        <v>1000</v>
      </c>
      <c r="AL88" s="430">
        <v>0.34782999999999997</v>
      </c>
      <c r="AM88" s="430"/>
      <c r="AN88" s="430"/>
    </row>
    <row r="89" spans="1:40">
      <c r="A89" s="429" t="s">
        <v>2242</v>
      </c>
      <c r="B89" s="430" t="s">
        <v>133</v>
      </c>
      <c r="C89" s="430">
        <v>0</v>
      </c>
      <c r="D89" s="324" t="s">
        <v>97</v>
      </c>
      <c r="E89" s="430">
        <v>20</v>
      </c>
      <c r="F89" s="430">
        <v>20</v>
      </c>
      <c r="G89" s="430">
        <v>100</v>
      </c>
      <c r="H89" s="430">
        <v>5.4999999999999997E-3</v>
      </c>
      <c r="I89" s="430">
        <v>4.0000000000000001E-3</v>
      </c>
      <c r="J89" s="430">
        <v>1.35</v>
      </c>
      <c r="K89" s="430">
        <v>2</v>
      </c>
      <c r="L89" s="430">
        <v>1.1000000000000001</v>
      </c>
      <c r="M89" s="430">
        <v>0.7</v>
      </c>
      <c r="N89" s="430">
        <v>0.08</v>
      </c>
      <c r="O89" s="430">
        <v>2.5499999999999998</v>
      </c>
      <c r="P89" s="430">
        <v>0.1</v>
      </c>
      <c r="Q89" s="430">
        <v>2.2000000000000002</v>
      </c>
      <c r="R89" s="430">
        <v>3.1</v>
      </c>
      <c r="S89" s="430">
        <v>3</v>
      </c>
      <c r="T89" s="430">
        <v>2.9</v>
      </c>
      <c r="U89" s="430">
        <v>2.5</v>
      </c>
      <c r="V89" s="430">
        <v>1.3</v>
      </c>
      <c r="W89" s="430">
        <v>0.75</v>
      </c>
      <c r="X89" s="430">
        <v>0.65</v>
      </c>
      <c r="Y89" s="430">
        <v>0.5</v>
      </c>
      <c r="Z89" s="430">
        <v>0.38</v>
      </c>
      <c r="AA89" s="430" t="s">
        <v>2240</v>
      </c>
      <c r="AB89" s="430">
        <v>2</v>
      </c>
      <c r="AC89" s="430">
        <v>175</v>
      </c>
      <c r="AD89" s="430">
        <v>1.7</v>
      </c>
      <c r="AE89" s="430">
        <v>40</v>
      </c>
      <c r="AF89" s="430">
        <v>10.42</v>
      </c>
      <c r="AG89" s="430">
        <v>6.73</v>
      </c>
      <c r="AH89" s="430">
        <v>2.38</v>
      </c>
      <c r="AI89" s="439">
        <v>40452</v>
      </c>
      <c r="AJ89" s="430" t="s">
        <v>135</v>
      </c>
      <c r="AK89" s="430">
        <v>1650</v>
      </c>
      <c r="AL89" s="430">
        <v>0.46</v>
      </c>
      <c r="AM89" s="430"/>
      <c r="AN89" s="430"/>
    </row>
    <row r="90" spans="1:40">
      <c r="A90" s="435" t="s">
        <v>2242</v>
      </c>
      <c r="B90" s="433" t="s">
        <v>2317</v>
      </c>
      <c r="C90" s="430">
        <v>0</v>
      </c>
      <c r="D90" s="324" t="s">
        <v>97</v>
      </c>
      <c r="E90" s="433">
        <v>20</v>
      </c>
      <c r="F90" s="324">
        <v>12</v>
      </c>
      <c r="G90" s="324">
        <v>5.1999999999999998E-3</v>
      </c>
      <c r="H90" s="433">
        <v>4.0000000000000001E-3</v>
      </c>
      <c r="I90" s="433">
        <v>100</v>
      </c>
      <c r="J90" s="324">
        <v>1.45</v>
      </c>
      <c r="K90" s="433">
        <v>2.2000000000000002</v>
      </c>
      <c r="L90" s="439"/>
      <c r="M90" s="430"/>
      <c r="N90" s="324">
        <v>0.1</v>
      </c>
      <c r="O90" s="433">
        <v>1.3</v>
      </c>
      <c r="P90" s="433">
        <v>0.12</v>
      </c>
      <c r="Q90" s="433">
        <v>1.1000000000000001</v>
      </c>
      <c r="R90" s="433">
        <v>6.5</v>
      </c>
      <c r="S90" s="433">
        <v>4.5</v>
      </c>
      <c r="T90" s="433">
        <v>3.7</v>
      </c>
      <c r="U90" s="433">
        <v>5</v>
      </c>
      <c r="V90" s="433">
        <v>2</v>
      </c>
      <c r="W90" s="433">
        <v>0.7</v>
      </c>
      <c r="X90" s="433">
        <v>4</v>
      </c>
      <c r="Y90" s="433">
        <v>1.3</v>
      </c>
      <c r="Z90" s="433">
        <v>0.5</v>
      </c>
      <c r="AA90" s="430" t="s">
        <v>2240</v>
      </c>
      <c r="AB90" s="433">
        <v>2</v>
      </c>
      <c r="AC90" s="430">
        <v>150</v>
      </c>
      <c r="AD90" s="430">
        <v>1.2</v>
      </c>
      <c r="AE90" s="431">
        <v>35</v>
      </c>
      <c r="AF90" s="430">
        <v>10.42</v>
      </c>
      <c r="AG90" s="430">
        <v>6.73</v>
      </c>
      <c r="AH90" s="430">
        <v>2.38</v>
      </c>
      <c r="AI90" s="439">
        <v>40695</v>
      </c>
      <c r="AJ90" s="324" t="s">
        <v>135</v>
      </c>
      <c r="AK90" s="430">
        <v>1500</v>
      </c>
      <c r="AL90" s="430">
        <v>0.434</v>
      </c>
      <c r="AM90" s="430"/>
      <c r="AN90" s="430"/>
    </row>
    <row r="91" spans="1:40">
      <c r="A91" s="429" t="s">
        <v>2242</v>
      </c>
      <c r="B91" s="430" t="s">
        <v>2259</v>
      </c>
      <c r="C91" s="430">
        <v>0</v>
      </c>
      <c r="D91" s="324" t="s">
        <v>97</v>
      </c>
      <c r="E91" s="430">
        <v>30</v>
      </c>
      <c r="F91" s="430">
        <v>20</v>
      </c>
      <c r="G91" s="430">
        <v>100</v>
      </c>
      <c r="H91" s="430">
        <v>1.8200000000000001E-2</v>
      </c>
      <c r="I91" s="430">
        <v>1.38E-2</v>
      </c>
      <c r="J91" s="430">
        <v>1.4</v>
      </c>
      <c r="K91" s="430">
        <v>2</v>
      </c>
      <c r="L91" s="430">
        <v>1.1000000000000001</v>
      </c>
      <c r="M91" s="430">
        <v>0.7</v>
      </c>
      <c r="N91" s="430">
        <v>0.1</v>
      </c>
      <c r="O91" s="430">
        <v>2.6</v>
      </c>
      <c r="P91" s="430">
        <v>0.17</v>
      </c>
      <c r="Q91" s="430">
        <v>2.2999999999999998</v>
      </c>
      <c r="R91" s="430">
        <v>0.95</v>
      </c>
      <c r="S91" s="430">
        <v>0.85</v>
      </c>
      <c r="T91" s="430">
        <v>0.75</v>
      </c>
      <c r="U91" s="430">
        <v>0.5</v>
      </c>
      <c r="V91" s="430">
        <v>0.3</v>
      </c>
      <c r="W91" s="430">
        <v>0.15</v>
      </c>
      <c r="X91" s="430">
        <v>0.19</v>
      </c>
      <c r="Y91" s="430">
        <v>0.13</v>
      </c>
      <c r="Z91" s="430">
        <v>0.09</v>
      </c>
      <c r="AA91" s="430" t="s">
        <v>2240</v>
      </c>
      <c r="AB91" s="430">
        <v>2</v>
      </c>
      <c r="AC91" s="430">
        <v>175</v>
      </c>
      <c r="AD91" s="430">
        <v>3.75</v>
      </c>
      <c r="AE91" s="430">
        <v>40</v>
      </c>
      <c r="AF91" s="430">
        <v>10.42</v>
      </c>
      <c r="AG91" s="430">
        <v>6.73</v>
      </c>
      <c r="AH91" s="430">
        <v>2.38</v>
      </c>
      <c r="AI91" s="439">
        <v>40452</v>
      </c>
      <c r="AJ91" s="430" t="s">
        <v>135</v>
      </c>
      <c r="AK91" s="430">
        <v>1000</v>
      </c>
      <c r="AL91" s="430">
        <v>0.28000000000000003</v>
      </c>
      <c r="AM91" s="430"/>
      <c r="AN91" s="430"/>
    </row>
    <row r="92" spans="1:40">
      <c r="A92" s="429" t="s">
        <v>2242</v>
      </c>
      <c r="B92" s="430" t="s">
        <v>2267</v>
      </c>
      <c r="C92" s="430">
        <v>0</v>
      </c>
      <c r="D92" s="324" t="s">
        <v>97</v>
      </c>
      <c r="E92" s="430">
        <v>30</v>
      </c>
      <c r="F92" s="430">
        <v>20</v>
      </c>
      <c r="G92" s="430">
        <v>100</v>
      </c>
      <c r="H92" s="430">
        <v>1.18E-2</v>
      </c>
      <c r="I92" s="430">
        <v>8.3999999999999995E-3</v>
      </c>
      <c r="J92" s="430">
        <v>2.2999999999999998</v>
      </c>
      <c r="K92" s="430">
        <v>2</v>
      </c>
      <c r="L92" s="430">
        <v>1.2</v>
      </c>
      <c r="M92" s="430">
        <v>0.7</v>
      </c>
      <c r="N92" s="430">
        <v>0.08</v>
      </c>
      <c r="O92" s="430">
        <v>2.6</v>
      </c>
      <c r="P92" s="430">
        <v>0.15</v>
      </c>
      <c r="Q92" s="430">
        <v>2.2999999999999998</v>
      </c>
      <c r="R92" s="430">
        <v>1.3</v>
      </c>
      <c r="S92" s="430">
        <v>1.2</v>
      </c>
      <c r="T92" s="430">
        <v>1</v>
      </c>
      <c r="U92" s="430">
        <v>1.2</v>
      </c>
      <c r="V92" s="430">
        <v>0.62</v>
      </c>
      <c r="W92" s="430">
        <v>0.28000000000000003</v>
      </c>
      <c r="X92" s="430">
        <v>0.25</v>
      </c>
      <c r="Y92" s="430">
        <v>0.17</v>
      </c>
      <c r="Z92" s="430">
        <v>0.1</v>
      </c>
      <c r="AA92" s="430" t="s">
        <v>2240</v>
      </c>
      <c r="AB92" s="430">
        <v>2</v>
      </c>
      <c r="AC92" s="430">
        <v>175</v>
      </c>
      <c r="AD92" s="430">
        <v>2.2999999999999998</v>
      </c>
      <c r="AE92" s="430">
        <v>40</v>
      </c>
      <c r="AF92" s="430">
        <v>10.42</v>
      </c>
      <c r="AG92" s="430">
        <v>6.73</v>
      </c>
      <c r="AH92" s="430">
        <v>2.38</v>
      </c>
      <c r="AI92" s="439">
        <v>40452</v>
      </c>
      <c r="AJ92" s="324" t="s">
        <v>135</v>
      </c>
      <c r="AK92" s="430">
        <v>1000</v>
      </c>
      <c r="AL92" s="430">
        <v>0.36</v>
      </c>
      <c r="AM92" s="430"/>
      <c r="AN92" s="430"/>
    </row>
    <row r="93" spans="1:40">
      <c r="A93" s="429" t="s">
        <v>2242</v>
      </c>
      <c r="B93" s="430" t="s">
        <v>139</v>
      </c>
      <c r="C93" s="430">
        <v>0</v>
      </c>
      <c r="D93" s="324" t="s">
        <v>97</v>
      </c>
      <c r="E93" s="430">
        <v>30</v>
      </c>
      <c r="F93" s="430">
        <v>20</v>
      </c>
      <c r="G93" s="430">
        <v>100</v>
      </c>
      <c r="H93" s="430">
        <v>3.8999999999999998E-3</v>
      </c>
      <c r="I93" s="430">
        <v>3.0999999999999999E-3</v>
      </c>
      <c r="J93" s="430">
        <v>1.4</v>
      </c>
      <c r="K93" s="430">
        <v>0.85</v>
      </c>
      <c r="L93" s="430">
        <v>1.5</v>
      </c>
      <c r="M93" s="430">
        <v>0.7</v>
      </c>
      <c r="N93" s="430">
        <v>0.08</v>
      </c>
      <c r="O93" s="430">
        <v>2.5</v>
      </c>
      <c r="P93" s="430">
        <v>0.1</v>
      </c>
      <c r="Q93" s="430">
        <v>2.2000000000000002</v>
      </c>
      <c r="R93" s="430">
        <v>6</v>
      </c>
      <c r="S93" s="430">
        <v>5.3</v>
      </c>
      <c r="T93" s="430">
        <v>4.8</v>
      </c>
      <c r="U93" s="430">
        <v>3.8</v>
      </c>
      <c r="V93" s="430">
        <v>1.7</v>
      </c>
      <c r="W93" s="430">
        <v>0.75</v>
      </c>
      <c r="X93" s="430">
        <v>0.9</v>
      </c>
      <c r="Y93" s="430">
        <v>0.65</v>
      </c>
      <c r="Z93" s="430">
        <v>0.4</v>
      </c>
      <c r="AA93" s="430" t="s">
        <v>2240</v>
      </c>
      <c r="AB93" s="430">
        <v>2</v>
      </c>
      <c r="AC93" s="430">
        <v>175</v>
      </c>
      <c r="AD93" s="430">
        <v>1.1000000000000001</v>
      </c>
      <c r="AE93" s="430">
        <v>40</v>
      </c>
      <c r="AF93" s="430">
        <v>10.42</v>
      </c>
      <c r="AG93" s="430">
        <v>6.73</v>
      </c>
      <c r="AH93" s="430">
        <v>2.38</v>
      </c>
      <c r="AI93" s="439">
        <v>40452</v>
      </c>
      <c r="AJ93" s="324" t="s">
        <v>135</v>
      </c>
      <c r="AK93" s="430">
        <v>1000</v>
      </c>
      <c r="AL93" s="430">
        <v>0.59363999999999995</v>
      </c>
      <c r="AM93" s="430"/>
      <c r="AN93" s="430"/>
    </row>
    <row r="94" spans="1:40">
      <c r="A94" s="435" t="s">
        <v>2242</v>
      </c>
      <c r="B94" s="433" t="s">
        <v>847</v>
      </c>
      <c r="C94" s="430">
        <v>0</v>
      </c>
      <c r="D94" s="324" t="s">
        <v>97</v>
      </c>
      <c r="E94" s="433">
        <v>30</v>
      </c>
      <c r="F94" s="324">
        <v>20</v>
      </c>
      <c r="G94" s="324">
        <v>100</v>
      </c>
      <c r="H94" s="433">
        <v>2.8999999999999998E-3</v>
      </c>
      <c r="I94" s="433">
        <v>1.8500000000000001E-3</v>
      </c>
      <c r="J94" s="324">
        <v>1.5</v>
      </c>
      <c r="K94" s="433">
        <v>1.5</v>
      </c>
      <c r="L94" s="324" t="s">
        <v>848</v>
      </c>
      <c r="M94" s="430">
        <v>0.7</v>
      </c>
      <c r="N94" s="324">
        <v>0.05</v>
      </c>
      <c r="O94" s="433">
        <v>2.5</v>
      </c>
      <c r="P94" s="433">
        <v>0.1</v>
      </c>
      <c r="Q94" s="433">
        <v>2.0499999999999998</v>
      </c>
      <c r="R94" s="433">
        <v>5.5</v>
      </c>
      <c r="S94" s="433">
        <v>5.5</v>
      </c>
      <c r="T94" s="433">
        <v>5</v>
      </c>
      <c r="U94" s="433">
        <v>2</v>
      </c>
      <c r="V94" s="433">
        <v>1.9</v>
      </c>
      <c r="W94" s="433">
        <v>0.8</v>
      </c>
      <c r="X94" s="433">
        <v>0.6</v>
      </c>
      <c r="Y94" s="433">
        <v>0.55000000000000004</v>
      </c>
      <c r="Z94" s="433">
        <v>0.35</v>
      </c>
      <c r="AA94" s="433" t="s">
        <v>2255</v>
      </c>
      <c r="AB94" s="433">
        <v>2</v>
      </c>
      <c r="AC94" s="433">
        <v>150</v>
      </c>
      <c r="AD94" s="433">
        <v>1.1000000000000001</v>
      </c>
      <c r="AE94" s="433">
        <v>35</v>
      </c>
      <c r="AF94" s="324">
        <v>6.35</v>
      </c>
      <c r="AG94" s="324">
        <v>5.35</v>
      </c>
      <c r="AH94" s="324">
        <v>1.1000000000000001</v>
      </c>
      <c r="AI94" s="439">
        <v>40441</v>
      </c>
      <c r="AJ94" s="324" t="s">
        <v>99</v>
      </c>
      <c r="AK94" s="430">
        <v>4000</v>
      </c>
      <c r="AL94" s="430">
        <v>0.622</v>
      </c>
      <c r="AM94" s="430"/>
      <c r="AN94" s="430"/>
    </row>
    <row r="95" spans="1:40">
      <c r="A95" s="435" t="s">
        <v>2242</v>
      </c>
      <c r="B95" s="433" t="s">
        <v>845</v>
      </c>
      <c r="C95" s="430">
        <v>0</v>
      </c>
      <c r="D95" s="324" t="s">
        <v>97</v>
      </c>
      <c r="E95" s="433">
        <v>30</v>
      </c>
      <c r="F95" s="324">
        <v>20</v>
      </c>
      <c r="G95" s="324">
        <v>100</v>
      </c>
      <c r="H95" s="433">
        <v>3.5000000000000001E-3</v>
      </c>
      <c r="I95" s="433">
        <v>2.3500000000000001E-3</v>
      </c>
      <c r="J95" s="324">
        <v>1.5</v>
      </c>
      <c r="K95" s="433">
        <v>1.6</v>
      </c>
      <c r="L95" s="324" t="s">
        <v>846</v>
      </c>
      <c r="M95" s="430">
        <v>0.7</v>
      </c>
      <c r="N95" s="324">
        <v>0.05</v>
      </c>
      <c r="O95" s="433">
        <v>2.5499999999999998</v>
      </c>
      <c r="P95" s="433">
        <v>7.4999999999999997E-2</v>
      </c>
      <c r="Q95" s="433">
        <v>2.15</v>
      </c>
      <c r="R95" s="433">
        <v>4.7</v>
      </c>
      <c r="S95" s="433">
        <v>4.7</v>
      </c>
      <c r="T95" s="433">
        <v>4</v>
      </c>
      <c r="U95" s="433">
        <v>1.9</v>
      </c>
      <c r="V95" s="433">
        <v>1.6</v>
      </c>
      <c r="W95" s="433">
        <v>0.6</v>
      </c>
      <c r="X95" s="433">
        <v>0.5</v>
      </c>
      <c r="Y95" s="433">
        <v>0.49</v>
      </c>
      <c r="Z95" s="433">
        <v>0.3</v>
      </c>
      <c r="AA95" s="433" t="s">
        <v>2255</v>
      </c>
      <c r="AB95" s="433">
        <v>2</v>
      </c>
      <c r="AC95" s="433">
        <v>150</v>
      </c>
      <c r="AD95" s="433">
        <v>1.2</v>
      </c>
      <c r="AE95" s="433">
        <v>35</v>
      </c>
      <c r="AF95" s="324">
        <v>6.35</v>
      </c>
      <c r="AG95" s="324">
        <v>5.35</v>
      </c>
      <c r="AH95" s="324">
        <v>1.1000000000000001</v>
      </c>
      <c r="AI95" s="439">
        <v>40441</v>
      </c>
      <c r="AJ95" s="324" t="s">
        <v>99</v>
      </c>
      <c r="AK95" s="430">
        <v>1000</v>
      </c>
      <c r="AL95" s="430">
        <v>0.58499999999999996</v>
      </c>
      <c r="AM95" s="430"/>
      <c r="AN95" s="430"/>
    </row>
    <row r="96" spans="1:40">
      <c r="A96" s="429" t="s">
        <v>2242</v>
      </c>
      <c r="B96" s="430" t="s">
        <v>121</v>
      </c>
      <c r="C96" s="430">
        <v>0</v>
      </c>
      <c r="D96" s="324" t="s">
        <v>97</v>
      </c>
      <c r="E96" s="430">
        <v>20</v>
      </c>
      <c r="F96" s="430">
        <v>20</v>
      </c>
      <c r="G96" s="430">
        <v>100</v>
      </c>
      <c r="H96" s="430">
        <v>5.7000000000000002E-3</v>
      </c>
      <c r="I96" s="430">
        <v>4.4000000000000003E-3</v>
      </c>
      <c r="J96" s="430">
        <v>1.35</v>
      </c>
      <c r="K96" s="430">
        <v>2</v>
      </c>
      <c r="L96" s="430">
        <v>1.2</v>
      </c>
      <c r="M96" s="430">
        <v>0.7</v>
      </c>
      <c r="N96" s="430">
        <v>0.2</v>
      </c>
      <c r="O96" s="430">
        <v>2.6</v>
      </c>
      <c r="P96" s="430">
        <v>0.25</v>
      </c>
      <c r="Q96" s="430">
        <v>2.2999999999999998</v>
      </c>
      <c r="R96" s="430">
        <v>3</v>
      </c>
      <c r="S96" s="430">
        <v>3</v>
      </c>
      <c r="T96" s="430">
        <v>3</v>
      </c>
      <c r="U96" s="430">
        <v>2</v>
      </c>
      <c r="V96" s="430">
        <v>1.3</v>
      </c>
      <c r="W96" s="430">
        <v>0.75</v>
      </c>
      <c r="X96" s="430">
        <v>0.6</v>
      </c>
      <c r="Y96" s="430">
        <v>0.48</v>
      </c>
      <c r="Z96" s="430">
        <v>0.4</v>
      </c>
      <c r="AA96" s="430" t="s">
        <v>2244</v>
      </c>
      <c r="AB96" s="430">
        <v>2</v>
      </c>
      <c r="AC96" s="430">
        <v>150</v>
      </c>
      <c r="AD96" s="430">
        <v>20</v>
      </c>
      <c r="AE96" s="430">
        <v>50</v>
      </c>
      <c r="AF96" s="430">
        <v>6.2</v>
      </c>
      <c r="AG96" s="430">
        <v>5</v>
      </c>
      <c r="AH96" s="430">
        <v>1.75</v>
      </c>
      <c r="AI96" s="439">
        <v>40452</v>
      </c>
      <c r="AJ96" s="430" t="s">
        <v>135</v>
      </c>
      <c r="AK96" s="430">
        <v>3800</v>
      </c>
      <c r="AL96" s="430">
        <v>0.46700000000000003</v>
      </c>
      <c r="AM96" s="430"/>
      <c r="AN96" s="430"/>
    </row>
    <row r="97" spans="1:40">
      <c r="A97" s="429" t="s">
        <v>2242</v>
      </c>
      <c r="B97" s="430" t="s">
        <v>122</v>
      </c>
      <c r="C97" s="430">
        <v>0</v>
      </c>
      <c r="D97" s="324" t="s">
        <v>97</v>
      </c>
      <c r="E97" s="430">
        <v>30</v>
      </c>
      <c r="F97" s="430">
        <v>20</v>
      </c>
      <c r="G97" s="430">
        <v>100</v>
      </c>
      <c r="H97" s="430">
        <v>8.6999999999999994E-3</v>
      </c>
      <c r="I97" s="430">
        <v>6.7999999999999996E-3</v>
      </c>
      <c r="J97" s="430">
        <v>1.4</v>
      </c>
      <c r="K97" s="430">
        <v>1</v>
      </c>
      <c r="L97" s="430">
        <v>1.7</v>
      </c>
      <c r="M97" s="430">
        <v>0.7</v>
      </c>
      <c r="N97" s="430">
        <v>0.1</v>
      </c>
      <c r="O97" s="430">
        <v>2.4500000000000002</v>
      </c>
      <c r="P97" s="430">
        <v>0.15</v>
      </c>
      <c r="Q97" s="430">
        <v>2</v>
      </c>
      <c r="R97" s="430">
        <v>2.5</v>
      </c>
      <c r="S97" s="430">
        <v>2.5</v>
      </c>
      <c r="T97" s="430">
        <v>2.2000000000000002</v>
      </c>
      <c r="U97" s="430">
        <v>1.5</v>
      </c>
      <c r="V97" s="430">
        <v>0.8</v>
      </c>
      <c r="W97" s="430">
        <v>0.28000000000000003</v>
      </c>
      <c r="X97" s="430">
        <v>0.45</v>
      </c>
      <c r="Y97" s="430">
        <v>0.33</v>
      </c>
      <c r="Z97" s="430">
        <v>0.21</v>
      </c>
      <c r="AA97" s="430" t="s">
        <v>2244</v>
      </c>
      <c r="AB97" s="430">
        <v>2</v>
      </c>
      <c r="AC97" s="430">
        <v>150</v>
      </c>
      <c r="AD97" s="430">
        <v>20</v>
      </c>
      <c r="AE97" s="430">
        <v>50</v>
      </c>
      <c r="AF97" s="430">
        <v>6.2</v>
      </c>
      <c r="AG97" s="430">
        <v>5</v>
      </c>
      <c r="AH97" s="430">
        <v>1.75</v>
      </c>
      <c r="AI97" s="440">
        <v>40452</v>
      </c>
      <c r="AJ97" s="430" t="s">
        <v>99</v>
      </c>
      <c r="AK97" s="430">
        <v>1140</v>
      </c>
      <c r="AL97" s="430">
        <v>0.34399999999999997</v>
      </c>
      <c r="AM97" s="430"/>
      <c r="AN97" s="430"/>
    </row>
    <row r="98" spans="1:40">
      <c r="A98" s="429" t="s">
        <v>2242</v>
      </c>
      <c r="B98" s="430" t="s">
        <v>2260</v>
      </c>
      <c r="C98" s="430">
        <v>0</v>
      </c>
      <c r="D98" s="324" t="s">
        <v>97</v>
      </c>
      <c r="E98" s="430">
        <v>30</v>
      </c>
      <c r="F98" s="430">
        <v>20</v>
      </c>
      <c r="G98" s="430">
        <v>100</v>
      </c>
      <c r="H98" s="430">
        <v>1.8200000000000001E-2</v>
      </c>
      <c r="I98" s="430">
        <v>1.38E-2</v>
      </c>
      <c r="J98" s="430">
        <v>1.4</v>
      </c>
      <c r="K98" s="430">
        <v>2.5</v>
      </c>
      <c r="L98" s="430">
        <v>2</v>
      </c>
      <c r="M98" s="430">
        <v>0.7</v>
      </c>
      <c r="N98" s="430">
        <v>0.1</v>
      </c>
      <c r="O98" s="430">
        <v>2.5</v>
      </c>
      <c r="P98" s="430">
        <v>0.15</v>
      </c>
      <c r="Q98" s="430">
        <v>2.1</v>
      </c>
      <c r="R98" s="430">
        <v>1</v>
      </c>
      <c r="S98" s="430">
        <v>0.88</v>
      </c>
      <c r="T98" s="430">
        <v>0.78</v>
      </c>
      <c r="U98" s="430">
        <v>0.5</v>
      </c>
      <c r="V98" s="430">
        <v>0.3</v>
      </c>
      <c r="W98" s="430">
        <v>0.16</v>
      </c>
      <c r="X98" s="430">
        <v>0.19</v>
      </c>
      <c r="Y98" s="430">
        <v>0.13</v>
      </c>
      <c r="Z98" s="430">
        <v>0.09</v>
      </c>
      <c r="AA98" s="430" t="s">
        <v>2244</v>
      </c>
      <c r="AB98" s="430">
        <v>2</v>
      </c>
      <c r="AC98" s="430">
        <v>150</v>
      </c>
      <c r="AD98" s="430">
        <v>20</v>
      </c>
      <c r="AE98" s="430">
        <v>50</v>
      </c>
      <c r="AF98" s="430">
        <v>6.2</v>
      </c>
      <c r="AG98" s="430">
        <v>5</v>
      </c>
      <c r="AH98" s="430">
        <v>1.75</v>
      </c>
      <c r="AI98" s="440">
        <v>40452</v>
      </c>
      <c r="AJ98" s="430" t="s">
        <v>99</v>
      </c>
      <c r="AK98" s="430">
        <v>1000</v>
      </c>
      <c r="AL98" s="430">
        <v>0.26</v>
      </c>
      <c r="AM98" s="430"/>
      <c r="AN98" s="430"/>
    </row>
    <row r="99" spans="1:40">
      <c r="A99" s="429" t="s">
        <v>2242</v>
      </c>
      <c r="B99" s="430" t="s">
        <v>123</v>
      </c>
      <c r="C99" s="430">
        <v>0</v>
      </c>
      <c r="D99" s="324" t="s">
        <v>97</v>
      </c>
      <c r="E99" s="430">
        <v>30</v>
      </c>
      <c r="F99" s="430">
        <v>20</v>
      </c>
      <c r="G99" s="430">
        <v>100</v>
      </c>
      <c r="H99" s="430">
        <v>1.4E-2</v>
      </c>
      <c r="I99" s="430">
        <v>0.01</v>
      </c>
      <c r="J99" s="430">
        <v>1.5</v>
      </c>
      <c r="K99" s="430">
        <v>3</v>
      </c>
      <c r="L99" s="430" t="s">
        <v>124</v>
      </c>
      <c r="M99" s="430">
        <v>0.7</v>
      </c>
      <c r="N99" s="430">
        <v>0.2</v>
      </c>
      <c r="O99" s="430">
        <v>2.5499999999999998</v>
      </c>
      <c r="P99" s="430">
        <v>0.35</v>
      </c>
      <c r="Q99" s="430">
        <v>2.2999999999999998</v>
      </c>
      <c r="R99" s="430">
        <v>2.2999999999999998</v>
      </c>
      <c r="S99" s="430">
        <v>2</v>
      </c>
      <c r="T99" s="430">
        <v>1.6</v>
      </c>
      <c r="U99" s="430">
        <v>2.2999999999999998</v>
      </c>
      <c r="V99" s="430">
        <v>1.75</v>
      </c>
      <c r="W99" s="430">
        <v>0.6</v>
      </c>
      <c r="X99" s="430">
        <v>0.4</v>
      </c>
      <c r="Y99" s="430">
        <v>2.6</v>
      </c>
      <c r="Z99" s="430">
        <v>0.03</v>
      </c>
      <c r="AA99" s="430" t="s">
        <v>2244</v>
      </c>
      <c r="AB99" s="430">
        <v>2</v>
      </c>
      <c r="AC99" s="430">
        <v>150</v>
      </c>
      <c r="AD99" s="430">
        <v>20</v>
      </c>
      <c r="AE99" s="430">
        <v>50</v>
      </c>
      <c r="AF99" s="430">
        <v>6.2</v>
      </c>
      <c r="AG99" s="430">
        <v>5</v>
      </c>
      <c r="AH99" s="430">
        <v>1.75</v>
      </c>
      <c r="AI99" s="439">
        <v>40452</v>
      </c>
      <c r="AJ99" s="430" t="s">
        <v>135</v>
      </c>
      <c r="AK99" s="430">
        <v>3800</v>
      </c>
      <c r="AL99" s="430">
        <v>0.39200000000000002</v>
      </c>
      <c r="AM99" s="430"/>
      <c r="AN99" s="430"/>
    </row>
    <row r="100" spans="1:40">
      <c r="A100" s="429" t="s">
        <v>2242</v>
      </c>
      <c r="B100" s="430" t="s">
        <v>2274</v>
      </c>
      <c r="C100" s="430">
        <v>0</v>
      </c>
      <c r="D100" s="324" t="s">
        <v>97</v>
      </c>
      <c r="E100" s="430">
        <v>30</v>
      </c>
      <c r="F100" s="430">
        <v>20</v>
      </c>
      <c r="G100" s="430">
        <v>100</v>
      </c>
      <c r="H100" s="430">
        <v>1.2500000000000001E-2</v>
      </c>
      <c r="I100" s="430">
        <v>9.1000000000000004E-3</v>
      </c>
      <c r="J100" s="430">
        <v>1.45</v>
      </c>
      <c r="K100" s="430">
        <v>2</v>
      </c>
      <c r="L100" s="430">
        <v>2.2999999999999998</v>
      </c>
      <c r="M100" s="430">
        <v>0.7</v>
      </c>
      <c r="N100" s="430">
        <v>0.1</v>
      </c>
      <c r="O100" s="430">
        <v>2.5</v>
      </c>
      <c r="P100" s="430">
        <v>0.12</v>
      </c>
      <c r="Q100" s="430">
        <v>2.1</v>
      </c>
      <c r="R100" s="430">
        <v>1.1000000000000001</v>
      </c>
      <c r="S100" s="430">
        <v>1</v>
      </c>
      <c r="T100" s="430">
        <v>0.95</v>
      </c>
      <c r="U100" s="430">
        <v>1</v>
      </c>
      <c r="V100" s="430">
        <v>0.62</v>
      </c>
      <c r="W100" s="430">
        <v>0.28999999999999998</v>
      </c>
      <c r="X100" s="430">
        <v>0.16</v>
      </c>
      <c r="Y100" s="430">
        <v>0.14499999999999999</v>
      </c>
      <c r="Z100" s="430">
        <v>0.1</v>
      </c>
      <c r="AA100" s="430" t="s">
        <v>2244</v>
      </c>
      <c r="AB100" s="430">
        <v>2</v>
      </c>
      <c r="AC100" s="430">
        <v>150</v>
      </c>
      <c r="AD100" s="430">
        <v>20</v>
      </c>
      <c r="AE100" s="430">
        <v>50</v>
      </c>
      <c r="AF100" s="430">
        <v>6.2</v>
      </c>
      <c r="AG100" s="430">
        <v>5</v>
      </c>
      <c r="AH100" s="430">
        <v>1.75</v>
      </c>
      <c r="AI100" s="439">
        <v>40452</v>
      </c>
      <c r="AJ100" s="430" t="s">
        <v>135</v>
      </c>
      <c r="AK100" s="437">
        <v>3800</v>
      </c>
      <c r="AL100" s="437">
        <v>0.4</v>
      </c>
      <c r="AM100" s="430"/>
      <c r="AN100" s="430"/>
    </row>
    <row r="101" spans="1:40">
      <c r="A101" s="429" t="s">
        <v>2242</v>
      </c>
      <c r="B101" s="430" t="s">
        <v>126</v>
      </c>
      <c r="C101" s="430">
        <v>0</v>
      </c>
      <c r="D101" s="324" t="s">
        <v>97</v>
      </c>
      <c r="E101" s="430">
        <v>30</v>
      </c>
      <c r="F101" s="430">
        <v>20</v>
      </c>
      <c r="G101" s="430">
        <v>100</v>
      </c>
      <c r="H101" s="430">
        <v>4.7999999999999996E-3</v>
      </c>
      <c r="I101" s="430">
        <v>4.0000000000000001E-3</v>
      </c>
      <c r="J101" s="430">
        <v>1.4</v>
      </c>
      <c r="K101" s="430">
        <v>1.2</v>
      </c>
      <c r="L101" s="430">
        <v>2.5</v>
      </c>
      <c r="M101" s="430">
        <v>0.7</v>
      </c>
      <c r="N101" s="430">
        <v>7.0000000000000007E-2</v>
      </c>
      <c r="O101" s="430">
        <v>2.2999999999999998</v>
      </c>
      <c r="P101" s="430">
        <v>0.08</v>
      </c>
      <c r="Q101" s="430">
        <v>2</v>
      </c>
      <c r="R101" s="430">
        <v>5.5</v>
      </c>
      <c r="S101" s="430">
        <v>5</v>
      </c>
      <c r="T101" s="430">
        <v>4.2</v>
      </c>
      <c r="U101" s="430">
        <v>4</v>
      </c>
      <c r="V101" s="430">
        <v>1.8</v>
      </c>
      <c r="W101" s="430">
        <v>0.8</v>
      </c>
      <c r="X101" s="430">
        <v>0.85</v>
      </c>
      <c r="Y101" s="430">
        <v>0.6</v>
      </c>
      <c r="Z101" s="430">
        <v>0.4</v>
      </c>
      <c r="AA101" s="430" t="s">
        <v>2244</v>
      </c>
      <c r="AB101" s="430">
        <v>2</v>
      </c>
      <c r="AC101" s="430">
        <v>155</v>
      </c>
      <c r="AD101" s="430">
        <v>20</v>
      </c>
      <c r="AE101" s="430">
        <v>50</v>
      </c>
      <c r="AF101" s="430">
        <v>6.2</v>
      </c>
      <c r="AG101" s="430">
        <v>5</v>
      </c>
      <c r="AH101" s="430">
        <v>1.75</v>
      </c>
      <c r="AI101" s="440">
        <v>40162</v>
      </c>
      <c r="AJ101" s="430" t="s">
        <v>99</v>
      </c>
      <c r="AK101" s="437">
        <v>1000</v>
      </c>
      <c r="AL101" s="437">
        <v>0.71450999999999998</v>
      </c>
      <c r="AM101" s="430"/>
      <c r="AN101" s="430"/>
    </row>
    <row r="102" spans="1:40">
      <c r="A102" s="429" t="s">
        <v>2242</v>
      </c>
      <c r="B102" s="430" t="s">
        <v>127</v>
      </c>
      <c r="C102" s="430">
        <v>0</v>
      </c>
      <c r="D102" s="324" t="s">
        <v>97</v>
      </c>
      <c r="E102" s="430">
        <v>40</v>
      </c>
      <c r="F102" s="430">
        <v>20</v>
      </c>
      <c r="G102" s="430">
        <v>100</v>
      </c>
      <c r="H102" s="430">
        <v>5.8999999999999999E-3</v>
      </c>
      <c r="I102" s="430">
        <v>5.0000000000000001E-3</v>
      </c>
      <c r="J102" s="430">
        <v>1.5</v>
      </c>
      <c r="K102" s="430">
        <v>1.3</v>
      </c>
      <c r="L102" s="430">
        <v>1.2</v>
      </c>
      <c r="M102" s="430">
        <v>0.7</v>
      </c>
      <c r="N102" s="430">
        <v>0.1</v>
      </c>
      <c r="O102" s="430">
        <v>2.4500000000000002</v>
      </c>
      <c r="P102" s="430">
        <v>0.12</v>
      </c>
      <c r="Q102" s="430">
        <v>2.15</v>
      </c>
      <c r="R102" s="430">
        <v>6</v>
      </c>
      <c r="S102" s="430">
        <v>5</v>
      </c>
      <c r="T102" s="430">
        <v>4.3</v>
      </c>
      <c r="U102" s="430">
        <v>3</v>
      </c>
      <c r="V102" s="430">
        <v>1.5</v>
      </c>
      <c r="W102" s="430">
        <v>0.5</v>
      </c>
      <c r="X102" s="430">
        <v>0.6</v>
      </c>
      <c r="Y102" s="430">
        <v>0.43</v>
      </c>
      <c r="Z102" s="430">
        <v>0.28000000000000003</v>
      </c>
      <c r="AA102" s="430" t="s">
        <v>2244</v>
      </c>
      <c r="AB102" s="430">
        <v>2</v>
      </c>
      <c r="AC102" s="430">
        <v>150</v>
      </c>
      <c r="AD102" s="430">
        <v>20</v>
      </c>
      <c r="AE102" s="430">
        <v>50</v>
      </c>
      <c r="AF102" s="430">
        <v>6.2</v>
      </c>
      <c r="AG102" s="430">
        <v>5</v>
      </c>
      <c r="AH102" s="430">
        <v>1.75</v>
      </c>
      <c r="AI102" s="439">
        <v>40452</v>
      </c>
      <c r="AJ102" s="430" t="s">
        <v>135</v>
      </c>
      <c r="AK102" s="437">
        <v>1000</v>
      </c>
      <c r="AL102" s="437">
        <v>0.75275999999999998</v>
      </c>
      <c r="AM102" s="430"/>
      <c r="AN102" s="430"/>
    </row>
    <row r="103" spans="1:40">
      <c r="A103" s="429" t="s">
        <v>2242</v>
      </c>
      <c r="B103" s="430" t="s">
        <v>2279</v>
      </c>
      <c r="C103" s="430">
        <v>0</v>
      </c>
      <c r="D103" s="324" t="s">
        <v>97</v>
      </c>
      <c r="E103" s="430">
        <v>30</v>
      </c>
      <c r="F103" s="430">
        <v>20</v>
      </c>
      <c r="G103" s="430">
        <v>100</v>
      </c>
      <c r="H103" s="430">
        <v>4.4999999999999997E-3</v>
      </c>
      <c r="I103" s="430">
        <v>3.7000000000000002E-3</v>
      </c>
      <c r="J103" s="430">
        <v>1.4</v>
      </c>
      <c r="K103" s="430">
        <v>1</v>
      </c>
      <c r="L103" s="430">
        <v>2</v>
      </c>
      <c r="M103" s="430">
        <v>0.7</v>
      </c>
      <c r="N103" s="430">
        <v>0.12</v>
      </c>
      <c r="O103" s="430">
        <v>2.5</v>
      </c>
      <c r="P103" s="430">
        <v>0.15</v>
      </c>
      <c r="Q103" s="430">
        <v>2.2000000000000002</v>
      </c>
      <c r="R103" s="430">
        <v>5</v>
      </c>
      <c r="S103" s="430">
        <v>4.5</v>
      </c>
      <c r="T103" s="430">
        <v>4</v>
      </c>
      <c r="U103" s="430">
        <v>3</v>
      </c>
      <c r="V103" s="430">
        <v>1.5</v>
      </c>
      <c r="W103" s="430">
        <v>0.7</v>
      </c>
      <c r="X103" s="430">
        <v>0.7</v>
      </c>
      <c r="Y103" s="430">
        <v>0.56000000000000005</v>
      </c>
      <c r="Z103" s="430">
        <v>0.38</v>
      </c>
      <c r="AA103" s="430" t="s">
        <v>2244</v>
      </c>
      <c r="AB103" s="430">
        <v>2</v>
      </c>
      <c r="AC103" s="430">
        <v>150</v>
      </c>
      <c r="AD103" s="430">
        <v>20</v>
      </c>
      <c r="AE103" s="430">
        <v>50</v>
      </c>
      <c r="AF103" s="430">
        <v>6.2</v>
      </c>
      <c r="AG103" s="430">
        <v>5</v>
      </c>
      <c r="AH103" s="430">
        <v>1.75</v>
      </c>
      <c r="AI103" s="439">
        <v>40452</v>
      </c>
      <c r="AJ103" s="430" t="s">
        <v>135</v>
      </c>
      <c r="AK103" s="437">
        <v>3800</v>
      </c>
      <c r="AL103" s="437">
        <v>0.48499999999999999</v>
      </c>
      <c r="AM103" s="430"/>
      <c r="AN103" s="430"/>
    </row>
    <row r="104" spans="1:40">
      <c r="A104" s="429" t="s">
        <v>2242</v>
      </c>
      <c r="B104" s="430" t="s">
        <v>2243</v>
      </c>
      <c r="C104" s="430">
        <v>0</v>
      </c>
      <c r="D104" s="324" t="s">
        <v>97</v>
      </c>
      <c r="E104" s="430">
        <v>30</v>
      </c>
      <c r="F104" s="430">
        <v>20</v>
      </c>
      <c r="G104" s="430">
        <v>100</v>
      </c>
      <c r="H104" s="430">
        <v>1.1900000000000001E-2</v>
      </c>
      <c r="I104" s="430">
        <v>1.7500000000000002E-2</v>
      </c>
      <c r="J104" s="430">
        <v>1.5</v>
      </c>
      <c r="K104" s="430">
        <v>2.2000000000000002</v>
      </c>
      <c r="L104" s="430">
        <v>2.5</v>
      </c>
      <c r="M104" s="430">
        <v>0.7</v>
      </c>
      <c r="N104" s="430">
        <v>0.15</v>
      </c>
      <c r="O104" s="430">
        <v>2.65</v>
      </c>
      <c r="P104" s="430">
        <v>0.2</v>
      </c>
      <c r="Q104" s="430">
        <v>2.2000000000000002</v>
      </c>
      <c r="R104" s="430">
        <v>0.82</v>
      </c>
      <c r="S104" s="430">
        <v>0.8</v>
      </c>
      <c r="T104" s="430">
        <v>0.7</v>
      </c>
      <c r="U104" s="430">
        <v>0.4</v>
      </c>
      <c r="V104" s="430">
        <v>0.3</v>
      </c>
      <c r="W104" s="430">
        <v>0.13</v>
      </c>
      <c r="X104" s="430">
        <v>0.14000000000000001</v>
      </c>
      <c r="Y104" s="430">
        <v>0.11</v>
      </c>
      <c r="Z104" s="430">
        <v>7.0000000000000007E-2</v>
      </c>
      <c r="AA104" s="430" t="s">
        <v>2244</v>
      </c>
      <c r="AB104" s="430">
        <v>2</v>
      </c>
      <c r="AC104" s="430">
        <v>150</v>
      </c>
      <c r="AD104" s="430">
        <v>20</v>
      </c>
      <c r="AE104" s="430">
        <v>50</v>
      </c>
      <c r="AF104" s="430">
        <v>6.2</v>
      </c>
      <c r="AG104" s="430">
        <v>5</v>
      </c>
      <c r="AH104" s="430">
        <v>1.75</v>
      </c>
      <c r="AI104" s="439">
        <v>40452</v>
      </c>
      <c r="AJ104" s="430" t="s">
        <v>135</v>
      </c>
      <c r="AK104" s="437">
        <v>3800</v>
      </c>
      <c r="AL104" s="437">
        <v>0.19400000000000001</v>
      </c>
      <c r="AM104" s="430"/>
      <c r="AN104" s="430"/>
    </row>
    <row r="105" spans="1:40">
      <c r="A105" s="429" t="s">
        <v>2242</v>
      </c>
      <c r="B105" s="430" t="s">
        <v>2246</v>
      </c>
      <c r="C105" s="430">
        <v>0</v>
      </c>
      <c r="D105" s="324" t="s">
        <v>97</v>
      </c>
      <c r="E105" s="430">
        <v>30</v>
      </c>
      <c r="F105" s="430">
        <v>20</v>
      </c>
      <c r="G105" s="430">
        <v>100</v>
      </c>
      <c r="H105" s="430">
        <v>1.2999999999999999E-2</v>
      </c>
      <c r="I105" s="430">
        <v>8.6999999999999994E-3</v>
      </c>
      <c r="J105" s="430">
        <v>1.5</v>
      </c>
      <c r="K105" s="430">
        <v>1.6</v>
      </c>
      <c r="L105" s="430">
        <v>2</v>
      </c>
      <c r="M105" s="430">
        <v>0.7</v>
      </c>
      <c r="N105" s="430">
        <v>0.15</v>
      </c>
      <c r="O105" s="430">
        <v>2.75</v>
      </c>
      <c r="P105" s="430">
        <v>0.2</v>
      </c>
      <c r="Q105" s="430">
        <v>2.35</v>
      </c>
      <c r="R105" s="430">
        <v>1.4</v>
      </c>
      <c r="S105" s="430">
        <v>1.2</v>
      </c>
      <c r="T105" s="430">
        <v>1</v>
      </c>
      <c r="U105" s="430">
        <v>1</v>
      </c>
      <c r="V105" s="430">
        <v>0.4</v>
      </c>
      <c r="W105" s="430">
        <v>0.19</v>
      </c>
      <c r="X105" s="430">
        <v>0.22</v>
      </c>
      <c r="Y105" s="430">
        <v>0.17</v>
      </c>
      <c r="Z105" s="430">
        <v>0.09</v>
      </c>
      <c r="AA105" s="430" t="s">
        <v>2244</v>
      </c>
      <c r="AB105" s="430">
        <v>2</v>
      </c>
      <c r="AC105" s="430">
        <v>150</v>
      </c>
      <c r="AD105" s="430">
        <v>20</v>
      </c>
      <c r="AE105" s="430">
        <v>50</v>
      </c>
      <c r="AF105" s="430">
        <v>6.2</v>
      </c>
      <c r="AG105" s="430">
        <v>5</v>
      </c>
      <c r="AH105" s="430">
        <v>1.75</v>
      </c>
      <c r="AI105" s="439">
        <v>40452</v>
      </c>
      <c r="AJ105" s="430" t="s">
        <v>135</v>
      </c>
      <c r="AK105" s="437">
        <v>1000</v>
      </c>
      <c r="AL105" s="437">
        <v>0.27761000000000002</v>
      </c>
      <c r="AM105" s="430"/>
      <c r="AN105" s="430"/>
    </row>
    <row r="106" spans="1:40">
      <c r="A106" s="429" t="s">
        <v>2242</v>
      </c>
      <c r="B106" s="430" t="s">
        <v>2249</v>
      </c>
      <c r="C106" s="430">
        <v>0</v>
      </c>
      <c r="D106" s="324" t="s">
        <v>97</v>
      </c>
      <c r="E106" s="430">
        <v>30</v>
      </c>
      <c r="F106" s="430">
        <v>20</v>
      </c>
      <c r="G106" s="430">
        <v>100</v>
      </c>
      <c r="H106" s="430">
        <v>1.2500000000000001E-2</v>
      </c>
      <c r="I106" s="430">
        <v>8.5000000000000006E-3</v>
      </c>
      <c r="J106" s="430">
        <v>1.5</v>
      </c>
      <c r="K106" s="430">
        <v>1.8</v>
      </c>
      <c r="L106" s="430">
        <v>2</v>
      </c>
      <c r="M106" s="430">
        <v>0.7</v>
      </c>
      <c r="N106" s="430">
        <v>0.09</v>
      </c>
      <c r="O106" s="430">
        <v>2.6</v>
      </c>
      <c r="P106" s="430">
        <v>0.1</v>
      </c>
      <c r="Q106" s="430">
        <v>2.1</v>
      </c>
      <c r="R106" s="430">
        <v>1.4</v>
      </c>
      <c r="S106" s="430">
        <v>1.2</v>
      </c>
      <c r="T106" s="430">
        <v>1</v>
      </c>
      <c r="U106" s="430">
        <v>0.55000000000000004</v>
      </c>
      <c r="V106" s="430">
        <v>0.4</v>
      </c>
      <c r="W106" s="430">
        <v>0.18</v>
      </c>
      <c r="X106" s="430">
        <v>0.22</v>
      </c>
      <c r="Y106" s="430">
        <v>0.17</v>
      </c>
      <c r="Z106" s="430">
        <v>0.1</v>
      </c>
      <c r="AA106" s="430" t="s">
        <v>2244</v>
      </c>
      <c r="AB106" s="430">
        <v>2</v>
      </c>
      <c r="AC106" s="430">
        <v>150</v>
      </c>
      <c r="AD106" s="430">
        <v>20</v>
      </c>
      <c r="AE106" s="430">
        <v>50</v>
      </c>
      <c r="AF106" s="430">
        <v>6.2</v>
      </c>
      <c r="AG106" s="430">
        <v>5</v>
      </c>
      <c r="AH106" s="430">
        <v>1.75</v>
      </c>
      <c r="AI106" s="439">
        <v>40452</v>
      </c>
      <c r="AJ106" s="430" t="s">
        <v>135</v>
      </c>
      <c r="AK106" s="437">
        <v>3800</v>
      </c>
      <c r="AL106" s="437">
        <v>0.222</v>
      </c>
      <c r="AM106" s="430"/>
      <c r="AN106" s="430"/>
    </row>
    <row r="107" spans="1:40" ht="12.75" customHeight="1">
      <c r="A107" s="429" t="s">
        <v>2978</v>
      </c>
      <c r="B107" s="430" t="s">
        <v>2980</v>
      </c>
      <c r="C107" s="430">
        <v>0</v>
      </c>
      <c r="D107" s="324" t="s">
        <v>97</v>
      </c>
      <c r="E107" s="430">
        <v>100</v>
      </c>
      <c r="F107" s="430">
        <v>20</v>
      </c>
      <c r="G107" s="430">
        <v>100</v>
      </c>
      <c r="H107" s="430">
        <v>4.5999999999999999E-2</v>
      </c>
      <c r="I107" s="430">
        <v>3.9E-2</v>
      </c>
      <c r="J107" s="430">
        <v>1.8</v>
      </c>
      <c r="K107" s="430">
        <v>0.7</v>
      </c>
      <c r="L107" s="430"/>
      <c r="M107" s="430">
        <v>0.85</v>
      </c>
      <c r="N107" s="430">
        <v>0.2</v>
      </c>
      <c r="O107" s="430">
        <v>2.25</v>
      </c>
      <c r="P107" s="430">
        <v>0.2</v>
      </c>
      <c r="Q107" s="430">
        <v>2.2000000000000002</v>
      </c>
      <c r="R107" s="430">
        <v>2.2000000000000002</v>
      </c>
      <c r="S107" s="430">
        <v>2.1</v>
      </c>
      <c r="T107" s="430">
        <v>2</v>
      </c>
      <c r="U107" s="430">
        <v>1.1000000000000001</v>
      </c>
      <c r="V107" s="430">
        <v>0.9</v>
      </c>
      <c r="W107" s="430">
        <v>0.09</v>
      </c>
      <c r="X107" s="430">
        <v>0.4</v>
      </c>
      <c r="Y107" s="430">
        <v>0.2</v>
      </c>
      <c r="Z107" s="430">
        <v>3.5000000000000003E-2</v>
      </c>
      <c r="AA107" s="430" t="s">
        <v>2981</v>
      </c>
      <c r="AB107" s="430">
        <v>2</v>
      </c>
      <c r="AC107" s="430">
        <v>150</v>
      </c>
      <c r="AD107" s="430">
        <v>3</v>
      </c>
      <c r="AE107" s="431">
        <v>40</v>
      </c>
      <c r="AF107" s="430">
        <v>5.3</v>
      </c>
      <c r="AG107" s="430">
        <v>6.1</v>
      </c>
      <c r="AH107" s="430">
        <v>1.1000000000000001</v>
      </c>
      <c r="AI107" s="439">
        <v>41115</v>
      </c>
      <c r="AJ107" s="324" t="s">
        <v>135</v>
      </c>
      <c r="AK107" s="437">
        <v>2500</v>
      </c>
      <c r="AL107" s="437">
        <v>0.505</v>
      </c>
      <c r="AM107" s="430"/>
      <c r="AN107" s="430"/>
    </row>
    <row r="108" spans="1:40" ht="12.75" customHeight="1">
      <c r="A108" s="435" t="s">
        <v>840</v>
      </c>
      <c r="B108" s="433" t="s">
        <v>2318</v>
      </c>
      <c r="C108" s="430">
        <v>0</v>
      </c>
      <c r="D108" s="324" t="s">
        <v>97</v>
      </c>
      <c r="E108" s="433">
        <v>20</v>
      </c>
      <c r="F108" s="324">
        <v>20</v>
      </c>
      <c r="G108" s="324">
        <v>100</v>
      </c>
      <c r="H108" s="433">
        <v>1.6E-2</v>
      </c>
      <c r="I108" s="433">
        <v>100</v>
      </c>
      <c r="J108" s="324">
        <v>1.5</v>
      </c>
      <c r="K108" s="433">
        <v>3</v>
      </c>
      <c r="L108" s="439"/>
      <c r="M108" s="430"/>
      <c r="N108" s="324">
        <v>0.1</v>
      </c>
      <c r="O108" s="433">
        <v>1.4</v>
      </c>
      <c r="P108" s="433">
        <v>0.15</v>
      </c>
      <c r="Q108" s="433">
        <v>1.2</v>
      </c>
      <c r="R108" s="433">
        <v>1.8</v>
      </c>
      <c r="S108" s="433">
        <v>1.1000000000000001</v>
      </c>
      <c r="T108" s="433">
        <v>0.8</v>
      </c>
      <c r="U108" s="433">
        <v>1.4</v>
      </c>
      <c r="V108" s="433">
        <v>0.6</v>
      </c>
      <c r="W108" s="433">
        <v>0.17</v>
      </c>
      <c r="X108" s="433">
        <v>1</v>
      </c>
      <c r="Y108" s="433">
        <v>0.45</v>
      </c>
      <c r="Z108" s="433">
        <v>0.2</v>
      </c>
      <c r="AA108" s="430" t="s">
        <v>2240</v>
      </c>
      <c r="AB108" s="430">
        <v>2</v>
      </c>
      <c r="AC108" s="430">
        <v>175</v>
      </c>
      <c r="AD108" s="430">
        <v>2.6</v>
      </c>
      <c r="AE108" s="430">
        <v>50</v>
      </c>
      <c r="AF108" s="430">
        <v>10.42</v>
      </c>
      <c r="AG108" s="430">
        <v>6.73</v>
      </c>
      <c r="AH108" s="430">
        <v>2.38</v>
      </c>
      <c r="AI108" s="439">
        <v>40695</v>
      </c>
      <c r="AJ108" s="324" t="s">
        <v>135</v>
      </c>
      <c r="AK108" s="437">
        <v>10000</v>
      </c>
      <c r="AL108" s="437">
        <v>0.26949000000000001</v>
      </c>
      <c r="AM108" s="430"/>
      <c r="AN108" s="430"/>
    </row>
    <row r="109" spans="1:40">
      <c r="A109" s="435" t="s">
        <v>840</v>
      </c>
      <c r="B109" s="433" t="s">
        <v>841</v>
      </c>
      <c r="C109" s="430">
        <v>0</v>
      </c>
      <c r="D109" s="324" t="s">
        <v>97</v>
      </c>
      <c r="E109" s="433">
        <v>20</v>
      </c>
      <c r="F109" s="324">
        <v>10</v>
      </c>
      <c r="G109" s="324">
        <v>5.7000000000000002E-3</v>
      </c>
      <c r="H109" s="433">
        <v>5.0000000000000001E-3</v>
      </c>
      <c r="I109" s="433">
        <v>100</v>
      </c>
      <c r="J109" s="324">
        <v>1.5</v>
      </c>
      <c r="K109" s="433">
        <v>3</v>
      </c>
      <c r="L109" s="324" t="s">
        <v>231</v>
      </c>
      <c r="M109" s="324"/>
      <c r="N109" s="324">
        <v>0.09</v>
      </c>
      <c r="O109" s="433">
        <v>0.8</v>
      </c>
      <c r="P109" s="433">
        <v>0.09</v>
      </c>
      <c r="Q109" s="433">
        <v>0.65</v>
      </c>
      <c r="R109" s="433">
        <v>8.5</v>
      </c>
      <c r="S109" s="433">
        <v>4.2</v>
      </c>
      <c r="T109" s="433">
        <v>3.2</v>
      </c>
      <c r="U109" s="433">
        <v>6</v>
      </c>
      <c r="V109" s="433">
        <v>2.2000000000000002</v>
      </c>
      <c r="W109" s="433">
        <v>0.8</v>
      </c>
      <c r="X109" s="433">
        <v>4.7</v>
      </c>
      <c r="Y109" s="433">
        <v>1.5</v>
      </c>
      <c r="Z109" s="433">
        <v>0.6</v>
      </c>
      <c r="AA109" s="433" t="s">
        <v>2244</v>
      </c>
      <c r="AB109" s="433">
        <v>2</v>
      </c>
      <c r="AC109" s="433">
        <v>150</v>
      </c>
      <c r="AD109" s="433">
        <v>25</v>
      </c>
      <c r="AE109" s="433">
        <v>60</v>
      </c>
      <c r="AF109" s="430">
        <v>6.2</v>
      </c>
      <c r="AG109" s="430">
        <v>5</v>
      </c>
      <c r="AH109" s="430">
        <v>1.75</v>
      </c>
      <c r="AI109" s="439">
        <v>40452</v>
      </c>
      <c r="AJ109" s="324" t="s">
        <v>135</v>
      </c>
      <c r="AK109" s="437">
        <v>10000</v>
      </c>
      <c r="AL109" s="437">
        <v>0.47295999999999999</v>
      </c>
      <c r="AM109" s="430"/>
      <c r="AN109" s="430"/>
    </row>
    <row r="110" spans="1:40">
      <c r="A110" s="435" t="s">
        <v>2236</v>
      </c>
      <c r="B110" s="433" t="s">
        <v>2319</v>
      </c>
      <c r="C110" s="430">
        <v>0</v>
      </c>
      <c r="D110" s="324" t="s">
        <v>97</v>
      </c>
      <c r="E110" s="433">
        <v>30</v>
      </c>
      <c r="F110" s="324">
        <v>20</v>
      </c>
      <c r="G110" s="324">
        <v>100</v>
      </c>
      <c r="H110" s="433">
        <v>5.4999999999999997E-3</v>
      </c>
      <c r="I110" s="433">
        <v>4.0000000000000001E-3</v>
      </c>
      <c r="J110" s="324">
        <v>1.45</v>
      </c>
      <c r="K110" s="433">
        <v>0.6</v>
      </c>
      <c r="L110" s="439"/>
      <c r="M110" s="430"/>
      <c r="N110" s="324">
        <v>0.2</v>
      </c>
      <c r="O110" s="433">
        <v>2.4</v>
      </c>
      <c r="P110" s="433">
        <v>0.25</v>
      </c>
      <c r="Q110" s="433">
        <v>2.1</v>
      </c>
      <c r="R110" s="433">
        <v>4.7</v>
      </c>
      <c r="S110" s="433">
        <v>4.5999999999999996</v>
      </c>
      <c r="T110" s="433">
        <v>4</v>
      </c>
      <c r="U110" s="433">
        <v>2.5</v>
      </c>
      <c r="V110" s="433">
        <v>1.5</v>
      </c>
      <c r="W110" s="433">
        <v>0.7</v>
      </c>
      <c r="X110" s="433">
        <v>0.8</v>
      </c>
      <c r="Y110" s="433">
        <v>0.7</v>
      </c>
      <c r="Z110" s="433">
        <v>0.5</v>
      </c>
      <c r="AA110" s="430" t="s">
        <v>2240</v>
      </c>
      <c r="AB110" s="430">
        <v>2</v>
      </c>
      <c r="AC110" s="430">
        <v>175</v>
      </c>
      <c r="AD110" s="430">
        <v>1.6</v>
      </c>
      <c r="AE110" s="430">
        <v>60</v>
      </c>
      <c r="AF110" s="430">
        <v>10.42</v>
      </c>
      <c r="AG110" s="430">
        <v>6.73</v>
      </c>
      <c r="AH110" s="430">
        <v>2.38</v>
      </c>
      <c r="AI110" s="439">
        <v>40695</v>
      </c>
      <c r="AJ110" s="324" t="s">
        <v>135</v>
      </c>
      <c r="AK110" s="437">
        <v>2500</v>
      </c>
      <c r="AL110" s="437">
        <v>0.56010000000000004</v>
      </c>
      <c r="AM110" s="430"/>
      <c r="AN110" s="430"/>
    </row>
    <row r="111" spans="1:40">
      <c r="A111" s="429" t="s">
        <v>2236</v>
      </c>
      <c r="B111" s="430" t="s">
        <v>2262</v>
      </c>
      <c r="C111" s="430">
        <v>0</v>
      </c>
      <c r="D111" s="324" t="s">
        <v>97</v>
      </c>
      <c r="E111" s="430">
        <v>30</v>
      </c>
      <c r="F111" s="430">
        <v>20</v>
      </c>
      <c r="G111" s="430">
        <v>100</v>
      </c>
      <c r="H111" s="430">
        <v>7.4000000000000003E-3</v>
      </c>
      <c r="I111" s="430">
        <v>5.0000000000000001E-3</v>
      </c>
      <c r="J111" s="430">
        <v>1.45</v>
      </c>
      <c r="K111" s="430">
        <v>0.8</v>
      </c>
      <c r="L111" s="430" t="s">
        <v>150</v>
      </c>
      <c r="M111" s="430">
        <v>0.7</v>
      </c>
      <c r="N111" s="430">
        <v>0.2</v>
      </c>
      <c r="O111" s="430">
        <v>2.4</v>
      </c>
      <c r="P111" s="430">
        <v>0.2</v>
      </c>
      <c r="Q111" s="430">
        <v>2.2000000000000002</v>
      </c>
      <c r="R111" s="430">
        <v>3.1</v>
      </c>
      <c r="S111" s="430">
        <v>3</v>
      </c>
      <c r="T111" s="430">
        <v>2.6</v>
      </c>
      <c r="U111" s="430">
        <v>1.5</v>
      </c>
      <c r="V111" s="430">
        <v>1</v>
      </c>
      <c r="W111" s="430">
        <v>0.5</v>
      </c>
      <c r="X111" s="430">
        <v>0.5</v>
      </c>
      <c r="Y111" s="430">
        <v>0.45</v>
      </c>
      <c r="Z111" s="430">
        <v>0.25</v>
      </c>
      <c r="AA111" s="430" t="s">
        <v>2240</v>
      </c>
      <c r="AB111" s="430">
        <v>2</v>
      </c>
      <c r="AC111" s="430">
        <v>175</v>
      </c>
      <c r="AD111" s="430">
        <v>2.2999999999999998</v>
      </c>
      <c r="AE111" s="431">
        <v>35</v>
      </c>
      <c r="AF111" s="430">
        <v>10.42</v>
      </c>
      <c r="AG111" s="430">
        <v>6.73</v>
      </c>
      <c r="AH111" s="430">
        <v>2.38</v>
      </c>
      <c r="AI111" s="439">
        <v>40452</v>
      </c>
      <c r="AJ111" s="324" t="s">
        <v>135</v>
      </c>
      <c r="AK111" s="437">
        <v>2500</v>
      </c>
      <c r="AL111" s="437">
        <v>0.29330000000000001</v>
      </c>
      <c r="AM111" s="430"/>
      <c r="AN111" s="430"/>
    </row>
    <row r="112" spans="1:40">
      <c r="A112" s="435" t="s">
        <v>2236</v>
      </c>
      <c r="B112" s="433" t="s">
        <v>2321</v>
      </c>
      <c r="C112" s="430">
        <v>0</v>
      </c>
      <c r="D112" s="324" t="s">
        <v>97</v>
      </c>
      <c r="E112" s="433">
        <v>30</v>
      </c>
      <c r="F112" s="324">
        <v>20</v>
      </c>
      <c r="G112" s="324">
        <v>100</v>
      </c>
      <c r="H112" s="433">
        <v>7.4999999999999997E-3</v>
      </c>
      <c r="I112" s="433">
        <v>5.0000000000000001E-3</v>
      </c>
      <c r="J112" s="324">
        <v>1.45</v>
      </c>
      <c r="K112" s="433">
        <v>0.9</v>
      </c>
      <c r="L112" s="439"/>
      <c r="M112" s="430"/>
      <c r="N112" s="324">
        <v>0.3</v>
      </c>
      <c r="O112" s="433">
        <v>2.1</v>
      </c>
      <c r="P112" s="433">
        <v>0.35</v>
      </c>
      <c r="Q112" s="433">
        <v>2.25</v>
      </c>
      <c r="R112" s="433">
        <v>2</v>
      </c>
      <c r="S112" s="433">
        <v>1.9</v>
      </c>
      <c r="T112" s="433">
        <v>1.7</v>
      </c>
      <c r="U112" s="433">
        <v>1</v>
      </c>
      <c r="V112" s="433">
        <v>0.7</v>
      </c>
      <c r="W112" s="433">
        <v>0.25</v>
      </c>
      <c r="X112" s="433">
        <v>0.45</v>
      </c>
      <c r="Y112" s="433">
        <v>0.3</v>
      </c>
      <c r="Z112" s="433">
        <v>0.14000000000000001</v>
      </c>
      <c r="AA112" s="433" t="s">
        <v>2253</v>
      </c>
      <c r="AB112" s="433">
        <v>2</v>
      </c>
      <c r="AC112" s="433">
        <v>150</v>
      </c>
      <c r="AD112" s="433">
        <v>2.7</v>
      </c>
      <c r="AE112" s="433">
        <v>58</v>
      </c>
      <c r="AF112" s="430">
        <v>3.4</v>
      </c>
      <c r="AG112" s="430">
        <v>3.4</v>
      </c>
      <c r="AH112" s="324">
        <v>1.1000000000000001</v>
      </c>
      <c r="AI112" s="439">
        <v>40695</v>
      </c>
      <c r="AJ112" s="324" t="s">
        <v>135</v>
      </c>
      <c r="AK112" s="437">
        <v>1500</v>
      </c>
      <c r="AL112" s="437">
        <v>0.28000000000000003</v>
      </c>
      <c r="AM112" s="430"/>
      <c r="AN112" s="430"/>
    </row>
    <row r="113" spans="1:40">
      <c r="A113" s="429" t="s">
        <v>2236</v>
      </c>
      <c r="B113" s="430" t="s">
        <v>173</v>
      </c>
      <c r="C113" s="430">
        <v>0</v>
      </c>
      <c r="D113" s="324" t="s">
        <v>97</v>
      </c>
      <c r="E113" s="430">
        <v>28</v>
      </c>
      <c r="F113" s="430">
        <v>20</v>
      </c>
      <c r="G113" s="430">
        <v>100</v>
      </c>
      <c r="H113" s="431">
        <v>9.8000000000000004E-2</v>
      </c>
      <c r="I113" s="430">
        <v>0.08</v>
      </c>
      <c r="J113" s="430">
        <v>1.4</v>
      </c>
      <c r="K113" s="430">
        <v>3</v>
      </c>
      <c r="L113" s="430" t="s">
        <v>174</v>
      </c>
      <c r="M113" s="430">
        <v>0.7</v>
      </c>
      <c r="N113" s="430">
        <v>0.15</v>
      </c>
      <c r="O113" s="430">
        <v>2.2000000000000002</v>
      </c>
      <c r="P113" s="430">
        <v>0.18</v>
      </c>
      <c r="Q113" s="430">
        <v>2</v>
      </c>
      <c r="R113" s="430">
        <v>3.05</v>
      </c>
      <c r="S113" s="430">
        <v>2.8</v>
      </c>
      <c r="T113" s="430">
        <v>2.2999999999999998</v>
      </c>
      <c r="U113" s="430">
        <v>3</v>
      </c>
      <c r="V113" s="430">
        <v>1.8</v>
      </c>
      <c r="W113" s="430">
        <v>0.75</v>
      </c>
      <c r="X113" s="430">
        <v>1</v>
      </c>
      <c r="Y113" s="430">
        <v>0.55000000000000004</v>
      </c>
      <c r="Z113" s="430">
        <v>0.3</v>
      </c>
      <c r="AA113" s="430" t="s">
        <v>2244</v>
      </c>
      <c r="AB113" s="430">
        <v>2</v>
      </c>
      <c r="AC113" s="430">
        <v>150</v>
      </c>
      <c r="AD113" s="430">
        <v>20</v>
      </c>
      <c r="AE113" s="431">
        <v>60</v>
      </c>
      <c r="AF113" s="430">
        <v>6.2</v>
      </c>
      <c r="AG113" s="430">
        <v>5</v>
      </c>
      <c r="AH113" s="430">
        <v>1.75</v>
      </c>
      <c r="AI113" s="440">
        <v>40162</v>
      </c>
      <c r="AJ113" s="430" t="s">
        <v>99</v>
      </c>
      <c r="AK113" s="437">
        <v>2500</v>
      </c>
      <c r="AL113" s="437">
        <v>0.4</v>
      </c>
      <c r="AM113" s="430"/>
      <c r="AN113" s="430"/>
    </row>
    <row r="114" spans="1:40">
      <c r="A114" s="429" t="s">
        <v>254</v>
      </c>
      <c r="B114" s="430" t="s">
        <v>2941</v>
      </c>
      <c r="C114" s="430">
        <v>0</v>
      </c>
      <c r="D114" s="324" t="s">
        <v>97</v>
      </c>
      <c r="E114" s="430">
        <v>25</v>
      </c>
      <c r="F114" s="430">
        <v>10</v>
      </c>
      <c r="G114" s="430">
        <v>100</v>
      </c>
      <c r="H114" s="431">
        <v>4.7999999999999996E-3</v>
      </c>
      <c r="I114" s="430">
        <v>100</v>
      </c>
      <c r="J114" s="430">
        <v>1.3</v>
      </c>
      <c r="K114" s="430">
        <v>1.4</v>
      </c>
      <c r="L114" s="430"/>
      <c r="M114" s="430">
        <v>0.7</v>
      </c>
      <c r="N114" s="430">
        <v>6.3E-2</v>
      </c>
      <c r="O114" s="430">
        <v>1.74</v>
      </c>
      <c r="P114" s="430">
        <v>0.08</v>
      </c>
      <c r="Q114" s="430">
        <v>1.56</v>
      </c>
      <c r="R114" s="430">
        <v>1.05</v>
      </c>
      <c r="S114" s="430">
        <v>1</v>
      </c>
      <c r="T114" s="430">
        <v>1</v>
      </c>
      <c r="U114" s="430">
        <v>2.2000000000000002</v>
      </c>
      <c r="V114" s="430">
        <v>1.5</v>
      </c>
      <c r="W114" s="430">
        <v>0.6</v>
      </c>
      <c r="X114" s="430">
        <v>0.15</v>
      </c>
      <c r="Y114" s="430">
        <v>0.09</v>
      </c>
      <c r="Z114" s="430">
        <v>3.6999999999999998E-2</v>
      </c>
      <c r="AA114" s="430" t="s">
        <v>2253</v>
      </c>
      <c r="AB114" s="430">
        <v>2</v>
      </c>
      <c r="AC114" s="430">
        <v>150</v>
      </c>
      <c r="AD114" s="430">
        <v>1.7</v>
      </c>
      <c r="AE114" s="431">
        <v>45</v>
      </c>
      <c r="AF114" s="430">
        <v>3.4</v>
      </c>
      <c r="AG114" s="430">
        <v>3.4</v>
      </c>
      <c r="AH114" s="430">
        <v>1.1000000000000001</v>
      </c>
      <c r="AI114" s="440">
        <v>41017</v>
      </c>
      <c r="AJ114" s="430" t="s">
        <v>135</v>
      </c>
      <c r="AK114" s="437">
        <v>1000</v>
      </c>
      <c r="AL114" s="437">
        <v>0.439</v>
      </c>
      <c r="AM114" s="430"/>
      <c r="AN114" s="430"/>
    </row>
    <row r="115" spans="1:40">
      <c r="A115" s="435" t="s">
        <v>254</v>
      </c>
      <c r="B115" s="433" t="s">
        <v>261</v>
      </c>
      <c r="C115" s="430">
        <v>0</v>
      </c>
      <c r="D115" s="324" t="s">
        <v>97</v>
      </c>
      <c r="E115" s="324">
        <v>25</v>
      </c>
      <c r="F115" s="324">
        <v>16</v>
      </c>
      <c r="G115" s="430">
        <v>100</v>
      </c>
      <c r="H115" s="433">
        <v>2.3E-3</v>
      </c>
      <c r="I115" s="433">
        <v>1.6000000000000001E-3</v>
      </c>
      <c r="J115" s="324">
        <v>1.32</v>
      </c>
      <c r="K115" s="433">
        <v>1.2</v>
      </c>
      <c r="L115" s="324"/>
      <c r="M115" s="433">
        <v>0.7</v>
      </c>
      <c r="N115" s="324">
        <v>0.15</v>
      </c>
      <c r="O115" s="433">
        <v>2.2000000000000002</v>
      </c>
      <c r="P115" s="433">
        <v>0.25</v>
      </c>
      <c r="Q115" s="433">
        <v>1.9</v>
      </c>
      <c r="R115" s="433">
        <v>3.3</v>
      </c>
      <c r="S115" s="433">
        <v>3.15</v>
      </c>
      <c r="T115" s="433">
        <v>3</v>
      </c>
      <c r="U115" s="433">
        <v>8</v>
      </c>
      <c r="V115" s="433">
        <v>5</v>
      </c>
      <c r="W115" s="433">
        <v>1.9</v>
      </c>
      <c r="X115" s="433">
        <v>0.5</v>
      </c>
      <c r="Y115" s="433">
        <v>0.4</v>
      </c>
      <c r="Z115" s="433">
        <v>0.1</v>
      </c>
      <c r="AA115" s="430" t="s">
        <v>2255</v>
      </c>
      <c r="AB115" s="430">
        <v>2</v>
      </c>
      <c r="AC115" s="430">
        <v>150</v>
      </c>
      <c r="AD115" s="430">
        <v>1.1000000000000001</v>
      </c>
      <c r="AE115" s="431">
        <v>45</v>
      </c>
      <c r="AF115" s="430">
        <v>6.35</v>
      </c>
      <c r="AG115" s="430">
        <v>5.35</v>
      </c>
      <c r="AH115" s="430">
        <v>1.05</v>
      </c>
      <c r="AI115" s="439">
        <v>40683</v>
      </c>
      <c r="AJ115" s="324" t="s">
        <v>135</v>
      </c>
      <c r="AK115" s="437">
        <v>1000</v>
      </c>
      <c r="AL115" s="437">
        <v>1.0687500000000001</v>
      </c>
      <c r="AM115" s="430"/>
      <c r="AN115" s="430"/>
    </row>
    <row r="116" spans="1:40">
      <c r="A116" s="435" t="s">
        <v>254</v>
      </c>
      <c r="B116" s="433" t="s">
        <v>256</v>
      </c>
      <c r="C116" s="430">
        <v>0</v>
      </c>
      <c r="D116" s="324" t="s">
        <v>97</v>
      </c>
      <c r="E116" s="324">
        <v>25</v>
      </c>
      <c r="F116" s="324">
        <v>16</v>
      </c>
      <c r="G116" s="430">
        <v>100</v>
      </c>
      <c r="H116" s="433">
        <v>3.3E-3</v>
      </c>
      <c r="I116" s="433">
        <v>2.3999999999999998E-3</v>
      </c>
      <c r="J116" s="433">
        <v>1.32</v>
      </c>
      <c r="K116" s="433">
        <v>1.2</v>
      </c>
      <c r="L116" s="324"/>
      <c r="M116" s="433">
        <v>0.7</v>
      </c>
      <c r="N116" s="433">
        <v>0.15</v>
      </c>
      <c r="O116" s="433">
        <v>2.2000000000000002</v>
      </c>
      <c r="P116" s="433">
        <v>0.15</v>
      </c>
      <c r="Q116" s="433">
        <v>2</v>
      </c>
      <c r="R116" s="433">
        <v>2.2999999999999998</v>
      </c>
      <c r="S116" s="433">
        <v>2.1</v>
      </c>
      <c r="T116" s="433">
        <v>2</v>
      </c>
      <c r="U116" s="433">
        <v>5.3</v>
      </c>
      <c r="V116" s="433">
        <v>3.5</v>
      </c>
      <c r="W116" s="433">
        <v>1.2</v>
      </c>
      <c r="X116" s="433">
        <v>0.4</v>
      </c>
      <c r="Y116" s="433">
        <v>0.2</v>
      </c>
      <c r="Z116" s="433">
        <v>0.1</v>
      </c>
      <c r="AA116" s="430" t="s">
        <v>2255</v>
      </c>
      <c r="AB116" s="430">
        <v>2</v>
      </c>
      <c r="AC116" s="430">
        <v>150</v>
      </c>
      <c r="AD116" s="430">
        <v>1.1000000000000001</v>
      </c>
      <c r="AE116" s="431">
        <v>35</v>
      </c>
      <c r="AF116" s="430">
        <v>6.35</v>
      </c>
      <c r="AG116" s="430">
        <v>5.35</v>
      </c>
      <c r="AH116" s="430">
        <v>1.05</v>
      </c>
      <c r="AI116" s="439">
        <v>40685</v>
      </c>
      <c r="AJ116" s="324" t="s">
        <v>135</v>
      </c>
      <c r="AK116" s="437">
        <v>1000</v>
      </c>
      <c r="AL116" s="437">
        <v>0.78</v>
      </c>
      <c r="AM116" s="430"/>
      <c r="AN116" s="430"/>
    </row>
    <row r="117" spans="1:40">
      <c r="A117" s="435" t="s">
        <v>254</v>
      </c>
      <c r="B117" s="433" t="s">
        <v>258</v>
      </c>
      <c r="C117" s="430">
        <v>0</v>
      </c>
      <c r="D117" s="324" t="s">
        <v>97</v>
      </c>
      <c r="E117" s="324">
        <v>25</v>
      </c>
      <c r="F117" s="324">
        <v>16</v>
      </c>
      <c r="G117" s="430">
        <v>100</v>
      </c>
      <c r="H117" s="433">
        <v>1.2E-2</v>
      </c>
      <c r="I117" s="433">
        <v>8.5000000000000006E-3</v>
      </c>
      <c r="J117" s="433">
        <v>1.32</v>
      </c>
      <c r="K117" s="433">
        <v>0.65</v>
      </c>
      <c r="L117" s="324"/>
      <c r="M117" s="433">
        <v>0.7</v>
      </c>
      <c r="N117" s="433">
        <v>0.15</v>
      </c>
      <c r="O117" s="433">
        <v>2.6</v>
      </c>
      <c r="P117" s="433">
        <v>0.2</v>
      </c>
      <c r="Q117" s="433">
        <v>2.2000000000000002</v>
      </c>
      <c r="R117" s="433">
        <v>1.45</v>
      </c>
      <c r="S117" s="433">
        <v>0.9</v>
      </c>
      <c r="T117" s="433">
        <v>0.35</v>
      </c>
      <c r="U117" s="433">
        <v>0.62</v>
      </c>
      <c r="V117" s="433">
        <v>0.59</v>
      </c>
      <c r="W117" s="433">
        <v>0.56000000000000005</v>
      </c>
      <c r="X117" s="433">
        <v>0.1</v>
      </c>
      <c r="Y117" s="433">
        <v>7.0000000000000007E-2</v>
      </c>
      <c r="Z117" s="433">
        <v>0.04</v>
      </c>
      <c r="AA117" s="430" t="s">
        <v>2255</v>
      </c>
      <c r="AB117" s="430">
        <v>2</v>
      </c>
      <c r="AC117" s="430">
        <v>150</v>
      </c>
      <c r="AD117" s="430">
        <v>3.8</v>
      </c>
      <c r="AE117" s="431">
        <v>45</v>
      </c>
      <c r="AF117" s="430">
        <v>6.35</v>
      </c>
      <c r="AG117" s="430">
        <v>5.35</v>
      </c>
      <c r="AH117" s="430">
        <v>1.05</v>
      </c>
      <c r="AI117" s="439">
        <v>40687</v>
      </c>
      <c r="AJ117" s="324" t="s">
        <v>135</v>
      </c>
      <c r="AK117" s="437">
        <v>1000</v>
      </c>
      <c r="AL117" s="437">
        <v>0.36</v>
      </c>
      <c r="AM117" s="430"/>
      <c r="AN117" s="430"/>
    </row>
    <row r="118" spans="1:40">
      <c r="A118" s="435" t="s">
        <v>254</v>
      </c>
      <c r="B118" s="433" t="s">
        <v>260</v>
      </c>
      <c r="C118" s="430">
        <v>0</v>
      </c>
      <c r="D118" s="324" t="s">
        <v>97</v>
      </c>
      <c r="E118" s="324">
        <v>25</v>
      </c>
      <c r="F118" s="324">
        <v>16</v>
      </c>
      <c r="G118" s="430">
        <v>100</v>
      </c>
      <c r="H118" s="433">
        <v>1.6E-2</v>
      </c>
      <c r="I118" s="433">
        <v>1.0999999999999999E-2</v>
      </c>
      <c r="J118" s="433">
        <v>1.32</v>
      </c>
      <c r="K118" s="433">
        <v>0.6</v>
      </c>
      <c r="L118" s="324"/>
      <c r="M118" s="433">
        <v>0.7</v>
      </c>
      <c r="N118" s="433">
        <v>0.2</v>
      </c>
      <c r="O118" s="433">
        <v>2.65</v>
      </c>
      <c r="P118" s="433">
        <v>0.25</v>
      </c>
      <c r="Q118" s="433">
        <v>2.5</v>
      </c>
      <c r="R118" s="433">
        <v>0.45</v>
      </c>
      <c r="S118" s="433">
        <v>0.43</v>
      </c>
      <c r="T118" s="433">
        <v>0.40500000000000003</v>
      </c>
      <c r="U118" s="433">
        <v>1.1000000000000001</v>
      </c>
      <c r="V118" s="433">
        <v>0.65</v>
      </c>
      <c r="W118" s="433">
        <v>0.25</v>
      </c>
      <c r="X118" s="433">
        <v>0.09</v>
      </c>
      <c r="Y118" s="433">
        <v>7.0000000000000007E-2</v>
      </c>
      <c r="Z118" s="433">
        <v>0.03</v>
      </c>
      <c r="AA118" s="430" t="s">
        <v>2255</v>
      </c>
      <c r="AB118" s="430">
        <v>2</v>
      </c>
      <c r="AC118" s="430">
        <v>150</v>
      </c>
      <c r="AD118" s="430">
        <v>3.7</v>
      </c>
      <c r="AE118" s="431">
        <v>45</v>
      </c>
      <c r="AF118" s="430">
        <v>6.35</v>
      </c>
      <c r="AG118" s="430">
        <v>5.35</v>
      </c>
      <c r="AH118" s="430">
        <v>1.05</v>
      </c>
      <c r="AI118" s="439">
        <v>40689</v>
      </c>
      <c r="AJ118" s="324" t="s">
        <v>135</v>
      </c>
      <c r="AK118" s="437">
        <v>1000</v>
      </c>
      <c r="AL118" s="437">
        <v>0.33500000000000002</v>
      </c>
      <c r="AM118" s="430"/>
      <c r="AN118" s="430"/>
    </row>
    <row r="119" spans="1:40">
      <c r="A119" s="435" t="s">
        <v>254</v>
      </c>
      <c r="B119" s="433" t="s">
        <v>856</v>
      </c>
      <c r="C119" s="430">
        <v>0</v>
      </c>
      <c r="D119" s="324" t="s">
        <v>97</v>
      </c>
      <c r="E119" s="433">
        <v>25</v>
      </c>
      <c r="F119" s="324">
        <v>10</v>
      </c>
      <c r="G119" s="324">
        <v>8.0000000000000002E-3</v>
      </c>
      <c r="H119" s="433">
        <v>5.4999999999999997E-3</v>
      </c>
      <c r="I119" s="433">
        <v>1000</v>
      </c>
      <c r="J119" s="324">
        <v>1.4</v>
      </c>
      <c r="K119" s="433">
        <v>1.4</v>
      </c>
      <c r="L119" s="324" t="s">
        <v>857</v>
      </c>
      <c r="M119" s="430">
        <v>0.7</v>
      </c>
      <c r="N119" s="324">
        <v>0.1</v>
      </c>
      <c r="O119" s="433">
        <v>1.3</v>
      </c>
      <c r="P119" s="433">
        <v>0.15</v>
      </c>
      <c r="Q119" s="433">
        <v>1.25</v>
      </c>
      <c r="R119" s="433">
        <v>1.1000000000000001</v>
      </c>
      <c r="S119" s="433">
        <v>1.0900000000000001</v>
      </c>
      <c r="T119" s="433">
        <v>1</v>
      </c>
      <c r="U119" s="433">
        <v>2.2999999999999998</v>
      </c>
      <c r="V119" s="433">
        <v>1.4</v>
      </c>
      <c r="W119" s="433">
        <v>0.5</v>
      </c>
      <c r="X119" s="433">
        <v>0.1</v>
      </c>
      <c r="Y119" s="433">
        <v>0.08</v>
      </c>
      <c r="Z119" s="433">
        <v>0.05</v>
      </c>
      <c r="AA119" s="433" t="s">
        <v>2253</v>
      </c>
      <c r="AB119" s="433">
        <v>2</v>
      </c>
      <c r="AC119" s="433">
        <v>150</v>
      </c>
      <c r="AD119" s="433">
        <v>2.7</v>
      </c>
      <c r="AE119" s="433">
        <v>35</v>
      </c>
      <c r="AF119" s="430">
        <v>3.4</v>
      </c>
      <c r="AG119" s="430">
        <v>3.4</v>
      </c>
      <c r="AH119" s="430">
        <v>1.1000000000000001</v>
      </c>
      <c r="AI119" s="439">
        <v>40682</v>
      </c>
      <c r="AJ119" s="324" t="s">
        <v>135</v>
      </c>
      <c r="AK119" s="437">
        <v>1000</v>
      </c>
      <c r="AL119" s="437">
        <v>0.43625000000000003</v>
      </c>
      <c r="AM119" s="430"/>
      <c r="AN119" s="430"/>
    </row>
    <row r="120" spans="1:40">
      <c r="A120" s="435" t="s">
        <v>254</v>
      </c>
      <c r="B120" s="433" t="s">
        <v>3115</v>
      </c>
      <c r="C120" s="430">
        <v>0</v>
      </c>
      <c r="D120" s="324" t="s">
        <v>97</v>
      </c>
      <c r="E120" s="324">
        <v>25</v>
      </c>
      <c r="F120" s="324">
        <v>10</v>
      </c>
      <c r="G120" s="430">
        <v>4.0000000000000001E-3</v>
      </c>
      <c r="H120" s="433">
        <v>2.5999999999999999E-3</v>
      </c>
      <c r="I120" s="433">
        <v>2.5000000000000001E-3</v>
      </c>
      <c r="J120" s="433">
        <v>1.4</v>
      </c>
      <c r="K120" s="433">
        <v>1.5</v>
      </c>
      <c r="L120" s="324"/>
      <c r="M120" s="433">
        <v>0.8</v>
      </c>
      <c r="N120" s="433">
        <v>0.1</v>
      </c>
      <c r="O120" s="433">
        <v>1.5</v>
      </c>
      <c r="P120" s="433">
        <v>0.2</v>
      </c>
      <c r="Q120" s="433">
        <v>1.25</v>
      </c>
      <c r="R120" s="433">
        <v>2.6</v>
      </c>
      <c r="S120" s="433">
        <v>2.4</v>
      </c>
      <c r="T120" s="433">
        <v>2.2000000000000002</v>
      </c>
      <c r="U120" s="433">
        <v>5.5</v>
      </c>
      <c r="V120" s="433">
        <v>2.5</v>
      </c>
      <c r="W120" s="433">
        <v>1.2</v>
      </c>
      <c r="X120" s="433">
        <v>0.3</v>
      </c>
      <c r="Y120" s="433">
        <v>3.2</v>
      </c>
      <c r="Z120" s="433">
        <v>0.08</v>
      </c>
      <c r="AA120" s="430" t="s">
        <v>2255</v>
      </c>
      <c r="AB120" s="430">
        <v>2</v>
      </c>
      <c r="AC120" s="430">
        <v>150</v>
      </c>
      <c r="AD120" s="430">
        <v>1.2</v>
      </c>
      <c r="AE120" s="431">
        <v>35</v>
      </c>
      <c r="AF120" s="430">
        <v>6.1</v>
      </c>
      <c r="AG120" s="430">
        <v>5.0999999999999996</v>
      </c>
      <c r="AH120" s="430">
        <v>1.05</v>
      </c>
      <c r="AI120" s="439">
        <v>41148</v>
      </c>
      <c r="AJ120" s="324" t="s">
        <v>135</v>
      </c>
      <c r="AK120" s="437">
        <v>1000</v>
      </c>
      <c r="AL120" s="437">
        <v>0.84399999999999997</v>
      </c>
      <c r="AM120" s="430"/>
      <c r="AN120" s="430"/>
    </row>
    <row r="121" spans="1:40">
      <c r="A121" s="435" t="s">
        <v>254</v>
      </c>
      <c r="B121" s="433" t="s">
        <v>255</v>
      </c>
      <c r="C121" s="430">
        <v>0</v>
      </c>
      <c r="D121" s="324" t="s">
        <v>97</v>
      </c>
      <c r="E121" s="324">
        <v>25</v>
      </c>
      <c r="F121" s="324">
        <v>16</v>
      </c>
      <c r="G121" s="430">
        <v>100</v>
      </c>
      <c r="H121" s="433">
        <v>7.4000000000000003E-3</v>
      </c>
      <c r="I121" s="433">
        <v>5.3E-3</v>
      </c>
      <c r="J121" s="433">
        <v>1.32</v>
      </c>
      <c r="K121" s="433">
        <v>1.2</v>
      </c>
      <c r="L121" s="324"/>
      <c r="M121" s="433">
        <v>0.7</v>
      </c>
      <c r="N121" s="433">
        <v>0.2</v>
      </c>
      <c r="O121" s="433">
        <v>2.35</v>
      </c>
      <c r="P121" s="433">
        <v>0.25</v>
      </c>
      <c r="Q121" s="433">
        <v>2.1</v>
      </c>
      <c r="R121" s="433">
        <v>1</v>
      </c>
      <c r="S121" s="433">
        <v>0.9</v>
      </c>
      <c r="T121" s="433">
        <v>0.85</v>
      </c>
      <c r="U121" s="433">
        <v>2.1</v>
      </c>
      <c r="V121" s="433">
        <v>1.3</v>
      </c>
      <c r="W121" s="433">
        <v>0.5</v>
      </c>
      <c r="X121" s="433">
        <v>0.2</v>
      </c>
      <c r="Y121" s="433">
        <v>0.1</v>
      </c>
      <c r="Z121" s="433">
        <v>0.04</v>
      </c>
      <c r="AA121" s="430" t="s">
        <v>2253</v>
      </c>
      <c r="AB121" s="430">
        <v>2</v>
      </c>
      <c r="AC121" s="430">
        <v>150</v>
      </c>
      <c r="AD121" s="430">
        <v>2.7</v>
      </c>
      <c r="AE121" s="431">
        <v>45</v>
      </c>
      <c r="AF121" s="430">
        <v>3.4</v>
      </c>
      <c r="AG121" s="430">
        <v>3.4</v>
      </c>
      <c r="AH121" s="430">
        <v>1.1000000000000001</v>
      </c>
      <c r="AI121" s="439">
        <v>40684</v>
      </c>
      <c r="AJ121" s="324" t="s">
        <v>135</v>
      </c>
      <c r="AK121" s="437">
        <v>1000</v>
      </c>
      <c r="AL121" s="437">
        <v>0.43625000000000003</v>
      </c>
      <c r="AM121" s="430"/>
      <c r="AN121" s="430"/>
    </row>
    <row r="122" spans="1:40">
      <c r="A122" s="435" t="s">
        <v>254</v>
      </c>
      <c r="B122" s="433" t="s">
        <v>257</v>
      </c>
      <c r="C122" s="430">
        <v>0</v>
      </c>
      <c r="D122" s="324" t="s">
        <v>97</v>
      </c>
      <c r="E122" s="324">
        <v>25</v>
      </c>
      <c r="F122" s="324">
        <v>16</v>
      </c>
      <c r="G122" s="430">
        <v>100</v>
      </c>
      <c r="H122" s="433">
        <v>1.24E-2</v>
      </c>
      <c r="I122" s="433">
        <v>8.2000000000000007E-3</v>
      </c>
      <c r="J122" s="433">
        <v>1.35</v>
      </c>
      <c r="K122" s="433">
        <v>0.9</v>
      </c>
      <c r="L122" s="324"/>
      <c r="M122" s="433">
        <v>0.7</v>
      </c>
      <c r="N122" s="433">
        <v>0.25</v>
      </c>
      <c r="O122" s="433">
        <v>2.65</v>
      </c>
      <c r="P122" s="433">
        <v>0.3</v>
      </c>
      <c r="Q122" s="433">
        <v>2.5</v>
      </c>
      <c r="R122" s="433">
        <v>0.66</v>
      </c>
      <c r="S122" s="433">
        <v>0.63</v>
      </c>
      <c r="T122" s="433">
        <v>0.59</v>
      </c>
      <c r="U122" s="433">
        <v>1.5</v>
      </c>
      <c r="V122" s="433">
        <v>0.9</v>
      </c>
      <c r="W122" s="433">
        <v>0.35</v>
      </c>
      <c r="X122" s="433">
        <v>0.15</v>
      </c>
      <c r="Y122" s="433">
        <v>8.5000000000000006E-2</v>
      </c>
      <c r="Z122" s="433">
        <v>0.04</v>
      </c>
      <c r="AA122" s="430" t="s">
        <v>2253</v>
      </c>
      <c r="AB122" s="430">
        <v>2</v>
      </c>
      <c r="AC122" s="430">
        <v>150</v>
      </c>
      <c r="AD122" s="430">
        <v>3.5</v>
      </c>
      <c r="AE122" s="431">
        <v>45</v>
      </c>
      <c r="AF122" s="430">
        <v>3.4</v>
      </c>
      <c r="AG122" s="430">
        <v>3.4</v>
      </c>
      <c r="AH122" s="430">
        <v>1.1000000000000001</v>
      </c>
      <c r="AI122" s="439">
        <v>40686</v>
      </c>
      <c r="AJ122" s="324" t="s">
        <v>135</v>
      </c>
      <c r="AK122" s="437">
        <v>1000</v>
      </c>
      <c r="AL122" s="437">
        <v>0.374</v>
      </c>
      <c r="AM122" s="430"/>
      <c r="AN122" s="430"/>
    </row>
    <row r="123" spans="1:40">
      <c r="A123" s="435" t="s">
        <v>254</v>
      </c>
      <c r="B123" s="433" t="s">
        <v>259</v>
      </c>
      <c r="C123" s="430">
        <v>0</v>
      </c>
      <c r="D123" s="324" t="s">
        <v>97</v>
      </c>
      <c r="E123" s="324">
        <v>25</v>
      </c>
      <c r="F123" s="324">
        <v>16</v>
      </c>
      <c r="G123" s="430">
        <v>100</v>
      </c>
      <c r="H123" s="433">
        <v>1.4999999999999999E-2</v>
      </c>
      <c r="I123" s="433">
        <v>0.01</v>
      </c>
      <c r="J123" s="433">
        <v>1.32</v>
      </c>
      <c r="K123" s="433">
        <v>0.6</v>
      </c>
      <c r="L123" s="324"/>
      <c r="M123" s="433">
        <v>0.7</v>
      </c>
      <c r="N123" s="433">
        <v>0.2</v>
      </c>
      <c r="O123" s="433">
        <v>2.5499999999999998</v>
      </c>
      <c r="P123" s="433">
        <v>0.25</v>
      </c>
      <c r="Q123" s="433">
        <v>2.2999999999999998</v>
      </c>
      <c r="R123" s="433">
        <v>0.5</v>
      </c>
      <c r="S123" s="433">
        <v>0.46</v>
      </c>
      <c r="T123" s="433">
        <v>0.43</v>
      </c>
      <c r="U123" s="433">
        <v>1.05</v>
      </c>
      <c r="V123" s="433">
        <v>0.65</v>
      </c>
      <c r="W123" s="433">
        <v>0.25</v>
      </c>
      <c r="X123" s="433">
        <v>0.09</v>
      </c>
      <c r="Y123" s="433">
        <v>7.0000000000000007E-2</v>
      </c>
      <c r="Z123" s="433">
        <v>0.03</v>
      </c>
      <c r="AA123" s="430" t="s">
        <v>2253</v>
      </c>
      <c r="AB123" s="430">
        <v>2</v>
      </c>
      <c r="AC123" s="430">
        <v>150</v>
      </c>
      <c r="AD123" s="430">
        <v>3.5</v>
      </c>
      <c r="AE123" s="431">
        <v>45</v>
      </c>
      <c r="AF123" s="430">
        <v>3.4</v>
      </c>
      <c r="AG123" s="430">
        <v>3.4</v>
      </c>
      <c r="AH123" s="430">
        <v>1.1000000000000001</v>
      </c>
      <c r="AI123" s="439">
        <v>40688</v>
      </c>
      <c r="AJ123" s="324" t="s">
        <v>135</v>
      </c>
      <c r="AK123" s="437">
        <v>1000</v>
      </c>
      <c r="AL123" s="437">
        <v>0.33500000000000002</v>
      </c>
      <c r="AM123" s="430"/>
      <c r="AN123" s="430"/>
    </row>
    <row r="124" spans="1:40">
      <c r="A124" s="429" t="s">
        <v>2233</v>
      </c>
      <c r="B124" s="430" t="s">
        <v>251</v>
      </c>
      <c r="C124" s="430">
        <v>0</v>
      </c>
      <c r="D124" s="324" t="s">
        <v>97</v>
      </c>
      <c r="E124" s="430">
        <v>100</v>
      </c>
      <c r="F124" s="430">
        <v>20</v>
      </c>
      <c r="G124" s="430">
        <v>100</v>
      </c>
      <c r="H124" s="430">
        <v>0.22500000000000001</v>
      </c>
      <c r="I124" s="430">
        <v>0.2</v>
      </c>
      <c r="J124" s="430">
        <v>1.75</v>
      </c>
      <c r="K124" s="430">
        <v>3</v>
      </c>
      <c r="L124" s="430" t="s">
        <v>252</v>
      </c>
      <c r="M124" s="430">
        <v>0.7</v>
      </c>
      <c r="N124" s="430">
        <v>0.4</v>
      </c>
      <c r="O124" s="430">
        <v>3</v>
      </c>
      <c r="P124" s="430">
        <v>0.5</v>
      </c>
      <c r="Q124" s="430">
        <v>2.9</v>
      </c>
      <c r="R124" s="430">
        <v>0.3</v>
      </c>
      <c r="S124" s="430">
        <v>0.26</v>
      </c>
      <c r="T124" s="430">
        <v>0.22</v>
      </c>
      <c r="U124" s="430">
        <v>0.24</v>
      </c>
      <c r="V124" s="430">
        <v>0.1</v>
      </c>
      <c r="W124" s="430">
        <v>0.03</v>
      </c>
      <c r="X124" s="430">
        <v>0.1</v>
      </c>
      <c r="Y124" s="430">
        <v>0.03</v>
      </c>
      <c r="Z124" s="430">
        <v>1.4999999999999999E-2</v>
      </c>
      <c r="AA124" s="430" t="s">
        <v>2240</v>
      </c>
      <c r="AB124" s="430">
        <v>2</v>
      </c>
      <c r="AC124" s="430">
        <v>175</v>
      </c>
      <c r="AD124" s="430">
        <v>7.5</v>
      </c>
      <c r="AE124" s="431">
        <v>35</v>
      </c>
      <c r="AF124" s="430">
        <v>10.42</v>
      </c>
      <c r="AG124" s="430">
        <v>6.73</v>
      </c>
      <c r="AH124" s="430">
        <v>2.38</v>
      </c>
      <c r="AI124" s="439">
        <v>40452</v>
      </c>
      <c r="AJ124" s="430" t="s">
        <v>135</v>
      </c>
      <c r="AK124" s="437">
        <v>1000</v>
      </c>
      <c r="AL124" s="437">
        <v>0.64</v>
      </c>
      <c r="AM124" s="430"/>
      <c r="AN124" s="430"/>
    </row>
    <row r="125" spans="1:40">
      <c r="A125" s="435" t="s">
        <v>2233</v>
      </c>
      <c r="B125" s="433" t="s">
        <v>2322</v>
      </c>
      <c r="C125" s="430">
        <v>0</v>
      </c>
      <c r="D125" s="324" t="s">
        <v>97</v>
      </c>
      <c r="E125" s="433">
        <v>20</v>
      </c>
      <c r="F125" s="324">
        <v>12</v>
      </c>
      <c r="G125" s="324">
        <v>8.9999999999999993E-3</v>
      </c>
      <c r="H125" s="433">
        <v>6.0000000000000001E-3</v>
      </c>
      <c r="I125" s="433">
        <v>100</v>
      </c>
      <c r="J125" s="324">
        <v>1.53</v>
      </c>
      <c r="K125" s="433">
        <v>2.2000000000000002</v>
      </c>
      <c r="L125" s="439"/>
      <c r="M125" s="430"/>
      <c r="N125" s="324">
        <v>0.12</v>
      </c>
      <c r="O125" s="433">
        <v>1.4</v>
      </c>
      <c r="P125" s="433">
        <v>0.15</v>
      </c>
      <c r="Q125" s="433">
        <v>1.2</v>
      </c>
      <c r="R125" s="433">
        <v>8</v>
      </c>
      <c r="S125" s="433">
        <v>7.3</v>
      </c>
      <c r="T125" s="433">
        <v>6.6</v>
      </c>
      <c r="U125" s="433">
        <v>4.5</v>
      </c>
      <c r="V125" s="433">
        <v>2.5</v>
      </c>
      <c r="W125" s="433">
        <v>1.3</v>
      </c>
      <c r="X125" s="433">
        <v>0.27</v>
      </c>
      <c r="Y125" s="433">
        <v>1.3</v>
      </c>
      <c r="Z125" s="433">
        <v>0.8</v>
      </c>
      <c r="AA125" s="430" t="s">
        <v>2240</v>
      </c>
      <c r="AB125" s="433">
        <v>2</v>
      </c>
      <c r="AC125" s="430">
        <v>175</v>
      </c>
      <c r="AD125" s="430">
        <v>1.5</v>
      </c>
      <c r="AE125" s="431">
        <v>35</v>
      </c>
      <c r="AF125" s="430">
        <v>10.42</v>
      </c>
      <c r="AG125" s="430">
        <v>6.73</v>
      </c>
      <c r="AH125" s="430">
        <v>2.38</v>
      </c>
      <c r="AI125" s="439">
        <v>40695</v>
      </c>
      <c r="AJ125" s="324" t="s">
        <v>135</v>
      </c>
      <c r="AK125" s="437">
        <v>1000</v>
      </c>
      <c r="AL125" s="437">
        <v>1.02</v>
      </c>
      <c r="AM125" s="430"/>
      <c r="AN125" s="430"/>
    </row>
    <row r="126" spans="1:40">
      <c r="A126" s="435" t="s">
        <v>2233</v>
      </c>
      <c r="B126" s="324" t="s">
        <v>272</v>
      </c>
      <c r="C126" s="430">
        <v>0</v>
      </c>
      <c r="D126" s="324" t="s">
        <v>97</v>
      </c>
      <c r="E126" s="324">
        <v>12</v>
      </c>
      <c r="F126" s="324">
        <v>8</v>
      </c>
      <c r="G126" s="324">
        <v>4.7000000000000002E-3</v>
      </c>
      <c r="H126" s="433">
        <v>3.8E-3</v>
      </c>
      <c r="I126" s="433">
        <v>100</v>
      </c>
      <c r="J126" s="324">
        <v>1.4</v>
      </c>
      <c r="K126" s="433">
        <v>1.4</v>
      </c>
      <c r="L126" s="324" t="s">
        <v>265</v>
      </c>
      <c r="M126" s="324">
        <v>0.7</v>
      </c>
      <c r="N126" s="324">
        <v>0.04</v>
      </c>
      <c r="O126" s="433">
        <v>0.9</v>
      </c>
      <c r="P126" s="433">
        <v>0.06</v>
      </c>
      <c r="Q126" s="433">
        <v>0.7</v>
      </c>
      <c r="R126" s="433">
        <v>5</v>
      </c>
      <c r="S126" s="433">
        <v>4</v>
      </c>
      <c r="T126" s="433">
        <v>3.7</v>
      </c>
      <c r="U126" s="433">
        <v>3.7</v>
      </c>
      <c r="V126" s="433">
        <v>2</v>
      </c>
      <c r="W126" s="433">
        <v>1.1000000000000001</v>
      </c>
      <c r="X126" s="433">
        <v>2.6</v>
      </c>
      <c r="Y126" s="433">
        <v>1.2</v>
      </c>
      <c r="Z126" s="433">
        <v>0.8</v>
      </c>
      <c r="AA126" s="433" t="s">
        <v>2255</v>
      </c>
      <c r="AB126" s="433">
        <v>2</v>
      </c>
      <c r="AC126" s="433">
        <v>150</v>
      </c>
      <c r="AD126" s="433">
        <v>2.4</v>
      </c>
      <c r="AE126" s="433">
        <v>35</v>
      </c>
      <c r="AF126" s="430">
        <v>6.35</v>
      </c>
      <c r="AG126" s="430">
        <v>5.35</v>
      </c>
      <c r="AH126" s="430">
        <v>1.1000000000000001</v>
      </c>
      <c r="AI126" s="439">
        <v>40452</v>
      </c>
      <c r="AJ126" s="324" t="s">
        <v>135</v>
      </c>
      <c r="AK126" s="437">
        <v>1000</v>
      </c>
      <c r="AL126" s="437">
        <v>0.82</v>
      </c>
      <c r="AM126" s="430"/>
      <c r="AN126" s="430"/>
    </row>
    <row r="127" spans="1:40">
      <c r="A127" s="429" t="s">
        <v>2233</v>
      </c>
      <c r="B127" s="430" t="s">
        <v>218</v>
      </c>
      <c r="C127" s="430">
        <v>0</v>
      </c>
      <c r="D127" s="324" t="s">
        <v>97</v>
      </c>
      <c r="E127" s="430">
        <v>20</v>
      </c>
      <c r="F127" s="430">
        <v>20</v>
      </c>
      <c r="G127" s="430">
        <v>100</v>
      </c>
      <c r="H127" s="430">
        <v>4.4999999999999997E-3</v>
      </c>
      <c r="I127" s="430">
        <v>3.2000000000000002E-3</v>
      </c>
      <c r="J127" s="430">
        <v>1.45</v>
      </c>
      <c r="K127" s="430">
        <v>0.8</v>
      </c>
      <c r="L127" s="430" t="s">
        <v>219</v>
      </c>
      <c r="M127" s="430">
        <v>0.7</v>
      </c>
      <c r="N127" s="430">
        <v>0.04</v>
      </c>
      <c r="O127" s="430">
        <v>2.6</v>
      </c>
      <c r="P127" s="430">
        <v>0.05</v>
      </c>
      <c r="Q127" s="430">
        <v>2.25</v>
      </c>
      <c r="R127" s="430">
        <v>4</v>
      </c>
      <c r="S127" s="430">
        <v>3.6</v>
      </c>
      <c r="T127" s="430">
        <v>3.3</v>
      </c>
      <c r="U127" s="430">
        <v>2.7</v>
      </c>
      <c r="V127" s="430">
        <v>1.4</v>
      </c>
      <c r="W127" s="430">
        <v>0.7</v>
      </c>
      <c r="X127" s="430">
        <v>1</v>
      </c>
      <c r="Y127" s="430">
        <v>0.5</v>
      </c>
      <c r="Z127" s="430">
        <v>0.25</v>
      </c>
      <c r="AA127" s="430" t="s">
        <v>2255</v>
      </c>
      <c r="AB127" s="430">
        <v>2</v>
      </c>
      <c r="AC127" s="430">
        <v>150</v>
      </c>
      <c r="AD127" s="430">
        <v>3.2</v>
      </c>
      <c r="AE127" s="431">
        <v>35</v>
      </c>
      <c r="AF127" s="430">
        <v>6.35</v>
      </c>
      <c r="AG127" s="430">
        <v>5.35</v>
      </c>
      <c r="AH127" s="430">
        <v>1.1000000000000001</v>
      </c>
      <c r="AI127" s="439">
        <v>40452</v>
      </c>
      <c r="AJ127" s="324" t="s">
        <v>135</v>
      </c>
      <c r="AK127" s="437">
        <v>1000</v>
      </c>
      <c r="AL127" s="437">
        <v>1.27</v>
      </c>
      <c r="AM127" s="430"/>
      <c r="AN127" s="430"/>
    </row>
    <row r="128" spans="1:40">
      <c r="A128" s="429" t="s">
        <v>2233</v>
      </c>
      <c r="B128" s="430" t="s">
        <v>222</v>
      </c>
      <c r="C128" s="430">
        <v>0</v>
      </c>
      <c r="D128" s="324" t="s">
        <v>97</v>
      </c>
      <c r="E128" s="430">
        <v>30</v>
      </c>
      <c r="F128" s="430">
        <v>20</v>
      </c>
      <c r="G128" s="430">
        <v>100</v>
      </c>
      <c r="H128" s="430">
        <v>4.0000000000000001E-3</v>
      </c>
      <c r="I128" s="430">
        <v>3.0000000000000001E-3</v>
      </c>
      <c r="J128" s="430">
        <v>1.4</v>
      </c>
      <c r="K128" s="430">
        <v>1.3</v>
      </c>
      <c r="L128" s="430" t="s">
        <v>223</v>
      </c>
      <c r="M128" s="430">
        <v>0.7</v>
      </c>
      <c r="N128" s="430">
        <v>0.1</v>
      </c>
      <c r="O128" s="430">
        <v>2.9</v>
      </c>
      <c r="P128" s="430">
        <v>0.15</v>
      </c>
      <c r="Q128" s="430">
        <v>2.5</v>
      </c>
      <c r="R128" s="430">
        <v>6.5</v>
      </c>
      <c r="S128" s="430">
        <v>5.9</v>
      </c>
      <c r="T128" s="430">
        <v>5.25</v>
      </c>
      <c r="U128" s="430">
        <v>3.8</v>
      </c>
      <c r="V128" s="430">
        <v>1.9</v>
      </c>
      <c r="W128" s="430">
        <v>0.8</v>
      </c>
      <c r="X128" s="430">
        <v>1.6</v>
      </c>
      <c r="Y128" s="430">
        <v>0.65</v>
      </c>
      <c r="Z128" s="430">
        <v>0.3</v>
      </c>
      <c r="AA128" s="430" t="s">
        <v>2255</v>
      </c>
      <c r="AB128" s="430">
        <v>2</v>
      </c>
      <c r="AC128" s="430">
        <v>150</v>
      </c>
      <c r="AD128" s="430">
        <v>1.5</v>
      </c>
      <c r="AE128" s="431">
        <v>35</v>
      </c>
      <c r="AF128" s="430">
        <v>6.35</v>
      </c>
      <c r="AG128" s="430">
        <v>5.35</v>
      </c>
      <c r="AH128" s="430">
        <v>1.1000000000000001</v>
      </c>
      <c r="AI128" s="439">
        <v>40452</v>
      </c>
      <c r="AJ128" s="324" t="s">
        <v>135</v>
      </c>
      <c r="AK128" s="437">
        <v>1000</v>
      </c>
      <c r="AL128" s="437">
        <v>0.57999999999999996</v>
      </c>
      <c r="AM128" s="430"/>
      <c r="AN128" s="430"/>
    </row>
    <row r="129" spans="1:40">
      <c r="A129" s="429" t="s">
        <v>2233</v>
      </c>
      <c r="B129" s="430" t="s">
        <v>226</v>
      </c>
      <c r="C129" s="430">
        <v>0</v>
      </c>
      <c r="D129" s="324" t="s">
        <v>97</v>
      </c>
      <c r="E129" s="430">
        <v>30</v>
      </c>
      <c r="F129" s="430">
        <v>20</v>
      </c>
      <c r="G129" s="430">
        <v>100</v>
      </c>
      <c r="H129" s="430">
        <v>9.4999999999999998E-3</v>
      </c>
      <c r="I129" s="430">
        <v>7.0000000000000001E-3</v>
      </c>
      <c r="J129" s="430">
        <v>1.55</v>
      </c>
      <c r="K129" s="430">
        <v>1.7</v>
      </c>
      <c r="L129" s="430" t="s">
        <v>227</v>
      </c>
      <c r="M129" s="430">
        <v>0.7</v>
      </c>
      <c r="N129" s="430">
        <v>0.2</v>
      </c>
      <c r="O129" s="430">
        <v>2.6</v>
      </c>
      <c r="P129" s="430">
        <v>0.28000000000000003</v>
      </c>
      <c r="Q129" s="430">
        <v>2.2999999999999998</v>
      </c>
      <c r="R129" s="429">
        <v>2.2000000000000002</v>
      </c>
      <c r="S129" s="430">
        <v>1.85</v>
      </c>
      <c r="T129" s="430">
        <v>1.7</v>
      </c>
      <c r="U129" s="430">
        <v>1.3</v>
      </c>
      <c r="V129" s="430">
        <v>0.6</v>
      </c>
      <c r="W129" s="430">
        <v>0.3</v>
      </c>
      <c r="X129" s="430">
        <v>0.5</v>
      </c>
      <c r="Y129" s="430">
        <v>0.25</v>
      </c>
      <c r="Z129" s="430">
        <v>0.15</v>
      </c>
      <c r="AA129" s="430" t="s">
        <v>2255</v>
      </c>
      <c r="AB129" s="430">
        <v>2</v>
      </c>
      <c r="AC129" s="430">
        <v>150</v>
      </c>
      <c r="AD129" s="430">
        <v>2.4</v>
      </c>
      <c r="AE129" s="431">
        <v>35</v>
      </c>
      <c r="AF129" s="430">
        <v>6.35</v>
      </c>
      <c r="AG129" s="430">
        <v>5.35</v>
      </c>
      <c r="AH129" s="430">
        <v>1.1000000000000001</v>
      </c>
      <c r="AI129" s="439">
        <v>40452</v>
      </c>
      <c r="AJ129" s="324" t="s">
        <v>135</v>
      </c>
      <c r="AK129" s="437">
        <v>1000</v>
      </c>
      <c r="AL129" s="437">
        <v>0.47</v>
      </c>
      <c r="AM129" s="430"/>
      <c r="AN129" s="430"/>
    </row>
    <row r="130" spans="1:40">
      <c r="A130" s="429" t="s">
        <v>2233</v>
      </c>
      <c r="B130" s="430" t="s">
        <v>228</v>
      </c>
      <c r="C130" s="430">
        <v>0</v>
      </c>
      <c r="D130" s="324" t="s">
        <v>97</v>
      </c>
      <c r="E130" s="430">
        <v>100</v>
      </c>
      <c r="F130" s="430">
        <v>20</v>
      </c>
      <c r="G130" s="430">
        <v>100</v>
      </c>
      <c r="H130" s="430">
        <v>100</v>
      </c>
      <c r="I130" s="430">
        <v>3.4000000000000002E-2</v>
      </c>
      <c r="J130" s="430">
        <v>1.8</v>
      </c>
      <c r="K130" s="430">
        <v>1.25</v>
      </c>
      <c r="L130" s="430" t="s">
        <v>229</v>
      </c>
      <c r="M130" s="430">
        <v>0.7</v>
      </c>
      <c r="N130" s="430">
        <v>0.2</v>
      </c>
      <c r="O130" s="430">
        <v>4.0999999999999996</v>
      </c>
      <c r="P130" s="430">
        <v>0.25</v>
      </c>
      <c r="Q130" s="430">
        <v>3.3</v>
      </c>
      <c r="R130" s="430">
        <v>2.1</v>
      </c>
      <c r="S130" s="430">
        <v>1.8</v>
      </c>
      <c r="T130" s="430">
        <v>1.7</v>
      </c>
      <c r="U130" s="430">
        <v>1.35</v>
      </c>
      <c r="V130" s="430">
        <v>0.55000000000000004</v>
      </c>
      <c r="W130" s="430">
        <v>0.2</v>
      </c>
      <c r="X130" s="430">
        <v>0.5</v>
      </c>
      <c r="Y130" s="430">
        <v>0.18</v>
      </c>
      <c r="Z130" s="430">
        <v>0.1</v>
      </c>
      <c r="AA130" s="430" t="s">
        <v>2255</v>
      </c>
      <c r="AB130" s="430">
        <v>2</v>
      </c>
      <c r="AC130" s="430">
        <v>150</v>
      </c>
      <c r="AD130" s="430">
        <v>2</v>
      </c>
      <c r="AE130" s="431">
        <v>35</v>
      </c>
      <c r="AF130" s="430">
        <v>6.35</v>
      </c>
      <c r="AG130" s="430">
        <v>5.35</v>
      </c>
      <c r="AH130" s="430">
        <v>1.1000000000000001</v>
      </c>
      <c r="AI130" s="439">
        <v>40452</v>
      </c>
      <c r="AJ130" s="324" t="s">
        <v>135</v>
      </c>
      <c r="AK130" s="437">
        <v>1000</v>
      </c>
      <c r="AL130" s="437">
        <v>0.64</v>
      </c>
      <c r="AM130" s="430"/>
      <c r="AN130" s="430"/>
    </row>
    <row r="131" spans="1:40">
      <c r="A131" s="429" t="s">
        <v>2233</v>
      </c>
      <c r="B131" s="430" t="s">
        <v>230</v>
      </c>
      <c r="C131" s="430">
        <v>0</v>
      </c>
      <c r="D131" s="324" t="s">
        <v>97</v>
      </c>
      <c r="E131" s="430">
        <v>30</v>
      </c>
      <c r="F131" s="430">
        <v>20</v>
      </c>
      <c r="G131" s="430">
        <v>100</v>
      </c>
      <c r="H131" s="430">
        <v>2.8E-3</v>
      </c>
      <c r="I131" s="430">
        <v>2.2000000000000001E-3</v>
      </c>
      <c r="J131" s="430">
        <v>1.5</v>
      </c>
      <c r="K131" s="430">
        <v>0.8</v>
      </c>
      <c r="L131" s="430" t="s">
        <v>231</v>
      </c>
      <c r="M131" s="430">
        <v>0.7</v>
      </c>
      <c r="N131" s="430">
        <v>0.05</v>
      </c>
      <c r="O131" s="430">
        <v>2.5</v>
      </c>
      <c r="P131" s="430">
        <v>0.06</v>
      </c>
      <c r="Q131" s="430">
        <v>2.15</v>
      </c>
      <c r="R131" s="430">
        <v>5.6</v>
      </c>
      <c r="S131" s="430">
        <v>5</v>
      </c>
      <c r="T131" s="430">
        <v>4.5</v>
      </c>
      <c r="U131" s="430">
        <v>3.6</v>
      </c>
      <c r="V131" s="430">
        <v>2</v>
      </c>
      <c r="W131" s="430">
        <v>0.7</v>
      </c>
      <c r="X131" s="430">
        <v>1.5</v>
      </c>
      <c r="Y131" s="430">
        <v>0.6</v>
      </c>
      <c r="Z131" s="430">
        <v>0.3</v>
      </c>
      <c r="AA131" s="430" t="s">
        <v>2255</v>
      </c>
      <c r="AB131" s="430">
        <v>2</v>
      </c>
      <c r="AC131" s="430">
        <v>150</v>
      </c>
      <c r="AD131" s="430">
        <v>1</v>
      </c>
      <c r="AE131" s="431">
        <v>35</v>
      </c>
      <c r="AF131" s="430">
        <v>6.35</v>
      </c>
      <c r="AG131" s="430">
        <v>5.35</v>
      </c>
      <c r="AH131" s="430">
        <v>1.1000000000000001</v>
      </c>
      <c r="AI131" s="439">
        <v>40452</v>
      </c>
      <c r="AJ131" s="324" t="s">
        <v>135</v>
      </c>
      <c r="AK131" s="437">
        <v>1000</v>
      </c>
      <c r="AL131" s="437">
        <v>1.4</v>
      </c>
      <c r="AM131" s="430"/>
      <c r="AN131" s="430"/>
    </row>
    <row r="132" spans="1:40">
      <c r="A132" s="429" t="s">
        <v>2233</v>
      </c>
      <c r="B132" s="430" t="s">
        <v>232</v>
      </c>
      <c r="C132" s="430">
        <v>0</v>
      </c>
      <c r="D132" s="324" t="s">
        <v>97</v>
      </c>
      <c r="E132" s="430">
        <v>30</v>
      </c>
      <c r="F132" s="430">
        <v>20</v>
      </c>
      <c r="G132" s="430">
        <v>100</v>
      </c>
      <c r="H132" s="430">
        <v>1.4E-2</v>
      </c>
      <c r="I132" s="430">
        <v>9.4999999999999998E-3</v>
      </c>
      <c r="J132" s="430">
        <v>1.45</v>
      </c>
      <c r="K132" s="430">
        <v>0.8</v>
      </c>
      <c r="L132" s="430" t="s">
        <v>233</v>
      </c>
      <c r="M132" s="430">
        <v>0.7</v>
      </c>
      <c r="N132" s="430">
        <v>7.0000000000000007E-2</v>
      </c>
      <c r="O132" s="430">
        <v>2.8</v>
      </c>
      <c r="P132" s="430">
        <v>0.08</v>
      </c>
      <c r="Q132" s="430">
        <v>2.5</v>
      </c>
      <c r="R132" s="430">
        <v>1.5</v>
      </c>
      <c r="S132" s="430">
        <v>1.35</v>
      </c>
      <c r="T132" s="430">
        <v>1.1499999999999999</v>
      </c>
      <c r="U132" s="430">
        <v>0.89</v>
      </c>
      <c r="V132" s="430">
        <v>0.45</v>
      </c>
      <c r="W132" s="430">
        <v>0.2</v>
      </c>
      <c r="X132" s="430">
        <v>0.3</v>
      </c>
      <c r="Y132" s="430">
        <v>0.2</v>
      </c>
      <c r="Z132" s="430">
        <v>0.08</v>
      </c>
      <c r="AA132" s="430" t="s">
        <v>2255</v>
      </c>
      <c r="AB132" s="430">
        <v>2</v>
      </c>
      <c r="AC132" s="430">
        <v>150</v>
      </c>
      <c r="AD132" s="430">
        <v>3.3</v>
      </c>
      <c r="AE132" s="431">
        <v>35</v>
      </c>
      <c r="AF132" s="430">
        <v>6.35</v>
      </c>
      <c r="AG132" s="430">
        <v>5.35</v>
      </c>
      <c r="AH132" s="430">
        <v>1.1000000000000001</v>
      </c>
      <c r="AI132" s="439">
        <v>40452</v>
      </c>
      <c r="AJ132" s="324" t="s">
        <v>135</v>
      </c>
      <c r="AK132" s="437">
        <v>1000</v>
      </c>
      <c r="AL132" s="437">
        <v>0.35</v>
      </c>
      <c r="AM132" s="430"/>
      <c r="AN132" s="430"/>
    </row>
    <row r="133" spans="1:40">
      <c r="A133" s="429" t="s">
        <v>2233</v>
      </c>
      <c r="B133" s="430" t="s">
        <v>237</v>
      </c>
      <c r="C133" s="430">
        <v>0</v>
      </c>
      <c r="D133" s="324" t="s">
        <v>97</v>
      </c>
      <c r="E133" s="430">
        <v>60</v>
      </c>
      <c r="F133" s="430">
        <v>20</v>
      </c>
      <c r="G133" s="430">
        <v>100</v>
      </c>
      <c r="H133" s="430">
        <v>3.1E-2</v>
      </c>
      <c r="I133" s="430">
        <v>2.1999999999999999E-2</v>
      </c>
      <c r="J133" s="430">
        <v>1.7</v>
      </c>
      <c r="K133" s="430">
        <v>1.4</v>
      </c>
      <c r="L133" s="430" t="s">
        <v>238</v>
      </c>
      <c r="M133" s="430">
        <v>0.7</v>
      </c>
      <c r="N133" s="430">
        <v>0.3</v>
      </c>
      <c r="O133" s="430">
        <v>3.1</v>
      </c>
      <c r="P133" s="430">
        <v>0.35</v>
      </c>
      <c r="Q133" s="430">
        <v>2.6</v>
      </c>
      <c r="R133" s="430">
        <v>1.2</v>
      </c>
      <c r="S133" s="430">
        <v>1.05</v>
      </c>
      <c r="T133" s="430">
        <v>0.85</v>
      </c>
      <c r="U133" s="430">
        <v>1</v>
      </c>
      <c r="V133" s="430">
        <v>0.5</v>
      </c>
      <c r="W133" s="430">
        <v>0.12</v>
      </c>
      <c r="X133" s="430">
        <v>0.5</v>
      </c>
      <c r="Y133" s="430">
        <v>0.18</v>
      </c>
      <c r="Z133" s="430">
        <v>7.0000000000000007E-2</v>
      </c>
      <c r="AA133" s="430" t="s">
        <v>2255</v>
      </c>
      <c r="AB133" s="430">
        <v>2</v>
      </c>
      <c r="AC133" s="430">
        <v>150</v>
      </c>
      <c r="AD133" s="430">
        <v>3.3</v>
      </c>
      <c r="AE133" s="431">
        <v>35</v>
      </c>
      <c r="AF133" s="430">
        <v>6.35</v>
      </c>
      <c r="AG133" s="430">
        <v>5.35</v>
      </c>
      <c r="AH133" s="430">
        <v>1.1000000000000001</v>
      </c>
      <c r="AI133" s="439">
        <v>40452</v>
      </c>
      <c r="AJ133" s="324" t="s">
        <v>135</v>
      </c>
      <c r="AK133" s="437">
        <v>1000</v>
      </c>
      <c r="AL133" s="437">
        <v>0.35</v>
      </c>
      <c r="AM133" s="430"/>
      <c r="AN133" s="430"/>
    </row>
    <row r="134" spans="1:40">
      <c r="A134" s="429" t="s">
        <v>2233</v>
      </c>
      <c r="B134" s="430" t="s">
        <v>239</v>
      </c>
      <c r="C134" s="430">
        <v>0</v>
      </c>
      <c r="D134" s="324" t="s">
        <v>97</v>
      </c>
      <c r="E134" s="430">
        <v>12</v>
      </c>
      <c r="F134" s="430">
        <v>8</v>
      </c>
      <c r="G134" s="431">
        <v>3.7000000000000002E-3</v>
      </c>
      <c r="H134" s="430">
        <v>2.5999999999999999E-3</v>
      </c>
      <c r="I134" s="430">
        <v>100</v>
      </c>
      <c r="J134" s="430">
        <v>1.45</v>
      </c>
      <c r="K134" s="430">
        <v>1.2</v>
      </c>
      <c r="L134" s="430" t="s">
        <v>186</v>
      </c>
      <c r="M134" s="430">
        <v>0.7</v>
      </c>
      <c r="N134" s="430">
        <v>0.1</v>
      </c>
      <c r="O134" s="430">
        <v>1.35</v>
      </c>
      <c r="P134" s="430">
        <v>0.15</v>
      </c>
      <c r="Q134" s="430">
        <v>1.2</v>
      </c>
      <c r="R134" s="430">
        <v>8</v>
      </c>
      <c r="S134" s="430">
        <v>6.2</v>
      </c>
      <c r="T134" s="430">
        <v>5.4</v>
      </c>
      <c r="U134" s="430">
        <v>7</v>
      </c>
      <c r="V134" s="430">
        <v>3.8</v>
      </c>
      <c r="W134" s="430">
        <v>2.1</v>
      </c>
      <c r="X134" s="430">
        <v>5</v>
      </c>
      <c r="Y134" s="430">
        <v>2</v>
      </c>
      <c r="Z134" s="430">
        <v>1</v>
      </c>
      <c r="AA134" s="430" t="s">
        <v>2255</v>
      </c>
      <c r="AB134" s="430">
        <v>2</v>
      </c>
      <c r="AC134" s="430">
        <v>150</v>
      </c>
      <c r="AD134" s="430">
        <v>1.5</v>
      </c>
      <c r="AE134" s="431">
        <v>35</v>
      </c>
      <c r="AF134" s="430">
        <v>6.35</v>
      </c>
      <c r="AG134" s="430">
        <v>5.35</v>
      </c>
      <c r="AH134" s="430">
        <v>1.1000000000000001</v>
      </c>
      <c r="AI134" s="439">
        <v>40452</v>
      </c>
      <c r="AJ134" s="324" t="s">
        <v>135</v>
      </c>
      <c r="AK134" s="437">
        <v>1000</v>
      </c>
      <c r="AL134" s="437">
        <v>0.88</v>
      </c>
      <c r="AM134" s="430"/>
      <c r="AN134" s="430"/>
    </row>
    <row r="135" spans="1:40">
      <c r="A135" s="429" t="s">
        <v>2233</v>
      </c>
      <c r="B135" s="430" t="s">
        <v>240</v>
      </c>
      <c r="C135" s="430">
        <v>0</v>
      </c>
      <c r="D135" s="324" t="s">
        <v>97</v>
      </c>
      <c r="E135" s="430">
        <v>20</v>
      </c>
      <c r="F135" s="430">
        <v>20</v>
      </c>
      <c r="G135" s="431">
        <v>4.5000000000000005E-3</v>
      </c>
      <c r="H135" s="430">
        <v>3.0000000000000001E-3</v>
      </c>
      <c r="I135" s="430">
        <v>2.3999999999999998E-3</v>
      </c>
      <c r="J135" s="430">
        <v>1.45</v>
      </c>
      <c r="K135" s="430">
        <v>1.1000000000000001</v>
      </c>
      <c r="L135" s="430" t="s">
        <v>241</v>
      </c>
      <c r="M135" s="430">
        <v>0.7</v>
      </c>
      <c r="N135" s="430">
        <v>0.04</v>
      </c>
      <c r="O135" s="430">
        <v>2</v>
      </c>
      <c r="P135" s="430">
        <v>0.05</v>
      </c>
      <c r="Q135" s="430">
        <v>1.7</v>
      </c>
      <c r="R135" s="430">
        <v>6.5</v>
      </c>
      <c r="S135" s="430">
        <v>5.9</v>
      </c>
      <c r="T135" s="430">
        <v>5.2</v>
      </c>
      <c r="U135" s="430">
        <v>4.8</v>
      </c>
      <c r="V135" s="430">
        <v>2.2999999999999998</v>
      </c>
      <c r="W135" s="430">
        <v>1</v>
      </c>
      <c r="X135" s="430">
        <v>1.9</v>
      </c>
      <c r="Y135" s="430">
        <v>0.9</v>
      </c>
      <c r="Z135" s="430">
        <v>0.5</v>
      </c>
      <c r="AA135" s="430" t="s">
        <v>2255</v>
      </c>
      <c r="AB135" s="430">
        <v>2</v>
      </c>
      <c r="AC135" s="430">
        <v>150</v>
      </c>
      <c r="AD135" s="430">
        <v>1.5</v>
      </c>
      <c r="AE135" s="431">
        <v>35</v>
      </c>
      <c r="AF135" s="430">
        <v>6.35</v>
      </c>
      <c r="AG135" s="430">
        <v>5.35</v>
      </c>
      <c r="AH135" s="430">
        <v>1.1000000000000001</v>
      </c>
      <c r="AI135" s="439">
        <v>40452</v>
      </c>
      <c r="AJ135" s="324" t="s">
        <v>135</v>
      </c>
      <c r="AK135" s="437">
        <v>1000</v>
      </c>
      <c r="AL135" s="437">
        <v>0.96</v>
      </c>
      <c r="AM135" s="430"/>
      <c r="AN135" s="430"/>
    </row>
    <row r="136" spans="1:40">
      <c r="A136" s="429" t="s">
        <v>2233</v>
      </c>
      <c r="B136" s="430" t="s">
        <v>242</v>
      </c>
      <c r="C136" s="430">
        <v>0</v>
      </c>
      <c r="D136" s="324" t="s">
        <v>97</v>
      </c>
      <c r="E136" s="430">
        <v>30</v>
      </c>
      <c r="F136" s="430">
        <v>20</v>
      </c>
      <c r="G136" s="430">
        <v>100</v>
      </c>
      <c r="H136" s="430">
        <v>5.7000000000000002E-3</v>
      </c>
      <c r="I136" s="430">
        <v>4.1999999999999997E-3</v>
      </c>
      <c r="J136" s="430">
        <v>1.45</v>
      </c>
      <c r="K136" s="430">
        <v>1.2</v>
      </c>
      <c r="L136" s="430" t="s">
        <v>236</v>
      </c>
      <c r="M136" s="430">
        <v>0.7</v>
      </c>
      <c r="N136" s="430">
        <v>0.1</v>
      </c>
      <c r="O136" s="430">
        <v>3</v>
      </c>
      <c r="P136" s="430">
        <v>0.15</v>
      </c>
      <c r="Q136" s="430">
        <v>2.5499999999999998</v>
      </c>
      <c r="R136" s="430">
        <v>4.5</v>
      </c>
      <c r="S136" s="430">
        <v>4.0999999999999996</v>
      </c>
      <c r="T136" s="430">
        <v>3.7</v>
      </c>
      <c r="U136" s="430">
        <v>2.5</v>
      </c>
      <c r="V136" s="430">
        <v>1.3</v>
      </c>
      <c r="W136" s="430">
        <v>0.6</v>
      </c>
      <c r="X136" s="430">
        <v>1.1000000000000001</v>
      </c>
      <c r="Y136" s="430">
        <v>0.5</v>
      </c>
      <c r="Z136" s="430">
        <v>0.25</v>
      </c>
      <c r="AA136" s="430" t="s">
        <v>2255</v>
      </c>
      <c r="AB136" s="430">
        <v>2</v>
      </c>
      <c r="AC136" s="430">
        <v>150</v>
      </c>
      <c r="AD136" s="430">
        <v>3.2</v>
      </c>
      <c r="AE136" s="431">
        <v>35</v>
      </c>
      <c r="AF136" s="430">
        <v>6.35</v>
      </c>
      <c r="AG136" s="430">
        <v>5.35</v>
      </c>
      <c r="AH136" s="430">
        <v>1.1000000000000001</v>
      </c>
      <c r="AI136" s="439">
        <v>40452</v>
      </c>
      <c r="AJ136" s="324" t="s">
        <v>135</v>
      </c>
      <c r="AK136" s="437">
        <v>1000</v>
      </c>
      <c r="AL136" s="437">
        <v>0.61</v>
      </c>
      <c r="AM136" s="430"/>
      <c r="AN136" s="430"/>
    </row>
    <row r="137" spans="1:40">
      <c r="A137" s="429" t="s">
        <v>2233</v>
      </c>
      <c r="B137" s="430" t="s">
        <v>247</v>
      </c>
      <c r="C137" s="430">
        <v>0</v>
      </c>
      <c r="D137" s="324" t="s">
        <v>97</v>
      </c>
      <c r="E137" s="430">
        <v>30</v>
      </c>
      <c r="F137" s="430">
        <v>20</v>
      </c>
      <c r="G137" s="430">
        <v>100</v>
      </c>
      <c r="H137" s="430">
        <v>8.0000000000000002E-3</v>
      </c>
      <c r="I137" s="430">
        <v>6.0000000000000001E-3</v>
      </c>
      <c r="J137" s="430">
        <v>1.5</v>
      </c>
      <c r="K137" s="430">
        <v>1.2</v>
      </c>
      <c r="L137" s="430" t="s">
        <v>248</v>
      </c>
      <c r="M137" s="430">
        <v>0.7</v>
      </c>
      <c r="N137" s="430">
        <v>0.1</v>
      </c>
      <c r="O137" s="430">
        <v>2.5</v>
      </c>
      <c r="P137" s="430">
        <v>0.12</v>
      </c>
      <c r="Q137" s="430">
        <v>2.2000000000000002</v>
      </c>
      <c r="R137" s="430">
        <v>2.1</v>
      </c>
      <c r="S137" s="430">
        <v>1.75</v>
      </c>
      <c r="T137" s="430">
        <v>1.55</v>
      </c>
      <c r="U137" s="430">
        <v>1.4</v>
      </c>
      <c r="V137" s="430">
        <v>0.7</v>
      </c>
      <c r="W137" s="430">
        <v>0.28000000000000003</v>
      </c>
      <c r="X137" s="430">
        <v>0.6</v>
      </c>
      <c r="Y137" s="430">
        <v>0.28000000000000003</v>
      </c>
      <c r="Z137" s="430">
        <v>0.1</v>
      </c>
      <c r="AA137" s="430" t="s">
        <v>2255</v>
      </c>
      <c r="AB137" s="430">
        <v>2</v>
      </c>
      <c r="AC137" s="430">
        <v>150</v>
      </c>
      <c r="AD137" s="430">
        <v>2.9</v>
      </c>
      <c r="AE137" s="431">
        <v>35</v>
      </c>
      <c r="AF137" s="430">
        <v>6.35</v>
      </c>
      <c r="AG137" s="430">
        <v>5.35</v>
      </c>
      <c r="AH137" s="430">
        <v>1.1000000000000001</v>
      </c>
      <c r="AI137" s="439">
        <v>40452</v>
      </c>
      <c r="AJ137" s="324" t="s">
        <v>135</v>
      </c>
      <c r="AK137" s="437">
        <v>1000</v>
      </c>
      <c r="AL137" s="437">
        <v>0.82</v>
      </c>
      <c r="AM137" s="430"/>
      <c r="AN137" s="430"/>
    </row>
    <row r="138" spans="1:40">
      <c r="A138" s="435" t="s">
        <v>2233</v>
      </c>
      <c r="B138" s="324" t="s">
        <v>273</v>
      </c>
      <c r="C138" s="430">
        <v>0</v>
      </c>
      <c r="D138" s="324" t="s">
        <v>97</v>
      </c>
      <c r="E138" s="324">
        <v>20</v>
      </c>
      <c r="F138" s="324">
        <v>12</v>
      </c>
      <c r="G138" s="324">
        <v>2.2499999999999998E-3</v>
      </c>
      <c r="H138" s="433">
        <v>1.75E-3</v>
      </c>
      <c r="I138" s="433">
        <v>1.6000000000000001E-3</v>
      </c>
      <c r="J138" s="324">
        <v>1.4</v>
      </c>
      <c r="K138" s="433">
        <v>1</v>
      </c>
      <c r="L138" s="324" t="s">
        <v>274</v>
      </c>
      <c r="M138" s="324">
        <v>0.7</v>
      </c>
      <c r="N138" s="324">
        <v>0.05</v>
      </c>
      <c r="O138" s="433">
        <v>1.3</v>
      </c>
      <c r="P138" s="433">
        <v>0.06</v>
      </c>
      <c r="Q138" s="433">
        <v>1.1000000000000001</v>
      </c>
      <c r="R138" s="433">
        <v>10</v>
      </c>
      <c r="S138" s="433">
        <v>8.6</v>
      </c>
      <c r="T138" s="433">
        <v>7.8</v>
      </c>
      <c r="U138" s="433">
        <v>6</v>
      </c>
      <c r="V138" s="433">
        <v>3</v>
      </c>
      <c r="W138" s="433">
        <v>1.3</v>
      </c>
      <c r="X138" s="433">
        <v>3</v>
      </c>
      <c r="Y138" s="433">
        <v>1.5</v>
      </c>
      <c r="Z138" s="433">
        <v>0.6</v>
      </c>
      <c r="AA138" s="433" t="s">
        <v>2255</v>
      </c>
      <c r="AB138" s="433">
        <v>2</v>
      </c>
      <c r="AC138" s="433">
        <v>150</v>
      </c>
      <c r="AD138" s="433">
        <v>1.2</v>
      </c>
      <c r="AE138" s="433">
        <v>35</v>
      </c>
      <c r="AF138" s="430">
        <v>6.35</v>
      </c>
      <c r="AG138" s="430">
        <v>5.35</v>
      </c>
      <c r="AH138" s="430">
        <v>1.1000000000000001</v>
      </c>
      <c r="AI138" s="439">
        <v>40695</v>
      </c>
      <c r="AJ138" s="324" t="s">
        <v>2283</v>
      </c>
      <c r="AK138" s="437">
        <v>1000</v>
      </c>
      <c r="AL138" s="437">
        <v>0.87</v>
      </c>
      <c r="AM138" s="430"/>
      <c r="AN138" s="430"/>
    </row>
    <row r="139" spans="1:40">
      <c r="A139" s="435" t="s">
        <v>2233</v>
      </c>
      <c r="B139" s="433" t="s">
        <v>264</v>
      </c>
      <c r="C139" s="430">
        <v>0</v>
      </c>
      <c r="D139" s="324" t="s">
        <v>97</v>
      </c>
      <c r="E139" s="324">
        <v>12</v>
      </c>
      <c r="F139" s="324">
        <v>8</v>
      </c>
      <c r="G139" s="324">
        <v>4.7000000000000002E-3</v>
      </c>
      <c r="H139" s="433">
        <v>3.8E-3</v>
      </c>
      <c r="I139" s="433">
        <v>100</v>
      </c>
      <c r="J139" s="324">
        <v>1.4</v>
      </c>
      <c r="K139" s="433">
        <v>1.4</v>
      </c>
      <c r="L139" s="324" t="s">
        <v>265</v>
      </c>
      <c r="M139" s="324">
        <v>0.7</v>
      </c>
      <c r="N139" s="324">
        <v>0.01</v>
      </c>
      <c r="O139" s="433">
        <v>0.90500000000000003</v>
      </c>
      <c r="P139" s="433">
        <v>0.01</v>
      </c>
      <c r="Q139" s="433">
        <v>0.75</v>
      </c>
      <c r="R139" s="433">
        <v>5</v>
      </c>
      <c r="S139" s="433">
        <v>4</v>
      </c>
      <c r="T139" s="433">
        <v>3.7</v>
      </c>
      <c r="U139" s="433">
        <v>3.7</v>
      </c>
      <c r="V139" s="433">
        <v>2</v>
      </c>
      <c r="W139" s="433">
        <v>1.1000000000000001</v>
      </c>
      <c r="X139" s="433">
        <v>2.6</v>
      </c>
      <c r="Y139" s="433">
        <v>1.2</v>
      </c>
      <c r="Z139" s="433">
        <v>0.8</v>
      </c>
      <c r="AA139" s="433" t="s">
        <v>2255</v>
      </c>
      <c r="AB139" s="433">
        <v>2</v>
      </c>
      <c r="AC139" s="433">
        <v>150</v>
      </c>
      <c r="AD139" s="433">
        <v>3.5</v>
      </c>
      <c r="AE139" s="433">
        <v>35</v>
      </c>
      <c r="AF139" s="430">
        <v>6.35</v>
      </c>
      <c r="AG139" s="430">
        <v>5.35</v>
      </c>
      <c r="AH139" s="430">
        <v>1.1000000000000001</v>
      </c>
      <c r="AI139" s="439">
        <v>40452</v>
      </c>
      <c r="AJ139" s="430" t="s">
        <v>135</v>
      </c>
      <c r="AK139" s="437">
        <v>1000</v>
      </c>
      <c r="AL139" s="437">
        <v>0.64</v>
      </c>
      <c r="AM139" s="430"/>
      <c r="AN139" s="430"/>
    </row>
    <row r="140" spans="1:40">
      <c r="A140" s="435" t="s">
        <v>2233</v>
      </c>
      <c r="B140" s="433" t="s">
        <v>262</v>
      </c>
      <c r="C140" s="430">
        <v>0</v>
      </c>
      <c r="D140" s="324" t="s">
        <v>97</v>
      </c>
      <c r="E140" s="324">
        <v>20</v>
      </c>
      <c r="F140" s="324">
        <v>20</v>
      </c>
      <c r="G140" s="324">
        <v>100</v>
      </c>
      <c r="H140" s="433">
        <v>2.5500000000000002E-3</v>
      </c>
      <c r="I140" s="433">
        <v>1.9E-3</v>
      </c>
      <c r="J140" s="324">
        <v>1.45</v>
      </c>
      <c r="K140" s="433">
        <v>0.95</v>
      </c>
      <c r="L140" s="324" t="s">
        <v>263</v>
      </c>
      <c r="M140" s="324">
        <v>0.7</v>
      </c>
      <c r="N140" s="324">
        <v>0.05</v>
      </c>
      <c r="O140" s="433">
        <v>2.15</v>
      </c>
      <c r="P140" s="433">
        <v>0.05</v>
      </c>
      <c r="Q140" s="433">
        <v>2.2999999999999998</v>
      </c>
      <c r="R140" s="433">
        <v>5.8</v>
      </c>
      <c r="S140" s="433">
        <v>5.2</v>
      </c>
      <c r="T140" s="433">
        <v>4.7</v>
      </c>
      <c r="U140" s="433">
        <v>4.4000000000000004</v>
      </c>
      <c r="V140" s="433">
        <v>2.4</v>
      </c>
      <c r="W140" s="433">
        <v>1.1000000000000001</v>
      </c>
      <c r="X140" s="433">
        <v>1.8</v>
      </c>
      <c r="Y140" s="433">
        <v>1</v>
      </c>
      <c r="Z140" s="433">
        <v>0.5</v>
      </c>
      <c r="AA140" s="433" t="s">
        <v>2255</v>
      </c>
      <c r="AB140" s="433">
        <v>2</v>
      </c>
      <c r="AC140" s="433">
        <v>150</v>
      </c>
      <c r="AD140" s="433">
        <v>1.5</v>
      </c>
      <c r="AE140" s="431">
        <v>35</v>
      </c>
      <c r="AF140" s="430">
        <v>6.35</v>
      </c>
      <c r="AG140" s="430">
        <v>5.35</v>
      </c>
      <c r="AH140" s="430">
        <v>1.1000000000000001</v>
      </c>
      <c r="AI140" s="439">
        <v>40452</v>
      </c>
      <c r="AJ140" s="430" t="s">
        <v>135</v>
      </c>
      <c r="AK140" s="437">
        <v>1000</v>
      </c>
      <c r="AL140" s="437">
        <v>1.1499999999999999</v>
      </c>
      <c r="AM140" s="430"/>
      <c r="AN140" s="430"/>
    </row>
    <row r="141" spans="1:40">
      <c r="A141" s="429" t="s">
        <v>2233</v>
      </c>
      <c r="B141" s="430" t="s">
        <v>249</v>
      </c>
      <c r="C141" s="430">
        <v>0</v>
      </c>
      <c r="D141" s="324" t="s">
        <v>97</v>
      </c>
      <c r="E141" s="430">
        <v>20</v>
      </c>
      <c r="F141" s="430">
        <v>20</v>
      </c>
      <c r="G141" s="430">
        <v>100</v>
      </c>
      <c r="H141" s="430">
        <v>4.0000000000000001E-3</v>
      </c>
      <c r="I141" s="430">
        <v>2.8999999999999998E-3</v>
      </c>
      <c r="J141" s="430">
        <v>1.45</v>
      </c>
      <c r="K141" s="430">
        <v>0.7</v>
      </c>
      <c r="L141" s="430" t="s">
        <v>250</v>
      </c>
      <c r="M141" s="430">
        <v>0.7</v>
      </c>
      <c r="N141" s="430">
        <v>0.05</v>
      </c>
      <c r="O141" s="430">
        <v>2.6</v>
      </c>
      <c r="P141" s="430">
        <v>7.0000000000000007E-2</v>
      </c>
      <c r="Q141" s="430">
        <v>2.25</v>
      </c>
      <c r="R141" s="430">
        <v>4.8</v>
      </c>
      <c r="S141" s="430">
        <v>4.4000000000000004</v>
      </c>
      <c r="T141" s="430">
        <v>4.0999999999999996</v>
      </c>
      <c r="U141" s="430">
        <v>2.6</v>
      </c>
      <c r="V141" s="430">
        <v>1.5</v>
      </c>
      <c r="W141" s="430">
        <v>0.7</v>
      </c>
      <c r="X141" s="430">
        <v>1</v>
      </c>
      <c r="Y141" s="430">
        <v>0.6</v>
      </c>
      <c r="Z141" s="430">
        <v>0.2</v>
      </c>
      <c r="AA141" s="430" t="s">
        <v>2255</v>
      </c>
      <c r="AB141" s="430">
        <v>2</v>
      </c>
      <c r="AC141" s="430">
        <v>150</v>
      </c>
      <c r="AD141" s="430">
        <v>2</v>
      </c>
      <c r="AE141" s="431">
        <v>35</v>
      </c>
      <c r="AF141" s="430">
        <v>6.35</v>
      </c>
      <c r="AG141" s="430">
        <v>5.35</v>
      </c>
      <c r="AH141" s="430">
        <v>1.1000000000000001</v>
      </c>
      <c r="AI141" s="439">
        <v>40452</v>
      </c>
      <c r="AJ141" s="430" t="s">
        <v>135</v>
      </c>
      <c r="AK141" s="437">
        <v>1000</v>
      </c>
      <c r="AL141" s="437">
        <v>1.21</v>
      </c>
      <c r="AM141" s="430"/>
      <c r="AN141" s="430"/>
    </row>
    <row r="142" spans="1:40">
      <c r="A142" s="429" t="s">
        <v>2233</v>
      </c>
      <c r="B142" s="430" t="s">
        <v>214</v>
      </c>
      <c r="C142" s="430">
        <v>0</v>
      </c>
      <c r="D142" s="324" t="s">
        <v>97</v>
      </c>
      <c r="E142" s="430">
        <v>20</v>
      </c>
      <c r="F142" s="430">
        <v>12</v>
      </c>
      <c r="G142" s="431">
        <v>9.7999999999999997E-3</v>
      </c>
      <c r="H142" s="434">
        <v>6.1999999999999998E-3</v>
      </c>
      <c r="I142" s="430">
        <v>4.4999999999999997E-3</v>
      </c>
      <c r="J142" s="430">
        <v>1.45</v>
      </c>
      <c r="K142" s="430">
        <v>1.4</v>
      </c>
      <c r="L142" s="430" t="s">
        <v>215</v>
      </c>
      <c r="M142" s="430">
        <v>0.7</v>
      </c>
      <c r="N142" s="430">
        <v>0.15</v>
      </c>
      <c r="O142" s="430">
        <v>1.7</v>
      </c>
      <c r="P142" s="430">
        <v>0.2</v>
      </c>
      <c r="Q142" s="430">
        <v>1.45</v>
      </c>
      <c r="R142" s="430">
        <v>3.3</v>
      </c>
      <c r="S142" s="430">
        <v>2.8</v>
      </c>
      <c r="T142" s="430">
        <v>2.6</v>
      </c>
      <c r="U142" s="430">
        <v>1.8</v>
      </c>
      <c r="V142" s="430">
        <v>0.8</v>
      </c>
      <c r="W142" s="430">
        <v>0.35</v>
      </c>
      <c r="X142" s="430">
        <v>0.8</v>
      </c>
      <c r="Y142" s="430">
        <v>0.25</v>
      </c>
      <c r="Z142" s="430">
        <v>0.15</v>
      </c>
      <c r="AA142" s="430" t="s">
        <v>2253</v>
      </c>
      <c r="AB142" s="430">
        <v>2</v>
      </c>
      <c r="AC142" s="430">
        <v>150</v>
      </c>
      <c r="AD142" s="430">
        <v>1.9</v>
      </c>
      <c r="AE142" s="431">
        <v>45</v>
      </c>
      <c r="AF142" s="430">
        <v>3.4</v>
      </c>
      <c r="AG142" s="430">
        <v>3.4</v>
      </c>
      <c r="AH142" s="430">
        <v>1.1000000000000001</v>
      </c>
      <c r="AI142" s="439">
        <v>40452</v>
      </c>
      <c r="AJ142" s="324" t="s">
        <v>135</v>
      </c>
      <c r="AK142" s="437">
        <v>1000</v>
      </c>
      <c r="AL142" s="437">
        <v>0.45</v>
      </c>
      <c r="AM142" s="430"/>
      <c r="AN142" s="430"/>
    </row>
    <row r="143" spans="1:40">
      <c r="A143" s="429" t="s">
        <v>2233</v>
      </c>
      <c r="B143" s="430" t="s">
        <v>216</v>
      </c>
      <c r="C143" s="430">
        <v>0</v>
      </c>
      <c r="D143" s="324" t="s">
        <v>97</v>
      </c>
      <c r="E143" s="430">
        <v>20</v>
      </c>
      <c r="F143" s="430">
        <v>20</v>
      </c>
      <c r="G143" s="430">
        <v>100</v>
      </c>
      <c r="H143" s="430">
        <v>7.7999999999999996E-3</v>
      </c>
      <c r="I143" s="430">
        <v>5.7999999999999996E-3</v>
      </c>
      <c r="J143" s="430">
        <v>1.45</v>
      </c>
      <c r="K143" s="430">
        <v>1.4</v>
      </c>
      <c r="L143" s="430" t="s">
        <v>215</v>
      </c>
      <c r="M143" s="430">
        <v>0.7</v>
      </c>
      <c r="N143" s="430">
        <v>0.15</v>
      </c>
      <c r="O143" s="430">
        <v>2.8</v>
      </c>
      <c r="P143" s="430">
        <v>0.25</v>
      </c>
      <c r="Q143" s="430">
        <v>2.4</v>
      </c>
      <c r="R143" s="430">
        <v>2.2999999999999998</v>
      </c>
      <c r="S143" s="430">
        <v>2.1</v>
      </c>
      <c r="T143" s="430">
        <v>1.9</v>
      </c>
      <c r="U143" s="430">
        <v>1.5</v>
      </c>
      <c r="V143" s="430">
        <v>0.8</v>
      </c>
      <c r="W143" s="430">
        <v>0.4</v>
      </c>
      <c r="X143" s="430">
        <v>0.55000000000000004</v>
      </c>
      <c r="Y143" s="430">
        <v>0.26</v>
      </c>
      <c r="Z143" s="430">
        <v>0.18</v>
      </c>
      <c r="AA143" s="430" t="s">
        <v>2253</v>
      </c>
      <c r="AB143" s="430">
        <v>2</v>
      </c>
      <c r="AC143" s="430">
        <v>150</v>
      </c>
      <c r="AD143" s="430">
        <v>2.4</v>
      </c>
      <c r="AE143" s="431">
        <v>45</v>
      </c>
      <c r="AF143" s="430">
        <v>3.4</v>
      </c>
      <c r="AG143" s="430">
        <v>3.4</v>
      </c>
      <c r="AH143" s="430">
        <v>1.1000000000000001</v>
      </c>
      <c r="AI143" s="439">
        <v>40452</v>
      </c>
      <c r="AJ143" s="324" t="s">
        <v>135</v>
      </c>
      <c r="AK143" s="437">
        <v>1000</v>
      </c>
      <c r="AL143" s="437">
        <v>0.59</v>
      </c>
      <c r="AM143" s="430"/>
      <c r="AN143" s="430"/>
    </row>
    <row r="144" spans="1:40">
      <c r="A144" s="429" t="s">
        <v>2233</v>
      </c>
      <c r="B144" s="430" t="s">
        <v>217</v>
      </c>
      <c r="C144" s="430">
        <v>0</v>
      </c>
      <c r="D144" s="324" t="s">
        <v>97</v>
      </c>
      <c r="E144" s="430">
        <v>30</v>
      </c>
      <c r="F144" s="430">
        <v>20</v>
      </c>
      <c r="G144" s="430">
        <v>100</v>
      </c>
      <c r="H144" s="430">
        <v>0.01</v>
      </c>
      <c r="I144" s="430">
        <v>7.4999999999999997E-3</v>
      </c>
      <c r="J144" s="430">
        <v>1.4</v>
      </c>
      <c r="K144" s="430">
        <v>1.4</v>
      </c>
      <c r="L144" s="430" t="s">
        <v>215</v>
      </c>
      <c r="M144" s="430">
        <v>0.7</v>
      </c>
      <c r="N144" s="430">
        <v>0.15</v>
      </c>
      <c r="O144" s="430">
        <v>2.75</v>
      </c>
      <c r="P144" s="430">
        <v>0.2</v>
      </c>
      <c r="Q144" s="430">
        <v>2.5</v>
      </c>
      <c r="R144" s="430">
        <v>2.2000000000000002</v>
      </c>
      <c r="S144" s="430">
        <v>1.9</v>
      </c>
      <c r="T144" s="430">
        <v>1.7</v>
      </c>
      <c r="U144" s="430">
        <v>1.4</v>
      </c>
      <c r="V144" s="430">
        <v>0.7</v>
      </c>
      <c r="W144" s="430">
        <v>0.35</v>
      </c>
      <c r="X144" s="430">
        <v>0.5</v>
      </c>
      <c r="Y144" s="430">
        <v>0.22</v>
      </c>
      <c r="Z144" s="430">
        <v>0.12</v>
      </c>
      <c r="AA144" s="430" t="s">
        <v>2253</v>
      </c>
      <c r="AB144" s="430">
        <v>2</v>
      </c>
      <c r="AC144" s="430">
        <v>150</v>
      </c>
      <c r="AD144" s="430">
        <v>2.4</v>
      </c>
      <c r="AE144" s="431">
        <v>45</v>
      </c>
      <c r="AF144" s="430">
        <v>3.4</v>
      </c>
      <c r="AG144" s="430">
        <v>3.4</v>
      </c>
      <c r="AH144" s="430">
        <v>1.1000000000000001</v>
      </c>
      <c r="AI144" s="439">
        <v>40452</v>
      </c>
      <c r="AJ144" s="324" t="s">
        <v>135</v>
      </c>
      <c r="AK144" s="437">
        <v>1000</v>
      </c>
      <c r="AL144" s="437">
        <v>0.56000000000000005</v>
      </c>
      <c r="AM144" s="430"/>
      <c r="AN144" s="430"/>
    </row>
    <row r="145" spans="1:40">
      <c r="A145" s="429" t="s">
        <v>2233</v>
      </c>
      <c r="B145" s="430" t="s">
        <v>221</v>
      </c>
      <c r="C145" s="430">
        <v>0</v>
      </c>
      <c r="D145" s="324" t="s">
        <v>97</v>
      </c>
      <c r="E145" s="430">
        <v>30</v>
      </c>
      <c r="F145" s="430">
        <v>12</v>
      </c>
      <c r="G145" s="431">
        <v>0.01</v>
      </c>
      <c r="H145" s="430">
        <v>7.6E-3</v>
      </c>
      <c r="I145" s="430">
        <v>6.6E-3</v>
      </c>
      <c r="J145" s="430">
        <v>1.4</v>
      </c>
      <c r="K145" s="430">
        <v>1.2</v>
      </c>
      <c r="L145" s="430" t="s">
        <v>215</v>
      </c>
      <c r="M145" s="430">
        <v>0.7</v>
      </c>
      <c r="N145" s="430">
        <v>0.1</v>
      </c>
      <c r="O145" s="430">
        <v>1.6</v>
      </c>
      <c r="P145" s="430">
        <v>0.13</v>
      </c>
      <c r="Q145" s="430">
        <v>1.3</v>
      </c>
      <c r="R145" s="430">
        <v>3.2</v>
      </c>
      <c r="S145" s="430">
        <v>2.8</v>
      </c>
      <c r="T145" s="430">
        <v>2.5</v>
      </c>
      <c r="U145" s="430">
        <v>1.5</v>
      </c>
      <c r="V145" s="430">
        <v>0.6</v>
      </c>
      <c r="W145" s="430">
        <v>0.25</v>
      </c>
      <c r="X145" s="430">
        <v>0.75</v>
      </c>
      <c r="Y145" s="430">
        <v>0.24</v>
      </c>
      <c r="Z145" s="430">
        <v>0.15</v>
      </c>
      <c r="AA145" s="430" t="s">
        <v>2253</v>
      </c>
      <c r="AB145" s="430">
        <v>2</v>
      </c>
      <c r="AC145" s="430">
        <v>150</v>
      </c>
      <c r="AD145" s="430">
        <v>1.9</v>
      </c>
      <c r="AE145" s="431">
        <v>45</v>
      </c>
      <c r="AF145" s="430">
        <v>3.4</v>
      </c>
      <c r="AG145" s="430">
        <v>3.4</v>
      </c>
      <c r="AH145" s="430">
        <v>1.1000000000000001</v>
      </c>
      <c r="AI145" s="439">
        <v>40452</v>
      </c>
      <c r="AJ145" s="324" t="s">
        <v>135</v>
      </c>
      <c r="AK145" s="437">
        <v>3000</v>
      </c>
      <c r="AL145" s="437">
        <v>0.93100000000000005</v>
      </c>
      <c r="AM145" s="430"/>
      <c r="AN145" s="430"/>
    </row>
    <row r="146" spans="1:40">
      <c r="A146" s="429" t="s">
        <v>2233</v>
      </c>
      <c r="B146" s="430" t="s">
        <v>234</v>
      </c>
      <c r="C146" s="430">
        <v>0</v>
      </c>
      <c r="D146" s="324" t="s">
        <v>97</v>
      </c>
      <c r="E146" s="430">
        <v>30</v>
      </c>
      <c r="F146" s="430">
        <v>20</v>
      </c>
      <c r="G146" s="430">
        <v>100</v>
      </c>
      <c r="H146" s="430">
        <v>1.6500000000000001E-2</v>
      </c>
      <c r="I146" s="430">
        <v>1.35E-2</v>
      </c>
      <c r="J146" s="430">
        <v>1.4</v>
      </c>
      <c r="K146" s="430">
        <v>0.8</v>
      </c>
      <c r="L146" s="441" t="s">
        <v>235</v>
      </c>
      <c r="M146" s="430">
        <v>0.7</v>
      </c>
      <c r="N146" s="430">
        <v>0.1</v>
      </c>
      <c r="O146" s="430">
        <v>2.2000000000000002</v>
      </c>
      <c r="P146" s="430">
        <v>0.15</v>
      </c>
      <c r="Q146" s="430">
        <v>2</v>
      </c>
      <c r="R146" s="430">
        <v>1.1000000000000001</v>
      </c>
      <c r="S146" s="430">
        <v>0.92</v>
      </c>
      <c r="T146" s="430">
        <v>0.8</v>
      </c>
      <c r="U146" s="430">
        <v>0.8</v>
      </c>
      <c r="V146" s="430">
        <v>0.4</v>
      </c>
      <c r="W146" s="430">
        <v>0.2</v>
      </c>
      <c r="X146" s="430">
        <v>0.3</v>
      </c>
      <c r="Y146" s="430">
        <v>0.18</v>
      </c>
      <c r="Z146" s="430">
        <v>0.06</v>
      </c>
      <c r="AA146" s="430" t="s">
        <v>2253</v>
      </c>
      <c r="AB146" s="430">
        <v>2</v>
      </c>
      <c r="AC146" s="430">
        <v>150</v>
      </c>
      <c r="AD146" s="430">
        <v>3.6</v>
      </c>
      <c r="AE146" s="431">
        <v>45</v>
      </c>
      <c r="AF146" s="430">
        <v>3.4</v>
      </c>
      <c r="AG146" s="430">
        <v>3.4</v>
      </c>
      <c r="AH146" s="430">
        <v>1.1000000000000001</v>
      </c>
      <c r="AI146" s="439">
        <v>40452</v>
      </c>
      <c r="AJ146" s="324" t="s">
        <v>135</v>
      </c>
      <c r="AK146" s="437">
        <v>1000</v>
      </c>
      <c r="AL146" s="437">
        <v>0.35</v>
      </c>
      <c r="AM146" s="430"/>
      <c r="AN146" s="430"/>
    </row>
    <row r="147" spans="1:40">
      <c r="A147" s="435" t="s">
        <v>2233</v>
      </c>
      <c r="B147" s="433" t="s">
        <v>2247</v>
      </c>
      <c r="C147" s="430">
        <v>0</v>
      </c>
      <c r="D147" s="324" t="s">
        <v>97</v>
      </c>
      <c r="E147" s="433">
        <v>30</v>
      </c>
      <c r="F147" s="324">
        <v>20</v>
      </c>
      <c r="G147" s="324">
        <v>100</v>
      </c>
      <c r="H147" s="433">
        <v>0.03</v>
      </c>
      <c r="I147" s="433">
        <v>2.4E-2</v>
      </c>
      <c r="J147" s="324">
        <v>1.55</v>
      </c>
      <c r="K147" s="433">
        <v>3.5</v>
      </c>
      <c r="L147" s="324" t="s">
        <v>282</v>
      </c>
      <c r="M147" s="324">
        <v>0.7</v>
      </c>
      <c r="N147" s="324">
        <v>0.15</v>
      </c>
      <c r="O147" s="433">
        <v>2.2000000000000002</v>
      </c>
      <c r="P147" s="433">
        <v>0.25</v>
      </c>
      <c r="Q147" s="433">
        <v>2</v>
      </c>
      <c r="R147" s="433">
        <v>0.55000000000000004</v>
      </c>
      <c r="S147" s="433">
        <v>0.48</v>
      </c>
      <c r="T147" s="433">
        <v>0.42</v>
      </c>
      <c r="U147" s="433">
        <v>0.4</v>
      </c>
      <c r="V147" s="433">
        <v>0.2</v>
      </c>
      <c r="W147" s="433">
        <v>0.185</v>
      </c>
      <c r="X147" s="433">
        <v>0.18</v>
      </c>
      <c r="Y147" s="433">
        <v>0.09</v>
      </c>
      <c r="Z147" s="433">
        <v>3.5000000000000003E-2</v>
      </c>
      <c r="AA147" s="430" t="s">
        <v>2244</v>
      </c>
      <c r="AB147" s="430">
        <v>2</v>
      </c>
      <c r="AC147" s="430">
        <v>150</v>
      </c>
      <c r="AD147" s="430">
        <v>21</v>
      </c>
      <c r="AE147" s="431">
        <v>60</v>
      </c>
      <c r="AF147" s="430">
        <v>6.2</v>
      </c>
      <c r="AG147" s="430">
        <v>5</v>
      </c>
      <c r="AH147" s="430">
        <v>1.75</v>
      </c>
      <c r="AI147" s="439">
        <v>40162</v>
      </c>
      <c r="AJ147" s="324" t="s">
        <v>99</v>
      </c>
      <c r="AK147" s="437">
        <v>1000</v>
      </c>
      <c r="AL147" s="437">
        <v>0.224</v>
      </c>
      <c r="AM147" s="430"/>
      <c r="AN147" s="430"/>
    </row>
    <row r="148" spans="1:40">
      <c r="A148" s="429" t="s">
        <v>2233</v>
      </c>
      <c r="B148" s="430" t="s">
        <v>183</v>
      </c>
      <c r="C148" s="430">
        <v>0</v>
      </c>
      <c r="D148" s="324" t="s">
        <v>97</v>
      </c>
      <c r="E148" s="430">
        <v>30</v>
      </c>
      <c r="F148" s="430">
        <v>20</v>
      </c>
      <c r="G148" s="431">
        <v>5.4000000000000003E-3</v>
      </c>
      <c r="H148" s="430">
        <v>3.5999999999999999E-3</v>
      </c>
      <c r="I148" s="430">
        <v>3.2000000000000002E-3</v>
      </c>
      <c r="J148" s="430">
        <v>1.5</v>
      </c>
      <c r="K148" s="430">
        <v>1.2</v>
      </c>
      <c r="L148" s="430" t="s">
        <v>184</v>
      </c>
      <c r="M148" s="430">
        <v>0.7</v>
      </c>
      <c r="N148" s="430">
        <v>0.1</v>
      </c>
      <c r="O148" s="430">
        <v>1.8</v>
      </c>
      <c r="P148" s="430">
        <v>0.15</v>
      </c>
      <c r="Q148" s="430">
        <v>1.5</v>
      </c>
      <c r="R148" s="430">
        <v>9</v>
      </c>
      <c r="S148" s="430">
        <v>8.8000000000000007</v>
      </c>
      <c r="T148" s="430">
        <v>8</v>
      </c>
      <c r="U148" s="430">
        <v>3.2</v>
      </c>
      <c r="V148" s="430">
        <v>2</v>
      </c>
      <c r="W148" s="430">
        <v>0.8</v>
      </c>
      <c r="X148" s="430">
        <v>1</v>
      </c>
      <c r="Y148" s="430">
        <v>0.8</v>
      </c>
      <c r="Z148" s="430">
        <v>0.35</v>
      </c>
      <c r="AA148" s="430" t="s">
        <v>2244</v>
      </c>
      <c r="AB148" s="430">
        <v>2</v>
      </c>
      <c r="AC148" s="430">
        <v>150</v>
      </c>
      <c r="AD148" s="430">
        <v>16</v>
      </c>
      <c r="AE148" s="431">
        <v>60</v>
      </c>
      <c r="AF148" s="430">
        <v>6.2</v>
      </c>
      <c r="AG148" s="430">
        <v>5</v>
      </c>
      <c r="AH148" s="430">
        <v>1.75</v>
      </c>
      <c r="AI148" s="439">
        <v>40452</v>
      </c>
      <c r="AJ148" s="324" t="s">
        <v>135</v>
      </c>
      <c r="AK148" s="437">
        <v>2500</v>
      </c>
      <c r="AL148" s="437">
        <v>0.81299999999999994</v>
      </c>
      <c r="AM148" s="430"/>
      <c r="AN148" s="430"/>
    </row>
    <row r="149" spans="1:40">
      <c r="A149" s="429" t="s">
        <v>2233</v>
      </c>
      <c r="B149" s="430" t="s">
        <v>185</v>
      </c>
      <c r="C149" s="430">
        <v>0</v>
      </c>
      <c r="D149" s="324" t="s">
        <v>97</v>
      </c>
      <c r="E149" s="430">
        <v>20</v>
      </c>
      <c r="F149" s="430">
        <v>12</v>
      </c>
      <c r="G149" s="431">
        <v>4.1999999999999997E-3</v>
      </c>
      <c r="H149" s="430">
        <v>2.7000000000000001E-3</v>
      </c>
      <c r="I149" s="430">
        <v>2E-3</v>
      </c>
      <c r="J149" s="430">
        <v>1.55</v>
      </c>
      <c r="K149" s="430">
        <v>1.3</v>
      </c>
      <c r="L149" s="430" t="s">
        <v>186</v>
      </c>
      <c r="M149" s="430">
        <v>0.7</v>
      </c>
      <c r="N149" s="430">
        <v>0.1</v>
      </c>
      <c r="O149" s="430">
        <v>1.7</v>
      </c>
      <c r="P149" s="430">
        <v>0.1</v>
      </c>
      <c r="Q149" s="430">
        <v>1.5</v>
      </c>
      <c r="R149" s="430">
        <v>10</v>
      </c>
      <c r="S149" s="430">
        <v>9</v>
      </c>
      <c r="T149" s="430">
        <v>8.1</v>
      </c>
      <c r="U149" s="430">
        <v>5</v>
      </c>
      <c r="V149" s="430">
        <v>2</v>
      </c>
      <c r="W149" s="430">
        <v>1</v>
      </c>
      <c r="X149" s="430">
        <v>2.7</v>
      </c>
      <c r="Y149" s="430">
        <v>1</v>
      </c>
      <c r="Z149" s="430">
        <v>0.6</v>
      </c>
      <c r="AA149" s="430" t="s">
        <v>2244</v>
      </c>
      <c r="AB149" s="430">
        <v>2</v>
      </c>
      <c r="AC149" s="430">
        <v>150</v>
      </c>
      <c r="AD149" s="430">
        <v>13</v>
      </c>
      <c r="AE149" s="431">
        <v>60</v>
      </c>
      <c r="AF149" s="430">
        <v>6.2</v>
      </c>
      <c r="AG149" s="430">
        <v>5</v>
      </c>
      <c r="AH149" s="430">
        <v>1.75</v>
      </c>
      <c r="AI149" s="439">
        <v>40452</v>
      </c>
      <c r="AJ149" s="324" t="s">
        <v>135</v>
      </c>
      <c r="AK149" s="437">
        <v>1000</v>
      </c>
      <c r="AL149" s="437">
        <v>0.77</v>
      </c>
      <c r="AM149" s="430"/>
      <c r="AN149" s="430"/>
    </row>
    <row r="150" spans="1:40">
      <c r="A150" s="429" t="s">
        <v>2233</v>
      </c>
      <c r="B150" s="430" t="s">
        <v>190</v>
      </c>
      <c r="C150" s="430">
        <v>0</v>
      </c>
      <c r="D150" s="324" t="s">
        <v>97</v>
      </c>
      <c r="E150" s="430">
        <v>150</v>
      </c>
      <c r="F150" s="430">
        <v>20</v>
      </c>
      <c r="G150" s="430">
        <v>100</v>
      </c>
      <c r="H150" s="430">
        <v>100</v>
      </c>
      <c r="I150" s="430">
        <v>4.4999999999999998E-2</v>
      </c>
      <c r="J150" s="430">
        <v>1.95</v>
      </c>
      <c r="K150" s="430">
        <v>0.85</v>
      </c>
      <c r="L150" s="430" t="s">
        <v>191</v>
      </c>
      <c r="M150" s="430">
        <v>0.7</v>
      </c>
      <c r="N150" s="430">
        <v>0.1</v>
      </c>
      <c r="O150" s="430">
        <v>4.4000000000000004</v>
      </c>
      <c r="P150" s="430">
        <v>0.13</v>
      </c>
      <c r="Q150" s="430">
        <v>3.9</v>
      </c>
      <c r="R150" s="430">
        <v>2</v>
      </c>
      <c r="S150" s="430">
        <v>1.9</v>
      </c>
      <c r="T150" s="430">
        <v>1.7</v>
      </c>
      <c r="U150" s="430">
        <v>1.6</v>
      </c>
      <c r="V150" s="430">
        <v>1</v>
      </c>
      <c r="W150" s="430">
        <v>0.1</v>
      </c>
      <c r="X150" s="430">
        <v>0.4</v>
      </c>
      <c r="Y150" s="430">
        <v>0.3</v>
      </c>
      <c r="Z150" s="430">
        <v>0.02</v>
      </c>
      <c r="AA150" s="430" t="s">
        <v>2244</v>
      </c>
      <c r="AB150" s="430">
        <v>2</v>
      </c>
      <c r="AC150" s="430">
        <v>150</v>
      </c>
      <c r="AD150" s="430">
        <v>21</v>
      </c>
      <c r="AE150" s="431">
        <v>60</v>
      </c>
      <c r="AF150" s="430">
        <v>6.2</v>
      </c>
      <c r="AG150" s="430">
        <v>5</v>
      </c>
      <c r="AH150" s="430">
        <v>1.75</v>
      </c>
      <c r="AI150" s="439">
        <v>40452</v>
      </c>
      <c r="AJ150" s="324" t="s">
        <v>135</v>
      </c>
      <c r="AK150" s="437">
        <v>1000</v>
      </c>
      <c r="AL150" s="437">
        <v>1.1200000000000001</v>
      </c>
      <c r="AM150" s="430"/>
      <c r="AN150" s="430"/>
    </row>
    <row r="151" spans="1:40">
      <c r="A151" s="429" t="s">
        <v>2233</v>
      </c>
      <c r="B151" s="430" t="s">
        <v>192</v>
      </c>
      <c r="C151" s="430">
        <v>0</v>
      </c>
      <c r="D151" s="324" t="s">
        <v>97</v>
      </c>
      <c r="E151" s="430">
        <v>25</v>
      </c>
      <c r="F151" s="430">
        <v>16</v>
      </c>
      <c r="G151" s="430">
        <v>100</v>
      </c>
      <c r="H151" s="430">
        <v>2.8000000000000001E-2</v>
      </c>
      <c r="I151" s="430">
        <v>2.3E-2</v>
      </c>
      <c r="J151" s="430">
        <v>1.45</v>
      </c>
      <c r="K151" s="430">
        <v>2.5</v>
      </c>
      <c r="L151" s="430" t="s">
        <v>193</v>
      </c>
      <c r="M151" s="430">
        <v>0.7</v>
      </c>
      <c r="N151" s="430">
        <v>0.1</v>
      </c>
      <c r="O151" s="430">
        <v>2.35</v>
      </c>
      <c r="P151" s="430">
        <v>0.12</v>
      </c>
      <c r="Q151" s="430">
        <v>2.1</v>
      </c>
      <c r="R151" s="430">
        <v>0.8</v>
      </c>
      <c r="S151" s="430">
        <v>0.72</v>
      </c>
      <c r="T151" s="430">
        <v>0.67</v>
      </c>
      <c r="U151" s="430">
        <v>0.45</v>
      </c>
      <c r="V151" s="430">
        <v>0.25</v>
      </c>
      <c r="W151" s="430">
        <v>0.1</v>
      </c>
      <c r="X151" s="430">
        <v>0.18</v>
      </c>
      <c r="Y151" s="430">
        <v>0.08</v>
      </c>
      <c r="Z151" s="430">
        <v>0.04</v>
      </c>
      <c r="AA151" s="430" t="s">
        <v>2244</v>
      </c>
      <c r="AB151" s="430">
        <v>2</v>
      </c>
      <c r="AC151" s="430">
        <v>150</v>
      </c>
      <c r="AD151" s="430">
        <v>27</v>
      </c>
      <c r="AE151" s="431">
        <v>60</v>
      </c>
      <c r="AF151" s="430">
        <v>6.2</v>
      </c>
      <c r="AG151" s="430">
        <v>5</v>
      </c>
      <c r="AH151" s="430">
        <v>1.75</v>
      </c>
      <c r="AI151" s="439">
        <v>40162</v>
      </c>
      <c r="AJ151" s="324" t="s">
        <v>99</v>
      </c>
      <c r="AK151" s="437">
        <v>1000</v>
      </c>
      <c r="AL151" s="437">
        <v>0.214</v>
      </c>
      <c r="AM151" s="430"/>
      <c r="AN151" s="430"/>
    </row>
    <row r="152" spans="1:40">
      <c r="A152" s="435" t="s">
        <v>2233</v>
      </c>
      <c r="B152" s="324" t="s">
        <v>271</v>
      </c>
      <c r="C152" s="430">
        <v>0</v>
      </c>
      <c r="D152" s="324" t="s">
        <v>97</v>
      </c>
      <c r="E152" s="324">
        <v>12</v>
      </c>
      <c r="F152" s="324">
        <v>8</v>
      </c>
      <c r="G152" s="324">
        <v>3.2000000000000002E-3</v>
      </c>
      <c r="H152" s="433">
        <v>2.7000000000000001E-3</v>
      </c>
      <c r="I152" s="433">
        <v>100</v>
      </c>
      <c r="J152" s="324">
        <v>1.4</v>
      </c>
      <c r="K152" s="433">
        <v>0.65</v>
      </c>
      <c r="L152" s="324" t="s">
        <v>220</v>
      </c>
      <c r="M152" s="324">
        <v>0.7</v>
      </c>
      <c r="N152" s="324">
        <v>0.04</v>
      </c>
      <c r="O152" s="433">
        <v>0.95</v>
      </c>
      <c r="P152" s="433">
        <v>0.06</v>
      </c>
      <c r="Q152" s="433">
        <v>0.73</v>
      </c>
      <c r="R152" s="433">
        <v>7.5</v>
      </c>
      <c r="S152" s="433">
        <v>6.3</v>
      </c>
      <c r="T152" s="433">
        <v>5.2</v>
      </c>
      <c r="U152" s="433">
        <v>6.2</v>
      </c>
      <c r="V152" s="433">
        <v>3</v>
      </c>
      <c r="W152" s="433">
        <v>1.5</v>
      </c>
      <c r="X152" s="433">
        <v>4.2</v>
      </c>
      <c r="Y152" s="433">
        <v>1.8</v>
      </c>
      <c r="Z152" s="433">
        <v>0.9</v>
      </c>
      <c r="AA152" s="433" t="s">
        <v>2244</v>
      </c>
      <c r="AB152" s="433">
        <v>2</v>
      </c>
      <c r="AC152" s="433">
        <v>150</v>
      </c>
      <c r="AD152" s="433">
        <v>22</v>
      </c>
      <c r="AE152" s="433">
        <v>60</v>
      </c>
      <c r="AF152" s="430">
        <v>6.2</v>
      </c>
      <c r="AG152" s="430">
        <v>5</v>
      </c>
      <c r="AH152" s="430">
        <v>1.75</v>
      </c>
      <c r="AI152" s="439">
        <v>40452</v>
      </c>
      <c r="AJ152" s="324" t="s">
        <v>135</v>
      </c>
      <c r="AK152" s="437">
        <v>1000</v>
      </c>
      <c r="AL152" s="437">
        <v>0.63</v>
      </c>
      <c r="AM152" s="430"/>
      <c r="AN152" s="430"/>
    </row>
    <row r="153" spans="1:40">
      <c r="A153" s="429" t="s">
        <v>2233</v>
      </c>
      <c r="B153" s="430" t="s">
        <v>194</v>
      </c>
      <c r="C153" s="430">
        <v>0</v>
      </c>
      <c r="D153" s="324" t="s">
        <v>97</v>
      </c>
      <c r="E153" s="430">
        <v>150</v>
      </c>
      <c r="F153" s="430">
        <v>20</v>
      </c>
      <c r="G153" s="430">
        <v>100</v>
      </c>
      <c r="H153" s="430">
        <v>100</v>
      </c>
      <c r="I153" s="430">
        <v>8.5000000000000006E-2</v>
      </c>
      <c r="J153" s="430">
        <v>2.1</v>
      </c>
      <c r="K153" s="430">
        <v>0.85</v>
      </c>
      <c r="L153" s="430" t="s">
        <v>195</v>
      </c>
      <c r="M153" s="430">
        <v>0.7</v>
      </c>
      <c r="N153" s="430">
        <v>0.2</v>
      </c>
      <c r="O153" s="430">
        <v>4.2</v>
      </c>
      <c r="P153" s="430">
        <v>0.25</v>
      </c>
      <c r="Q153" s="430">
        <v>3.5</v>
      </c>
      <c r="R153" s="430">
        <v>1.2</v>
      </c>
      <c r="S153" s="430">
        <v>1</v>
      </c>
      <c r="T153" s="430">
        <v>0.8</v>
      </c>
      <c r="U153" s="430">
        <v>0.85</v>
      </c>
      <c r="V153" s="430">
        <v>0.4</v>
      </c>
      <c r="W153" s="430">
        <v>0.05</v>
      </c>
      <c r="X153" s="430">
        <v>0.4</v>
      </c>
      <c r="Y153" s="430">
        <v>0.15</v>
      </c>
      <c r="Z153" s="430">
        <v>0.04</v>
      </c>
      <c r="AA153" s="430" t="s">
        <v>2244</v>
      </c>
      <c r="AB153" s="430">
        <v>2</v>
      </c>
      <c r="AC153" s="430">
        <v>150</v>
      </c>
      <c r="AD153" s="430">
        <v>23</v>
      </c>
      <c r="AE153" s="431">
        <v>60</v>
      </c>
      <c r="AF153" s="430">
        <v>6.2</v>
      </c>
      <c r="AG153" s="430">
        <v>5</v>
      </c>
      <c r="AH153" s="430">
        <v>1.75</v>
      </c>
      <c r="AI153" s="439">
        <v>40452</v>
      </c>
      <c r="AJ153" s="324" t="s">
        <v>135</v>
      </c>
      <c r="AK153" s="437">
        <v>1000</v>
      </c>
      <c r="AL153" s="437">
        <v>0.51</v>
      </c>
      <c r="AM153" s="430"/>
      <c r="AN153" s="430"/>
    </row>
    <row r="154" spans="1:40">
      <c r="A154" s="429" t="s">
        <v>2233</v>
      </c>
      <c r="B154" s="430" t="s">
        <v>196</v>
      </c>
      <c r="C154" s="430">
        <v>0</v>
      </c>
      <c r="D154" s="324" t="s">
        <v>97</v>
      </c>
      <c r="E154" s="430">
        <v>60</v>
      </c>
      <c r="F154" s="430">
        <v>20</v>
      </c>
      <c r="G154" s="430">
        <v>100</v>
      </c>
      <c r="H154" s="430">
        <v>3.1E-2</v>
      </c>
      <c r="I154" s="430">
        <v>2.1999999999999999E-2</v>
      </c>
      <c r="J154" s="430">
        <v>1.7</v>
      </c>
      <c r="K154" s="430">
        <v>1.4</v>
      </c>
      <c r="L154" s="430" t="s">
        <v>197</v>
      </c>
      <c r="M154" s="430">
        <v>0.7</v>
      </c>
      <c r="N154" s="430">
        <v>0.2</v>
      </c>
      <c r="O154" s="430">
        <v>3.1</v>
      </c>
      <c r="P154" s="430">
        <v>0.3</v>
      </c>
      <c r="Q154" s="430">
        <v>2.6</v>
      </c>
      <c r="R154" s="430">
        <v>1.2</v>
      </c>
      <c r="S154" s="430">
        <v>1</v>
      </c>
      <c r="T154" s="430">
        <v>0.85</v>
      </c>
      <c r="U154" s="430">
        <v>0.95</v>
      </c>
      <c r="V154" s="430">
        <v>0.5</v>
      </c>
      <c r="W154" s="430">
        <v>0.13</v>
      </c>
      <c r="X154" s="430">
        <v>0.45</v>
      </c>
      <c r="Y154" s="430">
        <v>0.2</v>
      </c>
      <c r="Z154" s="430">
        <v>7.0000000000000007E-2</v>
      </c>
      <c r="AA154" s="430" t="s">
        <v>2244</v>
      </c>
      <c r="AB154" s="430">
        <v>2</v>
      </c>
      <c r="AC154" s="430">
        <v>150</v>
      </c>
      <c r="AD154" s="430">
        <v>20</v>
      </c>
      <c r="AE154" s="431">
        <v>60</v>
      </c>
      <c r="AF154" s="430">
        <v>6.2</v>
      </c>
      <c r="AG154" s="430">
        <v>5</v>
      </c>
      <c r="AH154" s="430">
        <v>1.75</v>
      </c>
      <c r="AI154" s="439">
        <v>40452</v>
      </c>
      <c r="AJ154" s="324" t="s">
        <v>135</v>
      </c>
      <c r="AK154" s="437">
        <v>1000</v>
      </c>
      <c r="AL154" s="437">
        <v>0.59</v>
      </c>
      <c r="AM154" s="430"/>
      <c r="AN154" s="430"/>
    </row>
    <row r="155" spans="1:40">
      <c r="A155" s="429" t="s">
        <v>2233</v>
      </c>
      <c r="B155" s="430" t="s">
        <v>198</v>
      </c>
      <c r="C155" s="430">
        <v>0</v>
      </c>
      <c r="D155" s="324" t="s">
        <v>97</v>
      </c>
      <c r="E155" s="430">
        <v>12</v>
      </c>
      <c r="F155" s="430">
        <v>8</v>
      </c>
      <c r="G155" s="431">
        <v>6.0000000000000001E-3</v>
      </c>
      <c r="H155" s="430">
        <v>5.3E-3</v>
      </c>
      <c r="I155" s="430">
        <v>100</v>
      </c>
      <c r="J155" s="430">
        <v>1.35</v>
      </c>
      <c r="K155" s="430">
        <v>0.8</v>
      </c>
      <c r="L155" s="430" t="s">
        <v>199</v>
      </c>
      <c r="M155" s="430">
        <v>0.7</v>
      </c>
      <c r="N155" s="430">
        <v>0.06</v>
      </c>
      <c r="O155" s="430">
        <v>1.1000000000000001</v>
      </c>
      <c r="P155" s="430">
        <v>6.5000000000000002E-2</v>
      </c>
      <c r="Q155" s="430">
        <v>0.9</v>
      </c>
      <c r="R155" s="430">
        <v>6.4</v>
      </c>
      <c r="S155" s="430">
        <v>5.5</v>
      </c>
      <c r="T155" s="430">
        <v>4.9000000000000004</v>
      </c>
      <c r="U155" s="430">
        <v>4.0999999999999996</v>
      </c>
      <c r="V155" s="430">
        <v>1.7</v>
      </c>
      <c r="W155" s="430">
        <v>1.1000000000000001</v>
      </c>
      <c r="X155" s="430">
        <v>2.7</v>
      </c>
      <c r="Y155" s="430">
        <v>1.3</v>
      </c>
      <c r="Z155" s="430">
        <v>0.6</v>
      </c>
      <c r="AA155" s="430" t="s">
        <v>2244</v>
      </c>
      <c r="AB155" s="430">
        <v>2</v>
      </c>
      <c r="AC155" s="430">
        <v>150</v>
      </c>
      <c r="AD155" s="430">
        <v>28</v>
      </c>
      <c r="AE155" s="431">
        <v>60</v>
      </c>
      <c r="AF155" s="430">
        <v>6.2</v>
      </c>
      <c r="AG155" s="430">
        <v>5</v>
      </c>
      <c r="AH155" s="430">
        <v>1.75</v>
      </c>
      <c r="AI155" s="439">
        <v>40452</v>
      </c>
      <c r="AJ155" s="324" t="s">
        <v>135</v>
      </c>
      <c r="AK155" s="437">
        <v>1000</v>
      </c>
      <c r="AL155" s="437">
        <v>0.43</v>
      </c>
      <c r="AM155" s="430"/>
      <c r="AN155" s="430"/>
    </row>
    <row r="156" spans="1:40">
      <c r="A156" s="429" t="s">
        <v>2233</v>
      </c>
      <c r="B156" s="430" t="s">
        <v>200</v>
      </c>
      <c r="C156" s="430">
        <v>0</v>
      </c>
      <c r="D156" s="324" t="s">
        <v>97</v>
      </c>
      <c r="E156" s="430">
        <v>30</v>
      </c>
      <c r="F156" s="430">
        <v>25</v>
      </c>
      <c r="G156" s="430">
        <v>100</v>
      </c>
      <c r="H156" s="430">
        <v>1.6E-2</v>
      </c>
      <c r="I156" s="430">
        <v>1.4E-2</v>
      </c>
      <c r="J156" s="430">
        <v>1.5</v>
      </c>
      <c r="K156" s="430">
        <v>0.77</v>
      </c>
      <c r="L156" s="430" t="s">
        <v>201</v>
      </c>
      <c r="M156" s="430">
        <v>0.7</v>
      </c>
      <c r="N156" s="430">
        <v>0.05</v>
      </c>
      <c r="O156" s="430">
        <v>2.75</v>
      </c>
      <c r="P156" s="430">
        <v>7.0000000000000007E-2</v>
      </c>
      <c r="Q156" s="430">
        <v>2.4</v>
      </c>
      <c r="R156" s="430">
        <v>1.8</v>
      </c>
      <c r="S156" s="430">
        <v>1.7</v>
      </c>
      <c r="T156" s="430">
        <v>1.5</v>
      </c>
      <c r="U156" s="430">
        <v>1.2</v>
      </c>
      <c r="V156" s="430">
        <v>0.6</v>
      </c>
      <c r="W156" s="430">
        <v>0.2</v>
      </c>
      <c r="X156" s="430">
        <v>0.45</v>
      </c>
      <c r="Y156" s="430">
        <v>0.22</v>
      </c>
      <c r="Z156" s="430">
        <v>0.1</v>
      </c>
      <c r="AA156" s="430" t="s">
        <v>2244</v>
      </c>
      <c r="AB156" s="430">
        <v>2</v>
      </c>
      <c r="AC156" s="430">
        <v>150</v>
      </c>
      <c r="AD156" s="430">
        <v>22</v>
      </c>
      <c r="AE156" s="431">
        <v>60</v>
      </c>
      <c r="AF156" s="430">
        <v>6.2</v>
      </c>
      <c r="AG156" s="430">
        <v>5</v>
      </c>
      <c r="AH156" s="430">
        <v>1.75</v>
      </c>
      <c r="AI156" s="439">
        <v>40452</v>
      </c>
      <c r="AJ156" s="324" t="s">
        <v>135</v>
      </c>
      <c r="AK156" s="437">
        <v>2500</v>
      </c>
      <c r="AL156" s="437">
        <v>0.505</v>
      </c>
      <c r="AM156" s="430"/>
      <c r="AN156" s="430"/>
    </row>
    <row r="157" spans="1:40">
      <c r="A157" s="435" t="s">
        <v>100</v>
      </c>
      <c r="B157" s="433" t="s">
        <v>2323</v>
      </c>
      <c r="C157" s="433" t="s">
        <v>2323</v>
      </c>
      <c r="D157" s="324" t="s">
        <v>97</v>
      </c>
      <c r="E157" s="433">
        <v>30</v>
      </c>
      <c r="F157" s="324">
        <v>20</v>
      </c>
      <c r="G157" s="430">
        <v>100</v>
      </c>
      <c r="H157" s="433">
        <v>1.7000000000000001E-2</v>
      </c>
      <c r="I157" s="433">
        <v>1.2999999999999999E-2</v>
      </c>
      <c r="J157" s="324">
        <v>1.4</v>
      </c>
      <c r="K157" s="433">
        <v>2.4</v>
      </c>
      <c r="L157" s="324" t="s">
        <v>101</v>
      </c>
      <c r="M157" s="324">
        <v>0.7</v>
      </c>
      <c r="N157" s="324">
        <v>0.1</v>
      </c>
      <c r="O157" s="433">
        <v>2.7</v>
      </c>
      <c r="P157" s="433">
        <v>0.12</v>
      </c>
      <c r="Q157" s="433">
        <v>2.2000000000000002</v>
      </c>
      <c r="R157" s="433">
        <v>1.3</v>
      </c>
      <c r="S157" s="433">
        <v>1.25</v>
      </c>
      <c r="T157" s="433">
        <v>1.1000000000000001</v>
      </c>
      <c r="U157" s="433">
        <v>0.9</v>
      </c>
      <c r="V157" s="433">
        <v>0.55000000000000004</v>
      </c>
      <c r="W157" s="433">
        <v>0.22</v>
      </c>
      <c r="X157" s="433">
        <v>0.2</v>
      </c>
      <c r="Y157" s="433">
        <v>0.16</v>
      </c>
      <c r="Z157" s="433">
        <v>0.09</v>
      </c>
      <c r="AA157" s="430" t="s">
        <v>85</v>
      </c>
      <c r="AB157" s="430">
        <v>3</v>
      </c>
      <c r="AC157" s="433">
        <v>150</v>
      </c>
      <c r="AD157" s="433">
        <v>40</v>
      </c>
      <c r="AE157" s="433">
        <v>78</v>
      </c>
      <c r="AF157" s="429">
        <v>6.2</v>
      </c>
      <c r="AG157" s="429">
        <v>2.5</v>
      </c>
      <c r="AH157" s="430">
        <v>1.75</v>
      </c>
      <c r="AI157" s="439">
        <v>41387</v>
      </c>
      <c r="AJ157" s="430" t="s">
        <v>135</v>
      </c>
      <c r="AK157" s="437">
        <v>1000</v>
      </c>
      <c r="AL157" s="437">
        <v>0.46</v>
      </c>
      <c r="AM157" s="430"/>
      <c r="AN157" s="430"/>
    </row>
    <row r="158" spans="1:40">
      <c r="A158" s="429" t="s">
        <v>100</v>
      </c>
      <c r="B158" s="430" t="s">
        <v>2324</v>
      </c>
      <c r="C158" s="430" t="s">
        <v>2324</v>
      </c>
      <c r="D158" s="324" t="s">
        <v>97</v>
      </c>
      <c r="E158" s="430">
        <v>30</v>
      </c>
      <c r="F158" s="430">
        <v>20</v>
      </c>
      <c r="G158" s="430">
        <v>100</v>
      </c>
      <c r="H158" s="430">
        <v>0.03</v>
      </c>
      <c r="I158" s="430">
        <v>2.3E-2</v>
      </c>
      <c r="J158" s="430">
        <v>1.4</v>
      </c>
      <c r="K158" s="430">
        <v>0.9</v>
      </c>
      <c r="L158" s="430">
        <v>3.3</v>
      </c>
      <c r="M158" s="430">
        <v>0.7</v>
      </c>
      <c r="N158" s="430">
        <v>0.2</v>
      </c>
      <c r="O158" s="430">
        <v>2.2999999999999998</v>
      </c>
      <c r="P158" s="430">
        <v>0.3</v>
      </c>
      <c r="Q158" s="430">
        <v>2</v>
      </c>
      <c r="R158" s="430">
        <v>0.62</v>
      </c>
      <c r="S158" s="430">
        <v>0.55000000000000004</v>
      </c>
      <c r="T158" s="430">
        <v>0.44</v>
      </c>
      <c r="U158" s="430">
        <v>0.3</v>
      </c>
      <c r="V158" s="430">
        <v>0.19</v>
      </c>
      <c r="W158" s="430">
        <v>0.09</v>
      </c>
      <c r="X158" s="430">
        <v>0.17</v>
      </c>
      <c r="Y158" s="430">
        <v>0.1</v>
      </c>
      <c r="Z158" s="430">
        <v>0.04</v>
      </c>
      <c r="AA158" s="430" t="s">
        <v>85</v>
      </c>
      <c r="AB158" s="430">
        <v>3</v>
      </c>
      <c r="AC158" s="430">
        <v>150</v>
      </c>
      <c r="AD158" s="433">
        <v>40</v>
      </c>
      <c r="AE158" s="433">
        <v>78</v>
      </c>
      <c r="AF158" s="429">
        <v>6.2</v>
      </c>
      <c r="AG158" s="429">
        <v>2.5</v>
      </c>
      <c r="AH158" s="430">
        <v>1.75</v>
      </c>
      <c r="AI158" s="439">
        <v>41387</v>
      </c>
      <c r="AJ158" s="430" t="s">
        <v>135</v>
      </c>
      <c r="AK158" s="437">
        <v>1000</v>
      </c>
      <c r="AL158" s="437">
        <v>0.252</v>
      </c>
      <c r="AM158" s="430"/>
      <c r="AN158" s="430"/>
    </row>
    <row r="159" spans="1:40">
      <c r="A159" s="429" t="s">
        <v>100</v>
      </c>
      <c r="B159" s="433" t="s">
        <v>2325</v>
      </c>
      <c r="C159" s="433" t="s">
        <v>2325</v>
      </c>
      <c r="D159" s="324" t="s">
        <v>97</v>
      </c>
      <c r="E159" s="433">
        <v>20</v>
      </c>
      <c r="F159" s="324">
        <v>10</v>
      </c>
      <c r="G159" s="324">
        <v>4.2999999999999997E-2</v>
      </c>
      <c r="H159" s="433">
        <v>0.03</v>
      </c>
      <c r="I159" s="433">
        <v>100</v>
      </c>
      <c r="J159" s="324">
        <v>1.4</v>
      </c>
      <c r="K159" s="433">
        <v>1.4</v>
      </c>
      <c r="L159" s="439"/>
      <c r="M159" s="430"/>
      <c r="N159" s="324">
        <v>0.15</v>
      </c>
      <c r="O159" s="433">
        <v>1.5</v>
      </c>
      <c r="P159" s="433">
        <v>0.18</v>
      </c>
      <c r="Q159" s="433">
        <v>1.3</v>
      </c>
      <c r="R159" s="433">
        <v>0.9</v>
      </c>
      <c r="S159" s="433">
        <v>0.7</v>
      </c>
      <c r="T159" s="433">
        <v>0.62</v>
      </c>
      <c r="U159" s="433">
        <v>0.5</v>
      </c>
      <c r="V159" s="433">
        <v>0.23</v>
      </c>
      <c r="W159" s="433">
        <v>0.12</v>
      </c>
      <c r="X159" s="433">
        <v>0.3</v>
      </c>
      <c r="Y159" s="433">
        <v>0.14000000000000001</v>
      </c>
      <c r="Z159" s="433">
        <v>0.08</v>
      </c>
      <c r="AA159" s="430" t="s">
        <v>85</v>
      </c>
      <c r="AB159" s="430">
        <v>3</v>
      </c>
      <c r="AC159" s="433">
        <v>150</v>
      </c>
      <c r="AD159" s="433">
        <v>40</v>
      </c>
      <c r="AE159" s="433">
        <v>78</v>
      </c>
      <c r="AF159" s="429">
        <v>6.2</v>
      </c>
      <c r="AG159" s="429">
        <v>2.5</v>
      </c>
      <c r="AH159" s="430">
        <v>1.75</v>
      </c>
      <c r="AI159" s="439">
        <v>41387</v>
      </c>
      <c r="AJ159" s="324" t="s">
        <v>135</v>
      </c>
      <c r="AK159" s="437">
        <v>1000</v>
      </c>
      <c r="AL159" s="437">
        <v>0.222</v>
      </c>
      <c r="AM159" s="430"/>
      <c r="AN159" s="430"/>
    </row>
    <row r="160" spans="1:40">
      <c r="A160" s="429" t="s">
        <v>100</v>
      </c>
      <c r="B160" s="433" t="s">
        <v>3769</v>
      </c>
      <c r="C160" s="433" t="s">
        <v>3769</v>
      </c>
      <c r="D160" s="324" t="s">
        <v>97</v>
      </c>
      <c r="E160" s="433">
        <v>20</v>
      </c>
      <c r="F160" s="324">
        <v>8</v>
      </c>
      <c r="G160" s="324">
        <v>8.5000000000000006E-2</v>
      </c>
      <c r="H160" s="433">
        <v>0.06</v>
      </c>
      <c r="I160" s="433">
        <v>100</v>
      </c>
      <c r="J160" s="324">
        <v>1.4</v>
      </c>
      <c r="K160" s="433">
        <v>2</v>
      </c>
      <c r="L160" s="439"/>
      <c r="M160" s="430"/>
      <c r="N160" s="324">
        <v>0.15</v>
      </c>
      <c r="O160" s="433">
        <v>1.5</v>
      </c>
      <c r="P160" s="433">
        <v>0.2</v>
      </c>
      <c r="Q160" s="433">
        <v>1.4</v>
      </c>
      <c r="R160" s="433">
        <v>0.45</v>
      </c>
      <c r="S160" s="433">
        <v>0.35</v>
      </c>
      <c r="T160" s="433">
        <v>0.3</v>
      </c>
      <c r="U160" s="433">
        <v>0.28000000000000003</v>
      </c>
      <c r="V160" s="433">
        <v>0.13</v>
      </c>
      <c r="W160" s="433">
        <v>7.0000000000000007E-2</v>
      </c>
      <c r="X160" s="433">
        <v>0.16</v>
      </c>
      <c r="Y160" s="433">
        <v>0.08</v>
      </c>
      <c r="Z160" s="433">
        <v>2.5000000000000001E-2</v>
      </c>
      <c r="AA160" s="430" t="s">
        <v>2327</v>
      </c>
      <c r="AB160" s="430">
        <v>4</v>
      </c>
      <c r="AC160" s="433">
        <v>150</v>
      </c>
      <c r="AD160" s="430">
        <v>60</v>
      </c>
      <c r="AE160" s="430">
        <v>130</v>
      </c>
      <c r="AF160" s="429">
        <v>1.65</v>
      </c>
      <c r="AG160" s="430">
        <v>3</v>
      </c>
      <c r="AH160" s="430">
        <v>1.1000000000000001</v>
      </c>
      <c r="AI160" s="439">
        <v>41387</v>
      </c>
      <c r="AJ160" s="324" t="s">
        <v>135</v>
      </c>
      <c r="AK160" s="437">
        <v>1000</v>
      </c>
      <c r="AL160" s="437">
        <v>0.14799999999999999</v>
      </c>
      <c r="AM160" s="433"/>
      <c r="AN160" s="433"/>
    </row>
    <row r="161" spans="1:40">
      <c r="A161" s="429" t="s">
        <v>2251</v>
      </c>
      <c r="B161" s="430" t="s">
        <v>2328</v>
      </c>
      <c r="C161" s="430" t="s">
        <v>2328</v>
      </c>
      <c r="D161" s="324" t="s">
        <v>97</v>
      </c>
      <c r="E161" s="430">
        <v>30</v>
      </c>
      <c r="F161" s="430">
        <v>20</v>
      </c>
      <c r="G161" s="430">
        <v>100</v>
      </c>
      <c r="H161" s="430">
        <v>9.4000000000000004E-3</v>
      </c>
      <c r="I161" s="430">
        <v>7.1999999999999998E-3</v>
      </c>
      <c r="J161" s="430">
        <v>1.4</v>
      </c>
      <c r="K161" s="430">
        <v>1.5</v>
      </c>
      <c r="L161" s="436">
        <v>0.5</v>
      </c>
      <c r="M161" s="436">
        <v>0.7</v>
      </c>
      <c r="N161" s="436">
        <v>0.2</v>
      </c>
      <c r="O161" s="430">
        <v>2.2999999999999998</v>
      </c>
      <c r="P161" s="430">
        <v>0.25</v>
      </c>
      <c r="Q161" s="430">
        <v>1.9</v>
      </c>
      <c r="R161" s="430">
        <v>3</v>
      </c>
      <c r="S161" s="430">
        <v>2.8</v>
      </c>
      <c r="T161" s="430">
        <v>2.4</v>
      </c>
      <c r="U161" s="430">
        <v>3</v>
      </c>
      <c r="V161" s="430">
        <v>2.2999999999999998</v>
      </c>
      <c r="W161" s="430">
        <v>0.5</v>
      </c>
      <c r="X161" s="430">
        <v>0.4</v>
      </c>
      <c r="Y161" s="430">
        <v>0.28000000000000003</v>
      </c>
      <c r="Z161" s="430">
        <v>1.9E-2</v>
      </c>
      <c r="AA161" s="433" t="s">
        <v>86</v>
      </c>
      <c r="AB161" s="433">
        <v>3</v>
      </c>
      <c r="AC161" s="430">
        <v>150</v>
      </c>
      <c r="AD161" s="430">
        <v>2</v>
      </c>
      <c r="AE161" s="430">
        <v>52</v>
      </c>
      <c r="AF161" s="429">
        <v>3.18</v>
      </c>
      <c r="AG161" s="430">
        <v>5.35</v>
      </c>
      <c r="AH161" s="430">
        <v>1.1000000000000001</v>
      </c>
      <c r="AI161" s="439">
        <v>41387</v>
      </c>
      <c r="AJ161" s="324" t="s">
        <v>135</v>
      </c>
      <c r="AK161" s="437">
        <v>1000</v>
      </c>
      <c r="AL161" s="437">
        <v>0.54917000000000005</v>
      </c>
      <c r="AM161" s="433"/>
      <c r="AN161" s="433"/>
    </row>
    <row r="162" spans="1:40">
      <c r="A162" s="429" t="s">
        <v>2251</v>
      </c>
      <c r="B162" s="430" t="s">
        <v>2329</v>
      </c>
      <c r="C162" s="430" t="s">
        <v>2329</v>
      </c>
      <c r="D162" s="324" t="s">
        <v>97</v>
      </c>
      <c r="E162" s="430">
        <v>30</v>
      </c>
      <c r="F162" s="430">
        <v>20</v>
      </c>
      <c r="G162" s="430">
        <v>100</v>
      </c>
      <c r="H162" s="430">
        <v>1.9E-2</v>
      </c>
      <c r="I162" s="430">
        <v>1.4999999999999999E-2</v>
      </c>
      <c r="J162" s="430">
        <v>1.4</v>
      </c>
      <c r="K162" s="430">
        <v>1.1000000000000001</v>
      </c>
      <c r="L162" s="436"/>
      <c r="M162" s="436"/>
      <c r="N162" s="436">
        <v>0.2</v>
      </c>
      <c r="O162" s="430">
        <v>2.5</v>
      </c>
      <c r="P162" s="430">
        <v>0.26</v>
      </c>
      <c r="Q162" s="430">
        <v>2.2000000000000002</v>
      </c>
      <c r="R162" s="430">
        <v>1.1000000000000001</v>
      </c>
      <c r="S162" s="430">
        <v>1.05</v>
      </c>
      <c r="T162" s="430">
        <v>1</v>
      </c>
      <c r="U162" s="430">
        <v>1.1000000000000001</v>
      </c>
      <c r="V162" s="430">
        <v>0.85</v>
      </c>
      <c r="W162" s="430">
        <v>0.2</v>
      </c>
      <c r="X162" s="430">
        <v>0.18</v>
      </c>
      <c r="Y162" s="430">
        <v>0.1</v>
      </c>
      <c r="Z162" s="430">
        <v>8.0000000000000002E-3</v>
      </c>
      <c r="AA162" s="430" t="s">
        <v>85</v>
      </c>
      <c r="AB162" s="430">
        <v>3</v>
      </c>
      <c r="AC162" s="430">
        <v>150</v>
      </c>
      <c r="AD162" s="433">
        <v>40</v>
      </c>
      <c r="AE162" s="433">
        <v>78</v>
      </c>
      <c r="AF162" s="429">
        <v>6.2</v>
      </c>
      <c r="AG162" s="429">
        <v>2.5</v>
      </c>
      <c r="AH162" s="430">
        <v>1.75</v>
      </c>
      <c r="AI162" s="439">
        <v>41387</v>
      </c>
      <c r="AJ162" s="324" t="s">
        <v>135</v>
      </c>
      <c r="AK162" s="437">
        <v>1000</v>
      </c>
      <c r="AL162" s="437">
        <v>0.33300000000000002</v>
      </c>
      <c r="AM162" s="433"/>
      <c r="AN162" s="433"/>
    </row>
    <row r="163" spans="1:40">
      <c r="A163" s="435" t="s">
        <v>2242</v>
      </c>
      <c r="B163" s="433" t="s">
        <v>2330</v>
      </c>
      <c r="C163" s="433" t="s">
        <v>2330</v>
      </c>
      <c r="D163" s="324" t="s">
        <v>97</v>
      </c>
      <c r="E163" s="433">
        <v>20</v>
      </c>
      <c r="F163" s="324">
        <v>20</v>
      </c>
      <c r="G163" s="324">
        <v>100</v>
      </c>
      <c r="H163" s="433">
        <v>1.46E-2</v>
      </c>
      <c r="I163" s="433">
        <v>1.0999999999999999E-2</v>
      </c>
      <c r="J163" s="324">
        <v>1.35</v>
      </c>
      <c r="K163" s="433">
        <v>3</v>
      </c>
      <c r="L163" s="439"/>
      <c r="M163" s="430"/>
      <c r="N163" s="324">
        <v>0.1</v>
      </c>
      <c r="O163" s="433">
        <v>2.6</v>
      </c>
      <c r="P163" s="433">
        <v>0.15</v>
      </c>
      <c r="Q163" s="433">
        <v>2.2999999999999998</v>
      </c>
      <c r="R163" s="433">
        <v>1.2</v>
      </c>
      <c r="S163" s="433">
        <v>1</v>
      </c>
      <c r="T163" s="433">
        <v>0.9</v>
      </c>
      <c r="U163" s="433">
        <v>1</v>
      </c>
      <c r="V163" s="433">
        <v>0.4</v>
      </c>
      <c r="W163" s="433">
        <v>0.26</v>
      </c>
      <c r="X163" s="433">
        <v>0.2</v>
      </c>
      <c r="Y163" s="433">
        <v>0.09</v>
      </c>
      <c r="Z163" s="433">
        <v>0.05</v>
      </c>
      <c r="AA163" s="430" t="s">
        <v>85</v>
      </c>
      <c r="AB163" s="430">
        <v>3</v>
      </c>
      <c r="AC163" s="433">
        <v>150</v>
      </c>
      <c r="AD163" s="430">
        <v>42</v>
      </c>
      <c r="AE163" s="430">
        <v>62</v>
      </c>
      <c r="AF163" s="429">
        <v>6.2</v>
      </c>
      <c r="AG163" s="429">
        <v>2.5</v>
      </c>
      <c r="AH163" s="430">
        <v>1.75</v>
      </c>
      <c r="AI163" s="439">
        <v>40695</v>
      </c>
      <c r="AJ163" s="324" t="s">
        <v>135</v>
      </c>
      <c r="AK163" s="437">
        <v>1000</v>
      </c>
      <c r="AL163" s="437">
        <v>0.43758000000000002</v>
      </c>
      <c r="AM163" s="433"/>
      <c r="AN163" s="433"/>
    </row>
    <row r="164" spans="1:40">
      <c r="A164" s="435" t="s">
        <v>254</v>
      </c>
      <c r="B164" s="433" t="s">
        <v>2331</v>
      </c>
      <c r="C164" s="433" t="s">
        <v>2332</v>
      </c>
      <c r="D164" s="324" t="s">
        <v>97</v>
      </c>
      <c r="E164" s="433">
        <v>25</v>
      </c>
      <c r="F164" s="324">
        <v>10</v>
      </c>
      <c r="G164" s="324">
        <v>100</v>
      </c>
      <c r="H164" s="433">
        <v>6.0000000000000001E-3</v>
      </c>
      <c r="I164" s="433">
        <v>100</v>
      </c>
      <c r="J164" s="324">
        <v>1.4</v>
      </c>
      <c r="K164" s="433">
        <v>1.2</v>
      </c>
      <c r="L164" s="439"/>
      <c r="M164" s="430"/>
      <c r="N164" s="324">
        <v>0.05</v>
      </c>
      <c r="O164" s="433">
        <v>1.43</v>
      </c>
      <c r="P164" s="433">
        <v>7.4999999999999997E-2</v>
      </c>
      <c r="Q164" s="433">
        <v>1.35</v>
      </c>
      <c r="R164" s="433">
        <v>1.4</v>
      </c>
      <c r="S164" s="433">
        <v>1.38</v>
      </c>
      <c r="T164" s="433">
        <v>1.3</v>
      </c>
      <c r="U164" s="433">
        <v>1.6</v>
      </c>
      <c r="V164" s="433">
        <v>1.1000000000000001</v>
      </c>
      <c r="W164" s="433">
        <v>0.55000000000000004</v>
      </c>
      <c r="X164" s="433">
        <v>0.2</v>
      </c>
      <c r="Y164" s="433">
        <v>0.12</v>
      </c>
      <c r="Z164" s="433">
        <v>0.02</v>
      </c>
      <c r="AA164" s="430" t="s">
        <v>244</v>
      </c>
      <c r="AB164" s="430">
        <v>202</v>
      </c>
      <c r="AC164" s="433">
        <v>150</v>
      </c>
      <c r="AD164" s="433">
        <v>3</v>
      </c>
      <c r="AE164" s="433">
        <v>73</v>
      </c>
      <c r="AF164" s="429">
        <v>1.7</v>
      </c>
      <c r="AG164" s="430">
        <v>3.4</v>
      </c>
      <c r="AH164" s="324">
        <v>1.1000000000000001</v>
      </c>
      <c r="AI164" s="439">
        <v>41387</v>
      </c>
      <c r="AJ164" s="324" t="s">
        <v>135</v>
      </c>
      <c r="AK164" s="437">
        <v>1000</v>
      </c>
      <c r="AL164" s="437">
        <v>0.84399999999999997</v>
      </c>
      <c r="AM164" s="433"/>
      <c r="AN164" s="433"/>
    </row>
    <row r="165" spans="1:40">
      <c r="A165" s="435" t="s">
        <v>254</v>
      </c>
      <c r="B165" s="433" t="s">
        <v>2332</v>
      </c>
      <c r="C165" s="433" t="s">
        <v>2331</v>
      </c>
      <c r="D165" s="324" t="s">
        <v>97</v>
      </c>
      <c r="E165" s="433">
        <v>25</v>
      </c>
      <c r="F165" s="324">
        <v>10</v>
      </c>
      <c r="G165" s="324">
        <v>100</v>
      </c>
      <c r="H165" s="433">
        <v>1.15E-2</v>
      </c>
      <c r="I165" s="433">
        <v>100</v>
      </c>
      <c r="J165" s="324">
        <v>1.4</v>
      </c>
      <c r="K165" s="433">
        <v>1.5</v>
      </c>
      <c r="L165" s="439"/>
      <c r="M165" s="430"/>
      <c r="N165" s="324">
        <v>0.1</v>
      </c>
      <c r="O165" s="433">
        <v>1.9</v>
      </c>
      <c r="P165" s="433">
        <v>0.15</v>
      </c>
      <c r="Q165" s="433">
        <v>1.7</v>
      </c>
      <c r="R165" s="433">
        <v>0.75</v>
      </c>
      <c r="S165" s="433">
        <v>0.75</v>
      </c>
      <c r="T165" s="433">
        <v>0.7</v>
      </c>
      <c r="U165" s="433">
        <v>0.8</v>
      </c>
      <c r="V165" s="433">
        <v>0.55000000000000004</v>
      </c>
      <c r="W165" s="433">
        <v>0.3</v>
      </c>
      <c r="X165" s="433">
        <v>0.1</v>
      </c>
      <c r="Y165" s="433">
        <v>0.06</v>
      </c>
      <c r="Z165" s="433">
        <v>0.01</v>
      </c>
      <c r="AA165" s="430" t="s">
        <v>244</v>
      </c>
      <c r="AB165" s="430">
        <v>202</v>
      </c>
      <c r="AC165" s="433">
        <v>150</v>
      </c>
      <c r="AD165" s="433">
        <v>3</v>
      </c>
      <c r="AE165" s="433">
        <v>73</v>
      </c>
      <c r="AF165" s="429">
        <v>1.7</v>
      </c>
      <c r="AG165" s="430">
        <v>3.4</v>
      </c>
      <c r="AH165" s="324">
        <v>1.1000000000000001</v>
      </c>
      <c r="AI165" s="439">
        <v>41387</v>
      </c>
      <c r="AJ165" s="324" t="s">
        <v>135</v>
      </c>
      <c r="AK165" s="437">
        <v>1000</v>
      </c>
      <c r="AL165" s="437">
        <v>0.84399999999999997</v>
      </c>
      <c r="AM165" s="433"/>
      <c r="AN165" s="433"/>
    </row>
    <row r="166" spans="1:40">
      <c r="A166" s="435" t="s">
        <v>254</v>
      </c>
      <c r="B166" s="433" t="s">
        <v>3521</v>
      </c>
      <c r="C166" s="433" t="s">
        <v>3522</v>
      </c>
      <c r="D166" s="324" t="s">
        <v>97</v>
      </c>
      <c r="E166" s="433">
        <v>25</v>
      </c>
      <c r="F166" s="324">
        <v>8</v>
      </c>
      <c r="G166" s="324">
        <v>100</v>
      </c>
      <c r="H166" s="433">
        <v>1.5E-3</v>
      </c>
      <c r="I166" s="433">
        <v>100</v>
      </c>
      <c r="J166" s="324">
        <v>1.3</v>
      </c>
      <c r="K166" s="433">
        <v>1.4</v>
      </c>
      <c r="L166" s="439"/>
      <c r="M166" s="430">
        <v>0.77</v>
      </c>
      <c r="N166" s="324">
        <v>0.1</v>
      </c>
      <c r="O166" s="433">
        <v>1.45</v>
      </c>
      <c r="P166" s="433">
        <v>0.15</v>
      </c>
      <c r="Q166" s="433">
        <v>1.3</v>
      </c>
      <c r="R166" s="433">
        <v>3.1</v>
      </c>
      <c r="S166" s="433">
        <v>3</v>
      </c>
      <c r="T166" s="433">
        <v>3</v>
      </c>
      <c r="U166" s="433">
        <v>3.6</v>
      </c>
      <c r="V166" s="433">
        <v>2.5</v>
      </c>
      <c r="W166" s="433">
        <v>1.2</v>
      </c>
      <c r="X166" s="433">
        <v>0.25</v>
      </c>
      <c r="Y166" s="433">
        <v>0.18</v>
      </c>
      <c r="Z166" s="433">
        <v>2.1999999999999999E-2</v>
      </c>
      <c r="AA166" s="430" t="s">
        <v>86</v>
      </c>
      <c r="AB166" s="430">
        <v>201</v>
      </c>
      <c r="AC166" s="433">
        <v>150</v>
      </c>
      <c r="AD166" s="433">
        <v>2</v>
      </c>
      <c r="AE166" s="433">
        <v>60</v>
      </c>
      <c r="AF166" s="429">
        <v>3.1</v>
      </c>
      <c r="AG166" s="430">
        <v>6.1</v>
      </c>
      <c r="AH166" s="324">
        <v>1.5</v>
      </c>
      <c r="AI166" s="439">
        <v>41387</v>
      </c>
      <c r="AJ166" s="324" t="s">
        <v>135</v>
      </c>
      <c r="AK166" s="437">
        <v>1000</v>
      </c>
      <c r="AL166" s="437">
        <v>1.17</v>
      </c>
      <c r="AM166" s="433"/>
      <c r="AN166" s="433"/>
    </row>
    <row r="167" spans="1:40">
      <c r="A167" s="435" t="s">
        <v>254</v>
      </c>
      <c r="B167" s="433" t="s">
        <v>3522</v>
      </c>
      <c r="C167" s="433" t="s">
        <v>3521</v>
      </c>
      <c r="D167" s="324" t="s">
        <v>97</v>
      </c>
      <c r="E167" s="433">
        <v>25</v>
      </c>
      <c r="F167" s="324">
        <v>8</v>
      </c>
      <c r="G167" s="324">
        <v>100</v>
      </c>
      <c r="H167" s="433">
        <v>6.6E-3</v>
      </c>
      <c r="I167" s="433">
        <v>100</v>
      </c>
      <c r="J167" s="324">
        <v>1.3</v>
      </c>
      <c r="K167" s="433">
        <v>1.4</v>
      </c>
      <c r="L167" s="439"/>
      <c r="M167" s="430">
        <v>0.85</v>
      </c>
      <c r="N167" s="324">
        <v>0.1</v>
      </c>
      <c r="O167" s="433">
        <v>2</v>
      </c>
      <c r="P167" s="433">
        <v>0.15</v>
      </c>
      <c r="Q167" s="433">
        <v>1.8</v>
      </c>
      <c r="R167" s="433">
        <v>2.1</v>
      </c>
      <c r="S167" s="433">
        <v>2</v>
      </c>
      <c r="T167" s="433">
        <v>2</v>
      </c>
      <c r="U167" s="433">
        <v>3.1</v>
      </c>
      <c r="V167" s="433">
        <v>1.2</v>
      </c>
      <c r="W167" s="433">
        <v>0.5</v>
      </c>
      <c r="X167" s="433">
        <v>0.1</v>
      </c>
      <c r="Y167" s="433">
        <v>0.08</v>
      </c>
      <c r="Z167" s="433">
        <v>1.0999999999999999E-2</v>
      </c>
      <c r="AA167" s="430" t="s">
        <v>86</v>
      </c>
      <c r="AB167" s="430">
        <v>201</v>
      </c>
      <c r="AC167" s="433">
        <v>150</v>
      </c>
      <c r="AD167" s="433">
        <v>2</v>
      </c>
      <c r="AE167" s="433">
        <v>60</v>
      </c>
      <c r="AF167" s="429">
        <v>3.1</v>
      </c>
      <c r="AG167" s="430">
        <v>6.1</v>
      </c>
      <c r="AH167" s="324">
        <v>1.5</v>
      </c>
      <c r="AI167" s="439">
        <v>41387</v>
      </c>
      <c r="AJ167" s="324" t="s">
        <v>135</v>
      </c>
      <c r="AK167" s="437">
        <v>1000</v>
      </c>
      <c r="AL167" s="437">
        <v>1.17</v>
      </c>
      <c r="AM167" s="433"/>
      <c r="AN167" s="433"/>
    </row>
    <row r="168" spans="1:40">
      <c r="A168" s="435" t="s">
        <v>2233</v>
      </c>
      <c r="B168" s="433" t="s">
        <v>3523</v>
      </c>
      <c r="C168" s="433" t="s">
        <v>3523</v>
      </c>
      <c r="D168" s="324" t="s">
        <v>97</v>
      </c>
      <c r="E168" s="433">
        <v>20</v>
      </c>
      <c r="F168" s="324">
        <v>8</v>
      </c>
      <c r="G168" s="324">
        <v>0.02</v>
      </c>
      <c r="H168" s="433">
        <v>1.6400000000000001E-2</v>
      </c>
      <c r="I168" s="433">
        <v>100</v>
      </c>
      <c r="J168" s="324">
        <v>1.48</v>
      </c>
      <c r="K168" s="433">
        <v>1.8</v>
      </c>
      <c r="L168" s="439"/>
      <c r="M168" s="430">
        <v>1.2</v>
      </c>
      <c r="N168" s="324">
        <v>0.15</v>
      </c>
      <c r="O168" s="433">
        <v>0.95</v>
      </c>
      <c r="P168" s="433">
        <v>0.2</v>
      </c>
      <c r="Q168" s="433">
        <v>0.9</v>
      </c>
      <c r="R168" s="433">
        <v>1.6</v>
      </c>
      <c r="S168" s="433">
        <v>1.3</v>
      </c>
      <c r="T168" s="433">
        <v>1.2</v>
      </c>
      <c r="U168" s="433">
        <v>0.8</v>
      </c>
      <c r="V168" s="433">
        <v>0.5</v>
      </c>
      <c r="W168" s="433">
        <v>0.18</v>
      </c>
      <c r="X168" s="433">
        <v>0.5</v>
      </c>
      <c r="Y168" s="433">
        <v>0.2</v>
      </c>
      <c r="Z168" s="433">
        <v>0.1</v>
      </c>
      <c r="AA168" s="430" t="s">
        <v>3524</v>
      </c>
      <c r="AB168" s="430">
        <v>5</v>
      </c>
      <c r="AC168" s="433">
        <v>150</v>
      </c>
      <c r="AD168" s="433">
        <v>5</v>
      </c>
      <c r="AE168" s="433">
        <v>45</v>
      </c>
      <c r="AF168" s="429">
        <v>1.7</v>
      </c>
      <c r="AG168" s="430">
        <v>3.4</v>
      </c>
      <c r="AH168" s="324">
        <v>1.1200000000000001</v>
      </c>
      <c r="AI168" s="439">
        <v>41387</v>
      </c>
      <c r="AJ168" s="324" t="s">
        <v>135</v>
      </c>
      <c r="AK168" s="437">
        <v>1000</v>
      </c>
      <c r="AL168" s="437">
        <v>0.32300000000000001</v>
      </c>
      <c r="AM168" s="433"/>
      <c r="AN168" s="433"/>
    </row>
    <row r="169" spans="1:40">
      <c r="A169" s="435" t="s">
        <v>2233</v>
      </c>
      <c r="B169" s="433" t="s">
        <v>3770</v>
      </c>
      <c r="C169" s="433" t="s">
        <v>3770</v>
      </c>
      <c r="D169" s="324" t="s">
        <v>97</v>
      </c>
      <c r="E169" s="433">
        <v>30</v>
      </c>
      <c r="F169" s="324">
        <v>20</v>
      </c>
      <c r="G169" s="324">
        <v>100</v>
      </c>
      <c r="H169" s="433">
        <v>2.5000000000000001E-2</v>
      </c>
      <c r="I169" s="433">
        <v>0.02</v>
      </c>
      <c r="J169" s="324">
        <v>1.45</v>
      </c>
      <c r="K169" s="433">
        <v>3.2</v>
      </c>
      <c r="L169" s="439" t="s">
        <v>3771</v>
      </c>
      <c r="M169" s="430">
        <v>0.8</v>
      </c>
      <c r="N169" s="324">
        <v>0.2</v>
      </c>
      <c r="O169" s="433">
        <v>2.1</v>
      </c>
      <c r="P169" s="433">
        <v>0.3</v>
      </c>
      <c r="Q169" s="433">
        <v>1.8</v>
      </c>
      <c r="R169" s="433">
        <v>0.62</v>
      </c>
      <c r="S169" s="433">
        <v>0.52</v>
      </c>
      <c r="T169" s="433">
        <v>0.45</v>
      </c>
      <c r="U169" s="433">
        <v>0.45</v>
      </c>
      <c r="V169" s="433">
        <v>0.3</v>
      </c>
      <c r="W169" s="433">
        <v>0.1</v>
      </c>
      <c r="X169" s="433">
        <v>0.2</v>
      </c>
      <c r="Y169" s="433">
        <v>0.1</v>
      </c>
      <c r="Z169" s="433">
        <v>0.05</v>
      </c>
      <c r="AA169" s="430" t="s">
        <v>3524</v>
      </c>
      <c r="AB169" s="430">
        <v>5</v>
      </c>
      <c r="AC169" s="433">
        <v>150</v>
      </c>
      <c r="AD169" s="433">
        <v>5</v>
      </c>
      <c r="AE169" s="433">
        <v>45</v>
      </c>
      <c r="AF169" s="429">
        <v>1.7</v>
      </c>
      <c r="AG169" s="430">
        <v>3.4</v>
      </c>
      <c r="AH169" s="324">
        <v>1.1200000000000001</v>
      </c>
      <c r="AI169" s="439">
        <v>41417</v>
      </c>
      <c r="AJ169" s="324" t="s">
        <v>135</v>
      </c>
      <c r="AK169" s="437">
        <v>1000</v>
      </c>
      <c r="AL169" s="437">
        <v>0.59</v>
      </c>
      <c r="AM169" s="433"/>
      <c r="AN169" s="433"/>
    </row>
    <row r="170" spans="1:40">
      <c r="A170" s="429" t="s">
        <v>2233</v>
      </c>
      <c r="B170" s="430" t="s">
        <v>2333</v>
      </c>
      <c r="C170" s="430" t="s">
        <v>2333</v>
      </c>
      <c r="D170" s="324" t="s">
        <v>97</v>
      </c>
      <c r="E170" s="430">
        <v>20</v>
      </c>
      <c r="F170" s="430">
        <v>8</v>
      </c>
      <c r="G170" s="431">
        <v>4.4999999999999998E-2</v>
      </c>
      <c r="H170" s="430">
        <v>0.04</v>
      </c>
      <c r="I170" s="430">
        <v>100</v>
      </c>
      <c r="J170" s="430">
        <v>1.4</v>
      </c>
      <c r="K170" s="430">
        <v>1.9</v>
      </c>
      <c r="L170" s="430" t="s">
        <v>213</v>
      </c>
      <c r="M170" s="430">
        <v>0.7</v>
      </c>
      <c r="N170" s="430">
        <v>0.15</v>
      </c>
      <c r="O170" s="430">
        <v>1.05</v>
      </c>
      <c r="P170" s="430">
        <v>0.25</v>
      </c>
      <c r="Q170" s="430">
        <v>0.9</v>
      </c>
      <c r="R170" s="430">
        <v>0.75</v>
      </c>
      <c r="S170" s="430">
        <v>0.56999999999999995</v>
      </c>
      <c r="T170" s="430">
        <v>0.5</v>
      </c>
      <c r="U170" s="430">
        <v>0.4</v>
      </c>
      <c r="V170" s="430">
        <v>0.19</v>
      </c>
      <c r="W170" s="430">
        <v>0.09</v>
      </c>
      <c r="X170" s="430">
        <v>0.3</v>
      </c>
      <c r="Y170" s="430">
        <v>0.1</v>
      </c>
      <c r="Z170" s="430">
        <v>0.05</v>
      </c>
      <c r="AA170" s="430" t="s">
        <v>2334</v>
      </c>
      <c r="AB170" s="430">
        <v>7</v>
      </c>
      <c r="AC170" s="430">
        <v>150</v>
      </c>
      <c r="AD170" s="430">
        <v>20</v>
      </c>
      <c r="AE170" s="430">
        <v>80</v>
      </c>
      <c r="AF170" s="429">
        <v>1.5</v>
      </c>
      <c r="AG170" s="430">
        <v>1.8</v>
      </c>
      <c r="AH170" s="430">
        <v>1.1000000000000001</v>
      </c>
      <c r="AI170" s="439">
        <v>41387</v>
      </c>
      <c r="AJ170" s="324" t="s">
        <v>135</v>
      </c>
      <c r="AK170" s="437">
        <v>1000</v>
      </c>
      <c r="AL170" s="437">
        <v>0.54</v>
      </c>
      <c r="AM170" s="433"/>
      <c r="AN170" s="433"/>
    </row>
    <row r="171" spans="1:40">
      <c r="A171" s="429" t="s">
        <v>2233</v>
      </c>
      <c r="B171" s="430" t="s">
        <v>2335</v>
      </c>
      <c r="C171" s="430" t="s">
        <v>2335</v>
      </c>
      <c r="D171" s="324" t="s">
        <v>97</v>
      </c>
      <c r="E171" s="430">
        <v>20</v>
      </c>
      <c r="F171" s="430">
        <v>12</v>
      </c>
      <c r="G171" s="431">
        <v>7.0000000000000001E-3</v>
      </c>
      <c r="H171" s="430">
        <v>5.1999999999999998E-3</v>
      </c>
      <c r="I171" s="430">
        <v>100</v>
      </c>
      <c r="J171" s="430">
        <v>1.45</v>
      </c>
      <c r="K171" s="430">
        <v>3.5</v>
      </c>
      <c r="L171" s="430" t="s">
        <v>220</v>
      </c>
      <c r="M171" s="430">
        <v>0.7</v>
      </c>
      <c r="N171" s="430">
        <v>7.0000000000000007E-2</v>
      </c>
      <c r="O171" s="430">
        <v>1.5</v>
      </c>
      <c r="P171" s="430">
        <v>0.1</v>
      </c>
      <c r="Q171" s="430">
        <v>1.3</v>
      </c>
      <c r="R171" s="430">
        <v>4.7</v>
      </c>
      <c r="S171" s="430">
        <v>4</v>
      </c>
      <c r="T171" s="430">
        <v>3.7</v>
      </c>
      <c r="U171" s="430">
        <v>2.4</v>
      </c>
      <c r="V171" s="430">
        <v>1.2</v>
      </c>
      <c r="W171" s="430">
        <v>0.57999999999999996</v>
      </c>
      <c r="X171" s="430">
        <v>1.1499999999999999</v>
      </c>
      <c r="Y171" s="430">
        <v>0.5</v>
      </c>
      <c r="Z171" s="430">
        <v>0.25</v>
      </c>
      <c r="AA171" s="430" t="s">
        <v>86</v>
      </c>
      <c r="AB171" s="430">
        <v>3</v>
      </c>
      <c r="AC171" s="430">
        <v>150</v>
      </c>
      <c r="AD171" s="430">
        <v>3</v>
      </c>
      <c r="AE171" s="430">
        <v>53</v>
      </c>
      <c r="AF171" s="429">
        <v>3.18</v>
      </c>
      <c r="AG171" s="430">
        <v>5.35</v>
      </c>
      <c r="AH171" s="430">
        <v>1.1000000000000001</v>
      </c>
      <c r="AI171" s="439">
        <v>41387</v>
      </c>
      <c r="AJ171" s="324" t="s">
        <v>135</v>
      </c>
      <c r="AK171" s="437">
        <v>1000</v>
      </c>
      <c r="AL171" s="437">
        <v>1.47</v>
      </c>
      <c r="AM171" s="433"/>
      <c r="AN171" s="433"/>
    </row>
    <row r="172" spans="1:40">
      <c r="A172" s="429" t="s">
        <v>2233</v>
      </c>
      <c r="B172" s="430" t="s">
        <v>2337</v>
      </c>
      <c r="C172" s="430" t="s">
        <v>2337</v>
      </c>
      <c r="D172" s="324" t="s">
        <v>97</v>
      </c>
      <c r="E172" s="430">
        <v>40</v>
      </c>
      <c r="F172" s="430">
        <v>20</v>
      </c>
      <c r="G172" s="430">
        <v>100</v>
      </c>
      <c r="H172" s="430">
        <v>0.02</v>
      </c>
      <c r="I172" s="430">
        <v>1.6500000000000001E-2</v>
      </c>
      <c r="J172" s="430">
        <v>1.5</v>
      </c>
      <c r="K172" s="430">
        <v>1.9</v>
      </c>
      <c r="L172" s="430" t="s">
        <v>245</v>
      </c>
      <c r="M172" s="430">
        <v>0.7</v>
      </c>
      <c r="N172" s="430">
        <v>0.25</v>
      </c>
      <c r="O172" s="430">
        <v>2.5</v>
      </c>
      <c r="P172" s="430">
        <v>0.35</v>
      </c>
      <c r="Q172" s="430">
        <v>2.65</v>
      </c>
      <c r="R172" s="430">
        <v>3.5</v>
      </c>
      <c r="S172" s="430">
        <v>3</v>
      </c>
      <c r="T172" s="430">
        <v>2.6</v>
      </c>
      <c r="U172" s="430">
        <v>1.9</v>
      </c>
      <c r="V172" s="430">
        <v>0.8</v>
      </c>
      <c r="W172" s="430">
        <v>0.25</v>
      </c>
      <c r="X172" s="430">
        <v>1.2</v>
      </c>
      <c r="Y172" s="430">
        <v>0.5</v>
      </c>
      <c r="Z172" s="430">
        <v>0.2</v>
      </c>
      <c r="AA172" s="430" t="s">
        <v>86</v>
      </c>
      <c r="AB172" s="430">
        <v>3</v>
      </c>
      <c r="AC172" s="430">
        <v>150</v>
      </c>
      <c r="AD172" s="430">
        <v>3</v>
      </c>
      <c r="AE172" s="430">
        <v>56</v>
      </c>
      <c r="AF172" s="429">
        <v>3.18</v>
      </c>
      <c r="AG172" s="430">
        <v>5.35</v>
      </c>
      <c r="AH172" s="430">
        <v>1.1000000000000001</v>
      </c>
      <c r="AI172" s="439">
        <v>41387</v>
      </c>
      <c r="AJ172" s="324" t="s">
        <v>135</v>
      </c>
      <c r="AK172" s="437">
        <v>3000</v>
      </c>
      <c r="AL172" s="437">
        <v>1.1439999999999999</v>
      </c>
      <c r="AM172" s="433"/>
      <c r="AN172" s="433"/>
    </row>
    <row r="173" spans="1:40">
      <c r="A173" s="429" t="s">
        <v>2233</v>
      </c>
      <c r="B173" s="430" t="s">
        <v>2338</v>
      </c>
      <c r="C173" s="430" t="s">
        <v>2338</v>
      </c>
      <c r="D173" s="324" t="s">
        <v>97</v>
      </c>
      <c r="E173" s="430">
        <v>60</v>
      </c>
      <c r="F173" s="430">
        <v>20</v>
      </c>
      <c r="G173" s="430">
        <v>100</v>
      </c>
      <c r="H173" s="430">
        <v>2.5000000000000001E-2</v>
      </c>
      <c r="I173" s="430">
        <v>2.1000000000000001E-2</v>
      </c>
      <c r="J173" s="430">
        <v>1.6</v>
      </c>
      <c r="K173" s="430">
        <v>2</v>
      </c>
      <c r="L173" s="430" t="s">
        <v>246</v>
      </c>
      <c r="M173" s="430">
        <v>0.7</v>
      </c>
      <c r="N173" s="430">
        <v>0.2</v>
      </c>
      <c r="O173" s="430">
        <v>2.8</v>
      </c>
      <c r="P173" s="430">
        <v>0.25</v>
      </c>
      <c r="Q173" s="430">
        <v>2.5</v>
      </c>
      <c r="R173" s="430">
        <v>3.5</v>
      </c>
      <c r="S173" s="430">
        <v>2.9</v>
      </c>
      <c r="T173" s="430">
        <v>2.5</v>
      </c>
      <c r="U173" s="430">
        <v>1.7</v>
      </c>
      <c r="V173" s="430">
        <v>0.6</v>
      </c>
      <c r="W173" s="430">
        <v>0.2</v>
      </c>
      <c r="X173" s="430">
        <v>1</v>
      </c>
      <c r="Y173" s="430">
        <v>0.4</v>
      </c>
      <c r="Z173" s="430">
        <v>0.13</v>
      </c>
      <c r="AA173" s="430" t="s">
        <v>86</v>
      </c>
      <c r="AB173" s="430">
        <v>3</v>
      </c>
      <c r="AC173" s="430">
        <v>150</v>
      </c>
      <c r="AD173" s="430">
        <v>3</v>
      </c>
      <c r="AE173" s="430">
        <v>53</v>
      </c>
      <c r="AF173" s="429">
        <v>3.18</v>
      </c>
      <c r="AG173" s="430">
        <v>5.35</v>
      </c>
      <c r="AH173" s="430">
        <v>1.1000000000000001</v>
      </c>
      <c r="AI173" s="439">
        <v>41387</v>
      </c>
      <c r="AJ173" s="324" t="s">
        <v>135</v>
      </c>
      <c r="AK173" s="437">
        <v>1000</v>
      </c>
      <c r="AL173" s="437">
        <v>1.27</v>
      </c>
      <c r="AM173" s="433"/>
      <c r="AN173" s="433"/>
    </row>
    <row r="174" spans="1:40">
      <c r="A174" s="429" t="s">
        <v>2233</v>
      </c>
      <c r="B174" s="430" t="s">
        <v>2339</v>
      </c>
      <c r="C174" s="430" t="s">
        <v>2339</v>
      </c>
      <c r="D174" s="324" t="s">
        <v>97</v>
      </c>
      <c r="E174" s="430">
        <v>20</v>
      </c>
      <c r="F174" s="430">
        <v>8</v>
      </c>
      <c r="G174" s="431">
        <v>3.5999999999999997E-2</v>
      </c>
      <c r="H174" s="430">
        <v>0.03</v>
      </c>
      <c r="I174" s="430">
        <v>100</v>
      </c>
      <c r="J174" s="430">
        <v>1.5</v>
      </c>
      <c r="K174" s="430">
        <v>3.2</v>
      </c>
      <c r="L174" s="430" t="s">
        <v>243</v>
      </c>
      <c r="M174" s="430">
        <v>0.7</v>
      </c>
      <c r="N174" s="430">
        <v>0.1</v>
      </c>
      <c r="O174" s="430">
        <v>1.1000000000000001</v>
      </c>
      <c r="P174" s="430">
        <v>0.15</v>
      </c>
      <c r="Q174" s="430">
        <v>0.95</v>
      </c>
      <c r="R174" s="430">
        <v>1.2</v>
      </c>
      <c r="S174" s="430">
        <v>0.9</v>
      </c>
      <c r="T174" s="430">
        <v>0.84</v>
      </c>
      <c r="U174" s="430">
        <v>0.55000000000000004</v>
      </c>
      <c r="V174" s="430">
        <v>0.2</v>
      </c>
      <c r="W174" s="430">
        <v>0.1</v>
      </c>
      <c r="X174" s="430">
        <v>0.35</v>
      </c>
      <c r="Y174" s="430">
        <v>0.1</v>
      </c>
      <c r="Z174" s="430">
        <v>0.06</v>
      </c>
      <c r="AA174" s="430" t="s">
        <v>3524</v>
      </c>
      <c r="AB174" s="430">
        <v>5</v>
      </c>
      <c r="AC174" s="430">
        <v>150</v>
      </c>
      <c r="AD174" s="430">
        <v>7</v>
      </c>
      <c r="AE174" s="430">
        <v>77</v>
      </c>
      <c r="AF174" s="429">
        <v>1.7</v>
      </c>
      <c r="AG174" s="430">
        <v>3.4</v>
      </c>
      <c r="AH174" s="430">
        <v>1.1000000000000001</v>
      </c>
      <c r="AI174" s="439">
        <v>41387</v>
      </c>
      <c r="AJ174" s="324" t="s">
        <v>135</v>
      </c>
      <c r="AK174" s="437">
        <v>1000</v>
      </c>
      <c r="AL174" s="437">
        <v>0.39</v>
      </c>
      <c r="AM174" s="433"/>
      <c r="AN174" s="433"/>
    </row>
    <row r="175" spans="1:40">
      <c r="A175" s="429" t="s">
        <v>2340</v>
      </c>
      <c r="B175" s="430" t="s">
        <v>2341</v>
      </c>
      <c r="C175" s="430">
        <v>0</v>
      </c>
      <c r="D175" s="324" t="s">
        <v>97</v>
      </c>
      <c r="E175" s="430">
        <v>200</v>
      </c>
      <c r="F175" s="430">
        <v>20</v>
      </c>
      <c r="G175" s="430">
        <v>1000</v>
      </c>
      <c r="H175" s="430">
        <v>0.7</v>
      </c>
      <c r="I175" s="430">
        <v>0.7</v>
      </c>
      <c r="J175" s="430">
        <v>1.5</v>
      </c>
      <c r="K175" s="430">
        <v>5</v>
      </c>
      <c r="L175" s="430"/>
      <c r="M175" s="430">
        <v>0.7</v>
      </c>
      <c r="N175" s="430">
        <v>0.4</v>
      </c>
      <c r="O175" s="430">
        <v>3.2</v>
      </c>
      <c r="P175" s="430">
        <v>0.5</v>
      </c>
      <c r="Q175" s="430">
        <v>3</v>
      </c>
      <c r="R175" s="430">
        <v>0.5</v>
      </c>
      <c r="S175" s="430">
        <v>0.35</v>
      </c>
      <c r="T175" s="430">
        <v>0.25</v>
      </c>
      <c r="U175" s="430">
        <v>0.5</v>
      </c>
      <c r="V175" s="430">
        <v>0.2</v>
      </c>
      <c r="W175" s="430">
        <v>0.03</v>
      </c>
      <c r="X175" s="430">
        <v>0.3</v>
      </c>
      <c r="Y175" s="430">
        <v>0.06</v>
      </c>
      <c r="Z175" s="430">
        <v>5.0000000000000001E-3</v>
      </c>
      <c r="AA175" s="430" t="s">
        <v>2240</v>
      </c>
      <c r="AB175" s="430">
        <v>2</v>
      </c>
      <c r="AC175" s="430">
        <v>150</v>
      </c>
      <c r="AD175" s="430">
        <v>3.8</v>
      </c>
      <c r="AE175" s="430">
        <v>40</v>
      </c>
      <c r="AF175" s="430">
        <v>10.42</v>
      </c>
      <c r="AG175" s="430">
        <v>6.73</v>
      </c>
      <c r="AH175" s="430">
        <v>2.38</v>
      </c>
      <c r="AI175" s="439">
        <v>40710</v>
      </c>
      <c r="AJ175" s="324" t="s">
        <v>135</v>
      </c>
      <c r="AK175" s="437">
        <v>1000</v>
      </c>
      <c r="AL175" s="437">
        <v>0.4</v>
      </c>
      <c r="AM175" s="433"/>
      <c r="AN175" s="433"/>
    </row>
    <row r="176" spans="1:40">
      <c r="A176" s="429" t="s">
        <v>100</v>
      </c>
      <c r="B176" s="430" t="s">
        <v>2343</v>
      </c>
      <c r="C176" s="430">
        <v>0</v>
      </c>
      <c r="D176" s="324" t="s">
        <v>97</v>
      </c>
      <c r="E176" s="430">
        <v>100</v>
      </c>
      <c r="F176" s="430">
        <v>20</v>
      </c>
      <c r="G176" s="430">
        <v>1000</v>
      </c>
      <c r="H176" s="430">
        <v>0.153</v>
      </c>
      <c r="I176" s="430">
        <v>0.10299999999999999</v>
      </c>
      <c r="J176" s="430">
        <v>1.8</v>
      </c>
      <c r="K176" s="430">
        <v>0.7</v>
      </c>
      <c r="L176" s="430"/>
      <c r="M176" s="430">
        <v>0.7</v>
      </c>
      <c r="N176" s="430">
        <v>0.3</v>
      </c>
      <c r="O176" s="430">
        <v>2.6</v>
      </c>
      <c r="P176" s="430">
        <v>0.4</v>
      </c>
      <c r="Q176" s="430">
        <v>2.4</v>
      </c>
      <c r="R176" s="430">
        <v>0.28000000000000003</v>
      </c>
      <c r="S176" s="430">
        <v>0.27</v>
      </c>
      <c r="T176" s="430">
        <v>0.22</v>
      </c>
      <c r="U176" s="430">
        <v>0.2</v>
      </c>
      <c r="V176" s="430">
        <v>0.18</v>
      </c>
      <c r="W176" s="430">
        <v>0.03</v>
      </c>
      <c r="X176" s="430">
        <v>0.03</v>
      </c>
      <c r="Y176" s="430">
        <v>2.3E-2</v>
      </c>
      <c r="Z176" s="430">
        <v>2E-3</v>
      </c>
      <c r="AA176" s="430" t="s">
        <v>2253</v>
      </c>
      <c r="AB176" s="430">
        <v>2</v>
      </c>
      <c r="AC176" s="430">
        <v>150</v>
      </c>
      <c r="AD176" s="430">
        <v>6.5</v>
      </c>
      <c r="AE176" s="430">
        <v>53</v>
      </c>
      <c r="AF176" s="430">
        <v>1.7</v>
      </c>
      <c r="AG176" s="430">
        <v>3.4</v>
      </c>
      <c r="AH176" s="324">
        <v>1.1000000000000001</v>
      </c>
      <c r="AI176" s="439">
        <v>40710</v>
      </c>
      <c r="AJ176" s="324" t="s">
        <v>135</v>
      </c>
      <c r="AK176" s="437">
        <v>1000</v>
      </c>
      <c r="AL176" s="437">
        <v>0.48</v>
      </c>
      <c r="AM176" s="433"/>
      <c r="AN176" s="433"/>
    </row>
    <row r="177" spans="1:40">
      <c r="A177" s="429" t="s">
        <v>100</v>
      </c>
      <c r="B177" s="433" t="s">
        <v>2344</v>
      </c>
      <c r="C177" s="433" t="s">
        <v>2344</v>
      </c>
      <c r="D177" s="324" t="s">
        <v>97</v>
      </c>
      <c r="E177" s="433">
        <v>20</v>
      </c>
      <c r="F177" s="324">
        <v>12</v>
      </c>
      <c r="G177" s="324">
        <v>1.7999999999999999E-2</v>
      </c>
      <c r="H177" s="433">
        <v>1.4E-2</v>
      </c>
      <c r="I177" s="433">
        <v>100</v>
      </c>
      <c r="J177" s="324">
        <v>1.35</v>
      </c>
      <c r="K177" s="433">
        <v>2</v>
      </c>
      <c r="L177" s="430"/>
      <c r="M177" s="430">
        <v>0.7</v>
      </c>
      <c r="N177" s="324">
        <v>7.4999999999999997E-2</v>
      </c>
      <c r="O177" s="433">
        <v>1.45</v>
      </c>
      <c r="P177" s="433">
        <v>0.15</v>
      </c>
      <c r="Q177" s="433">
        <v>1.3</v>
      </c>
      <c r="R177" s="433">
        <v>2.2999999999999998</v>
      </c>
      <c r="S177" s="433">
        <v>2.1</v>
      </c>
      <c r="T177" s="433">
        <v>1.75</v>
      </c>
      <c r="U177" s="433">
        <v>1.4</v>
      </c>
      <c r="V177" s="433">
        <v>0.9</v>
      </c>
      <c r="W177" s="433">
        <v>0.4</v>
      </c>
      <c r="X177" s="433">
        <v>0.7</v>
      </c>
      <c r="Y177" s="433">
        <v>0.4</v>
      </c>
      <c r="Z177" s="433">
        <v>0.2</v>
      </c>
      <c r="AA177" s="430" t="s">
        <v>85</v>
      </c>
      <c r="AB177" s="430">
        <v>3</v>
      </c>
      <c r="AC177" s="430">
        <v>150</v>
      </c>
      <c r="AD177" s="433">
        <v>40</v>
      </c>
      <c r="AE177" s="433">
        <v>80</v>
      </c>
      <c r="AF177" s="429">
        <v>6.2</v>
      </c>
      <c r="AG177" s="429">
        <v>2.5</v>
      </c>
      <c r="AH177" s="430">
        <v>1.75</v>
      </c>
      <c r="AI177" s="439">
        <v>41387</v>
      </c>
      <c r="AJ177" s="324" t="s">
        <v>135</v>
      </c>
      <c r="AK177" s="437">
        <v>1000</v>
      </c>
      <c r="AL177" s="437">
        <v>0.46</v>
      </c>
      <c r="AM177" s="433"/>
      <c r="AN177" s="433"/>
    </row>
    <row r="178" spans="1:40">
      <c r="A178" s="429" t="s">
        <v>2251</v>
      </c>
      <c r="B178" s="433" t="s">
        <v>2342</v>
      </c>
      <c r="C178" s="433">
        <v>0</v>
      </c>
      <c r="D178" s="324" t="s">
        <v>97</v>
      </c>
      <c r="E178" s="433">
        <v>60</v>
      </c>
      <c r="F178" s="324">
        <v>20</v>
      </c>
      <c r="G178" s="324">
        <v>100</v>
      </c>
      <c r="H178" s="433">
        <v>0.04</v>
      </c>
      <c r="I178" s="433">
        <v>2.1999999999999999E-2</v>
      </c>
      <c r="J178" s="324">
        <v>1.5</v>
      </c>
      <c r="K178" s="433">
        <v>3</v>
      </c>
      <c r="L178" s="430"/>
      <c r="M178" s="430">
        <v>0.7</v>
      </c>
      <c r="N178" s="324">
        <v>0.35</v>
      </c>
      <c r="O178" s="433">
        <v>2.5</v>
      </c>
      <c r="P178" s="433">
        <v>0.45</v>
      </c>
      <c r="Q178" s="433">
        <v>2.1</v>
      </c>
      <c r="R178" s="433">
        <v>1.3</v>
      </c>
      <c r="S178" s="433">
        <v>1.25</v>
      </c>
      <c r="T178" s="433">
        <v>1.25</v>
      </c>
      <c r="U178" s="433">
        <v>0.7</v>
      </c>
      <c r="V178" s="433">
        <v>0.6</v>
      </c>
      <c r="W178" s="433">
        <v>0.13</v>
      </c>
      <c r="X178" s="433">
        <v>0.08</v>
      </c>
      <c r="Y178" s="433">
        <v>0.05</v>
      </c>
      <c r="Z178" s="433">
        <v>1.2E-2</v>
      </c>
      <c r="AA178" s="430" t="s">
        <v>2240</v>
      </c>
      <c r="AB178" s="430">
        <v>2</v>
      </c>
      <c r="AC178" s="430">
        <v>175</v>
      </c>
      <c r="AD178" s="433">
        <v>4.2</v>
      </c>
      <c r="AE178" s="433">
        <v>40</v>
      </c>
      <c r="AF178" s="429">
        <v>10.42</v>
      </c>
      <c r="AG178" s="429">
        <v>6.73</v>
      </c>
      <c r="AH178" s="430">
        <v>2.38</v>
      </c>
      <c r="AI178" s="439">
        <v>40710</v>
      </c>
      <c r="AJ178" s="324" t="s">
        <v>135</v>
      </c>
      <c r="AK178" s="437">
        <v>2500</v>
      </c>
      <c r="AL178" s="437">
        <v>0.24399999999999999</v>
      </c>
      <c r="AM178" s="433"/>
      <c r="AN178" s="433"/>
    </row>
    <row r="179" spans="1:40">
      <c r="A179" s="435" t="s">
        <v>2345</v>
      </c>
      <c r="B179" s="430" t="s">
        <v>2346</v>
      </c>
      <c r="C179" s="430" t="s">
        <v>2346</v>
      </c>
      <c r="D179" s="324" t="s">
        <v>97</v>
      </c>
      <c r="E179" s="430">
        <v>20</v>
      </c>
      <c r="F179" s="430">
        <v>12</v>
      </c>
      <c r="G179" s="430">
        <v>2.3E-2</v>
      </c>
      <c r="H179" s="430">
        <v>1.6E-2</v>
      </c>
      <c r="I179" s="430">
        <v>100</v>
      </c>
      <c r="J179" s="324">
        <v>1.35</v>
      </c>
      <c r="K179" s="430">
        <v>1.5</v>
      </c>
      <c r="L179" s="430"/>
      <c r="M179" s="430">
        <v>0.7</v>
      </c>
      <c r="N179" s="430">
        <v>0.1</v>
      </c>
      <c r="O179" s="430">
        <v>1.55</v>
      </c>
      <c r="P179" s="430">
        <v>0.15</v>
      </c>
      <c r="Q179" s="430">
        <v>1.3</v>
      </c>
      <c r="R179" s="430">
        <v>1.6</v>
      </c>
      <c r="S179" s="430">
        <v>1.3</v>
      </c>
      <c r="T179" s="430">
        <v>1.1000000000000001</v>
      </c>
      <c r="U179" s="430">
        <v>0.6</v>
      </c>
      <c r="V179" s="430">
        <v>0.28000000000000003</v>
      </c>
      <c r="W179" s="430">
        <v>0.13</v>
      </c>
      <c r="X179" s="430">
        <v>0.6</v>
      </c>
      <c r="Y179" s="430">
        <v>0.22</v>
      </c>
      <c r="Z179" s="430">
        <v>0.13</v>
      </c>
      <c r="AA179" s="430" t="s">
        <v>85</v>
      </c>
      <c r="AB179" s="430">
        <v>3</v>
      </c>
      <c r="AC179" s="430">
        <v>150</v>
      </c>
      <c r="AD179" s="433">
        <v>40</v>
      </c>
      <c r="AE179" s="433">
        <v>80</v>
      </c>
      <c r="AF179" s="429">
        <v>6.2</v>
      </c>
      <c r="AG179" s="429">
        <v>2.5</v>
      </c>
      <c r="AH179" s="430">
        <v>1.75</v>
      </c>
      <c r="AI179" s="439">
        <v>41387</v>
      </c>
      <c r="AJ179" s="324" t="s">
        <v>135</v>
      </c>
      <c r="AK179" s="437">
        <v>1000</v>
      </c>
      <c r="AL179" s="437">
        <v>0.252</v>
      </c>
      <c r="AM179" s="433"/>
      <c r="AN179" s="433"/>
    </row>
    <row r="180" spans="1:40">
      <c r="A180" s="429" t="s">
        <v>100</v>
      </c>
      <c r="B180" s="430" t="s">
        <v>3116</v>
      </c>
      <c r="C180" s="430" t="s">
        <v>3117</v>
      </c>
      <c r="D180" s="324" t="s">
        <v>97</v>
      </c>
      <c r="E180" s="430">
        <v>30</v>
      </c>
      <c r="F180" s="430">
        <v>20</v>
      </c>
      <c r="G180" s="430">
        <v>100</v>
      </c>
      <c r="H180" s="430">
        <v>3.2000000000000001E-2</v>
      </c>
      <c r="I180" s="430">
        <v>2.8000000000000001E-2</v>
      </c>
      <c r="J180" s="324">
        <v>1.35</v>
      </c>
      <c r="K180" s="430">
        <v>1.4</v>
      </c>
      <c r="L180" s="430"/>
      <c r="M180" s="430"/>
      <c r="N180" s="430">
        <v>0.2</v>
      </c>
      <c r="O180" s="430">
        <v>2.7</v>
      </c>
      <c r="P180" s="430">
        <v>0.21</v>
      </c>
      <c r="Q180" s="430">
        <v>2.6</v>
      </c>
      <c r="R180" s="430">
        <v>0.6</v>
      </c>
      <c r="S180" s="430">
        <v>0.56999999999999995</v>
      </c>
      <c r="T180" s="430">
        <v>0.5</v>
      </c>
      <c r="U180" s="430">
        <v>0.4</v>
      </c>
      <c r="V180" s="430">
        <v>0.32</v>
      </c>
      <c r="W180" s="430">
        <v>0.1</v>
      </c>
      <c r="X180" s="430">
        <v>5.5E-2</v>
      </c>
      <c r="Y180" s="430">
        <v>0.04</v>
      </c>
      <c r="Z180" s="430">
        <v>1.4999999999999999E-2</v>
      </c>
      <c r="AA180" s="430" t="s">
        <v>244</v>
      </c>
      <c r="AB180" s="430">
        <v>204</v>
      </c>
      <c r="AC180" s="430">
        <v>150</v>
      </c>
      <c r="AD180" s="430">
        <v>7.5</v>
      </c>
      <c r="AE180" s="431">
        <v>55</v>
      </c>
      <c r="AF180" s="429">
        <v>1.7</v>
      </c>
      <c r="AG180" s="430">
        <v>3.4</v>
      </c>
      <c r="AH180" s="324">
        <v>1.1000000000000001</v>
      </c>
      <c r="AI180" s="440" t="s">
        <v>3118</v>
      </c>
      <c r="AJ180" s="430" t="s">
        <v>135</v>
      </c>
      <c r="AK180" s="437">
        <v>1000</v>
      </c>
      <c r="AL180" s="437">
        <v>0.43</v>
      </c>
      <c r="AM180" s="433"/>
      <c r="AN180" s="432">
        <v>0.08</v>
      </c>
    </row>
    <row r="181" spans="1:40">
      <c r="A181" s="429" t="s">
        <v>100</v>
      </c>
      <c r="B181" s="430" t="s">
        <v>3117</v>
      </c>
      <c r="C181" s="430" t="s">
        <v>3116</v>
      </c>
      <c r="D181" s="324" t="s">
        <v>97</v>
      </c>
      <c r="E181" s="433">
        <v>30</v>
      </c>
      <c r="F181" s="324">
        <v>20</v>
      </c>
      <c r="G181" s="324">
        <v>100</v>
      </c>
      <c r="H181" s="433">
        <v>1.35E-2</v>
      </c>
      <c r="I181" s="433">
        <v>1.3100000000000001E-2</v>
      </c>
      <c r="J181" s="324">
        <v>1.35</v>
      </c>
      <c r="K181" s="433">
        <v>1.2</v>
      </c>
      <c r="L181" s="439"/>
      <c r="M181" s="430"/>
      <c r="N181" s="324">
        <v>0.12</v>
      </c>
      <c r="O181" s="433">
        <v>2.4</v>
      </c>
      <c r="P181" s="433">
        <v>0.13</v>
      </c>
      <c r="Q181" s="433">
        <v>2</v>
      </c>
      <c r="R181" s="433">
        <v>1.2</v>
      </c>
      <c r="S181" s="433">
        <v>1.2</v>
      </c>
      <c r="T181" s="433">
        <v>1.1000000000000001</v>
      </c>
      <c r="U181" s="433">
        <v>1</v>
      </c>
      <c r="V181" s="433">
        <v>0.8</v>
      </c>
      <c r="W181" s="433">
        <v>0.25</v>
      </c>
      <c r="X181" s="433">
        <v>0.11</v>
      </c>
      <c r="Y181" s="433">
        <v>0.08</v>
      </c>
      <c r="Z181" s="433">
        <v>2.5000000000000001E-2</v>
      </c>
      <c r="AA181" s="430" t="s">
        <v>244</v>
      </c>
      <c r="AB181" s="430">
        <v>204</v>
      </c>
      <c r="AC181" s="430">
        <v>150</v>
      </c>
      <c r="AD181" s="430">
        <v>4.2</v>
      </c>
      <c r="AE181" s="431">
        <v>55</v>
      </c>
      <c r="AF181" s="429">
        <v>1.7</v>
      </c>
      <c r="AG181" s="430">
        <v>3.4</v>
      </c>
      <c r="AH181" s="324">
        <v>1.1000000000000001</v>
      </c>
      <c r="AI181" s="440" t="s">
        <v>3118</v>
      </c>
      <c r="AJ181" s="430" t="s">
        <v>135</v>
      </c>
      <c r="AK181" s="437">
        <v>1000</v>
      </c>
      <c r="AL181" s="437">
        <v>0.43</v>
      </c>
      <c r="AM181" s="433"/>
      <c r="AN181" s="437">
        <v>0.08</v>
      </c>
    </row>
    <row r="182" spans="1:40">
      <c r="A182" s="429" t="s">
        <v>100</v>
      </c>
      <c r="B182" s="430" t="s">
        <v>3119</v>
      </c>
      <c r="C182" s="430" t="s">
        <v>3120</v>
      </c>
      <c r="D182" s="324" t="s">
        <v>97</v>
      </c>
      <c r="E182" s="430">
        <v>25</v>
      </c>
      <c r="F182" s="430">
        <v>20</v>
      </c>
      <c r="G182" s="324">
        <v>100</v>
      </c>
      <c r="H182" s="430">
        <v>8.3000000000000001E-3</v>
      </c>
      <c r="I182" s="430">
        <v>5.7999999999999996E-3</v>
      </c>
      <c r="J182" s="430">
        <v>1.43</v>
      </c>
      <c r="K182" s="430">
        <v>0.9</v>
      </c>
      <c r="L182" s="440"/>
      <c r="M182" s="430"/>
      <c r="N182" s="430">
        <v>0.12</v>
      </c>
      <c r="O182" s="430">
        <v>2.2999999999999998</v>
      </c>
      <c r="P182" s="430">
        <v>0.15</v>
      </c>
      <c r="Q182" s="430">
        <v>2.1</v>
      </c>
      <c r="R182" s="430">
        <v>1.5</v>
      </c>
      <c r="S182" s="430">
        <v>1.5</v>
      </c>
      <c r="T182" s="430">
        <v>1.4</v>
      </c>
      <c r="U182" s="430">
        <v>0.9</v>
      </c>
      <c r="V182" s="430">
        <v>0.7</v>
      </c>
      <c r="W182" s="430">
        <v>0.28000000000000003</v>
      </c>
      <c r="X182" s="430">
        <v>0.28000000000000003</v>
      </c>
      <c r="Y182" s="430">
        <v>0.17499999999999999</v>
      </c>
      <c r="Z182" s="430">
        <v>6.5000000000000002E-2</v>
      </c>
      <c r="AA182" s="430" t="s">
        <v>86</v>
      </c>
      <c r="AB182" s="430">
        <v>203</v>
      </c>
      <c r="AC182" s="430">
        <v>150</v>
      </c>
      <c r="AD182" s="430">
        <v>5</v>
      </c>
      <c r="AE182" s="431">
        <v>55</v>
      </c>
      <c r="AF182" s="429">
        <v>3.18</v>
      </c>
      <c r="AG182" s="430">
        <v>5.35</v>
      </c>
      <c r="AH182" s="430">
        <v>1.1000000000000001</v>
      </c>
      <c r="AI182" s="439">
        <v>41387</v>
      </c>
      <c r="AJ182" s="430" t="s">
        <v>135</v>
      </c>
      <c r="AK182" s="437">
        <v>1000</v>
      </c>
      <c r="AL182" s="437">
        <v>0.61</v>
      </c>
      <c r="AM182" s="433"/>
      <c r="AN182" s="432">
        <v>0.13</v>
      </c>
    </row>
    <row r="183" spans="1:40">
      <c r="A183" s="429" t="s">
        <v>100</v>
      </c>
      <c r="B183" s="430" t="s">
        <v>3120</v>
      </c>
      <c r="C183" s="430" t="s">
        <v>3119</v>
      </c>
      <c r="D183" s="324" t="s">
        <v>97</v>
      </c>
      <c r="E183" s="430">
        <v>25</v>
      </c>
      <c r="F183" s="430">
        <v>20</v>
      </c>
      <c r="G183" s="324">
        <v>100</v>
      </c>
      <c r="H183" s="431">
        <v>4.5999999999999999E-3</v>
      </c>
      <c r="I183" s="430">
        <v>3.3999999999999998E-3</v>
      </c>
      <c r="J183" s="430">
        <v>1.4</v>
      </c>
      <c r="K183" s="430">
        <v>1</v>
      </c>
      <c r="L183" s="430"/>
      <c r="M183" s="430"/>
      <c r="N183" s="430">
        <v>0.15</v>
      </c>
      <c r="O183" s="430">
        <v>2.25</v>
      </c>
      <c r="P183" s="430">
        <v>0.17</v>
      </c>
      <c r="Q183" s="430">
        <v>1.9</v>
      </c>
      <c r="R183" s="430">
        <v>2.2999999999999998</v>
      </c>
      <c r="S183" s="430">
        <v>2.2000000000000002</v>
      </c>
      <c r="T183" s="430">
        <v>2.1</v>
      </c>
      <c r="U183" s="430">
        <v>1.7</v>
      </c>
      <c r="V183" s="430">
        <v>1.2</v>
      </c>
      <c r="W183" s="430">
        <v>0.45</v>
      </c>
      <c r="X183" s="430">
        <v>0.4</v>
      </c>
      <c r="Y183" s="430">
        <v>0.25</v>
      </c>
      <c r="Z183" s="430">
        <v>0.09</v>
      </c>
      <c r="AA183" s="430" t="s">
        <v>86</v>
      </c>
      <c r="AB183" s="430">
        <v>203</v>
      </c>
      <c r="AC183" s="430">
        <v>150</v>
      </c>
      <c r="AD183" s="430">
        <v>5</v>
      </c>
      <c r="AE183" s="431">
        <v>55</v>
      </c>
      <c r="AF183" s="429">
        <v>3.18</v>
      </c>
      <c r="AG183" s="430">
        <v>5.35</v>
      </c>
      <c r="AH183" s="430">
        <v>1.1000000000000001</v>
      </c>
      <c r="AI183" s="439">
        <v>41387</v>
      </c>
      <c r="AJ183" s="430" t="s">
        <v>135</v>
      </c>
      <c r="AK183" s="437">
        <v>1000</v>
      </c>
      <c r="AL183" s="437">
        <v>0.61</v>
      </c>
      <c r="AM183" s="433"/>
      <c r="AN183" s="432">
        <v>0.13</v>
      </c>
    </row>
    <row r="184" spans="1:40">
      <c r="A184" s="429" t="s">
        <v>100</v>
      </c>
      <c r="B184" s="430" t="s">
        <v>3121</v>
      </c>
      <c r="C184" s="430" t="s">
        <v>3122</v>
      </c>
      <c r="D184" s="324" t="s">
        <v>97</v>
      </c>
      <c r="E184" s="430">
        <v>25</v>
      </c>
      <c r="F184" s="324">
        <v>12</v>
      </c>
      <c r="G184" s="324">
        <v>100</v>
      </c>
      <c r="H184" s="433">
        <v>5.7000000000000002E-3</v>
      </c>
      <c r="I184" s="433">
        <v>5.0000000000000001E-3</v>
      </c>
      <c r="J184" s="324">
        <v>1.45</v>
      </c>
      <c r="K184" s="433">
        <v>0.4</v>
      </c>
      <c r="L184" s="439"/>
      <c r="M184" s="430"/>
      <c r="N184" s="324">
        <v>0.1</v>
      </c>
      <c r="O184" s="433">
        <v>1.6</v>
      </c>
      <c r="P184" s="433">
        <v>0.15</v>
      </c>
      <c r="Q184" s="433">
        <v>1.4</v>
      </c>
      <c r="R184" s="433">
        <v>1.9</v>
      </c>
      <c r="S184" s="433">
        <v>1.8</v>
      </c>
      <c r="T184" s="433">
        <v>1.7</v>
      </c>
      <c r="U184" s="433">
        <v>1.5</v>
      </c>
      <c r="V184" s="433">
        <v>1</v>
      </c>
      <c r="W184" s="433">
        <v>0.3</v>
      </c>
      <c r="X184" s="433">
        <v>0.4</v>
      </c>
      <c r="Y184" s="433">
        <v>0.2</v>
      </c>
      <c r="Z184" s="433">
        <v>0.05</v>
      </c>
      <c r="AA184" s="430" t="s">
        <v>86</v>
      </c>
      <c r="AB184" s="430">
        <v>203</v>
      </c>
      <c r="AC184" s="430">
        <v>150</v>
      </c>
      <c r="AD184" s="433">
        <v>3</v>
      </c>
      <c r="AE184" s="433">
        <v>55</v>
      </c>
      <c r="AF184" s="429">
        <v>3.18</v>
      </c>
      <c r="AG184" s="430">
        <v>5.35</v>
      </c>
      <c r="AH184" s="430">
        <v>1.1000000000000001</v>
      </c>
      <c r="AI184" s="440" t="s">
        <v>3118</v>
      </c>
      <c r="AJ184" s="430" t="s">
        <v>135</v>
      </c>
      <c r="AK184" s="437">
        <v>1000</v>
      </c>
      <c r="AL184" s="437">
        <v>0.57999999999999996</v>
      </c>
      <c r="AM184" s="433"/>
      <c r="AN184" s="437">
        <v>0.2</v>
      </c>
    </row>
    <row r="185" spans="1:40">
      <c r="A185" s="429" t="s">
        <v>100</v>
      </c>
      <c r="B185" s="430" t="s">
        <v>3122</v>
      </c>
      <c r="C185" s="430" t="s">
        <v>3121</v>
      </c>
      <c r="D185" s="324" t="s">
        <v>97</v>
      </c>
      <c r="E185" s="430">
        <v>25</v>
      </c>
      <c r="F185" s="324">
        <v>12</v>
      </c>
      <c r="G185" s="324">
        <v>100</v>
      </c>
      <c r="H185" s="433">
        <v>2.2000000000000001E-3</v>
      </c>
      <c r="I185" s="433">
        <v>1.8E-3</v>
      </c>
      <c r="J185" s="324">
        <v>1.41</v>
      </c>
      <c r="K185" s="433">
        <v>0.9</v>
      </c>
      <c r="L185" s="439"/>
      <c r="M185" s="430"/>
      <c r="N185" s="324">
        <v>0.15</v>
      </c>
      <c r="O185" s="433">
        <v>1.6</v>
      </c>
      <c r="P185" s="433">
        <v>0.16</v>
      </c>
      <c r="Q185" s="433">
        <v>1.55</v>
      </c>
      <c r="R185" s="433">
        <v>4.5</v>
      </c>
      <c r="S185" s="433">
        <v>4.2</v>
      </c>
      <c r="T185" s="433">
        <v>4</v>
      </c>
      <c r="U185" s="433">
        <v>3</v>
      </c>
      <c r="V185" s="433">
        <v>2.2000000000000002</v>
      </c>
      <c r="W185" s="433">
        <v>0.7</v>
      </c>
      <c r="X185" s="433">
        <v>0.65</v>
      </c>
      <c r="Y185" s="433">
        <v>0.4</v>
      </c>
      <c r="Z185" s="433">
        <v>0.1</v>
      </c>
      <c r="AA185" s="430" t="s">
        <v>86</v>
      </c>
      <c r="AB185" s="430">
        <v>203</v>
      </c>
      <c r="AC185" s="430">
        <v>150</v>
      </c>
      <c r="AD185" s="430">
        <v>2.2000000000000002</v>
      </c>
      <c r="AE185" s="430">
        <v>55</v>
      </c>
      <c r="AF185" s="429">
        <v>3.18</v>
      </c>
      <c r="AG185" s="430">
        <v>5.35</v>
      </c>
      <c r="AH185" s="430">
        <v>1.1000000000000001</v>
      </c>
      <c r="AI185" s="440" t="s">
        <v>3118</v>
      </c>
      <c r="AJ185" s="430" t="s">
        <v>135</v>
      </c>
      <c r="AK185" s="437">
        <v>1000</v>
      </c>
      <c r="AL185" s="437">
        <v>0.57999999999999996</v>
      </c>
      <c r="AM185" s="433"/>
      <c r="AN185" s="437">
        <v>0.2</v>
      </c>
    </row>
    <row r="186" spans="1:40">
      <c r="A186" s="429" t="s">
        <v>100</v>
      </c>
      <c r="B186" s="430" t="s">
        <v>3123</v>
      </c>
      <c r="C186" s="430" t="s">
        <v>3124</v>
      </c>
      <c r="D186" s="324" t="s">
        <v>97</v>
      </c>
      <c r="E186" s="430">
        <v>30</v>
      </c>
      <c r="F186" s="324">
        <v>20</v>
      </c>
      <c r="G186" s="324">
        <v>100</v>
      </c>
      <c r="H186" s="433">
        <v>1.3599999999999999E-2</v>
      </c>
      <c r="I186" s="433">
        <v>0.01</v>
      </c>
      <c r="J186" s="324">
        <v>1.39</v>
      </c>
      <c r="K186" s="433">
        <v>1.6</v>
      </c>
      <c r="L186" s="439"/>
      <c r="M186" s="430"/>
      <c r="N186" s="324">
        <v>0.15</v>
      </c>
      <c r="O186" s="433">
        <v>2.5</v>
      </c>
      <c r="P186" s="433">
        <v>0.2</v>
      </c>
      <c r="Q186" s="433">
        <v>2.15</v>
      </c>
      <c r="R186" s="433">
        <v>1.3</v>
      </c>
      <c r="S186" s="433">
        <v>1.25</v>
      </c>
      <c r="T186" s="433">
        <v>1.1499999999999999</v>
      </c>
      <c r="U186" s="433">
        <v>1.1000000000000001</v>
      </c>
      <c r="V186" s="433">
        <v>0.75</v>
      </c>
      <c r="W186" s="433">
        <v>0.28000000000000003</v>
      </c>
      <c r="X186" s="433">
        <v>0.23</v>
      </c>
      <c r="Y186" s="433">
        <v>0.15</v>
      </c>
      <c r="Z186" s="433">
        <v>3.3000000000000002E-2</v>
      </c>
      <c r="AA186" s="430" t="s">
        <v>86</v>
      </c>
      <c r="AB186" s="430">
        <v>203</v>
      </c>
      <c r="AC186" s="430">
        <v>150</v>
      </c>
      <c r="AD186" s="430">
        <v>4</v>
      </c>
      <c r="AE186" s="430">
        <v>55</v>
      </c>
      <c r="AF186" s="429">
        <v>3.18</v>
      </c>
      <c r="AG186" s="430">
        <v>5.35</v>
      </c>
      <c r="AH186" s="430">
        <v>1.1000000000000001</v>
      </c>
      <c r="AI186" s="440" t="s">
        <v>3125</v>
      </c>
      <c r="AJ186" s="430" t="s">
        <v>135</v>
      </c>
      <c r="AK186" s="437">
        <v>1000</v>
      </c>
      <c r="AL186" s="437">
        <v>0.91</v>
      </c>
      <c r="AM186" s="433"/>
      <c r="AN186" s="433"/>
    </row>
    <row r="187" spans="1:40">
      <c r="A187" s="429" t="s">
        <v>100</v>
      </c>
      <c r="B187" s="430" t="s">
        <v>3124</v>
      </c>
      <c r="C187" s="430" t="s">
        <v>3123</v>
      </c>
      <c r="D187" s="324" t="s">
        <v>97</v>
      </c>
      <c r="E187" s="430">
        <v>30</v>
      </c>
      <c r="F187" s="324">
        <v>20</v>
      </c>
      <c r="G187" s="324">
        <v>100</v>
      </c>
      <c r="H187" s="433">
        <v>7.1999999999999998E-3</v>
      </c>
      <c r="I187" s="433">
        <v>6.3E-3</v>
      </c>
      <c r="J187" s="324">
        <v>1.43</v>
      </c>
      <c r="K187" s="433">
        <v>0.5</v>
      </c>
      <c r="L187" s="439"/>
      <c r="M187" s="430"/>
      <c r="N187" s="324">
        <v>0.2</v>
      </c>
      <c r="O187" s="433">
        <v>2.25</v>
      </c>
      <c r="P187" s="433">
        <v>0.2</v>
      </c>
      <c r="Q187" s="433">
        <v>1.95</v>
      </c>
      <c r="R187" s="433">
        <v>1.8</v>
      </c>
      <c r="S187" s="433">
        <v>1.7</v>
      </c>
      <c r="T187" s="433">
        <v>1.4</v>
      </c>
      <c r="U187" s="433">
        <v>1.5</v>
      </c>
      <c r="V187" s="433">
        <v>1.1000000000000001</v>
      </c>
      <c r="W187" s="433">
        <v>0.33</v>
      </c>
      <c r="X187" s="433">
        <v>0.33</v>
      </c>
      <c r="Y187" s="433">
        <v>0.21</v>
      </c>
      <c r="Z187" s="433">
        <v>0.05</v>
      </c>
      <c r="AA187" s="430" t="s">
        <v>86</v>
      </c>
      <c r="AB187" s="430">
        <v>203</v>
      </c>
      <c r="AC187" s="430">
        <v>150</v>
      </c>
      <c r="AD187" s="430">
        <v>3.2</v>
      </c>
      <c r="AE187" s="430">
        <v>55</v>
      </c>
      <c r="AF187" s="429">
        <v>3.18</v>
      </c>
      <c r="AG187" s="430">
        <v>5.35</v>
      </c>
      <c r="AH187" s="430">
        <v>1.1000000000000001</v>
      </c>
      <c r="AI187" s="440" t="s">
        <v>3125</v>
      </c>
      <c r="AJ187" s="430" t="s">
        <v>135</v>
      </c>
      <c r="AK187" s="437">
        <v>1000</v>
      </c>
      <c r="AL187" s="437">
        <v>0.91</v>
      </c>
      <c r="AM187" s="433"/>
      <c r="AN187" s="433"/>
    </row>
    <row r="188" spans="1:40">
      <c r="A188" s="429" t="s">
        <v>100</v>
      </c>
      <c r="B188" s="430" t="s">
        <v>3525</v>
      </c>
      <c r="C188" s="430" t="s">
        <v>3525</v>
      </c>
      <c r="D188" s="324" t="s">
        <v>97</v>
      </c>
      <c r="E188" s="430">
        <v>20</v>
      </c>
      <c r="F188" s="324">
        <v>8</v>
      </c>
      <c r="G188" s="324">
        <v>6.6000000000000003E-2</v>
      </c>
      <c r="H188" s="433">
        <v>5.3999999999999999E-2</v>
      </c>
      <c r="I188" s="433">
        <v>100</v>
      </c>
      <c r="J188" s="324">
        <v>1.4</v>
      </c>
      <c r="K188" s="433">
        <v>4.3</v>
      </c>
      <c r="L188" s="439"/>
      <c r="M188" s="430">
        <v>1.2</v>
      </c>
      <c r="N188" s="324">
        <v>0.2</v>
      </c>
      <c r="O188" s="433">
        <v>1.2</v>
      </c>
      <c r="P188" s="433">
        <v>0.3</v>
      </c>
      <c r="Q188" s="433">
        <v>1.1000000000000001</v>
      </c>
      <c r="R188" s="433">
        <v>0.5</v>
      </c>
      <c r="S188" s="433">
        <v>0.45</v>
      </c>
      <c r="T188" s="433">
        <v>0.35</v>
      </c>
      <c r="U188" s="433">
        <v>0.2</v>
      </c>
      <c r="V188" s="433">
        <v>0.18</v>
      </c>
      <c r="W188" s="433">
        <v>4.4999999999999998E-2</v>
      </c>
      <c r="X188" s="433">
        <v>0.15</v>
      </c>
      <c r="Y188" s="433">
        <v>0.12</v>
      </c>
      <c r="Z188" s="433">
        <v>3.5000000000000003E-2</v>
      </c>
      <c r="AA188" s="430" t="s">
        <v>3526</v>
      </c>
      <c r="AB188" s="430">
        <v>10</v>
      </c>
      <c r="AC188" s="430">
        <v>150</v>
      </c>
      <c r="AD188" s="430">
        <v>20</v>
      </c>
      <c r="AE188" s="430">
        <v>90</v>
      </c>
      <c r="AF188" s="429">
        <v>1</v>
      </c>
      <c r="AG188" s="430">
        <v>2</v>
      </c>
      <c r="AH188" s="430">
        <v>0.8</v>
      </c>
      <c r="AI188" s="440">
        <v>41387</v>
      </c>
      <c r="AJ188" s="430" t="s">
        <v>135</v>
      </c>
      <c r="AK188" s="437">
        <v>1000</v>
      </c>
      <c r="AL188" s="437">
        <v>0.252</v>
      </c>
      <c r="AM188" s="433"/>
      <c r="AN188" s="433"/>
    </row>
    <row r="189" spans="1:40">
      <c r="A189" s="429" t="s">
        <v>2242</v>
      </c>
      <c r="B189" s="430" t="s">
        <v>3527</v>
      </c>
      <c r="C189" s="430" t="s">
        <v>3527</v>
      </c>
      <c r="D189" s="324" t="s">
        <v>97</v>
      </c>
      <c r="E189" s="430">
        <v>30</v>
      </c>
      <c r="F189" s="324">
        <v>20</v>
      </c>
      <c r="G189" s="324">
        <v>100</v>
      </c>
      <c r="H189" s="433">
        <v>2.0400000000000001E-2</v>
      </c>
      <c r="I189" s="433">
        <v>1.46E-2</v>
      </c>
      <c r="J189" s="324">
        <v>1.41</v>
      </c>
      <c r="K189" s="433">
        <v>1.6</v>
      </c>
      <c r="L189" s="439"/>
      <c r="M189" s="430">
        <v>1.3</v>
      </c>
      <c r="N189" s="324">
        <v>0.1</v>
      </c>
      <c r="O189" s="433">
        <v>2.8</v>
      </c>
      <c r="P189" s="433">
        <v>0.15</v>
      </c>
      <c r="Q189" s="433">
        <v>2.4</v>
      </c>
      <c r="R189" s="433">
        <v>1.2</v>
      </c>
      <c r="S189" s="433">
        <v>1.1000000000000001</v>
      </c>
      <c r="T189" s="433">
        <v>1.05</v>
      </c>
      <c r="U189" s="433">
        <v>0.5</v>
      </c>
      <c r="V189" s="433">
        <v>0.45</v>
      </c>
      <c r="W189" s="433">
        <v>0.18</v>
      </c>
      <c r="X189" s="433">
        <v>0.16</v>
      </c>
      <c r="Y189" s="433">
        <v>0.15</v>
      </c>
      <c r="Z189" s="433">
        <v>0.08</v>
      </c>
      <c r="AA189" s="430" t="s">
        <v>3524</v>
      </c>
      <c r="AB189" s="430">
        <v>5</v>
      </c>
      <c r="AC189" s="430">
        <v>150</v>
      </c>
      <c r="AD189" s="430">
        <v>7</v>
      </c>
      <c r="AE189" s="430">
        <v>45</v>
      </c>
      <c r="AF189" s="429">
        <v>1.7</v>
      </c>
      <c r="AG189" s="430">
        <v>3.4</v>
      </c>
      <c r="AH189" s="430">
        <v>1</v>
      </c>
      <c r="AI189" s="440">
        <v>41387</v>
      </c>
      <c r="AJ189" s="430" t="s">
        <v>135</v>
      </c>
      <c r="AK189" s="437">
        <v>4000</v>
      </c>
      <c r="AL189" s="437">
        <v>0.439</v>
      </c>
      <c r="AM189" s="433"/>
      <c r="AN189" s="433"/>
    </row>
    <row r="190" spans="1:40">
      <c r="A190" s="429" t="s">
        <v>2242</v>
      </c>
      <c r="B190" s="430" t="s">
        <v>3528</v>
      </c>
      <c r="C190" s="430" t="s">
        <v>3528</v>
      </c>
      <c r="D190" s="324" t="s">
        <v>97</v>
      </c>
      <c r="E190" s="430">
        <v>20</v>
      </c>
      <c r="F190" s="324">
        <v>12</v>
      </c>
      <c r="G190" s="324">
        <v>6.2E-2</v>
      </c>
      <c r="H190" s="433">
        <v>4.4999999999999998E-2</v>
      </c>
      <c r="I190" s="433">
        <v>100</v>
      </c>
      <c r="J190" s="324">
        <v>1.41</v>
      </c>
      <c r="K190" s="433">
        <v>4</v>
      </c>
      <c r="L190" s="439"/>
      <c r="M190" s="430">
        <v>1.2</v>
      </c>
      <c r="N190" s="324">
        <v>0.1</v>
      </c>
      <c r="O190" s="433">
        <v>1.5</v>
      </c>
      <c r="P190" s="433">
        <v>1.1499999999999999</v>
      </c>
      <c r="Q190" s="433">
        <v>1.4</v>
      </c>
      <c r="R190" s="433">
        <v>0.45</v>
      </c>
      <c r="S190" s="433">
        <v>0.4</v>
      </c>
      <c r="T190" s="433">
        <v>0.3</v>
      </c>
      <c r="U190" s="433">
        <v>0.22</v>
      </c>
      <c r="V190" s="433">
        <v>0.18</v>
      </c>
      <c r="W190" s="433">
        <v>6.5000000000000002E-2</v>
      </c>
      <c r="X190" s="433">
        <v>0.05</v>
      </c>
      <c r="Y190" s="433">
        <v>0.1</v>
      </c>
      <c r="Z190" s="433">
        <v>0.03</v>
      </c>
      <c r="AA190" s="430" t="s">
        <v>3526</v>
      </c>
      <c r="AB190" s="430">
        <v>10</v>
      </c>
      <c r="AC190" s="430">
        <v>150</v>
      </c>
      <c r="AD190" s="430">
        <v>20</v>
      </c>
      <c r="AE190" s="430">
        <v>85</v>
      </c>
      <c r="AF190" s="429">
        <v>1.1000000000000001</v>
      </c>
      <c r="AG190" s="430">
        <v>2.1</v>
      </c>
      <c r="AH190" s="430">
        <v>1</v>
      </c>
      <c r="AI190" s="440">
        <v>41388</v>
      </c>
      <c r="AJ190" s="430" t="s">
        <v>135</v>
      </c>
      <c r="AK190" s="437">
        <v>4000</v>
      </c>
      <c r="AL190" s="437">
        <v>0.186</v>
      </c>
      <c r="AM190" s="433"/>
      <c r="AN190" s="433"/>
    </row>
    <row r="191" spans="1:40">
      <c r="A191" s="429" t="s">
        <v>2242</v>
      </c>
      <c r="B191" s="430" t="s">
        <v>3126</v>
      </c>
      <c r="C191" s="430">
        <v>0</v>
      </c>
      <c r="D191" s="324" t="s">
        <v>97</v>
      </c>
      <c r="E191" s="430">
        <v>20</v>
      </c>
      <c r="F191" s="324">
        <v>12</v>
      </c>
      <c r="G191" s="324">
        <v>4.0000000000000001E-3</v>
      </c>
      <c r="H191" s="433">
        <v>3.0000000000000001E-3</v>
      </c>
      <c r="I191" s="433">
        <v>100</v>
      </c>
      <c r="J191" s="324">
        <v>1.43</v>
      </c>
      <c r="K191" s="433">
        <v>2</v>
      </c>
      <c r="L191" s="439"/>
      <c r="M191" s="430"/>
      <c r="N191" s="324">
        <v>0.03</v>
      </c>
      <c r="O191" s="433">
        <v>1.2</v>
      </c>
      <c r="P191" s="433">
        <v>0.05</v>
      </c>
      <c r="Q191" s="433">
        <v>1.35</v>
      </c>
      <c r="R191" s="433">
        <v>6</v>
      </c>
      <c r="S191" s="433">
        <v>5.5</v>
      </c>
      <c r="T191" s="433">
        <v>3.5</v>
      </c>
      <c r="U191" s="433">
        <v>3.8</v>
      </c>
      <c r="V191" s="433">
        <v>3.2</v>
      </c>
      <c r="W191" s="433">
        <v>0.7</v>
      </c>
      <c r="X191" s="433">
        <v>3</v>
      </c>
      <c r="Y191" s="433">
        <v>2.5</v>
      </c>
      <c r="Z191" s="433">
        <v>0.5</v>
      </c>
      <c r="AA191" s="433" t="s">
        <v>2255</v>
      </c>
      <c r="AB191" s="433">
        <v>2</v>
      </c>
      <c r="AC191" s="430">
        <v>150</v>
      </c>
      <c r="AD191" s="430">
        <v>2.4</v>
      </c>
      <c r="AE191" s="430">
        <v>55</v>
      </c>
      <c r="AF191" s="430">
        <v>6.35</v>
      </c>
      <c r="AG191" s="430">
        <v>5.35</v>
      </c>
      <c r="AH191" s="430">
        <v>1.1000000000000001</v>
      </c>
      <c r="AI191" s="440" t="s">
        <v>3125</v>
      </c>
      <c r="AJ191" s="430" t="s">
        <v>135</v>
      </c>
      <c r="AK191" s="437">
        <v>4000</v>
      </c>
      <c r="AL191" s="437">
        <v>0.61399999999999999</v>
      </c>
      <c r="AM191" s="433"/>
      <c r="AN191" s="433"/>
    </row>
    <row r="192" spans="1:40">
      <c r="A192" s="429" t="s">
        <v>100</v>
      </c>
      <c r="B192" s="430" t="s">
        <v>5822</v>
      </c>
      <c r="C192" s="430" t="s">
        <v>5823</v>
      </c>
      <c r="D192" s="324" t="s">
        <v>97</v>
      </c>
      <c r="E192" s="430">
        <v>25</v>
      </c>
      <c r="F192" s="324">
        <v>12</v>
      </c>
      <c r="G192" s="324">
        <v>100</v>
      </c>
      <c r="H192" s="433">
        <v>4.7000000000000002E-3</v>
      </c>
      <c r="I192" s="433">
        <v>3.8E-3</v>
      </c>
      <c r="J192" s="324">
        <v>1.41</v>
      </c>
      <c r="K192" s="433">
        <v>0.4</v>
      </c>
      <c r="L192" s="439"/>
      <c r="M192" s="430">
        <v>1</v>
      </c>
      <c r="N192" s="324">
        <v>0.13</v>
      </c>
      <c r="O192" s="433">
        <v>1.6</v>
      </c>
      <c r="P192" s="433">
        <v>0.16</v>
      </c>
      <c r="Q192" s="433">
        <v>1.45</v>
      </c>
      <c r="R192" s="433">
        <v>1.9</v>
      </c>
      <c r="S192" s="433">
        <v>1.8</v>
      </c>
      <c r="T192" s="433">
        <v>1.7</v>
      </c>
      <c r="U192" s="433">
        <v>1.3</v>
      </c>
      <c r="V192" s="433">
        <v>0.9</v>
      </c>
      <c r="W192" s="433">
        <v>0.3</v>
      </c>
      <c r="X192" s="433">
        <v>0.3</v>
      </c>
      <c r="Y192" s="433">
        <v>0.2</v>
      </c>
      <c r="Z192" s="433">
        <v>4.4999999999999998E-2</v>
      </c>
      <c r="AA192" s="430" t="s">
        <v>86</v>
      </c>
      <c r="AB192" s="430">
        <v>8</v>
      </c>
      <c r="AC192" s="430">
        <v>150</v>
      </c>
      <c r="AD192" s="430">
        <v>6</v>
      </c>
      <c r="AE192" s="431">
        <v>40</v>
      </c>
      <c r="AF192" s="429">
        <v>3.18</v>
      </c>
      <c r="AG192" s="430">
        <v>5.35</v>
      </c>
      <c r="AH192" s="430">
        <v>1.1000000000000001</v>
      </c>
      <c r="AI192" s="440"/>
      <c r="AJ192" s="430" t="s">
        <v>135</v>
      </c>
      <c r="AK192" s="430">
        <v>3000</v>
      </c>
      <c r="AL192" s="437">
        <v>1.4762999999999999</v>
      </c>
      <c r="AM192" s="433"/>
      <c r="AN192" s="433"/>
    </row>
    <row r="193" spans="1:40">
      <c r="A193" s="429" t="s">
        <v>100</v>
      </c>
      <c r="B193" s="430" t="s">
        <v>5823</v>
      </c>
      <c r="C193" s="430" t="s">
        <v>5822</v>
      </c>
      <c r="D193" s="324" t="s">
        <v>97</v>
      </c>
      <c r="E193" s="430">
        <v>25</v>
      </c>
      <c r="F193" s="324">
        <v>12</v>
      </c>
      <c r="G193" s="324">
        <v>100</v>
      </c>
      <c r="H193" s="433">
        <v>1.4E-3</v>
      </c>
      <c r="I193" s="433">
        <v>1.1999999999999999E-3</v>
      </c>
      <c r="J193" s="324">
        <v>1.41</v>
      </c>
      <c r="K193" s="433">
        <v>0.4</v>
      </c>
      <c r="L193" s="439"/>
      <c r="M193" s="430">
        <v>0.7</v>
      </c>
      <c r="N193" s="324">
        <v>0.08</v>
      </c>
      <c r="O193" s="433">
        <v>1.75</v>
      </c>
      <c r="P193" s="433">
        <v>0.09</v>
      </c>
      <c r="Q193" s="433">
        <v>1.6</v>
      </c>
      <c r="R193" s="433">
        <v>7.3</v>
      </c>
      <c r="S193" s="433">
        <v>7</v>
      </c>
      <c r="T193" s="433">
        <v>6.5</v>
      </c>
      <c r="U193" s="433">
        <v>5</v>
      </c>
      <c r="V193" s="433">
        <v>4</v>
      </c>
      <c r="W193" s="433">
        <v>1.2</v>
      </c>
      <c r="X193" s="433">
        <v>1.3</v>
      </c>
      <c r="Y193" s="433">
        <v>0.8</v>
      </c>
      <c r="Z193" s="433">
        <v>0.15</v>
      </c>
      <c r="AA193" s="430" t="s">
        <v>86</v>
      </c>
      <c r="AB193" s="430">
        <v>8</v>
      </c>
      <c r="AC193" s="430">
        <v>150</v>
      </c>
      <c r="AD193" s="430">
        <v>3</v>
      </c>
      <c r="AE193" s="431">
        <v>40</v>
      </c>
      <c r="AF193" s="429">
        <v>3.18</v>
      </c>
      <c r="AG193" s="430">
        <v>5.35</v>
      </c>
      <c r="AH193" s="430">
        <v>1.1000000000000001</v>
      </c>
      <c r="AI193" s="440"/>
      <c r="AJ193" s="430" t="s">
        <v>135</v>
      </c>
      <c r="AK193" s="430">
        <v>3000</v>
      </c>
      <c r="AL193" s="437">
        <v>1.4762999999999999</v>
      </c>
      <c r="AM193" s="433"/>
      <c r="AN193" s="433"/>
    </row>
    <row r="194" spans="1:40">
      <c r="A194" s="429" t="s">
        <v>100</v>
      </c>
      <c r="B194" s="430" t="s">
        <v>3127</v>
      </c>
      <c r="C194" s="430">
        <v>0</v>
      </c>
      <c r="D194" s="324" t="s">
        <v>97</v>
      </c>
      <c r="E194" s="430">
        <v>30</v>
      </c>
      <c r="F194" s="324">
        <v>20</v>
      </c>
      <c r="G194" s="324">
        <v>100</v>
      </c>
      <c r="H194" s="433">
        <v>3.5999999999999999E-3</v>
      </c>
      <c r="I194" s="433">
        <v>2.5000000000000001E-3</v>
      </c>
      <c r="J194" s="324">
        <v>1.43</v>
      </c>
      <c r="K194" s="433">
        <v>0.9</v>
      </c>
      <c r="L194" s="439"/>
      <c r="M194" s="430"/>
      <c r="N194" s="324">
        <v>0.15</v>
      </c>
      <c r="O194" s="433">
        <v>2.15</v>
      </c>
      <c r="P194" s="433">
        <v>0.18</v>
      </c>
      <c r="Q194" s="433">
        <v>1.8</v>
      </c>
      <c r="R194" s="433">
        <v>3.3</v>
      </c>
      <c r="S194" s="433">
        <v>3.1</v>
      </c>
      <c r="T194" s="433">
        <v>2.9</v>
      </c>
      <c r="U194" s="433">
        <v>3</v>
      </c>
      <c r="V194" s="433">
        <v>2.4</v>
      </c>
      <c r="W194" s="433">
        <v>0.68</v>
      </c>
      <c r="X194" s="433">
        <v>0.75</v>
      </c>
      <c r="Y194" s="433">
        <v>0.45</v>
      </c>
      <c r="Z194" s="433">
        <v>0.09</v>
      </c>
      <c r="AA194" s="433" t="s">
        <v>2255</v>
      </c>
      <c r="AB194" s="433">
        <v>2</v>
      </c>
      <c r="AC194" s="430">
        <v>150</v>
      </c>
      <c r="AD194" s="430">
        <v>1.9</v>
      </c>
      <c r="AE194" s="430">
        <v>35</v>
      </c>
      <c r="AF194" s="430">
        <v>6.35</v>
      </c>
      <c r="AG194" s="430">
        <v>5.35</v>
      </c>
      <c r="AH194" s="430">
        <v>1.1000000000000001</v>
      </c>
      <c r="AI194" s="440" t="s">
        <v>3128</v>
      </c>
      <c r="AJ194" s="430" t="s">
        <v>135</v>
      </c>
      <c r="AK194" s="437">
        <v>1000</v>
      </c>
      <c r="AL194" s="437">
        <v>0.54</v>
      </c>
      <c r="AM194" s="433"/>
      <c r="AN194" s="433"/>
    </row>
    <row r="195" spans="1:40">
      <c r="A195" s="429" t="s">
        <v>100</v>
      </c>
      <c r="B195" s="430" t="s">
        <v>3129</v>
      </c>
      <c r="C195" s="430">
        <v>0</v>
      </c>
      <c r="D195" s="324" t="s">
        <v>97</v>
      </c>
      <c r="E195" s="430">
        <v>30</v>
      </c>
      <c r="F195" s="324">
        <v>20</v>
      </c>
      <c r="G195" s="324">
        <v>100</v>
      </c>
      <c r="H195" s="433">
        <v>3.5000000000000001E-3</v>
      </c>
      <c r="I195" s="433">
        <v>2.8E-3</v>
      </c>
      <c r="J195" s="324">
        <v>1.42</v>
      </c>
      <c r="K195" s="433">
        <v>1</v>
      </c>
      <c r="L195" s="439"/>
      <c r="M195" s="430"/>
      <c r="N195" s="324">
        <v>0.15</v>
      </c>
      <c r="O195" s="433">
        <v>1.95</v>
      </c>
      <c r="P195" s="433">
        <v>0.18</v>
      </c>
      <c r="Q195" s="433">
        <v>2.25</v>
      </c>
      <c r="R195" s="433">
        <v>2.7</v>
      </c>
      <c r="S195" s="433">
        <v>2.5</v>
      </c>
      <c r="T195" s="433">
        <v>2.2999999999999998</v>
      </c>
      <c r="U195" s="433">
        <v>2.5</v>
      </c>
      <c r="V195" s="433">
        <v>2</v>
      </c>
      <c r="W195" s="433">
        <v>0.5</v>
      </c>
      <c r="X195" s="433">
        <v>0.55000000000000004</v>
      </c>
      <c r="Y195" s="433">
        <v>0.33</v>
      </c>
      <c r="Z195" s="433">
        <v>0.06</v>
      </c>
      <c r="AA195" s="433" t="s">
        <v>2255</v>
      </c>
      <c r="AB195" s="433">
        <v>2</v>
      </c>
      <c r="AC195" s="430">
        <v>150</v>
      </c>
      <c r="AD195" s="430">
        <v>2.5</v>
      </c>
      <c r="AE195" s="430">
        <v>35</v>
      </c>
      <c r="AF195" s="430">
        <v>6.35</v>
      </c>
      <c r="AG195" s="430">
        <v>5.35</v>
      </c>
      <c r="AH195" s="430">
        <v>1.1000000000000001</v>
      </c>
      <c r="AI195" s="440" t="s">
        <v>3130</v>
      </c>
      <c r="AJ195" s="430" t="s">
        <v>135</v>
      </c>
      <c r="AK195" s="437">
        <v>1000</v>
      </c>
      <c r="AL195" s="437">
        <v>1</v>
      </c>
      <c r="AM195" s="433"/>
      <c r="AN195" s="433"/>
    </row>
    <row r="196" spans="1:40">
      <c r="A196" s="429" t="s">
        <v>100</v>
      </c>
      <c r="B196" s="430" t="s">
        <v>3131</v>
      </c>
      <c r="C196" s="430">
        <v>0</v>
      </c>
      <c r="D196" s="324" t="s">
        <v>97</v>
      </c>
      <c r="E196" s="430">
        <v>25</v>
      </c>
      <c r="F196" s="324">
        <v>12</v>
      </c>
      <c r="G196" s="324">
        <v>100</v>
      </c>
      <c r="H196" s="433">
        <v>1.6999999999999999E-3</v>
      </c>
      <c r="I196" s="433">
        <v>1.5E-3</v>
      </c>
      <c r="J196" s="324">
        <v>1.4</v>
      </c>
      <c r="K196" s="433">
        <v>0.9</v>
      </c>
      <c r="L196" s="439"/>
      <c r="M196" s="430"/>
      <c r="N196" s="324">
        <v>0.1</v>
      </c>
      <c r="O196" s="433">
        <v>1.7</v>
      </c>
      <c r="P196" s="433">
        <v>0.1</v>
      </c>
      <c r="Q196" s="433">
        <v>1.5</v>
      </c>
      <c r="R196" s="433">
        <v>6</v>
      </c>
      <c r="S196" s="433">
        <v>5.6</v>
      </c>
      <c r="T196" s="433">
        <v>5</v>
      </c>
      <c r="U196" s="433">
        <v>4.8</v>
      </c>
      <c r="V196" s="433">
        <v>4</v>
      </c>
      <c r="W196" s="433">
        <v>1</v>
      </c>
      <c r="X196" s="433">
        <v>1.3</v>
      </c>
      <c r="Y196" s="433">
        <v>0.7</v>
      </c>
      <c r="Z196" s="433">
        <v>0.13</v>
      </c>
      <c r="AA196" s="433" t="s">
        <v>2255</v>
      </c>
      <c r="AB196" s="433">
        <v>2</v>
      </c>
      <c r="AC196" s="430">
        <v>150</v>
      </c>
      <c r="AD196" s="430">
        <v>1.6</v>
      </c>
      <c r="AE196" s="430">
        <v>35</v>
      </c>
      <c r="AF196" s="430">
        <v>6.35</v>
      </c>
      <c r="AG196" s="430">
        <v>5.35</v>
      </c>
      <c r="AH196" s="430">
        <v>1.1000000000000001</v>
      </c>
      <c r="AI196" s="440" t="s">
        <v>3130</v>
      </c>
      <c r="AJ196" s="430" t="s">
        <v>135</v>
      </c>
      <c r="AK196" s="437">
        <v>1000</v>
      </c>
      <c r="AL196" s="437">
        <v>0.91</v>
      </c>
      <c r="AM196" s="433"/>
      <c r="AN196" s="433"/>
    </row>
    <row r="202" spans="1:40">
      <c r="A202" s="311" t="s">
        <v>7005</v>
      </c>
    </row>
    <row r="206" spans="1:40">
      <c r="A206" s="429" t="s">
        <v>2978</v>
      </c>
      <c r="B206" s="430" t="s">
        <v>140</v>
      </c>
      <c r="C206" s="430">
        <v>0</v>
      </c>
      <c r="D206" s="324" t="s">
        <v>97</v>
      </c>
      <c r="E206" s="430">
        <v>30</v>
      </c>
      <c r="F206" s="430">
        <v>20</v>
      </c>
      <c r="G206" s="430">
        <v>100</v>
      </c>
      <c r="H206" s="430">
        <v>4.5999999999999999E-3</v>
      </c>
      <c r="I206" s="430">
        <v>3.3E-3</v>
      </c>
      <c r="J206" s="430">
        <v>1.4</v>
      </c>
      <c r="K206" s="430">
        <v>1.4</v>
      </c>
      <c r="L206" s="430">
        <v>1.4</v>
      </c>
      <c r="M206" s="430">
        <v>0.7</v>
      </c>
      <c r="N206" s="430">
        <v>0.15</v>
      </c>
      <c r="O206" s="430">
        <v>2.5</v>
      </c>
      <c r="P206" s="430">
        <v>0.15</v>
      </c>
      <c r="Q206" s="430">
        <v>2.2000000000000002</v>
      </c>
      <c r="R206" s="430">
        <v>7.5</v>
      </c>
      <c r="S206" s="430">
        <v>6.8</v>
      </c>
      <c r="T206" s="430">
        <v>6</v>
      </c>
      <c r="U206" s="430">
        <v>4</v>
      </c>
      <c r="V206" s="430">
        <v>1.9</v>
      </c>
      <c r="W206" s="430">
        <v>0.6</v>
      </c>
      <c r="X206" s="430">
        <v>2.2000000000000002</v>
      </c>
      <c r="Y206" s="430">
        <v>0.9</v>
      </c>
      <c r="Z206" s="430">
        <v>0.32</v>
      </c>
      <c r="AA206" s="430" t="s">
        <v>2255</v>
      </c>
      <c r="AB206" s="430">
        <v>2</v>
      </c>
      <c r="AC206" s="430">
        <v>150</v>
      </c>
      <c r="AD206" s="430">
        <v>1.5</v>
      </c>
      <c r="AE206" s="431">
        <v>40</v>
      </c>
      <c r="AF206" s="430">
        <v>6.35</v>
      </c>
      <c r="AG206" s="430">
        <v>5.35</v>
      </c>
      <c r="AH206" s="430">
        <v>1</v>
      </c>
      <c r="AI206" s="439">
        <v>40452</v>
      </c>
      <c r="AJ206" s="324" t="s">
        <v>135</v>
      </c>
      <c r="AK206" s="430">
        <v>3000</v>
      </c>
      <c r="AL206" s="432">
        <v>0.9</v>
      </c>
      <c r="AM206" s="430"/>
      <c r="AN206" s="430"/>
    </row>
    <row r="207" spans="1:40">
      <c r="A207" s="429" t="s">
        <v>2978</v>
      </c>
      <c r="B207" s="430" t="s">
        <v>141</v>
      </c>
      <c r="C207" s="430">
        <v>0</v>
      </c>
      <c r="D207" s="324" t="s">
        <v>97</v>
      </c>
      <c r="E207" s="430">
        <v>30</v>
      </c>
      <c r="F207" s="430">
        <v>20</v>
      </c>
      <c r="G207" s="430">
        <v>100</v>
      </c>
      <c r="H207" s="430">
        <v>3.5000000000000001E-3</v>
      </c>
      <c r="I207" s="430">
        <v>2.5000000000000001E-3</v>
      </c>
      <c r="J207" s="430">
        <v>1.4</v>
      </c>
      <c r="K207" s="430">
        <v>1.4</v>
      </c>
      <c r="L207" s="430">
        <v>2</v>
      </c>
      <c r="M207" s="430">
        <v>0.7</v>
      </c>
      <c r="N207" s="430">
        <v>0.15</v>
      </c>
      <c r="O207" s="430">
        <v>2.75</v>
      </c>
      <c r="P207" s="430">
        <v>0.15</v>
      </c>
      <c r="Q207" s="430">
        <v>2.5</v>
      </c>
      <c r="R207" s="430">
        <v>10</v>
      </c>
      <c r="S207" s="430">
        <v>8.5</v>
      </c>
      <c r="T207" s="430">
        <v>7.7</v>
      </c>
      <c r="U207" s="430">
        <v>5.5</v>
      </c>
      <c r="V207" s="430">
        <v>2.5</v>
      </c>
      <c r="W207" s="430">
        <v>0.8</v>
      </c>
      <c r="X207" s="430">
        <v>2.8</v>
      </c>
      <c r="Y207" s="430">
        <v>1.2</v>
      </c>
      <c r="Z207" s="430">
        <v>0.42</v>
      </c>
      <c r="AA207" s="430" t="s">
        <v>2255</v>
      </c>
      <c r="AB207" s="430">
        <v>2</v>
      </c>
      <c r="AC207" s="430">
        <v>150</v>
      </c>
      <c r="AD207" s="430">
        <v>1.5</v>
      </c>
      <c r="AE207" s="431">
        <v>40</v>
      </c>
      <c r="AF207" s="430">
        <v>6.35</v>
      </c>
      <c r="AG207" s="430">
        <v>5.35</v>
      </c>
      <c r="AH207" s="430">
        <v>1</v>
      </c>
      <c r="AI207" s="439">
        <v>40452</v>
      </c>
      <c r="AJ207" s="324" t="s">
        <v>135</v>
      </c>
      <c r="AK207" s="430">
        <v>3000</v>
      </c>
      <c r="AL207" s="432">
        <v>0.95</v>
      </c>
      <c r="AM207" s="430"/>
      <c r="AN207" s="430"/>
    </row>
    <row r="208" spans="1:40">
      <c r="A208" s="429" t="s">
        <v>2978</v>
      </c>
      <c r="B208" s="430" t="s">
        <v>142</v>
      </c>
      <c r="C208" s="430">
        <v>0</v>
      </c>
      <c r="D208" s="324" t="s">
        <v>97</v>
      </c>
      <c r="E208" s="430">
        <v>30</v>
      </c>
      <c r="F208" s="430">
        <v>20</v>
      </c>
      <c r="G208" s="430">
        <v>100</v>
      </c>
      <c r="H208" s="430">
        <v>5.0000000000000001E-3</v>
      </c>
      <c r="I208" s="430">
        <v>3.3E-3</v>
      </c>
      <c r="J208" s="430">
        <v>1.4</v>
      </c>
      <c r="K208" s="430">
        <v>1.8</v>
      </c>
      <c r="L208" s="430">
        <v>1.4</v>
      </c>
      <c r="M208" s="430">
        <v>0.7</v>
      </c>
      <c r="N208" s="430">
        <v>0.15</v>
      </c>
      <c r="O208" s="430">
        <v>2.6</v>
      </c>
      <c r="P208" s="430">
        <v>0.15</v>
      </c>
      <c r="Q208" s="430">
        <v>2.2999999999999998</v>
      </c>
      <c r="R208" s="430">
        <v>5.8</v>
      </c>
      <c r="S208" s="430">
        <v>4.9000000000000004</v>
      </c>
      <c r="T208" s="430">
        <v>4.2</v>
      </c>
      <c r="U208" s="430">
        <v>3.9</v>
      </c>
      <c r="V208" s="430">
        <v>1.9</v>
      </c>
      <c r="W208" s="430">
        <v>0.6</v>
      </c>
      <c r="X208" s="430">
        <v>1.7</v>
      </c>
      <c r="Y208" s="430">
        <v>0.65</v>
      </c>
      <c r="Z208" s="430">
        <v>0.15</v>
      </c>
      <c r="AA208" s="430" t="s">
        <v>2255</v>
      </c>
      <c r="AB208" s="430">
        <v>2</v>
      </c>
      <c r="AC208" s="430">
        <v>150</v>
      </c>
      <c r="AD208" s="430">
        <v>1.5</v>
      </c>
      <c r="AE208" s="431">
        <v>40</v>
      </c>
      <c r="AF208" s="430">
        <v>6.35</v>
      </c>
      <c r="AG208" s="430">
        <v>5.35</v>
      </c>
      <c r="AH208" s="430">
        <v>1</v>
      </c>
      <c r="AI208" s="439">
        <v>40452</v>
      </c>
      <c r="AJ208" s="324" t="s">
        <v>135</v>
      </c>
      <c r="AK208" s="430">
        <v>3000</v>
      </c>
      <c r="AL208" s="432">
        <v>0.88</v>
      </c>
      <c r="AM208" s="430"/>
      <c r="AN208" s="430"/>
    </row>
    <row r="209" spans="1:40">
      <c r="A209" s="429" t="s">
        <v>2978</v>
      </c>
      <c r="B209" s="430" t="s">
        <v>143</v>
      </c>
      <c r="C209" s="430">
        <v>0</v>
      </c>
      <c r="D209" s="324" t="s">
        <v>97</v>
      </c>
      <c r="E209" s="430">
        <v>30</v>
      </c>
      <c r="F209" s="430">
        <v>20</v>
      </c>
      <c r="G209" s="430">
        <v>100</v>
      </c>
      <c r="H209" s="430">
        <v>7.4999999999999997E-3</v>
      </c>
      <c r="I209" s="430">
        <v>5.0000000000000001E-3</v>
      </c>
      <c r="J209" s="430">
        <v>1.4</v>
      </c>
      <c r="K209" s="430">
        <v>2.2000000000000002</v>
      </c>
      <c r="L209" s="430">
        <v>1.4</v>
      </c>
      <c r="M209" s="430">
        <v>0.7</v>
      </c>
      <c r="N209" s="430">
        <v>0.15</v>
      </c>
      <c r="O209" s="430">
        <v>2.6</v>
      </c>
      <c r="P209" s="430">
        <v>0.15</v>
      </c>
      <c r="Q209" s="430">
        <v>2.2999999999999998</v>
      </c>
      <c r="R209" s="430">
        <v>3.2</v>
      </c>
      <c r="S209" s="430">
        <v>2.9</v>
      </c>
      <c r="T209" s="430">
        <v>2.6</v>
      </c>
      <c r="U209" s="430">
        <v>2</v>
      </c>
      <c r="V209" s="430">
        <v>1.2</v>
      </c>
      <c r="W209" s="430">
        <v>0.4</v>
      </c>
      <c r="X209" s="430">
        <v>0.95</v>
      </c>
      <c r="Y209" s="430">
        <v>0.42</v>
      </c>
      <c r="Z209" s="430">
        <v>0.16</v>
      </c>
      <c r="AA209" s="430" t="s">
        <v>2255</v>
      </c>
      <c r="AB209" s="430">
        <v>2</v>
      </c>
      <c r="AC209" s="430">
        <v>150</v>
      </c>
      <c r="AD209" s="430">
        <v>1.5</v>
      </c>
      <c r="AE209" s="431">
        <v>40</v>
      </c>
      <c r="AF209" s="430">
        <v>6.35</v>
      </c>
      <c r="AG209" s="430">
        <v>5.35</v>
      </c>
      <c r="AH209" s="430">
        <v>1</v>
      </c>
      <c r="AI209" s="439">
        <v>40452</v>
      </c>
      <c r="AJ209" s="324" t="s">
        <v>135</v>
      </c>
      <c r="AK209" s="430">
        <v>3000</v>
      </c>
      <c r="AL209" s="432">
        <v>0.74</v>
      </c>
      <c r="AM209" s="430"/>
      <c r="AN209" s="430"/>
    </row>
    <row r="210" spans="1:40">
      <c r="A210" s="429" t="s">
        <v>2978</v>
      </c>
      <c r="B210" s="430" t="s">
        <v>144</v>
      </c>
      <c r="C210" s="430">
        <v>0</v>
      </c>
      <c r="D210" s="324" t="s">
        <v>97</v>
      </c>
      <c r="E210" s="430">
        <v>30</v>
      </c>
      <c r="F210" s="430">
        <v>20</v>
      </c>
      <c r="G210" s="430">
        <v>100</v>
      </c>
      <c r="H210" s="430">
        <v>1.0999999999999999E-2</v>
      </c>
      <c r="I210" s="430">
        <v>7.0000000000000001E-3</v>
      </c>
      <c r="J210" s="430">
        <v>1.4</v>
      </c>
      <c r="K210" s="430">
        <v>1.6</v>
      </c>
      <c r="L210" s="430">
        <v>1.1499999999999999</v>
      </c>
      <c r="M210" s="430">
        <v>0.7</v>
      </c>
      <c r="N210" s="430">
        <v>0.15</v>
      </c>
      <c r="O210" s="430">
        <v>2.6</v>
      </c>
      <c r="P210" s="430">
        <v>0.15</v>
      </c>
      <c r="Q210" s="430">
        <v>2.25</v>
      </c>
      <c r="R210" s="430">
        <v>2.2000000000000002</v>
      </c>
      <c r="S210" s="430">
        <v>1.9</v>
      </c>
      <c r="T210" s="430">
        <v>1.8</v>
      </c>
      <c r="U210" s="430">
        <v>1.7</v>
      </c>
      <c r="V210" s="430">
        <v>0.8</v>
      </c>
      <c r="W210" s="430">
        <v>0.28999999999999998</v>
      </c>
      <c r="X210" s="430">
        <v>0.65</v>
      </c>
      <c r="Y210" s="430">
        <v>0.27</v>
      </c>
      <c r="Z210" s="430">
        <v>0.1</v>
      </c>
      <c r="AA210" s="430" t="s">
        <v>2255</v>
      </c>
      <c r="AB210" s="430">
        <v>2</v>
      </c>
      <c r="AC210" s="430">
        <v>150</v>
      </c>
      <c r="AD210" s="430">
        <v>1.5</v>
      </c>
      <c r="AE210" s="431">
        <v>40</v>
      </c>
      <c r="AF210" s="430">
        <v>6.35</v>
      </c>
      <c r="AG210" s="430">
        <v>5.35</v>
      </c>
      <c r="AH210" s="430">
        <v>1</v>
      </c>
      <c r="AI210" s="439">
        <v>40452</v>
      </c>
      <c r="AJ210" s="324" t="s">
        <v>135</v>
      </c>
      <c r="AK210" s="430">
        <v>3000</v>
      </c>
      <c r="AL210" s="432">
        <v>0.62</v>
      </c>
      <c r="AM210" s="430"/>
      <c r="AN210" s="430"/>
    </row>
    <row r="211" spans="1:40">
      <c r="A211" s="429" t="s">
        <v>2978</v>
      </c>
      <c r="B211" s="430" t="s">
        <v>145</v>
      </c>
      <c r="C211" s="430">
        <v>0</v>
      </c>
      <c r="D211" s="324" t="s">
        <v>97</v>
      </c>
      <c r="E211" s="430">
        <v>30</v>
      </c>
      <c r="F211" s="430">
        <v>20</v>
      </c>
      <c r="G211" s="430">
        <v>100</v>
      </c>
      <c r="H211" s="430">
        <v>1.4999999999999999E-2</v>
      </c>
      <c r="I211" s="430">
        <v>9.5999999999999992E-3</v>
      </c>
      <c r="J211" s="430">
        <v>1.4</v>
      </c>
      <c r="K211" s="430">
        <v>2.2000000000000002</v>
      </c>
      <c r="L211" s="430">
        <v>1.5</v>
      </c>
      <c r="M211" s="430">
        <v>0.7</v>
      </c>
      <c r="N211" s="430">
        <v>0.15</v>
      </c>
      <c r="O211" s="430">
        <v>2.6</v>
      </c>
      <c r="P211" s="430">
        <v>0.15</v>
      </c>
      <c r="Q211" s="430">
        <v>2.25</v>
      </c>
      <c r="R211" s="430">
        <v>1.6</v>
      </c>
      <c r="S211" s="430">
        <v>1.3</v>
      </c>
      <c r="T211" s="430">
        <v>1.1000000000000001</v>
      </c>
      <c r="U211" s="430">
        <v>1.1000000000000001</v>
      </c>
      <c r="V211" s="430">
        <v>0.56999999999999995</v>
      </c>
      <c r="W211" s="430">
        <v>0.2</v>
      </c>
      <c r="X211" s="430">
        <v>0.47</v>
      </c>
      <c r="Y211" s="430">
        <v>0.2</v>
      </c>
      <c r="Z211" s="430">
        <v>7.0000000000000007E-2</v>
      </c>
      <c r="AA211" s="430" t="s">
        <v>2255</v>
      </c>
      <c r="AB211" s="430">
        <v>2</v>
      </c>
      <c r="AC211" s="430">
        <v>150</v>
      </c>
      <c r="AD211" s="430">
        <v>2</v>
      </c>
      <c r="AE211" s="431">
        <v>40</v>
      </c>
      <c r="AF211" s="430">
        <v>6.35</v>
      </c>
      <c r="AG211" s="430">
        <v>5.35</v>
      </c>
      <c r="AH211" s="430">
        <v>1</v>
      </c>
      <c r="AI211" s="439">
        <v>40452</v>
      </c>
      <c r="AJ211" s="324" t="s">
        <v>135</v>
      </c>
      <c r="AK211" s="430">
        <v>3000</v>
      </c>
      <c r="AL211" s="432">
        <v>0.54</v>
      </c>
      <c r="AM211" s="430"/>
      <c r="AN211" s="430"/>
    </row>
    <row r="212" spans="1:40">
      <c r="A212" s="429" t="s">
        <v>2978</v>
      </c>
      <c r="B212" s="430" t="s">
        <v>146</v>
      </c>
      <c r="C212" s="430">
        <v>0</v>
      </c>
      <c r="D212" s="324" t="s">
        <v>97</v>
      </c>
      <c r="E212" s="430">
        <v>30</v>
      </c>
      <c r="F212" s="430">
        <v>20</v>
      </c>
      <c r="G212" s="430">
        <v>100</v>
      </c>
      <c r="H212" s="430">
        <v>0.01</v>
      </c>
      <c r="I212" s="430">
        <v>7.3000000000000001E-3</v>
      </c>
      <c r="J212" s="430">
        <v>1.4</v>
      </c>
      <c r="K212" s="430">
        <v>2.2000000000000002</v>
      </c>
      <c r="L212" s="430" t="s">
        <v>147</v>
      </c>
      <c r="M212" s="430">
        <v>0.7</v>
      </c>
      <c r="N212" s="430">
        <v>0.15</v>
      </c>
      <c r="O212" s="430">
        <v>2.25</v>
      </c>
      <c r="P212" s="430">
        <v>0.15</v>
      </c>
      <c r="Q212" s="430">
        <v>2.0499999999999998</v>
      </c>
      <c r="R212" s="430">
        <v>2.2000000000000002</v>
      </c>
      <c r="S212" s="430">
        <v>1.9</v>
      </c>
      <c r="T212" s="430">
        <v>1.8</v>
      </c>
      <c r="U212" s="430">
        <v>1.3</v>
      </c>
      <c r="V212" s="430">
        <v>0.5</v>
      </c>
      <c r="W212" s="430">
        <v>0.2</v>
      </c>
      <c r="X212" s="430">
        <v>0.75</v>
      </c>
      <c r="Y212" s="430">
        <v>0.33</v>
      </c>
      <c r="Z212" s="430">
        <v>0.12</v>
      </c>
      <c r="AA212" s="430" t="s">
        <v>2253</v>
      </c>
      <c r="AB212" s="430">
        <v>2</v>
      </c>
      <c r="AC212" s="430">
        <v>150</v>
      </c>
      <c r="AD212" s="430">
        <v>7</v>
      </c>
      <c r="AE212" s="431">
        <v>45</v>
      </c>
      <c r="AF212" s="430">
        <v>3.4</v>
      </c>
      <c r="AG212" s="430">
        <v>3.4</v>
      </c>
      <c r="AH212" s="430">
        <v>1</v>
      </c>
      <c r="AI212" s="439">
        <v>40452</v>
      </c>
      <c r="AJ212" s="324" t="s">
        <v>135</v>
      </c>
      <c r="AK212" s="430">
        <v>1000</v>
      </c>
      <c r="AL212" s="432">
        <v>0.46</v>
      </c>
      <c r="AM212" s="430"/>
      <c r="AN212" s="430"/>
    </row>
    <row r="213" spans="1:40">
      <c r="A213" s="429" t="s">
        <v>2978</v>
      </c>
      <c r="B213" s="430" t="s">
        <v>148</v>
      </c>
      <c r="C213" s="430">
        <v>0</v>
      </c>
      <c r="D213" s="324" t="s">
        <v>97</v>
      </c>
      <c r="E213" s="430">
        <v>30</v>
      </c>
      <c r="F213" s="430">
        <v>20</v>
      </c>
      <c r="G213" s="430">
        <v>100</v>
      </c>
      <c r="H213" s="430">
        <v>1.4999999999999999E-2</v>
      </c>
      <c r="I213" s="430">
        <v>9.5999999999999992E-3</v>
      </c>
      <c r="J213" s="430">
        <v>1.4</v>
      </c>
      <c r="K213" s="430">
        <v>2.2000000000000002</v>
      </c>
      <c r="L213" s="430" t="s">
        <v>149</v>
      </c>
      <c r="M213" s="430">
        <v>0.7</v>
      </c>
      <c r="N213" s="430">
        <v>0.15</v>
      </c>
      <c r="O213" s="430">
        <v>2.6</v>
      </c>
      <c r="P213" s="430">
        <v>0.15</v>
      </c>
      <c r="Q213" s="430">
        <v>2.25</v>
      </c>
      <c r="R213" s="430">
        <v>1.6</v>
      </c>
      <c r="S213" s="430">
        <v>1.3</v>
      </c>
      <c r="T213" s="430">
        <v>1.1000000000000001</v>
      </c>
      <c r="U213" s="430">
        <v>1.1000000000000001</v>
      </c>
      <c r="V213" s="430">
        <v>0.56999999999999995</v>
      </c>
      <c r="W213" s="430">
        <v>0.2</v>
      </c>
      <c r="X213" s="430">
        <v>0.47</v>
      </c>
      <c r="Y213" s="430">
        <v>0.2</v>
      </c>
      <c r="Z213" s="430">
        <v>7.0000000000000007E-2</v>
      </c>
      <c r="AA213" s="430" t="s">
        <v>2253</v>
      </c>
      <c r="AB213" s="430">
        <v>2</v>
      </c>
      <c r="AC213" s="430">
        <v>150</v>
      </c>
      <c r="AD213" s="430">
        <v>7</v>
      </c>
      <c r="AE213" s="431">
        <v>45</v>
      </c>
      <c r="AF213" s="430">
        <v>3.4</v>
      </c>
      <c r="AG213" s="430">
        <v>3.4</v>
      </c>
      <c r="AH213" s="430">
        <v>1</v>
      </c>
      <c r="AI213" s="439">
        <v>40452</v>
      </c>
      <c r="AJ213" s="324" t="s">
        <v>135</v>
      </c>
      <c r="AK213" s="430">
        <v>3000</v>
      </c>
      <c r="AL213" s="432">
        <v>0.41</v>
      </c>
      <c r="AM213" s="430"/>
      <c r="AN213" s="430"/>
    </row>
    <row r="214" spans="1:40">
      <c r="A214" s="429" t="s">
        <v>2978</v>
      </c>
      <c r="B214" s="430" t="s">
        <v>2979</v>
      </c>
      <c r="C214" s="430">
        <v>0</v>
      </c>
      <c r="D214" s="324" t="s">
        <v>97</v>
      </c>
      <c r="E214" s="430">
        <v>30</v>
      </c>
      <c r="F214" s="430">
        <v>20</v>
      </c>
      <c r="G214" s="430">
        <v>100</v>
      </c>
      <c r="H214" s="430">
        <v>0.12</v>
      </c>
      <c r="I214" s="430">
        <v>8.2000000000000003E-2</v>
      </c>
      <c r="J214" s="430">
        <v>1.5</v>
      </c>
      <c r="K214" s="430">
        <v>2</v>
      </c>
      <c r="L214" s="430"/>
      <c r="M214" s="430">
        <v>0.9</v>
      </c>
      <c r="N214" s="430">
        <v>0.1</v>
      </c>
      <c r="O214" s="430">
        <v>2.7</v>
      </c>
      <c r="P214" s="430">
        <v>0.15</v>
      </c>
      <c r="Q214" s="430">
        <v>2.6</v>
      </c>
      <c r="R214" s="430">
        <v>0.22</v>
      </c>
      <c r="S214" s="430">
        <v>0.18</v>
      </c>
      <c r="T214" s="430">
        <v>0.15</v>
      </c>
      <c r="U214" s="430">
        <v>0.18</v>
      </c>
      <c r="V214" s="430">
        <v>0.09</v>
      </c>
      <c r="W214" s="430">
        <v>0.02</v>
      </c>
      <c r="X214" s="430">
        <v>0.11</v>
      </c>
      <c r="Y214" s="430">
        <v>0.05</v>
      </c>
      <c r="Z214" s="430">
        <v>0.01</v>
      </c>
      <c r="AA214" s="430" t="s">
        <v>2238</v>
      </c>
      <c r="AB214" s="430">
        <v>1</v>
      </c>
      <c r="AC214" s="430">
        <v>150</v>
      </c>
      <c r="AD214" s="430">
        <v>36</v>
      </c>
      <c r="AE214" s="431">
        <v>100</v>
      </c>
      <c r="AF214" s="430">
        <v>2</v>
      </c>
      <c r="AG214" s="430">
        <v>2.1</v>
      </c>
      <c r="AH214" s="430">
        <v>0.8</v>
      </c>
      <c r="AI214" s="439">
        <v>41115</v>
      </c>
      <c r="AJ214" s="324" t="s">
        <v>135</v>
      </c>
      <c r="AK214" s="430">
        <v>3000</v>
      </c>
      <c r="AL214" s="432">
        <v>0.21</v>
      </c>
      <c r="AM214" s="430"/>
      <c r="AN214" s="430"/>
    </row>
    <row r="217" spans="1:40">
      <c r="A217" s="429" t="s">
        <v>2236</v>
      </c>
      <c r="B217" s="430" t="s">
        <v>2278</v>
      </c>
      <c r="C217" s="430">
        <v>0</v>
      </c>
      <c r="D217" s="324" t="s">
        <v>97</v>
      </c>
      <c r="E217" s="430">
        <v>30</v>
      </c>
      <c r="F217" s="430">
        <v>20</v>
      </c>
      <c r="G217" s="430">
        <v>100</v>
      </c>
      <c r="H217" s="431">
        <v>1.2E-2</v>
      </c>
      <c r="I217" s="430">
        <v>8.9999999999999993E-3</v>
      </c>
      <c r="J217" s="430">
        <v>1.47</v>
      </c>
      <c r="K217" s="430">
        <v>0.75</v>
      </c>
      <c r="L217" s="430" t="s">
        <v>151</v>
      </c>
      <c r="M217" s="430">
        <v>0.7</v>
      </c>
      <c r="N217" s="430">
        <v>0.1</v>
      </c>
      <c r="O217" s="430">
        <v>2.75</v>
      </c>
      <c r="P217" s="430">
        <v>0.15</v>
      </c>
      <c r="Q217" s="430">
        <v>2.6</v>
      </c>
      <c r="R217" s="430">
        <v>1.8</v>
      </c>
      <c r="S217" s="430">
        <v>1.7</v>
      </c>
      <c r="T217" s="430">
        <v>1.45</v>
      </c>
      <c r="U217" s="430">
        <v>0.8</v>
      </c>
      <c r="V217" s="430">
        <v>0.55000000000000004</v>
      </c>
      <c r="W217" s="430">
        <v>0.25</v>
      </c>
      <c r="X217" s="430">
        <v>0.3</v>
      </c>
      <c r="Y217" s="430">
        <v>0.25</v>
      </c>
      <c r="Z217" s="430">
        <v>0.15</v>
      </c>
      <c r="AA217" s="430" t="s">
        <v>2240</v>
      </c>
      <c r="AB217" s="430">
        <v>2</v>
      </c>
      <c r="AC217" s="430">
        <v>175</v>
      </c>
      <c r="AD217" s="430">
        <v>2.9</v>
      </c>
      <c r="AE217" s="431">
        <v>35</v>
      </c>
      <c r="AF217" s="430">
        <v>10.42</v>
      </c>
      <c r="AG217" s="430">
        <v>6.73</v>
      </c>
      <c r="AH217" s="430">
        <v>2.38</v>
      </c>
      <c r="AI217" s="439">
        <v>40452</v>
      </c>
      <c r="AJ217" s="324" t="s">
        <v>135</v>
      </c>
      <c r="AK217" s="430">
        <v>1000</v>
      </c>
      <c r="AL217" s="432">
        <v>0.23</v>
      </c>
      <c r="AM217" s="430"/>
      <c r="AN217" s="430"/>
    </row>
    <row r="218" spans="1:40">
      <c r="A218" s="429" t="s">
        <v>2236</v>
      </c>
      <c r="B218" s="430" t="s">
        <v>2239</v>
      </c>
      <c r="C218" s="430">
        <v>0</v>
      </c>
      <c r="D218" s="324" t="s">
        <v>97</v>
      </c>
      <c r="E218" s="430">
        <v>30</v>
      </c>
      <c r="F218" s="430">
        <v>20</v>
      </c>
      <c r="G218" s="430">
        <v>100</v>
      </c>
      <c r="H218" s="430">
        <v>1.5699999999999999E-2</v>
      </c>
      <c r="I218" s="430">
        <v>0.01</v>
      </c>
      <c r="J218" s="430">
        <v>1.5</v>
      </c>
      <c r="K218" s="430">
        <v>2.4</v>
      </c>
      <c r="L218" s="430" t="s">
        <v>152</v>
      </c>
      <c r="M218" s="430">
        <v>0.7</v>
      </c>
      <c r="N218" s="430">
        <v>0.2</v>
      </c>
      <c r="O218" s="430">
        <v>2.5499999999999998</v>
      </c>
      <c r="P218" s="430">
        <v>0.3</v>
      </c>
      <c r="Q218" s="430">
        <v>2.2999999999999998</v>
      </c>
      <c r="R218" s="430">
        <v>1.3</v>
      </c>
      <c r="S218" s="430">
        <v>1.25</v>
      </c>
      <c r="T218" s="430">
        <v>1.1499999999999999</v>
      </c>
      <c r="U218" s="430">
        <v>0.6</v>
      </c>
      <c r="V218" s="430">
        <v>0.45</v>
      </c>
      <c r="W218" s="430">
        <v>0.23</v>
      </c>
      <c r="X218" s="430">
        <v>0.3</v>
      </c>
      <c r="Y218" s="430">
        <v>0.25</v>
      </c>
      <c r="Z218" s="430">
        <v>0.1</v>
      </c>
      <c r="AA218" s="430" t="s">
        <v>2240</v>
      </c>
      <c r="AB218" s="430">
        <v>2</v>
      </c>
      <c r="AC218" s="430">
        <v>175</v>
      </c>
      <c r="AD218" s="430">
        <v>3</v>
      </c>
      <c r="AE218" s="431">
        <v>35</v>
      </c>
      <c r="AF218" s="430">
        <v>10.42</v>
      </c>
      <c r="AG218" s="430">
        <v>6.73</v>
      </c>
      <c r="AH218" s="430">
        <v>2.38</v>
      </c>
      <c r="AI218" s="440">
        <v>40162</v>
      </c>
      <c r="AJ218" s="430" t="s">
        <v>99</v>
      </c>
      <c r="AK218" s="430">
        <v>5000</v>
      </c>
      <c r="AL218" s="432">
        <v>0.23</v>
      </c>
      <c r="AM218" s="430"/>
      <c r="AN218" s="430"/>
    </row>
    <row r="219" spans="1:40">
      <c r="A219" s="429" t="s">
        <v>2236</v>
      </c>
      <c r="B219" s="430" t="s">
        <v>153</v>
      </c>
      <c r="C219" s="430">
        <v>0</v>
      </c>
      <c r="D219" s="324" t="s">
        <v>97</v>
      </c>
      <c r="E219" s="430">
        <v>24</v>
      </c>
      <c r="F219" s="430">
        <v>20</v>
      </c>
      <c r="G219" s="430">
        <v>100</v>
      </c>
      <c r="H219" s="431">
        <v>8.9999999999999993E-3</v>
      </c>
      <c r="I219" s="430">
        <v>5.7999999999999996E-3</v>
      </c>
      <c r="J219" s="430">
        <v>1.4</v>
      </c>
      <c r="K219" s="430">
        <v>3</v>
      </c>
      <c r="L219" s="430" t="s">
        <v>154</v>
      </c>
      <c r="M219" s="430">
        <v>0.7</v>
      </c>
      <c r="N219" s="430">
        <v>0.18</v>
      </c>
      <c r="O219" s="430">
        <v>2.7</v>
      </c>
      <c r="P219" s="430">
        <v>0.25</v>
      </c>
      <c r="Q219" s="430">
        <v>2.5</v>
      </c>
      <c r="R219" s="430">
        <v>4</v>
      </c>
      <c r="S219" s="430">
        <v>2.95</v>
      </c>
      <c r="T219" s="430">
        <v>2</v>
      </c>
      <c r="U219" s="430">
        <v>4</v>
      </c>
      <c r="V219" s="430">
        <v>2.1</v>
      </c>
      <c r="W219" s="430">
        <v>1</v>
      </c>
      <c r="X219" s="430">
        <v>2</v>
      </c>
      <c r="Y219" s="430">
        <v>1.1000000000000001</v>
      </c>
      <c r="Z219" s="430">
        <v>0.4</v>
      </c>
      <c r="AA219" s="430" t="s">
        <v>2240</v>
      </c>
      <c r="AB219" s="430">
        <v>2</v>
      </c>
      <c r="AC219" s="430">
        <v>150</v>
      </c>
      <c r="AD219" s="430">
        <v>1.65</v>
      </c>
      <c r="AE219" s="431">
        <v>35</v>
      </c>
      <c r="AF219" s="430">
        <v>10.42</v>
      </c>
      <c r="AG219" s="430">
        <v>6.73</v>
      </c>
      <c r="AH219" s="430">
        <v>2.38</v>
      </c>
      <c r="AI219" s="440">
        <v>40162</v>
      </c>
      <c r="AJ219" s="430" t="s">
        <v>99</v>
      </c>
      <c r="AK219" s="430">
        <v>1500</v>
      </c>
      <c r="AL219" s="432">
        <v>0.28000000000000003</v>
      </c>
      <c r="AM219" s="430"/>
      <c r="AN219" s="430"/>
    </row>
    <row r="220" spans="1:40">
      <c r="A220" s="435" t="s">
        <v>2236</v>
      </c>
      <c r="B220" s="433" t="s">
        <v>2320</v>
      </c>
      <c r="C220" s="430">
        <v>0</v>
      </c>
      <c r="D220" s="324" t="s">
        <v>97</v>
      </c>
      <c r="E220" s="433">
        <v>24</v>
      </c>
      <c r="F220" s="324">
        <v>20</v>
      </c>
      <c r="G220" s="324">
        <v>100</v>
      </c>
      <c r="H220" s="433">
        <v>7.1999999999999998E-3</v>
      </c>
      <c r="I220" s="433">
        <v>5.1999999999999998E-3</v>
      </c>
      <c r="J220" s="324">
        <v>1.5</v>
      </c>
      <c r="K220" s="433">
        <v>1.2</v>
      </c>
      <c r="L220" s="439"/>
      <c r="M220" s="430"/>
      <c r="N220" s="324">
        <v>0.2</v>
      </c>
      <c r="O220" s="433">
        <v>1.7</v>
      </c>
      <c r="P220" s="433">
        <v>0.2</v>
      </c>
      <c r="Q220" s="433">
        <v>1.55</v>
      </c>
      <c r="R220" s="433">
        <v>2.9</v>
      </c>
      <c r="S220" s="433">
        <v>2.5</v>
      </c>
      <c r="T220" s="433">
        <v>2.1</v>
      </c>
      <c r="U220" s="433">
        <v>2.9</v>
      </c>
      <c r="V220" s="433">
        <v>1.7</v>
      </c>
      <c r="W220" s="433">
        <v>0.85</v>
      </c>
      <c r="X220" s="433">
        <v>1</v>
      </c>
      <c r="Y220" s="433">
        <v>0.6</v>
      </c>
      <c r="Z220" s="433">
        <v>0.4</v>
      </c>
      <c r="AA220" s="430" t="s">
        <v>2240</v>
      </c>
      <c r="AB220" s="433">
        <v>2</v>
      </c>
      <c r="AC220" s="430">
        <v>150</v>
      </c>
      <c r="AD220" s="430">
        <v>1.2</v>
      </c>
      <c r="AE220" s="431">
        <v>35</v>
      </c>
      <c r="AF220" s="430">
        <v>10.42</v>
      </c>
      <c r="AG220" s="430">
        <v>6.73</v>
      </c>
      <c r="AH220" s="430">
        <v>2.38</v>
      </c>
      <c r="AI220" s="439">
        <v>40695</v>
      </c>
      <c r="AJ220" s="324" t="s">
        <v>2283</v>
      </c>
      <c r="AK220" s="324">
        <v>2000</v>
      </c>
      <c r="AL220" s="437">
        <v>0.32</v>
      </c>
      <c r="AM220" s="430"/>
      <c r="AN220" s="430"/>
    </row>
    <row r="221" spans="1:40">
      <c r="A221" s="429" t="s">
        <v>2236</v>
      </c>
      <c r="B221" s="430" t="s">
        <v>162</v>
      </c>
      <c r="C221" s="430">
        <v>0</v>
      </c>
      <c r="D221" s="324" t="s">
        <v>97</v>
      </c>
      <c r="E221" s="430">
        <v>30</v>
      </c>
      <c r="F221" s="430">
        <v>20</v>
      </c>
      <c r="G221" s="430">
        <v>100</v>
      </c>
      <c r="H221" s="430">
        <v>3.3999999999999998E-3</v>
      </c>
      <c r="I221" s="430">
        <v>2.2000000000000001E-3</v>
      </c>
      <c r="J221" s="430">
        <v>1.45</v>
      </c>
      <c r="K221" s="430">
        <v>0.7</v>
      </c>
      <c r="L221" s="430" t="s">
        <v>163</v>
      </c>
      <c r="M221" s="430">
        <v>0.7</v>
      </c>
      <c r="N221" s="430">
        <v>0.08</v>
      </c>
      <c r="O221" s="430">
        <v>2.7</v>
      </c>
      <c r="P221" s="430">
        <v>0.08</v>
      </c>
      <c r="Q221" s="430">
        <v>2.5</v>
      </c>
      <c r="R221" s="430">
        <v>7.5</v>
      </c>
      <c r="S221" s="430">
        <v>6.7</v>
      </c>
      <c r="T221" s="430">
        <v>5.5</v>
      </c>
      <c r="U221" s="430">
        <v>4</v>
      </c>
      <c r="V221" s="430">
        <v>2.2000000000000002</v>
      </c>
      <c r="W221" s="430">
        <v>1</v>
      </c>
      <c r="X221" s="430">
        <v>0.2</v>
      </c>
      <c r="Y221" s="430">
        <v>1.2</v>
      </c>
      <c r="Z221" s="430">
        <v>0.4</v>
      </c>
      <c r="AA221" s="430" t="s">
        <v>2255</v>
      </c>
      <c r="AB221" s="430">
        <v>2</v>
      </c>
      <c r="AC221" s="430">
        <v>150</v>
      </c>
      <c r="AD221" s="430">
        <v>3</v>
      </c>
      <c r="AE221" s="431">
        <v>35</v>
      </c>
      <c r="AF221" s="430">
        <v>6.35</v>
      </c>
      <c r="AG221" s="430">
        <v>5.35</v>
      </c>
      <c r="AH221" s="430">
        <v>1.1000000000000001</v>
      </c>
      <c r="AI221" s="440">
        <v>40162</v>
      </c>
      <c r="AJ221" s="430" t="s">
        <v>99</v>
      </c>
      <c r="AK221" s="430">
        <v>3000</v>
      </c>
      <c r="AL221" s="432">
        <v>0.6</v>
      </c>
      <c r="AM221" s="430"/>
      <c r="AN221" s="430"/>
    </row>
    <row r="222" spans="1:40">
      <c r="A222" s="429" t="s">
        <v>2236</v>
      </c>
      <c r="B222" s="430" t="s">
        <v>164</v>
      </c>
      <c r="C222" s="430">
        <v>0</v>
      </c>
      <c r="D222" s="324" t="s">
        <v>97</v>
      </c>
      <c r="E222" s="430">
        <v>30</v>
      </c>
      <c r="F222" s="430">
        <v>20</v>
      </c>
      <c r="G222" s="430">
        <v>100</v>
      </c>
      <c r="H222" s="430">
        <v>4.7999999999999996E-3</v>
      </c>
      <c r="I222" s="430">
        <v>3.5000000000000001E-3</v>
      </c>
      <c r="J222" s="430">
        <v>1.75</v>
      </c>
      <c r="K222" s="430">
        <v>0.73</v>
      </c>
      <c r="L222" s="430" t="s">
        <v>165</v>
      </c>
      <c r="M222" s="430">
        <v>0.7</v>
      </c>
      <c r="N222" s="430">
        <v>0.1</v>
      </c>
      <c r="O222" s="430">
        <v>2.5499999999999998</v>
      </c>
      <c r="P222" s="430">
        <v>0.12</v>
      </c>
      <c r="Q222" s="430">
        <v>2.4</v>
      </c>
      <c r="R222" s="430">
        <v>6.2</v>
      </c>
      <c r="S222" s="430">
        <v>5.4</v>
      </c>
      <c r="T222" s="430">
        <v>4.7</v>
      </c>
      <c r="U222" s="430">
        <v>3.3</v>
      </c>
      <c r="V222" s="430">
        <v>1.6</v>
      </c>
      <c r="W222" s="430">
        <v>0.7</v>
      </c>
      <c r="X222" s="430">
        <v>1.4</v>
      </c>
      <c r="Y222" s="430">
        <v>0.85</v>
      </c>
      <c r="Z222" s="430">
        <v>0.35</v>
      </c>
      <c r="AA222" s="430" t="s">
        <v>2255</v>
      </c>
      <c r="AB222" s="430">
        <v>2</v>
      </c>
      <c r="AC222" s="430">
        <v>150</v>
      </c>
      <c r="AD222" s="430">
        <v>3</v>
      </c>
      <c r="AE222" s="431">
        <v>35</v>
      </c>
      <c r="AF222" s="430">
        <v>6.35</v>
      </c>
      <c r="AG222" s="430">
        <v>5.35</v>
      </c>
      <c r="AH222" s="430">
        <v>1.1000000000000001</v>
      </c>
      <c r="AI222" s="440">
        <v>40162</v>
      </c>
      <c r="AJ222" s="430" t="s">
        <v>99</v>
      </c>
      <c r="AK222" s="430">
        <v>3000</v>
      </c>
      <c r="AL222" s="432">
        <v>0.54</v>
      </c>
      <c r="AM222" s="430"/>
      <c r="AN222" s="430"/>
    </row>
    <row r="223" spans="1:40">
      <c r="A223" s="429" t="s">
        <v>2236</v>
      </c>
      <c r="B223" s="430" t="s">
        <v>2264</v>
      </c>
      <c r="C223" s="430">
        <v>0</v>
      </c>
      <c r="D223" s="324" t="s">
        <v>97</v>
      </c>
      <c r="E223" s="430">
        <v>30</v>
      </c>
      <c r="F223" s="430">
        <v>20</v>
      </c>
      <c r="G223" s="430">
        <v>100</v>
      </c>
      <c r="H223" s="431">
        <v>8.5000000000000006E-3</v>
      </c>
      <c r="I223" s="430">
        <v>6.0000000000000001E-3</v>
      </c>
      <c r="J223" s="430">
        <v>1.6</v>
      </c>
      <c r="K223" s="430">
        <v>0.7</v>
      </c>
      <c r="L223" s="430" t="s">
        <v>166</v>
      </c>
      <c r="M223" s="430">
        <v>0.7</v>
      </c>
      <c r="N223" s="430">
        <v>7.0000000000000007E-2</v>
      </c>
      <c r="O223" s="430">
        <v>2.5499999999999998</v>
      </c>
      <c r="P223" s="430">
        <v>7.0000000000000007E-2</v>
      </c>
      <c r="Q223" s="430">
        <v>2.2999999999999998</v>
      </c>
      <c r="R223" s="430">
        <v>2.8</v>
      </c>
      <c r="S223" s="430">
        <v>2.5</v>
      </c>
      <c r="T223" s="430">
        <v>2.1</v>
      </c>
      <c r="U223" s="430">
        <v>1.5</v>
      </c>
      <c r="V223" s="430">
        <v>0.8</v>
      </c>
      <c r="W223" s="430">
        <v>0.45</v>
      </c>
      <c r="X223" s="430">
        <v>0.65</v>
      </c>
      <c r="Y223" s="430">
        <v>0.45</v>
      </c>
      <c r="Z223" s="430">
        <v>0.2</v>
      </c>
      <c r="AA223" s="430" t="s">
        <v>2255</v>
      </c>
      <c r="AB223" s="430">
        <v>2</v>
      </c>
      <c r="AC223" s="430">
        <v>150</v>
      </c>
      <c r="AD223" s="430">
        <v>3</v>
      </c>
      <c r="AE223" s="431">
        <v>35</v>
      </c>
      <c r="AF223" s="430">
        <v>6.35</v>
      </c>
      <c r="AG223" s="430">
        <v>5.35</v>
      </c>
      <c r="AH223" s="430">
        <v>1.1000000000000001</v>
      </c>
      <c r="AI223" s="440">
        <v>40162</v>
      </c>
      <c r="AJ223" s="430" t="s">
        <v>99</v>
      </c>
      <c r="AK223" s="430">
        <v>3000</v>
      </c>
      <c r="AL223" s="432">
        <v>0.31</v>
      </c>
      <c r="AM223" s="430"/>
      <c r="AN223" s="430"/>
    </row>
    <row r="224" spans="1:40">
      <c r="A224" s="429" t="s">
        <v>2236</v>
      </c>
      <c r="B224" s="430" t="s">
        <v>2266</v>
      </c>
      <c r="C224" s="430">
        <v>0</v>
      </c>
      <c r="D224" s="324" t="s">
        <v>97</v>
      </c>
      <c r="E224" s="430">
        <v>30</v>
      </c>
      <c r="F224" s="430">
        <v>20</v>
      </c>
      <c r="G224" s="430">
        <v>100</v>
      </c>
      <c r="H224" s="430">
        <v>1.4E-2</v>
      </c>
      <c r="I224" s="430">
        <v>0.01</v>
      </c>
      <c r="J224" s="430">
        <v>1.5</v>
      </c>
      <c r="K224" s="430">
        <v>2</v>
      </c>
      <c r="L224" s="430" t="s">
        <v>167</v>
      </c>
      <c r="M224" s="430">
        <v>0.7</v>
      </c>
      <c r="N224" s="430">
        <v>0.08</v>
      </c>
      <c r="O224" s="430">
        <v>2.2000000000000002</v>
      </c>
      <c r="P224" s="430">
        <v>0.08</v>
      </c>
      <c r="Q224" s="430">
        <v>2.0499999999999998</v>
      </c>
      <c r="R224" s="430">
        <v>1.5</v>
      </c>
      <c r="S224" s="430">
        <v>1.45</v>
      </c>
      <c r="T224" s="430">
        <v>1.25</v>
      </c>
      <c r="U224" s="430">
        <v>1.5</v>
      </c>
      <c r="V224" s="430">
        <v>1</v>
      </c>
      <c r="W224" s="430">
        <v>0.4</v>
      </c>
      <c r="X224" s="430">
        <v>0.3</v>
      </c>
      <c r="Y224" s="430">
        <v>0.18</v>
      </c>
      <c r="Z224" s="430">
        <v>0.04</v>
      </c>
      <c r="AA224" s="430" t="s">
        <v>2255</v>
      </c>
      <c r="AB224" s="430">
        <v>2</v>
      </c>
      <c r="AC224" s="430">
        <v>150</v>
      </c>
      <c r="AD224" s="430">
        <v>3</v>
      </c>
      <c r="AE224" s="431">
        <v>35</v>
      </c>
      <c r="AF224" s="430">
        <v>6.35</v>
      </c>
      <c r="AG224" s="430">
        <v>5.35</v>
      </c>
      <c r="AH224" s="430">
        <v>1.1000000000000001</v>
      </c>
      <c r="AI224" s="439">
        <v>40452</v>
      </c>
      <c r="AJ224" s="324" t="s">
        <v>135</v>
      </c>
      <c r="AK224" s="430">
        <v>3000</v>
      </c>
      <c r="AL224" s="432">
        <v>0.35</v>
      </c>
      <c r="AM224" s="430"/>
      <c r="AN224" s="430"/>
    </row>
    <row r="225" spans="1:40">
      <c r="A225" s="429" t="s">
        <v>2236</v>
      </c>
      <c r="B225" s="430" t="s">
        <v>168</v>
      </c>
      <c r="C225" s="430">
        <v>0</v>
      </c>
      <c r="D225" s="324" t="s">
        <v>97</v>
      </c>
      <c r="E225" s="430">
        <v>30</v>
      </c>
      <c r="F225" s="430">
        <v>20</v>
      </c>
      <c r="G225" s="430">
        <v>100</v>
      </c>
      <c r="H225" s="430">
        <v>6.0000000000000001E-3</v>
      </c>
      <c r="I225" s="430">
        <v>4.0000000000000001E-3</v>
      </c>
      <c r="J225" s="430">
        <v>1.55</v>
      </c>
      <c r="K225" s="430">
        <v>1.2</v>
      </c>
      <c r="L225" s="430" t="s">
        <v>169</v>
      </c>
      <c r="M225" s="430">
        <v>0.7</v>
      </c>
      <c r="N225" s="430">
        <v>0.1</v>
      </c>
      <c r="O225" s="430">
        <v>2.6</v>
      </c>
      <c r="P225" s="430">
        <v>0.15</v>
      </c>
      <c r="Q225" s="430">
        <v>2.2999999999999998</v>
      </c>
      <c r="R225" s="430">
        <v>3</v>
      </c>
      <c r="S225" s="430">
        <v>2.8</v>
      </c>
      <c r="T225" s="430">
        <v>2.5</v>
      </c>
      <c r="U225" s="430">
        <v>1.5</v>
      </c>
      <c r="V225" s="430">
        <v>1</v>
      </c>
      <c r="W225" s="430">
        <v>0.45</v>
      </c>
      <c r="X225" s="430">
        <v>0.5</v>
      </c>
      <c r="Y225" s="430">
        <v>0.4</v>
      </c>
      <c r="Z225" s="430">
        <v>0.25</v>
      </c>
      <c r="AA225" s="430" t="s">
        <v>2255</v>
      </c>
      <c r="AB225" s="430">
        <v>2</v>
      </c>
      <c r="AC225" s="430">
        <v>150</v>
      </c>
      <c r="AD225" s="430">
        <v>3</v>
      </c>
      <c r="AE225" s="431">
        <v>35</v>
      </c>
      <c r="AF225" s="430">
        <v>6.35</v>
      </c>
      <c r="AG225" s="430">
        <v>5.35</v>
      </c>
      <c r="AH225" s="430">
        <v>1.1000000000000001</v>
      </c>
      <c r="AI225" s="439">
        <v>40452</v>
      </c>
      <c r="AJ225" s="324" t="s">
        <v>135</v>
      </c>
      <c r="AK225" s="430">
        <v>3000</v>
      </c>
      <c r="AL225" s="432">
        <v>0.4</v>
      </c>
      <c r="AM225" s="430"/>
      <c r="AN225" s="430"/>
    </row>
    <row r="226" spans="1:40">
      <c r="A226" s="429" t="s">
        <v>2236</v>
      </c>
      <c r="B226" s="430" t="s">
        <v>2261</v>
      </c>
      <c r="C226" s="430">
        <v>0</v>
      </c>
      <c r="D226" s="324" t="s">
        <v>97</v>
      </c>
      <c r="E226" s="430">
        <v>30</v>
      </c>
      <c r="F226" s="430">
        <v>20</v>
      </c>
      <c r="G226" s="430">
        <v>100</v>
      </c>
      <c r="H226" s="430">
        <v>9.4999999999999998E-3</v>
      </c>
      <c r="I226" s="430">
        <v>5.4999999999999997E-3</v>
      </c>
      <c r="J226" s="430">
        <v>1.5</v>
      </c>
      <c r="K226" s="430">
        <v>3.3</v>
      </c>
      <c r="L226" s="430" t="s">
        <v>170</v>
      </c>
      <c r="M226" s="430">
        <v>0.7</v>
      </c>
      <c r="N226" s="430">
        <v>0.1</v>
      </c>
      <c r="O226" s="430">
        <v>2.8</v>
      </c>
      <c r="P226" s="430">
        <v>0.15</v>
      </c>
      <c r="Q226" s="430">
        <v>2.5</v>
      </c>
      <c r="R226" s="430">
        <v>1.75</v>
      </c>
      <c r="S226" s="430">
        <v>1.7</v>
      </c>
      <c r="T226" s="430">
        <v>1.5</v>
      </c>
      <c r="U226" s="430">
        <v>0.9</v>
      </c>
      <c r="V226" s="430">
        <v>0.6</v>
      </c>
      <c r="W226" s="430">
        <v>0.28000000000000003</v>
      </c>
      <c r="X226" s="430">
        <v>0.3</v>
      </c>
      <c r="Y226" s="430">
        <v>0.27</v>
      </c>
      <c r="Z226" s="430">
        <v>0.18</v>
      </c>
      <c r="AA226" s="430" t="s">
        <v>2255</v>
      </c>
      <c r="AB226" s="430">
        <v>2</v>
      </c>
      <c r="AC226" s="430">
        <v>150</v>
      </c>
      <c r="AD226" s="430">
        <v>3</v>
      </c>
      <c r="AE226" s="431">
        <v>35</v>
      </c>
      <c r="AF226" s="430">
        <v>6.35</v>
      </c>
      <c r="AG226" s="430">
        <v>5.35</v>
      </c>
      <c r="AH226" s="430">
        <v>1.1000000000000001</v>
      </c>
      <c r="AI226" s="439">
        <v>40452</v>
      </c>
      <c r="AJ226" s="324" t="s">
        <v>135</v>
      </c>
      <c r="AK226" s="430">
        <v>3000</v>
      </c>
      <c r="AL226" s="432">
        <v>0.28999999999999998</v>
      </c>
      <c r="AM226" s="430"/>
      <c r="AN226" s="430"/>
    </row>
    <row r="227" spans="1:40">
      <c r="A227" s="429" t="s">
        <v>2236</v>
      </c>
      <c r="B227" s="430" t="s">
        <v>171</v>
      </c>
      <c r="C227" s="430">
        <v>0</v>
      </c>
      <c r="D227" s="324" t="s">
        <v>97</v>
      </c>
      <c r="E227" s="430">
        <v>30</v>
      </c>
      <c r="F227" s="430">
        <v>20</v>
      </c>
      <c r="G227" s="430">
        <v>100</v>
      </c>
      <c r="H227" s="431">
        <v>5.4999999999999997E-3</v>
      </c>
      <c r="I227" s="430">
        <v>4.4999999999999997E-3</v>
      </c>
      <c r="J227" s="430">
        <v>1.5</v>
      </c>
      <c r="K227" s="430">
        <v>0.6</v>
      </c>
      <c r="L227" s="430" t="s">
        <v>172</v>
      </c>
      <c r="M227" s="430">
        <v>0.7</v>
      </c>
      <c r="N227" s="430">
        <v>7.0000000000000007E-2</v>
      </c>
      <c r="O227" s="430">
        <v>2.6</v>
      </c>
      <c r="P227" s="430">
        <v>0.1</v>
      </c>
      <c r="Q227" s="430">
        <v>2.25</v>
      </c>
      <c r="R227" s="430">
        <v>7.5</v>
      </c>
      <c r="S227" s="430">
        <v>6.6</v>
      </c>
      <c r="T227" s="430">
        <v>5.7</v>
      </c>
      <c r="U227" s="430">
        <v>3.5</v>
      </c>
      <c r="V227" s="430">
        <v>1.9</v>
      </c>
      <c r="W227" s="430">
        <v>0.9</v>
      </c>
      <c r="X227" s="430">
        <v>1.5</v>
      </c>
      <c r="Y227" s="430">
        <v>0.9</v>
      </c>
      <c r="Z227" s="430">
        <v>0.5</v>
      </c>
      <c r="AA227" s="430" t="s">
        <v>2244</v>
      </c>
      <c r="AB227" s="430">
        <v>2</v>
      </c>
      <c r="AC227" s="430">
        <v>150</v>
      </c>
      <c r="AD227" s="430">
        <v>20</v>
      </c>
      <c r="AE227" s="431">
        <v>60</v>
      </c>
      <c r="AF227" s="430">
        <v>6.2</v>
      </c>
      <c r="AG227" s="430">
        <v>5</v>
      </c>
      <c r="AH227" s="430">
        <v>1.75</v>
      </c>
      <c r="AI227" s="440">
        <v>40162</v>
      </c>
      <c r="AJ227" s="430" t="s">
        <v>99</v>
      </c>
      <c r="AK227" s="430">
        <v>2500</v>
      </c>
      <c r="AL227" s="432">
        <v>0.47</v>
      </c>
      <c r="AM227" s="430"/>
      <c r="AN227" s="430"/>
    </row>
    <row r="228" spans="1:40">
      <c r="A228" s="429" t="s">
        <v>2236</v>
      </c>
      <c r="B228" s="430" t="s">
        <v>175</v>
      </c>
      <c r="C228" s="430">
        <v>0</v>
      </c>
      <c r="D228" s="324" t="s">
        <v>97</v>
      </c>
      <c r="E228" s="430">
        <v>30</v>
      </c>
      <c r="F228" s="430">
        <v>20</v>
      </c>
      <c r="G228" s="430">
        <v>100</v>
      </c>
      <c r="H228" s="431">
        <v>1.4999999999999999E-2</v>
      </c>
      <c r="I228" s="430">
        <v>1.2E-2</v>
      </c>
      <c r="J228" s="430">
        <v>1.6</v>
      </c>
      <c r="K228" s="430">
        <v>1.8</v>
      </c>
      <c r="L228" s="430" t="s">
        <v>176</v>
      </c>
      <c r="M228" s="430">
        <v>0.7</v>
      </c>
      <c r="N228" s="430">
        <v>0.15</v>
      </c>
      <c r="O228" s="430">
        <v>2.2000000000000002</v>
      </c>
      <c r="P228" s="430">
        <v>0.15</v>
      </c>
      <c r="Q228" s="430">
        <v>2.1</v>
      </c>
      <c r="R228" s="430">
        <v>1.2</v>
      </c>
      <c r="S228" s="430">
        <v>1.1499999999999999</v>
      </c>
      <c r="T228" s="430">
        <v>0.9</v>
      </c>
      <c r="U228" s="430">
        <v>1.5</v>
      </c>
      <c r="V228" s="430">
        <v>1</v>
      </c>
      <c r="W228" s="430">
        <v>0.35</v>
      </c>
      <c r="X228" s="430">
        <v>0.3</v>
      </c>
      <c r="Y228" s="430">
        <v>0.25</v>
      </c>
      <c r="Z228" s="430">
        <v>0.1</v>
      </c>
      <c r="AA228" s="430" t="s">
        <v>2244</v>
      </c>
      <c r="AB228" s="430">
        <v>2</v>
      </c>
      <c r="AC228" s="430">
        <v>150</v>
      </c>
      <c r="AD228" s="430">
        <v>20</v>
      </c>
      <c r="AE228" s="431">
        <v>60</v>
      </c>
      <c r="AF228" s="430">
        <v>6.2</v>
      </c>
      <c r="AG228" s="430">
        <v>5</v>
      </c>
      <c r="AH228" s="430">
        <v>1.75</v>
      </c>
      <c r="AI228" s="440">
        <v>40162</v>
      </c>
      <c r="AJ228" s="430" t="s">
        <v>99</v>
      </c>
      <c r="AK228" s="430">
        <v>1000</v>
      </c>
      <c r="AL228" s="432">
        <v>0.4</v>
      </c>
      <c r="AM228" s="430"/>
      <c r="AN228" s="430"/>
    </row>
    <row r="229" spans="1:40">
      <c r="A229" s="429" t="s">
        <v>2236</v>
      </c>
      <c r="B229" s="430" t="s">
        <v>158</v>
      </c>
      <c r="C229" s="430">
        <v>0</v>
      </c>
      <c r="D229" s="324" t="s">
        <v>97</v>
      </c>
      <c r="E229" s="430">
        <v>30</v>
      </c>
      <c r="F229" s="430">
        <v>20</v>
      </c>
      <c r="G229" s="430">
        <v>100</v>
      </c>
      <c r="H229" s="430">
        <v>0.05</v>
      </c>
      <c r="I229" s="430">
        <v>3.7999999999999999E-2</v>
      </c>
      <c r="J229" s="430">
        <v>1.65</v>
      </c>
      <c r="K229" s="430">
        <v>3</v>
      </c>
      <c r="L229" s="430" t="s">
        <v>159</v>
      </c>
      <c r="M229" s="430">
        <v>0.7</v>
      </c>
      <c r="N229" s="430">
        <v>0.1</v>
      </c>
      <c r="O229" s="430">
        <v>2.4</v>
      </c>
      <c r="P229" s="430">
        <v>0.15</v>
      </c>
      <c r="Q229" s="430">
        <v>2.2999999999999998</v>
      </c>
      <c r="R229" s="430">
        <v>0.7</v>
      </c>
      <c r="S229" s="430">
        <v>0.55000000000000004</v>
      </c>
      <c r="T229" s="430">
        <v>0.45</v>
      </c>
      <c r="U229" s="430">
        <v>0.6</v>
      </c>
      <c r="V229" s="430">
        <v>0.37</v>
      </c>
      <c r="W229" s="430">
        <v>0.13</v>
      </c>
      <c r="X229" s="430">
        <v>0.15</v>
      </c>
      <c r="Y229" s="430">
        <v>0.11</v>
      </c>
      <c r="Z229" s="430">
        <v>0.05</v>
      </c>
      <c r="AA229" s="430" t="s">
        <v>84</v>
      </c>
      <c r="AB229" s="430">
        <v>1</v>
      </c>
      <c r="AC229" s="430">
        <v>150</v>
      </c>
      <c r="AD229" s="430">
        <v>20</v>
      </c>
      <c r="AE229" s="431">
        <v>60</v>
      </c>
      <c r="AF229" s="430">
        <v>3</v>
      </c>
      <c r="AG229" s="430">
        <v>1.8</v>
      </c>
      <c r="AH229" s="430">
        <v>1.1000000000000001</v>
      </c>
      <c r="AI229" s="440">
        <v>40162</v>
      </c>
      <c r="AJ229" s="430" t="s">
        <v>99</v>
      </c>
      <c r="AK229" s="430">
        <v>3000</v>
      </c>
      <c r="AL229" s="432">
        <v>0.2</v>
      </c>
      <c r="AM229" s="433"/>
      <c r="AN229" s="433"/>
    </row>
    <row r="231" spans="1:40">
      <c r="A231" s="429" t="s">
        <v>2233</v>
      </c>
      <c r="B231" s="430" t="s">
        <v>206</v>
      </c>
      <c r="C231" s="430">
        <v>0</v>
      </c>
      <c r="D231" s="324" t="s">
        <v>97</v>
      </c>
      <c r="E231" s="430">
        <v>30</v>
      </c>
      <c r="F231" s="430">
        <v>20</v>
      </c>
      <c r="G231" s="430">
        <v>100</v>
      </c>
      <c r="H231" s="430">
        <v>4.2000000000000003E-2</v>
      </c>
      <c r="I231" s="430">
        <v>3.5000000000000003E-2</v>
      </c>
      <c r="J231" s="430">
        <v>1.45</v>
      </c>
      <c r="K231" s="430">
        <v>1.4</v>
      </c>
      <c r="L231" s="430" t="s">
        <v>207</v>
      </c>
      <c r="M231" s="430">
        <v>0.7</v>
      </c>
      <c r="N231" s="430">
        <v>0.15</v>
      </c>
      <c r="O231" s="430">
        <v>2.8</v>
      </c>
      <c r="P231" s="430">
        <v>0.2</v>
      </c>
      <c r="Q231" s="430">
        <v>2.5499999999999998</v>
      </c>
      <c r="R231" s="430">
        <v>0.7</v>
      </c>
      <c r="S231" s="430">
        <v>0.65</v>
      </c>
      <c r="T231" s="430">
        <v>0.55000000000000004</v>
      </c>
      <c r="U231" s="430">
        <v>0.4</v>
      </c>
      <c r="V231" s="430">
        <v>0.2</v>
      </c>
      <c r="W231" s="430">
        <v>0.09</v>
      </c>
      <c r="X231" s="430">
        <v>0.18</v>
      </c>
      <c r="Y231" s="430">
        <v>0.08</v>
      </c>
      <c r="Z231" s="430">
        <v>0.04</v>
      </c>
      <c r="AA231" s="430" t="s">
        <v>84</v>
      </c>
      <c r="AB231" s="430">
        <v>1</v>
      </c>
      <c r="AC231" s="430">
        <v>150</v>
      </c>
      <c r="AD231" s="430">
        <v>22</v>
      </c>
      <c r="AE231" s="431">
        <v>60</v>
      </c>
      <c r="AF231" s="430">
        <v>3</v>
      </c>
      <c r="AG231" s="430">
        <v>1.8</v>
      </c>
      <c r="AH231" s="430">
        <v>1.1000000000000001</v>
      </c>
      <c r="AI231" s="439">
        <v>40452</v>
      </c>
      <c r="AJ231" s="324" t="s">
        <v>135</v>
      </c>
      <c r="AK231" s="430">
        <v>3000</v>
      </c>
      <c r="AL231" s="432">
        <v>0.42</v>
      </c>
      <c r="AM231" s="433"/>
      <c r="AN231" s="433"/>
    </row>
    <row r="232" spans="1:40">
      <c r="A232" s="429" t="s">
        <v>2233</v>
      </c>
      <c r="B232" s="430" t="s">
        <v>2250</v>
      </c>
      <c r="C232" s="430">
        <v>0</v>
      </c>
      <c r="D232" s="324" t="s">
        <v>97</v>
      </c>
      <c r="E232" s="430">
        <v>30</v>
      </c>
      <c r="F232" s="430">
        <v>20</v>
      </c>
      <c r="G232" s="430">
        <v>100</v>
      </c>
      <c r="H232" s="430">
        <v>7.9000000000000001E-2</v>
      </c>
      <c r="I232" s="430">
        <v>0.05</v>
      </c>
      <c r="J232" s="430">
        <v>1.5</v>
      </c>
      <c r="K232" s="430">
        <v>2.2000000000000002</v>
      </c>
      <c r="L232" s="430" t="s">
        <v>178</v>
      </c>
      <c r="M232" s="430">
        <v>0.7</v>
      </c>
      <c r="N232" s="430">
        <v>0.2</v>
      </c>
      <c r="O232" s="430">
        <v>2.95</v>
      </c>
      <c r="P232" s="430">
        <v>0.3</v>
      </c>
      <c r="Q232" s="430">
        <v>2.7</v>
      </c>
      <c r="R232" s="430">
        <v>0.38</v>
      </c>
      <c r="S232" s="430">
        <v>0.33</v>
      </c>
      <c r="T232" s="430">
        <v>0.28999999999999998</v>
      </c>
      <c r="U232" s="430">
        <v>0.2</v>
      </c>
      <c r="V232" s="430">
        <v>0.09</v>
      </c>
      <c r="W232" s="430">
        <v>0.05</v>
      </c>
      <c r="X232" s="430">
        <v>0.1</v>
      </c>
      <c r="Y232" s="430">
        <v>4.4999999999999998E-2</v>
      </c>
      <c r="Z232" s="430">
        <v>2.5000000000000001E-2</v>
      </c>
      <c r="AA232" s="430" t="s">
        <v>2238</v>
      </c>
      <c r="AB232" s="430">
        <v>1</v>
      </c>
      <c r="AC232" s="430">
        <v>150</v>
      </c>
      <c r="AD232" s="430">
        <v>32</v>
      </c>
      <c r="AE232" s="431">
        <v>90</v>
      </c>
      <c r="AF232" s="430">
        <v>3.1</v>
      </c>
      <c r="AG232" s="430">
        <v>3</v>
      </c>
      <c r="AH232" s="430">
        <v>1.1000000000000001</v>
      </c>
      <c r="AI232" s="439">
        <v>40452</v>
      </c>
      <c r="AJ232" s="430" t="s">
        <v>99</v>
      </c>
      <c r="AK232" s="430">
        <v>3000</v>
      </c>
      <c r="AL232" s="432">
        <v>0.26</v>
      </c>
      <c r="AM232" s="430"/>
      <c r="AN232" s="430"/>
    </row>
    <row r="233" spans="1:40">
      <c r="A233" s="429" t="s">
        <v>2233</v>
      </c>
      <c r="B233" s="430" t="s">
        <v>2248</v>
      </c>
      <c r="C233" s="430">
        <v>0</v>
      </c>
      <c r="D233" s="324" t="s">
        <v>97</v>
      </c>
      <c r="E233" s="430">
        <v>30</v>
      </c>
      <c r="F233" s="430">
        <v>20</v>
      </c>
      <c r="G233" s="430">
        <v>100</v>
      </c>
      <c r="H233" s="430">
        <v>5.1999999999999998E-2</v>
      </c>
      <c r="I233" s="430">
        <v>3.4000000000000002E-2</v>
      </c>
      <c r="J233" s="430">
        <v>1.45</v>
      </c>
      <c r="K233" s="430">
        <v>4.8</v>
      </c>
      <c r="L233" s="430" t="s">
        <v>179</v>
      </c>
      <c r="M233" s="430">
        <v>0.7</v>
      </c>
      <c r="N233" s="430">
        <v>0.15</v>
      </c>
      <c r="O233" s="430">
        <v>2.9</v>
      </c>
      <c r="P233" s="430">
        <v>0.2</v>
      </c>
      <c r="Q233" s="430">
        <v>2.6</v>
      </c>
      <c r="R233" s="430">
        <v>0.56999999999999995</v>
      </c>
      <c r="S233" s="430">
        <v>0.49</v>
      </c>
      <c r="T233" s="430">
        <v>0.45</v>
      </c>
      <c r="U233" s="430">
        <v>0.3</v>
      </c>
      <c r="V233" s="430">
        <v>0.15</v>
      </c>
      <c r="W233" s="430">
        <v>0.08</v>
      </c>
      <c r="X233" s="430">
        <v>0.15</v>
      </c>
      <c r="Y233" s="430">
        <v>7.0000000000000007E-2</v>
      </c>
      <c r="Z233" s="430">
        <v>0.04</v>
      </c>
      <c r="AA233" s="430" t="s">
        <v>2238</v>
      </c>
      <c r="AB233" s="430">
        <v>1</v>
      </c>
      <c r="AC233" s="430">
        <v>150</v>
      </c>
      <c r="AD233" s="430">
        <v>40</v>
      </c>
      <c r="AE233" s="431">
        <v>90</v>
      </c>
      <c r="AF233" s="430">
        <v>3.1</v>
      </c>
      <c r="AG233" s="430">
        <v>3</v>
      </c>
      <c r="AH233" s="430">
        <v>1.1000000000000001</v>
      </c>
      <c r="AI233" s="440">
        <v>39676</v>
      </c>
      <c r="AJ233" s="430" t="s">
        <v>135</v>
      </c>
      <c r="AK233" s="430">
        <v>3000</v>
      </c>
      <c r="AL233" s="432">
        <v>0.23</v>
      </c>
      <c r="AM233" s="430"/>
      <c r="AN233" s="430"/>
    </row>
    <row r="234" spans="1:40">
      <c r="A234" s="429" t="s">
        <v>2233</v>
      </c>
      <c r="B234" s="430" t="s">
        <v>202</v>
      </c>
      <c r="C234" s="430" t="s">
        <v>203</v>
      </c>
      <c r="D234" s="324" t="s">
        <v>97</v>
      </c>
      <c r="E234" s="430">
        <v>30</v>
      </c>
      <c r="F234" s="430">
        <v>20</v>
      </c>
      <c r="G234" s="430">
        <v>100</v>
      </c>
      <c r="H234" s="430">
        <v>1.95E-2</v>
      </c>
      <c r="I234" s="430">
        <v>1.4500000000000001E-2</v>
      </c>
      <c r="J234" s="430">
        <v>1.4</v>
      </c>
      <c r="K234" s="430">
        <v>2.5</v>
      </c>
      <c r="L234" s="442" t="s">
        <v>204</v>
      </c>
      <c r="M234" s="430">
        <v>0.7</v>
      </c>
      <c r="N234" s="430">
        <v>0.1</v>
      </c>
      <c r="O234" s="430">
        <v>3.15</v>
      </c>
      <c r="P234" s="430">
        <v>0.1</v>
      </c>
      <c r="Q234" s="430">
        <v>2.9</v>
      </c>
      <c r="R234" s="430">
        <v>1.3</v>
      </c>
      <c r="S234" s="430">
        <v>1.1499999999999999</v>
      </c>
      <c r="T234" s="430">
        <v>1.05</v>
      </c>
      <c r="U234" s="430">
        <v>0.8</v>
      </c>
      <c r="V234" s="430">
        <v>0.4</v>
      </c>
      <c r="W234" s="430">
        <v>0.15</v>
      </c>
      <c r="X234" s="430">
        <v>0.3</v>
      </c>
      <c r="Y234" s="430">
        <v>0.15</v>
      </c>
      <c r="Z234" s="430">
        <v>7.4999999999999997E-2</v>
      </c>
      <c r="AA234" s="430" t="s">
        <v>85</v>
      </c>
      <c r="AB234" s="430">
        <v>201</v>
      </c>
      <c r="AC234" s="430">
        <v>150</v>
      </c>
      <c r="AD234" s="430">
        <v>40</v>
      </c>
      <c r="AE234" s="430">
        <v>80</v>
      </c>
      <c r="AF234" s="429">
        <v>6.2</v>
      </c>
      <c r="AG234" s="429">
        <v>2.5</v>
      </c>
      <c r="AH234" s="430">
        <v>1.75</v>
      </c>
      <c r="AI234" s="439">
        <v>40695</v>
      </c>
      <c r="AJ234" s="324" t="s">
        <v>135</v>
      </c>
      <c r="AK234" s="430">
        <v>2500</v>
      </c>
      <c r="AL234" s="438">
        <v>1</v>
      </c>
      <c r="AM234" s="433"/>
      <c r="AN234" s="433"/>
    </row>
    <row r="235" spans="1:40">
      <c r="A235" s="429" t="s">
        <v>2233</v>
      </c>
      <c r="B235" s="430" t="s">
        <v>203</v>
      </c>
      <c r="C235" s="430" t="s">
        <v>202</v>
      </c>
      <c r="D235" s="324" t="s">
        <v>97</v>
      </c>
      <c r="E235" s="430">
        <v>30</v>
      </c>
      <c r="F235" s="430">
        <v>20</v>
      </c>
      <c r="G235" s="430">
        <v>100</v>
      </c>
      <c r="H235" s="430">
        <v>3.5999999999999997E-2</v>
      </c>
      <c r="I235" s="430">
        <v>2.6499999999999999E-2</v>
      </c>
      <c r="J235" s="430">
        <v>1.5</v>
      </c>
      <c r="K235" s="430">
        <v>2.9</v>
      </c>
      <c r="L235" s="430" t="s">
        <v>205</v>
      </c>
      <c r="M235" s="430">
        <v>0.7</v>
      </c>
      <c r="N235" s="430">
        <v>0.1</v>
      </c>
      <c r="O235" s="430">
        <v>3.25</v>
      </c>
      <c r="P235" s="430">
        <v>0.1</v>
      </c>
      <c r="Q235" s="430">
        <v>3</v>
      </c>
      <c r="R235" s="430">
        <v>0.61</v>
      </c>
      <c r="S235" s="430">
        <v>0.56000000000000005</v>
      </c>
      <c r="T235" s="430">
        <v>0.5</v>
      </c>
      <c r="U235" s="430">
        <v>0.39</v>
      </c>
      <c r="V235" s="430">
        <v>0.2</v>
      </c>
      <c r="W235" s="430">
        <v>9.5000000000000001E-2</v>
      </c>
      <c r="X235" s="430">
        <v>0.13</v>
      </c>
      <c r="Y235" s="430">
        <v>7.0000000000000007E-2</v>
      </c>
      <c r="Z235" s="430">
        <v>0.04</v>
      </c>
      <c r="AA235" s="430" t="s">
        <v>85</v>
      </c>
      <c r="AB235" s="430">
        <v>201</v>
      </c>
      <c r="AC235" s="430">
        <v>150</v>
      </c>
      <c r="AD235" s="430">
        <v>40</v>
      </c>
      <c r="AE235" s="430">
        <v>80</v>
      </c>
      <c r="AF235" s="429">
        <v>6.2</v>
      </c>
      <c r="AG235" s="429">
        <v>2.5</v>
      </c>
      <c r="AH235" s="430">
        <v>1.75</v>
      </c>
      <c r="AI235" s="439">
        <v>40695</v>
      </c>
      <c r="AJ235" s="324" t="s">
        <v>135</v>
      </c>
      <c r="AK235" s="430">
        <v>2500</v>
      </c>
      <c r="AL235" s="438">
        <v>1</v>
      </c>
      <c r="AM235" s="433"/>
      <c r="AN235" s="433"/>
    </row>
    <row r="236" spans="1:40">
      <c r="A236" s="429" t="s">
        <v>2233</v>
      </c>
      <c r="B236" s="430" t="s">
        <v>224</v>
      </c>
      <c r="C236" s="430">
        <v>0</v>
      </c>
      <c r="D236" s="324" t="s">
        <v>97</v>
      </c>
      <c r="E236" s="430">
        <v>20</v>
      </c>
      <c r="F236" s="430">
        <v>20</v>
      </c>
      <c r="G236" s="430">
        <v>100</v>
      </c>
      <c r="H236" s="430">
        <v>8.9999999999999993E-3</v>
      </c>
      <c r="I236" s="430">
        <v>5.4999999999999997E-3</v>
      </c>
      <c r="J236" s="430">
        <v>1.37</v>
      </c>
      <c r="K236" s="430">
        <v>1.8</v>
      </c>
      <c r="L236" s="430" t="s">
        <v>225</v>
      </c>
      <c r="M236" s="430">
        <v>0.7</v>
      </c>
      <c r="N236" s="430">
        <v>0.25</v>
      </c>
      <c r="O236" s="430">
        <v>2.5</v>
      </c>
      <c r="P236" s="430">
        <v>0.35</v>
      </c>
      <c r="Q236" s="430">
        <v>2.2000000000000002</v>
      </c>
      <c r="R236" s="430">
        <v>2.5</v>
      </c>
      <c r="S236" s="430">
        <v>2.2999999999999998</v>
      </c>
      <c r="T236" s="430">
        <v>1.9</v>
      </c>
      <c r="U236" s="430">
        <v>1.9</v>
      </c>
      <c r="V236" s="430">
        <v>1.2</v>
      </c>
      <c r="W236" s="430">
        <v>0.6</v>
      </c>
      <c r="X236" s="430">
        <v>0.7</v>
      </c>
      <c r="Y236" s="430">
        <v>0.5</v>
      </c>
      <c r="Z236" s="430">
        <v>0.3</v>
      </c>
      <c r="AA236" s="430" t="s">
        <v>2255</v>
      </c>
      <c r="AB236" s="430">
        <v>2</v>
      </c>
      <c r="AC236" s="430">
        <v>150</v>
      </c>
      <c r="AD236" s="430">
        <v>4.5</v>
      </c>
      <c r="AE236" s="431">
        <v>35</v>
      </c>
      <c r="AF236" s="430">
        <v>6.35</v>
      </c>
      <c r="AG236" s="430">
        <v>5.35</v>
      </c>
      <c r="AH236" s="430">
        <v>1.1000000000000001</v>
      </c>
      <c r="AI236" s="439">
        <v>40452</v>
      </c>
      <c r="AJ236" s="324" t="s">
        <v>135</v>
      </c>
      <c r="AK236" s="430">
        <v>3000</v>
      </c>
      <c r="AL236" s="432">
        <v>1.1599999999999999</v>
      </c>
      <c r="AM236" s="430"/>
      <c r="AN236" s="430"/>
    </row>
    <row r="237" spans="1:40">
      <c r="A237" s="429" t="s">
        <v>2233</v>
      </c>
      <c r="B237" s="430" t="s">
        <v>187</v>
      </c>
      <c r="C237" s="430">
        <v>0</v>
      </c>
      <c r="D237" s="324" t="s">
        <v>97</v>
      </c>
      <c r="E237" s="430">
        <v>30</v>
      </c>
      <c r="F237" s="430">
        <v>20</v>
      </c>
      <c r="G237" s="430">
        <v>100</v>
      </c>
      <c r="H237" s="430">
        <v>4.0000000000000001E-3</v>
      </c>
      <c r="I237" s="430">
        <v>2.8E-3</v>
      </c>
      <c r="J237" s="430">
        <v>1.35</v>
      </c>
      <c r="K237" s="430">
        <v>1.4</v>
      </c>
      <c r="L237" s="430" t="s">
        <v>186</v>
      </c>
      <c r="M237" s="430">
        <v>0.7</v>
      </c>
      <c r="N237" s="430">
        <v>0.15</v>
      </c>
      <c r="O237" s="430">
        <v>2.7</v>
      </c>
      <c r="P237" s="430">
        <v>0.2</v>
      </c>
      <c r="Q237" s="430">
        <v>2.4500000000000002</v>
      </c>
      <c r="R237" s="430">
        <v>6.3</v>
      </c>
      <c r="S237" s="430">
        <v>6</v>
      </c>
      <c r="T237" s="430">
        <v>5.35</v>
      </c>
      <c r="U237" s="430">
        <v>3.7</v>
      </c>
      <c r="V237" s="430">
        <v>2.2999999999999998</v>
      </c>
      <c r="W237" s="430">
        <v>1.1000000000000001</v>
      </c>
      <c r="X237" s="430">
        <v>1.2</v>
      </c>
      <c r="Y237" s="430">
        <v>0.8</v>
      </c>
      <c r="Z237" s="430">
        <v>0.4</v>
      </c>
      <c r="AA237" s="430" t="s">
        <v>2244</v>
      </c>
      <c r="AB237" s="430">
        <v>2</v>
      </c>
      <c r="AC237" s="430">
        <v>150</v>
      </c>
      <c r="AD237" s="430">
        <v>16</v>
      </c>
      <c r="AE237" s="431">
        <v>60</v>
      </c>
      <c r="AF237" s="430">
        <v>6.2</v>
      </c>
      <c r="AG237" s="430">
        <v>5</v>
      </c>
      <c r="AH237" s="430">
        <v>1.75</v>
      </c>
      <c r="AI237" s="439">
        <v>40452</v>
      </c>
      <c r="AJ237" s="324" t="s">
        <v>135</v>
      </c>
      <c r="AK237" s="430">
        <v>2500</v>
      </c>
      <c r="AL237" s="432">
        <v>1.58</v>
      </c>
      <c r="AM237" s="430"/>
      <c r="AN237" s="430"/>
    </row>
    <row r="238" spans="1:40">
      <c r="A238" s="429" t="s">
        <v>2233</v>
      </c>
      <c r="B238" s="430" t="s">
        <v>188</v>
      </c>
      <c r="C238" s="430">
        <v>0</v>
      </c>
      <c r="D238" s="324" t="s">
        <v>97</v>
      </c>
      <c r="E238" s="430">
        <v>20</v>
      </c>
      <c r="F238" s="430">
        <v>12</v>
      </c>
      <c r="G238" s="431">
        <v>1.2999999999999999E-2</v>
      </c>
      <c r="H238" s="430">
        <v>8.9999999999999993E-3</v>
      </c>
      <c r="I238" s="430">
        <v>100</v>
      </c>
      <c r="J238" s="430">
        <v>1.45</v>
      </c>
      <c r="K238" s="430">
        <v>1.9</v>
      </c>
      <c r="L238" s="430" t="s">
        <v>189</v>
      </c>
      <c r="M238" s="430">
        <v>0.7</v>
      </c>
      <c r="N238" s="430">
        <v>0.25</v>
      </c>
      <c r="O238" s="430">
        <v>1.5</v>
      </c>
      <c r="P238" s="430">
        <v>0.3</v>
      </c>
      <c r="Q238" s="430">
        <v>1.2</v>
      </c>
      <c r="R238" s="430">
        <v>3.7</v>
      </c>
      <c r="S238" s="430">
        <v>2.6</v>
      </c>
      <c r="T238" s="430">
        <v>2</v>
      </c>
      <c r="U238" s="430">
        <v>3.6</v>
      </c>
      <c r="V238" s="430">
        <v>1.8</v>
      </c>
      <c r="W238" s="430">
        <v>1</v>
      </c>
      <c r="X238" s="430">
        <v>2.4</v>
      </c>
      <c r="Y238" s="430">
        <v>1</v>
      </c>
      <c r="Z238" s="430">
        <v>0.6</v>
      </c>
      <c r="AA238" s="430" t="s">
        <v>2244</v>
      </c>
      <c r="AB238" s="430">
        <v>2</v>
      </c>
      <c r="AC238" s="430">
        <v>150</v>
      </c>
      <c r="AD238" s="430">
        <v>21</v>
      </c>
      <c r="AE238" s="431">
        <v>60</v>
      </c>
      <c r="AF238" s="430">
        <v>6.2</v>
      </c>
      <c r="AG238" s="430">
        <v>5</v>
      </c>
      <c r="AH238" s="430">
        <v>1.75</v>
      </c>
      <c r="AI238" s="439">
        <v>40452</v>
      </c>
      <c r="AJ238" s="324" t="s">
        <v>135</v>
      </c>
      <c r="AK238" s="430">
        <v>2500</v>
      </c>
      <c r="AL238" s="432">
        <v>1.21</v>
      </c>
      <c r="AM238" s="430"/>
      <c r="AN238" s="430"/>
    </row>
    <row r="239" spans="1:40">
      <c r="A239" s="429" t="s">
        <v>2233</v>
      </c>
      <c r="B239" s="430" t="s">
        <v>2336</v>
      </c>
      <c r="C239" s="430" t="s">
        <v>2336</v>
      </c>
      <c r="D239" s="324" t="s">
        <v>97</v>
      </c>
      <c r="E239" s="430">
        <v>30</v>
      </c>
      <c r="F239" s="430">
        <v>20</v>
      </c>
      <c r="G239" s="431">
        <v>0.1</v>
      </c>
      <c r="H239" s="430">
        <v>0.03</v>
      </c>
      <c r="I239" s="430">
        <v>2.1999999999999999E-2</v>
      </c>
      <c r="J239" s="430">
        <v>1.5</v>
      </c>
      <c r="K239" s="430">
        <v>1.6</v>
      </c>
      <c r="L239" s="430" t="s">
        <v>236</v>
      </c>
      <c r="M239" s="430">
        <v>0.7</v>
      </c>
      <c r="N239" s="430">
        <v>0.2</v>
      </c>
      <c r="O239" s="430">
        <v>1.8</v>
      </c>
      <c r="P239" s="430">
        <v>0.3</v>
      </c>
      <c r="Q239" s="430">
        <v>1.55</v>
      </c>
      <c r="R239" s="430">
        <v>0.9</v>
      </c>
      <c r="S239" s="430">
        <v>0.78</v>
      </c>
      <c r="T239" s="430">
        <v>0.6</v>
      </c>
      <c r="U239" s="430">
        <v>0.9</v>
      </c>
      <c r="V239" s="430">
        <v>0.5</v>
      </c>
      <c r="W239" s="430">
        <v>0.2</v>
      </c>
      <c r="X239" s="430">
        <v>0.4</v>
      </c>
      <c r="Y239" s="430">
        <v>0.25</v>
      </c>
      <c r="Z239" s="430">
        <v>0.1</v>
      </c>
      <c r="AA239" s="430" t="s">
        <v>86</v>
      </c>
      <c r="AB239" s="430">
        <v>3</v>
      </c>
      <c r="AC239" s="430">
        <v>150</v>
      </c>
      <c r="AD239" s="430">
        <v>6</v>
      </c>
      <c r="AE239" s="430">
        <v>56</v>
      </c>
      <c r="AF239" s="429">
        <v>3.18</v>
      </c>
      <c r="AG239" s="430">
        <v>5.35</v>
      </c>
      <c r="AH239" s="430">
        <v>1.1000000000000001</v>
      </c>
      <c r="AI239" s="439">
        <v>41387</v>
      </c>
      <c r="AJ239" s="324" t="s">
        <v>135</v>
      </c>
      <c r="AK239" s="430">
        <v>3000</v>
      </c>
      <c r="AL239" s="438">
        <v>0.32</v>
      </c>
      <c r="AM239" s="433"/>
      <c r="AN239" s="433"/>
    </row>
    <row r="240" spans="1:40">
      <c r="A240" s="429"/>
      <c r="B240" s="430"/>
      <c r="C240" s="430"/>
      <c r="D240" s="324"/>
      <c r="E240" s="430"/>
      <c r="F240" s="430"/>
      <c r="G240" s="431"/>
      <c r="H240" s="430"/>
      <c r="I240" s="430"/>
      <c r="J240" s="430"/>
      <c r="K240" s="430"/>
      <c r="L240" s="430"/>
      <c r="M240" s="430"/>
      <c r="N240" s="430"/>
      <c r="O240" s="430"/>
      <c r="P240" s="430"/>
      <c r="Q240" s="430"/>
      <c r="R240" s="430"/>
      <c r="S240" s="430"/>
      <c r="T240" s="430"/>
      <c r="U240" s="430"/>
      <c r="V240" s="430"/>
      <c r="W240" s="430"/>
      <c r="X240" s="430"/>
      <c r="Y240" s="430"/>
      <c r="Z240" s="430"/>
      <c r="AA240" s="430"/>
      <c r="AB240" s="430"/>
      <c r="AC240" s="430"/>
      <c r="AD240" s="430"/>
      <c r="AE240" s="430"/>
      <c r="AF240" s="429"/>
      <c r="AG240" s="430"/>
      <c r="AH240" s="430"/>
      <c r="AI240" s="439"/>
      <c r="AJ240" s="324"/>
      <c r="AK240" s="430"/>
      <c r="AL240" s="438"/>
      <c r="AM240" s="433"/>
      <c r="AN240" s="433"/>
    </row>
    <row r="241" spans="1:40">
      <c r="A241" s="435" t="s">
        <v>2251</v>
      </c>
      <c r="B241" s="430" t="s">
        <v>2303</v>
      </c>
      <c r="C241" s="430">
        <v>0</v>
      </c>
      <c r="D241" s="324" t="s">
        <v>97</v>
      </c>
      <c r="E241" s="430">
        <v>30</v>
      </c>
      <c r="F241" s="430">
        <v>20</v>
      </c>
      <c r="G241" s="430">
        <v>100</v>
      </c>
      <c r="H241" s="430">
        <v>1.2800000000000001E-2</v>
      </c>
      <c r="I241" s="430">
        <v>8.0000000000000002E-3</v>
      </c>
      <c r="J241" s="430">
        <v>1.46</v>
      </c>
      <c r="K241" s="430">
        <v>3</v>
      </c>
      <c r="L241" s="430">
        <v>0</v>
      </c>
      <c r="M241" s="430">
        <v>0.7</v>
      </c>
      <c r="N241" s="430">
        <v>0.25</v>
      </c>
      <c r="O241" s="430">
        <v>2.5</v>
      </c>
      <c r="P241" s="430">
        <v>0.26</v>
      </c>
      <c r="Q241" s="430">
        <v>2.2000000000000002</v>
      </c>
      <c r="R241" s="430">
        <v>1.3</v>
      </c>
      <c r="S241" s="430">
        <v>1.25</v>
      </c>
      <c r="T241" s="430">
        <v>1.05</v>
      </c>
      <c r="U241" s="430">
        <v>1.5</v>
      </c>
      <c r="V241" s="430">
        <v>1.1000000000000001</v>
      </c>
      <c r="W241" s="430">
        <v>0.22</v>
      </c>
      <c r="X241" s="430">
        <v>0.2</v>
      </c>
      <c r="Y241" s="430">
        <v>0.13</v>
      </c>
      <c r="Z241" s="430">
        <v>7.0000000000000001E-3</v>
      </c>
      <c r="AA241" s="430" t="s">
        <v>2255</v>
      </c>
      <c r="AB241" s="430">
        <v>2</v>
      </c>
      <c r="AC241" s="430">
        <v>150</v>
      </c>
      <c r="AD241" s="430">
        <v>4.2</v>
      </c>
      <c r="AE241" s="431">
        <v>35</v>
      </c>
      <c r="AF241" s="430">
        <v>6.35</v>
      </c>
      <c r="AG241" s="430">
        <v>5.35</v>
      </c>
      <c r="AH241" s="430">
        <v>1.1000000000000001</v>
      </c>
      <c r="AI241" s="439">
        <v>40576</v>
      </c>
      <c r="AJ241" s="430" t="s">
        <v>135</v>
      </c>
      <c r="AK241" s="430">
        <v>5000</v>
      </c>
      <c r="AL241" s="432">
        <v>0.32400000000000001</v>
      </c>
      <c r="AM241" s="430"/>
      <c r="AN241" s="430"/>
    </row>
    <row r="242" spans="1:40">
      <c r="A242" s="429" t="s">
        <v>2251</v>
      </c>
      <c r="B242" s="430" t="s">
        <v>2271</v>
      </c>
      <c r="C242" s="430">
        <v>0</v>
      </c>
      <c r="D242" s="324" t="s">
        <v>97</v>
      </c>
      <c r="E242" s="430">
        <v>30</v>
      </c>
      <c r="F242" s="430">
        <v>20</v>
      </c>
      <c r="G242" s="430">
        <v>100</v>
      </c>
      <c r="H242" s="430">
        <v>1.4200000000000001E-2</v>
      </c>
      <c r="I242" s="430">
        <v>0.01</v>
      </c>
      <c r="J242" s="430">
        <v>1.4</v>
      </c>
      <c r="K242" s="430">
        <v>0.9</v>
      </c>
      <c r="L242" s="430">
        <v>0.27</v>
      </c>
      <c r="M242" s="436">
        <v>0.7</v>
      </c>
      <c r="N242" s="436">
        <v>0.25</v>
      </c>
      <c r="O242" s="430">
        <v>2.5</v>
      </c>
      <c r="P242" s="430">
        <v>0.3</v>
      </c>
      <c r="Q242" s="430">
        <v>2.2000000000000002</v>
      </c>
      <c r="R242" s="430">
        <v>1.2</v>
      </c>
      <c r="S242" s="430">
        <v>1.1000000000000001</v>
      </c>
      <c r="T242" s="430">
        <v>1</v>
      </c>
      <c r="U242" s="430">
        <v>1.3</v>
      </c>
      <c r="V242" s="430">
        <v>1.1000000000000001</v>
      </c>
      <c r="W242" s="430">
        <v>0.26</v>
      </c>
      <c r="X242" s="430">
        <v>0.19</v>
      </c>
      <c r="Y242" s="430">
        <v>0.1</v>
      </c>
      <c r="Z242" s="430">
        <v>7.0000000000000001E-3</v>
      </c>
      <c r="AA242" s="430" t="s">
        <v>2255</v>
      </c>
      <c r="AB242" s="430">
        <v>2</v>
      </c>
      <c r="AC242" s="430">
        <v>150</v>
      </c>
      <c r="AD242" s="430">
        <v>2.5</v>
      </c>
      <c r="AE242" s="431">
        <v>35</v>
      </c>
      <c r="AF242" s="430">
        <v>6.35</v>
      </c>
      <c r="AG242" s="430">
        <v>5.35</v>
      </c>
      <c r="AH242" s="430">
        <v>1.1000000000000001</v>
      </c>
      <c r="AI242" s="440">
        <v>40162</v>
      </c>
      <c r="AJ242" s="430" t="s">
        <v>99</v>
      </c>
      <c r="AK242" s="430">
        <v>5000</v>
      </c>
      <c r="AL242" s="432">
        <v>0.32</v>
      </c>
      <c r="AM242" s="430"/>
      <c r="AN242" s="430"/>
    </row>
    <row r="243" spans="1:40">
      <c r="A243" s="435" t="s">
        <v>2251</v>
      </c>
      <c r="B243" s="430" t="s">
        <v>2312</v>
      </c>
      <c r="C243" s="430">
        <v>0</v>
      </c>
      <c r="D243" s="324" t="s">
        <v>97</v>
      </c>
      <c r="E243" s="430">
        <v>25</v>
      </c>
      <c r="F243" s="430">
        <v>20</v>
      </c>
      <c r="G243" s="430">
        <v>100</v>
      </c>
      <c r="H243" s="430">
        <v>8.6E-3</v>
      </c>
      <c r="I243" s="430">
        <v>6.4999999999999997E-3</v>
      </c>
      <c r="J243" s="430">
        <v>1.55</v>
      </c>
      <c r="K243" s="430">
        <v>2</v>
      </c>
      <c r="L243" s="430">
        <v>0</v>
      </c>
      <c r="M243" s="430">
        <v>0.7</v>
      </c>
      <c r="N243" s="430">
        <v>0.15</v>
      </c>
      <c r="O243" s="430">
        <v>2.2000000000000002</v>
      </c>
      <c r="P243" s="430">
        <v>0.2</v>
      </c>
      <c r="Q243" s="430">
        <v>1.85</v>
      </c>
      <c r="R243" s="430">
        <v>0.85</v>
      </c>
      <c r="S243" s="430">
        <v>0.75</v>
      </c>
      <c r="T243" s="430">
        <v>0.66</v>
      </c>
      <c r="U243" s="430">
        <v>1.1000000000000001</v>
      </c>
      <c r="V243" s="430">
        <v>0.7</v>
      </c>
      <c r="W243" s="430">
        <v>0.18</v>
      </c>
      <c r="X243" s="430">
        <v>0.2</v>
      </c>
      <c r="Y243" s="430">
        <v>0.11</v>
      </c>
      <c r="Z243" s="430">
        <v>0.03</v>
      </c>
      <c r="AA243" s="433" t="s">
        <v>2253</v>
      </c>
      <c r="AB243" s="430">
        <v>2</v>
      </c>
      <c r="AC243" s="430">
        <v>150</v>
      </c>
      <c r="AD243" s="430">
        <v>4.9000000000000004</v>
      </c>
      <c r="AE243" s="431">
        <v>45</v>
      </c>
      <c r="AF243" s="430">
        <v>3.4</v>
      </c>
      <c r="AG243" s="430">
        <v>3.4</v>
      </c>
      <c r="AH243" s="430">
        <v>1.1000000000000001</v>
      </c>
      <c r="AI243" s="439"/>
      <c r="AJ243" s="430"/>
      <c r="AK243" s="430"/>
      <c r="AL243" s="432">
        <v>100</v>
      </c>
      <c r="AM243" s="430"/>
      <c r="AN243" s="430"/>
    </row>
    <row r="244" spans="1:40">
      <c r="A244" s="429" t="s">
        <v>2251</v>
      </c>
      <c r="B244" s="430" t="s">
        <v>116</v>
      </c>
      <c r="C244" s="430">
        <v>0</v>
      </c>
      <c r="D244" s="324" t="s">
        <v>97</v>
      </c>
      <c r="E244" s="430">
        <v>30</v>
      </c>
      <c r="F244" s="430">
        <v>20</v>
      </c>
      <c r="G244" s="430">
        <v>100</v>
      </c>
      <c r="H244" s="430">
        <v>1.6299999999999999E-2</v>
      </c>
      <c r="I244" s="430">
        <v>1.1900000000000001E-2</v>
      </c>
      <c r="J244" s="430">
        <v>1.45</v>
      </c>
      <c r="K244" s="430">
        <v>0.9</v>
      </c>
      <c r="L244" s="430">
        <v>0.33</v>
      </c>
      <c r="M244" s="430">
        <v>0.7</v>
      </c>
      <c r="N244" s="430">
        <v>0.2</v>
      </c>
      <c r="O244" s="430">
        <v>2.5</v>
      </c>
      <c r="P244" s="430">
        <v>0.25</v>
      </c>
      <c r="Q244" s="430">
        <v>2.15</v>
      </c>
      <c r="R244" s="430">
        <v>1.6</v>
      </c>
      <c r="S244" s="430">
        <v>1.5</v>
      </c>
      <c r="T244" s="430">
        <v>1.3</v>
      </c>
      <c r="U244" s="430">
        <v>1.4</v>
      </c>
      <c r="V244" s="430">
        <v>1</v>
      </c>
      <c r="W244" s="430">
        <v>0.36</v>
      </c>
      <c r="X244" s="430">
        <v>0.25</v>
      </c>
      <c r="Y244" s="430">
        <v>0.14000000000000001</v>
      </c>
      <c r="Z244" s="430">
        <v>0.05</v>
      </c>
      <c r="AA244" s="430" t="s">
        <v>2244</v>
      </c>
      <c r="AB244" s="430">
        <v>2</v>
      </c>
      <c r="AC244" s="430">
        <v>150</v>
      </c>
      <c r="AD244" s="430">
        <v>35</v>
      </c>
      <c r="AE244" s="430">
        <v>80</v>
      </c>
      <c r="AF244" s="430">
        <v>6.2</v>
      </c>
      <c r="AG244" s="430">
        <v>5</v>
      </c>
      <c r="AH244" s="430">
        <v>1.75</v>
      </c>
      <c r="AI244" s="439">
        <v>40452</v>
      </c>
      <c r="AJ244" s="430" t="s">
        <v>135</v>
      </c>
      <c r="AK244" s="430">
        <v>2500</v>
      </c>
      <c r="AL244" s="432">
        <v>0.4</v>
      </c>
      <c r="AM244" s="430"/>
      <c r="AN244" s="430"/>
    </row>
    <row r="246" spans="1:40">
      <c r="A246" s="429" t="s">
        <v>2242</v>
      </c>
      <c r="B246" s="430" t="s">
        <v>129</v>
      </c>
      <c r="C246" s="430">
        <v>0</v>
      </c>
      <c r="D246" s="324" t="s">
        <v>97</v>
      </c>
      <c r="E246" s="430">
        <v>20</v>
      </c>
      <c r="F246" s="430">
        <v>12</v>
      </c>
      <c r="G246" s="431">
        <v>2.3E-2</v>
      </c>
      <c r="H246" s="430">
        <v>1.0999999999999999E-2</v>
      </c>
      <c r="I246" s="430">
        <v>8.9999999999999993E-3</v>
      </c>
      <c r="J246" s="430">
        <v>1.4</v>
      </c>
      <c r="K246" s="430">
        <v>1.8</v>
      </c>
      <c r="L246" s="430">
        <v>2</v>
      </c>
      <c r="M246" s="430">
        <v>0.7</v>
      </c>
      <c r="N246" s="430">
        <v>0.03</v>
      </c>
      <c r="O246" s="430">
        <v>0.7</v>
      </c>
      <c r="P246" s="430">
        <v>0.05</v>
      </c>
      <c r="Q246" s="430">
        <v>0.45</v>
      </c>
      <c r="R246" s="430">
        <v>3</v>
      </c>
      <c r="S246" s="430">
        <v>2.7</v>
      </c>
      <c r="T246" s="430">
        <v>2.2999999999999998</v>
      </c>
      <c r="U246" s="430">
        <v>3.5</v>
      </c>
      <c r="V246" s="430">
        <v>1.8</v>
      </c>
      <c r="W246" s="430">
        <v>0.8</v>
      </c>
      <c r="X246" s="430">
        <v>1.1000000000000001</v>
      </c>
      <c r="Y246" s="430">
        <v>0.31</v>
      </c>
      <c r="Z246" s="430">
        <v>7.0000000000000007E-2</v>
      </c>
      <c r="AA246" s="430" t="s">
        <v>2240</v>
      </c>
      <c r="AB246" s="430">
        <v>2</v>
      </c>
      <c r="AC246" s="430">
        <v>175</v>
      </c>
      <c r="AD246" s="430">
        <v>1.7</v>
      </c>
      <c r="AE246" s="430">
        <v>40</v>
      </c>
      <c r="AF246" s="430">
        <v>10.42</v>
      </c>
      <c r="AG246" s="430">
        <v>6.73</v>
      </c>
      <c r="AH246" s="430">
        <v>2.38</v>
      </c>
      <c r="AI246" s="440">
        <v>40162</v>
      </c>
      <c r="AJ246" s="430" t="s">
        <v>99</v>
      </c>
      <c r="AK246" s="430">
        <v>1000</v>
      </c>
      <c r="AL246" s="432">
        <v>0.84</v>
      </c>
      <c r="AM246" s="430"/>
      <c r="AN246" s="430"/>
    </row>
    <row r="247" spans="1:40">
      <c r="A247" s="429" t="s">
        <v>2242</v>
      </c>
      <c r="B247" s="430" t="s">
        <v>866</v>
      </c>
      <c r="C247" s="430">
        <v>0</v>
      </c>
      <c r="D247" s="324" t="s">
        <v>97</v>
      </c>
      <c r="E247" s="430">
        <v>20</v>
      </c>
      <c r="F247" s="430">
        <v>20</v>
      </c>
      <c r="G247" s="430">
        <v>100</v>
      </c>
      <c r="H247" s="430">
        <v>0.02</v>
      </c>
      <c r="I247" s="430">
        <v>1.4E-2</v>
      </c>
      <c r="J247" s="430">
        <v>1.45</v>
      </c>
      <c r="K247" s="430">
        <v>2</v>
      </c>
      <c r="L247" s="430" t="s">
        <v>130</v>
      </c>
      <c r="M247" s="430">
        <v>0.7</v>
      </c>
      <c r="N247" s="430">
        <v>0.2</v>
      </c>
      <c r="O247" s="430">
        <v>2.2000000000000002</v>
      </c>
      <c r="P247" s="430">
        <v>0.25</v>
      </c>
      <c r="Q247" s="430">
        <v>2</v>
      </c>
      <c r="R247" s="430">
        <v>1.2</v>
      </c>
      <c r="S247" s="430">
        <v>1</v>
      </c>
      <c r="T247" s="430">
        <v>1</v>
      </c>
      <c r="U247" s="430">
        <v>1.5</v>
      </c>
      <c r="V247" s="430">
        <v>1.2</v>
      </c>
      <c r="W247" s="430">
        <v>0.5</v>
      </c>
      <c r="X247" s="430">
        <v>0.38</v>
      </c>
      <c r="Y247" s="430">
        <v>0.3</v>
      </c>
      <c r="Z247" s="430">
        <v>0.08</v>
      </c>
      <c r="AA247" s="430" t="s">
        <v>2240</v>
      </c>
      <c r="AB247" s="430">
        <v>2</v>
      </c>
      <c r="AC247" s="430">
        <v>175</v>
      </c>
      <c r="AD247" s="430">
        <v>3.75</v>
      </c>
      <c r="AE247" s="430">
        <v>40</v>
      </c>
      <c r="AF247" s="430">
        <v>10.42</v>
      </c>
      <c r="AG247" s="430">
        <v>6.73</v>
      </c>
      <c r="AH247" s="430">
        <v>2.38</v>
      </c>
      <c r="AI247" s="439">
        <v>40452</v>
      </c>
      <c r="AJ247" s="430" t="s">
        <v>135</v>
      </c>
      <c r="AK247" s="430">
        <v>3000</v>
      </c>
      <c r="AL247" s="432">
        <v>0.36</v>
      </c>
      <c r="AM247" s="430"/>
      <c r="AN247" s="430"/>
    </row>
    <row r="248" spans="1:40">
      <c r="A248" s="429" t="s">
        <v>2242</v>
      </c>
      <c r="B248" s="430" t="s">
        <v>134</v>
      </c>
      <c r="C248" s="430">
        <v>0</v>
      </c>
      <c r="D248" s="324" t="s">
        <v>97</v>
      </c>
      <c r="E248" s="430">
        <v>30</v>
      </c>
      <c r="F248" s="430">
        <v>20</v>
      </c>
      <c r="G248" s="430">
        <v>100</v>
      </c>
      <c r="H248" s="430">
        <v>1.2500000000000001E-2</v>
      </c>
      <c r="I248" s="430">
        <v>0.01</v>
      </c>
      <c r="J248" s="430">
        <v>1.52</v>
      </c>
      <c r="K248" s="430">
        <v>2</v>
      </c>
      <c r="L248" s="430">
        <v>1.2</v>
      </c>
      <c r="M248" s="430">
        <v>0.7</v>
      </c>
      <c r="N248" s="430">
        <v>0.1</v>
      </c>
      <c r="O248" s="430">
        <v>2.5</v>
      </c>
      <c r="P248" s="430">
        <v>0.15</v>
      </c>
      <c r="Q248" s="430">
        <v>2.2000000000000002</v>
      </c>
      <c r="R248" s="430">
        <v>1.2</v>
      </c>
      <c r="S248" s="430">
        <v>1.1000000000000001</v>
      </c>
      <c r="T248" s="430">
        <v>0.95</v>
      </c>
      <c r="U248" s="430">
        <v>1</v>
      </c>
      <c r="V248" s="430">
        <v>0.61</v>
      </c>
      <c r="W248" s="430">
        <v>0.28999999999999998</v>
      </c>
      <c r="X248" s="430">
        <v>0.2</v>
      </c>
      <c r="Y248" s="430">
        <v>0.16</v>
      </c>
      <c r="Z248" s="430">
        <v>0.11</v>
      </c>
      <c r="AA248" s="430" t="s">
        <v>2240</v>
      </c>
      <c r="AB248" s="430">
        <v>2</v>
      </c>
      <c r="AC248" s="430">
        <v>175</v>
      </c>
      <c r="AD248" s="430">
        <v>2</v>
      </c>
      <c r="AE248" s="430">
        <v>40</v>
      </c>
      <c r="AF248" s="430">
        <v>10.42</v>
      </c>
      <c r="AG248" s="430">
        <v>6.73</v>
      </c>
      <c r="AH248" s="430">
        <v>2.38</v>
      </c>
      <c r="AI248" s="439">
        <v>40452</v>
      </c>
      <c r="AJ248" s="430" t="s">
        <v>99</v>
      </c>
      <c r="AK248" s="430">
        <v>2000</v>
      </c>
      <c r="AL248" s="432">
        <v>0.4</v>
      </c>
      <c r="AM248" s="430"/>
      <c r="AN248" s="430"/>
    </row>
    <row r="249" spans="1:40">
      <c r="A249" s="429" t="s">
        <v>2242</v>
      </c>
      <c r="B249" s="430" t="s">
        <v>136</v>
      </c>
      <c r="C249" s="430">
        <v>0</v>
      </c>
      <c r="D249" s="324" t="s">
        <v>97</v>
      </c>
      <c r="E249" s="430">
        <v>25</v>
      </c>
      <c r="F249" s="430">
        <v>20</v>
      </c>
      <c r="G249" s="430">
        <v>100</v>
      </c>
      <c r="H249" s="430">
        <v>7.7999999999999996E-3</v>
      </c>
      <c r="I249" s="430">
        <v>5.5999999999999999E-3</v>
      </c>
      <c r="J249" s="430">
        <v>1.4</v>
      </c>
      <c r="K249" s="430">
        <v>1.5</v>
      </c>
      <c r="L249" s="430">
        <v>0.5</v>
      </c>
      <c r="M249" s="430">
        <v>0.7</v>
      </c>
      <c r="N249" s="430">
        <v>0.05</v>
      </c>
      <c r="O249" s="430">
        <v>2.5</v>
      </c>
      <c r="P249" s="430">
        <v>0.1</v>
      </c>
      <c r="Q249" s="430">
        <v>2.0499999999999998</v>
      </c>
      <c r="R249" s="430">
        <v>2</v>
      </c>
      <c r="S249" s="430">
        <v>1.8</v>
      </c>
      <c r="T249" s="430">
        <v>1.6</v>
      </c>
      <c r="U249" s="430">
        <v>1.6</v>
      </c>
      <c r="V249" s="430">
        <v>0.71</v>
      </c>
      <c r="W249" s="430">
        <v>0.4</v>
      </c>
      <c r="X249" s="430">
        <v>0.48</v>
      </c>
      <c r="Y249" s="430">
        <v>0.28999999999999998</v>
      </c>
      <c r="Z249" s="430">
        <v>0.2</v>
      </c>
      <c r="AA249" s="430" t="s">
        <v>2240</v>
      </c>
      <c r="AB249" s="430">
        <v>2</v>
      </c>
      <c r="AC249" s="430">
        <v>175</v>
      </c>
      <c r="AD249" s="430">
        <v>2.2000000000000002</v>
      </c>
      <c r="AE249" s="430">
        <v>40</v>
      </c>
      <c r="AF249" s="430">
        <v>10.42</v>
      </c>
      <c r="AG249" s="430">
        <v>6.73</v>
      </c>
      <c r="AH249" s="430">
        <v>2.38</v>
      </c>
      <c r="AI249" s="440">
        <v>40162</v>
      </c>
      <c r="AJ249" s="430" t="s">
        <v>99</v>
      </c>
      <c r="AK249" s="430">
        <v>1000</v>
      </c>
      <c r="AL249" s="432">
        <v>0.33</v>
      </c>
      <c r="AM249" s="430"/>
      <c r="AN249" s="430"/>
    </row>
    <row r="250" spans="1:40">
      <c r="A250" s="429" t="s">
        <v>2242</v>
      </c>
      <c r="B250" s="430" t="s">
        <v>137</v>
      </c>
      <c r="C250" s="430">
        <v>0</v>
      </c>
      <c r="D250" s="324" t="s">
        <v>97</v>
      </c>
      <c r="E250" s="430">
        <v>25</v>
      </c>
      <c r="F250" s="430">
        <v>20</v>
      </c>
      <c r="G250" s="430">
        <v>100</v>
      </c>
      <c r="H250" s="430">
        <v>6.3E-3</v>
      </c>
      <c r="I250" s="430">
        <v>4.7999999999999996E-3</v>
      </c>
      <c r="J250" s="430">
        <v>1.4</v>
      </c>
      <c r="K250" s="430">
        <v>0.9</v>
      </c>
      <c r="L250" s="430">
        <v>0.9</v>
      </c>
      <c r="M250" s="430">
        <v>0.7</v>
      </c>
      <c r="N250" s="430">
        <v>7.0000000000000007E-2</v>
      </c>
      <c r="O250" s="430">
        <v>2.5499999999999998</v>
      </c>
      <c r="P250" s="430">
        <v>0.1</v>
      </c>
      <c r="Q250" s="430">
        <v>2.2000000000000002</v>
      </c>
      <c r="R250" s="430">
        <v>2.5</v>
      </c>
      <c r="S250" s="430">
        <v>2.2999999999999998</v>
      </c>
      <c r="T250" s="430">
        <v>2.1</v>
      </c>
      <c r="U250" s="430">
        <v>2</v>
      </c>
      <c r="V250" s="430">
        <v>0.9</v>
      </c>
      <c r="W250" s="430">
        <v>0.48</v>
      </c>
      <c r="X250" s="430">
        <v>0.4</v>
      </c>
      <c r="Y250" s="430">
        <v>0.32</v>
      </c>
      <c r="Z250" s="430">
        <v>0.24</v>
      </c>
      <c r="AA250" s="430" t="s">
        <v>2240</v>
      </c>
      <c r="AB250" s="430">
        <v>2</v>
      </c>
      <c r="AC250" s="430">
        <v>175</v>
      </c>
      <c r="AD250" s="430">
        <v>1.86</v>
      </c>
      <c r="AE250" s="430">
        <v>40</v>
      </c>
      <c r="AF250" s="430">
        <v>10.42</v>
      </c>
      <c r="AG250" s="430">
        <v>6.73</v>
      </c>
      <c r="AH250" s="430">
        <v>2.38</v>
      </c>
      <c r="AI250" s="440">
        <v>40162</v>
      </c>
      <c r="AJ250" s="430" t="s">
        <v>99</v>
      </c>
      <c r="AK250" s="430">
        <v>2000</v>
      </c>
      <c r="AL250" s="432">
        <v>0.32</v>
      </c>
      <c r="AM250" s="430"/>
      <c r="AN250" s="430"/>
    </row>
    <row r="251" spans="1:40">
      <c r="A251" s="429" t="s">
        <v>2242</v>
      </c>
      <c r="B251" s="430" t="s">
        <v>138</v>
      </c>
      <c r="C251" s="430">
        <v>0</v>
      </c>
      <c r="D251" s="324" t="s">
        <v>97</v>
      </c>
      <c r="E251" s="430">
        <v>25</v>
      </c>
      <c r="F251" s="430">
        <v>20</v>
      </c>
      <c r="G251" s="430">
        <v>100</v>
      </c>
      <c r="H251" s="430">
        <v>1.4800000000000001E-2</v>
      </c>
      <c r="I251" s="430">
        <v>9.4000000000000004E-3</v>
      </c>
      <c r="J251" s="430">
        <v>1.4</v>
      </c>
      <c r="K251" s="430">
        <v>2.2000000000000002</v>
      </c>
      <c r="L251" s="430">
        <v>0.28999999999999998</v>
      </c>
      <c r="M251" s="430">
        <v>0.7</v>
      </c>
      <c r="N251" s="430">
        <v>0.05</v>
      </c>
      <c r="O251" s="430">
        <v>2.65</v>
      </c>
      <c r="P251" s="430">
        <v>0.08</v>
      </c>
      <c r="Q251" s="430">
        <v>2.4</v>
      </c>
      <c r="R251" s="430">
        <v>1</v>
      </c>
      <c r="S251" s="430">
        <v>0.89</v>
      </c>
      <c r="T251" s="430">
        <v>0.8</v>
      </c>
      <c r="U251" s="430">
        <v>0.65</v>
      </c>
      <c r="V251" s="430">
        <v>0.35</v>
      </c>
      <c r="W251" s="430">
        <v>0.18</v>
      </c>
      <c r="X251" s="430">
        <v>0.28000000000000003</v>
      </c>
      <c r="Y251" s="430">
        <v>0.16</v>
      </c>
      <c r="Z251" s="430">
        <v>0.11</v>
      </c>
      <c r="AA251" s="430" t="s">
        <v>2240</v>
      </c>
      <c r="AB251" s="430">
        <v>2</v>
      </c>
      <c r="AC251" s="430">
        <v>175</v>
      </c>
      <c r="AD251" s="430">
        <v>3.4</v>
      </c>
      <c r="AE251" s="430">
        <v>40</v>
      </c>
      <c r="AF251" s="430">
        <v>10.42</v>
      </c>
      <c r="AG251" s="430">
        <v>6.73</v>
      </c>
      <c r="AH251" s="430">
        <v>2.38</v>
      </c>
      <c r="AI251" s="440">
        <v>40162</v>
      </c>
      <c r="AJ251" s="430" t="s">
        <v>99</v>
      </c>
      <c r="AK251" s="430">
        <v>6000</v>
      </c>
      <c r="AL251" s="432">
        <v>0.26</v>
      </c>
      <c r="AM251" s="430"/>
      <c r="AN251" s="430"/>
    </row>
    <row r="252" spans="1:40">
      <c r="A252" s="435" t="s">
        <v>2242</v>
      </c>
      <c r="B252" s="433" t="s">
        <v>851</v>
      </c>
      <c r="C252" s="430">
        <v>0</v>
      </c>
      <c r="D252" s="324" t="s">
        <v>97</v>
      </c>
      <c r="E252" s="433">
        <v>30</v>
      </c>
      <c r="F252" s="324">
        <v>20</v>
      </c>
      <c r="G252" s="324">
        <v>100</v>
      </c>
      <c r="H252" s="433">
        <v>1.75E-3</v>
      </c>
      <c r="I252" s="433">
        <v>1.15E-3</v>
      </c>
      <c r="J252" s="324">
        <v>1.5</v>
      </c>
      <c r="K252" s="433">
        <v>1.3</v>
      </c>
      <c r="L252" s="324" t="s">
        <v>850</v>
      </c>
      <c r="M252" s="430">
        <v>0.7</v>
      </c>
      <c r="N252" s="324">
        <v>0.1</v>
      </c>
      <c r="O252" s="433">
        <v>2.4</v>
      </c>
      <c r="P252" s="433">
        <v>0.12</v>
      </c>
      <c r="Q252" s="433">
        <v>1.95</v>
      </c>
      <c r="R252" s="433">
        <v>8</v>
      </c>
      <c r="S252" s="433">
        <v>7.8</v>
      </c>
      <c r="T252" s="433">
        <v>7</v>
      </c>
      <c r="U252" s="433">
        <v>3.2</v>
      </c>
      <c r="V252" s="433">
        <v>3</v>
      </c>
      <c r="W252" s="433">
        <v>1.3</v>
      </c>
      <c r="X252" s="433">
        <v>1.2</v>
      </c>
      <c r="Y252" s="433">
        <v>1</v>
      </c>
      <c r="Z252" s="433">
        <v>0.7</v>
      </c>
      <c r="AA252" s="433" t="s">
        <v>2255</v>
      </c>
      <c r="AB252" s="433">
        <v>2</v>
      </c>
      <c r="AC252" s="433">
        <v>150</v>
      </c>
      <c r="AD252" s="433">
        <v>0.5</v>
      </c>
      <c r="AE252" s="433">
        <v>35</v>
      </c>
      <c r="AF252" s="324">
        <v>6.35</v>
      </c>
      <c r="AG252" s="324">
        <v>5.35</v>
      </c>
      <c r="AH252" s="324">
        <v>1.1000000000000001</v>
      </c>
      <c r="AI252" s="439">
        <v>40441</v>
      </c>
      <c r="AJ252" s="324" t="s">
        <v>99</v>
      </c>
      <c r="AK252" s="324">
        <v>4000</v>
      </c>
      <c r="AL252" s="437">
        <v>0.98</v>
      </c>
      <c r="AM252" s="430"/>
      <c r="AN252" s="430"/>
    </row>
    <row r="253" spans="1:40">
      <c r="A253" s="435" t="s">
        <v>2242</v>
      </c>
      <c r="B253" s="433" t="s">
        <v>849</v>
      </c>
      <c r="C253" s="430">
        <v>0</v>
      </c>
      <c r="D253" s="324" t="s">
        <v>97</v>
      </c>
      <c r="E253" s="433">
        <v>30</v>
      </c>
      <c r="F253" s="324">
        <v>20</v>
      </c>
      <c r="G253" s="324">
        <v>100</v>
      </c>
      <c r="H253" s="433">
        <v>2.0999999999999999E-3</v>
      </c>
      <c r="I253" s="433">
        <v>1.4E-3</v>
      </c>
      <c r="J253" s="324">
        <v>1.5</v>
      </c>
      <c r="K253" s="433">
        <v>1.3</v>
      </c>
      <c r="L253" s="324" t="s">
        <v>850</v>
      </c>
      <c r="M253" s="430">
        <v>0.7</v>
      </c>
      <c r="N253" s="324">
        <v>0.05</v>
      </c>
      <c r="O253" s="433">
        <v>2.5</v>
      </c>
      <c r="P253" s="433">
        <v>0.1</v>
      </c>
      <c r="Q253" s="433">
        <v>2.0499999999999998</v>
      </c>
      <c r="R253" s="433">
        <v>8</v>
      </c>
      <c r="S253" s="433">
        <v>7.5</v>
      </c>
      <c r="T253" s="433">
        <v>7</v>
      </c>
      <c r="U253" s="433">
        <v>3</v>
      </c>
      <c r="V253" s="433">
        <v>2.5</v>
      </c>
      <c r="W253" s="433">
        <v>1</v>
      </c>
      <c r="X253" s="433">
        <v>0.9</v>
      </c>
      <c r="Y253" s="433">
        <v>0.85</v>
      </c>
      <c r="Z253" s="433">
        <v>0.5</v>
      </c>
      <c r="AA253" s="433" t="s">
        <v>2255</v>
      </c>
      <c r="AB253" s="433">
        <v>2</v>
      </c>
      <c r="AC253" s="433">
        <v>150</v>
      </c>
      <c r="AD253" s="433">
        <v>0.5</v>
      </c>
      <c r="AE253" s="433">
        <v>35</v>
      </c>
      <c r="AF253" s="324">
        <v>6.35</v>
      </c>
      <c r="AG253" s="324">
        <v>5.35</v>
      </c>
      <c r="AH253" s="324">
        <v>1.1000000000000001</v>
      </c>
      <c r="AI253" s="439">
        <v>40441</v>
      </c>
      <c r="AJ253" s="324" t="s">
        <v>99</v>
      </c>
      <c r="AK253" s="324">
        <v>4000</v>
      </c>
      <c r="AL253" s="437">
        <v>0.85</v>
      </c>
      <c r="AM253" s="430"/>
      <c r="AN253" s="430"/>
    </row>
    <row r="254" spans="1:40">
      <c r="A254" s="435" t="s">
        <v>2242</v>
      </c>
      <c r="B254" s="433" t="s">
        <v>275</v>
      </c>
      <c r="C254" s="430">
        <v>0</v>
      </c>
      <c r="D254" s="324" t="s">
        <v>97</v>
      </c>
      <c r="E254" s="324">
        <v>12</v>
      </c>
      <c r="F254" s="324">
        <v>12</v>
      </c>
      <c r="G254" s="324">
        <v>3.3000000000000002E-2</v>
      </c>
      <c r="H254" s="433">
        <v>8.0000000000000002E-3</v>
      </c>
      <c r="I254" s="433">
        <v>100</v>
      </c>
      <c r="J254" s="324">
        <v>1.3</v>
      </c>
      <c r="K254" s="433">
        <v>2</v>
      </c>
      <c r="L254" s="324" t="s">
        <v>276</v>
      </c>
      <c r="M254" s="324">
        <v>0.7</v>
      </c>
      <c r="N254" s="324">
        <v>0.1</v>
      </c>
      <c r="O254" s="433">
        <v>1.75</v>
      </c>
      <c r="P254" s="433">
        <v>0.15</v>
      </c>
      <c r="Q254" s="433">
        <v>1.5</v>
      </c>
      <c r="R254" s="433">
        <v>3</v>
      </c>
      <c r="S254" s="433">
        <v>2.9</v>
      </c>
      <c r="T254" s="433">
        <v>2.5</v>
      </c>
      <c r="U254" s="433">
        <v>4</v>
      </c>
      <c r="V254" s="433">
        <v>3</v>
      </c>
      <c r="W254" s="433">
        <v>1.8</v>
      </c>
      <c r="X254" s="433">
        <v>0.9</v>
      </c>
      <c r="Y254" s="433">
        <v>0.7</v>
      </c>
      <c r="Z254" s="433">
        <v>0.3</v>
      </c>
      <c r="AA254" s="433" t="s">
        <v>2244</v>
      </c>
      <c r="AB254" s="433">
        <v>2</v>
      </c>
      <c r="AC254" s="433">
        <v>150</v>
      </c>
      <c r="AD254" s="433">
        <v>20</v>
      </c>
      <c r="AE254" s="433">
        <v>60</v>
      </c>
      <c r="AF254" s="430">
        <v>6.2</v>
      </c>
      <c r="AG254" s="430">
        <v>5</v>
      </c>
      <c r="AH254" s="430">
        <v>1.75</v>
      </c>
      <c r="AI254" s="439">
        <v>40452</v>
      </c>
      <c r="AJ254" s="430" t="s">
        <v>135</v>
      </c>
      <c r="AK254" s="324">
        <v>1000</v>
      </c>
      <c r="AL254" s="437">
        <v>0.5</v>
      </c>
      <c r="AM254" s="430"/>
      <c r="AN254" s="430"/>
    </row>
    <row r="255" spans="1:40">
      <c r="A255" s="429" t="s">
        <v>2242</v>
      </c>
      <c r="B255" s="430" t="s">
        <v>125</v>
      </c>
      <c r="C255" s="430">
        <v>0</v>
      </c>
      <c r="D255" s="324" t="s">
        <v>97</v>
      </c>
      <c r="E255" s="430">
        <v>30</v>
      </c>
      <c r="F255" s="430">
        <v>12</v>
      </c>
      <c r="G255" s="430">
        <v>100</v>
      </c>
      <c r="H255" s="430">
        <v>6.4999999999999997E-3</v>
      </c>
      <c r="I255" s="430">
        <v>100</v>
      </c>
      <c r="J255" s="430">
        <v>1.4</v>
      </c>
      <c r="K255" s="430">
        <v>1.5</v>
      </c>
      <c r="L255" s="430">
        <v>9</v>
      </c>
      <c r="M255" s="430">
        <v>0.7</v>
      </c>
      <c r="N255" s="430">
        <v>0.05</v>
      </c>
      <c r="O255" s="430">
        <v>2.4500000000000002</v>
      </c>
      <c r="P255" s="430">
        <v>7.0000000000000007E-2</v>
      </c>
      <c r="Q255" s="430">
        <v>2.35</v>
      </c>
      <c r="R255" s="430">
        <v>7</v>
      </c>
      <c r="S255" s="430">
        <v>6</v>
      </c>
      <c r="T255" s="430">
        <v>5.2</v>
      </c>
      <c r="U255" s="430">
        <v>3.3</v>
      </c>
      <c r="V255" s="430">
        <v>2</v>
      </c>
      <c r="W255" s="430">
        <v>1</v>
      </c>
      <c r="X255" s="430">
        <v>1.3</v>
      </c>
      <c r="Y255" s="430">
        <v>0.55000000000000004</v>
      </c>
      <c r="Z255" s="430">
        <v>0.3</v>
      </c>
      <c r="AA255" s="430" t="s">
        <v>2244</v>
      </c>
      <c r="AB255" s="430">
        <v>2</v>
      </c>
      <c r="AC255" s="430">
        <v>175</v>
      </c>
      <c r="AD255" s="430">
        <v>20</v>
      </c>
      <c r="AE255" s="430">
        <v>40</v>
      </c>
      <c r="AF255" s="430">
        <v>6.2</v>
      </c>
      <c r="AG255" s="430">
        <v>5</v>
      </c>
      <c r="AH255" s="430">
        <v>1.75</v>
      </c>
      <c r="AI255" s="439">
        <v>40452</v>
      </c>
      <c r="AJ255" s="430" t="s">
        <v>135</v>
      </c>
      <c r="AK255" s="430">
        <v>1000</v>
      </c>
      <c r="AL255" s="432">
        <v>0.7</v>
      </c>
      <c r="AM255" s="430"/>
      <c r="AN255" s="430"/>
    </row>
    <row r="256" spans="1:40">
      <c r="A256" s="429" t="s">
        <v>2242</v>
      </c>
      <c r="B256" s="430" t="s">
        <v>5824</v>
      </c>
      <c r="C256" s="430" t="s">
        <v>5825</v>
      </c>
      <c r="D256" s="324" t="s">
        <v>97</v>
      </c>
      <c r="E256" s="430">
        <v>25</v>
      </c>
      <c r="F256" s="324">
        <v>20</v>
      </c>
      <c r="G256" s="324">
        <v>100</v>
      </c>
      <c r="H256" s="433">
        <v>4.5999999999999999E-3</v>
      </c>
      <c r="I256" s="433">
        <v>3.2000000000000002E-3</v>
      </c>
      <c r="J256" s="324">
        <v>1.41</v>
      </c>
      <c r="K256" s="433">
        <v>2.4</v>
      </c>
      <c r="L256" s="439"/>
      <c r="M256" s="430">
        <v>1</v>
      </c>
      <c r="N256" s="324">
        <v>0.1</v>
      </c>
      <c r="O256" s="433">
        <v>2.35</v>
      </c>
      <c r="P256" s="433">
        <v>0.15</v>
      </c>
      <c r="Q256" s="433">
        <v>2.1</v>
      </c>
      <c r="R256" s="433">
        <v>1.7</v>
      </c>
      <c r="S256" s="433">
        <v>1.65</v>
      </c>
      <c r="T256" s="433">
        <v>1.3</v>
      </c>
      <c r="U256" s="433">
        <v>1.5</v>
      </c>
      <c r="V256" s="433">
        <v>0.8</v>
      </c>
      <c r="W256" s="433">
        <v>0.3</v>
      </c>
      <c r="X256" s="433">
        <v>0.4</v>
      </c>
      <c r="Y256" s="433">
        <v>0.2</v>
      </c>
      <c r="Z256" s="433">
        <v>8.5000000000000006E-2</v>
      </c>
      <c r="AA256" s="430" t="s">
        <v>86</v>
      </c>
      <c r="AB256" s="430">
        <v>8</v>
      </c>
      <c r="AC256" s="430">
        <v>150</v>
      </c>
      <c r="AD256" s="430">
        <v>4</v>
      </c>
      <c r="AE256" s="431">
        <v>40</v>
      </c>
      <c r="AF256" s="429">
        <v>3.18</v>
      </c>
      <c r="AG256" s="430">
        <v>5.35</v>
      </c>
      <c r="AH256" s="430">
        <v>1.1000000000000001</v>
      </c>
      <c r="AI256" s="440"/>
      <c r="AJ256" s="430" t="s">
        <v>135</v>
      </c>
      <c r="AK256" s="430"/>
      <c r="AL256" s="437">
        <v>0.6</v>
      </c>
      <c r="AM256" s="433"/>
      <c r="AN256" s="433"/>
    </row>
    <row r="257" spans="1:40">
      <c r="A257" s="429" t="s">
        <v>2242</v>
      </c>
      <c r="B257" s="430" t="s">
        <v>5825</v>
      </c>
      <c r="C257" s="430" t="s">
        <v>5824</v>
      </c>
      <c r="D257" s="324" t="s">
        <v>97</v>
      </c>
      <c r="E257" s="430">
        <v>25</v>
      </c>
      <c r="F257" s="324">
        <v>20</v>
      </c>
      <c r="G257" s="324">
        <v>100</v>
      </c>
      <c r="H257" s="433">
        <v>1.1000000000000001E-3</v>
      </c>
      <c r="I257" s="433">
        <v>8.4999999999999995E-4</v>
      </c>
      <c r="J257" s="324">
        <v>1.41</v>
      </c>
      <c r="K257" s="433">
        <v>0.85</v>
      </c>
      <c r="L257" s="439"/>
      <c r="M257" s="430">
        <v>0.7</v>
      </c>
      <c r="N257" s="324">
        <v>0.1</v>
      </c>
      <c r="O257" s="433">
        <v>2.2000000000000002</v>
      </c>
      <c r="P257" s="433">
        <v>0.11</v>
      </c>
      <c r="Q257" s="433">
        <v>1.8</v>
      </c>
      <c r="R257" s="433">
        <v>7</v>
      </c>
      <c r="S257" s="433">
        <v>6.5</v>
      </c>
      <c r="T257" s="433">
        <v>5.9</v>
      </c>
      <c r="U257" s="433">
        <v>6</v>
      </c>
      <c r="V257" s="433">
        <v>4</v>
      </c>
      <c r="W257" s="433">
        <v>1.6</v>
      </c>
      <c r="X257" s="433">
        <v>2</v>
      </c>
      <c r="Y257" s="433">
        <v>0.9</v>
      </c>
      <c r="Z257" s="433">
        <v>0.4</v>
      </c>
      <c r="AA257" s="430" t="s">
        <v>86</v>
      </c>
      <c r="AB257" s="430">
        <v>8</v>
      </c>
      <c r="AC257" s="430">
        <v>150</v>
      </c>
      <c r="AD257" s="430">
        <v>2</v>
      </c>
      <c r="AE257" s="431">
        <v>40</v>
      </c>
      <c r="AF257" s="429">
        <v>3.18</v>
      </c>
      <c r="AG257" s="430">
        <v>5.35</v>
      </c>
      <c r="AH257" s="430">
        <v>1.1000000000000001</v>
      </c>
      <c r="AI257" s="440"/>
      <c r="AJ257" s="430" t="s">
        <v>135</v>
      </c>
      <c r="AK257" s="430"/>
      <c r="AL257" s="437">
        <v>0.6</v>
      </c>
      <c r="AM257" s="433"/>
      <c r="AN257" s="433"/>
    </row>
    <row r="259" spans="1:40">
      <c r="A259" s="429" t="s">
        <v>2251</v>
      </c>
      <c r="B259" s="430" t="s">
        <v>2305</v>
      </c>
      <c r="C259" s="430">
        <v>0</v>
      </c>
      <c r="D259" s="324" t="s">
        <v>97</v>
      </c>
      <c r="E259" s="430">
        <v>100</v>
      </c>
      <c r="F259" s="430">
        <v>20</v>
      </c>
      <c r="G259" s="430">
        <v>100</v>
      </c>
      <c r="H259" s="434">
        <v>2.8000000000000001E-2</v>
      </c>
      <c r="I259" s="430">
        <v>2.0500000000000001E-2</v>
      </c>
      <c r="J259" s="430">
        <v>1.8</v>
      </c>
      <c r="K259" s="430">
        <v>1</v>
      </c>
      <c r="L259" s="430" t="s">
        <v>2306</v>
      </c>
      <c r="M259" s="430">
        <v>0.7</v>
      </c>
      <c r="N259" s="430">
        <v>0.25</v>
      </c>
      <c r="O259" s="430">
        <v>2.7</v>
      </c>
      <c r="P259" s="430">
        <v>0.35</v>
      </c>
      <c r="Q259" s="430">
        <v>2.2999999999999998</v>
      </c>
      <c r="R259" s="430">
        <v>2.8</v>
      </c>
      <c r="S259" s="430">
        <v>2.2999999999999998</v>
      </c>
      <c r="T259" s="430">
        <v>2.2000000000000002</v>
      </c>
      <c r="U259" s="430">
        <v>1.6</v>
      </c>
      <c r="V259" s="430">
        <v>1</v>
      </c>
      <c r="W259" s="430">
        <v>0.18</v>
      </c>
      <c r="X259" s="430">
        <v>0.5</v>
      </c>
      <c r="Y259" s="430">
        <v>0.18</v>
      </c>
      <c r="Z259" s="430">
        <v>0.01</v>
      </c>
      <c r="AA259" s="433" t="s">
        <v>2255</v>
      </c>
      <c r="AB259" s="433">
        <v>2</v>
      </c>
      <c r="AC259" s="433">
        <v>150</v>
      </c>
      <c r="AD259" s="433">
        <v>2.5</v>
      </c>
      <c r="AE259" s="431">
        <v>40</v>
      </c>
      <c r="AF259" s="430">
        <v>6.35</v>
      </c>
      <c r="AG259" s="430">
        <v>5.35</v>
      </c>
      <c r="AH259" s="430">
        <v>1.1000000000000001</v>
      </c>
      <c r="AI259" s="440">
        <v>40497</v>
      </c>
      <c r="AJ259" s="430" t="s">
        <v>135</v>
      </c>
      <c r="AK259" s="430">
        <v>1000</v>
      </c>
      <c r="AL259" s="430"/>
      <c r="AM259" s="430"/>
      <c r="AN259" s="430"/>
    </row>
  </sheetData>
  <sheetProtection algorithmName="SHA-512" hashValue="S4ycoHWvnAPgoSLSxziI4eHrE14mCIzd3RCxInmMQ6pYs5SHB2TkV//gPgNMnmh2EotIoW3Emed9LyTR3hjx2Q==" saltValue="TBySM4iTYMXPWof+Iph2pw==" spinCount="100000" sheet="1" objects="1" scenarios="1"/>
  <autoFilter ref="A1:AN196"/>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76"/>
  <sheetViews>
    <sheetView workbookViewId="0"/>
  </sheetViews>
  <sheetFormatPr defaultRowHeight="15"/>
  <cols>
    <col min="1" max="16384" width="9.140625" style="223"/>
  </cols>
  <sheetData>
    <row r="1" spans="1:1">
      <c r="A1" s="445" t="s">
        <v>4523</v>
      </c>
    </row>
    <row r="2" spans="1:1">
      <c r="A2" s="445" t="s">
        <v>6039</v>
      </c>
    </row>
    <row r="3" spans="1:1">
      <c r="A3" s="445" t="s">
        <v>4541</v>
      </c>
    </row>
    <row r="4" spans="1:1">
      <c r="A4" s="445" t="s">
        <v>4542</v>
      </c>
    </row>
    <row r="5" spans="1:1">
      <c r="A5" s="445" t="s">
        <v>4543</v>
      </c>
    </row>
    <row r="6" spans="1:1">
      <c r="A6" s="445" t="s">
        <v>4544</v>
      </c>
    </row>
    <row r="7" spans="1:1">
      <c r="A7" s="445" t="s">
        <v>6040</v>
      </c>
    </row>
    <row r="8" spans="1:1">
      <c r="A8" s="445" t="s">
        <v>4570</v>
      </c>
    </row>
    <row r="9" spans="1:1">
      <c r="A9" s="445" t="s">
        <v>4577</v>
      </c>
    </row>
    <row r="10" spans="1:1">
      <c r="A10" s="445" t="s">
        <v>4576</v>
      </c>
    </row>
    <row r="11" spans="1:1">
      <c r="A11" s="445" t="s">
        <v>4575</v>
      </c>
    </row>
    <row r="12" spans="1:1">
      <c r="A12" s="445" t="s">
        <v>4573</v>
      </c>
    </row>
    <row r="13" spans="1:1">
      <c r="A13" s="445" t="s">
        <v>4574</v>
      </c>
    </row>
    <row r="14" spans="1:1">
      <c r="A14" s="445" t="s">
        <v>4559</v>
      </c>
    </row>
    <row r="15" spans="1:1">
      <c r="A15" s="445" t="s">
        <v>4572</v>
      </c>
    </row>
    <row r="16" spans="1:1">
      <c r="A16" s="445" t="s">
        <v>4571</v>
      </c>
    </row>
    <row r="17" spans="1:1">
      <c r="A17" s="445" t="s">
        <v>6041</v>
      </c>
    </row>
    <row r="18" spans="1:1">
      <c r="A18" s="445" t="s">
        <v>6042</v>
      </c>
    </row>
    <row r="19" spans="1:1">
      <c r="A19" s="445" t="s">
        <v>6043</v>
      </c>
    </row>
    <row r="20" spans="1:1">
      <c r="A20" s="445" t="s">
        <v>6044</v>
      </c>
    </row>
    <row r="21" spans="1:1">
      <c r="A21" s="445" t="s">
        <v>6045</v>
      </c>
    </row>
    <row r="22" spans="1:1">
      <c r="A22" s="445" t="s">
        <v>4549</v>
      </c>
    </row>
    <row r="23" spans="1:1">
      <c r="A23" s="445" t="s">
        <v>4544</v>
      </c>
    </row>
    <row r="24" spans="1:1">
      <c r="A24" s="445" t="s">
        <v>6046</v>
      </c>
    </row>
    <row r="25" spans="1:1">
      <c r="A25" s="445" t="s">
        <v>6047</v>
      </c>
    </row>
    <row r="26" spans="1:1">
      <c r="A26" s="445" t="s">
        <v>6048</v>
      </c>
    </row>
    <row r="27" spans="1:1">
      <c r="A27" s="445" t="s">
        <v>4549</v>
      </c>
    </row>
    <row r="28" spans="1:1">
      <c r="A28" s="445" t="s">
        <v>4544</v>
      </c>
    </row>
    <row r="29" spans="1:1">
      <c r="A29" s="445" t="s">
        <v>6049</v>
      </c>
    </row>
    <row r="30" spans="1:1">
      <c r="A30" s="445" t="s">
        <v>4675</v>
      </c>
    </row>
    <row r="31" spans="1:1">
      <c r="A31" s="445" t="s">
        <v>4683</v>
      </c>
    </row>
    <row r="32" spans="1:1">
      <c r="A32" s="445" t="s">
        <v>4681</v>
      </c>
    </row>
    <row r="33" spans="1:1">
      <c r="A33" s="445" t="s">
        <v>4682</v>
      </c>
    </row>
    <row r="34" spans="1:1">
      <c r="A34" s="445" t="s">
        <v>4676</v>
      </c>
    </row>
    <row r="35" spans="1:1">
      <c r="A35" s="445" t="s">
        <v>4677</v>
      </c>
    </row>
    <row r="36" spans="1:1">
      <c r="A36" s="445" t="s">
        <v>4672</v>
      </c>
    </row>
    <row r="37" spans="1:1">
      <c r="A37" s="445" t="s">
        <v>4678</v>
      </c>
    </row>
    <row r="38" spans="1:1">
      <c r="A38" s="445" t="s">
        <v>4673</v>
      </c>
    </row>
    <row r="39" spans="1:1">
      <c r="A39" s="445" t="s">
        <v>4685</v>
      </c>
    </row>
    <row r="40" spans="1:1">
      <c r="A40" s="445" t="s">
        <v>4667</v>
      </c>
    </row>
    <row r="41" spans="1:1">
      <c r="A41" s="445" t="s">
        <v>4668</v>
      </c>
    </row>
    <row r="42" spans="1:1">
      <c r="A42" s="445" t="s">
        <v>4686</v>
      </c>
    </row>
    <row r="43" spans="1:1">
      <c r="A43" s="445" t="s">
        <v>4666</v>
      </c>
    </row>
    <row r="44" spans="1:1">
      <c r="A44" s="445" t="s">
        <v>4688</v>
      </c>
    </row>
    <row r="45" spans="1:1">
      <c r="A45" s="445" t="s">
        <v>4679</v>
      </c>
    </row>
    <row r="46" spans="1:1">
      <c r="A46" s="445" t="s">
        <v>4687</v>
      </c>
    </row>
    <row r="47" spans="1:1">
      <c r="A47" s="445" t="s">
        <v>4665</v>
      </c>
    </row>
    <row r="48" spans="1:1">
      <c r="A48" s="445" t="s">
        <v>4674</v>
      </c>
    </row>
    <row r="49" spans="1:1">
      <c r="A49" s="445" t="s">
        <v>4664</v>
      </c>
    </row>
    <row r="50" spans="1:1">
      <c r="A50" s="445" t="s">
        <v>4690</v>
      </c>
    </row>
    <row r="51" spans="1:1">
      <c r="A51" s="445" t="s">
        <v>4689</v>
      </c>
    </row>
    <row r="52" spans="1:1">
      <c r="A52" s="445" t="s">
        <v>4663</v>
      </c>
    </row>
    <row r="53" spans="1:1">
      <c r="A53" s="445" t="s">
        <v>4662</v>
      </c>
    </row>
    <row r="54" spans="1:1">
      <c r="A54" s="445" t="s">
        <v>4692</v>
      </c>
    </row>
    <row r="55" spans="1:1">
      <c r="A55" s="445" t="s">
        <v>4691</v>
      </c>
    </row>
    <row r="56" spans="1:1">
      <c r="A56" s="445" t="s">
        <v>4661</v>
      </c>
    </row>
    <row r="57" spans="1:1">
      <c r="A57" s="445" t="s">
        <v>4660</v>
      </c>
    </row>
    <row r="58" spans="1:1">
      <c r="A58" s="445" t="s">
        <v>4694</v>
      </c>
    </row>
    <row r="59" spans="1:1">
      <c r="A59" s="445" t="s">
        <v>4680</v>
      </c>
    </row>
    <row r="60" spans="1:1">
      <c r="A60" s="445" t="s">
        <v>4693</v>
      </c>
    </row>
    <row r="61" spans="1:1">
      <c r="A61" s="445" t="s">
        <v>4659</v>
      </c>
    </row>
    <row r="62" spans="1:1">
      <c r="A62" s="445" t="s">
        <v>4684</v>
      </c>
    </row>
    <row r="63" spans="1:1">
      <c r="A63" s="445" t="s">
        <v>4669</v>
      </c>
    </row>
    <row r="64" spans="1:1">
      <c r="A64" s="445" t="s">
        <v>4670</v>
      </c>
    </row>
    <row r="65" spans="1:1">
      <c r="A65" s="445" t="s">
        <v>4671</v>
      </c>
    </row>
    <row r="66" spans="1:1">
      <c r="A66" s="445" t="s">
        <v>4698</v>
      </c>
    </row>
    <row r="67" spans="1:1">
      <c r="A67" s="445" t="s">
        <v>4700</v>
      </c>
    </row>
    <row r="68" spans="1:1">
      <c r="A68" s="445" t="s">
        <v>4703</v>
      </c>
    </row>
    <row r="69" spans="1:1">
      <c r="A69" s="445" t="s">
        <v>4705</v>
      </c>
    </row>
    <row r="70" spans="1:1">
      <c r="A70" s="445" t="s">
        <v>4702</v>
      </c>
    </row>
    <row r="71" spans="1:1">
      <c r="A71" s="445" t="s">
        <v>4695</v>
      </c>
    </row>
    <row r="72" spans="1:1">
      <c r="A72" s="445" t="s">
        <v>4711</v>
      </c>
    </row>
    <row r="73" spans="1:1">
      <c r="A73" s="445" t="s">
        <v>4699</v>
      </c>
    </row>
    <row r="74" spans="1:1">
      <c r="A74" s="445" t="s">
        <v>4710</v>
      </c>
    </row>
    <row r="75" spans="1:1">
      <c r="A75" s="445" t="s">
        <v>4704</v>
      </c>
    </row>
    <row r="76" spans="1:1">
      <c r="A76" s="445" t="s">
        <v>4706</v>
      </c>
    </row>
    <row r="77" spans="1:1">
      <c r="A77" s="445" t="s">
        <v>4708</v>
      </c>
    </row>
    <row r="78" spans="1:1">
      <c r="A78" s="445" t="s">
        <v>4697</v>
      </c>
    </row>
    <row r="79" spans="1:1">
      <c r="A79" s="445" t="s">
        <v>4701</v>
      </c>
    </row>
    <row r="80" spans="1:1">
      <c r="A80" s="445" t="s">
        <v>4707</v>
      </c>
    </row>
    <row r="81" spans="1:1">
      <c r="A81" s="445" t="s">
        <v>4696</v>
      </c>
    </row>
    <row r="82" spans="1:1">
      <c r="A82" s="445" t="s">
        <v>4709</v>
      </c>
    </row>
    <row r="83" spans="1:1">
      <c r="A83" s="445" t="s">
        <v>6050</v>
      </c>
    </row>
    <row r="84" spans="1:1">
      <c r="A84" s="445" t="s">
        <v>6051</v>
      </c>
    </row>
    <row r="85" spans="1:1">
      <c r="A85" s="445" t="s">
        <v>6052</v>
      </c>
    </row>
    <row r="86" spans="1:1">
      <c r="A86" s="445" t="s">
        <v>6053</v>
      </c>
    </row>
    <row r="87" spans="1:1">
      <c r="A87" s="445" t="s">
        <v>6054</v>
      </c>
    </row>
    <row r="88" spans="1:1">
      <c r="A88" s="445" t="s">
        <v>6055</v>
      </c>
    </row>
    <row r="89" spans="1:1">
      <c r="A89" s="445" t="s">
        <v>6056</v>
      </c>
    </row>
    <row r="90" spans="1:1">
      <c r="A90" s="445" t="s">
        <v>6057</v>
      </c>
    </row>
    <row r="91" spans="1:1">
      <c r="A91" s="445" t="s">
        <v>6058</v>
      </c>
    </row>
    <row r="92" spans="1:1">
      <c r="A92" s="445" t="s">
        <v>6059</v>
      </c>
    </row>
    <row r="93" spans="1:1">
      <c r="A93" s="445" t="s">
        <v>6060</v>
      </c>
    </row>
    <row r="94" spans="1:1">
      <c r="A94" s="445" t="s">
        <v>6061</v>
      </c>
    </row>
    <row r="95" spans="1:1">
      <c r="A95" s="445" t="s">
        <v>6062</v>
      </c>
    </row>
    <row r="96" spans="1:1">
      <c r="A96" s="445" t="s">
        <v>6063</v>
      </c>
    </row>
    <row r="97" spans="1:1">
      <c r="A97" s="445" t="s">
        <v>6064</v>
      </c>
    </row>
    <row r="98" spans="1:1">
      <c r="A98" s="445" t="s">
        <v>6065</v>
      </c>
    </row>
    <row r="99" spans="1:1">
      <c r="A99" s="445" t="s">
        <v>6066</v>
      </c>
    </row>
    <row r="100" spans="1:1">
      <c r="A100" s="445" t="s">
        <v>6067</v>
      </c>
    </row>
    <row r="101" spans="1:1">
      <c r="A101" s="445" t="s">
        <v>6068</v>
      </c>
    </row>
    <row r="102" spans="1:1">
      <c r="A102" s="445" t="s">
        <v>6069</v>
      </c>
    </row>
    <row r="103" spans="1:1">
      <c r="A103" s="445" t="s">
        <v>6070</v>
      </c>
    </row>
    <row r="104" spans="1:1">
      <c r="A104" s="445" t="s">
        <v>6071</v>
      </c>
    </row>
    <row r="105" spans="1:1">
      <c r="A105" s="445" t="s">
        <v>6072</v>
      </c>
    </row>
    <row r="106" spans="1:1">
      <c r="A106" s="445" t="s">
        <v>6073</v>
      </c>
    </row>
    <row r="107" spans="1:1">
      <c r="A107" s="445" t="s">
        <v>6074</v>
      </c>
    </row>
    <row r="108" spans="1:1">
      <c r="A108" s="445" t="s">
        <v>6075</v>
      </c>
    </row>
    <row r="109" spans="1:1">
      <c r="A109" s="445" t="s">
        <v>6076</v>
      </c>
    </row>
    <row r="110" spans="1:1">
      <c r="A110" s="445" t="s">
        <v>6077</v>
      </c>
    </row>
    <row r="111" spans="1:1">
      <c r="A111" s="445" t="s">
        <v>6078</v>
      </c>
    </row>
    <row r="112" spans="1:1">
      <c r="A112" s="445" t="s">
        <v>6079</v>
      </c>
    </row>
    <row r="113" spans="1:1">
      <c r="A113" s="445" t="s">
        <v>6080</v>
      </c>
    </row>
    <row r="114" spans="1:1">
      <c r="A114" s="445" t="s">
        <v>6081</v>
      </c>
    </row>
    <row r="115" spans="1:1">
      <c r="A115" s="445" t="s">
        <v>4549</v>
      </c>
    </row>
    <row r="116" spans="1:1">
      <c r="A116" s="445" t="s">
        <v>4544</v>
      </c>
    </row>
    <row r="117" spans="1:1">
      <c r="A117" s="445" t="s">
        <v>6082</v>
      </c>
    </row>
    <row r="118" spans="1:1">
      <c r="A118" s="445" t="s">
        <v>6083</v>
      </c>
    </row>
    <row r="119" spans="1:1">
      <c r="A119" s="445" t="s">
        <v>6084</v>
      </c>
    </row>
    <row r="120" spans="1:1">
      <c r="A120" s="445" t="s">
        <v>4549</v>
      </c>
    </row>
    <row r="121" spans="1:1">
      <c r="A121" s="445" t="s">
        <v>4544</v>
      </c>
    </row>
    <row r="122" spans="1:1">
      <c r="A122" s="445" t="s">
        <v>6085</v>
      </c>
    </row>
    <row r="123" spans="1:1">
      <c r="A123" s="445" t="s">
        <v>4633</v>
      </c>
    </row>
    <row r="124" spans="1:1">
      <c r="A124" s="445" t="s">
        <v>4634</v>
      </c>
    </row>
    <row r="125" spans="1:1">
      <c r="A125" s="445" t="s">
        <v>4632</v>
      </c>
    </row>
    <row r="126" spans="1:1">
      <c r="A126" s="445" t="s">
        <v>4635</v>
      </c>
    </row>
    <row r="127" spans="1:1">
      <c r="A127" s="445" t="s">
        <v>4623</v>
      </c>
    </row>
    <row r="128" spans="1:1">
      <c r="A128" s="445" t="s">
        <v>4631</v>
      </c>
    </row>
    <row r="129" spans="1:1">
      <c r="A129" s="445" t="s">
        <v>4624</v>
      </c>
    </row>
    <row r="130" spans="1:1">
      <c r="A130" s="445" t="s">
        <v>4625</v>
      </c>
    </row>
    <row r="131" spans="1:1">
      <c r="A131" s="445" t="s">
        <v>4627</v>
      </c>
    </row>
    <row r="132" spans="1:1">
      <c r="A132" s="445" t="s">
        <v>4622</v>
      </c>
    </row>
    <row r="133" spans="1:1">
      <c r="A133" s="445" t="s">
        <v>4629</v>
      </c>
    </row>
    <row r="134" spans="1:1">
      <c r="A134" s="445" t="s">
        <v>4626</v>
      </c>
    </row>
    <row r="135" spans="1:1">
      <c r="A135" s="445" t="s">
        <v>4579</v>
      </c>
    </row>
    <row r="136" spans="1:1">
      <c r="A136" s="445" t="s">
        <v>4630</v>
      </c>
    </row>
    <row r="137" spans="1:1">
      <c r="A137" s="445" t="s">
        <v>4628</v>
      </c>
    </row>
    <row r="138" spans="1:1">
      <c r="A138" s="445" t="s">
        <v>4621</v>
      </c>
    </row>
    <row r="139" spans="1:1">
      <c r="A139" s="445" t="s">
        <v>4636</v>
      </c>
    </row>
    <row r="140" spans="1:1">
      <c r="A140" s="445" t="s">
        <v>4637</v>
      </c>
    </row>
    <row r="141" spans="1:1">
      <c r="A141" s="445" t="s">
        <v>6086</v>
      </c>
    </row>
    <row r="142" spans="1:1">
      <c r="A142" s="445" t="s">
        <v>6087</v>
      </c>
    </row>
    <row r="143" spans="1:1">
      <c r="A143" s="445" t="s">
        <v>6088</v>
      </c>
    </row>
    <row r="144" spans="1:1">
      <c r="A144" s="445" t="s">
        <v>6089</v>
      </c>
    </row>
    <row r="145" spans="1:1">
      <c r="A145" s="445" t="s">
        <v>6090</v>
      </c>
    </row>
    <row r="146" spans="1:1">
      <c r="A146" s="445" t="s">
        <v>6091</v>
      </c>
    </row>
    <row r="147" spans="1:1">
      <c r="A147" s="445" t="s">
        <v>6092</v>
      </c>
    </row>
    <row r="148" spans="1:1">
      <c r="A148" s="445" t="s">
        <v>6093</v>
      </c>
    </row>
    <row r="149" spans="1:1">
      <c r="A149" s="445" t="s">
        <v>6094</v>
      </c>
    </row>
    <row r="150" spans="1:1">
      <c r="A150" s="445" t="s">
        <v>6095</v>
      </c>
    </row>
    <row r="151" spans="1:1">
      <c r="A151" s="445" t="s">
        <v>6096</v>
      </c>
    </row>
    <row r="152" spans="1:1">
      <c r="A152" s="445" t="s">
        <v>6097</v>
      </c>
    </row>
    <row r="153" spans="1:1">
      <c r="A153" s="445" t="s">
        <v>6098</v>
      </c>
    </row>
    <row r="154" spans="1:1">
      <c r="A154" s="445" t="s">
        <v>6099</v>
      </c>
    </row>
    <row r="155" spans="1:1">
      <c r="A155" s="445" t="s">
        <v>6100</v>
      </c>
    </row>
    <row r="156" spans="1:1">
      <c r="A156" s="445" t="s">
        <v>6101</v>
      </c>
    </row>
    <row r="157" spans="1:1">
      <c r="A157" s="445" t="s">
        <v>6102</v>
      </c>
    </row>
    <row r="158" spans="1:1">
      <c r="A158" s="445" t="s">
        <v>6103</v>
      </c>
    </row>
    <row r="159" spans="1:1">
      <c r="A159" s="445" t="s">
        <v>6104</v>
      </c>
    </row>
    <row r="160" spans="1:1">
      <c r="A160" s="445" t="s">
        <v>6105</v>
      </c>
    </row>
    <row r="161" spans="1:1">
      <c r="A161" s="445" t="s">
        <v>6106</v>
      </c>
    </row>
    <row r="162" spans="1:1">
      <c r="A162" s="445" t="s">
        <v>6107</v>
      </c>
    </row>
    <row r="163" spans="1:1">
      <c r="A163" s="445" t="s">
        <v>6108</v>
      </c>
    </row>
    <row r="164" spans="1:1">
      <c r="A164" s="445" t="s">
        <v>6109</v>
      </c>
    </row>
    <row r="165" spans="1:1">
      <c r="A165" s="445" t="s">
        <v>6110</v>
      </c>
    </row>
    <row r="166" spans="1:1">
      <c r="A166" s="445" t="s">
        <v>6111</v>
      </c>
    </row>
    <row r="167" spans="1:1">
      <c r="A167" s="445" t="s">
        <v>6112</v>
      </c>
    </row>
    <row r="168" spans="1:1">
      <c r="A168" s="445" t="s">
        <v>6113</v>
      </c>
    </row>
    <row r="169" spans="1:1">
      <c r="A169" s="445" t="s">
        <v>6114</v>
      </c>
    </row>
    <row r="170" spans="1:1">
      <c r="A170" s="445" t="s">
        <v>6115</v>
      </c>
    </row>
    <row r="171" spans="1:1">
      <c r="A171" s="445" t="s">
        <v>6116</v>
      </c>
    </row>
    <row r="172" spans="1:1">
      <c r="A172" s="445" t="s">
        <v>6117</v>
      </c>
    </row>
    <row r="173" spans="1:1">
      <c r="A173" s="445" t="s">
        <v>6118</v>
      </c>
    </row>
    <row r="174" spans="1:1">
      <c r="A174" s="445" t="s">
        <v>6119</v>
      </c>
    </row>
    <row r="175" spans="1:1">
      <c r="A175" s="445" t="s">
        <v>4549</v>
      </c>
    </row>
    <row r="176" spans="1:1">
      <c r="A176" s="445" t="s">
        <v>4544</v>
      </c>
    </row>
    <row r="177" spans="1:1">
      <c r="A177" s="445" t="s">
        <v>6120</v>
      </c>
    </row>
    <row r="178" spans="1:1">
      <c r="A178" s="445" t="s">
        <v>6121</v>
      </c>
    </row>
    <row r="179" spans="1:1">
      <c r="A179" s="445" t="s">
        <v>6122</v>
      </c>
    </row>
    <row r="180" spans="1:1">
      <c r="A180" s="445" t="s">
        <v>6123</v>
      </c>
    </row>
    <row r="181" spans="1:1">
      <c r="A181" s="445" t="s">
        <v>6124</v>
      </c>
    </row>
    <row r="182" spans="1:1">
      <c r="A182" s="445" t="s">
        <v>6125</v>
      </c>
    </row>
    <row r="183" spans="1:1">
      <c r="A183" s="445" t="s">
        <v>6126</v>
      </c>
    </row>
    <row r="184" spans="1:1">
      <c r="A184" s="445" t="s">
        <v>6127</v>
      </c>
    </row>
    <row r="185" spans="1:1">
      <c r="A185" s="445" t="s">
        <v>6128</v>
      </c>
    </row>
    <row r="186" spans="1:1">
      <c r="A186" s="445" t="s">
        <v>6129</v>
      </c>
    </row>
    <row r="187" spans="1:1">
      <c r="A187" s="445" t="s">
        <v>6130</v>
      </c>
    </row>
    <row r="188" spans="1:1">
      <c r="A188" s="445" t="s">
        <v>6131</v>
      </c>
    </row>
    <row r="189" spans="1:1">
      <c r="A189" s="445" t="s">
        <v>6132</v>
      </c>
    </row>
    <row r="190" spans="1:1">
      <c r="A190" s="445" t="s">
        <v>4585</v>
      </c>
    </row>
    <row r="191" spans="1:1">
      <c r="A191" s="445" t="s">
        <v>4571</v>
      </c>
    </row>
    <row r="192" spans="1:1">
      <c r="A192" s="445" t="s">
        <v>6133</v>
      </c>
    </row>
    <row r="193" spans="1:1">
      <c r="A193" s="445" t="s">
        <v>6134</v>
      </c>
    </row>
    <row r="194" spans="1:1">
      <c r="A194" s="445" t="s">
        <v>6135</v>
      </c>
    </row>
    <row r="195" spans="1:1">
      <c r="A195" s="445" t="s">
        <v>6136</v>
      </c>
    </row>
    <row r="196" spans="1:1">
      <c r="A196" s="445" t="s">
        <v>6137</v>
      </c>
    </row>
    <row r="197" spans="1:1">
      <c r="A197" s="445" t="s">
        <v>6138</v>
      </c>
    </row>
    <row r="198" spans="1:1">
      <c r="A198" s="445" t="s">
        <v>6139</v>
      </c>
    </row>
    <row r="199" spans="1:1">
      <c r="A199" s="445" t="s">
        <v>6140</v>
      </c>
    </row>
    <row r="200" spans="1:1">
      <c r="A200" s="445" t="s">
        <v>6141</v>
      </c>
    </row>
    <row r="201" spans="1:1">
      <c r="A201" s="445" t="s">
        <v>6142</v>
      </c>
    </row>
    <row r="202" spans="1:1">
      <c r="A202" s="445" t="s">
        <v>6143</v>
      </c>
    </row>
    <row r="203" spans="1:1">
      <c r="A203" s="445" t="s">
        <v>6144</v>
      </c>
    </row>
    <row r="204" spans="1:1">
      <c r="A204" s="445" t="s">
        <v>6145</v>
      </c>
    </row>
    <row r="205" spans="1:1">
      <c r="A205" s="445" t="s">
        <v>4549</v>
      </c>
    </row>
    <row r="206" spans="1:1">
      <c r="A206" s="445" t="s">
        <v>4544</v>
      </c>
    </row>
    <row r="207" spans="1:1">
      <c r="A207" s="445" t="s">
        <v>6146</v>
      </c>
    </row>
    <row r="208" spans="1:1">
      <c r="A208" s="445" t="s">
        <v>4575</v>
      </c>
    </row>
    <row r="209" spans="1:1">
      <c r="A209" s="445" t="s">
        <v>4744</v>
      </c>
    </row>
    <row r="210" spans="1:1">
      <c r="A210" s="445" t="s">
        <v>4746</v>
      </c>
    </row>
    <row r="211" spans="1:1">
      <c r="A211" s="445" t="s">
        <v>4745</v>
      </c>
    </row>
    <row r="212" spans="1:1">
      <c r="A212" s="445" t="s">
        <v>4747</v>
      </c>
    </row>
    <row r="213" spans="1:1">
      <c r="A213" s="445" t="s">
        <v>6147</v>
      </c>
    </row>
    <row r="214" spans="1:1">
      <c r="A214" s="445" t="s">
        <v>6148</v>
      </c>
    </row>
    <row r="215" spans="1:1">
      <c r="A215" s="445" t="s">
        <v>4549</v>
      </c>
    </row>
    <row r="216" spans="1:1">
      <c r="A216" s="445" t="s">
        <v>4544</v>
      </c>
    </row>
    <row r="217" spans="1:1">
      <c r="A217" s="445" t="s">
        <v>6149</v>
      </c>
    </row>
    <row r="218" spans="1:1">
      <c r="A218" s="445" t="s">
        <v>6150</v>
      </c>
    </row>
    <row r="219" spans="1:1">
      <c r="A219" s="445" t="s">
        <v>6151</v>
      </c>
    </row>
    <row r="220" spans="1:1">
      <c r="A220" s="445" t="s">
        <v>6152</v>
      </c>
    </row>
    <row r="221" spans="1:1">
      <c r="A221" s="445" t="s">
        <v>6153</v>
      </c>
    </row>
    <row r="222" spans="1:1">
      <c r="A222" s="445" t="s">
        <v>6154</v>
      </c>
    </row>
    <row r="223" spans="1:1">
      <c r="A223" s="445" t="s">
        <v>6155</v>
      </c>
    </row>
    <row r="224" spans="1:1">
      <c r="A224" s="445" t="s">
        <v>4571</v>
      </c>
    </row>
    <row r="225" spans="1:1">
      <c r="A225" s="445" t="s">
        <v>6156</v>
      </c>
    </row>
    <row r="226" spans="1:1">
      <c r="A226" s="445" t="s">
        <v>6157</v>
      </c>
    </row>
    <row r="227" spans="1:1">
      <c r="A227" s="445" t="s">
        <v>6158</v>
      </c>
    </row>
    <row r="228" spans="1:1">
      <c r="A228" s="445" t="s">
        <v>6159</v>
      </c>
    </row>
    <row r="229" spans="1:1">
      <c r="A229" s="445" t="s">
        <v>6160</v>
      </c>
    </row>
    <row r="230" spans="1:1">
      <c r="A230" s="445" t="s">
        <v>6161</v>
      </c>
    </row>
    <row r="231" spans="1:1">
      <c r="A231" s="445" t="s">
        <v>6162</v>
      </c>
    </row>
    <row r="232" spans="1:1">
      <c r="A232" s="445" t="s">
        <v>6163</v>
      </c>
    </row>
    <row r="233" spans="1:1">
      <c r="A233" s="445" t="s">
        <v>6142</v>
      </c>
    </row>
    <row r="234" spans="1:1">
      <c r="A234" s="445" t="s">
        <v>6164</v>
      </c>
    </row>
    <row r="235" spans="1:1">
      <c r="A235" s="445" t="s">
        <v>6165</v>
      </c>
    </row>
    <row r="236" spans="1:1">
      <c r="A236" s="445" t="s">
        <v>6166</v>
      </c>
    </row>
    <row r="237" spans="1:1">
      <c r="A237" s="445" t="s">
        <v>4549</v>
      </c>
    </row>
    <row r="238" spans="1:1">
      <c r="A238" s="445" t="s">
        <v>4544</v>
      </c>
    </row>
    <row r="239" spans="1:1">
      <c r="A239" s="445" t="s">
        <v>6167</v>
      </c>
    </row>
    <row r="240" spans="1:1">
      <c r="A240" s="445" t="s">
        <v>4618</v>
      </c>
    </row>
    <row r="241" spans="1:1">
      <c r="A241" s="445" t="s">
        <v>4617</v>
      </c>
    </row>
    <row r="242" spans="1:1">
      <c r="A242" s="445" t="s">
        <v>4616</v>
      </c>
    </row>
    <row r="243" spans="1:1">
      <c r="A243" s="445" t="s">
        <v>4615</v>
      </c>
    </row>
    <row r="244" spans="1:1">
      <c r="A244" s="445" t="s">
        <v>4619</v>
      </c>
    </row>
    <row r="245" spans="1:1">
      <c r="A245" s="445" t="s">
        <v>4620</v>
      </c>
    </row>
    <row r="246" spans="1:1">
      <c r="A246" s="445" t="s">
        <v>6168</v>
      </c>
    </row>
    <row r="247" spans="1:1">
      <c r="A247" s="445" t="s">
        <v>6169</v>
      </c>
    </row>
    <row r="248" spans="1:1">
      <c r="A248" s="445" t="s">
        <v>6170</v>
      </c>
    </row>
    <row r="249" spans="1:1">
      <c r="A249" s="445" t="s">
        <v>6171</v>
      </c>
    </row>
    <row r="250" spans="1:1">
      <c r="A250" s="445" t="s">
        <v>6172</v>
      </c>
    </row>
    <row r="251" spans="1:1">
      <c r="A251" s="445" t="s">
        <v>6142</v>
      </c>
    </row>
    <row r="252" spans="1:1">
      <c r="A252" s="445" t="s">
        <v>6173</v>
      </c>
    </row>
    <row r="253" spans="1:1">
      <c r="A253" s="445" t="s">
        <v>6174</v>
      </c>
    </row>
    <row r="254" spans="1:1">
      <c r="A254" s="445" t="s">
        <v>6175</v>
      </c>
    </row>
    <row r="255" spans="1:1">
      <c r="A255" s="445" t="s">
        <v>4549</v>
      </c>
    </row>
    <row r="256" spans="1:1">
      <c r="A256" s="445" t="s">
        <v>4544</v>
      </c>
    </row>
    <row r="257" spans="1:1">
      <c r="A257" s="445" t="s">
        <v>6176</v>
      </c>
    </row>
    <row r="258" spans="1:1">
      <c r="A258" s="445" t="s">
        <v>4642</v>
      </c>
    </row>
    <row r="259" spans="1:1">
      <c r="A259" s="445" t="s">
        <v>4618</v>
      </c>
    </row>
    <row r="260" spans="1:1">
      <c r="A260" s="445" t="s">
        <v>4617</v>
      </c>
    </row>
    <row r="261" spans="1:1">
      <c r="A261" s="445" t="s">
        <v>4641</v>
      </c>
    </row>
    <row r="262" spans="1:1">
      <c r="A262" s="445" t="s">
        <v>4640</v>
      </c>
    </row>
    <row r="263" spans="1:1">
      <c r="A263" s="445" t="s">
        <v>4616</v>
      </c>
    </row>
    <row r="264" spans="1:1">
      <c r="A264" s="445" t="s">
        <v>4638</v>
      </c>
    </row>
    <row r="265" spans="1:1">
      <c r="A265" s="445" t="s">
        <v>4639</v>
      </c>
    </row>
    <row r="266" spans="1:1">
      <c r="A266" s="445" t="s">
        <v>4619</v>
      </c>
    </row>
    <row r="267" spans="1:1">
      <c r="A267" s="445" t="s">
        <v>4620</v>
      </c>
    </row>
    <row r="268" spans="1:1">
      <c r="A268" s="445" t="s">
        <v>4643</v>
      </c>
    </row>
    <row r="269" spans="1:1">
      <c r="A269" s="445" t="s">
        <v>6168</v>
      </c>
    </row>
    <row r="270" spans="1:1">
      <c r="A270" s="445" t="s">
        <v>6169</v>
      </c>
    </row>
    <row r="271" spans="1:1">
      <c r="A271" s="445" t="s">
        <v>6177</v>
      </c>
    </row>
    <row r="272" spans="1:1">
      <c r="A272" s="445" t="s">
        <v>6178</v>
      </c>
    </row>
    <row r="273" spans="1:1">
      <c r="A273" s="445" t="s">
        <v>6179</v>
      </c>
    </row>
    <row r="274" spans="1:1">
      <c r="A274" s="445" t="s">
        <v>6180</v>
      </c>
    </row>
    <row r="275" spans="1:1">
      <c r="A275" s="445" t="s">
        <v>6181</v>
      </c>
    </row>
    <row r="276" spans="1:1">
      <c r="A276" s="445" t="s">
        <v>6142</v>
      </c>
    </row>
    <row r="277" spans="1:1">
      <c r="A277" s="445" t="s">
        <v>6182</v>
      </c>
    </row>
    <row r="278" spans="1:1">
      <c r="A278" s="445" t="s">
        <v>6174</v>
      </c>
    </row>
    <row r="279" spans="1:1">
      <c r="A279" s="445" t="s">
        <v>6175</v>
      </c>
    </row>
    <row r="280" spans="1:1">
      <c r="A280" s="445" t="s">
        <v>4549</v>
      </c>
    </row>
    <row r="281" spans="1:1">
      <c r="A281" s="445" t="s">
        <v>4544</v>
      </c>
    </row>
    <row r="282" spans="1:1">
      <c r="A282" s="445" t="s">
        <v>6183</v>
      </c>
    </row>
    <row r="283" spans="1:1">
      <c r="A283" s="445" t="s">
        <v>4644</v>
      </c>
    </row>
    <row r="284" spans="1:1">
      <c r="A284" s="445" t="s">
        <v>4618</v>
      </c>
    </row>
    <row r="285" spans="1:1">
      <c r="A285" s="445" t="s">
        <v>4617</v>
      </c>
    </row>
    <row r="286" spans="1:1">
      <c r="A286" s="445" t="s">
        <v>4641</v>
      </c>
    </row>
    <row r="287" spans="1:1">
      <c r="A287" s="445" t="s">
        <v>4640</v>
      </c>
    </row>
    <row r="288" spans="1:1">
      <c r="A288" s="445" t="s">
        <v>4616</v>
      </c>
    </row>
    <row r="289" spans="1:1">
      <c r="A289" s="445" t="s">
        <v>4638</v>
      </c>
    </row>
    <row r="290" spans="1:1">
      <c r="A290" s="445" t="s">
        <v>4639</v>
      </c>
    </row>
    <row r="291" spans="1:1">
      <c r="A291" s="445" t="s">
        <v>4619</v>
      </c>
    </row>
    <row r="292" spans="1:1">
      <c r="A292" s="445" t="s">
        <v>4620</v>
      </c>
    </row>
    <row r="293" spans="1:1">
      <c r="A293" s="445" t="s">
        <v>4643</v>
      </c>
    </row>
    <row r="294" spans="1:1">
      <c r="A294" s="445" t="s">
        <v>6168</v>
      </c>
    </row>
    <row r="295" spans="1:1">
      <c r="A295" s="445" t="s">
        <v>6169</v>
      </c>
    </row>
    <row r="296" spans="1:1">
      <c r="A296" s="445" t="s">
        <v>6177</v>
      </c>
    </row>
    <row r="297" spans="1:1">
      <c r="A297" s="445" t="s">
        <v>6184</v>
      </c>
    </row>
    <row r="298" spans="1:1">
      <c r="A298" s="445" t="s">
        <v>6179</v>
      </c>
    </row>
    <row r="299" spans="1:1">
      <c r="A299" s="445" t="s">
        <v>6180</v>
      </c>
    </row>
    <row r="300" spans="1:1">
      <c r="A300" s="445" t="s">
        <v>6185</v>
      </c>
    </row>
    <row r="301" spans="1:1">
      <c r="A301" s="445" t="s">
        <v>6142</v>
      </c>
    </row>
    <row r="302" spans="1:1">
      <c r="A302" s="445" t="s">
        <v>6186</v>
      </c>
    </row>
    <row r="303" spans="1:1">
      <c r="A303" s="445" t="s">
        <v>6174</v>
      </c>
    </row>
    <row r="304" spans="1:1">
      <c r="A304" s="445" t="s">
        <v>6175</v>
      </c>
    </row>
    <row r="305" spans="1:1">
      <c r="A305" s="445" t="s">
        <v>4549</v>
      </c>
    </row>
    <row r="306" spans="1:1">
      <c r="A306" s="445" t="s">
        <v>4544</v>
      </c>
    </row>
    <row r="307" spans="1:1">
      <c r="A307" s="445" t="s">
        <v>6187</v>
      </c>
    </row>
    <row r="308" spans="1:1">
      <c r="A308" s="445" t="s">
        <v>4712</v>
      </c>
    </row>
    <row r="309" spans="1:1">
      <c r="A309" s="445" t="s">
        <v>4713</v>
      </c>
    </row>
    <row r="310" spans="1:1">
      <c r="A310" s="445" t="s">
        <v>4714</v>
      </c>
    </row>
    <row r="311" spans="1:1">
      <c r="A311" s="445" t="s">
        <v>4715</v>
      </c>
    </row>
    <row r="312" spans="1:1">
      <c r="A312" s="445" t="s">
        <v>4585</v>
      </c>
    </row>
    <row r="313" spans="1:1">
      <c r="A313" s="445" t="s">
        <v>4571</v>
      </c>
    </row>
    <row r="314" spans="1:1">
      <c r="A314" s="445" t="s">
        <v>6188</v>
      </c>
    </row>
    <row r="315" spans="1:1">
      <c r="A315" s="445" t="s">
        <v>6189</v>
      </c>
    </row>
    <row r="316" spans="1:1">
      <c r="A316" s="445" t="s">
        <v>6190</v>
      </c>
    </row>
    <row r="317" spans="1:1">
      <c r="A317" s="445" t="s">
        <v>6191</v>
      </c>
    </row>
    <row r="318" spans="1:1">
      <c r="A318" s="445" t="s">
        <v>6192</v>
      </c>
    </row>
    <row r="319" spans="1:1">
      <c r="A319" s="445" t="s">
        <v>6193</v>
      </c>
    </row>
    <row r="320" spans="1:1">
      <c r="A320" s="445" t="s">
        <v>6194</v>
      </c>
    </row>
    <row r="321" spans="1:1">
      <c r="A321" s="445" t="s">
        <v>6195</v>
      </c>
    </row>
    <row r="322" spans="1:1">
      <c r="A322" s="445" t="s">
        <v>6196</v>
      </c>
    </row>
    <row r="323" spans="1:1">
      <c r="A323" s="445" t="s">
        <v>6197</v>
      </c>
    </row>
    <row r="324" spans="1:1">
      <c r="A324" s="445" t="s">
        <v>6198</v>
      </c>
    </row>
    <row r="325" spans="1:1">
      <c r="A325" s="445" t="s">
        <v>6199</v>
      </c>
    </row>
    <row r="326" spans="1:1">
      <c r="A326" s="445" t="s">
        <v>6200</v>
      </c>
    </row>
    <row r="327" spans="1:1">
      <c r="A327" s="445" t="s">
        <v>6201</v>
      </c>
    </row>
    <row r="328" spans="1:1">
      <c r="A328" s="445" t="s">
        <v>4549</v>
      </c>
    </row>
    <row r="329" spans="1:1">
      <c r="A329" s="445" t="s">
        <v>4544</v>
      </c>
    </row>
    <row r="330" spans="1:1">
      <c r="A330" s="445" t="s">
        <v>6202</v>
      </c>
    </row>
    <row r="331" spans="1:1">
      <c r="A331" s="445" t="s">
        <v>4570</v>
      </c>
    </row>
    <row r="332" spans="1:1">
      <c r="A332" s="445" t="s">
        <v>4575</v>
      </c>
    </row>
    <row r="333" spans="1:1">
      <c r="A333" s="445" t="s">
        <v>4724</v>
      </c>
    </row>
    <row r="334" spans="1:1">
      <c r="A334" s="445" t="s">
        <v>4716</v>
      </c>
    </row>
    <row r="335" spans="1:1">
      <c r="A335" s="445" t="s">
        <v>4721</v>
      </c>
    </row>
    <row r="336" spans="1:1">
      <c r="A336" s="445" t="s">
        <v>4719</v>
      </c>
    </row>
    <row r="337" spans="1:1">
      <c r="A337" s="445" t="s">
        <v>4722</v>
      </c>
    </row>
    <row r="338" spans="1:1">
      <c r="A338" s="445" t="s">
        <v>4723</v>
      </c>
    </row>
    <row r="339" spans="1:1">
      <c r="A339" s="445" t="s">
        <v>4717</v>
      </c>
    </row>
    <row r="340" spans="1:1">
      <c r="A340" s="445" t="s">
        <v>4720</v>
      </c>
    </row>
    <row r="341" spans="1:1">
      <c r="A341" s="445" t="s">
        <v>4718</v>
      </c>
    </row>
    <row r="342" spans="1:1">
      <c r="A342" s="445" t="s">
        <v>4559</v>
      </c>
    </row>
    <row r="343" spans="1:1">
      <c r="A343" s="445" t="s">
        <v>4572</v>
      </c>
    </row>
    <row r="344" spans="1:1">
      <c r="A344" s="445" t="s">
        <v>4571</v>
      </c>
    </row>
    <row r="345" spans="1:1">
      <c r="A345" s="445" t="s">
        <v>6203</v>
      </c>
    </row>
    <row r="346" spans="1:1">
      <c r="A346" s="445" t="s">
        <v>6204</v>
      </c>
    </row>
    <row r="347" spans="1:1">
      <c r="A347" s="445" t="s">
        <v>6205</v>
      </c>
    </row>
    <row r="348" spans="1:1">
      <c r="A348" s="445" t="s">
        <v>6206</v>
      </c>
    </row>
    <row r="349" spans="1:1">
      <c r="A349" s="445" t="s">
        <v>6192</v>
      </c>
    </row>
    <row r="350" spans="1:1">
      <c r="A350" s="445" t="s">
        <v>6193</v>
      </c>
    </row>
    <row r="351" spans="1:1">
      <c r="A351" s="445" t="s">
        <v>6207</v>
      </c>
    </row>
    <row r="352" spans="1:1">
      <c r="A352" s="445" t="s">
        <v>6208</v>
      </c>
    </row>
    <row r="353" spans="1:1">
      <c r="A353" s="445" t="s">
        <v>6083</v>
      </c>
    </row>
    <row r="354" spans="1:1">
      <c r="A354" s="445" t="s">
        <v>6209</v>
      </c>
    </row>
    <row r="355" spans="1:1">
      <c r="A355" s="445" t="s">
        <v>6201</v>
      </c>
    </row>
    <row r="356" spans="1:1">
      <c r="A356" s="445" t="s">
        <v>6210</v>
      </c>
    </row>
    <row r="357" spans="1:1">
      <c r="A357" s="445" t="s">
        <v>4549</v>
      </c>
    </row>
    <row r="358" spans="1:1">
      <c r="A358" s="445" t="s">
        <v>4544</v>
      </c>
    </row>
    <row r="359" spans="1:1">
      <c r="A359" s="445" t="s">
        <v>6211</v>
      </c>
    </row>
    <row r="360" spans="1:1">
      <c r="A360" s="445" t="s">
        <v>4568</v>
      </c>
    </row>
    <row r="361" spans="1:1">
      <c r="A361" s="445" t="s">
        <v>4570</v>
      </c>
    </row>
    <row r="362" spans="1:1">
      <c r="A362" s="445" t="s">
        <v>4569</v>
      </c>
    </row>
    <row r="363" spans="1:1">
      <c r="A363" s="445" t="s">
        <v>4560</v>
      </c>
    </row>
    <row r="364" spans="1:1">
      <c r="A364" s="445" t="s">
        <v>4563</v>
      </c>
    </row>
    <row r="365" spans="1:1">
      <c r="A365" s="445" t="s">
        <v>4564</v>
      </c>
    </row>
    <row r="366" spans="1:1">
      <c r="A366" s="445" t="s">
        <v>4554</v>
      </c>
    </row>
    <row r="367" spans="1:1">
      <c r="A367" s="445" t="s">
        <v>4562</v>
      </c>
    </row>
    <row r="368" spans="1:1">
      <c r="A368" s="445" t="s">
        <v>4557</v>
      </c>
    </row>
    <row r="369" spans="1:1">
      <c r="A369" s="445" t="s">
        <v>4561</v>
      </c>
    </row>
    <row r="370" spans="1:1">
      <c r="A370" s="445" t="s">
        <v>4565</v>
      </c>
    </row>
    <row r="371" spans="1:1">
      <c r="A371" s="445" t="s">
        <v>4553</v>
      </c>
    </row>
    <row r="372" spans="1:1">
      <c r="A372" s="445" t="s">
        <v>4558</v>
      </c>
    </row>
    <row r="373" spans="1:1">
      <c r="A373" s="445" t="s">
        <v>4555</v>
      </c>
    </row>
    <row r="374" spans="1:1">
      <c r="A374" s="445" t="s">
        <v>4559</v>
      </c>
    </row>
    <row r="375" spans="1:1">
      <c r="A375" s="445" t="s">
        <v>4566</v>
      </c>
    </row>
    <row r="376" spans="1:1">
      <c r="A376" s="445" t="s">
        <v>4551</v>
      </c>
    </row>
    <row r="377" spans="1:1">
      <c r="A377" s="445" t="s">
        <v>4567</v>
      </c>
    </row>
    <row r="378" spans="1:1">
      <c r="A378" s="445" t="s">
        <v>4556</v>
      </c>
    </row>
    <row r="379" spans="1:1">
      <c r="A379" s="445" t="s">
        <v>4552</v>
      </c>
    </row>
    <row r="380" spans="1:1">
      <c r="A380" s="445" t="s">
        <v>4550</v>
      </c>
    </row>
    <row r="381" spans="1:1">
      <c r="A381" s="445" t="s">
        <v>4572</v>
      </c>
    </row>
    <row r="382" spans="1:1">
      <c r="A382" s="445" t="s">
        <v>4571</v>
      </c>
    </row>
    <row r="383" spans="1:1">
      <c r="A383" s="445" t="s">
        <v>6212</v>
      </c>
    </row>
    <row r="384" spans="1:1">
      <c r="A384" s="445" t="s">
        <v>6213</v>
      </c>
    </row>
    <row r="385" spans="1:1">
      <c r="A385" s="445" t="s">
        <v>6214</v>
      </c>
    </row>
    <row r="386" spans="1:1">
      <c r="A386" s="445" t="s">
        <v>6215</v>
      </c>
    </row>
    <row r="387" spans="1:1">
      <c r="A387" s="445" t="s">
        <v>6216</v>
      </c>
    </row>
    <row r="388" spans="1:1">
      <c r="A388" s="445" t="s">
        <v>6217</v>
      </c>
    </row>
    <row r="389" spans="1:1">
      <c r="A389" s="445" t="s">
        <v>6218</v>
      </c>
    </row>
    <row r="390" spans="1:1">
      <c r="A390" s="445" t="s">
        <v>6219</v>
      </c>
    </row>
    <row r="391" spans="1:1">
      <c r="A391" s="445" t="s">
        <v>6220</v>
      </c>
    </row>
    <row r="392" spans="1:1">
      <c r="A392" s="445" t="s">
        <v>6198</v>
      </c>
    </row>
    <row r="393" spans="1:1">
      <c r="A393" s="445" t="s">
        <v>6209</v>
      </c>
    </row>
    <row r="394" spans="1:1">
      <c r="A394" s="445" t="s">
        <v>6221</v>
      </c>
    </row>
    <row r="395" spans="1:1">
      <c r="A395" s="445" t="s">
        <v>6222</v>
      </c>
    </row>
    <row r="396" spans="1:1">
      <c r="A396" s="445" t="s">
        <v>6223</v>
      </c>
    </row>
    <row r="397" spans="1:1">
      <c r="A397" s="445" t="s">
        <v>6224</v>
      </c>
    </row>
    <row r="398" spans="1:1">
      <c r="A398" s="445" t="s">
        <v>6225</v>
      </c>
    </row>
    <row r="399" spans="1:1">
      <c r="A399" s="445" t="s">
        <v>6201</v>
      </c>
    </row>
    <row r="400" spans="1:1">
      <c r="A400" s="445" t="s">
        <v>4549</v>
      </c>
    </row>
    <row r="401" spans="1:1">
      <c r="A401" s="445" t="s">
        <v>4544</v>
      </c>
    </row>
    <row r="402" spans="1:1">
      <c r="A402" s="445" t="s">
        <v>6226</v>
      </c>
    </row>
    <row r="403" spans="1:1">
      <c r="A403" s="445" t="s">
        <v>4583</v>
      </c>
    </row>
    <row r="404" spans="1:1">
      <c r="A404" s="445" t="s">
        <v>4582</v>
      </c>
    </row>
    <row r="405" spans="1:1">
      <c r="A405" s="445" t="s">
        <v>4581</v>
      </c>
    </row>
    <row r="406" spans="1:1">
      <c r="A406" s="445" t="s">
        <v>4580</v>
      </c>
    </row>
    <row r="407" spans="1:1">
      <c r="A407" s="445" t="s">
        <v>4579</v>
      </c>
    </row>
    <row r="408" spans="1:1">
      <c r="A408" s="445" t="s">
        <v>4578</v>
      </c>
    </row>
    <row r="409" spans="1:1">
      <c r="A409" s="445" t="s">
        <v>4584</v>
      </c>
    </row>
    <row r="410" spans="1:1">
      <c r="A410" s="445" t="s">
        <v>4571</v>
      </c>
    </row>
    <row r="411" spans="1:1">
      <c r="A411" s="445" t="s">
        <v>6227</v>
      </c>
    </row>
    <row r="412" spans="1:1">
      <c r="A412" s="445" t="s">
        <v>6190</v>
      </c>
    </row>
    <row r="413" spans="1:1">
      <c r="A413" s="445" t="s">
        <v>6228</v>
      </c>
    </row>
    <row r="414" spans="1:1">
      <c r="A414" s="445" t="s">
        <v>6229</v>
      </c>
    </row>
    <row r="415" spans="1:1">
      <c r="A415" s="445" t="s">
        <v>6192</v>
      </c>
    </row>
    <row r="416" spans="1:1">
      <c r="A416" s="445" t="s">
        <v>6193</v>
      </c>
    </row>
    <row r="417" spans="1:1">
      <c r="A417" s="445" t="s">
        <v>6230</v>
      </c>
    </row>
    <row r="418" spans="1:1">
      <c r="A418" s="445" t="s">
        <v>6231</v>
      </c>
    </row>
    <row r="419" spans="1:1">
      <c r="A419" s="445" t="s">
        <v>6232</v>
      </c>
    </row>
    <row r="420" spans="1:1">
      <c r="A420" s="445" t="s">
        <v>6083</v>
      </c>
    </row>
    <row r="421" spans="1:1">
      <c r="A421" s="445" t="s">
        <v>6233</v>
      </c>
    </row>
    <row r="422" spans="1:1">
      <c r="A422" s="445" t="s">
        <v>6200</v>
      </c>
    </row>
    <row r="423" spans="1:1">
      <c r="A423" s="445" t="s">
        <v>6234</v>
      </c>
    </row>
    <row r="424" spans="1:1">
      <c r="A424" s="445" t="s">
        <v>4549</v>
      </c>
    </row>
    <row r="425" spans="1:1">
      <c r="A425" s="445" t="s">
        <v>4544</v>
      </c>
    </row>
    <row r="426" spans="1:1">
      <c r="A426" s="445" t="s">
        <v>6235</v>
      </c>
    </row>
    <row r="427" spans="1:1">
      <c r="A427" s="445" t="s">
        <v>4611</v>
      </c>
    </row>
    <row r="428" spans="1:1">
      <c r="A428" s="445" t="s">
        <v>4587</v>
      </c>
    </row>
    <row r="429" spans="1:1">
      <c r="A429" s="445" t="s">
        <v>4612</v>
      </c>
    </row>
    <row r="430" spans="1:1">
      <c r="A430" s="445" t="s">
        <v>4609</v>
      </c>
    </row>
    <row r="431" spans="1:1">
      <c r="A431" s="445" t="s">
        <v>4598</v>
      </c>
    </row>
    <row r="432" spans="1:1">
      <c r="A432" s="445" t="s">
        <v>4593</v>
      </c>
    </row>
    <row r="433" spans="1:1">
      <c r="A433" s="445" t="s">
        <v>4594</v>
      </c>
    </row>
    <row r="434" spans="1:1">
      <c r="A434" s="445" t="s">
        <v>4601</v>
      </c>
    </row>
    <row r="435" spans="1:1">
      <c r="A435" s="445" t="s">
        <v>4602</v>
      </c>
    </row>
    <row r="436" spans="1:1">
      <c r="A436" s="445" t="s">
        <v>4603</v>
      </c>
    </row>
    <row r="437" spans="1:1">
      <c r="A437" s="445" t="s">
        <v>4586</v>
      </c>
    </row>
    <row r="438" spans="1:1">
      <c r="A438" s="445" t="s">
        <v>4599</v>
      </c>
    </row>
    <row r="439" spans="1:1">
      <c r="A439" s="445" t="s">
        <v>4610</v>
      </c>
    </row>
    <row r="440" spans="1:1">
      <c r="A440" s="445" t="s">
        <v>4604</v>
      </c>
    </row>
    <row r="441" spans="1:1">
      <c r="A441" s="445" t="s">
        <v>4608</v>
      </c>
    </row>
    <row r="442" spans="1:1">
      <c r="A442" s="445" t="s">
        <v>4600</v>
      </c>
    </row>
    <row r="443" spans="1:1">
      <c r="A443" s="445" t="s">
        <v>4597</v>
      </c>
    </row>
    <row r="444" spans="1:1">
      <c r="A444" s="445" t="s">
        <v>4589</v>
      </c>
    </row>
    <row r="445" spans="1:1">
      <c r="A445" s="445" t="s">
        <v>4592</v>
      </c>
    </row>
    <row r="446" spans="1:1">
      <c r="A446" s="445" t="s">
        <v>4590</v>
      </c>
    </row>
    <row r="447" spans="1:1">
      <c r="A447" s="445" t="s">
        <v>4591</v>
      </c>
    </row>
    <row r="448" spans="1:1">
      <c r="A448" s="445" t="s">
        <v>4595</v>
      </c>
    </row>
    <row r="449" spans="1:1">
      <c r="A449" s="445" t="s">
        <v>4596</v>
      </c>
    </row>
    <row r="450" spans="1:1">
      <c r="A450" s="445" t="s">
        <v>4605</v>
      </c>
    </row>
    <row r="451" spans="1:1">
      <c r="A451" s="445" t="s">
        <v>4606</v>
      </c>
    </row>
    <row r="452" spans="1:1">
      <c r="A452" s="445" t="s">
        <v>4607</v>
      </c>
    </row>
    <row r="453" spans="1:1">
      <c r="A453" s="445" t="s">
        <v>4588</v>
      </c>
    </row>
    <row r="454" spans="1:1">
      <c r="A454" s="445" t="s">
        <v>4613</v>
      </c>
    </row>
    <row r="455" spans="1:1">
      <c r="A455" s="445" t="s">
        <v>4614</v>
      </c>
    </row>
    <row r="456" spans="1:1">
      <c r="A456" s="445" t="s">
        <v>6236</v>
      </c>
    </row>
    <row r="457" spans="1:1">
      <c r="A457" s="445" t="s">
        <v>6237</v>
      </c>
    </row>
    <row r="458" spans="1:1">
      <c r="A458" s="445" t="s">
        <v>6238</v>
      </c>
    </row>
    <row r="459" spans="1:1">
      <c r="A459" s="445" t="s">
        <v>6239</v>
      </c>
    </row>
    <row r="460" spans="1:1">
      <c r="A460" s="445" t="s">
        <v>6240</v>
      </c>
    </row>
    <row r="461" spans="1:1">
      <c r="A461" s="445" t="s">
        <v>6241</v>
      </c>
    </row>
    <row r="462" spans="1:1">
      <c r="A462" s="445" t="s">
        <v>6242</v>
      </c>
    </row>
    <row r="463" spans="1:1">
      <c r="A463" s="445" t="s">
        <v>6243</v>
      </c>
    </row>
    <row r="464" spans="1:1">
      <c r="A464" s="445" t="s">
        <v>6244</v>
      </c>
    </row>
    <row r="465" spans="1:1">
      <c r="A465" s="445" t="s">
        <v>4549</v>
      </c>
    </row>
    <row r="466" spans="1:1">
      <c r="A466" s="445" t="s">
        <v>4544</v>
      </c>
    </row>
    <row r="467" spans="1:1">
      <c r="A467" s="445" t="s">
        <v>6245</v>
      </c>
    </row>
    <row r="468" spans="1:1">
      <c r="A468" s="445" t="s">
        <v>4547</v>
      </c>
    </row>
    <row r="469" spans="1:1">
      <c r="A469" s="445" t="s">
        <v>4545</v>
      </c>
    </row>
    <row r="470" spans="1:1">
      <c r="A470" s="445" t="s">
        <v>4546</v>
      </c>
    </row>
    <row r="471" spans="1:1">
      <c r="A471" s="445" t="s">
        <v>4548</v>
      </c>
    </row>
    <row r="472" spans="1:1">
      <c r="A472" s="445" t="s">
        <v>6246</v>
      </c>
    </row>
    <row r="473" spans="1:1">
      <c r="A473" s="445" t="s">
        <v>6247</v>
      </c>
    </row>
    <row r="474" spans="1:1">
      <c r="A474" s="445" t="s">
        <v>6248</v>
      </c>
    </row>
    <row r="475" spans="1:1">
      <c r="A475" s="445" t="s">
        <v>6249</v>
      </c>
    </row>
    <row r="476" spans="1:1">
      <c r="A476" s="445" t="s">
        <v>6250</v>
      </c>
    </row>
    <row r="477" spans="1:1">
      <c r="A477" s="445" t="s">
        <v>6251</v>
      </c>
    </row>
    <row r="478" spans="1:1">
      <c r="A478" s="445" t="s">
        <v>6252</v>
      </c>
    </row>
    <row r="479" spans="1:1">
      <c r="A479" s="445" t="s">
        <v>6253</v>
      </c>
    </row>
    <row r="480" spans="1:1">
      <c r="A480" s="445" t="s">
        <v>6254</v>
      </c>
    </row>
    <row r="481" spans="1:1">
      <c r="A481" s="445" t="s">
        <v>6255</v>
      </c>
    </row>
    <row r="482" spans="1:1">
      <c r="A482" s="445" t="s">
        <v>6256</v>
      </c>
    </row>
    <row r="483" spans="1:1">
      <c r="A483" s="445" t="s">
        <v>6257</v>
      </c>
    </row>
    <row r="484" spans="1:1">
      <c r="A484" s="445" t="s">
        <v>4549</v>
      </c>
    </row>
    <row r="485" spans="1:1">
      <c r="A485" s="445" t="s">
        <v>4544</v>
      </c>
    </row>
    <row r="486" spans="1:1">
      <c r="A486" s="445" t="s">
        <v>6258</v>
      </c>
    </row>
    <row r="487" spans="1:1">
      <c r="A487" s="445" t="s">
        <v>4648</v>
      </c>
    </row>
    <row r="488" spans="1:1">
      <c r="A488" s="445" t="s">
        <v>4646</v>
      </c>
    </row>
    <row r="489" spans="1:1">
      <c r="A489" s="445" t="s">
        <v>4645</v>
      </c>
    </row>
    <row r="490" spans="1:1">
      <c r="A490" s="445" t="s">
        <v>4650</v>
      </c>
    </row>
    <row r="491" spans="1:1">
      <c r="A491" s="445" t="s">
        <v>4649</v>
      </c>
    </row>
    <row r="492" spans="1:1">
      <c r="A492" s="445" t="s">
        <v>4647</v>
      </c>
    </row>
    <row r="493" spans="1:1">
      <c r="A493" s="445" t="s">
        <v>4651</v>
      </c>
    </row>
    <row r="494" spans="1:1">
      <c r="A494" s="445" t="s">
        <v>4571</v>
      </c>
    </row>
    <row r="495" spans="1:1">
      <c r="A495" s="445" t="s">
        <v>6133</v>
      </c>
    </row>
    <row r="496" spans="1:1">
      <c r="A496" s="445" t="s">
        <v>6135</v>
      </c>
    </row>
    <row r="497" spans="1:1">
      <c r="A497" s="445" t="s">
        <v>6259</v>
      </c>
    </row>
    <row r="498" spans="1:1">
      <c r="A498" s="445" t="s">
        <v>6260</v>
      </c>
    </row>
    <row r="499" spans="1:1">
      <c r="A499" s="445" t="s">
        <v>6142</v>
      </c>
    </row>
    <row r="500" spans="1:1">
      <c r="A500" s="445" t="s">
        <v>6261</v>
      </c>
    </row>
    <row r="501" spans="1:1">
      <c r="A501" s="445" t="s">
        <v>4549</v>
      </c>
    </row>
    <row r="502" spans="1:1">
      <c r="A502" s="445" t="s">
        <v>4544</v>
      </c>
    </row>
    <row r="503" spans="1:1">
      <c r="A503" s="445" t="s">
        <v>6262</v>
      </c>
    </row>
    <row r="504" spans="1:1">
      <c r="A504" s="445" t="s">
        <v>4741</v>
      </c>
    </row>
    <row r="505" spans="1:1">
      <c r="A505" s="445" t="s">
        <v>4740</v>
      </c>
    </row>
    <row r="506" spans="1:1">
      <c r="A506" s="445" t="s">
        <v>4738</v>
      </c>
    </row>
    <row r="507" spans="1:1">
      <c r="A507" s="445" t="s">
        <v>4742</v>
      </c>
    </row>
    <row r="508" spans="1:1">
      <c r="A508" s="445" t="s">
        <v>4737</v>
      </c>
    </row>
    <row r="509" spans="1:1">
      <c r="A509" s="445" t="s">
        <v>4743</v>
      </c>
    </row>
    <row r="510" spans="1:1">
      <c r="A510" s="445" t="s">
        <v>4739</v>
      </c>
    </row>
    <row r="511" spans="1:1">
      <c r="A511" s="445" t="s">
        <v>4651</v>
      </c>
    </row>
    <row r="512" spans="1:1">
      <c r="A512" s="445" t="s">
        <v>4571</v>
      </c>
    </row>
    <row r="513" spans="1:1">
      <c r="A513" s="445" t="s">
        <v>6263</v>
      </c>
    </row>
    <row r="514" spans="1:1">
      <c r="A514" s="445" t="s">
        <v>6264</v>
      </c>
    </row>
    <row r="515" spans="1:1">
      <c r="A515" s="445" t="s">
        <v>6259</v>
      </c>
    </row>
    <row r="516" spans="1:1">
      <c r="A516" s="445" t="s">
        <v>6260</v>
      </c>
    </row>
    <row r="517" spans="1:1">
      <c r="A517" s="445" t="s">
        <v>6142</v>
      </c>
    </row>
    <row r="518" spans="1:1">
      <c r="A518" s="445" t="s">
        <v>6261</v>
      </c>
    </row>
    <row r="519" spans="1:1">
      <c r="A519" s="445" t="s">
        <v>4549</v>
      </c>
    </row>
    <row r="520" spans="1:1">
      <c r="A520" s="445" t="s">
        <v>4544</v>
      </c>
    </row>
    <row r="521" spans="1:1">
      <c r="A521" s="445" t="s">
        <v>6265</v>
      </c>
    </row>
    <row r="522" spans="1:1">
      <c r="A522" s="445" t="s">
        <v>4728</v>
      </c>
    </row>
    <row r="523" spans="1:1">
      <c r="A523" s="445" t="s">
        <v>4727</v>
      </c>
    </row>
    <row r="524" spans="1:1">
      <c r="A524" s="445" t="s">
        <v>4726</v>
      </c>
    </row>
    <row r="525" spans="1:1">
      <c r="A525" s="445" t="s">
        <v>4725</v>
      </c>
    </row>
    <row r="526" spans="1:1">
      <c r="A526" s="445" t="s">
        <v>6266</v>
      </c>
    </row>
    <row r="527" spans="1:1">
      <c r="A527" s="445" t="s">
        <v>4549</v>
      </c>
    </row>
    <row r="528" spans="1:1">
      <c r="A528" s="445" t="s">
        <v>4544</v>
      </c>
    </row>
    <row r="529" spans="1:1">
      <c r="A529" s="445" t="s">
        <v>6267</v>
      </c>
    </row>
    <row r="530" spans="1:1">
      <c r="A530" s="445" t="s">
        <v>4748</v>
      </c>
    </row>
    <row r="531" spans="1:1">
      <c r="A531" s="445" t="s">
        <v>4749</v>
      </c>
    </row>
    <row r="532" spans="1:1">
      <c r="A532" s="445" t="s">
        <v>4750</v>
      </c>
    </row>
    <row r="533" spans="1:1">
      <c r="A533" s="445" t="s">
        <v>4751</v>
      </c>
    </row>
    <row r="534" spans="1:1">
      <c r="A534" s="445" t="s">
        <v>4752</v>
      </c>
    </row>
    <row r="535" spans="1:1">
      <c r="A535" s="445" t="s">
        <v>6268</v>
      </c>
    </row>
    <row r="536" spans="1:1">
      <c r="A536" s="445" t="s">
        <v>6269</v>
      </c>
    </row>
    <row r="537" spans="1:1">
      <c r="A537" s="445" t="s">
        <v>4549</v>
      </c>
    </row>
    <row r="538" spans="1:1">
      <c r="A538" s="445" t="s">
        <v>4544</v>
      </c>
    </row>
    <row r="539" spans="1:1">
      <c r="A539" s="445" t="s">
        <v>6270</v>
      </c>
    </row>
    <row r="540" spans="1:1">
      <c r="A540" s="445" t="s">
        <v>4735</v>
      </c>
    </row>
    <row r="541" spans="1:1">
      <c r="A541" s="445" t="s">
        <v>4736</v>
      </c>
    </row>
    <row r="542" spans="1:1">
      <c r="A542" s="445" t="s">
        <v>4729</v>
      </c>
    </row>
    <row r="543" spans="1:1">
      <c r="A543" s="445" t="s">
        <v>4734</v>
      </c>
    </row>
    <row r="544" spans="1:1">
      <c r="A544" s="445" t="s">
        <v>4733</v>
      </c>
    </row>
    <row r="545" spans="1:1">
      <c r="A545" s="445" t="s">
        <v>4732</v>
      </c>
    </row>
    <row r="546" spans="1:1">
      <c r="A546" s="445" t="s">
        <v>4730</v>
      </c>
    </row>
    <row r="547" spans="1:1">
      <c r="A547" s="445" t="s">
        <v>4731</v>
      </c>
    </row>
    <row r="548" spans="1:1">
      <c r="A548" s="445" t="s">
        <v>6271</v>
      </c>
    </row>
    <row r="549" spans="1:1">
      <c r="A549" s="445" t="s">
        <v>6272</v>
      </c>
    </row>
    <row r="550" spans="1:1">
      <c r="A550" s="445" t="s">
        <v>6273</v>
      </c>
    </row>
    <row r="551" spans="1:1">
      <c r="A551" s="445" t="s">
        <v>6274</v>
      </c>
    </row>
    <row r="552" spans="1:1">
      <c r="A552" s="445" t="s">
        <v>6275</v>
      </c>
    </row>
    <row r="553" spans="1:1">
      <c r="A553" s="445" t="s">
        <v>6276</v>
      </c>
    </row>
    <row r="554" spans="1:1">
      <c r="A554" s="445" t="s">
        <v>6277</v>
      </c>
    </row>
    <row r="555" spans="1:1">
      <c r="A555" s="445" t="s">
        <v>6278</v>
      </c>
    </row>
    <row r="556" spans="1:1">
      <c r="A556" s="445" t="s">
        <v>6279</v>
      </c>
    </row>
    <row r="557" spans="1:1">
      <c r="A557" s="445" t="s">
        <v>6280</v>
      </c>
    </row>
    <row r="558" spans="1:1">
      <c r="A558" s="445" t="s">
        <v>6281</v>
      </c>
    </row>
    <row r="559" spans="1:1">
      <c r="A559" s="445" t="s">
        <v>6282</v>
      </c>
    </row>
    <row r="560" spans="1:1">
      <c r="A560" s="445" t="s">
        <v>4549</v>
      </c>
    </row>
    <row r="561" spans="1:1">
      <c r="A561" s="445" t="s">
        <v>4544</v>
      </c>
    </row>
    <row r="562" spans="1:1">
      <c r="A562" s="445" t="s">
        <v>6283</v>
      </c>
    </row>
    <row r="563" spans="1:1">
      <c r="A563" s="445" t="s">
        <v>4570</v>
      </c>
    </row>
    <row r="564" spans="1:1">
      <c r="A564" s="445" t="s">
        <v>4575</v>
      </c>
    </row>
    <row r="565" spans="1:1">
      <c r="A565" s="445" t="s">
        <v>4656</v>
      </c>
    </row>
    <row r="566" spans="1:1">
      <c r="A566" s="445" t="s">
        <v>4652</v>
      </c>
    </row>
    <row r="567" spans="1:1">
      <c r="A567" s="445" t="s">
        <v>4653</v>
      </c>
    </row>
    <row r="568" spans="1:1">
      <c r="A568" s="445" t="s">
        <v>4654</v>
      </c>
    </row>
    <row r="569" spans="1:1">
      <c r="A569" s="445" t="s">
        <v>4657</v>
      </c>
    </row>
    <row r="570" spans="1:1">
      <c r="A570" s="445" t="s">
        <v>4655</v>
      </c>
    </row>
    <row r="571" spans="1:1">
      <c r="A571" s="445" t="s">
        <v>4658</v>
      </c>
    </row>
    <row r="572" spans="1:1">
      <c r="A572" s="445" t="s">
        <v>4559</v>
      </c>
    </row>
    <row r="573" spans="1:1">
      <c r="A573" s="445" t="s">
        <v>4572</v>
      </c>
    </row>
    <row r="574" spans="1:1">
      <c r="A574" s="445" t="s">
        <v>4571</v>
      </c>
    </row>
    <row r="575" spans="1:1">
      <c r="A575" s="445" t="s">
        <v>6284</v>
      </c>
    </row>
    <row r="576" spans="1:1">
      <c r="A576" s="445" t="s">
        <v>6041</v>
      </c>
    </row>
    <row r="577" spans="1:1">
      <c r="A577" s="445" t="s">
        <v>6285</v>
      </c>
    </row>
    <row r="578" spans="1:1">
      <c r="A578" s="445" t="s">
        <v>6286</v>
      </c>
    </row>
    <row r="579" spans="1:1">
      <c r="A579" s="445" t="s">
        <v>6287</v>
      </c>
    </row>
    <row r="580" spans="1:1">
      <c r="A580" s="445" t="s">
        <v>6288</v>
      </c>
    </row>
    <row r="581" spans="1:1">
      <c r="A581" s="445" t="s">
        <v>6289</v>
      </c>
    </row>
    <row r="582" spans="1:1">
      <c r="A582" s="445" t="s">
        <v>6290</v>
      </c>
    </row>
    <row r="583" spans="1:1">
      <c r="A583" s="445" t="s">
        <v>6291</v>
      </c>
    </row>
    <row r="584" spans="1:1">
      <c r="A584" s="445" t="s">
        <v>4549</v>
      </c>
    </row>
    <row r="585" spans="1:1">
      <c r="A585" s="445" t="s">
        <v>4753</v>
      </c>
    </row>
    <row r="586" spans="1:1">
      <c r="A586" s="445" t="s">
        <v>6292</v>
      </c>
    </row>
    <row r="587" spans="1:1">
      <c r="A587" s="445" t="s">
        <v>6293</v>
      </c>
    </row>
    <row r="588" spans="1:1">
      <c r="A588" s="445" t="s">
        <v>6294</v>
      </c>
    </row>
    <row r="589" spans="1:1">
      <c r="A589" s="445" t="s">
        <v>6295</v>
      </c>
    </row>
    <row r="590" spans="1:1">
      <c r="A590" s="445" t="s">
        <v>6296</v>
      </c>
    </row>
    <row r="591" spans="1:1">
      <c r="A591" s="445" t="s">
        <v>6297</v>
      </c>
    </row>
    <row r="592" spans="1:1">
      <c r="A592" s="445" t="s">
        <v>6298</v>
      </c>
    </row>
    <row r="593" spans="1:1">
      <c r="A593" s="445" t="s">
        <v>6299</v>
      </c>
    </row>
    <row r="594" spans="1:1">
      <c r="A594" s="445" t="s">
        <v>6300</v>
      </c>
    </row>
    <row r="595" spans="1:1">
      <c r="A595" s="445" t="s">
        <v>6301</v>
      </c>
    </row>
    <row r="596" spans="1:1">
      <c r="A596" s="445" t="s">
        <v>6302</v>
      </c>
    </row>
    <row r="597" spans="1:1">
      <c r="A597" s="445" t="s">
        <v>6303</v>
      </c>
    </row>
    <row r="598" spans="1:1">
      <c r="A598" s="445" t="s">
        <v>6304</v>
      </c>
    </row>
    <row r="599" spans="1:1">
      <c r="A599" s="445" t="s">
        <v>6305</v>
      </c>
    </row>
    <row r="600" spans="1:1">
      <c r="A600" s="445" t="s">
        <v>4754</v>
      </c>
    </row>
    <row r="601" spans="1:1">
      <c r="A601" s="445" t="s">
        <v>4771</v>
      </c>
    </row>
    <row r="602" spans="1:1">
      <c r="A602" s="445" t="s">
        <v>6306</v>
      </c>
    </row>
    <row r="603" spans="1:1">
      <c r="A603" s="445" t="s">
        <v>6307</v>
      </c>
    </row>
    <row r="604" spans="1:1">
      <c r="A604" s="445" t="s">
        <v>6308</v>
      </c>
    </row>
    <row r="605" spans="1:1">
      <c r="A605" s="445" t="s">
        <v>6266</v>
      </c>
    </row>
    <row r="606" spans="1:1">
      <c r="A606" s="445" t="s">
        <v>4765</v>
      </c>
    </row>
    <row r="607" spans="1:1">
      <c r="A607" s="445" t="s">
        <v>4757</v>
      </c>
    </row>
    <row r="608" spans="1:1">
      <c r="A608" s="445" t="s">
        <v>4754</v>
      </c>
    </row>
    <row r="609" spans="1:1">
      <c r="A609" s="445" t="s">
        <v>5871</v>
      </c>
    </row>
    <row r="610" spans="1:1">
      <c r="A610" s="445" t="s">
        <v>6307</v>
      </c>
    </row>
    <row r="611" spans="1:1">
      <c r="A611" s="445" t="s">
        <v>6308</v>
      </c>
    </row>
    <row r="612" spans="1:1">
      <c r="A612" s="445" t="s">
        <v>4765</v>
      </c>
    </row>
    <row r="613" spans="1:1">
      <c r="A613" s="445" t="s">
        <v>4757</v>
      </c>
    </row>
    <row r="614" spans="1:1">
      <c r="A614" s="445" t="s">
        <v>4754</v>
      </c>
    </row>
    <row r="615" spans="1:1">
      <c r="A615" s="445" t="s">
        <v>5870</v>
      </c>
    </row>
    <row r="616" spans="1:1">
      <c r="A616" s="445" t="s">
        <v>6307</v>
      </c>
    </row>
    <row r="617" spans="1:1">
      <c r="A617" s="445" t="s">
        <v>6308</v>
      </c>
    </row>
    <row r="618" spans="1:1">
      <c r="A618" s="445" t="s">
        <v>4765</v>
      </c>
    </row>
    <row r="619" spans="1:1">
      <c r="A619" s="445" t="s">
        <v>4757</v>
      </c>
    </row>
    <row r="620" spans="1:1">
      <c r="A620" s="445" t="s">
        <v>4754</v>
      </c>
    </row>
    <row r="621" spans="1:1">
      <c r="A621" s="445" t="s">
        <v>4762</v>
      </c>
    </row>
    <row r="622" spans="1:1">
      <c r="A622" s="445" t="s">
        <v>6147</v>
      </c>
    </row>
    <row r="623" spans="1:1">
      <c r="A623" s="445" t="s">
        <v>6307</v>
      </c>
    </row>
    <row r="624" spans="1:1">
      <c r="A624" s="445" t="s">
        <v>6308</v>
      </c>
    </row>
    <row r="625" spans="1:1">
      <c r="A625" s="445" t="s">
        <v>4759</v>
      </c>
    </row>
    <row r="626" spans="1:1">
      <c r="A626" s="445" t="s">
        <v>4757</v>
      </c>
    </row>
    <row r="627" spans="1:1">
      <c r="A627" s="445" t="s">
        <v>4754</v>
      </c>
    </row>
    <row r="628" spans="1:1">
      <c r="A628" s="445" t="s">
        <v>4762</v>
      </c>
    </row>
    <row r="629" spans="1:1">
      <c r="A629" s="445" t="s">
        <v>6147</v>
      </c>
    </row>
    <row r="630" spans="1:1">
      <c r="A630" s="445" t="s">
        <v>6307</v>
      </c>
    </row>
    <row r="631" spans="1:1">
      <c r="A631" s="445" t="s">
        <v>6308</v>
      </c>
    </row>
    <row r="632" spans="1:1">
      <c r="A632" s="445" t="s">
        <v>4759</v>
      </c>
    </row>
    <row r="633" spans="1:1">
      <c r="A633" s="445" t="s">
        <v>4757</v>
      </c>
    </row>
    <row r="634" spans="1:1">
      <c r="A634" s="445" t="s">
        <v>4754</v>
      </c>
    </row>
    <row r="635" spans="1:1">
      <c r="A635" s="445" t="s">
        <v>4791</v>
      </c>
    </row>
    <row r="636" spans="1:1">
      <c r="A636" s="445" t="s">
        <v>6147</v>
      </c>
    </row>
    <row r="637" spans="1:1">
      <c r="A637" s="445" t="s">
        <v>6307</v>
      </c>
    </row>
    <row r="638" spans="1:1">
      <c r="A638" s="445" t="s">
        <v>6308</v>
      </c>
    </row>
    <row r="639" spans="1:1">
      <c r="A639" s="445" t="s">
        <v>4759</v>
      </c>
    </row>
    <row r="640" spans="1:1">
      <c r="A640" s="445" t="s">
        <v>4757</v>
      </c>
    </row>
    <row r="641" spans="1:1">
      <c r="A641" s="445" t="s">
        <v>4754</v>
      </c>
    </row>
    <row r="642" spans="1:1">
      <c r="A642" s="445" t="s">
        <v>4809</v>
      </c>
    </row>
    <row r="643" spans="1:1">
      <c r="A643" s="445" t="s">
        <v>6147</v>
      </c>
    </row>
    <row r="644" spans="1:1">
      <c r="A644" s="445" t="s">
        <v>6307</v>
      </c>
    </row>
    <row r="645" spans="1:1">
      <c r="A645" s="445" t="s">
        <v>6308</v>
      </c>
    </row>
    <row r="646" spans="1:1">
      <c r="A646" s="445" t="s">
        <v>4759</v>
      </c>
    </row>
    <row r="647" spans="1:1">
      <c r="A647" s="445" t="s">
        <v>4757</v>
      </c>
    </row>
    <row r="648" spans="1:1">
      <c r="A648" s="445" t="s">
        <v>4754</v>
      </c>
    </row>
    <row r="649" spans="1:1">
      <c r="A649" s="445" t="s">
        <v>4775</v>
      </c>
    </row>
    <row r="650" spans="1:1">
      <c r="A650" s="445" t="s">
        <v>6309</v>
      </c>
    </row>
    <row r="651" spans="1:1">
      <c r="A651" s="445" t="s">
        <v>6307</v>
      </c>
    </row>
    <row r="652" spans="1:1">
      <c r="A652" s="445" t="s">
        <v>6308</v>
      </c>
    </row>
    <row r="653" spans="1:1">
      <c r="A653" s="445" t="s">
        <v>6310</v>
      </c>
    </row>
    <row r="654" spans="1:1">
      <c r="A654" s="445" t="s">
        <v>4756</v>
      </c>
    </row>
    <row r="655" spans="1:1">
      <c r="A655" s="445" t="s">
        <v>4757</v>
      </c>
    </row>
    <row r="656" spans="1:1">
      <c r="A656" s="445" t="s">
        <v>4754</v>
      </c>
    </row>
    <row r="657" spans="1:1">
      <c r="A657" s="445" t="s">
        <v>4811</v>
      </c>
    </row>
    <row r="658" spans="1:1">
      <c r="A658" s="445" t="s">
        <v>6147</v>
      </c>
    </row>
    <row r="659" spans="1:1">
      <c r="A659" s="445" t="s">
        <v>6307</v>
      </c>
    </row>
    <row r="660" spans="1:1">
      <c r="A660" s="445" t="s">
        <v>6308</v>
      </c>
    </row>
    <row r="661" spans="1:1">
      <c r="A661" s="445" t="s">
        <v>4759</v>
      </c>
    </row>
    <row r="662" spans="1:1">
      <c r="A662" s="445" t="s">
        <v>4757</v>
      </c>
    </row>
    <row r="663" spans="1:1">
      <c r="A663" s="445" t="s">
        <v>4754</v>
      </c>
    </row>
    <row r="664" spans="1:1">
      <c r="A664" s="445" t="s">
        <v>4778</v>
      </c>
    </row>
    <row r="665" spans="1:1">
      <c r="A665" s="445" t="s">
        <v>6147</v>
      </c>
    </row>
    <row r="666" spans="1:1">
      <c r="A666" s="445" t="s">
        <v>6307</v>
      </c>
    </row>
    <row r="667" spans="1:1">
      <c r="A667" s="445" t="s">
        <v>6308</v>
      </c>
    </row>
    <row r="668" spans="1:1">
      <c r="A668" s="445" t="s">
        <v>4759</v>
      </c>
    </row>
    <row r="669" spans="1:1">
      <c r="A669" s="445" t="s">
        <v>4757</v>
      </c>
    </row>
    <row r="670" spans="1:1">
      <c r="A670" s="445" t="s">
        <v>4754</v>
      </c>
    </row>
    <row r="671" spans="1:1">
      <c r="A671" s="445" t="s">
        <v>4755</v>
      </c>
    </row>
    <row r="672" spans="1:1">
      <c r="A672" s="445" t="s">
        <v>6309</v>
      </c>
    </row>
    <row r="673" spans="1:1">
      <c r="A673" s="445" t="s">
        <v>6307</v>
      </c>
    </row>
    <row r="674" spans="1:1">
      <c r="A674" s="445" t="s">
        <v>6308</v>
      </c>
    </row>
    <row r="675" spans="1:1">
      <c r="A675" s="445" t="s">
        <v>6310</v>
      </c>
    </row>
    <row r="676" spans="1:1">
      <c r="A676" s="445" t="s">
        <v>4756</v>
      </c>
    </row>
    <row r="677" spans="1:1">
      <c r="A677" s="445" t="s">
        <v>4757</v>
      </c>
    </row>
    <row r="678" spans="1:1">
      <c r="A678" s="445" t="s">
        <v>4754</v>
      </c>
    </row>
    <row r="679" spans="1:1">
      <c r="A679" s="445" t="s">
        <v>4790</v>
      </c>
    </row>
    <row r="680" spans="1:1">
      <c r="A680" s="445" t="s">
        <v>6147</v>
      </c>
    </row>
    <row r="681" spans="1:1">
      <c r="A681" s="445" t="s">
        <v>6307</v>
      </c>
    </row>
    <row r="682" spans="1:1">
      <c r="A682" s="445" t="s">
        <v>6308</v>
      </c>
    </row>
    <row r="683" spans="1:1">
      <c r="A683" s="445" t="s">
        <v>4759</v>
      </c>
    </row>
    <row r="684" spans="1:1">
      <c r="A684" s="445" t="s">
        <v>4757</v>
      </c>
    </row>
    <row r="685" spans="1:1">
      <c r="A685" s="445" t="s">
        <v>4754</v>
      </c>
    </row>
    <row r="686" spans="1:1">
      <c r="A686" s="445" t="s">
        <v>4793</v>
      </c>
    </row>
    <row r="687" spans="1:1">
      <c r="A687" s="445" t="s">
        <v>6147</v>
      </c>
    </row>
    <row r="688" spans="1:1">
      <c r="A688" s="445" t="s">
        <v>6307</v>
      </c>
    </row>
    <row r="689" spans="1:1">
      <c r="A689" s="445" t="s">
        <v>6308</v>
      </c>
    </row>
    <row r="690" spans="1:1">
      <c r="A690" s="445" t="s">
        <v>4759</v>
      </c>
    </row>
    <row r="691" spans="1:1">
      <c r="A691" s="445" t="s">
        <v>4757</v>
      </c>
    </row>
    <row r="692" spans="1:1">
      <c r="A692" s="445" t="s">
        <v>4754</v>
      </c>
    </row>
    <row r="693" spans="1:1">
      <c r="A693" s="445" t="s">
        <v>4776</v>
      </c>
    </row>
    <row r="694" spans="1:1">
      <c r="A694" s="445" t="s">
        <v>6309</v>
      </c>
    </row>
    <row r="695" spans="1:1">
      <c r="A695" s="445" t="s">
        <v>6307</v>
      </c>
    </row>
    <row r="696" spans="1:1">
      <c r="A696" s="445" t="s">
        <v>6308</v>
      </c>
    </row>
    <row r="697" spans="1:1">
      <c r="A697" s="445" t="s">
        <v>6310</v>
      </c>
    </row>
    <row r="698" spans="1:1">
      <c r="A698" s="445" t="s">
        <v>4756</v>
      </c>
    </row>
    <row r="699" spans="1:1">
      <c r="A699" s="445" t="s">
        <v>4757</v>
      </c>
    </row>
    <row r="700" spans="1:1">
      <c r="A700" s="445" t="s">
        <v>4754</v>
      </c>
    </row>
    <row r="701" spans="1:1">
      <c r="A701" s="445" t="s">
        <v>4808</v>
      </c>
    </row>
    <row r="702" spans="1:1">
      <c r="A702" s="445" t="s">
        <v>6147</v>
      </c>
    </row>
    <row r="703" spans="1:1">
      <c r="A703" s="445" t="s">
        <v>6307</v>
      </c>
    </row>
    <row r="704" spans="1:1">
      <c r="A704" s="445" t="s">
        <v>6308</v>
      </c>
    </row>
    <row r="705" spans="1:1">
      <c r="A705" s="445" t="s">
        <v>4759</v>
      </c>
    </row>
    <row r="706" spans="1:1">
      <c r="A706" s="445" t="s">
        <v>4757</v>
      </c>
    </row>
    <row r="707" spans="1:1">
      <c r="A707" s="445" t="s">
        <v>4754</v>
      </c>
    </row>
    <row r="708" spans="1:1">
      <c r="A708" s="445" t="s">
        <v>4798</v>
      </c>
    </row>
    <row r="709" spans="1:1">
      <c r="A709" s="445" t="s">
        <v>6147</v>
      </c>
    </row>
    <row r="710" spans="1:1">
      <c r="A710" s="445" t="s">
        <v>6307</v>
      </c>
    </row>
    <row r="711" spans="1:1">
      <c r="A711" s="445" t="s">
        <v>6308</v>
      </c>
    </row>
    <row r="712" spans="1:1">
      <c r="A712" s="445" t="s">
        <v>4759</v>
      </c>
    </row>
    <row r="713" spans="1:1">
      <c r="A713" s="445" t="s">
        <v>4757</v>
      </c>
    </row>
    <row r="714" spans="1:1">
      <c r="A714" s="445" t="s">
        <v>4754</v>
      </c>
    </row>
    <row r="715" spans="1:1">
      <c r="A715" s="445" t="s">
        <v>4797</v>
      </c>
    </row>
    <row r="716" spans="1:1">
      <c r="A716" s="445" t="s">
        <v>6147</v>
      </c>
    </row>
    <row r="717" spans="1:1">
      <c r="A717" s="445" t="s">
        <v>6307</v>
      </c>
    </row>
    <row r="718" spans="1:1">
      <c r="A718" s="445" t="s">
        <v>6308</v>
      </c>
    </row>
    <row r="719" spans="1:1">
      <c r="A719" s="445" t="s">
        <v>4759</v>
      </c>
    </row>
    <row r="720" spans="1:1">
      <c r="A720" s="445" t="s">
        <v>4757</v>
      </c>
    </row>
    <row r="721" spans="1:1">
      <c r="A721" s="445" t="s">
        <v>4754</v>
      </c>
    </row>
    <row r="722" spans="1:1">
      <c r="A722" s="445" t="s">
        <v>4796</v>
      </c>
    </row>
    <row r="723" spans="1:1">
      <c r="A723" s="445" t="s">
        <v>6147</v>
      </c>
    </row>
    <row r="724" spans="1:1">
      <c r="A724" s="445" t="s">
        <v>6307</v>
      </c>
    </row>
    <row r="725" spans="1:1">
      <c r="A725" s="445" t="s">
        <v>6308</v>
      </c>
    </row>
    <row r="726" spans="1:1">
      <c r="A726" s="445" t="s">
        <v>4759</v>
      </c>
    </row>
    <row r="727" spans="1:1">
      <c r="A727" s="445" t="s">
        <v>4757</v>
      </c>
    </row>
    <row r="728" spans="1:1">
      <c r="A728" s="445" t="s">
        <v>4754</v>
      </c>
    </row>
    <row r="729" spans="1:1">
      <c r="A729" s="445" t="s">
        <v>4799</v>
      </c>
    </row>
    <row r="730" spans="1:1">
      <c r="A730" s="445" t="s">
        <v>6309</v>
      </c>
    </row>
    <row r="731" spans="1:1">
      <c r="A731" s="445" t="s">
        <v>6307</v>
      </c>
    </row>
    <row r="732" spans="1:1">
      <c r="A732" s="445" t="s">
        <v>6308</v>
      </c>
    </row>
    <row r="733" spans="1:1">
      <c r="A733" s="445" t="s">
        <v>6311</v>
      </c>
    </row>
    <row r="734" spans="1:1">
      <c r="A734" s="445" t="s">
        <v>4767</v>
      </c>
    </row>
    <row r="735" spans="1:1">
      <c r="A735" s="445" t="s">
        <v>4757</v>
      </c>
    </row>
    <row r="736" spans="1:1">
      <c r="A736" s="445" t="s">
        <v>4754</v>
      </c>
    </row>
    <row r="737" spans="1:1">
      <c r="A737" s="445" t="s">
        <v>5873</v>
      </c>
    </row>
    <row r="738" spans="1:1">
      <c r="A738" s="445" t="s">
        <v>6147</v>
      </c>
    </row>
    <row r="739" spans="1:1">
      <c r="A739" s="445" t="s">
        <v>6307</v>
      </c>
    </row>
    <row r="740" spans="1:1">
      <c r="A740" s="445" t="s">
        <v>6308</v>
      </c>
    </row>
    <row r="741" spans="1:1">
      <c r="A741" s="445" t="s">
        <v>4759</v>
      </c>
    </row>
    <row r="742" spans="1:1">
      <c r="A742" s="445" t="s">
        <v>4757</v>
      </c>
    </row>
    <row r="743" spans="1:1">
      <c r="A743" s="445" t="s">
        <v>4754</v>
      </c>
    </row>
    <row r="744" spans="1:1">
      <c r="A744" s="445" t="s">
        <v>5986</v>
      </c>
    </row>
    <row r="745" spans="1:1">
      <c r="A745" s="445" t="s">
        <v>6147</v>
      </c>
    </row>
    <row r="746" spans="1:1">
      <c r="A746" s="445" t="s">
        <v>6307</v>
      </c>
    </row>
    <row r="747" spans="1:1">
      <c r="A747" s="445" t="s">
        <v>6308</v>
      </c>
    </row>
    <row r="748" spans="1:1">
      <c r="A748" s="445" t="s">
        <v>4759</v>
      </c>
    </row>
    <row r="749" spans="1:1">
      <c r="A749" s="445" t="s">
        <v>4757</v>
      </c>
    </row>
    <row r="750" spans="1:1">
      <c r="A750" s="445" t="s">
        <v>4754</v>
      </c>
    </row>
    <row r="751" spans="1:1">
      <c r="A751" s="445" t="s">
        <v>4812</v>
      </c>
    </row>
    <row r="752" spans="1:1">
      <c r="A752" s="445" t="s">
        <v>6147</v>
      </c>
    </row>
    <row r="753" spans="1:1">
      <c r="A753" s="445" t="s">
        <v>6307</v>
      </c>
    </row>
    <row r="754" spans="1:1">
      <c r="A754" s="445" t="s">
        <v>6308</v>
      </c>
    </row>
    <row r="755" spans="1:1">
      <c r="A755" s="445" t="s">
        <v>4759</v>
      </c>
    </row>
    <row r="756" spans="1:1">
      <c r="A756" s="445" t="s">
        <v>4757</v>
      </c>
    </row>
    <row r="757" spans="1:1">
      <c r="A757" s="445" t="s">
        <v>4754</v>
      </c>
    </row>
    <row r="758" spans="1:1">
      <c r="A758" s="445" t="s">
        <v>4770</v>
      </c>
    </row>
    <row r="759" spans="1:1">
      <c r="A759" s="445" t="s">
        <v>6312</v>
      </c>
    </row>
    <row r="760" spans="1:1">
      <c r="A760" s="445" t="s">
        <v>6313</v>
      </c>
    </row>
    <row r="761" spans="1:1">
      <c r="A761" s="445" t="s">
        <v>6274</v>
      </c>
    </row>
    <row r="762" spans="1:1">
      <c r="A762" s="445" t="s">
        <v>6314</v>
      </c>
    </row>
    <row r="763" spans="1:1">
      <c r="A763" s="445" t="s">
        <v>6276</v>
      </c>
    </row>
    <row r="764" spans="1:1">
      <c r="A764" s="445" t="s">
        <v>6307</v>
      </c>
    </row>
    <row r="765" spans="1:1">
      <c r="A765" s="445" t="s">
        <v>6308</v>
      </c>
    </row>
    <row r="766" spans="1:1">
      <c r="A766" s="445" t="s">
        <v>6315</v>
      </c>
    </row>
    <row r="767" spans="1:1">
      <c r="A767" s="445" t="s">
        <v>6278</v>
      </c>
    </row>
    <row r="768" spans="1:1">
      <c r="A768" s="445" t="s">
        <v>6279</v>
      </c>
    </row>
    <row r="769" spans="1:1">
      <c r="A769" s="445" t="s">
        <v>6280</v>
      </c>
    </row>
    <row r="770" spans="1:1">
      <c r="A770" s="445" t="s">
        <v>4765</v>
      </c>
    </row>
    <row r="771" spans="1:1">
      <c r="A771" s="445" t="s">
        <v>4757</v>
      </c>
    </row>
    <row r="772" spans="1:1">
      <c r="A772" s="445" t="s">
        <v>4754</v>
      </c>
    </row>
    <row r="773" spans="1:1">
      <c r="A773" s="445" t="s">
        <v>6316</v>
      </c>
    </row>
    <row r="774" spans="1:1">
      <c r="A774" s="445" t="s">
        <v>6147</v>
      </c>
    </row>
    <row r="775" spans="1:1">
      <c r="A775" s="445" t="s">
        <v>6307</v>
      </c>
    </row>
    <row r="776" spans="1:1">
      <c r="A776" s="445" t="s">
        <v>6308</v>
      </c>
    </row>
    <row r="777" spans="1:1">
      <c r="A777" s="445" t="s">
        <v>4759</v>
      </c>
    </row>
    <row r="778" spans="1:1">
      <c r="A778" s="445" t="s">
        <v>4757</v>
      </c>
    </row>
    <row r="779" spans="1:1">
      <c r="A779" s="445" t="s">
        <v>4754</v>
      </c>
    </row>
    <row r="780" spans="1:1">
      <c r="A780" s="445" t="s">
        <v>4766</v>
      </c>
    </row>
    <row r="781" spans="1:1">
      <c r="A781" s="445" t="s">
        <v>6268</v>
      </c>
    </row>
    <row r="782" spans="1:1">
      <c r="A782" s="445" t="s">
        <v>6307</v>
      </c>
    </row>
    <row r="783" spans="1:1">
      <c r="A783" s="445" t="s">
        <v>6308</v>
      </c>
    </row>
    <row r="784" spans="1:1">
      <c r="A784" s="445" t="s">
        <v>6317</v>
      </c>
    </row>
    <row r="785" spans="1:1">
      <c r="A785" s="445" t="s">
        <v>4767</v>
      </c>
    </row>
    <row r="786" spans="1:1">
      <c r="A786" s="445" t="s">
        <v>4757</v>
      </c>
    </row>
    <row r="787" spans="1:1">
      <c r="A787" s="445" t="s">
        <v>4754</v>
      </c>
    </row>
    <row r="788" spans="1:1">
      <c r="A788" s="445" t="s">
        <v>6925</v>
      </c>
    </row>
    <row r="789" spans="1:1">
      <c r="A789" s="445" t="s">
        <v>6147</v>
      </c>
    </row>
    <row r="790" spans="1:1">
      <c r="A790" s="445" t="s">
        <v>6307</v>
      </c>
    </row>
    <row r="791" spans="1:1">
      <c r="A791" s="445" t="s">
        <v>6308</v>
      </c>
    </row>
    <row r="792" spans="1:1">
      <c r="A792" s="445" t="s">
        <v>4759</v>
      </c>
    </row>
    <row r="793" spans="1:1">
      <c r="A793" s="445" t="s">
        <v>4757</v>
      </c>
    </row>
    <row r="794" spans="1:1">
      <c r="A794" s="445" t="s">
        <v>4754</v>
      </c>
    </row>
    <row r="795" spans="1:1">
      <c r="A795" s="445" t="s">
        <v>6926</v>
      </c>
    </row>
    <row r="796" spans="1:1">
      <c r="A796" s="445" t="s">
        <v>6309</v>
      </c>
    </row>
    <row r="797" spans="1:1">
      <c r="A797" s="445" t="s">
        <v>6307</v>
      </c>
    </row>
    <row r="798" spans="1:1">
      <c r="A798" s="445" t="s">
        <v>6308</v>
      </c>
    </row>
    <row r="799" spans="1:1">
      <c r="A799" s="445" t="s">
        <v>6318</v>
      </c>
    </row>
    <row r="800" spans="1:1">
      <c r="A800" s="445" t="s">
        <v>4803</v>
      </c>
    </row>
    <row r="801" spans="1:1">
      <c r="A801" s="445" t="s">
        <v>4757</v>
      </c>
    </row>
    <row r="802" spans="1:1">
      <c r="A802" s="445" t="s">
        <v>4754</v>
      </c>
    </row>
    <row r="803" spans="1:1">
      <c r="A803" s="445" t="s">
        <v>4758</v>
      </c>
    </row>
    <row r="804" spans="1:1">
      <c r="A804" s="445" t="s">
        <v>6147</v>
      </c>
    </row>
    <row r="805" spans="1:1">
      <c r="A805" s="445" t="s">
        <v>6307</v>
      </c>
    </row>
    <row r="806" spans="1:1">
      <c r="A806" s="445" t="s">
        <v>6308</v>
      </c>
    </row>
    <row r="807" spans="1:1">
      <c r="A807" s="445" t="s">
        <v>4759</v>
      </c>
    </row>
    <row r="808" spans="1:1">
      <c r="A808" s="445" t="s">
        <v>4757</v>
      </c>
    </row>
    <row r="809" spans="1:1">
      <c r="A809" s="445" t="s">
        <v>4754</v>
      </c>
    </row>
    <row r="810" spans="1:1">
      <c r="A810" s="445" t="s">
        <v>4804</v>
      </c>
    </row>
    <row r="811" spans="1:1">
      <c r="A811" s="445" t="s">
        <v>6134</v>
      </c>
    </row>
    <row r="812" spans="1:1">
      <c r="A812" s="445" t="s">
        <v>6319</v>
      </c>
    </row>
    <row r="813" spans="1:1">
      <c r="A813" s="445" t="s">
        <v>6136</v>
      </c>
    </row>
    <row r="814" spans="1:1">
      <c r="A814" s="445" t="s">
        <v>6137</v>
      </c>
    </row>
    <row r="815" spans="1:1">
      <c r="A815" s="445" t="s">
        <v>6320</v>
      </c>
    </row>
    <row r="816" spans="1:1">
      <c r="A816" s="445" t="s">
        <v>6321</v>
      </c>
    </row>
    <row r="817" spans="1:1">
      <c r="A817" s="445" t="s">
        <v>6141</v>
      </c>
    </row>
    <row r="818" spans="1:1">
      <c r="A818" s="445" t="s">
        <v>6307</v>
      </c>
    </row>
    <row r="819" spans="1:1">
      <c r="A819" s="445" t="s">
        <v>6308</v>
      </c>
    </row>
    <row r="820" spans="1:1">
      <c r="A820" s="445" t="s">
        <v>6322</v>
      </c>
    </row>
    <row r="821" spans="1:1">
      <c r="A821" s="445" t="s">
        <v>4805</v>
      </c>
    </row>
    <row r="822" spans="1:1">
      <c r="A822" s="445" t="s">
        <v>4757</v>
      </c>
    </row>
    <row r="823" spans="1:1">
      <c r="A823" s="445" t="s">
        <v>4754</v>
      </c>
    </row>
    <row r="824" spans="1:1">
      <c r="A824" s="445" t="s">
        <v>4800</v>
      </c>
    </row>
    <row r="825" spans="1:1">
      <c r="A825" s="445" t="s">
        <v>6323</v>
      </c>
    </row>
    <row r="826" spans="1:1">
      <c r="A826" s="445" t="s">
        <v>6134</v>
      </c>
    </row>
    <row r="827" spans="1:1">
      <c r="A827" s="445" t="s">
        <v>6324</v>
      </c>
    </row>
    <row r="828" spans="1:1">
      <c r="A828" s="445" t="s">
        <v>6136</v>
      </c>
    </row>
    <row r="829" spans="1:1">
      <c r="A829" s="445" t="s">
        <v>6137</v>
      </c>
    </row>
    <row r="830" spans="1:1">
      <c r="A830" s="445" t="s">
        <v>6325</v>
      </c>
    </row>
    <row r="831" spans="1:1">
      <c r="A831" s="445" t="s">
        <v>6326</v>
      </c>
    </row>
    <row r="832" spans="1:1">
      <c r="A832" s="445" t="s">
        <v>6141</v>
      </c>
    </row>
    <row r="833" spans="1:1">
      <c r="A833" s="445" t="s">
        <v>6307</v>
      </c>
    </row>
    <row r="834" spans="1:1">
      <c r="A834" s="445" t="s">
        <v>6308</v>
      </c>
    </row>
    <row r="835" spans="1:1">
      <c r="A835" s="445" t="s">
        <v>6327</v>
      </c>
    </row>
    <row r="836" spans="1:1">
      <c r="A836" s="445" t="s">
        <v>6328</v>
      </c>
    </row>
    <row r="837" spans="1:1">
      <c r="A837" s="445" t="s">
        <v>4757</v>
      </c>
    </row>
    <row r="838" spans="1:1">
      <c r="A838" s="445" t="s">
        <v>4754</v>
      </c>
    </row>
    <row r="839" spans="1:1">
      <c r="A839" s="445" t="s">
        <v>6329</v>
      </c>
    </row>
    <row r="840" spans="1:1">
      <c r="A840" s="445" t="s">
        <v>6134</v>
      </c>
    </row>
    <row r="841" spans="1:1">
      <c r="A841" s="445" t="s">
        <v>6136</v>
      </c>
    </row>
    <row r="842" spans="1:1">
      <c r="A842" s="445" t="s">
        <v>6137</v>
      </c>
    </row>
    <row r="843" spans="1:1">
      <c r="A843" s="445" t="s">
        <v>6320</v>
      </c>
    </row>
    <row r="844" spans="1:1">
      <c r="A844" s="445" t="s">
        <v>6330</v>
      </c>
    </row>
    <row r="845" spans="1:1">
      <c r="A845" s="445" t="s">
        <v>6141</v>
      </c>
    </row>
    <row r="846" spans="1:1">
      <c r="A846" s="445" t="s">
        <v>6307</v>
      </c>
    </row>
    <row r="847" spans="1:1">
      <c r="A847" s="445" t="s">
        <v>6308</v>
      </c>
    </row>
    <row r="848" spans="1:1">
      <c r="A848" s="445" t="s">
        <v>6144</v>
      </c>
    </row>
    <row r="849" spans="1:1">
      <c r="A849" s="445" t="s">
        <v>6331</v>
      </c>
    </row>
    <row r="850" spans="1:1">
      <c r="A850" s="445" t="s">
        <v>4757</v>
      </c>
    </row>
    <row r="851" spans="1:1">
      <c r="A851" s="445" t="s">
        <v>4754</v>
      </c>
    </row>
    <row r="852" spans="1:1">
      <c r="A852" s="445" t="s">
        <v>4783</v>
      </c>
    </row>
    <row r="853" spans="1:1">
      <c r="A853" s="445" t="s">
        <v>6332</v>
      </c>
    </row>
    <row r="854" spans="1:1">
      <c r="A854" s="445" t="s">
        <v>6333</v>
      </c>
    </row>
    <row r="855" spans="1:1">
      <c r="A855" s="445" t="s">
        <v>6334</v>
      </c>
    </row>
    <row r="856" spans="1:1">
      <c r="A856" s="445" t="s">
        <v>6194</v>
      </c>
    </row>
    <row r="857" spans="1:1">
      <c r="A857" s="445" t="s">
        <v>6335</v>
      </c>
    </row>
    <row r="858" spans="1:1">
      <c r="A858" s="445" t="s">
        <v>6307</v>
      </c>
    </row>
    <row r="859" spans="1:1">
      <c r="A859" s="445" t="s">
        <v>6308</v>
      </c>
    </row>
    <row r="860" spans="1:1">
      <c r="A860" s="445" t="s">
        <v>6336</v>
      </c>
    </row>
    <row r="861" spans="1:1">
      <c r="A861" s="445" t="s">
        <v>4764</v>
      </c>
    </row>
    <row r="862" spans="1:1">
      <c r="A862" s="445" t="s">
        <v>4757</v>
      </c>
    </row>
    <row r="863" spans="1:1">
      <c r="A863" s="445" t="s">
        <v>4754</v>
      </c>
    </row>
    <row r="864" spans="1:1">
      <c r="A864" s="445" t="s">
        <v>4784</v>
      </c>
    </row>
    <row r="865" spans="1:1">
      <c r="A865" s="445" t="s">
        <v>6337</v>
      </c>
    </row>
    <row r="866" spans="1:1">
      <c r="A866" s="445" t="s">
        <v>6338</v>
      </c>
    </row>
    <row r="867" spans="1:1">
      <c r="A867" s="445" t="s">
        <v>6339</v>
      </c>
    </row>
    <row r="868" spans="1:1">
      <c r="A868" s="445" t="s">
        <v>6194</v>
      </c>
    </row>
    <row r="869" spans="1:1">
      <c r="A869" s="445" t="s">
        <v>6340</v>
      </c>
    </row>
    <row r="870" spans="1:1">
      <c r="A870" s="445" t="s">
        <v>6307</v>
      </c>
    </row>
    <row r="871" spans="1:1">
      <c r="A871" s="445" t="s">
        <v>6308</v>
      </c>
    </row>
    <row r="872" spans="1:1">
      <c r="A872" s="445" t="s">
        <v>6336</v>
      </c>
    </row>
    <row r="873" spans="1:1">
      <c r="A873" s="445" t="s">
        <v>6341</v>
      </c>
    </row>
    <row r="874" spans="1:1">
      <c r="A874" s="445" t="s">
        <v>4757</v>
      </c>
    </row>
    <row r="875" spans="1:1">
      <c r="A875" s="445" t="s">
        <v>4754</v>
      </c>
    </row>
    <row r="876" spans="1:1">
      <c r="A876" s="445" t="s">
        <v>4806</v>
      </c>
    </row>
    <row r="877" spans="1:1">
      <c r="A877" s="445" t="s">
        <v>6134</v>
      </c>
    </row>
    <row r="878" spans="1:1">
      <c r="A878" s="445" t="s">
        <v>6342</v>
      </c>
    </row>
    <row r="879" spans="1:1">
      <c r="A879" s="445" t="s">
        <v>6136</v>
      </c>
    </row>
    <row r="880" spans="1:1">
      <c r="A880" s="445" t="s">
        <v>6137</v>
      </c>
    </row>
    <row r="881" spans="1:1">
      <c r="A881" s="445" t="s">
        <v>6343</v>
      </c>
    </row>
    <row r="882" spans="1:1">
      <c r="A882" s="445" t="s">
        <v>6344</v>
      </c>
    </row>
    <row r="883" spans="1:1">
      <c r="A883" s="445" t="s">
        <v>6141</v>
      </c>
    </row>
    <row r="884" spans="1:1">
      <c r="A884" s="445" t="s">
        <v>6307</v>
      </c>
    </row>
    <row r="885" spans="1:1">
      <c r="A885" s="445" t="s">
        <v>6308</v>
      </c>
    </row>
    <row r="886" spans="1:1">
      <c r="A886" s="445" t="s">
        <v>6345</v>
      </c>
    </row>
    <row r="887" spans="1:1">
      <c r="A887" s="445" t="s">
        <v>4807</v>
      </c>
    </row>
    <row r="888" spans="1:1">
      <c r="A888" s="445" t="s">
        <v>4757</v>
      </c>
    </row>
    <row r="889" spans="1:1">
      <c r="A889" s="445" t="s">
        <v>4754</v>
      </c>
    </row>
    <row r="890" spans="1:1">
      <c r="A890" s="445" t="s">
        <v>4779</v>
      </c>
    </row>
    <row r="891" spans="1:1">
      <c r="A891" s="445" t="s">
        <v>6203</v>
      </c>
    </row>
    <row r="892" spans="1:1">
      <c r="A892" s="445" t="s">
        <v>6204</v>
      </c>
    </row>
    <row r="893" spans="1:1">
      <c r="A893" s="445" t="s">
        <v>6205</v>
      </c>
    </row>
    <row r="894" spans="1:1">
      <c r="A894" s="445" t="s">
        <v>6346</v>
      </c>
    </row>
    <row r="895" spans="1:1">
      <c r="A895" s="445" t="s">
        <v>6307</v>
      </c>
    </row>
    <row r="896" spans="1:1">
      <c r="A896" s="445" t="s">
        <v>6308</v>
      </c>
    </row>
    <row r="897" spans="1:1">
      <c r="A897" s="445" t="s">
        <v>4780</v>
      </c>
    </row>
    <row r="898" spans="1:1">
      <c r="A898" s="445" t="s">
        <v>4757</v>
      </c>
    </row>
    <row r="899" spans="1:1">
      <c r="A899" s="445" t="s">
        <v>4754</v>
      </c>
    </row>
    <row r="900" spans="1:1">
      <c r="A900" s="445" t="s">
        <v>6347</v>
      </c>
    </row>
    <row r="901" spans="1:1">
      <c r="A901" s="445" t="s">
        <v>6348</v>
      </c>
    </row>
    <row r="902" spans="1:1">
      <c r="A902" s="445" t="s">
        <v>6160</v>
      </c>
    </row>
    <row r="903" spans="1:1">
      <c r="A903" s="445" t="s">
        <v>6349</v>
      </c>
    </row>
    <row r="904" spans="1:1">
      <c r="A904" s="445" t="s">
        <v>6307</v>
      </c>
    </row>
    <row r="905" spans="1:1">
      <c r="A905" s="445" t="s">
        <v>6308</v>
      </c>
    </row>
    <row r="906" spans="1:1">
      <c r="A906" s="445" t="s">
        <v>6350</v>
      </c>
    </row>
    <row r="907" spans="1:1">
      <c r="A907" s="445" t="s">
        <v>6351</v>
      </c>
    </row>
    <row r="908" spans="1:1">
      <c r="A908" s="445" t="s">
        <v>4757</v>
      </c>
    </row>
    <row r="909" spans="1:1">
      <c r="A909" s="445" t="s">
        <v>4754</v>
      </c>
    </row>
    <row r="910" spans="1:1">
      <c r="A910" s="445" t="s">
        <v>6927</v>
      </c>
    </row>
    <row r="911" spans="1:1">
      <c r="A911" s="445" t="s">
        <v>6352</v>
      </c>
    </row>
    <row r="912" spans="1:1">
      <c r="A912" s="445" t="s">
        <v>6353</v>
      </c>
    </row>
    <row r="913" spans="1:1">
      <c r="A913" s="445" t="s">
        <v>6928</v>
      </c>
    </row>
    <row r="914" spans="1:1">
      <c r="A914" s="445" t="s">
        <v>6307</v>
      </c>
    </row>
    <row r="915" spans="1:1">
      <c r="A915" s="445" t="s">
        <v>6308</v>
      </c>
    </row>
    <row r="916" spans="1:1">
      <c r="A916" s="445" t="s">
        <v>6221</v>
      </c>
    </row>
    <row r="917" spans="1:1">
      <c r="A917" s="445" t="s">
        <v>6354</v>
      </c>
    </row>
    <row r="918" spans="1:1">
      <c r="A918" s="445" t="s">
        <v>6223</v>
      </c>
    </row>
    <row r="919" spans="1:1">
      <c r="A919" s="445" t="s">
        <v>6355</v>
      </c>
    </row>
    <row r="920" spans="1:1">
      <c r="A920" s="445" t="s">
        <v>6356</v>
      </c>
    </row>
    <row r="921" spans="1:1">
      <c r="A921" s="445" t="s">
        <v>4785</v>
      </c>
    </row>
    <row r="922" spans="1:1">
      <c r="A922" s="445" t="s">
        <v>4757</v>
      </c>
    </row>
    <row r="923" spans="1:1">
      <c r="A923" s="445" t="s">
        <v>4754</v>
      </c>
    </row>
    <row r="924" spans="1:1">
      <c r="A924" s="445" t="s">
        <v>4773</v>
      </c>
    </row>
    <row r="925" spans="1:1">
      <c r="A925" s="445" t="s">
        <v>6357</v>
      </c>
    </row>
    <row r="926" spans="1:1">
      <c r="A926" s="445" t="s">
        <v>6307</v>
      </c>
    </row>
    <row r="927" spans="1:1">
      <c r="A927" s="445" t="s">
        <v>6308</v>
      </c>
    </row>
    <row r="928" spans="1:1">
      <c r="A928" s="445" t="s">
        <v>4774</v>
      </c>
    </row>
    <row r="929" spans="1:1">
      <c r="A929" s="445" t="s">
        <v>4757</v>
      </c>
    </row>
    <row r="930" spans="1:1">
      <c r="A930" s="445" t="s">
        <v>4754</v>
      </c>
    </row>
    <row r="931" spans="1:1">
      <c r="A931" s="445" t="s">
        <v>4781</v>
      </c>
    </row>
    <row r="932" spans="1:1">
      <c r="A932" s="445" t="s">
        <v>6358</v>
      </c>
    </row>
    <row r="933" spans="1:1">
      <c r="A933" s="445" t="s">
        <v>6307</v>
      </c>
    </row>
    <row r="934" spans="1:1">
      <c r="A934" s="445" t="s">
        <v>6308</v>
      </c>
    </row>
    <row r="935" spans="1:1">
      <c r="A935" s="445" t="s">
        <v>4782</v>
      </c>
    </row>
    <row r="936" spans="1:1">
      <c r="A936" s="445" t="s">
        <v>4757</v>
      </c>
    </row>
    <row r="937" spans="1:1">
      <c r="A937" s="445" t="s">
        <v>4754</v>
      </c>
    </row>
    <row r="938" spans="1:1">
      <c r="A938" s="445" t="s">
        <v>4777</v>
      </c>
    </row>
    <row r="939" spans="1:1">
      <c r="A939" s="445" t="s">
        <v>6359</v>
      </c>
    </row>
    <row r="940" spans="1:1">
      <c r="A940" s="445" t="s">
        <v>6360</v>
      </c>
    </row>
    <row r="941" spans="1:1">
      <c r="A941" s="445" t="s">
        <v>6361</v>
      </c>
    </row>
    <row r="942" spans="1:1">
      <c r="A942" s="445" t="s">
        <v>6307</v>
      </c>
    </row>
    <row r="943" spans="1:1">
      <c r="A943" s="445" t="s">
        <v>6308</v>
      </c>
    </row>
    <row r="944" spans="1:1">
      <c r="A944" s="445" t="s">
        <v>6362</v>
      </c>
    </row>
    <row r="945" spans="1:1">
      <c r="A945" s="445" t="s">
        <v>4757</v>
      </c>
    </row>
    <row r="946" spans="1:1">
      <c r="A946" s="445" t="s">
        <v>4754</v>
      </c>
    </row>
    <row r="947" spans="1:1">
      <c r="A947" s="445" t="s">
        <v>4788</v>
      </c>
    </row>
    <row r="948" spans="1:1">
      <c r="A948" s="445" t="s">
        <v>6359</v>
      </c>
    </row>
    <row r="949" spans="1:1">
      <c r="A949" s="445" t="s">
        <v>6360</v>
      </c>
    </row>
    <row r="950" spans="1:1">
      <c r="A950" s="445" t="s">
        <v>6363</v>
      </c>
    </row>
    <row r="951" spans="1:1">
      <c r="A951" s="445" t="s">
        <v>6307</v>
      </c>
    </row>
    <row r="952" spans="1:1">
      <c r="A952" s="445" t="s">
        <v>6308</v>
      </c>
    </row>
    <row r="953" spans="1:1">
      <c r="A953" s="445" t="s">
        <v>4789</v>
      </c>
    </row>
    <row r="954" spans="1:1">
      <c r="A954" s="445" t="s">
        <v>4757</v>
      </c>
    </row>
    <row r="955" spans="1:1">
      <c r="A955" s="445" t="s">
        <v>4754</v>
      </c>
    </row>
    <row r="956" spans="1:1">
      <c r="A956" s="445" t="s">
        <v>4816</v>
      </c>
    </row>
    <row r="957" spans="1:1">
      <c r="A957" s="445" t="s">
        <v>6364</v>
      </c>
    </row>
    <row r="958" spans="1:1">
      <c r="A958" s="445" t="s">
        <v>6365</v>
      </c>
    </row>
    <row r="959" spans="1:1">
      <c r="A959" s="445" t="s">
        <v>6366</v>
      </c>
    </row>
    <row r="960" spans="1:1">
      <c r="A960" s="445" t="s">
        <v>6367</v>
      </c>
    </row>
    <row r="961" spans="1:1">
      <c r="A961" s="445" t="s">
        <v>6307</v>
      </c>
    </row>
    <row r="962" spans="1:1">
      <c r="A962" s="445" t="s">
        <v>6308</v>
      </c>
    </row>
    <row r="963" spans="1:1">
      <c r="A963" s="445" t="s">
        <v>6336</v>
      </c>
    </row>
    <row r="964" spans="1:1">
      <c r="A964" s="445" t="s">
        <v>6368</v>
      </c>
    </row>
    <row r="965" spans="1:1">
      <c r="A965" s="445" t="s">
        <v>4757</v>
      </c>
    </row>
    <row r="966" spans="1:1">
      <c r="A966" s="445" t="s">
        <v>4754</v>
      </c>
    </row>
    <row r="967" spans="1:1">
      <c r="A967" s="445" t="s">
        <v>6369</v>
      </c>
    </row>
    <row r="968" spans="1:1">
      <c r="A968" s="445" t="s">
        <v>6370</v>
      </c>
    </row>
    <row r="969" spans="1:1">
      <c r="A969" s="445" t="s">
        <v>6250</v>
      </c>
    </row>
    <row r="970" spans="1:1">
      <c r="A970" s="445" t="s">
        <v>6371</v>
      </c>
    </row>
    <row r="971" spans="1:1">
      <c r="A971" s="445" t="s">
        <v>6307</v>
      </c>
    </row>
    <row r="972" spans="1:1">
      <c r="A972" s="445" t="s">
        <v>6308</v>
      </c>
    </row>
    <row r="973" spans="1:1">
      <c r="A973" s="445" t="s">
        <v>6372</v>
      </c>
    </row>
    <row r="974" spans="1:1">
      <c r="A974" s="445" t="s">
        <v>4803</v>
      </c>
    </row>
    <row r="975" spans="1:1">
      <c r="A975" s="445" t="s">
        <v>4757</v>
      </c>
    </row>
    <row r="976" spans="1:1">
      <c r="A976" s="445" t="s">
        <v>4754</v>
      </c>
    </row>
    <row r="977" spans="1:1">
      <c r="A977" s="445" t="s">
        <v>4787</v>
      </c>
    </row>
    <row r="978" spans="1:1">
      <c r="A978" s="445" t="s">
        <v>6087</v>
      </c>
    </row>
    <row r="979" spans="1:1">
      <c r="A979" s="445" t="s">
        <v>6088</v>
      </c>
    </row>
    <row r="980" spans="1:1">
      <c r="A980" s="445" t="s">
        <v>6089</v>
      </c>
    </row>
    <row r="981" spans="1:1">
      <c r="A981" s="445" t="s">
        <v>6090</v>
      </c>
    </row>
    <row r="982" spans="1:1">
      <c r="A982" s="445" t="s">
        <v>6091</v>
      </c>
    </row>
    <row r="983" spans="1:1">
      <c r="A983" s="445" t="s">
        <v>6092</v>
      </c>
    </row>
    <row r="984" spans="1:1">
      <c r="A984" s="445" t="s">
        <v>6093</v>
      </c>
    </row>
    <row r="985" spans="1:1">
      <c r="A985" s="445" t="s">
        <v>6373</v>
      </c>
    </row>
    <row r="986" spans="1:1">
      <c r="A986" s="445" t="s">
        <v>6095</v>
      </c>
    </row>
    <row r="987" spans="1:1">
      <c r="A987" s="445" t="s">
        <v>6096</v>
      </c>
    </row>
    <row r="988" spans="1:1">
      <c r="A988" s="445" t="s">
        <v>6097</v>
      </c>
    </row>
    <row r="989" spans="1:1">
      <c r="A989" s="445" t="s">
        <v>6374</v>
      </c>
    </row>
    <row r="990" spans="1:1">
      <c r="A990" s="445" t="s">
        <v>6375</v>
      </c>
    </row>
    <row r="991" spans="1:1">
      <c r="A991" s="445" t="s">
        <v>6100</v>
      </c>
    </row>
    <row r="992" spans="1:1">
      <c r="A992" s="445" t="s">
        <v>6101</v>
      </c>
    </row>
    <row r="993" spans="1:1">
      <c r="A993" s="445" t="s">
        <v>6102</v>
      </c>
    </row>
    <row r="994" spans="1:1">
      <c r="A994" s="445" t="s">
        <v>6376</v>
      </c>
    </row>
    <row r="995" spans="1:1">
      <c r="A995" s="445" t="s">
        <v>6104</v>
      </c>
    </row>
    <row r="996" spans="1:1">
      <c r="A996" s="445" t="s">
        <v>6105</v>
      </c>
    </row>
    <row r="997" spans="1:1">
      <c r="A997" s="445" t="s">
        <v>6106</v>
      </c>
    </row>
    <row r="998" spans="1:1">
      <c r="A998" s="445" t="s">
        <v>6107</v>
      </c>
    </row>
    <row r="999" spans="1:1">
      <c r="A999" s="445" t="s">
        <v>6377</v>
      </c>
    </row>
    <row r="1000" spans="1:1">
      <c r="A1000" s="445" t="s">
        <v>6109</v>
      </c>
    </row>
    <row r="1001" spans="1:1">
      <c r="A1001" s="445" t="s">
        <v>6110</v>
      </c>
    </row>
    <row r="1002" spans="1:1">
      <c r="A1002" s="445" t="s">
        <v>6111</v>
      </c>
    </row>
    <row r="1003" spans="1:1">
      <c r="A1003" s="445" t="s">
        <v>6378</v>
      </c>
    </row>
    <row r="1004" spans="1:1">
      <c r="A1004" s="445" t="s">
        <v>6379</v>
      </c>
    </row>
    <row r="1005" spans="1:1">
      <c r="A1005" s="445" t="s">
        <v>6307</v>
      </c>
    </row>
    <row r="1006" spans="1:1">
      <c r="A1006" s="445" t="s">
        <v>6308</v>
      </c>
    </row>
    <row r="1007" spans="1:1">
      <c r="A1007" s="445" t="s">
        <v>6380</v>
      </c>
    </row>
    <row r="1008" spans="1:1">
      <c r="A1008" s="445" t="s">
        <v>6381</v>
      </c>
    </row>
    <row r="1009" spans="1:1">
      <c r="A1009" s="445" t="s">
        <v>4757</v>
      </c>
    </row>
    <row r="1010" spans="1:1">
      <c r="A1010" s="445" t="s">
        <v>4754</v>
      </c>
    </row>
    <row r="1011" spans="1:1">
      <c r="A1011" s="445" t="s">
        <v>5090</v>
      </c>
    </row>
    <row r="1012" spans="1:1">
      <c r="A1012" s="445" t="s">
        <v>6259</v>
      </c>
    </row>
    <row r="1013" spans="1:1">
      <c r="A1013" s="445" t="s">
        <v>6382</v>
      </c>
    </row>
    <row r="1014" spans="1:1">
      <c r="A1014" s="445" t="s">
        <v>6307</v>
      </c>
    </row>
    <row r="1015" spans="1:1">
      <c r="A1015" s="445" t="s">
        <v>6308</v>
      </c>
    </row>
    <row r="1016" spans="1:1">
      <c r="A1016" s="445" t="s">
        <v>6383</v>
      </c>
    </row>
    <row r="1017" spans="1:1">
      <c r="A1017" s="445" t="s">
        <v>6384</v>
      </c>
    </row>
    <row r="1018" spans="1:1">
      <c r="A1018" s="445" t="s">
        <v>4757</v>
      </c>
    </row>
    <row r="1019" spans="1:1">
      <c r="A1019" s="445" t="s">
        <v>4754</v>
      </c>
    </row>
    <row r="1020" spans="1:1">
      <c r="A1020" s="445" t="s">
        <v>4802</v>
      </c>
    </row>
    <row r="1021" spans="1:1">
      <c r="A1021" s="445" t="s">
        <v>6259</v>
      </c>
    </row>
    <row r="1022" spans="1:1">
      <c r="A1022" s="445" t="s">
        <v>6385</v>
      </c>
    </row>
    <row r="1023" spans="1:1">
      <c r="A1023" s="445" t="s">
        <v>6307</v>
      </c>
    </row>
    <row r="1024" spans="1:1">
      <c r="A1024" s="445" t="s">
        <v>6308</v>
      </c>
    </row>
    <row r="1025" spans="1:1">
      <c r="A1025" s="445" t="s">
        <v>6386</v>
      </c>
    </row>
    <row r="1026" spans="1:1">
      <c r="A1026" s="445" t="s">
        <v>6387</v>
      </c>
    </row>
    <row r="1027" spans="1:1">
      <c r="A1027" s="445" t="s">
        <v>4757</v>
      </c>
    </row>
    <row r="1028" spans="1:1">
      <c r="A1028" s="445" t="s">
        <v>4754</v>
      </c>
    </row>
    <row r="1029" spans="1:1">
      <c r="A1029" s="445" t="s">
        <v>4792</v>
      </c>
    </row>
    <row r="1030" spans="1:1">
      <c r="A1030" s="445" t="s">
        <v>6259</v>
      </c>
    </row>
    <row r="1031" spans="1:1">
      <c r="A1031" s="445" t="s">
        <v>6388</v>
      </c>
    </row>
    <row r="1032" spans="1:1">
      <c r="A1032" s="445" t="s">
        <v>6307</v>
      </c>
    </row>
    <row r="1033" spans="1:1">
      <c r="A1033" s="445" t="s">
        <v>6308</v>
      </c>
    </row>
    <row r="1034" spans="1:1">
      <c r="A1034" s="445" t="s">
        <v>6389</v>
      </c>
    </row>
    <row r="1035" spans="1:1">
      <c r="A1035" s="445" t="s">
        <v>6390</v>
      </c>
    </row>
    <row r="1036" spans="1:1">
      <c r="A1036" s="445" t="s">
        <v>4757</v>
      </c>
    </row>
    <row r="1037" spans="1:1">
      <c r="A1037" s="445" t="s">
        <v>4754</v>
      </c>
    </row>
    <row r="1038" spans="1:1">
      <c r="A1038" s="445" t="s">
        <v>4810</v>
      </c>
    </row>
    <row r="1039" spans="1:1">
      <c r="A1039" s="445" t="s">
        <v>6259</v>
      </c>
    </row>
    <row r="1040" spans="1:1">
      <c r="A1040" s="445" t="s">
        <v>6391</v>
      </c>
    </row>
    <row r="1041" spans="1:1">
      <c r="A1041" s="445" t="s">
        <v>6307</v>
      </c>
    </row>
    <row r="1042" spans="1:1">
      <c r="A1042" s="445" t="s">
        <v>6308</v>
      </c>
    </row>
    <row r="1043" spans="1:1">
      <c r="A1043" s="445" t="s">
        <v>6383</v>
      </c>
    </row>
    <row r="1044" spans="1:1">
      <c r="A1044" s="445" t="s">
        <v>6392</v>
      </c>
    </row>
    <row r="1045" spans="1:1">
      <c r="A1045" s="445" t="s">
        <v>4757</v>
      </c>
    </row>
    <row r="1046" spans="1:1">
      <c r="A1046" s="445" t="s">
        <v>4754</v>
      </c>
    </row>
    <row r="1047" spans="1:1">
      <c r="A1047" s="445" t="s">
        <v>4815</v>
      </c>
    </row>
    <row r="1048" spans="1:1">
      <c r="A1048" s="445" t="s">
        <v>6259</v>
      </c>
    </row>
    <row r="1049" spans="1:1">
      <c r="A1049" s="445" t="s">
        <v>6393</v>
      </c>
    </row>
    <row r="1050" spans="1:1">
      <c r="A1050" s="445" t="s">
        <v>6307</v>
      </c>
    </row>
    <row r="1051" spans="1:1">
      <c r="A1051" s="445" t="s">
        <v>6308</v>
      </c>
    </row>
    <row r="1052" spans="1:1">
      <c r="A1052" s="445" t="s">
        <v>6394</v>
      </c>
    </row>
    <row r="1053" spans="1:1">
      <c r="A1053" s="445" t="s">
        <v>6395</v>
      </c>
    </row>
    <row r="1054" spans="1:1">
      <c r="A1054" s="445" t="s">
        <v>4757</v>
      </c>
    </row>
    <row r="1055" spans="1:1">
      <c r="A1055" s="445" t="s">
        <v>4754</v>
      </c>
    </row>
    <row r="1056" spans="1:1">
      <c r="A1056" s="445" t="s">
        <v>5985</v>
      </c>
    </row>
    <row r="1057" spans="1:1">
      <c r="A1057" s="445" t="s">
        <v>6259</v>
      </c>
    </row>
    <row r="1058" spans="1:1">
      <c r="A1058" s="445" t="s">
        <v>6396</v>
      </c>
    </row>
    <row r="1059" spans="1:1">
      <c r="A1059" s="445" t="s">
        <v>6307</v>
      </c>
    </row>
    <row r="1060" spans="1:1">
      <c r="A1060" s="445" t="s">
        <v>6308</v>
      </c>
    </row>
    <row r="1061" spans="1:1">
      <c r="A1061" s="445" t="s">
        <v>6397</v>
      </c>
    </row>
    <row r="1062" spans="1:1">
      <c r="A1062" s="445" t="s">
        <v>6398</v>
      </c>
    </row>
    <row r="1063" spans="1:1">
      <c r="A1063" s="445" t="s">
        <v>4757</v>
      </c>
    </row>
    <row r="1064" spans="1:1">
      <c r="A1064" s="445" t="s">
        <v>4754</v>
      </c>
    </row>
    <row r="1065" spans="1:1">
      <c r="A1065" s="445" t="s">
        <v>6399</v>
      </c>
    </row>
    <row r="1066" spans="1:1">
      <c r="A1066" s="445" t="s">
        <v>6259</v>
      </c>
    </row>
    <row r="1067" spans="1:1">
      <c r="A1067" s="445" t="s">
        <v>6929</v>
      </c>
    </row>
    <row r="1068" spans="1:1">
      <c r="A1068" s="445" t="s">
        <v>6307</v>
      </c>
    </row>
    <row r="1069" spans="1:1">
      <c r="A1069" s="445" t="s">
        <v>6308</v>
      </c>
    </row>
    <row r="1070" spans="1:1">
      <c r="A1070" s="445" t="s">
        <v>6400</v>
      </c>
    </row>
    <row r="1071" spans="1:1">
      <c r="A1071" s="445" t="s">
        <v>4785</v>
      </c>
    </row>
    <row r="1072" spans="1:1">
      <c r="A1072" s="445" t="s">
        <v>4757</v>
      </c>
    </row>
    <row r="1073" spans="1:1">
      <c r="A1073" s="445" t="s">
        <v>4754</v>
      </c>
    </row>
    <row r="1074" spans="1:1">
      <c r="A1074" s="445" t="s">
        <v>4760</v>
      </c>
    </row>
    <row r="1075" spans="1:1">
      <c r="A1075" s="445" t="s">
        <v>6259</v>
      </c>
    </row>
    <row r="1076" spans="1:1">
      <c r="A1076" s="445" t="s">
        <v>6401</v>
      </c>
    </row>
    <row r="1077" spans="1:1">
      <c r="A1077" s="445" t="s">
        <v>6307</v>
      </c>
    </row>
    <row r="1078" spans="1:1">
      <c r="A1078" s="445" t="s">
        <v>6308</v>
      </c>
    </row>
    <row r="1079" spans="1:1">
      <c r="A1079" s="445" t="s">
        <v>6383</v>
      </c>
    </row>
    <row r="1080" spans="1:1">
      <c r="A1080" s="445" t="s">
        <v>4761</v>
      </c>
    </row>
    <row r="1081" spans="1:1">
      <c r="A1081" s="445" t="s">
        <v>4757</v>
      </c>
    </row>
    <row r="1082" spans="1:1">
      <c r="A1082" s="445" t="s">
        <v>4754</v>
      </c>
    </row>
    <row r="1083" spans="1:1">
      <c r="A1083" s="445" t="s">
        <v>5872</v>
      </c>
    </row>
    <row r="1084" spans="1:1">
      <c r="A1084" s="445" t="s">
        <v>6259</v>
      </c>
    </row>
    <row r="1085" spans="1:1">
      <c r="A1085" s="445" t="s">
        <v>6402</v>
      </c>
    </row>
    <row r="1086" spans="1:1">
      <c r="A1086" s="445" t="s">
        <v>6307</v>
      </c>
    </row>
    <row r="1087" spans="1:1">
      <c r="A1087" s="445" t="s">
        <v>6308</v>
      </c>
    </row>
    <row r="1088" spans="1:1">
      <c r="A1088" s="445" t="s">
        <v>6383</v>
      </c>
    </row>
    <row r="1089" spans="1:1">
      <c r="A1089" s="445" t="s">
        <v>6403</v>
      </c>
    </row>
    <row r="1090" spans="1:1">
      <c r="A1090" s="445" t="s">
        <v>4757</v>
      </c>
    </row>
    <row r="1091" spans="1:1">
      <c r="A1091" s="445" t="s">
        <v>4754</v>
      </c>
    </row>
    <row r="1092" spans="1:1">
      <c r="A1092" s="445" t="s">
        <v>4795</v>
      </c>
    </row>
    <row r="1093" spans="1:1">
      <c r="A1093" s="445" t="s">
        <v>6259</v>
      </c>
    </row>
    <row r="1094" spans="1:1">
      <c r="A1094" s="445" t="s">
        <v>6404</v>
      </c>
    </row>
    <row r="1095" spans="1:1">
      <c r="A1095" s="445" t="s">
        <v>6307</v>
      </c>
    </row>
    <row r="1096" spans="1:1">
      <c r="A1096" s="445" t="s">
        <v>6308</v>
      </c>
    </row>
    <row r="1097" spans="1:1">
      <c r="A1097" s="445" t="s">
        <v>6405</v>
      </c>
    </row>
    <row r="1098" spans="1:1">
      <c r="A1098" s="445" t="s">
        <v>6406</v>
      </c>
    </row>
    <row r="1099" spans="1:1">
      <c r="A1099" s="445" t="s">
        <v>4757</v>
      </c>
    </row>
    <row r="1100" spans="1:1">
      <c r="A1100" s="445" t="s">
        <v>4754</v>
      </c>
    </row>
    <row r="1101" spans="1:1">
      <c r="A1101" s="445" t="s">
        <v>5869</v>
      </c>
    </row>
    <row r="1102" spans="1:1">
      <c r="A1102" s="445" t="s">
        <v>6050</v>
      </c>
    </row>
    <row r="1103" spans="1:1">
      <c r="A1103" s="445" t="s">
        <v>6051</v>
      </c>
    </row>
    <row r="1104" spans="1:1">
      <c r="A1104" s="445" t="s">
        <v>6052</v>
      </c>
    </row>
    <row r="1105" spans="1:1">
      <c r="A1105" s="445" t="s">
        <v>6053</v>
      </c>
    </row>
    <row r="1106" spans="1:1">
      <c r="A1106" s="445" t="s">
        <v>6054</v>
      </c>
    </row>
    <row r="1107" spans="1:1">
      <c r="A1107" s="445" t="s">
        <v>6055</v>
      </c>
    </row>
    <row r="1108" spans="1:1">
      <c r="A1108" s="445" t="s">
        <v>6056</v>
      </c>
    </row>
    <row r="1109" spans="1:1">
      <c r="A1109" s="445" t="s">
        <v>6057</v>
      </c>
    </row>
    <row r="1110" spans="1:1">
      <c r="A1110" s="445" t="s">
        <v>6058</v>
      </c>
    </row>
    <row r="1111" spans="1:1">
      <c r="A1111" s="445" t="s">
        <v>6059</v>
      </c>
    </row>
    <row r="1112" spans="1:1">
      <c r="A1112" s="445" t="s">
        <v>6060</v>
      </c>
    </row>
    <row r="1113" spans="1:1">
      <c r="A1113" s="445" t="s">
        <v>6061</v>
      </c>
    </row>
    <row r="1114" spans="1:1">
      <c r="A1114" s="445" t="s">
        <v>6062</v>
      </c>
    </row>
    <row r="1115" spans="1:1">
      <c r="A1115" s="445" t="s">
        <v>6064</v>
      </c>
    </row>
    <row r="1116" spans="1:1">
      <c r="A1116" s="445" t="s">
        <v>6065</v>
      </c>
    </row>
    <row r="1117" spans="1:1">
      <c r="A1117" s="445" t="s">
        <v>6407</v>
      </c>
    </row>
    <row r="1118" spans="1:1">
      <c r="A1118" s="445" t="s">
        <v>6067</v>
      </c>
    </row>
    <row r="1119" spans="1:1">
      <c r="A1119" s="445" t="s">
        <v>6307</v>
      </c>
    </row>
    <row r="1120" spans="1:1">
      <c r="A1120" s="445" t="s">
        <v>6308</v>
      </c>
    </row>
    <row r="1121" spans="1:1">
      <c r="A1121" s="445" t="s">
        <v>6070</v>
      </c>
    </row>
    <row r="1122" spans="1:1">
      <c r="A1122" s="445" t="s">
        <v>6071</v>
      </c>
    </row>
    <row r="1123" spans="1:1">
      <c r="A1123" s="445" t="s">
        <v>6072</v>
      </c>
    </row>
    <row r="1124" spans="1:1">
      <c r="A1124" s="445" t="s">
        <v>6073</v>
      </c>
    </row>
    <row r="1125" spans="1:1">
      <c r="A1125" s="445" t="s">
        <v>6074</v>
      </c>
    </row>
    <row r="1126" spans="1:1">
      <c r="A1126" s="445" t="s">
        <v>6075</v>
      </c>
    </row>
    <row r="1127" spans="1:1">
      <c r="A1127" s="445" t="s">
        <v>6076</v>
      </c>
    </row>
    <row r="1128" spans="1:1">
      <c r="A1128" s="445" t="s">
        <v>6077</v>
      </c>
    </row>
    <row r="1129" spans="1:1">
      <c r="A1129" s="445" t="s">
        <v>6078</v>
      </c>
    </row>
    <row r="1130" spans="1:1">
      <c r="A1130" s="445" t="s">
        <v>6079</v>
      </c>
    </row>
    <row r="1131" spans="1:1">
      <c r="A1131" s="445" t="s">
        <v>6080</v>
      </c>
    </row>
    <row r="1132" spans="1:1">
      <c r="A1132" s="445" t="s">
        <v>6081</v>
      </c>
    </row>
    <row r="1133" spans="1:1">
      <c r="A1133" s="445" t="s">
        <v>6408</v>
      </c>
    </row>
    <row r="1134" spans="1:1">
      <c r="A1134" s="445" t="s">
        <v>4757</v>
      </c>
    </row>
    <row r="1135" spans="1:1">
      <c r="A1135" s="445" t="s">
        <v>4754</v>
      </c>
    </row>
    <row r="1136" spans="1:1">
      <c r="A1136" s="445" t="s">
        <v>4794</v>
      </c>
    </row>
    <row r="1137" spans="1:1">
      <c r="A1137" s="445" t="s">
        <v>6041</v>
      </c>
    </row>
    <row r="1138" spans="1:1">
      <c r="A1138" s="445" t="s">
        <v>6409</v>
      </c>
    </row>
    <row r="1139" spans="1:1">
      <c r="A1139" s="445" t="s">
        <v>6410</v>
      </c>
    </row>
    <row r="1140" spans="1:1">
      <c r="A1140" s="445" t="s">
        <v>6287</v>
      </c>
    </row>
    <row r="1141" spans="1:1">
      <c r="A1141" s="445" t="s">
        <v>6307</v>
      </c>
    </row>
    <row r="1142" spans="1:1">
      <c r="A1142" s="445" t="s">
        <v>6308</v>
      </c>
    </row>
    <row r="1143" spans="1:1">
      <c r="A1143" s="445" t="s">
        <v>6288</v>
      </c>
    </row>
    <row r="1144" spans="1:1">
      <c r="A1144" s="445" t="s">
        <v>6411</v>
      </c>
    </row>
    <row r="1145" spans="1:1">
      <c r="A1145" s="445" t="s">
        <v>6412</v>
      </c>
    </row>
    <row r="1146" spans="1:1">
      <c r="A1146" s="445" t="s">
        <v>4757</v>
      </c>
    </row>
    <row r="1147" spans="1:1">
      <c r="A1147" s="445" t="s">
        <v>4754</v>
      </c>
    </row>
    <row r="1148" spans="1:1">
      <c r="A1148" s="445" t="s">
        <v>4763</v>
      </c>
    </row>
    <row r="1149" spans="1:1">
      <c r="A1149" s="445" t="s">
        <v>6041</v>
      </c>
    </row>
    <row r="1150" spans="1:1">
      <c r="A1150" s="445" t="s">
        <v>6413</v>
      </c>
    </row>
    <row r="1151" spans="1:1">
      <c r="A1151" s="445" t="s">
        <v>6414</v>
      </c>
    </row>
    <row r="1152" spans="1:1">
      <c r="A1152" s="445" t="s">
        <v>6287</v>
      </c>
    </row>
    <row r="1153" spans="1:1">
      <c r="A1153" s="445" t="s">
        <v>6307</v>
      </c>
    </row>
    <row r="1154" spans="1:1">
      <c r="A1154" s="445" t="s">
        <v>6308</v>
      </c>
    </row>
    <row r="1155" spans="1:1">
      <c r="A1155" s="445" t="s">
        <v>6288</v>
      </c>
    </row>
    <row r="1156" spans="1:1">
      <c r="A1156" s="445" t="s">
        <v>6415</v>
      </c>
    </row>
    <row r="1157" spans="1:1">
      <c r="A1157" s="445" t="s">
        <v>4764</v>
      </c>
    </row>
    <row r="1158" spans="1:1">
      <c r="A1158" s="445" t="s">
        <v>4757</v>
      </c>
    </row>
    <row r="1159" spans="1:1">
      <c r="A1159" s="445" t="s">
        <v>4754</v>
      </c>
    </row>
    <row r="1160" spans="1:1">
      <c r="A1160" s="445" t="s">
        <v>4786</v>
      </c>
    </row>
    <row r="1161" spans="1:1">
      <c r="A1161" s="445" t="s">
        <v>6041</v>
      </c>
    </row>
    <row r="1162" spans="1:1">
      <c r="A1162" s="445" t="s">
        <v>6416</v>
      </c>
    </row>
    <row r="1163" spans="1:1">
      <c r="A1163" s="445" t="s">
        <v>6307</v>
      </c>
    </row>
    <row r="1164" spans="1:1">
      <c r="A1164" s="445" t="s">
        <v>6308</v>
      </c>
    </row>
    <row r="1165" spans="1:1">
      <c r="A1165" s="445" t="s">
        <v>6417</v>
      </c>
    </row>
    <row r="1166" spans="1:1">
      <c r="A1166" s="445" t="s">
        <v>6418</v>
      </c>
    </row>
    <row r="1167" spans="1:1">
      <c r="A1167" s="445" t="s">
        <v>4757</v>
      </c>
    </row>
    <row r="1168" spans="1:1">
      <c r="A1168" s="445" t="s">
        <v>4754</v>
      </c>
    </row>
    <row r="1169" spans="1:1">
      <c r="A1169" s="445" t="s">
        <v>4768</v>
      </c>
    </row>
    <row r="1170" spans="1:1">
      <c r="A1170" s="445" t="s">
        <v>6419</v>
      </c>
    </row>
    <row r="1171" spans="1:1">
      <c r="A1171" s="445" t="s">
        <v>6307</v>
      </c>
    </row>
    <row r="1172" spans="1:1">
      <c r="A1172" s="445" t="s">
        <v>6308</v>
      </c>
    </row>
    <row r="1173" spans="1:1">
      <c r="A1173" s="445" t="s">
        <v>6420</v>
      </c>
    </row>
    <row r="1174" spans="1:1">
      <c r="A1174" s="445" t="s">
        <v>4769</v>
      </c>
    </row>
    <row r="1175" spans="1:1">
      <c r="A1175" s="445" t="s">
        <v>4757</v>
      </c>
    </row>
    <row r="1176" spans="1:1">
      <c r="A1176" s="445" t="s">
        <v>5891</v>
      </c>
    </row>
    <row r="1177" spans="1:1">
      <c r="A1177" s="445" t="s">
        <v>6421</v>
      </c>
    </row>
    <row r="1178" spans="1:1">
      <c r="A1178" s="445" t="s">
        <v>6422</v>
      </c>
    </row>
    <row r="1179" spans="1:1">
      <c r="A1179" s="445" t="s">
        <v>6423</v>
      </c>
    </row>
    <row r="1180" spans="1:1">
      <c r="A1180" s="445" t="s">
        <v>6424</v>
      </c>
    </row>
    <row r="1181" spans="1:1">
      <c r="A1181" s="445" t="s">
        <v>6425</v>
      </c>
    </row>
    <row r="1182" spans="1:1">
      <c r="A1182" s="445" t="s">
        <v>6308</v>
      </c>
    </row>
    <row r="1183" spans="1:1">
      <c r="A1183" s="445" t="s">
        <v>6426</v>
      </c>
    </row>
    <row r="1184" spans="1:1">
      <c r="A1184" s="445" t="s">
        <v>5877</v>
      </c>
    </row>
    <row r="1185" spans="1:1">
      <c r="A1185" s="445" t="s">
        <v>6421</v>
      </c>
    </row>
    <row r="1186" spans="1:1">
      <c r="A1186" s="445" t="s">
        <v>6427</v>
      </c>
    </row>
    <row r="1187" spans="1:1">
      <c r="A1187" s="445" t="s">
        <v>6428</v>
      </c>
    </row>
    <row r="1188" spans="1:1">
      <c r="A1188" s="445" t="s">
        <v>6424</v>
      </c>
    </row>
    <row r="1189" spans="1:1">
      <c r="A1189" s="445" t="s">
        <v>6425</v>
      </c>
    </row>
    <row r="1190" spans="1:1">
      <c r="A1190" s="445" t="s">
        <v>6308</v>
      </c>
    </row>
    <row r="1191" spans="1:1">
      <c r="A1191" s="445" t="s">
        <v>6426</v>
      </c>
    </row>
    <row r="1192" spans="1:1">
      <c r="A1192" s="445" t="s">
        <v>6429</v>
      </c>
    </row>
    <row r="1193" spans="1:1">
      <c r="A1193" s="445" t="s">
        <v>6421</v>
      </c>
    </row>
    <row r="1194" spans="1:1">
      <c r="A1194" s="445" t="s">
        <v>6430</v>
      </c>
    </row>
    <row r="1195" spans="1:1">
      <c r="A1195" s="445" t="s">
        <v>6431</v>
      </c>
    </row>
    <row r="1196" spans="1:1">
      <c r="A1196" s="445" t="s">
        <v>6424</v>
      </c>
    </row>
    <row r="1197" spans="1:1">
      <c r="A1197" s="445" t="s">
        <v>6425</v>
      </c>
    </row>
    <row r="1198" spans="1:1">
      <c r="A1198" s="445" t="s">
        <v>6308</v>
      </c>
    </row>
    <row r="1199" spans="1:1">
      <c r="A1199" s="445" t="s">
        <v>6426</v>
      </c>
    </row>
    <row r="1200" spans="1:1">
      <c r="A1200" s="445" t="s">
        <v>6432</v>
      </c>
    </row>
    <row r="1201" spans="1:1">
      <c r="A1201" s="445" t="s">
        <v>6421</v>
      </c>
    </row>
    <row r="1202" spans="1:1">
      <c r="A1202" s="445" t="s">
        <v>6433</v>
      </c>
    </row>
    <row r="1203" spans="1:1">
      <c r="A1203" s="445" t="s">
        <v>6434</v>
      </c>
    </row>
    <row r="1204" spans="1:1">
      <c r="A1204" s="445" t="s">
        <v>6424</v>
      </c>
    </row>
    <row r="1205" spans="1:1">
      <c r="A1205" s="445" t="s">
        <v>6425</v>
      </c>
    </row>
    <row r="1206" spans="1:1">
      <c r="A1206" s="445" t="s">
        <v>6308</v>
      </c>
    </row>
    <row r="1207" spans="1:1">
      <c r="A1207" s="445" t="s">
        <v>6426</v>
      </c>
    </row>
    <row r="1208" spans="1:1">
      <c r="A1208" s="445" t="s">
        <v>6435</v>
      </c>
    </row>
    <row r="1209" spans="1:1">
      <c r="A1209" s="445" t="s">
        <v>6421</v>
      </c>
    </row>
    <row r="1210" spans="1:1">
      <c r="A1210" s="445" t="s">
        <v>6436</v>
      </c>
    </row>
    <row r="1211" spans="1:1">
      <c r="A1211" s="445" t="s">
        <v>6437</v>
      </c>
    </row>
    <row r="1212" spans="1:1">
      <c r="A1212" s="445" t="s">
        <v>6438</v>
      </c>
    </row>
    <row r="1213" spans="1:1">
      <c r="A1213" s="445" t="s">
        <v>6425</v>
      </c>
    </row>
    <row r="1214" spans="1:1">
      <c r="A1214" s="445" t="s">
        <v>6308</v>
      </c>
    </row>
    <row r="1215" spans="1:1">
      <c r="A1215" s="445" t="s">
        <v>6426</v>
      </c>
    </row>
    <row r="1216" spans="1:1">
      <c r="A1216" s="445" t="s">
        <v>6439</v>
      </c>
    </row>
    <row r="1217" spans="1:1">
      <c r="A1217" s="445" t="s">
        <v>6421</v>
      </c>
    </row>
    <row r="1218" spans="1:1">
      <c r="A1218" s="445" t="s">
        <v>6440</v>
      </c>
    </row>
    <row r="1219" spans="1:1">
      <c r="A1219" s="445" t="s">
        <v>6441</v>
      </c>
    </row>
    <row r="1220" spans="1:1">
      <c r="A1220" s="445" t="s">
        <v>6442</v>
      </c>
    </row>
    <row r="1221" spans="1:1">
      <c r="A1221" s="445" t="s">
        <v>6425</v>
      </c>
    </row>
    <row r="1222" spans="1:1">
      <c r="A1222" s="445" t="s">
        <v>6308</v>
      </c>
    </row>
    <row r="1223" spans="1:1">
      <c r="A1223" s="445" t="s">
        <v>6426</v>
      </c>
    </row>
    <row r="1224" spans="1:1">
      <c r="A1224" s="445" t="s">
        <v>6443</v>
      </c>
    </row>
    <row r="1225" spans="1:1">
      <c r="A1225" s="445" t="s">
        <v>6421</v>
      </c>
    </row>
    <row r="1226" spans="1:1">
      <c r="A1226" s="445" t="s">
        <v>6444</v>
      </c>
    </row>
    <row r="1227" spans="1:1">
      <c r="A1227" s="445" t="s">
        <v>6445</v>
      </c>
    </row>
    <row r="1228" spans="1:1">
      <c r="A1228" s="445" t="s">
        <v>6442</v>
      </c>
    </row>
    <row r="1229" spans="1:1">
      <c r="A1229" s="445" t="s">
        <v>6425</v>
      </c>
    </row>
    <row r="1230" spans="1:1">
      <c r="A1230" s="445" t="s">
        <v>6308</v>
      </c>
    </row>
    <row r="1231" spans="1:1">
      <c r="A1231" s="445" t="s">
        <v>6426</v>
      </c>
    </row>
    <row r="1232" spans="1:1">
      <c r="A1232" s="445" t="s">
        <v>6446</v>
      </c>
    </row>
    <row r="1233" spans="1:1">
      <c r="A1233" s="445" t="s">
        <v>6421</v>
      </c>
    </row>
    <row r="1234" spans="1:1">
      <c r="A1234" s="445" t="s">
        <v>6447</v>
      </c>
    </row>
    <row r="1235" spans="1:1">
      <c r="A1235" s="445" t="s">
        <v>6448</v>
      </c>
    </row>
    <row r="1236" spans="1:1">
      <c r="A1236" s="445" t="s">
        <v>6449</v>
      </c>
    </row>
    <row r="1237" spans="1:1">
      <c r="A1237" s="445" t="s">
        <v>6425</v>
      </c>
    </row>
    <row r="1238" spans="1:1">
      <c r="A1238" s="445" t="s">
        <v>6308</v>
      </c>
    </row>
    <row r="1239" spans="1:1">
      <c r="A1239" s="445" t="s">
        <v>6426</v>
      </c>
    </row>
    <row r="1240" spans="1:1">
      <c r="A1240" s="445" t="s">
        <v>6450</v>
      </c>
    </row>
    <row r="1241" spans="1:1">
      <c r="A1241" s="445" t="s">
        <v>6421</v>
      </c>
    </row>
    <row r="1242" spans="1:1">
      <c r="A1242" s="445" t="s">
        <v>6451</v>
      </c>
    </row>
    <row r="1243" spans="1:1">
      <c r="A1243" s="445" t="s">
        <v>6434</v>
      </c>
    </row>
    <row r="1244" spans="1:1">
      <c r="A1244" s="445" t="s">
        <v>6424</v>
      </c>
    </row>
    <row r="1245" spans="1:1">
      <c r="A1245" s="445" t="s">
        <v>6425</v>
      </c>
    </row>
    <row r="1246" spans="1:1">
      <c r="A1246" s="445" t="s">
        <v>6308</v>
      </c>
    </row>
    <row r="1247" spans="1:1">
      <c r="A1247" s="445" t="s">
        <v>6426</v>
      </c>
    </row>
    <row r="1248" spans="1:1">
      <c r="A1248" s="445" t="s">
        <v>5880</v>
      </c>
    </row>
    <row r="1249" spans="1:1">
      <c r="A1249" s="445" t="s">
        <v>6421</v>
      </c>
    </row>
    <row r="1250" spans="1:1">
      <c r="A1250" s="445" t="s">
        <v>6452</v>
      </c>
    </row>
    <row r="1251" spans="1:1">
      <c r="A1251" s="445" t="s">
        <v>6453</v>
      </c>
    </row>
    <row r="1252" spans="1:1">
      <c r="A1252" s="445" t="s">
        <v>6424</v>
      </c>
    </row>
    <row r="1253" spans="1:1">
      <c r="A1253" s="445" t="s">
        <v>6425</v>
      </c>
    </row>
    <row r="1254" spans="1:1">
      <c r="A1254" s="445" t="s">
        <v>6308</v>
      </c>
    </row>
    <row r="1255" spans="1:1">
      <c r="A1255" s="445" t="s">
        <v>6426</v>
      </c>
    </row>
    <row r="1256" spans="1:1">
      <c r="A1256" s="445" t="s">
        <v>5876</v>
      </c>
    </row>
    <row r="1257" spans="1:1">
      <c r="A1257" s="445" t="s">
        <v>6421</v>
      </c>
    </row>
    <row r="1258" spans="1:1">
      <c r="A1258" s="445" t="s">
        <v>6454</v>
      </c>
    </row>
    <row r="1259" spans="1:1">
      <c r="A1259" s="445" t="s">
        <v>6448</v>
      </c>
    </row>
    <row r="1260" spans="1:1">
      <c r="A1260" s="445" t="s">
        <v>6449</v>
      </c>
    </row>
    <row r="1261" spans="1:1">
      <c r="A1261" s="445" t="s">
        <v>6425</v>
      </c>
    </row>
    <row r="1262" spans="1:1">
      <c r="A1262" s="445" t="s">
        <v>6308</v>
      </c>
    </row>
    <row r="1263" spans="1:1">
      <c r="A1263" s="445" t="s">
        <v>6426</v>
      </c>
    </row>
    <row r="1264" spans="1:1">
      <c r="A1264" s="445" t="s">
        <v>4817</v>
      </c>
    </row>
    <row r="1265" spans="1:1">
      <c r="A1265" s="445" t="s">
        <v>6421</v>
      </c>
    </row>
    <row r="1266" spans="1:1">
      <c r="A1266" s="445" t="s">
        <v>6455</v>
      </c>
    </row>
    <row r="1267" spans="1:1">
      <c r="A1267" s="445" t="s">
        <v>6434</v>
      </c>
    </row>
    <row r="1268" spans="1:1">
      <c r="A1268" s="445" t="s">
        <v>6456</v>
      </c>
    </row>
    <row r="1269" spans="1:1">
      <c r="A1269" s="445" t="s">
        <v>6425</v>
      </c>
    </row>
    <row r="1270" spans="1:1">
      <c r="A1270" s="445" t="s">
        <v>6308</v>
      </c>
    </row>
    <row r="1271" spans="1:1">
      <c r="A1271" s="445" t="s">
        <v>6426</v>
      </c>
    </row>
    <row r="1272" spans="1:1">
      <c r="A1272" s="445" t="s">
        <v>5890</v>
      </c>
    </row>
    <row r="1273" spans="1:1">
      <c r="A1273" s="445" t="s">
        <v>6421</v>
      </c>
    </row>
    <row r="1274" spans="1:1">
      <c r="A1274" s="445" t="s">
        <v>6457</v>
      </c>
    </row>
    <row r="1275" spans="1:1">
      <c r="A1275" s="445" t="s">
        <v>6458</v>
      </c>
    </row>
    <row r="1276" spans="1:1">
      <c r="A1276" s="445" t="s">
        <v>6459</v>
      </c>
    </row>
    <row r="1277" spans="1:1">
      <c r="A1277" s="445" t="s">
        <v>6425</v>
      </c>
    </row>
    <row r="1278" spans="1:1">
      <c r="A1278" s="445" t="s">
        <v>6308</v>
      </c>
    </row>
    <row r="1279" spans="1:1">
      <c r="A1279" s="445" t="s">
        <v>6426</v>
      </c>
    </row>
    <row r="1280" spans="1:1">
      <c r="A1280" s="445" t="s">
        <v>6460</v>
      </c>
    </row>
    <row r="1281" spans="1:1">
      <c r="A1281" s="445" t="s">
        <v>6421</v>
      </c>
    </row>
    <row r="1282" spans="1:1">
      <c r="A1282" s="445" t="s">
        <v>6461</v>
      </c>
    </row>
    <row r="1283" spans="1:1">
      <c r="A1283" s="445" t="s">
        <v>6462</v>
      </c>
    </row>
    <row r="1284" spans="1:1">
      <c r="A1284" s="445" t="s">
        <v>6459</v>
      </c>
    </row>
    <row r="1285" spans="1:1">
      <c r="A1285" s="445" t="s">
        <v>6425</v>
      </c>
    </row>
    <row r="1286" spans="1:1">
      <c r="A1286" s="445" t="s">
        <v>6308</v>
      </c>
    </row>
    <row r="1287" spans="1:1">
      <c r="A1287" s="445" t="s">
        <v>6426</v>
      </c>
    </row>
    <row r="1288" spans="1:1">
      <c r="A1288" s="445" t="s">
        <v>5889</v>
      </c>
    </row>
    <row r="1289" spans="1:1">
      <c r="A1289" s="445" t="s">
        <v>6421</v>
      </c>
    </row>
    <row r="1290" spans="1:1">
      <c r="A1290" s="445" t="s">
        <v>6463</v>
      </c>
    </row>
    <row r="1291" spans="1:1">
      <c r="A1291" s="445" t="s">
        <v>6464</v>
      </c>
    </row>
    <row r="1292" spans="1:1">
      <c r="A1292" s="445" t="s">
        <v>6459</v>
      </c>
    </row>
    <row r="1293" spans="1:1">
      <c r="A1293" s="445" t="s">
        <v>6425</v>
      </c>
    </row>
    <row r="1294" spans="1:1">
      <c r="A1294" s="445" t="s">
        <v>6308</v>
      </c>
    </row>
    <row r="1295" spans="1:1">
      <c r="A1295" s="445" t="s">
        <v>6426</v>
      </c>
    </row>
    <row r="1296" spans="1:1">
      <c r="A1296" s="445" t="s">
        <v>5888</v>
      </c>
    </row>
    <row r="1297" spans="1:1">
      <c r="A1297" s="445" t="s">
        <v>6421</v>
      </c>
    </row>
    <row r="1298" spans="1:1">
      <c r="A1298" s="445" t="s">
        <v>6465</v>
      </c>
    </row>
    <row r="1299" spans="1:1">
      <c r="A1299" s="445" t="s">
        <v>6466</v>
      </c>
    </row>
    <row r="1300" spans="1:1">
      <c r="A1300" s="445" t="s">
        <v>6467</v>
      </c>
    </row>
    <row r="1301" spans="1:1">
      <c r="A1301" s="445" t="s">
        <v>6425</v>
      </c>
    </row>
    <row r="1302" spans="1:1">
      <c r="A1302" s="445" t="s">
        <v>6308</v>
      </c>
    </row>
    <row r="1303" spans="1:1">
      <c r="A1303" s="445" t="s">
        <v>6426</v>
      </c>
    </row>
    <row r="1304" spans="1:1">
      <c r="A1304" s="445" t="s">
        <v>6468</v>
      </c>
    </row>
    <row r="1305" spans="1:1">
      <c r="A1305" s="445" t="s">
        <v>6421</v>
      </c>
    </row>
    <row r="1306" spans="1:1">
      <c r="A1306" s="445" t="s">
        <v>6469</v>
      </c>
    </row>
    <row r="1307" spans="1:1">
      <c r="A1307" s="445" t="s">
        <v>6470</v>
      </c>
    </row>
    <row r="1308" spans="1:1">
      <c r="A1308" s="445" t="s">
        <v>6467</v>
      </c>
    </row>
    <row r="1309" spans="1:1">
      <c r="A1309" s="445" t="s">
        <v>6425</v>
      </c>
    </row>
    <row r="1310" spans="1:1">
      <c r="A1310" s="445" t="s">
        <v>6308</v>
      </c>
    </row>
    <row r="1311" spans="1:1">
      <c r="A1311" s="445" t="s">
        <v>6426</v>
      </c>
    </row>
    <row r="1312" spans="1:1">
      <c r="A1312" s="445" t="s">
        <v>6471</v>
      </c>
    </row>
    <row r="1313" spans="1:1">
      <c r="A1313" s="445" t="s">
        <v>6421</v>
      </c>
    </row>
    <row r="1314" spans="1:1">
      <c r="A1314" s="445" t="s">
        <v>6472</v>
      </c>
    </row>
    <row r="1315" spans="1:1">
      <c r="A1315" s="445" t="s">
        <v>6473</v>
      </c>
    </row>
    <row r="1316" spans="1:1">
      <c r="A1316" s="445" t="s">
        <v>6474</v>
      </c>
    </row>
    <row r="1317" spans="1:1">
      <c r="A1317" s="445" t="s">
        <v>6425</v>
      </c>
    </row>
    <row r="1318" spans="1:1">
      <c r="A1318" s="445" t="s">
        <v>6308</v>
      </c>
    </row>
    <row r="1319" spans="1:1">
      <c r="A1319" s="445" t="s">
        <v>6426</v>
      </c>
    </row>
    <row r="1320" spans="1:1">
      <c r="A1320" s="445" t="s">
        <v>4824</v>
      </c>
    </row>
    <row r="1321" spans="1:1">
      <c r="A1321" s="445" t="s">
        <v>6421</v>
      </c>
    </row>
    <row r="1322" spans="1:1">
      <c r="A1322" s="445" t="s">
        <v>6475</v>
      </c>
    </row>
    <row r="1323" spans="1:1">
      <c r="A1323" s="445" t="s">
        <v>6434</v>
      </c>
    </row>
    <row r="1324" spans="1:1">
      <c r="A1324" s="445" t="s">
        <v>6456</v>
      </c>
    </row>
    <row r="1325" spans="1:1">
      <c r="A1325" s="445" t="s">
        <v>6425</v>
      </c>
    </row>
    <row r="1326" spans="1:1">
      <c r="A1326" s="445" t="s">
        <v>6308</v>
      </c>
    </row>
    <row r="1327" spans="1:1">
      <c r="A1327" s="445" t="s">
        <v>6426</v>
      </c>
    </row>
    <row r="1328" spans="1:1">
      <c r="A1328" s="445" t="s">
        <v>5878</v>
      </c>
    </row>
    <row r="1329" spans="1:1">
      <c r="A1329" s="445" t="s">
        <v>6421</v>
      </c>
    </row>
    <row r="1330" spans="1:1">
      <c r="A1330" s="445" t="s">
        <v>6476</v>
      </c>
    </row>
    <row r="1331" spans="1:1">
      <c r="A1331" s="445" t="s">
        <v>6473</v>
      </c>
    </row>
    <row r="1332" spans="1:1">
      <c r="A1332" s="445" t="s">
        <v>6474</v>
      </c>
    </row>
    <row r="1333" spans="1:1">
      <c r="A1333" s="445" t="s">
        <v>6425</v>
      </c>
    </row>
    <row r="1334" spans="1:1">
      <c r="A1334" s="445" t="s">
        <v>6308</v>
      </c>
    </row>
    <row r="1335" spans="1:1">
      <c r="A1335" s="445" t="s">
        <v>6426</v>
      </c>
    </row>
    <row r="1336" spans="1:1">
      <c r="A1336" s="445" t="s">
        <v>6477</v>
      </c>
    </row>
    <row r="1337" spans="1:1">
      <c r="A1337" s="445" t="s">
        <v>6421</v>
      </c>
    </row>
    <row r="1338" spans="1:1">
      <c r="A1338" s="445" t="s">
        <v>6478</v>
      </c>
    </row>
    <row r="1339" spans="1:1">
      <c r="A1339" s="445" t="s">
        <v>6479</v>
      </c>
    </row>
    <row r="1340" spans="1:1">
      <c r="A1340" s="445" t="s">
        <v>6438</v>
      </c>
    </row>
    <row r="1341" spans="1:1">
      <c r="A1341" s="445" t="s">
        <v>6425</v>
      </c>
    </row>
    <row r="1342" spans="1:1">
      <c r="A1342" s="445" t="s">
        <v>6308</v>
      </c>
    </row>
    <row r="1343" spans="1:1">
      <c r="A1343" s="445" t="s">
        <v>6426</v>
      </c>
    </row>
    <row r="1344" spans="1:1">
      <c r="A1344" s="445" t="s">
        <v>6480</v>
      </c>
    </row>
    <row r="1345" spans="1:1">
      <c r="A1345" s="445" t="s">
        <v>6421</v>
      </c>
    </row>
    <row r="1346" spans="1:1">
      <c r="A1346" s="445" t="s">
        <v>6481</v>
      </c>
    </row>
    <row r="1347" spans="1:1">
      <c r="A1347" s="445" t="s">
        <v>6482</v>
      </c>
    </row>
    <row r="1348" spans="1:1">
      <c r="A1348" s="445" t="s">
        <v>6456</v>
      </c>
    </row>
    <row r="1349" spans="1:1">
      <c r="A1349" s="445" t="s">
        <v>6425</v>
      </c>
    </row>
    <row r="1350" spans="1:1">
      <c r="A1350" s="445" t="s">
        <v>6308</v>
      </c>
    </row>
    <row r="1351" spans="1:1">
      <c r="A1351" s="445" t="s">
        <v>6426</v>
      </c>
    </row>
    <row r="1352" spans="1:1">
      <c r="A1352" s="445" t="s">
        <v>6483</v>
      </c>
    </row>
    <row r="1353" spans="1:1">
      <c r="A1353" s="445" t="s">
        <v>6421</v>
      </c>
    </row>
    <row r="1354" spans="1:1">
      <c r="A1354" s="445" t="s">
        <v>6484</v>
      </c>
    </row>
    <row r="1355" spans="1:1">
      <c r="A1355" s="445" t="s">
        <v>6485</v>
      </c>
    </row>
    <row r="1356" spans="1:1">
      <c r="A1356" s="445" t="s">
        <v>6486</v>
      </c>
    </row>
    <row r="1357" spans="1:1">
      <c r="A1357" s="445" t="s">
        <v>6425</v>
      </c>
    </row>
    <row r="1358" spans="1:1">
      <c r="A1358" s="445" t="s">
        <v>6308</v>
      </c>
    </row>
    <row r="1359" spans="1:1">
      <c r="A1359" s="445" t="s">
        <v>6426</v>
      </c>
    </row>
    <row r="1360" spans="1:1">
      <c r="A1360" s="445" t="s">
        <v>4819</v>
      </c>
    </row>
    <row r="1361" spans="1:1">
      <c r="A1361" s="445" t="s">
        <v>6421</v>
      </c>
    </row>
    <row r="1362" spans="1:1">
      <c r="A1362" s="445" t="s">
        <v>6487</v>
      </c>
    </row>
    <row r="1363" spans="1:1">
      <c r="A1363" s="445" t="s">
        <v>6488</v>
      </c>
    </row>
    <row r="1364" spans="1:1">
      <c r="A1364" s="445" t="s">
        <v>6456</v>
      </c>
    </row>
    <row r="1365" spans="1:1">
      <c r="A1365" s="445" t="s">
        <v>6425</v>
      </c>
    </row>
    <row r="1366" spans="1:1">
      <c r="A1366" s="445" t="s">
        <v>6308</v>
      </c>
    </row>
    <row r="1367" spans="1:1">
      <c r="A1367" s="445" t="s">
        <v>6426</v>
      </c>
    </row>
    <row r="1368" spans="1:1">
      <c r="A1368" s="445" t="s">
        <v>5886</v>
      </c>
    </row>
    <row r="1369" spans="1:1">
      <c r="A1369" s="445" t="s">
        <v>6421</v>
      </c>
    </row>
    <row r="1370" spans="1:1">
      <c r="A1370" s="445" t="s">
        <v>6489</v>
      </c>
    </row>
    <row r="1371" spans="1:1">
      <c r="A1371" s="445" t="s">
        <v>6490</v>
      </c>
    </row>
    <row r="1372" spans="1:1">
      <c r="A1372" s="445" t="s">
        <v>6424</v>
      </c>
    </row>
    <row r="1373" spans="1:1">
      <c r="A1373" s="445" t="s">
        <v>6425</v>
      </c>
    </row>
    <row r="1374" spans="1:1">
      <c r="A1374" s="445" t="s">
        <v>6308</v>
      </c>
    </row>
    <row r="1375" spans="1:1">
      <c r="A1375" s="445" t="s">
        <v>6426</v>
      </c>
    </row>
    <row r="1376" spans="1:1">
      <c r="A1376" s="445" t="s">
        <v>5884</v>
      </c>
    </row>
    <row r="1377" spans="1:1">
      <c r="A1377" s="445" t="s">
        <v>6421</v>
      </c>
    </row>
    <row r="1378" spans="1:1">
      <c r="A1378" s="445" t="s">
        <v>6491</v>
      </c>
    </row>
    <row r="1379" spans="1:1">
      <c r="A1379" s="445" t="s">
        <v>6492</v>
      </c>
    </row>
    <row r="1380" spans="1:1">
      <c r="A1380" s="445" t="s">
        <v>6424</v>
      </c>
    </row>
    <row r="1381" spans="1:1">
      <c r="A1381" s="445" t="s">
        <v>6425</v>
      </c>
    </row>
    <row r="1382" spans="1:1">
      <c r="A1382" s="445" t="s">
        <v>6308</v>
      </c>
    </row>
    <row r="1383" spans="1:1">
      <c r="A1383" s="445" t="s">
        <v>6426</v>
      </c>
    </row>
    <row r="1384" spans="1:1">
      <c r="A1384" s="445" t="s">
        <v>5883</v>
      </c>
    </row>
    <row r="1385" spans="1:1">
      <c r="A1385" s="445" t="s">
        <v>6421</v>
      </c>
    </row>
    <row r="1386" spans="1:1">
      <c r="A1386" s="445" t="s">
        <v>6493</v>
      </c>
    </row>
    <row r="1387" spans="1:1">
      <c r="A1387" s="445" t="s">
        <v>6494</v>
      </c>
    </row>
    <row r="1388" spans="1:1">
      <c r="A1388" s="445" t="s">
        <v>6495</v>
      </c>
    </row>
    <row r="1389" spans="1:1">
      <c r="A1389" s="445" t="s">
        <v>6425</v>
      </c>
    </row>
    <row r="1390" spans="1:1">
      <c r="A1390" s="445" t="s">
        <v>6308</v>
      </c>
    </row>
    <row r="1391" spans="1:1">
      <c r="A1391" s="445" t="s">
        <v>6426</v>
      </c>
    </row>
    <row r="1392" spans="1:1">
      <c r="A1392" s="445" t="s">
        <v>6496</v>
      </c>
    </row>
    <row r="1393" spans="1:1">
      <c r="A1393" s="445" t="s">
        <v>6421</v>
      </c>
    </row>
    <row r="1394" spans="1:1">
      <c r="A1394" s="445" t="s">
        <v>6497</v>
      </c>
    </row>
    <row r="1395" spans="1:1">
      <c r="A1395" s="445" t="s">
        <v>6498</v>
      </c>
    </row>
    <row r="1396" spans="1:1">
      <c r="A1396" s="445" t="s">
        <v>6499</v>
      </c>
    </row>
    <row r="1397" spans="1:1">
      <c r="A1397" s="445" t="s">
        <v>6425</v>
      </c>
    </row>
    <row r="1398" spans="1:1">
      <c r="A1398" s="445" t="s">
        <v>6308</v>
      </c>
    </row>
    <row r="1399" spans="1:1">
      <c r="A1399" s="445" t="s">
        <v>6426</v>
      </c>
    </row>
    <row r="1400" spans="1:1">
      <c r="A1400" s="445" t="s">
        <v>6500</v>
      </c>
    </row>
    <row r="1401" spans="1:1">
      <c r="A1401" s="445" t="s">
        <v>6421</v>
      </c>
    </row>
    <row r="1402" spans="1:1">
      <c r="A1402" s="445" t="s">
        <v>6501</v>
      </c>
    </row>
    <row r="1403" spans="1:1">
      <c r="A1403" s="445" t="s">
        <v>6502</v>
      </c>
    </row>
    <row r="1404" spans="1:1">
      <c r="A1404" s="445" t="s">
        <v>6499</v>
      </c>
    </row>
    <row r="1405" spans="1:1">
      <c r="A1405" s="445" t="s">
        <v>6425</v>
      </c>
    </row>
    <row r="1406" spans="1:1">
      <c r="A1406" s="445" t="s">
        <v>6308</v>
      </c>
    </row>
    <row r="1407" spans="1:1">
      <c r="A1407" s="445" t="s">
        <v>6426</v>
      </c>
    </row>
    <row r="1408" spans="1:1">
      <c r="A1408" s="445" t="s">
        <v>6503</v>
      </c>
    </row>
    <row r="1409" spans="1:1">
      <c r="A1409" s="445" t="s">
        <v>6421</v>
      </c>
    </row>
    <row r="1410" spans="1:1">
      <c r="A1410" s="445" t="s">
        <v>6504</v>
      </c>
    </row>
    <row r="1411" spans="1:1">
      <c r="A1411" s="445" t="s">
        <v>6505</v>
      </c>
    </row>
    <row r="1412" spans="1:1">
      <c r="A1412" s="445" t="s">
        <v>6506</v>
      </c>
    </row>
    <row r="1413" spans="1:1">
      <c r="A1413" s="445" t="s">
        <v>6425</v>
      </c>
    </row>
    <row r="1414" spans="1:1">
      <c r="A1414" s="445" t="s">
        <v>6308</v>
      </c>
    </row>
    <row r="1415" spans="1:1">
      <c r="A1415" s="445" t="s">
        <v>6426</v>
      </c>
    </row>
    <row r="1416" spans="1:1">
      <c r="A1416" s="445" t="s">
        <v>6507</v>
      </c>
    </row>
    <row r="1417" spans="1:1">
      <c r="A1417" s="445" t="s">
        <v>6421</v>
      </c>
    </row>
    <row r="1418" spans="1:1">
      <c r="A1418" s="445" t="s">
        <v>6508</v>
      </c>
    </row>
    <row r="1419" spans="1:1">
      <c r="A1419" s="445" t="s">
        <v>6509</v>
      </c>
    </row>
    <row r="1420" spans="1:1">
      <c r="A1420" s="445" t="s">
        <v>6510</v>
      </c>
    </row>
    <row r="1421" spans="1:1">
      <c r="A1421" s="445" t="s">
        <v>6425</v>
      </c>
    </row>
    <row r="1422" spans="1:1">
      <c r="A1422" s="445" t="s">
        <v>6308</v>
      </c>
    </row>
    <row r="1423" spans="1:1">
      <c r="A1423" s="445" t="s">
        <v>6426</v>
      </c>
    </row>
    <row r="1424" spans="1:1">
      <c r="A1424" s="445" t="s">
        <v>5885</v>
      </c>
    </row>
    <row r="1425" spans="1:1">
      <c r="A1425" s="445" t="s">
        <v>6421</v>
      </c>
    </row>
    <row r="1426" spans="1:1">
      <c r="A1426" s="445" t="s">
        <v>6511</v>
      </c>
    </row>
    <row r="1427" spans="1:1">
      <c r="A1427" s="445" t="s">
        <v>6512</v>
      </c>
    </row>
    <row r="1428" spans="1:1">
      <c r="A1428" s="445" t="s">
        <v>6495</v>
      </c>
    </row>
    <row r="1429" spans="1:1">
      <c r="A1429" s="445" t="s">
        <v>6425</v>
      </c>
    </row>
    <row r="1430" spans="1:1">
      <c r="A1430" s="445" t="s">
        <v>6308</v>
      </c>
    </row>
    <row r="1431" spans="1:1">
      <c r="A1431" s="445" t="s">
        <v>6426</v>
      </c>
    </row>
    <row r="1432" spans="1:1">
      <c r="A1432" s="445" t="s">
        <v>6513</v>
      </c>
    </row>
    <row r="1433" spans="1:1">
      <c r="A1433" s="445" t="s">
        <v>6421</v>
      </c>
    </row>
    <row r="1434" spans="1:1">
      <c r="A1434" s="445" t="s">
        <v>6514</v>
      </c>
    </row>
    <row r="1435" spans="1:1">
      <c r="A1435" s="445" t="s">
        <v>6515</v>
      </c>
    </row>
    <row r="1436" spans="1:1">
      <c r="A1436" s="445" t="s">
        <v>6438</v>
      </c>
    </row>
    <row r="1437" spans="1:1">
      <c r="A1437" s="445" t="s">
        <v>6425</v>
      </c>
    </row>
    <row r="1438" spans="1:1">
      <c r="A1438" s="445" t="s">
        <v>6308</v>
      </c>
    </row>
    <row r="1439" spans="1:1">
      <c r="A1439" s="445" t="s">
        <v>6426</v>
      </c>
    </row>
    <row r="1440" spans="1:1">
      <c r="A1440" s="445" t="s">
        <v>5875</v>
      </c>
    </row>
    <row r="1441" spans="1:1">
      <c r="A1441" s="445" t="s">
        <v>6421</v>
      </c>
    </row>
    <row r="1442" spans="1:1">
      <c r="A1442" s="445" t="s">
        <v>6516</v>
      </c>
    </row>
    <row r="1443" spans="1:1">
      <c r="A1443" s="445" t="s">
        <v>6517</v>
      </c>
    </row>
    <row r="1444" spans="1:1">
      <c r="A1444" s="445" t="s">
        <v>6438</v>
      </c>
    </row>
    <row r="1445" spans="1:1">
      <c r="A1445" s="445" t="s">
        <v>6425</v>
      </c>
    </row>
    <row r="1446" spans="1:1">
      <c r="A1446" s="445" t="s">
        <v>6308</v>
      </c>
    </row>
    <row r="1447" spans="1:1">
      <c r="A1447" s="445" t="s">
        <v>6426</v>
      </c>
    </row>
    <row r="1448" spans="1:1">
      <c r="A1448" s="445" t="s">
        <v>6518</v>
      </c>
    </row>
    <row r="1449" spans="1:1">
      <c r="A1449" s="445" t="s">
        <v>6421</v>
      </c>
    </row>
    <row r="1450" spans="1:1">
      <c r="A1450" s="445" t="s">
        <v>6519</v>
      </c>
    </row>
    <row r="1451" spans="1:1">
      <c r="A1451" s="445" t="s">
        <v>6520</v>
      </c>
    </row>
    <row r="1452" spans="1:1">
      <c r="A1452" s="445" t="s">
        <v>6499</v>
      </c>
    </row>
    <row r="1453" spans="1:1">
      <c r="A1453" s="445" t="s">
        <v>6425</v>
      </c>
    </row>
    <row r="1454" spans="1:1">
      <c r="A1454" s="445" t="s">
        <v>6308</v>
      </c>
    </row>
    <row r="1455" spans="1:1">
      <c r="A1455" s="445" t="s">
        <v>6426</v>
      </c>
    </row>
    <row r="1456" spans="1:1">
      <c r="A1456" s="445" t="s">
        <v>4823</v>
      </c>
    </row>
    <row r="1457" spans="1:1">
      <c r="A1457" s="445" t="s">
        <v>6421</v>
      </c>
    </row>
    <row r="1458" spans="1:1">
      <c r="A1458" s="445" t="s">
        <v>6521</v>
      </c>
    </row>
    <row r="1459" spans="1:1">
      <c r="A1459" s="445" t="s">
        <v>6522</v>
      </c>
    </row>
    <row r="1460" spans="1:1">
      <c r="A1460" s="445" t="s">
        <v>6499</v>
      </c>
    </row>
    <row r="1461" spans="1:1">
      <c r="A1461" s="445" t="s">
        <v>6425</v>
      </c>
    </row>
    <row r="1462" spans="1:1">
      <c r="A1462" s="445" t="s">
        <v>6308</v>
      </c>
    </row>
    <row r="1463" spans="1:1">
      <c r="A1463" s="445" t="s">
        <v>6426</v>
      </c>
    </row>
    <row r="1464" spans="1:1">
      <c r="A1464" s="445" t="s">
        <v>6523</v>
      </c>
    </row>
    <row r="1465" spans="1:1">
      <c r="A1465" s="445" t="s">
        <v>6421</v>
      </c>
    </row>
    <row r="1466" spans="1:1">
      <c r="A1466" s="445" t="s">
        <v>6524</v>
      </c>
    </row>
    <row r="1467" spans="1:1">
      <c r="A1467" s="445" t="s">
        <v>6525</v>
      </c>
    </row>
    <row r="1468" spans="1:1">
      <c r="A1468" s="445" t="s">
        <v>6506</v>
      </c>
    </row>
    <row r="1469" spans="1:1">
      <c r="A1469" s="445" t="s">
        <v>6425</v>
      </c>
    </row>
    <row r="1470" spans="1:1">
      <c r="A1470" s="445" t="s">
        <v>6308</v>
      </c>
    </row>
    <row r="1471" spans="1:1">
      <c r="A1471" s="445" t="s">
        <v>6426</v>
      </c>
    </row>
    <row r="1472" spans="1:1">
      <c r="A1472" s="445" t="s">
        <v>6526</v>
      </c>
    </row>
    <row r="1473" spans="1:1">
      <c r="A1473" s="445" t="s">
        <v>6421</v>
      </c>
    </row>
    <row r="1474" spans="1:1">
      <c r="A1474" s="445" t="s">
        <v>6527</v>
      </c>
    </row>
    <row r="1475" spans="1:1">
      <c r="A1475" s="445" t="s">
        <v>6528</v>
      </c>
    </row>
    <row r="1476" spans="1:1">
      <c r="A1476" s="445" t="s">
        <v>6506</v>
      </c>
    </row>
    <row r="1477" spans="1:1">
      <c r="A1477" s="445" t="s">
        <v>6425</v>
      </c>
    </row>
    <row r="1478" spans="1:1">
      <c r="A1478" s="445" t="s">
        <v>6308</v>
      </c>
    </row>
    <row r="1479" spans="1:1">
      <c r="A1479" s="445" t="s">
        <v>6426</v>
      </c>
    </row>
    <row r="1480" spans="1:1">
      <c r="A1480" s="445" t="s">
        <v>6529</v>
      </c>
    </row>
    <row r="1481" spans="1:1">
      <c r="A1481" s="445" t="s">
        <v>6421</v>
      </c>
    </row>
    <row r="1482" spans="1:1">
      <c r="A1482" s="445" t="s">
        <v>6530</v>
      </c>
    </row>
    <row r="1483" spans="1:1">
      <c r="A1483" s="445" t="s">
        <v>6531</v>
      </c>
    </row>
    <row r="1484" spans="1:1">
      <c r="A1484" s="445" t="s">
        <v>6506</v>
      </c>
    </row>
    <row r="1485" spans="1:1">
      <c r="A1485" s="445" t="s">
        <v>6425</v>
      </c>
    </row>
    <row r="1486" spans="1:1">
      <c r="A1486" s="445" t="s">
        <v>6308</v>
      </c>
    </row>
    <row r="1487" spans="1:1">
      <c r="A1487" s="445" t="s">
        <v>6426</v>
      </c>
    </row>
    <row r="1488" spans="1:1">
      <c r="A1488" s="445" t="s">
        <v>6532</v>
      </c>
    </row>
    <row r="1489" spans="1:1">
      <c r="A1489" s="445" t="s">
        <v>6421</v>
      </c>
    </row>
    <row r="1490" spans="1:1">
      <c r="A1490" s="445" t="s">
        <v>6533</v>
      </c>
    </row>
    <row r="1491" spans="1:1">
      <c r="A1491" s="445" t="s">
        <v>6534</v>
      </c>
    </row>
    <row r="1492" spans="1:1">
      <c r="A1492" s="445" t="s">
        <v>6506</v>
      </c>
    </row>
    <row r="1493" spans="1:1">
      <c r="A1493" s="445" t="s">
        <v>6425</v>
      </c>
    </row>
    <row r="1494" spans="1:1">
      <c r="A1494" s="445" t="s">
        <v>6308</v>
      </c>
    </row>
    <row r="1495" spans="1:1">
      <c r="A1495" s="445" t="s">
        <v>6426</v>
      </c>
    </row>
    <row r="1496" spans="1:1">
      <c r="A1496" s="445" t="s">
        <v>6535</v>
      </c>
    </row>
    <row r="1497" spans="1:1">
      <c r="A1497" s="445" t="s">
        <v>6421</v>
      </c>
    </row>
    <row r="1498" spans="1:1">
      <c r="A1498" s="445" t="s">
        <v>6536</v>
      </c>
    </row>
    <row r="1499" spans="1:1">
      <c r="A1499" s="445" t="s">
        <v>6537</v>
      </c>
    </row>
    <row r="1500" spans="1:1">
      <c r="A1500" s="445" t="s">
        <v>6538</v>
      </c>
    </row>
    <row r="1501" spans="1:1">
      <c r="A1501" s="445" t="s">
        <v>6425</v>
      </c>
    </row>
    <row r="1502" spans="1:1">
      <c r="A1502" s="445" t="s">
        <v>6308</v>
      </c>
    </row>
    <row r="1503" spans="1:1">
      <c r="A1503" s="445" t="s">
        <v>6426</v>
      </c>
    </row>
    <row r="1504" spans="1:1">
      <c r="A1504" s="445" t="s">
        <v>6539</v>
      </c>
    </row>
    <row r="1505" spans="1:1">
      <c r="A1505" s="445" t="s">
        <v>6421</v>
      </c>
    </row>
    <row r="1506" spans="1:1">
      <c r="A1506" s="445" t="s">
        <v>6540</v>
      </c>
    </row>
    <row r="1507" spans="1:1">
      <c r="A1507" s="445" t="s">
        <v>6541</v>
      </c>
    </row>
    <row r="1508" spans="1:1">
      <c r="A1508" s="445" t="s">
        <v>6542</v>
      </c>
    </row>
    <row r="1509" spans="1:1">
      <c r="A1509" s="445" t="s">
        <v>6425</v>
      </c>
    </row>
    <row r="1510" spans="1:1">
      <c r="A1510" s="445" t="s">
        <v>6308</v>
      </c>
    </row>
    <row r="1511" spans="1:1">
      <c r="A1511" s="445" t="s">
        <v>6426</v>
      </c>
    </row>
    <row r="1512" spans="1:1">
      <c r="A1512" s="445" t="s">
        <v>6543</v>
      </c>
    </row>
    <row r="1513" spans="1:1">
      <c r="A1513" s="445" t="s">
        <v>6421</v>
      </c>
    </row>
    <row r="1514" spans="1:1">
      <c r="A1514" s="445" t="s">
        <v>6544</v>
      </c>
    </row>
    <row r="1515" spans="1:1">
      <c r="A1515" s="445" t="s">
        <v>6545</v>
      </c>
    </row>
    <row r="1516" spans="1:1">
      <c r="A1516" s="445" t="s">
        <v>6542</v>
      </c>
    </row>
    <row r="1517" spans="1:1">
      <c r="A1517" s="445" t="s">
        <v>6425</v>
      </c>
    </row>
    <row r="1518" spans="1:1">
      <c r="A1518" s="445" t="s">
        <v>6308</v>
      </c>
    </row>
    <row r="1519" spans="1:1">
      <c r="A1519" s="445" t="s">
        <v>6426</v>
      </c>
    </row>
    <row r="1520" spans="1:1">
      <c r="A1520" s="445" t="s">
        <v>6546</v>
      </c>
    </row>
    <row r="1521" spans="1:1">
      <c r="A1521" s="445" t="s">
        <v>6421</v>
      </c>
    </row>
    <row r="1522" spans="1:1">
      <c r="A1522" s="445" t="s">
        <v>6547</v>
      </c>
    </row>
    <row r="1523" spans="1:1">
      <c r="A1523" s="445" t="s">
        <v>6548</v>
      </c>
    </row>
    <row r="1524" spans="1:1">
      <c r="A1524" s="445" t="s">
        <v>6538</v>
      </c>
    </row>
    <row r="1525" spans="1:1">
      <c r="A1525" s="445" t="s">
        <v>6425</v>
      </c>
    </row>
    <row r="1526" spans="1:1">
      <c r="A1526" s="445" t="s">
        <v>6308</v>
      </c>
    </row>
    <row r="1527" spans="1:1">
      <c r="A1527" s="445" t="s">
        <v>6426</v>
      </c>
    </row>
    <row r="1528" spans="1:1">
      <c r="A1528" s="445" t="s">
        <v>6549</v>
      </c>
    </row>
    <row r="1529" spans="1:1">
      <c r="A1529" s="445" t="s">
        <v>6421</v>
      </c>
    </row>
    <row r="1530" spans="1:1">
      <c r="A1530" s="445" t="s">
        <v>6550</v>
      </c>
    </row>
    <row r="1531" spans="1:1">
      <c r="A1531" s="445" t="s">
        <v>6551</v>
      </c>
    </row>
    <row r="1532" spans="1:1">
      <c r="A1532" s="445" t="s">
        <v>6538</v>
      </c>
    </row>
    <row r="1533" spans="1:1">
      <c r="A1533" s="445" t="s">
        <v>6425</v>
      </c>
    </row>
    <row r="1534" spans="1:1">
      <c r="A1534" s="445" t="s">
        <v>6308</v>
      </c>
    </row>
    <row r="1535" spans="1:1">
      <c r="A1535" s="445" t="s">
        <v>6426</v>
      </c>
    </row>
    <row r="1536" spans="1:1">
      <c r="A1536" s="445" t="s">
        <v>6552</v>
      </c>
    </row>
    <row r="1537" spans="1:1">
      <c r="A1537" s="445" t="s">
        <v>6421</v>
      </c>
    </row>
    <row r="1538" spans="1:1">
      <c r="A1538" s="445" t="s">
        <v>6553</v>
      </c>
    </row>
    <row r="1539" spans="1:1">
      <c r="A1539" s="445" t="s">
        <v>6554</v>
      </c>
    </row>
    <row r="1540" spans="1:1">
      <c r="A1540" s="445" t="s">
        <v>6542</v>
      </c>
    </row>
    <row r="1541" spans="1:1">
      <c r="A1541" s="445" t="s">
        <v>6425</v>
      </c>
    </row>
    <row r="1542" spans="1:1">
      <c r="A1542" s="445" t="s">
        <v>6308</v>
      </c>
    </row>
    <row r="1543" spans="1:1">
      <c r="A1543" s="445" t="s">
        <v>6426</v>
      </c>
    </row>
    <row r="1544" spans="1:1">
      <c r="A1544" s="445" t="s">
        <v>6555</v>
      </c>
    </row>
    <row r="1545" spans="1:1">
      <c r="A1545" s="445" t="s">
        <v>6421</v>
      </c>
    </row>
    <row r="1546" spans="1:1">
      <c r="A1546" s="445" t="s">
        <v>6556</v>
      </c>
    </row>
    <row r="1547" spans="1:1">
      <c r="A1547" s="445" t="s">
        <v>6557</v>
      </c>
    </row>
    <row r="1548" spans="1:1">
      <c r="A1548" s="445" t="s">
        <v>6542</v>
      </c>
    </row>
    <row r="1549" spans="1:1">
      <c r="A1549" s="445" t="s">
        <v>6425</v>
      </c>
    </row>
    <row r="1550" spans="1:1">
      <c r="A1550" s="445" t="s">
        <v>6308</v>
      </c>
    </row>
    <row r="1551" spans="1:1">
      <c r="A1551" s="445" t="s">
        <v>6426</v>
      </c>
    </row>
    <row r="1552" spans="1:1">
      <c r="A1552" s="445" t="s">
        <v>6558</v>
      </c>
    </row>
    <row r="1553" spans="1:1">
      <c r="A1553" s="445" t="s">
        <v>6421</v>
      </c>
    </row>
    <row r="1554" spans="1:1">
      <c r="A1554" s="445" t="s">
        <v>6559</v>
      </c>
    </row>
    <row r="1555" spans="1:1">
      <c r="A1555" s="445" t="s">
        <v>6554</v>
      </c>
    </row>
    <row r="1556" spans="1:1">
      <c r="A1556" s="445" t="s">
        <v>6542</v>
      </c>
    </row>
    <row r="1557" spans="1:1">
      <c r="A1557" s="445" t="s">
        <v>6425</v>
      </c>
    </row>
    <row r="1558" spans="1:1">
      <c r="A1558" s="445" t="s">
        <v>6308</v>
      </c>
    </row>
    <row r="1559" spans="1:1">
      <c r="A1559" s="445" t="s">
        <v>6426</v>
      </c>
    </row>
    <row r="1560" spans="1:1">
      <c r="A1560" s="445" t="s">
        <v>6560</v>
      </c>
    </row>
    <row r="1561" spans="1:1">
      <c r="A1561" s="445" t="s">
        <v>6421</v>
      </c>
    </row>
    <row r="1562" spans="1:1">
      <c r="A1562" s="445" t="s">
        <v>6561</v>
      </c>
    </row>
    <row r="1563" spans="1:1">
      <c r="A1563" s="445" t="s">
        <v>6562</v>
      </c>
    </row>
    <row r="1564" spans="1:1">
      <c r="A1564" s="445" t="s">
        <v>6538</v>
      </c>
    </row>
    <row r="1565" spans="1:1">
      <c r="A1565" s="445" t="s">
        <v>6425</v>
      </c>
    </row>
    <row r="1566" spans="1:1">
      <c r="A1566" s="445" t="s">
        <v>6308</v>
      </c>
    </row>
    <row r="1567" spans="1:1">
      <c r="A1567" s="445" t="s">
        <v>6426</v>
      </c>
    </row>
    <row r="1568" spans="1:1">
      <c r="A1568" s="445" t="s">
        <v>6563</v>
      </c>
    </row>
    <row r="1569" spans="1:1">
      <c r="A1569" s="445" t="s">
        <v>6421</v>
      </c>
    </row>
    <row r="1570" spans="1:1">
      <c r="A1570" s="445" t="s">
        <v>6564</v>
      </c>
    </row>
    <row r="1571" spans="1:1">
      <c r="A1571" s="445" t="s">
        <v>6434</v>
      </c>
    </row>
    <row r="1572" spans="1:1">
      <c r="A1572" s="445" t="s">
        <v>6538</v>
      </c>
    </row>
    <row r="1573" spans="1:1">
      <c r="A1573" s="445" t="s">
        <v>6425</v>
      </c>
    </row>
    <row r="1574" spans="1:1">
      <c r="A1574" s="445" t="s">
        <v>6308</v>
      </c>
    </row>
    <row r="1575" spans="1:1">
      <c r="A1575" s="445" t="s">
        <v>6426</v>
      </c>
    </row>
    <row r="1576" spans="1:1">
      <c r="A1576" s="445" t="s">
        <v>6565</v>
      </c>
    </row>
    <row r="1577" spans="1:1">
      <c r="A1577" s="445" t="s">
        <v>6421</v>
      </c>
    </row>
    <row r="1578" spans="1:1">
      <c r="A1578" s="445" t="s">
        <v>6566</v>
      </c>
    </row>
    <row r="1579" spans="1:1">
      <c r="A1579" s="445" t="s">
        <v>6434</v>
      </c>
    </row>
    <row r="1580" spans="1:1">
      <c r="A1580" s="445" t="s">
        <v>6538</v>
      </c>
    </row>
    <row r="1581" spans="1:1">
      <c r="A1581" s="445" t="s">
        <v>6425</v>
      </c>
    </row>
    <row r="1582" spans="1:1">
      <c r="A1582" s="445" t="s">
        <v>6308</v>
      </c>
    </row>
    <row r="1583" spans="1:1">
      <c r="A1583" s="445" t="s">
        <v>6426</v>
      </c>
    </row>
    <row r="1584" spans="1:1">
      <c r="A1584" s="445" t="s">
        <v>6567</v>
      </c>
    </row>
    <row r="1585" spans="1:1">
      <c r="A1585" s="445" t="s">
        <v>6421</v>
      </c>
    </row>
    <row r="1586" spans="1:1">
      <c r="A1586" s="445" t="s">
        <v>6568</v>
      </c>
    </row>
    <row r="1587" spans="1:1">
      <c r="A1587" s="445" t="s">
        <v>6434</v>
      </c>
    </row>
    <row r="1588" spans="1:1">
      <c r="A1588" s="445" t="s">
        <v>6538</v>
      </c>
    </row>
    <row r="1589" spans="1:1">
      <c r="A1589" s="445" t="s">
        <v>6425</v>
      </c>
    </row>
    <row r="1590" spans="1:1">
      <c r="A1590" s="445" t="s">
        <v>6308</v>
      </c>
    </row>
    <row r="1591" spans="1:1">
      <c r="A1591" s="445" t="s">
        <v>6426</v>
      </c>
    </row>
    <row r="1592" spans="1:1">
      <c r="A1592" s="445" t="s">
        <v>6569</v>
      </c>
    </row>
    <row r="1593" spans="1:1">
      <c r="A1593" s="445" t="s">
        <v>6421</v>
      </c>
    </row>
    <row r="1594" spans="1:1">
      <c r="A1594" s="445" t="s">
        <v>6570</v>
      </c>
    </row>
    <row r="1595" spans="1:1">
      <c r="A1595" s="445" t="s">
        <v>6434</v>
      </c>
    </row>
    <row r="1596" spans="1:1">
      <c r="A1596" s="445" t="s">
        <v>6538</v>
      </c>
    </row>
    <row r="1597" spans="1:1">
      <c r="A1597" s="445" t="s">
        <v>6425</v>
      </c>
    </row>
    <row r="1598" spans="1:1">
      <c r="A1598" s="445" t="s">
        <v>6308</v>
      </c>
    </row>
    <row r="1599" spans="1:1">
      <c r="A1599" s="445" t="s">
        <v>6426</v>
      </c>
    </row>
    <row r="1600" spans="1:1">
      <c r="A1600" s="445" t="s">
        <v>6571</v>
      </c>
    </row>
    <row r="1601" spans="1:1">
      <c r="A1601" s="445" t="s">
        <v>6421</v>
      </c>
    </row>
    <row r="1602" spans="1:1">
      <c r="A1602" s="445" t="s">
        <v>6572</v>
      </c>
    </row>
    <row r="1603" spans="1:1">
      <c r="A1603" s="445" t="s">
        <v>6434</v>
      </c>
    </row>
    <row r="1604" spans="1:1">
      <c r="A1604" s="445" t="s">
        <v>6573</v>
      </c>
    </row>
    <row r="1605" spans="1:1">
      <c r="A1605" s="445" t="s">
        <v>6425</v>
      </c>
    </row>
    <row r="1606" spans="1:1">
      <c r="A1606" s="445" t="s">
        <v>6308</v>
      </c>
    </row>
    <row r="1607" spans="1:1">
      <c r="A1607" s="445" t="s">
        <v>6426</v>
      </c>
    </row>
    <row r="1608" spans="1:1">
      <c r="A1608" s="445" t="s">
        <v>6574</v>
      </c>
    </row>
    <row r="1609" spans="1:1">
      <c r="A1609" s="445" t="s">
        <v>6421</v>
      </c>
    </row>
    <row r="1610" spans="1:1">
      <c r="A1610" s="445" t="s">
        <v>6575</v>
      </c>
    </row>
    <row r="1611" spans="1:1">
      <c r="A1611" s="445" t="s">
        <v>6576</v>
      </c>
    </row>
    <row r="1612" spans="1:1">
      <c r="A1612" s="445" t="s">
        <v>6573</v>
      </c>
    </row>
    <row r="1613" spans="1:1">
      <c r="A1613" s="445" t="s">
        <v>6425</v>
      </c>
    </row>
    <row r="1614" spans="1:1">
      <c r="A1614" s="445" t="s">
        <v>6308</v>
      </c>
    </row>
    <row r="1615" spans="1:1">
      <c r="A1615" s="445" t="s">
        <v>6426</v>
      </c>
    </row>
    <row r="1616" spans="1:1">
      <c r="A1616" s="445" t="s">
        <v>6930</v>
      </c>
    </row>
    <row r="1617" spans="1:1">
      <c r="A1617" s="445" t="s">
        <v>6421</v>
      </c>
    </row>
    <row r="1618" spans="1:1">
      <c r="A1618" s="445" t="s">
        <v>6931</v>
      </c>
    </row>
    <row r="1619" spans="1:1">
      <c r="A1619" s="445" t="s">
        <v>6425</v>
      </c>
    </row>
    <row r="1620" spans="1:1">
      <c r="A1620" s="445" t="s">
        <v>6308</v>
      </c>
    </row>
    <row r="1621" spans="1:1">
      <c r="A1621" s="445" t="s">
        <v>6426</v>
      </c>
    </row>
    <row r="1622" spans="1:1">
      <c r="A1622" s="445" t="s">
        <v>6578</v>
      </c>
    </row>
    <row r="1623" spans="1:1">
      <c r="A1623" s="445" t="s">
        <v>6421</v>
      </c>
    </row>
    <row r="1624" spans="1:1">
      <c r="A1624" s="445" t="s">
        <v>6579</v>
      </c>
    </row>
    <row r="1625" spans="1:1">
      <c r="A1625" s="445" t="s">
        <v>6580</v>
      </c>
    </row>
    <row r="1626" spans="1:1">
      <c r="A1626" s="445" t="s">
        <v>6499</v>
      </c>
    </row>
    <row r="1627" spans="1:1">
      <c r="A1627" s="445" t="s">
        <v>6425</v>
      </c>
    </row>
    <row r="1628" spans="1:1">
      <c r="A1628" s="445" t="s">
        <v>6308</v>
      </c>
    </row>
    <row r="1629" spans="1:1">
      <c r="A1629" s="445" t="s">
        <v>6426</v>
      </c>
    </row>
    <row r="1630" spans="1:1">
      <c r="A1630" s="445" t="s">
        <v>6932</v>
      </c>
    </row>
    <row r="1631" spans="1:1">
      <c r="A1631" s="445" t="s">
        <v>6421</v>
      </c>
    </row>
    <row r="1632" spans="1:1">
      <c r="A1632" s="445" t="s">
        <v>6933</v>
      </c>
    </row>
    <row r="1633" spans="1:1">
      <c r="A1633" s="445" t="s">
        <v>6577</v>
      </c>
    </row>
    <row r="1634" spans="1:1">
      <c r="A1634" s="445" t="s">
        <v>6573</v>
      </c>
    </row>
    <row r="1635" spans="1:1">
      <c r="A1635" s="445" t="s">
        <v>6425</v>
      </c>
    </row>
    <row r="1636" spans="1:1">
      <c r="A1636" s="445" t="s">
        <v>6308</v>
      </c>
    </row>
    <row r="1637" spans="1:1">
      <c r="A1637" s="445" t="s">
        <v>6426</v>
      </c>
    </row>
    <row r="1638" spans="1:1">
      <c r="A1638" s="445" t="s">
        <v>6934</v>
      </c>
    </row>
    <row r="1639" spans="1:1">
      <c r="A1639" s="445" t="s">
        <v>6421</v>
      </c>
    </row>
    <row r="1640" spans="1:1">
      <c r="A1640" s="445" t="s">
        <v>6935</v>
      </c>
    </row>
    <row r="1641" spans="1:1">
      <c r="A1641" s="445" t="s">
        <v>6434</v>
      </c>
    </row>
    <row r="1642" spans="1:1">
      <c r="A1642" s="445" t="s">
        <v>6573</v>
      </c>
    </row>
    <row r="1643" spans="1:1">
      <c r="A1643" s="445" t="s">
        <v>6425</v>
      </c>
    </row>
    <row r="1644" spans="1:1">
      <c r="A1644" s="445" t="s">
        <v>6308</v>
      </c>
    </row>
    <row r="1645" spans="1:1">
      <c r="A1645" s="445" t="s">
        <v>6426</v>
      </c>
    </row>
    <row r="1646" spans="1:1">
      <c r="A1646" s="445" t="s">
        <v>6581</v>
      </c>
    </row>
    <row r="1647" spans="1:1">
      <c r="A1647" s="445" t="s">
        <v>6421</v>
      </c>
    </row>
    <row r="1648" spans="1:1">
      <c r="A1648" s="445" t="s">
        <v>6582</v>
      </c>
    </row>
    <row r="1649" spans="1:1">
      <c r="A1649" s="445" t="s">
        <v>6583</v>
      </c>
    </row>
    <row r="1650" spans="1:1">
      <c r="A1650" s="445" t="s">
        <v>6438</v>
      </c>
    </row>
    <row r="1651" spans="1:1">
      <c r="A1651" s="445" t="s">
        <v>6425</v>
      </c>
    </row>
    <row r="1652" spans="1:1">
      <c r="A1652" s="445" t="s">
        <v>6308</v>
      </c>
    </row>
    <row r="1653" spans="1:1">
      <c r="A1653" s="445" t="s">
        <v>6426</v>
      </c>
    </row>
    <row r="1654" spans="1:1">
      <c r="A1654" s="445" t="s">
        <v>6584</v>
      </c>
    </row>
    <row r="1655" spans="1:1">
      <c r="A1655" s="445" t="s">
        <v>6585</v>
      </c>
    </row>
    <row r="1656" spans="1:1">
      <c r="A1656" s="445" t="s">
        <v>6586</v>
      </c>
    </row>
    <row r="1657" spans="1:1">
      <c r="A1657" s="445" t="s">
        <v>6587</v>
      </c>
    </row>
    <row r="1658" spans="1:1">
      <c r="A1658" s="445" t="s">
        <v>6588</v>
      </c>
    </row>
    <row r="1659" spans="1:1">
      <c r="A1659" s="445" t="s">
        <v>6589</v>
      </c>
    </row>
    <row r="1660" spans="1:1">
      <c r="A1660" s="445" t="s">
        <v>6590</v>
      </c>
    </row>
    <row r="1661" spans="1:1">
      <c r="A1661" s="445" t="s">
        <v>4754</v>
      </c>
    </row>
    <row r="1662" spans="1:1">
      <c r="A1662" s="445" t="s">
        <v>5874</v>
      </c>
    </row>
    <row r="1663" spans="1:1">
      <c r="A1663" s="445" t="s">
        <v>6591</v>
      </c>
    </row>
    <row r="1664" spans="1:1">
      <c r="A1664" s="445" t="s">
        <v>4765</v>
      </c>
    </row>
    <row r="1665" spans="1:5">
      <c r="A1665" s="445" t="s">
        <v>4757</v>
      </c>
    </row>
    <row r="1666" spans="1:5">
      <c r="A1666" s="445" t="s">
        <v>6592</v>
      </c>
    </row>
    <row r="1667" spans="1:5">
      <c r="A1667" s="445" t="s">
        <v>5892</v>
      </c>
      <c r="B1667" s="445" t="s">
        <v>5893</v>
      </c>
      <c r="C1667" s="445" t="s">
        <v>5894</v>
      </c>
      <c r="D1667" s="445" t="s">
        <v>5895</v>
      </c>
      <c r="E1667" s="445" t="s">
        <v>5896</v>
      </c>
    </row>
    <row r="1668" spans="1:5">
      <c r="A1668" s="445" t="s">
        <v>6593</v>
      </c>
    </row>
    <row r="1669" spans="1:5">
      <c r="A1669" s="445" t="s">
        <v>4825</v>
      </c>
    </row>
    <row r="1670" spans="1:5">
      <c r="A1670" s="445" t="s">
        <v>6936</v>
      </c>
    </row>
    <row r="1671" spans="1:5">
      <c r="A1671" s="445" t="s">
        <v>4827</v>
      </c>
    </row>
    <row r="1672" spans="1:5">
      <c r="A1672" s="445" t="s">
        <v>4826</v>
      </c>
    </row>
    <row r="1673" spans="1:5">
      <c r="A1673" s="445" t="s">
        <v>5897</v>
      </c>
    </row>
    <row r="1674" spans="1:5">
      <c r="A1674" s="445" t="s">
        <v>6937</v>
      </c>
    </row>
    <row r="1675" spans="1:5">
      <c r="A1675" s="445" t="s">
        <v>4828</v>
      </c>
    </row>
    <row r="1676" spans="1:5">
      <c r="A1676" s="445" t="s">
        <v>4829</v>
      </c>
    </row>
  </sheetData>
  <sheetProtection algorithmName="SHA-512" hashValue="Ohu7ZhYmIS9ruKlofFco2horbvYOnRmCBBtV6t3Cv97mEM2FLPvnBHCI67x4zvQ7h7PrjJ3wYFVAJbqT7Qi85w==" saltValue="qOPXzWRvIFME4Xt3DPdZAQ==" spinCount="100000" sheet="1" objects="1" scenario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33"/>
  <sheetViews>
    <sheetView workbookViewId="0"/>
  </sheetViews>
  <sheetFormatPr defaultRowHeight="15"/>
  <cols>
    <col min="1" max="16384" width="9.140625" style="223"/>
  </cols>
  <sheetData>
    <row r="1" spans="1:1">
      <c r="A1" s="445" t="s">
        <v>5868</v>
      </c>
    </row>
    <row r="2" spans="1:1">
      <c r="A2" s="445" t="s">
        <v>6039</v>
      </c>
    </row>
    <row r="3" spans="1:1">
      <c r="A3" s="445" t="s">
        <v>4541</v>
      </c>
    </row>
    <row r="4" spans="1:1">
      <c r="A4" s="445" t="s">
        <v>4542</v>
      </c>
    </row>
    <row r="5" spans="1:1">
      <c r="A5" s="445" t="s">
        <v>4543</v>
      </c>
    </row>
    <row r="6" spans="1:1">
      <c r="A6" s="445" t="s">
        <v>4544</v>
      </c>
    </row>
    <row r="7" spans="1:1">
      <c r="A7" s="445" t="s">
        <v>6040</v>
      </c>
    </row>
    <row r="8" spans="1:1">
      <c r="A8" s="445" t="s">
        <v>4570</v>
      </c>
    </row>
    <row r="9" spans="1:1">
      <c r="A9" s="445" t="s">
        <v>4577</v>
      </c>
    </row>
    <row r="10" spans="1:1">
      <c r="A10" s="445" t="s">
        <v>4576</v>
      </c>
    </row>
    <row r="11" spans="1:1">
      <c r="A11" s="445" t="s">
        <v>4575</v>
      </c>
    </row>
    <row r="12" spans="1:1">
      <c r="A12" s="445" t="s">
        <v>4573</v>
      </c>
    </row>
    <row r="13" spans="1:1">
      <c r="A13" s="445" t="s">
        <v>4574</v>
      </c>
    </row>
    <row r="14" spans="1:1">
      <c r="A14" s="445" t="s">
        <v>4559</v>
      </c>
    </row>
    <row r="15" spans="1:1">
      <c r="A15" s="445" t="s">
        <v>4572</v>
      </c>
    </row>
    <row r="16" spans="1:1">
      <c r="A16" s="445" t="s">
        <v>4571</v>
      </c>
    </row>
    <row r="17" spans="1:1">
      <c r="A17" s="445" t="s">
        <v>6041</v>
      </c>
    </row>
    <row r="18" spans="1:1">
      <c r="A18" s="445" t="s">
        <v>6042</v>
      </c>
    </row>
    <row r="19" spans="1:1">
      <c r="A19" s="445" t="s">
        <v>6043</v>
      </c>
    </row>
    <row r="20" spans="1:1">
      <c r="A20" s="445" t="s">
        <v>6044</v>
      </c>
    </row>
    <row r="21" spans="1:1">
      <c r="A21" s="445" t="s">
        <v>6045</v>
      </c>
    </row>
    <row r="22" spans="1:1">
      <c r="A22" s="445" t="s">
        <v>4549</v>
      </c>
    </row>
    <row r="23" spans="1:1">
      <c r="A23" s="445" t="s">
        <v>4544</v>
      </c>
    </row>
    <row r="24" spans="1:1">
      <c r="A24" s="445" t="s">
        <v>6046</v>
      </c>
    </row>
    <row r="25" spans="1:1">
      <c r="A25" s="445" t="s">
        <v>6047</v>
      </c>
    </row>
    <row r="26" spans="1:1">
      <c r="A26" s="445" t="s">
        <v>6048</v>
      </c>
    </row>
    <row r="27" spans="1:1">
      <c r="A27" s="445" t="s">
        <v>4549</v>
      </c>
    </row>
    <row r="28" spans="1:1">
      <c r="A28" s="445" t="s">
        <v>4544</v>
      </c>
    </row>
    <row r="29" spans="1:1">
      <c r="A29" s="445" t="s">
        <v>6049</v>
      </c>
    </row>
    <row r="30" spans="1:1">
      <c r="A30" s="445" t="s">
        <v>4675</v>
      </c>
    </row>
    <row r="31" spans="1:1">
      <c r="A31" s="445" t="s">
        <v>4683</v>
      </c>
    </row>
    <row r="32" spans="1:1">
      <c r="A32" s="445" t="s">
        <v>4681</v>
      </c>
    </row>
    <row r="33" spans="1:1">
      <c r="A33" s="445" t="s">
        <v>4682</v>
      </c>
    </row>
    <row r="34" spans="1:1">
      <c r="A34" s="445" t="s">
        <v>4676</v>
      </c>
    </row>
    <row r="35" spans="1:1">
      <c r="A35" s="445" t="s">
        <v>4677</v>
      </c>
    </row>
    <row r="36" spans="1:1">
      <c r="A36" s="445" t="s">
        <v>4672</v>
      </c>
    </row>
    <row r="37" spans="1:1">
      <c r="A37" s="445" t="s">
        <v>4678</v>
      </c>
    </row>
    <row r="38" spans="1:1">
      <c r="A38" s="445" t="s">
        <v>4673</v>
      </c>
    </row>
    <row r="39" spans="1:1">
      <c r="A39" s="445" t="s">
        <v>4685</v>
      </c>
    </row>
    <row r="40" spans="1:1">
      <c r="A40" s="445" t="s">
        <v>4667</v>
      </c>
    </row>
    <row r="41" spans="1:1">
      <c r="A41" s="445" t="s">
        <v>4668</v>
      </c>
    </row>
    <row r="42" spans="1:1">
      <c r="A42" s="445" t="s">
        <v>4686</v>
      </c>
    </row>
    <row r="43" spans="1:1">
      <c r="A43" s="445" t="s">
        <v>4666</v>
      </c>
    </row>
    <row r="44" spans="1:1">
      <c r="A44" s="445" t="s">
        <v>4688</v>
      </c>
    </row>
    <row r="45" spans="1:1">
      <c r="A45" s="445" t="s">
        <v>4679</v>
      </c>
    </row>
    <row r="46" spans="1:1">
      <c r="A46" s="445" t="s">
        <v>4687</v>
      </c>
    </row>
    <row r="47" spans="1:1">
      <c r="A47" s="445" t="s">
        <v>4665</v>
      </c>
    </row>
    <row r="48" spans="1:1">
      <c r="A48" s="445" t="s">
        <v>4674</v>
      </c>
    </row>
    <row r="49" spans="1:1">
      <c r="A49" s="445" t="s">
        <v>4664</v>
      </c>
    </row>
    <row r="50" spans="1:1">
      <c r="A50" s="445" t="s">
        <v>4690</v>
      </c>
    </row>
    <row r="51" spans="1:1">
      <c r="A51" s="445" t="s">
        <v>4689</v>
      </c>
    </row>
    <row r="52" spans="1:1">
      <c r="A52" s="445" t="s">
        <v>4663</v>
      </c>
    </row>
    <row r="53" spans="1:1">
      <c r="A53" s="445" t="s">
        <v>4662</v>
      </c>
    </row>
    <row r="54" spans="1:1">
      <c r="A54" s="445" t="s">
        <v>4692</v>
      </c>
    </row>
    <row r="55" spans="1:1">
      <c r="A55" s="445" t="s">
        <v>4691</v>
      </c>
    </row>
    <row r="56" spans="1:1">
      <c r="A56" s="445" t="s">
        <v>4661</v>
      </c>
    </row>
    <row r="57" spans="1:1">
      <c r="A57" s="445" t="s">
        <v>4660</v>
      </c>
    </row>
    <row r="58" spans="1:1">
      <c r="A58" s="445" t="s">
        <v>4694</v>
      </c>
    </row>
    <row r="59" spans="1:1">
      <c r="A59" s="445" t="s">
        <v>4680</v>
      </c>
    </row>
    <row r="60" spans="1:1">
      <c r="A60" s="445" t="s">
        <v>4693</v>
      </c>
    </row>
    <row r="61" spans="1:1">
      <c r="A61" s="445" t="s">
        <v>4659</v>
      </c>
    </row>
    <row r="62" spans="1:1">
      <c r="A62" s="445" t="s">
        <v>4684</v>
      </c>
    </row>
    <row r="63" spans="1:1">
      <c r="A63" s="445" t="s">
        <v>4669</v>
      </c>
    </row>
    <row r="64" spans="1:1">
      <c r="A64" s="445" t="s">
        <v>4670</v>
      </c>
    </row>
    <row r="65" spans="1:1">
      <c r="A65" s="445" t="s">
        <v>4671</v>
      </c>
    </row>
    <row r="66" spans="1:1">
      <c r="A66" s="445" t="s">
        <v>4698</v>
      </c>
    </row>
    <row r="67" spans="1:1">
      <c r="A67" s="445" t="s">
        <v>4700</v>
      </c>
    </row>
    <row r="68" spans="1:1">
      <c r="A68" s="445" t="s">
        <v>4703</v>
      </c>
    </row>
    <row r="69" spans="1:1">
      <c r="A69" s="445" t="s">
        <v>4705</v>
      </c>
    </row>
    <row r="70" spans="1:1">
      <c r="A70" s="445" t="s">
        <v>4702</v>
      </c>
    </row>
    <row r="71" spans="1:1">
      <c r="A71" s="445" t="s">
        <v>4695</v>
      </c>
    </row>
    <row r="72" spans="1:1">
      <c r="A72" s="445" t="s">
        <v>4711</v>
      </c>
    </row>
    <row r="73" spans="1:1">
      <c r="A73" s="445" t="s">
        <v>4699</v>
      </c>
    </row>
    <row r="74" spans="1:1">
      <c r="A74" s="445" t="s">
        <v>4710</v>
      </c>
    </row>
    <row r="75" spans="1:1">
      <c r="A75" s="445" t="s">
        <v>4704</v>
      </c>
    </row>
    <row r="76" spans="1:1">
      <c r="A76" s="445" t="s">
        <v>4706</v>
      </c>
    </row>
    <row r="77" spans="1:1">
      <c r="A77" s="445" t="s">
        <v>4708</v>
      </c>
    </row>
    <row r="78" spans="1:1">
      <c r="A78" s="445" t="s">
        <v>4697</v>
      </c>
    </row>
    <row r="79" spans="1:1">
      <c r="A79" s="445" t="s">
        <v>4701</v>
      </c>
    </row>
    <row r="80" spans="1:1">
      <c r="A80" s="445" t="s">
        <v>4707</v>
      </c>
    </row>
    <row r="81" spans="1:1">
      <c r="A81" s="445" t="s">
        <v>4696</v>
      </c>
    </row>
    <row r="82" spans="1:1">
      <c r="A82" s="445" t="s">
        <v>4709</v>
      </c>
    </row>
    <row r="83" spans="1:1">
      <c r="A83" s="445" t="s">
        <v>6050</v>
      </c>
    </row>
    <row r="84" spans="1:1">
      <c r="A84" s="445" t="s">
        <v>6051</v>
      </c>
    </row>
    <row r="85" spans="1:1">
      <c r="A85" s="445" t="s">
        <v>6052</v>
      </c>
    </row>
    <row r="86" spans="1:1">
      <c r="A86" s="445" t="s">
        <v>6053</v>
      </c>
    </row>
    <row r="87" spans="1:1">
      <c r="A87" s="445" t="s">
        <v>6054</v>
      </c>
    </row>
    <row r="88" spans="1:1">
      <c r="A88" s="445" t="s">
        <v>6055</v>
      </c>
    </row>
    <row r="89" spans="1:1">
      <c r="A89" s="445" t="s">
        <v>6056</v>
      </c>
    </row>
    <row r="90" spans="1:1">
      <c r="A90" s="445" t="s">
        <v>6057</v>
      </c>
    </row>
    <row r="91" spans="1:1">
      <c r="A91" s="445" t="s">
        <v>6058</v>
      </c>
    </row>
    <row r="92" spans="1:1">
      <c r="A92" s="445" t="s">
        <v>6059</v>
      </c>
    </row>
    <row r="93" spans="1:1">
      <c r="A93" s="445" t="s">
        <v>6060</v>
      </c>
    </row>
    <row r="94" spans="1:1">
      <c r="A94" s="445" t="s">
        <v>6061</v>
      </c>
    </row>
    <row r="95" spans="1:1">
      <c r="A95" s="445" t="s">
        <v>6062</v>
      </c>
    </row>
    <row r="96" spans="1:1">
      <c r="A96" s="445" t="s">
        <v>6063</v>
      </c>
    </row>
    <row r="97" spans="1:1">
      <c r="A97" s="445" t="s">
        <v>6064</v>
      </c>
    </row>
    <row r="98" spans="1:1">
      <c r="A98" s="445" t="s">
        <v>6065</v>
      </c>
    </row>
    <row r="99" spans="1:1">
      <c r="A99" s="445" t="s">
        <v>6066</v>
      </c>
    </row>
    <row r="100" spans="1:1">
      <c r="A100" s="445" t="s">
        <v>6067</v>
      </c>
    </row>
    <row r="101" spans="1:1">
      <c r="A101" s="445" t="s">
        <v>6068</v>
      </c>
    </row>
    <row r="102" spans="1:1">
      <c r="A102" s="445" t="s">
        <v>6069</v>
      </c>
    </row>
    <row r="103" spans="1:1">
      <c r="A103" s="445" t="s">
        <v>6070</v>
      </c>
    </row>
    <row r="104" spans="1:1">
      <c r="A104" s="445" t="s">
        <v>6071</v>
      </c>
    </row>
    <row r="105" spans="1:1">
      <c r="A105" s="445" t="s">
        <v>6072</v>
      </c>
    </row>
    <row r="106" spans="1:1">
      <c r="A106" s="445" t="s">
        <v>6073</v>
      </c>
    </row>
    <row r="107" spans="1:1">
      <c r="A107" s="445" t="s">
        <v>6074</v>
      </c>
    </row>
    <row r="108" spans="1:1">
      <c r="A108" s="445" t="s">
        <v>6075</v>
      </c>
    </row>
    <row r="109" spans="1:1">
      <c r="A109" s="445" t="s">
        <v>6076</v>
      </c>
    </row>
    <row r="110" spans="1:1">
      <c r="A110" s="445" t="s">
        <v>6077</v>
      </c>
    </row>
    <row r="111" spans="1:1">
      <c r="A111" s="445" t="s">
        <v>6078</v>
      </c>
    </row>
    <row r="112" spans="1:1">
      <c r="A112" s="445" t="s">
        <v>6079</v>
      </c>
    </row>
    <row r="113" spans="1:1">
      <c r="A113" s="445" t="s">
        <v>6080</v>
      </c>
    </row>
    <row r="114" spans="1:1">
      <c r="A114" s="445" t="s">
        <v>6081</v>
      </c>
    </row>
    <row r="115" spans="1:1">
      <c r="A115" s="445" t="s">
        <v>4549</v>
      </c>
    </row>
    <row r="116" spans="1:1">
      <c r="A116" s="445" t="s">
        <v>4544</v>
      </c>
    </row>
    <row r="117" spans="1:1">
      <c r="A117" s="445" t="s">
        <v>6082</v>
      </c>
    </row>
    <row r="118" spans="1:1">
      <c r="A118" s="445" t="s">
        <v>6083</v>
      </c>
    </row>
    <row r="119" spans="1:1">
      <c r="A119" s="445" t="s">
        <v>6084</v>
      </c>
    </row>
    <row r="120" spans="1:1">
      <c r="A120" s="445" t="s">
        <v>4549</v>
      </c>
    </row>
    <row r="121" spans="1:1">
      <c r="A121" s="445" t="s">
        <v>4544</v>
      </c>
    </row>
    <row r="122" spans="1:1">
      <c r="A122" s="445" t="s">
        <v>6085</v>
      </c>
    </row>
    <row r="123" spans="1:1">
      <c r="A123" s="445" t="s">
        <v>4633</v>
      </c>
    </row>
    <row r="124" spans="1:1">
      <c r="A124" s="445" t="s">
        <v>4634</v>
      </c>
    </row>
    <row r="125" spans="1:1">
      <c r="A125" s="445" t="s">
        <v>4632</v>
      </c>
    </row>
    <row r="126" spans="1:1">
      <c r="A126" s="445" t="s">
        <v>4635</v>
      </c>
    </row>
    <row r="127" spans="1:1">
      <c r="A127" s="445" t="s">
        <v>4623</v>
      </c>
    </row>
    <row r="128" spans="1:1">
      <c r="A128" s="445" t="s">
        <v>4631</v>
      </c>
    </row>
    <row r="129" spans="1:1">
      <c r="A129" s="445" t="s">
        <v>4624</v>
      </c>
    </row>
    <row r="130" spans="1:1">
      <c r="A130" s="445" t="s">
        <v>4625</v>
      </c>
    </row>
    <row r="131" spans="1:1">
      <c r="A131" s="445" t="s">
        <v>4627</v>
      </c>
    </row>
    <row r="132" spans="1:1">
      <c r="A132" s="445" t="s">
        <v>4622</v>
      </c>
    </row>
    <row r="133" spans="1:1">
      <c r="A133" s="445" t="s">
        <v>4629</v>
      </c>
    </row>
    <row r="134" spans="1:1">
      <c r="A134" s="445" t="s">
        <v>4626</v>
      </c>
    </row>
    <row r="135" spans="1:1">
      <c r="A135" s="445" t="s">
        <v>4579</v>
      </c>
    </row>
    <row r="136" spans="1:1">
      <c r="A136" s="445" t="s">
        <v>4630</v>
      </c>
    </row>
    <row r="137" spans="1:1">
      <c r="A137" s="445" t="s">
        <v>4628</v>
      </c>
    </row>
    <row r="138" spans="1:1">
      <c r="A138" s="445" t="s">
        <v>4621</v>
      </c>
    </row>
    <row r="139" spans="1:1">
      <c r="A139" s="445" t="s">
        <v>4636</v>
      </c>
    </row>
    <row r="140" spans="1:1">
      <c r="A140" s="445" t="s">
        <v>4637</v>
      </c>
    </row>
    <row r="141" spans="1:1">
      <c r="A141" s="445" t="s">
        <v>6086</v>
      </c>
    </row>
    <row r="142" spans="1:1">
      <c r="A142" s="445" t="s">
        <v>6087</v>
      </c>
    </row>
    <row r="143" spans="1:1">
      <c r="A143" s="445" t="s">
        <v>6088</v>
      </c>
    </row>
    <row r="144" spans="1:1">
      <c r="A144" s="445" t="s">
        <v>6089</v>
      </c>
    </row>
    <row r="145" spans="1:1">
      <c r="A145" s="445" t="s">
        <v>6090</v>
      </c>
    </row>
    <row r="146" spans="1:1">
      <c r="A146" s="445" t="s">
        <v>6091</v>
      </c>
    </row>
    <row r="147" spans="1:1">
      <c r="A147" s="445" t="s">
        <v>6092</v>
      </c>
    </row>
    <row r="148" spans="1:1">
      <c r="A148" s="445" t="s">
        <v>6093</v>
      </c>
    </row>
    <row r="149" spans="1:1">
      <c r="A149" s="445" t="s">
        <v>6094</v>
      </c>
    </row>
    <row r="150" spans="1:1">
      <c r="A150" s="445" t="s">
        <v>6095</v>
      </c>
    </row>
    <row r="151" spans="1:1">
      <c r="A151" s="445" t="s">
        <v>6096</v>
      </c>
    </row>
    <row r="152" spans="1:1">
      <c r="A152" s="445" t="s">
        <v>6097</v>
      </c>
    </row>
    <row r="153" spans="1:1">
      <c r="A153" s="445" t="s">
        <v>6098</v>
      </c>
    </row>
    <row r="154" spans="1:1">
      <c r="A154" s="445" t="s">
        <v>6099</v>
      </c>
    </row>
    <row r="155" spans="1:1">
      <c r="A155" s="445" t="s">
        <v>6100</v>
      </c>
    </row>
    <row r="156" spans="1:1">
      <c r="A156" s="445" t="s">
        <v>6101</v>
      </c>
    </row>
    <row r="157" spans="1:1">
      <c r="A157" s="445" t="s">
        <v>6102</v>
      </c>
    </row>
    <row r="158" spans="1:1">
      <c r="A158" s="445" t="s">
        <v>6103</v>
      </c>
    </row>
    <row r="159" spans="1:1">
      <c r="A159" s="445" t="s">
        <v>6104</v>
      </c>
    </row>
    <row r="160" spans="1:1">
      <c r="A160" s="445" t="s">
        <v>6105</v>
      </c>
    </row>
    <row r="161" spans="1:1">
      <c r="A161" s="445" t="s">
        <v>6106</v>
      </c>
    </row>
    <row r="162" spans="1:1">
      <c r="A162" s="445" t="s">
        <v>6107</v>
      </c>
    </row>
    <row r="163" spans="1:1">
      <c r="A163" s="445" t="s">
        <v>6108</v>
      </c>
    </row>
    <row r="164" spans="1:1">
      <c r="A164" s="445" t="s">
        <v>6109</v>
      </c>
    </row>
    <row r="165" spans="1:1">
      <c r="A165" s="445" t="s">
        <v>6110</v>
      </c>
    </row>
    <row r="166" spans="1:1">
      <c r="A166" s="445" t="s">
        <v>6111</v>
      </c>
    </row>
    <row r="167" spans="1:1">
      <c r="A167" s="445" t="s">
        <v>6112</v>
      </c>
    </row>
    <row r="168" spans="1:1">
      <c r="A168" s="445" t="s">
        <v>6113</v>
      </c>
    </row>
    <row r="169" spans="1:1">
      <c r="A169" s="445" t="s">
        <v>6114</v>
      </c>
    </row>
    <row r="170" spans="1:1">
      <c r="A170" s="445" t="s">
        <v>6115</v>
      </c>
    </row>
    <row r="171" spans="1:1">
      <c r="A171" s="445" t="s">
        <v>6116</v>
      </c>
    </row>
    <row r="172" spans="1:1">
      <c r="A172" s="445" t="s">
        <v>6117</v>
      </c>
    </row>
    <row r="173" spans="1:1">
      <c r="A173" s="445" t="s">
        <v>6118</v>
      </c>
    </row>
    <row r="174" spans="1:1">
      <c r="A174" s="445" t="s">
        <v>6119</v>
      </c>
    </row>
    <row r="175" spans="1:1">
      <c r="A175" s="445" t="s">
        <v>4549</v>
      </c>
    </row>
    <row r="176" spans="1:1">
      <c r="A176" s="445" t="s">
        <v>4544</v>
      </c>
    </row>
    <row r="177" spans="1:1">
      <c r="A177" s="445" t="s">
        <v>6120</v>
      </c>
    </row>
    <row r="178" spans="1:1">
      <c r="A178" s="445" t="s">
        <v>6121</v>
      </c>
    </row>
    <row r="179" spans="1:1">
      <c r="A179" s="445" t="s">
        <v>6122</v>
      </c>
    </row>
    <row r="180" spans="1:1">
      <c r="A180" s="445" t="s">
        <v>6123</v>
      </c>
    </row>
    <row r="181" spans="1:1">
      <c r="A181" s="445" t="s">
        <v>6124</v>
      </c>
    </row>
    <row r="182" spans="1:1">
      <c r="A182" s="445" t="s">
        <v>6125</v>
      </c>
    </row>
    <row r="183" spans="1:1">
      <c r="A183" s="445" t="s">
        <v>6126</v>
      </c>
    </row>
    <row r="184" spans="1:1">
      <c r="A184" s="445" t="s">
        <v>6127</v>
      </c>
    </row>
    <row r="185" spans="1:1">
      <c r="A185" s="445" t="s">
        <v>6128</v>
      </c>
    </row>
    <row r="186" spans="1:1">
      <c r="A186" s="445" t="s">
        <v>6129</v>
      </c>
    </row>
    <row r="187" spans="1:1">
      <c r="A187" s="445" t="s">
        <v>6130</v>
      </c>
    </row>
    <row r="188" spans="1:1">
      <c r="A188" s="445" t="s">
        <v>6131</v>
      </c>
    </row>
    <row r="189" spans="1:1">
      <c r="A189" s="445" t="s">
        <v>6132</v>
      </c>
    </row>
    <row r="190" spans="1:1">
      <c r="A190" s="445" t="s">
        <v>4585</v>
      </c>
    </row>
    <row r="191" spans="1:1">
      <c r="A191" s="445" t="s">
        <v>4571</v>
      </c>
    </row>
    <row r="192" spans="1:1">
      <c r="A192" s="445" t="s">
        <v>6133</v>
      </c>
    </row>
    <row r="193" spans="1:1">
      <c r="A193" s="445" t="s">
        <v>6134</v>
      </c>
    </row>
    <row r="194" spans="1:1">
      <c r="A194" s="445" t="s">
        <v>6135</v>
      </c>
    </row>
    <row r="195" spans="1:1">
      <c r="A195" s="445" t="s">
        <v>6136</v>
      </c>
    </row>
    <row r="196" spans="1:1">
      <c r="A196" s="445" t="s">
        <v>6137</v>
      </c>
    </row>
    <row r="197" spans="1:1">
      <c r="A197" s="445" t="s">
        <v>6138</v>
      </c>
    </row>
    <row r="198" spans="1:1">
      <c r="A198" s="445" t="s">
        <v>6139</v>
      </c>
    </row>
    <row r="199" spans="1:1">
      <c r="A199" s="445" t="s">
        <v>6140</v>
      </c>
    </row>
    <row r="200" spans="1:1">
      <c r="A200" s="445" t="s">
        <v>6141</v>
      </c>
    </row>
    <row r="201" spans="1:1">
      <c r="A201" s="445" t="s">
        <v>6142</v>
      </c>
    </row>
    <row r="202" spans="1:1">
      <c r="A202" s="445" t="s">
        <v>6143</v>
      </c>
    </row>
    <row r="203" spans="1:1">
      <c r="A203" s="445" t="s">
        <v>6144</v>
      </c>
    </row>
    <row r="204" spans="1:1">
      <c r="A204" s="445" t="s">
        <v>6145</v>
      </c>
    </row>
    <row r="205" spans="1:1">
      <c r="A205" s="445" t="s">
        <v>4549</v>
      </c>
    </row>
    <row r="206" spans="1:1">
      <c r="A206" s="445" t="s">
        <v>4544</v>
      </c>
    </row>
    <row r="207" spans="1:1">
      <c r="A207" s="445" t="s">
        <v>6146</v>
      </c>
    </row>
    <row r="208" spans="1:1">
      <c r="A208" s="445" t="s">
        <v>4575</v>
      </c>
    </row>
    <row r="209" spans="1:1">
      <c r="A209" s="445" t="s">
        <v>4744</v>
      </c>
    </row>
    <row r="210" spans="1:1">
      <c r="A210" s="445" t="s">
        <v>4746</v>
      </c>
    </row>
    <row r="211" spans="1:1">
      <c r="A211" s="445" t="s">
        <v>4745</v>
      </c>
    </row>
    <row r="212" spans="1:1">
      <c r="A212" s="445" t="s">
        <v>4747</v>
      </c>
    </row>
    <row r="213" spans="1:1">
      <c r="A213" s="445" t="s">
        <v>6147</v>
      </c>
    </row>
    <row r="214" spans="1:1">
      <c r="A214" s="445" t="s">
        <v>6148</v>
      </c>
    </row>
    <row r="215" spans="1:1">
      <c r="A215" s="445" t="s">
        <v>4549</v>
      </c>
    </row>
    <row r="216" spans="1:1">
      <c r="A216" s="445" t="s">
        <v>4544</v>
      </c>
    </row>
    <row r="217" spans="1:1">
      <c r="A217" s="445" t="s">
        <v>6149</v>
      </c>
    </row>
    <row r="218" spans="1:1">
      <c r="A218" s="445" t="s">
        <v>6150</v>
      </c>
    </row>
    <row r="219" spans="1:1">
      <c r="A219" s="445" t="s">
        <v>6151</v>
      </c>
    </row>
    <row r="220" spans="1:1">
      <c r="A220" s="445" t="s">
        <v>6152</v>
      </c>
    </row>
    <row r="221" spans="1:1">
      <c r="A221" s="445" t="s">
        <v>6153</v>
      </c>
    </row>
    <row r="222" spans="1:1">
      <c r="A222" s="445" t="s">
        <v>6154</v>
      </c>
    </row>
    <row r="223" spans="1:1">
      <c r="A223" s="445" t="s">
        <v>6155</v>
      </c>
    </row>
    <row r="224" spans="1:1">
      <c r="A224" s="445" t="s">
        <v>4571</v>
      </c>
    </row>
    <row r="225" spans="1:1">
      <c r="A225" s="445" t="s">
        <v>6156</v>
      </c>
    </row>
    <row r="226" spans="1:1">
      <c r="A226" s="445" t="s">
        <v>6157</v>
      </c>
    </row>
    <row r="227" spans="1:1">
      <c r="A227" s="445" t="s">
        <v>6158</v>
      </c>
    </row>
    <row r="228" spans="1:1">
      <c r="A228" s="445" t="s">
        <v>6159</v>
      </c>
    </row>
    <row r="229" spans="1:1">
      <c r="A229" s="445" t="s">
        <v>6160</v>
      </c>
    </row>
    <row r="230" spans="1:1">
      <c r="A230" s="445" t="s">
        <v>6161</v>
      </c>
    </row>
    <row r="231" spans="1:1">
      <c r="A231" s="445" t="s">
        <v>6162</v>
      </c>
    </row>
    <row r="232" spans="1:1">
      <c r="A232" s="445" t="s">
        <v>6163</v>
      </c>
    </row>
    <row r="233" spans="1:1">
      <c r="A233" s="445" t="s">
        <v>6142</v>
      </c>
    </row>
    <row r="234" spans="1:1">
      <c r="A234" s="445" t="s">
        <v>6164</v>
      </c>
    </row>
    <row r="235" spans="1:1">
      <c r="A235" s="445" t="s">
        <v>6165</v>
      </c>
    </row>
    <row r="236" spans="1:1">
      <c r="A236" s="445" t="s">
        <v>6166</v>
      </c>
    </row>
    <row r="237" spans="1:1">
      <c r="A237" s="445" t="s">
        <v>4549</v>
      </c>
    </row>
    <row r="238" spans="1:1">
      <c r="A238" s="445" t="s">
        <v>4544</v>
      </c>
    </row>
    <row r="239" spans="1:1">
      <c r="A239" s="445" t="s">
        <v>6167</v>
      </c>
    </row>
    <row r="240" spans="1:1">
      <c r="A240" s="445" t="s">
        <v>4618</v>
      </c>
    </row>
    <row r="241" spans="1:1">
      <c r="A241" s="445" t="s">
        <v>4617</v>
      </c>
    </row>
    <row r="242" spans="1:1">
      <c r="A242" s="445" t="s">
        <v>4616</v>
      </c>
    </row>
    <row r="243" spans="1:1">
      <c r="A243" s="445" t="s">
        <v>4615</v>
      </c>
    </row>
    <row r="244" spans="1:1">
      <c r="A244" s="445" t="s">
        <v>4619</v>
      </c>
    </row>
    <row r="245" spans="1:1">
      <c r="A245" s="445" t="s">
        <v>4620</v>
      </c>
    </row>
    <row r="246" spans="1:1">
      <c r="A246" s="445" t="s">
        <v>6168</v>
      </c>
    </row>
    <row r="247" spans="1:1">
      <c r="A247" s="445" t="s">
        <v>6169</v>
      </c>
    </row>
    <row r="248" spans="1:1">
      <c r="A248" s="445" t="s">
        <v>6170</v>
      </c>
    </row>
    <row r="249" spans="1:1">
      <c r="A249" s="445" t="s">
        <v>6171</v>
      </c>
    </row>
    <row r="250" spans="1:1">
      <c r="A250" s="445" t="s">
        <v>6172</v>
      </c>
    </row>
    <row r="251" spans="1:1">
      <c r="A251" s="445" t="s">
        <v>6142</v>
      </c>
    </row>
    <row r="252" spans="1:1">
      <c r="A252" s="445" t="s">
        <v>6173</v>
      </c>
    </row>
    <row r="253" spans="1:1">
      <c r="A253" s="445" t="s">
        <v>6174</v>
      </c>
    </row>
    <row r="254" spans="1:1">
      <c r="A254" s="445" t="s">
        <v>6175</v>
      </c>
    </row>
    <row r="255" spans="1:1">
      <c r="A255" s="445" t="s">
        <v>4549</v>
      </c>
    </row>
    <row r="256" spans="1:1">
      <c r="A256" s="445" t="s">
        <v>4544</v>
      </c>
    </row>
    <row r="257" spans="1:1">
      <c r="A257" s="445" t="s">
        <v>6176</v>
      </c>
    </row>
    <row r="258" spans="1:1">
      <c r="A258" s="445" t="s">
        <v>4642</v>
      </c>
    </row>
    <row r="259" spans="1:1">
      <c r="A259" s="445" t="s">
        <v>4618</v>
      </c>
    </row>
    <row r="260" spans="1:1">
      <c r="A260" s="445" t="s">
        <v>4617</v>
      </c>
    </row>
    <row r="261" spans="1:1">
      <c r="A261" s="445" t="s">
        <v>4641</v>
      </c>
    </row>
    <row r="262" spans="1:1">
      <c r="A262" s="445" t="s">
        <v>4640</v>
      </c>
    </row>
    <row r="263" spans="1:1">
      <c r="A263" s="445" t="s">
        <v>4616</v>
      </c>
    </row>
    <row r="264" spans="1:1">
      <c r="A264" s="445" t="s">
        <v>4638</v>
      </c>
    </row>
    <row r="265" spans="1:1">
      <c r="A265" s="445" t="s">
        <v>4639</v>
      </c>
    </row>
    <row r="266" spans="1:1">
      <c r="A266" s="445" t="s">
        <v>4619</v>
      </c>
    </row>
    <row r="267" spans="1:1">
      <c r="A267" s="445" t="s">
        <v>4620</v>
      </c>
    </row>
    <row r="268" spans="1:1">
      <c r="A268" s="445" t="s">
        <v>4643</v>
      </c>
    </row>
    <row r="269" spans="1:1">
      <c r="A269" s="445" t="s">
        <v>6168</v>
      </c>
    </row>
    <row r="270" spans="1:1">
      <c r="A270" s="445" t="s">
        <v>6169</v>
      </c>
    </row>
    <row r="271" spans="1:1">
      <c r="A271" s="445" t="s">
        <v>6177</v>
      </c>
    </row>
    <row r="272" spans="1:1">
      <c r="A272" s="445" t="s">
        <v>6178</v>
      </c>
    </row>
    <row r="273" spans="1:1">
      <c r="A273" s="445" t="s">
        <v>6179</v>
      </c>
    </row>
    <row r="274" spans="1:1">
      <c r="A274" s="445" t="s">
        <v>6180</v>
      </c>
    </row>
    <row r="275" spans="1:1">
      <c r="A275" s="445" t="s">
        <v>6181</v>
      </c>
    </row>
    <row r="276" spans="1:1">
      <c r="A276" s="445" t="s">
        <v>6142</v>
      </c>
    </row>
    <row r="277" spans="1:1">
      <c r="A277" s="445" t="s">
        <v>6182</v>
      </c>
    </row>
    <row r="278" spans="1:1">
      <c r="A278" s="445" t="s">
        <v>6174</v>
      </c>
    </row>
    <row r="279" spans="1:1">
      <c r="A279" s="445" t="s">
        <v>6175</v>
      </c>
    </row>
    <row r="280" spans="1:1">
      <c r="A280" s="445" t="s">
        <v>4549</v>
      </c>
    </row>
    <row r="281" spans="1:1">
      <c r="A281" s="445" t="s">
        <v>4544</v>
      </c>
    </row>
    <row r="282" spans="1:1">
      <c r="A282" s="445" t="s">
        <v>6183</v>
      </c>
    </row>
    <row r="283" spans="1:1">
      <c r="A283" s="445" t="s">
        <v>4644</v>
      </c>
    </row>
    <row r="284" spans="1:1">
      <c r="A284" s="445" t="s">
        <v>4618</v>
      </c>
    </row>
    <row r="285" spans="1:1">
      <c r="A285" s="445" t="s">
        <v>4617</v>
      </c>
    </row>
    <row r="286" spans="1:1">
      <c r="A286" s="445" t="s">
        <v>4641</v>
      </c>
    </row>
    <row r="287" spans="1:1">
      <c r="A287" s="445" t="s">
        <v>4640</v>
      </c>
    </row>
    <row r="288" spans="1:1">
      <c r="A288" s="445" t="s">
        <v>4616</v>
      </c>
    </row>
    <row r="289" spans="1:1">
      <c r="A289" s="445" t="s">
        <v>4638</v>
      </c>
    </row>
    <row r="290" spans="1:1">
      <c r="A290" s="445" t="s">
        <v>4639</v>
      </c>
    </row>
    <row r="291" spans="1:1">
      <c r="A291" s="445" t="s">
        <v>4619</v>
      </c>
    </row>
    <row r="292" spans="1:1">
      <c r="A292" s="445" t="s">
        <v>4620</v>
      </c>
    </row>
    <row r="293" spans="1:1">
      <c r="A293" s="445" t="s">
        <v>4643</v>
      </c>
    </row>
    <row r="294" spans="1:1">
      <c r="A294" s="445" t="s">
        <v>6168</v>
      </c>
    </row>
    <row r="295" spans="1:1">
      <c r="A295" s="445" t="s">
        <v>6169</v>
      </c>
    </row>
    <row r="296" spans="1:1">
      <c r="A296" s="445" t="s">
        <v>6177</v>
      </c>
    </row>
    <row r="297" spans="1:1">
      <c r="A297" s="445" t="s">
        <v>6184</v>
      </c>
    </row>
    <row r="298" spans="1:1">
      <c r="A298" s="445" t="s">
        <v>6179</v>
      </c>
    </row>
    <row r="299" spans="1:1">
      <c r="A299" s="445" t="s">
        <v>6180</v>
      </c>
    </row>
    <row r="300" spans="1:1">
      <c r="A300" s="445" t="s">
        <v>6185</v>
      </c>
    </row>
    <row r="301" spans="1:1">
      <c r="A301" s="445" t="s">
        <v>6142</v>
      </c>
    </row>
    <row r="302" spans="1:1">
      <c r="A302" s="445" t="s">
        <v>6186</v>
      </c>
    </row>
    <row r="303" spans="1:1">
      <c r="A303" s="445" t="s">
        <v>6174</v>
      </c>
    </row>
    <row r="304" spans="1:1">
      <c r="A304" s="445" t="s">
        <v>6175</v>
      </c>
    </row>
    <row r="305" spans="1:1">
      <c r="A305" s="445" t="s">
        <v>4549</v>
      </c>
    </row>
    <row r="306" spans="1:1">
      <c r="A306" s="445" t="s">
        <v>4544</v>
      </c>
    </row>
    <row r="307" spans="1:1">
      <c r="A307" s="445" t="s">
        <v>6187</v>
      </c>
    </row>
    <row r="308" spans="1:1">
      <c r="A308" s="445" t="s">
        <v>4712</v>
      </c>
    </row>
    <row r="309" spans="1:1">
      <c r="A309" s="445" t="s">
        <v>4713</v>
      </c>
    </row>
    <row r="310" spans="1:1">
      <c r="A310" s="445" t="s">
        <v>4714</v>
      </c>
    </row>
    <row r="311" spans="1:1">
      <c r="A311" s="445" t="s">
        <v>4715</v>
      </c>
    </row>
    <row r="312" spans="1:1">
      <c r="A312" s="445" t="s">
        <v>4585</v>
      </c>
    </row>
    <row r="313" spans="1:1">
      <c r="A313" s="445" t="s">
        <v>4571</v>
      </c>
    </row>
    <row r="314" spans="1:1">
      <c r="A314" s="445" t="s">
        <v>6188</v>
      </c>
    </row>
    <row r="315" spans="1:1">
      <c r="A315" s="445" t="s">
        <v>6189</v>
      </c>
    </row>
    <row r="316" spans="1:1">
      <c r="A316" s="445" t="s">
        <v>6190</v>
      </c>
    </row>
    <row r="317" spans="1:1">
      <c r="A317" s="445" t="s">
        <v>6191</v>
      </c>
    </row>
    <row r="318" spans="1:1">
      <c r="A318" s="445" t="s">
        <v>6192</v>
      </c>
    </row>
    <row r="319" spans="1:1">
      <c r="A319" s="445" t="s">
        <v>6193</v>
      </c>
    </row>
    <row r="320" spans="1:1">
      <c r="A320" s="445" t="s">
        <v>6194</v>
      </c>
    </row>
    <row r="321" spans="1:1">
      <c r="A321" s="445" t="s">
        <v>6195</v>
      </c>
    </row>
    <row r="322" spans="1:1">
      <c r="A322" s="445" t="s">
        <v>6196</v>
      </c>
    </row>
    <row r="323" spans="1:1">
      <c r="A323" s="445" t="s">
        <v>6197</v>
      </c>
    </row>
    <row r="324" spans="1:1">
      <c r="A324" s="445" t="s">
        <v>6198</v>
      </c>
    </row>
    <row r="325" spans="1:1">
      <c r="A325" s="445" t="s">
        <v>6199</v>
      </c>
    </row>
    <row r="326" spans="1:1">
      <c r="A326" s="445" t="s">
        <v>6200</v>
      </c>
    </row>
    <row r="327" spans="1:1">
      <c r="A327" s="445" t="s">
        <v>6201</v>
      </c>
    </row>
    <row r="328" spans="1:1">
      <c r="A328" s="445" t="s">
        <v>4549</v>
      </c>
    </row>
    <row r="329" spans="1:1">
      <c r="A329" s="445" t="s">
        <v>4544</v>
      </c>
    </row>
    <row r="330" spans="1:1">
      <c r="A330" s="445" t="s">
        <v>6202</v>
      </c>
    </row>
    <row r="331" spans="1:1">
      <c r="A331" s="445" t="s">
        <v>4570</v>
      </c>
    </row>
    <row r="332" spans="1:1">
      <c r="A332" s="445" t="s">
        <v>4575</v>
      </c>
    </row>
    <row r="333" spans="1:1">
      <c r="A333" s="445" t="s">
        <v>4724</v>
      </c>
    </row>
    <row r="334" spans="1:1">
      <c r="A334" s="445" t="s">
        <v>4716</v>
      </c>
    </row>
    <row r="335" spans="1:1">
      <c r="A335" s="445" t="s">
        <v>4721</v>
      </c>
    </row>
    <row r="336" spans="1:1">
      <c r="A336" s="445" t="s">
        <v>4719</v>
      </c>
    </row>
    <row r="337" spans="1:1">
      <c r="A337" s="445" t="s">
        <v>4722</v>
      </c>
    </row>
    <row r="338" spans="1:1">
      <c r="A338" s="445" t="s">
        <v>4723</v>
      </c>
    </row>
    <row r="339" spans="1:1">
      <c r="A339" s="445" t="s">
        <v>4717</v>
      </c>
    </row>
    <row r="340" spans="1:1">
      <c r="A340" s="445" t="s">
        <v>4720</v>
      </c>
    </row>
    <row r="341" spans="1:1">
      <c r="A341" s="445" t="s">
        <v>4718</v>
      </c>
    </row>
    <row r="342" spans="1:1">
      <c r="A342" s="445" t="s">
        <v>4559</v>
      </c>
    </row>
    <row r="343" spans="1:1">
      <c r="A343" s="445" t="s">
        <v>4572</v>
      </c>
    </row>
    <row r="344" spans="1:1">
      <c r="A344" s="445" t="s">
        <v>4571</v>
      </c>
    </row>
    <row r="345" spans="1:1">
      <c r="A345" s="445" t="s">
        <v>6203</v>
      </c>
    </row>
    <row r="346" spans="1:1">
      <c r="A346" s="445" t="s">
        <v>6204</v>
      </c>
    </row>
    <row r="347" spans="1:1">
      <c r="A347" s="445" t="s">
        <v>6205</v>
      </c>
    </row>
    <row r="348" spans="1:1">
      <c r="A348" s="445" t="s">
        <v>6206</v>
      </c>
    </row>
    <row r="349" spans="1:1">
      <c r="A349" s="445" t="s">
        <v>6192</v>
      </c>
    </row>
    <row r="350" spans="1:1">
      <c r="A350" s="445" t="s">
        <v>6193</v>
      </c>
    </row>
    <row r="351" spans="1:1">
      <c r="A351" s="445" t="s">
        <v>6207</v>
      </c>
    </row>
    <row r="352" spans="1:1">
      <c r="A352" s="445" t="s">
        <v>6208</v>
      </c>
    </row>
    <row r="353" spans="1:1">
      <c r="A353" s="445" t="s">
        <v>6083</v>
      </c>
    </row>
    <row r="354" spans="1:1">
      <c r="A354" s="445" t="s">
        <v>6209</v>
      </c>
    </row>
    <row r="355" spans="1:1">
      <c r="A355" s="445" t="s">
        <v>6201</v>
      </c>
    </row>
    <row r="356" spans="1:1">
      <c r="A356" s="445" t="s">
        <v>6210</v>
      </c>
    </row>
    <row r="357" spans="1:1">
      <c r="A357" s="445" t="s">
        <v>4549</v>
      </c>
    </row>
    <row r="358" spans="1:1">
      <c r="A358" s="445" t="s">
        <v>4544</v>
      </c>
    </row>
    <row r="359" spans="1:1">
      <c r="A359" s="445" t="s">
        <v>6211</v>
      </c>
    </row>
    <row r="360" spans="1:1">
      <c r="A360" s="445" t="s">
        <v>4568</v>
      </c>
    </row>
    <row r="361" spans="1:1">
      <c r="A361" s="445" t="s">
        <v>4570</v>
      </c>
    </row>
    <row r="362" spans="1:1">
      <c r="A362" s="445" t="s">
        <v>4569</v>
      </c>
    </row>
    <row r="363" spans="1:1">
      <c r="A363" s="445" t="s">
        <v>4560</v>
      </c>
    </row>
    <row r="364" spans="1:1">
      <c r="A364" s="445" t="s">
        <v>4563</v>
      </c>
    </row>
    <row r="365" spans="1:1">
      <c r="A365" s="445" t="s">
        <v>4564</v>
      </c>
    </row>
    <row r="366" spans="1:1">
      <c r="A366" s="445" t="s">
        <v>4554</v>
      </c>
    </row>
    <row r="367" spans="1:1">
      <c r="A367" s="445" t="s">
        <v>4562</v>
      </c>
    </row>
    <row r="368" spans="1:1">
      <c r="A368" s="445" t="s">
        <v>4557</v>
      </c>
    </row>
    <row r="369" spans="1:1">
      <c r="A369" s="445" t="s">
        <v>4561</v>
      </c>
    </row>
    <row r="370" spans="1:1">
      <c r="A370" s="445" t="s">
        <v>4565</v>
      </c>
    </row>
    <row r="371" spans="1:1">
      <c r="A371" s="445" t="s">
        <v>4553</v>
      </c>
    </row>
    <row r="372" spans="1:1">
      <c r="A372" s="445" t="s">
        <v>4558</v>
      </c>
    </row>
    <row r="373" spans="1:1">
      <c r="A373" s="445" t="s">
        <v>4555</v>
      </c>
    </row>
    <row r="374" spans="1:1">
      <c r="A374" s="445" t="s">
        <v>4559</v>
      </c>
    </row>
    <row r="375" spans="1:1">
      <c r="A375" s="445" t="s">
        <v>4566</v>
      </c>
    </row>
    <row r="376" spans="1:1">
      <c r="A376" s="445" t="s">
        <v>4551</v>
      </c>
    </row>
    <row r="377" spans="1:1">
      <c r="A377" s="445" t="s">
        <v>4567</v>
      </c>
    </row>
    <row r="378" spans="1:1">
      <c r="A378" s="445" t="s">
        <v>4556</v>
      </c>
    </row>
    <row r="379" spans="1:1">
      <c r="A379" s="445" t="s">
        <v>4552</v>
      </c>
    </row>
    <row r="380" spans="1:1">
      <c r="A380" s="445" t="s">
        <v>4550</v>
      </c>
    </row>
    <row r="381" spans="1:1">
      <c r="A381" s="445" t="s">
        <v>4572</v>
      </c>
    </row>
    <row r="382" spans="1:1">
      <c r="A382" s="445" t="s">
        <v>4571</v>
      </c>
    </row>
    <row r="383" spans="1:1">
      <c r="A383" s="445" t="s">
        <v>6212</v>
      </c>
    </row>
    <row r="384" spans="1:1">
      <c r="A384" s="445" t="s">
        <v>6213</v>
      </c>
    </row>
    <row r="385" spans="1:1">
      <c r="A385" s="445" t="s">
        <v>6214</v>
      </c>
    </row>
    <row r="386" spans="1:1">
      <c r="A386" s="445" t="s">
        <v>6215</v>
      </c>
    </row>
    <row r="387" spans="1:1">
      <c r="A387" s="445" t="s">
        <v>6216</v>
      </c>
    </row>
    <row r="388" spans="1:1">
      <c r="A388" s="445" t="s">
        <v>6217</v>
      </c>
    </row>
    <row r="389" spans="1:1">
      <c r="A389" s="445" t="s">
        <v>6218</v>
      </c>
    </row>
    <row r="390" spans="1:1">
      <c r="A390" s="445" t="s">
        <v>6219</v>
      </c>
    </row>
    <row r="391" spans="1:1">
      <c r="A391" s="445" t="s">
        <v>6220</v>
      </c>
    </row>
    <row r="392" spans="1:1">
      <c r="A392" s="445" t="s">
        <v>6198</v>
      </c>
    </row>
    <row r="393" spans="1:1">
      <c r="A393" s="445" t="s">
        <v>6209</v>
      </c>
    </row>
    <row r="394" spans="1:1">
      <c r="A394" s="445" t="s">
        <v>6221</v>
      </c>
    </row>
    <row r="395" spans="1:1">
      <c r="A395" s="445" t="s">
        <v>6222</v>
      </c>
    </row>
    <row r="396" spans="1:1">
      <c r="A396" s="445" t="s">
        <v>6223</v>
      </c>
    </row>
    <row r="397" spans="1:1">
      <c r="A397" s="445" t="s">
        <v>6224</v>
      </c>
    </row>
    <row r="398" spans="1:1">
      <c r="A398" s="445" t="s">
        <v>6225</v>
      </c>
    </row>
    <row r="399" spans="1:1">
      <c r="A399" s="445" t="s">
        <v>6201</v>
      </c>
    </row>
    <row r="400" spans="1:1">
      <c r="A400" s="445" t="s">
        <v>4549</v>
      </c>
    </row>
    <row r="401" spans="1:1">
      <c r="A401" s="445" t="s">
        <v>4544</v>
      </c>
    </row>
    <row r="402" spans="1:1">
      <c r="A402" s="445" t="s">
        <v>6226</v>
      </c>
    </row>
    <row r="403" spans="1:1">
      <c r="A403" s="445" t="s">
        <v>4583</v>
      </c>
    </row>
    <row r="404" spans="1:1">
      <c r="A404" s="445" t="s">
        <v>4582</v>
      </c>
    </row>
    <row r="405" spans="1:1">
      <c r="A405" s="445" t="s">
        <v>4581</v>
      </c>
    </row>
    <row r="406" spans="1:1">
      <c r="A406" s="445" t="s">
        <v>4580</v>
      </c>
    </row>
    <row r="407" spans="1:1">
      <c r="A407" s="445" t="s">
        <v>4579</v>
      </c>
    </row>
    <row r="408" spans="1:1">
      <c r="A408" s="445" t="s">
        <v>4578</v>
      </c>
    </row>
    <row r="409" spans="1:1">
      <c r="A409" s="445" t="s">
        <v>4584</v>
      </c>
    </row>
    <row r="410" spans="1:1">
      <c r="A410" s="445" t="s">
        <v>4571</v>
      </c>
    </row>
    <row r="411" spans="1:1">
      <c r="A411" s="445" t="s">
        <v>6227</v>
      </c>
    </row>
    <row r="412" spans="1:1">
      <c r="A412" s="445" t="s">
        <v>6190</v>
      </c>
    </row>
    <row r="413" spans="1:1">
      <c r="A413" s="445" t="s">
        <v>6228</v>
      </c>
    </row>
    <row r="414" spans="1:1">
      <c r="A414" s="445" t="s">
        <v>6229</v>
      </c>
    </row>
    <row r="415" spans="1:1">
      <c r="A415" s="445" t="s">
        <v>6192</v>
      </c>
    </row>
    <row r="416" spans="1:1">
      <c r="A416" s="445" t="s">
        <v>6193</v>
      </c>
    </row>
    <row r="417" spans="1:1">
      <c r="A417" s="445" t="s">
        <v>6230</v>
      </c>
    </row>
    <row r="418" spans="1:1">
      <c r="A418" s="445" t="s">
        <v>6231</v>
      </c>
    </row>
    <row r="419" spans="1:1">
      <c r="A419" s="445" t="s">
        <v>6232</v>
      </c>
    </row>
    <row r="420" spans="1:1">
      <c r="A420" s="445" t="s">
        <v>6083</v>
      </c>
    </row>
    <row r="421" spans="1:1">
      <c r="A421" s="445" t="s">
        <v>6233</v>
      </c>
    </row>
    <row r="422" spans="1:1">
      <c r="A422" s="445" t="s">
        <v>6200</v>
      </c>
    </row>
    <row r="423" spans="1:1">
      <c r="A423" s="445" t="s">
        <v>6234</v>
      </c>
    </row>
    <row r="424" spans="1:1">
      <c r="A424" s="445" t="s">
        <v>4549</v>
      </c>
    </row>
    <row r="425" spans="1:1">
      <c r="A425" s="445" t="s">
        <v>4544</v>
      </c>
    </row>
    <row r="426" spans="1:1">
      <c r="A426" s="445" t="s">
        <v>6235</v>
      </c>
    </row>
    <row r="427" spans="1:1">
      <c r="A427" s="445" t="s">
        <v>4611</v>
      </c>
    </row>
    <row r="428" spans="1:1">
      <c r="A428" s="445" t="s">
        <v>4587</v>
      </c>
    </row>
    <row r="429" spans="1:1">
      <c r="A429" s="445" t="s">
        <v>4612</v>
      </c>
    </row>
    <row r="430" spans="1:1">
      <c r="A430" s="445" t="s">
        <v>4609</v>
      </c>
    </row>
    <row r="431" spans="1:1">
      <c r="A431" s="445" t="s">
        <v>4598</v>
      </c>
    </row>
    <row r="432" spans="1:1">
      <c r="A432" s="445" t="s">
        <v>4593</v>
      </c>
    </row>
    <row r="433" spans="1:1">
      <c r="A433" s="445" t="s">
        <v>4594</v>
      </c>
    </row>
    <row r="434" spans="1:1">
      <c r="A434" s="445" t="s">
        <v>4601</v>
      </c>
    </row>
    <row r="435" spans="1:1">
      <c r="A435" s="445" t="s">
        <v>4602</v>
      </c>
    </row>
    <row r="436" spans="1:1">
      <c r="A436" s="445" t="s">
        <v>4603</v>
      </c>
    </row>
    <row r="437" spans="1:1">
      <c r="A437" s="445" t="s">
        <v>4586</v>
      </c>
    </row>
    <row r="438" spans="1:1">
      <c r="A438" s="445" t="s">
        <v>4599</v>
      </c>
    </row>
    <row r="439" spans="1:1">
      <c r="A439" s="445" t="s">
        <v>4610</v>
      </c>
    </row>
    <row r="440" spans="1:1">
      <c r="A440" s="445" t="s">
        <v>4604</v>
      </c>
    </row>
    <row r="441" spans="1:1">
      <c r="A441" s="445" t="s">
        <v>4608</v>
      </c>
    </row>
    <row r="442" spans="1:1">
      <c r="A442" s="445" t="s">
        <v>4600</v>
      </c>
    </row>
    <row r="443" spans="1:1">
      <c r="A443" s="445" t="s">
        <v>4597</v>
      </c>
    </row>
    <row r="444" spans="1:1">
      <c r="A444" s="445" t="s">
        <v>4589</v>
      </c>
    </row>
    <row r="445" spans="1:1">
      <c r="A445" s="445" t="s">
        <v>4592</v>
      </c>
    </row>
    <row r="446" spans="1:1">
      <c r="A446" s="445" t="s">
        <v>4590</v>
      </c>
    </row>
    <row r="447" spans="1:1">
      <c r="A447" s="445" t="s">
        <v>4591</v>
      </c>
    </row>
    <row r="448" spans="1:1">
      <c r="A448" s="445" t="s">
        <v>4595</v>
      </c>
    </row>
    <row r="449" spans="1:1">
      <c r="A449" s="445" t="s">
        <v>4596</v>
      </c>
    </row>
    <row r="450" spans="1:1">
      <c r="A450" s="445" t="s">
        <v>4605</v>
      </c>
    </row>
    <row r="451" spans="1:1">
      <c r="A451" s="445" t="s">
        <v>4606</v>
      </c>
    </row>
    <row r="452" spans="1:1">
      <c r="A452" s="445" t="s">
        <v>4607</v>
      </c>
    </row>
    <row r="453" spans="1:1">
      <c r="A453" s="445" t="s">
        <v>4588</v>
      </c>
    </row>
    <row r="454" spans="1:1">
      <c r="A454" s="445" t="s">
        <v>4613</v>
      </c>
    </row>
    <row r="455" spans="1:1">
      <c r="A455" s="445" t="s">
        <v>4614</v>
      </c>
    </row>
    <row r="456" spans="1:1">
      <c r="A456" s="445" t="s">
        <v>6236</v>
      </c>
    </row>
    <row r="457" spans="1:1">
      <c r="A457" s="445" t="s">
        <v>6237</v>
      </c>
    </row>
    <row r="458" spans="1:1">
      <c r="A458" s="445" t="s">
        <v>6238</v>
      </c>
    </row>
    <row r="459" spans="1:1">
      <c r="A459" s="445" t="s">
        <v>6239</v>
      </c>
    </row>
    <row r="460" spans="1:1">
      <c r="A460" s="445" t="s">
        <v>6240</v>
      </c>
    </row>
    <row r="461" spans="1:1">
      <c r="A461" s="445" t="s">
        <v>6241</v>
      </c>
    </row>
    <row r="462" spans="1:1">
      <c r="A462" s="445" t="s">
        <v>6242</v>
      </c>
    </row>
    <row r="463" spans="1:1">
      <c r="A463" s="445" t="s">
        <v>6243</v>
      </c>
    </row>
    <row r="464" spans="1:1">
      <c r="A464" s="445" t="s">
        <v>6244</v>
      </c>
    </row>
    <row r="465" spans="1:1">
      <c r="A465" s="445" t="s">
        <v>4549</v>
      </c>
    </row>
    <row r="466" spans="1:1">
      <c r="A466" s="445" t="s">
        <v>4544</v>
      </c>
    </row>
    <row r="467" spans="1:1">
      <c r="A467" s="445" t="s">
        <v>6245</v>
      </c>
    </row>
    <row r="468" spans="1:1">
      <c r="A468" s="445" t="s">
        <v>4547</v>
      </c>
    </row>
    <row r="469" spans="1:1">
      <c r="A469" s="445" t="s">
        <v>4545</v>
      </c>
    </row>
    <row r="470" spans="1:1">
      <c r="A470" s="445" t="s">
        <v>4546</v>
      </c>
    </row>
    <row r="471" spans="1:1">
      <c r="A471" s="445" t="s">
        <v>4548</v>
      </c>
    </row>
    <row r="472" spans="1:1">
      <c r="A472" s="445" t="s">
        <v>6246</v>
      </c>
    </row>
    <row r="473" spans="1:1">
      <c r="A473" s="445" t="s">
        <v>6247</v>
      </c>
    </row>
    <row r="474" spans="1:1">
      <c r="A474" s="445" t="s">
        <v>6248</v>
      </c>
    </row>
    <row r="475" spans="1:1">
      <c r="A475" s="445" t="s">
        <v>6249</v>
      </c>
    </row>
    <row r="476" spans="1:1">
      <c r="A476" s="445" t="s">
        <v>6250</v>
      </c>
    </row>
    <row r="477" spans="1:1">
      <c r="A477" s="445" t="s">
        <v>6251</v>
      </c>
    </row>
    <row r="478" spans="1:1">
      <c r="A478" s="445" t="s">
        <v>6252</v>
      </c>
    </row>
    <row r="479" spans="1:1">
      <c r="A479" s="445" t="s">
        <v>6253</v>
      </c>
    </row>
    <row r="480" spans="1:1">
      <c r="A480" s="445" t="s">
        <v>6254</v>
      </c>
    </row>
    <row r="481" spans="1:1">
      <c r="A481" s="445" t="s">
        <v>6255</v>
      </c>
    </row>
    <row r="482" spans="1:1">
      <c r="A482" s="445" t="s">
        <v>6256</v>
      </c>
    </row>
    <row r="483" spans="1:1">
      <c r="A483" s="445" t="s">
        <v>6257</v>
      </c>
    </row>
    <row r="484" spans="1:1">
      <c r="A484" s="445" t="s">
        <v>4549</v>
      </c>
    </row>
    <row r="485" spans="1:1">
      <c r="A485" s="445" t="s">
        <v>4544</v>
      </c>
    </row>
    <row r="486" spans="1:1">
      <c r="A486" s="445" t="s">
        <v>6258</v>
      </c>
    </row>
    <row r="487" spans="1:1">
      <c r="A487" s="445" t="s">
        <v>4648</v>
      </c>
    </row>
    <row r="488" spans="1:1">
      <c r="A488" s="445" t="s">
        <v>4646</v>
      </c>
    </row>
    <row r="489" spans="1:1">
      <c r="A489" s="445" t="s">
        <v>4645</v>
      </c>
    </row>
    <row r="490" spans="1:1">
      <c r="A490" s="445" t="s">
        <v>4650</v>
      </c>
    </row>
    <row r="491" spans="1:1">
      <c r="A491" s="445" t="s">
        <v>4649</v>
      </c>
    </row>
    <row r="492" spans="1:1">
      <c r="A492" s="445" t="s">
        <v>4647</v>
      </c>
    </row>
    <row r="493" spans="1:1">
      <c r="A493" s="445" t="s">
        <v>4651</v>
      </c>
    </row>
    <row r="494" spans="1:1">
      <c r="A494" s="445" t="s">
        <v>4571</v>
      </c>
    </row>
    <row r="495" spans="1:1">
      <c r="A495" s="445" t="s">
        <v>6133</v>
      </c>
    </row>
    <row r="496" spans="1:1">
      <c r="A496" s="445" t="s">
        <v>6135</v>
      </c>
    </row>
    <row r="497" spans="1:1">
      <c r="A497" s="445" t="s">
        <v>6259</v>
      </c>
    </row>
    <row r="498" spans="1:1">
      <c r="A498" s="445" t="s">
        <v>6260</v>
      </c>
    </row>
    <row r="499" spans="1:1">
      <c r="A499" s="445" t="s">
        <v>6142</v>
      </c>
    </row>
    <row r="500" spans="1:1">
      <c r="A500" s="445" t="s">
        <v>6261</v>
      </c>
    </row>
    <row r="501" spans="1:1">
      <c r="A501" s="445" t="s">
        <v>4549</v>
      </c>
    </row>
    <row r="502" spans="1:1">
      <c r="A502" s="445" t="s">
        <v>4544</v>
      </c>
    </row>
    <row r="503" spans="1:1">
      <c r="A503" s="445" t="s">
        <v>6262</v>
      </c>
    </row>
    <row r="504" spans="1:1">
      <c r="A504" s="445" t="s">
        <v>4741</v>
      </c>
    </row>
    <row r="505" spans="1:1">
      <c r="A505" s="445" t="s">
        <v>4740</v>
      </c>
    </row>
    <row r="506" spans="1:1">
      <c r="A506" s="445" t="s">
        <v>4738</v>
      </c>
    </row>
    <row r="507" spans="1:1">
      <c r="A507" s="445" t="s">
        <v>4742</v>
      </c>
    </row>
    <row r="508" spans="1:1">
      <c r="A508" s="445" t="s">
        <v>4737</v>
      </c>
    </row>
    <row r="509" spans="1:1">
      <c r="A509" s="445" t="s">
        <v>4743</v>
      </c>
    </row>
    <row r="510" spans="1:1">
      <c r="A510" s="445" t="s">
        <v>4739</v>
      </c>
    </row>
    <row r="511" spans="1:1">
      <c r="A511" s="445" t="s">
        <v>4651</v>
      </c>
    </row>
    <row r="512" spans="1:1">
      <c r="A512" s="445" t="s">
        <v>4571</v>
      </c>
    </row>
    <row r="513" spans="1:1">
      <c r="A513" s="445" t="s">
        <v>6263</v>
      </c>
    </row>
    <row r="514" spans="1:1">
      <c r="A514" s="445" t="s">
        <v>6264</v>
      </c>
    </row>
    <row r="515" spans="1:1">
      <c r="A515" s="445" t="s">
        <v>6259</v>
      </c>
    </row>
    <row r="516" spans="1:1">
      <c r="A516" s="445" t="s">
        <v>6260</v>
      </c>
    </row>
    <row r="517" spans="1:1">
      <c r="A517" s="445" t="s">
        <v>6142</v>
      </c>
    </row>
    <row r="518" spans="1:1">
      <c r="A518" s="445" t="s">
        <v>6261</v>
      </c>
    </row>
    <row r="519" spans="1:1">
      <c r="A519" s="445" t="s">
        <v>4549</v>
      </c>
    </row>
    <row r="520" spans="1:1">
      <c r="A520" s="445" t="s">
        <v>4544</v>
      </c>
    </row>
    <row r="521" spans="1:1">
      <c r="A521" s="445" t="s">
        <v>6265</v>
      </c>
    </row>
    <row r="522" spans="1:1">
      <c r="A522" s="445" t="s">
        <v>4728</v>
      </c>
    </row>
    <row r="523" spans="1:1">
      <c r="A523" s="445" t="s">
        <v>4727</v>
      </c>
    </row>
    <row r="524" spans="1:1">
      <c r="A524" s="445" t="s">
        <v>4726</v>
      </c>
    </row>
    <row r="525" spans="1:1">
      <c r="A525" s="445" t="s">
        <v>4725</v>
      </c>
    </row>
    <row r="526" spans="1:1">
      <c r="A526" s="445" t="s">
        <v>6266</v>
      </c>
    </row>
    <row r="527" spans="1:1">
      <c r="A527" s="445" t="s">
        <v>4549</v>
      </c>
    </row>
    <row r="528" spans="1:1">
      <c r="A528" s="445" t="s">
        <v>4544</v>
      </c>
    </row>
    <row r="529" spans="1:1">
      <c r="A529" s="445" t="s">
        <v>6267</v>
      </c>
    </row>
    <row r="530" spans="1:1">
      <c r="A530" s="445" t="s">
        <v>4748</v>
      </c>
    </row>
    <row r="531" spans="1:1">
      <c r="A531" s="445" t="s">
        <v>4749</v>
      </c>
    </row>
    <row r="532" spans="1:1">
      <c r="A532" s="445" t="s">
        <v>4750</v>
      </c>
    </row>
    <row r="533" spans="1:1">
      <c r="A533" s="445" t="s">
        <v>4751</v>
      </c>
    </row>
    <row r="534" spans="1:1">
      <c r="A534" s="445" t="s">
        <v>4752</v>
      </c>
    </row>
    <row r="535" spans="1:1">
      <c r="A535" s="445" t="s">
        <v>6268</v>
      </c>
    </row>
    <row r="536" spans="1:1">
      <c r="A536" s="445" t="s">
        <v>6269</v>
      </c>
    </row>
    <row r="537" spans="1:1">
      <c r="A537" s="445" t="s">
        <v>4549</v>
      </c>
    </row>
    <row r="538" spans="1:1">
      <c r="A538" s="445" t="s">
        <v>4544</v>
      </c>
    </row>
    <row r="539" spans="1:1">
      <c r="A539" s="445" t="s">
        <v>6270</v>
      </c>
    </row>
    <row r="540" spans="1:1">
      <c r="A540" s="445" t="s">
        <v>4735</v>
      </c>
    </row>
    <row r="541" spans="1:1">
      <c r="A541" s="445" t="s">
        <v>4736</v>
      </c>
    </row>
    <row r="542" spans="1:1">
      <c r="A542" s="445" t="s">
        <v>4729</v>
      </c>
    </row>
    <row r="543" spans="1:1">
      <c r="A543" s="445" t="s">
        <v>4734</v>
      </c>
    </row>
    <row r="544" spans="1:1">
      <c r="A544" s="445" t="s">
        <v>4733</v>
      </c>
    </row>
    <row r="545" spans="1:1">
      <c r="A545" s="445" t="s">
        <v>4732</v>
      </c>
    </row>
    <row r="546" spans="1:1">
      <c r="A546" s="445" t="s">
        <v>4730</v>
      </c>
    </row>
    <row r="547" spans="1:1">
      <c r="A547" s="445" t="s">
        <v>4731</v>
      </c>
    </row>
    <row r="548" spans="1:1">
      <c r="A548" s="445" t="s">
        <v>6271</v>
      </c>
    </row>
    <row r="549" spans="1:1">
      <c r="A549" s="445" t="s">
        <v>6272</v>
      </c>
    </row>
    <row r="550" spans="1:1">
      <c r="A550" s="445" t="s">
        <v>6273</v>
      </c>
    </row>
    <row r="551" spans="1:1">
      <c r="A551" s="445" t="s">
        <v>6274</v>
      </c>
    </row>
    <row r="552" spans="1:1">
      <c r="A552" s="445" t="s">
        <v>6275</v>
      </c>
    </row>
    <row r="553" spans="1:1">
      <c r="A553" s="445" t="s">
        <v>6276</v>
      </c>
    </row>
    <row r="554" spans="1:1">
      <c r="A554" s="445" t="s">
        <v>6277</v>
      </c>
    </row>
    <row r="555" spans="1:1">
      <c r="A555" s="445" t="s">
        <v>6278</v>
      </c>
    </row>
    <row r="556" spans="1:1">
      <c r="A556" s="445" t="s">
        <v>6279</v>
      </c>
    </row>
    <row r="557" spans="1:1">
      <c r="A557" s="445" t="s">
        <v>6280</v>
      </c>
    </row>
    <row r="558" spans="1:1">
      <c r="A558" s="445" t="s">
        <v>6281</v>
      </c>
    </row>
    <row r="559" spans="1:1">
      <c r="A559" s="445" t="s">
        <v>6282</v>
      </c>
    </row>
    <row r="560" spans="1:1">
      <c r="A560" s="445" t="s">
        <v>4549</v>
      </c>
    </row>
    <row r="561" spans="1:1">
      <c r="A561" s="445" t="s">
        <v>4544</v>
      </c>
    </row>
    <row r="562" spans="1:1">
      <c r="A562" s="445" t="s">
        <v>6283</v>
      </c>
    </row>
    <row r="563" spans="1:1">
      <c r="A563" s="445" t="s">
        <v>4570</v>
      </c>
    </row>
    <row r="564" spans="1:1">
      <c r="A564" s="445" t="s">
        <v>4575</v>
      </c>
    </row>
    <row r="565" spans="1:1">
      <c r="A565" s="445" t="s">
        <v>4656</v>
      </c>
    </row>
    <row r="566" spans="1:1">
      <c r="A566" s="445" t="s">
        <v>4652</v>
      </c>
    </row>
    <row r="567" spans="1:1">
      <c r="A567" s="445" t="s">
        <v>4653</v>
      </c>
    </row>
    <row r="568" spans="1:1">
      <c r="A568" s="445" t="s">
        <v>4654</v>
      </c>
    </row>
    <row r="569" spans="1:1">
      <c r="A569" s="445" t="s">
        <v>4657</v>
      </c>
    </row>
    <row r="570" spans="1:1">
      <c r="A570" s="445" t="s">
        <v>4655</v>
      </c>
    </row>
    <row r="571" spans="1:1">
      <c r="A571" s="445" t="s">
        <v>4658</v>
      </c>
    </row>
    <row r="572" spans="1:1">
      <c r="A572" s="445" t="s">
        <v>4559</v>
      </c>
    </row>
    <row r="573" spans="1:1">
      <c r="A573" s="445" t="s">
        <v>4572</v>
      </c>
    </row>
    <row r="574" spans="1:1">
      <c r="A574" s="445" t="s">
        <v>4571</v>
      </c>
    </row>
    <row r="575" spans="1:1">
      <c r="A575" s="445" t="s">
        <v>6284</v>
      </c>
    </row>
    <row r="576" spans="1:1">
      <c r="A576" s="445" t="s">
        <v>6041</v>
      </c>
    </row>
    <row r="577" spans="1:1">
      <c r="A577" s="445" t="s">
        <v>6285</v>
      </c>
    </row>
    <row r="578" spans="1:1">
      <c r="A578" s="445" t="s">
        <v>6286</v>
      </c>
    </row>
    <row r="579" spans="1:1">
      <c r="A579" s="445" t="s">
        <v>6287</v>
      </c>
    </row>
    <row r="580" spans="1:1">
      <c r="A580" s="445" t="s">
        <v>6288</v>
      </c>
    </row>
    <row r="581" spans="1:1">
      <c r="A581" s="445" t="s">
        <v>6289</v>
      </c>
    </row>
    <row r="582" spans="1:1">
      <c r="A582" s="445" t="s">
        <v>6290</v>
      </c>
    </row>
    <row r="583" spans="1:1">
      <c r="A583" s="445" t="s">
        <v>6291</v>
      </c>
    </row>
    <row r="584" spans="1:1">
      <c r="A584" s="445" t="s">
        <v>4549</v>
      </c>
    </row>
    <row r="585" spans="1:1">
      <c r="A585" s="445" t="s">
        <v>4753</v>
      </c>
    </row>
    <row r="586" spans="1:1">
      <c r="A586" s="445" t="s">
        <v>6292</v>
      </c>
    </row>
    <row r="587" spans="1:1">
      <c r="A587" s="445" t="s">
        <v>6293</v>
      </c>
    </row>
    <row r="588" spans="1:1">
      <c r="A588" s="445" t="s">
        <v>6294</v>
      </c>
    </row>
    <row r="589" spans="1:1">
      <c r="A589" s="445" t="s">
        <v>6295</v>
      </c>
    </row>
    <row r="590" spans="1:1">
      <c r="A590" s="445" t="s">
        <v>6296</v>
      </c>
    </row>
    <row r="591" spans="1:1">
      <c r="A591" s="445" t="s">
        <v>6297</v>
      </c>
    </row>
    <row r="592" spans="1:1">
      <c r="A592" s="445" t="s">
        <v>6298</v>
      </c>
    </row>
    <row r="593" spans="1:1">
      <c r="A593" s="445" t="s">
        <v>6299</v>
      </c>
    </row>
    <row r="594" spans="1:1">
      <c r="A594" s="445" t="s">
        <v>6300</v>
      </c>
    </row>
    <row r="595" spans="1:1">
      <c r="A595" s="445" t="s">
        <v>6301</v>
      </c>
    </row>
    <row r="596" spans="1:1">
      <c r="A596" s="445" t="s">
        <v>6302</v>
      </c>
    </row>
    <row r="597" spans="1:1">
      <c r="A597" s="445" t="s">
        <v>6303</v>
      </c>
    </row>
    <row r="598" spans="1:1">
      <c r="A598" s="445" t="s">
        <v>6304</v>
      </c>
    </row>
    <row r="599" spans="1:1">
      <c r="A599" s="445" t="s">
        <v>6305</v>
      </c>
    </row>
    <row r="600" spans="1:1">
      <c r="A600" s="445" t="s">
        <v>4754</v>
      </c>
    </row>
    <row r="601" spans="1:1">
      <c r="A601" s="445" t="s">
        <v>4771</v>
      </c>
    </row>
    <row r="602" spans="1:1">
      <c r="A602" s="445" t="s">
        <v>6306</v>
      </c>
    </row>
    <row r="603" spans="1:1">
      <c r="A603" s="445" t="s">
        <v>6307</v>
      </c>
    </row>
    <row r="604" spans="1:1">
      <c r="A604" s="445" t="s">
        <v>6308</v>
      </c>
    </row>
    <row r="605" spans="1:1">
      <c r="A605" s="445" t="s">
        <v>6266</v>
      </c>
    </row>
    <row r="606" spans="1:1">
      <c r="A606" s="445" t="s">
        <v>4765</v>
      </c>
    </row>
    <row r="607" spans="1:1">
      <c r="A607" s="445" t="s">
        <v>4757</v>
      </c>
    </row>
    <row r="608" spans="1:1">
      <c r="A608" s="445" t="s">
        <v>4754</v>
      </c>
    </row>
    <row r="609" spans="1:1">
      <c r="A609" s="445" t="s">
        <v>5871</v>
      </c>
    </row>
    <row r="610" spans="1:1">
      <c r="A610" s="445" t="s">
        <v>6307</v>
      </c>
    </row>
    <row r="611" spans="1:1">
      <c r="A611" s="445" t="s">
        <v>6308</v>
      </c>
    </row>
    <row r="612" spans="1:1">
      <c r="A612" s="445" t="s">
        <v>4765</v>
      </c>
    </row>
    <row r="613" spans="1:1">
      <c r="A613" s="445" t="s">
        <v>4757</v>
      </c>
    </row>
    <row r="614" spans="1:1">
      <c r="A614" s="445" t="s">
        <v>4754</v>
      </c>
    </row>
    <row r="615" spans="1:1">
      <c r="A615" s="445" t="s">
        <v>5870</v>
      </c>
    </row>
    <row r="616" spans="1:1">
      <c r="A616" s="445" t="s">
        <v>6307</v>
      </c>
    </row>
    <row r="617" spans="1:1">
      <c r="A617" s="445" t="s">
        <v>6308</v>
      </c>
    </row>
    <row r="618" spans="1:1">
      <c r="A618" s="445" t="s">
        <v>4765</v>
      </c>
    </row>
    <row r="619" spans="1:1">
      <c r="A619" s="445" t="s">
        <v>4757</v>
      </c>
    </row>
    <row r="620" spans="1:1">
      <c r="A620" s="445" t="s">
        <v>4754</v>
      </c>
    </row>
    <row r="621" spans="1:1">
      <c r="A621" s="445" t="s">
        <v>4762</v>
      </c>
    </row>
    <row r="622" spans="1:1">
      <c r="A622" s="445" t="s">
        <v>6147</v>
      </c>
    </row>
    <row r="623" spans="1:1">
      <c r="A623" s="445" t="s">
        <v>6307</v>
      </c>
    </row>
    <row r="624" spans="1:1">
      <c r="A624" s="445" t="s">
        <v>6308</v>
      </c>
    </row>
    <row r="625" spans="1:1">
      <c r="A625" s="445" t="s">
        <v>4765</v>
      </c>
    </row>
    <row r="626" spans="1:1">
      <c r="A626" s="445" t="s">
        <v>4757</v>
      </c>
    </row>
    <row r="627" spans="1:1">
      <c r="A627" s="445" t="s">
        <v>4754</v>
      </c>
    </row>
    <row r="628" spans="1:1">
      <c r="A628" s="445" t="s">
        <v>4762</v>
      </c>
    </row>
    <row r="629" spans="1:1">
      <c r="A629" s="445" t="s">
        <v>6147</v>
      </c>
    </row>
    <row r="630" spans="1:1">
      <c r="A630" s="445" t="s">
        <v>6307</v>
      </c>
    </row>
    <row r="631" spans="1:1">
      <c r="A631" s="445" t="s">
        <v>6308</v>
      </c>
    </row>
    <row r="632" spans="1:1">
      <c r="A632" s="445" t="s">
        <v>4765</v>
      </c>
    </row>
    <row r="633" spans="1:1">
      <c r="A633" s="445" t="s">
        <v>4757</v>
      </c>
    </row>
    <row r="634" spans="1:1">
      <c r="A634" s="445" t="s">
        <v>4754</v>
      </c>
    </row>
    <row r="635" spans="1:1">
      <c r="A635" s="445" t="s">
        <v>4791</v>
      </c>
    </row>
    <row r="636" spans="1:1">
      <c r="A636" s="445" t="s">
        <v>6147</v>
      </c>
    </row>
    <row r="637" spans="1:1">
      <c r="A637" s="445" t="s">
        <v>6307</v>
      </c>
    </row>
    <row r="638" spans="1:1">
      <c r="A638" s="445" t="s">
        <v>6308</v>
      </c>
    </row>
    <row r="639" spans="1:1">
      <c r="A639" s="445" t="s">
        <v>4765</v>
      </c>
    </row>
    <row r="640" spans="1:1">
      <c r="A640" s="445" t="s">
        <v>4757</v>
      </c>
    </row>
    <row r="641" spans="1:1">
      <c r="A641" s="445" t="s">
        <v>4754</v>
      </c>
    </row>
    <row r="642" spans="1:1">
      <c r="A642" s="445" t="s">
        <v>4809</v>
      </c>
    </row>
    <row r="643" spans="1:1">
      <c r="A643" s="445" t="s">
        <v>6147</v>
      </c>
    </row>
    <row r="644" spans="1:1">
      <c r="A644" s="445" t="s">
        <v>6307</v>
      </c>
    </row>
    <row r="645" spans="1:1">
      <c r="A645" s="445" t="s">
        <v>6308</v>
      </c>
    </row>
    <row r="646" spans="1:1">
      <c r="A646" s="445" t="s">
        <v>4765</v>
      </c>
    </row>
    <row r="647" spans="1:1">
      <c r="A647" s="445" t="s">
        <v>4757</v>
      </c>
    </row>
    <row r="648" spans="1:1">
      <c r="A648" s="445" t="s">
        <v>4754</v>
      </c>
    </row>
    <row r="649" spans="1:1">
      <c r="A649" s="445" t="s">
        <v>4775</v>
      </c>
    </row>
    <row r="650" spans="1:1">
      <c r="A650" s="445" t="s">
        <v>6309</v>
      </c>
    </row>
    <row r="651" spans="1:1">
      <c r="A651" s="445" t="s">
        <v>6307</v>
      </c>
    </row>
    <row r="652" spans="1:1">
      <c r="A652" s="445" t="s">
        <v>6308</v>
      </c>
    </row>
    <row r="653" spans="1:1">
      <c r="A653" s="445" t="s">
        <v>6310</v>
      </c>
    </row>
    <row r="654" spans="1:1">
      <c r="A654" s="445" t="s">
        <v>4765</v>
      </c>
    </row>
    <row r="655" spans="1:1">
      <c r="A655" s="445" t="s">
        <v>4757</v>
      </c>
    </row>
    <row r="656" spans="1:1">
      <c r="A656" s="445" t="s">
        <v>4754</v>
      </c>
    </row>
    <row r="657" spans="1:1">
      <c r="A657" s="445" t="s">
        <v>4811</v>
      </c>
    </row>
    <row r="658" spans="1:1">
      <c r="A658" s="445" t="s">
        <v>6147</v>
      </c>
    </row>
    <row r="659" spans="1:1">
      <c r="A659" s="445" t="s">
        <v>6307</v>
      </c>
    </row>
    <row r="660" spans="1:1">
      <c r="A660" s="445" t="s">
        <v>6308</v>
      </c>
    </row>
    <row r="661" spans="1:1">
      <c r="A661" s="445" t="s">
        <v>4765</v>
      </c>
    </row>
    <row r="662" spans="1:1">
      <c r="A662" s="445" t="s">
        <v>4757</v>
      </c>
    </row>
    <row r="663" spans="1:1">
      <c r="A663" s="445" t="s">
        <v>4754</v>
      </c>
    </row>
    <row r="664" spans="1:1">
      <c r="A664" s="445" t="s">
        <v>4778</v>
      </c>
    </row>
    <row r="665" spans="1:1">
      <c r="A665" s="445" t="s">
        <v>6147</v>
      </c>
    </row>
    <row r="666" spans="1:1">
      <c r="A666" s="445" t="s">
        <v>6307</v>
      </c>
    </row>
    <row r="667" spans="1:1">
      <c r="A667" s="445" t="s">
        <v>6308</v>
      </c>
    </row>
    <row r="668" spans="1:1">
      <c r="A668" s="445" t="s">
        <v>4765</v>
      </c>
    </row>
    <row r="669" spans="1:1">
      <c r="A669" s="445" t="s">
        <v>4757</v>
      </c>
    </row>
    <row r="670" spans="1:1">
      <c r="A670" s="445" t="s">
        <v>4754</v>
      </c>
    </row>
    <row r="671" spans="1:1">
      <c r="A671" s="445" t="s">
        <v>4755</v>
      </c>
    </row>
    <row r="672" spans="1:1">
      <c r="A672" s="445" t="s">
        <v>6309</v>
      </c>
    </row>
    <row r="673" spans="1:1">
      <c r="A673" s="445" t="s">
        <v>6307</v>
      </c>
    </row>
    <row r="674" spans="1:1">
      <c r="A674" s="445" t="s">
        <v>6308</v>
      </c>
    </row>
    <row r="675" spans="1:1">
      <c r="A675" s="445" t="s">
        <v>6310</v>
      </c>
    </row>
    <row r="676" spans="1:1">
      <c r="A676" s="445" t="s">
        <v>4765</v>
      </c>
    </row>
    <row r="677" spans="1:1">
      <c r="A677" s="445" t="s">
        <v>4757</v>
      </c>
    </row>
    <row r="678" spans="1:1">
      <c r="A678" s="445" t="s">
        <v>4754</v>
      </c>
    </row>
    <row r="679" spans="1:1">
      <c r="A679" s="445" t="s">
        <v>4790</v>
      </c>
    </row>
    <row r="680" spans="1:1">
      <c r="A680" s="445" t="s">
        <v>6147</v>
      </c>
    </row>
    <row r="681" spans="1:1">
      <c r="A681" s="445" t="s">
        <v>6307</v>
      </c>
    </row>
    <row r="682" spans="1:1">
      <c r="A682" s="445" t="s">
        <v>6308</v>
      </c>
    </row>
    <row r="683" spans="1:1">
      <c r="A683" s="445" t="s">
        <v>4765</v>
      </c>
    </row>
    <row r="684" spans="1:1">
      <c r="A684" s="445" t="s">
        <v>4757</v>
      </c>
    </row>
    <row r="685" spans="1:1">
      <c r="A685" s="445" t="s">
        <v>4754</v>
      </c>
    </row>
    <row r="686" spans="1:1">
      <c r="A686" s="445" t="s">
        <v>4793</v>
      </c>
    </row>
    <row r="687" spans="1:1">
      <c r="A687" s="445" t="s">
        <v>6147</v>
      </c>
    </row>
    <row r="688" spans="1:1">
      <c r="A688" s="445" t="s">
        <v>6307</v>
      </c>
    </row>
    <row r="689" spans="1:1">
      <c r="A689" s="445" t="s">
        <v>6308</v>
      </c>
    </row>
    <row r="690" spans="1:1">
      <c r="A690" s="445" t="s">
        <v>4765</v>
      </c>
    </row>
    <row r="691" spans="1:1">
      <c r="A691" s="445" t="s">
        <v>4757</v>
      </c>
    </row>
    <row r="692" spans="1:1">
      <c r="A692" s="445" t="s">
        <v>4754</v>
      </c>
    </row>
    <row r="693" spans="1:1">
      <c r="A693" s="445" t="s">
        <v>4776</v>
      </c>
    </row>
    <row r="694" spans="1:1">
      <c r="A694" s="445" t="s">
        <v>6309</v>
      </c>
    </row>
    <row r="695" spans="1:1">
      <c r="A695" s="445" t="s">
        <v>6307</v>
      </c>
    </row>
    <row r="696" spans="1:1">
      <c r="A696" s="445" t="s">
        <v>6308</v>
      </c>
    </row>
    <row r="697" spans="1:1">
      <c r="A697" s="445" t="s">
        <v>6310</v>
      </c>
    </row>
    <row r="698" spans="1:1">
      <c r="A698" s="445" t="s">
        <v>4765</v>
      </c>
    </row>
    <row r="699" spans="1:1">
      <c r="A699" s="445" t="s">
        <v>4757</v>
      </c>
    </row>
    <row r="700" spans="1:1">
      <c r="A700" s="445" t="s">
        <v>4754</v>
      </c>
    </row>
    <row r="701" spans="1:1">
      <c r="A701" s="445" t="s">
        <v>4808</v>
      </c>
    </row>
    <row r="702" spans="1:1">
      <c r="A702" s="445" t="s">
        <v>6147</v>
      </c>
    </row>
    <row r="703" spans="1:1">
      <c r="A703" s="445" t="s">
        <v>6307</v>
      </c>
    </row>
    <row r="704" spans="1:1">
      <c r="A704" s="445" t="s">
        <v>6308</v>
      </c>
    </row>
    <row r="705" spans="1:1">
      <c r="A705" s="445" t="s">
        <v>4765</v>
      </c>
    </row>
    <row r="706" spans="1:1">
      <c r="A706" s="445" t="s">
        <v>4757</v>
      </c>
    </row>
    <row r="707" spans="1:1">
      <c r="A707" s="445" t="s">
        <v>4754</v>
      </c>
    </row>
    <row r="708" spans="1:1">
      <c r="A708" s="445" t="s">
        <v>4798</v>
      </c>
    </row>
    <row r="709" spans="1:1">
      <c r="A709" s="445" t="s">
        <v>6147</v>
      </c>
    </row>
    <row r="710" spans="1:1">
      <c r="A710" s="445" t="s">
        <v>6307</v>
      </c>
    </row>
    <row r="711" spans="1:1">
      <c r="A711" s="445" t="s">
        <v>6308</v>
      </c>
    </row>
    <row r="712" spans="1:1">
      <c r="A712" s="445" t="s">
        <v>4765</v>
      </c>
    </row>
    <row r="713" spans="1:1">
      <c r="A713" s="445" t="s">
        <v>4757</v>
      </c>
    </row>
    <row r="714" spans="1:1">
      <c r="A714" s="445" t="s">
        <v>4754</v>
      </c>
    </row>
    <row r="715" spans="1:1">
      <c r="A715" s="445" t="s">
        <v>4797</v>
      </c>
    </row>
    <row r="716" spans="1:1">
      <c r="A716" s="445" t="s">
        <v>6147</v>
      </c>
    </row>
    <row r="717" spans="1:1">
      <c r="A717" s="445" t="s">
        <v>6307</v>
      </c>
    </row>
    <row r="718" spans="1:1">
      <c r="A718" s="445" t="s">
        <v>6308</v>
      </c>
    </row>
    <row r="719" spans="1:1">
      <c r="A719" s="445" t="s">
        <v>4765</v>
      </c>
    </row>
    <row r="720" spans="1:1">
      <c r="A720" s="445" t="s">
        <v>4757</v>
      </c>
    </row>
    <row r="721" spans="1:1">
      <c r="A721" s="445" t="s">
        <v>4754</v>
      </c>
    </row>
    <row r="722" spans="1:1">
      <c r="A722" s="445" t="s">
        <v>4796</v>
      </c>
    </row>
    <row r="723" spans="1:1">
      <c r="A723" s="445" t="s">
        <v>6147</v>
      </c>
    </row>
    <row r="724" spans="1:1">
      <c r="A724" s="445" t="s">
        <v>6307</v>
      </c>
    </row>
    <row r="725" spans="1:1">
      <c r="A725" s="445" t="s">
        <v>6308</v>
      </c>
    </row>
    <row r="726" spans="1:1">
      <c r="A726" s="445" t="s">
        <v>4765</v>
      </c>
    </row>
    <row r="727" spans="1:1">
      <c r="A727" s="445" t="s">
        <v>4757</v>
      </c>
    </row>
    <row r="728" spans="1:1">
      <c r="A728" s="445" t="s">
        <v>4754</v>
      </c>
    </row>
    <row r="729" spans="1:1">
      <c r="A729" s="445" t="s">
        <v>4799</v>
      </c>
    </row>
    <row r="730" spans="1:1">
      <c r="A730" s="445" t="s">
        <v>6309</v>
      </c>
    </row>
    <row r="731" spans="1:1">
      <c r="A731" s="445" t="s">
        <v>6307</v>
      </c>
    </row>
    <row r="732" spans="1:1">
      <c r="A732" s="445" t="s">
        <v>6308</v>
      </c>
    </row>
    <row r="733" spans="1:1">
      <c r="A733" s="445" t="s">
        <v>6311</v>
      </c>
    </row>
    <row r="734" spans="1:1">
      <c r="A734" s="445" t="s">
        <v>4765</v>
      </c>
    </row>
    <row r="735" spans="1:1">
      <c r="A735" s="445" t="s">
        <v>4757</v>
      </c>
    </row>
    <row r="736" spans="1:1">
      <c r="A736" s="445" t="s">
        <v>4754</v>
      </c>
    </row>
    <row r="737" spans="1:1">
      <c r="A737" s="445" t="s">
        <v>5873</v>
      </c>
    </row>
    <row r="738" spans="1:1">
      <c r="A738" s="445" t="s">
        <v>6147</v>
      </c>
    </row>
    <row r="739" spans="1:1">
      <c r="A739" s="445" t="s">
        <v>6307</v>
      </c>
    </row>
    <row r="740" spans="1:1">
      <c r="A740" s="445" t="s">
        <v>6308</v>
      </c>
    </row>
    <row r="741" spans="1:1">
      <c r="A741" s="445" t="s">
        <v>4765</v>
      </c>
    </row>
    <row r="742" spans="1:1">
      <c r="A742" s="445" t="s">
        <v>4757</v>
      </c>
    </row>
    <row r="743" spans="1:1">
      <c r="A743" s="445" t="s">
        <v>4754</v>
      </c>
    </row>
    <row r="744" spans="1:1">
      <c r="A744" s="445" t="s">
        <v>4813</v>
      </c>
    </row>
    <row r="745" spans="1:1">
      <c r="A745" s="445" t="s">
        <v>6147</v>
      </c>
    </row>
    <row r="746" spans="1:1">
      <c r="A746" s="445" t="s">
        <v>6307</v>
      </c>
    </row>
    <row r="747" spans="1:1">
      <c r="A747" s="445" t="s">
        <v>6308</v>
      </c>
    </row>
    <row r="748" spans="1:1">
      <c r="A748" s="445" t="s">
        <v>4765</v>
      </c>
    </row>
    <row r="749" spans="1:1">
      <c r="A749" s="445" t="s">
        <v>4757</v>
      </c>
    </row>
    <row r="750" spans="1:1">
      <c r="A750" s="445" t="s">
        <v>4754</v>
      </c>
    </row>
    <row r="751" spans="1:1">
      <c r="A751" s="445" t="s">
        <v>5903</v>
      </c>
    </row>
    <row r="752" spans="1:1">
      <c r="A752" s="445" t="s">
        <v>6147</v>
      </c>
    </row>
    <row r="753" spans="1:1">
      <c r="A753" s="445" t="s">
        <v>6307</v>
      </c>
    </row>
    <row r="754" spans="1:1">
      <c r="A754" s="445" t="s">
        <v>6308</v>
      </c>
    </row>
    <row r="755" spans="1:1">
      <c r="A755" s="445" t="s">
        <v>4765</v>
      </c>
    </row>
    <row r="756" spans="1:1">
      <c r="A756" s="445" t="s">
        <v>4757</v>
      </c>
    </row>
    <row r="757" spans="1:1">
      <c r="A757" s="445" t="s">
        <v>4754</v>
      </c>
    </row>
    <row r="758" spans="1:1">
      <c r="A758" s="445" t="s">
        <v>5898</v>
      </c>
    </row>
    <row r="759" spans="1:1">
      <c r="A759" s="445" t="s">
        <v>6147</v>
      </c>
    </row>
    <row r="760" spans="1:1">
      <c r="A760" s="445" t="s">
        <v>6307</v>
      </c>
    </row>
    <row r="761" spans="1:1">
      <c r="A761" s="445" t="s">
        <v>6308</v>
      </c>
    </row>
    <row r="762" spans="1:1">
      <c r="A762" s="445" t="s">
        <v>4765</v>
      </c>
    </row>
    <row r="763" spans="1:1">
      <c r="A763" s="445" t="s">
        <v>4757</v>
      </c>
    </row>
    <row r="764" spans="1:1">
      <c r="A764" s="445" t="s">
        <v>4754</v>
      </c>
    </row>
    <row r="765" spans="1:1">
      <c r="A765" s="445" t="s">
        <v>4770</v>
      </c>
    </row>
    <row r="766" spans="1:1">
      <c r="A766" s="445" t="s">
        <v>6312</v>
      </c>
    </row>
    <row r="767" spans="1:1">
      <c r="A767" s="445" t="s">
        <v>6313</v>
      </c>
    </row>
    <row r="768" spans="1:1">
      <c r="A768" s="445" t="s">
        <v>6274</v>
      </c>
    </row>
    <row r="769" spans="1:1">
      <c r="A769" s="445" t="s">
        <v>6314</v>
      </c>
    </row>
    <row r="770" spans="1:1">
      <c r="A770" s="445" t="s">
        <v>6276</v>
      </c>
    </row>
    <row r="771" spans="1:1">
      <c r="A771" s="445" t="s">
        <v>6307</v>
      </c>
    </row>
    <row r="772" spans="1:1">
      <c r="A772" s="445" t="s">
        <v>6308</v>
      </c>
    </row>
    <row r="773" spans="1:1">
      <c r="A773" s="445" t="s">
        <v>6315</v>
      </c>
    </row>
    <row r="774" spans="1:1">
      <c r="A774" s="445" t="s">
        <v>6278</v>
      </c>
    </row>
    <row r="775" spans="1:1">
      <c r="A775" s="445" t="s">
        <v>6279</v>
      </c>
    </row>
    <row r="776" spans="1:1">
      <c r="A776" s="445" t="s">
        <v>6280</v>
      </c>
    </row>
    <row r="777" spans="1:1">
      <c r="A777" s="445" t="s">
        <v>4765</v>
      </c>
    </row>
    <row r="778" spans="1:1">
      <c r="A778" s="445" t="s">
        <v>4757</v>
      </c>
    </row>
    <row r="779" spans="1:1">
      <c r="A779" s="445" t="s">
        <v>4754</v>
      </c>
    </row>
    <row r="780" spans="1:1">
      <c r="A780" s="445" t="s">
        <v>5900</v>
      </c>
    </row>
    <row r="781" spans="1:1">
      <c r="A781" s="445" t="s">
        <v>6147</v>
      </c>
    </row>
    <row r="782" spans="1:1">
      <c r="A782" s="445" t="s">
        <v>6307</v>
      </c>
    </row>
    <row r="783" spans="1:1">
      <c r="A783" s="445" t="s">
        <v>6308</v>
      </c>
    </row>
    <row r="784" spans="1:1">
      <c r="A784" s="445" t="s">
        <v>4765</v>
      </c>
    </row>
    <row r="785" spans="1:1">
      <c r="A785" s="445" t="s">
        <v>4757</v>
      </c>
    </row>
    <row r="786" spans="1:1">
      <c r="A786" s="445" t="s">
        <v>4754</v>
      </c>
    </row>
    <row r="787" spans="1:1">
      <c r="A787" s="445" t="s">
        <v>4766</v>
      </c>
    </row>
    <row r="788" spans="1:1">
      <c r="A788" s="445" t="s">
        <v>6268</v>
      </c>
    </row>
    <row r="789" spans="1:1">
      <c r="A789" s="445" t="s">
        <v>6307</v>
      </c>
    </row>
    <row r="790" spans="1:1">
      <c r="A790" s="445" t="s">
        <v>6308</v>
      </c>
    </row>
    <row r="791" spans="1:1">
      <c r="A791" s="445" t="s">
        <v>6317</v>
      </c>
    </row>
    <row r="792" spans="1:1">
      <c r="A792" s="445" t="s">
        <v>4765</v>
      </c>
    </row>
    <row r="793" spans="1:1">
      <c r="A793" s="445" t="s">
        <v>4757</v>
      </c>
    </row>
    <row r="794" spans="1:1">
      <c r="A794" s="445" t="s">
        <v>4754</v>
      </c>
    </row>
    <row r="795" spans="1:1">
      <c r="A795" s="445" t="s">
        <v>6938</v>
      </c>
    </row>
    <row r="796" spans="1:1">
      <c r="A796" s="445" t="s">
        <v>6147</v>
      </c>
    </row>
    <row r="797" spans="1:1">
      <c r="A797" s="445" t="s">
        <v>6307</v>
      </c>
    </row>
    <row r="798" spans="1:1">
      <c r="A798" s="445" t="s">
        <v>6308</v>
      </c>
    </row>
    <row r="799" spans="1:1">
      <c r="A799" s="445" t="s">
        <v>4765</v>
      </c>
    </row>
    <row r="800" spans="1:1">
      <c r="A800" s="445" t="s">
        <v>4757</v>
      </c>
    </row>
    <row r="801" spans="1:1">
      <c r="A801" s="445" t="s">
        <v>4754</v>
      </c>
    </row>
    <row r="802" spans="1:1">
      <c r="A802" s="445" t="s">
        <v>6594</v>
      </c>
    </row>
    <row r="803" spans="1:1">
      <c r="A803" s="445" t="s">
        <v>6147</v>
      </c>
    </row>
    <row r="804" spans="1:1">
      <c r="A804" s="445" t="s">
        <v>6307</v>
      </c>
    </row>
    <row r="805" spans="1:1">
      <c r="A805" s="445" t="s">
        <v>6308</v>
      </c>
    </row>
    <row r="806" spans="1:1">
      <c r="A806" s="445" t="s">
        <v>4765</v>
      </c>
    </row>
    <row r="807" spans="1:1">
      <c r="A807" s="445" t="s">
        <v>4757</v>
      </c>
    </row>
    <row r="808" spans="1:1">
      <c r="A808" s="445" t="s">
        <v>4754</v>
      </c>
    </row>
    <row r="809" spans="1:1">
      <c r="A809" s="445" t="s">
        <v>4758</v>
      </c>
    </row>
    <row r="810" spans="1:1">
      <c r="A810" s="445" t="s">
        <v>6147</v>
      </c>
    </row>
    <row r="811" spans="1:1">
      <c r="A811" s="445" t="s">
        <v>6307</v>
      </c>
    </row>
    <row r="812" spans="1:1">
      <c r="A812" s="445" t="s">
        <v>6308</v>
      </c>
    </row>
    <row r="813" spans="1:1">
      <c r="A813" s="445" t="s">
        <v>4765</v>
      </c>
    </row>
    <row r="814" spans="1:1">
      <c r="A814" s="445" t="s">
        <v>4757</v>
      </c>
    </row>
    <row r="815" spans="1:1">
      <c r="A815" s="445" t="s">
        <v>4754</v>
      </c>
    </row>
    <row r="816" spans="1:1">
      <c r="A816" s="445" t="s">
        <v>6595</v>
      </c>
    </row>
    <row r="817" spans="1:1">
      <c r="A817" s="445" t="s">
        <v>6309</v>
      </c>
    </row>
    <row r="818" spans="1:1">
      <c r="A818" s="445" t="s">
        <v>6307</v>
      </c>
    </row>
    <row r="819" spans="1:1">
      <c r="A819" s="445" t="s">
        <v>6308</v>
      </c>
    </row>
    <row r="820" spans="1:1">
      <c r="A820" s="445" t="s">
        <v>6318</v>
      </c>
    </row>
    <row r="821" spans="1:1">
      <c r="A821" s="445" t="s">
        <v>4765</v>
      </c>
    </row>
    <row r="822" spans="1:1">
      <c r="A822" s="445" t="s">
        <v>4757</v>
      </c>
    </row>
    <row r="823" spans="1:1">
      <c r="A823" s="445" t="s">
        <v>4754</v>
      </c>
    </row>
    <row r="824" spans="1:1">
      <c r="A824" s="445" t="s">
        <v>4804</v>
      </c>
    </row>
    <row r="825" spans="1:1">
      <c r="A825" s="445" t="s">
        <v>6134</v>
      </c>
    </row>
    <row r="826" spans="1:1">
      <c r="A826" s="445" t="s">
        <v>6319</v>
      </c>
    </row>
    <row r="827" spans="1:1">
      <c r="A827" s="445" t="s">
        <v>6136</v>
      </c>
    </row>
    <row r="828" spans="1:1">
      <c r="A828" s="445" t="s">
        <v>6137</v>
      </c>
    </row>
    <row r="829" spans="1:1">
      <c r="A829" s="445" t="s">
        <v>6320</v>
      </c>
    </row>
    <row r="830" spans="1:1">
      <c r="A830" s="445" t="s">
        <v>6321</v>
      </c>
    </row>
    <row r="831" spans="1:1">
      <c r="A831" s="445" t="s">
        <v>6141</v>
      </c>
    </row>
    <row r="832" spans="1:1">
      <c r="A832" s="445" t="s">
        <v>6307</v>
      </c>
    </row>
    <row r="833" spans="1:1">
      <c r="A833" s="445" t="s">
        <v>6308</v>
      </c>
    </row>
    <row r="834" spans="1:1">
      <c r="A834" s="445" t="s">
        <v>6322</v>
      </c>
    </row>
    <row r="835" spans="1:1">
      <c r="A835" s="445" t="s">
        <v>4765</v>
      </c>
    </row>
    <row r="836" spans="1:1">
      <c r="A836" s="445" t="s">
        <v>4757</v>
      </c>
    </row>
    <row r="837" spans="1:1">
      <c r="A837" s="445" t="s">
        <v>4754</v>
      </c>
    </row>
    <row r="838" spans="1:1">
      <c r="A838" s="445" t="s">
        <v>4800</v>
      </c>
    </row>
    <row r="839" spans="1:1">
      <c r="A839" s="445" t="s">
        <v>6323</v>
      </c>
    </row>
    <row r="840" spans="1:1">
      <c r="A840" s="445" t="s">
        <v>6134</v>
      </c>
    </row>
    <row r="841" spans="1:1">
      <c r="A841" s="445" t="s">
        <v>6324</v>
      </c>
    </row>
    <row r="842" spans="1:1">
      <c r="A842" s="445" t="s">
        <v>6136</v>
      </c>
    </row>
    <row r="843" spans="1:1">
      <c r="A843" s="445" t="s">
        <v>6137</v>
      </c>
    </row>
    <row r="844" spans="1:1">
      <c r="A844" s="445" t="s">
        <v>6325</v>
      </c>
    </row>
    <row r="845" spans="1:1">
      <c r="A845" s="445" t="s">
        <v>6326</v>
      </c>
    </row>
    <row r="846" spans="1:1">
      <c r="A846" s="445" t="s">
        <v>6141</v>
      </c>
    </row>
    <row r="847" spans="1:1">
      <c r="A847" s="445" t="s">
        <v>6307</v>
      </c>
    </row>
    <row r="848" spans="1:1">
      <c r="A848" s="445" t="s">
        <v>6308</v>
      </c>
    </row>
    <row r="849" spans="1:1">
      <c r="A849" s="445" t="s">
        <v>6327</v>
      </c>
    </row>
    <row r="850" spans="1:1">
      <c r="A850" s="445" t="s">
        <v>4765</v>
      </c>
    </row>
    <row r="851" spans="1:1">
      <c r="A851" s="445" t="s">
        <v>4757</v>
      </c>
    </row>
    <row r="852" spans="1:1">
      <c r="A852" s="445" t="s">
        <v>4754</v>
      </c>
    </row>
    <row r="853" spans="1:1">
      <c r="A853" s="445" t="s">
        <v>4783</v>
      </c>
    </row>
    <row r="854" spans="1:1">
      <c r="A854" s="445" t="s">
        <v>6332</v>
      </c>
    </row>
    <row r="855" spans="1:1">
      <c r="A855" s="445" t="s">
        <v>6333</v>
      </c>
    </row>
    <row r="856" spans="1:1">
      <c r="A856" s="445" t="s">
        <v>6334</v>
      </c>
    </row>
    <row r="857" spans="1:1">
      <c r="A857" s="445" t="s">
        <v>6194</v>
      </c>
    </row>
    <row r="858" spans="1:1">
      <c r="A858" s="445" t="s">
        <v>6335</v>
      </c>
    </row>
    <row r="859" spans="1:1">
      <c r="A859" s="445" t="s">
        <v>6307</v>
      </c>
    </row>
    <row r="860" spans="1:1">
      <c r="A860" s="445" t="s">
        <v>6308</v>
      </c>
    </row>
    <row r="861" spans="1:1">
      <c r="A861" s="445" t="s">
        <v>6336</v>
      </c>
    </row>
    <row r="862" spans="1:1">
      <c r="A862" s="445" t="s">
        <v>4765</v>
      </c>
    </row>
    <row r="863" spans="1:1">
      <c r="A863" s="445" t="s">
        <v>4757</v>
      </c>
    </row>
    <row r="864" spans="1:1">
      <c r="A864" s="445" t="s">
        <v>4754</v>
      </c>
    </row>
    <row r="865" spans="1:1">
      <c r="A865" s="445" t="s">
        <v>5902</v>
      </c>
    </row>
    <row r="866" spans="1:1">
      <c r="A866" s="445" t="s">
        <v>6337</v>
      </c>
    </row>
    <row r="867" spans="1:1">
      <c r="A867" s="445" t="s">
        <v>6338</v>
      </c>
    </row>
    <row r="868" spans="1:1">
      <c r="A868" s="445" t="s">
        <v>6339</v>
      </c>
    </row>
    <row r="869" spans="1:1">
      <c r="A869" s="445" t="s">
        <v>6194</v>
      </c>
    </row>
    <row r="870" spans="1:1">
      <c r="A870" s="445" t="s">
        <v>6340</v>
      </c>
    </row>
    <row r="871" spans="1:1">
      <c r="A871" s="445" t="s">
        <v>6307</v>
      </c>
    </row>
    <row r="872" spans="1:1">
      <c r="A872" s="445" t="s">
        <v>6308</v>
      </c>
    </row>
    <row r="873" spans="1:1">
      <c r="A873" s="445" t="s">
        <v>6336</v>
      </c>
    </row>
    <row r="874" spans="1:1">
      <c r="A874" s="445" t="s">
        <v>4765</v>
      </c>
    </row>
    <row r="875" spans="1:1">
      <c r="A875" s="445" t="s">
        <v>4757</v>
      </c>
    </row>
    <row r="876" spans="1:1">
      <c r="A876" s="445" t="s">
        <v>4754</v>
      </c>
    </row>
    <row r="877" spans="1:1">
      <c r="A877" s="445" t="s">
        <v>5901</v>
      </c>
    </row>
    <row r="878" spans="1:1">
      <c r="A878" s="445" t="s">
        <v>6337</v>
      </c>
    </row>
    <row r="879" spans="1:1">
      <c r="A879" s="445" t="s">
        <v>6338</v>
      </c>
    </row>
    <row r="880" spans="1:1">
      <c r="A880" s="445" t="s">
        <v>6339</v>
      </c>
    </row>
    <row r="881" spans="1:1">
      <c r="A881" s="445" t="s">
        <v>6194</v>
      </c>
    </row>
    <row r="882" spans="1:1">
      <c r="A882" s="445" t="s">
        <v>6596</v>
      </c>
    </row>
    <row r="883" spans="1:1">
      <c r="A883" s="445" t="s">
        <v>6307</v>
      </c>
    </row>
    <row r="884" spans="1:1">
      <c r="A884" s="445" t="s">
        <v>6308</v>
      </c>
    </row>
    <row r="885" spans="1:1">
      <c r="A885" s="445" t="s">
        <v>6336</v>
      </c>
    </row>
    <row r="886" spans="1:1">
      <c r="A886" s="445" t="s">
        <v>4765</v>
      </c>
    </row>
    <row r="887" spans="1:1">
      <c r="A887" s="445" t="s">
        <v>4757</v>
      </c>
    </row>
    <row r="888" spans="1:1">
      <c r="A888" s="445" t="s">
        <v>4754</v>
      </c>
    </row>
    <row r="889" spans="1:1">
      <c r="A889" s="445" t="s">
        <v>5899</v>
      </c>
    </row>
    <row r="890" spans="1:1">
      <c r="A890" s="445" t="s">
        <v>6337</v>
      </c>
    </row>
    <row r="891" spans="1:1">
      <c r="A891" s="445" t="s">
        <v>6338</v>
      </c>
    </row>
    <row r="892" spans="1:1">
      <c r="A892" s="445" t="s">
        <v>6339</v>
      </c>
    </row>
    <row r="893" spans="1:1">
      <c r="A893" s="445" t="s">
        <v>6194</v>
      </c>
    </row>
    <row r="894" spans="1:1">
      <c r="A894" s="445" t="s">
        <v>6597</v>
      </c>
    </row>
    <row r="895" spans="1:1">
      <c r="A895" s="445" t="s">
        <v>6307</v>
      </c>
    </row>
    <row r="896" spans="1:1">
      <c r="A896" s="445" t="s">
        <v>6308</v>
      </c>
    </row>
    <row r="897" spans="1:1">
      <c r="A897" s="445" t="s">
        <v>6336</v>
      </c>
    </row>
    <row r="898" spans="1:1">
      <c r="A898" s="445" t="s">
        <v>4765</v>
      </c>
    </row>
    <row r="899" spans="1:1">
      <c r="A899" s="445" t="s">
        <v>4757</v>
      </c>
    </row>
    <row r="900" spans="1:1">
      <c r="A900" s="445" t="s">
        <v>4754</v>
      </c>
    </row>
    <row r="901" spans="1:1">
      <c r="A901" s="445" t="s">
        <v>4806</v>
      </c>
    </row>
    <row r="902" spans="1:1">
      <c r="A902" s="445" t="s">
        <v>6134</v>
      </c>
    </row>
    <row r="903" spans="1:1">
      <c r="A903" s="445" t="s">
        <v>6342</v>
      </c>
    </row>
    <row r="904" spans="1:1">
      <c r="A904" s="445" t="s">
        <v>6136</v>
      </c>
    </row>
    <row r="905" spans="1:1">
      <c r="A905" s="445" t="s">
        <v>6137</v>
      </c>
    </row>
    <row r="906" spans="1:1">
      <c r="A906" s="445" t="s">
        <v>6343</v>
      </c>
    </row>
    <row r="907" spans="1:1">
      <c r="A907" s="445" t="s">
        <v>6344</v>
      </c>
    </row>
    <row r="908" spans="1:1">
      <c r="A908" s="445" t="s">
        <v>6141</v>
      </c>
    </row>
    <row r="909" spans="1:1">
      <c r="A909" s="445" t="s">
        <v>6307</v>
      </c>
    </row>
    <row r="910" spans="1:1">
      <c r="A910" s="445" t="s">
        <v>6308</v>
      </c>
    </row>
    <row r="911" spans="1:1">
      <c r="A911" s="445" t="s">
        <v>6345</v>
      </c>
    </row>
    <row r="912" spans="1:1">
      <c r="A912" s="445" t="s">
        <v>4765</v>
      </c>
    </row>
    <row r="913" spans="1:1">
      <c r="A913" s="445" t="s">
        <v>4757</v>
      </c>
    </row>
    <row r="914" spans="1:1">
      <c r="A914" s="445" t="s">
        <v>4754</v>
      </c>
    </row>
    <row r="915" spans="1:1">
      <c r="A915" s="445" t="s">
        <v>4779</v>
      </c>
    </row>
    <row r="916" spans="1:1">
      <c r="A916" s="445" t="s">
        <v>6203</v>
      </c>
    </row>
    <row r="917" spans="1:1">
      <c r="A917" s="445" t="s">
        <v>6204</v>
      </c>
    </row>
    <row r="918" spans="1:1">
      <c r="A918" s="445" t="s">
        <v>6205</v>
      </c>
    </row>
    <row r="919" spans="1:1">
      <c r="A919" s="445" t="s">
        <v>6346</v>
      </c>
    </row>
    <row r="920" spans="1:1">
      <c r="A920" s="445" t="s">
        <v>6307</v>
      </c>
    </row>
    <row r="921" spans="1:1">
      <c r="A921" s="445" t="s">
        <v>6308</v>
      </c>
    </row>
    <row r="922" spans="1:1">
      <c r="A922" s="445" t="s">
        <v>4765</v>
      </c>
    </row>
    <row r="923" spans="1:1">
      <c r="A923" s="445" t="s">
        <v>4757</v>
      </c>
    </row>
    <row r="924" spans="1:1">
      <c r="A924" s="445" t="s">
        <v>4754</v>
      </c>
    </row>
    <row r="925" spans="1:1">
      <c r="A925" s="445" t="s">
        <v>6939</v>
      </c>
    </row>
    <row r="926" spans="1:1">
      <c r="A926" s="445" t="s">
        <v>6348</v>
      </c>
    </row>
    <row r="927" spans="1:1">
      <c r="A927" s="445" t="s">
        <v>6160</v>
      </c>
    </row>
    <row r="928" spans="1:1">
      <c r="A928" s="445" t="s">
        <v>6349</v>
      </c>
    </row>
    <row r="929" spans="1:1">
      <c r="A929" s="445" t="s">
        <v>6307</v>
      </c>
    </row>
    <row r="930" spans="1:1">
      <c r="A930" s="445" t="s">
        <v>6308</v>
      </c>
    </row>
    <row r="931" spans="1:1">
      <c r="A931" s="445" t="s">
        <v>6350</v>
      </c>
    </row>
    <row r="932" spans="1:1">
      <c r="A932" s="445" t="s">
        <v>4765</v>
      </c>
    </row>
    <row r="933" spans="1:1">
      <c r="A933" s="445" t="s">
        <v>4757</v>
      </c>
    </row>
    <row r="934" spans="1:1">
      <c r="A934" s="445" t="s">
        <v>4754</v>
      </c>
    </row>
    <row r="935" spans="1:1">
      <c r="A935" s="445" t="s">
        <v>6598</v>
      </c>
    </row>
    <row r="936" spans="1:1">
      <c r="A936" s="445" t="s">
        <v>6352</v>
      </c>
    </row>
    <row r="937" spans="1:1">
      <c r="A937" s="445" t="s">
        <v>6353</v>
      </c>
    </row>
    <row r="938" spans="1:1">
      <c r="A938" s="445" t="s">
        <v>6928</v>
      </c>
    </row>
    <row r="939" spans="1:1">
      <c r="A939" s="445" t="s">
        <v>6307</v>
      </c>
    </row>
    <row r="940" spans="1:1">
      <c r="A940" s="445" t="s">
        <v>6308</v>
      </c>
    </row>
    <row r="941" spans="1:1">
      <c r="A941" s="445" t="s">
        <v>6221</v>
      </c>
    </row>
    <row r="942" spans="1:1">
      <c r="A942" s="445" t="s">
        <v>6354</v>
      </c>
    </row>
    <row r="943" spans="1:1">
      <c r="A943" s="445" t="s">
        <v>6223</v>
      </c>
    </row>
    <row r="944" spans="1:1">
      <c r="A944" s="445" t="s">
        <v>6355</v>
      </c>
    </row>
    <row r="945" spans="1:1">
      <c r="A945" s="445" t="s">
        <v>6356</v>
      </c>
    </row>
    <row r="946" spans="1:1">
      <c r="A946" s="445" t="s">
        <v>4765</v>
      </c>
    </row>
    <row r="947" spans="1:1">
      <c r="A947" s="445" t="s">
        <v>4757</v>
      </c>
    </row>
    <row r="948" spans="1:1">
      <c r="A948" s="445" t="s">
        <v>4754</v>
      </c>
    </row>
    <row r="949" spans="1:1">
      <c r="A949" s="445" t="s">
        <v>4773</v>
      </c>
    </row>
    <row r="950" spans="1:1">
      <c r="A950" s="445" t="s">
        <v>6357</v>
      </c>
    </row>
    <row r="951" spans="1:1">
      <c r="A951" s="445" t="s">
        <v>6307</v>
      </c>
    </row>
    <row r="952" spans="1:1">
      <c r="A952" s="445" t="s">
        <v>6308</v>
      </c>
    </row>
    <row r="953" spans="1:1">
      <c r="A953" s="445" t="s">
        <v>4765</v>
      </c>
    </row>
    <row r="954" spans="1:1">
      <c r="A954" s="445" t="s">
        <v>4757</v>
      </c>
    </row>
    <row r="955" spans="1:1">
      <c r="A955" s="445" t="s">
        <v>4754</v>
      </c>
    </row>
    <row r="956" spans="1:1">
      <c r="A956" s="445" t="s">
        <v>4781</v>
      </c>
    </row>
    <row r="957" spans="1:1">
      <c r="A957" s="445" t="s">
        <v>6358</v>
      </c>
    </row>
    <row r="958" spans="1:1">
      <c r="A958" s="445" t="s">
        <v>6307</v>
      </c>
    </row>
    <row r="959" spans="1:1">
      <c r="A959" s="445" t="s">
        <v>6308</v>
      </c>
    </row>
    <row r="960" spans="1:1">
      <c r="A960" s="445" t="s">
        <v>4765</v>
      </c>
    </row>
    <row r="961" spans="1:1">
      <c r="A961" s="445" t="s">
        <v>4757</v>
      </c>
    </row>
    <row r="962" spans="1:1">
      <c r="A962" s="445" t="s">
        <v>4754</v>
      </c>
    </row>
    <row r="963" spans="1:1">
      <c r="A963" s="445" t="s">
        <v>4777</v>
      </c>
    </row>
    <row r="964" spans="1:1">
      <c r="A964" s="445" t="s">
        <v>6359</v>
      </c>
    </row>
    <row r="965" spans="1:1">
      <c r="A965" s="445" t="s">
        <v>6360</v>
      </c>
    </row>
    <row r="966" spans="1:1">
      <c r="A966" s="445" t="s">
        <v>6361</v>
      </c>
    </row>
    <row r="967" spans="1:1">
      <c r="A967" s="445" t="s">
        <v>6307</v>
      </c>
    </row>
    <row r="968" spans="1:1">
      <c r="A968" s="445" t="s">
        <v>6308</v>
      </c>
    </row>
    <row r="969" spans="1:1">
      <c r="A969" s="445" t="s">
        <v>4765</v>
      </c>
    </row>
    <row r="970" spans="1:1">
      <c r="A970" s="445" t="s">
        <v>4757</v>
      </c>
    </row>
    <row r="971" spans="1:1">
      <c r="A971" s="445" t="s">
        <v>4754</v>
      </c>
    </row>
    <row r="972" spans="1:1">
      <c r="A972" s="445" t="s">
        <v>4788</v>
      </c>
    </row>
    <row r="973" spans="1:1">
      <c r="A973" s="445" t="s">
        <v>6359</v>
      </c>
    </row>
    <row r="974" spans="1:1">
      <c r="A974" s="445" t="s">
        <v>6360</v>
      </c>
    </row>
    <row r="975" spans="1:1">
      <c r="A975" s="445" t="s">
        <v>6363</v>
      </c>
    </row>
    <row r="976" spans="1:1">
      <c r="A976" s="445" t="s">
        <v>6307</v>
      </c>
    </row>
    <row r="977" spans="1:1">
      <c r="A977" s="445" t="s">
        <v>6308</v>
      </c>
    </row>
    <row r="978" spans="1:1">
      <c r="A978" s="445" t="s">
        <v>4765</v>
      </c>
    </row>
    <row r="979" spans="1:1">
      <c r="A979" s="445" t="s">
        <v>4757</v>
      </c>
    </row>
    <row r="980" spans="1:1">
      <c r="A980" s="445" t="s">
        <v>4754</v>
      </c>
    </row>
    <row r="981" spans="1:1">
      <c r="A981" s="445" t="s">
        <v>4816</v>
      </c>
    </row>
    <row r="982" spans="1:1">
      <c r="A982" s="445" t="s">
        <v>6364</v>
      </c>
    </row>
    <row r="983" spans="1:1">
      <c r="A983" s="445" t="s">
        <v>6365</v>
      </c>
    </row>
    <row r="984" spans="1:1">
      <c r="A984" s="445" t="s">
        <v>6366</v>
      </c>
    </row>
    <row r="985" spans="1:1">
      <c r="A985" s="445" t="s">
        <v>6367</v>
      </c>
    </row>
    <row r="986" spans="1:1">
      <c r="A986" s="445" t="s">
        <v>6307</v>
      </c>
    </row>
    <row r="987" spans="1:1">
      <c r="A987" s="445" t="s">
        <v>6308</v>
      </c>
    </row>
    <row r="988" spans="1:1">
      <c r="A988" s="445" t="s">
        <v>6336</v>
      </c>
    </row>
    <row r="989" spans="1:1">
      <c r="A989" s="445" t="s">
        <v>4765</v>
      </c>
    </row>
    <row r="990" spans="1:1">
      <c r="A990" s="445" t="s">
        <v>4757</v>
      </c>
    </row>
    <row r="991" spans="1:1">
      <c r="A991" s="445" t="s">
        <v>4754</v>
      </c>
    </row>
    <row r="992" spans="1:1">
      <c r="A992" s="445" t="s">
        <v>5904</v>
      </c>
    </row>
    <row r="993" spans="1:1">
      <c r="A993" s="445" t="s">
        <v>6364</v>
      </c>
    </row>
    <row r="994" spans="1:1">
      <c r="A994" s="445" t="s">
        <v>6365</v>
      </c>
    </row>
    <row r="995" spans="1:1">
      <c r="A995" s="445" t="s">
        <v>6366</v>
      </c>
    </row>
    <row r="996" spans="1:1">
      <c r="A996" s="445" t="s">
        <v>6599</v>
      </c>
    </row>
    <row r="997" spans="1:1">
      <c r="A997" s="445" t="s">
        <v>6307</v>
      </c>
    </row>
    <row r="998" spans="1:1">
      <c r="A998" s="445" t="s">
        <v>6308</v>
      </c>
    </row>
    <row r="999" spans="1:1">
      <c r="A999" s="445" t="s">
        <v>6336</v>
      </c>
    </row>
    <row r="1000" spans="1:1">
      <c r="A1000" s="445" t="s">
        <v>4765</v>
      </c>
    </row>
    <row r="1001" spans="1:1">
      <c r="A1001" s="445" t="s">
        <v>4757</v>
      </c>
    </row>
    <row r="1002" spans="1:1">
      <c r="A1002" s="445" t="s">
        <v>4754</v>
      </c>
    </row>
    <row r="1003" spans="1:1">
      <c r="A1003" s="445" t="s">
        <v>6940</v>
      </c>
    </row>
    <row r="1004" spans="1:1">
      <c r="A1004" s="445" t="s">
        <v>6370</v>
      </c>
    </row>
    <row r="1005" spans="1:1">
      <c r="A1005" s="445" t="s">
        <v>6250</v>
      </c>
    </row>
    <row r="1006" spans="1:1">
      <c r="A1006" s="445" t="s">
        <v>6600</v>
      </c>
    </row>
    <row r="1007" spans="1:1">
      <c r="A1007" s="445" t="s">
        <v>6307</v>
      </c>
    </row>
    <row r="1008" spans="1:1">
      <c r="A1008" s="445" t="s">
        <v>6308</v>
      </c>
    </row>
    <row r="1009" spans="1:1">
      <c r="A1009" s="445" t="s">
        <v>6372</v>
      </c>
    </row>
    <row r="1010" spans="1:1">
      <c r="A1010" s="445" t="s">
        <v>4765</v>
      </c>
    </row>
    <row r="1011" spans="1:1">
      <c r="A1011" s="445" t="s">
        <v>4757</v>
      </c>
    </row>
    <row r="1012" spans="1:1">
      <c r="A1012" s="445" t="s">
        <v>4754</v>
      </c>
    </row>
    <row r="1013" spans="1:1">
      <c r="A1013" s="445" t="s">
        <v>4787</v>
      </c>
    </row>
    <row r="1014" spans="1:1">
      <c r="A1014" s="445" t="s">
        <v>6087</v>
      </c>
    </row>
    <row r="1015" spans="1:1">
      <c r="A1015" s="445" t="s">
        <v>6088</v>
      </c>
    </row>
    <row r="1016" spans="1:1">
      <c r="A1016" s="445" t="s">
        <v>6089</v>
      </c>
    </row>
    <row r="1017" spans="1:1">
      <c r="A1017" s="445" t="s">
        <v>6090</v>
      </c>
    </row>
    <row r="1018" spans="1:1">
      <c r="A1018" s="445" t="s">
        <v>6091</v>
      </c>
    </row>
    <row r="1019" spans="1:1">
      <c r="A1019" s="445" t="s">
        <v>6092</v>
      </c>
    </row>
    <row r="1020" spans="1:1">
      <c r="A1020" s="445" t="s">
        <v>6093</v>
      </c>
    </row>
    <row r="1021" spans="1:1">
      <c r="A1021" s="445" t="s">
        <v>6373</v>
      </c>
    </row>
    <row r="1022" spans="1:1">
      <c r="A1022" s="445" t="s">
        <v>6095</v>
      </c>
    </row>
    <row r="1023" spans="1:1">
      <c r="A1023" s="445" t="s">
        <v>6096</v>
      </c>
    </row>
    <row r="1024" spans="1:1">
      <c r="A1024" s="445" t="s">
        <v>6097</v>
      </c>
    </row>
    <row r="1025" spans="1:1">
      <c r="A1025" s="445" t="s">
        <v>6374</v>
      </c>
    </row>
    <row r="1026" spans="1:1">
      <c r="A1026" s="445" t="s">
        <v>6375</v>
      </c>
    </row>
    <row r="1027" spans="1:1">
      <c r="A1027" s="445" t="s">
        <v>6100</v>
      </c>
    </row>
    <row r="1028" spans="1:1">
      <c r="A1028" s="445" t="s">
        <v>6101</v>
      </c>
    </row>
    <row r="1029" spans="1:1">
      <c r="A1029" s="445" t="s">
        <v>6102</v>
      </c>
    </row>
    <row r="1030" spans="1:1">
      <c r="A1030" s="445" t="s">
        <v>6376</v>
      </c>
    </row>
    <row r="1031" spans="1:1">
      <c r="A1031" s="445" t="s">
        <v>6104</v>
      </c>
    </row>
    <row r="1032" spans="1:1">
      <c r="A1032" s="445" t="s">
        <v>6105</v>
      </c>
    </row>
    <row r="1033" spans="1:1">
      <c r="A1033" s="445" t="s">
        <v>6106</v>
      </c>
    </row>
    <row r="1034" spans="1:1">
      <c r="A1034" s="445" t="s">
        <v>6107</v>
      </c>
    </row>
    <row r="1035" spans="1:1">
      <c r="A1035" s="445" t="s">
        <v>6377</v>
      </c>
    </row>
    <row r="1036" spans="1:1">
      <c r="A1036" s="445" t="s">
        <v>6109</v>
      </c>
    </row>
    <row r="1037" spans="1:1">
      <c r="A1037" s="445" t="s">
        <v>6110</v>
      </c>
    </row>
    <row r="1038" spans="1:1">
      <c r="A1038" s="445" t="s">
        <v>6111</v>
      </c>
    </row>
    <row r="1039" spans="1:1">
      <c r="A1039" s="445" t="s">
        <v>6378</v>
      </c>
    </row>
    <row r="1040" spans="1:1">
      <c r="A1040" s="445" t="s">
        <v>6379</v>
      </c>
    </row>
    <row r="1041" spans="1:1">
      <c r="A1041" s="445" t="s">
        <v>6307</v>
      </c>
    </row>
    <row r="1042" spans="1:1">
      <c r="A1042" s="445" t="s">
        <v>6308</v>
      </c>
    </row>
    <row r="1043" spans="1:1">
      <c r="A1043" s="445" t="s">
        <v>6380</v>
      </c>
    </row>
    <row r="1044" spans="1:1">
      <c r="A1044" s="445" t="s">
        <v>4765</v>
      </c>
    </row>
    <row r="1045" spans="1:1">
      <c r="A1045" s="445" t="s">
        <v>4757</v>
      </c>
    </row>
    <row r="1046" spans="1:1">
      <c r="A1046" s="445" t="s">
        <v>4754</v>
      </c>
    </row>
    <row r="1047" spans="1:1">
      <c r="A1047" s="445" t="s">
        <v>5090</v>
      </c>
    </row>
    <row r="1048" spans="1:1">
      <c r="A1048" s="445" t="s">
        <v>6259</v>
      </c>
    </row>
    <row r="1049" spans="1:1">
      <c r="A1049" s="445" t="s">
        <v>6382</v>
      </c>
    </row>
    <row r="1050" spans="1:1">
      <c r="A1050" s="445" t="s">
        <v>6307</v>
      </c>
    </row>
    <row r="1051" spans="1:1">
      <c r="A1051" s="445" t="s">
        <v>6308</v>
      </c>
    </row>
    <row r="1052" spans="1:1">
      <c r="A1052" s="445" t="s">
        <v>6383</v>
      </c>
    </row>
    <row r="1053" spans="1:1">
      <c r="A1053" s="445" t="s">
        <v>4765</v>
      </c>
    </row>
    <row r="1054" spans="1:1">
      <c r="A1054" s="445" t="s">
        <v>4757</v>
      </c>
    </row>
    <row r="1055" spans="1:1">
      <c r="A1055" s="445" t="s">
        <v>4754</v>
      </c>
    </row>
    <row r="1056" spans="1:1">
      <c r="A1056" s="445" t="s">
        <v>4802</v>
      </c>
    </row>
    <row r="1057" spans="1:1">
      <c r="A1057" s="445" t="s">
        <v>6259</v>
      </c>
    </row>
    <row r="1058" spans="1:1">
      <c r="A1058" s="445" t="s">
        <v>6385</v>
      </c>
    </row>
    <row r="1059" spans="1:1">
      <c r="A1059" s="445" t="s">
        <v>6307</v>
      </c>
    </row>
    <row r="1060" spans="1:1">
      <c r="A1060" s="445" t="s">
        <v>6308</v>
      </c>
    </row>
    <row r="1061" spans="1:1">
      <c r="A1061" s="445" t="s">
        <v>6386</v>
      </c>
    </row>
    <row r="1062" spans="1:1">
      <c r="A1062" s="445" t="s">
        <v>4765</v>
      </c>
    </row>
    <row r="1063" spans="1:1">
      <c r="A1063" s="445" t="s">
        <v>4757</v>
      </c>
    </row>
    <row r="1064" spans="1:1">
      <c r="A1064" s="445" t="s">
        <v>4754</v>
      </c>
    </row>
    <row r="1065" spans="1:1">
      <c r="A1065" s="445" t="s">
        <v>5905</v>
      </c>
    </row>
    <row r="1066" spans="1:1">
      <c r="A1066" s="445" t="s">
        <v>6259</v>
      </c>
    </row>
    <row r="1067" spans="1:1">
      <c r="A1067" s="445" t="s">
        <v>6601</v>
      </c>
    </row>
    <row r="1068" spans="1:1">
      <c r="A1068" s="445" t="s">
        <v>6307</v>
      </c>
    </row>
    <row r="1069" spans="1:1">
      <c r="A1069" s="445" t="s">
        <v>6308</v>
      </c>
    </row>
    <row r="1070" spans="1:1">
      <c r="A1070" s="445" t="s">
        <v>6397</v>
      </c>
    </row>
    <row r="1071" spans="1:1">
      <c r="A1071" s="445" t="s">
        <v>4765</v>
      </c>
    </row>
    <row r="1072" spans="1:1">
      <c r="A1072" s="445" t="s">
        <v>4757</v>
      </c>
    </row>
    <row r="1073" spans="1:1">
      <c r="A1073" s="445" t="s">
        <v>4754</v>
      </c>
    </row>
    <row r="1074" spans="1:1">
      <c r="A1074" s="445" t="s">
        <v>4792</v>
      </c>
    </row>
    <row r="1075" spans="1:1">
      <c r="A1075" s="445" t="s">
        <v>6259</v>
      </c>
    </row>
    <row r="1076" spans="1:1">
      <c r="A1076" s="445" t="s">
        <v>6388</v>
      </c>
    </row>
    <row r="1077" spans="1:1">
      <c r="A1077" s="445" t="s">
        <v>6307</v>
      </c>
    </row>
    <row r="1078" spans="1:1">
      <c r="A1078" s="445" t="s">
        <v>6308</v>
      </c>
    </row>
    <row r="1079" spans="1:1">
      <c r="A1079" s="445" t="s">
        <v>6389</v>
      </c>
    </row>
    <row r="1080" spans="1:1">
      <c r="A1080" s="445" t="s">
        <v>4765</v>
      </c>
    </row>
    <row r="1081" spans="1:1">
      <c r="A1081" s="445" t="s">
        <v>4757</v>
      </c>
    </row>
    <row r="1082" spans="1:1">
      <c r="A1082" s="445" t="s">
        <v>4754</v>
      </c>
    </row>
    <row r="1083" spans="1:1">
      <c r="A1083" s="445" t="s">
        <v>4810</v>
      </c>
    </row>
    <row r="1084" spans="1:1">
      <c r="A1084" s="445" t="s">
        <v>6259</v>
      </c>
    </row>
    <row r="1085" spans="1:1">
      <c r="A1085" s="445" t="s">
        <v>6391</v>
      </c>
    </row>
    <row r="1086" spans="1:1">
      <c r="A1086" s="445" t="s">
        <v>6307</v>
      </c>
    </row>
    <row r="1087" spans="1:1">
      <c r="A1087" s="445" t="s">
        <v>6308</v>
      </c>
    </row>
    <row r="1088" spans="1:1">
      <c r="A1088" s="445" t="s">
        <v>6383</v>
      </c>
    </row>
    <row r="1089" spans="1:1">
      <c r="A1089" s="445" t="s">
        <v>4765</v>
      </c>
    </row>
    <row r="1090" spans="1:1">
      <c r="A1090" s="445" t="s">
        <v>4757</v>
      </c>
    </row>
    <row r="1091" spans="1:1">
      <c r="A1091" s="445" t="s">
        <v>4754</v>
      </c>
    </row>
    <row r="1092" spans="1:1">
      <c r="A1092" s="445" t="s">
        <v>4815</v>
      </c>
    </row>
    <row r="1093" spans="1:1">
      <c r="A1093" s="445" t="s">
        <v>6259</v>
      </c>
    </row>
    <row r="1094" spans="1:1">
      <c r="A1094" s="445" t="s">
        <v>6393</v>
      </c>
    </row>
    <row r="1095" spans="1:1">
      <c r="A1095" s="445" t="s">
        <v>6307</v>
      </c>
    </row>
    <row r="1096" spans="1:1">
      <c r="A1096" s="445" t="s">
        <v>6308</v>
      </c>
    </row>
    <row r="1097" spans="1:1">
      <c r="A1097" s="445" t="s">
        <v>6394</v>
      </c>
    </row>
    <row r="1098" spans="1:1">
      <c r="A1098" s="445" t="s">
        <v>4765</v>
      </c>
    </row>
    <row r="1099" spans="1:1">
      <c r="A1099" s="445" t="s">
        <v>4757</v>
      </c>
    </row>
    <row r="1100" spans="1:1">
      <c r="A1100" s="445" t="s">
        <v>4754</v>
      </c>
    </row>
    <row r="1101" spans="1:1">
      <c r="A1101" s="445" t="s">
        <v>4814</v>
      </c>
    </row>
    <row r="1102" spans="1:1">
      <c r="A1102" s="445" t="s">
        <v>6259</v>
      </c>
    </row>
    <row r="1103" spans="1:1">
      <c r="A1103" s="445" t="s">
        <v>6396</v>
      </c>
    </row>
    <row r="1104" spans="1:1">
      <c r="A1104" s="445" t="s">
        <v>6307</v>
      </c>
    </row>
    <row r="1105" spans="1:1">
      <c r="A1105" s="445" t="s">
        <v>6308</v>
      </c>
    </row>
    <row r="1106" spans="1:1">
      <c r="A1106" s="445" t="s">
        <v>6397</v>
      </c>
    </row>
    <row r="1107" spans="1:1">
      <c r="A1107" s="445" t="s">
        <v>4765</v>
      </c>
    </row>
    <row r="1108" spans="1:1">
      <c r="A1108" s="445" t="s">
        <v>4757</v>
      </c>
    </row>
    <row r="1109" spans="1:1">
      <c r="A1109" s="445" t="s">
        <v>4754</v>
      </c>
    </row>
    <row r="1110" spans="1:1">
      <c r="A1110" s="445" t="s">
        <v>6941</v>
      </c>
    </row>
    <row r="1111" spans="1:1">
      <c r="A1111" s="445" t="s">
        <v>6259</v>
      </c>
    </row>
    <row r="1112" spans="1:1">
      <c r="A1112" s="445" t="s">
        <v>6929</v>
      </c>
    </row>
    <row r="1113" spans="1:1">
      <c r="A1113" s="445" t="s">
        <v>6307</v>
      </c>
    </row>
    <row r="1114" spans="1:1">
      <c r="A1114" s="445" t="s">
        <v>6308</v>
      </c>
    </row>
    <row r="1115" spans="1:1">
      <c r="A1115" s="445" t="s">
        <v>6400</v>
      </c>
    </row>
    <row r="1116" spans="1:1">
      <c r="A1116" s="445" t="s">
        <v>4765</v>
      </c>
    </row>
    <row r="1117" spans="1:1">
      <c r="A1117" s="445" t="s">
        <v>4757</v>
      </c>
    </row>
    <row r="1118" spans="1:1">
      <c r="A1118" s="445" t="s">
        <v>4754</v>
      </c>
    </row>
    <row r="1119" spans="1:1">
      <c r="A1119" s="445" t="s">
        <v>4760</v>
      </c>
    </row>
    <row r="1120" spans="1:1">
      <c r="A1120" s="445" t="s">
        <v>6259</v>
      </c>
    </row>
    <row r="1121" spans="1:1">
      <c r="A1121" s="445" t="s">
        <v>6401</v>
      </c>
    </row>
    <row r="1122" spans="1:1">
      <c r="A1122" s="445" t="s">
        <v>6307</v>
      </c>
    </row>
    <row r="1123" spans="1:1">
      <c r="A1123" s="445" t="s">
        <v>6308</v>
      </c>
    </row>
    <row r="1124" spans="1:1">
      <c r="A1124" s="445" t="s">
        <v>6383</v>
      </c>
    </row>
    <row r="1125" spans="1:1">
      <c r="A1125" s="445" t="s">
        <v>4765</v>
      </c>
    </row>
    <row r="1126" spans="1:1">
      <c r="A1126" s="445" t="s">
        <v>4757</v>
      </c>
    </row>
    <row r="1127" spans="1:1">
      <c r="A1127" s="445" t="s">
        <v>4754</v>
      </c>
    </row>
    <row r="1128" spans="1:1">
      <c r="A1128" s="445" t="s">
        <v>5872</v>
      </c>
    </row>
    <row r="1129" spans="1:1">
      <c r="A1129" s="445" t="s">
        <v>6259</v>
      </c>
    </row>
    <row r="1130" spans="1:1">
      <c r="A1130" s="445" t="s">
        <v>6402</v>
      </c>
    </row>
    <row r="1131" spans="1:1">
      <c r="A1131" s="445" t="s">
        <v>6307</v>
      </c>
    </row>
    <row r="1132" spans="1:1">
      <c r="A1132" s="445" t="s">
        <v>6308</v>
      </c>
    </row>
    <row r="1133" spans="1:1">
      <c r="A1133" s="445" t="s">
        <v>6383</v>
      </c>
    </row>
    <row r="1134" spans="1:1">
      <c r="A1134" s="445" t="s">
        <v>4765</v>
      </c>
    </row>
    <row r="1135" spans="1:1">
      <c r="A1135" s="445" t="s">
        <v>4757</v>
      </c>
    </row>
    <row r="1136" spans="1:1">
      <c r="A1136" s="445" t="s">
        <v>4754</v>
      </c>
    </row>
    <row r="1137" spans="1:1">
      <c r="A1137" s="445" t="s">
        <v>4795</v>
      </c>
    </row>
    <row r="1138" spans="1:1">
      <c r="A1138" s="445" t="s">
        <v>6259</v>
      </c>
    </row>
    <row r="1139" spans="1:1">
      <c r="A1139" s="445" t="s">
        <v>6404</v>
      </c>
    </row>
    <row r="1140" spans="1:1">
      <c r="A1140" s="445" t="s">
        <v>6307</v>
      </c>
    </row>
    <row r="1141" spans="1:1">
      <c r="A1141" s="445" t="s">
        <v>6308</v>
      </c>
    </row>
    <row r="1142" spans="1:1">
      <c r="A1142" s="445" t="s">
        <v>6405</v>
      </c>
    </row>
    <row r="1143" spans="1:1">
      <c r="A1143" s="445" t="s">
        <v>4765</v>
      </c>
    </row>
    <row r="1144" spans="1:1">
      <c r="A1144" s="445" t="s">
        <v>4757</v>
      </c>
    </row>
    <row r="1145" spans="1:1">
      <c r="A1145" s="445" t="s">
        <v>4754</v>
      </c>
    </row>
    <row r="1146" spans="1:1">
      <c r="A1146" s="445" t="s">
        <v>5869</v>
      </c>
    </row>
    <row r="1147" spans="1:1">
      <c r="A1147" s="445" t="s">
        <v>6050</v>
      </c>
    </row>
    <row r="1148" spans="1:1">
      <c r="A1148" s="445" t="s">
        <v>6051</v>
      </c>
    </row>
    <row r="1149" spans="1:1">
      <c r="A1149" s="445" t="s">
        <v>6052</v>
      </c>
    </row>
    <row r="1150" spans="1:1">
      <c r="A1150" s="445" t="s">
        <v>6053</v>
      </c>
    </row>
    <row r="1151" spans="1:1">
      <c r="A1151" s="445" t="s">
        <v>6054</v>
      </c>
    </row>
    <row r="1152" spans="1:1">
      <c r="A1152" s="445" t="s">
        <v>6055</v>
      </c>
    </row>
    <row r="1153" spans="1:1">
      <c r="A1153" s="445" t="s">
        <v>6056</v>
      </c>
    </row>
    <row r="1154" spans="1:1">
      <c r="A1154" s="445" t="s">
        <v>6057</v>
      </c>
    </row>
    <row r="1155" spans="1:1">
      <c r="A1155" s="445" t="s">
        <v>6058</v>
      </c>
    </row>
    <row r="1156" spans="1:1">
      <c r="A1156" s="445" t="s">
        <v>6059</v>
      </c>
    </row>
    <row r="1157" spans="1:1">
      <c r="A1157" s="445" t="s">
        <v>6060</v>
      </c>
    </row>
    <row r="1158" spans="1:1">
      <c r="A1158" s="445" t="s">
        <v>6061</v>
      </c>
    </row>
    <row r="1159" spans="1:1">
      <c r="A1159" s="445" t="s">
        <v>6062</v>
      </c>
    </row>
    <row r="1160" spans="1:1">
      <c r="A1160" s="445" t="s">
        <v>6064</v>
      </c>
    </row>
    <row r="1161" spans="1:1">
      <c r="A1161" s="445" t="s">
        <v>6065</v>
      </c>
    </row>
    <row r="1162" spans="1:1">
      <c r="A1162" s="445" t="s">
        <v>6407</v>
      </c>
    </row>
    <row r="1163" spans="1:1">
      <c r="A1163" s="445" t="s">
        <v>6067</v>
      </c>
    </row>
    <row r="1164" spans="1:1">
      <c r="A1164" s="445" t="s">
        <v>6307</v>
      </c>
    </row>
    <row r="1165" spans="1:1">
      <c r="A1165" s="445" t="s">
        <v>6308</v>
      </c>
    </row>
    <row r="1166" spans="1:1">
      <c r="A1166" s="445" t="s">
        <v>6070</v>
      </c>
    </row>
    <row r="1167" spans="1:1">
      <c r="A1167" s="445" t="s">
        <v>6071</v>
      </c>
    </row>
    <row r="1168" spans="1:1">
      <c r="A1168" s="445" t="s">
        <v>6072</v>
      </c>
    </row>
    <row r="1169" spans="1:1">
      <c r="A1169" s="445" t="s">
        <v>6073</v>
      </c>
    </row>
    <row r="1170" spans="1:1">
      <c r="A1170" s="445" t="s">
        <v>6074</v>
      </c>
    </row>
    <row r="1171" spans="1:1">
      <c r="A1171" s="445" t="s">
        <v>6075</v>
      </c>
    </row>
    <row r="1172" spans="1:1">
      <c r="A1172" s="445" t="s">
        <v>6076</v>
      </c>
    </row>
    <row r="1173" spans="1:1">
      <c r="A1173" s="445" t="s">
        <v>6077</v>
      </c>
    </row>
    <row r="1174" spans="1:1">
      <c r="A1174" s="445" t="s">
        <v>6078</v>
      </c>
    </row>
    <row r="1175" spans="1:1">
      <c r="A1175" s="445" t="s">
        <v>6079</v>
      </c>
    </row>
    <row r="1176" spans="1:1">
      <c r="A1176" s="445" t="s">
        <v>6080</v>
      </c>
    </row>
    <row r="1177" spans="1:1">
      <c r="A1177" s="445" t="s">
        <v>6081</v>
      </c>
    </row>
    <row r="1178" spans="1:1">
      <c r="A1178" s="445" t="s">
        <v>4765</v>
      </c>
    </row>
    <row r="1179" spans="1:1">
      <c r="A1179" s="445" t="s">
        <v>4757</v>
      </c>
    </row>
    <row r="1180" spans="1:1">
      <c r="A1180" s="445" t="s">
        <v>4754</v>
      </c>
    </row>
    <row r="1181" spans="1:1">
      <c r="A1181" s="445" t="s">
        <v>4794</v>
      </c>
    </row>
    <row r="1182" spans="1:1">
      <c r="A1182" s="445" t="s">
        <v>6041</v>
      </c>
    </row>
    <row r="1183" spans="1:1">
      <c r="A1183" s="445" t="s">
        <v>6409</v>
      </c>
    </row>
    <row r="1184" spans="1:1">
      <c r="A1184" s="445" t="s">
        <v>6410</v>
      </c>
    </row>
    <row r="1185" spans="1:1">
      <c r="A1185" s="445" t="s">
        <v>6287</v>
      </c>
    </row>
    <row r="1186" spans="1:1">
      <c r="A1186" s="445" t="s">
        <v>6307</v>
      </c>
    </row>
    <row r="1187" spans="1:1">
      <c r="A1187" s="445" t="s">
        <v>6308</v>
      </c>
    </row>
    <row r="1188" spans="1:1">
      <c r="A1188" s="445" t="s">
        <v>6288</v>
      </c>
    </row>
    <row r="1189" spans="1:1">
      <c r="A1189" s="445" t="s">
        <v>6411</v>
      </c>
    </row>
    <row r="1190" spans="1:1">
      <c r="A1190" s="445" t="s">
        <v>4765</v>
      </c>
    </row>
    <row r="1191" spans="1:1">
      <c r="A1191" s="445" t="s">
        <v>4757</v>
      </c>
    </row>
    <row r="1192" spans="1:1">
      <c r="A1192" s="445" t="s">
        <v>4754</v>
      </c>
    </row>
    <row r="1193" spans="1:1">
      <c r="A1193" s="445" t="s">
        <v>4763</v>
      </c>
    </row>
    <row r="1194" spans="1:1">
      <c r="A1194" s="445" t="s">
        <v>6041</v>
      </c>
    </row>
    <row r="1195" spans="1:1">
      <c r="A1195" s="445" t="s">
        <v>6413</v>
      </c>
    </row>
    <row r="1196" spans="1:1">
      <c r="A1196" s="445" t="s">
        <v>6414</v>
      </c>
    </row>
    <row r="1197" spans="1:1">
      <c r="A1197" s="445" t="s">
        <v>6287</v>
      </c>
    </row>
    <row r="1198" spans="1:1">
      <c r="A1198" s="445" t="s">
        <v>6307</v>
      </c>
    </row>
    <row r="1199" spans="1:1">
      <c r="A1199" s="445" t="s">
        <v>6308</v>
      </c>
    </row>
    <row r="1200" spans="1:1">
      <c r="A1200" s="445" t="s">
        <v>6288</v>
      </c>
    </row>
    <row r="1201" spans="1:1">
      <c r="A1201" s="445" t="s">
        <v>6415</v>
      </c>
    </row>
    <row r="1202" spans="1:1">
      <c r="A1202" s="445" t="s">
        <v>4765</v>
      </c>
    </row>
    <row r="1203" spans="1:1">
      <c r="A1203" s="445" t="s">
        <v>4757</v>
      </c>
    </row>
    <row r="1204" spans="1:1">
      <c r="A1204" s="445" t="s">
        <v>4754</v>
      </c>
    </row>
    <row r="1205" spans="1:1">
      <c r="A1205" s="445" t="s">
        <v>4786</v>
      </c>
    </row>
    <row r="1206" spans="1:1">
      <c r="A1206" s="445" t="s">
        <v>6041</v>
      </c>
    </row>
    <row r="1207" spans="1:1">
      <c r="A1207" s="445" t="s">
        <v>6416</v>
      </c>
    </row>
    <row r="1208" spans="1:1">
      <c r="A1208" s="445" t="s">
        <v>6307</v>
      </c>
    </row>
    <row r="1209" spans="1:1">
      <c r="A1209" s="445" t="s">
        <v>6308</v>
      </c>
    </row>
    <row r="1210" spans="1:1">
      <c r="A1210" s="445" t="s">
        <v>6417</v>
      </c>
    </row>
    <row r="1211" spans="1:1">
      <c r="A1211" s="445" t="s">
        <v>4765</v>
      </c>
    </row>
    <row r="1212" spans="1:1">
      <c r="A1212" s="445" t="s">
        <v>4757</v>
      </c>
    </row>
    <row r="1213" spans="1:1">
      <c r="A1213" s="445" t="s">
        <v>4754</v>
      </c>
    </row>
    <row r="1214" spans="1:1">
      <c r="A1214" s="445" t="s">
        <v>4768</v>
      </c>
    </row>
    <row r="1215" spans="1:1">
      <c r="A1215" s="445" t="s">
        <v>6419</v>
      </c>
    </row>
    <row r="1216" spans="1:1">
      <c r="A1216" s="445" t="s">
        <v>6307</v>
      </c>
    </row>
    <row r="1217" spans="1:1">
      <c r="A1217" s="445" t="s">
        <v>6308</v>
      </c>
    </row>
    <row r="1218" spans="1:1">
      <c r="A1218" s="445" t="s">
        <v>6420</v>
      </c>
    </row>
    <row r="1219" spans="1:1">
      <c r="A1219" s="445" t="s">
        <v>4765</v>
      </c>
    </row>
    <row r="1220" spans="1:1">
      <c r="A1220" s="445" t="s">
        <v>4757</v>
      </c>
    </row>
    <row r="1221" spans="1:1">
      <c r="A1221" s="445" t="s">
        <v>5891</v>
      </c>
    </row>
    <row r="1222" spans="1:1">
      <c r="A1222" s="445" t="s">
        <v>6421</v>
      </c>
    </row>
    <row r="1223" spans="1:1">
      <c r="A1223" s="445" t="s">
        <v>6422</v>
      </c>
    </row>
    <row r="1224" spans="1:1">
      <c r="A1224" s="445" t="s">
        <v>6423</v>
      </c>
    </row>
    <row r="1225" spans="1:1">
      <c r="A1225" s="445" t="s">
        <v>6424</v>
      </c>
    </row>
    <row r="1226" spans="1:1">
      <c r="A1226" s="445" t="s">
        <v>6425</v>
      </c>
    </row>
    <row r="1227" spans="1:1">
      <c r="A1227" s="445" t="s">
        <v>6308</v>
      </c>
    </row>
    <row r="1228" spans="1:1">
      <c r="A1228" s="445" t="s">
        <v>6426</v>
      </c>
    </row>
    <row r="1229" spans="1:1">
      <c r="A1229" s="445" t="s">
        <v>5877</v>
      </c>
    </row>
    <row r="1230" spans="1:1">
      <c r="A1230" s="445" t="s">
        <v>6421</v>
      </c>
    </row>
    <row r="1231" spans="1:1">
      <c r="A1231" s="445" t="s">
        <v>6427</v>
      </c>
    </row>
    <row r="1232" spans="1:1">
      <c r="A1232" s="445" t="s">
        <v>6428</v>
      </c>
    </row>
    <row r="1233" spans="1:1">
      <c r="A1233" s="445" t="s">
        <v>6424</v>
      </c>
    </row>
    <row r="1234" spans="1:1">
      <c r="A1234" s="445" t="s">
        <v>6425</v>
      </c>
    </row>
    <row r="1235" spans="1:1">
      <c r="A1235" s="445" t="s">
        <v>6308</v>
      </c>
    </row>
    <row r="1236" spans="1:1">
      <c r="A1236" s="445" t="s">
        <v>6426</v>
      </c>
    </row>
    <row r="1237" spans="1:1">
      <c r="A1237" s="445" t="s">
        <v>6429</v>
      </c>
    </row>
    <row r="1238" spans="1:1">
      <c r="A1238" s="445" t="s">
        <v>6421</v>
      </c>
    </row>
    <row r="1239" spans="1:1">
      <c r="A1239" s="445" t="s">
        <v>6430</v>
      </c>
    </row>
    <row r="1240" spans="1:1">
      <c r="A1240" s="445" t="s">
        <v>6431</v>
      </c>
    </row>
    <row r="1241" spans="1:1">
      <c r="A1241" s="445" t="s">
        <v>6424</v>
      </c>
    </row>
    <row r="1242" spans="1:1">
      <c r="A1242" s="445" t="s">
        <v>6425</v>
      </c>
    </row>
    <row r="1243" spans="1:1">
      <c r="A1243" s="445" t="s">
        <v>6308</v>
      </c>
    </row>
    <row r="1244" spans="1:1">
      <c r="A1244" s="445" t="s">
        <v>6426</v>
      </c>
    </row>
    <row r="1245" spans="1:1">
      <c r="A1245" s="445" t="s">
        <v>6432</v>
      </c>
    </row>
    <row r="1246" spans="1:1">
      <c r="A1246" s="445" t="s">
        <v>6421</v>
      </c>
    </row>
    <row r="1247" spans="1:1">
      <c r="A1247" s="445" t="s">
        <v>6433</v>
      </c>
    </row>
    <row r="1248" spans="1:1">
      <c r="A1248" s="445" t="s">
        <v>6434</v>
      </c>
    </row>
    <row r="1249" spans="1:1">
      <c r="A1249" s="445" t="s">
        <v>6424</v>
      </c>
    </row>
    <row r="1250" spans="1:1">
      <c r="A1250" s="445" t="s">
        <v>6425</v>
      </c>
    </row>
    <row r="1251" spans="1:1">
      <c r="A1251" s="445" t="s">
        <v>6308</v>
      </c>
    </row>
    <row r="1252" spans="1:1">
      <c r="A1252" s="445" t="s">
        <v>6426</v>
      </c>
    </row>
    <row r="1253" spans="1:1">
      <c r="A1253" s="445" t="s">
        <v>6435</v>
      </c>
    </row>
    <row r="1254" spans="1:1">
      <c r="A1254" s="445" t="s">
        <v>6421</v>
      </c>
    </row>
    <row r="1255" spans="1:1">
      <c r="A1255" s="445" t="s">
        <v>6436</v>
      </c>
    </row>
    <row r="1256" spans="1:1">
      <c r="A1256" s="445" t="s">
        <v>6437</v>
      </c>
    </row>
    <row r="1257" spans="1:1">
      <c r="A1257" s="445" t="s">
        <v>6438</v>
      </c>
    </row>
    <row r="1258" spans="1:1">
      <c r="A1258" s="445" t="s">
        <v>6425</v>
      </c>
    </row>
    <row r="1259" spans="1:1">
      <c r="A1259" s="445" t="s">
        <v>6308</v>
      </c>
    </row>
    <row r="1260" spans="1:1">
      <c r="A1260" s="445" t="s">
        <v>6426</v>
      </c>
    </row>
    <row r="1261" spans="1:1">
      <c r="A1261" s="445" t="s">
        <v>6439</v>
      </c>
    </row>
    <row r="1262" spans="1:1">
      <c r="A1262" s="445" t="s">
        <v>6421</v>
      </c>
    </row>
    <row r="1263" spans="1:1">
      <c r="A1263" s="445" t="s">
        <v>6440</v>
      </c>
    </row>
    <row r="1264" spans="1:1">
      <c r="A1264" s="445" t="s">
        <v>6441</v>
      </c>
    </row>
    <row r="1265" spans="1:1">
      <c r="A1265" s="445" t="s">
        <v>6442</v>
      </c>
    </row>
    <row r="1266" spans="1:1">
      <c r="A1266" s="445" t="s">
        <v>6425</v>
      </c>
    </row>
    <row r="1267" spans="1:1">
      <c r="A1267" s="445" t="s">
        <v>6308</v>
      </c>
    </row>
    <row r="1268" spans="1:1">
      <c r="A1268" s="445" t="s">
        <v>6426</v>
      </c>
    </row>
    <row r="1269" spans="1:1">
      <c r="A1269" s="445" t="s">
        <v>6443</v>
      </c>
    </row>
    <row r="1270" spans="1:1">
      <c r="A1270" s="445" t="s">
        <v>6421</v>
      </c>
    </row>
    <row r="1271" spans="1:1">
      <c r="A1271" s="445" t="s">
        <v>6444</v>
      </c>
    </row>
    <row r="1272" spans="1:1">
      <c r="A1272" s="445" t="s">
        <v>6445</v>
      </c>
    </row>
    <row r="1273" spans="1:1">
      <c r="A1273" s="445" t="s">
        <v>6442</v>
      </c>
    </row>
    <row r="1274" spans="1:1">
      <c r="A1274" s="445" t="s">
        <v>6425</v>
      </c>
    </row>
    <row r="1275" spans="1:1">
      <c r="A1275" s="445" t="s">
        <v>6308</v>
      </c>
    </row>
    <row r="1276" spans="1:1">
      <c r="A1276" s="445" t="s">
        <v>6426</v>
      </c>
    </row>
    <row r="1277" spans="1:1">
      <c r="A1277" s="445" t="s">
        <v>6446</v>
      </c>
    </row>
    <row r="1278" spans="1:1">
      <c r="A1278" s="445" t="s">
        <v>6421</v>
      </c>
    </row>
    <row r="1279" spans="1:1">
      <c r="A1279" s="445" t="s">
        <v>6447</v>
      </c>
    </row>
    <row r="1280" spans="1:1">
      <c r="A1280" s="445" t="s">
        <v>6448</v>
      </c>
    </row>
    <row r="1281" spans="1:1">
      <c r="A1281" s="445" t="s">
        <v>6449</v>
      </c>
    </row>
    <row r="1282" spans="1:1">
      <c r="A1282" s="445" t="s">
        <v>6425</v>
      </c>
    </row>
    <row r="1283" spans="1:1">
      <c r="A1283" s="445" t="s">
        <v>6308</v>
      </c>
    </row>
    <row r="1284" spans="1:1">
      <c r="A1284" s="445" t="s">
        <v>6426</v>
      </c>
    </row>
    <row r="1285" spans="1:1">
      <c r="A1285" s="445" t="s">
        <v>6450</v>
      </c>
    </row>
    <row r="1286" spans="1:1">
      <c r="A1286" s="445" t="s">
        <v>6421</v>
      </c>
    </row>
    <row r="1287" spans="1:1">
      <c r="A1287" s="445" t="s">
        <v>6451</v>
      </c>
    </row>
    <row r="1288" spans="1:1">
      <c r="A1288" s="445" t="s">
        <v>6434</v>
      </c>
    </row>
    <row r="1289" spans="1:1">
      <c r="A1289" s="445" t="s">
        <v>6424</v>
      </c>
    </row>
    <row r="1290" spans="1:1">
      <c r="A1290" s="445" t="s">
        <v>6425</v>
      </c>
    </row>
    <row r="1291" spans="1:1">
      <c r="A1291" s="445" t="s">
        <v>6308</v>
      </c>
    </row>
    <row r="1292" spans="1:1">
      <c r="A1292" s="445" t="s">
        <v>6426</v>
      </c>
    </row>
    <row r="1293" spans="1:1">
      <c r="A1293" s="445" t="s">
        <v>5880</v>
      </c>
    </row>
    <row r="1294" spans="1:1">
      <c r="A1294" s="445" t="s">
        <v>6421</v>
      </c>
    </row>
    <row r="1295" spans="1:1">
      <c r="A1295" s="445" t="s">
        <v>6452</v>
      </c>
    </row>
    <row r="1296" spans="1:1">
      <c r="A1296" s="445" t="s">
        <v>6453</v>
      </c>
    </row>
    <row r="1297" spans="1:1">
      <c r="A1297" s="445" t="s">
        <v>6424</v>
      </c>
    </row>
    <row r="1298" spans="1:1">
      <c r="A1298" s="445" t="s">
        <v>6425</v>
      </c>
    </row>
    <row r="1299" spans="1:1">
      <c r="A1299" s="445" t="s">
        <v>6308</v>
      </c>
    </row>
    <row r="1300" spans="1:1">
      <c r="A1300" s="445" t="s">
        <v>6426</v>
      </c>
    </row>
    <row r="1301" spans="1:1">
      <c r="A1301" s="445" t="s">
        <v>5876</v>
      </c>
    </row>
    <row r="1302" spans="1:1">
      <c r="A1302" s="445" t="s">
        <v>6421</v>
      </c>
    </row>
    <row r="1303" spans="1:1">
      <c r="A1303" s="445" t="s">
        <v>6454</v>
      </c>
    </row>
    <row r="1304" spans="1:1">
      <c r="A1304" s="445" t="s">
        <v>6448</v>
      </c>
    </row>
    <row r="1305" spans="1:1">
      <c r="A1305" s="445" t="s">
        <v>6449</v>
      </c>
    </row>
    <row r="1306" spans="1:1">
      <c r="A1306" s="445" t="s">
        <v>6425</v>
      </c>
    </row>
    <row r="1307" spans="1:1">
      <c r="A1307" s="445" t="s">
        <v>6308</v>
      </c>
    </row>
    <row r="1308" spans="1:1">
      <c r="A1308" s="445" t="s">
        <v>6426</v>
      </c>
    </row>
    <row r="1309" spans="1:1">
      <c r="A1309" s="445" t="s">
        <v>4817</v>
      </c>
    </row>
    <row r="1310" spans="1:1">
      <c r="A1310" s="445" t="s">
        <v>6421</v>
      </c>
    </row>
    <row r="1311" spans="1:1">
      <c r="A1311" s="445" t="s">
        <v>6455</v>
      </c>
    </row>
    <row r="1312" spans="1:1">
      <c r="A1312" s="445" t="s">
        <v>6434</v>
      </c>
    </row>
    <row r="1313" spans="1:1">
      <c r="A1313" s="445" t="s">
        <v>6456</v>
      </c>
    </row>
    <row r="1314" spans="1:1">
      <c r="A1314" s="445" t="s">
        <v>6425</v>
      </c>
    </row>
    <row r="1315" spans="1:1">
      <c r="A1315" s="445" t="s">
        <v>6308</v>
      </c>
    </row>
    <row r="1316" spans="1:1">
      <c r="A1316" s="445" t="s">
        <v>6426</v>
      </c>
    </row>
    <row r="1317" spans="1:1">
      <c r="A1317" s="445" t="s">
        <v>5890</v>
      </c>
    </row>
    <row r="1318" spans="1:1">
      <c r="A1318" s="445" t="s">
        <v>6421</v>
      </c>
    </row>
    <row r="1319" spans="1:1">
      <c r="A1319" s="445" t="s">
        <v>6457</v>
      </c>
    </row>
    <row r="1320" spans="1:1">
      <c r="A1320" s="445" t="s">
        <v>6458</v>
      </c>
    </row>
    <row r="1321" spans="1:1">
      <c r="A1321" s="445" t="s">
        <v>6459</v>
      </c>
    </row>
    <row r="1322" spans="1:1">
      <c r="A1322" s="445" t="s">
        <v>6425</v>
      </c>
    </row>
    <row r="1323" spans="1:1">
      <c r="A1323" s="445" t="s">
        <v>6308</v>
      </c>
    </row>
    <row r="1324" spans="1:1">
      <c r="A1324" s="445" t="s">
        <v>6426</v>
      </c>
    </row>
    <row r="1325" spans="1:1">
      <c r="A1325" s="445" t="s">
        <v>6460</v>
      </c>
    </row>
    <row r="1326" spans="1:1">
      <c r="A1326" s="445" t="s">
        <v>6421</v>
      </c>
    </row>
    <row r="1327" spans="1:1">
      <c r="A1327" s="445" t="s">
        <v>6461</v>
      </c>
    </row>
    <row r="1328" spans="1:1">
      <c r="A1328" s="445" t="s">
        <v>6462</v>
      </c>
    </row>
    <row r="1329" spans="1:1">
      <c r="A1329" s="445" t="s">
        <v>6459</v>
      </c>
    </row>
    <row r="1330" spans="1:1">
      <c r="A1330" s="445" t="s">
        <v>6425</v>
      </c>
    </row>
    <row r="1331" spans="1:1">
      <c r="A1331" s="445" t="s">
        <v>6308</v>
      </c>
    </row>
    <row r="1332" spans="1:1">
      <c r="A1332" s="445" t="s">
        <v>6426</v>
      </c>
    </row>
    <row r="1333" spans="1:1">
      <c r="A1333" s="445" t="s">
        <v>5889</v>
      </c>
    </row>
    <row r="1334" spans="1:1">
      <c r="A1334" s="445" t="s">
        <v>6421</v>
      </c>
    </row>
    <row r="1335" spans="1:1">
      <c r="A1335" s="445" t="s">
        <v>6463</v>
      </c>
    </row>
    <row r="1336" spans="1:1">
      <c r="A1336" s="445" t="s">
        <v>6464</v>
      </c>
    </row>
    <row r="1337" spans="1:1">
      <c r="A1337" s="445" t="s">
        <v>6459</v>
      </c>
    </row>
    <row r="1338" spans="1:1">
      <c r="A1338" s="445" t="s">
        <v>6425</v>
      </c>
    </row>
    <row r="1339" spans="1:1">
      <c r="A1339" s="445" t="s">
        <v>6308</v>
      </c>
    </row>
    <row r="1340" spans="1:1">
      <c r="A1340" s="445" t="s">
        <v>6426</v>
      </c>
    </row>
    <row r="1341" spans="1:1">
      <c r="A1341" s="445" t="s">
        <v>5888</v>
      </c>
    </row>
    <row r="1342" spans="1:1">
      <c r="A1342" s="445" t="s">
        <v>6421</v>
      </c>
    </row>
    <row r="1343" spans="1:1">
      <c r="A1343" s="445" t="s">
        <v>6465</v>
      </c>
    </row>
    <row r="1344" spans="1:1">
      <c r="A1344" s="445" t="s">
        <v>6466</v>
      </c>
    </row>
    <row r="1345" spans="1:1">
      <c r="A1345" s="445" t="s">
        <v>6467</v>
      </c>
    </row>
    <row r="1346" spans="1:1">
      <c r="A1346" s="445" t="s">
        <v>6425</v>
      </c>
    </row>
    <row r="1347" spans="1:1">
      <c r="A1347" s="445" t="s">
        <v>6308</v>
      </c>
    </row>
    <row r="1348" spans="1:1">
      <c r="A1348" s="445" t="s">
        <v>6426</v>
      </c>
    </row>
    <row r="1349" spans="1:1">
      <c r="A1349" s="445" t="s">
        <v>6468</v>
      </c>
    </row>
    <row r="1350" spans="1:1">
      <c r="A1350" s="445" t="s">
        <v>6421</v>
      </c>
    </row>
    <row r="1351" spans="1:1">
      <c r="A1351" s="445" t="s">
        <v>6469</v>
      </c>
    </row>
    <row r="1352" spans="1:1">
      <c r="A1352" s="445" t="s">
        <v>6470</v>
      </c>
    </row>
    <row r="1353" spans="1:1">
      <c r="A1353" s="445" t="s">
        <v>6467</v>
      </c>
    </row>
    <row r="1354" spans="1:1">
      <c r="A1354" s="445" t="s">
        <v>6425</v>
      </c>
    </row>
    <row r="1355" spans="1:1">
      <c r="A1355" s="445" t="s">
        <v>6308</v>
      </c>
    </row>
    <row r="1356" spans="1:1">
      <c r="A1356" s="445" t="s">
        <v>6426</v>
      </c>
    </row>
    <row r="1357" spans="1:1">
      <c r="A1357" s="445" t="s">
        <v>6471</v>
      </c>
    </row>
    <row r="1358" spans="1:1">
      <c r="A1358" s="445" t="s">
        <v>6421</v>
      </c>
    </row>
    <row r="1359" spans="1:1">
      <c r="A1359" s="445" t="s">
        <v>6472</v>
      </c>
    </row>
    <row r="1360" spans="1:1">
      <c r="A1360" s="445" t="s">
        <v>6473</v>
      </c>
    </row>
    <row r="1361" spans="1:1">
      <c r="A1361" s="445" t="s">
        <v>6474</v>
      </c>
    </row>
    <row r="1362" spans="1:1">
      <c r="A1362" s="445" t="s">
        <v>6425</v>
      </c>
    </row>
    <row r="1363" spans="1:1">
      <c r="A1363" s="445" t="s">
        <v>6308</v>
      </c>
    </row>
    <row r="1364" spans="1:1">
      <c r="A1364" s="445" t="s">
        <v>6426</v>
      </c>
    </row>
    <row r="1365" spans="1:1">
      <c r="A1365" s="445" t="s">
        <v>4824</v>
      </c>
    </row>
    <row r="1366" spans="1:1">
      <c r="A1366" s="445" t="s">
        <v>6421</v>
      </c>
    </row>
    <row r="1367" spans="1:1">
      <c r="A1367" s="445" t="s">
        <v>6475</v>
      </c>
    </row>
    <row r="1368" spans="1:1">
      <c r="A1368" s="445" t="s">
        <v>6434</v>
      </c>
    </row>
    <row r="1369" spans="1:1">
      <c r="A1369" s="445" t="s">
        <v>6456</v>
      </c>
    </row>
    <row r="1370" spans="1:1">
      <c r="A1370" s="445" t="s">
        <v>6425</v>
      </c>
    </row>
    <row r="1371" spans="1:1">
      <c r="A1371" s="445" t="s">
        <v>6308</v>
      </c>
    </row>
    <row r="1372" spans="1:1">
      <c r="A1372" s="445" t="s">
        <v>6426</v>
      </c>
    </row>
    <row r="1373" spans="1:1">
      <c r="A1373" s="445" t="s">
        <v>5878</v>
      </c>
    </row>
    <row r="1374" spans="1:1">
      <c r="A1374" s="445" t="s">
        <v>6421</v>
      </c>
    </row>
    <row r="1375" spans="1:1">
      <c r="A1375" s="445" t="s">
        <v>6476</v>
      </c>
    </row>
    <row r="1376" spans="1:1">
      <c r="A1376" s="445" t="s">
        <v>6473</v>
      </c>
    </row>
    <row r="1377" spans="1:1">
      <c r="A1377" s="445" t="s">
        <v>6474</v>
      </c>
    </row>
    <row r="1378" spans="1:1">
      <c r="A1378" s="445" t="s">
        <v>6425</v>
      </c>
    </row>
    <row r="1379" spans="1:1">
      <c r="A1379" s="445" t="s">
        <v>6308</v>
      </c>
    </row>
    <row r="1380" spans="1:1">
      <c r="A1380" s="445" t="s">
        <v>6426</v>
      </c>
    </row>
    <row r="1381" spans="1:1">
      <c r="A1381" s="445" t="s">
        <v>6477</v>
      </c>
    </row>
    <row r="1382" spans="1:1">
      <c r="A1382" s="445" t="s">
        <v>6421</v>
      </c>
    </row>
    <row r="1383" spans="1:1">
      <c r="A1383" s="445" t="s">
        <v>6478</v>
      </c>
    </row>
    <row r="1384" spans="1:1">
      <c r="A1384" s="445" t="s">
        <v>6479</v>
      </c>
    </row>
    <row r="1385" spans="1:1">
      <c r="A1385" s="445" t="s">
        <v>6438</v>
      </c>
    </row>
    <row r="1386" spans="1:1">
      <c r="A1386" s="445" t="s">
        <v>6425</v>
      </c>
    </row>
    <row r="1387" spans="1:1">
      <c r="A1387" s="445" t="s">
        <v>6308</v>
      </c>
    </row>
    <row r="1388" spans="1:1">
      <c r="A1388" s="445" t="s">
        <v>6426</v>
      </c>
    </row>
    <row r="1389" spans="1:1">
      <c r="A1389" s="445" t="s">
        <v>6480</v>
      </c>
    </row>
    <row r="1390" spans="1:1">
      <c r="A1390" s="445" t="s">
        <v>6421</v>
      </c>
    </row>
    <row r="1391" spans="1:1">
      <c r="A1391" s="445" t="s">
        <v>6481</v>
      </c>
    </row>
    <row r="1392" spans="1:1">
      <c r="A1392" s="445" t="s">
        <v>6482</v>
      </c>
    </row>
    <row r="1393" spans="1:1">
      <c r="A1393" s="445" t="s">
        <v>6456</v>
      </c>
    </row>
    <row r="1394" spans="1:1">
      <c r="A1394" s="445" t="s">
        <v>6425</v>
      </c>
    </row>
    <row r="1395" spans="1:1">
      <c r="A1395" s="445" t="s">
        <v>6308</v>
      </c>
    </row>
    <row r="1396" spans="1:1">
      <c r="A1396" s="445" t="s">
        <v>6426</v>
      </c>
    </row>
    <row r="1397" spans="1:1">
      <c r="A1397" s="445" t="s">
        <v>6602</v>
      </c>
    </row>
    <row r="1398" spans="1:1">
      <c r="A1398" s="445" t="s">
        <v>6421</v>
      </c>
    </row>
    <row r="1399" spans="1:1">
      <c r="A1399" s="445" t="s">
        <v>6484</v>
      </c>
    </row>
    <row r="1400" spans="1:1">
      <c r="A1400" s="445" t="s">
        <v>6485</v>
      </c>
    </row>
    <row r="1401" spans="1:1">
      <c r="A1401" s="445" t="s">
        <v>6603</v>
      </c>
    </row>
    <row r="1402" spans="1:1">
      <c r="A1402" s="445" t="s">
        <v>6425</v>
      </c>
    </row>
    <row r="1403" spans="1:1">
      <c r="A1403" s="445" t="s">
        <v>6308</v>
      </c>
    </row>
    <row r="1404" spans="1:1">
      <c r="A1404" s="445" t="s">
        <v>6426</v>
      </c>
    </row>
    <row r="1405" spans="1:1">
      <c r="A1405" s="445" t="s">
        <v>4819</v>
      </c>
    </row>
    <row r="1406" spans="1:1">
      <c r="A1406" s="445" t="s">
        <v>6421</v>
      </c>
    </row>
    <row r="1407" spans="1:1">
      <c r="A1407" s="445" t="s">
        <v>6487</v>
      </c>
    </row>
    <row r="1408" spans="1:1">
      <c r="A1408" s="445" t="s">
        <v>6488</v>
      </c>
    </row>
    <row r="1409" spans="1:1">
      <c r="A1409" s="445" t="s">
        <v>6456</v>
      </c>
    </row>
    <row r="1410" spans="1:1">
      <c r="A1410" s="445" t="s">
        <v>6425</v>
      </c>
    </row>
    <row r="1411" spans="1:1">
      <c r="A1411" s="445" t="s">
        <v>6308</v>
      </c>
    </row>
    <row r="1412" spans="1:1">
      <c r="A1412" s="445" t="s">
        <v>6426</v>
      </c>
    </row>
    <row r="1413" spans="1:1">
      <c r="A1413" s="445" t="s">
        <v>5886</v>
      </c>
    </row>
    <row r="1414" spans="1:1">
      <c r="A1414" s="445" t="s">
        <v>6421</v>
      </c>
    </row>
    <row r="1415" spans="1:1">
      <c r="A1415" s="445" t="s">
        <v>6489</v>
      </c>
    </row>
    <row r="1416" spans="1:1">
      <c r="A1416" s="445" t="s">
        <v>6490</v>
      </c>
    </row>
    <row r="1417" spans="1:1">
      <c r="A1417" s="445" t="s">
        <v>6424</v>
      </c>
    </row>
    <row r="1418" spans="1:1">
      <c r="A1418" s="445" t="s">
        <v>6425</v>
      </c>
    </row>
    <row r="1419" spans="1:1">
      <c r="A1419" s="445" t="s">
        <v>6308</v>
      </c>
    </row>
    <row r="1420" spans="1:1">
      <c r="A1420" s="445" t="s">
        <v>6426</v>
      </c>
    </row>
    <row r="1421" spans="1:1">
      <c r="A1421" s="445" t="s">
        <v>5884</v>
      </c>
    </row>
    <row r="1422" spans="1:1">
      <c r="A1422" s="445" t="s">
        <v>6421</v>
      </c>
    </row>
    <row r="1423" spans="1:1">
      <c r="A1423" s="445" t="s">
        <v>6491</v>
      </c>
    </row>
    <row r="1424" spans="1:1">
      <c r="A1424" s="445" t="s">
        <v>6492</v>
      </c>
    </row>
    <row r="1425" spans="1:1">
      <c r="A1425" s="445" t="s">
        <v>6424</v>
      </c>
    </row>
    <row r="1426" spans="1:1">
      <c r="A1426" s="445" t="s">
        <v>6425</v>
      </c>
    </row>
    <row r="1427" spans="1:1">
      <c r="A1427" s="445" t="s">
        <v>6308</v>
      </c>
    </row>
    <row r="1428" spans="1:1">
      <c r="A1428" s="445" t="s">
        <v>6426</v>
      </c>
    </row>
    <row r="1429" spans="1:1">
      <c r="A1429" s="445" t="s">
        <v>5883</v>
      </c>
    </row>
    <row r="1430" spans="1:1">
      <c r="A1430" s="445" t="s">
        <v>6421</v>
      </c>
    </row>
    <row r="1431" spans="1:1">
      <c r="A1431" s="445" t="s">
        <v>6493</v>
      </c>
    </row>
    <row r="1432" spans="1:1">
      <c r="A1432" s="445" t="s">
        <v>6494</v>
      </c>
    </row>
    <row r="1433" spans="1:1">
      <c r="A1433" s="445" t="s">
        <v>6495</v>
      </c>
    </row>
    <row r="1434" spans="1:1">
      <c r="A1434" s="445" t="s">
        <v>6425</v>
      </c>
    </row>
    <row r="1435" spans="1:1">
      <c r="A1435" s="445" t="s">
        <v>6308</v>
      </c>
    </row>
    <row r="1436" spans="1:1">
      <c r="A1436" s="445" t="s">
        <v>6426</v>
      </c>
    </row>
    <row r="1437" spans="1:1">
      <c r="A1437" s="445" t="s">
        <v>4820</v>
      </c>
    </row>
    <row r="1438" spans="1:1">
      <c r="A1438" s="445" t="s">
        <v>6421</v>
      </c>
    </row>
    <row r="1439" spans="1:1">
      <c r="A1439" s="445" t="s">
        <v>6497</v>
      </c>
    </row>
    <row r="1440" spans="1:1">
      <c r="A1440" s="445" t="s">
        <v>6604</v>
      </c>
    </row>
    <row r="1441" spans="1:1">
      <c r="A1441" s="445" t="s">
        <v>6499</v>
      </c>
    </row>
    <row r="1442" spans="1:1">
      <c r="A1442" s="445" t="s">
        <v>6425</v>
      </c>
    </row>
    <row r="1443" spans="1:1">
      <c r="A1443" s="445" t="s">
        <v>6308</v>
      </c>
    </row>
    <row r="1444" spans="1:1">
      <c r="A1444" s="445" t="s">
        <v>6426</v>
      </c>
    </row>
    <row r="1445" spans="1:1">
      <c r="A1445" s="445" t="s">
        <v>4821</v>
      </c>
    </row>
    <row r="1446" spans="1:1">
      <c r="A1446" s="445" t="s">
        <v>6421</v>
      </c>
    </row>
    <row r="1447" spans="1:1">
      <c r="A1447" s="445" t="s">
        <v>6501</v>
      </c>
    </row>
    <row r="1448" spans="1:1">
      <c r="A1448" s="445" t="s">
        <v>6605</v>
      </c>
    </row>
    <row r="1449" spans="1:1">
      <c r="A1449" s="445" t="s">
        <v>6499</v>
      </c>
    </row>
    <row r="1450" spans="1:1">
      <c r="A1450" s="445" t="s">
        <v>6425</v>
      </c>
    </row>
    <row r="1451" spans="1:1">
      <c r="A1451" s="445" t="s">
        <v>6308</v>
      </c>
    </row>
    <row r="1452" spans="1:1">
      <c r="A1452" s="445" t="s">
        <v>6426</v>
      </c>
    </row>
    <row r="1453" spans="1:1">
      <c r="A1453" s="445" t="s">
        <v>5882</v>
      </c>
    </row>
    <row r="1454" spans="1:1">
      <c r="A1454" s="445" t="s">
        <v>6421</v>
      </c>
    </row>
    <row r="1455" spans="1:1">
      <c r="A1455" s="445" t="s">
        <v>6504</v>
      </c>
    </row>
    <row r="1456" spans="1:1">
      <c r="A1456" s="445" t="s">
        <v>6505</v>
      </c>
    </row>
    <row r="1457" spans="1:1">
      <c r="A1457" s="445" t="s">
        <v>6606</v>
      </c>
    </row>
    <row r="1458" spans="1:1">
      <c r="A1458" s="445" t="s">
        <v>6425</v>
      </c>
    </row>
    <row r="1459" spans="1:1">
      <c r="A1459" s="445" t="s">
        <v>6308</v>
      </c>
    </row>
    <row r="1460" spans="1:1">
      <c r="A1460" s="445" t="s">
        <v>6426</v>
      </c>
    </row>
    <row r="1461" spans="1:1">
      <c r="A1461" s="445" t="s">
        <v>6607</v>
      </c>
    </row>
    <row r="1462" spans="1:1">
      <c r="A1462" s="445" t="s">
        <v>6421</v>
      </c>
    </row>
    <row r="1463" spans="1:1">
      <c r="A1463" s="445" t="s">
        <v>6508</v>
      </c>
    </row>
    <row r="1464" spans="1:1">
      <c r="A1464" s="445" t="s">
        <v>6509</v>
      </c>
    </row>
    <row r="1465" spans="1:1">
      <c r="A1465" s="445" t="s">
        <v>6608</v>
      </c>
    </row>
    <row r="1466" spans="1:1">
      <c r="A1466" s="445" t="s">
        <v>6425</v>
      </c>
    </row>
    <row r="1467" spans="1:1">
      <c r="A1467" s="445" t="s">
        <v>6308</v>
      </c>
    </row>
    <row r="1468" spans="1:1">
      <c r="A1468" s="445" t="s">
        <v>6426</v>
      </c>
    </row>
    <row r="1469" spans="1:1">
      <c r="A1469" s="445" t="s">
        <v>5885</v>
      </c>
    </row>
    <row r="1470" spans="1:1">
      <c r="A1470" s="445" t="s">
        <v>6421</v>
      </c>
    </row>
    <row r="1471" spans="1:1">
      <c r="A1471" s="445" t="s">
        <v>6511</v>
      </c>
    </row>
    <row r="1472" spans="1:1">
      <c r="A1472" s="445" t="s">
        <v>6512</v>
      </c>
    </row>
    <row r="1473" spans="1:1">
      <c r="A1473" s="445" t="s">
        <v>6495</v>
      </c>
    </row>
    <row r="1474" spans="1:1">
      <c r="A1474" s="445" t="s">
        <v>6425</v>
      </c>
    </row>
    <row r="1475" spans="1:1">
      <c r="A1475" s="445" t="s">
        <v>6308</v>
      </c>
    </row>
    <row r="1476" spans="1:1">
      <c r="A1476" s="445" t="s">
        <v>6426</v>
      </c>
    </row>
    <row r="1477" spans="1:1">
      <c r="A1477" s="445" t="s">
        <v>6513</v>
      </c>
    </row>
    <row r="1478" spans="1:1">
      <c r="A1478" s="445" t="s">
        <v>6421</v>
      </c>
    </row>
    <row r="1479" spans="1:1">
      <c r="A1479" s="445" t="s">
        <v>6514</v>
      </c>
    </row>
    <row r="1480" spans="1:1">
      <c r="A1480" s="445" t="s">
        <v>6515</v>
      </c>
    </row>
    <row r="1481" spans="1:1">
      <c r="A1481" s="445" t="s">
        <v>6438</v>
      </c>
    </row>
    <row r="1482" spans="1:1">
      <c r="A1482" s="445" t="s">
        <v>6425</v>
      </c>
    </row>
    <row r="1483" spans="1:1">
      <c r="A1483" s="445" t="s">
        <v>6308</v>
      </c>
    </row>
    <row r="1484" spans="1:1">
      <c r="A1484" s="445" t="s">
        <v>6426</v>
      </c>
    </row>
    <row r="1485" spans="1:1">
      <c r="A1485" s="445" t="s">
        <v>5875</v>
      </c>
    </row>
    <row r="1486" spans="1:1">
      <c r="A1486" s="445" t="s">
        <v>6421</v>
      </c>
    </row>
    <row r="1487" spans="1:1">
      <c r="A1487" s="445" t="s">
        <v>6516</v>
      </c>
    </row>
    <row r="1488" spans="1:1">
      <c r="A1488" s="445" t="s">
        <v>6517</v>
      </c>
    </row>
    <row r="1489" spans="1:1">
      <c r="A1489" s="445" t="s">
        <v>6438</v>
      </c>
    </row>
    <row r="1490" spans="1:1">
      <c r="A1490" s="445" t="s">
        <v>6425</v>
      </c>
    </row>
    <row r="1491" spans="1:1">
      <c r="A1491" s="445" t="s">
        <v>6308</v>
      </c>
    </row>
    <row r="1492" spans="1:1">
      <c r="A1492" s="445" t="s">
        <v>6426</v>
      </c>
    </row>
    <row r="1493" spans="1:1">
      <c r="A1493" s="445" t="s">
        <v>4822</v>
      </c>
    </row>
    <row r="1494" spans="1:1">
      <c r="A1494" s="445" t="s">
        <v>6421</v>
      </c>
    </row>
    <row r="1495" spans="1:1">
      <c r="A1495" s="445" t="s">
        <v>6519</v>
      </c>
    </row>
    <row r="1496" spans="1:1">
      <c r="A1496" s="445" t="s">
        <v>6609</v>
      </c>
    </row>
    <row r="1497" spans="1:1">
      <c r="A1497" s="445" t="s">
        <v>6499</v>
      </c>
    </row>
    <row r="1498" spans="1:1">
      <c r="A1498" s="445" t="s">
        <v>6425</v>
      </c>
    </row>
    <row r="1499" spans="1:1">
      <c r="A1499" s="445" t="s">
        <v>6308</v>
      </c>
    </row>
    <row r="1500" spans="1:1">
      <c r="A1500" s="445" t="s">
        <v>6426</v>
      </c>
    </row>
    <row r="1501" spans="1:1">
      <c r="A1501" s="445" t="s">
        <v>4823</v>
      </c>
    </row>
    <row r="1502" spans="1:1">
      <c r="A1502" s="445" t="s">
        <v>6421</v>
      </c>
    </row>
    <row r="1503" spans="1:1">
      <c r="A1503" s="445" t="s">
        <v>6521</v>
      </c>
    </row>
    <row r="1504" spans="1:1">
      <c r="A1504" s="445" t="s">
        <v>6522</v>
      </c>
    </row>
    <row r="1505" spans="1:1">
      <c r="A1505" s="445" t="s">
        <v>6499</v>
      </c>
    </row>
    <row r="1506" spans="1:1">
      <c r="A1506" s="445" t="s">
        <v>6425</v>
      </c>
    </row>
    <row r="1507" spans="1:1">
      <c r="A1507" s="445" t="s">
        <v>6308</v>
      </c>
    </row>
    <row r="1508" spans="1:1">
      <c r="A1508" s="445" t="s">
        <v>6426</v>
      </c>
    </row>
    <row r="1509" spans="1:1">
      <c r="A1509" s="445" t="s">
        <v>5881</v>
      </c>
    </row>
    <row r="1510" spans="1:1">
      <c r="A1510" s="445" t="s">
        <v>6421</v>
      </c>
    </row>
    <row r="1511" spans="1:1">
      <c r="A1511" s="445" t="s">
        <v>6524</v>
      </c>
    </row>
    <row r="1512" spans="1:1">
      <c r="A1512" s="445" t="s">
        <v>6610</v>
      </c>
    </row>
    <row r="1513" spans="1:1">
      <c r="A1513" s="445" t="s">
        <v>6606</v>
      </c>
    </row>
    <row r="1514" spans="1:1">
      <c r="A1514" s="445" t="s">
        <v>6425</v>
      </c>
    </row>
    <row r="1515" spans="1:1">
      <c r="A1515" s="445" t="s">
        <v>6308</v>
      </c>
    </row>
    <row r="1516" spans="1:1">
      <c r="A1516" s="445" t="s">
        <v>6426</v>
      </c>
    </row>
    <row r="1517" spans="1:1">
      <c r="A1517" s="445" t="s">
        <v>6611</v>
      </c>
    </row>
    <row r="1518" spans="1:1">
      <c r="A1518" s="445" t="s">
        <v>6421</v>
      </c>
    </row>
    <row r="1519" spans="1:1">
      <c r="A1519" s="445" t="s">
        <v>6612</v>
      </c>
    </row>
    <row r="1520" spans="1:1">
      <c r="A1520" s="445" t="s">
        <v>6613</v>
      </c>
    </row>
    <row r="1521" spans="1:1">
      <c r="A1521" s="445" t="s">
        <v>6606</v>
      </c>
    </row>
    <row r="1522" spans="1:1">
      <c r="A1522" s="445" t="s">
        <v>6425</v>
      </c>
    </row>
    <row r="1523" spans="1:1">
      <c r="A1523" s="445" t="s">
        <v>6308</v>
      </c>
    </row>
    <row r="1524" spans="1:1">
      <c r="A1524" s="445" t="s">
        <v>6426</v>
      </c>
    </row>
    <row r="1525" spans="1:1">
      <c r="A1525" s="445" t="s">
        <v>6614</v>
      </c>
    </row>
    <row r="1526" spans="1:1">
      <c r="A1526" s="445" t="s">
        <v>6421</v>
      </c>
    </row>
    <row r="1527" spans="1:1">
      <c r="A1527" s="445" t="s">
        <v>6530</v>
      </c>
    </row>
    <row r="1528" spans="1:1">
      <c r="A1528" s="445" t="s">
        <v>6531</v>
      </c>
    </row>
    <row r="1529" spans="1:1">
      <c r="A1529" s="445" t="s">
        <v>6606</v>
      </c>
    </row>
    <row r="1530" spans="1:1">
      <c r="A1530" s="445" t="s">
        <v>6425</v>
      </c>
    </row>
    <row r="1531" spans="1:1">
      <c r="A1531" s="445" t="s">
        <v>6308</v>
      </c>
    </row>
    <row r="1532" spans="1:1">
      <c r="A1532" s="445" t="s">
        <v>6426</v>
      </c>
    </row>
    <row r="1533" spans="1:1">
      <c r="A1533" s="445" t="s">
        <v>5907</v>
      </c>
    </row>
    <row r="1534" spans="1:1">
      <c r="A1534" s="445" t="s">
        <v>6421</v>
      </c>
    </row>
    <row r="1535" spans="1:1">
      <c r="A1535" s="445" t="s">
        <v>6615</v>
      </c>
    </row>
    <row r="1536" spans="1:1">
      <c r="A1536" s="445" t="s">
        <v>6434</v>
      </c>
    </row>
    <row r="1537" spans="1:1">
      <c r="A1537" s="445" t="s">
        <v>6616</v>
      </c>
    </row>
    <row r="1538" spans="1:1">
      <c r="A1538" s="445" t="s">
        <v>6425</v>
      </c>
    </row>
    <row r="1539" spans="1:1">
      <c r="A1539" s="445" t="s">
        <v>6308</v>
      </c>
    </row>
    <row r="1540" spans="1:1">
      <c r="A1540" s="445" t="s">
        <v>6426</v>
      </c>
    </row>
    <row r="1541" spans="1:1">
      <c r="A1541" s="445" t="s">
        <v>6617</v>
      </c>
    </row>
    <row r="1542" spans="1:1">
      <c r="A1542" s="445" t="s">
        <v>6421</v>
      </c>
    </row>
    <row r="1543" spans="1:1">
      <c r="A1543" s="445" t="s">
        <v>6618</v>
      </c>
    </row>
    <row r="1544" spans="1:1">
      <c r="A1544" s="445" t="s">
        <v>6434</v>
      </c>
    </row>
    <row r="1545" spans="1:1">
      <c r="A1545" s="445" t="s">
        <v>6616</v>
      </c>
    </row>
    <row r="1546" spans="1:1">
      <c r="A1546" s="445" t="s">
        <v>6425</v>
      </c>
    </row>
    <row r="1547" spans="1:1">
      <c r="A1547" s="445" t="s">
        <v>6308</v>
      </c>
    </row>
    <row r="1548" spans="1:1">
      <c r="A1548" s="445" t="s">
        <v>6426</v>
      </c>
    </row>
    <row r="1549" spans="1:1">
      <c r="A1549" s="445" t="s">
        <v>6619</v>
      </c>
    </row>
    <row r="1550" spans="1:1">
      <c r="A1550" s="445" t="s">
        <v>6421</v>
      </c>
    </row>
    <row r="1551" spans="1:1">
      <c r="A1551" s="445" t="s">
        <v>6620</v>
      </c>
    </row>
    <row r="1552" spans="1:1">
      <c r="A1552" s="445" t="s">
        <v>6434</v>
      </c>
    </row>
    <row r="1553" spans="1:1">
      <c r="A1553" s="445" t="s">
        <v>6616</v>
      </c>
    </row>
    <row r="1554" spans="1:1">
      <c r="A1554" s="445" t="s">
        <v>6425</v>
      </c>
    </row>
    <row r="1555" spans="1:1">
      <c r="A1555" s="445" t="s">
        <v>6308</v>
      </c>
    </row>
    <row r="1556" spans="1:1">
      <c r="A1556" s="445" t="s">
        <v>6426</v>
      </c>
    </row>
    <row r="1557" spans="1:1">
      <c r="A1557" s="445" t="s">
        <v>5879</v>
      </c>
    </row>
    <row r="1558" spans="1:1">
      <c r="A1558" s="445" t="s">
        <v>6421</v>
      </c>
    </row>
    <row r="1559" spans="1:1">
      <c r="A1559" s="445" t="s">
        <v>6544</v>
      </c>
    </row>
    <row r="1560" spans="1:1">
      <c r="A1560" s="445" t="s">
        <v>6545</v>
      </c>
    </row>
    <row r="1561" spans="1:1">
      <c r="A1561" s="445" t="s">
        <v>6621</v>
      </c>
    </row>
    <row r="1562" spans="1:1">
      <c r="A1562" s="445" t="s">
        <v>6425</v>
      </c>
    </row>
    <row r="1563" spans="1:1">
      <c r="A1563" s="445" t="s">
        <v>6308</v>
      </c>
    </row>
    <row r="1564" spans="1:1">
      <c r="A1564" s="445" t="s">
        <v>6426</v>
      </c>
    </row>
    <row r="1565" spans="1:1">
      <c r="A1565" s="445" t="s">
        <v>6622</v>
      </c>
    </row>
    <row r="1566" spans="1:1">
      <c r="A1566" s="445" t="s">
        <v>6421</v>
      </c>
    </row>
    <row r="1567" spans="1:1">
      <c r="A1567" s="445" t="s">
        <v>6553</v>
      </c>
    </row>
    <row r="1568" spans="1:1">
      <c r="A1568" s="445" t="s">
        <v>6623</v>
      </c>
    </row>
    <row r="1569" spans="1:1">
      <c r="A1569" s="445" t="s">
        <v>6621</v>
      </c>
    </row>
    <row r="1570" spans="1:1">
      <c r="A1570" s="445" t="s">
        <v>6425</v>
      </c>
    </row>
    <row r="1571" spans="1:1">
      <c r="A1571" s="445" t="s">
        <v>6308</v>
      </c>
    </row>
    <row r="1572" spans="1:1">
      <c r="A1572" s="445" t="s">
        <v>6426</v>
      </c>
    </row>
    <row r="1573" spans="1:1">
      <c r="A1573" s="445" t="s">
        <v>5887</v>
      </c>
    </row>
    <row r="1574" spans="1:1">
      <c r="A1574" s="445" t="s">
        <v>6421</v>
      </c>
    </row>
    <row r="1575" spans="1:1">
      <c r="A1575" s="445" t="s">
        <v>6556</v>
      </c>
    </row>
    <row r="1576" spans="1:1">
      <c r="A1576" s="445" t="s">
        <v>6557</v>
      </c>
    </row>
    <row r="1577" spans="1:1">
      <c r="A1577" s="445" t="s">
        <v>6621</v>
      </c>
    </row>
    <row r="1578" spans="1:1">
      <c r="A1578" s="445" t="s">
        <v>6425</v>
      </c>
    </row>
    <row r="1579" spans="1:1">
      <c r="A1579" s="445" t="s">
        <v>6308</v>
      </c>
    </row>
    <row r="1580" spans="1:1">
      <c r="A1580" s="445" t="s">
        <v>6426</v>
      </c>
    </row>
    <row r="1581" spans="1:1">
      <c r="A1581" s="445" t="s">
        <v>6624</v>
      </c>
    </row>
    <row r="1582" spans="1:1">
      <c r="A1582" s="445" t="s">
        <v>6421</v>
      </c>
    </row>
    <row r="1583" spans="1:1">
      <c r="A1583" s="445" t="s">
        <v>6561</v>
      </c>
    </row>
    <row r="1584" spans="1:1">
      <c r="A1584" s="445" t="s">
        <v>6562</v>
      </c>
    </row>
    <row r="1585" spans="1:1">
      <c r="A1585" s="445" t="s">
        <v>6573</v>
      </c>
    </row>
    <row r="1586" spans="1:1">
      <c r="A1586" s="445" t="s">
        <v>6425</v>
      </c>
    </row>
    <row r="1587" spans="1:1">
      <c r="A1587" s="445" t="s">
        <v>6308</v>
      </c>
    </row>
    <row r="1588" spans="1:1">
      <c r="A1588" s="445" t="s">
        <v>6426</v>
      </c>
    </row>
    <row r="1589" spans="1:1">
      <c r="A1589" s="445" t="s">
        <v>5908</v>
      </c>
    </row>
    <row r="1590" spans="1:1">
      <c r="A1590" s="445" t="s">
        <v>6421</v>
      </c>
    </row>
    <row r="1591" spans="1:1">
      <c r="A1591" s="445" t="s">
        <v>6625</v>
      </c>
    </row>
    <row r="1592" spans="1:1">
      <c r="A1592" s="445" t="s">
        <v>6434</v>
      </c>
    </row>
    <row r="1593" spans="1:1">
      <c r="A1593" s="445" t="s">
        <v>6616</v>
      </c>
    </row>
    <row r="1594" spans="1:1">
      <c r="A1594" s="445" t="s">
        <v>6425</v>
      </c>
    </row>
    <row r="1595" spans="1:1">
      <c r="A1595" s="445" t="s">
        <v>6308</v>
      </c>
    </row>
    <row r="1596" spans="1:1">
      <c r="A1596" s="445" t="s">
        <v>6426</v>
      </c>
    </row>
    <row r="1597" spans="1:1">
      <c r="A1597" s="445" t="s">
        <v>6626</v>
      </c>
    </row>
    <row r="1598" spans="1:1">
      <c r="A1598" s="445" t="s">
        <v>6421</v>
      </c>
    </row>
    <row r="1599" spans="1:1">
      <c r="A1599" s="445" t="s">
        <v>6627</v>
      </c>
    </row>
    <row r="1600" spans="1:1">
      <c r="A1600" s="445" t="s">
        <v>6628</v>
      </c>
    </row>
    <row r="1601" spans="1:1">
      <c r="A1601" s="445" t="s">
        <v>6616</v>
      </c>
    </row>
    <row r="1602" spans="1:1">
      <c r="A1602" s="445" t="s">
        <v>6425</v>
      </c>
    </row>
    <row r="1603" spans="1:1">
      <c r="A1603" s="445" t="s">
        <v>6308</v>
      </c>
    </row>
    <row r="1604" spans="1:1">
      <c r="A1604" s="445" t="s">
        <v>6426</v>
      </c>
    </row>
    <row r="1605" spans="1:1">
      <c r="A1605" s="445" t="s">
        <v>4818</v>
      </c>
    </row>
    <row r="1606" spans="1:1">
      <c r="A1606" s="445" t="s">
        <v>6421</v>
      </c>
    </row>
    <row r="1607" spans="1:1">
      <c r="A1607" s="445" t="s">
        <v>6564</v>
      </c>
    </row>
    <row r="1608" spans="1:1">
      <c r="A1608" s="445" t="s">
        <v>6434</v>
      </c>
    </row>
    <row r="1609" spans="1:1">
      <c r="A1609" s="445" t="s">
        <v>6573</v>
      </c>
    </row>
    <row r="1610" spans="1:1">
      <c r="A1610" s="445" t="s">
        <v>6425</v>
      </c>
    </row>
    <row r="1611" spans="1:1">
      <c r="A1611" s="445" t="s">
        <v>6308</v>
      </c>
    </row>
    <row r="1612" spans="1:1">
      <c r="A1612" s="445" t="s">
        <v>6426</v>
      </c>
    </row>
    <row r="1613" spans="1:1">
      <c r="A1613" s="445" t="s">
        <v>6629</v>
      </c>
    </row>
    <row r="1614" spans="1:1">
      <c r="A1614" s="445" t="s">
        <v>6421</v>
      </c>
    </row>
    <row r="1615" spans="1:1">
      <c r="A1615" s="445" t="s">
        <v>6630</v>
      </c>
    </row>
    <row r="1616" spans="1:1">
      <c r="A1616" s="445" t="s">
        <v>6434</v>
      </c>
    </row>
    <row r="1617" spans="1:1">
      <c r="A1617" s="445" t="s">
        <v>6616</v>
      </c>
    </row>
    <row r="1618" spans="1:1">
      <c r="A1618" s="445" t="s">
        <v>6425</v>
      </c>
    </row>
    <row r="1619" spans="1:1">
      <c r="A1619" s="445" t="s">
        <v>6308</v>
      </c>
    </row>
    <row r="1620" spans="1:1">
      <c r="A1620" s="445" t="s">
        <v>6426</v>
      </c>
    </row>
    <row r="1621" spans="1:1">
      <c r="A1621" s="445" t="s">
        <v>5909</v>
      </c>
    </row>
    <row r="1622" spans="1:1">
      <c r="A1622" s="445" t="s">
        <v>6421</v>
      </c>
    </row>
    <row r="1623" spans="1:1">
      <c r="A1623" s="445" t="s">
        <v>6631</v>
      </c>
    </row>
    <row r="1624" spans="1:1">
      <c r="A1624" s="445" t="s">
        <v>6434</v>
      </c>
    </row>
    <row r="1625" spans="1:1">
      <c r="A1625" s="445" t="s">
        <v>6616</v>
      </c>
    </row>
    <row r="1626" spans="1:1">
      <c r="A1626" s="445" t="s">
        <v>6425</v>
      </c>
    </row>
    <row r="1627" spans="1:1">
      <c r="A1627" s="445" t="s">
        <v>6308</v>
      </c>
    </row>
    <row r="1628" spans="1:1">
      <c r="A1628" s="445" t="s">
        <v>6426</v>
      </c>
    </row>
    <row r="1629" spans="1:1">
      <c r="A1629" s="445" t="s">
        <v>5906</v>
      </c>
    </row>
    <row r="1630" spans="1:1">
      <c r="A1630" s="445" t="s">
        <v>6421</v>
      </c>
    </row>
    <row r="1631" spans="1:1">
      <c r="A1631" s="445" t="s">
        <v>6632</v>
      </c>
    </row>
    <row r="1632" spans="1:1">
      <c r="A1632" s="445" t="s">
        <v>6434</v>
      </c>
    </row>
    <row r="1633" spans="1:1">
      <c r="A1633" s="445" t="s">
        <v>6616</v>
      </c>
    </row>
    <row r="1634" spans="1:1">
      <c r="A1634" s="445" t="s">
        <v>6425</v>
      </c>
    </row>
    <row r="1635" spans="1:1">
      <c r="A1635" s="445" t="s">
        <v>6308</v>
      </c>
    </row>
    <row r="1636" spans="1:1">
      <c r="A1636" s="445" t="s">
        <v>6426</v>
      </c>
    </row>
    <row r="1637" spans="1:1">
      <c r="A1637" s="445" t="s">
        <v>5910</v>
      </c>
    </row>
    <row r="1638" spans="1:1">
      <c r="A1638" s="445" t="s">
        <v>6421</v>
      </c>
    </row>
    <row r="1639" spans="1:1">
      <c r="A1639" s="445" t="s">
        <v>6633</v>
      </c>
    </row>
    <row r="1640" spans="1:1">
      <c r="A1640" s="445" t="s">
        <v>6434</v>
      </c>
    </row>
    <row r="1641" spans="1:1">
      <c r="A1641" s="445" t="s">
        <v>6616</v>
      </c>
    </row>
    <row r="1642" spans="1:1">
      <c r="A1642" s="445" t="s">
        <v>6425</v>
      </c>
    </row>
    <row r="1643" spans="1:1">
      <c r="A1643" s="445" t="s">
        <v>6308</v>
      </c>
    </row>
    <row r="1644" spans="1:1">
      <c r="A1644" s="445" t="s">
        <v>6426</v>
      </c>
    </row>
    <row r="1645" spans="1:1">
      <c r="A1645" s="445" t="s">
        <v>6578</v>
      </c>
    </row>
    <row r="1646" spans="1:1">
      <c r="A1646" s="445" t="s">
        <v>6421</v>
      </c>
    </row>
    <row r="1647" spans="1:1">
      <c r="A1647" s="445" t="s">
        <v>6579</v>
      </c>
    </row>
    <row r="1648" spans="1:1">
      <c r="A1648" s="445" t="s">
        <v>6580</v>
      </c>
    </row>
    <row r="1649" spans="1:1">
      <c r="A1649" s="445" t="s">
        <v>6499</v>
      </c>
    </row>
    <row r="1650" spans="1:1">
      <c r="A1650" s="445" t="s">
        <v>6425</v>
      </c>
    </row>
    <row r="1651" spans="1:1">
      <c r="A1651" s="445" t="s">
        <v>6308</v>
      </c>
    </row>
    <row r="1652" spans="1:1">
      <c r="A1652" s="445" t="s">
        <v>6426</v>
      </c>
    </row>
    <row r="1653" spans="1:1">
      <c r="A1653" s="445" t="s">
        <v>6634</v>
      </c>
    </row>
    <row r="1654" spans="1:1">
      <c r="A1654" s="445" t="s">
        <v>6421</v>
      </c>
    </row>
    <row r="1655" spans="1:1">
      <c r="A1655" s="445" t="s">
        <v>6635</v>
      </c>
    </row>
    <row r="1656" spans="1:1">
      <c r="A1656" s="445" t="s">
        <v>6434</v>
      </c>
    </row>
    <row r="1657" spans="1:1">
      <c r="A1657" s="445" t="s">
        <v>6616</v>
      </c>
    </row>
    <row r="1658" spans="1:1">
      <c r="A1658" s="445" t="s">
        <v>6425</v>
      </c>
    </row>
    <row r="1659" spans="1:1">
      <c r="A1659" s="445" t="s">
        <v>6308</v>
      </c>
    </row>
    <row r="1660" spans="1:1">
      <c r="A1660" s="445" t="s">
        <v>6426</v>
      </c>
    </row>
    <row r="1661" spans="1:1">
      <c r="A1661" s="445" t="s">
        <v>6942</v>
      </c>
    </row>
    <row r="1662" spans="1:1">
      <c r="A1662" s="445" t="s">
        <v>6421</v>
      </c>
    </row>
    <row r="1663" spans="1:1">
      <c r="A1663" s="445" t="s">
        <v>6943</v>
      </c>
    </row>
    <row r="1664" spans="1:1">
      <c r="A1664" s="445" t="s">
        <v>6425</v>
      </c>
    </row>
    <row r="1665" spans="1:1">
      <c r="A1665" s="445" t="s">
        <v>6308</v>
      </c>
    </row>
    <row r="1666" spans="1:1">
      <c r="A1666" s="445" t="s">
        <v>6426</v>
      </c>
    </row>
    <row r="1667" spans="1:1">
      <c r="A1667" s="445" t="s">
        <v>6944</v>
      </c>
    </row>
    <row r="1668" spans="1:1">
      <c r="A1668" s="445" t="s">
        <v>6421</v>
      </c>
    </row>
    <row r="1669" spans="1:1">
      <c r="A1669" s="445" t="s">
        <v>6945</v>
      </c>
    </row>
    <row r="1670" spans="1:1">
      <c r="A1670" s="445" t="s">
        <v>6425</v>
      </c>
    </row>
    <row r="1671" spans="1:1">
      <c r="A1671" s="445" t="s">
        <v>6308</v>
      </c>
    </row>
    <row r="1672" spans="1:1">
      <c r="A1672" s="445" t="s">
        <v>6426</v>
      </c>
    </row>
    <row r="1673" spans="1:1">
      <c r="A1673" s="445" t="s">
        <v>6946</v>
      </c>
    </row>
    <row r="1674" spans="1:1">
      <c r="A1674" s="445" t="s">
        <v>6421</v>
      </c>
    </row>
    <row r="1675" spans="1:1">
      <c r="A1675" s="445" t="s">
        <v>6947</v>
      </c>
    </row>
    <row r="1676" spans="1:1">
      <c r="A1676" s="445" t="s">
        <v>6636</v>
      </c>
    </row>
    <row r="1677" spans="1:1">
      <c r="A1677" s="445" t="s">
        <v>6573</v>
      </c>
    </row>
    <row r="1678" spans="1:1">
      <c r="A1678" s="445" t="s">
        <v>6425</v>
      </c>
    </row>
    <row r="1679" spans="1:1">
      <c r="A1679" s="445" t="s">
        <v>6308</v>
      </c>
    </row>
    <row r="1680" spans="1:1">
      <c r="A1680" s="445" t="s">
        <v>6426</v>
      </c>
    </row>
    <row r="1681" spans="1:1">
      <c r="A1681" s="445" t="s">
        <v>6948</v>
      </c>
    </row>
    <row r="1682" spans="1:1">
      <c r="A1682" s="445" t="s">
        <v>6421</v>
      </c>
    </row>
    <row r="1683" spans="1:1">
      <c r="A1683" s="445" t="s">
        <v>6949</v>
      </c>
    </row>
    <row r="1684" spans="1:1">
      <c r="A1684" s="445" t="s">
        <v>6425</v>
      </c>
    </row>
    <row r="1685" spans="1:1">
      <c r="A1685" s="445" t="s">
        <v>6308</v>
      </c>
    </row>
    <row r="1686" spans="1:1">
      <c r="A1686" s="445" t="s">
        <v>6426</v>
      </c>
    </row>
    <row r="1687" spans="1:1">
      <c r="A1687" s="445" t="s">
        <v>6581</v>
      </c>
    </row>
    <row r="1688" spans="1:1">
      <c r="A1688" s="445" t="s">
        <v>6421</v>
      </c>
    </row>
    <row r="1689" spans="1:1">
      <c r="A1689" s="445" t="s">
        <v>6582</v>
      </c>
    </row>
    <row r="1690" spans="1:1">
      <c r="A1690" s="445" t="s">
        <v>6583</v>
      </c>
    </row>
    <row r="1691" spans="1:1">
      <c r="A1691" s="445" t="s">
        <v>6438</v>
      </c>
    </row>
    <row r="1692" spans="1:1">
      <c r="A1692" s="445" t="s">
        <v>6425</v>
      </c>
    </row>
    <row r="1693" spans="1:1">
      <c r="A1693" s="445" t="s">
        <v>6308</v>
      </c>
    </row>
    <row r="1694" spans="1:1">
      <c r="A1694" s="445" t="s">
        <v>6426</v>
      </c>
    </row>
    <row r="1695" spans="1:1">
      <c r="A1695" s="445" t="s">
        <v>6637</v>
      </c>
    </row>
    <row r="1696" spans="1:1">
      <c r="A1696" s="445" t="s">
        <v>6421</v>
      </c>
    </row>
    <row r="1697" spans="1:1">
      <c r="A1697" s="445" t="s">
        <v>6638</v>
      </c>
    </row>
    <row r="1698" spans="1:1">
      <c r="A1698" s="445" t="s">
        <v>6639</v>
      </c>
    </row>
    <row r="1699" spans="1:1">
      <c r="A1699" s="445" t="s">
        <v>6573</v>
      </c>
    </row>
    <row r="1700" spans="1:1">
      <c r="A1700" s="445" t="s">
        <v>6425</v>
      </c>
    </row>
    <row r="1701" spans="1:1">
      <c r="A1701" s="445" t="s">
        <v>6308</v>
      </c>
    </row>
    <row r="1702" spans="1:1">
      <c r="A1702" s="445" t="s">
        <v>6426</v>
      </c>
    </row>
    <row r="1703" spans="1:1">
      <c r="A1703" s="445" t="s">
        <v>6640</v>
      </c>
    </row>
    <row r="1704" spans="1:1">
      <c r="A1704" s="445" t="s">
        <v>6421</v>
      </c>
    </row>
    <row r="1705" spans="1:1">
      <c r="A1705" s="445" t="s">
        <v>6641</v>
      </c>
    </row>
    <row r="1706" spans="1:1">
      <c r="A1706" s="445" t="s">
        <v>6434</v>
      </c>
    </row>
    <row r="1707" spans="1:1">
      <c r="A1707" s="445" t="s">
        <v>6573</v>
      </c>
    </row>
    <row r="1708" spans="1:1">
      <c r="A1708" s="445" t="s">
        <v>6425</v>
      </c>
    </row>
    <row r="1709" spans="1:1">
      <c r="A1709" s="445" t="s">
        <v>6308</v>
      </c>
    </row>
    <row r="1710" spans="1:1">
      <c r="A1710" s="445" t="s">
        <v>6426</v>
      </c>
    </row>
    <row r="1711" spans="1:1">
      <c r="A1711" s="445" t="s">
        <v>6584</v>
      </c>
    </row>
    <row r="1712" spans="1:1">
      <c r="A1712" s="445" t="s">
        <v>6585</v>
      </c>
    </row>
    <row r="1713" spans="1:5">
      <c r="A1713" s="445" t="s">
        <v>6586</v>
      </c>
    </row>
    <row r="1714" spans="1:5">
      <c r="A1714" s="445" t="s">
        <v>6587</v>
      </c>
    </row>
    <row r="1715" spans="1:5">
      <c r="A1715" s="445" t="s">
        <v>6588</v>
      </c>
    </row>
    <row r="1716" spans="1:5">
      <c r="A1716" s="445" t="s">
        <v>6589</v>
      </c>
    </row>
    <row r="1717" spans="1:5">
      <c r="A1717" s="445" t="s">
        <v>6590</v>
      </c>
    </row>
    <row r="1718" spans="1:5">
      <c r="A1718" s="445" t="s">
        <v>4754</v>
      </c>
    </row>
    <row r="1719" spans="1:5">
      <c r="A1719" s="445" t="s">
        <v>5874</v>
      </c>
    </row>
    <row r="1720" spans="1:5">
      <c r="A1720" s="445" t="s">
        <v>6591</v>
      </c>
    </row>
    <row r="1721" spans="1:5">
      <c r="A1721" s="445" t="s">
        <v>4765</v>
      </c>
    </row>
    <row r="1722" spans="1:5">
      <c r="A1722" s="445" t="s">
        <v>4757</v>
      </c>
    </row>
    <row r="1723" spans="1:5">
      <c r="A1723" s="445" t="s">
        <v>6592</v>
      </c>
    </row>
    <row r="1724" spans="1:5">
      <c r="A1724" s="445" t="s">
        <v>5892</v>
      </c>
      <c r="B1724" s="445" t="s">
        <v>5893</v>
      </c>
      <c r="C1724" s="445" t="s">
        <v>5894</v>
      </c>
      <c r="D1724" s="445" t="s">
        <v>5895</v>
      </c>
      <c r="E1724" s="445" t="s">
        <v>5896</v>
      </c>
    </row>
    <row r="1725" spans="1:5">
      <c r="A1725" s="445" t="s">
        <v>6593</v>
      </c>
    </row>
    <row r="1726" spans="1:5">
      <c r="A1726" s="445" t="s">
        <v>4825</v>
      </c>
    </row>
    <row r="1727" spans="1:5">
      <c r="A1727" s="445" t="s">
        <v>6950</v>
      </c>
    </row>
    <row r="1728" spans="1:5">
      <c r="A1728" s="445" t="s">
        <v>4827</v>
      </c>
    </row>
    <row r="1729" spans="1:1">
      <c r="A1729" s="445" t="s">
        <v>4826</v>
      </c>
    </row>
    <row r="1730" spans="1:1">
      <c r="A1730" s="445" t="s">
        <v>5897</v>
      </c>
    </row>
    <row r="1731" spans="1:1">
      <c r="A1731" s="445" t="s">
        <v>6951</v>
      </c>
    </row>
    <row r="1732" spans="1:1">
      <c r="A1732" s="445" t="s">
        <v>4828</v>
      </c>
    </row>
    <row r="1733" spans="1:1">
      <c r="A1733" s="445" t="s">
        <v>4829</v>
      </c>
    </row>
  </sheetData>
  <sheetProtection algorithmName="SHA-512" hashValue="adQkPj9LgxOhUHczXhQeWlUNtsSeoHozBrUuvzBuiTBlsmZd66fhMtOUUNZOjuHB18okVmuZBIgqwWNJXo7SnA==" saltValue="7MKp5ncm7hfc8x9QCDGnsw==" spinCount="100000" sheet="1" objects="1" scenarios="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93"/>
  <sheetViews>
    <sheetView workbookViewId="0"/>
  </sheetViews>
  <sheetFormatPr defaultRowHeight="15"/>
  <cols>
    <col min="1" max="16384" width="9.140625" style="223"/>
  </cols>
  <sheetData>
    <row r="1" spans="1:1">
      <c r="A1" s="445" t="s">
        <v>5079</v>
      </c>
    </row>
    <row r="2" spans="1:1">
      <c r="A2" s="445" t="s">
        <v>6039</v>
      </c>
    </row>
    <row r="3" spans="1:1">
      <c r="A3" s="445" t="s">
        <v>4541</v>
      </c>
    </row>
    <row r="4" spans="1:1">
      <c r="A4" s="445" t="s">
        <v>4542</v>
      </c>
    </row>
    <row r="5" spans="1:1">
      <c r="A5" s="445" t="s">
        <v>4543</v>
      </c>
    </row>
    <row r="6" spans="1:1">
      <c r="A6" s="445" t="s">
        <v>4544</v>
      </c>
    </row>
    <row r="7" spans="1:1">
      <c r="A7" s="445" t="s">
        <v>6040</v>
      </c>
    </row>
    <row r="8" spans="1:1">
      <c r="A8" s="445" t="s">
        <v>4570</v>
      </c>
    </row>
    <row r="9" spans="1:1">
      <c r="A9" s="445" t="s">
        <v>4577</v>
      </c>
    </row>
    <row r="10" spans="1:1">
      <c r="A10" s="445" t="s">
        <v>4576</v>
      </c>
    </row>
    <row r="11" spans="1:1">
      <c r="A11" s="445" t="s">
        <v>4575</v>
      </c>
    </row>
    <row r="12" spans="1:1">
      <c r="A12" s="445" t="s">
        <v>4573</v>
      </c>
    </row>
    <row r="13" spans="1:1">
      <c r="A13" s="445" t="s">
        <v>4574</v>
      </c>
    </row>
    <row r="14" spans="1:1">
      <c r="A14" s="445" t="s">
        <v>4559</v>
      </c>
    </row>
    <row r="15" spans="1:1">
      <c r="A15" s="445" t="s">
        <v>4572</v>
      </c>
    </row>
    <row r="16" spans="1:1">
      <c r="A16" s="445" t="s">
        <v>4571</v>
      </c>
    </row>
    <row r="17" spans="1:1">
      <c r="A17" s="445" t="s">
        <v>6041</v>
      </c>
    </row>
    <row r="18" spans="1:1">
      <c r="A18" s="445" t="s">
        <v>6042</v>
      </c>
    </row>
    <row r="19" spans="1:1">
      <c r="A19" s="445" t="s">
        <v>6043</v>
      </c>
    </row>
    <row r="20" spans="1:1">
      <c r="A20" s="445" t="s">
        <v>6044</v>
      </c>
    </row>
    <row r="21" spans="1:1">
      <c r="A21" s="445" t="s">
        <v>6045</v>
      </c>
    </row>
    <row r="22" spans="1:1">
      <c r="A22" s="445" t="s">
        <v>4549</v>
      </c>
    </row>
    <row r="23" spans="1:1">
      <c r="A23" s="445" t="s">
        <v>4544</v>
      </c>
    </row>
    <row r="24" spans="1:1">
      <c r="A24" s="445" t="s">
        <v>6643</v>
      </c>
    </row>
    <row r="25" spans="1:1">
      <c r="A25" s="445" t="s">
        <v>4675</v>
      </c>
    </row>
    <row r="26" spans="1:1">
      <c r="A26" s="445" t="s">
        <v>4683</v>
      </c>
    </row>
    <row r="27" spans="1:1">
      <c r="A27" s="445" t="s">
        <v>4681</v>
      </c>
    </row>
    <row r="28" spans="1:1">
      <c r="A28" s="445" t="s">
        <v>4682</v>
      </c>
    </row>
    <row r="29" spans="1:1">
      <c r="A29" s="445" t="s">
        <v>4676</v>
      </c>
    </row>
    <row r="30" spans="1:1">
      <c r="A30" s="445" t="s">
        <v>4677</v>
      </c>
    </row>
    <row r="31" spans="1:1">
      <c r="A31" s="445" t="s">
        <v>4672</v>
      </c>
    </row>
    <row r="32" spans="1:1">
      <c r="A32" s="445" t="s">
        <v>4678</v>
      </c>
    </row>
    <row r="33" spans="1:1">
      <c r="A33" s="445" t="s">
        <v>4673</v>
      </c>
    </row>
    <row r="34" spans="1:1">
      <c r="A34" s="445" t="s">
        <v>4685</v>
      </c>
    </row>
    <row r="35" spans="1:1">
      <c r="A35" s="445" t="s">
        <v>4667</v>
      </c>
    </row>
    <row r="36" spans="1:1">
      <c r="A36" s="445" t="s">
        <v>4668</v>
      </c>
    </row>
    <row r="37" spans="1:1">
      <c r="A37" s="445" t="s">
        <v>4686</v>
      </c>
    </row>
    <row r="38" spans="1:1">
      <c r="A38" s="445" t="s">
        <v>4666</v>
      </c>
    </row>
    <row r="39" spans="1:1">
      <c r="A39" s="445" t="s">
        <v>4688</v>
      </c>
    </row>
    <row r="40" spans="1:1">
      <c r="A40" s="445" t="s">
        <v>4679</v>
      </c>
    </row>
    <row r="41" spans="1:1">
      <c r="A41" s="445" t="s">
        <v>4687</v>
      </c>
    </row>
    <row r="42" spans="1:1">
      <c r="A42" s="445" t="s">
        <v>4665</v>
      </c>
    </row>
    <row r="43" spans="1:1">
      <c r="A43" s="445" t="s">
        <v>4674</v>
      </c>
    </row>
    <row r="44" spans="1:1">
      <c r="A44" s="445" t="s">
        <v>4664</v>
      </c>
    </row>
    <row r="45" spans="1:1">
      <c r="A45" s="445" t="s">
        <v>4690</v>
      </c>
    </row>
    <row r="46" spans="1:1">
      <c r="A46" s="445" t="s">
        <v>4689</v>
      </c>
    </row>
    <row r="47" spans="1:1">
      <c r="A47" s="445" t="s">
        <v>4663</v>
      </c>
    </row>
    <row r="48" spans="1:1">
      <c r="A48" s="445" t="s">
        <v>4662</v>
      </c>
    </row>
    <row r="49" spans="1:1">
      <c r="A49" s="445" t="s">
        <v>4692</v>
      </c>
    </row>
    <row r="50" spans="1:1">
      <c r="A50" s="445" t="s">
        <v>4691</v>
      </c>
    </row>
    <row r="51" spans="1:1">
      <c r="A51" s="445" t="s">
        <v>4661</v>
      </c>
    </row>
    <row r="52" spans="1:1">
      <c r="A52" s="445" t="s">
        <v>4660</v>
      </c>
    </row>
    <row r="53" spans="1:1">
      <c r="A53" s="445" t="s">
        <v>4694</v>
      </c>
    </row>
    <row r="54" spans="1:1">
      <c r="A54" s="445" t="s">
        <v>4680</v>
      </c>
    </row>
    <row r="55" spans="1:1">
      <c r="A55" s="445" t="s">
        <v>4693</v>
      </c>
    </row>
    <row r="56" spans="1:1">
      <c r="A56" s="445" t="s">
        <v>4659</v>
      </c>
    </row>
    <row r="57" spans="1:1">
      <c r="A57" s="445" t="s">
        <v>4684</v>
      </c>
    </row>
    <row r="58" spans="1:1">
      <c r="A58" s="445" t="s">
        <v>4669</v>
      </c>
    </row>
    <row r="59" spans="1:1">
      <c r="A59" s="445" t="s">
        <v>4670</v>
      </c>
    </row>
    <row r="60" spans="1:1">
      <c r="A60" s="445" t="s">
        <v>4671</v>
      </c>
    </row>
    <row r="61" spans="1:1">
      <c r="A61" s="445" t="s">
        <v>4698</v>
      </c>
    </row>
    <row r="62" spans="1:1">
      <c r="A62" s="445" t="s">
        <v>4700</v>
      </c>
    </row>
    <row r="63" spans="1:1">
      <c r="A63" s="445" t="s">
        <v>4703</v>
      </c>
    </row>
    <row r="64" spans="1:1">
      <c r="A64" s="445" t="s">
        <v>4705</v>
      </c>
    </row>
    <row r="65" spans="1:1">
      <c r="A65" s="445" t="s">
        <v>4702</v>
      </c>
    </row>
    <row r="66" spans="1:1">
      <c r="A66" s="445" t="s">
        <v>4695</v>
      </c>
    </row>
    <row r="67" spans="1:1">
      <c r="A67" s="445" t="s">
        <v>4711</v>
      </c>
    </row>
    <row r="68" spans="1:1">
      <c r="A68" s="445" t="s">
        <v>4699</v>
      </c>
    </row>
    <row r="69" spans="1:1">
      <c r="A69" s="445" t="s">
        <v>4710</v>
      </c>
    </row>
    <row r="70" spans="1:1">
      <c r="A70" s="445" t="s">
        <v>4704</v>
      </c>
    </row>
    <row r="71" spans="1:1">
      <c r="A71" s="445" t="s">
        <v>4706</v>
      </c>
    </row>
    <row r="72" spans="1:1">
      <c r="A72" s="445" t="s">
        <v>4708</v>
      </c>
    </row>
    <row r="73" spans="1:1">
      <c r="A73" s="445" t="s">
        <v>4697</v>
      </c>
    </row>
    <row r="74" spans="1:1">
      <c r="A74" s="445" t="s">
        <v>4701</v>
      </c>
    </row>
    <row r="75" spans="1:1">
      <c r="A75" s="445" t="s">
        <v>4707</v>
      </c>
    </row>
    <row r="76" spans="1:1">
      <c r="A76" s="445" t="s">
        <v>4696</v>
      </c>
    </row>
    <row r="77" spans="1:1">
      <c r="A77" s="445" t="s">
        <v>4709</v>
      </c>
    </row>
    <row r="78" spans="1:1">
      <c r="A78" s="445" t="s">
        <v>6050</v>
      </c>
    </row>
    <row r="79" spans="1:1">
      <c r="A79" s="445" t="s">
        <v>6051</v>
      </c>
    </row>
    <row r="80" spans="1:1">
      <c r="A80" s="445" t="s">
        <v>6052</v>
      </c>
    </row>
    <row r="81" spans="1:1">
      <c r="A81" s="445" t="s">
        <v>6053</v>
      </c>
    </row>
    <row r="82" spans="1:1">
      <c r="A82" s="445" t="s">
        <v>6644</v>
      </c>
    </row>
    <row r="83" spans="1:1">
      <c r="A83" s="445" t="s">
        <v>6645</v>
      </c>
    </row>
    <row r="84" spans="1:1">
      <c r="A84" s="445" t="s">
        <v>6056</v>
      </c>
    </row>
    <row r="85" spans="1:1">
      <c r="A85" s="445" t="s">
        <v>6646</v>
      </c>
    </row>
    <row r="86" spans="1:1">
      <c r="A86" s="445" t="s">
        <v>6647</v>
      </c>
    </row>
    <row r="87" spans="1:1">
      <c r="A87" s="445" t="s">
        <v>6059</v>
      </c>
    </row>
    <row r="88" spans="1:1">
      <c r="A88" s="445" t="s">
        <v>6060</v>
      </c>
    </row>
    <row r="89" spans="1:1">
      <c r="A89" s="445" t="s">
        <v>6648</v>
      </c>
    </row>
    <row r="90" spans="1:1">
      <c r="A90" s="445" t="s">
        <v>6649</v>
      </c>
    </row>
    <row r="91" spans="1:1">
      <c r="A91" s="445" t="s">
        <v>6650</v>
      </c>
    </row>
    <row r="92" spans="1:1">
      <c r="A92" s="445" t="s">
        <v>6651</v>
      </c>
    </row>
    <row r="93" spans="1:1">
      <c r="A93" s="445" t="s">
        <v>6065</v>
      </c>
    </row>
    <row r="94" spans="1:1">
      <c r="A94" s="445" t="s">
        <v>6066</v>
      </c>
    </row>
    <row r="95" spans="1:1">
      <c r="A95" s="445" t="s">
        <v>6652</v>
      </c>
    </row>
    <row r="96" spans="1:1">
      <c r="A96" s="445" t="s">
        <v>6068</v>
      </c>
    </row>
    <row r="97" spans="1:1">
      <c r="A97" s="445" t="s">
        <v>6069</v>
      </c>
    </row>
    <row r="98" spans="1:1">
      <c r="A98" s="445" t="s">
        <v>6070</v>
      </c>
    </row>
    <row r="99" spans="1:1">
      <c r="A99" s="445" t="s">
        <v>6653</v>
      </c>
    </row>
    <row r="100" spans="1:1">
      <c r="A100" s="445" t="s">
        <v>6072</v>
      </c>
    </row>
    <row r="101" spans="1:1">
      <c r="A101" s="445" t="s">
        <v>6073</v>
      </c>
    </row>
    <row r="102" spans="1:1">
      <c r="A102" s="445" t="s">
        <v>6654</v>
      </c>
    </row>
    <row r="103" spans="1:1">
      <c r="A103" s="445" t="s">
        <v>6075</v>
      </c>
    </row>
    <row r="104" spans="1:1">
      <c r="A104" s="445" t="s">
        <v>6655</v>
      </c>
    </row>
    <row r="105" spans="1:1">
      <c r="A105" s="445" t="s">
        <v>6077</v>
      </c>
    </row>
    <row r="106" spans="1:1">
      <c r="A106" s="445" t="s">
        <v>6078</v>
      </c>
    </row>
    <row r="107" spans="1:1">
      <c r="A107" s="445" t="s">
        <v>6079</v>
      </c>
    </row>
    <row r="108" spans="1:1">
      <c r="A108" s="445" t="s">
        <v>6080</v>
      </c>
    </row>
    <row r="109" spans="1:1">
      <c r="A109" s="445" t="s">
        <v>6081</v>
      </c>
    </row>
    <row r="110" spans="1:1">
      <c r="A110" s="445" t="s">
        <v>4549</v>
      </c>
    </row>
    <row r="111" spans="1:1">
      <c r="A111" s="445" t="s">
        <v>4544</v>
      </c>
    </row>
    <row r="112" spans="1:1">
      <c r="A112" s="445" t="s">
        <v>6085</v>
      </c>
    </row>
    <row r="113" spans="1:1">
      <c r="A113" s="445" t="s">
        <v>4633</v>
      </c>
    </row>
    <row r="114" spans="1:1">
      <c r="A114" s="445" t="s">
        <v>4634</v>
      </c>
    </row>
    <row r="115" spans="1:1">
      <c r="A115" s="445" t="s">
        <v>4632</v>
      </c>
    </row>
    <row r="116" spans="1:1">
      <c r="A116" s="445" t="s">
        <v>4635</v>
      </c>
    </row>
    <row r="117" spans="1:1">
      <c r="A117" s="445" t="s">
        <v>4623</v>
      </c>
    </row>
    <row r="118" spans="1:1">
      <c r="A118" s="445" t="s">
        <v>4631</v>
      </c>
    </row>
    <row r="119" spans="1:1">
      <c r="A119" s="445" t="s">
        <v>4624</v>
      </c>
    </row>
    <row r="120" spans="1:1">
      <c r="A120" s="445" t="s">
        <v>4625</v>
      </c>
    </row>
    <row r="121" spans="1:1">
      <c r="A121" s="445" t="s">
        <v>4627</v>
      </c>
    </row>
    <row r="122" spans="1:1">
      <c r="A122" s="445" t="s">
        <v>4622</v>
      </c>
    </row>
    <row r="123" spans="1:1">
      <c r="A123" s="445" t="s">
        <v>4629</v>
      </c>
    </row>
    <row r="124" spans="1:1">
      <c r="A124" s="445" t="s">
        <v>4626</v>
      </c>
    </row>
    <row r="125" spans="1:1">
      <c r="A125" s="445" t="s">
        <v>4579</v>
      </c>
    </row>
    <row r="126" spans="1:1">
      <c r="A126" s="445" t="s">
        <v>4630</v>
      </c>
    </row>
    <row r="127" spans="1:1">
      <c r="A127" s="445" t="s">
        <v>4628</v>
      </c>
    </row>
    <row r="128" spans="1:1">
      <c r="A128" s="445" t="s">
        <v>4621</v>
      </c>
    </row>
    <row r="129" spans="1:1">
      <c r="A129" s="445" t="s">
        <v>4636</v>
      </c>
    </row>
    <row r="130" spans="1:1">
      <c r="A130" s="445" t="s">
        <v>4637</v>
      </c>
    </row>
    <row r="131" spans="1:1">
      <c r="A131" s="445" t="s">
        <v>6086</v>
      </c>
    </row>
    <row r="132" spans="1:1">
      <c r="A132" s="445" t="s">
        <v>6087</v>
      </c>
    </row>
    <row r="133" spans="1:1">
      <c r="A133" s="445" t="s">
        <v>6088</v>
      </c>
    </row>
    <row r="134" spans="1:1">
      <c r="A134" s="445" t="s">
        <v>6089</v>
      </c>
    </row>
    <row r="135" spans="1:1">
      <c r="A135" s="445" t="s">
        <v>6090</v>
      </c>
    </row>
    <row r="136" spans="1:1">
      <c r="A136" s="445" t="s">
        <v>6091</v>
      </c>
    </row>
    <row r="137" spans="1:1">
      <c r="A137" s="445" t="s">
        <v>6092</v>
      </c>
    </row>
    <row r="138" spans="1:1">
      <c r="A138" s="445" t="s">
        <v>6093</v>
      </c>
    </row>
    <row r="139" spans="1:1">
      <c r="A139" s="445" t="s">
        <v>6094</v>
      </c>
    </row>
    <row r="140" spans="1:1">
      <c r="A140" s="445" t="s">
        <v>6095</v>
      </c>
    </row>
    <row r="141" spans="1:1">
      <c r="A141" s="445" t="s">
        <v>6096</v>
      </c>
    </row>
    <row r="142" spans="1:1">
      <c r="A142" s="445" t="s">
        <v>6097</v>
      </c>
    </row>
    <row r="143" spans="1:1">
      <c r="A143" s="445" t="s">
        <v>6098</v>
      </c>
    </row>
    <row r="144" spans="1:1">
      <c r="A144" s="445" t="s">
        <v>6099</v>
      </c>
    </row>
    <row r="145" spans="1:1">
      <c r="A145" s="445" t="s">
        <v>6100</v>
      </c>
    </row>
    <row r="146" spans="1:1">
      <c r="A146" s="445" t="s">
        <v>6101</v>
      </c>
    </row>
    <row r="147" spans="1:1">
      <c r="A147" s="445" t="s">
        <v>6102</v>
      </c>
    </row>
    <row r="148" spans="1:1">
      <c r="A148" s="445" t="s">
        <v>6103</v>
      </c>
    </row>
    <row r="149" spans="1:1">
      <c r="A149" s="445" t="s">
        <v>6104</v>
      </c>
    </row>
    <row r="150" spans="1:1">
      <c r="A150" s="445" t="s">
        <v>6105</v>
      </c>
    </row>
    <row r="151" spans="1:1">
      <c r="A151" s="445" t="s">
        <v>6106</v>
      </c>
    </row>
    <row r="152" spans="1:1">
      <c r="A152" s="445" t="s">
        <v>6107</v>
      </c>
    </row>
    <row r="153" spans="1:1">
      <c r="A153" s="445" t="s">
        <v>6108</v>
      </c>
    </row>
    <row r="154" spans="1:1">
      <c r="A154" s="445" t="s">
        <v>6109</v>
      </c>
    </row>
    <row r="155" spans="1:1">
      <c r="A155" s="445" t="s">
        <v>6110</v>
      </c>
    </row>
    <row r="156" spans="1:1">
      <c r="A156" s="445" t="s">
        <v>6111</v>
      </c>
    </row>
    <row r="157" spans="1:1">
      <c r="A157" s="445" t="s">
        <v>6112</v>
      </c>
    </row>
    <row r="158" spans="1:1">
      <c r="A158" s="445" t="s">
        <v>6113</v>
      </c>
    </row>
    <row r="159" spans="1:1">
      <c r="A159" s="445" t="s">
        <v>6114</v>
      </c>
    </row>
    <row r="160" spans="1:1">
      <c r="A160" s="445" t="s">
        <v>6115</v>
      </c>
    </row>
    <row r="161" spans="1:1">
      <c r="A161" s="445" t="s">
        <v>6116</v>
      </c>
    </row>
    <row r="162" spans="1:1">
      <c r="A162" s="445" t="s">
        <v>6117</v>
      </c>
    </row>
    <row r="163" spans="1:1">
      <c r="A163" s="445" t="s">
        <v>6118</v>
      </c>
    </row>
    <row r="164" spans="1:1">
      <c r="A164" s="445" t="s">
        <v>6119</v>
      </c>
    </row>
    <row r="165" spans="1:1">
      <c r="A165" s="445" t="s">
        <v>4549</v>
      </c>
    </row>
    <row r="166" spans="1:1">
      <c r="A166" s="445" t="s">
        <v>4544</v>
      </c>
    </row>
    <row r="167" spans="1:1">
      <c r="A167" s="445" t="s">
        <v>6120</v>
      </c>
    </row>
    <row r="168" spans="1:1">
      <c r="A168" s="445" t="s">
        <v>6121</v>
      </c>
    </row>
    <row r="169" spans="1:1">
      <c r="A169" s="445" t="s">
        <v>6122</v>
      </c>
    </row>
    <row r="170" spans="1:1">
      <c r="A170" s="445" t="s">
        <v>6123</v>
      </c>
    </row>
    <row r="171" spans="1:1">
      <c r="A171" s="445" t="s">
        <v>6124</v>
      </c>
    </row>
    <row r="172" spans="1:1">
      <c r="A172" s="445" t="s">
        <v>6125</v>
      </c>
    </row>
    <row r="173" spans="1:1">
      <c r="A173" s="445" t="s">
        <v>6126</v>
      </c>
    </row>
    <row r="174" spans="1:1">
      <c r="A174" s="445" t="s">
        <v>6127</v>
      </c>
    </row>
    <row r="175" spans="1:1">
      <c r="A175" s="445" t="s">
        <v>6128</v>
      </c>
    </row>
    <row r="176" spans="1:1">
      <c r="A176" s="445" t="s">
        <v>6129</v>
      </c>
    </row>
    <row r="177" spans="1:1">
      <c r="A177" s="445" t="s">
        <v>6130</v>
      </c>
    </row>
    <row r="178" spans="1:1">
      <c r="A178" s="445" t="s">
        <v>6131</v>
      </c>
    </row>
    <row r="179" spans="1:1">
      <c r="A179" s="445" t="s">
        <v>6132</v>
      </c>
    </row>
    <row r="180" spans="1:1">
      <c r="A180" s="445" t="s">
        <v>4585</v>
      </c>
    </row>
    <row r="181" spans="1:1">
      <c r="A181" s="445" t="s">
        <v>4571</v>
      </c>
    </row>
    <row r="182" spans="1:1">
      <c r="A182" s="445" t="s">
        <v>6133</v>
      </c>
    </row>
    <row r="183" spans="1:1">
      <c r="A183" s="445" t="s">
        <v>6134</v>
      </c>
    </row>
    <row r="184" spans="1:1">
      <c r="A184" s="445" t="s">
        <v>6135</v>
      </c>
    </row>
    <row r="185" spans="1:1">
      <c r="A185" s="445" t="s">
        <v>6136</v>
      </c>
    </row>
    <row r="186" spans="1:1">
      <c r="A186" s="445" t="s">
        <v>6137</v>
      </c>
    </row>
    <row r="187" spans="1:1">
      <c r="A187" s="445" t="s">
        <v>6138</v>
      </c>
    </row>
    <row r="188" spans="1:1">
      <c r="A188" s="445" t="s">
        <v>6139</v>
      </c>
    </row>
    <row r="189" spans="1:1">
      <c r="A189" s="445" t="s">
        <v>6140</v>
      </c>
    </row>
    <row r="190" spans="1:1">
      <c r="A190" s="445" t="s">
        <v>6141</v>
      </c>
    </row>
    <row r="191" spans="1:1">
      <c r="A191" s="445" t="s">
        <v>6142</v>
      </c>
    </row>
    <row r="192" spans="1:1">
      <c r="A192" s="445" t="s">
        <v>6143</v>
      </c>
    </row>
    <row r="193" spans="1:1">
      <c r="A193" s="445" t="s">
        <v>6144</v>
      </c>
    </row>
    <row r="194" spans="1:1">
      <c r="A194" s="445" t="s">
        <v>6145</v>
      </c>
    </row>
    <row r="195" spans="1:1">
      <c r="A195" s="445" t="s">
        <v>4549</v>
      </c>
    </row>
    <row r="196" spans="1:1">
      <c r="A196" s="445" t="s">
        <v>4544</v>
      </c>
    </row>
    <row r="197" spans="1:1">
      <c r="A197" s="445" t="s">
        <v>6146</v>
      </c>
    </row>
    <row r="198" spans="1:1">
      <c r="A198" s="445" t="s">
        <v>4575</v>
      </c>
    </row>
    <row r="199" spans="1:1">
      <c r="A199" s="445" t="s">
        <v>4744</v>
      </c>
    </row>
    <row r="200" spans="1:1">
      <c r="A200" s="445" t="s">
        <v>4746</v>
      </c>
    </row>
    <row r="201" spans="1:1">
      <c r="A201" s="445" t="s">
        <v>4745</v>
      </c>
    </row>
    <row r="202" spans="1:1">
      <c r="A202" s="445" t="s">
        <v>4747</v>
      </c>
    </row>
    <row r="203" spans="1:1">
      <c r="A203" s="445" t="s">
        <v>6147</v>
      </c>
    </row>
    <row r="204" spans="1:1">
      <c r="A204" s="445" t="s">
        <v>6148</v>
      </c>
    </row>
    <row r="205" spans="1:1">
      <c r="A205" s="445" t="s">
        <v>4549</v>
      </c>
    </row>
    <row r="206" spans="1:1">
      <c r="A206" s="445" t="s">
        <v>4544</v>
      </c>
    </row>
    <row r="207" spans="1:1">
      <c r="A207" s="445" t="s">
        <v>6149</v>
      </c>
    </row>
    <row r="208" spans="1:1">
      <c r="A208" s="445" t="s">
        <v>6150</v>
      </c>
    </row>
    <row r="209" spans="1:1">
      <c r="A209" s="445" t="s">
        <v>6151</v>
      </c>
    </row>
    <row r="210" spans="1:1">
      <c r="A210" s="445" t="s">
        <v>6152</v>
      </c>
    </row>
    <row r="211" spans="1:1">
      <c r="A211" s="445" t="s">
        <v>6153</v>
      </c>
    </row>
    <row r="212" spans="1:1">
      <c r="A212" s="445" t="s">
        <v>6154</v>
      </c>
    </row>
    <row r="213" spans="1:1">
      <c r="A213" s="445" t="s">
        <v>6155</v>
      </c>
    </row>
    <row r="214" spans="1:1">
      <c r="A214" s="445" t="s">
        <v>4571</v>
      </c>
    </row>
    <row r="215" spans="1:1">
      <c r="A215" s="445" t="s">
        <v>6156</v>
      </c>
    </row>
    <row r="216" spans="1:1">
      <c r="A216" s="445" t="s">
        <v>6157</v>
      </c>
    </row>
    <row r="217" spans="1:1">
      <c r="A217" s="445" t="s">
        <v>6158</v>
      </c>
    </row>
    <row r="218" spans="1:1">
      <c r="A218" s="445" t="s">
        <v>6159</v>
      </c>
    </row>
    <row r="219" spans="1:1">
      <c r="A219" s="445" t="s">
        <v>6160</v>
      </c>
    </row>
    <row r="220" spans="1:1">
      <c r="A220" s="445" t="s">
        <v>6161</v>
      </c>
    </row>
    <row r="221" spans="1:1">
      <c r="A221" s="445" t="s">
        <v>6162</v>
      </c>
    </row>
    <row r="222" spans="1:1">
      <c r="A222" s="445" t="s">
        <v>6163</v>
      </c>
    </row>
    <row r="223" spans="1:1">
      <c r="A223" s="445" t="s">
        <v>6142</v>
      </c>
    </row>
    <row r="224" spans="1:1">
      <c r="A224" s="445" t="s">
        <v>6164</v>
      </c>
    </row>
    <row r="225" spans="1:1">
      <c r="A225" s="445" t="s">
        <v>6165</v>
      </c>
    </row>
    <row r="226" spans="1:1">
      <c r="A226" s="445" t="s">
        <v>6166</v>
      </c>
    </row>
    <row r="227" spans="1:1">
      <c r="A227" s="445" t="s">
        <v>4549</v>
      </c>
    </row>
    <row r="228" spans="1:1">
      <c r="A228" s="445" t="s">
        <v>4544</v>
      </c>
    </row>
    <row r="229" spans="1:1">
      <c r="A229" s="445" t="s">
        <v>6167</v>
      </c>
    </row>
    <row r="230" spans="1:1">
      <c r="A230" s="445" t="s">
        <v>4618</v>
      </c>
    </row>
    <row r="231" spans="1:1">
      <c r="A231" s="445" t="s">
        <v>4617</v>
      </c>
    </row>
    <row r="232" spans="1:1">
      <c r="A232" s="445" t="s">
        <v>4616</v>
      </c>
    </row>
    <row r="233" spans="1:1">
      <c r="A233" s="445" t="s">
        <v>4615</v>
      </c>
    </row>
    <row r="234" spans="1:1">
      <c r="A234" s="445" t="s">
        <v>4619</v>
      </c>
    </row>
    <row r="235" spans="1:1">
      <c r="A235" s="445" t="s">
        <v>4620</v>
      </c>
    </row>
    <row r="236" spans="1:1">
      <c r="A236" s="445" t="s">
        <v>6168</v>
      </c>
    </row>
    <row r="237" spans="1:1">
      <c r="A237" s="445" t="s">
        <v>6169</v>
      </c>
    </row>
    <row r="238" spans="1:1">
      <c r="A238" s="445" t="s">
        <v>6170</v>
      </c>
    </row>
    <row r="239" spans="1:1">
      <c r="A239" s="445" t="s">
        <v>6171</v>
      </c>
    </row>
    <row r="240" spans="1:1">
      <c r="A240" s="445" t="s">
        <v>6172</v>
      </c>
    </row>
    <row r="241" spans="1:1">
      <c r="A241" s="445" t="s">
        <v>6142</v>
      </c>
    </row>
    <row r="242" spans="1:1">
      <c r="A242" s="445" t="s">
        <v>6173</v>
      </c>
    </row>
    <row r="243" spans="1:1">
      <c r="A243" s="445" t="s">
        <v>6174</v>
      </c>
    </row>
    <row r="244" spans="1:1">
      <c r="A244" s="445" t="s">
        <v>6175</v>
      </c>
    </row>
    <row r="245" spans="1:1">
      <c r="A245" s="445" t="s">
        <v>4549</v>
      </c>
    </row>
    <row r="246" spans="1:1">
      <c r="A246" s="445" t="s">
        <v>4544</v>
      </c>
    </row>
    <row r="247" spans="1:1">
      <c r="A247" s="445" t="s">
        <v>6176</v>
      </c>
    </row>
    <row r="248" spans="1:1">
      <c r="A248" s="445" t="s">
        <v>4642</v>
      </c>
    </row>
    <row r="249" spans="1:1">
      <c r="A249" s="445" t="s">
        <v>4618</v>
      </c>
    </row>
    <row r="250" spans="1:1">
      <c r="A250" s="445" t="s">
        <v>4617</v>
      </c>
    </row>
    <row r="251" spans="1:1">
      <c r="A251" s="445" t="s">
        <v>4641</v>
      </c>
    </row>
    <row r="252" spans="1:1">
      <c r="A252" s="445" t="s">
        <v>4640</v>
      </c>
    </row>
    <row r="253" spans="1:1">
      <c r="A253" s="445" t="s">
        <v>4616</v>
      </c>
    </row>
    <row r="254" spans="1:1">
      <c r="A254" s="445" t="s">
        <v>4638</v>
      </c>
    </row>
    <row r="255" spans="1:1">
      <c r="A255" s="445" t="s">
        <v>4639</v>
      </c>
    </row>
    <row r="256" spans="1:1">
      <c r="A256" s="445" t="s">
        <v>4619</v>
      </c>
    </row>
    <row r="257" spans="1:1">
      <c r="A257" s="445" t="s">
        <v>4620</v>
      </c>
    </row>
    <row r="258" spans="1:1">
      <c r="A258" s="445" t="s">
        <v>4643</v>
      </c>
    </row>
    <row r="259" spans="1:1">
      <c r="A259" s="445" t="s">
        <v>6168</v>
      </c>
    </row>
    <row r="260" spans="1:1">
      <c r="A260" s="445" t="s">
        <v>6169</v>
      </c>
    </row>
    <row r="261" spans="1:1">
      <c r="A261" s="445" t="s">
        <v>6177</v>
      </c>
    </row>
    <row r="262" spans="1:1">
      <c r="A262" s="445" t="s">
        <v>6178</v>
      </c>
    </row>
    <row r="263" spans="1:1">
      <c r="A263" s="445" t="s">
        <v>6179</v>
      </c>
    </row>
    <row r="264" spans="1:1">
      <c r="A264" s="445" t="s">
        <v>6180</v>
      </c>
    </row>
    <row r="265" spans="1:1">
      <c r="A265" s="445" t="s">
        <v>6181</v>
      </c>
    </row>
    <row r="266" spans="1:1">
      <c r="A266" s="445" t="s">
        <v>6142</v>
      </c>
    </row>
    <row r="267" spans="1:1">
      <c r="A267" s="445" t="s">
        <v>6182</v>
      </c>
    </row>
    <row r="268" spans="1:1">
      <c r="A268" s="445" t="s">
        <v>6174</v>
      </c>
    </row>
    <row r="269" spans="1:1">
      <c r="A269" s="445" t="s">
        <v>6175</v>
      </c>
    </row>
    <row r="270" spans="1:1">
      <c r="A270" s="445" t="s">
        <v>4549</v>
      </c>
    </row>
    <row r="271" spans="1:1">
      <c r="A271" s="445" t="s">
        <v>4544</v>
      </c>
    </row>
    <row r="272" spans="1:1">
      <c r="A272" s="445" t="s">
        <v>6183</v>
      </c>
    </row>
    <row r="273" spans="1:1">
      <c r="A273" s="445" t="s">
        <v>4644</v>
      </c>
    </row>
    <row r="274" spans="1:1">
      <c r="A274" s="445" t="s">
        <v>4618</v>
      </c>
    </row>
    <row r="275" spans="1:1">
      <c r="A275" s="445" t="s">
        <v>4617</v>
      </c>
    </row>
    <row r="276" spans="1:1">
      <c r="A276" s="445" t="s">
        <v>4641</v>
      </c>
    </row>
    <row r="277" spans="1:1">
      <c r="A277" s="445" t="s">
        <v>4640</v>
      </c>
    </row>
    <row r="278" spans="1:1">
      <c r="A278" s="445" t="s">
        <v>4616</v>
      </c>
    </row>
    <row r="279" spans="1:1">
      <c r="A279" s="445" t="s">
        <v>4638</v>
      </c>
    </row>
    <row r="280" spans="1:1">
      <c r="A280" s="445" t="s">
        <v>4639</v>
      </c>
    </row>
    <row r="281" spans="1:1">
      <c r="A281" s="445" t="s">
        <v>4619</v>
      </c>
    </row>
    <row r="282" spans="1:1">
      <c r="A282" s="445" t="s">
        <v>4620</v>
      </c>
    </row>
    <row r="283" spans="1:1">
      <c r="A283" s="445" t="s">
        <v>4643</v>
      </c>
    </row>
    <row r="284" spans="1:1">
      <c r="A284" s="445" t="s">
        <v>6168</v>
      </c>
    </row>
    <row r="285" spans="1:1">
      <c r="A285" s="445" t="s">
        <v>6169</v>
      </c>
    </row>
    <row r="286" spans="1:1">
      <c r="A286" s="445" t="s">
        <v>6177</v>
      </c>
    </row>
    <row r="287" spans="1:1">
      <c r="A287" s="445" t="s">
        <v>6184</v>
      </c>
    </row>
    <row r="288" spans="1:1">
      <c r="A288" s="445" t="s">
        <v>6179</v>
      </c>
    </row>
    <row r="289" spans="1:1">
      <c r="A289" s="445" t="s">
        <v>6180</v>
      </c>
    </row>
    <row r="290" spans="1:1">
      <c r="A290" s="445" t="s">
        <v>6185</v>
      </c>
    </row>
    <row r="291" spans="1:1">
      <c r="A291" s="445" t="s">
        <v>6142</v>
      </c>
    </row>
    <row r="292" spans="1:1">
      <c r="A292" s="445" t="s">
        <v>6186</v>
      </c>
    </row>
    <row r="293" spans="1:1">
      <c r="A293" s="445" t="s">
        <v>6174</v>
      </c>
    </row>
    <row r="294" spans="1:1">
      <c r="A294" s="445" t="s">
        <v>6175</v>
      </c>
    </row>
    <row r="295" spans="1:1">
      <c r="A295" s="445" t="s">
        <v>4549</v>
      </c>
    </row>
    <row r="296" spans="1:1">
      <c r="A296" s="445" t="s">
        <v>4544</v>
      </c>
    </row>
    <row r="297" spans="1:1">
      <c r="A297" s="445" t="s">
        <v>6187</v>
      </c>
    </row>
    <row r="298" spans="1:1">
      <c r="A298" s="445" t="s">
        <v>4712</v>
      </c>
    </row>
    <row r="299" spans="1:1">
      <c r="A299" s="445" t="s">
        <v>4713</v>
      </c>
    </row>
    <row r="300" spans="1:1">
      <c r="A300" s="445" t="s">
        <v>4714</v>
      </c>
    </row>
    <row r="301" spans="1:1">
      <c r="A301" s="445" t="s">
        <v>4715</v>
      </c>
    </row>
    <row r="302" spans="1:1">
      <c r="A302" s="445" t="s">
        <v>4585</v>
      </c>
    </row>
    <row r="303" spans="1:1">
      <c r="A303" s="445" t="s">
        <v>4571</v>
      </c>
    </row>
    <row r="304" spans="1:1">
      <c r="A304" s="445" t="s">
        <v>6188</v>
      </c>
    </row>
    <row r="305" spans="1:1">
      <c r="A305" s="445" t="s">
        <v>6189</v>
      </c>
    </row>
    <row r="306" spans="1:1">
      <c r="A306" s="445" t="s">
        <v>6190</v>
      </c>
    </row>
    <row r="307" spans="1:1">
      <c r="A307" s="445" t="s">
        <v>6191</v>
      </c>
    </row>
    <row r="308" spans="1:1">
      <c r="A308" s="445" t="s">
        <v>6192</v>
      </c>
    </row>
    <row r="309" spans="1:1">
      <c r="A309" s="445" t="s">
        <v>6193</v>
      </c>
    </row>
    <row r="310" spans="1:1">
      <c r="A310" s="445" t="s">
        <v>6194</v>
      </c>
    </row>
    <row r="311" spans="1:1">
      <c r="A311" s="445" t="s">
        <v>6195</v>
      </c>
    </row>
    <row r="312" spans="1:1">
      <c r="A312" s="445" t="s">
        <v>6196</v>
      </c>
    </row>
    <row r="313" spans="1:1">
      <c r="A313" s="445" t="s">
        <v>6197</v>
      </c>
    </row>
    <row r="314" spans="1:1">
      <c r="A314" s="445" t="s">
        <v>6198</v>
      </c>
    </row>
    <row r="315" spans="1:1">
      <c r="A315" s="445" t="s">
        <v>6199</v>
      </c>
    </row>
    <row r="316" spans="1:1">
      <c r="A316" s="445" t="s">
        <v>6200</v>
      </c>
    </row>
    <row r="317" spans="1:1">
      <c r="A317" s="445" t="s">
        <v>6201</v>
      </c>
    </row>
    <row r="318" spans="1:1">
      <c r="A318" s="445" t="s">
        <v>4549</v>
      </c>
    </row>
    <row r="319" spans="1:1">
      <c r="A319" s="445" t="s">
        <v>4544</v>
      </c>
    </row>
    <row r="320" spans="1:1">
      <c r="A320" s="445" t="s">
        <v>6202</v>
      </c>
    </row>
    <row r="321" spans="1:1">
      <c r="A321" s="445" t="s">
        <v>4570</v>
      </c>
    </row>
    <row r="322" spans="1:1">
      <c r="A322" s="445" t="s">
        <v>4575</v>
      </c>
    </row>
    <row r="323" spans="1:1">
      <c r="A323" s="445" t="s">
        <v>4724</v>
      </c>
    </row>
    <row r="324" spans="1:1">
      <c r="A324" s="445" t="s">
        <v>4716</v>
      </c>
    </row>
    <row r="325" spans="1:1">
      <c r="A325" s="445" t="s">
        <v>4721</v>
      </c>
    </row>
    <row r="326" spans="1:1">
      <c r="A326" s="445" t="s">
        <v>4719</v>
      </c>
    </row>
    <row r="327" spans="1:1">
      <c r="A327" s="445" t="s">
        <v>4722</v>
      </c>
    </row>
    <row r="328" spans="1:1">
      <c r="A328" s="445" t="s">
        <v>4723</v>
      </c>
    </row>
    <row r="329" spans="1:1">
      <c r="A329" s="445" t="s">
        <v>4717</v>
      </c>
    </row>
    <row r="330" spans="1:1">
      <c r="A330" s="445" t="s">
        <v>4720</v>
      </c>
    </row>
    <row r="331" spans="1:1">
      <c r="A331" s="445" t="s">
        <v>4718</v>
      </c>
    </row>
    <row r="332" spans="1:1">
      <c r="A332" s="445" t="s">
        <v>4559</v>
      </c>
    </row>
    <row r="333" spans="1:1">
      <c r="A333" s="445" t="s">
        <v>4572</v>
      </c>
    </row>
    <row r="334" spans="1:1">
      <c r="A334" s="445" t="s">
        <v>4571</v>
      </c>
    </row>
    <row r="335" spans="1:1">
      <c r="A335" s="445" t="s">
        <v>6203</v>
      </c>
    </row>
    <row r="336" spans="1:1">
      <c r="A336" s="445" t="s">
        <v>6204</v>
      </c>
    </row>
    <row r="337" spans="1:1">
      <c r="A337" s="445" t="s">
        <v>6205</v>
      </c>
    </row>
    <row r="338" spans="1:1">
      <c r="A338" s="445" t="s">
        <v>6206</v>
      </c>
    </row>
    <row r="339" spans="1:1">
      <c r="A339" s="445" t="s">
        <v>6192</v>
      </c>
    </row>
    <row r="340" spans="1:1">
      <c r="A340" s="445" t="s">
        <v>6193</v>
      </c>
    </row>
    <row r="341" spans="1:1">
      <c r="A341" s="445" t="s">
        <v>6207</v>
      </c>
    </row>
    <row r="342" spans="1:1">
      <c r="A342" s="445" t="s">
        <v>6208</v>
      </c>
    </row>
    <row r="343" spans="1:1">
      <c r="A343" s="445" t="s">
        <v>6083</v>
      </c>
    </row>
    <row r="344" spans="1:1">
      <c r="A344" s="445" t="s">
        <v>6209</v>
      </c>
    </row>
    <row r="345" spans="1:1">
      <c r="A345" s="445" t="s">
        <v>6201</v>
      </c>
    </row>
    <row r="346" spans="1:1">
      <c r="A346" s="445" t="s">
        <v>6210</v>
      </c>
    </row>
    <row r="347" spans="1:1">
      <c r="A347" s="445" t="s">
        <v>4549</v>
      </c>
    </row>
    <row r="348" spans="1:1">
      <c r="A348" s="445" t="s">
        <v>4544</v>
      </c>
    </row>
    <row r="349" spans="1:1">
      <c r="A349" s="445" t="s">
        <v>6211</v>
      </c>
    </row>
    <row r="350" spans="1:1">
      <c r="A350" s="445" t="s">
        <v>4568</v>
      </c>
    </row>
    <row r="351" spans="1:1">
      <c r="A351" s="445" t="s">
        <v>4570</v>
      </c>
    </row>
    <row r="352" spans="1:1">
      <c r="A352" s="445" t="s">
        <v>4569</v>
      </c>
    </row>
    <row r="353" spans="1:1">
      <c r="A353" s="445" t="s">
        <v>4560</v>
      </c>
    </row>
    <row r="354" spans="1:1">
      <c r="A354" s="445" t="s">
        <v>4563</v>
      </c>
    </row>
    <row r="355" spans="1:1">
      <c r="A355" s="445" t="s">
        <v>4564</v>
      </c>
    </row>
    <row r="356" spans="1:1">
      <c r="A356" s="445" t="s">
        <v>4554</v>
      </c>
    </row>
    <row r="357" spans="1:1">
      <c r="A357" s="445" t="s">
        <v>4562</v>
      </c>
    </row>
    <row r="358" spans="1:1">
      <c r="A358" s="445" t="s">
        <v>4557</v>
      </c>
    </row>
    <row r="359" spans="1:1">
      <c r="A359" s="445" t="s">
        <v>4561</v>
      </c>
    </row>
    <row r="360" spans="1:1">
      <c r="A360" s="445" t="s">
        <v>4565</v>
      </c>
    </row>
    <row r="361" spans="1:1">
      <c r="A361" s="445" t="s">
        <v>4553</v>
      </c>
    </row>
    <row r="362" spans="1:1">
      <c r="A362" s="445" t="s">
        <v>4558</v>
      </c>
    </row>
    <row r="363" spans="1:1">
      <c r="A363" s="445" t="s">
        <v>4555</v>
      </c>
    </row>
    <row r="364" spans="1:1">
      <c r="A364" s="445" t="s">
        <v>4559</v>
      </c>
    </row>
    <row r="365" spans="1:1">
      <c r="A365" s="445" t="s">
        <v>4566</v>
      </c>
    </row>
    <row r="366" spans="1:1">
      <c r="A366" s="445" t="s">
        <v>4551</v>
      </c>
    </row>
    <row r="367" spans="1:1">
      <c r="A367" s="445" t="s">
        <v>4567</v>
      </c>
    </row>
    <row r="368" spans="1:1">
      <c r="A368" s="445" t="s">
        <v>4556</v>
      </c>
    </row>
    <row r="369" spans="1:1">
      <c r="A369" s="445" t="s">
        <v>4552</v>
      </c>
    </row>
    <row r="370" spans="1:1">
      <c r="A370" s="445" t="s">
        <v>4550</v>
      </c>
    </row>
    <row r="371" spans="1:1">
      <c r="A371" s="445" t="s">
        <v>4572</v>
      </c>
    </row>
    <row r="372" spans="1:1">
      <c r="A372" s="445" t="s">
        <v>4571</v>
      </c>
    </row>
    <row r="373" spans="1:1">
      <c r="A373" s="445" t="s">
        <v>6212</v>
      </c>
    </row>
    <row r="374" spans="1:1">
      <c r="A374" s="445" t="s">
        <v>6213</v>
      </c>
    </row>
    <row r="375" spans="1:1">
      <c r="A375" s="445" t="s">
        <v>6214</v>
      </c>
    </row>
    <row r="376" spans="1:1">
      <c r="A376" s="445" t="s">
        <v>6215</v>
      </c>
    </row>
    <row r="377" spans="1:1">
      <c r="A377" s="445" t="s">
        <v>6216</v>
      </c>
    </row>
    <row r="378" spans="1:1">
      <c r="A378" s="445" t="s">
        <v>6217</v>
      </c>
    </row>
    <row r="379" spans="1:1">
      <c r="A379" s="445" t="s">
        <v>6218</v>
      </c>
    </row>
    <row r="380" spans="1:1">
      <c r="A380" s="445" t="s">
        <v>6219</v>
      </c>
    </row>
    <row r="381" spans="1:1">
      <c r="A381" s="445" t="s">
        <v>6220</v>
      </c>
    </row>
    <row r="382" spans="1:1">
      <c r="A382" s="445" t="s">
        <v>6198</v>
      </c>
    </row>
    <row r="383" spans="1:1">
      <c r="A383" s="445" t="s">
        <v>6209</v>
      </c>
    </row>
    <row r="384" spans="1:1">
      <c r="A384" s="445" t="s">
        <v>6221</v>
      </c>
    </row>
    <row r="385" spans="1:1">
      <c r="A385" s="445" t="s">
        <v>6222</v>
      </c>
    </row>
    <row r="386" spans="1:1">
      <c r="A386" s="445" t="s">
        <v>6223</v>
      </c>
    </row>
    <row r="387" spans="1:1">
      <c r="A387" s="445" t="s">
        <v>6224</v>
      </c>
    </row>
    <row r="388" spans="1:1">
      <c r="A388" s="445" t="s">
        <v>6225</v>
      </c>
    </row>
    <row r="389" spans="1:1">
      <c r="A389" s="445" t="s">
        <v>6201</v>
      </c>
    </row>
    <row r="390" spans="1:1">
      <c r="A390" s="445" t="s">
        <v>4549</v>
      </c>
    </row>
    <row r="391" spans="1:1">
      <c r="A391" s="445" t="s">
        <v>4544</v>
      </c>
    </row>
    <row r="392" spans="1:1">
      <c r="A392" s="445" t="s">
        <v>6226</v>
      </c>
    </row>
    <row r="393" spans="1:1">
      <c r="A393" s="445" t="s">
        <v>4583</v>
      </c>
    </row>
    <row r="394" spans="1:1">
      <c r="A394" s="445" t="s">
        <v>4582</v>
      </c>
    </row>
    <row r="395" spans="1:1">
      <c r="A395" s="445" t="s">
        <v>4581</v>
      </c>
    </row>
    <row r="396" spans="1:1">
      <c r="A396" s="445" t="s">
        <v>4580</v>
      </c>
    </row>
    <row r="397" spans="1:1">
      <c r="A397" s="445" t="s">
        <v>4579</v>
      </c>
    </row>
    <row r="398" spans="1:1">
      <c r="A398" s="445" t="s">
        <v>4578</v>
      </c>
    </row>
    <row r="399" spans="1:1">
      <c r="A399" s="445" t="s">
        <v>4584</v>
      </c>
    </row>
    <row r="400" spans="1:1">
      <c r="A400" s="445" t="s">
        <v>4571</v>
      </c>
    </row>
    <row r="401" spans="1:1">
      <c r="A401" s="445" t="s">
        <v>6227</v>
      </c>
    </row>
    <row r="402" spans="1:1">
      <c r="A402" s="445" t="s">
        <v>6190</v>
      </c>
    </row>
    <row r="403" spans="1:1">
      <c r="A403" s="445" t="s">
        <v>6228</v>
      </c>
    </row>
    <row r="404" spans="1:1">
      <c r="A404" s="445" t="s">
        <v>6229</v>
      </c>
    </row>
    <row r="405" spans="1:1">
      <c r="A405" s="445" t="s">
        <v>6192</v>
      </c>
    </row>
    <row r="406" spans="1:1">
      <c r="A406" s="445" t="s">
        <v>6193</v>
      </c>
    </row>
    <row r="407" spans="1:1">
      <c r="A407" s="445" t="s">
        <v>6230</v>
      </c>
    </row>
    <row r="408" spans="1:1">
      <c r="A408" s="445" t="s">
        <v>6231</v>
      </c>
    </row>
    <row r="409" spans="1:1">
      <c r="A409" s="445" t="s">
        <v>6232</v>
      </c>
    </row>
    <row r="410" spans="1:1">
      <c r="A410" s="445" t="s">
        <v>6083</v>
      </c>
    </row>
    <row r="411" spans="1:1">
      <c r="A411" s="445" t="s">
        <v>6233</v>
      </c>
    </row>
    <row r="412" spans="1:1">
      <c r="A412" s="445" t="s">
        <v>6200</v>
      </c>
    </row>
    <row r="413" spans="1:1">
      <c r="A413" s="445" t="s">
        <v>6234</v>
      </c>
    </row>
    <row r="414" spans="1:1">
      <c r="A414" s="445" t="s">
        <v>4549</v>
      </c>
    </row>
    <row r="415" spans="1:1">
      <c r="A415" s="445" t="s">
        <v>4544</v>
      </c>
    </row>
    <row r="416" spans="1:1">
      <c r="A416" s="445" t="s">
        <v>6235</v>
      </c>
    </row>
    <row r="417" spans="1:1">
      <c r="A417" s="445" t="s">
        <v>4611</v>
      </c>
    </row>
    <row r="418" spans="1:1">
      <c r="A418" s="445" t="s">
        <v>4587</v>
      </c>
    </row>
    <row r="419" spans="1:1">
      <c r="A419" s="445" t="s">
        <v>4612</v>
      </c>
    </row>
    <row r="420" spans="1:1">
      <c r="A420" s="445" t="s">
        <v>4609</v>
      </c>
    </row>
    <row r="421" spans="1:1">
      <c r="A421" s="445" t="s">
        <v>4598</v>
      </c>
    </row>
    <row r="422" spans="1:1">
      <c r="A422" s="445" t="s">
        <v>4593</v>
      </c>
    </row>
    <row r="423" spans="1:1">
      <c r="A423" s="445" t="s">
        <v>4594</v>
      </c>
    </row>
    <row r="424" spans="1:1">
      <c r="A424" s="445" t="s">
        <v>4601</v>
      </c>
    </row>
    <row r="425" spans="1:1">
      <c r="A425" s="445" t="s">
        <v>4602</v>
      </c>
    </row>
    <row r="426" spans="1:1">
      <c r="A426" s="445" t="s">
        <v>4603</v>
      </c>
    </row>
    <row r="427" spans="1:1">
      <c r="A427" s="445" t="s">
        <v>4586</v>
      </c>
    </row>
    <row r="428" spans="1:1">
      <c r="A428" s="445" t="s">
        <v>4599</v>
      </c>
    </row>
    <row r="429" spans="1:1">
      <c r="A429" s="445" t="s">
        <v>4610</v>
      </c>
    </row>
    <row r="430" spans="1:1">
      <c r="A430" s="445" t="s">
        <v>4604</v>
      </c>
    </row>
    <row r="431" spans="1:1">
      <c r="A431" s="445" t="s">
        <v>4608</v>
      </c>
    </row>
    <row r="432" spans="1:1">
      <c r="A432" s="445" t="s">
        <v>4600</v>
      </c>
    </row>
    <row r="433" spans="1:1">
      <c r="A433" s="445" t="s">
        <v>4597</v>
      </c>
    </row>
    <row r="434" spans="1:1">
      <c r="A434" s="445" t="s">
        <v>4589</v>
      </c>
    </row>
    <row r="435" spans="1:1">
      <c r="A435" s="445" t="s">
        <v>4592</v>
      </c>
    </row>
    <row r="436" spans="1:1">
      <c r="A436" s="445" t="s">
        <v>4590</v>
      </c>
    </row>
    <row r="437" spans="1:1">
      <c r="A437" s="445" t="s">
        <v>4591</v>
      </c>
    </row>
    <row r="438" spans="1:1">
      <c r="A438" s="445" t="s">
        <v>4595</v>
      </c>
    </row>
    <row r="439" spans="1:1">
      <c r="A439" s="445" t="s">
        <v>4596</v>
      </c>
    </row>
    <row r="440" spans="1:1">
      <c r="A440" s="445" t="s">
        <v>4605</v>
      </c>
    </row>
    <row r="441" spans="1:1">
      <c r="A441" s="445" t="s">
        <v>4606</v>
      </c>
    </row>
    <row r="442" spans="1:1">
      <c r="A442" s="445" t="s">
        <v>4607</v>
      </c>
    </row>
    <row r="443" spans="1:1">
      <c r="A443" s="445" t="s">
        <v>4588</v>
      </c>
    </row>
    <row r="444" spans="1:1">
      <c r="A444" s="445" t="s">
        <v>4613</v>
      </c>
    </row>
    <row r="445" spans="1:1">
      <c r="A445" s="445" t="s">
        <v>4614</v>
      </c>
    </row>
    <row r="446" spans="1:1">
      <c r="A446" s="445" t="s">
        <v>6236</v>
      </c>
    </row>
    <row r="447" spans="1:1">
      <c r="A447" s="445" t="s">
        <v>6237</v>
      </c>
    </row>
    <row r="448" spans="1:1">
      <c r="A448" s="445" t="s">
        <v>6238</v>
      </c>
    </row>
    <row r="449" spans="1:1">
      <c r="A449" s="445" t="s">
        <v>6239</v>
      </c>
    </row>
    <row r="450" spans="1:1">
      <c r="A450" s="445" t="s">
        <v>6240</v>
      </c>
    </row>
    <row r="451" spans="1:1">
      <c r="A451" s="445" t="s">
        <v>6241</v>
      </c>
    </row>
    <row r="452" spans="1:1">
      <c r="A452" s="445" t="s">
        <v>6242</v>
      </c>
    </row>
    <row r="453" spans="1:1">
      <c r="A453" s="445" t="s">
        <v>6243</v>
      </c>
    </row>
    <row r="454" spans="1:1">
      <c r="A454" s="445" t="s">
        <v>6244</v>
      </c>
    </row>
    <row r="455" spans="1:1">
      <c r="A455" s="445" t="s">
        <v>4549</v>
      </c>
    </row>
    <row r="456" spans="1:1">
      <c r="A456" s="445" t="s">
        <v>4544</v>
      </c>
    </row>
    <row r="457" spans="1:1">
      <c r="A457" s="445" t="s">
        <v>6245</v>
      </c>
    </row>
    <row r="458" spans="1:1">
      <c r="A458" s="445" t="s">
        <v>4547</v>
      </c>
    </row>
    <row r="459" spans="1:1">
      <c r="A459" s="445" t="s">
        <v>4545</v>
      </c>
    </row>
    <row r="460" spans="1:1">
      <c r="A460" s="445" t="s">
        <v>4546</v>
      </c>
    </row>
    <row r="461" spans="1:1">
      <c r="A461" s="445" t="s">
        <v>4548</v>
      </c>
    </row>
    <row r="462" spans="1:1">
      <c r="A462" s="445" t="s">
        <v>6246</v>
      </c>
    </row>
    <row r="463" spans="1:1">
      <c r="A463" s="445" t="s">
        <v>6247</v>
      </c>
    </row>
    <row r="464" spans="1:1">
      <c r="A464" s="445" t="s">
        <v>6248</v>
      </c>
    </row>
    <row r="465" spans="1:1">
      <c r="A465" s="445" t="s">
        <v>6249</v>
      </c>
    </row>
    <row r="466" spans="1:1">
      <c r="A466" s="445" t="s">
        <v>6250</v>
      </c>
    </row>
    <row r="467" spans="1:1">
      <c r="A467" s="445" t="s">
        <v>6251</v>
      </c>
    </row>
    <row r="468" spans="1:1">
      <c r="A468" s="445" t="s">
        <v>6252</v>
      </c>
    </row>
    <row r="469" spans="1:1">
      <c r="A469" s="445" t="s">
        <v>6253</v>
      </c>
    </row>
    <row r="470" spans="1:1">
      <c r="A470" s="445" t="s">
        <v>6254</v>
      </c>
    </row>
    <row r="471" spans="1:1">
      <c r="A471" s="445" t="s">
        <v>6255</v>
      </c>
    </row>
    <row r="472" spans="1:1">
      <c r="A472" s="445" t="s">
        <v>6256</v>
      </c>
    </row>
    <row r="473" spans="1:1">
      <c r="A473" s="445" t="s">
        <v>6257</v>
      </c>
    </row>
    <row r="474" spans="1:1">
      <c r="A474" s="445" t="s">
        <v>4549</v>
      </c>
    </row>
    <row r="475" spans="1:1">
      <c r="A475" s="445" t="s">
        <v>4544</v>
      </c>
    </row>
    <row r="476" spans="1:1">
      <c r="A476" s="445" t="s">
        <v>6258</v>
      </c>
    </row>
    <row r="477" spans="1:1">
      <c r="A477" s="445" t="s">
        <v>4648</v>
      </c>
    </row>
    <row r="478" spans="1:1">
      <c r="A478" s="445" t="s">
        <v>4646</v>
      </c>
    </row>
    <row r="479" spans="1:1">
      <c r="A479" s="445" t="s">
        <v>4645</v>
      </c>
    </row>
    <row r="480" spans="1:1">
      <c r="A480" s="445" t="s">
        <v>4650</v>
      </c>
    </row>
    <row r="481" spans="1:1">
      <c r="A481" s="445" t="s">
        <v>4649</v>
      </c>
    </row>
    <row r="482" spans="1:1">
      <c r="A482" s="445" t="s">
        <v>4647</v>
      </c>
    </row>
    <row r="483" spans="1:1">
      <c r="A483" s="445" t="s">
        <v>4651</v>
      </c>
    </row>
    <row r="484" spans="1:1">
      <c r="A484" s="445" t="s">
        <v>4571</v>
      </c>
    </row>
    <row r="485" spans="1:1">
      <c r="A485" s="445" t="s">
        <v>6133</v>
      </c>
    </row>
    <row r="486" spans="1:1">
      <c r="A486" s="445" t="s">
        <v>6135</v>
      </c>
    </row>
    <row r="487" spans="1:1">
      <c r="A487" s="445" t="s">
        <v>6259</v>
      </c>
    </row>
    <row r="488" spans="1:1">
      <c r="A488" s="445" t="s">
        <v>6260</v>
      </c>
    </row>
    <row r="489" spans="1:1">
      <c r="A489" s="445" t="s">
        <v>6142</v>
      </c>
    </row>
    <row r="490" spans="1:1">
      <c r="A490" s="445" t="s">
        <v>6261</v>
      </c>
    </row>
    <row r="491" spans="1:1">
      <c r="A491" s="445" t="s">
        <v>4549</v>
      </c>
    </row>
    <row r="492" spans="1:1">
      <c r="A492" s="445" t="s">
        <v>4544</v>
      </c>
    </row>
    <row r="493" spans="1:1">
      <c r="A493" s="445" t="s">
        <v>6262</v>
      </c>
    </row>
    <row r="494" spans="1:1">
      <c r="A494" s="445" t="s">
        <v>4741</v>
      </c>
    </row>
    <row r="495" spans="1:1">
      <c r="A495" s="445" t="s">
        <v>4740</v>
      </c>
    </row>
    <row r="496" spans="1:1">
      <c r="A496" s="445" t="s">
        <v>4738</v>
      </c>
    </row>
    <row r="497" spans="1:1">
      <c r="A497" s="445" t="s">
        <v>4742</v>
      </c>
    </row>
    <row r="498" spans="1:1">
      <c r="A498" s="445" t="s">
        <v>4737</v>
      </c>
    </row>
    <row r="499" spans="1:1">
      <c r="A499" s="445" t="s">
        <v>4743</v>
      </c>
    </row>
    <row r="500" spans="1:1">
      <c r="A500" s="445" t="s">
        <v>4739</v>
      </c>
    </row>
    <row r="501" spans="1:1">
      <c r="A501" s="445" t="s">
        <v>4651</v>
      </c>
    </row>
    <row r="502" spans="1:1">
      <c r="A502" s="445" t="s">
        <v>4571</v>
      </c>
    </row>
    <row r="503" spans="1:1">
      <c r="A503" s="445" t="s">
        <v>6263</v>
      </c>
    </row>
    <row r="504" spans="1:1">
      <c r="A504" s="445" t="s">
        <v>6264</v>
      </c>
    </row>
    <row r="505" spans="1:1">
      <c r="A505" s="445" t="s">
        <v>6259</v>
      </c>
    </row>
    <row r="506" spans="1:1">
      <c r="A506" s="445" t="s">
        <v>6260</v>
      </c>
    </row>
    <row r="507" spans="1:1">
      <c r="A507" s="445" t="s">
        <v>6142</v>
      </c>
    </row>
    <row r="508" spans="1:1">
      <c r="A508" s="445" t="s">
        <v>6261</v>
      </c>
    </row>
    <row r="509" spans="1:1">
      <c r="A509" s="445" t="s">
        <v>4549</v>
      </c>
    </row>
    <row r="510" spans="1:1">
      <c r="A510" s="445" t="s">
        <v>4544</v>
      </c>
    </row>
    <row r="511" spans="1:1">
      <c r="A511" s="445" t="s">
        <v>6265</v>
      </c>
    </row>
    <row r="512" spans="1:1">
      <c r="A512" s="445" t="s">
        <v>4728</v>
      </c>
    </row>
    <row r="513" spans="1:1">
      <c r="A513" s="445" t="s">
        <v>4727</v>
      </c>
    </row>
    <row r="514" spans="1:1">
      <c r="A514" s="445" t="s">
        <v>4726</v>
      </c>
    </row>
    <row r="515" spans="1:1">
      <c r="A515" s="445" t="s">
        <v>4725</v>
      </c>
    </row>
    <row r="516" spans="1:1">
      <c r="A516" s="445" t="s">
        <v>6266</v>
      </c>
    </row>
    <row r="517" spans="1:1">
      <c r="A517" s="445" t="s">
        <v>4549</v>
      </c>
    </row>
    <row r="518" spans="1:1">
      <c r="A518" s="445" t="s">
        <v>4544</v>
      </c>
    </row>
    <row r="519" spans="1:1">
      <c r="A519" s="445" t="s">
        <v>6267</v>
      </c>
    </row>
    <row r="520" spans="1:1">
      <c r="A520" s="445" t="s">
        <v>4748</v>
      </c>
    </row>
    <row r="521" spans="1:1">
      <c r="A521" s="445" t="s">
        <v>4749</v>
      </c>
    </row>
    <row r="522" spans="1:1">
      <c r="A522" s="445" t="s">
        <v>4750</v>
      </c>
    </row>
    <row r="523" spans="1:1">
      <c r="A523" s="445" t="s">
        <v>4751</v>
      </c>
    </row>
    <row r="524" spans="1:1">
      <c r="A524" s="445" t="s">
        <v>4752</v>
      </c>
    </row>
    <row r="525" spans="1:1">
      <c r="A525" s="445" t="s">
        <v>6268</v>
      </c>
    </row>
    <row r="526" spans="1:1">
      <c r="A526" s="445" t="s">
        <v>6269</v>
      </c>
    </row>
    <row r="527" spans="1:1">
      <c r="A527" s="445" t="s">
        <v>4549</v>
      </c>
    </row>
    <row r="528" spans="1:1">
      <c r="A528" s="445" t="s">
        <v>4544</v>
      </c>
    </row>
    <row r="529" spans="1:1">
      <c r="A529" s="445" t="s">
        <v>6270</v>
      </c>
    </row>
    <row r="530" spans="1:1">
      <c r="A530" s="445" t="s">
        <v>4735</v>
      </c>
    </row>
    <row r="531" spans="1:1">
      <c r="A531" s="445" t="s">
        <v>4736</v>
      </c>
    </row>
    <row r="532" spans="1:1">
      <c r="A532" s="445" t="s">
        <v>4729</v>
      </c>
    </row>
    <row r="533" spans="1:1">
      <c r="A533" s="445" t="s">
        <v>4734</v>
      </c>
    </row>
    <row r="534" spans="1:1">
      <c r="A534" s="445" t="s">
        <v>4733</v>
      </c>
    </row>
    <row r="535" spans="1:1">
      <c r="A535" s="445" t="s">
        <v>4732</v>
      </c>
    </row>
    <row r="536" spans="1:1">
      <c r="A536" s="445" t="s">
        <v>4730</v>
      </c>
    </row>
    <row r="537" spans="1:1">
      <c r="A537" s="445" t="s">
        <v>4731</v>
      </c>
    </row>
    <row r="538" spans="1:1">
      <c r="A538" s="445" t="s">
        <v>6271</v>
      </c>
    </row>
    <row r="539" spans="1:1">
      <c r="A539" s="445" t="s">
        <v>6272</v>
      </c>
    </row>
    <row r="540" spans="1:1">
      <c r="A540" s="445" t="s">
        <v>6273</v>
      </c>
    </row>
    <row r="541" spans="1:1">
      <c r="A541" s="445" t="s">
        <v>6274</v>
      </c>
    </row>
    <row r="542" spans="1:1">
      <c r="A542" s="445" t="s">
        <v>6275</v>
      </c>
    </row>
    <row r="543" spans="1:1">
      <c r="A543" s="445" t="s">
        <v>6276</v>
      </c>
    </row>
    <row r="544" spans="1:1">
      <c r="A544" s="445" t="s">
        <v>6277</v>
      </c>
    </row>
    <row r="545" spans="1:1">
      <c r="A545" s="445" t="s">
        <v>6278</v>
      </c>
    </row>
    <row r="546" spans="1:1">
      <c r="A546" s="445" t="s">
        <v>6279</v>
      </c>
    </row>
    <row r="547" spans="1:1">
      <c r="A547" s="445" t="s">
        <v>6280</v>
      </c>
    </row>
    <row r="548" spans="1:1">
      <c r="A548" s="445" t="s">
        <v>6281</v>
      </c>
    </row>
    <row r="549" spans="1:1">
      <c r="A549" s="445" t="s">
        <v>6282</v>
      </c>
    </row>
    <row r="550" spans="1:1">
      <c r="A550" s="445" t="s">
        <v>4549</v>
      </c>
    </row>
    <row r="551" spans="1:1">
      <c r="A551" s="445" t="s">
        <v>4544</v>
      </c>
    </row>
    <row r="552" spans="1:1">
      <c r="A552" s="445" t="s">
        <v>6283</v>
      </c>
    </row>
    <row r="553" spans="1:1">
      <c r="A553" s="445" t="s">
        <v>4570</v>
      </c>
    </row>
    <row r="554" spans="1:1">
      <c r="A554" s="445" t="s">
        <v>4575</v>
      </c>
    </row>
    <row r="555" spans="1:1">
      <c r="A555" s="445" t="s">
        <v>4656</v>
      </c>
    </row>
    <row r="556" spans="1:1">
      <c r="A556" s="445" t="s">
        <v>4652</v>
      </c>
    </row>
    <row r="557" spans="1:1">
      <c r="A557" s="445" t="s">
        <v>4653</v>
      </c>
    </row>
    <row r="558" spans="1:1">
      <c r="A558" s="445" t="s">
        <v>4654</v>
      </c>
    </row>
    <row r="559" spans="1:1">
      <c r="A559" s="445" t="s">
        <v>4657</v>
      </c>
    </row>
    <row r="560" spans="1:1">
      <c r="A560" s="445" t="s">
        <v>4655</v>
      </c>
    </row>
    <row r="561" spans="1:1">
      <c r="A561" s="445" t="s">
        <v>4658</v>
      </c>
    </row>
    <row r="562" spans="1:1">
      <c r="A562" s="445" t="s">
        <v>4559</v>
      </c>
    </row>
    <row r="563" spans="1:1">
      <c r="A563" s="445" t="s">
        <v>4572</v>
      </c>
    </row>
    <row r="564" spans="1:1">
      <c r="A564" s="445" t="s">
        <v>4571</v>
      </c>
    </row>
    <row r="565" spans="1:1">
      <c r="A565" s="445" t="s">
        <v>6284</v>
      </c>
    </row>
    <row r="566" spans="1:1">
      <c r="A566" s="445" t="s">
        <v>6041</v>
      </c>
    </row>
    <row r="567" spans="1:1">
      <c r="A567" s="445" t="s">
        <v>6285</v>
      </c>
    </row>
    <row r="568" spans="1:1">
      <c r="A568" s="445" t="s">
        <v>6286</v>
      </c>
    </row>
    <row r="569" spans="1:1">
      <c r="A569" s="445" t="s">
        <v>6287</v>
      </c>
    </row>
    <row r="570" spans="1:1">
      <c r="A570" s="445" t="s">
        <v>6288</v>
      </c>
    </row>
    <row r="571" spans="1:1">
      <c r="A571" s="445" t="s">
        <v>6289</v>
      </c>
    </row>
    <row r="572" spans="1:1">
      <c r="A572" s="445" t="s">
        <v>6290</v>
      </c>
    </row>
    <row r="573" spans="1:1">
      <c r="A573" s="445" t="s">
        <v>6291</v>
      </c>
    </row>
    <row r="574" spans="1:1">
      <c r="A574" s="445" t="s">
        <v>4549</v>
      </c>
    </row>
    <row r="575" spans="1:1">
      <c r="A575" s="445" t="s">
        <v>4753</v>
      </c>
    </row>
    <row r="576" spans="1:1">
      <c r="A576" s="445" t="s">
        <v>6292</v>
      </c>
    </row>
    <row r="577" spans="1:1">
      <c r="A577" s="445" t="s">
        <v>6293</v>
      </c>
    </row>
    <row r="578" spans="1:1">
      <c r="A578" s="445" t="s">
        <v>6294</v>
      </c>
    </row>
    <row r="579" spans="1:1">
      <c r="A579" s="445" t="s">
        <v>6295</v>
      </c>
    </row>
    <row r="580" spans="1:1">
      <c r="A580" s="445" t="s">
        <v>6296</v>
      </c>
    </row>
    <row r="581" spans="1:1">
      <c r="A581" s="445" t="s">
        <v>6297</v>
      </c>
    </row>
    <row r="582" spans="1:1">
      <c r="A582" s="445" t="s">
        <v>6298</v>
      </c>
    </row>
    <row r="583" spans="1:1">
      <c r="A583" s="445" t="s">
        <v>6299</v>
      </c>
    </row>
    <row r="584" spans="1:1">
      <c r="A584" s="445" t="s">
        <v>6300</v>
      </c>
    </row>
    <row r="585" spans="1:1">
      <c r="A585" s="445" t="s">
        <v>6301</v>
      </c>
    </row>
    <row r="586" spans="1:1">
      <c r="A586" s="445" t="s">
        <v>6302</v>
      </c>
    </row>
    <row r="587" spans="1:1">
      <c r="A587" s="445" t="s">
        <v>6303</v>
      </c>
    </row>
    <row r="588" spans="1:1">
      <c r="A588" s="445" t="s">
        <v>6304</v>
      </c>
    </row>
    <row r="589" spans="1:1">
      <c r="A589" s="445" t="s">
        <v>6305</v>
      </c>
    </row>
    <row r="590" spans="1:1">
      <c r="A590" s="445" t="s">
        <v>4754</v>
      </c>
    </row>
    <row r="591" spans="1:1">
      <c r="A591" s="445" t="s">
        <v>4771</v>
      </c>
    </row>
    <row r="592" spans="1:1">
      <c r="A592" s="445" t="s">
        <v>6306</v>
      </c>
    </row>
    <row r="593" spans="1:1">
      <c r="A593" s="445" t="s">
        <v>6307</v>
      </c>
    </row>
    <row r="594" spans="1:1">
      <c r="A594" s="445" t="s">
        <v>6308</v>
      </c>
    </row>
    <row r="595" spans="1:1">
      <c r="A595" s="445" t="s">
        <v>6266</v>
      </c>
    </row>
    <row r="596" spans="1:1">
      <c r="A596" s="445" t="s">
        <v>4765</v>
      </c>
    </row>
    <row r="597" spans="1:1">
      <c r="A597" s="445" t="s">
        <v>4757</v>
      </c>
    </row>
    <row r="598" spans="1:1">
      <c r="A598" s="445" t="s">
        <v>4754</v>
      </c>
    </row>
    <row r="599" spans="1:1">
      <c r="A599" s="445" t="s">
        <v>5938</v>
      </c>
    </row>
    <row r="600" spans="1:1">
      <c r="A600" s="445" t="s">
        <v>6147</v>
      </c>
    </row>
    <row r="601" spans="1:1">
      <c r="A601" s="445" t="s">
        <v>6307</v>
      </c>
    </row>
    <row r="602" spans="1:1">
      <c r="A602" s="445" t="s">
        <v>6308</v>
      </c>
    </row>
    <row r="603" spans="1:1">
      <c r="A603" s="445" t="s">
        <v>4759</v>
      </c>
    </row>
    <row r="604" spans="1:1">
      <c r="A604" s="445" t="s">
        <v>4757</v>
      </c>
    </row>
    <row r="605" spans="1:1">
      <c r="A605" s="445" t="s">
        <v>4754</v>
      </c>
    </row>
    <row r="606" spans="1:1">
      <c r="A606" s="445" t="s">
        <v>5938</v>
      </c>
    </row>
    <row r="607" spans="1:1">
      <c r="A607" s="445" t="s">
        <v>6147</v>
      </c>
    </row>
    <row r="608" spans="1:1">
      <c r="A608" s="445" t="s">
        <v>6307</v>
      </c>
    </row>
    <row r="609" spans="1:1">
      <c r="A609" s="445" t="s">
        <v>6308</v>
      </c>
    </row>
    <row r="610" spans="1:1">
      <c r="A610" s="445" t="s">
        <v>4759</v>
      </c>
    </row>
    <row r="611" spans="1:1">
      <c r="A611" s="445" t="s">
        <v>4757</v>
      </c>
    </row>
    <row r="612" spans="1:1">
      <c r="A612" s="445" t="s">
        <v>4754</v>
      </c>
    </row>
    <row r="613" spans="1:1">
      <c r="A613" s="445" t="s">
        <v>5937</v>
      </c>
    </row>
    <row r="614" spans="1:1">
      <c r="A614" s="445" t="s">
        <v>6147</v>
      </c>
    </row>
    <row r="615" spans="1:1">
      <c r="A615" s="445" t="s">
        <v>6307</v>
      </c>
    </row>
    <row r="616" spans="1:1">
      <c r="A616" s="445" t="s">
        <v>6308</v>
      </c>
    </row>
    <row r="617" spans="1:1">
      <c r="A617" s="445" t="s">
        <v>4759</v>
      </c>
    </row>
    <row r="618" spans="1:1">
      <c r="A618" s="445" t="s">
        <v>4757</v>
      </c>
    </row>
    <row r="619" spans="1:1">
      <c r="A619" s="445" t="s">
        <v>4754</v>
      </c>
    </row>
    <row r="620" spans="1:1">
      <c r="A620" s="445" t="s">
        <v>5923</v>
      </c>
    </row>
    <row r="621" spans="1:1">
      <c r="A621" s="445" t="s">
        <v>6147</v>
      </c>
    </row>
    <row r="622" spans="1:1">
      <c r="A622" s="445" t="s">
        <v>6307</v>
      </c>
    </row>
    <row r="623" spans="1:1">
      <c r="A623" s="445" t="s">
        <v>6308</v>
      </c>
    </row>
    <row r="624" spans="1:1">
      <c r="A624" s="445" t="s">
        <v>4759</v>
      </c>
    </row>
    <row r="625" spans="1:1">
      <c r="A625" s="445" t="s">
        <v>4757</v>
      </c>
    </row>
    <row r="626" spans="1:1">
      <c r="A626" s="445" t="s">
        <v>4754</v>
      </c>
    </row>
    <row r="627" spans="1:1">
      <c r="A627" s="445" t="s">
        <v>5951</v>
      </c>
    </row>
    <row r="628" spans="1:1">
      <c r="A628" s="445" t="s">
        <v>6309</v>
      </c>
    </row>
    <row r="629" spans="1:1">
      <c r="A629" s="445" t="s">
        <v>6307</v>
      </c>
    </row>
    <row r="630" spans="1:1">
      <c r="A630" s="445" t="s">
        <v>6308</v>
      </c>
    </row>
    <row r="631" spans="1:1">
      <c r="A631" s="445" t="s">
        <v>6310</v>
      </c>
    </row>
    <row r="632" spans="1:1">
      <c r="A632" s="445" t="s">
        <v>4756</v>
      </c>
    </row>
    <row r="633" spans="1:1">
      <c r="A633" s="445" t="s">
        <v>4757</v>
      </c>
    </row>
    <row r="634" spans="1:1">
      <c r="A634" s="445" t="s">
        <v>4754</v>
      </c>
    </row>
    <row r="635" spans="1:1">
      <c r="A635" s="445" t="s">
        <v>5921</v>
      </c>
    </row>
    <row r="636" spans="1:1">
      <c r="A636" s="445" t="s">
        <v>6147</v>
      </c>
    </row>
    <row r="637" spans="1:1">
      <c r="A637" s="445" t="s">
        <v>6307</v>
      </c>
    </row>
    <row r="638" spans="1:1">
      <c r="A638" s="445" t="s">
        <v>6308</v>
      </c>
    </row>
    <row r="639" spans="1:1">
      <c r="A639" s="445" t="s">
        <v>4759</v>
      </c>
    </row>
    <row r="640" spans="1:1">
      <c r="A640" s="445" t="s">
        <v>4757</v>
      </c>
    </row>
    <row r="641" spans="1:1">
      <c r="A641" s="445" t="s">
        <v>4754</v>
      </c>
    </row>
    <row r="642" spans="1:1">
      <c r="A642" s="445" t="s">
        <v>5947</v>
      </c>
    </row>
    <row r="643" spans="1:1">
      <c r="A643" s="445" t="s">
        <v>6147</v>
      </c>
    </row>
    <row r="644" spans="1:1">
      <c r="A644" s="445" t="s">
        <v>6307</v>
      </c>
    </row>
    <row r="645" spans="1:1">
      <c r="A645" s="445" t="s">
        <v>6308</v>
      </c>
    </row>
    <row r="646" spans="1:1">
      <c r="A646" s="445" t="s">
        <v>4759</v>
      </c>
    </row>
    <row r="647" spans="1:1">
      <c r="A647" s="445" t="s">
        <v>4757</v>
      </c>
    </row>
    <row r="648" spans="1:1">
      <c r="A648" s="445" t="s">
        <v>4754</v>
      </c>
    </row>
    <row r="649" spans="1:1">
      <c r="A649" s="445" t="s">
        <v>5956</v>
      </c>
    </row>
    <row r="650" spans="1:1">
      <c r="A650" s="445" t="s">
        <v>6309</v>
      </c>
    </row>
    <row r="651" spans="1:1">
      <c r="A651" s="445" t="s">
        <v>6307</v>
      </c>
    </row>
    <row r="652" spans="1:1">
      <c r="A652" s="445" t="s">
        <v>6308</v>
      </c>
    </row>
    <row r="653" spans="1:1">
      <c r="A653" s="445" t="s">
        <v>6310</v>
      </c>
    </row>
    <row r="654" spans="1:1">
      <c r="A654" s="445" t="s">
        <v>4756</v>
      </c>
    </row>
    <row r="655" spans="1:1">
      <c r="A655" s="445" t="s">
        <v>4757</v>
      </c>
    </row>
    <row r="656" spans="1:1">
      <c r="A656" s="445" t="s">
        <v>4754</v>
      </c>
    </row>
    <row r="657" spans="1:1">
      <c r="A657" s="445" t="s">
        <v>5939</v>
      </c>
    </row>
    <row r="658" spans="1:1">
      <c r="A658" s="445" t="s">
        <v>6147</v>
      </c>
    </row>
    <row r="659" spans="1:1">
      <c r="A659" s="445" t="s">
        <v>6307</v>
      </c>
    </row>
    <row r="660" spans="1:1">
      <c r="A660" s="445" t="s">
        <v>6308</v>
      </c>
    </row>
    <row r="661" spans="1:1">
      <c r="A661" s="445" t="s">
        <v>4759</v>
      </c>
    </row>
    <row r="662" spans="1:1">
      <c r="A662" s="445" t="s">
        <v>4757</v>
      </c>
    </row>
    <row r="663" spans="1:1">
      <c r="A663" s="445" t="s">
        <v>4754</v>
      </c>
    </row>
    <row r="664" spans="1:1">
      <c r="A664" s="445" t="s">
        <v>5935</v>
      </c>
    </row>
    <row r="665" spans="1:1">
      <c r="A665" s="445" t="s">
        <v>6147</v>
      </c>
    </row>
    <row r="666" spans="1:1">
      <c r="A666" s="445" t="s">
        <v>6307</v>
      </c>
    </row>
    <row r="667" spans="1:1">
      <c r="A667" s="445" t="s">
        <v>6308</v>
      </c>
    </row>
    <row r="668" spans="1:1">
      <c r="A668" s="445" t="s">
        <v>4759</v>
      </c>
    </row>
    <row r="669" spans="1:1">
      <c r="A669" s="445" t="s">
        <v>4757</v>
      </c>
    </row>
    <row r="670" spans="1:1">
      <c r="A670" s="445" t="s">
        <v>4754</v>
      </c>
    </row>
    <row r="671" spans="1:1">
      <c r="A671" s="445" t="s">
        <v>5950</v>
      </c>
    </row>
    <row r="672" spans="1:1">
      <c r="A672" s="445" t="s">
        <v>6309</v>
      </c>
    </row>
    <row r="673" spans="1:1">
      <c r="A673" s="445" t="s">
        <v>6307</v>
      </c>
    </row>
    <row r="674" spans="1:1">
      <c r="A674" s="445" t="s">
        <v>6308</v>
      </c>
    </row>
    <row r="675" spans="1:1">
      <c r="A675" s="445" t="s">
        <v>6310</v>
      </c>
    </row>
    <row r="676" spans="1:1">
      <c r="A676" s="445" t="s">
        <v>4756</v>
      </c>
    </row>
    <row r="677" spans="1:1">
      <c r="A677" s="445" t="s">
        <v>4757</v>
      </c>
    </row>
    <row r="678" spans="1:1">
      <c r="A678" s="445" t="s">
        <v>4754</v>
      </c>
    </row>
    <row r="679" spans="1:1">
      <c r="A679" s="445" t="s">
        <v>5924</v>
      </c>
    </row>
    <row r="680" spans="1:1">
      <c r="A680" s="445" t="s">
        <v>6147</v>
      </c>
    </row>
    <row r="681" spans="1:1">
      <c r="A681" s="445" t="s">
        <v>6307</v>
      </c>
    </row>
    <row r="682" spans="1:1">
      <c r="A682" s="445" t="s">
        <v>6308</v>
      </c>
    </row>
    <row r="683" spans="1:1">
      <c r="A683" s="445" t="s">
        <v>4759</v>
      </c>
    </row>
    <row r="684" spans="1:1">
      <c r="A684" s="445" t="s">
        <v>4757</v>
      </c>
    </row>
    <row r="685" spans="1:1">
      <c r="A685" s="445" t="s">
        <v>4754</v>
      </c>
    </row>
    <row r="686" spans="1:1">
      <c r="A686" s="445" t="s">
        <v>5930</v>
      </c>
    </row>
    <row r="687" spans="1:1">
      <c r="A687" s="445" t="s">
        <v>6147</v>
      </c>
    </row>
    <row r="688" spans="1:1">
      <c r="A688" s="445" t="s">
        <v>6307</v>
      </c>
    </row>
    <row r="689" spans="1:1">
      <c r="A689" s="445" t="s">
        <v>6308</v>
      </c>
    </row>
    <row r="690" spans="1:1">
      <c r="A690" s="445" t="s">
        <v>4759</v>
      </c>
    </row>
    <row r="691" spans="1:1">
      <c r="A691" s="445" t="s">
        <v>4757</v>
      </c>
    </row>
    <row r="692" spans="1:1">
      <c r="A692" s="445" t="s">
        <v>4754</v>
      </c>
    </row>
    <row r="693" spans="1:1">
      <c r="A693" s="445" t="s">
        <v>5931</v>
      </c>
    </row>
    <row r="694" spans="1:1">
      <c r="A694" s="445" t="s">
        <v>6147</v>
      </c>
    </row>
    <row r="695" spans="1:1">
      <c r="A695" s="445" t="s">
        <v>6307</v>
      </c>
    </row>
    <row r="696" spans="1:1">
      <c r="A696" s="445" t="s">
        <v>6308</v>
      </c>
    </row>
    <row r="697" spans="1:1">
      <c r="A697" s="445" t="s">
        <v>4759</v>
      </c>
    </row>
    <row r="698" spans="1:1">
      <c r="A698" s="445" t="s">
        <v>4757</v>
      </c>
    </row>
    <row r="699" spans="1:1">
      <c r="A699" s="445" t="s">
        <v>4754</v>
      </c>
    </row>
    <row r="700" spans="1:1">
      <c r="A700" s="445" t="s">
        <v>5932</v>
      </c>
    </row>
    <row r="701" spans="1:1">
      <c r="A701" s="445" t="s">
        <v>6147</v>
      </c>
    </row>
    <row r="702" spans="1:1">
      <c r="A702" s="445" t="s">
        <v>6307</v>
      </c>
    </row>
    <row r="703" spans="1:1">
      <c r="A703" s="445" t="s">
        <v>6308</v>
      </c>
    </row>
    <row r="704" spans="1:1">
      <c r="A704" s="445" t="s">
        <v>4759</v>
      </c>
    </row>
    <row r="705" spans="1:1">
      <c r="A705" s="445" t="s">
        <v>4757</v>
      </c>
    </row>
    <row r="706" spans="1:1">
      <c r="A706" s="445" t="s">
        <v>4754</v>
      </c>
    </row>
    <row r="707" spans="1:1">
      <c r="A707" s="445" t="s">
        <v>5912</v>
      </c>
    </row>
    <row r="708" spans="1:1">
      <c r="A708" s="445" t="s">
        <v>6309</v>
      </c>
    </row>
    <row r="709" spans="1:1">
      <c r="A709" s="445" t="s">
        <v>6307</v>
      </c>
    </row>
    <row r="710" spans="1:1">
      <c r="A710" s="445" t="s">
        <v>6308</v>
      </c>
    </row>
    <row r="711" spans="1:1">
      <c r="A711" s="445" t="s">
        <v>6310</v>
      </c>
    </row>
    <row r="712" spans="1:1">
      <c r="A712" s="445" t="s">
        <v>4756</v>
      </c>
    </row>
    <row r="713" spans="1:1">
      <c r="A713" s="445" t="s">
        <v>4757</v>
      </c>
    </row>
    <row r="714" spans="1:1">
      <c r="A714" s="445" t="s">
        <v>4754</v>
      </c>
    </row>
    <row r="715" spans="1:1">
      <c r="A715" s="445" t="s">
        <v>5929</v>
      </c>
    </row>
    <row r="716" spans="1:1">
      <c r="A716" s="445" t="s">
        <v>6309</v>
      </c>
    </row>
    <row r="717" spans="1:1">
      <c r="A717" s="445" t="s">
        <v>6307</v>
      </c>
    </row>
    <row r="718" spans="1:1">
      <c r="A718" s="445" t="s">
        <v>6308</v>
      </c>
    </row>
    <row r="719" spans="1:1">
      <c r="A719" s="445" t="s">
        <v>6311</v>
      </c>
    </row>
    <row r="720" spans="1:1">
      <c r="A720" s="445" t="s">
        <v>4767</v>
      </c>
    </row>
    <row r="721" spans="1:1">
      <c r="A721" s="445" t="s">
        <v>4757</v>
      </c>
    </row>
    <row r="722" spans="1:1">
      <c r="A722" s="445" t="s">
        <v>4754</v>
      </c>
    </row>
    <row r="723" spans="1:1">
      <c r="A723" s="445" t="s">
        <v>5988</v>
      </c>
    </row>
    <row r="724" spans="1:1">
      <c r="A724" s="445" t="s">
        <v>6147</v>
      </c>
    </row>
    <row r="725" spans="1:1">
      <c r="A725" s="445" t="s">
        <v>6307</v>
      </c>
    </row>
    <row r="726" spans="1:1">
      <c r="A726" s="445" t="s">
        <v>6308</v>
      </c>
    </row>
    <row r="727" spans="1:1">
      <c r="A727" s="445" t="s">
        <v>4759</v>
      </c>
    </row>
    <row r="728" spans="1:1">
      <c r="A728" s="445" t="s">
        <v>4757</v>
      </c>
    </row>
    <row r="729" spans="1:1">
      <c r="A729" s="445" t="s">
        <v>4754</v>
      </c>
    </row>
    <row r="730" spans="1:1">
      <c r="A730" s="445" t="s">
        <v>5920</v>
      </c>
    </row>
    <row r="731" spans="1:1">
      <c r="A731" s="445" t="s">
        <v>6147</v>
      </c>
    </row>
    <row r="732" spans="1:1">
      <c r="A732" s="445" t="s">
        <v>6307</v>
      </c>
    </row>
    <row r="733" spans="1:1">
      <c r="A733" s="445" t="s">
        <v>6308</v>
      </c>
    </row>
    <row r="734" spans="1:1">
      <c r="A734" s="445" t="s">
        <v>4759</v>
      </c>
    </row>
    <row r="735" spans="1:1">
      <c r="A735" s="445" t="s">
        <v>4757</v>
      </c>
    </row>
    <row r="736" spans="1:1">
      <c r="A736" s="445" t="s">
        <v>4754</v>
      </c>
    </row>
    <row r="737" spans="1:1">
      <c r="A737" s="445" t="s">
        <v>4770</v>
      </c>
    </row>
    <row r="738" spans="1:1">
      <c r="A738" s="445" t="s">
        <v>6312</v>
      </c>
    </row>
    <row r="739" spans="1:1">
      <c r="A739" s="445" t="s">
        <v>6313</v>
      </c>
    </row>
    <row r="740" spans="1:1">
      <c r="A740" s="445" t="s">
        <v>6274</v>
      </c>
    </row>
    <row r="741" spans="1:1">
      <c r="A741" s="445" t="s">
        <v>6656</v>
      </c>
    </row>
    <row r="742" spans="1:1">
      <c r="A742" s="445" t="s">
        <v>6276</v>
      </c>
    </row>
    <row r="743" spans="1:1">
      <c r="A743" s="445" t="s">
        <v>6307</v>
      </c>
    </row>
    <row r="744" spans="1:1">
      <c r="A744" s="445" t="s">
        <v>6308</v>
      </c>
    </row>
    <row r="745" spans="1:1">
      <c r="A745" s="445" t="s">
        <v>6657</v>
      </c>
    </row>
    <row r="746" spans="1:1">
      <c r="A746" s="445" t="s">
        <v>6278</v>
      </c>
    </row>
    <row r="747" spans="1:1">
      <c r="A747" s="445" t="s">
        <v>6279</v>
      </c>
    </row>
    <row r="748" spans="1:1">
      <c r="A748" s="445" t="s">
        <v>6280</v>
      </c>
    </row>
    <row r="749" spans="1:1">
      <c r="A749" s="445" t="s">
        <v>4765</v>
      </c>
    </row>
    <row r="750" spans="1:1">
      <c r="A750" s="445" t="s">
        <v>4757</v>
      </c>
    </row>
    <row r="751" spans="1:1">
      <c r="A751" s="445" t="s">
        <v>4754</v>
      </c>
    </row>
    <row r="752" spans="1:1">
      <c r="A752" s="445" t="s">
        <v>6658</v>
      </c>
    </row>
    <row r="753" spans="1:1">
      <c r="A753" s="445" t="s">
        <v>6147</v>
      </c>
    </row>
    <row r="754" spans="1:1">
      <c r="A754" s="445" t="s">
        <v>6307</v>
      </c>
    </row>
    <row r="755" spans="1:1">
      <c r="A755" s="445" t="s">
        <v>6308</v>
      </c>
    </row>
    <row r="756" spans="1:1">
      <c r="A756" s="445" t="s">
        <v>4759</v>
      </c>
    </row>
    <row r="757" spans="1:1">
      <c r="A757" s="445" t="s">
        <v>4757</v>
      </c>
    </row>
    <row r="758" spans="1:1">
      <c r="A758" s="445" t="s">
        <v>4754</v>
      </c>
    </row>
    <row r="759" spans="1:1">
      <c r="A759" s="445" t="s">
        <v>4766</v>
      </c>
    </row>
    <row r="760" spans="1:1">
      <c r="A760" s="445" t="s">
        <v>6268</v>
      </c>
    </row>
    <row r="761" spans="1:1">
      <c r="A761" s="445" t="s">
        <v>6307</v>
      </c>
    </row>
    <row r="762" spans="1:1">
      <c r="A762" s="445" t="s">
        <v>6308</v>
      </c>
    </row>
    <row r="763" spans="1:1">
      <c r="A763" s="445" t="s">
        <v>6317</v>
      </c>
    </row>
    <row r="764" spans="1:1">
      <c r="A764" s="445" t="s">
        <v>4767</v>
      </c>
    </row>
    <row r="765" spans="1:1">
      <c r="A765" s="445" t="s">
        <v>4757</v>
      </c>
    </row>
    <row r="766" spans="1:1">
      <c r="A766" s="445" t="s">
        <v>4754</v>
      </c>
    </row>
    <row r="767" spans="1:1">
      <c r="A767" s="445" t="s">
        <v>6952</v>
      </c>
    </row>
    <row r="768" spans="1:1">
      <c r="A768" s="445" t="s">
        <v>6147</v>
      </c>
    </row>
    <row r="769" spans="1:1">
      <c r="A769" s="445" t="s">
        <v>6307</v>
      </c>
    </row>
    <row r="770" spans="1:1">
      <c r="A770" s="445" t="s">
        <v>6308</v>
      </c>
    </row>
    <row r="771" spans="1:1">
      <c r="A771" s="445" t="s">
        <v>4759</v>
      </c>
    </row>
    <row r="772" spans="1:1">
      <c r="A772" s="445" t="s">
        <v>4757</v>
      </c>
    </row>
    <row r="773" spans="1:1">
      <c r="A773" s="445" t="s">
        <v>4754</v>
      </c>
    </row>
    <row r="774" spans="1:1">
      <c r="A774" s="445" t="s">
        <v>6953</v>
      </c>
    </row>
    <row r="775" spans="1:1">
      <c r="A775" s="445" t="s">
        <v>6309</v>
      </c>
    </row>
    <row r="776" spans="1:1">
      <c r="A776" s="445" t="s">
        <v>6307</v>
      </c>
    </row>
    <row r="777" spans="1:1">
      <c r="A777" s="445" t="s">
        <v>6308</v>
      </c>
    </row>
    <row r="778" spans="1:1">
      <c r="A778" s="445" t="s">
        <v>6318</v>
      </c>
    </row>
    <row r="779" spans="1:1">
      <c r="A779" s="445" t="s">
        <v>4803</v>
      </c>
    </row>
    <row r="780" spans="1:1">
      <c r="A780" s="445" t="s">
        <v>4757</v>
      </c>
    </row>
    <row r="781" spans="1:1">
      <c r="A781" s="445" t="s">
        <v>4754</v>
      </c>
    </row>
    <row r="782" spans="1:1">
      <c r="A782" s="445" t="s">
        <v>4758</v>
      </c>
    </row>
    <row r="783" spans="1:1">
      <c r="A783" s="445" t="s">
        <v>6147</v>
      </c>
    </row>
    <row r="784" spans="1:1">
      <c r="A784" s="445" t="s">
        <v>6307</v>
      </c>
    </row>
    <row r="785" spans="1:1">
      <c r="A785" s="445" t="s">
        <v>6308</v>
      </c>
    </row>
    <row r="786" spans="1:1">
      <c r="A786" s="445" t="s">
        <v>4759</v>
      </c>
    </row>
    <row r="787" spans="1:1">
      <c r="A787" s="445" t="s">
        <v>4757</v>
      </c>
    </row>
    <row r="788" spans="1:1">
      <c r="A788" s="445" t="s">
        <v>4754</v>
      </c>
    </row>
    <row r="789" spans="1:1">
      <c r="A789" s="445" t="s">
        <v>5926</v>
      </c>
    </row>
    <row r="790" spans="1:1">
      <c r="A790" s="445" t="s">
        <v>6134</v>
      </c>
    </row>
    <row r="791" spans="1:1">
      <c r="A791" s="445" t="s">
        <v>6319</v>
      </c>
    </row>
    <row r="792" spans="1:1">
      <c r="A792" s="445" t="s">
        <v>6136</v>
      </c>
    </row>
    <row r="793" spans="1:1">
      <c r="A793" s="445" t="s">
        <v>6137</v>
      </c>
    </row>
    <row r="794" spans="1:1">
      <c r="A794" s="445" t="s">
        <v>6320</v>
      </c>
    </row>
    <row r="795" spans="1:1">
      <c r="A795" s="445" t="s">
        <v>6321</v>
      </c>
    </row>
    <row r="796" spans="1:1">
      <c r="A796" s="445" t="s">
        <v>6141</v>
      </c>
    </row>
    <row r="797" spans="1:1">
      <c r="A797" s="445" t="s">
        <v>6307</v>
      </c>
    </row>
    <row r="798" spans="1:1">
      <c r="A798" s="445" t="s">
        <v>6308</v>
      </c>
    </row>
    <row r="799" spans="1:1">
      <c r="A799" s="445" t="s">
        <v>6322</v>
      </c>
    </row>
    <row r="800" spans="1:1">
      <c r="A800" s="445" t="s">
        <v>4805</v>
      </c>
    </row>
    <row r="801" spans="1:1">
      <c r="A801" s="445" t="s">
        <v>4757</v>
      </c>
    </row>
    <row r="802" spans="1:1">
      <c r="A802" s="445" t="s">
        <v>4754</v>
      </c>
    </row>
    <row r="803" spans="1:1">
      <c r="A803" s="445" t="s">
        <v>5928</v>
      </c>
    </row>
    <row r="804" spans="1:1">
      <c r="A804" s="445" t="s">
        <v>6134</v>
      </c>
    </row>
    <row r="805" spans="1:1">
      <c r="A805" s="445" t="s">
        <v>6324</v>
      </c>
    </row>
    <row r="806" spans="1:1">
      <c r="A806" s="445" t="s">
        <v>6136</v>
      </c>
    </row>
    <row r="807" spans="1:1">
      <c r="A807" s="445" t="s">
        <v>6137</v>
      </c>
    </row>
    <row r="808" spans="1:1">
      <c r="A808" s="445" t="s">
        <v>6320</v>
      </c>
    </row>
    <row r="809" spans="1:1">
      <c r="A809" s="445" t="s">
        <v>6326</v>
      </c>
    </row>
    <row r="810" spans="1:1">
      <c r="A810" s="445" t="s">
        <v>6141</v>
      </c>
    </row>
    <row r="811" spans="1:1">
      <c r="A811" s="445" t="s">
        <v>6307</v>
      </c>
    </row>
    <row r="812" spans="1:1">
      <c r="A812" s="445" t="s">
        <v>6308</v>
      </c>
    </row>
    <row r="813" spans="1:1">
      <c r="A813" s="445" t="s">
        <v>6659</v>
      </c>
    </row>
    <row r="814" spans="1:1">
      <c r="A814" s="445" t="s">
        <v>6328</v>
      </c>
    </row>
    <row r="815" spans="1:1">
      <c r="A815" s="445" t="s">
        <v>4757</v>
      </c>
    </row>
    <row r="816" spans="1:1">
      <c r="A816" s="445" t="s">
        <v>4754</v>
      </c>
    </row>
    <row r="817" spans="1:1">
      <c r="A817" s="445" t="s">
        <v>5989</v>
      </c>
    </row>
    <row r="818" spans="1:1">
      <c r="A818" s="445" t="s">
        <v>6134</v>
      </c>
    </row>
    <row r="819" spans="1:1">
      <c r="A819" s="445" t="s">
        <v>6136</v>
      </c>
    </row>
    <row r="820" spans="1:1">
      <c r="A820" s="445" t="s">
        <v>6137</v>
      </c>
    </row>
    <row r="821" spans="1:1">
      <c r="A821" s="445" t="s">
        <v>6320</v>
      </c>
    </row>
    <row r="822" spans="1:1">
      <c r="A822" s="445" t="s">
        <v>6330</v>
      </c>
    </row>
    <row r="823" spans="1:1">
      <c r="A823" s="445" t="s">
        <v>6141</v>
      </c>
    </row>
    <row r="824" spans="1:1">
      <c r="A824" s="445" t="s">
        <v>6307</v>
      </c>
    </row>
    <row r="825" spans="1:1">
      <c r="A825" s="445" t="s">
        <v>6308</v>
      </c>
    </row>
    <row r="826" spans="1:1">
      <c r="A826" s="445" t="s">
        <v>6144</v>
      </c>
    </row>
    <row r="827" spans="1:1">
      <c r="A827" s="445" t="s">
        <v>6331</v>
      </c>
    </row>
    <row r="828" spans="1:1">
      <c r="A828" s="445" t="s">
        <v>4757</v>
      </c>
    </row>
    <row r="829" spans="1:1">
      <c r="A829" s="445" t="s">
        <v>4754</v>
      </c>
    </row>
    <row r="830" spans="1:1">
      <c r="A830" s="445" t="s">
        <v>5944</v>
      </c>
    </row>
    <row r="831" spans="1:1">
      <c r="A831" s="445" t="s">
        <v>6660</v>
      </c>
    </row>
    <row r="832" spans="1:1">
      <c r="A832" s="445" t="s">
        <v>6661</v>
      </c>
    </row>
    <row r="833" spans="1:1">
      <c r="A833" s="445" t="s">
        <v>6339</v>
      </c>
    </row>
    <row r="834" spans="1:1">
      <c r="A834" s="445" t="s">
        <v>6194</v>
      </c>
    </row>
    <row r="835" spans="1:1">
      <c r="A835" s="445" t="s">
        <v>6335</v>
      </c>
    </row>
    <row r="836" spans="1:1">
      <c r="A836" s="445" t="s">
        <v>6307</v>
      </c>
    </row>
    <row r="837" spans="1:1">
      <c r="A837" s="445" t="s">
        <v>6308</v>
      </c>
    </row>
    <row r="838" spans="1:1">
      <c r="A838" s="445" t="s">
        <v>6336</v>
      </c>
    </row>
    <row r="839" spans="1:1">
      <c r="A839" s="445" t="s">
        <v>4764</v>
      </c>
    </row>
    <row r="840" spans="1:1">
      <c r="A840" s="445" t="s">
        <v>4757</v>
      </c>
    </row>
    <row r="841" spans="1:1">
      <c r="A841" s="445" t="s">
        <v>4754</v>
      </c>
    </row>
    <row r="842" spans="1:1">
      <c r="A842" s="445" t="s">
        <v>5943</v>
      </c>
    </row>
    <row r="843" spans="1:1">
      <c r="A843" s="445" t="s">
        <v>6662</v>
      </c>
    </row>
    <row r="844" spans="1:1">
      <c r="A844" s="445" t="s">
        <v>6663</v>
      </c>
    </row>
    <row r="845" spans="1:1">
      <c r="A845" s="445" t="s">
        <v>6664</v>
      </c>
    </row>
    <row r="846" spans="1:1">
      <c r="A846" s="445" t="s">
        <v>6665</v>
      </c>
    </row>
    <row r="847" spans="1:1">
      <c r="A847" s="445" t="s">
        <v>6340</v>
      </c>
    </row>
    <row r="848" spans="1:1">
      <c r="A848" s="445" t="s">
        <v>6307</v>
      </c>
    </row>
    <row r="849" spans="1:1">
      <c r="A849" s="445" t="s">
        <v>6308</v>
      </c>
    </row>
    <row r="850" spans="1:1">
      <c r="A850" s="445" t="s">
        <v>6336</v>
      </c>
    </row>
    <row r="851" spans="1:1">
      <c r="A851" s="445" t="s">
        <v>6341</v>
      </c>
    </row>
    <row r="852" spans="1:1">
      <c r="A852" s="445" t="s">
        <v>4757</v>
      </c>
    </row>
    <row r="853" spans="1:1">
      <c r="A853" s="445" t="s">
        <v>4754</v>
      </c>
    </row>
    <row r="854" spans="1:1">
      <c r="A854" s="445" t="s">
        <v>5925</v>
      </c>
    </row>
    <row r="855" spans="1:1">
      <c r="A855" s="445" t="s">
        <v>6134</v>
      </c>
    </row>
    <row r="856" spans="1:1">
      <c r="A856" s="445" t="s">
        <v>6342</v>
      </c>
    </row>
    <row r="857" spans="1:1">
      <c r="A857" s="445" t="s">
        <v>6136</v>
      </c>
    </row>
    <row r="858" spans="1:1">
      <c r="A858" s="445" t="s">
        <v>6137</v>
      </c>
    </row>
    <row r="859" spans="1:1">
      <c r="A859" s="445" t="s">
        <v>6343</v>
      </c>
    </row>
    <row r="860" spans="1:1">
      <c r="A860" s="445" t="s">
        <v>6344</v>
      </c>
    </row>
    <row r="861" spans="1:1">
      <c r="A861" s="445" t="s">
        <v>6141</v>
      </c>
    </row>
    <row r="862" spans="1:1">
      <c r="A862" s="445" t="s">
        <v>6307</v>
      </c>
    </row>
    <row r="863" spans="1:1">
      <c r="A863" s="445" t="s">
        <v>6308</v>
      </c>
    </row>
    <row r="864" spans="1:1">
      <c r="A864" s="445" t="s">
        <v>6345</v>
      </c>
    </row>
    <row r="865" spans="1:1">
      <c r="A865" s="445" t="s">
        <v>4807</v>
      </c>
    </row>
    <row r="866" spans="1:1">
      <c r="A866" s="445" t="s">
        <v>4757</v>
      </c>
    </row>
    <row r="867" spans="1:1">
      <c r="A867" s="445" t="s">
        <v>4754</v>
      </c>
    </row>
    <row r="868" spans="1:1">
      <c r="A868" s="445" t="s">
        <v>5946</v>
      </c>
    </row>
    <row r="869" spans="1:1">
      <c r="A869" s="445" t="s">
        <v>6203</v>
      </c>
    </row>
    <row r="870" spans="1:1">
      <c r="A870" s="445" t="s">
        <v>6204</v>
      </c>
    </row>
    <row r="871" spans="1:1">
      <c r="A871" s="445" t="s">
        <v>6205</v>
      </c>
    </row>
    <row r="872" spans="1:1">
      <c r="A872" s="445" t="s">
        <v>6346</v>
      </c>
    </row>
    <row r="873" spans="1:1">
      <c r="A873" s="445" t="s">
        <v>6307</v>
      </c>
    </row>
    <row r="874" spans="1:1">
      <c r="A874" s="445" t="s">
        <v>6308</v>
      </c>
    </row>
    <row r="875" spans="1:1">
      <c r="A875" s="445" t="s">
        <v>4780</v>
      </c>
    </row>
    <row r="876" spans="1:1">
      <c r="A876" s="445" t="s">
        <v>4757</v>
      </c>
    </row>
    <row r="877" spans="1:1">
      <c r="A877" s="445" t="s">
        <v>4754</v>
      </c>
    </row>
    <row r="878" spans="1:1">
      <c r="A878" s="445" t="s">
        <v>6666</v>
      </c>
    </row>
    <row r="879" spans="1:1">
      <c r="A879" s="445" t="s">
        <v>6348</v>
      </c>
    </row>
    <row r="880" spans="1:1">
      <c r="A880" s="445" t="s">
        <v>6160</v>
      </c>
    </row>
    <row r="881" spans="1:1">
      <c r="A881" s="445" t="s">
        <v>6349</v>
      </c>
    </row>
    <row r="882" spans="1:1">
      <c r="A882" s="445" t="s">
        <v>6307</v>
      </c>
    </row>
    <row r="883" spans="1:1">
      <c r="A883" s="445" t="s">
        <v>6308</v>
      </c>
    </row>
    <row r="884" spans="1:1">
      <c r="A884" s="445" t="s">
        <v>6350</v>
      </c>
    </row>
    <row r="885" spans="1:1">
      <c r="A885" s="445" t="s">
        <v>6351</v>
      </c>
    </row>
    <row r="886" spans="1:1">
      <c r="A886" s="445" t="s">
        <v>4757</v>
      </c>
    </row>
    <row r="887" spans="1:1">
      <c r="A887" s="445" t="s">
        <v>4754</v>
      </c>
    </row>
    <row r="888" spans="1:1">
      <c r="A888" s="445" t="s">
        <v>6954</v>
      </c>
    </row>
    <row r="889" spans="1:1">
      <c r="A889" s="445" t="s">
        <v>6352</v>
      </c>
    </row>
    <row r="890" spans="1:1">
      <c r="A890" s="445" t="s">
        <v>6353</v>
      </c>
    </row>
    <row r="891" spans="1:1">
      <c r="A891" s="445" t="s">
        <v>6928</v>
      </c>
    </row>
    <row r="892" spans="1:1">
      <c r="A892" s="445" t="s">
        <v>6307</v>
      </c>
    </row>
    <row r="893" spans="1:1">
      <c r="A893" s="445" t="s">
        <v>6308</v>
      </c>
    </row>
    <row r="894" spans="1:1">
      <c r="A894" s="445" t="s">
        <v>6221</v>
      </c>
    </row>
    <row r="895" spans="1:1">
      <c r="A895" s="445" t="s">
        <v>6354</v>
      </c>
    </row>
    <row r="896" spans="1:1">
      <c r="A896" s="445" t="s">
        <v>6223</v>
      </c>
    </row>
    <row r="897" spans="1:1">
      <c r="A897" s="445" t="s">
        <v>6355</v>
      </c>
    </row>
    <row r="898" spans="1:1">
      <c r="A898" s="445" t="s">
        <v>6356</v>
      </c>
    </row>
    <row r="899" spans="1:1">
      <c r="A899" s="445" t="s">
        <v>4785</v>
      </c>
    </row>
    <row r="900" spans="1:1">
      <c r="A900" s="445" t="s">
        <v>4757</v>
      </c>
    </row>
    <row r="901" spans="1:1">
      <c r="A901" s="445" t="s">
        <v>4754</v>
      </c>
    </row>
    <row r="902" spans="1:1">
      <c r="A902" s="445" t="s">
        <v>5952</v>
      </c>
    </row>
    <row r="903" spans="1:1">
      <c r="A903" s="445" t="s">
        <v>6357</v>
      </c>
    </row>
    <row r="904" spans="1:1">
      <c r="A904" s="445" t="s">
        <v>6307</v>
      </c>
    </row>
    <row r="905" spans="1:1">
      <c r="A905" s="445" t="s">
        <v>6308</v>
      </c>
    </row>
    <row r="906" spans="1:1">
      <c r="A906" s="445" t="s">
        <v>5082</v>
      </c>
    </row>
    <row r="907" spans="1:1">
      <c r="A907" s="445" t="s">
        <v>4757</v>
      </c>
    </row>
    <row r="908" spans="1:1">
      <c r="A908" s="445" t="s">
        <v>4754</v>
      </c>
    </row>
    <row r="909" spans="1:1">
      <c r="A909" s="445" t="s">
        <v>5945</v>
      </c>
    </row>
    <row r="910" spans="1:1">
      <c r="A910" s="445" t="s">
        <v>6358</v>
      </c>
    </row>
    <row r="911" spans="1:1">
      <c r="A911" s="445" t="s">
        <v>6307</v>
      </c>
    </row>
    <row r="912" spans="1:1">
      <c r="A912" s="445" t="s">
        <v>6308</v>
      </c>
    </row>
    <row r="913" spans="1:1">
      <c r="A913" s="445" t="s">
        <v>4782</v>
      </c>
    </row>
    <row r="914" spans="1:1">
      <c r="A914" s="445" t="s">
        <v>4757</v>
      </c>
    </row>
    <row r="915" spans="1:1">
      <c r="A915" s="445" t="s">
        <v>4754</v>
      </c>
    </row>
    <row r="916" spans="1:1">
      <c r="A916" s="445" t="s">
        <v>5948</v>
      </c>
    </row>
    <row r="917" spans="1:1">
      <c r="A917" s="445" t="s">
        <v>6359</v>
      </c>
    </row>
    <row r="918" spans="1:1">
      <c r="A918" s="445" t="s">
        <v>6360</v>
      </c>
    </row>
    <row r="919" spans="1:1">
      <c r="A919" s="445" t="s">
        <v>6361</v>
      </c>
    </row>
    <row r="920" spans="1:1">
      <c r="A920" s="445" t="s">
        <v>6307</v>
      </c>
    </row>
    <row r="921" spans="1:1">
      <c r="A921" s="445" t="s">
        <v>6308</v>
      </c>
    </row>
    <row r="922" spans="1:1">
      <c r="A922" s="445" t="s">
        <v>5949</v>
      </c>
    </row>
    <row r="923" spans="1:1">
      <c r="A923" s="445" t="s">
        <v>4757</v>
      </c>
    </row>
    <row r="924" spans="1:1">
      <c r="A924" s="445" t="s">
        <v>4754</v>
      </c>
    </row>
    <row r="925" spans="1:1">
      <c r="A925" s="445" t="s">
        <v>5940</v>
      </c>
    </row>
    <row r="926" spans="1:1">
      <c r="A926" s="445" t="s">
        <v>6359</v>
      </c>
    </row>
    <row r="927" spans="1:1">
      <c r="A927" s="445" t="s">
        <v>6360</v>
      </c>
    </row>
    <row r="928" spans="1:1">
      <c r="A928" s="445" t="s">
        <v>6363</v>
      </c>
    </row>
    <row r="929" spans="1:1">
      <c r="A929" s="445" t="s">
        <v>6307</v>
      </c>
    </row>
    <row r="930" spans="1:1">
      <c r="A930" s="445" t="s">
        <v>6308</v>
      </c>
    </row>
    <row r="931" spans="1:1">
      <c r="A931" s="445" t="s">
        <v>4789</v>
      </c>
    </row>
    <row r="932" spans="1:1">
      <c r="A932" s="445" t="s">
        <v>4757</v>
      </c>
    </row>
    <row r="933" spans="1:1">
      <c r="A933" s="445" t="s">
        <v>4754</v>
      </c>
    </row>
    <row r="934" spans="1:1">
      <c r="A934" s="445" t="s">
        <v>5915</v>
      </c>
    </row>
    <row r="935" spans="1:1">
      <c r="A935" s="445" t="s">
        <v>6667</v>
      </c>
    </row>
    <row r="936" spans="1:1">
      <c r="A936" s="445" t="s">
        <v>6365</v>
      </c>
    </row>
    <row r="937" spans="1:1">
      <c r="A937" s="445" t="s">
        <v>6668</v>
      </c>
    </row>
    <row r="938" spans="1:1">
      <c r="A938" s="445" t="s">
        <v>6367</v>
      </c>
    </row>
    <row r="939" spans="1:1">
      <c r="A939" s="445" t="s">
        <v>6307</v>
      </c>
    </row>
    <row r="940" spans="1:1">
      <c r="A940" s="445" t="s">
        <v>6308</v>
      </c>
    </row>
    <row r="941" spans="1:1">
      <c r="A941" s="445" t="s">
        <v>6336</v>
      </c>
    </row>
    <row r="942" spans="1:1">
      <c r="A942" s="445" t="s">
        <v>6368</v>
      </c>
    </row>
    <row r="943" spans="1:1">
      <c r="A943" s="445" t="s">
        <v>4757</v>
      </c>
    </row>
    <row r="944" spans="1:1">
      <c r="A944" s="445" t="s">
        <v>4754</v>
      </c>
    </row>
    <row r="945" spans="1:1">
      <c r="A945" s="445" t="s">
        <v>5916</v>
      </c>
    </row>
    <row r="946" spans="1:1">
      <c r="A946" s="445" t="s">
        <v>6370</v>
      </c>
    </row>
    <row r="947" spans="1:1">
      <c r="A947" s="445" t="s">
        <v>6250</v>
      </c>
    </row>
    <row r="948" spans="1:1">
      <c r="A948" s="445" t="s">
        <v>6669</v>
      </c>
    </row>
    <row r="949" spans="1:1">
      <c r="A949" s="445" t="s">
        <v>6307</v>
      </c>
    </row>
    <row r="950" spans="1:1">
      <c r="A950" s="445" t="s">
        <v>6308</v>
      </c>
    </row>
    <row r="951" spans="1:1">
      <c r="A951" s="445" t="s">
        <v>6372</v>
      </c>
    </row>
    <row r="952" spans="1:1">
      <c r="A952" s="445" t="s">
        <v>6670</v>
      </c>
    </row>
    <row r="953" spans="1:1">
      <c r="A953" s="445" t="s">
        <v>4757</v>
      </c>
    </row>
    <row r="954" spans="1:1">
      <c r="A954" s="445" t="s">
        <v>4754</v>
      </c>
    </row>
    <row r="955" spans="1:1">
      <c r="A955" s="445" t="s">
        <v>6671</v>
      </c>
    </row>
    <row r="956" spans="1:1">
      <c r="A956" s="445" t="s">
        <v>6370</v>
      </c>
    </row>
    <row r="957" spans="1:1">
      <c r="A957" s="445" t="s">
        <v>6250</v>
      </c>
    </row>
    <row r="958" spans="1:1">
      <c r="A958" s="445" t="s">
        <v>6600</v>
      </c>
    </row>
    <row r="959" spans="1:1">
      <c r="A959" s="445" t="s">
        <v>6307</v>
      </c>
    </row>
    <row r="960" spans="1:1">
      <c r="A960" s="445" t="s">
        <v>6308</v>
      </c>
    </row>
    <row r="961" spans="1:1">
      <c r="A961" s="445" t="s">
        <v>6372</v>
      </c>
    </row>
    <row r="962" spans="1:1">
      <c r="A962" s="445" t="s">
        <v>4803</v>
      </c>
    </row>
    <row r="963" spans="1:1">
      <c r="A963" s="445" t="s">
        <v>4757</v>
      </c>
    </row>
    <row r="964" spans="1:1">
      <c r="A964" s="445" t="s">
        <v>4754</v>
      </c>
    </row>
    <row r="965" spans="1:1">
      <c r="A965" s="445" t="s">
        <v>5941</v>
      </c>
    </row>
    <row r="966" spans="1:1">
      <c r="A966" s="445" t="s">
        <v>6087</v>
      </c>
    </row>
    <row r="967" spans="1:1">
      <c r="A967" s="445" t="s">
        <v>6088</v>
      </c>
    </row>
    <row r="968" spans="1:1">
      <c r="A968" s="445" t="s">
        <v>6089</v>
      </c>
    </row>
    <row r="969" spans="1:1">
      <c r="A969" s="445" t="s">
        <v>6090</v>
      </c>
    </row>
    <row r="970" spans="1:1">
      <c r="A970" s="445" t="s">
        <v>6091</v>
      </c>
    </row>
    <row r="971" spans="1:1">
      <c r="A971" s="445" t="s">
        <v>6092</v>
      </c>
    </row>
    <row r="972" spans="1:1">
      <c r="A972" s="445" t="s">
        <v>6093</v>
      </c>
    </row>
    <row r="973" spans="1:1">
      <c r="A973" s="445" t="s">
        <v>6373</v>
      </c>
    </row>
    <row r="974" spans="1:1">
      <c r="A974" s="445" t="s">
        <v>6095</v>
      </c>
    </row>
    <row r="975" spans="1:1">
      <c r="A975" s="445" t="s">
        <v>6096</v>
      </c>
    </row>
    <row r="976" spans="1:1">
      <c r="A976" s="445" t="s">
        <v>6097</v>
      </c>
    </row>
    <row r="977" spans="1:1">
      <c r="A977" s="445" t="s">
        <v>6374</v>
      </c>
    </row>
    <row r="978" spans="1:1">
      <c r="A978" s="445" t="s">
        <v>6375</v>
      </c>
    </row>
    <row r="979" spans="1:1">
      <c r="A979" s="445" t="s">
        <v>6100</v>
      </c>
    </row>
    <row r="980" spans="1:1">
      <c r="A980" s="445" t="s">
        <v>6101</v>
      </c>
    </row>
    <row r="981" spans="1:1">
      <c r="A981" s="445" t="s">
        <v>6102</v>
      </c>
    </row>
    <row r="982" spans="1:1">
      <c r="A982" s="445" t="s">
        <v>6376</v>
      </c>
    </row>
    <row r="983" spans="1:1">
      <c r="A983" s="445" t="s">
        <v>6104</v>
      </c>
    </row>
    <row r="984" spans="1:1">
      <c r="A984" s="445" t="s">
        <v>6105</v>
      </c>
    </row>
    <row r="985" spans="1:1">
      <c r="A985" s="445" t="s">
        <v>6106</v>
      </c>
    </row>
    <row r="986" spans="1:1">
      <c r="A986" s="445" t="s">
        <v>6107</v>
      </c>
    </row>
    <row r="987" spans="1:1">
      <c r="A987" s="445" t="s">
        <v>6377</v>
      </c>
    </row>
    <row r="988" spans="1:1">
      <c r="A988" s="445" t="s">
        <v>6109</v>
      </c>
    </row>
    <row r="989" spans="1:1">
      <c r="A989" s="445" t="s">
        <v>6110</v>
      </c>
    </row>
    <row r="990" spans="1:1">
      <c r="A990" s="445" t="s">
        <v>6111</v>
      </c>
    </row>
    <row r="991" spans="1:1">
      <c r="A991" s="445" t="s">
        <v>6378</v>
      </c>
    </row>
    <row r="992" spans="1:1">
      <c r="A992" s="445" t="s">
        <v>6379</v>
      </c>
    </row>
    <row r="993" spans="1:1">
      <c r="A993" s="445" t="s">
        <v>6307</v>
      </c>
    </row>
    <row r="994" spans="1:1">
      <c r="A994" s="445" t="s">
        <v>6308</v>
      </c>
    </row>
    <row r="995" spans="1:1">
      <c r="A995" s="445" t="s">
        <v>6380</v>
      </c>
    </row>
    <row r="996" spans="1:1">
      <c r="A996" s="445" t="s">
        <v>6381</v>
      </c>
    </row>
    <row r="997" spans="1:1">
      <c r="A997" s="445" t="s">
        <v>4757</v>
      </c>
    </row>
    <row r="998" spans="1:1">
      <c r="A998" s="445" t="s">
        <v>4754</v>
      </c>
    </row>
    <row r="999" spans="1:1">
      <c r="A999" s="445" t="s">
        <v>5927</v>
      </c>
    </row>
    <row r="1000" spans="1:1">
      <c r="A1000" s="445" t="s">
        <v>6259</v>
      </c>
    </row>
    <row r="1001" spans="1:1">
      <c r="A1001" s="445" t="s">
        <v>6385</v>
      </c>
    </row>
    <row r="1002" spans="1:1">
      <c r="A1002" s="445" t="s">
        <v>6307</v>
      </c>
    </row>
    <row r="1003" spans="1:1">
      <c r="A1003" s="445" t="s">
        <v>6308</v>
      </c>
    </row>
    <row r="1004" spans="1:1">
      <c r="A1004" s="445" t="s">
        <v>6672</v>
      </c>
    </row>
    <row r="1005" spans="1:1">
      <c r="A1005" s="445" t="s">
        <v>6387</v>
      </c>
    </row>
    <row r="1006" spans="1:1">
      <c r="A1006" s="445" t="s">
        <v>4757</v>
      </c>
    </row>
    <row r="1007" spans="1:1">
      <c r="A1007" s="445" t="s">
        <v>4754</v>
      </c>
    </row>
    <row r="1008" spans="1:1">
      <c r="A1008" s="445" t="s">
        <v>5936</v>
      </c>
    </row>
    <row r="1009" spans="1:1">
      <c r="A1009" s="445" t="s">
        <v>6259</v>
      </c>
    </row>
    <row r="1010" spans="1:1">
      <c r="A1010" s="445" t="s">
        <v>6388</v>
      </c>
    </row>
    <row r="1011" spans="1:1">
      <c r="A1011" s="445" t="s">
        <v>6307</v>
      </c>
    </row>
    <row r="1012" spans="1:1">
      <c r="A1012" s="445" t="s">
        <v>6308</v>
      </c>
    </row>
    <row r="1013" spans="1:1">
      <c r="A1013" s="445" t="s">
        <v>6389</v>
      </c>
    </row>
    <row r="1014" spans="1:1">
      <c r="A1014" s="445" t="s">
        <v>4774</v>
      </c>
    </row>
    <row r="1015" spans="1:1">
      <c r="A1015" s="445" t="s">
        <v>4757</v>
      </c>
    </row>
    <row r="1016" spans="1:1">
      <c r="A1016" s="445" t="s">
        <v>4754</v>
      </c>
    </row>
    <row r="1017" spans="1:1">
      <c r="A1017" s="445" t="s">
        <v>5922</v>
      </c>
    </row>
    <row r="1018" spans="1:1">
      <c r="A1018" s="445" t="s">
        <v>6259</v>
      </c>
    </row>
    <row r="1019" spans="1:1">
      <c r="A1019" s="445" t="s">
        <v>6391</v>
      </c>
    </row>
    <row r="1020" spans="1:1">
      <c r="A1020" s="445" t="s">
        <v>6307</v>
      </c>
    </row>
    <row r="1021" spans="1:1">
      <c r="A1021" s="445" t="s">
        <v>6308</v>
      </c>
    </row>
    <row r="1022" spans="1:1">
      <c r="A1022" s="445" t="s">
        <v>6383</v>
      </c>
    </row>
    <row r="1023" spans="1:1">
      <c r="A1023" s="445" t="s">
        <v>5080</v>
      </c>
    </row>
    <row r="1024" spans="1:1">
      <c r="A1024" s="445" t="s">
        <v>4757</v>
      </c>
    </row>
    <row r="1025" spans="1:1">
      <c r="A1025" s="445" t="s">
        <v>4754</v>
      </c>
    </row>
    <row r="1026" spans="1:1">
      <c r="A1026" s="445" t="s">
        <v>5917</v>
      </c>
    </row>
    <row r="1027" spans="1:1">
      <c r="A1027" s="445" t="s">
        <v>6259</v>
      </c>
    </row>
    <row r="1028" spans="1:1">
      <c r="A1028" s="445" t="s">
        <v>6393</v>
      </c>
    </row>
    <row r="1029" spans="1:1">
      <c r="A1029" s="445" t="s">
        <v>6307</v>
      </c>
    </row>
    <row r="1030" spans="1:1">
      <c r="A1030" s="445" t="s">
        <v>6308</v>
      </c>
    </row>
    <row r="1031" spans="1:1">
      <c r="A1031" s="445" t="s">
        <v>6673</v>
      </c>
    </row>
    <row r="1032" spans="1:1">
      <c r="A1032" s="445" t="s">
        <v>6395</v>
      </c>
    </row>
    <row r="1033" spans="1:1">
      <c r="A1033" s="445" t="s">
        <v>4757</v>
      </c>
    </row>
    <row r="1034" spans="1:1">
      <c r="A1034" s="445" t="s">
        <v>4754</v>
      </c>
    </row>
    <row r="1035" spans="1:1">
      <c r="A1035" s="445" t="s">
        <v>5987</v>
      </c>
    </row>
    <row r="1036" spans="1:1">
      <c r="A1036" s="445" t="s">
        <v>6259</v>
      </c>
    </row>
    <row r="1037" spans="1:1">
      <c r="A1037" s="445" t="s">
        <v>6396</v>
      </c>
    </row>
    <row r="1038" spans="1:1">
      <c r="A1038" s="445" t="s">
        <v>6307</v>
      </c>
    </row>
    <row r="1039" spans="1:1">
      <c r="A1039" s="445" t="s">
        <v>6308</v>
      </c>
    </row>
    <row r="1040" spans="1:1">
      <c r="A1040" s="445" t="s">
        <v>6674</v>
      </c>
    </row>
    <row r="1041" spans="1:1">
      <c r="A1041" s="445" t="s">
        <v>6398</v>
      </c>
    </row>
    <row r="1042" spans="1:1">
      <c r="A1042" s="445" t="s">
        <v>4757</v>
      </c>
    </row>
    <row r="1043" spans="1:1">
      <c r="A1043" s="445" t="s">
        <v>4754</v>
      </c>
    </row>
    <row r="1044" spans="1:1">
      <c r="A1044" s="445" t="s">
        <v>6675</v>
      </c>
    </row>
    <row r="1045" spans="1:1">
      <c r="A1045" s="445" t="s">
        <v>6259</v>
      </c>
    </row>
    <row r="1046" spans="1:1">
      <c r="A1046" s="445" t="s">
        <v>6929</v>
      </c>
    </row>
    <row r="1047" spans="1:1">
      <c r="A1047" s="445" t="s">
        <v>6307</v>
      </c>
    </row>
    <row r="1048" spans="1:1">
      <c r="A1048" s="445" t="s">
        <v>6308</v>
      </c>
    </row>
    <row r="1049" spans="1:1">
      <c r="A1049" s="445" t="s">
        <v>6400</v>
      </c>
    </row>
    <row r="1050" spans="1:1">
      <c r="A1050" s="445" t="s">
        <v>4785</v>
      </c>
    </row>
    <row r="1051" spans="1:1">
      <c r="A1051" s="445" t="s">
        <v>4757</v>
      </c>
    </row>
    <row r="1052" spans="1:1">
      <c r="A1052" s="445" t="s">
        <v>4754</v>
      </c>
    </row>
    <row r="1053" spans="1:1">
      <c r="A1053" s="445" t="s">
        <v>4760</v>
      </c>
    </row>
    <row r="1054" spans="1:1">
      <c r="A1054" s="445" t="s">
        <v>6259</v>
      </c>
    </row>
    <row r="1055" spans="1:1">
      <c r="A1055" s="445" t="s">
        <v>6401</v>
      </c>
    </row>
    <row r="1056" spans="1:1">
      <c r="A1056" s="445" t="s">
        <v>6307</v>
      </c>
    </row>
    <row r="1057" spans="1:1">
      <c r="A1057" s="445" t="s">
        <v>6308</v>
      </c>
    </row>
    <row r="1058" spans="1:1">
      <c r="A1058" s="445" t="s">
        <v>6383</v>
      </c>
    </row>
    <row r="1059" spans="1:1">
      <c r="A1059" s="445" t="s">
        <v>4761</v>
      </c>
    </row>
    <row r="1060" spans="1:1">
      <c r="A1060" s="445" t="s">
        <v>4757</v>
      </c>
    </row>
    <row r="1061" spans="1:1">
      <c r="A1061" s="445" t="s">
        <v>4754</v>
      </c>
    </row>
    <row r="1062" spans="1:1">
      <c r="A1062" s="445" t="s">
        <v>5913</v>
      </c>
    </row>
    <row r="1063" spans="1:1">
      <c r="A1063" s="445" t="s">
        <v>6259</v>
      </c>
    </row>
    <row r="1064" spans="1:1">
      <c r="A1064" s="445" t="s">
        <v>6402</v>
      </c>
    </row>
    <row r="1065" spans="1:1">
      <c r="A1065" s="445" t="s">
        <v>6307</v>
      </c>
    </row>
    <row r="1066" spans="1:1">
      <c r="A1066" s="445" t="s">
        <v>6308</v>
      </c>
    </row>
    <row r="1067" spans="1:1">
      <c r="A1067" s="445" t="s">
        <v>6383</v>
      </c>
    </row>
    <row r="1068" spans="1:1">
      <c r="A1068" s="445" t="s">
        <v>5914</v>
      </c>
    </row>
    <row r="1069" spans="1:1">
      <c r="A1069" s="445" t="s">
        <v>4757</v>
      </c>
    </row>
    <row r="1070" spans="1:1">
      <c r="A1070" s="445" t="s">
        <v>4754</v>
      </c>
    </row>
    <row r="1071" spans="1:1">
      <c r="A1071" s="445" t="s">
        <v>5933</v>
      </c>
    </row>
    <row r="1072" spans="1:1">
      <c r="A1072" s="445" t="s">
        <v>6259</v>
      </c>
    </row>
    <row r="1073" spans="1:1">
      <c r="A1073" s="445" t="s">
        <v>6404</v>
      </c>
    </row>
    <row r="1074" spans="1:1">
      <c r="A1074" s="445" t="s">
        <v>6307</v>
      </c>
    </row>
    <row r="1075" spans="1:1">
      <c r="A1075" s="445" t="s">
        <v>6308</v>
      </c>
    </row>
    <row r="1076" spans="1:1">
      <c r="A1076" s="445" t="s">
        <v>6405</v>
      </c>
    </row>
    <row r="1077" spans="1:1">
      <c r="A1077" s="445" t="s">
        <v>6406</v>
      </c>
    </row>
    <row r="1078" spans="1:1">
      <c r="A1078" s="445" t="s">
        <v>4757</v>
      </c>
    </row>
    <row r="1079" spans="1:1">
      <c r="A1079" s="445" t="s">
        <v>4754</v>
      </c>
    </row>
    <row r="1080" spans="1:1">
      <c r="A1080" s="445" t="s">
        <v>5911</v>
      </c>
    </row>
    <row r="1081" spans="1:1">
      <c r="A1081" s="445" t="s">
        <v>6050</v>
      </c>
    </row>
    <row r="1082" spans="1:1">
      <c r="A1082" s="445" t="s">
        <v>6051</v>
      </c>
    </row>
    <row r="1083" spans="1:1">
      <c r="A1083" s="445" t="s">
        <v>6052</v>
      </c>
    </row>
    <row r="1084" spans="1:1">
      <c r="A1084" s="445" t="s">
        <v>6053</v>
      </c>
    </row>
    <row r="1085" spans="1:1">
      <c r="A1085" s="445" t="s">
        <v>6644</v>
      </c>
    </row>
    <row r="1086" spans="1:1">
      <c r="A1086" s="445" t="s">
        <v>6645</v>
      </c>
    </row>
    <row r="1087" spans="1:1">
      <c r="A1087" s="445" t="s">
        <v>6056</v>
      </c>
    </row>
    <row r="1088" spans="1:1">
      <c r="A1088" s="445" t="s">
        <v>6646</v>
      </c>
    </row>
    <row r="1089" spans="1:1">
      <c r="A1089" s="445" t="s">
        <v>6647</v>
      </c>
    </row>
    <row r="1090" spans="1:1">
      <c r="A1090" s="445" t="s">
        <v>6059</v>
      </c>
    </row>
    <row r="1091" spans="1:1">
      <c r="A1091" s="445" t="s">
        <v>6060</v>
      </c>
    </row>
    <row r="1092" spans="1:1">
      <c r="A1092" s="445" t="s">
        <v>6648</v>
      </c>
    </row>
    <row r="1093" spans="1:1">
      <c r="A1093" s="445" t="s">
        <v>6649</v>
      </c>
    </row>
    <row r="1094" spans="1:1">
      <c r="A1094" s="445" t="s">
        <v>6651</v>
      </c>
    </row>
    <row r="1095" spans="1:1">
      <c r="A1095" s="445" t="s">
        <v>6065</v>
      </c>
    </row>
    <row r="1096" spans="1:1">
      <c r="A1096" s="445" t="s">
        <v>6407</v>
      </c>
    </row>
    <row r="1097" spans="1:1">
      <c r="A1097" s="445" t="s">
        <v>6676</v>
      </c>
    </row>
    <row r="1098" spans="1:1">
      <c r="A1098" s="445" t="s">
        <v>6307</v>
      </c>
    </row>
    <row r="1099" spans="1:1">
      <c r="A1099" s="445" t="s">
        <v>6308</v>
      </c>
    </row>
    <row r="1100" spans="1:1">
      <c r="A1100" s="445" t="s">
        <v>6070</v>
      </c>
    </row>
    <row r="1101" spans="1:1">
      <c r="A1101" s="445" t="s">
        <v>6653</v>
      </c>
    </row>
    <row r="1102" spans="1:1">
      <c r="A1102" s="445" t="s">
        <v>6072</v>
      </c>
    </row>
    <row r="1103" spans="1:1">
      <c r="A1103" s="445" t="s">
        <v>6073</v>
      </c>
    </row>
    <row r="1104" spans="1:1">
      <c r="A1104" s="445" t="s">
        <v>6654</v>
      </c>
    </row>
    <row r="1105" spans="1:1">
      <c r="A1105" s="445" t="s">
        <v>6075</v>
      </c>
    </row>
    <row r="1106" spans="1:1">
      <c r="A1106" s="445" t="s">
        <v>6655</v>
      </c>
    </row>
    <row r="1107" spans="1:1">
      <c r="A1107" s="445" t="s">
        <v>6077</v>
      </c>
    </row>
    <row r="1108" spans="1:1">
      <c r="A1108" s="445" t="s">
        <v>6078</v>
      </c>
    </row>
    <row r="1109" spans="1:1">
      <c r="A1109" s="445" t="s">
        <v>6079</v>
      </c>
    </row>
    <row r="1110" spans="1:1">
      <c r="A1110" s="445" t="s">
        <v>6080</v>
      </c>
    </row>
    <row r="1111" spans="1:1">
      <c r="A1111" s="445" t="s">
        <v>6081</v>
      </c>
    </row>
    <row r="1112" spans="1:1">
      <c r="A1112" s="445" t="s">
        <v>6677</v>
      </c>
    </row>
    <row r="1113" spans="1:1">
      <c r="A1113" s="445" t="s">
        <v>4757</v>
      </c>
    </row>
    <row r="1114" spans="1:1">
      <c r="A1114" s="445" t="s">
        <v>4754</v>
      </c>
    </row>
    <row r="1115" spans="1:1">
      <c r="A1115" s="445" t="s">
        <v>5934</v>
      </c>
    </row>
    <row r="1116" spans="1:1">
      <c r="A1116" s="445" t="s">
        <v>6041</v>
      </c>
    </row>
    <row r="1117" spans="1:1">
      <c r="A1117" s="445" t="s">
        <v>6409</v>
      </c>
    </row>
    <row r="1118" spans="1:1">
      <c r="A1118" s="445" t="s">
        <v>6410</v>
      </c>
    </row>
    <row r="1119" spans="1:1">
      <c r="A1119" s="445" t="s">
        <v>6287</v>
      </c>
    </row>
    <row r="1120" spans="1:1">
      <c r="A1120" s="445" t="s">
        <v>6307</v>
      </c>
    </row>
    <row r="1121" spans="1:1">
      <c r="A1121" s="445" t="s">
        <v>6308</v>
      </c>
    </row>
    <row r="1122" spans="1:1">
      <c r="A1122" s="445" t="s">
        <v>6288</v>
      </c>
    </row>
    <row r="1123" spans="1:1">
      <c r="A1123" s="445" t="s">
        <v>6411</v>
      </c>
    </row>
    <row r="1124" spans="1:1">
      <c r="A1124" s="445" t="s">
        <v>5081</v>
      </c>
    </row>
    <row r="1125" spans="1:1">
      <c r="A1125" s="445" t="s">
        <v>4757</v>
      </c>
    </row>
    <row r="1126" spans="1:1">
      <c r="A1126" s="445" t="s">
        <v>4754</v>
      </c>
    </row>
    <row r="1127" spans="1:1">
      <c r="A1127" s="445" t="s">
        <v>5955</v>
      </c>
    </row>
    <row r="1128" spans="1:1">
      <c r="A1128" s="445" t="s">
        <v>6041</v>
      </c>
    </row>
    <row r="1129" spans="1:1">
      <c r="A1129" s="445" t="s">
        <v>6413</v>
      </c>
    </row>
    <row r="1130" spans="1:1">
      <c r="A1130" s="445" t="s">
        <v>6678</v>
      </c>
    </row>
    <row r="1131" spans="1:1">
      <c r="A1131" s="445" t="s">
        <v>6287</v>
      </c>
    </row>
    <row r="1132" spans="1:1">
      <c r="A1132" s="445" t="s">
        <v>6307</v>
      </c>
    </row>
    <row r="1133" spans="1:1">
      <c r="A1133" s="445" t="s">
        <v>6308</v>
      </c>
    </row>
    <row r="1134" spans="1:1">
      <c r="A1134" s="445" t="s">
        <v>6288</v>
      </c>
    </row>
    <row r="1135" spans="1:1">
      <c r="A1135" s="445" t="s">
        <v>6679</v>
      </c>
    </row>
    <row r="1136" spans="1:1">
      <c r="A1136" s="445" t="s">
        <v>4764</v>
      </c>
    </row>
    <row r="1137" spans="1:1">
      <c r="A1137" s="445" t="s">
        <v>4757</v>
      </c>
    </row>
    <row r="1138" spans="1:1">
      <c r="A1138" s="445" t="s">
        <v>4754</v>
      </c>
    </row>
    <row r="1139" spans="1:1">
      <c r="A1139" s="445" t="s">
        <v>5942</v>
      </c>
    </row>
    <row r="1140" spans="1:1">
      <c r="A1140" s="445" t="s">
        <v>6041</v>
      </c>
    </row>
    <row r="1141" spans="1:1">
      <c r="A1141" s="445" t="s">
        <v>6416</v>
      </c>
    </row>
    <row r="1142" spans="1:1">
      <c r="A1142" s="445" t="s">
        <v>6307</v>
      </c>
    </row>
    <row r="1143" spans="1:1">
      <c r="A1143" s="445" t="s">
        <v>6308</v>
      </c>
    </row>
    <row r="1144" spans="1:1">
      <c r="A1144" s="445" t="s">
        <v>6417</v>
      </c>
    </row>
    <row r="1145" spans="1:1">
      <c r="A1145" s="445" t="s">
        <v>6418</v>
      </c>
    </row>
    <row r="1146" spans="1:1">
      <c r="A1146" s="445" t="s">
        <v>4757</v>
      </c>
    </row>
    <row r="1147" spans="1:1">
      <c r="A1147" s="445" t="s">
        <v>4754</v>
      </c>
    </row>
    <row r="1148" spans="1:1">
      <c r="A1148" s="445" t="s">
        <v>4768</v>
      </c>
    </row>
    <row r="1149" spans="1:1">
      <c r="A1149" s="445" t="s">
        <v>6680</v>
      </c>
    </row>
    <row r="1150" spans="1:1">
      <c r="A1150" s="445" t="s">
        <v>6307</v>
      </c>
    </row>
    <row r="1151" spans="1:1">
      <c r="A1151" s="445" t="s">
        <v>6308</v>
      </c>
    </row>
    <row r="1152" spans="1:1">
      <c r="A1152" s="445" t="s">
        <v>6420</v>
      </c>
    </row>
    <row r="1153" spans="1:1">
      <c r="A1153" s="445" t="s">
        <v>4769</v>
      </c>
    </row>
    <row r="1154" spans="1:1">
      <c r="A1154" s="445" t="s">
        <v>4757</v>
      </c>
    </row>
    <row r="1155" spans="1:1">
      <c r="A1155" s="445" t="s">
        <v>5969</v>
      </c>
    </row>
    <row r="1156" spans="1:1">
      <c r="A1156" s="445" t="s">
        <v>6421</v>
      </c>
    </row>
    <row r="1157" spans="1:1">
      <c r="A1157" s="445" t="s">
        <v>6681</v>
      </c>
    </row>
    <row r="1158" spans="1:1">
      <c r="A1158" s="445" t="s">
        <v>6423</v>
      </c>
    </row>
    <row r="1159" spans="1:1">
      <c r="A1159" s="445" t="s">
        <v>6424</v>
      </c>
    </row>
    <row r="1160" spans="1:1">
      <c r="A1160" s="445" t="s">
        <v>6425</v>
      </c>
    </row>
    <row r="1161" spans="1:1">
      <c r="A1161" s="445" t="s">
        <v>6308</v>
      </c>
    </row>
    <row r="1162" spans="1:1">
      <c r="A1162" s="445" t="s">
        <v>6426</v>
      </c>
    </row>
    <row r="1163" spans="1:1">
      <c r="A1163" s="445" t="s">
        <v>5960</v>
      </c>
    </row>
    <row r="1164" spans="1:1">
      <c r="A1164" s="445" t="s">
        <v>6421</v>
      </c>
    </row>
    <row r="1165" spans="1:1">
      <c r="A1165" s="445" t="s">
        <v>6682</v>
      </c>
    </row>
    <row r="1166" spans="1:1">
      <c r="A1166" s="445" t="s">
        <v>6428</v>
      </c>
    </row>
    <row r="1167" spans="1:1">
      <c r="A1167" s="445" t="s">
        <v>6424</v>
      </c>
    </row>
    <row r="1168" spans="1:1">
      <c r="A1168" s="445" t="s">
        <v>6425</v>
      </c>
    </row>
    <row r="1169" spans="1:1">
      <c r="A1169" s="445" t="s">
        <v>6308</v>
      </c>
    </row>
    <row r="1170" spans="1:1">
      <c r="A1170" s="445" t="s">
        <v>6426</v>
      </c>
    </row>
    <row r="1171" spans="1:1">
      <c r="A1171" s="445" t="s">
        <v>6683</v>
      </c>
    </row>
    <row r="1172" spans="1:1">
      <c r="A1172" s="445" t="s">
        <v>6421</v>
      </c>
    </row>
    <row r="1173" spans="1:1">
      <c r="A1173" s="445" t="s">
        <v>6684</v>
      </c>
    </row>
    <row r="1174" spans="1:1">
      <c r="A1174" s="445" t="s">
        <v>6431</v>
      </c>
    </row>
    <row r="1175" spans="1:1">
      <c r="A1175" s="445" t="s">
        <v>6424</v>
      </c>
    </row>
    <row r="1176" spans="1:1">
      <c r="A1176" s="445" t="s">
        <v>6425</v>
      </c>
    </row>
    <row r="1177" spans="1:1">
      <c r="A1177" s="445" t="s">
        <v>6308</v>
      </c>
    </row>
    <row r="1178" spans="1:1">
      <c r="A1178" s="445" t="s">
        <v>6426</v>
      </c>
    </row>
    <row r="1179" spans="1:1">
      <c r="A1179" s="445" t="s">
        <v>6685</v>
      </c>
    </row>
    <row r="1180" spans="1:1">
      <c r="A1180" s="445" t="s">
        <v>6421</v>
      </c>
    </row>
    <row r="1181" spans="1:1">
      <c r="A1181" s="445" t="s">
        <v>6686</v>
      </c>
    </row>
    <row r="1182" spans="1:1">
      <c r="A1182" s="445" t="s">
        <v>6434</v>
      </c>
    </row>
    <row r="1183" spans="1:1">
      <c r="A1183" s="445" t="s">
        <v>6424</v>
      </c>
    </row>
    <row r="1184" spans="1:1">
      <c r="A1184" s="445" t="s">
        <v>6425</v>
      </c>
    </row>
    <row r="1185" spans="1:1">
      <c r="A1185" s="445" t="s">
        <v>6308</v>
      </c>
    </row>
    <row r="1186" spans="1:1">
      <c r="A1186" s="445" t="s">
        <v>6426</v>
      </c>
    </row>
    <row r="1187" spans="1:1">
      <c r="A1187" s="445" t="s">
        <v>6687</v>
      </c>
    </row>
    <row r="1188" spans="1:1">
      <c r="A1188" s="445" t="s">
        <v>6421</v>
      </c>
    </row>
    <row r="1189" spans="1:1">
      <c r="A1189" s="445" t="s">
        <v>6688</v>
      </c>
    </row>
    <row r="1190" spans="1:1">
      <c r="A1190" s="445" t="s">
        <v>6437</v>
      </c>
    </row>
    <row r="1191" spans="1:1">
      <c r="A1191" s="445" t="s">
        <v>6438</v>
      </c>
    </row>
    <row r="1192" spans="1:1">
      <c r="A1192" s="445" t="s">
        <v>6425</v>
      </c>
    </row>
    <row r="1193" spans="1:1">
      <c r="A1193" s="445" t="s">
        <v>6308</v>
      </c>
    </row>
    <row r="1194" spans="1:1">
      <c r="A1194" s="445" t="s">
        <v>6426</v>
      </c>
    </row>
    <row r="1195" spans="1:1">
      <c r="A1195" s="445" t="s">
        <v>6689</v>
      </c>
    </row>
    <row r="1196" spans="1:1">
      <c r="A1196" s="445" t="s">
        <v>6421</v>
      </c>
    </row>
    <row r="1197" spans="1:1">
      <c r="A1197" s="445" t="s">
        <v>6690</v>
      </c>
    </row>
    <row r="1198" spans="1:1">
      <c r="A1198" s="445" t="s">
        <v>6441</v>
      </c>
    </row>
    <row r="1199" spans="1:1">
      <c r="A1199" s="445" t="s">
        <v>6495</v>
      </c>
    </row>
    <row r="1200" spans="1:1">
      <c r="A1200" s="445" t="s">
        <v>6425</v>
      </c>
    </row>
    <row r="1201" spans="1:1">
      <c r="A1201" s="445" t="s">
        <v>6308</v>
      </c>
    </row>
    <row r="1202" spans="1:1">
      <c r="A1202" s="445" t="s">
        <v>6426</v>
      </c>
    </row>
    <row r="1203" spans="1:1">
      <c r="A1203" s="445" t="s">
        <v>6691</v>
      </c>
    </row>
    <row r="1204" spans="1:1">
      <c r="A1204" s="445" t="s">
        <v>6421</v>
      </c>
    </row>
    <row r="1205" spans="1:1">
      <c r="A1205" s="445" t="s">
        <v>6692</v>
      </c>
    </row>
    <row r="1206" spans="1:1">
      <c r="A1206" s="445" t="s">
        <v>6445</v>
      </c>
    </row>
    <row r="1207" spans="1:1">
      <c r="A1207" s="445" t="s">
        <v>6495</v>
      </c>
    </row>
    <row r="1208" spans="1:1">
      <c r="A1208" s="445" t="s">
        <v>6425</v>
      </c>
    </row>
    <row r="1209" spans="1:1">
      <c r="A1209" s="445" t="s">
        <v>6308</v>
      </c>
    </row>
    <row r="1210" spans="1:1">
      <c r="A1210" s="445" t="s">
        <v>6426</v>
      </c>
    </row>
    <row r="1211" spans="1:1">
      <c r="A1211" s="445" t="s">
        <v>6693</v>
      </c>
    </row>
    <row r="1212" spans="1:1">
      <c r="A1212" s="445" t="s">
        <v>6421</v>
      </c>
    </row>
    <row r="1213" spans="1:1">
      <c r="A1213" s="445" t="s">
        <v>6694</v>
      </c>
    </row>
    <row r="1214" spans="1:1">
      <c r="A1214" s="445" t="s">
        <v>6448</v>
      </c>
    </row>
    <row r="1215" spans="1:1">
      <c r="A1215" s="445" t="s">
        <v>6442</v>
      </c>
    </row>
    <row r="1216" spans="1:1">
      <c r="A1216" s="445" t="s">
        <v>6425</v>
      </c>
    </row>
    <row r="1217" spans="1:1">
      <c r="A1217" s="445" t="s">
        <v>6308</v>
      </c>
    </row>
    <row r="1218" spans="1:1">
      <c r="A1218" s="445" t="s">
        <v>6426</v>
      </c>
    </row>
    <row r="1219" spans="1:1">
      <c r="A1219" s="445" t="s">
        <v>6695</v>
      </c>
    </row>
    <row r="1220" spans="1:1">
      <c r="A1220" s="445" t="s">
        <v>6421</v>
      </c>
    </row>
    <row r="1221" spans="1:1">
      <c r="A1221" s="445" t="s">
        <v>6696</v>
      </c>
    </row>
    <row r="1222" spans="1:1">
      <c r="A1222" s="445" t="s">
        <v>6434</v>
      </c>
    </row>
    <row r="1223" spans="1:1">
      <c r="A1223" s="445" t="s">
        <v>6424</v>
      </c>
    </row>
    <row r="1224" spans="1:1">
      <c r="A1224" s="445" t="s">
        <v>6425</v>
      </c>
    </row>
    <row r="1225" spans="1:1">
      <c r="A1225" s="445" t="s">
        <v>6308</v>
      </c>
    </row>
    <row r="1226" spans="1:1">
      <c r="A1226" s="445" t="s">
        <v>6426</v>
      </c>
    </row>
    <row r="1227" spans="1:1">
      <c r="A1227" s="445" t="s">
        <v>5962</v>
      </c>
    </row>
    <row r="1228" spans="1:1">
      <c r="A1228" s="445" t="s">
        <v>6421</v>
      </c>
    </row>
    <row r="1229" spans="1:1">
      <c r="A1229" s="445" t="s">
        <v>6697</v>
      </c>
    </row>
    <row r="1230" spans="1:1">
      <c r="A1230" s="445" t="s">
        <v>6490</v>
      </c>
    </row>
    <row r="1231" spans="1:1">
      <c r="A1231" s="445" t="s">
        <v>6424</v>
      </c>
    </row>
    <row r="1232" spans="1:1">
      <c r="A1232" s="445" t="s">
        <v>6425</v>
      </c>
    </row>
    <row r="1233" spans="1:1">
      <c r="A1233" s="445" t="s">
        <v>6308</v>
      </c>
    </row>
    <row r="1234" spans="1:1">
      <c r="A1234" s="445" t="s">
        <v>6426</v>
      </c>
    </row>
    <row r="1235" spans="1:1">
      <c r="A1235" s="445" t="s">
        <v>5959</v>
      </c>
    </row>
    <row r="1236" spans="1:1">
      <c r="A1236" s="445" t="s">
        <v>6421</v>
      </c>
    </row>
    <row r="1237" spans="1:1">
      <c r="A1237" s="445" t="s">
        <v>6698</v>
      </c>
    </row>
    <row r="1238" spans="1:1">
      <c r="A1238" s="445" t="s">
        <v>6448</v>
      </c>
    </row>
    <row r="1239" spans="1:1">
      <c r="A1239" s="445" t="s">
        <v>6442</v>
      </c>
    </row>
    <row r="1240" spans="1:1">
      <c r="A1240" s="445" t="s">
        <v>6425</v>
      </c>
    </row>
    <row r="1241" spans="1:1">
      <c r="A1241" s="445" t="s">
        <v>6308</v>
      </c>
    </row>
    <row r="1242" spans="1:1">
      <c r="A1242" s="445" t="s">
        <v>6426</v>
      </c>
    </row>
    <row r="1243" spans="1:1">
      <c r="A1243" s="445" t="s">
        <v>5968</v>
      </c>
    </row>
    <row r="1244" spans="1:1">
      <c r="A1244" s="445" t="s">
        <v>6421</v>
      </c>
    </row>
    <row r="1245" spans="1:1">
      <c r="A1245" s="445" t="s">
        <v>6699</v>
      </c>
    </row>
    <row r="1246" spans="1:1">
      <c r="A1246" s="445" t="s">
        <v>6434</v>
      </c>
    </row>
    <row r="1247" spans="1:1">
      <c r="A1247" s="445" t="s">
        <v>6456</v>
      </c>
    </row>
    <row r="1248" spans="1:1">
      <c r="A1248" s="445" t="s">
        <v>6425</v>
      </c>
    </row>
    <row r="1249" spans="1:1">
      <c r="A1249" s="445" t="s">
        <v>6308</v>
      </c>
    </row>
    <row r="1250" spans="1:1">
      <c r="A1250" s="445" t="s">
        <v>6426</v>
      </c>
    </row>
    <row r="1251" spans="1:1">
      <c r="A1251" s="445" t="s">
        <v>5967</v>
      </c>
    </row>
    <row r="1252" spans="1:1">
      <c r="A1252" s="445" t="s">
        <v>6421</v>
      </c>
    </row>
    <row r="1253" spans="1:1">
      <c r="A1253" s="445" t="s">
        <v>6700</v>
      </c>
    </row>
    <row r="1254" spans="1:1">
      <c r="A1254" s="445" t="s">
        <v>6458</v>
      </c>
    </row>
    <row r="1255" spans="1:1">
      <c r="A1255" s="445" t="s">
        <v>6449</v>
      </c>
    </row>
    <row r="1256" spans="1:1">
      <c r="A1256" s="445" t="s">
        <v>6425</v>
      </c>
    </row>
    <row r="1257" spans="1:1">
      <c r="A1257" s="445" t="s">
        <v>6308</v>
      </c>
    </row>
    <row r="1258" spans="1:1">
      <c r="A1258" s="445" t="s">
        <v>6426</v>
      </c>
    </row>
    <row r="1259" spans="1:1">
      <c r="A1259" s="445" t="s">
        <v>6701</v>
      </c>
    </row>
    <row r="1260" spans="1:1">
      <c r="A1260" s="445" t="s">
        <v>6421</v>
      </c>
    </row>
    <row r="1261" spans="1:1">
      <c r="A1261" s="445" t="s">
        <v>6702</v>
      </c>
    </row>
    <row r="1262" spans="1:1">
      <c r="A1262" s="445" t="s">
        <v>6462</v>
      </c>
    </row>
    <row r="1263" spans="1:1">
      <c r="A1263" s="445" t="s">
        <v>6449</v>
      </c>
    </row>
    <row r="1264" spans="1:1">
      <c r="A1264" s="445" t="s">
        <v>6425</v>
      </c>
    </row>
    <row r="1265" spans="1:1">
      <c r="A1265" s="445" t="s">
        <v>6308</v>
      </c>
    </row>
    <row r="1266" spans="1:1">
      <c r="A1266" s="445" t="s">
        <v>6426</v>
      </c>
    </row>
    <row r="1267" spans="1:1">
      <c r="A1267" s="445" t="s">
        <v>5966</v>
      </c>
    </row>
    <row r="1268" spans="1:1">
      <c r="A1268" s="445" t="s">
        <v>6421</v>
      </c>
    </row>
    <row r="1269" spans="1:1">
      <c r="A1269" s="445" t="s">
        <v>6703</v>
      </c>
    </row>
    <row r="1270" spans="1:1">
      <c r="A1270" s="445" t="s">
        <v>6464</v>
      </c>
    </row>
    <row r="1271" spans="1:1">
      <c r="A1271" s="445" t="s">
        <v>6449</v>
      </c>
    </row>
    <row r="1272" spans="1:1">
      <c r="A1272" s="445" t="s">
        <v>6425</v>
      </c>
    </row>
    <row r="1273" spans="1:1">
      <c r="A1273" s="445" t="s">
        <v>6308</v>
      </c>
    </row>
    <row r="1274" spans="1:1">
      <c r="A1274" s="445" t="s">
        <v>6426</v>
      </c>
    </row>
    <row r="1275" spans="1:1">
      <c r="A1275" s="445" t="s">
        <v>5965</v>
      </c>
    </row>
    <row r="1276" spans="1:1">
      <c r="A1276" s="445" t="s">
        <v>6421</v>
      </c>
    </row>
    <row r="1277" spans="1:1">
      <c r="A1277" s="445" t="s">
        <v>6704</v>
      </c>
    </row>
    <row r="1278" spans="1:1">
      <c r="A1278" s="445" t="s">
        <v>6466</v>
      </c>
    </row>
    <row r="1279" spans="1:1">
      <c r="A1279" s="445" t="s">
        <v>6467</v>
      </c>
    </row>
    <row r="1280" spans="1:1">
      <c r="A1280" s="445" t="s">
        <v>6425</v>
      </c>
    </row>
    <row r="1281" spans="1:1">
      <c r="A1281" s="445" t="s">
        <v>6308</v>
      </c>
    </row>
    <row r="1282" spans="1:1">
      <c r="A1282" s="445" t="s">
        <v>6426</v>
      </c>
    </row>
    <row r="1283" spans="1:1">
      <c r="A1283" s="445" t="s">
        <v>6705</v>
      </c>
    </row>
    <row r="1284" spans="1:1">
      <c r="A1284" s="445" t="s">
        <v>6421</v>
      </c>
    </row>
    <row r="1285" spans="1:1">
      <c r="A1285" s="445" t="s">
        <v>6706</v>
      </c>
    </row>
    <row r="1286" spans="1:1">
      <c r="A1286" s="445" t="s">
        <v>6470</v>
      </c>
    </row>
    <row r="1287" spans="1:1">
      <c r="A1287" s="445" t="s">
        <v>6467</v>
      </c>
    </row>
    <row r="1288" spans="1:1">
      <c r="A1288" s="445" t="s">
        <v>6425</v>
      </c>
    </row>
    <row r="1289" spans="1:1">
      <c r="A1289" s="445" t="s">
        <v>6308</v>
      </c>
    </row>
    <row r="1290" spans="1:1">
      <c r="A1290" s="445" t="s">
        <v>6426</v>
      </c>
    </row>
    <row r="1291" spans="1:1">
      <c r="A1291" s="445" t="s">
        <v>6707</v>
      </c>
    </row>
    <row r="1292" spans="1:1">
      <c r="A1292" s="445" t="s">
        <v>6421</v>
      </c>
    </row>
    <row r="1293" spans="1:1">
      <c r="A1293" s="445" t="s">
        <v>6708</v>
      </c>
    </row>
    <row r="1294" spans="1:1">
      <c r="A1294" s="445" t="s">
        <v>6473</v>
      </c>
    </row>
    <row r="1295" spans="1:1">
      <c r="A1295" s="445" t="s">
        <v>6474</v>
      </c>
    </row>
    <row r="1296" spans="1:1">
      <c r="A1296" s="445" t="s">
        <v>6425</v>
      </c>
    </row>
    <row r="1297" spans="1:1">
      <c r="A1297" s="445" t="s">
        <v>6308</v>
      </c>
    </row>
    <row r="1298" spans="1:1">
      <c r="A1298" s="445" t="s">
        <v>6426</v>
      </c>
    </row>
    <row r="1299" spans="1:1">
      <c r="A1299" s="445" t="s">
        <v>5958</v>
      </c>
    </row>
    <row r="1300" spans="1:1">
      <c r="A1300" s="445" t="s">
        <v>6421</v>
      </c>
    </row>
    <row r="1301" spans="1:1">
      <c r="A1301" s="445" t="s">
        <v>6709</v>
      </c>
    </row>
    <row r="1302" spans="1:1">
      <c r="A1302" s="445" t="s">
        <v>6434</v>
      </c>
    </row>
    <row r="1303" spans="1:1">
      <c r="A1303" s="445" t="s">
        <v>6456</v>
      </c>
    </row>
    <row r="1304" spans="1:1">
      <c r="A1304" s="445" t="s">
        <v>6425</v>
      </c>
    </row>
    <row r="1305" spans="1:1">
      <c r="A1305" s="445" t="s">
        <v>6308</v>
      </c>
    </row>
    <row r="1306" spans="1:1">
      <c r="A1306" s="445" t="s">
        <v>6426</v>
      </c>
    </row>
    <row r="1307" spans="1:1">
      <c r="A1307" s="445" t="s">
        <v>5961</v>
      </c>
    </row>
    <row r="1308" spans="1:1">
      <c r="A1308" s="445" t="s">
        <v>6421</v>
      </c>
    </row>
    <row r="1309" spans="1:1">
      <c r="A1309" s="445" t="s">
        <v>6710</v>
      </c>
    </row>
    <row r="1310" spans="1:1">
      <c r="A1310" s="445" t="s">
        <v>6473</v>
      </c>
    </row>
    <row r="1311" spans="1:1">
      <c r="A1311" s="445" t="s">
        <v>6474</v>
      </c>
    </row>
    <row r="1312" spans="1:1">
      <c r="A1312" s="445" t="s">
        <v>6425</v>
      </c>
    </row>
    <row r="1313" spans="1:1">
      <c r="A1313" s="445" t="s">
        <v>6308</v>
      </c>
    </row>
    <row r="1314" spans="1:1">
      <c r="A1314" s="445" t="s">
        <v>6426</v>
      </c>
    </row>
    <row r="1315" spans="1:1">
      <c r="A1315" s="445" t="s">
        <v>6711</v>
      </c>
    </row>
    <row r="1316" spans="1:1">
      <c r="A1316" s="445" t="s">
        <v>6421</v>
      </c>
    </row>
    <row r="1317" spans="1:1">
      <c r="A1317" s="445" t="s">
        <v>6712</v>
      </c>
    </row>
    <row r="1318" spans="1:1">
      <c r="A1318" s="445" t="s">
        <v>6479</v>
      </c>
    </row>
    <row r="1319" spans="1:1">
      <c r="A1319" s="445" t="s">
        <v>6438</v>
      </c>
    </row>
    <row r="1320" spans="1:1">
      <c r="A1320" s="445" t="s">
        <v>6425</v>
      </c>
    </row>
    <row r="1321" spans="1:1">
      <c r="A1321" s="445" t="s">
        <v>6308</v>
      </c>
    </row>
    <row r="1322" spans="1:1">
      <c r="A1322" s="445" t="s">
        <v>6426</v>
      </c>
    </row>
    <row r="1323" spans="1:1">
      <c r="A1323" s="445" t="s">
        <v>6713</v>
      </c>
    </row>
    <row r="1324" spans="1:1">
      <c r="A1324" s="445" t="s">
        <v>6421</v>
      </c>
    </row>
    <row r="1325" spans="1:1">
      <c r="A1325" s="445" t="s">
        <v>6714</v>
      </c>
    </row>
    <row r="1326" spans="1:1">
      <c r="A1326" s="445" t="s">
        <v>6482</v>
      </c>
    </row>
    <row r="1327" spans="1:1">
      <c r="A1327" s="445" t="s">
        <v>6456</v>
      </c>
    </row>
    <row r="1328" spans="1:1">
      <c r="A1328" s="445" t="s">
        <v>6425</v>
      </c>
    </row>
    <row r="1329" spans="1:1">
      <c r="A1329" s="445" t="s">
        <v>6308</v>
      </c>
    </row>
    <row r="1330" spans="1:1">
      <c r="A1330" s="445" t="s">
        <v>6426</v>
      </c>
    </row>
    <row r="1331" spans="1:1">
      <c r="A1331" s="445" t="s">
        <v>6715</v>
      </c>
    </row>
    <row r="1332" spans="1:1">
      <c r="A1332" s="445" t="s">
        <v>6421</v>
      </c>
    </row>
    <row r="1333" spans="1:1">
      <c r="A1333" s="445" t="s">
        <v>6716</v>
      </c>
    </row>
    <row r="1334" spans="1:1">
      <c r="A1334" s="445" t="s">
        <v>6485</v>
      </c>
    </row>
    <row r="1335" spans="1:1">
      <c r="A1335" s="445" t="s">
        <v>6486</v>
      </c>
    </row>
    <row r="1336" spans="1:1">
      <c r="A1336" s="445" t="s">
        <v>6425</v>
      </c>
    </row>
    <row r="1337" spans="1:1">
      <c r="A1337" s="445" t="s">
        <v>6308</v>
      </c>
    </row>
    <row r="1338" spans="1:1">
      <c r="A1338" s="445" t="s">
        <v>6426</v>
      </c>
    </row>
    <row r="1339" spans="1:1">
      <c r="A1339" s="445" t="s">
        <v>5964</v>
      </c>
    </row>
    <row r="1340" spans="1:1">
      <c r="A1340" s="445" t="s">
        <v>6421</v>
      </c>
    </row>
    <row r="1341" spans="1:1">
      <c r="A1341" s="445" t="s">
        <v>6717</v>
      </c>
    </row>
    <row r="1342" spans="1:1">
      <c r="A1342" s="445" t="s">
        <v>6488</v>
      </c>
    </row>
    <row r="1343" spans="1:1">
      <c r="A1343" s="445" t="s">
        <v>6456</v>
      </c>
    </row>
    <row r="1344" spans="1:1">
      <c r="A1344" s="445" t="s">
        <v>6425</v>
      </c>
    </row>
    <row r="1345" spans="1:1">
      <c r="A1345" s="445" t="s">
        <v>6308</v>
      </c>
    </row>
    <row r="1346" spans="1:1">
      <c r="A1346" s="445" t="s">
        <v>6426</v>
      </c>
    </row>
    <row r="1347" spans="1:1">
      <c r="A1347" s="445" t="s">
        <v>5957</v>
      </c>
    </row>
    <row r="1348" spans="1:1">
      <c r="A1348" s="445" t="s">
        <v>6421</v>
      </c>
    </row>
    <row r="1349" spans="1:1">
      <c r="A1349" s="445" t="s">
        <v>6718</v>
      </c>
    </row>
    <row r="1350" spans="1:1">
      <c r="A1350" s="445" t="s">
        <v>6490</v>
      </c>
    </row>
    <row r="1351" spans="1:1">
      <c r="A1351" s="445" t="s">
        <v>6424</v>
      </c>
    </row>
    <row r="1352" spans="1:1">
      <c r="A1352" s="445" t="s">
        <v>6425</v>
      </c>
    </row>
    <row r="1353" spans="1:1">
      <c r="A1353" s="445" t="s">
        <v>6308</v>
      </c>
    </row>
    <row r="1354" spans="1:1">
      <c r="A1354" s="445" t="s">
        <v>6426</v>
      </c>
    </row>
    <row r="1355" spans="1:1">
      <c r="A1355" s="445" t="s">
        <v>6719</v>
      </c>
    </row>
    <row r="1356" spans="1:1">
      <c r="A1356" s="445" t="s">
        <v>6421</v>
      </c>
    </row>
    <row r="1357" spans="1:1">
      <c r="A1357" s="445" t="s">
        <v>6720</v>
      </c>
    </row>
    <row r="1358" spans="1:1">
      <c r="A1358" s="445" t="s">
        <v>6494</v>
      </c>
    </row>
    <row r="1359" spans="1:1">
      <c r="A1359" s="445" t="s">
        <v>6459</v>
      </c>
    </row>
    <row r="1360" spans="1:1">
      <c r="A1360" s="445" t="s">
        <v>6425</v>
      </c>
    </row>
    <row r="1361" spans="1:1">
      <c r="A1361" s="445" t="s">
        <v>6308</v>
      </c>
    </row>
    <row r="1362" spans="1:1">
      <c r="A1362" s="445" t="s">
        <v>6426</v>
      </c>
    </row>
    <row r="1363" spans="1:1">
      <c r="A1363" s="445" t="s">
        <v>6721</v>
      </c>
    </row>
    <row r="1364" spans="1:1">
      <c r="A1364" s="445" t="s">
        <v>6421</v>
      </c>
    </row>
    <row r="1365" spans="1:1">
      <c r="A1365" s="445" t="s">
        <v>6722</v>
      </c>
    </row>
    <row r="1366" spans="1:1">
      <c r="A1366" s="445" t="s">
        <v>6498</v>
      </c>
    </row>
    <row r="1367" spans="1:1">
      <c r="A1367" s="445" t="s">
        <v>6499</v>
      </c>
    </row>
    <row r="1368" spans="1:1">
      <c r="A1368" s="445" t="s">
        <v>6425</v>
      </c>
    </row>
    <row r="1369" spans="1:1">
      <c r="A1369" s="445" t="s">
        <v>6308</v>
      </c>
    </row>
    <row r="1370" spans="1:1">
      <c r="A1370" s="445" t="s">
        <v>6426</v>
      </c>
    </row>
    <row r="1371" spans="1:1">
      <c r="A1371" s="445" t="s">
        <v>6723</v>
      </c>
    </row>
    <row r="1372" spans="1:1">
      <c r="A1372" s="445" t="s">
        <v>6421</v>
      </c>
    </row>
    <row r="1373" spans="1:1">
      <c r="A1373" s="445" t="s">
        <v>6724</v>
      </c>
    </row>
    <row r="1374" spans="1:1">
      <c r="A1374" s="445" t="s">
        <v>6502</v>
      </c>
    </row>
    <row r="1375" spans="1:1">
      <c r="A1375" s="445" t="s">
        <v>6499</v>
      </c>
    </row>
    <row r="1376" spans="1:1">
      <c r="A1376" s="445" t="s">
        <v>6425</v>
      </c>
    </row>
    <row r="1377" spans="1:1">
      <c r="A1377" s="445" t="s">
        <v>6308</v>
      </c>
    </row>
    <row r="1378" spans="1:1">
      <c r="A1378" s="445" t="s">
        <v>6426</v>
      </c>
    </row>
    <row r="1379" spans="1:1">
      <c r="A1379" s="445" t="s">
        <v>6725</v>
      </c>
    </row>
    <row r="1380" spans="1:1">
      <c r="A1380" s="445" t="s">
        <v>6421</v>
      </c>
    </row>
    <row r="1381" spans="1:1">
      <c r="A1381" s="445" t="s">
        <v>6726</v>
      </c>
    </row>
    <row r="1382" spans="1:1">
      <c r="A1382" s="445" t="s">
        <v>6505</v>
      </c>
    </row>
    <row r="1383" spans="1:1">
      <c r="A1383" s="445" t="s">
        <v>6506</v>
      </c>
    </row>
    <row r="1384" spans="1:1">
      <c r="A1384" s="445" t="s">
        <v>6425</v>
      </c>
    </row>
    <row r="1385" spans="1:1">
      <c r="A1385" s="445" t="s">
        <v>6308</v>
      </c>
    </row>
    <row r="1386" spans="1:1">
      <c r="A1386" s="445" t="s">
        <v>6426</v>
      </c>
    </row>
    <row r="1387" spans="1:1">
      <c r="A1387" s="445" t="s">
        <v>6727</v>
      </c>
    </row>
    <row r="1388" spans="1:1">
      <c r="A1388" s="445" t="s">
        <v>6421</v>
      </c>
    </row>
    <row r="1389" spans="1:1">
      <c r="A1389" s="445" t="s">
        <v>6728</v>
      </c>
    </row>
    <row r="1390" spans="1:1">
      <c r="A1390" s="445" t="s">
        <v>6509</v>
      </c>
    </row>
    <row r="1391" spans="1:1">
      <c r="A1391" s="445" t="s">
        <v>6510</v>
      </c>
    </row>
    <row r="1392" spans="1:1">
      <c r="A1392" s="445" t="s">
        <v>6425</v>
      </c>
    </row>
    <row r="1393" spans="1:1">
      <c r="A1393" s="445" t="s">
        <v>6308</v>
      </c>
    </row>
    <row r="1394" spans="1:1">
      <c r="A1394" s="445" t="s">
        <v>6426</v>
      </c>
    </row>
    <row r="1395" spans="1:1">
      <c r="A1395" s="445" t="s">
        <v>6729</v>
      </c>
    </row>
    <row r="1396" spans="1:1">
      <c r="A1396" s="445" t="s">
        <v>6421</v>
      </c>
    </row>
    <row r="1397" spans="1:1">
      <c r="A1397" s="445" t="s">
        <v>6730</v>
      </c>
    </row>
    <row r="1398" spans="1:1">
      <c r="A1398" s="445" t="s">
        <v>6515</v>
      </c>
    </row>
    <row r="1399" spans="1:1">
      <c r="A1399" s="445" t="s">
        <v>6438</v>
      </c>
    </row>
    <row r="1400" spans="1:1">
      <c r="A1400" s="445" t="s">
        <v>6425</v>
      </c>
    </row>
    <row r="1401" spans="1:1">
      <c r="A1401" s="445" t="s">
        <v>6308</v>
      </c>
    </row>
    <row r="1402" spans="1:1">
      <c r="A1402" s="445" t="s">
        <v>6426</v>
      </c>
    </row>
    <row r="1403" spans="1:1">
      <c r="A1403" s="445" t="s">
        <v>5971</v>
      </c>
    </row>
    <row r="1404" spans="1:1">
      <c r="A1404" s="445" t="s">
        <v>6421</v>
      </c>
    </row>
    <row r="1405" spans="1:1">
      <c r="A1405" s="445" t="s">
        <v>6731</v>
      </c>
    </row>
    <row r="1406" spans="1:1">
      <c r="A1406" s="445" t="s">
        <v>6732</v>
      </c>
    </row>
    <row r="1407" spans="1:1">
      <c r="A1407" s="445" t="s">
        <v>6456</v>
      </c>
    </row>
    <row r="1408" spans="1:1">
      <c r="A1408" s="445" t="s">
        <v>6425</v>
      </c>
    </row>
    <row r="1409" spans="1:1">
      <c r="A1409" s="445" t="s">
        <v>6308</v>
      </c>
    </row>
    <row r="1410" spans="1:1">
      <c r="A1410" s="445" t="s">
        <v>6426</v>
      </c>
    </row>
    <row r="1411" spans="1:1">
      <c r="A1411" s="445" t="s">
        <v>5970</v>
      </c>
    </row>
    <row r="1412" spans="1:1">
      <c r="A1412" s="445" t="s">
        <v>6421</v>
      </c>
    </row>
    <row r="1413" spans="1:1">
      <c r="A1413" s="445" t="s">
        <v>6733</v>
      </c>
    </row>
    <row r="1414" spans="1:1">
      <c r="A1414" s="445" t="s">
        <v>6734</v>
      </c>
    </row>
    <row r="1415" spans="1:1">
      <c r="A1415" s="445" t="s">
        <v>6459</v>
      </c>
    </row>
    <row r="1416" spans="1:1">
      <c r="A1416" s="445" t="s">
        <v>6425</v>
      </c>
    </row>
    <row r="1417" spans="1:1">
      <c r="A1417" s="445" t="s">
        <v>6308</v>
      </c>
    </row>
    <row r="1418" spans="1:1">
      <c r="A1418" s="445" t="s">
        <v>6426</v>
      </c>
    </row>
    <row r="1419" spans="1:1">
      <c r="A1419" s="445" t="s">
        <v>6735</v>
      </c>
    </row>
    <row r="1420" spans="1:1">
      <c r="A1420" s="445" t="s">
        <v>6421</v>
      </c>
    </row>
    <row r="1421" spans="1:1">
      <c r="A1421" s="445" t="s">
        <v>6736</v>
      </c>
    </row>
    <row r="1422" spans="1:1">
      <c r="A1422" s="445" t="s">
        <v>6520</v>
      </c>
    </row>
    <row r="1423" spans="1:1">
      <c r="A1423" s="445" t="s">
        <v>6499</v>
      </c>
    </row>
    <row r="1424" spans="1:1">
      <c r="A1424" s="445" t="s">
        <v>6425</v>
      </c>
    </row>
    <row r="1425" spans="1:1">
      <c r="A1425" s="445" t="s">
        <v>6308</v>
      </c>
    </row>
    <row r="1426" spans="1:1">
      <c r="A1426" s="445" t="s">
        <v>6426</v>
      </c>
    </row>
    <row r="1427" spans="1:1">
      <c r="A1427" s="445" t="s">
        <v>5963</v>
      </c>
    </row>
    <row r="1428" spans="1:1">
      <c r="A1428" s="445" t="s">
        <v>6421</v>
      </c>
    </row>
    <row r="1429" spans="1:1">
      <c r="A1429" s="445" t="s">
        <v>6737</v>
      </c>
    </row>
    <row r="1430" spans="1:1">
      <c r="A1430" s="445" t="s">
        <v>6522</v>
      </c>
    </row>
    <row r="1431" spans="1:1">
      <c r="A1431" s="445" t="s">
        <v>6499</v>
      </c>
    </row>
    <row r="1432" spans="1:1">
      <c r="A1432" s="445" t="s">
        <v>6425</v>
      </c>
    </row>
    <row r="1433" spans="1:1">
      <c r="A1433" s="445" t="s">
        <v>6308</v>
      </c>
    </row>
    <row r="1434" spans="1:1">
      <c r="A1434" s="445" t="s">
        <v>6426</v>
      </c>
    </row>
    <row r="1435" spans="1:1">
      <c r="A1435" s="445" t="s">
        <v>6738</v>
      </c>
    </row>
    <row r="1436" spans="1:1">
      <c r="A1436" s="445" t="s">
        <v>6421</v>
      </c>
    </row>
    <row r="1437" spans="1:1">
      <c r="A1437" s="445" t="s">
        <v>6739</v>
      </c>
    </row>
    <row r="1438" spans="1:1">
      <c r="A1438" s="445" t="s">
        <v>6740</v>
      </c>
    </row>
    <row r="1439" spans="1:1">
      <c r="A1439" s="445" t="s">
        <v>6506</v>
      </c>
    </row>
    <row r="1440" spans="1:1">
      <c r="A1440" s="445" t="s">
        <v>6425</v>
      </c>
    </row>
    <row r="1441" spans="1:1">
      <c r="A1441" s="445" t="s">
        <v>6308</v>
      </c>
    </row>
    <row r="1442" spans="1:1">
      <c r="A1442" s="445" t="s">
        <v>6426</v>
      </c>
    </row>
    <row r="1443" spans="1:1">
      <c r="A1443" s="445" t="s">
        <v>6741</v>
      </c>
    </row>
    <row r="1444" spans="1:1">
      <c r="A1444" s="445" t="s">
        <v>6421</v>
      </c>
    </row>
    <row r="1445" spans="1:1">
      <c r="A1445" s="445" t="s">
        <v>6742</v>
      </c>
    </row>
    <row r="1446" spans="1:1">
      <c r="A1446" s="445" t="s">
        <v>6743</v>
      </c>
    </row>
    <row r="1447" spans="1:1">
      <c r="A1447" s="445" t="s">
        <v>6506</v>
      </c>
    </row>
    <row r="1448" spans="1:1">
      <c r="A1448" s="445" t="s">
        <v>6425</v>
      </c>
    </row>
    <row r="1449" spans="1:1">
      <c r="A1449" s="445" t="s">
        <v>6308</v>
      </c>
    </row>
    <row r="1450" spans="1:1">
      <c r="A1450" s="445" t="s">
        <v>6426</v>
      </c>
    </row>
    <row r="1451" spans="1:1">
      <c r="A1451" s="445" t="s">
        <v>6744</v>
      </c>
    </row>
    <row r="1452" spans="1:1">
      <c r="A1452" s="445" t="s">
        <v>6421</v>
      </c>
    </row>
    <row r="1453" spans="1:1">
      <c r="A1453" s="445" t="s">
        <v>6745</v>
      </c>
    </row>
    <row r="1454" spans="1:1">
      <c r="A1454" s="445" t="s">
        <v>6531</v>
      </c>
    </row>
    <row r="1455" spans="1:1">
      <c r="A1455" s="445" t="s">
        <v>6506</v>
      </c>
    </row>
    <row r="1456" spans="1:1">
      <c r="A1456" s="445" t="s">
        <v>6425</v>
      </c>
    </row>
    <row r="1457" spans="1:1">
      <c r="A1457" s="445" t="s">
        <v>6308</v>
      </c>
    </row>
    <row r="1458" spans="1:1">
      <c r="A1458" s="445" t="s">
        <v>6426</v>
      </c>
    </row>
    <row r="1459" spans="1:1">
      <c r="A1459" s="445" t="s">
        <v>6746</v>
      </c>
    </row>
    <row r="1460" spans="1:1">
      <c r="A1460" s="445" t="s">
        <v>6421</v>
      </c>
    </row>
    <row r="1461" spans="1:1">
      <c r="A1461" s="445" t="s">
        <v>6747</v>
      </c>
    </row>
    <row r="1462" spans="1:1">
      <c r="A1462" s="445" t="s">
        <v>6613</v>
      </c>
    </row>
    <row r="1463" spans="1:1">
      <c r="A1463" s="445" t="s">
        <v>6506</v>
      </c>
    </row>
    <row r="1464" spans="1:1">
      <c r="A1464" s="445" t="s">
        <v>6425</v>
      </c>
    </row>
    <row r="1465" spans="1:1">
      <c r="A1465" s="445" t="s">
        <v>6308</v>
      </c>
    </row>
    <row r="1466" spans="1:1">
      <c r="A1466" s="445" t="s">
        <v>6426</v>
      </c>
    </row>
    <row r="1467" spans="1:1">
      <c r="A1467" s="445" t="s">
        <v>6748</v>
      </c>
    </row>
    <row r="1468" spans="1:1">
      <c r="A1468" s="445" t="s">
        <v>6421</v>
      </c>
    </row>
    <row r="1469" spans="1:1">
      <c r="A1469" s="445" t="s">
        <v>6749</v>
      </c>
    </row>
    <row r="1470" spans="1:1">
      <c r="A1470" s="445" t="s">
        <v>6534</v>
      </c>
    </row>
    <row r="1471" spans="1:1">
      <c r="A1471" s="445" t="s">
        <v>6506</v>
      </c>
    </row>
    <row r="1472" spans="1:1">
      <c r="A1472" s="445" t="s">
        <v>6425</v>
      </c>
    </row>
    <row r="1473" spans="1:1">
      <c r="A1473" s="445" t="s">
        <v>6308</v>
      </c>
    </row>
    <row r="1474" spans="1:1">
      <c r="A1474" s="445" t="s">
        <v>6426</v>
      </c>
    </row>
    <row r="1475" spans="1:1">
      <c r="A1475" s="445" t="s">
        <v>6750</v>
      </c>
    </row>
    <row r="1476" spans="1:1">
      <c r="A1476" s="445" t="s">
        <v>6421</v>
      </c>
    </row>
    <row r="1477" spans="1:1">
      <c r="A1477" s="445" t="s">
        <v>6751</v>
      </c>
    </row>
    <row r="1478" spans="1:1">
      <c r="A1478" s="445" t="s">
        <v>6537</v>
      </c>
    </row>
    <row r="1479" spans="1:1">
      <c r="A1479" s="445" t="s">
        <v>6538</v>
      </c>
    </row>
    <row r="1480" spans="1:1">
      <c r="A1480" s="445" t="s">
        <v>6425</v>
      </c>
    </row>
    <row r="1481" spans="1:1">
      <c r="A1481" s="445" t="s">
        <v>6308</v>
      </c>
    </row>
    <row r="1482" spans="1:1">
      <c r="A1482" s="445" t="s">
        <v>6426</v>
      </c>
    </row>
    <row r="1483" spans="1:1">
      <c r="A1483" s="445" t="s">
        <v>6752</v>
      </c>
    </row>
    <row r="1484" spans="1:1">
      <c r="A1484" s="445" t="s">
        <v>6421</v>
      </c>
    </row>
    <row r="1485" spans="1:1">
      <c r="A1485" s="445" t="s">
        <v>6753</v>
      </c>
    </row>
    <row r="1486" spans="1:1">
      <c r="A1486" s="445" t="s">
        <v>6541</v>
      </c>
    </row>
    <row r="1487" spans="1:1">
      <c r="A1487" s="445" t="s">
        <v>6542</v>
      </c>
    </row>
    <row r="1488" spans="1:1">
      <c r="A1488" s="445" t="s">
        <v>6425</v>
      </c>
    </row>
    <row r="1489" spans="1:1">
      <c r="A1489" s="445" t="s">
        <v>6308</v>
      </c>
    </row>
    <row r="1490" spans="1:1">
      <c r="A1490" s="445" t="s">
        <v>6426</v>
      </c>
    </row>
    <row r="1491" spans="1:1">
      <c r="A1491" s="445" t="s">
        <v>6754</v>
      </c>
    </row>
    <row r="1492" spans="1:1">
      <c r="A1492" s="445" t="s">
        <v>6421</v>
      </c>
    </row>
    <row r="1493" spans="1:1">
      <c r="A1493" s="445" t="s">
        <v>6755</v>
      </c>
    </row>
    <row r="1494" spans="1:1">
      <c r="A1494" s="445" t="s">
        <v>6545</v>
      </c>
    </row>
    <row r="1495" spans="1:1">
      <c r="A1495" s="445" t="s">
        <v>6542</v>
      </c>
    </row>
    <row r="1496" spans="1:1">
      <c r="A1496" s="445" t="s">
        <v>6425</v>
      </c>
    </row>
    <row r="1497" spans="1:1">
      <c r="A1497" s="445" t="s">
        <v>6308</v>
      </c>
    </row>
    <row r="1498" spans="1:1">
      <c r="A1498" s="445" t="s">
        <v>6426</v>
      </c>
    </row>
    <row r="1499" spans="1:1">
      <c r="A1499" s="445" t="s">
        <v>6756</v>
      </c>
    </row>
    <row r="1500" spans="1:1">
      <c r="A1500" s="445" t="s">
        <v>6421</v>
      </c>
    </row>
    <row r="1501" spans="1:1">
      <c r="A1501" s="445" t="s">
        <v>6757</v>
      </c>
    </row>
    <row r="1502" spans="1:1">
      <c r="A1502" s="445" t="s">
        <v>6548</v>
      </c>
    </row>
    <row r="1503" spans="1:1">
      <c r="A1503" s="445" t="s">
        <v>6538</v>
      </c>
    </row>
    <row r="1504" spans="1:1">
      <c r="A1504" s="445" t="s">
        <v>6425</v>
      </c>
    </row>
    <row r="1505" spans="1:1">
      <c r="A1505" s="445" t="s">
        <v>6308</v>
      </c>
    </row>
    <row r="1506" spans="1:1">
      <c r="A1506" s="445" t="s">
        <v>6426</v>
      </c>
    </row>
    <row r="1507" spans="1:1">
      <c r="A1507" s="445" t="s">
        <v>6758</v>
      </c>
    </row>
    <row r="1508" spans="1:1">
      <c r="A1508" s="445" t="s">
        <v>6421</v>
      </c>
    </row>
    <row r="1509" spans="1:1">
      <c r="A1509" s="445" t="s">
        <v>6759</v>
      </c>
    </row>
    <row r="1510" spans="1:1">
      <c r="A1510" s="445" t="s">
        <v>6551</v>
      </c>
    </row>
    <row r="1511" spans="1:1">
      <c r="A1511" s="445" t="s">
        <v>6538</v>
      </c>
    </row>
    <row r="1512" spans="1:1">
      <c r="A1512" s="445" t="s">
        <v>6425</v>
      </c>
    </row>
    <row r="1513" spans="1:1">
      <c r="A1513" s="445" t="s">
        <v>6308</v>
      </c>
    </row>
    <row r="1514" spans="1:1">
      <c r="A1514" s="445" t="s">
        <v>6426</v>
      </c>
    </row>
    <row r="1515" spans="1:1">
      <c r="A1515" s="445" t="s">
        <v>6760</v>
      </c>
    </row>
    <row r="1516" spans="1:1">
      <c r="A1516" s="445" t="s">
        <v>6421</v>
      </c>
    </row>
    <row r="1517" spans="1:1">
      <c r="A1517" s="445" t="s">
        <v>6761</v>
      </c>
    </row>
    <row r="1518" spans="1:1">
      <c r="A1518" s="445" t="s">
        <v>6554</v>
      </c>
    </row>
    <row r="1519" spans="1:1">
      <c r="A1519" s="445" t="s">
        <v>6542</v>
      </c>
    </row>
    <row r="1520" spans="1:1">
      <c r="A1520" s="445" t="s">
        <v>6425</v>
      </c>
    </row>
    <row r="1521" spans="1:1">
      <c r="A1521" s="445" t="s">
        <v>6308</v>
      </c>
    </row>
    <row r="1522" spans="1:1">
      <c r="A1522" s="445" t="s">
        <v>6426</v>
      </c>
    </row>
    <row r="1523" spans="1:1">
      <c r="A1523" s="445" t="s">
        <v>6762</v>
      </c>
    </row>
    <row r="1524" spans="1:1">
      <c r="A1524" s="445" t="s">
        <v>6421</v>
      </c>
    </row>
    <row r="1525" spans="1:1">
      <c r="A1525" s="445" t="s">
        <v>6763</v>
      </c>
    </row>
    <row r="1526" spans="1:1">
      <c r="A1526" s="445" t="s">
        <v>6557</v>
      </c>
    </row>
    <row r="1527" spans="1:1">
      <c r="A1527" s="445" t="s">
        <v>6542</v>
      </c>
    </row>
    <row r="1528" spans="1:1">
      <c r="A1528" s="445" t="s">
        <v>6425</v>
      </c>
    </row>
    <row r="1529" spans="1:1">
      <c r="A1529" s="445" t="s">
        <v>6308</v>
      </c>
    </row>
    <row r="1530" spans="1:1">
      <c r="A1530" s="445" t="s">
        <v>6426</v>
      </c>
    </row>
    <row r="1531" spans="1:1">
      <c r="A1531" s="445" t="s">
        <v>6764</v>
      </c>
    </row>
    <row r="1532" spans="1:1">
      <c r="A1532" s="445" t="s">
        <v>6421</v>
      </c>
    </row>
    <row r="1533" spans="1:1">
      <c r="A1533" s="445" t="s">
        <v>6765</v>
      </c>
    </row>
    <row r="1534" spans="1:1">
      <c r="A1534" s="445" t="s">
        <v>6434</v>
      </c>
    </row>
    <row r="1535" spans="1:1">
      <c r="A1535" s="445" t="s">
        <v>6538</v>
      </c>
    </row>
    <row r="1536" spans="1:1">
      <c r="A1536" s="445" t="s">
        <v>6425</v>
      </c>
    </row>
    <row r="1537" spans="1:1">
      <c r="A1537" s="445" t="s">
        <v>6308</v>
      </c>
    </row>
    <row r="1538" spans="1:1">
      <c r="A1538" s="445" t="s">
        <v>6426</v>
      </c>
    </row>
    <row r="1539" spans="1:1">
      <c r="A1539" s="445" t="s">
        <v>6766</v>
      </c>
    </row>
    <row r="1540" spans="1:1">
      <c r="A1540" s="445" t="s">
        <v>6421</v>
      </c>
    </row>
    <row r="1541" spans="1:1">
      <c r="A1541" s="445" t="s">
        <v>6767</v>
      </c>
    </row>
    <row r="1542" spans="1:1">
      <c r="A1542" s="445" t="s">
        <v>6562</v>
      </c>
    </row>
    <row r="1543" spans="1:1">
      <c r="A1543" s="445" t="s">
        <v>6538</v>
      </c>
    </row>
    <row r="1544" spans="1:1">
      <c r="A1544" s="445" t="s">
        <v>6425</v>
      </c>
    </row>
    <row r="1545" spans="1:1">
      <c r="A1545" s="445" t="s">
        <v>6308</v>
      </c>
    </row>
    <row r="1546" spans="1:1">
      <c r="A1546" s="445" t="s">
        <v>6426</v>
      </c>
    </row>
    <row r="1547" spans="1:1">
      <c r="A1547" s="445" t="s">
        <v>6768</v>
      </c>
    </row>
    <row r="1548" spans="1:1">
      <c r="A1548" s="445" t="s">
        <v>6421</v>
      </c>
    </row>
    <row r="1549" spans="1:1">
      <c r="A1549" s="445" t="s">
        <v>6769</v>
      </c>
    </row>
    <row r="1550" spans="1:1">
      <c r="A1550" s="445" t="s">
        <v>6434</v>
      </c>
    </row>
    <row r="1551" spans="1:1">
      <c r="A1551" s="445" t="s">
        <v>6538</v>
      </c>
    </row>
    <row r="1552" spans="1:1">
      <c r="A1552" s="445" t="s">
        <v>6425</v>
      </c>
    </row>
    <row r="1553" spans="1:1">
      <c r="A1553" s="445" t="s">
        <v>6308</v>
      </c>
    </row>
    <row r="1554" spans="1:1">
      <c r="A1554" s="445" t="s">
        <v>6426</v>
      </c>
    </row>
    <row r="1555" spans="1:1">
      <c r="A1555" s="445" t="s">
        <v>6770</v>
      </c>
    </row>
    <row r="1556" spans="1:1">
      <c r="A1556" s="445" t="s">
        <v>6421</v>
      </c>
    </row>
    <row r="1557" spans="1:1">
      <c r="A1557" s="445" t="s">
        <v>6771</v>
      </c>
    </row>
    <row r="1558" spans="1:1">
      <c r="A1558" s="445" t="s">
        <v>6434</v>
      </c>
    </row>
    <row r="1559" spans="1:1">
      <c r="A1559" s="445" t="s">
        <v>6538</v>
      </c>
    </row>
    <row r="1560" spans="1:1">
      <c r="A1560" s="445" t="s">
        <v>6425</v>
      </c>
    </row>
    <row r="1561" spans="1:1">
      <c r="A1561" s="445" t="s">
        <v>6308</v>
      </c>
    </row>
    <row r="1562" spans="1:1">
      <c r="A1562" s="445" t="s">
        <v>6426</v>
      </c>
    </row>
    <row r="1563" spans="1:1">
      <c r="A1563" s="445" t="s">
        <v>6772</v>
      </c>
    </row>
    <row r="1564" spans="1:1">
      <c r="A1564" s="445" t="s">
        <v>6421</v>
      </c>
    </row>
    <row r="1565" spans="1:1">
      <c r="A1565" s="445" t="s">
        <v>6773</v>
      </c>
    </row>
    <row r="1566" spans="1:1">
      <c r="A1566" s="445" t="s">
        <v>6434</v>
      </c>
    </row>
    <row r="1567" spans="1:1">
      <c r="A1567" s="445" t="s">
        <v>6538</v>
      </c>
    </row>
    <row r="1568" spans="1:1">
      <c r="A1568" s="445" t="s">
        <v>6425</v>
      </c>
    </row>
    <row r="1569" spans="1:1">
      <c r="A1569" s="445" t="s">
        <v>6308</v>
      </c>
    </row>
    <row r="1570" spans="1:1">
      <c r="A1570" s="445" t="s">
        <v>6426</v>
      </c>
    </row>
    <row r="1571" spans="1:1">
      <c r="A1571" s="445" t="s">
        <v>6774</v>
      </c>
    </row>
    <row r="1572" spans="1:1">
      <c r="A1572" s="445" t="s">
        <v>6421</v>
      </c>
    </row>
    <row r="1573" spans="1:1">
      <c r="A1573" s="445" t="s">
        <v>6775</v>
      </c>
    </row>
    <row r="1574" spans="1:1">
      <c r="A1574" s="445" t="s">
        <v>6434</v>
      </c>
    </row>
    <row r="1575" spans="1:1">
      <c r="A1575" s="445" t="s">
        <v>6538</v>
      </c>
    </row>
    <row r="1576" spans="1:1">
      <c r="A1576" s="445" t="s">
        <v>6425</v>
      </c>
    </row>
    <row r="1577" spans="1:1">
      <c r="A1577" s="445" t="s">
        <v>6308</v>
      </c>
    </row>
    <row r="1578" spans="1:1">
      <c r="A1578" s="445" t="s">
        <v>6426</v>
      </c>
    </row>
    <row r="1579" spans="1:1">
      <c r="A1579" s="445" t="s">
        <v>6776</v>
      </c>
    </row>
    <row r="1580" spans="1:1">
      <c r="A1580" s="445" t="s">
        <v>6421</v>
      </c>
    </row>
    <row r="1581" spans="1:1">
      <c r="A1581" s="445" t="s">
        <v>6777</v>
      </c>
    </row>
    <row r="1582" spans="1:1">
      <c r="A1582" s="445" t="s">
        <v>6434</v>
      </c>
    </row>
    <row r="1583" spans="1:1">
      <c r="A1583" s="445" t="s">
        <v>6573</v>
      </c>
    </row>
    <row r="1584" spans="1:1">
      <c r="A1584" s="445" t="s">
        <v>6425</v>
      </c>
    </row>
    <row r="1585" spans="1:1">
      <c r="A1585" s="445" t="s">
        <v>6308</v>
      </c>
    </row>
    <row r="1586" spans="1:1">
      <c r="A1586" s="445" t="s">
        <v>6426</v>
      </c>
    </row>
    <row r="1587" spans="1:1">
      <c r="A1587" s="445" t="s">
        <v>6778</v>
      </c>
    </row>
    <row r="1588" spans="1:1">
      <c r="A1588" s="445" t="s">
        <v>6421</v>
      </c>
    </row>
    <row r="1589" spans="1:1">
      <c r="A1589" s="445" t="s">
        <v>6779</v>
      </c>
    </row>
    <row r="1590" spans="1:1">
      <c r="A1590" s="445" t="s">
        <v>6576</v>
      </c>
    </row>
    <row r="1591" spans="1:1">
      <c r="A1591" s="445" t="s">
        <v>6573</v>
      </c>
    </row>
    <row r="1592" spans="1:1">
      <c r="A1592" s="445" t="s">
        <v>6425</v>
      </c>
    </row>
    <row r="1593" spans="1:1">
      <c r="A1593" s="445" t="s">
        <v>6308</v>
      </c>
    </row>
    <row r="1594" spans="1:1">
      <c r="A1594" s="445" t="s">
        <v>6426</v>
      </c>
    </row>
    <row r="1595" spans="1:1">
      <c r="A1595" s="445" t="s">
        <v>6955</v>
      </c>
    </row>
    <row r="1596" spans="1:1">
      <c r="A1596" s="445" t="s">
        <v>6421</v>
      </c>
    </row>
    <row r="1597" spans="1:1">
      <c r="A1597" s="445" t="s">
        <v>6956</v>
      </c>
    </row>
    <row r="1598" spans="1:1">
      <c r="A1598" s="445" t="s">
        <v>6425</v>
      </c>
    </row>
    <row r="1599" spans="1:1">
      <c r="A1599" s="445" t="s">
        <v>6308</v>
      </c>
    </row>
    <row r="1600" spans="1:1">
      <c r="A1600" s="445" t="s">
        <v>6426</v>
      </c>
    </row>
    <row r="1601" spans="1:1">
      <c r="A1601" s="445" t="s">
        <v>6578</v>
      </c>
    </row>
    <row r="1602" spans="1:1">
      <c r="A1602" s="445" t="s">
        <v>6421</v>
      </c>
    </row>
    <row r="1603" spans="1:1">
      <c r="A1603" s="445" t="s">
        <v>6579</v>
      </c>
    </row>
    <row r="1604" spans="1:1">
      <c r="A1604" s="445" t="s">
        <v>6580</v>
      </c>
    </row>
    <row r="1605" spans="1:1">
      <c r="A1605" s="445" t="s">
        <v>6499</v>
      </c>
    </row>
    <row r="1606" spans="1:1">
      <c r="A1606" s="445" t="s">
        <v>6425</v>
      </c>
    </row>
    <row r="1607" spans="1:1">
      <c r="A1607" s="445" t="s">
        <v>6308</v>
      </c>
    </row>
    <row r="1608" spans="1:1">
      <c r="A1608" s="445" t="s">
        <v>6426</v>
      </c>
    </row>
    <row r="1609" spans="1:1">
      <c r="A1609" s="445" t="s">
        <v>6957</v>
      </c>
    </row>
    <row r="1610" spans="1:1">
      <c r="A1610" s="445" t="s">
        <v>6421</v>
      </c>
    </row>
    <row r="1611" spans="1:1">
      <c r="A1611" s="445" t="s">
        <v>6958</v>
      </c>
    </row>
    <row r="1612" spans="1:1">
      <c r="A1612" s="445" t="s">
        <v>6577</v>
      </c>
    </row>
    <row r="1613" spans="1:1">
      <c r="A1613" s="445" t="s">
        <v>6573</v>
      </c>
    </row>
    <row r="1614" spans="1:1">
      <c r="A1614" s="445" t="s">
        <v>6425</v>
      </c>
    </row>
    <row r="1615" spans="1:1">
      <c r="A1615" s="445" t="s">
        <v>6308</v>
      </c>
    </row>
    <row r="1616" spans="1:1">
      <c r="A1616" s="445" t="s">
        <v>6426</v>
      </c>
    </row>
    <row r="1617" spans="1:1">
      <c r="A1617" s="445" t="s">
        <v>6959</v>
      </c>
    </row>
    <row r="1618" spans="1:1">
      <c r="A1618" s="445" t="s">
        <v>6421</v>
      </c>
    </row>
    <row r="1619" spans="1:1">
      <c r="A1619" s="445" t="s">
        <v>6960</v>
      </c>
    </row>
    <row r="1620" spans="1:1">
      <c r="A1620" s="445" t="s">
        <v>6434</v>
      </c>
    </row>
    <row r="1621" spans="1:1">
      <c r="A1621" s="445" t="s">
        <v>6573</v>
      </c>
    </row>
    <row r="1622" spans="1:1">
      <c r="A1622" s="445" t="s">
        <v>6425</v>
      </c>
    </row>
    <row r="1623" spans="1:1">
      <c r="A1623" s="445" t="s">
        <v>6308</v>
      </c>
    </row>
    <row r="1624" spans="1:1">
      <c r="A1624" s="445" t="s">
        <v>6426</v>
      </c>
    </row>
    <row r="1625" spans="1:1">
      <c r="A1625" s="445" t="s">
        <v>6581</v>
      </c>
    </row>
    <row r="1626" spans="1:1">
      <c r="A1626" s="445" t="s">
        <v>6421</v>
      </c>
    </row>
    <row r="1627" spans="1:1">
      <c r="A1627" s="445" t="s">
        <v>6582</v>
      </c>
    </row>
    <row r="1628" spans="1:1">
      <c r="A1628" s="445" t="s">
        <v>6583</v>
      </c>
    </row>
    <row r="1629" spans="1:1">
      <c r="A1629" s="445" t="s">
        <v>6438</v>
      </c>
    </row>
    <row r="1630" spans="1:1">
      <c r="A1630" s="445" t="s">
        <v>6425</v>
      </c>
    </row>
    <row r="1631" spans="1:1">
      <c r="A1631" s="445" t="s">
        <v>6308</v>
      </c>
    </row>
    <row r="1632" spans="1:1">
      <c r="A1632" s="445" t="s">
        <v>6426</v>
      </c>
    </row>
    <row r="1633" spans="1:1">
      <c r="A1633" s="445" t="s">
        <v>6584</v>
      </c>
    </row>
    <row r="1634" spans="1:1">
      <c r="A1634" s="445" t="s">
        <v>6780</v>
      </c>
    </row>
    <row r="1635" spans="1:1">
      <c r="A1635" s="445" t="s">
        <v>6781</v>
      </c>
    </row>
    <row r="1636" spans="1:1">
      <c r="A1636" s="445" t="s">
        <v>6587</v>
      </c>
    </row>
    <row r="1637" spans="1:1">
      <c r="A1637" s="445" t="s">
        <v>6588</v>
      </c>
    </row>
    <row r="1638" spans="1:1">
      <c r="A1638" s="445" t="s">
        <v>6589</v>
      </c>
    </row>
    <row r="1639" spans="1:1">
      <c r="A1639" s="445" t="s">
        <v>6590</v>
      </c>
    </row>
    <row r="1640" spans="1:1">
      <c r="A1640" s="445" t="s">
        <v>4754</v>
      </c>
    </row>
    <row r="1641" spans="1:1">
      <c r="A1641" s="445" t="s">
        <v>5953</v>
      </c>
    </row>
    <row r="1642" spans="1:1">
      <c r="A1642" s="445" t="s">
        <v>6782</v>
      </c>
    </row>
    <row r="1643" spans="1:1">
      <c r="A1643" s="445" t="s">
        <v>4765</v>
      </c>
    </row>
    <row r="1644" spans="1:1">
      <c r="A1644" s="445" t="s">
        <v>4757</v>
      </c>
    </row>
    <row r="1645" spans="1:1">
      <c r="A1645" s="445" t="s">
        <v>6592</v>
      </c>
    </row>
    <row r="1646" spans="1:1">
      <c r="A1646" s="445" t="s">
        <v>6584</v>
      </c>
    </row>
    <row r="1647" spans="1:1">
      <c r="A1647" s="445" t="s">
        <v>6783</v>
      </c>
    </row>
    <row r="1648" spans="1:1">
      <c r="A1648" s="445" t="s">
        <v>6784</v>
      </c>
    </row>
    <row r="1649" spans="1:1">
      <c r="A1649" s="445" t="s">
        <v>6587</v>
      </c>
    </row>
    <row r="1650" spans="1:1">
      <c r="A1650" s="445" t="s">
        <v>6588</v>
      </c>
    </row>
    <row r="1651" spans="1:1">
      <c r="A1651" s="445" t="s">
        <v>6589</v>
      </c>
    </row>
    <row r="1652" spans="1:1">
      <c r="A1652" s="445" t="s">
        <v>6590</v>
      </c>
    </row>
    <row r="1653" spans="1:1">
      <c r="A1653" s="445" t="s">
        <v>4754</v>
      </c>
    </row>
    <row r="1654" spans="1:1">
      <c r="A1654" s="445" t="s">
        <v>5826</v>
      </c>
    </row>
    <row r="1655" spans="1:1">
      <c r="A1655" s="445" t="s">
        <v>6785</v>
      </c>
    </row>
    <row r="1656" spans="1:1">
      <c r="A1656" s="445" t="s">
        <v>4765</v>
      </c>
    </row>
    <row r="1657" spans="1:1">
      <c r="A1657" s="445" t="s">
        <v>4757</v>
      </c>
    </row>
    <row r="1658" spans="1:1">
      <c r="A1658" s="445" t="s">
        <v>6592</v>
      </c>
    </row>
    <row r="1659" spans="1:1">
      <c r="A1659" s="445" t="s">
        <v>6584</v>
      </c>
    </row>
    <row r="1660" spans="1:1">
      <c r="A1660" s="445" t="s">
        <v>6786</v>
      </c>
    </row>
    <row r="1661" spans="1:1">
      <c r="A1661" s="445" t="s">
        <v>6787</v>
      </c>
    </row>
    <row r="1662" spans="1:1">
      <c r="A1662" s="445" t="s">
        <v>6587</v>
      </c>
    </row>
    <row r="1663" spans="1:1">
      <c r="A1663" s="445" t="s">
        <v>6588</v>
      </c>
    </row>
    <row r="1664" spans="1:1">
      <c r="A1664" s="445" t="s">
        <v>6589</v>
      </c>
    </row>
    <row r="1665" spans="1:1">
      <c r="A1665" s="445" t="s">
        <v>6590</v>
      </c>
    </row>
    <row r="1666" spans="1:1">
      <c r="A1666" s="445" t="s">
        <v>4754</v>
      </c>
    </row>
    <row r="1667" spans="1:1">
      <c r="A1667" s="445" t="s">
        <v>4772</v>
      </c>
    </row>
    <row r="1668" spans="1:1">
      <c r="A1668" s="445" t="s">
        <v>6788</v>
      </c>
    </row>
    <row r="1669" spans="1:1">
      <c r="A1669" s="445" t="s">
        <v>4765</v>
      </c>
    </row>
    <row r="1670" spans="1:1">
      <c r="A1670" s="445" t="s">
        <v>4757</v>
      </c>
    </row>
    <row r="1671" spans="1:1">
      <c r="A1671" s="445" t="s">
        <v>6592</v>
      </c>
    </row>
    <row r="1672" spans="1:1">
      <c r="A1672" s="445" t="s">
        <v>6584</v>
      </c>
    </row>
    <row r="1673" spans="1:1">
      <c r="A1673" s="445" t="s">
        <v>6789</v>
      </c>
    </row>
    <row r="1674" spans="1:1">
      <c r="A1674" s="445" t="s">
        <v>6586</v>
      </c>
    </row>
    <row r="1675" spans="1:1">
      <c r="A1675" s="445" t="s">
        <v>6587</v>
      </c>
    </row>
    <row r="1676" spans="1:1">
      <c r="A1676" s="445" t="s">
        <v>6588</v>
      </c>
    </row>
    <row r="1677" spans="1:1">
      <c r="A1677" s="445" t="s">
        <v>6589</v>
      </c>
    </row>
    <row r="1678" spans="1:1">
      <c r="A1678" s="445" t="s">
        <v>6590</v>
      </c>
    </row>
    <row r="1679" spans="1:1">
      <c r="A1679" s="445" t="s">
        <v>4754</v>
      </c>
    </row>
    <row r="1680" spans="1:1">
      <c r="A1680" s="445" t="s">
        <v>5954</v>
      </c>
    </row>
    <row r="1681" spans="1:5">
      <c r="A1681" s="445" t="s">
        <v>6591</v>
      </c>
    </row>
    <row r="1682" spans="1:5">
      <c r="A1682" s="445" t="s">
        <v>4765</v>
      </c>
    </row>
    <row r="1683" spans="1:5">
      <c r="A1683" s="445" t="s">
        <v>4757</v>
      </c>
    </row>
    <row r="1684" spans="1:5">
      <c r="A1684" s="445" t="s">
        <v>6592</v>
      </c>
    </row>
    <row r="1685" spans="1:5">
      <c r="A1685" s="445" t="s">
        <v>5972</v>
      </c>
      <c r="B1685" s="445" t="s">
        <v>5973</v>
      </c>
      <c r="C1685" s="445" t="s">
        <v>5974</v>
      </c>
      <c r="D1685" s="445" t="s">
        <v>5975</v>
      </c>
      <c r="E1685" s="445" t="s">
        <v>5976</v>
      </c>
    </row>
    <row r="1686" spans="1:5">
      <c r="A1686" s="445" t="s">
        <v>6593</v>
      </c>
    </row>
    <row r="1687" spans="1:5">
      <c r="A1687" s="445" t="s">
        <v>4825</v>
      </c>
    </row>
    <row r="1688" spans="1:5">
      <c r="A1688" s="445" t="s">
        <v>6950</v>
      </c>
    </row>
    <row r="1689" spans="1:5">
      <c r="A1689" s="445" t="s">
        <v>4827</v>
      </c>
    </row>
    <row r="1690" spans="1:5">
      <c r="A1690" s="445" t="s">
        <v>4826</v>
      </c>
    </row>
    <row r="1691" spans="1:5">
      <c r="A1691" s="445" t="s">
        <v>6937</v>
      </c>
    </row>
    <row r="1692" spans="1:5">
      <c r="A1692" s="445" t="s">
        <v>4828</v>
      </c>
    </row>
    <row r="1693" spans="1:5">
      <c r="A1693" s="445" t="s">
        <v>4829</v>
      </c>
    </row>
  </sheetData>
  <sheetProtection algorithmName="SHA-512" hashValue="tj3MdB+H1xRaKqpRG0qACZl0tkCdp61mKDAof8jlROtm1JkWAfIyTool5/P6Q9IHHMagZ9YjQcNSDSOmdq3Geg==" saltValue="Q6jS2PkpAF5HDF+kB5VnFw==" spinCount="100000" sheet="1" objects="1" scenarios="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28"/>
  <sheetViews>
    <sheetView workbookViewId="0"/>
  </sheetViews>
  <sheetFormatPr defaultRowHeight="15"/>
  <cols>
    <col min="1" max="16384" width="9.140625" style="223"/>
  </cols>
  <sheetData>
    <row r="1" spans="1:1">
      <c r="A1" s="445" t="s">
        <v>5867</v>
      </c>
    </row>
    <row r="2" spans="1:1">
      <c r="A2" s="445" t="s">
        <v>6039</v>
      </c>
    </row>
    <row r="3" spans="1:1">
      <c r="A3" s="445" t="s">
        <v>4541</v>
      </c>
    </row>
    <row r="4" spans="1:1">
      <c r="A4" s="445" t="s">
        <v>4542</v>
      </c>
    </row>
    <row r="5" spans="1:1">
      <c r="A5" s="445" t="s">
        <v>4543</v>
      </c>
    </row>
    <row r="6" spans="1:1">
      <c r="A6" s="445" t="s">
        <v>4544</v>
      </c>
    </row>
    <row r="7" spans="1:1">
      <c r="A7" s="445" t="s">
        <v>6040</v>
      </c>
    </row>
    <row r="8" spans="1:1">
      <c r="A8" s="445" t="s">
        <v>4570</v>
      </c>
    </row>
    <row r="9" spans="1:1">
      <c r="A9" s="445" t="s">
        <v>4577</v>
      </c>
    </row>
    <row r="10" spans="1:1">
      <c r="A10" s="445" t="s">
        <v>4576</v>
      </c>
    </row>
    <row r="11" spans="1:1">
      <c r="A11" s="445" t="s">
        <v>4575</v>
      </c>
    </row>
    <row r="12" spans="1:1">
      <c r="A12" s="445" t="s">
        <v>4573</v>
      </c>
    </row>
    <row r="13" spans="1:1">
      <c r="A13" s="445" t="s">
        <v>4574</v>
      </c>
    </row>
    <row r="14" spans="1:1">
      <c r="A14" s="445" t="s">
        <v>4559</v>
      </c>
    </row>
    <row r="15" spans="1:1">
      <c r="A15" s="445" t="s">
        <v>4572</v>
      </c>
    </row>
    <row r="16" spans="1:1">
      <c r="A16" s="445" t="s">
        <v>4571</v>
      </c>
    </row>
    <row r="17" spans="1:1">
      <c r="A17" s="445" t="s">
        <v>6041</v>
      </c>
    </row>
    <row r="18" spans="1:1">
      <c r="A18" s="445" t="s">
        <v>6042</v>
      </c>
    </row>
    <row r="19" spans="1:1">
      <c r="A19" s="445" t="s">
        <v>6043</v>
      </c>
    </row>
    <row r="20" spans="1:1">
      <c r="A20" s="445" t="s">
        <v>6044</v>
      </c>
    </row>
    <row r="21" spans="1:1">
      <c r="A21" s="445" t="s">
        <v>6045</v>
      </c>
    </row>
    <row r="22" spans="1:1">
      <c r="A22" s="445" t="s">
        <v>4549</v>
      </c>
    </row>
    <row r="23" spans="1:1">
      <c r="A23" s="445" t="s">
        <v>4544</v>
      </c>
    </row>
    <row r="24" spans="1:1">
      <c r="A24" s="445" t="s">
        <v>6643</v>
      </c>
    </row>
    <row r="25" spans="1:1">
      <c r="A25" s="445" t="s">
        <v>4675</v>
      </c>
    </row>
    <row r="26" spans="1:1">
      <c r="A26" s="445" t="s">
        <v>4683</v>
      </c>
    </row>
    <row r="27" spans="1:1">
      <c r="A27" s="445" t="s">
        <v>4681</v>
      </c>
    </row>
    <row r="28" spans="1:1">
      <c r="A28" s="445" t="s">
        <v>4682</v>
      </c>
    </row>
    <row r="29" spans="1:1">
      <c r="A29" s="445" t="s">
        <v>4676</v>
      </c>
    </row>
    <row r="30" spans="1:1">
      <c r="A30" s="445" t="s">
        <v>4677</v>
      </c>
    </row>
    <row r="31" spans="1:1">
      <c r="A31" s="445" t="s">
        <v>4672</v>
      </c>
    </row>
    <row r="32" spans="1:1">
      <c r="A32" s="445" t="s">
        <v>4678</v>
      </c>
    </row>
    <row r="33" spans="1:1">
      <c r="A33" s="445" t="s">
        <v>4673</v>
      </c>
    </row>
    <row r="34" spans="1:1">
      <c r="A34" s="445" t="s">
        <v>4685</v>
      </c>
    </row>
    <row r="35" spans="1:1">
      <c r="A35" s="445" t="s">
        <v>4667</v>
      </c>
    </row>
    <row r="36" spans="1:1">
      <c r="A36" s="445" t="s">
        <v>4668</v>
      </c>
    </row>
    <row r="37" spans="1:1">
      <c r="A37" s="445" t="s">
        <v>4686</v>
      </c>
    </row>
    <row r="38" spans="1:1">
      <c r="A38" s="445" t="s">
        <v>4666</v>
      </c>
    </row>
    <row r="39" spans="1:1">
      <c r="A39" s="445" t="s">
        <v>4688</v>
      </c>
    </row>
    <row r="40" spans="1:1">
      <c r="A40" s="445" t="s">
        <v>4679</v>
      </c>
    </row>
    <row r="41" spans="1:1">
      <c r="A41" s="445" t="s">
        <v>4687</v>
      </c>
    </row>
    <row r="42" spans="1:1">
      <c r="A42" s="445" t="s">
        <v>4665</v>
      </c>
    </row>
    <row r="43" spans="1:1">
      <c r="A43" s="445" t="s">
        <v>4674</v>
      </c>
    </row>
    <row r="44" spans="1:1">
      <c r="A44" s="445" t="s">
        <v>4664</v>
      </c>
    </row>
    <row r="45" spans="1:1">
      <c r="A45" s="445" t="s">
        <v>4690</v>
      </c>
    </row>
    <row r="46" spans="1:1">
      <c r="A46" s="445" t="s">
        <v>4689</v>
      </c>
    </row>
    <row r="47" spans="1:1">
      <c r="A47" s="445" t="s">
        <v>4663</v>
      </c>
    </row>
    <row r="48" spans="1:1">
      <c r="A48" s="445" t="s">
        <v>4662</v>
      </c>
    </row>
    <row r="49" spans="1:1">
      <c r="A49" s="445" t="s">
        <v>4692</v>
      </c>
    </row>
    <row r="50" spans="1:1">
      <c r="A50" s="445" t="s">
        <v>4691</v>
      </c>
    </row>
    <row r="51" spans="1:1">
      <c r="A51" s="445" t="s">
        <v>4661</v>
      </c>
    </row>
    <row r="52" spans="1:1">
      <c r="A52" s="445" t="s">
        <v>4660</v>
      </c>
    </row>
    <row r="53" spans="1:1">
      <c r="A53" s="445" t="s">
        <v>4694</v>
      </c>
    </row>
    <row r="54" spans="1:1">
      <c r="A54" s="445" t="s">
        <v>4680</v>
      </c>
    </row>
    <row r="55" spans="1:1">
      <c r="A55" s="445" t="s">
        <v>4693</v>
      </c>
    </row>
    <row r="56" spans="1:1">
      <c r="A56" s="445" t="s">
        <v>4659</v>
      </c>
    </row>
    <row r="57" spans="1:1">
      <c r="A57" s="445" t="s">
        <v>4684</v>
      </c>
    </row>
    <row r="58" spans="1:1">
      <c r="A58" s="445" t="s">
        <v>4669</v>
      </c>
    </row>
    <row r="59" spans="1:1">
      <c r="A59" s="445" t="s">
        <v>4670</v>
      </c>
    </row>
    <row r="60" spans="1:1">
      <c r="A60" s="445" t="s">
        <v>4671</v>
      </c>
    </row>
    <row r="61" spans="1:1">
      <c r="A61" s="445" t="s">
        <v>4698</v>
      </c>
    </row>
    <row r="62" spans="1:1">
      <c r="A62" s="445" t="s">
        <v>4700</v>
      </c>
    </row>
    <row r="63" spans="1:1">
      <c r="A63" s="445" t="s">
        <v>4703</v>
      </c>
    </row>
    <row r="64" spans="1:1">
      <c r="A64" s="445" t="s">
        <v>4705</v>
      </c>
    </row>
    <row r="65" spans="1:1">
      <c r="A65" s="445" t="s">
        <v>4702</v>
      </c>
    </row>
    <row r="66" spans="1:1">
      <c r="A66" s="445" t="s">
        <v>4695</v>
      </c>
    </row>
    <row r="67" spans="1:1">
      <c r="A67" s="445" t="s">
        <v>4711</v>
      </c>
    </row>
    <row r="68" spans="1:1">
      <c r="A68" s="445" t="s">
        <v>4699</v>
      </c>
    </row>
    <row r="69" spans="1:1">
      <c r="A69" s="445" t="s">
        <v>4710</v>
      </c>
    </row>
    <row r="70" spans="1:1">
      <c r="A70" s="445" t="s">
        <v>4704</v>
      </c>
    </row>
    <row r="71" spans="1:1">
      <c r="A71" s="445" t="s">
        <v>4706</v>
      </c>
    </row>
    <row r="72" spans="1:1">
      <c r="A72" s="445" t="s">
        <v>4708</v>
      </c>
    </row>
    <row r="73" spans="1:1">
      <c r="A73" s="445" t="s">
        <v>4697</v>
      </c>
    </row>
    <row r="74" spans="1:1">
      <c r="A74" s="445" t="s">
        <v>4701</v>
      </c>
    </row>
    <row r="75" spans="1:1">
      <c r="A75" s="445" t="s">
        <v>4707</v>
      </c>
    </row>
    <row r="76" spans="1:1">
      <c r="A76" s="445" t="s">
        <v>4696</v>
      </c>
    </row>
    <row r="77" spans="1:1">
      <c r="A77" s="445" t="s">
        <v>4709</v>
      </c>
    </row>
    <row r="78" spans="1:1">
      <c r="A78" s="445" t="s">
        <v>6050</v>
      </c>
    </row>
    <row r="79" spans="1:1">
      <c r="A79" s="445" t="s">
        <v>6051</v>
      </c>
    </row>
    <row r="80" spans="1:1">
      <c r="A80" s="445" t="s">
        <v>6052</v>
      </c>
    </row>
    <row r="81" spans="1:1">
      <c r="A81" s="445" t="s">
        <v>6053</v>
      </c>
    </row>
    <row r="82" spans="1:1">
      <c r="A82" s="445" t="s">
        <v>6644</v>
      </c>
    </row>
    <row r="83" spans="1:1">
      <c r="A83" s="445" t="s">
        <v>6645</v>
      </c>
    </row>
    <row r="84" spans="1:1">
      <c r="A84" s="445" t="s">
        <v>6056</v>
      </c>
    </row>
    <row r="85" spans="1:1">
      <c r="A85" s="445" t="s">
        <v>6646</v>
      </c>
    </row>
    <row r="86" spans="1:1">
      <c r="A86" s="445" t="s">
        <v>6647</v>
      </c>
    </row>
    <row r="87" spans="1:1">
      <c r="A87" s="445" t="s">
        <v>6059</v>
      </c>
    </row>
    <row r="88" spans="1:1">
      <c r="A88" s="445" t="s">
        <v>6060</v>
      </c>
    </row>
    <row r="89" spans="1:1">
      <c r="A89" s="445" t="s">
        <v>6648</v>
      </c>
    </row>
    <row r="90" spans="1:1">
      <c r="A90" s="445" t="s">
        <v>6649</v>
      </c>
    </row>
    <row r="91" spans="1:1">
      <c r="A91" s="445" t="s">
        <v>6650</v>
      </c>
    </row>
    <row r="92" spans="1:1">
      <c r="A92" s="445" t="s">
        <v>6651</v>
      </c>
    </row>
    <row r="93" spans="1:1">
      <c r="A93" s="445" t="s">
        <v>6065</v>
      </c>
    </row>
    <row r="94" spans="1:1">
      <c r="A94" s="445" t="s">
        <v>6066</v>
      </c>
    </row>
    <row r="95" spans="1:1">
      <c r="A95" s="445" t="s">
        <v>6652</v>
      </c>
    </row>
    <row r="96" spans="1:1">
      <c r="A96" s="445" t="s">
        <v>6068</v>
      </c>
    </row>
    <row r="97" spans="1:1">
      <c r="A97" s="445" t="s">
        <v>6069</v>
      </c>
    </row>
    <row r="98" spans="1:1">
      <c r="A98" s="445" t="s">
        <v>6070</v>
      </c>
    </row>
    <row r="99" spans="1:1">
      <c r="A99" s="445" t="s">
        <v>6653</v>
      </c>
    </row>
    <row r="100" spans="1:1">
      <c r="A100" s="445" t="s">
        <v>6072</v>
      </c>
    </row>
    <row r="101" spans="1:1">
      <c r="A101" s="445" t="s">
        <v>6073</v>
      </c>
    </row>
    <row r="102" spans="1:1">
      <c r="A102" s="445" t="s">
        <v>6654</v>
      </c>
    </row>
    <row r="103" spans="1:1">
      <c r="A103" s="445" t="s">
        <v>6075</v>
      </c>
    </row>
    <row r="104" spans="1:1">
      <c r="A104" s="445" t="s">
        <v>6655</v>
      </c>
    </row>
    <row r="105" spans="1:1">
      <c r="A105" s="445" t="s">
        <v>6077</v>
      </c>
    </row>
    <row r="106" spans="1:1">
      <c r="A106" s="445" t="s">
        <v>6078</v>
      </c>
    </row>
    <row r="107" spans="1:1">
      <c r="A107" s="445" t="s">
        <v>6079</v>
      </c>
    </row>
    <row r="108" spans="1:1">
      <c r="A108" s="445" t="s">
        <v>6080</v>
      </c>
    </row>
    <row r="109" spans="1:1">
      <c r="A109" s="445" t="s">
        <v>6081</v>
      </c>
    </row>
    <row r="110" spans="1:1">
      <c r="A110" s="445" t="s">
        <v>4549</v>
      </c>
    </row>
    <row r="111" spans="1:1">
      <c r="A111" s="445" t="s">
        <v>4544</v>
      </c>
    </row>
    <row r="112" spans="1:1">
      <c r="A112" s="445" t="s">
        <v>6085</v>
      </c>
    </row>
    <row r="113" spans="1:1">
      <c r="A113" s="445" t="s">
        <v>4633</v>
      </c>
    </row>
    <row r="114" spans="1:1">
      <c r="A114" s="445" t="s">
        <v>4634</v>
      </c>
    </row>
    <row r="115" spans="1:1">
      <c r="A115" s="445" t="s">
        <v>4632</v>
      </c>
    </row>
    <row r="116" spans="1:1">
      <c r="A116" s="445" t="s">
        <v>4635</v>
      </c>
    </row>
    <row r="117" spans="1:1">
      <c r="A117" s="445" t="s">
        <v>4623</v>
      </c>
    </row>
    <row r="118" spans="1:1">
      <c r="A118" s="445" t="s">
        <v>4631</v>
      </c>
    </row>
    <row r="119" spans="1:1">
      <c r="A119" s="445" t="s">
        <v>4624</v>
      </c>
    </row>
    <row r="120" spans="1:1">
      <c r="A120" s="445" t="s">
        <v>4625</v>
      </c>
    </row>
    <row r="121" spans="1:1">
      <c r="A121" s="445" t="s">
        <v>4627</v>
      </c>
    </row>
    <row r="122" spans="1:1">
      <c r="A122" s="445" t="s">
        <v>4622</v>
      </c>
    </row>
    <row r="123" spans="1:1">
      <c r="A123" s="445" t="s">
        <v>4629</v>
      </c>
    </row>
    <row r="124" spans="1:1">
      <c r="A124" s="445" t="s">
        <v>4626</v>
      </c>
    </row>
    <row r="125" spans="1:1">
      <c r="A125" s="445" t="s">
        <v>4579</v>
      </c>
    </row>
    <row r="126" spans="1:1">
      <c r="A126" s="445" t="s">
        <v>4630</v>
      </c>
    </row>
    <row r="127" spans="1:1">
      <c r="A127" s="445" t="s">
        <v>4628</v>
      </c>
    </row>
    <row r="128" spans="1:1">
      <c r="A128" s="445" t="s">
        <v>4621</v>
      </c>
    </row>
    <row r="129" spans="1:1">
      <c r="A129" s="445" t="s">
        <v>4636</v>
      </c>
    </row>
    <row r="130" spans="1:1">
      <c r="A130" s="445" t="s">
        <v>4637</v>
      </c>
    </row>
    <row r="131" spans="1:1">
      <c r="A131" s="445" t="s">
        <v>6086</v>
      </c>
    </row>
    <row r="132" spans="1:1">
      <c r="A132" s="445" t="s">
        <v>6087</v>
      </c>
    </row>
    <row r="133" spans="1:1">
      <c r="A133" s="445" t="s">
        <v>6088</v>
      </c>
    </row>
    <row r="134" spans="1:1">
      <c r="A134" s="445" t="s">
        <v>6089</v>
      </c>
    </row>
    <row r="135" spans="1:1">
      <c r="A135" s="445" t="s">
        <v>6090</v>
      </c>
    </row>
    <row r="136" spans="1:1">
      <c r="A136" s="445" t="s">
        <v>6091</v>
      </c>
    </row>
    <row r="137" spans="1:1">
      <c r="A137" s="445" t="s">
        <v>6092</v>
      </c>
    </row>
    <row r="138" spans="1:1">
      <c r="A138" s="445" t="s">
        <v>6093</v>
      </c>
    </row>
    <row r="139" spans="1:1">
      <c r="A139" s="445" t="s">
        <v>6094</v>
      </c>
    </row>
    <row r="140" spans="1:1">
      <c r="A140" s="445" t="s">
        <v>6095</v>
      </c>
    </row>
    <row r="141" spans="1:1">
      <c r="A141" s="445" t="s">
        <v>6096</v>
      </c>
    </row>
    <row r="142" spans="1:1">
      <c r="A142" s="445" t="s">
        <v>6097</v>
      </c>
    </row>
    <row r="143" spans="1:1">
      <c r="A143" s="445" t="s">
        <v>6098</v>
      </c>
    </row>
    <row r="144" spans="1:1">
      <c r="A144" s="445" t="s">
        <v>6099</v>
      </c>
    </row>
    <row r="145" spans="1:1">
      <c r="A145" s="445" t="s">
        <v>6100</v>
      </c>
    </row>
    <row r="146" spans="1:1">
      <c r="A146" s="445" t="s">
        <v>6101</v>
      </c>
    </row>
    <row r="147" spans="1:1">
      <c r="A147" s="445" t="s">
        <v>6102</v>
      </c>
    </row>
    <row r="148" spans="1:1">
      <c r="A148" s="445" t="s">
        <v>6103</v>
      </c>
    </row>
    <row r="149" spans="1:1">
      <c r="A149" s="445" t="s">
        <v>6104</v>
      </c>
    </row>
    <row r="150" spans="1:1">
      <c r="A150" s="445" t="s">
        <v>6105</v>
      </c>
    </row>
    <row r="151" spans="1:1">
      <c r="A151" s="445" t="s">
        <v>6106</v>
      </c>
    </row>
    <row r="152" spans="1:1">
      <c r="A152" s="445" t="s">
        <v>6107</v>
      </c>
    </row>
    <row r="153" spans="1:1">
      <c r="A153" s="445" t="s">
        <v>6108</v>
      </c>
    </row>
    <row r="154" spans="1:1">
      <c r="A154" s="445" t="s">
        <v>6109</v>
      </c>
    </row>
    <row r="155" spans="1:1">
      <c r="A155" s="445" t="s">
        <v>6110</v>
      </c>
    </row>
    <row r="156" spans="1:1">
      <c r="A156" s="445" t="s">
        <v>6111</v>
      </c>
    </row>
    <row r="157" spans="1:1">
      <c r="A157" s="445" t="s">
        <v>6112</v>
      </c>
    </row>
    <row r="158" spans="1:1">
      <c r="A158" s="445" t="s">
        <v>6113</v>
      </c>
    </row>
    <row r="159" spans="1:1">
      <c r="A159" s="445" t="s">
        <v>6114</v>
      </c>
    </row>
    <row r="160" spans="1:1">
      <c r="A160" s="445" t="s">
        <v>6115</v>
      </c>
    </row>
    <row r="161" spans="1:1">
      <c r="A161" s="445" t="s">
        <v>6116</v>
      </c>
    </row>
    <row r="162" spans="1:1">
      <c r="A162" s="445" t="s">
        <v>6117</v>
      </c>
    </row>
    <row r="163" spans="1:1">
      <c r="A163" s="445" t="s">
        <v>6118</v>
      </c>
    </row>
    <row r="164" spans="1:1">
      <c r="A164" s="445" t="s">
        <v>6119</v>
      </c>
    </row>
    <row r="165" spans="1:1">
      <c r="A165" s="445" t="s">
        <v>4549</v>
      </c>
    </row>
    <row r="166" spans="1:1">
      <c r="A166" s="445" t="s">
        <v>4544</v>
      </c>
    </row>
    <row r="167" spans="1:1">
      <c r="A167" s="445" t="s">
        <v>6120</v>
      </c>
    </row>
    <row r="168" spans="1:1">
      <c r="A168" s="445" t="s">
        <v>6121</v>
      </c>
    </row>
    <row r="169" spans="1:1">
      <c r="A169" s="445" t="s">
        <v>6122</v>
      </c>
    </row>
    <row r="170" spans="1:1">
      <c r="A170" s="445" t="s">
        <v>6123</v>
      </c>
    </row>
    <row r="171" spans="1:1">
      <c r="A171" s="445" t="s">
        <v>6124</v>
      </c>
    </row>
    <row r="172" spans="1:1">
      <c r="A172" s="445" t="s">
        <v>6125</v>
      </c>
    </row>
    <row r="173" spans="1:1">
      <c r="A173" s="445" t="s">
        <v>6126</v>
      </c>
    </row>
    <row r="174" spans="1:1">
      <c r="A174" s="445" t="s">
        <v>6127</v>
      </c>
    </row>
    <row r="175" spans="1:1">
      <c r="A175" s="445" t="s">
        <v>6128</v>
      </c>
    </row>
    <row r="176" spans="1:1">
      <c r="A176" s="445" t="s">
        <v>6129</v>
      </c>
    </row>
    <row r="177" spans="1:1">
      <c r="A177" s="445" t="s">
        <v>6130</v>
      </c>
    </row>
    <row r="178" spans="1:1">
      <c r="A178" s="445" t="s">
        <v>6131</v>
      </c>
    </row>
    <row r="179" spans="1:1">
      <c r="A179" s="445" t="s">
        <v>6132</v>
      </c>
    </row>
    <row r="180" spans="1:1">
      <c r="A180" s="445" t="s">
        <v>4585</v>
      </c>
    </row>
    <row r="181" spans="1:1">
      <c r="A181" s="445" t="s">
        <v>4571</v>
      </c>
    </row>
    <row r="182" spans="1:1">
      <c r="A182" s="445" t="s">
        <v>6133</v>
      </c>
    </row>
    <row r="183" spans="1:1">
      <c r="A183" s="445" t="s">
        <v>6134</v>
      </c>
    </row>
    <row r="184" spans="1:1">
      <c r="A184" s="445" t="s">
        <v>6135</v>
      </c>
    </row>
    <row r="185" spans="1:1">
      <c r="A185" s="445" t="s">
        <v>6136</v>
      </c>
    </row>
    <row r="186" spans="1:1">
      <c r="A186" s="445" t="s">
        <v>6137</v>
      </c>
    </row>
    <row r="187" spans="1:1">
      <c r="A187" s="445" t="s">
        <v>6138</v>
      </c>
    </row>
    <row r="188" spans="1:1">
      <c r="A188" s="445" t="s">
        <v>6139</v>
      </c>
    </row>
    <row r="189" spans="1:1">
      <c r="A189" s="445" t="s">
        <v>6140</v>
      </c>
    </row>
    <row r="190" spans="1:1">
      <c r="A190" s="445" t="s">
        <v>6141</v>
      </c>
    </row>
    <row r="191" spans="1:1">
      <c r="A191" s="445" t="s">
        <v>6142</v>
      </c>
    </row>
    <row r="192" spans="1:1">
      <c r="A192" s="445" t="s">
        <v>6143</v>
      </c>
    </row>
    <row r="193" spans="1:1">
      <c r="A193" s="445" t="s">
        <v>6144</v>
      </c>
    </row>
    <row r="194" spans="1:1">
      <c r="A194" s="445" t="s">
        <v>6145</v>
      </c>
    </row>
    <row r="195" spans="1:1">
      <c r="A195" s="445" t="s">
        <v>4549</v>
      </c>
    </row>
    <row r="196" spans="1:1">
      <c r="A196" s="445" t="s">
        <v>4544</v>
      </c>
    </row>
    <row r="197" spans="1:1">
      <c r="A197" s="445" t="s">
        <v>6146</v>
      </c>
    </row>
    <row r="198" spans="1:1">
      <c r="A198" s="445" t="s">
        <v>4575</v>
      </c>
    </row>
    <row r="199" spans="1:1">
      <c r="A199" s="445" t="s">
        <v>4744</v>
      </c>
    </row>
    <row r="200" spans="1:1">
      <c r="A200" s="445" t="s">
        <v>4746</v>
      </c>
    </row>
    <row r="201" spans="1:1">
      <c r="A201" s="445" t="s">
        <v>4745</v>
      </c>
    </row>
    <row r="202" spans="1:1">
      <c r="A202" s="445" t="s">
        <v>4747</v>
      </c>
    </row>
    <row r="203" spans="1:1">
      <c r="A203" s="445" t="s">
        <v>6147</v>
      </c>
    </row>
    <row r="204" spans="1:1">
      <c r="A204" s="445" t="s">
        <v>6148</v>
      </c>
    </row>
    <row r="205" spans="1:1">
      <c r="A205" s="445" t="s">
        <v>4549</v>
      </c>
    </row>
    <row r="206" spans="1:1">
      <c r="A206" s="445" t="s">
        <v>4544</v>
      </c>
    </row>
    <row r="207" spans="1:1">
      <c r="A207" s="445" t="s">
        <v>6149</v>
      </c>
    </row>
    <row r="208" spans="1:1">
      <c r="A208" s="445" t="s">
        <v>6150</v>
      </c>
    </row>
    <row r="209" spans="1:1">
      <c r="A209" s="445" t="s">
        <v>6151</v>
      </c>
    </row>
    <row r="210" spans="1:1">
      <c r="A210" s="445" t="s">
        <v>6152</v>
      </c>
    </row>
    <row r="211" spans="1:1">
      <c r="A211" s="445" t="s">
        <v>6153</v>
      </c>
    </row>
    <row r="212" spans="1:1">
      <c r="A212" s="445" t="s">
        <v>6154</v>
      </c>
    </row>
    <row r="213" spans="1:1">
      <c r="A213" s="445" t="s">
        <v>6155</v>
      </c>
    </row>
    <row r="214" spans="1:1">
      <c r="A214" s="445" t="s">
        <v>4571</v>
      </c>
    </row>
    <row r="215" spans="1:1">
      <c r="A215" s="445" t="s">
        <v>6156</v>
      </c>
    </row>
    <row r="216" spans="1:1">
      <c r="A216" s="445" t="s">
        <v>6157</v>
      </c>
    </row>
    <row r="217" spans="1:1">
      <c r="A217" s="445" t="s">
        <v>6158</v>
      </c>
    </row>
    <row r="218" spans="1:1">
      <c r="A218" s="445" t="s">
        <v>6159</v>
      </c>
    </row>
    <row r="219" spans="1:1">
      <c r="A219" s="445" t="s">
        <v>6160</v>
      </c>
    </row>
    <row r="220" spans="1:1">
      <c r="A220" s="445" t="s">
        <v>6161</v>
      </c>
    </row>
    <row r="221" spans="1:1">
      <c r="A221" s="445" t="s">
        <v>6162</v>
      </c>
    </row>
    <row r="222" spans="1:1">
      <c r="A222" s="445" t="s">
        <v>6163</v>
      </c>
    </row>
    <row r="223" spans="1:1">
      <c r="A223" s="445" t="s">
        <v>6142</v>
      </c>
    </row>
    <row r="224" spans="1:1">
      <c r="A224" s="445" t="s">
        <v>6164</v>
      </c>
    </row>
    <row r="225" spans="1:1">
      <c r="A225" s="445" t="s">
        <v>6165</v>
      </c>
    </row>
    <row r="226" spans="1:1">
      <c r="A226" s="445" t="s">
        <v>6166</v>
      </c>
    </row>
    <row r="227" spans="1:1">
      <c r="A227" s="445" t="s">
        <v>4549</v>
      </c>
    </row>
    <row r="228" spans="1:1">
      <c r="A228" s="445" t="s">
        <v>4544</v>
      </c>
    </row>
    <row r="229" spans="1:1">
      <c r="A229" s="445" t="s">
        <v>6167</v>
      </c>
    </row>
    <row r="230" spans="1:1">
      <c r="A230" s="445" t="s">
        <v>4618</v>
      </c>
    </row>
    <row r="231" spans="1:1">
      <c r="A231" s="445" t="s">
        <v>4617</v>
      </c>
    </row>
    <row r="232" spans="1:1">
      <c r="A232" s="445" t="s">
        <v>4616</v>
      </c>
    </row>
    <row r="233" spans="1:1">
      <c r="A233" s="445" t="s">
        <v>4615</v>
      </c>
    </row>
    <row r="234" spans="1:1">
      <c r="A234" s="445" t="s">
        <v>4619</v>
      </c>
    </row>
    <row r="235" spans="1:1">
      <c r="A235" s="445" t="s">
        <v>4620</v>
      </c>
    </row>
    <row r="236" spans="1:1">
      <c r="A236" s="445" t="s">
        <v>6168</v>
      </c>
    </row>
    <row r="237" spans="1:1">
      <c r="A237" s="445" t="s">
        <v>6169</v>
      </c>
    </row>
    <row r="238" spans="1:1">
      <c r="A238" s="445" t="s">
        <v>6170</v>
      </c>
    </row>
    <row r="239" spans="1:1">
      <c r="A239" s="445" t="s">
        <v>6171</v>
      </c>
    </row>
    <row r="240" spans="1:1">
      <c r="A240" s="445" t="s">
        <v>6172</v>
      </c>
    </row>
    <row r="241" spans="1:1">
      <c r="A241" s="445" t="s">
        <v>6142</v>
      </c>
    </row>
    <row r="242" spans="1:1">
      <c r="A242" s="445" t="s">
        <v>6173</v>
      </c>
    </row>
    <row r="243" spans="1:1">
      <c r="A243" s="445" t="s">
        <v>6174</v>
      </c>
    </row>
    <row r="244" spans="1:1">
      <c r="A244" s="445" t="s">
        <v>6175</v>
      </c>
    </row>
    <row r="245" spans="1:1">
      <c r="A245" s="445" t="s">
        <v>4549</v>
      </c>
    </row>
    <row r="246" spans="1:1">
      <c r="A246" s="445" t="s">
        <v>4544</v>
      </c>
    </row>
    <row r="247" spans="1:1">
      <c r="A247" s="445" t="s">
        <v>6176</v>
      </c>
    </row>
    <row r="248" spans="1:1">
      <c r="A248" s="445" t="s">
        <v>4642</v>
      </c>
    </row>
    <row r="249" spans="1:1">
      <c r="A249" s="445" t="s">
        <v>4618</v>
      </c>
    </row>
    <row r="250" spans="1:1">
      <c r="A250" s="445" t="s">
        <v>4617</v>
      </c>
    </row>
    <row r="251" spans="1:1">
      <c r="A251" s="445" t="s">
        <v>4641</v>
      </c>
    </row>
    <row r="252" spans="1:1">
      <c r="A252" s="445" t="s">
        <v>4640</v>
      </c>
    </row>
    <row r="253" spans="1:1">
      <c r="A253" s="445" t="s">
        <v>4616</v>
      </c>
    </row>
    <row r="254" spans="1:1">
      <c r="A254" s="445" t="s">
        <v>4638</v>
      </c>
    </row>
    <row r="255" spans="1:1">
      <c r="A255" s="445" t="s">
        <v>4639</v>
      </c>
    </row>
    <row r="256" spans="1:1">
      <c r="A256" s="445" t="s">
        <v>4619</v>
      </c>
    </row>
    <row r="257" spans="1:1">
      <c r="A257" s="445" t="s">
        <v>4620</v>
      </c>
    </row>
    <row r="258" spans="1:1">
      <c r="A258" s="445" t="s">
        <v>4643</v>
      </c>
    </row>
    <row r="259" spans="1:1">
      <c r="A259" s="445" t="s">
        <v>6168</v>
      </c>
    </row>
    <row r="260" spans="1:1">
      <c r="A260" s="445" t="s">
        <v>6169</v>
      </c>
    </row>
    <row r="261" spans="1:1">
      <c r="A261" s="445" t="s">
        <v>6177</v>
      </c>
    </row>
    <row r="262" spans="1:1">
      <c r="A262" s="445" t="s">
        <v>6178</v>
      </c>
    </row>
    <row r="263" spans="1:1">
      <c r="A263" s="445" t="s">
        <v>6179</v>
      </c>
    </row>
    <row r="264" spans="1:1">
      <c r="A264" s="445" t="s">
        <v>6180</v>
      </c>
    </row>
    <row r="265" spans="1:1">
      <c r="A265" s="445" t="s">
        <v>6181</v>
      </c>
    </row>
    <row r="266" spans="1:1">
      <c r="A266" s="445" t="s">
        <v>6142</v>
      </c>
    </row>
    <row r="267" spans="1:1">
      <c r="A267" s="445" t="s">
        <v>6182</v>
      </c>
    </row>
    <row r="268" spans="1:1">
      <c r="A268" s="445" t="s">
        <v>6174</v>
      </c>
    </row>
    <row r="269" spans="1:1">
      <c r="A269" s="445" t="s">
        <v>6175</v>
      </c>
    </row>
    <row r="270" spans="1:1">
      <c r="A270" s="445" t="s">
        <v>4549</v>
      </c>
    </row>
    <row r="271" spans="1:1">
      <c r="A271" s="445" t="s">
        <v>4544</v>
      </c>
    </row>
    <row r="272" spans="1:1">
      <c r="A272" s="445" t="s">
        <v>6183</v>
      </c>
    </row>
    <row r="273" spans="1:1">
      <c r="A273" s="445" t="s">
        <v>4644</v>
      </c>
    </row>
    <row r="274" spans="1:1">
      <c r="A274" s="445" t="s">
        <v>4618</v>
      </c>
    </row>
    <row r="275" spans="1:1">
      <c r="A275" s="445" t="s">
        <v>4617</v>
      </c>
    </row>
    <row r="276" spans="1:1">
      <c r="A276" s="445" t="s">
        <v>4641</v>
      </c>
    </row>
    <row r="277" spans="1:1">
      <c r="A277" s="445" t="s">
        <v>4640</v>
      </c>
    </row>
    <row r="278" spans="1:1">
      <c r="A278" s="445" t="s">
        <v>4616</v>
      </c>
    </row>
    <row r="279" spans="1:1">
      <c r="A279" s="445" t="s">
        <v>4638</v>
      </c>
    </row>
    <row r="280" spans="1:1">
      <c r="A280" s="445" t="s">
        <v>4639</v>
      </c>
    </row>
    <row r="281" spans="1:1">
      <c r="A281" s="445" t="s">
        <v>4619</v>
      </c>
    </row>
    <row r="282" spans="1:1">
      <c r="A282" s="445" t="s">
        <v>4620</v>
      </c>
    </row>
    <row r="283" spans="1:1">
      <c r="A283" s="445" t="s">
        <v>4643</v>
      </c>
    </row>
    <row r="284" spans="1:1">
      <c r="A284" s="445" t="s">
        <v>6168</v>
      </c>
    </row>
    <row r="285" spans="1:1">
      <c r="A285" s="445" t="s">
        <v>6169</v>
      </c>
    </row>
    <row r="286" spans="1:1">
      <c r="A286" s="445" t="s">
        <v>6177</v>
      </c>
    </row>
    <row r="287" spans="1:1">
      <c r="A287" s="445" t="s">
        <v>6184</v>
      </c>
    </row>
    <row r="288" spans="1:1">
      <c r="A288" s="445" t="s">
        <v>6179</v>
      </c>
    </row>
    <row r="289" spans="1:1">
      <c r="A289" s="445" t="s">
        <v>6180</v>
      </c>
    </row>
    <row r="290" spans="1:1">
      <c r="A290" s="445" t="s">
        <v>6185</v>
      </c>
    </row>
    <row r="291" spans="1:1">
      <c r="A291" s="445" t="s">
        <v>6142</v>
      </c>
    </row>
    <row r="292" spans="1:1">
      <c r="A292" s="445" t="s">
        <v>6186</v>
      </c>
    </row>
    <row r="293" spans="1:1">
      <c r="A293" s="445" t="s">
        <v>6174</v>
      </c>
    </row>
    <row r="294" spans="1:1">
      <c r="A294" s="445" t="s">
        <v>6175</v>
      </c>
    </row>
    <row r="295" spans="1:1">
      <c r="A295" s="445" t="s">
        <v>4549</v>
      </c>
    </row>
    <row r="296" spans="1:1">
      <c r="A296" s="445" t="s">
        <v>4544</v>
      </c>
    </row>
    <row r="297" spans="1:1">
      <c r="A297" s="445" t="s">
        <v>6187</v>
      </c>
    </row>
    <row r="298" spans="1:1">
      <c r="A298" s="445" t="s">
        <v>4712</v>
      </c>
    </row>
    <row r="299" spans="1:1">
      <c r="A299" s="445" t="s">
        <v>4713</v>
      </c>
    </row>
    <row r="300" spans="1:1">
      <c r="A300" s="445" t="s">
        <v>4714</v>
      </c>
    </row>
    <row r="301" spans="1:1">
      <c r="A301" s="445" t="s">
        <v>4715</v>
      </c>
    </row>
    <row r="302" spans="1:1">
      <c r="A302" s="445" t="s">
        <v>4585</v>
      </c>
    </row>
    <row r="303" spans="1:1">
      <c r="A303" s="445" t="s">
        <v>4571</v>
      </c>
    </row>
    <row r="304" spans="1:1">
      <c r="A304" s="445" t="s">
        <v>6188</v>
      </c>
    </row>
    <row r="305" spans="1:1">
      <c r="A305" s="445" t="s">
        <v>6189</v>
      </c>
    </row>
    <row r="306" spans="1:1">
      <c r="A306" s="445" t="s">
        <v>6190</v>
      </c>
    </row>
    <row r="307" spans="1:1">
      <c r="A307" s="445" t="s">
        <v>6191</v>
      </c>
    </row>
    <row r="308" spans="1:1">
      <c r="A308" s="445" t="s">
        <v>6192</v>
      </c>
    </row>
    <row r="309" spans="1:1">
      <c r="A309" s="445" t="s">
        <v>6193</v>
      </c>
    </row>
    <row r="310" spans="1:1">
      <c r="A310" s="445" t="s">
        <v>6194</v>
      </c>
    </row>
    <row r="311" spans="1:1">
      <c r="A311" s="445" t="s">
        <v>6195</v>
      </c>
    </row>
    <row r="312" spans="1:1">
      <c r="A312" s="445" t="s">
        <v>6196</v>
      </c>
    </row>
    <row r="313" spans="1:1">
      <c r="A313" s="445" t="s">
        <v>6197</v>
      </c>
    </row>
    <row r="314" spans="1:1">
      <c r="A314" s="445" t="s">
        <v>6198</v>
      </c>
    </row>
    <row r="315" spans="1:1">
      <c r="A315" s="445" t="s">
        <v>6199</v>
      </c>
    </row>
    <row r="316" spans="1:1">
      <c r="A316" s="445" t="s">
        <v>6200</v>
      </c>
    </row>
    <row r="317" spans="1:1">
      <c r="A317" s="445" t="s">
        <v>6201</v>
      </c>
    </row>
    <row r="318" spans="1:1">
      <c r="A318" s="445" t="s">
        <v>4549</v>
      </c>
    </row>
    <row r="319" spans="1:1">
      <c r="A319" s="445" t="s">
        <v>4544</v>
      </c>
    </row>
    <row r="320" spans="1:1">
      <c r="A320" s="445" t="s">
        <v>6202</v>
      </c>
    </row>
    <row r="321" spans="1:1">
      <c r="A321" s="445" t="s">
        <v>4570</v>
      </c>
    </row>
    <row r="322" spans="1:1">
      <c r="A322" s="445" t="s">
        <v>4575</v>
      </c>
    </row>
    <row r="323" spans="1:1">
      <c r="A323" s="445" t="s">
        <v>4724</v>
      </c>
    </row>
    <row r="324" spans="1:1">
      <c r="A324" s="445" t="s">
        <v>4716</v>
      </c>
    </row>
    <row r="325" spans="1:1">
      <c r="A325" s="445" t="s">
        <v>4721</v>
      </c>
    </row>
    <row r="326" spans="1:1">
      <c r="A326" s="445" t="s">
        <v>4719</v>
      </c>
    </row>
    <row r="327" spans="1:1">
      <c r="A327" s="445" t="s">
        <v>4722</v>
      </c>
    </row>
    <row r="328" spans="1:1">
      <c r="A328" s="445" t="s">
        <v>4723</v>
      </c>
    </row>
    <row r="329" spans="1:1">
      <c r="A329" s="445" t="s">
        <v>4717</v>
      </c>
    </row>
    <row r="330" spans="1:1">
      <c r="A330" s="445" t="s">
        <v>4720</v>
      </c>
    </row>
    <row r="331" spans="1:1">
      <c r="A331" s="445" t="s">
        <v>4718</v>
      </c>
    </row>
    <row r="332" spans="1:1">
      <c r="A332" s="445" t="s">
        <v>4559</v>
      </c>
    </row>
    <row r="333" spans="1:1">
      <c r="A333" s="445" t="s">
        <v>4572</v>
      </c>
    </row>
    <row r="334" spans="1:1">
      <c r="A334" s="445" t="s">
        <v>4571</v>
      </c>
    </row>
    <row r="335" spans="1:1">
      <c r="A335" s="445" t="s">
        <v>6203</v>
      </c>
    </row>
    <row r="336" spans="1:1">
      <c r="A336" s="445" t="s">
        <v>6204</v>
      </c>
    </row>
    <row r="337" spans="1:1">
      <c r="A337" s="445" t="s">
        <v>6205</v>
      </c>
    </row>
    <row r="338" spans="1:1">
      <c r="A338" s="445" t="s">
        <v>6206</v>
      </c>
    </row>
    <row r="339" spans="1:1">
      <c r="A339" s="445" t="s">
        <v>6192</v>
      </c>
    </row>
    <row r="340" spans="1:1">
      <c r="A340" s="445" t="s">
        <v>6193</v>
      </c>
    </row>
    <row r="341" spans="1:1">
      <c r="A341" s="445" t="s">
        <v>6207</v>
      </c>
    </row>
    <row r="342" spans="1:1">
      <c r="A342" s="445" t="s">
        <v>6208</v>
      </c>
    </row>
    <row r="343" spans="1:1">
      <c r="A343" s="445" t="s">
        <v>6083</v>
      </c>
    </row>
    <row r="344" spans="1:1">
      <c r="A344" s="445" t="s">
        <v>6209</v>
      </c>
    </row>
    <row r="345" spans="1:1">
      <c r="A345" s="445" t="s">
        <v>6201</v>
      </c>
    </row>
    <row r="346" spans="1:1">
      <c r="A346" s="445" t="s">
        <v>6210</v>
      </c>
    </row>
    <row r="347" spans="1:1">
      <c r="A347" s="445" t="s">
        <v>4549</v>
      </c>
    </row>
    <row r="348" spans="1:1">
      <c r="A348" s="445" t="s">
        <v>4544</v>
      </c>
    </row>
    <row r="349" spans="1:1">
      <c r="A349" s="445" t="s">
        <v>6211</v>
      </c>
    </row>
    <row r="350" spans="1:1">
      <c r="A350" s="445" t="s">
        <v>4568</v>
      </c>
    </row>
    <row r="351" spans="1:1">
      <c r="A351" s="445" t="s">
        <v>4570</v>
      </c>
    </row>
    <row r="352" spans="1:1">
      <c r="A352" s="445" t="s">
        <v>4569</v>
      </c>
    </row>
    <row r="353" spans="1:1">
      <c r="A353" s="445" t="s">
        <v>4560</v>
      </c>
    </row>
    <row r="354" spans="1:1">
      <c r="A354" s="445" t="s">
        <v>4563</v>
      </c>
    </row>
    <row r="355" spans="1:1">
      <c r="A355" s="445" t="s">
        <v>4564</v>
      </c>
    </row>
    <row r="356" spans="1:1">
      <c r="A356" s="445" t="s">
        <v>4554</v>
      </c>
    </row>
    <row r="357" spans="1:1">
      <c r="A357" s="445" t="s">
        <v>4562</v>
      </c>
    </row>
    <row r="358" spans="1:1">
      <c r="A358" s="445" t="s">
        <v>4557</v>
      </c>
    </row>
    <row r="359" spans="1:1">
      <c r="A359" s="445" t="s">
        <v>4561</v>
      </c>
    </row>
    <row r="360" spans="1:1">
      <c r="A360" s="445" t="s">
        <v>4565</v>
      </c>
    </row>
    <row r="361" spans="1:1">
      <c r="A361" s="445" t="s">
        <v>4553</v>
      </c>
    </row>
    <row r="362" spans="1:1">
      <c r="A362" s="445" t="s">
        <v>4558</v>
      </c>
    </row>
    <row r="363" spans="1:1">
      <c r="A363" s="445" t="s">
        <v>4555</v>
      </c>
    </row>
    <row r="364" spans="1:1">
      <c r="A364" s="445" t="s">
        <v>4559</v>
      </c>
    </row>
    <row r="365" spans="1:1">
      <c r="A365" s="445" t="s">
        <v>4566</v>
      </c>
    </row>
    <row r="366" spans="1:1">
      <c r="A366" s="445" t="s">
        <v>4551</v>
      </c>
    </row>
    <row r="367" spans="1:1">
      <c r="A367" s="445" t="s">
        <v>4567</v>
      </c>
    </row>
    <row r="368" spans="1:1">
      <c r="A368" s="445" t="s">
        <v>4556</v>
      </c>
    </row>
    <row r="369" spans="1:1">
      <c r="A369" s="445" t="s">
        <v>4552</v>
      </c>
    </row>
    <row r="370" spans="1:1">
      <c r="A370" s="445" t="s">
        <v>4550</v>
      </c>
    </row>
    <row r="371" spans="1:1">
      <c r="A371" s="445" t="s">
        <v>4572</v>
      </c>
    </row>
    <row r="372" spans="1:1">
      <c r="A372" s="445" t="s">
        <v>4571</v>
      </c>
    </row>
    <row r="373" spans="1:1">
      <c r="A373" s="445" t="s">
        <v>6212</v>
      </c>
    </row>
    <row r="374" spans="1:1">
      <c r="A374" s="445" t="s">
        <v>6213</v>
      </c>
    </row>
    <row r="375" spans="1:1">
      <c r="A375" s="445" t="s">
        <v>6214</v>
      </c>
    </row>
    <row r="376" spans="1:1">
      <c r="A376" s="445" t="s">
        <v>6215</v>
      </c>
    </row>
    <row r="377" spans="1:1">
      <c r="A377" s="445" t="s">
        <v>6216</v>
      </c>
    </row>
    <row r="378" spans="1:1">
      <c r="A378" s="445" t="s">
        <v>6217</v>
      </c>
    </row>
    <row r="379" spans="1:1">
      <c r="A379" s="445" t="s">
        <v>6218</v>
      </c>
    </row>
    <row r="380" spans="1:1">
      <c r="A380" s="445" t="s">
        <v>6219</v>
      </c>
    </row>
    <row r="381" spans="1:1">
      <c r="A381" s="445" t="s">
        <v>6220</v>
      </c>
    </row>
    <row r="382" spans="1:1">
      <c r="A382" s="445" t="s">
        <v>6198</v>
      </c>
    </row>
    <row r="383" spans="1:1">
      <c r="A383" s="445" t="s">
        <v>6209</v>
      </c>
    </row>
    <row r="384" spans="1:1">
      <c r="A384" s="445" t="s">
        <v>6221</v>
      </c>
    </row>
    <row r="385" spans="1:1">
      <c r="A385" s="445" t="s">
        <v>6222</v>
      </c>
    </row>
    <row r="386" spans="1:1">
      <c r="A386" s="445" t="s">
        <v>6223</v>
      </c>
    </row>
    <row r="387" spans="1:1">
      <c r="A387" s="445" t="s">
        <v>6224</v>
      </c>
    </row>
    <row r="388" spans="1:1">
      <c r="A388" s="445" t="s">
        <v>6225</v>
      </c>
    </row>
    <row r="389" spans="1:1">
      <c r="A389" s="445" t="s">
        <v>6201</v>
      </c>
    </row>
    <row r="390" spans="1:1">
      <c r="A390" s="445" t="s">
        <v>4549</v>
      </c>
    </row>
    <row r="391" spans="1:1">
      <c r="A391" s="445" t="s">
        <v>4544</v>
      </c>
    </row>
    <row r="392" spans="1:1">
      <c r="A392" s="445" t="s">
        <v>6226</v>
      </c>
    </row>
    <row r="393" spans="1:1">
      <c r="A393" s="445" t="s">
        <v>4583</v>
      </c>
    </row>
    <row r="394" spans="1:1">
      <c r="A394" s="445" t="s">
        <v>4582</v>
      </c>
    </row>
    <row r="395" spans="1:1">
      <c r="A395" s="445" t="s">
        <v>4581</v>
      </c>
    </row>
    <row r="396" spans="1:1">
      <c r="A396" s="445" t="s">
        <v>4580</v>
      </c>
    </row>
    <row r="397" spans="1:1">
      <c r="A397" s="445" t="s">
        <v>4579</v>
      </c>
    </row>
    <row r="398" spans="1:1">
      <c r="A398" s="445" t="s">
        <v>4578</v>
      </c>
    </row>
    <row r="399" spans="1:1">
      <c r="A399" s="445" t="s">
        <v>4584</v>
      </c>
    </row>
    <row r="400" spans="1:1">
      <c r="A400" s="445" t="s">
        <v>4571</v>
      </c>
    </row>
    <row r="401" spans="1:1">
      <c r="A401" s="445" t="s">
        <v>6227</v>
      </c>
    </row>
    <row r="402" spans="1:1">
      <c r="A402" s="445" t="s">
        <v>6190</v>
      </c>
    </row>
    <row r="403" spans="1:1">
      <c r="A403" s="445" t="s">
        <v>6228</v>
      </c>
    </row>
    <row r="404" spans="1:1">
      <c r="A404" s="445" t="s">
        <v>6229</v>
      </c>
    </row>
    <row r="405" spans="1:1">
      <c r="A405" s="445" t="s">
        <v>6192</v>
      </c>
    </row>
    <row r="406" spans="1:1">
      <c r="A406" s="445" t="s">
        <v>6193</v>
      </c>
    </row>
    <row r="407" spans="1:1">
      <c r="A407" s="445" t="s">
        <v>6230</v>
      </c>
    </row>
    <row r="408" spans="1:1">
      <c r="A408" s="445" t="s">
        <v>6231</v>
      </c>
    </row>
    <row r="409" spans="1:1">
      <c r="A409" s="445" t="s">
        <v>6232</v>
      </c>
    </row>
    <row r="410" spans="1:1">
      <c r="A410" s="445" t="s">
        <v>6083</v>
      </c>
    </row>
    <row r="411" spans="1:1">
      <c r="A411" s="445" t="s">
        <v>6233</v>
      </c>
    </row>
    <row r="412" spans="1:1">
      <c r="A412" s="445" t="s">
        <v>6200</v>
      </c>
    </row>
    <row r="413" spans="1:1">
      <c r="A413" s="445" t="s">
        <v>6234</v>
      </c>
    </row>
    <row r="414" spans="1:1">
      <c r="A414" s="445" t="s">
        <v>4549</v>
      </c>
    </row>
    <row r="415" spans="1:1">
      <c r="A415" s="445" t="s">
        <v>4544</v>
      </c>
    </row>
    <row r="416" spans="1:1">
      <c r="A416" s="445" t="s">
        <v>6235</v>
      </c>
    </row>
    <row r="417" spans="1:1">
      <c r="A417" s="445" t="s">
        <v>4611</v>
      </c>
    </row>
    <row r="418" spans="1:1">
      <c r="A418" s="445" t="s">
        <v>4587</v>
      </c>
    </row>
    <row r="419" spans="1:1">
      <c r="A419" s="445" t="s">
        <v>4612</v>
      </c>
    </row>
    <row r="420" spans="1:1">
      <c r="A420" s="445" t="s">
        <v>4609</v>
      </c>
    </row>
    <row r="421" spans="1:1">
      <c r="A421" s="445" t="s">
        <v>4598</v>
      </c>
    </row>
    <row r="422" spans="1:1">
      <c r="A422" s="445" t="s">
        <v>4593</v>
      </c>
    </row>
    <row r="423" spans="1:1">
      <c r="A423" s="445" t="s">
        <v>4594</v>
      </c>
    </row>
    <row r="424" spans="1:1">
      <c r="A424" s="445" t="s">
        <v>4601</v>
      </c>
    </row>
    <row r="425" spans="1:1">
      <c r="A425" s="445" t="s">
        <v>4602</v>
      </c>
    </row>
    <row r="426" spans="1:1">
      <c r="A426" s="445" t="s">
        <v>4603</v>
      </c>
    </row>
    <row r="427" spans="1:1">
      <c r="A427" s="445" t="s">
        <v>4586</v>
      </c>
    </row>
    <row r="428" spans="1:1">
      <c r="A428" s="445" t="s">
        <v>4599</v>
      </c>
    </row>
    <row r="429" spans="1:1">
      <c r="A429" s="445" t="s">
        <v>4610</v>
      </c>
    </row>
    <row r="430" spans="1:1">
      <c r="A430" s="445" t="s">
        <v>4604</v>
      </c>
    </row>
    <row r="431" spans="1:1">
      <c r="A431" s="445" t="s">
        <v>4608</v>
      </c>
    </row>
    <row r="432" spans="1:1">
      <c r="A432" s="445" t="s">
        <v>4600</v>
      </c>
    </row>
    <row r="433" spans="1:1">
      <c r="A433" s="445" t="s">
        <v>4597</v>
      </c>
    </row>
    <row r="434" spans="1:1">
      <c r="A434" s="445" t="s">
        <v>4589</v>
      </c>
    </row>
    <row r="435" spans="1:1">
      <c r="A435" s="445" t="s">
        <v>4592</v>
      </c>
    </row>
    <row r="436" spans="1:1">
      <c r="A436" s="445" t="s">
        <v>4590</v>
      </c>
    </row>
    <row r="437" spans="1:1">
      <c r="A437" s="445" t="s">
        <v>4591</v>
      </c>
    </row>
    <row r="438" spans="1:1">
      <c r="A438" s="445" t="s">
        <v>4595</v>
      </c>
    </row>
    <row r="439" spans="1:1">
      <c r="A439" s="445" t="s">
        <v>4596</v>
      </c>
    </row>
    <row r="440" spans="1:1">
      <c r="A440" s="445" t="s">
        <v>4605</v>
      </c>
    </row>
    <row r="441" spans="1:1">
      <c r="A441" s="445" t="s">
        <v>4606</v>
      </c>
    </row>
    <row r="442" spans="1:1">
      <c r="A442" s="445" t="s">
        <v>4607</v>
      </c>
    </row>
    <row r="443" spans="1:1">
      <c r="A443" s="445" t="s">
        <v>4588</v>
      </c>
    </row>
    <row r="444" spans="1:1">
      <c r="A444" s="445" t="s">
        <v>4613</v>
      </c>
    </row>
    <row r="445" spans="1:1">
      <c r="A445" s="445" t="s">
        <v>4614</v>
      </c>
    </row>
    <row r="446" spans="1:1">
      <c r="A446" s="445" t="s">
        <v>6236</v>
      </c>
    </row>
    <row r="447" spans="1:1">
      <c r="A447" s="445" t="s">
        <v>6237</v>
      </c>
    </row>
    <row r="448" spans="1:1">
      <c r="A448" s="445" t="s">
        <v>6238</v>
      </c>
    </row>
    <row r="449" spans="1:1">
      <c r="A449" s="445" t="s">
        <v>6239</v>
      </c>
    </row>
    <row r="450" spans="1:1">
      <c r="A450" s="445" t="s">
        <v>6240</v>
      </c>
    </row>
    <row r="451" spans="1:1">
      <c r="A451" s="445" t="s">
        <v>6241</v>
      </c>
    </row>
    <row r="452" spans="1:1">
      <c r="A452" s="445" t="s">
        <v>6242</v>
      </c>
    </row>
    <row r="453" spans="1:1">
      <c r="A453" s="445" t="s">
        <v>6243</v>
      </c>
    </row>
    <row r="454" spans="1:1">
      <c r="A454" s="445" t="s">
        <v>6244</v>
      </c>
    </row>
    <row r="455" spans="1:1">
      <c r="A455" s="445" t="s">
        <v>4549</v>
      </c>
    </row>
    <row r="456" spans="1:1">
      <c r="A456" s="445" t="s">
        <v>4544</v>
      </c>
    </row>
    <row r="457" spans="1:1">
      <c r="A457" s="445" t="s">
        <v>6245</v>
      </c>
    </row>
    <row r="458" spans="1:1">
      <c r="A458" s="445" t="s">
        <v>4547</v>
      </c>
    </row>
    <row r="459" spans="1:1">
      <c r="A459" s="445" t="s">
        <v>4545</v>
      </c>
    </row>
    <row r="460" spans="1:1">
      <c r="A460" s="445" t="s">
        <v>4546</v>
      </c>
    </row>
    <row r="461" spans="1:1">
      <c r="A461" s="445" t="s">
        <v>4548</v>
      </c>
    </row>
    <row r="462" spans="1:1">
      <c r="A462" s="445" t="s">
        <v>6246</v>
      </c>
    </row>
    <row r="463" spans="1:1">
      <c r="A463" s="445" t="s">
        <v>6247</v>
      </c>
    </row>
    <row r="464" spans="1:1">
      <c r="A464" s="445" t="s">
        <v>6248</v>
      </c>
    </row>
    <row r="465" spans="1:1">
      <c r="A465" s="445" t="s">
        <v>6249</v>
      </c>
    </row>
    <row r="466" spans="1:1">
      <c r="A466" s="445" t="s">
        <v>6250</v>
      </c>
    </row>
    <row r="467" spans="1:1">
      <c r="A467" s="445" t="s">
        <v>6251</v>
      </c>
    </row>
    <row r="468" spans="1:1">
      <c r="A468" s="445" t="s">
        <v>6252</v>
      </c>
    </row>
    <row r="469" spans="1:1">
      <c r="A469" s="445" t="s">
        <v>6253</v>
      </c>
    </row>
    <row r="470" spans="1:1">
      <c r="A470" s="445" t="s">
        <v>6254</v>
      </c>
    </row>
    <row r="471" spans="1:1">
      <c r="A471" s="445" t="s">
        <v>6255</v>
      </c>
    </row>
    <row r="472" spans="1:1">
      <c r="A472" s="445" t="s">
        <v>6256</v>
      </c>
    </row>
    <row r="473" spans="1:1">
      <c r="A473" s="445" t="s">
        <v>6257</v>
      </c>
    </row>
    <row r="474" spans="1:1">
      <c r="A474" s="445" t="s">
        <v>4549</v>
      </c>
    </row>
    <row r="475" spans="1:1">
      <c r="A475" s="445" t="s">
        <v>4544</v>
      </c>
    </row>
    <row r="476" spans="1:1">
      <c r="A476" s="445" t="s">
        <v>6258</v>
      </c>
    </row>
    <row r="477" spans="1:1">
      <c r="A477" s="445" t="s">
        <v>4648</v>
      </c>
    </row>
    <row r="478" spans="1:1">
      <c r="A478" s="445" t="s">
        <v>4646</v>
      </c>
    </row>
    <row r="479" spans="1:1">
      <c r="A479" s="445" t="s">
        <v>4645</v>
      </c>
    </row>
    <row r="480" spans="1:1">
      <c r="A480" s="445" t="s">
        <v>4650</v>
      </c>
    </row>
    <row r="481" spans="1:1">
      <c r="A481" s="445" t="s">
        <v>4649</v>
      </c>
    </row>
    <row r="482" spans="1:1">
      <c r="A482" s="445" t="s">
        <v>4647</v>
      </c>
    </row>
    <row r="483" spans="1:1">
      <c r="A483" s="445" t="s">
        <v>4651</v>
      </c>
    </row>
    <row r="484" spans="1:1">
      <c r="A484" s="445" t="s">
        <v>4571</v>
      </c>
    </row>
    <row r="485" spans="1:1">
      <c r="A485" s="445" t="s">
        <v>6133</v>
      </c>
    </row>
    <row r="486" spans="1:1">
      <c r="A486" s="445" t="s">
        <v>6135</v>
      </c>
    </row>
    <row r="487" spans="1:1">
      <c r="A487" s="445" t="s">
        <v>6259</v>
      </c>
    </row>
    <row r="488" spans="1:1">
      <c r="A488" s="445" t="s">
        <v>6260</v>
      </c>
    </row>
    <row r="489" spans="1:1">
      <c r="A489" s="445" t="s">
        <v>6142</v>
      </c>
    </row>
    <row r="490" spans="1:1">
      <c r="A490" s="445" t="s">
        <v>6261</v>
      </c>
    </row>
    <row r="491" spans="1:1">
      <c r="A491" s="445" t="s">
        <v>4549</v>
      </c>
    </row>
    <row r="492" spans="1:1">
      <c r="A492" s="445" t="s">
        <v>4544</v>
      </c>
    </row>
    <row r="493" spans="1:1">
      <c r="A493" s="445" t="s">
        <v>6262</v>
      </c>
    </row>
    <row r="494" spans="1:1">
      <c r="A494" s="445" t="s">
        <v>4741</v>
      </c>
    </row>
    <row r="495" spans="1:1">
      <c r="A495" s="445" t="s">
        <v>4740</v>
      </c>
    </row>
    <row r="496" spans="1:1">
      <c r="A496" s="445" t="s">
        <v>4738</v>
      </c>
    </row>
    <row r="497" spans="1:1">
      <c r="A497" s="445" t="s">
        <v>4742</v>
      </c>
    </row>
    <row r="498" spans="1:1">
      <c r="A498" s="445" t="s">
        <v>4737</v>
      </c>
    </row>
    <row r="499" spans="1:1">
      <c r="A499" s="445" t="s">
        <v>4743</v>
      </c>
    </row>
    <row r="500" spans="1:1">
      <c r="A500" s="445" t="s">
        <v>4739</v>
      </c>
    </row>
    <row r="501" spans="1:1">
      <c r="A501" s="445" t="s">
        <v>4651</v>
      </c>
    </row>
    <row r="502" spans="1:1">
      <c r="A502" s="445" t="s">
        <v>4571</v>
      </c>
    </row>
    <row r="503" spans="1:1">
      <c r="A503" s="445" t="s">
        <v>6263</v>
      </c>
    </row>
    <row r="504" spans="1:1">
      <c r="A504" s="445" t="s">
        <v>6264</v>
      </c>
    </row>
    <row r="505" spans="1:1">
      <c r="A505" s="445" t="s">
        <v>6259</v>
      </c>
    </row>
    <row r="506" spans="1:1">
      <c r="A506" s="445" t="s">
        <v>6260</v>
      </c>
    </row>
    <row r="507" spans="1:1">
      <c r="A507" s="445" t="s">
        <v>6142</v>
      </c>
    </row>
    <row r="508" spans="1:1">
      <c r="A508" s="445" t="s">
        <v>6261</v>
      </c>
    </row>
    <row r="509" spans="1:1">
      <c r="A509" s="445" t="s">
        <v>4549</v>
      </c>
    </row>
    <row r="510" spans="1:1">
      <c r="A510" s="445" t="s">
        <v>4544</v>
      </c>
    </row>
    <row r="511" spans="1:1">
      <c r="A511" s="445" t="s">
        <v>6265</v>
      </c>
    </row>
    <row r="512" spans="1:1">
      <c r="A512" s="445" t="s">
        <v>4728</v>
      </c>
    </row>
    <row r="513" spans="1:1">
      <c r="A513" s="445" t="s">
        <v>4727</v>
      </c>
    </row>
    <row r="514" spans="1:1">
      <c r="A514" s="445" t="s">
        <v>4726</v>
      </c>
    </row>
    <row r="515" spans="1:1">
      <c r="A515" s="445" t="s">
        <v>4725</v>
      </c>
    </row>
    <row r="516" spans="1:1">
      <c r="A516" s="445" t="s">
        <v>6266</v>
      </c>
    </row>
    <row r="517" spans="1:1">
      <c r="A517" s="445" t="s">
        <v>4549</v>
      </c>
    </row>
    <row r="518" spans="1:1">
      <c r="A518" s="445" t="s">
        <v>4544</v>
      </c>
    </row>
    <row r="519" spans="1:1">
      <c r="A519" s="445" t="s">
        <v>6267</v>
      </c>
    </row>
    <row r="520" spans="1:1">
      <c r="A520" s="445" t="s">
        <v>4748</v>
      </c>
    </row>
    <row r="521" spans="1:1">
      <c r="A521" s="445" t="s">
        <v>4749</v>
      </c>
    </row>
    <row r="522" spans="1:1">
      <c r="A522" s="445" t="s">
        <v>4750</v>
      </c>
    </row>
    <row r="523" spans="1:1">
      <c r="A523" s="445" t="s">
        <v>4751</v>
      </c>
    </row>
    <row r="524" spans="1:1">
      <c r="A524" s="445" t="s">
        <v>4752</v>
      </c>
    </row>
    <row r="525" spans="1:1">
      <c r="A525" s="445" t="s">
        <v>6268</v>
      </c>
    </row>
    <row r="526" spans="1:1">
      <c r="A526" s="445" t="s">
        <v>6269</v>
      </c>
    </row>
    <row r="527" spans="1:1">
      <c r="A527" s="445" t="s">
        <v>4549</v>
      </c>
    </row>
    <row r="528" spans="1:1">
      <c r="A528" s="445" t="s">
        <v>4544</v>
      </c>
    </row>
    <row r="529" spans="1:1">
      <c r="A529" s="445" t="s">
        <v>6270</v>
      </c>
    </row>
    <row r="530" spans="1:1">
      <c r="A530" s="445" t="s">
        <v>4735</v>
      </c>
    </row>
    <row r="531" spans="1:1">
      <c r="A531" s="445" t="s">
        <v>4736</v>
      </c>
    </row>
    <row r="532" spans="1:1">
      <c r="A532" s="445" t="s">
        <v>4729</v>
      </c>
    </row>
    <row r="533" spans="1:1">
      <c r="A533" s="445" t="s">
        <v>4734</v>
      </c>
    </row>
    <row r="534" spans="1:1">
      <c r="A534" s="445" t="s">
        <v>4733</v>
      </c>
    </row>
    <row r="535" spans="1:1">
      <c r="A535" s="445" t="s">
        <v>4732</v>
      </c>
    </row>
    <row r="536" spans="1:1">
      <c r="A536" s="445" t="s">
        <v>4730</v>
      </c>
    </row>
    <row r="537" spans="1:1">
      <c r="A537" s="445" t="s">
        <v>4731</v>
      </c>
    </row>
    <row r="538" spans="1:1">
      <c r="A538" s="445" t="s">
        <v>6271</v>
      </c>
    </row>
    <row r="539" spans="1:1">
      <c r="A539" s="445" t="s">
        <v>6272</v>
      </c>
    </row>
    <row r="540" spans="1:1">
      <c r="A540" s="445" t="s">
        <v>6273</v>
      </c>
    </row>
    <row r="541" spans="1:1">
      <c r="A541" s="445" t="s">
        <v>6274</v>
      </c>
    </row>
    <row r="542" spans="1:1">
      <c r="A542" s="445" t="s">
        <v>6275</v>
      </c>
    </row>
    <row r="543" spans="1:1">
      <c r="A543" s="445" t="s">
        <v>6276</v>
      </c>
    </row>
    <row r="544" spans="1:1">
      <c r="A544" s="445" t="s">
        <v>6277</v>
      </c>
    </row>
    <row r="545" spans="1:1">
      <c r="A545" s="445" t="s">
        <v>6278</v>
      </c>
    </row>
    <row r="546" spans="1:1">
      <c r="A546" s="445" t="s">
        <v>6279</v>
      </c>
    </row>
    <row r="547" spans="1:1">
      <c r="A547" s="445" t="s">
        <v>6280</v>
      </c>
    </row>
    <row r="548" spans="1:1">
      <c r="A548" s="445" t="s">
        <v>6281</v>
      </c>
    </row>
    <row r="549" spans="1:1">
      <c r="A549" s="445" t="s">
        <v>6282</v>
      </c>
    </row>
    <row r="550" spans="1:1">
      <c r="A550" s="445" t="s">
        <v>4549</v>
      </c>
    </row>
    <row r="551" spans="1:1">
      <c r="A551" s="445" t="s">
        <v>4544</v>
      </c>
    </row>
    <row r="552" spans="1:1">
      <c r="A552" s="445" t="s">
        <v>6283</v>
      </c>
    </row>
    <row r="553" spans="1:1">
      <c r="A553" s="445" t="s">
        <v>4570</v>
      </c>
    </row>
    <row r="554" spans="1:1">
      <c r="A554" s="445" t="s">
        <v>4575</v>
      </c>
    </row>
    <row r="555" spans="1:1">
      <c r="A555" s="445" t="s">
        <v>4656</v>
      </c>
    </row>
    <row r="556" spans="1:1">
      <c r="A556" s="445" t="s">
        <v>4652</v>
      </c>
    </row>
    <row r="557" spans="1:1">
      <c r="A557" s="445" t="s">
        <v>4653</v>
      </c>
    </row>
    <row r="558" spans="1:1">
      <c r="A558" s="445" t="s">
        <v>4654</v>
      </c>
    </row>
    <row r="559" spans="1:1">
      <c r="A559" s="445" t="s">
        <v>4657</v>
      </c>
    </row>
    <row r="560" spans="1:1">
      <c r="A560" s="445" t="s">
        <v>4655</v>
      </c>
    </row>
    <row r="561" spans="1:1">
      <c r="A561" s="445" t="s">
        <v>4658</v>
      </c>
    </row>
    <row r="562" spans="1:1">
      <c r="A562" s="445" t="s">
        <v>4559</v>
      </c>
    </row>
    <row r="563" spans="1:1">
      <c r="A563" s="445" t="s">
        <v>4572</v>
      </c>
    </row>
    <row r="564" spans="1:1">
      <c r="A564" s="445" t="s">
        <v>4571</v>
      </c>
    </row>
    <row r="565" spans="1:1">
      <c r="A565" s="445" t="s">
        <v>6284</v>
      </c>
    </row>
    <row r="566" spans="1:1">
      <c r="A566" s="445" t="s">
        <v>6041</v>
      </c>
    </row>
    <row r="567" spans="1:1">
      <c r="A567" s="445" t="s">
        <v>6285</v>
      </c>
    </row>
    <row r="568" spans="1:1">
      <c r="A568" s="445" t="s">
        <v>6286</v>
      </c>
    </row>
    <row r="569" spans="1:1">
      <c r="A569" s="445" t="s">
        <v>6287</v>
      </c>
    </row>
    <row r="570" spans="1:1">
      <c r="A570" s="445" t="s">
        <v>6288</v>
      </c>
    </row>
    <row r="571" spans="1:1">
      <c r="A571" s="445" t="s">
        <v>6289</v>
      </c>
    </row>
    <row r="572" spans="1:1">
      <c r="A572" s="445" t="s">
        <v>6290</v>
      </c>
    </row>
    <row r="573" spans="1:1">
      <c r="A573" s="445" t="s">
        <v>6291</v>
      </c>
    </row>
    <row r="574" spans="1:1">
      <c r="A574" s="445" t="s">
        <v>4549</v>
      </c>
    </row>
    <row r="575" spans="1:1">
      <c r="A575" s="445" t="s">
        <v>4753</v>
      </c>
    </row>
    <row r="576" spans="1:1">
      <c r="A576" s="445" t="s">
        <v>6292</v>
      </c>
    </row>
    <row r="577" spans="1:1">
      <c r="A577" s="445" t="s">
        <v>6293</v>
      </c>
    </row>
    <row r="578" spans="1:1">
      <c r="A578" s="445" t="s">
        <v>6294</v>
      </c>
    </row>
    <row r="579" spans="1:1">
      <c r="A579" s="445" t="s">
        <v>6295</v>
      </c>
    </row>
    <row r="580" spans="1:1">
      <c r="A580" s="445" t="s">
        <v>6296</v>
      </c>
    </row>
    <row r="581" spans="1:1">
      <c r="A581" s="445" t="s">
        <v>6297</v>
      </c>
    </row>
    <row r="582" spans="1:1">
      <c r="A582" s="445" t="s">
        <v>6298</v>
      </c>
    </row>
    <row r="583" spans="1:1">
      <c r="A583" s="445" t="s">
        <v>6299</v>
      </c>
    </row>
    <row r="584" spans="1:1">
      <c r="A584" s="445" t="s">
        <v>6300</v>
      </c>
    </row>
    <row r="585" spans="1:1">
      <c r="A585" s="445" t="s">
        <v>6301</v>
      </c>
    </row>
    <row r="586" spans="1:1">
      <c r="A586" s="445" t="s">
        <v>6302</v>
      </c>
    </row>
    <row r="587" spans="1:1">
      <c r="A587" s="445" t="s">
        <v>6303</v>
      </c>
    </row>
    <row r="588" spans="1:1">
      <c r="A588" s="445" t="s">
        <v>6304</v>
      </c>
    </row>
    <row r="589" spans="1:1">
      <c r="A589" s="445" t="s">
        <v>6305</v>
      </c>
    </row>
    <row r="590" spans="1:1">
      <c r="A590" s="445" t="s">
        <v>4754</v>
      </c>
    </row>
    <row r="591" spans="1:1">
      <c r="A591" s="445" t="s">
        <v>4771</v>
      </c>
    </row>
    <row r="592" spans="1:1">
      <c r="A592" s="445" t="s">
        <v>6306</v>
      </c>
    </row>
    <row r="593" spans="1:1">
      <c r="A593" s="445" t="s">
        <v>6307</v>
      </c>
    </row>
    <row r="594" spans="1:1">
      <c r="A594" s="445" t="s">
        <v>6308</v>
      </c>
    </row>
    <row r="595" spans="1:1">
      <c r="A595" s="445" t="s">
        <v>6266</v>
      </c>
    </row>
    <row r="596" spans="1:1">
      <c r="A596" s="445" t="s">
        <v>4765</v>
      </c>
    </row>
    <row r="597" spans="1:1">
      <c r="A597" s="445" t="s">
        <v>4757</v>
      </c>
    </row>
    <row r="598" spans="1:1">
      <c r="A598" s="445" t="s">
        <v>4754</v>
      </c>
    </row>
    <row r="599" spans="1:1">
      <c r="A599" s="445" t="s">
        <v>5938</v>
      </c>
    </row>
    <row r="600" spans="1:1">
      <c r="A600" s="445" t="s">
        <v>6147</v>
      </c>
    </row>
    <row r="601" spans="1:1">
      <c r="A601" s="445" t="s">
        <v>6307</v>
      </c>
    </row>
    <row r="602" spans="1:1">
      <c r="A602" s="445" t="s">
        <v>6308</v>
      </c>
    </row>
    <row r="603" spans="1:1">
      <c r="A603" s="445" t="s">
        <v>4759</v>
      </c>
    </row>
    <row r="604" spans="1:1">
      <c r="A604" s="445" t="s">
        <v>4757</v>
      </c>
    </row>
    <row r="605" spans="1:1">
      <c r="A605" s="445" t="s">
        <v>4754</v>
      </c>
    </row>
    <row r="606" spans="1:1">
      <c r="A606" s="445" t="s">
        <v>5938</v>
      </c>
    </row>
    <row r="607" spans="1:1">
      <c r="A607" s="445" t="s">
        <v>6147</v>
      </c>
    </row>
    <row r="608" spans="1:1">
      <c r="A608" s="445" t="s">
        <v>6307</v>
      </c>
    </row>
    <row r="609" spans="1:1">
      <c r="A609" s="445" t="s">
        <v>6308</v>
      </c>
    </row>
    <row r="610" spans="1:1">
      <c r="A610" s="445" t="s">
        <v>4759</v>
      </c>
    </row>
    <row r="611" spans="1:1">
      <c r="A611" s="445" t="s">
        <v>4757</v>
      </c>
    </row>
    <row r="612" spans="1:1">
      <c r="A612" s="445" t="s">
        <v>4754</v>
      </c>
    </row>
    <row r="613" spans="1:1">
      <c r="A613" s="445" t="s">
        <v>5937</v>
      </c>
    </row>
    <row r="614" spans="1:1">
      <c r="A614" s="445" t="s">
        <v>6147</v>
      </c>
    </row>
    <row r="615" spans="1:1">
      <c r="A615" s="445" t="s">
        <v>6307</v>
      </c>
    </row>
    <row r="616" spans="1:1">
      <c r="A616" s="445" t="s">
        <v>6308</v>
      </c>
    </row>
    <row r="617" spans="1:1">
      <c r="A617" s="445" t="s">
        <v>4759</v>
      </c>
    </row>
    <row r="618" spans="1:1">
      <c r="A618" s="445" t="s">
        <v>4757</v>
      </c>
    </row>
    <row r="619" spans="1:1">
      <c r="A619" s="445" t="s">
        <v>4754</v>
      </c>
    </row>
    <row r="620" spans="1:1">
      <c r="A620" s="445" t="s">
        <v>5923</v>
      </c>
    </row>
    <row r="621" spans="1:1">
      <c r="A621" s="445" t="s">
        <v>6147</v>
      </c>
    </row>
    <row r="622" spans="1:1">
      <c r="A622" s="445" t="s">
        <v>6307</v>
      </c>
    </row>
    <row r="623" spans="1:1">
      <c r="A623" s="445" t="s">
        <v>6308</v>
      </c>
    </row>
    <row r="624" spans="1:1">
      <c r="A624" s="445" t="s">
        <v>4759</v>
      </c>
    </row>
    <row r="625" spans="1:1">
      <c r="A625" s="445" t="s">
        <v>4757</v>
      </c>
    </row>
    <row r="626" spans="1:1">
      <c r="A626" s="445" t="s">
        <v>4754</v>
      </c>
    </row>
    <row r="627" spans="1:1">
      <c r="A627" s="445" t="s">
        <v>5951</v>
      </c>
    </row>
    <row r="628" spans="1:1">
      <c r="A628" s="445" t="s">
        <v>6309</v>
      </c>
    </row>
    <row r="629" spans="1:1">
      <c r="A629" s="445" t="s">
        <v>6307</v>
      </c>
    </row>
    <row r="630" spans="1:1">
      <c r="A630" s="445" t="s">
        <v>6308</v>
      </c>
    </row>
    <row r="631" spans="1:1">
      <c r="A631" s="445" t="s">
        <v>6310</v>
      </c>
    </row>
    <row r="632" spans="1:1">
      <c r="A632" s="445" t="s">
        <v>4756</v>
      </c>
    </row>
    <row r="633" spans="1:1">
      <c r="A633" s="445" t="s">
        <v>4757</v>
      </c>
    </row>
    <row r="634" spans="1:1">
      <c r="A634" s="445" t="s">
        <v>4754</v>
      </c>
    </row>
    <row r="635" spans="1:1">
      <c r="A635" s="445" t="s">
        <v>5921</v>
      </c>
    </row>
    <row r="636" spans="1:1">
      <c r="A636" s="445" t="s">
        <v>6147</v>
      </c>
    </row>
    <row r="637" spans="1:1">
      <c r="A637" s="445" t="s">
        <v>6307</v>
      </c>
    </row>
    <row r="638" spans="1:1">
      <c r="A638" s="445" t="s">
        <v>6308</v>
      </c>
    </row>
    <row r="639" spans="1:1">
      <c r="A639" s="445" t="s">
        <v>4759</v>
      </c>
    </row>
    <row r="640" spans="1:1">
      <c r="A640" s="445" t="s">
        <v>4757</v>
      </c>
    </row>
    <row r="641" spans="1:1">
      <c r="A641" s="445" t="s">
        <v>4754</v>
      </c>
    </row>
    <row r="642" spans="1:1">
      <c r="A642" s="445" t="s">
        <v>5947</v>
      </c>
    </row>
    <row r="643" spans="1:1">
      <c r="A643" s="445" t="s">
        <v>6147</v>
      </c>
    </row>
    <row r="644" spans="1:1">
      <c r="A644" s="445" t="s">
        <v>6307</v>
      </c>
    </row>
    <row r="645" spans="1:1">
      <c r="A645" s="445" t="s">
        <v>6308</v>
      </c>
    </row>
    <row r="646" spans="1:1">
      <c r="A646" s="445" t="s">
        <v>4759</v>
      </c>
    </row>
    <row r="647" spans="1:1">
      <c r="A647" s="445" t="s">
        <v>4757</v>
      </c>
    </row>
    <row r="648" spans="1:1">
      <c r="A648" s="445" t="s">
        <v>4754</v>
      </c>
    </row>
    <row r="649" spans="1:1">
      <c r="A649" s="445" t="s">
        <v>5956</v>
      </c>
    </row>
    <row r="650" spans="1:1">
      <c r="A650" s="445" t="s">
        <v>6309</v>
      </c>
    </row>
    <row r="651" spans="1:1">
      <c r="A651" s="445" t="s">
        <v>6307</v>
      </c>
    </row>
    <row r="652" spans="1:1">
      <c r="A652" s="445" t="s">
        <v>6308</v>
      </c>
    </row>
    <row r="653" spans="1:1">
      <c r="A653" s="445" t="s">
        <v>6310</v>
      </c>
    </row>
    <row r="654" spans="1:1">
      <c r="A654" s="445" t="s">
        <v>4756</v>
      </c>
    </row>
    <row r="655" spans="1:1">
      <c r="A655" s="445" t="s">
        <v>4757</v>
      </c>
    </row>
    <row r="656" spans="1:1">
      <c r="A656" s="445" t="s">
        <v>4754</v>
      </c>
    </row>
    <row r="657" spans="1:1">
      <c r="A657" s="445" t="s">
        <v>5939</v>
      </c>
    </row>
    <row r="658" spans="1:1">
      <c r="A658" s="445" t="s">
        <v>6147</v>
      </c>
    </row>
    <row r="659" spans="1:1">
      <c r="A659" s="445" t="s">
        <v>6307</v>
      </c>
    </row>
    <row r="660" spans="1:1">
      <c r="A660" s="445" t="s">
        <v>6308</v>
      </c>
    </row>
    <row r="661" spans="1:1">
      <c r="A661" s="445" t="s">
        <v>4759</v>
      </c>
    </row>
    <row r="662" spans="1:1">
      <c r="A662" s="445" t="s">
        <v>4757</v>
      </c>
    </row>
    <row r="663" spans="1:1">
      <c r="A663" s="445" t="s">
        <v>4754</v>
      </c>
    </row>
    <row r="664" spans="1:1">
      <c r="A664" s="445" t="s">
        <v>5935</v>
      </c>
    </row>
    <row r="665" spans="1:1">
      <c r="A665" s="445" t="s">
        <v>6147</v>
      </c>
    </row>
    <row r="666" spans="1:1">
      <c r="A666" s="445" t="s">
        <v>6307</v>
      </c>
    </row>
    <row r="667" spans="1:1">
      <c r="A667" s="445" t="s">
        <v>6308</v>
      </c>
    </row>
    <row r="668" spans="1:1">
      <c r="A668" s="445" t="s">
        <v>4759</v>
      </c>
    </row>
    <row r="669" spans="1:1">
      <c r="A669" s="445" t="s">
        <v>4757</v>
      </c>
    </row>
    <row r="670" spans="1:1">
      <c r="A670" s="445" t="s">
        <v>4754</v>
      </c>
    </row>
    <row r="671" spans="1:1">
      <c r="A671" s="445" t="s">
        <v>5950</v>
      </c>
    </row>
    <row r="672" spans="1:1">
      <c r="A672" s="445" t="s">
        <v>6309</v>
      </c>
    </row>
    <row r="673" spans="1:1">
      <c r="A673" s="445" t="s">
        <v>6307</v>
      </c>
    </row>
    <row r="674" spans="1:1">
      <c r="A674" s="445" t="s">
        <v>6308</v>
      </c>
    </row>
    <row r="675" spans="1:1">
      <c r="A675" s="445" t="s">
        <v>6310</v>
      </c>
    </row>
    <row r="676" spans="1:1">
      <c r="A676" s="445" t="s">
        <v>4756</v>
      </c>
    </row>
    <row r="677" spans="1:1">
      <c r="A677" s="445" t="s">
        <v>4757</v>
      </c>
    </row>
    <row r="678" spans="1:1">
      <c r="A678" s="445" t="s">
        <v>4754</v>
      </c>
    </row>
    <row r="679" spans="1:1">
      <c r="A679" s="445" t="s">
        <v>5924</v>
      </c>
    </row>
    <row r="680" spans="1:1">
      <c r="A680" s="445" t="s">
        <v>6147</v>
      </c>
    </row>
    <row r="681" spans="1:1">
      <c r="A681" s="445" t="s">
        <v>6307</v>
      </c>
    </row>
    <row r="682" spans="1:1">
      <c r="A682" s="445" t="s">
        <v>6308</v>
      </c>
    </row>
    <row r="683" spans="1:1">
      <c r="A683" s="445" t="s">
        <v>4759</v>
      </c>
    </row>
    <row r="684" spans="1:1">
      <c r="A684" s="445" t="s">
        <v>4757</v>
      </c>
    </row>
    <row r="685" spans="1:1">
      <c r="A685" s="445" t="s">
        <v>4754</v>
      </c>
    </row>
    <row r="686" spans="1:1">
      <c r="A686" s="445" t="s">
        <v>5930</v>
      </c>
    </row>
    <row r="687" spans="1:1">
      <c r="A687" s="445" t="s">
        <v>6147</v>
      </c>
    </row>
    <row r="688" spans="1:1">
      <c r="A688" s="445" t="s">
        <v>6307</v>
      </c>
    </row>
    <row r="689" spans="1:1">
      <c r="A689" s="445" t="s">
        <v>6308</v>
      </c>
    </row>
    <row r="690" spans="1:1">
      <c r="A690" s="445" t="s">
        <v>4759</v>
      </c>
    </row>
    <row r="691" spans="1:1">
      <c r="A691" s="445" t="s">
        <v>4757</v>
      </c>
    </row>
    <row r="692" spans="1:1">
      <c r="A692" s="445" t="s">
        <v>4754</v>
      </c>
    </row>
    <row r="693" spans="1:1">
      <c r="A693" s="445" t="s">
        <v>5931</v>
      </c>
    </row>
    <row r="694" spans="1:1">
      <c r="A694" s="445" t="s">
        <v>6147</v>
      </c>
    </row>
    <row r="695" spans="1:1">
      <c r="A695" s="445" t="s">
        <v>6307</v>
      </c>
    </row>
    <row r="696" spans="1:1">
      <c r="A696" s="445" t="s">
        <v>6308</v>
      </c>
    </row>
    <row r="697" spans="1:1">
      <c r="A697" s="445" t="s">
        <v>4759</v>
      </c>
    </row>
    <row r="698" spans="1:1">
      <c r="A698" s="445" t="s">
        <v>4757</v>
      </c>
    </row>
    <row r="699" spans="1:1">
      <c r="A699" s="445" t="s">
        <v>4754</v>
      </c>
    </row>
    <row r="700" spans="1:1">
      <c r="A700" s="445" t="s">
        <v>5932</v>
      </c>
    </row>
    <row r="701" spans="1:1">
      <c r="A701" s="445" t="s">
        <v>6147</v>
      </c>
    </row>
    <row r="702" spans="1:1">
      <c r="A702" s="445" t="s">
        <v>6307</v>
      </c>
    </row>
    <row r="703" spans="1:1">
      <c r="A703" s="445" t="s">
        <v>6308</v>
      </c>
    </row>
    <row r="704" spans="1:1">
      <c r="A704" s="445" t="s">
        <v>4759</v>
      </c>
    </row>
    <row r="705" spans="1:1">
      <c r="A705" s="445" t="s">
        <v>4757</v>
      </c>
    </row>
    <row r="706" spans="1:1">
      <c r="A706" s="445" t="s">
        <v>4754</v>
      </c>
    </row>
    <row r="707" spans="1:1">
      <c r="A707" s="445" t="s">
        <v>5912</v>
      </c>
    </row>
    <row r="708" spans="1:1">
      <c r="A708" s="445" t="s">
        <v>6309</v>
      </c>
    </row>
    <row r="709" spans="1:1">
      <c r="A709" s="445" t="s">
        <v>6307</v>
      </c>
    </row>
    <row r="710" spans="1:1">
      <c r="A710" s="445" t="s">
        <v>6308</v>
      </c>
    </row>
    <row r="711" spans="1:1">
      <c r="A711" s="445" t="s">
        <v>6310</v>
      </c>
    </row>
    <row r="712" spans="1:1">
      <c r="A712" s="445" t="s">
        <v>4756</v>
      </c>
    </row>
    <row r="713" spans="1:1">
      <c r="A713" s="445" t="s">
        <v>4757</v>
      </c>
    </row>
    <row r="714" spans="1:1">
      <c r="A714" s="445" t="s">
        <v>4754</v>
      </c>
    </row>
    <row r="715" spans="1:1">
      <c r="A715" s="445" t="s">
        <v>5929</v>
      </c>
    </row>
    <row r="716" spans="1:1">
      <c r="A716" s="445" t="s">
        <v>6309</v>
      </c>
    </row>
    <row r="717" spans="1:1">
      <c r="A717" s="445" t="s">
        <v>6307</v>
      </c>
    </row>
    <row r="718" spans="1:1">
      <c r="A718" s="445" t="s">
        <v>6308</v>
      </c>
    </row>
    <row r="719" spans="1:1">
      <c r="A719" s="445" t="s">
        <v>6311</v>
      </c>
    </row>
    <row r="720" spans="1:1">
      <c r="A720" s="445" t="s">
        <v>4767</v>
      </c>
    </row>
    <row r="721" spans="1:1">
      <c r="A721" s="445" t="s">
        <v>4757</v>
      </c>
    </row>
    <row r="722" spans="1:1">
      <c r="A722" s="445" t="s">
        <v>4754</v>
      </c>
    </row>
    <row r="723" spans="1:1">
      <c r="A723" s="445" t="s">
        <v>5919</v>
      </c>
    </row>
    <row r="724" spans="1:1">
      <c r="A724" s="445" t="s">
        <v>6147</v>
      </c>
    </row>
    <row r="725" spans="1:1">
      <c r="A725" s="445" t="s">
        <v>6307</v>
      </c>
    </row>
    <row r="726" spans="1:1">
      <c r="A726" s="445" t="s">
        <v>6308</v>
      </c>
    </row>
    <row r="727" spans="1:1">
      <c r="A727" s="445" t="s">
        <v>4759</v>
      </c>
    </row>
    <row r="728" spans="1:1">
      <c r="A728" s="445" t="s">
        <v>4757</v>
      </c>
    </row>
    <row r="729" spans="1:1">
      <c r="A729" s="445" t="s">
        <v>4754</v>
      </c>
    </row>
    <row r="730" spans="1:1">
      <c r="A730" s="445" t="s">
        <v>5980</v>
      </c>
    </row>
    <row r="731" spans="1:1">
      <c r="A731" s="445" t="s">
        <v>6147</v>
      </c>
    </row>
    <row r="732" spans="1:1">
      <c r="A732" s="445" t="s">
        <v>6307</v>
      </c>
    </row>
    <row r="733" spans="1:1">
      <c r="A733" s="445" t="s">
        <v>6308</v>
      </c>
    </row>
    <row r="734" spans="1:1">
      <c r="A734" s="445" t="s">
        <v>4759</v>
      </c>
    </row>
    <row r="735" spans="1:1">
      <c r="A735" s="445" t="s">
        <v>4757</v>
      </c>
    </row>
    <row r="736" spans="1:1">
      <c r="A736" s="445" t="s">
        <v>4754</v>
      </c>
    </row>
    <row r="737" spans="1:1">
      <c r="A737" s="445" t="s">
        <v>5984</v>
      </c>
    </row>
    <row r="738" spans="1:1">
      <c r="A738" s="445" t="s">
        <v>6147</v>
      </c>
    </row>
    <row r="739" spans="1:1">
      <c r="A739" s="445" t="s">
        <v>6307</v>
      </c>
    </row>
    <row r="740" spans="1:1">
      <c r="A740" s="445" t="s">
        <v>6308</v>
      </c>
    </row>
    <row r="741" spans="1:1">
      <c r="A741" s="445" t="s">
        <v>4759</v>
      </c>
    </row>
    <row r="742" spans="1:1">
      <c r="A742" s="445" t="s">
        <v>4757</v>
      </c>
    </row>
    <row r="743" spans="1:1">
      <c r="A743" s="445" t="s">
        <v>4754</v>
      </c>
    </row>
    <row r="744" spans="1:1">
      <c r="A744" s="445" t="s">
        <v>4770</v>
      </c>
    </row>
    <row r="745" spans="1:1">
      <c r="A745" s="445" t="s">
        <v>6312</v>
      </c>
    </row>
    <row r="746" spans="1:1">
      <c r="A746" s="445" t="s">
        <v>6313</v>
      </c>
    </row>
    <row r="747" spans="1:1">
      <c r="A747" s="445" t="s">
        <v>6274</v>
      </c>
    </row>
    <row r="748" spans="1:1">
      <c r="A748" s="445" t="s">
        <v>6656</v>
      </c>
    </row>
    <row r="749" spans="1:1">
      <c r="A749" s="445" t="s">
        <v>6276</v>
      </c>
    </row>
    <row r="750" spans="1:1">
      <c r="A750" s="445" t="s">
        <v>6307</v>
      </c>
    </row>
    <row r="751" spans="1:1">
      <c r="A751" s="445" t="s">
        <v>6308</v>
      </c>
    </row>
    <row r="752" spans="1:1">
      <c r="A752" s="445" t="s">
        <v>6657</v>
      </c>
    </row>
    <row r="753" spans="1:1">
      <c r="A753" s="445" t="s">
        <v>6278</v>
      </c>
    </row>
    <row r="754" spans="1:1">
      <c r="A754" s="445" t="s">
        <v>6279</v>
      </c>
    </row>
    <row r="755" spans="1:1">
      <c r="A755" s="445" t="s">
        <v>6280</v>
      </c>
    </row>
    <row r="756" spans="1:1">
      <c r="A756" s="445" t="s">
        <v>4765</v>
      </c>
    </row>
    <row r="757" spans="1:1">
      <c r="A757" s="445" t="s">
        <v>4757</v>
      </c>
    </row>
    <row r="758" spans="1:1">
      <c r="A758" s="445" t="s">
        <v>4754</v>
      </c>
    </row>
    <row r="759" spans="1:1">
      <c r="A759" s="445" t="s">
        <v>5979</v>
      </c>
    </row>
    <row r="760" spans="1:1">
      <c r="A760" s="445" t="s">
        <v>6147</v>
      </c>
    </row>
    <row r="761" spans="1:1">
      <c r="A761" s="445" t="s">
        <v>6307</v>
      </c>
    </row>
    <row r="762" spans="1:1">
      <c r="A762" s="445" t="s">
        <v>6308</v>
      </c>
    </row>
    <row r="763" spans="1:1">
      <c r="A763" s="445" t="s">
        <v>4759</v>
      </c>
    </row>
    <row r="764" spans="1:1">
      <c r="A764" s="445" t="s">
        <v>4757</v>
      </c>
    </row>
    <row r="765" spans="1:1">
      <c r="A765" s="445" t="s">
        <v>4754</v>
      </c>
    </row>
    <row r="766" spans="1:1">
      <c r="A766" s="445" t="s">
        <v>4766</v>
      </c>
    </row>
    <row r="767" spans="1:1">
      <c r="A767" s="445" t="s">
        <v>6268</v>
      </c>
    </row>
    <row r="768" spans="1:1">
      <c r="A768" s="445" t="s">
        <v>6307</v>
      </c>
    </row>
    <row r="769" spans="1:1">
      <c r="A769" s="445" t="s">
        <v>6308</v>
      </c>
    </row>
    <row r="770" spans="1:1">
      <c r="A770" s="445" t="s">
        <v>6317</v>
      </c>
    </row>
    <row r="771" spans="1:1">
      <c r="A771" s="445" t="s">
        <v>4767</v>
      </c>
    </row>
    <row r="772" spans="1:1">
      <c r="A772" s="445" t="s">
        <v>4757</v>
      </c>
    </row>
    <row r="773" spans="1:1">
      <c r="A773" s="445" t="s">
        <v>4754</v>
      </c>
    </row>
    <row r="774" spans="1:1">
      <c r="A774" s="445" t="s">
        <v>6952</v>
      </c>
    </row>
    <row r="775" spans="1:1">
      <c r="A775" s="445" t="s">
        <v>6147</v>
      </c>
    </row>
    <row r="776" spans="1:1">
      <c r="A776" s="445" t="s">
        <v>6307</v>
      </c>
    </row>
    <row r="777" spans="1:1">
      <c r="A777" s="445" t="s">
        <v>6308</v>
      </c>
    </row>
    <row r="778" spans="1:1">
      <c r="A778" s="445" t="s">
        <v>4759</v>
      </c>
    </row>
    <row r="779" spans="1:1">
      <c r="A779" s="445" t="s">
        <v>4757</v>
      </c>
    </row>
    <row r="780" spans="1:1">
      <c r="A780" s="445" t="s">
        <v>4754</v>
      </c>
    </row>
    <row r="781" spans="1:1">
      <c r="A781" s="445" t="s">
        <v>6961</v>
      </c>
    </row>
    <row r="782" spans="1:1">
      <c r="A782" s="445" t="s">
        <v>6147</v>
      </c>
    </row>
    <row r="783" spans="1:1">
      <c r="A783" s="445" t="s">
        <v>6307</v>
      </c>
    </row>
    <row r="784" spans="1:1">
      <c r="A784" s="445" t="s">
        <v>6308</v>
      </c>
    </row>
    <row r="785" spans="1:1">
      <c r="A785" s="445" t="s">
        <v>4759</v>
      </c>
    </row>
    <row r="786" spans="1:1">
      <c r="A786" s="445" t="s">
        <v>4757</v>
      </c>
    </row>
    <row r="787" spans="1:1">
      <c r="A787" s="445" t="s">
        <v>4754</v>
      </c>
    </row>
    <row r="788" spans="1:1">
      <c r="A788" s="445" t="s">
        <v>4758</v>
      </c>
    </row>
    <row r="789" spans="1:1">
      <c r="A789" s="445" t="s">
        <v>6147</v>
      </c>
    </row>
    <row r="790" spans="1:1">
      <c r="A790" s="445" t="s">
        <v>6307</v>
      </c>
    </row>
    <row r="791" spans="1:1">
      <c r="A791" s="445" t="s">
        <v>6308</v>
      </c>
    </row>
    <row r="792" spans="1:1">
      <c r="A792" s="445" t="s">
        <v>4759</v>
      </c>
    </row>
    <row r="793" spans="1:1">
      <c r="A793" s="445" t="s">
        <v>4757</v>
      </c>
    </row>
    <row r="794" spans="1:1">
      <c r="A794" s="445" t="s">
        <v>4754</v>
      </c>
    </row>
    <row r="795" spans="1:1">
      <c r="A795" s="445" t="s">
        <v>6962</v>
      </c>
    </row>
    <row r="796" spans="1:1">
      <c r="A796" s="445" t="s">
        <v>6309</v>
      </c>
    </row>
    <row r="797" spans="1:1">
      <c r="A797" s="445" t="s">
        <v>6307</v>
      </c>
    </row>
    <row r="798" spans="1:1">
      <c r="A798" s="445" t="s">
        <v>6308</v>
      </c>
    </row>
    <row r="799" spans="1:1">
      <c r="A799" s="445" t="s">
        <v>6318</v>
      </c>
    </row>
    <row r="800" spans="1:1">
      <c r="A800" s="445" t="s">
        <v>4803</v>
      </c>
    </row>
    <row r="801" spans="1:1">
      <c r="A801" s="445" t="s">
        <v>4757</v>
      </c>
    </row>
    <row r="802" spans="1:1">
      <c r="A802" s="445" t="s">
        <v>4754</v>
      </c>
    </row>
    <row r="803" spans="1:1">
      <c r="A803" s="445" t="s">
        <v>5926</v>
      </c>
    </row>
    <row r="804" spans="1:1">
      <c r="A804" s="445" t="s">
        <v>6134</v>
      </c>
    </row>
    <row r="805" spans="1:1">
      <c r="A805" s="445" t="s">
        <v>6319</v>
      </c>
    </row>
    <row r="806" spans="1:1">
      <c r="A806" s="445" t="s">
        <v>6136</v>
      </c>
    </row>
    <row r="807" spans="1:1">
      <c r="A807" s="445" t="s">
        <v>6137</v>
      </c>
    </row>
    <row r="808" spans="1:1">
      <c r="A808" s="445" t="s">
        <v>6320</v>
      </c>
    </row>
    <row r="809" spans="1:1">
      <c r="A809" s="445" t="s">
        <v>6321</v>
      </c>
    </row>
    <row r="810" spans="1:1">
      <c r="A810" s="445" t="s">
        <v>6141</v>
      </c>
    </row>
    <row r="811" spans="1:1">
      <c r="A811" s="445" t="s">
        <v>6307</v>
      </c>
    </row>
    <row r="812" spans="1:1">
      <c r="A812" s="445" t="s">
        <v>6308</v>
      </c>
    </row>
    <row r="813" spans="1:1">
      <c r="A813" s="445" t="s">
        <v>6322</v>
      </c>
    </row>
    <row r="814" spans="1:1">
      <c r="A814" s="445" t="s">
        <v>6790</v>
      </c>
    </row>
    <row r="815" spans="1:1">
      <c r="A815" s="445" t="s">
        <v>4757</v>
      </c>
    </row>
    <row r="816" spans="1:1">
      <c r="A816" s="445" t="s">
        <v>4754</v>
      </c>
    </row>
    <row r="817" spans="1:1">
      <c r="A817" s="445" t="s">
        <v>5928</v>
      </c>
    </row>
    <row r="818" spans="1:1">
      <c r="A818" s="445" t="s">
        <v>6134</v>
      </c>
    </row>
    <row r="819" spans="1:1">
      <c r="A819" s="445" t="s">
        <v>6324</v>
      </c>
    </row>
    <row r="820" spans="1:1">
      <c r="A820" s="445" t="s">
        <v>6136</v>
      </c>
    </row>
    <row r="821" spans="1:1">
      <c r="A821" s="445" t="s">
        <v>6137</v>
      </c>
    </row>
    <row r="822" spans="1:1">
      <c r="A822" s="445" t="s">
        <v>6320</v>
      </c>
    </row>
    <row r="823" spans="1:1">
      <c r="A823" s="445" t="s">
        <v>6326</v>
      </c>
    </row>
    <row r="824" spans="1:1">
      <c r="A824" s="445" t="s">
        <v>6141</v>
      </c>
    </row>
    <row r="825" spans="1:1">
      <c r="A825" s="445" t="s">
        <v>6307</v>
      </c>
    </row>
    <row r="826" spans="1:1">
      <c r="A826" s="445" t="s">
        <v>6308</v>
      </c>
    </row>
    <row r="827" spans="1:1">
      <c r="A827" s="445" t="s">
        <v>6659</v>
      </c>
    </row>
    <row r="828" spans="1:1">
      <c r="A828" s="445" t="s">
        <v>6791</v>
      </c>
    </row>
    <row r="829" spans="1:1">
      <c r="A829" s="445" t="s">
        <v>4757</v>
      </c>
    </row>
    <row r="830" spans="1:1">
      <c r="A830" s="445" t="s">
        <v>4754</v>
      </c>
    </row>
    <row r="831" spans="1:1">
      <c r="A831" s="445" t="s">
        <v>5944</v>
      </c>
    </row>
    <row r="832" spans="1:1">
      <c r="A832" s="445" t="s">
        <v>6660</v>
      </c>
    </row>
    <row r="833" spans="1:1">
      <c r="A833" s="445" t="s">
        <v>6661</v>
      </c>
    </row>
    <row r="834" spans="1:1">
      <c r="A834" s="445" t="s">
        <v>6339</v>
      </c>
    </row>
    <row r="835" spans="1:1">
      <c r="A835" s="445" t="s">
        <v>6194</v>
      </c>
    </row>
    <row r="836" spans="1:1">
      <c r="A836" s="445" t="s">
        <v>6335</v>
      </c>
    </row>
    <row r="837" spans="1:1">
      <c r="A837" s="445" t="s">
        <v>6307</v>
      </c>
    </row>
    <row r="838" spans="1:1">
      <c r="A838" s="445" t="s">
        <v>6308</v>
      </c>
    </row>
    <row r="839" spans="1:1">
      <c r="A839" s="445" t="s">
        <v>6336</v>
      </c>
    </row>
    <row r="840" spans="1:1">
      <c r="A840" s="445" t="s">
        <v>6412</v>
      </c>
    </row>
    <row r="841" spans="1:1">
      <c r="A841" s="445" t="s">
        <v>4757</v>
      </c>
    </row>
    <row r="842" spans="1:1">
      <c r="A842" s="445" t="s">
        <v>4754</v>
      </c>
    </row>
    <row r="843" spans="1:1">
      <c r="A843" s="445" t="s">
        <v>5981</v>
      </c>
    </row>
    <row r="844" spans="1:1">
      <c r="A844" s="445" t="s">
        <v>6662</v>
      </c>
    </row>
    <row r="845" spans="1:1">
      <c r="A845" s="445" t="s">
        <v>6663</v>
      </c>
    </row>
    <row r="846" spans="1:1">
      <c r="A846" s="445" t="s">
        <v>6664</v>
      </c>
    </row>
    <row r="847" spans="1:1">
      <c r="A847" s="445" t="s">
        <v>6665</v>
      </c>
    </row>
    <row r="848" spans="1:1">
      <c r="A848" s="445" t="s">
        <v>6340</v>
      </c>
    </row>
    <row r="849" spans="1:1">
      <c r="A849" s="445" t="s">
        <v>6307</v>
      </c>
    </row>
    <row r="850" spans="1:1">
      <c r="A850" s="445" t="s">
        <v>6308</v>
      </c>
    </row>
    <row r="851" spans="1:1">
      <c r="A851" s="445" t="s">
        <v>6336</v>
      </c>
    </row>
    <row r="852" spans="1:1">
      <c r="A852" s="445" t="s">
        <v>6406</v>
      </c>
    </row>
    <row r="853" spans="1:1">
      <c r="A853" s="445" t="s">
        <v>4757</v>
      </c>
    </row>
    <row r="854" spans="1:1">
      <c r="A854" s="445" t="s">
        <v>4754</v>
      </c>
    </row>
    <row r="855" spans="1:1">
      <c r="A855" s="445" t="s">
        <v>5978</v>
      </c>
    </row>
    <row r="856" spans="1:1">
      <c r="A856" s="445" t="s">
        <v>6662</v>
      </c>
    </row>
    <row r="857" spans="1:1">
      <c r="A857" s="445" t="s">
        <v>6663</v>
      </c>
    </row>
    <row r="858" spans="1:1">
      <c r="A858" s="445" t="s">
        <v>6664</v>
      </c>
    </row>
    <row r="859" spans="1:1">
      <c r="A859" s="445" t="s">
        <v>6665</v>
      </c>
    </row>
    <row r="860" spans="1:1">
      <c r="A860" s="445" t="s">
        <v>6596</v>
      </c>
    </row>
    <row r="861" spans="1:1">
      <c r="A861" s="445" t="s">
        <v>6307</v>
      </c>
    </row>
    <row r="862" spans="1:1">
      <c r="A862" s="445" t="s">
        <v>6308</v>
      </c>
    </row>
    <row r="863" spans="1:1">
      <c r="A863" s="445" t="s">
        <v>6336</v>
      </c>
    </row>
    <row r="864" spans="1:1">
      <c r="A864" s="445" t="s">
        <v>6792</v>
      </c>
    </row>
    <row r="865" spans="1:1">
      <c r="A865" s="445" t="s">
        <v>4757</v>
      </c>
    </row>
    <row r="866" spans="1:1">
      <c r="A866" s="445" t="s">
        <v>4754</v>
      </c>
    </row>
    <row r="867" spans="1:1">
      <c r="A867" s="445" t="s">
        <v>5983</v>
      </c>
    </row>
    <row r="868" spans="1:1">
      <c r="A868" s="445" t="s">
        <v>6662</v>
      </c>
    </row>
    <row r="869" spans="1:1">
      <c r="A869" s="445" t="s">
        <v>6663</v>
      </c>
    </row>
    <row r="870" spans="1:1">
      <c r="A870" s="445" t="s">
        <v>6664</v>
      </c>
    </row>
    <row r="871" spans="1:1">
      <c r="A871" s="445" t="s">
        <v>6665</v>
      </c>
    </row>
    <row r="872" spans="1:1">
      <c r="A872" s="445" t="s">
        <v>6597</v>
      </c>
    </row>
    <row r="873" spans="1:1">
      <c r="A873" s="445" t="s">
        <v>6307</v>
      </c>
    </row>
    <row r="874" spans="1:1">
      <c r="A874" s="445" t="s">
        <v>6308</v>
      </c>
    </row>
    <row r="875" spans="1:1">
      <c r="A875" s="445" t="s">
        <v>6336</v>
      </c>
    </row>
    <row r="876" spans="1:1">
      <c r="A876" s="445" t="s">
        <v>4801</v>
      </c>
    </row>
    <row r="877" spans="1:1">
      <c r="A877" s="445" t="s">
        <v>4757</v>
      </c>
    </row>
    <row r="878" spans="1:1">
      <c r="A878" s="445" t="s">
        <v>4754</v>
      </c>
    </row>
    <row r="879" spans="1:1">
      <c r="A879" s="445" t="s">
        <v>5925</v>
      </c>
    </row>
    <row r="880" spans="1:1">
      <c r="A880" s="445" t="s">
        <v>6134</v>
      </c>
    </row>
    <row r="881" spans="1:1">
      <c r="A881" s="445" t="s">
        <v>6342</v>
      </c>
    </row>
    <row r="882" spans="1:1">
      <c r="A882" s="445" t="s">
        <v>6136</v>
      </c>
    </row>
    <row r="883" spans="1:1">
      <c r="A883" s="445" t="s">
        <v>6137</v>
      </c>
    </row>
    <row r="884" spans="1:1">
      <c r="A884" s="445" t="s">
        <v>6343</v>
      </c>
    </row>
    <row r="885" spans="1:1">
      <c r="A885" s="445" t="s">
        <v>6344</v>
      </c>
    </row>
    <row r="886" spans="1:1">
      <c r="A886" s="445" t="s">
        <v>6141</v>
      </c>
    </row>
    <row r="887" spans="1:1">
      <c r="A887" s="445" t="s">
        <v>6307</v>
      </c>
    </row>
    <row r="888" spans="1:1">
      <c r="A888" s="445" t="s">
        <v>6308</v>
      </c>
    </row>
    <row r="889" spans="1:1">
      <c r="A889" s="445" t="s">
        <v>6345</v>
      </c>
    </row>
    <row r="890" spans="1:1">
      <c r="A890" s="445" t="s">
        <v>4807</v>
      </c>
    </row>
    <row r="891" spans="1:1">
      <c r="A891" s="445" t="s">
        <v>4757</v>
      </c>
    </row>
    <row r="892" spans="1:1">
      <c r="A892" s="445" t="s">
        <v>4754</v>
      </c>
    </row>
    <row r="893" spans="1:1">
      <c r="A893" s="445" t="s">
        <v>5946</v>
      </c>
    </row>
    <row r="894" spans="1:1">
      <c r="A894" s="445" t="s">
        <v>6203</v>
      </c>
    </row>
    <row r="895" spans="1:1">
      <c r="A895" s="445" t="s">
        <v>6204</v>
      </c>
    </row>
    <row r="896" spans="1:1">
      <c r="A896" s="445" t="s">
        <v>6205</v>
      </c>
    </row>
    <row r="897" spans="1:1">
      <c r="A897" s="445" t="s">
        <v>6346</v>
      </c>
    </row>
    <row r="898" spans="1:1">
      <c r="A898" s="445" t="s">
        <v>6307</v>
      </c>
    </row>
    <row r="899" spans="1:1">
      <c r="A899" s="445" t="s">
        <v>6308</v>
      </c>
    </row>
    <row r="900" spans="1:1">
      <c r="A900" s="445" t="s">
        <v>6341</v>
      </c>
    </row>
    <row r="901" spans="1:1">
      <c r="A901" s="445" t="s">
        <v>4757</v>
      </c>
    </row>
    <row r="902" spans="1:1">
      <c r="A902" s="445" t="s">
        <v>4754</v>
      </c>
    </row>
    <row r="903" spans="1:1">
      <c r="A903" s="445" t="s">
        <v>6963</v>
      </c>
    </row>
    <row r="904" spans="1:1">
      <c r="A904" s="445" t="s">
        <v>6348</v>
      </c>
    </row>
    <row r="905" spans="1:1">
      <c r="A905" s="445" t="s">
        <v>6160</v>
      </c>
    </row>
    <row r="906" spans="1:1">
      <c r="A906" s="445" t="s">
        <v>6793</v>
      </c>
    </row>
    <row r="907" spans="1:1">
      <c r="A907" s="445" t="s">
        <v>6307</v>
      </c>
    </row>
    <row r="908" spans="1:1">
      <c r="A908" s="445" t="s">
        <v>6308</v>
      </c>
    </row>
    <row r="909" spans="1:1">
      <c r="A909" s="445" t="s">
        <v>6350</v>
      </c>
    </row>
    <row r="910" spans="1:1">
      <c r="A910" s="445" t="s">
        <v>6794</v>
      </c>
    </row>
    <row r="911" spans="1:1">
      <c r="A911" s="445" t="s">
        <v>4757</v>
      </c>
    </row>
    <row r="912" spans="1:1">
      <c r="A912" s="445" t="s">
        <v>4754</v>
      </c>
    </row>
    <row r="913" spans="1:1">
      <c r="A913" s="445" t="s">
        <v>6964</v>
      </c>
    </row>
    <row r="914" spans="1:1">
      <c r="A914" s="445" t="s">
        <v>6352</v>
      </c>
    </row>
    <row r="915" spans="1:1">
      <c r="A915" s="445" t="s">
        <v>6353</v>
      </c>
    </row>
    <row r="916" spans="1:1">
      <c r="A916" s="445" t="s">
        <v>6795</v>
      </c>
    </row>
    <row r="917" spans="1:1">
      <c r="A917" s="445" t="s">
        <v>6307</v>
      </c>
    </row>
    <row r="918" spans="1:1">
      <c r="A918" s="445" t="s">
        <v>6308</v>
      </c>
    </row>
    <row r="919" spans="1:1">
      <c r="A919" s="445" t="s">
        <v>6221</v>
      </c>
    </row>
    <row r="920" spans="1:1">
      <c r="A920" s="445" t="s">
        <v>6354</v>
      </c>
    </row>
    <row r="921" spans="1:1">
      <c r="A921" s="445" t="s">
        <v>6223</v>
      </c>
    </row>
    <row r="922" spans="1:1">
      <c r="A922" s="445" t="s">
        <v>6355</v>
      </c>
    </row>
    <row r="923" spans="1:1">
      <c r="A923" s="445" t="s">
        <v>6356</v>
      </c>
    </row>
    <row r="924" spans="1:1">
      <c r="A924" s="445" t="s">
        <v>4785</v>
      </c>
    </row>
    <row r="925" spans="1:1">
      <c r="A925" s="445" t="s">
        <v>4757</v>
      </c>
    </row>
    <row r="926" spans="1:1">
      <c r="A926" s="445" t="s">
        <v>4754</v>
      </c>
    </row>
    <row r="927" spans="1:1">
      <c r="A927" s="445" t="s">
        <v>5952</v>
      </c>
    </row>
    <row r="928" spans="1:1">
      <c r="A928" s="445" t="s">
        <v>6357</v>
      </c>
    </row>
    <row r="929" spans="1:1">
      <c r="A929" s="445" t="s">
        <v>6307</v>
      </c>
    </row>
    <row r="930" spans="1:1">
      <c r="A930" s="445" t="s">
        <v>6308</v>
      </c>
    </row>
    <row r="931" spans="1:1">
      <c r="A931" s="445" t="s">
        <v>6390</v>
      </c>
    </row>
    <row r="932" spans="1:1">
      <c r="A932" s="445" t="s">
        <v>4757</v>
      </c>
    </row>
    <row r="933" spans="1:1">
      <c r="A933" s="445" t="s">
        <v>4754</v>
      </c>
    </row>
    <row r="934" spans="1:1">
      <c r="A934" s="445" t="s">
        <v>5945</v>
      </c>
    </row>
    <row r="935" spans="1:1">
      <c r="A935" s="445" t="s">
        <v>6358</v>
      </c>
    </row>
    <row r="936" spans="1:1">
      <c r="A936" s="445" t="s">
        <v>6307</v>
      </c>
    </row>
    <row r="937" spans="1:1">
      <c r="A937" s="445" t="s">
        <v>6308</v>
      </c>
    </row>
    <row r="938" spans="1:1">
      <c r="A938" s="445" t="s">
        <v>6796</v>
      </c>
    </row>
    <row r="939" spans="1:1">
      <c r="A939" s="445" t="s">
        <v>4757</v>
      </c>
    </row>
    <row r="940" spans="1:1">
      <c r="A940" s="445" t="s">
        <v>4754</v>
      </c>
    </row>
    <row r="941" spans="1:1">
      <c r="A941" s="445" t="s">
        <v>5948</v>
      </c>
    </row>
    <row r="942" spans="1:1">
      <c r="A942" s="445" t="s">
        <v>6359</v>
      </c>
    </row>
    <row r="943" spans="1:1">
      <c r="A943" s="445" t="s">
        <v>6360</v>
      </c>
    </row>
    <row r="944" spans="1:1">
      <c r="A944" s="445" t="s">
        <v>6361</v>
      </c>
    </row>
    <row r="945" spans="1:1">
      <c r="A945" s="445" t="s">
        <v>6307</v>
      </c>
    </row>
    <row r="946" spans="1:1">
      <c r="A946" s="445" t="s">
        <v>6308</v>
      </c>
    </row>
    <row r="947" spans="1:1">
      <c r="A947" s="445" t="s">
        <v>6797</v>
      </c>
    </row>
    <row r="948" spans="1:1">
      <c r="A948" s="445" t="s">
        <v>4757</v>
      </c>
    </row>
    <row r="949" spans="1:1">
      <c r="A949" s="445" t="s">
        <v>4754</v>
      </c>
    </row>
    <row r="950" spans="1:1">
      <c r="A950" s="445" t="s">
        <v>5940</v>
      </c>
    </row>
    <row r="951" spans="1:1">
      <c r="A951" s="445" t="s">
        <v>6359</v>
      </c>
    </row>
    <row r="952" spans="1:1">
      <c r="A952" s="445" t="s">
        <v>6360</v>
      </c>
    </row>
    <row r="953" spans="1:1">
      <c r="A953" s="445" t="s">
        <v>6363</v>
      </c>
    </row>
    <row r="954" spans="1:1">
      <c r="A954" s="445" t="s">
        <v>6307</v>
      </c>
    </row>
    <row r="955" spans="1:1">
      <c r="A955" s="445" t="s">
        <v>6308</v>
      </c>
    </row>
    <row r="956" spans="1:1">
      <c r="A956" s="445" t="s">
        <v>6798</v>
      </c>
    </row>
    <row r="957" spans="1:1">
      <c r="A957" s="445" t="s">
        <v>4757</v>
      </c>
    </row>
    <row r="958" spans="1:1">
      <c r="A958" s="445" t="s">
        <v>4754</v>
      </c>
    </row>
    <row r="959" spans="1:1">
      <c r="A959" s="445" t="s">
        <v>5915</v>
      </c>
    </row>
    <row r="960" spans="1:1">
      <c r="A960" s="445" t="s">
        <v>6667</v>
      </c>
    </row>
    <row r="961" spans="1:1">
      <c r="A961" s="445" t="s">
        <v>6365</v>
      </c>
    </row>
    <row r="962" spans="1:1">
      <c r="A962" s="445" t="s">
        <v>6668</v>
      </c>
    </row>
    <row r="963" spans="1:1">
      <c r="A963" s="445" t="s">
        <v>6367</v>
      </c>
    </row>
    <row r="964" spans="1:1">
      <c r="A964" s="445" t="s">
        <v>6307</v>
      </c>
    </row>
    <row r="965" spans="1:1">
      <c r="A965" s="445" t="s">
        <v>6308</v>
      </c>
    </row>
    <row r="966" spans="1:1">
      <c r="A966" s="445" t="s">
        <v>6336</v>
      </c>
    </row>
    <row r="967" spans="1:1">
      <c r="A967" s="445" t="s">
        <v>6799</v>
      </c>
    </row>
    <row r="968" spans="1:1">
      <c r="A968" s="445" t="s">
        <v>4757</v>
      </c>
    </row>
    <row r="969" spans="1:1">
      <c r="A969" s="445" t="s">
        <v>4754</v>
      </c>
    </row>
    <row r="970" spans="1:1">
      <c r="A970" s="445" t="s">
        <v>5982</v>
      </c>
    </row>
    <row r="971" spans="1:1">
      <c r="A971" s="445" t="s">
        <v>6667</v>
      </c>
    </row>
    <row r="972" spans="1:1">
      <c r="A972" s="445" t="s">
        <v>6365</v>
      </c>
    </row>
    <row r="973" spans="1:1">
      <c r="A973" s="445" t="s">
        <v>6668</v>
      </c>
    </row>
    <row r="974" spans="1:1">
      <c r="A974" s="445" t="s">
        <v>6599</v>
      </c>
    </row>
    <row r="975" spans="1:1">
      <c r="A975" s="445" t="s">
        <v>6307</v>
      </c>
    </row>
    <row r="976" spans="1:1">
      <c r="A976" s="445" t="s">
        <v>6308</v>
      </c>
    </row>
    <row r="977" spans="1:1">
      <c r="A977" s="445" t="s">
        <v>6336</v>
      </c>
    </row>
    <row r="978" spans="1:1">
      <c r="A978" s="445" t="s">
        <v>6800</v>
      </c>
    </row>
    <row r="979" spans="1:1">
      <c r="A979" s="445" t="s">
        <v>4757</v>
      </c>
    </row>
    <row r="980" spans="1:1">
      <c r="A980" s="445" t="s">
        <v>4754</v>
      </c>
    </row>
    <row r="981" spans="1:1">
      <c r="A981" s="445" t="s">
        <v>6965</v>
      </c>
    </row>
    <row r="982" spans="1:1">
      <c r="A982" s="445" t="s">
        <v>6370</v>
      </c>
    </row>
    <row r="983" spans="1:1">
      <c r="A983" s="445" t="s">
        <v>6250</v>
      </c>
    </row>
    <row r="984" spans="1:1">
      <c r="A984" s="445" t="s">
        <v>6669</v>
      </c>
    </row>
    <row r="985" spans="1:1">
      <c r="A985" s="445" t="s">
        <v>6307</v>
      </c>
    </row>
    <row r="986" spans="1:1">
      <c r="A986" s="445" t="s">
        <v>6308</v>
      </c>
    </row>
    <row r="987" spans="1:1">
      <c r="A987" s="445" t="s">
        <v>6372</v>
      </c>
    </row>
    <row r="988" spans="1:1">
      <c r="A988" s="445" t="s">
        <v>4803</v>
      </c>
    </row>
    <row r="989" spans="1:1">
      <c r="A989" s="445" t="s">
        <v>4757</v>
      </c>
    </row>
    <row r="990" spans="1:1">
      <c r="A990" s="445" t="s">
        <v>4754</v>
      </c>
    </row>
    <row r="991" spans="1:1">
      <c r="A991" s="445" t="s">
        <v>5941</v>
      </c>
    </row>
    <row r="992" spans="1:1">
      <c r="A992" s="445" t="s">
        <v>6087</v>
      </c>
    </row>
    <row r="993" spans="1:1">
      <c r="A993" s="445" t="s">
        <v>6088</v>
      </c>
    </row>
    <row r="994" spans="1:1">
      <c r="A994" s="445" t="s">
        <v>6089</v>
      </c>
    </row>
    <row r="995" spans="1:1">
      <c r="A995" s="445" t="s">
        <v>6090</v>
      </c>
    </row>
    <row r="996" spans="1:1">
      <c r="A996" s="445" t="s">
        <v>6091</v>
      </c>
    </row>
    <row r="997" spans="1:1">
      <c r="A997" s="445" t="s">
        <v>6092</v>
      </c>
    </row>
    <row r="998" spans="1:1">
      <c r="A998" s="445" t="s">
        <v>6093</v>
      </c>
    </row>
    <row r="999" spans="1:1">
      <c r="A999" s="445" t="s">
        <v>6373</v>
      </c>
    </row>
    <row r="1000" spans="1:1">
      <c r="A1000" s="445" t="s">
        <v>6095</v>
      </c>
    </row>
    <row r="1001" spans="1:1">
      <c r="A1001" s="445" t="s">
        <v>6096</v>
      </c>
    </row>
    <row r="1002" spans="1:1">
      <c r="A1002" s="445" t="s">
        <v>6097</v>
      </c>
    </row>
    <row r="1003" spans="1:1">
      <c r="A1003" s="445" t="s">
        <v>6374</v>
      </c>
    </row>
    <row r="1004" spans="1:1">
      <c r="A1004" s="445" t="s">
        <v>6375</v>
      </c>
    </row>
    <row r="1005" spans="1:1">
      <c r="A1005" s="445" t="s">
        <v>6100</v>
      </c>
    </row>
    <row r="1006" spans="1:1">
      <c r="A1006" s="445" t="s">
        <v>6101</v>
      </c>
    </row>
    <row r="1007" spans="1:1">
      <c r="A1007" s="445" t="s">
        <v>6102</v>
      </c>
    </row>
    <row r="1008" spans="1:1">
      <c r="A1008" s="445" t="s">
        <v>6376</v>
      </c>
    </row>
    <row r="1009" spans="1:1">
      <c r="A1009" s="445" t="s">
        <v>6104</v>
      </c>
    </row>
    <row r="1010" spans="1:1">
      <c r="A1010" s="445" t="s">
        <v>6105</v>
      </c>
    </row>
    <row r="1011" spans="1:1">
      <c r="A1011" s="445" t="s">
        <v>6106</v>
      </c>
    </row>
    <row r="1012" spans="1:1">
      <c r="A1012" s="445" t="s">
        <v>6107</v>
      </c>
    </row>
    <row r="1013" spans="1:1">
      <c r="A1013" s="445" t="s">
        <v>6377</v>
      </c>
    </row>
    <row r="1014" spans="1:1">
      <c r="A1014" s="445" t="s">
        <v>6109</v>
      </c>
    </row>
    <row r="1015" spans="1:1">
      <c r="A1015" s="445" t="s">
        <v>6110</v>
      </c>
    </row>
    <row r="1016" spans="1:1">
      <c r="A1016" s="445" t="s">
        <v>6111</v>
      </c>
    </row>
    <row r="1017" spans="1:1">
      <c r="A1017" s="445" t="s">
        <v>6378</v>
      </c>
    </row>
    <row r="1018" spans="1:1">
      <c r="A1018" s="445" t="s">
        <v>6379</v>
      </c>
    </row>
    <row r="1019" spans="1:1">
      <c r="A1019" s="445" t="s">
        <v>6307</v>
      </c>
    </row>
    <row r="1020" spans="1:1">
      <c r="A1020" s="445" t="s">
        <v>6308</v>
      </c>
    </row>
    <row r="1021" spans="1:1">
      <c r="A1021" s="445" t="s">
        <v>6380</v>
      </c>
    </row>
    <row r="1022" spans="1:1">
      <c r="A1022" s="445" t="s">
        <v>6801</v>
      </c>
    </row>
    <row r="1023" spans="1:1">
      <c r="A1023" s="445" t="s">
        <v>4757</v>
      </c>
    </row>
    <row r="1024" spans="1:1">
      <c r="A1024" s="445" t="s">
        <v>4754</v>
      </c>
    </row>
    <row r="1025" spans="1:1">
      <c r="A1025" s="445" t="s">
        <v>5927</v>
      </c>
    </row>
    <row r="1026" spans="1:1">
      <c r="A1026" s="445" t="s">
        <v>6259</v>
      </c>
    </row>
    <row r="1027" spans="1:1">
      <c r="A1027" s="445" t="s">
        <v>6385</v>
      </c>
    </row>
    <row r="1028" spans="1:1">
      <c r="A1028" s="445" t="s">
        <v>6307</v>
      </c>
    </row>
    <row r="1029" spans="1:1">
      <c r="A1029" s="445" t="s">
        <v>6308</v>
      </c>
    </row>
    <row r="1030" spans="1:1">
      <c r="A1030" s="445" t="s">
        <v>6672</v>
      </c>
    </row>
    <row r="1031" spans="1:1">
      <c r="A1031" s="445" t="s">
        <v>6802</v>
      </c>
    </row>
    <row r="1032" spans="1:1">
      <c r="A1032" s="445" t="s">
        <v>4757</v>
      </c>
    </row>
    <row r="1033" spans="1:1">
      <c r="A1033" s="445" t="s">
        <v>4754</v>
      </c>
    </row>
    <row r="1034" spans="1:1">
      <c r="A1034" s="445" t="s">
        <v>5977</v>
      </c>
    </row>
    <row r="1035" spans="1:1">
      <c r="A1035" s="445" t="s">
        <v>6259</v>
      </c>
    </row>
    <row r="1036" spans="1:1">
      <c r="A1036" s="445" t="s">
        <v>6601</v>
      </c>
    </row>
    <row r="1037" spans="1:1">
      <c r="A1037" s="445" t="s">
        <v>6307</v>
      </c>
    </row>
    <row r="1038" spans="1:1">
      <c r="A1038" s="445" t="s">
        <v>6308</v>
      </c>
    </row>
    <row r="1039" spans="1:1">
      <c r="A1039" s="445" t="s">
        <v>6674</v>
      </c>
    </row>
    <row r="1040" spans="1:1">
      <c r="A1040" s="445" t="s">
        <v>6803</v>
      </c>
    </row>
    <row r="1041" spans="1:1">
      <c r="A1041" s="445" t="s">
        <v>4757</v>
      </c>
    </row>
    <row r="1042" spans="1:1">
      <c r="A1042" s="445" t="s">
        <v>4754</v>
      </c>
    </row>
    <row r="1043" spans="1:1">
      <c r="A1043" s="445" t="s">
        <v>5936</v>
      </c>
    </row>
    <row r="1044" spans="1:1">
      <c r="A1044" s="445" t="s">
        <v>6259</v>
      </c>
    </row>
    <row r="1045" spans="1:1">
      <c r="A1045" s="445" t="s">
        <v>6388</v>
      </c>
    </row>
    <row r="1046" spans="1:1">
      <c r="A1046" s="445" t="s">
        <v>6307</v>
      </c>
    </row>
    <row r="1047" spans="1:1">
      <c r="A1047" s="445" t="s">
        <v>6308</v>
      </c>
    </row>
    <row r="1048" spans="1:1">
      <c r="A1048" s="445" t="s">
        <v>6389</v>
      </c>
    </row>
    <row r="1049" spans="1:1">
      <c r="A1049" s="445" t="s">
        <v>6804</v>
      </c>
    </row>
    <row r="1050" spans="1:1">
      <c r="A1050" s="445" t="s">
        <v>4757</v>
      </c>
    </row>
    <row r="1051" spans="1:1">
      <c r="A1051" s="445" t="s">
        <v>4754</v>
      </c>
    </row>
    <row r="1052" spans="1:1">
      <c r="A1052" s="445" t="s">
        <v>5922</v>
      </c>
    </row>
    <row r="1053" spans="1:1">
      <c r="A1053" s="445" t="s">
        <v>6259</v>
      </c>
    </row>
    <row r="1054" spans="1:1">
      <c r="A1054" s="445" t="s">
        <v>6391</v>
      </c>
    </row>
    <row r="1055" spans="1:1">
      <c r="A1055" s="445" t="s">
        <v>6307</v>
      </c>
    </row>
    <row r="1056" spans="1:1">
      <c r="A1056" s="445" t="s">
        <v>6308</v>
      </c>
    </row>
    <row r="1057" spans="1:1">
      <c r="A1057" s="445" t="s">
        <v>6383</v>
      </c>
    </row>
    <row r="1058" spans="1:1">
      <c r="A1058" s="445" t="s">
        <v>6805</v>
      </c>
    </row>
    <row r="1059" spans="1:1">
      <c r="A1059" s="445" t="s">
        <v>4757</v>
      </c>
    </row>
    <row r="1060" spans="1:1">
      <c r="A1060" s="445" t="s">
        <v>4754</v>
      </c>
    </row>
    <row r="1061" spans="1:1">
      <c r="A1061" s="445" t="s">
        <v>5917</v>
      </c>
    </row>
    <row r="1062" spans="1:1">
      <c r="A1062" s="445" t="s">
        <v>6259</v>
      </c>
    </row>
    <row r="1063" spans="1:1">
      <c r="A1063" s="445" t="s">
        <v>6393</v>
      </c>
    </row>
    <row r="1064" spans="1:1">
      <c r="A1064" s="445" t="s">
        <v>6307</v>
      </c>
    </row>
    <row r="1065" spans="1:1">
      <c r="A1065" s="445" t="s">
        <v>6308</v>
      </c>
    </row>
    <row r="1066" spans="1:1">
      <c r="A1066" s="445" t="s">
        <v>6673</v>
      </c>
    </row>
    <row r="1067" spans="1:1">
      <c r="A1067" s="445" t="s">
        <v>6806</v>
      </c>
    </row>
    <row r="1068" spans="1:1">
      <c r="A1068" s="445" t="s">
        <v>4757</v>
      </c>
    </row>
    <row r="1069" spans="1:1">
      <c r="A1069" s="445" t="s">
        <v>4754</v>
      </c>
    </row>
    <row r="1070" spans="1:1">
      <c r="A1070" s="445" t="s">
        <v>5918</v>
      </c>
    </row>
    <row r="1071" spans="1:1">
      <c r="A1071" s="445" t="s">
        <v>6259</v>
      </c>
    </row>
    <row r="1072" spans="1:1">
      <c r="A1072" s="445" t="s">
        <v>6396</v>
      </c>
    </row>
    <row r="1073" spans="1:1">
      <c r="A1073" s="445" t="s">
        <v>6307</v>
      </c>
    </row>
    <row r="1074" spans="1:1">
      <c r="A1074" s="445" t="s">
        <v>6308</v>
      </c>
    </row>
    <row r="1075" spans="1:1">
      <c r="A1075" s="445" t="s">
        <v>6674</v>
      </c>
    </row>
    <row r="1076" spans="1:1">
      <c r="A1076" s="445" t="s">
        <v>6807</v>
      </c>
    </row>
    <row r="1077" spans="1:1">
      <c r="A1077" s="445" t="s">
        <v>4757</v>
      </c>
    </row>
    <row r="1078" spans="1:1">
      <c r="A1078" s="445" t="s">
        <v>4754</v>
      </c>
    </row>
    <row r="1079" spans="1:1">
      <c r="A1079" s="445" t="s">
        <v>6966</v>
      </c>
    </row>
    <row r="1080" spans="1:1">
      <c r="A1080" s="445" t="s">
        <v>6259</v>
      </c>
    </row>
    <row r="1081" spans="1:1">
      <c r="A1081" s="445" t="s">
        <v>6808</v>
      </c>
    </row>
    <row r="1082" spans="1:1">
      <c r="A1082" s="445" t="s">
        <v>6307</v>
      </c>
    </row>
    <row r="1083" spans="1:1">
      <c r="A1083" s="445" t="s">
        <v>6308</v>
      </c>
    </row>
    <row r="1084" spans="1:1">
      <c r="A1084" s="445" t="s">
        <v>6400</v>
      </c>
    </row>
    <row r="1085" spans="1:1">
      <c r="A1085" s="445" t="s">
        <v>4785</v>
      </c>
    </row>
    <row r="1086" spans="1:1">
      <c r="A1086" s="445" t="s">
        <v>4757</v>
      </c>
    </row>
    <row r="1087" spans="1:1">
      <c r="A1087" s="445" t="s">
        <v>4754</v>
      </c>
    </row>
    <row r="1088" spans="1:1">
      <c r="A1088" s="445" t="s">
        <v>4760</v>
      </c>
    </row>
    <row r="1089" spans="1:1">
      <c r="A1089" s="445" t="s">
        <v>6259</v>
      </c>
    </row>
    <row r="1090" spans="1:1">
      <c r="A1090" s="445" t="s">
        <v>6401</v>
      </c>
    </row>
    <row r="1091" spans="1:1">
      <c r="A1091" s="445" t="s">
        <v>6307</v>
      </c>
    </row>
    <row r="1092" spans="1:1">
      <c r="A1092" s="445" t="s">
        <v>6308</v>
      </c>
    </row>
    <row r="1093" spans="1:1">
      <c r="A1093" s="445" t="s">
        <v>6383</v>
      </c>
    </row>
    <row r="1094" spans="1:1">
      <c r="A1094" s="445" t="s">
        <v>6403</v>
      </c>
    </row>
    <row r="1095" spans="1:1">
      <c r="A1095" s="445" t="s">
        <v>4757</v>
      </c>
    </row>
    <row r="1096" spans="1:1">
      <c r="A1096" s="445" t="s">
        <v>4754</v>
      </c>
    </row>
    <row r="1097" spans="1:1">
      <c r="A1097" s="445" t="s">
        <v>5913</v>
      </c>
    </row>
    <row r="1098" spans="1:1">
      <c r="A1098" s="445" t="s">
        <v>6259</v>
      </c>
    </row>
    <row r="1099" spans="1:1">
      <c r="A1099" s="445" t="s">
        <v>6402</v>
      </c>
    </row>
    <row r="1100" spans="1:1">
      <c r="A1100" s="445" t="s">
        <v>6307</v>
      </c>
    </row>
    <row r="1101" spans="1:1">
      <c r="A1101" s="445" t="s">
        <v>6308</v>
      </c>
    </row>
    <row r="1102" spans="1:1">
      <c r="A1102" s="445" t="s">
        <v>6383</v>
      </c>
    </row>
    <row r="1103" spans="1:1">
      <c r="A1103" s="445" t="s">
        <v>6809</v>
      </c>
    </row>
    <row r="1104" spans="1:1">
      <c r="A1104" s="445" t="s">
        <v>4757</v>
      </c>
    </row>
    <row r="1105" spans="1:1">
      <c r="A1105" s="445" t="s">
        <v>4754</v>
      </c>
    </row>
    <row r="1106" spans="1:1">
      <c r="A1106" s="445" t="s">
        <v>5933</v>
      </c>
    </row>
    <row r="1107" spans="1:1">
      <c r="A1107" s="445" t="s">
        <v>6259</v>
      </c>
    </row>
    <row r="1108" spans="1:1">
      <c r="A1108" s="445" t="s">
        <v>6404</v>
      </c>
    </row>
    <row r="1109" spans="1:1">
      <c r="A1109" s="445" t="s">
        <v>6307</v>
      </c>
    </row>
    <row r="1110" spans="1:1">
      <c r="A1110" s="445" t="s">
        <v>6308</v>
      </c>
    </row>
    <row r="1111" spans="1:1">
      <c r="A1111" s="445" t="s">
        <v>6405</v>
      </c>
    </row>
    <row r="1112" spans="1:1">
      <c r="A1112" s="445" t="s">
        <v>6810</v>
      </c>
    </row>
    <row r="1113" spans="1:1">
      <c r="A1113" s="445" t="s">
        <v>4757</v>
      </c>
    </row>
    <row r="1114" spans="1:1">
      <c r="A1114" s="445" t="s">
        <v>4754</v>
      </c>
    </row>
    <row r="1115" spans="1:1">
      <c r="A1115" s="445" t="s">
        <v>5911</v>
      </c>
    </row>
    <row r="1116" spans="1:1">
      <c r="A1116" s="445" t="s">
        <v>6050</v>
      </c>
    </row>
    <row r="1117" spans="1:1">
      <c r="A1117" s="445" t="s">
        <v>6051</v>
      </c>
    </row>
    <row r="1118" spans="1:1">
      <c r="A1118" s="445" t="s">
        <v>6052</v>
      </c>
    </row>
    <row r="1119" spans="1:1">
      <c r="A1119" s="445" t="s">
        <v>6053</v>
      </c>
    </row>
    <row r="1120" spans="1:1">
      <c r="A1120" s="445" t="s">
        <v>6644</v>
      </c>
    </row>
    <row r="1121" spans="1:1">
      <c r="A1121" s="445" t="s">
        <v>6645</v>
      </c>
    </row>
    <row r="1122" spans="1:1">
      <c r="A1122" s="445" t="s">
        <v>6056</v>
      </c>
    </row>
    <row r="1123" spans="1:1">
      <c r="A1123" s="445" t="s">
        <v>6646</v>
      </c>
    </row>
    <row r="1124" spans="1:1">
      <c r="A1124" s="445" t="s">
        <v>6647</v>
      </c>
    </row>
    <row r="1125" spans="1:1">
      <c r="A1125" s="445" t="s">
        <v>6059</v>
      </c>
    </row>
    <row r="1126" spans="1:1">
      <c r="A1126" s="445" t="s">
        <v>6060</v>
      </c>
    </row>
    <row r="1127" spans="1:1">
      <c r="A1127" s="445" t="s">
        <v>6648</v>
      </c>
    </row>
    <row r="1128" spans="1:1">
      <c r="A1128" s="445" t="s">
        <v>6649</v>
      </c>
    </row>
    <row r="1129" spans="1:1">
      <c r="A1129" s="445" t="s">
        <v>6651</v>
      </c>
    </row>
    <row r="1130" spans="1:1">
      <c r="A1130" s="445" t="s">
        <v>6065</v>
      </c>
    </row>
    <row r="1131" spans="1:1">
      <c r="A1131" s="445" t="s">
        <v>6407</v>
      </c>
    </row>
    <row r="1132" spans="1:1">
      <c r="A1132" s="445" t="s">
        <v>6676</v>
      </c>
    </row>
    <row r="1133" spans="1:1">
      <c r="A1133" s="445" t="s">
        <v>6307</v>
      </c>
    </row>
    <row r="1134" spans="1:1">
      <c r="A1134" s="445" t="s">
        <v>6308</v>
      </c>
    </row>
    <row r="1135" spans="1:1">
      <c r="A1135" s="445" t="s">
        <v>6070</v>
      </c>
    </row>
    <row r="1136" spans="1:1">
      <c r="A1136" s="445" t="s">
        <v>6653</v>
      </c>
    </row>
    <row r="1137" spans="1:1">
      <c r="A1137" s="445" t="s">
        <v>6072</v>
      </c>
    </row>
    <row r="1138" spans="1:1">
      <c r="A1138" s="445" t="s">
        <v>6073</v>
      </c>
    </row>
    <row r="1139" spans="1:1">
      <c r="A1139" s="445" t="s">
        <v>6654</v>
      </c>
    </row>
    <row r="1140" spans="1:1">
      <c r="A1140" s="445" t="s">
        <v>6075</v>
      </c>
    </row>
    <row r="1141" spans="1:1">
      <c r="A1141" s="445" t="s">
        <v>6655</v>
      </c>
    </row>
    <row r="1142" spans="1:1">
      <c r="A1142" s="445" t="s">
        <v>6077</v>
      </c>
    </row>
    <row r="1143" spans="1:1">
      <c r="A1143" s="445" t="s">
        <v>6078</v>
      </c>
    </row>
    <row r="1144" spans="1:1">
      <c r="A1144" s="445" t="s">
        <v>6079</v>
      </c>
    </row>
    <row r="1145" spans="1:1">
      <c r="A1145" s="445" t="s">
        <v>6080</v>
      </c>
    </row>
    <row r="1146" spans="1:1">
      <c r="A1146" s="445" t="s">
        <v>6081</v>
      </c>
    </row>
    <row r="1147" spans="1:1">
      <c r="A1147" s="445" t="s">
        <v>6811</v>
      </c>
    </row>
    <row r="1148" spans="1:1">
      <c r="A1148" s="445" t="s">
        <v>4757</v>
      </c>
    </row>
    <row r="1149" spans="1:1">
      <c r="A1149" s="445" t="s">
        <v>4754</v>
      </c>
    </row>
    <row r="1150" spans="1:1">
      <c r="A1150" s="445" t="s">
        <v>5934</v>
      </c>
    </row>
    <row r="1151" spans="1:1">
      <c r="A1151" s="445" t="s">
        <v>6041</v>
      </c>
    </row>
    <row r="1152" spans="1:1">
      <c r="A1152" s="445" t="s">
        <v>6409</v>
      </c>
    </row>
    <row r="1153" spans="1:1">
      <c r="A1153" s="445" t="s">
        <v>6410</v>
      </c>
    </row>
    <row r="1154" spans="1:1">
      <c r="A1154" s="445" t="s">
        <v>6287</v>
      </c>
    </row>
    <row r="1155" spans="1:1">
      <c r="A1155" s="445" t="s">
        <v>6307</v>
      </c>
    </row>
    <row r="1156" spans="1:1">
      <c r="A1156" s="445" t="s">
        <v>6308</v>
      </c>
    </row>
    <row r="1157" spans="1:1">
      <c r="A1157" s="445" t="s">
        <v>6288</v>
      </c>
    </row>
    <row r="1158" spans="1:1">
      <c r="A1158" s="445" t="s">
        <v>6411</v>
      </c>
    </row>
    <row r="1159" spans="1:1">
      <c r="A1159" s="445" t="s">
        <v>5080</v>
      </c>
    </row>
    <row r="1160" spans="1:1">
      <c r="A1160" s="445" t="s">
        <v>4757</v>
      </c>
    </row>
    <row r="1161" spans="1:1">
      <c r="A1161" s="445" t="s">
        <v>4754</v>
      </c>
    </row>
    <row r="1162" spans="1:1">
      <c r="A1162" s="445" t="s">
        <v>5955</v>
      </c>
    </row>
    <row r="1163" spans="1:1">
      <c r="A1163" s="445" t="s">
        <v>6041</v>
      </c>
    </row>
    <row r="1164" spans="1:1">
      <c r="A1164" s="445" t="s">
        <v>6413</v>
      </c>
    </row>
    <row r="1165" spans="1:1">
      <c r="A1165" s="445" t="s">
        <v>6678</v>
      </c>
    </row>
    <row r="1166" spans="1:1">
      <c r="A1166" s="445" t="s">
        <v>6287</v>
      </c>
    </row>
    <row r="1167" spans="1:1">
      <c r="A1167" s="445" t="s">
        <v>6307</v>
      </c>
    </row>
    <row r="1168" spans="1:1">
      <c r="A1168" s="445" t="s">
        <v>6308</v>
      </c>
    </row>
    <row r="1169" spans="1:1">
      <c r="A1169" s="445" t="s">
        <v>6288</v>
      </c>
    </row>
    <row r="1170" spans="1:1">
      <c r="A1170" s="445" t="s">
        <v>6679</v>
      </c>
    </row>
    <row r="1171" spans="1:1">
      <c r="A1171" s="445" t="s">
        <v>6412</v>
      </c>
    </row>
    <row r="1172" spans="1:1">
      <c r="A1172" s="445" t="s">
        <v>4757</v>
      </c>
    </row>
    <row r="1173" spans="1:1">
      <c r="A1173" s="445" t="s">
        <v>4754</v>
      </c>
    </row>
    <row r="1174" spans="1:1">
      <c r="A1174" s="445" t="s">
        <v>5942</v>
      </c>
    </row>
    <row r="1175" spans="1:1">
      <c r="A1175" s="445" t="s">
        <v>6041</v>
      </c>
    </row>
    <row r="1176" spans="1:1">
      <c r="A1176" s="445" t="s">
        <v>6416</v>
      </c>
    </row>
    <row r="1177" spans="1:1">
      <c r="A1177" s="445" t="s">
        <v>6307</v>
      </c>
    </row>
    <row r="1178" spans="1:1">
      <c r="A1178" s="445" t="s">
        <v>6308</v>
      </c>
    </row>
    <row r="1179" spans="1:1">
      <c r="A1179" s="445" t="s">
        <v>6417</v>
      </c>
    </row>
    <row r="1180" spans="1:1">
      <c r="A1180" s="445" t="s">
        <v>6812</v>
      </c>
    </row>
    <row r="1181" spans="1:1">
      <c r="A1181" s="445" t="s">
        <v>4757</v>
      </c>
    </row>
    <row r="1182" spans="1:1">
      <c r="A1182" s="445" t="s">
        <v>4754</v>
      </c>
    </row>
    <row r="1183" spans="1:1">
      <c r="A1183" s="445" t="s">
        <v>4768</v>
      </c>
    </row>
    <row r="1184" spans="1:1">
      <c r="A1184" s="445" t="s">
        <v>6680</v>
      </c>
    </row>
    <row r="1185" spans="1:1">
      <c r="A1185" s="445" t="s">
        <v>6307</v>
      </c>
    </row>
    <row r="1186" spans="1:1">
      <c r="A1186" s="445" t="s">
        <v>6308</v>
      </c>
    </row>
    <row r="1187" spans="1:1">
      <c r="A1187" s="445" t="s">
        <v>6420</v>
      </c>
    </row>
    <row r="1188" spans="1:1">
      <c r="A1188" s="445" t="s">
        <v>6813</v>
      </c>
    </row>
    <row r="1189" spans="1:1">
      <c r="A1189" s="445" t="s">
        <v>4757</v>
      </c>
    </row>
    <row r="1190" spans="1:1">
      <c r="A1190" s="445" t="s">
        <v>6814</v>
      </c>
    </row>
    <row r="1191" spans="1:1">
      <c r="A1191" s="445" t="s">
        <v>6421</v>
      </c>
    </row>
    <row r="1192" spans="1:1">
      <c r="A1192" s="445" t="s">
        <v>6681</v>
      </c>
    </row>
    <row r="1193" spans="1:1">
      <c r="A1193" s="445" t="s">
        <v>6423</v>
      </c>
    </row>
    <row r="1194" spans="1:1">
      <c r="A1194" s="445" t="s">
        <v>6442</v>
      </c>
    </row>
    <row r="1195" spans="1:1">
      <c r="A1195" s="445" t="s">
        <v>6425</v>
      </c>
    </row>
    <row r="1196" spans="1:1">
      <c r="A1196" s="445" t="s">
        <v>6308</v>
      </c>
    </row>
    <row r="1197" spans="1:1">
      <c r="A1197" s="445" t="s">
        <v>6426</v>
      </c>
    </row>
    <row r="1198" spans="1:1">
      <c r="A1198" s="445" t="s">
        <v>6815</v>
      </c>
    </row>
    <row r="1199" spans="1:1">
      <c r="A1199" s="445" t="s">
        <v>6421</v>
      </c>
    </row>
    <row r="1200" spans="1:1">
      <c r="A1200" s="445" t="s">
        <v>6682</v>
      </c>
    </row>
    <row r="1201" spans="1:1">
      <c r="A1201" s="445" t="s">
        <v>6428</v>
      </c>
    </row>
    <row r="1202" spans="1:1">
      <c r="A1202" s="445" t="s">
        <v>6442</v>
      </c>
    </row>
    <row r="1203" spans="1:1">
      <c r="A1203" s="445" t="s">
        <v>6425</v>
      </c>
    </row>
    <row r="1204" spans="1:1">
      <c r="A1204" s="445" t="s">
        <v>6308</v>
      </c>
    </row>
    <row r="1205" spans="1:1">
      <c r="A1205" s="445" t="s">
        <v>6426</v>
      </c>
    </row>
    <row r="1206" spans="1:1">
      <c r="A1206" s="445" t="s">
        <v>6816</v>
      </c>
    </row>
    <row r="1207" spans="1:1">
      <c r="A1207" s="445" t="s">
        <v>6421</v>
      </c>
    </row>
    <row r="1208" spans="1:1">
      <c r="A1208" s="445" t="s">
        <v>6684</v>
      </c>
    </row>
    <row r="1209" spans="1:1">
      <c r="A1209" s="445" t="s">
        <v>6431</v>
      </c>
    </row>
    <row r="1210" spans="1:1">
      <c r="A1210" s="445" t="s">
        <v>6442</v>
      </c>
    </row>
    <row r="1211" spans="1:1">
      <c r="A1211" s="445" t="s">
        <v>6425</v>
      </c>
    </row>
    <row r="1212" spans="1:1">
      <c r="A1212" s="445" t="s">
        <v>6308</v>
      </c>
    </row>
    <row r="1213" spans="1:1">
      <c r="A1213" s="445" t="s">
        <v>6426</v>
      </c>
    </row>
    <row r="1214" spans="1:1">
      <c r="A1214" s="445" t="s">
        <v>6817</v>
      </c>
    </row>
    <row r="1215" spans="1:1">
      <c r="A1215" s="445" t="s">
        <v>6421</v>
      </c>
    </row>
    <row r="1216" spans="1:1">
      <c r="A1216" s="445" t="s">
        <v>6686</v>
      </c>
    </row>
    <row r="1217" spans="1:1">
      <c r="A1217" s="445" t="s">
        <v>6434</v>
      </c>
    </row>
    <row r="1218" spans="1:1">
      <c r="A1218" s="445" t="s">
        <v>6442</v>
      </c>
    </row>
    <row r="1219" spans="1:1">
      <c r="A1219" s="445" t="s">
        <v>6425</v>
      </c>
    </row>
    <row r="1220" spans="1:1">
      <c r="A1220" s="445" t="s">
        <v>6308</v>
      </c>
    </row>
    <row r="1221" spans="1:1">
      <c r="A1221" s="445" t="s">
        <v>6426</v>
      </c>
    </row>
    <row r="1222" spans="1:1">
      <c r="A1222" s="445" t="s">
        <v>6687</v>
      </c>
    </row>
    <row r="1223" spans="1:1">
      <c r="A1223" s="445" t="s">
        <v>6421</v>
      </c>
    </row>
    <row r="1224" spans="1:1">
      <c r="A1224" s="445" t="s">
        <v>6688</v>
      </c>
    </row>
    <row r="1225" spans="1:1">
      <c r="A1225" s="445" t="s">
        <v>6437</v>
      </c>
    </row>
    <row r="1226" spans="1:1">
      <c r="A1226" s="445" t="s">
        <v>6438</v>
      </c>
    </row>
    <row r="1227" spans="1:1">
      <c r="A1227" s="445" t="s">
        <v>6425</v>
      </c>
    </row>
    <row r="1228" spans="1:1">
      <c r="A1228" s="445" t="s">
        <v>6308</v>
      </c>
    </row>
    <row r="1229" spans="1:1">
      <c r="A1229" s="445" t="s">
        <v>6426</v>
      </c>
    </row>
    <row r="1230" spans="1:1">
      <c r="A1230" s="445" t="s">
        <v>6818</v>
      </c>
    </row>
    <row r="1231" spans="1:1">
      <c r="A1231" s="445" t="s">
        <v>6421</v>
      </c>
    </row>
    <row r="1232" spans="1:1">
      <c r="A1232" s="445" t="s">
        <v>6690</v>
      </c>
    </row>
    <row r="1233" spans="1:1">
      <c r="A1233" s="445" t="s">
        <v>6441</v>
      </c>
    </row>
    <row r="1234" spans="1:1">
      <c r="A1234" s="445" t="s">
        <v>6449</v>
      </c>
    </row>
    <row r="1235" spans="1:1">
      <c r="A1235" s="445" t="s">
        <v>6425</v>
      </c>
    </row>
    <row r="1236" spans="1:1">
      <c r="A1236" s="445" t="s">
        <v>6308</v>
      </c>
    </row>
    <row r="1237" spans="1:1">
      <c r="A1237" s="445" t="s">
        <v>6426</v>
      </c>
    </row>
    <row r="1238" spans="1:1">
      <c r="A1238" s="445" t="s">
        <v>6819</v>
      </c>
    </row>
    <row r="1239" spans="1:1">
      <c r="A1239" s="445" t="s">
        <v>6421</v>
      </c>
    </row>
    <row r="1240" spans="1:1">
      <c r="A1240" s="445" t="s">
        <v>6692</v>
      </c>
    </row>
    <row r="1241" spans="1:1">
      <c r="A1241" s="445" t="s">
        <v>6445</v>
      </c>
    </row>
    <row r="1242" spans="1:1">
      <c r="A1242" s="445" t="s">
        <v>6449</v>
      </c>
    </row>
    <row r="1243" spans="1:1">
      <c r="A1243" s="445" t="s">
        <v>6425</v>
      </c>
    </row>
    <row r="1244" spans="1:1">
      <c r="A1244" s="445" t="s">
        <v>6308</v>
      </c>
    </row>
    <row r="1245" spans="1:1">
      <c r="A1245" s="445" t="s">
        <v>6426</v>
      </c>
    </row>
    <row r="1246" spans="1:1">
      <c r="A1246" s="445" t="s">
        <v>6820</v>
      </c>
    </row>
    <row r="1247" spans="1:1">
      <c r="A1247" s="445" t="s">
        <v>6421</v>
      </c>
    </row>
    <row r="1248" spans="1:1">
      <c r="A1248" s="445" t="s">
        <v>6694</v>
      </c>
    </row>
    <row r="1249" spans="1:1">
      <c r="A1249" s="445" t="s">
        <v>6448</v>
      </c>
    </row>
    <row r="1250" spans="1:1">
      <c r="A1250" s="445" t="s">
        <v>6459</v>
      </c>
    </row>
    <row r="1251" spans="1:1">
      <c r="A1251" s="445" t="s">
        <v>6425</v>
      </c>
    </row>
    <row r="1252" spans="1:1">
      <c r="A1252" s="445" t="s">
        <v>6308</v>
      </c>
    </row>
    <row r="1253" spans="1:1">
      <c r="A1253" s="445" t="s">
        <v>6426</v>
      </c>
    </row>
    <row r="1254" spans="1:1">
      <c r="A1254" s="445" t="s">
        <v>6821</v>
      </c>
    </row>
    <row r="1255" spans="1:1">
      <c r="A1255" s="445" t="s">
        <v>6421</v>
      </c>
    </row>
    <row r="1256" spans="1:1">
      <c r="A1256" s="445" t="s">
        <v>6696</v>
      </c>
    </row>
    <row r="1257" spans="1:1">
      <c r="A1257" s="445" t="s">
        <v>6434</v>
      </c>
    </row>
    <row r="1258" spans="1:1">
      <c r="A1258" s="445" t="s">
        <v>6442</v>
      </c>
    </row>
    <row r="1259" spans="1:1">
      <c r="A1259" s="445" t="s">
        <v>6425</v>
      </c>
    </row>
    <row r="1260" spans="1:1">
      <c r="A1260" s="445" t="s">
        <v>6308</v>
      </c>
    </row>
    <row r="1261" spans="1:1">
      <c r="A1261" s="445" t="s">
        <v>6426</v>
      </c>
    </row>
    <row r="1262" spans="1:1">
      <c r="A1262" s="445" t="s">
        <v>6822</v>
      </c>
    </row>
    <row r="1263" spans="1:1">
      <c r="A1263" s="445" t="s">
        <v>6421</v>
      </c>
    </row>
    <row r="1264" spans="1:1">
      <c r="A1264" s="445" t="s">
        <v>6697</v>
      </c>
    </row>
    <row r="1265" spans="1:1">
      <c r="A1265" s="445" t="s">
        <v>6490</v>
      </c>
    </row>
    <row r="1266" spans="1:1">
      <c r="A1266" s="445" t="s">
        <v>6442</v>
      </c>
    </row>
    <row r="1267" spans="1:1">
      <c r="A1267" s="445" t="s">
        <v>6425</v>
      </c>
    </row>
    <row r="1268" spans="1:1">
      <c r="A1268" s="445" t="s">
        <v>6308</v>
      </c>
    </row>
    <row r="1269" spans="1:1">
      <c r="A1269" s="445" t="s">
        <v>6426</v>
      </c>
    </row>
    <row r="1270" spans="1:1">
      <c r="A1270" s="445" t="s">
        <v>6823</v>
      </c>
    </row>
    <row r="1271" spans="1:1">
      <c r="A1271" s="445" t="s">
        <v>6421</v>
      </c>
    </row>
    <row r="1272" spans="1:1">
      <c r="A1272" s="445" t="s">
        <v>6698</v>
      </c>
    </row>
    <row r="1273" spans="1:1">
      <c r="A1273" s="445" t="s">
        <v>6448</v>
      </c>
    </row>
    <row r="1274" spans="1:1">
      <c r="A1274" s="445" t="s">
        <v>6459</v>
      </c>
    </row>
    <row r="1275" spans="1:1">
      <c r="A1275" s="445" t="s">
        <v>6425</v>
      </c>
    </row>
    <row r="1276" spans="1:1">
      <c r="A1276" s="445" t="s">
        <v>6308</v>
      </c>
    </row>
    <row r="1277" spans="1:1">
      <c r="A1277" s="445" t="s">
        <v>6426</v>
      </c>
    </row>
    <row r="1278" spans="1:1">
      <c r="A1278" s="445" t="s">
        <v>5968</v>
      </c>
    </row>
    <row r="1279" spans="1:1">
      <c r="A1279" s="445" t="s">
        <v>6421</v>
      </c>
    </row>
    <row r="1280" spans="1:1">
      <c r="A1280" s="445" t="s">
        <v>6699</v>
      </c>
    </row>
    <row r="1281" spans="1:1">
      <c r="A1281" s="445" t="s">
        <v>6434</v>
      </c>
    </row>
    <row r="1282" spans="1:1">
      <c r="A1282" s="445" t="s">
        <v>6456</v>
      </c>
    </row>
    <row r="1283" spans="1:1">
      <c r="A1283" s="445" t="s">
        <v>6425</v>
      </c>
    </row>
    <row r="1284" spans="1:1">
      <c r="A1284" s="445" t="s">
        <v>6308</v>
      </c>
    </row>
    <row r="1285" spans="1:1">
      <c r="A1285" s="445" t="s">
        <v>6426</v>
      </c>
    </row>
    <row r="1286" spans="1:1">
      <c r="A1286" s="445" t="s">
        <v>6824</v>
      </c>
    </row>
    <row r="1287" spans="1:1">
      <c r="A1287" s="445" t="s">
        <v>6421</v>
      </c>
    </row>
    <row r="1288" spans="1:1">
      <c r="A1288" s="445" t="s">
        <v>6700</v>
      </c>
    </row>
    <row r="1289" spans="1:1">
      <c r="A1289" s="445" t="s">
        <v>6458</v>
      </c>
    </row>
    <row r="1290" spans="1:1">
      <c r="A1290" s="445" t="s">
        <v>6825</v>
      </c>
    </row>
    <row r="1291" spans="1:1">
      <c r="A1291" s="445" t="s">
        <v>6425</v>
      </c>
    </row>
    <row r="1292" spans="1:1">
      <c r="A1292" s="445" t="s">
        <v>6308</v>
      </c>
    </row>
    <row r="1293" spans="1:1">
      <c r="A1293" s="445" t="s">
        <v>6426</v>
      </c>
    </row>
    <row r="1294" spans="1:1">
      <c r="A1294" s="445" t="s">
        <v>6826</v>
      </c>
    </row>
    <row r="1295" spans="1:1">
      <c r="A1295" s="445" t="s">
        <v>6421</v>
      </c>
    </row>
    <row r="1296" spans="1:1">
      <c r="A1296" s="445" t="s">
        <v>6702</v>
      </c>
    </row>
    <row r="1297" spans="1:1">
      <c r="A1297" s="445" t="s">
        <v>6462</v>
      </c>
    </row>
    <row r="1298" spans="1:1">
      <c r="A1298" s="445" t="s">
        <v>6825</v>
      </c>
    </row>
    <row r="1299" spans="1:1">
      <c r="A1299" s="445" t="s">
        <v>6425</v>
      </c>
    </row>
    <row r="1300" spans="1:1">
      <c r="A1300" s="445" t="s">
        <v>6308</v>
      </c>
    </row>
    <row r="1301" spans="1:1">
      <c r="A1301" s="445" t="s">
        <v>6426</v>
      </c>
    </row>
    <row r="1302" spans="1:1">
      <c r="A1302" s="445" t="s">
        <v>6827</v>
      </c>
    </row>
    <row r="1303" spans="1:1">
      <c r="A1303" s="445" t="s">
        <v>6421</v>
      </c>
    </row>
    <row r="1304" spans="1:1">
      <c r="A1304" s="445" t="s">
        <v>6703</v>
      </c>
    </row>
    <row r="1305" spans="1:1">
      <c r="A1305" s="445" t="s">
        <v>6464</v>
      </c>
    </row>
    <row r="1306" spans="1:1">
      <c r="A1306" s="445" t="s">
        <v>6825</v>
      </c>
    </row>
    <row r="1307" spans="1:1">
      <c r="A1307" s="445" t="s">
        <v>6425</v>
      </c>
    </row>
    <row r="1308" spans="1:1">
      <c r="A1308" s="445" t="s">
        <v>6308</v>
      </c>
    </row>
    <row r="1309" spans="1:1">
      <c r="A1309" s="445" t="s">
        <v>6426</v>
      </c>
    </row>
    <row r="1310" spans="1:1">
      <c r="A1310" s="445" t="s">
        <v>6828</v>
      </c>
    </row>
    <row r="1311" spans="1:1">
      <c r="A1311" s="445" t="s">
        <v>6421</v>
      </c>
    </row>
    <row r="1312" spans="1:1">
      <c r="A1312" s="445" t="s">
        <v>6704</v>
      </c>
    </row>
    <row r="1313" spans="1:1">
      <c r="A1313" s="445" t="s">
        <v>6466</v>
      </c>
    </row>
    <row r="1314" spans="1:1">
      <c r="A1314" s="445" t="s">
        <v>6538</v>
      </c>
    </row>
    <row r="1315" spans="1:1">
      <c r="A1315" s="445" t="s">
        <v>6425</v>
      </c>
    </row>
    <row r="1316" spans="1:1">
      <c r="A1316" s="445" t="s">
        <v>6308</v>
      </c>
    </row>
    <row r="1317" spans="1:1">
      <c r="A1317" s="445" t="s">
        <v>6426</v>
      </c>
    </row>
    <row r="1318" spans="1:1">
      <c r="A1318" s="445" t="s">
        <v>6829</v>
      </c>
    </row>
    <row r="1319" spans="1:1">
      <c r="A1319" s="445" t="s">
        <v>6421</v>
      </c>
    </row>
    <row r="1320" spans="1:1">
      <c r="A1320" s="445" t="s">
        <v>6706</v>
      </c>
    </row>
    <row r="1321" spans="1:1">
      <c r="A1321" s="445" t="s">
        <v>6470</v>
      </c>
    </row>
    <row r="1322" spans="1:1">
      <c r="A1322" s="445" t="s">
        <v>6538</v>
      </c>
    </row>
    <row r="1323" spans="1:1">
      <c r="A1323" s="445" t="s">
        <v>6425</v>
      </c>
    </row>
    <row r="1324" spans="1:1">
      <c r="A1324" s="445" t="s">
        <v>6308</v>
      </c>
    </row>
    <row r="1325" spans="1:1">
      <c r="A1325" s="445" t="s">
        <v>6426</v>
      </c>
    </row>
    <row r="1326" spans="1:1">
      <c r="A1326" s="445" t="s">
        <v>6830</v>
      </c>
    </row>
    <row r="1327" spans="1:1">
      <c r="A1327" s="445" t="s">
        <v>6421</v>
      </c>
    </row>
    <row r="1328" spans="1:1">
      <c r="A1328" s="445" t="s">
        <v>6708</v>
      </c>
    </row>
    <row r="1329" spans="1:1">
      <c r="A1329" s="445" t="s">
        <v>6473</v>
      </c>
    </row>
    <row r="1330" spans="1:1">
      <c r="A1330" s="445" t="s">
        <v>6603</v>
      </c>
    </row>
    <row r="1331" spans="1:1">
      <c r="A1331" s="445" t="s">
        <v>6425</v>
      </c>
    </row>
    <row r="1332" spans="1:1">
      <c r="A1332" s="445" t="s">
        <v>6308</v>
      </c>
    </row>
    <row r="1333" spans="1:1">
      <c r="A1333" s="445" t="s">
        <v>6426</v>
      </c>
    </row>
    <row r="1334" spans="1:1">
      <c r="A1334" s="445" t="s">
        <v>5958</v>
      </c>
    </row>
    <row r="1335" spans="1:1">
      <c r="A1335" s="445" t="s">
        <v>6421</v>
      </c>
    </row>
    <row r="1336" spans="1:1">
      <c r="A1336" s="445" t="s">
        <v>6709</v>
      </c>
    </row>
    <row r="1337" spans="1:1">
      <c r="A1337" s="445" t="s">
        <v>6434</v>
      </c>
    </row>
    <row r="1338" spans="1:1">
      <c r="A1338" s="445" t="s">
        <v>6456</v>
      </c>
    </row>
    <row r="1339" spans="1:1">
      <c r="A1339" s="445" t="s">
        <v>6425</v>
      </c>
    </row>
    <row r="1340" spans="1:1">
      <c r="A1340" s="445" t="s">
        <v>6308</v>
      </c>
    </row>
    <row r="1341" spans="1:1">
      <c r="A1341" s="445" t="s">
        <v>6426</v>
      </c>
    </row>
    <row r="1342" spans="1:1">
      <c r="A1342" s="445" t="s">
        <v>6831</v>
      </c>
    </row>
    <row r="1343" spans="1:1">
      <c r="A1343" s="445" t="s">
        <v>6421</v>
      </c>
    </row>
    <row r="1344" spans="1:1">
      <c r="A1344" s="445" t="s">
        <v>6710</v>
      </c>
    </row>
    <row r="1345" spans="1:1">
      <c r="A1345" s="445" t="s">
        <v>6473</v>
      </c>
    </row>
    <row r="1346" spans="1:1">
      <c r="A1346" s="445" t="s">
        <v>6603</v>
      </c>
    </row>
    <row r="1347" spans="1:1">
      <c r="A1347" s="445" t="s">
        <v>6425</v>
      </c>
    </row>
    <row r="1348" spans="1:1">
      <c r="A1348" s="445" t="s">
        <v>6308</v>
      </c>
    </row>
    <row r="1349" spans="1:1">
      <c r="A1349" s="445" t="s">
        <v>6426</v>
      </c>
    </row>
    <row r="1350" spans="1:1">
      <c r="A1350" s="445" t="s">
        <v>6711</v>
      </c>
    </row>
    <row r="1351" spans="1:1">
      <c r="A1351" s="445" t="s">
        <v>6421</v>
      </c>
    </row>
    <row r="1352" spans="1:1">
      <c r="A1352" s="445" t="s">
        <v>6712</v>
      </c>
    </row>
    <row r="1353" spans="1:1">
      <c r="A1353" s="445" t="s">
        <v>6479</v>
      </c>
    </row>
    <row r="1354" spans="1:1">
      <c r="A1354" s="445" t="s">
        <v>6438</v>
      </c>
    </row>
    <row r="1355" spans="1:1">
      <c r="A1355" s="445" t="s">
        <v>6425</v>
      </c>
    </row>
    <row r="1356" spans="1:1">
      <c r="A1356" s="445" t="s">
        <v>6308</v>
      </c>
    </row>
    <row r="1357" spans="1:1">
      <c r="A1357" s="445" t="s">
        <v>6426</v>
      </c>
    </row>
    <row r="1358" spans="1:1">
      <c r="A1358" s="445" t="s">
        <v>6713</v>
      </c>
    </row>
    <row r="1359" spans="1:1">
      <c r="A1359" s="445" t="s">
        <v>6421</v>
      </c>
    </row>
    <row r="1360" spans="1:1">
      <c r="A1360" s="445" t="s">
        <v>6714</v>
      </c>
    </row>
    <row r="1361" spans="1:1">
      <c r="A1361" s="445" t="s">
        <v>6482</v>
      </c>
    </row>
    <row r="1362" spans="1:1">
      <c r="A1362" s="445" t="s">
        <v>6456</v>
      </c>
    </row>
    <row r="1363" spans="1:1">
      <c r="A1363" s="445" t="s">
        <v>6425</v>
      </c>
    </row>
    <row r="1364" spans="1:1">
      <c r="A1364" s="445" t="s">
        <v>6308</v>
      </c>
    </row>
    <row r="1365" spans="1:1">
      <c r="A1365" s="445" t="s">
        <v>6426</v>
      </c>
    </row>
    <row r="1366" spans="1:1">
      <c r="A1366" s="445" t="s">
        <v>6832</v>
      </c>
    </row>
    <row r="1367" spans="1:1">
      <c r="A1367" s="445" t="s">
        <v>6421</v>
      </c>
    </row>
    <row r="1368" spans="1:1">
      <c r="A1368" s="445" t="s">
        <v>6716</v>
      </c>
    </row>
    <row r="1369" spans="1:1">
      <c r="A1369" s="445" t="s">
        <v>6485</v>
      </c>
    </row>
    <row r="1370" spans="1:1">
      <c r="A1370" s="445" t="s">
        <v>6833</v>
      </c>
    </row>
    <row r="1371" spans="1:1">
      <c r="A1371" s="445" t="s">
        <v>6425</v>
      </c>
    </row>
    <row r="1372" spans="1:1">
      <c r="A1372" s="445" t="s">
        <v>6308</v>
      </c>
    </row>
    <row r="1373" spans="1:1">
      <c r="A1373" s="445" t="s">
        <v>6426</v>
      </c>
    </row>
    <row r="1374" spans="1:1">
      <c r="A1374" s="445" t="s">
        <v>5964</v>
      </c>
    </row>
    <row r="1375" spans="1:1">
      <c r="A1375" s="445" t="s">
        <v>6421</v>
      </c>
    </row>
    <row r="1376" spans="1:1">
      <c r="A1376" s="445" t="s">
        <v>6717</v>
      </c>
    </row>
    <row r="1377" spans="1:1">
      <c r="A1377" s="445" t="s">
        <v>6488</v>
      </c>
    </row>
    <row r="1378" spans="1:1">
      <c r="A1378" s="445" t="s">
        <v>6456</v>
      </c>
    </row>
    <row r="1379" spans="1:1">
      <c r="A1379" s="445" t="s">
        <v>6425</v>
      </c>
    </row>
    <row r="1380" spans="1:1">
      <c r="A1380" s="445" t="s">
        <v>6308</v>
      </c>
    </row>
    <row r="1381" spans="1:1">
      <c r="A1381" s="445" t="s">
        <v>6426</v>
      </c>
    </row>
    <row r="1382" spans="1:1">
      <c r="A1382" s="445" t="s">
        <v>6834</v>
      </c>
    </row>
    <row r="1383" spans="1:1">
      <c r="A1383" s="445" t="s">
        <v>6421</v>
      </c>
    </row>
    <row r="1384" spans="1:1">
      <c r="A1384" s="445" t="s">
        <v>6718</v>
      </c>
    </row>
    <row r="1385" spans="1:1">
      <c r="A1385" s="445" t="s">
        <v>6490</v>
      </c>
    </row>
    <row r="1386" spans="1:1">
      <c r="A1386" s="445" t="s">
        <v>6442</v>
      </c>
    </row>
    <row r="1387" spans="1:1">
      <c r="A1387" s="445" t="s">
        <v>6425</v>
      </c>
    </row>
    <row r="1388" spans="1:1">
      <c r="A1388" s="445" t="s">
        <v>6308</v>
      </c>
    </row>
    <row r="1389" spans="1:1">
      <c r="A1389" s="445" t="s">
        <v>6426</v>
      </c>
    </row>
    <row r="1390" spans="1:1">
      <c r="A1390" s="445" t="s">
        <v>6835</v>
      </c>
    </row>
    <row r="1391" spans="1:1">
      <c r="A1391" s="445" t="s">
        <v>6421</v>
      </c>
    </row>
    <row r="1392" spans="1:1">
      <c r="A1392" s="445" t="s">
        <v>6720</v>
      </c>
    </row>
    <row r="1393" spans="1:1">
      <c r="A1393" s="445" t="s">
        <v>6494</v>
      </c>
    </row>
    <row r="1394" spans="1:1">
      <c r="A1394" s="445" t="s">
        <v>6467</v>
      </c>
    </row>
    <row r="1395" spans="1:1">
      <c r="A1395" s="445" t="s">
        <v>6425</v>
      </c>
    </row>
    <row r="1396" spans="1:1">
      <c r="A1396" s="445" t="s">
        <v>6308</v>
      </c>
    </row>
    <row r="1397" spans="1:1">
      <c r="A1397" s="445" t="s">
        <v>6426</v>
      </c>
    </row>
    <row r="1398" spans="1:1">
      <c r="A1398" s="445" t="s">
        <v>6721</v>
      </c>
    </row>
    <row r="1399" spans="1:1">
      <c r="A1399" s="445" t="s">
        <v>6421</v>
      </c>
    </row>
    <row r="1400" spans="1:1">
      <c r="A1400" s="445" t="s">
        <v>6722</v>
      </c>
    </row>
    <row r="1401" spans="1:1">
      <c r="A1401" s="445" t="s">
        <v>6498</v>
      </c>
    </row>
    <row r="1402" spans="1:1">
      <c r="A1402" s="445" t="s">
        <v>6499</v>
      </c>
    </row>
    <row r="1403" spans="1:1">
      <c r="A1403" s="445" t="s">
        <v>6425</v>
      </c>
    </row>
    <row r="1404" spans="1:1">
      <c r="A1404" s="445" t="s">
        <v>6308</v>
      </c>
    </row>
    <row r="1405" spans="1:1">
      <c r="A1405" s="445" t="s">
        <v>6426</v>
      </c>
    </row>
    <row r="1406" spans="1:1">
      <c r="A1406" s="445" t="s">
        <v>6723</v>
      </c>
    </row>
    <row r="1407" spans="1:1">
      <c r="A1407" s="445" t="s">
        <v>6421</v>
      </c>
    </row>
    <row r="1408" spans="1:1">
      <c r="A1408" s="445" t="s">
        <v>6724</v>
      </c>
    </row>
    <row r="1409" spans="1:1">
      <c r="A1409" s="445" t="s">
        <v>6502</v>
      </c>
    </row>
    <row r="1410" spans="1:1">
      <c r="A1410" s="445" t="s">
        <v>6499</v>
      </c>
    </row>
    <row r="1411" spans="1:1">
      <c r="A1411" s="445" t="s">
        <v>6425</v>
      </c>
    </row>
    <row r="1412" spans="1:1">
      <c r="A1412" s="445" t="s">
        <v>6308</v>
      </c>
    </row>
    <row r="1413" spans="1:1">
      <c r="A1413" s="445" t="s">
        <v>6426</v>
      </c>
    </row>
    <row r="1414" spans="1:1">
      <c r="A1414" s="445" t="s">
        <v>6836</v>
      </c>
    </row>
    <row r="1415" spans="1:1">
      <c r="A1415" s="445" t="s">
        <v>6421</v>
      </c>
    </row>
    <row r="1416" spans="1:1">
      <c r="A1416" s="445" t="s">
        <v>6726</v>
      </c>
    </row>
    <row r="1417" spans="1:1">
      <c r="A1417" s="445" t="s">
        <v>6505</v>
      </c>
    </row>
    <row r="1418" spans="1:1">
      <c r="A1418" s="445" t="s">
        <v>6608</v>
      </c>
    </row>
    <row r="1419" spans="1:1">
      <c r="A1419" s="445" t="s">
        <v>6425</v>
      </c>
    </row>
    <row r="1420" spans="1:1">
      <c r="A1420" s="445" t="s">
        <v>6308</v>
      </c>
    </row>
    <row r="1421" spans="1:1">
      <c r="A1421" s="445" t="s">
        <v>6426</v>
      </c>
    </row>
    <row r="1422" spans="1:1">
      <c r="A1422" s="445" t="s">
        <v>6837</v>
      </c>
    </row>
    <row r="1423" spans="1:1">
      <c r="A1423" s="445" t="s">
        <v>6421</v>
      </c>
    </row>
    <row r="1424" spans="1:1">
      <c r="A1424" s="445" t="s">
        <v>6728</v>
      </c>
    </row>
    <row r="1425" spans="1:1">
      <c r="A1425" s="445" t="s">
        <v>6509</v>
      </c>
    </row>
    <row r="1426" spans="1:1">
      <c r="A1426" s="445" t="s">
        <v>6838</v>
      </c>
    </row>
    <row r="1427" spans="1:1">
      <c r="A1427" s="445" t="s">
        <v>6425</v>
      </c>
    </row>
    <row r="1428" spans="1:1">
      <c r="A1428" s="445" t="s">
        <v>6308</v>
      </c>
    </row>
    <row r="1429" spans="1:1">
      <c r="A1429" s="445" t="s">
        <v>6426</v>
      </c>
    </row>
    <row r="1430" spans="1:1">
      <c r="A1430" s="445" t="s">
        <v>6729</v>
      </c>
    </row>
    <row r="1431" spans="1:1">
      <c r="A1431" s="445" t="s">
        <v>6421</v>
      </c>
    </row>
    <row r="1432" spans="1:1">
      <c r="A1432" s="445" t="s">
        <v>6730</v>
      </c>
    </row>
    <row r="1433" spans="1:1">
      <c r="A1433" s="445" t="s">
        <v>6515</v>
      </c>
    </row>
    <row r="1434" spans="1:1">
      <c r="A1434" s="445" t="s">
        <v>6438</v>
      </c>
    </row>
    <row r="1435" spans="1:1">
      <c r="A1435" s="445" t="s">
        <v>6425</v>
      </c>
    </row>
    <row r="1436" spans="1:1">
      <c r="A1436" s="445" t="s">
        <v>6308</v>
      </c>
    </row>
    <row r="1437" spans="1:1">
      <c r="A1437" s="445" t="s">
        <v>6426</v>
      </c>
    </row>
    <row r="1438" spans="1:1">
      <c r="A1438" s="445" t="s">
        <v>5971</v>
      </c>
    </row>
    <row r="1439" spans="1:1">
      <c r="A1439" s="445" t="s">
        <v>6421</v>
      </c>
    </row>
    <row r="1440" spans="1:1">
      <c r="A1440" s="445" t="s">
        <v>6731</v>
      </c>
    </row>
    <row r="1441" spans="1:1">
      <c r="A1441" s="445" t="s">
        <v>6732</v>
      </c>
    </row>
    <row r="1442" spans="1:1">
      <c r="A1442" s="445" t="s">
        <v>6456</v>
      </c>
    </row>
    <row r="1443" spans="1:1">
      <c r="A1443" s="445" t="s">
        <v>6425</v>
      </c>
    </row>
    <row r="1444" spans="1:1">
      <c r="A1444" s="445" t="s">
        <v>6308</v>
      </c>
    </row>
    <row r="1445" spans="1:1">
      <c r="A1445" s="445" t="s">
        <v>6426</v>
      </c>
    </row>
    <row r="1446" spans="1:1">
      <c r="A1446" s="445" t="s">
        <v>6839</v>
      </c>
    </row>
    <row r="1447" spans="1:1">
      <c r="A1447" s="445" t="s">
        <v>6421</v>
      </c>
    </row>
    <row r="1448" spans="1:1">
      <c r="A1448" s="445" t="s">
        <v>6733</v>
      </c>
    </row>
    <row r="1449" spans="1:1">
      <c r="A1449" s="445" t="s">
        <v>6734</v>
      </c>
    </row>
    <row r="1450" spans="1:1">
      <c r="A1450" s="445" t="s">
        <v>6467</v>
      </c>
    </row>
    <row r="1451" spans="1:1">
      <c r="A1451" s="445" t="s">
        <v>6425</v>
      </c>
    </row>
    <row r="1452" spans="1:1">
      <c r="A1452" s="445" t="s">
        <v>6308</v>
      </c>
    </row>
    <row r="1453" spans="1:1">
      <c r="A1453" s="445" t="s">
        <v>6426</v>
      </c>
    </row>
    <row r="1454" spans="1:1">
      <c r="A1454" s="445" t="s">
        <v>6735</v>
      </c>
    </row>
    <row r="1455" spans="1:1">
      <c r="A1455" s="445" t="s">
        <v>6421</v>
      </c>
    </row>
    <row r="1456" spans="1:1">
      <c r="A1456" s="445" t="s">
        <v>6736</v>
      </c>
    </row>
    <row r="1457" spans="1:1">
      <c r="A1457" s="445" t="s">
        <v>6520</v>
      </c>
    </row>
    <row r="1458" spans="1:1">
      <c r="A1458" s="445" t="s">
        <v>6499</v>
      </c>
    </row>
    <row r="1459" spans="1:1">
      <c r="A1459" s="445" t="s">
        <v>6425</v>
      </c>
    </row>
    <row r="1460" spans="1:1">
      <c r="A1460" s="445" t="s">
        <v>6308</v>
      </c>
    </row>
    <row r="1461" spans="1:1">
      <c r="A1461" s="445" t="s">
        <v>6426</v>
      </c>
    </row>
    <row r="1462" spans="1:1">
      <c r="A1462" s="445" t="s">
        <v>5963</v>
      </c>
    </row>
    <row r="1463" spans="1:1">
      <c r="A1463" s="445" t="s">
        <v>6421</v>
      </c>
    </row>
    <row r="1464" spans="1:1">
      <c r="A1464" s="445" t="s">
        <v>6737</v>
      </c>
    </row>
    <row r="1465" spans="1:1">
      <c r="A1465" s="445" t="s">
        <v>6522</v>
      </c>
    </row>
    <row r="1466" spans="1:1">
      <c r="A1466" s="445" t="s">
        <v>6499</v>
      </c>
    </row>
    <row r="1467" spans="1:1">
      <c r="A1467" s="445" t="s">
        <v>6425</v>
      </c>
    </row>
    <row r="1468" spans="1:1">
      <c r="A1468" s="445" t="s">
        <v>6308</v>
      </c>
    </row>
    <row r="1469" spans="1:1">
      <c r="A1469" s="445" t="s">
        <v>6426</v>
      </c>
    </row>
    <row r="1470" spans="1:1">
      <c r="A1470" s="445" t="s">
        <v>6840</v>
      </c>
    </row>
    <row r="1471" spans="1:1">
      <c r="A1471" s="445" t="s">
        <v>6421</v>
      </c>
    </row>
    <row r="1472" spans="1:1">
      <c r="A1472" s="445" t="s">
        <v>6739</v>
      </c>
    </row>
    <row r="1473" spans="1:1">
      <c r="A1473" s="445" t="s">
        <v>6610</v>
      </c>
    </row>
    <row r="1474" spans="1:1">
      <c r="A1474" s="445" t="s">
        <v>6608</v>
      </c>
    </row>
    <row r="1475" spans="1:1">
      <c r="A1475" s="445" t="s">
        <v>6425</v>
      </c>
    </row>
    <row r="1476" spans="1:1">
      <c r="A1476" s="445" t="s">
        <v>6308</v>
      </c>
    </row>
    <row r="1477" spans="1:1">
      <c r="A1477" s="445" t="s">
        <v>6426</v>
      </c>
    </row>
    <row r="1478" spans="1:1">
      <c r="A1478" s="445" t="s">
        <v>6841</v>
      </c>
    </row>
    <row r="1479" spans="1:1">
      <c r="A1479" s="445" t="s">
        <v>6421</v>
      </c>
    </row>
    <row r="1480" spans="1:1">
      <c r="A1480" s="445" t="s">
        <v>6842</v>
      </c>
    </row>
    <row r="1481" spans="1:1">
      <c r="A1481" s="445" t="s">
        <v>6613</v>
      </c>
    </row>
    <row r="1482" spans="1:1">
      <c r="A1482" s="445" t="s">
        <v>6608</v>
      </c>
    </row>
    <row r="1483" spans="1:1">
      <c r="A1483" s="445" t="s">
        <v>6425</v>
      </c>
    </row>
    <row r="1484" spans="1:1">
      <c r="A1484" s="445" t="s">
        <v>6308</v>
      </c>
    </row>
    <row r="1485" spans="1:1">
      <c r="A1485" s="445" t="s">
        <v>6426</v>
      </c>
    </row>
    <row r="1486" spans="1:1">
      <c r="A1486" s="445" t="s">
        <v>6843</v>
      </c>
    </row>
    <row r="1487" spans="1:1">
      <c r="A1487" s="445" t="s">
        <v>6421</v>
      </c>
    </row>
    <row r="1488" spans="1:1">
      <c r="A1488" s="445" t="s">
        <v>6745</v>
      </c>
    </row>
    <row r="1489" spans="1:1">
      <c r="A1489" s="445" t="s">
        <v>6531</v>
      </c>
    </row>
    <row r="1490" spans="1:1">
      <c r="A1490" s="445" t="s">
        <v>6608</v>
      </c>
    </row>
    <row r="1491" spans="1:1">
      <c r="A1491" s="445" t="s">
        <v>6425</v>
      </c>
    </row>
    <row r="1492" spans="1:1">
      <c r="A1492" s="445" t="s">
        <v>6308</v>
      </c>
    </row>
    <row r="1493" spans="1:1">
      <c r="A1493" s="445" t="s">
        <v>6426</v>
      </c>
    </row>
    <row r="1494" spans="1:1">
      <c r="A1494" s="445" t="s">
        <v>6844</v>
      </c>
    </row>
    <row r="1495" spans="1:1">
      <c r="A1495" s="445" t="s">
        <v>6421</v>
      </c>
    </row>
    <row r="1496" spans="1:1">
      <c r="A1496" s="445" t="s">
        <v>6845</v>
      </c>
    </row>
    <row r="1497" spans="1:1">
      <c r="A1497" s="445" t="s">
        <v>6537</v>
      </c>
    </row>
    <row r="1498" spans="1:1">
      <c r="A1498" s="445" t="s">
        <v>6486</v>
      </c>
    </row>
    <row r="1499" spans="1:1">
      <c r="A1499" s="445" t="s">
        <v>6425</v>
      </c>
    </row>
    <row r="1500" spans="1:1">
      <c r="A1500" s="445" t="s">
        <v>6308</v>
      </c>
    </row>
    <row r="1501" spans="1:1">
      <c r="A1501" s="445" t="s">
        <v>6426</v>
      </c>
    </row>
    <row r="1502" spans="1:1">
      <c r="A1502" s="445" t="s">
        <v>6846</v>
      </c>
    </row>
    <row r="1503" spans="1:1">
      <c r="A1503" s="445" t="s">
        <v>6421</v>
      </c>
    </row>
    <row r="1504" spans="1:1">
      <c r="A1504" s="445" t="s">
        <v>6847</v>
      </c>
    </row>
    <row r="1505" spans="1:1">
      <c r="A1505" s="445" t="s">
        <v>6548</v>
      </c>
    </row>
    <row r="1506" spans="1:1">
      <c r="A1506" s="445" t="s">
        <v>6486</v>
      </c>
    </row>
    <row r="1507" spans="1:1">
      <c r="A1507" s="445" t="s">
        <v>6425</v>
      </c>
    </row>
    <row r="1508" spans="1:1">
      <c r="A1508" s="445" t="s">
        <v>6308</v>
      </c>
    </row>
    <row r="1509" spans="1:1">
      <c r="A1509" s="445" t="s">
        <v>6426</v>
      </c>
    </row>
    <row r="1510" spans="1:1">
      <c r="A1510" s="445" t="s">
        <v>6848</v>
      </c>
    </row>
    <row r="1511" spans="1:1">
      <c r="A1511" s="445" t="s">
        <v>6421</v>
      </c>
    </row>
    <row r="1512" spans="1:1">
      <c r="A1512" s="445" t="s">
        <v>6849</v>
      </c>
    </row>
    <row r="1513" spans="1:1">
      <c r="A1513" s="445" t="s">
        <v>6850</v>
      </c>
    </row>
    <row r="1514" spans="1:1">
      <c r="A1514" s="445" t="s">
        <v>6486</v>
      </c>
    </row>
    <row r="1515" spans="1:1">
      <c r="A1515" s="445" t="s">
        <v>6425</v>
      </c>
    </row>
    <row r="1516" spans="1:1">
      <c r="A1516" s="445" t="s">
        <v>6308</v>
      </c>
    </row>
    <row r="1517" spans="1:1">
      <c r="A1517" s="445" t="s">
        <v>6426</v>
      </c>
    </row>
    <row r="1518" spans="1:1">
      <c r="A1518" s="445" t="s">
        <v>6851</v>
      </c>
    </row>
    <row r="1519" spans="1:1">
      <c r="A1519" s="445" t="s">
        <v>6421</v>
      </c>
    </row>
    <row r="1520" spans="1:1">
      <c r="A1520" s="445" t="s">
        <v>6755</v>
      </c>
    </row>
    <row r="1521" spans="1:1">
      <c r="A1521" s="445" t="s">
        <v>6545</v>
      </c>
    </row>
    <row r="1522" spans="1:1">
      <c r="A1522" s="445" t="s">
        <v>6852</v>
      </c>
    </row>
    <row r="1523" spans="1:1">
      <c r="A1523" s="445" t="s">
        <v>6425</v>
      </c>
    </row>
    <row r="1524" spans="1:1">
      <c r="A1524" s="445" t="s">
        <v>6308</v>
      </c>
    </row>
    <row r="1525" spans="1:1">
      <c r="A1525" s="445" t="s">
        <v>6426</v>
      </c>
    </row>
    <row r="1526" spans="1:1">
      <c r="A1526" s="445" t="s">
        <v>6853</v>
      </c>
    </row>
    <row r="1527" spans="1:1">
      <c r="A1527" s="445" t="s">
        <v>6421</v>
      </c>
    </row>
    <row r="1528" spans="1:1">
      <c r="A1528" s="445" t="s">
        <v>6761</v>
      </c>
    </row>
    <row r="1529" spans="1:1">
      <c r="A1529" s="445" t="s">
        <v>6623</v>
      </c>
    </row>
    <row r="1530" spans="1:1">
      <c r="A1530" s="445" t="s">
        <v>6852</v>
      </c>
    </row>
    <row r="1531" spans="1:1">
      <c r="A1531" s="445" t="s">
        <v>6425</v>
      </c>
    </row>
    <row r="1532" spans="1:1">
      <c r="A1532" s="445" t="s">
        <v>6308</v>
      </c>
    </row>
    <row r="1533" spans="1:1">
      <c r="A1533" s="445" t="s">
        <v>6426</v>
      </c>
    </row>
    <row r="1534" spans="1:1">
      <c r="A1534" s="445" t="s">
        <v>6854</v>
      </c>
    </row>
    <row r="1535" spans="1:1">
      <c r="A1535" s="445" t="s">
        <v>6421</v>
      </c>
    </row>
    <row r="1536" spans="1:1">
      <c r="A1536" s="445" t="s">
        <v>6763</v>
      </c>
    </row>
    <row r="1537" spans="1:1">
      <c r="A1537" s="445" t="s">
        <v>6557</v>
      </c>
    </row>
    <row r="1538" spans="1:1">
      <c r="A1538" s="445" t="s">
        <v>6852</v>
      </c>
    </row>
    <row r="1539" spans="1:1">
      <c r="A1539" s="445" t="s">
        <v>6425</v>
      </c>
    </row>
    <row r="1540" spans="1:1">
      <c r="A1540" s="445" t="s">
        <v>6308</v>
      </c>
    </row>
    <row r="1541" spans="1:1">
      <c r="A1541" s="445" t="s">
        <v>6426</v>
      </c>
    </row>
    <row r="1542" spans="1:1">
      <c r="A1542" s="445" t="s">
        <v>6855</v>
      </c>
    </row>
    <row r="1543" spans="1:1">
      <c r="A1543" s="445" t="s">
        <v>6421</v>
      </c>
    </row>
    <row r="1544" spans="1:1">
      <c r="A1544" s="445" t="s">
        <v>6856</v>
      </c>
    </row>
    <row r="1545" spans="1:1">
      <c r="A1545" s="445" t="s">
        <v>6628</v>
      </c>
    </row>
    <row r="1546" spans="1:1">
      <c r="A1546" s="445" t="s">
        <v>6486</v>
      </c>
    </row>
    <row r="1547" spans="1:1">
      <c r="A1547" s="445" t="s">
        <v>6425</v>
      </c>
    </row>
    <row r="1548" spans="1:1">
      <c r="A1548" s="445" t="s">
        <v>6308</v>
      </c>
    </row>
    <row r="1549" spans="1:1">
      <c r="A1549" s="445" t="s">
        <v>6426</v>
      </c>
    </row>
    <row r="1550" spans="1:1">
      <c r="A1550" s="445" t="s">
        <v>6857</v>
      </c>
    </row>
    <row r="1551" spans="1:1">
      <c r="A1551" s="445" t="s">
        <v>6421</v>
      </c>
    </row>
    <row r="1552" spans="1:1">
      <c r="A1552" s="445" t="s">
        <v>6767</v>
      </c>
    </row>
    <row r="1553" spans="1:1">
      <c r="A1553" s="445" t="s">
        <v>6562</v>
      </c>
    </row>
    <row r="1554" spans="1:1">
      <c r="A1554" s="445" t="s">
        <v>6606</v>
      </c>
    </row>
    <row r="1555" spans="1:1">
      <c r="A1555" s="445" t="s">
        <v>6425</v>
      </c>
    </row>
    <row r="1556" spans="1:1">
      <c r="A1556" s="445" t="s">
        <v>6308</v>
      </c>
    </row>
    <row r="1557" spans="1:1">
      <c r="A1557" s="445" t="s">
        <v>6426</v>
      </c>
    </row>
    <row r="1558" spans="1:1">
      <c r="A1558" s="445" t="s">
        <v>6858</v>
      </c>
    </row>
    <row r="1559" spans="1:1">
      <c r="A1559" s="445" t="s">
        <v>6421</v>
      </c>
    </row>
    <row r="1560" spans="1:1">
      <c r="A1560" s="445" t="s">
        <v>6769</v>
      </c>
    </row>
    <row r="1561" spans="1:1">
      <c r="A1561" s="445" t="s">
        <v>6434</v>
      </c>
    </row>
    <row r="1562" spans="1:1">
      <c r="A1562" s="445" t="s">
        <v>6606</v>
      </c>
    </row>
    <row r="1563" spans="1:1">
      <c r="A1563" s="445" t="s">
        <v>6425</v>
      </c>
    </row>
    <row r="1564" spans="1:1">
      <c r="A1564" s="445" t="s">
        <v>6308</v>
      </c>
    </row>
    <row r="1565" spans="1:1">
      <c r="A1565" s="445" t="s">
        <v>6426</v>
      </c>
    </row>
    <row r="1566" spans="1:1">
      <c r="A1566" s="445" t="s">
        <v>6859</v>
      </c>
    </row>
    <row r="1567" spans="1:1">
      <c r="A1567" s="445" t="s">
        <v>6421</v>
      </c>
    </row>
    <row r="1568" spans="1:1">
      <c r="A1568" s="445" t="s">
        <v>6860</v>
      </c>
    </row>
    <row r="1569" spans="1:1">
      <c r="A1569" s="445" t="s">
        <v>6434</v>
      </c>
    </row>
    <row r="1570" spans="1:1">
      <c r="A1570" s="445" t="s">
        <v>6606</v>
      </c>
    </row>
    <row r="1571" spans="1:1">
      <c r="A1571" s="445" t="s">
        <v>6425</v>
      </c>
    </row>
    <row r="1572" spans="1:1">
      <c r="A1572" s="445" t="s">
        <v>6308</v>
      </c>
    </row>
    <row r="1573" spans="1:1">
      <c r="A1573" s="445" t="s">
        <v>6426</v>
      </c>
    </row>
    <row r="1574" spans="1:1">
      <c r="A1574" s="445" t="s">
        <v>6861</v>
      </c>
    </row>
    <row r="1575" spans="1:1">
      <c r="A1575" s="445" t="s">
        <v>6421</v>
      </c>
    </row>
    <row r="1576" spans="1:1">
      <c r="A1576" s="445" t="s">
        <v>6862</v>
      </c>
    </row>
    <row r="1577" spans="1:1">
      <c r="A1577" s="445" t="s">
        <v>6863</v>
      </c>
    </row>
    <row r="1578" spans="1:1">
      <c r="A1578" s="445" t="s">
        <v>6606</v>
      </c>
    </row>
    <row r="1579" spans="1:1">
      <c r="A1579" s="445" t="s">
        <v>6425</v>
      </c>
    </row>
    <row r="1580" spans="1:1">
      <c r="A1580" s="445" t="s">
        <v>6308</v>
      </c>
    </row>
    <row r="1581" spans="1:1">
      <c r="A1581" s="445" t="s">
        <v>6426</v>
      </c>
    </row>
    <row r="1582" spans="1:1">
      <c r="A1582" s="445" t="s">
        <v>6864</v>
      </c>
    </row>
    <row r="1583" spans="1:1">
      <c r="A1583" s="445" t="s">
        <v>6421</v>
      </c>
    </row>
    <row r="1584" spans="1:1">
      <c r="A1584" s="445" t="s">
        <v>6865</v>
      </c>
    </row>
    <row r="1585" spans="1:1">
      <c r="A1585" s="445" t="s">
        <v>6866</v>
      </c>
    </row>
    <row r="1586" spans="1:1">
      <c r="A1586" s="445" t="s">
        <v>6606</v>
      </c>
    </row>
    <row r="1587" spans="1:1">
      <c r="A1587" s="445" t="s">
        <v>6425</v>
      </c>
    </row>
    <row r="1588" spans="1:1">
      <c r="A1588" s="445" t="s">
        <v>6308</v>
      </c>
    </row>
    <row r="1589" spans="1:1">
      <c r="A1589" s="445" t="s">
        <v>6426</v>
      </c>
    </row>
    <row r="1590" spans="1:1">
      <c r="A1590" s="445" t="s">
        <v>6867</v>
      </c>
    </row>
    <row r="1591" spans="1:1">
      <c r="A1591" s="445" t="s">
        <v>6421</v>
      </c>
    </row>
    <row r="1592" spans="1:1">
      <c r="A1592" s="445" t="s">
        <v>6868</v>
      </c>
    </row>
    <row r="1593" spans="1:1">
      <c r="A1593" s="445" t="s">
        <v>6869</v>
      </c>
    </row>
    <row r="1594" spans="1:1">
      <c r="A1594" s="445" t="s">
        <v>6606</v>
      </c>
    </row>
    <row r="1595" spans="1:1">
      <c r="A1595" s="445" t="s">
        <v>6425</v>
      </c>
    </row>
    <row r="1596" spans="1:1">
      <c r="A1596" s="445" t="s">
        <v>6308</v>
      </c>
    </row>
    <row r="1597" spans="1:1">
      <c r="A1597" s="445" t="s">
        <v>6426</v>
      </c>
    </row>
    <row r="1598" spans="1:1">
      <c r="A1598" s="445" t="s">
        <v>6578</v>
      </c>
    </row>
    <row r="1599" spans="1:1">
      <c r="A1599" s="445" t="s">
        <v>6421</v>
      </c>
    </row>
    <row r="1600" spans="1:1">
      <c r="A1600" s="445" t="s">
        <v>6579</v>
      </c>
    </row>
    <row r="1601" spans="1:1">
      <c r="A1601" s="445" t="s">
        <v>6580</v>
      </c>
    </row>
    <row r="1602" spans="1:1">
      <c r="A1602" s="445" t="s">
        <v>6499</v>
      </c>
    </row>
    <row r="1603" spans="1:1">
      <c r="A1603" s="445" t="s">
        <v>6425</v>
      </c>
    </row>
    <row r="1604" spans="1:1">
      <c r="A1604" s="445" t="s">
        <v>6308</v>
      </c>
    </row>
    <row r="1605" spans="1:1">
      <c r="A1605" s="445" t="s">
        <v>6426</v>
      </c>
    </row>
    <row r="1606" spans="1:1">
      <c r="A1606" s="445" t="s">
        <v>6870</v>
      </c>
    </row>
    <row r="1607" spans="1:1">
      <c r="A1607" s="445" t="s">
        <v>6421</v>
      </c>
    </row>
    <row r="1608" spans="1:1">
      <c r="A1608" s="445" t="s">
        <v>6871</v>
      </c>
    </row>
    <row r="1609" spans="1:1">
      <c r="A1609" s="445" t="s">
        <v>6434</v>
      </c>
    </row>
    <row r="1610" spans="1:1">
      <c r="A1610" s="445" t="s">
        <v>6606</v>
      </c>
    </row>
    <row r="1611" spans="1:1">
      <c r="A1611" s="445" t="s">
        <v>6425</v>
      </c>
    </row>
    <row r="1612" spans="1:1">
      <c r="A1612" s="445" t="s">
        <v>6308</v>
      </c>
    </row>
    <row r="1613" spans="1:1">
      <c r="A1613" s="445" t="s">
        <v>6426</v>
      </c>
    </row>
    <row r="1614" spans="1:1">
      <c r="A1614" s="445" t="s">
        <v>6872</v>
      </c>
    </row>
    <row r="1615" spans="1:1">
      <c r="A1615" s="445" t="s">
        <v>6421</v>
      </c>
    </row>
    <row r="1616" spans="1:1">
      <c r="A1616" s="445" t="s">
        <v>6873</v>
      </c>
    </row>
    <row r="1617" spans="1:1">
      <c r="A1617" s="445" t="s">
        <v>6434</v>
      </c>
    </row>
    <row r="1618" spans="1:1">
      <c r="A1618" s="445" t="s">
        <v>6606</v>
      </c>
    </row>
    <row r="1619" spans="1:1">
      <c r="A1619" s="445" t="s">
        <v>6425</v>
      </c>
    </row>
    <row r="1620" spans="1:1">
      <c r="A1620" s="445" t="s">
        <v>6308</v>
      </c>
    </row>
    <row r="1621" spans="1:1">
      <c r="A1621" s="445" t="s">
        <v>6426</v>
      </c>
    </row>
    <row r="1622" spans="1:1">
      <c r="A1622" s="445" t="s">
        <v>6874</v>
      </c>
    </row>
    <row r="1623" spans="1:1">
      <c r="A1623" s="445" t="s">
        <v>6421</v>
      </c>
    </row>
    <row r="1624" spans="1:1">
      <c r="A1624" s="445" t="s">
        <v>6875</v>
      </c>
    </row>
    <row r="1625" spans="1:1">
      <c r="A1625" s="445" t="s">
        <v>6434</v>
      </c>
    </row>
    <row r="1626" spans="1:1">
      <c r="A1626" s="445" t="s">
        <v>6573</v>
      </c>
    </row>
    <row r="1627" spans="1:1">
      <c r="A1627" s="445" t="s">
        <v>6425</v>
      </c>
    </row>
    <row r="1628" spans="1:1">
      <c r="A1628" s="445" t="s">
        <v>6308</v>
      </c>
    </row>
    <row r="1629" spans="1:1">
      <c r="A1629" s="445" t="s">
        <v>6426</v>
      </c>
    </row>
    <row r="1630" spans="1:1">
      <c r="A1630" s="445" t="s">
        <v>6876</v>
      </c>
    </row>
    <row r="1631" spans="1:1">
      <c r="A1631" s="445" t="s">
        <v>6421</v>
      </c>
    </row>
    <row r="1632" spans="1:1">
      <c r="A1632" s="445" t="s">
        <v>6877</v>
      </c>
    </row>
    <row r="1633" spans="1:1">
      <c r="A1633" s="445" t="s">
        <v>6636</v>
      </c>
    </row>
    <row r="1634" spans="1:1">
      <c r="A1634" s="445" t="s">
        <v>6573</v>
      </c>
    </row>
    <row r="1635" spans="1:1">
      <c r="A1635" s="445" t="s">
        <v>6425</v>
      </c>
    </row>
    <row r="1636" spans="1:1">
      <c r="A1636" s="445" t="s">
        <v>6308</v>
      </c>
    </row>
    <row r="1637" spans="1:1">
      <c r="A1637" s="445" t="s">
        <v>6426</v>
      </c>
    </row>
    <row r="1638" spans="1:1">
      <c r="A1638" s="445" t="s">
        <v>6967</v>
      </c>
    </row>
    <row r="1639" spans="1:1">
      <c r="A1639" s="445" t="s">
        <v>6421</v>
      </c>
    </row>
    <row r="1640" spans="1:1">
      <c r="A1640" s="445" t="s">
        <v>6968</v>
      </c>
    </row>
    <row r="1641" spans="1:1">
      <c r="A1641" s="445" t="s">
        <v>6425</v>
      </c>
    </row>
    <row r="1642" spans="1:1">
      <c r="A1642" s="445" t="s">
        <v>6308</v>
      </c>
    </row>
    <row r="1643" spans="1:1">
      <c r="A1643" s="445" t="s">
        <v>6426</v>
      </c>
    </row>
    <row r="1644" spans="1:1">
      <c r="A1644" s="445" t="s">
        <v>6581</v>
      </c>
    </row>
    <row r="1645" spans="1:1">
      <c r="A1645" s="445" t="s">
        <v>6421</v>
      </c>
    </row>
    <row r="1646" spans="1:1">
      <c r="A1646" s="445" t="s">
        <v>6582</v>
      </c>
    </row>
    <row r="1647" spans="1:1">
      <c r="A1647" s="445" t="s">
        <v>6583</v>
      </c>
    </row>
    <row r="1648" spans="1:1">
      <c r="A1648" s="445" t="s">
        <v>6438</v>
      </c>
    </row>
    <row r="1649" spans="1:1">
      <c r="A1649" s="445" t="s">
        <v>6425</v>
      </c>
    </row>
    <row r="1650" spans="1:1">
      <c r="A1650" s="445" t="s">
        <v>6308</v>
      </c>
    </row>
    <row r="1651" spans="1:1">
      <c r="A1651" s="445" t="s">
        <v>6426</v>
      </c>
    </row>
    <row r="1652" spans="1:1">
      <c r="A1652" s="445" t="s">
        <v>6969</v>
      </c>
    </row>
    <row r="1653" spans="1:1">
      <c r="A1653" s="445" t="s">
        <v>6421</v>
      </c>
    </row>
    <row r="1654" spans="1:1">
      <c r="A1654" s="445" t="s">
        <v>6970</v>
      </c>
    </row>
    <row r="1655" spans="1:1">
      <c r="A1655" s="445" t="s">
        <v>6639</v>
      </c>
    </row>
    <row r="1656" spans="1:1">
      <c r="A1656" s="445" t="s">
        <v>6573</v>
      </c>
    </row>
    <row r="1657" spans="1:1">
      <c r="A1657" s="445" t="s">
        <v>6425</v>
      </c>
    </row>
    <row r="1658" spans="1:1">
      <c r="A1658" s="445" t="s">
        <v>6308</v>
      </c>
    </row>
    <row r="1659" spans="1:1">
      <c r="A1659" s="445" t="s">
        <v>6426</v>
      </c>
    </row>
    <row r="1660" spans="1:1">
      <c r="A1660" s="445" t="s">
        <v>6971</v>
      </c>
    </row>
    <row r="1661" spans="1:1">
      <c r="A1661" s="445" t="s">
        <v>6421</v>
      </c>
    </row>
    <row r="1662" spans="1:1">
      <c r="A1662" s="445" t="s">
        <v>6972</v>
      </c>
    </row>
    <row r="1663" spans="1:1">
      <c r="A1663" s="445" t="s">
        <v>6434</v>
      </c>
    </row>
    <row r="1664" spans="1:1">
      <c r="A1664" s="445" t="s">
        <v>6573</v>
      </c>
    </row>
    <row r="1665" spans="1:1">
      <c r="A1665" s="445" t="s">
        <v>6425</v>
      </c>
    </row>
    <row r="1666" spans="1:1">
      <c r="A1666" s="445" t="s">
        <v>6308</v>
      </c>
    </row>
    <row r="1667" spans="1:1">
      <c r="A1667" s="445" t="s">
        <v>6426</v>
      </c>
    </row>
    <row r="1668" spans="1:1">
      <c r="A1668" s="445" t="s">
        <v>6584</v>
      </c>
    </row>
    <row r="1669" spans="1:1">
      <c r="A1669" s="445" t="s">
        <v>6780</v>
      </c>
    </row>
    <row r="1670" spans="1:1">
      <c r="A1670" s="445" t="s">
        <v>6781</v>
      </c>
    </row>
    <row r="1671" spans="1:1">
      <c r="A1671" s="445" t="s">
        <v>6587</v>
      </c>
    </row>
    <row r="1672" spans="1:1">
      <c r="A1672" s="445" t="s">
        <v>6588</v>
      </c>
    </row>
    <row r="1673" spans="1:1">
      <c r="A1673" s="445" t="s">
        <v>6589</v>
      </c>
    </row>
    <row r="1674" spans="1:1">
      <c r="A1674" s="445" t="s">
        <v>6590</v>
      </c>
    </row>
    <row r="1675" spans="1:1">
      <c r="A1675" s="445" t="s">
        <v>4754</v>
      </c>
    </row>
    <row r="1676" spans="1:1">
      <c r="A1676" s="445" t="s">
        <v>5953</v>
      </c>
    </row>
    <row r="1677" spans="1:1">
      <c r="A1677" s="445" t="s">
        <v>6782</v>
      </c>
    </row>
    <row r="1678" spans="1:1">
      <c r="A1678" s="445" t="s">
        <v>4765</v>
      </c>
    </row>
    <row r="1679" spans="1:1">
      <c r="A1679" s="445" t="s">
        <v>4757</v>
      </c>
    </row>
    <row r="1680" spans="1:1">
      <c r="A1680" s="445" t="s">
        <v>6592</v>
      </c>
    </row>
    <row r="1681" spans="1:1">
      <c r="A1681" s="445" t="s">
        <v>6584</v>
      </c>
    </row>
    <row r="1682" spans="1:1">
      <c r="A1682" s="445" t="s">
        <v>6783</v>
      </c>
    </row>
    <row r="1683" spans="1:1">
      <c r="A1683" s="445" t="s">
        <v>6784</v>
      </c>
    </row>
    <row r="1684" spans="1:1">
      <c r="A1684" s="445" t="s">
        <v>6587</v>
      </c>
    </row>
    <row r="1685" spans="1:1">
      <c r="A1685" s="445" t="s">
        <v>6588</v>
      </c>
    </row>
    <row r="1686" spans="1:1">
      <c r="A1686" s="445" t="s">
        <v>6589</v>
      </c>
    </row>
    <row r="1687" spans="1:1">
      <c r="A1687" s="445" t="s">
        <v>6590</v>
      </c>
    </row>
    <row r="1688" spans="1:1">
      <c r="A1688" s="445" t="s">
        <v>4754</v>
      </c>
    </row>
    <row r="1689" spans="1:1">
      <c r="A1689" s="445" t="s">
        <v>5826</v>
      </c>
    </row>
    <row r="1690" spans="1:1">
      <c r="A1690" s="445" t="s">
        <v>6785</v>
      </c>
    </row>
    <row r="1691" spans="1:1">
      <c r="A1691" s="445" t="s">
        <v>4765</v>
      </c>
    </row>
    <row r="1692" spans="1:1">
      <c r="A1692" s="445" t="s">
        <v>4757</v>
      </c>
    </row>
    <row r="1693" spans="1:1">
      <c r="A1693" s="445" t="s">
        <v>6592</v>
      </c>
    </row>
    <row r="1694" spans="1:1">
      <c r="A1694" s="445" t="s">
        <v>6584</v>
      </c>
    </row>
    <row r="1695" spans="1:1">
      <c r="A1695" s="445" t="s">
        <v>6786</v>
      </c>
    </row>
    <row r="1696" spans="1:1">
      <c r="A1696" s="445" t="s">
        <v>6787</v>
      </c>
    </row>
    <row r="1697" spans="1:1">
      <c r="A1697" s="445" t="s">
        <v>6587</v>
      </c>
    </row>
    <row r="1698" spans="1:1">
      <c r="A1698" s="445" t="s">
        <v>6588</v>
      </c>
    </row>
    <row r="1699" spans="1:1">
      <c r="A1699" s="445" t="s">
        <v>6589</v>
      </c>
    </row>
    <row r="1700" spans="1:1">
      <c r="A1700" s="445" t="s">
        <v>6590</v>
      </c>
    </row>
    <row r="1701" spans="1:1">
      <c r="A1701" s="445" t="s">
        <v>4754</v>
      </c>
    </row>
    <row r="1702" spans="1:1">
      <c r="A1702" s="445" t="s">
        <v>4772</v>
      </c>
    </row>
    <row r="1703" spans="1:1">
      <c r="A1703" s="445" t="s">
        <v>6788</v>
      </c>
    </row>
    <row r="1704" spans="1:1">
      <c r="A1704" s="445" t="s">
        <v>4765</v>
      </c>
    </row>
    <row r="1705" spans="1:1">
      <c r="A1705" s="445" t="s">
        <v>4757</v>
      </c>
    </row>
    <row r="1706" spans="1:1">
      <c r="A1706" s="445" t="s">
        <v>6592</v>
      </c>
    </row>
    <row r="1707" spans="1:1">
      <c r="A1707" s="445" t="s">
        <v>6584</v>
      </c>
    </row>
    <row r="1708" spans="1:1">
      <c r="A1708" s="445" t="s">
        <v>6789</v>
      </c>
    </row>
    <row r="1709" spans="1:1">
      <c r="A1709" s="445" t="s">
        <v>6586</v>
      </c>
    </row>
    <row r="1710" spans="1:1">
      <c r="A1710" s="445" t="s">
        <v>6587</v>
      </c>
    </row>
    <row r="1711" spans="1:1">
      <c r="A1711" s="445" t="s">
        <v>6588</v>
      </c>
    </row>
    <row r="1712" spans="1:1">
      <c r="A1712" s="445" t="s">
        <v>6589</v>
      </c>
    </row>
    <row r="1713" spans="1:5">
      <c r="A1713" s="445" t="s">
        <v>6590</v>
      </c>
    </row>
    <row r="1714" spans="1:5">
      <c r="A1714" s="445" t="s">
        <v>4754</v>
      </c>
    </row>
    <row r="1715" spans="1:5">
      <c r="A1715" s="445" t="s">
        <v>5954</v>
      </c>
    </row>
    <row r="1716" spans="1:5">
      <c r="A1716" s="445" t="s">
        <v>6591</v>
      </c>
    </row>
    <row r="1717" spans="1:5">
      <c r="A1717" s="445" t="s">
        <v>4765</v>
      </c>
    </row>
    <row r="1718" spans="1:5">
      <c r="A1718" s="445" t="s">
        <v>4757</v>
      </c>
    </row>
    <row r="1719" spans="1:5">
      <c r="A1719" s="445" t="s">
        <v>6592</v>
      </c>
    </row>
    <row r="1720" spans="1:5">
      <c r="A1720" s="445" t="s">
        <v>5972</v>
      </c>
      <c r="B1720" s="445" t="s">
        <v>5973</v>
      </c>
      <c r="C1720" s="445" t="s">
        <v>5974</v>
      </c>
      <c r="D1720" s="445" t="s">
        <v>5975</v>
      </c>
      <c r="E1720" s="445" t="s">
        <v>5976</v>
      </c>
    </row>
    <row r="1721" spans="1:5">
      <c r="A1721" s="445" t="s">
        <v>6593</v>
      </c>
    </row>
    <row r="1722" spans="1:5">
      <c r="A1722" s="445" t="s">
        <v>4825</v>
      </c>
    </row>
    <row r="1723" spans="1:5">
      <c r="A1723" s="445" t="s">
        <v>6936</v>
      </c>
    </row>
    <row r="1724" spans="1:5">
      <c r="A1724" s="445" t="s">
        <v>4827</v>
      </c>
    </row>
    <row r="1725" spans="1:5">
      <c r="A1725" s="445" t="s">
        <v>4826</v>
      </c>
    </row>
    <row r="1726" spans="1:5">
      <c r="A1726" s="445" t="s">
        <v>6642</v>
      </c>
    </row>
    <row r="1727" spans="1:5">
      <c r="A1727" s="445" t="s">
        <v>4828</v>
      </c>
    </row>
    <row r="1728" spans="1:5">
      <c r="A1728" s="445" t="s">
        <v>4829</v>
      </c>
    </row>
  </sheetData>
  <sheetProtection algorithmName="SHA-512" hashValue="QaRwiY20Cn80ojxEdvuudnWB9DlYonOiH0iXPtqYQKAXmcollP3wvjA7BxBbTU3gab1FJD4TwVNB1j5rOGzk8g==" saltValue="C3ntwP9K+pgCRwRXCseQoQ==" spinCount="100000"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B0AEBCAAAF75C4FA9774A32EB8F6C27" ma:contentTypeVersion="6" ma:contentTypeDescription="Create a new document." ma:contentTypeScope="" ma:versionID="86fdccbc1553393ab99af59ffa0849c6">
  <xsd:schema xmlns:xsd="http://www.w3.org/2001/XMLSchema" xmlns:xs="http://www.w3.org/2001/XMLSchema" xmlns:p="http://schemas.microsoft.com/office/2006/metadata/properties" xmlns:ns2="0c518340-14d9-46e5-9e41-e3950e13e43d" xmlns:ns3="http://schemas.microsoft.com/sharepoint/v4" targetNamespace="http://schemas.microsoft.com/office/2006/metadata/properties" ma:root="true" ma:fieldsID="8e8656ab5396b181def4055ca4ccf03b" ns2:_="" ns3:_="">
    <xsd:import namespace="0c518340-14d9-46e5-9e41-e3950e13e43d"/>
    <xsd:import namespace="http://schemas.microsoft.com/sharepoint/v4"/>
    <xsd:element name="properties">
      <xsd:complexType>
        <xsd:sequence>
          <xsd:element name="documentManagement">
            <xsd:complexType>
              <xsd:all>
                <xsd:element ref="ns2:z_Deploy" minOccurs="0"/>
                <xsd:element ref="ns3: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518340-14d9-46e5-9e41-e3950e13e43d" elementFormDefault="qualified">
    <xsd:import namespace="http://schemas.microsoft.com/office/2006/documentManagement/types"/>
    <xsd:import namespace="http://schemas.microsoft.com/office/infopath/2007/PartnerControls"/>
    <xsd:element name="z_Deploy" ma:index="8" nillable="true" ma:displayName="z_Deploy" ma:default="0" ma:description="Ready for Deployment" ma:internalName="z_Deploy">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9"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documentManagement>
    <z_Deploy xmlns="0c518340-14d9-46e5-9e41-e3950e13e43d">true</z_Deploy>
    <IconOverlay xmlns="http://schemas.microsoft.com/sharepoint/v4" xsi:nil="true"/>
  </documentManagement>
</p:properties>
</file>

<file path=customXml/itemProps1.xml><?xml version="1.0" encoding="utf-8"?>
<ds:datastoreItem xmlns:ds="http://schemas.openxmlformats.org/officeDocument/2006/customXml" ds:itemID="{FE6B0083-D14D-4649-8C21-3E4BC1A222EC}">
  <ds:schemaRefs>
    <ds:schemaRef ds:uri="http://schemas.microsoft.com/sharepoint/v3/contenttype/forms"/>
  </ds:schemaRefs>
</ds:datastoreItem>
</file>

<file path=customXml/itemProps2.xml><?xml version="1.0" encoding="utf-8"?>
<ds:datastoreItem xmlns:ds="http://schemas.openxmlformats.org/officeDocument/2006/customXml" ds:itemID="{A2A8308C-364B-4CC8-A12C-4F8EA45B011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518340-14d9-46e5-9e41-e3950e13e43d"/>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1E586F-E2F7-440C-88B6-903109A07C7A}">
  <ds:schemaRefs>
    <ds:schemaRef ds:uri="0c518340-14d9-46e5-9e41-e3950e13e43d"/>
    <ds:schemaRef ds:uri="http://schemas.microsoft.com/sharepoint/v4"/>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254</vt:i4>
      </vt:variant>
    </vt:vector>
  </HeadingPairs>
  <TitlesOfParts>
    <vt:vector size="257" baseType="lpstr">
      <vt:lpstr>Enable Macros</vt:lpstr>
      <vt:lpstr>User Interface</vt:lpstr>
      <vt:lpstr>Build This Design!</vt:lpstr>
      <vt:lpstr>ADI_LCV_ERROR</vt:lpstr>
      <vt:lpstr>ADI_Price_Error</vt:lpstr>
      <vt:lpstr>Board_array</vt:lpstr>
      <vt:lpstr>Bode_Data_export</vt:lpstr>
      <vt:lpstr>BOM_Logic_array</vt:lpstr>
      <vt:lpstr>Capacitor!C_database</vt:lpstr>
      <vt:lpstr>Capacitor!C_header</vt:lpstr>
      <vt:lpstr>cbeg1</vt:lpstr>
      <vt:lpstr>cbeg2</vt:lpstr>
      <vt:lpstr>cbeg3</vt:lpstr>
      <vt:lpstr>cbeg4</vt:lpstr>
      <vt:lpstr>cbeg5</vt:lpstr>
      <vt:lpstr>cend1</vt:lpstr>
      <vt:lpstr>cend2</vt:lpstr>
      <vt:lpstr>cend3</vt:lpstr>
      <vt:lpstr>cend4</vt:lpstr>
      <vt:lpstr>cend5</vt:lpstr>
      <vt:lpstr>ch3ch4_parallelEnable</vt:lpstr>
      <vt:lpstr>Simplis!Chan1_dropout_flag</vt:lpstr>
      <vt:lpstr>Chan1_dropout_flag</vt:lpstr>
      <vt:lpstr>Chan2_dropout_flag</vt:lpstr>
      <vt:lpstr>channels</vt:lpstr>
      <vt:lpstr>CLM!CLM_Header</vt:lpstr>
      <vt:lpstr>Components</vt:lpstr>
      <vt:lpstr>CLM!CoreLossMap</vt:lpstr>
      <vt:lpstr>Diode!D_database</vt:lpstr>
      <vt:lpstr>Diode!D_header</vt:lpstr>
      <vt:lpstr>Des_array</vt:lpstr>
      <vt:lpstr>designfor</vt:lpstr>
      <vt:lpstr>Dual_Channel</vt:lpstr>
      <vt:lpstr>Dual_FET_Flag</vt:lpstr>
      <vt:lpstr>Enable1</vt:lpstr>
      <vt:lpstr>Enable2</vt:lpstr>
      <vt:lpstr>Enable3</vt:lpstr>
      <vt:lpstr>Enable4</vt:lpstr>
      <vt:lpstr>Enable5</vt:lpstr>
      <vt:lpstr>Error_array</vt:lpstr>
      <vt:lpstr>NFET!FET_database</vt:lpstr>
      <vt:lpstr>NFET!FET_header</vt:lpstr>
      <vt:lpstr>I_Simplis_Diode</vt:lpstr>
      <vt:lpstr>IC_select1</vt:lpstr>
      <vt:lpstr>IC_select2</vt:lpstr>
      <vt:lpstr>IC_select3</vt:lpstr>
      <vt:lpstr>IC_select4</vt:lpstr>
      <vt:lpstr>IC_table1</vt:lpstr>
      <vt:lpstr>IC_Table2</vt:lpstr>
      <vt:lpstr>IC_Table3</vt:lpstr>
      <vt:lpstr>icPriceUsable2</vt:lpstr>
      <vt:lpstr>ICSAPPartNumber</vt:lpstr>
      <vt:lpstr>Input_Chan</vt:lpstr>
      <vt:lpstr>Iout1</vt:lpstr>
      <vt:lpstr>kevinWorld</vt:lpstr>
      <vt:lpstr>kill1</vt:lpstr>
      <vt:lpstr>kill10</vt:lpstr>
      <vt:lpstr>kill11</vt:lpstr>
      <vt:lpstr>kill12</vt:lpstr>
      <vt:lpstr>kill13</vt:lpstr>
      <vt:lpstr>kill14</vt:lpstr>
      <vt:lpstr>kill15</vt:lpstr>
      <vt:lpstr>kill16</vt:lpstr>
      <vt:lpstr>kill18</vt:lpstr>
      <vt:lpstr>kill2</vt:lpstr>
      <vt:lpstr>kill20</vt:lpstr>
      <vt:lpstr>kill21</vt:lpstr>
      <vt:lpstr>kill22</vt:lpstr>
      <vt:lpstr>kill23</vt:lpstr>
      <vt:lpstr>kill24</vt:lpstr>
      <vt:lpstr>kill25</vt:lpstr>
      <vt:lpstr>kill26</vt:lpstr>
      <vt:lpstr>kill28</vt:lpstr>
      <vt:lpstr>kill32</vt:lpstr>
      <vt:lpstr>kill33</vt:lpstr>
      <vt:lpstr>kill36</vt:lpstr>
      <vt:lpstr>kill37</vt:lpstr>
      <vt:lpstr>kill4</vt:lpstr>
      <vt:lpstr>kill40</vt:lpstr>
      <vt:lpstr>kill42</vt:lpstr>
      <vt:lpstr>kill43</vt:lpstr>
      <vt:lpstr>kill44</vt:lpstr>
      <vt:lpstr>kill45</vt:lpstr>
      <vt:lpstr>kill46</vt:lpstr>
      <vt:lpstr>kill5</vt:lpstr>
      <vt:lpstr>kill50</vt:lpstr>
      <vt:lpstr>kill51</vt:lpstr>
      <vt:lpstr>kill52</vt:lpstr>
      <vt:lpstr>kill53</vt:lpstr>
      <vt:lpstr>kill6</vt:lpstr>
      <vt:lpstr>kill7</vt:lpstr>
      <vt:lpstr>kill70</vt:lpstr>
      <vt:lpstr>kill8</vt:lpstr>
      <vt:lpstr>Inductor!L_database</vt:lpstr>
      <vt:lpstr>Inductor!L_header</vt:lpstr>
      <vt:lpstr>Linear_Log_Flag</vt:lpstr>
      <vt:lpstr>max_Rail1_eff</vt:lpstr>
      <vt:lpstr>max_Rail2_eff</vt:lpstr>
      <vt:lpstr>max_Rail3_eff</vt:lpstr>
      <vt:lpstr>max_Rail4_eff</vt:lpstr>
      <vt:lpstr>max_Rail5_eff</vt:lpstr>
      <vt:lpstr>min_Rail1_eff</vt:lpstr>
      <vt:lpstr>min_Rail2_eff</vt:lpstr>
      <vt:lpstr>min_Rail3_eff</vt:lpstr>
      <vt:lpstr>min_Rail4_eff</vt:lpstr>
      <vt:lpstr>min_Rail5_eff</vt:lpstr>
      <vt:lpstr>mu</vt:lpstr>
      <vt:lpstr>multiplier</vt:lpstr>
      <vt:lpstr>mymu</vt:lpstr>
      <vt:lpstr>myohm</vt:lpstr>
      <vt:lpstr>ohm</vt:lpstr>
      <vt:lpstr>output_Filter_Flag</vt:lpstr>
      <vt:lpstr>output_filter_flag1</vt:lpstr>
      <vt:lpstr>output_filter_flag2</vt:lpstr>
      <vt:lpstr>output_filter_flag3</vt:lpstr>
      <vt:lpstr>output_filter_flag4</vt:lpstr>
      <vt:lpstr>Part_Number</vt:lpstr>
      <vt:lpstr>'Build This Design!'!Print_Area</vt:lpstr>
      <vt:lpstr>Schematics!Print_Area</vt:lpstr>
      <vt:lpstr>'User Interface'!Print_Area</vt:lpstr>
      <vt:lpstr>Simplis!Rail1_low_side_FET_flag</vt:lpstr>
      <vt:lpstr>Rail1_low_side_FET_flag</vt:lpstr>
      <vt:lpstr>Rail2_low_side_FET_flag</vt:lpstr>
      <vt:lpstr>Simplis!revDB</vt:lpstr>
      <vt:lpstr>revDB</vt:lpstr>
      <vt:lpstr>revLink</vt:lpstr>
      <vt:lpstr>revName</vt:lpstr>
      <vt:lpstr>revText</vt:lpstr>
      <vt:lpstr>Simplis!revTool</vt:lpstr>
      <vt:lpstr>revTool</vt:lpstr>
      <vt:lpstr>roots_array</vt:lpstr>
      <vt:lpstr>selectCin11</vt:lpstr>
      <vt:lpstr>selectCin12</vt:lpstr>
      <vt:lpstr>selectCin13</vt:lpstr>
      <vt:lpstr>selectCin14</vt:lpstr>
      <vt:lpstr>selectCin5</vt:lpstr>
      <vt:lpstr>selectCout11</vt:lpstr>
      <vt:lpstr>selectCout12</vt:lpstr>
      <vt:lpstr>selectCout13</vt:lpstr>
      <vt:lpstr>selectCout14</vt:lpstr>
      <vt:lpstr>SelectCout21</vt:lpstr>
      <vt:lpstr>selectCout22</vt:lpstr>
      <vt:lpstr>selectCout23</vt:lpstr>
      <vt:lpstr>selectCout24</vt:lpstr>
      <vt:lpstr>selectCout5</vt:lpstr>
      <vt:lpstr>SelectFreqEnd</vt:lpstr>
      <vt:lpstr>selectIC</vt:lpstr>
      <vt:lpstr>selectL11</vt:lpstr>
      <vt:lpstr>selectL12</vt:lpstr>
      <vt:lpstr>selectL13</vt:lpstr>
      <vt:lpstr>selectL14</vt:lpstr>
      <vt:lpstr>SelectL21</vt:lpstr>
      <vt:lpstr>selectL22</vt:lpstr>
      <vt:lpstr>selectL23</vt:lpstr>
      <vt:lpstr>selectL24</vt:lpstr>
      <vt:lpstr>selectL5</vt:lpstr>
      <vt:lpstr>selectQ1</vt:lpstr>
      <vt:lpstr>selectQ2</vt:lpstr>
      <vt:lpstr>selectQ3</vt:lpstr>
      <vt:lpstr>selectQ4</vt:lpstr>
      <vt:lpstr>selectQ5</vt:lpstr>
      <vt:lpstr>SelectSchematic</vt:lpstr>
      <vt:lpstr>SelectSimulation</vt:lpstr>
      <vt:lpstr>SelectTransEndTime</vt:lpstr>
      <vt:lpstr>setCin11</vt:lpstr>
      <vt:lpstr>setCin12</vt:lpstr>
      <vt:lpstr>setCin13</vt:lpstr>
      <vt:lpstr>setCin14</vt:lpstr>
      <vt:lpstr>SetCins</vt:lpstr>
      <vt:lpstr>setCout11</vt:lpstr>
      <vt:lpstr>setCout12</vt:lpstr>
      <vt:lpstr>setCout13</vt:lpstr>
      <vt:lpstr>setCout14</vt:lpstr>
      <vt:lpstr>setCout21</vt:lpstr>
      <vt:lpstr>setCout22</vt:lpstr>
      <vt:lpstr>setCout23</vt:lpstr>
      <vt:lpstr>setCout24</vt:lpstr>
      <vt:lpstr>setFETS</vt:lpstr>
      <vt:lpstr>SetFiltInductors</vt:lpstr>
      <vt:lpstr>setIC</vt:lpstr>
      <vt:lpstr>SetInductors</vt:lpstr>
      <vt:lpstr>setL11</vt:lpstr>
      <vt:lpstr>setL12</vt:lpstr>
      <vt:lpstr>setL13</vt:lpstr>
      <vt:lpstr>setL14</vt:lpstr>
      <vt:lpstr>setL21</vt:lpstr>
      <vt:lpstr>setL22</vt:lpstr>
      <vt:lpstr>setL23</vt:lpstr>
      <vt:lpstr>setl24</vt:lpstr>
      <vt:lpstr>setQ1</vt:lpstr>
      <vt:lpstr>setQ2</vt:lpstr>
      <vt:lpstr>setSchematics</vt:lpstr>
      <vt:lpstr>setSimChanPD</vt:lpstr>
      <vt:lpstr>setSimplisBOM</vt:lpstr>
      <vt:lpstr>setSimulate_Out</vt:lpstr>
      <vt:lpstr>setSimulateLCV</vt:lpstr>
      <vt:lpstr>setSimulations</vt:lpstr>
      <vt:lpstr>SIM_onOff</vt:lpstr>
      <vt:lpstr>SP_Basic_Input</vt:lpstr>
      <vt:lpstr>SP_Basic_Input_Out</vt:lpstr>
      <vt:lpstr>SP_BS1</vt:lpstr>
      <vt:lpstr>SP_BS1_Columns</vt:lpstr>
      <vt:lpstr>SP_BS1_flyover</vt:lpstr>
      <vt:lpstr>SP_BS1_Out</vt:lpstr>
      <vt:lpstr>SP_BS1_Out2</vt:lpstr>
      <vt:lpstr>SP_BS2</vt:lpstr>
      <vt:lpstr>SP_BS2_Columns</vt:lpstr>
      <vt:lpstr>SP_BS2_flyover</vt:lpstr>
      <vt:lpstr>SP_BS2_Out</vt:lpstr>
      <vt:lpstr>SP_BS2_Out2</vt:lpstr>
      <vt:lpstr>SP_Data_Channel</vt:lpstr>
      <vt:lpstr>SP_Data_Enable</vt:lpstr>
      <vt:lpstr>SP_Data_Feature</vt:lpstr>
      <vt:lpstr>SP_Data_Freq_Select</vt:lpstr>
      <vt:lpstr>SP_Data_Freq_sync</vt:lpstr>
      <vt:lpstr>SP_Data_HgtMax</vt:lpstr>
      <vt:lpstr>SP_Data_Istep1</vt:lpstr>
      <vt:lpstr>SP_Data_Istep2</vt:lpstr>
      <vt:lpstr>SP_Data_mode</vt:lpstr>
      <vt:lpstr>SP_Data_part</vt:lpstr>
      <vt:lpstr>SP_Data_PwrGD</vt:lpstr>
      <vt:lpstr>SP_Data_SS</vt:lpstr>
      <vt:lpstr>SP_Data_UVLO</vt:lpstr>
      <vt:lpstr>SP_Data_Vripple</vt:lpstr>
      <vt:lpstr>SP_Data_Vripple1</vt:lpstr>
      <vt:lpstr>SP_Data_Vripple2</vt:lpstr>
      <vt:lpstr>SP_Data_Vstep1</vt:lpstr>
      <vt:lpstr>SP_Data_Vstep2</vt:lpstr>
      <vt:lpstr>SP_DesignFor_menu</vt:lpstr>
      <vt:lpstr>SP_DesignFor_Out</vt:lpstr>
      <vt:lpstr>SP_NumberChannels</vt:lpstr>
      <vt:lpstr>SP_parallel</vt:lpstr>
      <vt:lpstr>SP_parallel3</vt:lpstr>
      <vt:lpstr>SP_Rail_Src</vt:lpstr>
      <vt:lpstr>square</vt:lpstr>
      <vt:lpstr>ss_array</vt:lpstr>
      <vt:lpstr>ss_array1</vt:lpstr>
      <vt:lpstr>ss_array3</vt:lpstr>
      <vt:lpstr>vCapSolOut11</vt:lpstr>
      <vt:lpstr>vCapSolOut12</vt:lpstr>
      <vt:lpstr>vCapSolOut13</vt:lpstr>
      <vt:lpstr>vCapSolOut14</vt:lpstr>
      <vt:lpstr>vCapSolOut21</vt:lpstr>
      <vt:lpstr>vCapSolOut22</vt:lpstr>
      <vt:lpstr>vCapSolOut23</vt:lpstr>
      <vt:lpstr>vCapSolOut24</vt:lpstr>
      <vt:lpstr>vendorDev</vt:lpstr>
      <vt:lpstr>vendorOut</vt:lpstr>
      <vt:lpstr>vEvalBoard</vt:lpstr>
      <vt:lpstr>View3BOM</vt:lpstr>
      <vt:lpstr>View4BOM</vt:lpstr>
      <vt:lpstr>Vinmin</vt:lpstr>
      <vt:lpstr>vinmin22</vt:lpstr>
      <vt:lpstr>Vout</vt:lpstr>
      <vt:lpstr>Vout_LDO</vt:lpstr>
      <vt:lpstr>Vref_7182</vt:lpstr>
      <vt:lpstr>ww_BOM_v3</vt:lpstr>
    </vt:vector>
  </TitlesOfParts>
  <Company>Analog Devices,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ADP505x_BuckDesigner</dc:title>
  <dc:creator>Ktompset</dc:creator>
  <cp:lastModifiedBy>omar</cp:lastModifiedBy>
  <cp:lastPrinted>2017-08-20T00:09:03Z</cp:lastPrinted>
  <dcterms:created xsi:type="dcterms:W3CDTF">2010-06-18T22:03:28Z</dcterms:created>
  <dcterms:modified xsi:type="dcterms:W3CDTF">2017-08-20T00:10:03Z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0x0101004B0AEBCAAAF75C4FA9774A32EB8F6C27</vt:lpwstr>
  </property>
</Properties>
</file>